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drawings/drawing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75" windowWidth="20400" windowHeight="6045" tabRatio="916" firstSheet="3" activeTab="12"/>
  </bookViews>
  <sheets>
    <sheet name="lista, wskaźniki" sheetId="1" r:id="rId1"/>
    <sheet name="obiekty wielorodzinne" sheetId="6" r:id="rId2"/>
    <sheet name="Sektor mieszkaniowy" sheetId="3" r:id="rId3"/>
    <sheet name="Emisja sektor mieszkaniowy" sheetId="8" r:id="rId4"/>
    <sheet name="budynki użyteczności publicznej" sheetId="4" r:id="rId5"/>
    <sheet name="Emisja użyteczność publiczna" sheetId="9" r:id="rId6"/>
    <sheet name="Oświetlenie" sheetId="10" r:id="rId7"/>
    <sheet name="sektor gospodarczy" sheetId="5" r:id="rId8"/>
    <sheet name="Emisja gospodarka" sheetId="11" r:id="rId9"/>
    <sheet name="transport" sheetId="7" r:id="rId10"/>
    <sheet name="Energia łącznie" sheetId="12" r:id="rId11"/>
    <sheet name="Paliwa łącznie" sheetId="13" r:id="rId12"/>
    <sheet name="Łączna emisja" sheetId="14" r:id="rId13"/>
  </sheets>
  <externalReferences>
    <externalReference r:id="rId14"/>
    <externalReference r:id="rId15"/>
    <externalReference r:id="rId16"/>
  </externalReferences>
  <definedNames>
    <definedName name="_xlnm._FilterDatabase" localSheetId="4" hidden="1">'budynki użyteczności publicznej'!$A$1:$CG$149</definedName>
    <definedName name="_xlnm._FilterDatabase" localSheetId="2" hidden="1">'Sektor mieszkaniowy'!$A$1:$BY$2052</definedName>
    <definedName name="_Toc441221988" localSheetId="12">'Łączna emisja'!$O$45</definedName>
    <definedName name="_Toc448728251" localSheetId="12">'Łączna emisja'!$O$37</definedName>
  </definedNames>
  <calcPr calcId="145621"/>
</workbook>
</file>

<file path=xl/calcChain.xml><?xml version="1.0" encoding="utf-8"?>
<calcChain xmlns="http://schemas.openxmlformats.org/spreadsheetml/2006/main">
  <c r="U4" i="14" l="1"/>
  <c r="V4" i="14" s="1"/>
  <c r="K5" i="8" l="1"/>
  <c r="R23" i="14"/>
  <c r="K12" i="13" l="1"/>
  <c r="I13" i="13"/>
  <c r="H13" i="13"/>
  <c r="G13" i="13"/>
  <c r="F13" i="13"/>
  <c r="E13" i="13"/>
  <c r="D13" i="13"/>
  <c r="C13" i="13"/>
  <c r="CF154" i="4"/>
  <c r="Z132" i="4" l="1"/>
  <c r="K133" i="4" l="1"/>
  <c r="K128" i="4"/>
  <c r="P9" i="14" l="1"/>
  <c r="P7" i="14"/>
  <c r="S49" i="14" l="1"/>
  <c r="S48" i="14"/>
  <c r="S47" i="14"/>
  <c r="CR127" i="4" l="1"/>
  <c r="CQ127" i="4"/>
  <c r="CP127" i="4"/>
  <c r="CO127" i="4"/>
  <c r="CN127" i="4"/>
  <c r="CM127" i="4"/>
  <c r="CL127" i="4"/>
  <c r="CK127" i="4"/>
  <c r="CJ127" i="4"/>
  <c r="CI127" i="4"/>
  <c r="BZ127" i="4"/>
  <c r="BX127" i="4"/>
  <c r="CE127" i="4" s="1"/>
  <c r="BW127" i="4"/>
  <c r="CD127" i="4" s="1"/>
  <c r="BV127" i="4"/>
  <c r="CC127" i="4" s="1"/>
  <c r="BU127" i="4"/>
  <c r="CB127" i="4" s="1"/>
  <c r="AP127" i="4"/>
  <c r="AL127" i="4"/>
  <c r="AE127" i="4"/>
  <c r="AD127" i="4"/>
  <c r="CA127" i="4" s="1"/>
  <c r="CG127" i="4" s="1"/>
  <c r="AC127" i="4"/>
  <c r="CR126" i="4"/>
  <c r="CQ126" i="4"/>
  <c r="CP126" i="4"/>
  <c r="CO126" i="4"/>
  <c r="CN126" i="4"/>
  <c r="CM126" i="4"/>
  <c r="CL126" i="4"/>
  <c r="CK126" i="4"/>
  <c r="CJ126" i="4"/>
  <c r="CI126" i="4"/>
  <c r="BZ126" i="4"/>
  <c r="BY126" i="4"/>
  <c r="CF126" i="4" s="1"/>
  <c r="BW126" i="4"/>
  <c r="CD126" i="4" s="1"/>
  <c r="BV126" i="4"/>
  <c r="CC126" i="4" s="1"/>
  <c r="BU126" i="4"/>
  <c r="CB126" i="4" s="1"/>
  <c r="AP126" i="4"/>
  <c r="AL126" i="4"/>
  <c r="AE126" i="4"/>
  <c r="AD126" i="4"/>
  <c r="CA126" i="4" s="1"/>
  <c r="CG126" i="4" s="1"/>
  <c r="AC126" i="4"/>
  <c r="CR125" i="4"/>
  <c r="CQ125" i="4"/>
  <c r="CP125" i="4"/>
  <c r="CO125" i="4"/>
  <c r="CN125" i="4"/>
  <c r="CM125" i="4"/>
  <c r="CL125" i="4"/>
  <c r="CK125" i="4"/>
  <c r="CJ125" i="4"/>
  <c r="CI125" i="4"/>
  <c r="BZ125" i="4"/>
  <c r="BY125" i="4"/>
  <c r="CF125" i="4" s="1"/>
  <c r="BX125" i="4"/>
  <c r="CE125" i="4" s="1"/>
  <c r="BV125" i="4"/>
  <c r="CC125" i="4" s="1"/>
  <c r="BU125" i="4"/>
  <c r="CB125" i="4" s="1"/>
  <c r="AP125" i="4"/>
  <c r="AL125" i="4"/>
  <c r="AE125" i="4"/>
  <c r="AD125" i="4"/>
  <c r="CA125" i="4" s="1"/>
  <c r="AC125" i="4"/>
  <c r="CR124" i="4"/>
  <c r="CQ124" i="4"/>
  <c r="CP124" i="4"/>
  <c r="CO124" i="4"/>
  <c r="CN124" i="4"/>
  <c r="CM124" i="4"/>
  <c r="CL124" i="4"/>
  <c r="CK124" i="4"/>
  <c r="CJ124" i="4"/>
  <c r="CI124" i="4"/>
  <c r="BZ124" i="4"/>
  <c r="BY124" i="4"/>
  <c r="CF124" i="4" s="1"/>
  <c r="BX124" i="4"/>
  <c r="CE124" i="4" s="1"/>
  <c r="BW124" i="4"/>
  <c r="CD124" i="4" s="1"/>
  <c r="AP124" i="4"/>
  <c r="AL124" i="4"/>
  <c r="AE124" i="4"/>
  <c r="AD124" i="4"/>
  <c r="CA124" i="4" s="1"/>
  <c r="AC124" i="4"/>
  <c r="CQ123" i="4"/>
  <c r="CR123" i="4" s="1"/>
  <c r="CO123" i="4"/>
  <c r="CP123" i="4" s="1"/>
  <c r="CM123" i="4"/>
  <c r="CN123" i="4" s="1"/>
  <c r="CK123" i="4"/>
  <c r="CL123" i="4" s="1"/>
  <c r="CI123" i="4"/>
  <c r="CJ123" i="4" s="1"/>
  <c r="BZ123" i="4"/>
  <c r="BY123" i="4"/>
  <c r="CF123" i="4" s="1"/>
  <c r="BX123" i="4"/>
  <c r="CE123" i="4" s="1"/>
  <c r="BW123" i="4"/>
  <c r="CD123" i="4" s="1"/>
  <c r="AP123" i="4"/>
  <c r="AL123" i="4"/>
  <c r="AE123" i="4"/>
  <c r="AD123" i="4"/>
  <c r="CA123" i="4" s="1"/>
  <c r="CG123" i="4" s="1"/>
  <c r="K123" i="4"/>
  <c r="AC123" i="4" s="1"/>
  <c r="AB124" i="4" s="1"/>
  <c r="AB127" i="4" l="1"/>
  <c r="AB123" i="4"/>
  <c r="BU123" i="4" s="1"/>
  <c r="CB123" i="4" s="1"/>
  <c r="CG124" i="4"/>
  <c r="CG125" i="4"/>
  <c r="AB125" i="4"/>
  <c r="AB126" i="4"/>
  <c r="AI126" i="4" s="1"/>
  <c r="AR126" i="4" s="1"/>
  <c r="AK124" i="4"/>
  <c r="AT124" i="4" s="1"/>
  <c r="BV124" i="4"/>
  <c r="CC124" i="4" s="1"/>
  <c r="AJ125" i="4"/>
  <c r="AS125" i="4" s="1"/>
  <c r="BW125" i="4"/>
  <c r="CD125" i="4" s="1"/>
  <c r="AI125" i="4"/>
  <c r="AR125" i="4" s="1"/>
  <c r="AK125" i="4"/>
  <c r="AT125" i="4" s="1"/>
  <c r="AH127" i="4"/>
  <c r="AQ127" i="4" s="1"/>
  <c r="AJ127" i="4"/>
  <c r="AS127" i="4" s="1"/>
  <c r="AI127" i="4"/>
  <c r="AR127" i="4" s="1"/>
  <c r="AK127" i="4"/>
  <c r="AT127" i="4" s="1"/>
  <c r="BY127" i="4"/>
  <c r="CF127" i="4" s="1"/>
  <c r="AH123" i="4"/>
  <c r="AQ123" i="4" s="1"/>
  <c r="BV123" i="4"/>
  <c r="CC123" i="4" s="1"/>
  <c r="AI123" i="4"/>
  <c r="AR123" i="4" s="1"/>
  <c r="BX126" i="4"/>
  <c r="CE126" i="4" s="1"/>
  <c r="AH124" i="4"/>
  <c r="AQ124" i="4" s="1"/>
  <c r="AJ124" i="4"/>
  <c r="AS124" i="4" s="1"/>
  <c r="BU124" i="4"/>
  <c r="CB124" i="4" s="1"/>
  <c r="AI124" i="4"/>
  <c r="AR124" i="4" s="1"/>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8" i="4"/>
  <c r="BZ129" i="4"/>
  <c r="BZ130" i="4"/>
  <c r="BZ131" i="4"/>
  <c r="BZ132" i="4"/>
  <c r="BZ133" i="4"/>
  <c r="BZ134" i="4"/>
  <c r="BZ135" i="4"/>
  <c r="BZ136" i="4"/>
  <c r="BZ137" i="4"/>
  <c r="BZ138" i="4"/>
  <c r="BZ140" i="4"/>
  <c r="BZ141" i="4"/>
  <c r="BZ142" i="4"/>
  <c r="BZ143" i="4"/>
  <c r="BZ144" i="4"/>
  <c r="BZ145" i="4"/>
  <c r="BZ146" i="4"/>
  <c r="BZ147" i="4"/>
  <c r="BZ148" i="4"/>
  <c r="BZ149" i="4"/>
  <c r="BZ28" i="4"/>
  <c r="BZ29" i="4"/>
  <c r="BZ30" i="4"/>
  <c r="BZ31" i="4"/>
  <c r="BZ32" i="4"/>
  <c r="BZ33" i="4"/>
  <c r="BZ34" i="4"/>
  <c r="BZ35" i="4"/>
  <c r="BZ36" i="4"/>
  <c r="BZ37" i="4"/>
  <c r="BZ39" i="4"/>
  <c r="BZ40" i="4"/>
  <c r="BZ41" i="4"/>
  <c r="BZ42" i="4"/>
  <c r="BZ43" i="4"/>
  <c r="BZ44" i="4"/>
  <c r="BZ45" i="4"/>
  <c r="BZ46" i="4"/>
  <c r="BZ47"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4" i="4"/>
  <c r="BZ5" i="4"/>
  <c r="BZ6" i="4"/>
  <c r="BZ7" i="4"/>
  <c r="BZ8" i="4"/>
  <c r="BZ9" i="4"/>
  <c r="BZ10" i="4"/>
  <c r="BZ11" i="4"/>
  <c r="BZ12" i="4"/>
  <c r="BZ13" i="4"/>
  <c r="BZ14" i="4"/>
  <c r="BZ15" i="4"/>
  <c r="BZ16" i="4"/>
  <c r="BZ17" i="4"/>
  <c r="BZ18" i="4"/>
  <c r="BZ19" i="4"/>
  <c r="BZ20" i="4"/>
  <c r="BZ21" i="4"/>
  <c r="BZ22" i="4"/>
  <c r="BZ23" i="4"/>
  <c r="BZ24" i="4"/>
  <c r="BZ25" i="4"/>
  <c r="BZ26" i="4"/>
  <c r="BZ27" i="4"/>
  <c r="BZ3" i="4"/>
  <c r="CK93" i="4"/>
  <c r="CL93" i="4" s="1"/>
  <c r="CM93" i="4"/>
  <c r="CN93" i="4" s="1"/>
  <c r="CO93" i="4"/>
  <c r="CP93" i="4" s="1"/>
  <c r="CQ93" i="4"/>
  <c r="CR93" i="4" s="1"/>
  <c r="CI94" i="4"/>
  <c r="CJ94" i="4"/>
  <c r="CK94" i="4"/>
  <c r="CL94" i="4"/>
  <c r="CM94" i="4"/>
  <c r="CN94" i="4"/>
  <c r="CO94" i="4"/>
  <c r="CP94" i="4"/>
  <c r="CQ94" i="4"/>
  <c r="CR94" i="4"/>
  <c r="CI95" i="4"/>
  <c r="CJ95" i="4"/>
  <c r="CK95" i="4"/>
  <c r="CL95" i="4"/>
  <c r="CM95" i="4"/>
  <c r="CN95" i="4"/>
  <c r="CO95" i="4"/>
  <c r="CP95" i="4"/>
  <c r="CQ95" i="4"/>
  <c r="CR95" i="4"/>
  <c r="CI96" i="4"/>
  <c r="CJ96" i="4"/>
  <c r="CK96" i="4"/>
  <c r="CL96" i="4"/>
  <c r="CM96" i="4"/>
  <c r="CN96" i="4"/>
  <c r="CO96" i="4"/>
  <c r="CP96" i="4"/>
  <c r="CQ96" i="4"/>
  <c r="CR96" i="4"/>
  <c r="CI97" i="4"/>
  <c r="CJ97" i="4"/>
  <c r="CK97" i="4"/>
  <c r="CL97" i="4"/>
  <c r="CM97" i="4"/>
  <c r="CN97" i="4"/>
  <c r="CO97" i="4"/>
  <c r="CP97" i="4"/>
  <c r="CQ97" i="4"/>
  <c r="CR97" i="4"/>
  <c r="BU93" i="4"/>
  <c r="CB93" i="4" s="1"/>
  <c r="BV93" i="4"/>
  <c r="CC93" i="4" s="1"/>
  <c r="BW93" i="4"/>
  <c r="CD93" i="4" s="1"/>
  <c r="BY93" i="4"/>
  <c r="CF93" i="4" s="1"/>
  <c r="BU94" i="4"/>
  <c r="CB94" i="4" s="1"/>
  <c r="BW94" i="4"/>
  <c r="CD94" i="4" s="1"/>
  <c r="BX94" i="4"/>
  <c r="CE94" i="4" s="1"/>
  <c r="BY94" i="4"/>
  <c r="CF94" i="4" s="1"/>
  <c r="BU95" i="4"/>
  <c r="BV95" i="4"/>
  <c r="CC95" i="4" s="1"/>
  <c r="BX95" i="4"/>
  <c r="CE95" i="4" s="1"/>
  <c r="BY95" i="4"/>
  <c r="CF95" i="4" s="1"/>
  <c r="CB95" i="4"/>
  <c r="BV96" i="4"/>
  <c r="CC96" i="4" s="1"/>
  <c r="BW96" i="4"/>
  <c r="CD96" i="4" s="1"/>
  <c r="BX96" i="4"/>
  <c r="CE96" i="4" s="1"/>
  <c r="BY96" i="4"/>
  <c r="CF96" i="4" s="1"/>
  <c r="BU97" i="4"/>
  <c r="CB97" i="4" s="1"/>
  <c r="BV97" i="4"/>
  <c r="CC97" i="4" s="1"/>
  <c r="BW97" i="4"/>
  <c r="CD97" i="4" s="1"/>
  <c r="BX97" i="4"/>
  <c r="CE97" i="4" s="1"/>
  <c r="AA93" i="4"/>
  <c r="AP93" i="4" s="1"/>
  <c r="AA88" i="4"/>
  <c r="M93" i="4"/>
  <c r="CI93" i="4" s="1"/>
  <c r="CJ93" i="4" s="1"/>
  <c r="AP97" i="4"/>
  <c r="AL97" i="4"/>
  <c r="AE97" i="4"/>
  <c r="AD97" i="4"/>
  <c r="CA97" i="4" s="1"/>
  <c r="AC97" i="4"/>
  <c r="AP96" i="4"/>
  <c r="AL96" i="4"/>
  <c r="AE96" i="4"/>
  <c r="AD96" i="4"/>
  <c r="CA96" i="4" s="1"/>
  <c r="AC96" i="4"/>
  <c r="AP95" i="4"/>
  <c r="AL95" i="4"/>
  <c r="AE95" i="4"/>
  <c r="AD95" i="4"/>
  <c r="CA95" i="4" s="1"/>
  <c r="AC95" i="4"/>
  <c r="AP94" i="4"/>
  <c r="AL94" i="4"/>
  <c r="AE94" i="4"/>
  <c r="AD94" i="4"/>
  <c r="CA94" i="4" s="1"/>
  <c r="AC94" i="4"/>
  <c r="AL93" i="4"/>
  <c r="AE93" i="4"/>
  <c r="AD93" i="4"/>
  <c r="CA93" i="4" s="1"/>
  <c r="K93" i="4"/>
  <c r="AC93" i="4" s="1"/>
  <c r="AK126" i="4" l="1"/>
  <c r="AT126" i="4" s="1"/>
  <c r="AJ123" i="4"/>
  <c r="AS123" i="4" s="1"/>
  <c r="AB93" i="4"/>
  <c r="BX93" i="4" s="1"/>
  <c r="CE93" i="4" s="1"/>
  <c r="AH126" i="4"/>
  <c r="AQ126" i="4" s="1"/>
  <c r="AK123" i="4"/>
  <c r="AT123" i="4" s="1"/>
  <c r="AJ126" i="4"/>
  <c r="AS126" i="4" s="1"/>
  <c r="CG95" i="4"/>
  <c r="CG94" i="4"/>
  <c r="CG97" i="4"/>
  <c r="CG93" i="4"/>
  <c r="CG96" i="4"/>
  <c r="AB95" i="4"/>
  <c r="BW95" i="4" s="1"/>
  <c r="CD95" i="4" s="1"/>
  <c r="AB94" i="4"/>
  <c r="BV94" i="4" s="1"/>
  <c r="CC94" i="4" s="1"/>
  <c r="AB97" i="4"/>
  <c r="BY97" i="4" s="1"/>
  <c r="CF97" i="4" s="1"/>
  <c r="AB96" i="4"/>
  <c r="BU96" i="4" s="1"/>
  <c r="CB96" i="4" s="1"/>
  <c r="AI93" i="4"/>
  <c r="AR93" i="4" s="1"/>
  <c r="AH93" i="4"/>
  <c r="AQ93" i="4" s="1"/>
  <c r="AK93" i="4"/>
  <c r="AT93" i="4" s="1"/>
  <c r="AJ93" i="4"/>
  <c r="AS93" i="4" s="1"/>
  <c r="AJ95" i="4"/>
  <c r="AS95" i="4" s="1"/>
  <c r="AJ94" i="4"/>
  <c r="AS94" i="4" s="1"/>
  <c r="I33" i="11"/>
  <c r="I34" i="11"/>
  <c r="I35" i="11"/>
  <c r="I36" i="11"/>
  <c r="I37" i="11"/>
  <c r="I32" i="11"/>
  <c r="N7" i="11"/>
  <c r="M6" i="11" s="1"/>
  <c r="N6" i="11"/>
  <c r="M3" i="11"/>
  <c r="N3" i="11"/>
  <c r="O3" i="11"/>
  <c r="M7" i="11"/>
  <c r="L10" i="11"/>
  <c r="M9" i="11"/>
  <c r="M4" i="11" s="1"/>
  <c r="L9" i="11"/>
  <c r="AK8" i="5"/>
  <c r="AV8" i="5" s="1"/>
  <c r="K7" i="11" s="1"/>
  <c r="K3" i="11"/>
  <c r="K6" i="11"/>
  <c r="H8" i="11"/>
  <c r="Z2058" i="3"/>
  <c r="Z2056" i="3"/>
  <c r="Y2056" i="3"/>
  <c r="S2068" i="3"/>
  <c r="S2066" i="3"/>
  <c r="T2063" i="3"/>
  <c r="S2064" i="3"/>
  <c r="P2062" i="3"/>
  <c r="N2062" i="3"/>
  <c r="L2062" i="3"/>
  <c r="J2063" i="3"/>
  <c r="I2068" i="3"/>
  <c r="D2057" i="3"/>
  <c r="D2056" i="3"/>
  <c r="D2055" i="3"/>
  <c r="E2055" i="3" s="1"/>
  <c r="AK96" i="4" l="1"/>
  <c r="AT96" i="4" s="1"/>
  <c r="AK95" i="4"/>
  <c r="AT95" i="4" s="1"/>
  <c r="AK97" i="4"/>
  <c r="AT97" i="4" s="1"/>
  <c r="AI95" i="4"/>
  <c r="AR95" i="4" s="1"/>
  <c r="AK94" i="4"/>
  <c r="AT94" i="4" s="1"/>
  <c r="AH94" i="4"/>
  <c r="AQ94" i="4" s="1"/>
  <c r="AI94" i="4"/>
  <c r="AR94" i="4" s="1"/>
  <c r="AI96" i="4"/>
  <c r="AR96" i="4" s="1"/>
  <c r="AI97" i="4"/>
  <c r="AR97" i="4" s="1"/>
  <c r="AJ97" i="4"/>
  <c r="AS97" i="4" s="1"/>
  <c r="AH96" i="4"/>
  <c r="AQ96" i="4" s="1"/>
  <c r="AJ96" i="4"/>
  <c r="AS96" i="4" s="1"/>
  <c r="AH97" i="4"/>
  <c r="AQ97" i="4" s="1"/>
  <c r="B7" i="11"/>
  <c r="B6" i="11"/>
  <c r="B3" i="11"/>
  <c r="M5" i="11"/>
  <c r="M8" i="11"/>
  <c r="L7" i="11"/>
  <c r="K9" i="11"/>
  <c r="CG2091" i="3"/>
  <c r="CH2090" i="3"/>
  <c r="L4" i="11" l="1"/>
  <c r="L8" i="11"/>
  <c r="L5" i="11"/>
  <c r="L3" i="11"/>
  <c r="L6" i="11"/>
  <c r="AD160" i="4"/>
  <c r="AE160" i="4"/>
  <c r="AD161" i="4"/>
  <c r="AE161" i="4"/>
  <c r="AD162" i="4"/>
  <c r="AE162" i="4"/>
  <c r="AD163" i="4"/>
  <c r="AE163" i="4"/>
  <c r="AE159" i="4"/>
  <c r="AD159" i="4"/>
  <c r="AD140" i="4"/>
  <c r="AE140" i="4"/>
  <c r="AD141" i="4"/>
  <c r="AE141" i="4"/>
  <c r="AD142" i="4"/>
  <c r="AE142" i="4"/>
  <c r="AD143" i="4"/>
  <c r="AE143" i="4"/>
  <c r="AD144" i="4"/>
  <c r="AE144" i="4"/>
  <c r="AD145" i="4"/>
  <c r="AE145" i="4"/>
  <c r="AD146" i="4"/>
  <c r="AE146" i="4"/>
  <c r="AD147" i="4"/>
  <c r="AE147" i="4"/>
  <c r="AD148" i="4"/>
  <c r="AE148" i="4"/>
  <c r="AD149" i="4"/>
  <c r="AE149" i="4"/>
  <c r="R21" i="14" l="1"/>
  <c r="R20" i="14"/>
  <c r="P20" i="14"/>
  <c r="P8" i="14"/>
  <c r="E9" i="14" l="1"/>
  <c r="R9" i="14" s="1"/>
  <c r="D8" i="14"/>
  <c r="E8" i="14"/>
  <c r="R8" i="14" s="1"/>
  <c r="F8" i="14"/>
  <c r="C8" i="14"/>
  <c r="G9" i="13" l="1"/>
  <c r="AW3" i="5"/>
  <c r="AW8" i="5"/>
  <c r="BS154" i="4"/>
  <c r="BS153" i="4"/>
  <c r="B9" i="9" s="1"/>
  <c r="CH2082" i="3"/>
  <c r="AL164" i="4"/>
  <c r="AL165" i="4"/>
  <c r="AP165" i="4"/>
  <c r="AL166" i="4"/>
  <c r="AP166" i="4"/>
  <c r="AL167" i="4"/>
  <c r="AP167" i="4"/>
  <c r="AL168" i="4"/>
  <c r="AP168" i="4"/>
  <c r="AL160" i="4"/>
  <c r="AP160" i="4"/>
  <c r="AL161" i="4"/>
  <c r="AP161" i="4"/>
  <c r="AL162" i="4"/>
  <c r="AP162" i="4"/>
  <c r="AL163" i="4"/>
  <c r="AP163" i="4"/>
  <c r="AL159" i="4"/>
  <c r="AL140" i="4"/>
  <c r="AL141" i="4"/>
  <c r="AL142" i="4"/>
  <c r="AL143" i="4"/>
  <c r="AL144" i="4"/>
  <c r="AL145" i="4"/>
  <c r="AL146" i="4"/>
  <c r="AL147" i="4"/>
  <c r="AL148" i="4"/>
  <c r="AL149" i="4"/>
  <c r="AL128" i="4"/>
  <c r="AL129" i="4"/>
  <c r="AL130" i="4"/>
  <c r="AL131" i="4"/>
  <c r="AL132" i="4"/>
  <c r="AL134" i="4"/>
  <c r="AL135" i="4"/>
  <c r="AL136" i="4"/>
  <c r="AL137" i="4"/>
  <c r="AL138" i="4"/>
  <c r="AP140" i="4"/>
  <c r="AP141" i="4"/>
  <c r="AP142" i="4"/>
  <c r="AP143" i="4"/>
  <c r="AP144" i="4"/>
  <c r="AP145" i="4"/>
  <c r="AP146" i="4"/>
  <c r="AP147" i="4"/>
  <c r="AP148" i="4"/>
  <c r="AP149" i="4"/>
  <c r="AP4" i="4"/>
  <c r="AP5" i="4"/>
  <c r="AP6" i="4"/>
  <c r="AP7" i="4"/>
  <c r="AP9" i="4"/>
  <c r="AP10" i="4"/>
  <c r="AP11" i="4"/>
  <c r="AP12" i="4"/>
  <c r="AP14" i="4"/>
  <c r="AP15" i="4"/>
  <c r="AP16" i="4"/>
  <c r="AP17" i="4"/>
  <c r="AP19" i="4"/>
  <c r="AP20" i="4"/>
  <c r="AP21" i="4"/>
  <c r="AP22" i="4"/>
  <c r="AP24" i="4"/>
  <c r="AP25" i="4"/>
  <c r="AP26" i="4"/>
  <c r="AP27" i="4"/>
  <c r="AP29" i="4"/>
  <c r="AP30" i="4"/>
  <c r="AP31" i="4"/>
  <c r="AP32" i="4"/>
  <c r="AP34" i="4"/>
  <c r="AP35" i="4"/>
  <c r="AP36" i="4"/>
  <c r="AP37" i="4"/>
  <c r="AP39" i="4"/>
  <c r="AP40" i="4"/>
  <c r="AP41" i="4"/>
  <c r="AP42" i="4"/>
  <c r="AP44" i="4"/>
  <c r="AP45" i="4"/>
  <c r="AP46" i="4"/>
  <c r="AP47" i="4"/>
  <c r="AP49" i="4"/>
  <c r="AP50" i="4"/>
  <c r="AP51" i="4"/>
  <c r="AP52" i="4"/>
  <c r="AP54" i="4"/>
  <c r="AP55" i="4"/>
  <c r="AP56" i="4"/>
  <c r="AP57" i="4"/>
  <c r="AP59" i="4"/>
  <c r="AP60" i="4"/>
  <c r="AP61" i="4"/>
  <c r="AP62" i="4"/>
  <c r="AP63" i="4"/>
  <c r="AP64" i="4"/>
  <c r="AP65" i="4"/>
  <c r="AP66" i="4"/>
  <c r="AP67" i="4"/>
  <c r="AP69" i="4"/>
  <c r="AP70" i="4"/>
  <c r="AP71" i="4"/>
  <c r="AP72" i="4"/>
  <c r="AP74" i="4"/>
  <c r="AP75" i="4"/>
  <c r="AP76" i="4"/>
  <c r="AP77" i="4"/>
  <c r="AP79" i="4"/>
  <c r="AP80" i="4"/>
  <c r="AP81" i="4"/>
  <c r="AP82" i="4"/>
  <c r="AP84" i="4"/>
  <c r="AP85" i="4"/>
  <c r="AP86" i="4"/>
  <c r="AP87" i="4"/>
  <c r="AP88" i="4"/>
  <c r="AP89" i="4"/>
  <c r="AP90" i="4"/>
  <c r="AP91" i="4"/>
  <c r="AP92"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8" i="4"/>
  <c r="AP129" i="4"/>
  <c r="AP130" i="4"/>
  <c r="AP131" i="4"/>
  <c r="AP132" i="4"/>
  <c r="AP133" i="4"/>
  <c r="AP134" i="4"/>
  <c r="AP135" i="4"/>
  <c r="AP136" i="4"/>
  <c r="AP137" i="4"/>
  <c r="AK28" i="4"/>
  <c r="AT28" i="4" s="1"/>
  <c r="AK53" i="4"/>
  <c r="AT53" i="4" s="1"/>
  <c r="AK58" i="4"/>
  <c r="AT58" i="4" s="1"/>
  <c r="AK138" i="4"/>
  <c r="AT138" i="4" s="1"/>
  <c r="AK8" i="4"/>
  <c r="AT8" i="4" s="1"/>
  <c r="AK13" i="4"/>
  <c r="AT13" i="4" s="1"/>
  <c r="AK18" i="4"/>
  <c r="AT18" i="4" s="1"/>
  <c r="AK23" i="4"/>
  <c r="AT23" i="4" s="1"/>
  <c r="AJ8" i="4"/>
  <c r="AS8" i="4" s="1"/>
  <c r="AJ13" i="4"/>
  <c r="AS13" i="4" s="1"/>
  <c r="AJ18" i="4"/>
  <c r="AS18" i="4" s="1"/>
  <c r="AJ23" i="4"/>
  <c r="AS23" i="4" s="1"/>
  <c r="AJ28" i="4"/>
  <c r="AS28" i="4" s="1"/>
  <c r="AJ53" i="4"/>
  <c r="AS53" i="4" s="1"/>
  <c r="AJ58" i="4"/>
  <c r="AS58" i="4" s="1"/>
  <c r="AJ138" i="4"/>
  <c r="AS138" i="4" s="1"/>
  <c r="AI8" i="4"/>
  <c r="AR8" i="4" s="1"/>
  <c r="AI13" i="4"/>
  <c r="AR13" i="4" s="1"/>
  <c r="AI18" i="4"/>
  <c r="AR18" i="4" s="1"/>
  <c r="AI23" i="4"/>
  <c r="AR23" i="4" s="1"/>
  <c r="AI28" i="4"/>
  <c r="AR28" i="4" s="1"/>
  <c r="AI53" i="4"/>
  <c r="AR53" i="4" s="1"/>
  <c r="AI58" i="4"/>
  <c r="AR58" i="4" s="1"/>
  <c r="AI138" i="4"/>
  <c r="AR138" i="4" s="1"/>
  <c r="AH8" i="4"/>
  <c r="AH13" i="4"/>
  <c r="AH18" i="4"/>
  <c r="AH23" i="4"/>
  <c r="AH28" i="4"/>
  <c r="AH53" i="4"/>
  <c r="AH58" i="4"/>
  <c r="AH138" i="4"/>
  <c r="CR163" i="4"/>
  <c r="CQ163" i="4"/>
  <c r="CP163" i="4"/>
  <c r="CO163" i="4"/>
  <c r="CN163" i="4"/>
  <c r="CM163" i="4"/>
  <c r="CL163" i="4"/>
  <c r="CK163" i="4"/>
  <c r="CJ163" i="4"/>
  <c r="CI163" i="4"/>
  <c r="CR162" i="4"/>
  <c r="CQ162" i="4"/>
  <c r="CP162" i="4"/>
  <c r="CO162" i="4"/>
  <c r="CN162" i="4"/>
  <c r="CM162" i="4"/>
  <c r="CL162" i="4"/>
  <c r="CK162" i="4"/>
  <c r="CJ162" i="4"/>
  <c r="CI162" i="4"/>
  <c r="CR161" i="4"/>
  <c r="CQ161" i="4"/>
  <c r="CP161" i="4"/>
  <c r="CO161" i="4"/>
  <c r="CN161" i="4"/>
  <c r="CM161" i="4"/>
  <c r="CL161" i="4"/>
  <c r="CK161" i="4"/>
  <c r="CJ161" i="4"/>
  <c r="CI161" i="4"/>
  <c r="CR160" i="4"/>
  <c r="CQ160" i="4"/>
  <c r="CP160" i="4"/>
  <c r="CO160" i="4"/>
  <c r="CN160" i="4"/>
  <c r="CM160" i="4"/>
  <c r="CL160" i="4"/>
  <c r="CK160" i="4"/>
  <c r="CJ160" i="4"/>
  <c r="CI160" i="4"/>
  <c r="CQ159" i="4"/>
  <c r="CR159" i="4" s="1"/>
  <c r="CO159" i="4"/>
  <c r="CP159" i="4" s="1"/>
  <c r="CM159" i="4"/>
  <c r="CN159" i="4" s="1"/>
  <c r="CK159" i="4"/>
  <c r="CL159" i="4" s="1"/>
  <c r="CI159" i="4"/>
  <c r="CJ159" i="4" s="1"/>
  <c r="CI128" i="4"/>
  <c r="CJ128" i="4" s="1"/>
  <c r="CK128" i="4"/>
  <c r="CL128" i="4" s="1"/>
  <c r="CM128" i="4"/>
  <c r="CN128" i="4" s="1"/>
  <c r="CO128" i="4"/>
  <c r="CP128" i="4" s="1"/>
  <c r="CQ128" i="4"/>
  <c r="CR128" i="4" s="1"/>
  <c r="CI129" i="4"/>
  <c r="CJ129" i="4"/>
  <c r="CK129" i="4"/>
  <c r="CL129" i="4"/>
  <c r="CM129" i="4"/>
  <c r="CN129" i="4"/>
  <c r="CO129" i="4"/>
  <c r="CP129" i="4"/>
  <c r="CQ129" i="4"/>
  <c r="CR129" i="4"/>
  <c r="CI130" i="4"/>
  <c r="CJ130" i="4"/>
  <c r="CK130" i="4"/>
  <c r="CL130" i="4"/>
  <c r="CM130" i="4"/>
  <c r="CN130" i="4"/>
  <c r="CO130" i="4"/>
  <c r="CP130" i="4"/>
  <c r="CQ130" i="4"/>
  <c r="CR130" i="4"/>
  <c r="CI131" i="4"/>
  <c r="CJ131" i="4"/>
  <c r="CK131" i="4"/>
  <c r="CL131" i="4"/>
  <c r="CM131" i="4"/>
  <c r="CN131" i="4"/>
  <c r="CO131" i="4"/>
  <c r="CP131" i="4"/>
  <c r="CQ131" i="4"/>
  <c r="CR131" i="4"/>
  <c r="CI132" i="4"/>
  <c r="CJ132" i="4"/>
  <c r="CK132" i="4"/>
  <c r="CL132" i="4"/>
  <c r="CM132" i="4"/>
  <c r="CN132" i="4"/>
  <c r="CO132" i="4"/>
  <c r="CP132" i="4"/>
  <c r="CQ132" i="4"/>
  <c r="CR132" i="4"/>
  <c r="CI133" i="4"/>
  <c r="CJ133" i="4" s="1"/>
  <c r="CK133" i="4"/>
  <c r="CL133" i="4" s="1"/>
  <c r="CM133" i="4"/>
  <c r="CN133" i="4" s="1"/>
  <c r="CO133" i="4"/>
  <c r="CP133" i="4" s="1"/>
  <c r="CQ133" i="4"/>
  <c r="CR133" i="4" s="1"/>
  <c r="CI134" i="4"/>
  <c r="CJ134" i="4"/>
  <c r="CK134" i="4"/>
  <c r="CL134" i="4"/>
  <c r="CM134" i="4"/>
  <c r="CN134" i="4"/>
  <c r="CO134" i="4"/>
  <c r="CP134" i="4"/>
  <c r="CQ134" i="4"/>
  <c r="CR134" i="4"/>
  <c r="CI135" i="4"/>
  <c r="CJ135" i="4"/>
  <c r="CK135" i="4"/>
  <c r="CL135" i="4"/>
  <c r="CM135" i="4"/>
  <c r="CN135" i="4"/>
  <c r="CO135" i="4"/>
  <c r="CP135" i="4"/>
  <c r="CQ135" i="4"/>
  <c r="CR135" i="4"/>
  <c r="CI136" i="4"/>
  <c r="CJ136" i="4"/>
  <c r="CK136" i="4"/>
  <c r="CL136" i="4"/>
  <c r="CM136" i="4"/>
  <c r="CN136" i="4"/>
  <c r="CO136" i="4"/>
  <c r="CP136" i="4"/>
  <c r="CQ136" i="4"/>
  <c r="CR136" i="4"/>
  <c r="CI137" i="4"/>
  <c r="CJ137" i="4"/>
  <c r="CK137" i="4"/>
  <c r="CL137" i="4"/>
  <c r="CM137" i="4"/>
  <c r="CN137" i="4"/>
  <c r="CO137" i="4"/>
  <c r="CP137" i="4"/>
  <c r="CQ137" i="4"/>
  <c r="CR137" i="4"/>
  <c r="CI138" i="4"/>
  <c r="CJ138" i="4"/>
  <c r="CK138" i="4"/>
  <c r="CL138" i="4"/>
  <c r="CM138" i="4"/>
  <c r="CN138" i="4"/>
  <c r="CO138" i="4"/>
  <c r="CP138" i="4"/>
  <c r="CQ138" i="4"/>
  <c r="CR138" i="4"/>
  <c r="CI139" i="4"/>
  <c r="CJ139" i="4"/>
  <c r="CK139" i="4"/>
  <c r="CL139" i="4"/>
  <c r="CM139" i="4"/>
  <c r="CN139" i="4"/>
  <c r="CO139" i="4"/>
  <c r="CP139" i="4"/>
  <c r="CQ139" i="4"/>
  <c r="CR139" i="4"/>
  <c r="CI140" i="4"/>
  <c r="CJ140" i="4" s="1"/>
  <c r="CK140" i="4"/>
  <c r="CL140" i="4" s="1"/>
  <c r="CM140" i="4"/>
  <c r="CN140" i="4" s="1"/>
  <c r="CO140" i="4"/>
  <c r="CP140" i="4" s="1"/>
  <c r="CQ140" i="4"/>
  <c r="CR140" i="4" s="1"/>
  <c r="CI141" i="4"/>
  <c r="CJ141" i="4"/>
  <c r="CK141" i="4"/>
  <c r="CL141" i="4"/>
  <c r="CM141" i="4"/>
  <c r="CN141" i="4"/>
  <c r="CO141" i="4"/>
  <c r="CP141" i="4"/>
  <c r="CQ141" i="4"/>
  <c r="CR141" i="4"/>
  <c r="CI142" i="4"/>
  <c r="CJ142" i="4"/>
  <c r="CK142" i="4"/>
  <c r="CL142" i="4"/>
  <c r="CM142" i="4"/>
  <c r="CN142" i="4"/>
  <c r="CO142" i="4"/>
  <c r="CP142" i="4"/>
  <c r="CQ142" i="4"/>
  <c r="CR142" i="4"/>
  <c r="CI143" i="4"/>
  <c r="CJ143" i="4"/>
  <c r="CK143" i="4"/>
  <c r="CL143" i="4"/>
  <c r="CM143" i="4"/>
  <c r="CN143" i="4"/>
  <c r="CO143" i="4"/>
  <c r="CP143" i="4"/>
  <c r="CQ143" i="4"/>
  <c r="CR143" i="4"/>
  <c r="CI144" i="4"/>
  <c r="CJ144" i="4"/>
  <c r="CK144" i="4"/>
  <c r="CL144" i="4"/>
  <c r="CM144" i="4"/>
  <c r="CN144" i="4"/>
  <c r="CO144" i="4"/>
  <c r="CP144" i="4"/>
  <c r="CQ144" i="4"/>
  <c r="CR144" i="4"/>
  <c r="CI145" i="4"/>
  <c r="CJ145" i="4" s="1"/>
  <c r="CK145" i="4"/>
  <c r="CL145" i="4" s="1"/>
  <c r="CM145" i="4"/>
  <c r="CN145" i="4" s="1"/>
  <c r="CO145" i="4"/>
  <c r="CP145" i="4" s="1"/>
  <c r="CQ145" i="4"/>
  <c r="CR145" i="4" s="1"/>
  <c r="CI146" i="4"/>
  <c r="CJ146" i="4"/>
  <c r="CK146" i="4"/>
  <c r="CL146" i="4"/>
  <c r="CM146" i="4"/>
  <c r="CN146" i="4"/>
  <c r="CO146" i="4"/>
  <c r="CP146" i="4"/>
  <c r="CQ146" i="4"/>
  <c r="CR146" i="4"/>
  <c r="CI147" i="4"/>
  <c r="CJ147" i="4"/>
  <c r="CK147" i="4"/>
  <c r="CL147" i="4"/>
  <c r="CM147" i="4"/>
  <c r="CN147" i="4"/>
  <c r="CO147" i="4"/>
  <c r="CP147" i="4"/>
  <c r="CQ147" i="4"/>
  <c r="CR147" i="4"/>
  <c r="CI148" i="4"/>
  <c r="CJ148" i="4"/>
  <c r="CK148" i="4"/>
  <c r="CL148" i="4"/>
  <c r="CM148" i="4"/>
  <c r="CN148" i="4"/>
  <c r="CO148" i="4"/>
  <c r="CP148" i="4"/>
  <c r="CQ148" i="4"/>
  <c r="CR148" i="4"/>
  <c r="CI149" i="4"/>
  <c r="CJ149" i="4"/>
  <c r="CK149" i="4"/>
  <c r="CL149" i="4"/>
  <c r="CM149" i="4"/>
  <c r="CN149" i="4"/>
  <c r="CO149" i="4"/>
  <c r="CP149" i="4"/>
  <c r="CQ149" i="4"/>
  <c r="CR149" i="4"/>
  <c r="AC128" i="4"/>
  <c r="AD128" i="4"/>
  <c r="CA128" i="4" s="1"/>
  <c r="CG128" i="4" s="1"/>
  <c r="AE128" i="4"/>
  <c r="AC129" i="4"/>
  <c r="AD129" i="4"/>
  <c r="CA129" i="4" s="1"/>
  <c r="CG129" i="4" s="1"/>
  <c r="AE129" i="4"/>
  <c r="AC130" i="4"/>
  <c r="AD130" i="4"/>
  <c r="CA130" i="4" s="1"/>
  <c r="CG130" i="4" s="1"/>
  <c r="AE130" i="4"/>
  <c r="AC131" i="4"/>
  <c r="AD131" i="4"/>
  <c r="CA131" i="4" s="1"/>
  <c r="CG131" i="4" s="1"/>
  <c r="AE131" i="4"/>
  <c r="AC132" i="4"/>
  <c r="AD132" i="4"/>
  <c r="CA132" i="4" s="1"/>
  <c r="CG132" i="4" s="1"/>
  <c r="AE132" i="4"/>
  <c r="AC133" i="4"/>
  <c r="AD133" i="4"/>
  <c r="CA133" i="4" s="1"/>
  <c r="CG133" i="4" s="1"/>
  <c r="AE133" i="4"/>
  <c r="AC134" i="4"/>
  <c r="AD134" i="4"/>
  <c r="CA134" i="4" s="1"/>
  <c r="CG134" i="4" s="1"/>
  <c r="AE134" i="4"/>
  <c r="AC135" i="4"/>
  <c r="AD135" i="4"/>
  <c r="CA135" i="4" s="1"/>
  <c r="CG135" i="4" s="1"/>
  <c r="AE135" i="4"/>
  <c r="AC136" i="4"/>
  <c r="AD136" i="4"/>
  <c r="CA136" i="4" s="1"/>
  <c r="CG136" i="4" s="1"/>
  <c r="AE136" i="4"/>
  <c r="AC137" i="4"/>
  <c r="AD137" i="4"/>
  <c r="CA137" i="4" s="1"/>
  <c r="CG137" i="4" s="1"/>
  <c r="AE137" i="4"/>
  <c r="BV128" i="4"/>
  <c r="CC128" i="4" s="1"/>
  <c r="BW128" i="4"/>
  <c r="CD128" i="4" s="1"/>
  <c r="BX128" i="4"/>
  <c r="CE128" i="4" s="1"/>
  <c r="BY128" i="4"/>
  <c r="CF128" i="4" s="1"/>
  <c r="BU129" i="4"/>
  <c r="CB129" i="4" s="1"/>
  <c r="BW129" i="4"/>
  <c r="CD129" i="4" s="1"/>
  <c r="BX129" i="4"/>
  <c r="CE129" i="4" s="1"/>
  <c r="BY129" i="4"/>
  <c r="CF129" i="4" s="1"/>
  <c r="BU130" i="4"/>
  <c r="BV130" i="4"/>
  <c r="CC130" i="4" s="1"/>
  <c r="BX130" i="4"/>
  <c r="CE130" i="4" s="1"/>
  <c r="BY130" i="4"/>
  <c r="CF130" i="4" s="1"/>
  <c r="CB130" i="4"/>
  <c r="BU131" i="4"/>
  <c r="CB131" i="4" s="1"/>
  <c r="BV131" i="4"/>
  <c r="CC131" i="4" s="1"/>
  <c r="BW131" i="4"/>
  <c r="CD131" i="4" s="1"/>
  <c r="BY131" i="4"/>
  <c r="CF131" i="4" s="1"/>
  <c r="BU132" i="4"/>
  <c r="CB132" i="4" s="1"/>
  <c r="BV132" i="4"/>
  <c r="CC132" i="4" s="1"/>
  <c r="BW132" i="4"/>
  <c r="CD132" i="4" s="1"/>
  <c r="BX132" i="4"/>
  <c r="CE132" i="4" s="1"/>
  <c r="BV133" i="4"/>
  <c r="CC133" i="4" s="1"/>
  <c r="BW133" i="4"/>
  <c r="CD133" i="4" s="1"/>
  <c r="BX133" i="4"/>
  <c r="CE133" i="4" s="1"/>
  <c r="BY133" i="4"/>
  <c r="CF133" i="4" s="1"/>
  <c r="BU134" i="4"/>
  <c r="CB134" i="4" s="1"/>
  <c r="BW134" i="4"/>
  <c r="CD134" i="4" s="1"/>
  <c r="BX134" i="4"/>
  <c r="CE134" i="4" s="1"/>
  <c r="BY134" i="4"/>
  <c r="CF134" i="4" s="1"/>
  <c r="BU135" i="4"/>
  <c r="CB135" i="4" s="1"/>
  <c r="BV135" i="4"/>
  <c r="CC135" i="4" s="1"/>
  <c r="BX135" i="4"/>
  <c r="CE135" i="4" s="1"/>
  <c r="BY135" i="4"/>
  <c r="CF135" i="4" s="1"/>
  <c r="BU136" i="4"/>
  <c r="CB136" i="4" s="1"/>
  <c r="BV136" i="4"/>
  <c r="CC136" i="4" s="1"/>
  <c r="BW136" i="4"/>
  <c r="CD136" i="4" s="1"/>
  <c r="BY136" i="4"/>
  <c r="CF136" i="4" s="1"/>
  <c r="BU137" i="4"/>
  <c r="CB137" i="4" s="1"/>
  <c r="BV137" i="4"/>
  <c r="CC137" i="4" s="1"/>
  <c r="BW137" i="4"/>
  <c r="CD137" i="4" s="1"/>
  <c r="BX137" i="4"/>
  <c r="CE137" i="4" s="1"/>
  <c r="CA138" i="4"/>
  <c r="CG138" i="4" s="1"/>
  <c r="CA140" i="4"/>
  <c r="CG140" i="4" s="1"/>
  <c r="CA141" i="4"/>
  <c r="CG141" i="4" s="1"/>
  <c r="CA142" i="4"/>
  <c r="CG142" i="4" s="1"/>
  <c r="CA143" i="4"/>
  <c r="CG143" i="4" s="1"/>
  <c r="CA144" i="4"/>
  <c r="CG144" i="4" s="1"/>
  <c r="CA145" i="4"/>
  <c r="CG145" i="4" s="1"/>
  <c r="CA146" i="4"/>
  <c r="CG146" i="4" s="1"/>
  <c r="CA147" i="4"/>
  <c r="CG147" i="4" s="1"/>
  <c r="CA148" i="4"/>
  <c r="CG148" i="4" s="1"/>
  <c r="CA149" i="4"/>
  <c r="CG149" i="4" s="1"/>
  <c r="BU4" i="4"/>
  <c r="CB4" i="4" s="1"/>
  <c r="BW4" i="4"/>
  <c r="CD4" i="4" s="1"/>
  <c r="BX4" i="4"/>
  <c r="CE4" i="4" s="1"/>
  <c r="BY4" i="4"/>
  <c r="CF4" i="4" s="1"/>
  <c r="BU5" i="4"/>
  <c r="CB5" i="4" s="1"/>
  <c r="BV5" i="4"/>
  <c r="CC5" i="4" s="1"/>
  <c r="BX5" i="4"/>
  <c r="CE5" i="4" s="1"/>
  <c r="BY5" i="4"/>
  <c r="CF5" i="4" s="1"/>
  <c r="BU6" i="4"/>
  <c r="CB6" i="4" s="1"/>
  <c r="BV6" i="4"/>
  <c r="CC6" i="4" s="1"/>
  <c r="BW6" i="4"/>
  <c r="CD6" i="4" s="1"/>
  <c r="BY6" i="4"/>
  <c r="CF6" i="4" s="1"/>
  <c r="BU7" i="4"/>
  <c r="CB7" i="4" s="1"/>
  <c r="BV7" i="4"/>
  <c r="CC7" i="4" s="1"/>
  <c r="BW7" i="4"/>
  <c r="CD7" i="4" s="1"/>
  <c r="BX7" i="4"/>
  <c r="CE7" i="4" s="1"/>
  <c r="BU8" i="4"/>
  <c r="CB8" i="4" s="1"/>
  <c r="BV8" i="4"/>
  <c r="CC8" i="4" s="1"/>
  <c r="BW8" i="4"/>
  <c r="CD8" i="4" s="1"/>
  <c r="BX8" i="4"/>
  <c r="CE8" i="4" s="1"/>
  <c r="BY8" i="4"/>
  <c r="CF8" i="4" s="1"/>
  <c r="BU9" i="4"/>
  <c r="CB9" i="4" s="1"/>
  <c r="BW9" i="4"/>
  <c r="CD9" i="4" s="1"/>
  <c r="BX9" i="4"/>
  <c r="CE9" i="4" s="1"/>
  <c r="BY9" i="4"/>
  <c r="CF9" i="4" s="1"/>
  <c r="BU10" i="4"/>
  <c r="CB10" i="4" s="1"/>
  <c r="BV10" i="4"/>
  <c r="CC10" i="4" s="1"/>
  <c r="BX10" i="4"/>
  <c r="CE10" i="4" s="1"/>
  <c r="BY10" i="4"/>
  <c r="CF10" i="4" s="1"/>
  <c r="BU11" i="4"/>
  <c r="CB11" i="4" s="1"/>
  <c r="BV11" i="4"/>
  <c r="CC11" i="4" s="1"/>
  <c r="BW11" i="4"/>
  <c r="CD11" i="4" s="1"/>
  <c r="BY11" i="4"/>
  <c r="CF11" i="4" s="1"/>
  <c r="BU12" i="4"/>
  <c r="CB12" i="4" s="1"/>
  <c r="BV12" i="4"/>
  <c r="CC12" i="4" s="1"/>
  <c r="BW12" i="4"/>
  <c r="CD12" i="4" s="1"/>
  <c r="BX12" i="4"/>
  <c r="CE12" i="4" s="1"/>
  <c r="BU13" i="4"/>
  <c r="CB13" i="4" s="1"/>
  <c r="BV13" i="4"/>
  <c r="CC13" i="4" s="1"/>
  <c r="BW13" i="4"/>
  <c r="CD13" i="4" s="1"/>
  <c r="BX13" i="4"/>
  <c r="CE13" i="4" s="1"/>
  <c r="BY13" i="4"/>
  <c r="CF13" i="4" s="1"/>
  <c r="BU14" i="4"/>
  <c r="CB14" i="4" s="1"/>
  <c r="BW14" i="4"/>
  <c r="CD14" i="4" s="1"/>
  <c r="BX14" i="4"/>
  <c r="CE14" i="4" s="1"/>
  <c r="BY14" i="4"/>
  <c r="CF14" i="4" s="1"/>
  <c r="BU15" i="4"/>
  <c r="CB15" i="4" s="1"/>
  <c r="BV15" i="4"/>
  <c r="CC15" i="4" s="1"/>
  <c r="BX15" i="4"/>
  <c r="CE15" i="4" s="1"/>
  <c r="BY15" i="4"/>
  <c r="CF15" i="4" s="1"/>
  <c r="BU16" i="4"/>
  <c r="CB16" i="4" s="1"/>
  <c r="BV16" i="4"/>
  <c r="CC16" i="4" s="1"/>
  <c r="BW16" i="4"/>
  <c r="CD16" i="4" s="1"/>
  <c r="BY16" i="4"/>
  <c r="CF16" i="4" s="1"/>
  <c r="BU17" i="4"/>
  <c r="CB17" i="4" s="1"/>
  <c r="BV17" i="4"/>
  <c r="CC17" i="4" s="1"/>
  <c r="BW17" i="4"/>
  <c r="CD17" i="4" s="1"/>
  <c r="BX17" i="4"/>
  <c r="CE17" i="4" s="1"/>
  <c r="BU18" i="4"/>
  <c r="CB18" i="4" s="1"/>
  <c r="BV18" i="4"/>
  <c r="CC18" i="4" s="1"/>
  <c r="BW18" i="4"/>
  <c r="CD18" i="4" s="1"/>
  <c r="BX18" i="4"/>
  <c r="CE18" i="4" s="1"/>
  <c r="BY18" i="4"/>
  <c r="CF18" i="4" s="1"/>
  <c r="BU19" i="4"/>
  <c r="CB19" i="4" s="1"/>
  <c r="BW19" i="4"/>
  <c r="CD19" i="4" s="1"/>
  <c r="BX19" i="4"/>
  <c r="CE19" i="4" s="1"/>
  <c r="BY19" i="4"/>
  <c r="CF19" i="4" s="1"/>
  <c r="BU20" i="4"/>
  <c r="CB20" i="4" s="1"/>
  <c r="BV20" i="4"/>
  <c r="CC20" i="4" s="1"/>
  <c r="BX20" i="4"/>
  <c r="CE20" i="4" s="1"/>
  <c r="BY20" i="4"/>
  <c r="CF20" i="4" s="1"/>
  <c r="BU21" i="4"/>
  <c r="CB21" i="4" s="1"/>
  <c r="BV21" i="4"/>
  <c r="CC21" i="4" s="1"/>
  <c r="BW21" i="4"/>
  <c r="CD21" i="4" s="1"/>
  <c r="BY21" i="4"/>
  <c r="CF21" i="4" s="1"/>
  <c r="BU22" i="4"/>
  <c r="CB22" i="4" s="1"/>
  <c r="BV22" i="4"/>
  <c r="CC22" i="4" s="1"/>
  <c r="BW22" i="4"/>
  <c r="CD22" i="4" s="1"/>
  <c r="BX22" i="4"/>
  <c r="CE22" i="4" s="1"/>
  <c r="BU23" i="4"/>
  <c r="CB23" i="4" s="1"/>
  <c r="BV23" i="4"/>
  <c r="CC23" i="4" s="1"/>
  <c r="BW23" i="4"/>
  <c r="CD23" i="4" s="1"/>
  <c r="BX23" i="4"/>
  <c r="CE23" i="4" s="1"/>
  <c r="BY23" i="4"/>
  <c r="CF23" i="4" s="1"/>
  <c r="BU24" i="4"/>
  <c r="CB24" i="4" s="1"/>
  <c r="BW24" i="4"/>
  <c r="CD24" i="4" s="1"/>
  <c r="BX24" i="4"/>
  <c r="CE24" i="4" s="1"/>
  <c r="BY24" i="4"/>
  <c r="CF24" i="4" s="1"/>
  <c r="BU25" i="4"/>
  <c r="CB25" i="4" s="1"/>
  <c r="BV25" i="4"/>
  <c r="CC25" i="4" s="1"/>
  <c r="BX25" i="4"/>
  <c r="CE25" i="4" s="1"/>
  <c r="BY25" i="4"/>
  <c r="CF25" i="4" s="1"/>
  <c r="BU26" i="4"/>
  <c r="CB26" i="4" s="1"/>
  <c r="BV26" i="4"/>
  <c r="CC26" i="4" s="1"/>
  <c r="BW26" i="4"/>
  <c r="CD26" i="4" s="1"/>
  <c r="BY26" i="4"/>
  <c r="CF26" i="4" s="1"/>
  <c r="BU27" i="4"/>
  <c r="CB27" i="4" s="1"/>
  <c r="BV27" i="4"/>
  <c r="CC27" i="4" s="1"/>
  <c r="BW27" i="4"/>
  <c r="CD27" i="4" s="1"/>
  <c r="BX27" i="4"/>
  <c r="CE27" i="4" s="1"/>
  <c r="BU28" i="4"/>
  <c r="CB28" i="4" s="1"/>
  <c r="BV28" i="4"/>
  <c r="CC28" i="4" s="1"/>
  <c r="BW28" i="4"/>
  <c r="CD28" i="4" s="1"/>
  <c r="BX28" i="4"/>
  <c r="CE28" i="4" s="1"/>
  <c r="BY28" i="4"/>
  <c r="CF28" i="4" s="1"/>
  <c r="BU29" i="4"/>
  <c r="CB29" i="4" s="1"/>
  <c r="BW29" i="4"/>
  <c r="CD29" i="4" s="1"/>
  <c r="BX29" i="4"/>
  <c r="CE29" i="4" s="1"/>
  <c r="BY29" i="4"/>
  <c r="CF29" i="4" s="1"/>
  <c r="BU30" i="4"/>
  <c r="CB30" i="4" s="1"/>
  <c r="BV30" i="4"/>
  <c r="CC30" i="4" s="1"/>
  <c r="BX30" i="4"/>
  <c r="CE30" i="4" s="1"/>
  <c r="BY30" i="4"/>
  <c r="CF30" i="4" s="1"/>
  <c r="BU31" i="4"/>
  <c r="CB31" i="4" s="1"/>
  <c r="BV31" i="4"/>
  <c r="CC31" i="4" s="1"/>
  <c r="BW31" i="4"/>
  <c r="CD31" i="4" s="1"/>
  <c r="BY31" i="4"/>
  <c r="CF31" i="4" s="1"/>
  <c r="BU32" i="4"/>
  <c r="CB32" i="4" s="1"/>
  <c r="BV32" i="4"/>
  <c r="CC32" i="4" s="1"/>
  <c r="BW32" i="4"/>
  <c r="CD32" i="4" s="1"/>
  <c r="BX32" i="4"/>
  <c r="CE32" i="4" s="1"/>
  <c r="BU33" i="4"/>
  <c r="CB33" i="4" s="1"/>
  <c r="BV33" i="4"/>
  <c r="CC33" i="4" s="1"/>
  <c r="BW33" i="4"/>
  <c r="CD33" i="4" s="1"/>
  <c r="BY33" i="4"/>
  <c r="CF33" i="4" s="1"/>
  <c r="BU34" i="4"/>
  <c r="CB34" i="4" s="1"/>
  <c r="BW34" i="4"/>
  <c r="CD34" i="4" s="1"/>
  <c r="BX34" i="4"/>
  <c r="CE34" i="4" s="1"/>
  <c r="BY34" i="4"/>
  <c r="CF34" i="4" s="1"/>
  <c r="BU35" i="4"/>
  <c r="CB35" i="4" s="1"/>
  <c r="BV35" i="4"/>
  <c r="CC35" i="4" s="1"/>
  <c r="BX35" i="4"/>
  <c r="CE35" i="4" s="1"/>
  <c r="BY35" i="4"/>
  <c r="CF35" i="4" s="1"/>
  <c r="BV36" i="4"/>
  <c r="CC36" i="4" s="1"/>
  <c r="BW36" i="4"/>
  <c r="CD36" i="4" s="1"/>
  <c r="BX36" i="4"/>
  <c r="CE36" i="4" s="1"/>
  <c r="BY36" i="4"/>
  <c r="CF36" i="4" s="1"/>
  <c r="BU37" i="4"/>
  <c r="CB37" i="4" s="1"/>
  <c r="BV37" i="4"/>
  <c r="CC37" i="4" s="1"/>
  <c r="BW37" i="4"/>
  <c r="CD37" i="4" s="1"/>
  <c r="BX37" i="4"/>
  <c r="CE37" i="4" s="1"/>
  <c r="BV38" i="4"/>
  <c r="CC38" i="4" s="1"/>
  <c r="BW38" i="4"/>
  <c r="CD38" i="4" s="1"/>
  <c r="BX38" i="4"/>
  <c r="CE38" i="4" s="1"/>
  <c r="BY38" i="4"/>
  <c r="CF38" i="4" s="1"/>
  <c r="BU39" i="4"/>
  <c r="CB39" i="4" s="1"/>
  <c r="BW39" i="4"/>
  <c r="CD39" i="4" s="1"/>
  <c r="BX39" i="4"/>
  <c r="CE39" i="4" s="1"/>
  <c r="BY39" i="4"/>
  <c r="CF39" i="4" s="1"/>
  <c r="BU40" i="4"/>
  <c r="CB40" i="4" s="1"/>
  <c r="BV40" i="4"/>
  <c r="CC40" i="4" s="1"/>
  <c r="BX40" i="4"/>
  <c r="CE40" i="4" s="1"/>
  <c r="BY40" i="4"/>
  <c r="CF40" i="4" s="1"/>
  <c r="BU41" i="4"/>
  <c r="CB41" i="4" s="1"/>
  <c r="BV41" i="4"/>
  <c r="CC41" i="4" s="1"/>
  <c r="BW41" i="4"/>
  <c r="CD41" i="4" s="1"/>
  <c r="BY41" i="4"/>
  <c r="CF41" i="4" s="1"/>
  <c r="BU42" i="4"/>
  <c r="CB42" i="4" s="1"/>
  <c r="BV42" i="4"/>
  <c r="CC42" i="4" s="1"/>
  <c r="BW42" i="4"/>
  <c r="CD42" i="4" s="1"/>
  <c r="BX42" i="4"/>
  <c r="CE42" i="4" s="1"/>
  <c r="BV43" i="4"/>
  <c r="CC43" i="4" s="1"/>
  <c r="BW43" i="4"/>
  <c r="CD43" i="4" s="1"/>
  <c r="BX43" i="4"/>
  <c r="CE43" i="4" s="1"/>
  <c r="BY43" i="4"/>
  <c r="CF43" i="4" s="1"/>
  <c r="BU44" i="4"/>
  <c r="CB44" i="4" s="1"/>
  <c r="BW44" i="4"/>
  <c r="CD44" i="4" s="1"/>
  <c r="BX44" i="4"/>
  <c r="CE44" i="4" s="1"/>
  <c r="BY44" i="4"/>
  <c r="CF44" i="4" s="1"/>
  <c r="BU45" i="4"/>
  <c r="CB45" i="4" s="1"/>
  <c r="BV45" i="4"/>
  <c r="CC45" i="4" s="1"/>
  <c r="BX45" i="4"/>
  <c r="CE45" i="4" s="1"/>
  <c r="BY45" i="4"/>
  <c r="CF45" i="4" s="1"/>
  <c r="BU46" i="4"/>
  <c r="CB46" i="4" s="1"/>
  <c r="BV46" i="4"/>
  <c r="CC46" i="4" s="1"/>
  <c r="BW46" i="4"/>
  <c r="CD46" i="4" s="1"/>
  <c r="BY46" i="4"/>
  <c r="CF46" i="4" s="1"/>
  <c r="BU47" i="4"/>
  <c r="CB47" i="4" s="1"/>
  <c r="BV47" i="4"/>
  <c r="CC47" i="4" s="1"/>
  <c r="BW47" i="4"/>
  <c r="CD47" i="4" s="1"/>
  <c r="BX47" i="4"/>
  <c r="CE47" i="4" s="1"/>
  <c r="BV48" i="4"/>
  <c r="CC48" i="4" s="1"/>
  <c r="BW48" i="4"/>
  <c r="CD48" i="4" s="1"/>
  <c r="BX48" i="4"/>
  <c r="CE48" i="4" s="1"/>
  <c r="BY48" i="4"/>
  <c r="CF48" i="4" s="1"/>
  <c r="BU49" i="4"/>
  <c r="CB49" i="4" s="1"/>
  <c r="BW49" i="4"/>
  <c r="CD49" i="4" s="1"/>
  <c r="BX49" i="4"/>
  <c r="CE49" i="4" s="1"/>
  <c r="BY49" i="4"/>
  <c r="CF49" i="4" s="1"/>
  <c r="BU50" i="4"/>
  <c r="CB50" i="4" s="1"/>
  <c r="BV50" i="4"/>
  <c r="CC50" i="4" s="1"/>
  <c r="BX50" i="4"/>
  <c r="CE50" i="4" s="1"/>
  <c r="BY50" i="4"/>
  <c r="CF50" i="4" s="1"/>
  <c r="BU51" i="4"/>
  <c r="CB51" i="4" s="1"/>
  <c r="BV51" i="4"/>
  <c r="CC51" i="4" s="1"/>
  <c r="BW51" i="4"/>
  <c r="CD51" i="4" s="1"/>
  <c r="BY51" i="4"/>
  <c r="CF51" i="4" s="1"/>
  <c r="BU52" i="4"/>
  <c r="CB52" i="4" s="1"/>
  <c r="BV52" i="4"/>
  <c r="CC52" i="4" s="1"/>
  <c r="BW52" i="4"/>
  <c r="CD52" i="4" s="1"/>
  <c r="BX52" i="4"/>
  <c r="CE52" i="4" s="1"/>
  <c r="BU53" i="4"/>
  <c r="CB53" i="4" s="1"/>
  <c r="BV53" i="4"/>
  <c r="CC53" i="4" s="1"/>
  <c r="BW53" i="4"/>
  <c r="CD53" i="4" s="1"/>
  <c r="BX53" i="4"/>
  <c r="CE53" i="4" s="1"/>
  <c r="BY53" i="4"/>
  <c r="CF53" i="4" s="1"/>
  <c r="BU54" i="4"/>
  <c r="CB54" i="4" s="1"/>
  <c r="BW54" i="4"/>
  <c r="CD54" i="4" s="1"/>
  <c r="BX54" i="4"/>
  <c r="CE54" i="4" s="1"/>
  <c r="BY54" i="4"/>
  <c r="CF54" i="4" s="1"/>
  <c r="BU55" i="4"/>
  <c r="CB55" i="4" s="1"/>
  <c r="BV55" i="4"/>
  <c r="CC55" i="4" s="1"/>
  <c r="BX55" i="4"/>
  <c r="CE55" i="4" s="1"/>
  <c r="BY55" i="4"/>
  <c r="CF55" i="4" s="1"/>
  <c r="BV56" i="4"/>
  <c r="CC56" i="4" s="1"/>
  <c r="BW56" i="4"/>
  <c r="CD56" i="4" s="1"/>
  <c r="BX56" i="4"/>
  <c r="CE56" i="4" s="1"/>
  <c r="BY56" i="4"/>
  <c r="CF56" i="4" s="1"/>
  <c r="BU57" i="4"/>
  <c r="CB57" i="4" s="1"/>
  <c r="BV57" i="4"/>
  <c r="CC57" i="4" s="1"/>
  <c r="BW57" i="4"/>
  <c r="CD57" i="4" s="1"/>
  <c r="BX57" i="4"/>
  <c r="CE57" i="4" s="1"/>
  <c r="BU58" i="4"/>
  <c r="CB58" i="4" s="1"/>
  <c r="BV58" i="4"/>
  <c r="CC58" i="4" s="1"/>
  <c r="BW58" i="4"/>
  <c r="CD58" i="4" s="1"/>
  <c r="BX58" i="4"/>
  <c r="CE58" i="4" s="1"/>
  <c r="BY58" i="4"/>
  <c r="CF58" i="4" s="1"/>
  <c r="BU59" i="4"/>
  <c r="CB59" i="4" s="1"/>
  <c r="BW59" i="4"/>
  <c r="CD59" i="4" s="1"/>
  <c r="BX59" i="4"/>
  <c r="CE59" i="4" s="1"/>
  <c r="BY59" i="4"/>
  <c r="CF59" i="4" s="1"/>
  <c r="BU60" i="4"/>
  <c r="CB60" i="4" s="1"/>
  <c r="BV60" i="4"/>
  <c r="CC60" i="4" s="1"/>
  <c r="BX60" i="4"/>
  <c r="CE60" i="4" s="1"/>
  <c r="BY60" i="4"/>
  <c r="CF60" i="4" s="1"/>
  <c r="BU61" i="4"/>
  <c r="CB61" i="4" s="1"/>
  <c r="BV61" i="4"/>
  <c r="CC61" i="4" s="1"/>
  <c r="BW61" i="4"/>
  <c r="CD61" i="4" s="1"/>
  <c r="BY61" i="4"/>
  <c r="CF61" i="4" s="1"/>
  <c r="BU62" i="4"/>
  <c r="CB62" i="4" s="1"/>
  <c r="BV62" i="4"/>
  <c r="CC62" i="4" s="1"/>
  <c r="BW62" i="4"/>
  <c r="CD62" i="4" s="1"/>
  <c r="BX62" i="4"/>
  <c r="CE62" i="4" s="1"/>
  <c r="BU63" i="4"/>
  <c r="CB63" i="4" s="1"/>
  <c r="BV63" i="4"/>
  <c r="CC63" i="4" s="1"/>
  <c r="BW63" i="4"/>
  <c r="CD63" i="4" s="1"/>
  <c r="BY63" i="4"/>
  <c r="CF63" i="4" s="1"/>
  <c r="BU64" i="4"/>
  <c r="CB64" i="4" s="1"/>
  <c r="BW64" i="4"/>
  <c r="CD64" i="4" s="1"/>
  <c r="BX64" i="4"/>
  <c r="CE64" i="4" s="1"/>
  <c r="BY64" i="4"/>
  <c r="CF64" i="4" s="1"/>
  <c r="BU65" i="4"/>
  <c r="CB65" i="4" s="1"/>
  <c r="BV65" i="4"/>
  <c r="CC65" i="4" s="1"/>
  <c r="BX65" i="4"/>
  <c r="CE65" i="4" s="1"/>
  <c r="BY65" i="4"/>
  <c r="CF65" i="4" s="1"/>
  <c r="BV66" i="4"/>
  <c r="CC66" i="4" s="1"/>
  <c r="BW66" i="4"/>
  <c r="CD66" i="4" s="1"/>
  <c r="BX66" i="4"/>
  <c r="CE66" i="4" s="1"/>
  <c r="BY66" i="4"/>
  <c r="CF66" i="4" s="1"/>
  <c r="BU67" i="4"/>
  <c r="CB67" i="4" s="1"/>
  <c r="BV67" i="4"/>
  <c r="CC67" i="4" s="1"/>
  <c r="BW67" i="4"/>
  <c r="CD67" i="4" s="1"/>
  <c r="BX67" i="4"/>
  <c r="CE67" i="4" s="1"/>
  <c r="BV68" i="4"/>
  <c r="CC68" i="4" s="1"/>
  <c r="BW68" i="4"/>
  <c r="CD68" i="4" s="1"/>
  <c r="BX68" i="4"/>
  <c r="CE68" i="4" s="1"/>
  <c r="BY68" i="4"/>
  <c r="CF68" i="4" s="1"/>
  <c r="BU69" i="4"/>
  <c r="CB69" i="4" s="1"/>
  <c r="BW69" i="4"/>
  <c r="CD69" i="4" s="1"/>
  <c r="BX69" i="4"/>
  <c r="CE69" i="4" s="1"/>
  <c r="BY69" i="4"/>
  <c r="CF69" i="4" s="1"/>
  <c r="BU70" i="4"/>
  <c r="CB70" i="4" s="1"/>
  <c r="BV70" i="4"/>
  <c r="CC70" i="4" s="1"/>
  <c r="BX70" i="4"/>
  <c r="CE70" i="4" s="1"/>
  <c r="BY70" i="4"/>
  <c r="CF70" i="4" s="1"/>
  <c r="BU71" i="4"/>
  <c r="CB71" i="4" s="1"/>
  <c r="BV71" i="4"/>
  <c r="CC71" i="4" s="1"/>
  <c r="BW71" i="4"/>
  <c r="CD71" i="4" s="1"/>
  <c r="BY71" i="4"/>
  <c r="CF71" i="4" s="1"/>
  <c r="BU72" i="4"/>
  <c r="CB72" i="4" s="1"/>
  <c r="BV72" i="4"/>
  <c r="CC72" i="4" s="1"/>
  <c r="BW72" i="4"/>
  <c r="CD72" i="4" s="1"/>
  <c r="BX72" i="4"/>
  <c r="CE72" i="4" s="1"/>
  <c r="BV73" i="4"/>
  <c r="CC73" i="4" s="1"/>
  <c r="BW73" i="4"/>
  <c r="CD73" i="4" s="1"/>
  <c r="BX73" i="4"/>
  <c r="CE73" i="4" s="1"/>
  <c r="BY73" i="4"/>
  <c r="CF73" i="4" s="1"/>
  <c r="BU74" i="4"/>
  <c r="CB74" i="4" s="1"/>
  <c r="BW74" i="4"/>
  <c r="CD74" i="4" s="1"/>
  <c r="BX74" i="4"/>
  <c r="CE74" i="4" s="1"/>
  <c r="BY74" i="4"/>
  <c r="CF74" i="4" s="1"/>
  <c r="BU75" i="4"/>
  <c r="CB75" i="4" s="1"/>
  <c r="BV75" i="4"/>
  <c r="CC75" i="4" s="1"/>
  <c r="BX75" i="4"/>
  <c r="CE75" i="4" s="1"/>
  <c r="BY75" i="4"/>
  <c r="CF75" i="4" s="1"/>
  <c r="BU76" i="4"/>
  <c r="CB76" i="4" s="1"/>
  <c r="BV76" i="4"/>
  <c r="CC76" i="4" s="1"/>
  <c r="BW76" i="4"/>
  <c r="CD76" i="4" s="1"/>
  <c r="BY76" i="4"/>
  <c r="CF76" i="4" s="1"/>
  <c r="BU77" i="4"/>
  <c r="CB77" i="4" s="1"/>
  <c r="BV77" i="4"/>
  <c r="CC77" i="4" s="1"/>
  <c r="BW77" i="4"/>
  <c r="CD77" i="4" s="1"/>
  <c r="BX77" i="4"/>
  <c r="CE77" i="4" s="1"/>
  <c r="BV78" i="4"/>
  <c r="CC78" i="4" s="1"/>
  <c r="BW78" i="4"/>
  <c r="CD78" i="4" s="1"/>
  <c r="BX78" i="4"/>
  <c r="CE78" i="4" s="1"/>
  <c r="BY78" i="4"/>
  <c r="CF78" i="4" s="1"/>
  <c r="BU79" i="4"/>
  <c r="CB79" i="4" s="1"/>
  <c r="BW79" i="4"/>
  <c r="CD79" i="4" s="1"/>
  <c r="BX79" i="4"/>
  <c r="CE79" i="4" s="1"/>
  <c r="BY79" i="4"/>
  <c r="CF79" i="4" s="1"/>
  <c r="BU80" i="4"/>
  <c r="CB80" i="4" s="1"/>
  <c r="BV80" i="4"/>
  <c r="CC80" i="4" s="1"/>
  <c r="BX80" i="4"/>
  <c r="CE80" i="4" s="1"/>
  <c r="BY80" i="4"/>
  <c r="CF80" i="4" s="1"/>
  <c r="BU81" i="4"/>
  <c r="CB81" i="4" s="1"/>
  <c r="BV81" i="4"/>
  <c r="CC81" i="4" s="1"/>
  <c r="BW81" i="4"/>
  <c r="CD81" i="4" s="1"/>
  <c r="BY81" i="4"/>
  <c r="CF81" i="4" s="1"/>
  <c r="BU82" i="4"/>
  <c r="CB82" i="4" s="1"/>
  <c r="BV82" i="4"/>
  <c r="CC82" i="4" s="1"/>
  <c r="BW82" i="4"/>
  <c r="CD82" i="4" s="1"/>
  <c r="BX82" i="4"/>
  <c r="CE82" i="4" s="1"/>
  <c r="BV83" i="4"/>
  <c r="CC83" i="4" s="1"/>
  <c r="BW83" i="4"/>
  <c r="CD83" i="4" s="1"/>
  <c r="BX83" i="4"/>
  <c r="CE83" i="4" s="1"/>
  <c r="BY83" i="4"/>
  <c r="CF83" i="4" s="1"/>
  <c r="BU84" i="4"/>
  <c r="CB84" i="4" s="1"/>
  <c r="BW84" i="4"/>
  <c r="CD84" i="4" s="1"/>
  <c r="BX84" i="4"/>
  <c r="CE84" i="4" s="1"/>
  <c r="BY84" i="4"/>
  <c r="CF84" i="4" s="1"/>
  <c r="BU85" i="4"/>
  <c r="CB85" i="4" s="1"/>
  <c r="BV85" i="4"/>
  <c r="CC85" i="4" s="1"/>
  <c r="BX85" i="4"/>
  <c r="CE85" i="4" s="1"/>
  <c r="BY85" i="4"/>
  <c r="CF85" i="4" s="1"/>
  <c r="BU86" i="4"/>
  <c r="CB86" i="4" s="1"/>
  <c r="BV86" i="4"/>
  <c r="CC86" i="4" s="1"/>
  <c r="BW86" i="4"/>
  <c r="CD86" i="4" s="1"/>
  <c r="BY86" i="4"/>
  <c r="CF86" i="4" s="1"/>
  <c r="BU87" i="4"/>
  <c r="CB87" i="4" s="1"/>
  <c r="BV87" i="4"/>
  <c r="CC87" i="4" s="1"/>
  <c r="BW87" i="4"/>
  <c r="CD87" i="4" s="1"/>
  <c r="BX87" i="4"/>
  <c r="CE87" i="4" s="1"/>
  <c r="BV88" i="4"/>
  <c r="CC88" i="4" s="1"/>
  <c r="BW88" i="4"/>
  <c r="CD88" i="4" s="1"/>
  <c r="BY88" i="4"/>
  <c r="CF88" i="4" s="1"/>
  <c r="BU89" i="4"/>
  <c r="CB89" i="4" s="1"/>
  <c r="BW89" i="4"/>
  <c r="CD89" i="4" s="1"/>
  <c r="BX89" i="4"/>
  <c r="CE89" i="4" s="1"/>
  <c r="BY89" i="4"/>
  <c r="CF89" i="4" s="1"/>
  <c r="BU90" i="4"/>
  <c r="CB90" i="4" s="1"/>
  <c r="BV90" i="4"/>
  <c r="CC90" i="4" s="1"/>
  <c r="BX90" i="4"/>
  <c r="CE90" i="4" s="1"/>
  <c r="BY90" i="4"/>
  <c r="CF90" i="4" s="1"/>
  <c r="BV91" i="4"/>
  <c r="CC91" i="4" s="1"/>
  <c r="BW91" i="4"/>
  <c r="CD91" i="4" s="1"/>
  <c r="BY91" i="4"/>
  <c r="CF91" i="4" s="1"/>
  <c r="BU92" i="4"/>
  <c r="CB92" i="4" s="1"/>
  <c r="BV92" i="4"/>
  <c r="CC92" i="4" s="1"/>
  <c r="BW92" i="4"/>
  <c r="CD92" i="4" s="1"/>
  <c r="BX92" i="4"/>
  <c r="CE92" i="4" s="1"/>
  <c r="BU98" i="4"/>
  <c r="CB98" i="4" s="1"/>
  <c r="BV98" i="4"/>
  <c r="CC98" i="4" s="1"/>
  <c r="BW98" i="4"/>
  <c r="CD98" i="4" s="1"/>
  <c r="BY98" i="4"/>
  <c r="CF98" i="4" s="1"/>
  <c r="BU99" i="4"/>
  <c r="CB99" i="4" s="1"/>
  <c r="BW99" i="4"/>
  <c r="CD99" i="4" s="1"/>
  <c r="BX99" i="4"/>
  <c r="CE99" i="4" s="1"/>
  <c r="BY99" i="4"/>
  <c r="CF99" i="4" s="1"/>
  <c r="BU100" i="4"/>
  <c r="CB100" i="4" s="1"/>
  <c r="BV100" i="4"/>
  <c r="CC100" i="4" s="1"/>
  <c r="BX100" i="4"/>
  <c r="CE100" i="4" s="1"/>
  <c r="BY100" i="4"/>
  <c r="CF100" i="4" s="1"/>
  <c r="BU101" i="4"/>
  <c r="CB101" i="4" s="1"/>
  <c r="BV101" i="4"/>
  <c r="CC101" i="4" s="1"/>
  <c r="BW101" i="4"/>
  <c r="CD101" i="4" s="1"/>
  <c r="BY101" i="4"/>
  <c r="CF101" i="4" s="1"/>
  <c r="BU102" i="4"/>
  <c r="CB102" i="4" s="1"/>
  <c r="BV102" i="4"/>
  <c r="CC102" i="4" s="1"/>
  <c r="BW102" i="4"/>
  <c r="CD102" i="4" s="1"/>
  <c r="BX102" i="4"/>
  <c r="CE102" i="4" s="1"/>
  <c r="BU103" i="4"/>
  <c r="CB103" i="4" s="1"/>
  <c r="BV103" i="4"/>
  <c r="CC103" i="4" s="1"/>
  <c r="BW103" i="4"/>
  <c r="CD103" i="4" s="1"/>
  <c r="BY103" i="4"/>
  <c r="CF103" i="4" s="1"/>
  <c r="BU104" i="4"/>
  <c r="CB104" i="4" s="1"/>
  <c r="BW104" i="4"/>
  <c r="CD104" i="4" s="1"/>
  <c r="BX104" i="4"/>
  <c r="CE104" i="4" s="1"/>
  <c r="BY104" i="4"/>
  <c r="CF104" i="4" s="1"/>
  <c r="BU105" i="4"/>
  <c r="CB105" i="4" s="1"/>
  <c r="BV105" i="4"/>
  <c r="CC105" i="4" s="1"/>
  <c r="BX105" i="4"/>
  <c r="CE105" i="4" s="1"/>
  <c r="BY105" i="4"/>
  <c r="CF105" i="4" s="1"/>
  <c r="BV106" i="4"/>
  <c r="CC106" i="4" s="1"/>
  <c r="BW106" i="4"/>
  <c r="CD106" i="4" s="1"/>
  <c r="BX106" i="4"/>
  <c r="CE106" i="4" s="1"/>
  <c r="BY106" i="4"/>
  <c r="CF106" i="4" s="1"/>
  <c r="BU107" i="4"/>
  <c r="CB107" i="4" s="1"/>
  <c r="BV107" i="4"/>
  <c r="CC107" i="4" s="1"/>
  <c r="BW107" i="4"/>
  <c r="CD107" i="4" s="1"/>
  <c r="BX107" i="4"/>
  <c r="CE107" i="4" s="1"/>
  <c r="BU108" i="4"/>
  <c r="CB108" i="4" s="1"/>
  <c r="BW108" i="4"/>
  <c r="CD108" i="4" s="1"/>
  <c r="BX108" i="4"/>
  <c r="CE108" i="4" s="1"/>
  <c r="BY108" i="4"/>
  <c r="CF108" i="4" s="1"/>
  <c r="BV109" i="4"/>
  <c r="CC109" i="4" s="1"/>
  <c r="BW109" i="4"/>
  <c r="CD109" i="4" s="1"/>
  <c r="BX109" i="4"/>
  <c r="CE109" i="4" s="1"/>
  <c r="BY109" i="4"/>
  <c r="CF109" i="4" s="1"/>
  <c r="BU110" i="4"/>
  <c r="CB110" i="4" s="1"/>
  <c r="BV110" i="4"/>
  <c r="CC110" i="4" s="1"/>
  <c r="BX110" i="4"/>
  <c r="CE110" i="4" s="1"/>
  <c r="BY110" i="4"/>
  <c r="CF110" i="4" s="1"/>
  <c r="BU111" i="4"/>
  <c r="CB111" i="4" s="1"/>
  <c r="BV111" i="4"/>
  <c r="CC111" i="4" s="1"/>
  <c r="BW111" i="4"/>
  <c r="CD111" i="4" s="1"/>
  <c r="BY111" i="4"/>
  <c r="CF111" i="4" s="1"/>
  <c r="BU112" i="4"/>
  <c r="CB112" i="4" s="1"/>
  <c r="BV112" i="4"/>
  <c r="CC112" i="4" s="1"/>
  <c r="BW112" i="4"/>
  <c r="CD112" i="4" s="1"/>
  <c r="BX112" i="4"/>
  <c r="CE112" i="4" s="1"/>
  <c r="BV113" i="4"/>
  <c r="CC113" i="4" s="1"/>
  <c r="BW113" i="4"/>
  <c r="CD113" i="4" s="1"/>
  <c r="BX113" i="4"/>
  <c r="CE113" i="4" s="1"/>
  <c r="BY113" i="4"/>
  <c r="CF113" i="4" s="1"/>
  <c r="BU114" i="4"/>
  <c r="CB114" i="4" s="1"/>
  <c r="BW114" i="4"/>
  <c r="CD114" i="4" s="1"/>
  <c r="BX114" i="4"/>
  <c r="CE114" i="4" s="1"/>
  <c r="BY114" i="4"/>
  <c r="CF114" i="4" s="1"/>
  <c r="BU115" i="4"/>
  <c r="CB115" i="4" s="1"/>
  <c r="BV115" i="4"/>
  <c r="CC115" i="4" s="1"/>
  <c r="BX115" i="4"/>
  <c r="CE115" i="4" s="1"/>
  <c r="BY115" i="4"/>
  <c r="CF115" i="4" s="1"/>
  <c r="BU116" i="4"/>
  <c r="CB116" i="4" s="1"/>
  <c r="BV116" i="4"/>
  <c r="CC116" i="4" s="1"/>
  <c r="BW116" i="4"/>
  <c r="CD116" i="4" s="1"/>
  <c r="BY116" i="4"/>
  <c r="CF116" i="4" s="1"/>
  <c r="BU117" i="4"/>
  <c r="CB117" i="4" s="1"/>
  <c r="BV117" i="4"/>
  <c r="CC117" i="4" s="1"/>
  <c r="BW117" i="4"/>
  <c r="CD117" i="4" s="1"/>
  <c r="BX117" i="4"/>
  <c r="CE117" i="4" s="1"/>
  <c r="BV118" i="4"/>
  <c r="CC118" i="4" s="1"/>
  <c r="BW118" i="4"/>
  <c r="CD118" i="4" s="1"/>
  <c r="BX118" i="4"/>
  <c r="CE118" i="4" s="1"/>
  <c r="BY118" i="4"/>
  <c r="CF118" i="4" s="1"/>
  <c r="BU119" i="4"/>
  <c r="CB119" i="4" s="1"/>
  <c r="BW119" i="4"/>
  <c r="CD119" i="4" s="1"/>
  <c r="BX119" i="4"/>
  <c r="CE119" i="4" s="1"/>
  <c r="BY119" i="4"/>
  <c r="CF119" i="4" s="1"/>
  <c r="BU120" i="4"/>
  <c r="CB120" i="4" s="1"/>
  <c r="BV120" i="4"/>
  <c r="CC120" i="4" s="1"/>
  <c r="BX120" i="4"/>
  <c r="CE120" i="4" s="1"/>
  <c r="BY120" i="4"/>
  <c r="CF120" i="4" s="1"/>
  <c r="BU121" i="4"/>
  <c r="CB121" i="4" s="1"/>
  <c r="BV121" i="4"/>
  <c r="CC121" i="4" s="1"/>
  <c r="BW121" i="4"/>
  <c r="CD121" i="4" s="1"/>
  <c r="BY121" i="4"/>
  <c r="CF121" i="4" s="1"/>
  <c r="BU122" i="4"/>
  <c r="CB122" i="4" s="1"/>
  <c r="BV122" i="4"/>
  <c r="CC122" i="4" s="1"/>
  <c r="BW122" i="4"/>
  <c r="CD122" i="4" s="1"/>
  <c r="BX122" i="4"/>
  <c r="CE122" i="4" s="1"/>
  <c r="BU138" i="4"/>
  <c r="CB138" i="4" s="1"/>
  <c r="BV138" i="4"/>
  <c r="CC138" i="4" s="1"/>
  <c r="BW138" i="4"/>
  <c r="CD138" i="4" s="1"/>
  <c r="BX138" i="4"/>
  <c r="CE138" i="4" s="1"/>
  <c r="BY138" i="4"/>
  <c r="CF138" i="4" s="1"/>
  <c r="BU140" i="4"/>
  <c r="CB140" i="4" s="1"/>
  <c r="BV140" i="4"/>
  <c r="CC140" i="4" s="1"/>
  <c r="BW140" i="4"/>
  <c r="CD140" i="4" s="1"/>
  <c r="BY140" i="4"/>
  <c r="CF140" i="4" s="1"/>
  <c r="BU141" i="4"/>
  <c r="CB141" i="4" s="1"/>
  <c r="BW141" i="4"/>
  <c r="CD141" i="4" s="1"/>
  <c r="BX141" i="4"/>
  <c r="CE141" i="4" s="1"/>
  <c r="BY141" i="4"/>
  <c r="CF141" i="4" s="1"/>
  <c r="BU142" i="4"/>
  <c r="CB142" i="4" s="1"/>
  <c r="BV142" i="4"/>
  <c r="CC142" i="4" s="1"/>
  <c r="BX142" i="4"/>
  <c r="CE142" i="4" s="1"/>
  <c r="BY142" i="4"/>
  <c r="CF142" i="4" s="1"/>
  <c r="BV143" i="4"/>
  <c r="CC143" i="4" s="1"/>
  <c r="BW143" i="4"/>
  <c r="CD143" i="4" s="1"/>
  <c r="BX143" i="4"/>
  <c r="CE143" i="4" s="1"/>
  <c r="BY143" i="4"/>
  <c r="CF143" i="4" s="1"/>
  <c r="BU144" i="4"/>
  <c r="CB144" i="4" s="1"/>
  <c r="BV144" i="4"/>
  <c r="CC144" i="4" s="1"/>
  <c r="BW144" i="4"/>
  <c r="CD144" i="4" s="1"/>
  <c r="BX144" i="4"/>
  <c r="CE144" i="4" s="1"/>
  <c r="BV145" i="4"/>
  <c r="CC145" i="4" s="1"/>
  <c r="BW145" i="4"/>
  <c r="CD145" i="4" s="1"/>
  <c r="BX145" i="4"/>
  <c r="CE145" i="4" s="1"/>
  <c r="BY145" i="4"/>
  <c r="CF145" i="4" s="1"/>
  <c r="BU146" i="4"/>
  <c r="CB146" i="4" s="1"/>
  <c r="BW146" i="4"/>
  <c r="CD146" i="4" s="1"/>
  <c r="BX146" i="4"/>
  <c r="CE146" i="4" s="1"/>
  <c r="BY146" i="4"/>
  <c r="CF146" i="4" s="1"/>
  <c r="BU147" i="4"/>
  <c r="CB147" i="4" s="1"/>
  <c r="BV147" i="4"/>
  <c r="CC147" i="4" s="1"/>
  <c r="BX147" i="4"/>
  <c r="CE147" i="4" s="1"/>
  <c r="BY147" i="4"/>
  <c r="CF147" i="4" s="1"/>
  <c r="BU148" i="4"/>
  <c r="CB148" i="4" s="1"/>
  <c r="BV148" i="4"/>
  <c r="CC148" i="4" s="1"/>
  <c r="BW148" i="4"/>
  <c r="CD148" i="4" s="1"/>
  <c r="BY148" i="4"/>
  <c r="CF148" i="4" s="1"/>
  <c r="BU149" i="4"/>
  <c r="CB149" i="4" s="1"/>
  <c r="BV149" i="4"/>
  <c r="CC149" i="4" s="1"/>
  <c r="BW149" i="4"/>
  <c r="CD149" i="4" s="1"/>
  <c r="BX149" i="4"/>
  <c r="CE149" i="4" s="1"/>
  <c r="BY3" i="4"/>
  <c r="BX3" i="4"/>
  <c r="BW3" i="4"/>
  <c r="BV3" i="4"/>
  <c r="AL63" i="4"/>
  <c r="AL64" i="4"/>
  <c r="AL65" i="4"/>
  <c r="AL66" i="4"/>
  <c r="AL67" i="4"/>
  <c r="AL68" i="4"/>
  <c r="AE63" i="4"/>
  <c r="AE64" i="4"/>
  <c r="AE65" i="4"/>
  <c r="AE66" i="4"/>
  <c r="AE67" i="4"/>
  <c r="AE68" i="4"/>
  <c r="AD63" i="4"/>
  <c r="AD64" i="4"/>
  <c r="AD65" i="4"/>
  <c r="AD66" i="4"/>
  <c r="AD67" i="4"/>
  <c r="AC61" i="4"/>
  <c r="AC67" i="4"/>
  <c r="AC66" i="4"/>
  <c r="AC65" i="4"/>
  <c r="AC64" i="4"/>
  <c r="K63" i="4"/>
  <c r="AC63" i="4" s="1"/>
  <c r="AB132" i="4" l="1"/>
  <c r="AL133" i="4"/>
  <c r="AB63" i="4"/>
  <c r="AB136" i="4"/>
  <c r="BX136" i="4" s="1"/>
  <c r="CE136" i="4" s="1"/>
  <c r="AB130" i="4"/>
  <c r="AI130" i="4" s="1"/>
  <c r="AR130" i="4" s="1"/>
  <c r="AB131" i="4"/>
  <c r="AB135" i="4"/>
  <c r="AB137" i="4"/>
  <c r="AB133" i="4"/>
  <c r="AB134" i="4"/>
  <c r="AB129" i="4"/>
  <c r="AB65" i="4"/>
  <c r="AB67" i="4"/>
  <c r="AB66" i="4"/>
  <c r="AB64" i="4"/>
  <c r="K40" i="9"/>
  <c r="K33" i="11"/>
  <c r="K37" i="11"/>
  <c r="D9" i="11"/>
  <c r="D20" i="11"/>
  <c r="B20" i="11"/>
  <c r="AJ130" i="4" l="1"/>
  <c r="AS130" i="4" s="1"/>
  <c r="AI136" i="4"/>
  <c r="AR136" i="4" s="1"/>
  <c r="AK136" i="4"/>
  <c r="AT136" i="4" s="1"/>
  <c r="AJ136" i="4"/>
  <c r="AS136" i="4" s="1"/>
  <c r="AK63" i="4"/>
  <c r="AT63" i="4" s="1"/>
  <c r="AH63" i="4"/>
  <c r="AQ63" i="4" s="1"/>
  <c r="AJ63" i="4"/>
  <c r="AS63" i="4" s="1"/>
  <c r="AI63" i="4"/>
  <c r="AR63" i="4" s="1"/>
  <c r="BX63" i="4"/>
  <c r="CE63" i="4" s="1"/>
  <c r="AK130" i="4"/>
  <c r="AT130" i="4" s="1"/>
  <c r="BW130" i="4"/>
  <c r="CD130" i="4" s="1"/>
  <c r="AH136" i="4"/>
  <c r="AQ136" i="4" s="1"/>
  <c r="BU133" i="4"/>
  <c r="CB133" i="4" s="1"/>
  <c r="AK133" i="4"/>
  <c r="AT133" i="4" s="1"/>
  <c r="AJ133" i="4"/>
  <c r="AS133" i="4" s="1"/>
  <c r="AI133" i="4"/>
  <c r="AR133" i="4" s="1"/>
  <c r="AH133" i="4"/>
  <c r="AQ133" i="4" s="1"/>
  <c r="BW65" i="4"/>
  <c r="CD65" i="4" s="1"/>
  <c r="AK65" i="4"/>
  <c r="AT65" i="4" s="1"/>
  <c r="AJ65" i="4"/>
  <c r="AS65" i="4" s="1"/>
  <c r="AI65" i="4"/>
  <c r="AR65" i="4" s="1"/>
  <c r="BV64" i="4"/>
  <c r="CC64" i="4" s="1"/>
  <c r="AJ64" i="4"/>
  <c r="AS64" i="4" s="1"/>
  <c r="AI64" i="4"/>
  <c r="AR64" i="4" s="1"/>
  <c r="AK64" i="4"/>
  <c r="AT64" i="4" s="1"/>
  <c r="AH64" i="4"/>
  <c r="AQ64" i="4" s="1"/>
  <c r="BU128" i="4"/>
  <c r="CB128" i="4" s="1"/>
  <c r="AK128" i="4"/>
  <c r="AT128" i="4" s="1"/>
  <c r="AJ128" i="4"/>
  <c r="AS128" i="4" s="1"/>
  <c r="AI128" i="4"/>
  <c r="AR128" i="4" s="1"/>
  <c r="AH128" i="4"/>
  <c r="AQ128" i="4" s="1"/>
  <c r="AK131" i="4"/>
  <c r="AT131" i="4" s="1"/>
  <c r="BX131" i="4"/>
  <c r="CE131" i="4" s="1"/>
  <c r="AJ131" i="4"/>
  <c r="AS131" i="4" s="1"/>
  <c r="AI131" i="4"/>
  <c r="AR131" i="4" s="1"/>
  <c r="AH131" i="4"/>
  <c r="AQ131" i="4" s="1"/>
  <c r="BY67" i="4"/>
  <c r="CF67" i="4" s="1"/>
  <c r="AJ67" i="4"/>
  <c r="AS67" i="4" s="1"/>
  <c r="AI67" i="4"/>
  <c r="AR67" i="4" s="1"/>
  <c r="AH67" i="4"/>
  <c r="AQ67" i="4" s="1"/>
  <c r="AK67" i="4"/>
  <c r="AT67" i="4" s="1"/>
  <c r="BV129" i="4"/>
  <c r="CC129" i="4" s="1"/>
  <c r="AK129" i="4"/>
  <c r="AT129" i="4" s="1"/>
  <c r="AJ129" i="4"/>
  <c r="AS129" i="4" s="1"/>
  <c r="AH129" i="4"/>
  <c r="AQ129" i="4" s="1"/>
  <c r="AI129" i="4"/>
  <c r="AR129" i="4" s="1"/>
  <c r="BY137" i="4"/>
  <c r="CF137" i="4" s="1"/>
  <c r="AK137" i="4"/>
  <c r="AT137" i="4" s="1"/>
  <c r="AJ137" i="4"/>
  <c r="AS137" i="4" s="1"/>
  <c r="AI137" i="4"/>
  <c r="AR137" i="4" s="1"/>
  <c r="AH137" i="4"/>
  <c r="AQ137" i="4" s="1"/>
  <c r="BU66" i="4"/>
  <c r="CB66" i="4" s="1"/>
  <c r="AK66" i="4"/>
  <c r="AT66" i="4" s="1"/>
  <c r="AH66" i="4"/>
  <c r="AQ66" i="4" s="1"/>
  <c r="AJ66" i="4"/>
  <c r="AS66" i="4" s="1"/>
  <c r="AI66" i="4"/>
  <c r="AR66" i="4" s="1"/>
  <c r="BY132" i="4"/>
  <c r="CF132" i="4" s="1"/>
  <c r="AK132" i="4"/>
  <c r="AT132" i="4" s="1"/>
  <c r="AJ132" i="4"/>
  <c r="AS132" i="4" s="1"/>
  <c r="AI132" i="4"/>
  <c r="AR132" i="4" s="1"/>
  <c r="AH132" i="4"/>
  <c r="AQ132" i="4" s="1"/>
  <c r="BV134" i="4"/>
  <c r="CC134" i="4" s="1"/>
  <c r="AK134" i="4"/>
  <c r="AT134" i="4" s="1"/>
  <c r="AH134" i="4"/>
  <c r="AQ134" i="4" s="1"/>
  <c r="AJ134" i="4"/>
  <c r="AS134" i="4" s="1"/>
  <c r="AI134" i="4"/>
  <c r="AR134" i="4" s="1"/>
  <c r="BW135" i="4"/>
  <c r="CD135" i="4" s="1"/>
  <c r="AK135" i="4"/>
  <c r="AT135" i="4" s="1"/>
  <c r="AJ135" i="4"/>
  <c r="AS135" i="4" s="1"/>
  <c r="AI135" i="4"/>
  <c r="AR135" i="4" s="1"/>
  <c r="D24" i="1"/>
  <c r="G6" i="11" l="1"/>
  <c r="C8" i="11"/>
  <c r="G8" i="11"/>
  <c r="F5" i="11"/>
  <c r="F8" i="11"/>
  <c r="E8" i="11"/>
  <c r="F7" i="11" l="1"/>
  <c r="B9" i="11"/>
  <c r="G7" i="11"/>
  <c r="F6" i="11"/>
  <c r="AD18" i="4" l="1"/>
  <c r="AD165" i="4"/>
  <c r="CA165" i="4" s="1"/>
  <c r="CG165" i="4" s="1"/>
  <c r="AD166" i="4"/>
  <c r="CA166" i="4" s="1"/>
  <c r="CG166" i="4" s="1"/>
  <c r="AD167" i="4"/>
  <c r="CA167" i="4" s="1"/>
  <c r="CG167" i="4" s="1"/>
  <c r="AD168" i="4"/>
  <c r="CA168" i="4" s="1"/>
  <c r="CG168" i="4" s="1"/>
  <c r="AD164" i="4"/>
  <c r="CA164" i="4" s="1"/>
  <c r="CG164" i="4" s="1"/>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CA63" i="4"/>
  <c r="CG63" i="4" s="1"/>
  <c r="CA64" i="4"/>
  <c r="CG64" i="4" s="1"/>
  <c r="CA65" i="4"/>
  <c r="CG65" i="4" s="1"/>
  <c r="CA66" i="4"/>
  <c r="CG66" i="4" s="1"/>
  <c r="CA67" i="4"/>
  <c r="CG67" i="4" s="1"/>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16" i="4"/>
  <c r="AD17" i="4"/>
  <c r="AD19" i="4"/>
  <c r="AD20" i="4"/>
  <c r="AD21" i="4"/>
  <c r="AD22" i="4"/>
  <c r="AD23" i="4"/>
  <c r="AD24" i="4"/>
  <c r="AD25" i="4"/>
  <c r="AD4" i="4"/>
  <c r="AD5" i="4"/>
  <c r="AD6" i="4"/>
  <c r="AD7" i="4"/>
  <c r="AD8" i="4"/>
  <c r="AD9" i="4"/>
  <c r="AD10" i="4"/>
  <c r="AD11" i="4"/>
  <c r="AD12" i="4"/>
  <c r="AD13" i="4"/>
  <c r="AD14" i="4"/>
  <c r="AD15" i="4"/>
  <c r="AD3" i="4"/>
  <c r="CI63" i="4"/>
  <c r="CJ63" i="4" s="1"/>
  <c r="CK63" i="4"/>
  <c r="CL63" i="4" s="1"/>
  <c r="CM63" i="4"/>
  <c r="CN63" i="4" s="1"/>
  <c r="CO63" i="4"/>
  <c r="CP63" i="4" s="1"/>
  <c r="CQ63" i="4"/>
  <c r="CR63" i="4" s="1"/>
  <c r="CI64" i="4"/>
  <c r="CJ64" i="4"/>
  <c r="CK64" i="4"/>
  <c r="CL64" i="4"/>
  <c r="CM64" i="4"/>
  <c r="CN64" i="4"/>
  <c r="CO64" i="4"/>
  <c r="CP64" i="4"/>
  <c r="CQ64" i="4"/>
  <c r="CR64" i="4"/>
  <c r="CI65" i="4"/>
  <c r="CJ65" i="4"/>
  <c r="CK65" i="4"/>
  <c r="CL65" i="4"/>
  <c r="CM65" i="4"/>
  <c r="CN65" i="4"/>
  <c r="CO65" i="4"/>
  <c r="CP65" i="4"/>
  <c r="CQ65" i="4"/>
  <c r="CR65" i="4"/>
  <c r="CI66" i="4"/>
  <c r="CJ66" i="4"/>
  <c r="CK66" i="4"/>
  <c r="CL66" i="4"/>
  <c r="CM66" i="4"/>
  <c r="CN66" i="4"/>
  <c r="CO66" i="4"/>
  <c r="CP66" i="4"/>
  <c r="CQ66" i="4"/>
  <c r="CR66" i="4"/>
  <c r="CI67" i="4"/>
  <c r="CJ67" i="4"/>
  <c r="CK67" i="4"/>
  <c r="CL67" i="4"/>
  <c r="CM67" i="4"/>
  <c r="CN67" i="4"/>
  <c r="CO67" i="4"/>
  <c r="CP67" i="4"/>
  <c r="CQ67" i="4"/>
  <c r="CR67" i="4"/>
  <c r="CA163" i="4"/>
  <c r="CG163" i="4" s="1"/>
  <c r="BY163" i="4"/>
  <c r="CF163" i="4" s="1"/>
  <c r="BX163" i="4"/>
  <c r="CE163" i="4" s="1"/>
  <c r="BW163" i="4"/>
  <c r="CD163" i="4" s="1"/>
  <c r="BV163" i="4"/>
  <c r="CC163" i="4" s="1"/>
  <c r="BU163" i="4"/>
  <c r="CB163" i="4" s="1"/>
  <c r="CA162" i="4"/>
  <c r="CG162" i="4" s="1"/>
  <c r="BY162" i="4"/>
  <c r="CF162" i="4" s="1"/>
  <c r="BX162" i="4"/>
  <c r="CE162" i="4" s="1"/>
  <c r="BW162" i="4"/>
  <c r="CD162" i="4" s="1"/>
  <c r="BV162" i="4"/>
  <c r="CC162" i="4" s="1"/>
  <c r="BU162" i="4"/>
  <c r="CB162" i="4" s="1"/>
  <c r="CA161" i="4"/>
  <c r="CG161" i="4" s="1"/>
  <c r="BY161" i="4"/>
  <c r="CF161" i="4" s="1"/>
  <c r="BX161" i="4"/>
  <c r="CE161" i="4" s="1"/>
  <c r="BW161" i="4"/>
  <c r="CD161" i="4" s="1"/>
  <c r="BV161" i="4"/>
  <c r="CC161" i="4" s="1"/>
  <c r="BU161" i="4"/>
  <c r="CB161" i="4" s="1"/>
  <c r="CA160" i="4"/>
  <c r="CG160" i="4" s="1"/>
  <c r="BY160" i="4"/>
  <c r="CF160" i="4" s="1"/>
  <c r="BX160" i="4"/>
  <c r="CE160" i="4" s="1"/>
  <c r="BW160" i="4"/>
  <c r="CD160" i="4" s="1"/>
  <c r="BV160" i="4"/>
  <c r="CC160" i="4" s="1"/>
  <c r="BU160" i="4"/>
  <c r="CB160" i="4" s="1"/>
  <c r="CA159" i="4"/>
  <c r="CG159" i="4" s="1"/>
  <c r="BY159" i="4"/>
  <c r="CF159" i="4" s="1"/>
  <c r="BX159" i="4"/>
  <c r="CE159" i="4" s="1"/>
  <c r="BW159" i="4"/>
  <c r="CD159" i="4" s="1"/>
  <c r="BV159" i="4"/>
  <c r="CC159" i="4" s="1"/>
  <c r="BU159" i="4"/>
  <c r="CB159" i="4" s="1"/>
  <c r="AA164" i="4"/>
  <c r="AP164" i="4" s="1"/>
  <c r="CR168" i="4"/>
  <c r="CQ168" i="4"/>
  <c r="CP168" i="4"/>
  <c r="CO168" i="4"/>
  <c r="CN168" i="4"/>
  <c r="CM168" i="4"/>
  <c r="CL168" i="4"/>
  <c r="CK168" i="4"/>
  <c r="CJ168" i="4"/>
  <c r="CI168" i="4"/>
  <c r="BX168" i="4"/>
  <c r="CE168" i="4" s="1"/>
  <c r="BW168" i="4"/>
  <c r="CD168" i="4" s="1"/>
  <c r="BV168" i="4"/>
  <c r="CC168" i="4" s="1"/>
  <c r="BU168" i="4"/>
  <c r="CB168" i="4" s="1"/>
  <c r="AE168" i="4"/>
  <c r="AC168" i="4"/>
  <c r="CR167" i="4"/>
  <c r="CQ167" i="4"/>
  <c r="CP167" i="4"/>
  <c r="CO167" i="4"/>
  <c r="CN167" i="4"/>
  <c r="CM167" i="4"/>
  <c r="CL167" i="4"/>
  <c r="CK167" i="4"/>
  <c r="CJ167" i="4"/>
  <c r="CI167" i="4"/>
  <c r="BY167" i="4"/>
  <c r="CF167" i="4" s="1"/>
  <c r="BW167" i="4"/>
  <c r="CD167" i="4" s="1"/>
  <c r="BV167" i="4"/>
  <c r="CC167" i="4" s="1"/>
  <c r="BU167" i="4"/>
  <c r="CB167" i="4" s="1"/>
  <c r="AE167" i="4"/>
  <c r="AC167" i="4"/>
  <c r="CR166" i="4"/>
  <c r="CQ166" i="4"/>
  <c r="CP166" i="4"/>
  <c r="CO166" i="4"/>
  <c r="CN166" i="4"/>
  <c r="CM166" i="4"/>
  <c r="CL166" i="4"/>
  <c r="CK166" i="4"/>
  <c r="CJ166" i="4"/>
  <c r="CI166" i="4"/>
  <c r="BY166" i="4"/>
  <c r="CF166" i="4" s="1"/>
  <c r="BX166" i="4"/>
  <c r="CE166" i="4" s="1"/>
  <c r="BV166" i="4"/>
  <c r="CC166" i="4" s="1"/>
  <c r="BU166" i="4"/>
  <c r="CB166" i="4" s="1"/>
  <c r="AE166" i="4"/>
  <c r="AC166" i="4"/>
  <c r="CR165" i="4"/>
  <c r="CQ165" i="4"/>
  <c r="CP165" i="4"/>
  <c r="CO165" i="4"/>
  <c r="CN165" i="4"/>
  <c r="CM165" i="4"/>
  <c r="CL165" i="4"/>
  <c r="CK165" i="4"/>
  <c r="CJ165" i="4"/>
  <c r="CI165" i="4"/>
  <c r="BY165" i="4"/>
  <c r="CF165" i="4" s="1"/>
  <c r="BX165" i="4"/>
  <c r="CE165" i="4" s="1"/>
  <c r="BW165" i="4"/>
  <c r="CD165" i="4" s="1"/>
  <c r="BU165" i="4"/>
  <c r="CB165" i="4" s="1"/>
  <c r="AE165" i="4"/>
  <c r="AC165" i="4"/>
  <c r="CR164" i="4"/>
  <c r="CQ164" i="4"/>
  <c r="CP164" i="4"/>
  <c r="CO164" i="4"/>
  <c r="CN164" i="4"/>
  <c r="CM164" i="4"/>
  <c r="CL164" i="4"/>
  <c r="CK164" i="4"/>
  <c r="CJ164" i="4"/>
  <c r="CI164" i="4"/>
  <c r="BY164" i="4"/>
  <c r="CF164" i="4" s="1"/>
  <c r="BX164" i="4"/>
  <c r="CE164" i="4" s="1"/>
  <c r="BW164" i="4"/>
  <c r="CD164" i="4" s="1"/>
  <c r="BV164" i="4"/>
  <c r="CC164" i="4" s="1"/>
  <c r="AE164" i="4"/>
  <c r="AC164" i="4"/>
  <c r="K164" i="4"/>
  <c r="AD153" i="4" l="1"/>
  <c r="AB167" i="4"/>
  <c r="AB164" i="4"/>
  <c r="AB165" i="4"/>
  <c r="AB168" i="4"/>
  <c r="AB166" i="4"/>
  <c r="BX167" i="4"/>
  <c r="CE167" i="4" s="1"/>
  <c r="BY168" i="4"/>
  <c r="CF168" i="4" s="1"/>
  <c r="BW166" i="4"/>
  <c r="CD166" i="4" s="1"/>
  <c r="BU164" i="4"/>
  <c r="CB164" i="4" s="1"/>
  <c r="BV165" i="4"/>
  <c r="CC165" i="4" s="1"/>
  <c r="E9" i="13"/>
  <c r="F11" i="13"/>
  <c r="AK167" i="4" l="1"/>
  <c r="AT167" i="4" s="1"/>
  <c r="AJ167" i="4"/>
  <c r="AS167" i="4" s="1"/>
  <c r="AI167" i="4"/>
  <c r="AR167" i="4" s="1"/>
  <c r="AH167" i="4"/>
  <c r="AQ167" i="4" s="1"/>
  <c r="AK168" i="4"/>
  <c r="AT168" i="4" s="1"/>
  <c r="AJ168" i="4"/>
  <c r="AS168" i="4" s="1"/>
  <c r="AH168" i="4"/>
  <c r="AQ168" i="4" s="1"/>
  <c r="AI168" i="4"/>
  <c r="AR168" i="4" s="1"/>
  <c r="AK165" i="4"/>
  <c r="AT165" i="4" s="1"/>
  <c r="AJ165" i="4"/>
  <c r="AS165" i="4" s="1"/>
  <c r="AI165" i="4"/>
  <c r="AR165" i="4" s="1"/>
  <c r="AH165" i="4"/>
  <c r="AQ165" i="4" s="1"/>
  <c r="AK166" i="4"/>
  <c r="AT166" i="4" s="1"/>
  <c r="AJ166" i="4"/>
  <c r="AS166" i="4" s="1"/>
  <c r="AI166" i="4"/>
  <c r="AR166" i="4" s="1"/>
  <c r="AK164" i="4"/>
  <c r="AT164" i="4" s="1"/>
  <c r="AJ164" i="4"/>
  <c r="AS164" i="4" s="1"/>
  <c r="AH164" i="4"/>
  <c r="AQ164" i="4" s="1"/>
  <c r="AI164" i="4"/>
  <c r="AR164" i="4" s="1"/>
  <c r="B7" i="12"/>
  <c r="B6" i="12"/>
  <c r="H6" i="12" s="1"/>
  <c r="B5" i="12"/>
  <c r="F12" i="13"/>
  <c r="J11" i="13"/>
  <c r="G12" i="13"/>
  <c r="E12" i="13"/>
  <c r="H5" i="12"/>
  <c r="H5" i="11" l="1"/>
  <c r="I9" i="13"/>
  <c r="AV18" i="5"/>
  <c r="AK13" i="5"/>
  <c r="AV13" i="5" s="1"/>
  <c r="AV30" i="5"/>
  <c r="F4" i="11" s="1"/>
  <c r="AV29" i="5"/>
  <c r="AV9" i="5"/>
  <c r="AK9" i="5"/>
  <c r="AK4" i="5"/>
  <c r="AV4" i="5" s="1"/>
  <c r="AK3" i="5"/>
  <c r="AV3" i="5" s="1"/>
  <c r="AQ28" i="5"/>
  <c r="AK28" i="5"/>
  <c r="AV28" i="5" s="1"/>
  <c r="H7" i="11" l="1"/>
  <c r="F3" i="11"/>
  <c r="B26" i="11"/>
  <c r="D26" i="11" s="1"/>
  <c r="B37" i="11"/>
  <c r="D37" i="11" s="1"/>
  <c r="H4" i="11"/>
  <c r="G4" i="11"/>
  <c r="C4" i="11"/>
  <c r="E4" i="11" s="1"/>
  <c r="C6" i="11"/>
  <c r="E6" i="11" s="1"/>
  <c r="H6" i="11"/>
  <c r="G5" i="11"/>
  <c r="H3" i="11"/>
  <c r="C5" i="11"/>
  <c r="C7" i="11"/>
  <c r="D40" i="9"/>
  <c r="D22" i="9"/>
  <c r="E9" i="9"/>
  <c r="AA13" i="4"/>
  <c r="AP13" i="4" s="1"/>
  <c r="AQ13" i="4" s="1"/>
  <c r="CI68" i="4"/>
  <c r="CJ68" i="4" s="1"/>
  <c r="AA138" i="4"/>
  <c r="AP138" i="4" s="1"/>
  <c r="AQ138" i="4" s="1"/>
  <c r="H9" i="9"/>
  <c r="G9" i="9"/>
  <c r="F9" i="9"/>
  <c r="C9" i="9"/>
  <c r="H8" i="9"/>
  <c r="G8" i="9"/>
  <c r="F8" i="9"/>
  <c r="CR4" i="4"/>
  <c r="CR5" i="4"/>
  <c r="CR6" i="4"/>
  <c r="CR7" i="4"/>
  <c r="CR9" i="4"/>
  <c r="CR10" i="4"/>
  <c r="CR11" i="4"/>
  <c r="CR12" i="4"/>
  <c r="CR14" i="4"/>
  <c r="CR15" i="4"/>
  <c r="CR16" i="4"/>
  <c r="CR17" i="4"/>
  <c r="CR19" i="4"/>
  <c r="CR20" i="4"/>
  <c r="CR21" i="4"/>
  <c r="CR22" i="4"/>
  <c r="CR24" i="4"/>
  <c r="CR25" i="4"/>
  <c r="CR26" i="4"/>
  <c r="CR27" i="4"/>
  <c r="CR29" i="4"/>
  <c r="CR30" i="4"/>
  <c r="CR31" i="4"/>
  <c r="CR32" i="4"/>
  <c r="CR34" i="4"/>
  <c r="CR35" i="4"/>
  <c r="CR36" i="4"/>
  <c r="CR37" i="4"/>
  <c r="CR39" i="4"/>
  <c r="CR40" i="4"/>
  <c r="CR41" i="4"/>
  <c r="CR42" i="4"/>
  <c r="CR44" i="4"/>
  <c r="CR45" i="4"/>
  <c r="CR46" i="4"/>
  <c r="CR47" i="4"/>
  <c r="CR49" i="4"/>
  <c r="CR50" i="4"/>
  <c r="CR51" i="4"/>
  <c r="CR52" i="4"/>
  <c r="CR54" i="4"/>
  <c r="CR55" i="4"/>
  <c r="CR56" i="4"/>
  <c r="CR57" i="4"/>
  <c r="CR59" i="4"/>
  <c r="CR60" i="4"/>
  <c r="CR61" i="4"/>
  <c r="CR62" i="4"/>
  <c r="CR69" i="4"/>
  <c r="CR70" i="4"/>
  <c r="CR71" i="4"/>
  <c r="CR72" i="4"/>
  <c r="CR73" i="4"/>
  <c r="CR74" i="4"/>
  <c r="CR75" i="4"/>
  <c r="CR76" i="4"/>
  <c r="CR77" i="4"/>
  <c r="CR79" i="4"/>
  <c r="CR80" i="4"/>
  <c r="CR81" i="4"/>
  <c r="CR82" i="4"/>
  <c r="CR84" i="4"/>
  <c r="CR85" i="4"/>
  <c r="CR86" i="4"/>
  <c r="CR87" i="4"/>
  <c r="CR89" i="4"/>
  <c r="CR90" i="4"/>
  <c r="CR91" i="4"/>
  <c r="CR92" i="4"/>
  <c r="CR99" i="4"/>
  <c r="CR100" i="4"/>
  <c r="CR101" i="4"/>
  <c r="CR102" i="4"/>
  <c r="CR104" i="4"/>
  <c r="CR105" i="4"/>
  <c r="CR106" i="4"/>
  <c r="CR107" i="4"/>
  <c r="CR109" i="4"/>
  <c r="CR110" i="4"/>
  <c r="CR111" i="4"/>
  <c r="CR112" i="4"/>
  <c r="CR114" i="4"/>
  <c r="CR115" i="4"/>
  <c r="CR116" i="4"/>
  <c r="CR117" i="4"/>
  <c r="CR119" i="4"/>
  <c r="CR120" i="4"/>
  <c r="CR121" i="4"/>
  <c r="CR122" i="4"/>
  <c r="CQ4" i="4"/>
  <c r="CQ5" i="4"/>
  <c r="CQ6" i="4"/>
  <c r="CQ7" i="4"/>
  <c r="CQ8" i="4"/>
  <c r="CR8" i="4" s="1"/>
  <c r="CQ9" i="4"/>
  <c r="CQ10" i="4"/>
  <c r="CQ11" i="4"/>
  <c r="CQ12" i="4"/>
  <c r="CQ13" i="4"/>
  <c r="CR13" i="4" s="1"/>
  <c r="CQ14" i="4"/>
  <c r="CQ15" i="4"/>
  <c r="CQ16" i="4"/>
  <c r="CQ17" i="4"/>
  <c r="CQ18" i="4"/>
  <c r="CR18" i="4" s="1"/>
  <c r="CQ19" i="4"/>
  <c r="CQ20" i="4"/>
  <c r="CQ21" i="4"/>
  <c r="CQ22" i="4"/>
  <c r="CQ23" i="4"/>
  <c r="CR23" i="4" s="1"/>
  <c r="CQ24" i="4"/>
  <c r="CQ25" i="4"/>
  <c r="CQ26" i="4"/>
  <c r="CQ27" i="4"/>
  <c r="CQ28" i="4"/>
  <c r="CR28" i="4" s="1"/>
  <c r="CQ29" i="4"/>
  <c r="CQ30" i="4"/>
  <c r="CQ31" i="4"/>
  <c r="CQ32" i="4"/>
  <c r="CQ33" i="4"/>
  <c r="CR33" i="4" s="1"/>
  <c r="CQ34" i="4"/>
  <c r="CQ35" i="4"/>
  <c r="CQ36" i="4"/>
  <c r="CQ37" i="4"/>
  <c r="CQ38" i="4"/>
  <c r="CR38" i="4" s="1"/>
  <c r="CQ39" i="4"/>
  <c r="CQ40" i="4"/>
  <c r="CQ41" i="4"/>
  <c r="CQ42" i="4"/>
  <c r="CQ43" i="4"/>
  <c r="CR43" i="4" s="1"/>
  <c r="CQ44" i="4"/>
  <c r="CQ45" i="4"/>
  <c r="CQ46" i="4"/>
  <c r="CQ47" i="4"/>
  <c r="CQ48" i="4"/>
  <c r="CR48" i="4" s="1"/>
  <c r="CQ49" i="4"/>
  <c r="CQ50" i="4"/>
  <c r="CQ51" i="4"/>
  <c r="CQ52" i="4"/>
  <c r="CQ53" i="4"/>
  <c r="CR53" i="4" s="1"/>
  <c r="CQ54" i="4"/>
  <c r="CQ55" i="4"/>
  <c r="CQ56" i="4"/>
  <c r="CQ57" i="4"/>
  <c r="CQ58" i="4"/>
  <c r="CR58" i="4" s="1"/>
  <c r="CQ59" i="4"/>
  <c r="CQ60" i="4"/>
  <c r="CQ61" i="4"/>
  <c r="CQ62" i="4"/>
  <c r="CQ68" i="4"/>
  <c r="CR68" i="4" s="1"/>
  <c r="CQ69" i="4"/>
  <c r="CQ70" i="4"/>
  <c r="CQ71" i="4"/>
  <c r="CQ72" i="4"/>
  <c r="CQ73" i="4"/>
  <c r="CQ74" i="4"/>
  <c r="CQ75" i="4"/>
  <c r="CQ76" i="4"/>
  <c r="CQ77" i="4"/>
  <c r="CQ78" i="4"/>
  <c r="CR78" i="4" s="1"/>
  <c r="CQ79" i="4"/>
  <c r="CQ80" i="4"/>
  <c r="CQ81" i="4"/>
  <c r="CQ82" i="4"/>
  <c r="CQ83" i="4"/>
  <c r="CR83" i="4" s="1"/>
  <c r="CQ84" i="4"/>
  <c r="CQ85" i="4"/>
  <c r="CQ86" i="4"/>
  <c r="CQ87" i="4"/>
  <c r="CQ88" i="4"/>
  <c r="CR88" i="4" s="1"/>
  <c r="CQ89" i="4"/>
  <c r="CQ90" i="4"/>
  <c r="CQ91" i="4"/>
  <c r="CQ92" i="4"/>
  <c r="CQ98" i="4"/>
  <c r="CR98" i="4" s="1"/>
  <c r="CQ99" i="4"/>
  <c r="CQ100" i="4"/>
  <c r="CQ101" i="4"/>
  <c r="CQ102" i="4"/>
  <c r="CQ103" i="4"/>
  <c r="CR103" i="4" s="1"/>
  <c r="CQ104" i="4"/>
  <c r="CQ105" i="4"/>
  <c r="CQ106" i="4"/>
  <c r="CQ107" i="4"/>
  <c r="CQ108" i="4"/>
  <c r="CR108" i="4" s="1"/>
  <c r="CQ109" i="4"/>
  <c r="CQ110" i="4"/>
  <c r="CQ111" i="4"/>
  <c r="CQ112" i="4"/>
  <c r="CQ113" i="4"/>
  <c r="CR113" i="4" s="1"/>
  <c r="CQ114" i="4"/>
  <c r="CQ115" i="4"/>
  <c r="CQ116" i="4"/>
  <c r="CQ117" i="4"/>
  <c r="CQ118" i="4"/>
  <c r="CR118" i="4" s="1"/>
  <c r="CQ119" i="4"/>
  <c r="CQ120" i="4"/>
  <c r="CQ121" i="4"/>
  <c r="CQ122" i="4"/>
  <c r="CQ3" i="4"/>
  <c r="CP4" i="4"/>
  <c r="CP5" i="4"/>
  <c r="CP6" i="4"/>
  <c r="CP7" i="4"/>
  <c r="CP9" i="4"/>
  <c r="CP10" i="4"/>
  <c r="CP11" i="4"/>
  <c r="CP12" i="4"/>
  <c r="CP14" i="4"/>
  <c r="CP15" i="4"/>
  <c r="CP16" i="4"/>
  <c r="CP17" i="4"/>
  <c r="CP19" i="4"/>
  <c r="CP20" i="4"/>
  <c r="CP21" i="4"/>
  <c r="CP22" i="4"/>
  <c r="CP24" i="4"/>
  <c r="CP25" i="4"/>
  <c r="CP26" i="4"/>
  <c r="CP27" i="4"/>
  <c r="CP29" i="4"/>
  <c r="CP30" i="4"/>
  <c r="CP31" i="4"/>
  <c r="CP32" i="4"/>
  <c r="CP34" i="4"/>
  <c r="CP35" i="4"/>
  <c r="CP36" i="4"/>
  <c r="CP37" i="4"/>
  <c r="CP39" i="4"/>
  <c r="CP40" i="4"/>
  <c r="CP41" i="4"/>
  <c r="CP42" i="4"/>
  <c r="CP44" i="4"/>
  <c r="CP45" i="4"/>
  <c r="CP46" i="4"/>
  <c r="CP47" i="4"/>
  <c r="CP49" i="4"/>
  <c r="CP50" i="4"/>
  <c r="CP51" i="4"/>
  <c r="CP52" i="4"/>
  <c r="CP54" i="4"/>
  <c r="CP55" i="4"/>
  <c r="CP56" i="4"/>
  <c r="CP57" i="4"/>
  <c r="CP59" i="4"/>
  <c r="CP60" i="4"/>
  <c r="CP61" i="4"/>
  <c r="CP62" i="4"/>
  <c r="CP69" i="4"/>
  <c r="CP70" i="4"/>
  <c r="CP71" i="4"/>
  <c r="CP72" i="4"/>
  <c r="CP73" i="4"/>
  <c r="CP74" i="4"/>
  <c r="CP75" i="4"/>
  <c r="CP76" i="4"/>
  <c r="CP77" i="4"/>
  <c r="CP79" i="4"/>
  <c r="CP80" i="4"/>
  <c r="CP81" i="4"/>
  <c r="CP82" i="4"/>
  <c r="CP84" i="4"/>
  <c r="CP85" i="4"/>
  <c r="CP86" i="4"/>
  <c r="CP87" i="4"/>
  <c r="CP89" i="4"/>
  <c r="CP90" i="4"/>
  <c r="CP91" i="4"/>
  <c r="CP92" i="4"/>
  <c r="CP99" i="4"/>
  <c r="CP100" i="4"/>
  <c r="CP101" i="4"/>
  <c r="CP102" i="4"/>
  <c r="CP104" i="4"/>
  <c r="CP105" i="4"/>
  <c r="CP106" i="4"/>
  <c r="CP107" i="4"/>
  <c r="CP109" i="4"/>
  <c r="CP110" i="4"/>
  <c r="CP111" i="4"/>
  <c r="CP112" i="4"/>
  <c r="CP114" i="4"/>
  <c r="CP115" i="4"/>
  <c r="CP116" i="4"/>
  <c r="CP117" i="4"/>
  <c r="CP119" i="4"/>
  <c r="CP120" i="4"/>
  <c r="CP121" i="4"/>
  <c r="CP122" i="4"/>
  <c r="CO29" i="4"/>
  <c r="CO30" i="4"/>
  <c r="CO31" i="4"/>
  <c r="CO32" i="4"/>
  <c r="CO33" i="4"/>
  <c r="CP33" i="4" s="1"/>
  <c r="CO34" i="4"/>
  <c r="CO35" i="4"/>
  <c r="CO36" i="4"/>
  <c r="CO37" i="4"/>
  <c r="CO38" i="4"/>
  <c r="CP38" i="4" s="1"/>
  <c r="CO39" i="4"/>
  <c r="CO40" i="4"/>
  <c r="CO41" i="4"/>
  <c r="CO42" i="4"/>
  <c r="CO43" i="4"/>
  <c r="CP43" i="4" s="1"/>
  <c r="CO44" i="4"/>
  <c r="CO45" i="4"/>
  <c r="CO46" i="4"/>
  <c r="CO47" i="4"/>
  <c r="CO48" i="4"/>
  <c r="CP48" i="4" s="1"/>
  <c r="CO49" i="4"/>
  <c r="CO50" i="4"/>
  <c r="CO51" i="4"/>
  <c r="CO52" i="4"/>
  <c r="CO53" i="4"/>
  <c r="CP53" i="4" s="1"/>
  <c r="CO54" i="4"/>
  <c r="CO55" i="4"/>
  <c r="CO56" i="4"/>
  <c r="CO57" i="4"/>
  <c r="CO58" i="4"/>
  <c r="CP58" i="4" s="1"/>
  <c r="CO59" i="4"/>
  <c r="CO60" i="4"/>
  <c r="CO61" i="4"/>
  <c r="CO62" i="4"/>
  <c r="CO68" i="4"/>
  <c r="CP68" i="4" s="1"/>
  <c r="CO69" i="4"/>
  <c r="CO70" i="4"/>
  <c r="CO71" i="4"/>
  <c r="CO72" i="4"/>
  <c r="CO73" i="4"/>
  <c r="CO74" i="4"/>
  <c r="CO75" i="4"/>
  <c r="CO76" i="4"/>
  <c r="CO77" i="4"/>
  <c r="CO78" i="4"/>
  <c r="CP78" i="4" s="1"/>
  <c r="CO79" i="4"/>
  <c r="CO80" i="4"/>
  <c r="CO81" i="4"/>
  <c r="CO82" i="4"/>
  <c r="CO83" i="4"/>
  <c r="CP83" i="4" s="1"/>
  <c r="CO84" i="4"/>
  <c r="CO85" i="4"/>
  <c r="CO86" i="4"/>
  <c r="CO87" i="4"/>
  <c r="CO88" i="4"/>
  <c r="CP88" i="4" s="1"/>
  <c r="CO89" i="4"/>
  <c r="CO90" i="4"/>
  <c r="CO91" i="4"/>
  <c r="CO92" i="4"/>
  <c r="CO98" i="4"/>
  <c r="CP98" i="4" s="1"/>
  <c r="CO99" i="4"/>
  <c r="CO100" i="4"/>
  <c r="CO101" i="4"/>
  <c r="CO102" i="4"/>
  <c r="CO103" i="4"/>
  <c r="CP103" i="4" s="1"/>
  <c r="CO104" i="4"/>
  <c r="CO105" i="4"/>
  <c r="CO106" i="4"/>
  <c r="CO107" i="4"/>
  <c r="CO108" i="4"/>
  <c r="CP108" i="4" s="1"/>
  <c r="CO109" i="4"/>
  <c r="CO110" i="4"/>
  <c r="CO111" i="4"/>
  <c r="CO112" i="4"/>
  <c r="CO113" i="4"/>
  <c r="CP113" i="4" s="1"/>
  <c r="CO114" i="4"/>
  <c r="CO115" i="4"/>
  <c r="CO116" i="4"/>
  <c r="CO117" i="4"/>
  <c r="CO118" i="4"/>
  <c r="CP118" i="4" s="1"/>
  <c r="CO119" i="4"/>
  <c r="CO120" i="4"/>
  <c r="CO121" i="4"/>
  <c r="CO122" i="4"/>
  <c r="CO4" i="4"/>
  <c r="CO5" i="4"/>
  <c r="CO6" i="4"/>
  <c r="CO7" i="4"/>
  <c r="CO8" i="4"/>
  <c r="CP8" i="4" s="1"/>
  <c r="CO9" i="4"/>
  <c r="CO10" i="4"/>
  <c r="CO11" i="4"/>
  <c r="CO12" i="4"/>
  <c r="CO13" i="4"/>
  <c r="CP13" i="4" s="1"/>
  <c r="CO14" i="4"/>
  <c r="CO15" i="4"/>
  <c r="CO16" i="4"/>
  <c r="CO17" i="4"/>
  <c r="CO18" i="4"/>
  <c r="CP18" i="4" s="1"/>
  <c r="CO19" i="4"/>
  <c r="CO20" i="4"/>
  <c r="CO21" i="4"/>
  <c r="CO22" i="4"/>
  <c r="CO23" i="4"/>
  <c r="CP23" i="4" s="1"/>
  <c r="CO24" i="4"/>
  <c r="CO25" i="4"/>
  <c r="CO26" i="4"/>
  <c r="CO27" i="4"/>
  <c r="CO28" i="4"/>
  <c r="CP28" i="4" s="1"/>
  <c r="CO3" i="4"/>
  <c r="CN19" i="4"/>
  <c r="CN20" i="4"/>
  <c r="CN21" i="4"/>
  <c r="CN22" i="4"/>
  <c r="CN24" i="4"/>
  <c r="CN25" i="4"/>
  <c r="CN26" i="4"/>
  <c r="CN27" i="4"/>
  <c r="CN29" i="4"/>
  <c r="CN30" i="4"/>
  <c r="CN31" i="4"/>
  <c r="CN32" i="4"/>
  <c r="CN34" i="4"/>
  <c r="CN35" i="4"/>
  <c r="CN36" i="4"/>
  <c r="CN37" i="4"/>
  <c r="CN39" i="4"/>
  <c r="CN40" i="4"/>
  <c r="CN41" i="4"/>
  <c r="CN42" i="4"/>
  <c r="CN44" i="4"/>
  <c r="CN45" i="4"/>
  <c r="CN46" i="4"/>
  <c r="CN47" i="4"/>
  <c r="CN49" i="4"/>
  <c r="CN50" i="4"/>
  <c r="CN51" i="4"/>
  <c r="CN52" i="4"/>
  <c r="CN54" i="4"/>
  <c r="CN55" i="4"/>
  <c r="CN56" i="4"/>
  <c r="CN57" i="4"/>
  <c r="CN59" i="4"/>
  <c r="CN60" i="4"/>
  <c r="CN61" i="4"/>
  <c r="CN62" i="4"/>
  <c r="CN69" i="4"/>
  <c r="CN70" i="4"/>
  <c r="CN71" i="4"/>
  <c r="CN72" i="4"/>
  <c r="CN73" i="4"/>
  <c r="CN74" i="4"/>
  <c r="CN75" i="4"/>
  <c r="CN76" i="4"/>
  <c r="CN77" i="4"/>
  <c r="CN79" i="4"/>
  <c r="CN80" i="4"/>
  <c r="CN81" i="4"/>
  <c r="CN82" i="4"/>
  <c r="CN84" i="4"/>
  <c r="CN85" i="4"/>
  <c r="CN86" i="4"/>
  <c r="CN87" i="4"/>
  <c r="CN89" i="4"/>
  <c r="CN90" i="4"/>
  <c r="CN91" i="4"/>
  <c r="CN92" i="4"/>
  <c r="CN99" i="4"/>
  <c r="CN100" i="4"/>
  <c r="CN101" i="4"/>
  <c r="CN102" i="4"/>
  <c r="CN104" i="4"/>
  <c r="CN105" i="4"/>
  <c r="CN106" i="4"/>
  <c r="CN107" i="4"/>
  <c r="CN109" i="4"/>
  <c r="CN110" i="4"/>
  <c r="CN111" i="4"/>
  <c r="CN112" i="4"/>
  <c r="CN114" i="4"/>
  <c r="CN115" i="4"/>
  <c r="CN116" i="4"/>
  <c r="CN117" i="4"/>
  <c r="CN119" i="4"/>
  <c r="CN120" i="4"/>
  <c r="CN121" i="4"/>
  <c r="CN122" i="4"/>
  <c r="CN4" i="4"/>
  <c r="CN5" i="4"/>
  <c r="CN6" i="4"/>
  <c r="CN7" i="4"/>
  <c r="CN9" i="4"/>
  <c r="CN10" i="4"/>
  <c r="CN11" i="4"/>
  <c r="CN12" i="4"/>
  <c r="CN14" i="4"/>
  <c r="CN15" i="4"/>
  <c r="CN16" i="4"/>
  <c r="CN17" i="4"/>
  <c r="CM28" i="4"/>
  <c r="CN28" i="4" s="1"/>
  <c r="CM29" i="4"/>
  <c r="CM30" i="4"/>
  <c r="CM31" i="4"/>
  <c r="CM32" i="4"/>
  <c r="CM33" i="4"/>
  <c r="CN33" i="4" s="1"/>
  <c r="CM34" i="4"/>
  <c r="CM35" i="4"/>
  <c r="CM36" i="4"/>
  <c r="CM37" i="4"/>
  <c r="CM38" i="4"/>
  <c r="CN38" i="4" s="1"/>
  <c r="CM39" i="4"/>
  <c r="CM40" i="4"/>
  <c r="CM41" i="4"/>
  <c r="CM42" i="4"/>
  <c r="CM43" i="4"/>
  <c r="CN43" i="4" s="1"/>
  <c r="CM44" i="4"/>
  <c r="CM45" i="4"/>
  <c r="CM46" i="4"/>
  <c r="CM47" i="4"/>
  <c r="CM48" i="4"/>
  <c r="CN48" i="4" s="1"/>
  <c r="CM49" i="4"/>
  <c r="CM50" i="4"/>
  <c r="CM51" i="4"/>
  <c r="CM52" i="4"/>
  <c r="CM53" i="4"/>
  <c r="CN53" i="4" s="1"/>
  <c r="CM54" i="4"/>
  <c r="CM55" i="4"/>
  <c r="CM56" i="4"/>
  <c r="CM57" i="4"/>
  <c r="CM58" i="4"/>
  <c r="CN58" i="4" s="1"/>
  <c r="CM59" i="4"/>
  <c r="CM60" i="4"/>
  <c r="CM61" i="4"/>
  <c r="CM62" i="4"/>
  <c r="CM68" i="4"/>
  <c r="CN68" i="4" s="1"/>
  <c r="CM69" i="4"/>
  <c r="CM70" i="4"/>
  <c r="CM71" i="4"/>
  <c r="CM72" i="4"/>
  <c r="CM73" i="4"/>
  <c r="CM74" i="4"/>
  <c r="CM75" i="4"/>
  <c r="CM76" i="4"/>
  <c r="CM77" i="4"/>
  <c r="CM78" i="4"/>
  <c r="CN78" i="4" s="1"/>
  <c r="CM79" i="4"/>
  <c r="CM80" i="4"/>
  <c r="CM81" i="4"/>
  <c r="CM82" i="4"/>
  <c r="CM83" i="4"/>
  <c r="CN83" i="4" s="1"/>
  <c r="CM84" i="4"/>
  <c r="CM85" i="4"/>
  <c r="CM86" i="4"/>
  <c r="CM87" i="4"/>
  <c r="CM88" i="4"/>
  <c r="CN88" i="4" s="1"/>
  <c r="CM89" i="4"/>
  <c r="CM90" i="4"/>
  <c r="CM91" i="4"/>
  <c r="CM92" i="4"/>
  <c r="CM98" i="4"/>
  <c r="CN98" i="4" s="1"/>
  <c r="CM99" i="4"/>
  <c r="CM100" i="4"/>
  <c r="CM101" i="4"/>
  <c r="CM102" i="4"/>
  <c r="CM103" i="4"/>
  <c r="CN103" i="4" s="1"/>
  <c r="CM104" i="4"/>
  <c r="CM105" i="4"/>
  <c r="CM106" i="4"/>
  <c r="CM107" i="4"/>
  <c r="CM108" i="4"/>
  <c r="CN108" i="4" s="1"/>
  <c r="CM109" i="4"/>
  <c r="CM110" i="4"/>
  <c r="CM111" i="4"/>
  <c r="CM112" i="4"/>
  <c r="CM113" i="4"/>
  <c r="CN113" i="4" s="1"/>
  <c r="CM114" i="4"/>
  <c r="CM115" i="4"/>
  <c r="CM116" i="4"/>
  <c r="CM117" i="4"/>
  <c r="CM118" i="4"/>
  <c r="CN118" i="4" s="1"/>
  <c r="CM119" i="4"/>
  <c r="CM120" i="4"/>
  <c r="CM121" i="4"/>
  <c r="CM122" i="4"/>
  <c r="CM4" i="4"/>
  <c r="CM5" i="4"/>
  <c r="CM6" i="4"/>
  <c r="CM7" i="4"/>
  <c r="CM8" i="4"/>
  <c r="CN8" i="4" s="1"/>
  <c r="CM9" i="4"/>
  <c r="CM10" i="4"/>
  <c r="CM11" i="4"/>
  <c r="CM12" i="4"/>
  <c r="CM13" i="4"/>
  <c r="CN13" i="4" s="1"/>
  <c r="CM14" i="4"/>
  <c r="CM15" i="4"/>
  <c r="CM16" i="4"/>
  <c r="CM17" i="4"/>
  <c r="CM18" i="4"/>
  <c r="CN18" i="4" s="1"/>
  <c r="CM19" i="4"/>
  <c r="CM20" i="4"/>
  <c r="CM21" i="4"/>
  <c r="CM22" i="4"/>
  <c r="CM23" i="4"/>
  <c r="CN23" i="4" s="1"/>
  <c r="CM24" i="4"/>
  <c r="CM25" i="4"/>
  <c r="CM26" i="4"/>
  <c r="CM27" i="4"/>
  <c r="CM3" i="4"/>
  <c r="CL20" i="4"/>
  <c r="CL21" i="4"/>
  <c r="CL22" i="4"/>
  <c r="CL24" i="4"/>
  <c r="CL25" i="4"/>
  <c r="CL26" i="4"/>
  <c r="CL27" i="4"/>
  <c r="CL29" i="4"/>
  <c r="CL30" i="4"/>
  <c r="CL31" i="4"/>
  <c r="CL32" i="4"/>
  <c r="CL34" i="4"/>
  <c r="CL35" i="4"/>
  <c r="CL36" i="4"/>
  <c r="CL37" i="4"/>
  <c r="CL39" i="4"/>
  <c r="CL40" i="4"/>
  <c r="CL41" i="4"/>
  <c r="CL42" i="4"/>
  <c r="CL44" i="4"/>
  <c r="CL45" i="4"/>
  <c r="CL46" i="4"/>
  <c r="CL47" i="4"/>
  <c r="CL49" i="4"/>
  <c r="CL50" i="4"/>
  <c r="CL51" i="4"/>
  <c r="CL52" i="4"/>
  <c r="CL54" i="4"/>
  <c r="CL55" i="4"/>
  <c r="CL56" i="4"/>
  <c r="CL57" i="4"/>
  <c r="CL59" i="4"/>
  <c r="CL60" i="4"/>
  <c r="CL61" i="4"/>
  <c r="CL62" i="4"/>
  <c r="CL69" i="4"/>
  <c r="CL70" i="4"/>
  <c r="CL71" i="4"/>
  <c r="CL72" i="4"/>
  <c r="CL73" i="4"/>
  <c r="CL74" i="4"/>
  <c r="CL75" i="4"/>
  <c r="CL76" i="4"/>
  <c r="CL77" i="4"/>
  <c r="CL79" i="4"/>
  <c r="CL80" i="4"/>
  <c r="CL81" i="4"/>
  <c r="CL82" i="4"/>
  <c r="CL84" i="4"/>
  <c r="CL85" i="4"/>
  <c r="CL86" i="4"/>
  <c r="CL87" i="4"/>
  <c r="CL89" i="4"/>
  <c r="CL90" i="4"/>
  <c r="CL91" i="4"/>
  <c r="CL92" i="4"/>
  <c r="CL99" i="4"/>
  <c r="CL100" i="4"/>
  <c r="CL101" i="4"/>
  <c r="CL102" i="4"/>
  <c r="CL104" i="4"/>
  <c r="CL105" i="4"/>
  <c r="CL106" i="4"/>
  <c r="CL107" i="4"/>
  <c r="CL109" i="4"/>
  <c r="CL110" i="4"/>
  <c r="CL111" i="4"/>
  <c r="CL112" i="4"/>
  <c r="CL114" i="4"/>
  <c r="CL115" i="4"/>
  <c r="CL116" i="4"/>
  <c r="CL117" i="4"/>
  <c r="CL119" i="4"/>
  <c r="CL120" i="4"/>
  <c r="CL121" i="4"/>
  <c r="CL122" i="4"/>
  <c r="CL4" i="4"/>
  <c r="CL5" i="4"/>
  <c r="CL6" i="4"/>
  <c r="CL7" i="4"/>
  <c r="CL9" i="4"/>
  <c r="CL10" i="4"/>
  <c r="CL11" i="4"/>
  <c r="CL12" i="4"/>
  <c r="CL14" i="4"/>
  <c r="CL15" i="4"/>
  <c r="CL16" i="4"/>
  <c r="CL17" i="4"/>
  <c r="CL19" i="4"/>
  <c r="CK24" i="4"/>
  <c r="CK25" i="4"/>
  <c r="CK26" i="4"/>
  <c r="CK27" i="4"/>
  <c r="CK28" i="4"/>
  <c r="CL28" i="4" s="1"/>
  <c r="CK29" i="4"/>
  <c r="CK30" i="4"/>
  <c r="CK31" i="4"/>
  <c r="CK32" i="4"/>
  <c r="CK33" i="4"/>
  <c r="CL33" i="4" s="1"/>
  <c r="CK34" i="4"/>
  <c r="CK35" i="4"/>
  <c r="CK36" i="4"/>
  <c r="CK37" i="4"/>
  <c r="CK38" i="4"/>
  <c r="CL38" i="4" s="1"/>
  <c r="CK39" i="4"/>
  <c r="CK40" i="4"/>
  <c r="CK41" i="4"/>
  <c r="CK42" i="4"/>
  <c r="CK43" i="4"/>
  <c r="CL43" i="4" s="1"/>
  <c r="CK44" i="4"/>
  <c r="CK45" i="4"/>
  <c r="CK46" i="4"/>
  <c r="CK47" i="4"/>
  <c r="CK48" i="4"/>
  <c r="CL48" i="4" s="1"/>
  <c r="CK49" i="4"/>
  <c r="CK50" i="4"/>
  <c r="CK51" i="4"/>
  <c r="CK52" i="4"/>
  <c r="CK53" i="4"/>
  <c r="CL53" i="4" s="1"/>
  <c r="CK54" i="4"/>
  <c r="CK55" i="4"/>
  <c r="CK56" i="4"/>
  <c r="CK57" i="4"/>
  <c r="CK58" i="4"/>
  <c r="CL58" i="4" s="1"/>
  <c r="CK59" i="4"/>
  <c r="CK60" i="4"/>
  <c r="CK61" i="4"/>
  <c r="CK62" i="4"/>
  <c r="CK68" i="4"/>
  <c r="CL68" i="4" s="1"/>
  <c r="CK69" i="4"/>
  <c r="CK70" i="4"/>
  <c r="CK71" i="4"/>
  <c r="CK72" i="4"/>
  <c r="CK73" i="4"/>
  <c r="CK74" i="4"/>
  <c r="CK75" i="4"/>
  <c r="CK76" i="4"/>
  <c r="CK77" i="4"/>
  <c r="CK78" i="4"/>
  <c r="CL78" i="4" s="1"/>
  <c r="CK79" i="4"/>
  <c r="CK80" i="4"/>
  <c r="CK81" i="4"/>
  <c r="CK82" i="4"/>
  <c r="CK83" i="4"/>
  <c r="CL83" i="4" s="1"/>
  <c r="CK84" i="4"/>
  <c r="CK85" i="4"/>
  <c r="CK86" i="4"/>
  <c r="CK87" i="4"/>
  <c r="CK88" i="4"/>
  <c r="CL88" i="4" s="1"/>
  <c r="CK89" i="4"/>
  <c r="CK90" i="4"/>
  <c r="CK91" i="4"/>
  <c r="CK92" i="4"/>
  <c r="CK98" i="4"/>
  <c r="CL98" i="4" s="1"/>
  <c r="CK99" i="4"/>
  <c r="CK100" i="4"/>
  <c r="CK101" i="4"/>
  <c r="CK102" i="4"/>
  <c r="CK103" i="4"/>
  <c r="CL103" i="4" s="1"/>
  <c r="CK104" i="4"/>
  <c r="CK105" i="4"/>
  <c r="CK106" i="4"/>
  <c r="CK107" i="4"/>
  <c r="CK108" i="4"/>
  <c r="CL108" i="4" s="1"/>
  <c r="CK109" i="4"/>
  <c r="CK110" i="4"/>
  <c r="CK111" i="4"/>
  <c r="CK112" i="4"/>
  <c r="CK113" i="4"/>
  <c r="CL113" i="4" s="1"/>
  <c r="CK114" i="4"/>
  <c r="CK115" i="4"/>
  <c r="CK116" i="4"/>
  <c r="CK117" i="4"/>
  <c r="CK118" i="4"/>
  <c r="CL118" i="4" s="1"/>
  <c r="CK119" i="4"/>
  <c r="CK120" i="4"/>
  <c r="CK121" i="4"/>
  <c r="CK122" i="4"/>
  <c r="CK4" i="4"/>
  <c r="CK5" i="4"/>
  <c r="CK6" i="4"/>
  <c r="CK7" i="4"/>
  <c r="CK8" i="4"/>
  <c r="CL8" i="4" s="1"/>
  <c r="CK9" i="4"/>
  <c r="CK10" i="4"/>
  <c r="CK11" i="4"/>
  <c r="CK12" i="4"/>
  <c r="CK13" i="4"/>
  <c r="CL13" i="4" s="1"/>
  <c r="CK14" i="4"/>
  <c r="CK15" i="4"/>
  <c r="CK16" i="4"/>
  <c r="CK17" i="4"/>
  <c r="CK18" i="4"/>
  <c r="CL18" i="4" s="1"/>
  <c r="CK19" i="4"/>
  <c r="CK20" i="4"/>
  <c r="CK21" i="4"/>
  <c r="CK22" i="4"/>
  <c r="CK23" i="4"/>
  <c r="CL23" i="4" s="1"/>
  <c r="CJ26" i="4"/>
  <c r="CJ27" i="4"/>
  <c r="CJ29" i="4"/>
  <c r="CJ30" i="4"/>
  <c r="CJ31" i="4"/>
  <c r="CJ32" i="4"/>
  <c r="CJ34" i="4"/>
  <c r="CJ35" i="4"/>
  <c r="CJ36" i="4"/>
  <c r="CJ37" i="4"/>
  <c r="CJ39" i="4"/>
  <c r="CJ40" i="4"/>
  <c r="CJ41" i="4"/>
  <c r="CJ42" i="4"/>
  <c r="CJ44" i="4"/>
  <c r="CJ45" i="4"/>
  <c r="CJ46" i="4"/>
  <c r="CJ47" i="4"/>
  <c r="CJ49" i="4"/>
  <c r="CJ50" i="4"/>
  <c r="CJ51" i="4"/>
  <c r="CJ52" i="4"/>
  <c r="CJ54" i="4"/>
  <c r="CJ55" i="4"/>
  <c r="CJ56" i="4"/>
  <c r="CJ57" i="4"/>
  <c r="CJ59" i="4"/>
  <c r="CJ60" i="4"/>
  <c r="CJ61" i="4"/>
  <c r="CJ62" i="4"/>
  <c r="CJ69" i="4"/>
  <c r="CJ70" i="4"/>
  <c r="CJ71" i="4"/>
  <c r="CJ72" i="4"/>
  <c r="CJ73" i="4"/>
  <c r="CJ74" i="4"/>
  <c r="CJ75" i="4"/>
  <c r="CJ76" i="4"/>
  <c r="CJ77" i="4"/>
  <c r="CJ79" i="4"/>
  <c r="CJ80" i="4"/>
  <c r="CJ81" i="4"/>
  <c r="CJ82" i="4"/>
  <c r="CJ84" i="4"/>
  <c r="CJ85" i="4"/>
  <c r="CJ86" i="4"/>
  <c r="CJ87" i="4"/>
  <c r="CJ89" i="4"/>
  <c r="CJ90" i="4"/>
  <c r="CJ91" i="4"/>
  <c r="CJ92" i="4"/>
  <c r="CJ99" i="4"/>
  <c r="CJ100" i="4"/>
  <c r="CJ101" i="4"/>
  <c r="CJ102" i="4"/>
  <c r="CJ104" i="4"/>
  <c r="CJ105" i="4"/>
  <c r="CJ106" i="4"/>
  <c r="CJ107" i="4"/>
  <c r="CJ109" i="4"/>
  <c r="CJ110" i="4"/>
  <c r="CJ111" i="4"/>
  <c r="CJ112" i="4"/>
  <c r="CJ114" i="4"/>
  <c r="CJ115" i="4"/>
  <c r="CJ116" i="4"/>
  <c r="CJ117" i="4"/>
  <c r="CJ119" i="4"/>
  <c r="CJ120" i="4"/>
  <c r="CJ121" i="4"/>
  <c r="CJ122" i="4"/>
  <c r="CJ4" i="4"/>
  <c r="CJ5" i="4"/>
  <c r="CJ6" i="4"/>
  <c r="CJ7" i="4"/>
  <c r="CJ9" i="4"/>
  <c r="CJ10" i="4"/>
  <c r="CJ11" i="4"/>
  <c r="CJ12" i="4"/>
  <c r="CJ14" i="4"/>
  <c r="CJ15" i="4"/>
  <c r="CJ16" i="4"/>
  <c r="CJ17" i="4"/>
  <c r="CJ19" i="4"/>
  <c r="CJ20" i="4"/>
  <c r="CJ21" i="4"/>
  <c r="CJ22" i="4"/>
  <c r="CJ24" i="4"/>
  <c r="CJ25" i="4"/>
  <c r="CI30" i="4"/>
  <c r="CI31" i="4"/>
  <c r="CI32" i="4"/>
  <c r="CI33" i="4"/>
  <c r="CJ33" i="4" s="1"/>
  <c r="CI34" i="4"/>
  <c r="CI35" i="4"/>
  <c r="CI36" i="4"/>
  <c r="CI37" i="4"/>
  <c r="CI38" i="4"/>
  <c r="CJ38" i="4" s="1"/>
  <c r="CI39" i="4"/>
  <c r="CI40" i="4"/>
  <c r="CI41" i="4"/>
  <c r="CI42" i="4"/>
  <c r="CI43" i="4"/>
  <c r="CJ43" i="4" s="1"/>
  <c r="CI44" i="4"/>
  <c r="CI45" i="4"/>
  <c r="CI46" i="4"/>
  <c r="CI47" i="4"/>
  <c r="CI48" i="4"/>
  <c r="CJ48" i="4" s="1"/>
  <c r="CI49" i="4"/>
  <c r="CI50" i="4"/>
  <c r="CI51" i="4"/>
  <c r="CI52" i="4"/>
  <c r="CI53" i="4"/>
  <c r="CJ53" i="4" s="1"/>
  <c r="CI54" i="4"/>
  <c r="CI55" i="4"/>
  <c r="CI56" i="4"/>
  <c r="CI57" i="4"/>
  <c r="CI58" i="4"/>
  <c r="CJ58" i="4" s="1"/>
  <c r="CI59" i="4"/>
  <c r="CI60" i="4"/>
  <c r="CI61" i="4"/>
  <c r="CI62" i="4"/>
  <c r="CI69" i="4"/>
  <c r="CI70" i="4"/>
  <c r="CI71" i="4"/>
  <c r="CI72" i="4"/>
  <c r="CI73" i="4"/>
  <c r="CI74" i="4"/>
  <c r="CI75" i="4"/>
  <c r="CI76" i="4"/>
  <c r="CI77" i="4"/>
  <c r="CI78" i="4"/>
  <c r="CJ78" i="4" s="1"/>
  <c r="CI79" i="4"/>
  <c r="CI80" i="4"/>
  <c r="CI81" i="4"/>
  <c r="CI82" i="4"/>
  <c r="CI83" i="4"/>
  <c r="CJ83" i="4" s="1"/>
  <c r="CI84" i="4"/>
  <c r="CI85" i="4"/>
  <c r="CI86" i="4"/>
  <c r="CI87" i="4"/>
  <c r="CI88" i="4"/>
  <c r="CJ88" i="4" s="1"/>
  <c r="CI89" i="4"/>
  <c r="CI90" i="4"/>
  <c r="CI91" i="4"/>
  <c r="CI92" i="4"/>
  <c r="CI98" i="4"/>
  <c r="CJ98" i="4" s="1"/>
  <c r="CI99" i="4"/>
  <c r="CI100" i="4"/>
  <c r="CI101" i="4"/>
  <c r="CI102" i="4"/>
  <c r="CI103" i="4"/>
  <c r="CJ103" i="4" s="1"/>
  <c r="CI104" i="4"/>
  <c r="CI105" i="4"/>
  <c r="CI106" i="4"/>
  <c r="CI107" i="4"/>
  <c r="CI108" i="4"/>
  <c r="CJ108" i="4" s="1"/>
  <c r="CI109" i="4"/>
  <c r="CI110" i="4"/>
  <c r="CI111" i="4"/>
  <c r="CI112" i="4"/>
  <c r="CI113" i="4"/>
  <c r="CJ113" i="4" s="1"/>
  <c r="CI114" i="4"/>
  <c r="CI115" i="4"/>
  <c r="CI116" i="4"/>
  <c r="CI117" i="4"/>
  <c r="CI118" i="4"/>
  <c r="CJ118" i="4" s="1"/>
  <c r="CI119" i="4"/>
  <c r="CI120" i="4"/>
  <c r="CI121" i="4"/>
  <c r="CI122" i="4"/>
  <c r="CI4" i="4"/>
  <c r="CI5" i="4"/>
  <c r="CI6" i="4"/>
  <c r="CI7" i="4"/>
  <c r="CI8" i="4"/>
  <c r="CJ8" i="4" s="1"/>
  <c r="CI9" i="4"/>
  <c r="CI10" i="4"/>
  <c r="CI11" i="4"/>
  <c r="CI12" i="4"/>
  <c r="CI13" i="4"/>
  <c r="CJ13" i="4" s="1"/>
  <c r="CI14" i="4"/>
  <c r="CI15" i="4"/>
  <c r="CI16" i="4"/>
  <c r="CI17" i="4"/>
  <c r="CI18" i="4"/>
  <c r="CJ18" i="4" s="1"/>
  <c r="CI19" i="4"/>
  <c r="CI20" i="4"/>
  <c r="CI21" i="4"/>
  <c r="CI22" i="4"/>
  <c r="CI23" i="4"/>
  <c r="CJ23" i="4" s="1"/>
  <c r="CI24" i="4"/>
  <c r="CI25" i="4"/>
  <c r="CI26" i="4"/>
  <c r="CI27" i="4"/>
  <c r="CI28" i="4"/>
  <c r="CJ28" i="4" s="1"/>
  <c r="CI29" i="4"/>
  <c r="CX4" i="3"/>
  <c r="CX5" i="3"/>
  <c r="CX6" i="3"/>
  <c r="CX7" i="3"/>
  <c r="CX8" i="3"/>
  <c r="CX9" i="3"/>
  <c r="CX10" i="3"/>
  <c r="CX11" i="3"/>
  <c r="CX12" i="3"/>
  <c r="CX13" i="3"/>
  <c r="CX14" i="3"/>
  <c r="CX15" i="3"/>
  <c r="CX16" i="3"/>
  <c r="CX17" i="3"/>
  <c r="CX18" i="3"/>
  <c r="CX19" i="3"/>
  <c r="CX20" i="3"/>
  <c r="CX21" i="3"/>
  <c r="CX22" i="3"/>
  <c r="CX23" i="3"/>
  <c r="CX24" i="3"/>
  <c r="CX25" i="3"/>
  <c r="CX26" i="3"/>
  <c r="CX27" i="3"/>
  <c r="CX28" i="3"/>
  <c r="CX29" i="3"/>
  <c r="CX30" i="3"/>
  <c r="CX31" i="3"/>
  <c r="CX32" i="3"/>
  <c r="CX33" i="3"/>
  <c r="CX34" i="3"/>
  <c r="CX35" i="3"/>
  <c r="CX36" i="3"/>
  <c r="CX37" i="3"/>
  <c r="CX38" i="3"/>
  <c r="CX39" i="3"/>
  <c r="CX40" i="3"/>
  <c r="CX41" i="3"/>
  <c r="CX42" i="3"/>
  <c r="CX43" i="3"/>
  <c r="CX44" i="3"/>
  <c r="CX45" i="3"/>
  <c r="CX46" i="3"/>
  <c r="CX47" i="3"/>
  <c r="CX48" i="3"/>
  <c r="CX49" i="3"/>
  <c r="CX50" i="3"/>
  <c r="CX51" i="3"/>
  <c r="CX52" i="3"/>
  <c r="CX53" i="3"/>
  <c r="CX54" i="3"/>
  <c r="CX55" i="3"/>
  <c r="CX56" i="3"/>
  <c r="CX57" i="3"/>
  <c r="CX58" i="3"/>
  <c r="CX59" i="3"/>
  <c r="CX60" i="3"/>
  <c r="CX61" i="3"/>
  <c r="CX62" i="3"/>
  <c r="CX63" i="3"/>
  <c r="CX64" i="3"/>
  <c r="CX65" i="3"/>
  <c r="CX66" i="3"/>
  <c r="CX67" i="3"/>
  <c r="CX68" i="3"/>
  <c r="CX69" i="3"/>
  <c r="CX70" i="3"/>
  <c r="CX71" i="3"/>
  <c r="CX72" i="3"/>
  <c r="CX73" i="3"/>
  <c r="CX74" i="3"/>
  <c r="CX75" i="3"/>
  <c r="CX76" i="3"/>
  <c r="CX77" i="3"/>
  <c r="CX78" i="3"/>
  <c r="CX79" i="3"/>
  <c r="CX80" i="3"/>
  <c r="CX81" i="3"/>
  <c r="CX82" i="3"/>
  <c r="CX83" i="3"/>
  <c r="CX84" i="3"/>
  <c r="CX85" i="3"/>
  <c r="CX86" i="3"/>
  <c r="CX87" i="3"/>
  <c r="CX88" i="3"/>
  <c r="CX89" i="3"/>
  <c r="CX90" i="3"/>
  <c r="CX91" i="3"/>
  <c r="CX92" i="3"/>
  <c r="CX93" i="3"/>
  <c r="CX94" i="3"/>
  <c r="CX95" i="3"/>
  <c r="CX96" i="3"/>
  <c r="CX97" i="3"/>
  <c r="CX98" i="3"/>
  <c r="CX99" i="3"/>
  <c r="CX100" i="3"/>
  <c r="CX101" i="3"/>
  <c r="CX102" i="3"/>
  <c r="CX103" i="3"/>
  <c r="CX104" i="3"/>
  <c r="CX105" i="3"/>
  <c r="CX106" i="3"/>
  <c r="CX107" i="3"/>
  <c r="CX108" i="3"/>
  <c r="CX109" i="3"/>
  <c r="CX110" i="3"/>
  <c r="CX111" i="3"/>
  <c r="CX112" i="3"/>
  <c r="CX113" i="3"/>
  <c r="CX114" i="3"/>
  <c r="CX115" i="3"/>
  <c r="CX116" i="3"/>
  <c r="CX117" i="3"/>
  <c r="CX118" i="3"/>
  <c r="CX119" i="3"/>
  <c r="CX120" i="3"/>
  <c r="CX121" i="3"/>
  <c r="CX122" i="3"/>
  <c r="CX123" i="3"/>
  <c r="CX124" i="3"/>
  <c r="CX125" i="3"/>
  <c r="CX126" i="3"/>
  <c r="CX127" i="3"/>
  <c r="CX128" i="3"/>
  <c r="CX129" i="3"/>
  <c r="CX130" i="3"/>
  <c r="CX131" i="3"/>
  <c r="CX132" i="3"/>
  <c r="CX133" i="3"/>
  <c r="CX134" i="3"/>
  <c r="CX135" i="3"/>
  <c r="CX136" i="3"/>
  <c r="CX137" i="3"/>
  <c r="CX138" i="3"/>
  <c r="CX139" i="3"/>
  <c r="CX140" i="3"/>
  <c r="CX141" i="3"/>
  <c r="CX142" i="3"/>
  <c r="CX143" i="3"/>
  <c r="CX144" i="3"/>
  <c r="CX145" i="3"/>
  <c r="CX146" i="3"/>
  <c r="CX147" i="3"/>
  <c r="CX148" i="3"/>
  <c r="CX149" i="3"/>
  <c r="CX150" i="3"/>
  <c r="CX151" i="3"/>
  <c r="CX152" i="3"/>
  <c r="CX153" i="3"/>
  <c r="CX154" i="3"/>
  <c r="CX155" i="3"/>
  <c r="CX156" i="3"/>
  <c r="CX157" i="3"/>
  <c r="CX158" i="3"/>
  <c r="CX159" i="3"/>
  <c r="CX160" i="3"/>
  <c r="CX161" i="3"/>
  <c r="CX162" i="3"/>
  <c r="CX163" i="3"/>
  <c r="CX164" i="3"/>
  <c r="CX165" i="3"/>
  <c r="CX166" i="3"/>
  <c r="CX167" i="3"/>
  <c r="CX168" i="3"/>
  <c r="CX169" i="3"/>
  <c r="CX170" i="3"/>
  <c r="CX171" i="3"/>
  <c r="CX172" i="3"/>
  <c r="CX173" i="3"/>
  <c r="CX174" i="3"/>
  <c r="CX175" i="3"/>
  <c r="CX176" i="3"/>
  <c r="CX177" i="3"/>
  <c r="CX178" i="3"/>
  <c r="CX179" i="3"/>
  <c r="CX180" i="3"/>
  <c r="CX181" i="3"/>
  <c r="CX182" i="3"/>
  <c r="CX183" i="3"/>
  <c r="CX184" i="3"/>
  <c r="CX185" i="3"/>
  <c r="CX186" i="3"/>
  <c r="CX187" i="3"/>
  <c r="CX188" i="3"/>
  <c r="CX189" i="3"/>
  <c r="CX190" i="3"/>
  <c r="CX191" i="3"/>
  <c r="CX192" i="3"/>
  <c r="CX193" i="3"/>
  <c r="CX194" i="3"/>
  <c r="CX195" i="3"/>
  <c r="CX196" i="3"/>
  <c r="CX197" i="3"/>
  <c r="CX198" i="3"/>
  <c r="CX199" i="3"/>
  <c r="CX200" i="3"/>
  <c r="CX201" i="3"/>
  <c r="CX202" i="3"/>
  <c r="CX203" i="3"/>
  <c r="CX204" i="3"/>
  <c r="CX205" i="3"/>
  <c r="CX206" i="3"/>
  <c r="CX207" i="3"/>
  <c r="CX208" i="3"/>
  <c r="CX209" i="3"/>
  <c r="CX210" i="3"/>
  <c r="CX211" i="3"/>
  <c r="CX212" i="3"/>
  <c r="CX213" i="3"/>
  <c r="CX214" i="3"/>
  <c r="CX215" i="3"/>
  <c r="CX216" i="3"/>
  <c r="CX217" i="3"/>
  <c r="CX218" i="3"/>
  <c r="CX219" i="3"/>
  <c r="CX220" i="3"/>
  <c r="CX221" i="3"/>
  <c r="CX222" i="3"/>
  <c r="CX223" i="3"/>
  <c r="CX224" i="3"/>
  <c r="CX225" i="3"/>
  <c r="CX226" i="3"/>
  <c r="CX227" i="3"/>
  <c r="CX228" i="3"/>
  <c r="CX229" i="3"/>
  <c r="CX230" i="3"/>
  <c r="CX231" i="3"/>
  <c r="CX232" i="3"/>
  <c r="CX233" i="3"/>
  <c r="CX234" i="3"/>
  <c r="CX235" i="3"/>
  <c r="CX236" i="3"/>
  <c r="CX237" i="3"/>
  <c r="CX238" i="3"/>
  <c r="CX239" i="3"/>
  <c r="CX240" i="3"/>
  <c r="CX241" i="3"/>
  <c r="CX242" i="3"/>
  <c r="CX243" i="3"/>
  <c r="CX244" i="3"/>
  <c r="CX245" i="3"/>
  <c r="CX246" i="3"/>
  <c r="CX247" i="3"/>
  <c r="CX248" i="3"/>
  <c r="CX249" i="3"/>
  <c r="CX250" i="3"/>
  <c r="CX251" i="3"/>
  <c r="CX252" i="3"/>
  <c r="CX253" i="3"/>
  <c r="CX254" i="3"/>
  <c r="CX255" i="3"/>
  <c r="CX256" i="3"/>
  <c r="CX257" i="3"/>
  <c r="CX258" i="3"/>
  <c r="CX259" i="3"/>
  <c r="CX260" i="3"/>
  <c r="CX261" i="3"/>
  <c r="CX262" i="3"/>
  <c r="CX263" i="3"/>
  <c r="CX264" i="3"/>
  <c r="CX265" i="3"/>
  <c r="CX266" i="3"/>
  <c r="CX267" i="3"/>
  <c r="CX268" i="3"/>
  <c r="CX269" i="3"/>
  <c r="CX270" i="3"/>
  <c r="CX271" i="3"/>
  <c r="CX272" i="3"/>
  <c r="CX273" i="3"/>
  <c r="CX274" i="3"/>
  <c r="CX275" i="3"/>
  <c r="CX276" i="3"/>
  <c r="CX277" i="3"/>
  <c r="CX278" i="3"/>
  <c r="CX279" i="3"/>
  <c r="CX280" i="3"/>
  <c r="CX281" i="3"/>
  <c r="CX282" i="3"/>
  <c r="CX283" i="3"/>
  <c r="CX284" i="3"/>
  <c r="CX285" i="3"/>
  <c r="CX286" i="3"/>
  <c r="CX287" i="3"/>
  <c r="CX288" i="3"/>
  <c r="CX289" i="3"/>
  <c r="CX290" i="3"/>
  <c r="CX291" i="3"/>
  <c r="CX292" i="3"/>
  <c r="CX293" i="3"/>
  <c r="CX294" i="3"/>
  <c r="CX295" i="3"/>
  <c r="CX296" i="3"/>
  <c r="CX297" i="3"/>
  <c r="CX298" i="3"/>
  <c r="CX299" i="3"/>
  <c r="CX300" i="3"/>
  <c r="CX301" i="3"/>
  <c r="CX302" i="3"/>
  <c r="CX303" i="3"/>
  <c r="CX304" i="3"/>
  <c r="CX305" i="3"/>
  <c r="CX306" i="3"/>
  <c r="CX307" i="3"/>
  <c r="CX308" i="3"/>
  <c r="CX309" i="3"/>
  <c r="CX310" i="3"/>
  <c r="CX311" i="3"/>
  <c r="CX312" i="3"/>
  <c r="CX313" i="3"/>
  <c r="CX314" i="3"/>
  <c r="CX315" i="3"/>
  <c r="CX316" i="3"/>
  <c r="CX317" i="3"/>
  <c r="CX318" i="3"/>
  <c r="CX319" i="3"/>
  <c r="CX320" i="3"/>
  <c r="CX321" i="3"/>
  <c r="CX322" i="3"/>
  <c r="CX323" i="3"/>
  <c r="CX324" i="3"/>
  <c r="CX325" i="3"/>
  <c r="CX326" i="3"/>
  <c r="CX327" i="3"/>
  <c r="CX328" i="3"/>
  <c r="CX329" i="3"/>
  <c r="CX330" i="3"/>
  <c r="CX331" i="3"/>
  <c r="CX332" i="3"/>
  <c r="CX333" i="3"/>
  <c r="CX334" i="3"/>
  <c r="CX335" i="3"/>
  <c r="CX336" i="3"/>
  <c r="CX337" i="3"/>
  <c r="CX338" i="3"/>
  <c r="CX339" i="3"/>
  <c r="CX340" i="3"/>
  <c r="CX341" i="3"/>
  <c r="CX342" i="3"/>
  <c r="CX343" i="3"/>
  <c r="CX344" i="3"/>
  <c r="CX345" i="3"/>
  <c r="CX346" i="3"/>
  <c r="CX347" i="3"/>
  <c r="CX348" i="3"/>
  <c r="CX349" i="3"/>
  <c r="CX350" i="3"/>
  <c r="CX351" i="3"/>
  <c r="CX352" i="3"/>
  <c r="CX353" i="3"/>
  <c r="CX354" i="3"/>
  <c r="CX355" i="3"/>
  <c r="CX356" i="3"/>
  <c r="CX357" i="3"/>
  <c r="CX358" i="3"/>
  <c r="CX359" i="3"/>
  <c r="CX360" i="3"/>
  <c r="CX361" i="3"/>
  <c r="CX362" i="3"/>
  <c r="CX363" i="3"/>
  <c r="CX364" i="3"/>
  <c r="CX365" i="3"/>
  <c r="CX366" i="3"/>
  <c r="CX367" i="3"/>
  <c r="CX368" i="3"/>
  <c r="CX369" i="3"/>
  <c r="CX370" i="3"/>
  <c r="CX371" i="3"/>
  <c r="CX372" i="3"/>
  <c r="CX373" i="3"/>
  <c r="CX374" i="3"/>
  <c r="CX375" i="3"/>
  <c r="CX376" i="3"/>
  <c r="CX377" i="3"/>
  <c r="CX378" i="3"/>
  <c r="CX379" i="3"/>
  <c r="CX380" i="3"/>
  <c r="CX381" i="3"/>
  <c r="CX382" i="3"/>
  <c r="CX383" i="3"/>
  <c r="CX384" i="3"/>
  <c r="CX385" i="3"/>
  <c r="CX386" i="3"/>
  <c r="CX387" i="3"/>
  <c r="CX388" i="3"/>
  <c r="CX389" i="3"/>
  <c r="CX390" i="3"/>
  <c r="CX391" i="3"/>
  <c r="CX392" i="3"/>
  <c r="CX393" i="3"/>
  <c r="CX394" i="3"/>
  <c r="CX395" i="3"/>
  <c r="CX396" i="3"/>
  <c r="CX397" i="3"/>
  <c r="CX398" i="3"/>
  <c r="CX399" i="3"/>
  <c r="CX400" i="3"/>
  <c r="CX401" i="3"/>
  <c r="CX402" i="3"/>
  <c r="CX403" i="3"/>
  <c r="CX404" i="3"/>
  <c r="CX405" i="3"/>
  <c r="CX406" i="3"/>
  <c r="CX407" i="3"/>
  <c r="CX408" i="3"/>
  <c r="CX409" i="3"/>
  <c r="CX410" i="3"/>
  <c r="CX411" i="3"/>
  <c r="CX412" i="3"/>
  <c r="CX413" i="3"/>
  <c r="CX414" i="3"/>
  <c r="CX415" i="3"/>
  <c r="CX416" i="3"/>
  <c r="CX417" i="3"/>
  <c r="CX418" i="3"/>
  <c r="CX419" i="3"/>
  <c r="CX420" i="3"/>
  <c r="CX421" i="3"/>
  <c r="CX422" i="3"/>
  <c r="CX423" i="3"/>
  <c r="CX424" i="3"/>
  <c r="CX425" i="3"/>
  <c r="CX426" i="3"/>
  <c r="CX427" i="3"/>
  <c r="CX428" i="3"/>
  <c r="CX429" i="3"/>
  <c r="CX430" i="3"/>
  <c r="CX431" i="3"/>
  <c r="CX432" i="3"/>
  <c r="CX433" i="3"/>
  <c r="CX434" i="3"/>
  <c r="CX435" i="3"/>
  <c r="CX436" i="3"/>
  <c r="CX437" i="3"/>
  <c r="CX438" i="3"/>
  <c r="CX439" i="3"/>
  <c r="CX440" i="3"/>
  <c r="CX441" i="3"/>
  <c r="CX442" i="3"/>
  <c r="CX443" i="3"/>
  <c r="CX444" i="3"/>
  <c r="CX445" i="3"/>
  <c r="CX446" i="3"/>
  <c r="CX447" i="3"/>
  <c r="CX448" i="3"/>
  <c r="CX449" i="3"/>
  <c r="CX450" i="3"/>
  <c r="CX451" i="3"/>
  <c r="CX452" i="3"/>
  <c r="CX453" i="3"/>
  <c r="CX454" i="3"/>
  <c r="CX455" i="3"/>
  <c r="CX456" i="3"/>
  <c r="CX457" i="3"/>
  <c r="CX458" i="3"/>
  <c r="CX459" i="3"/>
  <c r="CX460" i="3"/>
  <c r="CX461" i="3"/>
  <c r="CX462" i="3"/>
  <c r="CX463" i="3"/>
  <c r="CX464" i="3"/>
  <c r="CX465" i="3"/>
  <c r="CX466" i="3"/>
  <c r="CX467" i="3"/>
  <c r="CX468" i="3"/>
  <c r="CX469" i="3"/>
  <c r="CX470" i="3"/>
  <c r="CX471" i="3"/>
  <c r="CX472" i="3"/>
  <c r="CX473" i="3"/>
  <c r="CX474" i="3"/>
  <c r="CX475" i="3"/>
  <c r="CX476" i="3"/>
  <c r="CX477" i="3"/>
  <c r="CX478" i="3"/>
  <c r="CX479" i="3"/>
  <c r="CX480" i="3"/>
  <c r="CX481" i="3"/>
  <c r="CX482" i="3"/>
  <c r="CX483" i="3"/>
  <c r="CX484" i="3"/>
  <c r="CX485" i="3"/>
  <c r="CX486" i="3"/>
  <c r="CX487" i="3"/>
  <c r="CX488" i="3"/>
  <c r="CX489" i="3"/>
  <c r="CX490" i="3"/>
  <c r="CX491" i="3"/>
  <c r="CX492" i="3"/>
  <c r="CX493" i="3"/>
  <c r="CX494" i="3"/>
  <c r="CX495" i="3"/>
  <c r="CX496" i="3"/>
  <c r="CX497" i="3"/>
  <c r="CX498" i="3"/>
  <c r="CX499" i="3"/>
  <c r="CX500" i="3"/>
  <c r="CX501" i="3"/>
  <c r="CX502" i="3"/>
  <c r="CX503" i="3"/>
  <c r="CX504" i="3"/>
  <c r="CX505" i="3"/>
  <c r="CX506" i="3"/>
  <c r="CX507" i="3"/>
  <c r="CX508" i="3"/>
  <c r="CX509" i="3"/>
  <c r="CX510" i="3"/>
  <c r="CX511" i="3"/>
  <c r="CX512" i="3"/>
  <c r="CX513" i="3"/>
  <c r="CX514" i="3"/>
  <c r="CX515" i="3"/>
  <c r="CX516" i="3"/>
  <c r="CX517" i="3"/>
  <c r="CX518" i="3"/>
  <c r="CX519" i="3"/>
  <c r="CX520" i="3"/>
  <c r="CX521" i="3"/>
  <c r="CX522" i="3"/>
  <c r="CX523" i="3"/>
  <c r="CX524" i="3"/>
  <c r="CX525" i="3"/>
  <c r="CX526" i="3"/>
  <c r="CX527" i="3"/>
  <c r="CX528" i="3"/>
  <c r="CX529" i="3"/>
  <c r="CX530" i="3"/>
  <c r="CX531" i="3"/>
  <c r="CX532" i="3"/>
  <c r="CX533" i="3"/>
  <c r="CX534" i="3"/>
  <c r="CX535" i="3"/>
  <c r="CX536" i="3"/>
  <c r="CX537" i="3"/>
  <c r="CX538" i="3"/>
  <c r="CX539" i="3"/>
  <c r="CX540" i="3"/>
  <c r="CX541" i="3"/>
  <c r="CX542" i="3"/>
  <c r="CX543" i="3"/>
  <c r="CX544" i="3"/>
  <c r="CX545" i="3"/>
  <c r="CX546" i="3"/>
  <c r="CX547" i="3"/>
  <c r="CX548" i="3"/>
  <c r="CX549" i="3"/>
  <c r="CX550" i="3"/>
  <c r="CX551" i="3"/>
  <c r="CX552" i="3"/>
  <c r="CX553" i="3"/>
  <c r="CX554" i="3"/>
  <c r="CX555" i="3"/>
  <c r="CX556" i="3"/>
  <c r="CX557" i="3"/>
  <c r="CX558" i="3"/>
  <c r="CX559" i="3"/>
  <c r="CX560" i="3"/>
  <c r="CX561" i="3"/>
  <c r="CX562" i="3"/>
  <c r="CX563" i="3"/>
  <c r="CX564" i="3"/>
  <c r="CX565" i="3"/>
  <c r="CX566" i="3"/>
  <c r="CX567" i="3"/>
  <c r="CX568" i="3"/>
  <c r="CX569" i="3"/>
  <c r="CX570" i="3"/>
  <c r="CX571" i="3"/>
  <c r="CX572" i="3"/>
  <c r="CX573" i="3"/>
  <c r="CX574" i="3"/>
  <c r="CX575" i="3"/>
  <c r="CX576" i="3"/>
  <c r="CX577" i="3"/>
  <c r="CX578" i="3"/>
  <c r="CX579" i="3"/>
  <c r="CX580" i="3"/>
  <c r="CX581" i="3"/>
  <c r="CX582" i="3"/>
  <c r="CX583" i="3"/>
  <c r="CX584" i="3"/>
  <c r="CX585" i="3"/>
  <c r="CX586" i="3"/>
  <c r="CX587" i="3"/>
  <c r="CX588" i="3"/>
  <c r="CX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28" i="3"/>
  <c r="CX629" i="3"/>
  <c r="CX630" i="3"/>
  <c r="CX631" i="3"/>
  <c r="CX632" i="3"/>
  <c r="CX633" i="3"/>
  <c r="CX634" i="3"/>
  <c r="CX635" i="3"/>
  <c r="CX636" i="3"/>
  <c r="CX637" i="3"/>
  <c r="CX638" i="3"/>
  <c r="CX639" i="3"/>
  <c r="CX640" i="3"/>
  <c r="CX641" i="3"/>
  <c r="CX642" i="3"/>
  <c r="CX643" i="3"/>
  <c r="CX644" i="3"/>
  <c r="CX645" i="3"/>
  <c r="CX646" i="3"/>
  <c r="CX647" i="3"/>
  <c r="CX648" i="3"/>
  <c r="CX649" i="3"/>
  <c r="CX650" i="3"/>
  <c r="CX651" i="3"/>
  <c r="CX652" i="3"/>
  <c r="CX653" i="3"/>
  <c r="CX654" i="3"/>
  <c r="CX655" i="3"/>
  <c r="CX656" i="3"/>
  <c r="CX657" i="3"/>
  <c r="CX658" i="3"/>
  <c r="CX659" i="3"/>
  <c r="CX660" i="3"/>
  <c r="CX661" i="3"/>
  <c r="CX662" i="3"/>
  <c r="CX663" i="3"/>
  <c r="CX664" i="3"/>
  <c r="CX665" i="3"/>
  <c r="CX666" i="3"/>
  <c r="CX667" i="3"/>
  <c r="CX668" i="3"/>
  <c r="CX669" i="3"/>
  <c r="CX670" i="3"/>
  <c r="CX671" i="3"/>
  <c r="CX672" i="3"/>
  <c r="CX673" i="3"/>
  <c r="CX674" i="3"/>
  <c r="CX675" i="3"/>
  <c r="CX676" i="3"/>
  <c r="CX677" i="3"/>
  <c r="CX678" i="3"/>
  <c r="CX679" i="3"/>
  <c r="CX680" i="3"/>
  <c r="CX681" i="3"/>
  <c r="CX682" i="3"/>
  <c r="CX683" i="3"/>
  <c r="CX684" i="3"/>
  <c r="CX685" i="3"/>
  <c r="CX686" i="3"/>
  <c r="CX687" i="3"/>
  <c r="CX688" i="3"/>
  <c r="CX689" i="3"/>
  <c r="CX690" i="3"/>
  <c r="CX691" i="3"/>
  <c r="CX692" i="3"/>
  <c r="CX693" i="3"/>
  <c r="CX694" i="3"/>
  <c r="CX695" i="3"/>
  <c r="CX696" i="3"/>
  <c r="CX697" i="3"/>
  <c r="CX698" i="3"/>
  <c r="CX699" i="3"/>
  <c r="CX700" i="3"/>
  <c r="CX701" i="3"/>
  <c r="CX702" i="3"/>
  <c r="CX703" i="3"/>
  <c r="CX704" i="3"/>
  <c r="CX705" i="3"/>
  <c r="CX706" i="3"/>
  <c r="CX707" i="3"/>
  <c r="CX708" i="3"/>
  <c r="CX709" i="3"/>
  <c r="CX710" i="3"/>
  <c r="CX711" i="3"/>
  <c r="CX712" i="3"/>
  <c r="CX713" i="3"/>
  <c r="CX714" i="3"/>
  <c r="CX715" i="3"/>
  <c r="CX716" i="3"/>
  <c r="CX717" i="3"/>
  <c r="CX718" i="3"/>
  <c r="CX719" i="3"/>
  <c r="CX720" i="3"/>
  <c r="CX721" i="3"/>
  <c r="CX722" i="3"/>
  <c r="CX723" i="3"/>
  <c r="CX724" i="3"/>
  <c r="CX725" i="3"/>
  <c r="CX726" i="3"/>
  <c r="CX727" i="3"/>
  <c r="CX728" i="3"/>
  <c r="CX729" i="3"/>
  <c r="CX730" i="3"/>
  <c r="CX731" i="3"/>
  <c r="CX732" i="3"/>
  <c r="CX733" i="3"/>
  <c r="CX734" i="3"/>
  <c r="CX735" i="3"/>
  <c r="CX736" i="3"/>
  <c r="CX737" i="3"/>
  <c r="CX738" i="3"/>
  <c r="CX739" i="3"/>
  <c r="CX740" i="3"/>
  <c r="CX741" i="3"/>
  <c r="CX742" i="3"/>
  <c r="CX743" i="3"/>
  <c r="CX744" i="3"/>
  <c r="CX745" i="3"/>
  <c r="CX746" i="3"/>
  <c r="CX747" i="3"/>
  <c r="CX748" i="3"/>
  <c r="CX749" i="3"/>
  <c r="CX750" i="3"/>
  <c r="CX751" i="3"/>
  <c r="CX752" i="3"/>
  <c r="CX753" i="3"/>
  <c r="CX754" i="3"/>
  <c r="CX755" i="3"/>
  <c r="CX756" i="3"/>
  <c r="CX757" i="3"/>
  <c r="CX758" i="3"/>
  <c r="CX759" i="3"/>
  <c r="CX760" i="3"/>
  <c r="CX761" i="3"/>
  <c r="CX762" i="3"/>
  <c r="CX763" i="3"/>
  <c r="CX764" i="3"/>
  <c r="CX765" i="3"/>
  <c r="CX766" i="3"/>
  <c r="CX767" i="3"/>
  <c r="CX768" i="3"/>
  <c r="CX769" i="3"/>
  <c r="CX770" i="3"/>
  <c r="CX771" i="3"/>
  <c r="CX772" i="3"/>
  <c r="CX773" i="3"/>
  <c r="CX774" i="3"/>
  <c r="CX775" i="3"/>
  <c r="CX776" i="3"/>
  <c r="CX777" i="3"/>
  <c r="CX778" i="3"/>
  <c r="CX779" i="3"/>
  <c r="CX780" i="3"/>
  <c r="CX781" i="3"/>
  <c r="CX782" i="3"/>
  <c r="CX783" i="3"/>
  <c r="CX784" i="3"/>
  <c r="CX785" i="3"/>
  <c r="CX786" i="3"/>
  <c r="CX787" i="3"/>
  <c r="CX788" i="3"/>
  <c r="CX789" i="3"/>
  <c r="CX790" i="3"/>
  <c r="CX791" i="3"/>
  <c r="CX792" i="3"/>
  <c r="CX793" i="3"/>
  <c r="CX794" i="3"/>
  <c r="CX795" i="3"/>
  <c r="CX796" i="3"/>
  <c r="CX797" i="3"/>
  <c r="CX798" i="3"/>
  <c r="CX799" i="3"/>
  <c r="CX800" i="3"/>
  <c r="CX801" i="3"/>
  <c r="CX802" i="3"/>
  <c r="CX803" i="3"/>
  <c r="CX804" i="3"/>
  <c r="CX805" i="3"/>
  <c r="CX806" i="3"/>
  <c r="CX807" i="3"/>
  <c r="CX808" i="3"/>
  <c r="CX809" i="3"/>
  <c r="CX810" i="3"/>
  <c r="CX811" i="3"/>
  <c r="CX812" i="3"/>
  <c r="CX813" i="3"/>
  <c r="CX814" i="3"/>
  <c r="CX815" i="3"/>
  <c r="CX816" i="3"/>
  <c r="CX817" i="3"/>
  <c r="CX818" i="3"/>
  <c r="CX819" i="3"/>
  <c r="CX820" i="3"/>
  <c r="CX821" i="3"/>
  <c r="CX822" i="3"/>
  <c r="CX823" i="3"/>
  <c r="CX824" i="3"/>
  <c r="CX825" i="3"/>
  <c r="CX826" i="3"/>
  <c r="CX827" i="3"/>
  <c r="CX828" i="3"/>
  <c r="CX829" i="3"/>
  <c r="CX830" i="3"/>
  <c r="CX831" i="3"/>
  <c r="CX832" i="3"/>
  <c r="CX833" i="3"/>
  <c r="CX834" i="3"/>
  <c r="CX835" i="3"/>
  <c r="CX836" i="3"/>
  <c r="CX837" i="3"/>
  <c r="CX838" i="3"/>
  <c r="CX839" i="3"/>
  <c r="CX840" i="3"/>
  <c r="CX841" i="3"/>
  <c r="CX842" i="3"/>
  <c r="CX843" i="3"/>
  <c r="CX844" i="3"/>
  <c r="CX845" i="3"/>
  <c r="CX846" i="3"/>
  <c r="CX847" i="3"/>
  <c r="CX848" i="3"/>
  <c r="CX849" i="3"/>
  <c r="CX850" i="3"/>
  <c r="CX851" i="3"/>
  <c r="CX852" i="3"/>
  <c r="CX853" i="3"/>
  <c r="CX854" i="3"/>
  <c r="CX855" i="3"/>
  <c r="CX856" i="3"/>
  <c r="CX857" i="3"/>
  <c r="CX858" i="3"/>
  <c r="CX859" i="3"/>
  <c r="CX860" i="3"/>
  <c r="CX861" i="3"/>
  <c r="CX862" i="3"/>
  <c r="CX863" i="3"/>
  <c r="CX864" i="3"/>
  <c r="CX865" i="3"/>
  <c r="CX866" i="3"/>
  <c r="CX867" i="3"/>
  <c r="CX868" i="3"/>
  <c r="CX869" i="3"/>
  <c r="CX870" i="3"/>
  <c r="CX871" i="3"/>
  <c r="CX872" i="3"/>
  <c r="CX873" i="3"/>
  <c r="CX874" i="3"/>
  <c r="CX875" i="3"/>
  <c r="CX876" i="3"/>
  <c r="CX877" i="3"/>
  <c r="CX878" i="3"/>
  <c r="CX879" i="3"/>
  <c r="CX880" i="3"/>
  <c r="CX881" i="3"/>
  <c r="CX882" i="3"/>
  <c r="CX883" i="3"/>
  <c r="CX884" i="3"/>
  <c r="CX885" i="3"/>
  <c r="CX886" i="3"/>
  <c r="CX887" i="3"/>
  <c r="CX888" i="3"/>
  <c r="CX889" i="3"/>
  <c r="CX890" i="3"/>
  <c r="CX891" i="3"/>
  <c r="CX892" i="3"/>
  <c r="CX893" i="3"/>
  <c r="CX894" i="3"/>
  <c r="CX895" i="3"/>
  <c r="CX896" i="3"/>
  <c r="CX897" i="3"/>
  <c r="CX898" i="3"/>
  <c r="CX899" i="3"/>
  <c r="CX900" i="3"/>
  <c r="CX901" i="3"/>
  <c r="CX902" i="3"/>
  <c r="CX903" i="3"/>
  <c r="CX904" i="3"/>
  <c r="CX905" i="3"/>
  <c r="CX906" i="3"/>
  <c r="CX907" i="3"/>
  <c r="CX908" i="3"/>
  <c r="CX909" i="3"/>
  <c r="CX910" i="3"/>
  <c r="CX911" i="3"/>
  <c r="CX912" i="3"/>
  <c r="CX913" i="3"/>
  <c r="CX914" i="3"/>
  <c r="CX915" i="3"/>
  <c r="CX916" i="3"/>
  <c r="CX917" i="3"/>
  <c r="CX918" i="3"/>
  <c r="CX919" i="3"/>
  <c r="CX920" i="3"/>
  <c r="CX921" i="3"/>
  <c r="CX922" i="3"/>
  <c r="CX923" i="3"/>
  <c r="CX924" i="3"/>
  <c r="CX925" i="3"/>
  <c r="CX926" i="3"/>
  <c r="CX927" i="3"/>
  <c r="CX928" i="3"/>
  <c r="CX929" i="3"/>
  <c r="CX930" i="3"/>
  <c r="CX931" i="3"/>
  <c r="CX932" i="3"/>
  <c r="CX933" i="3"/>
  <c r="CX934" i="3"/>
  <c r="CX935" i="3"/>
  <c r="CX936" i="3"/>
  <c r="CX937" i="3"/>
  <c r="CX938" i="3"/>
  <c r="CX939" i="3"/>
  <c r="CX940" i="3"/>
  <c r="CX941" i="3"/>
  <c r="CX942" i="3"/>
  <c r="CX943" i="3"/>
  <c r="CX944" i="3"/>
  <c r="CX945" i="3"/>
  <c r="CX946" i="3"/>
  <c r="CX947" i="3"/>
  <c r="CX948" i="3"/>
  <c r="CX949" i="3"/>
  <c r="CX950" i="3"/>
  <c r="CX951" i="3"/>
  <c r="CX952" i="3"/>
  <c r="CX953" i="3"/>
  <c r="CX954" i="3"/>
  <c r="CX955" i="3"/>
  <c r="CX956" i="3"/>
  <c r="CX957" i="3"/>
  <c r="CX958" i="3"/>
  <c r="CX959" i="3"/>
  <c r="CX960" i="3"/>
  <c r="CX961" i="3"/>
  <c r="CX962" i="3"/>
  <c r="CX963" i="3"/>
  <c r="CX964" i="3"/>
  <c r="CX965" i="3"/>
  <c r="CX966" i="3"/>
  <c r="CX967" i="3"/>
  <c r="CX968" i="3"/>
  <c r="CX969" i="3"/>
  <c r="CX970" i="3"/>
  <c r="CX971" i="3"/>
  <c r="CX972" i="3"/>
  <c r="CX973" i="3"/>
  <c r="CX974" i="3"/>
  <c r="CX975" i="3"/>
  <c r="CX976" i="3"/>
  <c r="CX977" i="3"/>
  <c r="CX978" i="3"/>
  <c r="CX979" i="3"/>
  <c r="CX980" i="3"/>
  <c r="CX981" i="3"/>
  <c r="CX982" i="3"/>
  <c r="CX983" i="3"/>
  <c r="CX984" i="3"/>
  <c r="CX985" i="3"/>
  <c r="CX986" i="3"/>
  <c r="CX987" i="3"/>
  <c r="CX988" i="3"/>
  <c r="CX989" i="3"/>
  <c r="CX990" i="3"/>
  <c r="CX991" i="3"/>
  <c r="CX992" i="3"/>
  <c r="CX993" i="3"/>
  <c r="CX994" i="3"/>
  <c r="CX995" i="3"/>
  <c r="CX996" i="3"/>
  <c r="CX997" i="3"/>
  <c r="CX998" i="3"/>
  <c r="CX999" i="3"/>
  <c r="CX1000" i="3"/>
  <c r="CX1001" i="3"/>
  <c r="CX1002" i="3"/>
  <c r="CX1003" i="3"/>
  <c r="CX1004" i="3"/>
  <c r="CX1005" i="3"/>
  <c r="CX1006" i="3"/>
  <c r="CX1007" i="3"/>
  <c r="CX1008" i="3"/>
  <c r="CX1009" i="3"/>
  <c r="CX1010" i="3"/>
  <c r="CX1011" i="3"/>
  <c r="CX1012" i="3"/>
  <c r="CX1013" i="3"/>
  <c r="CX1014" i="3"/>
  <c r="CX1015" i="3"/>
  <c r="CX1016" i="3"/>
  <c r="CX1017" i="3"/>
  <c r="CX1018" i="3"/>
  <c r="CX1019" i="3"/>
  <c r="CX1020" i="3"/>
  <c r="CX1021" i="3"/>
  <c r="CX1022" i="3"/>
  <c r="CX1023" i="3"/>
  <c r="CX1024" i="3"/>
  <c r="CX1025" i="3"/>
  <c r="CX1026" i="3"/>
  <c r="CX1027" i="3"/>
  <c r="CX1028" i="3"/>
  <c r="CX1029" i="3"/>
  <c r="CX1030" i="3"/>
  <c r="CX1031" i="3"/>
  <c r="CX1032" i="3"/>
  <c r="CX1033" i="3"/>
  <c r="CX1034" i="3"/>
  <c r="CX1035" i="3"/>
  <c r="CX1036" i="3"/>
  <c r="CX1037" i="3"/>
  <c r="CX1038" i="3"/>
  <c r="CX1039" i="3"/>
  <c r="CX1040" i="3"/>
  <c r="CX1041" i="3"/>
  <c r="CX1042" i="3"/>
  <c r="CX1043" i="3"/>
  <c r="CX1044" i="3"/>
  <c r="CX1045" i="3"/>
  <c r="CX1046" i="3"/>
  <c r="CX1047" i="3"/>
  <c r="CX1048" i="3"/>
  <c r="CX1049" i="3"/>
  <c r="CX1050" i="3"/>
  <c r="CX1051" i="3"/>
  <c r="CX1052" i="3"/>
  <c r="CX1053" i="3"/>
  <c r="CX1054" i="3"/>
  <c r="CX1055" i="3"/>
  <c r="CX1056" i="3"/>
  <c r="CX1057" i="3"/>
  <c r="CX1058" i="3"/>
  <c r="CX1059" i="3"/>
  <c r="CX1060" i="3"/>
  <c r="CX1061" i="3"/>
  <c r="CX1062" i="3"/>
  <c r="CX1063" i="3"/>
  <c r="CX1064" i="3"/>
  <c r="CX1065" i="3"/>
  <c r="CX1066" i="3"/>
  <c r="CX1067" i="3"/>
  <c r="CX1068" i="3"/>
  <c r="CX1069" i="3"/>
  <c r="CX1070" i="3"/>
  <c r="CX1071" i="3"/>
  <c r="CX1072" i="3"/>
  <c r="CX1073" i="3"/>
  <c r="CX1074" i="3"/>
  <c r="CX1075" i="3"/>
  <c r="CX1076" i="3"/>
  <c r="CX1077" i="3"/>
  <c r="CX1078" i="3"/>
  <c r="CX1079" i="3"/>
  <c r="CX1080" i="3"/>
  <c r="CX1081" i="3"/>
  <c r="CX1082" i="3"/>
  <c r="CX1083" i="3"/>
  <c r="CX1084" i="3"/>
  <c r="CX1085" i="3"/>
  <c r="CX1086" i="3"/>
  <c r="CX1087" i="3"/>
  <c r="CX1088" i="3"/>
  <c r="CX1089" i="3"/>
  <c r="CX1090" i="3"/>
  <c r="CX1091" i="3"/>
  <c r="CX1092" i="3"/>
  <c r="CX1093" i="3"/>
  <c r="CX1094" i="3"/>
  <c r="CX1095" i="3"/>
  <c r="CX1096" i="3"/>
  <c r="CX1097" i="3"/>
  <c r="CX1098" i="3"/>
  <c r="CX1099" i="3"/>
  <c r="CX1100" i="3"/>
  <c r="CX1101" i="3"/>
  <c r="CX1102" i="3"/>
  <c r="CX1103" i="3"/>
  <c r="CX1104" i="3"/>
  <c r="CX1105" i="3"/>
  <c r="CX1106" i="3"/>
  <c r="CX1107" i="3"/>
  <c r="CX1108" i="3"/>
  <c r="CX1109" i="3"/>
  <c r="CX1110" i="3"/>
  <c r="CX1111" i="3"/>
  <c r="CX1112" i="3"/>
  <c r="CX1113" i="3"/>
  <c r="CX1114" i="3"/>
  <c r="CX1115" i="3"/>
  <c r="CX1116" i="3"/>
  <c r="CX1117" i="3"/>
  <c r="CX1118" i="3"/>
  <c r="CX1119" i="3"/>
  <c r="CX1120" i="3"/>
  <c r="CX1121" i="3"/>
  <c r="CX1122" i="3"/>
  <c r="CX1123" i="3"/>
  <c r="CX1124" i="3"/>
  <c r="CX1125" i="3"/>
  <c r="CX1126" i="3"/>
  <c r="CX1127" i="3"/>
  <c r="CX1128" i="3"/>
  <c r="CX1129" i="3"/>
  <c r="CX1130" i="3"/>
  <c r="CX1131" i="3"/>
  <c r="CX1132" i="3"/>
  <c r="CX1133" i="3"/>
  <c r="CX1134" i="3"/>
  <c r="CX1135" i="3"/>
  <c r="CX1136" i="3"/>
  <c r="CX1137" i="3"/>
  <c r="CX1138" i="3"/>
  <c r="CX1139" i="3"/>
  <c r="CX1140" i="3"/>
  <c r="CX1141" i="3"/>
  <c r="CX1142" i="3"/>
  <c r="CX1143" i="3"/>
  <c r="CX1144" i="3"/>
  <c r="CX1145" i="3"/>
  <c r="CX1146" i="3"/>
  <c r="CX1147" i="3"/>
  <c r="CX1148" i="3"/>
  <c r="CX1149" i="3"/>
  <c r="CX1150" i="3"/>
  <c r="CX1151" i="3"/>
  <c r="CX1152" i="3"/>
  <c r="CX1153" i="3"/>
  <c r="CX1154" i="3"/>
  <c r="CX1155" i="3"/>
  <c r="CX1156" i="3"/>
  <c r="CX1157" i="3"/>
  <c r="CX1158" i="3"/>
  <c r="CX1159" i="3"/>
  <c r="CX1160" i="3"/>
  <c r="CX1161" i="3"/>
  <c r="CX1162" i="3"/>
  <c r="CX1163" i="3"/>
  <c r="CX1164" i="3"/>
  <c r="CX1165" i="3"/>
  <c r="CX1166" i="3"/>
  <c r="CX1167" i="3"/>
  <c r="CX1168" i="3"/>
  <c r="CX1169" i="3"/>
  <c r="CX1170" i="3"/>
  <c r="CX1171" i="3"/>
  <c r="CX1172" i="3"/>
  <c r="CX1173" i="3"/>
  <c r="CX1174" i="3"/>
  <c r="CX1175" i="3"/>
  <c r="CX1176" i="3"/>
  <c r="CX1177" i="3"/>
  <c r="CX1178" i="3"/>
  <c r="CX1179" i="3"/>
  <c r="CX1180" i="3"/>
  <c r="CX1181" i="3"/>
  <c r="CX1182" i="3"/>
  <c r="CX1183" i="3"/>
  <c r="CX1184" i="3"/>
  <c r="CX1185" i="3"/>
  <c r="CX1186" i="3"/>
  <c r="CX1187" i="3"/>
  <c r="CX1188" i="3"/>
  <c r="CX1189" i="3"/>
  <c r="CX1190" i="3"/>
  <c r="CX1191" i="3"/>
  <c r="CX1192" i="3"/>
  <c r="CX1193" i="3"/>
  <c r="CX1194" i="3"/>
  <c r="CX1195" i="3"/>
  <c r="CX1196" i="3"/>
  <c r="CX1197" i="3"/>
  <c r="CX1198" i="3"/>
  <c r="CX1199" i="3"/>
  <c r="CX1200" i="3"/>
  <c r="CX1201" i="3"/>
  <c r="CX1202" i="3"/>
  <c r="CX1203" i="3"/>
  <c r="CX1204" i="3"/>
  <c r="CX1205" i="3"/>
  <c r="CX1206" i="3"/>
  <c r="CX1207" i="3"/>
  <c r="CX1208" i="3"/>
  <c r="CX1209" i="3"/>
  <c r="CX1210" i="3"/>
  <c r="CX1211" i="3"/>
  <c r="CX1212" i="3"/>
  <c r="CX1213" i="3"/>
  <c r="CX1214" i="3"/>
  <c r="CX1215" i="3"/>
  <c r="CX1216" i="3"/>
  <c r="CX1217" i="3"/>
  <c r="CX1218" i="3"/>
  <c r="CX1219" i="3"/>
  <c r="CX1220" i="3"/>
  <c r="CX1221" i="3"/>
  <c r="CX1222" i="3"/>
  <c r="CX1223" i="3"/>
  <c r="CX1224" i="3"/>
  <c r="CX1225" i="3"/>
  <c r="CX1226" i="3"/>
  <c r="CX1227" i="3"/>
  <c r="CX1228" i="3"/>
  <c r="CX1229" i="3"/>
  <c r="CX1230" i="3"/>
  <c r="CX1231" i="3"/>
  <c r="CX1232" i="3"/>
  <c r="CX1233" i="3"/>
  <c r="CX1234" i="3"/>
  <c r="CX1235" i="3"/>
  <c r="CX1236" i="3"/>
  <c r="CX1237" i="3"/>
  <c r="CX1238" i="3"/>
  <c r="CX1239" i="3"/>
  <c r="CX1240" i="3"/>
  <c r="CX1241" i="3"/>
  <c r="CX1242" i="3"/>
  <c r="CX1243" i="3"/>
  <c r="CX1244" i="3"/>
  <c r="CX1245" i="3"/>
  <c r="CX1246" i="3"/>
  <c r="CX1247" i="3"/>
  <c r="CX1248" i="3"/>
  <c r="CX1249" i="3"/>
  <c r="CX1250" i="3"/>
  <c r="CX1251" i="3"/>
  <c r="CX1252" i="3"/>
  <c r="CX1253" i="3"/>
  <c r="CX1254" i="3"/>
  <c r="CX1255" i="3"/>
  <c r="CX1256" i="3"/>
  <c r="CX1257" i="3"/>
  <c r="CX1258" i="3"/>
  <c r="CX1259" i="3"/>
  <c r="CX1260" i="3"/>
  <c r="CX1261" i="3"/>
  <c r="CX1262" i="3"/>
  <c r="CX1263" i="3"/>
  <c r="CX1264" i="3"/>
  <c r="CX1265" i="3"/>
  <c r="CX1266" i="3"/>
  <c r="CX1267" i="3"/>
  <c r="CX1268" i="3"/>
  <c r="CX1269" i="3"/>
  <c r="CX1270" i="3"/>
  <c r="CX1271" i="3"/>
  <c r="CX1272" i="3"/>
  <c r="CX1273" i="3"/>
  <c r="CX1274" i="3"/>
  <c r="CX1275" i="3"/>
  <c r="CX1276" i="3"/>
  <c r="CX1277" i="3"/>
  <c r="CX1278" i="3"/>
  <c r="CX1279" i="3"/>
  <c r="CX1280" i="3"/>
  <c r="CX1281" i="3"/>
  <c r="CX1282" i="3"/>
  <c r="CX1283" i="3"/>
  <c r="CX1284" i="3"/>
  <c r="CX1285" i="3"/>
  <c r="CX1286" i="3"/>
  <c r="CX1287" i="3"/>
  <c r="CX1288" i="3"/>
  <c r="CX1289" i="3"/>
  <c r="CX1290" i="3"/>
  <c r="CX1291" i="3"/>
  <c r="CX1292" i="3"/>
  <c r="CX1293" i="3"/>
  <c r="CX1294" i="3"/>
  <c r="CX1295" i="3"/>
  <c r="CX1296" i="3"/>
  <c r="CX1297" i="3"/>
  <c r="CX1298" i="3"/>
  <c r="CX1299" i="3"/>
  <c r="CX1300" i="3"/>
  <c r="CX1301" i="3"/>
  <c r="CX1302" i="3"/>
  <c r="CX1303" i="3"/>
  <c r="CX1304" i="3"/>
  <c r="CX1305" i="3"/>
  <c r="CX1306" i="3"/>
  <c r="CX1307" i="3"/>
  <c r="CX1308" i="3"/>
  <c r="CX1309" i="3"/>
  <c r="CX1310" i="3"/>
  <c r="CX1311" i="3"/>
  <c r="CX1312" i="3"/>
  <c r="CX1313" i="3"/>
  <c r="CX1314" i="3"/>
  <c r="CX1315" i="3"/>
  <c r="CX1316" i="3"/>
  <c r="CX1317" i="3"/>
  <c r="CX1318" i="3"/>
  <c r="CX1319" i="3"/>
  <c r="CX1320" i="3"/>
  <c r="CX1321" i="3"/>
  <c r="CX1322" i="3"/>
  <c r="CX1323" i="3"/>
  <c r="CX1324" i="3"/>
  <c r="CX1325" i="3"/>
  <c r="CX1326" i="3"/>
  <c r="CX1327" i="3"/>
  <c r="CX1328" i="3"/>
  <c r="CX1329" i="3"/>
  <c r="CX1330" i="3"/>
  <c r="CX1331" i="3"/>
  <c r="CX1332" i="3"/>
  <c r="CX1333" i="3"/>
  <c r="CX1334" i="3"/>
  <c r="CX1335" i="3"/>
  <c r="CX1336" i="3"/>
  <c r="CX1337" i="3"/>
  <c r="CX1338" i="3"/>
  <c r="CX1339" i="3"/>
  <c r="CX1340" i="3"/>
  <c r="CX1341" i="3"/>
  <c r="CX1342" i="3"/>
  <c r="CX1343" i="3"/>
  <c r="CX1344" i="3"/>
  <c r="CX1345" i="3"/>
  <c r="CX1346" i="3"/>
  <c r="CX1347" i="3"/>
  <c r="CX1348" i="3"/>
  <c r="CX1349" i="3"/>
  <c r="CX1350" i="3"/>
  <c r="CX1351" i="3"/>
  <c r="CX1352" i="3"/>
  <c r="CX1353" i="3"/>
  <c r="CX1354" i="3"/>
  <c r="CX1355" i="3"/>
  <c r="CX1356" i="3"/>
  <c r="CX1357" i="3"/>
  <c r="CX1358" i="3"/>
  <c r="CX1359" i="3"/>
  <c r="CX1360" i="3"/>
  <c r="CX1361" i="3"/>
  <c r="CX1362" i="3"/>
  <c r="CX1363" i="3"/>
  <c r="CX1364" i="3"/>
  <c r="CX1365" i="3"/>
  <c r="CX1366" i="3"/>
  <c r="CX1367" i="3"/>
  <c r="CX1368" i="3"/>
  <c r="CX1369" i="3"/>
  <c r="CX1370" i="3"/>
  <c r="CX1371" i="3"/>
  <c r="CX1372" i="3"/>
  <c r="CX1373" i="3"/>
  <c r="CX1374" i="3"/>
  <c r="CX1375" i="3"/>
  <c r="CX1376" i="3"/>
  <c r="CX1377" i="3"/>
  <c r="CX1378" i="3"/>
  <c r="CX1379" i="3"/>
  <c r="CX1380" i="3"/>
  <c r="CX1381" i="3"/>
  <c r="CX1382" i="3"/>
  <c r="CX1383" i="3"/>
  <c r="CX1384" i="3"/>
  <c r="CX1385" i="3"/>
  <c r="CX1386" i="3"/>
  <c r="CX1387" i="3"/>
  <c r="CX1388" i="3"/>
  <c r="CX1389" i="3"/>
  <c r="CX1390" i="3"/>
  <c r="CX1391" i="3"/>
  <c r="CX1392" i="3"/>
  <c r="CX1393" i="3"/>
  <c r="CX1394" i="3"/>
  <c r="CX1395" i="3"/>
  <c r="CX1396" i="3"/>
  <c r="CX1397" i="3"/>
  <c r="CX1398" i="3"/>
  <c r="CX1399" i="3"/>
  <c r="CX1400" i="3"/>
  <c r="CX1401" i="3"/>
  <c r="CX1402" i="3"/>
  <c r="CX1403" i="3"/>
  <c r="CX1404" i="3"/>
  <c r="CX1405" i="3"/>
  <c r="CX1406" i="3"/>
  <c r="CX1407" i="3"/>
  <c r="CX1408" i="3"/>
  <c r="CX1409" i="3"/>
  <c r="CX1410" i="3"/>
  <c r="CX1411" i="3"/>
  <c r="CX1412" i="3"/>
  <c r="CX1413" i="3"/>
  <c r="CX1414" i="3"/>
  <c r="CX1415" i="3"/>
  <c r="CX1416" i="3"/>
  <c r="CX1417" i="3"/>
  <c r="CX1418" i="3"/>
  <c r="CX1419" i="3"/>
  <c r="CX1420" i="3"/>
  <c r="CX1421" i="3"/>
  <c r="CX1422" i="3"/>
  <c r="CX1423" i="3"/>
  <c r="CX1424" i="3"/>
  <c r="CX1425" i="3"/>
  <c r="CX1426" i="3"/>
  <c r="CX1427" i="3"/>
  <c r="CX1428" i="3"/>
  <c r="CX1429" i="3"/>
  <c r="CX1430" i="3"/>
  <c r="CX1431" i="3"/>
  <c r="CX1432" i="3"/>
  <c r="CX1433" i="3"/>
  <c r="CX1434" i="3"/>
  <c r="CX1435" i="3"/>
  <c r="CX1436" i="3"/>
  <c r="CX1437" i="3"/>
  <c r="CX1438" i="3"/>
  <c r="CX1439" i="3"/>
  <c r="CX1440" i="3"/>
  <c r="CX1441" i="3"/>
  <c r="CX1442" i="3"/>
  <c r="CX1443" i="3"/>
  <c r="CX1444" i="3"/>
  <c r="CX1445" i="3"/>
  <c r="CX1446" i="3"/>
  <c r="CX1447" i="3"/>
  <c r="CX1448" i="3"/>
  <c r="CX1449" i="3"/>
  <c r="CX1450" i="3"/>
  <c r="CX1451" i="3"/>
  <c r="CX1452" i="3"/>
  <c r="CX1453" i="3"/>
  <c r="CX1454" i="3"/>
  <c r="CX1455" i="3"/>
  <c r="CX1456" i="3"/>
  <c r="CX1457" i="3"/>
  <c r="CX1458" i="3"/>
  <c r="CX1459" i="3"/>
  <c r="CX1460" i="3"/>
  <c r="CX1461" i="3"/>
  <c r="CX1462" i="3"/>
  <c r="CX1463" i="3"/>
  <c r="CX1464" i="3"/>
  <c r="CX1465" i="3"/>
  <c r="CX1466" i="3"/>
  <c r="CX1467" i="3"/>
  <c r="CX1468" i="3"/>
  <c r="CX1469" i="3"/>
  <c r="CX1470" i="3"/>
  <c r="CX1471" i="3"/>
  <c r="CX1472" i="3"/>
  <c r="CX1473" i="3"/>
  <c r="CX1474" i="3"/>
  <c r="CX1475" i="3"/>
  <c r="CX1476" i="3"/>
  <c r="CX1477" i="3"/>
  <c r="CX1478" i="3"/>
  <c r="CX1479" i="3"/>
  <c r="CX1480" i="3"/>
  <c r="CX1481" i="3"/>
  <c r="CX1482" i="3"/>
  <c r="CX1483" i="3"/>
  <c r="CX1484" i="3"/>
  <c r="CX1485" i="3"/>
  <c r="CX1486" i="3"/>
  <c r="CX1487" i="3"/>
  <c r="CX1488" i="3"/>
  <c r="CX1489" i="3"/>
  <c r="CX1490" i="3"/>
  <c r="CX1491" i="3"/>
  <c r="CX1492" i="3"/>
  <c r="CX1493" i="3"/>
  <c r="CX1494" i="3"/>
  <c r="CX1495" i="3"/>
  <c r="CX1496" i="3"/>
  <c r="CX1497" i="3"/>
  <c r="CX1498" i="3"/>
  <c r="CX1499" i="3"/>
  <c r="CX1500" i="3"/>
  <c r="CX1501" i="3"/>
  <c r="CX1502" i="3"/>
  <c r="CX1503" i="3"/>
  <c r="CX1504" i="3"/>
  <c r="CX1505" i="3"/>
  <c r="CX1506" i="3"/>
  <c r="CX1507" i="3"/>
  <c r="CX1508" i="3"/>
  <c r="CX1509" i="3"/>
  <c r="CX1510" i="3"/>
  <c r="CX1511" i="3"/>
  <c r="CX1512" i="3"/>
  <c r="CX1513" i="3"/>
  <c r="CX1514" i="3"/>
  <c r="CX1515" i="3"/>
  <c r="CX1516" i="3"/>
  <c r="CX1517" i="3"/>
  <c r="CX1518" i="3"/>
  <c r="CX1519" i="3"/>
  <c r="CX1520" i="3"/>
  <c r="CX1521" i="3"/>
  <c r="CX1522" i="3"/>
  <c r="CX1523" i="3"/>
  <c r="CX1524" i="3"/>
  <c r="CX1525" i="3"/>
  <c r="CX1526" i="3"/>
  <c r="CX1527" i="3"/>
  <c r="CX1528" i="3"/>
  <c r="CX1529" i="3"/>
  <c r="CX1530" i="3"/>
  <c r="CX1531" i="3"/>
  <c r="CX1532" i="3"/>
  <c r="CX1533" i="3"/>
  <c r="CX1534" i="3"/>
  <c r="CX1535" i="3"/>
  <c r="CX1536" i="3"/>
  <c r="CX1537" i="3"/>
  <c r="CX1538" i="3"/>
  <c r="CX1539" i="3"/>
  <c r="CX1540" i="3"/>
  <c r="CX1541" i="3"/>
  <c r="CX1542" i="3"/>
  <c r="CX1543" i="3"/>
  <c r="CX1544" i="3"/>
  <c r="CX1545" i="3"/>
  <c r="CX1546" i="3"/>
  <c r="CX1547" i="3"/>
  <c r="CX1548" i="3"/>
  <c r="CX1549" i="3"/>
  <c r="CX1550" i="3"/>
  <c r="CX1551" i="3"/>
  <c r="CX1552" i="3"/>
  <c r="CX1553" i="3"/>
  <c r="CX1554" i="3"/>
  <c r="CX1555" i="3"/>
  <c r="CX1556" i="3"/>
  <c r="CX1557" i="3"/>
  <c r="CX1558" i="3"/>
  <c r="CX1559" i="3"/>
  <c r="CX1560" i="3"/>
  <c r="CX1561" i="3"/>
  <c r="CX1562" i="3"/>
  <c r="CX1563" i="3"/>
  <c r="CX1564" i="3"/>
  <c r="CX1565" i="3"/>
  <c r="CX1566" i="3"/>
  <c r="CX1567" i="3"/>
  <c r="CX1568" i="3"/>
  <c r="CX1569" i="3"/>
  <c r="CX1570" i="3"/>
  <c r="CX1571" i="3"/>
  <c r="CX1572" i="3"/>
  <c r="CX1573" i="3"/>
  <c r="CX1574" i="3"/>
  <c r="CX1575" i="3"/>
  <c r="CX1576" i="3"/>
  <c r="CX1577" i="3"/>
  <c r="CX1578" i="3"/>
  <c r="CX1579" i="3"/>
  <c r="CX1580" i="3"/>
  <c r="CX1581" i="3"/>
  <c r="CX1582" i="3"/>
  <c r="CX1583" i="3"/>
  <c r="CX1584" i="3"/>
  <c r="CX1585" i="3"/>
  <c r="CX1586" i="3"/>
  <c r="CX1587" i="3"/>
  <c r="CX1588" i="3"/>
  <c r="CX1589" i="3"/>
  <c r="CX1590" i="3"/>
  <c r="CX1591" i="3"/>
  <c r="CX1592" i="3"/>
  <c r="CX1593" i="3"/>
  <c r="CX1594" i="3"/>
  <c r="CX1595" i="3"/>
  <c r="CX1596" i="3"/>
  <c r="CX1597" i="3"/>
  <c r="CX1598" i="3"/>
  <c r="CX1599" i="3"/>
  <c r="CX1600" i="3"/>
  <c r="CX1601" i="3"/>
  <c r="CX1602" i="3"/>
  <c r="CX1603" i="3"/>
  <c r="CX1604" i="3"/>
  <c r="CX1605" i="3"/>
  <c r="CX1606" i="3"/>
  <c r="CX1607" i="3"/>
  <c r="CX1608" i="3"/>
  <c r="CX1609" i="3"/>
  <c r="CX1610" i="3"/>
  <c r="CX1611" i="3"/>
  <c r="CX1612" i="3"/>
  <c r="CX1613" i="3"/>
  <c r="CX1614" i="3"/>
  <c r="CX1615" i="3"/>
  <c r="CX1616" i="3"/>
  <c r="CX1617" i="3"/>
  <c r="CX1618" i="3"/>
  <c r="CX1619" i="3"/>
  <c r="CX1620" i="3"/>
  <c r="CX1621" i="3"/>
  <c r="CX1622" i="3"/>
  <c r="CX1623" i="3"/>
  <c r="CX1624" i="3"/>
  <c r="CX1625" i="3"/>
  <c r="CX1626" i="3"/>
  <c r="CX1627" i="3"/>
  <c r="CX1628" i="3"/>
  <c r="CX1629" i="3"/>
  <c r="CX1630" i="3"/>
  <c r="CX1631" i="3"/>
  <c r="CX1632" i="3"/>
  <c r="CX1633" i="3"/>
  <c r="CX1634" i="3"/>
  <c r="CX1635" i="3"/>
  <c r="CX1636" i="3"/>
  <c r="CX1637" i="3"/>
  <c r="CX1638" i="3"/>
  <c r="CX1639" i="3"/>
  <c r="CX1640" i="3"/>
  <c r="CX1641" i="3"/>
  <c r="CX1642" i="3"/>
  <c r="CX1643" i="3"/>
  <c r="CX1644" i="3"/>
  <c r="CX1645" i="3"/>
  <c r="CX1646" i="3"/>
  <c r="CX1647" i="3"/>
  <c r="CX1648" i="3"/>
  <c r="CX1649" i="3"/>
  <c r="CX1650" i="3"/>
  <c r="CX1651" i="3"/>
  <c r="CX1652" i="3"/>
  <c r="CX1653" i="3"/>
  <c r="CX1654" i="3"/>
  <c r="CX1655" i="3"/>
  <c r="CX1656" i="3"/>
  <c r="CX1657" i="3"/>
  <c r="CX1658" i="3"/>
  <c r="CX1659" i="3"/>
  <c r="CX1660" i="3"/>
  <c r="CX1661" i="3"/>
  <c r="CX1662" i="3"/>
  <c r="CX1663" i="3"/>
  <c r="CX1664" i="3"/>
  <c r="CX1665" i="3"/>
  <c r="CX1666" i="3"/>
  <c r="CX1667" i="3"/>
  <c r="CX1668" i="3"/>
  <c r="CX1669" i="3"/>
  <c r="CX1670" i="3"/>
  <c r="CX1671" i="3"/>
  <c r="CX1672" i="3"/>
  <c r="CX1673" i="3"/>
  <c r="CX1674" i="3"/>
  <c r="CX1675" i="3"/>
  <c r="CX1676" i="3"/>
  <c r="CX1677" i="3"/>
  <c r="CX1678" i="3"/>
  <c r="CX1679" i="3"/>
  <c r="CX1680" i="3"/>
  <c r="CX1681" i="3"/>
  <c r="CX1682" i="3"/>
  <c r="CX1683" i="3"/>
  <c r="CX1684" i="3"/>
  <c r="CX1685" i="3"/>
  <c r="CX1686" i="3"/>
  <c r="CX1687" i="3"/>
  <c r="CX1688" i="3"/>
  <c r="CX1689" i="3"/>
  <c r="CX1690" i="3"/>
  <c r="CX1691" i="3"/>
  <c r="CX1692" i="3"/>
  <c r="CX1693" i="3"/>
  <c r="CX1694" i="3"/>
  <c r="CX1695" i="3"/>
  <c r="CX1696" i="3"/>
  <c r="CX1697" i="3"/>
  <c r="CX1698" i="3"/>
  <c r="CX1699" i="3"/>
  <c r="CX1700" i="3"/>
  <c r="CX1701" i="3"/>
  <c r="CX1702" i="3"/>
  <c r="CX1703" i="3"/>
  <c r="CX1704" i="3"/>
  <c r="CX1705" i="3"/>
  <c r="CX1706" i="3"/>
  <c r="CX1707" i="3"/>
  <c r="CX1708" i="3"/>
  <c r="CX1709" i="3"/>
  <c r="CX1710" i="3"/>
  <c r="CX1711" i="3"/>
  <c r="CX1712" i="3"/>
  <c r="CX1713" i="3"/>
  <c r="CX1714" i="3"/>
  <c r="CX1715" i="3"/>
  <c r="CX1716" i="3"/>
  <c r="CX1717" i="3"/>
  <c r="CX1718" i="3"/>
  <c r="CX1719" i="3"/>
  <c r="CX1720" i="3"/>
  <c r="CX1721" i="3"/>
  <c r="CX1722" i="3"/>
  <c r="CX1723" i="3"/>
  <c r="CX1724" i="3"/>
  <c r="CX1725" i="3"/>
  <c r="CX1726" i="3"/>
  <c r="CX1727" i="3"/>
  <c r="CX1728" i="3"/>
  <c r="CX1729" i="3"/>
  <c r="CX1730" i="3"/>
  <c r="CX1731" i="3"/>
  <c r="CX1732" i="3"/>
  <c r="CX1733" i="3"/>
  <c r="CX1734" i="3"/>
  <c r="CX1735" i="3"/>
  <c r="CX1736" i="3"/>
  <c r="CX1737" i="3"/>
  <c r="CX1738" i="3"/>
  <c r="CX1739" i="3"/>
  <c r="CX1740" i="3"/>
  <c r="CX1741" i="3"/>
  <c r="CX1742" i="3"/>
  <c r="CX1743" i="3"/>
  <c r="CX1744" i="3"/>
  <c r="CX1745" i="3"/>
  <c r="CX1746" i="3"/>
  <c r="CX1747" i="3"/>
  <c r="CX1748" i="3"/>
  <c r="CX1749" i="3"/>
  <c r="CX1750" i="3"/>
  <c r="CX1751" i="3"/>
  <c r="CX1752" i="3"/>
  <c r="CX1753" i="3"/>
  <c r="CX1754" i="3"/>
  <c r="CX1755" i="3"/>
  <c r="CX1756" i="3"/>
  <c r="CX1757" i="3"/>
  <c r="CX1758" i="3"/>
  <c r="CX1759" i="3"/>
  <c r="CX1760" i="3"/>
  <c r="CX1761" i="3"/>
  <c r="CX1762" i="3"/>
  <c r="CX1763" i="3"/>
  <c r="CX1764" i="3"/>
  <c r="CX1765" i="3"/>
  <c r="CX1766" i="3"/>
  <c r="CX1767" i="3"/>
  <c r="CX1768" i="3"/>
  <c r="CX1769" i="3"/>
  <c r="CX1770" i="3"/>
  <c r="CX1771" i="3"/>
  <c r="CX1772" i="3"/>
  <c r="CX1773" i="3"/>
  <c r="CX1774" i="3"/>
  <c r="CX1775" i="3"/>
  <c r="CX1776" i="3"/>
  <c r="CX1777" i="3"/>
  <c r="CX1778" i="3"/>
  <c r="CX1779" i="3"/>
  <c r="CX1780" i="3"/>
  <c r="CX1781" i="3"/>
  <c r="CX1782" i="3"/>
  <c r="CX1783" i="3"/>
  <c r="CX1784" i="3"/>
  <c r="CX1785" i="3"/>
  <c r="CX1786" i="3"/>
  <c r="CX1787" i="3"/>
  <c r="CX1788" i="3"/>
  <c r="CX1789" i="3"/>
  <c r="CX1790" i="3"/>
  <c r="CX1791" i="3"/>
  <c r="CX1792" i="3"/>
  <c r="CX1793" i="3"/>
  <c r="CX1794" i="3"/>
  <c r="CX1795" i="3"/>
  <c r="CX1796" i="3"/>
  <c r="CX1797" i="3"/>
  <c r="CX1798" i="3"/>
  <c r="CX1799" i="3"/>
  <c r="CX1800" i="3"/>
  <c r="CX1801" i="3"/>
  <c r="CX1802" i="3"/>
  <c r="CX1803" i="3"/>
  <c r="CX1804" i="3"/>
  <c r="CX1805" i="3"/>
  <c r="CX1806" i="3"/>
  <c r="CX1807" i="3"/>
  <c r="CX1808" i="3"/>
  <c r="CX1809" i="3"/>
  <c r="CX1810" i="3"/>
  <c r="CX1811" i="3"/>
  <c r="CX1812" i="3"/>
  <c r="CX1813" i="3"/>
  <c r="CX1814" i="3"/>
  <c r="CX1815" i="3"/>
  <c r="CX1816" i="3"/>
  <c r="CX1817" i="3"/>
  <c r="CX1818" i="3"/>
  <c r="CX1819" i="3"/>
  <c r="CX1820" i="3"/>
  <c r="CX1821" i="3"/>
  <c r="CX1822" i="3"/>
  <c r="CX1823" i="3"/>
  <c r="CX1824" i="3"/>
  <c r="CX1825" i="3"/>
  <c r="CX1826" i="3"/>
  <c r="CX1827" i="3"/>
  <c r="CX1828" i="3"/>
  <c r="CX1829" i="3"/>
  <c r="CX1830" i="3"/>
  <c r="CX1831" i="3"/>
  <c r="CX1832" i="3"/>
  <c r="CX1833" i="3"/>
  <c r="CX1834" i="3"/>
  <c r="CX1835" i="3"/>
  <c r="CX1836" i="3"/>
  <c r="CX1837" i="3"/>
  <c r="CX1838" i="3"/>
  <c r="CX1839" i="3"/>
  <c r="CX1840" i="3"/>
  <c r="CX1841" i="3"/>
  <c r="CX1842" i="3"/>
  <c r="CX1843" i="3"/>
  <c r="CX1844" i="3"/>
  <c r="CX1845" i="3"/>
  <c r="CX1846" i="3"/>
  <c r="CX1847" i="3"/>
  <c r="CX1848" i="3"/>
  <c r="CX1849" i="3"/>
  <c r="CX1850" i="3"/>
  <c r="CX1851" i="3"/>
  <c r="CX1852" i="3"/>
  <c r="CX1853" i="3"/>
  <c r="CX1854" i="3"/>
  <c r="CX1855" i="3"/>
  <c r="CX1856" i="3"/>
  <c r="CX1857" i="3"/>
  <c r="CX1858" i="3"/>
  <c r="CX1859" i="3"/>
  <c r="CX1860" i="3"/>
  <c r="CX1861" i="3"/>
  <c r="CX1862" i="3"/>
  <c r="CX1863" i="3"/>
  <c r="CX1864" i="3"/>
  <c r="CX1865" i="3"/>
  <c r="CX1866" i="3"/>
  <c r="CX1867" i="3"/>
  <c r="CX1868" i="3"/>
  <c r="CX1869" i="3"/>
  <c r="CX1870" i="3"/>
  <c r="CX1871" i="3"/>
  <c r="CX1872" i="3"/>
  <c r="CX1873" i="3"/>
  <c r="CX1874" i="3"/>
  <c r="CX1875" i="3"/>
  <c r="CX1876" i="3"/>
  <c r="CX1877" i="3"/>
  <c r="CX1878" i="3"/>
  <c r="CX1879" i="3"/>
  <c r="CX1880" i="3"/>
  <c r="CX1881" i="3"/>
  <c r="CX1882" i="3"/>
  <c r="CX1883" i="3"/>
  <c r="CX1884" i="3"/>
  <c r="CX1885" i="3"/>
  <c r="CX1886" i="3"/>
  <c r="CX1887" i="3"/>
  <c r="CX1888" i="3"/>
  <c r="CX1889" i="3"/>
  <c r="CX1890" i="3"/>
  <c r="CX1891" i="3"/>
  <c r="CX1892" i="3"/>
  <c r="CX1893" i="3"/>
  <c r="CX1894" i="3"/>
  <c r="CX1895" i="3"/>
  <c r="CX1896" i="3"/>
  <c r="CX1897" i="3"/>
  <c r="CX1898" i="3"/>
  <c r="CX1899" i="3"/>
  <c r="CX1900" i="3"/>
  <c r="CX1901" i="3"/>
  <c r="CX1902" i="3"/>
  <c r="CX1903" i="3"/>
  <c r="CX1904" i="3"/>
  <c r="CX1905" i="3"/>
  <c r="CX1906" i="3"/>
  <c r="CX1907" i="3"/>
  <c r="CX1908" i="3"/>
  <c r="CX1909" i="3"/>
  <c r="CX1910" i="3"/>
  <c r="CX1911" i="3"/>
  <c r="CX1912" i="3"/>
  <c r="CX1913" i="3"/>
  <c r="CX1914" i="3"/>
  <c r="CX1915" i="3"/>
  <c r="CX1916" i="3"/>
  <c r="CX1917" i="3"/>
  <c r="CX1918" i="3"/>
  <c r="CX1919" i="3"/>
  <c r="CX1920" i="3"/>
  <c r="CX1921" i="3"/>
  <c r="CX1922" i="3"/>
  <c r="CX1923" i="3"/>
  <c r="CX1924" i="3"/>
  <c r="CX1925" i="3"/>
  <c r="CX1926" i="3"/>
  <c r="CX1927" i="3"/>
  <c r="CX1928" i="3"/>
  <c r="CX1929" i="3"/>
  <c r="CX1930" i="3"/>
  <c r="CX1931" i="3"/>
  <c r="CX1932" i="3"/>
  <c r="CX1933" i="3"/>
  <c r="CX1934" i="3"/>
  <c r="CX1935" i="3"/>
  <c r="CX1936" i="3"/>
  <c r="CX1937" i="3"/>
  <c r="CX1938" i="3"/>
  <c r="CX1939" i="3"/>
  <c r="CX1940" i="3"/>
  <c r="CX1941" i="3"/>
  <c r="CX1942" i="3"/>
  <c r="CX1943" i="3"/>
  <c r="CX1944" i="3"/>
  <c r="CX1945" i="3"/>
  <c r="CX1946" i="3"/>
  <c r="CX1947" i="3"/>
  <c r="CX1948" i="3"/>
  <c r="CX1949" i="3"/>
  <c r="CX1950" i="3"/>
  <c r="CX1951" i="3"/>
  <c r="CX1952" i="3"/>
  <c r="CX1953" i="3"/>
  <c r="CX1954" i="3"/>
  <c r="CX1955" i="3"/>
  <c r="CX1956" i="3"/>
  <c r="CX1957" i="3"/>
  <c r="CX1958" i="3"/>
  <c r="CX1959" i="3"/>
  <c r="CX1960" i="3"/>
  <c r="CX1961" i="3"/>
  <c r="CX1962" i="3"/>
  <c r="CX1963" i="3"/>
  <c r="CX1964" i="3"/>
  <c r="CX1965" i="3"/>
  <c r="CX1966" i="3"/>
  <c r="CX1967" i="3"/>
  <c r="CX1968" i="3"/>
  <c r="CX1969" i="3"/>
  <c r="CX1970" i="3"/>
  <c r="CX1971" i="3"/>
  <c r="CX1972" i="3"/>
  <c r="CX1973" i="3"/>
  <c r="CX1974" i="3"/>
  <c r="CX1975" i="3"/>
  <c r="CX1976" i="3"/>
  <c r="CX1977" i="3"/>
  <c r="CX1978" i="3"/>
  <c r="CX1979" i="3"/>
  <c r="CX1980" i="3"/>
  <c r="CX1981" i="3"/>
  <c r="CX1982" i="3"/>
  <c r="CX1983" i="3"/>
  <c r="CX1984" i="3"/>
  <c r="CX1985" i="3"/>
  <c r="CX1986" i="3"/>
  <c r="CX1987" i="3"/>
  <c r="CX1988" i="3"/>
  <c r="CX1989" i="3"/>
  <c r="CX1990" i="3"/>
  <c r="CX1991" i="3"/>
  <c r="CX1992" i="3"/>
  <c r="CX1993" i="3"/>
  <c r="CX1994" i="3"/>
  <c r="CX1995" i="3"/>
  <c r="CX1996" i="3"/>
  <c r="CX1997" i="3"/>
  <c r="CX1998" i="3"/>
  <c r="CX1999" i="3"/>
  <c r="CX2000" i="3"/>
  <c r="CX2001" i="3"/>
  <c r="CX2002" i="3"/>
  <c r="CX2003" i="3"/>
  <c r="CX2004" i="3"/>
  <c r="CX2005" i="3"/>
  <c r="CX2006" i="3"/>
  <c r="CX2007" i="3"/>
  <c r="CX2008" i="3"/>
  <c r="CX2009" i="3"/>
  <c r="CX2010" i="3"/>
  <c r="CX2011" i="3"/>
  <c r="CX2012" i="3"/>
  <c r="CX2013" i="3"/>
  <c r="CX2014" i="3"/>
  <c r="CX2015" i="3"/>
  <c r="CX2016" i="3"/>
  <c r="CX2017" i="3"/>
  <c r="CX2018" i="3"/>
  <c r="CX2019" i="3"/>
  <c r="CX2020" i="3"/>
  <c r="CX2021" i="3"/>
  <c r="CX2022" i="3"/>
  <c r="CX2023" i="3"/>
  <c r="CX2024" i="3"/>
  <c r="CX2025" i="3"/>
  <c r="CX2026" i="3"/>
  <c r="CX2027" i="3"/>
  <c r="CX2028" i="3"/>
  <c r="CX2029" i="3"/>
  <c r="CX2030" i="3"/>
  <c r="CX2031" i="3"/>
  <c r="CX2032" i="3"/>
  <c r="CX2033" i="3"/>
  <c r="CX2034" i="3"/>
  <c r="CX2035" i="3"/>
  <c r="CX2036" i="3"/>
  <c r="CX2037" i="3"/>
  <c r="CX2038" i="3"/>
  <c r="CX2039" i="3"/>
  <c r="CX2040" i="3"/>
  <c r="CX2041" i="3"/>
  <c r="CX2042" i="3"/>
  <c r="CX2043" i="3"/>
  <c r="CX2044" i="3"/>
  <c r="CX2045" i="3"/>
  <c r="CX2046" i="3"/>
  <c r="CX2047" i="3"/>
  <c r="CX2048" i="3"/>
  <c r="CX2049" i="3"/>
  <c r="CX2050" i="3"/>
  <c r="CX2051" i="3"/>
  <c r="CX2052" i="3"/>
  <c r="CX3" i="3"/>
  <c r="CV718" i="3"/>
  <c r="CV719" i="3"/>
  <c r="CV720" i="3"/>
  <c r="CV721" i="3"/>
  <c r="CV722" i="3"/>
  <c r="CV723" i="3"/>
  <c r="CV724" i="3"/>
  <c r="CV725" i="3"/>
  <c r="CV726" i="3"/>
  <c r="CV727" i="3"/>
  <c r="CV728" i="3"/>
  <c r="CV729" i="3"/>
  <c r="CV730" i="3"/>
  <c r="CV731" i="3"/>
  <c r="CV732" i="3"/>
  <c r="CV733" i="3"/>
  <c r="CV734" i="3"/>
  <c r="CV735" i="3"/>
  <c r="CV736" i="3"/>
  <c r="CV737" i="3"/>
  <c r="CV738" i="3"/>
  <c r="CV739" i="3"/>
  <c r="CV740" i="3"/>
  <c r="CV741" i="3"/>
  <c r="CV742" i="3"/>
  <c r="CV743" i="3"/>
  <c r="CV744" i="3"/>
  <c r="CV745" i="3"/>
  <c r="CV746" i="3"/>
  <c r="CV747" i="3"/>
  <c r="CV748" i="3"/>
  <c r="CV749" i="3"/>
  <c r="CV750" i="3"/>
  <c r="CV751" i="3"/>
  <c r="CV752" i="3"/>
  <c r="CV753" i="3"/>
  <c r="CV754" i="3"/>
  <c r="CV755" i="3"/>
  <c r="CV756" i="3"/>
  <c r="CV757" i="3"/>
  <c r="CV758" i="3"/>
  <c r="CV759" i="3"/>
  <c r="CV760" i="3"/>
  <c r="CV761" i="3"/>
  <c r="CV762" i="3"/>
  <c r="CV763" i="3"/>
  <c r="CV764" i="3"/>
  <c r="CV765" i="3"/>
  <c r="CV766" i="3"/>
  <c r="CV767" i="3"/>
  <c r="CV768" i="3"/>
  <c r="CV769" i="3"/>
  <c r="CV770" i="3"/>
  <c r="CV771" i="3"/>
  <c r="CV772" i="3"/>
  <c r="CV773" i="3"/>
  <c r="CV774" i="3"/>
  <c r="CV775" i="3"/>
  <c r="CV776" i="3"/>
  <c r="CV777" i="3"/>
  <c r="CV778" i="3"/>
  <c r="CV779" i="3"/>
  <c r="CV780" i="3"/>
  <c r="CV781" i="3"/>
  <c r="CV782" i="3"/>
  <c r="CV783" i="3"/>
  <c r="CV784" i="3"/>
  <c r="CV785" i="3"/>
  <c r="CV786" i="3"/>
  <c r="CV787" i="3"/>
  <c r="CV788" i="3"/>
  <c r="CV789" i="3"/>
  <c r="CV790" i="3"/>
  <c r="CV791" i="3"/>
  <c r="CV792" i="3"/>
  <c r="CV793" i="3"/>
  <c r="CV794" i="3"/>
  <c r="CV795" i="3"/>
  <c r="CV796" i="3"/>
  <c r="CV797" i="3"/>
  <c r="CV798" i="3"/>
  <c r="CV799" i="3"/>
  <c r="CV800" i="3"/>
  <c r="CV801" i="3"/>
  <c r="CV802" i="3"/>
  <c r="CV803" i="3"/>
  <c r="CV804" i="3"/>
  <c r="CV805" i="3"/>
  <c r="CV806" i="3"/>
  <c r="CV807" i="3"/>
  <c r="CV808" i="3"/>
  <c r="CV809" i="3"/>
  <c r="CV810" i="3"/>
  <c r="CV811" i="3"/>
  <c r="CV812" i="3"/>
  <c r="CV813" i="3"/>
  <c r="CV814" i="3"/>
  <c r="CV815" i="3"/>
  <c r="CV816" i="3"/>
  <c r="CV817" i="3"/>
  <c r="CV818" i="3"/>
  <c r="CV819" i="3"/>
  <c r="CV820" i="3"/>
  <c r="CV821" i="3"/>
  <c r="CV822" i="3"/>
  <c r="CV823" i="3"/>
  <c r="CV824" i="3"/>
  <c r="CV825" i="3"/>
  <c r="CV826" i="3"/>
  <c r="CV827" i="3"/>
  <c r="CV828" i="3"/>
  <c r="CV829" i="3"/>
  <c r="CV830" i="3"/>
  <c r="CV831" i="3"/>
  <c r="CV832" i="3"/>
  <c r="CV833" i="3"/>
  <c r="CV834" i="3"/>
  <c r="CV835" i="3"/>
  <c r="CV836" i="3"/>
  <c r="CV837" i="3"/>
  <c r="CV838" i="3"/>
  <c r="CV839" i="3"/>
  <c r="CV840" i="3"/>
  <c r="CV841" i="3"/>
  <c r="CV842" i="3"/>
  <c r="CV843" i="3"/>
  <c r="CV844" i="3"/>
  <c r="CV845" i="3"/>
  <c r="CV846" i="3"/>
  <c r="CV847" i="3"/>
  <c r="CV848" i="3"/>
  <c r="CV849" i="3"/>
  <c r="CV850" i="3"/>
  <c r="CV851" i="3"/>
  <c r="CV852" i="3"/>
  <c r="CV853" i="3"/>
  <c r="CV854" i="3"/>
  <c r="CV855" i="3"/>
  <c r="CV856" i="3"/>
  <c r="CV857" i="3"/>
  <c r="CV858" i="3"/>
  <c r="CV859" i="3"/>
  <c r="CV860" i="3"/>
  <c r="CV861" i="3"/>
  <c r="CV862" i="3"/>
  <c r="CV863" i="3"/>
  <c r="CV864" i="3"/>
  <c r="CV865" i="3"/>
  <c r="CV866" i="3"/>
  <c r="CV867" i="3"/>
  <c r="CV868" i="3"/>
  <c r="CV869" i="3"/>
  <c r="CV870" i="3"/>
  <c r="CV871" i="3"/>
  <c r="CV872" i="3"/>
  <c r="CV873" i="3"/>
  <c r="CV874" i="3"/>
  <c r="CV875" i="3"/>
  <c r="CV876" i="3"/>
  <c r="CV877" i="3"/>
  <c r="CV878" i="3"/>
  <c r="CV879" i="3"/>
  <c r="CV880" i="3"/>
  <c r="CV881" i="3"/>
  <c r="CV882" i="3"/>
  <c r="CV883" i="3"/>
  <c r="CV884" i="3"/>
  <c r="CV885" i="3"/>
  <c r="CV886" i="3"/>
  <c r="CV887" i="3"/>
  <c r="CV888" i="3"/>
  <c r="CV889" i="3"/>
  <c r="CV890" i="3"/>
  <c r="CV891" i="3"/>
  <c r="CV892" i="3"/>
  <c r="CV893" i="3"/>
  <c r="CV894" i="3"/>
  <c r="CV895" i="3"/>
  <c r="CV896" i="3"/>
  <c r="CV897" i="3"/>
  <c r="CV898" i="3"/>
  <c r="CV899" i="3"/>
  <c r="CV900" i="3"/>
  <c r="CV901" i="3"/>
  <c r="CV902" i="3"/>
  <c r="CV903" i="3"/>
  <c r="CV904" i="3"/>
  <c r="CV905" i="3"/>
  <c r="CV906" i="3"/>
  <c r="CV907" i="3"/>
  <c r="CV908" i="3"/>
  <c r="CV909" i="3"/>
  <c r="CV910" i="3"/>
  <c r="CV911" i="3"/>
  <c r="CV912" i="3"/>
  <c r="CV913" i="3"/>
  <c r="CV914" i="3"/>
  <c r="CV915" i="3"/>
  <c r="CV916" i="3"/>
  <c r="CV917" i="3"/>
  <c r="CV918" i="3"/>
  <c r="CV919" i="3"/>
  <c r="CV920" i="3"/>
  <c r="CV921" i="3"/>
  <c r="CV922" i="3"/>
  <c r="CV923" i="3"/>
  <c r="CV924" i="3"/>
  <c r="CV925" i="3"/>
  <c r="CV926" i="3"/>
  <c r="CV927" i="3"/>
  <c r="CV928" i="3"/>
  <c r="CV929" i="3"/>
  <c r="CV930" i="3"/>
  <c r="CV931" i="3"/>
  <c r="CV932" i="3"/>
  <c r="CV933" i="3"/>
  <c r="CV934" i="3"/>
  <c r="CV935" i="3"/>
  <c r="CV936" i="3"/>
  <c r="CV937" i="3"/>
  <c r="CV938" i="3"/>
  <c r="CV939" i="3"/>
  <c r="CV940" i="3"/>
  <c r="CV941" i="3"/>
  <c r="CV942" i="3"/>
  <c r="CV943" i="3"/>
  <c r="CV944" i="3"/>
  <c r="CV945" i="3"/>
  <c r="CV946" i="3"/>
  <c r="CV947" i="3"/>
  <c r="CV948" i="3"/>
  <c r="CV949" i="3"/>
  <c r="CV950" i="3"/>
  <c r="CV951" i="3"/>
  <c r="CV952" i="3"/>
  <c r="CV953" i="3"/>
  <c r="CV954" i="3"/>
  <c r="CV955" i="3"/>
  <c r="CV956" i="3"/>
  <c r="CV957" i="3"/>
  <c r="CV958" i="3"/>
  <c r="CV959" i="3"/>
  <c r="CV960" i="3"/>
  <c r="CV961" i="3"/>
  <c r="CV962" i="3"/>
  <c r="CV963" i="3"/>
  <c r="CV964" i="3"/>
  <c r="CV965" i="3"/>
  <c r="CV966" i="3"/>
  <c r="CV967" i="3"/>
  <c r="CV968" i="3"/>
  <c r="CV969" i="3"/>
  <c r="CV970" i="3"/>
  <c r="CV971" i="3"/>
  <c r="CV972" i="3"/>
  <c r="CV973" i="3"/>
  <c r="CV974" i="3"/>
  <c r="CV975" i="3"/>
  <c r="CV976" i="3"/>
  <c r="CV977" i="3"/>
  <c r="CV978" i="3"/>
  <c r="CV979" i="3"/>
  <c r="CV980" i="3"/>
  <c r="CV981" i="3"/>
  <c r="CV982" i="3"/>
  <c r="CV983" i="3"/>
  <c r="CV984" i="3"/>
  <c r="CV985" i="3"/>
  <c r="CV986" i="3"/>
  <c r="CV987" i="3"/>
  <c r="CV988" i="3"/>
  <c r="CV989" i="3"/>
  <c r="CV990" i="3"/>
  <c r="CV991" i="3"/>
  <c r="CV992" i="3"/>
  <c r="CV993" i="3"/>
  <c r="CV994" i="3"/>
  <c r="CV995" i="3"/>
  <c r="CV996" i="3"/>
  <c r="CV997" i="3"/>
  <c r="CV998" i="3"/>
  <c r="CV999" i="3"/>
  <c r="CV1000" i="3"/>
  <c r="CV1001" i="3"/>
  <c r="CV1002" i="3"/>
  <c r="CV1003" i="3"/>
  <c r="CV1004" i="3"/>
  <c r="CV1005" i="3"/>
  <c r="CV1006" i="3"/>
  <c r="CV1007" i="3"/>
  <c r="CV1008" i="3"/>
  <c r="CV1009" i="3"/>
  <c r="CV1010" i="3"/>
  <c r="CV1011" i="3"/>
  <c r="CV1012" i="3"/>
  <c r="CV1013" i="3"/>
  <c r="CV1014" i="3"/>
  <c r="CV1015" i="3"/>
  <c r="CV1016" i="3"/>
  <c r="CV1017" i="3"/>
  <c r="CV1018" i="3"/>
  <c r="CV1019" i="3"/>
  <c r="CV1020" i="3"/>
  <c r="CV1021" i="3"/>
  <c r="CV1022" i="3"/>
  <c r="CV1023" i="3"/>
  <c r="CV1024" i="3"/>
  <c r="CV1025" i="3"/>
  <c r="CV1026" i="3"/>
  <c r="CV1027" i="3"/>
  <c r="CV1028" i="3"/>
  <c r="CV1029" i="3"/>
  <c r="CV1030" i="3"/>
  <c r="CV1031" i="3"/>
  <c r="CV1032" i="3"/>
  <c r="CV1033" i="3"/>
  <c r="CV1034" i="3"/>
  <c r="CV1035" i="3"/>
  <c r="CV1036" i="3"/>
  <c r="CV1037" i="3"/>
  <c r="CV1038" i="3"/>
  <c r="CV1039" i="3"/>
  <c r="CV1040" i="3"/>
  <c r="CV1041" i="3"/>
  <c r="CV1042" i="3"/>
  <c r="CV1043" i="3"/>
  <c r="CV1044" i="3"/>
  <c r="CV1045" i="3"/>
  <c r="CV1046" i="3"/>
  <c r="CV1047" i="3"/>
  <c r="CV1048" i="3"/>
  <c r="CV1049" i="3"/>
  <c r="CV1050" i="3"/>
  <c r="CV1051" i="3"/>
  <c r="CV1052" i="3"/>
  <c r="CV1053" i="3"/>
  <c r="CV1054" i="3"/>
  <c r="CV1055" i="3"/>
  <c r="CV1056" i="3"/>
  <c r="CV1057" i="3"/>
  <c r="CV1058" i="3"/>
  <c r="CV1059" i="3"/>
  <c r="CV1060" i="3"/>
  <c r="CV1061" i="3"/>
  <c r="CV1062" i="3"/>
  <c r="CV1063" i="3"/>
  <c r="CV1064" i="3"/>
  <c r="CV1065" i="3"/>
  <c r="CV1066" i="3"/>
  <c r="CV1067" i="3"/>
  <c r="CV1068" i="3"/>
  <c r="CV1069" i="3"/>
  <c r="CV1070" i="3"/>
  <c r="CV1071" i="3"/>
  <c r="CV1072" i="3"/>
  <c r="CV1073" i="3"/>
  <c r="CV1074" i="3"/>
  <c r="CV1075" i="3"/>
  <c r="CV1076" i="3"/>
  <c r="CV1077" i="3"/>
  <c r="CV1078" i="3"/>
  <c r="CV1079" i="3"/>
  <c r="CV1080" i="3"/>
  <c r="CV1081" i="3"/>
  <c r="CV1082" i="3"/>
  <c r="CV1083" i="3"/>
  <c r="CV1084" i="3"/>
  <c r="CV1085" i="3"/>
  <c r="CV1086" i="3"/>
  <c r="CV1087" i="3"/>
  <c r="CV1088" i="3"/>
  <c r="CV1089" i="3"/>
  <c r="CV1090" i="3"/>
  <c r="CV1091" i="3"/>
  <c r="CV1092" i="3"/>
  <c r="CV1093" i="3"/>
  <c r="CV1094" i="3"/>
  <c r="CV1095" i="3"/>
  <c r="CV1096" i="3"/>
  <c r="CV1097" i="3"/>
  <c r="CV1098" i="3"/>
  <c r="CV1099" i="3"/>
  <c r="CV1100" i="3"/>
  <c r="CV1101" i="3"/>
  <c r="CV1102" i="3"/>
  <c r="CV1103" i="3"/>
  <c r="CV1104" i="3"/>
  <c r="CV1105" i="3"/>
  <c r="CV1106" i="3"/>
  <c r="CV1107" i="3"/>
  <c r="CV1108" i="3"/>
  <c r="CV1109" i="3"/>
  <c r="CV1110" i="3"/>
  <c r="CV1111" i="3"/>
  <c r="CV1112" i="3"/>
  <c r="CV1113" i="3"/>
  <c r="CV1114" i="3"/>
  <c r="CV1115" i="3"/>
  <c r="CV1116" i="3"/>
  <c r="CV1117" i="3"/>
  <c r="CV1118" i="3"/>
  <c r="CV1119" i="3"/>
  <c r="CV1120" i="3"/>
  <c r="CV1121" i="3"/>
  <c r="CV1122" i="3"/>
  <c r="CV1123" i="3"/>
  <c r="CV1124" i="3"/>
  <c r="CV1125" i="3"/>
  <c r="CV1126" i="3"/>
  <c r="CV1127" i="3"/>
  <c r="CV1128" i="3"/>
  <c r="CV1129" i="3"/>
  <c r="CV1130" i="3"/>
  <c r="CV1131" i="3"/>
  <c r="CV1132" i="3"/>
  <c r="CV1133" i="3"/>
  <c r="CV1134" i="3"/>
  <c r="CV1135" i="3"/>
  <c r="CV1136" i="3"/>
  <c r="CV1137" i="3"/>
  <c r="CV1138" i="3"/>
  <c r="CV1139" i="3"/>
  <c r="CV1140" i="3"/>
  <c r="CV1141" i="3"/>
  <c r="CV1142" i="3"/>
  <c r="CV1143" i="3"/>
  <c r="CV1144" i="3"/>
  <c r="CV1145" i="3"/>
  <c r="CV1146" i="3"/>
  <c r="CV1147" i="3"/>
  <c r="CV1148" i="3"/>
  <c r="CV1149" i="3"/>
  <c r="CV1150" i="3"/>
  <c r="CV1151" i="3"/>
  <c r="CV1152" i="3"/>
  <c r="CV1153" i="3"/>
  <c r="CV1154" i="3"/>
  <c r="CV1155" i="3"/>
  <c r="CV1156" i="3"/>
  <c r="CV1157" i="3"/>
  <c r="CV1158" i="3"/>
  <c r="CV1159" i="3"/>
  <c r="CV1160" i="3"/>
  <c r="CV1161" i="3"/>
  <c r="CV1162" i="3"/>
  <c r="CV1163" i="3"/>
  <c r="CV1164" i="3"/>
  <c r="CV1165" i="3"/>
  <c r="CV1166" i="3"/>
  <c r="CV1167" i="3"/>
  <c r="CV1168" i="3"/>
  <c r="CV1169" i="3"/>
  <c r="CV1170" i="3"/>
  <c r="CV1171" i="3"/>
  <c r="CV1172" i="3"/>
  <c r="CV1173" i="3"/>
  <c r="CV1174" i="3"/>
  <c r="CV1175" i="3"/>
  <c r="CV1176" i="3"/>
  <c r="CV1177" i="3"/>
  <c r="CV1178" i="3"/>
  <c r="CV1179" i="3"/>
  <c r="CV1180" i="3"/>
  <c r="CV1181" i="3"/>
  <c r="CV1182" i="3"/>
  <c r="CV1183" i="3"/>
  <c r="CV1184" i="3"/>
  <c r="CV1185" i="3"/>
  <c r="CV1186" i="3"/>
  <c r="CV1187" i="3"/>
  <c r="CV1188" i="3"/>
  <c r="CV1189" i="3"/>
  <c r="CV1190" i="3"/>
  <c r="CV1191" i="3"/>
  <c r="CV1192" i="3"/>
  <c r="CV1193" i="3"/>
  <c r="CV1194" i="3"/>
  <c r="CV1195" i="3"/>
  <c r="CV1196" i="3"/>
  <c r="CV1197" i="3"/>
  <c r="CV1198" i="3"/>
  <c r="CV1199" i="3"/>
  <c r="CV1200" i="3"/>
  <c r="CV1201" i="3"/>
  <c r="CV1202" i="3"/>
  <c r="CV1203" i="3"/>
  <c r="CV1204" i="3"/>
  <c r="CV1205" i="3"/>
  <c r="CV1206" i="3"/>
  <c r="CV1207" i="3"/>
  <c r="CV1208" i="3"/>
  <c r="CV1209" i="3"/>
  <c r="CV1210" i="3"/>
  <c r="CV1211" i="3"/>
  <c r="CV1212" i="3"/>
  <c r="CV1213" i="3"/>
  <c r="CV1214" i="3"/>
  <c r="CV1215" i="3"/>
  <c r="CV1216" i="3"/>
  <c r="CV1217" i="3"/>
  <c r="CV1218" i="3"/>
  <c r="CV1219" i="3"/>
  <c r="CV1220" i="3"/>
  <c r="CV1221" i="3"/>
  <c r="CV1222" i="3"/>
  <c r="CV1223" i="3"/>
  <c r="CV1224" i="3"/>
  <c r="CV1225" i="3"/>
  <c r="CV1226" i="3"/>
  <c r="CV1227" i="3"/>
  <c r="CV1228" i="3"/>
  <c r="CV1229" i="3"/>
  <c r="CV1230" i="3"/>
  <c r="CV1231" i="3"/>
  <c r="CV1232" i="3"/>
  <c r="CV1233" i="3"/>
  <c r="CV1234" i="3"/>
  <c r="CV1235" i="3"/>
  <c r="CV1236" i="3"/>
  <c r="CV1237" i="3"/>
  <c r="CV1238" i="3"/>
  <c r="CV1239" i="3"/>
  <c r="CV1240" i="3"/>
  <c r="CV1241" i="3"/>
  <c r="CV1242" i="3"/>
  <c r="CV1243" i="3"/>
  <c r="CV1244" i="3"/>
  <c r="CV1245" i="3"/>
  <c r="CV1246" i="3"/>
  <c r="CV1247" i="3"/>
  <c r="CV1248" i="3"/>
  <c r="CV1249" i="3"/>
  <c r="CV1250" i="3"/>
  <c r="CV1251" i="3"/>
  <c r="CV1252" i="3"/>
  <c r="CV1253" i="3"/>
  <c r="CV1254" i="3"/>
  <c r="CV1255" i="3"/>
  <c r="CV1256" i="3"/>
  <c r="CV1257" i="3"/>
  <c r="CV1258" i="3"/>
  <c r="CV1259" i="3"/>
  <c r="CV1260" i="3"/>
  <c r="CV1261" i="3"/>
  <c r="CV1262" i="3"/>
  <c r="CV1263" i="3"/>
  <c r="CV1264" i="3"/>
  <c r="CV1265" i="3"/>
  <c r="CV1266" i="3"/>
  <c r="CV1267" i="3"/>
  <c r="CV1268" i="3"/>
  <c r="CV1269" i="3"/>
  <c r="CV1270" i="3"/>
  <c r="CV1271" i="3"/>
  <c r="CV1272" i="3"/>
  <c r="CV1273" i="3"/>
  <c r="CV1274" i="3"/>
  <c r="CV1275" i="3"/>
  <c r="CV1276" i="3"/>
  <c r="CV1277" i="3"/>
  <c r="CV1278" i="3"/>
  <c r="CV1279" i="3"/>
  <c r="CV1280" i="3"/>
  <c r="CV1281" i="3"/>
  <c r="CV1282" i="3"/>
  <c r="CV1283" i="3"/>
  <c r="CV1284" i="3"/>
  <c r="CV1285" i="3"/>
  <c r="CV1286" i="3"/>
  <c r="CV1287" i="3"/>
  <c r="CV1288" i="3"/>
  <c r="CV1289" i="3"/>
  <c r="CV1290" i="3"/>
  <c r="CV1291" i="3"/>
  <c r="CV1292" i="3"/>
  <c r="CV1293" i="3"/>
  <c r="CV1294" i="3"/>
  <c r="CV1295" i="3"/>
  <c r="CV1296" i="3"/>
  <c r="CV1297" i="3"/>
  <c r="CV1298" i="3"/>
  <c r="CV1299" i="3"/>
  <c r="CV1300" i="3"/>
  <c r="CV1301" i="3"/>
  <c r="CV1302" i="3"/>
  <c r="CV1303" i="3"/>
  <c r="CV1304" i="3"/>
  <c r="CV1305" i="3"/>
  <c r="CV1306" i="3"/>
  <c r="CV1307" i="3"/>
  <c r="CV1308" i="3"/>
  <c r="CV1309" i="3"/>
  <c r="CV1310" i="3"/>
  <c r="CV1311" i="3"/>
  <c r="CV1312" i="3"/>
  <c r="CV1313" i="3"/>
  <c r="CV1314" i="3"/>
  <c r="CV1315" i="3"/>
  <c r="CV1316" i="3"/>
  <c r="CV1317" i="3"/>
  <c r="CV1318" i="3"/>
  <c r="CV1319" i="3"/>
  <c r="CV1320" i="3"/>
  <c r="CV1321" i="3"/>
  <c r="CV1322" i="3"/>
  <c r="CV1323" i="3"/>
  <c r="CV1324" i="3"/>
  <c r="CV1325" i="3"/>
  <c r="CV1326" i="3"/>
  <c r="CV1327" i="3"/>
  <c r="CV1328" i="3"/>
  <c r="CV1329" i="3"/>
  <c r="CV1330" i="3"/>
  <c r="CV1331" i="3"/>
  <c r="CV1332" i="3"/>
  <c r="CV1333" i="3"/>
  <c r="CV1334" i="3"/>
  <c r="CV1335" i="3"/>
  <c r="CV1336" i="3"/>
  <c r="CV1337" i="3"/>
  <c r="CV1338" i="3"/>
  <c r="CV1339" i="3"/>
  <c r="CV1340" i="3"/>
  <c r="CV1341" i="3"/>
  <c r="CV1342" i="3"/>
  <c r="CV1343" i="3"/>
  <c r="CV1344" i="3"/>
  <c r="CV1345" i="3"/>
  <c r="CV1346" i="3"/>
  <c r="CV1347" i="3"/>
  <c r="CV1348" i="3"/>
  <c r="CV1349" i="3"/>
  <c r="CV1350" i="3"/>
  <c r="CV1351" i="3"/>
  <c r="CV1352" i="3"/>
  <c r="CV1353" i="3"/>
  <c r="CV1354" i="3"/>
  <c r="CV1355" i="3"/>
  <c r="CV1356" i="3"/>
  <c r="CV1357" i="3"/>
  <c r="CV1358" i="3"/>
  <c r="CV1359" i="3"/>
  <c r="CV1360" i="3"/>
  <c r="CV1361" i="3"/>
  <c r="CV1362" i="3"/>
  <c r="CV1363" i="3"/>
  <c r="CV1364" i="3"/>
  <c r="CV1365" i="3"/>
  <c r="CV1366" i="3"/>
  <c r="CV1367" i="3"/>
  <c r="CV1368" i="3"/>
  <c r="CV1369" i="3"/>
  <c r="CV1370" i="3"/>
  <c r="CV1371" i="3"/>
  <c r="CV1372" i="3"/>
  <c r="CV1373" i="3"/>
  <c r="CV1374" i="3"/>
  <c r="CV1375" i="3"/>
  <c r="CV1376" i="3"/>
  <c r="CV1377" i="3"/>
  <c r="CV1378" i="3"/>
  <c r="CV1379" i="3"/>
  <c r="CV1380" i="3"/>
  <c r="CV1381" i="3"/>
  <c r="CV1382" i="3"/>
  <c r="CV1383" i="3"/>
  <c r="CV1384" i="3"/>
  <c r="CV1385" i="3"/>
  <c r="CV1386" i="3"/>
  <c r="CV1387" i="3"/>
  <c r="CV1388" i="3"/>
  <c r="CV1389" i="3"/>
  <c r="CV1390" i="3"/>
  <c r="CV1391" i="3"/>
  <c r="CV1392" i="3"/>
  <c r="CV1393" i="3"/>
  <c r="CV1394" i="3"/>
  <c r="CV1395" i="3"/>
  <c r="CV1396" i="3"/>
  <c r="CV1397" i="3"/>
  <c r="CV1398" i="3"/>
  <c r="CV1399" i="3"/>
  <c r="CV1400" i="3"/>
  <c r="CV1401" i="3"/>
  <c r="CV1402" i="3"/>
  <c r="CV1403" i="3"/>
  <c r="CV1404" i="3"/>
  <c r="CV1405" i="3"/>
  <c r="CV1406" i="3"/>
  <c r="CV1407" i="3"/>
  <c r="CV1408" i="3"/>
  <c r="CV1409" i="3"/>
  <c r="CV1410" i="3"/>
  <c r="CV1411" i="3"/>
  <c r="CV1412" i="3"/>
  <c r="CV1413" i="3"/>
  <c r="CV1414" i="3"/>
  <c r="CV1415" i="3"/>
  <c r="CV1416" i="3"/>
  <c r="CV1417" i="3"/>
  <c r="CV1418" i="3"/>
  <c r="CV1419" i="3"/>
  <c r="CV1420" i="3"/>
  <c r="CV1421" i="3"/>
  <c r="CV1422" i="3"/>
  <c r="CV1423" i="3"/>
  <c r="CV1424" i="3"/>
  <c r="CV1425" i="3"/>
  <c r="CV1426" i="3"/>
  <c r="CV1427" i="3"/>
  <c r="CV1428" i="3"/>
  <c r="CV1429" i="3"/>
  <c r="CV1430" i="3"/>
  <c r="CV1431" i="3"/>
  <c r="CV1432" i="3"/>
  <c r="CV1433" i="3"/>
  <c r="CV1434" i="3"/>
  <c r="CV1435" i="3"/>
  <c r="CV1436" i="3"/>
  <c r="CV1437" i="3"/>
  <c r="CV1438" i="3"/>
  <c r="CV1439" i="3"/>
  <c r="CV1440" i="3"/>
  <c r="CV1441" i="3"/>
  <c r="CV1442" i="3"/>
  <c r="CV1443" i="3"/>
  <c r="CV1444" i="3"/>
  <c r="CV1445" i="3"/>
  <c r="CV1446" i="3"/>
  <c r="CV1447" i="3"/>
  <c r="CV1448" i="3"/>
  <c r="CV1449" i="3"/>
  <c r="CV1450" i="3"/>
  <c r="CV1451" i="3"/>
  <c r="CV1452" i="3"/>
  <c r="CV1453" i="3"/>
  <c r="CV1454" i="3"/>
  <c r="CV1455" i="3"/>
  <c r="CV1456" i="3"/>
  <c r="CV1457" i="3"/>
  <c r="CV1458" i="3"/>
  <c r="CV1459" i="3"/>
  <c r="CV1460" i="3"/>
  <c r="CV1461" i="3"/>
  <c r="CV1462" i="3"/>
  <c r="CV1463" i="3"/>
  <c r="CV1464" i="3"/>
  <c r="CV1465" i="3"/>
  <c r="CV1466" i="3"/>
  <c r="CV1467" i="3"/>
  <c r="CV1468" i="3"/>
  <c r="CV1469" i="3"/>
  <c r="CV1470" i="3"/>
  <c r="CV1471" i="3"/>
  <c r="CV1472" i="3"/>
  <c r="CV1473" i="3"/>
  <c r="CV1474" i="3"/>
  <c r="CV1475" i="3"/>
  <c r="CV1476" i="3"/>
  <c r="CV1477" i="3"/>
  <c r="CV1478" i="3"/>
  <c r="CV1479" i="3"/>
  <c r="CV1480" i="3"/>
  <c r="CV1481" i="3"/>
  <c r="CV1482" i="3"/>
  <c r="CV1483" i="3"/>
  <c r="CV1484" i="3"/>
  <c r="CV1485" i="3"/>
  <c r="CV1486" i="3"/>
  <c r="CV1487" i="3"/>
  <c r="CV1488" i="3"/>
  <c r="CV1489" i="3"/>
  <c r="CV1490" i="3"/>
  <c r="CV1491" i="3"/>
  <c r="CV1492" i="3"/>
  <c r="CV1493" i="3"/>
  <c r="CV1494" i="3"/>
  <c r="CV1495" i="3"/>
  <c r="CV1496" i="3"/>
  <c r="CV1497" i="3"/>
  <c r="CV1498" i="3"/>
  <c r="CV1499" i="3"/>
  <c r="CV1500" i="3"/>
  <c r="CV1501" i="3"/>
  <c r="CV1502" i="3"/>
  <c r="CV1503" i="3"/>
  <c r="CV1504" i="3"/>
  <c r="CV1505" i="3"/>
  <c r="CV1506" i="3"/>
  <c r="CV1507" i="3"/>
  <c r="CV1508" i="3"/>
  <c r="CV1509" i="3"/>
  <c r="CV1510" i="3"/>
  <c r="CV1511" i="3"/>
  <c r="CV1512" i="3"/>
  <c r="CV1513" i="3"/>
  <c r="CV1514" i="3"/>
  <c r="CV1515" i="3"/>
  <c r="CV1516" i="3"/>
  <c r="CV1517" i="3"/>
  <c r="CV1518" i="3"/>
  <c r="CV1519" i="3"/>
  <c r="CV1520" i="3"/>
  <c r="CV1521" i="3"/>
  <c r="CV1522" i="3"/>
  <c r="CV1523" i="3"/>
  <c r="CV1524" i="3"/>
  <c r="CV1525" i="3"/>
  <c r="CV1526" i="3"/>
  <c r="CV1527" i="3"/>
  <c r="CV1528" i="3"/>
  <c r="CV1529" i="3"/>
  <c r="CV1530" i="3"/>
  <c r="CV1531" i="3"/>
  <c r="CV1532" i="3"/>
  <c r="CV1533" i="3"/>
  <c r="CV1534" i="3"/>
  <c r="CV1535" i="3"/>
  <c r="CV1536" i="3"/>
  <c r="CV1537" i="3"/>
  <c r="CV1538" i="3"/>
  <c r="CV1539" i="3"/>
  <c r="CV1540" i="3"/>
  <c r="CV1541" i="3"/>
  <c r="CV1542" i="3"/>
  <c r="CV1543" i="3"/>
  <c r="CV1544" i="3"/>
  <c r="CV1545" i="3"/>
  <c r="CV1546" i="3"/>
  <c r="CV1547" i="3"/>
  <c r="CV1548" i="3"/>
  <c r="CV1549" i="3"/>
  <c r="CV1550" i="3"/>
  <c r="CV1551" i="3"/>
  <c r="CV1552" i="3"/>
  <c r="CV1553" i="3"/>
  <c r="CV1554" i="3"/>
  <c r="CV1555" i="3"/>
  <c r="CV1556" i="3"/>
  <c r="CV1557" i="3"/>
  <c r="CV1558" i="3"/>
  <c r="CV1559" i="3"/>
  <c r="CV1560" i="3"/>
  <c r="CV1561" i="3"/>
  <c r="CV1562" i="3"/>
  <c r="CV1563" i="3"/>
  <c r="CV1564" i="3"/>
  <c r="CV1565" i="3"/>
  <c r="CV1566" i="3"/>
  <c r="CV1567" i="3"/>
  <c r="CV1568" i="3"/>
  <c r="CV1569" i="3"/>
  <c r="CV1570" i="3"/>
  <c r="CV1571" i="3"/>
  <c r="CV1572" i="3"/>
  <c r="CV1573" i="3"/>
  <c r="CV1574" i="3"/>
  <c r="CV1575" i="3"/>
  <c r="CV1576" i="3"/>
  <c r="CV1577" i="3"/>
  <c r="CV1578" i="3"/>
  <c r="CV1579" i="3"/>
  <c r="CV1580" i="3"/>
  <c r="CV1581" i="3"/>
  <c r="CV1582" i="3"/>
  <c r="CV1583" i="3"/>
  <c r="CV1584" i="3"/>
  <c r="CV1585" i="3"/>
  <c r="CV1586" i="3"/>
  <c r="CV1587" i="3"/>
  <c r="CV1588" i="3"/>
  <c r="CV1589" i="3"/>
  <c r="CV1590" i="3"/>
  <c r="CV1591" i="3"/>
  <c r="CV1592" i="3"/>
  <c r="CV1593" i="3"/>
  <c r="CV1594" i="3"/>
  <c r="CV1595" i="3"/>
  <c r="CV1596" i="3"/>
  <c r="CV1597" i="3"/>
  <c r="CV1598" i="3"/>
  <c r="CV1599" i="3"/>
  <c r="CV1600" i="3"/>
  <c r="CV1601" i="3"/>
  <c r="CV1602" i="3"/>
  <c r="CV1603" i="3"/>
  <c r="CV1604" i="3"/>
  <c r="CV1605" i="3"/>
  <c r="CV1606" i="3"/>
  <c r="CV1607" i="3"/>
  <c r="CV1608" i="3"/>
  <c r="CV1609" i="3"/>
  <c r="CV1610" i="3"/>
  <c r="CV1611" i="3"/>
  <c r="CV1612" i="3"/>
  <c r="CV1613" i="3"/>
  <c r="CV1614" i="3"/>
  <c r="CV1615" i="3"/>
  <c r="CV1616" i="3"/>
  <c r="CV1617" i="3"/>
  <c r="CV1618" i="3"/>
  <c r="CV1619" i="3"/>
  <c r="CV1620" i="3"/>
  <c r="CV1621" i="3"/>
  <c r="CV1622" i="3"/>
  <c r="CV1623" i="3"/>
  <c r="CV1624" i="3"/>
  <c r="CV1625" i="3"/>
  <c r="CV1626" i="3"/>
  <c r="CV1627" i="3"/>
  <c r="CV1628" i="3"/>
  <c r="CV1629" i="3"/>
  <c r="CV1630" i="3"/>
  <c r="CV1631" i="3"/>
  <c r="CV1632" i="3"/>
  <c r="CV1633" i="3"/>
  <c r="CV1634" i="3"/>
  <c r="CV1635" i="3"/>
  <c r="CV1636" i="3"/>
  <c r="CV1637" i="3"/>
  <c r="CV1638" i="3"/>
  <c r="CV1639" i="3"/>
  <c r="CV1640" i="3"/>
  <c r="CV1641" i="3"/>
  <c r="CV1642" i="3"/>
  <c r="CV1643" i="3"/>
  <c r="CV1644" i="3"/>
  <c r="CV1645" i="3"/>
  <c r="CV1646" i="3"/>
  <c r="CV1647" i="3"/>
  <c r="CV1648" i="3"/>
  <c r="CV1649" i="3"/>
  <c r="CV1650" i="3"/>
  <c r="CV1651" i="3"/>
  <c r="CV1652" i="3"/>
  <c r="CV1653" i="3"/>
  <c r="CV1654" i="3"/>
  <c r="CV1655" i="3"/>
  <c r="CV1656" i="3"/>
  <c r="CV1657" i="3"/>
  <c r="CV1658" i="3"/>
  <c r="CV1659" i="3"/>
  <c r="CV1660" i="3"/>
  <c r="CV1661" i="3"/>
  <c r="CV1662" i="3"/>
  <c r="CV1663" i="3"/>
  <c r="CV1664" i="3"/>
  <c r="CV1665" i="3"/>
  <c r="CV1666" i="3"/>
  <c r="CV1667" i="3"/>
  <c r="CV1668" i="3"/>
  <c r="CV1669" i="3"/>
  <c r="CV1670" i="3"/>
  <c r="CV1671" i="3"/>
  <c r="CV1672" i="3"/>
  <c r="CV1673" i="3"/>
  <c r="CV1674" i="3"/>
  <c r="CV1675" i="3"/>
  <c r="CV1676" i="3"/>
  <c r="CV1677" i="3"/>
  <c r="CV1678" i="3"/>
  <c r="CV1679" i="3"/>
  <c r="CV1680" i="3"/>
  <c r="CV1681" i="3"/>
  <c r="CV1682" i="3"/>
  <c r="CV1683" i="3"/>
  <c r="CV1684" i="3"/>
  <c r="CV1685" i="3"/>
  <c r="CV1686" i="3"/>
  <c r="CV1687" i="3"/>
  <c r="CV1688" i="3"/>
  <c r="CV1689" i="3"/>
  <c r="CV1690" i="3"/>
  <c r="CV1691" i="3"/>
  <c r="CV1692" i="3"/>
  <c r="CV1693" i="3"/>
  <c r="CV1694" i="3"/>
  <c r="CV1695" i="3"/>
  <c r="CV1696" i="3"/>
  <c r="CV1697" i="3"/>
  <c r="CV1698" i="3"/>
  <c r="CV1699" i="3"/>
  <c r="CV1700" i="3"/>
  <c r="CV1701" i="3"/>
  <c r="CV1702" i="3"/>
  <c r="CV1703" i="3"/>
  <c r="CV1704" i="3"/>
  <c r="CV1705" i="3"/>
  <c r="CV1706" i="3"/>
  <c r="CV1707" i="3"/>
  <c r="CV1708" i="3"/>
  <c r="CV1709" i="3"/>
  <c r="CV1710" i="3"/>
  <c r="CV1711" i="3"/>
  <c r="CV1712" i="3"/>
  <c r="CV1713" i="3"/>
  <c r="CV1714" i="3"/>
  <c r="CV1715" i="3"/>
  <c r="CV1716" i="3"/>
  <c r="CV1717" i="3"/>
  <c r="CV1718" i="3"/>
  <c r="CV1719" i="3"/>
  <c r="CV1720" i="3"/>
  <c r="CV1721" i="3"/>
  <c r="CV1722" i="3"/>
  <c r="CV1723" i="3"/>
  <c r="CV1724" i="3"/>
  <c r="CV1725" i="3"/>
  <c r="CV1726" i="3"/>
  <c r="CV1727" i="3"/>
  <c r="CV1728" i="3"/>
  <c r="CV1729" i="3"/>
  <c r="CV1730" i="3"/>
  <c r="CV1731" i="3"/>
  <c r="CV1732" i="3"/>
  <c r="CV1733" i="3"/>
  <c r="CV1734" i="3"/>
  <c r="CV1735" i="3"/>
  <c r="CV1736" i="3"/>
  <c r="CV1737" i="3"/>
  <c r="CV1738" i="3"/>
  <c r="CV1739" i="3"/>
  <c r="CV1740" i="3"/>
  <c r="CV1741" i="3"/>
  <c r="CV1742" i="3"/>
  <c r="CV1743" i="3"/>
  <c r="CV1744" i="3"/>
  <c r="CV1745" i="3"/>
  <c r="CV1746" i="3"/>
  <c r="CV1747" i="3"/>
  <c r="CV1748" i="3"/>
  <c r="CV1749" i="3"/>
  <c r="CV1750" i="3"/>
  <c r="CV1751" i="3"/>
  <c r="CV1752" i="3"/>
  <c r="CV1753" i="3"/>
  <c r="CV1754" i="3"/>
  <c r="CV1755" i="3"/>
  <c r="CV1756" i="3"/>
  <c r="CV1757" i="3"/>
  <c r="CV1758" i="3"/>
  <c r="CV1759" i="3"/>
  <c r="CV1760" i="3"/>
  <c r="CV1761" i="3"/>
  <c r="CV1762" i="3"/>
  <c r="CV1763" i="3"/>
  <c r="CV1764" i="3"/>
  <c r="CV1765" i="3"/>
  <c r="CV1766" i="3"/>
  <c r="CV1767" i="3"/>
  <c r="CV1768" i="3"/>
  <c r="CV1769" i="3"/>
  <c r="CV1770" i="3"/>
  <c r="CV1771" i="3"/>
  <c r="CV1772" i="3"/>
  <c r="CV1773" i="3"/>
  <c r="CV1774" i="3"/>
  <c r="CV1775" i="3"/>
  <c r="CV1776" i="3"/>
  <c r="CV1777" i="3"/>
  <c r="CV1778" i="3"/>
  <c r="CV1779" i="3"/>
  <c r="CV1780" i="3"/>
  <c r="CV1781" i="3"/>
  <c r="CV1782" i="3"/>
  <c r="CV1783" i="3"/>
  <c r="CV1784" i="3"/>
  <c r="CV1785" i="3"/>
  <c r="CV1786" i="3"/>
  <c r="CV1787" i="3"/>
  <c r="CV1788" i="3"/>
  <c r="CV1789" i="3"/>
  <c r="CV1790" i="3"/>
  <c r="CV1791" i="3"/>
  <c r="CV1792" i="3"/>
  <c r="CV1793" i="3"/>
  <c r="CV1794" i="3"/>
  <c r="CV1795" i="3"/>
  <c r="CV1796" i="3"/>
  <c r="CV1797" i="3"/>
  <c r="CV1798" i="3"/>
  <c r="CV1799" i="3"/>
  <c r="CV1800" i="3"/>
  <c r="CV1801" i="3"/>
  <c r="CV1802" i="3"/>
  <c r="CV1803" i="3"/>
  <c r="CV1804" i="3"/>
  <c r="CV1805" i="3"/>
  <c r="CV1806" i="3"/>
  <c r="CV1807" i="3"/>
  <c r="CV1808" i="3"/>
  <c r="CV1809" i="3"/>
  <c r="CV1810" i="3"/>
  <c r="CV1811" i="3"/>
  <c r="CV1812" i="3"/>
  <c r="CV1813" i="3"/>
  <c r="CV1814" i="3"/>
  <c r="CV1815" i="3"/>
  <c r="CV1816" i="3"/>
  <c r="CV1817" i="3"/>
  <c r="CV1818" i="3"/>
  <c r="CV1819" i="3"/>
  <c r="CV1820" i="3"/>
  <c r="CV1821" i="3"/>
  <c r="CV1822" i="3"/>
  <c r="CV1823" i="3"/>
  <c r="CV1824" i="3"/>
  <c r="CV1825" i="3"/>
  <c r="CV1826" i="3"/>
  <c r="CV1827" i="3"/>
  <c r="CV1828" i="3"/>
  <c r="CV1829" i="3"/>
  <c r="CV1830" i="3"/>
  <c r="CV1831" i="3"/>
  <c r="CV1832" i="3"/>
  <c r="CV1833" i="3"/>
  <c r="CV1834" i="3"/>
  <c r="CV1835" i="3"/>
  <c r="CV1836" i="3"/>
  <c r="CV1837" i="3"/>
  <c r="CV1838" i="3"/>
  <c r="CV1839" i="3"/>
  <c r="CV1840" i="3"/>
  <c r="CV1841" i="3"/>
  <c r="CV1842" i="3"/>
  <c r="CV1843" i="3"/>
  <c r="CV1844" i="3"/>
  <c r="CV1845" i="3"/>
  <c r="CV1846" i="3"/>
  <c r="CV1847" i="3"/>
  <c r="CV1848" i="3"/>
  <c r="CV1849" i="3"/>
  <c r="CV1850" i="3"/>
  <c r="CV1851" i="3"/>
  <c r="CV1852" i="3"/>
  <c r="CV1853" i="3"/>
  <c r="CV1854" i="3"/>
  <c r="CV1855" i="3"/>
  <c r="CV1856" i="3"/>
  <c r="CV1857" i="3"/>
  <c r="CV1858" i="3"/>
  <c r="CV1859" i="3"/>
  <c r="CV1860" i="3"/>
  <c r="CV1861" i="3"/>
  <c r="CV1862" i="3"/>
  <c r="CV1863" i="3"/>
  <c r="CV1864" i="3"/>
  <c r="CV1865" i="3"/>
  <c r="CV1866" i="3"/>
  <c r="CV1867" i="3"/>
  <c r="CV1868" i="3"/>
  <c r="CV1869" i="3"/>
  <c r="CV1870" i="3"/>
  <c r="CV1871" i="3"/>
  <c r="CV1872" i="3"/>
  <c r="CV1873" i="3"/>
  <c r="CV1874" i="3"/>
  <c r="CV1875" i="3"/>
  <c r="CV1876" i="3"/>
  <c r="CV1877" i="3"/>
  <c r="CV1878" i="3"/>
  <c r="CV1879" i="3"/>
  <c r="CV1880" i="3"/>
  <c r="CV1881" i="3"/>
  <c r="CV1882" i="3"/>
  <c r="CV1883" i="3"/>
  <c r="CV1884" i="3"/>
  <c r="CV1885" i="3"/>
  <c r="CV1886" i="3"/>
  <c r="CV1887" i="3"/>
  <c r="CV1888" i="3"/>
  <c r="CV1889" i="3"/>
  <c r="CV1890" i="3"/>
  <c r="CV1891" i="3"/>
  <c r="CV1892" i="3"/>
  <c r="CV1893" i="3"/>
  <c r="CV1894" i="3"/>
  <c r="CV1895" i="3"/>
  <c r="CV1896" i="3"/>
  <c r="CV1897" i="3"/>
  <c r="CV1898" i="3"/>
  <c r="CV1899" i="3"/>
  <c r="CV1900" i="3"/>
  <c r="CV1901" i="3"/>
  <c r="CV1902" i="3"/>
  <c r="CV1903" i="3"/>
  <c r="CV1904" i="3"/>
  <c r="CV1905" i="3"/>
  <c r="CV1906" i="3"/>
  <c r="CV1907" i="3"/>
  <c r="CV1908" i="3"/>
  <c r="CV1909" i="3"/>
  <c r="CV1910" i="3"/>
  <c r="CV1911" i="3"/>
  <c r="CV1912" i="3"/>
  <c r="CV1913" i="3"/>
  <c r="CV1914" i="3"/>
  <c r="CV1915" i="3"/>
  <c r="CV1916" i="3"/>
  <c r="CV1917" i="3"/>
  <c r="CV1918" i="3"/>
  <c r="CV1919" i="3"/>
  <c r="CV1920" i="3"/>
  <c r="CV1921" i="3"/>
  <c r="CV1922" i="3"/>
  <c r="CV1923" i="3"/>
  <c r="CV1924" i="3"/>
  <c r="CV1925" i="3"/>
  <c r="CV1926" i="3"/>
  <c r="CV1927" i="3"/>
  <c r="CV1928" i="3"/>
  <c r="CV1929" i="3"/>
  <c r="CV1930" i="3"/>
  <c r="CV1931" i="3"/>
  <c r="CV1932" i="3"/>
  <c r="CV1933" i="3"/>
  <c r="CV1934" i="3"/>
  <c r="CV1935" i="3"/>
  <c r="CV1936" i="3"/>
  <c r="CV1937" i="3"/>
  <c r="CV1938" i="3"/>
  <c r="CV1939" i="3"/>
  <c r="CV1940" i="3"/>
  <c r="CV1941" i="3"/>
  <c r="CV1942" i="3"/>
  <c r="CV1943" i="3"/>
  <c r="CV1944" i="3"/>
  <c r="CV1945" i="3"/>
  <c r="CV1946" i="3"/>
  <c r="CV1947" i="3"/>
  <c r="CV1948" i="3"/>
  <c r="CV1949" i="3"/>
  <c r="CV1950" i="3"/>
  <c r="CV1951" i="3"/>
  <c r="CV1952" i="3"/>
  <c r="CV1953" i="3"/>
  <c r="CV1954" i="3"/>
  <c r="CV1955" i="3"/>
  <c r="CV1956" i="3"/>
  <c r="CV1957" i="3"/>
  <c r="CV1958" i="3"/>
  <c r="CV1959" i="3"/>
  <c r="CV1960" i="3"/>
  <c r="CV1961" i="3"/>
  <c r="CV1962" i="3"/>
  <c r="CV1963" i="3"/>
  <c r="CV1964" i="3"/>
  <c r="CV1965" i="3"/>
  <c r="CV1966" i="3"/>
  <c r="CV1967" i="3"/>
  <c r="CV1968" i="3"/>
  <c r="CV1969" i="3"/>
  <c r="CV1970" i="3"/>
  <c r="CV1971" i="3"/>
  <c r="CV1972" i="3"/>
  <c r="CV1973" i="3"/>
  <c r="CV1974" i="3"/>
  <c r="CV1975" i="3"/>
  <c r="CV1976" i="3"/>
  <c r="CV1977" i="3"/>
  <c r="CV1978" i="3"/>
  <c r="CV1979" i="3"/>
  <c r="CV1980" i="3"/>
  <c r="CV1981" i="3"/>
  <c r="CV1982" i="3"/>
  <c r="CV1983" i="3"/>
  <c r="CV1984" i="3"/>
  <c r="CV1985" i="3"/>
  <c r="CV1986" i="3"/>
  <c r="CV1987" i="3"/>
  <c r="CV1988" i="3"/>
  <c r="CV1989" i="3"/>
  <c r="CV1990" i="3"/>
  <c r="CV1991" i="3"/>
  <c r="CV1992" i="3"/>
  <c r="CV1993" i="3"/>
  <c r="CV1994" i="3"/>
  <c r="CV1995" i="3"/>
  <c r="CV1996" i="3"/>
  <c r="CV1997" i="3"/>
  <c r="CV1998" i="3"/>
  <c r="CV1999" i="3"/>
  <c r="CV2000" i="3"/>
  <c r="CV2001" i="3"/>
  <c r="CV2002" i="3"/>
  <c r="CV2003" i="3"/>
  <c r="CV2004" i="3"/>
  <c r="CV2005" i="3"/>
  <c r="CV2006" i="3"/>
  <c r="CV2007" i="3"/>
  <c r="CV2008" i="3"/>
  <c r="CV2009" i="3"/>
  <c r="CV2010" i="3"/>
  <c r="CV2011" i="3"/>
  <c r="CV2012" i="3"/>
  <c r="CV2013" i="3"/>
  <c r="CV2014" i="3"/>
  <c r="CV2015" i="3"/>
  <c r="CV2016" i="3"/>
  <c r="CV2017" i="3"/>
  <c r="CV2018" i="3"/>
  <c r="CV2019" i="3"/>
  <c r="CV2020" i="3"/>
  <c r="CV2021" i="3"/>
  <c r="CV2022" i="3"/>
  <c r="CV2023" i="3"/>
  <c r="CV2024" i="3"/>
  <c r="CV2025" i="3"/>
  <c r="CV2026" i="3"/>
  <c r="CV2027" i="3"/>
  <c r="CV2028" i="3"/>
  <c r="CV2029" i="3"/>
  <c r="CV2030" i="3"/>
  <c r="CV2031" i="3"/>
  <c r="CV2032" i="3"/>
  <c r="CV2033" i="3"/>
  <c r="CV2034" i="3"/>
  <c r="CV2035" i="3"/>
  <c r="CV2036" i="3"/>
  <c r="CV2037" i="3"/>
  <c r="CV2038" i="3"/>
  <c r="CV2039" i="3"/>
  <c r="CV2040" i="3"/>
  <c r="CV2041" i="3"/>
  <c r="CV2042" i="3"/>
  <c r="CV2043" i="3"/>
  <c r="CV2044" i="3"/>
  <c r="CV2045" i="3"/>
  <c r="CV2046" i="3"/>
  <c r="CV2047" i="3"/>
  <c r="CV2048" i="3"/>
  <c r="CV2049" i="3"/>
  <c r="CV2050" i="3"/>
  <c r="CV2051" i="3"/>
  <c r="CV2052" i="3"/>
  <c r="CV4" i="3"/>
  <c r="CV5" i="3"/>
  <c r="CV6" i="3"/>
  <c r="CV7" i="3"/>
  <c r="CV8" i="3"/>
  <c r="CV9" i="3"/>
  <c r="CV10" i="3"/>
  <c r="CV11" i="3"/>
  <c r="CV12" i="3"/>
  <c r="CV13" i="3"/>
  <c r="CV14" i="3"/>
  <c r="CV15" i="3"/>
  <c r="CV16" i="3"/>
  <c r="CV17" i="3"/>
  <c r="CV18" i="3"/>
  <c r="CV19" i="3"/>
  <c r="CV20" i="3"/>
  <c r="CV21" i="3"/>
  <c r="CV22" i="3"/>
  <c r="CV23" i="3"/>
  <c r="CV24" i="3"/>
  <c r="CV25" i="3"/>
  <c r="CV26" i="3"/>
  <c r="CV27" i="3"/>
  <c r="CV28" i="3"/>
  <c r="CV29" i="3"/>
  <c r="CV30" i="3"/>
  <c r="CV31" i="3"/>
  <c r="CV32" i="3"/>
  <c r="CV33" i="3"/>
  <c r="CV34" i="3"/>
  <c r="CV35" i="3"/>
  <c r="CV36" i="3"/>
  <c r="CV37" i="3"/>
  <c r="CV38" i="3"/>
  <c r="CV39" i="3"/>
  <c r="CV40" i="3"/>
  <c r="CV41" i="3"/>
  <c r="CV42" i="3"/>
  <c r="CV43" i="3"/>
  <c r="CV44" i="3"/>
  <c r="CV45" i="3"/>
  <c r="CV46" i="3"/>
  <c r="CV47" i="3"/>
  <c r="CV48" i="3"/>
  <c r="CV49" i="3"/>
  <c r="CV50" i="3"/>
  <c r="CV51" i="3"/>
  <c r="CV52" i="3"/>
  <c r="CV53" i="3"/>
  <c r="CV54" i="3"/>
  <c r="CV55" i="3"/>
  <c r="CV56" i="3"/>
  <c r="CV57" i="3"/>
  <c r="CV58" i="3"/>
  <c r="CV59" i="3"/>
  <c r="CV60" i="3"/>
  <c r="CV61" i="3"/>
  <c r="CV62" i="3"/>
  <c r="CV63" i="3"/>
  <c r="CV64" i="3"/>
  <c r="CV65" i="3"/>
  <c r="CV66" i="3"/>
  <c r="CV67" i="3"/>
  <c r="CV68" i="3"/>
  <c r="CV69" i="3"/>
  <c r="CV70" i="3"/>
  <c r="CV71" i="3"/>
  <c r="CV72" i="3"/>
  <c r="CV73" i="3"/>
  <c r="CV74" i="3"/>
  <c r="CV75" i="3"/>
  <c r="CV76" i="3"/>
  <c r="CV77" i="3"/>
  <c r="CV78" i="3"/>
  <c r="CV79" i="3"/>
  <c r="CV80" i="3"/>
  <c r="CV81" i="3"/>
  <c r="CV82" i="3"/>
  <c r="CV83" i="3"/>
  <c r="CV84" i="3"/>
  <c r="CV85" i="3"/>
  <c r="CV86" i="3"/>
  <c r="CV87" i="3"/>
  <c r="CV88" i="3"/>
  <c r="CV89" i="3"/>
  <c r="CV90" i="3"/>
  <c r="CV91" i="3"/>
  <c r="CV92" i="3"/>
  <c r="CV93" i="3"/>
  <c r="CV94" i="3"/>
  <c r="CV95" i="3"/>
  <c r="CV96" i="3"/>
  <c r="CV97" i="3"/>
  <c r="CV98" i="3"/>
  <c r="CV99" i="3"/>
  <c r="CV100" i="3"/>
  <c r="CV101" i="3"/>
  <c r="CV102" i="3"/>
  <c r="CV103" i="3"/>
  <c r="CV104" i="3"/>
  <c r="CV105" i="3"/>
  <c r="CV106" i="3"/>
  <c r="CV107" i="3"/>
  <c r="CV108" i="3"/>
  <c r="CV109" i="3"/>
  <c r="CV110" i="3"/>
  <c r="CV111" i="3"/>
  <c r="CV112" i="3"/>
  <c r="CV113" i="3"/>
  <c r="CV114" i="3"/>
  <c r="CV115" i="3"/>
  <c r="CV116" i="3"/>
  <c r="CV117" i="3"/>
  <c r="CV118" i="3"/>
  <c r="CV119" i="3"/>
  <c r="CV120" i="3"/>
  <c r="CV121" i="3"/>
  <c r="CV122" i="3"/>
  <c r="CV123" i="3"/>
  <c r="CV124" i="3"/>
  <c r="CV125" i="3"/>
  <c r="CV126" i="3"/>
  <c r="CV127" i="3"/>
  <c r="CV128" i="3"/>
  <c r="CV129" i="3"/>
  <c r="CV130" i="3"/>
  <c r="CV131" i="3"/>
  <c r="CV132" i="3"/>
  <c r="CV133" i="3"/>
  <c r="CV134" i="3"/>
  <c r="CV135" i="3"/>
  <c r="CV136" i="3"/>
  <c r="CV137" i="3"/>
  <c r="CV138" i="3"/>
  <c r="CV139" i="3"/>
  <c r="CV140" i="3"/>
  <c r="CV141" i="3"/>
  <c r="CV142" i="3"/>
  <c r="CV143" i="3"/>
  <c r="CV144" i="3"/>
  <c r="CV145" i="3"/>
  <c r="CV146" i="3"/>
  <c r="CV147" i="3"/>
  <c r="CV148" i="3"/>
  <c r="CV149" i="3"/>
  <c r="CV150" i="3"/>
  <c r="CV151" i="3"/>
  <c r="CV152" i="3"/>
  <c r="CV153" i="3"/>
  <c r="CV154" i="3"/>
  <c r="CV155" i="3"/>
  <c r="CV156" i="3"/>
  <c r="CV157" i="3"/>
  <c r="CV158" i="3"/>
  <c r="CV159" i="3"/>
  <c r="CV160" i="3"/>
  <c r="CV161" i="3"/>
  <c r="CV162" i="3"/>
  <c r="CV163" i="3"/>
  <c r="CV164" i="3"/>
  <c r="CV165" i="3"/>
  <c r="CV166" i="3"/>
  <c r="CV167" i="3"/>
  <c r="CV168" i="3"/>
  <c r="CV169" i="3"/>
  <c r="CV170" i="3"/>
  <c r="CV171" i="3"/>
  <c r="CV172" i="3"/>
  <c r="CV173" i="3"/>
  <c r="CV174" i="3"/>
  <c r="CV175" i="3"/>
  <c r="CV176" i="3"/>
  <c r="CV177" i="3"/>
  <c r="CV178" i="3"/>
  <c r="CV179" i="3"/>
  <c r="CV180" i="3"/>
  <c r="CV181" i="3"/>
  <c r="CV182" i="3"/>
  <c r="CV183" i="3"/>
  <c r="CV184" i="3"/>
  <c r="CV185" i="3"/>
  <c r="CV186" i="3"/>
  <c r="CV187" i="3"/>
  <c r="CV188" i="3"/>
  <c r="CV189" i="3"/>
  <c r="CV190" i="3"/>
  <c r="CV191" i="3"/>
  <c r="CV192" i="3"/>
  <c r="CV193" i="3"/>
  <c r="CV194" i="3"/>
  <c r="CV195" i="3"/>
  <c r="CV196" i="3"/>
  <c r="CV197" i="3"/>
  <c r="CV198" i="3"/>
  <c r="CV199" i="3"/>
  <c r="CV200" i="3"/>
  <c r="CV201" i="3"/>
  <c r="CV202" i="3"/>
  <c r="CV203" i="3"/>
  <c r="CV204" i="3"/>
  <c r="CV205" i="3"/>
  <c r="CV206" i="3"/>
  <c r="CV207" i="3"/>
  <c r="CV208" i="3"/>
  <c r="CV209" i="3"/>
  <c r="CV210" i="3"/>
  <c r="CV211" i="3"/>
  <c r="CV212" i="3"/>
  <c r="CV213" i="3"/>
  <c r="CV214" i="3"/>
  <c r="CV215" i="3"/>
  <c r="CV216" i="3"/>
  <c r="CV217" i="3"/>
  <c r="CV218" i="3"/>
  <c r="CV219" i="3"/>
  <c r="CV220" i="3"/>
  <c r="CV221" i="3"/>
  <c r="CV222" i="3"/>
  <c r="CV223" i="3"/>
  <c r="CV224" i="3"/>
  <c r="CV225" i="3"/>
  <c r="CV226" i="3"/>
  <c r="CV227" i="3"/>
  <c r="CV228" i="3"/>
  <c r="CV229" i="3"/>
  <c r="CV230" i="3"/>
  <c r="CV231" i="3"/>
  <c r="CV232" i="3"/>
  <c r="CV233" i="3"/>
  <c r="CV234" i="3"/>
  <c r="CV235" i="3"/>
  <c r="CV236" i="3"/>
  <c r="CV237" i="3"/>
  <c r="CV238" i="3"/>
  <c r="CV239" i="3"/>
  <c r="CV240" i="3"/>
  <c r="CV241" i="3"/>
  <c r="CV242" i="3"/>
  <c r="CV243" i="3"/>
  <c r="CV244" i="3"/>
  <c r="CV245" i="3"/>
  <c r="CV246" i="3"/>
  <c r="CV247" i="3"/>
  <c r="CV248" i="3"/>
  <c r="CV249" i="3"/>
  <c r="CV250" i="3"/>
  <c r="CV251" i="3"/>
  <c r="CV252" i="3"/>
  <c r="CV253" i="3"/>
  <c r="CV254" i="3"/>
  <c r="CV255" i="3"/>
  <c r="CV256" i="3"/>
  <c r="CV257" i="3"/>
  <c r="CV258" i="3"/>
  <c r="CV259" i="3"/>
  <c r="CV260" i="3"/>
  <c r="CV261" i="3"/>
  <c r="CV262" i="3"/>
  <c r="CV263" i="3"/>
  <c r="CV264" i="3"/>
  <c r="CV265" i="3"/>
  <c r="CV266" i="3"/>
  <c r="CV267" i="3"/>
  <c r="CV268" i="3"/>
  <c r="CV269" i="3"/>
  <c r="CV270" i="3"/>
  <c r="CV271" i="3"/>
  <c r="CV272" i="3"/>
  <c r="CV273" i="3"/>
  <c r="CV274" i="3"/>
  <c r="CV275" i="3"/>
  <c r="CV276" i="3"/>
  <c r="CV277" i="3"/>
  <c r="CV278" i="3"/>
  <c r="CV279" i="3"/>
  <c r="CV280" i="3"/>
  <c r="CV281" i="3"/>
  <c r="CV282" i="3"/>
  <c r="CV283" i="3"/>
  <c r="CV284" i="3"/>
  <c r="CV285" i="3"/>
  <c r="CV286" i="3"/>
  <c r="CV287" i="3"/>
  <c r="CV288" i="3"/>
  <c r="CV289" i="3"/>
  <c r="CV290" i="3"/>
  <c r="CV291" i="3"/>
  <c r="CV292" i="3"/>
  <c r="CV293" i="3"/>
  <c r="CV294" i="3"/>
  <c r="CV295" i="3"/>
  <c r="CV296" i="3"/>
  <c r="CV297" i="3"/>
  <c r="CV298" i="3"/>
  <c r="CV299" i="3"/>
  <c r="CV300" i="3"/>
  <c r="CV301" i="3"/>
  <c r="CV302" i="3"/>
  <c r="CV303" i="3"/>
  <c r="CV304" i="3"/>
  <c r="CV305" i="3"/>
  <c r="CV306" i="3"/>
  <c r="CV307" i="3"/>
  <c r="CV308" i="3"/>
  <c r="CV309" i="3"/>
  <c r="CV310" i="3"/>
  <c r="CV311" i="3"/>
  <c r="CV312" i="3"/>
  <c r="CV313" i="3"/>
  <c r="CV314" i="3"/>
  <c r="CV315" i="3"/>
  <c r="CV316" i="3"/>
  <c r="CV317" i="3"/>
  <c r="CV318" i="3"/>
  <c r="CV319" i="3"/>
  <c r="CV320" i="3"/>
  <c r="CV321" i="3"/>
  <c r="CV322" i="3"/>
  <c r="CV323" i="3"/>
  <c r="CV324" i="3"/>
  <c r="CV325" i="3"/>
  <c r="CV326" i="3"/>
  <c r="CV327" i="3"/>
  <c r="CV328" i="3"/>
  <c r="CV329" i="3"/>
  <c r="CV330" i="3"/>
  <c r="CV331" i="3"/>
  <c r="CV332" i="3"/>
  <c r="CV333" i="3"/>
  <c r="CV334" i="3"/>
  <c r="CV335" i="3"/>
  <c r="CV336" i="3"/>
  <c r="CV337" i="3"/>
  <c r="CV338" i="3"/>
  <c r="CV339" i="3"/>
  <c r="CV340" i="3"/>
  <c r="CV341" i="3"/>
  <c r="CV342" i="3"/>
  <c r="CV343" i="3"/>
  <c r="CV344" i="3"/>
  <c r="CV345" i="3"/>
  <c r="CV346" i="3"/>
  <c r="CV347" i="3"/>
  <c r="CV348" i="3"/>
  <c r="CV349" i="3"/>
  <c r="CV350" i="3"/>
  <c r="CV351" i="3"/>
  <c r="CV352" i="3"/>
  <c r="CV353" i="3"/>
  <c r="CV354" i="3"/>
  <c r="CV355" i="3"/>
  <c r="CV356" i="3"/>
  <c r="CV357" i="3"/>
  <c r="CV358" i="3"/>
  <c r="CV359" i="3"/>
  <c r="CV360" i="3"/>
  <c r="CV361" i="3"/>
  <c r="CV362" i="3"/>
  <c r="CV363" i="3"/>
  <c r="CV364" i="3"/>
  <c r="CV365" i="3"/>
  <c r="CV366" i="3"/>
  <c r="CV367" i="3"/>
  <c r="CV368" i="3"/>
  <c r="CV369" i="3"/>
  <c r="CV370" i="3"/>
  <c r="CV371" i="3"/>
  <c r="CV372" i="3"/>
  <c r="CV373" i="3"/>
  <c r="CV374" i="3"/>
  <c r="CV375" i="3"/>
  <c r="CV376" i="3"/>
  <c r="CV377" i="3"/>
  <c r="CV378" i="3"/>
  <c r="CV379" i="3"/>
  <c r="CV380" i="3"/>
  <c r="CV381" i="3"/>
  <c r="CV382" i="3"/>
  <c r="CV383" i="3"/>
  <c r="CV384" i="3"/>
  <c r="CV385" i="3"/>
  <c r="CV386" i="3"/>
  <c r="CV387" i="3"/>
  <c r="CV388" i="3"/>
  <c r="CV389" i="3"/>
  <c r="CV390" i="3"/>
  <c r="CV391" i="3"/>
  <c r="CV392" i="3"/>
  <c r="CV393" i="3"/>
  <c r="CV394" i="3"/>
  <c r="CV395" i="3"/>
  <c r="CV396" i="3"/>
  <c r="CV397" i="3"/>
  <c r="CV398" i="3"/>
  <c r="CV399" i="3"/>
  <c r="CV400" i="3"/>
  <c r="CV401" i="3"/>
  <c r="CV402" i="3"/>
  <c r="CV403" i="3"/>
  <c r="CV404" i="3"/>
  <c r="CV405" i="3"/>
  <c r="CV406" i="3"/>
  <c r="CV407" i="3"/>
  <c r="CV408" i="3"/>
  <c r="CV409" i="3"/>
  <c r="CV410" i="3"/>
  <c r="CV411" i="3"/>
  <c r="CV412" i="3"/>
  <c r="CV413" i="3"/>
  <c r="CV414" i="3"/>
  <c r="CV415" i="3"/>
  <c r="CV416" i="3"/>
  <c r="CV417" i="3"/>
  <c r="CV418" i="3"/>
  <c r="CV419" i="3"/>
  <c r="CV420" i="3"/>
  <c r="CV421" i="3"/>
  <c r="CV422" i="3"/>
  <c r="CV423" i="3"/>
  <c r="CV424" i="3"/>
  <c r="CV425" i="3"/>
  <c r="CV426" i="3"/>
  <c r="CV427" i="3"/>
  <c r="CV428" i="3"/>
  <c r="CV429" i="3"/>
  <c r="CV430" i="3"/>
  <c r="CV431" i="3"/>
  <c r="CV432" i="3"/>
  <c r="CV433" i="3"/>
  <c r="CV434" i="3"/>
  <c r="CV435" i="3"/>
  <c r="CV436" i="3"/>
  <c r="CV437" i="3"/>
  <c r="CV438" i="3"/>
  <c r="CV439" i="3"/>
  <c r="CV440" i="3"/>
  <c r="CV441" i="3"/>
  <c r="CV442" i="3"/>
  <c r="CV443" i="3"/>
  <c r="CV444" i="3"/>
  <c r="CV445" i="3"/>
  <c r="CV446" i="3"/>
  <c r="CV447" i="3"/>
  <c r="CV448" i="3"/>
  <c r="CV449" i="3"/>
  <c r="CV450" i="3"/>
  <c r="CV451" i="3"/>
  <c r="CV452" i="3"/>
  <c r="CV453" i="3"/>
  <c r="CV454" i="3"/>
  <c r="CV455" i="3"/>
  <c r="CV456" i="3"/>
  <c r="CV457" i="3"/>
  <c r="CV458" i="3"/>
  <c r="CV459" i="3"/>
  <c r="CV460" i="3"/>
  <c r="CV461" i="3"/>
  <c r="CV462" i="3"/>
  <c r="CV463" i="3"/>
  <c r="CV464" i="3"/>
  <c r="CV465" i="3"/>
  <c r="CV466" i="3"/>
  <c r="CV467" i="3"/>
  <c r="CV468" i="3"/>
  <c r="CV469" i="3"/>
  <c r="CV470" i="3"/>
  <c r="CV471" i="3"/>
  <c r="CV472" i="3"/>
  <c r="CV473" i="3"/>
  <c r="CV474" i="3"/>
  <c r="CV475" i="3"/>
  <c r="CV476" i="3"/>
  <c r="CV477" i="3"/>
  <c r="CV478" i="3"/>
  <c r="CV479" i="3"/>
  <c r="CV480" i="3"/>
  <c r="CV481" i="3"/>
  <c r="CV482" i="3"/>
  <c r="CV483" i="3"/>
  <c r="CV484" i="3"/>
  <c r="CV485" i="3"/>
  <c r="CV486" i="3"/>
  <c r="CV487" i="3"/>
  <c r="CV488" i="3"/>
  <c r="CV489" i="3"/>
  <c r="CV490" i="3"/>
  <c r="CV491" i="3"/>
  <c r="CV492" i="3"/>
  <c r="CV493" i="3"/>
  <c r="CV494" i="3"/>
  <c r="CV495" i="3"/>
  <c r="CV496" i="3"/>
  <c r="CV497" i="3"/>
  <c r="CV498" i="3"/>
  <c r="CV499" i="3"/>
  <c r="CV500" i="3"/>
  <c r="CV501" i="3"/>
  <c r="CV502" i="3"/>
  <c r="CV503" i="3"/>
  <c r="CV504" i="3"/>
  <c r="CV505" i="3"/>
  <c r="CV506" i="3"/>
  <c r="CV507" i="3"/>
  <c r="CV508" i="3"/>
  <c r="CV509" i="3"/>
  <c r="CV510" i="3"/>
  <c r="CV511" i="3"/>
  <c r="CV512" i="3"/>
  <c r="CV513" i="3"/>
  <c r="CV514" i="3"/>
  <c r="CV515" i="3"/>
  <c r="CV516" i="3"/>
  <c r="CV517" i="3"/>
  <c r="CV518" i="3"/>
  <c r="CV519" i="3"/>
  <c r="CV520" i="3"/>
  <c r="CV521" i="3"/>
  <c r="CV522" i="3"/>
  <c r="CV523" i="3"/>
  <c r="CV524" i="3"/>
  <c r="CV525" i="3"/>
  <c r="CV526" i="3"/>
  <c r="CV527" i="3"/>
  <c r="CV528" i="3"/>
  <c r="CV529" i="3"/>
  <c r="CV530" i="3"/>
  <c r="CV531" i="3"/>
  <c r="CV532" i="3"/>
  <c r="CV533" i="3"/>
  <c r="CV534" i="3"/>
  <c r="CV535" i="3"/>
  <c r="CV536" i="3"/>
  <c r="CV537" i="3"/>
  <c r="CV538" i="3"/>
  <c r="CV539" i="3"/>
  <c r="CV540" i="3"/>
  <c r="CV541" i="3"/>
  <c r="CV542" i="3"/>
  <c r="CV543" i="3"/>
  <c r="CV544" i="3"/>
  <c r="CV545" i="3"/>
  <c r="CV546" i="3"/>
  <c r="CV547" i="3"/>
  <c r="CV548" i="3"/>
  <c r="CV549" i="3"/>
  <c r="CV550" i="3"/>
  <c r="CV551" i="3"/>
  <c r="CV552" i="3"/>
  <c r="CV553" i="3"/>
  <c r="CV554" i="3"/>
  <c r="CV555" i="3"/>
  <c r="CV556" i="3"/>
  <c r="CV557" i="3"/>
  <c r="CV558" i="3"/>
  <c r="CV559" i="3"/>
  <c r="CV560" i="3"/>
  <c r="CV561" i="3"/>
  <c r="CV562" i="3"/>
  <c r="CV563" i="3"/>
  <c r="CV564" i="3"/>
  <c r="CV565" i="3"/>
  <c r="CV566" i="3"/>
  <c r="CV567" i="3"/>
  <c r="CV568" i="3"/>
  <c r="CV569" i="3"/>
  <c r="CV570" i="3"/>
  <c r="CV571" i="3"/>
  <c r="CV572" i="3"/>
  <c r="CV573" i="3"/>
  <c r="CV574" i="3"/>
  <c r="CV575" i="3"/>
  <c r="CV576" i="3"/>
  <c r="CV577" i="3"/>
  <c r="CV578" i="3"/>
  <c r="CV579" i="3"/>
  <c r="CV580" i="3"/>
  <c r="CV581" i="3"/>
  <c r="CV582" i="3"/>
  <c r="CV583" i="3"/>
  <c r="CV584" i="3"/>
  <c r="CV585" i="3"/>
  <c r="CV586" i="3"/>
  <c r="CV587" i="3"/>
  <c r="CV588" i="3"/>
  <c r="CV589" i="3"/>
  <c r="CV590" i="3"/>
  <c r="CV591" i="3"/>
  <c r="CV592" i="3"/>
  <c r="CV593" i="3"/>
  <c r="CV594" i="3"/>
  <c r="CV595" i="3"/>
  <c r="CV596" i="3"/>
  <c r="CV597" i="3"/>
  <c r="CV598" i="3"/>
  <c r="CV599" i="3"/>
  <c r="CV600" i="3"/>
  <c r="CV601" i="3"/>
  <c r="CV602" i="3"/>
  <c r="CV603" i="3"/>
  <c r="CV604" i="3"/>
  <c r="CV605" i="3"/>
  <c r="CV606" i="3"/>
  <c r="CV607" i="3"/>
  <c r="CV608" i="3"/>
  <c r="CV609" i="3"/>
  <c r="CV610" i="3"/>
  <c r="CV611" i="3"/>
  <c r="CV612" i="3"/>
  <c r="CV613" i="3"/>
  <c r="CV614" i="3"/>
  <c r="CV615" i="3"/>
  <c r="CV616" i="3"/>
  <c r="CV617" i="3"/>
  <c r="CV618" i="3"/>
  <c r="CV619" i="3"/>
  <c r="CV620" i="3"/>
  <c r="CV621" i="3"/>
  <c r="CV622" i="3"/>
  <c r="CV623" i="3"/>
  <c r="CV624" i="3"/>
  <c r="CV625" i="3"/>
  <c r="CV626" i="3"/>
  <c r="CV627" i="3"/>
  <c r="CV628" i="3"/>
  <c r="CV629" i="3"/>
  <c r="CV630" i="3"/>
  <c r="CV631" i="3"/>
  <c r="CV632" i="3"/>
  <c r="CV633" i="3"/>
  <c r="CV634" i="3"/>
  <c r="CV635" i="3"/>
  <c r="CV636" i="3"/>
  <c r="CV637" i="3"/>
  <c r="CV638" i="3"/>
  <c r="CV639" i="3"/>
  <c r="CV640" i="3"/>
  <c r="CV641" i="3"/>
  <c r="CV642" i="3"/>
  <c r="CV643" i="3"/>
  <c r="CV644" i="3"/>
  <c r="CV645" i="3"/>
  <c r="CV646" i="3"/>
  <c r="CV647" i="3"/>
  <c r="CV648" i="3"/>
  <c r="CV649" i="3"/>
  <c r="CV650" i="3"/>
  <c r="CV651" i="3"/>
  <c r="CV652" i="3"/>
  <c r="CV653" i="3"/>
  <c r="CV654" i="3"/>
  <c r="CV655" i="3"/>
  <c r="CV656" i="3"/>
  <c r="CV657" i="3"/>
  <c r="CV658" i="3"/>
  <c r="CV659" i="3"/>
  <c r="CV660" i="3"/>
  <c r="CV661" i="3"/>
  <c r="CV662" i="3"/>
  <c r="CV663" i="3"/>
  <c r="CV664" i="3"/>
  <c r="CV665" i="3"/>
  <c r="CV666" i="3"/>
  <c r="CV667" i="3"/>
  <c r="CV668" i="3"/>
  <c r="CV669" i="3"/>
  <c r="CV670" i="3"/>
  <c r="CV671" i="3"/>
  <c r="CV672" i="3"/>
  <c r="CV673" i="3"/>
  <c r="CV674" i="3"/>
  <c r="CV675" i="3"/>
  <c r="CV676" i="3"/>
  <c r="CV677" i="3"/>
  <c r="CV678" i="3"/>
  <c r="CV679" i="3"/>
  <c r="CV680" i="3"/>
  <c r="CV681" i="3"/>
  <c r="CV682" i="3"/>
  <c r="CV683" i="3"/>
  <c r="CV684" i="3"/>
  <c r="CV685" i="3"/>
  <c r="CV686" i="3"/>
  <c r="CV687" i="3"/>
  <c r="CV688" i="3"/>
  <c r="CV689" i="3"/>
  <c r="CV690" i="3"/>
  <c r="CV691" i="3"/>
  <c r="CV692" i="3"/>
  <c r="CV693" i="3"/>
  <c r="CV694" i="3"/>
  <c r="CV695" i="3"/>
  <c r="CV696" i="3"/>
  <c r="CV697" i="3"/>
  <c r="CV698" i="3"/>
  <c r="CV699" i="3"/>
  <c r="CV700" i="3"/>
  <c r="CV701" i="3"/>
  <c r="CV702" i="3"/>
  <c r="CV703" i="3"/>
  <c r="CV704" i="3"/>
  <c r="CV705" i="3"/>
  <c r="CV706" i="3"/>
  <c r="CV707" i="3"/>
  <c r="CV708" i="3"/>
  <c r="CV709" i="3"/>
  <c r="CV710" i="3"/>
  <c r="CV711" i="3"/>
  <c r="CV712" i="3"/>
  <c r="CV713" i="3"/>
  <c r="CV714" i="3"/>
  <c r="CV715" i="3"/>
  <c r="CV716" i="3"/>
  <c r="CV717" i="3"/>
  <c r="CV3" i="3"/>
  <c r="CP3" i="3"/>
  <c r="CP4" i="3"/>
  <c r="CP5" i="3"/>
  <c r="CP6" i="3"/>
  <c r="CP7" i="3"/>
  <c r="CP8" i="3"/>
  <c r="CP9" i="3"/>
  <c r="CT5" i="3"/>
  <c r="CT6" i="3"/>
  <c r="CT7" i="3"/>
  <c r="CT8" i="3"/>
  <c r="CT9" i="3"/>
  <c r="CT10" i="3"/>
  <c r="CT11" i="3"/>
  <c r="CT12" i="3"/>
  <c r="CT13" i="3"/>
  <c r="CT14" i="3"/>
  <c r="CT15" i="3"/>
  <c r="CT16" i="3"/>
  <c r="CT17" i="3"/>
  <c r="CT18" i="3"/>
  <c r="CT19" i="3"/>
  <c r="CT20" i="3"/>
  <c r="CT21" i="3"/>
  <c r="CT22" i="3"/>
  <c r="CT23" i="3"/>
  <c r="CT24" i="3"/>
  <c r="CT25" i="3"/>
  <c r="CT26" i="3"/>
  <c r="CT27" i="3"/>
  <c r="CT28" i="3"/>
  <c r="CT29" i="3"/>
  <c r="CT30" i="3"/>
  <c r="CT31" i="3"/>
  <c r="CT32" i="3"/>
  <c r="CT33" i="3"/>
  <c r="CT34" i="3"/>
  <c r="CT35" i="3"/>
  <c r="CT36" i="3"/>
  <c r="CT37" i="3"/>
  <c r="CT38" i="3"/>
  <c r="CT39" i="3"/>
  <c r="CT40" i="3"/>
  <c r="CT41" i="3"/>
  <c r="CT42" i="3"/>
  <c r="CT43" i="3"/>
  <c r="CT44" i="3"/>
  <c r="CT45" i="3"/>
  <c r="CT46" i="3"/>
  <c r="CT47" i="3"/>
  <c r="CT48" i="3"/>
  <c r="CT49" i="3"/>
  <c r="CT50" i="3"/>
  <c r="CT51" i="3"/>
  <c r="CT52" i="3"/>
  <c r="CT53" i="3"/>
  <c r="CT54" i="3"/>
  <c r="CT55" i="3"/>
  <c r="CT56" i="3"/>
  <c r="CT57" i="3"/>
  <c r="CT58" i="3"/>
  <c r="CT59" i="3"/>
  <c r="CT60" i="3"/>
  <c r="CT61" i="3"/>
  <c r="CT62" i="3"/>
  <c r="CT63" i="3"/>
  <c r="CT64" i="3"/>
  <c r="CT65" i="3"/>
  <c r="CT66" i="3"/>
  <c r="CT67" i="3"/>
  <c r="CT68" i="3"/>
  <c r="CT69" i="3"/>
  <c r="CT70" i="3"/>
  <c r="CT71" i="3"/>
  <c r="CT72" i="3"/>
  <c r="CT73" i="3"/>
  <c r="CT74" i="3"/>
  <c r="CT75" i="3"/>
  <c r="CT76" i="3"/>
  <c r="CT77" i="3"/>
  <c r="CT78" i="3"/>
  <c r="CT79" i="3"/>
  <c r="CT80" i="3"/>
  <c r="CT81" i="3"/>
  <c r="CT82" i="3"/>
  <c r="CT83" i="3"/>
  <c r="CT84" i="3"/>
  <c r="CT85" i="3"/>
  <c r="CT86" i="3"/>
  <c r="CT87" i="3"/>
  <c r="CT88" i="3"/>
  <c r="CT89" i="3"/>
  <c r="CT90" i="3"/>
  <c r="CT91" i="3"/>
  <c r="CT92" i="3"/>
  <c r="CT93" i="3"/>
  <c r="CT94" i="3"/>
  <c r="CT95" i="3"/>
  <c r="CT96" i="3"/>
  <c r="CT97" i="3"/>
  <c r="CT98" i="3"/>
  <c r="CT99" i="3"/>
  <c r="CT100" i="3"/>
  <c r="CT101" i="3"/>
  <c r="CT102" i="3"/>
  <c r="CT103" i="3"/>
  <c r="CT104" i="3"/>
  <c r="CT105" i="3"/>
  <c r="CT106" i="3"/>
  <c r="CT107" i="3"/>
  <c r="CT108" i="3"/>
  <c r="CT109" i="3"/>
  <c r="CT110" i="3"/>
  <c r="CT111" i="3"/>
  <c r="CT112" i="3"/>
  <c r="CT113" i="3"/>
  <c r="CT114" i="3"/>
  <c r="CT115" i="3"/>
  <c r="CT116" i="3"/>
  <c r="CT117" i="3"/>
  <c r="CT118" i="3"/>
  <c r="CT119" i="3"/>
  <c r="CT120" i="3"/>
  <c r="CT121" i="3"/>
  <c r="CT122" i="3"/>
  <c r="CT123" i="3"/>
  <c r="CT124" i="3"/>
  <c r="CT125" i="3"/>
  <c r="CT126" i="3"/>
  <c r="CT127" i="3"/>
  <c r="CT128" i="3"/>
  <c r="CT129" i="3"/>
  <c r="CT130" i="3"/>
  <c r="CT131" i="3"/>
  <c r="CT132" i="3"/>
  <c r="CT133" i="3"/>
  <c r="CT134" i="3"/>
  <c r="CT135" i="3"/>
  <c r="CT136" i="3"/>
  <c r="CT137" i="3"/>
  <c r="CT138" i="3"/>
  <c r="CT139" i="3"/>
  <c r="CT140" i="3"/>
  <c r="CT141" i="3"/>
  <c r="CT142" i="3"/>
  <c r="CT143" i="3"/>
  <c r="CT144" i="3"/>
  <c r="CT145" i="3"/>
  <c r="CT146" i="3"/>
  <c r="CT147" i="3"/>
  <c r="CT148" i="3"/>
  <c r="CT149" i="3"/>
  <c r="CT150" i="3"/>
  <c r="CT151" i="3"/>
  <c r="CT152" i="3"/>
  <c r="CT153" i="3"/>
  <c r="CT154" i="3"/>
  <c r="CT155" i="3"/>
  <c r="CT156" i="3"/>
  <c r="CT157" i="3"/>
  <c r="CT158" i="3"/>
  <c r="CT159" i="3"/>
  <c r="CT160" i="3"/>
  <c r="CT161" i="3"/>
  <c r="CT162" i="3"/>
  <c r="CT163" i="3"/>
  <c r="CT164" i="3"/>
  <c r="CT165" i="3"/>
  <c r="CT166" i="3"/>
  <c r="CT167" i="3"/>
  <c r="CT168" i="3"/>
  <c r="CT169" i="3"/>
  <c r="CT170" i="3"/>
  <c r="CT171" i="3"/>
  <c r="CT172" i="3"/>
  <c r="CT173" i="3"/>
  <c r="CT174" i="3"/>
  <c r="CT175" i="3"/>
  <c r="CT176" i="3"/>
  <c r="CT177" i="3"/>
  <c r="CT178" i="3"/>
  <c r="CT179" i="3"/>
  <c r="CT180" i="3"/>
  <c r="CT181" i="3"/>
  <c r="CT182" i="3"/>
  <c r="CT183" i="3"/>
  <c r="CT184" i="3"/>
  <c r="CT185" i="3"/>
  <c r="CT186" i="3"/>
  <c r="CT187" i="3"/>
  <c r="CT188" i="3"/>
  <c r="CT189" i="3"/>
  <c r="CT190" i="3"/>
  <c r="CT191" i="3"/>
  <c r="CT192" i="3"/>
  <c r="CT193" i="3"/>
  <c r="CT194" i="3"/>
  <c r="CT195" i="3"/>
  <c r="CT196" i="3"/>
  <c r="CT197" i="3"/>
  <c r="CT198" i="3"/>
  <c r="CT199" i="3"/>
  <c r="CT200" i="3"/>
  <c r="CT201" i="3"/>
  <c r="CT202" i="3"/>
  <c r="CT203" i="3"/>
  <c r="CT204" i="3"/>
  <c r="CT205" i="3"/>
  <c r="CT206" i="3"/>
  <c r="CT207" i="3"/>
  <c r="CT208" i="3"/>
  <c r="CT209" i="3"/>
  <c r="CT210" i="3"/>
  <c r="CT211" i="3"/>
  <c r="CT212" i="3"/>
  <c r="CT213" i="3"/>
  <c r="CT214" i="3"/>
  <c r="CT215" i="3"/>
  <c r="CT216" i="3"/>
  <c r="CT217" i="3"/>
  <c r="CT218" i="3"/>
  <c r="CT219" i="3"/>
  <c r="CT220" i="3"/>
  <c r="CT221" i="3"/>
  <c r="CT222" i="3"/>
  <c r="CT223" i="3"/>
  <c r="CT224" i="3"/>
  <c r="CT225" i="3"/>
  <c r="CT226" i="3"/>
  <c r="CT227" i="3"/>
  <c r="CT228" i="3"/>
  <c r="CT229" i="3"/>
  <c r="CT230" i="3"/>
  <c r="CT231" i="3"/>
  <c r="CT232" i="3"/>
  <c r="CT233" i="3"/>
  <c r="CT234" i="3"/>
  <c r="CT235" i="3"/>
  <c r="CT236" i="3"/>
  <c r="CT237" i="3"/>
  <c r="CT238" i="3"/>
  <c r="CT239" i="3"/>
  <c r="CT240" i="3"/>
  <c r="CT241" i="3"/>
  <c r="CT242" i="3"/>
  <c r="CT243" i="3"/>
  <c r="CT244" i="3"/>
  <c r="CT245" i="3"/>
  <c r="CT246" i="3"/>
  <c r="CT247" i="3"/>
  <c r="CT248" i="3"/>
  <c r="CT249" i="3"/>
  <c r="CT250" i="3"/>
  <c r="CT251" i="3"/>
  <c r="CT252" i="3"/>
  <c r="CT253" i="3"/>
  <c r="CT254" i="3"/>
  <c r="CT255" i="3"/>
  <c r="CT256" i="3"/>
  <c r="CT257" i="3"/>
  <c r="CT258" i="3"/>
  <c r="CT259" i="3"/>
  <c r="CT260" i="3"/>
  <c r="CT261" i="3"/>
  <c r="CT262" i="3"/>
  <c r="CT263" i="3"/>
  <c r="CT264" i="3"/>
  <c r="CT265" i="3"/>
  <c r="CT266" i="3"/>
  <c r="CT267" i="3"/>
  <c r="CT268" i="3"/>
  <c r="CT269" i="3"/>
  <c r="CT270" i="3"/>
  <c r="CT271" i="3"/>
  <c r="CT272" i="3"/>
  <c r="CT273" i="3"/>
  <c r="CT274" i="3"/>
  <c r="CT275" i="3"/>
  <c r="CT276" i="3"/>
  <c r="CT277" i="3"/>
  <c r="CT278" i="3"/>
  <c r="CT279" i="3"/>
  <c r="CT280" i="3"/>
  <c r="CT281" i="3"/>
  <c r="CT282" i="3"/>
  <c r="CT283" i="3"/>
  <c r="CT284" i="3"/>
  <c r="CT285" i="3"/>
  <c r="CT286" i="3"/>
  <c r="CT287" i="3"/>
  <c r="CT288" i="3"/>
  <c r="CT289" i="3"/>
  <c r="CT290" i="3"/>
  <c r="CT291" i="3"/>
  <c r="CT292" i="3"/>
  <c r="CT293" i="3"/>
  <c r="CT294" i="3"/>
  <c r="CT295" i="3"/>
  <c r="CT296" i="3"/>
  <c r="CT297" i="3"/>
  <c r="CT298" i="3"/>
  <c r="CT299" i="3"/>
  <c r="CT300" i="3"/>
  <c r="CT301" i="3"/>
  <c r="CT302" i="3"/>
  <c r="CT303" i="3"/>
  <c r="CT304" i="3"/>
  <c r="CT305" i="3"/>
  <c r="CT306" i="3"/>
  <c r="CT307" i="3"/>
  <c r="CT308" i="3"/>
  <c r="CT309" i="3"/>
  <c r="CT310" i="3"/>
  <c r="CT311" i="3"/>
  <c r="CT312" i="3"/>
  <c r="CT313" i="3"/>
  <c r="CT314" i="3"/>
  <c r="CT315" i="3"/>
  <c r="CT316" i="3"/>
  <c r="CT317" i="3"/>
  <c r="CT318" i="3"/>
  <c r="CT319" i="3"/>
  <c r="CT320" i="3"/>
  <c r="CT321" i="3"/>
  <c r="CT322" i="3"/>
  <c r="CT323" i="3"/>
  <c r="CT324" i="3"/>
  <c r="CT325" i="3"/>
  <c r="CT326" i="3"/>
  <c r="CT327" i="3"/>
  <c r="CT328" i="3"/>
  <c r="CT329" i="3"/>
  <c r="CT330" i="3"/>
  <c r="CT331" i="3"/>
  <c r="CT332" i="3"/>
  <c r="CT333" i="3"/>
  <c r="CT334" i="3"/>
  <c r="CT335" i="3"/>
  <c r="CT336" i="3"/>
  <c r="CT337" i="3"/>
  <c r="CT338" i="3"/>
  <c r="CT339" i="3"/>
  <c r="CT340" i="3"/>
  <c r="CT341" i="3"/>
  <c r="CT342" i="3"/>
  <c r="CT343" i="3"/>
  <c r="CT344" i="3"/>
  <c r="CT345" i="3"/>
  <c r="CT346" i="3"/>
  <c r="CT347" i="3"/>
  <c r="CT348" i="3"/>
  <c r="CT349" i="3"/>
  <c r="CT350" i="3"/>
  <c r="CT351" i="3"/>
  <c r="CT352" i="3"/>
  <c r="CT353" i="3"/>
  <c r="CT354" i="3"/>
  <c r="CT355" i="3"/>
  <c r="CT356" i="3"/>
  <c r="CT357" i="3"/>
  <c r="CT358" i="3"/>
  <c r="CT359" i="3"/>
  <c r="CT360" i="3"/>
  <c r="CT361" i="3"/>
  <c r="CT362" i="3"/>
  <c r="CT363" i="3"/>
  <c r="CT364" i="3"/>
  <c r="CT365" i="3"/>
  <c r="CT366" i="3"/>
  <c r="CT367" i="3"/>
  <c r="CT368" i="3"/>
  <c r="CT369" i="3"/>
  <c r="CT370" i="3"/>
  <c r="CT371" i="3"/>
  <c r="CT372" i="3"/>
  <c r="CT373" i="3"/>
  <c r="CT374" i="3"/>
  <c r="CT375" i="3"/>
  <c r="CT376" i="3"/>
  <c r="CT377" i="3"/>
  <c r="CT378" i="3"/>
  <c r="CT379" i="3"/>
  <c r="CT380" i="3"/>
  <c r="CT381" i="3"/>
  <c r="CT382" i="3"/>
  <c r="CT383" i="3"/>
  <c r="CT384" i="3"/>
  <c r="CT385" i="3"/>
  <c r="CT386" i="3"/>
  <c r="CT387" i="3"/>
  <c r="CT388" i="3"/>
  <c r="CT389" i="3"/>
  <c r="CT390" i="3"/>
  <c r="CT391" i="3"/>
  <c r="CT392" i="3"/>
  <c r="CT393" i="3"/>
  <c r="CT394" i="3"/>
  <c r="CT395" i="3"/>
  <c r="CT396" i="3"/>
  <c r="CT397" i="3"/>
  <c r="CT398" i="3"/>
  <c r="CT399" i="3"/>
  <c r="CT400" i="3"/>
  <c r="CT401" i="3"/>
  <c r="CT402" i="3"/>
  <c r="CT403" i="3"/>
  <c r="CT404" i="3"/>
  <c r="CT405" i="3"/>
  <c r="CT406" i="3"/>
  <c r="CT407" i="3"/>
  <c r="CT408" i="3"/>
  <c r="CT409" i="3"/>
  <c r="CT410" i="3"/>
  <c r="CT411" i="3"/>
  <c r="CT412" i="3"/>
  <c r="CT413" i="3"/>
  <c r="CT414" i="3"/>
  <c r="CT415" i="3"/>
  <c r="CT416" i="3"/>
  <c r="CT417" i="3"/>
  <c r="CT418" i="3"/>
  <c r="CT419" i="3"/>
  <c r="CT420" i="3"/>
  <c r="CT421" i="3"/>
  <c r="CT422" i="3"/>
  <c r="CT423" i="3"/>
  <c r="CT424" i="3"/>
  <c r="CT425" i="3"/>
  <c r="CT426" i="3"/>
  <c r="CT427" i="3"/>
  <c r="CT428" i="3"/>
  <c r="CT429" i="3"/>
  <c r="CT430" i="3"/>
  <c r="CT431" i="3"/>
  <c r="CT432" i="3"/>
  <c r="CT433" i="3"/>
  <c r="CT434" i="3"/>
  <c r="CT435" i="3"/>
  <c r="CT436" i="3"/>
  <c r="CT437" i="3"/>
  <c r="CT438" i="3"/>
  <c r="CT439" i="3"/>
  <c r="CT440" i="3"/>
  <c r="CT441" i="3"/>
  <c r="CT442" i="3"/>
  <c r="CT443" i="3"/>
  <c r="CT444" i="3"/>
  <c r="CT445" i="3"/>
  <c r="CT446" i="3"/>
  <c r="CT447" i="3"/>
  <c r="CT448" i="3"/>
  <c r="CT449" i="3"/>
  <c r="CT450" i="3"/>
  <c r="CT451" i="3"/>
  <c r="CT452" i="3"/>
  <c r="CT453" i="3"/>
  <c r="CT454" i="3"/>
  <c r="CT455" i="3"/>
  <c r="CT456" i="3"/>
  <c r="CT457" i="3"/>
  <c r="CT458" i="3"/>
  <c r="CT459" i="3"/>
  <c r="CT460" i="3"/>
  <c r="CT461" i="3"/>
  <c r="CT462" i="3"/>
  <c r="CT463" i="3"/>
  <c r="CT464" i="3"/>
  <c r="CT465" i="3"/>
  <c r="CT466" i="3"/>
  <c r="CT467" i="3"/>
  <c r="CT468" i="3"/>
  <c r="CT469" i="3"/>
  <c r="CT470" i="3"/>
  <c r="CT471" i="3"/>
  <c r="CT472" i="3"/>
  <c r="CT473" i="3"/>
  <c r="CT474" i="3"/>
  <c r="CT475" i="3"/>
  <c r="CT476" i="3"/>
  <c r="CT477" i="3"/>
  <c r="CT478" i="3"/>
  <c r="CT479" i="3"/>
  <c r="CT480" i="3"/>
  <c r="CT481" i="3"/>
  <c r="CT482" i="3"/>
  <c r="CT483" i="3"/>
  <c r="CT484" i="3"/>
  <c r="CT485" i="3"/>
  <c r="CT486" i="3"/>
  <c r="CT487" i="3"/>
  <c r="CT488" i="3"/>
  <c r="CT489" i="3"/>
  <c r="CT490" i="3"/>
  <c r="CT491" i="3"/>
  <c r="CT492" i="3"/>
  <c r="CT493" i="3"/>
  <c r="CT494" i="3"/>
  <c r="CT495" i="3"/>
  <c r="CT496" i="3"/>
  <c r="CT497" i="3"/>
  <c r="CT498" i="3"/>
  <c r="CT499" i="3"/>
  <c r="CT500" i="3"/>
  <c r="CT501" i="3"/>
  <c r="CT502" i="3"/>
  <c r="CT503" i="3"/>
  <c r="CT504" i="3"/>
  <c r="CT505" i="3"/>
  <c r="CT506" i="3"/>
  <c r="CT507" i="3"/>
  <c r="CT508" i="3"/>
  <c r="CT509" i="3"/>
  <c r="CT510" i="3"/>
  <c r="CT511" i="3"/>
  <c r="CT512" i="3"/>
  <c r="CT513" i="3"/>
  <c r="CT514" i="3"/>
  <c r="CT515" i="3"/>
  <c r="CT516" i="3"/>
  <c r="CT517" i="3"/>
  <c r="CT518" i="3"/>
  <c r="CT519" i="3"/>
  <c r="CT520" i="3"/>
  <c r="CT521" i="3"/>
  <c r="CT522" i="3"/>
  <c r="CT523" i="3"/>
  <c r="CT524" i="3"/>
  <c r="CT525" i="3"/>
  <c r="CT526" i="3"/>
  <c r="CT527" i="3"/>
  <c r="CT528" i="3"/>
  <c r="CT529" i="3"/>
  <c r="CT530" i="3"/>
  <c r="CT531" i="3"/>
  <c r="CT532" i="3"/>
  <c r="CT533" i="3"/>
  <c r="CT534" i="3"/>
  <c r="CT535" i="3"/>
  <c r="CT536" i="3"/>
  <c r="CT537" i="3"/>
  <c r="CT538" i="3"/>
  <c r="CT539" i="3"/>
  <c r="CT540" i="3"/>
  <c r="CT541" i="3"/>
  <c r="CT542" i="3"/>
  <c r="CT543" i="3"/>
  <c r="CT544" i="3"/>
  <c r="CT545" i="3"/>
  <c r="CT546" i="3"/>
  <c r="CT547" i="3"/>
  <c r="CT548" i="3"/>
  <c r="CT549" i="3"/>
  <c r="CT550" i="3"/>
  <c r="CT551" i="3"/>
  <c r="CT552" i="3"/>
  <c r="CT553" i="3"/>
  <c r="CT554" i="3"/>
  <c r="CT555" i="3"/>
  <c r="CT556" i="3"/>
  <c r="CT557" i="3"/>
  <c r="CT558" i="3"/>
  <c r="CT559" i="3"/>
  <c r="CT560" i="3"/>
  <c r="CT561" i="3"/>
  <c r="CT562" i="3"/>
  <c r="CT563" i="3"/>
  <c r="CT564" i="3"/>
  <c r="CT565" i="3"/>
  <c r="CT566" i="3"/>
  <c r="CT567" i="3"/>
  <c r="CT568" i="3"/>
  <c r="CT569" i="3"/>
  <c r="CT570" i="3"/>
  <c r="CT571" i="3"/>
  <c r="CT572" i="3"/>
  <c r="CT573" i="3"/>
  <c r="CT574" i="3"/>
  <c r="CT575" i="3"/>
  <c r="CT576" i="3"/>
  <c r="CT577" i="3"/>
  <c r="CT578" i="3"/>
  <c r="CT579" i="3"/>
  <c r="CT580" i="3"/>
  <c r="CT581" i="3"/>
  <c r="CT582" i="3"/>
  <c r="CT583" i="3"/>
  <c r="CT584" i="3"/>
  <c r="CT585" i="3"/>
  <c r="CT586"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T635" i="3"/>
  <c r="CT636" i="3"/>
  <c r="CT637" i="3"/>
  <c r="CT638" i="3"/>
  <c r="CT639" i="3"/>
  <c r="CT640" i="3"/>
  <c r="CT641" i="3"/>
  <c r="CT642" i="3"/>
  <c r="CT643" i="3"/>
  <c r="CT644" i="3"/>
  <c r="CT645" i="3"/>
  <c r="CT646" i="3"/>
  <c r="CT647" i="3"/>
  <c r="CT648" i="3"/>
  <c r="CT649" i="3"/>
  <c r="CT650" i="3"/>
  <c r="CT651" i="3"/>
  <c r="CT652" i="3"/>
  <c r="CT653" i="3"/>
  <c r="CT654" i="3"/>
  <c r="CT655" i="3"/>
  <c r="CT656" i="3"/>
  <c r="CT657" i="3"/>
  <c r="CT658" i="3"/>
  <c r="CT659" i="3"/>
  <c r="CT660" i="3"/>
  <c r="CT661" i="3"/>
  <c r="CT662" i="3"/>
  <c r="CT663" i="3"/>
  <c r="CT664" i="3"/>
  <c r="CT665" i="3"/>
  <c r="CT666" i="3"/>
  <c r="CT667" i="3"/>
  <c r="CT668" i="3"/>
  <c r="CT669" i="3"/>
  <c r="CT670" i="3"/>
  <c r="CT671" i="3"/>
  <c r="CT672" i="3"/>
  <c r="CT673" i="3"/>
  <c r="CT674" i="3"/>
  <c r="CT675" i="3"/>
  <c r="CT676" i="3"/>
  <c r="CT677" i="3"/>
  <c r="CT678" i="3"/>
  <c r="CT679" i="3"/>
  <c r="CT680" i="3"/>
  <c r="CT681" i="3"/>
  <c r="CT682" i="3"/>
  <c r="CT683" i="3"/>
  <c r="CT684" i="3"/>
  <c r="CT685" i="3"/>
  <c r="CT686" i="3"/>
  <c r="CT687" i="3"/>
  <c r="CT688" i="3"/>
  <c r="CT689" i="3"/>
  <c r="CT690" i="3"/>
  <c r="CT691" i="3"/>
  <c r="CT692" i="3"/>
  <c r="CT693" i="3"/>
  <c r="CT694" i="3"/>
  <c r="CT695" i="3"/>
  <c r="CT696" i="3"/>
  <c r="CT697" i="3"/>
  <c r="CT698" i="3"/>
  <c r="CT699" i="3"/>
  <c r="CT700" i="3"/>
  <c r="CT701" i="3"/>
  <c r="CT702" i="3"/>
  <c r="CT703" i="3"/>
  <c r="CT704" i="3"/>
  <c r="CT705" i="3"/>
  <c r="CT706" i="3"/>
  <c r="CT707" i="3"/>
  <c r="CT708" i="3"/>
  <c r="CT709" i="3"/>
  <c r="CT710" i="3"/>
  <c r="CT711" i="3"/>
  <c r="CT712" i="3"/>
  <c r="CT713" i="3"/>
  <c r="CT714" i="3"/>
  <c r="CT715" i="3"/>
  <c r="CT716" i="3"/>
  <c r="CT717" i="3"/>
  <c r="CT718" i="3"/>
  <c r="CT719" i="3"/>
  <c r="CT720" i="3"/>
  <c r="CT721" i="3"/>
  <c r="CT722" i="3"/>
  <c r="CT723" i="3"/>
  <c r="CT724" i="3"/>
  <c r="CT725" i="3"/>
  <c r="CT726" i="3"/>
  <c r="CT727" i="3"/>
  <c r="CT728" i="3"/>
  <c r="CT729" i="3"/>
  <c r="CT730" i="3"/>
  <c r="CT731" i="3"/>
  <c r="CT732" i="3"/>
  <c r="CT733" i="3"/>
  <c r="CT734" i="3"/>
  <c r="CT735" i="3"/>
  <c r="CT736" i="3"/>
  <c r="CT737" i="3"/>
  <c r="CT738" i="3"/>
  <c r="CT739" i="3"/>
  <c r="CT740" i="3"/>
  <c r="CT741" i="3"/>
  <c r="CT742" i="3"/>
  <c r="CT743" i="3"/>
  <c r="CT744" i="3"/>
  <c r="CT745" i="3"/>
  <c r="CT746" i="3"/>
  <c r="CT747" i="3"/>
  <c r="CT748" i="3"/>
  <c r="CT749" i="3"/>
  <c r="CT750" i="3"/>
  <c r="CT751" i="3"/>
  <c r="CT752" i="3"/>
  <c r="CT753" i="3"/>
  <c r="CT754" i="3"/>
  <c r="CT755" i="3"/>
  <c r="CT756" i="3"/>
  <c r="CT757" i="3"/>
  <c r="CT758" i="3"/>
  <c r="CT759" i="3"/>
  <c r="CT760" i="3"/>
  <c r="CT761" i="3"/>
  <c r="CT762" i="3"/>
  <c r="CT763" i="3"/>
  <c r="CT764" i="3"/>
  <c r="CT765" i="3"/>
  <c r="CT766" i="3"/>
  <c r="CT767" i="3"/>
  <c r="CT768" i="3"/>
  <c r="CT769" i="3"/>
  <c r="CT770" i="3"/>
  <c r="CT771" i="3"/>
  <c r="CT772" i="3"/>
  <c r="CT773" i="3"/>
  <c r="CT774" i="3"/>
  <c r="CT775" i="3"/>
  <c r="CT776" i="3"/>
  <c r="CT777" i="3"/>
  <c r="CT778" i="3"/>
  <c r="CT779" i="3"/>
  <c r="CT780" i="3"/>
  <c r="CT781" i="3"/>
  <c r="CT782" i="3"/>
  <c r="CT783" i="3"/>
  <c r="CT784" i="3"/>
  <c r="CT785" i="3"/>
  <c r="CT786" i="3"/>
  <c r="CT787" i="3"/>
  <c r="CT788" i="3"/>
  <c r="CT789" i="3"/>
  <c r="CT790" i="3"/>
  <c r="CT791" i="3"/>
  <c r="CT792" i="3"/>
  <c r="CT793" i="3"/>
  <c r="CT794" i="3"/>
  <c r="CT795" i="3"/>
  <c r="CT796" i="3"/>
  <c r="CT797" i="3"/>
  <c r="CT798" i="3"/>
  <c r="CT799" i="3"/>
  <c r="CT800" i="3"/>
  <c r="CT801" i="3"/>
  <c r="CT802" i="3"/>
  <c r="CT803" i="3"/>
  <c r="CT804" i="3"/>
  <c r="CT805" i="3"/>
  <c r="CT806" i="3"/>
  <c r="CT807" i="3"/>
  <c r="CT808" i="3"/>
  <c r="CT809" i="3"/>
  <c r="CT810" i="3"/>
  <c r="CT811" i="3"/>
  <c r="CT812" i="3"/>
  <c r="CT813" i="3"/>
  <c r="CT814" i="3"/>
  <c r="CT815" i="3"/>
  <c r="CT816" i="3"/>
  <c r="CT817" i="3"/>
  <c r="CT818" i="3"/>
  <c r="CT819" i="3"/>
  <c r="CT820" i="3"/>
  <c r="CT821" i="3"/>
  <c r="CT822" i="3"/>
  <c r="CT823" i="3"/>
  <c r="CT824" i="3"/>
  <c r="CT825" i="3"/>
  <c r="CT826" i="3"/>
  <c r="CT827" i="3"/>
  <c r="CT828" i="3"/>
  <c r="CT829" i="3"/>
  <c r="CT830" i="3"/>
  <c r="CT831" i="3"/>
  <c r="CT832" i="3"/>
  <c r="CT833" i="3"/>
  <c r="CT834" i="3"/>
  <c r="CT835" i="3"/>
  <c r="CT836" i="3"/>
  <c r="CT837" i="3"/>
  <c r="CT838" i="3"/>
  <c r="CT839" i="3"/>
  <c r="CT840" i="3"/>
  <c r="CT841" i="3"/>
  <c r="CT842" i="3"/>
  <c r="CT843" i="3"/>
  <c r="CT844" i="3"/>
  <c r="CT845" i="3"/>
  <c r="CT846" i="3"/>
  <c r="CT847" i="3"/>
  <c r="CT848" i="3"/>
  <c r="CT849" i="3"/>
  <c r="CT850" i="3"/>
  <c r="CT851" i="3"/>
  <c r="CT852" i="3"/>
  <c r="CT853" i="3"/>
  <c r="CT854" i="3"/>
  <c r="CT855" i="3"/>
  <c r="CT856" i="3"/>
  <c r="CT857" i="3"/>
  <c r="CT858" i="3"/>
  <c r="CT859" i="3"/>
  <c r="CT860" i="3"/>
  <c r="CT861" i="3"/>
  <c r="CT862" i="3"/>
  <c r="CT863" i="3"/>
  <c r="CT864" i="3"/>
  <c r="CT865" i="3"/>
  <c r="CT866" i="3"/>
  <c r="CT867" i="3"/>
  <c r="CT868" i="3"/>
  <c r="CT869" i="3"/>
  <c r="CT870" i="3"/>
  <c r="CT871" i="3"/>
  <c r="CT872" i="3"/>
  <c r="CT873" i="3"/>
  <c r="CT874" i="3"/>
  <c r="CT875" i="3"/>
  <c r="CT876" i="3"/>
  <c r="CT877" i="3"/>
  <c r="CT878" i="3"/>
  <c r="CT879" i="3"/>
  <c r="CT880" i="3"/>
  <c r="CT881" i="3"/>
  <c r="CT882" i="3"/>
  <c r="CT883" i="3"/>
  <c r="CT884" i="3"/>
  <c r="CT885" i="3"/>
  <c r="CT886" i="3"/>
  <c r="CT887" i="3"/>
  <c r="CT888" i="3"/>
  <c r="CT889" i="3"/>
  <c r="CT890" i="3"/>
  <c r="CT891" i="3"/>
  <c r="CT892" i="3"/>
  <c r="CT893" i="3"/>
  <c r="CT894" i="3"/>
  <c r="CT895" i="3"/>
  <c r="CT896" i="3"/>
  <c r="CT897" i="3"/>
  <c r="CT898" i="3"/>
  <c r="CT899" i="3"/>
  <c r="CT900" i="3"/>
  <c r="CT901" i="3"/>
  <c r="CT902" i="3"/>
  <c r="CT903" i="3"/>
  <c r="CT904" i="3"/>
  <c r="CT905" i="3"/>
  <c r="CT906" i="3"/>
  <c r="CT907" i="3"/>
  <c r="CT908" i="3"/>
  <c r="CT909" i="3"/>
  <c r="CT910" i="3"/>
  <c r="CT911" i="3"/>
  <c r="CT912" i="3"/>
  <c r="CT913" i="3"/>
  <c r="CT914" i="3"/>
  <c r="CT915" i="3"/>
  <c r="CT916" i="3"/>
  <c r="CT917" i="3"/>
  <c r="CT918" i="3"/>
  <c r="CT919" i="3"/>
  <c r="CT920" i="3"/>
  <c r="CT921" i="3"/>
  <c r="CT922" i="3"/>
  <c r="CT923" i="3"/>
  <c r="CT924" i="3"/>
  <c r="CT925" i="3"/>
  <c r="CT926" i="3"/>
  <c r="CT927" i="3"/>
  <c r="CT928" i="3"/>
  <c r="CT929" i="3"/>
  <c r="CT930" i="3"/>
  <c r="CT931" i="3"/>
  <c r="CT932" i="3"/>
  <c r="CT933" i="3"/>
  <c r="CT934" i="3"/>
  <c r="CT935" i="3"/>
  <c r="CT936" i="3"/>
  <c r="CT937" i="3"/>
  <c r="CT938" i="3"/>
  <c r="CT939" i="3"/>
  <c r="CT940" i="3"/>
  <c r="CT941" i="3"/>
  <c r="CT942" i="3"/>
  <c r="CT943" i="3"/>
  <c r="CT944" i="3"/>
  <c r="CT945" i="3"/>
  <c r="CT946" i="3"/>
  <c r="CT947" i="3"/>
  <c r="CT948" i="3"/>
  <c r="CT949" i="3"/>
  <c r="CT950" i="3"/>
  <c r="CT951" i="3"/>
  <c r="CT952" i="3"/>
  <c r="CT953" i="3"/>
  <c r="CT954" i="3"/>
  <c r="CT955" i="3"/>
  <c r="CT956" i="3"/>
  <c r="CT957" i="3"/>
  <c r="CT958" i="3"/>
  <c r="CT959" i="3"/>
  <c r="CT960" i="3"/>
  <c r="CT961" i="3"/>
  <c r="CT962" i="3"/>
  <c r="CT963" i="3"/>
  <c r="CT964" i="3"/>
  <c r="CT965" i="3"/>
  <c r="CT966" i="3"/>
  <c r="CT967" i="3"/>
  <c r="CT968" i="3"/>
  <c r="CT969" i="3"/>
  <c r="CT970" i="3"/>
  <c r="CT971" i="3"/>
  <c r="CT972" i="3"/>
  <c r="CT973" i="3"/>
  <c r="CT974" i="3"/>
  <c r="CT975" i="3"/>
  <c r="CT976" i="3"/>
  <c r="CT977" i="3"/>
  <c r="CT978" i="3"/>
  <c r="CT979" i="3"/>
  <c r="CT980" i="3"/>
  <c r="CT981" i="3"/>
  <c r="CT982" i="3"/>
  <c r="CT983" i="3"/>
  <c r="CT984" i="3"/>
  <c r="CT985" i="3"/>
  <c r="CT986" i="3"/>
  <c r="CT987" i="3"/>
  <c r="CT988" i="3"/>
  <c r="CT989" i="3"/>
  <c r="CT990" i="3"/>
  <c r="CT991" i="3"/>
  <c r="CT992" i="3"/>
  <c r="CT993" i="3"/>
  <c r="CT994" i="3"/>
  <c r="CT995" i="3"/>
  <c r="CT996" i="3"/>
  <c r="CT997" i="3"/>
  <c r="CT998" i="3"/>
  <c r="CT999" i="3"/>
  <c r="CT1000" i="3"/>
  <c r="CT1001" i="3"/>
  <c r="CT1002" i="3"/>
  <c r="CT1003" i="3"/>
  <c r="CT1004" i="3"/>
  <c r="CT1005" i="3"/>
  <c r="CT1006" i="3"/>
  <c r="CT1007" i="3"/>
  <c r="CT1008" i="3"/>
  <c r="CT1009" i="3"/>
  <c r="CT1010" i="3"/>
  <c r="CT1011" i="3"/>
  <c r="CT1012" i="3"/>
  <c r="CT1013" i="3"/>
  <c r="CT1014" i="3"/>
  <c r="CT1015" i="3"/>
  <c r="CT1016" i="3"/>
  <c r="CT1017" i="3"/>
  <c r="CT1018" i="3"/>
  <c r="CT1019" i="3"/>
  <c r="CT1020" i="3"/>
  <c r="CT1021" i="3"/>
  <c r="CT1022" i="3"/>
  <c r="CT1023" i="3"/>
  <c r="CT1024" i="3"/>
  <c r="CT1025" i="3"/>
  <c r="CT1026" i="3"/>
  <c r="CT1027" i="3"/>
  <c r="CT1028" i="3"/>
  <c r="CT1029" i="3"/>
  <c r="CT1030" i="3"/>
  <c r="CT1031" i="3"/>
  <c r="CT1032" i="3"/>
  <c r="CT1033" i="3"/>
  <c r="CT1034" i="3"/>
  <c r="CT1035" i="3"/>
  <c r="CT1036" i="3"/>
  <c r="CT1037" i="3"/>
  <c r="CT1038" i="3"/>
  <c r="CT1039" i="3"/>
  <c r="CT1040" i="3"/>
  <c r="CT1041" i="3"/>
  <c r="CT1042" i="3"/>
  <c r="CT1043" i="3"/>
  <c r="CT1044" i="3"/>
  <c r="CT1045" i="3"/>
  <c r="CT1046" i="3"/>
  <c r="CT1047" i="3"/>
  <c r="CT1048" i="3"/>
  <c r="CT1049" i="3"/>
  <c r="CT1050" i="3"/>
  <c r="CT1051" i="3"/>
  <c r="CT1052" i="3"/>
  <c r="CT1053" i="3"/>
  <c r="CT1054" i="3"/>
  <c r="CT1055" i="3"/>
  <c r="CT1056" i="3"/>
  <c r="CT1057" i="3"/>
  <c r="CT1058" i="3"/>
  <c r="CT1059" i="3"/>
  <c r="CT1060" i="3"/>
  <c r="CT1061" i="3"/>
  <c r="CT1062" i="3"/>
  <c r="CT1063" i="3"/>
  <c r="CT1064" i="3"/>
  <c r="CT1065" i="3"/>
  <c r="CT1066" i="3"/>
  <c r="CT1067" i="3"/>
  <c r="CT1068" i="3"/>
  <c r="CT1069" i="3"/>
  <c r="CT1070" i="3"/>
  <c r="CT1071" i="3"/>
  <c r="CT1072" i="3"/>
  <c r="CT1073" i="3"/>
  <c r="CT1074" i="3"/>
  <c r="CT1075" i="3"/>
  <c r="CT1076" i="3"/>
  <c r="CT1077" i="3"/>
  <c r="CT1078" i="3"/>
  <c r="CT1079" i="3"/>
  <c r="CT1080" i="3"/>
  <c r="CT1081" i="3"/>
  <c r="CT1082" i="3"/>
  <c r="CT1083" i="3"/>
  <c r="CT1084" i="3"/>
  <c r="CT1085" i="3"/>
  <c r="CT1086" i="3"/>
  <c r="CT1087" i="3"/>
  <c r="CT1088" i="3"/>
  <c r="CT1089" i="3"/>
  <c r="CT1090" i="3"/>
  <c r="CT1091" i="3"/>
  <c r="CT1092" i="3"/>
  <c r="CT1093" i="3"/>
  <c r="CT1094" i="3"/>
  <c r="CT1095" i="3"/>
  <c r="CT1096" i="3"/>
  <c r="CT1097" i="3"/>
  <c r="CT1098" i="3"/>
  <c r="CT1099" i="3"/>
  <c r="CT1100" i="3"/>
  <c r="CT1101" i="3"/>
  <c r="CT1102" i="3"/>
  <c r="CT1103" i="3"/>
  <c r="CT1104" i="3"/>
  <c r="CT1105" i="3"/>
  <c r="CT1106" i="3"/>
  <c r="CT1107" i="3"/>
  <c r="CT1108" i="3"/>
  <c r="CT1109" i="3"/>
  <c r="CT1110" i="3"/>
  <c r="CT1111" i="3"/>
  <c r="CT1112" i="3"/>
  <c r="CT1113" i="3"/>
  <c r="CT1114" i="3"/>
  <c r="CT1115" i="3"/>
  <c r="CT1116" i="3"/>
  <c r="CT1117" i="3"/>
  <c r="CT1118" i="3"/>
  <c r="CT1119" i="3"/>
  <c r="CT1120" i="3"/>
  <c r="CT1121" i="3"/>
  <c r="CT1122" i="3"/>
  <c r="CT1123" i="3"/>
  <c r="CT1124" i="3"/>
  <c r="CT1125" i="3"/>
  <c r="CT1126" i="3"/>
  <c r="CT1127" i="3"/>
  <c r="CT1128" i="3"/>
  <c r="CT1129" i="3"/>
  <c r="CT1130" i="3"/>
  <c r="CT1131" i="3"/>
  <c r="CT1132" i="3"/>
  <c r="CT1133" i="3"/>
  <c r="CT1134" i="3"/>
  <c r="CT1135" i="3"/>
  <c r="CT1136" i="3"/>
  <c r="CT1137" i="3"/>
  <c r="CT1138" i="3"/>
  <c r="CT1139" i="3"/>
  <c r="CT1140" i="3"/>
  <c r="CT1141" i="3"/>
  <c r="CT1142" i="3"/>
  <c r="CT1143" i="3"/>
  <c r="CT1144" i="3"/>
  <c r="CT1145" i="3"/>
  <c r="CT1146" i="3"/>
  <c r="CT1147" i="3"/>
  <c r="CT1148" i="3"/>
  <c r="CT1149" i="3"/>
  <c r="CT1150" i="3"/>
  <c r="CT1151" i="3"/>
  <c r="CT1152" i="3"/>
  <c r="CT1153" i="3"/>
  <c r="CT1154" i="3"/>
  <c r="CT1155" i="3"/>
  <c r="CT1156" i="3"/>
  <c r="CT1157" i="3"/>
  <c r="CT1158" i="3"/>
  <c r="CT1159" i="3"/>
  <c r="CT1160" i="3"/>
  <c r="CT1161" i="3"/>
  <c r="CT1162" i="3"/>
  <c r="CT1163" i="3"/>
  <c r="CT1164" i="3"/>
  <c r="CT1165" i="3"/>
  <c r="CT1166" i="3"/>
  <c r="CT1167" i="3"/>
  <c r="CT1168" i="3"/>
  <c r="CT1169" i="3"/>
  <c r="CT1170" i="3"/>
  <c r="CT1171" i="3"/>
  <c r="CT1172" i="3"/>
  <c r="CT1173" i="3"/>
  <c r="CT1174" i="3"/>
  <c r="CT1175" i="3"/>
  <c r="CT1176" i="3"/>
  <c r="CT1177" i="3"/>
  <c r="CT1178" i="3"/>
  <c r="CT1179" i="3"/>
  <c r="CT1180" i="3"/>
  <c r="CT1181" i="3"/>
  <c r="CT1182" i="3"/>
  <c r="CT1183" i="3"/>
  <c r="CT1184" i="3"/>
  <c r="CT1185" i="3"/>
  <c r="CT1186" i="3"/>
  <c r="CT1187" i="3"/>
  <c r="CT1188" i="3"/>
  <c r="CT1189" i="3"/>
  <c r="CT1190" i="3"/>
  <c r="CT1191" i="3"/>
  <c r="CT1192" i="3"/>
  <c r="CT1193" i="3"/>
  <c r="CT1194" i="3"/>
  <c r="CT1195" i="3"/>
  <c r="CT1196" i="3"/>
  <c r="CT1197" i="3"/>
  <c r="CT1198" i="3"/>
  <c r="CT1199" i="3"/>
  <c r="CT1200" i="3"/>
  <c r="CT1201" i="3"/>
  <c r="CT1202" i="3"/>
  <c r="CT1203" i="3"/>
  <c r="CT1204" i="3"/>
  <c r="CT1205" i="3"/>
  <c r="CT1206" i="3"/>
  <c r="CT1207" i="3"/>
  <c r="CT1208" i="3"/>
  <c r="CT1209" i="3"/>
  <c r="CT1210" i="3"/>
  <c r="CT1211" i="3"/>
  <c r="CT1212" i="3"/>
  <c r="CT1213" i="3"/>
  <c r="CT1214" i="3"/>
  <c r="CT1215" i="3"/>
  <c r="CT1216" i="3"/>
  <c r="CT1217" i="3"/>
  <c r="CT1218" i="3"/>
  <c r="CT1219" i="3"/>
  <c r="CT1220" i="3"/>
  <c r="CT1221" i="3"/>
  <c r="CT1222" i="3"/>
  <c r="CT1223" i="3"/>
  <c r="CT1224" i="3"/>
  <c r="CT1225" i="3"/>
  <c r="CT1226" i="3"/>
  <c r="CT1227" i="3"/>
  <c r="CT1228" i="3"/>
  <c r="CT1229" i="3"/>
  <c r="CT1230" i="3"/>
  <c r="CT1231" i="3"/>
  <c r="CT1232" i="3"/>
  <c r="CT1233" i="3"/>
  <c r="CT1234" i="3"/>
  <c r="CT1235" i="3"/>
  <c r="CT1236" i="3"/>
  <c r="CT1237" i="3"/>
  <c r="CT1238" i="3"/>
  <c r="CT1239" i="3"/>
  <c r="CT1240" i="3"/>
  <c r="CT1241" i="3"/>
  <c r="CT1242" i="3"/>
  <c r="CT1243" i="3"/>
  <c r="CT1244" i="3"/>
  <c r="CT1245" i="3"/>
  <c r="CT1246" i="3"/>
  <c r="CT1247" i="3"/>
  <c r="CT1248" i="3"/>
  <c r="CT1249" i="3"/>
  <c r="CT1250" i="3"/>
  <c r="CT1251" i="3"/>
  <c r="CT1252" i="3"/>
  <c r="CT1253" i="3"/>
  <c r="CT1254" i="3"/>
  <c r="CT1255" i="3"/>
  <c r="CT1256" i="3"/>
  <c r="CT1257" i="3"/>
  <c r="CT1258" i="3"/>
  <c r="CT1259" i="3"/>
  <c r="CT1260" i="3"/>
  <c r="CT1261" i="3"/>
  <c r="CT1262" i="3"/>
  <c r="CT1263" i="3"/>
  <c r="CT1264" i="3"/>
  <c r="CT1265" i="3"/>
  <c r="CT1266" i="3"/>
  <c r="CT1267" i="3"/>
  <c r="CT1268" i="3"/>
  <c r="CT1269" i="3"/>
  <c r="CT1270" i="3"/>
  <c r="CT1271" i="3"/>
  <c r="CT1272" i="3"/>
  <c r="CT1273" i="3"/>
  <c r="CT1274" i="3"/>
  <c r="CT1275" i="3"/>
  <c r="CT1276" i="3"/>
  <c r="CT1277" i="3"/>
  <c r="CT1278" i="3"/>
  <c r="CT1279" i="3"/>
  <c r="CT1280" i="3"/>
  <c r="CT1281" i="3"/>
  <c r="CT1282" i="3"/>
  <c r="CT1283" i="3"/>
  <c r="CT1284" i="3"/>
  <c r="CT1285" i="3"/>
  <c r="CT1286" i="3"/>
  <c r="CT1287" i="3"/>
  <c r="CT1288" i="3"/>
  <c r="CT1289" i="3"/>
  <c r="CT1290" i="3"/>
  <c r="CT1291" i="3"/>
  <c r="CT1292" i="3"/>
  <c r="CT1293" i="3"/>
  <c r="CT1294" i="3"/>
  <c r="CT1295" i="3"/>
  <c r="CT1296" i="3"/>
  <c r="CT1297" i="3"/>
  <c r="CT1298" i="3"/>
  <c r="CT1299" i="3"/>
  <c r="CT1300" i="3"/>
  <c r="CT1301" i="3"/>
  <c r="CT1302" i="3"/>
  <c r="CT1303" i="3"/>
  <c r="CT1304" i="3"/>
  <c r="CT1305" i="3"/>
  <c r="CT1306" i="3"/>
  <c r="CT1307" i="3"/>
  <c r="CT1308" i="3"/>
  <c r="CT1309" i="3"/>
  <c r="CT1310" i="3"/>
  <c r="CT1311" i="3"/>
  <c r="CT1312" i="3"/>
  <c r="CT1313" i="3"/>
  <c r="CT1314" i="3"/>
  <c r="CT1315" i="3"/>
  <c r="CT1316" i="3"/>
  <c r="CT1317" i="3"/>
  <c r="CT1318" i="3"/>
  <c r="CT1319" i="3"/>
  <c r="CT1320" i="3"/>
  <c r="CT1321" i="3"/>
  <c r="CT1322" i="3"/>
  <c r="CT1323" i="3"/>
  <c r="CT1324" i="3"/>
  <c r="CT1325" i="3"/>
  <c r="CT1326" i="3"/>
  <c r="CT1327" i="3"/>
  <c r="CT1328" i="3"/>
  <c r="CT1329" i="3"/>
  <c r="CT1330" i="3"/>
  <c r="CT1331" i="3"/>
  <c r="CT1332" i="3"/>
  <c r="CT1333" i="3"/>
  <c r="CT1334" i="3"/>
  <c r="CT1335" i="3"/>
  <c r="CT1336" i="3"/>
  <c r="CT1337" i="3"/>
  <c r="CT1338" i="3"/>
  <c r="CT1339" i="3"/>
  <c r="CT1340" i="3"/>
  <c r="CT1341" i="3"/>
  <c r="CT1342" i="3"/>
  <c r="CT1343" i="3"/>
  <c r="CT1344" i="3"/>
  <c r="CT1345" i="3"/>
  <c r="CT1346" i="3"/>
  <c r="CT1347" i="3"/>
  <c r="CT1348" i="3"/>
  <c r="CT1349" i="3"/>
  <c r="CT1350" i="3"/>
  <c r="CT1351" i="3"/>
  <c r="CT1352" i="3"/>
  <c r="CT1353" i="3"/>
  <c r="CT1354" i="3"/>
  <c r="CT1355" i="3"/>
  <c r="CT1356" i="3"/>
  <c r="CT1357" i="3"/>
  <c r="CT1358" i="3"/>
  <c r="CT1359" i="3"/>
  <c r="CT1360" i="3"/>
  <c r="CT1361" i="3"/>
  <c r="CT1362" i="3"/>
  <c r="CT1363" i="3"/>
  <c r="CT1364" i="3"/>
  <c r="CT1365" i="3"/>
  <c r="CT1366" i="3"/>
  <c r="CT1367" i="3"/>
  <c r="CT1368" i="3"/>
  <c r="CT1369" i="3"/>
  <c r="CT1370" i="3"/>
  <c r="CT1371" i="3"/>
  <c r="CT1372" i="3"/>
  <c r="CT1373" i="3"/>
  <c r="CT1374" i="3"/>
  <c r="CT1375" i="3"/>
  <c r="CT1376" i="3"/>
  <c r="CT1377" i="3"/>
  <c r="CT1378" i="3"/>
  <c r="CT1379" i="3"/>
  <c r="CT1380" i="3"/>
  <c r="CT1381" i="3"/>
  <c r="CT1382" i="3"/>
  <c r="CT1383" i="3"/>
  <c r="CT1384" i="3"/>
  <c r="CT1385" i="3"/>
  <c r="CT1386" i="3"/>
  <c r="CT1387" i="3"/>
  <c r="CT1388" i="3"/>
  <c r="CT1389" i="3"/>
  <c r="CT1390" i="3"/>
  <c r="CT1391" i="3"/>
  <c r="CT1392" i="3"/>
  <c r="CT1393" i="3"/>
  <c r="CT1394" i="3"/>
  <c r="CT1395" i="3"/>
  <c r="CT1396" i="3"/>
  <c r="CT1397" i="3"/>
  <c r="CT1398" i="3"/>
  <c r="CT1399" i="3"/>
  <c r="CT1400" i="3"/>
  <c r="CT1401" i="3"/>
  <c r="CT1402" i="3"/>
  <c r="CT1403" i="3"/>
  <c r="CT1404" i="3"/>
  <c r="CT1405" i="3"/>
  <c r="CT1406" i="3"/>
  <c r="CT1407" i="3"/>
  <c r="CT1408" i="3"/>
  <c r="CT1409" i="3"/>
  <c r="CT1410" i="3"/>
  <c r="CT1411" i="3"/>
  <c r="CT1412" i="3"/>
  <c r="CT1413" i="3"/>
  <c r="CT1414" i="3"/>
  <c r="CT1415" i="3"/>
  <c r="CT1416" i="3"/>
  <c r="CT1417" i="3"/>
  <c r="CT1418" i="3"/>
  <c r="CT1419" i="3"/>
  <c r="CT1420" i="3"/>
  <c r="CT1421" i="3"/>
  <c r="CT1422" i="3"/>
  <c r="CT1423" i="3"/>
  <c r="CT1424" i="3"/>
  <c r="CT1425" i="3"/>
  <c r="CT1426" i="3"/>
  <c r="CT1427" i="3"/>
  <c r="CT1428" i="3"/>
  <c r="CT1429" i="3"/>
  <c r="CT1430" i="3"/>
  <c r="CT1431" i="3"/>
  <c r="CT1432" i="3"/>
  <c r="CT1433" i="3"/>
  <c r="CT1434" i="3"/>
  <c r="CT1435" i="3"/>
  <c r="CT1436" i="3"/>
  <c r="CT1437" i="3"/>
  <c r="CT1438" i="3"/>
  <c r="CT1439" i="3"/>
  <c r="CT1440" i="3"/>
  <c r="CT1441" i="3"/>
  <c r="CT1442" i="3"/>
  <c r="CT1443" i="3"/>
  <c r="CT1444" i="3"/>
  <c r="CT1445" i="3"/>
  <c r="CT1446" i="3"/>
  <c r="CT1447" i="3"/>
  <c r="CT1448" i="3"/>
  <c r="CT1449" i="3"/>
  <c r="CT1450" i="3"/>
  <c r="CT1451" i="3"/>
  <c r="CT1452" i="3"/>
  <c r="CT1453" i="3"/>
  <c r="CT1454" i="3"/>
  <c r="CT1455" i="3"/>
  <c r="CT1456" i="3"/>
  <c r="CT1457" i="3"/>
  <c r="CT1458" i="3"/>
  <c r="CT1459" i="3"/>
  <c r="CT1460" i="3"/>
  <c r="CT1461" i="3"/>
  <c r="CT1462" i="3"/>
  <c r="CT1463" i="3"/>
  <c r="CT1464" i="3"/>
  <c r="CT1465" i="3"/>
  <c r="CT1466" i="3"/>
  <c r="CT1467" i="3"/>
  <c r="CT1468" i="3"/>
  <c r="CT1469" i="3"/>
  <c r="CT1470" i="3"/>
  <c r="CT1471" i="3"/>
  <c r="CT1472" i="3"/>
  <c r="CT1473" i="3"/>
  <c r="CT1474" i="3"/>
  <c r="CT1475" i="3"/>
  <c r="CT1476" i="3"/>
  <c r="CT1477" i="3"/>
  <c r="CT1478" i="3"/>
  <c r="CT1479" i="3"/>
  <c r="CT1480" i="3"/>
  <c r="CT1481" i="3"/>
  <c r="CT1482" i="3"/>
  <c r="CT1483" i="3"/>
  <c r="CT1484" i="3"/>
  <c r="CT1485" i="3"/>
  <c r="CT1486" i="3"/>
  <c r="CT1487" i="3"/>
  <c r="CT1488" i="3"/>
  <c r="CT1489" i="3"/>
  <c r="CT1490" i="3"/>
  <c r="CT1491" i="3"/>
  <c r="CT1492" i="3"/>
  <c r="CT1493" i="3"/>
  <c r="CT1494" i="3"/>
  <c r="CT1495" i="3"/>
  <c r="CT1496" i="3"/>
  <c r="CT1497" i="3"/>
  <c r="CT1498" i="3"/>
  <c r="CT1499" i="3"/>
  <c r="CT1500" i="3"/>
  <c r="CT1501" i="3"/>
  <c r="CT1502" i="3"/>
  <c r="CT1503" i="3"/>
  <c r="CT1504" i="3"/>
  <c r="CT1505" i="3"/>
  <c r="CT1506" i="3"/>
  <c r="CT1507" i="3"/>
  <c r="CT1508" i="3"/>
  <c r="CT1509" i="3"/>
  <c r="CT1510" i="3"/>
  <c r="CT1511" i="3"/>
  <c r="CT1512" i="3"/>
  <c r="CT1513" i="3"/>
  <c r="CT1514" i="3"/>
  <c r="CT1515" i="3"/>
  <c r="CT1516" i="3"/>
  <c r="CT1517" i="3"/>
  <c r="CT1518" i="3"/>
  <c r="CT1519" i="3"/>
  <c r="CT1520" i="3"/>
  <c r="CT1521" i="3"/>
  <c r="CT1522" i="3"/>
  <c r="CT1523" i="3"/>
  <c r="CT1524" i="3"/>
  <c r="CT1525" i="3"/>
  <c r="CT1526" i="3"/>
  <c r="CT1527" i="3"/>
  <c r="CT1528" i="3"/>
  <c r="CT1529" i="3"/>
  <c r="CT1530" i="3"/>
  <c r="CT1531" i="3"/>
  <c r="CT1532" i="3"/>
  <c r="CT1533" i="3"/>
  <c r="CT1534" i="3"/>
  <c r="CT1535" i="3"/>
  <c r="CT1536" i="3"/>
  <c r="CT1537" i="3"/>
  <c r="CT1538" i="3"/>
  <c r="CT1539" i="3"/>
  <c r="CT1540" i="3"/>
  <c r="CT1541" i="3"/>
  <c r="CT1542" i="3"/>
  <c r="CT1543" i="3"/>
  <c r="CT1544" i="3"/>
  <c r="CT1545" i="3"/>
  <c r="CT1546" i="3"/>
  <c r="CT1547" i="3"/>
  <c r="CT1548" i="3"/>
  <c r="CT1549" i="3"/>
  <c r="CT1550" i="3"/>
  <c r="CT1551" i="3"/>
  <c r="CT1552" i="3"/>
  <c r="CT1553" i="3"/>
  <c r="CT1554" i="3"/>
  <c r="CT1555" i="3"/>
  <c r="CT1556" i="3"/>
  <c r="CT1557" i="3"/>
  <c r="CT1558" i="3"/>
  <c r="CT1559" i="3"/>
  <c r="CT1560" i="3"/>
  <c r="CT1561" i="3"/>
  <c r="CT1562" i="3"/>
  <c r="CT1563" i="3"/>
  <c r="CT1564" i="3"/>
  <c r="CT1565" i="3"/>
  <c r="CT1566" i="3"/>
  <c r="CT1567" i="3"/>
  <c r="CT1568" i="3"/>
  <c r="CT1569" i="3"/>
  <c r="CT1570" i="3"/>
  <c r="CT1571" i="3"/>
  <c r="CT1572" i="3"/>
  <c r="CT1573" i="3"/>
  <c r="CT1574" i="3"/>
  <c r="CT1575" i="3"/>
  <c r="CT1576" i="3"/>
  <c r="CT1577" i="3"/>
  <c r="CT1578" i="3"/>
  <c r="CT1579" i="3"/>
  <c r="CT1580" i="3"/>
  <c r="CT1581" i="3"/>
  <c r="CT1582" i="3"/>
  <c r="CT1583" i="3"/>
  <c r="CT1584" i="3"/>
  <c r="CT1585" i="3"/>
  <c r="CT1586" i="3"/>
  <c r="CT1587" i="3"/>
  <c r="CT1588" i="3"/>
  <c r="CT1589" i="3"/>
  <c r="CT1590" i="3"/>
  <c r="CT1591" i="3"/>
  <c r="CT1592" i="3"/>
  <c r="CT1593" i="3"/>
  <c r="CT1594" i="3"/>
  <c r="CT1595" i="3"/>
  <c r="CT1596" i="3"/>
  <c r="CT1597" i="3"/>
  <c r="CT1598" i="3"/>
  <c r="CT1599" i="3"/>
  <c r="CT1600" i="3"/>
  <c r="CT1601" i="3"/>
  <c r="CT1602" i="3"/>
  <c r="CT1603" i="3"/>
  <c r="CT1604" i="3"/>
  <c r="CT1605" i="3"/>
  <c r="CT1606" i="3"/>
  <c r="CT1607" i="3"/>
  <c r="CT1608" i="3"/>
  <c r="CT1609" i="3"/>
  <c r="CT1610" i="3"/>
  <c r="CT1611" i="3"/>
  <c r="CT1612" i="3"/>
  <c r="CT1613" i="3"/>
  <c r="CT1614" i="3"/>
  <c r="CT1615" i="3"/>
  <c r="CT1616" i="3"/>
  <c r="CT1617" i="3"/>
  <c r="CT1618" i="3"/>
  <c r="CT1619" i="3"/>
  <c r="CT1620" i="3"/>
  <c r="CT1621" i="3"/>
  <c r="CT1622" i="3"/>
  <c r="CT1623" i="3"/>
  <c r="CT1624" i="3"/>
  <c r="CT1625" i="3"/>
  <c r="CT1626" i="3"/>
  <c r="CT1627" i="3"/>
  <c r="CT1628" i="3"/>
  <c r="CT1629" i="3"/>
  <c r="CT1630" i="3"/>
  <c r="CT1631" i="3"/>
  <c r="CT1632" i="3"/>
  <c r="CT1633" i="3"/>
  <c r="CT1634" i="3"/>
  <c r="CT1635" i="3"/>
  <c r="CT1636" i="3"/>
  <c r="CT1637" i="3"/>
  <c r="CT1638" i="3"/>
  <c r="CT1639" i="3"/>
  <c r="CT1640" i="3"/>
  <c r="CT1641" i="3"/>
  <c r="CT1642" i="3"/>
  <c r="CT1643" i="3"/>
  <c r="CT1644" i="3"/>
  <c r="CT1645" i="3"/>
  <c r="CT1646" i="3"/>
  <c r="CT1647" i="3"/>
  <c r="CT1648" i="3"/>
  <c r="CT1649" i="3"/>
  <c r="CT1650" i="3"/>
  <c r="CT1651" i="3"/>
  <c r="CT1652" i="3"/>
  <c r="CT1653" i="3"/>
  <c r="CT1654" i="3"/>
  <c r="CT1655" i="3"/>
  <c r="CT1656" i="3"/>
  <c r="CT1657" i="3"/>
  <c r="CT1658" i="3"/>
  <c r="CT1659" i="3"/>
  <c r="CT1660" i="3"/>
  <c r="CT1661" i="3"/>
  <c r="CT1662" i="3"/>
  <c r="CT1663" i="3"/>
  <c r="CT1664" i="3"/>
  <c r="CT1665" i="3"/>
  <c r="CT1666" i="3"/>
  <c r="CT1667" i="3"/>
  <c r="CT1668" i="3"/>
  <c r="CT1669" i="3"/>
  <c r="CT1670" i="3"/>
  <c r="CT1671" i="3"/>
  <c r="CT1672" i="3"/>
  <c r="CT1673" i="3"/>
  <c r="CT1674" i="3"/>
  <c r="CT1675" i="3"/>
  <c r="CT1676" i="3"/>
  <c r="CT1677" i="3"/>
  <c r="CT1678" i="3"/>
  <c r="CT1679" i="3"/>
  <c r="CT1680" i="3"/>
  <c r="CT1681" i="3"/>
  <c r="CT1682" i="3"/>
  <c r="CT1683" i="3"/>
  <c r="CT1684" i="3"/>
  <c r="CT1685" i="3"/>
  <c r="CT1686" i="3"/>
  <c r="CT1687" i="3"/>
  <c r="CT1688" i="3"/>
  <c r="CT1689" i="3"/>
  <c r="CT1690" i="3"/>
  <c r="CT1691" i="3"/>
  <c r="CT1692" i="3"/>
  <c r="CT1693" i="3"/>
  <c r="CT1694" i="3"/>
  <c r="CT1695" i="3"/>
  <c r="CT1696" i="3"/>
  <c r="CT1697" i="3"/>
  <c r="CT1698" i="3"/>
  <c r="CT1699" i="3"/>
  <c r="CT1700" i="3"/>
  <c r="CT1701" i="3"/>
  <c r="CT1702" i="3"/>
  <c r="CT1703" i="3"/>
  <c r="CT1704" i="3"/>
  <c r="CT1705" i="3"/>
  <c r="CT1706" i="3"/>
  <c r="CT1707" i="3"/>
  <c r="CT1708" i="3"/>
  <c r="CT1709" i="3"/>
  <c r="CT1710" i="3"/>
  <c r="CT1711" i="3"/>
  <c r="CT1712" i="3"/>
  <c r="CT1713" i="3"/>
  <c r="CT1714" i="3"/>
  <c r="CT1715" i="3"/>
  <c r="CT1716" i="3"/>
  <c r="CT1717" i="3"/>
  <c r="CT1718" i="3"/>
  <c r="CT1719" i="3"/>
  <c r="CT1720" i="3"/>
  <c r="CT1721" i="3"/>
  <c r="CT1722" i="3"/>
  <c r="CT1723" i="3"/>
  <c r="CT1724" i="3"/>
  <c r="CT1725" i="3"/>
  <c r="CT1726" i="3"/>
  <c r="CT1727" i="3"/>
  <c r="CT1728" i="3"/>
  <c r="CT1729" i="3"/>
  <c r="CT1730" i="3"/>
  <c r="CT1731" i="3"/>
  <c r="CT1732" i="3"/>
  <c r="CT1733" i="3"/>
  <c r="CT1734" i="3"/>
  <c r="CT1735" i="3"/>
  <c r="CT1736" i="3"/>
  <c r="CT1737" i="3"/>
  <c r="CT1738" i="3"/>
  <c r="CT1739" i="3"/>
  <c r="CT1740" i="3"/>
  <c r="CT1741" i="3"/>
  <c r="CT1742" i="3"/>
  <c r="CT1743" i="3"/>
  <c r="CT1744" i="3"/>
  <c r="CT1745" i="3"/>
  <c r="CT1746" i="3"/>
  <c r="CT1747" i="3"/>
  <c r="CT1748" i="3"/>
  <c r="CT1749" i="3"/>
  <c r="CT1750" i="3"/>
  <c r="CT1751" i="3"/>
  <c r="CT1752" i="3"/>
  <c r="CT1753" i="3"/>
  <c r="CT1754" i="3"/>
  <c r="CT1755" i="3"/>
  <c r="CT1756" i="3"/>
  <c r="CT1757" i="3"/>
  <c r="CT1758" i="3"/>
  <c r="CT1759" i="3"/>
  <c r="CT1760" i="3"/>
  <c r="CT1761" i="3"/>
  <c r="CT1762" i="3"/>
  <c r="CT1763" i="3"/>
  <c r="CT1764" i="3"/>
  <c r="CT1765" i="3"/>
  <c r="CT1766" i="3"/>
  <c r="CT1767" i="3"/>
  <c r="CT1768" i="3"/>
  <c r="CT1769" i="3"/>
  <c r="CT1770" i="3"/>
  <c r="CT1771" i="3"/>
  <c r="CT1772" i="3"/>
  <c r="CT1773" i="3"/>
  <c r="CT1774" i="3"/>
  <c r="CT1775" i="3"/>
  <c r="CT1776" i="3"/>
  <c r="CT1777" i="3"/>
  <c r="CT1778" i="3"/>
  <c r="CT1779" i="3"/>
  <c r="CT1780" i="3"/>
  <c r="CT1781" i="3"/>
  <c r="CT1782" i="3"/>
  <c r="CT1783" i="3"/>
  <c r="CT1784" i="3"/>
  <c r="CT1785" i="3"/>
  <c r="CT1786" i="3"/>
  <c r="CT1787" i="3"/>
  <c r="CT1788" i="3"/>
  <c r="CT1789" i="3"/>
  <c r="CT1790" i="3"/>
  <c r="CT1791" i="3"/>
  <c r="CT1792" i="3"/>
  <c r="CT1793" i="3"/>
  <c r="CT1794" i="3"/>
  <c r="CT1795" i="3"/>
  <c r="CT1796" i="3"/>
  <c r="CT1797" i="3"/>
  <c r="CT1798" i="3"/>
  <c r="CT1799" i="3"/>
  <c r="CT1800" i="3"/>
  <c r="CT1801" i="3"/>
  <c r="CT1802" i="3"/>
  <c r="CT1803" i="3"/>
  <c r="CT1804" i="3"/>
  <c r="CT1805" i="3"/>
  <c r="CT1806" i="3"/>
  <c r="CT1807" i="3"/>
  <c r="CT1808" i="3"/>
  <c r="CT1809" i="3"/>
  <c r="CT1810" i="3"/>
  <c r="CT1811" i="3"/>
  <c r="CT1812" i="3"/>
  <c r="CT1813" i="3"/>
  <c r="CT1814" i="3"/>
  <c r="CT1815" i="3"/>
  <c r="CT1816" i="3"/>
  <c r="CT1817" i="3"/>
  <c r="CT1818" i="3"/>
  <c r="CT1819" i="3"/>
  <c r="CT1820" i="3"/>
  <c r="CT1821" i="3"/>
  <c r="CT1822" i="3"/>
  <c r="CT1823" i="3"/>
  <c r="CT1824" i="3"/>
  <c r="CT1825" i="3"/>
  <c r="CT1826" i="3"/>
  <c r="CT1827" i="3"/>
  <c r="CT1828" i="3"/>
  <c r="CT1829" i="3"/>
  <c r="CT1830" i="3"/>
  <c r="CT1831" i="3"/>
  <c r="CT1832" i="3"/>
  <c r="CT1833" i="3"/>
  <c r="CT1834" i="3"/>
  <c r="CT1835" i="3"/>
  <c r="CT1836" i="3"/>
  <c r="CT1837" i="3"/>
  <c r="CT1838" i="3"/>
  <c r="CT1839" i="3"/>
  <c r="CT1840" i="3"/>
  <c r="CT1841" i="3"/>
  <c r="CT1842" i="3"/>
  <c r="CT1843" i="3"/>
  <c r="CT1844" i="3"/>
  <c r="CT1845" i="3"/>
  <c r="CT1846" i="3"/>
  <c r="CT1847" i="3"/>
  <c r="CT1848" i="3"/>
  <c r="CT1849" i="3"/>
  <c r="CT1850" i="3"/>
  <c r="CT1851" i="3"/>
  <c r="CT1852" i="3"/>
  <c r="CT1853" i="3"/>
  <c r="CT1854" i="3"/>
  <c r="CT1855" i="3"/>
  <c r="CT1856" i="3"/>
  <c r="CT1857" i="3"/>
  <c r="CT1858" i="3"/>
  <c r="CT1859" i="3"/>
  <c r="CT1860" i="3"/>
  <c r="CT1861" i="3"/>
  <c r="CT1862" i="3"/>
  <c r="CT1863" i="3"/>
  <c r="CT1864" i="3"/>
  <c r="CT1865" i="3"/>
  <c r="CT1866" i="3"/>
  <c r="CT1867" i="3"/>
  <c r="CT1868" i="3"/>
  <c r="CT1869" i="3"/>
  <c r="CT1870" i="3"/>
  <c r="CT1871" i="3"/>
  <c r="CT1872" i="3"/>
  <c r="CT1873" i="3"/>
  <c r="CT1874" i="3"/>
  <c r="CT1875" i="3"/>
  <c r="CT1876" i="3"/>
  <c r="CT1877" i="3"/>
  <c r="CT1878" i="3"/>
  <c r="CT1879" i="3"/>
  <c r="CT1880" i="3"/>
  <c r="CT1881" i="3"/>
  <c r="CT1882" i="3"/>
  <c r="CT1883" i="3"/>
  <c r="CT1884" i="3"/>
  <c r="CT1885" i="3"/>
  <c r="CT1886" i="3"/>
  <c r="CT1887" i="3"/>
  <c r="CT1888" i="3"/>
  <c r="CT1889" i="3"/>
  <c r="CT1890" i="3"/>
  <c r="CT1891" i="3"/>
  <c r="CT1892" i="3"/>
  <c r="CT1893" i="3"/>
  <c r="CT1894" i="3"/>
  <c r="CT1895" i="3"/>
  <c r="CT1896" i="3"/>
  <c r="CT1897" i="3"/>
  <c r="CT1898" i="3"/>
  <c r="CT1899" i="3"/>
  <c r="CT1900" i="3"/>
  <c r="CT1901" i="3"/>
  <c r="CT1902" i="3"/>
  <c r="CT1903" i="3"/>
  <c r="CT1904" i="3"/>
  <c r="CT1905" i="3"/>
  <c r="CT1906" i="3"/>
  <c r="CT1907" i="3"/>
  <c r="CT1908" i="3"/>
  <c r="CT1909" i="3"/>
  <c r="CT1910" i="3"/>
  <c r="CT1911" i="3"/>
  <c r="CT1912" i="3"/>
  <c r="CT1913" i="3"/>
  <c r="CT1914" i="3"/>
  <c r="CT1915" i="3"/>
  <c r="CT1916" i="3"/>
  <c r="CT1917" i="3"/>
  <c r="CT1918" i="3"/>
  <c r="CT1919" i="3"/>
  <c r="CT1920" i="3"/>
  <c r="CT1921" i="3"/>
  <c r="CT1922" i="3"/>
  <c r="CT1923" i="3"/>
  <c r="CT1924" i="3"/>
  <c r="CT1925" i="3"/>
  <c r="CT1926" i="3"/>
  <c r="CT1927" i="3"/>
  <c r="CT1928" i="3"/>
  <c r="CT1929" i="3"/>
  <c r="CT1930" i="3"/>
  <c r="CT1931" i="3"/>
  <c r="CT1932" i="3"/>
  <c r="CT1933" i="3"/>
  <c r="CT1934" i="3"/>
  <c r="CT1935" i="3"/>
  <c r="CT1936" i="3"/>
  <c r="CT1937" i="3"/>
  <c r="CT1938" i="3"/>
  <c r="CT1939" i="3"/>
  <c r="CT1940" i="3"/>
  <c r="CT1941" i="3"/>
  <c r="CT1942" i="3"/>
  <c r="CT1943" i="3"/>
  <c r="CT1944" i="3"/>
  <c r="CT1945" i="3"/>
  <c r="CT1946" i="3"/>
  <c r="CT1947" i="3"/>
  <c r="CT1948" i="3"/>
  <c r="CT1949" i="3"/>
  <c r="CT1950" i="3"/>
  <c r="CT1951" i="3"/>
  <c r="CT1952" i="3"/>
  <c r="CT1953" i="3"/>
  <c r="CT1954" i="3"/>
  <c r="CT1955" i="3"/>
  <c r="CT1956" i="3"/>
  <c r="CT1957" i="3"/>
  <c r="CT1958" i="3"/>
  <c r="CT1959" i="3"/>
  <c r="CT1960" i="3"/>
  <c r="CT1961" i="3"/>
  <c r="CT1962" i="3"/>
  <c r="CT1963" i="3"/>
  <c r="CT1964" i="3"/>
  <c r="CT1965" i="3"/>
  <c r="CT1966" i="3"/>
  <c r="CT1967" i="3"/>
  <c r="CT1968" i="3"/>
  <c r="CT1969" i="3"/>
  <c r="CT1970" i="3"/>
  <c r="CT1971" i="3"/>
  <c r="CT1972" i="3"/>
  <c r="CT1973" i="3"/>
  <c r="CT1974" i="3"/>
  <c r="CT1975" i="3"/>
  <c r="CT1976" i="3"/>
  <c r="CT1977" i="3"/>
  <c r="CT1978" i="3"/>
  <c r="CT1979" i="3"/>
  <c r="CT1980" i="3"/>
  <c r="CT1981" i="3"/>
  <c r="CT1982" i="3"/>
  <c r="CT1983" i="3"/>
  <c r="CT1984" i="3"/>
  <c r="CT1985" i="3"/>
  <c r="CT1986" i="3"/>
  <c r="CT1987" i="3"/>
  <c r="CT1988" i="3"/>
  <c r="CT1989" i="3"/>
  <c r="CT1990" i="3"/>
  <c r="CT1991" i="3"/>
  <c r="CT1992" i="3"/>
  <c r="CT1993" i="3"/>
  <c r="CT1994" i="3"/>
  <c r="CT1995" i="3"/>
  <c r="CT1996" i="3"/>
  <c r="CT1997" i="3"/>
  <c r="CT1998" i="3"/>
  <c r="CT1999" i="3"/>
  <c r="CT2000" i="3"/>
  <c r="CT2001" i="3"/>
  <c r="CT2002" i="3"/>
  <c r="CT2003" i="3"/>
  <c r="CT2004" i="3"/>
  <c r="CT2005" i="3"/>
  <c r="CT2006" i="3"/>
  <c r="CT2007" i="3"/>
  <c r="CT2008" i="3"/>
  <c r="CT2009" i="3"/>
  <c r="CT2010" i="3"/>
  <c r="CT2011" i="3"/>
  <c r="CT2012" i="3"/>
  <c r="CT2013" i="3"/>
  <c r="CT2014" i="3"/>
  <c r="CT2015" i="3"/>
  <c r="CT2016" i="3"/>
  <c r="CT2017" i="3"/>
  <c r="CT2018" i="3"/>
  <c r="CT2019" i="3"/>
  <c r="CT2020" i="3"/>
  <c r="CT2021" i="3"/>
  <c r="CT2022" i="3"/>
  <c r="CT2023" i="3"/>
  <c r="CT2024" i="3"/>
  <c r="CT2025" i="3"/>
  <c r="CT2026" i="3"/>
  <c r="CT2027" i="3"/>
  <c r="CT2028" i="3"/>
  <c r="CT2029" i="3"/>
  <c r="CT2030" i="3"/>
  <c r="CT2031" i="3"/>
  <c r="CT2032" i="3"/>
  <c r="CT2033" i="3"/>
  <c r="CT2034" i="3"/>
  <c r="CT2035" i="3"/>
  <c r="CT2036" i="3"/>
  <c r="CT2037" i="3"/>
  <c r="CT2038" i="3"/>
  <c r="CT2039" i="3"/>
  <c r="CT2040" i="3"/>
  <c r="CT2041" i="3"/>
  <c r="CT2042" i="3"/>
  <c r="CT2043" i="3"/>
  <c r="CT2044" i="3"/>
  <c r="CT2045" i="3"/>
  <c r="CT2046" i="3"/>
  <c r="CT2047" i="3"/>
  <c r="CT2048" i="3"/>
  <c r="CT2049" i="3"/>
  <c r="CT2050" i="3"/>
  <c r="CT2051" i="3"/>
  <c r="CT2052" i="3"/>
  <c r="CT4" i="3"/>
  <c r="CT3" i="3"/>
  <c r="CR4" i="3"/>
  <c r="CR5" i="3"/>
  <c r="CR6" i="3"/>
  <c r="CR7" i="3"/>
  <c r="CR8" i="3"/>
  <c r="CR9" i="3"/>
  <c r="CR10" i="3"/>
  <c r="CR11" i="3"/>
  <c r="CR12" i="3"/>
  <c r="CR13" i="3"/>
  <c r="CR14" i="3"/>
  <c r="CR15" i="3"/>
  <c r="CR16" i="3"/>
  <c r="CR17" i="3"/>
  <c r="CR18" i="3"/>
  <c r="CR19" i="3"/>
  <c r="CR20" i="3"/>
  <c r="CR21" i="3"/>
  <c r="CR22" i="3"/>
  <c r="CR23" i="3"/>
  <c r="CR24" i="3"/>
  <c r="CR25" i="3"/>
  <c r="CR26" i="3"/>
  <c r="CR27" i="3"/>
  <c r="CR28" i="3"/>
  <c r="CR29" i="3"/>
  <c r="CR30" i="3"/>
  <c r="CR31" i="3"/>
  <c r="CR32" i="3"/>
  <c r="CR33" i="3"/>
  <c r="CR34" i="3"/>
  <c r="CR35" i="3"/>
  <c r="CR36" i="3"/>
  <c r="CR37" i="3"/>
  <c r="CR38" i="3"/>
  <c r="CR39" i="3"/>
  <c r="CR40" i="3"/>
  <c r="CR41" i="3"/>
  <c r="CR42" i="3"/>
  <c r="CR43" i="3"/>
  <c r="CR44" i="3"/>
  <c r="CR45" i="3"/>
  <c r="CR46" i="3"/>
  <c r="CR47" i="3"/>
  <c r="CR48" i="3"/>
  <c r="CR49" i="3"/>
  <c r="CR50" i="3"/>
  <c r="CR51" i="3"/>
  <c r="CR52" i="3"/>
  <c r="CR53" i="3"/>
  <c r="CR54" i="3"/>
  <c r="CR55" i="3"/>
  <c r="CR56" i="3"/>
  <c r="CR57" i="3"/>
  <c r="CR58" i="3"/>
  <c r="CR59" i="3"/>
  <c r="CR60" i="3"/>
  <c r="CR61" i="3"/>
  <c r="CR62" i="3"/>
  <c r="CR63" i="3"/>
  <c r="CR64" i="3"/>
  <c r="CR65" i="3"/>
  <c r="CR66" i="3"/>
  <c r="CR67" i="3"/>
  <c r="CR68" i="3"/>
  <c r="CR69" i="3"/>
  <c r="CR70" i="3"/>
  <c r="CR71" i="3"/>
  <c r="CR72" i="3"/>
  <c r="CR73" i="3"/>
  <c r="CR74" i="3"/>
  <c r="CR75" i="3"/>
  <c r="CR76" i="3"/>
  <c r="CR77" i="3"/>
  <c r="CR78" i="3"/>
  <c r="CR79" i="3"/>
  <c r="CR80" i="3"/>
  <c r="CR81" i="3"/>
  <c r="CR82" i="3"/>
  <c r="CR83" i="3"/>
  <c r="CR84" i="3"/>
  <c r="CR85" i="3"/>
  <c r="CR86" i="3"/>
  <c r="CR87" i="3"/>
  <c r="CR88" i="3"/>
  <c r="CR89" i="3"/>
  <c r="CR90" i="3"/>
  <c r="CR91" i="3"/>
  <c r="CR92" i="3"/>
  <c r="CR93" i="3"/>
  <c r="CR94" i="3"/>
  <c r="CR95" i="3"/>
  <c r="CR96" i="3"/>
  <c r="CR97" i="3"/>
  <c r="CR98" i="3"/>
  <c r="CR99" i="3"/>
  <c r="CR100" i="3"/>
  <c r="CR101" i="3"/>
  <c r="CR102" i="3"/>
  <c r="CR103" i="3"/>
  <c r="CR104" i="3"/>
  <c r="CR105" i="3"/>
  <c r="CR106" i="3"/>
  <c r="CR107" i="3"/>
  <c r="CR108" i="3"/>
  <c r="CR109" i="3"/>
  <c r="CR110" i="3"/>
  <c r="CR111" i="3"/>
  <c r="CR112" i="3"/>
  <c r="CR113" i="3"/>
  <c r="CR114" i="3"/>
  <c r="CR115" i="3"/>
  <c r="CR116" i="3"/>
  <c r="CR117" i="3"/>
  <c r="CR118" i="3"/>
  <c r="CR119" i="3"/>
  <c r="CR120" i="3"/>
  <c r="CR121" i="3"/>
  <c r="CR122" i="3"/>
  <c r="CR123" i="3"/>
  <c r="CR124" i="3"/>
  <c r="CR125" i="3"/>
  <c r="CR126" i="3"/>
  <c r="CR127" i="3"/>
  <c r="CR128" i="3"/>
  <c r="CR129" i="3"/>
  <c r="CR130" i="3"/>
  <c r="CR131" i="3"/>
  <c r="CR132" i="3"/>
  <c r="CR133" i="3"/>
  <c r="CR134" i="3"/>
  <c r="CR135" i="3"/>
  <c r="CR136" i="3"/>
  <c r="CR137" i="3"/>
  <c r="CR138" i="3"/>
  <c r="CR139" i="3"/>
  <c r="CR140" i="3"/>
  <c r="CR141" i="3"/>
  <c r="CR142" i="3"/>
  <c r="CR143" i="3"/>
  <c r="CR144" i="3"/>
  <c r="CR145" i="3"/>
  <c r="CR146" i="3"/>
  <c r="CR147" i="3"/>
  <c r="CR148" i="3"/>
  <c r="CR149" i="3"/>
  <c r="CR150" i="3"/>
  <c r="CR151" i="3"/>
  <c r="CR152" i="3"/>
  <c r="CR153" i="3"/>
  <c r="CR154" i="3"/>
  <c r="CR155" i="3"/>
  <c r="CR156" i="3"/>
  <c r="CR157" i="3"/>
  <c r="CR158" i="3"/>
  <c r="CR159" i="3"/>
  <c r="CR160" i="3"/>
  <c r="CR161" i="3"/>
  <c r="CR162" i="3"/>
  <c r="CR163" i="3"/>
  <c r="CR164" i="3"/>
  <c r="CR165" i="3"/>
  <c r="CR166" i="3"/>
  <c r="CR167" i="3"/>
  <c r="CR168" i="3"/>
  <c r="CR169" i="3"/>
  <c r="CR170" i="3"/>
  <c r="CR171" i="3"/>
  <c r="CR172" i="3"/>
  <c r="CR173" i="3"/>
  <c r="CR174" i="3"/>
  <c r="CR175" i="3"/>
  <c r="CR176" i="3"/>
  <c r="CR177" i="3"/>
  <c r="CR178" i="3"/>
  <c r="CR179" i="3"/>
  <c r="CR180" i="3"/>
  <c r="CR181" i="3"/>
  <c r="CR182" i="3"/>
  <c r="CR183" i="3"/>
  <c r="CR184" i="3"/>
  <c r="CR185" i="3"/>
  <c r="CR186" i="3"/>
  <c r="CR187" i="3"/>
  <c r="CR188" i="3"/>
  <c r="CR189" i="3"/>
  <c r="CR190" i="3"/>
  <c r="CR191" i="3"/>
  <c r="CR192" i="3"/>
  <c r="CR193" i="3"/>
  <c r="CR194" i="3"/>
  <c r="CR195" i="3"/>
  <c r="CR196" i="3"/>
  <c r="CR197" i="3"/>
  <c r="CR198" i="3"/>
  <c r="CR199" i="3"/>
  <c r="CR200" i="3"/>
  <c r="CR201" i="3"/>
  <c r="CR202" i="3"/>
  <c r="CR203" i="3"/>
  <c r="CR204" i="3"/>
  <c r="CR205" i="3"/>
  <c r="CR206" i="3"/>
  <c r="CR207" i="3"/>
  <c r="CR208" i="3"/>
  <c r="CR209" i="3"/>
  <c r="CR210" i="3"/>
  <c r="CR211" i="3"/>
  <c r="CR212" i="3"/>
  <c r="CR213" i="3"/>
  <c r="CR214" i="3"/>
  <c r="CR215" i="3"/>
  <c r="CR216" i="3"/>
  <c r="CR217" i="3"/>
  <c r="CR218" i="3"/>
  <c r="CR219" i="3"/>
  <c r="CR220" i="3"/>
  <c r="CR221" i="3"/>
  <c r="CR222" i="3"/>
  <c r="CR223" i="3"/>
  <c r="CR224" i="3"/>
  <c r="CR225" i="3"/>
  <c r="CR226" i="3"/>
  <c r="CR227" i="3"/>
  <c r="CR228" i="3"/>
  <c r="CR229" i="3"/>
  <c r="CR230" i="3"/>
  <c r="CR231" i="3"/>
  <c r="CR232" i="3"/>
  <c r="CR233" i="3"/>
  <c r="CR234" i="3"/>
  <c r="CR235" i="3"/>
  <c r="CR236" i="3"/>
  <c r="CR237" i="3"/>
  <c r="CR238" i="3"/>
  <c r="CR239" i="3"/>
  <c r="CR240" i="3"/>
  <c r="CR241" i="3"/>
  <c r="CR242" i="3"/>
  <c r="CR243" i="3"/>
  <c r="CR244" i="3"/>
  <c r="CR245" i="3"/>
  <c r="CR246" i="3"/>
  <c r="CR247" i="3"/>
  <c r="CR248" i="3"/>
  <c r="CR249" i="3"/>
  <c r="CR250" i="3"/>
  <c r="CR251" i="3"/>
  <c r="CR252" i="3"/>
  <c r="CR253" i="3"/>
  <c r="CR254" i="3"/>
  <c r="CR255" i="3"/>
  <c r="CR256" i="3"/>
  <c r="CR257" i="3"/>
  <c r="CR258" i="3"/>
  <c r="CR259" i="3"/>
  <c r="CR260" i="3"/>
  <c r="CR261" i="3"/>
  <c r="CR262" i="3"/>
  <c r="CR263" i="3"/>
  <c r="CR264" i="3"/>
  <c r="CR265" i="3"/>
  <c r="CR266" i="3"/>
  <c r="CR267" i="3"/>
  <c r="CR268" i="3"/>
  <c r="CR269" i="3"/>
  <c r="CR270" i="3"/>
  <c r="CR271" i="3"/>
  <c r="CR272" i="3"/>
  <c r="CR273" i="3"/>
  <c r="CR274" i="3"/>
  <c r="CR275" i="3"/>
  <c r="CR276" i="3"/>
  <c r="CR277" i="3"/>
  <c r="CR278" i="3"/>
  <c r="CR279" i="3"/>
  <c r="CR280" i="3"/>
  <c r="CR281" i="3"/>
  <c r="CR282" i="3"/>
  <c r="CR283" i="3"/>
  <c r="CR284" i="3"/>
  <c r="CR285" i="3"/>
  <c r="CR286" i="3"/>
  <c r="CR287" i="3"/>
  <c r="CR288" i="3"/>
  <c r="CR289" i="3"/>
  <c r="CR290" i="3"/>
  <c r="CR291" i="3"/>
  <c r="CR292" i="3"/>
  <c r="CR293" i="3"/>
  <c r="CR294" i="3"/>
  <c r="CR295" i="3"/>
  <c r="CR296" i="3"/>
  <c r="CR297" i="3"/>
  <c r="CR298" i="3"/>
  <c r="CR299" i="3"/>
  <c r="CR300" i="3"/>
  <c r="CR301" i="3"/>
  <c r="CR302" i="3"/>
  <c r="CR303" i="3"/>
  <c r="CR304" i="3"/>
  <c r="CR305" i="3"/>
  <c r="CR306" i="3"/>
  <c r="CR307" i="3"/>
  <c r="CR308" i="3"/>
  <c r="CR309" i="3"/>
  <c r="CR310" i="3"/>
  <c r="CR311" i="3"/>
  <c r="CR312" i="3"/>
  <c r="CR313" i="3"/>
  <c r="CR314" i="3"/>
  <c r="CR315" i="3"/>
  <c r="CR316" i="3"/>
  <c r="CR317" i="3"/>
  <c r="CR318" i="3"/>
  <c r="CR319" i="3"/>
  <c r="CR320" i="3"/>
  <c r="CR321" i="3"/>
  <c r="CR322" i="3"/>
  <c r="CR323" i="3"/>
  <c r="CR324" i="3"/>
  <c r="CR325" i="3"/>
  <c r="CR326" i="3"/>
  <c r="CR327" i="3"/>
  <c r="CR328" i="3"/>
  <c r="CR329" i="3"/>
  <c r="CR330" i="3"/>
  <c r="CR331" i="3"/>
  <c r="CR332" i="3"/>
  <c r="CR333" i="3"/>
  <c r="CR334" i="3"/>
  <c r="CR335" i="3"/>
  <c r="CR336" i="3"/>
  <c r="CR337" i="3"/>
  <c r="CR338" i="3"/>
  <c r="CR339" i="3"/>
  <c r="CR340" i="3"/>
  <c r="CR341" i="3"/>
  <c r="CR342" i="3"/>
  <c r="CR343" i="3"/>
  <c r="CR344" i="3"/>
  <c r="CR345" i="3"/>
  <c r="CR346" i="3"/>
  <c r="CR347" i="3"/>
  <c r="CR348" i="3"/>
  <c r="CR349" i="3"/>
  <c r="CR350" i="3"/>
  <c r="CR351" i="3"/>
  <c r="CR352" i="3"/>
  <c r="CR353" i="3"/>
  <c r="CR354" i="3"/>
  <c r="CR355" i="3"/>
  <c r="CR356" i="3"/>
  <c r="CR357" i="3"/>
  <c r="CR358" i="3"/>
  <c r="CR359" i="3"/>
  <c r="CR360" i="3"/>
  <c r="CR361" i="3"/>
  <c r="CR362" i="3"/>
  <c r="CR363" i="3"/>
  <c r="CR364" i="3"/>
  <c r="CR365" i="3"/>
  <c r="CR366" i="3"/>
  <c r="CR367" i="3"/>
  <c r="CR368" i="3"/>
  <c r="CR369" i="3"/>
  <c r="CR370" i="3"/>
  <c r="CR371" i="3"/>
  <c r="CR372" i="3"/>
  <c r="CR373" i="3"/>
  <c r="CR374" i="3"/>
  <c r="CR375" i="3"/>
  <c r="CR376" i="3"/>
  <c r="CR377" i="3"/>
  <c r="CR378" i="3"/>
  <c r="CR379" i="3"/>
  <c r="CR380" i="3"/>
  <c r="CR381" i="3"/>
  <c r="CR382" i="3"/>
  <c r="CR383" i="3"/>
  <c r="CR384" i="3"/>
  <c r="CR385" i="3"/>
  <c r="CR386" i="3"/>
  <c r="CR387" i="3"/>
  <c r="CR388" i="3"/>
  <c r="CR389" i="3"/>
  <c r="CR390" i="3"/>
  <c r="CR391" i="3"/>
  <c r="CR392" i="3"/>
  <c r="CR393" i="3"/>
  <c r="CR394" i="3"/>
  <c r="CR395" i="3"/>
  <c r="CR396" i="3"/>
  <c r="CR397" i="3"/>
  <c r="CR398" i="3"/>
  <c r="CR399" i="3"/>
  <c r="CR400" i="3"/>
  <c r="CR401" i="3"/>
  <c r="CR402" i="3"/>
  <c r="CR403" i="3"/>
  <c r="CR404" i="3"/>
  <c r="CR405" i="3"/>
  <c r="CR406" i="3"/>
  <c r="CR407" i="3"/>
  <c r="CR408" i="3"/>
  <c r="CR409" i="3"/>
  <c r="CR410" i="3"/>
  <c r="CR411" i="3"/>
  <c r="CR412" i="3"/>
  <c r="CR413" i="3"/>
  <c r="CR414" i="3"/>
  <c r="CR415" i="3"/>
  <c r="CR416" i="3"/>
  <c r="CR417" i="3"/>
  <c r="CR418" i="3"/>
  <c r="CR419" i="3"/>
  <c r="CR420" i="3"/>
  <c r="CR421" i="3"/>
  <c r="CR422" i="3"/>
  <c r="CR423" i="3"/>
  <c r="CR424" i="3"/>
  <c r="CR425" i="3"/>
  <c r="CR426" i="3"/>
  <c r="CR427" i="3"/>
  <c r="CR428" i="3"/>
  <c r="CR429" i="3"/>
  <c r="CR430" i="3"/>
  <c r="CR431" i="3"/>
  <c r="CR432" i="3"/>
  <c r="CR433" i="3"/>
  <c r="CR434" i="3"/>
  <c r="CR435" i="3"/>
  <c r="CR436" i="3"/>
  <c r="CR437" i="3"/>
  <c r="CR438" i="3"/>
  <c r="CR439" i="3"/>
  <c r="CR440" i="3"/>
  <c r="CR441" i="3"/>
  <c r="CR442" i="3"/>
  <c r="CR443" i="3"/>
  <c r="CR444" i="3"/>
  <c r="CR445" i="3"/>
  <c r="CR446" i="3"/>
  <c r="CR447" i="3"/>
  <c r="CR448" i="3"/>
  <c r="CR449" i="3"/>
  <c r="CR450" i="3"/>
  <c r="CR451" i="3"/>
  <c r="CR452" i="3"/>
  <c r="CR453" i="3"/>
  <c r="CR454" i="3"/>
  <c r="CR455" i="3"/>
  <c r="CR456" i="3"/>
  <c r="CR457" i="3"/>
  <c r="CR458" i="3"/>
  <c r="CR459" i="3"/>
  <c r="CR460" i="3"/>
  <c r="CR461" i="3"/>
  <c r="CR462" i="3"/>
  <c r="CR463" i="3"/>
  <c r="CR464" i="3"/>
  <c r="CR465" i="3"/>
  <c r="CR466" i="3"/>
  <c r="CR467" i="3"/>
  <c r="CR468" i="3"/>
  <c r="CR469" i="3"/>
  <c r="CR470" i="3"/>
  <c r="CR471" i="3"/>
  <c r="CR472" i="3"/>
  <c r="CR473" i="3"/>
  <c r="CR474" i="3"/>
  <c r="CR475" i="3"/>
  <c r="CR476" i="3"/>
  <c r="CR477" i="3"/>
  <c r="CR478" i="3"/>
  <c r="CR479" i="3"/>
  <c r="CR480" i="3"/>
  <c r="CR481" i="3"/>
  <c r="CR482" i="3"/>
  <c r="CR483" i="3"/>
  <c r="CR484" i="3"/>
  <c r="CR485" i="3"/>
  <c r="CR486" i="3"/>
  <c r="CR487" i="3"/>
  <c r="CR488" i="3"/>
  <c r="CR489" i="3"/>
  <c r="CR490" i="3"/>
  <c r="CR491" i="3"/>
  <c r="CR492" i="3"/>
  <c r="CR493" i="3"/>
  <c r="CR494" i="3"/>
  <c r="CR495" i="3"/>
  <c r="CR496" i="3"/>
  <c r="CR497" i="3"/>
  <c r="CR498" i="3"/>
  <c r="CR499" i="3"/>
  <c r="CR500" i="3"/>
  <c r="CR501" i="3"/>
  <c r="CR502" i="3"/>
  <c r="CR503" i="3"/>
  <c r="CR504" i="3"/>
  <c r="CR505" i="3"/>
  <c r="CR506" i="3"/>
  <c r="CR507" i="3"/>
  <c r="CR508" i="3"/>
  <c r="CR509" i="3"/>
  <c r="CR510" i="3"/>
  <c r="CR511" i="3"/>
  <c r="CR512" i="3"/>
  <c r="CR513" i="3"/>
  <c r="CR514" i="3"/>
  <c r="CR515" i="3"/>
  <c r="CR516" i="3"/>
  <c r="CR517" i="3"/>
  <c r="CR518" i="3"/>
  <c r="CR519" i="3"/>
  <c r="CR520" i="3"/>
  <c r="CR521" i="3"/>
  <c r="CR522" i="3"/>
  <c r="CR523" i="3"/>
  <c r="CR524" i="3"/>
  <c r="CR525" i="3"/>
  <c r="CR526" i="3"/>
  <c r="CR527" i="3"/>
  <c r="CR528" i="3"/>
  <c r="CR529" i="3"/>
  <c r="CR530" i="3"/>
  <c r="CR531" i="3"/>
  <c r="CR532" i="3"/>
  <c r="CR533" i="3"/>
  <c r="CR534" i="3"/>
  <c r="CR535" i="3"/>
  <c r="CR536" i="3"/>
  <c r="CR537" i="3"/>
  <c r="CR538" i="3"/>
  <c r="CR539" i="3"/>
  <c r="CR540" i="3"/>
  <c r="CR541" i="3"/>
  <c r="CR542" i="3"/>
  <c r="CR543" i="3"/>
  <c r="CR544" i="3"/>
  <c r="CR545" i="3"/>
  <c r="CR546" i="3"/>
  <c r="CR547" i="3"/>
  <c r="CR548" i="3"/>
  <c r="CR549" i="3"/>
  <c r="CR550" i="3"/>
  <c r="CR551" i="3"/>
  <c r="CR552" i="3"/>
  <c r="CR553" i="3"/>
  <c r="CR554" i="3"/>
  <c r="CR555" i="3"/>
  <c r="CR556" i="3"/>
  <c r="CR557" i="3"/>
  <c r="CR558" i="3"/>
  <c r="CR559" i="3"/>
  <c r="CR560" i="3"/>
  <c r="CR561" i="3"/>
  <c r="CR562" i="3"/>
  <c r="CR563" i="3"/>
  <c r="CR564" i="3"/>
  <c r="CR565" i="3"/>
  <c r="CR566" i="3"/>
  <c r="CR567" i="3"/>
  <c r="CR568" i="3"/>
  <c r="CR569" i="3"/>
  <c r="CR570" i="3"/>
  <c r="CR571" i="3"/>
  <c r="CR572" i="3"/>
  <c r="CR573" i="3"/>
  <c r="CR574" i="3"/>
  <c r="CR575" i="3"/>
  <c r="CR576" i="3"/>
  <c r="CR577" i="3"/>
  <c r="CR578" i="3"/>
  <c r="CR579" i="3"/>
  <c r="CR580" i="3"/>
  <c r="CR581" i="3"/>
  <c r="CR582" i="3"/>
  <c r="CR583" i="3"/>
  <c r="CR584" i="3"/>
  <c r="CR585" i="3"/>
  <c r="CR586" i="3"/>
  <c r="CR587" i="3"/>
  <c r="CR588" i="3"/>
  <c r="CR589" i="3"/>
  <c r="CR590" i="3"/>
  <c r="CR591" i="3"/>
  <c r="CR592" i="3"/>
  <c r="CR593" i="3"/>
  <c r="CR594" i="3"/>
  <c r="CR595" i="3"/>
  <c r="CR596" i="3"/>
  <c r="CR597" i="3"/>
  <c r="CR598" i="3"/>
  <c r="CR599" i="3"/>
  <c r="CR600" i="3"/>
  <c r="CR601" i="3"/>
  <c r="CR602" i="3"/>
  <c r="CR603" i="3"/>
  <c r="CR604" i="3"/>
  <c r="CR605" i="3"/>
  <c r="CR606" i="3"/>
  <c r="CR607" i="3"/>
  <c r="CR608" i="3"/>
  <c r="CR609" i="3"/>
  <c r="CR610" i="3"/>
  <c r="CR611" i="3"/>
  <c r="CR612" i="3"/>
  <c r="CR613" i="3"/>
  <c r="CR614" i="3"/>
  <c r="CR615" i="3"/>
  <c r="CR616" i="3"/>
  <c r="CR617" i="3"/>
  <c r="CR618" i="3"/>
  <c r="CR619" i="3"/>
  <c r="CR620" i="3"/>
  <c r="CR621" i="3"/>
  <c r="CR622" i="3"/>
  <c r="CR623" i="3"/>
  <c r="CR624" i="3"/>
  <c r="CR625" i="3"/>
  <c r="CR626" i="3"/>
  <c r="CR627" i="3"/>
  <c r="CR628" i="3"/>
  <c r="CR629" i="3"/>
  <c r="CR630" i="3"/>
  <c r="CR631" i="3"/>
  <c r="CR632" i="3"/>
  <c r="CR633" i="3"/>
  <c r="CR634" i="3"/>
  <c r="CR635" i="3"/>
  <c r="CR636" i="3"/>
  <c r="CR637" i="3"/>
  <c r="CR638" i="3"/>
  <c r="CR639" i="3"/>
  <c r="CR640" i="3"/>
  <c r="CR641" i="3"/>
  <c r="CR642" i="3"/>
  <c r="CR643" i="3"/>
  <c r="CR644" i="3"/>
  <c r="CR645" i="3"/>
  <c r="CR646" i="3"/>
  <c r="CR647" i="3"/>
  <c r="CR648" i="3"/>
  <c r="CR649" i="3"/>
  <c r="CR650" i="3"/>
  <c r="CR651" i="3"/>
  <c r="CR652" i="3"/>
  <c r="CR653" i="3"/>
  <c r="CR654" i="3"/>
  <c r="CR655" i="3"/>
  <c r="CR656" i="3"/>
  <c r="CR657" i="3"/>
  <c r="CR658" i="3"/>
  <c r="CR659" i="3"/>
  <c r="CR660" i="3"/>
  <c r="CR661" i="3"/>
  <c r="CR662" i="3"/>
  <c r="CR663" i="3"/>
  <c r="CR664" i="3"/>
  <c r="CR665" i="3"/>
  <c r="CR666" i="3"/>
  <c r="CR667" i="3"/>
  <c r="CR668" i="3"/>
  <c r="CR669" i="3"/>
  <c r="CR670" i="3"/>
  <c r="CR671" i="3"/>
  <c r="CR672" i="3"/>
  <c r="CR673" i="3"/>
  <c r="CR674" i="3"/>
  <c r="CR675" i="3"/>
  <c r="CR676" i="3"/>
  <c r="CR677" i="3"/>
  <c r="CR678" i="3"/>
  <c r="CR679" i="3"/>
  <c r="CR680" i="3"/>
  <c r="CR681" i="3"/>
  <c r="CR682" i="3"/>
  <c r="CR683" i="3"/>
  <c r="CR684" i="3"/>
  <c r="CR685" i="3"/>
  <c r="CR686" i="3"/>
  <c r="CR687" i="3"/>
  <c r="CR688" i="3"/>
  <c r="CR689" i="3"/>
  <c r="CR690" i="3"/>
  <c r="CR691" i="3"/>
  <c r="CR692" i="3"/>
  <c r="CR693" i="3"/>
  <c r="CR694" i="3"/>
  <c r="CR695" i="3"/>
  <c r="CR696" i="3"/>
  <c r="CR697" i="3"/>
  <c r="CR698" i="3"/>
  <c r="CR699" i="3"/>
  <c r="CR700" i="3"/>
  <c r="CR701" i="3"/>
  <c r="CR702" i="3"/>
  <c r="CR703" i="3"/>
  <c r="CR704" i="3"/>
  <c r="CR705" i="3"/>
  <c r="CR706" i="3"/>
  <c r="CR707" i="3"/>
  <c r="CR708" i="3"/>
  <c r="CR709" i="3"/>
  <c r="CR710" i="3"/>
  <c r="CR711" i="3"/>
  <c r="CR712" i="3"/>
  <c r="CR713" i="3"/>
  <c r="CR714" i="3"/>
  <c r="CR715" i="3"/>
  <c r="CR716" i="3"/>
  <c r="CR717" i="3"/>
  <c r="CR718" i="3"/>
  <c r="CR719" i="3"/>
  <c r="CR720" i="3"/>
  <c r="CR721" i="3"/>
  <c r="CR722" i="3"/>
  <c r="CR723" i="3"/>
  <c r="CR724" i="3"/>
  <c r="CR725" i="3"/>
  <c r="CR726" i="3"/>
  <c r="CR727" i="3"/>
  <c r="CR728" i="3"/>
  <c r="CR729" i="3"/>
  <c r="CR730" i="3"/>
  <c r="CR731" i="3"/>
  <c r="CR732" i="3"/>
  <c r="CR733" i="3"/>
  <c r="CR734" i="3"/>
  <c r="CR735" i="3"/>
  <c r="CR736" i="3"/>
  <c r="CR737" i="3"/>
  <c r="CR738" i="3"/>
  <c r="CR739" i="3"/>
  <c r="CR740" i="3"/>
  <c r="CR741" i="3"/>
  <c r="CR742" i="3"/>
  <c r="CR743" i="3"/>
  <c r="CR744" i="3"/>
  <c r="CR745" i="3"/>
  <c r="CR746" i="3"/>
  <c r="CR747" i="3"/>
  <c r="CR748" i="3"/>
  <c r="CR749" i="3"/>
  <c r="CR750" i="3"/>
  <c r="CR751" i="3"/>
  <c r="CR752" i="3"/>
  <c r="CR753" i="3"/>
  <c r="CR754" i="3"/>
  <c r="CR755" i="3"/>
  <c r="CR756" i="3"/>
  <c r="CR757" i="3"/>
  <c r="CR758" i="3"/>
  <c r="CR759" i="3"/>
  <c r="CR760" i="3"/>
  <c r="CR761" i="3"/>
  <c r="CR762" i="3"/>
  <c r="CR763" i="3"/>
  <c r="CR764" i="3"/>
  <c r="CR765" i="3"/>
  <c r="CR766" i="3"/>
  <c r="CR767" i="3"/>
  <c r="CR768" i="3"/>
  <c r="CR769" i="3"/>
  <c r="CR770" i="3"/>
  <c r="CR771" i="3"/>
  <c r="CR772" i="3"/>
  <c r="CR773" i="3"/>
  <c r="CR774" i="3"/>
  <c r="CR775" i="3"/>
  <c r="CR776" i="3"/>
  <c r="CR777" i="3"/>
  <c r="CR778" i="3"/>
  <c r="CR779" i="3"/>
  <c r="CR780" i="3"/>
  <c r="CR781" i="3"/>
  <c r="CR782" i="3"/>
  <c r="CR783" i="3"/>
  <c r="CR784" i="3"/>
  <c r="CR785" i="3"/>
  <c r="CR786" i="3"/>
  <c r="CR787" i="3"/>
  <c r="CR788" i="3"/>
  <c r="CR789" i="3"/>
  <c r="CR790" i="3"/>
  <c r="CR791" i="3"/>
  <c r="CR792" i="3"/>
  <c r="CR793" i="3"/>
  <c r="CR794" i="3"/>
  <c r="CR795" i="3"/>
  <c r="CR796" i="3"/>
  <c r="CR797" i="3"/>
  <c r="CR798" i="3"/>
  <c r="CR799" i="3"/>
  <c r="CR800" i="3"/>
  <c r="CR801" i="3"/>
  <c r="CR802" i="3"/>
  <c r="CR803" i="3"/>
  <c r="CR804" i="3"/>
  <c r="CR805" i="3"/>
  <c r="CR806" i="3"/>
  <c r="CR807" i="3"/>
  <c r="CR808" i="3"/>
  <c r="CR809" i="3"/>
  <c r="CR810" i="3"/>
  <c r="CR811" i="3"/>
  <c r="CR812" i="3"/>
  <c r="CR813" i="3"/>
  <c r="CR814" i="3"/>
  <c r="CR815" i="3"/>
  <c r="CR816" i="3"/>
  <c r="CR817" i="3"/>
  <c r="CR818" i="3"/>
  <c r="CR819" i="3"/>
  <c r="CR820" i="3"/>
  <c r="CR821" i="3"/>
  <c r="CR822" i="3"/>
  <c r="CR823" i="3"/>
  <c r="CR824" i="3"/>
  <c r="CR825" i="3"/>
  <c r="CR826" i="3"/>
  <c r="CR827" i="3"/>
  <c r="CR828" i="3"/>
  <c r="CR829" i="3"/>
  <c r="CR830" i="3"/>
  <c r="CR831" i="3"/>
  <c r="CR832" i="3"/>
  <c r="CR833" i="3"/>
  <c r="CR834" i="3"/>
  <c r="CR835" i="3"/>
  <c r="CR836" i="3"/>
  <c r="CR837" i="3"/>
  <c r="CR838" i="3"/>
  <c r="CR839" i="3"/>
  <c r="CR840" i="3"/>
  <c r="CR841" i="3"/>
  <c r="CR842" i="3"/>
  <c r="CR843" i="3"/>
  <c r="CR844" i="3"/>
  <c r="CR845" i="3"/>
  <c r="CR846" i="3"/>
  <c r="CR847" i="3"/>
  <c r="CR848" i="3"/>
  <c r="CR849" i="3"/>
  <c r="CR850" i="3"/>
  <c r="CR851" i="3"/>
  <c r="CR852" i="3"/>
  <c r="CR853" i="3"/>
  <c r="CR854" i="3"/>
  <c r="CR855" i="3"/>
  <c r="CR856" i="3"/>
  <c r="CR857" i="3"/>
  <c r="CR858" i="3"/>
  <c r="CR859" i="3"/>
  <c r="CR860" i="3"/>
  <c r="CR861" i="3"/>
  <c r="CR862" i="3"/>
  <c r="CR863" i="3"/>
  <c r="CR864" i="3"/>
  <c r="CR865" i="3"/>
  <c r="CR866" i="3"/>
  <c r="CR867" i="3"/>
  <c r="CR868" i="3"/>
  <c r="CR869" i="3"/>
  <c r="CR870" i="3"/>
  <c r="CR871" i="3"/>
  <c r="CR872" i="3"/>
  <c r="CR873" i="3"/>
  <c r="CR874" i="3"/>
  <c r="CR875" i="3"/>
  <c r="CR876" i="3"/>
  <c r="CR877" i="3"/>
  <c r="CR878" i="3"/>
  <c r="CR879" i="3"/>
  <c r="CR880" i="3"/>
  <c r="CR881" i="3"/>
  <c r="CR882" i="3"/>
  <c r="CR883" i="3"/>
  <c r="CR884" i="3"/>
  <c r="CR885" i="3"/>
  <c r="CR886" i="3"/>
  <c r="CR887" i="3"/>
  <c r="CR888" i="3"/>
  <c r="CR889" i="3"/>
  <c r="CR890" i="3"/>
  <c r="CR891" i="3"/>
  <c r="CR892" i="3"/>
  <c r="CR893" i="3"/>
  <c r="CR894" i="3"/>
  <c r="CR895" i="3"/>
  <c r="CR896" i="3"/>
  <c r="CR897" i="3"/>
  <c r="CR898" i="3"/>
  <c r="CR899" i="3"/>
  <c r="CR900" i="3"/>
  <c r="CR901" i="3"/>
  <c r="CR902" i="3"/>
  <c r="CR903" i="3"/>
  <c r="CR904" i="3"/>
  <c r="CR905" i="3"/>
  <c r="CR906" i="3"/>
  <c r="CR907" i="3"/>
  <c r="CR908" i="3"/>
  <c r="CR909" i="3"/>
  <c r="CR910" i="3"/>
  <c r="CR911" i="3"/>
  <c r="CR912" i="3"/>
  <c r="CR913" i="3"/>
  <c r="CR914" i="3"/>
  <c r="CR915" i="3"/>
  <c r="CR916" i="3"/>
  <c r="CR917" i="3"/>
  <c r="CR918" i="3"/>
  <c r="CR919" i="3"/>
  <c r="CR920" i="3"/>
  <c r="CR921" i="3"/>
  <c r="CR922" i="3"/>
  <c r="CR923" i="3"/>
  <c r="CR924" i="3"/>
  <c r="CR925" i="3"/>
  <c r="CR926" i="3"/>
  <c r="CR927" i="3"/>
  <c r="CR928" i="3"/>
  <c r="CR929" i="3"/>
  <c r="CR930" i="3"/>
  <c r="CR931" i="3"/>
  <c r="CR932" i="3"/>
  <c r="CR933" i="3"/>
  <c r="CR934" i="3"/>
  <c r="CR935" i="3"/>
  <c r="CR936" i="3"/>
  <c r="CR937" i="3"/>
  <c r="CR938" i="3"/>
  <c r="CR939" i="3"/>
  <c r="CR940" i="3"/>
  <c r="CR941" i="3"/>
  <c r="CR942" i="3"/>
  <c r="CR943" i="3"/>
  <c r="CR944" i="3"/>
  <c r="CR945" i="3"/>
  <c r="CR946" i="3"/>
  <c r="CR947" i="3"/>
  <c r="CR948" i="3"/>
  <c r="CR949" i="3"/>
  <c r="CR950" i="3"/>
  <c r="CR951" i="3"/>
  <c r="CR952" i="3"/>
  <c r="CR953" i="3"/>
  <c r="CR954" i="3"/>
  <c r="CR955" i="3"/>
  <c r="CR956" i="3"/>
  <c r="CR957" i="3"/>
  <c r="CR958" i="3"/>
  <c r="CR959" i="3"/>
  <c r="CR960" i="3"/>
  <c r="CR961" i="3"/>
  <c r="CR962" i="3"/>
  <c r="CR963" i="3"/>
  <c r="CR964" i="3"/>
  <c r="CR965" i="3"/>
  <c r="CR966" i="3"/>
  <c r="CR967" i="3"/>
  <c r="CR968" i="3"/>
  <c r="CR969" i="3"/>
  <c r="CR970" i="3"/>
  <c r="CR971" i="3"/>
  <c r="CR972" i="3"/>
  <c r="CR973" i="3"/>
  <c r="CR974" i="3"/>
  <c r="CR975" i="3"/>
  <c r="CR976" i="3"/>
  <c r="CR977" i="3"/>
  <c r="CR978" i="3"/>
  <c r="CR979" i="3"/>
  <c r="CR980" i="3"/>
  <c r="CR981" i="3"/>
  <c r="CR982" i="3"/>
  <c r="CR983" i="3"/>
  <c r="CR984" i="3"/>
  <c r="CR985" i="3"/>
  <c r="CR986" i="3"/>
  <c r="CR987" i="3"/>
  <c r="CR988" i="3"/>
  <c r="CR989" i="3"/>
  <c r="CR990" i="3"/>
  <c r="CR991" i="3"/>
  <c r="CR992" i="3"/>
  <c r="CR993" i="3"/>
  <c r="CR994" i="3"/>
  <c r="CR995" i="3"/>
  <c r="CR996" i="3"/>
  <c r="CR997" i="3"/>
  <c r="CR998" i="3"/>
  <c r="CR999" i="3"/>
  <c r="CR1000" i="3"/>
  <c r="CR1001" i="3"/>
  <c r="CR1002" i="3"/>
  <c r="CR1003" i="3"/>
  <c r="CR1004" i="3"/>
  <c r="CR1005" i="3"/>
  <c r="CR1006" i="3"/>
  <c r="CR1007" i="3"/>
  <c r="CR1008" i="3"/>
  <c r="CR1009" i="3"/>
  <c r="CR1010" i="3"/>
  <c r="CR1011" i="3"/>
  <c r="CR1012" i="3"/>
  <c r="CR1013" i="3"/>
  <c r="CR1014" i="3"/>
  <c r="CR1015" i="3"/>
  <c r="CR1016" i="3"/>
  <c r="CR1017" i="3"/>
  <c r="CR1018" i="3"/>
  <c r="CR1019" i="3"/>
  <c r="CR1020" i="3"/>
  <c r="CR1021" i="3"/>
  <c r="CR1022" i="3"/>
  <c r="CR1023" i="3"/>
  <c r="CR1024" i="3"/>
  <c r="CR1025" i="3"/>
  <c r="CR1026" i="3"/>
  <c r="CR1027" i="3"/>
  <c r="CR1028" i="3"/>
  <c r="CR1029" i="3"/>
  <c r="CR1030" i="3"/>
  <c r="CR1031" i="3"/>
  <c r="CR1032" i="3"/>
  <c r="CR1033" i="3"/>
  <c r="CR1034" i="3"/>
  <c r="CR1035" i="3"/>
  <c r="CR1036" i="3"/>
  <c r="CR1037" i="3"/>
  <c r="CR1038" i="3"/>
  <c r="CR1039" i="3"/>
  <c r="CR1040" i="3"/>
  <c r="CR1041" i="3"/>
  <c r="CR1042" i="3"/>
  <c r="CR1043" i="3"/>
  <c r="CR1044" i="3"/>
  <c r="CR1045" i="3"/>
  <c r="CR1046" i="3"/>
  <c r="CR1047" i="3"/>
  <c r="CR1048" i="3"/>
  <c r="CR1049" i="3"/>
  <c r="CR1050" i="3"/>
  <c r="CR1051" i="3"/>
  <c r="CR1052" i="3"/>
  <c r="CR1053" i="3"/>
  <c r="CR1054" i="3"/>
  <c r="CR1055" i="3"/>
  <c r="CR1056" i="3"/>
  <c r="CR1057" i="3"/>
  <c r="CR1058" i="3"/>
  <c r="CR1059" i="3"/>
  <c r="CR1060" i="3"/>
  <c r="CR1061" i="3"/>
  <c r="CR1062" i="3"/>
  <c r="CR1063" i="3"/>
  <c r="CR1064" i="3"/>
  <c r="CR1065" i="3"/>
  <c r="CR1066" i="3"/>
  <c r="CR1067" i="3"/>
  <c r="CR1068" i="3"/>
  <c r="CR1069" i="3"/>
  <c r="CR1070" i="3"/>
  <c r="CR1071" i="3"/>
  <c r="CR1072" i="3"/>
  <c r="CR1073" i="3"/>
  <c r="CR1074" i="3"/>
  <c r="CR1075" i="3"/>
  <c r="CR1076" i="3"/>
  <c r="CR1077" i="3"/>
  <c r="CR1078" i="3"/>
  <c r="CR1079" i="3"/>
  <c r="CR1080" i="3"/>
  <c r="CR1081" i="3"/>
  <c r="CR1082" i="3"/>
  <c r="CR1083" i="3"/>
  <c r="CR1084" i="3"/>
  <c r="CR1085" i="3"/>
  <c r="CR1086" i="3"/>
  <c r="CR1087" i="3"/>
  <c r="CR1088" i="3"/>
  <c r="CR1089" i="3"/>
  <c r="CR1090" i="3"/>
  <c r="CR1091" i="3"/>
  <c r="CR1092" i="3"/>
  <c r="CR1093" i="3"/>
  <c r="CR1094" i="3"/>
  <c r="CR1095" i="3"/>
  <c r="CR1096" i="3"/>
  <c r="CR1097" i="3"/>
  <c r="CR1098" i="3"/>
  <c r="CR1099" i="3"/>
  <c r="CR1100" i="3"/>
  <c r="CR1101" i="3"/>
  <c r="CR1102" i="3"/>
  <c r="CR1103" i="3"/>
  <c r="CR1104" i="3"/>
  <c r="CR1105" i="3"/>
  <c r="CR1106" i="3"/>
  <c r="CR1107" i="3"/>
  <c r="CR1108" i="3"/>
  <c r="CR1109" i="3"/>
  <c r="CR1110" i="3"/>
  <c r="CR1111" i="3"/>
  <c r="CR1112" i="3"/>
  <c r="CR1113" i="3"/>
  <c r="CR1114" i="3"/>
  <c r="CR1115" i="3"/>
  <c r="CR1116" i="3"/>
  <c r="CR1117" i="3"/>
  <c r="CR1118" i="3"/>
  <c r="CR1119" i="3"/>
  <c r="CR1120" i="3"/>
  <c r="CR1121" i="3"/>
  <c r="CR1122" i="3"/>
  <c r="CR1123" i="3"/>
  <c r="CR1124" i="3"/>
  <c r="CR1125" i="3"/>
  <c r="CR1126" i="3"/>
  <c r="CR1127" i="3"/>
  <c r="CR1128" i="3"/>
  <c r="CR1129" i="3"/>
  <c r="CR1130" i="3"/>
  <c r="CR1131" i="3"/>
  <c r="CR1132" i="3"/>
  <c r="CR1133" i="3"/>
  <c r="CR1134" i="3"/>
  <c r="CR1135" i="3"/>
  <c r="CR1136" i="3"/>
  <c r="CR1137" i="3"/>
  <c r="CR1138" i="3"/>
  <c r="CR1139" i="3"/>
  <c r="CR1140" i="3"/>
  <c r="CR1141" i="3"/>
  <c r="CR1142" i="3"/>
  <c r="CR1143" i="3"/>
  <c r="CR1144" i="3"/>
  <c r="CR1145" i="3"/>
  <c r="CR1146" i="3"/>
  <c r="CR1147" i="3"/>
  <c r="CR1148" i="3"/>
  <c r="CR1149" i="3"/>
  <c r="CR1150" i="3"/>
  <c r="CR1151" i="3"/>
  <c r="CR1152" i="3"/>
  <c r="CR1153" i="3"/>
  <c r="CR1154" i="3"/>
  <c r="CR1155" i="3"/>
  <c r="CR1156" i="3"/>
  <c r="CR1157" i="3"/>
  <c r="CR1158" i="3"/>
  <c r="CR1159" i="3"/>
  <c r="CR1160" i="3"/>
  <c r="CR1161" i="3"/>
  <c r="CR1162" i="3"/>
  <c r="CR1163" i="3"/>
  <c r="CR1164" i="3"/>
  <c r="CR1165" i="3"/>
  <c r="CR1166" i="3"/>
  <c r="CR1167" i="3"/>
  <c r="CR1168" i="3"/>
  <c r="CR1169" i="3"/>
  <c r="CR1170" i="3"/>
  <c r="CR1171" i="3"/>
  <c r="CR1172" i="3"/>
  <c r="CR1173" i="3"/>
  <c r="CR1174" i="3"/>
  <c r="CR1175" i="3"/>
  <c r="CR1176" i="3"/>
  <c r="CR1177" i="3"/>
  <c r="CR1178" i="3"/>
  <c r="CR1179" i="3"/>
  <c r="CR1180" i="3"/>
  <c r="CR1181" i="3"/>
  <c r="CR1182" i="3"/>
  <c r="CR1183" i="3"/>
  <c r="CR1184" i="3"/>
  <c r="CR1185" i="3"/>
  <c r="CR1186" i="3"/>
  <c r="CR1187" i="3"/>
  <c r="CR1188" i="3"/>
  <c r="CR1189" i="3"/>
  <c r="CR1190" i="3"/>
  <c r="CR1191" i="3"/>
  <c r="CR1192" i="3"/>
  <c r="CR1193" i="3"/>
  <c r="CR1194" i="3"/>
  <c r="CR1195" i="3"/>
  <c r="CR1196" i="3"/>
  <c r="CR1197" i="3"/>
  <c r="CR1198" i="3"/>
  <c r="CR1199" i="3"/>
  <c r="CR1200" i="3"/>
  <c r="CR1201" i="3"/>
  <c r="CR1202" i="3"/>
  <c r="CR1203" i="3"/>
  <c r="CR1204" i="3"/>
  <c r="CR1205" i="3"/>
  <c r="CR1206" i="3"/>
  <c r="CR1207" i="3"/>
  <c r="CR1208" i="3"/>
  <c r="CR1209" i="3"/>
  <c r="CR1210" i="3"/>
  <c r="CR1211" i="3"/>
  <c r="CR1212" i="3"/>
  <c r="CR1213" i="3"/>
  <c r="CR1214" i="3"/>
  <c r="CR1215" i="3"/>
  <c r="CR1216" i="3"/>
  <c r="CR1217" i="3"/>
  <c r="CR1218" i="3"/>
  <c r="CR1219" i="3"/>
  <c r="CR1220" i="3"/>
  <c r="CR1221" i="3"/>
  <c r="CR1222" i="3"/>
  <c r="CR1223" i="3"/>
  <c r="CR1224" i="3"/>
  <c r="CR1225" i="3"/>
  <c r="CR1226" i="3"/>
  <c r="CR1227" i="3"/>
  <c r="CR1228" i="3"/>
  <c r="CR1229" i="3"/>
  <c r="CR1230" i="3"/>
  <c r="CR1231" i="3"/>
  <c r="CR1232" i="3"/>
  <c r="CR1233" i="3"/>
  <c r="CR1234" i="3"/>
  <c r="CR1235" i="3"/>
  <c r="CR1236" i="3"/>
  <c r="CR1237" i="3"/>
  <c r="CR1238" i="3"/>
  <c r="CR1239" i="3"/>
  <c r="CR1240" i="3"/>
  <c r="CR1241" i="3"/>
  <c r="CR1242" i="3"/>
  <c r="CR1243" i="3"/>
  <c r="CR1244" i="3"/>
  <c r="CR1245" i="3"/>
  <c r="CR1246" i="3"/>
  <c r="CR1247" i="3"/>
  <c r="CR1248" i="3"/>
  <c r="CR1249" i="3"/>
  <c r="CR1250" i="3"/>
  <c r="CR1251" i="3"/>
  <c r="CR1252" i="3"/>
  <c r="CR1253" i="3"/>
  <c r="CR1254" i="3"/>
  <c r="CR1255" i="3"/>
  <c r="CR1256" i="3"/>
  <c r="CR1257" i="3"/>
  <c r="CR1258" i="3"/>
  <c r="CR1259" i="3"/>
  <c r="CR1260" i="3"/>
  <c r="CR1261" i="3"/>
  <c r="CR1262" i="3"/>
  <c r="CR1263" i="3"/>
  <c r="CR1264" i="3"/>
  <c r="CR1265" i="3"/>
  <c r="CR1266" i="3"/>
  <c r="CR1267" i="3"/>
  <c r="CR1268" i="3"/>
  <c r="CR1269" i="3"/>
  <c r="CR1270" i="3"/>
  <c r="CR1271" i="3"/>
  <c r="CR1272" i="3"/>
  <c r="CR1273" i="3"/>
  <c r="CR1274" i="3"/>
  <c r="CR1275" i="3"/>
  <c r="CR1276" i="3"/>
  <c r="CR1277" i="3"/>
  <c r="CR1278" i="3"/>
  <c r="CR1279" i="3"/>
  <c r="CR1280" i="3"/>
  <c r="CR1281" i="3"/>
  <c r="CR1282" i="3"/>
  <c r="CR1283" i="3"/>
  <c r="CR1284" i="3"/>
  <c r="CR1285" i="3"/>
  <c r="CR1286" i="3"/>
  <c r="CR1287" i="3"/>
  <c r="CR1288" i="3"/>
  <c r="CR1289" i="3"/>
  <c r="CR1290" i="3"/>
  <c r="CR1291" i="3"/>
  <c r="CR1292" i="3"/>
  <c r="CR1293" i="3"/>
  <c r="CR1294" i="3"/>
  <c r="CR1295" i="3"/>
  <c r="CR1296" i="3"/>
  <c r="CR1297" i="3"/>
  <c r="CR1298" i="3"/>
  <c r="CR1299" i="3"/>
  <c r="CR1300" i="3"/>
  <c r="CR1301" i="3"/>
  <c r="CR1302" i="3"/>
  <c r="CR1303" i="3"/>
  <c r="CR1304" i="3"/>
  <c r="CR1305" i="3"/>
  <c r="CR1306" i="3"/>
  <c r="CR1307" i="3"/>
  <c r="CR1308" i="3"/>
  <c r="CR1309" i="3"/>
  <c r="CR1310" i="3"/>
  <c r="CR1311" i="3"/>
  <c r="CR1312" i="3"/>
  <c r="CR1313" i="3"/>
  <c r="CR1314" i="3"/>
  <c r="CR1315" i="3"/>
  <c r="CR1316" i="3"/>
  <c r="CR1317" i="3"/>
  <c r="CR1318" i="3"/>
  <c r="CR1319" i="3"/>
  <c r="CR1320" i="3"/>
  <c r="CR1321" i="3"/>
  <c r="CR1322" i="3"/>
  <c r="CR1323" i="3"/>
  <c r="CR1324" i="3"/>
  <c r="CR1325" i="3"/>
  <c r="CR1326" i="3"/>
  <c r="CR1327" i="3"/>
  <c r="CR1328" i="3"/>
  <c r="CR1329" i="3"/>
  <c r="CR1330" i="3"/>
  <c r="CR1331" i="3"/>
  <c r="CR1332" i="3"/>
  <c r="CR1333" i="3"/>
  <c r="CR1334" i="3"/>
  <c r="CR1335" i="3"/>
  <c r="CR1336" i="3"/>
  <c r="CR1337" i="3"/>
  <c r="CR1338" i="3"/>
  <c r="CR1339" i="3"/>
  <c r="CR1340" i="3"/>
  <c r="CR1341" i="3"/>
  <c r="CR1342" i="3"/>
  <c r="CR1343" i="3"/>
  <c r="CR1344" i="3"/>
  <c r="CR1345" i="3"/>
  <c r="CR1346" i="3"/>
  <c r="CR1347" i="3"/>
  <c r="CR1348" i="3"/>
  <c r="CR1349" i="3"/>
  <c r="CR1350" i="3"/>
  <c r="CR1351" i="3"/>
  <c r="CR1352" i="3"/>
  <c r="CR1353" i="3"/>
  <c r="CR1354" i="3"/>
  <c r="CR1355" i="3"/>
  <c r="CR1356" i="3"/>
  <c r="CR1357" i="3"/>
  <c r="CR1358" i="3"/>
  <c r="CR1359" i="3"/>
  <c r="CR1360" i="3"/>
  <c r="CR1361" i="3"/>
  <c r="CR1362" i="3"/>
  <c r="CR1363" i="3"/>
  <c r="CR1364" i="3"/>
  <c r="CR1365" i="3"/>
  <c r="CR1366" i="3"/>
  <c r="CR1367" i="3"/>
  <c r="CR1368" i="3"/>
  <c r="CR1369" i="3"/>
  <c r="CR1370" i="3"/>
  <c r="CR1371" i="3"/>
  <c r="CR1372" i="3"/>
  <c r="CR1373" i="3"/>
  <c r="CR1374" i="3"/>
  <c r="CR1375" i="3"/>
  <c r="CR1376" i="3"/>
  <c r="CR1377" i="3"/>
  <c r="CR1378" i="3"/>
  <c r="CR1379" i="3"/>
  <c r="CR1380" i="3"/>
  <c r="CR1381" i="3"/>
  <c r="CR1382" i="3"/>
  <c r="CR1383" i="3"/>
  <c r="CR1384" i="3"/>
  <c r="CR1385" i="3"/>
  <c r="CR1386" i="3"/>
  <c r="CR1387" i="3"/>
  <c r="CR1388" i="3"/>
  <c r="CR1389" i="3"/>
  <c r="CR1390" i="3"/>
  <c r="CR1391" i="3"/>
  <c r="CR1392" i="3"/>
  <c r="CR1393" i="3"/>
  <c r="CR1394" i="3"/>
  <c r="CR1395" i="3"/>
  <c r="CR1396" i="3"/>
  <c r="CR1397" i="3"/>
  <c r="CR1398" i="3"/>
  <c r="CR1399" i="3"/>
  <c r="CR1400" i="3"/>
  <c r="CR1401" i="3"/>
  <c r="CR1402" i="3"/>
  <c r="CR1403" i="3"/>
  <c r="CR1404" i="3"/>
  <c r="CR1405" i="3"/>
  <c r="CR1406" i="3"/>
  <c r="CR1407" i="3"/>
  <c r="CR1408" i="3"/>
  <c r="CR1409" i="3"/>
  <c r="CR1410" i="3"/>
  <c r="CR1411" i="3"/>
  <c r="CR1412" i="3"/>
  <c r="CR1413" i="3"/>
  <c r="CR1414" i="3"/>
  <c r="CR1415" i="3"/>
  <c r="CR1416" i="3"/>
  <c r="CR1417" i="3"/>
  <c r="CR1418" i="3"/>
  <c r="CR1419" i="3"/>
  <c r="CR1420" i="3"/>
  <c r="CR1421" i="3"/>
  <c r="CR1422" i="3"/>
  <c r="CR1423" i="3"/>
  <c r="CR1424" i="3"/>
  <c r="CR1425" i="3"/>
  <c r="CR1426" i="3"/>
  <c r="CR1427" i="3"/>
  <c r="CR1428" i="3"/>
  <c r="CR1429" i="3"/>
  <c r="CR1430" i="3"/>
  <c r="CR1431" i="3"/>
  <c r="CR1432" i="3"/>
  <c r="CR1433" i="3"/>
  <c r="CR1434" i="3"/>
  <c r="CR1435" i="3"/>
  <c r="CR1436" i="3"/>
  <c r="CR1437" i="3"/>
  <c r="CR1438" i="3"/>
  <c r="CR1439" i="3"/>
  <c r="CR1440" i="3"/>
  <c r="CR1441" i="3"/>
  <c r="CR1442" i="3"/>
  <c r="CR1443" i="3"/>
  <c r="CR1444" i="3"/>
  <c r="CR1445" i="3"/>
  <c r="CR1446" i="3"/>
  <c r="CR1447" i="3"/>
  <c r="CR1448" i="3"/>
  <c r="CR1449" i="3"/>
  <c r="CR1450" i="3"/>
  <c r="CR1451" i="3"/>
  <c r="CR1452" i="3"/>
  <c r="CR1453" i="3"/>
  <c r="CR1454" i="3"/>
  <c r="CR1455" i="3"/>
  <c r="CR1456" i="3"/>
  <c r="CR1457" i="3"/>
  <c r="CR1458" i="3"/>
  <c r="CR1459" i="3"/>
  <c r="CR1460" i="3"/>
  <c r="CR1461" i="3"/>
  <c r="CR1462" i="3"/>
  <c r="CR1463" i="3"/>
  <c r="CR1464" i="3"/>
  <c r="CR1465" i="3"/>
  <c r="CR1466" i="3"/>
  <c r="CR1467" i="3"/>
  <c r="CR1468" i="3"/>
  <c r="CR1469" i="3"/>
  <c r="CR1470" i="3"/>
  <c r="CR1471" i="3"/>
  <c r="CR1472" i="3"/>
  <c r="CR1473" i="3"/>
  <c r="CR1474" i="3"/>
  <c r="CR1475" i="3"/>
  <c r="CR1476" i="3"/>
  <c r="CR1477" i="3"/>
  <c r="CR1478" i="3"/>
  <c r="CR1479" i="3"/>
  <c r="CR1480" i="3"/>
  <c r="CR1481" i="3"/>
  <c r="CR1482" i="3"/>
  <c r="CR1483" i="3"/>
  <c r="CR1484" i="3"/>
  <c r="CR1485" i="3"/>
  <c r="CR1486" i="3"/>
  <c r="CR1487" i="3"/>
  <c r="CR1488" i="3"/>
  <c r="CR1489" i="3"/>
  <c r="CR1490" i="3"/>
  <c r="CR1491" i="3"/>
  <c r="CR1492" i="3"/>
  <c r="CR1493" i="3"/>
  <c r="CR1494" i="3"/>
  <c r="CR1495" i="3"/>
  <c r="CR1496" i="3"/>
  <c r="CR1497" i="3"/>
  <c r="CR1498" i="3"/>
  <c r="CR1499" i="3"/>
  <c r="CR1500" i="3"/>
  <c r="CR1501" i="3"/>
  <c r="CR1502" i="3"/>
  <c r="CR1503" i="3"/>
  <c r="CR1504" i="3"/>
  <c r="CR1505" i="3"/>
  <c r="CR1506" i="3"/>
  <c r="CR1507" i="3"/>
  <c r="CR1508" i="3"/>
  <c r="CR1509" i="3"/>
  <c r="CR1510" i="3"/>
  <c r="CR1511" i="3"/>
  <c r="CR1512" i="3"/>
  <c r="CR1513" i="3"/>
  <c r="CR1514" i="3"/>
  <c r="CR1515" i="3"/>
  <c r="CR1516" i="3"/>
  <c r="CR1517" i="3"/>
  <c r="CR1518" i="3"/>
  <c r="CR1519" i="3"/>
  <c r="CR1520" i="3"/>
  <c r="CR1521" i="3"/>
  <c r="CR1522" i="3"/>
  <c r="CR1523" i="3"/>
  <c r="CR1524" i="3"/>
  <c r="CR1525" i="3"/>
  <c r="CR1526" i="3"/>
  <c r="CR1527" i="3"/>
  <c r="CR1528" i="3"/>
  <c r="CR1529" i="3"/>
  <c r="CR1530" i="3"/>
  <c r="CR1531" i="3"/>
  <c r="CR1532" i="3"/>
  <c r="CR1533" i="3"/>
  <c r="CR1534" i="3"/>
  <c r="CR1535" i="3"/>
  <c r="CR1536" i="3"/>
  <c r="CR1537" i="3"/>
  <c r="CR1538" i="3"/>
  <c r="CR1539" i="3"/>
  <c r="CR1540" i="3"/>
  <c r="CR1541" i="3"/>
  <c r="CR1542" i="3"/>
  <c r="CR1543" i="3"/>
  <c r="CR1544" i="3"/>
  <c r="CR1545" i="3"/>
  <c r="CR1546" i="3"/>
  <c r="CR1547" i="3"/>
  <c r="CR1548" i="3"/>
  <c r="CR1549" i="3"/>
  <c r="CR1550" i="3"/>
  <c r="CR1551" i="3"/>
  <c r="CR1552" i="3"/>
  <c r="CR1553" i="3"/>
  <c r="CR1554" i="3"/>
  <c r="CR1555" i="3"/>
  <c r="CR1556" i="3"/>
  <c r="CR1557" i="3"/>
  <c r="CR1558" i="3"/>
  <c r="CR1559" i="3"/>
  <c r="CR1560" i="3"/>
  <c r="CR1561" i="3"/>
  <c r="CR1562" i="3"/>
  <c r="CR1563" i="3"/>
  <c r="CR1564" i="3"/>
  <c r="CR1565" i="3"/>
  <c r="CR1566" i="3"/>
  <c r="CR1567" i="3"/>
  <c r="CR1568" i="3"/>
  <c r="CR1569" i="3"/>
  <c r="CR1570" i="3"/>
  <c r="CR1571" i="3"/>
  <c r="CR1572" i="3"/>
  <c r="CR1573" i="3"/>
  <c r="CR1574" i="3"/>
  <c r="CR1575" i="3"/>
  <c r="CR1576" i="3"/>
  <c r="CR1577" i="3"/>
  <c r="CR1578" i="3"/>
  <c r="CR1579" i="3"/>
  <c r="CR1580" i="3"/>
  <c r="CR1581" i="3"/>
  <c r="CR1582" i="3"/>
  <c r="CR1583" i="3"/>
  <c r="CR1584" i="3"/>
  <c r="CR1585" i="3"/>
  <c r="CR1586" i="3"/>
  <c r="CR1587" i="3"/>
  <c r="CR1588" i="3"/>
  <c r="CR1589" i="3"/>
  <c r="CR1590" i="3"/>
  <c r="CR1591" i="3"/>
  <c r="CR1592" i="3"/>
  <c r="CR1593" i="3"/>
  <c r="CR1594" i="3"/>
  <c r="CR1595" i="3"/>
  <c r="CR1596" i="3"/>
  <c r="CR1597" i="3"/>
  <c r="CR1598" i="3"/>
  <c r="CR1599" i="3"/>
  <c r="CR1600" i="3"/>
  <c r="CR1601" i="3"/>
  <c r="CR1602" i="3"/>
  <c r="CR1603" i="3"/>
  <c r="CR1604" i="3"/>
  <c r="CR1605" i="3"/>
  <c r="CR1606" i="3"/>
  <c r="CR1607" i="3"/>
  <c r="CR1608" i="3"/>
  <c r="CR1609" i="3"/>
  <c r="CR1610" i="3"/>
  <c r="CR1611" i="3"/>
  <c r="CR1612" i="3"/>
  <c r="CR1613" i="3"/>
  <c r="CR1614" i="3"/>
  <c r="CR1615" i="3"/>
  <c r="CR1616" i="3"/>
  <c r="CR1617" i="3"/>
  <c r="CR1618" i="3"/>
  <c r="CR1619" i="3"/>
  <c r="CR1620" i="3"/>
  <c r="CR1621" i="3"/>
  <c r="CR1622" i="3"/>
  <c r="CR1623" i="3"/>
  <c r="CR1624" i="3"/>
  <c r="CR1625" i="3"/>
  <c r="CR1626" i="3"/>
  <c r="CR1627" i="3"/>
  <c r="CR1628" i="3"/>
  <c r="CR1629" i="3"/>
  <c r="CR1630" i="3"/>
  <c r="CR1631" i="3"/>
  <c r="CR1632" i="3"/>
  <c r="CR1633" i="3"/>
  <c r="CR1634" i="3"/>
  <c r="CR1635" i="3"/>
  <c r="CR1636" i="3"/>
  <c r="CR1637" i="3"/>
  <c r="CR1638" i="3"/>
  <c r="CR1639" i="3"/>
  <c r="CR1640" i="3"/>
  <c r="CR1641" i="3"/>
  <c r="CR1642" i="3"/>
  <c r="CR1643" i="3"/>
  <c r="CR1644" i="3"/>
  <c r="CR1645" i="3"/>
  <c r="CR1646" i="3"/>
  <c r="CR1647" i="3"/>
  <c r="CR1648" i="3"/>
  <c r="CR1649" i="3"/>
  <c r="CR1650" i="3"/>
  <c r="CR1651" i="3"/>
  <c r="CR1652" i="3"/>
  <c r="CR1653" i="3"/>
  <c r="CR1654" i="3"/>
  <c r="CR1655" i="3"/>
  <c r="CR1656" i="3"/>
  <c r="CR1657" i="3"/>
  <c r="CR1658" i="3"/>
  <c r="CR1659" i="3"/>
  <c r="CR1660" i="3"/>
  <c r="CR1661" i="3"/>
  <c r="CR1662" i="3"/>
  <c r="CR1663" i="3"/>
  <c r="CR1664" i="3"/>
  <c r="CR1665" i="3"/>
  <c r="CR1666" i="3"/>
  <c r="CR1667" i="3"/>
  <c r="CR1668" i="3"/>
  <c r="CR1669" i="3"/>
  <c r="CR1670" i="3"/>
  <c r="CR1671" i="3"/>
  <c r="CR1672" i="3"/>
  <c r="CR1673" i="3"/>
  <c r="CR1674" i="3"/>
  <c r="CR1675" i="3"/>
  <c r="CR1676" i="3"/>
  <c r="CR1677" i="3"/>
  <c r="CR1678" i="3"/>
  <c r="CR1679" i="3"/>
  <c r="CR1680" i="3"/>
  <c r="CR1681" i="3"/>
  <c r="CR1682" i="3"/>
  <c r="CR1683" i="3"/>
  <c r="CR1684" i="3"/>
  <c r="CR1685" i="3"/>
  <c r="CR1686" i="3"/>
  <c r="CR1687" i="3"/>
  <c r="CR1688" i="3"/>
  <c r="CR1689" i="3"/>
  <c r="CR1690" i="3"/>
  <c r="CR1691" i="3"/>
  <c r="CR1692" i="3"/>
  <c r="CR1693" i="3"/>
  <c r="CR1694" i="3"/>
  <c r="CR1695" i="3"/>
  <c r="CR1696" i="3"/>
  <c r="CR1697" i="3"/>
  <c r="CR1698" i="3"/>
  <c r="CR1699" i="3"/>
  <c r="CR1700" i="3"/>
  <c r="CR1701" i="3"/>
  <c r="CR1702" i="3"/>
  <c r="CR1703" i="3"/>
  <c r="CR1704" i="3"/>
  <c r="CR1705" i="3"/>
  <c r="CR1706" i="3"/>
  <c r="CR1707" i="3"/>
  <c r="CR1708" i="3"/>
  <c r="CR1709" i="3"/>
  <c r="CR1710" i="3"/>
  <c r="CR1711" i="3"/>
  <c r="CR1712" i="3"/>
  <c r="CR1713" i="3"/>
  <c r="CR1714" i="3"/>
  <c r="CR1715" i="3"/>
  <c r="CR1716" i="3"/>
  <c r="CR1717" i="3"/>
  <c r="CR1718" i="3"/>
  <c r="CR1719" i="3"/>
  <c r="CR1720" i="3"/>
  <c r="CR1721" i="3"/>
  <c r="CR1722" i="3"/>
  <c r="CR1723" i="3"/>
  <c r="CR1724" i="3"/>
  <c r="CR1725" i="3"/>
  <c r="CR1726" i="3"/>
  <c r="CR1727" i="3"/>
  <c r="CR1728" i="3"/>
  <c r="CR1729" i="3"/>
  <c r="CR1730" i="3"/>
  <c r="CR1731" i="3"/>
  <c r="CR1732" i="3"/>
  <c r="CR1733" i="3"/>
  <c r="CR1734" i="3"/>
  <c r="CR1735" i="3"/>
  <c r="CR1736" i="3"/>
  <c r="CR1737" i="3"/>
  <c r="CR1738" i="3"/>
  <c r="CR1739" i="3"/>
  <c r="CR1740" i="3"/>
  <c r="CR1741" i="3"/>
  <c r="CR1742" i="3"/>
  <c r="CR1743" i="3"/>
  <c r="CR1744" i="3"/>
  <c r="CR1745" i="3"/>
  <c r="CR1746" i="3"/>
  <c r="CR1747" i="3"/>
  <c r="CR1748" i="3"/>
  <c r="CR1749" i="3"/>
  <c r="CR1750" i="3"/>
  <c r="CR1751" i="3"/>
  <c r="CR1752" i="3"/>
  <c r="CR1753" i="3"/>
  <c r="CR1754" i="3"/>
  <c r="CR1755" i="3"/>
  <c r="CR1756" i="3"/>
  <c r="CR1757" i="3"/>
  <c r="CR1758" i="3"/>
  <c r="CR1759" i="3"/>
  <c r="CR1760" i="3"/>
  <c r="CR1761" i="3"/>
  <c r="CR1762" i="3"/>
  <c r="CR1763" i="3"/>
  <c r="CR1764" i="3"/>
  <c r="CR1765" i="3"/>
  <c r="CR1766" i="3"/>
  <c r="CR1767" i="3"/>
  <c r="CR1768" i="3"/>
  <c r="CR1769" i="3"/>
  <c r="CR1770" i="3"/>
  <c r="CR1771" i="3"/>
  <c r="CR1772" i="3"/>
  <c r="CR1773" i="3"/>
  <c r="CR1774" i="3"/>
  <c r="CR1775" i="3"/>
  <c r="CR1776" i="3"/>
  <c r="CR1777" i="3"/>
  <c r="CR1778" i="3"/>
  <c r="CR1779" i="3"/>
  <c r="CR1780" i="3"/>
  <c r="CR1781" i="3"/>
  <c r="CR1782" i="3"/>
  <c r="CR1783" i="3"/>
  <c r="CR1784" i="3"/>
  <c r="CR1785" i="3"/>
  <c r="CR1786" i="3"/>
  <c r="CR1787" i="3"/>
  <c r="CR1788" i="3"/>
  <c r="CR1789" i="3"/>
  <c r="CR1790" i="3"/>
  <c r="CR1791" i="3"/>
  <c r="CR1792" i="3"/>
  <c r="CR1793" i="3"/>
  <c r="CR1794" i="3"/>
  <c r="CR1795" i="3"/>
  <c r="CR1796" i="3"/>
  <c r="CR1797" i="3"/>
  <c r="CR1798" i="3"/>
  <c r="CR1799" i="3"/>
  <c r="CR1800" i="3"/>
  <c r="CR1801" i="3"/>
  <c r="CR1802" i="3"/>
  <c r="CR1803" i="3"/>
  <c r="CR1804" i="3"/>
  <c r="CR1805" i="3"/>
  <c r="CR1806" i="3"/>
  <c r="CR1807" i="3"/>
  <c r="CR1808" i="3"/>
  <c r="CR1809" i="3"/>
  <c r="CR1810" i="3"/>
  <c r="CR1811" i="3"/>
  <c r="CR1812" i="3"/>
  <c r="CR1813" i="3"/>
  <c r="CR1814" i="3"/>
  <c r="CR1815" i="3"/>
  <c r="CR1816" i="3"/>
  <c r="CR1817" i="3"/>
  <c r="CR1818" i="3"/>
  <c r="CR1819" i="3"/>
  <c r="CR1820" i="3"/>
  <c r="CR1821" i="3"/>
  <c r="CR1822" i="3"/>
  <c r="CR1823" i="3"/>
  <c r="CR1824" i="3"/>
  <c r="CR1825" i="3"/>
  <c r="CR1826" i="3"/>
  <c r="CR1827" i="3"/>
  <c r="CR1828" i="3"/>
  <c r="CR1829" i="3"/>
  <c r="CR1830" i="3"/>
  <c r="CR1831" i="3"/>
  <c r="CR1832" i="3"/>
  <c r="CR1833" i="3"/>
  <c r="CR1834" i="3"/>
  <c r="CR1835" i="3"/>
  <c r="CR1836" i="3"/>
  <c r="CR1837" i="3"/>
  <c r="CR1838" i="3"/>
  <c r="CR1839" i="3"/>
  <c r="CR1840" i="3"/>
  <c r="CR1841" i="3"/>
  <c r="CR1842" i="3"/>
  <c r="CR1843" i="3"/>
  <c r="CR1844" i="3"/>
  <c r="CR1845" i="3"/>
  <c r="CR1846" i="3"/>
  <c r="CR1847" i="3"/>
  <c r="CR1848" i="3"/>
  <c r="CR1849" i="3"/>
  <c r="CR1850" i="3"/>
  <c r="CR1851" i="3"/>
  <c r="CR1852" i="3"/>
  <c r="CR1853" i="3"/>
  <c r="CR1854" i="3"/>
  <c r="CR1855" i="3"/>
  <c r="CR1856" i="3"/>
  <c r="CR1857" i="3"/>
  <c r="CR1858" i="3"/>
  <c r="CR1859" i="3"/>
  <c r="CR1860" i="3"/>
  <c r="CR1861" i="3"/>
  <c r="CR1862" i="3"/>
  <c r="CR1863" i="3"/>
  <c r="CR1864" i="3"/>
  <c r="CR1865" i="3"/>
  <c r="CR1866" i="3"/>
  <c r="CR1867" i="3"/>
  <c r="CR1868" i="3"/>
  <c r="CR1869" i="3"/>
  <c r="CR1870" i="3"/>
  <c r="CR1871" i="3"/>
  <c r="CR1872" i="3"/>
  <c r="CR1873" i="3"/>
  <c r="CR1874" i="3"/>
  <c r="CR1875" i="3"/>
  <c r="CR1876" i="3"/>
  <c r="CR1877" i="3"/>
  <c r="CR1878" i="3"/>
  <c r="CR1879" i="3"/>
  <c r="CR1880" i="3"/>
  <c r="CR1881" i="3"/>
  <c r="CR1882" i="3"/>
  <c r="CR1883" i="3"/>
  <c r="CR1884" i="3"/>
  <c r="CR1885" i="3"/>
  <c r="CR1886" i="3"/>
  <c r="CR1887" i="3"/>
  <c r="CR1888" i="3"/>
  <c r="CR1889" i="3"/>
  <c r="CR1890" i="3"/>
  <c r="CR1891" i="3"/>
  <c r="CR1892" i="3"/>
  <c r="CR1893" i="3"/>
  <c r="CR1894" i="3"/>
  <c r="CR1895" i="3"/>
  <c r="CR1896" i="3"/>
  <c r="CR1897" i="3"/>
  <c r="CR1898" i="3"/>
  <c r="CR1899" i="3"/>
  <c r="CR1900" i="3"/>
  <c r="CR1901" i="3"/>
  <c r="CR1902" i="3"/>
  <c r="CR1903" i="3"/>
  <c r="CR1904" i="3"/>
  <c r="CR1905" i="3"/>
  <c r="CR1906" i="3"/>
  <c r="CR1907" i="3"/>
  <c r="CR1908" i="3"/>
  <c r="CR1909" i="3"/>
  <c r="CR1910" i="3"/>
  <c r="CR1911" i="3"/>
  <c r="CR1912" i="3"/>
  <c r="CR1913" i="3"/>
  <c r="CR1914" i="3"/>
  <c r="CR1915" i="3"/>
  <c r="CR1916" i="3"/>
  <c r="CR1917" i="3"/>
  <c r="CR1918" i="3"/>
  <c r="CR1919" i="3"/>
  <c r="CR1920" i="3"/>
  <c r="CR1921" i="3"/>
  <c r="CR1922" i="3"/>
  <c r="CR1923" i="3"/>
  <c r="CR1924" i="3"/>
  <c r="CR1925" i="3"/>
  <c r="CR1926" i="3"/>
  <c r="CR1927" i="3"/>
  <c r="CR1928" i="3"/>
  <c r="CR1929" i="3"/>
  <c r="CR1930" i="3"/>
  <c r="CR1931" i="3"/>
  <c r="CR1932" i="3"/>
  <c r="CR1933" i="3"/>
  <c r="CR1934" i="3"/>
  <c r="CR1935" i="3"/>
  <c r="CR1936" i="3"/>
  <c r="CR1937" i="3"/>
  <c r="CR1938" i="3"/>
  <c r="CR1939" i="3"/>
  <c r="CR1940" i="3"/>
  <c r="CR1941" i="3"/>
  <c r="CR1942" i="3"/>
  <c r="CR1943" i="3"/>
  <c r="CR1944" i="3"/>
  <c r="CR1945" i="3"/>
  <c r="CR1946" i="3"/>
  <c r="CR1947" i="3"/>
  <c r="CR1948" i="3"/>
  <c r="CR1949" i="3"/>
  <c r="CR1950" i="3"/>
  <c r="CR1951" i="3"/>
  <c r="CR1952" i="3"/>
  <c r="CR1953" i="3"/>
  <c r="CR1954" i="3"/>
  <c r="CR1955" i="3"/>
  <c r="CR1956" i="3"/>
  <c r="CR1957" i="3"/>
  <c r="CR1958" i="3"/>
  <c r="CR1959" i="3"/>
  <c r="CR1960" i="3"/>
  <c r="CR1961" i="3"/>
  <c r="CR1962" i="3"/>
  <c r="CR1963" i="3"/>
  <c r="CR1964" i="3"/>
  <c r="CR1965" i="3"/>
  <c r="CR1966" i="3"/>
  <c r="CR1967" i="3"/>
  <c r="CR1968" i="3"/>
  <c r="CR1969" i="3"/>
  <c r="CR1970" i="3"/>
  <c r="CR1971" i="3"/>
  <c r="CR1972" i="3"/>
  <c r="CR1973" i="3"/>
  <c r="CR1974" i="3"/>
  <c r="CR1975" i="3"/>
  <c r="CR1976" i="3"/>
  <c r="CR1977" i="3"/>
  <c r="CR1978" i="3"/>
  <c r="CR1979" i="3"/>
  <c r="CR1980" i="3"/>
  <c r="CR1981" i="3"/>
  <c r="CR1982" i="3"/>
  <c r="CR1983" i="3"/>
  <c r="CR1984" i="3"/>
  <c r="CR1985" i="3"/>
  <c r="CR1986" i="3"/>
  <c r="CR1987" i="3"/>
  <c r="CR1988" i="3"/>
  <c r="CR1989" i="3"/>
  <c r="CR1990" i="3"/>
  <c r="CR1991" i="3"/>
  <c r="CR1992" i="3"/>
  <c r="CR1993" i="3"/>
  <c r="CR1994" i="3"/>
  <c r="CR1995" i="3"/>
  <c r="CR1996" i="3"/>
  <c r="CR1997" i="3"/>
  <c r="CR1998" i="3"/>
  <c r="CR1999" i="3"/>
  <c r="CR2000" i="3"/>
  <c r="CR2001" i="3"/>
  <c r="CR2002" i="3"/>
  <c r="CR2003" i="3"/>
  <c r="CR2004" i="3"/>
  <c r="CR2005" i="3"/>
  <c r="CR2006" i="3"/>
  <c r="CR2007" i="3"/>
  <c r="CR2008" i="3"/>
  <c r="CR2009" i="3"/>
  <c r="CR2010" i="3"/>
  <c r="CR2011" i="3"/>
  <c r="CR2012" i="3"/>
  <c r="CR2013" i="3"/>
  <c r="CR2014" i="3"/>
  <c r="CR2015" i="3"/>
  <c r="CR2016" i="3"/>
  <c r="CR2017" i="3"/>
  <c r="CR2018" i="3"/>
  <c r="CR2019" i="3"/>
  <c r="CR2020" i="3"/>
  <c r="CR2021" i="3"/>
  <c r="CR2022" i="3"/>
  <c r="CR2023" i="3"/>
  <c r="CR2024" i="3"/>
  <c r="CR2025" i="3"/>
  <c r="CR2026" i="3"/>
  <c r="CR2027" i="3"/>
  <c r="CR2028" i="3"/>
  <c r="CR2029" i="3"/>
  <c r="CR2030" i="3"/>
  <c r="CR2031" i="3"/>
  <c r="CR2032" i="3"/>
  <c r="CR2033" i="3"/>
  <c r="CR2034" i="3"/>
  <c r="CR2035" i="3"/>
  <c r="CR2036" i="3"/>
  <c r="CR2037" i="3"/>
  <c r="CR2038" i="3"/>
  <c r="CR2039" i="3"/>
  <c r="CR2040" i="3"/>
  <c r="CR2041" i="3"/>
  <c r="CR2042" i="3"/>
  <c r="CR2043" i="3"/>
  <c r="CR2044" i="3"/>
  <c r="CR2045" i="3"/>
  <c r="CR2046" i="3"/>
  <c r="CR2047" i="3"/>
  <c r="CR2048" i="3"/>
  <c r="CR2049" i="3"/>
  <c r="CR2050" i="3"/>
  <c r="CR2051" i="3"/>
  <c r="CR2052" i="3"/>
  <c r="CP10" i="3"/>
  <c r="CP11" i="3"/>
  <c r="CP12" i="3"/>
  <c r="CP13" i="3"/>
  <c r="CP14" i="3"/>
  <c r="CP15" i="3"/>
  <c r="CP16" i="3"/>
  <c r="CP17" i="3"/>
  <c r="CP18" i="3"/>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P83" i="3"/>
  <c r="CP84" i="3"/>
  <c r="CP85" i="3"/>
  <c r="CP86" i="3"/>
  <c r="CP87" i="3"/>
  <c r="CP88" i="3"/>
  <c r="CP89" i="3"/>
  <c r="CP90" i="3"/>
  <c r="CP91" i="3"/>
  <c r="CP92" i="3"/>
  <c r="CP93" i="3"/>
  <c r="CP94" i="3"/>
  <c r="CP95" i="3"/>
  <c r="CP96" i="3"/>
  <c r="CP97" i="3"/>
  <c r="CP98" i="3"/>
  <c r="CP99" i="3"/>
  <c r="CP100" i="3"/>
  <c r="CP101" i="3"/>
  <c r="CP102" i="3"/>
  <c r="CP103" i="3"/>
  <c r="CP104" i="3"/>
  <c r="CP105" i="3"/>
  <c r="CP106" i="3"/>
  <c r="CP107" i="3"/>
  <c r="CP108" i="3"/>
  <c r="CP109" i="3"/>
  <c r="CP110" i="3"/>
  <c r="CP111" i="3"/>
  <c r="CP112" i="3"/>
  <c r="CP113" i="3"/>
  <c r="CP114" i="3"/>
  <c r="CP115" i="3"/>
  <c r="CP116" i="3"/>
  <c r="CP117" i="3"/>
  <c r="CP118" i="3"/>
  <c r="CP119" i="3"/>
  <c r="CP120" i="3"/>
  <c r="CP121" i="3"/>
  <c r="CP122" i="3"/>
  <c r="CP123" i="3"/>
  <c r="CP124" i="3"/>
  <c r="CP125" i="3"/>
  <c r="CP126" i="3"/>
  <c r="CP127" i="3"/>
  <c r="CP128" i="3"/>
  <c r="CP129" i="3"/>
  <c r="CP130" i="3"/>
  <c r="CP131" i="3"/>
  <c r="CP132" i="3"/>
  <c r="CP133" i="3"/>
  <c r="CP134" i="3"/>
  <c r="CP135" i="3"/>
  <c r="CP136" i="3"/>
  <c r="CP137" i="3"/>
  <c r="CP138" i="3"/>
  <c r="CP139" i="3"/>
  <c r="CP140" i="3"/>
  <c r="CP141" i="3"/>
  <c r="CP142" i="3"/>
  <c r="CP143" i="3"/>
  <c r="CP144" i="3"/>
  <c r="CP145" i="3"/>
  <c r="CP146" i="3"/>
  <c r="CP147" i="3"/>
  <c r="CP148" i="3"/>
  <c r="CP149" i="3"/>
  <c r="CP150" i="3"/>
  <c r="CP151" i="3"/>
  <c r="CP152" i="3"/>
  <c r="CP153" i="3"/>
  <c r="CP154" i="3"/>
  <c r="CP155" i="3"/>
  <c r="CP156" i="3"/>
  <c r="CP157" i="3"/>
  <c r="CP158" i="3"/>
  <c r="CP159" i="3"/>
  <c r="CP160" i="3"/>
  <c r="CP161" i="3"/>
  <c r="CP162" i="3"/>
  <c r="CP163" i="3"/>
  <c r="CP164" i="3"/>
  <c r="CP165" i="3"/>
  <c r="CP166" i="3"/>
  <c r="CP167" i="3"/>
  <c r="CP168" i="3"/>
  <c r="CP169" i="3"/>
  <c r="CP170" i="3"/>
  <c r="CP171" i="3"/>
  <c r="CP172" i="3"/>
  <c r="CP173" i="3"/>
  <c r="CP174" i="3"/>
  <c r="CP175" i="3"/>
  <c r="CP176" i="3"/>
  <c r="CP177" i="3"/>
  <c r="CP178" i="3"/>
  <c r="CP179" i="3"/>
  <c r="CP180" i="3"/>
  <c r="CP181" i="3"/>
  <c r="CP182" i="3"/>
  <c r="CP183" i="3"/>
  <c r="CP184" i="3"/>
  <c r="CP185" i="3"/>
  <c r="CP186" i="3"/>
  <c r="CP187" i="3"/>
  <c r="CP188" i="3"/>
  <c r="CP189" i="3"/>
  <c r="CP190" i="3"/>
  <c r="CP191" i="3"/>
  <c r="CP192" i="3"/>
  <c r="CP193" i="3"/>
  <c r="CP194" i="3"/>
  <c r="CP195" i="3"/>
  <c r="CP196" i="3"/>
  <c r="CP197" i="3"/>
  <c r="CP198" i="3"/>
  <c r="CP199" i="3"/>
  <c r="CP200" i="3"/>
  <c r="CP201" i="3"/>
  <c r="CP202" i="3"/>
  <c r="CP203" i="3"/>
  <c r="CP204" i="3"/>
  <c r="CP205" i="3"/>
  <c r="CP206" i="3"/>
  <c r="CP207" i="3"/>
  <c r="CP208" i="3"/>
  <c r="CP209" i="3"/>
  <c r="CP210" i="3"/>
  <c r="CP211" i="3"/>
  <c r="CP212" i="3"/>
  <c r="CP213" i="3"/>
  <c r="CP214" i="3"/>
  <c r="CP215" i="3"/>
  <c r="CP216" i="3"/>
  <c r="CP217" i="3"/>
  <c r="CP218" i="3"/>
  <c r="CP219" i="3"/>
  <c r="CP220" i="3"/>
  <c r="CP221" i="3"/>
  <c r="CP222" i="3"/>
  <c r="CP223" i="3"/>
  <c r="CP224" i="3"/>
  <c r="CP225" i="3"/>
  <c r="CP226" i="3"/>
  <c r="CP227" i="3"/>
  <c r="CP228" i="3"/>
  <c r="CP229" i="3"/>
  <c r="CP230" i="3"/>
  <c r="CP231" i="3"/>
  <c r="CP232" i="3"/>
  <c r="CP233" i="3"/>
  <c r="CP234" i="3"/>
  <c r="CP235" i="3"/>
  <c r="CP236" i="3"/>
  <c r="CP237" i="3"/>
  <c r="CP238" i="3"/>
  <c r="CP239" i="3"/>
  <c r="CP240" i="3"/>
  <c r="CP241" i="3"/>
  <c r="CP242" i="3"/>
  <c r="CP243" i="3"/>
  <c r="CP244" i="3"/>
  <c r="CP245" i="3"/>
  <c r="CP246" i="3"/>
  <c r="CP247" i="3"/>
  <c r="CP248" i="3"/>
  <c r="CP249" i="3"/>
  <c r="CP250" i="3"/>
  <c r="CP251" i="3"/>
  <c r="CP252" i="3"/>
  <c r="CP253" i="3"/>
  <c r="CP254" i="3"/>
  <c r="CP255" i="3"/>
  <c r="CP256" i="3"/>
  <c r="CP257" i="3"/>
  <c r="CP258" i="3"/>
  <c r="CP259" i="3"/>
  <c r="CP260" i="3"/>
  <c r="CP261" i="3"/>
  <c r="CP262" i="3"/>
  <c r="CP263" i="3"/>
  <c r="CP264" i="3"/>
  <c r="CP265" i="3"/>
  <c r="CP266" i="3"/>
  <c r="CP267" i="3"/>
  <c r="CP268" i="3"/>
  <c r="CP269" i="3"/>
  <c r="CP270" i="3"/>
  <c r="CP271" i="3"/>
  <c r="CP272" i="3"/>
  <c r="CP273" i="3"/>
  <c r="CP274" i="3"/>
  <c r="CP275" i="3"/>
  <c r="CP276" i="3"/>
  <c r="CP277" i="3"/>
  <c r="CP278" i="3"/>
  <c r="CP279" i="3"/>
  <c r="CP280" i="3"/>
  <c r="CP281" i="3"/>
  <c r="CP282" i="3"/>
  <c r="CP283" i="3"/>
  <c r="CP284" i="3"/>
  <c r="CP285" i="3"/>
  <c r="CP286" i="3"/>
  <c r="CP287" i="3"/>
  <c r="CP288" i="3"/>
  <c r="CP289" i="3"/>
  <c r="CP290" i="3"/>
  <c r="CP291" i="3"/>
  <c r="CP292" i="3"/>
  <c r="CP293" i="3"/>
  <c r="CP294" i="3"/>
  <c r="CP295" i="3"/>
  <c r="CP296" i="3"/>
  <c r="CP297" i="3"/>
  <c r="CP298" i="3"/>
  <c r="CP299" i="3"/>
  <c r="CP300" i="3"/>
  <c r="CP301" i="3"/>
  <c r="CP302" i="3"/>
  <c r="CP303" i="3"/>
  <c r="CP304" i="3"/>
  <c r="CP305" i="3"/>
  <c r="CP306" i="3"/>
  <c r="CP307" i="3"/>
  <c r="CP308" i="3"/>
  <c r="CP309" i="3"/>
  <c r="CP310" i="3"/>
  <c r="CP311" i="3"/>
  <c r="CP312" i="3"/>
  <c r="CP313" i="3"/>
  <c r="CP314" i="3"/>
  <c r="CP315" i="3"/>
  <c r="CP316" i="3"/>
  <c r="CP317" i="3"/>
  <c r="CP318" i="3"/>
  <c r="CP319" i="3"/>
  <c r="CP320" i="3"/>
  <c r="CP321" i="3"/>
  <c r="CP322" i="3"/>
  <c r="CP323" i="3"/>
  <c r="CP324" i="3"/>
  <c r="CP325" i="3"/>
  <c r="CP326" i="3"/>
  <c r="CP327" i="3"/>
  <c r="CP328" i="3"/>
  <c r="CP329" i="3"/>
  <c r="CP330" i="3"/>
  <c r="CP331" i="3"/>
  <c r="CP332" i="3"/>
  <c r="CP333" i="3"/>
  <c r="CP334" i="3"/>
  <c r="CP335" i="3"/>
  <c r="CP336" i="3"/>
  <c r="CP337" i="3"/>
  <c r="CP338" i="3"/>
  <c r="CP339" i="3"/>
  <c r="CP340" i="3"/>
  <c r="CP341" i="3"/>
  <c r="CP342" i="3"/>
  <c r="CP343" i="3"/>
  <c r="CP344" i="3"/>
  <c r="CP345" i="3"/>
  <c r="CP346" i="3"/>
  <c r="CP347" i="3"/>
  <c r="CP348" i="3"/>
  <c r="CP349" i="3"/>
  <c r="CP350" i="3"/>
  <c r="CP351" i="3"/>
  <c r="CP352" i="3"/>
  <c r="CP353" i="3"/>
  <c r="CP354" i="3"/>
  <c r="CP355" i="3"/>
  <c r="CP356" i="3"/>
  <c r="CP357" i="3"/>
  <c r="CP358" i="3"/>
  <c r="CP359" i="3"/>
  <c r="CP360" i="3"/>
  <c r="CP361" i="3"/>
  <c r="CP362" i="3"/>
  <c r="CP363" i="3"/>
  <c r="CP364" i="3"/>
  <c r="CP365" i="3"/>
  <c r="CP366" i="3"/>
  <c r="CP367" i="3"/>
  <c r="CP368" i="3"/>
  <c r="CP369" i="3"/>
  <c r="CP370" i="3"/>
  <c r="CP371" i="3"/>
  <c r="CP372" i="3"/>
  <c r="CP373" i="3"/>
  <c r="CP374" i="3"/>
  <c r="CP375" i="3"/>
  <c r="CP376" i="3"/>
  <c r="CP377" i="3"/>
  <c r="CP378" i="3"/>
  <c r="CP379" i="3"/>
  <c r="CP380" i="3"/>
  <c r="CP381" i="3"/>
  <c r="CP382" i="3"/>
  <c r="CP383" i="3"/>
  <c r="CP384" i="3"/>
  <c r="CP385" i="3"/>
  <c r="CP386" i="3"/>
  <c r="CP387" i="3"/>
  <c r="CP388" i="3"/>
  <c r="CP389" i="3"/>
  <c r="CP390" i="3"/>
  <c r="CP391" i="3"/>
  <c r="CP392" i="3"/>
  <c r="CP393" i="3"/>
  <c r="CP394" i="3"/>
  <c r="CP395" i="3"/>
  <c r="CP396" i="3"/>
  <c r="CP397" i="3"/>
  <c r="CP398" i="3"/>
  <c r="CP399" i="3"/>
  <c r="CP400" i="3"/>
  <c r="CP401" i="3"/>
  <c r="CP402" i="3"/>
  <c r="CP403" i="3"/>
  <c r="CP404" i="3"/>
  <c r="CP405" i="3"/>
  <c r="CP406" i="3"/>
  <c r="CP407" i="3"/>
  <c r="CP408" i="3"/>
  <c r="CP409" i="3"/>
  <c r="CP410" i="3"/>
  <c r="CP411" i="3"/>
  <c r="CP412" i="3"/>
  <c r="CP413" i="3"/>
  <c r="CP414" i="3"/>
  <c r="CP415" i="3"/>
  <c r="CP416" i="3"/>
  <c r="CP417" i="3"/>
  <c r="CP418" i="3"/>
  <c r="CP419" i="3"/>
  <c r="CP420" i="3"/>
  <c r="CP421" i="3"/>
  <c r="CP422" i="3"/>
  <c r="CP423" i="3"/>
  <c r="CP424" i="3"/>
  <c r="CP425" i="3"/>
  <c r="CP426" i="3"/>
  <c r="CP427" i="3"/>
  <c r="CP428" i="3"/>
  <c r="CP429" i="3"/>
  <c r="CP430" i="3"/>
  <c r="CP431" i="3"/>
  <c r="CP432" i="3"/>
  <c r="CP433" i="3"/>
  <c r="CP434" i="3"/>
  <c r="CP435" i="3"/>
  <c r="CP436" i="3"/>
  <c r="CP437" i="3"/>
  <c r="CP438" i="3"/>
  <c r="CP439" i="3"/>
  <c r="CP440" i="3"/>
  <c r="CP441" i="3"/>
  <c r="CP442" i="3"/>
  <c r="CP443" i="3"/>
  <c r="CP444" i="3"/>
  <c r="CP445" i="3"/>
  <c r="CP446" i="3"/>
  <c r="CP447" i="3"/>
  <c r="CP448" i="3"/>
  <c r="CP449" i="3"/>
  <c r="CP450" i="3"/>
  <c r="CP451" i="3"/>
  <c r="CP452" i="3"/>
  <c r="CP453" i="3"/>
  <c r="CP454" i="3"/>
  <c r="CP455" i="3"/>
  <c r="CP456" i="3"/>
  <c r="CP457" i="3"/>
  <c r="CP458" i="3"/>
  <c r="CP459" i="3"/>
  <c r="CP460" i="3"/>
  <c r="CP461" i="3"/>
  <c r="CP462" i="3"/>
  <c r="CP463" i="3"/>
  <c r="CP464" i="3"/>
  <c r="CP465" i="3"/>
  <c r="CP466" i="3"/>
  <c r="CP467" i="3"/>
  <c r="CP468" i="3"/>
  <c r="CP469" i="3"/>
  <c r="CP470" i="3"/>
  <c r="CP471" i="3"/>
  <c r="CP472" i="3"/>
  <c r="CP473" i="3"/>
  <c r="CP474" i="3"/>
  <c r="CP475" i="3"/>
  <c r="CP476" i="3"/>
  <c r="CP477" i="3"/>
  <c r="CP478" i="3"/>
  <c r="CP479" i="3"/>
  <c r="CP480" i="3"/>
  <c r="CP481" i="3"/>
  <c r="CP482" i="3"/>
  <c r="CP483" i="3"/>
  <c r="CP484" i="3"/>
  <c r="CP485" i="3"/>
  <c r="CP486" i="3"/>
  <c r="CP487" i="3"/>
  <c r="CP488" i="3"/>
  <c r="CP489" i="3"/>
  <c r="CP490" i="3"/>
  <c r="CP491" i="3"/>
  <c r="CP492" i="3"/>
  <c r="CP493" i="3"/>
  <c r="CP494" i="3"/>
  <c r="CP495" i="3"/>
  <c r="CP496" i="3"/>
  <c r="CP497" i="3"/>
  <c r="CP498" i="3"/>
  <c r="CP499" i="3"/>
  <c r="CP500" i="3"/>
  <c r="CP501" i="3"/>
  <c r="CP502" i="3"/>
  <c r="CP503" i="3"/>
  <c r="CP504" i="3"/>
  <c r="CP505" i="3"/>
  <c r="CP506" i="3"/>
  <c r="CP507" i="3"/>
  <c r="CP508" i="3"/>
  <c r="CP509" i="3"/>
  <c r="CP510" i="3"/>
  <c r="CP511" i="3"/>
  <c r="CP512" i="3"/>
  <c r="CP513" i="3"/>
  <c r="CP514" i="3"/>
  <c r="CP515" i="3"/>
  <c r="CP516" i="3"/>
  <c r="CP517" i="3"/>
  <c r="CP518" i="3"/>
  <c r="CP519" i="3"/>
  <c r="CP520" i="3"/>
  <c r="CP521" i="3"/>
  <c r="CP522" i="3"/>
  <c r="CP523" i="3"/>
  <c r="CP524" i="3"/>
  <c r="CP525" i="3"/>
  <c r="CP526" i="3"/>
  <c r="CP527" i="3"/>
  <c r="CP528" i="3"/>
  <c r="CP529" i="3"/>
  <c r="CP530" i="3"/>
  <c r="CP531" i="3"/>
  <c r="CP532" i="3"/>
  <c r="CP533" i="3"/>
  <c r="CP534" i="3"/>
  <c r="CP535" i="3"/>
  <c r="CP536" i="3"/>
  <c r="CP537" i="3"/>
  <c r="CP538" i="3"/>
  <c r="CP539" i="3"/>
  <c r="CP540" i="3"/>
  <c r="CP541" i="3"/>
  <c r="CP542" i="3"/>
  <c r="CP543" i="3"/>
  <c r="CP544" i="3"/>
  <c r="CP545" i="3"/>
  <c r="CP546" i="3"/>
  <c r="CP547" i="3"/>
  <c r="CP548" i="3"/>
  <c r="CP549" i="3"/>
  <c r="CP550" i="3"/>
  <c r="CP551" i="3"/>
  <c r="CP552" i="3"/>
  <c r="CP553" i="3"/>
  <c r="CP554" i="3"/>
  <c r="CP555" i="3"/>
  <c r="CP556" i="3"/>
  <c r="CP557" i="3"/>
  <c r="CP558" i="3"/>
  <c r="CP559" i="3"/>
  <c r="CP560" i="3"/>
  <c r="CP561" i="3"/>
  <c r="CP562" i="3"/>
  <c r="CP563" i="3"/>
  <c r="CP564" i="3"/>
  <c r="CP565" i="3"/>
  <c r="CP566" i="3"/>
  <c r="CP567" i="3"/>
  <c r="CP568" i="3"/>
  <c r="CP569" i="3"/>
  <c r="CP570" i="3"/>
  <c r="CP571" i="3"/>
  <c r="CP572" i="3"/>
  <c r="CP573" i="3"/>
  <c r="CP574" i="3"/>
  <c r="CP575" i="3"/>
  <c r="CP576" i="3"/>
  <c r="CP577" i="3"/>
  <c r="CP578" i="3"/>
  <c r="CP579" i="3"/>
  <c r="CP580" i="3"/>
  <c r="CP581" i="3"/>
  <c r="CP582" i="3"/>
  <c r="CP583" i="3"/>
  <c r="CP584" i="3"/>
  <c r="CP585" i="3"/>
  <c r="CP586" i="3"/>
  <c r="CP587" i="3"/>
  <c r="CP588" i="3"/>
  <c r="CP589" i="3"/>
  <c r="CP590" i="3"/>
  <c r="CP591" i="3"/>
  <c r="CP592" i="3"/>
  <c r="CP593" i="3"/>
  <c r="CP594" i="3"/>
  <c r="CP595" i="3"/>
  <c r="CP596" i="3"/>
  <c r="CP597" i="3"/>
  <c r="CP598" i="3"/>
  <c r="CP599" i="3"/>
  <c r="CP600" i="3"/>
  <c r="CP601" i="3"/>
  <c r="CP602" i="3"/>
  <c r="CP603" i="3"/>
  <c r="CP604" i="3"/>
  <c r="CP605" i="3"/>
  <c r="CP606" i="3"/>
  <c r="CP607" i="3"/>
  <c r="CP608" i="3"/>
  <c r="CP609" i="3"/>
  <c r="CP610" i="3"/>
  <c r="CP611" i="3"/>
  <c r="CP612" i="3"/>
  <c r="CP613" i="3"/>
  <c r="CP614" i="3"/>
  <c r="CP615" i="3"/>
  <c r="CP616" i="3"/>
  <c r="CP617" i="3"/>
  <c r="CP618" i="3"/>
  <c r="CP619" i="3"/>
  <c r="CP620" i="3"/>
  <c r="CP621" i="3"/>
  <c r="CP622" i="3"/>
  <c r="CP623" i="3"/>
  <c r="CP624" i="3"/>
  <c r="CP625" i="3"/>
  <c r="CP626" i="3"/>
  <c r="CP627" i="3"/>
  <c r="CP628" i="3"/>
  <c r="CP629" i="3"/>
  <c r="CP630" i="3"/>
  <c r="CP631" i="3"/>
  <c r="CP632" i="3"/>
  <c r="CP633" i="3"/>
  <c r="CP634" i="3"/>
  <c r="CP635" i="3"/>
  <c r="CP636" i="3"/>
  <c r="CP637" i="3"/>
  <c r="CP638" i="3"/>
  <c r="CP639" i="3"/>
  <c r="CP640" i="3"/>
  <c r="CP641" i="3"/>
  <c r="CP642" i="3"/>
  <c r="CP643" i="3"/>
  <c r="CP644" i="3"/>
  <c r="CP645" i="3"/>
  <c r="CP646" i="3"/>
  <c r="CP647" i="3"/>
  <c r="CP648" i="3"/>
  <c r="CP649" i="3"/>
  <c r="CP650" i="3"/>
  <c r="CP651" i="3"/>
  <c r="CP652" i="3"/>
  <c r="CP653" i="3"/>
  <c r="CP654" i="3"/>
  <c r="CP655" i="3"/>
  <c r="CP656" i="3"/>
  <c r="CP657" i="3"/>
  <c r="CP658" i="3"/>
  <c r="CP659" i="3"/>
  <c r="CP660" i="3"/>
  <c r="CP661" i="3"/>
  <c r="CP662" i="3"/>
  <c r="CP663" i="3"/>
  <c r="CP664" i="3"/>
  <c r="CP665" i="3"/>
  <c r="CP666" i="3"/>
  <c r="CP667" i="3"/>
  <c r="CP668" i="3"/>
  <c r="CP669" i="3"/>
  <c r="CP670" i="3"/>
  <c r="CP671" i="3"/>
  <c r="CP672" i="3"/>
  <c r="CP673" i="3"/>
  <c r="CP674" i="3"/>
  <c r="CP675" i="3"/>
  <c r="CP676" i="3"/>
  <c r="CP677" i="3"/>
  <c r="CP678" i="3"/>
  <c r="CP679" i="3"/>
  <c r="CP680" i="3"/>
  <c r="CP681" i="3"/>
  <c r="CP682" i="3"/>
  <c r="CP683" i="3"/>
  <c r="CP684" i="3"/>
  <c r="CP685" i="3"/>
  <c r="CP686" i="3"/>
  <c r="CP687" i="3"/>
  <c r="CP688" i="3"/>
  <c r="CP689" i="3"/>
  <c r="CP690" i="3"/>
  <c r="CP691" i="3"/>
  <c r="CP692" i="3"/>
  <c r="CP693" i="3"/>
  <c r="CP694" i="3"/>
  <c r="CP695" i="3"/>
  <c r="CP696" i="3"/>
  <c r="CP697" i="3"/>
  <c r="CP698" i="3"/>
  <c r="CP699" i="3"/>
  <c r="CP700" i="3"/>
  <c r="CP701" i="3"/>
  <c r="CP702" i="3"/>
  <c r="CP703" i="3"/>
  <c r="CP704" i="3"/>
  <c r="CP705" i="3"/>
  <c r="CP706" i="3"/>
  <c r="CP707" i="3"/>
  <c r="CP708" i="3"/>
  <c r="CP709" i="3"/>
  <c r="CP710" i="3"/>
  <c r="CP711" i="3"/>
  <c r="CP712" i="3"/>
  <c r="CP713" i="3"/>
  <c r="CP714" i="3"/>
  <c r="CP715" i="3"/>
  <c r="CP716" i="3"/>
  <c r="CP717"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54" i="3"/>
  <c r="CP755" i="3"/>
  <c r="CP756" i="3"/>
  <c r="CP757" i="3"/>
  <c r="CP758" i="3"/>
  <c r="CP759" i="3"/>
  <c r="CP760" i="3"/>
  <c r="CP761" i="3"/>
  <c r="CP762" i="3"/>
  <c r="CP763" i="3"/>
  <c r="CP764" i="3"/>
  <c r="CP765" i="3"/>
  <c r="CP766" i="3"/>
  <c r="CP767" i="3"/>
  <c r="CP768" i="3"/>
  <c r="CP769" i="3"/>
  <c r="CP770" i="3"/>
  <c r="CP771" i="3"/>
  <c r="CP772" i="3"/>
  <c r="CP773" i="3"/>
  <c r="CP774" i="3"/>
  <c r="CP775" i="3"/>
  <c r="CP776" i="3"/>
  <c r="CP777" i="3"/>
  <c r="CP778" i="3"/>
  <c r="CP779" i="3"/>
  <c r="CP780" i="3"/>
  <c r="CP781" i="3"/>
  <c r="CP782" i="3"/>
  <c r="CP783" i="3"/>
  <c r="CP784" i="3"/>
  <c r="CP785" i="3"/>
  <c r="CP786" i="3"/>
  <c r="CP787" i="3"/>
  <c r="CP788" i="3"/>
  <c r="CP789" i="3"/>
  <c r="CP790" i="3"/>
  <c r="CP791" i="3"/>
  <c r="CP792" i="3"/>
  <c r="CP793" i="3"/>
  <c r="CP794" i="3"/>
  <c r="CP795" i="3"/>
  <c r="CP796" i="3"/>
  <c r="CP797" i="3"/>
  <c r="CP798" i="3"/>
  <c r="CP799" i="3"/>
  <c r="CP800" i="3"/>
  <c r="CP801" i="3"/>
  <c r="CP802" i="3"/>
  <c r="CP803" i="3"/>
  <c r="CP804" i="3"/>
  <c r="CP805" i="3"/>
  <c r="CP806" i="3"/>
  <c r="CP807" i="3"/>
  <c r="CP808" i="3"/>
  <c r="CP809" i="3"/>
  <c r="CP810" i="3"/>
  <c r="CP811" i="3"/>
  <c r="CP812" i="3"/>
  <c r="CP813" i="3"/>
  <c r="CP814" i="3"/>
  <c r="CP815" i="3"/>
  <c r="CP816" i="3"/>
  <c r="CP817" i="3"/>
  <c r="CP818" i="3"/>
  <c r="CP819" i="3"/>
  <c r="CP820" i="3"/>
  <c r="CP821" i="3"/>
  <c r="CP822" i="3"/>
  <c r="CP823" i="3"/>
  <c r="CP824" i="3"/>
  <c r="CP825" i="3"/>
  <c r="CP826" i="3"/>
  <c r="CP827" i="3"/>
  <c r="CP828" i="3"/>
  <c r="CP829" i="3"/>
  <c r="CP830" i="3"/>
  <c r="CP831" i="3"/>
  <c r="CP832" i="3"/>
  <c r="CP833" i="3"/>
  <c r="CP834" i="3"/>
  <c r="CP835" i="3"/>
  <c r="CP836" i="3"/>
  <c r="CP837" i="3"/>
  <c r="CP838" i="3"/>
  <c r="CP839" i="3"/>
  <c r="CP840" i="3"/>
  <c r="CP841" i="3"/>
  <c r="CP842" i="3"/>
  <c r="CP843" i="3"/>
  <c r="CP844" i="3"/>
  <c r="CP845" i="3"/>
  <c r="CP846" i="3"/>
  <c r="CP847" i="3"/>
  <c r="CP848" i="3"/>
  <c r="CP849" i="3"/>
  <c r="CP850" i="3"/>
  <c r="CP851" i="3"/>
  <c r="CP852" i="3"/>
  <c r="CP853" i="3"/>
  <c r="CP854" i="3"/>
  <c r="CP855" i="3"/>
  <c r="CP856" i="3"/>
  <c r="CP857" i="3"/>
  <c r="CP858" i="3"/>
  <c r="CP859" i="3"/>
  <c r="CP860" i="3"/>
  <c r="CP861" i="3"/>
  <c r="CP862" i="3"/>
  <c r="CP863" i="3"/>
  <c r="CP864" i="3"/>
  <c r="CP865" i="3"/>
  <c r="CP866" i="3"/>
  <c r="CP867" i="3"/>
  <c r="CP868" i="3"/>
  <c r="CP869" i="3"/>
  <c r="CP870" i="3"/>
  <c r="CP871" i="3"/>
  <c r="CP872" i="3"/>
  <c r="CP873" i="3"/>
  <c r="CP874" i="3"/>
  <c r="CP875" i="3"/>
  <c r="CP876" i="3"/>
  <c r="CP877" i="3"/>
  <c r="CP878" i="3"/>
  <c r="CP879" i="3"/>
  <c r="CP880" i="3"/>
  <c r="CP881" i="3"/>
  <c r="CP882" i="3"/>
  <c r="CP883" i="3"/>
  <c r="CP884" i="3"/>
  <c r="CP885" i="3"/>
  <c r="CP886" i="3"/>
  <c r="CP887" i="3"/>
  <c r="CP888" i="3"/>
  <c r="CP889" i="3"/>
  <c r="CP890" i="3"/>
  <c r="CP891" i="3"/>
  <c r="CP892" i="3"/>
  <c r="CP893" i="3"/>
  <c r="CP894" i="3"/>
  <c r="CP895" i="3"/>
  <c r="CP896" i="3"/>
  <c r="CP897" i="3"/>
  <c r="CP898" i="3"/>
  <c r="CP899" i="3"/>
  <c r="CP900" i="3"/>
  <c r="CP901" i="3"/>
  <c r="CP902" i="3"/>
  <c r="CP903" i="3"/>
  <c r="CP904" i="3"/>
  <c r="CP905" i="3"/>
  <c r="CP906" i="3"/>
  <c r="CP907" i="3"/>
  <c r="CP908" i="3"/>
  <c r="CP909" i="3"/>
  <c r="CP910" i="3"/>
  <c r="CP911" i="3"/>
  <c r="CP912" i="3"/>
  <c r="CP913" i="3"/>
  <c r="CP914" i="3"/>
  <c r="CP915" i="3"/>
  <c r="CP916" i="3"/>
  <c r="CP917" i="3"/>
  <c r="CP918" i="3"/>
  <c r="CP919" i="3"/>
  <c r="CP920" i="3"/>
  <c r="CP921" i="3"/>
  <c r="CP922" i="3"/>
  <c r="CP923" i="3"/>
  <c r="CP924" i="3"/>
  <c r="CP925" i="3"/>
  <c r="CP926" i="3"/>
  <c r="CP927" i="3"/>
  <c r="CP928" i="3"/>
  <c r="CP929" i="3"/>
  <c r="CP930" i="3"/>
  <c r="CP931" i="3"/>
  <c r="CP932" i="3"/>
  <c r="CP933" i="3"/>
  <c r="CP934" i="3"/>
  <c r="CP935" i="3"/>
  <c r="CP936" i="3"/>
  <c r="CP937" i="3"/>
  <c r="CP938" i="3"/>
  <c r="CP939" i="3"/>
  <c r="CP940" i="3"/>
  <c r="CP941" i="3"/>
  <c r="CP942" i="3"/>
  <c r="CP943" i="3"/>
  <c r="CP944" i="3"/>
  <c r="CP945" i="3"/>
  <c r="CP946" i="3"/>
  <c r="CP947" i="3"/>
  <c r="CP948" i="3"/>
  <c r="CP949" i="3"/>
  <c r="CP950" i="3"/>
  <c r="CP951" i="3"/>
  <c r="CP952" i="3"/>
  <c r="CP953" i="3"/>
  <c r="CP954" i="3"/>
  <c r="CP955" i="3"/>
  <c r="CP956" i="3"/>
  <c r="CP957" i="3"/>
  <c r="CP958" i="3"/>
  <c r="CP959" i="3"/>
  <c r="CP960" i="3"/>
  <c r="CP961" i="3"/>
  <c r="CP962" i="3"/>
  <c r="CP963" i="3"/>
  <c r="CP964" i="3"/>
  <c r="CP965" i="3"/>
  <c r="CP966" i="3"/>
  <c r="CP967" i="3"/>
  <c r="CP968" i="3"/>
  <c r="CP969" i="3"/>
  <c r="CP970" i="3"/>
  <c r="CP971" i="3"/>
  <c r="CP972" i="3"/>
  <c r="CP973" i="3"/>
  <c r="CP974" i="3"/>
  <c r="CP975" i="3"/>
  <c r="CP976" i="3"/>
  <c r="CP977" i="3"/>
  <c r="CP978" i="3"/>
  <c r="CP979" i="3"/>
  <c r="CP980" i="3"/>
  <c r="CP981" i="3"/>
  <c r="CP982" i="3"/>
  <c r="CP983" i="3"/>
  <c r="CP984" i="3"/>
  <c r="CP985" i="3"/>
  <c r="CP986" i="3"/>
  <c r="CP987" i="3"/>
  <c r="CP988" i="3"/>
  <c r="CP989" i="3"/>
  <c r="CP990" i="3"/>
  <c r="CP991" i="3"/>
  <c r="CP992" i="3"/>
  <c r="CP993" i="3"/>
  <c r="CP994" i="3"/>
  <c r="CP995" i="3"/>
  <c r="CP996" i="3"/>
  <c r="CP997" i="3"/>
  <c r="CP998" i="3"/>
  <c r="CP999" i="3"/>
  <c r="CP1000" i="3"/>
  <c r="CP1001" i="3"/>
  <c r="CP1002" i="3"/>
  <c r="CP1003" i="3"/>
  <c r="CP1004" i="3"/>
  <c r="CP1005" i="3"/>
  <c r="CP1006" i="3"/>
  <c r="CP1007" i="3"/>
  <c r="CP1008" i="3"/>
  <c r="CP1009" i="3"/>
  <c r="CP1010" i="3"/>
  <c r="CP1011" i="3"/>
  <c r="CP1012" i="3"/>
  <c r="CP1013" i="3"/>
  <c r="CP1014" i="3"/>
  <c r="CP1015" i="3"/>
  <c r="CP1016" i="3"/>
  <c r="CP1017" i="3"/>
  <c r="CP1018" i="3"/>
  <c r="CP1019" i="3"/>
  <c r="CP1020" i="3"/>
  <c r="CP1021" i="3"/>
  <c r="CP1022" i="3"/>
  <c r="CP1023" i="3"/>
  <c r="CP1024" i="3"/>
  <c r="CP1025" i="3"/>
  <c r="CP1026" i="3"/>
  <c r="CP1027" i="3"/>
  <c r="CP1028" i="3"/>
  <c r="CP1029" i="3"/>
  <c r="CP1030" i="3"/>
  <c r="CP1031" i="3"/>
  <c r="CP1032" i="3"/>
  <c r="CP1033" i="3"/>
  <c r="CP1034" i="3"/>
  <c r="CP1035" i="3"/>
  <c r="CP1036" i="3"/>
  <c r="CP1037" i="3"/>
  <c r="CP1038" i="3"/>
  <c r="CP1039" i="3"/>
  <c r="CP1040" i="3"/>
  <c r="CP1041" i="3"/>
  <c r="CP1042" i="3"/>
  <c r="CP1043" i="3"/>
  <c r="CP1044" i="3"/>
  <c r="CP1045" i="3"/>
  <c r="CP1046" i="3"/>
  <c r="CP1047" i="3"/>
  <c r="CP1048" i="3"/>
  <c r="CP1049" i="3"/>
  <c r="CP1050" i="3"/>
  <c r="CP1051" i="3"/>
  <c r="CP1052" i="3"/>
  <c r="CP1053" i="3"/>
  <c r="CP1054" i="3"/>
  <c r="CP1055" i="3"/>
  <c r="CP1056" i="3"/>
  <c r="CP1057" i="3"/>
  <c r="CP1058" i="3"/>
  <c r="CP1059" i="3"/>
  <c r="CP1060" i="3"/>
  <c r="CP1061" i="3"/>
  <c r="CP1062" i="3"/>
  <c r="CP1063" i="3"/>
  <c r="CP1064" i="3"/>
  <c r="CP1065" i="3"/>
  <c r="CP1066" i="3"/>
  <c r="CP1067" i="3"/>
  <c r="CP1068" i="3"/>
  <c r="CP1069" i="3"/>
  <c r="CP1070" i="3"/>
  <c r="CP1071" i="3"/>
  <c r="CP1072" i="3"/>
  <c r="CP1073" i="3"/>
  <c r="CP1074" i="3"/>
  <c r="CP1075" i="3"/>
  <c r="CP1076" i="3"/>
  <c r="CP1077" i="3"/>
  <c r="CP1078" i="3"/>
  <c r="CP1079" i="3"/>
  <c r="CP1080" i="3"/>
  <c r="CP1081" i="3"/>
  <c r="CP1082" i="3"/>
  <c r="CP1083" i="3"/>
  <c r="CP1084" i="3"/>
  <c r="CP1085" i="3"/>
  <c r="CP1086" i="3"/>
  <c r="CP1087" i="3"/>
  <c r="CP1088" i="3"/>
  <c r="CP1089" i="3"/>
  <c r="CP1090" i="3"/>
  <c r="CP1091" i="3"/>
  <c r="CP1092" i="3"/>
  <c r="CP1093" i="3"/>
  <c r="CP1094" i="3"/>
  <c r="CP1095" i="3"/>
  <c r="CP1096" i="3"/>
  <c r="CP1097" i="3"/>
  <c r="CP1098" i="3"/>
  <c r="CP1099" i="3"/>
  <c r="CP1100" i="3"/>
  <c r="CP1101" i="3"/>
  <c r="CP1102" i="3"/>
  <c r="CP1103" i="3"/>
  <c r="CP1104" i="3"/>
  <c r="CP1105" i="3"/>
  <c r="CP1106" i="3"/>
  <c r="CP1107" i="3"/>
  <c r="CP1108" i="3"/>
  <c r="CP1109" i="3"/>
  <c r="CP1110" i="3"/>
  <c r="CP1111" i="3"/>
  <c r="CP1112" i="3"/>
  <c r="CP1113" i="3"/>
  <c r="CP1114" i="3"/>
  <c r="CP1115" i="3"/>
  <c r="CP1116" i="3"/>
  <c r="CP1117" i="3"/>
  <c r="CP1118" i="3"/>
  <c r="CP1119" i="3"/>
  <c r="CP1120" i="3"/>
  <c r="CP1121" i="3"/>
  <c r="CP1122" i="3"/>
  <c r="CP1123" i="3"/>
  <c r="CP1124" i="3"/>
  <c r="CP1125" i="3"/>
  <c r="CP1126" i="3"/>
  <c r="CP1127" i="3"/>
  <c r="CP1128" i="3"/>
  <c r="CP1129" i="3"/>
  <c r="CP1130" i="3"/>
  <c r="CP1131" i="3"/>
  <c r="CP1132" i="3"/>
  <c r="CP1133" i="3"/>
  <c r="CP1134" i="3"/>
  <c r="CP1135" i="3"/>
  <c r="CP1136" i="3"/>
  <c r="CP1137" i="3"/>
  <c r="CP1138" i="3"/>
  <c r="CP1139" i="3"/>
  <c r="CP1140" i="3"/>
  <c r="CP1141" i="3"/>
  <c r="CP1142" i="3"/>
  <c r="CP1143" i="3"/>
  <c r="CP1144" i="3"/>
  <c r="CP1145" i="3"/>
  <c r="CP1146" i="3"/>
  <c r="CP1147" i="3"/>
  <c r="CP1148" i="3"/>
  <c r="CP1149" i="3"/>
  <c r="CP1150" i="3"/>
  <c r="CP1151" i="3"/>
  <c r="CP1152" i="3"/>
  <c r="CP1153" i="3"/>
  <c r="CP1154" i="3"/>
  <c r="CP1155" i="3"/>
  <c r="CP1156" i="3"/>
  <c r="CP1157" i="3"/>
  <c r="CP1158" i="3"/>
  <c r="CP1159" i="3"/>
  <c r="CP1160" i="3"/>
  <c r="CP1161" i="3"/>
  <c r="CP1162" i="3"/>
  <c r="CP1163" i="3"/>
  <c r="CP1164" i="3"/>
  <c r="CP1165" i="3"/>
  <c r="CP1166" i="3"/>
  <c r="CP1167" i="3"/>
  <c r="CP1168" i="3"/>
  <c r="CP1169" i="3"/>
  <c r="CP1170" i="3"/>
  <c r="CP1171" i="3"/>
  <c r="CP1172" i="3"/>
  <c r="CP1173" i="3"/>
  <c r="CP1174" i="3"/>
  <c r="CP1175" i="3"/>
  <c r="CP1176" i="3"/>
  <c r="CP1177" i="3"/>
  <c r="CP1178" i="3"/>
  <c r="CP1179" i="3"/>
  <c r="CP1180" i="3"/>
  <c r="CP1181" i="3"/>
  <c r="CP1182" i="3"/>
  <c r="CP1183" i="3"/>
  <c r="CP1184" i="3"/>
  <c r="CP1185" i="3"/>
  <c r="CP1186" i="3"/>
  <c r="CP1187" i="3"/>
  <c r="CP1188" i="3"/>
  <c r="CP1189" i="3"/>
  <c r="CP1190" i="3"/>
  <c r="CP1191" i="3"/>
  <c r="CP1192" i="3"/>
  <c r="CP1193" i="3"/>
  <c r="CP1194" i="3"/>
  <c r="CP1195" i="3"/>
  <c r="CP1196" i="3"/>
  <c r="CP1197" i="3"/>
  <c r="CP1198" i="3"/>
  <c r="CP1199" i="3"/>
  <c r="CP1200" i="3"/>
  <c r="CP1201" i="3"/>
  <c r="CP1202" i="3"/>
  <c r="CP1203" i="3"/>
  <c r="CP1204" i="3"/>
  <c r="CP1205" i="3"/>
  <c r="CP1206" i="3"/>
  <c r="CP1207" i="3"/>
  <c r="CP1208" i="3"/>
  <c r="CP1209" i="3"/>
  <c r="CP1210" i="3"/>
  <c r="CP1211" i="3"/>
  <c r="CP1212" i="3"/>
  <c r="CP1213" i="3"/>
  <c r="CP1214" i="3"/>
  <c r="CP1215" i="3"/>
  <c r="CP1216" i="3"/>
  <c r="CP1217" i="3"/>
  <c r="CP1218" i="3"/>
  <c r="CP1219" i="3"/>
  <c r="CP1220" i="3"/>
  <c r="CP1221" i="3"/>
  <c r="CP1222" i="3"/>
  <c r="CP1223" i="3"/>
  <c r="CP1224" i="3"/>
  <c r="CP1225" i="3"/>
  <c r="CP1226" i="3"/>
  <c r="CP1227" i="3"/>
  <c r="CP1228" i="3"/>
  <c r="CP1229" i="3"/>
  <c r="CP1230" i="3"/>
  <c r="CP1231" i="3"/>
  <c r="CP1232" i="3"/>
  <c r="CP1233" i="3"/>
  <c r="CP1234" i="3"/>
  <c r="CP1235" i="3"/>
  <c r="CP1236" i="3"/>
  <c r="CP1237" i="3"/>
  <c r="CP1238" i="3"/>
  <c r="CP1239" i="3"/>
  <c r="CP1240" i="3"/>
  <c r="CP1241" i="3"/>
  <c r="CP1242" i="3"/>
  <c r="CP1243" i="3"/>
  <c r="CP1244" i="3"/>
  <c r="CP1245" i="3"/>
  <c r="CP1246" i="3"/>
  <c r="CP1247" i="3"/>
  <c r="CP1248" i="3"/>
  <c r="CP1249" i="3"/>
  <c r="CP1250" i="3"/>
  <c r="CP1251" i="3"/>
  <c r="CP1252" i="3"/>
  <c r="CP1253" i="3"/>
  <c r="CP1254" i="3"/>
  <c r="CP1255" i="3"/>
  <c r="CP1256" i="3"/>
  <c r="CP1257" i="3"/>
  <c r="CP1258" i="3"/>
  <c r="CP1259" i="3"/>
  <c r="CP1260" i="3"/>
  <c r="CP1261" i="3"/>
  <c r="CP1262" i="3"/>
  <c r="CP1263" i="3"/>
  <c r="CP1264" i="3"/>
  <c r="CP1265" i="3"/>
  <c r="CP1266" i="3"/>
  <c r="CP1267" i="3"/>
  <c r="CP1268" i="3"/>
  <c r="CP1269" i="3"/>
  <c r="CP1270" i="3"/>
  <c r="CP1271" i="3"/>
  <c r="CP1272" i="3"/>
  <c r="CP1273" i="3"/>
  <c r="CP1274" i="3"/>
  <c r="CP1275" i="3"/>
  <c r="CP1276" i="3"/>
  <c r="CP1277" i="3"/>
  <c r="CP1278" i="3"/>
  <c r="CP1279" i="3"/>
  <c r="CP1280" i="3"/>
  <c r="CP1281" i="3"/>
  <c r="CP1282" i="3"/>
  <c r="CP1283" i="3"/>
  <c r="CP1284" i="3"/>
  <c r="CP1285" i="3"/>
  <c r="CP1286" i="3"/>
  <c r="CP1287" i="3"/>
  <c r="CP1288" i="3"/>
  <c r="CP1289" i="3"/>
  <c r="CP1290" i="3"/>
  <c r="CP1291" i="3"/>
  <c r="CP1292" i="3"/>
  <c r="CP1293" i="3"/>
  <c r="CP1294" i="3"/>
  <c r="CP1295" i="3"/>
  <c r="CP1296" i="3"/>
  <c r="CP1297" i="3"/>
  <c r="CP1298" i="3"/>
  <c r="CP1299" i="3"/>
  <c r="CP1300" i="3"/>
  <c r="CP1301" i="3"/>
  <c r="CP1302" i="3"/>
  <c r="CP1303" i="3"/>
  <c r="CP1304" i="3"/>
  <c r="CP1305" i="3"/>
  <c r="CP1306" i="3"/>
  <c r="CP1307" i="3"/>
  <c r="CP1308" i="3"/>
  <c r="CP1309" i="3"/>
  <c r="CP1310" i="3"/>
  <c r="CP1311" i="3"/>
  <c r="CP1312" i="3"/>
  <c r="CP1313" i="3"/>
  <c r="CP1314" i="3"/>
  <c r="CP1315" i="3"/>
  <c r="CP1316" i="3"/>
  <c r="CP1317" i="3"/>
  <c r="CP1318" i="3"/>
  <c r="CP1319" i="3"/>
  <c r="CP1320" i="3"/>
  <c r="CP1321" i="3"/>
  <c r="CP1322" i="3"/>
  <c r="CP1323" i="3"/>
  <c r="CP1324" i="3"/>
  <c r="CP1325" i="3"/>
  <c r="CP1326" i="3"/>
  <c r="CP1327" i="3"/>
  <c r="CP1328" i="3"/>
  <c r="CP1329" i="3"/>
  <c r="CP1330" i="3"/>
  <c r="CP1331" i="3"/>
  <c r="CP1332" i="3"/>
  <c r="CP1333" i="3"/>
  <c r="CP1334" i="3"/>
  <c r="CP1335" i="3"/>
  <c r="CP1336" i="3"/>
  <c r="CP1337" i="3"/>
  <c r="CP1338" i="3"/>
  <c r="CP1339" i="3"/>
  <c r="CP1340" i="3"/>
  <c r="CP1341" i="3"/>
  <c r="CP1342" i="3"/>
  <c r="CP1343" i="3"/>
  <c r="CP1344" i="3"/>
  <c r="CP1345" i="3"/>
  <c r="CP1346" i="3"/>
  <c r="CP1347" i="3"/>
  <c r="CP1348" i="3"/>
  <c r="CP1349" i="3"/>
  <c r="CP1350" i="3"/>
  <c r="CP1351" i="3"/>
  <c r="CP1352" i="3"/>
  <c r="CP1353" i="3"/>
  <c r="CP1354" i="3"/>
  <c r="CP1355" i="3"/>
  <c r="CP1356" i="3"/>
  <c r="CP1357" i="3"/>
  <c r="CP1358" i="3"/>
  <c r="CP1359" i="3"/>
  <c r="CP1360" i="3"/>
  <c r="CP1361" i="3"/>
  <c r="CP1362" i="3"/>
  <c r="CP1363" i="3"/>
  <c r="CP1364" i="3"/>
  <c r="CP1365" i="3"/>
  <c r="CP1366" i="3"/>
  <c r="CP1367" i="3"/>
  <c r="CP1368" i="3"/>
  <c r="CP1369" i="3"/>
  <c r="CP1370" i="3"/>
  <c r="CP1371" i="3"/>
  <c r="CP1372" i="3"/>
  <c r="CP1373" i="3"/>
  <c r="CP1374" i="3"/>
  <c r="CP1375" i="3"/>
  <c r="CP1376" i="3"/>
  <c r="CP1377" i="3"/>
  <c r="CP1378" i="3"/>
  <c r="CP1379" i="3"/>
  <c r="CP1380" i="3"/>
  <c r="CP1381" i="3"/>
  <c r="CP1382" i="3"/>
  <c r="CP1383" i="3"/>
  <c r="CP1384" i="3"/>
  <c r="CP1385" i="3"/>
  <c r="CP1386" i="3"/>
  <c r="CP1387" i="3"/>
  <c r="CP1388" i="3"/>
  <c r="CP1389" i="3"/>
  <c r="CP1390" i="3"/>
  <c r="CP1391" i="3"/>
  <c r="CP1392" i="3"/>
  <c r="CP1393" i="3"/>
  <c r="CP1394" i="3"/>
  <c r="CP1395" i="3"/>
  <c r="CP1396" i="3"/>
  <c r="CP1397" i="3"/>
  <c r="CP1398" i="3"/>
  <c r="CP1399" i="3"/>
  <c r="CP1400" i="3"/>
  <c r="CP1401" i="3"/>
  <c r="CP1402" i="3"/>
  <c r="CP1403" i="3"/>
  <c r="CP1404" i="3"/>
  <c r="CP1405" i="3"/>
  <c r="CP1406" i="3"/>
  <c r="CP1407" i="3"/>
  <c r="CP1408" i="3"/>
  <c r="CP1409" i="3"/>
  <c r="CP1410" i="3"/>
  <c r="CP1411" i="3"/>
  <c r="CP1412" i="3"/>
  <c r="CP1413" i="3"/>
  <c r="CP1414" i="3"/>
  <c r="CP1415" i="3"/>
  <c r="CP1416" i="3"/>
  <c r="CP1417" i="3"/>
  <c r="CP1418" i="3"/>
  <c r="CP1419" i="3"/>
  <c r="CP1420" i="3"/>
  <c r="CP1421" i="3"/>
  <c r="CP1422" i="3"/>
  <c r="CP1423" i="3"/>
  <c r="CP1424" i="3"/>
  <c r="CP1425" i="3"/>
  <c r="CP1426" i="3"/>
  <c r="CP1427" i="3"/>
  <c r="CP1428" i="3"/>
  <c r="CP1429" i="3"/>
  <c r="CP1430" i="3"/>
  <c r="CP1431" i="3"/>
  <c r="CP1432" i="3"/>
  <c r="CP1433" i="3"/>
  <c r="CP1434" i="3"/>
  <c r="CP1435" i="3"/>
  <c r="CP1436" i="3"/>
  <c r="CP1437" i="3"/>
  <c r="CP1438" i="3"/>
  <c r="CP1439" i="3"/>
  <c r="CP1440" i="3"/>
  <c r="CP1441" i="3"/>
  <c r="CP1442" i="3"/>
  <c r="CP1443" i="3"/>
  <c r="CP1444" i="3"/>
  <c r="CP1445" i="3"/>
  <c r="CP1446" i="3"/>
  <c r="CP1447" i="3"/>
  <c r="CP1448" i="3"/>
  <c r="CP1449" i="3"/>
  <c r="CP1450" i="3"/>
  <c r="CP1451" i="3"/>
  <c r="CP1452" i="3"/>
  <c r="CP1453" i="3"/>
  <c r="CP1454" i="3"/>
  <c r="CP1455" i="3"/>
  <c r="CP1456" i="3"/>
  <c r="CP1457" i="3"/>
  <c r="CP1458" i="3"/>
  <c r="CP1459" i="3"/>
  <c r="CP1460" i="3"/>
  <c r="CP1461" i="3"/>
  <c r="CP1462" i="3"/>
  <c r="CP1463" i="3"/>
  <c r="CP1464" i="3"/>
  <c r="CP1465" i="3"/>
  <c r="CP1466" i="3"/>
  <c r="CP1467" i="3"/>
  <c r="CP1468" i="3"/>
  <c r="CP1469" i="3"/>
  <c r="CP1470" i="3"/>
  <c r="CP1471" i="3"/>
  <c r="CP1472" i="3"/>
  <c r="CP1473" i="3"/>
  <c r="CP1474" i="3"/>
  <c r="CP1475" i="3"/>
  <c r="CP1476" i="3"/>
  <c r="CP1477" i="3"/>
  <c r="CP1478" i="3"/>
  <c r="CP1479" i="3"/>
  <c r="CP1480" i="3"/>
  <c r="CP1481" i="3"/>
  <c r="CP1482" i="3"/>
  <c r="CP1483" i="3"/>
  <c r="CP1484" i="3"/>
  <c r="CP1485" i="3"/>
  <c r="CP1486" i="3"/>
  <c r="CP1487" i="3"/>
  <c r="CP1488" i="3"/>
  <c r="CP1489" i="3"/>
  <c r="CP1490" i="3"/>
  <c r="CP1491" i="3"/>
  <c r="CP1492" i="3"/>
  <c r="CP1493" i="3"/>
  <c r="CP1494" i="3"/>
  <c r="CP1495" i="3"/>
  <c r="CP1496" i="3"/>
  <c r="CP1497" i="3"/>
  <c r="CP1498" i="3"/>
  <c r="CP1499" i="3"/>
  <c r="CP1500" i="3"/>
  <c r="CP1501" i="3"/>
  <c r="CP1502" i="3"/>
  <c r="CP1503" i="3"/>
  <c r="CP1504" i="3"/>
  <c r="CP1505" i="3"/>
  <c r="CP1506" i="3"/>
  <c r="CP1507" i="3"/>
  <c r="CP1508" i="3"/>
  <c r="CP1509" i="3"/>
  <c r="CP1510" i="3"/>
  <c r="CP1511" i="3"/>
  <c r="CP1512" i="3"/>
  <c r="CP1513" i="3"/>
  <c r="CP1514" i="3"/>
  <c r="CP1515" i="3"/>
  <c r="CP1516" i="3"/>
  <c r="CP1517" i="3"/>
  <c r="CP1518" i="3"/>
  <c r="CP1519" i="3"/>
  <c r="CP1520" i="3"/>
  <c r="CP1521" i="3"/>
  <c r="CP1522" i="3"/>
  <c r="CP1523" i="3"/>
  <c r="CP1524" i="3"/>
  <c r="CP1525" i="3"/>
  <c r="CP1526" i="3"/>
  <c r="CP1527" i="3"/>
  <c r="CP1528" i="3"/>
  <c r="CP1529" i="3"/>
  <c r="CP1530" i="3"/>
  <c r="CP1531" i="3"/>
  <c r="CP1532" i="3"/>
  <c r="CP1533" i="3"/>
  <c r="CP1534" i="3"/>
  <c r="CP1535" i="3"/>
  <c r="CP1536" i="3"/>
  <c r="CP1537" i="3"/>
  <c r="CP1538" i="3"/>
  <c r="CP1539" i="3"/>
  <c r="CP1540" i="3"/>
  <c r="CP1541" i="3"/>
  <c r="CP1542" i="3"/>
  <c r="CP1543" i="3"/>
  <c r="CP1544" i="3"/>
  <c r="CP1545" i="3"/>
  <c r="CP1546" i="3"/>
  <c r="CP1547" i="3"/>
  <c r="CP1548" i="3"/>
  <c r="CP1549" i="3"/>
  <c r="CP1550" i="3"/>
  <c r="CP1551" i="3"/>
  <c r="CP1552" i="3"/>
  <c r="CP1553" i="3"/>
  <c r="CP1554" i="3"/>
  <c r="CP1555" i="3"/>
  <c r="CP1556" i="3"/>
  <c r="CP1557" i="3"/>
  <c r="CP1558" i="3"/>
  <c r="CP1559" i="3"/>
  <c r="CP1560" i="3"/>
  <c r="CP1561" i="3"/>
  <c r="CP1562" i="3"/>
  <c r="CP1563" i="3"/>
  <c r="CP1564" i="3"/>
  <c r="CP1565" i="3"/>
  <c r="CP1566" i="3"/>
  <c r="CP1567" i="3"/>
  <c r="CP1568" i="3"/>
  <c r="CP1569" i="3"/>
  <c r="CP1570" i="3"/>
  <c r="CP1571" i="3"/>
  <c r="CP1572" i="3"/>
  <c r="CP1573" i="3"/>
  <c r="CP1574" i="3"/>
  <c r="CP1575" i="3"/>
  <c r="CP1576" i="3"/>
  <c r="CP1577" i="3"/>
  <c r="CP1578" i="3"/>
  <c r="CP1579" i="3"/>
  <c r="CP1580" i="3"/>
  <c r="CP1581" i="3"/>
  <c r="CP1582" i="3"/>
  <c r="CP1583" i="3"/>
  <c r="CP1584" i="3"/>
  <c r="CP1585" i="3"/>
  <c r="CP1586" i="3"/>
  <c r="CP1587" i="3"/>
  <c r="CP1588" i="3"/>
  <c r="CP1589" i="3"/>
  <c r="CP1590" i="3"/>
  <c r="CP1591" i="3"/>
  <c r="CP1592" i="3"/>
  <c r="CP1593" i="3"/>
  <c r="CP1594" i="3"/>
  <c r="CP1595" i="3"/>
  <c r="CP1596" i="3"/>
  <c r="CP1597" i="3"/>
  <c r="CP1598" i="3"/>
  <c r="CP1599" i="3"/>
  <c r="CP1600" i="3"/>
  <c r="CP1601" i="3"/>
  <c r="CP1602" i="3"/>
  <c r="CP1603" i="3"/>
  <c r="CP1604" i="3"/>
  <c r="CP1605" i="3"/>
  <c r="CP1606" i="3"/>
  <c r="CP1607" i="3"/>
  <c r="CP1608" i="3"/>
  <c r="CP1609" i="3"/>
  <c r="CP1610" i="3"/>
  <c r="CP1611" i="3"/>
  <c r="CP1612" i="3"/>
  <c r="CP1613" i="3"/>
  <c r="CP1614" i="3"/>
  <c r="CP1615" i="3"/>
  <c r="CP1616" i="3"/>
  <c r="CP1617" i="3"/>
  <c r="CP1618" i="3"/>
  <c r="CP1619" i="3"/>
  <c r="CP1620" i="3"/>
  <c r="CP1621" i="3"/>
  <c r="CP1622" i="3"/>
  <c r="CP1623" i="3"/>
  <c r="CP1624" i="3"/>
  <c r="CP1625" i="3"/>
  <c r="CP1626" i="3"/>
  <c r="CP1627" i="3"/>
  <c r="CP1628" i="3"/>
  <c r="CP1629" i="3"/>
  <c r="CP1630" i="3"/>
  <c r="CP1631" i="3"/>
  <c r="CP1632" i="3"/>
  <c r="CP1633" i="3"/>
  <c r="CP1634" i="3"/>
  <c r="CP1635" i="3"/>
  <c r="CP1636" i="3"/>
  <c r="CP1637" i="3"/>
  <c r="CP1638" i="3"/>
  <c r="CP1639" i="3"/>
  <c r="CP1640" i="3"/>
  <c r="CP1641" i="3"/>
  <c r="CP1642" i="3"/>
  <c r="CP1643" i="3"/>
  <c r="CP1644" i="3"/>
  <c r="CP1645" i="3"/>
  <c r="CP1646" i="3"/>
  <c r="CP1647" i="3"/>
  <c r="CP1648" i="3"/>
  <c r="CP1649" i="3"/>
  <c r="CP1650" i="3"/>
  <c r="CP1651" i="3"/>
  <c r="CP1652" i="3"/>
  <c r="CP1653" i="3"/>
  <c r="CP1654" i="3"/>
  <c r="CP1655" i="3"/>
  <c r="CP1656" i="3"/>
  <c r="CP1657" i="3"/>
  <c r="CP1658" i="3"/>
  <c r="CP1659" i="3"/>
  <c r="CP1660" i="3"/>
  <c r="CP1661" i="3"/>
  <c r="CP1662" i="3"/>
  <c r="CP1663" i="3"/>
  <c r="CP1664" i="3"/>
  <c r="CP1665" i="3"/>
  <c r="CP1666" i="3"/>
  <c r="CP1667" i="3"/>
  <c r="CP1668" i="3"/>
  <c r="CP1669" i="3"/>
  <c r="CP1670" i="3"/>
  <c r="CP1671" i="3"/>
  <c r="CP1672" i="3"/>
  <c r="CP1673" i="3"/>
  <c r="CP1674" i="3"/>
  <c r="CP1675" i="3"/>
  <c r="CP1676" i="3"/>
  <c r="CP1677" i="3"/>
  <c r="CP1678" i="3"/>
  <c r="CP1679" i="3"/>
  <c r="CP1680" i="3"/>
  <c r="CP1681" i="3"/>
  <c r="CP1682" i="3"/>
  <c r="CP1683" i="3"/>
  <c r="CP1684" i="3"/>
  <c r="CP1685" i="3"/>
  <c r="CP1686" i="3"/>
  <c r="CP1687" i="3"/>
  <c r="CP1688" i="3"/>
  <c r="CP1689" i="3"/>
  <c r="CP1690" i="3"/>
  <c r="CP1691" i="3"/>
  <c r="CP1692" i="3"/>
  <c r="CP1693" i="3"/>
  <c r="CP1694" i="3"/>
  <c r="CP1695" i="3"/>
  <c r="CP1696" i="3"/>
  <c r="CP1697" i="3"/>
  <c r="CP1698" i="3"/>
  <c r="CP1699" i="3"/>
  <c r="CP1700" i="3"/>
  <c r="CP1701" i="3"/>
  <c r="CP1702" i="3"/>
  <c r="CP1703" i="3"/>
  <c r="CP1704" i="3"/>
  <c r="CP1705" i="3"/>
  <c r="CP1706" i="3"/>
  <c r="CP1707" i="3"/>
  <c r="CP1708" i="3"/>
  <c r="CP1709" i="3"/>
  <c r="CP1710" i="3"/>
  <c r="CP1711" i="3"/>
  <c r="CP1712" i="3"/>
  <c r="CP1713" i="3"/>
  <c r="CP1714" i="3"/>
  <c r="CP1715" i="3"/>
  <c r="CP1716" i="3"/>
  <c r="CP1717" i="3"/>
  <c r="CP1718" i="3"/>
  <c r="CP1719" i="3"/>
  <c r="CP1720" i="3"/>
  <c r="CP1721" i="3"/>
  <c r="CP1722" i="3"/>
  <c r="CP1723" i="3"/>
  <c r="CP1724" i="3"/>
  <c r="CP1725" i="3"/>
  <c r="CP1726" i="3"/>
  <c r="CP1727" i="3"/>
  <c r="CP1728" i="3"/>
  <c r="CP1729" i="3"/>
  <c r="CP1730" i="3"/>
  <c r="CP1731" i="3"/>
  <c r="CP1732" i="3"/>
  <c r="CP1733" i="3"/>
  <c r="CP1734" i="3"/>
  <c r="CP1735" i="3"/>
  <c r="CP1736" i="3"/>
  <c r="CP1737" i="3"/>
  <c r="CP1738" i="3"/>
  <c r="CP1739" i="3"/>
  <c r="CP1740" i="3"/>
  <c r="CP1741" i="3"/>
  <c r="CP1742" i="3"/>
  <c r="CP1743" i="3"/>
  <c r="CP1744" i="3"/>
  <c r="CP1745" i="3"/>
  <c r="CP1746" i="3"/>
  <c r="CP1747" i="3"/>
  <c r="CP1748" i="3"/>
  <c r="CP1749" i="3"/>
  <c r="CP1750" i="3"/>
  <c r="CP1751" i="3"/>
  <c r="CP1752" i="3"/>
  <c r="CP1753" i="3"/>
  <c r="CP1754" i="3"/>
  <c r="CP1755" i="3"/>
  <c r="CP1756" i="3"/>
  <c r="CP1757" i="3"/>
  <c r="CP1758" i="3"/>
  <c r="CP1759" i="3"/>
  <c r="CP1760" i="3"/>
  <c r="CP1761" i="3"/>
  <c r="CP1762" i="3"/>
  <c r="CP1763" i="3"/>
  <c r="CP1764" i="3"/>
  <c r="CP1765" i="3"/>
  <c r="CP1766" i="3"/>
  <c r="CP1767" i="3"/>
  <c r="CP1768" i="3"/>
  <c r="CP1769" i="3"/>
  <c r="CP1770" i="3"/>
  <c r="CP1771" i="3"/>
  <c r="CP1772" i="3"/>
  <c r="CP1773" i="3"/>
  <c r="CP1774" i="3"/>
  <c r="CP1775" i="3"/>
  <c r="CP1776" i="3"/>
  <c r="CP1777" i="3"/>
  <c r="CP1778" i="3"/>
  <c r="CP1779" i="3"/>
  <c r="CP1780" i="3"/>
  <c r="CP1781" i="3"/>
  <c r="CP1782" i="3"/>
  <c r="CP1783" i="3"/>
  <c r="CP1784" i="3"/>
  <c r="CP1785" i="3"/>
  <c r="CP1786" i="3"/>
  <c r="CP1787" i="3"/>
  <c r="CP1788" i="3"/>
  <c r="CP1789" i="3"/>
  <c r="CP1790" i="3"/>
  <c r="CP1791" i="3"/>
  <c r="CP1792" i="3"/>
  <c r="CP1793" i="3"/>
  <c r="CP1794" i="3"/>
  <c r="CP1795" i="3"/>
  <c r="CP1796" i="3"/>
  <c r="CP1797" i="3"/>
  <c r="CP1798" i="3"/>
  <c r="CP1799" i="3"/>
  <c r="CP1800" i="3"/>
  <c r="CP1801" i="3"/>
  <c r="CP1802" i="3"/>
  <c r="CP1803" i="3"/>
  <c r="CP1804" i="3"/>
  <c r="CP1805" i="3"/>
  <c r="CP1806" i="3"/>
  <c r="CP1807" i="3"/>
  <c r="CP1808" i="3"/>
  <c r="CP1809" i="3"/>
  <c r="CP1810" i="3"/>
  <c r="CP1811" i="3"/>
  <c r="CP1812" i="3"/>
  <c r="CP1813" i="3"/>
  <c r="CP1814" i="3"/>
  <c r="CP1815" i="3"/>
  <c r="CP1816" i="3"/>
  <c r="CP1817" i="3"/>
  <c r="CP1818" i="3"/>
  <c r="CP1819" i="3"/>
  <c r="CP1820" i="3"/>
  <c r="CP1821" i="3"/>
  <c r="CP1822" i="3"/>
  <c r="CP1823" i="3"/>
  <c r="CP1824" i="3"/>
  <c r="CP1825" i="3"/>
  <c r="CP1826" i="3"/>
  <c r="CP1827" i="3"/>
  <c r="CP1828" i="3"/>
  <c r="CP1829" i="3"/>
  <c r="CP1830" i="3"/>
  <c r="CP1831" i="3"/>
  <c r="CP1832" i="3"/>
  <c r="CP1833" i="3"/>
  <c r="CP1834" i="3"/>
  <c r="CP1835" i="3"/>
  <c r="CP1836" i="3"/>
  <c r="CP1837" i="3"/>
  <c r="CP1838" i="3"/>
  <c r="CP1839" i="3"/>
  <c r="CP1840" i="3"/>
  <c r="CP1841" i="3"/>
  <c r="CP1842" i="3"/>
  <c r="CP1843" i="3"/>
  <c r="CP1844" i="3"/>
  <c r="CP1845" i="3"/>
  <c r="CP1846" i="3"/>
  <c r="CP1847" i="3"/>
  <c r="CP1848" i="3"/>
  <c r="CP1849" i="3"/>
  <c r="CP1850" i="3"/>
  <c r="CP1851" i="3"/>
  <c r="CP1852" i="3"/>
  <c r="CP1853" i="3"/>
  <c r="CP1854" i="3"/>
  <c r="CP1855" i="3"/>
  <c r="CP1856" i="3"/>
  <c r="CP1857" i="3"/>
  <c r="CP1858" i="3"/>
  <c r="CP1859" i="3"/>
  <c r="CP1860" i="3"/>
  <c r="CP1861" i="3"/>
  <c r="CP1862" i="3"/>
  <c r="CP1863" i="3"/>
  <c r="CP1864" i="3"/>
  <c r="CP1865" i="3"/>
  <c r="CP1866" i="3"/>
  <c r="CP1867" i="3"/>
  <c r="CP1868" i="3"/>
  <c r="CP1869" i="3"/>
  <c r="CP1870" i="3"/>
  <c r="CP1871" i="3"/>
  <c r="CP1872" i="3"/>
  <c r="CP1873" i="3"/>
  <c r="CP1874" i="3"/>
  <c r="CP1875" i="3"/>
  <c r="CP1876" i="3"/>
  <c r="CP1877" i="3"/>
  <c r="CP1878" i="3"/>
  <c r="CP1879" i="3"/>
  <c r="CP1880" i="3"/>
  <c r="CP1881" i="3"/>
  <c r="CP1882" i="3"/>
  <c r="CP1883" i="3"/>
  <c r="CP1884" i="3"/>
  <c r="CP1885" i="3"/>
  <c r="CP1886" i="3"/>
  <c r="CP1887" i="3"/>
  <c r="CP1888" i="3"/>
  <c r="CP1889" i="3"/>
  <c r="CP1890" i="3"/>
  <c r="CP1891" i="3"/>
  <c r="CP1892" i="3"/>
  <c r="CP1893" i="3"/>
  <c r="CP1894" i="3"/>
  <c r="CP1895" i="3"/>
  <c r="CP1896" i="3"/>
  <c r="CP1897" i="3"/>
  <c r="CP1898" i="3"/>
  <c r="CP1899" i="3"/>
  <c r="CP1900" i="3"/>
  <c r="CP1901" i="3"/>
  <c r="CP1902" i="3"/>
  <c r="CP1903" i="3"/>
  <c r="CP1904" i="3"/>
  <c r="CP1905" i="3"/>
  <c r="CP1906" i="3"/>
  <c r="CP1907" i="3"/>
  <c r="CP1908" i="3"/>
  <c r="CP1909" i="3"/>
  <c r="CP1910" i="3"/>
  <c r="CP1911" i="3"/>
  <c r="CP1912" i="3"/>
  <c r="CP1913" i="3"/>
  <c r="CP1914" i="3"/>
  <c r="CP1915" i="3"/>
  <c r="CP1916" i="3"/>
  <c r="CP1917" i="3"/>
  <c r="CP1918" i="3"/>
  <c r="CP1919" i="3"/>
  <c r="CP1920" i="3"/>
  <c r="CP1921" i="3"/>
  <c r="CP1922" i="3"/>
  <c r="CP1923" i="3"/>
  <c r="CP1924" i="3"/>
  <c r="CP1925" i="3"/>
  <c r="CP1926" i="3"/>
  <c r="CP1927" i="3"/>
  <c r="CP1928" i="3"/>
  <c r="CP1929" i="3"/>
  <c r="CP1930" i="3"/>
  <c r="CP1931" i="3"/>
  <c r="CP1932" i="3"/>
  <c r="CP1933" i="3"/>
  <c r="CP1934" i="3"/>
  <c r="CP1935" i="3"/>
  <c r="CP1936" i="3"/>
  <c r="CP1937" i="3"/>
  <c r="CP1938" i="3"/>
  <c r="CP1939" i="3"/>
  <c r="CP1940" i="3"/>
  <c r="CP1941" i="3"/>
  <c r="CP1942" i="3"/>
  <c r="CP1943" i="3"/>
  <c r="CP1944" i="3"/>
  <c r="CP1945" i="3"/>
  <c r="CP1946" i="3"/>
  <c r="CP1947" i="3"/>
  <c r="CP1948" i="3"/>
  <c r="CP1949" i="3"/>
  <c r="CP1950" i="3"/>
  <c r="CP1951" i="3"/>
  <c r="CP1952" i="3"/>
  <c r="CP1953" i="3"/>
  <c r="CP1954" i="3"/>
  <c r="CP1955" i="3"/>
  <c r="CP1956" i="3"/>
  <c r="CP1957" i="3"/>
  <c r="CP1958" i="3"/>
  <c r="CP1959" i="3"/>
  <c r="CP1960" i="3"/>
  <c r="CP1961" i="3"/>
  <c r="CP1962" i="3"/>
  <c r="CP1963" i="3"/>
  <c r="CP1964" i="3"/>
  <c r="CP1965" i="3"/>
  <c r="CP1966" i="3"/>
  <c r="CP1967" i="3"/>
  <c r="CP1968" i="3"/>
  <c r="CP1969" i="3"/>
  <c r="CP1970" i="3"/>
  <c r="CP1971" i="3"/>
  <c r="CP1972" i="3"/>
  <c r="CP1973" i="3"/>
  <c r="CP1974" i="3"/>
  <c r="CP1975" i="3"/>
  <c r="CP1976" i="3"/>
  <c r="CP1977" i="3"/>
  <c r="CP1978" i="3"/>
  <c r="CP1979" i="3"/>
  <c r="CP1980" i="3"/>
  <c r="CP1981" i="3"/>
  <c r="CP1982" i="3"/>
  <c r="CP1983" i="3"/>
  <c r="CP1984" i="3"/>
  <c r="CP1985" i="3"/>
  <c r="CP1986" i="3"/>
  <c r="CP1987" i="3"/>
  <c r="CP1988" i="3"/>
  <c r="CP1989" i="3"/>
  <c r="CP1990" i="3"/>
  <c r="CP1991" i="3"/>
  <c r="CP1992" i="3"/>
  <c r="CP1993" i="3"/>
  <c r="CP1994" i="3"/>
  <c r="CP1995" i="3"/>
  <c r="CP1996" i="3"/>
  <c r="CP1997" i="3"/>
  <c r="CP1998" i="3"/>
  <c r="CP1999" i="3"/>
  <c r="CP2000" i="3"/>
  <c r="CP2001" i="3"/>
  <c r="CP2002" i="3"/>
  <c r="CP2003" i="3"/>
  <c r="CP2004" i="3"/>
  <c r="CP2005" i="3"/>
  <c r="CP2006" i="3"/>
  <c r="CP2007" i="3"/>
  <c r="CP2008" i="3"/>
  <c r="CP2009" i="3"/>
  <c r="CP2010" i="3"/>
  <c r="CP2011" i="3"/>
  <c r="CP2012" i="3"/>
  <c r="CP2013" i="3"/>
  <c r="CP2014" i="3"/>
  <c r="CP2015" i="3"/>
  <c r="CP2016" i="3"/>
  <c r="CP2017" i="3"/>
  <c r="CP2018" i="3"/>
  <c r="CP2019" i="3"/>
  <c r="CP2020" i="3"/>
  <c r="CP2021" i="3"/>
  <c r="CP2022" i="3"/>
  <c r="CP2023" i="3"/>
  <c r="CP2024" i="3"/>
  <c r="CP2025" i="3"/>
  <c r="CP2026" i="3"/>
  <c r="CP2027" i="3"/>
  <c r="CP2028" i="3"/>
  <c r="CP2029" i="3"/>
  <c r="CP2030" i="3"/>
  <c r="CP2031" i="3"/>
  <c r="CP2032" i="3"/>
  <c r="CP2033" i="3"/>
  <c r="CP2034" i="3"/>
  <c r="CP2035" i="3"/>
  <c r="CP2036" i="3"/>
  <c r="CP2037" i="3"/>
  <c r="CP2038" i="3"/>
  <c r="CP2039" i="3"/>
  <c r="CP2040" i="3"/>
  <c r="CP2041" i="3"/>
  <c r="CP2042" i="3"/>
  <c r="CP2043" i="3"/>
  <c r="CP2044" i="3"/>
  <c r="CP2045" i="3"/>
  <c r="CP2046" i="3"/>
  <c r="CP2047" i="3"/>
  <c r="CP2048" i="3"/>
  <c r="CP2049" i="3"/>
  <c r="CP2050" i="3"/>
  <c r="CP2051" i="3"/>
  <c r="CP2052" i="3"/>
  <c r="CR3" i="3"/>
  <c r="CK3" i="4"/>
  <c r="CI3" i="4"/>
  <c r="CF3" i="4"/>
  <c r="CE3" i="4"/>
  <c r="CD3" i="4"/>
  <c r="CC3" i="4"/>
  <c r="BT138" i="4"/>
  <c r="F9" i="11" l="1"/>
  <c r="I15" i="11" s="1"/>
  <c r="C7" i="14" s="1"/>
  <c r="H9" i="11"/>
  <c r="L15" i="11" s="1"/>
  <c r="F7" i="14" s="1"/>
  <c r="E7" i="11"/>
  <c r="CP3" i="4"/>
  <c r="CP152" i="4" s="1"/>
  <c r="CO152" i="4"/>
  <c r="CN3" i="4"/>
  <c r="CN152" i="4" s="1"/>
  <c r="CM152" i="4"/>
  <c r="CJ3" i="4"/>
  <c r="CJ152" i="4" s="1"/>
  <c r="CI152" i="4"/>
  <c r="CL3" i="4"/>
  <c r="CL152" i="4" s="1"/>
  <c r="CK152" i="4"/>
  <c r="CR3" i="4"/>
  <c r="CR152" i="4" s="1"/>
  <c r="CQ152" i="4"/>
  <c r="I5" i="13"/>
  <c r="I8" i="13"/>
  <c r="I6" i="13"/>
  <c r="C3" i="11"/>
  <c r="I4" i="13" s="1"/>
  <c r="G3" i="11"/>
  <c r="C26" i="11"/>
  <c r="B18" i="11"/>
  <c r="B35" i="11"/>
  <c r="B36" i="11"/>
  <c r="B19" i="11"/>
  <c r="B16" i="11"/>
  <c r="B33" i="11"/>
  <c r="B34" i="11"/>
  <c r="B17" i="11"/>
  <c r="B40" i="9"/>
  <c r="I40" i="9" s="1"/>
  <c r="B22" i="9"/>
  <c r="D10" i="13" s="1"/>
  <c r="C9" i="11" l="1"/>
  <c r="G9" i="11"/>
  <c r="J15" i="11" s="1"/>
  <c r="CL153" i="4"/>
  <c r="CN153" i="4"/>
  <c r="CR153" i="4"/>
  <c r="CJ153" i="4"/>
  <c r="CP153" i="4"/>
  <c r="B15" i="11"/>
  <c r="D15" i="11" s="1"/>
  <c r="E3" i="11"/>
  <c r="B32" i="11"/>
  <c r="B38" i="11" s="1"/>
  <c r="C34" i="11" s="1"/>
  <c r="D33" i="11"/>
  <c r="D36" i="11"/>
  <c r="K36" i="11"/>
  <c r="K35" i="11"/>
  <c r="D35" i="11"/>
  <c r="D18" i="11"/>
  <c r="D16" i="11"/>
  <c r="D19" i="11"/>
  <c r="D32" i="11" l="1"/>
  <c r="J16" i="11"/>
  <c r="D7" i="14"/>
  <c r="K32" i="11"/>
  <c r="B21" i="11"/>
  <c r="C17" i="11" s="1"/>
  <c r="C36" i="11"/>
  <c r="B9" i="12"/>
  <c r="H7" i="12" s="1"/>
  <c r="P21" i="14" s="1"/>
  <c r="C35" i="11"/>
  <c r="C33" i="11"/>
  <c r="C32" i="11"/>
  <c r="C37" i="11"/>
  <c r="AL7" i="4"/>
  <c r="AL8" i="4"/>
  <c r="AL9" i="4"/>
  <c r="AL10" i="4"/>
  <c r="AL11" i="4"/>
  <c r="AL12" i="4"/>
  <c r="AL14" i="4"/>
  <c r="AL15" i="4"/>
  <c r="AL16" i="4"/>
  <c r="AL17" i="4"/>
  <c r="AL19" i="4"/>
  <c r="AL20" i="4"/>
  <c r="AL21" i="4"/>
  <c r="AL22"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9" i="4"/>
  <c r="AL70" i="4"/>
  <c r="AL71" i="4"/>
  <c r="AL72" i="4"/>
  <c r="AL74" i="4"/>
  <c r="AL75" i="4"/>
  <c r="AL76" i="4"/>
  <c r="AL77" i="4"/>
  <c r="AL78" i="4"/>
  <c r="AL79" i="4"/>
  <c r="AL80" i="4"/>
  <c r="AL81" i="4"/>
  <c r="AL82" i="4"/>
  <c r="AL83" i="4"/>
  <c r="AL84" i="4"/>
  <c r="AL85" i="4"/>
  <c r="AL86" i="4"/>
  <c r="AL87" i="4"/>
  <c r="AL88" i="4"/>
  <c r="AL89" i="4"/>
  <c r="AL90" i="4"/>
  <c r="AL91" i="4"/>
  <c r="AL92"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4" i="4"/>
  <c r="AL5" i="4"/>
  <c r="AL6" i="4"/>
  <c r="CA4" i="4"/>
  <c r="CG4" i="4" s="1"/>
  <c r="CA5" i="4"/>
  <c r="CG5" i="4" s="1"/>
  <c r="CA6" i="4"/>
  <c r="CG6" i="4" s="1"/>
  <c r="CA7" i="4"/>
  <c r="CG7" i="4" s="1"/>
  <c r="CA8" i="4"/>
  <c r="CG8" i="4" s="1"/>
  <c r="CA9" i="4"/>
  <c r="CG9" i="4" s="1"/>
  <c r="CA10" i="4"/>
  <c r="CG10" i="4" s="1"/>
  <c r="CA11" i="4"/>
  <c r="CG11" i="4" s="1"/>
  <c r="CA12" i="4"/>
  <c r="CG12" i="4" s="1"/>
  <c r="CA14" i="4"/>
  <c r="CG14" i="4" s="1"/>
  <c r="CA15" i="4"/>
  <c r="CG15" i="4" s="1"/>
  <c r="CA16" i="4"/>
  <c r="CG16" i="4" s="1"/>
  <c r="CA17" i="4"/>
  <c r="CG17" i="4" s="1"/>
  <c r="CA19" i="4"/>
  <c r="CG19" i="4" s="1"/>
  <c r="CA20" i="4"/>
  <c r="CG20" i="4" s="1"/>
  <c r="CA21" i="4"/>
  <c r="CG21" i="4" s="1"/>
  <c r="CA22" i="4"/>
  <c r="CG22" i="4" s="1"/>
  <c r="CA24" i="4"/>
  <c r="CG24" i="4" s="1"/>
  <c r="CA25" i="4"/>
  <c r="CG25" i="4" s="1"/>
  <c r="CA26" i="4"/>
  <c r="CG26" i="4" s="1"/>
  <c r="CA27" i="4"/>
  <c r="CG27" i="4" s="1"/>
  <c r="CA28" i="4"/>
  <c r="CG28" i="4" s="1"/>
  <c r="CA29" i="4"/>
  <c r="CG29" i="4" s="1"/>
  <c r="CA30" i="4"/>
  <c r="CG30" i="4" s="1"/>
  <c r="CA31" i="4"/>
  <c r="CG31" i="4" s="1"/>
  <c r="CA32" i="4"/>
  <c r="CG32" i="4" s="1"/>
  <c r="CA33" i="4"/>
  <c r="CG33" i="4" s="1"/>
  <c r="CA34" i="4"/>
  <c r="CG34" i="4" s="1"/>
  <c r="CA35" i="4"/>
  <c r="CG35" i="4" s="1"/>
  <c r="CA36" i="4"/>
  <c r="CG36" i="4" s="1"/>
  <c r="CA37" i="4"/>
  <c r="CG37" i="4" s="1"/>
  <c r="CA38" i="4"/>
  <c r="CA39" i="4"/>
  <c r="CG39" i="4" s="1"/>
  <c r="CA40" i="4"/>
  <c r="CG40" i="4" s="1"/>
  <c r="CA41" i="4"/>
  <c r="CG41" i="4" s="1"/>
  <c r="CA42" i="4"/>
  <c r="CG42" i="4" s="1"/>
  <c r="CA43" i="4"/>
  <c r="CG43" i="4" s="1"/>
  <c r="CA44" i="4"/>
  <c r="CG44" i="4" s="1"/>
  <c r="CA45" i="4"/>
  <c r="CG45" i="4" s="1"/>
  <c r="CA46" i="4"/>
  <c r="CG46" i="4" s="1"/>
  <c r="CA47" i="4"/>
  <c r="CG47" i="4" s="1"/>
  <c r="CA48" i="4"/>
  <c r="CA49" i="4"/>
  <c r="CG49" i="4" s="1"/>
  <c r="CA50" i="4"/>
  <c r="CG50" i="4" s="1"/>
  <c r="CA51" i="4"/>
  <c r="CG51" i="4" s="1"/>
  <c r="CA52" i="4"/>
  <c r="CG52" i="4" s="1"/>
  <c r="CA53" i="4"/>
  <c r="CG53" i="4" s="1"/>
  <c r="CA54" i="4"/>
  <c r="CG54" i="4" s="1"/>
  <c r="CA55" i="4"/>
  <c r="CG55" i="4" s="1"/>
  <c r="CA56" i="4"/>
  <c r="CG56" i="4" s="1"/>
  <c r="CA57" i="4"/>
  <c r="CG57" i="4" s="1"/>
  <c r="CA58" i="4"/>
  <c r="CG58" i="4" s="1"/>
  <c r="CA59" i="4"/>
  <c r="CG59" i="4" s="1"/>
  <c r="CA60" i="4"/>
  <c r="CG60" i="4" s="1"/>
  <c r="CA61" i="4"/>
  <c r="CG61" i="4" s="1"/>
  <c r="CA62" i="4"/>
  <c r="CG62" i="4" s="1"/>
  <c r="CA68" i="4"/>
  <c r="CG68" i="4" s="1"/>
  <c r="CA69" i="4"/>
  <c r="CG69" i="4" s="1"/>
  <c r="CA70" i="4"/>
  <c r="CG70" i="4" s="1"/>
  <c r="CA71" i="4"/>
  <c r="CG71" i="4" s="1"/>
  <c r="CA72" i="4"/>
  <c r="CG72" i="4" s="1"/>
  <c r="CA74" i="4"/>
  <c r="CG74" i="4" s="1"/>
  <c r="CA75" i="4"/>
  <c r="CG75" i="4" s="1"/>
  <c r="CA76" i="4"/>
  <c r="CG76" i="4" s="1"/>
  <c r="CA77" i="4"/>
  <c r="CG77" i="4" s="1"/>
  <c r="CA78" i="4"/>
  <c r="CG78" i="4" s="1"/>
  <c r="CA79" i="4"/>
  <c r="CG79" i="4" s="1"/>
  <c r="CA80" i="4"/>
  <c r="CG80" i="4" s="1"/>
  <c r="CA81" i="4"/>
  <c r="CG81" i="4" s="1"/>
  <c r="CA82" i="4"/>
  <c r="CG82" i="4" s="1"/>
  <c r="CA83" i="4"/>
  <c r="CG83" i="4" s="1"/>
  <c r="CA84" i="4"/>
  <c r="CG84" i="4" s="1"/>
  <c r="CA85" i="4"/>
  <c r="CG85" i="4" s="1"/>
  <c r="CA86" i="4"/>
  <c r="CG86" i="4" s="1"/>
  <c r="CA87" i="4"/>
  <c r="CG87" i="4" s="1"/>
  <c r="CA88" i="4"/>
  <c r="CG88" i="4" s="1"/>
  <c r="CA89" i="4"/>
  <c r="CG89" i="4" s="1"/>
  <c r="CA90" i="4"/>
  <c r="CG90" i="4" s="1"/>
  <c r="CA91" i="4"/>
  <c r="CG91" i="4" s="1"/>
  <c r="CA92" i="4"/>
  <c r="CG92" i="4" s="1"/>
  <c r="CA98" i="4"/>
  <c r="CG98" i="4" s="1"/>
  <c r="CA99" i="4"/>
  <c r="CG99" i="4" s="1"/>
  <c r="CA100" i="4"/>
  <c r="CG100" i="4" s="1"/>
  <c r="CA101" i="4"/>
  <c r="CG101" i="4" s="1"/>
  <c r="CA102" i="4"/>
  <c r="CG102" i="4" s="1"/>
  <c r="CA103" i="4"/>
  <c r="CG103" i="4" s="1"/>
  <c r="CA104" i="4"/>
  <c r="CG104" i="4" s="1"/>
  <c r="CA105" i="4"/>
  <c r="CG105" i="4" s="1"/>
  <c r="CA106" i="4"/>
  <c r="CG106" i="4" s="1"/>
  <c r="CA107" i="4"/>
  <c r="CG107" i="4" s="1"/>
  <c r="CA108" i="4"/>
  <c r="CG108" i="4" s="1"/>
  <c r="CA109" i="4"/>
  <c r="CG109" i="4" s="1"/>
  <c r="CA110" i="4"/>
  <c r="CG110" i="4" s="1"/>
  <c r="CA111" i="4"/>
  <c r="CG111" i="4" s="1"/>
  <c r="CA112" i="4"/>
  <c r="CG112" i="4" s="1"/>
  <c r="CA113" i="4"/>
  <c r="CG113" i="4" s="1"/>
  <c r="CA114" i="4"/>
  <c r="CG114" i="4" s="1"/>
  <c r="CA115" i="4"/>
  <c r="CG115" i="4" s="1"/>
  <c r="CA116" i="4"/>
  <c r="CG116" i="4" s="1"/>
  <c r="CA117" i="4"/>
  <c r="CG117" i="4" s="1"/>
  <c r="CA118" i="4"/>
  <c r="CG118" i="4" s="1"/>
  <c r="CA119" i="4"/>
  <c r="CG119" i="4" s="1"/>
  <c r="CA120" i="4"/>
  <c r="CG120" i="4" s="1"/>
  <c r="CA121" i="4"/>
  <c r="CG121" i="4" s="1"/>
  <c r="CA122" i="4"/>
  <c r="CG122" i="4" s="1"/>
  <c r="AH3" i="3"/>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B61" i="4" s="1"/>
  <c r="AE62" i="4"/>
  <c r="AE69" i="4"/>
  <c r="AE70" i="4"/>
  <c r="AE71" i="4"/>
  <c r="AE72" i="4"/>
  <c r="AE73" i="4"/>
  <c r="AE74" i="4"/>
  <c r="AE75" i="4"/>
  <c r="AE76" i="4"/>
  <c r="AE77" i="4"/>
  <c r="AE78" i="4"/>
  <c r="AE79" i="4"/>
  <c r="AE80" i="4"/>
  <c r="AE82" i="4"/>
  <c r="AE83" i="4"/>
  <c r="AE84" i="4"/>
  <c r="AE85" i="4"/>
  <c r="AE86" i="4"/>
  <c r="AE87" i="4"/>
  <c r="AE88" i="4"/>
  <c r="AB88" i="4" s="1"/>
  <c r="AE89" i="4"/>
  <c r="AE90" i="4"/>
  <c r="AE91" i="4"/>
  <c r="AE92" i="4"/>
  <c r="AE98" i="4"/>
  <c r="AB98" i="4" s="1"/>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C160" i="4"/>
  <c r="AB160" i="4" s="1"/>
  <c r="AC161" i="4"/>
  <c r="AB161" i="4" s="1"/>
  <c r="AC162" i="4"/>
  <c r="AB162" i="4" s="1"/>
  <c r="AC163" i="4"/>
  <c r="AB163" i="4" s="1"/>
  <c r="AC141" i="4"/>
  <c r="AB141" i="4" s="1"/>
  <c r="AC142" i="4"/>
  <c r="AB142" i="4" s="1"/>
  <c r="AC143" i="4"/>
  <c r="AB143" i="4" s="1"/>
  <c r="AC144" i="4"/>
  <c r="AB144" i="4" s="1"/>
  <c r="AC146" i="4"/>
  <c r="AB146" i="4" s="1"/>
  <c r="AC147" i="4"/>
  <c r="AB147" i="4" s="1"/>
  <c r="AC148" i="4"/>
  <c r="AB148" i="4" s="1"/>
  <c r="AC149" i="4"/>
  <c r="AB149" i="4" s="1"/>
  <c r="AC14" i="4"/>
  <c r="AC15" i="4"/>
  <c r="AC16" i="4"/>
  <c r="AC17" i="4"/>
  <c r="AC19" i="4"/>
  <c r="AB19" i="4" s="1"/>
  <c r="AC20" i="4"/>
  <c r="AC21" i="4"/>
  <c r="AC22" i="4"/>
  <c r="AC24" i="4"/>
  <c r="AC25" i="4"/>
  <c r="AC26" i="4"/>
  <c r="AC27" i="4"/>
  <c r="AC29" i="4"/>
  <c r="AC30" i="4"/>
  <c r="AC31" i="4"/>
  <c r="AC32" i="4"/>
  <c r="AC34" i="4"/>
  <c r="AC35" i="4"/>
  <c r="AC36" i="4"/>
  <c r="AC37" i="4"/>
  <c r="AC39" i="4"/>
  <c r="AB39" i="4" s="1"/>
  <c r="AC40" i="4"/>
  <c r="AC41" i="4"/>
  <c r="AB41" i="4" s="1"/>
  <c r="AC42" i="4"/>
  <c r="AC44" i="4"/>
  <c r="AC45" i="4"/>
  <c r="AC46" i="4"/>
  <c r="AC47" i="4"/>
  <c r="AC49" i="4"/>
  <c r="AC50" i="4"/>
  <c r="AC51" i="4"/>
  <c r="AC52" i="4"/>
  <c r="AC54" i="4"/>
  <c r="AC55" i="4"/>
  <c r="AC56" i="4"/>
  <c r="AC57" i="4"/>
  <c r="AC59" i="4"/>
  <c r="AB59" i="4" s="1"/>
  <c r="AC60" i="4"/>
  <c r="AC62" i="4"/>
  <c r="AC69" i="4"/>
  <c r="AC70" i="4"/>
  <c r="AC71" i="4"/>
  <c r="AC72" i="4"/>
  <c r="AC73" i="4"/>
  <c r="AC74" i="4"/>
  <c r="AC75" i="4"/>
  <c r="AC76" i="4"/>
  <c r="AC77" i="4"/>
  <c r="AC79" i="4"/>
  <c r="AC80" i="4"/>
  <c r="AC81" i="4"/>
  <c r="AC82" i="4"/>
  <c r="AC84" i="4"/>
  <c r="AC85" i="4"/>
  <c r="AC86" i="4"/>
  <c r="AC87" i="4"/>
  <c r="AC89" i="4"/>
  <c r="AC90" i="4"/>
  <c r="AC91" i="4"/>
  <c r="AC92" i="4"/>
  <c r="AC99" i="4"/>
  <c r="AB99" i="4" s="1"/>
  <c r="AC100" i="4"/>
  <c r="AC101" i="4"/>
  <c r="AB101" i="4" s="1"/>
  <c r="AC102" i="4"/>
  <c r="AC104" i="4"/>
  <c r="AC105" i="4"/>
  <c r="AC106" i="4"/>
  <c r="AC107" i="4"/>
  <c r="AC109" i="4"/>
  <c r="AC110" i="4"/>
  <c r="AC111" i="4"/>
  <c r="AC112" i="4"/>
  <c r="AC114" i="4"/>
  <c r="AC115" i="4"/>
  <c r="AC116" i="4"/>
  <c r="AC117" i="4"/>
  <c r="AC119" i="4"/>
  <c r="AB119" i="4" s="1"/>
  <c r="AC120" i="4"/>
  <c r="AC121" i="4"/>
  <c r="AB121" i="4" s="1"/>
  <c r="AC122" i="4"/>
  <c r="AC4" i="4"/>
  <c r="AB4" i="4" s="1"/>
  <c r="AC5" i="4"/>
  <c r="AB5" i="4" s="1"/>
  <c r="AC6" i="4"/>
  <c r="AC7" i="4"/>
  <c r="AB7" i="4" s="1"/>
  <c r="AC9" i="4"/>
  <c r="AC10" i="4"/>
  <c r="AC11" i="4"/>
  <c r="AC12" i="4"/>
  <c r="K159" i="4"/>
  <c r="AC159" i="4" s="1"/>
  <c r="AB159" i="4" s="1"/>
  <c r="K140" i="4"/>
  <c r="AC140" i="4" s="1"/>
  <c r="AB140" i="4" s="1"/>
  <c r="K145" i="4"/>
  <c r="AC145" i="4" s="1"/>
  <c r="AB145" i="4" s="1"/>
  <c r="K18" i="4"/>
  <c r="AC18" i="4" s="1"/>
  <c r="K23" i="4"/>
  <c r="AC23" i="4" s="1"/>
  <c r="K28" i="4"/>
  <c r="AC28" i="4" s="1"/>
  <c r="K33" i="4"/>
  <c r="K38" i="4"/>
  <c r="AC38" i="4" s="1"/>
  <c r="BZ38" i="4" s="1"/>
  <c r="K43" i="4"/>
  <c r="AC43" i="4" s="1"/>
  <c r="AB43" i="4" s="1"/>
  <c r="K48" i="4"/>
  <c r="AC48" i="4" s="1"/>
  <c r="BZ48" i="4" s="1"/>
  <c r="CG48" i="4" s="1"/>
  <c r="K53" i="4"/>
  <c r="AC53" i="4" s="1"/>
  <c r="K58" i="4"/>
  <c r="AC58" i="4" s="1"/>
  <c r="K68" i="4"/>
  <c r="AC68" i="4" s="1"/>
  <c r="AB68" i="4" s="1"/>
  <c r="K73" i="4"/>
  <c r="K78" i="4"/>
  <c r="AC78" i="4" s="1"/>
  <c r="AB78" i="4" s="1"/>
  <c r="K83" i="4"/>
  <c r="AC83" i="4" s="1"/>
  <c r="AB83" i="4" s="1"/>
  <c r="K88" i="4"/>
  <c r="AC88" i="4" s="1"/>
  <c r="K98" i="4"/>
  <c r="AC98" i="4" s="1"/>
  <c r="K103" i="4"/>
  <c r="AC103" i="4" s="1"/>
  <c r="AB103" i="4" s="1"/>
  <c r="K108" i="4"/>
  <c r="AC108" i="4" s="1"/>
  <c r="AB108" i="4" s="1"/>
  <c r="K113" i="4"/>
  <c r="AC113" i="4" s="1"/>
  <c r="AB113" i="4" s="1"/>
  <c r="K118" i="4"/>
  <c r="AC118" i="4" s="1"/>
  <c r="AB118" i="4" s="1"/>
  <c r="K8" i="4"/>
  <c r="AC8" i="4" s="1"/>
  <c r="K13" i="4"/>
  <c r="AC13" i="4" s="1"/>
  <c r="K3" i="4"/>
  <c r="AC3" i="4" s="1"/>
  <c r="AB6" i="4" s="1"/>
  <c r="AB69" i="4" l="1"/>
  <c r="CG38" i="4"/>
  <c r="BZ153" i="4"/>
  <c r="BX88" i="4"/>
  <c r="CE88" i="4" s="1"/>
  <c r="C15" i="11"/>
  <c r="C18" i="11"/>
  <c r="C20" i="11"/>
  <c r="C19" i="11"/>
  <c r="I38" i="11"/>
  <c r="J33" i="11" s="1"/>
  <c r="C16" i="11"/>
  <c r="C38" i="11"/>
  <c r="AB16" i="4"/>
  <c r="BV108" i="4"/>
  <c r="CC108" i="4" s="1"/>
  <c r="AK108" i="4"/>
  <c r="AT108" i="4" s="1"/>
  <c r="AJ108" i="4"/>
  <c r="AS108" i="4" s="1"/>
  <c r="AI108" i="4"/>
  <c r="AR108" i="4" s="1"/>
  <c r="AH108" i="4"/>
  <c r="AQ108" i="4" s="1"/>
  <c r="BV4" i="4"/>
  <c r="CC4" i="4" s="1"/>
  <c r="AK4" i="4"/>
  <c r="AT4" i="4" s="1"/>
  <c r="AH4" i="4"/>
  <c r="AQ4" i="4" s="1"/>
  <c r="AJ4" i="4"/>
  <c r="AS4" i="4" s="1"/>
  <c r="AI4" i="4"/>
  <c r="AR4" i="4" s="1"/>
  <c r="BV119" i="4"/>
  <c r="CC119" i="4" s="1"/>
  <c r="AH119" i="4"/>
  <c r="AQ119" i="4" s="1"/>
  <c r="AJ119" i="4"/>
  <c r="AS119" i="4" s="1"/>
  <c r="AI119" i="4"/>
  <c r="AR119" i="4" s="1"/>
  <c r="AK119" i="4"/>
  <c r="AT119" i="4" s="1"/>
  <c r="BV99" i="4"/>
  <c r="CC99" i="4" s="1"/>
  <c r="AK99" i="4"/>
  <c r="AT99" i="4" s="1"/>
  <c r="AJ99" i="4"/>
  <c r="AS99" i="4" s="1"/>
  <c r="AH99" i="4"/>
  <c r="AQ99" i="4" s="1"/>
  <c r="AI99" i="4"/>
  <c r="AR99" i="4" s="1"/>
  <c r="BV59" i="4"/>
  <c r="CC59" i="4" s="1"/>
  <c r="AJ59" i="4"/>
  <c r="AS59" i="4" s="1"/>
  <c r="AI59" i="4"/>
  <c r="AR59" i="4" s="1"/>
  <c r="AH59" i="4"/>
  <c r="AQ59" i="4" s="1"/>
  <c r="AK59" i="4"/>
  <c r="AT59" i="4" s="1"/>
  <c r="BV39" i="4"/>
  <c r="CC39" i="4" s="1"/>
  <c r="AJ39" i="4"/>
  <c r="AS39" i="4" s="1"/>
  <c r="AI39" i="4"/>
  <c r="AR39" i="4" s="1"/>
  <c r="AH39" i="4"/>
  <c r="AQ39" i="4" s="1"/>
  <c r="AK39" i="4"/>
  <c r="AT39" i="4" s="1"/>
  <c r="BV19" i="4"/>
  <c r="CC19" i="4" s="1"/>
  <c r="AJ19" i="4"/>
  <c r="AS19" i="4" s="1"/>
  <c r="AI19" i="4"/>
  <c r="AR19" i="4" s="1"/>
  <c r="AH19" i="4"/>
  <c r="AQ19" i="4" s="1"/>
  <c r="AK19" i="4"/>
  <c r="AT19" i="4" s="1"/>
  <c r="AJ3" i="4"/>
  <c r="AS3" i="4" s="1"/>
  <c r="AI3" i="4"/>
  <c r="AR3" i="4" s="1"/>
  <c r="AK3" i="4"/>
  <c r="AT3" i="4" s="1"/>
  <c r="AH3" i="4"/>
  <c r="BU113" i="4"/>
  <c r="CB113" i="4" s="1"/>
  <c r="AK113" i="4"/>
  <c r="AT113" i="4" s="1"/>
  <c r="AJ113" i="4"/>
  <c r="AS113" i="4" s="1"/>
  <c r="AH113" i="4"/>
  <c r="AQ113" i="4" s="1"/>
  <c r="AI113" i="4"/>
  <c r="AR113" i="4" s="1"/>
  <c r="BU88" i="4"/>
  <c r="CB88" i="4" s="1"/>
  <c r="AJ88" i="4"/>
  <c r="AS88" i="4" s="1"/>
  <c r="AI88" i="4"/>
  <c r="AR88" i="4" s="1"/>
  <c r="AH88" i="4"/>
  <c r="AQ88" i="4" s="1"/>
  <c r="AK88" i="4"/>
  <c r="AT88" i="4" s="1"/>
  <c r="BU68" i="4"/>
  <c r="CB68" i="4" s="1"/>
  <c r="AK68" i="4"/>
  <c r="AT68" i="4" s="1"/>
  <c r="AI68" i="4"/>
  <c r="AR68" i="4" s="1"/>
  <c r="AH68" i="4"/>
  <c r="AJ68" i="4"/>
  <c r="AS68" i="4" s="1"/>
  <c r="BU43" i="4"/>
  <c r="CB43" i="4" s="1"/>
  <c r="AJ43" i="4"/>
  <c r="AS43" i="4" s="1"/>
  <c r="AI43" i="4"/>
  <c r="AR43" i="4" s="1"/>
  <c r="AK43" i="4"/>
  <c r="AT43" i="4" s="1"/>
  <c r="AH43" i="4"/>
  <c r="AH159" i="4"/>
  <c r="AJ159" i="4"/>
  <c r="AS159" i="4" s="1"/>
  <c r="AK159" i="4"/>
  <c r="AT159" i="4" s="1"/>
  <c r="AI159" i="4"/>
  <c r="AR159" i="4" s="1"/>
  <c r="BW5" i="4"/>
  <c r="AJ5" i="4"/>
  <c r="AS5" i="4" s="1"/>
  <c r="AI5" i="4"/>
  <c r="AR5" i="4" s="1"/>
  <c r="AK5" i="4"/>
  <c r="AT5" i="4" s="1"/>
  <c r="AB11" i="4"/>
  <c r="BX11" i="4" s="1"/>
  <c r="CE11" i="4" s="1"/>
  <c r="BX103" i="4"/>
  <c r="CE103" i="4" s="1"/>
  <c r="AH103" i="4"/>
  <c r="AQ103" i="4" s="1"/>
  <c r="AJ103" i="4"/>
  <c r="AS103" i="4" s="1"/>
  <c r="AI103" i="4"/>
  <c r="AR103" i="4" s="1"/>
  <c r="AK103" i="4"/>
  <c r="AT103" i="4" s="1"/>
  <c r="BU145" i="4"/>
  <c r="CB145" i="4" s="1"/>
  <c r="AJ145" i="4"/>
  <c r="AS145" i="4" s="1"/>
  <c r="AI145" i="4"/>
  <c r="AR145" i="4" s="1"/>
  <c r="AK145" i="4"/>
  <c r="AT145" i="4" s="1"/>
  <c r="AH145" i="4"/>
  <c r="AQ145" i="4" s="1"/>
  <c r="BY7" i="4"/>
  <c r="CF7" i="4" s="1"/>
  <c r="AJ7" i="4"/>
  <c r="AS7" i="4" s="1"/>
  <c r="AI7" i="4"/>
  <c r="AR7" i="4" s="1"/>
  <c r="AH7" i="4"/>
  <c r="AQ7" i="4" s="1"/>
  <c r="AK7" i="4"/>
  <c r="AT7" i="4" s="1"/>
  <c r="BU118" i="4"/>
  <c r="CB118" i="4" s="1"/>
  <c r="AK118" i="4"/>
  <c r="AT118" i="4" s="1"/>
  <c r="AJ118" i="4"/>
  <c r="AS118" i="4" s="1"/>
  <c r="AI118" i="4"/>
  <c r="AR118" i="4" s="1"/>
  <c r="AH118" i="4"/>
  <c r="AQ118" i="4" s="1"/>
  <c r="BX140" i="4"/>
  <c r="CE140" i="4" s="1"/>
  <c r="AK140" i="4"/>
  <c r="AT140" i="4" s="1"/>
  <c r="AJ140" i="4"/>
  <c r="AS140" i="4" s="1"/>
  <c r="AI140" i="4"/>
  <c r="AR140" i="4" s="1"/>
  <c r="AH140" i="4"/>
  <c r="AQ140" i="4" s="1"/>
  <c r="BX6" i="4"/>
  <c r="CE6" i="4" s="1"/>
  <c r="AK6" i="4"/>
  <c r="AT6" i="4" s="1"/>
  <c r="AH6" i="4"/>
  <c r="AQ6" i="4" s="1"/>
  <c r="AI6" i="4"/>
  <c r="AR6" i="4" s="1"/>
  <c r="AJ6" i="4"/>
  <c r="AS6" i="4" s="1"/>
  <c r="BX121" i="4"/>
  <c r="CE121" i="4" s="1"/>
  <c r="AK121" i="4"/>
  <c r="AT121" i="4" s="1"/>
  <c r="AI121" i="4"/>
  <c r="AR121" i="4" s="1"/>
  <c r="AJ121" i="4"/>
  <c r="AS121" i="4" s="1"/>
  <c r="AH121" i="4"/>
  <c r="AQ121" i="4" s="1"/>
  <c r="AB111" i="4"/>
  <c r="BX101" i="4"/>
  <c r="CE101" i="4" s="1"/>
  <c r="AJ101" i="4"/>
  <c r="AS101" i="4" s="1"/>
  <c r="AI101" i="4"/>
  <c r="AR101" i="4" s="1"/>
  <c r="AH101" i="4"/>
  <c r="AQ101" i="4" s="1"/>
  <c r="AK101" i="4"/>
  <c r="AT101" i="4" s="1"/>
  <c r="AB86" i="4"/>
  <c r="AB51" i="4"/>
  <c r="BX41" i="4"/>
  <c r="CE41" i="4" s="1"/>
  <c r="AH41" i="4"/>
  <c r="AQ41" i="4" s="1"/>
  <c r="AJ41" i="4"/>
  <c r="AS41" i="4" s="1"/>
  <c r="AI41" i="4"/>
  <c r="AR41" i="4" s="1"/>
  <c r="AK41" i="4"/>
  <c r="AT41" i="4" s="1"/>
  <c r="BX61" i="4"/>
  <c r="CE61" i="4" s="1"/>
  <c r="AH61" i="4"/>
  <c r="AQ61" i="4" s="1"/>
  <c r="AJ61" i="4"/>
  <c r="AS61" i="4" s="1"/>
  <c r="AI61" i="4"/>
  <c r="AR61" i="4" s="1"/>
  <c r="AK61" i="4"/>
  <c r="AT61" i="4" s="1"/>
  <c r="AJ161" i="4"/>
  <c r="AS161" i="4" s="1"/>
  <c r="AK161" i="4"/>
  <c r="AT161" i="4" s="1"/>
  <c r="AI161" i="4"/>
  <c r="AR161" i="4" s="1"/>
  <c r="AK160" i="4"/>
  <c r="AT160" i="4" s="1"/>
  <c r="AI160" i="4"/>
  <c r="AR160" i="4" s="1"/>
  <c r="AJ160" i="4"/>
  <c r="AS160" i="4" s="1"/>
  <c r="AH160" i="4"/>
  <c r="AQ160" i="4" s="1"/>
  <c r="AI163" i="4"/>
  <c r="AR163" i="4" s="1"/>
  <c r="AJ163" i="4"/>
  <c r="AS163" i="4" s="1"/>
  <c r="AK163" i="4"/>
  <c r="AT163" i="4" s="1"/>
  <c r="AH163" i="4"/>
  <c r="AQ163" i="4" s="1"/>
  <c r="AK162" i="4"/>
  <c r="AT162" i="4" s="1"/>
  <c r="AH162" i="4"/>
  <c r="AQ162" i="4" s="1"/>
  <c r="AJ162" i="4"/>
  <c r="AS162" i="4" s="1"/>
  <c r="AI162" i="4"/>
  <c r="AR162" i="4" s="1"/>
  <c r="BW147" i="4"/>
  <c r="CD147" i="4" s="1"/>
  <c r="AJ147" i="4"/>
  <c r="AS147" i="4" s="1"/>
  <c r="AI147" i="4"/>
  <c r="AR147" i="4" s="1"/>
  <c r="AK147" i="4"/>
  <c r="AT147" i="4" s="1"/>
  <c r="BW142" i="4"/>
  <c r="CD142" i="4" s="1"/>
  <c r="AJ142" i="4"/>
  <c r="AS142" i="4" s="1"/>
  <c r="AK142" i="4"/>
  <c r="AT142" i="4" s="1"/>
  <c r="AI142" i="4"/>
  <c r="AR142" i="4" s="1"/>
  <c r="BV146" i="4"/>
  <c r="CC146" i="4" s="1"/>
  <c r="AJ146" i="4"/>
  <c r="AS146" i="4" s="1"/>
  <c r="AK146" i="4"/>
  <c r="AT146" i="4" s="1"/>
  <c r="AI146" i="4"/>
  <c r="AR146" i="4" s="1"/>
  <c r="AH146" i="4"/>
  <c r="AQ146" i="4" s="1"/>
  <c r="BV141" i="4"/>
  <c r="CC141" i="4" s="1"/>
  <c r="AJ141" i="4"/>
  <c r="AS141" i="4" s="1"/>
  <c r="AK141" i="4"/>
  <c r="AT141" i="4" s="1"/>
  <c r="AI141" i="4"/>
  <c r="AR141" i="4" s="1"/>
  <c r="AH141" i="4"/>
  <c r="AQ141" i="4" s="1"/>
  <c r="BY149" i="4"/>
  <c r="CF149" i="4" s="1"/>
  <c r="AJ149" i="4"/>
  <c r="AS149" i="4" s="1"/>
  <c r="AK149" i="4"/>
  <c r="AT149" i="4" s="1"/>
  <c r="AI149" i="4"/>
  <c r="AR149" i="4" s="1"/>
  <c r="AH149" i="4"/>
  <c r="AQ149" i="4" s="1"/>
  <c r="BY144" i="4"/>
  <c r="CF144" i="4" s="1"/>
  <c r="AK144" i="4"/>
  <c r="AT144" i="4" s="1"/>
  <c r="AI144" i="4"/>
  <c r="AR144" i="4" s="1"/>
  <c r="AH144" i="4"/>
  <c r="AQ144" i="4" s="1"/>
  <c r="AJ144" i="4"/>
  <c r="AS144" i="4" s="1"/>
  <c r="BX148" i="4"/>
  <c r="CE148" i="4" s="1"/>
  <c r="AK148" i="4"/>
  <c r="AT148" i="4" s="1"/>
  <c r="AI148" i="4"/>
  <c r="AR148" i="4" s="1"/>
  <c r="AH148" i="4"/>
  <c r="AQ148" i="4" s="1"/>
  <c r="AJ148" i="4"/>
  <c r="AS148" i="4" s="1"/>
  <c r="BU143" i="4"/>
  <c r="CB143" i="4" s="1"/>
  <c r="AH143" i="4"/>
  <c r="AQ143" i="4" s="1"/>
  <c r="AJ143" i="4"/>
  <c r="AS143" i="4" s="1"/>
  <c r="AK143" i="4"/>
  <c r="AT143" i="4" s="1"/>
  <c r="AI143" i="4"/>
  <c r="AR143" i="4" s="1"/>
  <c r="AB116" i="4"/>
  <c r="AB91" i="4"/>
  <c r="BU91" i="4" s="1"/>
  <c r="CB91" i="4" s="1"/>
  <c r="BU3" i="4"/>
  <c r="AB26" i="4"/>
  <c r="AB106" i="4"/>
  <c r="AB76" i="4"/>
  <c r="AB72" i="4"/>
  <c r="AB62" i="4"/>
  <c r="AB46" i="4"/>
  <c r="CD5" i="4"/>
  <c r="AB104" i="4"/>
  <c r="AB74" i="4"/>
  <c r="AB70" i="4"/>
  <c r="AB44" i="4"/>
  <c r="AB24" i="4"/>
  <c r="AB21" i="4"/>
  <c r="AB115" i="4"/>
  <c r="AB105" i="4"/>
  <c r="AB90" i="4"/>
  <c r="AB75" i="4"/>
  <c r="AB71" i="4"/>
  <c r="AB55" i="4"/>
  <c r="AB45" i="4"/>
  <c r="AB35" i="4"/>
  <c r="AB25" i="4"/>
  <c r="AB15" i="4"/>
  <c r="AB31" i="4"/>
  <c r="AB107" i="4"/>
  <c r="AB82" i="4"/>
  <c r="AB77" i="4"/>
  <c r="AB73" i="4"/>
  <c r="AB47" i="4"/>
  <c r="AB27" i="4"/>
  <c r="AB56" i="4"/>
  <c r="AB36" i="4"/>
  <c r="AB120" i="4"/>
  <c r="AB100" i="4"/>
  <c r="AB60" i="4"/>
  <c r="AB40" i="4"/>
  <c r="AB20" i="4"/>
  <c r="AB12" i="4"/>
  <c r="AB112" i="4"/>
  <c r="AB87" i="4"/>
  <c r="AB52" i="4"/>
  <c r="AB32" i="4"/>
  <c r="AB10" i="4"/>
  <c r="AB110" i="4"/>
  <c r="AB80" i="4"/>
  <c r="AB30" i="4"/>
  <c r="AB33" i="4"/>
  <c r="AB9" i="4"/>
  <c r="AB114" i="4"/>
  <c r="AB109" i="4"/>
  <c r="AB89" i="4"/>
  <c r="AB84" i="4"/>
  <c r="AB79" i="4"/>
  <c r="AB54" i="4"/>
  <c r="AB49" i="4"/>
  <c r="AB34" i="4"/>
  <c r="AB29" i="4"/>
  <c r="AB14" i="4"/>
  <c r="AB85" i="4"/>
  <c r="AB50" i="4"/>
  <c r="AB122" i="4"/>
  <c r="AB117" i="4"/>
  <c r="AB102" i="4"/>
  <c r="AB92" i="4"/>
  <c r="AB57" i="4"/>
  <c r="AB42" i="4"/>
  <c r="AB37" i="4"/>
  <c r="AB22" i="4"/>
  <c r="AB17" i="4"/>
  <c r="J35" i="11"/>
  <c r="AL18" i="4"/>
  <c r="CA18" i="4"/>
  <c r="CG18" i="4" s="1"/>
  <c r="AL13" i="4"/>
  <c r="CA13" i="4"/>
  <c r="CG13" i="4" s="1"/>
  <c r="AL73" i="4"/>
  <c r="CA73" i="4"/>
  <c r="CG73" i="4" s="1"/>
  <c r="AL3" i="4"/>
  <c r="CA3" i="4"/>
  <c r="CG3" i="4" s="1"/>
  <c r="AL23" i="4"/>
  <c r="CA23" i="4"/>
  <c r="CG23" i="4" s="1"/>
  <c r="AA159" i="4"/>
  <c r="AP159" i="4" s="1"/>
  <c r="AA98" i="4"/>
  <c r="AP98" i="4" s="1"/>
  <c r="AA83" i="4"/>
  <c r="AP83" i="4" s="1"/>
  <c r="AA78" i="4"/>
  <c r="AP78" i="4" s="1"/>
  <c r="AA73" i="4"/>
  <c r="AP73" i="4" s="1"/>
  <c r="AA68" i="4"/>
  <c r="AP68" i="4" s="1"/>
  <c r="AA58" i="4"/>
  <c r="AP58" i="4" s="1"/>
  <c r="AQ58" i="4" s="1"/>
  <c r="AA53" i="4"/>
  <c r="AP53" i="4" s="1"/>
  <c r="AQ53" i="4" s="1"/>
  <c r="AA48" i="4"/>
  <c r="AP48" i="4" s="1"/>
  <c r="AA43" i="4"/>
  <c r="AP43" i="4" s="1"/>
  <c r="AA38" i="4"/>
  <c r="AP38" i="4" s="1"/>
  <c r="AA33" i="4"/>
  <c r="AP33" i="4" s="1"/>
  <c r="AA28" i="4"/>
  <c r="AP28" i="4" s="1"/>
  <c r="AQ28" i="4" s="1"/>
  <c r="AA23" i="4"/>
  <c r="AP23" i="4" s="1"/>
  <c r="AQ23" i="4" s="1"/>
  <c r="AA18" i="4"/>
  <c r="AP18" i="4" s="1"/>
  <c r="AQ18" i="4" s="1"/>
  <c r="AA8" i="4"/>
  <c r="AP8" i="4" s="1"/>
  <c r="AQ8" i="4" s="1"/>
  <c r="AA3" i="4"/>
  <c r="AQ43" i="4" l="1"/>
  <c r="P19" i="14"/>
  <c r="J37" i="11"/>
  <c r="J32" i="11"/>
  <c r="J36" i="11"/>
  <c r="C21" i="11"/>
  <c r="J34" i="11"/>
  <c r="BY22" i="4"/>
  <c r="CF22" i="4" s="1"/>
  <c r="AK22" i="4"/>
  <c r="AT22" i="4" s="1"/>
  <c r="AJ22" i="4"/>
  <c r="AS22" i="4" s="1"/>
  <c r="AI22" i="4"/>
  <c r="AR22" i="4" s="1"/>
  <c r="AH22" i="4"/>
  <c r="AQ22" i="4" s="1"/>
  <c r="BY92" i="4"/>
  <c r="CF92" i="4" s="1"/>
  <c r="AK92" i="4"/>
  <c r="AT92" i="4" s="1"/>
  <c r="AI92" i="4"/>
  <c r="AR92" i="4" s="1"/>
  <c r="AH92" i="4"/>
  <c r="AQ92" i="4" s="1"/>
  <c r="AJ92" i="4"/>
  <c r="AS92" i="4" s="1"/>
  <c r="BX98" i="4"/>
  <c r="CE98" i="4" s="1"/>
  <c r="AK98" i="4"/>
  <c r="AT98" i="4" s="1"/>
  <c r="AJ98" i="4"/>
  <c r="AS98" i="4" s="1"/>
  <c r="AI98" i="4"/>
  <c r="AR98" i="4" s="1"/>
  <c r="AH98" i="4"/>
  <c r="AQ98" i="4" s="1"/>
  <c r="BV29" i="4"/>
  <c r="CC29" i="4" s="1"/>
  <c r="AK29" i="4"/>
  <c r="AT29" i="4" s="1"/>
  <c r="AH29" i="4"/>
  <c r="AQ29" i="4" s="1"/>
  <c r="AJ29" i="4"/>
  <c r="AS29" i="4" s="1"/>
  <c r="AI29" i="4"/>
  <c r="AR29" i="4" s="1"/>
  <c r="BV79" i="4"/>
  <c r="CC79" i="4" s="1"/>
  <c r="AK79" i="4"/>
  <c r="AT79" i="4" s="1"/>
  <c r="AJ79" i="4"/>
  <c r="AS79" i="4" s="1"/>
  <c r="AI79" i="4"/>
  <c r="AR79" i="4" s="1"/>
  <c r="AH79" i="4"/>
  <c r="AQ79" i="4" s="1"/>
  <c r="BV114" i="4"/>
  <c r="CC114" i="4" s="1"/>
  <c r="AK114" i="4"/>
  <c r="AT114" i="4" s="1"/>
  <c r="AJ114" i="4"/>
  <c r="AS114" i="4" s="1"/>
  <c r="AI114" i="4"/>
  <c r="AR114" i="4" s="1"/>
  <c r="AH114" i="4"/>
  <c r="AQ114" i="4" s="1"/>
  <c r="BW80" i="4"/>
  <c r="CD80" i="4" s="1"/>
  <c r="AJ80" i="4"/>
  <c r="AS80" i="4" s="1"/>
  <c r="AI80" i="4"/>
  <c r="AR80" i="4" s="1"/>
  <c r="AK80" i="4"/>
  <c r="AT80" i="4" s="1"/>
  <c r="BY32" i="4"/>
  <c r="CF32" i="4" s="1"/>
  <c r="AK32" i="4"/>
  <c r="AT32" i="4" s="1"/>
  <c r="AI32" i="4"/>
  <c r="AR32" i="4" s="1"/>
  <c r="AH32" i="4"/>
  <c r="AQ32" i="4" s="1"/>
  <c r="AJ32" i="4"/>
  <c r="AS32" i="4" s="1"/>
  <c r="BY12" i="4"/>
  <c r="CF12" i="4" s="1"/>
  <c r="AK12" i="4"/>
  <c r="AT12" i="4" s="1"/>
  <c r="AJ12" i="4"/>
  <c r="AS12" i="4" s="1"/>
  <c r="AI12" i="4"/>
  <c r="AR12" i="4" s="1"/>
  <c r="AH12" i="4"/>
  <c r="AQ12" i="4" s="1"/>
  <c r="BW60" i="4"/>
  <c r="CD60" i="4" s="1"/>
  <c r="AK60" i="4"/>
  <c r="AT60" i="4" s="1"/>
  <c r="AJ60" i="4"/>
  <c r="AS60" i="4" s="1"/>
  <c r="AI60" i="4"/>
  <c r="AR60" i="4" s="1"/>
  <c r="BU36" i="4"/>
  <c r="CB36" i="4" s="1"/>
  <c r="AJ36" i="4"/>
  <c r="AS36" i="4" s="1"/>
  <c r="AI36" i="4"/>
  <c r="AR36" i="4" s="1"/>
  <c r="AK36" i="4"/>
  <c r="AT36" i="4" s="1"/>
  <c r="AH36" i="4"/>
  <c r="AQ36" i="4" s="1"/>
  <c r="BV69" i="4"/>
  <c r="CC69" i="4" s="1"/>
  <c r="AH69" i="4"/>
  <c r="AQ69" i="4" s="1"/>
  <c r="AJ69" i="4"/>
  <c r="AS69" i="4" s="1"/>
  <c r="AI69" i="4"/>
  <c r="AR69" i="4" s="1"/>
  <c r="AK69" i="4"/>
  <c r="AT69" i="4" s="1"/>
  <c r="BY107" i="4"/>
  <c r="CF107" i="4" s="1"/>
  <c r="AK107" i="4"/>
  <c r="AT107" i="4" s="1"/>
  <c r="AH107" i="4"/>
  <c r="AQ107" i="4" s="1"/>
  <c r="AI107" i="4"/>
  <c r="AR107" i="4" s="1"/>
  <c r="AJ107" i="4"/>
  <c r="AS107" i="4" s="1"/>
  <c r="BW35" i="4"/>
  <c r="CD35" i="4" s="1"/>
  <c r="AK35" i="4"/>
  <c r="AT35" i="4" s="1"/>
  <c r="AJ35" i="4"/>
  <c r="AS35" i="4" s="1"/>
  <c r="AI35" i="4"/>
  <c r="AR35" i="4" s="1"/>
  <c r="BW75" i="4"/>
  <c r="CD75" i="4" s="1"/>
  <c r="AK75" i="4"/>
  <c r="AT75" i="4" s="1"/>
  <c r="AJ75" i="4"/>
  <c r="AS75" i="4" s="1"/>
  <c r="AI75" i="4"/>
  <c r="AR75" i="4" s="1"/>
  <c r="BX21" i="4"/>
  <c r="CE21" i="4" s="1"/>
  <c r="AH21" i="4"/>
  <c r="AQ21" i="4" s="1"/>
  <c r="AJ21" i="4"/>
  <c r="AS21" i="4" s="1"/>
  <c r="AI21" i="4"/>
  <c r="AR21" i="4" s="1"/>
  <c r="AK21" i="4"/>
  <c r="AT21" i="4" s="1"/>
  <c r="BV74" i="4"/>
  <c r="CC74" i="4" s="1"/>
  <c r="AH74" i="4"/>
  <c r="AQ74" i="4" s="1"/>
  <c r="AK74" i="4"/>
  <c r="AT74" i="4" s="1"/>
  <c r="AJ74" i="4"/>
  <c r="AS74" i="4" s="1"/>
  <c r="AI74" i="4"/>
  <c r="AR74" i="4" s="1"/>
  <c r="BX76" i="4"/>
  <c r="CE76" i="4" s="1"/>
  <c r="AK76" i="4"/>
  <c r="AT76" i="4" s="1"/>
  <c r="AJ76" i="4"/>
  <c r="AS76" i="4" s="1"/>
  <c r="AI76" i="4"/>
  <c r="AR76" i="4" s="1"/>
  <c r="AH76" i="4"/>
  <c r="AQ76" i="4" s="1"/>
  <c r="BY37" i="4"/>
  <c r="CF37" i="4" s="1"/>
  <c r="AH37" i="4"/>
  <c r="AQ37" i="4" s="1"/>
  <c r="AK37" i="4"/>
  <c r="AT37" i="4" s="1"/>
  <c r="AJ37" i="4"/>
  <c r="AS37" i="4" s="1"/>
  <c r="AI37" i="4"/>
  <c r="AR37" i="4" s="1"/>
  <c r="BY102" i="4"/>
  <c r="CF102" i="4" s="1"/>
  <c r="AK102" i="4"/>
  <c r="AT102" i="4" s="1"/>
  <c r="AJ102" i="4"/>
  <c r="AS102" i="4" s="1"/>
  <c r="AI102" i="4"/>
  <c r="AR102" i="4" s="1"/>
  <c r="AH102" i="4"/>
  <c r="AQ102" i="4" s="1"/>
  <c r="BW50" i="4"/>
  <c r="CD50" i="4" s="1"/>
  <c r="AK50" i="4"/>
  <c r="AT50" i="4" s="1"/>
  <c r="AJ50" i="4"/>
  <c r="AS50" i="4" s="1"/>
  <c r="AI50" i="4"/>
  <c r="AR50" i="4" s="1"/>
  <c r="BV34" i="4"/>
  <c r="CC34" i="4" s="1"/>
  <c r="AK34" i="4"/>
  <c r="AT34" i="4" s="1"/>
  <c r="AH34" i="4"/>
  <c r="AQ34" i="4" s="1"/>
  <c r="AI34" i="4"/>
  <c r="AR34" i="4" s="1"/>
  <c r="AJ34" i="4"/>
  <c r="AS34" i="4" s="1"/>
  <c r="BV84" i="4"/>
  <c r="CC84" i="4" s="1"/>
  <c r="AK84" i="4"/>
  <c r="AT84" i="4" s="1"/>
  <c r="AJ84" i="4"/>
  <c r="AS84" i="4" s="1"/>
  <c r="AI84" i="4"/>
  <c r="AR84" i="4" s="1"/>
  <c r="AH84" i="4"/>
  <c r="AQ84" i="4" s="1"/>
  <c r="BV9" i="4"/>
  <c r="CC9" i="4" s="1"/>
  <c r="AH9" i="4"/>
  <c r="AQ9" i="4" s="1"/>
  <c r="AJ9" i="4"/>
  <c r="AS9" i="4" s="1"/>
  <c r="AI9" i="4"/>
  <c r="AR9" i="4" s="1"/>
  <c r="AK9" i="4"/>
  <c r="AT9" i="4" s="1"/>
  <c r="BW110" i="4"/>
  <c r="CD110" i="4" s="1"/>
  <c r="AK110" i="4"/>
  <c r="AT110" i="4" s="1"/>
  <c r="AJ110" i="4"/>
  <c r="AS110" i="4" s="1"/>
  <c r="AI110" i="4"/>
  <c r="AR110" i="4" s="1"/>
  <c r="BY52" i="4"/>
  <c r="CF52" i="4" s="1"/>
  <c r="AJ52" i="4"/>
  <c r="AS52" i="4" s="1"/>
  <c r="AI52" i="4"/>
  <c r="AR52" i="4" s="1"/>
  <c r="AK52" i="4"/>
  <c r="AT52" i="4" s="1"/>
  <c r="AH52" i="4"/>
  <c r="AQ52" i="4" s="1"/>
  <c r="BU48" i="4"/>
  <c r="CB48" i="4" s="1"/>
  <c r="AK48" i="4"/>
  <c r="AT48" i="4" s="1"/>
  <c r="AJ48" i="4"/>
  <c r="AS48" i="4" s="1"/>
  <c r="AH48" i="4"/>
  <c r="AQ48" i="4" s="1"/>
  <c r="AI48" i="4"/>
  <c r="AR48" i="4" s="1"/>
  <c r="BW100" i="4"/>
  <c r="CD100" i="4" s="1"/>
  <c r="AK100" i="4"/>
  <c r="AT100" i="4" s="1"/>
  <c r="AJ100" i="4"/>
  <c r="AS100" i="4" s="1"/>
  <c r="AI100" i="4"/>
  <c r="AR100" i="4" s="1"/>
  <c r="BU56" i="4"/>
  <c r="CB56" i="4" s="1"/>
  <c r="AK56" i="4"/>
  <c r="AT56" i="4" s="1"/>
  <c r="AH56" i="4"/>
  <c r="AQ56" i="4" s="1"/>
  <c r="AI56" i="4"/>
  <c r="AR56" i="4" s="1"/>
  <c r="AJ56" i="4"/>
  <c r="AS56" i="4" s="1"/>
  <c r="BU73" i="4"/>
  <c r="CB73" i="4" s="1"/>
  <c r="AH73" i="4"/>
  <c r="AQ73" i="4" s="1"/>
  <c r="AK73" i="4"/>
  <c r="AT73" i="4" s="1"/>
  <c r="AJ73" i="4"/>
  <c r="AS73" i="4" s="1"/>
  <c r="AI73" i="4"/>
  <c r="AR73" i="4" s="1"/>
  <c r="BX31" i="4"/>
  <c r="CE31" i="4" s="1"/>
  <c r="AJ31" i="4"/>
  <c r="AS31" i="4" s="1"/>
  <c r="AI31" i="4"/>
  <c r="AR31" i="4" s="1"/>
  <c r="AH31" i="4"/>
  <c r="AQ31" i="4" s="1"/>
  <c r="AK31" i="4"/>
  <c r="AT31" i="4" s="1"/>
  <c r="BW45" i="4"/>
  <c r="CD45" i="4" s="1"/>
  <c r="AK45" i="4"/>
  <c r="AT45" i="4" s="1"/>
  <c r="AJ45" i="4"/>
  <c r="AS45" i="4" s="1"/>
  <c r="AI45" i="4"/>
  <c r="AR45" i="4" s="1"/>
  <c r="BW90" i="4"/>
  <c r="CD90" i="4" s="1"/>
  <c r="AK90" i="4"/>
  <c r="AT90" i="4" s="1"/>
  <c r="AJ90" i="4"/>
  <c r="AS90" i="4" s="1"/>
  <c r="AI90" i="4"/>
  <c r="AR90" i="4" s="1"/>
  <c r="BV24" i="4"/>
  <c r="CC24" i="4" s="1"/>
  <c r="AK24" i="4"/>
  <c r="AT24" i="4" s="1"/>
  <c r="AJ24" i="4"/>
  <c r="AS24" i="4" s="1"/>
  <c r="AI24" i="4"/>
  <c r="AR24" i="4" s="1"/>
  <c r="AH24" i="4"/>
  <c r="AQ24" i="4" s="1"/>
  <c r="BV104" i="4"/>
  <c r="CC104" i="4" s="1"/>
  <c r="AK104" i="4"/>
  <c r="AT104" i="4" s="1"/>
  <c r="AJ104" i="4"/>
  <c r="AS104" i="4" s="1"/>
  <c r="AI104" i="4"/>
  <c r="AR104" i="4" s="1"/>
  <c r="AH104" i="4"/>
  <c r="AQ104" i="4" s="1"/>
  <c r="BX46" i="4"/>
  <c r="CE46" i="4" s="1"/>
  <c r="AK46" i="4"/>
  <c r="AT46" i="4" s="1"/>
  <c r="AH46" i="4"/>
  <c r="AQ46" i="4" s="1"/>
  <c r="AJ46" i="4"/>
  <c r="AS46" i="4" s="1"/>
  <c r="AI46" i="4"/>
  <c r="AR46" i="4" s="1"/>
  <c r="BU106" i="4"/>
  <c r="CB106" i="4" s="1"/>
  <c r="AK106" i="4"/>
  <c r="AT106" i="4" s="1"/>
  <c r="AJ106" i="4"/>
  <c r="AS106" i="4" s="1"/>
  <c r="AI106" i="4"/>
  <c r="AR106" i="4" s="1"/>
  <c r="AH106" i="4"/>
  <c r="AQ106" i="4" s="1"/>
  <c r="BX111" i="4"/>
  <c r="CE111" i="4" s="1"/>
  <c r="AH111" i="4"/>
  <c r="AQ111" i="4" s="1"/>
  <c r="AJ111" i="4"/>
  <c r="AS111" i="4" s="1"/>
  <c r="AI111" i="4"/>
  <c r="AR111" i="4" s="1"/>
  <c r="AK111" i="4"/>
  <c r="AT111" i="4" s="1"/>
  <c r="AJ11" i="4"/>
  <c r="AS11" i="4" s="1"/>
  <c r="AI11" i="4"/>
  <c r="AR11" i="4" s="1"/>
  <c r="AH11" i="4"/>
  <c r="AQ11" i="4" s="1"/>
  <c r="AK11" i="4"/>
  <c r="AT11" i="4" s="1"/>
  <c r="BY42" i="4"/>
  <c r="CF42" i="4" s="1"/>
  <c r="AK42" i="4"/>
  <c r="AT42" i="4" s="1"/>
  <c r="AH42" i="4"/>
  <c r="AQ42" i="4" s="1"/>
  <c r="AI42" i="4"/>
  <c r="AR42" i="4" s="1"/>
  <c r="AJ42" i="4"/>
  <c r="AS42" i="4" s="1"/>
  <c r="BY117" i="4"/>
  <c r="CF117" i="4" s="1"/>
  <c r="AJ117" i="4"/>
  <c r="AS117" i="4" s="1"/>
  <c r="AI117" i="4"/>
  <c r="AR117" i="4" s="1"/>
  <c r="AH117" i="4"/>
  <c r="AQ117" i="4" s="1"/>
  <c r="AK117" i="4"/>
  <c r="AT117" i="4" s="1"/>
  <c r="BW85" i="4"/>
  <c r="CD85" i="4" s="1"/>
  <c r="AK85" i="4"/>
  <c r="AT85" i="4" s="1"/>
  <c r="AJ85" i="4"/>
  <c r="AS85" i="4" s="1"/>
  <c r="AI85" i="4"/>
  <c r="AR85" i="4" s="1"/>
  <c r="BV49" i="4"/>
  <c r="CC49" i="4" s="1"/>
  <c r="AH49" i="4"/>
  <c r="AQ49" i="4" s="1"/>
  <c r="AJ49" i="4"/>
  <c r="AS49" i="4" s="1"/>
  <c r="AI49" i="4"/>
  <c r="AR49" i="4" s="1"/>
  <c r="AK49" i="4"/>
  <c r="AT49" i="4" s="1"/>
  <c r="BV89" i="4"/>
  <c r="CC89" i="4" s="1"/>
  <c r="AK89" i="4"/>
  <c r="AT89" i="4" s="1"/>
  <c r="AJ89" i="4"/>
  <c r="AS89" i="4" s="1"/>
  <c r="AI89" i="4"/>
  <c r="AR89" i="4" s="1"/>
  <c r="AH89" i="4"/>
  <c r="AQ89" i="4" s="1"/>
  <c r="BX33" i="4"/>
  <c r="CE33" i="4" s="1"/>
  <c r="AH33" i="4"/>
  <c r="AQ33" i="4" s="1"/>
  <c r="AJ33" i="4"/>
  <c r="AS33" i="4" s="1"/>
  <c r="AI33" i="4"/>
  <c r="AR33" i="4" s="1"/>
  <c r="AK33" i="4"/>
  <c r="AT33" i="4" s="1"/>
  <c r="BW10" i="4"/>
  <c r="CD10" i="4" s="1"/>
  <c r="AK10" i="4"/>
  <c r="AT10" i="4" s="1"/>
  <c r="AJ10" i="4"/>
  <c r="AS10" i="4" s="1"/>
  <c r="AI10" i="4"/>
  <c r="AR10" i="4" s="1"/>
  <c r="BY87" i="4"/>
  <c r="CF87" i="4" s="1"/>
  <c r="AK87" i="4"/>
  <c r="AT87" i="4" s="1"/>
  <c r="AJ87" i="4"/>
  <c r="AS87" i="4" s="1"/>
  <c r="AI87" i="4"/>
  <c r="AR87" i="4" s="1"/>
  <c r="AH87" i="4"/>
  <c r="AQ87" i="4" s="1"/>
  <c r="BW20" i="4"/>
  <c r="CD20" i="4" s="1"/>
  <c r="AK20" i="4"/>
  <c r="AT20" i="4" s="1"/>
  <c r="AI20" i="4"/>
  <c r="AR20" i="4" s="1"/>
  <c r="AJ20" i="4"/>
  <c r="AS20" i="4" s="1"/>
  <c r="BW120" i="4"/>
  <c r="CD120" i="4" s="1"/>
  <c r="AK120" i="4"/>
  <c r="AT120" i="4" s="1"/>
  <c r="AJ120" i="4"/>
  <c r="AS120" i="4" s="1"/>
  <c r="AI120" i="4"/>
  <c r="AR120" i="4" s="1"/>
  <c r="BY27" i="4"/>
  <c r="CF27" i="4" s="1"/>
  <c r="AJ27" i="4"/>
  <c r="AS27" i="4" s="1"/>
  <c r="AI27" i="4"/>
  <c r="AR27" i="4" s="1"/>
  <c r="AK27" i="4"/>
  <c r="AT27" i="4" s="1"/>
  <c r="AH27" i="4"/>
  <c r="AQ27" i="4" s="1"/>
  <c r="BY77" i="4"/>
  <c r="CF77" i="4" s="1"/>
  <c r="AK77" i="4"/>
  <c r="AT77" i="4" s="1"/>
  <c r="AJ77" i="4"/>
  <c r="AS77" i="4" s="1"/>
  <c r="AI77" i="4"/>
  <c r="AR77" i="4" s="1"/>
  <c r="AH77" i="4"/>
  <c r="AQ77" i="4" s="1"/>
  <c r="BW15" i="4"/>
  <c r="CD15" i="4" s="1"/>
  <c r="AJ15" i="4"/>
  <c r="AS15" i="4" s="1"/>
  <c r="AI15" i="4"/>
  <c r="AR15" i="4" s="1"/>
  <c r="AK15" i="4"/>
  <c r="AT15" i="4" s="1"/>
  <c r="BW55" i="4"/>
  <c r="CD55" i="4" s="1"/>
  <c r="AJ55" i="4"/>
  <c r="AS55" i="4" s="1"/>
  <c r="AI55" i="4"/>
  <c r="AR55" i="4" s="1"/>
  <c r="AK55" i="4"/>
  <c r="AT55" i="4" s="1"/>
  <c r="BW105" i="4"/>
  <c r="CD105" i="4" s="1"/>
  <c r="AK105" i="4"/>
  <c r="AT105" i="4" s="1"/>
  <c r="AJ105" i="4"/>
  <c r="AS105" i="4" s="1"/>
  <c r="AI105" i="4"/>
  <c r="AR105" i="4" s="1"/>
  <c r="BV44" i="4"/>
  <c r="CC44" i="4" s="1"/>
  <c r="AK44" i="4"/>
  <c r="AT44" i="4" s="1"/>
  <c r="AJ44" i="4"/>
  <c r="AS44" i="4" s="1"/>
  <c r="AI44" i="4"/>
  <c r="AR44" i="4" s="1"/>
  <c r="AH44" i="4"/>
  <c r="AQ44" i="4" s="1"/>
  <c r="BY62" i="4"/>
  <c r="CF62" i="4" s="1"/>
  <c r="AK62" i="4"/>
  <c r="AT62" i="4" s="1"/>
  <c r="AJ62" i="4"/>
  <c r="AS62" i="4" s="1"/>
  <c r="AH62" i="4"/>
  <c r="AQ62" i="4" s="1"/>
  <c r="AI62" i="4"/>
  <c r="AR62" i="4" s="1"/>
  <c r="BX91" i="4"/>
  <c r="CE91" i="4" s="1"/>
  <c r="AK91" i="4"/>
  <c r="AT91" i="4" s="1"/>
  <c r="AJ91" i="4"/>
  <c r="AS91" i="4" s="1"/>
  <c r="AI91" i="4"/>
  <c r="AR91" i="4" s="1"/>
  <c r="AH91" i="4"/>
  <c r="AQ91" i="4" s="1"/>
  <c r="BX51" i="4"/>
  <c r="CE51" i="4" s="1"/>
  <c r="AK51" i="4"/>
  <c r="AT51" i="4" s="1"/>
  <c r="AJ51" i="4"/>
  <c r="AS51" i="4" s="1"/>
  <c r="AI51" i="4"/>
  <c r="AR51" i="4" s="1"/>
  <c r="AH51" i="4"/>
  <c r="AQ51" i="4" s="1"/>
  <c r="AQ68" i="4"/>
  <c r="BY17" i="4"/>
  <c r="CF17" i="4" s="1"/>
  <c r="AH17" i="4"/>
  <c r="AQ17" i="4" s="1"/>
  <c r="AJ17" i="4"/>
  <c r="AS17" i="4" s="1"/>
  <c r="AI17" i="4"/>
  <c r="AR17" i="4" s="1"/>
  <c r="AK17" i="4"/>
  <c r="AT17" i="4" s="1"/>
  <c r="BY57" i="4"/>
  <c r="CF57" i="4" s="1"/>
  <c r="AH57" i="4"/>
  <c r="AQ57" i="4" s="1"/>
  <c r="AJ57" i="4"/>
  <c r="AS57" i="4" s="1"/>
  <c r="AI57" i="4"/>
  <c r="AR57" i="4" s="1"/>
  <c r="AK57" i="4"/>
  <c r="AT57" i="4" s="1"/>
  <c r="BY122" i="4"/>
  <c r="CF122" i="4" s="1"/>
  <c r="AK122" i="4"/>
  <c r="AT122" i="4" s="1"/>
  <c r="AJ122" i="4"/>
  <c r="AS122" i="4" s="1"/>
  <c r="AI122" i="4"/>
  <c r="AR122" i="4" s="1"/>
  <c r="AH122" i="4"/>
  <c r="AQ122" i="4" s="1"/>
  <c r="BV14" i="4"/>
  <c r="CC14" i="4" s="1"/>
  <c r="AK14" i="4"/>
  <c r="AT14" i="4" s="1"/>
  <c r="AJ14" i="4"/>
  <c r="AS14" i="4" s="1"/>
  <c r="AI14" i="4"/>
  <c r="AR14" i="4" s="1"/>
  <c r="AH14" i="4"/>
  <c r="AQ14" i="4" s="1"/>
  <c r="BV54" i="4"/>
  <c r="CC54" i="4" s="1"/>
  <c r="AK54" i="4"/>
  <c r="AT54" i="4" s="1"/>
  <c r="AI54" i="4"/>
  <c r="AR54" i="4" s="1"/>
  <c r="AH54" i="4"/>
  <c r="AQ54" i="4" s="1"/>
  <c r="AJ54" i="4"/>
  <c r="AS54" i="4" s="1"/>
  <c r="BU109" i="4"/>
  <c r="CB109" i="4" s="1"/>
  <c r="AJ109" i="4"/>
  <c r="AS109" i="4" s="1"/>
  <c r="AI109" i="4"/>
  <c r="AR109" i="4" s="1"/>
  <c r="AK109" i="4"/>
  <c r="AT109" i="4" s="1"/>
  <c r="AH109" i="4"/>
  <c r="AQ109" i="4" s="1"/>
  <c r="BW30" i="4"/>
  <c r="CD30" i="4" s="1"/>
  <c r="AK30" i="4"/>
  <c r="AT30" i="4" s="1"/>
  <c r="AJ30" i="4"/>
  <c r="AS30" i="4" s="1"/>
  <c r="AI30" i="4"/>
  <c r="AR30" i="4" s="1"/>
  <c r="BU38" i="4"/>
  <c r="CB38" i="4" s="1"/>
  <c r="AK38" i="4"/>
  <c r="AT38" i="4" s="1"/>
  <c r="AH38" i="4"/>
  <c r="AQ38" i="4" s="1"/>
  <c r="AJ38" i="4"/>
  <c r="AS38" i="4" s="1"/>
  <c r="AI38" i="4"/>
  <c r="AR38" i="4" s="1"/>
  <c r="BY112" i="4"/>
  <c r="CF112" i="4" s="1"/>
  <c r="AK112" i="4"/>
  <c r="AT112" i="4" s="1"/>
  <c r="AJ112" i="4"/>
  <c r="AS112" i="4" s="1"/>
  <c r="AI112" i="4"/>
  <c r="AR112" i="4" s="1"/>
  <c r="AH112" i="4"/>
  <c r="AQ112" i="4" s="1"/>
  <c r="BW40" i="4"/>
  <c r="CD40" i="4" s="1"/>
  <c r="AK40" i="4"/>
  <c r="AT40" i="4" s="1"/>
  <c r="AJ40" i="4"/>
  <c r="AS40" i="4" s="1"/>
  <c r="AI40" i="4"/>
  <c r="AR40" i="4" s="1"/>
  <c r="BU83" i="4"/>
  <c r="CB83" i="4" s="1"/>
  <c r="AK83" i="4"/>
  <c r="AT83" i="4" s="1"/>
  <c r="AJ83" i="4"/>
  <c r="AS83" i="4" s="1"/>
  <c r="AI83" i="4"/>
  <c r="AR83" i="4" s="1"/>
  <c r="AH83" i="4"/>
  <c r="AQ83" i="4" s="1"/>
  <c r="BY47" i="4"/>
  <c r="CF47" i="4" s="1"/>
  <c r="AJ47" i="4"/>
  <c r="AS47" i="4" s="1"/>
  <c r="AI47" i="4"/>
  <c r="AR47" i="4" s="1"/>
  <c r="AH47" i="4"/>
  <c r="AQ47" i="4" s="1"/>
  <c r="AK47" i="4"/>
  <c r="AT47" i="4" s="1"/>
  <c r="BY82" i="4"/>
  <c r="CF82" i="4" s="1"/>
  <c r="AJ82" i="4"/>
  <c r="AS82" i="4" s="1"/>
  <c r="AI82" i="4"/>
  <c r="AR82" i="4" s="1"/>
  <c r="AH82" i="4"/>
  <c r="AQ82" i="4" s="1"/>
  <c r="AK82" i="4"/>
  <c r="AT82" i="4" s="1"/>
  <c r="BW25" i="4"/>
  <c r="CD25" i="4" s="1"/>
  <c r="AJ25" i="4"/>
  <c r="AS25" i="4" s="1"/>
  <c r="AI25" i="4"/>
  <c r="AR25" i="4" s="1"/>
  <c r="AK25" i="4"/>
  <c r="AT25" i="4" s="1"/>
  <c r="BX71" i="4"/>
  <c r="CE71" i="4" s="1"/>
  <c r="AK71" i="4"/>
  <c r="AT71" i="4" s="1"/>
  <c r="AJ71" i="4"/>
  <c r="AS71" i="4" s="1"/>
  <c r="AI71" i="4"/>
  <c r="AR71" i="4" s="1"/>
  <c r="AH71" i="4"/>
  <c r="AQ71" i="4" s="1"/>
  <c r="BW115" i="4"/>
  <c r="CD115" i="4" s="1"/>
  <c r="AK115" i="4"/>
  <c r="AT115" i="4" s="1"/>
  <c r="AI115" i="4"/>
  <c r="AR115" i="4" s="1"/>
  <c r="AJ115" i="4"/>
  <c r="AS115" i="4" s="1"/>
  <c r="BW70" i="4"/>
  <c r="CD70" i="4" s="1"/>
  <c r="AK70" i="4"/>
  <c r="AT70" i="4" s="1"/>
  <c r="AJ70" i="4"/>
  <c r="AS70" i="4" s="1"/>
  <c r="AI70" i="4"/>
  <c r="AR70" i="4" s="1"/>
  <c r="BU78" i="4"/>
  <c r="CB78" i="4" s="1"/>
  <c r="AK78" i="4"/>
  <c r="AT78" i="4" s="1"/>
  <c r="AI78" i="4"/>
  <c r="AR78" i="4" s="1"/>
  <c r="AH78" i="4"/>
  <c r="AQ78" i="4" s="1"/>
  <c r="AJ78" i="4"/>
  <c r="AS78" i="4" s="1"/>
  <c r="BY72" i="4"/>
  <c r="CF72" i="4" s="1"/>
  <c r="AJ72" i="4"/>
  <c r="AS72" i="4" s="1"/>
  <c r="AI72" i="4"/>
  <c r="AR72" i="4" s="1"/>
  <c r="AK72" i="4"/>
  <c r="AT72" i="4" s="1"/>
  <c r="AH72" i="4"/>
  <c r="AQ72" i="4" s="1"/>
  <c r="BX26" i="4"/>
  <c r="CE26" i="4" s="1"/>
  <c r="AK26" i="4"/>
  <c r="AT26" i="4" s="1"/>
  <c r="AH26" i="4"/>
  <c r="AQ26" i="4" s="1"/>
  <c r="AJ26" i="4"/>
  <c r="AS26" i="4" s="1"/>
  <c r="AI26" i="4"/>
  <c r="AR26" i="4" s="1"/>
  <c r="BX116" i="4"/>
  <c r="CE116" i="4" s="1"/>
  <c r="AK116" i="4"/>
  <c r="AT116" i="4" s="1"/>
  <c r="AJ116" i="4"/>
  <c r="AS116" i="4" s="1"/>
  <c r="AI116" i="4"/>
  <c r="AR116" i="4" s="1"/>
  <c r="AH116" i="4"/>
  <c r="AQ116" i="4" s="1"/>
  <c r="BX86" i="4"/>
  <c r="CE86" i="4" s="1"/>
  <c r="AK86" i="4"/>
  <c r="AT86" i="4" s="1"/>
  <c r="AH86" i="4"/>
  <c r="AQ86" i="4" s="1"/>
  <c r="AJ86" i="4"/>
  <c r="AS86" i="4" s="1"/>
  <c r="AI86" i="4"/>
  <c r="AR86" i="4" s="1"/>
  <c r="AQ159" i="4"/>
  <c r="BX16" i="4"/>
  <c r="CE16" i="4" s="1"/>
  <c r="AK16" i="4"/>
  <c r="AT16" i="4" s="1"/>
  <c r="AH16" i="4"/>
  <c r="AQ16" i="4" s="1"/>
  <c r="AJ16" i="4"/>
  <c r="AS16" i="4" s="1"/>
  <c r="AI16" i="4"/>
  <c r="AR16" i="4" s="1"/>
  <c r="CB3" i="4"/>
  <c r="CA153" i="4"/>
  <c r="AD154" i="4" s="1"/>
  <c r="AA153" i="4"/>
  <c r="D3" i="9" s="1"/>
  <c r="B39" i="9" s="1"/>
  <c r="I39" i="9" s="1"/>
  <c r="AP3" i="4"/>
  <c r="AQ3" i="4" s="1"/>
  <c r="AE81" i="4"/>
  <c r="AB81" i="4" s="1"/>
  <c r="CA154" i="4" l="1"/>
  <c r="BY153" i="4"/>
  <c r="CD153" i="4"/>
  <c r="B5" i="9" s="1"/>
  <c r="C5" i="9" s="1"/>
  <c r="B36" i="9" s="1"/>
  <c r="CF153" i="4"/>
  <c r="B7" i="9" s="1"/>
  <c r="F7" i="9" s="1"/>
  <c r="CC153" i="4"/>
  <c r="B4" i="9" s="1"/>
  <c r="F4" i="9" s="1"/>
  <c r="CB153" i="4"/>
  <c r="B3" i="9" s="1"/>
  <c r="C3" i="9" s="1"/>
  <c r="B34" i="9" s="1"/>
  <c r="J38" i="11"/>
  <c r="BW153" i="4"/>
  <c r="BU153" i="4"/>
  <c r="BV153" i="4"/>
  <c r="CG153" i="4"/>
  <c r="B8" i="9" s="1"/>
  <c r="C8" i="9" s="1"/>
  <c r="B21" i="9" s="1"/>
  <c r="E8" i="9"/>
  <c r="B28" i="9"/>
  <c r="H9" i="13" s="1"/>
  <c r="H12" i="13" s="1"/>
  <c r="D10" i="9"/>
  <c r="C4" i="10"/>
  <c r="A4" i="10"/>
  <c r="D4" i="10"/>
  <c r="B4" i="10"/>
  <c r="G7" i="9" l="1"/>
  <c r="C7" i="9"/>
  <c r="B38" i="9" s="1"/>
  <c r="F5" i="9"/>
  <c r="G5" i="9"/>
  <c r="H4" i="9"/>
  <c r="H5" i="9"/>
  <c r="G4" i="9"/>
  <c r="H7" i="9"/>
  <c r="C4" i="9"/>
  <c r="B35" i="9" s="1"/>
  <c r="H3" i="9"/>
  <c r="G3" i="9"/>
  <c r="F3" i="9"/>
  <c r="AK81" i="4"/>
  <c r="AT81" i="4" s="1"/>
  <c r="AJ81" i="4"/>
  <c r="AS81" i="4" s="1"/>
  <c r="AI81" i="4"/>
  <c r="AR81" i="4" s="1"/>
  <c r="AH81" i="4"/>
  <c r="AQ81" i="4" s="1"/>
  <c r="D21" i="9"/>
  <c r="D9" i="13"/>
  <c r="BX81" i="4"/>
  <c r="AB153" i="4"/>
  <c r="D28" i="9"/>
  <c r="B8" i="12"/>
  <c r="C28" i="9"/>
  <c r="E3" i="9"/>
  <c r="I7" i="13"/>
  <c r="I12" i="13" s="1"/>
  <c r="K39" i="9"/>
  <c r="D39" i="9"/>
  <c r="B16" i="9"/>
  <c r="B18" i="9"/>
  <c r="F94" i="7"/>
  <c r="F92" i="7"/>
  <c r="F93" i="7"/>
  <c r="F91" i="7"/>
  <c r="D94" i="7"/>
  <c r="D92" i="7"/>
  <c r="D93" i="7"/>
  <c r="D91" i="7"/>
  <c r="B20" i="9" l="1"/>
  <c r="D20" i="9" s="1"/>
  <c r="E7" i="9"/>
  <c r="B17" i="9"/>
  <c r="D6" i="13" s="1"/>
  <c r="E4" i="9"/>
  <c r="D7" i="13"/>
  <c r="D16" i="9"/>
  <c r="D4" i="13"/>
  <c r="CE81" i="4"/>
  <c r="CE153" i="4" s="1"/>
  <c r="B6" i="9" s="1"/>
  <c r="BX153" i="4"/>
  <c r="I36" i="9"/>
  <c r="I35" i="9"/>
  <c r="K35" i="9" s="1"/>
  <c r="D35" i="9"/>
  <c r="D34" i="9"/>
  <c r="I34" i="9"/>
  <c r="K34" i="9" s="1"/>
  <c r="D38" i="9"/>
  <c r="I38" i="9"/>
  <c r="K38" i="9" s="1"/>
  <c r="E94" i="7"/>
  <c r="E92" i="7"/>
  <c r="E93" i="7"/>
  <c r="E91" i="7"/>
  <c r="C92" i="7"/>
  <c r="C94" i="7" s="1"/>
  <c r="C93" i="7"/>
  <c r="C91" i="7"/>
  <c r="D17" i="9" l="1"/>
  <c r="D8" i="13"/>
  <c r="BY154" i="4"/>
  <c r="AB154" i="4" s="1"/>
  <c r="G6" i="9"/>
  <c r="G10" i="9" s="1"/>
  <c r="J16" i="9" s="1"/>
  <c r="F6" i="9"/>
  <c r="F10" i="9" s="1"/>
  <c r="I16" i="9" s="1"/>
  <c r="B10" i="9"/>
  <c r="H6" i="9"/>
  <c r="H10" i="9" s="1"/>
  <c r="L16" i="9" s="1"/>
  <c r="C6" i="9"/>
  <c r="D15" i="7"/>
  <c r="F6" i="14" l="1"/>
  <c r="L17" i="9"/>
  <c r="C6" i="14"/>
  <c r="I17" i="9"/>
  <c r="B37" i="9"/>
  <c r="C10" i="9"/>
  <c r="B19" i="9"/>
  <c r="E6" i="9"/>
  <c r="J17" i="9"/>
  <c r="D6" i="14"/>
  <c r="O12" i="7"/>
  <c r="O11" i="7"/>
  <c r="O10" i="7"/>
  <c r="O9" i="7"/>
  <c r="D19" i="9" l="1"/>
  <c r="D5" i="13"/>
  <c r="B23" i="9"/>
  <c r="I37" i="9"/>
  <c r="D37" i="9"/>
  <c r="B41" i="9"/>
  <c r="L52" i="7"/>
  <c r="M52" i="7"/>
  <c r="J52" i="7"/>
  <c r="E22" i="7"/>
  <c r="E23" i="7"/>
  <c r="G23" i="7"/>
  <c r="F23" i="7"/>
  <c r="D22" i="7"/>
  <c r="C24" i="7"/>
  <c r="C23" i="7"/>
  <c r="C22" i="7"/>
  <c r="C19" i="9" l="1"/>
  <c r="B24" i="9"/>
  <c r="D12" i="13"/>
  <c r="K37" i="9"/>
  <c r="I41" i="9"/>
  <c r="C40" i="9"/>
  <c r="C34" i="9"/>
  <c r="C36" i="9"/>
  <c r="C39" i="9"/>
  <c r="C38" i="9"/>
  <c r="C37" i="9"/>
  <c r="C35" i="9"/>
  <c r="C20" i="9"/>
  <c r="B4" i="12"/>
  <c r="H4" i="12" s="1"/>
  <c r="P6" i="14" s="1"/>
  <c r="C16" i="9"/>
  <c r="C21" i="9"/>
  <c r="C22" i="9"/>
  <c r="C17" i="9"/>
  <c r="C18" i="9"/>
  <c r="O52" i="7"/>
  <c r="C23" i="9" l="1"/>
  <c r="C41" i="9"/>
  <c r="P18" i="14"/>
  <c r="J40" i="9"/>
  <c r="J34" i="9"/>
  <c r="J39" i="9"/>
  <c r="J35" i="9"/>
  <c r="J36" i="9"/>
  <c r="J38" i="9"/>
  <c r="J37" i="9"/>
  <c r="N53" i="7"/>
  <c r="L53" i="7"/>
  <c r="M53" i="7"/>
  <c r="F17" i="7" s="1"/>
  <c r="K53" i="7"/>
  <c r="D17" i="7" s="1"/>
  <c r="G17" i="7"/>
  <c r="J53" i="7"/>
  <c r="C17" i="7" s="1"/>
  <c r="C18" i="7" s="1"/>
  <c r="E17" i="7"/>
  <c r="J41" i="9" l="1"/>
  <c r="P12" i="7"/>
  <c r="Q12" i="7" s="1"/>
  <c r="P11" i="7"/>
  <c r="Q11" i="7" s="1"/>
  <c r="G11" i="7"/>
  <c r="E11" i="7"/>
  <c r="D11" i="7"/>
  <c r="C11" i="7"/>
  <c r="P10" i="7"/>
  <c r="Q10" i="7" s="1"/>
  <c r="P9" i="7"/>
  <c r="Q9" i="7" s="1"/>
  <c r="Q8" i="7"/>
  <c r="F11" i="7"/>
  <c r="P5" i="7"/>
  <c r="Q5" i="7" s="1"/>
  <c r="P4" i="7"/>
  <c r="Q4" i="7" s="1"/>
  <c r="D12" i="7" l="1"/>
  <c r="D26" i="7" s="1"/>
  <c r="D30" i="7" s="1"/>
  <c r="E12" i="7"/>
  <c r="E15" i="7"/>
  <c r="C12" i="7"/>
  <c r="C15" i="7"/>
  <c r="F12" i="7"/>
  <c r="F15" i="7" s="1"/>
  <c r="H11" i="7"/>
  <c r="G12" i="7"/>
  <c r="K39" i="8"/>
  <c r="K40" i="8"/>
  <c r="I39" i="8"/>
  <c r="W2059" i="3"/>
  <c r="W2058" i="3"/>
  <c r="W2057" i="3"/>
  <c r="W2056" i="3"/>
  <c r="W2055" i="3"/>
  <c r="R2057" i="3"/>
  <c r="R2056" i="3"/>
  <c r="R2055" i="3"/>
  <c r="W2065" i="3" l="1"/>
  <c r="X2061" i="3" s="1"/>
  <c r="G27" i="7"/>
  <c r="G31" i="7" s="1"/>
  <c r="G51" i="7" s="1"/>
  <c r="G15" i="7"/>
  <c r="G59" i="7"/>
  <c r="G55" i="7"/>
  <c r="D34" i="7"/>
  <c r="D38" i="7" s="1"/>
  <c r="D42" i="7" s="1"/>
  <c r="D46" i="7" s="1"/>
  <c r="D50" i="7"/>
  <c r="D58" i="7"/>
  <c r="D54" i="7"/>
  <c r="H12" i="7"/>
  <c r="F27" i="7"/>
  <c r="F31" i="7" s="1"/>
  <c r="X2063" i="3" l="1"/>
  <c r="X2064" i="3"/>
  <c r="X2062" i="3"/>
  <c r="X2060" i="3"/>
  <c r="G35" i="7"/>
  <c r="G39" i="7" s="1"/>
  <c r="G43" i="7" s="1"/>
  <c r="G47" i="7" s="1"/>
  <c r="F35" i="7"/>
  <c r="F39" i="7" s="1"/>
  <c r="F43" i="7" s="1"/>
  <c r="F47" i="7" s="1"/>
  <c r="F55" i="7"/>
  <c r="F51" i="7"/>
  <c r="F59" i="7"/>
  <c r="H15" i="7"/>
  <c r="C26" i="7" s="1"/>
  <c r="C30" i="7" s="1"/>
  <c r="C20" i="7"/>
  <c r="C19" i="7"/>
  <c r="F19" i="7"/>
  <c r="D18" i="7"/>
  <c r="G19" i="7"/>
  <c r="D28" i="7" l="1"/>
  <c r="D32" i="7" s="1"/>
  <c r="D36" i="7" s="1"/>
  <c r="D40" i="7" s="1"/>
  <c r="D44" i="7" s="1"/>
  <c r="D48" i="7" s="1"/>
  <c r="G26" i="7"/>
  <c r="G30" i="7" s="1"/>
  <c r="G34" i="7" s="1"/>
  <c r="G38" i="7" s="1"/>
  <c r="G42" i="7" s="1"/>
  <c r="G46" i="7" s="1"/>
  <c r="C34" i="7"/>
  <c r="C38" i="7" s="1"/>
  <c r="C42" i="7" s="1"/>
  <c r="C54" i="7"/>
  <c r="C50" i="7"/>
  <c r="C58" i="7"/>
  <c r="F26" i="7"/>
  <c r="F30" i="7" s="1"/>
  <c r="F34" i="7" s="1"/>
  <c r="F38" i="7" s="1"/>
  <c r="F42" i="7" s="1"/>
  <c r="F46" i="7" s="1"/>
  <c r="G28" i="7"/>
  <c r="G32" i="7" s="1"/>
  <c r="G36" i="7" s="1"/>
  <c r="G40" i="7" s="1"/>
  <c r="G44" i="7" s="1"/>
  <c r="G48" i="7" s="1"/>
  <c r="D27" i="7"/>
  <c r="D31" i="7" s="1"/>
  <c r="D35" i="7" s="1"/>
  <c r="D39" i="7" s="1"/>
  <c r="D43" i="7" s="1"/>
  <c r="D47" i="7" s="1"/>
  <c r="F28" i="7"/>
  <c r="F32" i="7" s="1"/>
  <c r="F36" i="7" s="1"/>
  <c r="F40" i="7" s="1"/>
  <c r="F44" i="7" s="1"/>
  <c r="F48" i="7" s="1"/>
  <c r="C28" i="7"/>
  <c r="C32" i="7" s="1"/>
  <c r="C27" i="7"/>
  <c r="C31" i="7" s="1"/>
  <c r="E19" i="7"/>
  <c r="H19" i="7" s="1"/>
  <c r="E20" i="7"/>
  <c r="H20" i="7" s="1"/>
  <c r="E18" i="7"/>
  <c r="H17" i="7"/>
  <c r="C46" i="7" l="1"/>
  <c r="C35" i="7"/>
  <c r="C39" i="7" s="1"/>
  <c r="C43" i="7" s="1"/>
  <c r="C55" i="7"/>
  <c r="C51" i="7"/>
  <c r="C59" i="7"/>
  <c r="C36" i="7"/>
  <c r="C40" i="7" s="1"/>
  <c r="C44" i="7" s="1"/>
  <c r="C60" i="7"/>
  <c r="C56" i="7"/>
  <c r="H56" i="7" s="1"/>
  <c r="C52" i="7"/>
  <c r="E28" i="7"/>
  <c r="E27" i="7"/>
  <c r="E31" i="7" s="1"/>
  <c r="E26" i="7"/>
  <c r="E30" i="7" s="1"/>
  <c r="H18" i="7"/>
  <c r="C48" i="7" l="1"/>
  <c r="C47" i="7"/>
  <c r="E32" i="7"/>
  <c r="E34" i="7"/>
  <c r="E54" i="7"/>
  <c r="H54" i="7" s="1"/>
  <c r="E58" i="7"/>
  <c r="H58" i="7" s="1"/>
  <c r="E50" i="7"/>
  <c r="H50" i="7" s="1"/>
  <c r="E35" i="7"/>
  <c r="E55" i="7"/>
  <c r="H55" i="7" s="1"/>
  <c r="E51" i="7"/>
  <c r="H51" i="7" s="1"/>
  <c r="E59" i="7"/>
  <c r="H59" i="7" s="1"/>
  <c r="H27" i="7"/>
  <c r="H26" i="7"/>
  <c r="H28" i="7"/>
  <c r="H31" i="7"/>
  <c r="H30" i="7"/>
  <c r="I34" i="7" s="1"/>
  <c r="E39" i="7" l="1"/>
  <c r="E43" i="7" s="1"/>
  <c r="H34" i="7"/>
  <c r="E38" i="7"/>
  <c r="E42" i="7" s="1"/>
  <c r="H35" i="7"/>
  <c r="E60" i="7"/>
  <c r="H60" i="7" s="1"/>
  <c r="E52" i="7"/>
  <c r="H52" i="7" s="1"/>
  <c r="E36" i="7"/>
  <c r="E40" i="7" s="1"/>
  <c r="E44" i="7" s="1"/>
  <c r="H53" i="7"/>
  <c r="C68" i="7" s="1"/>
  <c r="H32" i="7"/>
  <c r="H29" i="7" s="1"/>
  <c r="H38" i="7"/>
  <c r="H39" i="7" l="1"/>
  <c r="E48" i="7"/>
  <c r="H44" i="7"/>
  <c r="J68" i="7" s="1"/>
  <c r="E46" i="7"/>
  <c r="H46" i="7" s="1"/>
  <c r="J75" i="7" s="1"/>
  <c r="H42" i="7"/>
  <c r="J66" i="7" s="1"/>
  <c r="E47" i="7"/>
  <c r="H47" i="7" s="1"/>
  <c r="J76" i="7" s="1"/>
  <c r="H43" i="7"/>
  <c r="J67" i="7" s="1"/>
  <c r="H49" i="7"/>
  <c r="D68" i="7" s="1"/>
  <c r="H57" i="7"/>
  <c r="F68" i="7" s="1"/>
  <c r="H36" i="7"/>
  <c r="R2058" i="3"/>
  <c r="J85" i="7" l="1"/>
  <c r="J69" i="7"/>
  <c r="K68" i="7" s="1"/>
  <c r="J86" i="7"/>
  <c r="J87" i="7"/>
  <c r="H41" i="7"/>
  <c r="H48" i="7"/>
  <c r="H40" i="7"/>
  <c r="H37" i="7" s="1"/>
  <c r="S2055" i="3"/>
  <c r="S2056" i="3"/>
  <c r="S2057" i="3"/>
  <c r="D39" i="8"/>
  <c r="D40" i="8"/>
  <c r="B39" i="8"/>
  <c r="D22" i="8"/>
  <c r="D28" i="8"/>
  <c r="C28" i="8"/>
  <c r="B28" i="8"/>
  <c r="E8" i="8"/>
  <c r="E9" i="8"/>
  <c r="H8" i="8"/>
  <c r="H9" i="8"/>
  <c r="G8" i="8"/>
  <c r="G9" i="8"/>
  <c r="F8" i="8"/>
  <c r="F9" i="8"/>
  <c r="D10" i="8"/>
  <c r="B9" i="8"/>
  <c r="C9" i="8" s="1"/>
  <c r="CJ2082" i="3"/>
  <c r="B4" i="8"/>
  <c r="F4" i="8" s="1"/>
  <c r="B5" i="8"/>
  <c r="H5" i="8" s="1"/>
  <c r="B6" i="8"/>
  <c r="C6" i="8" s="1"/>
  <c r="B7" i="8"/>
  <c r="C7" i="8" s="1"/>
  <c r="B8" i="8"/>
  <c r="C8" i="8" s="1"/>
  <c r="E7" i="8" l="1"/>
  <c r="C8" i="13"/>
  <c r="J8" i="13" s="1"/>
  <c r="B37" i="8"/>
  <c r="I37" i="8" s="1"/>
  <c r="K37" i="8" s="1"/>
  <c r="C5" i="13"/>
  <c r="J5" i="13" s="1"/>
  <c r="B21" i="8"/>
  <c r="D21" i="8" s="1"/>
  <c r="C9" i="13"/>
  <c r="J9" i="13" s="1"/>
  <c r="B22" i="8"/>
  <c r="C10" i="13"/>
  <c r="J96" i="7"/>
  <c r="K67" i="7"/>
  <c r="K66" i="7"/>
  <c r="J95" i="7"/>
  <c r="K86" i="7"/>
  <c r="J94" i="7"/>
  <c r="J88" i="7"/>
  <c r="K87" i="7" s="1"/>
  <c r="K85" i="7"/>
  <c r="H45" i="7"/>
  <c r="E68" i="7" s="1"/>
  <c r="J77" i="7"/>
  <c r="C5" i="8"/>
  <c r="F5" i="8"/>
  <c r="G4" i="8"/>
  <c r="B40" i="8"/>
  <c r="I40" i="8" s="1"/>
  <c r="F6" i="8"/>
  <c r="G5" i="8"/>
  <c r="H4" i="8"/>
  <c r="E6" i="8"/>
  <c r="D37" i="8"/>
  <c r="B20" i="8"/>
  <c r="D20" i="8" s="1"/>
  <c r="B38" i="8"/>
  <c r="I38" i="8" s="1"/>
  <c r="K38" i="8" s="1"/>
  <c r="C4" i="8"/>
  <c r="C6" i="13" s="1"/>
  <c r="J6" i="13" s="1"/>
  <c r="G7" i="8"/>
  <c r="H6" i="8"/>
  <c r="B19" i="8"/>
  <c r="D19" i="8" s="1"/>
  <c r="H7" i="8"/>
  <c r="F7" i="8"/>
  <c r="G6" i="8"/>
  <c r="B18" i="8"/>
  <c r="B36" i="8" l="1"/>
  <c r="C7" i="13"/>
  <c r="J7" i="13" s="1"/>
  <c r="L6" i="13" s="1"/>
  <c r="J10" i="13"/>
  <c r="U3" i="14" s="1"/>
  <c r="P42" i="14" s="1"/>
  <c r="K95" i="7"/>
  <c r="J78" i="7"/>
  <c r="K77" i="7" s="1"/>
  <c r="J97" i="7"/>
  <c r="K94" i="7"/>
  <c r="K96" i="7"/>
  <c r="B35" i="8"/>
  <c r="I35" i="8" s="1"/>
  <c r="K35" i="8" s="1"/>
  <c r="B17" i="8"/>
  <c r="E4" i="8"/>
  <c r="D38" i="8"/>
  <c r="Q49" i="14" l="1"/>
  <c r="Q42" i="14"/>
  <c r="R49" i="14" s="1"/>
  <c r="I36" i="8"/>
  <c r="K75" i="7"/>
  <c r="K76" i="7"/>
  <c r="D35" i="8"/>
  <c r="D17" i="8"/>
  <c r="CG2073" i="3" l="1"/>
  <c r="CG2079" i="3" l="1"/>
  <c r="B3" i="8"/>
  <c r="CH2068" i="3"/>
  <c r="CH2069" i="3" s="1"/>
  <c r="CD2070" i="3"/>
  <c r="CQ23" i="3"/>
  <c r="CQ28" i="3"/>
  <c r="CQ33" i="3"/>
  <c r="CQ38" i="3"/>
  <c r="CQ43" i="3"/>
  <c r="CQ48" i="3"/>
  <c r="CQ58" i="3"/>
  <c r="CQ63" i="3"/>
  <c r="CQ68" i="3"/>
  <c r="CQ73" i="3"/>
  <c r="CQ78" i="3"/>
  <c r="CQ83" i="3"/>
  <c r="CQ88" i="3"/>
  <c r="CQ93" i="3"/>
  <c r="CQ98" i="3"/>
  <c r="CQ103" i="3"/>
  <c r="CQ108" i="3"/>
  <c r="CQ113" i="3"/>
  <c r="CQ123" i="3"/>
  <c r="CQ128" i="3"/>
  <c r="CQ133" i="3"/>
  <c r="CQ138" i="3"/>
  <c r="CQ143" i="3"/>
  <c r="CQ148" i="3"/>
  <c r="CQ153" i="3"/>
  <c r="CQ158" i="3"/>
  <c r="CQ163" i="3"/>
  <c r="CQ168" i="3"/>
  <c r="CQ173" i="3"/>
  <c r="CQ178" i="3"/>
  <c r="CQ183" i="3"/>
  <c r="CQ188" i="3"/>
  <c r="CQ193" i="3"/>
  <c r="CQ198" i="3"/>
  <c r="CQ203" i="3"/>
  <c r="CQ208" i="3"/>
  <c r="CQ213" i="3"/>
  <c r="CQ218" i="3"/>
  <c r="CQ223" i="3"/>
  <c r="CQ228" i="3"/>
  <c r="CQ233" i="3"/>
  <c r="CQ238" i="3"/>
  <c r="CQ243" i="3"/>
  <c r="CQ248" i="3"/>
  <c r="CQ258" i="3"/>
  <c r="CQ263" i="3"/>
  <c r="CQ268" i="3"/>
  <c r="CQ273" i="3"/>
  <c r="CQ278" i="3"/>
  <c r="CQ283" i="3"/>
  <c r="CQ288" i="3"/>
  <c r="CQ293" i="3"/>
  <c r="CQ298" i="3"/>
  <c r="CQ303" i="3"/>
  <c r="CQ308" i="3"/>
  <c r="CQ313" i="3"/>
  <c r="CQ318" i="3"/>
  <c r="CQ323" i="3"/>
  <c r="CQ328" i="3"/>
  <c r="CQ338" i="3"/>
  <c r="CQ343" i="3"/>
  <c r="CQ348" i="3"/>
  <c r="CQ353" i="3"/>
  <c r="CQ358" i="3"/>
  <c r="CQ363" i="3"/>
  <c r="CQ368" i="3"/>
  <c r="CQ373" i="3"/>
  <c r="CQ378" i="3"/>
  <c r="CQ383" i="3"/>
  <c r="CQ388" i="3"/>
  <c r="CQ393" i="3"/>
  <c r="CQ398" i="3"/>
  <c r="CQ403" i="3"/>
  <c r="CQ408" i="3"/>
  <c r="CQ413" i="3"/>
  <c r="CQ418" i="3"/>
  <c r="CQ423" i="3"/>
  <c r="CQ428" i="3"/>
  <c r="CQ433" i="3"/>
  <c r="CQ438" i="3"/>
  <c r="CQ443" i="3"/>
  <c r="CQ448" i="3"/>
  <c r="CQ453" i="3"/>
  <c r="CQ458" i="3"/>
  <c r="CQ463" i="3"/>
  <c r="CQ468" i="3"/>
  <c r="CQ473" i="3"/>
  <c r="CQ478" i="3"/>
  <c r="CQ483" i="3"/>
  <c r="CQ488" i="3"/>
  <c r="CQ493" i="3"/>
  <c r="CQ498" i="3"/>
  <c r="CQ503" i="3"/>
  <c r="CQ508" i="3"/>
  <c r="CQ513" i="3"/>
  <c r="CQ518" i="3"/>
  <c r="CQ523" i="3"/>
  <c r="CQ528" i="3"/>
  <c r="CQ533" i="3"/>
  <c r="CQ538" i="3"/>
  <c r="CQ543" i="3"/>
  <c r="CQ548" i="3"/>
  <c r="CQ553" i="3"/>
  <c r="CQ563" i="3"/>
  <c r="CQ568" i="3"/>
  <c r="CQ583" i="3"/>
  <c r="CQ588" i="3"/>
  <c r="CQ593" i="3"/>
  <c r="CQ598" i="3"/>
  <c r="CQ603" i="3"/>
  <c r="CQ608" i="3"/>
  <c r="CQ613" i="3"/>
  <c r="CQ618" i="3"/>
  <c r="CQ623" i="3"/>
  <c r="CQ628" i="3"/>
  <c r="CQ633" i="3"/>
  <c r="CQ638" i="3"/>
  <c r="CQ643" i="3"/>
  <c r="CQ648" i="3"/>
  <c r="CQ658" i="3"/>
  <c r="CQ663" i="3"/>
  <c r="CQ668" i="3"/>
  <c r="CQ673" i="3"/>
  <c r="CQ678" i="3"/>
  <c r="CQ683" i="3"/>
  <c r="CQ688" i="3"/>
  <c r="CQ693" i="3"/>
  <c r="CQ703" i="3"/>
  <c r="CQ708" i="3"/>
  <c r="CQ713" i="3"/>
  <c r="CQ718" i="3"/>
  <c r="CQ723" i="3"/>
  <c r="CQ728" i="3"/>
  <c r="CQ733" i="3"/>
  <c r="CQ738" i="3"/>
  <c r="CQ743" i="3"/>
  <c r="CQ748" i="3"/>
  <c r="CQ753" i="3"/>
  <c r="CQ758" i="3"/>
  <c r="CQ763" i="3"/>
  <c r="CQ768" i="3"/>
  <c r="CQ773" i="3"/>
  <c r="CQ778" i="3"/>
  <c r="CQ783" i="3"/>
  <c r="CQ788" i="3"/>
  <c r="CQ793" i="3"/>
  <c r="CQ798" i="3"/>
  <c r="CQ803" i="3"/>
  <c r="CQ808" i="3"/>
  <c r="CQ813" i="3"/>
  <c r="CQ818" i="3"/>
  <c r="CQ823" i="3"/>
  <c r="CQ828" i="3"/>
  <c r="CQ833" i="3"/>
  <c r="CQ838" i="3"/>
  <c r="CQ843" i="3"/>
  <c r="CQ848" i="3"/>
  <c r="CQ853" i="3"/>
  <c r="CQ858" i="3"/>
  <c r="CQ863" i="3"/>
  <c r="CQ868" i="3"/>
  <c r="CQ873" i="3"/>
  <c r="CQ878" i="3"/>
  <c r="CQ883" i="3"/>
  <c r="CQ888" i="3"/>
  <c r="CQ898" i="3"/>
  <c r="CQ903" i="3"/>
  <c r="CQ908" i="3"/>
  <c r="CQ913" i="3"/>
  <c r="CQ918" i="3"/>
  <c r="CQ923" i="3"/>
  <c r="CQ928" i="3"/>
  <c r="CQ933" i="3"/>
  <c r="CQ938" i="3"/>
  <c r="CQ943" i="3"/>
  <c r="CQ948" i="3"/>
  <c r="CQ953" i="3"/>
  <c r="CQ958" i="3"/>
  <c r="CQ963" i="3"/>
  <c r="CQ968" i="3"/>
  <c r="CQ978" i="3"/>
  <c r="CQ983" i="3"/>
  <c r="CQ988" i="3"/>
  <c r="CQ993" i="3"/>
  <c r="CQ998" i="3"/>
  <c r="CQ1003" i="3"/>
  <c r="CQ1008" i="3"/>
  <c r="CQ1013" i="3"/>
  <c r="CQ1018" i="3"/>
  <c r="CQ1023" i="3"/>
  <c r="CQ1028" i="3"/>
  <c r="CQ1033" i="3"/>
  <c r="CQ1038" i="3"/>
  <c r="CQ1043" i="3"/>
  <c r="CQ1048" i="3"/>
  <c r="CQ1053" i="3"/>
  <c r="CQ1058" i="3"/>
  <c r="CQ1063" i="3"/>
  <c r="CQ1068" i="3"/>
  <c r="CQ1073" i="3"/>
  <c r="CQ1078" i="3"/>
  <c r="CQ1083" i="3"/>
  <c r="CQ1088" i="3"/>
  <c r="CQ1093" i="3"/>
  <c r="CQ1098" i="3"/>
  <c r="CQ1103" i="3"/>
  <c r="CQ1108" i="3"/>
  <c r="CQ1113" i="3"/>
  <c r="CQ1118" i="3"/>
  <c r="CQ1123" i="3"/>
  <c r="CQ1128" i="3"/>
  <c r="CQ1133" i="3"/>
  <c r="CQ1138" i="3"/>
  <c r="CQ1143" i="3"/>
  <c r="CQ1148" i="3"/>
  <c r="CQ1153" i="3"/>
  <c r="CQ1158" i="3"/>
  <c r="CQ1163" i="3"/>
  <c r="CQ1168" i="3"/>
  <c r="CQ1173" i="3"/>
  <c r="CQ1183" i="3"/>
  <c r="CQ1188" i="3"/>
  <c r="CQ1193" i="3"/>
  <c r="CQ1198" i="3"/>
  <c r="CQ1203" i="3"/>
  <c r="CQ1208" i="3"/>
  <c r="CQ1218" i="3"/>
  <c r="CQ1223" i="3"/>
  <c r="CQ1228" i="3"/>
  <c r="CQ1233" i="3"/>
  <c r="CQ1238" i="3"/>
  <c r="CQ1243" i="3"/>
  <c r="CQ1248" i="3"/>
  <c r="CQ1253" i="3"/>
  <c r="CQ1263" i="3"/>
  <c r="CQ1268" i="3"/>
  <c r="CQ1273" i="3"/>
  <c r="CQ1278" i="3"/>
  <c r="CQ1283" i="3"/>
  <c r="CQ1288" i="3"/>
  <c r="CQ1303" i="3"/>
  <c r="CQ1308" i="3"/>
  <c r="CQ1313" i="3"/>
  <c r="CQ1318" i="3"/>
  <c r="CQ1323" i="3"/>
  <c r="CQ1328" i="3"/>
  <c r="CQ1333" i="3"/>
  <c r="CQ1338" i="3"/>
  <c r="CQ1343" i="3"/>
  <c r="CQ1353" i="3"/>
  <c r="CQ1358" i="3"/>
  <c r="CQ1363" i="3"/>
  <c r="CQ1368" i="3"/>
  <c r="CQ1373" i="3"/>
  <c r="CQ1378" i="3"/>
  <c r="CQ1383" i="3"/>
  <c r="CQ1388" i="3"/>
  <c r="CQ1393" i="3"/>
  <c r="CQ1398" i="3"/>
  <c r="CQ1403" i="3"/>
  <c r="CQ1408" i="3"/>
  <c r="CQ1413" i="3"/>
  <c r="CQ1418" i="3"/>
  <c r="CQ1423" i="3"/>
  <c r="CQ1428" i="3"/>
  <c r="CQ1433" i="3"/>
  <c r="CQ1438" i="3"/>
  <c r="CQ1443" i="3"/>
  <c r="CQ1448" i="3"/>
  <c r="CQ1453" i="3"/>
  <c r="CQ1458" i="3"/>
  <c r="CQ1463" i="3"/>
  <c r="CQ1468" i="3"/>
  <c r="CQ1473" i="3"/>
  <c r="CQ1478" i="3"/>
  <c r="CQ1483" i="3"/>
  <c r="CQ1488" i="3"/>
  <c r="CQ1493" i="3"/>
  <c r="CQ1498" i="3"/>
  <c r="CQ1503" i="3"/>
  <c r="CQ1508" i="3"/>
  <c r="CQ1513" i="3"/>
  <c r="CQ1518" i="3"/>
  <c r="CQ1523" i="3"/>
  <c r="CQ1528" i="3"/>
  <c r="CQ1538" i="3"/>
  <c r="CQ1543" i="3"/>
  <c r="CQ1548" i="3"/>
  <c r="CQ1553" i="3"/>
  <c r="CQ1558" i="3"/>
  <c r="CQ1563" i="3"/>
  <c r="CQ1568" i="3"/>
  <c r="CQ1573" i="3"/>
  <c r="CQ1578" i="3"/>
  <c r="CQ1583" i="3"/>
  <c r="CQ1588" i="3"/>
  <c r="CQ1593" i="3"/>
  <c r="CQ1598" i="3"/>
  <c r="CQ1603" i="3"/>
  <c r="CQ1608" i="3"/>
  <c r="CQ1618" i="3"/>
  <c r="CQ1623" i="3"/>
  <c r="CQ1628" i="3"/>
  <c r="CQ1633" i="3"/>
  <c r="CQ1638" i="3"/>
  <c r="CQ1643" i="3"/>
  <c r="CQ1648" i="3"/>
  <c r="CQ1653" i="3"/>
  <c r="CQ1658" i="3"/>
  <c r="CQ1663" i="3"/>
  <c r="CQ1668" i="3"/>
  <c r="CQ1673" i="3"/>
  <c r="CQ1678" i="3"/>
  <c r="CQ1683" i="3"/>
  <c r="CQ1688" i="3"/>
  <c r="CQ1693" i="3"/>
  <c r="CQ1698" i="3"/>
  <c r="CQ1703" i="3"/>
  <c r="CQ1708" i="3"/>
  <c r="CQ1713" i="3"/>
  <c r="CQ1718" i="3"/>
  <c r="CQ1728" i="3"/>
  <c r="CQ1733" i="3"/>
  <c r="CQ1738" i="3"/>
  <c r="CQ1748" i="3"/>
  <c r="CQ1753" i="3"/>
  <c r="CQ1758" i="3"/>
  <c r="CQ1768" i="3"/>
  <c r="CQ1773" i="3"/>
  <c r="CQ1778" i="3"/>
  <c r="CQ1788" i="3"/>
  <c r="CQ1793" i="3"/>
  <c r="CQ1798" i="3"/>
  <c r="CQ1808" i="3"/>
  <c r="CQ1813" i="3"/>
  <c r="CQ1818" i="3"/>
  <c r="CQ1828" i="3"/>
  <c r="CQ1833" i="3"/>
  <c r="CQ1838" i="3"/>
  <c r="CQ1848" i="3"/>
  <c r="CQ1853" i="3"/>
  <c r="CQ1858" i="3"/>
  <c r="CQ1868" i="3"/>
  <c r="CQ1873" i="3"/>
  <c r="CQ1878" i="3"/>
  <c r="CQ1888" i="3"/>
  <c r="CQ1893" i="3"/>
  <c r="CQ1898" i="3"/>
  <c r="CQ1908" i="3"/>
  <c r="CQ1913" i="3"/>
  <c r="CQ1918" i="3"/>
  <c r="CQ1928" i="3"/>
  <c r="CQ1933" i="3"/>
  <c r="CQ1938" i="3"/>
  <c r="CQ1948" i="3"/>
  <c r="CQ1953" i="3"/>
  <c r="CQ1958" i="3"/>
  <c r="CQ1968" i="3"/>
  <c r="CQ1973" i="3"/>
  <c r="CQ1978" i="3"/>
  <c r="CQ1988" i="3"/>
  <c r="CQ1993" i="3"/>
  <c r="CQ1998" i="3"/>
  <c r="CQ2008" i="3"/>
  <c r="CQ2013" i="3"/>
  <c r="CQ2018" i="3"/>
  <c r="CQ2028" i="3"/>
  <c r="CQ2033" i="3"/>
  <c r="CQ2038" i="3"/>
  <c r="CQ2048" i="3"/>
  <c r="CY607" i="3"/>
  <c r="CY608" i="3"/>
  <c r="CY609" i="3"/>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Y635" i="3"/>
  <c r="CY636" i="3"/>
  <c r="CY637" i="3"/>
  <c r="CY638" i="3"/>
  <c r="CY639" i="3"/>
  <c r="CY640" i="3"/>
  <c r="CY641" i="3"/>
  <c r="CY642" i="3"/>
  <c r="CY643" i="3"/>
  <c r="CY644" i="3"/>
  <c r="CY645" i="3"/>
  <c r="CY646" i="3"/>
  <c r="CY647" i="3"/>
  <c r="CY648" i="3"/>
  <c r="CY649" i="3"/>
  <c r="CY650" i="3"/>
  <c r="CY651" i="3"/>
  <c r="CY652" i="3"/>
  <c r="CY653" i="3"/>
  <c r="CY654" i="3"/>
  <c r="CY655" i="3"/>
  <c r="CY656" i="3"/>
  <c r="CY657" i="3"/>
  <c r="CY658" i="3"/>
  <c r="CY659" i="3"/>
  <c r="CY660" i="3"/>
  <c r="CY661" i="3"/>
  <c r="CY662" i="3"/>
  <c r="CY663" i="3"/>
  <c r="CY664" i="3"/>
  <c r="CY665" i="3"/>
  <c r="CY666" i="3"/>
  <c r="CY667" i="3"/>
  <c r="CY668" i="3"/>
  <c r="CY669" i="3"/>
  <c r="CY670" i="3"/>
  <c r="CY671" i="3"/>
  <c r="CY672" i="3"/>
  <c r="CY673" i="3"/>
  <c r="CY674" i="3"/>
  <c r="CY675" i="3"/>
  <c r="CY676" i="3"/>
  <c r="CY677" i="3"/>
  <c r="CY678" i="3"/>
  <c r="CY679" i="3"/>
  <c r="CY680" i="3"/>
  <c r="CY681" i="3"/>
  <c r="CY682" i="3"/>
  <c r="CY683" i="3"/>
  <c r="CY684" i="3"/>
  <c r="CY685" i="3"/>
  <c r="CY686" i="3"/>
  <c r="CY687" i="3"/>
  <c r="CY688" i="3"/>
  <c r="CY689" i="3"/>
  <c r="CY690" i="3"/>
  <c r="CY691" i="3"/>
  <c r="CY692" i="3"/>
  <c r="CY693" i="3"/>
  <c r="CY694" i="3"/>
  <c r="CY695" i="3"/>
  <c r="CY696" i="3"/>
  <c r="CY697" i="3"/>
  <c r="CY698" i="3"/>
  <c r="CY699" i="3"/>
  <c r="CY700" i="3"/>
  <c r="CY701" i="3"/>
  <c r="CY702" i="3"/>
  <c r="CY703" i="3"/>
  <c r="CY704" i="3"/>
  <c r="CY705" i="3"/>
  <c r="CY706" i="3"/>
  <c r="CY707" i="3"/>
  <c r="CY708" i="3"/>
  <c r="CY709" i="3"/>
  <c r="CY710" i="3"/>
  <c r="CY711" i="3"/>
  <c r="CY712" i="3"/>
  <c r="CY713" i="3"/>
  <c r="CY714" i="3"/>
  <c r="CY715" i="3"/>
  <c r="CY716" i="3"/>
  <c r="CY717" i="3"/>
  <c r="CY718" i="3"/>
  <c r="CY719" i="3"/>
  <c r="CY720" i="3"/>
  <c r="CY721" i="3"/>
  <c r="CY722" i="3"/>
  <c r="CY723" i="3"/>
  <c r="CY724" i="3"/>
  <c r="CY725" i="3"/>
  <c r="CY726" i="3"/>
  <c r="CY727" i="3"/>
  <c r="CY728" i="3"/>
  <c r="CY729" i="3"/>
  <c r="CY730" i="3"/>
  <c r="CY731" i="3"/>
  <c r="CY732" i="3"/>
  <c r="CY733" i="3"/>
  <c r="CY734" i="3"/>
  <c r="CY735" i="3"/>
  <c r="CY736" i="3"/>
  <c r="CY737" i="3"/>
  <c r="CY738" i="3"/>
  <c r="CY739" i="3"/>
  <c r="CY740" i="3"/>
  <c r="CY741" i="3"/>
  <c r="CY742" i="3"/>
  <c r="CY743" i="3"/>
  <c r="CY744" i="3"/>
  <c r="CY745" i="3"/>
  <c r="CY746" i="3"/>
  <c r="CY747" i="3"/>
  <c r="CY748" i="3"/>
  <c r="CY749" i="3"/>
  <c r="CY750" i="3"/>
  <c r="CY751" i="3"/>
  <c r="CY752" i="3"/>
  <c r="CY753" i="3"/>
  <c r="CY754" i="3"/>
  <c r="CY755" i="3"/>
  <c r="CY756" i="3"/>
  <c r="CY757" i="3"/>
  <c r="CY758" i="3"/>
  <c r="CY759" i="3"/>
  <c r="CY760" i="3"/>
  <c r="CY761" i="3"/>
  <c r="CY762" i="3"/>
  <c r="CY763" i="3"/>
  <c r="CY764" i="3"/>
  <c r="CY765" i="3"/>
  <c r="CY766" i="3"/>
  <c r="CY767" i="3"/>
  <c r="CY768" i="3"/>
  <c r="CY769" i="3"/>
  <c r="CY770" i="3"/>
  <c r="CY771" i="3"/>
  <c r="CY772" i="3"/>
  <c r="CY773" i="3"/>
  <c r="CY774" i="3"/>
  <c r="CY775" i="3"/>
  <c r="CY776" i="3"/>
  <c r="CY777" i="3"/>
  <c r="CY778" i="3"/>
  <c r="CY779" i="3"/>
  <c r="CY780" i="3"/>
  <c r="CY781" i="3"/>
  <c r="CY782" i="3"/>
  <c r="CY783" i="3"/>
  <c r="CY784" i="3"/>
  <c r="CY785" i="3"/>
  <c r="CY786" i="3"/>
  <c r="CY787" i="3"/>
  <c r="CY788" i="3"/>
  <c r="CY789" i="3"/>
  <c r="CY790" i="3"/>
  <c r="CY791" i="3"/>
  <c r="CY792" i="3"/>
  <c r="CY793" i="3"/>
  <c r="CY794" i="3"/>
  <c r="CY795" i="3"/>
  <c r="CY796" i="3"/>
  <c r="CY797" i="3"/>
  <c r="CY798" i="3"/>
  <c r="CY799" i="3"/>
  <c r="CY800" i="3"/>
  <c r="CY801" i="3"/>
  <c r="CY802" i="3"/>
  <c r="CY803" i="3"/>
  <c r="CY804" i="3"/>
  <c r="CY805" i="3"/>
  <c r="CY806" i="3"/>
  <c r="CY807" i="3"/>
  <c r="CY808" i="3"/>
  <c r="CY809" i="3"/>
  <c r="CY810" i="3"/>
  <c r="CY811" i="3"/>
  <c r="CY812" i="3"/>
  <c r="CY813" i="3"/>
  <c r="CY814" i="3"/>
  <c r="CY815" i="3"/>
  <c r="CY816" i="3"/>
  <c r="CY817" i="3"/>
  <c r="CY818" i="3"/>
  <c r="CY819" i="3"/>
  <c r="CY820" i="3"/>
  <c r="CY821" i="3"/>
  <c r="CY822" i="3"/>
  <c r="CY823" i="3"/>
  <c r="CY824" i="3"/>
  <c r="CY825" i="3"/>
  <c r="CY826" i="3"/>
  <c r="CY827" i="3"/>
  <c r="CY828" i="3"/>
  <c r="CY829" i="3"/>
  <c r="CY830" i="3"/>
  <c r="CY831" i="3"/>
  <c r="CY832" i="3"/>
  <c r="CY833" i="3"/>
  <c r="CY834" i="3"/>
  <c r="CY835" i="3"/>
  <c r="CY836" i="3"/>
  <c r="CY837" i="3"/>
  <c r="CY838" i="3"/>
  <c r="CY839" i="3"/>
  <c r="CY840" i="3"/>
  <c r="CY841" i="3"/>
  <c r="CY842" i="3"/>
  <c r="CY843" i="3"/>
  <c r="CY844" i="3"/>
  <c r="CY845" i="3"/>
  <c r="CY846" i="3"/>
  <c r="CY847" i="3"/>
  <c r="CY848" i="3"/>
  <c r="CY849" i="3"/>
  <c r="CY850" i="3"/>
  <c r="CY851" i="3"/>
  <c r="CY852" i="3"/>
  <c r="CY853" i="3"/>
  <c r="CY854" i="3"/>
  <c r="CY855" i="3"/>
  <c r="CY856" i="3"/>
  <c r="CY857" i="3"/>
  <c r="CY858" i="3"/>
  <c r="CY859" i="3"/>
  <c r="CY860" i="3"/>
  <c r="CY861" i="3"/>
  <c r="CY862" i="3"/>
  <c r="CY863" i="3"/>
  <c r="CY864" i="3"/>
  <c r="CY865" i="3"/>
  <c r="CY866" i="3"/>
  <c r="CY867" i="3"/>
  <c r="CY868" i="3"/>
  <c r="CY869" i="3"/>
  <c r="CY870" i="3"/>
  <c r="CY871" i="3"/>
  <c r="CY872" i="3"/>
  <c r="CY873" i="3"/>
  <c r="CY874" i="3"/>
  <c r="CY875" i="3"/>
  <c r="CY876" i="3"/>
  <c r="CY877" i="3"/>
  <c r="CY878" i="3"/>
  <c r="CY879" i="3"/>
  <c r="CY880" i="3"/>
  <c r="CY881" i="3"/>
  <c r="CY882" i="3"/>
  <c r="CY883" i="3"/>
  <c r="CY884" i="3"/>
  <c r="CY885" i="3"/>
  <c r="CY886" i="3"/>
  <c r="CY887" i="3"/>
  <c r="CY888" i="3"/>
  <c r="CY889" i="3"/>
  <c r="CY890" i="3"/>
  <c r="CY891" i="3"/>
  <c r="CY892" i="3"/>
  <c r="CY893" i="3"/>
  <c r="CY894" i="3"/>
  <c r="CY895" i="3"/>
  <c r="CY896" i="3"/>
  <c r="CY897" i="3"/>
  <c r="CY898" i="3"/>
  <c r="CY899" i="3"/>
  <c r="CY900" i="3"/>
  <c r="CY901" i="3"/>
  <c r="CY902" i="3"/>
  <c r="CY903" i="3"/>
  <c r="CY904" i="3"/>
  <c r="CY905" i="3"/>
  <c r="CY906" i="3"/>
  <c r="CY907" i="3"/>
  <c r="CY908" i="3"/>
  <c r="CY909" i="3"/>
  <c r="CY910" i="3"/>
  <c r="CY911" i="3"/>
  <c r="CY912" i="3"/>
  <c r="CY913" i="3"/>
  <c r="CY914" i="3"/>
  <c r="CY915" i="3"/>
  <c r="CY916" i="3"/>
  <c r="CY917" i="3"/>
  <c r="CY918" i="3"/>
  <c r="CY919" i="3"/>
  <c r="CY920" i="3"/>
  <c r="CY921" i="3"/>
  <c r="CY922" i="3"/>
  <c r="CY923" i="3"/>
  <c r="CY924" i="3"/>
  <c r="CY925" i="3"/>
  <c r="CY926" i="3"/>
  <c r="CY927" i="3"/>
  <c r="CY928" i="3"/>
  <c r="CY929" i="3"/>
  <c r="CY930" i="3"/>
  <c r="CY931" i="3"/>
  <c r="CY932" i="3"/>
  <c r="CY933" i="3"/>
  <c r="CY934" i="3"/>
  <c r="CY935" i="3"/>
  <c r="CY936" i="3"/>
  <c r="CY937" i="3"/>
  <c r="CY938" i="3"/>
  <c r="CY939" i="3"/>
  <c r="CY940" i="3"/>
  <c r="CY941" i="3"/>
  <c r="CY942" i="3"/>
  <c r="CY943" i="3"/>
  <c r="CY944" i="3"/>
  <c r="CY945" i="3"/>
  <c r="CY946" i="3"/>
  <c r="CY947" i="3"/>
  <c r="CY948" i="3"/>
  <c r="CY949" i="3"/>
  <c r="CY950" i="3"/>
  <c r="CY951" i="3"/>
  <c r="CY952" i="3"/>
  <c r="CY953" i="3"/>
  <c r="CY954" i="3"/>
  <c r="CY955" i="3"/>
  <c r="CY956" i="3"/>
  <c r="CY957" i="3"/>
  <c r="CY958" i="3"/>
  <c r="CY959" i="3"/>
  <c r="CY960" i="3"/>
  <c r="CY961" i="3"/>
  <c r="CY962" i="3"/>
  <c r="CY963" i="3"/>
  <c r="CY964" i="3"/>
  <c r="CY965" i="3"/>
  <c r="CY966" i="3"/>
  <c r="CY967" i="3"/>
  <c r="CY968" i="3"/>
  <c r="CY969" i="3"/>
  <c r="CY970" i="3"/>
  <c r="CY971" i="3"/>
  <c r="CY972" i="3"/>
  <c r="CY973" i="3"/>
  <c r="CY974" i="3"/>
  <c r="CY975" i="3"/>
  <c r="CY976" i="3"/>
  <c r="CY977" i="3"/>
  <c r="CY978" i="3"/>
  <c r="CY979" i="3"/>
  <c r="CY980" i="3"/>
  <c r="CY981" i="3"/>
  <c r="CY982" i="3"/>
  <c r="CY983" i="3"/>
  <c r="CY984" i="3"/>
  <c r="CY985" i="3"/>
  <c r="CY986" i="3"/>
  <c r="CY987" i="3"/>
  <c r="CY988" i="3"/>
  <c r="CY989" i="3"/>
  <c r="CY990" i="3"/>
  <c r="CY991" i="3"/>
  <c r="CY992" i="3"/>
  <c r="CY993" i="3"/>
  <c r="CY994" i="3"/>
  <c r="CY995" i="3"/>
  <c r="CY996" i="3"/>
  <c r="CY997" i="3"/>
  <c r="CY998" i="3"/>
  <c r="CY999" i="3"/>
  <c r="CY1000" i="3"/>
  <c r="CY1001" i="3"/>
  <c r="CY1002" i="3"/>
  <c r="CY1003" i="3"/>
  <c r="CY1004" i="3"/>
  <c r="CY1005" i="3"/>
  <c r="CY1006" i="3"/>
  <c r="CY1007" i="3"/>
  <c r="CY1008" i="3"/>
  <c r="CY1009" i="3"/>
  <c r="CY1010" i="3"/>
  <c r="CY1011" i="3"/>
  <c r="CY1012" i="3"/>
  <c r="CY1013" i="3"/>
  <c r="CY1014" i="3"/>
  <c r="CY1015" i="3"/>
  <c r="CY1016" i="3"/>
  <c r="CY1017" i="3"/>
  <c r="CY1018" i="3"/>
  <c r="CY1019" i="3"/>
  <c r="CY1020" i="3"/>
  <c r="CY1021" i="3"/>
  <c r="CY1022" i="3"/>
  <c r="CY1023" i="3"/>
  <c r="CY1024" i="3"/>
  <c r="CY1025" i="3"/>
  <c r="CY1026" i="3"/>
  <c r="CY1027" i="3"/>
  <c r="CY1028" i="3"/>
  <c r="CY1029" i="3"/>
  <c r="CY1030" i="3"/>
  <c r="CY1031" i="3"/>
  <c r="CY1032" i="3"/>
  <c r="CY1033" i="3"/>
  <c r="CY1034" i="3"/>
  <c r="CY1035" i="3"/>
  <c r="CY1036" i="3"/>
  <c r="CY1037" i="3"/>
  <c r="CY1038" i="3"/>
  <c r="CY1039" i="3"/>
  <c r="CY1040" i="3"/>
  <c r="CY1041" i="3"/>
  <c r="CY1042" i="3"/>
  <c r="CY1043" i="3"/>
  <c r="CY1044" i="3"/>
  <c r="CY1045" i="3"/>
  <c r="CY1046" i="3"/>
  <c r="CY1047" i="3"/>
  <c r="CY1048" i="3"/>
  <c r="CY1049" i="3"/>
  <c r="CY1050" i="3"/>
  <c r="CY1051" i="3"/>
  <c r="CY1052" i="3"/>
  <c r="CY1053" i="3"/>
  <c r="CY1054" i="3"/>
  <c r="CY1055" i="3"/>
  <c r="CY1056" i="3"/>
  <c r="CY1057" i="3"/>
  <c r="CY1058" i="3"/>
  <c r="CY1059" i="3"/>
  <c r="CY1060" i="3"/>
  <c r="CY1061" i="3"/>
  <c r="CY1062" i="3"/>
  <c r="CY1063" i="3"/>
  <c r="CY1064" i="3"/>
  <c r="CY1065" i="3"/>
  <c r="CY1066" i="3"/>
  <c r="CY1067" i="3"/>
  <c r="CY1068" i="3"/>
  <c r="CY1069" i="3"/>
  <c r="CY1070" i="3"/>
  <c r="CY1071" i="3"/>
  <c r="CY1072" i="3"/>
  <c r="CY1073" i="3"/>
  <c r="CY1074" i="3"/>
  <c r="CY1075" i="3"/>
  <c r="CY1076" i="3"/>
  <c r="CY1077" i="3"/>
  <c r="CY1078" i="3"/>
  <c r="CY1079" i="3"/>
  <c r="CY1080" i="3"/>
  <c r="CY1081" i="3"/>
  <c r="CY1082" i="3"/>
  <c r="CY1083" i="3"/>
  <c r="CY1084" i="3"/>
  <c r="CY1085" i="3"/>
  <c r="CY1086" i="3"/>
  <c r="CY1087" i="3"/>
  <c r="CY1088" i="3"/>
  <c r="CY1089" i="3"/>
  <c r="CY1090" i="3"/>
  <c r="CY1091" i="3"/>
  <c r="CY1092" i="3"/>
  <c r="CY1093" i="3"/>
  <c r="CY1094" i="3"/>
  <c r="CY1095" i="3"/>
  <c r="CY1096" i="3"/>
  <c r="CY1097" i="3"/>
  <c r="CY1098" i="3"/>
  <c r="CY1099" i="3"/>
  <c r="CY1100" i="3"/>
  <c r="CY1101" i="3"/>
  <c r="CY1102" i="3"/>
  <c r="CY1103" i="3"/>
  <c r="CY1104" i="3"/>
  <c r="CY1105" i="3"/>
  <c r="CY1106" i="3"/>
  <c r="CY1107" i="3"/>
  <c r="CY1108" i="3"/>
  <c r="CY1109" i="3"/>
  <c r="CY1110" i="3"/>
  <c r="CY1111" i="3"/>
  <c r="CY1112" i="3"/>
  <c r="CY1113" i="3"/>
  <c r="CY1114" i="3"/>
  <c r="CY1115" i="3"/>
  <c r="CY1116" i="3"/>
  <c r="CY1117" i="3"/>
  <c r="CY1118" i="3"/>
  <c r="CY1119" i="3"/>
  <c r="CY1120" i="3"/>
  <c r="CY1121" i="3"/>
  <c r="CY1122" i="3"/>
  <c r="CY1123" i="3"/>
  <c r="CY1124" i="3"/>
  <c r="CY1125" i="3"/>
  <c r="CY1126" i="3"/>
  <c r="CY1127" i="3"/>
  <c r="CY1128" i="3"/>
  <c r="CY1129" i="3"/>
  <c r="CY1130" i="3"/>
  <c r="CY1131" i="3"/>
  <c r="CY1132" i="3"/>
  <c r="CY1133" i="3"/>
  <c r="CY1134" i="3"/>
  <c r="CY1135" i="3"/>
  <c r="CY1136" i="3"/>
  <c r="CY1137" i="3"/>
  <c r="CY1138" i="3"/>
  <c r="CY1139" i="3"/>
  <c r="CY1140" i="3"/>
  <c r="CY1141" i="3"/>
  <c r="CY1142" i="3"/>
  <c r="CY1143" i="3"/>
  <c r="CY1144" i="3"/>
  <c r="CY1145" i="3"/>
  <c r="CY1146" i="3"/>
  <c r="CY1147" i="3"/>
  <c r="CY1148" i="3"/>
  <c r="CY1149" i="3"/>
  <c r="CY1150" i="3"/>
  <c r="CY1151" i="3"/>
  <c r="CY1152" i="3"/>
  <c r="CY1153" i="3"/>
  <c r="CY1154" i="3"/>
  <c r="CY1155" i="3"/>
  <c r="CY1156" i="3"/>
  <c r="CY1157" i="3"/>
  <c r="CY1158" i="3"/>
  <c r="CY1159" i="3"/>
  <c r="CY1160" i="3"/>
  <c r="CY1161" i="3"/>
  <c r="CY1162" i="3"/>
  <c r="CY1163" i="3"/>
  <c r="CY1164" i="3"/>
  <c r="CY1165" i="3"/>
  <c r="CY1166" i="3"/>
  <c r="CY1167" i="3"/>
  <c r="CY1168" i="3"/>
  <c r="CY1169" i="3"/>
  <c r="CY1170" i="3"/>
  <c r="CY1171" i="3"/>
  <c r="CY1172" i="3"/>
  <c r="CY1173" i="3"/>
  <c r="CY1174" i="3"/>
  <c r="CY1175" i="3"/>
  <c r="CY1176" i="3"/>
  <c r="CY1177" i="3"/>
  <c r="CY1178" i="3"/>
  <c r="CY1179" i="3"/>
  <c r="CY1180" i="3"/>
  <c r="CY1181" i="3"/>
  <c r="CY1182" i="3"/>
  <c r="CY1183" i="3"/>
  <c r="CY1184" i="3"/>
  <c r="CY1185" i="3"/>
  <c r="CY1186" i="3"/>
  <c r="CY1187" i="3"/>
  <c r="CY1188" i="3"/>
  <c r="CY1189" i="3"/>
  <c r="CY1190" i="3"/>
  <c r="CY1191" i="3"/>
  <c r="CY1192" i="3"/>
  <c r="CY1193" i="3"/>
  <c r="CY1194" i="3"/>
  <c r="CY1195" i="3"/>
  <c r="CY1196" i="3"/>
  <c r="CY1197" i="3"/>
  <c r="CY1198" i="3"/>
  <c r="CY1199" i="3"/>
  <c r="CY1200" i="3"/>
  <c r="CY1201" i="3"/>
  <c r="CY1202" i="3"/>
  <c r="CY1203" i="3"/>
  <c r="CY1204" i="3"/>
  <c r="CY1205" i="3"/>
  <c r="CY1206" i="3"/>
  <c r="CY1207" i="3"/>
  <c r="CY1208" i="3"/>
  <c r="CY1209" i="3"/>
  <c r="CY1210" i="3"/>
  <c r="CY1211" i="3"/>
  <c r="CY1212" i="3"/>
  <c r="CY1213" i="3"/>
  <c r="CY1214" i="3"/>
  <c r="CY1215" i="3"/>
  <c r="CY1216" i="3"/>
  <c r="CY1217" i="3"/>
  <c r="CY1218" i="3"/>
  <c r="CY1219" i="3"/>
  <c r="CY1220" i="3"/>
  <c r="CY1221" i="3"/>
  <c r="CY1222" i="3"/>
  <c r="CY1223" i="3"/>
  <c r="CY1224" i="3"/>
  <c r="CY1225" i="3"/>
  <c r="CY1226" i="3"/>
  <c r="CY1227" i="3"/>
  <c r="CY1228" i="3"/>
  <c r="CY1229" i="3"/>
  <c r="CY1230" i="3"/>
  <c r="CY1231" i="3"/>
  <c r="CY1232" i="3"/>
  <c r="CY1233" i="3"/>
  <c r="CY1234" i="3"/>
  <c r="CY1235" i="3"/>
  <c r="CY1236" i="3"/>
  <c r="CY1237" i="3"/>
  <c r="CY1238" i="3"/>
  <c r="CY1239" i="3"/>
  <c r="CY1240" i="3"/>
  <c r="CY1241" i="3"/>
  <c r="CY1242" i="3"/>
  <c r="CY1243" i="3"/>
  <c r="CY1244" i="3"/>
  <c r="CY1245" i="3"/>
  <c r="CY1246" i="3"/>
  <c r="CY1247" i="3"/>
  <c r="CY1248" i="3"/>
  <c r="CY1249" i="3"/>
  <c r="CY1250" i="3"/>
  <c r="CY1251" i="3"/>
  <c r="CY1252" i="3"/>
  <c r="CY1253" i="3"/>
  <c r="CY1254" i="3"/>
  <c r="CY1255" i="3"/>
  <c r="CY1256" i="3"/>
  <c r="CY1257" i="3"/>
  <c r="CY1258" i="3"/>
  <c r="CY1259" i="3"/>
  <c r="CY1260" i="3"/>
  <c r="CY1261" i="3"/>
  <c r="CY1262" i="3"/>
  <c r="CY1263" i="3"/>
  <c r="CY1264" i="3"/>
  <c r="CY1265" i="3"/>
  <c r="CY1266" i="3"/>
  <c r="CY1267" i="3"/>
  <c r="CY1268" i="3"/>
  <c r="CY1269" i="3"/>
  <c r="CY1270" i="3"/>
  <c r="CY1271" i="3"/>
  <c r="CY1272" i="3"/>
  <c r="CY1273" i="3"/>
  <c r="CY1274" i="3"/>
  <c r="CY1275" i="3"/>
  <c r="CY1276" i="3"/>
  <c r="CY1277" i="3"/>
  <c r="CY1278" i="3"/>
  <c r="CY1279" i="3"/>
  <c r="CY1280" i="3"/>
  <c r="CY1281" i="3"/>
  <c r="CY1282" i="3"/>
  <c r="CY1283" i="3"/>
  <c r="CY1284" i="3"/>
  <c r="CY1285" i="3"/>
  <c r="CY1286" i="3"/>
  <c r="CY1287" i="3"/>
  <c r="CY1288" i="3"/>
  <c r="CY1289" i="3"/>
  <c r="CY1290" i="3"/>
  <c r="CY1291" i="3"/>
  <c r="CY1292" i="3"/>
  <c r="CY1293" i="3"/>
  <c r="CY1294" i="3"/>
  <c r="CY1295" i="3"/>
  <c r="CY1296" i="3"/>
  <c r="CY1297" i="3"/>
  <c r="CY1298" i="3"/>
  <c r="CY1299" i="3"/>
  <c r="CY1300" i="3"/>
  <c r="CY1301" i="3"/>
  <c r="CY1302" i="3"/>
  <c r="CY1303" i="3"/>
  <c r="CY1304" i="3"/>
  <c r="CY1305" i="3"/>
  <c r="CY1306" i="3"/>
  <c r="CY1307" i="3"/>
  <c r="CY1308" i="3"/>
  <c r="CY1309" i="3"/>
  <c r="CY1310" i="3"/>
  <c r="CY1311" i="3"/>
  <c r="CY1312" i="3"/>
  <c r="CY1313" i="3"/>
  <c r="CY1314" i="3"/>
  <c r="CY1315" i="3"/>
  <c r="CY1316" i="3"/>
  <c r="CY1317" i="3"/>
  <c r="CY1318" i="3"/>
  <c r="CY1319" i="3"/>
  <c r="CY1320" i="3"/>
  <c r="CY1321" i="3"/>
  <c r="CY1322" i="3"/>
  <c r="CY1323" i="3"/>
  <c r="CY1324" i="3"/>
  <c r="CY1325" i="3"/>
  <c r="CY1326" i="3"/>
  <c r="CY1327" i="3"/>
  <c r="CY1328" i="3"/>
  <c r="CY1329" i="3"/>
  <c r="CY1330" i="3"/>
  <c r="CY1331" i="3"/>
  <c r="CY1332" i="3"/>
  <c r="CY1333" i="3"/>
  <c r="CY1334" i="3"/>
  <c r="CY1335" i="3"/>
  <c r="CY1336" i="3"/>
  <c r="CY1337" i="3"/>
  <c r="CY1338" i="3"/>
  <c r="CY1339" i="3"/>
  <c r="CY1340" i="3"/>
  <c r="CY1341" i="3"/>
  <c r="CY1342" i="3"/>
  <c r="CY1343" i="3"/>
  <c r="CY1344" i="3"/>
  <c r="CY1345" i="3"/>
  <c r="CY1346" i="3"/>
  <c r="CY1347" i="3"/>
  <c r="CY1348" i="3"/>
  <c r="CY1349" i="3"/>
  <c r="CY1350" i="3"/>
  <c r="CY1351" i="3"/>
  <c r="CY1352" i="3"/>
  <c r="CY1353" i="3"/>
  <c r="CY1354" i="3"/>
  <c r="CY1355" i="3"/>
  <c r="CY1356" i="3"/>
  <c r="CY1357" i="3"/>
  <c r="CY1358" i="3"/>
  <c r="CY1359" i="3"/>
  <c r="CY1360" i="3"/>
  <c r="CY1361" i="3"/>
  <c r="CY1362" i="3"/>
  <c r="CY1363" i="3"/>
  <c r="CY1364" i="3"/>
  <c r="CY1365" i="3"/>
  <c r="CY1366" i="3"/>
  <c r="CY1367" i="3"/>
  <c r="CY1368" i="3"/>
  <c r="CY1369" i="3"/>
  <c r="CY1370" i="3"/>
  <c r="CY1371" i="3"/>
  <c r="CY1372" i="3"/>
  <c r="CY1373" i="3"/>
  <c r="CY1374" i="3"/>
  <c r="CY1375" i="3"/>
  <c r="CY1376" i="3"/>
  <c r="CY1377" i="3"/>
  <c r="CY1378" i="3"/>
  <c r="CY1379" i="3"/>
  <c r="CY1380" i="3"/>
  <c r="CY1381" i="3"/>
  <c r="CY1382" i="3"/>
  <c r="CY1383" i="3"/>
  <c r="CY1384" i="3"/>
  <c r="CY1385" i="3"/>
  <c r="CY1386" i="3"/>
  <c r="CY1387" i="3"/>
  <c r="CY1388" i="3"/>
  <c r="CY1389" i="3"/>
  <c r="CY1390" i="3"/>
  <c r="CY1391" i="3"/>
  <c r="CY1392" i="3"/>
  <c r="CY1393" i="3"/>
  <c r="CY1394" i="3"/>
  <c r="CY1395" i="3"/>
  <c r="CY1396" i="3"/>
  <c r="CY1397" i="3"/>
  <c r="CY1398" i="3"/>
  <c r="CY1399" i="3"/>
  <c r="CY1400" i="3"/>
  <c r="CY1401" i="3"/>
  <c r="CY1402" i="3"/>
  <c r="CY1403" i="3"/>
  <c r="CY1404" i="3"/>
  <c r="CY1405" i="3"/>
  <c r="CY1406" i="3"/>
  <c r="CY1407" i="3"/>
  <c r="CY1408" i="3"/>
  <c r="CY1409" i="3"/>
  <c r="CY1410" i="3"/>
  <c r="CY1411" i="3"/>
  <c r="CY1412" i="3"/>
  <c r="CY1413" i="3"/>
  <c r="CY1414" i="3"/>
  <c r="CY1415" i="3"/>
  <c r="CY1416" i="3"/>
  <c r="CY1417" i="3"/>
  <c r="CY1418" i="3"/>
  <c r="CY1419" i="3"/>
  <c r="CY1420" i="3"/>
  <c r="CY1421" i="3"/>
  <c r="CY1422" i="3"/>
  <c r="CY1423" i="3"/>
  <c r="CY1424" i="3"/>
  <c r="CY1425" i="3"/>
  <c r="CY1426" i="3"/>
  <c r="CY1427" i="3"/>
  <c r="CY1428" i="3"/>
  <c r="CY1429" i="3"/>
  <c r="CY1430" i="3"/>
  <c r="CY1431" i="3"/>
  <c r="CY1432" i="3"/>
  <c r="CY1433" i="3"/>
  <c r="CY1434" i="3"/>
  <c r="CY1435" i="3"/>
  <c r="CY1436" i="3"/>
  <c r="CY1437" i="3"/>
  <c r="CY1438" i="3"/>
  <c r="CY1439" i="3"/>
  <c r="CY1440" i="3"/>
  <c r="CY1441" i="3"/>
  <c r="CY1442" i="3"/>
  <c r="CY1443" i="3"/>
  <c r="CY1444" i="3"/>
  <c r="CY1445" i="3"/>
  <c r="CY1446" i="3"/>
  <c r="CY1447" i="3"/>
  <c r="CY1448" i="3"/>
  <c r="CY1449" i="3"/>
  <c r="CY1450" i="3"/>
  <c r="CY1451" i="3"/>
  <c r="CY1452" i="3"/>
  <c r="CY1453" i="3"/>
  <c r="CY1454" i="3"/>
  <c r="CY1455" i="3"/>
  <c r="CY1456" i="3"/>
  <c r="CY1457" i="3"/>
  <c r="CY1458" i="3"/>
  <c r="CY1459" i="3"/>
  <c r="CY1460" i="3"/>
  <c r="CY1461" i="3"/>
  <c r="CY1462" i="3"/>
  <c r="CY1463" i="3"/>
  <c r="CY1464" i="3"/>
  <c r="CY1465" i="3"/>
  <c r="CY1466" i="3"/>
  <c r="CY1467" i="3"/>
  <c r="CY1468" i="3"/>
  <c r="CY1469" i="3"/>
  <c r="CY1470" i="3"/>
  <c r="CY1471" i="3"/>
  <c r="CY1472" i="3"/>
  <c r="CY1473" i="3"/>
  <c r="CY1474" i="3"/>
  <c r="CY1475" i="3"/>
  <c r="CY1476" i="3"/>
  <c r="CY1477" i="3"/>
  <c r="CY1478" i="3"/>
  <c r="CY1479" i="3"/>
  <c r="CY1480" i="3"/>
  <c r="CY1481" i="3"/>
  <c r="CY1482" i="3"/>
  <c r="CY1483" i="3"/>
  <c r="CY1484" i="3"/>
  <c r="CY1485" i="3"/>
  <c r="CY1486" i="3"/>
  <c r="CY1487" i="3"/>
  <c r="CY1488" i="3"/>
  <c r="CY1489" i="3"/>
  <c r="CY1490" i="3"/>
  <c r="CY1491" i="3"/>
  <c r="CY1492" i="3"/>
  <c r="CY1493" i="3"/>
  <c r="CY1494" i="3"/>
  <c r="CY1495" i="3"/>
  <c r="CY1496" i="3"/>
  <c r="CY1497" i="3"/>
  <c r="CY1498" i="3"/>
  <c r="CY1499" i="3"/>
  <c r="CY1500" i="3"/>
  <c r="CY1501" i="3"/>
  <c r="CY1502" i="3"/>
  <c r="CY1503" i="3"/>
  <c r="CY1504" i="3"/>
  <c r="CY1505" i="3"/>
  <c r="CY1506" i="3"/>
  <c r="CY1507" i="3"/>
  <c r="CY1508" i="3"/>
  <c r="CY1509" i="3"/>
  <c r="CY1510" i="3"/>
  <c r="CY1511" i="3"/>
  <c r="CY1512" i="3"/>
  <c r="CY1513" i="3"/>
  <c r="CY1514" i="3"/>
  <c r="CY1515" i="3"/>
  <c r="CY1516" i="3"/>
  <c r="CY1517" i="3"/>
  <c r="CY1518" i="3"/>
  <c r="CY1519" i="3"/>
  <c r="CY1520" i="3"/>
  <c r="CY1521" i="3"/>
  <c r="CY1522" i="3"/>
  <c r="CY1523" i="3"/>
  <c r="CY1524" i="3"/>
  <c r="CY1525" i="3"/>
  <c r="CY1526" i="3"/>
  <c r="CY1527" i="3"/>
  <c r="CY1528" i="3"/>
  <c r="CY1529" i="3"/>
  <c r="CY1530" i="3"/>
  <c r="CY1531" i="3"/>
  <c r="CY1532" i="3"/>
  <c r="CY1533" i="3"/>
  <c r="CY1534" i="3"/>
  <c r="CY1535" i="3"/>
  <c r="CY1536" i="3"/>
  <c r="CY1537" i="3"/>
  <c r="CY1538" i="3"/>
  <c r="CY1539" i="3"/>
  <c r="CY1540" i="3"/>
  <c r="CY1541" i="3"/>
  <c r="CY1542" i="3"/>
  <c r="CY1543" i="3"/>
  <c r="CY1544" i="3"/>
  <c r="CY1545" i="3"/>
  <c r="CY1546" i="3"/>
  <c r="CY1547" i="3"/>
  <c r="CY1548" i="3"/>
  <c r="CY1549" i="3"/>
  <c r="CY1550" i="3"/>
  <c r="CY1551" i="3"/>
  <c r="CY1552" i="3"/>
  <c r="CY1553" i="3"/>
  <c r="CY1554" i="3"/>
  <c r="CY1555" i="3"/>
  <c r="CY1556" i="3"/>
  <c r="CY1557" i="3"/>
  <c r="CY1558" i="3"/>
  <c r="CY1559" i="3"/>
  <c r="CY1560" i="3"/>
  <c r="CY1561" i="3"/>
  <c r="CY1562" i="3"/>
  <c r="CY1563" i="3"/>
  <c r="CY1564" i="3"/>
  <c r="CY1565" i="3"/>
  <c r="CY1566" i="3"/>
  <c r="CY1567" i="3"/>
  <c r="CY1568" i="3"/>
  <c r="CY1569" i="3"/>
  <c r="CY1570" i="3"/>
  <c r="CY1571" i="3"/>
  <c r="CY1572" i="3"/>
  <c r="CY1573" i="3"/>
  <c r="CY1574" i="3"/>
  <c r="CY1575" i="3"/>
  <c r="CY1576" i="3"/>
  <c r="CY1577" i="3"/>
  <c r="CY1578" i="3"/>
  <c r="CY1579" i="3"/>
  <c r="CY1580" i="3"/>
  <c r="CY1581" i="3"/>
  <c r="CY1582" i="3"/>
  <c r="CY1583" i="3"/>
  <c r="CY1584" i="3"/>
  <c r="CY1585" i="3"/>
  <c r="CY1586" i="3"/>
  <c r="CY1587" i="3"/>
  <c r="CY1588" i="3"/>
  <c r="CY1589" i="3"/>
  <c r="CY1590" i="3"/>
  <c r="CY1591" i="3"/>
  <c r="CY1592" i="3"/>
  <c r="CY1593" i="3"/>
  <c r="CY1594" i="3"/>
  <c r="CY1595" i="3"/>
  <c r="CY1596" i="3"/>
  <c r="CY1597" i="3"/>
  <c r="CY1598" i="3"/>
  <c r="CY1599" i="3"/>
  <c r="CY1600" i="3"/>
  <c r="CY1601" i="3"/>
  <c r="CY1602" i="3"/>
  <c r="CY1603" i="3"/>
  <c r="CY1604" i="3"/>
  <c r="CY1605" i="3"/>
  <c r="CY1606" i="3"/>
  <c r="CY1607" i="3"/>
  <c r="CY1608" i="3"/>
  <c r="CY1609" i="3"/>
  <c r="CY1610" i="3"/>
  <c r="CY1611" i="3"/>
  <c r="CY1612" i="3"/>
  <c r="CY1613" i="3"/>
  <c r="CY1614" i="3"/>
  <c r="CY1615" i="3"/>
  <c r="CY1616" i="3"/>
  <c r="CY1617" i="3"/>
  <c r="CY1618" i="3"/>
  <c r="CY1619" i="3"/>
  <c r="CY1620" i="3"/>
  <c r="CY1621" i="3"/>
  <c r="CY1622" i="3"/>
  <c r="CY1623" i="3"/>
  <c r="CY1624" i="3"/>
  <c r="CY1625" i="3"/>
  <c r="CY1626" i="3"/>
  <c r="CY1627" i="3"/>
  <c r="CY1628" i="3"/>
  <c r="CY1629" i="3"/>
  <c r="CY1630" i="3"/>
  <c r="CY1631" i="3"/>
  <c r="CY1632" i="3"/>
  <c r="CY1633" i="3"/>
  <c r="CY1634" i="3"/>
  <c r="CY1635" i="3"/>
  <c r="CY1636" i="3"/>
  <c r="CY1637" i="3"/>
  <c r="CY1638" i="3"/>
  <c r="CY1639" i="3"/>
  <c r="CY1640" i="3"/>
  <c r="CY1641" i="3"/>
  <c r="CY1642" i="3"/>
  <c r="CY1643" i="3"/>
  <c r="CY1644" i="3"/>
  <c r="CY1645" i="3"/>
  <c r="CY1646" i="3"/>
  <c r="CY1647" i="3"/>
  <c r="CY1648" i="3"/>
  <c r="CY1649" i="3"/>
  <c r="CY1650" i="3"/>
  <c r="CY1651" i="3"/>
  <c r="CY1652" i="3"/>
  <c r="CY1653" i="3"/>
  <c r="CY1654" i="3"/>
  <c r="CY1655" i="3"/>
  <c r="CY1656" i="3"/>
  <c r="CY1657" i="3"/>
  <c r="CY1658" i="3"/>
  <c r="CY1659" i="3"/>
  <c r="CY1660" i="3"/>
  <c r="CY1661" i="3"/>
  <c r="CY1662" i="3"/>
  <c r="CY1663" i="3"/>
  <c r="CY1664" i="3"/>
  <c r="CY1665" i="3"/>
  <c r="CY1666" i="3"/>
  <c r="CY1667" i="3"/>
  <c r="CY1668" i="3"/>
  <c r="CY1669" i="3"/>
  <c r="CY1670" i="3"/>
  <c r="CY1671" i="3"/>
  <c r="CY1672" i="3"/>
  <c r="CY1673" i="3"/>
  <c r="CY1674" i="3"/>
  <c r="CY1675" i="3"/>
  <c r="CY1676" i="3"/>
  <c r="CY1677" i="3"/>
  <c r="CY1678" i="3"/>
  <c r="CY1679" i="3"/>
  <c r="CY1680" i="3"/>
  <c r="CY1681" i="3"/>
  <c r="CY1682" i="3"/>
  <c r="CY1683" i="3"/>
  <c r="CY1684" i="3"/>
  <c r="CY1685" i="3"/>
  <c r="CY1686" i="3"/>
  <c r="CY1687" i="3"/>
  <c r="CY1688" i="3"/>
  <c r="CY1689" i="3"/>
  <c r="CY1690" i="3"/>
  <c r="CY1691" i="3"/>
  <c r="CY1692" i="3"/>
  <c r="CY1693" i="3"/>
  <c r="CY1694" i="3"/>
  <c r="CY1695" i="3"/>
  <c r="CY1696" i="3"/>
  <c r="CY1697" i="3"/>
  <c r="CY1698" i="3"/>
  <c r="CY1699" i="3"/>
  <c r="CY1700" i="3"/>
  <c r="CY1701" i="3"/>
  <c r="CY1702" i="3"/>
  <c r="CY1703" i="3"/>
  <c r="CY1704" i="3"/>
  <c r="CY1705" i="3"/>
  <c r="CY1706" i="3"/>
  <c r="CY1707" i="3"/>
  <c r="CY1708" i="3"/>
  <c r="CY1709" i="3"/>
  <c r="CY1710" i="3"/>
  <c r="CY1711" i="3"/>
  <c r="CY1712" i="3"/>
  <c r="CY1713" i="3"/>
  <c r="CY1714" i="3"/>
  <c r="CY1715" i="3"/>
  <c r="CY1716" i="3"/>
  <c r="CY1717" i="3"/>
  <c r="CY1718" i="3"/>
  <c r="CY1719" i="3"/>
  <c r="CY1720" i="3"/>
  <c r="CY1721" i="3"/>
  <c r="CY1722" i="3"/>
  <c r="CY1723" i="3"/>
  <c r="CY1724" i="3"/>
  <c r="CY1725" i="3"/>
  <c r="CY1726" i="3"/>
  <c r="CY1727" i="3"/>
  <c r="CY1728" i="3"/>
  <c r="CY1729" i="3"/>
  <c r="CY1730" i="3"/>
  <c r="CY1731" i="3"/>
  <c r="CY1732" i="3"/>
  <c r="CY1733" i="3"/>
  <c r="CY1734" i="3"/>
  <c r="CY1735" i="3"/>
  <c r="CY1736" i="3"/>
  <c r="CY1737" i="3"/>
  <c r="CY1738" i="3"/>
  <c r="CY1739" i="3"/>
  <c r="CY1740" i="3"/>
  <c r="CY1741" i="3"/>
  <c r="CY1742" i="3"/>
  <c r="CY1743" i="3"/>
  <c r="CY1744" i="3"/>
  <c r="CY1745" i="3"/>
  <c r="CY1746" i="3"/>
  <c r="CY1747" i="3"/>
  <c r="CY1748" i="3"/>
  <c r="CY1749" i="3"/>
  <c r="CY1750" i="3"/>
  <c r="CY1751" i="3"/>
  <c r="CY1752" i="3"/>
  <c r="CY1753" i="3"/>
  <c r="CY1754" i="3"/>
  <c r="CY1755" i="3"/>
  <c r="CY1756" i="3"/>
  <c r="CY1757" i="3"/>
  <c r="CY1758" i="3"/>
  <c r="CY1759" i="3"/>
  <c r="CY1760" i="3"/>
  <c r="CY1761" i="3"/>
  <c r="CY1762" i="3"/>
  <c r="CY1763" i="3"/>
  <c r="CY1764" i="3"/>
  <c r="CY1765" i="3"/>
  <c r="CY1766" i="3"/>
  <c r="CY1767" i="3"/>
  <c r="CY1768" i="3"/>
  <c r="CY1769" i="3"/>
  <c r="CY1770" i="3"/>
  <c r="CY1771" i="3"/>
  <c r="CY1772" i="3"/>
  <c r="CY1773" i="3"/>
  <c r="CY1774" i="3"/>
  <c r="CY1775" i="3"/>
  <c r="CY1776" i="3"/>
  <c r="CY1777" i="3"/>
  <c r="CY1778" i="3"/>
  <c r="CY1779" i="3"/>
  <c r="CY1780" i="3"/>
  <c r="CY1781" i="3"/>
  <c r="CY1782" i="3"/>
  <c r="CY1783" i="3"/>
  <c r="CY1784" i="3"/>
  <c r="CY1785" i="3"/>
  <c r="CY1786" i="3"/>
  <c r="CY1787" i="3"/>
  <c r="CY1788" i="3"/>
  <c r="CY1789" i="3"/>
  <c r="CY1790" i="3"/>
  <c r="CY1791" i="3"/>
  <c r="CY1792" i="3"/>
  <c r="CY1793" i="3"/>
  <c r="CY1794" i="3"/>
  <c r="CY1795" i="3"/>
  <c r="CY1796" i="3"/>
  <c r="CY1797" i="3"/>
  <c r="CY1798" i="3"/>
  <c r="CY1799" i="3"/>
  <c r="CY1800" i="3"/>
  <c r="CY1801" i="3"/>
  <c r="CY1802" i="3"/>
  <c r="CY1803" i="3"/>
  <c r="CY1804" i="3"/>
  <c r="CY1805" i="3"/>
  <c r="CY1806" i="3"/>
  <c r="CY1807" i="3"/>
  <c r="CY1808" i="3"/>
  <c r="CY1809" i="3"/>
  <c r="CY1810" i="3"/>
  <c r="CY1811" i="3"/>
  <c r="CY1812" i="3"/>
  <c r="CY1813" i="3"/>
  <c r="CY1814" i="3"/>
  <c r="CY1815" i="3"/>
  <c r="CY1816" i="3"/>
  <c r="CY1817" i="3"/>
  <c r="CY1818" i="3"/>
  <c r="CY1819" i="3"/>
  <c r="CY1820" i="3"/>
  <c r="CY1821" i="3"/>
  <c r="CY1822" i="3"/>
  <c r="CY1823" i="3"/>
  <c r="CY1824" i="3"/>
  <c r="CY1825" i="3"/>
  <c r="CY1826" i="3"/>
  <c r="CY1827" i="3"/>
  <c r="CY1828" i="3"/>
  <c r="CY1829" i="3"/>
  <c r="CY1830" i="3"/>
  <c r="CY1831" i="3"/>
  <c r="CY1832" i="3"/>
  <c r="CY1833" i="3"/>
  <c r="CY1834" i="3"/>
  <c r="CY1835" i="3"/>
  <c r="CY1836" i="3"/>
  <c r="CY1837" i="3"/>
  <c r="CY1838" i="3"/>
  <c r="CY1839" i="3"/>
  <c r="CY1840" i="3"/>
  <c r="CY1841" i="3"/>
  <c r="CY1842" i="3"/>
  <c r="CY1843" i="3"/>
  <c r="CY1844" i="3"/>
  <c r="CY1845" i="3"/>
  <c r="CY1846" i="3"/>
  <c r="CY1847" i="3"/>
  <c r="CY1848" i="3"/>
  <c r="CY1849" i="3"/>
  <c r="CY1850" i="3"/>
  <c r="CY1851" i="3"/>
  <c r="CY1852" i="3"/>
  <c r="CY1853" i="3"/>
  <c r="CY1854" i="3"/>
  <c r="CY1855" i="3"/>
  <c r="CY1856" i="3"/>
  <c r="CY1857" i="3"/>
  <c r="CY1858" i="3"/>
  <c r="CY1859" i="3"/>
  <c r="CY1860" i="3"/>
  <c r="CY1861" i="3"/>
  <c r="CY1862" i="3"/>
  <c r="CY1863" i="3"/>
  <c r="CY1864" i="3"/>
  <c r="CY1865" i="3"/>
  <c r="CY1866" i="3"/>
  <c r="CY1867" i="3"/>
  <c r="CY1868" i="3"/>
  <c r="CY1869" i="3"/>
  <c r="CY1870" i="3"/>
  <c r="CY1871" i="3"/>
  <c r="CY1872" i="3"/>
  <c r="CY1873" i="3"/>
  <c r="CY1874" i="3"/>
  <c r="CY1875" i="3"/>
  <c r="CY1876" i="3"/>
  <c r="CY1877" i="3"/>
  <c r="CY1878" i="3"/>
  <c r="CY1879" i="3"/>
  <c r="CY1880" i="3"/>
  <c r="CY1881" i="3"/>
  <c r="CY1882" i="3"/>
  <c r="CY1883" i="3"/>
  <c r="CY1884" i="3"/>
  <c r="CY1885" i="3"/>
  <c r="CY1886" i="3"/>
  <c r="CY1887" i="3"/>
  <c r="CY1888" i="3"/>
  <c r="CY1889" i="3"/>
  <c r="CY1890" i="3"/>
  <c r="CY1891" i="3"/>
  <c r="CY1892" i="3"/>
  <c r="CY1893" i="3"/>
  <c r="CY1894" i="3"/>
  <c r="CY1895" i="3"/>
  <c r="CY1896" i="3"/>
  <c r="CY1897" i="3"/>
  <c r="CY1898" i="3"/>
  <c r="CY1899" i="3"/>
  <c r="CY1900" i="3"/>
  <c r="CY1901" i="3"/>
  <c r="CY1902" i="3"/>
  <c r="CY1903" i="3"/>
  <c r="CY1904" i="3"/>
  <c r="CY1905" i="3"/>
  <c r="CY1906" i="3"/>
  <c r="CY1907" i="3"/>
  <c r="CY1908" i="3"/>
  <c r="CY1909" i="3"/>
  <c r="CY1910" i="3"/>
  <c r="CY1911" i="3"/>
  <c r="CY1912" i="3"/>
  <c r="CY1913" i="3"/>
  <c r="CY1914" i="3"/>
  <c r="CY1915" i="3"/>
  <c r="CY1916" i="3"/>
  <c r="CY1917" i="3"/>
  <c r="CY1918" i="3"/>
  <c r="CY1919" i="3"/>
  <c r="CY1920" i="3"/>
  <c r="CY1921" i="3"/>
  <c r="CY1922" i="3"/>
  <c r="CY1923" i="3"/>
  <c r="CY1924" i="3"/>
  <c r="CY1925" i="3"/>
  <c r="CY1926" i="3"/>
  <c r="CY1927" i="3"/>
  <c r="CY1928" i="3"/>
  <c r="CY1929" i="3"/>
  <c r="CY1930" i="3"/>
  <c r="CY1931" i="3"/>
  <c r="CY1932" i="3"/>
  <c r="CY1933" i="3"/>
  <c r="CY1934" i="3"/>
  <c r="CY1935" i="3"/>
  <c r="CY1936" i="3"/>
  <c r="CY1937" i="3"/>
  <c r="CY1938" i="3"/>
  <c r="CY1939" i="3"/>
  <c r="CY1940" i="3"/>
  <c r="CY1941" i="3"/>
  <c r="CY1942" i="3"/>
  <c r="CY1943" i="3"/>
  <c r="CY1944" i="3"/>
  <c r="CY1945" i="3"/>
  <c r="CY1946" i="3"/>
  <c r="CY1947" i="3"/>
  <c r="CY1948" i="3"/>
  <c r="CY1949" i="3"/>
  <c r="CY1950" i="3"/>
  <c r="CY1951" i="3"/>
  <c r="CY1952" i="3"/>
  <c r="CY1953" i="3"/>
  <c r="CY1954" i="3"/>
  <c r="CY1955" i="3"/>
  <c r="CY1956" i="3"/>
  <c r="CY1957" i="3"/>
  <c r="CY1958" i="3"/>
  <c r="CY1959" i="3"/>
  <c r="CY1960" i="3"/>
  <c r="CY1961" i="3"/>
  <c r="CY1962" i="3"/>
  <c r="CY1963" i="3"/>
  <c r="CY1964" i="3"/>
  <c r="CY1965" i="3"/>
  <c r="CY1966" i="3"/>
  <c r="CY1967" i="3"/>
  <c r="CY1968" i="3"/>
  <c r="CY1969" i="3"/>
  <c r="CY1970" i="3"/>
  <c r="CY1971" i="3"/>
  <c r="CY1972" i="3"/>
  <c r="CY1973" i="3"/>
  <c r="CY1974" i="3"/>
  <c r="CY1975" i="3"/>
  <c r="CY1976" i="3"/>
  <c r="CY1977" i="3"/>
  <c r="CY1978" i="3"/>
  <c r="CY1979" i="3"/>
  <c r="CY1980" i="3"/>
  <c r="CY1981" i="3"/>
  <c r="CY1982" i="3"/>
  <c r="CY1983" i="3"/>
  <c r="CY1984" i="3"/>
  <c r="CY1985" i="3"/>
  <c r="CY1986" i="3"/>
  <c r="CY1987" i="3"/>
  <c r="CY1988" i="3"/>
  <c r="CY1989" i="3"/>
  <c r="CY1990" i="3"/>
  <c r="CY1991" i="3"/>
  <c r="CY1992" i="3"/>
  <c r="CY1993" i="3"/>
  <c r="CY1994" i="3"/>
  <c r="CY1995" i="3"/>
  <c r="CY1996" i="3"/>
  <c r="CY1997" i="3"/>
  <c r="CY1998" i="3"/>
  <c r="CY1999" i="3"/>
  <c r="CY2000" i="3"/>
  <c r="CY2001" i="3"/>
  <c r="CY2002" i="3"/>
  <c r="CY2003" i="3"/>
  <c r="CY2004" i="3"/>
  <c r="CY2005" i="3"/>
  <c r="CY2006" i="3"/>
  <c r="CY2007" i="3"/>
  <c r="CY2008" i="3"/>
  <c r="CY2009" i="3"/>
  <c r="CY2010" i="3"/>
  <c r="CY2011" i="3"/>
  <c r="CY2012" i="3"/>
  <c r="CY2013" i="3"/>
  <c r="CY2014" i="3"/>
  <c r="CY2015" i="3"/>
  <c r="CY2016" i="3"/>
  <c r="CY2017" i="3"/>
  <c r="CY2018" i="3"/>
  <c r="CY2019" i="3"/>
  <c r="CY2020" i="3"/>
  <c r="CY2021" i="3"/>
  <c r="CY2022" i="3"/>
  <c r="CY2023" i="3"/>
  <c r="CY2024" i="3"/>
  <c r="CY2025" i="3"/>
  <c r="CY2026" i="3"/>
  <c r="CY2027" i="3"/>
  <c r="CY2028" i="3"/>
  <c r="CY2029" i="3"/>
  <c r="CY2030" i="3"/>
  <c r="CY2031" i="3"/>
  <c r="CY2032" i="3"/>
  <c r="CY2033" i="3"/>
  <c r="CY2034" i="3"/>
  <c r="CY2035" i="3"/>
  <c r="CY2036" i="3"/>
  <c r="CY2037" i="3"/>
  <c r="CY2038" i="3"/>
  <c r="CY2039" i="3"/>
  <c r="CY2040" i="3"/>
  <c r="CY2041" i="3"/>
  <c r="CY2042" i="3"/>
  <c r="CY2043" i="3"/>
  <c r="CY2044" i="3"/>
  <c r="CY2045" i="3"/>
  <c r="CY2046" i="3"/>
  <c r="CY2047" i="3"/>
  <c r="CY2048" i="3"/>
  <c r="CY2049" i="3"/>
  <c r="CY2050" i="3"/>
  <c r="CY2051" i="3"/>
  <c r="CY2052" i="3"/>
  <c r="CY4" i="3"/>
  <c r="CY5" i="3"/>
  <c r="CY6" i="3"/>
  <c r="CY7" i="3"/>
  <c r="CY8" i="3"/>
  <c r="CY9" i="3"/>
  <c r="CY10" i="3"/>
  <c r="CY11" i="3"/>
  <c r="CY12" i="3"/>
  <c r="CY13" i="3"/>
  <c r="CY14" i="3"/>
  <c r="CY15" i="3"/>
  <c r="CY16" i="3"/>
  <c r="CY17" i="3"/>
  <c r="CY18" i="3"/>
  <c r="CY19" i="3"/>
  <c r="CY20" i="3"/>
  <c r="CY21" i="3"/>
  <c r="CY22" i="3"/>
  <c r="CY23" i="3"/>
  <c r="CY24" i="3"/>
  <c r="CY25" i="3"/>
  <c r="CY26" i="3"/>
  <c r="CY27" i="3"/>
  <c r="CY28" i="3"/>
  <c r="CY29" i="3"/>
  <c r="CY30" i="3"/>
  <c r="CY31" i="3"/>
  <c r="CY32" i="3"/>
  <c r="CY33" i="3"/>
  <c r="CY34" i="3"/>
  <c r="CY35" i="3"/>
  <c r="CY36" i="3"/>
  <c r="CY37" i="3"/>
  <c r="CY38" i="3"/>
  <c r="CY39" i="3"/>
  <c r="CY40" i="3"/>
  <c r="CY41" i="3"/>
  <c r="CY42" i="3"/>
  <c r="CY43" i="3"/>
  <c r="CY44" i="3"/>
  <c r="CY45" i="3"/>
  <c r="CY46" i="3"/>
  <c r="CY47" i="3"/>
  <c r="CY48" i="3"/>
  <c r="CY49" i="3"/>
  <c r="CY50" i="3"/>
  <c r="CY51" i="3"/>
  <c r="CY52" i="3"/>
  <c r="CY53" i="3"/>
  <c r="CY54" i="3"/>
  <c r="CY55" i="3"/>
  <c r="CY56" i="3"/>
  <c r="CY57" i="3"/>
  <c r="CY58" i="3"/>
  <c r="CY59" i="3"/>
  <c r="CY60" i="3"/>
  <c r="CY61" i="3"/>
  <c r="CY62" i="3"/>
  <c r="CY63" i="3"/>
  <c r="CY64" i="3"/>
  <c r="CY65" i="3"/>
  <c r="CY66" i="3"/>
  <c r="CY67" i="3"/>
  <c r="CY68" i="3"/>
  <c r="CY69" i="3"/>
  <c r="CY70" i="3"/>
  <c r="CY71" i="3"/>
  <c r="CY72" i="3"/>
  <c r="CY73" i="3"/>
  <c r="CY74" i="3"/>
  <c r="CY75" i="3"/>
  <c r="CY76" i="3"/>
  <c r="CY77" i="3"/>
  <c r="CY78" i="3"/>
  <c r="CY79" i="3"/>
  <c r="CY80" i="3"/>
  <c r="CY81" i="3"/>
  <c r="CY82" i="3"/>
  <c r="CY83" i="3"/>
  <c r="CY84" i="3"/>
  <c r="CY85" i="3"/>
  <c r="CY86" i="3"/>
  <c r="CY87" i="3"/>
  <c r="CY88" i="3"/>
  <c r="CY89" i="3"/>
  <c r="CY90" i="3"/>
  <c r="CY91" i="3"/>
  <c r="CY92" i="3"/>
  <c r="CY93" i="3"/>
  <c r="CY94" i="3"/>
  <c r="CY95" i="3"/>
  <c r="CY96" i="3"/>
  <c r="CY97" i="3"/>
  <c r="CY98" i="3"/>
  <c r="CY99" i="3"/>
  <c r="CY100" i="3"/>
  <c r="CY101" i="3"/>
  <c r="CY102" i="3"/>
  <c r="CY103" i="3"/>
  <c r="CY104" i="3"/>
  <c r="CY105" i="3"/>
  <c r="CY106" i="3"/>
  <c r="CY107" i="3"/>
  <c r="CY108" i="3"/>
  <c r="CY109" i="3"/>
  <c r="CY110" i="3"/>
  <c r="CY111" i="3"/>
  <c r="CY112" i="3"/>
  <c r="CY113" i="3"/>
  <c r="CY114" i="3"/>
  <c r="CY115" i="3"/>
  <c r="CY116" i="3"/>
  <c r="CY117" i="3"/>
  <c r="CY118" i="3"/>
  <c r="CY119" i="3"/>
  <c r="CY120" i="3"/>
  <c r="CY121" i="3"/>
  <c r="CY122" i="3"/>
  <c r="CY123" i="3"/>
  <c r="CY124" i="3"/>
  <c r="CY125" i="3"/>
  <c r="CY126" i="3"/>
  <c r="CY127" i="3"/>
  <c r="CY128" i="3"/>
  <c r="CY129" i="3"/>
  <c r="CY130" i="3"/>
  <c r="CY131" i="3"/>
  <c r="CY132" i="3"/>
  <c r="CY133" i="3"/>
  <c r="CY134" i="3"/>
  <c r="CY135" i="3"/>
  <c r="CY136" i="3"/>
  <c r="CY137" i="3"/>
  <c r="CY138" i="3"/>
  <c r="CY139" i="3"/>
  <c r="CY140" i="3"/>
  <c r="CY141" i="3"/>
  <c r="CY142" i="3"/>
  <c r="CY143" i="3"/>
  <c r="CY144" i="3"/>
  <c r="CY145" i="3"/>
  <c r="CY146" i="3"/>
  <c r="CY147" i="3"/>
  <c r="CY148" i="3"/>
  <c r="CY149" i="3"/>
  <c r="CY150" i="3"/>
  <c r="CY151" i="3"/>
  <c r="CY152" i="3"/>
  <c r="CY153" i="3"/>
  <c r="CY154" i="3"/>
  <c r="CY155" i="3"/>
  <c r="CY156" i="3"/>
  <c r="CY157" i="3"/>
  <c r="CY158" i="3"/>
  <c r="CY159" i="3"/>
  <c r="CY160" i="3"/>
  <c r="CY161" i="3"/>
  <c r="CY162" i="3"/>
  <c r="CY163" i="3"/>
  <c r="CY164" i="3"/>
  <c r="CY165" i="3"/>
  <c r="CY166" i="3"/>
  <c r="CY167" i="3"/>
  <c r="CY168" i="3"/>
  <c r="CY169" i="3"/>
  <c r="CY170" i="3"/>
  <c r="CY171" i="3"/>
  <c r="CY172" i="3"/>
  <c r="CY173" i="3"/>
  <c r="CY174" i="3"/>
  <c r="CY175" i="3"/>
  <c r="CY176" i="3"/>
  <c r="CY177" i="3"/>
  <c r="CY178" i="3"/>
  <c r="CY179" i="3"/>
  <c r="CY180" i="3"/>
  <c r="CY181" i="3"/>
  <c r="CY182" i="3"/>
  <c r="CY183" i="3"/>
  <c r="CY184" i="3"/>
  <c r="CY185" i="3"/>
  <c r="CY186" i="3"/>
  <c r="CY187" i="3"/>
  <c r="CY188" i="3"/>
  <c r="CY189" i="3"/>
  <c r="CY190" i="3"/>
  <c r="CY191" i="3"/>
  <c r="CY192" i="3"/>
  <c r="CY193" i="3"/>
  <c r="CY194" i="3"/>
  <c r="CY195" i="3"/>
  <c r="CY196" i="3"/>
  <c r="CY197" i="3"/>
  <c r="CY198" i="3"/>
  <c r="CY199" i="3"/>
  <c r="CY200" i="3"/>
  <c r="CY201" i="3"/>
  <c r="CY202" i="3"/>
  <c r="CY203" i="3"/>
  <c r="CY204" i="3"/>
  <c r="CY205" i="3"/>
  <c r="CY206" i="3"/>
  <c r="CY207" i="3"/>
  <c r="CY208" i="3"/>
  <c r="CY209" i="3"/>
  <c r="CY210" i="3"/>
  <c r="CY211" i="3"/>
  <c r="CY212" i="3"/>
  <c r="CY213" i="3"/>
  <c r="CY214" i="3"/>
  <c r="CY215" i="3"/>
  <c r="CY216" i="3"/>
  <c r="CY217" i="3"/>
  <c r="CY218" i="3"/>
  <c r="CY219" i="3"/>
  <c r="CY220" i="3"/>
  <c r="CY221" i="3"/>
  <c r="CY222" i="3"/>
  <c r="CY223" i="3"/>
  <c r="CY224" i="3"/>
  <c r="CY225" i="3"/>
  <c r="CY226" i="3"/>
  <c r="CY227" i="3"/>
  <c r="CY228" i="3"/>
  <c r="CY229" i="3"/>
  <c r="CY230" i="3"/>
  <c r="CY231" i="3"/>
  <c r="CY232" i="3"/>
  <c r="CY233" i="3"/>
  <c r="CY234" i="3"/>
  <c r="CY235" i="3"/>
  <c r="CY236" i="3"/>
  <c r="CY237" i="3"/>
  <c r="CY238" i="3"/>
  <c r="CY239" i="3"/>
  <c r="CY240" i="3"/>
  <c r="CY241" i="3"/>
  <c r="CY242" i="3"/>
  <c r="CY243" i="3"/>
  <c r="CY244" i="3"/>
  <c r="CY245" i="3"/>
  <c r="CY246" i="3"/>
  <c r="CY247" i="3"/>
  <c r="CY248" i="3"/>
  <c r="CY249" i="3"/>
  <c r="CY250" i="3"/>
  <c r="CY251" i="3"/>
  <c r="CY252" i="3"/>
  <c r="CY253" i="3"/>
  <c r="CY254" i="3"/>
  <c r="CY255" i="3"/>
  <c r="CY256" i="3"/>
  <c r="CY257" i="3"/>
  <c r="CY258" i="3"/>
  <c r="CY259" i="3"/>
  <c r="CY260" i="3"/>
  <c r="CY261" i="3"/>
  <c r="CY262" i="3"/>
  <c r="CY263" i="3"/>
  <c r="CY264" i="3"/>
  <c r="CY265" i="3"/>
  <c r="CY266" i="3"/>
  <c r="CY267" i="3"/>
  <c r="CY268" i="3"/>
  <c r="CY269" i="3"/>
  <c r="CY270" i="3"/>
  <c r="CY271" i="3"/>
  <c r="CY272" i="3"/>
  <c r="CY273" i="3"/>
  <c r="CY274" i="3"/>
  <c r="CY275" i="3"/>
  <c r="CY276" i="3"/>
  <c r="CY277" i="3"/>
  <c r="CY278" i="3"/>
  <c r="CY279" i="3"/>
  <c r="CY280" i="3"/>
  <c r="CY281" i="3"/>
  <c r="CY282" i="3"/>
  <c r="CY283" i="3"/>
  <c r="CY284" i="3"/>
  <c r="CY285" i="3"/>
  <c r="CY286" i="3"/>
  <c r="CY287" i="3"/>
  <c r="CY288" i="3"/>
  <c r="CY289" i="3"/>
  <c r="CY290" i="3"/>
  <c r="CY291" i="3"/>
  <c r="CY292" i="3"/>
  <c r="CY293" i="3"/>
  <c r="CY294" i="3"/>
  <c r="CY295" i="3"/>
  <c r="CY296" i="3"/>
  <c r="CY297" i="3"/>
  <c r="CY298" i="3"/>
  <c r="CY299" i="3"/>
  <c r="CY300" i="3"/>
  <c r="CY301" i="3"/>
  <c r="CY302" i="3"/>
  <c r="CY303" i="3"/>
  <c r="CY304" i="3"/>
  <c r="CY305" i="3"/>
  <c r="CY306" i="3"/>
  <c r="CY307" i="3"/>
  <c r="CY308" i="3"/>
  <c r="CY309" i="3"/>
  <c r="CY310" i="3"/>
  <c r="CY311" i="3"/>
  <c r="CY312" i="3"/>
  <c r="CY313" i="3"/>
  <c r="CY314" i="3"/>
  <c r="CY315" i="3"/>
  <c r="CY316" i="3"/>
  <c r="CY317" i="3"/>
  <c r="CY318" i="3"/>
  <c r="CY319" i="3"/>
  <c r="CY320" i="3"/>
  <c r="CY321" i="3"/>
  <c r="CY322" i="3"/>
  <c r="CY323" i="3"/>
  <c r="CY324" i="3"/>
  <c r="CY325" i="3"/>
  <c r="CY326" i="3"/>
  <c r="CY327" i="3"/>
  <c r="CY328" i="3"/>
  <c r="CY329" i="3"/>
  <c r="CY330" i="3"/>
  <c r="CY331" i="3"/>
  <c r="CY332" i="3"/>
  <c r="CY333" i="3"/>
  <c r="CY334" i="3"/>
  <c r="CY335" i="3"/>
  <c r="CY336" i="3"/>
  <c r="CY337" i="3"/>
  <c r="CY338" i="3"/>
  <c r="CY339" i="3"/>
  <c r="CY340" i="3"/>
  <c r="CY341" i="3"/>
  <c r="CY342" i="3"/>
  <c r="CY343" i="3"/>
  <c r="CY344" i="3"/>
  <c r="CY345" i="3"/>
  <c r="CY346" i="3"/>
  <c r="CY347" i="3"/>
  <c r="CY348" i="3"/>
  <c r="CY349" i="3"/>
  <c r="CY350" i="3"/>
  <c r="CY351" i="3"/>
  <c r="CY352" i="3"/>
  <c r="CY353" i="3"/>
  <c r="CY354" i="3"/>
  <c r="CY355" i="3"/>
  <c r="CY356" i="3"/>
  <c r="CY357" i="3"/>
  <c r="CY358" i="3"/>
  <c r="CY359" i="3"/>
  <c r="CY360" i="3"/>
  <c r="CY361" i="3"/>
  <c r="CY362" i="3"/>
  <c r="CY363" i="3"/>
  <c r="CY364" i="3"/>
  <c r="CY365" i="3"/>
  <c r="CY366" i="3"/>
  <c r="CY367" i="3"/>
  <c r="CY368" i="3"/>
  <c r="CY369" i="3"/>
  <c r="CY370" i="3"/>
  <c r="CY371" i="3"/>
  <c r="CY372" i="3"/>
  <c r="CY373" i="3"/>
  <c r="CY374" i="3"/>
  <c r="CY375" i="3"/>
  <c r="CY376" i="3"/>
  <c r="CY377" i="3"/>
  <c r="CY378" i="3"/>
  <c r="CY379" i="3"/>
  <c r="CY380" i="3"/>
  <c r="CY381" i="3"/>
  <c r="CY382" i="3"/>
  <c r="CY383" i="3"/>
  <c r="CY384" i="3"/>
  <c r="CY385" i="3"/>
  <c r="CY386" i="3"/>
  <c r="CY387" i="3"/>
  <c r="CY388" i="3"/>
  <c r="CY389" i="3"/>
  <c r="CY390" i="3"/>
  <c r="CY391" i="3"/>
  <c r="CY392" i="3"/>
  <c r="CY393" i="3"/>
  <c r="CY394" i="3"/>
  <c r="CY395" i="3"/>
  <c r="CY396" i="3"/>
  <c r="CY397" i="3"/>
  <c r="CY398" i="3"/>
  <c r="CY399" i="3"/>
  <c r="CY400" i="3"/>
  <c r="CY401" i="3"/>
  <c r="CY402" i="3"/>
  <c r="CY403" i="3"/>
  <c r="CY404" i="3"/>
  <c r="CY405" i="3"/>
  <c r="CY406" i="3"/>
  <c r="CY407" i="3"/>
  <c r="CY408" i="3"/>
  <c r="CY409" i="3"/>
  <c r="CY410" i="3"/>
  <c r="CY411" i="3"/>
  <c r="CY412" i="3"/>
  <c r="CY413" i="3"/>
  <c r="CY414" i="3"/>
  <c r="CY415" i="3"/>
  <c r="CY416" i="3"/>
  <c r="CY417" i="3"/>
  <c r="CY418" i="3"/>
  <c r="CY419" i="3"/>
  <c r="CY420" i="3"/>
  <c r="CY421" i="3"/>
  <c r="CY422" i="3"/>
  <c r="CY423" i="3"/>
  <c r="CY424" i="3"/>
  <c r="CY425" i="3"/>
  <c r="CY426" i="3"/>
  <c r="CY427" i="3"/>
  <c r="CY428" i="3"/>
  <c r="CY429" i="3"/>
  <c r="CY430" i="3"/>
  <c r="CY431" i="3"/>
  <c r="CY432" i="3"/>
  <c r="CY433" i="3"/>
  <c r="CY434" i="3"/>
  <c r="CY435" i="3"/>
  <c r="CY436" i="3"/>
  <c r="CY437" i="3"/>
  <c r="CY438" i="3"/>
  <c r="CY439" i="3"/>
  <c r="CY440" i="3"/>
  <c r="CY441" i="3"/>
  <c r="CY442" i="3"/>
  <c r="CY443" i="3"/>
  <c r="CY444" i="3"/>
  <c r="CY445" i="3"/>
  <c r="CY446" i="3"/>
  <c r="CY447" i="3"/>
  <c r="CY448" i="3"/>
  <c r="CY449" i="3"/>
  <c r="CY450" i="3"/>
  <c r="CY451" i="3"/>
  <c r="CY452" i="3"/>
  <c r="CY453" i="3"/>
  <c r="CY454" i="3"/>
  <c r="CY455" i="3"/>
  <c r="CY456" i="3"/>
  <c r="CY457" i="3"/>
  <c r="CY458" i="3"/>
  <c r="CY459" i="3"/>
  <c r="CY460" i="3"/>
  <c r="CY461" i="3"/>
  <c r="CY462" i="3"/>
  <c r="CY463" i="3"/>
  <c r="CY464" i="3"/>
  <c r="CY465" i="3"/>
  <c r="CY466" i="3"/>
  <c r="CY467" i="3"/>
  <c r="CY468" i="3"/>
  <c r="CY469" i="3"/>
  <c r="CY470" i="3"/>
  <c r="CY471" i="3"/>
  <c r="CY472" i="3"/>
  <c r="CY473" i="3"/>
  <c r="CY474" i="3"/>
  <c r="CY475" i="3"/>
  <c r="CY476" i="3"/>
  <c r="CY477" i="3"/>
  <c r="CY478" i="3"/>
  <c r="CY479" i="3"/>
  <c r="CY480" i="3"/>
  <c r="CY481" i="3"/>
  <c r="CY482" i="3"/>
  <c r="CY483" i="3"/>
  <c r="CY484" i="3"/>
  <c r="CY485" i="3"/>
  <c r="CY486" i="3"/>
  <c r="CY487" i="3"/>
  <c r="CY488" i="3"/>
  <c r="CY489" i="3"/>
  <c r="CY490" i="3"/>
  <c r="CY491" i="3"/>
  <c r="CY492" i="3"/>
  <c r="CY493" i="3"/>
  <c r="CY494" i="3"/>
  <c r="CY495" i="3"/>
  <c r="CY496" i="3"/>
  <c r="CY497" i="3"/>
  <c r="CY498" i="3"/>
  <c r="CY499" i="3"/>
  <c r="CY500" i="3"/>
  <c r="CY501" i="3"/>
  <c r="CY502" i="3"/>
  <c r="CY503" i="3"/>
  <c r="CY504" i="3"/>
  <c r="CY505" i="3"/>
  <c r="CY506" i="3"/>
  <c r="CY507" i="3"/>
  <c r="CY508" i="3"/>
  <c r="CY509" i="3"/>
  <c r="CY510" i="3"/>
  <c r="CY511" i="3"/>
  <c r="CY512" i="3"/>
  <c r="CY513" i="3"/>
  <c r="CY514" i="3"/>
  <c r="CY515" i="3"/>
  <c r="CY516" i="3"/>
  <c r="CY517" i="3"/>
  <c r="CY518" i="3"/>
  <c r="CY519" i="3"/>
  <c r="CY520" i="3"/>
  <c r="CY521" i="3"/>
  <c r="CY522" i="3"/>
  <c r="CY523" i="3"/>
  <c r="CY524" i="3"/>
  <c r="CY525" i="3"/>
  <c r="CY526" i="3"/>
  <c r="CY527" i="3"/>
  <c r="CY528" i="3"/>
  <c r="CY529" i="3"/>
  <c r="CY530" i="3"/>
  <c r="CY531" i="3"/>
  <c r="CY532" i="3"/>
  <c r="CY533" i="3"/>
  <c r="CY534" i="3"/>
  <c r="CY535" i="3"/>
  <c r="CY536" i="3"/>
  <c r="CY537" i="3"/>
  <c r="CY538" i="3"/>
  <c r="CY539" i="3"/>
  <c r="CY540" i="3"/>
  <c r="CY541" i="3"/>
  <c r="CY542" i="3"/>
  <c r="CY543" i="3"/>
  <c r="CY544" i="3"/>
  <c r="CY545" i="3"/>
  <c r="CY546" i="3"/>
  <c r="CY547" i="3"/>
  <c r="CY548" i="3"/>
  <c r="CY549" i="3"/>
  <c r="CY550" i="3"/>
  <c r="CY551" i="3"/>
  <c r="CY552" i="3"/>
  <c r="CY553" i="3"/>
  <c r="CY554" i="3"/>
  <c r="CY555" i="3"/>
  <c r="CY556" i="3"/>
  <c r="CY557" i="3"/>
  <c r="CY558" i="3"/>
  <c r="CY559" i="3"/>
  <c r="CY560" i="3"/>
  <c r="CY561" i="3"/>
  <c r="CY562" i="3"/>
  <c r="CY563" i="3"/>
  <c r="CY564" i="3"/>
  <c r="CY565" i="3"/>
  <c r="CY566" i="3"/>
  <c r="CY567" i="3"/>
  <c r="CY568" i="3"/>
  <c r="CY569" i="3"/>
  <c r="CY570" i="3"/>
  <c r="CY571" i="3"/>
  <c r="CY572" i="3"/>
  <c r="CY573" i="3"/>
  <c r="CY574" i="3"/>
  <c r="CY575" i="3"/>
  <c r="CY576" i="3"/>
  <c r="CY577" i="3"/>
  <c r="CY578" i="3"/>
  <c r="CY579" i="3"/>
  <c r="CY580" i="3"/>
  <c r="CY581" i="3"/>
  <c r="CY582" i="3"/>
  <c r="CY583" i="3"/>
  <c r="CY584" i="3"/>
  <c r="CY585" i="3"/>
  <c r="CY586" i="3"/>
  <c r="CY587" i="3"/>
  <c r="CY588" i="3"/>
  <c r="CY589" i="3"/>
  <c r="CY590" i="3"/>
  <c r="CY591" i="3"/>
  <c r="CY592" i="3"/>
  <c r="CY593" i="3"/>
  <c r="CY594" i="3"/>
  <c r="CY595" i="3"/>
  <c r="CY596" i="3"/>
  <c r="CY597" i="3"/>
  <c r="CY598" i="3"/>
  <c r="CY599" i="3"/>
  <c r="CY600" i="3"/>
  <c r="CY601" i="3"/>
  <c r="CY602" i="3"/>
  <c r="CY603" i="3"/>
  <c r="CY604" i="3"/>
  <c r="CY605" i="3"/>
  <c r="CY606" i="3"/>
  <c r="CW116" i="3"/>
  <c r="CW117" i="3"/>
  <c r="CW118" i="3"/>
  <c r="CW119" i="3"/>
  <c r="CW120" i="3"/>
  <c r="CW121" i="3"/>
  <c r="CW122" i="3"/>
  <c r="CW123" i="3"/>
  <c r="CW124" i="3"/>
  <c r="CW125" i="3"/>
  <c r="CW126" i="3"/>
  <c r="CW127" i="3"/>
  <c r="CW128" i="3"/>
  <c r="CW129" i="3"/>
  <c r="CW130" i="3"/>
  <c r="CW131" i="3"/>
  <c r="CW132" i="3"/>
  <c r="CW133" i="3"/>
  <c r="CW134" i="3"/>
  <c r="CW135" i="3"/>
  <c r="CW136" i="3"/>
  <c r="CW137" i="3"/>
  <c r="CW138" i="3"/>
  <c r="CW139" i="3"/>
  <c r="CW140" i="3"/>
  <c r="CW141" i="3"/>
  <c r="CW142" i="3"/>
  <c r="CW143" i="3"/>
  <c r="CW144" i="3"/>
  <c r="CW145" i="3"/>
  <c r="CW146" i="3"/>
  <c r="CW147" i="3"/>
  <c r="CW148" i="3"/>
  <c r="CW149" i="3"/>
  <c r="CW150" i="3"/>
  <c r="CW151" i="3"/>
  <c r="CW152" i="3"/>
  <c r="CW153" i="3"/>
  <c r="CW154" i="3"/>
  <c r="CW155" i="3"/>
  <c r="CW156" i="3"/>
  <c r="CW157" i="3"/>
  <c r="CW158" i="3"/>
  <c r="CW159" i="3"/>
  <c r="CW160" i="3"/>
  <c r="CW161" i="3"/>
  <c r="CW162" i="3"/>
  <c r="CW163" i="3"/>
  <c r="CW164" i="3"/>
  <c r="CW165" i="3"/>
  <c r="CW166" i="3"/>
  <c r="CW167" i="3"/>
  <c r="CW168" i="3"/>
  <c r="CW169" i="3"/>
  <c r="CW170" i="3"/>
  <c r="CW171" i="3"/>
  <c r="CW172" i="3"/>
  <c r="CW173" i="3"/>
  <c r="CW174" i="3"/>
  <c r="CW175" i="3"/>
  <c r="CW176" i="3"/>
  <c r="CW177" i="3"/>
  <c r="CW178" i="3"/>
  <c r="CW179" i="3"/>
  <c r="CW180" i="3"/>
  <c r="CW181" i="3"/>
  <c r="CW182" i="3"/>
  <c r="CW183" i="3"/>
  <c r="CW184" i="3"/>
  <c r="CW185" i="3"/>
  <c r="CW186" i="3"/>
  <c r="CW187" i="3"/>
  <c r="CW188" i="3"/>
  <c r="CW189" i="3"/>
  <c r="CW190" i="3"/>
  <c r="CW191" i="3"/>
  <c r="CW192" i="3"/>
  <c r="CW193" i="3"/>
  <c r="CW194" i="3"/>
  <c r="CW195" i="3"/>
  <c r="CW196" i="3"/>
  <c r="CW197" i="3"/>
  <c r="CW198" i="3"/>
  <c r="CW199" i="3"/>
  <c r="CW200" i="3"/>
  <c r="CW201" i="3"/>
  <c r="CW202" i="3"/>
  <c r="CW203" i="3"/>
  <c r="CW204" i="3"/>
  <c r="CW205" i="3"/>
  <c r="CW206" i="3"/>
  <c r="CW207" i="3"/>
  <c r="CW208" i="3"/>
  <c r="CW209" i="3"/>
  <c r="CW210" i="3"/>
  <c r="CW211" i="3"/>
  <c r="CW212" i="3"/>
  <c r="CW213" i="3"/>
  <c r="CW214" i="3"/>
  <c r="CW215" i="3"/>
  <c r="CW216" i="3"/>
  <c r="CW217" i="3"/>
  <c r="CW218" i="3"/>
  <c r="CW219" i="3"/>
  <c r="CW220" i="3"/>
  <c r="CW221" i="3"/>
  <c r="CW222" i="3"/>
  <c r="CW223" i="3"/>
  <c r="CW224" i="3"/>
  <c r="CW225" i="3"/>
  <c r="CW226" i="3"/>
  <c r="CW227" i="3"/>
  <c r="CW228" i="3"/>
  <c r="CW229" i="3"/>
  <c r="CW230" i="3"/>
  <c r="CW231" i="3"/>
  <c r="CW232" i="3"/>
  <c r="CW233" i="3"/>
  <c r="CW234" i="3"/>
  <c r="CW235" i="3"/>
  <c r="CW236" i="3"/>
  <c r="CW237" i="3"/>
  <c r="CW238" i="3"/>
  <c r="CW239" i="3"/>
  <c r="CW240" i="3"/>
  <c r="CW241" i="3"/>
  <c r="CW242" i="3"/>
  <c r="CW243" i="3"/>
  <c r="CW244" i="3"/>
  <c r="CW245" i="3"/>
  <c r="CW246" i="3"/>
  <c r="CW247" i="3"/>
  <c r="CW248" i="3"/>
  <c r="CW249" i="3"/>
  <c r="CW250" i="3"/>
  <c r="CW251" i="3"/>
  <c r="CW252" i="3"/>
  <c r="CW253" i="3"/>
  <c r="CW254" i="3"/>
  <c r="CW255" i="3"/>
  <c r="CW256" i="3"/>
  <c r="CW257" i="3"/>
  <c r="CW258" i="3"/>
  <c r="CW259" i="3"/>
  <c r="CW260" i="3"/>
  <c r="CW261" i="3"/>
  <c r="CW262" i="3"/>
  <c r="CW263" i="3"/>
  <c r="CW264" i="3"/>
  <c r="CW265" i="3"/>
  <c r="CW266" i="3"/>
  <c r="CW267" i="3"/>
  <c r="CW268" i="3"/>
  <c r="CW269" i="3"/>
  <c r="CW270" i="3"/>
  <c r="CW271" i="3"/>
  <c r="CW272" i="3"/>
  <c r="CW273" i="3"/>
  <c r="CW274" i="3"/>
  <c r="CW275" i="3"/>
  <c r="CW276" i="3"/>
  <c r="CW277" i="3"/>
  <c r="CW278" i="3"/>
  <c r="CW279" i="3"/>
  <c r="CW280" i="3"/>
  <c r="CW281" i="3"/>
  <c r="CW282" i="3"/>
  <c r="CW283" i="3"/>
  <c r="CW284" i="3"/>
  <c r="CW285" i="3"/>
  <c r="CW286" i="3"/>
  <c r="CW287" i="3"/>
  <c r="CW288" i="3"/>
  <c r="CW289" i="3"/>
  <c r="CW290" i="3"/>
  <c r="CW291" i="3"/>
  <c r="CW292" i="3"/>
  <c r="CW293" i="3"/>
  <c r="CW294" i="3"/>
  <c r="CW295" i="3"/>
  <c r="CW296" i="3"/>
  <c r="CW297" i="3"/>
  <c r="CW298" i="3"/>
  <c r="CW299" i="3"/>
  <c r="CW300" i="3"/>
  <c r="CW301" i="3"/>
  <c r="CW302" i="3"/>
  <c r="CW303" i="3"/>
  <c r="CW304" i="3"/>
  <c r="CW305" i="3"/>
  <c r="CW306" i="3"/>
  <c r="CW307" i="3"/>
  <c r="CW308" i="3"/>
  <c r="CW309" i="3"/>
  <c r="CW310" i="3"/>
  <c r="CW311" i="3"/>
  <c r="CW312" i="3"/>
  <c r="CW313" i="3"/>
  <c r="CW314" i="3"/>
  <c r="CW315" i="3"/>
  <c r="CW316" i="3"/>
  <c r="CW317" i="3"/>
  <c r="CW318" i="3"/>
  <c r="CW319" i="3"/>
  <c r="CW320" i="3"/>
  <c r="CW321" i="3"/>
  <c r="CW322" i="3"/>
  <c r="CW323" i="3"/>
  <c r="CW324" i="3"/>
  <c r="CW325" i="3"/>
  <c r="CW326" i="3"/>
  <c r="CW327" i="3"/>
  <c r="CW328" i="3"/>
  <c r="CW329" i="3"/>
  <c r="CW330" i="3"/>
  <c r="CW331" i="3"/>
  <c r="CW332" i="3"/>
  <c r="CW333" i="3"/>
  <c r="CW334" i="3"/>
  <c r="CW335" i="3"/>
  <c r="CW336" i="3"/>
  <c r="CW337" i="3"/>
  <c r="CW338" i="3"/>
  <c r="CW339" i="3"/>
  <c r="CW340" i="3"/>
  <c r="CW341" i="3"/>
  <c r="CW342" i="3"/>
  <c r="CW343" i="3"/>
  <c r="CW344" i="3"/>
  <c r="CW345" i="3"/>
  <c r="CW346" i="3"/>
  <c r="CW347" i="3"/>
  <c r="CW348" i="3"/>
  <c r="CW349" i="3"/>
  <c r="CW350" i="3"/>
  <c r="CW351" i="3"/>
  <c r="CW352" i="3"/>
  <c r="CW353" i="3"/>
  <c r="CW354" i="3"/>
  <c r="CW355" i="3"/>
  <c r="CW356" i="3"/>
  <c r="CW357" i="3"/>
  <c r="CW358" i="3"/>
  <c r="CW359" i="3"/>
  <c r="CW360" i="3"/>
  <c r="CW361" i="3"/>
  <c r="CW362" i="3"/>
  <c r="CW363" i="3"/>
  <c r="CW364" i="3"/>
  <c r="CW365" i="3"/>
  <c r="CW366" i="3"/>
  <c r="CW367" i="3"/>
  <c r="CW368" i="3"/>
  <c r="CW369" i="3"/>
  <c r="CW370" i="3"/>
  <c r="CW371" i="3"/>
  <c r="CW372" i="3"/>
  <c r="CW373" i="3"/>
  <c r="CW374" i="3"/>
  <c r="CW375" i="3"/>
  <c r="CW376" i="3"/>
  <c r="CW377" i="3"/>
  <c r="CW378" i="3"/>
  <c r="CW379" i="3"/>
  <c r="CW380" i="3"/>
  <c r="CW381" i="3"/>
  <c r="CW382" i="3"/>
  <c r="CW383" i="3"/>
  <c r="CW384" i="3"/>
  <c r="CW385" i="3"/>
  <c r="CW386" i="3"/>
  <c r="CW387" i="3"/>
  <c r="CW388" i="3"/>
  <c r="CW389" i="3"/>
  <c r="CW390" i="3"/>
  <c r="CW391" i="3"/>
  <c r="CW392" i="3"/>
  <c r="CW393" i="3"/>
  <c r="CW394" i="3"/>
  <c r="CW395" i="3"/>
  <c r="CW396" i="3"/>
  <c r="CW397" i="3"/>
  <c r="CW398" i="3"/>
  <c r="CW399" i="3"/>
  <c r="CW400" i="3"/>
  <c r="CW401" i="3"/>
  <c r="CW402" i="3"/>
  <c r="CW403" i="3"/>
  <c r="CW404" i="3"/>
  <c r="CW405" i="3"/>
  <c r="CW406" i="3"/>
  <c r="CW407" i="3"/>
  <c r="CW408" i="3"/>
  <c r="CW409" i="3"/>
  <c r="CW410" i="3"/>
  <c r="CW411" i="3"/>
  <c r="CW412" i="3"/>
  <c r="CW413" i="3"/>
  <c r="CW414" i="3"/>
  <c r="CW415" i="3"/>
  <c r="CW416" i="3"/>
  <c r="CW417" i="3"/>
  <c r="CW418" i="3"/>
  <c r="CW419" i="3"/>
  <c r="CW420" i="3"/>
  <c r="CW421" i="3"/>
  <c r="CW422" i="3"/>
  <c r="CW423" i="3"/>
  <c r="CW424" i="3"/>
  <c r="CW425" i="3"/>
  <c r="CW426" i="3"/>
  <c r="CW427" i="3"/>
  <c r="CW428" i="3"/>
  <c r="CW429" i="3"/>
  <c r="CW430" i="3"/>
  <c r="CW431" i="3"/>
  <c r="CW432" i="3"/>
  <c r="CW433" i="3"/>
  <c r="CW434" i="3"/>
  <c r="CW435" i="3"/>
  <c r="CW436" i="3"/>
  <c r="CW437" i="3"/>
  <c r="CW438" i="3"/>
  <c r="CW439" i="3"/>
  <c r="CW440" i="3"/>
  <c r="CW441" i="3"/>
  <c r="CW442" i="3"/>
  <c r="CW443" i="3"/>
  <c r="CW444" i="3"/>
  <c r="CW445" i="3"/>
  <c r="CW446" i="3"/>
  <c r="CW447" i="3"/>
  <c r="CW448" i="3"/>
  <c r="CW449" i="3"/>
  <c r="CW450" i="3"/>
  <c r="CW451" i="3"/>
  <c r="CW452" i="3"/>
  <c r="CW453" i="3"/>
  <c r="CW454" i="3"/>
  <c r="CW455" i="3"/>
  <c r="CW456" i="3"/>
  <c r="CW457" i="3"/>
  <c r="CW458" i="3"/>
  <c r="CW459" i="3"/>
  <c r="CW460" i="3"/>
  <c r="CW461" i="3"/>
  <c r="CW462" i="3"/>
  <c r="CW463" i="3"/>
  <c r="CW464" i="3"/>
  <c r="CW465" i="3"/>
  <c r="CW466" i="3"/>
  <c r="CW467" i="3"/>
  <c r="CW468" i="3"/>
  <c r="CW469" i="3"/>
  <c r="CW470" i="3"/>
  <c r="CW471" i="3"/>
  <c r="CW472" i="3"/>
  <c r="CW473" i="3"/>
  <c r="CW474" i="3"/>
  <c r="CW475" i="3"/>
  <c r="CW476" i="3"/>
  <c r="CW477" i="3"/>
  <c r="CW478" i="3"/>
  <c r="CW479" i="3"/>
  <c r="CW480" i="3"/>
  <c r="CW481" i="3"/>
  <c r="CW482" i="3"/>
  <c r="CW483" i="3"/>
  <c r="CW484" i="3"/>
  <c r="CW485" i="3"/>
  <c r="CW486" i="3"/>
  <c r="CW487" i="3"/>
  <c r="CW488" i="3"/>
  <c r="CW489" i="3"/>
  <c r="CW490" i="3"/>
  <c r="CW491" i="3"/>
  <c r="CW492" i="3"/>
  <c r="CW493" i="3"/>
  <c r="CW494" i="3"/>
  <c r="CW495" i="3"/>
  <c r="CW496" i="3"/>
  <c r="CW497" i="3"/>
  <c r="CW498" i="3"/>
  <c r="CW499" i="3"/>
  <c r="CW500" i="3"/>
  <c r="CW501" i="3"/>
  <c r="CW502" i="3"/>
  <c r="CW503" i="3"/>
  <c r="CW504" i="3"/>
  <c r="CW505" i="3"/>
  <c r="CW506" i="3"/>
  <c r="CW507" i="3"/>
  <c r="CW508" i="3"/>
  <c r="CW509" i="3"/>
  <c r="CW510" i="3"/>
  <c r="CW511" i="3"/>
  <c r="CW512" i="3"/>
  <c r="CW513" i="3"/>
  <c r="CW514" i="3"/>
  <c r="CW515" i="3"/>
  <c r="CW516" i="3"/>
  <c r="CW517" i="3"/>
  <c r="CW518" i="3"/>
  <c r="CW519" i="3"/>
  <c r="CW520" i="3"/>
  <c r="CW521" i="3"/>
  <c r="CW522" i="3"/>
  <c r="CW523" i="3"/>
  <c r="CW524" i="3"/>
  <c r="CW525" i="3"/>
  <c r="CW526" i="3"/>
  <c r="CW527" i="3"/>
  <c r="CW528" i="3"/>
  <c r="CW529" i="3"/>
  <c r="CW530" i="3"/>
  <c r="CW531" i="3"/>
  <c r="CW532" i="3"/>
  <c r="CW533" i="3"/>
  <c r="CW534" i="3"/>
  <c r="CW535" i="3"/>
  <c r="CW536" i="3"/>
  <c r="CW537" i="3"/>
  <c r="CW538" i="3"/>
  <c r="CW539" i="3"/>
  <c r="CW540" i="3"/>
  <c r="CW541" i="3"/>
  <c r="CW542" i="3"/>
  <c r="CW543" i="3"/>
  <c r="CW544" i="3"/>
  <c r="CW545" i="3"/>
  <c r="CW546" i="3"/>
  <c r="CW547" i="3"/>
  <c r="CW548" i="3"/>
  <c r="CW549" i="3"/>
  <c r="CW550" i="3"/>
  <c r="CW551" i="3"/>
  <c r="CW552" i="3"/>
  <c r="CW553" i="3"/>
  <c r="CW554" i="3"/>
  <c r="CW555" i="3"/>
  <c r="CW556" i="3"/>
  <c r="CW557" i="3"/>
  <c r="CW558" i="3"/>
  <c r="CW559" i="3"/>
  <c r="CW560" i="3"/>
  <c r="CW561" i="3"/>
  <c r="CW562" i="3"/>
  <c r="CW563" i="3"/>
  <c r="CW564" i="3"/>
  <c r="CW565" i="3"/>
  <c r="CW566" i="3"/>
  <c r="CW567" i="3"/>
  <c r="CW568" i="3"/>
  <c r="CW569" i="3"/>
  <c r="CW570" i="3"/>
  <c r="CW571" i="3"/>
  <c r="CW572" i="3"/>
  <c r="CW573" i="3"/>
  <c r="CW574" i="3"/>
  <c r="CW575" i="3"/>
  <c r="CW576" i="3"/>
  <c r="CW577" i="3"/>
  <c r="CW578" i="3"/>
  <c r="CW579" i="3"/>
  <c r="CW580" i="3"/>
  <c r="CW581" i="3"/>
  <c r="CW582" i="3"/>
  <c r="CW583" i="3"/>
  <c r="CW584" i="3"/>
  <c r="CW585" i="3"/>
  <c r="CW586" i="3"/>
  <c r="CW587" i="3"/>
  <c r="CW588" i="3"/>
  <c r="CW589" i="3"/>
  <c r="CW590" i="3"/>
  <c r="CW591" i="3"/>
  <c r="CW592" i="3"/>
  <c r="CW593" i="3"/>
  <c r="CW594" i="3"/>
  <c r="CW595" i="3"/>
  <c r="CW596" i="3"/>
  <c r="CW597" i="3"/>
  <c r="CW598" i="3"/>
  <c r="CW599" i="3"/>
  <c r="CW600" i="3"/>
  <c r="CW601" i="3"/>
  <c r="CW602" i="3"/>
  <c r="CW603" i="3"/>
  <c r="CW604" i="3"/>
  <c r="CW605" i="3"/>
  <c r="CW606" i="3"/>
  <c r="CW607" i="3"/>
  <c r="CW608" i="3"/>
  <c r="CW609" i="3"/>
  <c r="CW610" i="3"/>
  <c r="CW611" i="3"/>
  <c r="CW612" i="3"/>
  <c r="CW613" i="3"/>
  <c r="CW614" i="3"/>
  <c r="CW615" i="3"/>
  <c r="CW616" i="3"/>
  <c r="CW617" i="3"/>
  <c r="CW618" i="3"/>
  <c r="CW619" i="3"/>
  <c r="CW620" i="3"/>
  <c r="CW621" i="3"/>
  <c r="CW622" i="3"/>
  <c r="CW623" i="3"/>
  <c r="CW624" i="3"/>
  <c r="CW625" i="3"/>
  <c r="CW626" i="3"/>
  <c r="CW627" i="3"/>
  <c r="CW628" i="3"/>
  <c r="CW629" i="3"/>
  <c r="CW630" i="3"/>
  <c r="CW631" i="3"/>
  <c r="CW632" i="3"/>
  <c r="CW633" i="3"/>
  <c r="CW634" i="3"/>
  <c r="CW635" i="3"/>
  <c r="CW636" i="3"/>
  <c r="CW637" i="3"/>
  <c r="CW638" i="3"/>
  <c r="CW639" i="3"/>
  <c r="CW640" i="3"/>
  <c r="CW641" i="3"/>
  <c r="CW642" i="3"/>
  <c r="CW643" i="3"/>
  <c r="CW644" i="3"/>
  <c r="CW645" i="3"/>
  <c r="CW646" i="3"/>
  <c r="CW647" i="3"/>
  <c r="CW648" i="3"/>
  <c r="CW649" i="3"/>
  <c r="CW650" i="3"/>
  <c r="CW651" i="3"/>
  <c r="CW652" i="3"/>
  <c r="CW653" i="3"/>
  <c r="CW654" i="3"/>
  <c r="CW655" i="3"/>
  <c r="CW656" i="3"/>
  <c r="CW657" i="3"/>
  <c r="CW658" i="3"/>
  <c r="CW659" i="3"/>
  <c r="CW660" i="3"/>
  <c r="CW661" i="3"/>
  <c r="CW662" i="3"/>
  <c r="CW663" i="3"/>
  <c r="CW664" i="3"/>
  <c r="CW665" i="3"/>
  <c r="CW666" i="3"/>
  <c r="CW667" i="3"/>
  <c r="CW668" i="3"/>
  <c r="CW669" i="3"/>
  <c r="CW670" i="3"/>
  <c r="CW671" i="3"/>
  <c r="CW672" i="3"/>
  <c r="CW673" i="3"/>
  <c r="CW674" i="3"/>
  <c r="CW675" i="3"/>
  <c r="CW676" i="3"/>
  <c r="CW677" i="3"/>
  <c r="CW678" i="3"/>
  <c r="CW679" i="3"/>
  <c r="CW680" i="3"/>
  <c r="CW681" i="3"/>
  <c r="CW682" i="3"/>
  <c r="CW683" i="3"/>
  <c r="CW684" i="3"/>
  <c r="CW685" i="3"/>
  <c r="CW686" i="3"/>
  <c r="CW687" i="3"/>
  <c r="CW688" i="3"/>
  <c r="CW689" i="3"/>
  <c r="CW690" i="3"/>
  <c r="CW691" i="3"/>
  <c r="CW692" i="3"/>
  <c r="CW693" i="3"/>
  <c r="CW694" i="3"/>
  <c r="CW695" i="3"/>
  <c r="CW696" i="3"/>
  <c r="CW697" i="3"/>
  <c r="CW698" i="3"/>
  <c r="CW699" i="3"/>
  <c r="CW700" i="3"/>
  <c r="CW701" i="3"/>
  <c r="CW702" i="3"/>
  <c r="CW703" i="3"/>
  <c r="CW704" i="3"/>
  <c r="CW705" i="3"/>
  <c r="CW706" i="3"/>
  <c r="CW707" i="3"/>
  <c r="CW708" i="3"/>
  <c r="CW709" i="3"/>
  <c r="CW710" i="3"/>
  <c r="CW711" i="3"/>
  <c r="CW712" i="3"/>
  <c r="CW713" i="3"/>
  <c r="CW714" i="3"/>
  <c r="CW715" i="3"/>
  <c r="CW716" i="3"/>
  <c r="CW717" i="3"/>
  <c r="CW718" i="3"/>
  <c r="CW719" i="3"/>
  <c r="CW720" i="3"/>
  <c r="CW721" i="3"/>
  <c r="CW722" i="3"/>
  <c r="CW723" i="3"/>
  <c r="CW724" i="3"/>
  <c r="CW725" i="3"/>
  <c r="CW726" i="3"/>
  <c r="CW727" i="3"/>
  <c r="CW728" i="3"/>
  <c r="CW729" i="3"/>
  <c r="CW730" i="3"/>
  <c r="CW731" i="3"/>
  <c r="CW732" i="3"/>
  <c r="CW733" i="3"/>
  <c r="CW734" i="3"/>
  <c r="CW735" i="3"/>
  <c r="CW736" i="3"/>
  <c r="CW737" i="3"/>
  <c r="CW738" i="3"/>
  <c r="CW739" i="3"/>
  <c r="CW740" i="3"/>
  <c r="CW741" i="3"/>
  <c r="CW742" i="3"/>
  <c r="CW743" i="3"/>
  <c r="CW744" i="3"/>
  <c r="CW745" i="3"/>
  <c r="CW746" i="3"/>
  <c r="CW747" i="3"/>
  <c r="CW748" i="3"/>
  <c r="CW749" i="3"/>
  <c r="CW750" i="3"/>
  <c r="CW751" i="3"/>
  <c r="CW752" i="3"/>
  <c r="CW753" i="3"/>
  <c r="CW754" i="3"/>
  <c r="CW755" i="3"/>
  <c r="CW756" i="3"/>
  <c r="CW757" i="3"/>
  <c r="CW758" i="3"/>
  <c r="CW759" i="3"/>
  <c r="CW760" i="3"/>
  <c r="CW761" i="3"/>
  <c r="CW762" i="3"/>
  <c r="CW763" i="3"/>
  <c r="CW764" i="3"/>
  <c r="CW765" i="3"/>
  <c r="CW766" i="3"/>
  <c r="CW767" i="3"/>
  <c r="CW768" i="3"/>
  <c r="CW769" i="3"/>
  <c r="CW770" i="3"/>
  <c r="CW771" i="3"/>
  <c r="CW772" i="3"/>
  <c r="CW773" i="3"/>
  <c r="CW774" i="3"/>
  <c r="CW775" i="3"/>
  <c r="CW776" i="3"/>
  <c r="CW777" i="3"/>
  <c r="CW778" i="3"/>
  <c r="CW779" i="3"/>
  <c r="CW780" i="3"/>
  <c r="CW781" i="3"/>
  <c r="CW782" i="3"/>
  <c r="CW783" i="3"/>
  <c r="CW784" i="3"/>
  <c r="CW785" i="3"/>
  <c r="CW786" i="3"/>
  <c r="CW787" i="3"/>
  <c r="CW788" i="3"/>
  <c r="CW789" i="3"/>
  <c r="CW790" i="3"/>
  <c r="CW791" i="3"/>
  <c r="CW792" i="3"/>
  <c r="CW793" i="3"/>
  <c r="CW794" i="3"/>
  <c r="CW795" i="3"/>
  <c r="CW796" i="3"/>
  <c r="CW797" i="3"/>
  <c r="CW798" i="3"/>
  <c r="CW799" i="3"/>
  <c r="CW800" i="3"/>
  <c r="CW801" i="3"/>
  <c r="CW802" i="3"/>
  <c r="CW803" i="3"/>
  <c r="CW804" i="3"/>
  <c r="CW805" i="3"/>
  <c r="CW806" i="3"/>
  <c r="CW807" i="3"/>
  <c r="CW808" i="3"/>
  <c r="CW809" i="3"/>
  <c r="CW810" i="3"/>
  <c r="CW811" i="3"/>
  <c r="CW812" i="3"/>
  <c r="CW813" i="3"/>
  <c r="CW814" i="3"/>
  <c r="CW815" i="3"/>
  <c r="CW816" i="3"/>
  <c r="CW817" i="3"/>
  <c r="CW818" i="3"/>
  <c r="CW819" i="3"/>
  <c r="CW820" i="3"/>
  <c r="CW821" i="3"/>
  <c r="CW822" i="3"/>
  <c r="CW823" i="3"/>
  <c r="CW824" i="3"/>
  <c r="CW825" i="3"/>
  <c r="CW826" i="3"/>
  <c r="CW827" i="3"/>
  <c r="CW828" i="3"/>
  <c r="CW829" i="3"/>
  <c r="CW830" i="3"/>
  <c r="CW831" i="3"/>
  <c r="CW832" i="3"/>
  <c r="CW833" i="3"/>
  <c r="CW834" i="3"/>
  <c r="CW835" i="3"/>
  <c r="CW836" i="3"/>
  <c r="CW837" i="3"/>
  <c r="CW838" i="3"/>
  <c r="CW839" i="3"/>
  <c r="CW840" i="3"/>
  <c r="CW841" i="3"/>
  <c r="CW842" i="3"/>
  <c r="CW843" i="3"/>
  <c r="CW844" i="3"/>
  <c r="CW845" i="3"/>
  <c r="CW846" i="3"/>
  <c r="CW847" i="3"/>
  <c r="CW848" i="3"/>
  <c r="CW849" i="3"/>
  <c r="CW850" i="3"/>
  <c r="CW851" i="3"/>
  <c r="CW852" i="3"/>
  <c r="CW853" i="3"/>
  <c r="CW854" i="3"/>
  <c r="CW855" i="3"/>
  <c r="CW856" i="3"/>
  <c r="CW857" i="3"/>
  <c r="CW858" i="3"/>
  <c r="CW859" i="3"/>
  <c r="CW860" i="3"/>
  <c r="CW861" i="3"/>
  <c r="CW862" i="3"/>
  <c r="CW863" i="3"/>
  <c r="CW864" i="3"/>
  <c r="CW865" i="3"/>
  <c r="CW866" i="3"/>
  <c r="CW867" i="3"/>
  <c r="CW868" i="3"/>
  <c r="CW869" i="3"/>
  <c r="CW870" i="3"/>
  <c r="CW871" i="3"/>
  <c r="CW872" i="3"/>
  <c r="CW873" i="3"/>
  <c r="CW874" i="3"/>
  <c r="CW875" i="3"/>
  <c r="CW876" i="3"/>
  <c r="CW877" i="3"/>
  <c r="CW878" i="3"/>
  <c r="CW879" i="3"/>
  <c r="CW880" i="3"/>
  <c r="CW881" i="3"/>
  <c r="CW882" i="3"/>
  <c r="CW883" i="3"/>
  <c r="CW884" i="3"/>
  <c r="CW885" i="3"/>
  <c r="CW886" i="3"/>
  <c r="CW887" i="3"/>
  <c r="CW888" i="3"/>
  <c r="CW889" i="3"/>
  <c r="CW890" i="3"/>
  <c r="CW891" i="3"/>
  <c r="CW892" i="3"/>
  <c r="CW893" i="3"/>
  <c r="CW894" i="3"/>
  <c r="CW895" i="3"/>
  <c r="CW896" i="3"/>
  <c r="CW897" i="3"/>
  <c r="CW898" i="3"/>
  <c r="CW899" i="3"/>
  <c r="CW900" i="3"/>
  <c r="CW901" i="3"/>
  <c r="CW902" i="3"/>
  <c r="CW903" i="3"/>
  <c r="CW904" i="3"/>
  <c r="CW905" i="3"/>
  <c r="CW906" i="3"/>
  <c r="CW907" i="3"/>
  <c r="CW908" i="3"/>
  <c r="CW909" i="3"/>
  <c r="CW910" i="3"/>
  <c r="CW911" i="3"/>
  <c r="CW912" i="3"/>
  <c r="CW913" i="3"/>
  <c r="CW914" i="3"/>
  <c r="CW915" i="3"/>
  <c r="CW916" i="3"/>
  <c r="CW917" i="3"/>
  <c r="CW918" i="3"/>
  <c r="CW919" i="3"/>
  <c r="CW920" i="3"/>
  <c r="CW921" i="3"/>
  <c r="CW922" i="3"/>
  <c r="CW923" i="3"/>
  <c r="CW924" i="3"/>
  <c r="CW925" i="3"/>
  <c r="CW926" i="3"/>
  <c r="CW927" i="3"/>
  <c r="CW928" i="3"/>
  <c r="CW929" i="3"/>
  <c r="CW930" i="3"/>
  <c r="CW931" i="3"/>
  <c r="CW932" i="3"/>
  <c r="CW933" i="3"/>
  <c r="CW934" i="3"/>
  <c r="CW935" i="3"/>
  <c r="CW936" i="3"/>
  <c r="CW937" i="3"/>
  <c r="CW938" i="3"/>
  <c r="CW939" i="3"/>
  <c r="CW940" i="3"/>
  <c r="CW941" i="3"/>
  <c r="CW942" i="3"/>
  <c r="CW943" i="3"/>
  <c r="CW944" i="3"/>
  <c r="CW945" i="3"/>
  <c r="CW946" i="3"/>
  <c r="CW947" i="3"/>
  <c r="CW948" i="3"/>
  <c r="CW949" i="3"/>
  <c r="CW950" i="3"/>
  <c r="CW951" i="3"/>
  <c r="CW952" i="3"/>
  <c r="CW953" i="3"/>
  <c r="CW954" i="3"/>
  <c r="CW955" i="3"/>
  <c r="CW956" i="3"/>
  <c r="CW957" i="3"/>
  <c r="CW958" i="3"/>
  <c r="CW959" i="3"/>
  <c r="CW960" i="3"/>
  <c r="CW961" i="3"/>
  <c r="CW962" i="3"/>
  <c r="CW963" i="3"/>
  <c r="CW964" i="3"/>
  <c r="CW965" i="3"/>
  <c r="CW966" i="3"/>
  <c r="CW967" i="3"/>
  <c r="CW968" i="3"/>
  <c r="CW969" i="3"/>
  <c r="CW970" i="3"/>
  <c r="CW971" i="3"/>
  <c r="CW972" i="3"/>
  <c r="CW973" i="3"/>
  <c r="CW974" i="3"/>
  <c r="CW975" i="3"/>
  <c r="CW976" i="3"/>
  <c r="CW977" i="3"/>
  <c r="CW978" i="3"/>
  <c r="CW979" i="3"/>
  <c r="CW980" i="3"/>
  <c r="CW981" i="3"/>
  <c r="CW982" i="3"/>
  <c r="CW983" i="3"/>
  <c r="CW984" i="3"/>
  <c r="CW985" i="3"/>
  <c r="CW986" i="3"/>
  <c r="CW987" i="3"/>
  <c r="CW988" i="3"/>
  <c r="CW989" i="3"/>
  <c r="CW990" i="3"/>
  <c r="CW991" i="3"/>
  <c r="CW992" i="3"/>
  <c r="CW993" i="3"/>
  <c r="CW994" i="3"/>
  <c r="CW995" i="3"/>
  <c r="CW996" i="3"/>
  <c r="CW997" i="3"/>
  <c r="CW998" i="3"/>
  <c r="CW999" i="3"/>
  <c r="CW1000" i="3"/>
  <c r="CW1001" i="3"/>
  <c r="CW1002" i="3"/>
  <c r="CW1003" i="3"/>
  <c r="CW1004" i="3"/>
  <c r="CW1005" i="3"/>
  <c r="CW1006" i="3"/>
  <c r="CW1007" i="3"/>
  <c r="CW1008" i="3"/>
  <c r="CW1009" i="3"/>
  <c r="CW1010" i="3"/>
  <c r="CW1011" i="3"/>
  <c r="CW1012" i="3"/>
  <c r="CW1013" i="3"/>
  <c r="CW1014" i="3"/>
  <c r="CW1015" i="3"/>
  <c r="CW1016" i="3"/>
  <c r="CW1017" i="3"/>
  <c r="CW1018" i="3"/>
  <c r="CW1019" i="3"/>
  <c r="CW1020" i="3"/>
  <c r="CW1021" i="3"/>
  <c r="CW1022" i="3"/>
  <c r="CW1023" i="3"/>
  <c r="CW1024" i="3"/>
  <c r="CW1025" i="3"/>
  <c r="CW1026" i="3"/>
  <c r="CW1027" i="3"/>
  <c r="CW1028" i="3"/>
  <c r="CW1029" i="3"/>
  <c r="CW1030" i="3"/>
  <c r="CW1031" i="3"/>
  <c r="CW1032" i="3"/>
  <c r="CW1033" i="3"/>
  <c r="CW1034" i="3"/>
  <c r="CW1035" i="3"/>
  <c r="CW1036" i="3"/>
  <c r="CW1037" i="3"/>
  <c r="CW1038" i="3"/>
  <c r="CW1039" i="3"/>
  <c r="CW1040" i="3"/>
  <c r="CW1041" i="3"/>
  <c r="CW1042" i="3"/>
  <c r="CW1043" i="3"/>
  <c r="CW1044" i="3"/>
  <c r="CW1045" i="3"/>
  <c r="CW1046" i="3"/>
  <c r="CW1047" i="3"/>
  <c r="CW1048" i="3"/>
  <c r="CW1049" i="3"/>
  <c r="CW1050" i="3"/>
  <c r="CW1051" i="3"/>
  <c r="CW1052" i="3"/>
  <c r="CW1053" i="3"/>
  <c r="CW1054" i="3"/>
  <c r="CW1055" i="3"/>
  <c r="CW1056" i="3"/>
  <c r="CW1057" i="3"/>
  <c r="CW1058" i="3"/>
  <c r="CW1059" i="3"/>
  <c r="CW1060" i="3"/>
  <c r="CW1061" i="3"/>
  <c r="CW1062" i="3"/>
  <c r="CW1063" i="3"/>
  <c r="CW1064" i="3"/>
  <c r="CW1065" i="3"/>
  <c r="CW1066" i="3"/>
  <c r="CW1067" i="3"/>
  <c r="CW1068" i="3"/>
  <c r="CW1069" i="3"/>
  <c r="CW1070" i="3"/>
  <c r="CW1071" i="3"/>
  <c r="CW1072" i="3"/>
  <c r="CW1073" i="3"/>
  <c r="CW1074" i="3"/>
  <c r="CW1075" i="3"/>
  <c r="CW1076" i="3"/>
  <c r="CW1077" i="3"/>
  <c r="CW1078" i="3"/>
  <c r="CW1079" i="3"/>
  <c r="CW1080" i="3"/>
  <c r="CW1081" i="3"/>
  <c r="CW1082" i="3"/>
  <c r="CW1083" i="3"/>
  <c r="CW1084" i="3"/>
  <c r="CW1085" i="3"/>
  <c r="CW1086" i="3"/>
  <c r="CW1087" i="3"/>
  <c r="CW1088" i="3"/>
  <c r="CW1089" i="3"/>
  <c r="CW1090" i="3"/>
  <c r="CW1091" i="3"/>
  <c r="CW1092" i="3"/>
  <c r="CW1093" i="3"/>
  <c r="CW1094" i="3"/>
  <c r="CW1095" i="3"/>
  <c r="CW1096" i="3"/>
  <c r="CW1097" i="3"/>
  <c r="CW1098" i="3"/>
  <c r="CW1099" i="3"/>
  <c r="CW1100" i="3"/>
  <c r="CW1101" i="3"/>
  <c r="CW1102" i="3"/>
  <c r="CW1103" i="3"/>
  <c r="CW1104" i="3"/>
  <c r="CW1105" i="3"/>
  <c r="CW1106" i="3"/>
  <c r="CW1107" i="3"/>
  <c r="CW1108" i="3"/>
  <c r="CW1109" i="3"/>
  <c r="CW1110" i="3"/>
  <c r="CW1111" i="3"/>
  <c r="CW1112" i="3"/>
  <c r="CW1113" i="3"/>
  <c r="CW1114" i="3"/>
  <c r="CW1115" i="3"/>
  <c r="CW1116" i="3"/>
  <c r="CW1117" i="3"/>
  <c r="CW1118" i="3"/>
  <c r="CW1119" i="3"/>
  <c r="CW1120" i="3"/>
  <c r="CW1121" i="3"/>
  <c r="CW1122" i="3"/>
  <c r="CW1123" i="3"/>
  <c r="CW1124" i="3"/>
  <c r="CW1125" i="3"/>
  <c r="CW1126" i="3"/>
  <c r="CW1127" i="3"/>
  <c r="CW1128" i="3"/>
  <c r="CW1129" i="3"/>
  <c r="CW1130" i="3"/>
  <c r="CW1131" i="3"/>
  <c r="CW1132" i="3"/>
  <c r="CW1133" i="3"/>
  <c r="CW1134" i="3"/>
  <c r="CW1135" i="3"/>
  <c r="CW1136" i="3"/>
  <c r="CW1137" i="3"/>
  <c r="CW1138" i="3"/>
  <c r="CW1139" i="3"/>
  <c r="CW1140" i="3"/>
  <c r="CW1141" i="3"/>
  <c r="CW1142" i="3"/>
  <c r="CW1143" i="3"/>
  <c r="CW1144" i="3"/>
  <c r="CW1145" i="3"/>
  <c r="CW1146" i="3"/>
  <c r="CW1147" i="3"/>
  <c r="CW1148" i="3"/>
  <c r="CW1149" i="3"/>
  <c r="CW1150" i="3"/>
  <c r="CW1151" i="3"/>
  <c r="CW1152" i="3"/>
  <c r="CW1153" i="3"/>
  <c r="CW1154" i="3"/>
  <c r="CW1155" i="3"/>
  <c r="CW1156" i="3"/>
  <c r="CW1157" i="3"/>
  <c r="CW1158" i="3"/>
  <c r="CW1159" i="3"/>
  <c r="CW1160" i="3"/>
  <c r="CW1161" i="3"/>
  <c r="CW1162" i="3"/>
  <c r="CW1163" i="3"/>
  <c r="CW1164" i="3"/>
  <c r="CW1165" i="3"/>
  <c r="CW1166" i="3"/>
  <c r="CW1167" i="3"/>
  <c r="CW1168" i="3"/>
  <c r="CW1169" i="3"/>
  <c r="CW1170" i="3"/>
  <c r="CW1171" i="3"/>
  <c r="CW1172" i="3"/>
  <c r="CW1173" i="3"/>
  <c r="CW1174" i="3"/>
  <c r="CW1175" i="3"/>
  <c r="CW1176" i="3"/>
  <c r="CW1177" i="3"/>
  <c r="CW1178" i="3"/>
  <c r="CW1179" i="3"/>
  <c r="CW1180" i="3"/>
  <c r="CW1181" i="3"/>
  <c r="CW1182" i="3"/>
  <c r="CW1183" i="3"/>
  <c r="CW1184" i="3"/>
  <c r="CW1185" i="3"/>
  <c r="CW1186" i="3"/>
  <c r="CW1187" i="3"/>
  <c r="CW1188" i="3"/>
  <c r="CW1189" i="3"/>
  <c r="CW1190" i="3"/>
  <c r="CW1191" i="3"/>
  <c r="CW1192" i="3"/>
  <c r="CW1193" i="3"/>
  <c r="CW1194" i="3"/>
  <c r="CW1195" i="3"/>
  <c r="CW1196" i="3"/>
  <c r="CW1197" i="3"/>
  <c r="CW1198" i="3"/>
  <c r="CW1199" i="3"/>
  <c r="CW1200" i="3"/>
  <c r="CW1201" i="3"/>
  <c r="CW1202" i="3"/>
  <c r="CW1203" i="3"/>
  <c r="CW1204" i="3"/>
  <c r="CW1205" i="3"/>
  <c r="CW1206" i="3"/>
  <c r="CW1207" i="3"/>
  <c r="CW1208" i="3"/>
  <c r="CW1209" i="3"/>
  <c r="CW1210" i="3"/>
  <c r="CW1211" i="3"/>
  <c r="CW1212" i="3"/>
  <c r="CW1213" i="3"/>
  <c r="CW1214" i="3"/>
  <c r="CW1215" i="3"/>
  <c r="CW1216" i="3"/>
  <c r="CW1217" i="3"/>
  <c r="CW1218" i="3"/>
  <c r="CW1219" i="3"/>
  <c r="CW1220" i="3"/>
  <c r="CW1221" i="3"/>
  <c r="CW1222" i="3"/>
  <c r="CW1223" i="3"/>
  <c r="CW1224" i="3"/>
  <c r="CW1225" i="3"/>
  <c r="CW1226" i="3"/>
  <c r="CW1227" i="3"/>
  <c r="CW1228" i="3"/>
  <c r="CW1229" i="3"/>
  <c r="CW1230" i="3"/>
  <c r="CW1231" i="3"/>
  <c r="CW1232" i="3"/>
  <c r="CW1233" i="3"/>
  <c r="CW1234" i="3"/>
  <c r="CW1235" i="3"/>
  <c r="CW1236" i="3"/>
  <c r="CW1237" i="3"/>
  <c r="CW1238" i="3"/>
  <c r="CW1239" i="3"/>
  <c r="CW1240" i="3"/>
  <c r="CW1241" i="3"/>
  <c r="CW1242" i="3"/>
  <c r="CW1243" i="3"/>
  <c r="CW1244" i="3"/>
  <c r="CW1245" i="3"/>
  <c r="CW1246" i="3"/>
  <c r="CW1247" i="3"/>
  <c r="CW1248" i="3"/>
  <c r="CW1249" i="3"/>
  <c r="CW1250" i="3"/>
  <c r="CW1251" i="3"/>
  <c r="CW1252" i="3"/>
  <c r="CW1253" i="3"/>
  <c r="CW1254" i="3"/>
  <c r="CW1255" i="3"/>
  <c r="CW1256" i="3"/>
  <c r="CW1257" i="3"/>
  <c r="CW1258" i="3"/>
  <c r="CW1259" i="3"/>
  <c r="CW1260" i="3"/>
  <c r="CW1261" i="3"/>
  <c r="CW1262" i="3"/>
  <c r="CW1263" i="3"/>
  <c r="CW1264" i="3"/>
  <c r="CW1265" i="3"/>
  <c r="CW1266" i="3"/>
  <c r="CW1267" i="3"/>
  <c r="CW1268" i="3"/>
  <c r="CW1269" i="3"/>
  <c r="CW1270" i="3"/>
  <c r="CW1271" i="3"/>
  <c r="CW1272" i="3"/>
  <c r="CW1273" i="3"/>
  <c r="CW1274" i="3"/>
  <c r="CW1275" i="3"/>
  <c r="CW1276" i="3"/>
  <c r="CW1277" i="3"/>
  <c r="CW1278" i="3"/>
  <c r="CW1279" i="3"/>
  <c r="CW1280" i="3"/>
  <c r="CW1281" i="3"/>
  <c r="CW1282" i="3"/>
  <c r="CW1283" i="3"/>
  <c r="CW1284" i="3"/>
  <c r="CW1285" i="3"/>
  <c r="CW1286" i="3"/>
  <c r="CW1287" i="3"/>
  <c r="CW1288" i="3"/>
  <c r="CW1289" i="3"/>
  <c r="CW1290" i="3"/>
  <c r="CW1291" i="3"/>
  <c r="CW1292" i="3"/>
  <c r="CW1293" i="3"/>
  <c r="CW1294" i="3"/>
  <c r="CW1295" i="3"/>
  <c r="CW1296" i="3"/>
  <c r="CW1297" i="3"/>
  <c r="CW1298" i="3"/>
  <c r="CW1299" i="3"/>
  <c r="CW1300" i="3"/>
  <c r="CW1301" i="3"/>
  <c r="CW1302" i="3"/>
  <c r="CW1303" i="3"/>
  <c r="CW1304" i="3"/>
  <c r="CW1305" i="3"/>
  <c r="CW1306" i="3"/>
  <c r="CW1307" i="3"/>
  <c r="CW1308" i="3"/>
  <c r="CW1309" i="3"/>
  <c r="CW1310" i="3"/>
  <c r="CW1311" i="3"/>
  <c r="CW1312" i="3"/>
  <c r="CW1313" i="3"/>
  <c r="CW1314" i="3"/>
  <c r="CW1315" i="3"/>
  <c r="CW1316" i="3"/>
  <c r="CW1317" i="3"/>
  <c r="CW1318" i="3"/>
  <c r="CW1319" i="3"/>
  <c r="CW1320" i="3"/>
  <c r="CW1321" i="3"/>
  <c r="CW1322" i="3"/>
  <c r="CW1323" i="3"/>
  <c r="CW1324" i="3"/>
  <c r="CW1325" i="3"/>
  <c r="CW1326" i="3"/>
  <c r="CW1327" i="3"/>
  <c r="CW1328" i="3"/>
  <c r="CW1329" i="3"/>
  <c r="CW1330" i="3"/>
  <c r="CW1331" i="3"/>
  <c r="CW1332" i="3"/>
  <c r="CW1333" i="3"/>
  <c r="CW1334" i="3"/>
  <c r="CW1335" i="3"/>
  <c r="CW1336" i="3"/>
  <c r="CW1337" i="3"/>
  <c r="CW1338" i="3"/>
  <c r="CW1339" i="3"/>
  <c r="CW1340" i="3"/>
  <c r="CW1341" i="3"/>
  <c r="CW1342" i="3"/>
  <c r="CW1343" i="3"/>
  <c r="CW1344" i="3"/>
  <c r="CW1345" i="3"/>
  <c r="CW1346" i="3"/>
  <c r="CW1347" i="3"/>
  <c r="CW1348" i="3"/>
  <c r="CW1349" i="3"/>
  <c r="CW1350" i="3"/>
  <c r="CW1351" i="3"/>
  <c r="CW1352" i="3"/>
  <c r="CW1353" i="3"/>
  <c r="CW1354" i="3"/>
  <c r="CW1355" i="3"/>
  <c r="CW1356" i="3"/>
  <c r="CW1357" i="3"/>
  <c r="CW1358" i="3"/>
  <c r="CW1359" i="3"/>
  <c r="CW1360" i="3"/>
  <c r="CW1361" i="3"/>
  <c r="CW1362" i="3"/>
  <c r="CW1363" i="3"/>
  <c r="CW1364" i="3"/>
  <c r="CW1365" i="3"/>
  <c r="CW1366" i="3"/>
  <c r="CW1367" i="3"/>
  <c r="CW1368" i="3"/>
  <c r="CW1369" i="3"/>
  <c r="CW1370" i="3"/>
  <c r="CW1371" i="3"/>
  <c r="CW1372" i="3"/>
  <c r="CW1373" i="3"/>
  <c r="CW1374" i="3"/>
  <c r="CW1375" i="3"/>
  <c r="CW1376" i="3"/>
  <c r="CW1377" i="3"/>
  <c r="CW1378" i="3"/>
  <c r="CW1379" i="3"/>
  <c r="CW1380" i="3"/>
  <c r="CW1381" i="3"/>
  <c r="CW1382" i="3"/>
  <c r="CW1383" i="3"/>
  <c r="CW1384" i="3"/>
  <c r="CW1385" i="3"/>
  <c r="CW1386" i="3"/>
  <c r="CW1387" i="3"/>
  <c r="CW1388" i="3"/>
  <c r="CW1389" i="3"/>
  <c r="CW1390" i="3"/>
  <c r="CW1391" i="3"/>
  <c r="CW1392" i="3"/>
  <c r="CW1393" i="3"/>
  <c r="CW1394" i="3"/>
  <c r="CW1395" i="3"/>
  <c r="CW1396" i="3"/>
  <c r="CW1397" i="3"/>
  <c r="CW1398" i="3"/>
  <c r="CW1399" i="3"/>
  <c r="CW1400" i="3"/>
  <c r="CW1401" i="3"/>
  <c r="CW1402" i="3"/>
  <c r="CW1403" i="3"/>
  <c r="CW1404" i="3"/>
  <c r="CW1405" i="3"/>
  <c r="CW1406" i="3"/>
  <c r="CW1407" i="3"/>
  <c r="CW1408" i="3"/>
  <c r="CW1409" i="3"/>
  <c r="CW1410" i="3"/>
  <c r="CW1411" i="3"/>
  <c r="CW1412" i="3"/>
  <c r="CW1413" i="3"/>
  <c r="CW1414" i="3"/>
  <c r="CW1415" i="3"/>
  <c r="CW1416" i="3"/>
  <c r="CW1417" i="3"/>
  <c r="CW1418" i="3"/>
  <c r="CW1419" i="3"/>
  <c r="CW1420" i="3"/>
  <c r="CW1421" i="3"/>
  <c r="CW1422" i="3"/>
  <c r="CW1423" i="3"/>
  <c r="CW1424" i="3"/>
  <c r="CW1425" i="3"/>
  <c r="CW1426" i="3"/>
  <c r="CW1427" i="3"/>
  <c r="CW1428" i="3"/>
  <c r="CW1429" i="3"/>
  <c r="CW1430" i="3"/>
  <c r="CW1431" i="3"/>
  <c r="CW1432" i="3"/>
  <c r="CW1433" i="3"/>
  <c r="CW1434" i="3"/>
  <c r="CW1435" i="3"/>
  <c r="CW1436" i="3"/>
  <c r="CW1437" i="3"/>
  <c r="CW1438" i="3"/>
  <c r="CW1439" i="3"/>
  <c r="CW1440" i="3"/>
  <c r="CW1441" i="3"/>
  <c r="CW1442" i="3"/>
  <c r="CW1443" i="3"/>
  <c r="CW1444" i="3"/>
  <c r="CW1445" i="3"/>
  <c r="CW1446" i="3"/>
  <c r="CW1447" i="3"/>
  <c r="CW1448" i="3"/>
  <c r="CW1449" i="3"/>
  <c r="CW1450" i="3"/>
  <c r="CW1451" i="3"/>
  <c r="CW1452" i="3"/>
  <c r="CW1453" i="3"/>
  <c r="CW1454" i="3"/>
  <c r="CW1455" i="3"/>
  <c r="CW1456" i="3"/>
  <c r="CW1457" i="3"/>
  <c r="CW1458" i="3"/>
  <c r="CW1459" i="3"/>
  <c r="CW1460" i="3"/>
  <c r="CW1461" i="3"/>
  <c r="CW1462" i="3"/>
  <c r="CW1463" i="3"/>
  <c r="CW1464" i="3"/>
  <c r="CW1465" i="3"/>
  <c r="CW1466" i="3"/>
  <c r="CW1467" i="3"/>
  <c r="CW1468" i="3"/>
  <c r="CW1469" i="3"/>
  <c r="CW1470" i="3"/>
  <c r="CW1471" i="3"/>
  <c r="CW1472" i="3"/>
  <c r="CW1473" i="3"/>
  <c r="CW1474" i="3"/>
  <c r="CW1475" i="3"/>
  <c r="CW1476" i="3"/>
  <c r="CW1477" i="3"/>
  <c r="CW1478" i="3"/>
  <c r="CW1479" i="3"/>
  <c r="CW1480" i="3"/>
  <c r="CW1481" i="3"/>
  <c r="CW1482" i="3"/>
  <c r="CW1483" i="3"/>
  <c r="CW1484" i="3"/>
  <c r="CW1485" i="3"/>
  <c r="CW1486" i="3"/>
  <c r="CW1487" i="3"/>
  <c r="CW1488" i="3"/>
  <c r="CW1489" i="3"/>
  <c r="CW1490" i="3"/>
  <c r="CW1491" i="3"/>
  <c r="CW1492" i="3"/>
  <c r="CW1493" i="3"/>
  <c r="CW1494" i="3"/>
  <c r="CW1495" i="3"/>
  <c r="CW1496" i="3"/>
  <c r="CW1497" i="3"/>
  <c r="CW1498" i="3"/>
  <c r="CW1499" i="3"/>
  <c r="CW1500" i="3"/>
  <c r="CW1501" i="3"/>
  <c r="CW1502" i="3"/>
  <c r="CW1503" i="3"/>
  <c r="CW1504" i="3"/>
  <c r="CW1505" i="3"/>
  <c r="CW1506" i="3"/>
  <c r="CW1507" i="3"/>
  <c r="CW1508" i="3"/>
  <c r="CW1509" i="3"/>
  <c r="CW1510" i="3"/>
  <c r="CW1511" i="3"/>
  <c r="CW1512" i="3"/>
  <c r="CW1513" i="3"/>
  <c r="CW1514" i="3"/>
  <c r="CW1515" i="3"/>
  <c r="CW1516" i="3"/>
  <c r="CW1517" i="3"/>
  <c r="CW1518" i="3"/>
  <c r="CW1519" i="3"/>
  <c r="CW1520" i="3"/>
  <c r="CW1521" i="3"/>
  <c r="CW1522" i="3"/>
  <c r="CW1523" i="3"/>
  <c r="CW1524" i="3"/>
  <c r="CW1525" i="3"/>
  <c r="CW1526" i="3"/>
  <c r="CW1527" i="3"/>
  <c r="CW1528" i="3"/>
  <c r="CW1529" i="3"/>
  <c r="CW1530" i="3"/>
  <c r="CW1531" i="3"/>
  <c r="CW1532" i="3"/>
  <c r="CW1533" i="3"/>
  <c r="CW1534" i="3"/>
  <c r="CW1535" i="3"/>
  <c r="CW1536" i="3"/>
  <c r="CW1537" i="3"/>
  <c r="CW1538" i="3"/>
  <c r="CW1539" i="3"/>
  <c r="CW1540" i="3"/>
  <c r="CW1541" i="3"/>
  <c r="CW1542" i="3"/>
  <c r="CW1543" i="3"/>
  <c r="CW1544" i="3"/>
  <c r="CW1545" i="3"/>
  <c r="CW1546" i="3"/>
  <c r="CW1547" i="3"/>
  <c r="CW1548" i="3"/>
  <c r="CW1549" i="3"/>
  <c r="CW1550" i="3"/>
  <c r="CW1551" i="3"/>
  <c r="CW1552" i="3"/>
  <c r="CW1553" i="3"/>
  <c r="CW1554" i="3"/>
  <c r="CW1555" i="3"/>
  <c r="CW1556" i="3"/>
  <c r="CW1557" i="3"/>
  <c r="CW1558" i="3"/>
  <c r="CW1559" i="3"/>
  <c r="CW1560" i="3"/>
  <c r="CW1561" i="3"/>
  <c r="CW1562" i="3"/>
  <c r="CW1563" i="3"/>
  <c r="CW1564" i="3"/>
  <c r="CW1565" i="3"/>
  <c r="CW1566" i="3"/>
  <c r="CW1567" i="3"/>
  <c r="CW1568" i="3"/>
  <c r="CW1569" i="3"/>
  <c r="CW1570" i="3"/>
  <c r="CW1571" i="3"/>
  <c r="CW1572" i="3"/>
  <c r="CW1573" i="3"/>
  <c r="CW1574" i="3"/>
  <c r="CW1575" i="3"/>
  <c r="CW1576" i="3"/>
  <c r="CW1577" i="3"/>
  <c r="CW1578" i="3"/>
  <c r="CW1579" i="3"/>
  <c r="CW1580" i="3"/>
  <c r="CW1581" i="3"/>
  <c r="CW1582" i="3"/>
  <c r="CW1583" i="3"/>
  <c r="CW1584" i="3"/>
  <c r="CW1585" i="3"/>
  <c r="CW1586" i="3"/>
  <c r="CW1587" i="3"/>
  <c r="CW1588" i="3"/>
  <c r="CW1589" i="3"/>
  <c r="CW1590" i="3"/>
  <c r="CW1591" i="3"/>
  <c r="CW1592" i="3"/>
  <c r="CW1593" i="3"/>
  <c r="CW1594" i="3"/>
  <c r="CW1595" i="3"/>
  <c r="CW1596" i="3"/>
  <c r="CW1597" i="3"/>
  <c r="CW1598" i="3"/>
  <c r="CW1599" i="3"/>
  <c r="CW1600" i="3"/>
  <c r="CW1601" i="3"/>
  <c r="CW1602" i="3"/>
  <c r="CW1603" i="3"/>
  <c r="CW1604" i="3"/>
  <c r="CW1605" i="3"/>
  <c r="CW1606" i="3"/>
  <c r="CW1607" i="3"/>
  <c r="CW1608" i="3"/>
  <c r="CW1609" i="3"/>
  <c r="CW1610" i="3"/>
  <c r="CW1611" i="3"/>
  <c r="CW1612" i="3"/>
  <c r="CW1613" i="3"/>
  <c r="CW1614" i="3"/>
  <c r="CW1615" i="3"/>
  <c r="CW1616" i="3"/>
  <c r="CW1617" i="3"/>
  <c r="CW1618" i="3"/>
  <c r="CW1619" i="3"/>
  <c r="CW1620" i="3"/>
  <c r="CW1621" i="3"/>
  <c r="CW1622" i="3"/>
  <c r="CW1623" i="3"/>
  <c r="CW1624" i="3"/>
  <c r="CW1625" i="3"/>
  <c r="CW1626" i="3"/>
  <c r="CW1627" i="3"/>
  <c r="CW1628" i="3"/>
  <c r="CW1629" i="3"/>
  <c r="CW1630" i="3"/>
  <c r="CW1631" i="3"/>
  <c r="CW1632" i="3"/>
  <c r="CW1633" i="3"/>
  <c r="CW1634" i="3"/>
  <c r="CW1635" i="3"/>
  <c r="CW1636" i="3"/>
  <c r="CW1637" i="3"/>
  <c r="CW1638" i="3"/>
  <c r="CW1639" i="3"/>
  <c r="CW1640" i="3"/>
  <c r="CW1641" i="3"/>
  <c r="CW1642" i="3"/>
  <c r="CW1643" i="3"/>
  <c r="CW1644" i="3"/>
  <c r="CW1645" i="3"/>
  <c r="CW1646" i="3"/>
  <c r="CW1647" i="3"/>
  <c r="CW1648" i="3"/>
  <c r="CW1649" i="3"/>
  <c r="CW1650" i="3"/>
  <c r="CW1651" i="3"/>
  <c r="CW1652" i="3"/>
  <c r="CW1653" i="3"/>
  <c r="CW1654" i="3"/>
  <c r="CW1655" i="3"/>
  <c r="CW1656" i="3"/>
  <c r="CW1657" i="3"/>
  <c r="CW1658" i="3"/>
  <c r="CW1659" i="3"/>
  <c r="CW1660" i="3"/>
  <c r="CW1661" i="3"/>
  <c r="CW1662" i="3"/>
  <c r="CW1663" i="3"/>
  <c r="CW1664" i="3"/>
  <c r="CW1665" i="3"/>
  <c r="CW1666" i="3"/>
  <c r="CW1667" i="3"/>
  <c r="CW1668" i="3"/>
  <c r="CW1669" i="3"/>
  <c r="CW1670" i="3"/>
  <c r="CW1671" i="3"/>
  <c r="CW1672" i="3"/>
  <c r="CW1673" i="3"/>
  <c r="CW1674" i="3"/>
  <c r="CW1675" i="3"/>
  <c r="CW1676" i="3"/>
  <c r="CW1677" i="3"/>
  <c r="CW1678" i="3"/>
  <c r="CW1679" i="3"/>
  <c r="CW1680" i="3"/>
  <c r="CW1681" i="3"/>
  <c r="CW1682" i="3"/>
  <c r="CW1683" i="3"/>
  <c r="CW1684" i="3"/>
  <c r="CW1685" i="3"/>
  <c r="CW1686" i="3"/>
  <c r="CW1687" i="3"/>
  <c r="CW1688" i="3"/>
  <c r="CW1689" i="3"/>
  <c r="CW1690" i="3"/>
  <c r="CW1691" i="3"/>
  <c r="CW1692" i="3"/>
  <c r="CW1693" i="3"/>
  <c r="CW1694" i="3"/>
  <c r="CW1695" i="3"/>
  <c r="CW1696" i="3"/>
  <c r="CW1697" i="3"/>
  <c r="CW1698" i="3"/>
  <c r="CW1699" i="3"/>
  <c r="CW1700" i="3"/>
  <c r="CW1701" i="3"/>
  <c r="CW1702" i="3"/>
  <c r="CW1703" i="3"/>
  <c r="CW1704" i="3"/>
  <c r="CW1705" i="3"/>
  <c r="CW1706" i="3"/>
  <c r="CW1707" i="3"/>
  <c r="CW1708" i="3"/>
  <c r="CW1709" i="3"/>
  <c r="CW1710" i="3"/>
  <c r="CW1711" i="3"/>
  <c r="CW1712" i="3"/>
  <c r="CW1713" i="3"/>
  <c r="CW1714" i="3"/>
  <c r="CW1715" i="3"/>
  <c r="CW1716" i="3"/>
  <c r="CW1717" i="3"/>
  <c r="CW1718" i="3"/>
  <c r="CW1719" i="3"/>
  <c r="CW1720" i="3"/>
  <c r="CW1721" i="3"/>
  <c r="CW1722" i="3"/>
  <c r="CW1723" i="3"/>
  <c r="CW1724" i="3"/>
  <c r="CW1725" i="3"/>
  <c r="CW1726" i="3"/>
  <c r="CW1727" i="3"/>
  <c r="CW1728" i="3"/>
  <c r="CW1729" i="3"/>
  <c r="CW1730" i="3"/>
  <c r="CW1731" i="3"/>
  <c r="CW1732" i="3"/>
  <c r="CW1733" i="3"/>
  <c r="CW1734" i="3"/>
  <c r="CW1735" i="3"/>
  <c r="CW1736" i="3"/>
  <c r="CW1737" i="3"/>
  <c r="CW1738" i="3"/>
  <c r="CW1739" i="3"/>
  <c r="CW1740" i="3"/>
  <c r="CW1741" i="3"/>
  <c r="CW1742" i="3"/>
  <c r="CW1743" i="3"/>
  <c r="CW1744" i="3"/>
  <c r="CW1745" i="3"/>
  <c r="CW1746" i="3"/>
  <c r="CW1747" i="3"/>
  <c r="CW1748" i="3"/>
  <c r="CW1749" i="3"/>
  <c r="CW1750" i="3"/>
  <c r="CW1751" i="3"/>
  <c r="CW1752" i="3"/>
  <c r="CW1753" i="3"/>
  <c r="CW1754" i="3"/>
  <c r="CW1755" i="3"/>
  <c r="CW1756" i="3"/>
  <c r="CW1757" i="3"/>
  <c r="CW1758" i="3"/>
  <c r="CW1759" i="3"/>
  <c r="CW1760" i="3"/>
  <c r="CW1761" i="3"/>
  <c r="CW1762" i="3"/>
  <c r="CW1763" i="3"/>
  <c r="CW1764" i="3"/>
  <c r="CW1765" i="3"/>
  <c r="CW1766" i="3"/>
  <c r="CW1767" i="3"/>
  <c r="CW1768" i="3"/>
  <c r="CW1769" i="3"/>
  <c r="CW1770" i="3"/>
  <c r="CW1771" i="3"/>
  <c r="CW1772" i="3"/>
  <c r="CW1773" i="3"/>
  <c r="CW1774" i="3"/>
  <c r="CW1775" i="3"/>
  <c r="CW1776" i="3"/>
  <c r="CW1777" i="3"/>
  <c r="CW1778" i="3"/>
  <c r="CW1779" i="3"/>
  <c r="CW1780" i="3"/>
  <c r="CW1781" i="3"/>
  <c r="CW1782" i="3"/>
  <c r="CW1783" i="3"/>
  <c r="CW1784" i="3"/>
  <c r="CW1785" i="3"/>
  <c r="CW1786" i="3"/>
  <c r="CW1787" i="3"/>
  <c r="CW1788" i="3"/>
  <c r="CW1789" i="3"/>
  <c r="CW1790" i="3"/>
  <c r="CW1791" i="3"/>
  <c r="CW1792" i="3"/>
  <c r="CW1793" i="3"/>
  <c r="CW1794" i="3"/>
  <c r="CW1795" i="3"/>
  <c r="CW1796" i="3"/>
  <c r="CW1797" i="3"/>
  <c r="CW1798" i="3"/>
  <c r="CW1799" i="3"/>
  <c r="CW1800" i="3"/>
  <c r="CW1801" i="3"/>
  <c r="CW1802" i="3"/>
  <c r="CW1803" i="3"/>
  <c r="CW1804" i="3"/>
  <c r="CW1805" i="3"/>
  <c r="CW1806" i="3"/>
  <c r="CW1807" i="3"/>
  <c r="CW1808" i="3"/>
  <c r="CW1809" i="3"/>
  <c r="CW1810" i="3"/>
  <c r="CW1811" i="3"/>
  <c r="CW1812" i="3"/>
  <c r="CW1813" i="3"/>
  <c r="CW1814" i="3"/>
  <c r="CW1815" i="3"/>
  <c r="CW1816" i="3"/>
  <c r="CW1817" i="3"/>
  <c r="CW1818" i="3"/>
  <c r="CW1819" i="3"/>
  <c r="CW1820" i="3"/>
  <c r="CW1821" i="3"/>
  <c r="CW1822" i="3"/>
  <c r="CW1823" i="3"/>
  <c r="CW1824" i="3"/>
  <c r="CW1825" i="3"/>
  <c r="CW1826" i="3"/>
  <c r="CW1827" i="3"/>
  <c r="CW1828" i="3"/>
  <c r="CW1829" i="3"/>
  <c r="CW1830" i="3"/>
  <c r="CW1831" i="3"/>
  <c r="CW1832" i="3"/>
  <c r="CW1833" i="3"/>
  <c r="CW1834" i="3"/>
  <c r="CW1835" i="3"/>
  <c r="CW1836" i="3"/>
  <c r="CW1837" i="3"/>
  <c r="CW1838" i="3"/>
  <c r="CW1839" i="3"/>
  <c r="CW1840" i="3"/>
  <c r="CW1841" i="3"/>
  <c r="CW1842" i="3"/>
  <c r="CW1843" i="3"/>
  <c r="CW1844" i="3"/>
  <c r="CW1845" i="3"/>
  <c r="CW1846" i="3"/>
  <c r="CW1847" i="3"/>
  <c r="CW1848" i="3"/>
  <c r="CW1849" i="3"/>
  <c r="CW1850" i="3"/>
  <c r="CW1851" i="3"/>
  <c r="CW1852" i="3"/>
  <c r="CW1853" i="3"/>
  <c r="CW1854" i="3"/>
  <c r="CW1855" i="3"/>
  <c r="CW1856" i="3"/>
  <c r="CW1857" i="3"/>
  <c r="CW1858" i="3"/>
  <c r="CW1859" i="3"/>
  <c r="CW1860" i="3"/>
  <c r="CW1861" i="3"/>
  <c r="CW1862" i="3"/>
  <c r="CW1863" i="3"/>
  <c r="CW1864" i="3"/>
  <c r="CW1865" i="3"/>
  <c r="CW1866" i="3"/>
  <c r="CW1867" i="3"/>
  <c r="CW1868" i="3"/>
  <c r="CW1869" i="3"/>
  <c r="CW1870" i="3"/>
  <c r="CW1871" i="3"/>
  <c r="CW1872" i="3"/>
  <c r="CW1873" i="3"/>
  <c r="CW1874" i="3"/>
  <c r="CW1875" i="3"/>
  <c r="CW1876" i="3"/>
  <c r="CW1877" i="3"/>
  <c r="CW1878" i="3"/>
  <c r="CW1879" i="3"/>
  <c r="CW1880" i="3"/>
  <c r="CW1881" i="3"/>
  <c r="CW1882" i="3"/>
  <c r="CW1883" i="3"/>
  <c r="CW1884" i="3"/>
  <c r="CW1885" i="3"/>
  <c r="CW1886" i="3"/>
  <c r="CW1887" i="3"/>
  <c r="CW1888" i="3"/>
  <c r="CW1889" i="3"/>
  <c r="CW1890" i="3"/>
  <c r="CW1891" i="3"/>
  <c r="CW1892" i="3"/>
  <c r="CW1893" i="3"/>
  <c r="CW1894" i="3"/>
  <c r="CW1895" i="3"/>
  <c r="CW1896" i="3"/>
  <c r="CW1897" i="3"/>
  <c r="CW1898" i="3"/>
  <c r="CW1899" i="3"/>
  <c r="CW1900" i="3"/>
  <c r="CW1901" i="3"/>
  <c r="CW1902" i="3"/>
  <c r="CW1903" i="3"/>
  <c r="CW1904" i="3"/>
  <c r="CW1905" i="3"/>
  <c r="CW1906" i="3"/>
  <c r="CW1907" i="3"/>
  <c r="CW1908" i="3"/>
  <c r="CW1909" i="3"/>
  <c r="CW1910" i="3"/>
  <c r="CW1911" i="3"/>
  <c r="CW1912" i="3"/>
  <c r="CW1913" i="3"/>
  <c r="CW1914" i="3"/>
  <c r="CW1915" i="3"/>
  <c r="CW1916" i="3"/>
  <c r="CW1917" i="3"/>
  <c r="CW1918" i="3"/>
  <c r="CW1919" i="3"/>
  <c r="CW1920" i="3"/>
  <c r="CW1921" i="3"/>
  <c r="CW1922" i="3"/>
  <c r="CW1923" i="3"/>
  <c r="CW1924" i="3"/>
  <c r="CW1925" i="3"/>
  <c r="CW1926" i="3"/>
  <c r="CW1927" i="3"/>
  <c r="CW1928" i="3"/>
  <c r="CW1929" i="3"/>
  <c r="CW1930" i="3"/>
  <c r="CW1931" i="3"/>
  <c r="CW1932" i="3"/>
  <c r="CW1933" i="3"/>
  <c r="CW1934" i="3"/>
  <c r="CW1935" i="3"/>
  <c r="CW1936" i="3"/>
  <c r="CW1937" i="3"/>
  <c r="CW1938" i="3"/>
  <c r="CW1939" i="3"/>
  <c r="CW1940" i="3"/>
  <c r="CW1941" i="3"/>
  <c r="CW1942" i="3"/>
  <c r="CW1943" i="3"/>
  <c r="CW1944" i="3"/>
  <c r="CW1945" i="3"/>
  <c r="CW1946" i="3"/>
  <c r="CW1947" i="3"/>
  <c r="CW1948" i="3"/>
  <c r="CW1949" i="3"/>
  <c r="CW1950" i="3"/>
  <c r="CW1951" i="3"/>
  <c r="CW1952" i="3"/>
  <c r="CW1953" i="3"/>
  <c r="CW1954" i="3"/>
  <c r="CW1955" i="3"/>
  <c r="CW1956" i="3"/>
  <c r="CW1957" i="3"/>
  <c r="CW1958" i="3"/>
  <c r="CW1959" i="3"/>
  <c r="CW1960" i="3"/>
  <c r="CW1961" i="3"/>
  <c r="CW1962" i="3"/>
  <c r="CW1963" i="3"/>
  <c r="CW1964" i="3"/>
  <c r="CW1965" i="3"/>
  <c r="CW1966" i="3"/>
  <c r="CW1967" i="3"/>
  <c r="CW1968" i="3"/>
  <c r="CW1969" i="3"/>
  <c r="CW1970" i="3"/>
  <c r="CW1971" i="3"/>
  <c r="CW1972" i="3"/>
  <c r="CW1973" i="3"/>
  <c r="CW1974" i="3"/>
  <c r="CW1975" i="3"/>
  <c r="CW1976" i="3"/>
  <c r="CW1977" i="3"/>
  <c r="CW1978" i="3"/>
  <c r="CW1979" i="3"/>
  <c r="CW1980" i="3"/>
  <c r="CW1981" i="3"/>
  <c r="CW1982" i="3"/>
  <c r="CW1983" i="3"/>
  <c r="CW1984" i="3"/>
  <c r="CW1985" i="3"/>
  <c r="CW1986" i="3"/>
  <c r="CW1987" i="3"/>
  <c r="CW1988" i="3"/>
  <c r="CW1989" i="3"/>
  <c r="CW1990" i="3"/>
  <c r="CW1991" i="3"/>
  <c r="CW1992" i="3"/>
  <c r="CW1993" i="3"/>
  <c r="CW1994" i="3"/>
  <c r="CW1995" i="3"/>
  <c r="CW1996" i="3"/>
  <c r="CW1997" i="3"/>
  <c r="CW1998" i="3"/>
  <c r="CW1999" i="3"/>
  <c r="CW2000" i="3"/>
  <c r="CW2001" i="3"/>
  <c r="CW2002" i="3"/>
  <c r="CW2003" i="3"/>
  <c r="CW2004" i="3"/>
  <c r="CW2005" i="3"/>
  <c r="CW2006" i="3"/>
  <c r="CW2007" i="3"/>
  <c r="CW2008" i="3"/>
  <c r="CW2009" i="3"/>
  <c r="CW2010" i="3"/>
  <c r="CW2011" i="3"/>
  <c r="CW2012" i="3"/>
  <c r="CW2013" i="3"/>
  <c r="CW2014" i="3"/>
  <c r="CW2015" i="3"/>
  <c r="CW2016" i="3"/>
  <c r="CW2017" i="3"/>
  <c r="CW2018" i="3"/>
  <c r="CW2019" i="3"/>
  <c r="CW2020" i="3"/>
  <c r="CW2021" i="3"/>
  <c r="CW2022" i="3"/>
  <c r="CW2023" i="3"/>
  <c r="CW2024" i="3"/>
  <c r="CW2025" i="3"/>
  <c r="CW2026" i="3"/>
  <c r="CW2027" i="3"/>
  <c r="CW2028" i="3"/>
  <c r="CW2029" i="3"/>
  <c r="CW2030" i="3"/>
  <c r="CW2031" i="3"/>
  <c r="CW2032" i="3"/>
  <c r="CW2033" i="3"/>
  <c r="CW2034" i="3"/>
  <c r="CW2035" i="3"/>
  <c r="CW2036" i="3"/>
  <c r="CW2037" i="3"/>
  <c r="CW2038" i="3"/>
  <c r="CW2039" i="3"/>
  <c r="CW2040" i="3"/>
  <c r="CW2041" i="3"/>
  <c r="CW2042" i="3"/>
  <c r="CW2043" i="3"/>
  <c r="CW2044" i="3"/>
  <c r="CW2045" i="3"/>
  <c r="CW2046" i="3"/>
  <c r="CW2047" i="3"/>
  <c r="CW2048" i="3"/>
  <c r="CW2049" i="3"/>
  <c r="CW2050" i="3"/>
  <c r="CW2051" i="3"/>
  <c r="CW2052" i="3"/>
  <c r="CW4" i="3"/>
  <c r="CW5" i="3"/>
  <c r="CW6" i="3"/>
  <c r="CW7" i="3"/>
  <c r="CW8" i="3"/>
  <c r="CW9" i="3"/>
  <c r="CW10" i="3"/>
  <c r="CW11" i="3"/>
  <c r="CW12" i="3"/>
  <c r="CW13" i="3"/>
  <c r="CW14" i="3"/>
  <c r="CW15" i="3"/>
  <c r="CW16" i="3"/>
  <c r="CW17" i="3"/>
  <c r="CW18" i="3"/>
  <c r="CW19" i="3"/>
  <c r="CW20" i="3"/>
  <c r="CW21" i="3"/>
  <c r="CW22" i="3"/>
  <c r="CW23" i="3"/>
  <c r="CW24" i="3"/>
  <c r="CW25" i="3"/>
  <c r="CW26" i="3"/>
  <c r="CW27" i="3"/>
  <c r="CW28" i="3"/>
  <c r="CW29" i="3"/>
  <c r="CW30" i="3"/>
  <c r="CW31" i="3"/>
  <c r="CW32" i="3"/>
  <c r="CW33" i="3"/>
  <c r="CW34" i="3"/>
  <c r="CW35" i="3"/>
  <c r="CW36" i="3"/>
  <c r="CW37" i="3"/>
  <c r="CW38" i="3"/>
  <c r="CW39" i="3"/>
  <c r="CW40" i="3"/>
  <c r="CW41" i="3"/>
  <c r="CW42" i="3"/>
  <c r="CW43" i="3"/>
  <c r="CW44" i="3"/>
  <c r="CW45" i="3"/>
  <c r="CW46" i="3"/>
  <c r="CW47" i="3"/>
  <c r="CW48" i="3"/>
  <c r="CW49" i="3"/>
  <c r="CW50" i="3"/>
  <c r="CW51" i="3"/>
  <c r="CW52" i="3"/>
  <c r="CW53" i="3"/>
  <c r="CW54" i="3"/>
  <c r="CW55" i="3"/>
  <c r="CW56" i="3"/>
  <c r="CW57" i="3"/>
  <c r="CW58" i="3"/>
  <c r="CW59" i="3"/>
  <c r="CW60" i="3"/>
  <c r="CW61" i="3"/>
  <c r="CW62" i="3"/>
  <c r="CW63" i="3"/>
  <c r="CW64" i="3"/>
  <c r="CW65" i="3"/>
  <c r="CW66" i="3"/>
  <c r="CW67" i="3"/>
  <c r="CW68" i="3"/>
  <c r="CW69" i="3"/>
  <c r="CW70" i="3"/>
  <c r="CW71" i="3"/>
  <c r="CW72" i="3"/>
  <c r="CW73" i="3"/>
  <c r="CW74" i="3"/>
  <c r="CW75" i="3"/>
  <c r="CW76" i="3"/>
  <c r="CW77" i="3"/>
  <c r="CW78" i="3"/>
  <c r="CW79" i="3"/>
  <c r="CW80" i="3"/>
  <c r="CW81" i="3"/>
  <c r="CW82" i="3"/>
  <c r="CW83" i="3"/>
  <c r="CW84" i="3"/>
  <c r="CW85" i="3"/>
  <c r="CW86" i="3"/>
  <c r="CW87" i="3"/>
  <c r="CW88" i="3"/>
  <c r="CW89" i="3"/>
  <c r="CW90" i="3"/>
  <c r="CW91" i="3"/>
  <c r="CW92" i="3"/>
  <c r="CW93" i="3"/>
  <c r="CW94" i="3"/>
  <c r="CW95" i="3"/>
  <c r="CW96" i="3"/>
  <c r="CW97" i="3"/>
  <c r="CW98" i="3"/>
  <c r="CW99" i="3"/>
  <c r="CW100" i="3"/>
  <c r="CW101" i="3"/>
  <c r="CW102" i="3"/>
  <c r="CW103" i="3"/>
  <c r="CW104" i="3"/>
  <c r="CW105" i="3"/>
  <c r="CW106" i="3"/>
  <c r="CW107" i="3"/>
  <c r="CW108" i="3"/>
  <c r="CW109" i="3"/>
  <c r="CW110" i="3"/>
  <c r="CW111" i="3"/>
  <c r="CW112" i="3"/>
  <c r="CW113" i="3"/>
  <c r="CW114" i="3"/>
  <c r="CW115" i="3"/>
  <c r="CU163" i="3"/>
  <c r="CU164" i="3"/>
  <c r="CU165" i="3"/>
  <c r="CU166" i="3"/>
  <c r="CU167" i="3"/>
  <c r="CU168" i="3"/>
  <c r="CU169" i="3"/>
  <c r="CU170" i="3"/>
  <c r="CU171" i="3"/>
  <c r="CU172" i="3"/>
  <c r="CU173" i="3"/>
  <c r="CU174" i="3"/>
  <c r="CU175" i="3"/>
  <c r="CU176" i="3"/>
  <c r="CU177" i="3"/>
  <c r="CU178" i="3"/>
  <c r="CU179" i="3"/>
  <c r="CU180" i="3"/>
  <c r="CU181" i="3"/>
  <c r="CU182" i="3"/>
  <c r="CU183" i="3"/>
  <c r="CU184" i="3"/>
  <c r="CU185" i="3"/>
  <c r="CU186" i="3"/>
  <c r="CU187" i="3"/>
  <c r="CU188" i="3"/>
  <c r="CU189" i="3"/>
  <c r="CU190" i="3"/>
  <c r="CU191" i="3"/>
  <c r="CU192" i="3"/>
  <c r="CU193" i="3"/>
  <c r="CU194" i="3"/>
  <c r="CU195" i="3"/>
  <c r="CU196" i="3"/>
  <c r="CU197" i="3"/>
  <c r="CU198" i="3"/>
  <c r="CU199" i="3"/>
  <c r="CU200" i="3"/>
  <c r="CU201" i="3"/>
  <c r="CU202" i="3"/>
  <c r="CU203" i="3"/>
  <c r="CU204" i="3"/>
  <c r="CU205" i="3"/>
  <c r="CU206" i="3"/>
  <c r="CU207" i="3"/>
  <c r="CU208" i="3"/>
  <c r="CU209" i="3"/>
  <c r="CU210" i="3"/>
  <c r="CU211" i="3"/>
  <c r="CU212" i="3"/>
  <c r="CU213" i="3"/>
  <c r="CU214" i="3"/>
  <c r="CU215" i="3"/>
  <c r="CU216" i="3"/>
  <c r="CU217" i="3"/>
  <c r="CU218" i="3"/>
  <c r="CU219" i="3"/>
  <c r="CU220" i="3"/>
  <c r="CU221" i="3"/>
  <c r="CU222" i="3"/>
  <c r="CU223" i="3"/>
  <c r="CU224" i="3"/>
  <c r="CU225" i="3"/>
  <c r="CU226" i="3"/>
  <c r="CU227" i="3"/>
  <c r="CU228" i="3"/>
  <c r="CU229" i="3"/>
  <c r="CU230" i="3"/>
  <c r="CU231" i="3"/>
  <c r="CU232" i="3"/>
  <c r="CU233" i="3"/>
  <c r="CU234" i="3"/>
  <c r="CU235" i="3"/>
  <c r="CU236" i="3"/>
  <c r="CU237" i="3"/>
  <c r="CU238" i="3"/>
  <c r="CU239" i="3"/>
  <c r="CU240" i="3"/>
  <c r="CU241" i="3"/>
  <c r="CU242" i="3"/>
  <c r="CU243" i="3"/>
  <c r="CU244" i="3"/>
  <c r="CU245" i="3"/>
  <c r="CU246" i="3"/>
  <c r="CU247" i="3"/>
  <c r="CU248" i="3"/>
  <c r="CU249" i="3"/>
  <c r="CU250" i="3"/>
  <c r="CU251" i="3"/>
  <c r="CU252" i="3"/>
  <c r="CU253" i="3"/>
  <c r="CU254" i="3"/>
  <c r="CU255" i="3"/>
  <c r="CU256" i="3"/>
  <c r="CU257" i="3"/>
  <c r="CU258" i="3"/>
  <c r="CU259" i="3"/>
  <c r="CU260" i="3"/>
  <c r="CU261" i="3"/>
  <c r="CU262" i="3"/>
  <c r="CU263" i="3"/>
  <c r="CU264" i="3"/>
  <c r="CU265" i="3"/>
  <c r="CU266" i="3"/>
  <c r="CU267" i="3"/>
  <c r="CU268" i="3"/>
  <c r="CU269" i="3"/>
  <c r="CU270" i="3"/>
  <c r="CU271" i="3"/>
  <c r="CU272" i="3"/>
  <c r="CU273" i="3"/>
  <c r="CU274" i="3"/>
  <c r="CU275" i="3"/>
  <c r="CU276" i="3"/>
  <c r="CU277" i="3"/>
  <c r="CU278" i="3"/>
  <c r="CU279" i="3"/>
  <c r="CU280" i="3"/>
  <c r="CU281" i="3"/>
  <c r="CU282" i="3"/>
  <c r="CU283" i="3"/>
  <c r="CU284" i="3"/>
  <c r="CU285" i="3"/>
  <c r="CU286" i="3"/>
  <c r="CU287" i="3"/>
  <c r="CU288" i="3"/>
  <c r="CU289" i="3"/>
  <c r="CU290" i="3"/>
  <c r="CU291" i="3"/>
  <c r="CU292" i="3"/>
  <c r="CU293" i="3"/>
  <c r="CU294" i="3"/>
  <c r="CU295" i="3"/>
  <c r="CU296" i="3"/>
  <c r="CU297" i="3"/>
  <c r="CU298" i="3"/>
  <c r="CU299" i="3"/>
  <c r="CU300" i="3"/>
  <c r="CU301" i="3"/>
  <c r="CU302" i="3"/>
  <c r="CU303" i="3"/>
  <c r="CU304" i="3"/>
  <c r="CU305" i="3"/>
  <c r="CU306" i="3"/>
  <c r="CU307" i="3"/>
  <c r="CU308" i="3"/>
  <c r="CU309" i="3"/>
  <c r="CU310" i="3"/>
  <c r="CU311" i="3"/>
  <c r="CU312" i="3"/>
  <c r="CU313" i="3"/>
  <c r="CU314" i="3"/>
  <c r="CU315" i="3"/>
  <c r="CU316" i="3"/>
  <c r="CU317" i="3"/>
  <c r="CU318" i="3"/>
  <c r="CU319" i="3"/>
  <c r="CU320" i="3"/>
  <c r="CU321" i="3"/>
  <c r="CU322" i="3"/>
  <c r="CU323" i="3"/>
  <c r="CU324" i="3"/>
  <c r="CU325" i="3"/>
  <c r="CU326" i="3"/>
  <c r="CU327" i="3"/>
  <c r="CU328" i="3"/>
  <c r="CU329" i="3"/>
  <c r="CU330" i="3"/>
  <c r="CU331" i="3"/>
  <c r="CU332" i="3"/>
  <c r="CU333" i="3"/>
  <c r="CU334" i="3"/>
  <c r="CU335" i="3"/>
  <c r="CU336" i="3"/>
  <c r="CU337" i="3"/>
  <c r="CU338" i="3"/>
  <c r="CU339" i="3"/>
  <c r="CU340" i="3"/>
  <c r="CU341" i="3"/>
  <c r="CU342" i="3"/>
  <c r="CU343" i="3"/>
  <c r="CU344" i="3"/>
  <c r="CU345" i="3"/>
  <c r="CU346" i="3"/>
  <c r="CU347" i="3"/>
  <c r="CU348" i="3"/>
  <c r="CU349" i="3"/>
  <c r="CU350" i="3"/>
  <c r="CU351" i="3"/>
  <c r="CU352" i="3"/>
  <c r="CU353" i="3"/>
  <c r="CU354" i="3"/>
  <c r="CU355" i="3"/>
  <c r="CU356" i="3"/>
  <c r="CU357" i="3"/>
  <c r="CU358" i="3"/>
  <c r="CU359" i="3"/>
  <c r="CU360" i="3"/>
  <c r="CU361" i="3"/>
  <c r="CU362" i="3"/>
  <c r="CU363" i="3"/>
  <c r="CU364" i="3"/>
  <c r="CU365" i="3"/>
  <c r="CU366" i="3"/>
  <c r="CU367" i="3"/>
  <c r="CU368" i="3"/>
  <c r="CU369" i="3"/>
  <c r="CU370" i="3"/>
  <c r="CU371" i="3"/>
  <c r="CU372" i="3"/>
  <c r="CU373" i="3"/>
  <c r="CU374" i="3"/>
  <c r="CU375" i="3"/>
  <c r="CU376" i="3"/>
  <c r="CU377" i="3"/>
  <c r="CU378" i="3"/>
  <c r="CU379" i="3"/>
  <c r="CU380" i="3"/>
  <c r="CU381" i="3"/>
  <c r="CU382" i="3"/>
  <c r="CU383" i="3"/>
  <c r="CU384" i="3"/>
  <c r="CU385" i="3"/>
  <c r="CU386" i="3"/>
  <c r="CU387" i="3"/>
  <c r="CU388" i="3"/>
  <c r="CU389" i="3"/>
  <c r="CU390" i="3"/>
  <c r="CU391" i="3"/>
  <c r="CU392" i="3"/>
  <c r="CU393" i="3"/>
  <c r="CU394" i="3"/>
  <c r="CU395" i="3"/>
  <c r="CU396" i="3"/>
  <c r="CU397" i="3"/>
  <c r="CU398" i="3"/>
  <c r="CU399" i="3"/>
  <c r="CU400" i="3"/>
  <c r="CU401" i="3"/>
  <c r="CU402" i="3"/>
  <c r="CU403" i="3"/>
  <c r="CU404" i="3"/>
  <c r="CU405" i="3"/>
  <c r="CU406" i="3"/>
  <c r="CU407" i="3"/>
  <c r="CU408" i="3"/>
  <c r="CU409" i="3"/>
  <c r="CU410" i="3"/>
  <c r="CU411" i="3"/>
  <c r="CU412" i="3"/>
  <c r="CU413" i="3"/>
  <c r="CU414" i="3"/>
  <c r="CU415" i="3"/>
  <c r="CU416" i="3"/>
  <c r="CU417" i="3"/>
  <c r="CU418" i="3"/>
  <c r="CU419" i="3"/>
  <c r="CU420" i="3"/>
  <c r="CU421" i="3"/>
  <c r="CU422" i="3"/>
  <c r="CU423" i="3"/>
  <c r="CU424" i="3"/>
  <c r="CU425" i="3"/>
  <c r="CU426" i="3"/>
  <c r="CU427" i="3"/>
  <c r="CU428" i="3"/>
  <c r="CU429" i="3"/>
  <c r="CU430" i="3"/>
  <c r="CU431" i="3"/>
  <c r="CU432" i="3"/>
  <c r="CU433" i="3"/>
  <c r="CU434" i="3"/>
  <c r="CU435" i="3"/>
  <c r="CU436" i="3"/>
  <c r="CU437" i="3"/>
  <c r="CU438" i="3"/>
  <c r="CU439" i="3"/>
  <c r="CU440" i="3"/>
  <c r="CU441" i="3"/>
  <c r="CU442" i="3"/>
  <c r="CU443" i="3"/>
  <c r="CU444" i="3"/>
  <c r="CU445" i="3"/>
  <c r="CU446" i="3"/>
  <c r="CU447" i="3"/>
  <c r="CU448" i="3"/>
  <c r="CU449" i="3"/>
  <c r="CU450" i="3"/>
  <c r="CU451" i="3"/>
  <c r="CU452" i="3"/>
  <c r="CU453" i="3"/>
  <c r="CU454" i="3"/>
  <c r="CU455" i="3"/>
  <c r="CU456" i="3"/>
  <c r="CU457" i="3"/>
  <c r="CU458" i="3"/>
  <c r="CU459" i="3"/>
  <c r="CU460" i="3"/>
  <c r="CU461" i="3"/>
  <c r="CU462" i="3"/>
  <c r="CU463" i="3"/>
  <c r="CU464" i="3"/>
  <c r="CU465" i="3"/>
  <c r="CU466" i="3"/>
  <c r="CU467" i="3"/>
  <c r="CU468" i="3"/>
  <c r="CU469" i="3"/>
  <c r="CU470" i="3"/>
  <c r="CU471" i="3"/>
  <c r="CU472" i="3"/>
  <c r="CU473" i="3"/>
  <c r="CU474" i="3"/>
  <c r="CU475" i="3"/>
  <c r="CU476" i="3"/>
  <c r="CU477" i="3"/>
  <c r="CU478" i="3"/>
  <c r="CU479" i="3"/>
  <c r="CU480" i="3"/>
  <c r="CU481" i="3"/>
  <c r="CU482" i="3"/>
  <c r="CU483" i="3"/>
  <c r="CU484" i="3"/>
  <c r="CU485" i="3"/>
  <c r="CU486" i="3"/>
  <c r="CU487" i="3"/>
  <c r="CU488" i="3"/>
  <c r="CU489" i="3"/>
  <c r="CU490" i="3"/>
  <c r="CU491" i="3"/>
  <c r="CU492" i="3"/>
  <c r="CU493" i="3"/>
  <c r="CU494" i="3"/>
  <c r="CU495" i="3"/>
  <c r="CU496" i="3"/>
  <c r="CU497" i="3"/>
  <c r="CU498" i="3"/>
  <c r="CU499" i="3"/>
  <c r="CU500" i="3"/>
  <c r="CU501" i="3"/>
  <c r="CU502" i="3"/>
  <c r="CU503" i="3"/>
  <c r="CU504" i="3"/>
  <c r="CU505" i="3"/>
  <c r="CU506" i="3"/>
  <c r="CU507" i="3"/>
  <c r="CU508" i="3"/>
  <c r="CU509" i="3"/>
  <c r="CU510" i="3"/>
  <c r="CU511" i="3"/>
  <c r="CU512" i="3"/>
  <c r="CU513" i="3"/>
  <c r="CU514" i="3"/>
  <c r="CU515" i="3"/>
  <c r="CU516" i="3"/>
  <c r="CU517" i="3"/>
  <c r="CU518" i="3"/>
  <c r="CU519" i="3"/>
  <c r="CU520" i="3"/>
  <c r="CU521" i="3"/>
  <c r="CU522" i="3"/>
  <c r="CU523" i="3"/>
  <c r="CU524" i="3"/>
  <c r="CU525" i="3"/>
  <c r="CU526" i="3"/>
  <c r="CU527" i="3"/>
  <c r="CU528" i="3"/>
  <c r="CU529" i="3"/>
  <c r="CU530" i="3"/>
  <c r="CU531" i="3"/>
  <c r="CU532" i="3"/>
  <c r="CU533" i="3"/>
  <c r="CU534" i="3"/>
  <c r="CU535" i="3"/>
  <c r="CU536" i="3"/>
  <c r="CU537" i="3"/>
  <c r="CU538" i="3"/>
  <c r="CU539" i="3"/>
  <c r="CU540" i="3"/>
  <c r="CU541" i="3"/>
  <c r="CU542" i="3"/>
  <c r="CU543" i="3"/>
  <c r="CU544" i="3"/>
  <c r="CU545" i="3"/>
  <c r="CU546" i="3"/>
  <c r="CU547" i="3"/>
  <c r="CU548" i="3"/>
  <c r="CU549" i="3"/>
  <c r="CU550" i="3"/>
  <c r="CU551" i="3"/>
  <c r="CU552" i="3"/>
  <c r="CU553" i="3"/>
  <c r="CU554" i="3"/>
  <c r="CU555" i="3"/>
  <c r="CU556" i="3"/>
  <c r="CU557" i="3"/>
  <c r="CU558" i="3"/>
  <c r="CU559" i="3"/>
  <c r="CU560" i="3"/>
  <c r="CU561" i="3"/>
  <c r="CU562" i="3"/>
  <c r="CU563" i="3"/>
  <c r="CU564" i="3"/>
  <c r="CU565" i="3"/>
  <c r="CU566" i="3"/>
  <c r="CU567" i="3"/>
  <c r="CU568" i="3"/>
  <c r="CU569" i="3"/>
  <c r="CU570" i="3"/>
  <c r="CU571" i="3"/>
  <c r="CU572" i="3"/>
  <c r="CU573" i="3"/>
  <c r="CU574" i="3"/>
  <c r="CU575" i="3"/>
  <c r="CU576" i="3"/>
  <c r="CU577" i="3"/>
  <c r="CU578" i="3"/>
  <c r="CU579" i="3"/>
  <c r="CU580" i="3"/>
  <c r="CU581" i="3"/>
  <c r="CU582" i="3"/>
  <c r="CU583" i="3"/>
  <c r="CU584" i="3"/>
  <c r="CU585" i="3"/>
  <c r="CU586" i="3"/>
  <c r="CU587" i="3"/>
  <c r="CU588" i="3"/>
  <c r="CU589" i="3"/>
  <c r="CU590" i="3"/>
  <c r="CU591" i="3"/>
  <c r="CU592" i="3"/>
  <c r="CU593" i="3"/>
  <c r="CU594" i="3"/>
  <c r="CU595" i="3"/>
  <c r="CU596" i="3"/>
  <c r="CU597" i="3"/>
  <c r="CU598" i="3"/>
  <c r="CU599" i="3"/>
  <c r="CU600" i="3"/>
  <c r="CU601" i="3"/>
  <c r="CU602" i="3"/>
  <c r="CU603" i="3"/>
  <c r="CU604" i="3"/>
  <c r="CU605" i="3"/>
  <c r="CU606" i="3"/>
  <c r="CU607" i="3"/>
  <c r="CU608" i="3"/>
  <c r="CU609" i="3"/>
  <c r="CU610" i="3"/>
  <c r="CU611" i="3"/>
  <c r="CU612" i="3"/>
  <c r="CU613" i="3"/>
  <c r="CU614" i="3"/>
  <c r="CU615" i="3"/>
  <c r="CU616" i="3"/>
  <c r="CU617" i="3"/>
  <c r="CU618" i="3"/>
  <c r="CU619" i="3"/>
  <c r="CU620" i="3"/>
  <c r="CU621" i="3"/>
  <c r="CU622" i="3"/>
  <c r="CU623" i="3"/>
  <c r="CU624" i="3"/>
  <c r="CU625" i="3"/>
  <c r="CU626" i="3"/>
  <c r="CU627" i="3"/>
  <c r="CU628" i="3"/>
  <c r="CU629" i="3"/>
  <c r="CU630" i="3"/>
  <c r="CU631" i="3"/>
  <c r="CU632" i="3"/>
  <c r="CU633" i="3"/>
  <c r="CU634" i="3"/>
  <c r="CU635" i="3"/>
  <c r="CU636" i="3"/>
  <c r="CU637" i="3"/>
  <c r="CU638" i="3"/>
  <c r="CU639" i="3"/>
  <c r="CU640" i="3"/>
  <c r="CU641" i="3"/>
  <c r="CU642" i="3"/>
  <c r="CU643" i="3"/>
  <c r="CU644" i="3"/>
  <c r="CU645" i="3"/>
  <c r="CU646" i="3"/>
  <c r="CU647" i="3"/>
  <c r="CU648" i="3"/>
  <c r="CU649" i="3"/>
  <c r="CU650" i="3"/>
  <c r="CU651" i="3"/>
  <c r="CU652" i="3"/>
  <c r="CU653" i="3"/>
  <c r="CU654" i="3"/>
  <c r="CU655" i="3"/>
  <c r="CU656" i="3"/>
  <c r="CU657" i="3"/>
  <c r="CU658" i="3"/>
  <c r="CU659" i="3"/>
  <c r="CU660" i="3"/>
  <c r="CU661" i="3"/>
  <c r="CU662" i="3"/>
  <c r="CU663" i="3"/>
  <c r="CU664" i="3"/>
  <c r="CU665" i="3"/>
  <c r="CU666" i="3"/>
  <c r="CU667" i="3"/>
  <c r="CU668" i="3"/>
  <c r="CU669" i="3"/>
  <c r="CU670" i="3"/>
  <c r="CU671" i="3"/>
  <c r="CU672" i="3"/>
  <c r="CU673" i="3"/>
  <c r="CU674" i="3"/>
  <c r="CU675" i="3"/>
  <c r="CU676" i="3"/>
  <c r="CU677" i="3"/>
  <c r="CU678" i="3"/>
  <c r="CU679" i="3"/>
  <c r="CU680" i="3"/>
  <c r="CU681" i="3"/>
  <c r="CU682" i="3"/>
  <c r="CU683" i="3"/>
  <c r="CU684" i="3"/>
  <c r="CU685" i="3"/>
  <c r="CU686" i="3"/>
  <c r="CU687" i="3"/>
  <c r="CU688" i="3"/>
  <c r="CU689" i="3"/>
  <c r="CU690" i="3"/>
  <c r="CU691" i="3"/>
  <c r="CU692" i="3"/>
  <c r="CU693" i="3"/>
  <c r="CU694" i="3"/>
  <c r="CU695" i="3"/>
  <c r="CU696" i="3"/>
  <c r="CU697" i="3"/>
  <c r="CU698" i="3"/>
  <c r="CU699" i="3"/>
  <c r="CU700" i="3"/>
  <c r="CU701" i="3"/>
  <c r="CU702" i="3"/>
  <c r="CU703" i="3"/>
  <c r="CU704" i="3"/>
  <c r="CU705" i="3"/>
  <c r="CU706" i="3"/>
  <c r="CU707" i="3"/>
  <c r="CU708" i="3"/>
  <c r="CU709" i="3"/>
  <c r="CU710" i="3"/>
  <c r="CU711" i="3"/>
  <c r="CU712" i="3"/>
  <c r="CU713" i="3"/>
  <c r="CU714" i="3"/>
  <c r="CU715" i="3"/>
  <c r="CU716" i="3"/>
  <c r="CU717" i="3"/>
  <c r="CU718" i="3"/>
  <c r="CU719" i="3"/>
  <c r="CU720" i="3"/>
  <c r="CU721" i="3"/>
  <c r="CU722" i="3"/>
  <c r="CU723" i="3"/>
  <c r="CU724" i="3"/>
  <c r="CU725"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U754" i="3"/>
  <c r="CU755" i="3"/>
  <c r="CU756" i="3"/>
  <c r="CU757" i="3"/>
  <c r="CU758" i="3"/>
  <c r="CU759" i="3"/>
  <c r="CU760" i="3"/>
  <c r="CU761" i="3"/>
  <c r="CU762" i="3"/>
  <c r="CU763" i="3"/>
  <c r="CU764" i="3"/>
  <c r="CU765" i="3"/>
  <c r="CU766" i="3"/>
  <c r="CU767" i="3"/>
  <c r="CU768" i="3"/>
  <c r="CU769" i="3"/>
  <c r="CU770" i="3"/>
  <c r="CU771" i="3"/>
  <c r="CU772" i="3"/>
  <c r="CU773" i="3"/>
  <c r="CU774" i="3"/>
  <c r="CU775" i="3"/>
  <c r="CU776" i="3"/>
  <c r="CU777" i="3"/>
  <c r="CU778" i="3"/>
  <c r="CU779" i="3"/>
  <c r="CU780" i="3"/>
  <c r="CU781" i="3"/>
  <c r="CU782" i="3"/>
  <c r="CU783" i="3"/>
  <c r="CU784" i="3"/>
  <c r="CU785" i="3"/>
  <c r="CU786" i="3"/>
  <c r="CU787" i="3"/>
  <c r="CU788" i="3"/>
  <c r="CU789" i="3"/>
  <c r="CU790" i="3"/>
  <c r="CU791" i="3"/>
  <c r="CU792" i="3"/>
  <c r="CU793" i="3"/>
  <c r="CU794" i="3"/>
  <c r="CU795" i="3"/>
  <c r="CU796" i="3"/>
  <c r="CU797" i="3"/>
  <c r="CU798" i="3"/>
  <c r="CU799" i="3"/>
  <c r="CU800" i="3"/>
  <c r="CU801" i="3"/>
  <c r="CU802" i="3"/>
  <c r="CU803" i="3"/>
  <c r="CU804" i="3"/>
  <c r="CU805" i="3"/>
  <c r="CU806" i="3"/>
  <c r="CU807" i="3"/>
  <c r="CU808" i="3"/>
  <c r="CU809" i="3"/>
  <c r="CU810" i="3"/>
  <c r="CU811" i="3"/>
  <c r="CU812" i="3"/>
  <c r="CU813" i="3"/>
  <c r="CU814" i="3"/>
  <c r="CU815" i="3"/>
  <c r="CU816" i="3"/>
  <c r="CU817" i="3"/>
  <c r="CU818" i="3"/>
  <c r="CU819" i="3"/>
  <c r="CU820" i="3"/>
  <c r="CU821" i="3"/>
  <c r="CU822" i="3"/>
  <c r="CU823" i="3"/>
  <c r="CU824" i="3"/>
  <c r="CU825" i="3"/>
  <c r="CU826" i="3"/>
  <c r="CU827" i="3"/>
  <c r="CU828" i="3"/>
  <c r="CU829" i="3"/>
  <c r="CU830" i="3"/>
  <c r="CU831" i="3"/>
  <c r="CU832" i="3"/>
  <c r="CU833" i="3"/>
  <c r="CU834" i="3"/>
  <c r="CU835" i="3"/>
  <c r="CU836" i="3"/>
  <c r="CU837" i="3"/>
  <c r="CU838" i="3"/>
  <c r="CU839" i="3"/>
  <c r="CU840" i="3"/>
  <c r="CU841" i="3"/>
  <c r="CU842" i="3"/>
  <c r="CU843" i="3"/>
  <c r="CU844" i="3"/>
  <c r="CU845" i="3"/>
  <c r="CU846" i="3"/>
  <c r="CU847" i="3"/>
  <c r="CU848" i="3"/>
  <c r="CU849" i="3"/>
  <c r="CU850" i="3"/>
  <c r="CU851" i="3"/>
  <c r="CU852" i="3"/>
  <c r="CU853" i="3"/>
  <c r="CU854" i="3"/>
  <c r="CU855" i="3"/>
  <c r="CU856" i="3"/>
  <c r="CU857" i="3"/>
  <c r="CU858" i="3"/>
  <c r="CU859" i="3"/>
  <c r="CU860" i="3"/>
  <c r="CU861" i="3"/>
  <c r="CU862" i="3"/>
  <c r="CU863" i="3"/>
  <c r="CU864" i="3"/>
  <c r="CU865" i="3"/>
  <c r="CU866" i="3"/>
  <c r="CU867" i="3"/>
  <c r="CU868" i="3"/>
  <c r="CU869" i="3"/>
  <c r="CU870" i="3"/>
  <c r="CU871" i="3"/>
  <c r="CU872" i="3"/>
  <c r="CU873" i="3"/>
  <c r="CU874" i="3"/>
  <c r="CU875" i="3"/>
  <c r="CU876" i="3"/>
  <c r="CU877" i="3"/>
  <c r="CU878" i="3"/>
  <c r="CU879" i="3"/>
  <c r="CU880" i="3"/>
  <c r="CU881" i="3"/>
  <c r="CU882" i="3"/>
  <c r="CU883" i="3"/>
  <c r="CU884" i="3"/>
  <c r="CU885" i="3"/>
  <c r="CU886" i="3"/>
  <c r="CU887" i="3"/>
  <c r="CU888" i="3"/>
  <c r="CU889" i="3"/>
  <c r="CU890" i="3"/>
  <c r="CU891" i="3"/>
  <c r="CU892" i="3"/>
  <c r="CU893" i="3"/>
  <c r="CU894" i="3"/>
  <c r="CU895" i="3"/>
  <c r="CU896" i="3"/>
  <c r="CU897" i="3"/>
  <c r="CU898" i="3"/>
  <c r="CU899" i="3"/>
  <c r="CU900" i="3"/>
  <c r="CU901" i="3"/>
  <c r="CU902" i="3"/>
  <c r="CU903" i="3"/>
  <c r="CU904" i="3"/>
  <c r="CU905" i="3"/>
  <c r="CU906" i="3"/>
  <c r="CU907" i="3"/>
  <c r="CU908" i="3"/>
  <c r="CU909" i="3"/>
  <c r="CU910" i="3"/>
  <c r="CU911" i="3"/>
  <c r="CU912" i="3"/>
  <c r="CU913" i="3"/>
  <c r="CU914" i="3"/>
  <c r="CU915" i="3"/>
  <c r="CU916" i="3"/>
  <c r="CU917" i="3"/>
  <c r="CU918" i="3"/>
  <c r="CU919" i="3"/>
  <c r="CU920" i="3"/>
  <c r="CU921" i="3"/>
  <c r="CU922" i="3"/>
  <c r="CU923" i="3"/>
  <c r="CU924" i="3"/>
  <c r="CU925" i="3"/>
  <c r="CU926" i="3"/>
  <c r="CU927" i="3"/>
  <c r="CU928" i="3"/>
  <c r="CU929" i="3"/>
  <c r="CU930" i="3"/>
  <c r="CU931" i="3"/>
  <c r="CU932" i="3"/>
  <c r="CU933" i="3"/>
  <c r="CU934" i="3"/>
  <c r="CU935" i="3"/>
  <c r="CU936" i="3"/>
  <c r="CU937" i="3"/>
  <c r="CU938" i="3"/>
  <c r="CU939" i="3"/>
  <c r="CU940" i="3"/>
  <c r="CU941" i="3"/>
  <c r="CU942" i="3"/>
  <c r="CU943" i="3"/>
  <c r="CU944" i="3"/>
  <c r="CU945" i="3"/>
  <c r="CU946" i="3"/>
  <c r="CU947" i="3"/>
  <c r="CU948" i="3"/>
  <c r="CU949" i="3"/>
  <c r="CU950" i="3"/>
  <c r="CU951" i="3"/>
  <c r="CU952" i="3"/>
  <c r="CU953" i="3"/>
  <c r="CU954" i="3"/>
  <c r="CU955" i="3"/>
  <c r="CU956" i="3"/>
  <c r="CU957" i="3"/>
  <c r="CU958" i="3"/>
  <c r="CU959" i="3"/>
  <c r="CU960" i="3"/>
  <c r="CU961" i="3"/>
  <c r="CU962" i="3"/>
  <c r="CU963" i="3"/>
  <c r="CU964" i="3"/>
  <c r="CU965" i="3"/>
  <c r="CU966" i="3"/>
  <c r="CU967" i="3"/>
  <c r="CU968" i="3"/>
  <c r="CU969" i="3"/>
  <c r="CU970" i="3"/>
  <c r="CU971" i="3"/>
  <c r="CU972" i="3"/>
  <c r="CU973" i="3"/>
  <c r="CU974" i="3"/>
  <c r="CU975" i="3"/>
  <c r="CU976" i="3"/>
  <c r="CU977" i="3"/>
  <c r="CU978" i="3"/>
  <c r="CU979" i="3"/>
  <c r="CU980" i="3"/>
  <c r="CU981" i="3"/>
  <c r="CU982" i="3"/>
  <c r="CU983" i="3"/>
  <c r="CU984" i="3"/>
  <c r="CU985" i="3"/>
  <c r="CU986" i="3"/>
  <c r="CU987" i="3"/>
  <c r="CU988" i="3"/>
  <c r="CU989" i="3"/>
  <c r="CU990" i="3"/>
  <c r="CU991" i="3"/>
  <c r="CU992" i="3"/>
  <c r="CU993" i="3"/>
  <c r="CU994" i="3"/>
  <c r="CU995" i="3"/>
  <c r="CU996" i="3"/>
  <c r="CU997" i="3"/>
  <c r="CU998" i="3"/>
  <c r="CU999" i="3"/>
  <c r="CU1000" i="3"/>
  <c r="CU1001" i="3"/>
  <c r="CU1002" i="3"/>
  <c r="CU1003" i="3"/>
  <c r="CU1004" i="3"/>
  <c r="CU1005" i="3"/>
  <c r="CU1006" i="3"/>
  <c r="CU1007" i="3"/>
  <c r="CU1008" i="3"/>
  <c r="CU1009" i="3"/>
  <c r="CU1010" i="3"/>
  <c r="CU1011" i="3"/>
  <c r="CU1012" i="3"/>
  <c r="CU1013" i="3"/>
  <c r="CU1014" i="3"/>
  <c r="CU1015" i="3"/>
  <c r="CU1016" i="3"/>
  <c r="CU1017" i="3"/>
  <c r="CU1018" i="3"/>
  <c r="CU1019" i="3"/>
  <c r="CU1020" i="3"/>
  <c r="CU1021" i="3"/>
  <c r="CU1022" i="3"/>
  <c r="CU1023" i="3"/>
  <c r="CU1024" i="3"/>
  <c r="CU1025" i="3"/>
  <c r="CU1026" i="3"/>
  <c r="CU1027" i="3"/>
  <c r="CU1028" i="3"/>
  <c r="CU1029" i="3"/>
  <c r="CU1030" i="3"/>
  <c r="CU1031" i="3"/>
  <c r="CU1032" i="3"/>
  <c r="CU1033" i="3"/>
  <c r="CU1034" i="3"/>
  <c r="CU1035" i="3"/>
  <c r="CU1036" i="3"/>
  <c r="CU1037" i="3"/>
  <c r="CU1038" i="3"/>
  <c r="CU1039" i="3"/>
  <c r="CU1040" i="3"/>
  <c r="CU1041" i="3"/>
  <c r="CU1042" i="3"/>
  <c r="CU1043" i="3"/>
  <c r="CU1044" i="3"/>
  <c r="CU1045" i="3"/>
  <c r="CU1046" i="3"/>
  <c r="CU1047" i="3"/>
  <c r="CU1048" i="3"/>
  <c r="CU1049" i="3"/>
  <c r="CU1050" i="3"/>
  <c r="CU1051" i="3"/>
  <c r="CU1052" i="3"/>
  <c r="CU1053" i="3"/>
  <c r="CU1054" i="3"/>
  <c r="CU1055" i="3"/>
  <c r="CU1056" i="3"/>
  <c r="CU1057" i="3"/>
  <c r="CU1058" i="3"/>
  <c r="CU1059" i="3"/>
  <c r="CU1060" i="3"/>
  <c r="CU1061" i="3"/>
  <c r="CU1062" i="3"/>
  <c r="CU1063" i="3"/>
  <c r="CU1064" i="3"/>
  <c r="CU1065" i="3"/>
  <c r="CU1066" i="3"/>
  <c r="CU1067" i="3"/>
  <c r="CU1068" i="3"/>
  <c r="CU1069" i="3"/>
  <c r="CU1070" i="3"/>
  <c r="CU1071" i="3"/>
  <c r="CU1072" i="3"/>
  <c r="CU1073" i="3"/>
  <c r="CU1074" i="3"/>
  <c r="CU1075" i="3"/>
  <c r="CU1076" i="3"/>
  <c r="CU1077" i="3"/>
  <c r="CU1078" i="3"/>
  <c r="CU1079" i="3"/>
  <c r="CU1080" i="3"/>
  <c r="CU1081" i="3"/>
  <c r="CU1082" i="3"/>
  <c r="CU1083" i="3"/>
  <c r="CU1084" i="3"/>
  <c r="CU1085" i="3"/>
  <c r="CU1086" i="3"/>
  <c r="CU1087" i="3"/>
  <c r="CU1088" i="3"/>
  <c r="CU1089" i="3"/>
  <c r="CU1090" i="3"/>
  <c r="CU1091" i="3"/>
  <c r="CU1092" i="3"/>
  <c r="CU1093" i="3"/>
  <c r="CU1094" i="3"/>
  <c r="CU1095" i="3"/>
  <c r="CU1096" i="3"/>
  <c r="CU1097" i="3"/>
  <c r="CU1098" i="3"/>
  <c r="CU1099" i="3"/>
  <c r="CU1100" i="3"/>
  <c r="CU1101" i="3"/>
  <c r="CU1102" i="3"/>
  <c r="CU1103" i="3"/>
  <c r="CU1104" i="3"/>
  <c r="CU1105" i="3"/>
  <c r="CU1106" i="3"/>
  <c r="CU1107" i="3"/>
  <c r="CU1108" i="3"/>
  <c r="CU1109" i="3"/>
  <c r="CU1110" i="3"/>
  <c r="CU1111" i="3"/>
  <c r="CU1112" i="3"/>
  <c r="CU1113" i="3"/>
  <c r="CU1114" i="3"/>
  <c r="CU1115" i="3"/>
  <c r="CU1116" i="3"/>
  <c r="CU1117" i="3"/>
  <c r="CU1118" i="3"/>
  <c r="CU1119" i="3"/>
  <c r="CU1120" i="3"/>
  <c r="CU1121" i="3"/>
  <c r="CU1122" i="3"/>
  <c r="CU1123" i="3"/>
  <c r="CU1124" i="3"/>
  <c r="CU1125" i="3"/>
  <c r="CU1126" i="3"/>
  <c r="CU1127" i="3"/>
  <c r="CU1128" i="3"/>
  <c r="CU1129" i="3"/>
  <c r="CU1130" i="3"/>
  <c r="CU1131" i="3"/>
  <c r="CU1132" i="3"/>
  <c r="CU1133" i="3"/>
  <c r="CU1134" i="3"/>
  <c r="CU1135" i="3"/>
  <c r="CU1136" i="3"/>
  <c r="CU1137" i="3"/>
  <c r="CU1138" i="3"/>
  <c r="CU1139" i="3"/>
  <c r="CU1140" i="3"/>
  <c r="CU1141" i="3"/>
  <c r="CU1142" i="3"/>
  <c r="CU1143" i="3"/>
  <c r="CU1144" i="3"/>
  <c r="CU1145" i="3"/>
  <c r="CU1146" i="3"/>
  <c r="CU1147" i="3"/>
  <c r="CU1148" i="3"/>
  <c r="CU1149" i="3"/>
  <c r="CU1150" i="3"/>
  <c r="CU1151" i="3"/>
  <c r="CU1152" i="3"/>
  <c r="CU1153" i="3"/>
  <c r="CU1154" i="3"/>
  <c r="CU1155" i="3"/>
  <c r="CU1156" i="3"/>
  <c r="CU1157" i="3"/>
  <c r="CU1158" i="3"/>
  <c r="CU1159" i="3"/>
  <c r="CU1160" i="3"/>
  <c r="CU1161" i="3"/>
  <c r="CU1162" i="3"/>
  <c r="CU1163" i="3"/>
  <c r="CU1164" i="3"/>
  <c r="CU1165" i="3"/>
  <c r="CU1166" i="3"/>
  <c r="CU1167" i="3"/>
  <c r="CU1168" i="3"/>
  <c r="CU1169" i="3"/>
  <c r="CU1170" i="3"/>
  <c r="CU1171" i="3"/>
  <c r="CU1172" i="3"/>
  <c r="CU1173" i="3"/>
  <c r="CU1174" i="3"/>
  <c r="CU1175" i="3"/>
  <c r="CU1176" i="3"/>
  <c r="CU1177" i="3"/>
  <c r="CU1178" i="3"/>
  <c r="CU1179" i="3"/>
  <c r="CU1180" i="3"/>
  <c r="CU1181" i="3"/>
  <c r="CU1182" i="3"/>
  <c r="CU1183" i="3"/>
  <c r="CU1184" i="3"/>
  <c r="CU1185" i="3"/>
  <c r="CU1186" i="3"/>
  <c r="CU1187" i="3"/>
  <c r="CU1188" i="3"/>
  <c r="CU1189" i="3"/>
  <c r="CU1190" i="3"/>
  <c r="CU1191" i="3"/>
  <c r="CU1192" i="3"/>
  <c r="CU1193" i="3"/>
  <c r="CU1194" i="3"/>
  <c r="CU1195" i="3"/>
  <c r="CU1196" i="3"/>
  <c r="CU1197" i="3"/>
  <c r="CU1198" i="3"/>
  <c r="CU1199" i="3"/>
  <c r="CU1200" i="3"/>
  <c r="CU1201" i="3"/>
  <c r="CU1202" i="3"/>
  <c r="CU1203" i="3"/>
  <c r="CU1204" i="3"/>
  <c r="CU1205" i="3"/>
  <c r="CU1206" i="3"/>
  <c r="CU1207" i="3"/>
  <c r="CU1208" i="3"/>
  <c r="CU1209" i="3"/>
  <c r="CU1210" i="3"/>
  <c r="CU1211" i="3"/>
  <c r="CU1212" i="3"/>
  <c r="CU1213" i="3"/>
  <c r="CU1214" i="3"/>
  <c r="CU1215" i="3"/>
  <c r="CU1216" i="3"/>
  <c r="CU1217" i="3"/>
  <c r="CU1218" i="3"/>
  <c r="CU1219" i="3"/>
  <c r="CU1220" i="3"/>
  <c r="CU1221" i="3"/>
  <c r="CU1222" i="3"/>
  <c r="CU1223" i="3"/>
  <c r="CU1224" i="3"/>
  <c r="CU1225" i="3"/>
  <c r="CU1226" i="3"/>
  <c r="CU1227" i="3"/>
  <c r="CU1228" i="3"/>
  <c r="CU1229" i="3"/>
  <c r="CU1230" i="3"/>
  <c r="CU1231" i="3"/>
  <c r="CU1232" i="3"/>
  <c r="CU1233" i="3"/>
  <c r="CU1234" i="3"/>
  <c r="CU1235" i="3"/>
  <c r="CU1236" i="3"/>
  <c r="CU1237" i="3"/>
  <c r="CU1238" i="3"/>
  <c r="CU1239" i="3"/>
  <c r="CU1240" i="3"/>
  <c r="CU1241" i="3"/>
  <c r="CU1242" i="3"/>
  <c r="CU1243" i="3"/>
  <c r="CU1244" i="3"/>
  <c r="CU1245" i="3"/>
  <c r="CU1246" i="3"/>
  <c r="CU1247" i="3"/>
  <c r="CU1248" i="3"/>
  <c r="CU1249" i="3"/>
  <c r="CU1250" i="3"/>
  <c r="CU1251" i="3"/>
  <c r="CU1252" i="3"/>
  <c r="CU1253" i="3"/>
  <c r="CU1254" i="3"/>
  <c r="CU1255" i="3"/>
  <c r="CU1256" i="3"/>
  <c r="CU1257" i="3"/>
  <c r="CU1258" i="3"/>
  <c r="CU1259" i="3"/>
  <c r="CU1260" i="3"/>
  <c r="CU1261" i="3"/>
  <c r="CU1262" i="3"/>
  <c r="CU1263" i="3"/>
  <c r="CU1264" i="3"/>
  <c r="CU1265" i="3"/>
  <c r="CU1266" i="3"/>
  <c r="CU1267" i="3"/>
  <c r="CU1268" i="3"/>
  <c r="CU1269" i="3"/>
  <c r="CU1270" i="3"/>
  <c r="CU1271" i="3"/>
  <c r="CU1272" i="3"/>
  <c r="CU1273" i="3"/>
  <c r="CU1274" i="3"/>
  <c r="CU1275" i="3"/>
  <c r="CU1276" i="3"/>
  <c r="CU1277" i="3"/>
  <c r="CU1278" i="3"/>
  <c r="CU1279" i="3"/>
  <c r="CU1280" i="3"/>
  <c r="CU1281" i="3"/>
  <c r="CU1282" i="3"/>
  <c r="CU1283" i="3"/>
  <c r="CU1284" i="3"/>
  <c r="CU1285" i="3"/>
  <c r="CU1286" i="3"/>
  <c r="CU1287" i="3"/>
  <c r="CU1288" i="3"/>
  <c r="CU1289" i="3"/>
  <c r="CU1290" i="3"/>
  <c r="CU1291" i="3"/>
  <c r="CU1292" i="3"/>
  <c r="CU1293" i="3"/>
  <c r="CU1294" i="3"/>
  <c r="CU1295" i="3"/>
  <c r="CU1296" i="3"/>
  <c r="CU1297" i="3"/>
  <c r="CU1298" i="3"/>
  <c r="CU1299" i="3"/>
  <c r="CU1300" i="3"/>
  <c r="CU1301" i="3"/>
  <c r="CU1302" i="3"/>
  <c r="CU1303" i="3"/>
  <c r="CU1304" i="3"/>
  <c r="CU1305" i="3"/>
  <c r="CU1306" i="3"/>
  <c r="CU1307" i="3"/>
  <c r="CU1308" i="3"/>
  <c r="CU1309" i="3"/>
  <c r="CU1310" i="3"/>
  <c r="CU1311" i="3"/>
  <c r="CU1312" i="3"/>
  <c r="CU1313" i="3"/>
  <c r="CU1314" i="3"/>
  <c r="CU1315" i="3"/>
  <c r="CU1316" i="3"/>
  <c r="CU1317" i="3"/>
  <c r="CU1318" i="3"/>
  <c r="CU1319" i="3"/>
  <c r="CU1320" i="3"/>
  <c r="CU1321" i="3"/>
  <c r="CU1322" i="3"/>
  <c r="CU1323" i="3"/>
  <c r="CU1324" i="3"/>
  <c r="CU1325" i="3"/>
  <c r="CU1326" i="3"/>
  <c r="CU1327" i="3"/>
  <c r="CU1328" i="3"/>
  <c r="CU1329" i="3"/>
  <c r="CU1330" i="3"/>
  <c r="CU1331" i="3"/>
  <c r="CU1332" i="3"/>
  <c r="CU1333" i="3"/>
  <c r="CU1334" i="3"/>
  <c r="CU1335" i="3"/>
  <c r="CU1336" i="3"/>
  <c r="CU1337" i="3"/>
  <c r="CU1338" i="3"/>
  <c r="CU1339" i="3"/>
  <c r="CU1340" i="3"/>
  <c r="CU1341" i="3"/>
  <c r="CU1342" i="3"/>
  <c r="CU1343" i="3"/>
  <c r="CU1344" i="3"/>
  <c r="CU1345" i="3"/>
  <c r="CU1346" i="3"/>
  <c r="CU1347" i="3"/>
  <c r="CU1348" i="3"/>
  <c r="CU1349" i="3"/>
  <c r="CU1350" i="3"/>
  <c r="CU1351" i="3"/>
  <c r="CU1352" i="3"/>
  <c r="CU1353" i="3"/>
  <c r="CU1354" i="3"/>
  <c r="CU1355" i="3"/>
  <c r="CU1356" i="3"/>
  <c r="CU1357" i="3"/>
  <c r="CU1358" i="3"/>
  <c r="CU1359" i="3"/>
  <c r="CU1360" i="3"/>
  <c r="CU1361" i="3"/>
  <c r="CU1362" i="3"/>
  <c r="CU1363" i="3"/>
  <c r="CU1364" i="3"/>
  <c r="CU1365" i="3"/>
  <c r="CU1366" i="3"/>
  <c r="CU1367" i="3"/>
  <c r="CU1368" i="3"/>
  <c r="CU1369" i="3"/>
  <c r="CU1370" i="3"/>
  <c r="CU1371" i="3"/>
  <c r="CU1372" i="3"/>
  <c r="CU1373" i="3"/>
  <c r="CU1374" i="3"/>
  <c r="CU1375" i="3"/>
  <c r="CU1376" i="3"/>
  <c r="CU1377" i="3"/>
  <c r="CU1378" i="3"/>
  <c r="CU1379" i="3"/>
  <c r="CU1380" i="3"/>
  <c r="CU1381" i="3"/>
  <c r="CU1382" i="3"/>
  <c r="CU1383" i="3"/>
  <c r="CU1384" i="3"/>
  <c r="CU1385" i="3"/>
  <c r="CU1386" i="3"/>
  <c r="CU1387" i="3"/>
  <c r="CU1388" i="3"/>
  <c r="CU1389" i="3"/>
  <c r="CU1390" i="3"/>
  <c r="CU1391" i="3"/>
  <c r="CU1392" i="3"/>
  <c r="CU1393" i="3"/>
  <c r="CU1394" i="3"/>
  <c r="CU1395" i="3"/>
  <c r="CU1396" i="3"/>
  <c r="CU1397" i="3"/>
  <c r="CU1398" i="3"/>
  <c r="CU1399" i="3"/>
  <c r="CU1400" i="3"/>
  <c r="CU1401" i="3"/>
  <c r="CU1402" i="3"/>
  <c r="CU1403" i="3"/>
  <c r="CU1404" i="3"/>
  <c r="CU1405" i="3"/>
  <c r="CU1406" i="3"/>
  <c r="CU1407" i="3"/>
  <c r="CU1408" i="3"/>
  <c r="CU1409" i="3"/>
  <c r="CU1410" i="3"/>
  <c r="CU1411" i="3"/>
  <c r="CU1412" i="3"/>
  <c r="CU1413" i="3"/>
  <c r="CU1414" i="3"/>
  <c r="CU1415" i="3"/>
  <c r="CU1416" i="3"/>
  <c r="CU1417" i="3"/>
  <c r="CU1418" i="3"/>
  <c r="CU1419" i="3"/>
  <c r="CU1420" i="3"/>
  <c r="CU1421" i="3"/>
  <c r="CU1422" i="3"/>
  <c r="CU1423" i="3"/>
  <c r="CU1424" i="3"/>
  <c r="CU1425" i="3"/>
  <c r="CU1426" i="3"/>
  <c r="CU1427" i="3"/>
  <c r="CU1428" i="3"/>
  <c r="CU1429" i="3"/>
  <c r="CU1430" i="3"/>
  <c r="CU1431" i="3"/>
  <c r="CU1432" i="3"/>
  <c r="CU1433" i="3"/>
  <c r="CU1434" i="3"/>
  <c r="CU1435" i="3"/>
  <c r="CU1436" i="3"/>
  <c r="CU1437" i="3"/>
  <c r="CU1438" i="3"/>
  <c r="CU1439" i="3"/>
  <c r="CU1440" i="3"/>
  <c r="CU1441" i="3"/>
  <c r="CU1442" i="3"/>
  <c r="CU1443" i="3"/>
  <c r="CU1444" i="3"/>
  <c r="CU1445" i="3"/>
  <c r="CU1446" i="3"/>
  <c r="CU1447" i="3"/>
  <c r="CU1448" i="3"/>
  <c r="CU1449" i="3"/>
  <c r="CU1450" i="3"/>
  <c r="CU1451" i="3"/>
  <c r="CU1452" i="3"/>
  <c r="CU1453" i="3"/>
  <c r="CU1454" i="3"/>
  <c r="CU1455" i="3"/>
  <c r="CU1456" i="3"/>
  <c r="CU1457" i="3"/>
  <c r="CU1458" i="3"/>
  <c r="CU1459" i="3"/>
  <c r="CU1460" i="3"/>
  <c r="CU1461" i="3"/>
  <c r="CU1462" i="3"/>
  <c r="CU1463" i="3"/>
  <c r="CU1464" i="3"/>
  <c r="CU1465" i="3"/>
  <c r="CU1466" i="3"/>
  <c r="CU1467" i="3"/>
  <c r="CU1468" i="3"/>
  <c r="CU1469" i="3"/>
  <c r="CU1470" i="3"/>
  <c r="CU1471" i="3"/>
  <c r="CU1472" i="3"/>
  <c r="CU1473" i="3"/>
  <c r="CU1474" i="3"/>
  <c r="CU1475" i="3"/>
  <c r="CU1476" i="3"/>
  <c r="CU1477" i="3"/>
  <c r="CU1478" i="3"/>
  <c r="CU1479" i="3"/>
  <c r="CU1480" i="3"/>
  <c r="CU1481" i="3"/>
  <c r="CU1482" i="3"/>
  <c r="CU1483" i="3"/>
  <c r="CU1484" i="3"/>
  <c r="CU1485" i="3"/>
  <c r="CU1486" i="3"/>
  <c r="CU1487" i="3"/>
  <c r="CU1488" i="3"/>
  <c r="CU1489" i="3"/>
  <c r="CU1490" i="3"/>
  <c r="CU1491" i="3"/>
  <c r="CU1492" i="3"/>
  <c r="CU1493" i="3"/>
  <c r="CU1494" i="3"/>
  <c r="CU1495" i="3"/>
  <c r="CU1496" i="3"/>
  <c r="CU1497" i="3"/>
  <c r="CU1498" i="3"/>
  <c r="CU1499" i="3"/>
  <c r="CU1500" i="3"/>
  <c r="CU1501" i="3"/>
  <c r="CU1502" i="3"/>
  <c r="CU1503" i="3"/>
  <c r="CU1504" i="3"/>
  <c r="CU1505" i="3"/>
  <c r="CU1506" i="3"/>
  <c r="CU1507" i="3"/>
  <c r="CU1508" i="3"/>
  <c r="CU1509" i="3"/>
  <c r="CU1510" i="3"/>
  <c r="CU1511" i="3"/>
  <c r="CU1512" i="3"/>
  <c r="CU1513" i="3"/>
  <c r="CU1514" i="3"/>
  <c r="CU1515" i="3"/>
  <c r="CU1516" i="3"/>
  <c r="CU1517" i="3"/>
  <c r="CU1518" i="3"/>
  <c r="CU1519" i="3"/>
  <c r="CU1520" i="3"/>
  <c r="CU1521" i="3"/>
  <c r="CU1522" i="3"/>
  <c r="CU1523" i="3"/>
  <c r="CU1524" i="3"/>
  <c r="CU1525" i="3"/>
  <c r="CU1526" i="3"/>
  <c r="CU1527" i="3"/>
  <c r="CU1528" i="3"/>
  <c r="CU1529" i="3"/>
  <c r="CU1530" i="3"/>
  <c r="CU1531" i="3"/>
  <c r="CU1532" i="3"/>
  <c r="CU1533" i="3"/>
  <c r="CU1534" i="3"/>
  <c r="CU1535" i="3"/>
  <c r="CU1536" i="3"/>
  <c r="CU1537" i="3"/>
  <c r="CU1538" i="3"/>
  <c r="CU1539" i="3"/>
  <c r="CU1540" i="3"/>
  <c r="CU1541" i="3"/>
  <c r="CU1542" i="3"/>
  <c r="CU1543" i="3"/>
  <c r="CU1544" i="3"/>
  <c r="CU1545" i="3"/>
  <c r="CU1546" i="3"/>
  <c r="CU1547" i="3"/>
  <c r="CU1548" i="3"/>
  <c r="CU1549" i="3"/>
  <c r="CU1550" i="3"/>
  <c r="CU1551" i="3"/>
  <c r="CU1552" i="3"/>
  <c r="CU1553" i="3"/>
  <c r="CU1554" i="3"/>
  <c r="CU1555" i="3"/>
  <c r="CU1556" i="3"/>
  <c r="CU1557" i="3"/>
  <c r="CU1558" i="3"/>
  <c r="CU1559" i="3"/>
  <c r="CU1560" i="3"/>
  <c r="CU1561" i="3"/>
  <c r="CU1562" i="3"/>
  <c r="CU1563" i="3"/>
  <c r="CU1564" i="3"/>
  <c r="CU1565" i="3"/>
  <c r="CU1566" i="3"/>
  <c r="CU1567" i="3"/>
  <c r="CU1568" i="3"/>
  <c r="CU1569" i="3"/>
  <c r="CU1570" i="3"/>
  <c r="CU1571" i="3"/>
  <c r="CU1572" i="3"/>
  <c r="CU1573" i="3"/>
  <c r="CU1574" i="3"/>
  <c r="CU1575" i="3"/>
  <c r="CU1576" i="3"/>
  <c r="CU1577" i="3"/>
  <c r="CU1578" i="3"/>
  <c r="CU1579" i="3"/>
  <c r="CU1580" i="3"/>
  <c r="CU1581" i="3"/>
  <c r="CU1582" i="3"/>
  <c r="CU1583" i="3"/>
  <c r="CU1584" i="3"/>
  <c r="CU1585" i="3"/>
  <c r="CU1586" i="3"/>
  <c r="CU1587" i="3"/>
  <c r="CU1588" i="3"/>
  <c r="CU1589" i="3"/>
  <c r="CU1590" i="3"/>
  <c r="CU1591" i="3"/>
  <c r="CU1592" i="3"/>
  <c r="CU1593" i="3"/>
  <c r="CU1594" i="3"/>
  <c r="CU1595" i="3"/>
  <c r="CU1596" i="3"/>
  <c r="CU1597" i="3"/>
  <c r="CU1598" i="3"/>
  <c r="CU1599" i="3"/>
  <c r="CU1600" i="3"/>
  <c r="CU1601" i="3"/>
  <c r="CU1602" i="3"/>
  <c r="CU1603" i="3"/>
  <c r="CU1604" i="3"/>
  <c r="CU1605" i="3"/>
  <c r="CU1606" i="3"/>
  <c r="CU1607" i="3"/>
  <c r="CU1608" i="3"/>
  <c r="CU1609" i="3"/>
  <c r="CU1610" i="3"/>
  <c r="CU1611" i="3"/>
  <c r="CU1612" i="3"/>
  <c r="CU1613" i="3"/>
  <c r="CU1614" i="3"/>
  <c r="CU1615" i="3"/>
  <c r="CU1616" i="3"/>
  <c r="CU1617" i="3"/>
  <c r="CU1618" i="3"/>
  <c r="CU1619" i="3"/>
  <c r="CU1620" i="3"/>
  <c r="CU1621" i="3"/>
  <c r="CU1622" i="3"/>
  <c r="CU1623" i="3"/>
  <c r="CU1624" i="3"/>
  <c r="CU1625" i="3"/>
  <c r="CU1626" i="3"/>
  <c r="CU1627" i="3"/>
  <c r="CU1628" i="3"/>
  <c r="CU1629" i="3"/>
  <c r="CU1630" i="3"/>
  <c r="CU1631" i="3"/>
  <c r="CU1632" i="3"/>
  <c r="CU1633" i="3"/>
  <c r="CU1634" i="3"/>
  <c r="CU1635" i="3"/>
  <c r="CU1636" i="3"/>
  <c r="CU1637" i="3"/>
  <c r="CU1638" i="3"/>
  <c r="CU1639" i="3"/>
  <c r="CU1640" i="3"/>
  <c r="CU1641" i="3"/>
  <c r="CU1642" i="3"/>
  <c r="CU1643" i="3"/>
  <c r="CU1644" i="3"/>
  <c r="CU1645" i="3"/>
  <c r="CU1646" i="3"/>
  <c r="CU1647" i="3"/>
  <c r="CU1648" i="3"/>
  <c r="CU1649" i="3"/>
  <c r="CU1650" i="3"/>
  <c r="CU1651" i="3"/>
  <c r="CU1652" i="3"/>
  <c r="CU1653" i="3"/>
  <c r="CU1654" i="3"/>
  <c r="CU1655" i="3"/>
  <c r="CU1656" i="3"/>
  <c r="CU1657" i="3"/>
  <c r="CU1658" i="3"/>
  <c r="CU1659" i="3"/>
  <c r="CU1660" i="3"/>
  <c r="CU1661" i="3"/>
  <c r="CU1662" i="3"/>
  <c r="CU1663" i="3"/>
  <c r="CU1664" i="3"/>
  <c r="CU1665" i="3"/>
  <c r="CU1666" i="3"/>
  <c r="CU1667" i="3"/>
  <c r="CU1668" i="3"/>
  <c r="CU1669" i="3"/>
  <c r="CU1670" i="3"/>
  <c r="CU1671" i="3"/>
  <c r="CU1672" i="3"/>
  <c r="CU1673" i="3"/>
  <c r="CU1674" i="3"/>
  <c r="CU1675" i="3"/>
  <c r="CU1676" i="3"/>
  <c r="CU1677" i="3"/>
  <c r="CU1678" i="3"/>
  <c r="CU1679" i="3"/>
  <c r="CU1680" i="3"/>
  <c r="CU1681" i="3"/>
  <c r="CU1682" i="3"/>
  <c r="CU1683" i="3"/>
  <c r="CU1684" i="3"/>
  <c r="CU1685" i="3"/>
  <c r="CU1686" i="3"/>
  <c r="CU1687" i="3"/>
  <c r="CU1688" i="3"/>
  <c r="CU1689" i="3"/>
  <c r="CU1690" i="3"/>
  <c r="CU1691" i="3"/>
  <c r="CU1692" i="3"/>
  <c r="CU1693" i="3"/>
  <c r="CU1694" i="3"/>
  <c r="CU1695" i="3"/>
  <c r="CU1696" i="3"/>
  <c r="CU1697" i="3"/>
  <c r="CU1698" i="3"/>
  <c r="CU1699" i="3"/>
  <c r="CU1700" i="3"/>
  <c r="CU1701" i="3"/>
  <c r="CU1702" i="3"/>
  <c r="CU1703" i="3"/>
  <c r="CU1704" i="3"/>
  <c r="CU1705" i="3"/>
  <c r="CU1706" i="3"/>
  <c r="CU1707" i="3"/>
  <c r="CU1708" i="3"/>
  <c r="CU1709" i="3"/>
  <c r="CU1710" i="3"/>
  <c r="CU1711" i="3"/>
  <c r="CU1712" i="3"/>
  <c r="CU1713" i="3"/>
  <c r="CU1714" i="3"/>
  <c r="CU1715" i="3"/>
  <c r="CU1716" i="3"/>
  <c r="CU1717" i="3"/>
  <c r="CU1718" i="3"/>
  <c r="CU1719" i="3"/>
  <c r="CU1720" i="3"/>
  <c r="CU1721" i="3"/>
  <c r="CU1722" i="3"/>
  <c r="CU1723" i="3"/>
  <c r="CU1724" i="3"/>
  <c r="CU1725" i="3"/>
  <c r="CU1726" i="3"/>
  <c r="CU1727" i="3"/>
  <c r="CU1728" i="3"/>
  <c r="CU1729" i="3"/>
  <c r="CU1730" i="3"/>
  <c r="CU1731" i="3"/>
  <c r="CU1732" i="3"/>
  <c r="CU1733" i="3"/>
  <c r="CU1734" i="3"/>
  <c r="CU1735" i="3"/>
  <c r="CU1736" i="3"/>
  <c r="CU1737" i="3"/>
  <c r="CU1738" i="3"/>
  <c r="CU1739" i="3"/>
  <c r="CU1740" i="3"/>
  <c r="CU1741" i="3"/>
  <c r="CU1742" i="3"/>
  <c r="CU1743" i="3"/>
  <c r="CU1744" i="3"/>
  <c r="CU1745" i="3"/>
  <c r="CU1746" i="3"/>
  <c r="CU1747" i="3"/>
  <c r="CU1748" i="3"/>
  <c r="CU1749" i="3"/>
  <c r="CU1750" i="3"/>
  <c r="CU1751" i="3"/>
  <c r="CU1752" i="3"/>
  <c r="CU1753" i="3"/>
  <c r="CU1754" i="3"/>
  <c r="CU1755" i="3"/>
  <c r="CU1756" i="3"/>
  <c r="CU1757" i="3"/>
  <c r="CU1758" i="3"/>
  <c r="CU1759" i="3"/>
  <c r="CU1760" i="3"/>
  <c r="CU1761" i="3"/>
  <c r="CU1762" i="3"/>
  <c r="CU1763" i="3"/>
  <c r="CU1764" i="3"/>
  <c r="CU1765" i="3"/>
  <c r="CU1766" i="3"/>
  <c r="CU1767" i="3"/>
  <c r="CU1768" i="3"/>
  <c r="CU1769" i="3"/>
  <c r="CU1770" i="3"/>
  <c r="CU1771" i="3"/>
  <c r="CU1772" i="3"/>
  <c r="CU1773" i="3"/>
  <c r="CU1774" i="3"/>
  <c r="CU1775" i="3"/>
  <c r="CU1776" i="3"/>
  <c r="CU1777" i="3"/>
  <c r="CU1778" i="3"/>
  <c r="CU1779" i="3"/>
  <c r="CU1780" i="3"/>
  <c r="CU1781" i="3"/>
  <c r="CU1782" i="3"/>
  <c r="CU1783" i="3"/>
  <c r="CU1784" i="3"/>
  <c r="CU1785" i="3"/>
  <c r="CU1786" i="3"/>
  <c r="CU1787" i="3"/>
  <c r="CU1788" i="3"/>
  <c r="CU1789" i="3"/>
  <c r="CU1790" i="3"/>
  <c r="CU1791" i="3"/>
  <c r="CU1792" i="3"/>
  <c r="CU1793" i="3"/>
  <c r="CU1794" i="3"/>
  <c r="CU1795" i="3"/>
  <c r="CU1796" i="3"/>
  <c r="CU1797" i="3"/>
  <c r="CU1798" i="3"/>
  <c r="CU1799" i="3"/>
  <c r="CU1800" i="3"/>
  <c r="CU1801" i="3"/>
  <c r="CU1802" i="3"/>
  <c r="CU1803" i="3"/>
  <c r="CU1804" i="3"/>
  <c r="CU1805" i="3"/>
  <c r="CU1806" i="3"/>
  <c r="CU1807" i="3"/>
  <c r="CU1808" i="3"/>
  <c r="CU1809" i="3"/>
  <c r="CU1810" i="3"/>
  <c r="CU1811" i="3"/>
  <c r="CU1812" i="3"/>
  <c r="CU1813" i="3"/>
  <c r="CU1814" i="3"/>
  <c r="CU1815" i="3"/>
  <c r="CU1816" i="3"/>
  <c r="CU1817" i="3"/>
  <c r="CU1818" i="3"/>
  <c r="CU1819" i="3"/>
  <c r="CU1820" i="3"/>
  <c r="CU1821" i="3"/>
  <c r="CU1822" i="3"/>
  <c r="CU1823" i="3"/>
  <c r="CU1824" i="3"/>
  <c r="CU1825" i="3"/>
  <c r="CU1826" i="3"/>
  <c r="CU1827" i="3"/>
  <c r="CU1828" i="3"/>
  <c r="CU1829" i="3"/>
  <c r="CU1830" i="3"/>
  <c r="CU1831" i="3"/>
  <c r="CU1832" i="3"/>
  <c r="CU1833" i="3"/>
  <c r="CU1834" i="3"/>
  <c r="CU1835" i="3"/>
  <c r="CU1836" i="3"/>
  <c r="CU1837" i="3"/>
  <c r="CU1838" i="3"/>
  <c r="CU1839" i="3"/>
  <c r="CU1840" i="3"/>
  <c r="CU1841" i="3"/>
  <c r="CU1842" i="3"/>
  <c r="CU1843" i="3"/>
  <c r="CU1844" i="3"/>
  <c r="CU1845" i="3"/>
  <c r="CU1846" i="3"/>
  <c r="CU1847" i="3"/>
  <c r="CU1848" i="3"/>
  <c r="CU1849" i="3"/>
  <c r="CU1850" i="3"/>
  <c r="CU1851" i="3"/>
  <c r="CU1852" i="3"/>
  <c r="CU1853" i="3"/>
  <c r="CU1854" i="3"/>
  <c r="CU1855" i="3"/>
  <c r="CU1856" i="3"/>
  <c r="CU1857" i="3"/>
  <c r="CU1858" i="3"/>
  <c r="CU1859" i="3"/>
  <c r="CU1860" i="3"/>
  <c r="CU1861" i="3"/>
  <c r="CU1862" i="3"/>
  <c r="CU1863" i="3"/>
  <c r="CU1864" i="3"/>
  <c r="CU1865" i="3"/>
  <c r="CU1866" i="3"/>
  <c r="CU1867" i="3"/>
  <c r="CU1868" i="3"/>
  <c r="CU1869" i="3"/>
  <c r="CU1870" i="3"/>
  <c r="CU1871" i="3"/>
  <c r="CU1872" i="3"/>
  <c r="CU1873" i="3"/>
  <c r="CU1874" i="3"/>
  <c r="CU1875" i="3"/>
  <c r="CU1876" i="3"/>
  <c r="CU1877" i="3"/>
  <c r="CU1878" i="3"/>
  <c r="CU1879" i="3"/>
  <c r="CU1880" i="3"/>
  <c r="CU1881" i="3"/>
  <c r="CU1882" i="3"/>
  <c r="CU1883" i="3"/>
  <c r="CU1884" i="3"/>
  <c r="CU1885" i="3"/>
  <c r="CU1886" i="3"/>
  <c r="CU1887" i="3"/>
  <c r="CU1888" i="3"/>
  <c r="CU1889" i="3"/>
  <c r="CU1890" i="3"/>
  <c r="CU1891" i="3"/>
  <c r="CU1892" i="3"/>
  <c r="CU1893" i="3"/>
  <c r="CU1894" i="3"/>
  <c r="CU1895" i="3"/>
  <c r="CU1896" i="3"/>
  <c r="CU1897" i="3"/>
  <c r="CU1898" i="3"/>
  <c r="CU1899" i="3"/>
  <c r="CU1900" i="3"/>
  <c r="CU1901" i="3"/>
  <c r="CU1902" i="3"/>
  <c r="CU1903" i="3"/>
  <c r="CU1904" i="3"/>
  <c r="CU1905" i="3"/>
  <c r="CU1906" i="3"/>
  <c r="CU1907" i="3"/>
  <c r="CU1908" i="3"/>
  <c r="CU1909" i="3"/>
  <c r="CU1910" i="3"/>
  <c r="CU1911" i="3"/>
  <c r="CU1912" i="3"/>
  <c r="CU1913" i="3"/>
  <c r="CU1914" i="3"/>
  <c r="CU1915" i="3"/>
  <c r="CU1916" i="3"/>
  <c r="CU1917" i="3"/>
  <c r="CU1918" i="3"/>
  <c r="CU1919" i="3"/>
  <c r="CU1920" i="3"/>
  <c r="CU1921" i="3"/>
  <c r="CU1922" i="3"/>
  <c r="CU1923" i="3"/>
  <c r="CU1924" i="3"/>
  <c r="CU1925" i="3"/>
  <c r="CU1926" i="3"/>
  <c r="CU1927" i="3"/>
  <c r="CU1928" i="3"/>
  <c r="CU1929" i="3"/>
  <c r="CU1930" i="3"/>
  <c r="CU1931" i="3"/>
  <c r="CU1932" i="3"/>
  <c r="CU1933" i="3"/>
  <c r="CU1934" i="3"/>
  <c r="CU1935" i="3"/>
  <c r="CU1936" i="3"/>
  <c r="CU1937" i="3"/>
  <c r="CU1938" i="3"/>
  <c r="CU1939" i="3"/>
  <c r="CU1940" i="3"/>
  <c r="CU1941" i="3"/>
  <c r="CU1942" i="3"/>
  <c r="CU1943" i="3"/>
  <c r="CU1944" i="3"/>
  <c r="CU1945" i="3"/>
  <c r="CU1946" i="3"/>
  <c r="CU1947" i="3"/>
  <c r="CU1948" i="3"/>
  <c r="CU1949" i="3"/>
  <c r="CU1950" i="3"/>
  <c r="CU1951" i="3"/>
  <c r="CU1952" i="3"/>
  <c r="CU1953" i="3"/>
  <c r="CU1954" i="3"/>
  <c r="CU1955" i="3"/>
  <c r="CU1956" i="3"/>
  <c r="CU1957" i="3"/>
  <c r="CU1958" i="3"/>
  <c r="CU1959" i="3"/>
  <c r="CU1960" i="3"/>
  <c r="CU1961" i="3"/>
  <c r="CU1962" i="3"/>
  <c r="CU1963" i="3"/>
  <c r="CU1964" i="3"/>
  <c r="CU1965" i="3"/>
  <c r="CU1966" i="3"/>
  <c r="CU1967" i="3"/>
  <c r="CU1968" i="3"/>
  <c r="CU1969" i="3"/>
  <c r="CU1970" i="3"/>
  <c r="CU1971" i="3"/>
  <c r="CU1972" i="3"/>
  <c r="CU1973" i="3"/>
  <c r="CU1974" i="3"/>
  <c r="CU1975" i="3"/>
  <c r="CU1976" i="3"/>
  <c r="CU1977" i="3"/>
  <c r="CU1978" i="3"/>
  <c r="CU1979" i="3"/>
  <c r="CU1980" i="3"/>
  <c r="CU1981" i="3"/>
  <c r="CU1982" i="3"/>
  <c r="CU1983" i="3"/>
  <c r="CU1984" i="3"/>
  <c r="CU1985" i="3"/>
  <c r="CU1986" i="3"/>
  <c r="CU1987" i="3"/>
  <c r="CU1988" i="3"/>
  <c r="CU1989" i="3"/>
  <c r="CU1990" i="3"/>
  <c r="CU1991" i="3"/>
  <c r="CU1992" i="3"/>
  <c r="CU1993" i="3"/>
  <c r="CU1994" i="3"/>
  <c r="CU1995" i="3"/>
  <c r="CU1996" i="3"/>
  <c r="CU1997" i="3"/>
  <c r="CU1998" i="3"/>
  <c r="CU1999" i="3"/>
  <c r="CU2000" i="3"/>
  <c r="CU2001" i="3"/>
  <c r="CU2002" i="3"/>
  <c r="CU2003" i="3"/>
  <c r="CU2004" i="3"/>
  <c r="CU2005" i="3"/>
  <c r="CU2006" i="3"/>
  <c r="CU2007" i="3"/>
  <c r="CU2008" i="3"/>
  <c r="CU2009" i="3"/>
  <c r="CU2010" i="3"/>
  <c r="CU2011" i="3"/>
  <c r="CU2012" i="3"/>
  <c r="CU2013" i="3"/>
  <c r="CU2014" i="3"/>
  <c r="CU2015" i="3"/>
  <c r="CU2016" i="3"/>
  <c r="CU2017" i="3"/>
  <c r="CU2018" i="3"/>
  <c r="CU2019" i="3"/>
  <c r="CU2020" i="3"/>
  <c r="CU2021" i="3"/>
  <c r="CU2022" i="3"/>
  <c r="CU2023" i="3"/>
  <c r="CU2024" i="3"/>
  <c r="CU2025" i="3"/>
  <c r="CU2026" i="3"/>
  <c r="CU2027" i="3"/>
  <c r="CU2028" i="3"/>
  <c r="CU2029" i="3"/>
  <c r="CU2030" i="3"/>
  <c r="CU2031" i="3"/>
  <c r="CU2032" i="3"/>
  <c r="CU2033" i="3"/>
  <c r="CU2034" i="3"/>
  <c r="CU2035" i="3"/>
  <c r="CU2036" i="3"/>
  <c r="CU2037" i="3"/>
  <c r="CU2038" i="3"/>
  <c r="CU2039" i="3"/>
  <c r="CU2040" i="3"/>
  <c r="CU2041" i="3"/>
  <c r="CU2042" i="3"/>
  <c r="CU2043" i="3"/>
  <c r="CU2044" i="3"/>
  <c r="CU2045" i="3"/>
  <c r="CU2046" i="3"/>
  <c r="CU2047" i="3"/>
  <c r="CU2048" i="3"/>
  <c r="CU2049" i="3"/>
  <c r="CU2050" i="3"/>
  <c r="CU2051" i="3"/>
  <c r="CU2052" i="3"/>
  <c r="CU73" i="3"/>
  <c r="CU74" i="3"/>
  <c r="CU75" i="3"/>
  <c r="CU76" i="3"/>
  <c r="CU77" i="3"/>
  <c r="CU78" i="3"/>
  <c r="CU79" i="3"/>
  <c r="CU80" i="3"/>
  <c r="CU81" i="3"/>
  <c r="CU82" i="3"/>
  <c r="CU83" i="3"/>
  <c r="CU84" i="3"/>
  <c r="CU85" i="3"/>
  <c r="CU86" i="3"/>
  <c r="CU87" i="3"/>
  <c r="CU88" i="3"/>
  <c r="CU89" i="3"/>
  <c r="CU90" i="3"/>
  <c r="CU91" i="3"/>
  <c r="CU92" i="3"/>
  <c r="CU93" i="3"/>
  <c r="CU94" i="3"/>
  <c r="CU95" i="3"/>
  <c r="CU96" i="3"/>
  <c r="CU97" i="3"/>
  <c r="CU98" i="3"/>
  <c r="CU99" i="3"/>
  <c r="CU100" i="3"/>
  <c r="CU101" i="3"/>
  <c r="CU102" i="3"/>
  <c r="CU103" i="3"/>
  <c r="CU104" i="3"/>
  <c r="CU105" i="3"/>
  <c r="CU106" i="3"/>
  <c r="CU107" i="3"/>
  <c r="CU108" i="3"/>
  <c r="CU109" i="3"/>
  <c r="CU110" i="3"/>
  <c r="CU111" i="3"/>
  <c r="CU112" i="3"/>
  <c r="CU113" i="3"/>
  <c r="CU114" i="3"/>
  <c r="CU115" i="3"/>
  <c r="CU116" i="3"/>
  <c r="CU117" i="3"/>
  <c r="CU118" i="3"/>
  <c r="CU119" i="3"/>
  <c r="CU120" i="3"/>
  <c r="CU121" i="3"/>
  <c r="CU122" i="3"/>
  <c r="CU123" i="3"/>
  <c r="CU124" i="3"/>
  <c r="CU125" i="3"/>
  <c r="CU126" i="3"/>
  <c r="CU127" i="3"/>
  <c r="CU128" i="3"/>
  <c r="CU129" i="3"/>
  <c r="CU130" i="3"/>
  <c r="CU131" i="3"/>
  <c r="CU132" i="3"/>
  <c r="CU133" i="3"/>
  <c r="CU134" i="3"/>
  <c r="CU135" i="3"/>
  <c r="CU136" i="3"/>
  <c r="CU137" i="3"/>
  <c r="CU138" i="3"/>
  <c r="CU139" i="3"/>
  <c r="CU140" i="3"/>
  <c r="CU141" i="3"/>
  <c r="CU142" i="3"/>
  <c r="CU143" i="3"/>
  <c r="CU144" i="3"/>
  <c r="CU145" i="3"/>
  <c r="CU146" i="3"/>
  <c r="CU147" i="3"/>
  <c r="CU148" i="3"/>
  <c r="CU149" i="3"/>
  <c r="CU150" i="3"/>
  <c r="CU151" i="3"/>
  <c r="CU152" i="3"/>
  <c r="CU153" i="3"/>
  <c r="CU154" i="3"/>
  <c r="CU155" i="3"/>
  <c r="CU156" i="3"/>
  <c r="CU157" i="3"/>
  <c r="CU158" i="3"/>
  <c r="CU159" i="3"/>
  <c r="CU160" i="3"/>
  <c r="CU161" i="3"/>
  <c r="CU162" i="3"/>
  <c r="CU30" i="3"/>
  <c r="CU31" i="3"/>
  <c r="CU32" i="3"/>
  <c r="CU33" i="3"/>
  <c r="CU34" i="3"/>
  <c r="CU35" i="3"/>
  <c r="CU36" i="3"/>
  <c r="CU37" i="3"/>
  <c r="CU38" i="3"/>
  <c r="CU39" i="3"/>
  <c r="CU40" i="3"/>
  <c r="CU41" i="3"/>
  <c r="CU42" i="3"/>
  <c r="CU43" i="3"/>
  <c r="CU44" i="3"/>
  <c r="CU45" i="3"/>
  <c r="CU46" i="3"/>
  <c r="CU47" i="3"/>
  <c r="CU48" i="3"/>
  <c r="CU49" i="3"/>
  <c r="CU50" i="3"/>
  <c r="CU51" i="3"/>
  <c r="CU52" i="3"/>
  <c r="CU53" i="3"/>
  <c r="CU54" i="3"/>
  <c r="CU55" i="3"/>
  <c r="CU56" i="3"/>
  <c r="CU57" i="3"/>
  <c r="CU58" i="3"/>
  <c r="CU59" i="3"/>
  <c r="CU60" i="3"/>
  <c r="CU61" i="3"/>
  <c r="CU62" i="3"/>
  <c r="CU63" i="3"/>
  <c r="CU64" i="3"/>
  <c r="CU65" i="3"/>
  <c r="CU66" i="3"/>
  <c r="CU67" i="3"/>
  <c r="CU68" i="3"/>
  <c r="CU69" i="3"/>
  <c r="CU70" i="3"/>
  <c r="CU71" i="3"/>
  <c r="CU72" i="3"/>
  <c r="CU4" i="3"/>
  <c r="CU5" i="3"/>
  <c r="CU6" i="3"/>
  <c r="CU7" i="3"/>
  <c r="CU8" i="3"/>
  <c r="CU9" i="3"/>
  <c r="CU10" i="3"/>
  <c r="CU11" i="3"/>
  <c r="CU12" i="3"/>
  <c r="CU13" i="3"/>
  <c r="CU14" i="3"/>
  <c r="CU15" i="3"/>
  <c r="CU16" i="3"/>
  <c r="CU17" i="3"/>
  <c r="CU18" i="3"/>
  <c r="CU19" i="3"/>
  <c r="CU20" i="3"/>
  <c r="CU21" i="3"/>
  <c r="CU22" i="3"/>
  <c r="CU23" i="3"/>
  <c r="CU24" i="3"/>
  <c r="CU25" i="3"/>
  <c r="CU26" i="3"/>
  <c r="CU27" i="3"/>
  <c r="CU28" i="3"/>
  <c r="CU29" i="3"/>
  <c r="CS9" i="3"/>
  <c r="CS10" i="3"/>
  <c r="CS11" i="3"/>
  <c r="CS12" i="3"/>
  <c r="CS13" i="3"/>
  <c r="CS14" i="3"/>
  <c r="CS15" i="3"/>
  <c r="CS16" i="3"/>
  <c r="CS17" i="3"/>
  <c r="CS18" i="3"/>
  <c r="CS19" i="3"/>
  <c r="CS20" i="3"/>
  <c r="CS21" i="3"/>
  <c r="CS22" i="3"/>
  <c r="CS23" i="3"/>
  <c r="CS24" i="3"/>
  <c r="CS25" i="3"/>
  <c r="CS26" i="3"/>
  <c r="CS27" i="3"/>
  <c r="CS28" i="3"/>
  <c r="CS29" i="3"/>
  <c r="CS30" i="3"/>
  <c r="CS31" i="3"/>
  <c r="CS32" i="3"/>
  <c r="CS33" i="3"/>
  <c r="CS34" i="3"/>
  <c r="CS35" i="3"/>
  <c r="CS36" i="3"/>
  <c r="CS37" i="3"/>
  <c r="CS38" i="3"/>
  <c r="CS39" i="3"/>
  <c r="CS40" i="3"/>
  <c r="CS41" i="3"/>
  <c r="CS42" i="3"/>
  <c r="CS43" i="3"/>
  <c r="CS44" i="3"/>
  <c r="CS45" i="3"/>
  <c r="CS46" i="3"/>
  <c r="CS47" i="3"/>
  <c r="CS48" i="3"/>
  <c r="CS49" i="3"/>
  <c r="CS50" i="3"/>
  <c r="CS51" i="3"/>
  <c r="CS52" i="3"/>
  <c r="CS53" i="3"/>
  <c r="CS54" i="3"/>
  <c r="CS55" i="3"/>
  <c r="CS56" i="3"/>
  <c r="CS57" i="3"/>
  <c r="CS58" i="3"/>
  <c r="CS59" i="3"/>
  <c r="CS60" i="3"/>
  <c r="CS61" i="3"/>
  <c r="CS62" i="3"/>
  <c r="CS63" i="3"/>
  <c r="CS64" i="3"/>
  <c r="CS65" i="3"/>
  <c r="CS66" i="3"/>
  <c r="CS67" i="3"/>
  <c r="CS68" i="3"/>
  <c r="CS69" i="3"/>
  <c r="CS70" i="3"/>
  <c r="CS71" i="3"/>
  <c r="CS72" i="3"/>
  <c r="CS73" i="3"/>
  <c r="CS74" i="3"/>
  <c r="CS75" i="3"/>
  <c r="CS76" i="3"/>
  <c r="CS77" i="3"/>
  <c r="CS78" i="3"/>
  <c r="CS79" i="3"/>
  <c r="CS80" i="3"/>
  <c r="CS81" i="3"/>
  <c r="CS82" i="3"/>
  <c r="CS83" i="3"/>
  <c r="CS84" i="3"/>
  <c r="CS85" i="3"/>
  <c r="CS86" i="3"/>
  <c r="CS87" i="3"/>
  <c r="CS88" i="3"/>
  <c r="CS89" i="3"/>
  <c r="CS90" i="3"/>
  <c r="CS91" i="3"/>
  <c r="CS92" i="3"/>
  <c r="CS93" i="3"/>
  <c r="CS94" i="3"/>
  <c r="CS95" i="3"/>
  <c r="CS96" i="3"/>
  <c r="CS97" i="3"/>
  <c r="CS98" i="3"/>
  <c r="CS99" i="3"/>
  <c r="CS100" i="3"/>
  <c r="CS101" i="3"/>
  <c r="CS102" i="3"/>
  <c r="CS103" i="3"/>
  <c r="CS104" i="3"/>
  <c r="CS105" i="3"/>
  <c r="CS106" i="3"/>
  <c r="CS107" i="3"/>
  <c r="CS108" i="3"/>
  <c r="CS109" i="3"/>
  <c r="CS110" i="3"/>
  <c r="CS111" i="3"/>
  <c r="CS112" i="3"/>
  <c r="CS113" i="3"/>
  <c r="CS114" i="3"/>
  <c r="CS115" i="3"/>
  <c r="CS116" i="3"/>
  <c r="CS117" i="3"/>
  <c r="CS118" i="3"/>
  <c r="CS119" i="3"/>
  <c r="CS120" i="3"/>
  <c r="CS121" i="3"/>
  <c r="CS122" i="3"/>
  <c r="CS123" i="3"/>
  <c r="CS124" i="3"/>
  <c r="CS125" i="3"/>
  <c r="CS126" i="3"/>
  <c r="CS127" i="3"/>
  <c r="CS128" i="3"/>
  <c r="CS129" i="3"/>
  <c r="CS130" i="3"/>
  <c r="CS131" i="3"/>
  <c r="CS132" i="3"/>
  <c r="CS133" i="3"/>
  <c r="CS134" i="3"/>
  <c r="CS135" i="3"/>
  <c r="CS136" i="3"/>
  <c r="CS137" i="3"/>
  <c r="CS138" i="3"/>
  <c r="CS139" i="3"/>
  <c r="CS140" i="3"/>
  <c r="CS141" i="3"/>
  <c r="CS142" i="3"/>
  <c r="CS143" i="3"/>
  <c r="CS144" i="3"/>
  <c r="CS145" i="3"/>
  <c r="CS146" i="3"/>
  <c r="CS147" i="3"/>
  <c r="CS148" i="3"/>
  <c r="CS149" i="3"/>
  <c r="CS150" i="3"/>
  <c r="CS151" i="3"/>
  <c r="CS152" i="3"/>
  <c r="CS153" i="3"/>
  <c r="CS154" i="3"/>
  <c r="CS155" i="3"/>
  <c r="CS156" i="3"/>
  <c r="CS157" i="3"/>
  <c r="CS158" i="3"/>
  <c r="CS159" i="3"/>
  <c r="CS160" i="3"/>
  <c r="CS161" i="3"/>
  <c r="CS162" i="3"/>
  <c r="CS163" i="3"/>
  <c r="CS164" i="3"/>
  <c r="CS165" i="3"/>
  <c r="CS166" i="3"/>
  <c r="CS167" i="3"/>
  <c r="CS168" i="3"/>
  <c r="CS169" i="3"/>
  <c r="CS170" i="3"/>
  <c r="CS171" i="3"/>
  <c r="CS172" i="3"/>
  <c r="CS173" i="3"/>
  <c r="CS174" i="3"/>
  <c r="CS175" i="3"/>
  <c r="CS176" i="3"/>
  <c r="CS177" i="3"/>
  <c r="CS178" i="3"/>
  <c r="CS179" i="3"/>
  <c r="CS180" i="3"/>
  <c r="CS181" i="3"/>
  <c r="CS182" i="3"/>
  <c r="CS183" i="3"/>
  <c r="CS184" i="3"/>
  <c r="CS185" i="3"/>
  <c r="CS186" i="3"/>
  <c r="CS187" i="3"/>
  <c r="CS188" i="3"/>
  <c r="CS189" i="3"/>
  <c r="CS190" i="3"/>
  <c r="CS191" i="3"/>
  <c r="CS192" i="3"/>
  <c r="CS193" i="3"/>
  <c r="CS194" i="3"/>
  <c r="CS195" i="3"/>
  <c r="CS196" i="3"/>
  <c r="CS197" i="3"/>
  <c r="CS198" i="3"/>
  <c r="CS199" i="3"/>
  <c r="CS200" i="3"/>
  <c r="CS201" i="3"/>
  <c r="CS202" i="3"/>
  <c r="CS203" i="3"/>
  <c r="CS204" i="3"/>
  <c r="CS205" i="3"/>
  <c r="CS206" i="3"/>
  <c r="CS207" i="3"/>
  <c r="CS208" i="3"/>
  <c r="CS209" i="3"/>
  <c r="CS210" i="3"/>
  <c r="CS211" i="3"/>
  <c r="CS212" i="3"/>
  <c r="CS213" i="3"/>
  <c r="CS214" i="3"/>
  <c r="CS215" i="3"/>
  <c r="CS216" i="3"/>
  <c r="CS217" i="3"/>
  <c r="CS218" i="3"/>
  <c r="CS219" i="3"/>
  <c r="CS220" i="3"/>
  <c r="CS221" i="3"/>
  <c r="CS222" i="3"/>
  <c r="CS223" i="3"/>
  <c r="CS224" i="3"/>
  <c r="CS225" i="3"/>
  <c r="CS226" i="3"/>
  <c r="CS227" i="3"/>
  <c r="CS228" i="3"/>
  <c r="CS229" i="3"/>
  <c r="CS230" i="3"/>
  <c r="CS231" i="3"/>
  <c r="CS232" i="3"/>
  <c r="CS233" i="3"/>
  <c r="CS234" i="3"/>
  <c r="CS235" i="3"/>
  <c r="CS236" i="3"/>
  <c r="CS237" i="3"/>
  <c r="CS238" i="3"/>
  <c r="CS239" i="3"/>
  <c r="CS240" i="3"/>
  <c r="CS241" i="3"/>
  <c r="CS242" i="3"/>
  <c r="CS243" i="3"/>
  <c r="CS244" i="3"/>
  <c r="CS245" i="3"/>
  <c r="CS246" i="3"/>
  <c r="CS247" i="3"/>
  <c r="CS248" i="3"/>
  <c r="CS249" i="3"/>
  <c r="CS250" i="3"/>
  <c r="CS251" i="3"/>
  <c r="CS252" i="3"/>
  <c r="CS253" i="3"/>
  <c r="CS254" i="3"/>
  <c r="CS255" i="3"/>
  <c r="CS256" i="3"/>
  <c r="CS257" i="3"/>
  <c r="CS258" i="3"/>
  <c r="CS259" i="3"/>
  <c r="CS260" i="3"/>
  <c r="CS261" i="3"/>
  <c r="CS262" i="3"/>
  <c r="CS263" i="3"/>
  <c r="CS264" i="3"/>
  <c r="CS265" i="3"/>
  <c r="CS266" i="3"/>
  <c r="CS267" i="3"/>
  <c r="CS268" i="3"/>
  <c r="CS269" i="3"/>
  <c r="CS270" i="3"/>
  <c r="CS271" i="3"/>
  <c r="CS272" i="3"/>
  <c r="CS273" i="3"/>
  <c r="CS274" i="3"/>
  <c r="CS275" i="3"/>
  <c r="CS276" i="3"/>
  <c r="CS277" i="3"/>
  <c r="CS278" i="3"/>
  <c r="CS279" i="3"/>
  <c r="CS280" i="3"/>
  <c r="CS281" i="3"/>
  <c r="CS282" i="3"/>
  <c r="CS283" i="3"/>
  <c r="CS284" i="3"/>
  <c r="CS285" i="3"/>
  <c r="CS286" i="3"/>
  <c r="CS287" i="3"/>
  <c r="CS288" i="3"/>
  <c r="CS289" i="3"/>
  <c r="CS290" i="3"/>
  <c r="CS291" i="3"/>
  <c r="CS292" i="3"/>
  <c r="CS293" i="3"/>
  <c r="CS294" i="3"/>
  <c r="CS295" i="3"/>
  <c r="CS296" i="3"/>
  <c r="CS297" i="3"/>
  <c r="CS298" i="3"/>
  <c r="CS299" i="3"/>
  <c r="CS300" i="3"/>
  <c r="CS301" i="3"/>
  <c r="CS302" i="3"/>
  <c r="CS303" i="3"/>
  <c r="CS304" i="3"/>
  <c r="CS305" i="3"/>
  <c r="CS306" i="3"/>
  <c r="CS307" i="3"/>
  <c r="CS308" i="3"/>
  <c r="CS309" i="3"/>
  <c r="CS310" i="3"/>
  <c r="CS311" i="3"/>
  <c r="CS312" i="3"/>
  <c r="CS313" i="3"/>
  <c r="CS314" i="3"/>
  <c r="CS315" i="3"/>
  <c r="CS316" i="3"/>
  <c r="CS317" i="3"/>
  <c r="CS318" i="3"/>
  <c r="CS319" i="3"/>
  <c r="CS320" i="3"/>
  <c r="CS321" i="3"/>
  <c r="CS322" i="3"/>
  <c r="CS323" i="3"/>
  <c r="CS324" i="3"/>
  <c r="CS325" i="3"/>
  <c r="CS326" i="3"/>
  <c r="CS327" i="3"/>
  <c r="CS328" i="3"/>
  <c r="CS329" i="3"/>
  <c r="CS330" i="3"/>
  <c r="CS331" i="3"/>
  <c r="CS332" i="3"/>
  <c r="CS333" i="3"/>
  <c r="CS334" i="3"/>
  <c r="CS335" i="3"/>
  <c r="CS336" i="3"/>
  <c r="CS337" i="3"/>
  <c r="CS338" i="3"/>
  <c r="CS339" i="3"/>
  <c r="CS340" i="3"/>
  <c r="CS341" i="3"/>
  <c r="CS342" i="3"/>
  <c r="CS343" i="3"/>
  <c r="CS344" i="3"/>
  <c r="CS345" i="3"/>
  <c r="CS346" i="3"/>
  <c r="CS347" i="3"/>
  <c r="CS348" i="3"/>
  <c r="CS349" i="3"/>
  <c r="CS350" i="3"/>
  <c r="CS351" i="3"/>
  <c r="CS352" i="3"/>
  <c r="CS353" i="3"/>
  <c r="CS354" i="3"/>
  <c r="CS355" i="3"/>
  <c r="CS356" i="3"/>
  <c r="CS357" i="3"/>
  <c r="CS358" i="3"/>
  <c r="CS359" i="3"/>
  <c r="CS360" i="3"/>
  <c r="CS361" i="3"/>
  <c r="CS362" i="3"/>
  <c r="CS363" i="3"/>
  <c r="CS364" i="3"/>
  <c r="CS365" i="3"/>
  <c r="CS366" i="3"/>
  <c r="CS367" i="3"/>
  <c r="CS368" i="3"/>
  <c r="CS369" i="3"/>
  <c r="CS370" i="3"/>
  <c r="CS371" i="3"/>
  <c r="CS372" i="3"/>
  <c r="CS373" i="3"/>
  <c r="CS374" i="3"/>
  <c r="CS375" i="3"/>
  <c r="CS376" i="3"/>
  <c r="CS377" i="3"/>
  <c r="CS378" i="3"/>
  <c r="CS379" i="3"/>
  <c r="CS380" i="3"/>
  <c r="CS381" i="3"/>
  <c r="CS382" i="3"/>
  <c r="CS383" i="3"/>
  <c r="CS384" i="3"/>
  <c r="CS385" i="3"/>
  <c r="CS386" i="3"/>
  <c r="CS387" i="3"/>
  <c r="CS388" i="3"/>
  <c r="CS389" i="3"/>
  <c r="CS390" i="3"/>
  <c r="CS391" i="3"/>
  <c r="CS392" i="3"/>
  <c r="CS393" i="3"/>
  <c r="CS394" i="3"/>
  <c r="CS395" i="3"/>
  <c r="CS396" i="3"/>
  <c r="CS397" i="3"/>
  <c r="CS398" i="3"/>
  <c r="CS399" i="3"/>
  <c r="CS400" i="3"/>
  <c r="CS401" i="3"/>
  <c r="CS402" i="3"/>
  <c r="CS403" i="3"/>
  <c r="CS404" i="3"/>
  <c r="CS405" i="3"/>
  <c r="CS406" i="3"/>
  <c r="CS407" i="3"/>
  <c r="CS408" i="3"/>
  <c r="CS409" i="3"/>
  <c r="CS410" i="3"/>
  <c r="CS411" i="3"/>
  <c r="CS412" i="3"/>
  <c r="CS413" i="3"/>
  <c r="CS414" i="3"/>
  <c r="CS415" i="3"/>
  <c r="CS416" i="3"/>
  <c r="CS417" i="3"/>
  <c r="CS418" i="3"/>
  <c r="CS419" i="3"/>
  <c r="CS420" i="3"/>
  <c r="CS421" i="3"/>
  <c r="CS422" i="3"/>
  <c r="CS423" i="3"/>
  <c r="CS424" i="3"/>
  <c r="CS425" i="3"/>
  <c r="CS426" i="3"/>
  <c r="CS427" i="3"/>
  <c r="CS428" i="3"/>
  <c r="CS429" i="3"/>
  <c r="CS430" i="3"/>
  <c r="CS431" i="3"/>
  <c r="CS432" i="3"/>
  <c r="CS433" i="3"/>
  <c r="CS434" i="3"/>
  <c r="CS435" i="3"/>
  <c r="CS436" i="3"/>
  <c r="CS437" i="3"/>
  <c r="CS438" i="3"/>
  <c r="CS439" i="3"/>
  <c r="CS440" i="3"/>
  <c r="CS441" i="3"/>
  <c r="CS442" i="3"/>
  <c r="CS443" i="3"/>
  <c r="CS444" i="3"/>
  <c r="CS445" i="3"/>
  <c r="CS446" i="3"/>
  <c r="CS447" i="3"/>
  <c r="CS448" i="3"/>
  <c r="CS449" i="3"/>
  <c r="CS450" i="3"/>
  <c r="CS451" i="3"/>
  <c r="CS452" i="3"/>
  <c r="CS453" i="3"/>
  <c r="CS454" i="3"/>
  <c r="CS455" i="3"/>
  <c r="CS456" i="3"/>
  <c r="CS457" i="3"/>
  <c r="CS458" i="3"/>
  <c r="CS459" i="3"/>
  <c r="CS460" i="3"/>
  <c r="CS461" i="3"/>
  <c r="CS462" i="3"/>
  <c r="CS463" i="3"/>
  <c r="CS464" i="3"/>
  <c r="CS465" i="3"/>
  <c r="CS466" i="3"/>
  <c r="CS467" i="3"/>
  <c r="CS468" i="3"/>
  <c r="CS469" i="3"/>
  <c r="CS470" i="3"/>
  <c r="CS471" i="3"/>
  <c r="CS472" i="3"/>
  <c r="CS473" i="3"/>
  <c r="CS474" i="3"/>
  <c r="CS475" i="3"/>
  <c r="CS476" i="3"/>
  <c r="CS477" i="3"/>
  <c r="CS478" i="3"/>
  <c r="CS479" i="3"/>
  <c r="CS480" i="3"/>
  <c r="CS481" i="3"/>
  <c r="CS482" i="3"/>
  <c r="CS483" i="3"/>
  <c r="CS484" i="3"/>
  <c r="CS485" i="3"/>
  <c r="CS486" i="3"/>
  <c r="CS487" i="3"/>
  <c r="CS488" i="3"/>
  <c r="CS489" i="3"/>
  <c r="CS490" i="3"/>
  <c r="CS491" i="3"/>
  <c r="CS492" i="3"/>
  <c r="CS493" i="3"/>
  <c r="CS494" i="3"/>
  <c r="CS495" i="3"/>
  <c r="CS496" i="3"/>
  <c r="CS497" i="3"/>
  <c r="CS498" i="3"/>
  <c r="CS499" i="3"/>
  <c r="CS500" i="3"/>
  <c r="CS501" i="3"/>
  <c r="CS502" i="3"/>
  <c r="CS503" i="3"/>
  <c r="CS504" i="3"/>
  <c r="CS505" i="3"/>
  <c r="CS506" i="3"/>
  <c r="CS507" i="3"/>
  <c r="CS508" i="3"/>
  <c r="CS509" i="3"/>
  <c r="CS510" i="3"/>
  <c r="CS511" i="3"/>
  <c r="CS512" i="3"/>
  <c r="CS513" i="3"/>
  <c r="CS514" i="3"/>
  <c r="CS515" i="3"/>
  <c r="CS516" i="3"/>
  <c r="CS517" i="3"/>
  <c r="CS518" i="3"/>
  <c r="CS519" i="3"/>
  <c r="CS520" i="3"/>
  <c r="CS521" i="3"/>
  <c r="CS522" i="3"/>
  <c r="CS523" i="3"/>
  <c r="CS524" i="3"/>
  <c r="CS525" i="3"/>
  <c r="CS526" i="3"/>
  <c r="CS527" i="3"/>
  <c r="CS528" i="3"/>
  <c r="CS529" i="3"/>
  <c r="CS530" i="3"/>
  <c r="CS531" i="3"/>
  <c r="CS532" i="3"/>
  <c r="CS533" i="3"/>
  <c r="CS534" i="3"/>
  <c r="CS535" i="3"/>
  <c r="CS536" i="3"/>
  <c r="CS537" i="3"/>
  <c r="CS538" i="3"/>
  <c r="CS539" i="3"/>
  <c r="CS540" i="3"/>
  <c r="CS541" i="3"/>
  <c r="CS542" i="3"/>
  <c r="CS543" i="3"/>
  <c r="CS544" i="3"/>
  <c r="CS545" i="3"/>
  <c r="CS546" i="3"/>
  <c r="CS547" i="3"/>
  <c r="CS548" i="3"/>
  <c r="CS549" i="3"/>
  <c r="CS550" i="3"/>
  <c r="CS551" i="3"/>
  <c r="CS552" i="3"/>
  <c r="CS553" i="3"/>
  <c r="CS554" i="3"/>
  <c r="CS555" i="3"/>
  <c r="CS556" i="3"/>
  <c r="CS557" i="3"/>
  <c r="CS558" i="3"/>
  <c r="CS559" i="3"/>
  <c r="CS560" i="3"/>
  <c r="CS561" i="3"/>
  <c r="CS562" i="3"/>
  <c r="CS563" i="3"/>
  <c r="CS564" i="3"/>
  <c r="CS565" i="3"/>
  <c r="CS566" i="3"/>
  <c r="CS567" i="3"/>
  <c r="CS568" i="3"/>
  <c r="CS569" i="3"/>
  <c r="CS570" i="3"/>
  <c r="CS571" i="3"/>
  <c r="CS572" i="3"/>
  <c r="CS573" i="3"/>
  <c r="CS574" i="3"/>
  <c r="CS575" i="3"/>
  <c r="CS576" i="3"/>
  <c r="CS577" i="3"/>
  <c r="CS578" i="3"/>
  <c r="CS579" i="3"/>
  <c r="CS580" i="3"/>
  <c r="CS581" i="3"/>
  <c r="CS582" i="3"/>
  <c r="CS583" i="3"/>
  <c r="CS584" i="3"/>
  <c r="CS585" i="3"/>
  <c r="CS586" i="3"/>
  <c r="CS587" i="3"/>
  <c r="CS588" i="3"/>
  <c r="CS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28" i="3"/>
  <c r="CS629" i="3"/>
  <c r="CS630" i="3"/>
  <c r="CS631" i="3"/>
  <c r="CS632" i="3"/>
  <c r="CS633" i="3"/>
  <c r="CS634" i="3"/>
  <c r="CS635" i="3"/>
  <c r="CS636" i="3"/>
  <c r="CS637" i="3"/>
  <c r="CS638" i="3"/>
  <c r="CS639" i="3"/>
  <c r="CS640" i="3"/>
  <c r="CS641" i="3"/>
  <c r="CS642" i="3"/>
  <c r="CS643" i="3"/>
  <c r="CS644" i="3"/>
  <c r="CS645" i="3"/>
  <c r="CS646" i="3"/>
  <c r="CS647" i="3"/>
  <c r="CS648" i="3"/>
  <c r="CS649" i="3"/>
  <c r="CS650" i="3"/>
  <c r="CS651" i="3"/>
  <c r="CS652" i="3"/>
  <c r="CS653" i="3"/>
  <c r="CS654" i="3"/>
  <c r="CS655" i="3"/>
  <c r="CS656" i="3"/>
  <c r="CS657" i="3"/>
  <c r="CS658" i="3"/>
  <c r="CS659" i="3"/>
  <c r="CS660" i="3"/>
  <c r="CS661" i="3"/>
  <c r="CS662" i="3"/>
  <c r="CS663" i="3"/>
  <c r="CS664" i="3"/>
  <c r="CS665" i="3"/>
  <c r="CS666" i="3"/>
  <c r="CS667" i="3"/>
  <c r="CS668" i="3"/>
  <c r="CS669" i="3"/>
  <c r="CS670" i="3"/>
  <c r="CS671" i="3"/>
  <c r="CS672" i="3"/>
  <c r="CS673" i="3"/>
  <c r="CS674" i="3"/>
  <c r="CS675" i="3"/>
  <c r="CS676" i="3"/>
  <c r="CS677" i="3"/>
  <c r="CS678" i="3"/>
  <c r="CS679" i="3"/>
  <c r="CS680" i="3"/>
  <c r="CS681" i="3"/>
  <c r="CS682" i="3"/>
  <c r="CS683" i="3"/>
  <c r="CS684" i="3"/>
  <c r="CS685" i="3"/>
  <c r="CS686" i="3"/>
  <c r="CS687" i="3"/>
  <c r="CS688" i="3"/>
  <c r="CS689" i="3"/>
  <c r="CS690" i="3"/>
  <c r="CS691" i="3"/>
  <c r="CS692" i="3"/>
  <c r="CS693" i="3"/>
  <c r="CS694" i="3"/>
  <c r="CS695" i="3"/>
  <c r="CS696" i="3"/>
  <c r="CS697" i="3"/>
  <c r="CS698" i="3"/>
  <c r="CS699" i="3"/>
  <c r="CS700" i="3"/>
  <c r="CS701" i="3"/>
  <c r="CS702" i="3"/>
  <c r="CS703" i="3"/>
  <c r="CS704" i="3"/>
  <c r="CS705" i="3"/>
  <c r="CS706" i="3"/>
  <c r="CS707" i="3"/>
  <c r="CS708" i="3"/>
  <c r="CS709" i="3"/>
  <c r="CS710" i="3"/>
  <c r="CS711" i="3"/>
  <c r="CS712" i="3"/>
  <c r="CS713" i="3"/>
  <c r="CS714" i="3"/>
  <c r="CS715" i="3"/>
  <c r="CS716" i="3"/>
  <c r="CS717" i="3"/>
  <c r="CS718" i="3"/>
  <c r="CS719" i="3"/>
  <c r="CS720" i="3"/>
  <c r="CS721" i="3"/>
  <c r="CS722" i="3"/>
  <c r="CS723" i="3"/>
  <c r="CS724" i="3"/>
  <c r="CS725" i="3"/>
  <c r="CS726" i="3"/>
  <c r="CS727" i="3"/>
  <c r="CS728" i="3"/>
  <c r="CS729" i="3"/>
  <c r="CS730" i="3"/>
  <c r="CS731" i="3"/>
  <c r="CS732" i="3"/>
  <c r="CS733" i="3"/>
  <c r="CS734" i="3"/>
  <c r="CS735" i="3"/>
  <c r="CS736" i="3"/>
  <c r="CS737" i="3"/>
  <c r="CS738" i="3"/>
  <c r="CS739" i="3"/>
  <c r="CS740" i="3"/>
  <c r="CS741" i="3"/>
  <c r="CS742" i="3"/>
  <c r="CS743" i="3"/>
  <c r="CS744" i="3"/>
  <c r="CS745" i="3"/>
  <c r="CS746" i="3"/>
  <c r="CS747" i="3"/>
  <c r="CS748" i="3"/>
  <c r="CS749" i="3"/>
  <c r="CS750" i="3"/>
  <c r="CS751" i="3"/>
  <c r="CS752" i="3"/>
  <c r="CS753" i="3"/>
  <c r="CS754" i="3"/>
  <c r="CS755" i="3"/>
  <c r="CS756" i="3"/>
  <c r="CS757" i="3"/>
  <c r="CS758" i="3"/>
  <c r="CS759" i="3"/>
  <c r="CS760" i="3"/>
  <c r="CS761" i="3"/>
  <c r="CS762" i="3"/>
  <c r="CS763" i="3"/>
  <c r="CS764" i="3"/>
  <c r="CS765" i="3"/>
  <c r="CS766" i="3"/>
  <c r="CS767" i="3"/>
  <c r="CS768" i="3"/>
  <c r="CS769" i="3"/>
  <c r="CS770" i="3"/>
  <c r="CS771" i="3"/>
  <c r="CS772" i="3"/>
  <c r="CS773" i="3"/>
  <c r="CS774" i="3"/>
  <c r="CS775" i="3"/>
  <c r="CS776" i="3"/>
  <c r="CS777" i="3"/>
  <c r="CS778" i="3"/>
  <c r="CS779" i="3"/>
  <c r="CS780" i="3"/>
  <c r="CS781" i="3"/>
  <c r="CS782" i="3"/>
  <c r="CS783" i="3"/>
  <c r="CS784" i="3"/>
  <c r="CS785" i="3"/>
  <c r="CS786" i="3"/>
  <c r="CS787" i="3"/>
  <c r="CS788" i="3"/>
  <c r="CS789" i="3"/>
  <c r="CS790" i="3"/>
  <c r="CS791" i="3"/>
  <c r="CS792" i="3"/>
  <c r="CS793" i="3"/>
  <c r="CS794" i="3"/>
  <c r="CS795" i="3"/>
  <c r="CS796" i="3"/>
  <c r="CS797" i="3"/>
  <c r="CS798" i="3"/>
  <c r="CS799" i="3"/>
  <c r="CS800" i="3"/>
  <c r="CS801" i="3"/>
  <c r="CS802" i="3"/>
  <c r="CS803" i="3"/>
  <c r="CS804" i="3"/>
  <c r="CS805" i="3"/>
  <c r="CS806" i="3"/>
  <c r="CS807" i="3"/>
  <c r="CS808" i="3"/>
  <c r="CS809" i="3"/>
  <c r="CS810" i="3"/>
  <c r="CS811" i="3"/>
  <c r="CS812" i="3"/>
  <c r="CS813" i="3"/>
  <c r="CS814" i="3"/>
  <c r="CS815" i="3"/>
  <c r="CS816" i="3"/>
  <c r="CS817" i="3"/>
  <c r="CS818" i="3"/>
  <c r="CS819" i="3"/>
  <c r="CS820" i="3"/>
  <c r="CS821" i="3"/>
  <c r="CS822" i="3"/>
  <c r="CS823" i="3"/>
  <c r="CS824" i="3"/>
  <c r="CS825" i="3"/>
  <c r="CS826" i="3"/>
  <c r="CS827" i="3"/>
  <c r="CS828" i="3"/>
  <c r="CS829" i="3"/>
  <c r="CS830" i="3"/>
  <c r="CS831" i="3"/>
  <c r="CS832" i="3"/>
  <c r="CS833" i="3"/>
  <c r="CS834" i="3"/>
  <c r="CS835" i="3"/>
  <c r="CS836" i="3"/>
  <c r="CS837" i="3"/>
  <c r="CS838" i="3"/>
  <c r="CS839" i="3"/>
  <c r="CS840" i="3"/>
  <c r="CS841" i="3"/>
  <c r="CS842" i="3"/>
  <c r="CS843" i="3"/>
  <c r="CS844" i="3"/>
  <c r="CS845" i="3"/>
  <c r="CS846" i="3"/>
  <c r="CS847" i="3"/>
  <c r="CS848" i="3"/>
  <c r="CS849" i="3"/>
  <c r="CS850" i="3"/>
  <c r="CS851" i="3"/>
  <c r="CS852" i="3"/>
  <c r="CS853" i="3"/>
  <c r="CS854" i="3"/>
  <c r="CS855" i="3"/>
  <c r="CS856" i="3"/>
  <c r="CS857" i="3"/>
  <c r="CS858" i="3"/>
  <c r="CS859" i="3"/>
  <c r="CS860" i="3"/>
  <c r="CS861" i="3"/>
  <c r="CS862" i="3"/>
  <c r="CS863" i="3"/>
  <c r="CS864" i="3"/>
  <c r="CS865" i="3"/>
  <c r="CS866" i="3"/>
  <c r="CS867" i="3"/>
  <c r="CS868" i="3"/>
  <c r="CS869" i="3"/>
  <c r="CS870" i="3"/>
  <c r="CS871" i="3"/>
  <c r="CS872" i="3"/>
  <c r="CS873" i="3"/>
  <c r="CS874" i="3"/>
  <c r="CS875" i="3"/>
  <c r="CS876" i="3"/>
  <c r="CS877" i="3"/>
  <c r="CS878" i="3"/>
  <c r="CS879" i="3"/>
  <c r="CS880" i="3"/>
  <c r="CS881" i="3"/>
  <c r="CS882" i="3"/>
  <c r="CS883" i="3"/>
  <c r="CS884" i="3"/>
  <c r="CS885" i="3"/>
  <c r="CS886" i="3"/>
  <c r="CS887" i="3"/>
  <c r="CS888" i="3"/>
  <c r="CS889" i="3"/>
  <c r="CS890" i="3"/>
  <c r="CS891" i="3"/>
  <c r="CS892" i="3"/>
  <c r="CS893" i="3"/>
  <c r="CS894" i="3"/>
  <c r="CS895" i="3"/>
  <c r="CS896" i="3"/>
  <c r="CS897" i="3"/>
  <c r="CS898" i="3"/>
  <c r="CS899" i="3"/>
  <c r="CS900" i="3"/>
  <c r="CS901" i="3"/>
  <c r="CS902" i="3"/>
  <c r="CS903" i="3"/>
  <c r="CS904" i="3"/>
  <c r="CS905" i="3"/>
  <c r="CS906" i="3"/>
  <c r="CS907" i="3"/>
  <c r="CS908" i="3"/>
  <c r="CS909" i="3"/>
  <c r="CS910" i="3"/>
  <c r="CS911" i="3"/>
  <c r="CS912" i="3"/>
  <c r="CS913" i="3"/>
  <c r="CS914" i="3"/>
  <c r="CS915" i="3"/>
  <c r="CS916" i="3"/>
  <c r="CS917" i="3"/>
  <c r="CS918" i="3"/>
  <c r="CS919" i="3"/>
  <c r="CS920" i="3"/>
  <c r="CS921" i="3"/>
  <c r="CS922" i="3"/>
  <c r="CS923" i="3"/>
  <c r="CS924" i="3"/>
  <c r="CS925" i="3"/>
  <c r="CS926" i="3"/>
  <c r="CS927" i="3"/>
  <c r="CS928" i="3"/>
  <c r="CS929" i="3"/>
  <c r="CS930" i="3"/>
  <c r="CS931" i="3"/>
  <c r="CS932" i="3"/>
  <c r="CS933" i="3"/>
  <c r="CS934" i="3"/>
  <c r="CS935" i="3"/>
  <c r="CS936" i="3"/>
  <c r="CS937" i="3"/>
  <c r="CS938" i="3"/>
  <c r="CS939" i="3"/>
  <c r="CS940" i="3"/>
  <c r="CS941" i="3"/>
  <c r="CS942" i="3"/>
  <c r="CS943" i="3"/>
  <c r="CS944" i="3"/>
  <c r="CS945" i="3"/>
  <c r="CS946" i="3"/>
  <c r="CS947" i="3"/>
  <c r="CS948" i="3"/>
  <c r="CS949" i="3"/>
  <c r="CS950" i="3"/>
  <c r="CS951" i="3"/>
  <c r="CS952" i="3"/>
  <c r="CS953" i="3"/>
  <c r="CS954" i="3"/>
  <c r="CS955" i="3"/>
  <c r="CS956" i="3"/>
  <c r="CS957" i="3"/>
  <c r="CS958" i="3"/>
  <c r="CS959" i="3"/>
  <c r="CS960" i="3"/>
  <c r="CS961" i="3"/>
  <c r="CS962" i="3"/>
  <c r="CS963" i="3"/>
  <c r="CS964" i="3"/>
  <c r="CS965" i="3"/>
  <c r="CS966" i="3"/>
  <c r="CS967" i="3"/>
  <c r="CS968" i="3"/>
  <c r="CS969" i="3"/>
  <c r="CS970" i="3"/>
  <c r="CS971" i="3"/>
  <c r="CS972" i="3"/>
  <c r="CS973" i="3"/>
  <c r="CS974" i="3"/>
  <c r="CS975" i="3"/>
  <c r="CS976" i="3"/>
  <c r="CS977" i="3"/>
  <c r="CS978" i="3"/>
  <c r="CS979" i="3"/>
  <c r="CS980" i="3"/>
  <c r="CS981" i="3"/>
  <c r="CS982" i="3"/>
  <c r="CS983" i="3"/>
  <c r="CS984" i="3"/>
  <c r="CS985" i="3"/>
  <c r="CS986" i="3"/>
  <c r="CS987" i="3"/>
  <c r="CS988" i="3"/>
  <c r="CS989" i="3"/>
  <c r="CS990" i="3"/>
  <c r="CS991" i="3"/>
  <c r="CS992" i="3"/>
  <c r="CS993" i="3"/>
  <c r="CS994" i="3"/>
  <c r="CS995" i="3"/>
  <c r="CS996" i="3"/>
  <c r="CS997" i="3"/>
  <c r="CS998" i="3"/>
  <c r="CS999" i="3"/>
  <c r="CS1000" i="3"/>
  <c r="CS1001" i="3"/>
  <c r="CS1002" i="3"/>
  <c r="CS1003" i="3"/>
  <c r="CS1004" i="3"/>
  <c r="CS1005" i="3"/>
  <c r="CS1006" i="3"/>
  <c r="CS1007" i="3"/>
  <c r="CS1008" i="3"/>
  <c r="CS1009" i="3"/>
  <c r="CS1010" i="3"/>
  <c r="CS1011" i="3"/>
  <c r="CS1012" i="3"/>
  <c r="CS1013" i="3"/>
  <c r="CS1014" i="3"/>
  <c r="CS1015" i="3"/>
  <c r="CS1016" i="3"/>
  <c r="CS1017" i="3"/>
  <c r="CS1018" i="3"/>
  <c r="CS1019" i="3"/>
  <c r="CS1020" i="3"/>
  <c r="CS1021" i="3"/>
  <c r="CS1022" i="3"/>
  <c r="CS1023" i="3"/>
  <c r="CS1024" i="3"/>
  <c r="CS1025" i="3"/>
  <c r="CS1026" i="3"/>
  <c r="CS1027" i="3"/>
  <c r="CS1028" i="3"/>
  <c r="CS1029" i="3"/>
  <c r="CS1030" i="3"/>
  <c r="CS1031" i="3"/>
  <c r="CS1032" i="3"/>
  <c r="CS1033" i="3"/>
  <c r="CS1034" i="3"/>
  <c r="CS1035" i="3"/>
  <c r="CS1036" i="3"/>
  <c r="CS1037" i="3"/>
  <c r="CS1038" i="3"/>
  <c r="CS1039" i="3"/>
  <c r="CS1040" i="3"/>
  <c r="CS1041" i="3"/>
  <c r="CS1042" i="3"/>
  <c r="CS1043" i="3"/>
  <c r="CS1044" i="3"/>
  <c r="CS1045" i="3"/>
  <c r="CS1046" i="3"/>
  <c r="CS1047" i="3"/>
  <c r="CS1048" i="3"/>
  <c r="CS1049" i="3"/>
  <c r="CS1050" i="3"/>
  <c r="CS1051" i="3"/>
  <c r="CS1052" i="3"/>
  <c r="CS1053" i="3"/>
  <c r="CS1054" i="3"/>
  <c r="CS1055" i="3"/>
  <c r="CS1056" i="3"/>
  <c r="CS1057" i="3"/>
  <c r="CS1058" i="3"/>
  <c r="CS1059" i="3"/>
  <c r="CS1060" i="3"/>
  <c r="CS1061" i="3"/>
  <c r="CS1062" i="3"/>
  <c r="CS1063" i="3"/>
  <c r="CS1064" i="3"/>
  <c r="CS1065" i="3"/>
  <c r="CS1066" i="3"/>
  <c r="CS1067" i="3"/>
  <c r="CS1068" i="3"/>
  <c r="CS1069" i="3"/>
  <c r="CS1070" i="3"/>
  <c r="CS1071" i="3"/>
  <c r="CS1072" i="3"/>
  <c r="CS1073" i="3"/>
  <c r="CS1074" i="3"/>
  <c r="CS1075" i="3"/>
  <c r="CS1076" i="3"/>
  <c r="CS1077" i="3"/>
  <c r="CS1078" i="3"/>
  <c r="CS1079" i="3"/>
  <c r="CS1080" i="3"/>
  <c r="CS1081" i="3"/>
  <c r="CS1082" i="3"/>
  <c r="CS1083" i="3"/>
  <c r="CS1084" i="3"/>
  <c r="CS1085" i="3"/>
  <c r="CS1086" i="3"/>
  <c r="CS1087" i="3"/>
  <c r="CS1088" i="3"/>
  <c r="CS1089" i="3"/>
  <c r="CS1090" i="3"/>
  <c r="CS1091" i="3"/>
  <c r="CS1092" i="3"/>
  <c r="CS1093" i="3"/>
  <c r="CS1094" i="3"/>
  <c r="CS1095" i="3"/>
  <c r="CS1096" i="3"/>
  <c r="CS1097" i="3"/>
  <c r="CS1098" i="3"/>
  <c r="CS1099" i="3"/>
  <c r="CS1100" i="3"/>
  <c r="CS1101" i="3"/>
  <c r="CS1102" i="3"/>
  <c r="CS1103" i="3"/>
  <c r="CS1104" i="3"/>
  <c r="CS1105" i="3"/>
  <c r="CS1106" i="3"/>
  <c r="CS1107" i="3"/>
  <c r="CS1108" i="3"/>
  <c r="CS1109" i="3"/>
  <c r="CS1110" i="3"/>
  <c r="CS1111" i="3"/>
  <c r="CS1112" i="3"/>
  <c r="CS1113" i="3"/>
  <c r="CS1114" i="3"/>
  <c r="CS1115" i="3"/>
  <c r="CS1116" i="3"/>
  <c r="CS1117" i="3"/>
  <c r="CS1118" i="3"/>
  <c r="CS1119" i="3"/>
  <c r="CS1120" i="3"/>
  <c r="CS1121" i="3"/>
  <c r="CS1122" i="3"/>
  <c r="CS1123" i="3"/>
  <c r="CS1124" i="3"/>
  <c r="CS1125" i="3"/>
  <c r="CS1126" i="3"/>
  <c r="CS1127" i="3"/>
  <c r="CS1128" i="3"/>
  <c r="CS1129" i="3"/>
  <c r="CS1130" i="3"/>
  <c r="CS1131" i="3"/>
  <c r="CS1132" i="3"/>
  <c r="CS1133" i="3"/>
  <c r="CS1134" i="3"/>
  <c r="CS1135" i="3"/>
  <c r="CS1136" i="3"/>
  <c r="CS1137" i="3"/>
  <c r="CS1138" i="3"/>
  <c r="CS1139" i="3"/>
  <c r="CS1140" i="3"/>
  <c r="CS1141" i="3"/>
  <c r="CS1142" i="3"/>
  <c r="CS1143" i="3"/>
  <c r="CS1144" i="3"/>
  <c r="CS1145" i="3"/>
  <c r="CS1146" i="3"/>
  <c r="CS1147" i="3"/>
  <c r="CS1148" i="3"/>
  <c r="CS1149" i="3"/>
  <c r="CS1150" i="3"/>
  <c r="CS1151" i="3"/>
  <c r="CS1152" i="3"/>
  <c r="CS1153" i="3"/>
  <c r="CS1154" i="3"/>
  <c r="CS1155" i="3"/>
  <c r="CS1156" i="3"/>
  <c r="CS1157" i="3"/>
  <c r="CS1158" i="3"/>
  <c r="CS1159" i="3"/>
  <c r="CS1160" i="3"/>
  <c r="CS1161" i="3"/>
  <c r="CS1162" i="3"/>
  <c r="CS1163" i="3"/>
  <c r="CS1164" i="3"/>
  <c r="CS1165" i="3"/>
  <c r="CS1166" i="3"/>
  <c r="CS1167" i="3"/>
  <c r="CS1168" i="3"/>
  <c r="CS1169" i="3"/>
  <c r="CS1170" i="3"/>
  <c r="CS1171" i="3"/>
  <c r="CS1172" i="3"/>
  <c r="CS1173" i="3"/>
  <c r="CS1174" i="3"/>
  <c r="CS1175" i="3"/>
  <c r="CS1176" i="3"/>
  <c r="CS1177" i="3"/>
  <c r="CS1178" i="3"/>
  <c r="CS1179" i="3"/>
  <c r="CS1180" i="3"/>
  <c r="CS1181" i="3"/>
  <c r="CS1182" i="3"/>
  <c r="CS1183" i="3"/>
  <c r="CS1184" i="3"/>
  <c r="CS1185" i="3"/>
  <c r="CS1186" i="3"/>
  <c r="CS1187" i="3"/>
  <c r="CS1188" i="3"/>
  <c r="CS1189" i="3"/>
  <c r="CS1190" i="3"/>
  <c r="CS1191" i="3"/>
  <c r="CS1192" i="3"/>
  <c r="CS1193" i="3"/>
  <c r="CS1194" i="3"/>
  <c r="CS1195" i="3"/>
  <c r="CS1196" i="3"/>
  <c r="CS1197" i="3"/>
  <c r="CS1198" i="3"/>
  <c r="CS1199" i="3"/>
  <c r="CS1200" i="3"/>
  <c r="CS1201" i="3"/>
  <c r="CS1202" i="3"/>
  <c r="CS1203" i="3"/>
  <c r="CS1204" i="3"/>
  <c r="CS1205" i="3"/>
  <c r="CS1206" i="3"/>
  <c r="CS1207" i="3"/>
  <c r="CS1208" i="3"/>
  <c r="CS1209" i="3"/>
  <c r="CS1210" i="3"/>
  <c r="CS1211" i="3"/>
  <c r="CS1212" i="3"/>
  <c r="CS1213" i="3"/>
  <c r="CS1214" i="3"/>
  <c r="CS1215" i="3"/>
  <c r="CS1216" i="3"/>
  <c r="CS1217" i="3"/>
  <c r="CS1218" i="3"/>
  <c r="CS1219" i="3"/>
  <c r="CS1220" i="3"/>
  <c r="CS1221" i="3"/>
  <c r="CS1222" i="3"/>
  <c r="CS1223" i="3"/>
  <c r="CS1224" i="3"/>
  <c r="CS1225" i="3"/>
  <c r="CS1226" i="3"/>
  <c r="CS1227" i="3"/>
  <c r="CS1228" i="3"/>
  <c r="CS1229" i="3"/>
  <c r="CS1230" i="3"/>
  <c r="CS1231" i="3"/>
  <c r="CS1232" i="3"/>
  <c r="CS1233" i="3"/>
  <c r="CS1234" i="3"/>
  <c r="CS1235" i="3"/>
  <c r="CS1236" i="3"/>
  <c r="CS1237" i="3"/>
  <c r="CS1238" i="3"/>
  <c r="CS1239" i="3"/>
  <c r="CS1240" i="3"/>
  <c r="CS1241" i="3"/>
  <c r="CS1242" i="3"/>
  <c r="CS1243" i="3"/>
  <c r="CS1244" i="3"/>
  <c r="CS1245" i="3"/>
  <c r="CS1246" i="3"/>
  <c r="CS1247" i="3"/>
  <c r="CS1248" i="3"/>
  <c r="CS1249" i="3"/>
  <c r="CS1250" i="3"/>
  <c r="CS1251" i="3"/>
  <c r="CS1252" i="3"/>
  <c r="CS1253" i="3"/>
  <c r="CS1254" i="3"/>
  <c r="CS1255" i="3"/>
  <c r="CS1256" i="3"/>
  <c r="CS1257" i="3"/>
  <c r="CS1258" i="3"/>
  <c r="CS1259" i="3"/>
  <c r="CS1260" i="3"/>
  <c r="CS1261" i="3"/>
  <c r="CS1262" i="3"/>
  <c r="CS1263" i="3"/>
  <c r="CS1264" i="3"/>
  <c r="CS1265" i="3"/>
  <c r="CS1266" i="3"/>
  <c r="CS1267" i="3"/>
  <c r="CS1268" i="3"/>
  <c r="CS1269" i="3"/>
  <c r="CS1270" i="3"/>
  <c r="CS1271" i="3"/>
  <c r="CS1272" i="3"/>
  <c r="CS1273" i="3"/>
  <c r="CS1274" i="3"/>
  <c r="CS1275" i="3"/>
  <c r="CS1276" i="3"/>
  <c r="CS1277" i="3"/>
  <c r="CS1278" i="3"/>
  <c r="CS1279" i="3"/>
  <c r="CS1280" i="3"/>
  <c r="CS1281" i="3"/>
  <c r="CS1282" i="3"/>
  <c r="CS1283" i="3"/>
  <c r="CS1284" i="3"/>
  <c r="CS1285" i="3"/>
  <c r="CS1286" i="3"/>
  <c r="CS1287" i="3"/>
  <c r="CS1288" i="3"/>
  <c r="CS1289" i="3"/>
  <c r="CS1290" i="3"/>
  <c r="CS1291" i="3"/>
  <c r="CS1292" i="3"/>
  <c r="CS1293" i="3"/>
  <c r="CS1294" i="3"/>
  <c r="CS1295" i="3"/>
  <c r="CS1296" i="3"/>
  <c r="CS1297" i="3"/>
  <c r="CS1298" i="3"/>
  <c r="CS1299" i="3"/>
  <c r="CS1300" i="3"/>
  <c r="CS1301" i="3"/>
  <c r="CS1302" i="3"/>
  <c r="CS1303" i="3"/>
  <c r="CS1304" i="3"/>
  <c r="CS1305" i="3"/>
  <c r="CS1306" i="3"/>
  <c r="CS1307" i="3"/>
  <c r="CS1308" i="3"/>
  <c r="CS1309" i="3"/>
  <c r="CS1310" i="3"/>
  <c r="CS1311" i="3"/>
  <c r="CS1312" i="3"/>
  <c r="CS1313" i="3"/>
  <c r="CS1314" i="3"/>
  <c r="CS1315" i="3"/>
  <c r="CS1316" i="3"/>
  <c r="CS1317" i="3"/>
  <c r="CS1318" i="3"/>
  <c r="CS1319" i="3"/>
  <c r="CS1320" i="3"/>
  <c r="CS1321" i="3"/>
  <c r="CS1322" i="3"/>
  <c r="CS1323" i="3"/>
  <c r="CS1324" i="3"/>
  <c r="CS1325" i="3"/>
  <c r="CS1326" i="3"/>
  <c r="CS1327" i="3"/>
  <c r="CS1328" i="3"/>
  <c r="CS1329" i="3"/>
  <c r="CS1330" i="3"/>
  <c r="CS1331" i="3"/>
  <c r="CS1332" i="3"/>
  <c r="CS1333" i="3"/>
  <c r="CS1334" i="3"/>
  <c r="CS1335" i="3"/>
  <c r="CS1336" i="3"/>
  <c r="CS1337" i="3"/>
  <c r="CS1338" i="3"/>
  <c r="CS1339" i="3"/>
  <c r="CS1340" i="3"/>
  <c r="CS1341" i="3"/>
  <c r="CS1342" i="3"/>
  <c r="CS1343" i="3"/>
  <c r="CS1344" i="3"/>
  <c r="CS1345" i="3"/>
  <c r="CS1346" i="3"/>
  <c r="CS1347" i="3"/>
  <c r="CS1348" i="3"/>
  <c r="CS1349" i="3"/>
  <c r="CS1350" i="3"/>
  <c r="CS1351" i="3"/>
  <c r="CS1352" i="3"/>
  <c r="CS1353" i="3"/>
  <c r="CS1354" i="3"/>
  <c r="CS1355" i="3"/>
  <c r="CS1356" i="3"/>
  <c r="CS1357" i="3"/>
  <c r="CS1358" i="3"/>
  <c r="CS1359" i="3"/>
  <c r="CS1360" i="3"/>
  <c r="CS1361" i="3"/>
  <c r="CS1362" i="3"/>
  <c r="CS1363" i="3"/>
  <c r="CS1364" i="3"/>
  <c r="CS1365" i="3"/>
  <c r="CS1366" i="3"/>
  <c r="CS1367" i="3"/>
  <c r="CS1368" i="3"/>
  <c r="CS1369" i="3"/>
  <c r="CS1370" i="3"/>
  <c r="CS1371" i="3"/>
  <c r="CS1372" i="3"/>
  <c r="CS1373" i="3"/>
  <c r="CS1374" i="3"/>
  <c r="CS1375" i="3"/>
  <c r="CS1376" i="3"/>
  <c r="CS1377" i="3"/>
  <c r="CS1378" i="3"/>
  <c r="CS1379" i="3"/>
  <c r="CS1380" i="3"/>
  <c r="CS1381" i="3"/>
  <c r="CS1382" i="3"/>
  <c r="CS1383" i="3"/>
  <c r="CS1384" i="3"/>
  <c r="CS1385" i="3"/>
  <c r="CS1386" i="3"/>
  <c r="CS1387" i="3"/>
  <c r="CS1388" i="3"/>
  <c r="CS1389" i="3"/>
  <c r="CS1390" i="3"/>
  <c r="CS1391" i="3"/>
  <c r="CS1392" i="3"/>
  <c r="CS1393" i="3"/>
  <c r="CS1394" i="3"/>
  <c r="CS1395" i="3"/>
  <c r="CS1396" i="3"/>
  <c r="CS1397" i="3"/>
  <c r="CS1398" i="3"/>
  <c r="CS1399" i="3"/>
  <c r="CS1400" i="3"/>
  <c r="CS1401" i="3"/>
  <c r="CS1402" i="3"/>
  <c r="CS1403" i="3"/>
  <c r="CS1404" i="3"/>
  <c r="CS1405" i="3"/>
  <c r="CS1406" i="3"/>
  <c r="CS1407" i="3"/>
  <c r="CS1408" i="3"/>
  <c r="CS1409" i="3"/>
  <c r="CS1410" i="3"/>
  <c r="CS1411" i="3"/>
  <c r="CS1412" i="3"/>
  <c r="CS1413" i="3"/>
  <c r="CS1414" i="3"/>
  <c r="CS1415" i="3"/>
  <c r="CS1416" i="3"/>
  <c r="CS1417" i="3"/>
  <c r="CS1418" i="3"/>
  <c r="CS1419" i="3"/>
  <c r="CS1420" i="3"/>
  <c r="CS1421" i="3"/>
  <c r="CS1422" i="3"/>
  <c r="CS1423" i="3"/>
  <c r="CS1424" i="3"/>
  <c r="CS1425" i="3"/>
  <c r="CS1426" i="3"/>
  <c r="CS1427" i="3"/>
  <c r="CS1428" i="3"/>
  <c r="CS1429" i="3"/>
  <c r="CS1430" i="3"/>
  <c r="CS1431" i="3"/>
  <c r="CS1432" i="3"/>
  <c r="CS1433" i="3"/>
  <c r="CS1434" i="3"/>
  <c r="CS1435" i="3"/>
  <c r="CS1436" i="3"/>
  <c r="CS1437" i="3"/>
  <c r="CS1438" i="3"/>
  <c r="CS1439" i="3"/>
  <c r="CS1440" i="3"/>
  <c r="CS1441" i="3"/>
  <c r="CS1442" i="3"/>
  <c r="CS1443" i="3"/>
  <c r="CS1444" i="3"/>
  <c r="CS1445" i="3"/>
  <c r="CS1446" i="3"/>
  <c r="CS1447" i="3"/>
  <c r="CS1448" i="3"/>
  <c r="CS1449" i="3"/>
  <c r="CS1450" i="3"/>
  <c r="CS1451" i="3"/>
  <c r="CS1452" i="3"/>
  <c r="CS1453" i="3"/>
  <c r="CS1454" i="3"/>
  <c r="CS1455" i="3"/>
  <c r="CS1456" i="3"/>
  <c r="CS1457" i="3"/>
  <c r="CS1458" i="3"/>
  <c r="CS1459" i="3"/>
  <c r="CS1460" i="3"/>
  <c r="CS1461" i="3"/>
  <c r="CS1462" i="3"/>
  <c r="CS1463" i="3"/>
  <c r="CS1464" i="3"/>
  <c r="CS1465" i="3"/>
  <c r="CS1466" i="3"/>
  <c r="CS1467" i="3"/>
  <c r="CS1468" i="3"/>
  <c r="CS1469" i="3"/>
  <c r="CS1470" i="3"/>
  <c r="CS1471" i="3"/>
  <c r="CS1472" i="3"/>
  <c r="CS1473" i="3"/>
  <c r="CS1474" i="3"/>
  <c r="CS1475" i="3"/>
  <c r="CS1476" i="3"/>
  <c r="CS1477" i="3"/>
  <c r="CS1478" i="3"/>
  <c r="CS1479" i="3"/>
  <c r="CS1480" i="3"/>
  <c r="CS1481" i="3"/>
  <c r="CS1482" i="3"/>
  <c r="CS1483" i="3"/>
  <c r="CS1484" i="3"/>
  <c r="CS1485" i="3"/>
  <c r="CS1486" i="3"/>
  <c r="CS1487" i="3"/>
  <c r="CS1488" i="3"/>
  <c r="CS1489" i="3"/>
  <c r="CS1490" i="3"/>
  <c r="CS1491" i="3"/>
  <c r="CS1492" i="3"/>
  <c r="CS1493" i="3"/>
  <c r="CS1494" i="3"/>
  <c r="CS1495" i="3"/>
  <c r="CS1496" i="3"/>
  <c r="CS1497" i="3"/>
  <c r="CS1498" i="3"/>
  <c r="CS1499" i="3"/>
  <c r="CS1500" i="3"/>
  <c r="CS1501" i="3"/>
  <c r="CS1502" i="3"/>
  <c r="CS1503" i="3"/>
  <c r="CS1504" i="3"/>
  <c r="CS1505" i="3"/>
  <c r="CS1506" i="3"/>
  <c r="CS1507" i="3"/>
  <c r="CS1508" i="3"/>
  <c r="CS1509" i="3"/>
  <c r="CS1510" i="3"/>
  <c r="CS1511" i="3"/>
  <c r="CS1512" i="3"/>
  <c r="CS1513" i="3"/>
  <c r="CS1514" i="3"/>
  <c r="CS1515" i="3"/>
  <c r="CS1516" i="3"/>
  <c r="CS1517" i="3"/>
  <c r="CS1518" i="3"/>
  <c r="CS1519" i="3"/>
  <c r="CS1520" i="3"/>
  <c r="CS1521" i="3"/>
  <c r="CS1522" i="3"/>
  <c r="CS1523" i="3"/>
  <c r="CS1524" i="3"/>
  <c r="CS1525" i="3"/>
  <c r="CS1526" i="3"/>
  <c r="CS1527" i="3"/>
  <c r="CS1528" i="3"/>
  <c r="CS1529" i="3"/>
  <c r="CS1530" i="3"/>
  <c r="CS1531" i="3"/>
  <c r="CS1532" i="3"/>
  <c r="CS1533" i="3"/>
  <c r="CS1534" i="3"/>
  <c r="CS1535" i="3"/>
  <c r="CS1536" i="3"/>
  <c r="CS1537" i="3"/>
  <c r="CS1538" i="3"/>
  <c r="CS1539" i="3"/>
  <c r="CS1540" i="3"/>
  <c r="CS1541" i="3"/>
  <c r="CS1542" i="3"/>
  <c r="CS1543" i="3"/>
  <c r="CS1544" i="3"/>
  <c r="CS1545" i="3"/>
  <c r="CS1546" i="3"/>
  <c r="CS1547" i="3"/>
  <c r="CS1548" i="3"/>
  <c r="CS1549" i="3"/>
  <c r="CS1550" i="3"/>
  <c r="CS1551" i="3"/>
  <c r="CS1552" i="3"/>
  <c r="CS1553" i="3"/>
  <c r="CS1554" i="3"/>
  <c r="CS1555" i="3"/>
  <c r="CS1556" i="3"/>
  <c r="CS1557" i="3"/>
  <c r="CS1558" i="3"/>
  <c r="CS1559" i="3"/>
  <c r="CS1560" i="3"/>
  <c r="CS1561" i="3"/>
  <c r="CS1562" i="3"/>
  <c r="CS1563" i="3"/>
  <c r="CS1564" i="3"/>
  <c r="CS1565" i="3"/>
  <c r="CS1566" i="3"/>
  <c r="CS1567" i="3"/>
  <c r="CS1568" i="3"/>
  <c r="CS1569" i="3"/>
  <c r="CS1570" i="3"/>
  <c r="CS1571" i="3"/>
  <c r="CS1572" i="3"/>
  <c r="CS1573" i="3"/>
  <c r="CS1574" i="3"/>
  <c r="CS1575" i="3"/>
  <c r="CS1576" i="3"/>
  <c r="CS1577" i="3"/>
  <c r="CS1578" i="3"/>
  <c r="CS1579" i="3"/>
  <c r="CS1580" i="3"/>
  <c r="CS1581" i="3"/>
  <c r="CS1582" i="3"/>
  <c r="CS1583" i="3"/>
  <c r="CS1584" i="3"/>
  <c r="CS1585" i="3"/>
  <c r="CS1586" i="3"/>
  <c r="CS1587" i="3"/>
  <c r="CS1588" i="3"/>
  <c r="CS1589" i="3"/>
  <c r="CS1590" i="3"/>
  <c r="CS1591" i="3"/>
  <c r="CS1592" i="3"/>
  <c r="CS1593" i="3"/>
  <c r="CS1594" i="3"/>
  <c r="CS1595" i="3"/>
  <c r="CS1596" i="3"/>
  <c r="CS1597" i="3"/>
  <c r="CS1598" i="3"/>
  <c r="CS1599" i="3"/>
  <c r="CS1600" i="3"/>
  <c r="CS1601" i="3"/>
  <c r="CS1602" i="3"/>
  <c r="CS1603" i="3"/>
  <c r="CS1604" i="3"/>
  <c r="CS1605" i="3"/>
  <c r="CS1606" i="3"/>
  <c r="CS1607" i="3"/>
  <c r="CS1608" i="3"/>
  <c r="CS1609" i="3"/>
  <c r="CS1610" i="3"/>
  <c r="CS1611" i="3"/>
  <c r="CS1612" i="3"/>
  <c r="CS1613" i="3"/>
  <c r="CS1614" i="3"/>
  <c r="CS1615" i="3"/>
  <c r="CS1616" i="3"/>
  <c r="CS1617" i="3"/>
  <c r="CS1618" i="3"/>
  <c r="CS1619" i="3"/>
  <c r="CS1620" i="3"/>
  <c r="CS1621" i="3"/>
  <c r="CS1622" i="3"/>
  <c r="CS1623" i="3"/>
  <c r="CS1624" i="3"/>
  <c r="CS1625" i="3"/>
  <c r="CS1626" i="3"/>
  <c r="CS1627" i="3"/>
  <c r="CS1628" i="3"/>
  <c r="CS1629" i="3"/>
  <c r="CS1630" i="3"/>
  <c r="CS1631" i="3"/>
  <c r="CS1632" i="3"/>
  <c r="CS1633" i="3"/>
  <c r="CS1634" i="3"/>
  <c r="CS1635" i="3"/>
  <c r="CS1636" i="3"/>
  <c r="CS1637" i="3"/>
  <c r="CS1638" i="3"/>
  <c r="CS1639" i="3"/>
  <c r="CS1640" i="3"/>
  <c r="CS1641" i="3"/>
  <c r="CS1642" i="3"/>
  <c r="CS1643" i="3"/>
  <c r="CS1644" i="3"/>
  <c r="CS1645" i="3"/>
  <c r="CS1646" i="3"/>
  <c r="CS1647" i="3"/>
  <c r="CS1648" i="3"/>
  <c r="CS1649" i="3"/>
  <c r="CS1650" i="3"/>
  <c r="CS1651" i="3"/>
  <c r="CS1652" i="3"/>
  <c r="CS1653" i="3"/>
  <c r="CS1654" i="3"/>
  <c r="CS1655" i="3"/>
  <c r="CS1656" i="3"/>
  <c r="CS1657" i="3"/>
  <c r="CS1658" i="3"/>
  <c r="CS1659" i="3"/>
  <c r="CS1660" i="3"/>
  <c r="CS1661" i="3"/>
  <c r="CS1662" i="3"/>
  <c r="CS1663" i="3"/>
  <c r="CS1664" i="3"/>
  <c r="CS1665" i="3"/>
  <c r="CS1666" i="3"/>
  <c r="CS1667" i="3"/>
  <c r="CS1668" i="3"/>
  <c r="CS1669" i="3"/>
  <c r="CS1670" i="3"/>
  <c r="CS1671" i="3"/>
  <c r="CS1672" i="3"/>
  <c r="CS1673" i="3"/>
  <c r="CS1674" i="3"/>
  <c r="CS1675" i="3"/>
  <c r="CS1676" i="3"/>
  <c r="CS1677" i="3"/>
  <c r="CS1678" i="3"/>
  <c r="CS1679" i="3"/>
  <c r="CS1680" i="3"/>
  <c r="CS1681" i="3"/>
  <c r="CS1682" i="3"/>
  <c r="CS1683" i="3"/>
  <c r="CS1684" i="3"/>
  <c r="CS1685" i="3"/>
  <c r="CS1686" i="3"/>
  <c r="CS1687" i="3"/>
  <c r="CS1688" i="3"/>
  <c r="CS1689" i="3"/>
  <c r="CS1690" i="3"/>
  <c r="CS1691" i="3"/>
  <c r="CS1692" i="3"/>
  <c r="CS1693" i="3"/>
  <c r="CS1694" i="3"/>
  <c r="CS1695" i="3"/>
  <c r="CS1696" i="3"/>
  <c r="CS1697" i="3"/>
  <c r="CS1698" i="3"/>
  <c r="CS1699" i="3"/>
  <c r="CS1700" i="3"/>
  <c r="CS1701" i="3"/>
  <c r="CS1702" i="3"/>
  <c r="CS1703" i="3"/>
  <c r="CS1704" i="3"/>
  <c r="CS1705" i="3"/>
  <c r="CS1706" i="3"/>
  <c r="CS1707" i="3"/>
  <c r="CS1708" i="3"/>
  <c r="CS1709" i="3"/>
  <c r="CS1710" i="3"/>
  <c r="CS1711" i="3"/>
  <c r="CS1712" i="3"/>
  <c r="CS1713" i="3"/>
  <c r="CS1714" i="3"/>
  <c r="CS1715" i="3"/>
  <c r="CS1716" i="3"/>
  <c r="CS1717" i="3"/>
  <c r="CS1718" i="3"/>
  <c r="CS1719" i="3"/>
  <c r="CS1720" i="3"/>
  <c r="CS1721" i="3"/>
  <c r="CS1722" i="3"/>
  <c r="CS1723" i="3"/>
  <c r="CS1724" i="3"/>
  <c r="CS1725" i="3"/>
  <c r="CS1726" i="3"/>
  <c r="CS1727" i="3"/>
  <c r="CS1728" i="3"/>
  <c r="CS1729" i="3"/>
  <c r="CS1730" i="3"/>
  <c r="CS1731" i="3"/>
  <c r="CS1732" i="3"/>
  <c r="CS1733" i="3"/>
  <c r="CS1734" i="3"/>
  <c r="CS1735" i="3"/>
  <c r="CS1736" i="3"/>
  <c r="CS1737" i="3"/>
  <c r="CS1738" i="3"/>
  <c r="CS1739" i="3"/>
  <c r="CS1740" i="3"/>
  <c r="CS1741" i="3"/>
  <c r="CS1742" i="3"/>
  <c r="CS1743" i="3"/>
  <c r="CS1744" i="3"/>
  <c r="CS1745" i="3"/>
  <c r="CS1746" i="3"/>
  <c r="CS1747" i="3"/>
  <c r="CS1748" i="3"/>
  <c r="CS1749" i="3"/>
  <c r="CS1750" i="3"/>
  <c r="CS1751" i="3"/>
  <c r="CS1752" i="3"/>
  <c r="CS1753" i="3"/>
  <c r="CS1754" i="3"/>
  <c r="CS1755" i="3"/>
  <c r="CS1756" i="3"/>
  <c r="CS1757" i="3"/>
  <c r="CS1758" i="3"/>
  <c r="CS1759" i="3"/>
  <c r="CS1760" i="3"/>
  <c r="CS1761" i="3"/>
  <c r="CS1762" i="3"/>
  <c r="CS1763" i="3"/>
  <c r="CS1764" i="3"/>
  <c r="CS1765" i="3"/>
  <c r="CS1766" i="3"/>
  <c r="CS1767" i="3"/>
  <c r="CS1768" i="3"/>
  <c r="CS1769" i="3"/>
  <c r="CS1770" i="3"/>
  <c r="CS1771" i="3"/>
  <c r="CS1772" i="3"/>
  <c r="CS1773" i="3"/>
  <c r="CS1774" i="3"/>
  <c r="CS1775" i="3"/>
  <c r="CS1776" i="3"/>
  <c r="CS1777" i="3"/>
  <c r="CS1778" i="3"/>
  <c r="CS1779" i="3"/>
  <c r="CS1780" i="3"/>
  <c r="CS1781" i="3"/>
  <c r="CS1782" i="3"/>
  <c r="CS1783" i="3"/>
  <c r="CS1784" i="3"/>
  <c r="CS1785" i="3"/>
  <c r="CS1786" i="3"/>
  <c r="CS1787" i="3"/>
  <c r="CS1788" i="3"/>
  <c r="CS1789" i="3"/>
  <c r="CS1790" i="3"/>
  <c r="CS1791" i="3"/>
  <c r="CS1792" i="3"/>
  <c r="CS1793" i="3"/>
  <c r="CS1794" i="3"/>
  <c r="CS1795" i="3"/>
  <c r="CS1796" i="3"/>
  <c r="CS1797" i="3"/>
  <c r="CS1798" i="3"/>
  <c r="CS1799" i="3"/>
  <c r="CS1800" i="3"/>
  <c r="CS1801" i="3"/>
  <c r="CS1802" i="3"/>
  <c r="CS1803" i="3"/>
  <c r="CS1804" i="3"/>
  <c r="CS1805" i="3"/>
  <c r="CS1806" i="3"/>
  <c r="CS1807" i="3"/>
  <c r="CS1808" i="3"/>
  <c r="CS1809" i="3"/>
  <c r="CS1810" i="3"/>
  <c r="CS1811" i="3"/>
  <c r="CS1812" i="3"/>
  <c r="CS1813" i="3"/>
  <c r="CS1814" i="3"/>
  <c r="CS1815" i="3"/>
  <c r="CS1816" i="3"/>
  <c r="CS1817" i="3"/>
  <c r="CS1818" i="3"/>
  <c r="CS1819" i="3"/>
  <c r="CS1820" i="3"/>
  <c r="CS1821" i="3"/>
  <c r="CS1822" i="3"/>
  <c r="CS1823" i="3"/>
  <c r="CS1824" i="3"/>
  <c r="CS1825" i="3"/>
  <c r="CS1826" i="3"/>
  <c r="CS1827" i="3"/>
  <c r="CS1828" i="3"/>
  <c r="CS1829" i="3"/>
  <c r="CS1830" i="3"/>
  <c r="CS1831" i="3"/>
  <c r="CS1832" i="3"/>
  <c r="CS1833" i="3"/>
  <c r="CS1834" i="3"/>
  <c r="CS1835" i="3"/>
  <c r="CS1836" i="3"/>
  <c r="CS1837" i="3"/>
  <c r="CS1838" i="3"/>
  <c r="CS1839" i="3"/>
  <c r="CS1840" i="3"/>
  <c r="CS1841" i="3"/>
  <c r="CS1842" i="3"/>
  <c r="CS1843" i="3"/>
  <c r="CS1844" i="3"/>
  <c r="CS1845" i="3"/>
  <c r="CS1846" i="3"/>
  <c r="CS1847" i="3"/>
  <c r="CS1848" i="3"/>
  <c r="CS1849" i="3"/>
  <c r="CS1850" i="3"/>
  <c r="CS1851" i="3"/>
  <c r="CS1852" i="3"/>
  <c r="CS1853" i="3"/>
  <c r="CS1854" i="3"/>
  <c r="CS1855" i="3"/>
  <c r="CS1856" i="3"/>
  <c r="CS1857" i="3"/>
  <c r="CS1858" i="3"/>
  <c r="CS1859" i="3"/>
  <c r="CS1860" i="3"/>
  <c r="CS1861" i="3"/>
  <c r="CS1862" i="3"/>
  <c r="CS1863" i="3"/>
  <c r="CS1864" i="3"/>
  <c r="CS1865" i="3"/>
  <c r="CS1866" i="3"/>
  <c r="CS1867" i="3"/>
  <c r="CS1868" i="3"/>
  <c r="CS1869" i="3"/>
  <c r="CS1870" i="3"/>
  <c r="CS1871" i="3"/>
  <c r="CS1872" i="3"/>
  <c r="CS1873" i="3"/>
  <c r="CS1874" i="3"/>
  <c r="CS1875" i="3"/>
  <c r="CS1876" i="3"/>
  <c r="CS1877" i="3"/>
  <c r="CS1878" i="3"/>
  <c r="CS1879" i="3"/>
  <c r="CS1880" i="3"/>
  <c r="CS1881" i="3"/>
  <c r="CS1882" i="3"/>
  <c r="CS1883" i="3"/>
  <c r="CS1884" i="3"/>
  <c r="CS1885" i="3"/>
  <c r="CS1886" i="3"/>
  <c r="CS1887" i="3"/>
  <c r="CS1888" i="3"/>
  <c r="CS1889" i="3"/>
  <c r="CS1890" i="3"/>
  <c r="CS1891" i="3"/>
  <c r="CS1892" i="3"/>
  <c r="CS1893" i="3"/>
  <c r="CS1894" i="3"/>
  <c r="CS1895" i="3"/>
  <c r="CS1896" i="3"/>
  <c r="CS1897" i="3"/>
  <c r="CS1898" i="3"/>
  <c r="CS1899" i="3"/>
  <c r="CS1900" i="3"/>
  <c r="CS1901" i="3"/>
  <c r="CS1902" i="3"/>
  <c r="CS1903" i="3"/>
  <c r="CS1904" i="3"/>
  <c r="CS1905" i="3"/>
  <c r="CS1906" i="3"/>
  <c r="CS1907" i="3"/>
  <c r="CS1908" i="3"/>
  <c r="CS1909" i="3"/>
  <c r="CS1910" i="3"/>
  <c r="CS1911" i="3"/>
  <c r="CS1912" i="3"/>
  <c r="CS1913" i="3"/>
  <c r="CS1914" i="3"/>
  <c r="CS1915" i="3"/>
  <c r="CS1916" i="3"/>
  <c r="CS1917" i="3"/>
  <c r="CS1918" i="3"/>
  <c r="CS1919" i="3"/>
  <c r="CS1920" i="3"/>
  <c r="CS1921" i="3"/>
  <c r="CS1922" i="3"/>
  <c r="CS1923" i="3"/>
  <c r="CS1924" i="3"/>
  <c r="CS1925" i="3"/>
  <c r="CS1926" i="3"/>
  <c r="CS1927" i="3"/>
  <c r="CS1928" i="3"/>
  <c r="CS1929" i="3"/>
  <c r="CS1930" i="3"/>
  <c r="CS1931" i="3"/>
  <c r="CS1932" i="3"/>
  <c r="CS1933" i="3"/>
  <c r="CS1934" i="3"/>
  <c r="CS1935" i="3"/>
  <c r="CS1936" i="3"/>
  <c r="CS1937" i="3"/>
  <c r="CS1938" i="3"/>
  <c r="CS1939" i="3"/>
  <c r="CS1940" i="3"/>
  <c r="CS1941" i="3"/>
  <c r="CS1942" i="3"/>
  <c r="CS1943" i="3"/>
  <c r="CS1944" i="3"/>
  <c r="CS1945" i="3"/>
  <c r="CS1946" i="3"/>
  <c r="CS1947" i="3"/>
  <c r="CS1948" i="3"/>
  <c r="CS1949" i="3"/>
  <c r="CS1950" i="3"/>
  <c r="CS1951" i="3"/>
  <c r="CS1952" i="3"/>
  <c r="CS1953" i="3"/>
  <c r="CS1954" i="3"/>
  <c r="CS1955" i="3"/>
  <c r="CS1956" i="3"/>
  <c r="CS1957" i="3"/>
  <c r="CS1958" i="3"/>
  <c r="CS1959" i="3"/>
  <c r="CS1960" i="3"/>
  <c r="CS1961" i="3"/>
  <c r="CS1962" i="3"/>
  <c r="CS1963" i="3"/>
  <c r="CS1964" i="3"/>
  <c r="CS1965" i="3"/>
  <c r="CS1966" i="3"/>
  <c r="CS1967" i="3"/>
  <c r="CS1968" i="3"/>
  <c r="CS1969" i="3"/>
  <c r="CS1970" i="3"/>
  <c r="CS1971" i="3"/>
  <c r="CS1972" i="3"/>
  <c r="CS1973" i="3"/>
  <c r="CS1974" i="3"/>
  <c r="CS1975" i="3"/>
  <c r="CS1976" i="3"/>
  <c r="CS1977" i="3"/>
  <c r="CS1978" i="3"/>
  <c r="CS1979" i="3"/>
  <c r="CS1980" i="3"/>
  <c r="CS1981" i="3"/>
  <c r="CS1982" i="3"/>
  <c r="CS1983" i="3"/>
  <c r="CS1984" i="3"/>
  <c r="CS1985" i="3"/>
  <c r="CS1986" i="3"/>
  <c r="CS1987" i="3"/>
  <c r="CS1988" i="3"/>
  <c r="CS1989" i="3"/>
  <c r="CS1990" i="3"/>
  <c r="CS1991" i="3"/>
  <c r="CS1992" i="3"/>
  <c r="CS1993" i="3"/>
  <c r="CS1994" i="3"/>
  <c r="CS1995" i="3"/>
  <c r="CS1996" i="3"/>
  <c r="CS1997" i="3"/>
  <c r="CS1998" i="3"/>
  <c r="CS1999" i="3"/>
  <c r="CS2000" i="3"/>
  <c r="CS2001" i="3"/>
  <c r="CS2002" i="3"/>
  <c r="CS2003" i="3"/>
  <c r="CS2004" i="3"/>
  <c r="CS2005" i="3"/>
  <c r="CS2006" i="3"/>
  <c r="CS2007" i="3"/>
  <c r="CS2008" i="3"/>
  <c r="CS2009" i="3"/>
  <c r="CS2010" i="3"/>
  <c r="CS2011" i="3"/>
  <c r="CS2012" i="3"/>
  <c r="CS2013" i="3"/>
  <c r="CS2014" i="3"/>
  <c r="CS2015" i="3"/>
  <c r="CS2016" i="3"/>
  <c r="CS2017" i="3"/>
  <c r="CS2018" i="3"/>
  <c r="CS2019" i="3"/>
  <c r="CS2020" i="3"/>
  <c r="CS2021" i="3"/>
  <c r="CS2022" i="3"/>
  <c r="CS2023" i="3"/>
  <c r="CS2024" i="3"/>
  <c r="CS2025" i="3"/>
  <c r="CS2026" i="3"/>
  <c r="CS2027" i="3"/>
  <c r="CS2028" i="3"/>
  <c r="CS2029" i="3"/>
  <c r="CS2030" i="3"/>
  <c r="CS2031" i="3"/>
  <c r="CS2032" i="3"/>
  <c r="CS2033" i="3"/>
  <c r="CS2034" i="3"/>
  <c r="CS2035" i="3"/>
  <c r="CS2036" i="3"/>
  <c r="CS2037" i="3"/>
  <c r="CS2038" i="3"/>
  <c r="CS2039" i="3"/>
  <c r="CS2040" i="3"/>
  <c r="CS2041" i="3"/>
  <c r="CS2042" i="3"/>
  <c r="CS2043" i="3"/>
  <c r="CS2044" i="3"/>
  <c r="CS2045" i="3"/>
  <c r="CS2046" i="3"/>
  <c r="CS2047" i="3"/>
  <c r="CS2048" i="3"/>
  <c r="CS2049" i="3"/>
  <c r="CS2050" i="3"/>
  <c r="CS2051" i="3"/>
  <c r="CS2052" i="3"/>
  <c r="CS4" i="3"/>
  <c r="CS5" i="3"/>
  <c r="CS6" i="3"/>
  <c r="CS7" i="3"/>
  <c r="CS8" i="3"/>
  <c r="CQ4" i="3"/>
  <c r="CQ5" i="3"/>
  <c r="CQ6" i="3"/>
  <c r="CQ7" i="3"/>
  <c r="CQ8" i="3"/>
  <c r="CQ9" i="3"/>
  <c r="CQ10" i="3"/>
  <c r="CQ11" i="3"/>
  <c r="CQ12" i="3"/>
  <c r="CQ13" i="3"/>
  <c r="CQ14" i="3"/>
  <c r="CQ15" i="3"/>
  <c r="CQ16" i="3"/>
  <c r="CQ17" i="3"/>
  <c r="CQ18" i="3"/>
  <c r="CQ19" i="3"/>
  <c r="CQ20" i="3"/>
  <c r="CQ21" i="3"/>
  <c r="CQ22" i="3"/>
  <c r="CQ24" i="3"/>
  <c r="CQ25" i="3"/>
  <c r="CQ26" i="3"/>
  <c r="CQ27" i="3"/>
  <c r="CQ29" i="3"/>
  <c r="CQ30" i="3"/>
  <c r="CQ31" i="3"/>
  <c r="CQ32" i="3"/>
  <c r="CQ34" i="3"/>
  <c r="CQ35" i="3"/>
  <c r="CQ36" i="3"/>
  <c r="CQ37" i="3"/>
  <c r="CQ39" i="3"/>
  <c r="CQ40" i="3"/>
  <c r="CQ41" i="3"/>
  <c r="CQ42" i="3"/>
  <c r="CQ44" i="3"/>
  <c r="CQ45" i="3"/>
  <c r="CQ46" i="3"/>
  <c r="CQ47" i="3"/>
  <c r="CQ49" i="3"/>
  <c r="CQ50" i="3"/>
  <c r="CQ51" i="3"/>
  <c r="CQ52" i="3"/>
  <c r="CQ53" i="3"/>
  <c r="CQ54" i="3"/>
  <c r="CQ55" i="3"/>
  <c r="CQ56" i="3"/>
  <c r="CQ57" i="3"/>
  <c r="CQ59" i="3"/>
  <c r="CQ60" i="3"/>
  <c r="CQ61" i="3"/>
  <c r="CQ62" i="3"/>
  <c r="CQ64" i="3"/>
  <c r="CQ65" i="3"/>
  <c r="CQ66" i="3"/>
  <c r="CQ67" i="3"/>
  <c r="CQ69" i="3"/>
  <c r="CQ70" i="3"/>
  <c r="CQ71" i="3"/>
  <c r="CQ72" i="3"/>
  <c r="CQ74" i="3"/>
  <c r="CQ75" i="3"/>
  <c r="CQ76" i="3"/>
  <c r="CQ77" i="3"/>
  <c r="CQ79" i="3"/>
  <c r="CQ80" i="3"/>
  <c r="CQ81" i="3"/>
  <c r="CQ82" i="3"/>
  <c r="CQ84" i="3"/>
  <c r="CQ85" i="3"/>
  <c r="CQ86" i="3"/>
  <c r="CQ87" i="3"/>
  <c r="CQ89" i="3"/>
  <c r="CQ90" i="3"/>
  <c r="CQ91" i="3"/>
  <c r="CQ92" i="3"/>
  <c r="CQ94" i="3"/>
  <c r="CQ95" i="3"/>
  <c r="CQ96" i="3"/>
  <c r="CQ97" i="3"/>
  <c r="CQ99" i="3"/>
  <c r="CQ100" i="3"/>
  <c r="CQ101" i="3"/>
  <c r="CQ102" i="3"/>
  <c r="CQ104" i="3"/>
  <c r="CQ105" i="3"/>
  <c r="CQ106" i="3"/>
  <c r="CQ107" i="3"/>
  <c r="CQ109" i="3"/>
  <c r="CQ110" i="3"/>
  <c r="CQ111" i="3"/>
  <c r="CQ112" i="3"/>
  <c r="CQ114" i="3"/>
  <c r="CQ115" i="3"/>
  <c r="CQ116" i="3"/>
  <c r="CQ117" i="3"/>
  <c r="CQ118" i="3"/>
  <c r="CQ119" i="3"/>
  <c r="CQ120" i="3"/>
  <c r="CQ121" i="3"/>
  <c r="CQ122" i="3"/>
  <c r="CQ124" i="3"/>
  <c r="CQ125" i="3"/>
  <c r="CQ126" i="3"/>
  <c r="CQ127" i="3"/>
  <c r="CQ129" i="3"/>
  <c r="CQ130" i="3"/>
  <c r="CQ131" i="3"/>
  <c r="CQ132" i="3"/>
  <c r="CQ134" i="3"/>
  <c r="CQ135" i="3"/>
  <c r="CQ136" i="3"/>
  <c r="CQ137" i="3"/>
  <c r="CQ139" i="3"/>
  <c r="CQ140" i="3"/>
  <c r="CQ141" i="3"/>
  <c r="CQ142" i="3"/>
  <c r="CQ144" i="3"/>
  <c r="CQ145" i="3"/>
  <c r="CQ146" i="3"/>
  <c r="CQ147" i="3"/>
  <c r="CQ149" i="3"/>
  <c r="CQ150" i="3"/>
  <c r="CQ151" i="3"/>
  <c r="CQ152" i="3"/>
  <c r="CQ154" i="3"/>
  <c r="CQ155" i="3"/>
  <c r="CQ156" i="3"/>
  <c r="CQ157" i="3"/>
  <c r="CQ159" i="3"/>
  <c r="CQ160" i="3"/>
  <c r="CQ161" i="3"/>
  <c r="CQ162" i="3"/>
  <c r="CQ164" i="3"/>
  <c r="CQ165" i="3"/>
  <c r="CQ166" i="3"/>
  <c r="CQ167" i="3"/>
  <c r="CQ169" i="3"/>
  <c r="CQ170" i="3"/>
  <c r="CQ171" i="3"/>
  <c r="CQ172" i="3"/>
  <c r="CQ174" i="3"/>
  <c r="CQ175" i="3"/>
  <c r="CQ176" i="3"/>
  <c r="CQ177" i="3"/>
  <c r="CQ179" i="3"/>
  <c r="CQ180" i="3"/>
  <c r="CQ181" i="3"/>
  <c r="CQ182" i="3"/>
  <c r="CQ184" i="3"/>
  <c r="CQ185" i="3"/>
  <c r="CQ186" i="3"/>
  <c r="CQ187" i="3"/>
  <c r="CQ189" i="3"/>
  <c r="CQ190" i="3"/>
  <c r="CQ191" i="3"/>
  <c r="CQ192" i="3"/>
  <c r="CQ194" i="3"/>
  <c r="CQ195" i="3"/>
  <c r="CQ196" i="3"/>
  <c r="CQ197" i="3"/>
  <c r="CQ199" i="3"/>
  <c r="CQ200" i="3"/>
  <c r="CQ201" i="3"/>
  <c r="CQ202" i="3"/>
  <c r="CQ204" i="3"/>
  <c r="CQ205" i="3"/>
  <c r="CQ206" i="3"/>
  <c r="CQ207" i="3"/>
  <c r="CQ209" i="3"/>
  <c r="CQ210" i="3"/>
  <c r="CQ211" i="3"/>
  <c r="CQ212" i="3"/>
  <c r="CQ214" i="3"/>
  <c r="CQ215" i="3"/>
  <c r="CQ216" i="3"/>
  <c r="CQ217" i="3"/>
  <c r="CQ219" i="3"/>
  <c r="CQ220" i="3"/>
  <c r="CQ221" i="3"/>
  <c r="CQ222" i="3"/>
  <c r="CQ224" i="3"/>
  <c r="CQ225" i="3"/>
  <c r="CQ226" i="3"/>
  <c r="CQ227" i="3"/>
  <c r="CQ229" i="3"/>
  <c r="CQ230" i="3"/>
  <c r="CQ231" i="3"/>
  <c r="CQ232" i="3"/>
  <c r="CQ234" i="3"/>
  <c r="CQ235" i="3"/>
  <c r="CQ236" i="3"/>
  <c r="CQ237" i="3"/>
  <c r="CQ239" i="3"/>
  <c r="CQ240" i="3"/>
  <c r="CQ241" i="3"/>
  <c r="CQ242" i="3"/>
  <c r="CQ244" i="3"/>
  <c r="CQ245" i="3"/>
  <c r="CQ246" i="3"/>
  <c r="CQ247" i="3"/>
  <c r="CQ249" i="3"/>
  <c r="CQ250" i="3"/>
  <c r="CQ251" i="3"/>
  <c r="CQ252" i="3"/>
  <c r="CQ253" i="3"/>
  <c r="CQ254" i="3"/>
  <c r="CQ255" i="3"/>
  <c r="CQ256" i="3"/>
  <c r="CQ257" i="3"/>
  <c r="CQ259" i="3"/>
  <c r="CQ260" i="3"/>
  <c r="CQ261" i="3"/>
  <c r="CQ262" i="3"/>
  <c r="CQ264" i="3"/>
  <c r="CQ265" i="3"/>
  <c r="CQ266" i="3"/>
  <c r="CQ267" i="3"/>
  <c r="CQ269" i="3"/>
  <c r="CQ270" i="3"/>
  <c r="CQ271" i="3"/>
  <c r="CQ272" i="3"/>
  <c r="CQ274" i="3"/>
  <c r="CQ275" i="3"/>
  <c r="CQ276" i="3"/>
  <c r="CQ277" i="3"/>
  <c r="CQ279" i="3"/>
  <c r="CQ280" i="3"/>
  <c r="CQ281" i="3"/>
  <c r="CQ282" i="3"/>
  <c r="CQ284" i="3"/>
  <c r="CQ285" i="3"/>
  <c r="CQ286" i="3"/>
  <c r="CQ287" i="3"/>
  <c r="CQ289" i="3"/>
  <c r="CQ290" i="3"/>
  <c r="CQ291" i="3"/>
  <c r="CQ292" i="3"/>
  <c r="CQ294" i="3"/>
  <c r="CQ295" i="3"/>
  <c r="CQ296" i="3"/>
  <c r="CQ297" i="3"/>
  <c r="CQ299" i="3"/>
  <c r="CQ300" i="3"/>
  <c r="CQ301" i="3"/>
  <c r="CQ302" i="3"/>
  <c r="CQ304" i="3"/>
  <c r="CQ305" i="3"/>
  <c r="CQ306" i="3"/>
  <c r="CQ307" i="3"/>
  <c r="CQ309" i="3"/>
  <c r="CQ310" i="3"/>
  <c r="CQ311" i="3"/>
  <c r="CQ312" i="3"/>
  <c r="CQ314" i="3"/>
  <c r="CQ315" i="3"/>
  <c r="CQ316" i="3"/>
  <c r="CQ317" i="3"/>
  <c r="CQ319" i="3"/>
  <c r="CQ320" i="3"/>
  <c r="CQ321" i="3"/>
  <c r="CQ322" i="3"/>
  <c r="CQ324" i="3"/>
  <c r="CQ325" i="3"/>
  <c r="CQ326" i="3"/>
  <c r="CQ327" i="3"/>
  <c r="CQ329" i="3"/>
  <c r="CQ330" i="3"/>
  <c r="CQ331" i="3"/>
  <c r="CQ332" i="3"/>
  <c r="CQ333" i="3"/>
  <c r="CQ334" i="3"/>
  <c r="CQ335" i="3"/>
  <c r="CQ336" i="3"/>
  <c r="CQ337" i="3"/>
  <c r="CQ339" i="3"/>
  <c r="CQ340" i="3"/>
  <c r="CQ341" i="3"/>
  <c r="CQ342" i="3"/>
  <c r="CQ344" i="3"/>
  <c r="CQ345" i="3"/>
  <c r="CQ346" i="3"/>
  <c r="CQ347" i="3"/>
  <c r="CQ349" i="3"/>
  <c r="CQ350" i="3"/>
  <c r="CQ351" i="3"/>
  <c r="CQ352" i="3"/>
  <c r="CQ354" i="3"/>
  <c r="CQ355" i="3"/>
  <c r="CQ356" i="3"/>
  <c r="CQ357" i="3"/>
  <c r="CQ359" i="3"/>
  <c r="CQ360" i="3"/>
  <c r="CQ361" i="3"/>
  <c r="CQ362" i="3"/>
  <c r="CQ364" i="3"/>
  <c r="CQ365" i="3"/>
  <c r="CQ366" i="3"/>
  <c r="CQ367" i="3"/>
  <c r="CQ369" i="3"/>
  <c r="CQ370" i="3"/>
  <c r="CQ371" i="3"/>
  <c r="CQ372" i="3"/>
  <c r="CQ374" i="3"/>
  <c r="CQ375" i="3"/>
  <c r="CQ376" i="3"/>
  <c r="CQ377" i="3"/>
  <c r="CQ379" i="3"/>
  <c r="CQ380" i="3"/>
  <c r="CQ381" i="3"/>
  <c r="CQ382" i="3"/>
  <c r="CQ384" i="3"/>
  <c r="CQ385" i="3"/>
  <c r="CQ386" i="3"/>
  <c r="CQ387" i="3"/>
  <c r="CQ389" i="3"/>
  <c r="CQ390" i="3"/>
  <c r="CQ391" i="3"/>
  <c r="CQ392" i="3"/>
  <c r="CQ394" i="3"/>
  <c r="CQ395" i="3"/>
  <c r="CQ396" i="3"/>
  <c r="CQ397" i="3"/>
  <c r="CQ399" i="3"/>
  <c r="CQ400" i="3"/>
  <c r="CQ401" i="3"/>
  <c r="CQ402" i="3"/>
  <c r="CQ404" i="3"/>
  <c r="CQ405" i="3"/>
  <c r="CQ406" i="3"/>
  <c r="CQ407" i="3"/>
  <c r="CQ409" i="3"/>
  <c r="CQ410" i="3"/>
  <c r="CQ411" i="3"/>
  <c r="CQ412" i="3"/>
  <c r="CQ414" i="3"/>
  <c r="CQ415" i="3"/>
  <c r="CQ416" i="3"/>
  <c r="CQ417" i="3"/>
  <c r="CQ419" i="3"/>
  <c r="CQ420" i="3"/>
  <c r="CQ421" i="3"/>
  <c r="CQ422" i="3"/>
  <c r="CQ424" i="3"/>
  <c r="CQ425" i="3"/>
  <c r="CQ426" i="3"/>
  <c r="CQ427" i="3"/>
  <c r="CQ429" i="3"/>
  <c r="CQ430" i="3"/>
  <c r="CQ431" i="3"/>
  <c r="CQ432" i="3"/>
  <c r="CQ434" i="3"/>
  <c r="CQ435" i="3"/>
  <c r="CQ436" i="3"/>
  <c r="CQ437" i="3"/>
  <c r="CQ439" i="3"/>
  <c r="CQ440" i="3"/>
  <c r="CQ441" i="3"/>
  <c r="CQ442" i="3"/>
  <c r="CQ444" i="3"/>
  <c r="CQ445" i="3"/>
  <c r="CQ446" i="3"/>
  <c r="CQ447" i="3"/>
  <c r="CQ449" i="3"/>
  <c r="CQ450" i="3"/>
  <c r="CQ451" i="3"/>
  <c r="CQ452" i="3"/>
  <c r="CQ454" i="3"/>
  <c r="CQ455" i="3"/>
  <c r="CQ456" i="3"/>
  <c r="CQ457" i="3"/>
  <c r="CQ459" i="3"/>
  <c r="CQ460" i="3"/>
  <c r="CQ461" i="3"/>
  <c r="CQ462" i="3"/>
  <c r="CQ464" i="3"/>
  <c r="CQ465" i="3"/>
  <c r="CQ466" i="3"/>
  <c r="CQ467" i="3"/>
  <c r="CQ469" i="3"/>
  <c r="CQ470" i="3"/>
  <c r="CQ471" i="3"/>
  <c r="CQ472" i="3"/>
  <c r="CQ474" i="3"/>
  <c r="CQ475" i="3"/>
  <c r="CQ476" i="3"/>
  <c r="CQ477" i="3"/>
  <c r="CQ479" i="3"/>
  <c r="CQ480" i="3"/>
  <c r="CQ481" i="3"/>
  <c r="CQ482" i="3"/>
  <c r="CQ484" i="3"/>
  <c r="CQ485" i="3"/>
  <c r="CQ486" i="3"/>
  <c r="CQ487" i="3"/>
  <c r="CQ489" i="3"/>
  <c r="CQ490" i="3"/>
  <c r="CQ491" i="3"/>
  <c r="CQ492" i="3"/>
  <c r="CQ494" i="3"/>
  <c r="CQ495" i="3"/>
  <c r="CQ496" i="3"/>
  <c r="CQ497" i="3"/>
  <c r="CQ499" i="3"/>
  <c r="CQ500" i="3"/>
  <c r="CQ501" i="3"/>
  <c r="CQ502" i="3"/>
  <c r="CQ504" i="3"/>
  <c r="CQ505" i="3"/>
  <c r="CQ506" i="3"/>
  <c r="CQ507" i="3"/>
  <c r="CQ509" i="3"/>
  <c r="CQ510" i="3"/>
  <c r="CQ511" i="3"/>
  <c r="CQ512" i="3"/>
  <c r="CQ514" i="3"/>
  <c r="CQ515" i="3"/>
  <c r="CQ516" i="3"/>
  <c r="CQ517" i="3"/>
  <c r="CQ519" i="3"/>
  <c r="CQ520" i="3"/>
  <c r="CQ521" i="3"/>
  <c r="CQ522" i="3"/>
  <c r="CQ524" i="3"/>
  <c r="CQ525" i="3"/>
  <c r="CQ526" i="3"/>
  <c r="CQ527" i="3"/>
  <c r="CQ529" i="3"/>
  <c r="CQ530" i="3"/>
  <c r="CQ531" i="3"/>
  <c r="CQ532" i="3"/>
  <c r="CQ534" i="3"/>
  <c r="CQ535" i="3"/>
  <c r="CQ536" i="3"/>
  <c r="CQ537" i="3"/>
  <c r="CQ539" i="3"/>
  <c r="CQ540" i="3"/>
  <c r="CQ541" i="3"/>
  <c r="CQ542" i="3"/>
  <c r="CQ544" i="3"/>
  <c r="CQ545" i="3"/>
  <c r="CQ546" i="3"/>
  <c r="CQ547" i="3"/>
  <c r="CQ549" i="3"/>
  <c r="CQ550" i="3"/>
  <c r="CQ551" i="3"/>
  <c r="CQ552" i="3"/>
  <c r="CQ554" i="3"/>
  <c r="CQ555" i="3"/>
  <c r="CQ556" i="3"/>
  <c r="CQ557" i="3"/>
  <c r="CQ558" i="3"/>
  <c r="CQ559" i="3"/>
  <c r="CQ560" i="3"/>
  <c r="CQ561" i="3"/>
  <c r="CQ562" i="3"/>
  <c r="CQ564" i="3"/>
  <c r="CQ565" i="3"/>
  <c r="CQ566" i="3"/>
  <c r="CQ567" i="3"/>
  <c r="CQ569" i="3"/>
  <c r="CQ570" i="3"/>
  <c r="CQ571" i="3"/>
  <c r="CQ572" i="3"/>
  <c r="CQ573" i="3"/>
  <c r="CQ574" i="3"/>
  <c r="CQ575" i="3"/>
  <c r="CQ576" i="3"/>
  <c r="CQ577" i="3"/>
  <c r="CQ578" i="3"/>
  <c r="CQ579" i="3"/>
  <c r="CQ580" i="3"/>
  <c r="CQ581" i="3"/>
  <c r="CQ582" i="3"/>
  <c r="CQ584" i="3"/>
  <c r="CQ585" i="3"/>
  <c r="CQ586" i="3"/>
  <c r="CQ587" i="3"/>
  <c r="CQ589" i="3"/>
  <c r="CQ590" i="3"/>
  <c r="CQ591" i="3"/>
  <c r="CQ592" i="3"/>
  <c r="CQ594" i="3"/>
  <c r="CQ595" i="3"/>
  <c r="CQ596" i="3"/>
  <c r="CQ597" i="3"/>
  <c r="CQ599" i="3"/>
  <c r="CQ600" i="3"/>
  <c r="CQ601" i="3"/>
  <c r="CQ602" i="3"/>
  <c r="CQ604" i="3"/>
  <c r="CQ605" i="3"/>
  <c r="CQ606" i="3"/>
  <c r="CQ607" i="3"/>
  <c r="CQ609" i="3"/>
  <c r="CQ610" i="3"/>
  <c r="CQ611" i="3"/>
  <c r="CQ612" i="3"/>
  <c r="CQ614" i="3"/>
  <c r="CQ615" i="3"/>
  <c r="CQ616" i="3"/>
  <c r="CQ617" i="3"/>
  <c r="CQ619" i="3"/>
  <c r="CQ620" i="3"/>
  <c r="CQ621" i="3"/>
  <c r="CQ622" i="3"/>
  <c r="CQ624" i="3"/>
  <c r="CQ625" i="3"/>
  <c r="CQ626" i="3"/>
  <c r="CQ627" i="3"/>
  <c r="CQ629" i="3"/>
  <c r="CQ630" i="3"/>
  <c r="CQ631" i="3"/>
  <c r="CQ632" i="3"/>
  <c r="CQ634" i="3"/>
  <c r="CQ635" i="3"/>
  <c r="CQ636" i="3"/>
  <c r="CQ637" i="3"/>
  <c r="CQ639" i="3"/>
  <c r="CQ640" i="3"/>
  <c r="CQ641" i="3"/>
  <c r="CQ642" i="3"/>
  <c r="CQ644" i="3"/>
  <c r="CQ645" i="3"/>
  <c r="CQ646" i="3"/>
  <c r="CQ647" i="3"/>
  <c r="CQ649" i="3"/>
  <c r="CQ650" i="3"/>
  <c r="CQ651" i="3"/>
  <c r="CQ652" i="3"/>
  <c r="CQ653" i="3"/>
  <c r="CQ654" i="3"/>
  <c r="CQ655" i="3"/>
  <c r="CQ656" i="3"/>
  <c r="CQ657" i="3"/>
  <c r="CQ659" i="3"/>
  <c r="CQ660" i="3"/>
  <c r="CQ661" i="3"/>
  <c r="CQ662" i="3"/>
  <c r="CQ664" i="3"/>
  <c r="CQ665" i="3"/>
  <c r="CQ666" i="3"/>
  <c r="CQ667" i="3"/>
  <c r="CQ669" i="3"/>
  <c r="CQ670" i="3"/>
  <c r="CQ671" i="3"/>
  <c r="CQ672" i="3"/>
  <c r="CQ674" i="3"/>
  <c r="CQ675" i="3"/>
  <c r="CQ676" i="3"/>
  <c r="CQ677" i="3"/>
  <c r="CQ679" i="3"/>
  <c r="CQ680" i="3"/>
  <c r="CQ681" i="3"/>
  <c r="CQ682" i="3"/>
  <c r="CQ684" i="3"/>
  <c r="CQ685" i="3"/>
  <c r="CQ686" i="3"/>
  <c r="CQ687" i="3"/>
  <c r="CQ689" i="3"/>
  <c r="CQ690" i="3"/>
  <c r="CQ691" i="3"/>
  <c r="CQ692" i="3"/>
  <c r="CQ694" i="3"/>
  <c r="CQ695" i="3"/>
  <c r="CQ696" i="3"/>
  <c r="CQ697" i="3"/>
  <c r="CQ698" i="3"/>
  <c r="CQ699" i="3"/>
  <c r="CQ700" i="3"/>
  <c r="CQ701" i="3"/>
  <c r="CQ702" i="3"/>
  <c r="CQ704" i="3"/>
  <c r="CQ705" i="3"/>
  <c r="CQ706" i="3"/>
  <c r="CQ707" i="3"/>
  <c r="CQ709" i="3"/>
  <c r="CQ710" i="3"/>
  <c r="CQ711" i="3"/>
  <c r="CQ712" i="3"/>
  <c r="CQ714" i="3"/>
  <c r="CQ715" i="3"/>
  <c r="CQ716" i="3"/>
  <c r="CQ717" i="3"/>
  <c r="CQ719" i="3"/>
  <c r="CQ720" i="3"/>
  <c r="CQ721" i="3"/>
  <c r="CQ722" i="3"/>
  <c r="CQ724" i="3"/>
  <c r="CQ725" i="3"/>
  <c r="CQ726" i="3"/>
  <c r="CQ727" i="3"/>
  <c r="CQ729" i="3"/>
  <c r="CQ730" i="3"/>
  <c r="CQ731" i="3"/>
  <c r="CQ732" i="3"/>
  <c r="CQ734" i="3"/>
  <c r="CQ735" i="3"/>
  <c r="CQ736" i="3"/>
  <c r="CQ737" i="3"/>
  <c r="CQ739" i="3"/>
  <c r="CQ740" i="3"/>
  <c r="CQ741" i="3"/>
  <c r="CQ742" i="3"/>
  <c r="CQ744" i="3"/>
  <c r="CQ745" i="3"/>
  <c r="CQ746" i="3"/>
  <c r="CQ747" i="3"/>
  <c r="CQ749" i="3"/>
  <c r="CQ750" i="3"/>
  <c r="CQ751" i="3"/>
  <c r="CQ752" i="3"/>
  <c r="CQ754" i="3"/>
  <c r="CQ755" i="3"/>
  <c r="CQ756" i="3"/>
  <c r="CQ757" i="3"/>
  <c r="CQ759" i="3"/>
  <c r="CQ760" i="3"/>
  <c r="CQ761" i="3"/>
  <c r="CQ762" i="3"/>
  <c r="CQ764" i="3"/>
  <c r="CQ765" i="3"/>
  <c r="CQ766" i="3"/>
  <c r="CQ767" i="3"/>
  <c r="CQ769" i="3"/>
  <c r="CQ770" i="3"/>
  <c r="CQ771" i="3"/>
  <c r="CQ772" i="3"/>
  <c r="CQ774" i="3"/>
  <c r="CQ775" i="3"/>
  <c r="CQ776" i="3"/>
  <c r="CQ777" i="3"/>
  <c r="CQ779" i="3"/>
  <c r="CQ780" i="3"/>
  <c r="CQ781" i="3"/>
  <c r="CQ782" i="3"/>
  <c r="CQ784" i="3"/>
  <c r="CQ785" i="3"/>
  <c r="CQ786" i="3"/>
  <c r="CQ787" i="3"/>
  <c r="CQ789" i="3"/>
  <c r="CQ790" i="3"/>
  <c r="CQ791" i="3"/>
  <c r="CQ792" i="3"/>
  <c r="CQ794" i="3"/>
  <c r="CQ795" i="3"/>
  <c r="CQ796" i="3"/>
  <c r="CQ797" i="3"/>
  <c r="CQ799" i="3"/>
  <c r="CQ800" i="3"/>
  <c r="CQ801" i="3"/>
  <c r="CQ802" i="3"/>
  <c r="CQ804" i="3"/>
  <c r="CQ805" i="3"/>
  <c r="CQ806" i="3"/>
  <c r="CQ807" i="3"/>
  <c r="CQ809" i="3"/>
  <c r="CQ810" i="3"/>
  <c r="CQ811" i="3"/>
  <c r="CQ812" i="3"/>
  <c r="CQ814" i="3"/>
  <c r="CQ815" i="3"/>
  <c r="CQ816" i="3"/>
  <c r="CQ817" i="3"/>
  <c r="CQ819" i="3"/>
  <c r="CQ820" i="3"/>
  <c r="CQ821" i="3"/>
  <c r="CQ822" i="3"/>
  <c r="CQ824" i="3"/>
  <c r="CQ825" i="3"/>
  <c r="CQ826" i="3"/>
  <c r="CQ827" i="3"/>
  <c r="CQ829" i="3"/>
  <c r="CQ830" i="3"/>
  <c r="CQ831" i="3"/>
  <c r="CQ832" i="3"/>
  <c r="CQ834" i="3"/>
  <c r="CQ835" i="3"/>
  <c r="CQ836" i="3"/>
  <c r="CQ837" i="3"/>
  <c r="CQ839" i="3"/>
  <c r="CQ840" i="3"/>
  <c r="CQ841" i="3"/>
  <c r="CQ842" i="3"/>
  <c r="CQ844" i="3"/>
  <c r="CQ845" i="3"/>
  <c r="CQ846" i="3"/>
  <c r="CQ847" i="3"/>
  <c r="CQ849" i="3"/>
  <c r="CQ850" i="3"/>
  <c r="CQ851" i="3"/>
  <c r="CQ852" i="3"/>
  <c r="CQ854" i="3"/>
  <c r="CQ855" i="3"/>
  <c r="CQ856" i="3"/>
  <c r="CQ857" i="3"/>
  <c r="CQ859" i="3"/>
  <c r="CQ860" i="3"/>
  <c r="CQ861" i="3"/>
  <c r="CQ862" i="3"/>
  <c r="CQ864" i="3"/>
  <c r="CQ865" i="3"/>
  <c r="CQ866" i="3"/>
  <c r="CQ867" i="3"/>
  <c r="CQ869" i="3"/>
  <c r="CQ870" i="3"/>
  <c r="CQ871" i="3"/>
  <c r="CQ872" i="3"/>
  <c r="CQ874" i="3"/>
  <c r="CQ875" i="3"/>
  <c r="CQ876" i="3"/>
  <c r="CQ877" i="3"/>
  <c r="CQ879" i="3"/>
  <c r="CQ880" i="3"/>
  <c r="CQ881" i="3"/>
  <c r="CQ882" i="3"/>
  <c r="CQ884" i="3"/>
  <c r="CQ885" i="3"/>
  <c r="CQ886" i="3"/>
  <c r="CQ887" i="3"/>
  <c r="CQ889" i="3"/>
  <c r="CQ890" i="3"/>
  <c r="CQ891" i="3"/>
  <c r="CQ892" i="3"/>
  <c r="CQ893" i="3"/>
  <c r="CQ894" i="3"/>
  <c r="CQ895" i="3"/>
  <c r="CQ896" i="3"/>
  <c r="CQ897" i="3"/>
  <c r="CQ899" i="3"/>
  <c r="CQ900" i="3"/>
  <c r="CQ901" i="3"/>
  <c r="CQ902" i="3"/>
  <c r="CQ904" i="3"/>
  <c r="CQ905" i="3"/>
  <c r="CQ906" i="3"/>
  <c r="CQ907" i="3"/>
  <c r="CQ909" i="3"/>
  <c r="CQ910" i="3"/>
  <c r="CQ911" i="3"/>
  <c r="CQ912" i="3"/>
  <c r="CQ914" i="3"/>
  <c r="CQ915" i="3"/>
  <c r="CQ916" i="3"/>
  <c r="CQ917" i="3"/>
  <c r="CQ919" i="3"/>
  <c r="CQ920" i="3"/>
  <c r="CQ921" i="3"/>
  <c r="CQ922" i="3"/>
  <c r="CQ924" i="3"/>
  <c r="CQ925" i="3"/>
  <c r="CQ926" i="3"/>
  <c r="CQ927" i="3"/>
  <c r="CQ929" i="3"/>
  <c r="CQ930" i="3"/>
  <c r="CQ931" i="3"/>
  <c r="CQ932" i="3"/>
  <c r="CQ934" i="3"/>
  <c r="CQ935" i="3"/>
  <c r="CQ936" i="3"/>
  <c r="CQ937" i="3"/>
  <c r="CQ939" i="3"/>
  <c r="CQ940" i="3"/>
  <c r="CQ941" i="3"/>
  <c r="CQ942" i="3"/>
  <c r="CQ944" i="3"/>
  <c r="CQ945" i="3"/>
  <c r="CQ946" i="3"/>
  <c r="CQ947" i="3"/>
  <c r="CQ949" i="3"/>
  <c r="CQ950" i="3"/>
  <c r="CQ951" i="3"/>
  <c r="CQ952" i="3"/>
  <c r="CQ954" i="3"/>
  <c r="CQ955" i="3"/>
  <c r="CQ956" i="3"/>
  <c r="CQ957" i="3"/>
  <c r="CQ959" i="3"/>
  <c r="CQ960" i="3"/>
  <c r="CQ961" i="3"/>
  <c r="CQ962" i="3"/>
  <c r="CQ964" i="3"/>
  <c r="CQ965" i="3"/>
  <c r="CQ966" i="3"/>
  <c r="CQ967" i="3"/>
  <c r="CQ969" i="3"/>
  <c r="CQ970" i="3"/>
  <c r="CQ971" i="3"/>
  <c r="CQ972" i="3"/>
  <c r="CQ973" i="3"/>
  <c r="CQ974" i="3"/>
  <c r="CQ975" i="3"/>
  <c r="CQ976" i="3"/>
  <c r="CQ977" i="3"/>
  <c r="CQ979" i="3"/>
  <c r="CQ980" i="3"/>
  <c r="CQ981" i="3"/>
  <c r="CQ982" i="3"/>
  <c r="CQ984" i="3"/>
  <c r="CQ985" i="3"/>
  <c r="CQ986" i="3"/>
  <c r="CQ987" i="3"/>
  <c r="CQ989" i="3"/>
  <c r="CQ990" i="3"/>
  <c r="CQ991" i="3"/>
  <c r="CQ992" i="3"/>
  <c r="CQ994" i="3"/>
  <c r="CQ995" i="3"/>
  <c r="CQ996" i="3"/>
  <c r="CQ997" i="3"/>
  <c r="CQ999" i="3"/>
  <c r="CQ1000" i="3"/>
  <c r="CQ1001" i="3"/>
  <c r="CQ1002" i="3"/>
  <c r="CQ1004" i="3"/>
  <c r="CQ1005" i="3"/>
  <c r="CQ1006" i="3"/>
  <c r="CQ1007" i="3"/>
  <c r="CQ1009" i="3"/>
  <c r="CQ1010" i="3"/>
  <c r="CQ1011" i="3"/>
  <c r="CQ1012" i="3"/>
  <c r="CQ1014" i="3"/>
  <c r="CQ1015" i="3"/>
  <c r="CQ1016" i="3"/>
  <c r="CQ1017" i="3"/>
  <c r="CQ1019" i="3"/>
  <c r="CQ1020" i="3"/>
  <c r="CQ1021" i="3"/>
  <c r="CQ1022" i="3"/>
  <c r="CQ1024" i="3"/>
  <c r="CQ1025" i="3"/>
  <c r="CQ1026" i="3"/>
  <c r="CQ1027" i="3"/>
  <c r="CQ1029" i="3"/>
  <c r="CQ1030" i="3"/>
  <c r="CQ1031" i="3"/>
  <c r="CQ1032" i="3"/>
  <c r="CQ1034" i="3"/>
  <c r="CQ1035" i="3"/>
  <c r="CQ1036" i="3"/>
  <c r="CQ1037" i="3"/>
  <c r="CQ1039" i="3"/>
  <c r="CQ1040" i="3"/>
  <c r="CQ1041" i="3"/>
  <c r="CQ1042" i="3"/>
  <c r="CQ1044" i="3"/>
  <c r="CQ1045" i="3"/>
  <c r="CQ1046" i="3"/>
  <c r="CQ1047" i="3"/>
  <c r="CQ1049" i="3"/>
  <c r="CQ1050" i="3"/>
  <c r="CQ1051" i="3"/>
  <c r="CQ1052" i="3"/>
  <c r="CQ1054" i="3"/>
  <c r="CQ1055" i="3"/>
  <c r="CQ1056" i="3"/>
  <c r="CQ1057" i="3"/>
  <c r="CQ1059" i="3"/>
  <c r="CQ1060" i="3"/>
  <c r="CQ1061" i="3"/>
  <c r="CQ1062" i="3"/>
  <c r="CQ1064" i="3"/>
  <c r="CQ1065" i="3"/>
  <c r="CQ1066" i="3"/>
  <c r="CQ1067" i="3"/>
  <c r="CQ1069" i="3"/>
  <c r="CQ1070" i="3"/>
  <c r="CQ1071" i="3"/>
  <c r="CQ1072" i="3"/>
  <c r="CQ1074" i="3"/>
  <c r="CQ1075" i="3"/>
  <c r="CQ1076" i="3"/>
  <c r="CQ1077" i="3"/>
  <c r="CQ1079" i="3"/>
  <c r="CQ1080" i="3"/>
  <c r="CQ1081" i="3"/>
  <c r="CQ1082" i="3"/>
  <c r="CQ1084" i="3"/>
  <c r="CQ1085" i="3"/>
  <c r="CQ1086" i="3"/>
  <c r="CQ1087" i="3"/>
  <c r="CQ1089" i="3"/>
  <c r="CQ1090" i="3"/>
  <c r="CQ1091" i="3"/>
  <c r="CQ1092" i="3"/>
  <c r="CQ1094" i="3"/>
  <c r="CQ1095" i="3"/>
  <c r="CQ1096" i="3"/>
  <c r="CQ1097" i="3"/>
  <c r="CQ1099" i="3"/>
  <c r="CQ1100" i="3"/>
  <c r="CQ1101" i="3"/>
  <c r="CQ1102" i="3"/>
  <c r="CQ1104" i="3"/>
  <c r="CQ1105" i="3"/>
  <c r="CQ1106" i="3"/>
  <c r="CQ1107" i="3"/>
  <c r="CQ1109" i="3"/>
  <c r="CQ1110" i="3"/>
  <c r="CQ1111" i="3"/>
  <c r="CQ1112" i="3"/>
  <c r="CQ1114" i="3"/>
  <c r="CQ1115" i="3"/>
  <c r="CQ1116" i="3"/>
  <c r="CQ1117" i="3"/>
  <c r="CQ1119" i="3"/>
  <c r="CQ1120" i="3"/>
  <c r="CQ1121" i="3"/>
  <c r="CQ1122" i="3"/>
  <c r="CQ1124" i="3"/>
  <c r="CQ1125" i="3"/>
  <c r="CQ1126" i="3"/>
  <c r="CQ1127" i="3"/>
  <c r="CQ1129" i="3"/>
  <c r="CQ1130" i="3"/>
  <c r="CQ1131" i="3"/>
  <c r="CQ1132" i="3"/>
  <c r="CQ1134" i="3"/>
  <c r="CQ1135" i="3"/>
  <c r="CQ1136" i="3"/>
  <c r="CQ1137" i="3"/>
  <c r="CQ1139" i="3"/>
  <c r="CQ1140" i="3"/>
  <c r="CQ1141" i="3"/>
  <c r="CQ1142" i="3"/>
  <c r="CQ1144" i="3"/>
  <c r="CQ1145" i="3"/>
  <c r="CQ1146" i="3"/>
  <c r="CQ1147" i="3"/>
  <c r="CQ1149" i="3"/>
  <c r="CQ1150" i="3"/>
  <c r="CQ1151" i="3"/>
  <c r="CQ1152" i="3"/>
  <c r="CQ1154" i="3"/>
  <c r="CQ1155" i="3"/>
  <c r="CQ1156" i="3"/>
  <c r="CQ1157" i="3"/>
  <c r="CQ1159" i="3"/>
  <c r="CQ1160" i="3"/>
  <c r="CQ1161" i="3"/>
  <c r="CQ1162" i="3"/>
  <c r="CQ1164" i="3"/>
  <c r="CQ1165" i="3"/>
  <c r="CQ1166" i="3"/>
  <c r="CQ1167" i="3"/>
  <c r="CQ1169" i="3"/>
  <c r="CQ1170" i="3"/>
  <c r="CQ1171" i="3"/>
  <c r="CQ1172" i="3"/>
  <c r="CQ1174" i="3"/>
  <c r="CQ1175" i="3"/>
  <c r="CQ1176" i="3"/>
  <c r="CQ1177" i="3"/>
  <c r="CQ1178" i="3"/>
  <c r="CQ1179" i="3"/>
  <c r="CQ1180" i="3"/>
  <c r="CQ1181" i="3"/>
  <c r="CQ1182" i="3"/>
  <c r="CQ1184" i="3"/>
  <c r="CQ1185" i="3"/>
  <c r="CQ1186" i="3"/>
  <c r="CQ1187" i="3"/>
  <c r="CQ1189" i="3"/>
  <c r="CQ1190" i="3"/>
  <c r="CQ1191" i="3"/>
  <c r="CQ1192" i="3"/>
  <c r="CQ1194" i="3"/>
  <c r="CQ1195" i="3"/>
  <c r="CQ1196" i="3"/>
  <c r="CQ1197" i="3"/>
  <c r="CQ1199" i="3"/>
  <c r="CQ1200" i="3"/>
  <c r="CQ1201" i="3"/>
  <c r="CQ1202" i="3"/>
  <c r="CQ1204" i="3"/>
  <c r="CQ1205" i="3"/>
  <c r="CQ1206" i="3"/>
  <c r="CQ1207" i="3"/>
  <c r="CQ1209" i="3"/>
  <c r="CQ1210" i="3"/>
  <c r="CQ1211" i="3"/>
  <c r="CQ1212" i="3"/>
  <c r="CQ1213" i="3"/>
  <c r="CQ1214" i="3"/>
  <c r="CQ1215" i="3"/>
  <c r="CQ1216" i="3"/>
  <c r="CQ1217" i="3"/>
  <c r="CQ1219" i="3"/>
  <c r="CQ1220" i="3"/>
  <c r="CQ1221" i="3"/>
  <c r="CQ1222" i="3"/>
  <c r="CQ1224" i="3"/>
  <c r="CQ1225" i="3"/>
  <c r="CQ1226" i="3"/>
  <c r="CQ1227" i="3"/>
  <c r="CQ1229" i="3"/>
  <c r="CQ1230" i="3"/>
  <c r="CQ1231" i="3"/>
  <c r="CQ1232" i="3"/>
  <c r="CQ1234" i="3"/>
  <c r="CQ1235" i="3"/>
  <c r="CQ1236" i="3"/>
  <c r="CQ1237" i="3"/>
  <c r="CQ1239" i="3"/>
  <c r="CQ1240" i="3"/>
  <c r="CQ1241" i="3"/>
  <c r="CQ1242" i="3"/>
  <c r="CQ1244" i="3"/>
  <c r="CQ1245" i="3"/>
  <c r="CQ1246" i="3"/>
  <c r="CQ1247" i="3"/>
  <c r="CQ1249" i="3"/>
  <c r="CQ1250" i="3"/>
  <c r="CQ1251" i="3"/>
  <c r="CQ1252" i="3"/>
  <c r="CQ1254" i="3"/>
  <c r="CQ1255" i="3"/>
  <c r="CQ1256" i="3"/>
  <c r="CQ1257" i="3"/>
  <c r="CQ1258" i="3"/>
  <c r="CQ1259" i="3"/>
  <c r="CQ1260" i="3"/>
  <c r="CQ1261" i="3"/>
  <c r="CQ1262" i="3"/>
  <c r="CQ1264" i="3"/>
  <c r="CQ1265" i="3"/>
  <c r="CQ1266" i="3"/>
  <c r="CQ1267" i="3"/>
  <c r="CQ1269" i="3"/>
  <c r="CQ1270" i="3"/>
  <c r="CQ1271" i="3"/>
  <c r="CQ1272" i="3"/>
  <c r="CQ1274" i="3"/>
  <c r="CQ1275" i="3"/>
  <c r="CQ1276" i="3"/>
  <c r="CQ1277" i="3"/>
  <c r="CQ1279" i="3"/>
  <c r="CQ1280" i="3"/>
  <c r="CQ1281" i="3"/>
  <c r="CQ1282" i="3"/>
  <c r="CQ1284" i="3"/>
  <c r="CQ1285" i="3"/>
  <c r="CQ1286" i="3"/>
  <c r="CQ1287" i="3"/>
  <c r="CQ1289" i="3"/>
  <c r="CQ1290" i="3"/>
  <c r="CQ1291" i="3"/>
  <c r="CQ1292" i="3"/>
  <c r="CQ1293" i="3"/>
  <c r="CQ1294" i="3"/>
  <c r="CQ1295" i="3"/>
  <c r="CQ1296" i="3"/>
  <c r="CQ1297" i="3"/>
  <c r="CQ1298" i="3"/>
  <c r="CQ1299" i="3"/>
  <c r="CQ1300" i="3"/>
  <c r="CQ1301" i="3"/>
  <c r="CQ1302" i="3"/>
  <c r="CQ1304" i="3"/>
  <c r="CQ1305" i="3"/>
  <c r="CQ1306" i="3"/>
  <c r="CQ1307" i="3"/>
  <c r="CQ1309" i="3"/>
  <c r="CQ1310" i="3"/>
  <c r="CQ1311" i="3"/>
  <c r="CQ1312" i="3"/>
  <c r="CQ1314" i="3"/>
  <c r="CQ1315" i="3"/>
  <c r="CQ1316" i="3"/>
  <c r="CQ1317" i="3"/>
  <c r="CQ1319" i="3"/>
  <c r="CQ1320" i="3"/>
  <c r="CQ1321" i="3"/>
  <c r="CQ1322" i="3"/>
  <c r="CQ1324" i="3"/>
  <c r="CQ1325" i="3"/>
  <c r="CQ1326" i="3"/>
  <c r="CQ1327" i="3"/>
  <c r="CQ1329" i="3"/>
  <c r="CQ1330" i="3"/>
  <c r="CQ1331" i="3"/>
  <c r="CQ1332" i="3"/>
  <c r="CQ1334" i="3"/>
  <c r="CQ1335" i="3"/>
  <c r="CQ1336" i="3"/>
  <c r="CQ1337" i="3"/>
  <c r="CQ1339" i="3"/>
  <c r="CQ1340" i="3"/>
  <c r="CQ1341" i="3"/>
  <c r="CQ1342" i="3"/>
  <c r="CQ1344" i="3"/>
  <c r="CQ1345" i="3"/>
  <c r="CQ1346" i="3"/>
  <c r="CQ1347" i="3"/>
  <c r="CQ1348" i="3"/>
  <c r="CQ1349" i="3"/>
  <c r="CQ1350" i="3"/>
  <c r="CQ1351" i="3"/>
  <c r="CQ1352" i="3"/>
  <c r="CQ1354" i="3"/>
  <c r="CQ1355" i="3"/>
  <c r="CQ1356" i="3"/>
  <c r="CQ1357" i="3"/>
  <c r="CQ1359" i="3"/>
  <c r="CQ1360" i="3"/>
  <c r="CQ1361" i="3"/>
  <c r="CQ1362" i="3"/>
  <c r="CQ1364" i="3"/>
  <c r="CQ1365" i="3"/>
  <c r="CQ1366" i="3"/>
  <c r="CQ1367" i="3"/>
  <c r="CQ1369" i="3"/>
  <c r="CQ1370" i="3"/>
  <c r="CQ1371" i="3"/>
  <c r="CQ1372" i="3"/>
  <c r="CQ1374" i="3"/>
  <c r="CQ1375" i="3"/>
  <c r="CQ1376" i="3"/>
  <c r="CQ1377" i="3"/>
  <c r="CQ1379" i="3"/>
  <c r="CQ1380" i="3"/>
  <c r="CQ1381" i="3"/>
  <c r="CQ1382" i="3"/>
  <c r="CQ1384" i="3"/>
  <c r="CQ1385" i="3"/>
  <c r="CQ1386" i="3"/>
  <c r="CQ1387" i="3"/>
  <c r="CQ1389" i="3"/>
  <c r="CQ1390" i="3"/>
  <c r="CQ1391" i="3"/>
  <c r="CQ1392" i="3"/>
  <c r="CQ1394" i="3"/>
  <c r="CQ1395" i="3"/>
  <c r="CQ1396" i="3"/>
  <c r="CQ1397" i="3"/>
  <c r="CQ1399" i="3"/>
  <c r="CQ1400" i="3"/>
  <c r="CQ1401" i="3"/>
  <c r="CQ1402" i="3"/>
  <c r="CQ1404" i="3"/>
  <c r="CQ1405" i="3"/>
  <c r="CQ1406" i="3"/>
  <c r="CQ1407" i="3"/>
  <c r="CQ1409" i="3"/>
  <c r="CQ1410" i="3"/>
  <c r="CQ1411" i="3"/>
  <c r="CQ1412" i="3"/>
  <c r="CQ1414" i="3"/>
  <c r="CQ1415" i="3"/>
  <c r="CQ1416" i="3"/>
  <c r="CQ1417" i="3"/>
  <c r="CQ1419" i="3"/>
  <c r="CQ1420" i="3"/>
  <c r="CQ1421" i="3"/>
  <c r="CQ1422" i="3"/>
  <c r="CQ1424" i="3"/>
  <c r="CQ1425" i="3"/>
  <c r="CQ1426" i="3"/>
  <c r="CQ1427" i="3"/>
  <c r="CQ1429" i="3"/>
  <c r="CQ1430" i="3"/>
  <c r="CQ1431" i="3"/>
  <c r="CQ1432" i="3"/>
  <c r="CQ1434" i="3"/>
  <c r="CQ1435" i="3"/>
  <c r="CQ1436" i="3"/>
  <c r="CQ1437" i="3"/>
  <c r="CQ1439" i="3"/>
  <c r="CQ1440" i="3"/>
  <c r="CQ1441" i="3"/>
  <c r="CQ1442" i="3"/>
  <c r="CQ1444" i="3"/>
  <c r="CQ1445" i="3"/>
  <c r="CQ1446" i="3"/>
  <c r="CQ1447" i="3"/>
  <c r="CQ1449" i="3"/>
  <c r="CQ1450" i="3"/>
  <c r="CQ1451" i="3"/>
  <c r="CQ1452" i="3"/>
  <c r="CQ1454" i="3"/>
  <c r="CQ1455" i="3"/>
  <c r="CQ1456" i="3"/>
  <c r="CQ1457" i="3"/>
  <c r="CQ1459" i="3"/>
  <c r="CQ1460" i="3"/>
  <c r="CQ1461" i="3"/>
  <c r="CQ1462" i="3"/>
  <c r="CQ1464" i="3"/>
  <c r="CQ1465" i="3"/>
  <c r="CQ1466" i="3"/>
  <c r="CQ1467" i="3"/>
  <c r="CQ1469" i="3"/>
  <c r="CQ1470" i="3"/>
  <c r="CQ1471" i="3"/>
  <c r="CQ1472" i="3"/>
  <c r="CQ1474" i="3"/>
  <c r="CQ1475" i="3"/>
  <c r="CQ1476" i="3"/>
  <c r="CQ1477" i="3"/>
  <c r="CQ1479" i="3"/>
  <c r="CQ1480" i="3"/>
  <c r="CQ1481" i="3"/>
  <c r="CQ1482" i="3"/>
  <c r="CQ1484" i="3"/>
  <c r="CQ1485" i="3"/>
  <c r="CQ1486" i="3"/>
  <c r="CQ1487" i="3"/>
  <c r="CQ1489" i="3"/>
  <c r="CQ1490" i="3"/>
  <c r="CQ1491" i="3"/>
  <c r="CQ1492" i="3"/>
  <c r="CQ1494" i="3"/>
  <c r="CQ1495" i="3"/>
  <c r="CQ1496" i="3"/>
  <c r="CQ1497" i="3"/>
  <c r="CQ1499" i="3"/>
  <c r="CQ1500" i="3"/>
  <c r="CQ1501" i="3"/>
  <c r="CQ1502" i="3"/>
  <c r="CQ1504" i="3"/>
  <c r="CQ1505" i="3"/>
  <c r="CQ1506" i="3"/>
  <c r="CQ1507" i="3"/>
  <c r="CQ1509" i="3"/>
  <c r="CQ1510" i="3"/>
  <c r="CQ1511" i="3"/>
  <c r="CQ1512" i="3"/>
  <c r="CQ1514" i="3"/>
  <c r="CQ1515" i="3"/>
  <c r="CQ1516" i="3"/>
  <c r="CQ1517" i="3"/>
  <c r="CQ1519" i="3"/>
  <c r="CQ1520" i="3"/>
  <c r="CQ1521" i="3"/>
  <c r="CQ1522" i="3"/>
  <c r="CQ1524" i="3"/>
  <c r="CQ1525" i="3"/>
  <c r="CQ1526" i="3"/>
  <c r="CQ1527" i="3"/>
  <c r="CQ1529" i="3"/>
  <c r="CQ1530" i="3"/>
  <c r="CQ1531" i="3"/>
  <c r="CQ1532" i="3"/>
  <c r="CQ1533" i="3"/>
  <c r="CQ1534" i="3"/>
  <c r="CQ1535" i="3"/>
  <c r="CQ1536" i="3"/>
  <c r="CQ1537" i="3"/>
  <c r="CQ1539" i="3"/>
  <c r="CQ1540" i="3"/>
  <c r="CQ1541" i="3"/>
  <c r="CQ1542" i="3"/>
  <c r="CQ1544" i="3"/>
  <c r="CQ1545" i="3"/>
  <c r="CQ1546" i="3"/>
  <c r="CQ1547" i="3"/>
  <c r="CQ1549" i="3"/>
  <c r="CQ1550" i="3"/>
  <c r="CQ1551" i="3"/>
  <c r="CQ1552" i="3"/>
  <c r="CQ1554" i="3"/>
  <c r="CQ1555" i="3"/>
  <c r="CQ1556" i="3"/>
  <c r="CQ1557" i="3"/>
  <c r="CQ1559" i="3"/>
  <c r="CQ1560" i="3"/>
  <c r="CQ1561" i="3"/>
  <c r="CQ1562" i="3"/>
  <c r="CQ1564" i="3"/>
  <c r="CQ1565" i="3"/>
  <c r="CQ1566" i="3"/>
  <c r="CQ1567" i="3"/>
  <c r="CQ1569" i="3"/>
  <c r="CQ1570" i="3"/>
  <c r="CQ1571" i="3"/>
  <c r="CQ1572" i="3"/>
  <c r="CQ1574" i="3"/>
  <c r="CQ1575" i="3"/>
  <c r="CQ1576" i="3"/>
  <c r="CQ1577" i="3"/>
  <c r="CQ1579" i="3"/>
  <c r="CQ1580" i="3"/>
  <c r="CQ1581" i="3"/>
  <c r="CQ1582" i="3"/>
  <c r="CQ1584" i="3"/>
  <c r="CQ1585" i="3"/>
  <c r="CQ1586" i="3"/>
  <c r="CQ1587" i="3"/>
  <c r="CQ1589" i="3"/>
  <c r="CQ1590" i="3"/>
  <c r="CQ1591" i="3"/>
  <c r="CQ1592" i="3"/>
  <c r="CQ1594" i="3"/>
  <c r="CQ1595" i="3"/>
  <c r="CQ1596" i="3"/>
  <c r="CQ1597" i="3"/>
  <c r="CQ1599" i="3"/>
  <c r="CQ1600" i="3"/>
  <c r="CQ1601" i="3"/>
  <c r="CQ1602" i="3"/>
  <c r="CQ1604" i="3"/>
  <c r="CQ1605" i="3"/>
  <c r="CQ1606" i="3"/>
  <c r="CQ1607" i="3"/>
  <c r="CQ1609" i="3"/>
  <c r="CQ1610" i="3"/>
  <c r="CQ1611" i="3"/>
  <c r="CQ1612" i="3"/>
  <c r="CQ1613" i="3"/>
  <c r="CQ1614" i="3"/>
  <c r="CQ1615" i="3"/>
  <c r="CQ1616" i="3"/>
  <c r="CQ1617" i="3"/>
  <c r="CQ1619" i="3"/>
  <c r="CQ1620" i="3"/>
  <c r="CQ1621" i="3"/>
  <c r="CQ1622" i="3"/>
  <c r="CQ1624" i="3"/>
  <c r="CQ1625" i="3"/>
  <c r="CQ1626" i="3"/>
  <c r="CQ1627" i="3"/>
  <c r="CQ1629" i="3"/>
  <c r="CQ1630" i="3"/>
  <c r="CQ1631" i="3"/>
  <c r="CQ1632" i="3"/>
  <c r="CQ1634" i="3"/>
  <c r="CQ1635" i="3"/>
  <c r="CQ1636" i="3"/>
  <c r="CQ1637" i="3"/>
  <c r="CQ1639" i="3"/>
  <c r="CQ1640" i="3"/>
  <c r="CQ1641" i="3"/>
  <c r="CQ1642" i="3"/>
  <c r="CQ1644" i="3"/>
  <c r="CQ1645" i="3"/>
  <c r="CQ1646" i="3"/>
  <c r="CQ1647" i="3"/>
  <c r="CQ1649" i="3"/>
  <c r="CQ1650" i="3"/>
  <c r="CQ1651" i="3"/>
  <c r="CQ1652" i="3"/>
  <c r="CQ1654" i="3"/>
  <c r="CQ1655" i="3"/>
  <c r="CQ1656" i="3"/>
  <c r="CQ1657" i="3"/>
  <c r="CQ1659" i="3"/>
  <c r="CQ1660" i="3"/>
  <c r="CQ1661" i="3"/>
  <c r="CQ1662" i="3"/>
  <c r="CQ1664" i="3"/>
  <c r="CQ1665" i="3"/>
  <c r="CQ1666" i="3"/>
  <c r="CQ1667" i="3"/>
  <c r="CQ1669" i="3"/>
  <c r="CQ1670" i="3"/>
  <c r="CQ1671" i="3"/>
  <c r="CQ1672" i="3"/>
  <c r="CQ1674" i="3"/>
  <c r="CQ1675" i="3"/>
  <c r="CQ1676" i="3"/>
  <c r="CQ1677" i="3"/>
  <c r="CQ1679" i="3"/>
  <c r="CQ1680" i="3"/>
  <c r="CQ1681" i="3"/>
  <c r="CQ1682" i="3"/>
  <c r="CQ1684" i="3"/>
  <c r="CQ1685" i="3"/>
  <c r="CQ1686" i="3"/>
  <c r="CQ1687" i="3"/>
  <c r="CQ1689" i="3"/>
  <c r="CQ1690" i="3"/>
  <c r="CQ1691" i="3"/>
  <c r="CQ1692" i="3"/>
  <c r="CQ1694" i="3"/>
  <c r="CQ1695" i="3"/>
  <c r="CQ1696" i="3"/>
  <c r="CQ1697" i="3"/>
  <c r="CQ1699" i="3"/>
  <c r="CQ1700" i="3"/>
  <c r="CQ1701" i="3"/>
  <c r="CQ1702" i="3"/>
  <c r="CQ1704" i="3"/>
  <c r="CQ1705" i="3"/>
  <c r="CQ1706" i="3"/>
  <c r="CQ1707" i="3"/>
  <c r="CQ1709" i="3"/>
  <c r="CQ1710" i="3"/>
  <c r="CQ1711" i="3"/>
  <c r="CQ1712" i="3"/>
  <c r="CQ1714" i="3"/>
  <c r="CQ1715" i="3"/>
  <c r="CQ1716" i="3"/>
  <c r="CQ1717" i="3"/>
  <c r="CQ1719" i="3"/>
  <c r="CQ1720" i="3"/>
  <c r="CQ1721" i="3"/>
  <c r="CQ1722" i="3"/>
  <c r="CQ1723" i="3"/>
  <c r="CQ1724" i="3"/>
  <c r="CQ1725" i="3"/>
  <c r="CQ1726" i="3"/>
  <c r="CQ1727" i="3"/>
  <c r="CQ1729" i="3"/>
  <c r="CQ1730" i="3"/>
  <c r="CQ1731" i="3"/>
  <c r="CQ1732" i="3"/>
  <c r="CQ1734" i="3"/>
  <c r="CQ1735" i="3"/>
  <c r="CQ1736" i="3"/>
  <c r="CQ1737" i="3"/>
  <c r="CQ1739" i="3"/>
  <c r="CQ1740" i="3"/>
  <c r="CQ1741" i="3"/>
  <c r="CQ1742" i="3"/>
  <c r="CQ1743" i="3"/>
  <c r="CQ1744" i="3"/>
  <c r="CQ1745" i="3"/>
  <c r="CQ1746" i="3"/>
  <c r="CQ1747" i="3"/>
  <c r="CQ1749" i="3"/>
  <c r="CQ1750" i="3"/>
  <c r="CQ1751" i="3"/>
  <c r="CQ1752" i="3"/>
  <c r="CQ1754" i="3"/>
  <c r="CQ1755" i="3"/>
  <c r="CQ1756" i="3"/>
  <c r="CQ1757" i="3"/>
  <c r="CQ1759" i="3"/>
  <c r="CQ1760" i="3"/>
  <c r="CQ1761" i="3"/>
  <c r="CQ1762" i="3"/>
  <c r="CQ1763" i="3"/>
  <c r="CQ1764" i="3"/>
  <c r="CQ1765" i="3"/>
  <c r="CQ1766" i="3"/>
  <c r="CQ1767" i="3"/>
  <c r="CQ1769" i="3"/>
  <c r="CQ1770" i="3"/>
  <c r="CQ1771" i="3"/>
  <c r="CQ1772" i="3"/>
  <c r="CQ1774" i="3"/>
  <c r="CQ1775" i="3"/>
  <c r="CQ1776" i="3"/>
  <c r="CQ1777" i="3"/>
  <c r="CQ1779" i="3"/>
  <c r="CQ1780" i="3"/>
  <c r="CQ1781" i="3"/>
  <c r="CQ1782" i="3"/>
  <c r="CQ1783" i="3"/>
  <c r="CQ1784" i="3"/>
  <c r="CQ1785" i="3"/>
  <c r="CQ1786" i="3"/>
  <c r="CQ1787" i="3"/>
  <c r="CQ1789" i="3"/>
  <c r="CQ1790" i="3"/>
  <c r="CQ1791" i="3"/>
  <c r="CQ1792" i="3"/>
  <c r="CQ1794" i="3"/>
  <c r="CQ1795" i="3"/>
  <c r="CQ1796" i="3"/>
  <c r="CQ1797" i="3"/>
  <c r="CQ1799" i="3"/>
  <c r="CQ1800" i="3"/>
  <c r="CQ1801" i="3"/>
  <c r="CQ1802" i="3"/>
  <c r="CQ1803" i="3"/>
  <c r="CQ1804" i="3"/>
  <c r="CQ1805" i="3"/>
  <c r="CQ1806" i="3"/>
  <c r="CQ1807" i="3"/>
  <c r="CQ1809" i="3"/>
  <c r="CQ1810" i="3"/>
  <c r="CQ1811" i="3"/>
  <c r="CQ1812" i="3"/>
  <c r="CQ1814" i="3"/>
  <c r="CQ1815" i="3"/>
  <c r="CQ1816" i="3"/>
  <c r="CQ1817" i="3"/>
  <c r="CQ1819" i="3"/>
  <c r="CQ1820" i="3"/>
  <c r="CQ1821" i="3"/>
  <c r="CQ1822" i="3"/>
  <c r="CQ1823" i="3"/>
  <c r="CQ1824" i="3"/>
  <c r="CQ1825" i="3"/>
  <c r="CQ1826" i="3"/>
  <c r="CQ1827" i="3"/>
  <c r="CQ1829" i="3"/>
  <c r="CQ1830" i="3"/>
  <c r="CQ1831" i="3"/>
  <c r="CQ1832" i="3"/>
  <c r="CQ1834" i="3"/>
  <c r="CQ1835" i="3"/>
  <c r="CQ1836" i="3"/>
  <c r="CQ1837" i="3"/>
  <c r="CQ1839" i="3"/>
  <c r="CQ1840" i="3"/>
  <c r="CQ1841" i="3"/>
  <c r="CQ1842" i="3"/>
  <c r="CQ1843" i="3"/>
  <c r="CQ1844" i="3"/>
  <c r="CQ1845" i="3"/>
  <c r="CQ1846" i="3"/>
  <c r="CQ1847" i="3"/>
  <c r="CQ1849" i="3"/>
  <c r="CQ1850" i="3"/>
  <c r="CQ1851" i="3"/>
  <c r="CQ1852" i="3"/>
  <c r="CQ1854" i="3"/>
  <c r="CQ1855" i="3"/>
  <c r="CQ1856" i="3"/>
  <c r="CQ1857" i="3"/>
  <c r="CQ1859" i="3"/>
  <c r="CQ1860" i="3"/>
  <c r="CQ1861" i="3"/>
  <c r="CQ1862" i="3"/>
  <c r="CQ1863" i="3"/>
  <c r="CQ1864" i="3"/>
  <c r="CQ1865" i="3"/>
  <c r="CQ1866" i="3"/>
  <c r="CQ1867" i="3"/>
  <c r="CQ1869" i="3"/>
  <c r="CQ1870" i="3"/>
  <c r="CQ1871" i="3"/>
  <c r="CQ1872" i="3"/>
  <c r="CQ1874" i="3"/>
  <c r="CQ1875" i="3"/>
  <c r="CQ1876" i="3"/>
  <c r="CQ1877" i="3"/>
  <c r="CQ1879" i="3"/>
  <c r="CQ1880" i="3"/>
  <c r="CQ1881" i="3"/>
  <c r="CQ1882" i="3"/>
  <c r="CQ1883" i="3"/>
  <c r="CQ1884" i="3"/>
  <c r="CQ1885" i="3"/>
  <c r="CQ1886" i="3"/>
  <c r="CQ1887" i="3"/>
  <c r="CQ1889" i="3"/>
  <c r="CQ1890" i="3"/>
  <c r="CQ1891" i="3"/>
  <c r="CQ1892" i="3"/>
  <c r="CQ1894" i="3"/>
  <c r="CQ1895" i="3"/>
  <c r="CQ1896" i="3"/>
  <c r="CQ1897" i="3"/>
  <c r="CQ1899" i="3"/>
  <c r="CQ1900" i="3"/>
  <c r="CQ1901" i="3"/>
  <c r="CQ1902" i="3"/>
  <c r="CQ1903" i="3"/>
  <c r="CQ1904" i="3"/>
  <c r="CQ1905" i="3"/>
  <c r="CQ1906" i="3"/>
  <c r="CQ1907" i="3"/>
  <c r="CQ1909" i="3"/>
  <c r="CQ1910" i="3"/>
  <c r="CQ1911" i="3"/>
  <c r="CQ1912" i="3"/>
  <c r="CQ1914" i="3"/>
  <c r="CQ1915" i="3"/>
  <c r="CQ1916" i="3"/>
  <c r="CQ1917" i="3"/>
  <c r="CQ1919" i="3"/>
  <c r="CQ1920" i="3"/>
  <c r="CQ1921" i="3"/>
  <c r="CQ1922" i="3"/>
  <c r="CQ1923" i="3"/>
  <c r="CQ1924" i="3"/>
  <c r="CQ1925" i="3"/>
  <c r="CQ1926" i="3"/>
  <c r="CQ1927" i="3"/>
  <c r="CQ1929" i="3"/>
  <c r="CQ1930" i="3"/>
  <c r="CQ1931" i="3"/>
  <c r="CQ1932" i="3"/>
  <c r="CQ1934" i="3"/>
  <c r="CQ1935" i="3"/>
  <c r="CQ1936" i="3"/>
  <c r="CQ1937" i="3"/>
  <c r="CQ1939" i="3"/>
  <c r="CQ1940" i="3"/>
  <c r="CQ1941" i="3"/>
  <c r="CQ1942" i="3"/>
  <c r="CQ1943" i="3"/>
  <c r="CQ1944" i="3"/>
  <c r="CQ1945" i="3"/>
  <c r="CQ1946" i="3"/>
  <c r="CQ1947" i="3"/>
  <c r="CQ1949" i="3"/>
  <c r="CQ1950" i="3"/>
  <c r="CQ1951" i="3"/>
  <c r="CQ1952" i="3"/>
  <c r="CQ1954" i="3"/>
  <c r="CQ1955" i="3"/>
  <c r="CQ1956" i="3"/>
  <c r="CQ1957" i="3"/>
  <c r="CQ1959" i="3"/>
  <c r="CQ1960" i="3"/>
  <c r="CQ1961" i="3"/>
  <c r="CQ1962" i="3"/>
  <c r="CQ1963" i="3"/>
  <c r="CQ1964" i="3"/>
  <c r="CQ1965" i="3"/>
  <c r="CQ1966" i="3"/>
  <c r="CQ1967" i="3"/>
  <c r="CQ1969" i="3"/>
  <c r="CQ1970" i="3"/>
  <c r="CQ1971" i="3"/>
  <c r="CQ1972" i="3"/>
  <c r="CQ1974" i="3"/>
  <c r="CQ1975" i="3"/>
  <c r="CQ1976" i="3"/>
  <c r="CQ1977" i="3"/>
  <c r="CQ1979" i="3"/>
  <c r="CQ1980" i="3"/>
  <c r="CQ1981" i="3"/>
  <c r="CQ1982" i="3"/>
  <c r="CQ1983" i="3"/>
  <c r="CQ1984" i="3"/>
  <c r="CQ1985" i="3"/>
  <c r="CQ1986" i="3"/>
  <c r="CQ1987" i="3"/>
  <c r="CQ1989" i="3"/>
  <c r="CQ1990" i="3"/>
  <c r="CQ1991" i="3"/>
  <c r="CQ1992" i="3"/>
  <c r="CQ1994" i="3"/>
  <c r="CQ1995" i="3"/>
  <c r="CQ1996" i="3"/>
  <c r="CQ1997" i="3"/>
  <c r="CQ1999" i="3"/>
  <c r="CQ2000" i="3"/>
  <c r="CQ2001" i="3"/>
  <c r="CQ2002" i="3"/>
  <c r="CQ2003" i="3"/>
  <c r="CQ2004" i="3"/>
  <c r="CQ2005" i="3"/>
  <c r="CQ2006" i="3"/>
  <c r="CQ2007" i="3"/>
  <c r="CQ2009" i="3"/>
  <c r="CQ2010" i="3"/>
  <c r="CQ2011" i="3"/>
  <c r="CQ2012" i="3"/>
  <c r="CQ2014" i="3"/>
  <c r="CQ2015" i="3"/>
  <c r="CQ2016" i="3"/>
  <c r="CQ2017" i="3"/>
  <c r="CQ2019" i="3"/>
  <c r="CQ2020" i="3"/>
  <c r="CQ2021" i="3"/>
  <c r="CQ2022" i="3"/>
  <c r="CQ2023" i="3"/>
  <c r="CQ2024" i="3"/>
  <c r="CQ2025" i="3"/>
  <c r="CQ2026" i="3"/>
  <c r="CQ2027" i="3"/>
  <c r="CQ2029" i="3"/>
  <c r="CQ2030" i="3"/>
  <c r="CQ2031" i="3"/>
  <c r="CQ2032" i="3"/>
  <c r="CQ2034" i="3"/>
  <c r="CQ2035" i="3"/>
  <c r="CQ2036" i="3"/>
  <c r="CQ2037" i="3"/>
  <c r="CQ2039" i="3"/>
  <c r="CQ2040" i="3"/>
  <c r="CQ2041" i="3"/>
  <c r="CQ2042" i="3"/>
  <c r="CQ2043" i="3"/>
  <c r="CQ2044" i="3"/>
  <c r="CQ2045" i="3"/>
  <c r="CQ2046" i="3"/>
  <c r="CQ2047" i="3"/>
  <c r="CQ2049" i="3"/>
  <c r="CQ2050" i="3"/>
  <c r="CQ2051" i="3"/>
  <c r="CQ2052" i="3"/>
  <c r="AF2059" i="3"/>
  <c r="CH4" i="3"/>
  <c r="CH5" i="3"/>
  <c r="CH7" i="3"/>
  <c r="CH8" i="3"/>
  <c r="CH9" i="3"/>
  <c r="CH10" i="3"/>
  <c r="CH12" i="3"/>
  <c r="CH13" i="3"/>
  <c r="CH14" i="3"/>
  <c r="CH15" i="3"/>
  <c r="CH17" i="3"/>
  <c r="CH18" i="3"/>
  <c r="CH19" i="3"/>
  <c r="CH20" i="3"/>
  <c r="CH22" i="3"/>
  <c r="CH23" i="3"/>
  <c r="CH24" i="3"/>
  <c r="CH25" i="3"/>
  <c r="CH27" i="3"/>
  <c r="CH28" i="3"/>
  <c r="CH29" i="3"/>
  <c r="CH30" i="3"/>
  <c r="CH32" i="3"/>
  <c r="CH33" i="3"/>
  <c r="CH34" i="3"/>
  <c r="CH35" i="3"/>
  <c r="CH37" i="3"/>
  <c r="CH38" i="3"/>
  <c r="CH39" i="3"/>
  <c r="CH40" i="3"/>
  <c r="CH42" i="3"/>
  <c r="CH43" i="3"/>
  <c r="CH44" i="3"/>
  <c r="CH45" i="3"/>
  <c r="CH47" i="3"/>
  <c r="CH48" i="3"/>
  <c r="CH49" i="3"/>
  <c r="CH50" i="3"/>
  <c r="CH52" i="3"/>
  <c r="CH53" i="3"/>
  <c r="CH54" i="3"/>
  <c r="CH55" i="3"/>
  <c r="CH57" i="3"/>
  <c r="CH58" i="3"/>
  <c r="CH59" i="3"/>
  <c r="CH60" i="3"/>
  <c r="CH62" i="3"/>
  <c r="CH63" i="3"/>
  <c r="CH64" i="3"/>
  <c r="CH65" i="3"/>
  <c r="CH67" i="3"/>
  <c r="CH68" i="3"/>
  <c r="CH69" i="3"/>
  <c r="CH70" i="3"/>
  <c r="CH72" i="3"/>
  <c r="CH73" i="3"/>
  <c r="CH74" i="3"/>
  <c r="CH75" i="3"/>
  <c r="CH77" i="3"/>
  <c r="CH78" i="3"/>
  <c r="CH79" i="3"/>
  <c r="CH80" i="3"/>
  <c r="CH82" i="3"/>
  <c r="CH83" i="3"/>
  <c r="CH84" i="3"/>
  <c r="CH85" i="3"/>
  <c r="CH87" i="3"/>
  <c r="CH88" i="3"/>
  <c r="CH89" i="3"/>
  <c r="CH90" i="3"/>
  <c r="CH92" i="3"/>
  <c r="CH93" i="3"/>
  <c r="CH94" i="3"/>
  <c r="CH95" i="3"/>
  <c r="CH97" i="3"/>
  <c r="CH98" i="3"/>
  <c r="CH99" i="3"/>
  <c r="CH100" i="3"/>
  <c r="CH102" i="3"/>
  <c r="CH103" i="3"/>
  <c r="CH104" i="3"/>
  <c r="CH105" i="3"/>
  <c r="CH107" i="3"/>
  <c r="CH108" i="3"/>
  <c r="CH109" i="3"/>
  <c r="CH110" i="3"/>
  <c r="CH112" i="3"/>
  <c r="CH113" i="3"/>
  <c r="CH114" i="3"/>
  <c r="CH115" i="3"/>
  <c r="CH117" i="3"/>
  <c r="CH118" i="3"/>
  <c r="CH119" i="3"/>
  <c r="CH120" i="3"/>
  <c r="CH122" i="3"/>
  <c r="CH123" i="3"/>
  <c r="CH124" i="3"/>
  <c r="CH125" i="3"/>
  <c r="CH127" i="3"/>
  <c r="CH128" i="3"/>
  <c r="CH129" i="3"/>
  <c r="CH130" i="3"/>
  <c r="CH132" i="3"/>
  <c r="CH133" i="3"/>
  <c r="CH134" i="3"/>
  <c r="CH135" i="3"/>
  <c r="CH137" i="3"/>
  <c r="CH138" i="3"/>
  <c r="CH139" i="3"/>
  <c r="CH140" i="3"/>
  <c r="CH142" i="3"/>
  <c r="CH143" i="3"/>
  <c r="CH144" i="3"/>
  <c r="CH145" i="3"/>
  <c r="CH147" i="3"/>
  <c r="CH148" i="3"/>
  <c r="CH149" i="3"/>
  <c r="CH150" i="3"/>
  <c r="CH152" i="3"/>
  <c r="CH153" i="3"/>
  <c r="CH154" i="3"/>
  <c r="CH155" i="3"/>
  <c r="CH157" i="3"/>
  <c r="CH158" i="3"/>
  <c r="CH159" i="3"/>
  <c r="CH160" i="3"/>
  <c r="CH162" i="3"/>
  <c r="CH163" i="3"/>
  <c r="CH164" i="3"/>
  <c r="CH165" i="3"/>
  <c r="CH167" i="3"/>
  <c r="CH168" i="3"/>
  <c r="CH169" i="3"/>
  <c r="CH170" i="3"/>
  <c r="CH172" i="3"/>
  <c r="CH173" i="3"/>
  <c r="CH174" i="3"/>
  <c r="CH175" i="3"/>
  <c r="CH177" i="3"/>
  <c r="CH178" i="3"/>
  <c r="CH179" i="3"/>
  <c r="CH180" i="3"/>
  <c r="CH182" i="3"/>
  <c r="CH183" i="3"/>
  <c r="CH184" i="3"/>
  <c r="CH185" i="3"/>
  <c r="CH187" i="3"/>
  <c r="CH188" i="3"/>
  <c r="CH189" i="3"/>
  <c r="CH190" i="3"/>
  <c r="CH192" i="3"/>
  <c r="CH193" i="3"/>
  <c r="CH194" i="3"/>
  <c r="CH195" i="3"/>
  <c r="CH197" i="3"/>
  <c r="CH198" i="3"/>
  <c r="CH199" i="3"/>
  <c r="CH200" i="3"/>
  <c r="CH202" i="3"/>
  <c r="CH203" i="3"/>
  <c r="CH204" i="3"/>
  <c r="CH205" i="3"/>
  <c r="CH207" i="3"/>
  <c r="CH208" i="3"/>
  <c r="CH209" i="3"/>
  <c r="CH210" i="3"/>
  <c r="CH212" i="3"/>
  <c r="CH213" i="3"/>
  <c r="CH214" i="3"/>
  <c r="CH215" i="3"/>
  <c r="CH217" i="3"/>
  <c r="CH218" i="3"/>
  <c r="CH219" i="3"/>
  <c r="CH220" i="3"/>
  <c r="CH222" i="3"/>
  <c r="CH223" i="3"/>
  <c r="CH224" i="3"/>
  <c r="CH225" i="3"/>
  <c r="CH227" i="3"/>
  <c r="CH228" i="3"/>
  <c r="CH229" i="3"/>
  <c r="CH230" i="3"/>
  <c r="CH232" i="3"/>
  <c r="CH233" i="3"/>
  <c r="CH234" i="3"/>
  <c r="CH235" i="3"/>
  <c r="CH237" i="3"/>
  <c r="CH238" i="3"/>
  <c r="CH239" i="3"/>
  <c r="CH240" i="3"/>
  <c r="CH242" i="3"/>
  <c r="CH243" i="3"/>
  <c r="CH244" i="3"/>
  <c r="CH245" i="3"/>
  <c r="CH247" i="3"/>
  <c r="CH248" i="3"/>
  <c r="CH249" i="3"/>
  <c r="CH250" i="3"/>
  <c r="CH252" i="3"/>
  <c r="CH253" i="3"/>
  <c r="CH254" i="3"/>
  <c r="CH255" i="3"/>
  <c r="CH257" i="3"/>
  <c r="CH258" i="3"/>
  <c r="CH259" i="3"/>
  <c r="CH260" i="3"/>
  <c r="CH262" i="3"/>
  <c r="CH263" i="3"/>
  <c r="CH264" i="3"/>
  <c r="CH265" i="3"/>
  <c r="CH267" i="3"/>
  <c r="CH268" i="3"/>
  <c r="CH269" i="3"/>
  <c r="CH270" i="3"/>
  <c r="CH272" i="3"/>
  <c r="CH273" i="3"/>
  <c r="CH274" i="3"/>
  <c r="CH275" i="3"/>
  <c r="CH277" i="3"/>
  <c r="CH278" i="3"/>
  <c r="CH279" i="3"/>
  <c r="CH280" i="3"/>
  <c r="CH282" i="3"/>
  <c r="CH283" i="3"/>
  <c r="CH284" i="3"/>
  <c r="CH285" i="3"/>
  <c r="CH287" i="3"/>
  <c r="CH288" i="3"/>
  <c r="CH289" i="3"/>
  <c r="CH290" i="3"/>
  <c r="CH292" i="3"/>
  <c r="CH293" i="3"/>
  <c r="CH294" i="3"/>
  <c r="CH295" i="3"/>
  <c r="CH297" i="3"/>
  <c r="CH298" i="3"/>
  <c r="CH299" i="3"/>
  <c r="CH300" i="3"/>
  <c r="CH302" i="3"/>
  <c r="CH303" i="3"/>
  <c r="CH304" i="3"/>
  <c r="CH305" i="3"/>
  <c r="CH307" i="3"/>
  <c r="CH308" i="3"/>
  <c r="CH309" i="3"/>
  <c r="CH310" i="3"/>
  <c r="CH312" i="3"/>
  <c r="CH313" i="3"/>
  <c r="CH314" i="3"/>
  <c r="CH315" i="3"/>
  <c r="CH317" i="3"/>
  <c r="CH318" i="3"/>
  <c r="CH319" i="3"/>
  <c r="CH320" i="3"/>
  <c r="CH322" i="3"/>
  <c r="CH323" i="3"/>
  <c r="CH324" i="3"/>
  <c r="CH325" i="3"/>
  <c r="CH327" i="3"/>
  <c r="CH328" i="3"/>
  <c r="CH329" i="3"/>
  <c r="CH330" i="3"/>
  <c r="CH332" i="3"/>
  <c r="CH333" i="3"/>
  <c r="CH334" i="3"/>
  <c r="CH335" i="3"/>
  <c r="CH337" i="3"/>
  <c r="CH338" i="3"/>
  <c r="CH339" i="3"/>
  <c r="CH340" i="3"/>
  <c r="CH342" i="3"/>
  <c r="CH343" i="3"/>
  <c r="CH344" i="3"/>
  <c r="CH345" i="3"/>
  <c r="CH347" i="3"/>
  <c r="CH348" i="3"/>
  <c r="CH349" i="3"/>
  <c r="CH350" i="3"/>
  <c r="CH352" i="3"/>
  <c r="CH353" i="3"/>
  <c r="CH354" i="3"/>
  <c r="CH355" i="3"/>
  <c r="CH357" i="3"/>
  <c r="CH358" i="3"/>
  <c r="CH359" i="3"/>
  <c r="CH360" i="3"/>
  <c r="CH362" i="3"/>
  <c r="CH363" i="3"/>
  <c r="CH364" i="3"/>
  <c r="CH365" i="3"/>
  <c r="CH367" i="3"/>
  <c r="CH368" i="3"/>
  <c r="CH369" i="3"/>
  <c r="CH370" i="3"/>
  <c r="CH372" i="3"/>
  <c r="CH373" i="3"/>
  <c r="CH374" i="3"/>
  <c r="CH375" i="3"/>
  <c r="CH377" i="3"/>
  <c r="CH378" i="3"/>
  <c r="CH379" i="3"/>
  <c r="CH380" i="3"/>
  <c r="CH382" i="3"/>
  <c r="CH383" i="3"/>
  <c r="CH384" i="3"/>
  <c r="CH385" i="3"/>
  <c r="CH387" i="3"/>
  <c r="CH388" i="3"/>
  <c r="CH389" i="3"/>
  <c r="CH390" i="3"/>
  <c r="CH392" i="3"/>
  <c r="CH393" i="3"/>
  <c r="CH394" i="3"/>
  <c r="CH395" i="3"/>
  <c r="CH397" i="3"/>
  <c r="CH398" i="3"/>
  <c r="CH399" i="3"/>
  <c r="CH400" i="3"/>
  <c r="CH402" i="3"/>
  <c r="CH403" i="3"/>
  <c r="CH404" i="3"/>
  <c r="CH405" i="3"/>
  <c r="CH407" i="3"/>
  <c r="CH408" i="3"/>
  <c r="CH409" i="3"/>
  <c r="CH410" i="3"/>
  <c r="CH412" i="3"/>
  <c r="CH413" i="3"/>
  <c r="CH414" i="3"/>
  <c r="CH415" i="3"/>
  <c r="CH417" i="3"/>
  <c r="CH418" i="3"/>
  <c r="CH419" i="3"/>
  <c r="CH420" i="3"/>
  <c r="CH422" i="3"/>
  <c r="CH423" i="3"/>
  <c r="CH424" i="3"/>
  <c r="CH425" i="3"/>
  <c r="CH427" i="3"/>
  <c r="CH428" i="3"/>
  <c r="CH429" i="3"/>
  <c r="CH430" i="3"/>
  <c r="CH432" i="3"/>
  <c r="CH433" i="3"/>
  <c r="CH434" i="3"/>
  <c r="CH435" i="3"/>
  <c r="CH437" i="3"/>
  <c r="CH438" i="3"/>
  <c r="CH439" i="3"/>
  <c r="CH440" i="3"/>
  <c r="CH442" i="3"/>
  <c r="CH443" i="3"/>
  <c r="CH444" i="3"/>
  <c r="CH445" i="3"/>
  <c r="CH447" i="3"/>
  <c r="CH448" i="3"/>
  <c r="CH449" i="3"/>
  <c r="CH450" i="3"/>
  <c r="CH452" i="3"/>
  <c r="CH453" i="3"/>
  <c r="CH454" i="3"/>
  <c r="CH455" i="3"/>
  <c r="CH457" i="3"/>
  <c r="CH458" i="3"/>
  <c r="CH459" i="3"/>
  <c r="CH460" i="3"/>
  <c r="CH462" i="3"/>
  <c r="CH463" i="3"/>
  <c r="CH464" i="3"/>
  <c r="CH465" i="3"/>
  <c r="CH467" i="3"/>
  <c r="CH468" i="3"/>
  <c r="CH469" i="3"/>
  <c r="CH470" i="3"/>
  <c r="CH472" i="3"/>
  <c r="CH473" i="3"/>
  <c r="CH474" i="3"/>
  <c r="CH475" i="3"/>
  <c r="CH477" i="3"/>
  <c r="CH478" i="3"/>
  <c r="CH479" i="3"/>
  <c r="CH480" i="3"/>
  <c r="CH482" i="3"/>
  <c r="CH483" i="3"/>
  <c r="CH484" i="3"/>
  <c r="CH485" i="3"/>
  <c r="CH487" i="3"/>
  <c r="CH488" i="3"/>
  <c r="CH489" i="3"/>
  <c r="CH490" i="3"/>
  <c r="CH492" i="3"/>
  <c r="CH493" i="3"/>
  <c r="CH494" i="3"/>
  <c r="CH495" i="3"/>
  <c r="CH497" i="3"/>
  <c r="CH498" i="3"/>
  <c r="CH499" i="3"/>
  <c r="CH500" i="3"/>
  <c r="CH502" i="3"/>
  <c r="CH503" i="3"/>
  <c r="CH504" i="3"/>
  <c r="CH505" i="3"/>
  <c r="CH507" i="3"/>
  <c r="CH508" i="3"/>
  <c r="CH509" i="3"/>
  <c r="CH510" i="3"/>
  <c r="CH512" i="3"/>
  <c r="CH513" i="3"/>
  <c r="CH514" i="3"/>
  <c r="CH515" i="3"/>
  <c r="CH517" i="3"/>
  <c r="CH518" i="3"/>
  <c r="CH519" i="3"/>
  <c r="CH520" i="3"/>
  <c r="CH522" i="3"/>
  <c r="CH523" i="3"/>
  <c r="CH524" i="3"/>
  <c r="CH525" i="3"/>
  <c r="CH527" i="3"/>
  <c r="CH528" i="3"/>
  <c r="CH529" i="3"/>
  <c r="CH530" i="3"/>
  <c r="CH532" i="3"/>
  <c r="CH533" i="3"/>
  <c r="CH534" i="3"/>
  <c r="CH535" i="3"/>
  <c r="CH537" i="3"/>
  <c r="CH538" i="3"/>
  <c r="CH539" i="3"/>
  <c r="CH540" i="3"/>
  <c r="CH542" i="3"/>
  <c r="CH543" i="3"/>
  <c r="CH544" i="3"/>
  <c r="CH545" i="3"/>
  <c r="CH547" i="3"/>
  <c r="CH548" i="3"/>
  <c r="CH549" i="3"/>
  <c r="CH550" i="3"/>
  <c r="CH552" i="3"/>
  <c r="CH553" i="3"/>
  <c r="CH554" i="3"/>
  <c r="CH555" i="3"/>
  <c r="CH557" i="3"/>
  <c r="CH558" i="3"/>
  <c r="CH559" i="3"/>
  <c r="CH560" i="3"/>
  <c r="CH562" i="3"/>
  <c r="CH563" i="3"/>
  <c r="CH564" i="3"/>
  <c r="CH565" i="3"/>
  <c r="CH567" i="3"/>
  <c r="CH568" i="3"/>
  <c r="CH569" i="3"/>
  <c r="CH570" i="3"/>
  <c r="CH572" i="3"/>
  <c r="CH573" i="3"/>
  <c r="CH574" i="3"/>
  <c r="CH575" i="3"/>
  <c r="CH577" i="3"/>
  <c r="CH578" i="3"/>
  <c r="CH579" i="3"/>
  <c r="CH580" i="3"/>
  <c r="CH582" i="3"/>
  <c r="CH583" i="3"/>
  <c r="CH584" i="3"/>
  <c r="CH585" i="3"/>
  <c r="CH587" i="3"/>
  <c r="CH588" i="3"/>
  <c r="CH589" i="3"/>
  <c r="CH590" i="3"/>
  <c r="CH592" i="3"/>
  <c r="CH593" i="3"/>
  <c r="CH594" i="3"/>
  <c r="CH595" i="3"/>
  <c r="CH597" i="3"/>
  <c r="CH598" i="3"/>
  <c r="CH599" i="3"/>
  <c r="CH600" i="3"/>
  <c r="CH602" i="3"/>
  <c r="CH603" i="3"/>
  <c r="CH604" i="3"/>
  <c r="CH605" i="3"/>
  <c r="CH607" i="3"/>
  <c r="CH608" i="3"/>
  <c r="CH609" i="3"/>
  <c r="CH610" i="3"/>
  <c r="CH612" i="3"/>
  <c r="CH613" i="3"/>
  <c r="CH614" i="3"/>
  <c r="CH615" i="3"/>
  <c r="CH617" i="3"/>
  <c r="CH618" i="3"/>
  <c r="CH619" i="3"/>
  <c r="CH620" i="3"/>
  <c r="CH622" i="3"/>
  <c r="CH623" i="3"/>
  <c r="CH624" i="3"/>
  <c r="CH625" i="3"/>
  <c r="CH627" i="3"/>
  <c r="CH628" i="3"/>
  <c r="CH629" i="3"/>
  <c r="CH630" i="3"/>
  <c r="CH632" i="3"/>
  <c r="CH633" i="3"/>
  <c r="CH634" i="3"/>
  <c r="CH635" i="3"/>
  <c r="CH637" i="3"/>
  <c r="CH638" i="3"/>
  <c r="CH639" i="3"/>
  <c r="CH640" i="3"/>
  <c r="CH642" i="3"/>
  <c r="CH643" i="3"/>
  <c r="CH644" i="3"/>
  <c r="CH645" i="3"/>
  <c r="CH647" i="3"/>
  <c r="CH648" i="3"/>
  <c r="CH649" i="3"/>
  <c r="CH650" i="3"/>
  <c r="CH652" i="3"/>
  <c r="CH653" i="3"/>
  <c r="CH654" i="3"/>
  <c r="CH655" i="3"/>
  <c r="CH657" i="3"/>
  <c r="CH658" i="3"/>
  <c r="CH659" i="3"/>
  <c r="CH660" i="3"/>
  <c r="CH662" i="3"/>
  <c r="CH663" i="3"/>
  <c r="CH664" i="3"/>
  <c r="CH665" i="3"/>
  <c r="CH667" i="3"/>
  <c r="CH668" i="3"/>
  <c r="CH669" i="3"/>
  <c r="CH670" i="3"/>
  <c r="CH672" i="3"/>
  <c r="CH673" i="3"/>
  <c r="CH674" i="3"/>
  <c r="CH675" i="3"/>
  <c r="CH677" i="3"/>
  <c r="CH678" i="3"/>
  <c r="CH679" i="3"/>
  <c r="CH680" i="3"/>
  <c r="CH682" i="3"/>
  <c r="CH683" i="3"/>
  <c r="CH684" i="3"/>
  <c r="CH685" i="3"/>
  <c r="CH687" i="3"/>
  <c r="CH688" i="3"/>
  <c r="CH689" i="3"/>
  <c r="CH690" i="3"/>
  <c r="CH692" i="3"/>
  <c r="CH693" i="3"/>
  <c r="CH694" i="3"/>
  <c r="CH695" i="3"/>
  <c r="CH697" i="3"/>
  <c r="CH698" i="3"/>
  <c r="CH699" i="3"/>
  <c r="CH700" i="3"/>
  <c r="CH702" i="3"/>
  <c r="CH703" i="3"/>
  <c r="CH704" i="3"/>
  <c r="CH705" i="3"/>
  <c r="CH707" i="3"/>
  <c r="CH708" i="3"/>
  <c r="CH709" i="3"/>
  <c r="CH710" i="3"/>
  <c r="CH712" i="3"/>
  <c r="CH713" i="3"/>
  <c r="CH714" i="3"/>
  <c r="CH715" i="3"/>
  <c r="CH717" i="3"/>
  <c r="CH718" i="3"/>
  <c r="CH719" i="3"/>
  <c r="CH720" i="3"/>
  <c r="CH722" i="3"/>
  <c r="CH723" i="3"/>
  <c r="CH724" i="3"/>
  <c r="CH725" i="3"/>
  <c r="CH727" i="3"/>
  <c r="CH728" i="3"/>
  <c r="CH729" i="3"/>
  <c r="CH730" i="3"/>
  <c r="CH732" i="3"/>
  <c r="CH733" i="3"/>
  <c r="CH734" i="3"/>
  <c r="CH735" i="3"/>
  <c r="CH737" i="3"/>
  <c r="CH738" i="3"/>
  <c r="CH739" i="3"/>
  <c r="CH740" i="3"/>
  <c r="CH742" i="3"/>
  <c r="CH743" i="3"/>
  <c r="CH744" i="3"/>
  <c r="CH745" i="3"/>
  <c r="CH747" i="3"/>
  <c r="CH748" i="3"/>
  <c r="CH749" i="3"/>
  <c r="CH750" i="3"/>
  <c r="CH752" i="3"/>
  <c r="CH753" i="3"/>
  <c r="CH754" i="3"/>
  <c r="CH755" i="3"/>
  <c r="CH757" i="3"/>
  <c r="CH758" i="3"/>
  <c r="CH759" i="3"/>
  <c r="CH760" i="3"/>
  <c r="CH762" i="3"/>
  <c r="CH763" i="3"/>
  <c r="CH764" i="3"/>
  <c r="CH765" i="3"/>
  <c r="CH767" i="3"/>
  <c r="CH768" i="3"/>
  <c r="CH769" i="3"/>
  <c r="CH770" i="3"/>
  <c r="CH772" i="3"/>
  <c r="CH773" i="3"/>
  <c r="CH774" i="3"/>
  <c r="CH775" i="3"/>
  <c r="CH777" i="3"/>
  <c r="CH778" i="3"/>
  <c r="CH779" i="3"/>
  <c r="CH780" i="3"/>
  <c r="CH782" i="3"/>
  <c r="CH783" i="3"/>
  <c r="CH784" i="3"/>
  <c r="CH785" i="3"/>
  <c r="CH787" i="3"/>
  <c r="CH788" i="3"/>
  <c r="CH789" i="3"/>
  <c r="CH790" i="3"/>
  <c r="CH792" i="3"/>
  <c r="CH793" i="3"/>
  <c r="CH794" i="3"/>
  <c r="CH795" i="3"/>
  <c r="CH797" i="3"/>
  <c r="CH798" i="3"/>
  <c r="CH799" i="3"/>
  <c r="CH800" i="3"/>
  <c r="CH802" i="3"/>
  <c r="CH803" i="3"/>
  <c r="CH804" i="3"/>
  <c r="CH805" i="3"/>
  <c r="CH807" i="3"/>
  <c r="CH808" i="3"/>
  <c r="CH809" i="3"/>
  <c r="CH810" i="3"/>
  <c r="CH812" i="3"/>
  <c r="CH813" i="3"/>
  <c r="CH814" i="3"/>
  <c r="CH815" i="3"/>
  <c r="CH817" i="3"/>
  <c r="CH818" i="3"/>
  <c r="CH819" i="3"/>
  <c r="CH820" i="3"/>
  <c r="CH822" i="3"/>
  <c r="CH823" i="3"/>
  <c r="CH824" i="3"/>
  <c r="CH825" i="3"/>
  <c r="CH827" i="3"/>
  <c r="CH828" i="3"/>
  <c r="CH829" i="3"/>
  <c r="CH830" i="3"/>
  <c r="CH832" i="3"/>
  <c r="CH833" i="3"/>
  <c r="CH834" i="3"/>
  <c r="CH835" i="3"/>
  <c r="CH837" i="3"/>
  <c r="CH838" i="3"/>
  <c r="CH839" i="3"/>
  <c r="CH840" i="3"/>
  <c r="CH842" i="3"/>
  <c r="CH843" i="3"/>
  <c r="CH844" i="3"/>
  <c r="CH845" i="3"/>
  <c r="CH847" i="3"/>
  <c r="CH848" i="3"/>
  <c r="CH849" i="3"/>
  <c r="CH850" i="3"/>
  <c r="CH852" i="3"/>
  <c r="CH853" i="3"/>
  <c r="CH854" i="3"/>
  <c r="CH855" i="3"/>
  <c r="CH857" i="3"/>
  <c r="CH858" i="3"/>
  <c r="CH859" i="3"/>
  <c r="CH860" i="3"/>
  <c r="CH862" i="3"/>
  <c r="CH863" i="3"/>
  <c r="CH864" i="3"/>
  <c r="CH865" i="3"/>
  <c r="CH867" i="3"/>
  <c r="CH868" i="3"/>
  <c r="CH869" i="3"/>
  <c r="CH870" i="3"/>
  <c r="CH872" i="3"/>
  <c r="CH873" i="3"/>
  <c r="CH874" i="3"/>
  <c r="CH875" i="3"/>
  <c r="CH877" i="3"/>
  <c r="CH878" i="3"/>
  <c r="CH879" i="3"/>
  <c r="CH880" i="3"/>
  <c r="CH882" i="3"/>
  <c r="CH883" i="3"/>
  <c r="CH884" i="3"/>
  <c r="CH885" i="3"/>
  <c r="CH887" i="3"/>
  <c r="CH888" i="3"/>
  <c r="CH889" i="3"/>
  <c r="CH890" i="3"/>
  <c r="CH892" i="3"/>
  <c r="CH893" i="3"/>
  <c r="CH894" i="3"/>
  <c r="CH895" i="3"/>
  <c r="CH897" i="3"/>
  <c r="CH898" i="3"/>
  <c r="CH899" i="3"/>
  <c r="CH900" i="3"/>
  <c r="CH902" i="3"/>
  <c r="CH903" i="3"/>
  <c r="CH904" i="3"/>
  <c r="CH905" i="3"/>
  <c r="CH907" i="3"/>
  <c r="CH908" i="3"/>
  <c r="CH909" i="3"/>
  <c r="CH910" i="3"/>
  <c r="CH912" i="3"/>
  <c r="CH913" i="3"/>
  <c r="CH914" i="3"/>
  <c r="CH915" i="3"/>
  <c r="CH917" i="3"/>
  <c r="CH918" i="3"/>
  <c r="CH919" i="3"/>
  <c r="CH920" i="3"/>
  <c r="CH922" i="3"/>
  <c r="CH923" i="3"/>
  <c r="CH924" i="3"/>
  <c r="CH925" i="3"/>
  <c r="CH927" i="3"/>
  <c r="CH928" i="3"/>
  <c r="CH929" i="3"/>
  <c r="CH930" i="3"/>
  <c r="CH932" i="3"/>
  <c r="CH933" i="3"/>
  <c r="CH934" i="3"/>
  <c r="CH935" i="3"/>
  <c r="CH937" i="3"/>
  <c r="CH938" i="3"/>
  <c r="CH939" i="3"/>
  <c r="CH940" i="3"/>
  <c r="CH942" i="3"/>
  <c r="CH943" i="3"/>
  <c r="CH944" i="3"/>
  <c r="CH945" i="3"/>
  <c r="CH947" i="3"/>
  <c r="CH948" i="3"/>
  <c r="CH949" i="3"/>
  <c r="CH950" i="3"/>
  <c r="CH952" i="3"/>
  <c r="CH953" i="3"/>
  <c r="CH954" i="3"/>
  <c r="CH955" i="3"/>
  <c r="CH957" i="3"/>
  <c r="CH958" i="3"/>
  <c r="CH959" i="3"/>
  <c r="CH960" i="3"/>
  <c r="CH962" i="3"/>
  <c r="CH963" i="3"/>
  <c r="CH964" i="3"/>
  <c r="CH965" i="3"/>
  <c r="CH967" i="3"/>
  <c r="CH968" i="3"/>
  <c r="CH969" i="3"/>
  <c r="CH970" i="3"/>
  <c r="CH972" i="3"/>
  <c r="CH973" i="3"/>
  <c r="CH974" i="3"/>
  <c r="CH975" i="3"/>
  <c r="CH977" i="3"/>
  <c r="CH978" i="3"/>
  <c r="CH979" i="3"/>
  <c r="CH980" i="3"/>
  <c r="CH982" i="3"/>
  <c r="CH983" i="3"/>
  <c r="CH984" i="3"/>
  <c r="CH985" i="3"/>
  <c r="CH987" i="3"/>
  <c r="CH988" i="3"/>
  <c r="CH989" i="3"/>
  <c r="CH990" i="3"/>
  <c r="CH992" i="3"/>
  <c r="CH993" i="3"/>
  <c r="CH994" i="3"/>
  <c r="CH995" i="3"/>
  <c r="CH997" i="3"/>
  <c r="CH998" i="3"/>
  <c r="CH999" i="3"/>
  <c r="CH1000" i="3"/>
  <c r="CH1002" i="3"/>
  <c r="CH1003" i="3"/>
  <c r="CH1004" i="3"/>
  <c r="CH1005" i="3"/>
  <c r="CH1007" i="3"/>
  <c r="CH1008" i="3"/>
  <c r="CH1009" i="3"/>
  <c r="CH1010" i="3"/>
  <c r="CH1012" i="3"/>
  <c r="CH1013" i="3"/>
  <c r="CH1014" i="3"/>
  <c r="CH1015" i="3"/>
  <c r="CH1017" i="3"/>
  <c r="CH1018" i="3"/>
  <c r="CH1019" i="3"/>
  <c r="CH1020" i="3"/>
  <c r="CH1022" i="3"/>
  <c r="CH1023" i="3"/>
  <c r="CH1024" i="3"/>
  <c r="CH1025" i="3"/>
  <c r="CH1027" i="3"/>
  <c r="CH1028" i="3"/>
  <c r="CH1029" i="3"/>
  <c r="CH1030" i="3"/>
  <c r="CH1032" i="3"/>
  <c r="CH1033" i="3"/>
  <c r="CH1034" i="3"/>
  <c r="CH1035" i="3"/>
  <c r="CH1037" i="3"/>
  <c r="CH1038" i="3"/>
  <c r="CH1039" i="3"/>
  <c r="CH1040" i="3"/>
  <c r="CH1042" i="3"/>
  <c r="CH1043" i="3"/>
  <c r="CH1044" i="3"/>
  <c r="CH1045" i="3"/>
  <c r="CH1047" i="3"/>
  <c r="CH1048" i="3"/>
  <c r="CH1049" i="3"/>
  <c r="CH1050" i="3"/>
  <c r="CH1052" i="3"/>
  <c r="CH1053" i="3"/>
  <c r="CH1054" i="3"/>
  <c r="CH1055" i="3"/>
  <c r="CH1057" i="3"/>
  <c r="CH1058" i="3"/>
  <c r="CH1059" i="3"/>
  <c r="CH1060" i="3"/>
  <c r="CH1062" i="3"/>
  <c r="CH1063" i="3"/>
  <c r="CH1064" i="3"/>
  <c r="CH1065" i="3"/>
  <c r="CH1067" i="3"/>
  <c r="CH1068" i="3"/>
  <c r="CH1069" i="3"/>
  <c r="CH1070" i="3"/>
  <c r="CH1072" i="3"/>
  <c r="CH1073" i="3"/>
  <c r="CH1074" i="3"/>
  <c r="CH1075" i="3"/>
  <c r="CH1077" i="3"/>
  <c r="CH1078" i="3"/>
  <c r="CH1079" i="3"/>
  <c r="CH1080" i="3"/>
  <c r="CH1082" i="3"/>
  <c r="CH1083" i="3"/>
  <c r="CH1084" i="3"/>
  <c r="CH1085" i="3"/>
  <c r="CH1087" i="3"/>
  <c r="CH1088" i="3"/>
  <c r="CH1089" i="3"/>
  <c r="CH1090" i="3"/>
  <c r="CH1092" i="3"/>
  <c r="CH1093" i="3"/>
  <c r="CH1094" i="3"/>
  <c r="CH1095" i="3"/>
  <c r="CH1097" i="3"/>
  <c r="CH1098" i="3"/>
  <c r="CH1099" i="3"/>
  <c r="CH1100" i="3"/>
  <c r="CH1102" i="3"/>
  <c r="CH1103" i="3"/>
  <c r="CH1104" i="3"/>
  <c r="CH1105" i="3"/>
  <c r="CH1107" i="3"/>
  <c r="CH1108" i="3"/>
  <c r="CH1109" i="3"/>
  <c r="CH1110" i="3"/>
  <c r="CH1112" i="3"/>
  <c r="CH1113" i="3"/>
  <c r="CH1114" i="3"/>
  <c r="CH1115" i="3"/>
  <c r="CH1117" i="3"/>
  <c r="CH1118" i="3"/>
  <c r="CH1119" i="3"/>
  <c r="CH1120" i="3"/>
  <c r="CH1122" i="3"/>
  <c r="CH1123" i="3"/>
  <c r="CH1124" i="3"/>
  <c r="CH1125" i="3"/>
  <c r="CH1127" i="3"/>
  <c r="CH1128" i="3"/>
  <c r="CH1129" i="3"/>
  <c r="CH1130" i="3"/>
  <c r="CH1132" i="3"/>
  <c r="CH1133" i="3"/>
  <c r="CH1134" i="3"/>
  <c r="CH1135" i="3"/>
  <c r="CH1137" i="3"/>
  <c r="CH1138" i="3"/>
  <c r="CH1139" i="3"/>
  <c r="CH1140" i="3"/>
  <c r="CH1142" i="3"/>
  <c r="CH1143" i="3"/>
  <c r="CH1144" i="3"/>
  <c r="CH1145" i="3"/>
  <c r="CH1147" i="3"/>
  <c r="CH1148" i="3"/>
  <c r="CH1149" i="3"/>
  <c r="CH1150" i="3"/>
  <c r="CH1152" i="3"/>
  <c r="CH1153" i="3"/>
  <c r="CH1154" i="3"/>
  <c r="CH1155" i="3"/>
  <c r="CH1157" i="3"/>
  <c r="CH1158" i="3"/>
  <c r="CH1159" i="3"/>
  <c r="CH1160" i="3"/>
  <c r="CH1162" i="3"/>
  <c r="CH1163" i="3"/>
  <c r="CH1164" i="3"/>
  <c r="CH1165" i="3"/>
  <c r="CH1167" i="3"/>
  <c r="CH1168" i="3"/>
  <c r="CH1169" i="3"/>
  <c r="CH1170" i="3"/>
  <c r="CH1172" i="3"/>
  <c r="CH1173" i="3"/>
  <c r="CH1174" i="3"/>
  <c r="CH1175" i="3"/>
  <c r="CH1177" i="3"/>
  <c r="CH1178" i="3"/>
  <c r="CH1179" i="3"/>
  <c r="CH1180" i="3"/>
  <c r="CH1182" i="3"/>
  <c r="CH1183" i="3"/>
  <c r="CH1184" i="3"/>
  <c r="CH1185" i="3"/>
  <c r="CH1187" i="3"/>
  <c r="CH1188" i="3"/>
  <c r="CH1189" i="3"/>
  <c r="CH1190" i="3"/>
  <c r="CH1192" i="3"/>
  <c r="CH1193" i="3"/>
  <c r="CH1194" i="3"/>
  <c r="CH1195" i="3"/>
  <c r="CH1197" i="3"/>
  <c r="CH1198" i="3"/>
  <c r="CH1199" i="3"/>
  <c r="CH1200" i="3"/>
  <c r="CH1202" i="3"/>
  <c r="CH1203" i="3"/>
  <c r="CH1204" i="3"/>
  <c r="CH1205" i="3"/>
  <c r="CH1207" i="3"/>
  <c r="CH1208" i="3"/>
  <c r="CH1209" i="3"/>
  <c r="CH1210" i="3"/>
  <c r="CH1212" i="3"/>
  <c r="CH1213" i="3"/>
  <c r="CH1214" i="3"/>
  <c r="CH1215" i="3"/>
  <c r="CH1217" i="3"/>
  <c r="CH1218" i="3"/>
  <c r="CH1219" i="3"/>
  <c r="CH1220" i="3"/>
  <c r="CH1222" i="3"/>
  <c r="CH1223" i="3"/>
  <c r="CH1224" i="3"/>
  <c r="CH1225" i="3"/>
  <c r="CH1227" i="3"/>
  <c r="CH1228" i="3"/>
  <c r="CH1229" i="3"/>
  <c r="CH1230" i="3"/>
  <c r="CH1232" i="3"/>
  <c r="CH1233" i="3"/>
  <c r="CH1234" i="3"/>
  <c r="CH1235" i="3"/>
  <c r="CH1237" i="3"/>
  <c r="CH1238" i="3"/>
  <c r="CH1239" i="3"/>
  <c r="CH1240" i="3"/>
  <c r="CH1242" i="3"/>
  <c r="CH1243" i="3"/>
  <c r="CH1244" i="3"/>
  <c r="CH1245" i="3"/>
  <c r="CH1247" i="3"/>
  <c r="CH1248" i="3"/>
  <c r="CH1249" i="3"/>
  <c r="CH1250" i="3"/>
  <c r="CH1252" i="3"/>
  <c r="CH1253" i="3"/>
  <c r="CH1254" i="3"/>
  <c r="CH1255" i="3"/>
  <c r="CH1257" i="3"/>
  <c r="CH1258" i="3"/>
  <c r="CH1259" i="3"/>
  <c r="CH1260" i="3"/>
  <c r="CH1262" i="3"/>
  <c r="CH1263" i="3"/>
  <c r="CH1264" i="3"/>
  <c r="CH1265" i="3"/>
  <c r="CH1267" i="3"/>
  <c r="CH1268" i="3"/>
  <c r="CH1269" i="3"/>
  <c r="CH1270" i="3"/>
  <c r="CH1272" i="3"/>
  <c r="CH1273" i="3"/>
  <c r="CH1274" i="3"/>
  <c r="CH1275" i="3"/>
  <c r="CH1277" i="3"/>
  <c r="CH1278" i="3"/>
  <c r="CH1279" i="3"/>
  <c r="CH1280" i="3"/>
  <c r="CH1282" i="3"/>
  <c r="CH1283" i="3"/>
  <c r="CH1284" i="3"/>
  <c r="CH1285" i="3"/>
  <c r="CH1287" i="3"/>
  <c r="CH1288" i="3"/>
  <c r="CH1289" i="3"/>
  <c r="CH1290" i="3"/>
  <c r="CH1292" i="3"/>
  <c r="CH1293" i="3"/>
  <c r="CH1294" i="3"/>
  <c r="CH1295" i="3"/>
  <c r="CH1297" i="3"/>
  <c r="CH1298" i="3"/>
  <c r="CH1299" i="3"/>
  <c r="CH1300" i="3"/>
  <c r="CH1302" i="3"/>
  <c r="CH1303" i="3"/>
  <c r="CH1304" i="3"/>
  <c r="CH1305" i="3"/>
  <c r="CH1307" i="3"/>
  <c r="CH1308" i="3"/>
  <c r="CH1309" i="3"/>
  <c r="CH1310" i="3"/>
  <c r="CH1312" i="3"/>
  <c r="CH1313" i="3"/>
  <c r="CH1314" i="3"/>
  <c r="CH1315" i="3"/>
  <c r="CH1317" i="3"/>
  <c r="CH1318" i="3"/>
  <c r="CH1319" i="3"/>
  <c r="CH1320" i="3"/>
  <c r="CH1322" i="3"/>
  <c r="CH1323" i="3"/>
  <c r="CH1324" i="3"/>
  <c r="CH1325" i="3"/>
  <c r="CH1327" i="3"/>
  <c r="CH1328" i="3"/>
  <c r="CH1329" i="3"/>
  <c r="CH1330" i="3"/>
  <c r="CH1332" i="3"/>
  <c r="CH1333" i="3"/>
  <c r="CH1334" i="3"/>
  <c r="CH1335" i="3"/>
  <c r="CH1337" i="3"/>
  <c r="CH1338" i="3"/>
  <c r="CH1339" i="3"/>
  <c r="CH1340" i="3"/>
  <c r="CH1342" i="3"/>
  <c r="CH1343" i="3"/>
  <c r="CH1344" i="3"/>
  <c r="CH1345" i="3"/>
  <c r="CH1347" i="3"/>
  <c r="CH1348" i="3"/>
  <c r="CH1349" i="3"/>
  <c r="CH1350" i="3"/>
  <c r="CH1352" i="3"/>
  <c r="CH1353" i="3"/>
  <c r="CH1354" i="3"/>
  <c r="CH1355" i="3"/>
  <c r="CH1357" i="3"/>
  <c r="CH1358" i="3"/>
  <c r="CH1359" i="3"/>
  <c r="CH1360" i="3"/>
  <c r="CH1362" i="3"/>
  <c r="CH1363" i="3"/>
  <c r="CH1364" i="3"/>
  <c r="CH1365" i="3"/>
  <c r="CH1367" i="3"/>
  <c r="CH1368" i="3"/>
  <c r="CH1369" i="3"/>
  <c r="CH1370" i="3"/>
  <c r="CH1372" i="3"/>
  <c r="CH1373" i="3"/>
  <c r="CH1374" i="3"/>
  <c r="CH1375" i="3"/>
  <c r="CH1377" i="3"/>
  <c r="CH1378" i="3"/>
  <c r="CH1379" i="3"/>
  <c r="CH1380" i="3"/>
  <c r="CH1382" i="3"/>
  <c r="CH1383" i="3"/>
  <c r="CH1384" i="3"/>
  <c r="CH1385" i="3"/>
  <c r="CH1387" i="3"/>
  <c r="CH1388" i="3"/>
  <c r="CH1389" i="3"/>
  <c r="CH1390" i="3"/>
  <c r="CH1392" i="3"/>
  <c r="CH1393" i="3"/>
  <c r="CH1394" i="3"/>
  <c r="CH1395" i="3"/>
  <c r="CH1397" i="3"/>
  <c r="CH1398" i="3"/>
  <c r="CH1399" i="3"/>
  <c r="CH1400" i="3"/>
  <c r="CH1402" i="3"/>
  <c r="CH1403" i="3"/>
  <c r="CH1404" i="3"/>
  <c r="CH1405" i="3"/>
  <c r="CH1407" i="3"/>
  <c r="CH1408" i="3"/>
  <c r="CH1409" i="3"/>
  <c r="CH1410" i="3"/>
  <c r="CH1412" i="3"/>
  <c r="CH1413" i="3"/>
  <c r="CH1414" i="3"/>
  <c r="CH1415" i="3"/>
  <c r="CH1417" i="3"/>
  <c r="CH1418" i="3"/>
  <c r="CH1419" i="3"/>
  <c r="CH1420" i="3"/>
  <c r="CH1422" i="3"/>
  <c r="CH1423" i="3"/>
  <c r="CH1424" i="3"/>
  <c r="CH1425" i="3"/>
  <c r="CH1427" i="3"/>
  <c r="CH1428" i="3"/>
  <c r="CH1429" i="3"/>
  <c r="CH1430" i="3"/>
  <c r="CH1432" i="3"/>
  <c r="CH1433" i="3"/>
  <c r="CH1434" i="3"/>
  <c r="CH1435" i="3"/>
  <c r="CH1437" i="3"/>
  <c r="CH1438" i="3"/>
  <c r="CH1439" i="3"/>
  <c r="CH1440" i="3"/>
  <c r="CH1442" i="3"/>
  <c r="CH1443" i="3"/>
  <c r="CH1444" i="3"/>
  <c r="CH1445" i="3"/>
  <c r="CH1447" i="3"/>
  <c r="CH1448" i="3"/>
  <c r="CH1449" i="3"/>
  <c r="CH1450" i="3"/>
  <c r="CH1452" i="3"/>
  <c r="CH1453" i="3"/>
  <c r="CH1454" i="3"/>
  <c r="CH1455" i="3"/>
  <c r="CH1457" i="3"/>
  <c r="CH1458" i="3"/>
  <c r="CH1459" i="3"/>
  <c r="CH1460" i="3"/>
  <c r="CH1462" i="3"/>
  <c r="CH1463" i="3"/>
  <c r="CH1464" i="3"/>
  <c r="CH1465" i="3"/>
  <c r="CH1467" i="3"/>
  <c r="CH1468" i="3"/>
  <c r="CH1469" i="3"/>
  <c r="CH1470" i="3"/>
  <c r="CH1472" i="3"/>
  <c r="CH1473" i="3"/>
  <c r="CH1474" i="3"/>
  <c r="CH1475" i="3"/>
  <c r="CH1477" i="3"/>
  <c r="CH1478" i="3"/>
  <c r="CH1479" i="3"/>
  <c r="CH1480" i="3"/>
  <c r="CH1482" i="3"/>
  <c r="CH1483" i="3"/>
  <c r="CH1484" i="3"/>
  <c r="CH1485" i="3"/>
  <c r="CH1487" i="3"/>
  <c r="CH1488" i="3"/>
  <c r="CH1489" i="3"/>
  <c r="CH1490" i="3"/>
  <c r="CH1492" i="3"/>
  <c r="CH1493" i="3"/>
  <c r="CH1494" i="3"/>
  <c r="CH1495" i="3"/>
  <c r="CH1497" i="3"/>
  <c r="CH1498" i="3"/>
  <c r="CH1499" i="3"/>
  <c r="CH1500" i="3"/>
  <c r="CH1502" i="3"/>
  <c r="CH1503" i="3"/>
  <c r="CH1504" i="3"/>
  <c r="CH1505" i="3"/>
  <c r="CH1507" i="3"/>
  <c r="CH1508" i="3"/>
  <c r="CH1509" i="3"/>
  <c r="CH1510" i="3"/>
  <c r="CH1512" i="3"/>
  <c r="CH1513" i="3"/>
  <c r="CH1514" i="3"/>
  <c r="CH1515" i="3"/>
  <c r="CH1517" i="3"/>
  <c r="CH1518" i="3"/>
  <c r="CH1519" i="3"/>
  <c r="CH1520" i="3"/>
  <c r="CH1522" i="3"/>
  <c r="CH1523" i="3"/>
  <c r="CH1524" i="3"/>
  <c r="CH1525" i="3"/>
  <c r="CH1527" i="3"/>
  <c r="CH1528" i="3"/>
  <c r="CH1529" i="3"/>
  <c r="CH1530" i="3"/>
  <c r="CH1532" i="3"/>
  <c r="CH1533" i="3"/>
  <c r="CH1534" i="3"/>
  <c r="CH1535" i="3"/>
  <c r="CH1537" i="3"/>
  <c r="CH1538" i="3"/>
  <c r="CH1539" i="3"/>
  <c r="CH1540" i="3"/>
  <c r="CH1542" i="3"/>
  <c r="CH1543" i="3"/>
  <c r="CH1544" i="3"/>
  <c r="CH1545" i="3"/>
  <c r="CH1547" i="3"/>
  <c r="CH1548" i="3"/>
  <c r="CH1549" i="3"/>
  <c r="CH1550" i="3"/>
  <c r="CH1552" i="3"/>
  <c r="CH1553" i="3"/>
  <c r="CH1554" i="3"/>
  <c r="CH1555" i="3"/>
  <c r="CH1557" i="3"/>
  <c r="CH1558" i="3"/>
  <c r="CH1559" i="3"/>
  <c r="CH1560" i="3"/>
  <c r="CH1562" i="3"/>
  <c r="CH1563" i="3"/>
  <c r="CH1564" i="3"/>
  <c r="CH1565" i="3"/>
  <c r="CH1567" i="3"/>
  <c r="CH1568" i="3"/>
  <c r="CH1569" i="3"/>
  <c r="CH1570" i="3"/>
  <c r="CH1572" i="3"/>
  <c r="CH1573" i="3"/>
  <c r="CH1574" i="3"/>
  <c r="CH1575" i="3"/>
  <c r="CH1577" i="3"/>
  <c r="CH1578" i="3"/>
  <c r="CH1579" i="3"/>
  <c r="CH1580" i="3"/>
  <c r="CH1582" i="3"/>
  <c r="CH1583" i="3"/>
  <c r="CH1584" i="3"/>
  <c r="CH1585" i="3"/>
  <c r="CH1587" i="3"/>
  <c r="CH1588" i="3"/>
  <c r="CH1589" i="3"/>
  <c r="CH1590" i="3"/>
  <c r="CH1592" i="3"/>
  <c r="CH1593" i="3"/>
  <c r="CH1594" i="3"/>
  <c r="CH1595" i="3"/>
  <c r="CH1597" i="3"/>
  <c r="CH1598" i="3"/>
  <c r="CH1599" i="3"/>
  <c r="CH1600" i="3"/>
  <c r="CH1602" i="3"/>
  <c r="CH1603" i="3"/>
  <c r="CH1604" i="3"/>
  <c r="CH1605" i="3"/>
  <c r="CH1607" i="3"/>
  <c r="CH1608" i="3"/>
  <c r="CH1609" i="3"/>
  <c r="CH1610" i="3"/>
  <c r="CH1612" i="3"/>
  <c r="CH1613" i="3"/>
  <c r="CH1614" i="3"/>
  <c r="CH1615" i="3"/>
  <c r="CH1617" i="3"/>
  <c r="CH1618" i="3"/>
  <c r="CH1619" i="3"/>
  <c r="CH1620" i="3"/>
  <c r="CH1622" i="3"/>
  <c r="CH1623" i="3"/>
  <c r="CH1624" i="3"/>
  <c r="CH1625" i="3"/>
  <c r="CH1627" i="3"/>
  <c r="CH1628" i="3"/>
  <c r="CH1629" i="3"/>
  <c r="CH1630" i="3"/>
  <c r="CH1632" i="3"/>
  <c r="CH1633" i="3"/>
  <c r="CH1634" i="3"/>
  <c r="CH1635" i="3"/>
  <c r="CH1637" i="3"/>
  <c r="CH1638" i="3"/>
  <c r="CH1639" i="3"/>
  <c r="CH1640" i="3"/>
  <c r="CH1642" i="3"/>
  <c r="CH1643" i="3"/>
  <c r="CH1644" i="3"/>
  <c r="CH1645" i="3"/>
  <c r="CH1647" i="3"/>
  <c r="CH1648" i="3"/>
  <c r="CH1649" i="3"/>
  <c r="CH1650" i="3"/>
  <c r="CH1652" i="3"/>
  <c r="CH1653" i="3"/>
  <c r="CH1654" i="3"/>
  <c r="CH1655" i="3"/>
  <c r="CH1657" i="3"/>
  <c r="CH1658" i="3"/>
  <c r="CH1659" i="3"/>
  <c r="CH1660" i="3"/>
  <c r="CH1662" i="3"/>
  <c r="CH1663" i="3"/>
  <c r="CH1664" i="3"/>
  <c r="CH1665" i="3"/>
  <c r="CH1667" i="3"/>
  <c r="CH1668" i="3"/>
  <c r="CH1669" i="3"/>
  <c r="CH1670" i="3"/>
  <c r="CH1672" i="3"/>
  <c r="CH1673" i="3"/>
  <c r="CH1674" i="3"/>
  <c r="CH1675" i="3"/>
  <c r="CH1677" i="3"/>
  <c r="CH1678" i="3"/>
  <c r="CH1679" i="3"/>
  <c r="CH1680" i="3"/>
  <c r="CH1682" i="3"/>
  <c r="CH1683" i="3"/>
  <c r="CH1684" i="3"/>
  <c r="CH1685" i="3"/>
  <c r="CH1687" i="3"/>
  <c r="CH1688" i="3"/>
  <c r="CH1689" i="3"/>
  <c r="CH1690" i="3"/>
  <c r="CH1692" i="3"/>
  <c r="CH1693" i="3"/>
  <c r="CH1694" i="3"/>
  <c r="CH1695" i="3"/>
  <c r="CH1697" i="3"/>
  <c r="CH1698" i="3"/>
  <c r="CH1699" i="3"/>
  <c r="CH1700" i="3"/>
  <c r="CH1702" i="3"/>
  <c r="CH1703" i="3"/>
  <c r="CH1704" i="3"/>
  <c r="CH1705" i="3"/>
  <c r="CH1707" i="3"/>
  <c r="CH1708" i="3"/>
  <c r="CH1709" i="3"/>
  <c r="CH1710" i="3"/>
  <c r="CH1712" i="3"/>
  <c r="CH1713" i="3"/>
  <c r="CH1714" i="3"/>
  <c r="CH1715" i="3"/>
  <c r="CH1717" i="3"/>
  <c r="CH1718" i="3"/>
  <c r="CH1719" i="3"/>
  <c r="CH1720" i="3"/>
  <c r="CH1722" i="3"/>
  <c r="CH1723" i="3"/>
  <c r="CH1724" i="3"/>
  <c r="CH1725" i="3"/>
  <c r="CH1727" i="3"/>
  <c r="CH1728" i="3"/>
  <c r="CH1729" i="3"/>
  <c r="CH1730" i="3"/>
  <c r="CH1732" i="3"/>
  <c r="CH1733" i="3"/>
  <c r="CH1734" i="3"/>
  <c r="CH1735" i="3"/>
  <c r="CH1737" i="3"/>
  <c r="CH1738" i="3"/>
  <c r="CH1739" i="3"/>
  <c r="CH1740" i="3"/>
  <c r="CH1742" i="3"/>
  <c r="CH1743" i="3"/>
  <c r="CH1744" i="3"/>
  <c r="CH1745" i="3"/>
  <c r="CH1747" i="3"/>
  <c r="CH1748" i="3"/>
  <c r="CH1749" i="3"/>
  <c r="CH1750" i="3"/>
  <c r="CH1752" i="3"/>
  <c r="CH1753" i="3"/>
  <c r="CH1754" i="3"/>
  <c r="CH1755" i="3"/>
  <c r="CH1757" i="3"/>
  <c r="CH1758" i="3"/>
  <c r="CH1759" i="3"/>
  <c r="CH1760" i="3"/>
  <c r="CH1762" i="3"/>
  <c r="CH1763" i="3"/>
  <c r="CH1764" i="3"/>
  <c r="CH1765" i="3"/>
  <c r="CH1767" i="3"/>
  <c r="CH1768" i="3"/>
  <c r="CH1769" i="3"/>
  <c r="CH1770" i="3"/>
  <c r="CH1772" i="3"/>
  <c r="CH1773" i="3"/>
  <c r="CH1774" i="3"/>
  <c r="CH1775" i="3"/>
  <c r="CH1777" i="3"/>
  <c r="CH1778" i="3"/>
  <c r="CH1779" i="3"/>
  <c r="CH1780" i="3"/>
  <c r="CH1782" i="3"/>
  <c r="CH1783" i="3"/>
  <c r="CH1784" i="3"/>
  <c r="CH1785" i="3"/>
  <c r="CH1787" i="3"/>
  <c r="CH1788" i="3"/>
  <c r="CH1789" i="3"/>
  <c r="CH1790" i="3"/>
  <c r="CH1792" i="3"/>
  <c r="CH1793" i="3"/>
  <c r="CH1794" i="3"/>
  <c r="CH1795" i="3"/>
  <c r="CH1797" i="3"/>
  <c r="CH1798" i="3"/>
  <c r="CH1799" i="3"/>
  <c r="CH1800" i="3"/>
  <c r="CH1802" i="3"/>
  <c r="CH1803" i="3"/>
  <c r="CH1804" i="3"/>
  <c r="CH1805" i="3"/>
  <c r="CH1807" i="3"/>
  <c r="CH1808" i="3"/>
  <c r="CH1809" i="3"/>
  <c r="CH1810" i="3"/>
  <c r="CH1812" i="3"/>
  <c r="CH1813" i="3"/>
  <c r="CH1814" i="3"/>
  <c r="CH1815" i="3"/>
  <c r="CH1817" i="3"/>
  <c r="CH1818" i="3"/>
  <c r="CH1819" i="3"/>
  <c r="CH1820" i="3"/>
  <c r="CH1822" i="3"/>
  <c r="CH1823" i="3"/>
  <c r="CH1824" i="3"/>
  <c r="CH1825" i="3"/>
  <c r="CH1827" i="3"/>
  <c r="CH1828" i="3"/>
  <c r="CH1829" i="3"/>
  <c r="CH1830" i="3"/>
  <c r="CH1832" i="3"/>
  <c r="CH1833" i="3"/>
  <c r="CH1834" i="3"/>
  <c r="CH1835" i="3"/>
  <c r="CH1837" i="3"/>
  <c r="CH1838" i="3"/>
  <c r="CH1839" i="3"/>
  <c r="CH1840" i="3"/>
  <c r="CH1842" i="3"/>
  <c r="CH1843" i="3"/>
  <c r="CH1844" i="3"/>
  <c r="CH1845" i="3"/>
  <c r="CH1847" i="3"/>
  <c r="CH1848" i="3"/>
  <c r="CH1849" i="3"/>
  <c r="CH1850" i="3"/>
  <c r="CH1852" i="3"/>
  <c r="CH1853" i="3"/>
  <c r="CH1854" i="3"/>
  <c r="CH1855" i="3"/>
  <c r="CH1857" i="3"/>
  <c r="CH1858" i="3"/>
  <c r="CH1859" i="3"/>
  <c r="CH1860" i="3"/>
  <c r="CH1862" i="3"/>
  <c r="CH1863" i="3"/>
  <c r="CH1864" i="3"/>
  <c r="CH1865" i="3"/>
  <c r="CH1867" i="3"/>
  <c r="CH1868" i="3"/>
  <c r="CH1869" i="3"/>
  <c r="CH1870" i="3"/>
  <c r="CH1872" i="3"/>
  <c r="CH1873" i="3"/>
  <c r="CH1874" i="3"/>
  <c r="CH1875" i="3"/>
  <c r="CH1877" i="3"/>
  <c r="CH1878" i="3"/>
  <c r="CH1879" i="3"/>
  <c r="CH1880" i="3"/>
  <c r="CH1882" i="3"/>
  <c r="CH1883" i="3"/>
  <c r="CH1884" i="3"/>
  <c r="CH1885" i="3"/>
  <c r="CH1887" i="3"/>
  <c r="CH1888" i="3"/>
  <c r="CH1889" i="3"/>
  <c r="CH1890" i="3"/>
  <c r="CH1892" i="3"/>
  <c r="CH1893" i="3"/>
  <c r="CH1894" i="3"/>
  <c r="CH1895" i="3"/>
  <c r="CH1897" i="3"/>
  <c r="CH1898" i="3"/>
  <c r="CH1899" i="3"/>
  <c r="CH1900" i="3"/>
  <c r="CH1902" i="3"/>
  <c r="CH1903" i="3"/>
  <c r="CH1904" i="3"/>
  <c r="CH1905" i="3"/>
  <c r="CH1907" i="3"/>
  <c r="CH1908" i="3"/>
  <c r="CH1909" i="3"/>
  <c r="CH1910" i="3"/>
  <c r="CH1912" i="3"/>
  <c r="CH1913" i="3"/>
  <c r="CH1914" i="3"/>
  <c r="CH1915" i="3"/>
  <c r="CH1917" i="3"/>
  <c r="CH1918" i="3"/>
  <c r="CH1919" i="3"/>
  <c r="CH1920" i="3"/>
  <c r="CH1922" i="3"/>
  <c r="CH1923" i="3"/>
  <c r="CH1924" i="3"/>
  <c r="CH1925" i="3"/>
  <c r="CH1927" i="3"/>
  <c r="CH1928" i="3"/>
  <c r="CH1929" i="3"/>
  <c r="CH1930" i="3"/>
  <c r="CH1932" i="3"/>
  <c r="CH1933" i="3"/>
  <c r="CH1934" i="3"/>
  <c r="CH1935" i="3"/>
  <c r="CH1937" i="3"/>
  <c r="CH1938" i="3"/>
  <c r="CH1939" i="3"/>
  <c r="CH1940" i="3"/>
  <c r="CH1942" i="3"/>
  <c r="CH1943" i="3"/>
  <c r="CH1944" i="3"/>
  <c r="CH1945" i="3"/>
  <c r="CH1947" i="3"/>
  <c r="CH1948" i="3"/>
  <c r="CH1949" i="3"/>
  <c r="CH1950" i="3"/>
  <c r="CH1952" i="3"/>
  <c r="CH1953" i="3"/>
  <c r="CH1954" i="3"/>
  <c r="CH1955" i="3"/>
  <c r="CH1957" i="3"/>
  <c r="CH1958" i="3"/>
  <c r="CH1959" i="3"/>
  <c r="CH1960" i="3"/>
  <c r="CH1962" i="3"/>
  <c r="CH1963" i="3"/>
  <c r="CH1964" i="3"/>
  <c r="CH1965" i="3"/>
  <c r="CH1967" i="3"/>
  <c r="CH1968" i="3"/>
  <c r="CH1969" i="3"/>
  <c r="CH1970" i="3"/>
  <c r="CH1972" i="3"/>
  <c r="CH1973" i="3"/>
  <c r="CH1974" i="3"/>
  <c r="CH1975" i="3"/>
  <c r="CH1977" i="3"/>
  <c r="CH1978" i="3"/>
  <c r="CH1979" i="3"/>
  <c r="CH1980" i="3"/>
  <c r="CH1982" i="3"/>
  <c r="CH1983" i="3"/>
  <c r="CH1984" i="3"/>
  <c r="CH1985" i="3"/>
  <c r="CH1987" i="3"/>
  <c r="CH1988" i="3"/>
  <c r="CH1989" i="3"/>
  <c r="CH1990" i="3"/>
  <c r="CH1992" i="3"/>
  <c r="CH1993" i="3"/>
  <c r="CH1994" i="3"/>
  <c r="CH1995" i="3"/>
  <c r="CH1997" i="3"/>
  <c r="CH1998" i="3"/>
  <c r="CH1999" i="3"/>
  <c r="CH2000" i="3"/>
  <c r="CH2002" i="3"/>
  <c r="CH2003" i="3"/>
  <c r="CH2004" i="3"/>
  <c r="CH2005" i="3"/>
  <c r="CH2007" i="3"/>
  <c r="CH2008" i="3"/>
  <c r="CH2009" i="3"/>
  <c r="CH2010" i="3"/>
  <c r="CH2012" i="3"/>
  <c r="CH2013" i="3"/>
  <c r="CH2014" i="3"/>
  <c r="CH2015" i="3"/>
  <c r="CH2017" i="3"/>
  <c r="CH2018" i="3"/>
  <c r="CH2019" i="3"/>
  <c r="CH2020" i="3"/>
  <c r="CH2022" i="3"/>
  <c r="CH2023" i="3"/>
  <c r="CH2024" i="3"/>
  <c r="CH2025" i="3"/>
  <c r="CH2027" i="3"/>
  <c r="CH2028" i="3"/>
  <c r="CH2029" i="3"/>
  <c r="CH2030" i="3"/>
  <c r="CH2032" i="3"/>
  <c r="CH2033" i="3"/>
  <c r="CH2034" i="3"/>
  <c r="CH2035" i="3"/>
  <c r="CH2037" i="3"/>
  <c r="CH2038" i="3"/>
  <c r="CH2039" i="3"/>
  <c r="CH2040" i="3"/>
  <c r="CH2042" i="3"/>
  <c r="CH2043" i="3"/>
  <c r="CH2044" i="3"/>
  <c r="CH2045" i="3"/>
  <c r="CH2047" i="3"/>
  <c r="CH2048" i="3"/>
  <c r="CH2049" i="3"/>
  <c r="CH2050" i="3"/>
  <c r="CH2052" i="3"/>
  <c r="CH3" i="3"/>
  <c r="CG4" i="3"/>
  <c r="CN4" i="3" s="1"/>
  <c r="CG5" i="3"/>
  <c r="CN5" i="3" s="1"/>
  <c r="CG6" i="3"/>
  <c r="CN6" i="3" s="1"/>
  <c r="CG7" i="3"/>
  <c r="CN7" i="3" s="1"/>
  <c r="CG8" i="3"/>
  <c r="CN8" i="3" s="1"/>
  <c r="CG9" i="3"/>
  <c r="CN9" i="3" s="1"/>
  <c r="CG10" i="3"/>
  <c r="CN10" i="3" s="1"/>
  <c r="CG11" i="3"/>
  <c r="CN11" i="3" s="1"/>
  <c r="CG12" i="3"/>
  <c r="CN12" i="3" s="1"/>
  <c r="CG13" i="3"/>
  <c r="CN13" i="3" s="1"/>
  <c r="CG14" i="3"/>
  <c r="CN14" i="3" s="1"/>
  <c r="CG15" i="3"/>
  <c r="CN15" i="3" s="1"/>
  <c r="CG16" i="3"/>
  <c r="CN16" i="3" s="1"/>
  <c r="CG17" i="3"/>
  <c r="CN17" i="3" s="1"/>
  <c r="CG18" i="3"/>
  <c r="CN18" i="3" s="1"/>
  <c r="CG19" i="3"/>
  <c r="CN19" i="3" s="1"/>
  <c r="CG20" i="3"/>
  <c r="CN20" i="3" s="1"/>
  <c r="CG21" i="3"/>
  <c r="CN21" i="3" s="1"/>
  <c r="CG22" i="3"/>
  <c r="CN22" i="3" s="1"/>
  <c r="CG23" i="3"/>
  <c r="CN23" i="3" s="1"/>
  <c r="CG24" i="3"/>
  <c r="CN24" i="3" s="1"/>
  <c r="CG25" i="3"/>
  <c r="CN25" i="3" s="1"/>
  <c r="CG26" i="3"/>
  <c r="CN26" i="3" s="1"/>
  <c r="CG27" i="3"/>
  <c r="CN27" i="3" s="1"/>
  <c r="CG28" i="3"/>
  <c r="CN28" i="3" s="1"/>
  <c r="CG29" i="3"/>
  <c r="CN29" i="3" s="1"/>
  <c r="CG30" i="3"/>
  <c r="CN30" i="3" s="1"/>
  <c r="CG31" i="3"/>
  <c r="CN31" i="3" s="1"/>
  <c r="CG32" i="3"/>
  <c r="CN32" i="3" s="1"/>
  <c r="CG33" i="3"/>
  <c r="CN33" i="3" s="1"/>
  <c r="CG34" i="3"/>
  <c r="CN34" i="3" s="1"/>
  <c r="CG35" i="3"/>
  <c r="CN35" i="3" s="1"/>
  <c r="CG36" i="3"/>
  <c r="CN36" i="3" s="1"/>
  <c r="CG37" i="3"/>
  <c r="CN37" i="3" s="1"/>
  <c r="CG38" i="3"/>
  <c r="CN38" i="3" s="1"/>
  <c r="CG39" i="3"/>
  <c r="CN39" i="3" s="1"/>
  <c r="CG40" i="3"/>
  <c r="CN40" i="3" s="1"/>
  <c r="CG41" i="3"/>
  <c r="CN41" i="3" s="1"/>
  <c r="CG42" i="3"/>
  <c r="CN42" i="3" s="1"/>
  <c r="CG43" i="3"/>
  <c r="CN43" i="3" s="1"/>
  <c r="CG44" i="3"/>
  <c r="CN44" i="3" s="1"/>
  <c r="CG45" i="3"/>
  <c r="CN45" i="3" s="1"/>
  <c r="CG46" i="3"/>
  <c r="CN46" i="3" s="1"/>
  <c r="CG47" i="3"/>
  <c r="CN47" i="3" s="1"/>
  <c r="CG48" i="3"/>
  <c r="CN48" i="3" s="1"/>
  <c r="CG49" i="3"/>
  <c r="CN49" i="3" s="1"/>
  <c r="CG50" i="3"/>
  <c r="CN50" i="3" s="1"/>
  <c r="CG51" i="3"/>
  <c r="CN51" i="3" s="1"/>
  <c r="CG52" i="3"/>
  <c r="CN52" i="3" s="1"/>
  <c r="CG53" i="3"/>
  <c r="CN53" i="3" s="1"/>
  <c r="CG54" i="3"/>
  <c r="CN54" i="3" s="1"/>
  <c r="CG55" i="3"/>
  <c r="CN55" i="3" s="1"/>
  <c r="CG56" i="3"/>
  <c r="CN56" i="3" s="1"/>
  <c r="CG57" i="3"/>
  <c r="CN57" i="3" s="1"/>
  <c r="CG58" i="3"/>
  <c r="CN58" i="3" s="1"/>
  <c r="CG59" i="3"/>
  <c r="CN59" i="3" s="1"/>
  <c r="CG60" i="3"/>
  <c r="CN60" i="3" s="1"/>
  <c r="CG61" i="3"/>
  <c r="CN61" i="3" s="1"/>
  <c r="CG62" i="3"/>
  <c r="CN62" i="3" s="1"/>
  <c r="CG64" i="3"/>
  <c r="CN64" i="3" s="1"/>
  <c r="CG65" i="3"/>
  <c r="CN65" i="3" s="1"/>
  <c r="CG66" i="3"/>
  <c r="CN66" i="3" s="1"/>
  <c r="CG67" i="3"/>
  <c r="CN67" i="3" s="1"/>
  <c r="CG68" i="3"/>
  <c r="CN68" i="3" s="1"/>
  <c r="CG69" i="3"/>
  <c r="CN69" i="3" s="1"/>
  <c r="CG70" i="3"/>
  <c r="CN70" i="3" s="1"/>
  <c r="CG71" i="3"/>
  <c r="CN71" i="3" s="1"/>
  <c r="CG72" i="3"/>
  <c r="CN72" i="3" s="1"/>
  <c r="CG73" i="3"/>
  <c r="CN73" i="3" s="1"/>
  <c r="CG74" i="3"/>
  <c r="CN74" i="3" s="1"/>
  <c r="CG75" i="3"/>
  <c r="CN75" i="3" s="1"/>
  <c r="CG76" i="3"/>
  <c r="CN76" i="3" s="1"/>
  <c r="CG77" i="3"/>
  <c r="CN77" i="3" s="1"/>
  <c r="CG78" i="3"/>
  <c r="CN78" i="3" s="1"/>
  <c r="CG79" i="3"/>
  <c r="CN79" i="3" s="1"/>
  <c r="CG80" i="3"/>
  <c r="CN80" i="3" s="1"/>
  <c r="CG81" i="3"/>
  <c r="CN81" i="3" s="1"/>
  <c r="CG82" i="3"/>
  <c r="CN82" i="3" s="1"/>
  <c r="CG84" i="3"/>
  <c r="CN84" i="3" s="1"/>
  <c r="CG85" i="3"/>
  <c r="CN85" i="3" s="1"/>
  <c r="CG86" i="3"/>
  <c r="CN86" i="3" s="1"/>
  <c r="CG87" i="3"/>
  <c r="CN87" i="3" s="1"/>
  <c r="CG88" i="3"/>
  <c r="CN88" i="3" s="1"/>
  <c r="CG89" i="3"/>
  <c r="CN89" i="3" s="1"/>
  <c r="CG90" i="3"/>
  <c r="CN90" i="3" s="1"/>
  <c r="CG91" i="3"/>
  <c r="CN91" i="3" s="1"/>
  <c r="CG92" i="3"/>
  <c r="CN92" i="3" s="1"/>
  <c r="CG93" i="3"/>
  <c r="CN93" i="3" s="1"/>
  <c r="CG94" i="3"/>
  <c r="CN94" i="3" s="1"/>
  <c r="CG95" i="3"/>
  <c r="CN95" i="3" s="1"/>
  <c r="CG96" i="3"/>
  <c r="CN96" i="3" s="1"/>
  <c r="CG97" i="3"/>
  <c r="CN97" i="3" s="1"/>
  <c r="CG98" i="3"/>
  <c r="CN98" i="3" s="1"/>
  <c r="CG99" i="3"/>
  <c r="CN99" i="3" s="1"/>
  <c r="CG100" i="3"/>
  <c r="CN100" i="3" s="1"/>
  <c r="CG101" i="3"/>
  <c r="CN101" i="3" s="1"/>
  <c r="CG102" i="3"/>
  <c r="CN102" i="3" s="1"/>
  <c r="CG103" i="3"/>
  <c r="CN103" i="3" s="1"/>
  <c r="CG104" i="3"/>
  <c r="CN104" i="3" s="1"/>
  <c r="CG105" i="3"/>
  <c r="CN105" i="3" s="1"/>
  <c r="CG106" i="3"/>
  <c r="CN106" i="3" s="1"/>
  <c r="CG107" i="3"/>
  <c r="CN107" i="3" s="1"/>
  <c r="CG109" i="3"/>
  <c r="CN109" i="3" s="1"/>
  <c r="CG110" i="3"/>
  <c r="CN110" i="3" s="1"/>
  <c r="CG111" i="3"/>
  <c r="CN111" i="3" s="1"/>
  <c r="CG112" i="3"/>
  <c r="CN112" i="3" s="1"/>
  <c r="CG113" i="3"/>
  <c r="CN113" i="3" s="1"/>
  <c r="CG114" i="3"/>
  <c r="CN114" i="3" s="1"/>
  <c r="CG115" i="3"/>
  <c r="CN115" i="3" s="1"/>
  <c r="CG116" i="3"/>
  <c r="CN116" i="3" s="1"/>
  <c r="CG117" i="3"/>
  <c r="CN117" i="3" s="1"/>
  <c r="CG119" i="3"/>
  <c r="CN119" i="3" s="1"/>
  <c r="CG120" i="3"/>
  <c r="CN120" i="3" s="1"/>
  <c r="CG121" i="3"/>
  <c r="CN121" i="3" s="1"/>
  <c r="CG122" i="3"/>
  <c r="CN122" i="3" s="1"/>
  <c r="CG124" i="3"/>
  <c r="CN124" i="3" s="1"/>
  <c r="CG125" i="3"/>
  <c r="CN125" i="3" s="1"/>
  <c r="CG126" i="3"/>
  <c r="CN126" i="3" s="1"/>
  <c r="CG127" i="3"/>
  <c r="CN127" i="3" s="1"/>
  <c r="CG128" i="3"/>
  <c r="CN128" i="3" s="1"/>
  <c r="CG129" i="3"/>
  <c r="CN129" i="3" s="1"/>
  <c r="CG130" i="3"/>
  <c r="CN130" i="3" s="1"/>
  <c r="CG131" i="3"/>
  <c r="CN131" i="3" s="1"/>
  <c r="CG132" i="3"/>
  <c r="CN132" i="3" s="1"/>
  <c r="CG133" i="3"/>
  <c r="CN133" i="3" s="1"/>
  <c r="CG134" i="3"/>
  <c r="CN134" i="3" s="1"/>
  <c r="CG135" i="3"/>
  <c r="CN135" i="3" s="1"/>
  <c r="CG136" i="3"/>
  <c r="CN136" i="3" s="1"/>
  <c r="CG137" i="3"/>
  <c r="CN137" i="3" s="1"/>
  <c r="CG139" i="3"/>
  <c r="CN139" i="3" s="1"/>
  <c r="CG140" i="3"/>
  <c r="CN140" i="3" s="1"/>
  <c r="CG141" i="3"/>
  <c r="CN141" i="3" s="1"/>
  <c r="CG142" i="3"/>
  <c r="CN142" i="3" s="1"/>
  <c r="CG143" i="3"/>
  <c r="CN143" i="3" s="1"/>
  <c r="CG144" i="3"/>
  <c r="CN144" i="3" s="1"/>
  <c r="CG145" i="3"/>
  <c r="CN145" i="3" s="1"/>
  <c r="CG146" i="3"/>
  <c r="CN146" i="3" s="1"/>
  <c r="CG147" i="3"/>
  <c r="CN147" i="3" s="1"/>
  <c r="CG148" i="3"/>
  <c r="CN148" i="3" s="1"/>
  <c r="CG149" i="3"/>
  <c r="CN149" i="3" s="1"/>
  <c r="CG150" i="3"/>
  <c r="CN150" i="3" s="1"/>
  <c r="CG151" i="3"/>
  <c r="CN151" i="3" s="1"/>
  <c r="CG152" i="3"/>
  <c r="CN152" i="3" s="1"/>
  <c r="CG153" i="3"/>
  <c r="CN153" i="3" s="1"/>
  <c r="CG154" i="3"/>
  <c r="CN154" i="3" s="1"/>
  <c r="CG155" i="3"/>
  <c r="CN155" i="3" s="1"/>
  <c r="CG156" i="3"/>
  <c r="CN156" i="3" s="1"/>
  <c r="CG157" i="3"/>
  <c r="CN157" i="3" s="1"/>
  <c r="CG158" i="3"/>
  <c r="CN158" i="3" s="1"/>
  <c r="CG159" i="3"/>
  <c r="CN159" i="3" s="1"/>
  <c r="CG160" i="3"/>
  <c r="CN160" i="3" s="1"/>
  <c r="CG161" i="3"/>
  <c r="CN161" i="3" s="1"/>
  <c r="CG162" i="3"/>
  <c r="CN162" i="3" s="1"/>
  <c r="CG163" i="3"/>
  <c r="CN163" i="3" s="1"/>
  <c r="CG164" i="3"/>
  <c r="CN164" i="3" s="1"/>
  <c r="CG165" i="3"/>
  <c r="CN165" i="3" s="1"/>
  <c r="CG166" i="3"/>
  <c r="CN166" i="3" s="1"/>
  <c r="CG167" i="3"/>
  <c r="CN167" i="3" s="1"/>
  <c r="CG168" i="3"/>
  <c r="CN168" i="3" s="1"/>
  <c r="CG169" i="3"/>
  <c r="CN169" i="3" s="1"/>
  <c r="CG170" i="3"/>
  <c r="CN170" i="3" s="1"/>
  <c r="CG171" i="3"/>
  <c r="CN171" i="3" s="1"/>
  <c r="CG172" i="3"/>
  <c r="CN172" i="3" s="1"/>
  <c r="CG173" i="3"/>
  <c r="CN173" i="3" s="1"/>
  <c r="CG174" i="3"/>
  <c r="CN174" i="3" s="1"/>
  <c r="CG175" i="3"/>
  <c r="CN175" i="3" s="1"/>
  <c r="CG176" i="3"/>
  <c r="CN176" i="3" s="1"/>
  <c r="CG177" i="3"/>
  <c r="CN177" i="3" s="1"/>
  <c r="CG178" i="3"/>
  <c r="CN178" i="3" s="1"/>
  <c r="CG179" i="3"/>
  <c r="CN179" i="3" s="1"/>
  <c r="CG180" i="3"/>
  <c r="CN180" i="3" s="1"/>
  <c r="CG181" i="3"/>
  <c r="CN181" i="3" s="1"/>
  <c r="CG182" i="3"/>
  <c r="CN182" i="3" s="1"/>
  <c r="CG183" i="3"/>
  <c r="CN183" i="3" s="1"/>
  <c r="CG184" i="3"/>
  <c r="CN184" i="3" s="1"/>
  <c r="CG185" i="3"/>
  <c r="CN185" i="3" s="1"/>
  <c r="CG186" i="3"/>
  <c r="CN186" i="3" s="1"/>
  <c r="CG187" i="3"/>
  <c r="CN187" i="3" s="1"/>
  <c r="CG188" i="3"/>
  <c r="CN188" i="3" s="1"/>
  <c r="CG189" i="3"/>
  <c r="CN189" i="3" s="1"/>
  <c r="CG190" i="3"/>
  <c r="CN190" i="3" s="1"/>
  <c r="CG191" i="3"/>
  <c r="CN191" i="3" s="1"/>
  <c r="CG192" i="3"/>
  <c r="CN192" i="3" s="1"/>
  <c r="CG193" i="3"/>
  <c r="CN193" i="3" s="1"/>
  <c r="CG194" i="3"/>
  <c r="CN194" i="3" s="1"/>
  <c r="CG195" i="3"/>
  <c r="CN195" i="3" s="1"/>
  <c r="CG196" i="3"/>
  <c r="CN196" i="3" s="1"/>
  <c r="CG197" i="3"/>
  <c r="CN197" i="3" s="1"/>
  <c r="CG198" i="3"/>
  <c r="CN198" i="3" s="1"/>
  <c r="CG199" i="3"/>
  <c r="CN199" i="3" s="1"/>
  <c r="CG200" i="3"/>
  <c r="CN200" i="3" s="1"/>
  <c r="CG201" i="3"/>
  <c r="CN201" i="3" s="1"/>
  <c r="CG202" i="3"/>
  <c r="CN202" i="3" s="1"/>
  <c r="CG203" i="3"/>
  <c r="CN203" i="3" s="1"/>
  <c r="CG204" i="3"/>
  <c r="CN204" i="3" s="1"/>
  <c r="CG205" i="3"/>
  <c r="CN205" i="3" s="1"/>
  <c r="CG206" i="3"/>
  <c r="CN206" i="3" s="1"/>
  <c r="CG207" i="3"/>
  <c r="CN207" i="3" s="1"/>
  <c r="CG208" i="3"/>
  <c r="CN208" i="3" s="1"/>
  <c r="CG209" i="3"/>
  <c r="CN209" i="3" s="1"/>
  <c r="CG210" i="3"/>
  <c r="CN210" i="3" s="1"/>
  <c r="CG211" i="3"/>
  <c r="CN211" i="3" s="1"/>
  <c r="CG212" i="3"/>
  <c r="CN212" i="3" s="1"/>
  <c r="CG213" i="3"/>
  <c r="CN213" i="3" s="1"/>
  <c r="CG214" i="3"/>
  <c r="CN214" i="3" s="1"/>
  <c r="CG215" i="3"/>
  <c r="CN215" i="3" s="1"/>
  <c r="CG216" i="3"/>
  <c r="CN216" i="3" s="1"/>
  <c r="CG217" i="3"/>
  <c r="CN217" i="3" s="1"/>
  <c r="CG218" i="3"/>
  <c r="CN218" i="3" s="1"/>
  <c r="CG219" i="3"/>
  <c r="CN219" i="3" s="1"/>
  <c r="CG220" i="3"/>
  <c r="CN220" i="3" s="1"/>
  <c r="CG221" i="3"/>
  <c r="CN221" i="3" s="1"/>
  <c r="CG222" i="3"/>
  <c r="CN222" i="3" s="1"/>
  <c r="CG223" i="3"/>
  <c r="CN223" i="3" s="1"/>
  <c r="CG224" i="3"/>
  <c r="CN224" i="3" s="1"/>
  <c r="CG225" i="3"/>
  <c r="CN225" i="3" s="1"/>
  <c r="CG226" i="3"/>
  <c r="CN226" i="3" s="1"/>
  <c r="CG227" i="3"/>
  <c r="CN227" i="3" s="1"/>
  <c r="CG228" i="3"/>
  <c r="CN228" i="3" s="1"/>
  <c r="CG229" i="3"/>
  <c r="CN229" i="3" s="1"/>
  <c r="CG230" i="3"/>
  <c r="CN230" i="3" s="1"/>
  <c r="CG231" i="3"/>
  <c r="CN231" i="3" s="1"/>
  <c r="CG232" i="3"/>
  <c r="CN232" i="3" s="1"/>
  <c r="CG233" i="3"/>
  <c r="CN233" i="3" s="1"/>
  <c r="CG234" i="3"/>
  <c r="CN234" i="3" s="1"/>
  <c r="CG235" i="3"/>
  <c r="CN235" i="3" s="1"/>
  <c r="CG236" i="3"/>
  <c r="CN236" i="3" s="1"/>
  <c r="CG237" i="3"/>
  <c r="CN237" i="3" s="1"/>
  <c r="CG238" i="3"/>
  <c r="CN238" i="3" s="1"/>
  <c r="CG239" i="3"/>
  <c r="CN239" i="3" s="1"/>
  <c r="CG240" i="3"/>
  <c r="CN240" i="3" s="1"/>
  <c r="CG241" i="3"/>
  <c r="CN241" i="3" s="1"/>
  <c r="CG242" i="3"/>
  <c r="CN242" i="3" s="1"/>
  <c r="CG243" i="3"/>
  <c r="CN243" i="3" s="1"/>
  <c r="CG244" i="3"/>
  <c r="CN244" i="3" s="1"/>
  <c r="CG245" i="3"/>
  <c r="CN245" i="3" s="1"/>
  <c r="CG246" i="3"/>
  <c r="CN246" i="3" s="1"/>
  <c r="CG247" i="3"/>
  <c r="CN247" i="3" s="1"/>
  <c r="CG248" i="3"/>
  <c r="CN248" i="3" s="1"/>
  <c r="CG249" i="3"/>
  <c r="CN249" i="3" s="1"/>
  <c r="CG250" i="3"/>
  <c r="CN250" i="3" s="1"/>
  <c r="CG251" i="3"/>
  <c r="CN251" i="3" s="1"/>
  <c r="CG252" i="3"/>
  <c r="CN252" i="3" s="1"/>
  <c r="CG253" i="3"/>
  <c r="CN253" i="3" s="1"/>
  <c r="CG254" i="3"/>
  <c r="CN254" i="3" s="1"/>
  <c r="CG255" i="3"/>
  <c r="CN255" i="3" s="1"/>
  <c r="CG256" i="3"/>
  <c r="CN256" i="3" s="1"/>
  <c r="CG257" i="3"/>
  <c r="CN257" i="3" s="1"/>
  <c r="CG259" i="3"/>
  <c r="CN259" i="3" s="1"/>
  <c r="CG260" i="3"/>
  <c r="CN260" i="3" s="1"/>
  <c r="CG261" i="3"/>
  <c r="CN261" i="3" s="1"/>
  <c r="CG262" i="3"/>
  <c r="CN262" i="3" s="1"/>
  <c r="CG263" i="3"/>
  <c r="CN263" i="3" s="1"/>
  <c r="CG264" i="3"/>
  <c r="CN264" i="3" s="1"/>
  <c r="CG265" i="3"/>
  <c r="CN265" i="3" s="1"/>
  <c r="CG266" i="3"/>
  <c r="CN266" i="3" s="1"/>
  <c r="CG267" i="3"/>
  <c r="CN267" i="3" s="1"/>
  <c r="CG269" i="3"/>
  <c r="CN269" i="3" s="1"/>
  <c r="CG270" i="3"/>
  <c r="CN270" i="3" s="1"/>
  <c r="CG271" i="3"/>
  <c r="CN271" i="3" s="1"/>
  <c r="CG272" i="3"/>
  <c r="CN272" i="3" s="1"/>
  <c r="CG273" i="3"/>
  <c r="CN273" i="3" s="1"/>
  <c r="CG274" i="3"/>
  <c r="CN274" i="3" s="1"/>
  <c r="CG275" i="3"/>
  <c r="CN275" i="3" s="1"/>
  <c r="CG276" i="3"/>
  <c r="CN276" i="3" s="1"/>
  <c r="CG277" i="3"/>
  <c r="CN277" i="3" s="1"/>
  <c r="CG279" i="3"/>
  <c r="CN279" i="3" s="1"/>
  <c r="CG280" i="3"/>
  <c r="CN280" i="3" s="1"/>
  <c r="CG281" i="3"/>
  <c r="CN281" i="3" s="1"/>
  <c r="CG282" i="3"/>
  <c r="CN282" i="3" s="1"/>
  <c r="CG284" i="3"/>
  <c r="CN284" i="3" s="1"/>
  <c r="CG285" i="3"/>
  <c r="CN285" i="3" s="1"/>
  <c r="CG286" i="3"/>
  <c r="CN286" i="3" s="1"/>
  <c r="CG287" i="3"/>
  <c r="CN287" i="3" s="1"/>
  <c r="CG288" i="3"/>
  <c r="CN288" i="3" s="1"/>
  <c r="CG289" i="3"/>
  <c r="CN289" i="3" s="1"/>
  <c r="CG290" i="3"/>
  <c r="CN290" i="3" s="1"/>
  <c r="CG291" i="3"/>
  <c r="CN291" i="3" s="1"/>
  <c r="CG292" i="3"/>
  <c r="CN292" i="3" s="1"/>
  <c r="CG293" i="3"/>
  <c r="CN293" i="3" s="1"/>
  <c r="CG294" i="3"/>
  <c r="CN294" i="3" s="1"/>
  <c r="CG295" i="3"/>
  <c r="CN295" i="3" s="1"/>
  <c r="CG296" i="3"/>
  <c r="CN296" i="3" s="1"/>
  <c r="CG297" i="3"/>
  <c r="CN297" i="3" s="1"/>
  <c r="CG298" i="3"/>
  <c r="CN298" i="3" s="1"/>
  <c r="CG299" i="3"/>
  <c r="CN299" i="3" s="1"/>
  <c r="CG300" i="3"/>
  <c r="CN300" i="3" s="1"/>
  <c r="CG301" i="3"/>
  <c r="CN301" i="3" s="1"/>
  <c r="CG302" i="3"/>
  <c r="CN302" i="3" s="1"/>
  <c r="CG304" i="3"/>
  <c r="CN304" i="3" s="1"/>
  <c r="CG305" i="3"/>
  <c r="CN305" i="3" s="1"/>
  <c r="CG306" i="3"/>
  <c r="CN306" i="3" s="1"/>
  <c r="CG307" i="3"/>
  <c r="CN307" i="3" s="1"/>
  <c r="CG308" i="3"/>
  <c r="CN308" i="3" s="1"/>
  <c r="CG309" i="3"/>
  <c r="CN309" i="3" s="1"/>
  <c r="CG310" i="3"/>
  <c r="CN310" i="3" s="1"/>
  <c r="CG311" i="3"/>
  <c r="CN311" i="3" s="1"/>
  <c r="CG312" i="3"/>
  <c r="CN312" i="3" s="1"/>
  <c r="CG313" i="3"/>
  <c r="CN313" i="3" s="1"/>
  <c r="CG314" i="3"/>
  <c r="CN314" i="3" s="1"/>
  <c r="CG315" i="3"/>
  <c r="CN315" i="3" s="1"/>
  <c r="CG316" i="3"/>
  <c r="CN316" i="3" s="1"/>
  <c r="CG317" i="3"/>
  <c r="CN317" i="3" s="1"/>
  <c r="CG319" i="3"/>
  <c r="CN319" i="3" s="1"/>
  <c r="CG320" i="3"/>
  <c r="CN320" i="3" s="1"/>
  <c r="CG321" i="3"/>
  <c r="CN321" i="3" s="1"/>
  <c r="CG322" i="3"/>
  <c r="CN322" i="3" s="1"/>
  <c r="CG323" i="3"/>
  <c r="CN323" i="3" s="1"/>
  <c r="CG324" i="3"/>
  <c r="CN324" i="3" s="1"/>
  <c r="CG325" i="3"/>
  <c r="CN325" i="3" s="1"/>
  <c r="CG326" i="3"/>
  <c r="CN326" i="3" s="1"/>
  <c r="CG327" i="3"/>
  <c r="CN327" i="3" s="1"/>
  <c r="CG328" i="3"/>
  <c r="CN328" i="3" s="1"/>
  <c r="CG329" i="3"/>
  <c r="CN329" i="3" s="1"/>
  <c r="CG330" i="3"/>
  <c r="CN330" i="3" s="1"/>
  <c r="CG331" i="3"/>
  <c r="CN331" i="3" s="1"/>
  <c r="CG332" i="3"/>
  <c r="CN332" i="3" s="1"/>
  <c r="CG334" i="3"/>
  <c r="CN334" i="3" s="1"/>
  <c r="CG335" i="3"/>
  <c r="CN335" i="3" s="1"/>
  <c r="CG336" i="3"/>
  <c r="CN336" i="3" s="1"/>
  <c r="CG337" i="3"/>
  <c r="CN337" i="3" s="1"/>
  <c r="CG338" i="3"/>
  <c r="CN338" i="3" s="1"/>
  <c r="CG339" i="3"/>
  <c r="CN339" i="3" s="1"/>
  <c r="CG340" i="3"/>
  <c r="CN340" i="3" s="1"/>
  <c r="CG341" i="3"/>
  <c r="CN341" i="3" s="1"/>
  <c r="CG342" i="3"/>
  <c r="CN342" i="3" s="1"/>
  <c r="CG344" i="3"/>
  <c r="CN344" i="3" s="1"/>
  <c r="CG345" i="3"/>
  <c r="CN345" i="3" s="1"/>
  <c r="CG346" i="3"/>
  <c r="CN346" i="3" s="1"/>
  <c r="CG347" i="3"/>
  <c r="CN347" i="3" s="1"/>
  <c r="CG349" i="3"/>
  <c r="CN349" i="3" s="1"/>
  <c r="CG350" i="3"/>
  <c r="CN350" i="3" s="1"/>
  <c r="CG351" i="3"/>
  <c r="CN351" i="3" s="1"/>
  <c r="CG352" i="3"/>
  <c r="CN352" i="3" s="1"/>
  <c r="CG353" i="3"/>
  <c r="CN353" i="3" s="1"/>
  <c r="CG354" i="3"/>
  <c r="CN354" i="3" s="1"/>
  <c r="CG355" i="3"/>
  <c r="CN355" i="3" s="1"/>
  <c r="CG356" i="3"/>
  <c r="CN356" i="3" s="1"/>
  <c r="CG357" i="3"/>
  <c r="CN357" i="3" s="1"/>
  <c r="CG358" i="3"/>
  <c r="CN358" i="3" s="1"/>
  <c r="CG359" i="3"/>
  <c r="CN359" i="3" s="1"/>
  <c r="CG360" i="3"/>
  <c r="CN360" i="3" s="1"/>
  <c r="CG361" i="3"/>
  <c r="CN361" i="3" s="1"/>
  <c r="CG362" i="3"/>
  <c r="CN362" i="3" s="1"/>
  <c r="CG363" i="3"/>
  <c r="CN363" i="3" s="1"/>
  <c r="CG364" i="3"/>
  <c r="CN364" i="3" s="1"/>
  <c r="CG365" i="3"/>
  <c r="CN365" i="3" s="1"/>
  <c r="CG366" i="3"/>
  <c r="CN366" i="3" s="1"/>
  <c r="CG367" i="3"/>
  <c r="CN367" i="3" s="1"/>
  <c r="CG368" i="3"/>
  <c r="CN368" i="3" s="1"/>
  <c r="CG369" i="3"/>
  <c r="CN369" i="3" s="1"/>
  <c r="CG370" i="3"/>
  <c r="CN370" i="3" s="1"/>
  <c r="CG371" i="3"/>
  <c r="CN371" i="3" s="1"/>
  <c r="CG372" i="3"/>
  <c r="CN372" i="3" s="1"/>
  <c r="CG373" i="3"/>
  <c r="CN373" i="3" s="1"/>
  <c r="CG374" i="3"/>
  <c r="CN374" i="3" s="1"/>
  <c r="CG375" i="3"/>
  <c r="CN375" i="3" s="1"/>
  <c r="CG376" i="3"/>
  <c r="CN376" i="3" s="1"/>
  <c r="CG377" i="3"/>
  <c r="CN377" i="3" s="1"/>
  <c r="CG378" i="3"/>
  <c r="CN378" i="3" s="1"/>
  <c r="CG379" i="3"/>
  <c r="CN379" i="3" s="1"/>
  <c r="CG380" i="3"/>
  <c r="CN380" i="3" s="1"/>
  <c r="CG381" i="3"/>
  <c r="CN381" i="3" s="1"/>
  <c r="CG382" i="3"/>
  <c r="CN382" i="3" s="1"/>
  <c r="CG384" i="3"/>
  <c r="CN384" i="3" s="1"/>
  <c r="CG385" i="3"/>
  <c r="CN385" i="3" s="1"/>
  <c r="CG386" i="3"/>
  <c r="CN386" i="3" s="1"/>
  <c r="CG387" i="3"/>
  <c r="CN387" i="3" s="1"/>
  <c r="CG388" i="3"/>
  <c r="CN388" i="3" s="1"/>
  <c r="CG389" i="3"/>
  <c r="CN389" i="3" s="1"/>
  <c r="CG390" i="3"/>
  <c r="CN390" i="3" s="1"/>
  <c r="CG391" i="3"/>
  <c r="CN391" i="3" s="1"/>
  <c r="CG392" i="3"/>
  <c r="CN392" i="3" s="1"/>
  <c r="CG393" i="3"/>
  <c r="CN393" i="3" s="1"/>
  <c r="CG394" i="3"/>
  <c r="CN394" i="3" s="1"/>
  <c r="CG395" i="3"/>
  <c r="CN395" i="3" s="1"/>
  <c r="CG396" i="3"/>
  <c r="CN396" i="3" s="1"/>
  <c r="CG397" i="3"/>
  <c r="CN397" i="3" s="1"/>
  <c r="CG398" i="3"/>
  <c r="CN398" i="3" s="1"/>
  <c r="CG399" i="3"/>
  <c r="CN399" i="3" s="1"/>
  <c r="CG400" i="3"/>
  <c r="CN400" i="3" s="1"/>
  <c r="CG401" i="3"/>
  <c r="CN401" i="3" s="1"/>
  <c r="CG402" i="3"/>
  <c r="CN402" i="3" s="1"/>
  <c r="CG403" i="3"/>
  <c r="CN403" i="3" s="1"/>
  <c r="CG404" i="3"/>
  <c r="CN404" i="3" s="1"/>
  <c r="CG405" i="3"/>
  <c r="CN405" i="3" s="1"/>
  <c r="CG406" i="3"/>
  <c r="CN406" i="3" s="1"/>
  <c r="CG407" i="3"/>
  <c r="CN407" i="3" s="1"/>
  <c r="CG408" i="3"/>
  <c r="CN408" i="3" s="1"/>
  <c r="CG409" i="3"/>
  <c r="CN409" i="3" s="1"/>
  <c r="CG410" i="3"/>
  <c r="CN410" i="3" s="1"/>
  <c r="CG411" i="3"/>
  <c r="CN411" i="3" s="1"/>
  <c r="CG412" i="3"/>
  <c r="CN412" i="3" s="1"/>
  <c r="CG413" i="3"/>
  <c r="CN413" i="3" s="1"/>
  <c r="CG414" i="3"/>
  <c r="CN414" i="3" s="1"/>
  <c r="CG415" i="3"/>
  <c r="CN415" i="3" s="1"/>
  <c r="CG416" i="3"/>
  <c r="CN416" i="3" s="1"/>
  <c r="CG417" i="3"/>
  <c r="CN417" i="3" s="1"/>
  <c r="CG418" i="3"/>
  <c r="CN418" i="3" s="1"/>
  <c r="CG419" i="3"/>
  <c r="CN419" i="3" s="1"/>
  <c r="CG420" i="3"/>
  <c r="CN420" i="3" s="1"/>
  <c r="CG421" i="3"/>
  <c r="CN421" i="3" s="1"/>
  <c r="CG422" i="3"/>
  <c r="CN422" i="3" s="1"/>
  <c r="CG423" i="3"/>
  <c r="CN423" i="3" s="1"/>
  <c r="CG424" i="3"/>
  <c r="CN424" i="3" s="1"/>
  <c r="CG425" i="3"/>
  <c r="CN425" i="3" s="1"/>
  <c r="CG426" i="3"/>
  <c r="CN426" i="3" s="1"/>
  <c r="CG427" i="3"/>
  <c r="CN427" i="3" s="1"/>
  <c r="CG428" i="3"/>
  <c r="CN428" i="3" s="1"/>
  <c r="CG429" i="3"/>
  <c r="CN429" i="3" s="1"/>
  <c r="CG430" i="3"/>
  <c r="CN430" i="3" s="1"/>
  <c r="CG431" i="3"/>
  <c r="CN431" i="3" s="1"/>
  <c r="CG432" i="3"/>
  <c r="CN432" i="3" s="1"/>
  <c r="CG433" i="3"/>
  <c r="CN433" i="3" s="1"/>
  <c r="CG434" i="3"/>
  <c r="CN434" i="3" s="1"/>
  <c r="CG435" i="3"/>
  <c r="CN435" i="3" s="1"/>
  <c r="CG436" i="3"/>
  <c r="CN436" i="3" s="1"/>
  <c r="CG437" i="3"/>
  <c r="CN437" i="3" s="1"/>
  <c r="CG439" i="3"/>
  <c r="CN439" i="3" s="1"/>
  <c r="CG440" i="3"/>
  <c r="CN440" i="3" s="1"/>
  <c r="CG441" i="3"/>
  <c r="CN441" i="3" s="1"/>
  <c r="CG442" i="3"/>
  <c r="CN442" i="3" s="1"/>
  <c r="CG443" i="3"/>
  <c r="CN443" i="3" s="1"/>
  <c r="CG444" i="3"/>
  <c r="CN444" i="3" s="1"/>
  <c r="CG445" i="3"/>
  <c r="CN445" i="3" s="1"/>
  <c r="CG446" i="3"/>
  <c r="CN446" i="3" s="1"/>
  <c r="CG447" i="3"/>
  <c r="CN447" i="3" s="1"/>
  <c r="CG449" i="3"/>
  <c r="CN449" i="3" s="1"/>
  <c r="CG450" i="3"/>
  <c r="CN450" i="3" s="1"/>
  <c r="CG451" i="3"/>
  <c r="CN451" i="3" s="1"/>
  <c r="CG452" i="3"/>
  <c r="CN452" i="3" s="1"/>
  <c r="CG453" i="3"/>
  <c r="CN453" i="3" s="1"/>
  <c r="CG454" i="3"/>
  <c r="CN454" i="3" s="1"/>
  <c r="CG455" i="3"/>
  <c r="CN455" i="3" s="1"/>
  <c r="CG456" i="3"/>
  <c r="CN456" i="3" s="1"/>
  <c r="CG457" i="3"/>
  <c r="CN457" i="3" s="1"/>
  <c r="CG458" i="3"/>
  <c r="CN458" i="3" s="1"/>
  <c r="CG459" i="3"/>
  <c r="CN459" i="3" s="1"/>
  <c r="CG460" i="3"/>
  <c r="CN460" i="3" s="1"/>
  <c r="CG461" i="3"/>
  <c r="CN461" i="3" s="1"/>
  <c r="CG462" i="3"/>
  <c r="CN462" i="3" s="1"/>
  <c r="CG463" i="3"/>
  <c r="CN463" i="3" s="1"/>
  <c r="CG464" i="3"/>
  <c r="CN464" i="3" s="1"/>
  <c r="CG465" i="3"/>
  <c r="CN465" i="3" s="1"/>
  <c r="CG466" i="3"/>
  <c r="CN466" i="3" s="1"/>
  <c r="CG467" i="3"/>
  <c r="CN467" i="3" s="1"/>
  <c r="CG468" i="3"/>
  <c r="CN468" i="3" s="1"/>
  <c r="CG469" i="3"/>
  <c r="CN469" i="3" s="1"/>
  <c r="CG470" i="3"/>
  <c r="CN470" i="3" s="1"/>
  <c r="CG471" i="3"/>
  <c r="CN471" i="3" s="1"/>
  <c r="CG472" i="3"/>
  <c r="CN472" i="3" s="1"/>
  <c r="CG473" i="3"/>
  <c r="CN473" i="3" s="1"/>
  <c r="CG474" i="3"/>
  <c r="CN474" i="3" s="1"/>
  <c r="CG475" i="3"/>
  <c r="CN475" i="3" s="1"/>
  <c r="CG476" i="3"/>
  <c r="CN476" i="3" s="1"/>
  <c r="CG477" i="3"/>
  <c r="CN477" i="3" s="1"/>
  <c r="CG478" i="3"/>
  <c r="CN478" i="3" s="1"/>
  <c r="CG479" i="3"/>
  <c r="CN479" i="3" s="1"/>
  <c r="CG480" i="3"/>
  <c r="CN480" i="3" s="1"/>
  <c r="CG481" i="3"/>
  <c r="CN481" i="3" s="1"/>
  <c r="CG482" i="3"/>
  <c r="CN482" i="3" s="1"/>
  <c r="CG483" i="3"/>
  <c r="CN483" i="3" s="1"/>
  <c r="CG484" i="3"/>
  <c r="CN484" i="3" s="1"/>
  <c r="CG485" i="3"/>
  <c r="CN485" i="3" s="1"/>
  <c r="CG486" i="3"/>
  <c r="CN486" i="3" s="1"/>
  <c r="CG487" i="3"/>
  <c r="CN487" i="3" s="1"/>
  <c r="CG488" i="3"/>
  <c r="CN488" i="3" s="1"/>
  <c r="CG489" i="3"/>
  <c r="CN489" i="3" s="1"/>
  <c r="CG490" i="3"/>
  <c r="CN490" i="3" s="1"/>
  <c r="CG491" i="3"/>
  <c r="CN491" i="3" s="1"/>
  <c r="CG492" i="3"/>
  <c r="CN492" i="3" s="1"/>
  <c r="CG493" i="3"/>
  <c r="CN493" i="3" s="1"/>
  <c r="CG494" i="3"/>
  <c r="CN494" i="3" s="1"/>
  <c r="CG495" i="3"/>
  <c r="CN495" i="3" s="1"/>
  <c r="CG496" i="3"/>
  <c r="CN496" i="3" s="1"/>
  <c r="CG497" i="3"/>
  <c r="CN497" i="3" s="1"/>
  <c r="CG498" i="3"/>
  <c r="CN498" i="3" s="1"/>
  <c r="CG499" i="3"/>
  <c r="CN499" i="3" s="1"/>
  <c r="CG500" i="3"/>
  <c r="CN500" i="3" s="1"/>
  <c r="CG501" i="3"/>
  <c r="CN501" i="3" s="1"/>
  <c r="CG502" i="3"/>
  <c r="CN502" i="3" s="1"/>
  <c r="CG503" i="3"/>
  <c r="CN503" i="3" s="1"/>
  <c r="CG504" i="3"/>
  <c r="CN504" i="3" s="1"/>
  <c r="CG505" i="3"/>
  <c r="CN505" i="3" s="1"/>
  <c r="CG506" i="3"/>
  <c r="CN506" i="3" s="1"/>
  <c r="CG507" i="3"/>
  <c r="CN507" i="3" s="1"/>
  <c r="CG508" i="3"/>
  <c r="CN508" i="3" s="1"/>
  <c r="CG509" i="3"/>
  <c r="CN509" i="3" s="1"/>
  <c r="CG510" i="3"/>
  <c r="CN510" i="3" s="1"/>
  <c r="CG511" i="3"/>
  <c r="CN511" i="3" s="1"/>
  <c r="CG512" i="3"/>
  <c r="CN512" i="3" s="1"/>
  <c r="CG513" i="3"/>
  <c r="CN513" i="3" s="1"/>
  <c r="CG514" i="3"/>
  <c r="CN514" i="3" s="1"/>
  <c r="CG515" i="3"/>
  <c r="CN515" i="3" s="1"/>
  <c r="CG516" i="3"/>
  <c r="CN516" i="3" s="1"/>
  <c r="CG517" i="3"/>
  <c r="CN517" i="3" s="1"/>
  <c r="CG519" i="3"/>
  <c r="CN519" i="3" s="1"/>
  <c r="CG520" i="3"/>
  <c r="CN520" i="3" s="1"/>
  <c r="CG521" i="3"/>
  <c r="CN521" i="3" s="1"/>
  <c r="CG522" i="3"/>
  <c r="CN522" i="3" s="1"/>
  <c r="CG523" i="3"/>
  <c r="CN523" i="3" s="1"/>
  <c r="CG524" i="3"/>
  <c r="CN524" i="3" s="1"/>
  <c r="CG525" i="3"/>
  <c r="CN525" i="3" s="1"/>
  <c r="CG526" i="3"/>
  <c r="CN526" i="3" s="1"/>
  <c r="CG527" i="3"/>
  <c r="CN527" i="3" s="1"/>
  <c r="CG529" i="3"/>
  <c r="CN529" i="3" s="1"/>
  <c r="CG530" i="3"/>
  <c r="CN530" i="3" s="1"/>
  <c r="CG531" i="3"/>
  <c r="CN531" i="3" s="1"/>
  <c r="CG532" i="3"/>
  <c r="CN532" i="3" s="1"/>
  <c r="CG534" i="3"/>
  <c r="CN534" i="3" s="1"/>
  <c r="CG535" i="3"/>
  <c r="CN535" i="3" s="1"/>
  <c r="CG536" i="3"/>
  <c r="CN536" i="3" s="1"/>
  <c r="CG537" i="3"/>
  <c r="CN537" i="3" s="1"/>
  <c r="CG538" i="3"/>
  <c r="CN538" i="3" s="1"/>
  <c r="CG539" i="3"/>
  <c r="CN539" i="3" s="1"/>
  <c r="CG540" i="3"/>
  <c r="CN540" i="3" s="1"/>
  <c r="CG541" i="3"/>
  <c r="CN541" i="3" s="1"/>
  <c r="CG542" i="3"/>
  <c r="CN542" i="3" s="1"/>
  <c r="CG543" i="3"/>
  <c r="CN543" i="3" s="1"/>
  <c r="CG544" i="3"/>
  <c r="CN544" i="3" s="1"/>
  <c r="CG545" i="3"/>
  <c r="CN545" i="3" s="1"/>
  <c r="CG546" i="3"/>
  <c r="CN546" i="3" s="1"/>
  <c r="CG547" i="3"/>
  <c r="CN547" i="3" s="1"/>
  <c r="CG549" i="3"/>
  <c r="CN549" i="3" s="1"/>
  <c r="CG550" i="3"/>
  <c r="CN550" i="3" s="1"/>
  <c r="CG551" i="3"/>
  <c r="CN551" i="3" s="1"/>
  <c r="CG552" i="3"/>
  <c r="CN552" i="3" s="1"/>
  <c r="CG553" i="3"/>
  <c r="CN553" i="3" s="1"/>
  <c r="CG554" i="3"/>
  <c r="CN554" i="3" s="1"/>
  <c r="CG555" i="3"/>
  <c r="CN555" i="3" s="1"/>
  <c r="CG556" i="3"/>
  <c r="CN556" i="3" s="1"/>
  <c r="CG557" i="3"/>
  <c r="CN557" i="3" s="1"/>
  <c r="CG558" i="3"/>
  <c r="CN558" i="3" s="1"/>
  <c r="CG559" i="3"/>
  <c r="CN559" i="3" s="1"/>
  <c r="CG560" i="3"/>
  <c r="CN560" i="3" s="1"/>
  <c r="CG561" i="3"/>
  <c r="CN561" i="3" s="1"/>
  <c r="CG562" i="3"/>
  <c r="CN562" i="3" s="1"/>
  <c r="CG564" i="3"/>
  <c r="CN564" i="3" s="1"/>
  <c r="CG565" i="3"/>
  <c r="CN565" i="3" s="1"/>
  <c r="CG566" i="3"/>
  <c r="CN566" i="3" s="1"/>
  <c r="CG567" i="3"/>
  <c r="CN567" i="3" s="1"/>
  <c r="CG569" i="3"/>
  <c r="CN569" i="3" s="1"/>
  <c r="CG570" i="3"/>
  <c r="CN570" i="3" s="1"/>
  <c r="CG571" i="3"/>
  <c r="CN571" i="3" s="1"/>
  <c r="CG572" i="3"/>
  <c r="CN572" i="3" s="1"/>
  <c r="CG573" i="3"/>
  <c r="CN573" i="3" s="1"/>
  <c r="CG574" i="3"/>
  <c r="CN574" i="3" s="1"/>
  <c r="CG575" i="3"/>
  <c r="CN575" i="3" s="1"/>
  <c r="CG576" i="3"/>
  <c r="CN576" i="3" s="1"/>
  <c r="CG577" i="3"/>
  <c r="CN577" i="3" s="1"/>
  <c r="CG578" i="3"/>
  <c r="CN578" i="3" s="1"/>
  <c r="CG579" i="3"/>
  <c r="CN579" i="3" s="1"/>
  <c r="CG580" i="3"/>
  <c r="CN580" i="3" s="1"/>
  <c r="CG581" i="3"/>
  <c r="CN581" i="3" s="1"/>
  <c r="CG582" i="3"/>
  <c r="CN582" i="3" s="1"/>
  <c r="CG583" i="3"/>
  <c r="CN583" i="3" s="1"/>
  <c r="CG584" i="3"/>
  <c r="CN584" i="3" s="1"/>
  <c r="CG585" i="3"/>
  <c r="CN585" i="3" s="1"/>
  <c r="CG586" i="3"/>
  <c r="CN586" i="3" s="1"/>
  <c r="CG587" i="3"/>
  <c r="CN587" i="3" s="1"/>
  <c r="CG589" i="3"/>
  <c r="CN589" i="3" s="1"/>
  <c r="CG590" i="3"/>
  <c r="CN590" i="3" s="1"/>
  <c r="CG591" i="3"/>
  <c r="CN591" i="3" s="1"/>
  <c r="CG592" i="3"/>
  <c r="CN592" i="3" s="1"/>
  <c r="CG593" i="3"/>
  <c r="CN593" i="3" s="1"/>
  <c r="CG594" i="3"/>
  <c r="CN594" i="3" s="1"/>
  <c r="CG595" i="3"/>
  <c r="CN595" i="3" s="1"/>
  <c r="CG596" i="3"/>
  <c r="CN596" i="3" s="1"/>
  <c r="CG597" i="3"/>
  <c r="CN597" i="3" s="1"/>
  <c r="CG598" i="3"/>
  <c r="CN598" i="3" s="1"/>
  <c r="CG599" i="3"/>
  <c r="CN599" i="3" s="1"/>
  <c r="CG600" i="3"/>
  <c r="CN600" i="3" s="1"/>
  <c r="CG601" i="3"/>
  <c r="CN601" i="3" s="1"/>
  <c r="CG602" i="3"/>
  <c r="CN602" i="3" s="1"/>
  <c r="CG603" i="3"/>
  <c r="CN603" i="3" s="1"/>
  <c r="CG604" i="3"/>
  <c r="CN604" i="3" s="1"/>
  <c r="CG605" i="3"/>
  <c r="CN605" i="3" s="1"/>
  <c r="CG606" i="3"/>
  <c r="CN606" i="3" s="1"/>
  <c r="CG607" i="3"/>
  <c r="CN607" i="3" s="1"/>
  <c r="CG608" i="3"/>
  <c r="CN608" i="3" s="1"/>
  <c r="CG609" i="3"/>
  <c r="CN609" i="3" s="1"/>
  <c r="CG610" i="3"/>
  <c r="CN610" i="3" s="1"/>
  <c r="CG611" i="3"/>
  <c r="CN611" i="3" s="1"/>
  <c r="CG612" i="3"/>
  <c r="CN612" i="3" s="1"/>
  <c r="CG613" i="3"/>
  <c r="CN613" i="3" s="1"/>
  <c r="CG614" i="3"/>
  <c r="CN614" i="3" s="1"/>
  <c r="CG615" i="3"/>
  <c r="CN615" i="3" s="1"/>
  <c r="CG616" i="3"/>
  <c r="CN616" i="3" s="1"/>
  <c r="CG617" i="3"/>
  <c r="CN617" i="3" s="1"/>
  <c r="CG618" i="3"/>
  <c r="CN618" i="3" s="1"/>
  <c r="CG619" i="3"/>
  <c r="CN619" i="3" s="1"/>
  <c r="CG620" i="3"/>
  <c r="CN620" i="3" s="1"/>
  <c r="CG621" i="3"/>
  <c r="CN621" i="3" s="1"/>
  <c r="CG622" i="3"/>
  <c r="CN622" i="3" s="1"/>
  <c r="CG623" i="3"/>
  <c r="CN623" i="3" s="1"/>
  <c r="CG624" i="3"/>
  <c r="CN624" i="3" s="1"/>
  <c r="CG625" i="3"/>
  <c r="CN625" i="3" s="1"/>
  <c r="CG626" i="3"/>
  <c r="CN626" i="3" s="1"/>
  <c r="CG627" i="3"/>
  <c r="CN627" i="3" s="1"/>
  <c r="CG628" i="3"/>
  <c r="CN628" i="3" s="1"/>
  <c r="CG629" i="3"/>
  <c r="CN629" i="3" s="1"/>
  <c r="CG630" i="3"/>
  <c r="CN630" i="3" s="1"/>
  <c r="CG631" i="3"/>
  <c r="CN631" i="3" s="1"/>
  <c r="CG632" i="3"/>
  <c r="CN632" i="3" s="1"/>
  <c r="CG633" i="3"/>
  <c r="CN633" i="3" s="1"/>
  <c r="CG634" i="3"/>
  <c r="CN634" i="3" s="1"/>
  <c r="CG635" i="3"/>
  <c r="CN635" i="3" s="1"/>
  <c r="CG636" i="3"/>
  <c r="CN636" i="3" s="1"/>
  <c r="CG637" i="3"/>
  <c r="CN637" i="3" s="1"/>
  <c r="CG638" i="3"/>
  <c r="CN638" i="3" s="1"/>
  <c r="CG639" i="3"/>
  <c r="CN639" i="3" s="1"/>
  <c r="CG640" i="3"/>
  <c r="CN640" i="3" s="1"/>
  <c r="CG641" i="3"/>
  <c r="CN641" i="3" s="1"/>
  <c r="CG642" i="3"/>
  <c r="CN642" i="3" s="1"/>
  <c r="CG643" i="3"/>
  <c r="CN643" i="3" s="1"/>
  <c r="CG644" i="3"/>
  <c r="CN644" i="3" s="1"/>
  <c r="CG645" i="3"/>
  <c r="CN645" i="3" s="1"/>
  <c r="CG646" i="3"/>
  <c r="CN646" i="3" s="1"/>
  <c r="CG647" i="3"/>
  <c r="CN647" i="3" s="1"/>
  <c r="CG648" i="3"/>
  <c r="CN648" i="3" s="1"/>
  <c r="CG649" i="3"/>
  <c r="CN649" i="3" s="1"/>
  <c r="CG650" i="3"/>
  <c r="CN650" i="3" s="1"/>
  <c r="CG651" i="3"/>
  <c r="CN651" i="3" s="1"/>
  <c r="CG652" i="3"/>
  <c r="CN652" i="3" s="1"/>
  <c r="CG653" i="3"/>
  <c r="CN653" i="3" s="1"/>
  <c r="CG654" i="3"/>
  <c r="CN654" i="3" s="1"/>
  <c r="CG655" i="3"/>
  <c r="CN655" i="3" s="1"/>
  <c r="CG656" i="3"/>
  <c r="CN656" i="3" s="1"/>
  <c r="CG657" i="3"/>
  <c r="CN657" i="3" s="1"/>
  <c r="CG658" i="3"/>
  <c r="CN658" i="3" s="1"/>
  <c r="CG659" i="3"/>
  <c r="CN659" i="3" s="1"/>
  <c r="CG660" i="3"/>
  <c r="CN660" i="3" s="1"/>
  <c r="CG661" i="3"/>
  <c r="CN661" i="3" s="1"/>
  <c r="CG662" i="3"/>
  <c r="CN662" i="3" s="1"/>
  <c r="CG663" i="3"/>
  <c r="CN663" i="3" s="1"/>
  <c r="CG664" i="3"/>
  <c r="CN664" i="3" s="1"/>
  <c r="CG665" i="3"/>
  <c r="CN665" i="3" s="1"/>
  <c r="CG666" i="3"/>
  <c r="CN666" i="3" s="1"/>
  <c r="CG667" i="3"/>
  <c r="CN667" i="3" s="1"/>
  <c r="CG668" i="3"/>
  <c r="CN668" i="3" s="1"/>
  <c r="CG669" i="3"/>
  <c r="CN669" i="3" s="1"/>
  <c r="CG670" i="3"/>
  <c r="CN670" i="3" s="1"/>
  <c r="CG671" i="3"/>
  <c r="CN671" i="3" s="1"/>
  <c r="CG672" i="3"/>
  <c r="CN672" i="3" s="1"/>
  <c r="CG674" i="3"/>
  <c r="CN674" i="3" s="1"/>
  <c r="CG675" i="3"/>
  <c r="CN675" i="3" s="1"/>
  <c r="CG676" i="3"/>
  <c r="CN676" i="3" s="1"/>
  <c r="CG677" i="3"/>
  <c r="CN677" i="3" s="1"/>
  <c r="CG678" i="3"/>
  <c r="CN678" i="3" s="1"/>
  <c r="CG679" i="3"/>
  <c r="CN679" i="3" s="1"/>
  <c r="CG680" i="3"/>
  <c r="CN680" i="3" s="1"/>
  <c r="CG681" i="3"/>
  <c r="CN681" i="3" s="1"/>
  <c r="CG682" i="3"/>
  <c r="CN682" i="3" s="1"/>
  <c r="CG683" i="3"/>
  <c r="CN683" i="3" s="1"/>
  <c r="CG684" i="3"/>
  <c r="CN684" i="3" s="1"/>
  <c r="CG685" i="3"/>
  <c r="CN685" i="3" s="1"/>
  <c r="CG686" i="3"/>
  <c r="CN686" i="3" s="1"/>
  <c r="CG687" i="3"/>
  <c r="CN687" i="3" s="1"/>
  <c r="CG688" i="3"/>
  <c r="CN688" i="3" s="1"/>
  <c r="CG689" i="3"/>
  <c r="CN689" i="3" s="1"/>
  <c r="CG690" i="3"/>
  <c r="CN690" i="3" s="1"/>
  <c r="CG691" i="3"/>
  <c r="CN691" i="3" s="1"/>
  <c r="CG692" i="3"/>
  <c r="CN692" i="3" s="1"/>
  <c r="CG693" i="3"/>
  <c r="CN693" i="3" s="1"/>
  <c r="CG694" i="3"/>
  <c r="CN694" i="3" s="1"/>
  <c r="CG695" i="3"/>
  <c r="CN695" i="3" s="1"/>
  <c r="CG696" i="3"/>
  <c r="CN696" i="3" s="1"/>
  <c r="CG697" i="3"/>
  <c r="CN697" i="3" s="1"/>
  <c r="CG698" i="3"/>
  <c r="CN698" i="3" s="1"/>
  <c r="CG699" i="3"/>
  <c r="CN699" i="3" s="1"/>
  <c r="CG700" i="3"/>
  <c r="CN700" i="3" s="1"/>
  <c r="CG701" i="3"/>
  <c r="CN701" i="3" s="1"/>
  <c r="CG702" i="3"/>
  <c r="CN702" i="3" s="1"/>
  <c r="CG703" i="3"/>
  <c r="CN703" i="3" s="1"/>
  <c r="CG704" i="3"/>
  <c r="CN704" i="3" s="1"/>
  <c r="CG705" i="3"/>
  <c r="CN705" i="3" s="1"/>
  <c r="CG706" i="3"/>
  <c r="CN706" i="3" s="1"/>
  <c r="CG707" i="3"/>
  <c r="CN707" i="3" s="1"/>
  <c r="CG708" i="3"/>
  <c r="CN708" i="3" s="1"/>
  <c r="CG709" i="3"/>
  <c r="CN709" i="3" s="1"/>
  <c r="CG710" i="3"/>
  <c r="CN710" i="3" s="1"/>
  <c r="CG711" i="3"/>
  <c r="CN711" i="3" s="1"/>
  <c r="CG712" i="3"/>
  <c r="CN712" i="3" s="1"/>
  <c r="CG714" i="3"/>
  <c r="CN714" i="3" s="1"/>
  <c r="CG715" i="3"/>
  <c r="CN715" i="3" s="1"/>
  <c r="CG716" i="3"/>
  <c r="CN716" i="3" s="1"/>
  <c r="CG717" i="3"/>
  <c r="CN717" i="3" s="1"/>
  <c r="CG718" i="3"/>
  <c r="CN718" i="3" s="1"/>
  <c r="CG719" i="3"/>
  <c r="CN719" i="3" s="1"/>
  <c r="CG720" i="3"/>
  <c r="CN720" i="3" s="1"/>
  <c r="CG721" i="3"/>
  <c r="CN721" i="3" s="1"/>
  <c r="CG722" i="3"/>
  <c r="CN722" i="3" s="1"/>
  <c r="CG723" i="3"/>
  <c r="CN723" i="3" s="1"/>
  <c r="CG724" i="3"/>
  <c r="CN724" i="3" s="1"/>
  <c r="CG725" i="3"/>
  <c r="CN725" i="3" s="1"/>
  <c r="CG726" i="3"/>
  <c r="CN726" i="3" s="1"/>
  <c r="CG727" i="3"/>
  <c r="CN727" i="3" s="1"/>
  <c r="CG728" i="3"/>
  <c r="CN728" i="3" s="1"/>
  <c r="CG729" i="3"/>
  <c r="CN729" i="3" s="1"/>
  <c r="CG730" i="3"/>
  <c r="CN730" i="3" s="1"/>
  <c r="CG731" i="3"/>
  <c r="CN731" i="3" s="1"/>
  <c r="CG732" i="3"/>
  <c r="CN732" i="3" s="1"/>
  <c r="CG733" i="3"/>
  <c r="CN733" i="3" s="1"/>
  <c r="CG734" i="3"/>
  <c r="CN734" i="3" s="1"/>
  <c r="CG735" i="3"/>
  <c r="CN735" i="3" s="1"/>
  <c r="CG736" i="3"/>
  <c r="CN736" i="3" s="1"/>
  <c r="CG737" i="3"/>
  <c r="CN737" i="3" s="1"/>
  <c r="CG739" i="3"/>
  <c r="CN739" i="3" s="1"/>
  <c r="CG740" i="3"/>
  <c r="CN740" i="3" s="1"/>
  <c r="CG741" i="3"/>
  <c r="CN741" i="3" s="1"/>
  <c r="CG742" i="3"/>
  <c r="CN742" i="3" s="1"/>
  <c r="CG743" i="3"/>
  <c r="CN743" i="3" s="1"/>
  <c r="CG744" i="3"/>
  <c r="CN744" i="3" s="1"/>
  <c r="CG745" i="3"/>
  <c r="CN745" i="3" s="1"/>
  <c r="CG746" i="3"/>
  <c r="CN746" i="3" s="1"/>
  <c r="CG747" i="3"/>
  <c r="CN747" i="3" s="1"/>
  <c r="CG748" i="3"/>
  <c r="CN748" i="3" s="1"/>
  <c r="CG749" i="3"/>
  <c r="CN749" i="3" s="1"/>
  <c r="CG750" i="3"/>
  <c r="CN750" i="3" s="1"/>
  <c r="CG751" i="3"/>
  <c r="CN751" i="3" s="1"/>
  <c r="CG752" i="3"/>
  <c r="CN752" i="3" s="1"/>
  <c r="CG753" i="3"/>
  <c r="CN753" i="3" s="1"/>
  <c r="CG754" i="3"/>
  <c r="CN754" i="3" s="1"/>
  <c r="CG755" i="3"/>
  <c r="CN755" i="3" s="1"/>
  <c r="CG756" i="3"/>
  <c r="CN756" i="3" s="1"/>
  <c r="CG757" i="3"/>
  <c r="CN757" i="3" s="1"/>
  <c r="CG758" i="3"/>
  <c r="CN758" i="3" s="1"/>
  <c r="CG759" i="3"/>
  <c r="CN759" i="3" s="1"/>
  <c r="CG760" i="3"/>
  <c r="CN760" i="3" s="1"/>
  <c r="CG761" i="3"/>
  <c r="CN761" i="3" s="1"/>
  <c r="CG762" i="3"/>
  <c r="CN762" i="3" s="1"/>
  <c r="CG764" i="3"/>
  <c r="CN764" i="3" s="1"/>
  <c r="CG765" i="3"/>
  <c r="CN765" i="3" s="1"/>
  <c r="CG766" i="3"/>
  <c r="CN766" i="3" s="1"/>
  <c r="CG767" i="3"/>
  <c r="CN767" i="3" s="1"/>
  <c r="CG768" i="3"/>
  <c r="CN768" i="3" s="1"/>
  <c r="CG769" i="3"/>
  <c r="CN769" i="3" s="1"/>
  <c r="CG770" i="3"/>
  <c r="CN770" i="3" s="1"/>
  <c r="CG771" i="3"/>
  <c r="CN771" i="3" s="1"/>
  <c r="CG772" i="3"/>
  <c r="CN772" i="3" s="1"/>
  <c r="CG773" i="3"/>
  <c r="CN773" i="3" s="1"/>
  <c r="CG774" i="3"/>
  <c r="CN774" i="3" s="1"/>
  <c r="CG775" i="3"/>
  <c r="CN775" i="3" s="1"/>
  <c r="CG776" i="3"/>
  <c r="CN776" i="3" s="1"/>
  <c r="CG777" i="3"/>
  <c r="CN777" i="3" s="1"/>
  <c r="CG778" i="3"/>
  <c r="CN778" i="3" s="1"/>
  <c r="CG779" i="3"/>
  <c r="CN779" i="3" s="1"/>
  <c r="CG780" i="3"/>
  <c r="CN780" i="3" s="1"/>
  <c r="CG781" i="3"/>
  <c r="CN781" i="3" s="1"/>
  <c r="CG782" i="3"/>
  <c r="CN782" i="3" s="1"/>
  <c r="CG783" i="3"/>
  <c r="CN783" i="3" s="1"/>
  <c r="CG784" i="3"/>
  <c r="CN784" i="3" s="1"/>
  <c r="CG785" i="3"/>
  <c r="CN785" i="3" s="1"/>
  <c r="CG786" i="3"/>
  <c r="CN786" i="3" s="1"/>
  <c r="CG787" i="3"/>
  <c r="CN787" i="3" s="1"/>
  <c r="CG789" i="3"/>
  <c r="CN789" i="3" s="1"/>
  <c r="CG790" i="3"/>
  <c r="CN790" i="3" s="1"/>
  <c r="CG791" i="3"/>
  <c r="CN791" i="3" s="1"/>
  <c r="CG792" i="3"/>
  <c r="CN792" i="3" s="1"/>
  <c r="CG794" i="3"/>
  <c r="CN794" i="3" s="1"/>
  <c r="CG795" i="3"/>
  <c r="CN795" i="3" s="1"/>
  <c r="CG796" i="3"/>
  <c r="CN796" i="3" s="1"/>
  <c r="CG797" i="3"/>
  <c r="CN797" i="3" s="1"/>
  <c r="CG799" i="3"/>
  <c r="CN799" i="3" s="1"/>
  <c r="CG800" i="3"/>
  <c r="CN800" i="3" s="1"/>
  <c r="CG801" i="3"/>
  <c r="CN801" i="3" s="1"/>
  <c r="CG802" i="3"/>
  <c r="CN802" i="3" s="1"/>
  <c r="CG803" i="3"/>
  <c r="CN803" i="3" s="1"/>
  <c r="CG804" i="3"/>
  <c r="CN804" i="3" s="1"/>
  <c r="CG805" i="3"/>
  <c r="CN805" i="3" s="1"/>
  <c r="CG806" i="3"/>
  <c r="CN806" i="3" s="1"/>
  <c r="CG807" i="3"/>
  <c r="CN807" i="3" s="1"/>
  <c r="CG809" i="3"/>
  <c r="CN809" i="3" s="1"/>
  <c r="CG810" i="3"/>
  <c r="CN810" i="3" s="1"/>
  <c r="CG811" i="3"/>
  <c r="CN811" i="3" s="1"/>
  <c r="CG812" i="3"/>
  <c r="CN812" i="3" s="1"/>
  <c r="CG813" i="3"/>
  <c r="CN813" i="3" s="1"/>
  <c r="CG814" i="3"/>
  <c r="CN814" i="3" s="1"/>
  <c r="CG815" i="3"/>
  <c r="CN815" i="3" s="1"/>
  <c r="CG816" i="3"/>
  <c r="CN816" i="3" s="1"/>
  <c r="CG817" i="3"/>
  <c r="CN817" i="3" s="1"/>
  <c r="CG818" i="3"/>
  <c r="CN818" i="3" s="1"/>
  <c r="CG819" i="3"/>
  <c r="CN819" i="3" s="1"/>
  <c r="CG820" i="3"/>
  <c r="CN820" i="3" s="1"/>
  <c r="CG821" i="3"/>
  <c r="CN821" i="3" s="1"/>
  <c r="CG822" i="3"/>
  <c r="CN822" i="3" s="1"/>
  <c r="CG824" i="3"/>
  <c r="CN824" i="3" s="1"/>
  <c r="CG825" i="3"/>
  <c r="CN825" i="3" s="1"/>
  <c r="CG826" i="3"/>
  <c r="CN826" i="3" s="1"/>
  <c r="CG827" i="3"/>
  <c r="CN827" i="3" s="1"/>
  <c r="CG828" i="3"/>
  <c r="CN828" i="3" s="1"/>
  <c r="CG829" i="3"/>
  <c r="CN829" i="3" s="1"/>
  <c r="CG830" i="3"/>
  <c r="CN830" i="3" s="1"/>
  <c r="CG831" i="3"/>
  <c r="CN831" i="3" s="1"/>
  <c r="CG832" i="3"/>
  <c r="CN832" i="3" s="1"/>
  <c r="CG834" i="3"/>
  <c r="CN834" i="3" s="1"/>
  <c r="CG835" i="3"/>
  <c r="CN835" i="3" s="1"/>
  <c r="CG836" i="3"/>
  <c r="CN836" i="3" s="1"/>
  <c r="CG837" i="3"/>
  <c r="CN837" i="3" s="1"/>
  <c r="CG839" i="3"/>
  <c r="CN839" i="3" s="1"/>
  <c r="CG840" i="3"/>
  <c r="CN840" i="3" s="1"/>
  <c r="CG841" i="3"/>
  <c r="CN841" i="3" s="1"/>
  <c r="CG842" i="3"/>
  <c r="CN842" i="3" s="1"/>
  <c r="CG843" i="3"/>
  <c r="CN843" i="3" s="1"/>
  <c r="CG844" i="3"/>
  <c r="CN844" i="3" s="1"/>
  <c r="CG845" i="3"/>
  <c r="CN845" i="3" s="1"/>
  <c r="CG846" i="3"/>
  <c r="CN846" i="3" s="1"/>
  <c r="CG847" i="3"/>
  <c r="CN847" i="3" s="1"/>
  <c r="CG849" i="3"/>
  <c r="CN849" i="3" s="1"/>
  <c r="CG850" i="3"/>
  <c r="CN850" i="3" s="1"/>
  <c r="CG851" i="3"/>
  <c r="CN851" i="3" s="1"/>
  <c r="CG852" i="3"/>
  <c r="CN852" i="3" s="1"/>
  <c r="CG854" i="3"/>
  <c r="CN854" i="3" s="1"/>
  <c r="CG855" i="3"/>
  <c r="CN855" i="3" s="1"/>
  <c r="CG856" i="3"/>
  <c r="CN856" i="3" s="1"/>
  <c r="CG857" i="3"/>
  <c r="CN857" i="3" s="1"/>
  <c r="CG858" i="3"/>
  <c r="CN858" i="3" s="1"/>
  <c r="CG859" i="3"/>
  <c r="CN859" i="3" s="1"/>
  <c r="CG860" i="3"/>
  <c r="CN860" i="3" s="1"/>
  <c r="CG861" i="3"/>
  <c r="CN861" i="3" s="1"/>
  <c r="CG862" i="3"/>
  <c r="CN862" i="3" s="1"/>
  <c r="CG863" i="3"/>
  <c r="CN863" i="3" s="1"/>
  <c r="CG864" i="3"/>
  <c r="CN864" i="3" s="1"/>
  <c r="CG865" i="3"/>
  <c r="CN865" i="3" s="1"/>
  <c r="CG866" i="3"/>
  <c r="CN866" i="3" s="1"/>
  <c r="CG867" i="3"/>
  <c r="CN867" i="3" s="1"/>
  <c r="CG868" i="3"/>
  <c r="CN868" i="3" s="1"/>
  <c r="CG869" i="3"/>
  <c r="CN869" i="3" s="1"/>
  <c r="CG870" i="3"/>
  <c r="CN870" i="3" s="1"/>
  <c r="CG871" i="3"/>
  <c r="CN871" i="3" s="1"/>
  <c r="CG872" i="3"/>
  <c r="CN872" i="3" s="1"/>
  <c r="CG874" i="3"/>
  <c r="CN874" i="3" s="1"/>
  <c r="CG875" i="3"/>
  <c r="CN875" i="3" s="1"/>
  <c r="CG876" i="3"/>
  <c r="CN876" i="3" s="1"/>
  <c r="CG877" i="3"/>
  <c r="CN877" i="3" s="1"/>
  <c r="CG878" i="3"/>
  <c r="CN878" i="3" s="1"/>
  <c r="CG879" i="3"/>
  <c r="CN879" i="3" s="1"/>
  <c r="CG880" i="3"/>
  <c r="CN880" i="3" s="1"/>
  <c r="CG881" i="3"/>
  <c r="CN881" i="3" s="1"/>
  <c r="CG882" i="3"/>
  <c r="CN882" i="3" s="1"/>
  <c r="CG884" i="3"/>
  <c r="CN884" i="3" s="1"/>
  <c r="CG885" i="3"/>
  <c r="CN885" i="3" s="1"/>
  <c r="CG886" i="3"/>
  <c r="CN886" i="3" s="1"/>
  <c r="CG887" i="3"/>
  <c r="CN887" i="3" s="1"/>
  <c r="CG889" i="3"/>
  <c r="CN889" i="3" s="1"/>
  <c r="CG890" i="3"/>
  <c r="CN890" i="3" s="1"/>
  <c r="CG891" i="3"/>
  <c r="CN891" i="3" s="1"/>
  <c r="CG892" i="3"/>
  <c r="CN892" i="3" s="1"/>
  <c r="CG893" i="3"/>
  <c r="CN893" i="3" s="1"/>
  <c r="CG894" i="3"/>
  <c r="CN894" i="3" s="1"/>
  <c r="CG895" i="3"/>
  <c r="CN895" i="3" s="1"/>
  <c r="CG896" i="3"/>
  <c r="CN896" i="3" s="1"/>
  <c r="CG897" i="3"/>
  <c r="CN897" i="3" s="1"/>
  <c r="CG898" i="3"/>
  <c r="CN898" i="3" s="1"/>
  <c r="CG899" i="3"/>
  <c r="CN899" i="3" s="1"/>
  <c r="CG900" i="3"/>
  <c r="CN900" i="3" s="1"/>
  <c r="CG901" i="3"/>
  <c r="CN901" i="3" s="1"/>
  <c r="CG902" i="3"/>
  <c r="CN902" i="3" s="1"/>
  <c r="CG904" i="3"/>
  <c r="CN904" i="3" s="1"/>
  <c r="CG905" i="3"/>
  <c r="CN905" i="3" s="1"/>
  <c r="CG906" i="3"/>
  <c r="CN906" i="3" s="1"/>
  <c r="CG907" i="3"/>
  <c r="CN907" i="3" s="1"/>
  <c r="CG908" i="3"/>
  <c r="CN908" i="3" s="1"/>
  <c r="CG909" i="3"/>
  <c r="CN909" i="3" s="1"/>
  <c r="CG910" i="3"/>
  <c r="CN910" i="3" s="1"/>
  <c r="CG911" i="3"/>
  <c r="CN911" i="3" s="1"/>
  <c r="CG912" i="3"/>
  <c r="CN912" i="3" s="1"/>
  <c r="CG913" i="3"/>
  <c r="CN913" i="3" s="1"/>
  <c r="CG914" i="3"/>
  <c r="CN914" i="3" s="1"/>
  <c r="CG915" i="3"/>
  <c r="CN915" i="3" s="1"/>
  <c r="CG916" i="3"/>
  <c r="CN916" i="3" s="1"/>
  <c r="CG917" i="3"/>
  <c r="CN917" i="3" s="1"/>
  <c r="CG919" i="3"/>
  <c r="CN919" i="3" s="1"/>
  <c r="CG920" i="3"/>
  <c r="CN920" i="3" s="1"/>
  <c r="CG921" i="3"/>
  <c r="CN921" i="3" s="1"/>
  <c r="CG922" i="3"/>
  <c r="CN922" i="3" s="1"/>
  <c r="CG923" i="3"/>
  <c r="CN923" i="3" s="1"/>
  <c r="CG924" i="3"/>
  <c r="CN924" i="3" s="1"/>
  <c r="CG925" i="3"/>
  <c r="CN925" i="3" s="1"/>
  <c r="CG926" i="3"/>
  <c r="CN926" i="3" s="1"/>
  <c r="CG927" i="3"/>
  <c r="CN927" i="3" s="1"/>
  <c r="CG928" i="3"/>
  <c r="CN928" i="3" s="1"/>
  <c r="CG929" i="3"/>
  <c r="CN929" i="3" s="1"/>
  <c r="CG930" i="3"/>
  <c r="CN930" i="3" s="1"/>
  <c r="CG931" i="3"/>
  <c r="CN931" i="3" s="1"/>
  <c r="CG932" i="3"/>
  <c r="CN932" i="3" s="1"/>
  <c r="CG934" i="3"/>
  <c r="CN934" i="3" s="1"/>
  <c r="CG935" i="3"/>
  <c r="CN935" i="3" s="1"/>
  <c r="CG936" i="3"/>
  <c r="CN936" i="3" s="1"/>
  <c r="CG937" i="3"/>
  <c r="CN937" i="3" s="1"/>
  <c r="CG939" i="3"/>
  <c r="CN939" i="3" s="1"/>
  <c r="CG940" i="3"/>
  <c r="CN940" i="3" s="1"/>
  <c r="CG941" i="3"/>
  <c r="CN941" i="3" s="1"/>
  <c r="CG942" i="3"/>
  <c r="CN942" i="3" s="1"/>
  <c r="CG943" i="3"/>
  <c r="CN943" i="3" s="1"/>
  <c r="CG944" i="3"/>
  <c r="CN944" i="3" s="1"/>
  <c r="CG945" i="3"/>
  <c r="CN945" i="3" s="1"/>
  <c r="CG946" i="3"/>
  <c r="CN946" i="3" s="1"/>
  <c r="CG947" i="3"/>
  <c r="CN947" i="3" s="1"/>
  <c r="CG949" i="3"/>
  <c r="CN949" i="3" s="1"/>
  <c r="CG950" i="3"/>
  <c r="CN950" i="3" s="1"/>
  <c r="CG951" i="3"/>
  <c r="CN951" i="3" s="1"/>
  <c r="CG952" i="3"/>
  <c r="CN952" i="3" s="1"/>
  <c r="CG954" i="3"/>
  <c r="CN954" i="3" s="1"/>
  <c r="CG955" i="3"/>
  <c r="CN955" i="3" s="1"/>
  <c r="CG956" i="3"/>
  <c r="CN956" i="3" s="1"/>
  <c r="CG957" i="3"/>
  <c r="CN957" i="3" s="1"/>
  <c r="CG959" i="3"/>
  <c r="CN959" i="3" s="1"/>
  <c r="CG960" i="3"/>
  <c r="CN960" i="3" s="1"/>
  <c r="CG961" i="3"/>
  <c r="CN961" i="3" s="1"/>
  <c r="CG962" i="3"/>
  <c r="CN962" i="3" s="1"/>
  <c r="CG963" i="3"/>
  <c r="CN963" i="3" s="1"/>
  <c r="CG964" i="3"/>
  <c r="CN964" i="3" s="1"/>
  <c r="CG965" i="3"/>
  <c r="CN965" i="3" s="1"/>
  <c r="CG966" i="3"/>
  <c r="CN966" i="3" s="1"/>
  <c r="CG967" i="3"/>
  <c r="CN967" i="3" s="1"/>
  <c r="CG969" i="3"/>
  <c r="CN969" i="3" s="1"/>
  <c r="CG970" i="3"/>
  <c r="CN970" i="3" s="1"/>
  <c r="CG971" i="3"/>
  <c r="CN971" i="3" s="1"/>
  <c r="CG972" i="3"/>
  <c r="CN972" i="3" s="1"/>
  <c r="CG974" i="3"/>
  <c r="CN974" i="3" s="1"/>
  <c r="CG975" i="3"/>
  <c r="CN975" i="3" s="1"/>
  <c r="CG976" i="3"/>
  <c r="CN976" i="3" s="1"/>
  <c r="CG977" i="3"/>
  <c r="CN977" i="3" s="1"/>
  <c r="CG978" i="3"/>
  <c r="CN978" i="3" s="1"/>
  <c r="CG979" i="3"/>
  <c r="CN979" i="3" s="1"/>
  <c r="CG980" i="3"/>
  <c r="CN980" i="3" s="1"/>
  <c r="CG981" i="3"/>
  <c r="CN981" i="3" s="1"/>
  <c r="CG982" i="3"/>
  <c r="CN982" i="3" s="1"/>
  <c r="CG983" i="3"/>
  <c r="CN983" i="3" s="1"/>
  <c r="CG984" i="3"/>
  <c r="CN984" i="3" s="1"/>
  <c r="CG985" i="3"/>
  <c r="CN985" i="3" s="1"/>
  <c r="CG986" i="3"/>
  <c r="CN986" i="3" s="1"/>
  <c r="CG987" i="3"/>
  <c r="CN987" i="3" s="1"/>
  <c r="CG988" i="3"/>
  <c r="CN988" i="3" s="1"/>
  <c r="CG989" i="3"/>
  <c r="CN989" i="3" s="1"/>
  <c r="CG990" i="3"/>
  <c r="CN990" i="3" s="1"/>
  <c r="CG991" i="3"/>
  <c r="CN991" i="3" s="1"/>
  <c r="CG992" i="3"/>
  <c r="CN992" i="3" s="1"/>
  <c r="CG994" i="3"/>
  <c r="CN994" i="3" s="1"/>
  <c r="CG995" i="3"/>
  <c r="CN995" i="3" s="1"/>
  <c r="CG996" i="3"/>
  <c r="CN996" i="3" s="1"/>
  <c r="CG997" i="3"/>
  <c r="CN997" i="3" s="1"/>
  <c r="CG998" i="3"/>
  <c r="CN998" i="3" s="1"/>
  <c r="CG999" i="3"/>
  <c r="CN999" i="3" s="1"/>
  <c r="CG1000" i="3"/>
  <c r="CN1000" i="3" s="1"/>
  <c r="CG1001" i="3"/>
  <c r="CN1001" i="3" s="1"/>
  <c r="CG1002" i="3"/>
  <c r="CN1002" i="3" s="1"/>
  <c r="CG1003" i="3"/>
  <c r="CN1003" i="3" s="1"/>
  <c r="CG1004" i="3"/>
  <c r="CN1004" i="3" s="1"/>
  <c r="CG1005" i="3"/>
  <c r="CN1005" i="3" s="1"/>
  <c r="CG1006" i="3"/>
  <c r="CN1006" i="3" s="1"/>
  <c r="CG1007" i="3"/>
  <c r="CN1007" i="3" s="1"/>
  <c r="CG1008" i="3"/>
  <c r="CN1008" i="3" s="1"/>
  <c r="CG1009" i="3"/>
  <c r="CN1009" i="3" s="1"/>
  <c r="CG1010" i="3"/>
  <c r="CN1010" i="3" s="1"/>
  <c r="CG1011" i="3"/>
  <c r="CN1011" i="3" s="1"/>
  <c r="CG1012" i="3"/>
  <c r="CN1012" i="3" s="1"/>
  <c r="CG1013" i="3"/>
  <c r="CN1013" i="3" s="1"/>
  <c r="CG1014" i="3"/>
  <c r="CN1014" i="3" s="1"/>
  <c r="CG1015" i="3"/>
  <c r="CN1015" i="3" s="1"/>
  <c r="CG1016" i="3"/>
  <c r="CN1016" i="3" s="1"/>
  <c r="CG1017" i="3"/>
  <c r="CN1017" i="3" s="1"/>
  <c r="CG1018" i="3"/>
  <c r="CN1018" i="3" s="1"/>
  <c r="CG1019" i="3"/>
  <c r="CN1019" i="3" s="1"/>
  <c r="CG1020" i="3"/>
  <c r="CN1020" i="3" s="1"/>
  <c r="CG1021" i="3"/>
  <c r="CN1021" i="3" s="1"/>
  <c r="CG1022" i="3"/>
  <c r="CN1022" i="3" s="1"/>
  <c r="CG1023" i="3"/>
  <c r="CN1023" i="3" s="1"/>
  <c r="CG1024" i="3"/>
  <c r="CN1024" i="3" s="1"/>
  <c r="CG1025" i="3"/>
  <c r="CN1025" i="3" s="1"/>
  <c r="CG1026" i="3"/>
  <c r="CN1026" i="3" s="1"/>
  <c r="CG1027" i="3"/>
  <c r="CN1027" i="3" s="1"/>
  <c r="CG1028" i="3"/>
  <c r="CN1028" i="3" s="1"/>
  <c r="CG1029" i="3"/>
  <c r="CN1029" i="3" s="1"/>
  <c r="CG1030" i="3"/>
  <c r="CN1030" i="3" s="1"/>
  <c r="CG1031" i="3"/>
  <c r="CN1031" i="3" s="1"/>
  <c r="CG1032" i="3"/>
  <c r="CN1032" i="3" s="1"/>
  <c r="CG1033" i="3"/>
  <c r="CN1033" i="3" s="1"/>
  <c r="CG1034" i="3"/>
  <c r="CN1034" i="3" s="1"/>
  <c r="CG1035" i="3"/>
  <c r="CN1035" i="3" s="1"/>
  <c r="CG1036" i="3"/>
  <c r="CN1036" i="3" s="1"/>
  <c r="CG1037" i="3"/>
  <c r="CN1037" i="3" s="1"/>
  <c r="CG1038" i="3"/>
  <c r="CN1038" i="3" s="1"/>
  <c r="CG1039" i="3"/>
  <c r="CN1039" i="3" s="1"/>
  <c r="CG1040" i="3"/>
  <c r="CN1040" i="3" s="1"/>
  <c r="CG1041" i="3"/>
  <c r="CN1041" i="3" s="1"/>
  <c r="CG1042" i="3"/>
  <c r="CN1042" i="3" s="1"/>
  <c r="CG1043" i="3"/>
  <c r="CN1043" i="3" s="1"/>
  <c r="CG1044" i="3"/>
  <c r="CN1044" i="3" s="1"/>
  <c r="CG1045" i="3"/>
  <c r="CN1045" i="3" s="1"/>
  <c r="CG1046" i="3"/>
  <c r="CN1046" i="3" s="1"/>
  <c r="CG1047" i="3"/>
  <c r="CN1047" i="3" s="1"/>
  <c r="CG1048" i="3"/>
  <c r="CN1048" i="3" s="1"/>
  <c r="CG1049" i="3"/>
  <c r="CN1049" i="3" s="1"/>
  <c r="CG1050" i="3"/>
  <c r="CN1050" i="3" s="1"/>
  <c r="CG1051" i="3"/>
  <c r="CN1051" i="3" s="1"/>
  <c r="CG1052" i="3"/>
  <c r="CN1052" i="3" s="1"/>
  <c r="CG1054" i="3"/>
  <c r="CN1054" i="3" s="1"/>
  <c r="CG1055" i="3"/>
  <c r="CN1055" i="3" s="1"/>
  <c r="CG1056" i="3"/>
  <c r="CN1056" i="3" s="1"/>
  <c r="CG1057" i="3"/>
  <c r="CN1057" i="3" s="1"/>
  <c r="CG1058" i="3"/>
  <c r="CN1058" i="3" s="1"/>
  <c r="CG1059" i="3"/>
  <c r="CN1059" i="3" s="1"/>
  <c r="CG1060" i="3"/>
  <c r="CN1060" i="3" s="1"/>
  <c r="CG1061" i="3"/>
  <c r="CN1061" i="3" s="1"/>
  <c r="CG1062" i="3"/>
  <c r="CN1062" i="3" s="1"/>
  <c r="CG1063" i="3"/>
  <c r="CN1063" i="3" s="1"/>
  <c r="CG1064" i="3"/>
  <c r="CN1064" i="3" s="1"/>
  <c r="CG1065" i="3"/>
  <c r="CN1065" i="3" s="1"/>
  <c r="CG1066" i="3"/>
  <c r="CN1066" i="3" s="1"/>
  <c r="CG1067" i="3"/>
  <c r="CN1067" i="3" s="1"/>
  <c r="CG1069" i="3"/>
  <c r="CN1069" i="3" s="1"/>
  <c r="CG1070" i="3"/>
  <c r="CN1070" i="3" s="1"/>
  <c r="CG1071" i="3"/>
  <c r="CN1071" i="3" s="1"/>
  <c r="CG1072" i="3"/>
  <c r="CN1072" i="3" s="1"/>
  <c r="CG1073" i="3"/>
  <c r="CN1073" i="3" s="1"/>
  <c r="CG1074" i="3"/>
  <c r="CN1074" i="3" s="1"/>
  <c r="CG1075" i="3"/>
  <c r="CN1075" i="3" s="1"/>
  <c r="CG1076" i="3"/>
  <c r="CN1076" i="3" s="1"/>
  <c r="CG1077" i="3"/>
  <c r="CN1077" i="3" s="1"/>
  <c r="CG1078" i="3"/>
  <c r="CN1078" i="3" s="1"/>
  <c r="CG1079" i="3"/>
  <c r="CN1079" i="3" s="1"/>
  <c r="CG1080" i="3"/>
  <c r="CN1080" i="3" s="1"/>
  <c r="CG1081" i="3"/>
  <c r="CN1081" i="3" s="1"/>
  <c r="CG1082" i="3"/>
  <c r="CN1082" i="3" s="1"/>
  <c r="CG1083" i="3"/>
  <c r="CN1083" i="3" s="1"/>
  <c r="CG1084" i="3"/>
  <c r="CN1084" i="3" s="1"/>
  <c r="CG1085" i="3"/>
  <c r="CN1085" i="3" s="1"/>
  <c r="CG1086" i="3"/>
  <c r="CN1086" i="3" s="1"/>
  <c r="CG1087" i="3"/>
  <c r="CN1087" i="3" s="1"/>
  <c r="CG1088" i="3"/>
  <c r="CN1088" i="3" s="1"/>
  <c r="CG1089" i="3"/>
  <c r="CN1089" i="3" s="1"/>
  <c r="CG1090" i="3"/>
  <c r="CN1090" i="3" s="1"/>
  <c r="CG1091" i="3"/>
  <c r="CN1091" i="3" s="1"/>
  <c r="CG1092" i="3"/>
  <c r="CN1092" i="3" s="1"/>
  <c r="CG1093" i="3"/>
  <c r="CN1093" i="3" s="1"/>
  <c r="CG1094" i="3"/>
  <c r="CN1094" i="3" s="1"/>
  <c r="CG1095" i="3"/>
  <c r="CN1095" i="3" s="1"/>
  <c r="CG1096" i="3"/>
  <c r="CN1096" i="3" s="1"/>
  <c r="CG1097" i="3"/>
  <c r="CN1097" i="3" s="1"/>
  <c r="CG1098" i="3"/>
  <c r="CN1098" i="3" s="1"/>
  <c r="CG1099" i="3"/>
  <c r="CN1099" i="3" s="1"/>
  <c r="CG1100" i="3"/>
  <c r="CN1100" i="3" s="1"/>
  <c r="CG1101" i="3"/>
  <c r="CN1101" i="3" s="1"/>
  <c r="CG1102" i="3"/>
  <c r="CN1102" i="3" s="1"/>
  <c r="CG1103" i="3"/>
  <c r="CN1103" i="3" s="1"/>
  <c r="CG1104" i="3"/>
  <c r="CN1104" i="3" s="1"/>
  <c r="CG1105" i="3"/>
  <c r="CN1105" i="3" s="1"/>
  <c r="CG1106" i="3"/>
  <c r="CN1106" i="3" s="1"/>
  <c r="CG1107" i="3"/>
  <c r="CN1107" i="3" s="1"/>
  <c r="CG1108" i="3"/>
  <c r="CN1108" i="3" s="1"/>
  <c r="CG1109" i="3"/>
  <c r="CN1109" i="3" s="1"/>
  <c r="CG1110" i="3"/>
  <c r="CN1110" i="3" s="1"/>
  <c r="CG1111" i="3"/>
  <c r="CN1111" i="3" s="1"/>
  <c r="CG1112" i="3"/>
  <c r="CN1112" i="3" s="1"/>
  <c r="CG1113" i="3"/>
  <c r="CN1113" i="3" s="1"/>
  <c r="CG1114" i="3"/>
  <c r="CN1114" i="3" s="1"/>
  <c r="CG1115" i="3"/>
  <c r="CN1115" i="3" s="1"/>
  <c r="CG1116" i="3"/>
  <c r="CN1116" i="3" s="1"/>
  <c r="CG1117" i="3"/>
  <c r="CN1117" i="3" s="1"/>
  <c r="CG1118" i="3"/>
  <c r="CN1118" i="3" s="1"/>
  <c r="CG1119" i="3"/>
  <c r="CN1119" i="3" s="1"/>
  <c r="CG1120" i="3"/>
  <c r="CN1120" i="3" s="1"/>
  <c r="CG1121" i="3"/>
  <c r="CN1121" i="3" s="1"/>
  <c r="CG1122" i="3"/>
  <c r="CN1122" i="3" s="1"/>
  <c r="CG1123" i="3"/>
  <c r="CN1123" i="3" s="1"/>
  <c r="CG1124" i="3"/>
  <c r="CN1124" i="3" s="1"/>
  <c r="CG1125" i="3"/>
  <c r="CN1125" i="3" s="1"/>
  <c r="CG1126" i="3"/>
  <c r="CN1126" i="3" s="1"/>
  <c r="CG1127" i="3"/>
  <c r="CN1127" i="3" s="1"/>
  <c r="CG1128" i="3"/>
  <c r="CN1128" i="3" s="1"/>
  <c r="CG1129" i="3"/>
  <c r="CN1129" i="3" s="1"/>
  <c r="CG1130" i="3"/>
  <c r="CN1130" i="3" s="1"/>
  <c r="CG1131" i="3"/>
  <c r="CN1131" i="3" s="1"/>
  <c r="CG1132" i="3"/>
  <c r="CN1132" i="3" s="1"/>
  <c r="CG1133" i="3"/>
  <c r="CN1133" i="3" s="1"/>
  <c r="CG1134" i="3"/>
  <c r="CN1134" i="3" s="1"/>
  <c r="CG1135" i="3"/>
  <c r="CN1135" i="3" s="1"/>
  <c r="CG1136" i="3"/>
  <c r="CN1136" i="3" s="1"/>
  <c r="CG1137" i="3"/>
  <c r="CN1137" i="3" s="1"/>
  <c r="CG1138" i="3"/>
  <c r="CN1138" i="3" s="1"/>
  <c r="CG1139" i="3"/>
  <c r="CN1139" i="3" s="1"/>
  <c r="CG1140" i="3"/>
  <c r="CN1140" i="3" s="1"/>
  <c r="CG1141" i="3"/>
  <c r="CN1141" i="3" s="1"/>
  <c r="CG1142" i="3"/>
  <c r="CN1142" i="3" s="1"/>
  <c r="CG1143" i="3"/>
  <c r="CN1143" i="3" s="1"/>
  <c r="CG1144" i="3"/>
  <c r="CN1144" i="3" s="1"/>
  <c r="CG1145" i="3"/>
  <c r="CN1145" i="3" s="1"/>
  <c r="CG1146" i="3"/>
  <c r="CN1146" i="3" s="1"/>
  <c r="CG1147" i="3"/>
  <c r="CN1147" i="3" s="1"/>
  <c r="CG1148" i="3"/>
  <c r="CN1148" i="3" s="1"/>
  <c r="CG1149" i="3"/>
  <c r="CN1149" i="3" s="1"/>
  <c r="CG1150" i="3"/>
  <c r="CN1150" i="3" s="1"/>
  <c r="CG1151" i="3"/>
  <c r="CN1151" i="3" s="1"/>
  <c r="CG1152" i="3"/>
  <c r="CN1152" i="3" s="1"/>
  <c r="CG1153" i="3"/>
  <c r="CN1153" i="3" s="1"/>
  <c r="CG1154" i="3"/>
  <c r="CN1154" i="3" s="1"/>
  <c r="CG1155" i="3"/>
  <c r="CN1155" i="3" s="1"/>
  <c r="CG1156" i="3"/>
  <c r="CN1156" i="3" s="1"/>
  <c r="CG1157" i="3"/>
  <c r="CN1157" i="3" s="1"/>
  <c r="CG1159" i="3"/>
  <c r="CN1159" i="3" s="1"/>
  <c r="CG1160" i="3"/>
  <c r="CN1160" i="3" s="1"/>
  <c r="CG1161" i="3"/>
  <c r="CN1161" i="3" s="1"/>
  <c r="CG1162" i="3"/>
  <c r="CN1162" i="3" s="1"/>
  <c r="CG1163" i="3"/>
  <c r="CN1163" i="3" s="1"/>
  <c r="CG1164" i="3"/>
  <c r="CN1164" i="3" s="1"/>
  <c r="CG1165" i="3"/>
  <c r="CN1165" i="3" s="1"/>
  <c r="CG1166" i="3"/>
  <c r="CN1166" i="3" s="1"/>
  <c r="CG1167" i="3"/>
  <c r="CN1167" i="3" s="1"/>
  <c r="CG1168" i="3"/>
  <c r="CN1168" i="3" s="1"/>
  <c r="CG1169" i="3"/>
  <c r="CN1169" i="3" s="1"/>
  <c r="CG1170" i="3"/>
  <c r="CN1170" i="3" s="1"/>
  <c r="CG1171" i="3"/>
  <c r="CN1171" i="3" s="1"/>
  <c r="CG1172" i="3"/>
  <c r="CN1172" i="3" s="1"/>
  <c r="CG1173" i="3"/>
  <c r="CN1173" i="3" s="1"/>
  <c r="CG1174" i="3"/>
  <c r="CN1174" i="3" s="1"/>
  <c r="CG1175" i="3"/>
  <c r="CN1175" i="3" s="1"/>
  <c r="CG1176" i="3"/>
  <c r="CN1176" i="3" s="1"/>
  <c r="CG1177" i="3"/>
  <c r="CN1177" i="3" s="1"/>
  <c r="CG1178" i="3"/>
  <c r="CN1178" i="3" s="1"/>
  <c r="CG1179" i="3"/>
  <c r="CN1179" i="3" s="1"/>
  <c r="CG1180" i="3"/>
  <c r="CN1180" i="3" s="1"/>
  <c r="CG1181" i="3"/>
  <c r="CN1181" i="3" s="1"/>
  <c r="CG1182" i="3"/>
  <c r="CN1182" i="3" s="1"/>
  <c r="CG1183" i="3"/>
  <c r="CN1183" i="3" s="1"/>
  <c r="CG1184" i="3"/>
  <c r="CN1184" i="3" s="1"/>
  <c r="CG1185" i="3"/>
  <c r="CN1185" i="3" s="1"/>
  <c r="CG1186" i="3"/>
  <c r="CN1186" i="3" s="1"/>
  <c r="CG1187" i="3"/>
  <c r="CN1187" i="3" s="1"/>
  <c r="CG1188" i="3"/>
  <c r="CN1188" i="3" s="1"/>
  <c r="CG1189" i="3"/>
  <c r="CN1189" i="3" s="1"/>
  <c r="CG1190" i="3"/>
  <c r="CN1190" i="3" s="1"/>
  <c r="CG1191" i="3"/>
  <c r="CN1191" i="3" s="1"/>
  <c r="CG1192" i="3"/>
  <c r="CN1192" i="3" s="1"/>
  <c r="CG1193" i="3"/>
  <c r="CN1193" i="3" s="1"/>
  <c r="CG1194" i="3"/>
  <c r="CN1194" i="3" s="1"/>
  <c r="CG1195" i="3"/>
  <c r="CN1195" i="3" s="1"/>
  <c r="CG1196" i="3"/>
  <c r="CN1196" i="3" s="1"/>
  <c r="CG1197" i="3"/>
  <c r="CN1197" i="3" s="1"/>
  <c r="CG1198" i="3"/>
  <c r="CN1198" i="3" s="1"/>
  <c r="CG1199" i="3"/>
  <c r="CN1199" i="3" s="1"/>
  <c r="CG1200" i="3"/>
  <c r="CN1200" i="3" s="1"/>
  <c r="CG1201" i="3"/>
  <c r="CN1201" i="3" s="1"/>
  <c r="CG1202" i="3"/>
  <c r="CN1202" i="3" s="1"/>
  <c r="CG1203" i="3"/>
  <c r="CN1203" i="3" s="1"/>
  <c r="CG1204" i="3"/>
  <c r="CN1204" i="3" s="1"/>
  <c r="CG1205" i="3"/>
  <c r="CN1205" i="3" s="1"/>
  <c r="CG1206" i="3"/>
  <c r="CN1206" i="3" s="1"/>
  <c r="CG1207" i="3"/>
  <c r="CN1207" i="3" s="1"/>
  <c r="CG1208" i="3"/>
  <c r="CN1208" i="3" s="1"/>
  <c r="CG1209" i="3"/>
  <c r="CN1209" i="3" s="1"/>
  <c r="CG1210" i="3"/>
  <c r="CN1210" i="3" s="1"/>
  <c r="CG1211" i="3"/>
  <c r="CN1211" i="3" s="1"/>
  <c r="CG1212" i="3"/>
  <c r="CN1212" i="3" s="1"/>
  <c r="CG1214" i="3"/>
  <c r="CN1214" i="3" s="1"/>
  <c r="CG1215" i="3"/>
  <c r="CN1215" i="3" s="1"/>
  <c r="CG1216" i="3"/>
  <c r="CN1216" i="3" s="1"/>
  <c r="CG1217" i="3"/>
  <c r="CN1217" i="3" s="1"/>
  <c r="CG1218" i="3"/>
  <c r="CN1218" i="3" s="1"/>
  <c r="CG1219" i="3"/>
  <c r="CN1219" i="3" s="1"/>
  <c r="CG1220" i="3"/>
  <c r="CN1220" i="3" s="1"/>
  <c r="CG1221" i="3"/>
  <c r="CN1221" i="3" s="1"/>
  <c r="CG1222" i="3"/>
  <c r="CN1222" i="3" s="1"/>
  <c r="CG1223" i="3"/>
  <c r="CN1223" i="3" s="1"/>
  <c r="CG1224" i="3"/>
  <c r="CN1224" i="3" s="1"/>
  <c r="CG1225" i="3"/>
  <c r="CN1225" i="3" s="1"/>
  <c r="CG1226" i="3"/>
  <c r="CN1226" i="3" s="1"/>
  <c r="CG1227" i="3"/>
  <c r="CN1227" i="3" s="1"/>
  <c r="CG1228" i="3"/>
  <c r="CN1228" i="3" s="1"/>
  <c r="CG1229" i="3"/>
  <c r="CN1229" i="3" s="1"/>
  <c r="CG1230" i="3"/>
  <c r="CN1230" i="3" s="1"/>
  <c r="CG1231" i="3"/>
  <c r="CN1231" i="3" s="1"/>
  <c r="CG1232" i="3"/>
  <c r="CN1232" i="3" s="1"/>
  <c r="CG1233" i="3"/>
  <c r="CN1233" i="3" s="1"/>
  <c r="CG1234" i="3"/>
  <c r="CN1234" i="3" s="1"/>
  <c r="CG1235" i="3"/>
  <c r="CN1235" i="3" s="1"/>
  <c r="CG1236" i="3"/>
  <c r="CN1236" i="3" s="1"/>
  <c r="CG1237" i="3"/>
  <c r="CN1237" i="3" s="1"/>
  <c r="CG1238" i="3"/>
  <c r="CN1238" i="3" s="1"/>
  <c r="CG1239" i="3"/>
  <c r="CN1239" i="3" s="1"/>
  <c r="CG1240" i="3"/>
  <c r="CN1240" i="3" s="1"/>
  <c r="CG1241" i="3"/>
  <c r="CN1241" i="3" s="1"/>
  <c r="CG1242" i="3"/>
  <c r="CN1242" i="3" s="1"/>
  <c r="CG1243" i="3"/>
  <c r="CN1243" i="3" s="1"/>
  <c r="CG1244" i="3"/>
  <c r="CN1244" i="3" s="1"/>
  <c r="CG1245" i="3"/>
  <c r="CN1245" i="3" s="1"/>
  <c r="CG1246" i="3"/>
  <c r="CN1246" i="3" s="1"/>
  <c r="CG1247" i="3"/>
  <c r="CN1247" i="3" s="1"/>
  <c r="CG1248" i="3"/>
  <c r="CN1248" i="3" s="1"/>
  <c r="CG1249" i="3"/>
  <c r="CN1249" i="3" s="1"/>
  <c r="CG1250" i="3"/>
  <c r="CN1250" i="3" s="1"/>
  <c r="CG1251" i="3"/>
  <c r="CN1251" i="3" s="1"/>
  <c r="CG1252" i="3"/>
  <c r="CN1252" i="3" s="1"/>
  <c r="CG1253" i="3"/>
  <c r="CN1253" i="3" s="1"/>
  <c r="CG1254" i="3"/>
  <c r="CN1254" i="3" s="1"/>
  <c r="CG1255" i="3"/>
  <c r="CN1255" i="3" s="1"/>
  <c r="CG1256" i="3"/>
  <c r="CN1256" i="3" s="1"/>
  <c r="CG1257" i="3"/>
  <c r="CN1257" i="3" s="1"/>
  <c r="CG1258" i="3"/>
  <c r="CN1258" i="3" s="1"/>
  <c r="CG1259" i="3"/>
  <c r="CN1259" i="3" s="1"/>
  <c r="CG1260" i="3"/>
  <c r="CN1260" i="3" s="1"/>
  <c r="CG1261" i="3"/>
  <c r="CN1261" i="3" s="1"/>
  <c r="CG1262" i="3"/>
  <c r="CN1262" i="3" s="1"/>
  <c r="CG1263" i="3"/>
  <c r="CN1263" i="3" s="1"/>
  <c r="CG1264" i="3"/>
  <c r="CN1264" i="3" s="1"/>
  <c r="CG1265" i="3"/>
  <c r="CN1265" i="3" s="1"/>
  <c r="CG1266" i="3"/>
  <c r="CN1266" i="3" s="1"/>
  <c r="CG1267" i="3"/>
  <c r="CN1267" i="3" s="1"/>
  <c r="CG1268" i="3"/>
  <c r="CN1268" i="3" s="1"/>
  <c r="CG1269" i="3"/>
  <c r="CN1269" i="3" s="1"/>
  <c r="CG1270" i="3"/>
  <c r="CN1270" i="3" s="1"/>
  <c r="CG1271" i="3"/>
  <c r="CN1271" i="3" s="1"/>
  <c r="CG1272" i="3"/>
  <c r="CN1272" i="3" s="1"/>
  <c r="CG1273" i="3"/>
  <c r="CN1273" i="3" s="1"/>
  <c r="CG1274" i="3"/>
  <c r="CN1274" i="3" s="1"/>
  <c r="CG1275" i="3"/>
  <c r="CN1275" i="3" s="1"/>
  <c r="CG1276" i="3"/>
  <c r="CN1276" i="3" s="1"/>
  <c r="CG1277" i="3"/>
  <c r="CN1277" i="3" s="1"/>
  <c r="CG1278" i="3"/>
  <c r="CN1278" i="3" s="1"/>
  <c r="CG1279" i="3"/>
  <c r="CN1279" i="3" s="1"/>
  <c r="CG1280" i="3"/>
  <c r="CN1280" i="3" s="1"/>
  <c r="CG1281" i="3"/>
  <c r="CN1281" i="3" s="1"/>
  <c r="CG1282" i="3"/>
  <c r="CN1282" i="3" s="1"/>
  <c r="CG1283" i="3"/>
  <c r="CN1283" i="3" s="1"/>
  <c r="CG1284" i="3"/>
  <c r="CN1284" i="3" s="1"/>
  <c r="CG1285" i="3"/>
  <c r="CN1285" i="3" s="1"/>
  <c r="CG1286" i="3"/>
  <c r="CN1286" i="3" s="1"/>
  <c r="CG1287" i="3"/>
  <c r="CN1287" i="3" s="1"/>
  <c r="CG1288" i="3"/>
  <c r="CN1288" i="3" s="1"/>
  <c r="CG1289" i="3"/>
  <c r="CN1289" i="3" s="1"/>
  <c r="CG1290" i="3"/>
  <c r="CN1290" i="3" s="1"/>
  <c r="CG1291" i="3"/>
  <c r="CN1291" i="3" s="1"/>
  <c r="CG1292" i="3"/>
  <c r="CN1292" i="3" s="1"/>
  <c r="CG1293" i="3"/>
  <c r="CN1293" i="3" s="1"/>
  <c r="CG1294" i="3"/>
  <c r="CN1294" i="3" s="1"/>
  <c r="CG1295" i="3"/>
  <c r="CN1295" i="3" s="1"/>
  <c r="CG1296" i="3"/>
  <c r="CN1296" i="3" s="1"/>
  <c r="CG1297" i="3"/>
  <c r="CN1297" i="3" s="1"/>
  <c r="CG1298" i="3"/>
  <c r="CN1298" i="3" s="1"/>
  <c r="CG1299" i="3"/>
  <c r="CN1299" i="3" s="1"/>
  <c r="CG1300" i="3"/>
  <c r="CN1300" i="3" s="1"/>
  <c r="CG1301" i="3"/>
  <c r="CN1301" i="3" s="1"/>
  <c r="CG1302" i="3"/>
  <c r="CN1302" i="3" s="1"/>
  <c r="CG1303" i="3"/>
  <c r="CN1303" i="3" s="1"/>
  <c r="CG1304" i="3"/>
  <c r="CN1304" i="3" s="1"/>
  <c r="CG1305" i="3"/>
  <c r="CN1305" i="3" s="1"/>
  <c r="CG1306" i="3"/>
  <c r="CN1306" i="3" s="1"/>
  <c r="CG1307" i="3"/>
  <c r="CN1307" i="3" s="1"/>
  <c r="CG1308" i="3"/>
  <c r="CN1308" i="3" s="1"/>
  <c r="CG1309" i="3"/>
  <c r="CN1309" i="3" s="1"/>
  <c r="CG1310" i="3"/>
  <c r="CN1310" i="3" s="1"/>
  <c r="CG1311" i="3"/>
  <c r="CN1311" i="3" s="1"/>
  <c r="CG1312" i="3"/>
  <c r="CN1312" i="3" s="1"/>
  <c r="CG1314" i="3"/>
  <c r="CN1314" i="3" s="1"/>
  <c r="CG1315" i="3"/>
  <c r="CN1315" i="3" s="1"/>
  <c r="CG1316" i="3"/>
  <c r="CN1316" i="3" s="1"/>
  <c r="CG1317" i="3"/>
  <c r="CN1317" i="3" s="1"/>
  <c r="CG1318" i="3"/>
  <c r="CN1318" i="3" s="1"/>
  <c r="CG1319" i="3"/>
  <c r="CN1319" i="3" s="1"/>
  <c r="CG1320" i="3"/>
  <c r="CN1320" i="3" s="1"/>
  <c r="CG1321" i="3"/>
  <c r="CN1321" i="3" s="1"/>
  <c r="CG1322" i="3"/>
  <c r="CN1322" i="3" s="1"/>
  <c r="CG1324" i="3"/>
  <c r="CN1324" i="3" s="1"/>
  <c r="CG1325" i="3"/>
  <c r="CN1325" i="3" s="1"/>
  <c r="CG1326" i="3"/>
  <c r="CN1326" i="3" s="1"/>
  <c r="CG1327" i="3"/>
  <c r="CN1327" i="3" s="1"/>
  <c r="CG1328" i="3"/>
  <c r="CN1328" i="3" s="1"/>
  <c r="CG1329" i="3"/>
  <c r="CN1329" i="3" s="1"/>
  <c r="CG1330" i="3"/>
  <c r="CN1330" i="3" s="1"/>
  <c r="CG1331" i="3"/>
  <c r="CN1331" i="3" s="1"/>
  <c r="CG1332" i="3"/>
  <c r="CN1332" i="3" s="1"/>
  <c r="CG1333" i="3"/>
  <c r="CN1333" i="3" s="1"/>
  <c r="CG1334" i="3"/>
  <c r="CN1334" i="3" s="1"/>
  <c r="CG1335" i="3"/>
  <c r="CN1335" i="3" s="1"/>
  <c r="CG1336" i="3"/>
  <c r="CN1336" i="3" s="1"/>
  <c r="CG1337" i="3"/>
  <c r="CN1337" i="3" s="1"/>
  <c r="CG1339" i="3"/>
  <c r="CN1339" i="3" s="1"/>
  <c r="CG1340" i="3"/>
  <c r="CN1340" i="3" s="1"/>
  <c r="CG1341" i="3"/>
  <c r="CN1341" i="3" s="1"/>
  <c r="CG1342" i="3"/>
  <c r="CN1342" i="3" s="1"/>
  <c r="CG1343" i="3"/>
  <c r="CN1343" i="3" s="1"/>
  <c r="CG1344" i="3"/>
  <c r="CN1344" i="3" s="1"/>
  <c r="CG1345" i="3"/>
  <c r="CN1345" i="3" s="1"/>
  <c r="CG1346" i="3"/>
  <c r="CN1346" i="3" s="1"/>
  <c r="CG1347" i="3"/>
  <c r="CN1347" i="3" s="1"/>
  <c r="CG1348" i="3"/>
  <c r="CN1348" i="3" s="1"/>
  <c r="CG1349" i="3"/>
  <c r="CN1349" i="3" s="1"/>
  <c r="CG1350" i="3"/>
  <c r="CN1350" i="3" s="1"/>
  <c r="CG1351" i="3"/>
  <c r="CN1351" i="3" s="1"/>
  <c r="CG1352" i="3"/>
  <c r="CN1352" i="3" s="1"/>
  <c r="CG1353" i="3"/>
  <c r="CN1353" i="3" s="1"/>
  <c r="CG1354" i="3"/>
  <c r="CN1354" i="3" s="1"/>
  <c r="CG1355" i="3"/>
  <c r="CN1355" i="3" s="1"/>
  <c r="CG1356" i="3"/>
  <c r="CN1356" i="3" s="1"/>
  <c r="CG1357" i="3"/>
  <c r="CN1357" i="3" s="1"/>
  <c r="CG1359" i="3"/>
  <c r="CN1359" i="3" s="1"/>
  <c r="CG1360" i="3"/>
  <c r="CN1360" i="3" s="1"/>
  <c r="CG1361" i="3"/>
  <c r="CN1361" i="3" s="1"/>
  <c r="CG1362" i="3"/>
  <c r="CN1362" i="3" s="1"/>
  <c r="CG1364" i="3"/>
  <c r="CN1364" i="3" s="1"/>
  <c r="CG1365" i="3"/>
  <c r="CN1365" i="3" s="1"/>
  <c r="CG1366" i="3"/>
  <c r="CN1366" i="3" s="1"/>
  <c r="CG1367" i="3"/>
  <c r="CN1367" i="3" s="1"/>
  <c r="CG1368" i="3"/>
  <c r="CN1368" i="3" s="1"/>
  <c r="CG1369" i="3"/>
  <c r="CN1369" i="3" s="1"/>
  <c r="CG1370" i="3"/>
  <c r="CN1370" i="3" s="1"/>
  <c r="CG1371" i="3"/>
  <c r="CN1371" i="3" s="1"/>
  <c r="CG1372" i="3"/>
  <c r="CN1372" i="3" s="1"/>
  <c r="CG1373" i="3"/>
  <c r="CN1373" i="3" s="1"/>
  <c r="CG1374" i="3"/>
  <c r="CN1374" i="3" s="1"/>
  <c r="CG1375" i="3"/>
  <c r="CN1375" i="3" s="1"/>
  <c r="CG1376" i="3"/>
  <c r="CN1376" i="3" s="1"/>
  <c r="CG1377" i="3"/>
  <c r="CN1377" i="3" s="1"/>
  <c r="CG1378" i="3"/>
  <c r="CN1378" i="3" s="1"/>
  <c r="CG1379" i="3"/>
  <c r="CN1379" i="3" s="1"/>
  <c r="CG1380" i="3"/>
  <c r="CN1380" i="3" s="1"/>
  <c r="CG1381" i="3"/>
  <c r="CN1381" i="3" s="1"/>
  <c r="CG1382" i="3"/>
  <c r="CN1382" i="3" s="1"/>
  <c r="CG1384" i="3"/>
  <c r="CN1384" i="3" s="1"/>
  <c r="CG1385" i="3"/>
  <c r="CN1385" i="3" s="1"/>
  <c r="CG1386" i="3"/>
  <c r="CN1386" i="3" s="1"/>
  <c r="CG1387" i="3"/>
  <c r="CN1387" i="3" s="1"/>
  <c r="CG1388" i="3"/>
  <c r="CN1388" i="3" s="1"/>
  <c r="CG1389" i="3"/>
  <c r="CN1389" i="3" s="1"/>
  <c r="CG1390" i="3"/>
  <c r="CN1390" i="3" s="1"/>
  <c r="CG1391" i="3"/>
  <c r="CN1391" i="3" s="1"/>
  <c r="CG1392" i="3"/>
  <c r="CN1392" i="3" s="1"/>
  <c r="CG1394" i="3"/>
  <c r="CN1394" i="3" s="1"/>
  <c r="CG1395" i="3"/>
  <c r="CN1395" i="3" s="1"/>
  <c r="CG1396" i="3"/>
  <c r="CN1396" i="3" s="1"/>
  <c r="CG1397" i="3"/>
  <c r="CN1397" i="3" s="1"/>
  <c r="CG1399" i="3"/>
  <c r="CN1399" i="3" s="1"/>
  <c r="CG1400" i="3"/>
  <c r="CN1400" i="3" s="1"/>
  <c r="CG1401" i="3"/>
  <c r="CN1401" i="3" s="1"/>
  <c r="CG1402" i="3"/>
  <c r="CN1402" i="3" s="1"/>
  <c r="CG1403" i="3"/>
  <c r="CN1403" i="3" s="1"/>
  <c r="CG1404" i="3"/>
  <c r="CN1404" i="3" s="1"/>
  <c r="CG1405" i="3"/>
  <c r="CN1405" i="3" s="1"/>
  <c r="CG1406" i="3"/>
  <c r="CN1406" i="3" s="1"/>
  <c r="CG1407" i="3"/>
  <c r="CN1407" i="3" s="1"/>
  <c r="CG1409" i="3"/>
  <c r="CN1409" i="3" s="1"/>
  <c r="CG1410" i="3"/>
  <c r="CN1410" i="3" s="1"/>
  <c r="CG1411" i="3"/>
  <c r="CN1411" i="3" s="1"/>
  <c r="CG1412" i="3"/>
  <c r="CN1412" i="3" s="1"/>
  <c r="CG1413" i="3"/>
  <c r="CN1413" i="3" s="1"/>
  <c r="CG1414" i="3"/>
  <c r="CN1414" i="3" s="1"/>
  <c r="CG1415" i="3"/>
  <c r="CN1415" i="3" s="1"/>
  <c r="CG1416" i="3"/>
  <c r="CN1416" i="3" s="1"/>
  <c r="CG1417" i="3"/>
  <c r="CN1417" i="3" s="1"/>
  <c r="CG1418" i="3"/>
  <c r="CN1418" i="3" s="1"/>
  <c r="CG1419" i="3"/>
  <c r="CN1419" i="3" s="1"/>
  <c r="CG1420" i="3"/>
  <c r="CN1420" i="3" s="1"/>
  <c r="CG1421" i="3"/>
  <c r="CN1421" i="3" s="1"/>
  <c r="CG1422" i="3"/>
  <c r="CN1422" i="3" s="1"/>
  <c r="CG1423" i="3"/>
  <c r="CN1423" i="3" s="1"/>
  <c r="CG1424" i="3"/>
  <c r="CN1424" i="3" s="1"/>
  <c r="CG1425" i="3"/>
  <c r="CN1425" i="3" s="1"/>
  <c r="CG1426" i="3"/>
  <c r="CN1426" i="3" s="1"/>
  <c r="CG1427" i="3"/>
  <c r="CN1427" i="3" s="1"/>
  <c r="CG1428" i="3"/>
  <c r="CN1428" i="3" s="1"/>
  <c r="CG1429" i="3"/>
  <c r="CN1429" i="3" s="1"/>
  <c r="CG1430" i="3"/>
  <c r="CN1430" i="3" s="1"/>
  <c r="CG1431" i="3"/>
  <c r="CN1431" i="3" s="1"/>
  <c r="CG1432" i="3"/>
  <c r="CN1432" i="3" s="1"/>
  <c r="CG1434" i="3"/>
  <c r="CN1434" i="3" s="1"/>
  <c r="CG1435" i="3"/>
  <c r="CN1435" i="3" s="1"/>
  <c r="CG1436" i="3"/>
  <c r="CN1436" i="3" s="1"/>
  <c r="CG1437" i="3"/>
  <c r="CN1437" i="3" s="1"/>
  <c r="CG1438" i="3"/>
  <c r="CN1438" i="3" s="1"/>
  <c r="CG1439" i="3"/>
  <c r="CN1439" i="3" s="1"/>
  <c r="CG1440" i="3"/>
  <c r="CN1440" i="3" s="1"/>
  <c r="CG1441" i="3"/>
  <c r="CN1441" i="3" s="1"/>
  <c r="CG1442" i="3"/>
  <c r="CN1442" i="3" s="1"/>
  <c r="CG1443" i="3"/>
  <c r="CN1443" i="3" s="1"/>
  <c r="CG1444" i="3"/>
  <c r="CN1444" i="3" s="1"/>
  <c r="CG1445" i="3"/>
  <c r="CN1445" i="3" s="1"/>
  <c r="CG1446" i="3"/>
  <c r="CN1446" i="3" s="1"/>
  <c r="CG1447" i="3"/>
  <c r="CN1447" i="3" s="1"/>
  <c r="CG1448" i="3"/>
  <c r="CN1448" i="3" s="1"/>
  <c r="CG1449" i="3"/>
  <c r="CN1449" i="3" s="1"/>
  <c r="CG1450" i="3"/>
  <c r="CN1450" i="3" s="1"/>
  <c r="CG1451" i="3"/>
  <c r="CN1451" i="3" s="1"/>
  <c r="CG1452" i="3"/>
  <c r="CN1452" i="3" s="1"/>
  <c r="CG1453" i="3"/>
  <c r="CN1453" i="3" s="1"/>
  <c r="CG1454" i="3"/>
  <c r="CN1454" i="3" s="1"/>
  <c r="CG1455" i="3"/>
  <c r="CN1455" i="3" s="1"/>
  <c r="CG1456" i="3"/>
  <c r="CN1456" i="3" s="1"/>
  <c r="CG1457" i="3"/>
  <c r="CN1457" i="3" s="1"/>
  <c r="CG1459" i="3"/>
  <c r="CN1459" i="3" s="1"/>
  <c r="CG1460" i="3"/>
  <c r="CN1460" i="3" s="1"/>
  <c r="CG1461" i="3"/>
  <c r="CN1461" i="3" s="1"/>
  <c r="CG1462" i="3"/>
  <c r="CN1462" i="3" s="1"/>
  <c r="CG1463" i="3"/>
  <c r="CN1463" i="3" s="1"/>
  <c r="CG1464" i="3"/>
  <c r="CN1464" i="3" s="1"/>
  <c r="CG1465" i="3"/>
  <c r="CN1465" i="3" s="1"/>
  <c r="CG1466" i="3"/>
  <c r="CN1466" i="3" s="1"/>
  <c r="CG1467" i="3"/>
  <c r="CN1467" i="3" s="1"/>
  <c r="CG1469" i="3"/>
  <c r="CN1469" i="3" s="1"/>
  <c r="CG1470" i="3"/>
  <c r="CN1470" i="3" s="1"/>
  <c r="CG1471" i="3"/>
  <c r="CN1471" i="3" s="1"/>
  <c r="CG1472" i="3"/>
  <c r="CN1472" i="3" s="1"/>
  <c r="CG1474" i="3"/>
  <c r="CN1474" i="3" s="1"/>
  <c r="CG1475" i="3"/>
  <c r="CN1475" i="3" s="1"/>
  <c r="CG1476" i="3"/>
  <c r="CN1476" i="3" s="1"/>
  <c r="CG1477" i="3"/>
  <c r="CN1477" i="3" s="1"/>
  <c r="CG1478" i="3"/>
  <c r="CN1478" i="3" s="1"/>
  <c r="CG1479" i="3"/>
  <c r="CN1479" i="3" s="1"/>
  <c r="CG1480" i="3"/>
  <c r="CN1480" i="3" s="1"/>
  <c r="CG1481" i="3"/>
  <c r="CN1481" i="3" s="1"/>
  <c r="CG1482" i="3"/>
  <c r="CN1482" i="3" s="1"/>
  <c r="CG1484" i="3"/>
  <c r="CN1484" i="3" s="1"/>
  <c r="CG1485" i="3"/>
  <c r="CN1485" i="3" s="1"/>
  <c r="CG1486" i="3"/>
  <c r="CN1486" i="3" s="1"/>
  <c r="CG1487" i="3"/>
  <c r="CN1487" i="3" s="1"/>
  <c r="CG1489" i="3"/>
  <c r="CN1489" i="3" s="1"/>
  <c r="CG1490" i="3"/>
  <c r="CN1490" i="3" s="1"/>
  <c r="CG1491" i="3"/>
  <c r="CN1491" i="3" s="1"/>
  <c r="CG1492" i="3"/>
  <c r="CN1492" i="3" s="1"/>
  <c r="CG1493" i="3"/>
  <c r="CN1493" i="3" s="1"/>
  <c r="CG1494" i="3"/>
  <c r="CN1494" i="3" s="1"/>
  <c r="CG1495" i="3"/>
  <c r="CN1495" i="3" s="1"/>
  <c r="CG1496" i="3"/>
  <c r="CN1496" i="3" s="1"/>
  <c r="CG1497" i="3"/>
  <c r="CN1497" i="3" s="1"/>
  <c r="CG1498" i="3"/>
  <c r="CN1498" i="3" s="1"/>
  <c r="CG1499" i="3"/>
  <c r="CN1499" i="3" s="1"/>
  <c r="CG1500" i="3"/>
  <c r="CN1500" i="3" s="1"/>
  <c r="CG1501" i="3"/>
  <c r="CN1501" i="3" s="1"/>
  <c r="CG1502" i="3"/>
  <c r="CN1502" i="3" s="1"/>
  <c r="CG1504" i="3"/>
  <c r="CN1504" i="3" s="1"/>
  <c r="CG1505" i="3"/>
  <c r="CN1505" i="3" s="1"/>
  <c r="CG1506" i="3"/>
  <c r="CN1506" i="3" s="1"/>
  <c r="CG1507" i="3"/>
  <c r="CN1507" i="3" s="1"/>
  <c r="CG1508" i="3"/>
  <c r="CN1508" i="3" s="1"/>
  <c r="CG1509" i="3"/>
  <c r="CN1509" i="3" s="1"/>
  <c r="CG1510" i="3"/>
  <c r="CN1510" i="3" s="1"/>
  <c r="CG1511" i="3"/>
  <c r="CN1511" i="3" s="1"/>
  <c r="CG1512" i="3"/>
  <c r="CN1512" i="3" s="1"/>
  <c r="CG1513" i="3"/>
  <c r="CN1513" i="3" s="1"/>
  <c r="CG1514" i="3"/>
  <c r="CN1514" i="3" s="1"/>
  <c r="CG1515" i="3"/>
  <c r="CN1515" i="3" s="1"/>
  <c r="CG1516" i="3"/>
  <c r="CN1516" i="3" s="1"/>
  <c r="CG1517" i="3"/>
  <c r="CN1517" i="3" s="1"/>
  <c r="CG1518" i="3"/>
  <c r="CN1518" i="3" s="1"/>
  <c r="CG1519" i="3"/>
  <c r="CN1519" i="3" s="1"/>
  <c r="CG1520" i="3"/>
  <c r="CN1520" i="3" s="1"/>
  <c r="CG1521" i="3"/>
  <c r="CN1521" i="3" s="1"/>
  <c r="CG1522" i="3"/>
  <c r="CN1522" i="3" s="1"/>
  <c r="CG1523" i="3"/>
  <c r="CN1523" i="3" s="1"/>
  <c r="CG1524" i="3"/>
  <c r="CN1524" i="3" s="1"/>
  <c r="CG1525" i="3"/>
  <c r="CN1525" i="3" s="1"/>
  <c r="CG1526" i="3"/>
  <c r="CN1526" i="3" s="1"/>
  <c r="CG1527" i="3"/>
  <c r="CN1527" i="3" s="1"/>
  <c r="CG1529" i="3"/>
  <c r="CN1529" i="3" s="1"/>
  <c r="CG1530" i="3"/>
  <c r="CN1530" i="3" s="1"/>
  <c r="CG1531" i="3"/>
  <c r="CN1531" i="3" s="1"/>
  <c r="CG1532" i="3"/>
  <c r="CN1532" i="3" s="1"/>
  <c r="CG1533" i="3"/>
  <c r="CN1533" i="3" s="1"/>
  <c r="CG1534" i="3"/>
  <c r="CN1534" i="3" s="1"/>
  <c r="CG1535" i="3"/>
  <c r="CN1535" i="3" s="1"/>
  <c r="CG1536" i="3"/>
  <c r="CN1536" i="3" s="1"/>
  <c r="CG1537" i="3"/>
  <c r="CN1537" i="3" s="1"/>
  <c r="CG1538" i="3"/>
  <c r="CN1538" i="3" s="1"/>
  <c r="CG1539" i="3"/>
  <c r="CN1539" i="3" s="1"/>
  <c r="CG1540" i="3"/>
  <c r="CN1540" i="3" s="1"/>
  <c r="CG1541" i="3"/>
  <c r="CN1541" i="3" s="1"/>
  <c r="CG1542" i="3"/>
  <c r="CN1542" i="3" s="1"/>
  <c r="CG1543" i="3"/>
  <c r="CN1543" i="3" s="1"/>
  <c r="CG1544" i="3"/>
  <c r="CN1544" i="3" s="1"/>
  <c r="CG1545" i="3"/>
  <c r="CN1545" i="3" s="1"/>
  <c r="CG1546" i="3"/>
  <c r="CN1546" i="3" s="1"/>
  <c r="CG1547" i="3"/>
  <c r="CN1547" i="3" s="1"/>
  <c r="CG1549" i="3"/>
  <c r="CN1549" i="3" s="1"/>
  <c r="CG1550" i="3"/>
  <c r="CN1550" i="3" s="1"/>
  <c r="CG1551" i="3"/>
  <c r="CN1551" i="3" s="1"/>
  <c r="CG1552" i="3"/>
  <c r="CN1552" i="3" s="1"/>
  <c r="CG1553" i="3"/>
  <c r="CN1553" i="3" s="1"/>
  <c r="CG1554" i="3"/>
  <c r="CN1554" i="3" s="1"/>
  <c r="CG1555" i="3"/>
  <c r="CN1555" i="3" s="1"/>
  <c r="CG1556" i="3"/>
  <c r="CN1556" i="3" s="1"/>
  <c r="CG1557" i="3"/>
  <c r="CN1557" i="3" s="1"/>
  <c r="CG1558" i="3"/>
  <c r="CN1558" i="3" s="1"/>
  <c r="CG1559" i="3"/>
  <c r="CN1559" i="3" s="1"/>
  <c r="CG1560" i="3"/>
  <c r="CN1560" i="3" s="1"/>
  <c r="CG1561" i="3"/>
  <c r="CN1561" i="3" s="1"/>
  <c r="CG1562" i="3"/>
  <c r="CN1562" i="3" s="1"/>
  <c r="CG1563" i="3"/>
  <c r="CN1563" i="3" s="1"/>
  <c r="CG1564" i="3"/>
  <c r="CN1564" i="3" s="1"/>
  <c r="CG1565" i="3"/>
  <c r="CN1565" i="3" s="1"/>
  <c r="CG1566" i="3"/>
  <c r="CN1566" i="3" s="1"/>
  <c r="CG1567" i="3"/>
  <c r="CN1567" i="3" s="1"/>
  <c r="CG1568" i="3"/>
  <c r="CN1568" i="3" s="1"/>
  <c r="CG1569" i="3"/>
  <c r="CN1569" i="3" s="1"/>
  <c r="CG1570" i="3"/>
  <c r="CN1570" i="3" s="1"/>
  <c r="CG1571" i="3"/>
  <c r="CN1571" i="3" s="1"/>
  <c r="CG1572" i="3"/>
  <c r="CN1572" i="3" s="1"/>
  <c r="CG1573" i="3"/>
  <c r="CN1573" i="3" s="1"/>
  <c r="CG1574" i="3"/>
  <c r="CN1574" i="3" s="1"/>
  <c r="CG1575" i="3"/>
  <c r="CN1575" i="3" s="1"/>
  <c r="CG1576" i="3"/>
  <c r="CN1576" i="3" s="1"/>
  <c r="CG1577" i="3"/>
  <c r="CN1577" i="3" s="1"/>
  <c r="CG1578" i="3"/>
  <c r="CN1578" i="3" s="1"/>
  <c r="CG1579" i="3"/>
  <c r="CN1579" i="3" s="1"/>
  <c r="CG1580" i="3"/>
  <c r="CN1580" i="3" s="1"/>
  <c r="CG1581" i="3"/>
  <c r="CN1581" i="3" s="1"/>
  <c r="CG1582" i="3"/>
  <c r="CN1582" i="3" s="1"/>
  <c r="CG1583" i="3"/>
  <c r="CN1583" i="3" s="1"/>
  <c r="CG1584" i="3"/>
  <c r="CN1584" i="3" s="1"/>
  <c r="CG1585" i="3"/>
  <c r="CN1585" i="3" s="1"/>
  <c r="CG1586" i="3"/>
  <c r="CN1586" i="3" s="1"/>
  <c r="CG1587" i="3"/>
  <c r="CN1587" i="3" s="1"/>
  <c r="CG1588" i="3"/>
  <c r="CN1588" i="3" s="1"/>
  <c r="CG1589" i="3"/>
  <c r="CN1589" i="3" s="1"/>
  <c r="CG1590" i="3"/>
  <c r="CN1590" i="3" s="1"/>
  <c r="CG1591" i="3"/>
  <c r="CN1591" i="3" s="1"/>
  <c r="CG1592" i="3"/>
  <c r="CN1592" i="3" s="1"/>
  <c r="CG1593" i="3"/>
  <c r="CN1593" i="3" s="1"/>
  <c r="CG1594" i="3"/>
  <c r="CN1594" i="3" s="1"/>
  <c r="CG1595" i="3"/>
  <c r="CN1595" i="3" s="1"/>
  <c r="CG1596" i="3"/>
  <c r="CN1596" i="3" s="1"/>
  <c r="CG1597" i="3"/>
  <c r="CN1597" i="3" s="1"/>
  <c r="CG1598" i="3"/>
  <c r="CN1598" i="3" s="1"/>
  <c r="CG1599" i="3"/>
  <c r="CN1599" i="3" s="1"/>
  <c r="CG1600" i="3"/>
  <c r="CN1600" i="3" s="1"/>
  <c r="CG1601" i="3"/>
  <c r="CN1601" i="3" s="1"/>
  <c r="CG1602" i="3"/>
  <c r="CN1602" i="3" s="1"/>
  <c r="CG1603" i="3"/>
  <c r="CN1603" i="3" s="1"/>
  <c r="CG1604" i="3"/>
  <c r="CN1604" i="3" s="1"/>
  <c r="CG1605" i="3"/>
  <c r="CN1605" i="3" s="1"/>
  <c r="CG1606" i="3"/>
  <c r="CN1606" i="3" s="1"/>
  <c r="CG1607" i="3"/>
  <c r="CN1607" i="3" s="1"/>
  <c r="CG1608" i="3"/>
  <c r="CN1608" i="3" s="1"/>
  <c r="CG1609" i="3"/>
  <c r="CN1609" i="3" s="1"/>
  <c r="CG1610" i="3"/>
  <c r="CN1610" i="3" s="1"/>
  <c r="CG1611" i="3"/>
  <c r="CN1611" i="3" s="1"/>
  <c r="CG1612" i="3"/>
  <c r="CN1612" i="3" s="1"/>
  <c r="CG1613" i="3"/>
  <c r="CN1613" i="3" s="1"/>
  <c r="CG1614" i="3"/>
  <c r="CN1614" i="3" s="1"/>
  <c r="CG1615" i="3"/>
  <c r="CN1615" i="3" s="1"/>
  <c r="CG1616" i="3"/>
  <c r="CN1616" i="3" s="1"/>
  <c r="CG1617" i="3"/>
  <c r="CN1617" i="3" s="1"/>
  <c r="CG1618" i="3"/>
  <c r="CN1618" i="3" s="1"/>
  <c r="CG1619" i="3"/>
  <c r="CN1619" i="3" s="1"/>
  <c r="CG1620" i="3"/>
  <c r="CN1620" i="3" s="1"/>
  <c r="CG1621" i="3"/>
  <c r="CN1621" i="3" s="1"/>
  <c r="CG1622" i="3"/>
  <c r="CN1622" i="3" s="1"/>
  <c r="CG1623" i="3"/>
  <c r="CN1623" i="3" s="1"/>
  <c r="CG1624" i="3"/>
  <c r="CN1624" i="3" s="1"/>
  <c r="CG1625" i="3"/>
  <c r="CN1625" i="3" s="1"/>
  <c r="CG1626" i="3"/>
  <c r="CN1626" i="3" s="1"/>
  <c r="CG1627" i="3"/>
  <c r="CN1627" i="3" s="1"/>
  <c r="CG1628" i="3"/>
  <c r="CN1628" i="3" s="1"/>
  <c r="CG1629" i="3"/>
  <c r="CN1629" i="3" s="1"/>
  <c r="CG1630" i="3"/>
  <c r="CN1630" i="3" s="1"/>
  <c r="CG1631" i="3"/>
  <c r="CN1631" i="3" s="1"/>
  <c r="CG1632" i="3"/>
  <c r="CN1632" i="3" s="1"/>
  <c r="CG1633" i="3"/>
  <c r="CN1633" i="3" s="1"/>
  <c r="CG1634" i="3"/>
  <c r="CN1634" i="3" s="1"/>
  <c r="CG1635" i="3"/>
  <c r="CN1635" i="3" s="1"/>
  <c r="CG1636" i="3"/>
  <c r="CN1636" i="3" s="1"/>
  <c r="CG1637" i="3"/>
  <c r="CN1637" i="3" s="1"/>
  <c r="CG1639" i="3"/>
  <c r="CN1639" i="3" s="1"/>
  <c r="CG1640" i="3"/>
  <c r="CN1640" i="3" s="1"/>
  <c r="CG1641" i="3"/>
  <c r="CN1641" i="3" s="1"/>
  <c r="CG1642" i="3"/>
  <c r="CN1642" i="3" s="1"/>
  <c r="CG1643" i="3"/>
  <c r="CN1643" i="3" s="1"/>
  <c r="CG1644" i="3"/>
  <c r="CN1644" i="3" s="1"/>
  <c r="CG1645" i="3"/>
  <c r="CN1645" i="3" s="1"/>
  <c r="CG1646" i="3"/>
  <c r="CN1646" i="3" s="1"/>
  <c r="CG1647" i="3"/>
  <c r="CN1647" i="3" s="1"/>
  <c r="CG1648" i="3"/>
  <c r="CN1648" i="3" s="1"/>
  <c r="CG1649" i="3"/>
  <c r="CN1649" i="3" s="1"/>
  <c r="CG1650" i="3"/>
  <c r="CN1650" i="3" s="1"/>
  <c r="CG1651" i="3"/>
  <c r="CN1651" i="3" s="1"/>
  <c r="CG1652" i="3"/>
  <c r="CN1652" i="3" s="1"/>
  <c r="CG1653" i="3"/>
  <c r="CN1653" i="3" s="1"/>
  <c r="CG1654" i="3"/>
  <c r="CN1654" i="3" s="1"/>
  <c r="CG1655" i="3"/>
  <c r="CN1655" i="3" s="1"/>
  <c r="CG1656" i="3"/>
  <c r="CN1656" i="3" s="1"/>
  <c r="CG1657" i="3"/>
  <c r="CN1657" i="3" s="1"/>
  <c r="CG1658" i="3"/>
  <c r="CN1658" i="3" s="1"/>
  <c r="CG1659" i="3"/>
  <c r="CN1659" i="3" s="1"/>
  <c r="CG1660" i="3"/>
  <c r="CN1660" i="3" s="1"/>
  <c r="CG1661" i="3"/>
  <c r="CN1661" i="3" s="1"/>
  <c r="CG1662" i="3"/>
  <c r="CN1662" i="3" s="1"/>
  <c r="CG1663" i="3"/>
  <c r="CN1663" i="3" s="1"/>
  <c r="CG1664" i="3"/>
  <c r="CN1664" i="3" s="1"/>
  <c r="CG1665" i="3"/>
  <c r="CN1665" i="3" s="1"/>
  <c r="CG1666" i="3"/>
  <c r="CN1666" i="3" s="1"/>
  <c r="CG1667" i="3"/>
  <c r="CN1667" i="3" s="1"/>
  <c r="CG1668" i="3"/>
  <c r="CN1668" i="3" s="1"/>
  <c r="CG1669" i="3"/>
  <c r="CN1669" i="3" s="1"/>
  <c r="CG1670" i="3"/>
  <c r="CN1670" i="3" s="1"/>
  <c r="CG1671" i="3"/>
  <c r="CN1671" i="3" s="1"/>
  <c r="CG1672" i="3"/>
  <c r="CN1672" i="3" s="1"/>
  <c r="CG1673" i="3"/>
  <c r="CN1673" i="3" s="1"/>
  <c r="CG1674" i="3"/>
  <c r="CN1674" i="3" s="1"/>
  <c r="CG1675" i="3"/>
  <c r="CN1675" i="3" s="1"/>
  <c r="CG1676" i="3"/>
  <c r="CN1676" i="3" s="1"/>
  <c r="CG1677" i="3"/>
  <c r="CN1677" i="3" s="1"/>
  <c r="CG1678" i="3"/>
  <c r="CN1678" i="3" s="1"/>
  <c r="CG1679" i="3"/>
  <c r="CN1679" i="3" s="1"/>
  <c r="CG1680" i="3"/>
  <c r="CN1680" i="3" s="1"/>
  <c r="CG1681" i="3"/>
  <c r="CN1681" i="3" s="1"/>
  <c r="CG1682" i="3"/>
  <c r="CN1682" i="3" s="1"/>
  <c r="CG1683" i="3"/>
  <c r="CN1683" i="3" s="1"/>
  <c r="CG1684" i="3"/>
  <c r="CN1684" i="3" s="1"/>
  <c r="CG1685" i="3"/>
  <c r="CN1685" i="3" s="1"/>
  <c r="CG1686" i="3"/>
  <c r="CN1686" i="3" s="1"/>
  <c r="CG1687" i="3"/>
  <c r="CN1687" i="3" s="1"/>
  <c r="CG1689" i="3"/>
  <c r="CN1689" i="3" s="1"/>
  <c r="CG1690" i="3"/>
  <c r="CN1690" i="3" s="1"/>
  <c r="CG1691" i="3"/>
  <c r="CN1691" i="3" s="1"/>
  <c r="CG1692" i="3"/>
  <c r="CN1692" i="3" s="1"/>
  <c r="CG1693" i="3"/>
  <c r="CN1693" i="3" s="1"/>
  <c r="CG1694" i="3"/>
  <c r="CN1694" i="3" s="1"/>
  <c r="CG1695" i="3"/>
  <c r="CN1695" i="3" s="1"/>
  <c r="CG1696" i="3"/>
  <c r="CN1696" i="3" s="1"/>
  <c r="CG1697" i="3"/>
  <c r="CN1697" i="3" s="1"/>
  <c r="CG1698" i="3"/>
  <c r="CN1698" i="3" s="1"/>
  <c r="CG1699" i="3"/>
  <c r="CN1699" i="3" s="1"/>
  <c r="CG1700" i="3"/>
  <c r="CN1700" i="3" s="1"/>
  <c r="CG1701" i="3"/>
  <c r="CN1701" i="3" s="1"/>
  <c r="CG1702" i="3"/>
  <c r="CN1702" i="3" s="1"/>
  <c r="CG1703" i="3"/>
  <c r="CN1703" i="3" s="1"/>
  <c r="CG1704" i="3"/>
  <c r="CN1704" i="3" s="1"/>
  <c r="CG1705" i="3"/>
  <c r="CN1705" i="3" s="1"/>
  <c r="CG1706" i="3"/>
  <c r="CN1706" i="3" s="1"/>
  <c r="CG1707" i="3"/>
  <c r="CN1707" i="3" s="1"/>
  <c r="CG1708" i="3"/>
  <c r="CN1708" i="3" s="1"/>
  <c r="CG1709" i="3"/>
  <c r="CN1709" i="3" s="1"/>
  <c r="CG1710" i="3"/>
  <c r="CN1710" i="3" s="1"/>
  <c r="CG1711" i="3"/>
  <c r="CN1711" i="3" s="1"/>
  <c r="CG1712" i="3"/>
  <c r="CN1712" i="3" s="1"/>
  <c r="CG1713" i="3"/>
  <c r="CN1713" i="3" s="1"/>
  <c r="CG1714" i="3"/>
  <c r="CN1714" i="3" s="1"/>
  <c r="CG1715" i="3"/>
  <c r="CN1715" i="3" s="1"/>
  <c r="CG1716" i="3"/>
  <c r="CN1716" i="3" s="1"/>
  <c r="CG1717" i="3"/>
  <c r="CN1717" i="3" s="1"/>
  <c r="CG1718" i="3"/>
  <c r="CN1718" i="3" s="1"/>
  <c r="CG1719" i="3"/>
  <c r="CN1719" i="3" s="1"/>
  <c r="CG1720" i="3"/>
  <c r="CN1720" i="3" s="1"/>
  <c r="CG1721" i="3"/>
  <c r="CN1721" i="3" s="1"/>
  <c r="CG1722" i="3"/>
  <c r="CN1722" i="3" s="1"/>
  <c r="CG1723" i="3"/>
  <c r="CN1723" i="3" s="1"/>
  <c r="CG1724" i="3"/>
  <c r="CN1724" i="3" s="1"/>
  <c r="CG1725" i="3"/>
  <c r="CN1725" i="3" s="1"/>
  <c r="CG1726" i="3"/>
  <c r="CN1726" i="3" s="1"/>
  <c r="CG1727" i="3"/>
  <c r="CN1727" i="3" s="1"/>
  <c r="CG1728" i="3"/>
  <c r="CN1728" i="3" s="1"/>
  <c r="CG1729" i="3"/>
  <c r="CN1729" i="3" s="1"/>
  <c r="CG1730" i="3"/>
  <c r="CN1730" i="3" s="1"/>
  <c r="CG1731" i="3"/>
  <c r="CN1731" i="3" s="1"/>
  <c r="CG1732" i="3"/>
  <c r="CN1732" i="3" s="1"/>
  <c r="CG1733" i="3"/>
  <c r="CN1733" i="3" s="1"/>
  <c r="CG1734" i="3"/>
  <c r="CN1734" i="3" s="1"/>
  <c r="CG1735" i="3"/>
  <c r="CN1735" i="3" s="1"/>
  <c r="CG1736" i="3"/>
  <c r="CN1736" i="3" s="1"/>
  <c r="CG1737" i="3"/>
  <c r="CN1737" i="3" s="1"/>
  <c r="CG1738" i="3"/>
  <c r="CN1738" i="3" s="1"/>
  <c r="CG1739" i="3"/>
  <c r="CN1739" i="3" s="1"/>
  <c r="CG1740" i="3"/>
  <c r="CN1740" i="3" s="1"/>
  <c r="CG1741" i="3"/>
  <c r="CN1741" i="3" s="1"/>
  <c r="CG1742" i="3"/>
  <c r="CN1742" i="3" s="1"/>
  <c r="CG1743" i="3"/>
  <c r="CN1743" i="3" s="1"/>
  <c r="CG1744" i="3"/>
  <c r="CN1744" i="3" s="1"/>
  <c r="CG1745" i="3"/>
  <c r="CN1745" i="3" s="1"/>
  <c r="CG1746" i="3"/>
  <c r="CN1746" i="3" s="1"/>
  <c r="CG1747" i="3"/>
  <c r="CN1747" i="3" s="1"/>
  <c r="CG1748" i="3"/>
  <c r="CN1748" i="3" s="1"/>
  <c r="CG1749" i="3"/>
  <c r="CN1749" i="3" s="1"/>
  <c r="CG1750" i="3"/>
  <c r="CN1750" i="3" s="1"/>
  <c r="CG1751" i="3"/>
  <c r="CN1751" i="3" s="1"/>
  <c r="CG1752" i="3"/>
  <c r="CN1752" i="3" s="1"/>
  <c r="CG1753" i="3"/>
  <c r="CN1753" i="3" s="1"/>
  <c r="CG1754" i="3"/>
  <c r="CN1754" i="3" s="1"/>
  <c r="CG1755" i="3"/>
  <c r="CN1755" i="3" s="1"/>
  <c r="CG1756" i="3"/>
  <c r="CN1756" i="3" s="1"/>
  <c r="CG1757" i="3"/>
  <c r="CN1757" i="3" s="1"/>
  <c r="CG1758" i="3"/>
  <c r="CN1758" i="3" s="1"/>
  <c r="CG1759" i="3"/>
  <c r="CN1759" i="3" s="1"/>
  <c r="CG1760" i="3"/>
  <c r="CN1760" i="3" s="1"/>
  <c r="CG1761" i="3"/>
  <c r="CN1761" i="3" s="1"/>
  <c r="CG1762" i="3"/>
  <c r="CN1762" i="3" s="1"/>
  <c r="CG1763" i="3"/>
  <c r="CN1763" i="3" s="1"/>
  <c r="CG1764" i="3"/>
  <c r="CN1764" i="3" s="1"/>
  <c r="CG1765" i="3"/>
  <c r="CN1765" i="3" s="1"/>
  <c r="CG1766" i="3"/>
  <c r="CN1766" i="3" s="1"/>
  <c r="CG1767" i="3"/>
  <c r="CN1767" i="3" s="1"/>
  <c r="CG1769" i="3"/>
  <c r="CN1769" i="3" s="1"/>
  <c r="CG1770" i="3"/>
  <c r="CN1770" i="3" s="1"/>
  <c r="CG1771" i="3"/>
  <c r="CN1771" i="3" s="1"/>
  <c r="CG1772" i="3"/>
  <c r="CN1772" i="3" s="1"/>
  <c r="CG1773" i="3"/>
  <c r="CN1773" i="3" s="1"/>
  <c r="CG1774" i="3"/>
  <c r="CN1774" i="3" s="1"/>
  <c r="CG1775" i="3"/>
  <c r="CN1775" i="3" s="1"/>
  <c r="CG1776" i="3"/>
  <c r="CN1776" i="3" s="1"/>
  <c r="CG1777" i="3"/>
  <c r="CN1777" i="3" s="1"/>
  <c r="CG1778" i="3"/>
  <c r="CN1778" i="3" s="1"/>
  <c r="CG1779" i="3"/>
  <c r="CN1779" i="3" s="1"/>
  <c r="CG1780" i="3"/>
  <c r="CN1780" i="3" s="1"/>
  <c r="CG1781" i="3"/>
  <c r="CN1781" i="3" s="1"/>
  <c r="CG1782" i="3"/>
  <c r="CN1782" i="3" s="1"/>
  <c r="CG1783" i="3"/>
  <c r="CN1783" i="3" s="1"/>
  <c r="CG1784" i="3"/>
  <c r="CN1784" i="3" s="1"/>
  <c r="CG1785" i="3"/>
  <c r="CN1785" i="3" s="1"/>
  <c r="CG1786" i="3"/>
  <c r="CN1786" i="3" s="1"/>
  <c r="CG1787" i="3"/>
  <c r="CN1787" i="3" s="1"/>
  <c r="CG1788" i="3"/>
  <c r="CN1788" i="3" s="1"/>
  <c r="CG1789" i="3"/>
  <c r="CN1789" i="3" s="1"/>
  <c r="CG1790" i="3"/>
  <c r="CN1790" i="3" s="1"/>
  <c r="CG1791" i="3"/>
  <c r="CN1791" i="3" s="1"/>
  <c r="CG1792" i="3"/>
  <c r="CN1792" i="3" s="1"/>
  <c r="CG1793" i="3"/>
  <c r="CN1793" i="3" s="1"/>
  <c r="CG1794" i="3"/>
  <c r="CN1794" i="3" s="1"/>
  <c r="CG1795" i="3"/>
  <c r="CN1795" i="3" s="1"/>
  <c r="CG1796" i="3"/>
  <c r="CN1796" i="3" s="1"/>
  <c r="CG1797" i="3"/>
  <c r="CN1797" i="3" s="1"/>
  <c r="CG1798" i="3"/>
  <c r="CN1798" i="3" s="1"/>
  <c r="CG1799" i="3"/>
  <c r="CN1799" i="3" s="1"/>
  <c r="CG1800" i="3"/>
  <c r="CN1800" i="3" s="1"/>
  <c r="CG1801" i="3"/>
  <c r="CN1801" i="3" s="1"/>
  <c r="CG1802" i="3"/>
  <c r="CN1802" i="3" s="1"/>
  <c r="CG1804" i="3"/>
  <c r="CN1804" i="3" s="1"/>
  <c r="CG1805" i="3"/>
  <c r="CN1805" i="3" s="1"/>
  <c r="CG1806" i="3"/>
  <c r="CN1806" i="3" s="1"/>
  <c r="CG1807" i="3"/>
  <c r="CN1807" i="3" s="1"/>
  <c r="CG1808" i="3"/>
  <c r="CN1808" i="3" s="1"/>
  <c r="CG1809" i="3"/>
  <c r="CN1809" i="3" s="1"/>
  <c r="CG1810" i="3"/>
  <c r="CN1810" i="3" s="1"/>
  <c r="CG1811" i="3"/>
  <c r="CN1811" i="3" s="1"/>
  <c r="CG1812" i="3"/>
  <c r="CN1812" i="3" s="1"/>
  <c r="CG1814" i="3"/>
  <c r="CN1814" i="3" s="1"/>
  <c r="CG1815" i="3"/>
  <c r="CN1815" i="3" s="1"/>
  <c r="CG1816" i="3"/>
  <c r="CN1816" i="3" s="1"/>
  <c r="CG1817" i="3"/>
  <c r="CN1817" i="3" s="1"/>
  <c r="CG1818" i="3"/>
  <c r="CN1818" i="3" s="1"/>
  <c r="CG1819" i="3"/>
  <c r="CN1819" i="3" s="1"/>
  <c r="CG1820" i="3"/>
  <c r="CN1820" i="3" s="1"/>
  <c r="CG1821" i="3"/>
  <c r="CN1821" i="3" s="1"/>
  <c r="CG1822" i="3"/>
  <c r="CN1822" i="3" s="1"/>
  <c r="CG1824" i="3"/>
  <c r="CN1824" i="3" s="1"/>
  <c r="CG1825" i="3"/>
  <c r="CN1825" i="3" s="1"/>
  <c r="CG1826" i="3"/>
  <c r="CN1826" i="3" s="1"/>
  <c r="CG1827" i="3"/>
  <c r="CN1827" i="3" s="1"/>
  <c r="CG1828" i="3"/>
  <c r="CN1828" i="3" s="1"/>
  <c r="CG1829" i="3"/>
  <c r="CN1829" i="3" s="1"/>
  <c r="CG1830" i="3"/>
  <c r="CN1830" i="3" s="1"/>
  <c r="CG1831" i="3"/>
  <c r="CN1831" i="3" s="1"/>
  <c r="CG1832" i="3"/>
  <c r="CN1832" i="3" s="1"/>
  <c r="CG1833" i="3"/>
  <c r="CN1833" i="3" s="1"/>
  <c r="CG1834" i="3"/>
  <c r="CN1834" i="3" s="1"/>
  <c r="CG1835" i="3"/>
  <c r="CN1835" i="3" s="1"/>
  <c r="CG1836" i="3"/>
  <c r="CN1836" i="3" s="1"/>
  <c r="CG1837" i="3"/>
  <c r="CN1837" i="3" s="1"/>
  <c r="CG1838" i="3"/>
  <c r="CN1838" i="3" s="1"/>
  <c r="CG1839" i="3"/>
  <c r="CN1839" i="3" s="1"/>
  <c r="CG1840" i="3"/>
  <c r="CN1840" i="3" s="1"/>
  <c r="CG1841" i="3"/>
  <c r="CN1841" i="3" s="1"/>
  <c r="CG1842" i="3"/>
  <c r="CN1842" i="3" s="1"/>
  <c r="CG1843" i="3"/>
  <c r="CN1843" i="3" s="1"/>
  <c r="CG1844" i="3"/>
  <c r="CN1844" i="3" s="1"/>
  <c r="CG1845" i="3"/>
  <c r="CN1845" i="3" s="1"/>
  <c r="CG1846" i="3"/>
  <c r="CN1846" i="3" s="1"/>
  <c r="CG1847" i="3"/>
  <c r="CN1847" i="3" s="1"/>
  <c r="CG1848" i="3"/>
  <c r="CN1848" i="3" s="1"/>
  <c r="CG1849" i="3"/>
  <c r="CN1849" i="3" s="1"/>
  <c r="CG1850" i="3"/>
  <c r="CN1850" i="3" s="1"/>
  <c r="CG1851" i="3"/>
  <c r="CN1851" i="3" s="1"/>
  <c r="CG1852" i="3"/>
  <c r="CN1852" i="3" s="1"/>
  <c r="CG1853" i="3"/>
  <c r="CN1853" i="3" s="1"/>
  <c r="CG1854" i="3"/>
  <c r="CN1854" i="3" s="1"/>
  <c r="CG1855" i="3"/>
  <c r="CN1855" i="3" s="1"/>
  <c r="CG1856" i="3"/>
  <c r="CN1856" i="3" s="1"/>
  <c r="CG1857" i="3"/>
  <c r="CN1857" i="3" s="1"/>
  <c r="CG1858" i="3"/>
  <c r="CN1858" i="3" s="1"/>
  <c r="CG1859" i="3"/>
  <c r="CN1859" i="3" s="1"/>
  <c r="CG1860" i="3"/>
  <c r="CN1860" i="3" s="1"/>
  <c r="CG1861" i="3"/>
  <c r="CN1861" i="3" s="1"/>
  <c r="CG1862" i="3"/>
  <c r="CN1862" i="3" s="1"/>
  <c r="CG1863" i="3"/>
  <c r="CN1863" i="3" s="1"/>
  <c r="CG1864" i="3"/>
  <c r="CN1864" i="3" s="1"/>
  <c r="CG1865" i="3"/>
  <c r="CN1865" i="3" s="1"/>
  <c r="CG1866" i="3"/>
  <c r="CN1866" i="3" s="1"/>
  <c r="CG1867" i="3"/>
  <c r="CN1867" i="3" s="1"/>
  <c r="CG1868" i="3"/>
  <c r="CN1868" i="3" s="1"/>
  <c r="CG1869" i="3"/>
  <c r="CN1869" i="3" s="1"/>
  <c r="CG1870" i="3"/>
  <c r="CN1870" i="3" s="1"/>
  <c r="CG1871" i="3"/>
  <c r="CN1871" i="3" s="1"/>
  <c r="CG1872" i="3"/>
  <c r="CN1872" i="3" s="1"/>
  <c r="CG1873" i="3"/>
  <c r="CN1873" i="3" s="1"/>
  <c r="CG1874" i="3"/>
  <c r="CN1874" i="3" s="1"/>
  <c r="CG1875" i="3"/>
  <c r="CN1875" i="3" s="1"/>
  <c r="CG1876" i="3"/>
  <c r="CN1876" i="3" s="1"/>
  <c r="CG1877" i="3"/>
  <c r="CN1877" i="3" s="1"/>
  <c r="CG1878" i="3"/>
  <c r="CN1878" i="3" s="1"/>
  <c r="CG1879" i="3"/>
  <c r="CN1879" i="3" s="1"/>
  <c r="CG1880" i="3"/>
  <c r="CN1880" i="3" s="1"/>
  <c r="CG1881" i="3"/>
  <c r="CN1881" i="3" s="1"/>
  <c r="CG1882" i="3"/>
  <c r="CN1882" i="3" s="1"/>
  <c r="CG1883" i="3"/>
  <c r="CN1883" i="3" s="1"/>
  <c r="CG1884" i="3"/>
  <c r="CN1884" i="3" s="1"/>
  <c r="CG1885" i="3"/>
  <c r="CN1885" i="3" s="1"/>
  <c r="CG1886" i="3"/>
  <c r="CN1886" i="3" s="1"/>
  <c r="CG1887" i="3"/>
  <c r="CN1887" i="3" s="1"/>
  <c r="CG1888" i="3"/>
  <c r="CN1888" i="3" s="1"/>
  <c r="CG1889" i="3"/>
  <c r="CN1889" i="3" s="1"/>
  <c r="CG1890" i="3"/>
  <c r="CN1890" i="3" s="1"/>
  <c r="CG1891" i="3"/>
  <c r="CN1891" i="3" s="1"/>
  <c r="CG1892" i="3"/>
  <c r="CN1892" i="3" s="1"/>
  <c r="CG1893" i="3"/>
  <c r="CN1893" i="3" s="1"/>
  <c r="CG1894" i="3"/>
  <c r="CN1894" i="3" s="1"/>
  <c r="CG1895" i="3"/>
  <c r="CN1895" i="3" s="1"/>
  <c r="CG1896" i="3"/>
  <c r="CN1896" i="3" s="1"/>
  <c r="CG1897" i="3"/>
  <c r="CN1897" i="3" s="1"/>
  <c r="CG1899" i="3"/>
  <c r="CN1899" i="3" s="1"/>
  <c r="CG1900" i="3"/>
  <c r="CN1900" i="3" s="1"/>
  <c r="CG1901" i="3"/>
  <c r="CN1901" i="3" s="1"/>
  <c r="CG1902" i="3"/>
  <c r="CN1902" i="3" s="1"/>
  <c r="CG1904" i="3"/>
  <c r="CN1904" i="3" s="1"/>
  <c r="CG1905" i="3"/>
  <c r="CN1905" i="3" s="1"/>
  <c r="CG1906" i="3"/>
  <c r="CN1906" i="3" s="1"/>
  <c r="CG1907" i="3"/>
  <c r="CN1907" i="3" s="1"/>
  <c r="CG1908" i="3"/>
  <c r="CN1908" i="3" s="1"/>
  <c r="CG1909" i="3"/>
  <c r="CN1909" i="3" s="1"/>
  <c r="CG1910" i="3"/>
  <c r="CN1910" i="3" s="1"/>
  <c r="CG1911" i="3"/>
  <c r="CN1911" i="3" s="1"/>
  <c r="CG1912" i="3"/>
  <c r="CN1912" i="3" s="1"/>
  <c r="CG1913" i="3"/>
  <c r="CN1913" i="3" s="1"/>
  <c r="CG1914" i="3"/>
  <c r="CN1914" i="3" s="1"/>
  <c r="CG1915" i="3"/>
  <c r="CN1915" i="3" s="1"/>
  <c r="CG1916" i="3"/>
  <c r="CN1916" i="3" s="1"/>
  <c r="CG1917" i="3"/>
  <c r="CN1917" i="3" s="1"/>
  <c r="CG1918" i="3"/>
  <c r="CN1918" i="3" s="1"/>
  <c r="CG1919" i="3"/>
  <c r="CN1919" i="3" s="1"/>
  <c r="CG1920" i="3"/>
  <c r="CN1920" i="3" s="1"/>
  <c r="CG1921" i="3"/>
  <c r="CN1921" i="3" s="1"/>
  <c r="CG1922" i="3"/>
  <c r="CN1922" i="3" s="1"/>
  <c r="CG1923" i="3"/>
  <c r="CN1923" i="3" s="1"/>
  <c r="CG1924" i="3"/>
  <c r="CN1924" i="3" s="1"/>
  <c r="CG1925" i="3"/>
  <c r="CN1925" i="3" s="1"/>
  <c r="CG1926" i="3"/>
  <c r="CN1926" i="3" s="1"/>
  <c r="CG1927" i="3"/>
  <c r="CN1927" i="3" s="1"/>
  <c r="CG1928" i="3"/>
  <c r="CN1928" i="3" s="1"/>
  <c r="CG1929" i="3"/>
  <c r="CN1929" i="3" s="1"/>
  <c r="CG1930" i="3"/>
  <c r="CN1930" i="3" s="1"/>
  <c r="CG1931" i="3"/>
  <c r="CN1931" i="3" s="1"/>
  <c r="CG1932" i="3"/>
  <c r="CN1932" i="3" s="1"/>
  <c r="CG1933" i="3"/>
  <c r="CN1933" i="3" s="1"/>
  <c r="CG1934" i="3"/>
  <c r="CN1934" i="3" s="1"/>
  <c r="CG1935" i="3"/>
  <c r="CN1935" i="3" s="1"/>
  <c r="CG1936" i="3"/>
  <c r="CN1936" i="3" s="1"/>
  <c r="CG1937" i="3"/>
  <c r="CN1937" i="3" s="1"/>
  <c r="CG1938" i="3"/>
  <c r="CN1938" i="3" s="1"/>
  <c r="CG1939" i="3"/>
  <c r="CN1939" i="3" s="1"/>
  <c r="CG1940" i="3"/>
  <c r="CN1940" i="3" s="1"/>
  <c r="CG1941" i="3"/>
  <c r="CN1941" i="3" s="1"/>
  <c r="CG1942" i="3"/>
  <c r="CN1942" i="3" s="1"/>
  <c r="CG1943" i="3"/>
  <c r="CN1943" i="3" s="1"/>
  <c r="CG1944" i="3"/>
  <c r="CN1944" i="3" s="1"/>
  <c r="CG1945" i="3"/>
  <c r="CN1945" i="3" s="1"/>
  <c r="CG1946" i="3"/>
  <c r="CN1946" i="3" s="1"/>
  <c r="CG1947" i="3"/>
  <c r="CN1947" i="3" s="1"/>
  <c r="CG1948" i="3"/>
  <c r="CN1948" i="3" s="1"/>
  <c r="CG1949" i="3"/>
  <c r="CN1949" i="3" s="1"/>
  <c r="CG1950" i="3"/>
  <c r="CN1950" i="3" s="1"/>
  <c r="CG1951" i="3"/>
  <c r="CN1951" i="3" s="1"/>
  <c r="CG1952" i="3"/>
  <c r="CN1952" i="3" s="1"/>
  <c r="CG1953" i="3"/>
  <c r="CN1953" i="3" s="1"/>
  <c r="CG1954" i="3"/>
  <c r="CN1954" i="3" s="1"/>
  <c r="CG1955" i="3"/>
  <c r="CN1955" i="3" s="1"/>
  <c r="CG1956" i="3"/>
  <c r="CN1956" i="3" s="1"/>
  <c r="CG1957" i="3"/>
  <c r="CN1957" i="3" s="1"/>
  <c r="CG1958" i="3"/>
  <c r="CN1958" i="3" s="1"/>
  <c r="CG1959" i="3"/>
  <c r="CN1959" i="3" s="1"/>
  <c r="CG1960" i="3"/>
  <c r="CN1960" i="3" s="1"/>
  <c r="CG1961" i="3"/>
  <c r="CN1961" i="3" s="1"/>
  <c r="CG1962" i="3"/>
  <c r="CN1962" i="3" s="1"/>
  <c r="CG1963" i="3"/>
  <c r="CN1963" i="3" s="1"/>
  <c r="CG1964" i="3"/>
  <c r="CN1964" i="3" s="1"/>
  <c r="CG1965" i="3"/>
  <c r="CN1965" i="3" s="1"/>
  <c r="CG1966" i="3"/>
  <c r="CN1966" i="3" s="1"/>
  <c r="CG1967" i="3"/>
  <c r="CN1967" i="3" s="1"/>
  <c r="CG1968" i="3"/>
  <c r="CN1968" i="3" s="1"/>
  <c r="CG1969" i="3"/>
  <c r="CN1969" i="3" s="1"/>
  <c r="CG1970" i="3"/>
  <c r="CN1970" i="3" s="1"/>
  <c r="CG1971" i="3"/>
  <c r="CN1971" i="3" s="1"/>
  <c r="CG1972" i="3"/>
  <c r="CN1972" i="3" s="1"/>
  <c r="CG1973" i="3"/>
  <c r="CN1973" i="3" s="1"/>
  <c r="CG1974" i="3"/>
  <c r="CN1974" i="3" s="1"/>
  <c r="CG1975" i="3"/>
  <c r="CN1975" i="3" s="1"/>
  <c r="CG1976" i="3"/>
  <c r="CN1976" i="3" s="1"/>
  <c r="CG1977" i="3"/>
  <c r="CN1977" i="3" s="1"/>
  <c r="CG1978" i="3"/>
  <c r="CN1978" i="3" s="1"/>
  <c r="CG1979" i="3"/>
  <c r="CN1979" i="3" s="1"/>
  <c r="CG1980" i="3"/>
  <c r="CN1980" i="3" s="1"/>
  <c r="CG1981" i="3"/>
  <c r="CN1981" i="3" s="1"/>
  <c r="CG1982" i="3"/>
  <c r="CN1982" i="3" s="1"/>
  <c r="CG1983" i="3"/>
  <c r="CN1983" i="3" s="1"/>
  <c r="CG1984" i="3"/>
  <c r="CN1984" i="3" s="1"/>
  <c r="CG1985" i="3"/>
  <c r="CN1985" i="3" s="1"/>
  <c r="CG1986" i="3"/>
  <c r="CN1986" i="3" s="1"/>
  <c r="CG1987" i="3"/>
  <c r="CN1987" i="3" s="1"/>
  <c r="CG1988" i="3"/>
  <c r="CN1988" i="3" s="1"/>
  <c r="CG1989" i="3"/>
  <c r="CN1989" i="3" s="1"/>
  <c r="CG1990" i="3"/>
  <c r="CN1990" i="3" s="1"/>
  <c r="CG1991" i="3"/>
  <c r="CN1991" i="3" s="1"/>
  <c r="CG1992" i="3"/>
  <c r="CN1992" i="3" s="1"/>
  <c r="CG1993" i="3"/>
  <c r="CN1993" i="3" s="1"/>
  <c r="CG1994" i="3"/>
  <c r="CN1994" i="3" s="1"/>
  <c r="CG1995" i="3"/>
  <c r="CN1995" i="3" s="1"/>
  <c r="CG1996" i="3"/>
  <c r="CN1996" i="3" s="1"/>
  <c r="CG1997" i="3"/>
  <c r="CN1997" i="3" s="1"/>
  <c r="CG1998" i="3"/>
  <c r="CN1998" i="3" s="1"/>
  <c r="CG1999" i="3"/>
  <c r="CN1999" i="3" s="1"/>
  <c r="CG2000" i="3"/>
  <c r="CN2000" i="3" s="1"/>
  <c r="CG2001" i="3"/>
  <c r="CN2001" i="3" s="1"/>
  <c r="CG2002" i="3"/>
  <c r="CN2002" i="3" s="1"/>
  <c r="CG2003" i="3"/>
  <c r="CN2003" i="3" s="1"/>
  <c r="CG2004" i="3"/>
  <c r="CN2004" i="3" s="1"/>
  <c r="CG2005" i="3"/>
  <c r="CN2005" i="3" s="1"/>
  <c r="CG2006" i="3"/>
  <c r="CN2006" i="3" s="1"/>
  <c r="CG2007" i="3"/>
  <c r="CN2007" i="3" s="1"/>
  <c r="CG2008" i="3"/>
  <c r="CN2008" i="3" s="1"/>
  <c r="CG2009" i="3"/>
  <c r="CN2009" i="3" s="1"/>
  <c r="CG2010" i="3"/>
  <c r="CN2010" i="3" s="1"/>
  <c r="CG2011" i="3"/>
  <c r="CN2011" i="3" s="1"/>
  <c r="CG2012" i="3"/>
  <c r="CN2012" i="3" s="1"/>
  <c r="CG2013" i="3"/>
  <c r="CN2013" i="3" s="1"/>
  <c r="CG2014" i="3"/>
  <c r="CN2014" i="3" s="1"/>
  <c r="CG2015" i="3"/>
  <c r="CN2015" i="3" s="1"/>
  <c r="CG2016" i="3"/>
  <c r="CN2016" i="3" s="1"/>
  <c r="CG2017" i="3"/>
  <c r="CN2017" i="3" s="1"/>
  <c r="CG2018" i="3"/>
  <c r="CN2018" i="3" s="1"/>
  <c r="CG2019" i="3"/>
  <c r="CN2019" i="3" s="1"/>
  <c r="CG2020" i="3"/>
  <c r="CN2020" i="3" s="1"/>
  <c r="CG2021" i="3"/>
  <c r="CN2021" i="3" s="1"/>
  <c r="CG2022" i="3"/>
  <c r="CN2022" i="3" s="1"/>
  <c r="CG2024" i="3"/>
  <c r="CN2024" i="3" s="1"/>
  <c r="CG2025" i="3"/>
  <c r="CN2025" i="3" s="1"/>
  <c r="CG2026" i="3"/>
  <c r="CN2026" i="3" s="1"/>
  <c r="CG2027" i="3"/>
  <c r="CN2027" i="3" s="1"/>
  <c r="CG2028" i="3"/>
  <c r="CN2028" i="3" s="1"/>
  <c r="CG2029" i="3"/>
  <c r="CN2029" i="3" s="1"/>
  <c r="CG2030" i="3"/>
  <c r="CN2030" i="3" s="1"/>
  <c r="CG2031" i="3"/>
  <c r="CN2031" i="3" s="1"/>
  <c r="CG2032" i="3"/>
  <c r="CN2032" i="3" s="1"/>
  <c r="CG2033" i="3"/>
  <c r="CN2033" i="3" s="1"/>
  <c r="CG2034" i="3"/>
  <c r="CN2034" i="3" s="1"/>
  <c r="CG2035" i="3"/>
  <c r="CN2035" i="3" s="1"/>
  <c r="CG2036" i="3"/>
  <c r="CN2036" i="3" s="1"/>
  <c r="CG2037" i="3"/>
  <c r="CN2037" i="3" s="1"/>
  <c r="CG2039" i="3"/>
  <c r="CN2039" i="3" s="1"/>
  <c r="CG2040" i="3"/>
  <c r="CN2040" i="3" s="1"/>
  <c r="CG2041" i="3"/>
  <c r="CN2041" i="3" s="1"/>
  <c r="CG2042" i="3"/>
  <c r="CN2042" i="3" s="1"/>
  <c r="CG2043" i="3"/>
  <c r="CN2043" i="3" s="1"/>
  <c r="CG2044" i="3"/>
  <c r="CN2044" i="3" s="1"/>
  <c r="CG2045" i="3"/>
  <c r="CN2045" i="3" s="1"/>
  <c r="CG2046" i="3"/>
  <c r="CN2046" i="3" s="1"/>
  <c r="CG2047" i="3"/>
  <c r="CN2047" i="3" s="1"/>
  <c r="CG2049" i="3"/>
  <c r="CN2049" i="3" s="1"/>
  <c r="CG2050" i="3"/>
  <c r="CN2050" i="3" s="1"/>
  <c r="CG2051" i="3"/>
  <c r="CN2051" i="3" s="1"/>
  <c r="CG2052" i="3"/>
  <c r="CN2052" i="3" s="1"/>
  <c r="CG3" i="3"/>
  <c r="CN3" i="3" s="1"/>
  <c r="CF4" i="3"/>
  <c r="CF5" i="3"/>
  <c r="CF6" i="3"/>
  <c r="CF7" i="3"/>
  <c r="CF8" i="3"/>
  <c r="CF9" i="3"/>
  <c r="CF10" i="3"/>
  <c r="CF11" i="3"/>
  <c r="CF12" i="3"/>
  <c r="CF13" i="3"/>
  <c r="CF14" i="3"/>
  <c r="CF15" i="3"/>
  <c r="CF16" i="3"/>
  <c r="CF17" i="3"/>
  <c r="CF18" i="3"/>
  <c r="CF19" i="3"/>
  <c r="CF20" i="3"/>
  <c r="CF21" i="3"/>
  <c r="CF22" i="3"/>
  <c r="CF23" i="3"/>
  <c r="CF24" i="3"/>
  <c r="CF25" i="3"/>
  <c r="CF26" i="3"/>
  <c r="CF27" i="3"/>
  <c r="CF28" i="3"/>
  <c r="CF29" i="3"/>
  <c r="CF30" i="3"/>
  <c r="CF31" i="3"/>
  <c r="CF32" i="3"/>
  <c r="CF33" i="3"/>
  <c r="CF34" i="3"/>
  <c r="CF35" i="3"/>
  <c r="CF36" i="3"/>
  <c r="CF37" i="3"/>
  <c r="CF38" i="3"/>
  <c r="CF39" i="3"/>
  <c r="CF40" i="3"/>
  <c r="CF41" i="3"/>
  <c r="CF42" i="3"/>
  <c r="CF43" i="3"/>
  <c r="CF44" i="3"/>
  <c r="CF45" i="3"/>
  <c r="CF46" i="3"/>
  <c r="CF47" i="3"/>
  <c r="CF48" i="3"/>
  <c r="CF49" i="3"/>
  <c r="CF50" i="3"/>
  <c r="CF51" i="3"/>
  <c r="CF52" i="3"/>
  <c r="CF53" i="3"/>
  <c r="CF54" i="3"/>
  <c r="CF55" i="3"/>
  <c r="CF56" i="3"/>
  <c r="CF57" i="3"/>
  <c r="CF58" i="3"/>
  <c r="CF59" i="3"/>
  <c r="CF60" i="3"/>
  <c r="CF61" i="3"/>
  <c r="CF62" i="3"/>
  <c r="CF63" i="3"/>
  <c r="CF64" i="3"/>
  <c r="CF65" i="3"/>
  <c r="CF66" i="3"/>
  <c r="CF67" i="3"/>
  <c r="CF68" i="3"/>
  <c r="CF69" i="3"/>
  <c r="CF70" i="3"/>
  <c r="CF71" i="3"/>
  <c r="CF72" i="3"/>
  <c r="CF73" i="3"/>
  <c r="CF74" i="3"/>
  <c r="CF75" i="3"/>
  <c r="CF76" i="3"/>
  <c r="CF77" i="3"/>
  <c r="CF78" i="3"/>
  <c r="CF79" i="3"/>
  <c r="CF80" i="3"/>
  <c r="CF81" i="3"/>
  <c r="CF82" i="3"/>
  <c r="CF83" i="3"/>
  <c r="CF84" i="3"/>
  <c r="CF85" i="3"/>
  <c r="CF86" i="3"/>
  <c r="CF87" i="3"/>
  <c r="CF88" i="3"/>
  <c r="CF89" i="3"/>
  <c r="CF90" i="3"/>
  <c r="CF91" i="3"/>
  <c r="CF92" i="3"/>
  <c r="CF93" i="3"/>
  <c r="CF94" i="3"/>
  <c r="CF95" i="3"/>
  <c r="CF96" i="3"/>
  <c r="CF97" i="3"/>
  <c r="CF98" i="3"/>
  <c r="CF99" i="3"/>
  <c r="CF100" i="3"/>
  <c r="CF101" i="3"/>
  <c r="CF102" i="3"/>
  <c r="CF103" i="3"/>
  <c r="CF104" i="3"/>
  <c r="CF105" i="3"/>
  <c r="CF106" i="3"/>
  <c r="CF107" i="3"/>
  <c r="CF108" i="3"/>
  <c r="CF109" i="3"/>
  <c r="CF110" i="3"/>
  <c r="CF111" i="3"/>
  <c r="CF112" i="3"/>
  <c r="CF113" i="3"/>
  <c r="CF114" i="3"/>
  <c r="CF115" i="3"/>
  <c r="CF116" i="3"/>
  <c r="CF117" i="3"/>
  <c r="CF118" i="3"/>
  <c r="CF119" i="3"/>
  <c r="CF120" i="3"/>
  <c r="CF121" i="3"/>
  <c r="CF122" i="3"/>
  <c r="CF123" i="3"/>
  <c r="CF124" i="3"/>
  <c r="CF125" i="3"/>
  <c r="CF126" i="3"/>
  <c r="CF127" i="3"/>
  <c r="CF128" i="3"/>
  <c r="CF129" i="3"/>
  <c r="CF130" i="3"/>
  <c r="CF131" i="3"/>
  <c r="CF132" i="3"/>
  <c r="CF133" i="3"/>
  <c r="CF134" i="3"/>
  <c r="CF135" i="3"/>
  <c r="CF136" i="3"/>
  <c r="CF137" i="3"/>
  <c r="CF138" i="3"/>
  <c r="CF139" i="3"/>
  <c r="CF140" i="3"/>
  <c r="CF141" i="3"/>
  <c r="CF142" i="3"/>
  <c r="CF143" i="3"/>
  <c r="CF144" i="3"/>
  <c r="CF145" i="3"/>
  <c r="CF146" i="3"/>
  <c r="CF147" i="3"/>
  <c r="CF148" i="3"/>
  <c r="CF149" i="3"/>
  <c r="CF150" i="3"/>
  <c r="CF151" i="3"/>
  <c r="CF152" i="3"/>
  <c r="CF153" i="3"/>
  <c r="CF154" i="3"/>
  <c r="CF155" i="3"/>
  <c r="CF156" i="3"/>
  <c r="CF157" i="3"/>
  <c r="CF158" i="3"/>
  <c r="CF159" i="3"/>
  <c r="CF160" i="3"/>
  <c r="CF161" i="3"/>
  <c r="CF162" i="3"/>
  <c r="CF163" i="3"/>
  <c r="CF164" i="3"/>
  <c r="CF165" i="3"/>
  <c r="CF166" i="3"/>
  <c r="CF167" i="3"/>
  <c r="CF168" i="3"/>
  <c r="CF169" i="3"/>
  <c r="CF170" i="3"/>
  <c r="CF171" i="3"/>
  <c r="CF172" i="3"/>
  <c r="CF173" i="3"/>
  <c r="CF174" i="3"/>
  <c r="CF175" i="3"/>
  <c r="CF176" i="3"/>
  <c r="CF177" i="3"/>
  <c r="CF178" i="3"/>
  <c r="CF179" i="3"/>
  <c r="CF180" i="3"/>
  <c r="CF181" i="3"/>
  <c r="CF182" i="3"/>
  <c r="CF183" i="3"/>
  <c r="CF184" i="3"/>
  <c r="CF185" i="3"/>
  <c r="CF186" i="3"/>
  <c r="CF187" i="3"/>
  <c r="CF188" i="3"/>
  <c r="CF189" i="3"/>
  <c r="CF190" i="3"/>
  <c r="CF191" i="3"/>
  <c r="CF192" i="3"/>
  <c r="CF193" i="3"/>
  <c r="CF194" i="3"/>
  <c r="CF195" i="3"/>
  <c r="CF196" i="3"/>
  <c r="CF197" i="3"/>
  <c r="CF198" i="3"/>
  <c r="CF199" i="3"/>
  <c r="CF200" i="3"/>
  <c r="CF201" i="3"/>
  <c r="CF202" i="3"/>
  <c r="CF203" i="3"/>
  <c r="CF204" i="3"/>
  <c r="CF205" i="3"/>
  <c r="CF206" i="3"/>
  <c r="CF207" i="3"/>
  <c r="CF208" i="3"/>
  <c r="CF209" i="3"/>
  <c r="CF210" i="3"/>
  <c r="CF211" i="3"/>
  <c r="CF212" i="3"/>
  <c r="CF213" i="3"/>
  <c r="CF214" i="3"/>
  <c r="CF215" i="3"/>
  <c r="CF216" i="3"/>
  <c r="CF217" i="3"/>
  <c r="CF219" i="3"/>
  <c r="CF220" i="3"/>
  <c r="CF221" i="3"/>
  <c r="CF222" i="3"/>
  <c r="CF223" i="3"/>
  <c r="CF224" i="3"/>
  <c r="CF225" i="3"/>
  <c r="CF226" i="3"/>
  <c r="CF227" i="3"/>
  <c r="CF228" i="3"/>
  <c r="CF229" i="3"/>
  <c r="CF230" i="3"/>
  <c r="CF231" i="3"/>
  <c r="CF232" i="3"/>
  <c r="CF234" i="3"/>
  <c r="CF235" i="3"/>
  <c r="CF236" i="3"/>
  <c r="CF237" i="3"/>
  <c r="CF238" i="3"/>
  <c r="CF239" i="3"/>
  <c r="CF240" i="3"/>
  <c r="CF241" i="3"/>
  <c r="CF242" i="3"/>
  <c r="CF243" i="3"/>
  <c r="CF244" i="3"/>
  <c r="CF245" i="3"/>
  <c r="CF246" i="3"/>
  <c r="CF247" i="3"/>
  <c r="CF249" i="3"/>
  <c r="CF250" i="3"/>
  <c r="CF251" i="3"/>
  <c r="CF252" i="3"/>
  <c r="CF254" i="3"/>
  <c r="CF255" i="3"/>
  <c r="CF256" i="3"/>
  <c r="CF257" i="3"/>
  <c r="CF258" i="3"/>
  <c r="CF259" i="3"/>
  <c r="CF260" i="3"/>
  <c r="CF261" i="3"/>
  <c r="CF262" i="3"/>
  <c r="CF263" i="3"/>
  <c r="CF264" i="3"/>
  <c r="CF265" i="3"/>
  <c r="CF266" i="3"/>
  <c r="CF267" i="3"/>
  <c r="CF268" i="3"/>
  <c r="CF269" i="3"/>
  <c r="CF270" i="3"/>
  <c r="CF271" i="3"/>
  <c r="CF272" i="3"/>
  <c r="CF273" i="3"/>
  <c r="CF274" i="3"/>
  <c r="CF275" i="3"/>
  <c r="CF276" i="3"/>
  <c r="CF277" i="3"/>
  <c r="CF278" i="3"/>
  <c r="CF279" i="3"/>
  <c r="CF280" i="3"/>
  <c r="CF281" i="3"/>
  <c r="CF282" i="3"/>
  <c r="CF283" i="3"/>
  <c r="CF284" i="3"/>
  <c r="CF285" i="3"/>
  <c r="CF286" i="3"/>
  <c r="CF287" i="3"/>
  <c r="CF288" i="3"/>
  <c r="CF289" i="3"/>
  <c r="CF290" i="3"/>
  <c r="CF291" i="3"/>
  <c r="CF292" i="3"/>
  <c r="CF293" i="3"/>
  <c r="CF294" i="3"/>
  <c r="CF295" i="3"/>
  <c r="CF296" i="3"/>
  <c r="CF297" i="3"/>
  <c r="CF298" i="3"/>
  <c r="CF299" i="3"/>
  <c r="CF300" i="3"/>
  <c r="CF301" i="3"/>
  <c r="CF302" i="3"/>
  <c r="CF303" i="3"/>
  <c r="CF304" i="3"/>
  <c r="CF305" i="3"/>
  <c r="CF306" i="3"/>
  <c r="CF307" i="3"/>
  <c r="CF308" i="3"/>
  <c r="CF309" i="3"/>
  <c r="CF310" i="3"/>
  <c r="CF311" i="3"/>
  <c r="CF312" i="3"/>
  <c r="CF313" i="3"/>
  <c r="CF314" i="3"/>
  <c r="CF315" i="3"/>
  <c r="CF316" i="3"/>
  <c r="CF317" i="3"/>
  <c r="CF318" i="3"/>
  <c r="CF319" i="3"/>
  <c r="CF320" i="3"/>
  <c r="CF321" i="3"/>
  <c r="CF322" i="3"/>
  <c r="CF323" i="3"/>
  <c r="CF324" i="3"/>
  <c r="CF325" i="3"/>
  <c r="CF326" i="3"/>
  <c r="CF327" i="3"/>
  <c r="CF328" i="3"/>
  <c r="CF329" i="3"/>
  <c r="CF330" i="3"/>
  <c r="CF331" i="3"/>
  <c r="CF332" i="3"/>
  <c r="CF333" i="3"/>
  <c r="CF334" i="3"/>
  <c r="CF335" i="3"/>
  <c r="CF336" i="3"/>
  <c r="CF337" i="3"/>
  <c r="CF339" i="3"/>
  <c r="CF340" i="3"/>
  <c r="CF341" i="3"/>
  <c r="CF342" i="3"/>
  <c r="CF343" i="3"/>
  <c r="CF344" i="3"/>
  <c r="CF345" i="3"/>
  <c r="CF346" i="3"/>
  <c r="CF347" i="3"/>
  <c r="CF348" i="3"/>
  <c r="CF349" i="3"/>
  <c r="CF350" i="3"/>
  <c r="CF351" i="3"/>
  <c r="CF352" i="3"/>
  <c r="CF353" i="3"/>
  <c r="CF354" i="3"/>
  <c r="CF355" i="3"/>
  <c r="CF356" i="3"/>
  <c r="CF357" i="3"/>
  <c r="CF358" i="3"/>
  <c r="CF359" i="3"/>
  <c r="CF360" i="3"/>
  <c r="CF361" i="3"/>
  <c r="CF362" i="3"/>
  <c r="CF363" i="3"/>
  <c r="CF364" i="3"/>
  <c r="CF365" i="3"/>
  <c r="CF366" i="3"/>
  <c r="CF367" i="3"/>
  <c r="CF368" i="3"/>
  <c r="CF369" i="3"/>
  <c r="CF370" i="3"/>
  <c r="CF371" i="3"/>
  <c r="CF372" i="3"/>
  <c r="CF373" i="3"/>
  <c r="CF374" i="3"/>
  <c r="CF375" i="3"/>
  <c r="CF376" i="3"/>
  <c r="CF377" i="3"/>
  <c r="CF379" i="3"/>
  <c r="CF380" i="3"/>
  <c r="CF381" i="3"/>
  <c r="CF382" i="3"/>
  <c r="CF383" i="3"/>
  <c r="CF384" i="3"/>
  <c r="CF385" i="3"/>
  <c r="CF386" i="3"/>
  <c r="CF387" i="3"/>
  <c r="CF389" i="3"/>
  <c r="CF390" i="3"/>
  <c r="CF391" i="3"/>
  <c r="CF392" i="3"/>
  <c r="CF393" i="3"/>
  <c r="CF394" i="3"/>
  <c r="CF395" i="3"/>
  <c r="CF396" i="3"/>
  <c r="CF397" i="3"/>
  <c r="CF398" i="3"/>
  <c r="CF399" i="3"/>
  <c r="CF400" i="3"/>
  <c r="CF401" i="3"/>
  <c r="CF402" i="3"/>
  <c r="CF403" i="3"/>
  <c r="CF404" i="3"/>
  <c r="CF405" i="3"/>
  <c r="CF406" i="3"/>
  <c r="CF407" i="3"/>
  <c r="CF408" i="3"/>
  <c r="CF409" i="3"/>
  <c r="CF410" i="3"/>
  <c r="CF411" i="3"/>
  <c r="CF412" i="3"/>
  <c r="CF413" i="3"/>
  <c r="CF414" i="3"/>
  <c r="CF415" i="3"/>
  <c r="CF416" i="3"/>
  <c r="CF417" i="3"/>
  <c r="CF418" i="3"/>
  <c r="CF419" i="3"/>
  <c r="CF420" i="3"/>
  <c r="CF421" i="3"/>
  <c r="CF422" i="3"/>
  <c r="CF423" i="3"/>
  <c r="CF424" i="3"/>
  <c r="CF425" i="3"/>
  <c r="CF426" i="3"/>
  <c r="CF427" i="3"/>
  <c r="CF428" i="3"/>
  <c r="CF429" i="3"/>
  <c r="CF430" i="3"/>
  <c r="CF431" i="3"/>
  <c r="CF432" i="3"/>
  <c r="CF433" i="3"/>
  <c r="CF434" i="3"/>
  <c r="CF435" i="3"/>
  <c r="CF436" i="3"/>
  <c r="CF437" i="3"/>
  <c r="CF438" i="3"/>
  <c r="CF439" i="3"/>
  <c r="CF440" i="3"/>
  <c r="CF441" i="3"/>
  <c r="CF442" i="3"/>
  <c r="CF443" i="3"/>
  <c r="CF444" i="3"/>
  <c r="CF445" i="3"/>
  <c r="CF446" i="3"/>
  <c r="CF447" i="3"/>
  <c r="CF448" i="3"/>
  <c r="CF449" i="3"/>
  <c r="CF450" i="3"/>
  <c r="CF451" i="3"/>
  <c r="CF452" i="3"/>
  <c r="CF453" i="3"/>
  <c r="CF454" i="3"/>
  <c r="CF455" i="3"/>
  <c r="CF456" i="3"/>
  <c r="CF457" i="3"/>
  <c r="CF459" i="3"/>
  <c r="CF460" i="3"/>
  <c r="CF461" i="3"/>
  <c r="CF462" i="3"/>
  <c r="CF463" i="3"/>
  <c r="CF464" i="3"/>
  <c r="CF465" i="3"/>
  <c r="CF466" i="3"/>
  <c r="CF467" i="3"/>
  <c r="CF469" i="3"/>
  <c r="CF470" i="3"/>
  <c r="CF471" i="3"/>
  <c r="CF472" i="3"/>
  <c r="CF473" i="3"/>
  <c r="CF474" i="3"/>
  <c r="CF475" i="3"/>
  <c r="CF476" i="3"/>
  <c r="CF477" i="3"/>
  <c r="CF478" i="3"/>
  <c r="CF479" i="3"/>
  <c r="CF480" i="3"/>
  <c r="CF481" i="3"/>
  <c r="CF482" i="3"/>
  <c r="CF483" i="3"/>
  <c r="CF484" i="3"/>
  <c r="CF485" i="3"/>
  <c r="CF486" i="3"/>
  <c r="CF487" i="3"/>
  <c r="CF488" i="3"/>
  <c r="CF489" i="3"/>
  <c r="CF490" i="3"/>
  <c r="CF491" i="3"/>
  <c r="CF492" i="3"/>
  <c r="CF493" i="3"/>
  <c r="CF494" i="3"/>
  <c r="CF495" i="3"/>
  <c r="CF496" i="3"/>
  <c r="CF497" i="3"/>
  <c r="CF499" i="3"/>
  <c r="CF500" i="3"/>
  <c r="CF501" i="3"/>
  <c r="CF502" i="3"/>
  <c r="CF503" i="3"/>
  <c r="CF504" i="3"/>
  <c r="CF505" i="3"/>
  <c r="CF506" i="3"/>
  <c r="CF507" i="3"/>
  <c r="CF508" i="3"/>
  <c r="CF509" i="3"/>
  <c r="CF510" i="3"/>
  <c r="CF511" i="3"/>
  <c r="CF512" i="3"/>
  <c r="CF513" i="3"/>
  <c r="CF514" i="3"/>
  <c r="CF515" i="3"/>
  <c r="CF516" i="3"/>
  <c r="CF517" i="3"/>
  <c r="CF518" i="3"/>
  <c r="CF519" i="3"/>
  <c r="CF520" i="3"/>
  <c r="CF521" i="3"/>
  <c r="CF522" i="3"/>
  <c r="CF523" i="3"/>
  <c r="CF524" i="3"/>
  <c r="CF525" i="3"/>
  <c r="CF526" i="3"/>
  <c r="CF527" i="3"/>
  <c r="CF528" i="3"/>
  <c r="CF529" i="3"/>
  <c r="CF530" i="3"/>
  <c r="CF531" i="3"/>
  <c r="CF532" i="3"/>
  <c r="CF533" i="3"/>
  <c r="CF534" i="3"/>
  <c r="CF535" i="3"/>
  <c r="CF536" i="3"/>
  <c r="CF537" i="3"/>
  <c r="CF538" i="3"/>
  <c r="CF539" i="3"/>
  <c r="CF540" i="3"/>
  <c r="CF541" i="3"/>
  <c r="CF542" i="3"/>
  <c r="CF543" i="3"/>
  <c r="CF544" i="3"/>
  <c r="CF545" i="3"/>
  <c r="CF546" i="3"/>
  <c r="CF547" i="3"/>
  <c r="CF548" i="3"/>
  <c r="CF549" i="3"/>
  <c r="CF550" i="3"/>
  <c r="CF551" i="3"/>
  <c r="CF552" i="3"/>
  <c r="CF553" i="3"/>
  <c r="CF554" i="3"/>
  <c r="CF555" i="3"/>
  <c r="CF556" i="3"/>
  <c r="CF557" i="3"/>
  <c r="CF558" i="3"/>
  <c r="CF559" i="3"/>
  <c r="CF560" i="3"/>
  <c r="CF561" i="3"/>
  <c r="CF562" i="3"/>
  <c r="CF563" i="3"/>
  <c r="CF564" i="3"/>
  <c r="CF565" i="3"/>
  <c r="CF566" i="3"/>
  <c r="CF567" i="3"/>
  <c r="CF568" i="3"/>
  <c r="CF569" i="3"/>
  <c r="CF570" i="3"/>
  <c r="CF571" i="3"/>
  <c r="CF572" i="3"/>
  <c r="CF573" i="3"/>
  <c r="CF574" i="3"/>
  <c r="CF575" i="3"/>
  <c r="CF576" i="3"/>
  <c r="CF577" i="3"/>
  <c r="CF578" i="3"/>
  <c r="CF579" i="3"/>
  <c r="CF580" i="3"/>
  <c r="CF581" i="3"/>
  <c r="CF582" i="3"/>
  <c r="CF583" i="3"/>
  <c r="CF584" i="3"/>
  <c r="CF585" i="3"/>
  <c r="CF586" i="3"/>
  <c r="CF587" i="3"/>
  <c r="CF588" i="3"/>
  <c r="CF589" i="3"/>
  <c r="CF590" i="3"/>
  <c r="CF591" i="3"/>
  <c r="CF592" i="3"/>
  <c r="CF593" i="3"/>
  <c r="CF594" i="3"/>
  <c r="CF595" i="3"/>
  <c r="CF596" i="3"/>
  <c r="CF597" i="3"/>
  <c r="CF598" i="3"/>
  <c r="CF599" i="3"/>
  <c r="CF600" i="3"/>
  <c r="CF601" i="3"/>
  <c r="CF602" i="3"/>
  <c r="CF603" i="3"/>
  <c r="CF604" i="3"/>
  <c r="CF605" i="3"/>
  <c r="CF606" i="3"/>
  <c r="CF607" i="3"/>
  <c r="CF608" i="3"/>
  <c r="CF609" i="3"/>
  <c r="CF610" i="3"/>
  <c r="CF611" i="3"/>
  <c r="CF612" i="3"/>
  <c r="CF613" i="3"/>
  <c r="CF614" i="3"/>
  <c r="CF615" i="3"/>
  <c r="CF616" i="3"/>
  <c r="CF617" i="3"/>
  <c r="CF618" i="3"/>
  <c r="CF619" i="3"/>
  <c r="CF620" i="3"/>
  <c r="CF621" i="3"/>
  <c r="CF622" i="3"/>
  <c r="CF623" i="3"/>
  <c r="CF624" i="3"/>
  <c r="CF625" i="3"/>
  <c r="CF626" i="3"/>
  <c r="CF627" i="3"/>
  <c r="CF628" i="3"/>
  <c r="CF629" i="3"/>
  <c r="CF630" i="3"/>
  <c r="CF631" i="3"/>
  <c r="CF632" i="3"/>
  <c r="CF633" i="3"/>
  <c r="CF634" i="3"/>
  <c r="CF635" i="3"/>
  <c r="CF636" i="3"/>
  <c r="CF637" i="3"/>
  <c r="CF638" i="3"/>
  <c r="CF639" i="3"/>
  <c r="CF640" i="3"/>
  <c r="CF641" i="3"/>
  <c r="CF642" i="3"/>
  <c r="CF643" i="3"/>
  <c r="CF644" i="3"/>
  <c r="CF645" i="3"/>
  <c r="CF646" i="3"/>
  <c r="CF647" i="3"/>
  <c r="CF648" i="3"/>
  <c r="CF649" i="3"/>
  <c r="CF650" i="3"/>
  <c r="CF651" i="3"/>
  <c r="CF652" i="3"/>
  <c r="CF653" i="3"/>
  <c r="CF654" i="3"/>
  <c r="CF655" i="3"/>
  <c r="CF656" i="3"/>
  <c r="CF657" i="3"/>
  <c r="CF658" i="3"/>
  <c r="CF659" i="3"/>
  <c r="CF660" i="3"/>
  <c r="CF661" i="3"/>
  <c r="CF662" i="3"/>
  <c r="CF663" i="3"/>
  <c r="CF664" i="3"/>
  <c r="CF665" i="3"/>
  <c r="CF666" i="3"/>
  <c r="CF667" i="3"/>
  <c r="CF668" i="3"/>
  <c r="CF669" i="3"/>
  <c r="CF670" i="3"/>
  <c r="CF671" i="3"/>
  <c r="CF672" i="3"/>
  <c r="CF673" i="3"/>
  <c r="CF674" i="3"/>
  <c r="CF675" i="3"/>
  <c r="CF676" i="3"/>
  <c r="CF677" i="3"/>
  <c r="CF678" i="3"/>
  <c r="CF679" i="3"/>
  <c r="CF680" i="3"/>
  <c r="CF681" i="3"/>
  <c r="CF682" i="3"/>
  <c r="CF683" i="3"/>
  <c r="CF684" i="3"/>
  <c r="CF685" i="3"/>
  <c r="CF686" i="3"/>
  <c r="CF687" i="3"/>
  <c r="CF688" i="3"/>
  <c r="CF689" i="3"/>
  <c r="CF690" i="3"/>
  <c r="CF691" i="3"/>
  <c r="CF692" i="3"/>
  <c r="CF693" i="3"/>
  <c r="CF694" i="3"/>
  <c r="CF695" i="3"/>
  <c r="CF696" i="3"/>
  <c r="CF697" i="3"/>
  <c r="CF698" i="3"/>
  <c r="CF699" i="3"/>
  <c r="CF700" i="3"/>
  <c r="CF701" i="3"/>
  <c r="CF702" i="3"/>
  <c r="CF703" i="3"/>
  <c r="CF704" i="3"/>
  <c r="CF705" i="3"/>
  <c r="CF706" i="3"/>
  <c r="CF707" i="3"/>
  <c r="CF708" i="3"/>
  <c r="CF709" i="3"/>
  <c r="CF710" i="3"/>
  <c r="CF711" i="3"/>
  <c r="CF712" i="3"/>
  <c r="CF713" i="3"/>
  <c r="CF714" i="3"/>
  <c r="CF715" i="3"/>
  <c r="CF716" i="3"/>
  <c r="CF717" i="3"/>
  <c r="CF718" i="3"/>
  <c r="CF719" i="3"/>
  <c r="CF720" i="3"/>
  <c r="CF721" i="3"/>
  <c r="CF722" i="3"/>
  <c r="CF723" i="3"/>
  <c r="CF724" i="3"/>
  <c r="CF725" i="3"/>
  <c r="CF726" i="3"/>
  <c r="CF727" i="3"/>
  <c r="CF728" i="3"/>
  <c r="CF729" i="3"/>
  <c r="CF730" i="3"/>
  <c r="CF731" i="3"/>
  <c r="CF732" i="3"/>
  <c r="CF733" i="3"/>
  <c r="CF734" i="3"/>
  <c r="CF735" i="3"/>
  <c r="CF736" i="3"/>
  <c r="CF737" i="3"/>
  <c r="CF738" i="3"/>
  <c r="CF739" i="3"/>
  <c r="CF740" i="3"/>
  <c r="CF741" i="3"/>
  <c r="CF742" i="3"/>
  <c r="CF743" i="3"/>
  <c r="CF744" i="3"/>
  <c r="CF745" i="3"/>
  <c r="CF746" i="3"/>
  <c r="CF747" i="3"/>
  <c r="CF749" i="3"/>
  <c r="CF750" i="3"/>
  <c r="CF751" i="3"/>
  <c r="CF752" i="3"/>
  <c r="CF753" i="3"/>
  <c r="CF754" i="3"/>
  <c r="CF755" i="3"/>
  <c r="CF756" i="3"/>
  <c r="CF757" i="3"/>
  <c r="CF758" i="3"/>
  <c r="CF759" i="3"/>
  <c r="CF760" i="3"/>
  <c r="CF761" i="3"/>
  <c r="CF762" i="3"/>
  <c r="CF763" i="3"/>
  <c r="CF764" i="3"/>
  <c r="CF765" i="3"/>
  <c r="CF766" i="3"/>
  <c r="CF767" i="3"/>
  <c r="CF768" i="3"/>
  <c r="CF769" i="3"/>
  <c r="CF770" i="3"/>
  <c r="CF771" i="3"/>
  <c r="CF772" i="3"/>
  <c r="CF773" i="3"/>
  <c r="CF774" i="3"/>
  <c r="CF775" i="3"/>
  <c r="CF776" i="3"/>
  <c r="CF777" i="3"/>
  <c r="CF778" i="3"/>
  <c r="CF779" i="3"/>
  <c r="CF780" i="3"/>
  <c r="CF781" i="3"/>
  <c r="CF782" i="3"/>
  <c r="CF783" i="3"/>
  <c r="CF784" i="3"/>
  <c r="CF785" i="3"/>
  <c r="CF786" i="3"/>
  <c r="CF787" i="3"/>
  <c r="CF788" i="3"/>
  <c r="CF789" i="3"/>
  <c r="CF790" i="3"/>
  <c r="CF791" i="3"/>
  <c r="CF792" i="3"/>
  <c r="CF793" i="3"/>
  <c r="CF794" i="3"/>
  <c r="CF795" i="3"/>
  <c r="CF796" i="3"/>
  <c r="CF797" i="3"/>
  <c r="CF798" i="3"/>
  <c r="CF799" i="3"/>
  <c r="CF800" i="3"/>
  <c r="CF801" i="3"/>
  <c r="CF802" i="3"/>
  <c r="CF803" i="3"/>
  <c r="CF804" i="3"/>
  <c r="CF805" i="3"/>
  <c r="CF806" i="3"/>
  <c r="CF807" i="3"/>
  <c r="CF808" i="3"/>
  <c r="CF809" i="3"/>
  <c r="CF810" i="3"/>
  <c r="CF811" i="3"/>
  <c r="CF812" i="3"/>
  <c r="CF813" i="3"/>
  <c r="CF814" i="3"/>
  <c r="CF815" i="3"/>
  <c r="CF816" i="3"/>
  <c r="CF817" i="3"/>
  <c r="CF818" i="3"/>
  <c r="CF819" i="3"/>
  <c r="CF820" i="3"/>
  <c r="CF821" i="3"/>
  <c r="CF822" i="3"/>
  <c r="CF823" i="3"/>
  <c r="CF824" i="3"/>
  <c r="CF825" i="3"/>
  <c r="CF826" i="3"/>
  <c r="CF827" i="3"/>
  <c r="CF828" i="3"/>
  <c r="CF829" i="3"/>
  <c r="CF830" i="3"/>
  <c r="CF831" i="3"/>
  <c r="CF832" i="3"/>
  <c r="CF833" i="3"/>
  <c r="CF834" i="3"/>
  <c r="CF835" i="3"/>
  <c r="CF836" i="3"/>
  <c r="CF837" i="3"/>
  <c r="CF838" i="3"/>
  <c r="CF839" i="3"/>
  <c r="CF840" i="3"/>
  <c r="CF841" i="3"/>
  <c r="CF842" i="3"/>
  <c r="CF843" i="3"/>
  <c r="CF844" i="3"/>
  <c r="CF845" i="3"/>
  <c r="CF846" i="3"/>
  <c r="CF847" i="3"/>
  <c r="CF848" i="3"/>
  <c r="CF849" i="3"/>
  <c r="CF850" i="3"/>
  <c r="CF851" i="3"/>
  <c r="CF852" i="3"/>
  <c r="CF853" i="3"/>
  <c r="CF854" i="3"/>
  <c r="CF855" i="3"/>
  <c r="CF856" i="3"/>
  <c r="CF857" i="3"/>
  <c r="CF858" i="3"/>
  <c r="CF859" i="3"/>
  <c r="CF860" i="3"/>
  <c r="CF861" i="3"/>
  <c r="CF862" i="3"/>
  <c r="CF863" i="3"/>
  <c r="CF864" i="3"/>
  <c r="CF865" i="3"/>
  <c r="CF866" i="3"/>
  <c r="CF867" i="3"/>
  <c r="CF868" i="3"/>
  <c r="CF869" i="3"/>
  <c r="CF870" i="3"/>
  <c r="CF871" i="3"/>
  <c r="CF872" i="3"/>
  <c r="CF873" i="3"/>
  <c r="CF874" i="3"/>
  <c r="CF875" i="3"/>
  <c r="CF876" i="3"/>
  <c r="CF877" i="3"/>
  <c r="CF878" i="3"/>
  <c r="CF879" i="3"/>
  <c r="CF880" i="3"/>
  <c r="CF881" i="3"/>
  <c r="CF882" i="3"/>
  <c r="CF883" i="3"/>
  <c r="CF884" i="3"/>
  <c r="CF885" i="3"/>
  <c r="CF886" i="3"/>
  <c r="CF887" i="3"/>
  <c r="CF888" i="3"/>
  <c r="CF889" i="3"/>
  <c r="CF890" i="3"/>
  <c r="CF891" i="3"/>
  <c r="CF892" i="3"/>
  <c r="CF893" i="3"/>
  <c r="CF894" i="3"/>
  <c r="CF895" i="3"/>
  <c r="CF896" i="3"/>
  <c r="CF897" i="3"/>
  <c r="CF898" i="3"/>
  <c r="CF899" i="3"/>
  <c r="CF900" i="3"/>
  <c r="CF901" i="3"/>
  <c r="CF902" i="3"/>
  <c r="CF903" i="3"/>
  <c r="CF904" i="3"/>
  <c r="CF905" i="3"/>
  <c r="CF906" i="3"/>
  <c r="CF907" i="3"/>
  <c r="CF908" i="3"/>
  <c r="CF909" i="3"/>
  <c r="CF910" i="3"/>
  <c r="CF911" i="3"/>
  <c r="CF912" i="3"/>
  <c r="CF913" i="3"/>
  <c r="CF914" i="3"/>
  <c r="CF915" i="3"/>
  <c r="CF916" i="3"/>
  <c r="CF917" i="3"/>
  <c r="CF918" i="3"/>
  <c r="CF919" i="3"/>
  <c r="CF920" i="3"/>
  <c r="CF921" i="3"/>
  <c r="CF922" i="3"/>
  <c r="CF923" i="3"/>
  <c r="CF924" i="3"/>
  <c r="CF925" i="3"/>
  <c r="CF926" i="3"/>
  <c r="CF927" i="3"/>
  <c r="CF928" i="3"/>
  <c r="CF929" i="3"/>
  <c r="CF930" i="3"/>
  <c r="CF931" i="3"/>
  <c r="CF932" i="3"/>
  <c r="CF933" i="3"/>
  <c r="CF934" i="3"/>
  <c r="CF935" i="3"/>
  <c r="CF936" i="3"/>
  <c r="CF937" i="3"/>
  <c r="CF938" i="3"/>
  <c r="CF939" i="3"/>
  <c r="CF940" i="3"/>
  <c r="CF941" i="3"/>
  <c r="CF942" i="3"/>
  <c r="CF943" i="3"/>
  <c r="CF944" i="3"/>
  <c r="CF945" i="3"/>
  <c r="CF946" i="3"/>
  <c r="CF947" i="3"/>
  <c r="CF948" i="3"/>
  <c r="CF949" i="3"/>
  <c r="CF950" i="3"/>
  <c r="CF951" i="3"/>
  <c r="CF952" i="3"/>
  <c r="CF953" i="3"/>
  <c r="CF954" i="3"/>
  <c r="CF955" i="3"/>
  <c r="CF956" i="3"/>
  <c r="CF957" i="3"/>
  <c r="CF958" i="3"/>
  <c r="CF959" i="3"/>
  <c r="CF960" i="3"/>
  <c r="CF961" i="3"/>
  <c r="CF962" i="3"/>
  <c r="CF963" i="3"/>
  <c r="CF964" i="3"/>
  <c r="CF965" i="3"/>
  <c r="CF966" i="3"/>
  <c r="CF967" i="3"/>
  <c r="CF968" i="3"/>
  <c r="CF969" i="3"/>
  <c r="CF970" i="3"/>
  <c r="CF971" i="3"/>
  <c r="CF972" i="3"/>
  <c r="CF973" i="3"/>
  <c r="CF974" i="3"/>
  <c r="CF975" i="3"/>
  <c r="CF976" i="3"/>
  <c r="CF977" i="3"/>
  <c r="CF978" i="3"/>
  <c r="CF979" i="3"/>
  <c r="CF980" i="3"/>
  <c r="CF981" i="3"/>
  <c r="CF982" i="3"/>
  <c r="CF983" i="3"/>
  <c r="CF984" i="3"/>
  <c r="CF985" i="3"/>
  <c r="CF986" i="3"/>
  <c r="CF987" i="3"/>
  <c r="CF988" i="3"/>
  <c r="CF989" i="3"/>
  <c r="CF990" i="3"/>
  <c r="CF991" i="3"/>
  <c r="CF992" i="3"/>
  <c r="CF993" i="3"/>
  <c r="CF994" i="3"/>
  <c r="CF995" i="3"/>
  <c r="CF996" i="3"/>
  <c r="CF997" i="3"/>
  <c r="CF998" i="3"/>
  <c r="CF999" i="3"/>
  <c r="CF1000" i="3"/>
  <c r="CF1001" i="3"/>
  <c r="CF1002" i="3"/>
  <c r="CF1003" i="3"/>
  <c r="CF1004" i="3"/>
  <c r="CF1005" i="3"/>
  <c r="CF1006" i="3"/>
  <c r="CF1007" i="3"/>
  <c r="CF1008" i="3"/>
  <c r="CF1009" i="3"/>
  <c r="CF1010" i="3"/>
  <c r="CF1011" i="3"/>
  <c r="CF1012" i="3"/>
  <c r="CF1013" i="3"/>
  <c r="CF1014" i="3"/>
  <c r="CF1015" i="3"/>
  <c r="CF1016" i="3"/>
  <c r="CF1017" i="3"/>
  <c r="CF1018" i="3"/>
  <c r="CF1019" i="3"/>
  <c r="CF1020" i="3"/>
  <c r="CF1021" i="3"/>
  <c r="CF1022" i="3"/>
  <c r="CF1023" i="3"/>
  <c r="CF1024" i="3"/>
  <c r="CF1025" i="3"/>
  <c r="CF1026" i="3"/>
  <c r="CF1027" i="3"/>
  <c r="CF1028" i="3"/>
  <c r="CF1029" i="3"/>
  <c r="CF1030" i="3"/>
  <c r="CF1031" i="3"/>
  <c r="CF1032" i="3"/>
  <c r="CF1033" i="3"/>
  <c r="CF1034" i="3"/>
  <c r="CF1035" i="3"/>
  <c r="CF1036" i="3"/>
  <c r="CF1037" i="3"/>
  <c r="CF1038" i="3"/>
  <c r="CF1039" i="3"/>
  <c r="CF1040" i="3"/>
  <c r="CF1041" i="3"/>
  <c r="CF1042" i="3"/>
  <c r="CF1043" i="3"/>
  <c r="CF1044" i="3"/>
  <c r="CF1045" i="3"/>
  <c r="CF1046" i="3"/>
  <c r="CF1047" i="3"/>
  <c r="CF1049" i="3"/>
  <c r="CF1050" i="3"/>
  <c r="CF1051" i="3"/>
  <c r="CF1052" i="3"/>
  <c r="CF1053" i="3"/>
  <c r="CF1054" i="3"/>
  <c r="CF1055" i="3"/>
  <c r="CF1056" i="3"/>
  <c r="CF1057" i="3"/>
  <c r="CF1058" i="3"/>
  <c r="CF1059" i="3"/>
  <c r="CF1060" i="3"/>
  <c r="CF1061" i="3"/>
  <c r="CF1062" i="3"/>
  <c r="CF1063" i="3"/>
  <c r="CF1064" i="3"/>
  <c r="CF1065" i="3"/>
  <c r="CF1066" i="3"/>
  <c r="CF1067" i="3"/>
  <c r="CF1068" i="3"/>
  <c r="CF1069" i="3"/>
  <c r="CF1070" i="3"/>
  <c r="CF1071" i="3"/>
  <c r="CF1072" i="3"/>
  <c r="CF1073" i="3"/>
  <c r="CF1074" i="3"/>
  <c r="CF1075" i="3"/>
  <c r="CF1076" i="3"/>
  <c r="CF1077" i="3"/>
  <c r="CF1078" i="3"/>
  <c r="CF1079" i="3"/>
  <c r="CF1080" i="3"/>
  <c r="CF1081" i="3"/>
  <c r="CF1082" i="3"/>
  <c r="CF1083" i="3"/>
  <c r="CF1084" i="3"/>
  <c r="CF1085" i="3"/>
  <c r="CF1086" i="3"/>
  <c r="CF1087" i="3"/>
  <c r="CF1089" i="3"/>
  <c r="CF1090" i="3"/>
  <c r="CF1091" i="3"/>
  <c r="CF1092" i="3"/>
  <c r="CF1094" i="3"/>
  <c r="CF1095" i="3"/>
  <c r="CF1096" i="3"/>
  <c r="CF1097" i="3"/>
  <c r="CF1099" i="3"/>
  <c r="CF1100" i="3"/>
  <c r="CF1101" i="3"/>
  <c r="CF1102" i="3"/>
  <c r="CF1103" i="3"/>
  <c r="CF1104" i="3"/>
  <c r="CF1105" i="3"/>
  <c r="CF1106" i="3"/>
  <c r="CF1107" i="3"/>
  <c r="CF1108" i="3"/>
  <c r="CF1109" i="3"/>
  <c r="CF1110" i="3"/>
  <c r="CF1111" i="3"/>
  <c r="CF1112" i="3"/>
  <c r="CF1114" i="3"/>
  <c r="CF1115" i="3"/>
  <c r="CF1116" i="3"/>
  <c r="CF1117" i="3"/>
  <c r="CF1119" i="3"/>
  <c r="CF1120" i="3"/>
  <c r="CF1121" i="3"/>
  <c r="CF1122" i="3"/>
  <c r="CF1124" i="3"/>
  <c r="CF1125" i="3"/>
  <c r="CF1126" i="3"/>
  <c r="CF1127" i="3"/>
  <c r="CF1129" i="3"/>
  <c r="CF1130" i="3"/>
  <c r="CF1131" i="3"/>
  <c r="CF1132" i="3"/>
  <c r="CF1133" i="3"/>
  <c r="CF1134" i="3"/>
  <c r="CF1135" i="3"/>
  <c r="CF1136" i="3"/>
  <c r="CF1137" i="3"/>
  <c r="CF1138" i="3"/>
  <c r="CF1139" i="3"/>
  <c r="CF1140" i="3"/>
  <c r="CF1141" i="3"/>
  <c r="CF1142" i="3"/>
  <c r="CF1143" i="3"/>
  <c r="CF1144" i="3"/>
  <c r="CF1145" i="3"/>
  <c r="CF1146" i="3"/>
  <c r="CF1147" i="3"/>
  <c r="CF1148" i="3"/>
  <c r="CF1149" i="3"/>
  <c r="CF1150" i="3"/>
  <c r="CF1151" i="3"/>
  <c r="CF1152" i="3"/>
  <c r="CF1153" i="3"/>
  <c r="CF1154" i="3"/>
  <c r="CF1155" i="3"/>
  <c r="CF1156" i="3"/>
  <c r="CF1157" i="3"/>
  <c r="CF1158" i="3"/>
  <c r="CF1159" i="3"/>
  <c r="CF1160" i="3"/>
  <c r="CF1161" i="3"/>
  <c r="CF1162" i="3"/>
  <c r="CF1163" i="3"/>
  <c r="CF1164" i="3"/>
  <c r="CF1165" i="3"/>
  <c r="CF1166" i="3"/>
  <c r="CF1167" i="3"/>
  <c r="CF1168" i="3"/>
  <c r="CF1169" i="3"/>
  <c r="CF1170" i="3"/>
  <c r="CF1171" i="3"/>
  <c r="CF1172" i="3"/>
  <c r="CF1173" i="3"/>
  <c r="CF1174" i="3"/>
  <c r="CF1175" i="3"/>
  <c r="CF1176" i="3"/>
  <c r="CF1177" i="3"/>
  <c r="CF1178" i="3"/>
  <c r="CF1179" i="3"/>
  <c r="CF1180" i="3"/>
  <c r="CF1181" i="3"/>
  <c r="CF1182" i="3"/>
  <c r="CF1183" i="3"/>
  <c r="CF1184" i="3"/>
  <c r="CF1185" i="3"/>
  <c r="CF1186" i="3"/>
  <c r="CF1187" i="3"/>
  <c r="CF1188" i="3"/>
  <c r="CF1189" i="3"/>
  <c r="CF1190" i="3"/>
  <c r="CF1191" i="3"/>
  <c r="CF1192" i="3"/>
  <c r="CF1193" i="3"/>
  <c r="CF1194" i="3"/>
  <c r="CF1195" i="3"/>
  <c r="CF1196" i="3"/>
  <c r="CF1197" i="3"/>
  <c r="CF1198" i="3"/>
  <c r="CF1199" i="3"/>
  <c r="CF1200" i="3"/>
  <c r="CF1201" i="3"/>
  <c r="CF1202" i="3"/>
  <c r="CF1203" i="3"/>
  <c r="CF1204" i="3"/>
  <c r="CF1205" i="3"/>
  <c r="CF1206" i="3"/>
  <c r="CF1207" i="3"/>
  <c r="CF1208" i="3"/>
  <c r="CF1209" i="3"/>
  <c r="CF1210" i="3"/>
  <c r="CF1211" i="3"/>
  <c r="CF1212" i="3"/>
  <c r="CF1213" i="3"/>
  <c r="CF1214" i="3"/>
  <c r="CF1215" i="3"/>
  <c r="CF1216" i="3"/>
  <c r="CF1217" i="3"/>
  <c r="CF1218" i="3"/>
  <c r="CF1219" i="3"/>
  <c r="CF1220" i="3"/>
  <c r="CF1221" i="3"/>
  <c r="CF1222" i="3"/>
  <c r="CF1223" i="3"/>
  <c r="CF1224" i="3"/>
  <c r="CF1225" i="3"/>
  <c r="CF1226" i="3"/>
  <c r="CF1227" i="3"/>
  <c r="CF1228" i="3"/>
  <c r="CF1229" i="3"/>
  <c r="CF1230" i="3"/>
  <c r="CF1231" i="3"/>
  <c r="CF1232" i="3"/>
  <c r="CF1233" i="3"/>
  <c r="CF1234" i="3"/>
  <c r="CF1235" i="3"/>
  <c r="CF1236" i="3"/>
  <c r="CF1237" i="3"/>
  <c r="CF1238" i="3"/>
  <c r="CF1239" i="3"/>
  <c r="CF1240" i="3"/>
  <c r="CF1241" i="3"/>
  <c r="CF1242" i="3"/>
  <c r="CF1243" i="3"/>
  <c r="CF1244" i="3"/>
  <c r="CF1245" i="3"/>
  <c r="CF1246" i="3"/>
  <c r="CF1247" i="3"/>
  <c r="CF1248" i="3"/>
  <c r="CF1249" i="3"/>
  <c r="CF1250" i="3"/>
  <c r="CF1251" i="3"/>
  <c r="CF1252" i="3"/>
  <c r="CF1253" i="3"/>
  <c r="CF1254" i="3"/>
  <c r="CF1255" i="3"/>
  <c r="CF1256" i="3"/>
  <c r="CF1257" i="3"/>
  <c r="CF1258" i="3"/>
  <c r="CF1259" i="3"/>
  <c r="CF1260" i="3"/>
  <c r="CF1261" i="3"/>
  <c r="CF1262" i="3"/>
  <c r="CF1263" i="3"/>
  <c r="CF1264" i="3"/>
  <c r="CF1265" i="3"/>
  <c r="CF1266" i="3"/>
  <c r="CF1267" i="3"/>
  <c r="CF1268" i="3"/>
  <c r="CF1269" i="3"/>
  <c r="CF1270" i="3"/>
  <c r="CF1271" i="3"/>
  <c r="CF1272" i="3"/>
  <c r="CF1273" i="3"/>
  <c r="CF1274" i="3"/>
  <c r="CF1275" i="3"/>
  <c r="CF1276" i="3"/>
  <c r="CF1277" i="3"/>
  <c r="CF1278" i="3"/>
  <c r="CF1279" i="3"/>
  <c r="CF1280" i="3"/>
  <c r="CF1281" i="3"/>
  <c r="CF1282" i="3"/>
  <c r="CF1283" i="3"/>
  <c r="CF1284" i="3"/>
  <c r="CF1285" i="3"/>
  <c r="CF1286" i="3"/>
  <c r="CF1287" i="3"/>
  <c r="CF1288" i="3"/>
  <c r="CF1289" i="3"/>
  <c r="CF1290" i="3"/>
  <c r="CF1291" i="3"/>
  <c r="CF1292" i="3"/>
  <c r="CF1293" i="3"/>
  <c r="CF1294" i="3"/>
  <c r="CF1295" i="3"/>
  <c r="CF1296" i="3"/>
  <c r="CF1297" i="3"/>
  <c r="CF1298" i="3"/>
  <c r="CF1299" i="3"/>
  <c r="CF1300" i="3"/>
  <c r="CF1301" i="3"/>
  <c r="CF1302" i="3"/>
  <c r="CF1303" i="3"/>
  <c r="CF1304" i="3"/>
  <c r="CF1305" i="3"/>
  <c r="CF1306" i="3"/>
  <c r="CF1307" i="3"/>
  <c r="CF1308" i="3"/>
  <c r="CF1309" i="3"/>
  <c r="CF1310" i="3"/>
  <c r="CF1311" i="3"/>
  <c r="CF1312" i="3"/>
  <c r="CF1313" i="3"/>
  <c r="CF1314" i="3"/>
  <c r="CF1315" i="3"/>
  <c r="CF1316" i="3"/>
  <c r="CF1317" i="3"/>
  <c r="CF1318" i="3"/>
  <c r="CF1319" i="3"/>
  <c r="CF1320" i="3"/>
  <c r="CF1321" i="3"/>
  <c r="CF1322" i="3"/>
  <c r="CF1323" i="3"/>
  <c r="CF1324" i="3"/>
  <c r="CF1325" i="3"/>
  <c r="CF1326" i="3"/>
  <c r="CF1327" i="3"/>
  <c r="CF1328" i="3"/>
  <c r="CF1329" i="3"/>
  <c r="CF1330" i="3"/>
  <c r="CF1331" i="3"/>
  <c r="CF1332" i="3"/>
  <c r="CF1333" i="3"/>
  <c r="CF1334" i="3"/>
  <c r="CF1335" i="3"/>
  <c r="CF1336" i="3"/>
  <c r="CF1337" i="3"/>
  <c r="CF1338" i="3"/>
  <c r="CF1339" i="3"/>
  <c r="CF1340" i="3"/>
  <c r="CF1341" i="3"/>
  <c r="CF1342" i="3"/>
  <c r="CF1343" i="3"/>
  <c r="CF1344" i="3"/>
  <c r="CF1345" i="3"/>
  <c r="CF1346" i="3"/>
  <c r="CF1347" i="3"/>
  <c r="CF1348" i="3"/>
  <c r="CF1349" i="3"/>
  <c r="CF1350" i="3"/>
  <c r="CF1351" i="3"/>
  <c r="CF1352" i="3"/>
  <c r="CF1353" i="3"/>
  <c r="CF1354" i="3"/>
  <c r="CF1355" i="3"/>
  <c r="CF1356" i="3"/>
  <c r="CF1357" i="3"/>
  <c r="CF1358" i="3"/>
  <c r="CF1359" i="3"/>
  <c r="CF1360" i="3"/>
  <c r="CF1361" i="3"/>
  <c r="CF1362" i="3"/>
  <c r="CF1363" i="3"/>
  <c r="CF1364" i="3"/>
  <c r="CF1365" i="3"/>
  <c r="CF1366" i="3"/>
  <c r="CF1367" i="3"/>
  <c r="CF1368" i="3"/>
  <c r="CF1369" i="3"/>
  <c r="CF1370" i="3"/>
  <c r="CF1371" i="3"/>
  <c r="CF1372" i="3"/>
  <c r="CF1373" i="3"/>
  <c r="CF1374" i="3"/>
  <c r="CF1375" i="3"/>
  <c r="CF1376" i="3"/>
  <c r="CF1377" i="3"/>
  <c r="CF1378" i="3"/>
  <c r="CF1379" i="3"/>
  <c r="CF1380" i="3"/>
  <c r="CF1381" i="3"/>
  <c r="CF1382" i="3"/>
  <c r="CF1383" i="3"/>
  <c r="CF1384" i="3"/>
  <c r="CF1385" i="3"/>
  <c r="CF1386" i="3"/>
  <c r="CF1387" i="3"/>
  <c r="CF1388" i="3"/>
  <c r="CF1389" i="3"/>
  <c r="CF1390" i="3"/>
  <c r="CF1391" i="3"/>
  <c r="CF1392" i="3"/>
  <c r="CF1393" i="3"/>
  <c r="CF1394" i="3"/>
  <c r="CF1395" i="3"/>
  <c r="CF1396" i="3"/>
  <c r="CF1397" i="3"/>
  <c r="CF1398" i="3"/>
  <c r="CF1399" i="3"/>
  <c r="CF1400" i="3"/>
  <c r="CF1401" i="3"/>
  <c r="CF1402" i="3"/>
  <c r="CF1403" i="3"/>
  <c r="CF1404" i="3"/>
  <c r="CF1405" i="3"/>
  <c r="CF1406" i="3"/>
  <c r="CF1407" i="3"/>
  <c r="CF1408" i="3"/>
  <c r="CF1409" i="3"/>
  <c r="CF1410" i="3"/>
  <c r="CF1411" i="3"/>
  <c r="CF1412" i="3"/>
  <c r="CF1413" i="3"/>
  <c r="CF1414" i="3"/>
  <c r="CF1415" i="3"/>
  <c r="CF1416" i="3"/>
  <c r="CF1417" i="3"/>
  <c r="CF1418" i="3"/>
  <c r="CF1419" i="3"/>
  <c r="CF1420" i="3"/>
  <c r="CF1421" i="3"/>
  <c r="CF1422" i="3"/>
  <c r="CF1423" i="3"/>
  <c r="CF1424" i="3"/>
  <c r="CF1425" i="3"/>
  <c r="CF1426" i="3"/>
  <c r="CF1427" i="3"/>
  <c r="CF1429" i="3"/>
  <c r="CF1430" i="3"/>
  <c r="CF1431" i="3"/>
  <c r="CF1432" i="3"/>
  <c r="CF1433" i="3"/>
  <c r="CF1434" i="3"/>
  <c r="CF1435" i="3"/>
  <c r="CF1436" i="3"/>
  <c r="CF1437" i="3"/>
  <c r="CF1438" i="3"/>
  <c r="CF1439" i="3"/>
  <c r="CF1440" i="3"/>
  <c r="CF1441" i="3"/>
  <c r="CF1442" i="3"/>
  <c r="CF1443" i="3"/>
  <c r="CF1444" i="3"/>
  <c r="CF1445" i="3"/>
  <c r="CF1446" i="3"/>
  <c r="CF1447" i="3"/>
  <c r="CF1449" i="3"/>
  <c r="CF1450" i="3"/>
  <c r="CF1451" i="3"/>
  <c r="CF1452" i="3"/>
  <c r="CF1453" i="3"/>
  <c r="CF1454" i="3"/>
  <c r="CF1455" i="3"/>
  <c r="CF1456" i="3"/>
  <c r="CF1457" i="3"/>
  <c r="CF1458" i="3"/>
  <c r="CF1459" i="3"/>
  <c r="CF1460" i="3"/>
  <c r="CF1461" i="3"/>
  <c r="CF1462" i="3"/>
  <c r="CF1463" i="3"/>
  <c r="CF1464" i="3"/>
  <c r="CF1465" i="3"/>
  <c r="CF1466" i="3"/>
  <c r="CF1467" i="3"/>
  <c r="CF1468" i="3"/>
  <c r="CF1469" i="3"/>
  <c r="CF1470" i="3"/>
  <c r="CF1471" i="3"/>
  <c r="CF1472" i="3"/>
  <c r="CF1473" i="3"/>
  <c r="CF1474" i="3"/>
  <c r="CF1475" i="3"/>
  <c r="CF1476" i="3"/>
  <c r="CF1477" i="3"/>
  <c r="CF1478" i="3"/>
  <c r="CF1479" i="3"/>
  <c r="CF1480" i="3"/>
  <c r="CF1481" i="3"/>
  <c r="CF1482" i="3"/>
  <c r="CF1483" i="3"/>
  <c r="CF1484" i="3"/>
  <c r="CF1485" i="3"/>
  <c r="CF1486" i="3"/>
  <c r="CF1487" i="3"/>
  <c r="CF1488" i="3"/>
  <c r="CF1489" i="3"/>
  <c r="CF1490" i="3"/>
  <c r="CF1491" i="3"/>
  <c r="CF1492" i="3"/>
  <c r="CF1493" i="3"/>
  <c r="CF1494" i="3"/>
  <c r="CF1495" i="3"/>
  <c r="CF1496" i="3"/>
  <c r="CF1497" i="3"/>
  <c r="CF1498" i="3"/>
  <c r="CF1499" i="3"/>
  <c r="CF1500" i="3"/>
  <c r="CF1501" i="3"/>
  <c r="CF1502" i="3"/>
  <c r="CF1503" i="3"/>
  <c r="CF1504" i="3"/>
  <c r="CF1505" i="3"/>
  <c r="CF1506" i="3"/>
  <c r="CF1507" i="3"/>
  <c r="CF1508" i="3"/>
  <c r="CF1509" i="3"/>
  <c r="CF1510" i="3"/>
  <c r="CF1511" i="3"/>
  <c r="CF1512" i="3"/>
  <c r="CF1513" i="3"/>
  <c r="CF1514" i="3"/>
  <c r="CF1515" i="3"/>
  <c r="CF1516" i="3"/>
  <c r="CF1517" i="3"/>
  <c r="CF1518" i="3"/>
  <c r="CF1519" i="3"/>
  <c r="CF1520" i="3"/>
  <c r="CF1521" i="3"/>
  <c r="CF1522" i="3"/>
  <c r="CF1523" i="3"/>
  <c r="CF1524" i="3"/>
  <c r="CF1525" i="3"/>
  <c r="CF1526" i="3"/>
  <c r="CF1527" i="3"/>
  <c r="CF1528" i="3"/>
  <c r="CF1529" i="3"/>
  <c r="CF1530" i="3"/>
  <c r="CF1531" i="3"/>
  <c r="CF1532" i="3"/>
  <c r="CF1533" i="3"/>
  <c r="CF1534" i="3"/>
  <c r="CF1535" i="3"/>
  <c r="CF1536" i="3"/>
  <c r="CF1537" i="3"/>
  <c r="CF1538" i="3"/>
  <c r="CF1539" i="3"/>
  <c r="CF1540" i="3"/>
  <c r="CF1541" i="3"/>
  <c r="CF1542" i="3"/>
  <c r="CF1543" i="3"/>
  <c r="CF1544" i="3"/>
  <c r="CF1545" i="3"/>
  <c r="CF1546" i="3"/>
  <c r="CF1547" i="3"/>
  <c r="CF1548" i="3"/>
  <c r="CF1549" i="3"/>
  <c r="CF1550" i="3"/>
  <c r="CF1551" i="3"/>
  <c r="CF1552" i="3"/>
  <c r="CF1553" i="3"/>
  <c r="CF1554" i="3"/>
  <c r="CF1555" i="3"/>
  <c r="CF1556" i="3"/>
  <c r="CF1557" i="3"/>
  <c r="CF1558" i="3"/>
  <c r="CF1559" i="3"/>
  <c r="CF1560" i="3"/>
  <c r="CF1561" i="3"/>
  <c r="CF1562" i="3"/>
  <c r="CF1563" i="3"/>
  <c r="CF1564" i="3"/>
  <c r="CF1565" i="3"/>
  <c r="CF1566" i="3"/>
  <c r="CF1567" i="3"/>
  <c r="CF1568" i="3"/>
  <c r="CF1569" i="3"/>
  <c r="CF1570" i="3"/>
  <c r="CF1571" i="3"/>
  <c r="CF1572" i="3"/>
  <c r="CF1573" i="3"/>
  <c r="CF1574" i="3"/>
  <c r="CF1575" i="3"/>
  <c r="CF1576" i="3"/>
  <c r="CF1577" i="3"/>
  <c r="CF1578" i="3"/>
  <c r="CF1579" i="3"/>
  <c r="CF1580" i="3"/>
  <c r="CF1581" i="3"/>
  <c r="CF1582" i="3"/>
  <c r="CF1583" i="3"/>
  <c r="CF1584" i="3"/>
  <c r="CF1585" i="3"/>
  <c r="CF1586" i="3"/>
  <c r="CF1587" i="3"/>
  <c r="CF1588" i="3"/>
  <c r="CF1589" i="3"/>
  <c r="CF1590" i="3"/>
  <c r="CF1591" i="3"/>
  <c r="CF1592" i="3"/>
  <c r="CF1593" i="3"/>
  <c r="CF1594" i="3"/>
  <c r="CF1595" i="3"/>
  <c r="CF1596" i="3"/>
  <c r="CF1597" i="3"/>
  <c r="CF1599" i="3"/>
  <c r="CF1600" i="3"/>
  <c r="CF1601" i="3"/>
  <c r="CF1602" i="3"/>
  <c r="CF1603" i="3"/>
  <c r="CF1604" i="3"/>
  <c r="CF1605" i="3"/>
  <c r="CF1606" i="3"/>
  <c r="CF1607" i="3"/>
  <c r="CF1608" i="3"/>
  <c r="CF1609" i="3"/>
  <c r="CF1610" i="3"/>
  <c r="CF1611" i="3"/>
  <c r="CF1612" i="3"/>
  <c r="CF1613" i="3"/>
  <c r="CF1614" i="3"/>
  <c r="CF1615" i="3"/>
  <c r="CF1616" i="3"/>
  <c r="CF1617" i="3"/>
  <c r="CF1618" i="3"/>
  <c r="CF1619" i="3"/>
  <c r="CF1620" i="3"/>
  <c r="CF1621" i="3"/>
  <c r="CF1622" i="3"/>
  <c r="CF1623" i="3"/>
  <c r="CF1624" i="3"/>
  <c r="CF1625" i="3"/>
  <c r="CF1626" i="3"/>
  <c r="CF1627" i="3"/>
  <c r="CF1628" i="3"/>
  <c r="CF1629" i="3"/>
  <c r="CF1630" i="3"/>
  <c r="CF1631" i="3"/>
  <c r="CF1632" i="3"/>
  <c r="CF1633" i="3"/>
  <c r="CF1634" i="3"/>
  <c r="CF1635" i="3"/>
  <c r="CF1636" i="3"/>
  <c r="CF1637" i="3"/>
  <c r="CF1638" i="3"/>
  <c r="CF1639" i="3"/>
  <c r="CF1640" i="3"/>
  <c r="CF1641" i="3"/>
  <c r="CF1642" i="3"/>
  <c r="CF1643" i="3"/>
  <c r="CF1644" i="3"/>
  <c r="CF1645" i="3"/>
  <c r="CF1646" i="3"/>
  <c r="CF1647" i="3"/>
  <c r="CF1648" i="3"/>
  <c r="CF1649" i="3"/>
  <c r="CF1650" i="3"/>
  <c r="CF1651" i="3"/>
  <c r="CF1652" i="3"/>
  <c r="CF1653" i="3"/>
  <c r="CF1654" i="3"/>
  <c r="CF1655" i="3"/>
  <c r="CF1656" i="3"/>
  <c r="CF1657" i="3"/>
  <c r="CF1658" i="3"/>
  <c r="CF1659" i="3"/>
  <c r="CF1660" i="3"/>
  <c r="CF1661" i="3"/>
  <c r="CF1662" i="3"/>
  <c r="CF1663" i="3"/>
  <c r="CF1664" i="3"/>
  <c r="CF1665" i="3"/>
  <c r="CF1666" i="3"/>
  <c r="CF1667" i="3"/>
  <c r="CF1668" i="3"/>
  <c r="CF1669" i="3"/>
  <c r="CF1670" i="3"/>
  <c r="CF1671" i="3"/>
  <c r="CF1672" i="3"/>
  <c r="CF1673" i="3"/>
  <c r="CF1674" i="3"/>
  <c r="CF1675" i="3"/>
  <c r="CF1676" i="3"/>
  <c r="CF1677" i="3"/>
  <c r="CF1678" i="3"/>
  <c r="CF1679" i="3"/>
  <c r="CF1680" i="3"/>
  <c r="CF1681" i="3"/>
  <c r="CF1682" i="3"/>
  <c r="CF1684" i="3"/>
  <c r="CF1685" i="3"/>
  <c r="CF1686" i="3"/>
  <c r="CF1687" i="3"/>
  <c r="CF1688" i="3"/>
  <c r="CF1689" i="3"/>
  <c r="CF1690" i="3"/>
  <c r="CF1691" i="3"/>
  <c r="CF1692" i="3"/>
  <c r="CF1694" i="3"/>
  <c r="CF1695" i="3"/>
  <c r="CF1696" i="3"/>
  <c r="CF1697" i="3"/>
  <c r="CF1698" i="3"/>
  <c r="CF1699" i="3"/>
  <c r="CF1700" i="3"/>
  <c r="CF1701" i="3"/>
  <c r="CF1702" i="3"/>
  <c r="CF1704" i="3"/>
  <c r="CF1705" i="3"/>
  <c r="CF1706" i="3"/>
  <c r="CF1707" i="3"/>
  <c r="CF1708" i="3"/>
  <c r="CF1709" i="3"/>
  <c r="CF1710" i="3"/>
  <c r="CF1711" i="3"/>
  <c r="CF1712" i="3"/>
  <c r="CF1713" i="3"/>
  <c r="CF1714" i="3"/>
  <c r="CF1715" i="3"/>
  <c r="CF1716" i="3"/>
  <c r="CF1717" i="3"/>
  <c r="CF1718" i="3"/>
  <c r="CF1719" i="3"/>
  <c r="CF1720" i="3"/>
  <c r="CF1721" i="3"/>
  <c r="CF1722" i="3"/>
  <c r="CF1723" i="3"/>
  <c r="CF1724" i="3"/>
  <c r="CF1725" i="3"/>
  <c r="CF1726" i="3"/>
  <c r="CF1727" i="3"/>
  <c r="CF1728" i="3"/>
  <c r="CF1729" i="3"/>
  <c r="CF1730" i="3"/>
  <c r="CF1731" i="3"/>
  <c r="CF1732" i="3"/>
  <c r="CF1733" i="3"/>
  <c r="CF1734" i="3"/>
  <c r="CF1735" i="3"/>
  <c r="CF1736" i="3"/>
  <c r="CF1737" i="3"/>
  <c r="CF1738" i="3"/>
  <c r="CF1739" i="3"/>
  <c r="CF1740" i="3"/>
  <c r="CF1741" i="3"/>
  <c r="CF1742" i="3"/>
  <c r="CF1743" i="3"/>
  <c r="CF1744" i="3"/>
  <c r="CF1745" i="3"/>
  <c r="CF1746" i="3"/>
  <c r="CF1747" i="3"/>
  <c r="CF1748" i="3"/>
  <c r="CF1749" i="3"/>
  <c r="CF1750" i="3"/>
  <c r="CF1751" i="3"/>
  <c r="CF1752" i="3"/>
  <c r="CF1753" i="3"/>
  <c r="CF1754" i="3"/>
  <c r="CF1755" i="3"/>
  <c r="CF1756" i="3"/>
  <c r="CF1757" i="3"/>
  <c r="CF1758" i="3"/>
  <c r="CF1759" i="3"/>
  <c r="CF1760" i="3"/>
  <c r="CF1761" i="3"/>
  <c r="CF1762" i="3"/>
  <c r="CF1763" i="3"/>
  <c r="CF1764" i="3"/>
  <c r="CF1765" i="3"/>
  <c r="CF1766" i="3"/>
  <c r="CF1767" i="3"/>
  <c r="CF1768" i="3"/>
  <c r="CF1769" i="3"/>
  <c r="CF1770" i="3"/>
  <c r="CF1771" i="3"/>
  <c r="CF1772" i="3"/>
  <c r="CF1773" i="3"/>
  <c r="CF1774" i="3"/>
  <c r="CF1775" i="3"/>
  <c r="CF1776" i="3"/>
  <c r="CF1777" i="3"/>
  <c r="CF1778" i="3"/>
  <c r="CF1779" i="3"/>
  <c r="CF1780" i="3"/>
  <c r="CF1781" i="3"/>
  <c r="CF1782" i="3"/>
  <c r="CF1783" i="3"/>
  <c r="CF1784" i="3"/>
  <c r="CF1785" i="3"/>
  <c r="CF1786" i="3"/>
  <c r="CF1787" i="3"/>
  <c r="CF1788" i="3"/>
  <c r="CF1789" i="3"/>
  <c r="CF1790" i="3"/>
  <c r="CF1791" i="3"/>
  <c r="CF1792" i="3"/>
  <c r="CF1793" i="3"/>
  <c r="CF1794" i="3"/>
  <c r="CF1795" i="3"/>
  <c r="CF1796" i="3"/>
  <c r="CF1797" i="3"/>
  <c r="CF1798" i="3"/>
  <c r="CF1799" i="3"/>
  <c r="CF1800" i="3"/>
  <c r="CF1801" i="3"/>
  <c r="CF1802" i="3"/>
  <c r="CF1803" i="3"/>
  <c r="CF1804" i="3"/>
  <c r="CF1805" i="3"/>
  <c r="CF1806" i="3"/>
  <c r="CF1807" i="3"/>
  <c r="CF1808" i="3"/>
  <c r="CF1809" i="3"/>
  <c r="CF1810" i="3"/>
  <c r="CF1811" i="3"/>
  <c r="CF1812" i="3"/>
  <c r="CF1813" i="3"/>
  <c r="CF1814" i="3"/>
  <c r="CF1815" i="3"/>
  <c r="CF1816" i="3"/>
  <c r="CF1817" i="3"/>
  <c r="CF1818" i="3"/>
  <c r="CF1819" i="3"/>
  <c r="CF1820" i="3"/>
  <c r="CF1821" i="3"/>
  <c r="CF1822" i="3"/>
  <c r="CF1823" i="3"/>
  <c r="CF1824" i="3"/>
  <c r="CF1825" i="3"/>
  <c r="CF1826" i="3"/>
  <c r="CF1827" i="3"/>
  <c r="CF1828" i="3"/>
  <c r="CF1829" i="3"/>
  <c r="CF1830" i="3"/>
  <c r="CF1831" i="3"/>
  <c r="CF1832" i="3"/>
  <c r="CF1833" i="3"/>
  <c r="CF1834" i="3"/>
  <c r="CF1835" i="3"/>
  <c r="CF1836" i="3"/>
  <c r="CF1837" i="3"/>
  <c r="CF1838" i="3"/>
  <c r="CF1839" i="3"/>
  <c r="CF1840" i="3"/>
  <c r="CF1841" i="3"/>
  <c r="CF1842" i="3"/>
  <c r="CF1843" i="3"/>
  <c r="CF1844" i="3"/>
  <c r="CF1845" i="3"/>
  <c r="CF1846" i="3"/>
  <c r="CF1847" i="3"/>
  <c r="CF1848" i="3"/>
  <c r="CF1849" i="3"/>
  <c r="CF1850" i="3"/>
  <c r="CF1851" i="3"/>
  <c r="CF1852" i="3"/>
  <c r="CF1853" i="3"/>
  <c r="CF1854" i="3"/>
  <c r="CF1855" i="3"/>
  <c r="CF1856" i="3"/>
  <c r="CF1857" i="3"/>
  <c r="CF1858" i="3"/>
  <c r="CF1859" i="3"/>
  <c r="CF1860" i="3"/>
  <c r="CF1861" i="3"/>
  <c r="CF1862" i="3"/>
  <c r="CF1863" i="3"/>
  <c r="CF1864" i="3"/>
  <c r="CF1865" i="3"/>
  <c r="CF1866" i="3"/>
  <c r="CF1867" i="3"/>
  <c r="CF1868" i="3"/>
  <c r="CF1869" i="3"/>
  <c r="CF1870" i="3"/>
  <c r="CF1871" i="3"/>
  <c r="CF1872" i="3"/>
  <c r="CF1873" i="3"/>
  <c r="CF1874" i="3"/>
  <c r="CF1875" i="3"/>
  <c r="CF1876" i="3"/>
  <c r="CF1877" i="3"/>
  <c r="CF1878" i="3"/>
  <c r="CF1879" i="3"/>
  <c r="CF1880" i="3"/>
  <c r="CF1881" i="3"/>
  <c r="CF1882" i="3"/>
  <c r="CF1883" i="3"/>
  <c r="CF1884" i="3"/>
  <c r="CF1885" i="3"/>
  <c r="CF1886" i="3"/>
  <c r="CF1887" i="3"/>
  <c r="CF1888" i="3"/>
  <c r="CF1889" i="3"/>
  <c r="CF1890" i="3"/>
  <c r="CF1891" i="3"/>
  <c r="CF1892" i="3"/>
  <c r="CF1893" i="3"/>
  <c r="CF1894" i="3"/>
  <c r="CF1895" i="3"/>
  <c r="CF1896" i="3"/>
  <c r="CF1897" i="3"/>
  <c r="CF1898" i="3"/>
  <c r="CF1899" i="3"/>
  <c r="CF1900" i="3"/>
  <c r="CF1901" i="3"/>
  <c r="CF1902" i="3"/>
  <c r="CF1903" i="3"/>
  <c r="CF1904" i="3"/>
  <c r="CF1905" i="3"/>
  <c r="CF1906" i="3"/>
  <c r="CF1907" i="3"/>
  <c r="CF1908" i="3"/>
  <c r="CF1909" i="3"/>
  <c r="CF1910" i="3"/>
  <c r="CF1911" i="3"/>
  <c r="CF1912" i="3"/>
  <c r="CF1913" i="3"/>
  <c r="CF1914" i="3"/>
  <c r="CF1915" i="3"/>
  <c r="CF1916" i="3"/>
  <c r="CF1917" i="3"/>
  <c r="CF1918" i="3"/>
  <c r="CF1919" i="3"/>
  <c r="CF1920" i="3"/>
  <c r="CF1921" i="3"/>
  <c r="CF1922" i="3"/>
  <c r="CF1923" i="3"/>
  <c r="CF1924" i="3"/>
  <c r="CF1925" i="3"/>
  <c r="CF1926" i="3"/>
  <c r="CF1927" i="3"/>
  <c r="CF1928" i="3"/>
  <c r="CF1929" i="3"/>
  <c r="CF1930" i="3"/>
  <c r="CF1931" i="3"/>
  <c r="CF1932" i="3"/>
  <c r="CF1933" i="3"/>
  <c r="CF1934" i="3"/>
  <c r="CF1935" i="3"/>
  <c r="CF1936" i="3"/>
  <c r="CF1937" i="3"/>
  <c r="CF1938" i="3"/>
  <c r="CF1939" i="3"/>
  <c r="CF1940" i="3"/>
  <c r="CF1941" i="3"/>
  <c r="CF1942" i="3"/>
  <c r="CF1943" i="3"/>
  <c r="CF1944" i="3"/>
  <c r="CF1945" i="3"/>
  <c r="CF1946" i="3"/>
  <c r="CF1947" i="3"/>
  <c r="CF1948" i="3"/>
  <c r="CF1949" i="3"/>
  <c r="CF1950" i="3"/>
  <c r="CF1951" i="3"/>
  <c r="CF1952" i="3"/>
  <c r="CF1953" i="3"/>
  <c r="CF1954" i="3"/>
  <c r="CF1955" i="3"/>
  <c r="CF1956" i="3"/>
  <c r="CF1957" i="3"/>
  <c r="CF1958" i="3"/>
  <c r="CF1959" i="3"/>
  <c r="CF1960" i="3"/>
  <c r="CF1961" i="3"/>
  <c r="CF1962" i="3"/>
  <c r="CF1963" i="3"/>
  <c r="CF1964" i="3"/>
  <c r="CF1965" i="3"/>
  <c r="CF1966" i="3"/>
  <c r="CF1967" i="3"/>
  <c r="CF1968" i="3"/>
  <c r="CF1969" i="3"/>
  <c r="CF1970" i="3"/>
  <c r="CF1971" i="3"/>
  <c r="CF1972" i="3"/>
  <c r="CF1973" i="3"/>
  <c r="CF1974" i="3"/>
  <c r="CF1975" i="3"/>
  <c r="CF1976" i="3"/>
  <c r="CF1977" i="3"/>
  <c r="CF1978" i="3"/>
  <c r="CF1979" i="3"/>
  <c r="CF1980" i="3"/>
  <c r="CF1981" i="3"/>
  <c r="CF1982" i="3"/>
  <c r="CF1983" i="3"/>
  <c r="CF1984" i="3"/>
  <c r="CF1985" i="3"/>
  <c r="CF1986" i="3"/>
  <c r="CF1987" i="3"/>
  <c r="CF1988" i="3"/>
  <c r="CF1989" i="3"/>
  <c r="CF1990" i="3"/>
  <c r="CF1991" i="3"/>
  <c r="CF1992" i="3"/>
  <c r="CF1993" i="3"/>
  <c r="CF1994" i="3"/>
  <c r="CF1995" i="3"/>
  <c r="CF1996" i="3"/>
  <c r="CF1997" i="3"/>
  <c r="CF1998" i="3"/>
  <c r="CF1999" i="3"/>
  <c r="CF2000" i="3"/>
  <c r="CF2001" i="3"/>
  <c r="CF2002" i="3"/>
  <c r="CF2003" i="3"/>
  <c r="CF2004" i="3"/>
  <c r="CF2005" i="3"/>
  <c r="CF2006" i="3"/>
  <c r="CF2007" i="3"/>
  <c r="CF2008" i="3"/>
  <c r="CF2009" i="3"/>
  <c r="CF2010" i="3"/>
  <c r="CF2011" i="3"/>
  <c r="CF2012" i="3"/>
  <c r="CF2013" i="3"/>
  <c r="CF2014" i="3"/>
  <c r="CF2015" i="3"/>
  <c r="CF2016" i="3"/>
  <c r="CF2017" i="3"/>
  <c r="CF2018" i="3"/>
  <c r="CF2019" i="3"/>
  <c r="CF2020" i="3"/>
  <c r="CF2021" i="3"/>
  <c r="CF2022" i="3"/>
  <c r="CF2023" i="3"/>
  <c r="CF2024" i="3"/>
  <c r="CF2025" i="3"/>
  <c r="CF2026" i="3"/>
  <c r="CF2027" i="3"/>
  <c r="CF2028" i="3"/>
  <c r="CF2029" i="3"/>
  <c r="CF2030" i="3"/>
  <c r="CF2031" i="3"/>
  <c r="CF2032" i="3"/>
  <c r="CF2033" i="3"/>
  <c r="CF2034" i="3"/>
  <c r="CF2035" i="3"/>
  <c r="CF2036" i="3"/>
  <c r="CF2037" i="3"/>
  <c r="CF2038" i="3"/>
  <c r="CF2039" i="3"/>
  <c r="CF2040" i="3"/>
  <c r="CF2041" i="3"/>
  <c r="CF2042" i="3"/>
  <c r="CF2043" i="3"/>
  <c r="CF2044" i="3"/>
  <c r="CF2045" i="3"/>
  <c r="CF2046" i="3"/>
  <c r="CF2047" i="3"/>
  <c r="CF2048" i="3"/>
  <c r="CF2049" i="3"/>
  <c r="CF2050" i="3"/>
  <c r="CF2051" i="3"/>
  <c r="CF2052" i="3"/>
  <c r="CE4" i="3"/>
  <c r="CM4" i="3" s="1"/>
  <c r="CE5" i="3"/>
  <c r="CM5" i="3" s="1"/>
  <c r="CE6" i="3"/>
  <c r="CM6" i="3" s="1"/>
  <c r="CE8" i="3"/>
  <c r="CM8" i="3" s="1"/>
  <c r="CE9" i="3"/>
  <c r="CM9" i="3" s="1"/>
  <c r="CE10" i="3"/>
  <c r="CM10" i="3" s="1"/>
  <c r="CE11" i="3"/>
  <c r="CM11" i="3" s="1"/>
  <c r="CE13" i="3"/>
  <c r="CM13" i="3" s="1"/>
  <c r="CE14" i="3"/>
  <c r="CM14" i="3" s="1"/>
  <c r="CE15" i="3"/>
  <c r="CM15" i="3" s="1"/>
  <c r="CE16" i="3"/>
  <c r="CM16" i="3" s="1"/>
  <c r="CE18" i="3"/>
  <c r="CM18" i="3" s="1"/>
  <c r="CE19" i="3"/>
  <c r="CM19" i="3" s="1"/>
  <c r="CE20" i="3"/>
  <c r="CM20" i="3" s="1"/>
  <c r="CE21" i="3"/>
  <c r="CM21" i="3" s="1"/>
  <c r="CE23" i="3"/>
  <c r="CM23" i="3" s="1"/>
  <c r="CE24" i="3"/>
  <c r="CM24" i="3" s="1"/>
  <c r="CE25" i="3"/>
  <c r="CM25" i="3" s="1"/>
  <c r="CE26" i="3"/>
  <c r="CM26" i="3" s="1"/>
  <c r="CE28" i="3"/>
  <c r="CM28" i="3" s="1"/>
  <c r="CE29" i="3"/>
  <c r="CM29" i="3" s="1"/>
  <c r="CE30" i="3"/>
  <c r="CM30" i="3" s="1"/>
  <c r="CE31" i="3"/>
  <c r="CM31" i="3" s="1"/>
  <c r="CE33" i="3"/>
  <c r="CM33" i="3" s="1"/>
  <c r="CE34" i="3"/>
  <c r="CM34" i="3" s="1"/>
  <c r="CE35" i="3"/>
  <c r="CM35" i="3" s="1"/>
  <c r="CE36" i="3"/>
  <c r="CM36" i="3" s="1"/>
  <c r="CE38" i="3"/>
  <c r="CM38" i="3" s="1"/>
  <c r="CE39" i="3"/>
  <c r="CM39" i="3" s="1"/>
  <c r="CE40" i="3"/>
  <c r="CM40" i="3" s="1"/>
  <c r="CE41" i="3"/>
  <c r="CM41" i="3" s="1"/>
  <c r="CE43" i="3"/>
  <c r="CM43" i="3" s="1"/>
  <c r="CE44" i="3"/>
  <c r="CM44" i="3" s="1"/>
  <c r="CE45" i="3"/>
  <c r="CM45" i="3" s="1"/>
  <c r="CE46" i="3"/>
  <c r="CM46" i="3" s="1"/>
  <c r="CE48" i="3"/>
  <c r="CM48" i="3" s="1"/>
  <c r="CE49" i="3"/>
  <c r="CM49" i="3" s="1"/>
  <c r="CE50" i="3"/>
  <c r="CM50" i="3" s="1"/>
  <c r="CE51" i="3"/>
  <c r="CM51" i="3" s="1"/>
  <c r="CE53" i="3"/>
  <c r="CM53" i="3" s="1"/>
  <c r="CE54" i="3"/>
  <c r="CM54" i="3" s="1"/>
  <c r="CE55" i="3"/>
  <c r="CM55" i="3" s="1"/>
  <c r="CE56" i="3"/>
  <c r="CM56" i="3" s="1"/>
  <c r="CE58" i="3"/>
  <c r="CM58" i="3" s="1"/>
  <c r="CE59" i="3"/>
  <c r="CM59" i="3" s="1"/>
  <c r="CE60" i="3"/>
  <c r="CM60" i="3" s="1"/>
  <c r="CE61" i="3"/>
  <c r="CM61" i="3" s="1"/>
  <c r="CE63" i="3"/>
  <c r="CM63" i="3" s="1"/>
  <c r="CE64" i="3"/>
  <c r="CM64" i="3" s="1"/>
  <c r="CE65" i="3"/>
  <c r="CM65" i="3" s="1"/>
  <c r="CE66" i="3"/>
  <c r="CM66" i="3" s="1"/>
  <c r="CE68" i="3"/>
  <c r="CM68" i="3" s="1"/>
  <c r="CE69" i="3"/>
  <c r="CM69" i="3" s="1"/>
  <c r="CE70" i="3"/>
  <c r="CM70" i="3" s="1"/>
  <c r="CE71" i="3"/>
  <c r="CM71" i="3" s="1"/>
  <c r="CE73" i="3"/>
  <c r="CM73" i="3" s="1"/>
  <c r="CE74" i="3"/>
  <c r="CM74" i="3" s="1"/>
  <c r="CE75" i="3"/>
  <c r="CM75" i="3" s="1"/>
  <c r="CE76" i="3"/>
  <c r="CM76" i="3" s="1"/>
  <c r="CE78" i="3"/>
  <c r="CM78" i="3" s="1"/>
  <c r="CE79" i="3"/>
  <c r="CM79" i="3" s="1"/>
  <c r="CE80" i="3"/>
  <c r="CM80" i="3" s="1"/>
  <c r="CE81" i="3"/>
  <c r="CM81" i="3" s="1"/>
  <c r="CE83" i="3"/>
  <c r="CM83" i="3" s="1"/>
  <c r="CE84" i="3"/>
  <c r="CM84" i="3" s="1"/>
  <c r="CE85" i="3"/>
  <c r="CM85" i="3" s="1"/>
  <c r="CE86" i="3"/>
  <c r="CM86" i="3" s="1"/>
  <c r="CE88" i="3"/>
  <c r="CM88" i="3" s="1"/>
  <c r="CE89" i="3"/>
  <c r="CM89" i="3" s="1"/>
  <c r="CE90" i="3"/>
  <c r="CM90" i="3" s="1"/>
  <c r="CE91" i="3"/>
  <c r="CM91" i="3" s="1"/>
  <c r="CE93" i="3"/>
  <c r="CM93" i="3" s="1"/>
  <c r="CE94" i="3"/>
  <c r="CM94" i="3" s="1"/>
  <c r="CE95" i="3"/>
  <c r="CM95" i="3" s="1"/>
  <c r="CE96" i="3"/>
  <c r="CM96" i="3" s="1"/>
  <c r="CE98" i="3"/>
  <c r="CM98" i="3" s="1"/>
  <c r="CE99" i="3"/>
  <c r="CM99" i="3" s="1"/>
  <c r="CE100" i="3"/>
  <c r="CM100" i="3" s="1"/>
  <c r="CE101" i="3"/>
  <c r="CM101" i="3" s="1"/>
  <c r="CE103" i="3"/>
  <c r="CM103" i="3" s="1"/>
  <c r="CE104" i="3"/>
  <c r="CM104" i="3" s="1"/>
  <c r="CE105" i="3"/>
  <c r="CM105" i="3" s="1"/>
  <c r="CE106" i="3"/>
  <c r="CM106" i="3" s="1"/>
  <c r="CE108" i="3"/>
  <c r="CM108" i="3" s="1"/>
  <c r="CE109" i="3"/>
  <c r="CM109" i="3" s="1"/>
  <c r="CE110" i="3"/>
  <c r="CM110" i="3" s="1"/>
  <c r="CE111" i="3"/>
  <c r="CM111" i="3" s="1"/>
  <c r="CE113" i="3"/>
  <c r="CM113" i="3" s="1"/>
  <c r="CE114" i="3"/>
  <c r="CM114" i="3" s="1"/>
  <c r="CE115" i="3"/>
  <c r="CM115" i="3" s="1"/>
  <c r="CE116" i="3"/>
  <c r="CM116" i="3" s="1"/>
  <c r="CE118" i="3"/>
  <c r="CM118" i="3" s="1"/>
  <c r="CE119" i="3"/>
  <c r="CM119" i="3" s="1"/>
  <c r="CE120" i="3"/>
  <c r="CM120" i="3" s="1"/>
  <c r="CE121" i="3"/>
  <c r="CM121" i="3" s="1"/>
  <c r="CE123" i="3"/>
  <c r="CM123" i="3" s="1"/>
  <c r="CE124" i="3"/>
  <c r="CM124" i="3" s="1"/>
  <c r="CE125" i="3"/>
  <c r="CM125" i="3" s="1"/>
  <c r="CE126" i="3"/>
  <c r="CM126" i="3" s="1"/>
  <c r="CE128" i="3"/>
  <c r="CM128" i="3" s="1"/>
  <c r="CE129" i="3"/>
  <c r="CM129" i="3" s="1"/>
  <c r="CE130" i="3"/>
  <c r="CM130" i="3" s="1"/>
  <c r="CE131" i="3"/>
  <c r="CM131" i="3" s="1"/>
  <c r="CE133" i="3"/>
  <c r="CM133" i="3" s="1"/>
  <c r="CE134" i="3"/>
  <c r="CM134" i="3" s="1"/>
  <c r="CE135" i="3"/>
  <c r="CM135" i="3" s="1"/>
  <c r="CE136" i="3"/>
  <c r="CM136" i="3" s="1"/>
  <c r="CE138" i="3"/>
  <c r="CM138" i="3" s="1"/>
  <c r="CE139" i="3"/>
  <c r="CM139" i="3" s="1"/>
  <c r="CE140" i="3"/>
  <c r="CM140" i="3" s="1"/>
  <c r="CE141" i="3"/>
  <c r="CM141" i="3" s="1"/>
  <c r="CE143" i="3"/>
  <c r="CM143" i="3" s="1"/>
  <c r="CE144" i="3"/>
  <c r="CM144" i="3" s="1"/>
  <c r="CE145" i="3"/>
  <c r="CM145" i="3" s="1"/>
  <c r="CE146" i="3"/>
  <c r="CM146" i="3" s="1"/>
  <c r="CE148" i="3"/>
  <c r="CM148" i="3" s="1"/>
  <c r="CE149" i="3"/>
  <c r="CM149" i="3" s="1"/>
  <c r="CE150" i="3"/>
  <c r="CM150" i="3" s="1"/>
  <c r="CE151" i="3"/>
  <c r="CM151" i="3" s="1"/>
  <c r="CE153" i="3"/>
  <c r="CM153" i="3" s="1"/>
  <c r="CE154" i="3"/>
  <c r="CM154" i="3" s="1"/>
  <c r="CE155" i="3"/>
  <c r="CM155" i="3" s="1"/>
  <c r="CE156" i="3"/>
  <c r="CM156" i="3" s="1"/>
  <c r="CE158" i="3"/>
  <c r="CM158" i="3" s="1"/>
  <c r="CE159" i="3"/>
  <c r="CM159" i="3" s="1"/>
  <c r="CE160" i="3"/>
  <c r="CM160" i="3" s="1"/>
  <c r="CE161" i="3"/>
  <c r="CM161" i="3" s="1"/>
  <c r="CE163" i="3"/>
  <c r="CM163" i="3" s="1"/>
  <c r="CE164" i="3"/>
  <c r="CM164" i="3" s="1"/>
  <c r="CE165" i="3"/>
  <c r="CM165" i="3" s="1"/>
  <c r="CE166" i="3"/>
  <c r="CM166" i="3" s="1"/>
  <c r="CE168" i="3"/>
  <c r="CM168" i="3" s="1"/>
  <c r="CE169" i="3"/>
  <c r="CM169" i="3" s="1"/>
  <c r="CE170" i="3"/>
  <c r="CM170" i="3" s="1"/>
  <c r="CE171" i="3"/>
  <c r="CM171" i="3" s="1"/>
  <c r="CE173" i="3"/>
  <c r="CM173" i="3" s="1"/>
  <c r="CE174" i="3"/>
  <c r="CM174" i="3" s="1"/>
  <c r="CE175" i="3"/>
  <c r="CM175" i="3" s="1"/>
  <c r="CE176" i="3"/>
  <c r="CM176" i="3" s="1"/>
  <c r="CE178" i="3"/>
  <c r="CM178" i="3" s="1"/>
  <c r="CE179" i="3"/>
  <c r="CM179" i="3" s="1"/>
  <c r="CE180" i="3"/>
  <c r="CM180" i="3" s="1"/>
  <c r="CE181" i="3"/>
  <c r="CM181" i="3" s="1"/>
  <c r="CE183" i="3"/>
  <c r="CM183" i="3" s="1"/>
  <c r="CE184" i="3"/>
  <c r="CM184" i="3" s="1"/>
  <c r="CE185" i="3"/>
  <c r="CM185" i="3" s="1"/>
  <c r="CE186" i="3"/>
  <c r="CM186" i="3" s="1"/>
  <c r="CE188" i="3"/>
  <c r="CM188" i="3" s="1"/>
  <c r="CE189" i="3"/>
  <c r="CM189" i="3" s="1"/>
  <c r="CE190" i="3"/>
  <c r="CM190" i="3" s="1"/>
  <c r="CE191" i="3"/>
  <c r="CM191" i="3" s="1"/>
  <c r="CE193" i="3"/>
  <c r="CM193" i="3" s="1"/>
  <c r="CE194" i="3"/>
  <c r="CM194" i="3" s="1"/>
  <c r="CE195" i="3"/>
  <c r="CM195" i="3" s="1"/>
  <c r="CE196" i="3"/>
  <c r="CM196" i="3" s="1"/>
  <c r="CE198" i="3"/>
  <c r="CM198" i="3" s="1"/>
  <c r="CE199" i="3"/>
  <c r="CM199" i="3" s="1"/>
  <c r="CE200" i="3"/>
  <c r="CM200" i="3" s="1"/>
  <c r="CE201" i="3"/>
  <c r="CM201" i="3" s="1"/>
  <c r="CE203" i="3"/>
  <c r="CM203" i="3" s="1"/>
  <c r="CE204" i="3"/>
  <c r="CM204" i="3" s="1"/>
  <c r="CE205" i="3"/>
  <c r="CM205" i="3" s="1"/>
  <c r="CE206" i="3"/>
  <c r="CM206" i="3" s="1"/>
  <c r="CE208" i="3"/>
  <c r="CM208" i="3" s="1"/>
  <c r="CE209" i="3"/>
  <c r="CM209" i="3" s="1"/>
  <c r="CE210" i="3"/>
  <c r="CM210" i="3" s="1"/>
  <c r="CE211" i="3"/>
  <c r="CM211" i="3" s="1"/>
  <c r="CE213" i="3"/>
  <c r="CM213" i="3" s="1"/>
  <c r="CE214" i="3"/>
  <c r="CM214" i="3" s="1"/>
  <c r="CE215" i="3"/>
  <c r="CM215" i="3" s="1"/>
  <c r="CE216" i="3"/>
  <c r="CM216" i="3" s="1"/>
  <c r="CE218" i="3"/>
  <c r="CM218" i="3" s="1"/>
  <c r="CE219" i="3"/>
  <c r="CM219" i="3" s="1"/>
  <c r="CE220" i="3"/>
  <c r="CM220" i="3" s="1"/>
  <c r="CE221" i="3"/>
  <c r="CM221" i="3" s="1"/>
  <c r="CE223" i="3"/>
  <c r="CM223" i="3" s="1"/>
  <c r="CE224" i="3"/>
  <c r="CM224" i="3" s="1"/>
  <c r="CE225" i="3"/>
  <c r="CM225" i="3" s="1"/>
  <c r="CE226" i="3"/>
  <c r="CM226" i="3" s="1"/>
  <c r="CE228" i="3"/>
  <c r="CM228" i="3" s="1"/>
  <c r="CE229" i="3"/>
  <c r="CM229" i="3" s="1"/>
  <c r="CE230" i="3"/>
  <c r="CM230" i="3" s="1"/>
  <c r="CE231" i="3"/>
  <c r="CM231" i="3" s="1"/>
  <c r="CE233" i="3"/>
  <c r="CM233" i="3" s="1"/>
  <c r="CE234" i="3"/>
  <c r="CM234" i="3" s="1"/>
  <c r="CE235" i="3"/>
  <c r="CM235" i="3" s="1"/>
  <c r="CE236" i="3"/>
  <c r="CM236" i="3" s="1"/>
  <c r="CE238" i="3"/>
  <c r="CM238" i="3" s="1"/>
  <c r="CE239" i="3"/>
  <c r="CM239" i="3" s="1"/>
  <c r="CE240" i="3"/>
  <c r="CM240" i="3" s="1"/>
  <c r="CE241" i="3"/>
  <c r="CM241" i="3" s="1"/>
  <c r="CE243" i="3"/>
  <c r="CM243" i="3" s="1"/>
  <c r="CE244" i="3"/>
  <c r="CM244" i="3" s="1"/>
  <c r="CE245" i="3"/>
  <c r="CM245" i="3" s="1"/>
  <c r="CE246" i="3"/>
  <c r="CM246" i="3" s="1"/>
  <c r="CE248" i="3"/>
  <c r="CM248" i="3" s="1"/>
  <c r="CE249" i="3"/>
  <c r="CM249" i="3" s="1"/>
  <c r="CE250" i="3"/>
  <c r="CM250" i="3" s="1"/>
  <c r="CE251" i="3"/>
  <c r="CM251" i="3" s="1"/>
  <c r="CE253" i="3"/>
  <c r="CM253" i="3" s="1"/>
  <c r="CE254" i="3"/>
  <c r="CM254" i="3" s="1"/>
  <c r="CE255" i="3"/>
  <c r="CM255" i="3" s="1"/>
  <c r="CE256" i="3"/>
  <c r="CM256" i="3" s="1"/>
  <c r="CE258" i="3"/>
  <c r="CM258" i="3" s="1"/>
  <c r="CE259" i="3"/>
  <c r="CM259" i="3" s="1"/>
  <c r="CE260" i="3"/>
  <c r="CM260" i="3" s="1"/>
  <c r="CE261" i="3"/>
  <c r="CM261" i="3" s="1"/>
  <c r="CE263" i="3"/>
  <c r="CM263" i="3" s="1"/>
  <c r="CE264" i="3"/>
  <c r="CM264" i="3" s="1"/>
  <c r="CE265" i="3"/>
  <c r="CM265" i="3" s="1"/>
  <c r="CE266" i="3"/>
  <c r="CM266" i="3" s="1"/>
  <c r="CE268" i="3"/>
  <c r="CM268" i="3" s="1"/>
  <c r="CE269" i="3"/>
  <c r="CM269" i="3" s="1"/>
  <c r="CE270" i="3"/>
  <c r="CM270" i="3" s="1"/>
  <c r="CE271" i="3"/>
  <c r="CM271" i="3" s="1"/>
  <c r="CE273" i="3"/>
  <c r="CM273" i="3" s="1"/>
  <c r="CE274" i="3"/>
  <c r="CM274" i="3" s="1"/>
  <c r="CE275" i="3"/>
  <c r="CM275" i="3" s="1"/>
  <c r="CE276" i="3"/>
  <c r="CM276" i="3" s="1"/>
  <c r="CE278" i="3"/>
  <c r="CM278" i="3" s="1"/>
  <c r="CE279" i="3"/>
  <c r="CM279" i="3" s="1"/>
  <c r="CE280" i="3"/>
  <c r="CM280" i="3" s="1"/>
  <c r="CE281" i="3"/>
  <c r="CM281" i="3" s="1"/>
  <c r="CE283" i="3"/>
  <c r="CM283" i="3" s="1"/>
  <c r="CE284" i="3"/>
  <c r="CM284" i="3" s="1"/>
  <c r="CE285" i="3"/>
  <c r="CM285" i="3" s="1"/>
  <c r="CE286" i="3"/>
  <c r="CM286" i="3" s="1"/>
  <c r="CE288" i="3"/>
  <c r="CM288" i="3" s="1"/>
  <c r="CE289" i="3"/>
  <c r="CM289" i="3" s="1"/>
  <c r="CE290" i="3"/>
  <c r="CM290" i="3" s="1"/>
  <c r="CE291" i="3"/>
  <c r="CM291" i="3" s="1"/>
  <c r="CE293" i="3"/>
  <c r="CM293" i="3" s="1"/>
  <c r="CE294" i="3"/>
  <c r="CM294" i="3" s="1"/>
  <c r="CE295" i="3"/>
  <c r="CM295" i="3" s="1"/>
  <c r="CE296" i="3"/>
  <c r="CM296" i="3" s="1"/>
  <c r="CE298" i="3"/>
  <c r="CM298" i="3" s="1"/>
  <c r="CE299" i="3"/>
  <c r="CM299" i="3" s="1"/>
  <c r="CE300" i="3"/>
  <c r="CM300" i="3" s="1"/>
  <c r="CE301" i="3"/>
  <c r="CM301" i="3" s="1"/>
  <c r="CE303" i="3"/>
  <c r="CM303" i="3" s="1"/>
  <c r="CE304" i="3"/>
  <c r="CM304" i="3" s="1"/>
  <c r="CE305" i="3"/>
  <c r="CM305" i="3" s="1"/>
  <c r="CE306" i="3"/>
  <c r="CM306" i="3" s="1"/>
  <c r="CE308" i="3"/>
  <c r="CM308" i="3" s="1"/>
  <c r="CE309" i="3"/>
  <c r="CM309" i="3" s="1"/>
  <c r="CE310" i="3"/>
  <c r="CM310" i="3" s="1"/>
  <c r="CE311" i="3"/>
  <c r="CM311" i="3" s="1"/>
  <c r="CE313" i="3"/>
  <c r="CM313" i="3" s="1"/>
  <c r="CE314" i="3"/>
  <c r="CM314" i="3" s="1"/>
  <c r="CE315" i="3"/>
  <c r="CM315" i="3" s="1"/>
  <c r="CE316" i="3"/>
  <c r="CM316" i="3" s="1"/>
  <c r="CE318" i="3"/>
  <c r="CM318" i="3" s="1"/>
  <c r="CE319" i="3"/>
  <c r="CM319" i="3" s="1"/>
  <c r="CE320" i="3"/>
  <c r="CM320" i="3" s="1"/>
  <c r="CE321" i="3"/>
  <c r="CM321" i="3" s="1"/>
  <c r="CE323" i="3"/>
  <c r="CM323" i="3" s="1"/>
  <c r="CE324" i="3"/>
  <c r="CM324" i="3" s="1"/>
  <c r="CE325" i="3"/>
  <c r="CM325" i="3" s="1"/>
  <c r="CE326" i="3"/>
  <c r="CM326" i="3" s="1"/>
  <c r="CE328" i="3"/>
  <c r="CM328" i="3" s="1"/>
  <c r="CE329" i="3"/>
  <c r="CM329" i="3" s="1"/>
  <c r="CE330" i="3"/>
  <c r="CM330" i="3" s="1"/>
  <c r="CE331" i="3"/>
  <c r="CM331" i="3" s="1"/>
  <c r="CE333" i="3"/>
  <c r="CM333" i="3" s="1"/>
  <c r="CE334" i="3"/>
  <c r="CM334" i="3" s="1"/>
  <c r="CE335" i="3"/>
  <c r="CM335" i="3" s="1"/>
  <c r="CE336" i="3"/>
  <c r="CM336" i="3" s="1"/>
  <c r="CE338" i="3"/>
  <c r="CM338" i="3" s="1"/>
  <c r="CE339" i="3"/>
  <c r="CM339" i="3" s="1"/>
  <c r="CE340" i="3"/>
  <c r="CM340" i="3" s="1"/>
  <c r="CE341" i="3"/>
  <c r="CM341" i="3" s="1"/>
  <c r="CE343" i="3"/>
  <c r="CM343" i="3" s="1"/>
  <c r="CE344" i="3"/>
  <c r="CM344" i="3" s="1"/>
  <c r="CE345" i="3"/>
  <c r="CM345" i="3" s="1"/>
  <c r="CE346" i="3"/>
  <c r="CM346" i="3" s="1"/>
  <c r="CE348" i="3"/>
  <c r="CM348" i="3" s="1"/>
  <c r="CE349" i="3"/>
  <c r="CM349" i="3" s="1"/>
  <c r="CE350" i="3"/>
  <c r="CM350" i="3" s="1"/>
  <c r="CE351" i="3"/>
  <c r="CM351" i="3" s="1"/>
  <c r="CE353" i="3"/>
  <c r="CM353" i="3" s="1"/>
  <c r="CE354" i="3"/>
  <c r="CM354" i="3" s="1"/>
  <c r="CE355" i="3"/>
  <c r="CM355" i="3" s="1"/>
  <c r="CE356" i="3"/>
  <c r="CM356" i="3" s="1"/>
  <c r="CE358" i="3"/>
  <c r="CM358" i="3" s="1"/>
  <c r="CE359" i="3"/>
  <c r="CM359" i="3" s="1"/>
  <c r="CE360" i="3"/>
  <c r="CM360" i="3" s="1"/>
  <c r="CE361" i="3"/>
  <c r="CM361" i="3" s="1"/>
  <c r="CE363" i="3"/>
  <c r="CM363" i="3" s="1"/>
  <c r="CE364" i="3"/>
  <c r="CM364" i="3" s="1"/>
  <c r="CE365" i="3"/>
  <c r="CM365" i="3" s="1"/>
  <c r="CE366" i="3"/>
  <c r="CM366" i="3" s="1"/>
  <c r="CE368" i="3"/>
  <c r="CM368" i="3" s="1"/>
  <c r="CE369" i="3"/>
  <c r="CM369" i="3" s="1"/>
  <c r="CE370" i="3"/>
  <c r="CM370" i="3" s="1"/>
  <c r="CE371" i="3"/>
  <c r="CM371" i="3" s="1"/>
  <c r="CE373" i="3"/>
  <c r="CM373" i="3" s="1"/>
  <c r="CE374" i="3"/>
  <c r="CM374" i="3" s="1"/>
  <c r="CE375" i="3"/>
  <c r="CM375" i="3" s="1"/>
  <c r="CE376" i="3"/>
  <c r="CM376" i="3" s="1"/>
  <c r="CE378" i="3"/>
  <c r="CM378" i="3" s="1"/>
  <c r="CE379" i="3"/>
  <c r="CM379" i="3" s="1"/>
  <c r="CE380" i="3"/>
  <c r="CM380" i="3" s="1"/>
  <c r="CE381" i="3"/>
  <c r="CM381" i="3" s="1"/>
  <c r="CE383" i="3"/>
  <c r="CM383" i="3" s="1"/>
  <c r="CE384" i="3"/>
  <c r="CM384" i="3" s="1"/>
  <c r="CE385" i="3"/>
  <c r="CM385" i="3" s="1"/>
  <c r="CE386" i="3"/>
  <c r="CM386" i="3" s="1"/>
  <c r="CE388" i="3"/>
  <c r="CM388" i="3" s="1"/>
  <c r="CE389" i="3"/>
  <c r="CM389" i="3" s="1"/>
  <c r="CE390" i="3"/>
  <c r="CM390" i="3" s="1"/>
  <c r="CE391" i="3"/>
  <c r="CM391" i="3" s="1"/>
  <c r="CE393" i="3"/>
  <c r="CM393" i="3" s="1"/>
  <c r="CE394" i="3"/>
  <c r="CM394" i="3" s="1"/>
  <c r="CE395" i="3"/>
  <c r="CM395" i="3" s="1"/>
  <c r="CE396" i="3"/>
  <c r="CM396" i="3" s="1"/>
  <c r="CE398" i="3"/>
  <c r="CM398" i="3" s="1"/>
  <c r="CE399" i="3"/>
  <c r="CM399" i="3" s="1"/>
  <c r="CE400" i="3"/>
  <c r="CM400" i="3" s="1"/>
  <c r="CE401" i="3"/>
  <c r="CM401" i="3" s="1"/>
  <c r="CE403" i="3"/>
  <c r="CM403" i="3" s="1"/>
  <c r="CE404" i="3"/>
  <c r="CM404" i="3" s="1"/>
  <c r="CE405" i="3"/>
  <c r="CM405" i="3" s="1"/>
  <c r="CE406" i="3"/>
  <c r="CM406" i="3" s="1"/>
  <c r="CE408" i="3"/>
  <c r="CM408" i="3" s="1"/>
  <c r="CE409" i="3"/>
  <c r="CM409" i="3" s="1"/>
  <c r="CE410" i="3"/>
  <c r="CM410" i="3" s="1"/>
  <c r="CE411" i="3"/>
  <c r="CM411" i="3" s="1"/>
  <c r="CE413" i="3"/>
  <c r="CM413" i="3" s="1"/>
  <c r="CE414" i="3"/>
  <c r="CM414" i="3" s="1"/>
  <c r="CE415" i="3"/>
  <c r="CM415" i="3" s="1"/>
  <c r="CE416" i="3"/>
  <c r="CM416" i="3" s="1"/>
  <c r="CE418" i="3"/>
  <c r="CM418" i="3" s="1"/>
  <c r="CE419" i="3"/>
  <c r="CM419" i="3" s="1"/>
  <c r="CE420" i="3"/>
  <c r="CM420" i="3" s="1"/>
  <c r="CE421" i="3"/>
  <c r="CM421" i="3" s="1"/>
  <c r="CE423" i="3"/>
  <c r="CM423" i="3" s="1"/>
  <c r="CE424" i="3"/>
  <c r="CM424" i="3" s="1"/>
  <c r="CE425" i="3"/>
  <c r="CM425" i="3" s="1"/>
  <c r="CE426" i="3"/>
  <c r="CM426" i="3" s="1"/>
  <c r="CE428" i="3"/>
  <c r="CM428" i="3" s="1"/>
  <c r="CE429" i="3"/>
  <c r="CM429" i="3" s="1"/>
  <c r="CE430" i="3"/>
  <c r="CM430" i="3" s="1"/>
  <c r="CE431" i="3"/>
  <c r="CM431" i="3" s="1"/>
  <c r="CE433" i="3"/>
  <c r="CM433" i="3" s="1"/>
  <c r="CE434" i="3"/>
  <c r="CM434" i="3" s="1"/>
  <c r="CE435" i="3"/>
  <c r="CM435" i="3" s="1"/>
  <c r="CE436" i="3"/>
  <c r="CM436" i="3" s="1"/>
  <c r="CE438" i="3"/>
  <c r="CM438" i="3" s="1"/>
  <c r="CE439" i="3"/>
  <c r="CM439" i="3" s="1"/>
  <c r="CE440" i="3"/>
  <c r="CM440" i="3" s="1"/>
  <c r="CE441" i="3"/>
  <c r="CM441" i="3" s="1"/>
  <c r="CE443" i="3"/>
  <c r="CM443" i="3" s="1"/>
  <c r="CE444" i="3"/>
  <c r="CM444" i="3" s="1"/>
  <c r="CE445" i="3"/>
  <c r="CM445" i="3" s="1"/>
  <c r="CE446" i="3"/>
  <c r="CM446" i="3" s="1"/>
  <c r="CE448" i="3"/>
  <c r="CM448" i="3" s="1"/>
  <c r="CE449" i="3"/>
  <c r="CM449" i="3" s="1"/>
  <c r="CE450" i="3"/>
  <c r="CM450" i="3" s="1"/>
  <c r="CE451" i="3"/>
  <c r="CM451" i="3" s="1"/>
  <c r="CE453" i="3"/>
  <c r="CM453" i="3" s="1"/>
  <c r="CE454" i="3"/>
  <c r="CM454" i="3" s="1"/>
  <c r="CE455" i="3"/>
  <c r="CM455" i="3" s="1"/>
  <c r="CE456" i="3"/>
  <c r="CM456" i="3" s="1"/>
  <c r="CE458" i="3"/>
  <c r="CM458" i="3" s="1"/>
  <c r="CE459" i="3"/>
  <c r="CM459" i="3" s="1"/>
  <c r="CE460" i="3"/>
  <c r="CM460" i="3" s="1"/>
  <c r="CE461" i="3"/>
  <c r="CM461" i="3" s="1"/>
  <c r="CE463" i="3"/>
  <c r="CM463" i="3" s="1"/>
  <c r="CE464" i="3"/>
  <c r="CM464" i="3" s="1"/>
  <c r="CE465" i="3"/>
  <c r="CM465" i="3" s="1"/>
  <c r="CE466" i="3"/>
  <c r="CM466" i="3" s="1"/>
  <c r="CE468" i="3"/>
  <c r="CM468" i="3" s="1"/>
  <c r="CE469" i="3"/>
  <c r="CM469" i="3" s="1"/>
  <c r="CE470" i="3"/>
  <c r="CM470" i="3" s="1"/>
  <c r="CE471" i="3"/>
  <c r="CM471" i="3" s="1"/>
  <c r="CE473" i="3"/>
  <c r="CM473" i="3" s="1"/>
  <c r="CE474" i="3"/>
  <c r="CM474" i="3" s="1"/>
  <c r="CE475" i="3"/>
  <c r="CM475" i="3" s="1"/>
  <c r="CE476" i="3"/>
  <c r="CM476" i="3" s="1"/>
  <c r="CE478" i="3"/>
  <c r="CM478" i="3" s="1"/>
  <c r="CE479" i="3"/>
  <c r="CM479" i="3" s="1"/>
  <c r="CE480" i="3"/>
  <c r="CM480" i="3" s="1"/>
  <c r="CE481" i="3"/>
  <c r="CM481" i="3" s="1"/>
  <c r="CE483" i="3"/>
  <c r="CM483" i="3" s="1"/>
  <c r="CE484" i="3"/>
  <c r="CM484" i="3" s="1"/>
  <c r="CE485" i="3"/>
  <c r="CM485" i="3" s="1"/>
  <c r="CE486" i="3"/>
  <c r="CM486" i="3" s="1"/>
  <c r="CE488" i="3"/>
  <c r="CM488" i="3" s="1"/>
  <c r="CE489" i="3"/>
  <c r="CM489" i="3" s="1"/>
  <c r="CE490" i="3"/>
  <c r="CM490" i="3" s="1"/>
  <c r="CE491" i="3"/>
  <c r="CM491" i="3" s="1"/>
  <c r="CE493" i="3"/>
  <c r="CM493" i="3" s="1"/>
  <c r="CE494" i="3"/>
  <c r="CM494" i="3" s="1"/>
  <c r="CE495" i="3"/>
  <c r="CM495" i="3" s="1"/>
  <c r="CE496" i="3"/>
  <c r="CM496" i="3" s="1"/>
  <c r="CE498" i="3"/>
  <c r="CM498" i="3" s="1"/>
  <c r="CE499" i="3"/>
  <c r="CM499" i="3" s="1"/>
  <c r="CE500" i="3"/>
  <c r="CM500" i="3" s="1"/>
  <c r="CE501" i="3"/>
  <c r="CM501" i="3" s="1"/>
  <c r="CE503" i="3"/>
  <c r="CM503" i="3" s="1"/>
  <c r="CE504" i="3"/>
  <c r="CM504" i="3" s="1"/>
  <c r="CE505" i="3"/>
  <c r="CM505" i="3" s="1"/>
  <c r="CE506" i="3"/>
  <c r="CM506" i="3" s="1"/>
  <c r="CE508" i="3"/>
  <c r="CM508" i="3" s="1"/>
  <c r="CE509" i="3"/>
  <c r="CM509" i="3" s="1"/>
  <c r="CE510" i="3"/>
  <c r="CM510" i="3" s="1"/>
  <c r="CE511" i="3"/>
  <c r="CM511" i="3" s="1"/>
  <c r="CE513" i="3"/>
  <c r="CM513" i="3" s="1"/>
  <c r="CE514" i="3"/>
  <c r="CM514" i="3" s="1"/>
  <c r="CE515" i="3"/>
  <c r="CM515" i="3" s="1"/>
  <c r="CE516" i="3"/>
  <c r="CM516" i="3" s="1"/>
  <c r="CE518" i="3"/>
  <c r="CM518" i="3" s="1"/>
  <c r="CE519" i="3"/>
  <c r="CM519" i="3" s="1"/>
  <c r="CE520" i="3"/>
  <c r="CM520" i="3" s="1"/>
  <c r="CE521" i="3"/>
  <c r="CM521" i="3" s="1"/>
  <c r="CE523" i="3"/>
  <c r="CM523" i="3" s="1"/>
  <c r="CE524" i="3"/>
  <c r="CM524" i="3" s="1"/>
  <c r="CE525" i="3"/>
  <c r="CM525" i="3" s="1"/>
  <c r="CE526" i="3"/>
  <c r="CM526" i="3" s="1"/>
  <c r="CE528" i="3"/>
  <c r="CM528" i="3" s="1"/>
  <c r="CE529" i="3"/>
  <c r="CM529" i="3" s="1"/>
  <c r="CE530" i="3"/>
  <c r="CM530" i="3" s="1"/>
  <c r="CE531" i="3"/>
  <c r="CM531" i="3" s="1"/>
  <c r="CE533" i="3"/>
  <c r="CM533" i="3" s="1"/>
  <c r="CE534" i="3"/>
  <c r="CM534" i="3" s="1"/>
  <c r="CE535" i="3"/>
  <c r="CM535" i="3" s="1"/>
  <c r="CE536" i="3"/>
  <c r="CM536" i="3" s="1"/>
  <c r="CE538" i="3"/>
  <c r="CM538" i="3" s="1"/>
  <c r="CE539" i="3"/>
  <c r="CM539" i="3" s="1"/>
  <c r="CE540" i="3"/>
  <c r="CM540" i="3" s="1"/>
  <c r="CE541" i="3"/>
  <c r="CM541" i="3" s="1"/>
  <c r="CE543" i="3"/>
  <c r="CM543" i="3" s="1"/>
  <c r="CE544" i="3"/>
  <c r="CM544" i="3" s="1"/>
  <c r="CE545" i="3"/>
  <c r="CM545" i="3" s="1"/>
  <c r="CE546" i="3"/>
  <c r="CM546" i="3" s="1"/>
  <c r="CE548" i="3"/>
  <c r="CM548" i="3" s="1"/>
  <c r="CE549" i="3"/>
  <c r="CM549" i="3" s="1"/>
  <c r="CE550" i="3"/>
  <c r="CM550" i="3" s="1"/>
  <c r="CE551" i="3"/>
  <c r="CM551" i="3" s="1"/>
  <c r="CE553" i="3"/>
  <c r="CM553" i="3" s="1"/>
  <c r="CE554" i="3"/>
  <c r="CM554" i="3" s="1"/>
  <c r="CE555" i="3"/>
  <c r="CM555" i="3" s="1"/>
  <c r="CE556" i="3"/>
  <c r="CM556" i="3" s="1"/>
  <c r="CE558" i="3"/>
  <c r="CM558" i="3" s="1"/>
  <c r="CE559" i="3"/>
  <c r="CM559" i="3" s="1"/>
  <c r="CE560" i="3"/>
  <c r="CM560" i="3" s="1"/>
  <c r="CE561" i="3"/>
  <c r="CM561" i="3" s="1"/>
  <c r="CE563" i="3"/>
  <c r="CM563" i="3" s="1"/>
  <c r="CE564" i="3"/>
  <c r="CM564" i="3" s="1"/>
  <c r="CE565" i="3"/>
  <c r="CM565" i="3" s="1"/>
  <c r="CE566" i="3"/>
  <c r="CM566" i="3" s="1"/>
  <c r="CE568" i="3"/>
  <c r="CM568" i="3" s="1"/>
  <c r="CE569" i="3"/>
  <c r="CM569" i="3" s="1"/>
  <c r="CE570" i="3"/>
  <c r="CM570" i="3" s="1"/>
  <c r="CE571" i="3"/>
  <c r="CM571" i="3" s="1"/>
  <c r="CE573" i="3"/>
  <c r="CM573" i="3" s="1"/>
  <c r="CE574" i="3"/>
  <c r="CM574" i="3" s="1"/>
  <c r="CE575" i="3"/>
  <c r="CM575" i="3" s="1"/>
  <c r="CE576" i="3"/>
  <c r="CM576" i="3" s="1"/>
  <c r="CE578" i="3"/>
  <c r="CM578" i="3" s="1"/>
  <c r="CE579" i="3"/>
  <c r="CM579" i="3" s="1"/>
  <c r="CE580" i="3"/>
  <c r="CM580" i="3" s="1"/>
  <c r="CE581" i="3"/>
  <c r="CM581" i="3" s="1"/>
  <c r="CE583" i="3"/>
  <c r="CM583" i="3" s="1"/>
  <c r="CE584" i="3"/>
  <c r="CM584" i="3" s="1"/>
  <c r="CE585" i="3"/>
  <c r="CM585" i="3" s="1"/>
  <c r="CE586" i="3"/>
  <c r="CM586" i="3" s="1"/>
  <c r="CE588" i="3"/>
  <c r="CM588" i="3" s="1"/>
  <c r="CE589" i="3"/>
  <c r="CM589" i="3" s="1"/>
  <c r="CE590" i="3"/>
  <c r="CM590" i="3" s="1"/>
  <c r="CE591" i="3"/>
  <c r="CM591" i="3" s="1"/>
  <c r="CE593" i="3"/>
  <c r="CM593" i="3" s="1"/>
  <c r="CE594" i="3"/>
  <c r="CM594" i="3" s="1"/>
  <c r="CE595" i="3"/>
  <c r="CM595" i="3" s="1"/>
  <c r="CE596" i="3"/>
  <c r="CM596" i="3" s="1"/>
  <c r="CE598" i="3"/>
  <c r="CM598" i="3" s="1"/>
  <c r="CE599" i="3"/>
  <c r="CM599" i="3" s="1"/>
  <c r="CE600" i="3"/>
  <c r="CM600" i="3" s="1"/>
  <c r="CE601" i="3"/>
  <c r="CM601" i="3" s="1"/>
  <c r="CE603" i="3"/>
  <c r="CM603" i="3" s="1"/>
  <c r="CE604" i="3"/>
  <c r="CM604" i="3" s="1"/>
  <c r="CE605" i="3"/>
  <c r="CM605" i="3" s="1"/>
  <c r="CE606" i="3"/>
  <c r="CM606" i="3" s="1"/>
  <c r="CE608" i="3"/>
  <c r="CM608" i="3" s="1"/>
  <c r="CE609" i="3"/>
  <c r="CM609" i="3" s="1"/>
  <c r="CE610" i="3"/>
  <c r="CM610" i="3" s="1"/>
  <c r="CE611" i="3"/>
  <c r="CM611" i="3" s="1"/>
  <c r="CE613" i="3"/>
  <c r="CM613" i="3" s="1"/>
  <c r="CE614" i="3"/>
  <c r="CM614" i="3" s="1"/>
  <c r="CE615" i="3"/>
  <c r="CM615" i="3" s="1"/>
  <c r="CE616" i="3"/>
  <c r="CM616" i="3" s="1"/>
  <c r="CE618" i="3"/>
  <c r="CM618" i="3" s="1"/>
  <c r="CE619" i="3"/>
  <c r="CM619" i="3" s="1"/>
  <c r="CE620" i="3"/>
  <c r="CM620" i="3" s="1"/>
  <c r="CE621" i="3"/>
  <c r="CM621" i="3" s="1"/>
  <c r="CE623" i="3"/>
  <c r="CM623" i="3" s="1"/>
  <c r="CE624" i="3"/>
  <c r="CM624" i="3" s="1"/>
  <c r="CE625" i="3"/>
  <c r="CM625" i="3" s="1"/>
  <c r="CE626" i="3"/>
  <c r="CM626" i="3" s="1"/>
  <c r="CE628" i="3"/>
  <c r="CM628" i="3" s="1"/>
  <c r="CE629" i="3"/>
  <c r="CM629" i="3" s="1"/>
  <c r="CE630" i="3"/>
  <c r="CM630" i="3" s="1"/>
  <c r="CE631" i="3"/>
  <c r="CM631" i="3" s="1"/>
  <c r="CE633" i="3"/>
  <c r="CM633" i="3" s="1"/>
  <c r="CE634" i="3"/>
  <c r="CM634" i="3" s="1"/>
  <c r="CE635" i="3"/>
  <c r="CM635" i="3" s="1"/>
  <c r="CE636" i="3"/>
  <c r="CM636" i="3" s="1"/>
  <c r="CE638" i="3"/>
  <c r="CM638" i="3" s="1"/>
  <c r="CE639" i="3"/>
  <c r="CM639" i="3" s="1"/>
  <c r="CE640" i="3"/>
  <c r="CM640" i="3" s="1"/>
  <c r="CE641" i="3"/>
  <c r="CM641" i="3" s="1"/>
  <c r="CE643" i="3"/>
  <c r="CM643" i="3" s="1"/>
  <c r="CE644" i="3"/>
  <c r="CM644" i="3" s="1"/>
  <c r="CE645" i="3"/>
  <c r="CM645" i="3" s="1"/>
  <c r="CE646" i="3"/>
  <c r="CM646" i="3" s="1"/>
  <c r="CE648" i="3"/>
  <c r="CM648" i="3" s="1"/>
  <c r="CE649" i="3"/>
  <c r="CM649" i="3" s="1"/>
  <c r="CE650" i="3"/>
  <c r="CM650" i="3" s="1"/>
  <c r="CE651" i="3"/>
  <c r="CM651" i="3" s="1"/>
  <c r="CE653" i="3"/>
  <c r="CM653" i="3" s="1"/>
  <c r="CE654" i="3"/>
  <c r="CM654" i="3" s="1"/>
  <c r="CE655" i="3"/>
  <c r="CM655" i="3" s="1"/>
  <c r="CE656" i="3"/>
  <c r="CM656" i="3" s="1"/>
  <c r="CE658" i="3"/>
  <c r="CM658" i="3" s="1"/>
  <c r="CE659" i="3"/>
  <c r="CM659" i="3" s="1"/>
  <c r="CE660" i="3"/>
  <c r="CM660" i="3" s="1"/>
  <c r="CE661" i="3"/>
  <c r="CM661" i="3" s="1"/>
  <c r="CE663" i="3"/>
  <c r="CM663" i="3" s="1"/>
  <c r="CE664" i="3"/>
  <c r="CM664" i="3" s="1"/>
  <c r="CE665" i="3"/>
  <c r="CM665" i="3" s="1"/>
  <c r="CE666" i="3"/>
  <c r="CM666" i="3" s="1"/>
  <c r="CE668" i="3"/>
  <c r="CM668" i="3" s="1"/>
  <c r="CE669" i="3"/>
  <c r="CM669" i="3" s="1"/>
  <c r="CE670" i="3"/>
  <c r="CM670" i="3" s="1"/>
  <c r="CE671" i="3"/>
  <c r="CM671" i="3" s="1"/>
  <c r="CE673" i="3"/>
  <c r="CM673" i="3" s="1"/>
  <c r="CE674" i="3"/>
  <c r="CM674" i="3" s="1"/>
  <c r="CE675" i="3"/>
  <c r="CM675" i="3" s="1"/>
  <c r="CE676" i="3"/>
  <c r="CM676" i="3" s="1"/>
  <c r="CE678" i="3"/>
  <c r="CM678" i="3" s="1"/>
  <c r="CE679" i="3"/>
  <c r="CM679" i="3" s="1"/>
  <c r="CE680" i="3"/>
  <c r="CM680" i="3" s="1"/>
  <c r="CE681" i="3"/>
  <c r="CM681" i="3" s="1"/>
  <c r="CE683" i="3"/>
  <c r="CM683" i="3" s="1"/>
  <c r="CE684" i="3"/>
  <c r="CM684" i="3" s="1"/>
  <c r="CE685" i="3"/>
  <c r="CM685" i="3" s="1"/>
  <c r="CE686" i="3"/>
  <c r="CM686" i="3" s="1"/>
  <c r="CE688" i="3"/>
  <c r="CM688" i="3" s="1"/>
  <c r="CE689" i="3"/>
  <c r="CM689" i="3" s="1"/>
  <c r="CE690" i="3"/>
  <c r="CM690" i="3" s="1"/>
  <c r="CE691" i="3"/>
  <c r="CM691" i="3" s="1"/>
  <c r="CE693" i="3"/>
  <c r="CM693" i="3" s="1"/>
  <c r="CE694" i="3"/>
  <c r="CM694" i="3" s="1"/>
  <c r="CE695" i="3"/>
  <c r="CM695" i="3" s="1"/>
  <c r="CE696" i="3"/>
  <c r="CM696" i="3" s="1"/>
  <c r="CE698" i="3"/>
  <c r="CM698" i="3" s="1"/>
  <c r="CE699" i="3"/>
  <c r="CM699" i="3" s="1"/>
  <c r="CE700" i="3"/>
  <c r="CM700" i="3" s="1"/>
  <c r="CE701" i="3"/>
  <c r="CM701" i="3" s="1"/>
  <c r="CE703" i="3"/>
  <c r="CM703" i="3" s="1"/>
  <c r="CE704" i="3"/>
  <c r="CM704" i="3" s="1"/>
  <c r="CE705" i="3"/>
  <c r="CM705" i="3" s="1"/>
  <c r="CE706" i="3"/>
  <c r="CM706" i="3" s="1"/>
  <c r="CE708" i="3"/>
  <c r="CM708" i="3" s="1"/>
  <c r="CE709" i="3"/>
  <c r="CM709" i="3" s="1"/>
  <c r="CE710" i="3"/>
  <c r="CM710" i="3" s="1"/>
  <c r="CE711" i="3"/>
  <c r="CM711" i="3" s="1"/>
  <c r="CE713" i="3"/>
  <c r="CM713" i="3" s="1"/>
  <c r="CE714" i="3"/>
  <c r="CM714" i="3" s="1"/>
  <c r="CE715" i="3"/>
  <c r="CM715" i="3" s="1"/>
  <c r="CE716" i="3"/>
  <c r="CM716" i="3" s="1"/>
  <c r="CE718" i="3"/>
  <c r="CM718" i="3" s="1"/>
  <c r="CE719" i="3"/>
  <c r="CM719" i="3" s="1"/>
  <c r="CE720" i="3"/>
  <c r="CM720" i="3" s="1"/>
  <c r="CE721" i="3"/>
  <c r="CM721" i="3" s="1"/>
  <c r="CE723" i="3"/>
  <c r="CM723" i="3" s="1"/>
  <c r="CE724" i="3"/>
  <c r="CM724" i="3" s="1"/>
  <c r="CE725" i="3"/>
  <c r="CM725" i="3" s="1"/>
  <c r="CE726" i="3"/>
  <c r="CM726" i="3" s="1"/>
  <c r="CE728" i="3"/>
  <c r="CM728" i="3" s="1"/>
  <c r="CE729" i="3"/>
  <c r="CM729" i="3" s="1"/>
  <c r="CE730" i="3"/>
  <c r="CM730" i="3" s="1"/>
  <c r="CE731" i="3"/>
  <c r="CM731" i="3" s="1"/>
  <c r="CE733" i="3"/>
  <c r="CM733" i="3" s="1"/>
  <c r="CE734" i="3"/>
  <c r="CM734" i="3" s="1"/>
  <c r="CE735" i="3"/>
  <c r="CM735" i="3" s="1"/>
  <c r="CE736" i="3"/>
  <c r="CM736" i="3" s="1"/>
  <c r="CE738" i="3"/>
  <c r="CM738" i="3" s="1"/>
  <c r="CE739" i="3"/>
  <c r="CM739" i="3" s="1"/>
  <c r="CE740" i="3"/>
  <c r="CM740" i="3" s="1"/>
  <c r="CE741" i="3"/>
  <c r="CM741" i="3" s="1"/>
  <c r="CE743" i="3"/>
  <c r="CM743" i="3" s="1"/>
  <c r="CE744" i="3"/>
  <c r="CM744" i="3" s="1"/>
  <c r="CE745" i="3"/>
  <c r="CM745" i="3" s="1"/>
  <c r="CE746" i="3"/>
  <c r="CM746" i="3" s="1"/>
  <c r="CE748" i="3"/>
  <c r="CM748" i="3" s="1"/>
  <c r="CE749" i="3"/>
  <c r="CM749" i="3" s="1"/>
  <c r="CE750" i="3"/>
  <c r="CM750" i="3" s="1"/>
  <c r="CE751" i="3"/>
  <c r="CM751" i="3" s="1"/>
  <c r="CE753" i="3"/>
  <c r="CM753" i="3" s="1"/>
  <c r="CE754" i="3"/>
  <c r="CM754" i="3" s="1"/>
  <c r="CE755" i="3"/>
  <c r="CM755" i="3" s="1"/>
  <c r="CE756" i="3"/>
  <c r="CM756" i="3" s="1"/>
  <c r="CE758" i="3"/>
  <c r="CM758" i="3" s="1"/>
  <c r="CE759" i="3"/>
  <c r="CM759" i="3" s="1"/>
  <c r="CE760" i="3"/>
  <c r="CM760" i="3" s="1"/>
  <c r="CE761" i="3"/>
  <c r="CM761" i="3" s="1"/>
  <c r="CE763" i="3"/>
  <c r="CM763" i="3" s="1"/>
  <c r="CE764" i="3"/>
  <c r="CM764" i="3" s="1"/>
  <c r="CE765" i="3"/>
  <c r="CM765" i="3" s="1"/>
  <c r="CE766" i="3"/>
  <c r="CM766" i="3" s="1"/>
  <c r="CE768" i="3"/>
  <c r="CM768" i="3" s="1"/>
  <c r="CE769" i="3"/>
  <c r="CM769" i="3" s="1"/>
  <c r="CE770" i="3"/>
  <c r="CM770" i="3" s="1"/>
  <c r="CE771" i="3"/>
  <c r="CM771" i="3" s="1"/>
  <c r="CE773" i="3"/>
  <c r="CM773" i="3" s="1"/>
  <c r="CE774" i="3"/>
  <c r="CM774" i="3" s="1"/>
  <c r="CE775" i="3"/>
  <c r="CM775" i="3" s="1"/>
  <c r="CE776" i="3"/>
  <c r="CM776" i="3" s="1"/>
  <c r="CE778" i="3"/>
  <c r="CM778" i="3" s="1"/>
  <c r="CE779" i="3"/>
  <c r="CM779" i="3" s="1"/>
  <c r="CE780" i="3"/>
  <c r="CM780" i="3" s="1"/>
  <c r="CE781" i="3"/>
  <c r="CM781" i="3" s="1"/>
  <c r="CE783" i="3"/>
  <c r="CM783" i="3" s="1"/>
  <c r="CE784" i="3"/>
  <c r="CM784" i="3" s="1"/>
  <c r="CE785" i="3"/>
  <c r="CM785" i="3" s="1"/>
  <c r="CE786" i="3"/>
  <c r="CM786" i="3" s="1"/>
  <c r="CE788" i="3"/>
  <c r="CM788" i="3" s="1"/>
  <c r="CE789" i="3"/>
  <c r="CM789" i="3" s="1"/>
  <c r="CE790" i="3"/>
  <c r="CM790" i="3" s="1"/>
  <c r="CE791" i="3"/>
  <c r="CM791" i="3" s="1"/>
  <c r="CE793" i="3"/>
  <c r="CM793" i="3" s="1"/>
  <c r="CE794" i="3"/>
  <c r="CM794" i="3" s="1"/>
  <c r="CE795" i="3"/>
  <c r="CM795" i="3" s="1"/>
  <c r="CE796" i="3"/>
  <c r="CM796" i="3" s="1"/>
  <c r="CE798" i="3"/>
  <c r="CM798" i="3" s="1"/>
  <c r="CE799" i="3"/>
  <c r="CM799" i="3" s="1"/>
  <c r="CE800" i="3"/>
  <c r="CM800" i="3" s="1"/>
  <c r="CE801" i="3"/>
  <c r="CM801" i="3" s="1"/>
  <c r="CE803" i="3"/>
  <c r="CM803" i="3" s="1"/>
  <c r="CE804" i="3"/>
  <c r="CM804" i="3" s="1"/>
  <c r="CE805" i="3"/>
  <c r="CM805" i="3" s="1"/>
  <c r="CE806" i="3"/>
  <c r="CM806" i="3" s="1"/>
  <c r="CE808" i="3"/>
  <c r="CM808" i="3" s="1"/>
  <c r="CE809" i="3"/>
  <c r="CM809" i="3" s="1"/>
  <c r="CE810" i="3"/>
  <c r="CM810" i="3" s="1"/>
  <c r="CE811" i="3"/>
  <c r="CM811" i="3" s="1"/>
  <c r="CE813" i="3"/>
  <c r="CM813" i="3" s="1"/>
  <c r="CE814" i="3"/>
  <c r="CM814" i="3" s="1"/>
  <c r="CE815" i="3"/>
  <c r="CM815" i="3" s="1"/>
  <c r="CE816" i="3"/>
  <c r="CM816" i="3" s="1"/>
  <c r="CE818" i="3"/>
  <c r="CM818" i="3" s="1"/>
  <c r="CE819" i="3"/>
  <c r="CM819" i="3" s="1"/>
  <c r="CE820" i="3"/>
  <c r="CM820" i="3" s="1"/>
  <c r="CE821" i="3"/>
  <c r="CM821" i="3" s="1"/>
  <c r="CE823" i="3"/>
  <c r="CM823" i="3" s="1"/>
  <c r="CE824" i="3"/>
  <c r="CM824" i="3" s="1"/>
  <c r="CE825" i="3"/>
  <c r="CM825" i="3" s="1"/>
  <c r="CE826" i="3"/>
  <c r="CM826" i="3" s="1"/>
  <c r="CE828" i="3"/>
  <c r="CM828" i="3" s="1"/>
  <c r="CE829" i="3"/>
  <c r="CM829" i="3" s="1"/>
  <c r="CE830" i="3"/>
  <c r="CM830" i="3" s="1"/>
  <c r="CE831" i="3"/>
  <c r="CM831" i="3" s="1"/>
  <c r="CE833" i="3"/>
  <c r="CM833" i="3" s="1"/>
  <c r="CE834" i="3"/>
  <c r="CM834" i="3" s="1"/>
  <c r="CE835" i="3"/>
  <c r="CM835" i="3" s="1"/>
  <c r="CE836" i="3"/>
  <c r="CM836" i="3" s="1"/>
  <c r="CE838" i="3"/>
  <c r="CM838" i="3" s="1"/>
  <c r="CE839" i="3"/>
  <c r="CM839" i="3" s="1"/>
  <c r="CE840" i="3"/>
  <c r="CM840" i="3" s="1"/>
  <c r="CE841" i="3"/>
  <c r="CM841" i="3" s="1"/>
  <c r="CE843" i="3"/>
  <c r="CM843" i="3" s="1"/>
  <c r="CE844" i="3"/>
  <c r="CM844" i="3" s="1"/>
  <c r="CE845" i="3"/>
  <c r="CM845" i="3" s="1"/>
  <c r="CE846" i="3"/>
  <c r="CM846" i="3" s="1"/>
  <c r="CE848" i="3"/>
  <c r="CM848" i="3" s="1"/>
  <c r="CE849" i="3"/>
  <c r="CM849" i="3" s="1"/>
  <c r="CE850" i="3"/>
  <c r="CM850" i="3" s="1"/>
  <c r="CE851" i="3"/>
  <c r="CM851" i="3" s="1"/>
  <c r="CE853" i="3"/>
  <c r="CM853" i="3" s="1"/>
  <c r="CE854" i="3"/>
  <c r="CM854" i="3" s="1"/>
  <c r="CE855" i="3"/>
  <c r="CM855" i="3" s="1"/>
  <c r="CE856" i="3"/>
  <c r="CM856" i="3" s="1"/>
  <c r="CE858" i="3"/>
  <c r="CM858" i="3" s="1"/>
  <c r="CE859" i="3"/>
  <c r="CM859" i="3" s="1"/>
  <c r="CE860" i="3"/>
  <c r="CM860" i="3" s="1"/>
  <c r="CE861" i="3"/>
  <c r="CM861" i="3" s="1"/>
  <c r="CE863" i="3"/>
  <c r="CM863" i="3" s="1"/>
  <c r="CE864" i="3"/>
  <c r="CM864" i="3" s="1"/>
  <c r="CE865" i="3"/>
  <c r="CM865" i="3" s="1"/>
  <c r="CE866" i="3"/>
  <c r="CM866" i="3" s="1"/>
  <c r="CE868" i="3"/>
  <c r="CM868" i="3" s="1"/>
  <c r="CE869" i="3"/>
  <c r="CM869" i="3" s="1"/>
  <c r="CE870" i="3"/>
  <c r="CM870" i="3" s="1"/>
  <c r="CE871" i="3"/>
  <c r="CM871" i="3" s="1"/>
  <c r="CE873" i="3"/>
  <c r="CM873" i="3" s="1"/>
  <c r="CE874" i="3"/>
  <c r="CM874" i="3" s="1"/>
  <c r="CE875" i="3"/>
  <c r="CM875" i="3" s="1"/>
  <c r="CE876" i="3"/>
  <c r="CM876" i="3" s="1"/>
  <c r="CE878" i="3"/>
  <c r="CM878" i="3" s="1"/>
  <c r="CE879" i="3"/>
  <c r="CM879" i="3" s="1"/>
  <c r="CE880" i="3"/>
  <c r="CM880" i="3" s="1"/>
  <c r="CE881" i="3"/>
  <c r="CM881" i="3" s="1"/>
  <c r="CE883" i="3"/>
  <c r="CM883" i="3" s="1"/>
  <c r="CE884" i="3"/>
  <c r="CM884" i="3" s="1"/>
  <c r="CE885" i="3"/>
  <c r="CM885" i="3" s="1"/>
  <c r="CE886" i="3"/>
  <c r="CM886" i="3" s="1"/>
  <c r="CE888" i="3"/>
  <c r="CM888" i="3" s="1"/>
  <c r="CE889" i="3"/>
  <c r="CM889" i="3" s="1"/>
  <c r="CE890" i="3"/>
  <c r="CM890" i="3" s="1"/>
  <c r="CE891" i="3"/>
  <c r="CM891" i="3" s="1"/>
  <c r="CE893" i="3"/>
  <c r="CM893" i="3" s="1"/>
  <c r="CE894" i="3"/>
  <c r="CM894" i="3" s="1"/>
  <c r="CE895" i="3"/>
  <c r="CM895" i="3" s="1"/>
  <c r="CE896" i="3"/>
  <c r="CM896" i="3" s="1"/>
  <c r="CE898" i="3"/>
  <c r="CM898" i="3" s="1"/>
  <c r="CE899" i="3"/>
  <c r="CM899" i="3" s="1"/>
  <c r="CE900" i="3"/>
  <c r="CM900" i="3" s="1"/>
  <c r="CE901" i="3"/>
  <c r="CM901" i="3" s="1"/>
  <c r="CE903" i="3"/>
  <c r="CM903" i="3" s="1"/>
  <c r="CE904" i="3"/>
  <c r="CM904" i="3" s="1"/>
  <c r="CE905" i="3"/>
  <c r="CM905" i="3" s="1"/>
  <c r="CE906" i="3"/>
  <c r="CM906" i="3" s="1"/>
  <c r="CE908" i="3"/>
  <c r="CM908" i="3" s="1"/>
  <c r="CE909" i="3"/>
  <c r="CM909" i="3" s="1"/>
  <c r="CE910" i="3"/>
  <c r="CM910" i="3" s="1"/>
  <c r="CE911" i="3"/>
  <c r="CM911" i="3" s="1"/>
  <c r="CE913" i="3"/>
  <c r="CM913" i="3" s="1"/>
  <c r="CE914" i="3"/>
  <c r="CM914" i="3" s="1"/>
  <c r="CE915" i="3"/>
  <c r="CM915" i="3" s="1"/>
  <c r="CE916" i="3"/>
  <c r="CM916" i="3" s="1"/>
  <c r="CE918" i="3"/>
  <c r="CM918" i="3" s="1"/>
  <c r="CE919" i="3"/>
  <c r="CM919" i="3" s="1"/>
  <c r="CE920" i="3"/>
  <c r="CM920" i="3" s="1"/>
  <c r="CE921" i="3"/>
  <c r="CM921" i="3" s="1"/>
  <c r="CE923" i="3"/>
  <c r="CM923" i="3" s="1"/>
  <c r="CE924" i="3"/>
  <c r="CM924" i="3" s="1"/>
  <c r="CE925" i="3"/>
  <c r="CM925" i="3" s="1"/>
  <c r="CE926" i="3"/>
  <c r="CM926" i="3" s="1"/>
  <c r="CE928" i="3"/>
  <c r="CM928" i="3" s="1"/>
  <c r="CE929" i="3"/>
  <c r="CM929" i="3" s="1"/>
  <c r="CE930" i="3"/>
  <c r="CM930" i="3" s="1"/>
  <c r="CE931" i="3"/>
  <c r="CM931" i="3" s="1"/>
  <c r="CE933" i="3"/>
  <c r="CM933" i="3" s="1"/>
  <c r="CE934" i="3"/>
  <c r="CM934" i="3" s="1"/>
  <c r="CE935" i="3"/>
  <c r="CM935" i="3" s="1"/>
  <c r="CE936" i="3"/>
  <c r="CM936" i="3" s="1"/>
  <c r="CE938" i="3"/>
  <c r="CM938" i="3" s="1"/>
  <c r="CE939" i="3"/>
  <c r="CM939" i="3" s="1"/>
  <c r="CE940" i="3"/>
  <c r="CM940" i="3" s="1"/>
  <c r="CE941" i="3"/>
  <c r="CM941" i="3" s="1"/>
  <c r="CE943" i="3"/>
  <c r="CM943" i="3" s="1"/>
  <c r="CE944" i="3"/>
  <c r="CM944" i="3" s="1"/>
  <c r="CE945" i="3"/>
  <c r="CM945" i="3" s="1"/>
  <c r="CE946" i="3"/>
  <c r="CM946" i="3" s="1"/>
  <c r="CE948" i="3"/>
  <c r="CM948" i="3" s="1"/>
  <c r="CE949" i="3"/>
  <c r="CM949" i="3" s="1"/>
  <c r="CE950" i="3"/>
  <c r="CM950" i="3" s="1"/>
  <c r="CE951" i="3"/>
  <c r="CM951" i="3" s="1"/>
  <c r="CE953" i="3"/>
  <c r="CM953" i="3" s="1"/>
  <c r="CE954" i="3"/>
  <c r="CM954" i="3" s="1"/>
  <c r="CE955" i="3"/>
  <c r="CM955" i="3" s="1"/>
  <c r="CE956" i="3"/>
  <c r="CM956" i="3" s="1"/>
  <c r="CE958" i="3"/>
  <c r="CM958" i="3" s="1"/>
  <c r="CE959" i="3"/>
  <c r="CM959" i="3" s="1"/>
  <c r="CE960" i="3"/>
  <c r="CM960" i="3" s="1"/>
  <c r="CE961" i="3"/>
  <c r="CM961" i="3" s="1"/>
  <c r="CE963" i="3"/>
  <c r="CM963" i="3" s="1"/>
  <c r="CE964" i="3"/>
  <c r="CM964" i="3" s="1"/>
  <c r="CE965" i="3"/>
  <c r="CM965" i="3" s="1"/>
  <c r="CE966" i="3"/>
  <c r="CM966" i="3" s="1"/>
  <c r="CE968" i="3"/>
  <c r="CM968" i="3" s="1"/>
  <c r="CE969" i="3"/>
  <c r="CM969" i="3" s="1"/>
  <c r="CE970" i="3"/>
  <c r="CM970" i="3" s="1"/>
  <c r="CE971" i="3"/>
  <c r="CM971" i="3" s="1"/>
  <c r="CE973" i="3"/>
  <c r="CM973" i="3" s="1"/>
  <c r="CE974" i="3"/>
  <c r="CM974" i="3" s="1"/>
  <c r="CE975" i="3"/>
  <c r="CM975" i="3" s="1"/>
  <c r="CE976" i="3"/>
  <c r="CM976" i="3" s="1"/>
  <c r="CE978" i="3"/>
  <c r="CM978" i="3" s="1"/>
  <c r="CE979" i="3"/>
  <c r="CM979" i="3" s="1"/>
  <c r="CE980" i="3"/>
  <c r="CM980" i="3" s="1"/>
  <c r="CE981" i="3"/>
  <c r="CM981" i="3" s="1"/>
  <c r="CE983" i="3"/>
  <c r="CM983" i="3" s="1"/>
  <c r="CE984" i="3"/>
  <c r="CM984" i="3" s="1"/>
  <c r="CE985" i="3"/>
  <c r="CM985" i="3" s="1"/>
  <c r="CE986" i="3"/>
  <c r="CM986" i="3" s="1"/>
  <c r="CE988" i="3"/>
  <c r="CM988" i="3" s="1"/>
  <c r="CE989" i="3"/>
  <c r="CM989" i="3" s="1"/>
  <c r="CE990" i="3"/>
  <c r="CM990" i="3" s="1"/>
  <c r="CE991" i="3"/>
  <c r="CM991" i="3" s="1"/>
  <c r="CE993" i="3"/>
  <c r="CM993" i="3" s="1"/>
  <c r="CE994" i="3"/>
  <c r="CM994" i="3" s="1"/>
  <c r="CE995" i="3"/>
  <c r="CM995" i="3" s="1"/>
  <c r="CE996" i="3"/>
  <c r="CM996" i="3" s="1"/>
  <c r="CE998" i="3"/>
  <c r="CM998" i="3" s="1"/>
  <c r="CE999" i="3"/>
  <c r="CM999" i="3" s="1"/>
  <c r="CE1000" i="3"/>
  <c r="CM1000" i="3" s="1"/>
  <c r="CE1001" i="3"/>
  <c r="CM1001" i="3" s="1"/>
  <c r="CE1003" i="3"/>
  <c r="CM1003" i="3" s="1"/>
  <c r="CE1004" i="3"/>
  <c r="CM1004" i="3" s="1"/>
  <c r="CE1005" i="3"/>
  <c r="CM1005" i="3" s="1"/>
  <c r="CE1006" i="3"/>
  <c r="CM1006" i="3" s="1"/>
  <c r="CE1008" i="3"/>
  <c r="CM1008" i="3" s="1"/>
  <c r="CE1009" i="3"/>
  <c r="CM1009" i="3" s="1"/>
  <c r="CE1010" i="3"/>
  <c r="CM1010" i="3" s="1"/>
  <c r="CE1011" i="3"/>
  <c r="CM1011" i="3" s="1"/>
  <c r="CE1013" i="3"/>
  <c r="CM1013" i="3" s="1"/>
  <c r="CE1014" i="3"/>
  <c r="CM1014" i="3" s="1"/>
  <c r="CE1015" i="3"/>
  <c r="CM1015" i="3" s="1"/>
  <c r="CE1016" i="3"/>
  <c r="CM1016" i="3" s="1"/>
  <c r="CE1018" i="3"/>
  <c r="CM1018" i="3" s="1"/>
  <c r="CE1019" i="3"/>
  <c r="CM1019" i="3" s="1"/>
  <c r="CE1020" i="3"/>
  <c r="CM1020" i="3" s="1"/>
  <c r="CE1021" i="3"/>
  <c r="CM1021" i="3" s="1"/>
  <c r="CE1023" i="3"/>
  <c r="CM1023" i="3" s="1"/>
  <c r="CE1024" i="3"/>
  <c r="CM1024" i="3" s="1"/>
  <c r="CE1025" i="3"/>
  <c r="CM1025" i="3" s="1"/>
  <c r="CE1026" i="3"/>
  <c r="CM1026" i="3" s="1"/>
  <c r="CE1028" i="3"/>
  <c r="CM1028" i="3" s="1"/>
  <c r="CE1029" i="3"/>
  <c r="CM1029" i="3" s="1"/>
  <c r="CE1030" i="3"/>
  <c r="CM1030" i="3" s="1"/>
  <c r="CE1031" i="3"/>
  <c r="CM1031" i="3" s="1"/>
  <c r="CE1033" i="3"/>
  <c r="CM1033" i="3" s="1"/>
  <c r="CE1034" i="3"/>
  <c r="CM1034" i="3" s="1"/>
  <c r="CE1035" i="3"/>
  <c r="CM1035" i="3" s="1"/>
  <c r="CE1036" i="3"/>
  <c r="CM1036" i="3" s="1"/>
  <c r="CE1038" i="3"/>
  <c r="CM1038" i="3" s="1"/>
  <c r="CE1039" i="3"/>
  <c r="CM1039" i="3" s="1"/>
  <c r="CE1040" i="3"/>
  <c r="CM1040" i="3" s="1"/>
  <c r="CE1041" i="3"/>
  <c r="CM1041" i="3" s="1"/>
  <c r="CE1043" i="3"/>
  <c r="CM1043" i="3" s="1"/>
  <c r="CE1044" i="3"/>
  <c r="CM1044" i="3" s="1"/>
  <c r="CE1045" i="3"/>
  <c r="CM1045" i="3" s="1"/>
  <c r="CE1046" i="3"/>
  <c r="CM1046" i="3" s="1"/>
  <c r="CE1048" i="3"/>
  <c r="CM1048" i="3" s="1"/>
  <c r="CE1049" i="3"/>
  <c r="CM1049" i="3" s="1"/>
  <c r="CE1050" i="3"/>
  <c r="CM1050" i="3" s="1"/>
  <c r="CE1051" i="3"/>
  <c r="CM1051" i="3" s="1"/>
  <c r="CE1053" i="3"/>
  <c r="CM1053" i="3" s="1"/>
  <c r="CE1054" i="3"/>
  <c r="CM1054" i="3" s="1"/>
  <c r="CE1055" i="3"/>
  <c r="CM1055" i="3" s="1"/>
  <c r="CE1056" i="3"/>
  <c r="CM1056" i="3" s="1"/>
  <c r="CE1058" i="3"/>
  <c r="CM1058" i="3" s="1"/>
  <c r="CE1059" i="3"/>
  <c r="CM1059" i="3" s="1"/>
  <c r="CE1060" i="3"/>
  <c r="CM1060" i="3" s="1"/>
  <c r="CE1061" i="3"/>
  <c r="CM1061" i="3" s="1"/>
  <c r="CE1063" i="3"/>
  <c r="CM1063" i="3" s="1"/>
  <c r="CE1064" i="3"/>
  <c r="CM1064" i="3" s="1"/>
  <c r="CE1065" i="3"/>
  <c r="CM1065" i="3" s="1"/>
  <c r="CE1066" i="3"/>
  <c r="CM1066" i="3" s="1"/>
  <c r="CE1068" i="3"/>
  <c r="CM1068" i="3" s="1"/>
  <c r="CE1069" i="3"/>
  <c r="CM1069" i="3" s="1"/>
  <c r="CE1070" i="3"/>
  <c r="CM1070" i="3" s="1"/>
  <c r="CE1071" i="3"/>
  <c r="CM1071" i="3" s="1"/>
  <c r="CE1073" i="3"/>
  <c r="CM1073" i="3" s="1"/>
  <c r="CE1074" i="3"/>
  <c r="CM1074" i="3" s="1"/>
  <c r="CE1075" i="3"/>
  <c r="CM1075" i="3" s="1"/>
  <c r="CE1076" i="3"/>
  <c r="CM1076" i="3" s="1"/>
  <c r="CE1078" i="3"/>
  <c r="CM1078" i="3" s="1"/>
  <c r="CE1079" i="3"/>
  <c r="CM1079" i="3" s="1"/>
  <c r="CE1080" i="3"/>
  <c r="CM1080" i="3" s="1"/>
  <c r="CE1081" i="3"/>
  <c r="CM1081" i="3" s="1"/>
  <c r="CE1083" i="3"/>
  <c r="CM1083" i="3" s="1"/>
  <c r="CE1084" i="3"/>
  <c r="CM1084" i="3" s="1"/>
  <c r="CE1085" i="3"/>
  <c r="CM1085" i="3" s="1"/>
  <c r="CE1086" i="3"/>
  <c r="CM1086" i="3" s="1"/>
  <c r="CE1088" i="3"/>
  <c r="CM1088" i="3" s="1"/>
  <c r="CE1089" i="3"/>
  <c r="CM1089" i="3" s="1"/>
  <c r="CE1090" i="3"/>
  <c r="CM1090" i="3" s="1"/>
  <c r="CE1091" i="3"/>
  <c r="CM1091" i="3" s="1"/>
  <c r="CE1093" i="3"/>
  <c r="CM1093" i="3" s="1"/>
  <c r="CE1094" i="3"/>
  <c r="CM1094" i="3" s="1"/>
  <c r="CE1095" i="3"/>
  <c r="CM1095" i="3" s="1"/>
  <c r="CE1096" i="3"/>
  <c r="CM1096" i="3" s="1"/>
  <c r="CE1098" i="3"/>
  <c r="CM1098" i="3" s="1"/>
  <c r="CE1099" i="3"/>
  <c r="CM1099" i="3" s="1"/>
  <c r="CE1100" i="3"/>
  <c r="CM1100" i="3" s="1"/>
  <c r="CE1101" i="3"/>
  <c r="CM1101" i="3" s="1"/>
  <c r="CE1103" i="3"/>
  <c r="CM1103" i="3" s="1"/>
  <c r="CE1104" i="3"/>
  <c r="CM1104" i="3" s="1"/>
  <c r="CE1105" i="3"/>
  <c r="CM1105" i="3" s="1"/>
  <c r="CE1106" i="3"/>
  <c r="CM1106" i="3" s="1"/>
  <c r="CE1108" i="3"/>
  <c r="CM1108" i="3" s="1"/>
  <c r="CE1109" i="3"/>
  <c r="CM1109" i="3" s="1"/>
  <c r="CE1110" i="3"/>
  <c r="CM1110" i="3" s="1"/>
  <c r="CE1111" i="3"/>
  <c r="CM1111" i="3" s="1"/>
  <c r="CE1113" i="3"/>
  <c r="CM1113" i="3" s="1"/>
  <c r="CE1114" i="3"/>
  <c r="CM1114" i="3" s="1"/>
  <c r="CE1115" i="3"/>
  <c r="CM1115" i="3" s="1"/>
  <c r="CE1116" i="3"/>
  <c r="CM1116" i="3" s="1"/>
  <c r="CE1118" i="3"/>
  <c r="CM1118" i="3" s="1"/>
  <c r="CE1119" i="3"/>
  <c r="CM1119" i="3" s="1"/>
  <c r="CE1120" i="3"/>
  <c r="CM1120" i="3" s="1"/>
  <c r="CE1121" i="3"/>
  <c r="CM1121" i="3" s="1"/>
  <c r="CE1123" i="3"/>
  <c r="CM1123" i="3" s="1"/>
  <c r="CE1124" i="3"/>
  <c r="CM1124" i="3" s="1"/>
  <c r="CE1125" i="3"/>
  <c r="CM1125" i="3" s="1"/>
  <c r="CE1126" i="3"/>
  <c r="CM1126" i="3" s="1"/>
  <c r="CE1128" i="3"/>
  <c r="CM1128" i="3" s="1"/>
  <c r="CE1129" i="3"/>
  <c r="CM1129" i="3" s="1"/>
  <c r="CE1130" i="3"/>
  <c r="CM1130" i="3" s="1"/>
  <c r="CE1131" i="3"/>
  <c r="CM1131" i="3" s="1"/>
  <c r="CE1133" i="3"/>
  <c r="CM1133" i="3" s="1"/>
  <c r="CE1134" i="3"/>
  <c r="CM1134" i="3" s="1"/>
  <c r="CE1135" i="3"/>
  <c r="CM1135" i="3" s="1"/>
  <c r="CE1136" i="3"/>
  <c r="CM1136" i="3" s="1"/>
  <c r="CE1138" i="3"/>
  <c r="CM1138" i="3" s="1"/>
  <c r="CE1139" i="3"/>
  <c r="CM1139" i="3" s="1"/>
  <c r="CE1140" i="3"/>
  <c r="CM1140" i="3" s="1"/>
  <c r="CE1141" i="3"/>
  <c r="CM1141" i="3" s="1"/>
  <c r="CE1143" i="3"/>
  <c r="CM1143" i="3" s="1"/>
  <c r="CE1144" i="3"/>
  <c r="CM1144" i="3" s="1"/>
  <c r="CE1145" i="3"/>
  <c r="CM1145" i="3" s="1"/>
  <c r="CE1146" i="3"/>
  <c r="CM1146" i="3" s="1"/>
  <c r="CE1148" i="3"/>
  <c r="CM1148" i="3" s="1"/>
  <c r="CE1149" i="3"/>
  <c r="CM1149" i="3" s="1"/>
  <c r="CE1150" i="3"/>
  <c r="CM1150" i="3" s="1"/>
  <c r="CE1151" i="3"/>
  <c r="CM1151" i="3" s="1"/>
  <c r="CE1153" i="3"/>
  <c r="CM1153" i="3" s="1"/>
  <c r="CE1154" i="3"/>
  <c r="CM1154" i="3" s="1"/>
  <c r="CE1155" i="3"/>
  <c r="CM1155" i="3" s="1"/>
  <c r="CE1156" i="3"/>
  <c r="CM1156" i="3" s="1"/>
  <c r="CE1158" i="3"/>
  <c r="CM1158" i="3" s="1"/>
  <c r="CE1159" i="3"/>
  <c r="CM1159" i="3" s="1"/>
  <c r="CE1160" i="3"/>
  <c r="CM1160" i="3" s="1"/>
  <c r="CE1161" i="3"/>
  <c r="CM1161" i="3" s="1"/>
  <c r="CE1163" i="3"/>
  <c r="CM1163" i="3" s="1"/>
  <c r="CE1164" i="3"/>
  <c r="CM1164" i="3" s="1"/>
  <c r="CE1165" i="3"/>
  <c r="CM1165" i="3" s="1"/>
  <c r="CE1166" i="3"/>
  <c r="CM1166" i="3" s="1"/>
  <c r="CE1168" i="3"/>
  <c r="CM1168" i="3" s="1"/>
  <c r="CE1169" i="3"/>
  <c r="CM1169" i="3" s="1"/>
  <c r="CE1170" i="3"/>
  <c r="CM1170" i="3" s="1"/>
  <c r="CE1171" i="3"/>
  <c r="CM1171" i="3" s="1"/>
  <c r="CE1173" i="3"/>
  <c r="CM1173" i="3" s="1"/>
  <c r="CE1174" i="3"/>
  <c r="CM1174" i="3" s="1"/>
  <c r="CE1175" i="3"/>
  <c r="CM1175" i="3" s="1"/>
  <c r="CE1176" i="3"/>
  <c r="CM1176" i="3" s="1"/>
  <c r="CE1178" i="3"/>
  <c r="CM1178" i="3" s="1"/>
  <c r="CE1179" i="3"/>
  <c r="CM1179" i="3" s="1"/>
  <c r="CE1180" i="3"/>
  <c r="CM1180" i="3" s="1"/>
  <c r="CE1181" i="3"/>
  <c r="CM1181" i="3" s="1"/>
  <c r="CE1183" i="3"/>
  <c r="CM1183" i="3" s="1"/>
  <c r="CE1184" i="3"/>
  <c r="CM1184" i="3" s="1"/>
  <c r="CE1185" i="3"/>
  <c r="CM1185" i="3" s="1"/>
  <c r="CE1186" i="3"/>
  <c r="CM1186" i="3" s="1"/>
  <c r="CE1188" i="3"/>
  <c r="CM1188" i="3" s="1"/>
  <c r="CE1189" i="3"/>
  <c r="CM1189" i="3" s="1"/>
  <c r="CE1190" i="3"/>
  <c r="CM1190" i="3" s="1"/>
  <c r="CE1191" i="3"/>
  <c r="CM1191" i="3" s="1"/>
  <c r="CE1193" i="3"/>
  <c r="CM1193" i="3" s="1"/>
  <c r="CE1194" i="3"/>
  <c r="CM1194" i="3" s="1"/>
  <c r="CE1195" i="3"/>
  <c r="CM1195" i="3" s="1"/>
  <c r="CE1196" i="3"/>
  <c r="CM1196" i="3" s="1"/>
  <c r="CE1198" i="3"/>
  <c r="CM1198" i="3" s="1"/>
  <c r="CE1199" i="3"/>
  <c r="CM1199" i="3" s="1"/>
  <c r="CE1200" i="3"/>
  <c r="CM1200" i="3" s="1"/>
  <c r="CE1201" i="3"/>
  <c r="CM1201" i="3" s="1"/>
  <c r="CE1203" i="3"/>
  <c r="CM1203" i="3" s="1"/>
  <c r="CE1204" i="3"/>
  <c r="CM1204" i="3" s="1"/>
  <c r="CE1205" i="3"/>
  <c r="CM1205" i="3" s="1"/>
  <c r="CE1206" i="3"/>
  <c r="CM1206" i="3" s="1"/>
  <c r="CE1208" i="3"/>
  <c r="CM1208" i="3" s="1"/>
  <c r="CE1209" i="3"/>
  <c r="CM1209" i="3" s="1"/>
  <c r="CE1210" i="3"/>
  <c r="CM1210" i="3" s="1"/>
  <c r="CE1211" i="3"/>
  <c r="CM1211" i="3" s="1"/>
  <c r="CE1213" i="3"/>
  <c r="CM1213" i="3" s="1"/>
  <c r="CE1214" i="3"/>
  <c r="CM1214" i="3" s="1"/>
  <c r="CE1215" i="3"/>
  <c r="CM1215" i="3" s="1"/>
  <c r="CE1216" i="3"/>
  <c r="CM1216" i="3" s="1"/>
  <c r="CE1218" i="3"/>
  <c r="CM1218" i="3" s="1"/>
  <c r="CE1219" i="3"/>
  <c r="CM1219" i="3" s="1"/>
  <c r="CE1220" i="3"/>
  <c r="CM1220" i="3" s="1"/>
  <c r="CE1221" i="3"/>
  <c r="CM1221" i="3" s="1"/>
  <c r="CE1223" i="3"/>
  <c r="CM1223" i="3" s="1"/>
  <c r="CE1224" i="3"/>
  <c r="CM1224" i="3" s="1"/>
  <c r="CE1225" i="3"/>
  <c r="CM1225" i="3" s="1"/>
  <c r="CE1226" i="3"/>
  <c r="CM1226" i="3" s="1"/>
  <c r="CE1228" i="3"/>
  <c r="CM1228" i="3" s="1"/>
  <c r="CE1229" i="3"/>
  <c r="CM1229" i="3" s="1"/>
  <c r="CE1230" i="3"/>
  <c r="CM1230" i="3" s="1"/>
  <c r="CE1231" i="3"/>
  <c r="CM1231" i="3" s="1"/>
  <c r="CE1233" i="3"/>
  <c r="CM1233" i="3" s="1"/>
  <c r="CE1234" i="3"/>
  <c r="CM1234" i="3" s="1"/>
  <c r="CE1235" i="3"/>
  <c r="CM1235" i="3" s="1"/>
  <c r="CE1236" i="3"/>
  <c r="CM1236" i="3" s="1"/>
  <c r="CE1238" i="3"/>
  <c r="CM1238" i="3" s="1"/>
  <c r="CE1239" i="3"/>
  <c r="CM1239" i="3" s="1"/>
  <c r="CE1240" i="3"/>
  <c r="CM1240" i="3" s="1"/>
  <c r="CE1241" i="3"/>
  <c r="CM1241" i="3" s="1"/>
  <c r="CE1243" i="3"/>
  <c r="CM1243" i="3" s="1"/>
  <c r="CE1244" i="3"/>
  <c r="CM1244" i="3" s="1"/>
  <c r="CE1245" i="3"/>
  <c r="CM1245" i="3" s="1"/>
  <c r="CE1246" i="3"/>
  <c r="CM1246" i="3" s="1"/>
  <c r="CE1248" i="3"/>
  <c r="CM1248" i="3" s="1"/>
  <c r="CE1249" i="3"/>
  <c r="CM1249" i="3" s="1"/>
  <c r="CE1250" i="3"/>
  <c r="CM1250" i="3" s="1"/>
  <c r="CE1251" i="3"/>
  <c r="CM1251" i="3" s="1"/>
  <c r="CE1253" i="3"/>
  <c r="CM1253" i="3" s="1"/>
  <c r="CE1254" i="3"/>
  <c r="CM1254" i="3" s="1"/>
  <c r="CE1255" i="3"/>
  <c r="CM1255" i="3" s="1"/>
  <c r="CE1256" i="3"/>
  <c r="CM1256" i="3" s="1"/>
  <c r="CE1258" i="3"/>
  <c r="CM1258" i="3" s="1"/>
  <c r="CE1259" i="3"/>
  <c r="CM1259" i="3" s="1"/>
  <c r="CE1260" i="3"/>
  <c r="CM1260" i="3" s="1"/>
  <c r="CE1261" i="3"/>
  <c r="CM1261" i="3" s="1"/>
  <c r="CE1263" i="3"/>
  <c r="CM1263" i="3" s="1"/>
  <c r="CE1264" i="3"/>
  <c r="CM1264" i="3" s="1"/>
  <c r="CE1265" i="3"/>
  <c r="CM1265" i="3" s="1"/>
  <c r="CE1266" i="3"/>
  <c r="CM1266" i="3" s="1"/>
  <c r="CE1268" i="3"/>
  <c r="CM1268" i="3" s="1"/>
  <c r="CE1269" i="3"/>
  <c r="CM1269" i="3" s="1"/>
  <c r="CE1270" i="3"/>
  <c r="CM1270" i="3" s="1"/>
  <c r="CE1271" i="3"/>
  <c r="CM1271" i="3" s="1"/>
  <c r="CE1273" i="3"/>
  <c r="CM1273" i="3" s="1"/>
  <c r="CE1274" i="3"/>
  <c r="CM1274" i="3" s="1"/>
  <c r="CE1275" i="3"/>
  <c r="CM1275" i="3" s="1"/>
  <c r="CE1276" i="3"/>
  <c r="CM1276" i="3" s="1"/>
  <c r="CE1278" i="3"/>
  <c r="CM1278" i="3" s="1"/>
  <c r="CE1279" i="3"/>
  <c r="CM1279" i="3" s="1"/>
  <c r="CE1280" i="3"/>
  <c r="CM1280" i="3" s="1"/>
  <c r="CE1281" i="3"/>
  <c r="CM1281" i="3" s="1"/>
  <c r="CE1283" i="3"/>
  <c r="CM1283" i="3" s="1"/>
  <c r="CE1284" i="3"/>
  <c r="CM1284" i="3" s="1"/>
  <c r="CE1285" i="3"/>
  <c r="CM1285" i="3" s="1"/>
  <c r="CE1286" i="3"/>
  <c r="CM1286" i="3" s="1"/>
  <c r="CE1288" i="3"/>
  <c r="CM1288" i="3" s="1"/>
  <c r="CE1289" i="3"/>
  <c r="CM1289" i="3" s="1"/>
  <c r="CE1290" i="3"/>
  <c r="CM1290" i="3" s="1"/>
  <c r="CE1291" i="3"/>
  <c r="CM1291" i="3" s="1"/>
  <c r="CE1293" i="3"/>
  <c r="CM1293" i="3" s="1"/>
  <c r="CE1294" i="3"/>
  <c r="CM1294" i="3" s="1"/>
  <c r="CE1295" i="3"/>
  <c r="CM1295" i="3" s="1"/>
  <c r="CE1296" i="3"/>
  <c r="CM1296" i="3" s="1"/>
  <c r="CE1298" i="3"/>
  <c r="CM1298" i="3" s="1"/>
  <c r="CE1299" i="3"/>
  <c r="CM1299" i="3" s="1"/>
  <c r="CE1300" i="3"/>
  <c r="CM1300" i="3" s="1"/>
  <c r="CE1301" i="3"/>
  <c r="CM1301" i="3" s="1"/>
  <c r="CE1303" i="3"/>
  <c r="CM1303" i="3" s="1"/>
  <c r="CE1304" i="3"/>
  <c r="CM1304" i="3" s="1"/>
  <c r="CE1305" i="3"/>
  <c r="CM1305" i="3" s="1"/>
  <c r="CE1306" i="3"/>
  <c r="CM1306" i="3" s="1"/>
  <c r="CE1308" i="3"/>
  <c r="CM1308" i="3" s="1"/>
  <c r="CE1309" i="3"/>
  <c r="CM1309" i="3" s="1"/>
  <c r="CE1310" i="3"/>
  <c r="CM1310" i="3" s="1"/>
  <c r="CE1311" i="3"/>
  <c r="CM1311" i="3" s="1"/>
  <c r="CE1313" i="3"/>
  <c r="CM1313" i="3" s="1"/>
  <c r="CE1314" i="3"/>
  <c r="CM1314" i="3" s="1"/>
  <c r="CE1315" i="3"/>
  <c r="CM1315" i="3" s="1"/>
  <c r="CE1316" i="3"/>
  <c r="CM1316" i="3" s="1"/>
  <c r="CE1318" i="3"/>
  <c r="CM1318" i="3" s="1"/>
  <c r="CE1319" i="3"/>
  <c r="CM1319" i="3" s="1"/>
  <c r="CE1320" i="3"/>
  <c r="CM1320" i="3" s="1"/>
  <c r="CE1321" i="3"/>
  <c r="CM1321" i="3" s="1"/>
  <c r="CE1323" i="3"/>
  <c r="CM1323" i="3" s="1"/>
  <c r="CE1324" i="3"/>
  <c r="CM1324" i="3" s="1"/>
  <c r="CE1325" i="3"/>
  <c r="CM1325" i="3" s="1"/>
  <c r="CE1326" i="3"/>
  <c r="CM1326" i="3" s="1"/>
  <c r="CE1328" i="3"/>
  <c r="CM1328" i="3" s="1"/>
  <c r="CE1329" i="3"/>
  <c r="CM1329" i="3" s="1"/>
  <c r="CE1330" i="3"/>
  <c r="CM1330" i="3" s="1"/>
  <c r="CE1331" i="3"/>
  <c r="CM1331" i="3" s="1"/>
  <c r="CE1333" i="3"/>
  <c r="CM1333" i="3" s="1"/>
  <c r="CE1334" i="3"/>
  <c r="CM1334" i="3" s="1"/>
  <c r="CE1335" i="3"/>
  <c r="CM1335" i="3" s="1"/>
  <c r="CE1336" i="3"/>
  <c r="CM1336" i="3" s="1"/>
  <c r="CE1338" i="3"/>
  <c r="CM1338" i="3" s="1"/>
  <c r="CE1339" i="3"/>
  <c r="CM1339" i="3" s="1"/>
  <c r="CE1340" i="3"/>
  <c r="CM1340" i="3" s="1"/>
  <c r="CE1341" i="3"/>
  <c r="CM1341" i="3" s="1"/>
  <c r="CE1343" i="3"/>
  <c r="CM1343" i="3" s="1"/>
  <c r="CE1344" i="3"/>
  <c r="CM1344" i="3" s="1"/>
  <c r="CE1345" i="3"/>
  <c r="CM1345" i="3" s="1"/>
  <c r="CE1346" i="3"/>
  <c r="CM1346" i="3" s="1"/>
  <c r="CE1348" i="3"/>
  <c r="CM1348" i="3" s="1"/>
  <c r="CE1349" i="3"/>
  <c r="CM1349" i="3" s="1"/>
  <c r="CE1350" i="3"/>
  <c r="CM1350" i="3" s="1"/>
  <c r="CE1351" i="3"/>
  <c r="CM1351" i="3" s="1"/>
  <c r="CE1353" i="3"/>
  <c r="CM1353" i="3" s="1"/>
  <c r="CE1354" i="3"/>
  <c r="CM1354" i="3" s="1"/>
  <c r="CE1355" i="3"/>
  <c r="CM1355" i="3" s="1"/>
  <c r="CE1356" i="3"/>
  <c r="CM1356" i="3" s="1"/>
  <c r="CE1358" i="3"/>
  <c r="CM1358" i="3" s="1"/>
  <c r="CE1359" i="3"/>
  <c r="CM1359" i="3" s="1"/>
  <c r="CE1360" i="3"/>
  <c r="CM1360" i="3" s="1"/>
  <c r="CE1361" i="3"/>
  <c r="CM1361" i="3" s="1"/>
  <c r="CE1363" i="3"/>
  <c r="CM1363" i="3" s="1"/>
  <c r="CE1364" i="3"/>
  <c r="CM1364" i="3" s="1"/>
  <c r="CE1365" i="3"/>
  <c r="CM1365" i="3" s="1"/>
  <c r="CE1366" i="3"/>
  <c r="CM1366" i="3" s="1"/>
  <c r="CE1368" i="3"/>
  <c r="CM1368" i="3" s="1"/>
  <c r="CE1369" i="3"/>
  <c r="CM1369" i="3" s="1"/>
  <c r="CE1370" i="3"/>
  <c r="CM1370" i="3" s="1"/>
  <c r="CE1371" i="3"/>
  <c r="CM1371" i="3" s="1"/>
  <c r="CE1373" i="3"/>
  <c r="CM1373" i="3" s="1"/>
  <c r="CE1374" i="3"/>
  <c r="CM1374" i="3" s="1"/>
  <c r="CE1375" i="3"/>
  <c r="CM1375" i="3" s="1"/>
  <c r="CE1376" i="3"/>
  <c r="CM1376" i="3" s="1"/>
  <c r="CE1378" i="3"/>
  <c r="CM1378" i="3" s="1"/>
  <c r="CE1379" i="3"/>
  <c r="CM1379" i="3" s="1"/>
  <c r="CE1380" i="3"/>
  <c r="CM1380" i="3" s="1"/>
  <c r="CE1381" i="3"/>
  <c r="CM1381" i="3" s="1"/>
  <c r="CE1383" i="3"/>
  <c r="CM1383" i="3" s="1"/>
  <c r="CE1384" i="3"/>
  <c r="CM1384" i="3" s="1"/>
  <c r="CE1385" i="3"/>
  <c r="CM1385" i="3" s="1"/>
  <c r="CE1386" i="3"/>
  <c r="CM1386" i="3" s="1"/>
  <c r="CE1388" i="3"/>
  <c r="CM1388" i="3" s="1"/>
  <c r="CE1389" i="3"/>
  <c r="CM1389" i="3" s="1"/>
  <c r="CE1390" i="3"/>
  <c r="CM1390" i="3" s="1"/>
  <c r="CE1391" i="3"/>
  <c r="CM1391" i="3" s="1"/>
  <c r="CE1393" i="3"/>
  <c r="CM1393" i="3" s="1"/>
  <c r="CE1394" i="3"/>
  <c r="CM1394" i="3" s="1"/>
  <c r="CE1395" i="3"/>
  <c r="CM1395" i="3" s="1"/>
  <c r="CE1396" i="3"/>
  <c r="CM1396" i="3" s="1"/>
  <c r="CE1398" i="3"/>
  <c r="CM1398" i="3" s="1"/>
  <c r="CE1399" i="3"/>
  <c r="CM1399" i="3" s="1"/>
  <c r="CE1400" i="3"/>
  <c r="CM1400" i="3" s="1"/>
  <c r="CE1401" i="3"/>
  <c r="CM1401" i="3" s="1"/>
  <c r="CE1403" i="3"/>
  <c r="CM1403" i="3" s="1"/>
  <c r="CE1404" i="3"/>
  <c r="CM1404" i="3" s="1"/>
  <c r="CE1405" i="3"/>
  <c r="CM1405" i="3" s="1"/>
  <c r="CE1406" i="3"/>
  <c r="CM1406" i="3" s="1"/>
  <c r="CE1408" i="3"/>
  <c r="CM1408" i="3" s="1"/>
  <c r="CE1409" i="3"/>
  <c r="CM1409" i="3" s="1"/>
  <c r="CE1410" i="3"/>
  <c r="CM1410" i="3" s="1"/>
  <c r="CE1411" i="3"/>
  <c r="CM1411" i="3" s="1"/>
  <c r="CE1413" i="3"/>
  <c r="CM1413" i="3" s="1"/>
  <c r="CE1414" i="3"/>
  <c r="CM1414" i="3" s="1"/>
  <c r="CE1415" i="3"/>
  <c r="CM1415" i="3" s="1"/>
  <c r="CE1416" i="3"/>
  <c r="CM1416" i="3" s="1"/>
  <c r="CE1418" i="3"/>
  <c r="CM1418" i="3" s="1"/>
  <c r="CE1419" i="3"/>
  <c r="CM1419" i="3" s="1"/>
  <c r="CE1420" i="3"/>
  <c r="CM1420" i="3" s="1"/>
  <c r="CE1421" i="3"/>
  <c r="CM1421" i="3" s="1"/>
  <c r="CE1423" i="3"/>
  <c r="CM1423" i="3" s="1"/>
  <c r="CE1424" i="3"/>
  <c r="CM1424" i="3" s="1"/>
  <c r="CE1425" i="3"/>
  <c r="CM1425" i="3" s="1"/>
  <c r="CE1426" i="3"/>
  <c r="CM1426" i="3" s="1"/>
  <c r="CE1428" i="3"/>
  <c r="CM1428" i="3" s="1"/>
  <c r="CE1429" i="3"/>
  <c r="CM1429" i="3" s="1"/>
  <c r="CE1430" i="3"/>
  <c r="CM1430" i="3" s="1"/>
  <c r="CE1431" i="3"/>
  <c r="CM1431" i="3" s="1"/>
  <c r="CE1433" i="3"/>
  <c r="CM1433" i="3" s="1"/>
  <c r="CE1434" i="3"/>
  <c r="CM1434" i="3" s="1"/>
  <c r="CE1435" i="3"/>
  <c r="CM1435" i="3" s="1"/>
  <c r="CE1436" i="3"/>
  <c r="CM1436" i="3" s="1"/>
  <c r="CE1438" i="3"/>
  <c r="CM1438" i="3" s="1"/>
  <c r="CE1439" i="3"/>
  <c r="CM1439" i="3" s="1"/>
  <c r="CE1440" i="3"/>
  <c r="CM1440" i="3" s="1"/>
  <c r="CE1441" i="3"/>
  <c r="CM1441" i="3" s="1"/>
  <c r="CE1443" i="3"/>
  <c r="CM1443" i="3" s="1"/>
  <c r="CE1444" i="3"/>
  <c r="CM1444" i="3" s="1"/>
  <c r="CE1445" i="3"/>
  <c r="CM1445" i="3" s="1"/>
  <c r="CE1446" i="3"/>
  <c r="CM1446" i="3" s="1"/>
  <c r="CE1448" i="3"/>
  <c r="CM1448" i="3" s="1"/>
  <c r="CE1449" i="3"/>
  <c r="CM1449" i="3" s="1"/>
  <c r="CE1450" i="3"/>
  <c r="CM1450" i="3" s="1"/>
  <c r="CE1451" i="3"/>
  <c r="CM1451" i="3" s="1"/>
  <c r="CE1453" i="3"/>
  <c r="CM1453" i="3" s="1"/>
  <c r="CE1454" i="3"/>
  <c r="CM1454" i="3" s="1"/>
  <c r="CE1455" i="3"/>
  <c r="CM1455" i="3" s="1"/>
  <c r="CE1456" i="3"/>
  <c r="CM1456" i="3" s="1"/>
  <c r="CE1458" i="3"/>
  <c r="CM1458" i="3" s="1"/>
  <c r="CE1459" i="3"/>
  <c r="CM1459" i="3" s="1"/>
  <c r="CE1460" i="3"/>
  <c r="CM1460" i="3" s="1"/>
  <c r="CE1461" i="3"/>
  <c r="CM1461" i="3" s="1"/>
  <c r="CE1463" i="3"/>
  <c r="CM1463" i="3" s="1"/>
  <c r="CE1464" i="3"/>
  <c r="CM1464" i="3" s="1"/>
  <c r="CE1465" i="3"/>
  <c r="CM1465" i="3" s="1"/>
  <c r="CE1466" i="3"/>
  <c r="CM1466" i="3" s="1"/>
  <c r="CE1468" i="3"/>
  <c r="CM1468" i="3" s="1"/>
  <c r="CE1469" i="3"/>
  <c r="CM1469" i="3" s="1"/>
  <c r="CE1470" i="3"/>
  <c r="CM1470" i="3" s="1"/>
  <c r="CE1471" i="3"/>
  <c r="CM1471" i="3" s="1"/>
  <c r="CE1473" i="3"/>
  <c r="CM1473" i="3" s="1"/>
  <c r="CE1474" i="3"/>
  <c r="CM1474" i="3" s="1"/>
  <c r="CE1475" i="3"/>
  <c r="CM1475" i="3" s="1"/>
  <c r="CE1476" i="3"/>
  <c r="CM1476" i="3" s="1"/>
  <c r="CE1478" i="3"/>
  <c r="CM1478" i="3" s="1"/>
  <c r="CE1479" i="3"/>
  <c r="CM1479" i="3" s="1"/>
  <c r="CE1480" i="3"/>
  <c r="CM1480" i="3" s="1"/>
  <c r="CE1481" i="3"/>
  <c r="CM1481" i="3" s="1"/>
  <c r="CE1483" i="3"/>
  <c r="CM1483" i="3" s="1"/>
  <c r="CE1484" i="3"/>
  <c r="CM1484" i="3" s="1"/>
  <c r="CE1485" i="3"/>
  <c r="CM1485" i="3" s="1"/>
  <c r="CE1486" i="3"/>
  <c r="CM1486" i="3" s="1"/>
  <c r="CE1488" i="3"/>
  <c r="CM1488" i="3" s="1"/>
  <c r="CE1489" i="3"/>
  <c r="CM1489" i="3" s="1"/>
  <c r="CE1490" i="3"/>
  <c r="CM1490" i="3" s="1"/>
  <c r="CE1491" i="3"/>
  <c r="CM1491" i="3" s="1"/>
  <c r="CE1493" i="3"/>
  <c r="CM1493" i="3" s="1"/>
  <c r="CE1494" i="3"/>
  <c r="CM1494" i="3" s="1"/>
  <c r="CE1495" i="3"/>
  <c r="CM1495" i="3" s="1"/>
  <c r="CE1496" i="3"/>
  <c r="CM1496" i="3" s="1"/>
  <c r="CE1498" i="3"/>
  <c r="CM1498" i="3" s="1"/>
  <c r="CE1499" i="3"/>
  <c r="CM1499" i="3" s="1"/>
  <c r="CE1500" i="3"/>
  <c r="CM1500" i="3" s="1"/>
  <c r="CE1501" i="3"/>
  <c r="CM1501" i="3" s="1"/>
  <c r="CE1503" i="3"/>
  <c r="CM1503" i="3" s="1"/>
  <c r="CE1504" i="3"/>
  <c r="CM1504" i="3" s="1"/>
  <c r="CE1505" i="3"/>
  <c r="CM1505" i="3" s="1"/>
  <c r="CE1506" i="3"/>
  <c r="CM1506" i="3" s="1"/>
  <c r="CE1508" i="3"/>
  <c r="CM1508" i="3" s="1"/>
  <c r="CE1509" i="3"/>
  <c r="CM1509" i="3" s="1"/>
  <c r="CE1510" i="3"/>
  <c r="CM1510" i="3" s="1"/>
  <c r="CE1511" i="3"/>
  <c r="CM1511" i="3" s="1"/>
  <c r="CE1513" i="3"/>
  <c r="CM1513" i="3" s="1"/>
  <c r="CE1514" i="3"/>
  <c r="CM1514" i="3" s="1"/>
  <c r="CE1515" i="3"/>
  <c r="CM1515" i="3" s="1"/>
  <c r="CE1516" i="3"/>
  <c r="CM1516" i="3" s="1"/>
  <c r="CE1518" i="3"/>
  <c r="CM1518" i="3" s="1"/>
  <c r="CE1519" i="3"/>
  <c r="CM1519" i="3" s="1"/>
  <c r="CE1520" i="3"/>
  <c r="CM1520" i="3" s="1"/>
  <c r="CE1521" i="3"/>
  <c r="CM1521" i="3" s="1"/>
  <c r="CE1523" i="3"/>
  <c r="CM1523" i="3" s="1"/>
  <c r="CE1524" i="3"/>
  <c r="CM1524" i="3" s="1"/>
  <c r="CE1525" i="3"/>
  <c r="CM1525" i="3" s="1"/>
  <c r="CE1526" i="3"/>
  <c r="CM1526" i="3" s="1"/>
  <c r="CE1528" i="3"/>
  <c r="CM1528" i="3" s="1"/>
  <c r="CE1529" i="3"/>
  <c r="CM1529" i="3" s="1"/>
  <c r="CE1530" i="3"/>
  <c r="CM1530" i="3" s="1"/>
  <c r="CE1531" i="3"/>
  <c r="CM1531" i="3" s="1"/>
  <c r="CE1533" i="3"/>
  <c r="CM1533" i="3" s="1"/>
  <c r="CE1534" i="3"/>
  <c r="CM1534" i="3" s="1"/>
  <c r="CE1535" i="3"/>
  <c r="CM1535" i="3" s="1"/>
  <c r="CE1536" i="3"/>
  <c r="CM1536" i="3" s="1"/>
  <c r="CE1538" i="3"/>
  <c r="CM1538" i="3" s="1"/>
  <c r="CE1539" i="3"/>
  <c r="CM1539" i="3" s="1"/>
  <c r="CE1540" i="3"/>
  <c r="CM1540" i="3" s="1"/>
  <c r="CE1541" i="3"/>
  <c r="CM1541" i="3" s="1"/>
  <c r="CE1543" i="3"/>
  <c r="CM1543" i="3" s="1"/>
  <c r="CE1544" i="3"/>
  <c r="CM1544" i="3" s="1"/>
  <c r="CE1545" i="3"/>
  <c r="CM1545" i="3" s="1"/>
  <c r="CE1546" i="3"/>
  <c r="CM1546" i="3" s="1"/>
  <c r="CE1548" i="3"/>
  <c r="CM1548" i="3" s="1"/>
  <c r="CE1549" i="3"/>
  <c r="CM1549" i="3" s="1"/>
  <c r="CE1550" i="3"/>
  <c r="CM1550" i="3" s="1"/>
  <c r="CE1551" i="3"/>
  <c r="CM1551" i="3" s="1"/>
  <c r="CE1553" i="3"/>
  <c r="CM1553" i="3" s="1"/>
  <c r="CE1554" i="3"/>
  <c r="CM1554" i="3" s="1"/>
  <c r="CE1555" i="3"/>
  <c r="CM1555" i="3" s="1"/>
  <c r="CE1556" i="3"/>
  <c r="CM1556" i="3" s="1"/>
  <c r="CE1558" i="3"/>
  <c r="CM1558" i="3" s="1"/>
  <c r="CE1559" i="3"/>
  <c r="CM1559" i="3" s="1"/>
  <c r="CE1560" i="3"/>
  <c r="CM1560" i="3" s="1"/>
  <c r="CE1561" i="3"/>
  <c r="CM1561" i="3" s="1"/>
  <c r="CE1563" i="3"/>
  <c r="CM1563" i="3" s="1"/>
  <c r="CE1564" i="3"/>
  <c r="CM1564" i="3" s="1"/>
  <c r="CE1565" i="3"/>
  <c r="CM1565" i="3" s="1"/>
  <c r="CE1566" i="3"/>
  <c r="CM1566" i="3" s="1"/>
  <c r="CE1568" i="3"/>
  <c r="CM1568" i="3" s="1"/>
  <c r="CE1569" i="3"/>
  <c r="CM1569" i="3" s="1"/>
  <c r="CE1570" i="3"/>
  <c r="CM1570" i="3" s="1"/>
  <c r="CE1571" i="3"/>
  <c r="CM1571" i="3" s="1"/>
  <c r="CE1573" i="3"/>
  <c r="CM1573" i="3" s="1"/>
  <c r="CE1574" i="3"/>
  <c r="CM1574" i="3" s="1"/>
  <c r="CE1575" i="3"/>
  <c r="CM1575" i="3" s="1"/>
  <c r="CE1576" i="3"/>
  <c r="CM1576" i="3" s="1"/>
  <c r="CE1578" i="3"/>
  <c r="CM1578" i="3" s="1"/>
  <c r="CE1579" i="3"/>
  <c r="CM1579" i="3" s="1"/>
  <c r="CE1580" i="3"/>
  <c r="CM1580" i="3" s="1"/>
  <c r="CE1581" i="3"/>
  <c r="CM1581" i="3" s="1"/>
  <c r="CE1583" i="3"/>
  <c r="CM1583" i="3" s="1"/>
  <c r="CE1584" i="3"/>
  <c r="CM1584" i="3" s="1"/>
  <c r="CE1585" i="3"/>
  <c r="CM1585" i="3" s="1"/>
  <c r="CE1586" i="3"/>
  <c r="CM1586" i="3" s="1"/>
  <c r="CE1588" i="3"/>
  <c r="CM1588" i="3" s="1"/>
  <c r="CE1589" i="3"/>
  <c r="CM1589" i="3" s="1"/>
  <c r="CE1590" i="3"/>
  <c r="CM1590" i="3" s="1"/>
  <c r="CE1591" i="3"/>
  <c r="CM1591" i="3" s="1"/>
  <c r="CE1593" i="3"/>
  <c r="CM1593" i="3" s="1"/>
  <c r="CE1594" i="3"/>
  <c r="CM1594" i="3" s="1"/>
  <c r="CE1595" i="3"/>
  <c r="CM1595" i="3" s="1"/>
  <c r="CE1596" i="3"/>
  <c r="CM1596" i="3" s="1"/>
  <c r="CE1598" i="3"/>
  <c r="CM1598" i="3" s="1"/>
  <c r="CE1599" i="3"/>
  <c r="CM1599" i="3" s="1"/>
  <c r="CE1600" i="3"/>
  <c r="CM1600" i="3" s="1"/>
  <c r="CE1601" i="3"/>
  <c r="CM1601" i="3" s="1"/>
  <c r="CE1603" i="3"/>
  <c r="CM1603" i="3" s="1"/>
  <c r="CE1604" i="3"/>
  <c r="CM1604" i="3" s="1"/>
  <c r="CE1605" i="3"/>
  <c r="CM1605" i="3" s="1"/>
  <c r="CE1606" i="3"/>
  <c r="CM1606" i="3" s="1"/>
  <c r="CE1608" i="3"/>
  <c r="CM1608" i="3" s="1"/>
  <c r="CE1609" i="3"/>
  <c r="CM1609" i="3" s="1"/>
  <c r="CE1610" i="3"/>
  <c r="CM1610" i="3" s="1"/>
  <c r="CE1611" i="3"/>
  <c r="CM1611" i="3" s="1"/>
  <c r="CE1613" i="3"/>
  <c r="CM1613" i="3" s="1"/>
  <c r="CE1614" i="3"/>
  <c r="CM1614" i="3" s="1"/>
  <c r="CE1615" i="3"/>
  <c r="CM1615" i="3" s="1"/>
  <c r="CE1616" i="3"/>
  <c r="CM1616" i="3" s="1"/>
  <c r="CE1618" i="3"/>
  <c r="CM1618" i="3" s="1"/>
  <c r="CE1619" i="3"/>
  <c r="CM1619" i="3" s="1"/>
  <c r="CE1620" i="3"/>
  <c r="CM1620" i="3" s="1"/>
  <c r="CE1621" i="3"/>
  <c r="CM1621" i="3" s="1"/>
  <c r="CE1623" i="3"/>
  <c r="CM1623" i="3" s="1"/>
  <c r="CE1624" i="3"/>
  <c r="CM1624" i="3" s="1"/>
  <c r="CE1625" i="3"/>
  <c r="CM1625" i="3" s="1"/>
  <c r="CE1626" i="3"/>
  <c r="CM1626" i="3" s="1"/>
  <c r="CE1628" i="3"/>
  <c r="CM1628" i="3" s="1"/>
  <c r="CE1629" i="3"/>
  <c r="CM1629" i="3" s="1"/>
  <c r="CE1630" i="3"/>
  <c r="CM1630" i="3" s="1"/>
  <c r="CE1631" i="3"/>
  <c r="CM1631" i="3" s="1"/>
  <c r="CE1633" i="3"/>
  <c r="CM1633" i="3" s="1"/>
  <c r="CE1634" i="3"/>
  <c r="CM1634" i="3" s="1"/>
  <c r="CE1635" i="3"/>
  <c r="CM1635" i="3" s="1"/>
  <c r="CE1636" i="3"/>
  <c r="CM1636" i="3" s="1"/>
  <c r="CE1638" i="3"/>
  <c r="CM1638" i="3" s="1"/>
  <c r="CE1639" i="3"/>
  <c r="CM1639" i="3" s="1"/>
  <c r="CE1640" i="3"/>
  <c r="CM1640" i="3" s="1"/>
  <c r="CE1641" i="3"/>
  <c r="CM1641" i="3" s="1"/>
  <c r="CE1643" i="3"/>
  <c r="CM1643" i="3" s="1"/>
  <c r="CE1644" i="3"/>
  <c r="CM1644" i="3" s="1"/>
  <c r="CE1645" i="3"/>
  <c r="CM1645" i="3" s="1"/>
  <c r="CE1646" i="3"/>
  <c r="CM1646" i="3" s="1"/>
  <c r="CE1648" i="3"/>
  <c r="CM1648" i="3" s="1"/>
  <c r="CE1649" i="3"/>
  <c r="CM1649" i="3" s="1"/>
  <c r="CE1650" i="3"/>
  <c r="CM1650" i="3" s="1"/>
  <c r="CE1651" i="3"/>
  <c r="CM1651" i="3" s="1"/>
  <c r="CE1653" i="3"/>
  <c r="CM1653" i="3" s="1"/>
  <c r="CE1654" i="3"/>
  <c r="CM1654" i="3" s="1"/>
  <c r="CE1655" i="3"/>
  <c r="CM1655" i="3" s="1"/>
  <c r="CE1656" i="3"/>
  <c r="CM1656" i="3" s="1"/>
  <c r="CE1658" i="3"/>
  <c r="CM1658" i="3" s="1"/>
  <c r="CE1659" i="3"/>
  <c r="CM1659" i="3" s="1"/>
  <c r="CE1660" i="3"/>
  <c r="CM1660" i="3" s="1"/>
  <c r="CE1661" i="3"/>
  <c r="CM1661" i="3" s="1"/>
  <c r="CE1663" i="3"/>
  <c r="CM1663" i="3" s="1"/>
  <c r="CE1664" i="3"/>
  <c r="CM1664" i="3" s="1"/>
  <c r="CE1665" i="3"/>
  <c r="CM1665" i="3" s="1"/>
  <c r="CE1666" i="3"/>
  <c r="CM1666" i="3" s="1"/>
  <c r="CE1668" i="3"/>
  <c r="CM1668" i="3" s="1"/>
  <c r="CE1669" i="3"/>
  <c r="CM1669" i="3" s="1"/>
  <c r="CE1670" i="3"/>
  <c r="CM1670" i="3" s="1"/>
  <c r="CE1671" i="3"/>
  <c r="CM1671" i="3" s="1"/>
  <c r="CE1673" i="3"/>
  <c r="CM1673" i="3" s="1"/>
  <c r="CE1674" i="3"/>
  <c r="CM1674" i="3" s="1"/>
  <c r="CE1675" i="3"/>
  <c r="CM1675" i="3" s="1"/>
  <c r="CE1676" i="3"/>
  <c r="CM1676" i="3" s="1"/>
  <c r="CE1678" i="3"/>
  <c r="CM1678" i="3" s="1"/>
  <c r="CE1679" i="3"/>
  <c r="CM1679" i="3" s="1"/>
  <c r="CE1680" i="3"/>
  <c r="CM1680" i="3" s="1"/>
  <c r="CE1681" i="3"/>
  <c r="CM1681" i="3" s="1"/>
  <c r="CE1683" i="3"/>
  <c r="CM1683" i="3" s="1"/>
  <c r="CE1684" i="3"/>
  <c r="CM1684" i="3" s="1"/>
  <c r="CE1685" i="3"/>
  <c r="CM1685" i="3" s="1"/>
  <c r="CE1686" i="3"/>
  <c r="CM1686" i="3" s="1"/>
  <c r="CE1688" i="3"/>
  <c r="CM1688" i="3" s="1"/>
  <c r="CE1689" i="3"/>
  <c r="CM1689" i="3" s="1"/>
  <c r="CE1690" i="3"/>
  <c r="CM1690" i="3" s="1"/>
  <c r="CE1691" i="3"/>
  <c r="CM1691" i="3" s="1"/>
  <c r="CE1693" i="3"/>
  <c r="CM1693" i="3" s="1"/>
  <c r="CE1694" i="3"/>
  <c r="CM1694" i="3" s="1"/>
  <c r="CE1695" i="3"/>
  <c r="CM1695" i="3" s="1"/>
  <c r="CE1696" i="3"/>
  <c r="CM1696" i="3" s="1"/>
  <c r="CE1698" i="3"/>
  <c r="CM1698" i="3" s="1"/>
  <c r="CE1699" i="3"/>
  <c r="CM1699" i="3" s="1"/>
  <c r="CE1700" i="3"/>
  <c r="CM1700" i="3" s="1"/>
  <c r="CE1701" i="3"/>
  <c r="CM1701" i="3" s="1"/>
  <c r="CE1703" i="3"/>
  <c r="CM1703" i="3" s="1"/>
  <c r="CE1704" i="3"/>
  <c r="CM1704" i="3" s="1"/>
  <c r="CE1705" i="3"/>
  <c r="CM1705" i="3" s="1"/>
  <c r="CE1706" i="3"/>
  <c r="CM1706" i="3" s="1"/>
  <c r="CE1708" i="3"/>
  <c r="CM1708" i="3" s="1"/>
  <c r="CE1709" i="3"/>
  <c r="CM1709" i="3" s="1"/>
  <c r="CE1710" i="3"/>
  <c r="CM1710" i="3" s="1"/>
  <c r="CE1711" i="3"/>
  <c r="CM1711" i="3" s="1"/>
  <c r="CE1713" i="3"/>
  <c r="CM1713" i="3" s="1"/>
  <c r="CE1714" i="3"/>
  <c r="CM1714" i="3" s="1"/>
  <c r="CE1715" i="3"/>
  <c r="CM1715" i="3" s="1"/>
  <c r="CE1716" i="3"/>
  <c r="CM1716" i="3" s="1"/>
  <c r="CE1718" i="3"/>
  <c r="CM1718" i="3" s="1"/>
  <c r="CE1719" i="3"/>
  <c r="CM1719" i="3" s="1"/>
  <c r="CE1720" i="3"/>
  <c r="CM1720" i="3" s="1"/>
  <c r="CE1721" i="3"/>
  <c r="CM1721" i="3" s="1"/>
  <c r="CE1723" i="3"/>
  <c r="CM1723" i="3" s="1"/>
  <c r="CE1724" i="3"/>
  <c r="CM1724" i="3" s="1"/>
  <c r="CE1725" i="3"/>
  <c r="CM1725" i="3" s="1"/>
  <c r="CE1726" i="3"/>
  <c r="CM1726" i="3" s="1"/>
  <c r="CE1728" i="3"/>
  <c r="CM1728" i="3" s="1"/>
  <c r="CE1729" i="3"/>
  <c r="CM1729" i="3" s="1"/>
  <c r="CE1730" i="3"/>
  <c r="CM1730" i="3" s="1"/>
  <c r="CE1731" i="3"/>
  <c r="CM1731" i="3" s="1"/>
  <c r="CE1733" i="3"/>
  <c r="CM1733" i="3" s="1"/>
  <c r="CE1734" i="3"/>
  <c r="CM1734" i="3" s="1"/>
  <c r="CE1735" i="3"/>
  <c r="CM1735" i="3" s="1"/>
  <c r="CE1736" i="3"/>
  <c r="CM1736" i="3" s="1"/>
  <c r="CE1738" i="3"/>
  <c r="CM1738" i="3" s="1"/>
  <c r="CE1739" i="3"/>
  <c r="CM1739" i="3" s="1"/>
  <c r="CE1740" i="3"/>
  <c r="CM1740" i="3" s="1"/>
  <c r="CE1741" i="3"/>
  <c r="CM1741" i="3" s="1"/>
  <c r="CE1743" i="3"/>
  <c r="CM1743" i="3" s="1"/>
  <c r="CE1744" i="3"/>
  <c r="CM1744" i="3" s="1"/>
  <c r="CE1745" i="3"/>
  <c r="CM1745" i="3" s="1"/>
  <c r="CE1746" i="3"/>
  <c r="CM1746" i="3" s="1"/>
  <c r="CE1748" i="3"/>
  <c r="CM1748" i="3" s="1"/>
  <c r="CE1749" i="3"/>
  <c r="CM1749" i="3" s="1"/>
  <c r="CE1750" i="3"/>
  <c r="CM1750" i="3" s="1"/>
  <c r="CE1751" i="3"/>
  <c r="CM1751" i="3" s="1"/>
  <c r="CE1753" i="3"/>
  <c r="CM1753" i="3" s="1"/>
  <c r="CE1754" i="3"/>
  <c r="CM1754" i="3" s="1"/>
  <c r="CE1755" i="3"/>
  <c r="CM1755" i="3" s="1"/>
  <c r="CE1756" i="3"/>
  <c r="CM1756" i="3" s="1"/>
  <c r="CE1758" i="3"/>
  <c r="CM1758" i="3" s="1"/>
  <c r="CE1759" i="3"/>
  <c r="CM1759" i="3" s="1"/>
  <c r="CE1760" i="3"/>
  <c r="CM1760" i="3" s="1"/>
  <c r="CE1761" i="3"/>
  <c r="CM1761" i="3" s="1"/>
  <c r="CE1763" i="3"/>
  <c r="CM1763" i="3" s="1"/>
  <c r="CE1764" i="3"/>
  <c r="CM1764" i="3" s="1"/>
  <c r="CE1765" i="3"/>
  <c r="CM1765" i="3" s="1"/>
  <c r="CE1766" i="3"/>
  <c r="CM1766" i="3" s="1"/>
  <c r="CE1768" i="3"/>
  <c r="CM1768" i="3" s="1"/>
  <c r="CE1769" i="3"/>
  <c r="CM1769" i="3" s="1"/>
  <c r="CE1770" i="3"/>
  <c r="CM1770" i="3" s="1"/>
  <c r="CE1771" i="3"/>
  <c r="CM1771" i="3" s="1"/>
  <c r="CE1773" i="3"/>
  <c r="CM1773" i="3" s="1"/>
  <c r="CE1774" i="3"/>
  <c r="CM1774" i="3" s="1"/>
  <c r="CE1775" i="3"/>
  <c r="CM1775" i="3" s="1"/>
  <c r="CE1776" i="3"/>
  <c r="CM1776" i="3" s="1"/>
  <c r="CE1778" i="3"/>
  <c r="CM1778" i="3" s="1"/>
  <c r="CE1779" i="3"/>
  <c r="CM1779" i="3" s="1"/>
  <c r="CE1780" i="3"/>
  <c r="CM1780" i="3" s="1"/>
  <c r="CE1781" i="3"/>
  <c r="CM1781" i="3" s="1"/>
  <c r="CE1783" i="3"/>
  <c r="CM1783" i="3" s="1"/>
  <c r="CE1784" i="3"/>
  <c r="CM1784" i="3" s="1"/>
  <c r="CE1785" i="3"/>
  <c r="CM1785" i="3" s="1"/>
  <c r="CE1786" i="3"/>
  <c r="CM1786" i="3" s="1"/>
  <c r="CE1788" i="3"/>
  <c r="CM1788" i="3" s="1"/>
  <c r="CE1789" i="3"/>
  <c r="CM1789" i="3" s="1"/>
  <c r="CE1790" i="3"/>
  <c r="CM1790" i="3" s="1"/>
  <c r="CE1791" i="3"/>
  <c r="CM1791" i="3" s="1"/>
  <c r="CE1793" i="3"/>
  <c r="CM1793" i="3" s="1"/>
  <c r="CE1794" i="3"/>
  <c r="CM1794" i="3" s="1"/>
  <c r="CE1795" i="3"/>
  <c r="CM1795" i="3" s="1"/>
  <c r="CE1796" i="3"/>
  <c r="CM1796" i="3" s="1"/>
  <c r="CE1798" i="3"/>
  <c r="CM1798" i="3" s="1"/>
  <c r="CE1799" i="3"/>
  <c r="CM1799" i="3" s="1"/>
  <c r="CE1800" i="3"/>
  <c r="CM1800" i="3" s="1"/>
  <c r="CE1801" i="3"/>
  <c r="CM1801" i="3" s="1"/>
  <c r="CE1803" i="3"/>
  <c r="CM1803" i="3" s="1"/>
  <c r="CE1804" i="3"/>
  <c r="CM1804" i="3" s="1"/>
  <c r="CE1805" i="3"/>
  <c r="CM1805" i="3" s="1"/>
  <c r="CE1806" i="3"/>
  <c r="CM1806" i="3" s="1"/>
  <c r="CE1808" i="3"/>
  <c r="CM1808" i="3" s="1"/>
  <c r="CE1809" i="3"/>
  <c r="CM1809" i="3" s="1"/>
  <c r="CE1810" i="3"/>
  <c r="CM1810" i="3" s="1"/>
  <c r="CE1811" i="3"/>
  <c r="CM1811" i="3" s="1"/>
  <c r="CE1813" i="3"/>
  <c r="CM1813" i="3" s="1"/>
  <c r="CE1814" i="3"/>
  <c r="CM1814" i="3" s="1"/>
  <c r="CE1815" i="3"/>
  <c r="CM1815" i="3" s="1"/>
  <c r="CE1816" i="3"/>
  <c r="CM1816" i="3" s="1"/>
  <c r="CE1818" i="3"/>
  <c r="CM1818" i="3" s="1"/>
  <c r="CE1819" i="3"/>
  <c r="CM1819" i="3" s="1"/>
  <c r="CE1820" i="3"/>
  <c r="CM1820" i="3" s="1"/>
  <c r="CE1821" i="3"/>
  <c r="CM1821" i="3" s="1"/>
  <c r="CE1823" i="3"/>
  <c r="CM1823" i="3" s="1"/>
  <c r="CE1824" i="3"/>
  <c r="CM1824" i="3" s="1"/>
  <c r="CE1825" i="3"/>
  <c r="CM1825" i="3" s="1"/>
  <c r="CE1826" i="3"/>
  <c r="CM1826" i="3" s="1"/>
  <c r="CE1828" i="3"/>
  <c r="CM1828" i="3" s="1"/>
  <c r="CE1829" i="3"/>
  <c r="CM1829" i="3" s="1"/>
  <c r="CE1830" i="3"/>
  <c r="CM1830" i="3" s="1"/>
  <c r="CE1831" i="3"/>
  <c r="CM1831" i="3" s="1"/>
  <c r="CE1833" i="3"/>
  <c r="CM1833" i="3" s="1"/>
  <c r="CE1834" i="3"/>
  <c r="CM1834" i="3" s="1"/>
  <c r="CE1835" i="3"/>
  <c r="CM1835" i="3" s="1"/>
  <c r="CE1836" i="3"/>
  <c r="CM1836" i="3" s="1"/>
  <c r="CE1838" i="3"/>
  <c r="CM1838" i="3" s="1"/>
  <c r="CE1839" i="3"/>
  <c r="CM1839" i="3" s="1"/>
  <c r="CE1840" i="3"/>
  <c r="CM1840" i="3" s="1"/>
  <c r="CE1841" i="3"/>
  <c r="CM1841" i="3" s="1"/>
  <c r="CE1843" i="3"/>
  <c r="CM1843" i="3" s="1"/>
  <c r="CE1844" i="3"/>
  <c r="CM1844" i="3" s="1"/>
  <c r="CE1845" i="3"/>
  <c r="CM1845" i="3" s="1"/>
  <c r="CE1846" i="3"/>
  <c r="CM1846" i="3" s="1"/>
  <c r="CE1848" i="3"/>
  <c r="CM1848" i="3" s="1"/>
  <c r="CE1849" i="3"/>
  <c r="CM1849" i="3" s="1"/>
  <c r="CE1850" i="3"/>
  <c r="CM1850" i="3" s="1"/>
  <c r="CE1851" i="3"/>
  <c r="CM1851" i="3" s="1"/>
  <c r="CE1853" i="3"/>
  <c r="CM1853" i="3" s="1"/>
  <c r="CE1854" i="3"/>
  <c r="CM1854" i="3" s="1"/>
  <c r="CE1855" i="3"/>
  <c r="CM1855" i="3" s="1"/>
  <c r="CE1856" i="3"/>
  <c r="CM1856" i="3" s="1"/>
  <c r="CE1858" i="3"/>
  <c r="CM1858" i="3" s="1"/>
  <c r="CE1859" i="3"/>
  <c r="CM1859" i="3" s="1"/>
  <c r="CE1860" i="3"/>
  <c r="CM1860" i="3" s="1"/>
  <c r="CE1861" i="3"/>
  <c r="CM1861" i="3" s="1"/>
  <c r="CE1863" i="3"/>
  <c r="CM1863" i="3" s="1"/>
  <c r="CE1864" i="3"/>
  <c r="CM1864" i="3" s="1"/>
  <c r="CE1865" i="3"/>
  <c r="CM1865" i="3" s="1"/>
  <c r="CE1866" i="3"/>
  <c r="CM1866" i="3" s="1"/>
  <c r="CE1868" i="3"/>
  <c r="CM1868" i="3" s="1"/>
  <c r="CE1869" i="3"/>
  <c r="CM1869" i="3" s="1"/>
  <c r="CE1870" i="3"/>
  <c r="CM1870" i="3" s="1"/>
  <c r="CE1871" i="3"/>
  <c r="CM1871" i="3" s="1"/>
  <c r="CE1873" i="3"/>
  <c r="CM1873" i="3" s="1"/>
  <c r="CE1874" i="3"/>
  <c r="CM1874" i="3" s="1"/>
  <c r="CE1875" i="3"/>
  <c r="CM1875" i="3" s="1"/>
  <c r="CE1876" i="3"/>
  <c r="CM1876" i="3" s="1"/>
  <c r="CE1878" i="3"/>
  <c r="CM1878" i="3" s="1"/>
  <c r="CE1879" i="3"/>
  <c r="CM1879" i="3" s="1"/>
  <c r="CE1880" i="3"/>
  <c r="CM1880" i="3" s="1"/>
  <c r="CE1881" i="3"/>
  <c r="CM1881" i="3" s="1"/>
  <c r="CE1883" i="3"/>
  <c r="CM1883" i="3" s="1"/>
  <c r="CE1884" i="3"/>
  <c r="CM1884" i="3" s="1"/>
  <c r="CE1885" i="3"/>
  <c r="CM1885" i="3" s="1"/>
  <c r="CE1886" i="3"/>
  <c r="CM1886" i="3" s="1"/>
  <c r="CE1888" i="3"/>
  <c r="CM1888" i="3" s="1"/>
  <c r="CE1889" i="3"/>
  <c r="CM1889" i="3" s="1"/>
  <c r="CE1890" i="3"/>
  <c r="CM1890" i="3" s="1"/>
  <c r="CE1891" i="3"/>
  <c r="CM1891" i="3" s="1"/>
  <c r="CE1893" i="3"/>
  <c r="CM1893" i="3" s="1"/>
  <c r="CE1894" i="3"/>
  <c r="CM1894" i="3" s="1"/>
  <c r="CE1895" i="3"/>
  <c r="CM1895" i="3" s="1"/>
  <c r="CE1896" i="3"/>
  <c r="CM1896" i="3" s="1"/>
  <c r="CE1898" i="3"/>
  <c r="CM1898" i="3" s="1"/>
  <c r="CE1899" i="3"/>
  <c r="CM1899" i="3" s="1"/>
  <c r="CE1900" i="3"/>
  <c r="CM1900" i="3" s="1"/>
  <c r="CE1901" i="3"/>
  <c r="CM1901" i="3" s="1"/>
  <c r="CE1903" i="3"/>
  <c r="CM1903" i="3" s="1"/>
  <c r="CE1904" i="3"/>
  <c r="CM1904" i="3" s="1"/>
  <c r="CE1905" i="3"/>
  <c r="CM1905" i="3" s="1"/>
  <c r="CE1906" i="3"/>
  <c r="CM1906" i="3" s="1"/>
  <c r="CE1908" i="3"/>
  <c r="CM1908" i="3" s="1"/>
  <c r="CE1909" i="3"/>
  <c r="CM1909" i="3" s="1"/>
  <c r="CE1910" i="3"/>
  <c r="CM1910" i="3" s="1"/>
  <c r="CE1911" i="3"/>
  <c r="CM1911" i="3" s="1"/>
  <c r="CE1913" i="3"/>
  <c r="CM1913" i="3" s="1"/>
  <c r="CE1914" i="3"/>
  <c r="CM1914" i="3" s="1"/>
  <c r="CE1915" i="3"/>
  <c r="CM1915" i="3" s="1"/>
  <c r="CE1916" i="3"/>
  <c r="CM1916" i="3" s="1"/>
  <c r="CE1918" i="3"/>
  <c r="CM1918" i="3" s="1"/>
  <c r="CE1919" i="3"/>
  <c r="CM1919" i="3" s="1"/>
  <c r="CE1920" i="3"/>
  <c r="CM1920" i="3" s="1"/>
  <c r="CE1921" i="3"/>
  <c r="CM1921" i="3" s="1"/>
  <c r="CE1923" i="3"/>
  <c r="CM1923" i="3" s="1"/>
  <c r="CE1924" i="3"/>
  <c r="CM1924" i="3" s="1"/>
  <c r="CE1925" i="3"/>
  <c r="CM1925" i="3" s="1"/>
  <c r="CE1926" i="3"/>
  <c r="CM1926" i="3" s="1"/>
  <c r="CE1928" i="3"/>
  <c r="CM1928" i="3" s="1"/>
  <c r="CE1929" i="3"/>
  <c r="CM1929" i="3" s="1"/>
  <c r="CE1930" i="3"/>
  <c r="CM1930" i="3" s="1"/>
  <c r="CE1931" i="3"/>
  <c r="CM1931" i="3" s="1"/>
  <c r="CE1933" i="3"/>
  <c r="CM1933" i="3" s="1"/>
  <c r="CE1934" i="3"/>
  <c r="CM1934" i="3" s="1"/>
  <c r="CE1935" i="3"/>
  <c r="CM1935" i="3" s="1"/>
  <c r="CE1936" i="3"/>
  <c r="CM1936" i="3" s="1"/>
  <c r="CE1938" i="3"/>
  <c r="CM1938" i="3" s="1"/>
  <c r="CE1939" i="3"/>
  <c r="CM1939" i="3" s="1"/>
  <c r="CE1940" i="3"/>
  <c r="CM1940" i="3" s="1"/>
  <c r="CE1941" i="3"/>
  <c r="CM1941" i="3" s="1"/>
  <c r="CE1943" i="3"/>
  <c r="CM1943" i="3" s="1"/>
  <c r="CE1944" i="3"/>
  <c r="CM1944" i="3" s="1"/>
  <c r="CE1945" i="3"/>
  <c r="CM1945" i="3" s="1"/>
  <c r="CE1946" i="3"/>
  <c r="CM1946" i="3" s="1"/>
  <c r="CE1948" i="3"/>
  <c r="CM1948" i="3" s="1"/>
  <c r="CE1949" i="3"/>
  <c r="CM1949" i="3" s="1"/>
  <c r="CE1950" i="3"/>
  <c r="CM1950" i="3" s="1"/>
  <c r="CE1951" i="3"/>
  <c r="CM1951" i="3" s="1"/>
  <c r="CE1953" i="3"/>
  <c r="CM1953" i="3" s="1"/>
  <c r="CE1954" i="3"/>
  <c r="CM1954" i="3" s="1"/>
  <c r="CE1955" i="3"/>
  <c r="CM1955" i="3" s="1"/>
  <c r="CE1956" i="3"/>
  <c r="CM1956" i="3" s="1"/>
  <c r="CE1958" i="3"/>
  <c r="CM1958" i="3" s="1"/>
  <c r="CE1959" i="3"/>
  <c r="CM1959" i="3" s="1"/>
  <c r="CE1960" i="3"/>
  <c r="CM1960" i="3" s="1"/>
  <c r="CE1961" i="3"/>
  <c r="CM1961" i="3" s="1"/>
  <c r="CE1963" i="3"/>
  <c r="CM1963" i="3" s="1"/>
  <c r="CE1964" i="3"/>
  <c r="CM1964" i="3" s="1"/>
  <c r="CE1965" i="3"/>
  <c r="CM1965" i="3" s="1"/>
  <c r="CE1966" i="3"/>
  <c r="CM1966" i="3" s="1"/>
  <c r="CE1968" i="3"/>
  <c r="CM1968" i="3" s="1"/>
  <c r="CE1969" i="3"/>
  <c r="CM1969" i="3" s="1"/>
  <c r="CE1970" i="3"/>
  <c r="CM1970" i="3" s="1"/>
  <c r="CE1971" i="3"/>
  <c r="CM1971" i="3" s="1"/>
  <c r="CE1973" i="3"/>
  <c r="CM1973" i="3" s="1"/>
  <c r="CE1974" i="3"/>
  <c r="CM1974" i="3" s="1"/>
  <c r="CE1975" i="3"/>
  <c r="CM1975" i="3" s="1"/>
  <c r="CE1976" i="3"/>
  <c r="CM1976" i="3" s="1"/>
  <c r="CE1978" i="3"/>
  <c r="CM1978" i="3" s="1"/>
  <c r="CE1979" i="3"/>
  <c r="CM1979" i="3" s="1"/>
  <c r="CE1980" i="3"/>
  <c r="CM1980" i="3" s="1"/>
  <c r="CE1981" i="3"/>
  <c r="CM1981" i="3" s="1"/>
  <c r="CE1983" i="3"/>
  <c r="CM1983" i="3" s="1"/>
  <c r="CE1984" i="3"/>
  <c r="CM1984" i="3" s="1"/>
  <c r="CE1985" i="3"/>
  <c r="CM1985" i="3" s="1"/>
  <c r="CE1986" i="3"/>
  <c r="CM1986" i="3" s="1"/>
  <c r="CE1988" i="3"/>
  <c r="CM1988" i="3" s="1"/>
  <c r="CE1989" i="3"/>
  <c r="CM1989" i="3" s="1"/>
  <c r="CE1990" i="3"/>
  <c r="CM1990" i="3" s="1"/>
  <c r="CE1991" i="3"/>
  <c r="CM1991" i="3" s="1"/>
  <c r="CE1993" i="3"/>
  <c r="CM1993" i="3" s="1"/>
  <c r="CE1994" i="3"/>
  <c r="CM1994" i="3" s="1"/>
  <c r="CE1995" i="3"/>
  <c r="CM1995" i="3" s="1"/>
  <c r="CE1996" i="3"/>
  <c r="CM1996" i="3" s="1"/>
  <c r="CE1998" i="3"/>
  <c r="CM1998" i="3" s="1"/>
  <c r="CE1999" i="3"/>
  <c r="CM1999" i="3" s="1"/>
  <c r="CE2000" i="3"/>
  <c r="CM2000" i="3" s="1"/>
  <c r="CE2001" i="3"/>
  <c r="CM2001" i="3" s="1"/>
  <c r="CE2003" i="3"/>
  <c r="CM2003" i="3" s="1"/>
  <c r="CE2004" i="3"/>
  <c r="CM2004" i="3" s="1"/>
  <c r="CE2005" i="3"/>
  <c r="CM2005" i="3" s="1"/>
  <c r="CE2006" i="3"/>
  <c r="CM2006" i="3" s="1"/>
  <c r="CE2008" i="3"/>
  <c r="CM2008" i="3" s="1"/>
  <c r="CE2009" i="3"/>
  <c r="CM2009" i="3" s="1"/>
  <c r="CE2010" i="3"/>
  <c r="CM2010" i="3" s="1"/>
  <c r="CE2011" i="3"/>
  <c r="CM2011" i="3" s="1"/>
  <c r="CE2013" i="3"/>
  <c r="CM2013" i="3" s="1"/>
  <c r="CE2014" i="3"/>
  <c r="CM2014" i="3" s="1"/>
  <c r="CE2015" i="3"/>
  <c r="CM2015" i="3" s="1"/>
  <c r="CE2016" i="3"/>
  <c r="CM2016" i="3" s="1"/>
  <c r="CE2018" i="3"/>
  <c r="CM2018" i="3" s="1"/>
  <c r="CE2019" i="3"/>
  <c r="CM2019" i="3" s="1"/>
  <c r="CE2020" i="3"/>
  <c r="CM2020" i="3" s="1"/>
  <c r="CE2021" i="3"/>
  <c r="CM2021" i="3" s="1"/>
  <c r="CE2023" i="3"/>
  <c r="CM2023" i="3" s="1"/>
  <c r="CE2024" i="3"/>
  <c r="CM2024" i="3" s="1"/>
  <c r="CE2025" i="3"/>
  <c r="CM2025" i="3" s="1"/>
  <c r="CE2026" i="3"/>
  <c r="CM2026" i="3" s="1"/>
  <c r="CE2028" i="3"/>
  <c r="CM2028" i="3" s="1"/>
  <c r="CE2029" i="3"/>
  <c r="CM2029" i="3" s="1"/>
  <c r="CE2030" i="3"/>
  <c r="CM2030" i="3" s="1"/>
  <c r="CE2031" i="3"/>
  <c r="CM2031" i="3" s="1"/>
  <c r="CE2033" i="3"/>
  <c r="CM2033" i="3" s="1"/>
  <c r="CE2034" i="3"/>
  <c r="CM2034" i="3" s="1"/>
  <c r="CE2035" i="3"/>
  <c r="CM2035" i="3" s="1"/>
  <c r="CE2036" i="3"/>
  <c r="CM2036" i="3" s="1"/>
  <c r="CE2038" i="3"/>
  <c r="CM2038" i="3" s="1"/>
  <c r="CE2039" i="3"/>
  <c r="CM2039" i="3" s="1"/>
  <c r="CE2040" i="3"/>
  <c r="CM2040" i="3" s="1"/>
  <c r="CE2041" i="3"/>
  <c r="CM2041" i="3" s="1"/>
  <c r="CE2043" i="3"/>
  <c r="CM2043" i="3" s="1"/>
  <c r="CE2044" i="3"/>
  <c r="CM2044" i="3" s="1"/>
  <c r="CE2045" i="3"/>
  <c r="CM2045" i="3" s="1"/>
  <c r="CE2046" i="3"/>
  <c r="CM2046" i="3" s="1"/>
  <c r="CE2048" i="3"/>
  <c r="CM2048" i="3" s="1"/>
  <c r="CE2049" i="3"/>
  <c r="CM2049" i="3" s="1"/>
  <c r="CE2050" i="3"/>
  <c r="CM2050" i="3" s="1"/>
  <c r="CE2051" i="3"/>
  <c r="CM2051" i="3" s="1"/>
  <c r="CE3" i="3"/>
  <c r="CM3" i="3" s="1"/>
  <c r="CD24" i="3"/>
  <c r="CL24" i="3" s="1"/>
  <c r="CD25" i="3"/>
  <c r="CL25" i="3" s="1"/>
  <c r="CD27" i="3"/>
  <c r="CD28" i="3"/>
  <c r="CD29" i="3"/>
  <c r="CD30" i="3"/>
  <c r="CD32" i="3"/>
  <c r="CD33" i="3"/>
  <c r="CD34" i="3"/>
  <c r="CD35" i="3"/>
  <c r="CD37" i="3"/>
  <c r="CD38" i="3"/>
  <c r="CD39" i="3"/>
  <c r="CD40" i="3"/>
  <c r="CD42" i="3"/>
  <c r="CL42" i="3" s="1"/>
  <c r="CD43" i="3"/>
  <c r="CL43" i="3" s="1"/>
  <c r="CD44" i="3"/>
  <c r="CL44" i="3" s="1"/>
  <c r="CD45" i="3"/>
  <c r="CL45" i="3" s="1"/>
  <c r="CD47" i="3"/>
  <c r="CD48" i="3"/>
  <c r="CD49" i="3"/>
  <c r="CD50" i="3"/>
  <c r="CD52" i="3"/>
  <c r="CD53" i="3"/>
  <c r="CD54" i="3"/>
  <c r="CD55" i="3"/>
  <c r="CD57" i="3"/>
  <c r="CD58" i="3"/>
  <c r="CD59" i="3"/>
  <c r="CD60" i="3"/>
  <c r="CD62" i="3"/>
  <c r="CL62" i="3" s="1"/>
  <c r="CD63" i="3"/>
  <c r="CL63" i="3" s="1"/>
  <c r="CD64" i="3"/>
  <c r="CL64" i="3" s="1"/>
  <c r="CD65" i="3"/>
  <c r="CL65" i="3" s="1"/>
  <c r="CD67" i="3"/>
  <c r="CD68" i="3"/>
  <c r="CD69" i="3"/>
  <c r="CD70" i="3"/>
  <c r="CD72" i="3"/>
  <c r="CD73" i="3"/>
  <c r="CD74" i="3"/>
  <c r="CD75" i="3"/>
  <c r="CD77" i="3"/>
  <c r="CD78" i="3"/>
  <c r="CD79" i="3"/>
  <c r="CD80" i="3"/>
  <c r="CD82" i="3"/>
  <c r="CL82" i="3" s="1"/>
  <c r="CD83" i="3"/>
  <c r="CL83" i="3" s="1"/>
  <c r="CD84" i="3"/>
  <c r="CL84" i="3" s="1"/>
  <c r="CD85" i="3"/>
  <c r="CL85" i="3" s="1"/>
  <c r="CD87" i="3"/>
  <c r="CD88" i="3"/>
  <c r="CD89" i="3"/>
  <c r="CD90" i="3"/>
  <c r="CD92" i="3"/>
  <c r="CD93" i="3"/>
  <c r="CD94" i="3"/>
  <c r="CD95" i="3"/>
  <c r="CD97" i="3"/>
  <c r="CD98" i="3"/>
  <c r="CD99" i="3"/>
  <c r="CD100" i="3"/>
  <c r="CD102" i="3"/>
  <c r="CL102" i="3" s="1"/>
  <c r="CD103" i="3"/>
  <c r="CL103" i="3" s="1"/>
  <c r="CD104" i="3"/>
  <c r="CL104" i="3" s="1"/>
  <c r="CD105" i="3"/>
  <c r="CL105" i="3" s="1"/>
  <c r="CD107" i="3"/>
  <c r="CD108" i="3"/>
  <c r="CD109" i="3"/>
  <c r="CD110" i="3"/>
  <c r="CD112" i="3"/>
  <c r="CD113" i="3"/>
  <c r="CD114" i="3"/>
  <c r="CD115" i="3"/>
  <c r="CD117" i="3"/>
  <c r="CD118" i="3"/>
  <c r="CD119" i="3"/>
  <c r="CD120" i="3"/>
  <c r="CD122" i="3"/>
  <c r="CL122" i="3" s="1"/>
  <c r="CD123" i="3"/>
  <c r="CL123" i="3" s="1"/>
  <c r="CD124" i="3"/>
  <c r="CL124" i="3" s="1"/>
  <c r="CD125" i="3"/>
  <c r="CL125" i="3" s="1"/>
  <c r="CD127" i="3"/>
  <c r="CD128" i="3"/>
  <c r="CD129" i="3"/>
  <c r="CD130" i="3"/>
  <c r="CD132" i="3"/>
  <c r="CD133" i="3"/>
  <c r="CD134" i="3"/>
  <c r="CD135" i="3"/>
  <c r="CD137" i="3"/>
  <c r="CD138" i="3"/>
  <c r="CD139" i="3"/>
  <c r="CD140" i="3"/>
  <c r="CD142" i="3"/>
  <c r="CL142" i="3" s="1"/>
  <c r="CD143" i="3"/>
  <c r="CL143" i="3" s="1"/>
  <c r="CD144" i="3"/>
  <c r="CL144" i="3" s="1"/>
  <c r="CD145" i="3"/>
  <c r="CL145" i="3" s="1"/>
  <c r="CD147" i="3"/>
  <c r="CD148" i="3"/>
  <c r="CD149" i="3"/>
  <c r="CD150" i="3"/>
  <c r="CD152" i="3"/>
  <c r="CD153" i="3"/>
  <c r="CD154" i="3"/>
  <c r="CD155" i="3"/>
  <c r="CD157" i="3"/>
  <c r="CD158" i="3"/>
  <c r="CD159" i="3"/>
  <c r="CD160" i="3"/>
  <c r="CD162" i="3"/>
  <c r="CL162" i="3" s="1"/>
  <c r="CD163" i="3"/>
  <c r="CL163" i="3" s="1"/>
  <c r="CD164" i="3"/>
  <c r="CL164" i="3" s="1"/>
  <c r="CD165" i="3"/>
  <c r="CL165" i="3" s="1"/>
  <c r="CD167" i="3"/>
  <c r="CD168" i="3"/>
  <c r="CD169" i="3"/>
  <c r="CD170" i="3"/>
  <c r="CD172" i="3"/>
  <c r="CD173" i="3"/>
  <c r="CD174" i="3"/>
  <c r="CD175" i="3"/>
  <c r="CD177" i="3"/>
  <c r="CD178" i="3"/>
  <c r="CD179" i="3"/>
  <c r="CD180" i="3"/>
  <c r="CD182" i="3"/>
  <c r="CL182" i="3" s="1"/>
  <c r="CD183" i="3"/>
  <c r="CL183" i="3" s="1"/>
  <c r="CD184" i="3"/>
  <c r="CL184" i="3" s="1"/>
  <c r="CD185" i="3"/>
  <c r="CL185" i="3" s="1"/>
  <c r="CD187" i="3"/>
  <c r="CD188" i="3"/>
  <c r="CD189" i="3"/>
  <c r="CD190" i="3"/>
  <c r="CD192" i="3"/>
  <c r="CD193" i="3"/>
  <c r="CD194" i="3"/>
  <c r="CD195" i="3"/>
  <c r="CD197" i="3"/>
  <c r="CD198" i="3"/>
  <c r="CD199" i="3"/>
  <c r="CD200" i="3"/>
  <c r="CD202" i="3"/>
  <c r="CL202" i="3" s="1"/>
  <c r="CD203" i="3"/>
  <c r="CL203" i="3" s="1"/>
  <c r="CD204" i="3"/>
  <c r="CL204" i="3" s="1"/>
  <c r="CD205" i="3"/>
  <c r="CL205" i="3" s="1"/>
  <c r="CD207" i="3"/>
  <c r="CD208" i="3"/>
  <c r="CD209" i="3"/>
  <c r="CD210" i="3"/>
  <c r="CD212" i="3"/>
  <c r="CD213" i="3"/>
  <c r="CD214" i="3"/>
  <c r="CD215" i="3"/>
  <c r="CD217" i="3"/>
  <c r="CD218" i="3"/>
  <c r="CD219" i="3"/>
  <c r="CD220" i="3"/>
  <c r="CD222" i="3"/>
  <c r="CD223" i="3"/>
  <c r="CD224" i="3"/>
  <c r="CD225" i="3"/>
  <c r="CD227" i="3"/>
  <c r="CL227" i="3" s="1"/>
  <c r="CD228" i="3"/>
  <c r="CL228" i="3" s="1"/>
  <c r="CD229" i="3"/>
  <c r="CL229" i="3" s="1"/>
  <c r="CD230" i="3"/>
  <c r="CL230" i="3" s="1"/>
  <c r="CD232" i="3"/>
  <c r="CD233" i="3"/>
  <c r="CD234" i="3"/>
  <c r="CL234" i="3" s="1"/>
  <c r="CD235" i="3"/>
  <c r="CL235" i="3" s="1"/>
  <c r="CD237" i="3"/>
  <c r="CD238" i="3"/>
  <c r="CD239" i="3"/>
  <c r="CD240" i="3"/>
  <c r="CD242" i="3"/>
  <c r="CD243" i="3"/>
  <c r="CD244" i="3"/>
  <c r="CD245" i="3"/>
  <c r="CD247" i="3"/>
  <c r="CD248" i="3"/>
  <c r="CD249" i="3"/>
  <c r="CD250" i="3"/>
  <c r="CD252" i="3"/>
  <c r="CD253" i="3"/>
  <c r="CD254" i="3"/>
  <c r="CD255" i="3"/>
  <c r="CD257" i="3"/>
  <c r="CD258" i="3"/>
  <c r="CD259" i="3"/>
  <c r="CD260" i="3"/>
  <c r="CD262" i="3"/>
  <c r="CL262" i="3" s="1"/>
  <c r="CD263" i="3"/>
  <c r="CL263" i="3" s="1"/>
  <c r="CD264" i="3"/>
  <c r="CL264" i="3" s="1"/>
  <c r="CD265" i="3"/>
  <c r="CL265" i="3" s="1"/>
  <c r="CD267" i="3"/>
  <c r="CD268" i="3"/>
  <c r="CD269" i="3"/>
  <c r="CD270" i="3"/>
  <c r="CD272" i="3"/>
  <c r="CD273" i="3"/>
  <c r="CD274" i="3"/>
  <c r="CD275" i="3"/>
  <c r="CD277" i="3"/>
  <c r="CD278" i="3"/>
  <c r="CD279" i="3"/>
  <c r="CD280" i="3"/>
  <c r="CD282" i="3"/>
  <c r="CL282" i="3" s="1"/>
  <c r="CD283" i="3"/>
  <c r="CL283" i="3" s="1"/>
  <c r="CD284" i="3"/>
  <c r="CL284" i="3" s="1"/>
  <c r="CD285" i="3"/>
  <c r="CL285" i="3" s="1"/>
  <c r="CD287" i="3"/>
  <c r="CD288" i="3"/>
  <c r="CD289" i="3"/>
  <c r="CD290" i="3"/>
  <c r="CD292" i="3"/>
  <c r="CD293" i="3"/>
  <c r="CD294" i="3"/>
  <c r="CD295" i="3"/>
  <c r="CD297" i="3"/>
  <c r="CD298" i="3"/>
  <c r="CD299" i="3"/>
  <c r="CD300" i="3"/>
  <c r="CD302" i="3"/>
  <c r="CL302" i="3" s="1"/>
  <c r="CD303" i="3"/>
  <c r="CL303" i="3" s="1"/>
  <c r="CD304" i="3"/>
  <c r="CL304" i="3" s="1"/>
  <c r="CD305" i="3"/>
  <c r="CL305" i="3" s="1"/>
  <c r="CD307" i="3"/>
  <c r="CD308" i="3"/>
  <c r="CD309" i="3"/>
  <c r="CD310" i="3"/>
  <c r="CD312" i="3"/>
  <c r="CD313" i="3"/>
  <c r="CD314" i="3"/>
  <c r="CD315" i="3"/>
  <c r="CD317" i="3"/>
  <c r="CD318" i="3"/>
  <c r="CD319" i="3"/>
  <c r="CD320" i="3"/>
  <c r="CD322" i="3"/>
  <c r="CL322" i="3" s="1"/>
  <c r="CD323" i="3"/>
  <c r="CL323" i="3" s="1"/>
  <c r="CD324" i="3"/>
  <c r="CL324" i="3" s="1"/>
  <c r="CD325" i="3"/>
  <c r="CL325" i="3" s="1"/>
  <c r="CD327" i="3"/>
  <c r="CD328" i="3"/>
  <c r="CD329" i="3"/>
  <c r="CD330" i="3"/>
  <c r="CD332" i="3"/>
  <c r="CD333" i="3"/>
  <c r="CD334" i="3"/>
  <c r="CD335" i="3"/>
  <c r="CD337" i="3"/>
  <c r="CD338" i="3"/>
  <c r="CD339" i="3"/>
  <c r="CD340" i="3"/>
  <c r="CD342" i="3"/>
  <c r="CD343" i="3"/>
  <c r="CD344" i="3"/>
  <c r="CD345" i="3"/>
  <c r="CD347" i="3"/>
  <c r="CL347" i="3" s="1"/>
  <c r="CD348" i="3"/>
  <c r="CL348" i="3" s="1"/>
  <c r="CD349" i="3"/>
  <c r="CL349" i="3" s="1"/>
  <c r="CD350" i="3"/>
  <c r="CL350" i="3" s="1"/>
  <c r="CD352" i="3"/>
  <c r="CD353" i="3"/>
  <c r="CD354" i="3"/>
  <c r="CD355" i="3"/>
  <c r="CD357" i="3"/>
  <c r="CD358" i="3"/>
  <c r="CD359" i="3"/>
  <c r="CD360" i="3"/>
  <c r="CD362" i="3"/>
  <c r="CD363" i="3"/>
  <c r="CD364" i="3"/>
  <c r="CD365" i="3"/>
  <c r="CD367" i="3"/>
  <c r="CL367" i="3" s="1"/>
  <c r="CD368" i="3"/>
  <c r="CL368" i="3" s="1"/>
  <c r="CD369" i="3"/>
  <c r="CL369" i="3" s="1"/>
  <c r="CD370" i="3"/>
  <c r="CL370" i="3" s="1"/>
  <c r="CD372" i="3"/>
  <c r="CD373" i="3"/>
  <c r="CD374" i="3"/>
  <c r="CD375" i="3"/>
  <c r="CD377" i="3"/>
  <c r="CD378" i="3"/>
  <c r="CD379" i="3"/>
  <c r="CD380" i="3"/>
  <c r="CD382" i="3"/>
  <c r="CD383" i="3"/>
  <c r="CD384" i="3"/>
  <c r="CD385" i="3"/>
  <c r="CD387" i="3"/>
  <c r="CD388" i="3"/>
  <c r="CD389" i="3"/>
  <c r="CD390" i="3"/>
  <c r="CD392" i="3"/>
  <c r="CD393" i="3"/>
  <c r="CD394" i="3"/>
  <c r="CD395" i="3"/>
  <c r="CD397" i="3"/>
  <c r="CL397" i="3" s="1"/>
  <c r="CD398" i="3"/>
  <c r="CL398" i="3" s="1"/>
  <c r="CD399" i="3"/>
  <c r="CL399" i="3" s="1"/>
  <c r="CD400" i="3"/>
  <c r="CL400" i="3" s="1"/>
  <c r="CD402" i="3"/>
  <c r="CD403" i="3"/>
  <c r="CD404" i="3"/>
  <c r="CD405" i="3"/>
  <c r="CD407" i="3"/>
  <c r="CD408" i="3"/>
  <c r="CD409" i="3"/>
  <c r="CD410" i="3"/>
  <c r="CD412" i="3"/>
  <c r="CD413" i="3"/>
  <c r="CD414" i="3"/>
  <c r="CD415" i="3"/>
  <c r="CD417" i="3"/>
  <c r="CL417" i="3" s="1"/>
  <c r="CD418" i="3"/>
  <c r="CL418" i="3" s="1"/>
  <c r="CD419" i="3"/>
  <c r="CL419" i="3" s="1"/>
  <c r="CD420" i="3"/>
  <c r="CL420" i="3" s="1"/>
  <c r="CD422" i="3"/>
  <c r="CD423" i="3"/>
  <c r="CD424" i="3"/>
  <c r="CD425" i="3"/>
  <c r="CD427" i="3"/>
  <c r="CD428" i="3"/>
  <c r="CD429" i="3"/>
  <c r="CD430" i="3"/>
  <c r="CD432" i="3"/>
  <c r="CD433" i="3"/>
  <c r="CD434" i="3"/>
  <c r="CD435" i="3"/>
  <c r="CD437" i="3"/>
  <c r="CL437" i="3" s="1"/>
  <c r="CD438" i="3"/>
  <c r="CL438" i="3" s="1"/>
  <c r="CD439" i="3"/>
  <c r="CL439" i="3" s="1"/>
  <c r="CD440" i="3"/>
  <c r="CL440" i="3" s="1"/>
  <c r="CD442" i="3"/>
  <c r="CD443" i="3"/>
  <c r="CD444" i="3"/>
  <c r="CD445" i="3"/>
  <c r="CD447" i="3"/>
  <c r="CD448" i="3"/>
  <c r="CD449" i="3"/>
  <c r="CD450" i="3"/>
  <c r="CD452" i="3"/>
  <c r="CD453" i="3"/>
  <c r="CD454" i="3"/>
  <c r="CD455" i="3"/>
  <c r="CD457" i="3"/>
  <c r="CL457" i="3" s="1"/>
  <c r="CD458" i="3"/>
  <c r="CD459" i="3"/>
  <c r="CD460" i="3"/>
  <c r="CD462" i="3"/>
  <c r="CL462" i="3" s="1"/>
  <c r="CD463" i="3"/>
  <c r="CL463" i="3" s="1"/>
  <c r="CD464" i="3"/>
  <c r="CL464" i="3" s="1"/>
  <c r="CD465" i="3"/>
  <c r="CL465" i="3" s="1"/>
  <c r="CD467" i="3"/>
  <c r="CD468" i="3"/>
  <c r="CD469" i="3"/>
  <c r="CL469" i="3" s="1"/>
  <c r="CD470" i="3"/>
  <c r="CL470" i="3" s="1"/>
  <c r="CD472" i="3"/>
  <c r="CD473" i="3"/>
  <c r="CD474" i="3"/>
  <c r="CD475" i="3"/>
  <c r="CD477" i="3"/>
  <c r="CD478" i="3"/>
  <c r="CD479" i="3"/>
  <c r="CD480" i="3"/>
  <c r="CD482" i="3"/>
  <c r="CD483" i="3"/>
  <c r="CD484" i="3"/>
  <c r="CD485" i="3"/>
  <c r="CD487" i="3"/>
  <c r="CL487" i="3" s="1"/>
  <c r="CD488" i="3"/>
  <c r="CL488" i="3" s="1"/>
  <c r="CD489" i="3"/>
  <c r="CL489" i="3" s="1"/>
  <c r="CD490" i="3"/>
  <c r="CL490" i="3" s="1"/>
  <c r="CD492" i="3"/>
  <c r="CD493" i="3"/>
  <c r="CD494" i="3"/>
  <c r="CD495" i="3"/>
  <c r="CD497" i="3"/>
  <c r="CD498" i="3"/>
  <c r="CD499" i="3"/>
  <c r="CD500" i="3"/>
  <c r="CD502" i="3"/>
  <c r="CD503" i="3"/>
  <c r="CD504" i="3"/>
  <c r="CD505" i="3"/>
  <c r="CD507" i="3"/>
  <c r="CD508" i="3"/>
  <c r="CD509" i="3"/>
  <c r="CD510" i="3"/>
  <c r="CD512" i="3"/>
  <c r="CL512" i="3" s="1"/>
  <c r="CD513" i="3"/>
  <c r="CL513" i="3" s="1"/>
  <c r="CD514" i="3"/>
  <c r="CL514" i="3" s="1"/>
  <c r="CD515" i="3"/>
  <c r="CL515" i="3" s="1"/>
  <c r="CD517" i="3"/>
  <c r="CD518" i="3"/>
  <c r="CD519" i="3"/>
  <c r="CD520" i="3"/>
  <c r="CD522" i="3"/>
  <c r="CD523" i="3"/>
  <c r="CD524" i="3"/>
  <c r="CD525" i="3"/>
  <c r="CD527" i="3"/>
  <c r="CD528" i="3"/>
  <c r="CD529" i="3"/>
  <c r="CD530" i="3"/>
  <c r="CD532" i="3"/>
  <c r="CL532" i="3" s="1"/>
  <c r="CD533" i="3"/>
  <c r="CL533" i="3" s="1"/>
  <c r="CD534" i="3"/>
  <c r="CL534" i="3" s="1"/>
  <c r="CD535" i="3"/>
  <c r="CL535" i="3" s="1"/>
  <c r="CD537" i="3"/>
  <c r="CD538" i="3"/>
  <c r="CD539" i="3"/>
  <c r="CD540" i="3"/>
  <c r="CD542" i="3"/>
  <c r="CD543" i="3"/>
  <c r="CD544" i="3"/>
  <c r="CD545" i="3"/>
  <c r="CD547" i="3"/>
  <c r="CD548" i="3"/>
  <c r="CD549" i="3"/>
  <c r="CD550" i="3"/>
  <c r="CD552" i="3"/>
  <c r="CL552" i="3" s="1"/>
  <c r="CD553" i="3"/>
  <c r="CL553" i="3" s="1"/>
  <c r="CD554" i="3"/>
  <c r="CL554" i="3" s="1"/>
  <c r="CD555" i="3"/>
  <c r="CL555" i="3" s="1"/>
  <c r="CD557" i="3"/>
  <c r="CD558" i="3"/>
  <c r="CD559" i="3"/>
  <c r="CD560" i="3"/>
  <c r="CD562" i="3"/>
  <c r="CD563" i="3"/>
  <c r="CD564" i="3"/>
  <c r="CD565" i="3"/>
  <c r="CD567" i="3"/>
  <c r="CD568" i="3"/>
  <c r="CD569" i="3"/>
  <c r="CD570" i="3"/>
  <c r="CD572" i="3"/>
  <c r="CL572" i="3" s="1"/>
  <c r="CD573" i="3"/>
  <c r="CL573" i="3" s="1"/>
  <c r="CD574" i="3"/>
  <c r="CL574" i="3" s="1"/>
  <c r="CD575" i="3"/>
  <c r="CL575" i="3" s="1"/>
  <c r="CD577" i="3"/>
  <c r="CD578" i="3"/>
  <c r="CD579" i="3"/>
  <c r="CD580" i="3"/>
  <c r="CD582" i="3"/>
  <c r="CD583" i="3"/>
  <c r="CD584" i="3"/>
  <c r="CD585" i="3"/>
  <c r="CD587" i="3"/>
  <c r="CD588" i="3"/>
  <c r="CD589" i="3"/>
  <c r="CD590" i="3"/>
  <c r="CD592" i="3"/>
  <c r="CL592" i="3" s="1"/>
  <c r="CD593" i="3"/>
  <c r="CL593" i="3" s="1"/>
  <c r="CD594" i="3"/>
  <c r="CL594" i="3" s="1"/>
  <c r="CD595" i="3"/>
  <c r="CL595" i="3" s="1"/>
  <c r="CD597" i="3"/>
  <c r="CD598" i="3"/>
  <c r="CD599" i="3"/>
  <c r="CD600" i="3"/>
  <c r="CD602" i="3"/>
  <c r="CD603" i="3"/>
  <c r="CD604" i="3"/>
  <c r="CD605" i="3"/>
  <c r="CD607" i="3"/>
  <c r="CD608" i="3"/>
  <c r="CD609" i="3"/>
  <c r="CD610" i="3"/>
  <c r="CD612" i="3"/>
  <c r="CL612" i="3" s="1"/>
  <c r="CD613" i="3"/>
  <c r="CL613" i="3" s="1"/>
  <c r="CD614" i="3"/>
  <c r="CL614" i="3" s="1"/>
  <c r="CD615" i="3"/>
  <c r="CL615" i="3" s="1"/>
  <c r="CD617" i="3"/>
  <c r="CD618" i="3"/>
  <c r="CD619" i="3"/>
  <c r="CD620" i="3"/>
  <c r="CD622" i="3"/>
  <c r="CD623" i="3"/>
  <c r="CD624" i="3"/>
  <c r="CD625" i="3"/>
  <c r="CD627" i="3"/>
  <c r="CD628" i="3"/>
  <c r="CD629" i="3"/>
  <c r="CD630" i="3"/>
  <c r="CD632" i="3"/>
  <c r="CL632" i="3" s="1"/>
  <c r="CD633" i="3"/>
  <c r="CL633" i="3" s="1"/>
  <c r="CD634" i="3"/>
  <c r="CL634" i="3" s="1"/>
  <c r="CD635" i="3"/>
  <c r="CL635" i="3" s="1"/>
  <c r="CD637" i="3"/>
  <c r="CD638" i="3"/>
  <c r="CD639" i="3"/>
  <c r="CD640" i="3"/>
  <c r="CD642" i="3"/>
  <c r="CD643" i="3"/>
  <c r="CD644" i="3"/>
  <c r="CD645" i="3"/>
  <c r="CD647" i="3"/>
  <c r="CD648" i="3"/>
  <c r="CD649" i="3"/>
  <c r="CD650" i="3"/>
  <c r="CD652" i="3"/>
  <c r="CL652" i="3" s="1"/>
  <c r="CD653" i="3"/>
  <c r="CL653" i="3" s="1"/>
  <c r="CD654" i="3"/>
  <c r="CL654" i="3" s="1"/>
  <c r="CD655" i="3"/>
  <c r="CL655" i="3" s="1"/>
  <c r="CD657" i="3"/>
  <c r="CD658" i="3"/>
  <c r="CD659" i="3"/>
  <c r="CD660" i="3"/>
  <c r="CD662" i="3"/>
  <c r="CD663" i="3"/>
  <c r="CD664" i="3"/>
  <c r="CD665" i="3"/>
  <c r="CD667" i="3"/>
  <c r="CD668" i="3"/>
  <c r="CD669" i="3"/>
  <c r="CD670" i="3"/>
  <c r="CD672" i="3"/>
  <c r="CL672" i="3" s="1"/>
  <c r="CD673" i="3"/>
  <c r="CL673" i="3" s="1"/>
  <c r="CD674" i="3"/>
  <c r="CL674" i="3" s="1"/>
  <c r="CD675" i="3"/>
  <c r="CL675" i="3" s="1"/>
  <c r="CD677" i="3"/>
  <c r="CD678" i="3"/>
  <c r="CD679" i="3"/>
  <c r="CD680" i="3"/>
  <c r="CD682" i="3"/>
  <c r="CD683" i="3"/>
  <c r="CD684" i="3"/>
  <c r="CD685" i="3"/>
  <c r="CD687" i="3"/>
  <c r="CD688" i="3"/>
  <c r="CD689" i="3"/>
  <c r="CD690" i="3"/>
  <c r="CD692" i="3"/>
  <c r="CL692" i="3" s="1"/>
  <c r="CD693" i="3"/>
  <c r="CL693" i="3" s="1"/>
  <c r="CD694" i="3"/>
  <c r="CL694" i="3" s="1"/>
  <c r="CD695" i="3"/>
  <c r="CL695" i="3" s="1"/>
  <c r="CD697" i="3"/>
  <c r="CD698" i="3"/>
  <c r="CD699" i="3"/>
  <c r="CD700" i="3"/>
  <c r="CD702" i="3"/>
  <c r="CD703" i="3"/>
  <c r="CD704" i="3"/>
  <c r="CD705" i="3"/>
  <c r="CD707" i="3"/>
  <c r="CD708" i="3"/>
  <c r="CD709" i="3"/>
  <c r="CD710" i="3"/>
  <c r="CD712" i="3"/>
  <c r="CL712" i="3" s="1"/>
  <c r="CD713" i="3"/>
  <c r="CL713" i="3" s="1"/>
  <c r="CD714" i="3"/>
  <c r="CL714" i="3" s="1"/>
  <c r="CD715" i="3"/>
  <c r="CL715" i="3" s="1"/>
  <c r="CD717" i="3"/>
  <c r="CD718" i="3"/>
  <c r="CD719" i="3"/>
  <c r="CD720" i="3"/>
  <c r="CD722" i="3"/>
  <c r="CD723" i="3"/>
  <c r="CD724" i="3"/>
  <c r="CD725" i="3"/>
  <c r="CD727" i="3"/>
  <c r="CD728" i="3"/>
  <c r="CD729" i="3"/>
  <c r="CD730" i="3"/>
  <c r="CD732" i="3"/>
  <c r="CL732" i="3" s="1"/>
  <c r="CD733" i="3"/>
  <c r="CL733" i="3" s="1"/>
  <c r="CD734" i="3"/>
  <c r="CL734" i="3" s="1"/>
  <c r="CD735" i="3"/>
  <c r="CL735" i="3" s="1"/>
  <c r="CD737" i="3"/>
  <c r="CD738" i="3"/>
  <c r="CD739" i="3"/>
  <c r="CD740" i="3"/>
  <c r="CD742" i="3"/>
  <c r="CD743" i="3"/>
  <c r="CD744" i="3"/>
  <c r="CD745" i="3"/>
  <c r="CD747" i="3"/>
  <c r="CD748" i="3"/>
  <c r="CD749" i="3"/>
  <c r="CD750" i="3"/>
  <c r="CD752" i="3"/>
  <c r="CD753" i="3"/>
  <c r="CD754" i="3"/>
  <c r="CD755" i="3"/>
  <c r="CD757" i="3"/>
  <c r="CL757" i="3" s="1"/>
  <c r="CD758" i="3"/>
  <c r="CL758" i="3" s="1"/>
  <c r="CD759" i="3"/>
  <c r="CL759" i="3" s="1"/>
  <c r="CD760" i="3"/>
  <c r="CL760" i="3" s="1"/>
  <c r="CD762" i="3"/>
  <c r="CD763" i="3"/>
  <c r="CD764" i="3"/>
  <c r="CD765" i="3"/>
  <c r="CD767" i="3"/>
  <c r="CD768" i="3"/>
  <c r="CD769" i="3"/>
  <c r="CD770" i="3"/>
  <c r="CD772" i="3"/>
  <c r="CD773" i="3"/>
  <c r="CD774" i="3"/>
  <c r="CD775" i="3"/>
  <c r="CD777" i="3"/>
  <c r="CL777" i="3" s="1"/>
  <c r="CD778" i="3"/>
  <c r="CL778" i="3" s="1"/>
  <c r="CD779" i="3"/>
  <c r="CL779" i="3" s="1"/>
  <c r="CD780" i="3"/>
  <c r="CL780" i="3" s="1"/>
  <c r="CD782" i="3"/>
  <c r="CD783" i="3"/>
  <c r="CD784" i="3"/>
  <c r="CD785" i="3"/>
  <c r="CD787" i="3"/>
  <c r="CD788" i="3"/>
  <c r="CD789" i="3"/>
  <c r="CD790" i="3"/>
  <c r="CD792" i="3"/>
  <c r="CD793" i="3"/>
  <c r="CD794" i="3"/>
  <c r="CD795" i="3"/>
  <c r="CD797" i="3"/>
  <c r="CL797" i="3" s="1"/>
  <c r="CD798" i="3"/>
  <c r="CL798" i="3" s="1"/>
  <c r="CD799" i="3"/>
  <c r="CL799" i="3" s="1"/>
  <c r="CD800" i="3"/>
  <c r="CL800" i="3" s="1"/>
  <c r="CD802" i="3"/>
  <c r="CD803" i="3"/>
  <c r="CD804" i="3"/>
  <c r="CD805" i="3"/>
  <c r="CD807" i="3"/>
  <c r="CD808" i="3"/>
  <c r="CD809" i="3"/>
  <c r="CD810" i="3"/>
  <c r="CD812" i="3"/>
  <c r="CD813" i="3"/>
  <c r="CD814" i="3"/>
  <c r="CD815" i="3"/>
  <c r="CD817" i="3"/>
  <c r="CL817" i="3" s="1"/>
  <c r="CD818" i="3"/>
  <c r="CL818" i="3" s="1"/>
  <c r="CD819" i="3"/>
  <c r="CL819" i="3" s="1"/>
  <c r="CD820" i="3"/>
  <c r="CL820" i="3" s="1"/>
  <c r="CD822" i="3"/>
  <c r="CD823" i="3"/>
  <c r="CD824" i="3"/>
  <c r="CD825" i="3"/>
  <c r="CD827" i="3"/>
  <c r="CD828" i="3"/>
  <c r="CD829" i="3"/>
  <c r="CD830" i="3"/>
  <c r="CD832" i="3"/>
  <c r="CD833" i="3"/>
  <c r="CD834" i="3"/>
  <c r="CD835" i="3"/>
  <c r="CD837" i="3"/>
  <c r="CL837" i="3" s="1"/>
  <c r="CD838" i="3"/>
  <c r="CL838" i="3" s="1"/>
  <c r="CD839" i="3"/>
  <c r="CL839" i="3" s="1"/>
  <c r="CD840" i="3"/>
  <c r="CL840" i="3" s="1"/>
  <c r="CD842" i="3"/>
  <c r="CD843" i="3"/>
  <c r="CD844" i="3"/>
  <c r="CD845" i="3"/>
  <c r="CD847" i="3"/>
  <c r="CD848" i="3"/>
  <c r="CD849" i="3"/>
  <c r="CD850" i="3"/>
  <c r="CD852" i="3"/>
  <c r="CD853" i="3"/>
  <c r="CD854" i="3"/>
  <c r="CD855" i="3"/>
  <c r="CD857" i="3"/>
  <c r="CL857" i="3" s="1"/>
  <c r="CD858" i="3"/>
  <c r="CL858" i="3" s="1"/>
  <c r="CD859" i="3"/>
  <c r="CL859" i="3" s="1"/>
  <c r="CD860" i="3"/>
  <c r="CL860" i="3" s="1"/>
  <c r="CD862" i="3"/>
  <c r="CD863" i="3"/>
  <c r="CD864" i="3"/>
  <c r="CD865" i="3"/>
  <c r="CD867" i="3"/>
  <c r="CD868" i="3"/>
  <c r="CD869" i="3"/>
  <c r="CD870" i="3"/>
  <c r="CD872" i="3"/>
  <c r="CD873" i="3"/>
  <c r="CD874" i="3"/>
  <c r="CD875" i="3"/>
  <c r="CD877" i="3"/>
  <c r="CL877" i="3" s="1"/>
  <c r="CD878" i="3"/>
  <c r="CL878" i="3" s="1"/>
  <c r="CD879" i="3"/>
  <c r="CL879" i="3" s="1"/>
  <c r="CD880" i="3"/>
  <c r="CL880" i="3" s="1"/>
  <c r="CD882" i="3"/>
  <c r="CD883" i="3"/>
  <c r="CD884" i="3"/>
  <c r="CD885" i="3"/>
  <c r="CD887" i="3"/>
  <c r="CD888" i="3"/>
  <c r="CD889" i="3"/>
  <c r="CD890" i="3"/>
  <c r="CD892" i="3"/>
  <c r="CD893" i="3"/>
  <c r="CD894" i="3"/>
  <c r="CD895" i="3"/>
  <c r="CD897" i="3"/>
  <c r="CL897" i="3" s="1"/>
  <c r="CD898" i="3"/>
  <c r="CL898" i="3" s="1"/>
  <c r="CD899" i="3"/>
  <c r="CL899" i="3" s="1"/>
  <c r="CD900" i="3"/>
  <c r="CL900" i="3" s="1"/>
  <c r="CD902" i="3"/>
  <c r="CD903" i="3"/>
  <c r="CD904" i="3"/>
  <c r="CD905" i="3"/>
  <c r="CD907" i="3"/>
  <c r="CD908" i="3"/>
  <c r="CD909" i="3"/>
  <c r="CD910" i="3"/>
  <c r="CD912" i="3"/>
  <c r="CD913" i="3"/>
  <c r="CD914" i="3"/>
  <c r="CD915" i="3"/>
  <c r="CD917" i="3"/>
  <c r="CL917" i="3" s="1"/>
  <c r="CD918" i="3"/>
  <c r="CL918" i="3" s="1"/>
  <c r="CD919" i="3"/>
  <c r="CL919" i="3" s="1"/>
  <c r="CD920" i="3"/>
  <c r="CL920" i="3" s="1"/>
  <c r="CD922" i="3"/>
  <c r="CD923" i="3"/>
  <c r="CD924" i="3"/>
  <c r="CD925" i="3"/>
  <c r="CD927" i="3"/>
  <c r="CD928" i="3"/>
  <c r="CD929" i="3"/>
  <c r="CD930" i="3"/>
  <c r="CD932" i="3"/>
  <c r="CD933" i="3"/>
  <c r="CD934" i="3"/>
  <c r="CD935" i="3"/>
  <c r="CD937" i="3"/>
  <c r="CL937" i="3" s="1"/>
  <c r="CD938" i="3"/>
  <c r="CL938" i="3" s="1"/>
  <c r="CD939" i="3"/>
  <c r="CL939" i="3" s="1"/>
  <c r="CD940" i="3"/>
  <c r="CL940" i="3" s="1"/>
  <c r="CD942" i="3"/>
  <c r="CD943" i="3"/>
  <c r="CD944" i="3"/>
  <c r="CD945" i="3"/>
  <c r="CD947" i="3"/>
  <c r="CD948" i="3"/>
  <c r="CD949" i="3"/>
  <c r="CD950" i="3"/>
  <c r="CD952" i="3"/>
  <c r="CD953" i="3"/>
  <c r="CD954" i="3"/>
  <c r="CD955" i="3"/>
  <c r="CD957" i="3"/>
  <c r="CL957" i="3" s="1"/>
  <c r="CD958" i="3"/>
  <c r="CL958" i="3" s="1"/>
  <c r="CD959" i="3"/>
  <c r="CL959" i="3" s="1"/>
  <c r="CD960" i="3"/>
  <c r="CL960" i="3" s="1"/>
  <c r="CD962" i="3"/>
  <c r="CD963" i="3"/>
  <c r="CD964" i="3"/>
  <c r="CD965" i="3"/>
  <c r="CD967" i="3"/>
  <c r="CD968" i="3"/>
  <c r="CD969" i="3"/>
  <c r="CD970" i="3"/>
  <c r="CD972" i="3"/>
  <c r="CD973" i="3"/>
  <c r="CD974" i="3"/>
  <c r="CD975" i="3"/>
  <c r="CD977" i="3"/>
  <c r="CL977" i="3" s="1"/>
  <c r="CD978" i="3"/>
  <c r="CL978" i="3" s="1"/>
  <c r="CD979" i="3"/>
  <c r="CL979" i="3" s="1"/>
  <c r="CD980" i="3"/>
  <c r="CL980" i="3" s="1"/>
  <c r="CD982" i="3"/>
  <c r="CD983" i="3"/>
  <c r="CD984" i="3"/>
  <c r="CD985" i="3"/>
  <c r="CD987" i="3"/>
  <c r="CD988" i="3"/>
  <c r="CD989" i="3"/>
  <c r="CD990" i="3"/>
  <c r="CD992" i="3"/>
  <c r="CD993" i="3"/>
  <c r="CD994" i="3"/>
  <c r="CD995" i="3"/>
  <c r="CD997" i="3"/>
  <c r="CL997" i="3" s="1"/>
  <c r="CD998" i="3"/>
  <c r="CL998" i="3" s="1"/>
  <c r="CD999" i="3"/>
  <c r="CL999" i="3" s="1"/>
  <c r="CD1000" i="3"/>
  <c r="CL1000" i="3" s="1"/>
  <c r="CD1002" i="3"/>
  <c r="CD1003" i="3"/>
  <c r="CD1004" i="3"/>
  <c r="CD1005" i="3"/>
  <c r="CD1007" i="3"/>
  <c r="CD1008" i="3"/>
  <c r="CD1009" i="3"/>
  <c r="CD1010" i="3"/>
  <c r="CD1012" i="3"/>
  <c r="CD1013" i="3"/>
  <c r="CD1014" i="3"/>
  <c r="CD1015" i="3"/>
  <c r="CD1017" i="3"/>
  <c r="CL1017" i="3" s="1"/>
  <c r="CD1018" i="3"/>
  <c r="CL1018" i="3" s="1"/>
  <c r="CD1019" i="3"/>
  <c r="CL1019" i="3" s="1"/>
  <c r="CD1020" i="3"/>
  <c r="CL1020" i="3" s="1"/>
  <c r="CD1022" i="3"/>
  <c r="CD1023" i="3"/>
  <c r="CD1024" i="3"/>
  <c r="CD1025" i="3"/>
  <c r="CD1027" i="3"/>
  <c r="CD1028" i="3"/>
  <c r="CD1029" i="3"/>
  <c r="CD1030" i="3"/>
  <c r="CD1032" i="3"/>
  <c r="CD1033" i="3"/>
  <c r="CD1034" i="3"/>
  <c r="CD1035" i="3"/>
  <c r="CD1037" i="3"/>
  <c r="CL1037" i="3" s="1"/>
  <c r="CD1038" i="3"/>
  <c r="CL1038" i="3" s="1"/>
  <c r="CD1039" i="3"/>
  <c r="CL1039" i="3" s="1"/>
  <c r="CD1040" i="3"/>
  <c r="CL1040" i="3" s="1"/>
  <c r="CD1042" i="3"/>
  <c r="CD1043" i="3"/>
  <c r="CD1044" i="3"/>
  <c r="CD1045" i="3"/>
  <c r="CD1047" i="3"/>
  <c r="CD1048" i="3"/>
  <c r="CD1049" i="3"/>
  <c r="CD1050" i="3"/>
  <c r="CD1052" i="3"/>
  <c r="CD1053" i="3"/>
  <c r="CD1054" i="3"/>
  <c r="CD1055" i="3"/>
  <c r="CD1057" i="3"/>
  <c r="CD1058" i="3"/>
  <c r="CD1059" i="3"/>
  <c r="CD1060" i="3"/>
  <c r="CD1062" i="3"/>
  <c r="CL1062" i="3" s="1"/>
  <c r="CD1063" i="3"/>
  <c r="CL1063" i="3" s="1"/>
  <c r="CD1064" i="3"/>
  <c r="CL1064" i="3" s="1"/>
  <c r="CD1065" i="3"/>
  <c r="CL1065" i="3" s="1"/>
  <c r="CD1067" i="3"/>
  <c r="CD1068" i="3"/>
  <c r="CD1069" i="3"/>
  <c r="CD1070" i="3"/>
  <c r="CD1072" i="3"/>
  <c r="CD1073" i="3"/>
  <c r="CD1074" i="3"/>
  <c r="CD1075" i="3"/>
  <c r="CD1077" i="3"/>
  <c r="CD1078" i="3"/>
  <c r="CD1079" i="3"/>
  <c r="CD1080" i="3"/>
  <c r="CD1082" i="3"/>
  <c r="CL1082" i="3" s="1"/>
  <c r="CD1083" i="3"/>
  <c r="CL1083" i="3" s="1"/>
  <c r="CD1084" i="3"/>
  <c r="CL1084" i="3" s="1"/>
  <c r="CD1085" i="3"/>
  <c r="CL1085" i="3" s="1"/>
  <c r="CD1087" i="3"/>
  <c r="CD1088" i="3"/>
  <c r="CD1089" i="3"/>
  <c r="CL1089" i="3" s="1"/>
  <c r="CD1090" i="3"/>
  <c r="CL1090" i="3" s="1"/>
  <c r="CD1092" i="3"/>
  <c r="CD1093" i="3"/>
  <c r="CD1094" i="3"/>
  <c r="CL1094" i="3" s="1"/>
  <c r="CD1095" i="3"/>
  <c r="CL1095" i="3" s="1"/>
  <c r="CD1097" i="3"/>
  <c r="CD1098" i="3"/>
  <c r="CD1099" i="3"/>
  <c r="CL1099" i="3" s="1"/>
  <c r="CD1100" i="3"/>
  <c r="CL1100" i="3" s="1"/>
  <c r="CD1102" i="3"/>
  <c r="CD1103" i="3"/>
  <c r="CD1104" i="3"/>
  <c r="CD1105" i="3"/>
  <c r="CD1107" i="3"/>
  <c r="CD1108" i="3"/>
  <c r="CD1109" i="3"/>
  <c r="CD1110" i="3"/>
  <c r="CD1112" i="3"/>
  <c r="CD1113" i="3"/>
  <c r="CD1114" i="3"/>
  <c r="CD1115" i="3"/>
  <c r="CD1117" i="3"/>
  <c r="CD1118" i="3"/>
  <c r="CD1119" i="3"/>
  <c r="CD1120" i="3"/>
  <c r="CD1122" i="3"/>
  <c r="CD1123" i="3"/>
  <c r="CD1124" i="3"/>
  <c r="CD1125" i="3"/>
  <c r="CD1127" i="3"/>
  <c r="CD1128" i="3"/>
  <c r="CD1129" i="3"/>
  <c r="CD1130" i="3"/>
  <c r="CD1132" i="3"/>
  <c r="CD1133" i="3"/>
  <c r="CD1134" i="3"/>
  <c r="CD1135" i="3"/>
  <c r="CD1137" i="3"/>
  <c r="CL1137" i="3" s="1"/>
  <c r="CD1138" i="3"/>
  <c r="CL1138" i="3" s="1"/>
  <c r="CD1139" i="3"/>
  <c r="CL1139" i="3" s="1"/>
  <c r="CD1140" i="3"/>
  <c r="CL1140" i="3" s="1"/>
  <c r="CD1142" i="3"/>
  <c r="CD1143" i="3"/>
  <c r="CD1144" i="3"/>
  <c r="CD1145" i="3"/>
  <c r="CD1147" i="3"/>
  <c r="CD1148" i="3"/>
  <c r="CD1149" i="3"/>
  <c r="CD1150" i="3"/>
  <c r="CD1152" i="3"/>
  <c r="CD1153" i="3"/>
  <c r="CD1154" i="3"/>
  <c r="CD1155" i="3"/>
  <c r="CD1157" i="3"/>
  <c r="CL1157" i="3" s="1"/>
  <c r="CD1158" i="3"/>
  <c r="CL1158" i="3" s="1"/>
  <c r="CD1159" i="3"/>
  <c r="CL1159" i="3" s="1"/>
  <c r="CD1160" i="3"/>
  <c r="CL1160" i="3" s="1"/>
  <c r="CD1162" i="3"/>
  <c r="CD1163" i="3"/>
  <c r="CD1164" i="3"/>
  <c r="CD1165" i="3"/>
  <c r="CD1167" i="3"/>
  <c r="CD1168" i="3"/>
  <c r="CD1169" i="3"/>
  <c r="CD1170" i="3"/>
  <c r="CD1172" i="3"/>
  <c r="CD1173" i="3"/>
  <c r="CD1174" i="3"/>
  <c r="CD1175" i="3"/>
  <c r="CD1177" i="3"/>
  <c r="CL1177" i="3" s="1"/>
  <c r="CD1178" i="3"/>
  <c r="CL1178" i="3" s="1"/>
  <c r="CD1179" i="3"/>
  <c r="CL1179" i="3" s="1"/>
  <c r="CD1180" i="3"/>
  <c r="CL1180" i="3" s="1"/>
  <c r="CD1182" i="3"/>
  <c r="CD1183" i="3"/>
  <c r="CD1184" i="3"/>
  <c r="CD1185" i="3"/>
  <c r="CD1187" i="3"/>
  <c r="CD1188" i="3"/>
  <c r="CD1189" i="3"/>
  <c r="CD1190" i="3"/>
  <c r="CD1192" i="3"/>
  <c r="CD1193" i="3"/>
  <c r="CD1194" i="3"/>
  <c r="CD1195" i="3"/>
  <c r="CD1197" i="3"/>
  <c r="CL1197" i="3" s="1"/>
  <c r="CD1198" i="3"/>
  <c r="CL1198" i="3" s="1"/>
  <c r="CD1199" i="3"/>
  <c r="CL1199" i="3" s="1"/>
  <c r="CD1200" i="3"/>
  <c r="CL1200" i="3" s="1"/>
  <c r="CD1202" i="3"/>
  <c r="CD1203" i="3"/>
  <c r="CD1204" i="3"/>
  <c r="CD1205" i="3"/>
  <c r="CD1207" i="3"/>
  <c r="CD1208" i="3"/>
  <c r="CD1209" i="3"/>
  <c r="CD1210" i="3"/>
  <c r="CD1212" i="3"/>
  <c r="CD1213" i="3"/>
  <c r="CD1214" i="3"/>
  <c r="CD1215" i="3"/>
  <c r="CD1217" i="3"/>
  <c r="CL1217" i="3" s="1"/>
  <c r="CD1218" i="3"/>
  <c r="CL1218" i="3" s="1"/>
  <c r="CD1219" i="3"/>
  <c r="CL1219" i="3" s="1"/>
  <c r="CD1220" i="3"/>
  <c r="CL1220" i="3" s="1"/>
  <c r="CD1222" i="3"/>
  <c r="CD1223" i="3"/>
  <c r="CD1224" i="3"/>
  <c r="CD1225" i="3"/>
  <c r="CD1227" i="3"/>
  <c r="CD1228" i="3"/>
  <c r="CD1229" i="3"/>
  <c r="CD1230" i="3"/>
  <c r="CD1232" i="3"/>
  <c r="CD1233" i="3"/>
  <c r="CD1234" i="3"/>
  <c r="CD1235" i="3"/>
  <c r="CD1237" i="3"/>
  <c r="CL1237" i="3" s="1"/>
  <c r="CD1238" i="3"/>
  <c r="CL1238" i="3" s="1"/>
  <c r="CD1239" i="3"/>
  <c r="CL1239" i="3" s="1"/>
  <c r="CD1240" i="3"/>
  <c r="CL1240" i="3" s="1"/>
  <c r="CD1242" i="3"/>
  <c r="CD1243" i="3"/>
  <c r="CD1244" i="3"/>
  <c r="CD1245" i="3"/>
  <c r="CD1247" i="3"/>
  <c r="CD1248" i="3"/>
  <c r="CD1249" i="3"/>
  <c r="CD1250" i="3"/>
  <c r="CD1252" i="3"/>
  <c r="CD1253" i="3"/>
  <c r="CD1254" i="3"/>
  <c r="CD1255" i="3"/>
  <c r="CD1257" i="3"/>
  <c r="CL1257" i="3" s="1"/>
  <c r="CD1258" i="3"/>
  <c r="CL1258" i="3" s="1"/>
  <c r="CD1259" i="3"/>
  <c r="CL1259" i="3" s="1"/>
  <c r="CD1260" i="3"/>
  <c r="CL1260" i="3" s="1"/>
  <c r="CD1262" i="3"/>
  <c r="CD1263" i="3"/>
  <c r="CD1264" i="3"/>
  <c r="CD1265" i="3"/>
  <c r="CD1267" i="3"/>
  <c r="CD1268" i="3"/>
  <c r="CD1269" i="3"/>
  <c r="CD1270" i="3"/>
  <c r="CD1272" i="3"/>
  <c r="CD1273" i="3"/>
  <c r="CD1274" i="3"/>
  <c r="CD1275" i="3"/>
  <c r="CD1277" i="3"/>
  <c r="CL1277" i="3" s="1"/>
  <c r="CD1278" i="3"/>
  <c r="CL1278" i="3" s="1"/>
  <c r="CD1279" i="3"/>
  <c r="CL1279" i="3" s="1"/>
  <c r="CD1280" i="3"/>
  <c r="CL1280" i="3" s="1"/>
  <c r="CD1282" i="3"/>
  <c r="CD1283" i="3"/>
  <c r="CD1284" i="3"/>
  <c r="CD1285" i="3"/>
  <c r="CD1287" i="3"/>
  <c r="CD1288" i="3"/>
  <c r="CD1289" i="3"/>
  <c r="CD1290" i="3"/>
  <c r="CD1292" i="3"/>
  <c r="CD1293" i="3"/>
  <c r="CD1294" i="3"/>
  <c r="CD1295" i="3"/>
  <c r="CD1297" i="3"/>
  <c r="CL1297" i="3" s="1"/>
  <c r="CD1298" i="3"/>
  <c r="CL1298" i="3" s="1"/>
  <c r="CD1299" i="3"/>
  <c r="CL1299" i="3" s="1"/>
  <c r="CD1300" i="3"/>
  <c r="CL1300" i="3" s="1"/>
  <c r="CD1302" i="3"/>
  <c r="CD1303" i="3"/>
  <c r="CD1304" i="3"/>
  <c r="CD1305" i="3"/>
  <c r="CD1307" i="3"/>
  <c r="CD1308" i="3"/>
  <c r="CD1309" i="3"/>
  <c r="CD1310" i="3"/>
  <c r="CD1312" i="3"/>
  <c r="CD1313" i="3"/>
  <c r="CD1314" i="3"/>
  <c r="CD1315" i="3"/>
  <c r="CD1317" i="3"/>
  <c r="CL1317" i="3" s="1"/>
  <c r="CD1318" i="3"/>
  <c r="CL1318" i="3" s="1"/>
  <c r="CD1319" i="3"/>
  <c r="CL1319" i="3" s="1"/>
  <c r="CD1320" i="3"/>
  <c r="CL1320" i="3" s="1"/>
  <c r="CD1322" i="3"/>
  <c r="CD1323" i="3"/>
  <c r="CD1324" i="3"/>
  <c r="CD1325" i="3"/>
  <c r="CD1327" i="3"/>
  <c r="CD1328" i="3"/>
  <c r="CD1329" i="3"/>
  <c r="CD1330" i="3"/>
  <c r="CD1332" i="3"/>
  <c r="CD1333" i="3"/>
  <c r="CD1334" i="3"/>
  <c r="CD1335" i="3"/>
  <c r="CD1337" i="3"/>
  <c r="CL1337" i="3" s="1"/>
  <c r="CD1338" i="3"/>
  <c r="CL1338" i="3" s="1"/>
  <c r="CD1339" i="3"/>
  <c r="CL1339" i="3" s="1"/>
  <c r="CD1340" i="3"/>
  <c r="CL1340" i="3" s="1"/>
  <c r="CD1342" i="3"/>
  <c r="CD1343" i="3"/>
  <c r="CD1344" i="3"/>
  <c r="CD1345" i="3"/>
  <c r="CD1347" i="3"/>
  <c r="CD1348" i="3"/>
  <c r="CD1349" i="3"/>
  <c r="CD1350" i="3"/>
  <c r="CD1352" i="3"/>
  <c r="CD1353" i="3"/>
  <c r="CD1354" i="3"/>
  <c r="CD1355" i="3"/>
  <c r="CD1357" i="3"/>
  <c r="CL1357" i="3" s="1"/>
  <c r="CD1358" i="3"/>
  <c r="CL1358" i="3" s="1"/>
  <c r="CD1359" i="3"/>
  <c r="CL1359" i="3" s="1"/>
  <c r="CD1360" i="3"/>
  <c r="CL1360" i="3" s="1"/>
  <c r="CD1362" i="3"/>
  <c r="CD1363" i="3"/>
  <c r="CD1364" i="3"/>
  <c r="CD1365" i="3"/>
  <c r="CD1367" i="3"/>
  <c r="CD1368" i="3"/>
  <c r="CD1369" i="3"/>
  <c r="CD1370" i="3"/>
  <c r="CD1372" i="3"/>
  <c r="CD1373" i="3"/>
  <c r="CD1374" i="3"/>
  <c r="CD1375" i="3"/>
  <c r="CD1377" i="3"/>
  <c r="CL1377" i="3" s="1"/>
  <c r="CD1378" i="3"/>
  <c r="CL1378" i="3" s="1"/>
  <c r="CD1379" i="3"/>
  <c r="CL1379" i="3" s="1"/>
  <c r="CD1380" i="3"/>
  <c r="CL1380" i="3" s="1"/>
  <c r="CD1382" i="3"/>
  <c r="CD1383" i="3"/>
  <c r="CD1384" i="3"/>
  <c r="CD1385" i="3"/>
  <c r="CD1387" i="3"/>
  <c r="CD1388" i="3"/>
  <c r="CD1389" i="3"/>
  <c r="CD1390" i="3"/>
  <c r="CD1392" i="3"/>
  <c r="CD1393" i="3"/>
  <c r="CD1394" i="3"/>
  <c r="CD1395" i="3"/>
  <c r="CD1397" i="3"/>
  <c r="CL1397" i="3" s="1"/>
  <c r="CD1398" i="3"/>
  <c r="CL1398" i="3" s="1"/>
  <c r="CD1399" i="3"/>
  <c r="CL1399" i="3" s="1"/>
  <c r="CD1400" i="3"/>
  <c r="CL1400" i="3" s="1"/>
  <c r="CD1402" i="3"/>
  <c r="CD1403" i="3"/>
  <c r="CD1404" i="3"/>
  <c r="CD1405" i="3"/>
  <c r="CD1407" i="3"/>
  <c r="CD1408" i="3"/>
  <c r="CD1409" i="3"/>
  <c r="CD1410" i="3"/>
  <c r="CD1412" i="3"/>
  <c r="CD1413" i="3"/>
  <c r="CD1414" i="3"/>
  <c r="CD1415" i="3"/>
  <c r="CD1417" i="3"/>
  <c r="CL1417" i="3" s="1"/>
  <c r="CD1418" i="3"/>
  <c r="CL1418" i="3" s="1"/>
  <c r="CD1419" i="3"/>
  <c r="CL1419" i="3" s="1"/>
  <c r="CD1420" i="3"/>
  <c r="CL1420" i="3" s="1"/>
  <c r="CD1422" i="3"/>
  <c r="CD1423" i="3"/>
  <c r="CD1424" i="3"/>
  <c r="CD1425" i="3"/>
  <c r="CD1427" i="3"/>
  <c r="CD1428" i="3"/>
  <c r="CD1429" i="3"/>
  <c r="CD1430" i="3"/>
  <c r="CD1432" i="3"/>
  <c r="CD1433" i="3"/>
  <c r="CD1434" i="3"/>
  <c r="CD1435" i="3"/>
  <c r="CD1437" i="3"/>
  <c r="CD1438" i="3"/>
  <c r="CD1439" i="3"/>
  <c r="CD1440" i="3"/>
  <c r="CD1442" i="3"/>
  <c r="CL1442" i="3" s="1"/>
  <c r="CD1443" i="3"/>
  <c r="CL1443" i="3" s="1"/>
  <c r="CD1444" i="3"/>
  <c r="CL1444" i="3" s="1"/>
  <c r="CD1445" i="3"/>
  <c r="CL1445" i="3" s="1"/>
  <c r="CD1447" i="3"/>
  <c r="CD1448" i="3"/>
  <c r="CD1449" i="3"/>
  <c r="CL1449" i="3" s="1"/>
  <c r="CD1450" i="3"/>
  <c r="CL1450" i="3" s="1"/>
  <c r="CD1452" i="3"/>
  <c r="CD1453" i="3"/>
  <c r="CD1454" i="3"/>
  <c r="CD1455" i="3"/>
  <c r="CD1457" i="3"/>
  <c r="CD1458" i="3"/>
  <c r="CD1459" i="3"/>
  <c r="CD1460" i="3"/>
  <c r="CD1462" i="3"/>
  <c r="CD1463" i="3"/>
  <c r="CD1464" i="3"/>
  <c r="CD1465" i="3"/>
  <c r="CD1467" i="3"/>
  <c r="CL1467" i="3" s="1"/>
  <c r="CD1468" i="3"/>
  <c r="CL1468" i="3" s="1"/>
  <c r="CD1469" i="3"/>
  <c r="CL1469" i="3" s="1"/>
  <c r="CD1470" i="3"/>
  <c r="CL1470" i="3" s="1"/>
  <c r="CD1472" i="3"/>
  <c r="CD1473" i="3"/>
  <c r="CD1474" i="3"/>
  <c r="CD1475" i="3"/>
  <c r="CD1477" i="3"/>
  <c r="CD1478" i="3"/>
  <c r="CD1479" i="3"/>
  <c r="CD1480" i="3"/>
  <c r="CD1482" i="3"/>
  <c r="CD1483" i="3"/>
  <c r="CD1484" i="3"/>
  <c r="CD1485" i="3"/>
  <c r="CD1487" i="3"/>
  <c r="CL1487" i="3" s="1"/>
  <c r="CD1488" i="3"/>
  <c r="CL1488" i="3" s="1"/>
  <c r="CD1489" i="3"/>
  <c r="CL1489" i="3" s="1"/>
  <c r="CD1490" i="3"/>
  <c r="CL1490" i="3" s="1"/>
  <c r="CD1492" i="3"/>
  <c r="CD1493" i="3"/>
  <c r="CD1494" i="3"/>
  <c r="CD1495" i="3"/>
  <c r="CD1497" i="3"/>
  <c r="CD1498" i="3"/>
  <c r="CD1499" i="3"/>
  <c r="CD1500" i="3"/>
  <c r="CD1502" i="3"/>
  <c r="CD1503" i="3"/>
  <c r="CD1504" i="3"/>
  <c r="CD1505" i="3"/>
  <c r="CD1507" i="3"/>
  <c r="CL1507" i="3" s="1"/>
  <c r="CD1508" i="3"/>
  <c r="CL1508" i="3" s="1"/>
  <c r="CD1509" i="3"/>
  <c r="CL1509" i="3" s="1"/>
  <c r="CD1510" i="3"/>
  <c r="CL1510" i="3" s="1"/>
  <c r="CD1512" i="3"/>
  <c r="CD1513" i="3"/>
  <c r="CD1514" i="3"/>
  <c r="CD1515" i="3"/>
  <c r="CD1517" i="3"/>
  <c r="CD1518" i="3"/>
  <c r="CD1519" i="3"/>
  <c r="CD1520" i="3"/>
  <c r="CD1522" i="3"/>
  <c r="CD1523" i="3"/>
  <c r="CD1524" i="3"/>
  <c r="CD1525" i="3"/>
  <c r="CD1527" i="3"/>
  <c r="CL1527" i="3" s="1"/>
  <c r="CD1528" i="3"/>
  <c r="CL1528" i="3" s="1"/>
  <c r="CD1529" i="3"/>
  <c r="CL1529" i="3" s="1"/>
  <c r="CD1530" i="3"/>
  <c r="CL1530" i="3" s="1"/>
  <c r="CD1532" i="3"/>
  <c r="CD1533" i="3"/>
  <c r="CD1534" i="3"/>
  <c r="CD1535" i="3"/>
  <c r="CD1537" i="3"/>
  <c r="CD1538" i="3"/>
  <c r="CD1539" i="3"/>
  <c r="CD1540" i="3"/>
  <c r="CD1542" i="3"/>
  <c r="CD1543" i="3"/>
  <c r="CD1544" i="3"/>
  <c r="CD1545" i="3"/>
  <c r="CD1547" i="3"/>
  <c r="CL1547" i="3" s="1"/>
  <c r="CD1548" i="3"/>
  <c r="CL1548" i="3" s="1"/>
  <c r="CD1549" i="3"/>
  <c r="CL1549" i="3" s="1"/>
  <c r="CD1550" i="3"/>
  <c r="CL1550" i="3" s="1"/>
  <c r="CD1552" i="3"/>
  <c r="CD1553" i="3"/>
  <c r="CD1554" i="3"/>
  <c r="CD1555" i="3"/>
  <c r="CD1557" i="3"/>
  <c r="CD1558" i="3"/>
  <c r="CD1559" i="3"/>
  <c r="CD1560" i="3"/>
  <c r="CD1562" i="3"/>
  <c r="CD1563" i="3"/>
  <c r="CD1564" i="3"/>
  <c r="CD1565" i="3"/>
  <c r="CD1567" i="3"/>
  <c r="CL1567" i="3" s="1"/>
  <c r="CD1568" i="3"/>
  <c r="CL1568" i="3" s="1"/>
  <c r="CD1569" i="3"/>
  <c r="CL1569" i="3" s="1"/>
  <c r="CD1570" i="3"/>
  <c r="CL1570" i="3" s="1"/>
  <c r="CD1572" i="3"/>
  <c r="CD1573" i="3"/>
  <c r="CD1574" i="3"/>
  <c r="CD1575" i="3"/>
  <c r="CD1577" i="3"/>
  <c r="CD1578" i="3"/>
  <c r="CD1579" i="3"/>
  <c r="CD1580" i="3"/>
  <c r="CD1582" i="3"/>
  <c r="CD1583" i="3"/>
  <c r="CD1584" i="3"/>
  <c r="CD1585" i="3"/>
  <c r="CD1587" i="3"/>
  <c r="CL1587" i="3" s="1"/>
  <c r="CD1588" i="3"/>
  <c r="CL1588" i="3" s="1"/>
  <c r="CD1589" i="3"/>
  <c r="CL1589" i="3" s="1"/>
  <c r="CD1590" i="3"/>
  <c r="CL1590" i="3" s="1"/>
  <c r="CD1592" i="3"/>
  <c r="CD1593" i="3"/>
  <c r="CD1594" i="3"/>
  <c r="CD1595" i="3"/>
  <c r="CD1597" i="3"/>
  <c r="CD1598" i="3"/>
  <c r="CD1599" i="3"/>
  <c r="CD1600" i="3"/>
  <c r="CD1602" i="3"/>
  <c r="CD1603" i="3"/>
  <c r="CD1604" i="3"/>
  <c r="CD1605" i="3"/>
  <c r="CD1607" i="3"/>
  <c r="CD1608" i="3"/>
  <c r="CD1609" i="3"/>
  <c r="CD1610" i="3"/>
  <c r="CD1612" i="3"/>
  <c r="CL1612" i="3" s="1"/>
  <c r="CD1613" i="3"/>
  <c r="CL1613" i="3" s="1"/>
  <c r="CD1614" i="3"/>
  <c r="CL1614" i="3" s="1"/>
  <c r="CD1615" i="3"/>
  <c r="CL1615" i="3" s="1"/>
  <c r="CD1617" i="3"/>
  <c r="CD1618" i="3"/>
  <c r="CD1619" i="3"/>
  <c r="CD1620" i="3"/>
  <c r="CD1622" i="3"/>
  <c r="CD1623" i="3"/>
  <c r="CD1624" i="3"/>
  <c r="CD1625" i="3"/>
  <c r="CD1627" i="3"/>
  <c r="CD1628" i="3"/>
  <c r="CD1629" i="3"/>
  <c r="CD1630" i="3"/>
  <c r="CD1632" i="3"/>
  <c r="CL1632" i="3" s="1"/>
  <c r="CD1633" i="3"/>
  <c r="CL1633" i="3" s="1"/>
  <c r="CD1634" i="3"/>
  <c r="CL1634" i="3" s="1"/>
  <c r="CD1635" i="3"/>
  <c r="CL1635" i="3" s="1"/>
  <c r="CD1637" i="3"/>
  <c r="CD1638" i="3"/>
  <c r="CD1639" i="3"/>
  <c r="CD1640" i="3"/>
  <c r="CD1642" i="3"/>
  <c r="CD1643" i="3"/>
  <c r="CD1644" i="3"/>
  <c r="CD1645" i="3"/>
  <c r="CD1647" i="3"/>
  <c r="CD1648" i="3"/>
  <c r="CD1649" i="3"/>
  <c r="CD1650" i="3"/>
  <c r="CD1652" i="3"/>
  <c r="CL1652" i="3" s="1"/>
  <c r="CD1653" i="3"/>
  <c r="CL1653" i="3" s="1"/>
  <c r="CD1654" i="3"/>
  <c r="CL1654" i="3" s="1"/>
  <c r="CD1655" i="3"/>
  <c r="CL1655" i="3" s="1"/>
  <c r="CD1657" i="3"/>
  <c r="CD1658" i="3"/>
  <c r="CD1659" i="3"/>
  <c r="CD1660" i="3"/>
  <c r="CD1662" i="3"/>
  <c r="CD1663" i="3"/>
  <c r="CD1664" i="3"/>
  <c r="CD1665" i="3"/>
  <c r="CD1667" i="3"/>
  <c r="CD1668" i="3"/>
  <c r="CD1669" i="3"/>
  <c r="CD1670" i="3"/>
  <c r="CD1672" i="3"/>
  <c r="CL1672" i="3" s="1"/>
  <c r="CD1673" i="3"/>
  <c r="CL1673" i="3" s="1"/>
  <c r="CD1674" i="3"/>
  <c r="CL1674" i="3" s="1"/>
  <c r="CD1675" i="3"/>
  <c r="CL1675" i="3" s="1"/>
  <c r="CD1677" i="3"/>
  <c r="CD1678" i="3"/>
  <c r="CD1679" i="3"/>
  <c r="CD1680" i="3"/>
  <c r="CD1682" i="3"/>
  <c r="CD1683" i="3"/>
  <c r="CD1684" i="3"/>
  <c r="CD1685" i="3"/>
  <c r="CD1687" i="3"/>
  <c r="CD1688" i="3"/>
  <c r="CD1689" i="3"/>
  <c r="CD1690" i="3"/>
  <c r="CD1692" i="3"/>
  <c r="CD1693" i="3"/>
  <c r="CD1694" i="3"/>
  <c r="CD1695" i="3"/>
  <c r="CD1697" i="3"/>
  <c r="CD1698" i="3"/>
  <c r="CD1699" i="3"/>
  <c r="CD1700" i="3"/>
  <c r="CD1702" i="3"/>
  <c r="CL1702" i="3" s="1"/>
  <c r="CD1703" i="3"/>
  <c r="CD1704" i="3"/>
  <c r="CD1705" i="3"/>
  <c r="CD1707" i="3"/>
  <c r="CL1707" i="3" s="1"/>
  <c r="CD1708" i="3"/>
  <c r="CL1708" i="3" s="1"/>
  <c r="CD1709" i="3"/>
  <c r="CL1709" i="3" s="1"/>
  <c r="CD1710" i="3"/>
  <c r="CL1710" i="3" s="1"/>
  <c r="CD1712" i="3"/>
  <c r="CD1713" i="3"/>
  <c r="CD1714" i="3"/>
  <c r="CD1715" i="3"/>
  <c r="CD1717" i="3"/>
  <c r="CD1718" i="3"/>
  <c r="CD1719" i="3"/>
  <c r="CD1720" i="3"/>
  <c r="CD1722" i="3"/>
  <c r="CD1723" i="3"/>
  <c r="CD1724" i="3"/>
  <c r="CD1725" i="3"/>
  <c r="CD1727" i="3"/>
  <c r="CL1727" i="3" s="1"/>
  <c r="CD1728" i="3"/>
  <c r="CL1728" i="3" s="1"/>
  <c r="CD1729" i="3"/>
  <c r="CL1729" i="3" s="1"/>
  <c r="CD1730" i="3"/>
  <c r="CL1730" i="3" s="1"/>
  <c r="CD1732" i="3"/>
  <c r="CD1733" i="3"/>
  <c r="CD1734" i="3"/>
  <c r="CD1735" i="3"/>
  <c r="CD1737" i="3"/>
  <c r="CD1738" i="3"/>
  <c r="CD1739" i="3"/>
  <c r="CD1740" i="3"/>
  <c r="CD1742" i="3"/>
  <c r="CD1743" i="3"/>
  <c r="CD1744" i="3"/>
  <c r="CD1745" i="3"/>
  <c r="CD1747" i="3"/>
  <c r="CL1747" i="3" s="1"/>
  <c r="CD1748" i="3"/>
  <c r="CL1748" i="3" s="1"/>
  <c r="CD1749" i="3"/>
  <c r="CL1749" i="3" s="1"/>
  <c r="CD1750" i="3"/>
  <c r="CL1750" i="3" s="1"/>
  <c r="CD1752" i="3"/>
  <c r="CD1753" i="3"/>
  <c r="CD1754" i="3"/>
  <c r="CD1755" i="3"/>
  <c r="CD1757" i="3"/>
  <c r="CD1758" i="3"/>
  <c r="CD1759" i="3"/>
  <c r="CD1760" i="3"/>
  <c r="CD1762" i="3"/>
  <c r="CD1763" i="3"/>
  <c r="CD1764" i="3"/>
  <c r="CD1765" i="3"/>
  <c r="CD1767" i="3"/>
  <c r="CL1767" i="3" s="1"/>
  <c r="CD1768" i="3"/>
  <c r="CL1768" i="3" s="1"/>
  <c r="CD1769" i="3"/>
  <c r="CL1769" i="3" s="1"/>
  <c r="CD1770" i="3"/>
  <c r="CL1770" i="3" s="1"/>
  <c r="CD1772" i="3"/>
  <c r="CD1773" i="3"/>
  <c r="CD1774" i="3"/>
  <c r="CD1775" i="3"/>
  <c r="CD1777" i="3"/>
  <c r="CD1778" i="3"/>
  <c r="CD1779" i="3"/>
  <c r="CD1780" i="3"/>
  <c r="CD1782" i="3"/>
  <c r="CD1783" i="3"/>
  <c r="CD1784" i="3"/>
  <c r="CD1785" i="3"/>
  <c r="CD1787" i="3"/>
  <c r="CL1787" i="3" s="1"/>
  <c r="CD1788" i="3"/>
  <c r="CL1788" i="3" s="1"/>
  <c r="CD1789" i="3"/>
  <c r="CL1789" i="3" s="1"/>
  <c r="CD1790" i="3"/>
  <c r="CL1790" i="3" s="1"/>
  <c r="CD1792" i="3"/>
  <c r="CD1793" i="3"/>
  <c r="CD1794" i="3"/>
  <c r="CD1795" i="3"/>
  <c r="CD1797" i="3"/>
  <c r="CD1798" i="3"/>
  <c r="CD1799" i="3"/>
  <c r="CD1800" i="3"/>
  <c r="CD1802" i="3"/>
  <c r="CD1803" i="3"/>
  <c r="CD1804" i="3"/>
  <c r="CD1805" i="3"/>
  <c r="CD1807" i="3"/>
  <c r="CL1807" i="3" s="1"/>
  <c r="CD1808" i="3"/>
  <c r="CL1808" i="3" s="1"/>
  <c r="CD1809" i="3"/>
  <c r="CL1809" i="3" s="1"/>
  <c r="CD1810" i="3"/>
  <c r="CL1810" i="3" s="1"/>
  <c r="CD1812" i="3"/>
  <c r="CD1813" i="3"/>
  <c r="CD1814" i="3"/>
  <c r="CD1815" i="3"/>
  <c r="CD1817" i="3"/>
  <c r="CD1818" i="3"/>
  <c r="CD1819" i="3"/>
  <c r="CD1820" i="3"/>
  <c r="CD1822" i="3"/>
  <c r="CD1823" i="3"/>
  <c r="CD1824" i="3"/>
  <c r="CD1825" i="3"/>
  <c r="CD1827" i="3"/>
  <c r="CL1827" i="3" s="1"/>
  <c r="CD1828" i="3"/>
  <c r="CL1828" i="3" s="1"/>
  <c r="CD1829" i="3"/>
  <c r="CL1829" i="3" s="1"/>
  <c r="CD1830" i="3"/>
  <c r="CL1830" i="3" s="1"/>
  <c r="CD1832" i="3"/>
  <c r="CD1833" i="3"/>
  <c r="CD1834" i="3"/>
  <c r="CD1835" i="3"/>
  <c r="CD1837" i="3"/>
  <c r="CD1838" i="3"/>
  <c r="CD1839" i="3"/>
  <c r="CD1840" i="3"/>
  <c r="CD1842" i="3"/>
  <c r="CD1843" i="3"/>
  <c r="CD1844" i="3"/>
  <c r="CD1845" i="3"/>
  <c r="CD1847" i="3"/>
  <c r="CL1847" i="3" s="1"/>
  <c r="CD1848" i="3"/>
  <c r="CL1848" i="3" s="1"/>
  <c r="CD1849" i="3"/>
  <c r="CL1849" i="3" s="1"/>
  <c r="CD1850" i="3"/>
  <c r="CL1850" i="3" s="1"/>
  <c r="CD1852" i="3"/>
  <c r="CD1853" i="3"/>
  <c r="CD1854" i="3"/>
  <c r="CD1855" i="3"/>
  <c r="CD1857" i="3"/>
  <c r="CD1858" i="3"/>
  <c r="CD1859" i="3"/>
  <c r="CD1860" i="3"/>
  <c r="CD1862" i="3"/>
  <c r="CD1863" i="3"/>
  <c r="CD1864" i="3"/>
  <c r="CD1865" i="3"/>
  <c r="CD1867" i="3"/>
  <c r="CL1867" i="3" s="1"/>
  <c r="CD1868" i="3"/>
  <c r="CL1868" i="3" s="1"/>
  <c r="CD1869" i="3"/>
  <c r="CL1869" i="3" s="1"/>
  <c r="CD1870" i="3"/>
  <c r="CL1870" i="3" s="1"/>
  <c r="CD1872" i="3"/>
  <c r="CD1873" i="3"/>
  <c r="CD1874" i="3"/>
  <c r="CD1875" i="3"/>
  <c r="CD1877" i="3"/>
  <c r="CD1878" i="3"/>
  <c r="CD1879" i="3"/>
  <c r="CD1880" i="3"/>
  <c r="CD1882" i="3"/>
  <c r="CD1883" i="3"/>
  <c r="CD1884" i="3"/>
  <c r="CD1885" i="3"/>
  <c r="CD1887" i="3"/>
  <c r="CL1887" i="3" s="1"/>
  <c r="CD1888" i="3"/>
  <c r="CL1888" i="3" s="1"/>
  <c r="CD1889" i="3"/>
  <c r="CL1889" i="3" s="1"/>
  <c r="CD1890" i="3"/>
  <c r="CL1890" i="3" s="1"/>
  <c r="CD1892" i="3"/>
  <c r="CD1893" i="3"/>
  <c r="CD1894" i="3"/>
  <c r="CD1895" i="3"/>
  <c r="CD1897" i="3"/>
  <c r="CD1898" i="3"/>
  <c r="CD1899" i="3"/>
  <c r="CD1900" i="3"/>
  <c r="CD1902" i="3"/>
  <c r="CD1903" i="3"/>
  <c r="CD1904" i="3"/>
  <c r="CD1905" i="3"/>
  <c r="CD1907" i="3"/>
  <c r="CL1907" i="3" s="1"/>
  <c r="CD1908" i="3"/>
  <c r="CL1908" i="3" s="1"/>
  <c r="CD1909" i="3"/>
  <c r="CL1909" i="3" s="1"/>
  <c r="CD1910" i="3"/>
  <c r="CL1910" i="3" s="1"/>
  <c r="CD1912" i="3"/>
  <c r="CD1913" i="3"/>
  <c r="CD1914" i="3"/>
  <c r="CD1915" i="3"/>
  <c r="CD1917" i="3"/>
  <c r="CD1918" i="3"/>
  <c r="CD1919" i="3"/>
  <c r="CD1920" i="3"/>
  <c r="CD1922" i="3"/>
  <c r="CD1923" i="3"/>
  <c r="CD1924" i="3"/>
  <c r="CD1925" i="3"/>
  <c r="CD1927" i="3"/>
  <c r="CL1927" i="3" s="1"/>
  <c r="CD1928" i="3"/>
  <c r="CL1928" i="3" s="1"/>
  <c r="CD1929" i="3"/>
  <c r="CL1929" i="3" s="1"/>
  <c r="CD1930" i="3"/>
  <c r="CL1930" i="3" s="1"/>
  <c r="CD1932" i="3"/>
  <c r="CD1933" i="3"/>
  <c r="CD1934" i="3"/>
  <c r="CD1935" i="3"/>
  <c r="CD1937" i="3"/>
  <c r="CD1938" i="3"/>
  <c r="CD1939" i="3"/>
  <c r="CD1940" i="3"/>
  <c r="CD1942" i="3"/>
  <c r="CD1943" i="3"/>
  <c r="CD1944" i="3"/>
  <c r="CD1945" i="3"/>
  <c r="CD1947" i="3"/>
  <c r="CL1947" i="3" s="1"/>
  <c r="CD1948" i="3"/>
  <c r="CL1948" i="3" s="1"/>
  <c r="CD1949" i="3"/>
  <c r="CL1949" i="3" s="1"/>
  <c r="CD1950" i="3"/>
  <c r="CL1950" i="3" s="1"/>
  <c r="CD1952" i="3"/>
  <c r="CD1953" i="3"/>
  <c r="CD1954" i="3"/>
  <c r="CD1955" i="3"/>
  <c r="CD1957" i="3"/>
  <c r="CD1958" i="3"/>
  <c r="CD1959" i="3"/>
  <c r="CD1960" i="3"/>
  <c r="CD1962" i="3"/>
  <c r="CD1963" i="3"/>
  <c r="CD1964" i="3"/>
  <c r="CD1965" i="3"/>
  <c r="CD1967" i="3"/>
  <c r="CL1967" i="3" s="1"/>
  <c r="CD1968" i="3"/>
  <c r="CL1968" i="3" s="1"/>
  <c r="CD1969" i="3"/>
  <c r="CL1969" i="3" s="1"/>
  <c r="CD1970" i="3"/>
  <c r="CL1970" i="3" s="1"/>
  <c r="CD1972" i="3"/>
  <c r="CD1973" i="3"/>
  <c r="CD1974" i="3"/>
  <c r="CD1975" i="3"/>
  <c r="CD1977" i="3"/>
  <c r="CD1978" i="3"/>
  <c r="CD1979" i="3"/>
  <c r="CD1980" i="3"/>
  <c r="CD1982" i="3"/>
  <c r="CD1983" i="3"/>
  <c r="CD1984" i="3"/>
  <c r="CD1985" i="3"/>
  <c r="CD1987" i="3"/>
  <c r="CL1987" i="3" s="1"/>
  <c r="CD1988" i="3"/>
  <c r="CL1988" i="3" s="1"/>
  <c r="CD1989" i="3"/>
  <c r="CL1989" i="3" s="1"/>
  <c r="CD1990" i="3"/>
  <c r="CL1990" i="3" s="1"/>
  <c r="CD1992" i="3"/>
  <c r="CD1993" i="3"/>
  <c r="CD1994" i="3"/>
  <c r="CD1995" i="3"/>
  <c r="CD1997" i="3"/>
  <c r="CD1998" i="3"/>
  <c r="CD1999" i="3"/>
  <c r="CD2000" i="3"/>
  <c r="CD2002" i="3"/>
  <c r="CD2003" i="3"/>
  <c r="CD2004" i="3"/>
  <c r="CD2005" i="3"/>
  <c r="CD2007" i="3"/>
  <c r="CL2007" i="3" s="1"/>
  <c r="CD2008" i="3"/>
  <c r="CL2008" i="3" s="1"/>
  <c r="CD2009" i="3"/>
  <c r="CL2009" i="3" s="1"/>
  <c r="CD2010" i="3"/>
  <c r="CL2010" i="3" s="1"/>
  <c r="CD2012" i="3"/>
  <c r="CD2013" i="3"/>
  <c r="CD2014" i="3"/>
  <c r="CD2015" i="3"/>
  <c r="CD2017" i="3"/>
  <c r="CD2018" i="3"/>
  <c r="CD2019" i="3"/>
  <c r="CD2020" i="3"/>
  <c r="CD2022" i="3"/>
  <c r="CD2023" i="3"/>
  <c r="CD2024" i="3"/>
  <c r="CD2025" i="3"/>
  <c r="CD2027" i="3"/>
  <c r="CL2027" i="3" s="1"/>
  <c r="CD2028" i="3"/>
  <c r="CL2028" i="3" s="1"/>
  <c r="CD2029" i="3"/>
  <c r="CL2029" i="3" s="1"/>
  <c r="CD2030" i="3"/>
  <c r="CL2030" i="3" s="1"/>
  <c r="CD2032" i="3"/>
  <c r="CD2033" i="3"/>
  <c r="CD2034" i="3"/>
  <c r="CD2035" i="3"/>
  <c r="CD2037" i="3"/>
  <c r="CD2038" i="3"/>
  <c r="CD2039" i="3"/>
  <c r="CD2040" i="3"/>
  <c r="CD2042" i="3"/>
  <c r="CD2043" i="3"/>
  <c r="CD2044" i="3"/>
  <c r="CD2045" i="3"/>
  <c r="CD2047" i="3"/>
  <c r="CL2047" i="3" s="1"/>
  <c r="CD2048" i="3"/>
  <c r="CL2048" i="3" s="1"/>
  <c r="CD2049" i="3"/>
  <c r="CL2049" i="3" s="1"/>
  <c r="CD2050" i="3"/>
  <c r="CL2050" i="3" s="1"/>
  <c r="CD2052" i="3"/>
  <c r="CD4" i="3"/>
  <c r="CD5" i="3"/>
  <c r="CD7" i="3"/>
  <c r="CD8" i="3"/>
  <c r="CD9" i="3"/>
  <c r="CD10" i="3"/>
  <c r="CD12" i="3"/>
  <c r="CD13" i="3"/>
  <c r="CD14" i="3"/>
  <c r="CD15" i="3"/>
  <c r="CD17" i="3"/>
  <c r="CL17" i="3" s="1"/>
  <c r="CD18" i="3"/>
  <c r="CL18" i="3" s="1"/>
  <c r="CD19" i="3"/>
  <c r="CL19" i="3" s="1"/>
  <c r="CD20" i="3"/>
  <c r="CL20" i="3" s="1"/>
  <c r="CD22" i="3"/>
  <c r="CD23" i="3"/>
  <c r="CD3" i="3"/>
  <c r="CC4" i="3"/>
  <c r="CK4" i="3" s="1"/>
  <c r="CC6" i="3"/>
  <c r="CK6" i="3" s="1"/>
  <c r="CC7" i="3"/>
  <c r="CK7" i="3" s="1"/>
  <c r="CC8" i="3"/>
  <c r="CK8" i="3" s="1"/>
  <c r="CC9" i="3"/>
  <c r="CK9" i="3" s="1"/>
  <c r="CC11" i="3"/>
  <c r="CK11" i="3" s="1"/>
  <c r="CC12" i="3"/>
  <c r="CK12" i="3" s="1"/>
  <c r="CC13" i="3"/>
  <c r="CK13" i="3" s="1"/>
  <c r="CC14" i="3"/>
  <c r="CK14" i="3" s="1"/>
  <c r="CC16" i="3"/>
  <c r="CK16" i="3" s="1"/>
  <c r="CC17" i="3"/>
  <c r="CK17" i="3" s="1"/>
  <c r="CC18" i="3"/>
  <c r="CK18" i="3" s="1"/>
  <c r="CC19" i="3"/>
  <c r="CK19" i="3" s="1"/>
  <c r="CC21" i="3"/>
  <c r="CK21" i="3" s="1"/>
  <c r="CC22" i="3"/>
  <c r="CK22" i="3" s="1"/>
  <c r="CC23" i="3"/>
  <c r="CK23" i="3" s="1"/>
  <c r="CC24" i="3"/>
  <c r="CK24" i="3" s="1"/>
  <c r="CC26" i="3"/>
  <c r="CK26" i="3" s="1"/>
  <c r="CC27" i="3"/>
  <c r="CK27" i="3" s="1"/>
  <c r="CC28" i="3"/>
  <c r="CK28" i="3" s="1"/>
  <c r="CC29" i="3"/>
  <c r="CK29" i="3" s="1"/>
  <c r="CC31" i="3"/>
  <c r="CK31" i="3" s="1"/>
  <c r="CC32" i="3"/>
  <c r="CK32" i="3" s="1"/>
  <c r="CC33" i="3"/>
  <c r="CK33" i="3" s="1"/>
  <c r="CC34" i="3"/>
  <c r="CK34" i="3" s="1"/>
  <c r="CC36" i="3"/>
  <c r="CK36" i="3" s="1"/>
  <c r="CC37" i="3"/>
  <c r="CK37" i="3" s="1"/>
  <c r="CC38" i="3"/>
  <c r="CK38" i="3" s="1"/>
  <c r="CC39" i="3"/>
  <c r="CK39" i="3" s="1"/>
  <c r="CC41" i="3"/>
  <c r="CK41" i="3" s="1"/>
  <c r="CC42" i="3"/>
  <c r="CK42" i="3" s="1"/>
  <c r="CC43" i="3"/>
  <c r="CK43" i="3" s="1"/>
  <c r="CC44" i="3"/>
  <c r="CK44" i="3" s="1"/>
  <c r="CC46" i="3"/>
  <c r="CK46" i="3" s="1"/>
  <c r="CC47" i="3"/>
  <c r="CK47" i="3" s="1"/>
  <c r="CC48" i="3"/>
  <c r="CK48" i="3" s="1"/>
  <c r="CC49" i="3"/>
  <c r="CK49" i="3" s="1"/>
  <c r="CC51" i="3"/>
  <c r="CK51" i="3" s="1"/>
  <c r="CC52" i="3"/>
  <c r="CK52" i="3" s="1"/>
  <c r="CC53" i="3"/>
  <c r="CK53" i="3" s="1"/>
  <c r="CC54" i="3"/>
  <c r="CK54" i="3" s="1"/>
  <c r="CC56" i="3"/>
  <c r="CK56" i="3" s="1"/>
  <c r="CC57" i="3"/>
  <c r="CK57" i="3" s="1"/>
  <c r="CC58" i="3"/>
  <c r="CK58" i="3" s="1"/>
  <c r="CC59" i="3"/>
  <c r="CK59" i="3" s="1"/>
  <c r="CC61" i="3"/>
  <c r="CK61" i="3" s="1"/>
  <c r="CC62" i="3"/>
  <c r="CK62" i="3" s="1"/>
  <c r="CC63" i="3"/>
  <c r="CK63" i="3" s="1"/>
  <c r="CC64" i="3"/>
  <c r="CK64" i="3" s="1"/>
  <c r="CC66" i="3"/>
  <c r="CK66" i="3" s="1"/>
  <c r="CC67" i="3"/>
  <c r="CK67" i="3" s="1"/>
  <c r="CC68" i="3"/>
  <c r="CK68" i="3" s="1"/>
  <c r="CC69" i="3"/>
  <c r="CK69" i="3" s="1"/>
  <c r="CC71" i="3"/>
  <c r="CK71" i="3" s="1"/>
  <c r="CC72" i="3"/>
  <c r="CK72" i="3" s="1"/>
  <c r="CC73" i="3"/>
  <c r="CK73" i="3" s="1"/>
  <c r="CC74" i="3"/>
  <c r="CK74" i="3" s="1"/>
  <c r="CC76" i="3"/>
  <c r="CK76" i="3" s="1"/>
  <c r="CC77" i="3"/>
  <c r="CK77" i="3" s="1"/>
  <c r="CC78" i="3"/>
  <c r="CK78" i="3" s="1"/>
  <c r="CC79" i="3"/>
  <c r="CK79" i="3" s="1"/>
  <c r="CC81" i="3"/>
  <c r="CK81" i="3" s="1"/>
  <c r="CC82" i="3"/>
  <c r="CK82" i="3" s="1"/>
  <c r="CC83" i="3"/>
  <c r="CK83" i="3" s="1"/>
  <c r="CC84" i="3"/>
  <c r="CK84" i="3" s="1"/>
  <c r="CC86" i="3"/>
  <c r="CK86" i="3" s="1"/>
  <c r="CC87" i="3"/>
  <c r="CK87" i="3" s="1"/>
  <c r="CC88" i="3"/>
  <c r="CK88" i="3" s="1"/>
  <c r="CC89" i="3"/>
  <c r="CK89" i="3" s="1"/>
  <c r="CC91" i="3"/>
  <c r="CK91" i="3" s="1"/>
  <c r="CC92" i="3"/>
  <c r="CK92" i="3" s="1"/>
  <c r="CC93" i="3"/>
  <c r="CK93" i="3" s="1"/>
  <c r="CC94" i="3"/>
  <c r="CK94" i="3" s="1"/>
  <c r="CC96" i="3"/>
  <c r="CK96" i="3" s="1"/>
  <c r="CC97" i="3"/>
  <c r="CK97" i="3" s="1"/>
  <c r="CC98" i="3"/>
  <c r="CK98" i="3" s="1"/>
  <c r="CC99" i="3"/>
  <c r="CK99" i="3" s="1"/>
  <c r="CC101" i="3"/>
  <c r="CK101" i="3" s="1"/>
  <c r="CC102" i="3"/>
  <c r="CK102" i="3" s="1"/>
  <c r="CC103" i="3"/>
  <c r="CK103" i="3" s="1"/>
  <c r="CC104" i="3"/>
  <c r="CK104" i="3" s="1"/>
  <c r="CC106" i="3"/>
  <c r="CK106" i="3" s="1"/>
  <c r="CC107" i="3"/>
  <c r="CK107" i="3" s="1"/>
  <c r="CC108" i="3"/>
  <c r="CK108" i="3" s="1"/>
  <c r="CC109" i="3"/>
  <c r="CK109" i="3" s="1"/>
  <c r="CC111" i="3"/>
  <c r="CK111" i="3" s="1"/>
  <c r="CC112" i="3"/>
  <c r="CK112" i="3" s="1"/>
  <c r="CC113" i="3"/>
  <c r="CK113" i="3" s="1"/>
  <c r="CC114" i="3"/>
  <c r="CK114" i="3" s="1"/>
  <c r="CC116" i="3"/>
  <c r="CK116" i="3" s="1"/>
  <c r="CC117" i="3"/>
  <c r="CK117" i="3" s="1"/>
  <c r="CC118" i="3"/>
  <c r="CK118" i="3" s="1"/>
  <c r="CC119" i="3"/>
  <c r="CK119" i="3" s="1"/>
  <c r="CC121" i="3"/>
  <c r="CK121" i="3" s="1"/>
  <c r="CC122" i="3"/>
  <c r="CK122" i="3" s="1"/>
  <c r="CC123" i="3"/>
  <c r="CK123" i="3" s="1"/>
  <c r="CC124" i="3"/>
  <c r="CK124" i="3" s="1"/>
  <c r="CC126" i="3"/>
  <c r="CK126" i="3" s="1"/>
  <c r="CC127" i="3"/>
  <c r="CK127" i="3" s="1"/>
  <c r="CC128" i="3"/>
  <c r="CK128" i="3" s="1"/>
  <c r="CC129" i="3"/>
  <c r="CK129" i="3" s="1"/>
  <c r="CC131" i="3"/>
  <c r="CK131" i="3" s="1"/>
  <c r="CC132" i="3"/>
  <c r="CK132" i="3" s="1"/>
  <c r="CC133" i="3"/>
  <c r="CK133" i="3" s="1"/>
  <c r="CC134" i="3"/>
  <c r="CK134" i="3" s="1"/>
  <c r="CC136" i="3"/>
  <c r="CK136" i="3" s="1"/>
  <c r="CC137" i="3"/>
  <c r="CK137" i="3" s="1"/>
  <c r="CC138" i="3"/>
  <c r="CK138" i="3" s="1"/>
  <c r="CC139" i="3"/>
  <c r="CK139" i="3" s="1"/>
  <c r="CC141" i="3"/>
  <c r="CK141" i="3" s="1"/>
  <c r="CC142" i="3"/>
  <c r="CK142" i="3" s="1"/>
  <c r="CC143" i="3"/>
  <c r="CK143" i="3" s="1"/>
  <c r="CC144" i="3"/>
  <c r="CK144" i="3" s="1"/>
  <c r="CC146" i="3"/>
  <c r="CK146" i="3" s="1"/>
  <c r="CC147" i="3"/>
  <c r="CK147" i="3" s="1"/>
  <c r="CC148" i="3"/>
  <c r="CK148" i="3" s="1"/>
  <c r="CC149" i="3"/>
  <c r="CK149" i="3" s="1"/>
  <c r="CC151" i="3"/>
  <c r="CK151" i="3" s="1"/>
  <c r="CC152" i="3"/>
  <c r="CK152" i="3" s="1"/>
  <c r="CC153" i="3"/>
  <c r="CK153" i="3" s="1"/>
  <c r="CC154" i="3"/>
  <c r="CK154" i="3" s="1"/>
  <c r="CC156" i="3"/>
  <c r="CK156" i="3" s="1"/>
  <c r="CC157" i="3"/>
  <c r="CK157" i="3" s="1"/>
  <c r="CC158" i="3"/>
  <c r="CK158" i="3" s="1"/>
  <c r="CC159" i="3"/>
  <c r="CK159" i="3" s="1"/>
  <c r="CC161" i="3"/>
  <c r="CK161" i="3" s="1"/>
  <c r="CC162" i="3"/>
  <c r="CK162" i="3" s="1"/>
  <c r="CC163" i="3"/>
  <c r="CK163" i="3" s="1"/>
  <c r="CC164" i="3"/>
  <c r="CK164" i="3" s="1"/>
  <c r="CC166" i="3"/>
  <c r="CK166" i="3" s="1"/>
  <c r="CC167" i="3"/>
  <c r="CK167" i="3" s="1"/>
  <c r="CC168" i="3"/>
  <c r="CK168" i="3" s="1"/>
  <c r="CC169" i="3"/>
  <c r="CK169" i="3" s="1"/>
  <c r="CC171" i="3"/>
  <c r="CK171" i="3" s="1"/>
  <c r="CC172" i="3"/>
  <c r="CK172" i="3" s="1"/>
  <c r="CC173" i="3"/>
  <c r="CK173" i="3" s="1"/>
  <c r="CC174" i="3"/>
  <c r="CK174" i="3" s="1"/>
  <c r="CC176" i="3"/>
  <c r="CK176" i="3" s="1"/>
  <c r="CC177" i="3"/>
  <c r="CK177" i="3" s="1"/>
  <c r="CC178" i="3"/>
  <c r="CK178" i="3" s="1"/>
  <c r="CC179" i="3"/>
  <c r="CK179" i="3" s="1"/>
  <c r="CC181" i="3"/>
  <c r="CK181" i="3" s="1"/>
  <c r="CC182" i="3"/>
  <c r="CK182" i="3" s="1"/>
  <c r="CC183" i="3"/>
  <c r="CK183" i="3" s="1"/>
  <c r="CC184" i="3"/>
  <c r="CK184" i="3" s="1"/>
  <c r="CC186" i="3"/>
  <c r="CK186" i="3" s="1"/>
  <c r="CC187" i="3"/>
  <c r="CK187" i="3" s="1"/>
  <c r="CC188" i="3"/>
  <c r="CK188" i="3" s="1"/>
  <c r="CC189" i="3"/>
  <c r="CK189" i="3" s="1"/>
  <c r="CC191" i="3"/>
  <c r="CK191" i="3" s="1"/>
  <c r="CC192" i="3"/>
  <c r="CK192" i="3" s="1"/>
  <c r="CC193" i="3"/>
  <c r="CK193" i="3" s="1"/>
  <c r="CC194" i="3"/>
  <c r="CK194" i="3" s="1"/>
  <c r="CC196" i="3"/>
  <c r="CK196" i="3" s="1"/>
  <c r="CC197" i="3"/>
  <c r="CK197" i="3" s="1"/>
  <c r="CC198" i="3"/>
  <c r="CK198" i="3" s="1"/>
  <c r="CC199" i="3"/>
  <c r="CK199" i="3" s="1"/>
  <c r="CC201" i="3"/>
  <c r="CK201" i="3" s="1"/>
  <c r="CC202" i="3"/>
  <c r="CK202" i="3" s="1"/>
  <c r="CC203" i="3"/>
  <c r="CK203" i="3" s="1"/>
  <c r="CC204" i="3"/>
  <c r="CK204" i="3" s="1"/>
  <c r="CC206" i="3"/>
  <c r="CK206" i="3" s="1"/>
  <c r="CC207" i="3"/>
  <c r="CK207" i="3" s="1"/>
  <c r="CC208" i="3"/>
  <c r="CK208" i="3" s="1"/>
  <c r="CC209" i="3"/>
  <c r="CK209" i="3" s="1"/>
  <c r="CC211" i="3"/>
  <c r="CK211" i="3" s="1"/>
  <c r="CC212" i="3"/>
  <c r="CK212" i="3" s="1"/>
  <c r="CC213" i="3"/>
  <c r="CK213" i="3" s="1"/>
  <c r="CC214" i="3"/>
  <c r="CK214" i="3" s="1"/>
  <c r="CC216" i="3"/>
  <c r="CK216" i="3" s="1"/>
  <c r="CC217" i="3"/>
  <c r="CK217" i="3" s="1"/>
  <c r="CC218" i="3"/>
  <c r="CK218" i="3" s="1"/>
  <c r="CC219" i="3"/>
  <c r="CK219" i="3" s="1"/>
  <c r="CC221" i="3"/>
  <c r="CK221" i="3" s="1"/>
  <c r="CC222" i="3"/>
  <c r="CK222" i="3" s="1"/>
  <c r="CC223" i="3"/>
  <c r="CK223" i="3" s="1"/>
  <c r="CC224" i="3"/>
  <c r="CK224" i="3" s="1"/>
  <c r="CC226" i="3"/>
  <c r="CK226" i="3" s="1"/>
  <c r="CC227" i="3"/>
  <c r="CK227" i="3" s="1"/>
  <c r="CC228" i="3"/>
  <c r="CK228" i="3" s="1"/>
  <c r="CC229" i="3"/>
  <c r="CK229" i="3" s="1"/>
  <c r="CC231" i="3"/>
  <c r="CK231" i="3" s="1"/>
  <c r="CC232" i="3"/>
  <c r="CK232" i="3" s="1"/>
  <c r="CC233" i="3"/>
  <c r="CK233" i="3" s="1"/>
  <c r="CC234" i="3"/>
  <c r="CK234" i="3" s="1"/>
  <c r="CC236" i="3"/>
  <c r="CK236" i="3" s="1"/>
  <c r="CC237" i="3"/>
  <c r="CK237" i="3" s="1"/>
  <c r="CC238" i="3"/>
  <c r="CK238" i="3" s="1"/>
  <c r="CC239" i="3"/>
  <c r="CK239" i="3" s="1"/>
  <c r="CC241" i="3"/>
  <c r="CK241" i="3" s="1"/>
  <c r="CC242" i="3"/>
  <c r="CK242" i="3" s="1"/>
  <c r="CC243" i="3"/>
  <c r="CK243" i="3" s="1"/>
  <c r="CC244" i="3"/>
  <c r="CK244" i="3" s="1"/>
  <c r="CC246" i="3"/>
  <c r="CK246" i="3" s="1"/>
  <c r="CC247" i="3"/>
  <c r="CK247" i="3" s="1"/>
  <c r="CC248" i="3"/>
  <c r="CK248" i="3" s="1"/>
  <c r="CC249" i="3"/>
  <c r="CK249" i="3" s="1"/>
  <c r="CC251" i="3"/>
  <c r="CK251" i="3" s="1"/>
  <c r="CC252" i="3"/>
  <c r="CK252" i="3" s="1"/>
  <c r="CC253" i="3"/>
  <c r="CK253" i="3" s="1"/>
  <c r="CC254" i="3"/>
  <c r="CK254" i="3" s="1"/>
  <c r="CC256" i="3"/>
  <c r="CK256" i="3" s="1"/>
  <c r="CC257" i="3"/>
  <c r="CK257" i="3" s="1"/>
  <c r="CC258" i="3"/>
  <c r="CK258" i="3" s="1"/>
  <c r="CC259" i="3"/>
  <c r="CK259" i="3" s="1"/>
  <c r="CC261" i="3"/>
  <c r="CK261" i="3" s="1"/>
  <c r="CC262" i="3"/>
  <c r="CK262" i="3" s="1"/>
  <c r="CC263" i="3"/>
  <c r="CK263" i="3" s="1"/>
  <c r="CC264" i="3"/>
  <c r="CK264" i="3" s="1"/>
  <c r="CC266" i="3"/>
  <c r="CK266" i="3" s="1"/>
  <c r="CC267" i="3"/>
  <c r="CK267" i="3" s="1"/>
  <c r="CC268" i="3"/>
  <c r="CK268" i="3" s="1"/>
  <c r="CC269" i="3"/>
  <c r="CK269" i="3" s="1"/>
  <c r="CC271" i="3"/>
  <c r="CK271" i="3" s="1"/>
  <c r="CC272" i="3"/>
  <c r="CK272" i="3" s="1"/>
  <c r="CC273" i="3"/>
  <c r="CK273" i="3" s="1"/>
  <c r="CC274" i="3"/>
  <c r="CK274" i="3" s="1"/>
  <c r="CC276" i="3"/>
  <c r="CK276" i="3" s="1"/>
  <c r="CC277" i="3"/>
  <c r="CK277" i="3" s="1"/>
  <c r="CC278" i="3"/>
  <c r="CK278" i="3" s="1"/>
  <c r="CC279" i="3"/>
  <c r="CK279" i="3" s="1"/>
  <c r="CC281" i="3"/>
  <c r="CK281" i="3" s="1"/>
  <c r="CC282" i="3"/>
  <c r="CK282" i="3" s="1"/>
  <c r="CC283" i="3"/>
  <c r="CK283" i="3" s="1"/>
  <c r="CC284" i="3"/>
  <c r="CK284" i="3" s="1"/>
  <c r="CC286" i="3"/>
  <c r="CK286" i="3" s="1"/>
  <c r="CC287" i="3"/>
  <c r="CK287" i="3" s="1"/>
  <c r="CC288" i="3"/>
  <c r="CK288" i="3" s="1"/>
  <c r="CC289" i="3"/>
  <c r="CK289" i="3" s="1"/>
  <c r="CC291" i="3"/>
  <c r="CK291" i="3" s="1"/>
  <c r="CC292" i="3"/>
  <c r="CK292" i="3" s="1"/>
  <c r="CC293" i="3"/>
  <c r="CK293" i="3" s="1"/>
  <c r="CC294" i="3"/>
  <c r="CK294" i="3" s="1"/>
  <c r="CC296" i="3"/>
  <c r="CK296" i="3" s="1"/>
  <c r="CC297" i="3"/>
  <c r="CK297" i="3" s="1"/>
  <c r="CC298" i="3"/>
  <c r="CK298" i="3" s="1"/>
  <c r="CC299" i="3"/>
  <c r="CK299" i="3" s="1"/>
  <c r="CC301" i="3"/>
  <c r="CK301" i="3" s="1"/>
  <c r="CC302" i="3"/>
  <c r="CK302" i="3" s="1"/>
  <c r="CC303" i="3"/>
  <c r="CK303" i="3" s="1"/>
  <c r="CC304" i="3"/>
  <c r="CK304" i="3" s="1"/>
  <c r="CC306" i="3"/>
  <c r="CK306" i="3" s="1"/>
  <c r="CC307" i="3"/>
  <c r="CK307" i="3" s="1"/>
  <c r="CC308" i="3"/>
  <c r="CK308" i="3" s="1"/>
  <c r="CC309" i="3"/>
  <c r="CK309" i="3" s="1"/>
  <c r="CC311" i="3"/>
  <c r="CK311" i="3" s="1"/>
  <c r="CC312" i="3"/>
  <c r="CK312" i="3" s="1"/>
  <c r="CC313" i="3"/>
  <c r="CK313" i="3" s="1"/>
  <c r="CC314" i="3"/>
  <c r="CK314" i="3" s="1"/>
  <c r="CC316" i="3"/>
  <c r="CK316" i="3" s="1"/>
  <c r="CC317" i="3"/>
  <c r="CK317" i="3" s="1"/>
  <c r="CC318" i="3"/>
  <c r="CK318" i="3" s="1"/>
  <c r="CC319" i="3"/>
  <c r="CK319" i="3" s="1"/>
  <c r="CC321" i="3"/>
  <c r="CK321" i="3" s="1"/>
  <c r="CC322" i="3"/>
  <c r="CK322" i="3" s="1"/>
  <c r="CC323" i="3"/>
  <c r="CK323" i="3" s="1"/>
  <c r="CC324" i="3"/>
  <c r="CK324" i="3" s="1"/>
  <c r="CC326" i="3"/>
  <c r="CK326" i="3" s="1"/>
  <c r="CC327" i="3"/>
  <c r="CK327" i="3" s="1"/>
  <c r="CC328" i="3"/>
  <c r="CK328" i="3" s="1"/>
  <c r="CC329" i="3"/>
  <c r="CK329" i="3" s="1"/>
  <c r="CC331" i="3"/>
  <c r="CK331" i="3" s="1"/>
  <c r="CC332" i="3"/>
  <c r="CK332" i="3" s="1"/>
  <c r="CC333" i="3"/>
  <c r="CK333" i="3" s="1"/>
  <c r="CC334" i="3"/>
  <c r="CK334" i="3" s="1"/>
  <c r="CC336" i="3"/>
  <c r="CK336" i="3" s="1"/>
  <c r="CC337" i="3"/>
  <c r="CK337" i="3" s="1"/>
  <c r="CC338" i="3"/>
  <c r="CK338" i="3" s="1"/>
  <c r="CC339" i="3"/>
  <c r="CK339" i="3" s="1"/>
  <c r="CC341" i="3"/>
  <c r="CK341" i="3" s="1"/>
  <c r="CC342" i="3"/>
  <c r="CK342" i="3" s="1"/>
  <c r="CC343" i="3"/>
  <c r="CK343" i="3" s="1"/>
  <c r="CC344" i="3"/>
  <c r="CK344" i="3" s="1"/>
  <c r="CC346" i="3"/>
  <c r="CK346" i="3" s="1"/>
  <c r="CC347" i="3"/>
  <c r="CK347" i="3" s="1"/>
  <c r="CC348" i="3"/>
  <c r="CK348" i="3" s="1"/>
  <c r="CC349" i="3"/>
  <c r="CK349" i="3" s="1"/>
  <c r="CC351" i="3"/>
  <c r="CK351" i="3" s="1"/>
  <c r="CC352" i="3"/>
  <c r="CK352" i="3" s="1"/>
  <c r="CC353" i="3"/>
  <c r="CK353" i="3" s="1"/>
  <c r="CC354" i="3"/>
  <c r="CK354" i="3" s="1"/>
  <c r="CC356" i="3"/>
  <c r="CK356" i="3" s="1"/>
  <c r="CC357" i="3"/>
  <c r="CK357" i="3" s="1"/>
  <c r="CC358" i="3"/>
  <c r="CK358" i="3" s="1"/>
  <c r="CC359" i="3"/>
  <c r="CK359" i="3" s="1"/>
  <c r="CC361" i="3"/>
  <c r="CK361" i="3" s="1"/>
  <c r="CC362" i="3"/>
  <c r="CK362" i="3" s="1"/>
  <c r="CC363" i="3"/>
  <c r="CK363" i="3" s="1"/>
  <c r="CC364" i="3"/>
  <c r="CK364" i="3" s="1"/>
  <c r="CC366" i="3"/>
  <c r="CK366" i="3" s="1"/>
  <c r="CC367" i="3"/>
  <c r="CK367" i="3" s="1"/>
  <c r="CC368" i="3"/>
  <c r="CK368" i="3" s="1"/>
  <c r="CC369" i="3"/>
  <c r="CK369" i="3" s="1"/>
  <c r="CC371" i="3"/>
  <c r="CK371" i="3" s="1"/>
  <c r="CC372" i="3"/>
  <c r="CK372" i="3" s="1"/>
  <c r="CC373" i="3"/>
  <c r="CK373" i="3" s="1"/>
  <c r="CC374" i="3"/>
  <c r="CK374" i="3" s="1"/>
  <c r="CC376" i="3"/>
  <c r="CK376" i="3" s="1"/>
  <c r="CC377" i="3"/>
  <c r="CK377" i="3" s="1"/>
  <c r="CC378" i="3"/>
  <c r="CK378" i="3" s="1"/>
  <c r="CC379" i="3"/>
  <c r="CK379" i="3" s="1"/>
  <c r="CC381" i="3"/>
  <c r="CK381" i="3" s="1"/>
  <c r="CC382" i="3"/>
  <c r="CK382" i="3" s="1"/>
  <c r="CC383" i="3"/>
  <c r="CK383" i="3" s="1"/>
  <c r="CC384" i="3"/>
  <c r="CK384" i="3" s="1"/>
  <c r="CC386" i="3"/>
  <c r="CK386" i="3" s="1"/>
  <c r="CC387" i="3"/>
  <c r="CK387" i="3" s="1"/>
  <c r="CC388" i="3"/>
  <c r="CK388" i="3" s="1"/>
  <c r="CC389" i="3"/>
  <c r="CK389" i="3" s="1"/>
  <c r="CC391" i="3"/>
  <c r="CK391" i="3" s="1"/>
  <c r="CC392" i="3"/>
  <c r="CK392" i="3" s="1"/>
  <c r="CC393" i="3"/>
  <c r="CK393" i="3" s="1"/>
  <c r="CC394" i="3"/>
  <c r="CK394" i="3" s="1"/>
  <c r="CC396" i="3"/>
  <c r="CK396" i="3" s="1"/>
  <c r="CC397" i="3"/>
  <c r="CK397" i="3" s="1"/>
  <c r="CC398" i="3"/>
  <c r="CK398" i="3" s="1"/>
  <c r="CC399" i="3"/>
  <c r="CK399" i="3" s="1"/>
  <c r="CC401" i="3"/>
  <c r="CK401" i="3" s="1"/>
  <c r="CC402" i="3"/>
  <c r="CK402" i="3" s="1"/>
  <c r="CC403" i="3"/>
  <c r="CK403" i="3" s="1"/>
  <c r="CC404" i="3"/>
  <c r="CK404" i="3" s="1"/>
  <c r="CC406" i="3"/>
  <c r="CK406" i="3" s="1"/>
  <c r="CC407" i="3"/>
  <c r="CK407" i="3" s="1"/>
  <c r="CC408" i="3"/>
  <c r="CK408" i="3" s="1"/>
  <c r="CC409" i="3"/>
  <c r="CK409" i="3" s="1"/>
  <c r="CC411" i="3"/>
  <c r="CK411" i="3" s="1"/>
  <c r="CC412" i="3"/>
  <c r="CK412" i="3" s="1"/>
  <c r="CC413" i="3"/>
  <c r="CK413" i="3" s="1"/>
  <c r="CC414" i="3"/>
  <c r="CK414" i="3" s="1"/>
  <c r="CC416" i="3"/>
  <c r="CK416" i="3" s="1"/>
  <c r="CC417" i="3"/>
  <c r="CK417" i="3" s="1"/>
  <c r="CC418" i="3"/>
  <c r="CK418" i="3" s="1"/>
  <c r="CC419" i="3"/>
  <c r="CK419" i="3" s="1"/>
  <c r="CC421" i="3"/>
  <c r="CK421" i="3" s="1"/>
  <c r="CC422" i="3"/>
  <c r="CK422" i="3" s="1"/>
  <c r="CC423" i="3"/>
  <c r="CK423" i="3" s="1"/>
  <c r="CC424" i="3"/>
  <c r="CK424" i="3" s="1"/>
  <c r="CC426" i="3"/>
  <c r="CK426" i="3" s="1"/>
  <c r="CC427" i="3"/>
  <c r="CK427" i="3" s="1"/>
  <c r="CC428" i="3"/>
  <c r="CK428" i="3" s="1"/>
  <c r="CC429" i="3"/>
  <c r="CK429" i="3" s="1"/>
  <c r="CC431" i="3"/>
  <c r="CK431" i="3" s="1"/>
  <c r="CC432" i="3"/>
  <c r="CK432" i="3" s="1"/>
  <c r="CC433" i="3"/>
  <c r="CK433" i="3" s="1"/>
  <c r="CC434" i="3"/>
  <c r="CK434" i="3" s="1"/>
  <c r="CC436" i="3"/>
  <c r="CK436" i="3" s="1"/>
  <c r="CC437" i="3"/>
  <c r="CK437" i="3" s="1"/>
  <c r="CC438" i="3"/>
  <c r="CK438" i="3" s="1"/>
  <c r="CC439" i="3"/>
  <c r="CK439" i="3" s="1"/>
  <c r="CC441" i="3"/>
  <c r="CK441" i="3" s="1"/>
  <c r="CC442" i="3"/>
  <c r="CK442" i="3" s="1"/>
  <c r="CC443" i="3"/>
  <c r="CK443" i="3" s="1"/>
  <c r="CC444" i="3"/>
  <c r="CK444" i="3" s="1"/>
  <c r="CC446" i="3"/>
  <c r="CK446" i="3" s="1"/>
  <c r="CC447" i="3"/>
  <c r="CK447" i="3" s="1"/>
  <c r="CC448" i="3"/>
  <c r="CK448" i="3" s="1"/>
  <c r="CC449" i="3"/>
  <c r="CK449" i="3" s="1"/>
  <c r="CC451" i="3"/>
  <c r="CK451" i="3" s="1"/>
  <c r="CC452" i="3"/>
  <c r="CK452" i="3" s="1"/>
  <c r="CC453" i="3"/>
  <c r="CK453" i="3" s="1"/>
  <c r="CC454" i="3"/>
  <c r="CK454" i="3" s="1"/>
  <c r="CC456" i="3"/>
  <c r="CK456" i="3" s="1"/>
  <c r="CC457" i="3"/>
  <c r="CK457" i="3" s="1"/>
  <c r="CC458" i="3"/>
  <c r="CK458" i="3" s="1"/>
  <c r="CC459" i="3"/>
  <c r="CK459" i="3" s="1"/>
  <c r="CC461" i="3"/>
  <c r="CK461" i="3" s="1"/>
  <c r="CC462" i="3"/>
  <c r="CK462" i="3" s="1"/>
  <c r="CC463" i="3"/>
  <c r="CK463" i="3" s="1"/>
  <c r="CC464" i="3"/>
  <c r="CK464" i="3" s="1"/>
  <c r="CC466" i="3"/>
  <c r="CK466" i="3" s="1"/>
  <c r="CC467" i="3"/>
  <c r="CK467" i="3" s="1"/>
  <c r="CC468" i="3"/>
  <c r="CK468" i="3" s="1"/>
  <c r="CC469" i="3"/>
  <c r="CK469" i="3" s="1"/>
  <c r="CC471" i="3"/>
  <c r="CK471" i="3" s="1"/>
  <c r="CC472" i="3"/>
  <c r="CK472" i="3" s="1"/>
  <c r="CC473" i="3"/>
  <c r="CK473" i="3" s="1"/>
  <c r="CC474" i="3"/>
  <c r="CK474" i="3" s="1"/>
  <c r="CC476" i="3"/>
  <c r="CK476" i="3" s="1"/>
  <c r="CC477" i="3"/>
  <c r="CK477" i="3" s="1"/>
  <c r="CC478" i="3"/>
  <c r="CK478" i="3" s="1"/>
  <c r="CC479" i="3"/>
  <c r="CK479" i="3" s="1"/>
  <c r="CC481" i="3"/>
  <c r="CK481" i="3" s="1"/>
  <c r="CC482" i="3"/>
  <c r="CK482" i="3" s="1"/>
  <c r="CC483" i="3"/>
  <c r="CK483" i="3" s="1"/>
  <c r="CC484" i="3"/>
  <c r="CK484" i="3" s="1"/>
  <c r="CC486" i="3"/>
  <c r="CK486" i="3" s="1"/>
  <c r="CC487" i="3"/>
  <c r="CK487" i="3" s="1"/>
  <c r="CC488" i="3"/>
  <c r="CK488" i="3" s="1"/>
  <c r="CC489" i="3"/>
  <c r="CK489" i="3" s="1"/>
  <c r="CC491" i="3"/>
  <c r="CK491" i="3" s="1"/>
  <c r="CC492" i="3"/>
  <c r="CK492" i="3" s="1"/>
  <c r="CC493" i="3"/>
  <c r="CK493" i="3" s="1"/>
  <c r="CC494" i="3"/>
  <c r="CK494" i="3" s="1"/>
  <c r="CC496" i="3"/>
  <c r="CK496" i="3" s="1"/>
  <c r="CC497" i="3"/>
  <c r="CK497" i="3" s="1"/>
  <c r="CC498" i="3"/>
  <c r="CK498" i="3" s="1"/>
  <c r="CC499" i="3"/>
  <c r="CK499" i="3" s="1"/>
  <c r="CC501" i="3"/>
  <c r="CK501" i="3" s="1"/>
  <c r="CC502" i="3"/>
  <c r="CK502" i="3" s="1"/>
  <c r="CC503" i="3"/>
  <c r="CK503" i="3" s="1"/>
  <c r="CC504" i="3"/>
  <c r="CK504" i="3" s="1"/>
  <c r="CC506" i="3"/>
  <c r="CK506" i="3" s="1"/>
  <c r="CC507" i="3"/>
  <c r="CK507" i="3" s="1"/>
  <c r="CC508" i="3"/>
  <c r="CK508" i="3" s="1"/>
  <c r="CC509" i="3"/>
  <c r="CK509" i="3" s="1"/>
  <c r="CC511" i="3"/>
  <c r="CK511" i="3" s="1"/>
  <c r="CC512" i="3"/>
  <c r="CK512" i="3" s="1"/>
  <c r="CC513" i="3"/>
  <c r="CK513" i="3" s="1"/>
  <c r="CC514" i="3"/>
  <c r="CK514" i="3" s="1"/>
  <c r="CC516" i="3"/>
  <c r="CK516" i="3" s="1"/>
  <c r="CC517" i="3"/>
  <c r="CK517" i="3" s="1"/>
  <c r="CC518" i="3"/>
  <c r="CK518" i="3" s="1"/>
  <c r="CC519" i="3"/>
  <c r="CK519" i="3" s="1"/>
  <c r="CC521" i="3"/>
  <c r="CK521" i="3" s="1"/>
  <c r="CC522" i="3"/>
  <c r="CK522" i="3" s="1"/>
  <c r="CC523" i="3"/>
  <c r="CK523" i="3" s="1"/>
  <c r="CC524" i="3"/>
  <c r="CK524" i="3" s="1"/>
  <c r="CC526" i="3"/>
  <c r="CK526" i="3" s="1"/>
  <c r="CC527" i="3"/>
  <c r="CK527" i="3" s="1"/>
  <c r="CC528" i="3"/>
  <c r="CK528" i="3" s="1"/>
  <c r="CC529" i="3"/>
  <c r="CK529" i="3" s="1"/>
  <c r="CC531" i="3"/>
  <c r="CK531" i="3" s="1"/>
  <c r="CC532" i="3"/>
  <c r="CK532" i="3" s="1"/>
  <c r="CC533" i="3"/>
  <c r="CK533" i="3" s="1"/>
  <c r="CC534" i="3"/>
  <c r="CK534" i="3" s="1"/>
  <c r="CC536" i="3"/>
  <c r="CK536" i="3" s="1"/>
  <c r="CC537" i="3"/>
  <c r="CK537" i="3" s="1"/>
  <c r="CC538" i="3"/>
  <c r="CK538" i="3" s="1"/>
  <c r="CC539" i="3"/>
  <c r="CK539" i="3" s="1"/>
  <c r="CC541" i="3"/>
  <c r="CK541" i="3" s="1"/>
  <c r="CC542" i="3"/>
  <c r="CK542" i="3" s="1"/>
  <c r="CC543" i="3"/>
  <c r="CK543" i="3" s="1"/>
  <c r="CC544" i="3"/>
  <c r="CK544" i="3" s="1"/>
  <c r="CC546" i="3"/>
  <c r="CK546" i="3" s="1"/>
  <c r="CC547" i="3"/>
  <c r="CK547" i="3" s="1"/>
  <c r="CC548" i="3"/>
  <c r="CK548" i="3" s="1"/>
  <c r="CC549" i="3"/>
  <c r="CK549" i="3" s="1"/>
  <c r="CC551" i="3"/>
  <c r="CK551" i="3" s="1"/>
  <c r="CC552" i="3"/>
  <c r="CK552" i="3" s="1"/>
  <c r="CC553" i="3"/>
  <c r="CK553" i="3" s="1"/>
  <c r="CC554" i="3"/>
  <c r="CK554" i="3" s="1"/>
  <c r="CC556" i="3"/>
  <c r="CK556" i="3" s="1"/>
  <c r="CC557" i="3"/>
  <c r="CK557" i="3" s="1"/>
  <c r="CC558" i="3"/>
  <c r="CK558" i="3" s="1"/>
  <c r="CC559" i="3"/>
  <c r="CK559" i="3" s="1"/>
  <c r="CC561" i="3"/>
  <c r="CK561" i="3" s="1"/>
  <c r="CC562" i="3"/>
  <c r="CK562" i="3" s="1"/>
  <c r="CC563" i="3"/>
  <c r="CK563" i="3" s="1"/>
  <c r="CC564" i="3"/>
  <c r="CK564" i="3" s="1"/>
  <c r="CC566" i="3"/>
  <c r="CK566" i="3" s="1"/>
  <c r="CC567" i="3"/>
  <c r="CK567" i="3" s="1"/>
  <c r="CC568" i="3"/>
  <c r="CK568" i="3" s="1"/>
  <c r="CC569" i="3"/>
  <c r="CK569" i="3" s="1"/>
  <c r="CC571" i="3"/>
  <c r="CK571" i="3" s="1"/>
  <c r="CC572" i="3"/>
  <c r="CK572" i="3" s="1"/>
  <c r="CC573" i="3"/>
  <c r="CK573" i="3" s="1"/>
  <c r="CC574" i="3"/>
  <c r="CK574" i="3" s="1"/>
  <c r="CC576" i="3"/>
  <c r="CK576" i="3" s="1"/>
  <c r="CC577" i="3"/>
  <c r="CK577" i="3" s="1"/>
  <c r="CC578" i="3"/>
  <c r="CK578" i="3" s="1"/>
  <c r="CC579" i="3"/>
  <c r="CK579" i="3" s="1"/>
  <c r="CC581" i="3"/>
  <c r="CK581" i="3" s="1"/>
  <c r="CC582" i="3"/>
  <c r="CK582" i="3" s="1"/>
  <c r="CC583" i="3"/>
  <c r="CK583" i="3" s="1"/>
  <c r="CC584" i="3"/>
  <c r="CK584" i="3" s="1"/>
  <c r="CC586" i="3"/>
  <c r="CK586" i="3" s="1"/>
  <c r="CC587" i="3"/>
  <c r="CK587" i="3" s="1"/>
  <c r="CC588" i="3"/>
  <c r="CK588" i="3" s="1"/>
  <c r="CC589" i="3"/>
  <c r="CK589" i="3" s="1"/>
  <c r="CC591" i="3"/>
  <c r="CK591" i="3" s="1"/>
  <c r="CC592" i="3"/>
  <c r="CK592" i="3" s="1"/>
  <c r="CC593" i="3"/>
  <c r="CK593" i="3" s="1"/>
  <c r="CC594" i="3"/>
  <c r="CK594" i="3" s="1"/>
  <c r="CC596" i="3"/>
  <c r="CK596" i="3" s="1"/>
  <c r="CC597" i="3"/>
  <c r="CK597" i="3" s="1"/>
  <c r="CC598" i="3"/>
  <c r="CK598" i="3" s="1"/>
  <c r="CC599" i="3"/>
  <c r="CK599" i="3" s="1"/>
  <c r="CC601" i="3"/>
  <c r="CK601" i="3" s="1"/>
  <c r="CC602" i="3"/>
  <c r="CK602" i="3" s="1"/>
  <c r="CC603" i="3"/>
  <c r="CK603" i="3" s="1"/>
  <c r="CC604" i="3"/>
  <c r="CK604" i="3" s="1"/>
  <c r="CC606" i="3"/>
  <c r="CK606" i="3" s="1"/>
  <c r="CC607" i="3"/>
  <c r="CK607" i="3" s="1"/>
  <c r="CC608" i="3"/>
  <c r="CK608" i="3" s="1"/>
  <c r="CC609" i="3"/>
  <c r="CK609" i="3" s="1"/>
  <c r="CC611" i="3"/>
  <c r="CK611" i="3" s="1"/>
  <c r="CC612" i="3"/>
  <c r="CK612" i="3" s="1"/>
  <c r="CC613" i="3"/>
  <c r="CK613" i="3" s="1"/>
  <c r="CC614" i="3"/>
  <c r="CK614" i="3" s="1"/>
  <c r="CC616" i="3"/>
  <c r="CK616" i="3" s="1"/>
  <c r="CC617" i="3"/>
  <c r="CK617" i="3" s="1"/>
  <c r="CC618" i="3"/>
  <c r="CK618" i="3" s="1"/>
  <c r="CC619" i="3"/>
  <c r="CK619" i="3" s="1"/>
  <c r="CC621" i="3"/>
  <c r="CK621" i="3" s="1"/>
  <c r="CC622" i="3"/>
  <c r="CK622" i="3" s="1"/>
  <c r="CC623" i="3"/>
  <c r="CK623" i="3" s="1"/>
  <c r="CC624" i="3"/>
  <c r="CK624" i="3" s="1"/>
  <c r="CC626" i="3"/>
  <c r="CK626" i="3" s="1"/>
  <c r="CC627" i="3"/>
  <c r="CK627" i="3" s="1"/>
  <c r="CC628" i="3"/>
  <c r="CK628" i="3" s="1"/>
  <c r="CC629" i="3"/>
  <c r="CK629" i="3" s="1"/>
  <c r="CC631" i="3"/>
  <c r="CK631" i="3" s="1"/>
  <c r="CC632" i="3"/>
  <c r="CK632" i="3" s="1"/>
  <c r="CC633" i="3"/>
  <c r="CK633" i="3" s="1"/>
  <c r="CC634" i="3"/>
  <c r="CK634" i="3" s="1"/>
  <c r="CC636" i="3"/>
  <c r="CK636" i="3" s="1"/>
  <c r="CC637" i="3"/>
  <c r="CK637" i="3" s="1"/>
  <c r="CC638" i="3"/>
  <c r="CK638" i="3" s="1"/>
  <c r="CC639" i="3"/>
  <c r="CK639" i="3" s="1"/>
  <c r="CC641" i="3"/>
  <c r="CK641" i="3" s="1"/>
  <c r="CC642" i="3"/>
  <c r="CK642" i="3" s="1"/>
  <c r="CC643" i="3"/>
  <c r="CK643" i="3" s="1"/>
  <c r="CC644" i="3"/>
  <c r="CK644" i="3" s="1"/>
  <c r="CC646" i="3"/>
  <c r="CK646" i="3" s="1"/>
  <c r="CC647" i="3"/>
  <c r="CK647" i="3" s="1"/>
  <c r="CC648" i="3"/>
  <c r="CK648" i="3" s="1"/>
  <c r="CC649" i="3"/>
  <c r="CK649" i="3" s="1"/>
  <c r="CC651" i="3"/>
  <c r="CK651" i="3" s="1"/>
  <c r="CC652" i="3"/>
  <c r="CK652" i="3" s="1"/>
  <c r="CC653" i="3"/>
  <c r="CK653" i="3" s="1"/>
  <c r="CC654" i="3"/>
  <c r="CK654" i="3" s="1"/>
  <c r="CC656" i="3"/>
  <c r="CK656" i="3" s="1"/>
  <c r="CC657" i="3"/>
  <c r="CK657" i="3" s="1"/>
  <c r="CC658" i="3"/>
  <c r="CK658" i="3" s="1"/>
  <c r="CC659" i="3"/>
  <c r="CK659" i="3" s="1"/>
  <c r="CC661" i="3"/>
  <c r="CK661" i="3" s="1"/>
  <c r="CC662" i="3"/>
  <c r="CK662" i="3" s="1"/>
  <c r="CC663" i="3"/>
  <c r="CK663" i="3" s="1"/>
  <c r="CC664" i="3"/>
  <c r="CK664" i="3" s="1"/>
  <c r="CC666" i="3"/>
  <c r="CK666" i="3" s="1"/>
  <c r="CC667" i="3"/>
  <c r="CK667" i="3" s="1"/>
  <c r="CC668" i="3"/>
  <c r="CK668" i="3" s="1"/>
  <c r="CC669" i="3"/>
  <c r="CK669" i="3" s="1"/>
  <c r="CC671" i="3"/>
  <c r="CK671" i="3" s="1"/>
  <c r="CC672" i="3"/>
  <c r="CK672" i="3" s="1"/>
  <c r="CC673" i="3"/>
  <c r="CK673" i="3" s="1"/>
  <c r="CC674" i="3"/>
  <c r="CK674" i="3" s="1"/>
  <c r="CC676" i="3"/>
  <c r="CK676" i="3" s="1"/>
  <c r="CC677" i="3"/>
  <c r="CK677" i="3" s="1"/>
  <c r="CC678" i="3"/>
  <c r="CK678" i="3" s="1"/>
  <c r="CC679" i="3"/>
  <c r="CK679" i="3" s="1"/>
  <c r="CC681" i="3"/>
  <c r="CK681" i="3" s="1"/>
  <c r="CC682" i="3"/>
  <c r="CK682" i="3" s="1"/>
  <c r="CC683" i="3"/>
  <c r="CK683" i="3" s="1"/>
  <c r="CC684" i="3"/>
  <c r="CK684" i="3" s="1"/>
  <c r="CC686" i="3"/>
  <c r="CK686" i="3" s="1"/>
  <c r="CC687" i="3"/>
  <c r="CK687" i="3" s="1"/>
  <c r="CC688" i="3"/>
  <c r="CK688" i="3" s="1"/>
  <c r="CC689" i="3"/>
  <c r="CK689" i="3" s="1"/>
  <c r="CC691" i="3"/>
  <c r="CK691" i="3" s="1"/>
  <c r="CC692" i="3"/>
  <c r="CK692" i="3" s="1"/>
  <c r="CC693" i="3"/>
  <c r="CK693" i="3" s="1"/>
  <c r="CC694" i="3"/>
  <c r="CK694" i="3" s="1"/>
  <c r="CC696" i="3"/>
  <c r="CK696" i="3" s="1"/>
  <c r="CC697" i="3"/>
  <c r="CK697" i="3" s="1"/>
  <c r="CC698" i="3"/>
  <c r="CK698" i="3" s="1"/>
  <c r="CC699" i="3"/>
  <c r="CK699" i="3" s="1"/>
  <c r="CC701" i="3"/>
  <c r="CK701" i="3" s="1"/>
  <c r="CC702" i="3"/>
  <c r="CK702" i="3" s="1"/>
  <c r="CC703" i="3"/>
  <c r="CK703" i="3" s="1"/>
  <c r="CC704" i="3"/>
  <c r="CK704" i="3" s="1"/>
  <c r="CC706" i="3"/>
  <c r="CK706" i="3" s="1"/>
  <c r="CC707" i="3"/>
  <c r="CK707" i="3" s="1"/>
  <c r="CC708" i="3"/>
  <c r="CK708" i="3" s="1"/>
  <c r="CC709" i="3"/>
  <c r="CK709" i="3" s="1"/>
  <c r="CC711" i="3"/>
  <c r="CK711" i="3" s="1"/>
  <c r="CC712" i="3"/>
  <c r="CK712" i="3" s="1"/>
  <c r="CC713" i="3"/>
  <c r="CK713" i="3" s="1"/>
  <c r="CC714" i="3"/>
  <c r="CK714" i="3" s="1"/>
  <c r="CC716" i="3"/>
  <c r="CK716" i="3" s="1"/>
  <c r="CC717" i="3"/>
  <c r="CK717" i="3" s="1"/>
  <c r="CC718" i="3"/>
  <c r="CK718" i="3" s="1"/>
  <c r="CC719" i="3"/>
  <c r="CK719" i="3" s="1"/>
  <c r="CC721" i="3"/>
  <c r="CK721" i="3" s="1"/>
  <c r="CC722" i="3"/>
  <c r="CK722" i="3" s="1"/>
  <c r="CC723" i="3"/>
  <c r="CK723" i="3" s="1"/>
  <c r="CC724" i="3"/>
  <c r="CK724" i="3" s="1"/>
  <c r="CC726" i="3"/>
  <c r="CK726" i="3" s="1"/>
  <c r="CC727" i="3"/>
  <c r="CK727" i="3" s="1"/>
  <c r="CC728" i="3"/>
  <c r="CK728" i="3" s="1"/>
  <c r="CC729" i="3"/>
  <c r="CK729" i="3" s="1"/>
  <c r="CC731" i="3"/>
  <c r="CK731" i="3" s="1"/>
  <c r="CC732" i="3"/>
  <c r="CK732" i="3" s="1"/>
  <c r="CC733" i="3"/>
  <c r="CK733" i="3" s="1"/>
  <c r="CC734" i="3"/>
  <c r="CK734" i="3" s="1"/>
  <c r="CC736" i="3"/>
  <c r="CK736" i="3" s="1"/>
  <c r="CC737" i="3"/>
  <c r="CK737" i="3" s="1"/>
  <c r="CC738" i="3"/>
  <c r="CK738" i="3" s="1"/>
  <c r="CC739" i="3"/>
  <c r="CK739" i="3" s="1"/>
  <c r="CC741" i="3"/>
  <c r="CK741" i="3" s="1"/>
  <c r="CC742" i="3"/>
  <c r="CK742" i="3" s="1"/>
  <c r="CC743" i="3"/>
  <c r="CK743" i="3" s="1"/>
  <c r="CC744" i="3"/>
  <c r="CK744" i="3" s="1"/>
  <c r="CC746" i="3"/>
  <c r="CK746" i="3" s="1"/>
  <c r="CC747" i="3"/>
  <c r="CK747" i="3" s="1"/>
  <c r="CC748" i="3"/>
  <c r="CK748" i="3" s="1"/>
  <c r="CC749" i="3"/>
  <c r="CK749" i="3" s="1"/>
  <c r="CC751" i="3"/>
  <c r="CK751" i="3" s="1"/>
  <c r="CC752" i="3"/>
  <c r="CK752" i="3" s="1"/>
  <c r="CC753" i="3"/>
  <c r="CK753" i="3" s="1"/>
  <c r="CC754" i="3"/>
  <c r="CK754" i="3" s="1"/>
  <c r="CC756" i="3"/>
  <c r="CK756" i="3" s="1"/>
  <c r="CC757" i="3"/>
  <c r="CK757" i="3" s="1"/>
  <c r="CC758" i="3"/>
  <c r="CK758" i="3" s="1"/>
  <c r="CC759" i="3"/>
  <c r="CK759" i="3" s="1"/>
  <c r="CC761" i="3"/>
  <c r="CK761" i="3" s="1"/>
  <c r="CC762" i="3"/>
  <c r="CK762" i="3" s="1"/>
  <c r="CC763" i="3"/>
  <c r="CK763" i="3" s="1"/>
  <c r="CC764" i="3"/>
  <c r="CK764" i="3" s="1"/>
  <c r="CC766" i="3"/>
  <c r="CK766" i="3" s="1"/>
  <c r="CC767" i="3"/>
  <c r="CK767" i="3" s="1"/>
  <c r="CC768" i="3"/>
  <c r="CK768" i="3" s="1"/>
  <c r="CC769" i="3"/>
  <c r="CK769" i="3" s="1"/>
  <c r="CC771" i="3"/>
  <c r="CK771" i="3" s="1"/>
  <c r="CC772" i="3"/>
  <c r="CK772" i="3" s="1"/>
  <c r="CC773" i="3"/>
  <c r="CK773" i="3" s="1"/>
  <c r="CC774" i="3"/>
  <c r="CK774" i="3" s="1"/>
  <c r="CC776" i="3"/>
  <c r="CK776" i="3" s="1"/>
  <c r="CC777" i="3"/>
  <c r="CK777" i="3" s="1"/>
  <c r="CC778" i="3"/>
  <c r="CK778" i="3" s="1"/>
  <c r="CC779" i="3"/>
  <c r="CK779" i="3" s="1"/>
  <c r="CC781" i="3"/>
  <c r="CK781" i="3" s="1"/>
  <c r="CC782" i="3"/>
  <c r="CK782" i="3" s="1"/>
  <c r="CC783" i="3"/>
  <c r="CK783" i="3" s="1"/>
  <c r="CC784" i="3"/>
  <c r="CK784" i="3" s="1"/>
  <c r="CC786" i="3"/>
  <c r="CK786" i="3" s="1"/>
  <c r="CC787" i="3"/>
  <c r="CK787" i="3" s="1"/>
  <c r="CC788" i="3"/>
  <c r="CK788" i="3" s="1"/>
  <c r="CC789" i="3"/>
  <c r="CK789" i="3" s="1"/>
  <c r="CC791" i="3"/>
  <c r="CK791" i="3" s="1"/>
  <c r="CC792" i="3"/>
  <c r="CK792" i="3" s="1"/>
  <c r="CC793" i="3"/>
  <c r="CK793" i="3" s="1"/>
  <c r="CC794" i="3"/>
  <c r="CK794" i="3" s="1"/>
  <c r="CC796" i="3"/>
  <c r="CK796" i="3" s="1"/>
  <c r="CC797" i="3"/>
  <c r="CK797" i="3" s="1"/>
  <c r="CC798" i="3"/>
  <c r="CK798" i="3" s="1"/>
  <c r="CC799" i="3"/>
  <c r="CK799" i="3" s="1"/>
  <c r="CC801" i="3"/>
  <c r="CK801" i="3" s="1"/>
  <c r="CC802" i="3"/>
  <c r="CK802" i="3" s="1"/>
  <c r="CC803" i="3"/>
  <c r="CK803" i="3" s="1"/>
  <c r="CC804" i="3"/>
  <c r="CK804" i="3" s="1"/>
  <c r="CC806" i="3"/>
  <c r="CK806" i="3" s="1"/>
  <c r="CC807" i="3"/>
  <c r="CK807" i="3" s="1"/>
  <c r="CC808" i="3"/>
  <c r="CK808" i="3" s="1"/>
  <c r="CC809" i="3"/>
  <c r="CK809" i="3" s="1"/>
  <c r="CC811" i="3"/>
  <c r="CK811" i="3" s="1"/>
  <c r="CC812" i="3"/>
  <c r="CK812" i="3" s="1"/>
  <c r="CC813" i="3"/>
  <c r="CK813" i="3" s="1"/>
  <c r="CC814" i="3"/>
  <c r="CK814" i="3" s="1"/>
  <c r="CC816" i="3"/>
  <c r="CK816" i="3" s="1"/>
  <c r="CC817" i="3"/>
  <c r="CK817" i="3" s="1"/>
  <c r="CC818" i="3"/>
  <c r="CK818" i="3" s="1"/>
  <c r="CC819" i="3"/>
  <c r="CK819" i="3" s="1"/>
  <c r="CC821" i="3"/>
  <c r="CK821" i="3" s="1"/>
  <c r="CC822" i="3"/>
  <c r="CK822" i="3" s="1"/>
  <c r="CC823" i="3"/>
  <c r="CK823" i="3" s="1"/>
  <c r="CC824" i="3"/>
  <c r="CK824" i="3" s="1"/>
  <c r="CC826" i="3"/>
  <c r="CK826" i="3" s="1"/>
  <c r="CC827" i="3"/>
  <c r="CK827" i="3" s="1"/>
  <c r="CC828" i="3"/>
  <c r="CK828" i="3" s="1"/>
  <c r="CC829" i="3"/>
  <c r="CK829" i="3" s="1"/>
  <c r="CC831" i="3"/>
  <c r="CK831" i="3" s="1"/>
  <c r="CC832" i="3"/>
  <c r="CK832" i="3" s="1"/>
  <c r="CC833" i="3"/>
  <c r="CK833" i="3" s="1"/>
  <c r="CC834" i="3"/>
  <c r="CK834" i="3" s="1"/>
  <c r="CC836" i="3"/>
  <c r="CK836" i="3" s="1"/>
  <c r="CC837" i="3"/>
  <c r="CK837" i="3" s="1"/>
  <c r="CC838" i="3"/>
  <c r="CK838" i="3" s="1"/>
  <c r="CC839" i="3"/>
  <c r="CK839" i="3" s="1"/>
  <c r="CC841" i="3"/>
  <c r="CK841" i="3" s="1"/>
  <c r="CC842" i="3"/>
  <c r="CK842" i="3" s="1"/>
  <c r="CC843" i="3"/>
  <c r="CK843" i="3" s="1"/>
  <c r="CC844" i="3"/>
  <c r="CK844" i="3" s="1"/>
  <c r="CC846" i="3"/>
  <c r="CK846" i="3" s="1"/>
  <c r="CC847" i="3"/>
  <c r="CK847" i="3" s="1"/>
  <c r="CC848" i="3"/>
  <c r="CK848" i="3" s="1"/>
  <c r="CC849" i="3"/>
  <c r="CK849" i="3" s="1"/>
  <c r="CC851" i="3"/>
  <c r="CK851" i="3" s="1"/>
  <c r="CC852" i="3"/>
  <c r="CK852" i="3" s="1"/>
  <c r="CC853" i="3"/>
  <c r="CK853" i="3" s="1"/>
  <c r="CC854" i="3"/>
  <c r="CK854" i="3" s="1"/>
  <c r="CC856" i="3"/>
  <c r="CK856" i="3" s="1"/>
  <c r="CC857" i="3"/>
  <c r="CK857" i="3" s="1"/>
  <c r="CC858" i="3"/>
  <c r="CK858" i="3" s="1"/>
  <c r="CC859" i="3"/>
  <c r="CK859" i="3" s="1"/>
  <c r="CC861" i="3"/>
  <c r="CK861" i="3" s="1"/>
  <c r="CC862" i="3"/>
  <c r="CK862" i="3" s="1"/>
  <c r="CC863" i="3"/>
  <c r="CK863" i="3" s="1"/>
  <c r="CC864" i="3"/>
  <c r="CK864" i="3" s="1"/>
  <c r="CC866" i="3"/>
  <c r="CK866" i="3" s="1"/>
  <c r="CC867" i="3"/>
  <c r="CK867" i="3" s="1"/>
  <c r="CC868" i="3"/>
  <c r="CK868" i="3" s="1"/>
  <c r="CC869" i="3"/>
  <c r="CK869" i="3" s="1"/>
  <c r="CC871" i="3"/>
  <c r="CK871" i="3" s="1"/>
  <c r="CC872" i="3"/>
  <c r="CK872" i="3" s="1"/>
  <c r="CC873" i="3"/>
  <c r="CK873" i="3" s="1"/>
  <c r="CC874" i="3"/>
  <c r="CK874" i="3" s="1"/>
  <c r="CC876" i="3"/>
  <c r="CK876" i="3" s="1"/>
  <c r="CC877" i="3"/>
  <c r="CK877" i="3" s="1"/>
  <c r="CC878" i="3"/>
  <c r="CK878" i="3" s="1"/>
  <c r="CC879" i="3"/>
  <c r="CK879" i="3" s="1"/>
  <c r="CC881" i="3"/>
  <c r="CK881" i="3" s="1"/>
  <c r="CC882" i="3"/>
  <c r="CK882" i="3" s="1"/>
  <c r="CC883" i="3"/>
  <c r="CK883" i="3" s="1"/>
  <c r="CC884" i="3"/>
  <c r="CK884" i="3" s="1"/>
  <c r="CC886" i="3"/>
  <c r="CK886" i="3" s="1"/>
  <c r="CC887" i="3"/>
  <c r="CK887" i="3" s="1"/>
  <c r="CC888" i="3"/>
  <c r="CK888" i="3" s="1"/>
  <c r="CC889" i="3"/>
  <c r="CK889" i="3" s="1"/>
  <c r="CC891" i="3"/>
  <c r="CK891" i="3" s="1"/>
  <c r="CC892" i="3"/>
  <c r="CK892" i="3" s="1"/>
  <c r="CC893" i="3"/>
  <c r="CK893" i="3" s="1"/>
  <c r="CC894" i="3"/>
  <c r="CK894" i="3" s="1"/>
  <c r="CC896" i="3"/>
  <c r="CK896" i="3" s="1"/>
  <c r="CC897" i="3"/>
  <c r="CK897" i="3" s="1"/>
  <c r="CC898" i="3"/>
  <c r="CK898" i="3" s="1"/>
  <c r="CC899" i="3"/>
  <c r="CK899" i="3" s="1"/>
  <c r="CC901" i="3"/>
  <c r="CK901" i="3" s="1"/>
  <c r="CC902" i="3"/>
  <c r="CK902" i="3" s="1"/>
  <c r="CC903" i="3"/>
  <c r="CK903" i="3" s="1"/>
  <c r="CC904" i="3"/>
  <c r="CK904" i="3" s="1"/>
  <c r="CC906" i="3"/>
  <c r="CK906" i="3" s="1"/>
  <c r="CC907" i="3"/>
  <c r="CK907" i="3" s="1"/>
  <c r="CC908" i="3"/>
  <c r="CK908" i="3" s="1"/>
  <c r="CC909" i="3"/>
  <c r="CK909" i="3" s="1"/>
  <c r="CC911" i="3"/>
  <c r="CK911" i="3" s="1"/>
  <c r="CC912" i="3"/>
  <c r="CK912" i="3" s="1"/>
  <c r="CC913" i="3"/>
  <c r="CK913" i="3" s="1"/>
  <c r="CC914" i="3"/>
  <c r="CK914" i="3" s="1"/>
  <c r="CC916" i="3"/>
  <c r="CK916" i="3" s="1"/>
  <c r="CC917" i="3"/>
  <c r="CK917" i="3" s="1"/>
  <c r="CC918" i="3"/>
  <c r="CK918" i="3" s="1"/>
  <c r="CC919" i="3"/>
  <c r="CK919" i="3" s="1"/>
  <c r="CC921" i="3"/>
  <c r="CK921" i="3" s="1"/>
  <c r="CC922" i="3"/>
  <c r="CK922" i="3" s="1"/>
  <c r="CC923" i="3"/>
  <c r="CK923" i="3" s="1"/>
  <c r="CC924" i="3"/>
  <c r="CK924" i="3" s="1"/>
  <c r="CC926" i="3"/>
  <c r="CK926" i="3" s="1"/>
  <c r="CC927" i="3"/>
  <c r="CK927" i="3" s="1"/>
  <c r="CC928" i="3"/>
  <c r="CK928" i="3" s="1"/>
  <c r="CC929" i="3"/>
  <c r="CK929" i="3" s="1"/>
  <c r="CC931" i="3"/>
  <c r="CK931" i="3" s="1"/>
  <c r="CC932" i="3"/>
  <c r="CK932" i="3" s="1"/>
  <c r="CC933" i="3"/>
  <c r="CK933" i="3" s="1"/>
  <c r="CC934" i="3"/>
  <c r="CK934" i="3" s="1"/>
  <c r="CC936" i="3"/>
  <c r="CK936" i="3" s="1"/>
  <c r="CC937" i="3"/>
  <c r="CK937" i="3" s="1"/>
  <c r="CC938" i="3"/>
  <c r="CK938" i="3" s="1"/>
  <c r="CC939" i="3"/>
  <c r="CK939" i="3" s="1"/>
  <c r="CC941" i="3"/>
  <c r="CK941" i="3" s="1"/>
  <c r="CC942" i="3"/>
  <c r="CK942" i="3" s="1"/>
  <c r="CC943" i="3"/>
  <c r="CK943" i="3" s="1"/>
  <c r="CC944" i="3"/>
  <c r="CK944" i="3" s="1"/>
  <c r="CC946" i="3"/>
  <c r="CK946" i="3" s="1"/>
  <c r="CC947" i="3"/>
  <c r="CK947" i="3" s="1"/>
  <c r="CC948" i="3"/>
  <c r="CK948" i="3" s="1"/>
  <c r="CC949" i="3"/>
  <c r="CK949" i="3" s="1"/>
  <c r="CC951" i="3"/>
  <c r="CK951" i="3" s="1"/>
  <c r="CC952" i="3"/>
  <c r="CK952" i="3" s="1"/>
  <c r="CC953" i="3"/>
  <c r="CK953" i="3" s="1"/>
  <c r="CC954" i="3"/>
  <c r="CK954" i="3" s="1"/>
  <c r="CC956" i="3"/>
  <c r="CK956" i="3" s="1"/>
  <c r="CC957" i="3"/>
  <c r="CK957" i="3" s="1"/>
  <c r="CC958" i="3"/>
  <c r="CK958" i="3" s="1"/>
  <c r="CC959" i="3"/>
  <c r="CK959" i="3" s="1"/>
  <c r="CC961" i="3"/>
  <c r="CK961" i="3" s="1"/>
  <c r="CC962" i="3"/>
  <c r="CK962" i="3" s="1"/>
  <c r="CC963" i="3"/>
  <c r="CK963" i="3" s="1"/>
  <c r="CC964" i="3"/>
  <c r="CK964" i="3" s="1"/>
  <c r="CC966" i="3"/>
  <c r="CK966" i="3" s="1"/>
  <c r="CC967" i="3"/>
  <c r="CK967" i="3" s="1"/>
  <c r="CC968" i="3"/>
  <c r="CK968" i="3" s="1"/>
  <c r="CC969" i="3"/>
  <c r="CK969" i="3" s="1"/>
  <c r="CC971" i="3"/>
  <c r="CK971" i="3" s="1"/>
  <c r="CC972" i="3"/>
  <c r="CK972" i="3" s="1"/>
  <c r="CC973" i="3"/>
  <c r="CK973" i="3" s="1"/>
  <c r="CC974" i="3"/>
  <c r="CK974" i="3" s="1"/>
  <c r="CC976" i="3"/>
  <c r="CK976" i="3" s="1"/>
  <c r="CC977" i="3"/>
  <c r="CK977" i="3" s="1"/>
  <c r="CC978" i="3"/>
  <c r="CK978" i="3" s="1"/>
  <c r="CC979" i="3"/>
  <c r="CK979" i="3" s="1"/>
  <c r="CC981" i="3"/>
  <c r="CK981" i="3" s="1"/>
  <c r="CC982" i="3"/>
  <c r="CK982" i="3" s="1"/>
  <c r="CC983" i="3"/>
  <c r="CK983" i="3" s="1"/>
  <c r="CC984" i="3"/>
  <c r="CK984" i="3" s="1"/>
  <c r="CC986" i="3"/>
  <c r="CK986" i="3" s="1"/>
  <c r="CC987" i="3"/>
  <c r="CK987" i="3" s="1"/>
  <c r="CC988" i="3"/>
  <c r="CK988" i="3" s="1"/>
  <c r="CC989" i="3"/>
  <c r="CK989" i="3" s="1"/>
  <c r="CC991" i="3"/>
  <c r="CK991" i="3" s="1"/>
  <c r="CC992" i="3"/>
  <c r="CK992" i="3" s="1"/>
  <c r="CC993" i="3"/>
  <c r="CK993" i="3" s="1"/>
  <c r="CC994" i="3"/>
  <c r="CK994" i="3" s="1"/>
  <c r="CC996" i="3"/>
  <c r="CK996" i="3" s="1"/>
  <c r="CC997" i="3"/>
  <c r="CK997" i="3" s="1"/>
  <c r="CC998" i="3"/>
  <c r="CK998" i="3" s="1"/>
  <c r="CC999" i="3"/>
  <c r="CK999" i="3" s="1"/>
  <c r="CC1001" i="3"/>
  <c r="CK1001" i="3" s="1"/>
  <c r="CC1002" i="3"/>
  <c r="CK1002" i="3" s="1"/>
  <c r="CC1003" i="3"/>
  <c r="CK1003" i="3" s="1"/>
  <c r="CC1004" i="3"/>
  <c r="CK1004" i="3" s="1"/>
  <c r="CC1006" i="3"/>
  <c r="CK1006" i="3" s="1"/>
  <c r="CC1007" i="3"/>
  <c r="CK1007" i="3" s="1"/>
  <c r="CC1008" i="3"/>
  <c r="CK1008" i="3" s="1"/>
  <c r="CC1009" i="3"/>
  <c r="CK1009" i="3" s="1"/>
  <c r="CC1011" i="3"/>
  <c r="CK1011" i="3" s="1"/>
  <c r="CC1012" i="3"/>
  <c r="CK1012" i="3" s="1"/>
  <c r="CC1013" i="3"/>
  <c r="CK1013" i="3" s="1"/>
  <c r="CC1014" i="3"/>
  <c r="CK1014" i="3" s="1"/>
  <c r="CC1016" i="3"/>
  <c r="CK1016" i="3" s="1"/>
  <c r="CC1017" i="3"/>
  <c r="CK1017" i="3" s="1"/>
  <c r="CC1018" i="3"/>
  <c r="CK1018" i="3" s="1"/>
  <c r="CC1019" i="3"/>
  <c r="CK1019" i="3" s="1"/>
  <c r="CC1021" i="3"/>
  <c r="CK1021" i="3" s="1"/>
  <c r="CC1022" i="3"/>
  <c r="CK1022" i="3" s="1"/>
  <c r="CC1023" i="3"/>
  <c r="CK1023" i="3" s="1"/>
  <c r="CC1024" i="3"/>
  <c r="CK1024" i="3" s="1"/>
  <c r="CC1026" i="3"/>
  <c r="CK1026" i="3" s="1"/>
  <c r="CC1027" i="3"/>
  <c r="CK1027" i="3" s="1"/>
  <c r="CC1028" i="3"/>
  <c r="CK1028" i="3" s="1"/>
  <c r="CC1029" i="3"/>
  <c r="CK1029" i="3" s="1"/>
  <c r="CC1031" i="3"/>
  <c r="CK1031" i="3" s="1"/>
  <c r="CC1032" i="3"/>
  <c r="CK1032" i="3" s="1"/>
  <c r="CC1033" i="3"/>
  <c r="CK1033" i="3" s="1"/>
  <c r="CC1034" i="3"/>
  <c r="CK1034" i="3" s="1"/>
  <c r="CC1036" i="3"/>
  <c r="CK1036" i="3" s="1"/>
  <c r="CC1037" i="3"/>
  <c r="CK1037" i="3" s="1"/>
  <c r="CC1038" i="3"/>
  <c r="CK1038" i="3" s="1"/>
  <c r="CC1039" i="3"/>
  <c r="CK1039" i="3" s="1"/>
  <c r="CC1041" i="3"/>
  <c r="CK1041" i="3" s="1"/>
  <c r="CC1042" i="3"/>
  <c r="CK1042" i="3" s="1"/>
  <c r="CC1043" i="3"/>
  <c r="CK1043" i="3" s="1"/>
  <c r="CC1044" i="3"/>
  <c r="CK1044" i="3" s="1"/>
  <c r="CC1046" i="3"/>
  <c r="CK1046" i="3" s="1"/>
  <c r="CC1047" i="3"/>
  <c r="CK1047" i="3" s="1"/>
  <c r="CC1048" i="3"/>
  <c r="CK1048" i="3" s="1"/>
  <c r="CC1049" i="3"/>
  <c r="CK1049" i="3" s="1"/>
  <c r="CC1051" i="3"/>
  <c r="CK1051" i="3" s="1"/>
  <c r="CC1052" i="3"/>
  <c r="CK1052" i="3" s="1"/>
  <c r="CC1053" i="3"/>
  <c r="CK1053" i="3" s="1"/>
  <c r="CC1054" i="3"/>
  <c r="CK1054" i="3" s="1"/>
  <c r="CC1056" i="3"/>
  <c r="CK1056" i="3" s="1"/>
  <c r="CC1057" i="3"/>
  <c r="CK1057" i="3" s="1"/>
  <c r="CC1058" i="3"/>
  <c r="CK1058" i="3" s="1"/>
  <c r="CC1059" i="3"/>
  <c r="CK1059" i="3" s="1"/>
  <c r="CC1061" i="3"/>
  <c r="CK1061" i="3" s="1"/>
  <c r="CC1062" i="3"/>
  <c r="CK1062" i="3" s="1"/>
  <c r="CC1063" i="3"/>
  <c r="CK1063" i="3" s="1"/>
  <c r="CC1064" i="3"/>
  <c r="CK1064" i="3" s="1"/>
  <c r="CC1066" i="3"/>
  <c r="CK1066" i="3" s="1"/>
  <c r="CC1067" i="3"/>
  <c r="CK1067" i="3" s="1"/>
  <c r="CC1068" i="3"/>
  <c r="CK1068" i="3" s="1"/>
  <c r="CC1069" i="3"/>
  <c r="CK1069" i="3" s="1"/>
  <c r="CC1071" i="3"/>
  <c r="CK1071" i="3" s="1"/>
  <c r="CC1072" i="3"/>
  <c r="CK1072" i="3" s="1"/>
  <c r="CC1073" i="3"/>
  <c r="CK1073" i="3" s="1"/>
  <c r="CC1074" i="3"/>
  <c r="CK1074" i="3" s="1"/>
  <c r="CC1076" i="3"/>
  <c r="CK1076" i="3" s="1"/>
  <c r="CC1077" i="3"/>
  <c r="CK1077" i="3" s="1"/>
  <c r="CC1078" i="3"/>
  <c r="CK1078" i="3" s="1"/>
  <c r="CC1079" i="3"/>
  <c r="CK1079" i="3" s="1"/>
  <c r="CC1081" i="3"/>
  <c r="CK1081" i="3" s="1"/>
  <c r="CC1082" i="3"/>
  <c r="CK1082" i="3" s="1"/>
  <c r="CC1083" i="3"/>
  <c r="CK1083" i="3" s="1"/>
  <c r="CC1084" i="3"/>
  <c r="CK1084" i="3" s="1"/>
  <c r="CC1086" i="3"/>
  <c r="CK1086" i="3" s="1"/>
  <c r="CC1087" i="3"/>
  <c r="CK1087" i="3" s="1"/>
  <c r="CC1088" i="3"/>
  <c r="CK1088" i="3" s="1"/>
  <c r="CC1089" i="3"/>
  <c r="CK1089" i="3" s="1"/>
  <c r="CC1091" i="3"/>
  <c r="CK1091" i="3" s="1"/>
  <c r="CC1092" i="3"/>
  <c r="CK1092" i="3" s="1"/>
  <c r="CC1093" i="3"/>
  <c r="CK1093" i="3" s="1"/>
  <c r="CC1094" i="3"/>
  <c r="CK1094" i="3" s="1"/>
  <c r="CC1096" i="3"/>
  <c r="CK1096" i="3" s="1"/>
  <c r="CC1097" i="3"/>
  <c r="CK1097" i="3" s="1"/>
  <c r="CC1098" i="3"/>
  <c r="CK1098" i="3" s="1"/>
  <c r="CC1099" i="3"/>
  <c r="CK1099" i="3" s="1"/>
  <c r="CC1101" i="3"/>
  <c r="CK1101" i="3" s="1"/>
  <c r="CC1102" i="3"/>
  <c r="CK1102" i="3" s="1"/>
  <c r="CC1103" i="3"/>
  <c r="CK1103" i="3" s="1"/>
  <c r="CC1104" i="3"/>
  <c r="CK1104" i="3" s="1"/>
  <c r="CC1106" i="3"/>
  <c r="CK1106" i="3" s="1"/>
  <c r="CC1107" i="3"/>
  <c r="CK1107" i="3" s="1"/>
  <c r="CC1108" i="3"/>
  <c r="CK1108" i="3" s="1"/>
  <c r="CC1109" i="3"/>
  <c r="CK1109" i="3" s="1"/>
  <c r="CC1111" i="3"/>
  <c r="CK1111" i="3" s="1"/>
  <c r="CC1112" i="3"/>
  <c r="CK1112" i="3" s="1"/>
  <c r="CC1113" i="3"/>
  <c r="CK1113" i="3" s="1"/>
  <c r="CC1114" i="3"/>
  <c r="CK1114" i="3" s="1"/>
  <c r="CC1116" i="3"/>
  <c r="CK1116" i="3" s="1"/>
  <c r="CC1117" i="3"/>
  <c r="CK1117" i="3" s="1"/>
  <c r="CC1118" i="3"/>
  <c r="CK1118" i="3" s="1"/>
  <c r="CC1119" i="3"/>
  <c r="CK1119" i="3" s="1"/>
  <c r="CC1121" i="3"/>
  <c r="CK1121" i="3" s="1"/>
  <c r="CC1122" i="3"/>
  <c r="CK1122" i="3" s="1"/>
  <c r="CC1123" i="3"/>
  <c r="CK1123" i="3" s="1"/>
  <c r="CC1124" i="3"/>
  <c r="CK1124" i="3" s="1"/>
  <c r="CC1126" i="3"/>
  <c r="CK1126" i="3" s="1"/>
  <c r="CC1127" i="3"/>
  <c r="CK1127" i="3" s="1"/>
  <c r="CC1128" i="3"/>
  <c r="CK1128" i="3" s="1"/>
  <c r="CC1129" i="3"/>
  <c r="CK1129" i="3" s="1"/>
  <c r="CC1131" i="3"/>
  <c r="CK1131" i="3" s="1"/>
  <c r="CC1132" i="3"/>
  <c r="CK1132" i="3" s="1"/>
  <c r="CC1133" i="3"/>
  <c r="CK1133" i="3" s="1"/>
  <c r="CC1134" i="3"/>
  <c r="CK1134" i="3" s="1"/>
  <c r="CC1136" i="3"/>
  <c r="CK1136" i="3" s="1"/>
  <c r="CC1137" i="3"/>
  <c r="CK1137" i="3" s="1"/>
  <c r="CC1138" i="3"/>
  <c r="CK1138" i="3" s="1"/>
  <c r="CC1139" i="3"/>
  <c r="CK1139" i="3" s="1"/>
  <c r="CC1141" i="3"/>
  <c r="CK1141" i="3" s="1"/>
  <c r="CC1142" i="3"/>
  <c r="CK1142" i="3" s="1"/>
  <c r="CC1143" i="3"/>
  <c r="CK1143" i="3" s="1"/>
  <c r="CC1144" i="3"/>
  <c r="CK1144" i="3" s="1"/>
  <c r="CC1146" i="3"/>
  <c r="CK1146" i="3" s="1"/>
  <c r="CC1147" i="3"/>
  <c r="CK1147" i="3" s="1"/>
  <c r="CC1148" i="3"/>
  <c r="CK1148" i="3" s="1"/>
  <c r="CC1149" i="3"/>
  <c r="CK1149" i="3" s="1"/>
  <c r="CC1151" i="3"/>
  <c r="CK1151" i="3" s="1"/>
  <c r="CC1152" i="3"/>
  <c r="CK1152" i="3" s="1"/>
  <c r="CC1153" i="3"/>
  <c r="CK1153" i="3" s="1"/>
  <c r="CC1154" i="3"/>
  <c r="CK1154" i="3" s="1"/>
  <c r="CC1156" i="3"/>
  <c r="CK1156" i="3" s="1"/>
  <c r="CC1157" i="3"/>
  <c r="CK1157" i="3" s="1"/>
  <c r="CC1158" i="3"/>
  <c r="CK1158" i="3" s="1"/>
  <c r="CC1159" i="3"/>
  <c r="CK1159" i="3" s="1"/>
  <c r="CC1161" i="3"/>
  <c r="CK1161" i="3" s="1"/>
  <c r="CC1162" i="3"/>
  <c r="CK1162" i="3" s="1"/>
  <c r="CC1163" i="3"/>
  <c r="CK1163" i="3" s="1"/>
  <c r="CC1164" i="3"/>
  <c r="CK1164" i="3" s="1"/>
  <c r="CC1166" i="3"/>
  <c r="CK1166" i="3" s="1"/>
  <c r="CC1167" i="3"/>
  <c r="CK1167" i="3" s="1"/>
  <c r="CC1168" i="3"/>
  <c r="CK1168" i="3" s="1"/>
  <c r="CC1169" i="3"/>
  <c r="CK1169" i="3" s="1"/>
  <c r="CC1171" i="3"/>
  <c r="CK1171" i="3" s="1"/>
  <c r="CC1172" i="3"/>
  <c r="CK1172" i="3" s="1"/>
  <c r="CC1173" i="3"/>
  <c r="CK1173" i="3" s="1"/>
  <c r="CC1174" i="3"/>
  <c r="CK1174" i="3" s="1"/>
  <c r="CC1176" i="3"/>
  <c r="CK1176" i="3" s="1"/>
  <c r="CC1177" i="3"/>
  <c r="CK1177" i="3" s="1"/>
  <c r="CC1178" i="3"/>
  <c r="CK1178" i="3" s="1"/>
  <c r="CC1179" i="3"/>
  <c r="CK1179" i="3" s="1"/>
  <c r="CC1181" i="3"/>
  <c r="CK1181" i="3" s="1"/>
  <c r="CC1182" i="3"/>
  <c r="CK1182" i="3" s="1"/>
  <c r="CC1183" i="3"/>
  <c r="CK1183" i="3" s="1"/>
  <c r="CC1184" i="3"/>
  <c r="CK1184" i="3" s="1"/>
  <c r="CC1186" i="3"/>
  <c r="CK1186" i="3" s="1"/>
  <c r="CC1187" i="3"/>
  <c r="CK1187" i="3" s="1"/>
  <c r="CC1188" i="3"/>
  <c r="CK1188" i="3" s="1"/>
  <c r="CC1189" i="3"/>
  <c r="CK1189" i="3" s="1"/>
  <c r="CC1191" i="3"/>
  <c r="CK1191" i="3" s="1"/>
  <c r="CC1192" i="3"/>
  <c r="CK1192" i="3" s="1"/>
  <c r="CC1193" i="3"/>
  <c r="CK1193" i="3" s="1"/>
  <c r="CC1194" i="3"/>
  <c r="CK1194" i="3" s="1"/>
  <c r="CC1196" i="3"/>
  <c r="CK1196" i="3" s="1"/>
  <c r="CC1197" i="3"/>
  <c r="CK1197" i="3" s="1"/>
  <c r="CC1198" i="3"/>
  <c r="CK1198" i="3" s="1"/>
  <c r="CC1199" i="3"/>
  <c r="CK1199" i="3" s="1"/>
  <c r="CC1201" i="3"/>
  <c r="CK1201" i="3" s="1"/>
  <c r="CC1202" i="3"/>
  <c r="CK1202" i="3" s="1"/>
  <c r="CC1203" i="3"/>
  <c r="CK1203" i="3" s="1"/>
  <c r="CC1204" i="3"/>
  <c r="CK1204" i="3" s="1"/>
  <c r="CC1206" i="3"/>
  <c r="CK1206" i="3" s="1"/>
  <c r="CC1207" i="3"/>
  <c r="CK1207" i="3" s="1"/>
  <c r="CC1208" i="3"/>
  <c r="CK1208" i="3" s="1"/>
  <c r="CC1209" i="3"/>
  <c r="CK1209" i="3" s="1"/>
  <c r="CC1211" i="3"/>
  <c r="CK1211" i="3" s="1"/>
  <c r="CC1212" i="3"/>
  <c r="CK1212" i="3" s="1"/>
  <c r="CC1213" i="3"/>
  <c r="CK1213" i="3" s="1"/>
  <c r="CC1214" i="3"/>
  <c r="CK1214" i="3" s="1"/>
  <c r="CC1216" i="3"/>
  <c r="CK1216" i="3" s="1"/>
  <c r="CC1217" i="3"/>
  <c r="CK1217" i="3" s="1"/>
  <c r="CC1218" i="3"/>
  <c r="CK1218" i="3" s="1"/>
  <c r="CC1219" i="3"/>
  <c r="CK1219" i="3" s="1"/>
  <c r="CC1221" i="3"/>
  <c r="CK1221" i="3" s="1"/>
  <c r="CC1222" i="3"/>
  <c r="CK1222" i="3" s="1"/>
  <c r="CC1223" i="3"/>
  <c r="CK1223" i="3" s="1"/>
  <c r="CC1224" i="3"/>
  <c r="CK1224" i="3" s="1"/>
  <c r="CC1226" i="3"/>
  <c r="CK1226" i="3" s="1"/>
  <c r="CC1227" i="3"/>
  <c r="CK1227" i="3" s="1"/>
  <c r="CC1228" i="3"/>
  <c r="CK1228" i="3" s="1"/>
  <c r="CC1229" i="3"/>
  <c r="CK1229" i="3" s="1"/>
  <c r="CC1231" i="3"/>
  <c r="CK1231" i="3" s="1"/>
  <c r="CC1232" i="3"/>
  <c r="CK1232" i="3" s="1"/>
  <c r="CC1233" i="3"/>
  <c r="CK1233" i="3" s="1"/>
  <c r="CC1234" i="3"/>
  <c r="CK1234" i="3" s="1"/>
  <c r="CC1236" i="3"/>
  <c r="CK1236" i="3" s="1"/>
  <c r="CC1237" i="3"/>
  <c r="CK1237" i="3" s="1"/>
  <c r="CC1238" i="3"/>
  <c r="CK1238" i="3" s="1"/>
  <c r="CC1239" i="3"/>
  <c r="CK1239" i="3" s="1"/>
  <c r="CC1241" i="3"/>
  <c r="CK1241" i="3" s="1"/>
  <c r="CC1242" i="3"/>
  <c r="CK1242" i="3" s="1"/>
  <c r="CC1243" i="3"/>
  <c r="CK1243" i="3" s="1"/>
  <c r="CC1244" i="3"/>
  <c r="CK1244" i="3" s="1"/>
  <c r="CC1246" i="3"/>
  <c r="CK1246" i="3" s="1"/>
  <c r="CC1247" i="3"/>
  <c r="CK1247" i="3" s="1"/>
  <c r="CC1248" i="3"/>
  <c r="CK1248" i="3" s="1"/>
  <c r="CC1249" i="3"/>
  <c r="CK1249" i="3" s="1"/>
  <c r="CC1251" i="3"/>
  <c r="CK1251" i="3" s="1"/>
  <c r="CC1252" i="3"/>
  <c r="CK1252" i="3" s="1"/>
  <c r="CC1253" i="3"/>
  <c r="CK1253" i="3" s="1"/>
  <c r="CC1254" i="3"/>
  <c r="CK1254" i="3" s="1"/>
  <c r="CC1256" i="3"/>
  <c r="CK1256" i="3" s="1"/>
  <c r="CC1257" i="3"/>
  <c r="CK1257" i="3" s="1"/>
  <c r="CC1258" i="3"/>
  <c r="CK1258" i="3" s="1"/>
  <c r="CC1259" i="3"/>
  <c r="CK1259" i="3" s="1"/>
  <c r="CC1261" i="3"/>
  <c r="CK1261" i="3" s="1"/>
  <c r="CC1262" i="3"/>
  <c r="CK1262" i="3" s="1"/>
  <c r="CC1263" i="3"/>
  <c r="CK1263" i="3" s="1"/>
  <c r="CC1264" i="3"/>
  <c r="CK1264" i="3" s="1"/>
  <c r="CC1266" i="3"/>
  <c r="CK1266" i="3" s="1"/>
  <c r="CC1267" i="3"/>
  <c r="CK1267" i="3" s="1"/>
  <c r="CC1268" i="3"/>
  <c r="CK1268" i="3" s="1"/>
  <c r="CC1269" i="3"/>
  <c r="CK1269" i="3" s="1"/>
  <c r="CC1271" i="3"/>
  <c r="CK1271" i="3" s="1"/>
  <c r="CC1272" i="3"/>
  <c r="CK1272" i="3" s="1"/>
  <c r="CC1273" i="3"/>
  <c r="CK1273" i="3" s="1"/>
  <c r="CC1274" i="3"/>
  <c r="CK1274" i="3" s="1"/>
  <c r="CC1276" i="3"/>
  <c r="CK1276" i="3" s="1"/>
  <c r="CC1277" i="3"/>
  <c r="CK1277" i="3" s="1"/>
  <c r="CC1278" i="3"/>
  <c r="CK1278" i="3" s="1"/>
  <c r="CC1279" i="3"/>
  <c r="CK1279" i="3" s="1"/>
  <c r="CC1281" i="3"/>
  <c r="CK1281" i="3" s="1"/>
  <c r="CC1282" i="3"/>
  <c r="CK1282" i="3" s="1"/>
  <c r="CC1283" i="3"/>
  <c r="CK1283" i="3" s="1"/>
  <c r="CC1284" i="3"/>
  <c r="CK1284" i="3" s="1"/>
  <c r="CC1286" i="3"/>
  <c r="CK1286" i="3" s="1"/>
  <c r="CC1287" i="3"/>
  <c r="CK1287" i="3" s="1"/>
  <c r="CC1288" i="3"/>
  <c r="CK1288" i="3" s="1"/>
  <c r="CC1289" i="3"/>
  <c r="CK1289" i="3" s="1"/>
  <c r="CC1291" i="3"/>
  <c r="CK1291" i="3" s="1"/>
  <c r="CC1292" i="3"/>
  <c r="CK1292" i="3" s="1"/>
  <c r="CC1293" i="3"/>
  <c r="CK1293" i="3" s="1"/>
  <c r="CC1294" i="3"/>
  <c r="CK1294" i="3" s="1"/>
  <c r="CC1296" i="3"/>
  <c r="CK1296" i="3" s="1"/>
  <c r="CC1297" i="3"/>
  <c r="CK1297" i="3" s="1"/>
  <c r="CC1298" i="3"/>
  <c r="CK1298" i="3" s="1"/>
  <c r="CC1299" i="3"/>
  <c r="CK1299" i="3" s="1"/>
  <c r="CC1301" i="3"/>
  <c r="CK1301" i="3" s="1"/>
  <c r="CC1302" i="3"/>
  <c r="CK1302" i="3" s="1"/>
  <c r="CC1303" i="3"/>
  <c r="CK1303" i="3" s="1"/>
  <c r="CC1304" i="3"/>
  <c r="CK1304" i="3" s="1"/>
  <c r="CC1306" i="3"/>
  <c r="CK1306" i="3" s="1"/>
  <c r="CC1307" i="3"/>
  <c r="CK1307" i="3" s="1"/>
  <c r="CC1308" i="3"/>
  <c r="CK1308" i="3" s="1"/>
  <c r="CC1309" i="3"/>
  <c r="CK1309" i="3" s="1"/>
  <c r="CC1311" i="3"/>
  <c r="CK1311" i="3" s="1"/>
  <c r="CC1312" i="3"/>
  <c r="CK1312" i="3" s="1"/>
  <c r="CC1313" i="3"/>
  <c r="CK1313" i="3" s="1"/>
  <c r="CC1314" i="3"/>
  <c r="CK1314" i="3" s="1"/>
  <c r="CC1316" i="3"/>
  <c r="CK1316" i="3" s="1"/>
  <c r="CC1317" i="3"/>
  <c r="CK1317" i="3" s="1"/>
  <c r="CC1318" i="3"/>
  <c r="CK1318" i="3" s="1"/>
  <c r="CC1319" i="3"/>
  <c r="CK1319" i="3" s="1"/>
  <c r="CC1321" i="3"/>
  <c r="CK1321" i="3" s="1"/>
  <c r="CC1322" i="3"/>
  <c r="CK1322" i="3" s="1"/>
  <c r="CC1323" i="3"/>
  <c r="CK1323" i="3" s="1"/>
  <c r="CC1324" i="3"/>
  <c r="CK1324" i="3" s="1"/>
  <c r="CC1326" i="3"/>
  <c r="CK1326" i="3" s="1"/>
  <c r="CC1327" i="3"/>
  <c r="CK1327" i="3" s="1"/>
  <c r="CC1328" i="3"/>
  <c r="CK1328" i="3" s="1"/>
  <c r="CC1329" i="3"/>
  <c r="CK1329" i="3" s="1"/>
  <c r="CC1331" i="3"/>
  <c r="CK1331" i="3" s="1"/>
  <c r="CC1332" i="3"/>
  <c r="CK1332" i="3" s="1"/>
  <c r="CC1333" i="3"/>
  <c r="CK1333" i="3" s="1"/>
  <c r="CC1334" i="3"/>
  <c r="CK1334" i="3" s="1"/>
  <c r="CC1336" i="3"/>
  <c r="CK1336" i="3" s="1"/>
  <c r="CC1337" i="3"/>
  <c r="CK1337" i="3" s="1"/>
  <c r="CC1338" i="3"/>
  <c r="CK1338" i="3" s="1"/>
  <c r="CC1339" i="3"/>
  <c r="CK1339" i="3" s="1"/>
  <c r="CC1341" i="3"/>
  <c r="CK1341" i="3" s="1"/>
  <c r="CC1342" i="3"/>
  <c r="CK1342" i="3" s="1"/>
  <c r="CC1343" i="3"/>
  <c r="CK1343" i="3" s="1"/>
  <c r="CC1344" i="3"/>
  <c r="CK1344" i="3" s="1"/>
  <c r="CC1346" i="3"/>
  <c r="CK1346" i="3" s="1"/>
  <c r="CC1347" i="3"/>
  <c r="CK1347" i="3" s="1"/>
  <c r="CC1348" i="3"/>
  <c r="CK1348" i="3" s="1"/>
  <c r="CC1349" i="3"/>
  <c r="CK1349" i="3" s="1"/>
  <c r="CC1351" i="3"/>
  <c r="CK1351" i="3" s="1"/>
  <c r="CC1352" i="3"/>
  <c r="CK1352" i="3" s="1"/>
  <c r="CC1353" i="3"/>
  <c r="CK1353" i="3" s="1"/>
  <c r="CC1354" i="3"/>
  <c r="CK1354" i="3" s="1"/>
  <c r="CC1356" i="3"/>
  <c r="CK1356" i="3" s="1"/>
  <c r="CC1357" i="3"/>
  <c r="CK1357" i="3" s="1"/>
  <c r="CC1358" i="3"/>
  <c r="CK1358" i="3" s="1"/>
  <c r="CC1359" i="3"/>
  <c r="CK1359" i="3" s="1"/>
  <c r="CC1361" i="3"/>
  <c r="CK1361" i="3" s="1"/>
  <c r="CC1362" i="3"/>
  <c r="CK1362" i="3" s="1"/>
  <c r="CC1363" i="3"/>
  <c r="CK1363" i="3" s="1"/>
  <c r="CC1364" i="3"/>
  <c r="CK1364" i="3" s="1"/>
  <c r="CC1366" i="3"/>
  <c r="CK1366" i="3" s="1"/>
  <c r="CC1367" i="3"/>
  <c r="CK1367" i="3" s="1"/>
  <c r="CC1368" i="3"/>
  <c r="CK1368" i="3" s="1"/>
  <c r="CC1369" i="3"/>
  <c r="CK1369" i="3" s="1"/>
  <c r="CC1371" i="3"/>
  <c r="CK1371" i="3" s="1"/>
  <c r="CC1372" i="3"/>
  <c r="CK1372" i="3" s="1"/>
  <c r="CC1373" i="3"/>
  <c r="CK1373" i="3" s="1"/>
  <c r="CC1374" i="3"/>
  <c r="CK1374" i="3" s="1"/>
  <c r="CC1376" i="3"/>
  <c r="CK1376" i="3" s="1"/>
  <c r="CC1377" i="3"/>
  <c r="CK1377" i="3" s="1"/>
  <c r="CC1378" i="3"/>
  <c r="CK1378" i="3" s="1"/>
  <c r="CC1379" i="3"/>
  <c r="CK1379" i="3" s="1"/>
  <c r="CC1381" i="3"/>
  <c r="CK1381" i="3" s="1"/>
  <c r="CC1382" i="3"/>
  <c r="CK1382" i="3" s="1"/>
  <c r="CC1383" i="3"/>
  <c r="CK1383" i="3" s="1"/>
  <c r="CC1384" i="3"/>
  <c r="CK1384" i="3" s="1"/>
  <c r="CC1386" i="3"/>
  <c r="CK1386" i="3" s="1"/>
  <c r="CC1387" i="3"/>
  <c r="CK1387" i="3" s="1"/>
  <c r="CC1388" i="3"/>
  <c r="CK1388" i="3" s="1"/>
  <c r="CC1389" i="3"/>
  <c r="CK1389" i="3" s="1"/>
  <c r="CC1391" i="3"/>
  <c r="CK1391" i="3" s="1"/>
  <c r="CC1392" i="3"/>
  <c r="CK1392" i="3" s="1"/>
  <c r="CC1393" i="3"/>
  <c r="CK1393" i="3" s="1"/>
  <c r="CC1394" i="3"/>
  <c r="CK1394" i="3" s="1"/>
  <c r="CC1396" i="3"/>
  <c r="CK1396" i="3" s="1"/>
  <c r="CC1397" i="3"/>
  <c r="CK1397" i="3" s="1"/>
  <c r="CC1398" i="3"/>
  <c r="CK1398" i="3" s="1"/>
  <c r="CC1399" i="3"/>
  <c r="CK1399" i="3" s="1"/>
  <c r="CC1401" i="3"/>
  <c r="CK1401" i="3" s="1"/>
  <c r="CC1402" i="3"/>
  <c r="CK1402" i="3" s="1"/>
  <c r="CC1403" i="3"/>
  <c r="CK1403" i="3" s="1"/>
  <c r="CC1404" i="3"/>
  <c r="CK1404" i="3" s="1"/>
  <c r="CC1406" i="3"/>
  <c r="CK1406" i="3" s="1"/>
  <c r="CC1407" i="3"/>
  <c r="CK1407" i="3" s="1"/>
  <c r="CC1408" i="3"/>
  <c r="CK1408" i="3" s="1"/>
  <c r="CC1409" i="3"/>
  <c r="CK1409" i="3" s="1"/>
  <c r="CC1411" i="3"/>
  <c r="CK1411" i="3" s="1"/>
  <c r="CC1412" i="3"/>
  <c r="CK1412" i="3" s="1"/>
  <c r="CC1413" i="3"/>
  <c r="CK1413" i="3" s="1"/>
  <c r="CC1414" i="3"/>
  <c r="CK1414" i="3" s="1"/>
  <c r="CC1416" i="3"/>
  <c r="CK1416" i="3" s="1"/>
  <c r="CC1417" i="3"/>
  <c r="CK1417" i="3" s="1"/>
  <c r="CC1418" i="3"/>
  <c r="CK1418" i="3" s="1"/>
  <c r="CC1419" i="3"/>
  <c r="CK1419" i="3" s="1"/>
  <c r="CC1421" i="3"/>
  <c r="CK1421" i="3" s="1"/>
  <c r="CC1422" i="3"/>
  <c r="CK1422" i="3" s="1"/>
  <c r="CC1423" i="3"/>
  <c r="CK1423" i="3" s="1"/>
  <c r="CC1424" i="3"/>
  <c r="CK1424" i="3" s="1"/>
  <c r="CC1426" i="3"/>
  <c r="CK1426" i="3" s="1"/>
  <c r="CC1427" i="3"/>
  <c r="CK1427" i="3" s="1"/>
  <c r="CC1428" i="3"/>
  <c r="CK1428" i="3" s="1"/>
  <c r="CC1429" i="3"/>
  <c r="CK1429" i="3" s="1"/>
  <c r="CC1431" i="3"/>
  <c r="CK1431" i="3" s="1"/>
  <c r="CC1432" i="3"/>
  <c r="CK1432" i="3" s="1"/>
  <c r="CC1433" i="3"/>
  <c r="CK1433" i="3" s="1"/>
  <c r="CC1434" i="3"/>
  <c r="CK1434" i="3" s="1"/>
  <c r="CC1436" i="3"/>
  <c r="CK1436" i="3" s="1"/>
  <c r="CC1437" i="3"/>
  <c r="CK1437" i="3" s="1"/>
  <c r="CC1438" i="3"/>
  <c r="CK1438" i="3" s="1"/>
  <c r="CC1439" i="3"/>
  <c r="CK1439" i="3" s="1"/>
  <c r="CC1441" i="3"/>
  <c r="CK1441" i="3" s="1"/>
  <c r="CC1442" i="3"/>
  <c r="CK1442" i="3" s="1"/>
  <c r="CC1443" i="3"/>
  <c r="CK1443" i="3" s="1"/>
  <c r="CC1444" i="3"/>
  <c r="CK1444" i="3" s="1"/>
  <c r="CC1446" i="3"/>
  <c r="CK1446" i="3" s="1"/>
  <c r="CC1447" i="3"/>
  <c r="CK1447" i="3" s="1"/>
  <c r="CC1448" i="3"/>
  <c r="CK1448" i="3" s="1"/>
  <c r="CC1449" i="3"/>
  <c r="CK1449" i="3" s="1"/>
  <c r="CC1451" i="3"/>
  <c r="CK1451" i="3" s="1"/>
  <c r="CC1452" i="3"/>
  <c r="CK1452" i="3" s="1"/>
  <c r="CC1453" i="3"/>
  <c r="CK1453" i="3" s="1"/>
  <c r="CC1454" i="3"/>
  <c r="CK1454" i="3" s="1"/>
  <c r="CC1456" i="3"/>
  <c r="CK1456" i="3" s="1"/>
  <c r="CC1457" i="3"/>
  <c r="CK1457" i="3" s="1"/>
  <c r="CC1458" i="3"/>
  <c r="CK1458" i="3" s="1"/>
  <c r="CC1459" i="3"/>
  <c r="CK1459" i="3" s="1"/>
  <c r="CC1461" i="3"/>
  <c r="CK1461" i="3" s="1"/>
  <c r="CC1462" i="3"/>
  <c r="CK1462" i="3" s="1"/>
  <c r="CC1463" i="3"/>
  <c r="CK1463" i="3" s="1"/>
  <c r="CC1464" i="3"/>
  <c r="CK1464" i="3" s="1"/>
  <c r="CC1466" i="3"/>
  <c r="CK1466" i="3" s="1"/>
  <c r="CC1467" i="3"/>
  <c r="CK1467" i="3" s="1"/>
  <c r="CC1468" i="3"/>
  <c r="CK1468" i="3" s="1"/>
  <c r="CC1469" i="3"/>
  <c r="CK1469" i="3" s="1"/>
  <c r="CC1471" i="3"/>
  <c r="CK1471" i="3" s="1"/>
  <c r="CC1472" i="3"/>
  <c r="CK1472" i="3" s="1"/>
  <c r="CC1473" i="3"/>
  <c r="CK1473" i="3" s="1"/>
  <c r="CC1474" i="3"/>
  <c r="CK1474" i="3" s="1"/>
  <c r="CC1476" i="3"/>
  <c r="CK1476" i="3" s="1"/>
  <c r="CC1477" i="3"/>
  <c r="CK1477" i="3" s="1"/>
  <c r="CC1478" i="3"/>
  <c r="CK1478" i="3" s="1"/>
  <c r="CC1479" i="3"/>
  <c r="CK1479" i="3" s="1"/>
  <c r="CC1481" i="3"/>
  <c r="CK1481" i="3" s="1"/>
  <c r="CC1482" i="3"/>
  <c r="CK1482" i="3" s="1"/>
  <c r="CC1483" i="3"/>
  <c r="CK1483" i="3" s="1"/>
  <c r="CC1484" i="3"/>
  <c r="CK1484" i="3" s="1"/>
  <c r="CC1486" i="3"/>
  <c r="CK1486" i="3" s="1"/>
  <c r="CC1487" i="3"/>
  <c r="CK1487" i="3" s="1"/>
  <c r="CC1488" i="3"/>
  <c r="CK1488" i="3" s="1"/>
  <c r="CC1489" i="3"/>
  <c r="CK1489" i="3" s="1"/>
  <c r="CC1491" i="3"/>
  <c r="CK1491" i="3" s="1"/>
  <c r="CC1492" i="3"/>
  <c r="CK1492" i="3" s="1"/>
  <c r="CC1493" i="3"/>
  <c r="CK1493" i="3" s="1"/>
  <c r="CC1494" i="3"/>
  <c r="CK1494" i="3" s="1"/>
  <c r="CC1496" i="3"/>
  <c r="CK1496" i="3" s="1"/>
  <c r="CC1497" i="3"/>
  <c r="CK1497" i="3" s="1"/>
  <c r="CC1498" i="3"/>
  <c r="CK1498" i="3" s="1"/>
  <c r="CC1499" i="3"/>
  <c r="CK1499" i="3" s="1"/>
  <c r="CC1501" i="3"/>
  <c r="CK1501" i="3" s="1"/>
  <c r="CC1502" i="3"/>
  <c r="CK1502" i="3" s="1"/>
  <c r="CC1503" i="3"/>
  <c r="CK1503" i="3" s="1"/>
  <c r="CC1504" i="3"/>
  <c r="CK1504" i="3" s="1"/>
  <c r="CC1506" i="3"/>
  <c r="CK1506" i="3" s="1"/>
  <c r="CC1507" i="3"/>
  <c r="CK1507" i="3" s="1"/>
  <c r="CC1508" i="3"/>
  <c r="CK1508" i="3" s="1"/>
  <c r="CC1509" i="3"/>
  <c r="CK1509" i="3" s="1"/>
  <c r="CC1511" i="3"/>
  <c r="CK1511" i="3" s="1"/>
  <c r="CC1512" i="3"/>
  <c r="CK1512" i="3" s="1"/>
  <c r="CC1513" i="3"/>
  <c r="CK1513" i="3" s="1"/>
  <c r="CC1514" i="3"/>
  <c r="CK1514" i="3" s="1"/>
  <c r="CC1516" i="3"/>
  <c r="CK1516" i="3" s="1"/>
  <c r="CC1517" i="3"/>
  <c r="CK1517" i="3" s="1"/>
  <c r="CC1518" i="3"/>
  <c r="CK1518" i="3" s="1"/>
  <c r="CC1519" i="3"/>
  <c r="CK1519" i="3" s="1"/>
  <c r="CC1521" i="3"/>
  <c r="CK1521" i="3" s="1"/>
  <c r="CC1522" i="3"/>
  <c r="CK1522" i="3" s="1"/>
  <c r="CC1523" i="3"/>
  <c r="CK1523" i="3" s="1"/>
  <c r="CC1524" i="3"/>
  <c r="CK1524" i="3" s="1"/>
  <c r="CC1526" i="3"/>
  <c r="CK1526" i="3" s="1"/>
  <c r="CC1527" i="3"/>
  <c r="CK1527" i="3" s="1"/>
  <c r="CC1528" i="3"/>
  <c r="CK1528" i="3" s="1"/>
  <c r="CC1529" i="3"/>
  <c r="CK1529" i="3" s="1"/>
  <c r="CC1531" i="3"/>
  <c r="CK1531" i="3" s="1"/>
  <c r="CC1532" i="3"/>
  <c r="CK1532" i="3" s="1"/>
  <c r="CC1533" i="3"/>
  <c r="CK1533" i="3" s="1"/>
  <c r="CC1534" i="3"/>
  <c r="CK1534" i="3" s="1"/>
  <c r="CC1536" i="3"/>
  <c r="CK1536" i="3" s="1"/>
  <c r="CC1537" i="3"/>
  <c r="CK1537" i="3" s="1"/>
  <c r="CC1538" i="3"/>
  <c r="CK1538" i="3" s="1"/>
  <c r="CC1539" i="3"/>
  <c r="CK1539" i="3" s="1"/>
  <c r="CC1541" i="3"/>
  <c r="CK1541" i="3" s="1"/>
  <c r="CC1542" i="3"/>
  <c r="CK1542" i="3" s="1"/>
  <c r="CC1543" i="3"/>
  <c r="CK1543" i="3" s="1"/>
  <c r="CC1544" i="3"/>
  <c r="CK1544" i="3" s="1"/>
  <c r="CC1546" i="3"/>
  <c r="CK1546" i="3" s="1"/>
  <c r="CC1547" i="3"/>
  <c r="CK1547" i="3" s="1"/>
  <c r="CC1548" i="3"/>
  <c r="CK1548" i="3" s="1"/>
  <c r="CC1549" i="3"/>
  <c r="CK1549" i="3" s="1"/>
  <c r="CC1551" i="3"/>
  <c r="CK1551" i="3" s="1"/>
  <c r="CC1552" i="3"/>
  <c r="CK1552" i="3" s="1"/>
  <c r="CC1553" i="3"/>
  <c r="CK1553" i="3" s="1"/>
  <c r="CC1554" i="3"/>
  <c r="CK1554" i="3" s="1"/>
  <c r="CC1556" i="3"/>
  <c r="CK1556" i="3" s="1"/>
  <c r="CC1557" i="3"/>
  <c r="CK1557" i="3" s="1"/>
  <c r="CC1558" i="3"/>
  <c r="CK1558" i="3" s="1"/>
  <c r="CC1559" i="3"/>
  <c r="CK1559" i="3" s="1"/>
  <c r="CC1561" i="3"/>
  <c r="CK1561" i="3" s="1"/>
  <c r="CC1562" i="3"/>
  <c r="CK1562" i="3" s="1"/>
  <c r="CC1563" i="3"/>
  <c r="CK1563" i="3" s="1"/>
  <c r="CC1564" i="3"/>
  <c r="CK1564" i="3" s="1"/>
  <c r="CC1566" i="3"/>
  <c r="CK1566" i="3" s="1"/>
  <c r="CC1567" i="3"/>
  <c r="CK1567" i="3" s="1"/>
  <c r="CC1568" i="3"/>
  <c r="CK1568" i="3" s="1"/>
  <c r="CC1569" i="3"/>
  <c r="CK1569" i="3" s="1"/>
  <c r="CC1571" i="3"/>
  <c r="CK1571" i="3" s="1"/>
  <c r="CC1572" i="3"/>
  <c r="CK1572" i="3" s="1"/>
  <c r="CC1573" i="3"/>
  <c r="CK1573" i="3" s="1"/>
  <c r="CC1574" i="3"/>
  <c r="CK1574" i="3" s="1"/>
  <c r="CC1576" i="3"/>
  <c r="CK1576" i="3" s="1"/>
  <c r="CC1577" i="3"/>
  <c r="CK1577" i="3" s="1"/>
  <c r="CC1578" i="3"/>
  <c r="CK1578" i="3" s="1"/>
  <c r="CC1579" i="3"/>
  <c r="CK1579" i="3" s="1"/>
  <c r="CC1581" i="3"/>
  <c r="CK1581" i="3" s="1"/>
  <c r="CC1582" i="3"/>
  <c r="CK1582" i="3" s="1"/>
  <c r="CC1583" i="3"/>
  <c r="CK1583" i="3" s="1"/>
  <c r="CC1584" i="3"/>
  <c r="CK1584" i="3" s="1"/>
  <c r="CC1586" i="3"/>
  <c r="CK1586" i="3" s="1"/>
  <c r="CC1587" i="3"/>
  <c r="CK1587" i="3" s="1"/>
  <c r="CC1588" i="3"/>
  <c r="CK1588" i="3" s="1"/>
  <c r="CC1589" i="3"/>
  <c r="CK1589" i="3" s="1"/>
  <c r="CC1591" i="3"/>
  <c r="CK1591" i="3" s="1"/>
  <c r="CC1592" i="3"/>
  <c r="CK1592" i="3" s="1"/>
  <c r="CC1593" i="3"/>
  <c r="CK1593" i="3" s="1"/>
  <c r="CC1594" i="3"/>
  <c r="CK1594" i="3" s="1"/>
  <c r="CC1596" i="3"/>
  <c r="CK1596" i="3" s="1"/>
  <c r="CC1597" i="3"/>
  <c r="CK1597" i="3" s="1"/>
  <c r="CC1598" i="3"/>
  <c r="CK1598" i="3" s="1"/>
  <c r="CC1599" i="3"/>
  <c r="CK1599" i="3" s="1"/>
  <c r="CC1601" i="3"/>
  <c r="CK1601" i="3" s="1"/>
  <c r="CC1602" i="3"/>
  <c r="CK1602" i="3" s="1"/>
  <c r="CC1603" i="3"/>
  <c r="CK1603" i="3" s="1"/>
  <c r="CC1604" i="3"/>
  <c r="CK1604" i="3" s="1"/>
  <c r="CC1606" i="3"/>
  <c r="CK1606" i="3" s="1"/>
  <c r="CC1607" i="3"/>
  <c r="CK1607" i="3" s="1"/>
  <c r="CC1608" i="3"/>
  <c r="CK1608" i="3" s="1"/>
  <c r="CC1609" i="3"/>
  <c r="CK1609" i="3" s="1"/>
  <c r="CC1611" i="3"/>
  <c r="CK1611" i="3" s="1"/>
  <c r="CC1612" i="3"/>
  <c r="CK1612" i="3" s="1"/>
  <c r="CC1613" i="3"/>
  <c r="CK1613" i="3" s="1"/>
  <c r="CC1614" i="3"/>
  <c r="CK1614" i="3" s="1"/>
  <c r="CC1616" i="3"/>
  <c r="CK1616" i="3" s="1"/>
  <c r="CC1617" i="3"/>
  <c r="CK1617" i="3" s="1"/>
  <c r="CC1618" i="3"/>
  <c r="CK1618" i="3" s="1"/>
  <c r="CC1619" i="3"/>
  <c r="CK1619" i="3" s="1"/>
  <c r="CC1621" i="3"/>
  <c r="CK1621" i="3" s="1"/>
  <c r="CC1622" i="3"/>
  <c r="CK1622" i="3" s="1"/>
  <c r="CC1623" i="3"/>
  <c r="CK1623" i="3" s="1"/>
  <c r="CC1624" i="3"/>
  <c r="CK1624" i="3" s="1"/>
  <c r="CC1626" i="3"/>
  <c r="CK1626" i="3" s="1"/>
  <c r="CC1627" i="3"/>
  <c r="CK1627" i="3" s="1"/>
  <c r="CC1628" i="3"/>
  <c r="CK1628" i="3" s="1"/>
  <c r="CC1629" i="3"/>
  <c r="CK1629" i="3" s="1"/>
  <c r="CC1631" i="3"/>
  <c r="CK1631" i="3" s="1"/>
  <c r="CC1632" i="3"/>
  <c r="CK1632" i="3" s="1"/>
  <c r="CC1633" i="3"/>
  <c r="CK1633" i="3" s="1"/>
  <c r="CC1634" i="3"/>
  <c r="CK1634" i="3" s="1"/>
  <c r="CC1636" i="3"/>
  <c r="CK1636" i="3" s="1"/>
  <c r="CC1637" i="3"/>
  <c r="CK1637" i="3" s="1"/>
  <c r="CC1638" i="3"/>
  <c r="CK1638" i="3" s="1"/>
  <c r="CC1639" i="3"/>
  <c r="CK1639" i="3" s="1"/>
  <c r="CC1641" i="3"/>
  <c r="CK1641" i="3" s="1"/>
  <c r="CC1642" i="3"/>
  <c r="CK1642" i="3" s="1"/>
  <c r="CC1643" i="3"/>
  <c r="CK1643" i="3" s="1"/>
  <c r="CC1644" i="3"/>
  <c r="CK1644" i="3" s="1"/>
  <c r="CC1646" i="3"/>
  <c r="CK1646" i="3" s="1"/>
  <c r="CC1647" i="3"/>
  <c r="CK1647" i="3" s="1"/>
  <c r="CC1648" i="3"/>
  <c r="CK1648" i="3" s="1"/>
  <c r="CC1649" i="3"/>
  <c r="CK1649" i="3" s="1"/>
  <c r="CC1651" i="3"/>
  <c r="CK1651" i="3" s="1"/>
  <c r="CC1652" i="3"/>
  <c r="CK1652" i="3" s="1"/>
  <c r="CC1653" i="3"/>
  <c r="CK1653" i="3" s="1"/>
  <c r="CC1654" i="3"/>
  <c r="CK1654" i="3" s="1"/>
  <c r="CC1656" i="3"/>
  <c r="CK1656" i="3" s="1"/>
  <c r="CC1657" i="3"/>
  <c r="CK1657" i="3" s="1"/>
  <c r="CC1658" i="3"/>
  <c r="CK1658" i="3" s="1"/>
  <c r="CC1659" i="3"/>
  <c r="CK1659" i="3" s="1"/>
  <c r="CC1661" i="3"/>
  <c r="CK1661" i="3" s="1"/>
  <c r="CC1662" i="3"/>
  <c r="CK1662" i="3" s="1"/>
  <c r="CC1663" i="3"/>
  <c r="CK1663" i="3" s="1"/>
  <c r="CC1664" i="3"/>
  <c r="CK1664" i="3" s="1"/>
  <c r="CC1666" i="3"/>
  <c r="CK1666" i="3" s="1"/>
  <c r="CC1667" i="3"/>
  <c r="CK1667" i="3" s="1"/>
  <c r="CC1668" i="3"/>
  <c r="CK1668" i="3" s="1"/>
  <c r="CC1669" i="3"/>
  <c r="CK1669" i="3" s="1"/>
  <c r="CC1671" i="3"/>
  <c r="CK1671" i="3" s="1"/>
  <c r="CC1672" i="3"/>
  <c r="CK1672" i="3" s="1"/>
  <c r="CC1673" i="3"/>
  <c r="CK1673" i="3" s="1"/>
  <c r="CC1674" i="3"/>
  <c r="CK1674" i="3" s="1"/>
  <c r="CC1676" i="3"/>
  <c r="CK1676" i="3" s="1"/>
  <c r="CC1677" i="3"/>
  <c r="CK1677" i="3" s="1"/>
  <c r="CC1678" i="3"/>
  <c r="CK1678" i="3" s="1"/>
  <c r="CC1679" i="3"/>
  <c r="CK1679" i="3" s="1"/>
  <c r="CC1681" i="3"/>
  <c r="CK1681" i="3" s="1"/>
  <c r="CC1682" i="3"/>
  <c r="CK1682" i="3" s="1"/>
  <c r="CC1683" i="3"/>
  <c r="CK1683" i="3" s="1"/>
  <c r="CC1684" i="3"/>
  <c r="CK1684" i="3" s="1"/>
  <c r="CC1686" i="3"/>
  <c r="CK1686" i="3" s="1"/>
  <c r="CC1687" i="3"/>
  <c r="CK1687" i="3" s="1"/>
  <c r="CC1688" i="3"/>
  <c r="CK1688" i="3" s="1"/>
  <c r="CC1689" i="3"/>
  <c r="CK1689" i="3" s="1"/>
  <c r="CC1691" i="3"/>
  <c r="CK1691" i="3" s="1"/>
  <c r="CC1692" i="3"/>
  <c r="CK1692" i="3" s="1"/>
  <c r="CC1693" i="3"/>
  <c r="CK1693" i="3" s="1"/>
  <c r="CC1694" i="3"/>
  <c r="CK1694" i="3" s="1"/>
  <c r="CC1696" i="3"/>
  <c r="CK1696" i="3" s="1"/>
  <c r="CC1697" i="3"/>
  <c r="CK1697" i="3" s="1"/>
  <c r="CC1698" i="3"/>
  <c r="CK1698" i="3" s="1"/>
  <c r="CC1699" i="3"/>
  <c r="CK1699" i="3" s="1"/>
  <c r="CC1701" i="3"/>
  <c r="CK1701" i="3" s="1"/>
  <c r="CC1702" i="3"/>
  <c r="CK1702" i="3" s="1"/>
  <c r="CC1703" i="3"/>
  <c r="CK1703" i="3" s="1"/>
  <c r="CC1704" i="3"/>
  <c r="CK1704" i="3" s="1"/>
  <c r="CC1706" i="3"/>
  <c r="CK1706" i="3" s="1"/>
  <c r="CC1707" i="3"/>
  <c r="CK1707" i="3" s="1"/>
  <c r="CC1708" i="3"/>
  <c r="CK1708" i="3" s="1"/>
  <c r="CC1709" i="3"/>
  <c r="CK1709" i="3" s="1"/>
  <c r="CC1711" i="3"/>
  <c r="CK1711" i="3" s="1"/>
  <c r="CC1712" i="3"/>
  <c r="CK1712" i="3" s="1"/>
  <c r="CC1713" i="3"/>
  <c r="CK1713" i="3" s="1"/>
  <c r="CC1714" i="3"/>
  <c r="CK1714" i="3" s="1"/>
  <c r="CC1716" i="3"/>
  <c r="CK1716" i="3" s="1"/>
  <c r="CC1717" i="3"/>
  <c r="CK1717" i="3" s="1"/>
  <c r="CC1718" i="3"/>
  <c r="CK1718" i="3" s="1"/>
  <c r="CC1719" i="3"/>
  <c r="CK1719" i="3" s="1"/>
  <c r="CC1721" i="3"/>
  <c r="CK1721" i="3" s="1"/>
  <c r="CC1722" i="3"/>
  <c r="CK1722" i="3" s="1"/>
  <c r="CC1723" i="3"/>
  <c r="CK1723" i="3" s="1"/>
  <c r="CC1724" i="3"/>
  <c r="CK1724" i="3" s="1"/>
  <c r="CC1726" i="3"/>
  <c r="CK1726" i="3" s="1"/>
  <c r="CC1727" i="3"/>
  <c r="CK1727" i="3" s="1"/>
  <c r="CC1728" i="3"/>
  <c r="CK1728" i="3" s="1"/>
  <c r="CC1729" i="3"/>
  <c r="CK1729" i="3" s="1"/>
  <c r="CC1731" i="3"/>
  <c r="CK1731" i="3" s="1"/>
  <c r="CC1732" i="3"/>
  <c r="CK1732" i="3" s="1"/>
  <c r="CC1733" i="3"/>
  <c r="CK1733" i="3" s="1"/>
  <c r="CC1734" i="3"/>
  <c r="CK1734" i="3" s="1"/>
  <c r="CC1736" i="3"/>
  <c r="CK1736" i="3" s="1"/>
  <c r="CC1737" i="3"/>
  <c r="CK1737" i="3" s="1"/>
  <c r="CC1738" i="3"/>
  <c r="CK1738" i="3" s="1"/>
  <c r="CC1739" i="3"/>
  <c r="CK1739" i="3" s="1"/>
  <c r="CC1741" i="3"/>
  <c r="CK1741" i="3" s="1"/>
  <c r="CC1742" i="3"/>
  <c r="CK1742" i="3" s="1"/>
  <c r="CC1743" i="3"/>
  <c r="CK1743" i="3" s="1"/>
  <c r="CC1744" i="3"/>
  <c r="CK1744" i="3" s="1"/>
  <c r="CC1746" i="3"/>
  <c r="CK1746" i="3" s="1"/>
  <c r="CC1747" i="3"/>
  <c r="CK1747" i="3" s="1"/>
  <c r="CC1748" i="3"/>
  <c r="CK1748" i="3" s="1"/>
  <c r="CC1749" i="3"/>
  <c r="CK1749" i="3" s="1"/>
  <c r="CC1751" i="3"/>
  <c r="CK1751" i="3" s="1"/>
  <c r="CC1752" i="3"/>
  <c r="CK1752" i="3" s="1"/>
  <c r="CC1753" i="3"/>
  <c r="CK1753" i="3" s="1"/>
  <c r="CC1754" i="3"/>
  <c r="CK1754" i="3" s="1"/>
  <c r="CC1756" i="3"/>
  <c r="CK1756" i="3" s="1"/>
  <c r="CC1757" i="3"/>
  <c r="CK1757" i="3" s="1"/>
  <c r="CC1758" i="3"/>
  <c r="CK1758" i="3" s="1"/>
  <c r="CC1759" i="3"/>
  <c r="CK1759" i="3" s="1"/>
  <c r="CC1761" i="3"/>
  <c r="CK1761" i="3" s="1"/>
  <c r="CC1762" i="3"/>
  <c r="CK1762" i="3" s="1"/>
  <c r="CC1763" i="3"/>
  <c r="CK1763" i="3" s="1"/>
  <c r="CC1764" i="3"/>
  <c r="CK1764" i="3" s="1"/>
  <c r="CC1766" i="3"/>
  <c r="CK1766" i="3" s="1"/>
  <c r="CC1767" i="3"/>
  <c r="CK1767" i="3" s="1"/>
  <c r="CC1768" i="3"/>
  <c r="CK1768" i="3" s="1"/>
  <c r="CC1769" i="3"/>
  <c r="CK1769" i="3" s="1"/>
  <c r="CC1771" i="3"/>
  <c r="CK1771" i="3" s="1"/>
  <c r="CC1772" i="3"/>
  <c r="CK1772" i="3" s="1"/>
  <c r="CC1773" i="3"/>
  <c r="CK1773" i="3" s="1"/>
  <c r="CC1774" i="3"/>
  <c r="CK1774" i="3" s="1"/>
  <c r="CC1776" i="3"/>
  <c r="CK1776" i="3" s="1"/>
  <c r="CC1777" i="3"/>
  <c r="CK1777" i="3" s="1"/>
  <c r="CC1778" i="3"/>
  <c r="CK1778" i="3" s="1"/>
  <c r="CC1779" i="3"/>
  <c r="CK1779" i="3" s="1"/>
  <c r="CC1781" i="3"/>
  <c r="CK1781" i="3" s="1"/>
  <c r="CC1782" i="3"/>
  <c r="CK1782" i="3" s="1"/>
  <c r="CC1783" i="3"/>
  <c r="CK1783" i="3" s="1"/>
  <c r="CC1784" i="3"/>
  <c r="CK1784" i="3" s="1"/>
  <c r="CC1786" i="3"/>
  <c r="CK1786" i="3" s="1"/>
  <c r="CC1787" i="3"/>
  <c r="CK1787" i="3" s="1"/>
  <c r="CC1788" i="3"/>
  <c r="CK1788" i="3" s="1"/>
  <c r="CC1789" i="3"/>
  <c r="CK1789" i="3" s="1"/>
  <c r="CC1791" i="3"/>
  <c r="CK1791" i="3" s="1"/>
  <c r="CC1792" i="3"/>
  <c r="CK1792" i="3" s="1"/>
  <c r="CC1793" i="3"/>
  <c r="CK1793" i="3" s="1"/>
  <c r="CC1794" i="3"/>
  <c r="CK1794" i="3" s="1"/>
  <c r="CC1796" i="3"/>
  <c r="CK1796" i="3" s="1"/>
  <c r="CC1797" i="3"/>
  <c r="CK1797" i="3" s="1"/>
  <c r="CC1798" i="3"/>
  <c r="CK1798" i="3" s="1"/>
  <c r="CC1799" i="3"/>
  <c r="CK1799" i="3" s="1"/>
  <c r="CC1801" i="3"/>
  <c r="CK1801" i="3" s="1"/>
  <c r="CC1802" i="3"/>
  <c r="CK1802" i="3" s="1"/>
  <c r="CC1803" i="3"/>
  <c r="CK1803" i="3" s="1"/>
  <c r="CC1804" i="3"/>
  <c r="CK1804" i="3" s="1"/>
  <c r="CC1806" i="3"/>
  <c r="CK1806" i="3" s="1"/>
  <c r="CC1807" i="3"/>
  <c r="CK1807" i="3" s="1"/>
  <c r="CC1808" i="3"/>
  <c r="CK1808" i="3" s="1"/>
  <c r="CC1809" i="3"/>
  <c r="CK1809" i="3" s="1"/>
  <c r="CC1811" i="3"/>
  <c r="CK1811" i="3" s="1"/>
  <c r="CC1812" i="3"/>
  <c r="CK1812" i="3" s="1"/>
  <c r="CC1813" i="3"/>
  <c r="CK1813" i="3" s="1"/>
  <c r="CC1814" i="3"/>
  <c r="CK1814" i="3" s="1"/>
  <c r="CC1816" i="3"/>
  <c r="CK1816" i="3" s="1"/>
  <c r="CC1817" i="3"/>
  <c r="CK1817" i="3" s="1"/>
  <c r="CC1818" i="3"/>
  <c r="CK1818" i="3" s="1"/>
  <c r="CC1819" i="3"/>
  <c r="CK1819" i="3" s="1"/>
  <c r="CC1821" i="3"/>
  <c r="CK1821" i="3" s="1"/>
  <c r="CC1822" i="3"/>
  <c r="CK1822" i="3" s="1"/>
  <c r="CC1823" i="3"/>
  <c r="CK1823" i="3" s="1"/>
  <c r="CC1824" i="3"/>
  <c r="CK1824" i="3" s="1"/>
  <c r="CC1826" i="3"/>
  <c r="CK1826" i="3" s="1"/>
  <c r="CC1827" i="3"/>
  <c r="CK1827" i="3" s="1"/>
  <c r="CC1828" i="3"/>
  <c r="CK1828" i="3" s="1"/>
  <c r="CC1829" i="3"/>
  <c r="CK1829" i="3" s="1"/>
  <c r="CC1831" i="3"/>
  <c r="CK1831" i="3" s="1"/>
  <c r="CC1832" i="3"/>
  <c r="CK1832" i="3" s="1"/>
  <c r="CC1833" i="3"/>
  <c r="CK1833" i="3" s="1"/>
  <c r="CC1834" i="3"/>
  <c r="CK1834" i="3" s="1"/>
  <c r="CC1836" i="3"/>
  <c r="CK1836" i="3" s="1"/>
  <c r="CC1837" i="3"/>
  <c r="CK1837" i="3" s="1"/>
  <c r="CC1838" i="3"/>
  <c r="CK1838" i="3" s="1"/>
  <c r="CC1839" i="3"/>
  <c r="CK1839" i="3" s="1"/>
  <c r="CC1841" i="3"/>
  <c r="CK1841" i="3" s="1"/>
  <c r="CC1842" i="3"/>
  <c r="CK1842" i="3" s="1"/>
  <c r="CC1843" i="3"/>
  <c r="CK1843" i="3" s="1"/>
  <c r="CC1844" i="3"/>
  <c r="CK1844" i="3" s="1"/>
  <c r="CC1846" i="3"/>
  <c r="CK1846" i="3" s="1"/>
  <c r="CC1847" i="3"/>
  <c r="CK1847" i="3" s="1"/>
  <c r="CC1848" i="3"/>
  <c r="CK1848" i="3" s="1"/>
  <c r="CC1849" i="3"/>
  <c r="CK1849" i="3" s="1"/>
  <c r="CC1851" i="3"/>
  <c r="CK1851" i="3" s="1"/>
  <c r="CC1852" i="3"/>
  <c r="CK1852" i="3" s="1"/>
  <c r="CC1853" i="3"/>
  <c r="CK1853" i="3" s="1"/>
  <c r="CC1854" i="3"/>
  <c r="CK1854" i="3" s="1"/>
  <c r="CC1856" i="3"/>
  <c r="CK1856" i="3" s="1"/>
  <c r="CC1857" i="3"/>
  <c r="CK1857" i="3" s="1"/>
  <c r="CC1858" i="3"/>
  <c r="CK1858" i="3" s="1"/>
  <c r="CC1859" i="3"/>
  <c r="CK1859" i="3" s="1"/>
  <c r="CC1861" i="3"/>
  <c r="CK1861" i="3" s="1"/>
  <c r="CC1862" i="3"/>
  <c r="CK1862" i="3" s="1"/>
  <c r="CC1863" i="3"/>
  <c r="CK1863" i="3" s="1"/>
  <c r="CC1864" i="3"/>
  <c r="CK1864" i="3" s="1"/>
  <c r="CC1866" i="3"/>
  <c r="CK1866" i="3" s="1"/>
  <c r="CC1867" i="3"/>
  <c r="CK1867" i="3" s="1"/>
  <c r="CC1868" i="3"/>
  <c r="CK1868" i="3" s="1"/>
  <c r="CC1869" i="3"/>
  <c r="CK1869" i="3" s="1"/>
  <c r="CC1871" i="3"/>
  <c r="CK1871" i="3" s="1"/>
  <c r="CC1872" i="3"/>
  <c r="CK1872" i="3" s="1"/>
  <c r="CC1873" i="3"/>
  <c r="CK1873" i="3" s="1"/>
  <c r="CC1874" i="3"/>
  <c r="CK1874" i="3" s="1"/>
  <c r="CC1876" i="3"/>
  <c r="CK1876" i="3" s="1"/>
  <c r="CC1877" i="3"/>
  <c r="CK1877" i="3" s="1"/>
  <c r="CC1878" i="3"/>
  <c r="CK1878" i="3" s="1"/>
  <c r="CC1879" i="3"/>
  <c r="CK1879" i="3" s="1"/>
  <c r="CC1881" i="3"/>
  <c r="CK1881" i="3" s="1"/>
  <c r="CC1882" i="3"/>
  <c r="CK1882" i="3" s="1"/>
  <c r="CC1883" i="3"/>
  <c r="CK1883" i="3" s="1"/>
  <c r="CC1884" i="3"/>
  <c r="CK1884" i="3" s="1"/>
  <c r="CC1886" i="3"/>
  <c r="CK1886" i="3" s="1"/>
  <c r="CC1887" i="3"/>
  <c r="CK1887" i="3" s="1"/>
  <c r="CC1888" i="3"/>
  <c r="CK1888" i="3" s="1"/>
  <c r="CC1889" i="3"/>
  <c r="CK1889" i="3" s="1"/>
  <c r="CC1891" i="3"/>
  <c r="CK1891" i="3" s="1"/>
  <c r="CC1892" i="3"/>
  <c r="CK1892" i="3" s="1"/>
  <c r="CC1893" i="3"/>
  <c r="CK1893" i="3" s="1"/>
  <c r="CC1894" i="3"/>
  <c r="CK1894" i="3" s="1"/>
  <c r="CC1896" i="3"/>
  <c r="CK1896" i="3" s="1"/>
  <c r="CC1897" i="3"/>
  <c r="CK1897" i="3" s="1"/>
  <c r="CC1898" i="3"/>
  <c r="CK1898" i="3" s="1"/>
  <c r="CC1899" i="3"/>
  <c r="CK1899" i="3" s="1"/>
  <c r="CC1901" i="3"/>
  <c r="CK1901" i="3" s="1"/>
  <c r="CC1902" i="3"/>
  <c r="CK1902" i="3" s="1"/>
  <c r="CC1903" i="3"/>
  <c r="CK1903" i="3" s="1"/>
  <c r="CC1904" i="3"/>
  <c r="CK1904" i="3" s="1"/>
  <c r="CC1906" i="3"/>
  <c r="CK1906" i="3" s="1"/>
  <c r="CC1907" i="3"/>
  <c r="CK1907" i="3" s="1"/>
  <c r="CC1908" i="3"/>
  <c r="CK1908" i="3" s="1"/>
  <c r="CC1909" i="3"/>
  <c r="CK1909" i="3" s="1"/>
  <c r="CC1911" i="3"/>
  <c r="CK1911" i="3" s="1"/>
  <c r="CC1912" i="3"/>
  <c r="CK1912" i="3" s="1"/>
  <c r="CC1913" i="3"/>
  <c r="CK1913" i="3" s="1"/>
  <c r="CC1914" i="3"/>
  <c r="CK1914" i="3" s="1"/>
  <c r="CC1916" i="3"/>
  <c r="CK1916" i="3" s="1"/>
  <c r="CC1917" i="3"/>
  <c r="CK1917" i="3" s="1"/>
  <c r="CC1918" i="3"/>
  <c r="CK1918" i="3" s="1"/>
  <c r="CC1919" i="3"/>
  <c r="CK1919" i="3" s="1"/>
  <c r="CC1921" i="3"/>
  <c r="CK1921" i="3" s="1"/>
  <c r="CC1922" i="3"/>
  <c r="CK1922" i="3" s="1"/>
  <c r="CC1923" i="3"/>
  <c r="CK1923" i="3" s="1"/>
  <c r="CC1924" i="3"/>
  <c r="CK1924" i="3" s="1"/>
  <c r="CC1926" i="3"/>
  <c r="CK1926" i="3" s="1"/>
  <c r="CC1927" i="3"/>
  <c r="CK1927" i="3" s="1"/>
  <c r="CC1928" i="3"/>
  <c r="CK1928" i="3" s="1"/>
  <c r="CC1929" i="3"/>
  <c r="CK1929" i="3" s="1"/>
  <c r="CC1931" i="3"/>
  <c r="CK1931" i="3" s="1"/>
  <c r="CC1932" i="3"/>
  <c r="CK1932" i="3" s="1"/>
  <c r="CC1933" i="3"/>
  <c r="CK1933" i="3" s="1"/>
  <c r="CC1934" i="3"/>
  <c r="CK1934" i="3" s="1"/>
  <c r="CC1936" i="3"/>
  <c r="CK1936" i="3" s="1"/>
  <c r="CC1937" i="3"/>
  <c r="CK1937" i="3" s="1"/>
  <c r="CC1938" i="3"/>
  <c r="CK1938" i="3" s="1"/>
  <c r="CC1939" i="3"/>
  <c r="CK1939" i="3" s="1"/>
  <c r="CC1941" i="3"/>
  <c r="CK1941" i="3" s="1"/>
  <c r="CC1942" i="3"/>
  <c r="CK1942" i="3" s="1"/>
  <c r="CC1943" i="3"/>
  <c r="CK1943" i="3" s="1"/>
  <c r="CC1944" i="3"/>
  <c r="CK1944" i="3" s="1"/>
  <c r="CC1946" i="3"/>
  <c r="CK1946" i="3" s="1"/>
  <c r="CC1947" i="3"/>
  <c r="CK1947" i="3" s="1"/>
  <c r="CC1948" i="3"/>
  <c r="CK1948" i="3" s="1"/>
  <c r="CC1949" i="3"/>
  <c r="CK1949" i="3" s="1"/>
  <c r="CC1951" i="3"/>
  <c r="CK1951" i="3" s="1"/>
  <c r="CC1952" i="3"/>
  <c r="CK1952" i="3" s="1"/>
  <c r="CC1953" i="3"/>
  <c r="CK1953" i="3" s="1"/>
  <c r="CC1954" i="3"/>
  <c r="CK1954" i="3" s="1"/>
  <c r="CC1956" i="3"/>
  <c r="CK1956" i="3" s="1"/>
  <c r="CC1957" i="3"/>
  <c r="CK1957" i="3" s="1"/>
  <c r="CC1958" i="3"/>
  <c r="CK1958" i="3" s="1"/>
  <c r="CC1959" i="3"/>
  <c r="CK1959" i="3" s="1"/>
  <c r="CC1961" i="3"/>
  <c r="CK1961" i="3" s="1"/>
  <c r="CC1962" i="3"/>
  <c r="CK1962" i="3" s="1"/>
  <c r="CC1963" i="3"/>
  <c r="CK1963" i="3" s="1"/>
  <c r="CC1964" i="3"/>
  <c r="CK1964" i="3" s="1"/>
  <c r="CC1966" i="3"/>
  <c r="CK1966" i="3" s="1"/>
  <c r="CC1967" i="3"/>
  <c r="CK1967" i="3" s="1"/>
  <c r="CC1968" i="3"/>
  <c r="CK1968" i="3" s="1"/>
  <c r="CC1969" i="3"/>
  <c r="CK1969" i="3" s="1"/>
  <c r="CC1971" i="3"/>
  <c r="CK1971" i="3" s="1"/>
  <c r="CC1972" i="3"/>
  <c r="CK1972" i="3" s="1"/>
  <c r="CC1973" i="3"/>
  <c r="CK1973" i="3" s="1"/>
  <c r="CC1974" i="3"/>
  <c r="CK1974" i="3" s="1"/>
  <c r="CC1976" i="3"/>
  <c r="CK1976" i="3" s="1"/>
  <c r="CC1977" i="3"/>
  <c r="CK1977" i="3" s="1"/>
  <c r="CC1978" i="3"/>
  <c r="CK1978" i="3" s="1"/>
  <c r="CC1979" i="3"/>
  <c r="CK1979" i="3" s="1"/>
  <c r="CC1981" i="3"/>
  <c r="CK1981" i="3" s="1"/>
  <c r="CC1982" i="3"/>
  <c r="CK1982" i="3" s="1"/>
  <c r="CC1983" i="3"/>
  <c r="CK1983" i="3" s="1"/>
  <c r="CC1984" i="3"/>
  <c r="CK1984" i="3" s="1"/>
  <c r="CC1986" i="3"/>
  <c r="CK1986" i="3" s="1"/>
  <c r="CC1987" i="3"/>
  <c r="CK1987" i="3" s="1"/>
  <c r="CC1988" i="3"/>
  <c r="CK1988" i="3" s="1"/>
  <c r="CC1989" i="3"/>
  <c r="CK1989" i="3" s="1"/>
  <c r="CC1991" i="3"/>
  <c r="CK1991" i="3" s="1"/>
  <c r="CC1992" i="3"/>
  <c r="CK1992" i="3" s="1"/>
  <c r="CC1993" i="3"/>
  <c r="CK1993" i="3" s="1"/>
  <c r="CC1994" i="3"/>
  <c r="CK1994" i="3" s="1"/>
  <c r="CC1996" i="3"/>
  <c r="CK1996" i="3" s="1"/>
  <c r="CC1997" i="3"/>
  <c r="CK1997" i="3" s="1"/>
  <c r="CC1998" i="3"/>
  <c r="CK1998" i="3" s="1"/>
  <c r="CC1999" i="3"/>
  <c r="CK1999" i="3" s="1"/>
  <c r="CC2001" i="3"/>
  <c r="CK2001" i="3" s="1"/>
  <c r="CC2002" i="3"/>
  <c r="CK2002" i="3" s="1"/>
  <c r="CC2003" i="3"/>
  <c r="CK2003" i="3" s="1"/>
  <c r="CC2004" i="3"/>
  <c r="CK2004" i="3" s="1"/>
  <c r="CC2006" i="3"/>
  <c r="CK2006" i="3" s="1"/>
  <c r="CC2007" i="3"/>
  <c r="CK2007" i="3" s="1"/>
  <c r="CC2008" i="3"/>
  <c r="CK2008" i="3" s="1"/>
  <c r="CC2009" i="3"/>
  <c r="CK2009" i="3" s="1"/>
  <c r="CC2011" i="3"/>
  <c r="CK2011" i="3" s="1"/>
  <c r="CC2012" i="3"/>
  <c r="CK2012" i="3" s="1"/>
  <c r="CC2013" i="3"/>
  <c r="CK2013" i="3" s="1"/>
  <c r="CC2014" i="3"/>
  <c r="CK2014" i="3" s="1"/>
  <c r="CC2016" i="3"/>
  <c r="CK2016" i="3" s="1"/>
  <c r="CC2017" i="3"/>
  <c r="CK2017" i="3" s="1"/>
  <c r="CC2018" i="3"/>
  <c r="CK2018" i="3" s="1"/>
  <c r="CC2019" i="3"/>
  <c r="CK2019" i="3" s="1"/>
  <c r="CC2021" i="3"/>
  <c r="CK2021" i="3" s="1"/>
  <c r="CC2022" i="3"/>
  <c r="CK2022" i="3" s="1"/>
  <c r="CC2023" i="3"/>
  <c r="CK2023" i="3" s="1"/>
  <c r="CC2024" i="3"/>
  <c r="CK2024" i="3" s="1"/>
  <c r="CC2026" i="3"/>
  <c r="CK2026" i="3" s="1"/>
  <c r="CC2027" i="3"/>
  <c r="CK2027" i="3" s="1"/>
  <c r="CC2028" i="3"/>
  <c r="CK2028" i="3" s="1"/>
  <c r="CC2029" i="3"/>
  <c r="CK2029" i="3" s="1"/>
  <c r="CC2031" i="3"/>
  <c r="CK2031" i="3" s="1"/>
  <c r="CC2032" i="3"/>
  <c r="CK2032" i="3" s="1"/>
  <c r="CC2033" i="3"/>
  <c r="CK2033" i="3" s="1"/>
  <c r="CC2034" i="3"/>
  <c r="CK2034" i="3" s="1"/>
  <c r="CC2036" i="3"/>
  <c r="CK2036" i="3" s="1"/>
  <c r="CC2037" i="3"/>
  <c r="CK2037" i="3" s="1"/>
  <c r="CC2038" i="3"/>
  <c r="CK2038" i="3" s="1"/>
  <c r="CC2039" i="3"/>
  <c r="CK2039" i="3" s="1"/>
  <c r="CC2041" i="3"/>
  <c r="CK2041" i="3" s="1"/>
  <c r="CC2042" i="3"/>
  <c r="CK2042" i="3" s="1"/>
  <c r="CC2043" i="3"/>
  <c r="CK2043" i="3" s="1"/>
  <c r="CC2044" i="3"/>
  <c r="CK2044" i="3" s="1"/>
  <c r="CC2046" i="3"/>
  <c r="CK2046" i="3" s="1"/>
  <c r="CC2047" i="3"/>
  <c r="CK2047" i="3" s="1"/>
  <c r="CC2048" i="3"/>
  <c r="CK2048" i="3" s="1"/>
  <c r="CC2049" i="3"/>
  <c r="CK2049" i="3" s="1"/>
  <c r="CC2051" i="3"/>
  <c r="CK2051" i="3" s="1"/>
  <c r="CC2052" i="3"/>
  <c r="CK2052" i="3" s="1"/>
  <c r="CC3" i="3"/>
  <c r="CK3" i="3" s="1"/>
  <c r="CB5" i="3"/>
  <c r="CJ5" i="3" s="1"/>
  <c r="CB6" i="3"/>
  <c r="CJ6" i="3" s="1"/>
  <c r="CB7" i="3"/>
  <c r="CJ7" i="3" s="1"/>
  <c r="CB8" i="3"/>
  <c r="CJ8" i="3" s="1"/>
  <c r="CB10" i="3"/>
  <c r="CJ10" i="3" s="1"/>
  <c r="CB11" i="3"/>
  <c r="CJ11" i="3" s="1"/>
  <c r="CB12" i="3"/>
  <c r="CJ12" i="3" s="1"/>
  <c r="CB13" i="3"/>
  <c r="CJ13" i="3" s="1"/>
  <c r="CB15" i="3"/>
  <c r="CJ15" i="3" s="1"/>
  <c r="CB16" i="3"/>
  <c r="CJ16" i="3" s="1"/>
  <c r="CB17" i="3"/>
  <c r="CJ17" i="3" s="1"/>
  <c r="CB18" i="3"/>
  <c r="CJ18" i="3" s="1"/>
  <c r="CB20" i="3"/>
  <c r="CJ20" i="3" s="1"/>
  <c r="CB21" i="3"/>
  <c r="CJ21" i="3" s="1"/>
  <c r="CB22" i="3"/>
  <c r="CJ22" i="3" s="1"/>
  <c r="CB23" i="3"/>
  <c r="CJ23" i="3" s="1"/>
  <c r="CB25" i="3"/>
  <c r="CJ25" i="3" s="1"/>
  <c r="CB26" i="3"/>
  <c r="CJ26" i="3" s="1"/>
  <c r="CB27" i="3"/>
  <c r="CJ27" i="3" s="1"/>
  <c r="CB28" i="3"/>
  <c r="CJ28" i="3" s="1"/>
  <c r="CB30" i="3"/>
  <c r="CJ30" i="3" s="1"/>
  <c r="CB31" i="3"/>
  <c r="CJ31" i="3" s="1"/>
  <c r="CB32" i="3"/>
  <c r="CJ32" i="3" s="1"/>
  <c r="CB33" i="3"/>
  <c r="CJ33" i="3" s="1"/>
  <c r="CB35" i="3"/>
  <c r="CJ35" i="3" s="1"/>
  <c r="CB36" i="3"/>
  <c r="CJ36" i="3" s="1"/>
  <c r="CB37" i="3"/>
  <c r="CJ37" i="3" s="1"/>
  <c r="CB38" i="3"/>
  <c r="CJ38" i="3" s="1"/>
  <c r="CB40" i="3"/>
  <c r="CJ40" i="3" s="1"/>
  <c r="CB41" i="3"/>
  <c r="CJ41" i="3" s="1"/>
  <c r="CB42" i="3"/>
  <c r="CJ42" i="3" s="1"/>
  <c r="CB43" i="3"/>
  <c r="CJ43" i="3" s="1"/>
  <c r="CB45" i="3"/>
  <c r="CJ45" i="3" s="1"/>
  <c r="CB46" i="3"/>
  <c r="CJ46" i="3" s="1"/>
  <c r="CB47" i="3"/>
  <c r="CJ47" i="3" s="1"/>
  <c r="CB48" i="3"/>
  <c r="CJ48" i="3" s="1"/>
  <c r="CB50" i="3"/>
  <c r="CJ50" i="3" s="1"/>
  <c r="CB51" i="3"/>
  <c r="CJ51" i="3" s="1"/>
  <c r="CB52" i="3"/>
  <c r="CJ52" i="3" s="1"/>
  <c r="CB53" i="3"/>
  <c r="CJ53" i="3" s="1"/>
  <c r="CB55" i="3"/>
  <c r="CJ55" i="3" s="1"/>
  <c r="CB56" i="3"/>
  <c r="CJ56" i="3" s="1"/>
  <c r="CB57" i="3"/>
  <c r="CJ57" i="3" s="1"/>
  <c r="CB58" i="3"/>
  <c r="CJ58" i="3" s="1"/>
  <c r="CB60" i="3"/>
  <c r="CJ60" i="3" s="1"/>
  <c r="CB61" i="3"/>
  <c r="CJ61" i="3" s="1"/>
  <c r="CB62" i="3"/>
  <c r="CJ62" i="3" s="1"/>
  <c r="CB63" i="3"/>
  <c r="CJ63" i="3" s="1"/>
  <c r="CB65" i="3"/>
  <c r="CJ65" i="3" s="1"/>
  <c r="CB66" i="3"/>
  <c r="CJ66" i="3" s="1"/>
  <c r="CB67" i="3"/>
  <c r="CJ67" i="3" s="1"/>
  <c r="CB68" i="3"/>
  <c r="CJ68" i="3" s="1"/>
  <c r="CB70" i="3"/>
  <c r="CJ70" i="3" s="1"/>
  <c r="CB71" i="3"/>
  <c r="CJ71" i="3" s="1"/>
  <c r="CB72" i="3"/>
  <c r="CJ72" i="3" s="1"/>
  <c r="CB73" i="3"/>
  <c r="CJ73" i="3" s="1"/>
  <c r="CB75" i="3"/>
  <c r="CJ75" i="3" s="1"/>
  <c r="CB76" i="3"/>
  <c r="CJ76" i="3" s="1"/>
  <c r="CB77" i="3"/>
  <c r="CJ77" i="3" s="1"/>
  <c r="CB78" i="3"/>
  <c r="CJ78" i="3" s="1"/>
  <c r="CB80" i="3"/>
  <c r="CJ80" i="3" s="1"/>
  <c r="CB81" i="3"/>
  <c r="CJ81" i="3" s="1"/>
  <c r="CB82" i="3"/>
  <c r="CJ82" i="3" s="1"/>
  <c r="CB83" i="3"/>
  <c r="CJ83" i="3" s="1"/>
  <c r="CB85" i="3"/>
  <c r="CJ85" i="3" s="1"/>
  <c r="CB86" i="3"/>
  <c r="CJ86" i="3" s="1"/>
  <c r="CB87" i="3"/>
  <c r="CJ87" i="3" s="1"/>
  <c r="CB88" i="3"/>
  <c r="CJ88" i="3" s="1"/>
  <c r="CB90" i="3"/>
  <c r="CJ90" i="3" s="1"/>
  <c r="CB91" i="3"/>
  <c r="CJ91" i="3" s="1"/>
  <c r="CB92" i="3"/>
  <c r="CJ92" i="3" s="1"/>
  <c r="CB93" i="3"/>
  <c r="CJ93" i="3" s="1"/>
  <c r="CB95" i="3"/>
  <c r="CJ95" i="3" s="1"/>
  <c r="CB96" i="3"/>
  <c r="CJ96" i="3" s="1"/>
  <c r="CB97" i="3"/>
  <c r="CJ97" i="3" s="1"/>
  <c r="CB98" i="3"/>
  <c r="CJ98" i="3" s="1"/>
  <c r="CB100" i="3"/>
  <c r="CJ100" i="3" s="1"/>
  <c r="CB101" i="3"/>
  <c r="CJ101" i="3" s="1"/>
  <c r="CB102" i="3"/>
  <c r="CJ102" i="3" s="1"/>
  <c r="CB103" i="3"/>
  <c r="CJ103" i="3" s="1"/>
  <c r="CB105" i="3"/>
  <c r="CJ105" i="3" s="1"/>
  <c r="CB106" i="3"/>
  <c r="CJ106" i="3" s="1"/>
  <c r="CB107" i="3"/>
  <c r="CJ107" i="3" s="1"/>
  <c r="CB108" i="3"/>
  <c r="CJ108" i="3" s="1"/>
  <c r="CB110" i="3"/>
  <c r="CJ110" i="3" s="1"/>
  <c r="CB111" i="3"/>
  <c r="CJ111" i="3" s="1"/>
  <c r="CB112" i="3"/>
  <c r="CJ112" i="3" s="1"/>
  <c r="CB113" i="3"/>
  <c r="CJ113" i="3" s="1"/>
  <c r="CB115" i="3"/>
  <c r="CJ115" i="3" s="1"/>
  <c r="CB116" i="3"/>
  <c r="CJ116" i="3" s="1"/>
  <c r="CB117" i="3"/>
  <c r="CJ117" i="3" s="1"/>
  <c r="CB118" i="3"/>
  <c r="CJ118" i="3" s="1"/>
  <c r="CB120" i="3"/>
  <c r="CJ120" i="3" s="1"/>
  <c r="CB121" i="3"/>
  <c r="CJ121" i="3" s="1"/>
  <c r="CB122" i="3"/>
  <c r="CJ122" i="3" s="1"/>
  <c r="CB123" i="3"/>
  <c r="CJ123" i="3" s="1"/>
  <c r="CB125" i="3"/>
  <c r="CJ125" i="3" s="1"/>
  <c r="CB126" i="3"/>
  <c r="CJ126" i="3" s="1"/>
  <c r="CB127" i="3"/>
  <c r="CJ127" i="3" s="1"/>
  <c r="CB128" i="3"/>
  <c r="CJ128" i="3" s="1"/>
  <c r="CB130" i="3"/>
  <c r="CJ130" i="3" s="1"/>
  <c r="CB131" i="3"/>
  <c r="CJ131" i="3" s="1"/>
  <c r="CB132" i="3"/>
  <c r="CJ132" i="3" s="1"/>
  <c r="CB133" i="3"/>
  <c r="CJ133" i="3" s="1"/>
  <c r="CB135" i="3"/>
  <c r="CJ135" i="3" s="1"/>
  <c r="CB136" i="3"/>
  <c r="CJ136" i="3" s="1"/>
  <c r="CB137" i="3"/>
  <c r="CJ137" i="3" s="1"/>
  <c r="CB138" i="3"/>
  <c r="CJ138" i="3" s="1"/>
  <c r="CB140" i="3"/>
  <c r="CJ140" i="3" s="1"/>
  <c r="CB141" i="3"/>
  <c r="CJ141" i="3" s="1"/>
  <c r="CB142" i="3"/>
  <c r="CJ142" i="3" s="1"/>
  <c r="CB143" i="3"/>
  <c r="CJ143" i="3" s="1"/>
  <c r="CB145" i="3"/>
  <c r="CJ145" i="3" s="1"/>
  <c r="CB146" i="3"/>
  <c r="CJ146" i="3" s="1"/>
  <c r="CB147" i="3"/>
  <c r="CJ147" i="3" s="1"/>
  <c r="CB148" i="3"/>
  <c r="CJ148" i="3" s="1"/>
  <c r="CB150" i="3"/>
  <c r="CJ150" i="3" s="1"/>
  <c r="CB151" i="3"/>
  <c r="CJ151" i="3" s="1"/>
  <c r="CB152" i="3"/>
  <c r="CJ152" i="3" s="1"/>
  <c r="CB153" i="3"/>
  <c r="CJ153" i="3" s="1"/>
  <c r="CB155" i="3"/>
  <c r="CJ155" i="3" s="1"/>
  <c r="CB156" i="3"/>
  <c r="CJ156" i="3" s="1"/>
  <c r="CB157" i="3"/>
  <c r="CJ157" i="3" s="1"/>
  <c r="CB158" i="3"/>
  <c r="CJ158" i="3" s="1"/>
  <c r="CB160" i="3"/>
  <c r="CJ160" i="3" s="1"/>
  <c r="CB161" i="3"/>
  <c r="CJ161" i="3" s="1"/>
  <c r="CB162" i="3"/>
  <c r="CJ162" i="3" s="1"/>
  <c r="CB163" i="3"/>
  <c r="CJ163" i="3" s="1"/>
  <c r="CB165" i="3"/>
  <c r="CJ165" i="3" s="1"/>
  <c r="CB166" i="3"/>
  <c r="CJ166" i="3" s="1"/>
  <c r="CB167" i="3"/>
  <c r="CJ167" i="3" s="1"/>
  <c r="CB168" i="3"/>
  <c r="CJ168" i="3" s="1"/>
  <c r="CB170" i="3"/>
  <c r="CJ170" i="3" s="1"/>
  <c r="CB171" i="3"/>
  <c r="CJ171" i="3" s="1"/>
  <c r="CB172" i="3"/>
  <c r="CJ172" i="3" s="1"/>
  <c r="CB173" i="3"/>
  <c r="CJ173" i="3" s="1"/>
  <c r="CB175" i="3"/>
  <c r="CJ175" i="3" s="1"/>
  <c r="CB176" i="3"/>
  <c r="CJ176" i="3" s="1"/>
  <c r="CB177" i="3"/>
  <c r="CJ177" i="3" s="1"/>
  <c r="CB178" i="3"/>
  <c r="CJ178" i="3" s="1"/>
  <c r="CB180" i="3"/>
  <c r="CJ180" i="3" s="1"/>
  <c r="CB181" i="3"/>
  <c r="CJ181" i="3" s="1"/>
  <c r="CB182" i="3"/>
  <c r="CJ182" i="3" s="1"/>
  <c r="CB183" i="3"/>
  <c r="CJ183" i="3" s="1"/>
  <c r="CB185" i="3"/>
  <c r="CJ185" i="3" s="1"/>
  <c r="CB186" i="3"/>
  <c r="CJ186" i="3" s="1"/>
  <c r="CB187" i="3"/>
  <c r="CJ187" i="3" s="1"/>
  <c r="CB188" i="3"/>
  <c r="CJ188" i="3" s="1"/>
  <c r="CB190" i="3"/>
  <c r="CJ190" i="3" s="1"/>
  <c r="CB191" i="3"/>
  <c r="CJ191" i="3" s="1"/>
  <c r="CB192" i="3"/>
  <c r="CJ192" i="3" s="1"/>
  <c r="CB193" i="3"/>
  <c r="CJ193" i="3" s="1"/>
  <c r="CB195" i="3"/>
  <c r="CJ195" i="3" s="1"/>
  <c r="CB196" i="3"/>
  <c r="CJ196" i="3" s="1"/>
  <c r="CB197" i="3"/>
  <c r="CJ197" i="3" s="1"/>
  <c r="CB198" i="3"/>
  <c r="CJ198" i="3" s="1"/>
  <c r="CB200" i="3"/>
  <c r="CJ200" i="3" s="1"/>
  <c r="CB201" i="3"/>
  <c r="CJ201" i="3" s="1"/>
  <c r="CB202" i="3"/>
  <c r="CJ202" i="3" s="1"/>
  <c r="CB203" i="3"/>
  <c r="CJ203" i="3" s="1"/>
  <c r="CB205" i="3"/>
  <c r="CJ205" i="3" s="1"/>
  <c r="CB206" i="3"/>
  <c r="CJ206" i="3" s="1"/>
  <c r="CB207" i="3"/>
  <c r="CJ207" i="3" s="1"/>
  <c r="CB208" i="3"/>
  <c r="CJ208" i="3" s="1"/>
  <c r="CB210" i="3"/>
  <c r="CJ210" i="3" s="1"/>
  <c r="CB211" i="3"/>
  <c r="CJ211" i="3" s="1"/>
  <c r="CB212" i="3"/>
  <c r="CJ212" i="3" s="1"/>
  <c r="CB213" i="3"/>
  <c r="CJ213" i="3" s="1"/>
  <c r="CB215" i="3"/>
  <c r="CJ215" i="3" s="1"/>
  <c r="CB216" i="3"/>
  <c r="CJ216" i="3" s="1"/>
  <c r="CB217" i="3"/>
  <c r="CJ217" i="3" s="1"/>
  <c r="CB218" i="3"/>
  <c r="CJ218" i="3" s="1"/>
  <c r="CB220" i="3"/>
  <c r="CJ220" i="3" s="1"/>
  <c r="CB221" i="3"/>
  <c r="CJ221" i="3" s="1"/>
  <c r="CB222" i="3"/>
  <c r="CJ222" i="3" s="1"/>
  <c r="CB223" i="3"/>
  <c r="CJ223" i="3" s="1"/>
  <c r="CB225" i="3"/>
  <c r="CJ225" i="3" s="1"/>
  <c r="CB226" i="3"/>
  <c r="CJ226" i="3" s="1"/>
  <c r="CB227" i="3"/>
  <c r="CJ227" i="3" s="1"/>
  <c r="CB228" i="3"/>
  <c r="CJ228" i="3" s="1"/>
  <c r="CB230" i="3"/>
  <c r="CJ230" i="3" s="1"/>
  <c r="CB231" i="3"/>
  <c r="CJ231" i="3" s="1"/>
  <c r="CB232" i="3"/>
  <c r="CJ232" i="3" s="1"/>
  <c r="CB233" i="3"/>
  <c r="CJ233" i="3" s="1"/>
  <c r="CB235" i="3"/>
  <c r="CJ235" i="3" s="1"/>
  <c r="CB236" i="3"/>
  <c r="CJ236" i="3" s="1"/>
  <c r="CB237" i="3"/>
  <c r="CJ237" i="3" s="1"/>
  <c r="CB238" i="3"/>
  <c r="CJ238" i="3" s="1"/>
  <c r="CB240" i="3"/>
  <c r="CJ240" i="3" s="1"/>
  <c r="CB241" i="3"/>
  <c r="CJ241" i="3" s="1"/>
  <c r="CB242" i="3"/>
  <c r="CJ242" i="3" s="1"/>
  <c r="CB243" i="3"/>
  <c r="CJ243" i="3" s="1"/>
  <c r="CB245" i="3"/>
  <c r="CJ245" i="3" s="1"/>
  <c r="CB246" i="3"/>
  <c r="CJ246" i="3" s="1"/>
  <c r="CB247" i="3"/>
  <c r="CJ247" i="3" s="1"/>
  <c r="CB248" i="3"/>
  <c r="CJ248" i="3" s="1"/>
  <c r="CB250" i="3"/>
  <c r="CJ250" i="3" s="1"/>
  <c r="CB251" i="3"/>
  <c r="CJ251" i="3" s="1"/>
  <c r="CB252" i="3"/>
  <c r="CJ252" i="3" s="1"/>
  <c r="CB253" i="3"/>
  <c r="CJ253" i="3" s="1"/>
  <c r="CB255" i="3"/>
  <c r="CJ255" i="3" s="1"/>
  <c r="CB256" i="3"/>
  <c r="CJ256" i="3" s="1"/>
  <c r="CB257" i="3"/>
  <c r="CJ257" i="3" s="1"/>
  <c r="CB258" i="3"/>
  <c r="CJ258" i="3" s="1"/>
  <c r="CB260" i="3"/>
  <c r="CJ260" i="3" s="1"/>
  <c r="CB261" i="3"/>
  <c r="CJ261" i="3" s="1"/>
  <c r="CB262" i="3"/>
  <c r="CJ262" i="3" s="1"/>
  <c r="CB263" i="3"/>
  <c r="CJ263" i="3" s="1"/>
  <c r="CB265" i="3"/>
  <c r="CJ265" i="3" s="1"/>
  <c r="CB266" i="3"/>
  <c r="CJ266" i="3" s="1"/>
  <c r="CB267" i="3"/>
  <c r="CJ267" i="3" s="1"/>
  <c r="CB268" i="3"/>
  <c r="CJ268" i="3" s="1"/>
  <c r="CB270" i="3"/>
  <c r="CJ270" i="3" s="1"/>
  <c r="CB271" i="3"/>
  <c r="CJ271" i="3" s="1"/>
  <c r="CB272" i="3"/>
  <c r="CJ272" i="3" s="1"/>
  <c r="CB273" i="3"/>
  <c r="CJ273" i="3" s="1"/>
  <c r="CB275" i="3"/>
  <c r="CJ275" i="3" s="1"/>
  <c r="CB276" i="3"/>
  <c r="CJ276" i="3" s="1"/>
  <c r="CB277" i="3"/>
  <c r="CJ277" i="3" s="1"/>
  <c r="CB278" i="3"/>
  <c r="CJ278" i="3" s="1"/>
  <c r="CB280" i="3"/>
  <c r="CJ280" i="3" s="1"/>
  <c r="CB281" i="3"/>
  <c r="CJ281" i="3" s="1"/>
  <c r="CB282" i="3"/>
  <c r="CJ282" i="3" s="1"/>
  <c r="CB283" i="3"/>
  <c r="CJ283" i="3" s="1"/>
  <c r="CB285" i="3"/>
  <c r="CJ285" i="3" s="1"/>
  <c r="CB286" i="3"/>
  <c r="CJ286" i="3" s="1"/>
  <c r="CB287" i="3"/>
  <c r="CJ287" i="3" s="1"/>
  <c r="CB288" i="3"/>
  <c r="CJ288" i="3" s="1"/>
  <c r="CB290" i="3"/>
  <c r="CJ290" i="3" s="1"/>
  <c r="CB291" i="3"/>
  <c r="CJ291" i="3" s="1"/>
  <c r="CB292" i="3"/>
  <c r="CJ292" i="3" s="1"/>
  <c r="CB293" i="3"/>
  <c r="CJ293" i="3" s="1"/>
  <c r="CB295" i="3"/>
  <c r="CJ295" i="3" s="1"/>
  <c r="CB296" i="3"/>
  <c r="CJ296" i="3" s="1"/>
  <c r="CB297" i="3"/>
  <c r="CJ297" i="3" s="1"/>
  <c r="CB298" i="3"/>
  <c r="CJ298" i="3" s="1"/>
  <c r="CB300" i="3"/>
  <c r="CJ300" i="3" s="1"/>
  <c r="CB301" i="3"/>
  <c r="CJ301" i="3" s="1"/>
  <c r="CB302" i="3"/>
  <c r="CJ302" i="3" s="1"/>
  <c r="CB303" i="3"/>
  <c r="CJ303" i="3" s="1"/>
  <c r="CB305" i="3"/>
  <c r="CJ305" i="3" s="1"/>
  <c r="CB306" i="3"/>
  <c r="CJ306" i="3" s="1"/>
  <c r="CB307" i="3"/>
  <c r="CJ307" i="3" s="1"/>
  <c r="CB308" i="3"/>
  <c r="CJ308" i="3" s="1"/>
  <c r="CB310" i="3"/>
  <c r="CJ310" i="3" s="1"/>
  <c r="CB311" i="3"/>
  <c r="CJ311" i="3" s="1"/>
  <c r="CB312" i="3"/>
  <c r="CJ312" i="3" s="1"/>
  <c r="CB313" i="3"/>
  <c r="CJ313" i="3" s="1"/>
  <c r="CB315" i="3"/>
  <c r="CJ315" i="3" s="1"/>
  <c r="CB316" i="3"/>
  <c r="CJ316" i="3" s="1"/>
  <c r="CB317" i="3"/>
  <c r="CJ317" i="3" s="1"/>
  <c r="CB318" i="3"/>
  <c r="CJ318" i="3" s="1"/>
  <c r="CB320" i="3"/>
  <c r="CJ320" i="3" s="1"/>
  <c r="CB321" i="3"/>
  <c r="CJ321" i="3" s="1"/>
  <c r="CB322" i="3"/>
  <c r="CJ322" i="3" s="1"/>
  <c r="CB323" i="3"/>
  <c r="CJ323" i="3" s="1"/>
  <c r="CB325" i="3"/>
  <c r="CJ325" i="3" s="1"/>
  <c r="CB326" i="3"/>
  <c r="CJ326" i="3" s="1"/>
  <c r="CB327" i="3"/>
  <c r="CJ327" i="3" s="1"/>
  <c r="CB328" i="3"/>
  <c r="CJ328" i="3" s="1"/>
  <c r="CB330" i="3"/>
  <c r="CJ330" i="3" s="1"/>
  <c r="CB331" i="3"/>
  <c r="CJ331" i="3" s="1"/>
  <c r="CB332" i="3"/>
  <c r="CJ332" i="3" s="1"/>
  <c r="CB333" i="3"/>
  <c r="CJ333" i="3" s="1"/>
  <c r="CB335" i="3"/>
  <c r="CJ335" i="3" s="1"/>
  <c r="CB336" i="3"/>
  <c r="CJ336" i="3" s="1"/>
  <c r="CB337" i="3"/>
  <c r="CJ337" i="3" s="1"/>
  <c r="CB338" i="3"/>
  <c r="CJ338" i="3" s="1"/>
  <c r="CB340" i="3"/>
  <c r="CJ340" i="3" s="1"/>
  <c r="CB341" i="3"/>
  <c r="CJ341" i="3" s="1"/>
  <c r="CB342" i="3"/>
  <c r="CJ342" i="3" s="1"/>
  <c r="CB343" i="3"/>
  <c r="CJ343" i="3" s="1"/>
  <c r="CB345" i="3"/>
  <c r="CJ345" i="3" s="1"/>
  <c r="CB346" i="3"/>
  <c r="CJ346" i="3" s="1"/>
  <c r="CB347" i="3"/>
  <c r="CJ347" i="3" s="1"/>
  <c r="CB348" i="3"/>
  <c r="CJ348" i="3" s="1"/>
  <c r="CB350" i="3"/>
  <c r="CJ350" i="3" s="1"/>
  <c r="CB351" i="3"/>
  <c r="CJ351" i="3" s="1"/>
  <c r="CB352" i="3"/>
  <c r="CJ352" i="3" s="1"/>
  <c r="CB353" i="3"/>
  <c r="CJ353" i="3" s="1"/>
  <c r="CB355" i="3"/>
  <c r="CJ355" i="3" s="1"/>
  <c r="CB356" i="3"/>
  <c r="CJ356" i="3" s="1"/>
  <c r="CB357" i="3"/>
  <c r="CJ357" i="3" s="1"/>
  <c r="CB358" i="3"/>
  <c r="CJ358" i="3" s="1"/>
  <c r="CB360" i="3"/>
  <c r="CJ360" i="3" s="1"/>
  <c r="CB361" i="3"/>
  <c r="CJ361" i="3" s="1"/>
  <c r="CB362" i="3"/>
  <c r="CJ362" i="3" s="1"/>
  <c r="CB363" i="3"/>
  <c r="CJ363" i="3" s="1"/>
  <c r="CB365" i="3"/>
  <c r="CJ365" i="3" s="1"/>
  <c r="CB366" i="3"/>
  <c r="CJ366" i="3" s="1"/>
  <c r="CB367" i="3"/>
  <c r="CJ367" i="3" s="1"/>
  <c r="CB368" i="3"/>
  <c r="CJ368" i="3" s="1"/>
  <c r="CB370" i="3"/>
  <c r="CJ370" i="3" s="1"/>
  <c r="CB371" i="3"/>
  <c r="CJ371" i="3" s="1"/>
  <c r="CB372" i="3"/>
  <c r="CJ372" i="3" s="1"/>
  <c r="CB373" i="3"/>
  <c r="CJ373" i="3" s="1"/>
  <c r="CB375" i="3"/>
  <c r="CJ375" i="3" s="1"/>
  <c r="CB376" i="3"/>
  <c r="CJ376" i="3" s="1"/>
  <c r="CB377" i="3"/>
  <c r="CJ377" i="3" s="1"/>
  <c r="CB378" i="3"/>
  <c r="CJ378" i="3" s="1"/>
  <c r="CB380" i="3"/>
  <c r="CJ380" i="3" s="1"/>
  <c r="CB381" i="3"/>
  <c r="CJ381" i="3" s="1"/>
  <c r="CB382" i="3"/>
  <c r="CJ382" i="3" s="1"/>
  <c r="CB383" i="3"/>
  <c r="CJ383" i="3" s="1"/>
  <c r="CB385" i="3"/>
  <c r="CJ385" i="3" s="1"/>
  <c r="CB386" i="3"/>
  <c r="CJ386" i="3" s="1"/>
  <c r="CB387" i="3"/>
  <c r="CJ387" i="3" s="1"/>
  <c r="CB388" i="3"/>
  <c r="CJ388" i="3" s="1"/>
  <c r="CB390" i="3"/>
  <c r="CJ390" i="3" s="1"/>
  <c r="CB391" i="3"/>
  <c r="CJ391" i="3" s="1"/>
  <c r="CB392" i="3"/>
  <c r="CJ392" i="3" s="1"/>
  <c r="CB393" i="3"/>
  <c r="CJ393" i="3" s="1"/>
  <c r="CB395" i="3"/>
  <c r="CJ395" i="3" s="1"/>
  <c r="CB396" i="3"/>
  <c r="CJ396" i="3" s="1"/>
  <c r="CB397" i="3"/>
  <c r="CJ397" i="3" s="1"/>
  <c r="CB398" i="3"/>
  <c r="CJ398" i="3" s="1"/>
  <c r="CB400" i="3"/>
  <c r="CJ400" i="3" s="1"/>
  <c r="CB401" i="3"/>
  <c r="CJ401" i="3" s="1"/>
  <c r="CB402" i="3"/>
  <c r="CJ402" i="3" s="1"/>
  <c r="CB403" i="3"/>
  <c r="CJ403" i="3" s="1"/>
  <c r="CB405" i="3"/>
  <c r="CJ405" i="3" s="1"/>
  <c r="CB406" i="3"/>
  <c r="CJ406" i="3" s="1"/>
  <c r="CB407" i="3"/>
  <c r="CJ407" i="3" s="1"/>
  <c r="CB408" i="3"/>
  <c r="CJ408" i="3" s="1"/>
  <c r="CB410" i="3"/>
  <c r="CJ410" i="3" s="1"/>
  <c r="CB411" i="3"/>
  <c r="CJ411" i="3" s="1"/>
  <c r="CB412" i="3"/>
  <c r="CJ412" i="3" s="1"/>
  <c r="CB413" i="3"/>
  <c r="CJ413" i="3" s="1"/>
  <c r="CB415" i="3"/>
  <c r="CJ415" i="3" s="1"/>
  <c r="CB416" i="3"/>
  <c r="CJ416" i="3" s="1"/>
  <c r="CB417" i="3"/>
  <c r="CJ417" i="3" s="1"/>
  <c r="CB418" i="3"/>
  <c r="CJ418" i="3" s="1"/>
  <c r="CB420" i="3"/>
  <c r="CJ420" i="3" s="1"/>
  <c r="CB421" i="3"/>
  <c r="CJ421" i="3" s="1"/>
  <c r="CB422" i="3"/>
  <c r="CJ422" i="3" s="1"/>
  <c r="CB423" i="3"/>
  <c r="CJ423" i="3" s="1"/>
  <c r="CB425" i="3"/>
  <c r="CJ425" i="3" s="1"/>
  <c r="CB426" i="3"/>
  <c r="CJ426" i="3" s="1"/>
  <c r="CB427" i="3"/>
  <c r="CJ427" i="3" s="1"/>
  <c r="CB428" i="3"/>
  <c r="CJ428" i="3" s="1"/>
  <c r="CB430" i="3"/>
  <c r="CJ430" i="3" s="1"/>
  <c r="CB431" i="3"/>
  <c r="CJ431" i="3" s="1"/>
  <c r="CB432" i="3"/>
  <c r="CJ432" i="3" s="1"/>
  <c r="CB433" i="3"/>
  <c r="CJ433" i="3" s="1"/>
  <c r="CB435" i="3"/>
  <c r="CJ435" i="3" s="1"/>
  <c r="CB436" i="3"/>
  <c r="CJ436" i="3" s="1"/>
  <c r="CB437" i="3"/>
  <c r="CJ437" i="3" s="1"/>
  <c r="CB438" i="3"/>
  <c r="CJ438" i="3" s="1"/>
  <c r="CB440" i="3"/>
  <c r="CJ440" i="3" s="1"/>
  <c r="CB441" i="3"/>
  <c r="CJ441" i="3" s="1"/>
  <c r="CB442" i="3"/>
  <c r="CJ442" i="3" s="1"/>
  <c r="CB443" i="3"/>
  <c r="CJ443" i="3" s="1"/>
  <c r="CB445" i="3"/>
  <c r="CJ445" i="3" s="1"/>
  <c r="CB446" i="3"/>
  <c r="CJ446" i="3" s="1"/>
  <c r="CB447" i="3"/>
  <c r="CJ447" i="3" s="1"/>
  <c r="CB448" i="3"/>
  <c r="CJ448" i="3" s="1"/>
  <c r="CB450" i="3"/>
  <c r="CJ450" i="3" s="1"/>
  <c r="CB451" i="3"/>
  <c r="CJ451" i="3" s="1"/>
  <c r="CB452" i="3"/>
  <c r="CJ452" i="3" s="1"/>
  <c r="CB453" i="3"/>
  <c r="CJ453" i="3" s="1"/>
  <c r="CB455" i="3"/>
  <c r="CJ455" i="3" s="1"/>
  <c r="CB456" i="3"/>
  <c r="CJ456" i="3" s="1"/>
  <c r="CB457" i="3"/>
  <c r="CJ457" i="3" s="1"/>
  <c r="CB458" i="3"/>
  <c r="CJ458" i="3" s="1"/>
  <c r="CB460" i="3"/>
  <c r="CJ460" i="3" s="1"/>
  <c r="CB461" i="3"/>
  <c r="CJ461" i="3" s="1"/>
  <c r="CB462" i="3"/>
  <c r="CJ462" i="3" s="1"/>
  <c r="CB463" i="3"/>
  <c r="CJ463" i="3" s="1"/>
  <c r="CB465" i="3"/>
  <c r="CJ465" i="3" s="1"/>
  <c r="CB466" i="3"/>
  <c r="CJ466" i="3" s="1"/>
  <c r="CB467" i="3"/>
  <c r="CJ467" i="3" s="1"/>
  <c r="CB468" i="3"/>
  <c r="CJ468" i="3" s="1"/>
  <c r="CB470" i="3"/>
  <c r="CJ470" i="3" s="1"/>
  <c r="CB471" i="3"/>
  <c r="CJ471" i="3" s="1"/>
  <c r="CB472" i="3"/>
  <c r="CJ472" i="3" s="1"/>
  <c r="CB473" i="3"/>
  <c r="CJ473" i="3" s="1"/>
  <c r="CB475" i="3"/>
  <c r="CJ475" i="3" s="1"/>
  <c r="CB476" i="3"/>
  <c r="CJ476" i="3" s="1"/>
  <c r="CB477" i="3"/>
  <c r="CJ477" i="3" s="1"/>
  <c r="CB478" i="3"/>
  <c r="CJ478" i="3" s="1"/>
  <c r="CB480" i="3"/>
  <c r="CJ480" i="3" s="1"/>
  <c r="CB481" i="3"/>
  <c r="CJ481" i="3" s="1"/>
  <c r="CB482" i="3"/>
  <c r="CJ482" i="3" s="1"/>
  <c r="CB483" i="3"/>
  <c r="CJ483" i="3" s="1"/>
  <c r="CB485" i="3"/>
  <c r="CJ485" i="3" s="1"/>
  <c r="CB486" i="3"/>
  <c r="CJ486" i="3" s="1"/>
  <c r="CB487" i="3"/>
  <c r="CJ487" i="3" s="1"/>
  <c r="CB488" i="3"/>
  <c r="CJ488" i="3" s="1"/>
  <c r="CB490" i="3"/>
  <c r="CJ490" i="3" s="1"/>
  <c r="CB491" i="3"/>
  <c r="CJ491" i="3" s="1"/>
  <c r="CB492" i="3"/>
  <c r="CJ492" i="3" s="1"/>
  <c r="CB493" i="3"/>
  <c r="CJ493" i="3" s="1"/>
  <c r="CB495" i="3"/>
  <c r="CJ495" i="3" s="1"/>
  <c r="CB496" i="3"/>
  <c r="CJ496" i="3" s="1"/>
  <c r="CB497" i="3"/>
  <c r="CJ497" i="3" s="1"/>
  <c r="CB498" i="3"/>
  <c r="CJ498" i="3" s="1"/>
  <c r="CB500" i="3"/>
  <c r="CJ500" i="3" s="1"/>
  <c r="CB501" i="3"/>
  <c r="CJ501" i="3" s="1"/>
  <c r="CB502" i="3"/>
  <c r="CJ502" i="3" s="1"/>
  <c r="CB503" i="3"/>
  <c r="CJ503" i="3" s="1"/>
  <c r="CB505" i="3"/>
  <c r="CJ505" i="3" s="1"/>
  <c r="CB506" i="3"/>
  <c r="CJ506" i="3" s="1"/>
  <c r="CB507" i="3"/>
  <c r="CJ507" i="3" s="1"/>
  <c r="CB508" i="3"/>
  <c r="CJ508" i="3" s="1"/>
  <c r="CB510" i="3"/>
  <c r="CJ510" i="3" s="1"/>
  <c r="CB511" i="3"/>
  <c r="CJ511" i="3" s="1"/>
  <c r="CB512" i="3"/>
  <c r="CJ512" i="3" s="1"/>
  <c r="CB513" i="3"/>
  <c r="CJ513" i="3" s="1"/>
  <c r="CB515" i="3"/>
  <c r="CJ515" i="3" s="1"/>
  <c r="CB516" i="3"/>
  <c r="CJ516" i="3" s="1"/>
  <c r="CB517" i="3"/>
  <c r="CJ517" i="3" s="1"/>
  <c r="CB518" i="3"/>
  <c r="CJ518" i="3" s="1"/>
  <c r="CB520" i="3"/>
  <c r="CJ520" i="3" s="1"/>
  <c r="CB521" i="3"/>
  <c r="CJ521" i="3" s="1"/>
  <c r="CB522" i="3"/>
  <c r="CJ522" i="3" s="1"/>
  <c r="CB523" i="3"/>
  <c r="CJ523" i="3" s="1"/>
  <c r="CB525" i="3"/>
  <c r="CJ525" i="3" s="1"/>
  <c r="CB526" i="3"/>
  <c r="CJ526" i="3" s="1"/>
  <c r="CB527" i="3"/>
  <c r="CJ527" i="3" s="1"/>
  <c r="CB528" i="3"/>
  <c r="CJ528" i="3" s="1"/>
  <c r="CB530" i="3"/>
  <c r="CJ530" i="3" s="1"/>
  <c r="CB531" i="3"/>
  <c r="CJ531" i="3" s="1"/>
  <c r="CB532" i="3"/>
  <c r="CJ532" i="3" s="1"/>
  <c r="CB533" i="3"/>
  <c r="CJ533" i="3" s="1"/>
  <c r="CB535" i="3"/>
  <c r="CJ535" i="3" s="1"/>
  <c r="CB536" i="3"/>
  <c r="CJ536" i="3" s="1"/>
  <c r="CB537" i="3"/>
  <c r="CJ537" i="3" s="1"/>
  <c r="CB538" i="3"/>
  <c r="CJ538" i="3" s="1"/>
  <c r="CB540" i="3"/>
  <c r="CJ540" i="3" s="1"/>
  <c r="CB541" i="3"/>
  <c r="CJ541" i="3" s="1"/>
  <c r="CB542" i="3"/>
  <c r="CJ542" i="3" s="1"/>
  <c r="CB543" i="3"/>
  <c r="CJ543" i="3" s="1"/>
  <c r="CB545" i="3"/>
  <c r="CJ545" i="3" s="1"/>
  <c r="CB546" i="3"/>
  <c r="CJ546" i="3" s="1"/>
  <c r="CB547" i="3"/>
  <c r="CJ547" i="3" s="1"/>
  <c r="CB548" i="3"/>
  <c r="CJ548" i="3" s="1"/>
  <c r="CB550" i="3"/>
  <c r="CJ550" i="3" s="1"/>
  <c r="CB551" i="3"/>
  <c r="CJ551" i="3" s="1"/>
  <c r="CB552" i="3"/>
  <c r="CJ552" i="3" s="1"/>
  <c r="CB553" i="3"/>
  <c r="CJ553" i="3" s="1"/>
  <c r="CB555" i="3"/>
  <c r="CJ555" i="3" s="1"/>
  <c r="CB556" i="3"/>
  <c r="CJ556" i="3" s="1"/>
  <c r="CB557" i="3"/>
  <c r="CJ557" i="3" s="1"/>
  <c r="CB558" i="3"/>
  <c r="CJ558" i="3" s="1"/>
  <c r="CB560" i="3"/>
  <c r="CJ560" i="3" s="1"/>
  <c r="CB561" i="3"/>
  <c r="CJ561" i="3" s="1"/>
  <c r="CB562" i="3"/>
  <c r="CJ562" i="3" s="1"/>
  <c r="CB563" i="3"/>
  <c r="CJ563" i="3" s="1"/>
  <c r="CB565" i="3"/>
  <c r="CJ565" i="3" s="1"/>
  <c r="CB566" i="3"/>
  <c r="CJ566" i="3" s="1"/>
  <c r="CB567" i="3"/>
  <c r="CJ567" i="3" s="1"/>
  <c r="CB568" i="3"/>
  <c r="CJ568" i="3" s="1"/>
  <c r="CB570" i="3"/>
  <c r="CJ570" i="3" s="1"/>
  <c r="CB571" i="3"/>
  <c r="CJ571" i="3" s="1"/>
  <c r="CB572" i="3"/>
  <c r="CJ572" i="3" s="1"/>
  <c r="CB573" i="3"/>
  <c r="CJ573" i="3" s="1"/>
  <c r="CB575" i="3"/>
  <c r="CJ575" i="3" s="1"/>
  <c r="CB576" i="3"/>
  <c r="CJ576" i="3" s="1"/>
  <c r="CB577" i="3"/>
  <c r="CJ577" i="3" s="1"/>
  <c r="CB578" i="3"/>
  <c r="CJ578" i="3" s="1"/>
  <c r="CB580" i="3"/>
  <c r="CJ580" i="3" s="1"/>
  <c r="CB581" i="3"/>
  <c r="CJ581" i="3" s="1"/>
  <c r="CB582" i="3"/>
  <c r="CJ582" i="3" s="1"/>
  <c r="CB583" i="3"/>
  <c r="CJ583" i="3" s="1"/>
  <c r="CB585" i="3"/>
  <c r="CJ585" i="3" s="1"/>
  <c r="CB586" i="3"/>
  <c r="CJ586" i="3" s="1"/>
  <c r="CB587" i="3"/>
  <c r="CJ587" i="3" s="1"/>
  <c r="CB588" i="3"/>
  <c r="CJ588" i="3" s="1"/>
  <c r="CB590" i="3"/>
  <c r="CJ590" i="3" s="1"/>
  <c r="CB591" i="3"/>
  <c r="CJ591" i="3" s="1"/>
  <c r="CB592" i="3"/>
  <c r="CJ592" i="3" s="1"/>
  <c r="CB593" i="3"/>
  <c r="CJ593" i="3" s="1"/>
  <c r="CB595" i="3"/>
  <c r="CJ595" i="3" s="1"/>
  <c r="CB596" i="3"/>
  <c r="CJ596" i="3" s="1"/>
  <c r="CB597" i="3"/>
  <c r="CJ597" i="3" s="1"/>
  <c r="CB598" i="3"/>
  <c r="CJ598" i="3" s="1"/>
  <c r="CB600" i="3"/>
  <c r="CJ600" i="3" s="1"/>
  <c r="CB601" i="3"/>
  <c r="CJ601" i="3" s="1"/>
  <c r="CB602" i="3"/>
  <c r="CJ602" i="3" s="1"/>
  <c r="CB603" i="3"/>
  <c r="CJ603" i="3" s="1"/>
  <c r="CB605" i="3"/>
  <c r="CJ605" i="3" s="1"/>
  <c r="CB606" i="3"/>
  <c r="CJ606" i="3" s="1"/>
  <c r="CB607" i="3"/>
  <c r="CJ607" i="3" s="1"/>
  <c r="CB608" i="3"/>
  <c r="CJ608" i="3" s="1"/>
  <c r="CB610" i="3"/>
  <c r="CJ610" i="3" s="1"/>
  <c r="CB611" i="3"/>
  <c r="CJ611" i="3" s="1"/>
  <c r="CB612" i="3"/>
  <c r="CJ612" i="3" s="1"/>
  <c r="CB613" i="3"/>
  <c r="CJ613" i="3" s="1"/>
  <c r="CB615" i="3"/>
  <c r="CJ615" i="3" s="1"/>
  <c r="CB616" i="3"/>
  <c r="CJ616" i="3" s="1"/>
  <c r="CB617" i="3"/>
  <c r="CJ617" i="3" s="1"/>
  <c r="CB618" i="3"/>
  <c r="CJ618" i="3" s="1"/>
  <c r="CB620" i="3"/>
  <c r="CJ620" i="3" s="1"/>
  <c r="CB621" i="3"/>
  <c r="CJ621" i="3" s="1"/>
  <c r="CB622" i="3"/>
  <c r="CJ622" i="3" s="1"/>
  <c r="CB623" i="3"/>
  <c r="CJ623" i="3" s="1"/>
  <c r="CB625" i="3"/>
  <c r="CJ625" i="3" s="1"/>
  <c r="CB626" i="3"/>
  <c r="CJ626" i="3" s="1"/>
  <c r="CB627" i="3"/>
  <c r="CJ627" i="3" s="1"/>
  <c r="CB628" i="3"/>
  <c r="CJ628" i="3" s="1"/>
  <c r="CB630" i="3"/>
  <c r="CJ630" i="3" s="1"/>
  <c r="CB631" i="3"/>
  <c r="CJ631" i="3" s="1"/>
  <c r="CB632" i="3"/>
  <c r="CJ632" i="3" s="1"/>
  <c r="CB633" i="3"/>
  <c r="CJ633" i="3" s="1"/>
  <c r="CB635" i="3"/>
  <c r="CJ635" i="3" s="1"/>
  <c r="CB636" i="3"/>
  <c r="CJ636" i="3" s="1"/>
  <c r="CB637" i="3"/>
  <c r="CJ637" i="3" s="1"/>
  <c r="CB638" i="3"/>
  <c r="CJ638" i="3" s="1"/>
  <c r="CB640" i="3"/>
  <c r="CJ640" i="3" s="1"/>
  <c r="CB641" i="3"/>
  <c r="CJ641" i="3" s="1"/>
  <c r="CB642" i="3"/>
  <c r="CJ642" i="3" s="1"/>
  <c r="CB643" i="3"/>
  <c r="CJ643" i="3" s="1"/>
  <c r="CB645" i="3"/>
  <c r="CJ645" i="3" s="1"/>
  <c r="CB646" i="3"/>
  <c r="CJ646" i="3" s="1"/>
  <c r="CB647" i="3"/>
  <c r="CJ647" i="3" s="1"/>
  <c r="CB648" i="3"/>
  <c r="CJ648" i="3" s="1"/>
  <c r="CB650" i="3"/>
  <c r="CJ650" i="3" s="1"/>
  <c r="CB651" i="3"/>
  <c r="CJ651" i="3" s="1"/>
  <c r="CB652" i="3"/>
  <c r="CJ652" i="3" s="1"/>
  <c r="CB653" i="3"/>
  <c r="CJ653" i="3" s="1"/>
  <c r="CB655" i="3"/>
  <c r="CJ655" i="3" s="1"/>
  <c r="CB656" i="3"/>
  <c r="CJ656" i="3" s="1"/>
  <c r="CB657" i="3"/>
  <c r="CJ657" i="3" s="1"/>
  <c r="CB658" i="3"/>
  <c r="CJ658" i="3" s="1"/>
  <c r="CB660" i="3"/>
  <c r="CJ660" i="3" s="1"/>
  <c r="CB661" i="3"/>
  <c r="CJ661" i="3" s="1"/>
  <c r="CB662" i="3"/>
  <c r="CJ662" i="3" s="1"/>
  <c r="CB663" i="3"/>
  <c r="CJ663" i="3" s="1"/>
  <c r="CB665" i="3"/>
  <c r="CJ665" i="3" s="1"/>
  <c r="CB666" i="3"/>
  <c r="CJ666" i="3" s="1"/>
  <c r="CB667" i="3"/>
  <c r="CJ667" i="3" s="1"/>
  <c r="CB668" i="3"/>
  <c r="CJ668" i="3" s="1"/>
  <c r="CB670" i="3"/>
  <c r="CJ670" i="3" s="1"/>
  <c r="CB671" i="3"/>
  <c r="CJ671" i="3" s="1"/>
  <c r="CB672" i="3"/>
  <c r="CJ672" i="3" s="1"/>
  <c r="CB673" i="3"/>
  <c r="CJ673" i="3" s="1"/>
  <c r="CB675" i="3"/>
  <c r="CJ675" i="3" s="1"/>
  <c r="CB676" i="3"/>
  <c r="CJ676" i="3" s="1"/>
  <c r="CB677" i="3"/>
  <c r="CJ677" i="3" s="1"/>
  <c r="CB678" i="3"/>
  <c r="CJ678" i="3" s="1"/>
  <c r="CB680" i="3"/>
  <c r="CJ680" i="3" s="1"/>
  <c r="CB681" i="3"/>
  <c r="CJ681" i="3" s="1"/>
  <c r="CB682" i="3"/>
  <c r="CJ682" i="3" s="1"/>
  <c r="CB683" i="3"/>
  <c r="CJ683" i="3" s="1"/>
  <c r="CB685" i="3"/>
  <c r="CJ685" i="3" s="1"/>
  <c r="CB686" i="3"/>
  <c r="CJ686" i="3" s="1"/>
  <c r="CB687" i="3"/>
  <c r="CJ687" i="3" s="1"/>
  <c r="CB688" i="3"/>
  <c r="CJ688" i="3" s="1"/>
  <c r="CB690" i="3"/>
  <c r="CJ690" i="3" s="1"/>
  <c r="CB691" i="3"/>
  <c r="CJ691" i="3" s="1"/>
  <c r="CB692" i="3"/>
  <c r="CJ692" i="3" s="1"/>
  <c r="CB693" i="3"/>
  <c r="CJ693" i="3" s="1"/>
  <c r="CB695" i="3"/>
  <c r="CJ695" i="3" s="1"/>
  <c r="CB696" i="3"/>
  <c r="CJ696" i="3" s="1"/>
  <c r="CB697" i="3"/>
  <c r="CJ697" i="3" s="1"/>
  <c r="CB698" i="3"/>
  <c r="CJ698" i="3" s="1"/>
  <c r="CB700" i="3"/>
  <c r="CJ700" i="3" s="1"/>
  <c r="CB701" i="3"/>
  <c r="CJ701" i="3" s="1"/>
  <c r="CB702" i="3"/>
  <c r="CJ702" i="3" s="1"/>
  <c r="CB703" i="3"/>
  <c r="CJ703" i="3" s="1"/>
  <c r="CB705" i="3"/>
  <c r="CJ705" i="3" s="1"/>
  <c r="CB706" i="3"/>
  <c r="CJ706" i="3" s="1"/>
  <c r="CB707" i="3"/>
  <c r="CJ707" i="3" s="1"/>
  <c r="CB708" i="3"/>
  <c r="CJ708" i="3" s="1"/>
  <c r="CB710" i="3"/>
  <c r="CJ710" i="3" s="1"/>
  <c r="CB711" i="3"/>
  <c r="CJ711" i="3" s="1"/>
  <c r="CB712" i="3"/>
  <c r="CJ712" i="3" s="1"/>
  <c r="CB713" i="3"/>
  <c r="CJ713" i="3" s="1"/>
  <c r="CB715" i="3"/>
  <c r="CJ715" i="3" s="1"/>
  <c r="CB716" i="3"/>
  <c r="CJ716" i="3" s="1"/>
  <c r="CB717" i="3"/>
  <c r="CJ717" i="3" s="1"/>
  <c r="CB718" i="3"/>
  <c r="CJ718" i="3" s="1"/>
  <c r="CB720" i="3"/>
  <c r="CJ720" i="3" s="1"/>
  <c r="CB721" i="3"/>
  <c r="CJ721" i="3" s="1"/>
  <c r="CB722" i="3"/>
  <c r="CJ722" i="3" s="1"/>
  <c r="CB723" i="3"/>
  <c r="CJ723" i="3" s="1"/>
  <c r="CB725" i="3"/>
  <c r="CJ725" i="3" s="1"/>
  <c r="CB726" i="3"/>
  <c r="CJ726" i="3" s="1"/>
  <c r="CB727" i="3"/>
  <c r="CJ727" i="3" s="1"/>
  <c r="CB728" i="3"/>
  <c r="CJ728" i="3" s="1"/>
  <c r="CB730" i="3"/>
  <c r="CJ730" i="3" s="1"/>
  <c r="CB731" i="3"/>
  <c r="CJ731" i="3" s="1"/>
  <c r="CB732" i="3"/>
  <c r="CJ732" i="3" s="1"/>
  <c r="CB733" i="3"/>
  <c r="CJ733" i="3" s="1"/>
  <c r="CB735" i="3"/>
  <c r="CJ735" i="3" s="1"/>
  <c r="CB736" i="3"/>
  <c r="CJ736" i="3" s="1"/>
  <c r="CB737" i="3"/>
  <c r="CJ737" i="3" s="1"/>
  <c r="CB738" i="3"/>
  <c r="CJ738" i="3" s="1"/>
  <c r="CB740" i="3"/>
  <c r="CJ740" i="3" s="1"/>
  <c r="CB741" i="3"/>
  <c r="CJ741" i="3" s="1"/>
  <c r="CB742" i="3"/>
  <c r="CJ742" i="3" s="1"/>
  <c r="CB743" i="3"/>
  <c r="CJ743" i="3" s="1"/>
  <c r="CB745" i="3"/>
  <c r="CJ745" i="3" s="1"/>
  <c r="CB746" i="3"/>
  <c r="CJ746" i="3" s="1"/>
  <c r="CB747" i="3"/>
  <c r="CJ747" i="3" s="1"/>
  <c r="CB748" i="3"/>
  <c r="CJ748" i="3" s="1"/>
  <c r="CB750" i="3"/>
  <c r="CJ750" i="3" s="1"/>
  <c r="CB751" i="3"/>
  <c r="CJ751" i="3" s="1"/>
  <c r="CB752" i="3"/>
  <c r="CJ752" i="3" s="1"/>
  <c r="CB753" i="3"/>
  <c r="CJ753" i="3" s="1"/>
  <c r="CB755" i="3"/>
  <c r="CJ755" i="3" s="1"/>
  <c r="CB756" i="3"/>
  <c r="CJ756" i="3" s="1"/>
  <c r="CB757" i="3"/>
  <c r="CJ757" i="3" s="1"/>
  <c r="CB758" i="3"/>
  <c r="CJ758" i="3" s="1"/>
  <c r="CB760" i="3"/>
  <c r="CJ760" i="3" s="1"/>
  <c r="CB761" i="3"/>
  <c r="CJ761" i="3" s="1"/>
  <c r="CB762" i="3"/>
  <c r="CJ762" i="3" s="1"/>
  <c r="CB763" i="3"/>
  <c r="CJ763" i="3" s="1"/>
  <c r="CB765" i="3"/>
  <c r="CJ765" i="3" s="1"/>
  <c r="CB766" i="3"/>
  <c r="CJ766" i="3" s="1"/>
  <c r="CB767" i="3"/>
  <c r="CJ767" i="3" s="1"/>
  <c r="CB768" i="3"/>
  <c r="CJ768" i="3" s="1"/>
  <c r="CB770" i="3"/>
  <c r="CJ770" i="3" s="1"/>
  <c r="CB771" i="3"/>
  <c r="CJ771" i="3" s="1"/>
  <c r="CB772" i="3"/>
  <c r="CJ772" i="3" s="1"/>
  <c r="CB773" i="3"/>
  <c r="CJ773" i="3" s="1"/>
  <c r="CB775" i="3"/>
  <c r="CJ775" i="3" s="1"/>
  <c r="CB776" i="3"/>
  <c r="CJ776" i="3" s="1"/>
  <c r="CB777" i="3"/>
  <c r="CJ777" i="3" s="1"/>
  <c r="CB778" i="3"/>
  <c r="CJ778" i="3" s="1"/>
  <c r="CB780" i="3"/>
  <c r="CJ780" i="3" s="1"/>
  <c r="CB781" i="3"/>
  <c r="CJ781" i="3" s="1"/>
  <c r="CB782" i="3"/>
  <c r="CJ782" i="3" s="1"/>
  <c r="CB783" i="3"/>
  <c r="CJ783" i="3" s="1"/>
  <c r="CB785" i="3"/>
  <c r="CJ785" i="3" s="1"/>
  <c r="CB786" i="3"/>
  <c r="CJ786" i="3" s="1"/>
  <c r="CB787" i="3"/>
  <c r="CJ787" i="3" s="1"/>
  <c r="CB788" i="3"/>
  <c r="CJ788" i="3" s="1"/>
  <c r="CB790" i="3"/>
  <c r="CJ790" i="3" s="1"/>
  <c r="CB791" i="3"/>
  <c r="CJ791" i="3" s="1"/>
  <c r="CB792" i="3"/>
  <c r="CJ792" i="3" s="1"/>
  <c r="CB793" i="3"/>
  <c r="CJ793" i="3" s="1"/>
  <c r="CB795" i="3"/>
  <c r="CJ795" i="3" s="1"/>
  <c r="CB796" i="3"/>
  <c r="CJ796" i="3" s="1"/>
  <c r="CB797" i="3"/>
  <c r="CJ797" i="3" s="1"/>
  <c r="CB798" i="3"/>
  <c r="CJ798" i="3" s="1"/>
  <c r="CB800" i="3"/>
  <c r="CJ800" i="3" s="1"/>
  <c r="CB801" i="3"/>
  <c r="CJ801" i="3" s="1"/>
  <c r="CB802" i="3"/>
  <c r="CJ802" i="3" s="1"/>
  <c r="CB803" i="3"/>
  <c r="CJ803" i="3" s="1"/>
  <c r="CB805" i="3"/>
  <c r="CJ805" i="3" s="1"/>
  <c r="CB806" i="3"/>
  <c r="CJ806" i="3" s="1"/>
  <c r="CB807" i="3"/>
  <c r="CJ807" i="3" s="1"/>
  <c r="CB808" i="3"/>
  <c r="CJ808" i="3" s="1"/>
  <c r="CB810" i="3"/>
  <c r="CJ810" i="3" s="1"/>
  <c r="CB811" i="3"/>
  <c r="CJ811" i="3" s="1"/>
  <c r="CB812" i="3"/>
  <c r="CJ812" i="3" s="1"/>
  <c r="CB813" i="3"/>
  <c r="CJ813" i="3" s="1"/>
  <c r="CB815" i="3"/>
  <c r="CJ815" i="3" s="1"/>
  <c r="CB816" i="3"/>
  <c r="CJ816" i="3" s="1"/>
  <c r="CB817" i="3"/>
  <c r="CJ817" i="3" s="1"/>
  <c r="CB818" i="3"/>
  <c r="CJ818" i="3" s="1"/>
  <c r="CB820" i="3"/>
  <c r="CJ820" i="3" s="1"/>
  <c r="CB821" i="3"/>
  <c r="CJ821" i="3" s="1"/>
  <c r="CB822" i="3"/>
  <c r="CJ822" i="3" s="1"/>
  <c r="CB823" i="3"/>
  <c r="CJ823" i="3" s="1"/>
  <c r="CB825" i="3"/>
  <c r="CJ825" i="3" s="1"/>
  <c r="CB826" i="3"/>
  <c r="CJ826" i="3" s="1"/>
  <c r="CB827" i="3"/>
  <c r="CJ827" i="3" s="1"/>
  <c r="CB828" i="3"/>
  <c r="CJ828" i="3" s="1"/>
  <c r="CB830" i="3"/>
  <c r="CJ830" i="3" s="1"/>
  <c r="CB831" i="3"/>
  <c r="CJ831" i="3" s="1"/>
  <c r="CB832" i="3"/>
  <c r="CJ832" i="3" s="1"/>
  <c r="CB833" i="3"/>
  <c r="CJ833" i="3" s="1"/>
  <c r="CB835" i="3"/>
  <c r="CJ835" i="3" s="1"/>
  <c r="CB836" i="3"/>
  <c r="CJ836" i="3" s="1"/>
  <c r="CB837" i="3"/>
  <c r="CJ837" i="3" s="1"/>
  <c r="CB838" i="3"/>
  <c r="CJ838" i="3" s="1"/>
  <c r="CB840" i="3"/>
  <c r="CJ840" i="3" s="1"/>
  <c r="CB841" i="3"/>
  <c r="CJ841" i="3" s="1"/>
  <c r="CB842" i="3"/>
  <c r="CJ842" i="3" s="1"/>
  <c r="CB843" i="3"/>
  <c r="CJ843" i="3" s="1"/>
  <c r="CB845" i="3"/>
  <c r="CJ845" i="3" s="1"/>
  <c r="CB846" i="3"/>
  <c r="CJ846" i="3" s="1"/>
  <c r="CB847" i="3"/>
  <c r="CJ847" i="3" s="1"/>
  <c r="CB848" i="3"/>
  <c r="CJ848" i="3" s="1"/>
  <c r="CB850" i="3"/>
  <c r="CJ850" i="3" s="1"/>
  <c r="CB851" i="3"/>
  <c r="CJ851" i="3" s="1"/>
  <c r="CB852" i="3"/>
  <c r="CJ852" i="3" s="1"/>
  <c r="CB853" i="3"/>
  <c r="CJ853" i="3" s="1"/>
  <c r="CB855" i="3"/>
  <c r="CJ855" i="3" s="1"/>
  <c r="CB856" i="3"/>
  <c r="CJ856" i="3" s="1"/>
  <c r="CB857" i="3"/>
  <c r="CJ857" i="3" s="1"/>
  <c r="CB858" i="3"/>
  <c r="CJ858" i="3" s="1"/>
  <c r="CB860" i="3"/>
  <c r="CJ860" i="3" s="1"/>
  <c r="CB861" i="3"/>
  <c r="CJ861" i="3" s="1"/>
  <c r="CB862" i="3"/>
  <c r="CJ862" i="3" s="1"/>
  <c r="CB863" i="3"/>
  <c r="CJ863" i="3" s="1"/>
  <c r="CB865" i="3"/>
  <c r="CJ865" i="3" s="1"/>
  <c r="CB866" i="3"/>
  <c r="CJ866" i="3" s="1"/>
  <c r="CB867" i="3"/>
  <c r="CJ867" i="3" s="1"/>
  <c r="CB868" i="3"/>
  <c r="CJ868" i="3" s="1"/>
  <c r="CB870" i="3"/>
  <c r="CJ870" i="3" s="1"/>
  <c r="CB871" i="3"/>
  <c r="CJ871" i="3" s="1"/>
  <c r="CB872" i="3"/>
  <c r="CJ872" i="3" s="1"/>
  <c r="CB873" i="3"/>
  <c r="CJ873" i="3" s="1"/>
  <c r="CB875" i="3"/>
  <c r="CJ875" i="3" s="1"/>
  <c r="CB876" i="3"/>
  <c r="CJ876" i="3" s="1"/>
  <c r="CB877" i="3"/>
  <c r="CJ877" i="3" s="1"/>
  <c r="CB878" i="3"/>
  <c r="CJ878" i="3" s="1"/>
  <c r="CB880" i="3"/>
  <c r="CJ880" i="3" s="1"/>
  <c r="CB881" i="3"/>
  <c r="CJ881" i="3" s="1"/>
  <c r="CB882" i="3"/>
  <c r="CJ882" i="3" s="1"/>
  <c r="CB883" i="3"/>
  <c r="CJ883" i="3" s="1"/>
  <c r="CB885" i="3"/>
  <c r="CJ885" i="3" s="1"/>
  <c r="CB886" i="3"/>
  <c r="CJ886" i="3" s="1"/>
  <c r="CB887" i="3"/>
  <c r="CJ887" i="3" s="1"/>
  <c r="CB888" i="3"/>
  <c r="CJ888" i="3" s="1"/>
  <c r="CB890" i="3"/>
  <c r="CJ890" i="3" s="1"/>
  <c r="CB891" i="3"/>
  <c r="CJ891" i="3" s="1"/>
  <c r="CB892" i="3"/>
  <c r="CJ892" i="3" s="1"/>
  <c r="CB893" i="3"/>
  <c r="CJ893" i="3" s="1"/>
  <c r="CB895" i="3"/>
  <c r="CJ895" i="3" s="1"/>
  <c r="CB896" i="3"/>
  <c r="CJ896" i="3" s="1"/>
  <c r="CB897" i="3"/>
  <c r="CJ897" i="3" s="1"/>
  <c r="CB898" i="3"/>
  <c r="CJ898" i="3" s="1"/>
  <c r="CB900" i="3"/>
  <c r="CJ900" i="3" s="1"/>
  <c r="CB901" i="3"/>
  <c r="CJ901" i="3" s="1"/>
  <c r="CB902" i="3"/>
  <c r="CJ902" i="3" s="1"/>
  <c r="CB903" i="3"/>
  <c r="CJ903" i="3" s="1"/>
  <c r="CB905" i="3"/>
  <c r="CJ905" i="3" s="1"/>
  <c r="CB906" i="3"/>
  <c r="CJ906" i="3" s="1"/>
  <c r="CB907" i="3"/>
  <c r="CJ907" i="3" s="1"/>
  <c r="CB908" i="3"/>
  <c r="CJ908" i="3" s="1"/>
  <c r="CB910" i="3"/>
  <c r="CJ910" i="3" s="1"/>
  <c r="CB911" i="3"/>
  <c r="CJ911" i="3" s="1"/>
  <c r="CB912" i="3"/>
  <c r="CJ912" i="3" s="1"/>
  <c r="CB913" i="3"/>
  <c r="CJ913" i="3" s="1"/>
  <c r="CB915" i="3"/>
  <c r="CJ915" i="3" s="1"/>
  <c r="CB916" i="3"/>
  <c r="CJ916" i="3" s="1"/>
  <c r="CB917" i="3"/>
  <c r="CJ917" i="3" s="1"/>
  <c r="CB918" i="3"/>
  <c r="CJ918" i="3" s="1"/>
  <c r="CB920" i="3"/>
  <c r="CJ920" i="3" s="1"/>
  <c r="CB921" i="3"/>
  <c r="CJ921" i="3" s="1"/>
  <c r="CB922" i="3"/>
  <c r="CJ922" i="3" s="1"/>
  <c r="CB923" i="3"/>
  <c r="CJ923" i="3" s="1"/>
  <c r="CB925" i="3"/>
  <c r="CJ925" i="3" s="1"/>
  <c r="CB926" i="3"/>
  <c r="CJ926" i="3" s="1"/>
  <c r="CB927" i="3"/>
  <c r="CJ927" i="3" s="1"/>
  <c r="CB928" i="3"/>
  <c r="CJ928" i="3" s="1"/>
  <c r="CB930" i="3"/>
  <c r="CJ930" i="3" s="1"/>
  <c r="CB931" i="3"/>
  <c r="CJ931" i="3" s="1"/>
  <c r="CB932" i="3"/>
  <c r="CJ932" i="3" s="1"/>
  <c r="CB933" i="3"/>
  <c r="CJ933" i="3" s="1"/>
  <c r="CB935" i="3"/>
  <c r="CJ935" i="3" s="1"/>
  <c r="CB936" i="3"/>
  <c r="CJ936" i="3" s="1"/>
  <c r="CB937" i="3"/>
  <c r="CJ937" i="3" s="1"/>
  <c r="CB938" i="3"/>
  <c r="CJ938" i="3" s="1"/>
  <c r="CB940" i="3"/>
  <c r="CJ940" i="3" s="1"/>
  <c r="CB941" i="3"/>
  <c r="CJ941" i="3" s="1"/>
  <c r="CB942" i="3"/>
  <c r="CJ942" i="3" s="1"/>
  <c r="CB943" i="3"/>
  <c r="CJ943" i="3" s="1"/>
  <c r="CB945" i="3"/>
  <c r="CJ945" i="3" s="1"/>
  <c r="CB946" i="3"/>
  <c r="CJ946" i="3" s="1"/>
  <c r="CB947" i="3"/>
  <c r="CJ947" i="3" s="1"/>
  <c r="CB948" i="3"/>
  <c r="CJ948" i="3" s="1"/>
  <c r="CB950" i="3"/>
  <c r="CJ950" i="3" s="1"/>
  <c r="CB951" i="3"/>
  <c r="CJ951" i="3" s="1"/>
  <c r="CB952" i="3"/>
  <c r="CJ952" i="3" s="1"/>
  <c r="CB953" i="3"/>
  <c r="CJ953" i="3" s="1"/>
  <c r="CB955" i="3"/>
  <c r="CJ955" i="3" s="1"/>
  <c r="CB956" i="3"/>
  <c r="CJ956" i="3" s="1"/>
  <c r="CB957" i="3"/>
  <c r="CJ957" i="3" s="1"/>
  <c r="CB958" i="3"/>
  <c r="CJ958" i="3" s="1"/>
  <c r="CB960" i="3"/>
  <c r="CJ960" i="3" s="1"/>
  <c r="CB961" i="3"/>
  <c r="CJ961" i="3" s="1"/>
  <c r="CB962" i="3"/>
  <c r="CJ962" i="3" s="1"/>
  <c r="CB963" i="3"/>
  <c r="CJ963" i="3" s="1"/>
  <c r="CB965" i="3"/>
  <c r="CJ965" i="3" s="1"/>
  <c r="CB966" i="3"/>
  <c r="CJ966" i="3" s="1"/>
  <c r="CB967" i="3"/>
  <c r="CJ967" i="3" s="1"/>
  <c r="CB968" i="3"/>
  <c r="CJ968" i="3" s="1"/>
  <c r="CB970" i="3"/>
  <c r="CJ970" i="3" s="1"/>
  <c r="CB971" i="3"/>
  <c r="CJ971" i="3" s="1"/>
  <c r="CB972" i="3"/>
  <c r="CJ972" i="3" s="1"/>
  <c r="CB973" i="3"/>
  <c r="CJ973" i="3" s="1"/>
  <c r="CB975" i="3"/>
  <c r="CJ975" i="3" s="1"/>
  <c r="CB976" i="3"/>
  <c r="CJ976" i="3" s="1"/>
  <c r="CB977" i="3"/>
  <c r="CJ977" i="3" s="1"/>
  <c r="CB978" i="3"/>
  <c r="CJ978" i="3" s="1"/>
  <c r="CB980" i="3"/>
  <c r="CJ980" i="3" s="1"/>
  <c r="CB981" i="3"/>
  <c r="CJ981" i="3" s="1"/>
  <c r="CB982" i="3"/>
  <c r="CJ982" i="3" s="1"/>
  <c r="CB983" i="3"/>
  <c r="CJ983" i="3" s="1"/>
  <c r="CB985" i="3"/>
  <c r="CJ985" i="3" s="1"/>
  <c r="CB986" i="3"/>
  <c r="CJ986" i="3" s="1"/>
  <c r="CB987" i="3"/>
  <c r="CJ987" i="3" s="1"/>
  <c r="CB988" i="3"/>
  <c r="CJ988" i="3" s="1"/>
  <c r="CB990" i="3"/>
  <c r="CJ990" i="3" s="1"/>
  <c r="CB991" i="3"/>
  <c r="CJ991" i="3" s="1"/>
  <c r="CB992" i="3"/>
  <c r="CJ992" i="3" s="1"/>
  <c r="CB993" i="3"/>
  <c r="CJ993" i="3" s="1"/>
  <c r="CB995" i="3"/>
  <c r="CJ995" i="3" s="1"/>
  <c r="CB996" i="3"/>
  <c r="CJ996" i="3" s="1"/>
  <c r="CB997" i="3"/>
  <c r="CJ997" i="3" s="1"/>
  <c r="CB998" i="3"/>
  <c r="CJ998" i="3" s="1"/>
  <c r="CB1000" i="3"/>
  <c r="CJ1000" i="3" s="1"/>
  <c r="CB1001" i="3"/>
  <c r="CJ1001" i="3" s="1"/>
  <c r="CB1002" i="3"/>
  <c r="CJ1002" i="3" s="1"/>
  <c r="CB1003" i="3"/>
  <c r="CJ1003" i="3" s="1"/>
  <c r="CB1005" i="3"/>
  <c r="CJ1005" i="3" s="1"/>
  <c r="CB1006" i="3"/>
  <c r="CJ1006" i="3" s="1"/>
  <c r="CB1007" i="3"/>
  <c r="CJ1007" i="3" s="1"/>
  <c r="CB1008" i="3"/>
  <c r="CJ1008" i="3" s="1"/>
  <c r="CB1010" i="3"/>
  <c r="CJ1010" i="3" s="1"/>
  <c r="CB1011" i="3"/>
  <c r="CJ1011" i="3" s="1"/>
  <c r="CB1012" i="3"/>
  <c r="CJ1012" i="3" s="1"/>
  <c r="CB1013" i="3"/>
  <c r="CJ1013" i="3" s="1"/>
  <c r="CB1015" i="3"/>
  <c r="CJ1015" i="3" s="1"/>
  <c r="CB1016" i="3"/>
  <c r="CJ1016" i="3" s="1"/>
  <c r="CB1017" i="3"/>
  <c r="CJ1017" i="3" s="1"/>
  <c r="CB1018" i="3"/>
  <c r="CJ1018" i="3" s="1"/>
  <c r="CB1020" i="3"/>
  <c r="CJ1020" i="3" s="1"/>
  <c r="CB1021" i="3"/>
  <c r="CJ1021" i="3" s="1"/>
  <c r="CB1022" i="3"/>
  <c r="CJ1022" i="3" s="1"/>
  <c r="CB1023" i="3"/>
  <c r="CJ1023" i="3" s="1"/>
  <c r="CB1025" i="3"/>
  <c r="CJ1025" i="3" s="1"/>
  <c r="CB1026" i="3"/>
  <c r="CJ1026" i="3" s="1"/>
  <c r="CB1027" i="3"/>
  <c r="CJ1027" i="3" s="1"/>
  <c r="CB1028" i="3"/>
  <c r="CJ1028" i="3" s="1"/>
  <c r="CB1030" i="3"/>
  <c r="CJ1030" i="3" s="1"/>
  <c r="CB1031" i="3"/>
  <c r="CJ1031" i="3" s="1"/>
  <c r="CB1032" i="3"/>
  <c r="CJ1032" i="3" s="1"/>
  <c r="CB1033" i="3"/>
  <c r="CJ1033" i="3" s="1"/>
  <c r="CB1035" i="3"/>
  <c r="CJ1035" i="3" s="1"/>
  <c r="CB1036" i="3"/>
  <c r="CJ1036" i="3" s="1"/>
  <c r="CB1037" i="3"/>
  <c r="CJ1037" i="3" s="1"/>
  <c r="CB1038" i="3"/>
  <c r="CJ1038" i="3" s="1"/>
  <c r="CB1040" i="3"/>
  <c r="CJ1040" i="3" s="1"/>
  <c r="CB1041" i="3"/>
  <c r="CJ1041" i="3" s="1"/>
  <c r="CB1042" i="3"/>
  <c r="CJ1042" i="3" s="1"/>
  <c r="CB1043" i="3"/>
  <c r="CJ1043" i="3" s="1"/>
  <c r="CB1045" i="3"/>
  <c r="CJ1045" i="3" s="1"/>
  <c r="CB1046" i="3"/>
  <c r="CJ1046" i="3" s="1"/>
  <c r="CB1047" i="3"/>
  <c r="CJ1047" i="3" s="1"/>
  <c r="CB1048" i="3"/>
  <c r="CJ1048" i="3" s="1"/>
  <c r="CB1050" i="3"/>
  <c r="CJ1050" i="3" s="1"/>
  <c r="CB1051" i="3"/>
  <c r="CJ1051" i="3" s="1"/>
  <c r="CB1052" i="3"/>
  <c r="CJ1052" i="3" s="1"/>
  <c r="CB1053" i="3"/>
  <c r="CJ1053" i="3" s="1"/>
  <c r="CB1055" i="3"/>
  <c r="CJ1055" i="3" s="1"/>
  <c r="CB1056" i="3"/>
  <c r="CJ1056" i="3" s="1"/>
  <c r="CB1057" i="3"/>
  <c r="CJ1057" i="3" s="1"/>
  <c r="CB1058" i="3"/>
  <c r="CJ1058" i="3" s="1"/>
  <c r="CB1060" i="3"/>
  <c r="CJ1060" i="3" s="1"/>
  <c r="CB1061" i="3"/>
  <c r="CJ1061" i="3" s="1"/>
  <c r="CB1062" i="3"/>
  <c r="CJ1062" i="3" s="1"/>
  <c r="CB1063" i="3"/>
  <c r="CJ1063" i="3" s="1"/>
  <c r="CB1065" i="3"/>
  <c r="CJ1065" i="3" s="1"/>
  <c r="CB1066" i="3"/>
  <c r="CJ1066" i="3" s="1"/>
  <c r="CB1067" i="3"/>
  <c r="CJ1067" i="3" s="1"/>
  <c r="CB1068" i="3"/>
  <c r="CJ1068" i="3" s="1"/>
  <c r="CB1070" i="3"/>
  <c r="CJ1070" i="3" s="1"/>
  <c r="CB1071" i="3"/>
  <c r="CJ1071" i="3" s="1"/>
  <c r="CB1072" i="3"/>
  <c r="CJ1072" i="3" s="1"/>
  <c r="CB1073" i="3"/>
  <c r="CJ1073" i="3" s="1"/>
  <c r="CB1075" i="3"/>
  <c r="CJ1075" i="3" s="1"/>
  <c r="CB1076" i="3"/>
  <c r="CJ1076" i="3" s="1"/>
  <c r="CB1077" i="3"/>
  <c r="CJ1077" i="3" s="1"/>
  <c r="CB1078" i="3"/>
  <c r="CJ1078" i="3" s="1"/>
  <c r="CB1080" i="3"/>
  <c r="CJ1080" i="3" s="1"/>
  <c r="CB1081" i="3"/>
  <c r="CJ1081" i="3" s="1"/>
  <c r="CB1082" i="3"/>
  <c r="CJ1082" i="3" s="1"/>
  <c r="CB1083" i="3"/>
  <c r="CJ1083" i="3" s="1"/>
  <c r="CB1085" i="3"/>
  <c r="CJ1085" i="3" s="1"/>
  <c r="CB1086" i="3"/>
  <c r="CJ1086" i="3" s="1"/>
  <c r="CB1087" i="3"/>
  <c r="CJ1087" i="3" s="1"/>
  <c r="CB1088" i="3"/>
  <c r="CJ1088" i="3" s="1"/>
  <c r="CB1090" i="3"/>
  <c r="CJ1090" i="3" s="1"/>
  <c r="CB1091" i="3"/>
  <c r="CJ1091" i="3" s="1"/>
  <c r="CB1092" i="3"/>
  <c r="CJ1092" i="3" s="1"/>
  <c r="CB1093" i="3"/>
  <c r="CJ1093" i="3" s="1"/>
  <c r="CB1095" i="3"/>
  <c r="CJ1095" i="3" s="1"/>
  <c r="CB1096" i="3"/>
  <c r="CJ1096" i="3" s="1"/>
  <c r="CB1097" i="3"/>
  <c r="CJ1097" i="3" s="1"/>
  <c r="CB1098" i="3"/>
  <c r="CJ1098" i="3" s="1"/>
  <c r="CB1100" i="3"/>
  <c r="CJ1100" i="3" s="1"/>
  <c r="CB1101" i="3"/>
  <c r="CJ1101" i="3" s="1"/>
  <c r="CB1102" i="3"/>
  <c r="CJ1102" i="3" s="1"/>
  <c r="CB1103" i="3"/>
  <c r="CJ1103" i="3" s="1"/>
  <c r="CB1105" i="3"/>
  <c r="CJ1105" i="3" s="1"/>
  <c r="CB1106" i="3"/>
  <c r="CJ1106" i="3" s="1"/>
  <c r="CB1107" i="3"/>
  <c r="CJ1107" i="3" s="1"/>
  <c r="CB1108" i="3"/>
  <c r="CJ1108" i="3" s="1"/>
  <c r="CB1110" i="3"/>
  <c r="CJ1110" i="3" s="1"/>
  <c r="CB1111" i="3"/>
  <c r="CJ1111" i="3" s="1"/>
  <c r="CB1112" i="3"/>
  <c r="CJ1112" i="3" s="1"/>
  <c r="CB1113" i="3"/>
  <c r="CJ1113" i="3" s="1"/>
  <c r="CB1115" i="3"/>
  <c r="CJ1115" i="3" s="1"/>
  <c r="CB1116" i="3"/>
  <c r="CJ1116" i="3" s="1"/>
  <c r="CB1117" i="3"/>
  <c r="CJ1117" i="3" s="1"/>
  <c r="CB1118" i="3"/>
  <c r="CJ1118" i="3" s="1"/>
  <c r="CB1120" i="3"/>
  <c r="CJ1120" i="3" s="1"/>
  <c r="CB1121" i="3"/>
  <c r="CJ1121" i="3" s="1"/>
  <c r="CB1122" i="3"/>
  <c r="CJ1122" i="3" s="1"/>
  <c r="CB1123" i="3"/>
  <c r="CJ1123" i="3" s="1"/>
  <c r="CB1125" i="3"/>
  <c r="CJ1125" i="3" s="1"/>
  <c r="CB1126" i="3"/>
  <c r="CJ1126" i="3" s="1"/>
  <c r="CB1127" i="3"/>
  <c r="CJ1127" i="3" s="1"/>
  <c r="CB1128" i="3"/>
  <c r="CJ1128" i="3" s="1"/>
  <c r="CB1130" i="3"/>
  <c r="CJ1130" i="3" s="1"/>
  <c r="CB1131" i="3"/>
  <c r="CJ1131" i="3" s="1"/>
  <c r="CB1132" i="3"/>
  <c r="CJ1132" i="3" s="1"/>
  <c r="CB1133" i="3"/>
  <c r="CJ1133" i="3" s="1"/>
  <c r="CB1135" i="3"/>
  <c r="CJ1135" i="3" s="1"/>
  <c r="CB1136" i="3"/>
  <c r="CJ1136" i="3" s="1"/>
  <c r="CB1137" i="3"/>
  <c r="CJ1137" i="3" s="1"/>
  <c r="CB1138" i="3"/>
  <c r="CJ1138" i="3" s="1"/>
  <c r="CB1140" i="3"/>
  <c r="CJ1140" i="3" s="1"/>
  <c r="CB1141" i="3"/>
  <c r="CJ1141" i="3" s="1"/>
  <c r="CB1142" i="3"/>
  <c r="CJ1142" i="3" s="1"/>
  <c r="CB1143" i="3"/>
  <c r="CJ1143" i="3" s="1"/>
  <c r="CB1145" i="3"/>
  <c r="CJ1145" i="3" s="1"/>
  <c r="CB1146" i="3"/>
  <c r="CJ1146" i="3" s="1"/>
  <c r="CB1147" i="3"/>
  <c r="CJ1147" i="3" s="1"/>
  <c r="CB1148" i="3"/>
  <c r="CJ1148" i="3" s="1"/>
  <c r="CB1150" i="3"/>
  <c r="CJ1150" i="3" s="1"/>
  <c r="CB1151" i="3"/>
  <c r="CJ1151" i="3" s="1"/>
  <c r="CB1152" i="3"/>
  <c r="CJ1152" i="3" s="1"/>
  <c r="CB1153" i="3"/>
  <c r="CJ1153" i="3" s="1"/>
  <c r="CB1155" i="3"/>
  <c r="CJ1155" i="3" s="1"/>
  <c r="CB1156" i="3"/>
  <c r="CJ1156" i="3" s="1"/>
  <c r="CB1157" i="3"/>
  <c r="CJ1157" i="3" s="1"/>
  <c r="CB1158" i="3"/>
  <c r="CJ1158" i="3" s="1"/>
  <c r="CB1160" i="3"/>
  <c r="CJ1160" i="3" s="1"/>
  <c r="CB1161" i="3"/>
  <c r="CJ1161" i="3" s="1"/>
  <c r="CB1162" i="3"/>
  <c r="CJ1162" i="3" s="1"/>
  <c r="CB1163" i="3"/>
  <c r="CJ1163" i="3" s="1"/>
  <c r="CB1165" i="3"/>
  <c r="CJ1165" i="3" s="1"/>
  <c r="CB1166" i="3"/>
  <c r="CJ1166" i="3" s="1"/>
  <c r="CB1167" i="3"/>
  <c r="CJ1167" i="3" s="1"/>
  <c r="CB1168" i="3"/>
  <c r="CJ1168" i="3" s="1"/>
  <c r="CB1170" i="3"/>
  <c r="CJ1170" i="3" s="1"/>
  <c r="CB1171" i="3"/>
  <c r="CJ1171" i="3" s="1"/>
  <c r="CB1172" i="3"/>
  <c r="CJ1172" i="3" s="1"/>
  <c r="CB1173" i="3"/>
  <c r="CJ1173" i="3" s="1"/>
  <c r="CB1175" i="3"/>
  <c r="CJ1175" i="3" s="1"/>
  <c r="CB1176" i="3"/>
  <c r="CJ1176" i="3" s="1"/>
  <c r="CB1177" i="3"/>
  <c r="CJ1177" i="3" s="1"/>
  <c r="CB1178" i="3"/>
  <c r="CJ1178" i="3" s="1"/>
  <c r="CB1180" i="3"/>
  <c r="CJ1180" i="3" s="1"/>
  <c r="CB1181" i="3"/>
  <c r="CJ1181" i="3" s="1"/>
  <c r="CB1182" i="3"/>
  <c r="CJ1182" i="3" s="1"/>
  <c r="CB1183" i="3"/>
  <c r="CJ1183" i="3" s="1"/>
  <c r="CB1185" i="3"/>
  <c r="CJ1185" i="3" s="1"/>
  <c r="CB1186" i="3"/>
  <c r="CJ1186" i="3" s="1"/>
  <c r="CB1187" i="3"/>
  <c r="CJ1187" i="3" s="1"/>
  <c r="CB1188" i="3"/>
  <c r="CJ1188" i="3" s="1"/>
  <c r="CB1190" i="3"/>
  <c r="CJ1190" i="3" s="1"/>
  <c r="CB1191" i="3"/>
  <c r="CJ1191" i="3" s="1"/>
  <c r="CB1192" i="3"/>
  <c r="CJ1192" i="3" s="1"/>
  <c r="CB1193" i="3"/>
  <c r="CJ1193" i="3" s="1"/>
  <c r="CB1195" i="3"/>
  <c r="CJ1195" i="3" s="1"/>
  <c r="CB1196" i="3"/>
  <c r="CJ1196" i="3" s="1"/>
  <c r="CB1197" i="3"/>
  <c r="CJ1197" i="3" s="1"/>
  <c r="CB1198" i="3"/>
  <c r="CJ1198" i="3" s="1"/>
  <c r="CB1200" i="3"/>
  <c r="CJ1200" i="3" s="1"/>
  <c r="CB1201" i="3"/>
  <c r="CJ1201" i="3" s="1"/>
  <c r="CB1202" i="3"/>
  <c r="CJ1202" i="3" s="1"/>
  <c r="CB1203" i="3"/>
  <c r="CJ1203" i="3" s="1"/>
  <c r="CB1205" i="3"/>
  <c r="CJ1205" i="3" s="1"/>
  <c r="CB1206" i="3"/>
  <c r="CJ1206" i="3" s="1"/>
  <c r="CB1207" i="3"/>
  <c r="CJ1207" i="3" s="1"/>
  <c r="CB1208" i="3"/>
  <c r="CJ1208" i="3" s="1"/>
  <c r="CB1210" i="3"/>
  <c r="CJ1210" i="3" s="1"/>
  <c r="CB1211" i="3"/>
  <c r="CJ1211" i="3" s="1"/>
  <c r="CB1212" i="3"/>
  <c r="CJ1212" i="3" s="1"/>
  <c r="CB1213" i="3"/>
  <c r="CJ1213" i="3" s="1"/>
  <c r="CB1215" i="3"/>
  <c r="CJ1215" i="3" s="1"/>
  <c r="CB1216" i="3"/>
  <c r="CJ1216" i="3" s="1"/>
  <c r="CB1217" i="3"/>
  <c r="CJ1217" i="3" s="1"/>
  <c r="CB1218" i="3"/>
  <c r="CJ1218" i="3" s="1"/>
  <c r="CB1220" i="3"/>
  <c r="CJ1220" i="3" s="1"/>
  <c r="CB1221" i="3"/>
  <c r="CJ1221" i="3" s="1"/>
  <c r="CB1222" i="3"/>
  <c r="CJ1222" i="3" s="1"/>
  <c r="CB1223" i="3"/>
  <c r="CJ1223" i="3" s="1"/>
  <c r="CB1225" i="3"/>
  <c r="CJ1225" i="3" s="1"/>
  <c r="CB1226" i="3"/>
  <c r="CJ1226" i="3" s="1"/>
  <c r="CB1227" i="3"/>
  <c r="CJ1227" i="3" s="1"/>
  <c r="CB1228" i="3"/>
  <c r="CJ1228" i="3" s="1"/>
  <c r="CB1230" i="3"/>
  <c r="CJ1230" i="3" s="1"/>
  <c r="CB1231" i="3"/>
  <c r="CJ1231" i="3" s="1"/>
  <c r="CB1232" i="3"/>
  <c r="CJ1232" i="3" s="1"/>
  <c r="CB1233" i="3"/>
  <c r="CJ1233" i="3" s="1"/>
  <c r="CB1235" i="3"/>
  <c r="CJ1235" i="3" s="1"/>
  <c r="CB1236" i="3"/>
  <c r="CJ1236" i="3" s="1"/>
  <c r="CB1237" i="3"/>
  <c r="CJ1237" i="3" s="1"/>
  <c r="CB1238" i="3"/>
  <c r="CJ1238" i="3" s="1"/>
  <c r="CB1240" i="3"/>
  <c r="CJ1240" i="3" s="1"/>
  <c r="CB1241" i="3"/>
  <c r="CJ1241" i="3" s="1"/>
  <c r="CB1242" i="3"/>
  <c r="CJ1242" i="3" s="1"/>
  <c r="CB1243" i="3"/>
  <c r="CJ1243" i="3" s="1"/>
  <c r="CB1245" i="3"/>
  <c r="CJ1245" i="3" s="1"/>
  <c r="CB1246" i="3"/>
  <c r="CJ1246" i="3" s="1"/>
  <c r="CB1247" i="3"/>
  <c r="CJ1247" i="3" s="1"/>
  <c r="CB1248" i="3"/>
  <c r="CJ1248" i="3" s="1"/>
  <c r="CB1250" i="3"/>
  <c r="CJ1250" i="3" s="1"/>
  <c r="CB1251" i="3"/>
  <c r="CJ1251" i="3" s="1"/>
  <c r="CB1252" i="3"/>
  <c r="CJ1252" i="3" s="1"/>
  <c r="CB1253" i="3"/>
  <c r="CJ1253" i="3" s="1"/>
  <c r="CB1255" i="3"/>
  <c r="CJ1255" i="3" s="1"/>
  <c r="CB1256" i="3"/>
  <c r="CJ1256" i="3" s="1"/>
  <c r="CB1257" i="3"/>
  <c r="CJ1257" i="3" s="1"/>
  <c r="CB1258" i="3"/>
  <c r="CJ1258" i="3" s="1"/>
  <c r="CB1260" i="3"/>
  <c r="CJ1260" i="3" s="1"/>
  <c r="CB1261" i="3"/>
  <c r="CJ1261" i="3" s="1"/>
  <c r="CB1262" i="3"/>
  <c r="CJ1262" i="3" s="1"/>
  <c r="CB1263" i="3"/>
  <c r="CJ1263" i="3" s="1"/>
  <c r="CB1265" i="3"/>
  <c r="CJ1265" i="3" s="1"/>
  <c r="CB1266" i="3"/>
  <c r="CJ1266" i="3" s="1"/>
  <c r="CB1267" i="3"/>
  <c r="CJ1267" i="3" s="1"/>
  <c r="CB1268" i="3"/>
  <c r="CJ1268" i="3" s="1"/>
  <c r="CB1270" i="3"/>
  <c r="CJ1270" i="3" s="1"/>
  <c r="CB1271" i="3"/>
  <c r="CJ1271" i="3" s="1"/>
  <c r="CB1272" i="3"/>
  <c r="CJ1272" i="3" s="1"/>
  <c r="CB1273" i="3"/>
  <c r="CJ1273" i="3" s="1"/>
  <c r="CB1275" i="3"/>
  <c r="CJ1275" i="3" s="1"/>
  <c r="CB1276" i="3"/>
  <c r="CJ1276" i="3" s="1"/>
  <c r="CB1277" i="3"/>
  <c r="CJ1277" i="3" s="1"/>
  <c r="CB1278" i="3"/>
  <c r="CJ1278" i="3" s="1"/>
  <c r="CB1280" i="3"/>
  <c r="CJ1280" i="3" s="1"/>
  <c r="CB1281" i="3"/>
  <c r="CJ1281" i="3" s="1"/>
  <c r="CB1282" i="3"/>
  <c r="CJ1282" i="3" s="1"/>
  <c r="CB1283" i="3"/>
  <c r="CJ1283" i="3" s="1"/>
  <c r="CB1285" i="3"/>
  <c r="CJ1285" i="3" s="1"/>
  <c r="CB1286" i="3"/>
  <c r="CJ1286" i="3" s="1"/>
  <c r="CB1287" i="3"/>
  <c r="CJ1287" i="3" s="1"/>
  <c r="CB1288" i="3"/>
  <c r="CJ1288" i="3" s="1"/>
  <c r="CB1290" i="3"/>
  <c r="CJ1290" i="3" s="1"/>
  <c r="CB1291" i="3"/>
  <c r="CJ1291" i="3" s="1"/>
  <c r="CB1292" i="3"/>
  <c r="CJ1292" i="3" s="1"/>
  <c r="CB1293" i="3"/>
  <c r="CJ1293" i="3" s="1"/>
  <c r="CB1295" i="3"/>
  <c r="CJ1295" i="3" s="1"/>
  <c r="CB1296" i="3"/>
  <c r="CJ1296" i="3" s="1"/>
  <c r="CB1297" i="3"/>
  <c r="CJ1297" i="3" s="1"/>
  <c r="CB1298" i="3"/>
  <c r="CJ1298" i="3" s="1"/>
  <c r="CB1300" i="3"/>
  <c r="CJ1300" i="3" s="1"/>
  <c r="CB1301" i="3"/>
  <c r="CJ1301" i="3" s="1"/>
  <c r="CB1302" i="3"/>
  <c r="CJ1302" i="3" s="1"/>
  <c r="CB1303" i="3"/>
  <c r="CJ1303" i="3" s="1"/>
  <c r="CB1305" i="3"/>
  <c r="CJ1305" i="3" s="1"/>
  <c r="CB1306" i="3"/>
  <c r="CJ1306" i="3" s="1"/>
  <c r="CB1307" i="3"/>
  <c r="CJ1307" i="3" s="1"/>
  <c r="CB1308" i="3"/>
  <c r="CJ1308" i="3" s="1"/>
  <c r="CB1310" i="3"/>
  <c r="CJ1310" i="3" s="1"/>
  <c r="CB1311" i="3"/>
  <c r="CJ1311" i="3" s="1"/>
  <c r="CB1312" i="3"/>
  <c r="CJ1312" i="3" s="1"/>
  <c r="CB1313" i="3"/>
  <c r="CJ1313" i="3" s="1"/>
  <c r="CB1315" i="3"/>
  <c r="CJ1315" i="3" s="1"/>
  <c r="CB1316" i="3"/>
  <c r="CJ1316" i="3" s="1"/>
  <c r="CB1317" i="3"/>
  <c r="CJ1317" i="3" s="1"/>
  <c r="CB1318" i="3"/>
  <c r="CJ1318" i="3" s="1"/>
  <c r="CB1320" i="3"/>
  <c r="CJ1320" i="3" s="1"/>
  <c r="CB1321" i="3"/>
  <c r="CJ1321" i="3" s="1"/>
  <c r="CB1322" i="3"/>
  <c r="CJ1322" i="3" s="1"/>
  <c r="CB1323" i="3"/>
  <c r="CJ1323" i="3" s="1"/>
  <c r="CB1325" i="3"/>
  <c r="CJ1325" i="3" s="1"/>
  <c r="CB1326" i="3"/>
  <c r="CJ1326" i="3" s="1"/>
  <c r="CB1327" i="3"/>
  <c r="CJ1327" i="3" s="1"/>
  <c r="CB1328" i="3"/>
  <c r="CJ1328" i="3" s="1"/>
  <c r="CB1330" i="3"/>
  <c r="CJ1330" i="3" s="1"/>
  <c r="CB1331" i="3"/>
  <c r="CJ1331" i="3" s="1"/>
  <c r="CB1332" i="3"/>
  <c r="CJ1332" i="3" s="1"/>
  <c r="CB1333" i="3"/>
  <c r="CJ1333" i="3" s="1"/>
  <c r="CB1335" i="3"/>
  <c r="CJ1335" i="3" s="1"/>
  <c r="CB1336" i="3"/>
  <c r="CJ1336" i="3" s="1"/>
  <c r="CB1337" i="3"/>
  <c r="CJ1337" i="3" s="1"/>
  <c r="CB1338" i="3"/>
  <c r="CJ1338" i="3" s="1"/>
  <c r="CB1340" i="3"/>
  <c r="CJ1340" i="3" s="1"/>
  <c r="CB1341" i="3"/>
  <c r="CJ1341" i="3" s="1"/>
  <c r="CB1342" i="3"/>
  <c r="CJ1342" i="3" s="1"/>
  <c r="CB1343" i="3"/>
  <c r="CJ1343" i="3" s="1"/>
  <c r="CB1345" i="3"/>
  <c r="CJ1345" i="3" s="1"/>
  <c r="CB1346" i="3"/>
  <c r="CJ1346" i="3" s="1"/>
  <c r="CB1347" i="3"/>
  <c r="CJ1347" i="3" s="1"/>
  <c r="CB1348" i="3"/>
  <c r="CJ1348" i="3" s="1"/>
  <c r="CB1350" i="3"/>
  <c r="CJ1350" i="3" s="1"/>
  <c r="CB1351" i="3"/>
  <c r="CJ1351" i="3" s="1"/>
  <c r="CB1352" i="3"/>
  <c r="CJ1352" i="3" s="1"/>
  <c r="CB1353" i="3"/>
  <c r="CJ1353" i="3" s="1"/>
  <c r="CB1355" i="3"/>
  <c r="CJ1355" i="3" s="1"/>
  <c r="CB1356" i="3"/>
  <c r="CJ1356" i="3" s="1"/>
  <c r="CB1357" i="3"/>
  <c r="CJ1357" i="3" s="1"/>
  <c r="CB1358" i="3"/>
  <c r="CJ1358" i="3" s="1"/>
  <c r="CB1360" i="3"/>
  <c r="CJ1360" i="3" s="1"/>
  <c r="CB1361" i="3"/>
  <c r="CJ1361" i="3" s="1"/>
  <c r="CB1362" i="3"/>
  <c r="CJ1362" i="3" s="1"/>
  <c r="CB1363" i="3"/>
  <c r="CJ1363" i="3" s="1"/>
  <c r="CB1365" i="3"/>
  <c r="CJ1365" i="3" s="1"/>
  <c r="CB1366" i="3"/>
  <c r="CJ1366" i="3" s="1"/>
  <c r="CB1367" i="3"/>
  <c r="CJ1367" i="3" s="1"/>
  <c r="CB1368" i="3"/>
  <c r="CJ1368" i="3" s="1"/>
  <c r="CB1370" i="3"/>
  <c r="CJ1370" i="3" s="1"/>
  <c r="CB1371" i="3"/>
  <c r="CJ1371" i="3" s="1"/>
  <c r="CB1372" i="3"/>
  <c r="CJ1372" i="3" s="1"/>
  <c r="CB1373" i="3"/>
  <c r="CJ1373" i="3" s="1"/>
  <c r="CB1375" i="3"/>
  <c r="CJ1375" i="3" s="1"/>
  <c r="CB1376" i="3"/>
  <c r="CJ1376" i="3" s="1"/>
  <c r="CB1377" i="3"/>
  <c r="CJ1377" i="3" s="1"/>
  <c r="CB1378" i="3"/>
  <c r="CJ1378" i="3" s="1"/>
  <c r="CB1380" i="3"/>
  <c r="CJ1380" i="3" s="1"/>
  <c r="CB1381" i="3"/>
  <c r="CJ1381" i="3" s="1"/>
  <c r="CB1382" i="3"/>
  <c r="CJ1382" i="3" s="1"/>
  <c r="CB1383" i="3"/>
  <c r="CJ1383" i="3" s="1"/>
  <c r="CB1385" i="3"/>
  <c r="CJ1385" i="3" s="1"/>
  <c r="CB1386" i="3"/>
  <c r="CJ1386" i="3" s="1"/>
  <c r="CB1387" i="3"/>
  <c r="CJ1387" i="3" s="1"/>
  <c r="CB1388" i="3"/>
  <c r="CJ1388" i="3" s="1"/>
  <c r="CB1390" i="3"/>
  <c r="CJ1390" i="3" s="1"/>
  <c r="CB1391" i="3"/>
  <c r="CJ1391" i="3" s="1"/>
  <c r="CB1392" i="3"/>
  <c r="CJ1392" i="3" s="1"/>
  <c r="CB1393" i="3"/>
  <c r="CJ1393" i="3" s="1"/>
  <c r="CB1395" i="3"/>
  <c r="CJ1395" i="3" s="1"/>
  <c r="CB1396" i="3"/>
  <c r="CJ1396" i="3" s="1"/>
  <c r="CB1397" i="3"/>
  <c r="CJ1397" i="3" s="1"/>
  <c r="CB1398" i="3"/>
  <c r="CJ1398" i="3" s="1"/>
  <c r="CB1400" i="3"/>
  <c r="CJ1400" i="3" s="1"/>
  <c r="CB1401" i="3"/>
  <c r="CJ1401" i="3" s="1"/>
  <c r="CB1402" i="3"/>
  <c r="CJ1402" i="3" s="1"/>
  <c r="CB1403" i="3"/>
  <c r="CJ1403" i="3" s="1"/>
  <c r="CB1405" i="3"/>
  <c r="CJ1405" i="3" s="1"/>
  <c r="CB1406" i="3"/>
  <c r="CJ1406" i="3" s="1"/>
  <c r="CB1407" i="3"/>
  <c r="CJ1407" i="3" s="1"/>
  <c r="CB1408" i="3"/>
  <c r="CJ1408" i="3" s="1"/>
  <c r="CB1410" i="3"/>
  <c r="CJ1410" i="3" s="1"/>
  <c r="CB1411" i="3"/>
  <c r="CJ1411" i="3" s="1"/>
  <c r="CB1412" i="3"/>
  <c r="CJ1412" i="3" s="1"/>
  <c r="CB1413" i="3"/>
  <c r="CJ1413" i="3" s="1"/>
  <c r="CB1415" i="3"/>
  <c r="CJ1415" i="3" s="1"/>
  <c r="CB1416" i="3"/>
  <c r="CJ1416" i="3" s="1"/>
  <c r="CB1417" i="3"/>
  <c r="CJ1417" i="3" s="1"/>
  <c r="CB1418" i="3"/>
  <c r="CJ1418" i="3" s="1"/>
  <c r="CB1420" i="3"/>
  <c r="CJ1420" i="3" s="1"/>
  <c r="CB1421" i="3"/>
  <c r="CJ1421" i="3" s="1"/>
  <c r="CB1422" i="3"/>
  <c r="CJ1422" i="3" s="1"/>
  <c r="CB1423" i="3"/>
  <c r="CJ1423" i="3" s="1"/>
  <c r="CB1425" i="3"/>
  <c r="CJ1425" i="3" s="1"/>
  <c r="CB1426" i="3"/>
  <c r="CJ1426" i="3" s="1"/>
  <c r="CB1427" i="3"/>
  <c r="CJ1427" i="3" s="1"/>
  <c r="CB1428" i="3"/>
  <c r="CJ1428" i="3" s="1"/>
  <c r="CB1430" i="3"/>
  <c r="CJ1430" i="3" s="1"/>
  <c r="CB1431" i="3"/>
  <c r="CJ1431" i="3" s="1"/>
  <c r="CB1432" i="3"/>
  <c r="CJ1432" i="3" s="1"/>
  <c r="CB1433" i="3"/>
  <c r="CJ1433" i="3" s="1"/>
  <c r="CB1435" i="3"/>
  <c r="CJ1435" i="3" s="1"/>
  <c r="CB1436" i="3"/>
  <c r="CJ1436" i="3" s="1"/>
  <c r="CB1437" i="3"/>
  <c r="CJ1437" i="3" s="1"/>
  <c r="CB1438" i="3"/>
  <c r="CJ1438" i="3" s="1"/>
  <c r="CB1440" i="3"/>
  <c r="CJ1440" i="3" s="1"/>
  <c r="CB1441" i="3"/>
  <c r="CJ1441" i="3" s="1"/>
  <c r="CB1442" i="3"/>
  <c r="CJ1442" i="3" s="1"/>
  <c r="CB1443" i="3"/>
  <c r="CJ1443" i="3" s="1"/>
  <c r="CB1445" i="3"/>
  <c r="CJ1445" i="3" s="1"/>
  <c r="CB1446" i="3"/>
  <c r="CJ1446" i="3" s="1"/>
  <c r="CB1447" i="3"/>
  <c r="CJ1447" i="3" s="1"/>
  <c r="CB1448" i="3"/>
  <c r="CJ1448" i="3" s="1"/>
  <c r="CB1450" i="3"/>
  <c r="CJ1450" i="3" s="1"/>
  <c r="CB1451" i="3"/>
  <c r="CJ1451" i="3" s="1"/>
  <c r="CB1452" i="3"/>
  <c r="CJ1452" i="3" s="1"/>
  <c r="CB1453" i="3"/>
  <c r="CJ1453" i="3" s="1"/>
  <c r="CB1455" i="3"/>
  <c r="CJ1455" i="3" s="1"/>
  <c r="CB1456" i="3"/>
  <c r="CJ1456" i="3" s="1"/>
  <c r="CB1457" i="3"/>
  <c r="CJ1457" i="3" s="1"/>
  <c r="CB1458" i="3"/>
  <c r="CJ1458" i="3" s="1"/>
  <c r="CB1460" i="3"/>
  <c r="CJ1460" i="3" s="1"/>
  <c r="CB1461" i="3"/>
  <c r="CJ1461" i="3" s="1"/>
  <c r="CB1462" i="3"/>
  <c r="CJ1462" i="3" s="1"/>
  <c r="CB1463" i="3"/>
  <c r="CJ1463" i="3" s="1"/>
  <c r="CB1465" i="3"/>
  <c r="CJ1465" i="3" s="1"/>
  <c r="CB1466" i="3"/>
  <c r="CJ1466" i="3" s="1"/>
  <c r="CB1467" i="3"/>
  <c r="CJ1467" i="3" s="1"/>
  <c r="CB1468" i="3"/>
  <c r="CJ1468" i="3" s="1"/>
  <c r="CB1470" i="3"/>
  <c r="CJ1470" i="3" s="1"/>
  <c r="CB1471" i="3"/>
  <c r="CJ1471" i="3" s="1"/>
  <c r="CB1472" i="3"/>
  <c r="CJ1472" i="3" s="1"/>
  <c r="CB1473" i="3"/>
  <c r="CJ1473" i="3" s="1"/>
  <c r="CB1475" i="3"/>
  <c r="CJ1475" i="3" s="1"/>
  <c r="CB1476" i="3"/>
  <c r="CJ1476" i="3" s="1"/>
  <c r="CB1477" i="3"/>
  <c r="CJ1477" i="3" s="1"/>
  <c r="CB1478" i="3"/>
  <c r="CJ1478" i="3" s="1"/>
  <c r="CB1480" i="3"/>
  <c r="CJ1480" i="3" s="1"/>
  <c r="CB1481" i="3"/>
  <c r="CJ1481" i="3" s="1"/>
  <c r="CB1482" i="3"/>
  <c r="CJ1482" i="3" s="1"/>
  <c r="CB1483" i="3"/>
  <c r="CJ1483" i="3" s="1"/>
  <c r="CB1485" i="3"/>
  <c r="CJ1485" i="3" s="1"/>
  <c r="CB1486" i="3"/>
  <c r="CJ1486" i="3" s="1"/>
  <c r="CB1487" i="3"/>
  <c r="CJ1487" i="3" s="1"/>
  <c r="CB1488" i="3"/>
  <c r="CJ1488" i="3" s="1"/>
  <c r="CB1490" i="3"/>
  <c r="CJ1490" i="3" s="1"/>
  <c r="CB1491" i="3"/>
  <c r="CJ1491" i="3" s="1"/>
  <c r="CB1492" i="3"/>
  <c r="CJ1492" i="3" s="1"/>
  <c r="CB1493" i="3"/>
  <c r="CJ1493" i="3" s="1"/>
  <c r="CB1495" i="3"/>
  <c r="CJ1495" i="3" s="1"/>
  <c r="CB1496" i="3"/>
  <c r="CJ1496" i="3" s="1"/>
  <c r="CB1497" i="3"/>
  <c r="CJ1497" i="3" s="1"/>
  <c r="CB1498" i="3"/>
  <c r="CJ1498" i="3" s="1"/>
  <c r="CB1500" i="3"/>
  <c r="CJ1500" i="3" s="1"/>
  <c r="CB1501" i="3"/>
  <c r="CJ1501" i="3" s="1"/>
  <c r="CB1502" i="3"/>
  <c r="CJ1502" i="3" s="1"/>
  <c r="CB1503" i="3"/>
  <c r="CJ1503" i="3" s="1"/>
  <c r="CB1505" i="3"/>
  <c r="CJ1505" i="3" s="1"/>
  <c r="CB1506" i="3"/>
  <c r="CJ1506" i="3" s="1"/>
  <c r="CB1507" i="3"/>
  <c r="CJ1507" i="3" s="1"/>
  <c r="CB1508" i="3"/>
  <c r="CJ1508" i="3" s="1"/>
  <c r="CB1510" i="3"/>
  <c r="CJ1510" i="3" s="1"/>
  <c r="CB1511" i="3"/>
  <c r="CJ1511" i="3" s="1"/>
  <c r="CB1512" i="3"/>
  <c r="CJ1512" i="3" s="1"/>
  <c r="CB1513" i="3"/>
  <c r="CJ1513" i="3" s="1"/>
  <c r="CB1515" i="3"/>
  <c r="CJ1515" i="3" s="1"/>
  <c r="CB1516" i="3"/>
  <c r="CJ1516" i="3" s="1"/>
  <c r="CB1517" i="3"/>
  <c r="CJ1517" i="3" s="1"/>
  <c r="CB1518" i="3"/>
  <c r="CJ1518" i="3" s="1"/>
  <c r="CB1520" i="3"/>
  <c r="CJ1520" i="3" s="1"/>
  <c r="CB1521" i="3"/>
  <c r="CJ1521" i="3" s="1"/>
  <c r="CB1522" i="3"/>
  <c r="CJ1522" i="3" s="1"/>
  <c r="CB1523" i="3"/>
  <c r="CJ1523" i="3" s="1"/>
  <c r="CB1525" i="3"/>
  <c r="CJ1525" i="3" s="1"/>
  <c r="CB1526" i="3"/>
  <c r="CJ1526" i="3" s="1"/>
  <c r="CB1527" i="3"/>
  <c r="CJ1527" i="3" s="1"/>
  <c r="CB1528" i="3"/>
  <c r="CJ1528" i="3" s="1"/>
  <c r="CB1530" i="3"/>
  <c r="CJ1530" i="3" s="1"/>
  <c r="CB1531" i="3"/>
  <c r="CJ1531" i="3" s="1"/>
  <c r="CB1532" i="3"/>
  <c r="CJ1532" i="3" s="1"/>
  <c r="CB1533" i="3"/>
  <c r="CJ1533" i="3" s="1"/>
  <c r="CB1535" i="3"/>
  <c r="CJ1535" i="3" s="1"/>
  <c r="CB1536" i="3"/>
  <c r="CJ1536" i="3" s="1"/>
  <c r="CB1537" i="3"/>
  <c r="CJ1537" i="3" s="1"/>
  <c r="CB1538" i="3"/>
  <c r="CJ1538" i="3" s="1"/>
  <c r="CB1540" i="3"/>
  <c r="CJ1540" i="3" s="1"/>
  <c r="CB1541" i="3"/>
  <c r="CJ1541" i="3" s="1"/>
  <c r="CB1542" i="3"/>
  <c r="CJ1542" i="3" s="1"/>
  <c r="CB1543" i="3"/>
  <c r="CJ1543" i="3" s="1"/>
  <c r="CB1545" i="3"/>
  <c r="CJ1545" i="3" s="1"/>
  <c r="CB1546" i="3"/>
  <c r="CJ1546" i="3" s="1"/>
  <c r="CB1547" i="3"/>
  <c r="CJ1547" i="3" s="1"/>
  <c r="CB1548" i="3"/>
  <c r="CJ1548" i="3" s="1"/>
  <c r="CB1550" i="3"/>
  <c r="CJ1550" i="3" s="1"/>
  <c r="CB1551" i="3"/>
  <c r="CJ1551" i="3" s="1"/>
  <c r="CB1552" i="3"/>
  <c r="CJ1552" i="3" s="1"/>
  <c r="CB1553" i="3"/>
  <c r="CJ1553" i="3" s="1"/>
  <c r="CB1555" i="3"/>
  <c r="CJ1555" i="3" s="1"/>
  <c r="CB1556" i="3"/>
  <c r="CJ1556" i="3" s="1"/>
  <c r="CB1557" i="3"/>
  <c r="CJ1557" i="3" s="1"/>
  <c r="CB1558" i="3"/>
  <c r="CJ1558" i="3" s="1"/>
  <c r="CB1560" i="3"/>
  <c r="CJ1560" i="3" s="1"/>
  <c r="CB1561" i="3"/>
  <c r="CJ1561" i="3" s="1"/>
  <c r="CB1562" i="3"/>
  <c r="CJ1562" i="3" s="1"/>
  <c r="CB1563" i="3"/>
  <c r="CJ1563" i="3" s="1"/>
  <c r="CB1565" i="3"/>
  <c r="CJ1565" i="3" s="1"/>
  <c r="CB1566" i="3"/>
  <c r="CJ1566" i="3" s="1"/>
  <c r="CB1567" i="3"/>
  <c r="CJ1567" i="3" s="1"/>
  <c r="CB1568" i="3"/>
  <c r="CJ1568" i="3" s="1"/>
  <c r="CB1570" i="3"/>
  <c r="CJ1570" i="3" s="1"/>
  <c r="CB1571" i="3"/>
  <c r="CJ1571" i="3" s="1"/>
  <c r="CB1572" i="3"/>
  <c r="CJ1572" i="3" s="1"/>
  <c r="CB1573" i="3"/>
  <c r="CJ1573" i="3" s="1"/>
  <c r="CB1575" i="3"/>
  <c r="CJ1575" i="3" s="1"/>
  <c r="CB1576" i="3"/>
  <c r="CJ1576" i="3" s="1"/>
  <c r="CB1577" i="3"/>
  <c r="CJ1577" i="3" s="1"/>
  <c r="CB1578" i="3"/>
  <c r="CJ1578" i="3" s="1"/>
  <c r="CB1580" i="3"/>
  <c r="CJ1580" i="3" s="1"/>
  <c r="CB1581" i="3"/>
  <c r="CJ1581" i="3" s="1"/>
  <c r="CB1582" i="3"/>
  <c r="CJ1582" i="3" s="1"/>
  <c r="CB1583" i="3"/>
  <c r="CJ1583" i="3" s="1"/>
  <c r="CB1585" i="3"/>
  <c r="CJ1585" i="3" s="1"/>
  <c r="CB1586" i="3"/>
  <c r="CJ1586" i="3" s="1"/>
  <c r="CB1587" i="3"/>
  <c r="CJ1587" i="3" s="1"/>
  <c r="CB1588" i="3"/>
  <c r="CJ1588" i="3" s="1"/>
  <c r="CB1590" i="3"/>
  <c r="CJ1590" i="3" s="1"/>
  <c r="CB1591" i="3"/>
  <c r="CJ1591" i="3" s="1"/>
  <c r="CB1592" i="3"/>
  <c r="CJ1592" i="3" s="1"/>
  <c r="CB1593" i="3"/>
  <c r="CJ1593" i="3" s="1"/>
  <c r="CB1595" i="3"/>
  <c r="CJ1595" i="3" s="1"/>
  <c r="CB1596" i="3"/>
  <c r="CJ1596" i="3" s="1"/>
  <c r="CB1597" i="3"/>
  <c r="CJ1597" i="3" s="1"/>
  <c r="CB1598" i="3"/>
  <c r="CJ1598" i="3" s="1"/>
  <c r="CB1600" i="3"/>
  <c r="CJ1600" i="3" s="1"/>
  <c r="CB1601" i="3"/>
  <c r="CJ1601" i="3" s="1"/>
  <c r="CB1602" i="3"/>
  <c r="CJ1602" i="3" s="1"/>
  <c r="CB1603" i="3"/>
  <c r="CJ1603" i="3" s="1"/>
  <c r="CB1605" i="3"/>
  <c r="CJ1605" i="3" s="1"/>
  <c r="CB1606" i="3"/>
  <c r="CJ1606" i="3" s="1"/>
  <c r="CB1607" i="3"/>
  <c r="CJ1607" i="3" s="1"/>
  <c r="CB1608" i="3"/>
  <c r="CJ1608" i="3" s="1"/>
  <c r="CB1610" i="3"/>
  <c r="CJ1610" i="3" s="1"/>
  <c r="CB1611" i="3"/>
  <c r="CJ1611" i="3" s="1"/>
  <c r="CB1612" i="3"/>
  <c r="CJ1612" i="3" s="1"/>
  <c r="CB1613" i="3"/>
  <c r="CJ1613" i="3" s="1"/>
  <c r="CB1615" i="3"/>
  <c r="CJ1615" i="3" s="1"/>
  <c r="CB1616" i="3"/>
  <c r="CJ1616" i="3" s="1"/>
  <c r="CB1617" i="3"/>
  <c r="CJ1617" i="3" s="1"/>
  <c r="CB1618" i="3"/>
  <c r="CJ1618" i="3" s="1"/>
  <c r="CB1620" i="3"/>
  <c r="CJ1620" i="3" s="1"/>
  <c r="CB1621" i="3"/>
  <c r="CJ1621" i="3" s="1"/>
  <c r="CB1622" i="3"/>
  <c r="CJ1622" i="3" s="1"/>
  <c r="CB1623" i="3"/>
  <c r="CJ1623" i="3" s="1"/>
  <c r="CB1625" i="3"/>
  <c r="CJ1625" i="3" s="1"/>
  <c r="CB1626" i="3"/>
  <c r="CJ1626" i="3" s="1"/>
  <c r="CB1627" i="3"/>
  <c r="CJ1627" i="3" s="1"/>
  <c r="CB1628" i="3"/>
  <c r="CJ1628" i="3" s="1"/>
  <c r="CB1630" i="3"/>
  <c r="CJ1630" i="3" s="1"/>
  <c r="CB1631" i="3"/>
  <c r="CJ1631" i="3" s="1"/>
  <c r="CB1632" i="3"/>
  <c r="CJ1632" i="3" s="1"/>
  <c r="CB1633" i="3"/>
  <c r="CJ1633" i="3" s="1"/>
  <c r="CB1635" i="3"/>
  <c r="CJ1635" i="3" s="1"/>
  <c r="CB1636" i="3"/>
  <c r="CJ1636" i="3" s="1"/>
  <c r="CB1637" i="3"/>
  <c r="CJ1637" i="3" s="1"/>
  <c r="CB1638" i="3"/>
  <c r="CJ1638" i="3" s="1"/>
  <c r="CB1640" i="3"/>
  <c r="CJ1640" i="3" s="1"/>
  <c r="CB1641" i="3"/>
  <c r="CJ1641" i="3" s="1"/>
  <c r="CB1642" i="3"/>
  <c r="CJ1642" i="3" s="1"/>
  <c r="CB1643" i="3"/>
  <c r="CJ1643" i="3" s="1"/>
  <c r="CB1645" i="3"/>
  <c r="CJ1645" i="3" s="1"/>
  <c r="CB1646" i="3"/>
  <c r="CJ1646" i="3" s="1"/>
  <c r="CB1647" i="3"/>
  <c r="CJ1647" i="3" s="1"/>
  <c r="CB1648" i="3"/>
  <c r="CJ1648" i="3" s="1"/>
  <c r="CB1650" i="3"/>
  <c r="CJ1650" i="3" s="1"/>
  <c r="CB1651" i="3"/>
  <c r="CJ1651" i="3" s="1"/>
  <c r="CB1652" i="3"/>
  <c r="CJ1652" i="3" s="1"/>
  <c r="CB1653" i="3"/>
  <c r="CJ1653" i="3" s="1"/>
  <c r="CB1655" i="3"/>
  <c r="CJ1655" i="3" s="1"/>
  <c r="CB1656" i="3"/>
  <c r="CJ1656" i="3" s="1"/>
  <c r="CB1657" i="3"/>
  <c r="CJ1657" i="3" s="1"/>
  <c r="CB1658" i="3"/>
  <c r="CJ1658" i="3" s="1"/>
  <c r="CB1660" i="3"/>
  <c r="CJ1660" i="3" s="1"/>
  <c r="CB1661" i="3"/>
  <c r="CJ1661" i="3" s="1"/>
  <c r="CB1662" i="3"/>
  <c r="CJ1662" i="3" s="1"/>
  <c r="CB1663" i="3"/>
  <c r="CJ1663" i="3" s="1"/>
  <c r="CB1665" i="3"/>
  <c r="CJ1665" i="3" s="1"/>
  <c r="CB1666" i="3"/>
  <c r="CJ1666" i="3" s="1"/>
  <c r="CB1667" i="3"/>
  <c r="CJ1667" i="3" s="1"/>
  <c r="CB1668" i="3"/>
  <c r="CJ1668" i="3" s="1"/>
  <c r="CB1670" i="3"/>
  <c r="CJ1670" i="3" s="1"/>
  <c r="CB1671" i="3"/>
  <c r="CJ1671" i="3" s="1"/>
  <c r="CB1672" i="3"/>
  <c r="CJ1672" i="3" s="1"/>
  <c r="CB1673" i="3"/>
  <c r="CJ1673" i="3" s="1"/>
  <c r="CB1675" i="3"/>
  <c r="CJ1675" i="3" s="1"/>
  <c r="CB1676" i="3"/>
  <c r="CJ1676" i="3" s="1"/>
  <c r="CB1677" i="3"/>
  <c r="CJ1677" i="3" s="1"/>
  <c r="CB1678" i="3"/>
  <c r="CJ1678" i="3" s="1"/>
  <c r="CB1680" i="3"/>
  <c r="CJ1680" i="3" s="1"/>
  <c r="CB1681" i="3"/>
  <c r="CJ1681" i="3" s="1"/>
  <c r="CB1682" i="3"/>
  <c r="CJ1682" i="3" s="1"/>
  <c r="CB1683" i="3"/>
  <c r="CJ1683" i="3" s="1"/>
  <c r="CB1685" i="3"/>
  <c r="CJ1685" i="3" s="1"/>
  <c r="CB1686" i="3"/>
  <c r="CJ1686" i="3" s="1"/>
  <c r="CB1687" i="3"/>
  <c r="CJ1687" i="3" s="1"/>
  <c r="CB1688" i="3"/>
  <c r="CJ1688" i="3" s="1"/>
  <c r="CB1690" i="3"/>
  <c r="CJ1690" i="3" s="1"/>
  <c r="CB1691" i="3"/>
  <c r="CJ1691" i="3" s="1"/>
  <c r="CB1692" i="3"/>
  <c r="CJ1692" i="3" s="1"/>
  <c r="CB1693" i="3"/>
  <c r="CJ1693" i="3" s="1"/>
  <c r="CB1695" i="3"/>
  <c r="CJ1695" i="3" s="1"/>
  <c r="CB1696" i="3"/>
  <c r="CJ1696" i="3" s="1"/>
  <c r="CB1697" i="3"/>
  <c r="CJ1697" i="3" s="1"/>
  <c r="CB1698" i="3"/>
  <c r="CJ1698" i="3" s="1"/>
  <c r="CB1700" i="3"/>
  <c r="CJ1700" i="3" s="1"/>
  <c r="CB1701" i="3"/>
  <c r="CJ1701" i="3" s="1"/>
  <c r="CB1702" i="3"/>
  <c r="CJ1702" i="3" s="1"/>
  <c r="CB1703" i="3"/>
  <c r="CJ1703" i="3" s="1"/>
  <c r="CB1705" i="3"/>
  <c r="CJ1705" i="3" s="1"/>
  <c r="CB1706" i="3"/>
  <c r="CJ1706" i="3" s="1"/>
  <c r="CB1707" i="3"/>
  <c r="CJ1707" i="3" s="1"/>
  <c r="CB1708" i="3"/>
  <c r="CJ1708" i="3" s="1"/>
  <c r="CB1710" i="3"/>
  <c r="CJ1710" i="3" s="1"/>
  <c r="CB1711" i="3"/>
  <c r="CJ1711" i="3" s="1"/>
  <c r="CB1712" i="3"/>
  <c r="CJ1712" i="3" s="1"/>
  <c r="CB1713" i="3"/>
  <c r="CJ1713" i="3" s="1"/>
  <c r="CB1715" i="3"/>
  <c r="CJ1715" i="3" s="1"/>
  <c r="CB1716" i="3"/>
  <c r="CJ1716" i="3" s="1"/>
  <c r="CB1717" i="3"/>
  <c r="CJ1717" i="3" s="1"/>
  <c r="CB1718" i="3"/>
  <c r="CJ1718" i="3" s="1"/>
  <c r="CB1720" i="3"/>
  <c r="CJ1720" i="3" s="1"/>
  <c r="CB1721" i="3"/>
  <c r="CJ1721" i="3" s="1"/>
  <c r="CB1722" i="3"/>
  <c r="CJ1722" i="3" s="1"/>
  <c r="CB1723" i="3"/>
  <c r="CJ1723" i="3" s="1"/>
  <c r="CB1725" i="3"/>
  <c r="CJ1725" i="3" s="1"/>
  <c r="CB1726" i="3"/>
  <c r="CJ1726" i="3" s="1"/>
  <c r="CB1727" i="3"/>
  <c r="CJ1727" i="3" s="1"/>
  <c r="CB1728" i="3"/>
  <c r="CJ1728" i="3" s="1"/>
  <c r="CB1730" i="3"/>
  <c r="CJ1730" i="3" s="1"/>
  <c r="CB1731" i="3"/>
  <c r="CJ1731" i="3" s="1"/>
  <c r="CB1732" i="3"/>
  <c r="CJ1732" i="3" s="1"/>
  <c r="CB1733" i="3"/>
  <c r="CJ1733" i="3" s="1"/>
  <c r="CB1735" i="3"/>
  <c r="CJ1735" i="3" s="1"/>
  <c r="CB1736" i="3"/>
  <c r="CJ1736" i="3" s="1"/>
  <c r="CB1737" i="3"/>
  <c r="CJ1737" i="3" s="1"/>
  <c r="CB1738" i="3"/>
  <c r="CJ1738" i="3" s="1"/>
  <c r="CB1740" i="3"/>
  <c r="CJ1740" i="3" s="1"/>
  <c r="CB1741" i="3"/>
  <c r="CJ1741" i="3" s="1"/>
  <c r="CB1742" i="3"/>
  <c r="CJ1742" i="3" s="1"/>
  <c r="CB1743" i="3"/>
  <c r="CJ1743" i="3" s="1"/>
  <c r="CB1745" i="3"/>
  <c r="CJ1745" i="3" s="1"/>
  <c r="CB1746" i="3"/>
  <c r="CJ1746" i="3" s="1"/>
  <c r="CB1747" i="3"/>
  <c r="CJ1747" i="3" s="1"/>
  <c r="CB1748" i="3"/>
  <c r="CJ1748" i="3" s="1"/>
  <c r="CB1750" i="3"/>
  <c r="CJ1750" i="3" s="1"/>
  <c r="CB1751" i="3"/>
  <c r="CJ1751" i="3" s="1"/>
  <c r="CB1752" i="3"/>
  <c r="CJ1752" i="3" s="1"/>
  <c r="CB1753" i="3"/>
  <c r="CJ1753" i="3" s="1"/>
  <c r="CB1755" i="3"/>
  <c r="CJ1755" i="3" s="1"/>
  <c r="CB1756" i="3"/>
  <c r="CJ1756" i="3" s="1"/>
  <c r="CB1757" i="3"/>
  <c r="CJ1757" i="3" s="1"/>
  <c r="CB1758" i="3"/>
  <c r="CJ1758" i="3" s="1"/>
  <c r="CB1760" i="3"/>
  <c r="CJ1760" i="3" s="1"/>
  <c r="CB1761" i="3"/>
  <c r="CJ1761" i="3" s="1"/>
  <c r="CB1762" i="3"/>
  <c r="CJ1762" i="3" s="1"/>
  <c r="CB1763" i="3"/>
  <c r="CJ1763" i="3" s="1"/>
  <c r="CB1765" i="3"/>
  <c r="CJ1765" i="3" s="1"/>
  <c r="CB1766" i="3"/>
  <c r="CJ1766" i="3" s="1"/>
  <c r="CB1767" i="3"/>
  <c r="CJ1767" i="3" s="1"/>
  <c r="CB1768" i="3"/>
  <c r="CJ1768" i="3" s="1"/>
  <c r="CB1770" i="3"/>
  <c r="CJ1770" i="3" s="1"/>
  <c r="CB1771" i="3"/>
  <c r="CJ1771" i="3" s="1"/>
  <c r="CB1772" i="3"/>
  <c r="CJ1772" i="3" s="1"/>
  <c r="CB1773" i="3"/>
  <c r="CJ1773" i="3" s="1"/>
  <c r="CB1775" i="3"/>
  <c r="CJ1775" i="3" s="1"/>
  <c r="CB1776" i="3"/>
  <c r="CJ1776" i="3" s="1"/>
  <c r="CB1777" i="3"/>
  <c r="CJ1777" i="3" s="1"/>
  <c r="CB1778" i="3"/>
  <c r="CJ1778" i="3" s="1"/>
  <c r="CB1780" i="3"/>
  <c r="CJ1780" i="3" s="1"/>
  <c r="CB1781" i="3"/>
  <c r="CJ1781" i="3" s="1"/>
  <c r="CB1782" i="3"/>
  <c r="CJ1782" i="3" s="1"/>
  <c r="CB1783" i="3"/>
  <c r="CJ1783" i="3" s="1"/>
  <c r="CB1785" i="3"/>
  <c r="CJ1785" i="3" s="1"/>
  <c r="CB1786" i="3"/>
  <c r="CJ1786" i="3" s="1"/>
  <c r="CB1787" i="3"/>
  <c r="CJ1787" i="3" s="1"/>
  <c r="CB1788" i="3"/>
  <c r="CJ1788" i="3" s="1"/>
  <c r="CB1790" i="3"/>
  <c r="CJ1790" i="3" s="1"/>
  <c r="CB1791" i="3"/>
  <c r="CJ1791" i="3" s="1"/>
  <c r="CB1792" i="3"/>
  <c r="CJ1792" i="3" s="1"/>
  <c r="CB1793" i="3"/>
  <c r="CJ1793" i="3" s="1"/>
  <c r="CB1795" i="3"/>
  <c r="CJ1795" i="3" s="1"/>
  <c r="CB1796" i="3"/>
  <c r="CJ1796" i="3" s="1"/>
  <c r="CB1797" i="3"/>
  <c r="CJ1797" i="3" s="1"/>
  <c r="CB1798" i="3"/>
  <c r="CJ1798" i="3" s="1"/>
  <c r="CB1800" i="3"/>
  <c r="CJ1800" i="3" s="1"/>
  <c r="CB1801" i="3"/>
  <c r="CJ1801" i="3" s="1"/>
  <c r="CB1802" i="3"/>
  <c r="CJ1802" i="3" s="1"/>
  <c r="CB1803" i="3"/>
  <c r="CJ1803" i="3" s="1"/>
  <c r="CB1805" i="3"/>
  <c r="CJ1805" i="3" s="1"/>
  <c r="CB1806" i="3"/>
  <c r="CJ1806" i="3" s="1"/>
  <c r="CB1807" i="3"/>
  <c r="CJ1807" i="3" s="1"/>
  <c r="CB1808" i="3"/>
  <c r="CJ1808" i="3" s="1"/>
  <c r="CB1810" i="3"/>
  <c r="CJ1810" i="3" s="1"/>
  <c r="CB1811" i="3"/>
  <c r="CJ1811" i="3" s="1"/>
  <c r="CB1812" i="3"/>
  <c r="CJ1812" i="3" s="1"/>
  <c r="CB1813" i="3"/>
  <c r="CJ1813" i="3" s="1"/>
  <c r="CB1815" i="3"/>
  <c r="CJ1815" i="3" s="1"/>
  <c r="CB1816" i="3"/>
  <c r="CJ1816" i="3" s="1"/>
  <c r="CB1817" i="3"/>
  <c r="CJ1817" i="3" s="1"/>
  <c r="CB1818" i="3"/>
  <c r="CJ1818" i="3" s="1"/>
  <c r="CB1820" i="3"/>
  <c r="CJ1820" i="3" s="1"/>
  <c r="CB1821" i="3"/>
  <c r="CJ1821" i="3" s="1"/>
  <c r="CB1822" i="3"/>
  <c r="CJ1822" i="3" s="1"/>
  <c r="CB1823" i="3"/>
  <c r="CJ1823" i="3" s="1"/>
  <c r="CB1825" i="3"/>
  <c r="CJ1825" i="3" s="1"/>
  <c r="CB1826" i="3"/>
  <c r="CJ1826" i="3" s="1"/>
  <c r="CB1827" i="3"/>
  <c r="CJ1827" i="3" s="1"/>
  <c r="CB1828" i="3"/>
  <c r="CJ1828" i="3" s="1"/>
  <c r="CB1830" i="3"/>
  <c r="CJ1830" i="3" s="1"/>
  <c r="CB1831" i="3"/>
  <c r="CJ1831" i="3" s="1"/>
  <c r="CB1832" i="3"/>
  <c r="CJ1832" i="3" s="1"/>
  <c r="CB1833" i="3"/>
  <c r="CJ1833" i="3" s="1"/>
  <c r="CB1835" i="3"/>
  <c r="CJ1835" i="3" s="1"/>
  <c r="CB1836" i="3"/>
  <c r="CJ1836" i="3" s="1"/>
  <c r="CB1837" i="3"/>
  <c r="CJ1837" i="3" s="1"/>
  <c r="CB1838" i="3"/>
  <c r="CJ1838" i="3" s="1"/>
  <c r="CB1840" i="3"/>
  <c r="CJ1840" i="3" s="1"/>
  <c r="CB1841" i="3"/>
  <c r="CJ1841" i="3" s="1"/>
  <c r="CB1842" i="3"/>
  <c r="CJ1842" i="3" s="1"/>
  <c r="CB1843" i="3"/>
  <c r="CJ1843" i="3" s="1"/>
  <c r="CB1845" i="3"/>
  <c r="CJ1845" i="3" s="1"/>
  <c r="CB1846" i="3"/>
  <c r="CJ1846" i="3" s="1"/>
  <c r="CB1847" i="3"/>
  <c r="CJ1847" i="3" s="1"/>
  <c r="CB1848" i="3"/>
  <c r="CJ1848" i="3" s="1"/>
  <c r="CB1850" i="3"/>
  <c r="CJ1850" i="3" s="1"/>
  <c r="CB1851" i="3"/>
  <c r="CJ1851" i="3" s="1"/>
  <c r="CB1852" i="3"/>
  <c r="CJ1852" i="3" s="1"/>
  <c r="CB1853" i="3"/>
  <c r="CJ1853" i="3" s="1"/>
  <c r="CB1855" i="3"/>
  <c r="CJ1855" i="3" s="1"/>
  <c r="CB1856" i="3"/>
  <c r="CJ1856" i="3" s="1"/>
  <c r="CB1857" i="3"/>
  <c r="CJ1857" i="3" s="1"/>
  <c r="CB1858" i="3"/>
  <c r="CJ1858" i="3" s="1"/>
  <c r="CB1860" i="3"/>
  <c r="CJ1860" i="3" s="1"/>
  <c r="CB1861" i="3"/>
  <c r="CJ1861" i="3" s="1"/>
  <c r="CB1862" i="3"/>
  <c r="CJ1862" i="3" s="1"/>
  <c r="CB1863" i="3"/>
  <c r="CJ1863" i="3" s="1"/>
  <c r="CB1865" i="3"/>
  <c r="CJ1865" i="3" s="1"/>
  <c r="CB1866" i="3"/>
  <c r="CJ1866" i="3" s="1"/>
  <c r="CB1867" i="3"/>
  <c r="CJ1867" i="3" s="1"/>
  <c r="CB1868" i="3"/>
  <c r="CJ1868" i="3" s="1"/>
  <c r="CB1870" i="3"/>
  <c r="CJ1870" i="3" s="1"/>
  <c r="CB1871" i="3"/>
  <c r="CJ1871" i="3" s="1"/>
  <c r="CB1872" i="3"/>
  <c r="CJ1872" i="3" s="1"/>
  <c r="CB1873" i="3"/>
  <c r="CJ1873" i="3" s="1"/>
  <c r="CB1875" i="3"/>
  <c r="CJ1875" i="3" s="1"/>
  <c r="CB1876" i="3"/>
  <c r="CJ1876" i="3" s="1"/>
  <c r="CB1877" i="3"/>
  <c r="CJ1877" i="3" s="1"/>
  <c r="CB1878" i="3"/>
  <c r="CJ1878" i="3" s="1"/>
  <c r="CB1880" i="3"/>
  <c r="CJ1880" i="3" s="1"/>
  <c r="CB1881" i="3"/>
  <c r="CJ1881" i="3" s="1"/>
  <c r="CB1882" i="3"/>
  <c r="CJ1882" i="3" s="1"/>
  <c r="CB1883" i="3"/>
  <c r="CJ1883" i="3" s="1"/>
  <c r="CB1885" i="3"/>
  <c r="CJ1885" i="3" s="1"/>
  <c r="CB1886" i="3"/>
  <c r="CJ1886" i="3" s="1"/>
  <c r="CB1887" i="3"/>
  <c r="CJ1887" i="3" s="1"/>
  <c r="CB1888" i="3"/>
  <c r="CJ1888" i="3" s="1"/>
  <c r="CB1890" i="3"/>
  <c r="CJ1890" i="3" s="1"/>
  <c r="CB1891" i="3"/>
  <c r="CJ1891" i="3" s="1"/>
  <c r="CB1892" i="3"/>
  <c r="CJ1892" i="3" s="1"/>
  <c r="CB1893" i="3"/>
  <c r="CJ1893" i="3" s="1"/>
  <c r="CB1895" i="3"/>
  <c r="CJ1895" i="3" s="1"/>
  <c r="CB1896" i="3"/>
  <c r="CJ1896" i="3" s="1"/>
  <c r="CB1897" i="3"/>
  <c r="CJ1897" i="3" s="1"/>
  <c r="CB1898" i="3"/>
  <c r="CJ1898" i="3" s="1"/>
  <c r="CB1900" i="3"/>
  <c r="CJ1900" i="3" s="1"/>
  <c r="CB1901" i="3"/>
  <c r="CJ1901" i="3" s="1"/>
  <c r="CB1902" i="3"/>
  <c r="CJ1902" i="3" s="1"/>
  <c r="CB1903" i="3"/>
  <c r="CJ1903" i="3" s="1"/>
  <c r="CB1905" i="3"/>
  <c r="CJ1905" i="3" s="1"/>
  <c r="CB1906" i="3"/>
  <c r="CJ1906" i="3" s="1"/>
  <c r="CB1907" i="3"/>
  <c r="CJ1907" i="3" s="1"/>
  <c r="CB1908" i="3"/>
  <c r="CJ1908" i="3" s="1"/>
  <c r="CB1910" i="3"/>
  <c r="CJ1910" i="3" s="1"/>
  <c r="CB1911" i="3"/>
  <c r="CJ1911" i="3" s="1"/>
  <c r="CB1912" i="3"/>
  <c r="CJ1912" i="3" s="1"/>
  <c r="CB1913" i="3"/>
  <c r="CJ1913" i="3" s="1"/>
  <c r="CB1915" i="3"/>
  <c r="CJ1915" i="3" s="1"/>
  <c r="CB1916" i="3"/>
  <c r="CJ1916" i="3" s="1"/>
  <c r="CB1917" i="3"/>
  <c r="CJ1917" i="3" s="1"/>
  <c r="CB1918" i="3"/>
  <c r="CJ1918" i="3" s="1"/>
  <c r="CB1920" i="3"/>
  <c r="CJ1920" i="3" s="1"/>
  <c r="CB1921" i="3"/>
  <c r="CJ1921" i="3" s="1"/>
  <c r="CB1922" i="3"/>
  <c r="CJ1922" i="3" s="1"/>
  <c r="CB1923" i="3"/>
  <c r="CJ1923" i="3" s="1"/>
  <c r="CB1925" i="3"/>
  <c r="CJ1925" i="3" s="1"/>
  <c r="CB1926" i="3"/>
  <c r="CJ1926" i="3" s="1"/>
  <c r="CB1927" i="3"/>
  <c r="CJ1927" i="3" s="1"/>
  <c r="CB1928" i="3"/>
  <c r="CJ1928" i="3" s="1"/>
  <c r="CB1930" i="3"/>
  <c r="CJ1930" i="3" s="1"/>
  <c r="CB1931" i="3"/>
  <c r="CJ1931" i="3" s="1"/>
  <c r="CB1932" i="3"/>
  <c r="CJ1932" i="3" s="1"/>
  <c r="CB1933" i="3"/>
  <c r="CJ1933" i="3" s="1"/>
  <c r="CB1935" i="3"/>
  <c r="CJ1935" i="3" s="1"/>
  <c r="CB1936" i="3"/>
  <c r="CJ1936" i="3" s="1"/>
  <c r="CB1937" i="3"/>
  <c r="CJ1937" i="3" s="1"/>
  <c r="CB1938" i="3"/>
  <c r="CJ1938" i="3" s="1"/>
  <c r="CB1940" i="3"/>
  <c r="CJ1940" i="3" s="1"/>
  <c r="CB1941" i="3"/>
  <c r="CJ1941" i="3" s="1"/>
  <c r="CB1942" i="3"/>
  <c r="CJ1942" i="3" s="1"/>
  <c r="CB1943" i="3"/>
  <c r="CJ1943" i="3" s="1"/>
  <c r="CB1945" i="3"/>
  <c r="CJ1945" i="3" s="1"/>
  <c r="CB1946" i="3"/>
  <c r="CJ1946" i="3" s="1"/>
  <c r="CB1947" i="3"/>
  <c r="CJ1947" i="3" s="1"/>
  <c r="CB1948" i="3"/>
  <c r="CJ1948" i="3" s="1"/>
  <c r="CB1950" i="3"/>
  <c r="CJ1950" i="3" s="1"/>
  <c r="CB1951" i="3"/>
  <c r="CJ1951" i="3" s="1"/>
  <c r="CB1952" i="3"/>
  <c r="CJ1952" i="3" s="1"/>
  <c r="CB1953" i="3"/>
  <c r="CJ1953" i="3" s="1"/>
  <c r="CB1955" i="3"/>
  <c r="CJ1955" i="3" s="1"/>
  <c r="CB1956" i="3"/>
  <c r="CJ1956" i="3" s="1"/>
  <c r="CB1957" i="3"/>
  <c r="CJ1957" i="3" s="1"/>
  <c r="CB1958" i="3"/>
  <c r="CJ1958" i="3" s="1"/>
  <c r="CB1960" i="3"/>
  <c r="CJ1960" i="3" s="1"/>
  <c r="CB1961" i="3"/>
  <c r="CJ1961" i="3" s="1"/>
  <c r="CB1962" i="3"/>
  <c r="CJ1962" i="3" s="1"/>
  <c r="CB1963" i="3"/>
  <c r="CJ1963" i="3" s="1"/>
  <c r="CB1965" i="3"/>
  <c r="CJ1965" i="3" s="1"/>
  <c r="CB1966" i="3"/>
  <c r="CJ1966" i="3" s="1"/>
  <c r="CB1967" i="3"/>
  <c r="CJ1967" i="3" s="1"/>
  <c r="CB1968" i="3"/>
  <c r="CJ1968" i="3" s="1"/>
  <c r="CB1970" i="3"/>
  <c r="CJ1970" i="3" s="1"/>
  <c r="CB1971" i="3"/>
  <c r="CJ1971" i="3" s="1"/>
  <c r="CB1972" i="3"/>
  <c r="CJ1972" i="3" s="1"/>
  <c r="CB1973" i="3"/>
  <c r="CJ1973" i="3" s="1"/>
  <c r="CB1975" i="3"/>
  <c r="CJ1975" i="3" s="1"/>
  <c r="CB1976" i="3"/>
  <c r="CJ1976" i="3" s="1"/>
  <c r="CB1977" i="3"/>
  <c r="CJ1977" i="3" s="1"/>
  <c r="CB1978" i="3"/>
  <c r="CJ1978" i="3" s="1"/>
  <c r="CB1980" i="3"/>
  <c r="CJ1980" i="3" s="1"/>
  <c r="CB1981" i="3"/>
  <c r="CJ1981" i="3" s="1"/>
  <c r="CB1982" i="3"/>
  <c r="CJ1982" i="3" s="1"/>
  <c r="CB1983" i="3"/>
  <c r="CJ1983" i="3" s="1"/>
  <c r="CB1985" i="3"/>
  <c r="CJ1985" i="3" s="1"/>
  <c r="CB1986" i="3"/>
  <c r="CJ1986" i="3" s="1"/>
  <c r="CB1987" i="3"/>
  <c r="CJ1987" i="3" s="1"/>
  <c r="CB1988" i="3"/>
  <c r="CJ1988" i="3" s="1"/>
  <c r="CB1990" i="3"/>
  <c r="CJ1990" i="3" s="1"/>
  <c r="CB1991" i="3"/>
  <c r="CJ1991" i="3" s="1"/>
  <c r="CB1992" i="3"/>
  <c r="CJ1992" i="3" s="1"/>
  <c r="CB1993" i="3"/>
  <c r="CJ1993" i="3" s="1"/>
  <c r="CB1995" i="3"/>
  <c r="CJ1995" i="3" s="1"/>
  <c r="CB1996" i="3"/>
  <c r="CJ1996" i="3" s="1"/>
  <c r="CB1997" i="3"/>
  <c r="CJ1997" i="3" s="1"/>
  <c r="CB1998" i="3"/>
  <c r="CJ1998" i="3" s="1"/>
  <c r="CB2000" i="3"/>
  <c r="CJ2000" i="3" s="1"/>
  <c r="CB2001" i="3"/>
  <c r="CJ2001" i="3" s="1"/>
  <c r="CB2002" i="3"/>
  <c r="CJ2002" i="3" s="1"/>
  <c r="CB2003" i="3"/>
  <c r="CJ2003" i="3" s="1"/>
  <c r="CB2005" i="3"/>
  <c r="CJ2005" i="3" s="1"/>
  <c r="CB2006" i="3"/>
  <c r="CJ2006" i="3" s="1"/>
  <c r="CB2007" i="3"/>
  <c r="CJ2007" i="3" s="1"/>
  <c r="CB2008" i="3"/>
  <c r="CJ2008" i="3" s="1"/>
  <c r="CB2010" i="3"/>
  <c r="CJ2010" i="3" s="1"/>
  <c r="CB2011" i="3"/>
  <c r="CJ2011" i="3" s="1"/>
  <c r="CB2012" i="3"/>
  <c r="CJ2012" i="3" s="1"/>
  <c r="CB2013" i="3"/>
  <c r="CJ2013" i="3" s="1"/>
  <c r="CB2015" i="3"/>
  <c r="CJ2015" i="3" s="1"/>
  <c r="CB2016" i="3"/>
  <c r="CJ2016" i="3" s="1"/>
  <c r="CB2017" i="3"/>
  <c r="CJ2017" i="3" s="1"/>
  <c r="CB2018" i="3"/>
  <c r="CJ2018" i="3" s="1"/>
  <c r="CB2020" i="3"/>
  <c r="CJ2020" i="3" s="1"/>
  <c r="CB2021" i="3"/>
  <c r="CJ2021" i="3" s="1"/>
  <c r="CB2022" i="3"/>
  <c r="CJ2022" i="3" s="1"/>
  <c r="CB2023" i="3"/>
  <c r="CJ2023" i="3" s="1"/>
  <c r="CB2025" i="3"/>
  <c r="CJ2025" i="3" s="1"/>
  <c r="CB2026" i="3"/>
  <c r="CJ2026" i="3" s="1"/>
  <c r="CB2027" i="3"/>
  <c r="CJ2027" i="3" s="1"/>
  <c r="CB2028" i="3"/>
  <c r="CJ2028" i="3" s="1"/>
  <c r="CB2030" i="3"/>
  <c r="CJ2030" i="3" s="1"/>
  <c r="CB2031" i="3"/>
  <c r="CJ2031" i="3" s="1"/>
  <c r="CB2032" i="3"/>
  <c r="CJ2032" i="3" s="1"/>
  <c r="CB2033" i="3"/>
  <c r="CJ2033" i="3" s="1"/>
  <c r="CB2035" i="3"/>
  <c r="CJ2035" i="3" s="1"/>
  <c r="CB2036" i="3"/>
  <c r="CJ2036" i="3" s="1"/>
  <c r="CB2037" i="3"/>
  <c r="CJ2037" i="3" s="1"/>
  <c r="CB2038" i="3"/>
  <c r="CJ2038" i="3" s="1"/>
  <c r="CB2040" i="3"/>
  <c r="CJ2040" i="3" s="1"/>
  <c r="CB2041" i="3"/>
  <c r="CJ2041" i="3" s="1"/>
  <c r="CB2042" i="3"/>
  <c r="CJ2042" i="3" s="1"/>
  <c r="CB2043" i="3"/>
  <c r="CJ2043" i="3" s="1"/>
  <c r="CB2045" i="3"/>
  <c r="CJ2045" i="3" s="1"/>
  <c r="CB2046" i="3"/>
  <c r="CJ2046" i="3" s="1"/>
  <c r="CB2047" i="3"/>
  <c r="CJ2047" i="3" s="1"/>
  <c r="CB2048" i="3"/>
  <c r="CJ2048" i="3" s="1"/>
  <c r="CB2050" i="3"/>
  <c r="CJ2050" i="3" s="1"/>
  <c r="CB2051" i="3"/>
  <c r="CJ2051" i="3" s="1"/>
  <c r="CB2052" i="3"/>
  <c r="CJ2052" i="3" s="1"/>
  <c r="CB3" i="3"/>
  <c r="CJ3" i="3" s="1"/>
  <c r="CA4" i="3"/>
  <c r="CI4" i="3" s="1"/>
  <c r="CA5" i="3"/>
  <c r="CI5" i="3" s="1"/>
  <c r="CA6" i="3"/>
  <c r="CI6" i="3" s="1"/>
  <c r="CA7" i="3"/>
  <c r="CI7" i="3" s="1"/>
  <c r="CA9" i="3"/>
  <c r="CI9" i="3" s="1"/>
  <c r="CA10" i="3"/>
  <c r="CI10" i="3" s="1"/>
  <c r="CA11" i="3"/>
  <c r="CI11" i="3" s="1"/>
  <c r="CA12" i="3"/>
  <c r="CI12" i="3" s="1"/>
  <c r="CA14" i="3"/>
  <c r="CI14" i="3" s="1"/>
  <c r="CA15" i="3"/>
  <c r="CI15" i="3" s="1"/>
  <c r="CA16" i="3"/>
  <c r="CI16" i="3" s="1"/>
  <c r="CA17" i="3"/>
  <c r="CI17" i="3" s="1"/>
  <c r="CA19" i="3"/>
  <c r="CI19" i="3" s="1"/>
  <c r="CA20" i="3"/>
  <c r="CI20" i="3" s="1"/>
  <c r="CA21" i="3"/>
  <c r="CI21" i="3" s="1"/>
  <c r="CA22" i="3"/>
  <c r="CI22" i="3" s="1"/>
  <c r="CA24" i="3"/>
  <c r="CI24" i="3" s="1"/>
  <c r="CA25" i="3"/>
  <c r="CI25" i="3" s="1"/>
  <c r="CA26" i="3"/>
  <c r="CI26" i="3" s="1"/>
  <c r="CA27" i="3"/>
  <c r="CI27" i="3" s="1"/>
  <c r="CA29" i="3"/>
  <c r="CI29" i="3" s="1"/>
  <c r="CA30" i="3"/>
  <c r="CI30" i="3" s="1"/>
  <c r="CA31" i="3"/>
  <c r="CI31" i="3" s="1"/>
  <c r="CA32" i="3"/>
  <c r="CI32" i="3" s="1"/>
  <c r="CA34" i="3"/>
  <c r="CI34" i="3" s="1"/>
  <c r="CA35" i="3"/>
  <c r="CI35" i="3" s="1"/>
  <c r="CA36" i="3"/>
  <c r="CI36" i="3" s="1"/>
  <c r="CA37" i="3"/>
  <c r="CI37" i="3" s="1"/>
  <c r="CA39" i="3"/>
  <c r="CI39" i="3" s="1"/>
  <c r="CA40" i="3"/>
  <c r="CI40" i="3" s="1"/>
  <c r="CA41" i="3"/>
  <c r="CI41" i="3" s="1"/>
  <c r="CA42" i="3"/>
  <c r="CI42" i="3" s="1"/>
  <c r="CA44" i="3"/>
  <c r="CI44" i="3" s="1"/>
  <c r="CA45" i="3"/>
  <c r="CI45" i="3" s="1"/>
  <c r="CA46" i="3"/>
  <c r="CI46" i="3" s="1"/>
  <c r="CA47" i="3"/>
  <c r="CI47" i="3" s="1"/>
  <c r="CA49" i="3"/>
  <c r="CI49" i="3" s="1"/>
  <c r="CA50" i="3"/>
  <c r="CI50" i="3" s="1"/>
  <c r="CA51" i="3"/>
  <c r="CI51" i="3" s="1"/>
  <c r="CA52" i="3"/>
  <c r="CI52" i="3" s="1"/>
  <c r="CA54" i="3"/>
  <c r="CI54" i="3" s="1"/>
  <c r="CA55" i="3"/>
  <c r="CI55" i="3" s="1"/>
  <c r="CA56" i="3"/>
  <c r="CI56" i="3" s="1"/>
  <c r="CA57" i="3"/>
  <c r="CI57" i="3" s="1"/>
  <c r="CA59" i="3"/>
  <c r="CI59" i="3" s="1"/>
  <c r="CA60" i="3"/>
  <c r="CI60" i="3" s="1"/>
  <c r="CA61" i="3"/>
  <c r="CI61" i="3" s="1"/>
  <c r="CA62" i="3"/>
  <c r="CI62" i="3" s="1"/>
  <c r="CA64" i="3"/>
  <c r="CI64" i="3" s="1"/>
  <c r="CA65" i="3"/>
  <c r="CI65" i="3" s="1"/>
  <c r="CA66" i="3"/>
  <c r="CI66" i="3" s="1"/>
  <c r="CA67" i="3"/>
  <c r="CI67" i="3" s="1"/>
  <c r="CA69" i="3"/>
  <c r="CI69" i="3" s="1"/>
  <c r="CA70" i="3"/>
  <c r="CI70" i="3" s="1"/>
  <c r="CA71" i="3"/>
  <c r="CI71" i="3" s="1"/>
  <c r="CA72" i="3"/>
  <c r="CI72" i="3" s="1"/>
  <c r="CA74" i="3"/>
  <c r="CI74" i="3" s="1"/>
  <c r="CA75" i="3"/>
  <c r="CI75" i="3" s="1"/>
  <c r="CA76" i="3"/>
  <c r="CI76" i="3" s="1"/>
  <c r="CA77" i="3"/>
  <c r="CI77" i="3" s="1"/>
  <c r="CA79" i="3"/>
  <c r="CI79" i="3" s="1"/>
  <c r="CA80" i="3"/>
  <c r="CI80" i="3" s="1"/>
  <c r="CA81" i="3"/>
  <c r="CI81" i="3" s="1"/>
  <c r="CA82" i="3"/>
  <c r="CI82" i="3" s="1"/>
  <c r="CA84" i="3"/>
  <c r="CI84" i="3" s="1"/>
  <c r="CA85" i="3"/>
  <c r="CI85" i="3" s="1"/>
  <c r="CA86" i="3"/>
  <c r="CI86" i="3" s="1"/>
  <c r="CA87" i="3"/>
  <c r="CI87" i="3" s="1"/>
  <c r="CA89" i="3"/>
  <c r="CI89" i="3" s="1"/>
  <c r="CA90" i="3"/>
  <c r="CI90" i="3" s="1"/>
  <c r="CA91" i="3"/>
  <c r="CI91" i="3" s="1"/>
  <c r="CA92" i="3"/>
  <c r="CI92" i="3" s="1"/>
  <c r="CA94" i="3"/>
  <c r="CI94" i="3" s="1"/>
  <c r="CA95" i="3"/>
  <c r="CI95" i="3" s="1"/>
  <c r="CA96" i="3"/>
  <c r="CI96" i="3" s="1"/>
  <c r="CA97" i="3"/>
  <c r="CI97" i="3" s="1"/>
  <c r="CA99" i="3"/>
  <c r="CI99" i="3" s="1"/>
  <c r="CA100" i="3"/>
  <c r="CI100" i="3" s="1"/>
  <c r="CA101" i="3"/>
  <c r="CI101" i="3" s="1"/>
  <c r="CA102" i="3"/>
  <c r="CI102" i="3" s="1"/>
  <c r="CA104" i="3"/>
  <c r="CI104" i="3" s="1"/>
  <c r="CA105" i="3"/>
  <c r="CI105" i="3" s="1"/>
  <c r="CA106" i="3"/>
  <c r="CI106" i="3" s="1"/>
  <c r="CA107" i="3"/>
  <c r="CI107" i="3" s="1"/>
  <c r="CA109" i="3"/>
  <c r="CI109" i="3" s="1"/>
  <c r="CA110" i="3"/>
  <c r="CI110" i="3" s="1"/>
  <c r="CA111" i="3"/>
  <c r="CI111" i="3" s="1"/>
  <c r="CA112" i="3"/>
  <c r="CI112" i="3" s="1"/>
  <c r="CA114" i="3"/>
  <c r="CI114" i="3" s="1"/>
  <c r="CA115" i="3"/>
  <c r="CI115" i="3" s="1"/>
  <c r="CA116" i="3"/>
  <c r="CI116" i="3" s="1"/>
  <c r="CA117" i="3"/>
  <c r="CI117" i="3" s="1"/>
  <c r="CA119" i="3"/>
  <c r="CI119" i="3" s="1"/>
  <c r="CA120" i="3"/>
  <c r="CI120" i="3" s="1"/>
  <c r="CA121" i="3"/>
  <c r="CI121" i="3" s="1"/>
  <c r="CA122" i="3"/>
  <c r="CI122" i="3" s="1"/>
  <c r="CA124" i="3"/>
  <c r="CI124" i="3" s="1"/>
  <c r="CA125" i="3"/>
  <c r="CI125" i="3" s="1"/>
  <c r="CA126" i="3"/>
  <c r="CI126" i="3" s="1"/>
  <c r="CA127" i="3"/>
  <c r="CI127" i="3" s="1"/>
  <c r="CA129" i="3"/>
  <c r="CI129" i="3" s="1"/>
  <c r="CA130" i="3"/>
  <c r="CI130" i="3" s="1"/>
  <c r="CA131" i="3"/>
  <c r="CI131" i="3" s="1"/>
  <c r="CA132" i="3"/>
  <c r="CI132" i="3" s="1"/>
  <c r="CA134" i="3"/>
  <c r="CI134" i="3" s="1"/>
  <c r="CA135" i="3"/>
  <c r="CI135" i="3" s="1"/>
  <c r="CA136" i="3"/>
  <c r="CI136" i="3" s="1"/>
  <c r="CA137" i="3"/>
  <c r="CI137" i="3" s="1"/>
  <c r="CA139" i="3"/>
  <c r="CI139" i="3" s="1"/>
  <c r="CA140" i="3"/>
  <c r="CI140" i="3" s="1"/>
  <c r="CA141" i="3"/>
  <c r="CI141" i="3" s="1"/>
  <c r="CA142" i="3"/>
  <c r="CI142" i="3" s="1"/>
  <c r="CA144" i="3"/>
  <c r="CI144" i="3" s="1"/>
  <c r="CA145" i="3"/>
  <c r="CI145" i="3" s="1"/>
  <c r="CA146" i="3"/>
  <c r="CI146" i="3" s="1"/>
  <c r="CA147" i="3"/>
  <c r="CI147" i="3" s="1"/>
  <c r="CA149" i="3"/>
  <c r="CI149" i="3" s="1"/>
  <c r="CA150" i="3"/>
  <c r="CI150" i="3" s="1"/>
  <c r="CA151" i="3"/>
  <c r="CI151" i="3" s="1"/>
  <c r="CA152" i="3"/>
  <c r="CI152" i="3" s="1"/>
  <c r="CA154" i="3"/>
  <c r="CI154" i="3" s="1"/>
  <c r="CA155" i="3"/>
  <c r="CI155" i="3" s="1"/>
  <c r="CA156" i="3"/>
  <c r="CI156" i="3" s="1"/>
  <c r="CA157" i="3"/>
  <c r="CI157" i="3" s="1"/>
  <c r="CA159" i="3"/>
  <c r="CI159" i="3" s="1"/>
  <c r="CA160" i="3"/>
  <c r="CI160" i="3" s="1"/>
  <c r="CA161" i="3"/>
  <c r="CI161" i="3" s="1"/>
  <c r="CA162" i="3"/>
  <c r="CI162" i="3" s="1"/>
  <c r="CA164" i="3"/>
  <c r="CI164" i="3" s="1"/>
  <c r="CA165" i="3"/>
  <c r="CI165" i="3" s="1"/>
  <c r="CA166" i="3"/>
  <c r="CI166" i="3" s="1"/>
  <c r="CA167" i="3"/>
  <c r="CI167" i="3" s="1"/>
  <c r="CA169" i="3"/>
  <c r="CI169" i="3" s="1"/>
  <c r="CA170" i="3"/>
  <c r="CI170" i="3" s="1"/>
  <c r="CA171" i="3"/>
  <c r="CI171" i="3" s="1"/>
  <c r="CA172" i="3"/>
  <c r="CI172" i="3" s="1"/>
  <c r="CA174" i="3"/>
  <c r="CI174" i="3" s="1"/>
  <c r="CA175" i="3"/>
  <c r="CI175" i="3" s="1"/>
  <c r="CA176" i="3"/>
  <c r="CI176" i="3" s="1"/>
  <c r="CA177" i="3"/>
  <c r="CI177" i="3" s="1"/>
  <c r="CA179" i="3"/>
  <c r="CI179" i="3" s="1"/>
  <c r="CA180" i="3"/>
  <c r="CI180" i="3" s="1"/>
  <c r="CA181" i="3"/>
  <c r="CI181" i="3" s="1"/>
  <c r="CA182" i="3"/>
  <c r="CI182" i="3" s="1"/>
  <c r="CA184" i="3"/>
  <c r="CI184" i="3" s="1"/>
  <c r="CA185" i="3"/>
  <c r="CI185" i="3" s="1"/>
  <c r="CA186" i="3"/>
  <c r="CI186" i="3" s="1"/>
  <c r="CA187" i="3"/>
  <c r="CI187" i="3" s="1"/>
  <c r="CA189" i="3"/>
  <c r="CI189" i="3" s="1"/>
  <c r="CA190" i="3"/>
  <c r="CI190" i="3" s="1"/>
  <c r="CA191" i="3"/>
  <c r="CI191" i="3" s="1"/>
  <c r="CA192" i="3"/>
  <c r="CI192" i="3" s="1"/>
  <c r="CA194" i="3"/>
  <c r="CI194" i="3" s="1"/>
  <c r="CA195" i="3"/>
  <c r="CI195" i="3" s="1"/>
  <c r="CA196" i="3"/>
  <c r="CI196" i="3" s="1"/>
  <c r="CA197" i="3"/>
  <c r="CI197" i="3" s="1"/>
  <c r="CA199" i="3"/>
  <c r="CI199" i="3" s="1"/>
  <c r="CA200" i="3"/>
  <c r="CI200" i="3" s="1"/>
  <c r="CA201" i="3"/>
  <c r="CI201" i="3" s="1"/>
  <c r="CA202" i="3"/>
  <c r="CI202" i="3" s="1"/>
  <c r="CA204" i="3"/>
  <c r="CI204" i="3" s="1"/>
  <c r="CA205" i="3"/>
  <c r="CI205" i="3" s="1"/>
  <c r="CA206" i="3"/>
  <c r="CI206" i="3" s="1"/>
  <c r="CA207" i="3"/>
  <c r="CI207" i="3" s="1"/>
  <c r="CA209" i="3"/>
  <c r="CI209" i="3" s="1"/>
  <c r="CA210" i="3"/>
  <c r="CI210" i="3" s="1"/>
  <c r="CA211" i="3"/>
  <c r="CI211" i="3" s="1"/>
  <c r="CA212" i="3"/>
  <c r="CI212" i="3" s="1"/>
  <c r="CA214" i="3"/>
  <c r="CI214" i="3" s="1"/>
  <c r="CA215" i="3"/>
  <c r="CI215" i="3" s="1"/>
  <c r="CA216" i="3"/>
  <c r="CI216" i="3" s="1"/>
  <c r="CA217" i="3"/>
  <c r="CI217" i="3" s="1"/>
  <c r="CA219" i="3"/>
  <c r="CI219" i="3" s="1"/>
  <c r="CA220" i="3"/>
  <c r="CI220" i="3" s="1"/>
  <c r="CA221" i="3"/>
  <c r="CI221" i="3" s="1"/>
  <c r="CA222" i="3"/>
  <c r="CI222" i="3" s="1"/>
  <c r="CA224" i="3"/>
  <c r="CI224" i="3" s="1"/>
  <c r="CA225" i="3"/>
  <c r="CI225" i="3" s="1"/>
  <c r="CA226" i="3"/>
  <c r="CI226" i="3" s="1"/>
  <c r="CA227" i="3"/>
  <c r="CI227" i="3" s="1"/>
  <c r="CA229" i="3"/>
  <c r="CI229" i="3" s="1"/>
  <c r="CA230" i="3"/>
  <c r="CI230" i="3" s="1"/>
  <c r="CA231" i="3"/>
  <c r="CI231" i="3" s="1"/>
  <c r="CA232" i="3"/>
  <c r="CI232" i="3" s="1"/>
  <c r="CA234" i="3"/>
  <c r="CI234" i="3" s="1"/>
  <c r="CA235" i="3"/>
  <c r="CI235" i="3" s="1"/>
  <c r="CA236" i="3"/>
  <c r="CI236" i="3" s="1"/>
  <c r="CA237" i="3"/>
  <c r="CI237" i="3" s="1"/>
  <c r="CA239" i="3"/>
  <c r="CI239" i="3" s="1"/>
  <c r="CA240" i="3"/>
  <c r="CI240" i="3" s="1"/>
  <c r="CA241" i="3"/>
  <c r="CI241" i="3" s="1"/>
  <c r="CA242" i="3"/>
  <c r="CI242" i="3" s="1"/>
  <c r="CA244" i="3"/>
  <c r="CI244" i="3" s="1"/>
  <c r="CA245" i="3"/>
  <c r="CI245" i="3" s="1"/>
  <c r="CA246" i="3"/>
  <c r="CI246" i="3" s="1"/>
  <c r="CA247" i="3"/>
  <c r="CI247" i="3" s="1"/>
  <c r="CA249" i="3"/>
  <c r="CI249" i="3" s="1"/>
  <c r="CA250" i="3"/>
  <c r="CI250" i="3" s="1"/>
  <c r="CA251" i="3"/>
  <c r="CI251" i="3" s="1"/>
  <c r="CA252" i="3"/>
  <c r="CI252" i="3" s="1"/>
  <c r="CA254" i="3"/>
  <c r="CI254" i="3" s="1"/>
  <c r="CA255" i="3"/>
  <c r="CI255" i="3" s="1"/>
  <c r="CA256" i="3"/>
  <c r="CI256" i="3" s="1"/>
  <c r="CA257" i="3"/>
  <c r="CI257" i="3" s="1"/>
  <c r="CA259" i="3"/>
  <c r="CI259" i="3" s="1"/>
  <c r="CA260" i="3"/>
  <c r="CI260" i="3" s="1"/>
  <c r="CA261" i="3"/>
  <c r="CI261" i="3" s="1"/>
  <c r="CA262" i="3"/>
  <c r="CI262" i="3" s="1"/>
  <c r="CA264" i="3"/>
  <c r="CI264" i="3" s="1"/>
  <c r="CA265" i="3"/>
  <c r="CI265" i="3" s="1"/>
  <c r="CA266" i="3"/>
  <c r="CI266" i="3" s="1"/>
  <c r="CA267" i="3"/>
  <c r="CI267" i="3" s="1"/>
  <c r="CA269" i="3"/>
  <c r="CI269" i="3" s="1"/>
  <c r="CA270" i="3"/>
  <c r="CI270" i="3" s="1"/>
  <c r="CA271" i="3"/>
  <c r="CI271" i="3" s="1"/>
  <c r="CA272" i="3"/>
  <c r="CI272" i="3" s="1"/>
  <c r="CA274" i="3"/>
  <c r="CI274" i="3" s="1"/>
  <c r="CA275" i="3"/>
  <c r="CI275" i="3" s="1"/>
  <c r="CA276" i="3"/>
  <c r="CI276" i="3" s="1"/>
  <c r="CA277" i="3"/>
  <c r="CI277" i="3" s="1"/>
  <c r="CA279" i="3"/>
  <c r="CI279" i="3" s="1"/>
  <c r="CA280" i="3"/>
  <c r="CI280" i="3" s="1"/>
  <c r="CA281" i="3"/>
  <c r="CI281" i="3" s="1"/>
  <c r="CA282" i="3"/>
  <c r="CI282" i="3" s="1"/>
  <c r="CA284" i="3"/>
  <c r="CI284" i="3" s="1"/>
  <c r="CA285" i="3"/>
  <c r="CI285" i="3" s="1"/>
  <c r="CA286" i="3"/>
  <c r="CI286" i="3" s="1"/>
  <c r="CA287" i="3"/>
  <c r="CI287" i="3" s="1"/>
  <c r="CA289" i="3"/>
  <c r="CI289" i="3" s="1"/>
  <c r="CA290" i="3"/>
  <c r="CI290" i="3" s="1"/>
  <c r="CA291" i="3"/>
  <c r="CI291" i="3" s="1"/>
  <c r="CA292" i="3"/>
  <c r="CI292" i="3" s="1"/>
  <c r="CA294" i="3"/>
  <c r="CI294" i="3" s="1"/>
  <c r="CA295" i="3"/>
  <c r="CI295" i="3" s="1"/>
  <c r="CA296" i="3"/>
  <c r="CI296" i="3" s="1"/>
  <c r="CA297" i="3"/>
  <c r="CI297" i="3" s="1"/>
  <c r="CA299" i="3"/>
  <c r="CI299" i="3" s="1"/>
  <c r="CA300" i="3"/>
  <c r="CI300" i="3" s="1"/>
  <c r="CA301" i="3"/>
  <c r="CI301" i="3" s="1"/>
  <c r="CA302" i="3"/>
  <c r="CI302" i="3" s="1"/>
  <c r="CA304" i="3"/>
  <c r="CI304" i="3" s="1"/>
  <c r="CA305" i="3"/>
  <c r="CI305" i="3" s="1"/>
  <c r="CA306" i="3"/>
  <c r="CI306" i="3" s="1"/>
  <c r="CA307" i="3"/>
  <c r="CI307" i="3" s="1"/>
  <c r="CA309" i="3"/>
  <c r="CI309" i="3" s="1"/>
  <c r="CA310" i="3"/>
  <c r="CI310" i="3" s="1"/>
  <c r="CA311" i="3"/>
  <c r="CI311" i="3" s="1"/>
  <c r="CA312" i="3"/>
  <c r="CI312" i="3" s="1"/>
  <c r="CA314" i="3"/>
  <c r="CI314" i="3" s="1"/>
  <c r="CA315" i="3"/>
  <c r="CI315" i="3" s="1"/>
  <c r="CA316" i="3"/>
  <c r="CI316" i="3" s="1"/>
  <c r="CA317" i="3"/>
  <c r="CI317" i="3" s="1"/>
  <c r="CA319" i="3"/>
  <c r="CI319" i="3" s="1"/>
  <c r="CA320" i="3"/>
  <c r="CI320" i="3" s="1"/>
  <c r="CA321" i="3"/>
  <c r="CI321" i="3" s="1"/>
  <c r="CA322" i="3"/>
  <c r="CI322" i="3" s="1"/>
  <c r="CA324" i="3"/>
  <c r="CI324" i="3" s="1"/>
  <c r="CA325" i="3"/>
  <c r="CI325" i="3" s="1"/>
  <c r="CA326" i="3"/>
  <c r="CI326" i="3" s="1"/>
  <c r="CA327" i="3"/>
  <c r="CI327" i="3" s="1"/>
  <c r="CA329" i="3"/>
  <c r="CI329" i="3" s="1"/>
  <c r="CA330" i="3"/>
  <c r="CI330" i="3" s="1"/>
  <c r="CA331" i="3"/>
  <c r="CI331" i="3" s="1"/>
  <c r="CA332" i="3"/>
  <c r="CI332" i="3" s="1"/>
  <c r="CA334" i="3"/>
  <c r="CI334" i="3" s="1"/>
  <c r="CA335" i="3"/>
  <c r="CI335" i="3" s="1"/>
  <c r="CA336" i="3"/>
  <c r="CI336" i="3" s="1"/>
  <c r="CA337" i="3"/>
  <c r="CI337" i="3" s="1"/>
  <c r="CA339" i="3"/>
  <c r="CI339" i="3" s="1"/>
  <c r="CA340" i="3"/>
  <c r="CI340" i="3" s="1"/>
  <c r="CA341" i="3"/>
  <c r="CI341" i="3" s="1"/>
  <c r="CA342" i="3"/>
  <c r="CI342" i="3" s="1"/>
  <c r="CA344" i="3"/>
  <c r="CI344" i="3" s="1"/>
  <c r="CA345" i="3"/>
  <c r="CI345" i="3" s="1"/>
  <c r="CA346" i="3"/>
  <c r="CI346" i="3" s="1"/>
  <c r="CA347" i="3"/>
  <c r="CI347" i="3" s="1"/>
  <c r="CA349" i="3"/>
  <c r="CI349" i="3" s="1"/>
  <c r="CA350" i="3"/>
  <c r="CI350" i="3" s="1"/>
  <c r="CA351" i="3"/>
  <c r="CI351" i="3" s="1"/>
  <c r="CA352" i="3"/>
  <c r="CI352" i="3" s="1"/>
  <c r="CA354" i="3"/>
  <c r="CI354" i="3" s="1"/>
  <c r="CA355" i="3"/>
  <c r="CI355" i="3" s="1"/>
  <c r="CA356" i="3"/>
  <c r="CI356" i="3" s="1"/>
  <c r="CA357" i="3"/>
  <c r="CI357" i="3" s="1"/>
  <c r="CA359" i="3"/>
  <c r="CI359" i="3" s="1"/>
  <c r="CA360" i="3"/>
  <c r="CI360" i="3" s="1"/>
  <c r="CA361" i="3"/>
  <c r="CI361" i="3" s="1"/>
  <c r="CA362" i="3"/>
  <c r="CI362" i="3" s="1"/>
  <c r="CA364" i="3"/>
  <c r="CI364" i="3" s="1"/>
  <c r="CA365" i="3"/>
  <c r="CI365" i="3" s="1"/>
  <c r="CA366" i="3"/>
  <c r="CI366" i="3" s="1"/>
  <c r="CA367" i="3"/>
  <c r="CI367" i="3" s="1"/>
  <c r="CA369" i="3"/>
  <c r="CI369" i="3" s="1"/>
  <c r="CA370" i="3"/>
  <c r="CI370" i="3" s="1"/>
  <c r="CA371" i="3"/>
  <c r="CI371" i="3" s="1"/>
  <c r="CA372" i="3"/>
  <c r="CI372" i="3" s="1"/>
  <c r="CA374" i="3"/>
  <c r="CI374" i="3" s="1"/>
  <c r="CA375" i="3"/>
  <c r="CI375" i="3" s="1"/>
  <c r="CA376" i="3"/>
  <c r="CI376" i="3" s="1"/>
  <c r="CA377" i="3"/>
  <c r="CI377" i="3" s="1"/>
  <c r="CA379" i="3"/>
  <c r="CI379" i="3" s="1"/>
  <c r="CA380" i="3"/>
  <c r="CI380" i="3" s="1"/>
  <c r="CA381" i="3"/>
  <c r="CI381" i="3" s="1"/>
  <c r="CA382" i="3"/>
  <c r="CI382" i="3" s="1"/>
  <c r="CA384" i="3"/>
  <c r="CI384" i="3" s="1"/>
  <c r="CA385" i="3"/>
  <c r="CI385" i="3" s="1"/>
  <c r="CA386" i="3"/>
  <c r="CI386" i="3" s="1"/>
  <c r="CA387" i="3"/>
  <c r="CI387" i="3" s="1"/>
  <c r="CA389" i="3"/>
  <c r="CI389" i="3" s="1"/>
  <c r="CA390" i="3"/>
  <c r="CI390" i="3" s="1"/>
  <c r="CA391" i="3"/>
  <c r="CI391" i="3" s="1"/>
  <c r="CA392" i="3"/>
  <c r="CI392" i="3" s="1"/>
  <c r="CA394" i="3"/>
  <c r="CI394" i="3" s="1"/>
  <c r="CA395" i="3"/>
  <c r="CI395" i="3" s="1"/>
  <c r="CA396" i="3"/>
  <c r="CI396" i="3" s="1"/>
  <c r="CA397" i="3"/>
  <c r="CI397" i="3" s="1"/>
  <c r="CA399" i="3"/>
  <c r="CI399" i="3" s="1"/>
  <c r="CA400" i="3"/>
  <c r="CI400" i="3" s="1"/>
  <c r="CA401" i="3"/>
  <c r="CI401" i="3" s="1"/>
  <c r="CA402" i="3"/>
  <c r="CI402" i="3" s="1"/>
  <c r="CA404" i="3"/>
  <c r="CI404" i="3" s="1"/>
  <c r="CA405" i="3"/>
  <c r="CI405" i="3" s="1"/>
  <c r="CA406" i="3"/>
  <c r="CI406" i="3" s="1"/>
  <c r="CA407" i="3"/>
  <c r="CI407" i="3" s="1"/>
  <c r="CA409" i="3"/>
  <c r="CI409" i="3" s="1"/>
  <c r="CA410" i="3"/>
  <c r="CI410" i="3" s="1"/>
  <c r="CA411" i="3"/>
  <c r="CI411" i="3" s="1"/>
  <c r="CA412" i="3"/>
  <c r="CI412" i="3" s="1"/>
  <c r="CA414" i="3"/>
  <c r="CI414" i="3" s="1"/>
  <c r="CA415" i="3"/>
  <c r="CI415" i="3" s="1"/>
  <c r="CA416" i="3"/>
  <c r="CI416" i="3" s="1"/>
  <c r="CA417" i="3"/>
  <c r="CI417" i="3" s="1"/>
  <c r="CA419" i="3"/>
  <c r="CI419" i="3" s="1"/>
  <c r="CA420" i="3"/>
  <c r="CI420" i="3" s="1"/>
  <c r="CA421" i="3"/>
  <c r="CI421" i="3" s="1"/>
  <c r="CA422" i="3"/>
  <c r="CI422" i="3" s="1"/>
  <c r="CA424" i="3"/>
  <c r="CI424" i="3" s="1"/>
  <c r="CA425" i="3"/>
  <c r="CI425" i="3" s="1"/>
  <c r="CA426" i="3"/>
  <c r="CI426" i="3" s="1"/>
  <c r="CA427" i="3"/>
  <c r="CI427" i="3" s="1"/>
  <c r="CA429" i="3"/>
  <c r="CI429" i="3" s="1"/>
  <c r="CA430" i="3"/>
  <c r="CI430" i="3" s="1"/>
  <c r="CA431" i="3"/>
  <c r="CI431" i="3" s="1"/>
  <c r="CA432" i="3"/>
  <c r="CI432" i="3" s="1"/>
  <c r="CA434" i="3"/>
  <c r="CI434" i="3" s="1"/>
  <c r="CA435" i="3"/>
  <c r="CI435" i="3" s="1"/>
  <c r="CA436" i="3"/>
  <c r="CI436" i="3" s="1"/>
  <c r="CA437" i="3"/>
  <c r="CI437" i="3" s="1"/>
  <c r="CA439" i="3"/>
  <c r="CI439" i="3" s="1"/>
  <c r="CA440" i="3"/>
  <c r="CI440" i="3" s="1"/>
  <c r="CA441" i="3"/>
  <c r="CI441" i="3" s="1"/>
  <c r="CA442" i="3"/>
  <c r="CI442" i="3" s="1"/>
  <c r="CA444" i="3"/>
  <c r="CI444" i="3" s="1"/>
  <c r="CA445" i="3"/>
  <c r="CI445" i="3" s="1"/>
  <c r="CA446" i="3"/>
  <c r="CI446" i="3" s="1"/>
  <c r="CA447" i="3"/>
  <c r="CI447" i="3" s="1"/>
  <c r="CA449" i="3"/>
  <c r="CI449" i="3" s="1"/>
  <c r="CA450" i="3"/>
  <c r="CI450" i="3" s="1"/>
  <c r="CA451" i="3"/>
  <c r="CI451" i="3" s="1"/>
  <c r="CA452" i="3"/>
  <c r="CI452" i="3" s="1"/>
  <c r="CA454" i="3"/>
  <c r="CI454" i="3" s="1"/>
  <c r="CA455" i="3"/>
  <c r="CI455" i="3" s="1"/>
  <c r="CA456" i="3"/>
  <c r="CI456" i="3" s="1"/>
  <c r="CA457" i="3"/>
  <c r="CI457" i="3" s="1"/>
  <c r="CA459" i="3"/>
  <c r="CI459" i="3" s="1"/>
  <c r="CA460" i="3"/>
  <c r="CI460" i="3" s="1"/>
  <c r="CA461" i="3"/>
  <c r="CI461" i="3" s="1"/>
  <c r="CA462" i="3"/>
  <c r="CI462" i="3" s="1"/>
  <c r="CA464" i="3"/>
  <c r="CI464" i="3" s="1"/>
  <c r="CA465" i="3"/>
  <c r="CI465" i="3" s="1"/>
  <c r="CA466" i="3"/>
  <c r="CI466" i="3" s="1"/>
  <c r="CA467" i="3"/>
  <c r="CI467" i="3" s="1"/>
  <c r="CA469" i="3"/>
  <c r="CI469" i="3" s="1"/>
  <c r="CA470" i="3"/>
  <c r="CI470" i="3" s="1"/>
  <c r="CA471" i="3"/>
  <c r="CI471" i="3" s="1"/>
  <c r="CA472" i="3"/>
  <c r="CI472" i="3" s="1"/>
  <c r="CA474" i="3"/>
  <c r="CI474" i="3" s="1"/>
  <c r="CA475" i="3"/>
  <c r="CI475" i="3" s="1"/>
  <c r="CA476" i="3"/>
  <c r="CI476" i="3" s="1"/>
  <c r="CA477" i="3"/>
  <c r="CI477" i="3" s="1"/>
  <c r="CA479" i="3"/>
  <c r="CI479" i="3" s="1"/>
  <c r="CA480" i="3"/>
  <c r="CI480" i="3" s="1"/>
  <c r="CA481" i="3"/>
  <c r="CI481" i="3" s="1"/>
  <c r="CA482" i="3"/>
  <c r="CI482" i="3" s="1"/>
  <c r="CA484" i="3"/>
  <c r="CI484" i="3" s="1"/>
  <c r="CA485" i="3"/>
  <c r="CI485" i="3" s="1"/>
  <c r="CA486" i="3"/>
  <c r="CI486" i="3" s="1"/>
  <c r="CA487" i="3"/>
  <c r="CI487" i="3" s="1"/>
  <c r="CA489" i="3"/>
  <c r="CI489" i="3" s="1"/>
  <c r="CA490" i="3"/>
  <c r="CI490" i="3" s="1"/>
  <c r="CA491" i="3"/>
  <c r="CI491" i="3" s="1"/>
  <c r="CA492" i="3"/>
  <c r="CI492" i="3" s="1"/>
  <c r="CA494" i="3"/>
  <c r="CI494" i="3" s="1"/>
  <c r="CA495" i="3"/>
  <c r="CI495" i="3" s="1"/>
  <c r="CA496" i="3"/>
  <c r="CI496" i="3" s="1"/>
  <c r="CA497" i="3"/>
  <c r="CI497" i="3" s="1"/>
  <c r="CA499" i="3"/>
  <c r="CI499" i="3" s="1"/>
  <c r="CA500" i="3"/>
  <c r="CI500" i="3" s="1"/>
  <c r="CA501" i="3"/>
  <c r="CI501" i="3" s="1"/>
  <c r="CA502" i="3"/>
  <c r="CI502" i="3" s="1"/>
  <c r="CA504" i="3"/>
  <c r="CI504" i="3" s="1"/>
  <c r="CA505" i="3"/>
  <c r="CI505" i="3" s="1"/>
  <c r="CA506" i="3"/>
  <c r="CI506" i="3" s="1"/>
  <c r="CA507" i="3"/>
  <c r="CI507" i="3" s="1"/>
  <c r="CA509" i="3"/>
  <c r="CI509" i="3" s="1"/>
  <c r="CA510" i="3"/>
  <c r="CI510" i="3" s="1"/>
  <c r="CA511" i="3"/>
  <c r="CI511" i="3" s="1"/>
  <c r="CA512" i="3"/>
  <c r="CI512" i="3" s="1"/>
  <c r="CA514" i="3"/>
  <c r="CI514" i="3" s="1"/>
  <c r="CA515" i="3"/>
  <c r="CI515" i="3" s="1"/>
  <c r="CA516" i="3"/>
  <c r="CI516" i="3" s="1"/>
  <c r="CA517" i="3"/>
  <c r="CI517" i="3" s="1"/>
  <c r="CA519" i="3"/>
  <c r="CI519" i="3" s="1"/>
  <c r="CA520" i="3"/>
  <c r="CI520" i="3" s="1"/>
  <c r="CA521" i="3"/>
  <c r="CI521" i="3" s="1"/>
  <c r="CA522" i="3"/>
  <c r="CI522" i="3" s="1"/>
  <c r="CA524" i="3"/>
  <c r="CI524" i="3" s="1"/>
  <c r="CA525" i="3"/>
  <c r="CI525" i="3" s="1"/>
  <c r="CA526" i="3"/>
  <c r="CI526" i="3" s="1"/>
  <c r="CA527" i="3"/>
  <c r="CI527" i="3" s="1"/>
  <c r="CA529" i="3"/>
  <c r="CI529" i="3" s="1"/>
  <c r="CA530" i="3"/>
  <c r="CI530" i="3" s="1"/>
  <c r="CA531" i="3"/>
  <c r="CI531" i="3" s="1"/>
  <c r="CA532" i="3"/>
  <c r="CI532" i="3" s="1"/>
  <c r="CA534" i="3"/>
  <c r="CI534" i="3" s="1"/>
  <c r="CA535" i="3"/>
  <c r="CI535" i="3" s="1"/>
  <c r="CA536" i="3"/>
  <c r="CI536" i="3" s="1"/>
  <c r="CA537" i="3"/>
  <c r="CI537" i="3" s="1"/>
  <c r="CA539" i="3"/>
  <c r="CI539" i="3" s="1"/>
  <c r="CA540" i="3"/>
  <c r="CI540" i="3" s="1"/>
  <c r="CA541" i="3"/>
  <c r="CI541" i="3" s="1"/>
  <c r="CA542" i="3"/>
  <c r="CI542" i="3" s="1"/>
  <c r="CA544" i="3"/>
  <c r="CI544" i="3" s="1"/>
  <c r="CA545" i="3"/>
  <c r="CI545" i="3" s="1"/>
  <c r="CA546" i="3"/>
  <c r="CI546" i="3" s="1"/>
  <c r="CA547" i="3"/>
  <c r="CI547" i="3" s="1"/>
  <c r="CA549" i="3"/>
  <c r="CI549" i="3" s="1"/>
  <c r="CA550" i="3"/>
  <c r="CI550" i="3" s="1"/>
  <c r="CA551" i="3"/>
  <c r="CI551" i="3" s="1"/>
  <c r="CA552" i="3"/>
  <c r="CI552" i="3" s="1"/>
  <c r="CA554" i="3"/>
  <c r="CI554" i="3" s="1"/>
  <c r="CA555" i="3"/>
  <c r="CI555" i="3" s="1"/>
  <c r="CA556" i="3"/>
  <c r="CI556" i="3" s="1"/>
  <c r="CA557" i="3"/>
  <c r="CI557" i="3" s="1"/>
  <c r="CA559" i="3"/>
  <c r="CI559" i="3" s="1"/>
  <c r="CA560" i="3"/>
  <c r="CI560" i="3" s="1"/>
  <c r="CA561" i="3"/>
  <c r="CI561" i="3" s="1"/>
  <c r="CA562" i="3"/>
  <c r="CI562" i="3" s="1"/>
  <c r="CA564" i="3"/>
  <c r="CI564" i="3" s="1"/>
  <c r="CA565" i="3"/>
  <c r="CI565" i="3" s="1"/>
  <c r="CA566" i="3"/>
  <c r="CI566" i="3" s="1"/>
  <c r="CA567" i="3"/>
  <c r="CI567" i="3" s="1"/>
  <c r="CA569" i="3"/>
  <c r="CI569" i="3" s="1"/>
  <c r="CA570" i="3"/>
  <c r="CI570" i="3" s="1"/>
  <c r="CA571" i="3"/>
  <c r="CI571" i="3" s="1"/>
  <c r="CA572" i="3"/>
  <c r="CI572" i="3" s="1"/>
  <c r="CA574" i="3"/>
  <c r="CI574" i="3" s="1"/>
  <c r="CA575" i="3"/>
  <c r="CI575" i="3" s="1"/>
  <c r="CA576" i="3"/>
  <c r="CI576" i="3" s="1"/>
  <c r="CA577" i="3"/>
  <c r="CI577" i="3" s="1"/>
  <c r="CA579" i="3"/>
  <c r="CI579" i="3" s="1"/>
  <c r="CA580" i="3"/>
  <c r="CI580" i="3" s="1"/>
  <c r="CA581" i="3"/>
  <c r="CI581" i="3" s="1"/>
  <c r="CA582" i="3"/>
  <c r="CI582" i="3" s="1"/>
  <c r="CA584" i="3"/>
  <c r="CI584" i="3" s="1"/>
  <c r="CA585" i="3"/>
  <c r="CI585" i="3" s="1"/>
  <c r="CA586" i="3"/>
  <c r="CI586" i="3" s="1"/>
  <c r="CA587" i="3"/>
  <c r="CI587" i="3" s="1"/>
  <c r="CA589" i="3"/>
  <c r="CI589" i="3" s="1"/>
  <c r="CA590" i="3"/>
  <c r="CI590" i="3" s="1"/>
  <c r="CA591" i="3"/>
  <c r="CI591" i="3" s="1"/>
  <c r="CA592" i="3"/>
  <c r="CI592" i="3" s="1"/>
  <c r="CA594" i="3"/>
  <c r="CI594" i="3" s="1"/>
  <c r="CA595" i="3"/>
  <c r="CI595" i="3" s="1"/>
  <c r="CA596" i="3"/>
  <c r="CI596" i="3" s="1"/>
  <c r="CA597" i="3"/>
  <c r="CI597" i="3" s="1"/>
  <c r="CA599" i="3"/>
  <c r="CI599" i="3" s="1"/>
  <c r="CA600" i="3"/>
  <c r="CI600" i="3" s="1"/>
  <c r="CA601" i="3"/>
  <c r="CI601" i="3" s="1"/>
  <c r="CA602" i="3"/>
  <c r="CI602" i="3" s="1"/>
  <c r="CA604" i="3"/>
  <c r="CI604" i="3" s="1"/>
  <c r="CA605" i="3"/>
  <c r="CI605" i="3" s="1"/>
  <c r="CA606" i="3"/>
  <c r="CI606" i="3" s="1"/>
  <c r="CA607" i="3"/>
  <c r="CI607" i="3" s="1"/>
  <c r="CA609" i="3"/>
  <c r="CI609" i="3" s="1"/>
  <c r="CA610" i="3"/>
  <c r="CI610" i="3" s="1"/>
  <c r="CA611" i="3"/>
  <c r="CI611" i="3" s="1"/>
  <c r="CA612" i="3"/>
  <c r="CI612" i="3" s="1"/>
  <c r="CA614" i="3"/>
  <c r="CI614" i="3" s="1"/>
  <c r="CA615" i="3"/>
  <c r="CI615" i="3" s="1"/>
  <c r="CA616" i="3"/>
  <c r="CI616" i="3" s="1"/>
  <c r="CA617" i="3"/>
  <c r="CI617" i="3" s="1"/>
  <c r="CA619" i="3"/>
  <c r="CI619" i="3" s="1"/>
  <c r="CA620" i="3"/>
  <c r="CI620" i="3" s="1"/>
  <c r="CA621" i="3"/>
  <c r="CI621" i="3" s="1"/>
  <c r="CA622" i="3"/>
  <c r="CI622" i="3" s="1"/>
  <c r="CA624" i="3"/>
  <c r="CI624" i="3" s="1"/>
  <c r="CA625" i="3"/>
  <c r="CI625" i="3" s="1"/>
  <c r="CA626" i="3"/>
  <c r="CI626" i="3" s="1"/>
  <c r="CA627" i="3"/>
  <c r="CI627" i="3" s="1"/>
  <c r="CA629" i="3"/>
  <c r="CI629" i="3" s="1"/>
  <c r="CA630" i="3"/>
  <c r="CI630" i="3" s="1"/>
  <c r="CA631" i="3"/>
  <c r="CI631" i="3" s="1"/>
  <c r="CA632" i="3"/>
  <c r="CI632" i="3" s="1"/>
  <c r="CA634" i="3"/>
  <c r="CI634" i="3" s="1"/>
  <c r="CA635" i="3"/>
  <c r="CI635" i="3" s="1"/>
  <c r="CA636" i="3"/>
  <c r="CI636" i="3" s="1"/>
  <c r="CA637" i="3"/>
  <c r="CI637" i="3" s="1"/>
  <c r="CA639" i="3"/>
  <c r="CI639" i="3" s="1"/>
  <c r="CA640" i="3"/>
  <c r="CI640" i="3" s="1"/>
  <c r="CA641" i="3"/>
  <c r="CI641" i="3" s="1"/>
  <c r="CA642" i="3"/>
  <c r="CI642" i="3" s="1"/>
  <c r="CA644" i="3"/>
  <c r="CI644" i="3" s="1"/>
  <c r="CA645" i="3"/>
  <c r="CI645" i="3" s="1"/>
  <c r="CA646" i="3"/>
  <c r="CI646" i="3" s="1"/>
  <c r="CA647" i="3"/>
  <c r="CI647" i="3" s="1"/>
  <c r="CA649" i="3"/>
  <c r="CI649" i="3" s="1"/>
  <c r="CA650" i="3"/>
  <c r="CI650" i="3" s="1"/>
  <c r="CA651" i="3"/>
  <c r="CI651" i="3" s="1"/>
  <c r="CA652" i="3"/>
  <c r="CI652" i="3" s="1"/>
  <c r="CA654" i="3"/>
  <c r="CI654" i="3" s="1"/>
  <c r="CA655" i="3"/>
  <c r="CI655" i="3" s="1"/>
  <c r="CA656" i="3"/>
  <c r="CI656" i="3" s="1"/>
  <c r="CA657" i="3"/>
  <c r="CI657" i="3" s="1"/>
  <c r="CA659" i="3"/>
  <c r="CI659" i="3" s="1"/>
  <c r="CA660" i="3"/>
  <c r="CI660" i="3" s="1"/>
  <c r="CA661" i="3"/>
  <c r="CI661" i="3" s="1"/>
  <c r="CA662" i="3"/>
  <c r="CI662" i="3" s="1"/>
  <c r="CA664" i="3"/>
  <c r="CI664" i="3" s="1"/>
  <c r="CA665" i="3"/>
  <c r="CI665" i="3" s="1"/>
  <c r="CA666" i="3"/>
  <c r="CI666" i="3" s="1"/>
  <c r="CA667" i="3"/>
  <c r="CI667" i="3" s="1"/>
  <c r="CA669" i="3"/>
  <c r="CI669" i="3" s="1"/>
  <c r="CA670" i="3"/>
  <c r="CI670" i="3" s="1"/>
  <c r="CA671" i="3"/>
  <c r="CI671" i="3" s="1"/>
  <c r="CA672" i="3"/>
  <c r="CI672" i="3" s="1"/>
  <c r="CA674" i="3"/>
  <c r="CI674" i="3" s="1"/>
  <c r="CA675" i="3"/>
  <c r="CI675" i="3" s="1"/>
  <c r="CA676" i="3"/>
  <c r="CI676" i="3" s="1"/>
  <c r="CA677" i="3"/>
  <c r="CI677" i="3" s="1"/>
  <c r="CA679" i="3"/>
  <c r="CI679" i="3" s="1"/>
  <c r="CA680" i="3"/>
  <c r="CI680" i="3" s="1"/>
  <c r="CA681" i="3"/>
  <c r="CI681" i="3" s="1"/>
  <c r="CA682" i="3"/>
  <c r="CI682" i="3" s="1"/>
  <c r="CA684" i="3"/>
  <c r="CI684" i="3" s="1"/>
  <c r="CA685" i="3"/>
  <c r="CI685" i="3" s="1"/>
  <c r="CA686" i="3"/>
  <c r="CI686" i="3" s="1"/>
  <c r="CA687" i="3"/>
  <c r="CI687" i="3" s="1"/>
  <c r="CA689" i="3"/>
  <c r="CI689" i="3" s="1"/>
  <c r="CA690" i="3"/>
  <c r="CI690" i="3" s="1"/>
  <c r="CA691" i="3"/>
  <c r="CI691" i="3" s="1"/>
  <c r="CA692" i="3"/>
  <c r="CI692" i="3" s="1"/>
  <c r="CA694" i="3"/>
  <c r="CI694" i="3" s="1"/>
  <c r="CA695" i="3"/>
  <c r="CI695" i="3" s="1"/>
  <c r="CA696" i="3"/>
  <c r="CI696" i="3" s="1"/>
  <c r="CA697" i="3"/>
  <c r="CI697" i="3" s="1"/>
  <c r="CA699" i="3"/>
  <c r="CI699" i="3" s="1"/>
  <c r="CA700" i="3"/>
  <c r="CI700" i="3" s="1"/>
  <c r="CA701" i="3"/>
  <c r="CI701" i="3" s="1"/>
  <c r="CA702" i="3"/>
  <c r="CI702" i="3" s="1"/>
  <c r="CA704" i="3"/>
  <c r="CI704" i="3" s="1"/>
  <c r="CA705" i="3"/>
  <c r="CI705" i="3" s="1"/>
  <c r="CA706" i="3"/>
  <c r="CI706" i="3" s="1"/>
  <c r="CA707" i="3"/>
  <c r="CI707" i="3" s="1"/>
  <c r="CA709" i="3"/>
  <c r="CI709" i="3" s="1"/>
  <c r="CA710" i="3"/>
  <c r="CI710" i="3" s="1"/>
  <c r="CA711" i="3"/>
  <c r="CI711" i="3" s="1"/>
  <c r="CA712" i="3"/>
  <c r="CI712" i="3" s="1"/>
  <c r="CA714" i="3"/>
  <c r="CI714" i="3" s="1"/>
  <c r="CA715" i="3"/>
  <c r="CI715" i="3" s="1"/>
  <c r="CA716" i="3"/>
  <c r="CI716" i="3" s="1"/>
  <c r="CA717" i="3"/>
  <c r="CI717" i="3" s="1"/>
  <c r="CA719" i="3"/>
  <c r="CI719" i="3" s="1"/>
  <c r="CA720" i="3"/>
  <c r="CI720" i="3" s="1"/>
  <c r="CA721" i="3"/>
  <c r="CI721" i="3" s="1"/>
  <c r="CA722" i="3"/>
  <c r="CI722" i="3" s="1"/>
  <c r="CA724" i="3"/>
  <c r="CI724" i="3" s="1"/>
  <c r="CA725" i="3"/>
  <c r="CI725" i="3" s="1"/>
  <c r="CA726" i="3"/>
  <c r="CI726" i="3" s="1"/>
  <c r="CA727" i="3"/>
  <c r="CI727" i="3" s="1"/>
  <c r="CA729" i="3"/>
  <c r="CI729" i="3" s="1"/>
  <c r="CA730" i="3"/>
  <c r="CI730" i="3" s="1"/>
  <c r="CA731" i="3"/>
  <c r="CI731" i="3" s="1"/>
  <c r="CA732" i="3"/>
  <c r="CI732" i="3" s="1"/>
  <c r="CA734" i="3"/>
  <c r="CI734" i="3" s="1"/>
  <c r="CA735" i="3"/>
  <c r="CI735" i="3" s="1"/>
  <c r="CA736" i="3"/>
  <c r="CI736" i="3" s="1"/>
  <c r="CA737" i="3"/>
  <c r="CI737" i="3" s="1"/>
  <c r="CA739" i="3"/>
  <c r="CI739" i="3" s="1"/>
  <c r="CA740" i="3"/>
  <c r="CI740" i="3" s="1"/>
  <c r="CA741" i="3"/>
  <c r="CI741" i="3" s="1"/>
  <c r="CA742" i="3"/>
  <c r="CI742" i="3" s="1"/>
  <c r="CA744" i="3"/>
  <c r="CI744" i="3" s="1"/>
  <c r="CA745" i="3"/>
  <c r="CI745" i="3" s="1"/>
  <c r="CA746" i="3"/>
  <c r="CI746" i="3" s="1"/>
  <c r="CA747" i="3"/>
  <c r="CI747" i="3" s="1"/>
  <c r="CA749" i="3"/>
  <c r="CI749" i="3" s="1"/>
  <c r="CA750" i="3"/>
  <c r="CI750" i="3" s="1"/>
  <c r="CA751" i="3"/>
  <c r="CI751" i="3" s="1"/>
  <c r="CA752" i="3"/>
  <c r="CI752" i="3" s="1"/>
  <c r="CA754" i="3"/>
  <c r="CI754" i="3" s="1"/>
  <c r="CA755" i="3"/>
  <c r="CI755" i="3" s="1"/>
  <c r="CA756" i="3"/>
  <c r="CI756" i="3" s="1"/>
  <c r="CA757" i="3"/>
  <c r="CI757" i="3" s="1"/>
  <c r="CA759" i="3"/>
  <c r="CI759" i="3" s="1"/>
  <c r="CA760" i="3"/>
  <c r="CI760" i="3" s="1"/>
  <c r="CA761" i="3"/>
  <c r="CI761" i="3" s="1"/>
  <c r="CA762" i="3"/>
  <c r="CI762" i="3" s="1"/>
  <c r="CA764" i="3"/>
  <c r="CI764" i="3" s="1"/>
  <c r="CA765" i="3"/>
  <c r="CI765" i="3" s="1"/>
  <c r="CA766" i="3"/>
  <c r="CI766" i="3" s="1"/>
  <c r="CA767" i="3"/>
  <c r="CI767" i="3" s="1"/>
  <c r="CA769" i="3"/>
  <c r="CI769" i="3" s="1"/>
  <c r="CA770" i="3"/>
  <c r="CI770" i="3" s="1"/>
  <c r="CA771" i="3"/>
  <c r="CI771" i="3" s="1"/>
  <c r="CA772" i="3"/>
  <c r="CI772" i="3" s="1"/>
  <c r="CA774" i="3"/>
  <c r="CI774" i="3" s="1"/>
  <c r="CA775" i="3"/>
  <c r="CI775" i="3" s="1"/>
  <c r="CA776" i="3"/>
  <c r="CI776" i="3" s="1"/>
  <c r="CA777" i="3"/>
  <c r="CI777" i="3" s="1"/>
  <c r="CA779" i="3"/>
  <c r="CI779" i="3" s="1"/>
  <c r="CA780" i="3"/>
  <c r="CI780" i="3" s="1"/>
  <c r="CA781" i="3"/>
  <c r="CI781" i="3" s="1"/>
  <c r="CA782" i="3"/>
  <c r="CI782" i="3" s="1"/>
  <c r="CA784" i="3"/>
  <c r="CI784" i="3" s="1"/>
  <c r="CA785" i="3"/>
  <c r="CI785" i="3" s="1"/>
  <c r="CA786" i="3"/>
  <c r="CI786" i="3" s="1"/>
  <c r="CA787" i="3"/>
  <c r="CI787" i="3" s="1"/>
  <c r="CA789" i="3"/>
  <c r="CI789" i="3" s="1"/>
  <c r="CA790" i="3"/>
  <c r="CI790" i="3" s="1"/>
  <c r="CA791" i="3"/>
  <c r="CI791" i="3" s="1"/>
  <c r="CA792" i="3"/>
  <c r="CI792" i="3" s="1"/>
  <c r="CA794" i="3"/>
  <c r="CI794" i="3" s="1"/>
  <c r="CA795" i="3"/>
  <c r="CI795" i="3" s="1"/>
  <c r="CA796" i="3"/>
  <c r="CI796" i="3" s="1"/>
  <c r="CA797" i="3"/>
  <c r="CI797" i="3" s="1"/>
  <c r="CA799" i="3"/>
  <c r="CI799" i="3" s="1"/>
  <c r="CA800" i="3"/>
  <c r="CI800" i="3" s="1"/>
  <c r="CA801" i="3"/>
  <c r="CI801" i="3" s="1"/>
  <c r="CA802" i="3"/>
  <c r="CI802" i="3" s="1"/>
  <c r="CA804" i="3"/>
  <c r="CI804" i="3" s="1"/>
  <c r="CA805" i="3"/>
  <c r="CI805" i="3" s="1"/>
  <c r="CA806" i="3"/>
  <c r="CI806" i="3" s="1"/>
  <c r="CA807" i="3"/>
  <c r="CI807" i="3" s="1"/>
  <c r="CA809" i="3"/>
  <c r="CI809" i="3" s="1"/>
  <c r="CA810" i="3"/>
  <c r="CI810" i="3" s="1"/>
  <c r="CA811" i="3"/>
  <c r="CI811" i="3" s="1"/>
  <c r="CA812" i="3"/>
  <c r="CI812" i="3" s="1"/>
  <c r="CA814" i="3"/>
  <c r="CI814" i="3" s="1"/>
  <c r="CA815" i="3"/>
  <c r="CI815" i="3" s="1"/>
  <c r="CA816" i="3"/>
  <c r="CI816" i="3" s="1"/>
  <c r="CA817" i="3"/>
  <c r="CI817" i="3" s="1"/>
  <c r="CA819" i="3"/>
  <c r="CI819" i="3" s="1"/>
  <c r="CA820" i="3"/>
  <c r="CI820" i="3" s="1"/>
  <c r="CA821" i="3"/>
  <c r="CI821" i="3" s="1"/>
  <c r="CA822" i="3"/>
  <c r="CI822" i="3" s="1"/>
  <c r="CA824" i="3"/>
  <c r="CI824" i="3" s="1"/>
  <c r="CA825" i="3"/>
  <c r="CI825" i="3" s="1"/>
  <c r="CA826" i="3"/>
  <c r="CI826" i="3" s="1"/>
  <c r="CA827" i="3"/>
  <c r="CI827" i="3" s="1"/>
  <c r="CA829" i="3"/>
  <c r="CI829" i="3" s="1"/>
  <c r="CA830" i="3"/>
  <c r="CI830" i="3" s="1"/>
  <c r="CA831" i="3"/>
  <c r="CI831" i="3" s="1"/>
  <c r="CA832" i="3"/>
  <c r="CI832" i="3" s="1"/>
  <c r="CA834" i="3"/>
  <c r="CI834" i="3" s="1"/>
  <c r="CA835" i="3"/>
  <c r="CI835" i="3" s="1"/>
  <c r="CA836" i="3"/>
  <c r="CI836" i="3" s="1"/>
  <c r="CA837" i="3"/>
  <c r="CI837" i="3" s="1"/>
  <c r="CA839" i="3"/>
  <c r="CI839" i="3" s="1"/>
  <c r="CA840" i="3"/>
  <c r="CI840" i="3" s="1"/>
  <c r="CA841" i="3"/>
  <c r="CI841" i="3" s="1"/>
  <c r="CA842" i="3"/>
  <c r="CI842" i="3" s="1"/>
  <c r="CA844" i="3"/>
  <c r="CI844" i="3" s="1"/>
  <c r="CA845" i="3"/>
  <c r="CI845" i="3" s="1"/>
  <c r="CA846" i="3"/>
  <c r="CI846" i="3" s="1"/>
  <c r="CA847" i="3"/>
  <c r="CI847" i="3" s="1"/>
  <c r="CA849" i="3"/>
  <c r="CI849" i="3" s="1"/>
  <c r="CA850" i="3"/>
  <c r="CI850" i="3" s="1"/>
  <c r="CA851" i="3"/>
  <c r="CI851" i="3" s="1"/>
  <c r="CA852" i="3"/>
  <c r="CI852" i="3" s="1"/>
  <c r="CA854" i="3"/>
  <c r="CI854" i="3" s="1"/>
  <c r="CA855" i="3"/>
  <c r="CI855" i="3" s="1"/>
  <c r="CA856" i="3"/>
  <c r="CI856" i="3" s="1"/>
  <c r="CA857" i="3"/>
  <c r="CI857" i="3" s="1"/>
  <c r="CA859" i="3"/>
  <c r="CI859" i="3" s="1"/>
  <c r="CA860" i="3"/>
  <c r="CI860" i="3" s="1"/>
  <c r="CA861" i="3"/>
  <c r="CI861" i="3" s="1"/>
  <c r="CA862" i="3"/>
  <c r="CI862" i="3" s="1"/>
  <c r="CA864" i="3"/>
  <c r="CI864" i="3" s="1"/>
  <c r="CA865" i="3"/>
  <c r="CI865" i="3" s="1"/>
  <c r="CA866" i="3"/>
  <c r="CI866" i="3" s="1"/>
  <c r="CA867" i="3"/>
  <c r="CI867" i="3" s="1"/>
  <c r="CA869" i="3"/>
  <c r="CI869" i="3" s="1"/>
  <c r="CA870" i="3"/>
  <c r="CI870" i="3" s="1"/>
  <c r="CA871" i="3"/>
  <c r="CI871" i="3" s="1"/>
  <c r="CA872" i="3"/>
  <c r="CI872" i="3" s="1"/>
  <c r="CA874" i="3"/>
  <c r="CI874" i="3" s="1"/>
  <c r="CA875" i="3"/>
  <c r="CI875" i="3" s="1"/>
  <c r="CA876" i="3"/>
  <c r="CI876" i="3" s="1"/>
  <c r="CA877" i="3"/>
  <c r="CI877" i="3" s="1"/>
  <c r="CA879" i="3"/>
  <c r="CI879" i="3" s="1"/>
  <c r="CA880" i="3"/>
  <c r="CI880" i="3" s="1"/>
  <c r="CA881" i="3"/>
  <c r="CI881" i="3" s="1"/>
  <c r="CA882" i="3"/>
  <c r="CI882" i="3" s="1"/>
  <c r="CA884" i="3"/>
  <c r="CI884" i="3" s="1"/>
  <c r="CA885" i="3"/>
  <c r="CI885" i="3" s="1"/>
  <c r="CA886" i="3"/>
  <c r="CI886" i="3" s="1"/>
  <c r="CA887" i="3"/>
  <c r="CI887" i="3" s="1"/>
  <c r="CA889" i="3"/>
  <c r="CI889" i="3" s="1"/>
  <c r="CA890" i="3"/>
  <c r="CI890" i="3" s="1"/>
  <c r="CA891" i="3"/>
  <c r="CI891" i="3" s="1"/>
  <c r="CA892" i="3"/>
  <c r="CI892" i="3" s="1"/>
  <c r="CA894" i="3"/>
  <c r="CI894" i="3" s="1"/>
  <c r="CA895" i="3"/>
  <c r="CI895" i="3" s="1"/>
  <c r="CA896" i="3"/>
  <c r="CI896" i="3" s="1"/>
  <c r="CA897" i="3"/>
  <c r="CI897" i="3" s="1"/>
  <c r="CA899" i="3"/>
  <c r="CI899" i="3" s="1"/>
  <c r="CA900" i="3"/>
  <c r="CI900" i="3" s="1"/>
  <c r="CA901" i="3"/>
  <c r="CI901" i="3" s="1"/>
  <c r="CA902" i="3"/>
  <c r="CI902" i="3" s="1"/>
  <c r="CA904" i="3"/>
  <c r="CI904" i="3" s="1"/>
  <c r="CA905" i="3"/>
  <c r="CI905" i="3" s="1"/>
  <c r="CA906" i="3"/>
  <c r="CI906" i="3" s="1"/>
  <c r="CA907" i="3"/>
  <c r="CI907" i="3" s="1"/>
  <c r="CA909" i="3"/>
  <c r="CI909" i="3" s="1"/>
  <c r="CA910" i="3"/>
  <c r="CI910" i="3" s="1"/>
  <c r="CA911" i="3"/>
  <c r="CI911" i="3" s="1"/>
  <c r="CA912" i="3"/>
  <c r="CI912" i="3" s="1"/>
  <c r="CA914" i="3"/>
  <c r="CI914" i="3" s="1"/>
  <c r="CA915" i="3"/>
  <c r="CI915" i="3" s="1"/>
  <c r="CA916" i="3"/>
  <c r="CI916" i="3" s="1"/>
  <c r="CA917" i="3"/>
  <c r="CI917" i="3" s="1"/>
  <c r="CA919" i="3"/>
  <c r="CI919" i="3" s="1"/>
  <c r="CA920" i="3"/>
  <c r="CI920" i="3" s="1"/>
  <c r="CA921" i="3"/>
  <c r="CI921" i="3" s="1"/>
  <c r="CA922" i="3"/>
  <c r="CI922" i="3" s="1"/>
  <c r="CA924" i="3"/>
  <c r="CI924" i="3" s="1"/>
  <c r="CA925" i="3"/>
  <c r="CI925" i="3" s="1"/>
  <c r="CA926" i="3"/>
  <c r="CI926" i="3" s="1"/>
  <c r="CA927" i="3"/>
  <c r="CI927" i="3" s="1"/>
  <c r="CA929" i="3"/>
  <c r="CI929" i="3" s="1"/>
  <c r="CA930" i="3"/>
  <c r="CI930" i="3" s="1"/>
  <c r="CA931" i="3"/>
  <c r="CI931" i="3" s="1"/>
  <c r="CA932" i="3"/>
  <c r="CI932" i="3" s="1"/>
  <c r="CA934" i="3"/>
  <c r="CI934" i="3" s="1"/>
  <c r="CA935" i="3"/>
  <c r="CI935" i="3" s="1"/>
  <c r="CA936" i="3"/>
  <c r="CI936" i="3" s="1"/>
  <c r="CA937" i="3"/>
  <c r="CI937" i="3" s="1"/>
  <c r="CA939" i="3"/>
  <c r="CI939" i="3" s="1"/>
  <c r="CA940" i="3"/>
  <c r="CI940" i="3" s="1"/>
  <c r="CA941" i="3"/>
  <c r="CI941" i="3" s="1"/>
  <c r="CA942" i="3"/>
  <c r="CI942" i="3" s="1"/>
  <c r="CA944" i="3"/>
  <c r="CI944" i="3" s="1"/>
  <c r="CA945" i="3"/>
  <c r="CI945" i="3" s="1"/>
  <c r="CA946" i="3"/>
  <c r="CI946" i="3" s="1"/>
  <c r="CA947" i="3"/>
  <c r="CI947" i="3" s="1"/>
  <c r="CA949" i="3"/>
  <c r="CI949" i="3" s="1"/>
  <c r="CA950" i="3"/>
  <c r="CI950" i="3" s="1"/>
  <c r="CA951" i="3"/>
  <c r="CI951" i="3" s="1"/>
  <c r="CA952" i="3"/>
  <c r="CI952" i="3" s="1"/>
  <c r="CA954" i="3"/>
  <c r="CI954" i="3" s="1"/>
  <c r="CA955" i="3"/>
  <c r="CI955" i="3" s="1"/>
  <c r="CA956" i="3"/>
  <c r="CI956" i="3" s="1"/>
  <c r="CA957" i="3"/>
  <c r="CI957" i="3" s="1"/>
  <c r="CA959" i="3"/>
  <c r="CI959" i="3" s="1"/>
  <c r="CA960" i="3"/>
  <c r="CI960" i="3" s="1"/>
  <c r="CA961" i="3"/>
  <c r="CI961" i="3" s="1"/>
  <c r="CA962" i="3"/>
  <c r="CI962" i="3" s="1"/>
  <c r="CA964" i="3"/>
  <c r="CI964" i="3" s="1"/>
  <c r="CA965" i="3"/>
  <c r="CI965" i="3" s="1"/>
  <c r="CA966" i="3"/>
  <c r="CI966" i="3" s="1"/>
  <c r="CA967" i="3"/>
  <c r="CI967" i="3" s="1"/>
  <c r="CA969" i="3"/>
  <c r="CI969" i="3" s="1"/>
  <c r="CA970" i="3"/>
  <c r="CI970" i="3" s="1"/>
  <c r="CA971" i="3"/>
  <c r="CI971" i="3" s="1"/>
  <c r="CA972" i="3"/>
  <c r="CI972" i="3" s="1"/>
  <c r="CA974" i="3"/>
  <c r="CI974" i="3" s="1"/>
  <c r="CA975" i="3"/>
  <c r="CI975" i="3" s="1"/>
  <c r="CA976" i="3"/>
  <c r="CI976" i="3" s="1"/>
  <c r="CA977" i="3"/>
  <c r="CI977" i="3" s="1"/>
  <c r="CA979" i="3"/>
  <c r="CI979" i="3" s="1"/>
  <c r="CA980" i="3"/>
  <c r="CI980" i="3" s="1"/>
  <c r="CA981" i="3"/>
  <c r="CI981" i="3" s="1"/>
  <c r="CA982" i="3"/>
  <c r="CI982" i="3" s="1"/>
  <c r="CA984" i="3"/>
  <c r="CI984" i="3" s="1"/>
  <c r="CA985" i="3"/>
  <c r="CI985" i="3" s="1"/>
  <c r="CA986" i="3"/>
  <c r="CI986" i="3" s="1"/>
  <c r="CA987" i="3"/>
  <c r="CI987" i="3" s="1"/>
  <c r="CA989" i="3"/>
  <c r="CI989" i="3" s="1"/>
  <c r="CA990" i="3"/>
  <c r="CI990" i="3" s="1"/>
  <c r="CA991" i="3"/>
  <c r="CI991" i="3" s="1"/>
  <c r="CA992" i="3"/>
  <c r="CI992" i="3" s="1"/>
  <c r="CA994" i="3"/>
  <c r="CI994" i="3" s="1"/>
  <c r="CA995" i="3"/>
  <c r="CI995" i="3" s="1"/>
  <c r="CA996" i="3"/>
  <c r="CI996" i="3" s="1"/>
  <c r="CA997" i="3"/>
  <c r="CI997" i="3" s="1"/>
  <c r="CA999" i="3"/>
  <c r="CI999" i="3" s="1"/>
  <c r="CA1000" i="3"/>
  <c r="CI1000" i="3" s="1"/>
  <c r="CA1001" i="3"/>
  <c r="CI1001" i="3" s="1"/>
  <c r="CA1002" i="3"/>
  <c r="CI1002" i="3" s="1"/>
  <c r="CA1004" i="3"/>
  <c r="CI1004" i="3" s="1"/>
  <c r="CA1005" i="3"/>
  <c r="CI1005" i="3" s="1"/>
  <c r="CA1006" i="3"/>
  <c r="CI1006" i="3" s="1"/>
  <c r="CA1007" i="3"/>
  <c r="CI1007" i="3" s="1"/>
  <c r="CA1009" i="3"/>
  <c r="CI1009" i="3" s="1"/>
  <c r="CA1010" i="3"/>
  <c r="CI1010" i="3" s="1"/>
  <c r="CA1011" i="3"/>
  <c r="CI1011" i="3" s="1"/>
  <c r="CA1012" i="3"/>
  <c r="CI1012" i="3" s="1"/>
  <c r="CA1014" i="3"/>
  <c r="CI1014" i="3" s="1"/>
  <c r="CA1015" i="3"/>
  <c r="CI1015" i="3" s="1"/>
  <c r="CA1016" i="3"/>
  <c r="CI1016" i="3" s="1"/>
  <c r="CA1017" i="3"/>
  <c r="CI1017" i="3" s="1"/>
  <c r="CA1019" i="3"/>
  <c r="CI1019" i="3" s="1"/>
  <c r="CA1020" i="3"/>
  <c r="CI1020" i="3" s="1"/>
  <c r="CA1021" i="3"/>
  <c r="CI1021" i="3" s="1"/>
  <c r="CA1022" i="3"/>
  <c r="CI1022" i="3" s="1"/>
  <c r="CA1024" i="3"/>
  <c r="CI1024" i="3" s="1"/>
  <c r="CA1025" i="3"/>
  <c r="CI1025" i="3" s="1"/>
  <c r="CA1026" i="3"/>
  <c r="CI1026" i="3" s="1"/>
  <c r="CA1027" i="3"/>
  <c r="CI1027" i="3" s="1"/>
  <c r="CA1029" i="3"/>
  <c r="CI1029" i="3" s="1"/>
  <c r="CA1030" i="3"/>
  <c r="CI1030" i="3" s="1"/>
  <c r="CA1031" i="3"/>
  <c r="CI1031" i="3" s="1"/>
  <c r="CA1032" i="3"/>
  <c r="CI1032" i="3" s="1"/>
  <c r="CA1034" i="3"/>
  <c r="CI1034" i="3" s="1"/>
  <c r="CA1035" i="3"/>
  <c r="CI1035" i="3" s="1"/>
  <c r="CA1036" i="3"/>
  <c r="CI1036" i="3" s="1"/>
  <c r="CA1037" i="3"/>
  <c r="CI1037" i="3" s="1"/>
  <c r="CA1039" i="3"/>
  <c r="CI1039" i="3" s="1"/>
  <c r="CA1040" i="3"/>
  <c r="CI1040" i="3" s="1"/>
  <c r="CA1041" i="3"/>
  <c r="CI1041" i="3" s="1"/>
  <c r="CA1042" i="3"/>
  <c r="CI1042" i="3" s="1"/>
  <c r="CA1044" i="3"/>
  <c r="CI1044" i="3" s="1"/>
  <c r="CA1045" i="3"/>
  <c r="CI1045" i="3" s="1"/>
  <c r="CA1046" i="3"/>
  <c r="CI1046" i="3" s="1"/>
  <c r="CA1047" i="3"/>
  <c r="CI1047" i="3" s="1"/>
  <c r="CA1049" i="3"/>
  <c r="CI1049" i="3" s="1"/>
  <c r="CA1050" i="3"/>
  <c r="CI1050" i="3" s="1"/>
  <c r="CA1051" i="3"/>
  <c r="CI1051" i="3" s="1"/>
  <c r="CA1052" i="3"/>
  <c r="CI1052" i="3" s="1"/>
  <c r="CA1054" i="3"/>
  <c r="CI1054" i="3" s="1"/>
  <c r="CA1055" i="3"/>
  <c r="CI1055" i="3" s="1"/>
  <c r="CA1056" i="3"/>
  <c r="CI1056" i="3" s="1"/>
  <c r="CA1057" i="3"/>
  <c r="CI1057" i="3" s="1"/>
  <c r="CA1059" i="3"/>
  <c r="CI1059" i="3" s="1"/>
  <c r="CA1060" i="3"/>
  <c r="CI1060" i="3" s="1"/>
  <c r="CA1061" i="3"/>
  <c r="CI1061" i="3" s="1"/>
  <c r="CA1062" i="3"/>
  <c r="CI1062" i="3" s="1"/>
  <c r="CA1064" i="3"/>
  <c r="CI1064" i="3" s="1"/>
  <c r="CA1065" i="3"/>
  <c r="CI1065" i="3" s="1"/>
  <c r="CA1066" i="3"/>
  <c r="CI1066" i="3" s="1"/>
  <c r="CA1067" i="3"/>
  <c r="CI1067" i="3" s="1"/>
  <c r="CA1069" i="3"/>
  <c r="CI1069" i="3" s="1"/>
  <c r="CA1070" i="3"/>
  <c r="CI1070" i="3" s="1"/>
  <c r="CA1071" i="3"/>
  <c r="CI1071" i="3" s="1"/>
  <c r="CA1072" i="3"/>
  <c r="CI1072" i="3" s="1"/>
  <c r="CA1074" i="3"/>
  <c r="CI1074" i="3" s="1"/>
  <c r="CA1075" i="3"/>
  <c r="CI1075" i="3" s="1"/>
  <c r="CA1076" i="3"/>
  <c r="CI1076" i="3" s="1"/>
  <c r="CA1077" i="3"/>
  <c r="CI1077" i="3" s="1"/>
  <c r="CA1079" i="3"/>
  <c r="CI1079" i="3" s="1"/>
  <c r="CA1080" i="3"/>
  <c r="CI1080" i="3" s="1"/>
  <c r="CA1081" i="3"/>
  <c r="CI1081" i="3" s="1"/>
  <c r="CA1082" i="3"/>
  <c r="CI1082" i="3" s="1"/>
  <c r="CA1084" i="3"/>
  <c r="CI1084" i="3" s="1"/>
  <c r="CA1085" i="3"/>
  <c r="CI1085" i="3" s="1"/>
  <c r="CA1086" i="3"/>
  <c r="CI1086" i="3" s="1"/>
  <c r="CA1087" i="3"/>
  <c r="CI1087" i="3" s="1"/>
  <c r="CA1089" i="3"/>
  <c r="CI1089" i="3" s="1"/>
  <c r="CA1090" i="3"/>
  <c r="CI1090" i="3" s="1"/>
  <c r="CA1091" i="3"/>
  <c r="CI1091" i="3" s="1"/>
  <c r="CA1092" i="3"/>
  <c r="CI1092" i="3" s="1"/>
  <c r="CA1094" i="3"/>
  <c r="CI1094" i="3" s="1"/>
  <c r="CA1095" i="3"/>
  <c r="CI1095" i="3" s="1"/>
  <c r="CA1096" i="3"/>
  <c r="CI1096" i="3" s="1"/>
  <c r="CA1097" i="3"/>
  <c r="CI1097" i="3" s="1"/>
  <c r="CA1099" i="3"/>
  <c r="CI1099" i="3" s="1"/>
  <c r="CA1100" i="3"/>
  <c r="CI1100" i="3" s="1"/>
  <c r="CA1101" i="3"/>
  <c r="CI1101" i="3" s="1"/>
  <c r="CA1102" i="3"/>
  <c r="CI1102" i="3" s="1"/>
  <c r="CA1104" i="3"/>
  <c r="CI1104" i="3" s="1"/>
  <c r="CA1105" i="3"/>
  <c r="CI1105" i="3" s="1"/>
  <c r="CA1106" i="3"/>
  <c r="CI1106" i="3" s="1"/>
  <c r="CA1107" i="3"/>
  <c r="CI1107" i="3" s="1"/>
  <c r="CA1109" i="3"/>
  <c r="CI1109" i="3" s="1"/>
  <c r="CA1110" i="3"/>
  <c r="CI1110" i="3" s="1"/>
  <c r="CA1111" i="3"/>
  <c r="CI1111" i="3" s="1"/>
  <c r="CA1112" i="3"/>
  <c r="CI1112" i="3" s="1"/>
  <c r="CA1114" i="3"/>
  <c r="CI1114" i="3" s="1"/>
  <c r="CA1115" i="3"/>
  <c r="CI1115" i="3" s="1"/>
  <c r="CA1116" i="3"/>
  <c r="CI1116" i="3" s="1"/>
  <c r="CA1117" i="3"/>
  <c r="CI1117" i="3" s="1"/>
  <c r="CA1119" i="3"/>
  <c r="CI1119" i="3" s="1"/>
  <c r="CA1120" i="3"/>
  <c r="CI1120" i="3" s="1"/>
  <c r="CA1121" i="3"/>
  <c r="CI1121" i="3" s="1"/>
  <c r="CA1122" i="3"/>
  <c r="CI1122" i="3" s="1"/>
  <c r="CA1124" i="3"/>
  <c r="CI1124" i="3" s="1"/>
  <c r="CA1125" i="3"/>
  <c r="CI1125" i="3" s="1"/>
  <c r="CA1126" i="3"/>
  <c r="CI1126" i="3" s="1"/>
  <c r="CA1127" i="3"/>
  <c r="CI1127" i="3" s="1"/>
  <c r="CA1129" i="3"/>
  <c r="CI1129" i="3" s="1"/>
  <c r="CA1130" i="3"/>
  <c r="CI1130" i="3" s="1"/>
  <c r="CA1131" i="3"/>
  <c r="CI1131" i="3" s="1"/>
  <c r="CA1132" i="3"/>
  <c r="CI1132" i="3" s="1"/>
  <c r="CA1134" i="3"/>
  <c r="CI1134" i="3" s="1"/>
  <c r="CA1135" i="3"/>
  <c r="CI1135" i="3" s="1"/>
  <c r="CA1136" i="3"/>
  <c r="CI1136" i="3" s="1"/>
  <c r="CA1137" i="3"/>
  <c r="CI1137" i="3" s="1"/>
  <c r="CA1139" i="3"/>
  <c r="CI1139" i="3" s="1"/>
  <c r="CA1140" i="3"/>
  <c r="CI1140" i="3" s="1"/>
  <c r="CA1141" i="3"/>
  <c r="CI1141" i="3" s="1"/>
  <c r="CA1142" i="3"/>
  <c r="CI1142" i="3" s="1"/>
  <c r="CA1144" i="3"/>
  <c r="CI1144" i="3" s="1"/>
  <c r="CA1145" i="3"/>
  <c r="CI1145" i="3" s="1"/>
  <c r="CA1146" i="3"/>
  <c r="CI1146" i="3" s="1"/>
  <c r="CA1147" i="3"/>
  <c r="CI1147" i="3" s="1"/>
  <c r="CA1149" i="3"/>
  <c r="CI1149" i="3" s="1"/>
  <c r="CA1150" i="3"/>
  <c r="CI1150" i="3" s="1"/>
  <c r="CA1151" i="3"/>
  <c r="CI1151" i="3" s="1"/>
  <c r="CA1152" i="3"/>
  <c r="CI1152" i="3" s="1"/>
  <c r="CA1154" i="3"/>
  <c r="CI1154" i="3" s="1"/>
  <c r="CA1155" i="3"/>
  <c r="CI1155" i="3" s="1"/>
  <c r="CA1156" i="3"/>
  <c r="CI1156" i="3" s="1"/>
  <c r="CA1157" i="3"/>
  <c r="CI1157" i="3" s="1"/>
  <c r="CA1159" i="3"/>
  <c r="CI1159" i="3" s="1"/>
  <c r="CA1160" i="3"/>
  <c r="CI1160" i="3" s="1"/>
  <c r="CA1161" i="3"/>
  <c r="CI1161" i="3" s="1"/>
  <c r="CA1162" i="3"/>
  <c r="CI1162" i="3" s="1"/>
  <c r="CA1164" i="3"/>
  <c r="CI1164" i="3" s="1"/>
  <c r="CA1165" i="3"/>
  <c r="CI1165" i="3" s="1"/>
  <c r="CA1166" i="3"/>
  <c r="CI1166" i="3" s="1"/>
  <c r="CA1167" i="3"/>
  <c r="CI1167" i="3" s="1"/>
  <c r="CA1169" i="3"/>
  <c r="CI1169" i="3" s="1"/>
  <c r="CA1170" i="3"/>
  <c r="CI1170" i="3" s="1"/>
  <c r="CA1171" i="3"/>
  <c r="CI1171" i="3" s="1"/>
  <c r="CA1172" i="3"/>
  <c r="CI1172" i="3" s="1"/>
  <c r="CA1174" i="3"/>
  <c r="CI1174" i="3" s="1"/>
  <c r="CA1175" i="3"/>
  <c r="CI1175" i="3" s="1"/>
  <c r="CA1176" i="3"/>
  <c r="CI1176" i="3" s="1"/>
  <c r="CA1177" i="3"/>
  <c r="CI1177" i="3" s="1"/>
  <c r="CA1179" i="3"/>
  <c r="CI1179" i="3" s="1"/>
  <c r="CA1180" i="3"/>
  <c r="CI1180" i="3" s="1"/>
  <c r="CA1181" i="3"/>
  <c r="CI1181" i="3" s="1"/>
  <c r="CA1182" i="3"/>
  <c r="CI1182" i="3" s="1"/>
  <c r="CA1184" i="3"/>
  <c r="CI1184" i="3" s="1"/>
  <c r="CA1185" i="3"/>
  <c r="CI1185" i="3" s="1"/>
  <c r="CA1186" i="3"/>
  <c r="CI1186" i="3" s="1"/>
  <c r="CA1187" i="3"/>
  <c r="CI1187" i="3" s="1"/>
  <c r="CA1189" i="3"/>
  <c r="CI1189" i="3" s="1"/>
  <c r="CA1190" i="3"/>
  <c r="CI1190" i="3" s="1"/>
  <c r="CA1191" i="3"/>
  <c r="CI1191" i="3" s="1"/>
  <c r="CA1192" i="3"/>
  <c r="CI1192" i="3" s="1"/>
  <c r="CA1194" i="3"/>
  <c r="CI1194" i="3" s="1"/>
  <c r="CA1195" i="3"/>
  <c r="CI1195" i="3" s="1"/>
  <c r="CA1196" i="3"/>
  <c r="CI1196" i="3" s="1"/>
  <c r="CA1197" i="3"/>
  <c r="CI1197" i="3" s="1"/>
  <c r="CA1199" i="3"/>
  <c r="CI1199" i="3" s="1"/>
  <c r="CA1200" i="3"/>
  <c r="CI1200" i="3" s="1"/>
  <c r="CA1201" i="3"/>
  <c r="CI1201" i="3" s="1"/>
  <c r="CA1202" i="3"/>
  <c r="CI1202" i="3" s="1"/>
  <c r="CA1204" i="3"/>
  <c r="CI1204" i="3" s="1"/>
  <c r="CA1205" i="3"/>
  <c r="CI1205" i="3" s="1"/>
  <c r="CA1206" i="3"/>
  <c r="CI1206" i="3" s="1"/>
  <c r="CA1207" i="3"/>
  <c r="CI1207" i="3" s="1"/>
  <c r="CA1209" i="3"/>
  <c r="CI1209" i="3" s="1"/>
  <c r="CA1210" i="3"/>
  <c r="CI1210" i="3" s="1"/>
  <c r="CA1211" i="3"/>
  <c r="CI1211" i="3" s="1"/>
  <c r="CA1212" i="3"/>
  <c r="CI1212" i="3" s="1"/>
  <c r="CA1214" i="3"/>
  <c r="CI1214" i="3" s="1"/>
  <c r="CA1215" i="3"/>
  <c r="CI1215" i="3" s="1"/>
  <c r="CA1216" i="3"/>
  <c r="CI1216" i="3" s="1"/>
  <c r="CA1217" i="3"/>
  <c r="CI1217" i="3" s="1"/>
  <c r="CA1219" i="3"/>
  <c r="CI1219" i="3" s="1"/>
  <c r="CA1220" i="3"/>
  <c r="CI1220" i="3" s="1"/>
  <c r="CA1221" i="3"/>
  <c r="CI1221" i="3" s="1"/>
  <c r="CA1222" i="3"/>
  <c r="CI1222" i="3" s="1"/>
  <c r="CA1224" i="3"/>
  <c r="CI1224" i="3" s="1"/>
  <c r="CA1225" i="3"/>
  <c r="CI1225" i="3" s="1"/>
  <c r="CA1226" i="3"/>
  <c r="CI1226" i="3" s="1"/>
  <c r="CA1227" i="3"/>
  <c r="CI1227" i="3" s="1"/>
  <c r="CA1229" i="3"/>
  <c r="CI1229" i="3" s="1"/>
  <c r="CA1230" i="3"/>
  <c r="CI1230" i="3" s="1"/>
  <c r="CA1231" i="3"/>
  <c r="CI1231" i="3" s="1"/>
  <c r="CA1232" i="3"/>
  <c r="CI1232" i="3" s="1"/>
  <c r="CA1234" i="3"/>
  <c r="CI1234" i="3" s="1"/>
  <c r="CA1235" i="3"/>
  <c r="CI1235" i="3" s="1"/>
  <c r="CA1236" i="3"/>
  <c r="CI1236" i="3" s="1"/>
  <c r="CA1237" i="3"/>
  <c r="CI1237" i="3" s="1"/>
  <c r="CA1239" i="3"/>
  <c r="CI1239" i="3" s="1"/>
  <c r="CA1240" i="3"/>
  <c r="CI1240" i="3" s="1"/>
  <c r="CA1241" i="3"/>
  <c r="CI1241" i="3" s="1"/>
  <c r="CA1242" i="3"/>
  <c r="CI1242" i="3" s="1"/>
  <c r="CA1244" i="3"/>
  <c r="CI1244" i="3" s="1"/>
  <c r="CA1245" i="3"/>
  <c r="CI1245" i="3" s="1"/>
  <c r="CA1246" i="3"/>
  <c r="CI1246" i="3" s="1"/>
  <c r="CA1247" i="3"/>
  <c r="CI1247" i="3" s="1"/>
  <c r="CA1249" i="3"/>
  <c r="CI1249" i="3" s="1"/>
  <c r="CA1250" i="3"/>
  <c r="CI1250" i="3" s="1"/>
  <c r="CA1251" i="3"/>
  <c r="CI1251" i="3" s="1"/>
  <c r="CA1252" i="3"/>
  <c r="CI1252" i="3" s="1"/>
  <c r="CA1254" i="3"/>
  <c r="CI1254" i="3" s="1"/>
  <c r="CA1255" i="3"/>
  <c r="CI1255" i="3" s="1"/>
  <c r="CA1256" i="3"/>
  <c r="CI1256" i="3" s="1"/>
  <c r="CA1257" i="3"/>
  <c r="CI1257" i="3" s="1"/>
  <c r="CA1259" i="3"/>
  <c r="CI1259" i="3" s="1"/>
  <c r="CA1260" i="3"/>
  <c r="CI1260" i="3" s="1"/>
  <c r="CA1261" i="3"/>
  <c r="CI1261" i="3" s="1"/>
  <c r="CA1262" i="3"/>
  <c r="CI1262" i="3" s="1"/>
  <c r="CA1264" i="3"/>
  <c r="CI1264" i="3" s="1"/>
  <c r="CA1265" i="3"/>
  <c r="CI1265" i="3" s="1"/>
  <c r="CA1266" i="3"/>
  <c r="CI1266" i="3" s="1"/>
  <c r="CA1267" i="3"/>
  <c r="CI1267" i="3" s="1"/>
  <c r="CA1269" i="3"/>
  <c r="CI1269" i="3" s="1"/>
  <c r="CA1270" i="3"/>
  <c r="CI1270" i="3" s="1"/>
  <c r="CA1271" i="3"/>
  <c r="CI1271" i="3" s="1"/>
  <c r="CA1272" i="3"/>
  <c r="CI1272" i="3" s="1"/>
  <c r="CA1274" i="3"/>
  <c r="CI1274" i="3" s="1"/>
  <c r="CA1275" i="3"/>
  <c r="CI1275" i="3" s="1"/>
  <c r="CA1276" i="3"/>
  <c r="CI1276" i="3" s="1"/>
  <c r="CA1277" i="3"/>
  <c r="CI1277" i="3" s="1"/>
  <c r="CA1279" i="3"/>
  <c r="CI1279" i="3" s="1"/>
  <c r="CA1280" i="3"/>
  <c r="CI1280" i="3" s="1"/>
  <c r="CA1281" i="3"/>
  <c r="CI1281" i="3" s="1"/>
  <c r="CA1282" i="3"/>
  <c r="CI1282" i="3" s="1"/>
  <c r="CA1284" i="3"/>
  <c r="CI1284" i="3" s="1"/>
  <c r="CA1285" i="3"/>
  <c r="CI1285" i="3" s="1"/>
  <c r="CA1286" i="3"/>
  <c r="CI1286" i="3" s="1"/>
  <c r="CA1287" i="3"/>
  <c r="CI1287" i="3" s="1"/>
  <c r="CA1289" i="3"/>
  <c r="CI1289" i="3" s="1"/>
  <c r="CA1290" i="3"/>
  <c r="CI1290" i="3" s="1"/>
  <c r="CA1291" i="3"/>
  <c r="CI1291" i="3" s="1"/>
  <c r="CA1292" i="3"/>
  <c r="CI1292" i="3" s="1"/>
  <c r="CA1294" i="3"/>
  <c r="CI1294" i="3" s="1"/>
  <c r="CA1295" i="3"/>
  <c r="CI1295" i="3" s="1"/>
  <c r="CA1296" i="3"/>
  <c r="CI1296" i="3" s="1"/>
  <c r="CA1297" i="3"/>
  <c r="CI1297" i="3" s="1"/>
  <c r="CA1299" i="3"/>
  <c r="CI1299" i="3" s="1"/>
  <c r="CA1300" i="3"/>
  <c r="CI1300" i="3" s="1"/>
  <c r="CA1301" i="3"/>
  <c r="CI1301" i="3" s="1"/>
  <c r="CA1302" i="3"/>
  <c r="CI1302" i="3" s="1"/>
  <c r="CA1304" i="3"/>
  <c r="CI1304" i="3" s="1"/>
  <c r="CA1305" i="3"/>
  <c r="CI1305" i="3" s="1"/>
  <c r="CA1306" i="3"/>
  <c r="CI1306" i="3" s="1"/>
  <c r="CA1307" i="3"/>
  <c r="CI1307" i="3" s="1"/>
  <c r="CA1309" i="3"/>
  <c r="CI1309" i="3" s="1"/>
  <c r="CA1310" i="3"/>
  <c r="CI1310" i="3" s="1"/>
  <c r="CA1311" i="3"/>
  <c r="CI1311" i="3" s="1"/>
  <c r="CA1312" i="3"/>
  <c r="CI1312" i="3" s="1"/>
  <c r="CA1314" i="3"/>
  <c r="CI1314" i="3" s="1"/>
  <c r="CA1315" i="3"/>
  <c r="CI1315" i="3" s="1"/>
  <c r="CA1316" i="3"/>
  <c r="CI1316" i="3" s="1"/>
  <c r="CA1317" i="3"/>
  <c r="CI1317" i="3" s="1"/>
  <c r="CA1319" i="3"/>
  <c r="CI1319" i="3" s="1"/>
  <c r="CA1320" i="3"/>
  <c r="CI1320" i="3" s="1"/>
  <c r="CA1321" i="3"/>
  <c r="CI1321" i="3" s="1"/>
  <c r="CA1322" i="3"/>
  <c r="CI1322" i="3" s="1"/>
  <c r="CA1324" i="3"/>
  <c r="CI1324" i="3" s="1"/>
  <c r="CA1325" i="3"/>
  <c r="CI1325" i="3" s="1"/>
  <c r="CA1326" i="3"/>
  <c r="CI1326" i="3" s="1"/>
  <c r="CA1327" i="3"/>
  <c r="CI1327" i="3" s="1"/>
  <c r="CA1329" i="3"/>
  <c r="CI1329" i="3" s="1"/>
  <c r="CA1330" i="3"/>
  <c r="CI1330" i="3" s="1"/>
  <c r="CA1331" i="3"/>
  <c r="CI1331" i="3" s="1"/>
  <c r="CA1332" i="3"/>
  <c r="CI1332" i="3" s="1"/>
  <c r="CA1334" i="3"/>
  <c r="CI1334" i="3" s="1"/>
  <c r="CA1335" i="3"/>
  <c r="CI1335" i="3" s="1"/>
  <c r="CA1336" i="3"/>
  <c r="CI1336" i="3" s="1"/>
  <c r="CA1337" i="3"/>
  <c r="CI1337" i="3" s="1"/>
  <c r="CA1339" i="3"/>
  <c r="CI1339" i="3" s="1"/>
  <c r="CA1340" i="3"/>
  <c r="CI1340" i="3" s="1"/>
  <c r="CA1341" i="3"/>
  <c r="CI1341" i="3" s="1"/>
  <c r="CA1342" i="3"/>
  <c r="CI1342" i="3" s="1"/>
  <c r="CA1344" i="3"/>
  <c r="CI1344" i="3" s="1"/>
  <c r="CA1345" i="3"/>
  <c r="CI1345" i="3" s="1"/>
  <c r="CA1346" i="3"/>
  <c r="CI1346" i="3" s="1"/>
  <c r="CA1347" i="3"/>
  <c r="CI1347" i="3" s="1"/>
  <c r="CA1349" i="3"/>
  <c r="CI1349" i="3" s="1"/>
  <c r="CA1350" i="3"/>
  <c r="CI1350" i="3" s="1"/>
  <c r="CA1351" i="3"/>
  <c r="CI1351" i="3" s="1"/>
  <c r="CA1352" i="3"/>
  <c r="CI1352" i="3" s="1"/>
  <c r="CA1354" i="3"/>
  <c r="CI1354" i="3" s="1"/>
  <c r="CA1355" i="3"/>
  <c r="CI1355" i="3" s="1"/>
  <c r="CA1356" i="3"/>
  <c r="CI1356" i="3" s="1"/>
  <c r="CA1357" i="3"/>
  <c r="CI1357" i="3" s="1"/>
  <c r="CA1359" i="3"/>
  <c r="CI1359" i="3" s="1"/>
  <c r="CA1360" i="3"/>
  <c r="CI1360" i="3" s="1"/>
  <c r="CA1361" i="3"/>
  <c r="CI1361" i="3" s="1"/>
  <c r="CA1362" i="3"/>
  <c r="CI1362" i="3" s="1"/>
  <c r="CA1364" i="3"/>
  <c r="CI1364" i="3" s="1"/>
  <c r="CA1365" i="3"/>
  <c r="CI1365" i="3" s="1"/>
  <c r="CA1366" i="3"/>
  <c r="CI1366" i="3" s="1"/>
  <c r="CA1367" i="3"/>
  <c r="CI1367" i="3" s="1"/>
  <c r="CA1369" i="3"/>
  <c r="CI1369" i="3" s="1"/>
  <c r="CA1370" i="3"/>
  <c r="CI1370" i="3" s="1"/>
  <c r="CA1371" i="3"/>
  <c r="CI1371" i="3" s="1"/>
  <c r="CA1372" i="3"/>
  <c r="CI1372" i="3" s="1"/>
  <c r="CA1374" i="3"/>
  <c r="CI1374" i="3" s="1"/>
  <c r="CA1375" i="3"/>
  <c r="CI1375" i="3" s="1"/>
  <c r="CA1376" i="3"/>
  <c r="CI1376" i="3" s="1"/>
  <c r="CA1377" i="3"/>
  <c r="CI1377" i="3" s="1"/>
  <c r="CA1379" i="3"/>
  <c r="CI1379" i="3" s="1"/>
  <c r="CA1380" i="3"/>
  <c r="CI1380" i="3" s="1"/>
  <c r="CA1381" i="3"/>
  <c r="CI1381" i="3" s="1"/>
  <c r="CA1382" i="3"/>
  <c r="CI1382" i="3" s="1"/>
  <c r="CA1384" i="3"/>
  <c r="CI1384" i="3" s="1"/>
  <c r="CA1385" i="3"/>
  <c r="CI1385" i="3" s="1"/>
  <c r="CA1386" i="3"/>
  <c r="CI1386" i="3" s="1"/>
  <c r="CA1387" i="3"/>
  <c r="CI1387" i="3" s="1"/>
  <c r="CA1389" i="3"/>
  <c r="CI1389" i="3" s="1"/>
  <c r="CA1390" i="3"/>
  <c r="CI1390" i="3" s="1"/>
  <c r="CA1391" i="3"/>
  <c r="CI1391" i="3" s="1"/>
  <c r="CA1392" i="3"/>
  <c r="CI1392" i="3" s="1"/>
  <c r="CA1394" i="3"/>
  <c r="CI1394" i="3" s="1"/>
  <c r="CA1395" i="3"/>
  <c r="CI1395" i="3" s="1"/>
  <c r="CA1396" i="3"/>
  <c r="CI1396" i="3" s="1"/>
  <c r="CA1397" i="3"/>
  <c r="CI1397" i="3" s="1"/>
  <c r="CA1399" i="3"/>
  <c r="CI1399" i="3" s="1"/>
  <c r="CA1400" i="3"/>
  <c r="CI1400" i="3" s="1"/>
  <c r="CA1401" i="3"/>
  <c r="CI1401" i="3" s="1"/>
  <c r="CA1402" i="3"/>
  <c r="CI1402" i="3" s="1"/>
  <c r="CA1404" i="3"/>
  <c r="CI1404" i="3" s="1"/>
  <c r="CA1405" i="3"/>
  <c r="CI1405" i="3" s="1"/>
  <c r="CA1406" i="3"/>
  <c r="CI1406" i="3" s="1"/>
  <c r="CA1407" i="3"/>
  <c r="CI1407" i="3" s="1"/>
  <c r="CA1409" i="3"/>
  <c r="CI1409" i="3" s="1"/>
  <c r="CA1410" i="3"/>
  <c r="CI1410" i="3" s="1"/>
  <c r="CA1411" i="3"/>
  <c r="CI1411" i="3" s="1"/>
  <c r="CA1412" i="3"/>
  <c r="CI1412" i="3" s="1"/>
  <c r="CA1414" i="3"/>
  <c r="CI1414" i="3" s="1"/>
  <c r="CA1415" i="3"/>
  <c r="CI1415" i="3" s="1"/>
  <c r="CA1416" i="3"/>
  <c r="CI1416" i="3" s="1"/>
  <c r="CA1417" i="3"/>
  <c r="CI1417" i="3" s="1"/>
  <c r="CA1419" i="3"/>
  <c r="CI1419" i="3" s="1"/>
  <c r="CA1420" i="3"/>
  <c r="CI1420" i="3" s="1"/>
  <c r="CA1421" i="3"/>
  <c r="CI1421" i="3" s="1"/>
  <c r="CA1422" i="3"/>
  <c r="CI1422" i="3" s="1"/>
  <c r="CA1424" i="3"/>
  <c r="CI1424" i="3" s="1"/>
  <c r="CA1425" i="3"/>
  <c r="CI1425" i="3" s="1"/>
  <c r="CA1426" i="3"/>
  <c r="CI1426" i="3" s="1"/>
  <c r="CA1427" i="3"/>
  <c r="CI1427" i="3" s="1"/>
  <c r="CA1429" i="3"/>
  <c r="CI1429" i="3" s="1"/>
  <c r="CA1430" i="3"/>
  <c r="CI1430" i="3" s="1"/>
  <c r="CA1431" i="3"/>
  <c r="CI1431" i="3" s="1"/>
  <c r="CA1432" i="3"/>
  <c r="CI1432" i="3" s="1"/>
  <c r="CA1434" i="3"/>
  <c r="CI1434" i="3" s="1"/>
  <c r="CA1435" i="3"/>
  <c r="CI1435" i="3" s="1"/>
  <c r="CA1436" i="3"/>
  <c r="CI1436" i="3" s="1"/>
  <c r="CA1437" i="3"/>
  <c r="CI1437" i="3" s="1"/>
  <c r="CA1439" i="3"/>
  <c r="CI1439" i="3" s="1"/>
  <c r="CA1440" i="3"/>
  <c r="CI1440" i="3" s="1"/>
  <c r="CA1441" i="3"/>
  <c r="CI1441" i="3" s="1"/>
  <c r="CA1442" i="3"/>
  <c r="CI1442" i="3" s="1"/>
  <c r="CA1444" i="3"/>
  <c r="CI1444" i="3" s="1"/>
  <c r="CA1445" i="3"/>
  <c r="CI1445" i="3" s="1"/>
  <c r="CA1446" i="3"/>
  <c r="CI1446" i="3" s="1"/>
  <c r="CA1447" i="3"/>
  <c r="CI1447" i="3" s="1"/>
  <c r="CA1449" i="3"/>
  <c r="CI1449" i="3" s="1"/>
  <c r="CA1450" i="3"/>
  <c r="CI1450" i="3" s="1"/>
  <c r="CA1451" i="3"/>
  <c r="CI1451" i="3" s="1"/>
  <c r="CA1452" i="3"/>
  <c r="CI1452" i="3" s="1"/>
  <c r="CA1454" i="3"/>
  <c r="CI1454" i="3" s="1"/>
  <c r="CA1455" i="3"/>
  <c r="CI1455" i="3" s="1"/>
  <c r="CA1456" i="3"/>
  <c r="CI1456" i="3" s="1"/>
  <c r="CA1457" i="3"/>
  <c r="CI1457" i="3" s="1"/>
  <c r="CA1459" i="3"/>
  <c r="CI1459" i="3" s="1"/>
  <c r="CA1460" i="3"/>
  <c r="CI1460" i="3" s="1"/>
  <c r="CA1461" i="3"/>
  <c r="CI1461" i="3" s="1"/>
  <c r="CA1462" i="3"/>
  <c r="CI1462" i="3" s="1"/>
  <c r="CA1464" i="3"/>
  <c r="CI1464" i="3" s="1"/>
  <c r="CA1465" i="3"/>
  <c r="CI1465" i="3" s="1"/>
  <c r="CA1466" i="3"/>
  <c r="CI1466" i="3" s="1"/>
  <c r="CA1467" i="3"/>
  <c r="CI1467" i="3" s="1"/>
  <c r="CA1469" i="3"/>
  <c r="CI1469" i="3" s="1"/>
  <c r="CA1470" i="3"/>
  <c r="CI1470" i="3" s="1"/>
  <c r="CA1471" i="3"/>
  <c r="CI1471" i="3" s="1"/>
  <c r="CA1472" i="3"/>
  <c r="CI1472" i="3" s="1"/>
  <c r="CA1474" i="3"/>
  <c r="CI1474" i="3" s="1"/>
  <c r="CA1475" i="3"/>
  <c r="CI1475" i="3" s="1"/>
  <c r="CA1476" i="3"/>
  <c r="CI1476" i="3" s="1"/>
  <c r="CA1477" i="3"/>
  <c r="CI1477" i="3" s="1"/>
  <c r="CA1479" i="3"/>
  <c r="CI1479" i="3" s="1"/>
  <c r="CA1480" i="3"/>
  <c r="CI1480" i="3" s="1"/>
  <c r="CA1481" i="3"/>
  <c r="CI1481" i="3" s="1"/>
  <c r="CA1482" i="3"/>
  <c r="CI1482" i="3" s="1"/>
  <c r="CA1484" i="3"/>
  <c r="CI1484" i="3" s="1"/>
  <c r="CA1485" i="3"/>
  <c r="CI1485" i="3" s="1"/>
  <c r="CA1486" i="3"/>
  <c r="CI1486" i="3" s="1"/>
  <c r="CA1487" i="3"/>
  <c r="CI1487" i="3" s="1"/>
  <c r="CA1489" i="3"/>
  <c r="CI1489" i="3" s="1"/>
  <c r="CA1490" i="3"/>
  <c r="CI1490" i="3" s="1"/>
  <c r="CA1491" i="3"/>
  <c r="CI1491" i="3" s="1"/>
  <c r="CA1492" i="3"/>
  <c r="CI1492" i="3" s="1"/>
  <c r="CA1494" i="3"/>
  <c r="CI1494" i="3" s="1"/>
  <c r="CA1495" i="3"/>
  <c r="CI1495" i="3" s="1"/>
  <c r="CA1496" i="3"/>
  <c r="CI1496" i="3" s="1"/>
  <c r="CA1497" i="3"/>
  <c r="CI1497" i="3" s="1"/>
  <c r="CA1499" i="3"/>
  <c r="CI1499" i="3" s="1"/>
  <c r="CA1500" i="3"/>
  <c r="CI1500" i="3" s="1"/>
  <c r="CA1501" i="3"/>
  <c r="CI1501" i="3" s="1"/>
  <c r="CA1502" i="3"/>
  <c r="CI1502" i="3" s="1"/>
  <c r="CA1504" i="3"/>
  <c r="CI1504" i="3" s="1"/>
  <c r="CA1505" i="3"/>
  <c r="CI1505" i="3" s="1"/>
  <c r="CA1506" i="3"/>
  <c r="CI1506" i="3" s="1"/>
  <c r="CA1507" i="3"/>
  <c r="CI1507" i="3" s="1"/>
  <c r="CA1509" i="3"/>
  <c r="CI1509" i="3" s="1"/>
  <c r="CA1510" i="3"/>
  <c r="CI1510" i="3" s="1"/>
  <c r="CA1511" i="3"/>
  <c r="CI1511" i="3" s="1"/>
  <c r="CA1512" i="3"/>
  <c r="CI1512" i="3" s="1"/>
  <c r="CA1514" i="3"/>
  <c r="CI1514" i="3" s="1"/>
  <c r="CA1515" i="3"/>
  <c r="CI1515" i="3" s="1"/>
  <c r="CA1516" i="3"/>
  <c r="CI1516" i="3" s="1"/>
  <c r="CA1517" i="3"/>
  <c r="CI1517" i="3" s="1"/>
  <c r="CA1519" i="3"/>
  <c r="CI1519" i="3" s="1"/>
  <c r="CA1520" i="3"/>
  <c r="CI1520" i="3" s="1"/>
  <c r="CA1521" i="3"/>
  <c r="CI1521" i="3" s="1"/>
  <c r="CA1522" i="3"/>
  <c r="CI1522" i="3" s="1"/>
  <c r="CA1524" i="3"/>
  <c r="CI1524" i="3" s="1"/>
  <c r="CA1525" i="3"/>
  <c r="CI1525" i="3" s="1"/>
  <c r="CA1526" i="3"/>
  <c r="CI1526" i="3" s="1"/>
  <c r="CA1527" i="3"/>
  <c r="CI1527" i="3" s="1"/>
  <c r="CA1529" i="3"/>
  <c r="CI1529" i="3" s="1"/>
  <c r="CA1530" i="3"/>
  <c r="CI1530" i="3" s="1"/>
  <c r="CA1531" i="3"/>
  <c r="CI1531" i="3" s="1"/>
  <c r="CA1532" i="3"/>
  <c r="CI1532" i="3" s="1"/>
  <c r="CA1534" i="3"/>
  <c r="CI1534" i="3" s="1"/>
  <c r="CA1535" i="3"/>
  <c r="CI1535" i="3" s="1"/>
  <c r="CA1536" i="3"/>
  <c r="CI1536" i="3" s="1"/>
  <c r="CA1537" i="3"/>
  <c r="CI1537" i="3" s="1"/>
  <c r="CA1539" i="3"/>
  <c r="CI1539" i="3" s="1"/>
  <c r="CA1540" i="3"/>
  <c r="CI1540" i="3" s="1"/>
  <c r="CA1541" i="3"/>
  <c r="CI1541" i="3" s="1"/>
  <c r="CA1542" i="3"/>
  <c r="CI1542" i="3" s="1"/>
  <c r="CA1544" i="3"/>
  <c r="CI1544" i="3" s="1"/>
  <c r="CA1545" i="3"/>
  <c r="CI1545" i="3" s="1"/>
  <c r="CA1546" i="3"/>
  <c r="CI1546" i="3" s="1"/>
  <c r="CA1547" i="3"/>
  <c r="CI1547" i="3" s="1"/>
  <c r="CA1549" i="3"/>
  <c r="CI1549" i="3" s="1"/>
  <c r="CA1550" i="3"/>
  <c r="CI1550" i="3" s="1"/>
  <c r="CA1551" i="3"/>
  <c r="CI1551" i="3" s="1"/>
  <c r="CA1552" i="3"/>
  <c r="CI1552" i="3" s="1"/>
  <c r="CA1554" i="3"/>
  <c r="CI1554" i="3" s="1"/>
  <c r="CA1555" i="3"/>
  <c r="CI1555" i="3" s="1"/>
  <c r="CA1556" i="3"/>
  <c r="CI1556" i="3" s="1"/>
  <c r="CA1557" i="3"/>
  <c r="CI1557" i="3" s="1"/>
  <c r="CA1559" i="3"/>
  <c r="CI1559" i="3" s="1"/>
  <c r="CA1560" i="3"/>
  <c r="CI1560" i="3" s="1"/>
  <c r="CA1561" i="3"/>
  <c r="CI1561" i="3" s="1"/>
  <c r="CA1562" i="3"/>
  <c r="CI1562" i="3" s="1"/>
  <c r="CA1564" i="3"/>
  <c r="CI1564" i="3" s="1"/>
  <c r="CA1565" i="3"/>
  <c r="CI1565" i="3" s="1"/>
  <c r="CA1566" i="3"/>
  <c r="CI1566" i="3" s="1"/>
  <c r="CA1567" i="3"/>
  <c r="CI1567" i="3" s="1"/>
  <c r="CA1569" i="3"/>
  <c r="CI1569" i="3" s="1"/>
  <c r="CA1570" i="3"/>
  <c r="CI1570" i="3" s="1"/>
  <c r="CA1571" i="3"/>
  <c r="CI1571" i="3" s="1"/>
  <c r="CA1572" i="3"/>
  <c r="CI1572" i="3" s="1"/>
  <c r="CA1574" i="3"/>
  <c r="CI1574" i="3" s="1"/>
  <c r="CA1575" i="3"/>
  <c r="CI1575" i="3" s="1"/>
  <c r="CA1576" i="3"/>
  <c r="CI1576" i="3" s="1"/>
  <c r="CA1577" i="3"/>
  <c r="CI1577" i="3" s="1"/>
  <c r="CA1579" i="3"/>
  <c r="CI1579" i="3" s="1"/>
  <c r="CA1580" i="3"/>
  <c r="CI1580" i="3" s="1"/>
  <c r="CA1581" i="3"/>
  <c r="CI1581" i="3" s="1"/>
  <c r="CA1582" i="3"/>
  <c r="CI1582" i="3" s="1"/>
  <c r="CA1584" i="3"/>
  <c r="CI1584" i="3" s="1"/>
  <c r="CA1585" i="3"/>
  <c r="CI1585" i="3" s="1"/>
  <c r="CA1586" i="3"/>
  <c r="CI1586" i="3" s="1"/>
  <c r="CA1587" i="3"/>
  <c r="CI1587" i="3" s="1"/>
  <c r="CA1589" i="3"/>
  <c r="CI1589" i="3" s="1"/>
  <c r="CA1590" i="3"/>
  <c r="CI1590" i="3" s="1"/>
  <c r="CA1591" i="3"/>
  <c r="CI1591" i="3" s="1"/>
  <c r="CA1592" i="3"/>
  <c r="CI1592" i="3" s="1"/>
  <c r="CA1594" i="3"/>
  <c r="CI1594" i="3" s="1"/>
  <c r="CA1595" i="3"/>
  <c r="CI1595" i="3" s="1"/>
  <c r="CA1596" i="3"/>
  <c r="CI1596" i="3" s="1"/>
  <c r="CA1597" i="3"/>
  <c r="CI1597" i="3" s="1"/>
  <c r="CA1599" i="3"/>
  <c r="CI1599" i="3" s="1"/>
  <c r="CA1600" i="3"/>
  <c r="CI1600" i="3" s="1"/>
  <c r="CA1601" i="3"/>
  <c r="CI1601" i="3" s="1"/>
  <c r="CA1602" i="3"/>
  <c r="CI1602" i="3" s="1"/>
  <c r="CA1604" i="3"/>
  <c r="CI1604" i="3" s="1"/>
  <c r="CA1605" i="3"/>
  <c r="CI1605" i="3" s="1"/>
  <c r="CA1606" i="3"/>
  <c r="CI1606" i="3" s="1"/>
  <c r="CA1607" i="3"/>
  <c r="CI1607" i="3" s="1"/>
  <c r="CA1609" i="3"/>
  <c r="CI1609" i="3" s="1"/>
  <c r="CA1610" i="3"/>
  <c r="CI1610" i="3" s="1"/>
  <c r="CA1611" i="3"/>
  <c r="CI1611" i="3" s="1"/>
  <c r="CA1612" i="3"/>
  <c r="CI1612" i="3" s="1"/>
  <c r="CA1614" i="3"/>
  <c r="CI1614" i="3" s="1"/>
  <c r="CA1615" i="3"/>
  <c r="CI1615" i="3" s="1"/>
  <c r="CA1616" i="3"/>
  <c r="CI1616" i="3" s="1"/>
  <c r="CA1617" i="3"/>
  <c r="CI1617" i="3" s="1"/>
  <c r="CA1619" i="3"/>
  <c r="CI1619" i="3" s="1"/>
  <c r="CA1620" i="3"/>
  <c r="CI1620" i="3" s="1"/>
  <c r="CA1621" i="3"/>
  <c r="CI1621" i="3" s="1"/>
  <c r="CA1622" i="3"/>
  <c r="CI1622" i="3" s="1"/>
  <c r="CA1624" i="3"/>
  <c r="CI1624" i="3" s="1"/>
  <c r="CA1625" i="3"/>
  <c r="CI1625" i="3" s="1"/>
  <c r="CA1626" i="3"/>
  <c r="CI1626" i="3" s="1"/>
  <c r="CA1627" i="3"/>
  <c r="CI1627" i="3" s="1"/>
  <c r="CA1629" i="3"/>
  <c r="CI1629" i="3" s="1"/>
  <c r="CA1630" i="3"/>
  <c r="CI1630" i="3" s="1"/>
  <c r="CA1631" i="3"/>
  <c r="CI1631" i="3" s="1"/>
  <c r="CA1632" i="3"/>
  <c r="CI1632" i="3" s="1"/>
  <c r="CA1634" i="3"/>
  <c r="CI1634" i="3" s="1"/>
  <c r="CA1635" i="3"/>
  <c r="CI1635" i="3" s="1"/>
  <c r="CA1636" i="3"/>
  <c r="CI1636" i="3" s="1"/>
  <c r="CA1637" i="3"/>
  <c r="CI1637" i="3" s="1"/>
  <c r="CA1639" i="3"/>
  <c r="CI1639" i="3" s="1"/>
  <c r="CA1640" i="3"/>
  <c r="CI1640" i="3" s="1"/>
  <c r="CA1641" i="3"/>
  <c r="CI1641" i="3" s="1"/>
  <c r="CA1642" i="3"/>
  <c r="CI1642" i="3" s="1"/>
  <c r="CA1644" i="3"/>
  <c r="CI1644" i="3" s="1"/>
  <c r="CA1645" i="3"/>
  <c r="CI1645" i="3" s="1"/>
  <c r="CA1646" i="3"/>
  <c r="CI1646" i="3" s="1"/>
  <c r="CA1647" i="3"/>
  <c r="CI1647" i="3" s="1"/>
  <c r="CA1649" i="3"/>
  <c r="CI1649" i="3" s="1"/>
  <c r="CA1650" i="3"/>
  <c r="CI1650" i="3" s="1"/>
  <c r="CA1651" i="3"/>
  <c r="CI1651" i="3" s="1"/>
  <c r="CA1652" i="3"/>
  <c r="CI1652" i="3" s="1"/>
  <c r="CA1654" i="3"/>
  <c r="CI1654" i="3" s="1"/>
  <c r="CA1655" i="3"/>
  <c r="CI1655" i="3" s="1"/>
  <c r="CA1656" i="3"/>
  <c r="CI1656" i="3" s="1"/>
  <c r="CA1657" i="3"/>
  <c r="CI1657" i="3" s="1"/>
  <c r="CA1659" i="3"/>
  <c r="CI1659" i="3" s="1"/>
  <c r="CA1660" i="3"/>
  <c r="CI1660" i="3" s="1"/>
  <c r="CA1661" i="3"/>
  <c r="CI1661" i="3" s="1"/>
  <c r="CA1662" i="3"/>
  <c r="CI1662" i="3" s="1"/>
  <c r="CA1664" i="3"/>
  <c r="CI1664" i="3" s="1"/>
  <c r="CA1665" i="3"/>
  <c r="CI1665" i="3" s="1"/>
  <c r="CA1666" i="3"/>
  <c r="CI1666" i="3" s="1"/>
  <c r="CA1667" i="3"/>
  <c r="CI1667" i="3" s="1"/>
  <c r="CA1669" i="3"/>
  <c r="CI1669" i="3" s="1"/>
  <c r="CA1670" i="3"/>
  <c r="CI1670" i="3" s="1"/>
  <c r="CA1671" i="3"/>
  <c r="CI1671" i="3" s="1"/>
  <c r="CA1672" i="3"/>
  <c r="CI1672" i="3" s="1"/>
  <c r="CA1674" i="3"/>
  <c r="CI1674" i="3" s="1"/>
  <c r="CA1675" i="3"/>
  <c r="CI1675" i="3" s="1"/>
  <c r="CA1676" i="3"/>
  <c r="CI1676" i="3" s="1"/>
  <c r="CA1677" i="3"/>
  <c r="CI1677" i="3" s="1"/>
  <c r="CA1679" i="3"/>
  <c r="CI1679" i="3" s="1"/>
  <c r="CA1680" i="3"/>
  <c r="CI1680" i="3" s="1"/>
  <c r="CA1681" i="3"/>
  <c r="CI1681" i="3" s="1"/>
  <c r="CA1682" i="3"/>
  <c r="CI1682" i="3" s="1"/>
  <c r="CA1684" i="3"/>
  <c r="CI1684" i="3" s="1"/>
  <c r="CA1685" i="3"/>
  <c r="CI1685" i="3" s="1"/>
  <c r="CA1686" i="3"/>
  <c r="CI1686" i="3" s="1"/>
  <c r="CA1687" i="3"/>
  <c r="CI1687" i="3" s="1"/>
  <c r="CA1689" i="3"/>
  <c r="CI1689" i="3" s="1"/>
  <c r="CA1690" i="3"/>
  <c r="CI1690" i="3" s="1"/>
  <c r="CA1691" i="3"/>
  <c r="CI1691" i="3" s="1"/>
  <c r="CA1692" i="3"/>
  <c r="CI1692" i="3" s="1"/>
  <c r="CA1694" i="3"/>
  <c r="CI1694" i="3" s="1"/>
  <c r="CA1695" i="3"/>
  <c r="CI1695" i="3" s="1"/>
  <c r="CA1696" i="3"/>
  <c r="CI1696" i="3" s="1"/>
  <c r="CA1697" i="3"/>
  <c r="CI1697" i="3" s="1"/>
  <c r="CA1699" i="3"/>
  <c r="CI1699" i="3" s="1"/>
  <c r="CA1700" i="3"/>
  <c r="CI1700" i="3" s="1"/>
  <c r="CA1701" i="3"/>
  <c r="CI1701" i="3" s="1"/>
  <c r="CA1702" i="3"/>
  <c r="CI1702" i="3" s="1"/>
  <c r="CA1704" i="3"/>
  <c r="CI1704" i="3" s="1"/>
  <c r="CA1705" i="3"/>
  <c r="CI1705" i="3" s="1"/>
  <c r="CA1706" i="3"/>
  <c r="CI1706" i="3" s="1"/>
  <c r="CA1707" i="3"/>
  <c r="CI1707" i="3" s="1"/>
  <c r="CA1709" i="3"/>
  <c r="CI1709" i="3" s="1"/>
  <c r="CA1710" i="3"/>
  <c r="CI1710" i="3" s="1"/>
  <c r="CA1711" i="3"/>
  <c r="CI1711" i="3" s="1"/>
  <c r="CA1712" i="3"/>
  <c r="CI1712" i="3" s="1"/>
  <c r="CA1714" i="3"/>
  <c r="CI1714" i="3" s="1"/>
  <c r="CA1715" i="3"/>
  <c r="CI1715" i="3" s="1"/>
  <c r="CA1716" i="3"/>
  <c r="CI1716" i="3" s="1"/>
  <c r="CA1717" i="3"/>
  <c r="CI1717" i="3" s="1"/>
  <c r="CA1719" i="3"/>
  <c r="CI1719" i="3" s="1"/>
  <c r="CA1720" i="3"/>
  <c r="CI1720" i="3" s="1"/>
  <c r="CA1721" i="3"/>
  <c r="CI1721" i="3" s="1"/>
  <c r="CA1722" i="3"/>
  <c r="CI1722" i="3" s="1"/>
  <c r="CA1724" i="3"/>
  <c r="CI1724" i="3" s="1"/>
  <c r="CA1725" i="3"/>
  <c r="CI1725" i="3" s="1"/>
  <c r="CA1726" i="3"/>
  <c r="CI1726" i="3" s="1"/>
  <c r="CA1727" i="3"/>
  <c r="CI1727" i="3" s="1"/>
  <c r="CA1729" i="3"/>
  <c r="CI1729" i="3" s="1"/>
  <c r="CA1730" i="3"/>
  <c r="CI1730" i="3" s="1"/>
  <c r="CA1731" i="3"/>
  <c r="CI1731" i="3" s="1"/>
  <c r="CA1732" i="3"/>
  <c r="CI1732" i="3" s="1"/>
  <c r="CA1734" i="3"/>
  <c r="CI1734" i="3" s="1"/>
  <c r="CA1735" i="3"/>
  <c r="CI1735" i="3" s="1"/>
  <c r="CA1736" i="3"/>
  <c r="CI1736" i="3" s="1"/>
  <c r="CA1737" i="3"/>
  <c r="CI1737" i="3" s="1"/>
  <c r="CA1739" i="3"/>
  <c r="CI1739" i="3" s="1"/>
  <c r="CA1740" i="3"/>
  <c r="CI1740" i="3" s="1"/>
  <c r="CA1741" i="3"/>
  <c r="CI1741" i="3" s="1"/>
  <c r="CA1742" i="3"/>
  <c r="CI1742" i="3" s="1"/>
  <c r="CA1744" i="3"/>
  <c r="CI1744" i="3" s="1"/>
  <c r="CA1745" i="3"/>
  <c r="CI1745" i="3" s="1"/>
  <c r="CA1746" i="3"/>
  <c r="CI1746" i="3" s="1"/>
  <c r="CA1747" i="3"/>
  <c r="CI1747" i="3" s="1"/>
  <c r="CA1749" i="3"/>
  <c r="CI1749" i="3" s="1"/>
  <c r="CA1750" i="3"/>
  <c r="CI1750" i="3" s="1"/>
  <c r="CA1751" i="3"/>
  <c r="CI1751" i="3" s="1"/>
  <c r="CA1752" i="3"/>
  <c r="CI1752" i="3" s="1"/>
  <c r="CA1754" i="3"/>
  <c r="CI1754" i="3" s="1"/>
  <c r="CA1755" i="3"/>
  <c r="CI1755" i="3" s="1"/>
  <c r="CA1756" i="3"/>
  <c r="CI1756" i="3" s="1"/>
  <c r="CA1757" i="3"/>
  <c r="CI1757" i="3" s="1"/>
  <c r="CA1759" i="3"/>
  <c r="CI1759" i="3" s="1"/>
  <c r="CA1760" i="3"/>
  <c r="CI1760" i="3" s="1"/>
  <c r="CA1761" i="3"/>
  <c r="CI1761" i="3" s="1"/>
  <c r="CA1762" i="3"/>
  <c r="CI1762" i="3" s="1"/>
  <c r="CA1764" i="3"/>
  <c r="CI1764" i="3" s="1"/>
  <c r="CA1765" i="3"/>
  <c r="CI1765" i="3" s="1"/>
  <c r="CA1766" i="3"/>
  <c r="CI1766" i="3" s="1"/>
  <c r="CA1767" i="3"/>
  <c r="CI1767" i="3" s="1"/>
  <c r="CA1769" i="3"/>
  <c r="CI1769" i="3" s="1"/>
  <c r="CA1770" i="3"/>
  <c r="CI1770" i="3" s="1"/>
  <c r="CA1771" i="3"/>
  <c r="CI1771" i="3" s="1"/>
  <c r="CA1772" i="3"/>
  <c r="CI1772" i="3" s="1"/>
  <c r="CA1774" i="3"/>
  <c r="CI1774" i="3" s="1"/>
  <c r="CA1775" i="3"/>
  <c r="CI1775" i="3" s="1"/>
  <c r="CA1776" i="3"/>
  <c r="CI1776" i="3" s="1"/>
  <c r="CA1777" i="3"/>
  <c r="CI1777" i="3" s="1"/>
  <c r="CA1779" i="3"/>
  <c r="CI1779" i="3" s="1"/>
  <c r="CA1780" i="3"/>
  <c r="CI1780" i="3" s="1"/>
  <c r="CA1781" i="3"/>
  <c r="CI1781" i="3" s="1"/>
  <c r="CA1782" i="3"/>
  <c r="CI1782" i="3" s="1"/>
  <c r="CA1784" i="3"/>
  <c r="CI1784" i="3" s="1"/>
  <c r="CA1785" i="3"/>
  <c r="CI1785" i="3" s="1"/>
  <c r="CA1786" i="3"/>
  <c r="CI1786" i="3" s="1"/>
  <c r="CA1787" i="3"/>
  <c r="CI1787" i="3" s="1"/>
  <c r="CA1789" i="3"/>
  <c r="CI1789" i="3" s="1"/>
  <c r="CA1790" i="3"/>
  <c r="CI1790" i="3" s="1"/>
  <c r="CA1791" i="3"/>
  <c r="CI1791" i="3" s="1"/>
  <c r="CA1792" i="3"/>
  <c r="CI1792" i="3" s="1"/>
  <c r="CA1794" i="3"/>
  <c r="CI1794" i="3" s="1"/>
  <c r="CA1795" i="3"/>
  <c r="CI1795" i="3" s="1"/>
  <c r="CA1796" i="3"/>
  <c r="CI1796" i="3" s="1"/>
  <c r="CA1797" i="3"/>
  <c r="CI1797" i="3" s="1"/>
  <c r="CA1799" i="3"/>
  <c r="CI1799" i="3" s="1"/>
  <c r="CA1800" i="3"/>
  <c r="CI1800" i="3" s="1"/>
  <c r="CA1801" i="3"/>
  <c r="CI1801" i="3" s="1"/>
  <c r="CA1802" i="3"/>
  <c r="CI1802" i="3" s="1"/>
  <c r="CA1804" i="3"/>
  <c r="CI1804" i="3" s="1"/>
  <c r="CA1805" i="3"/>
  <c r="CI1805" i="3" s="1"/>
  <c r="CA1806" i="3"/>
  <c r="CI1806" i="3" s="1"/>
  <c r="CA1807" i="3"/>
  <c r="CI1807" i="3" s="1"/>
  <c r="CA1809" i="3"/>
  <c r="CI1809" i="3" s="1"/>
  <c r="CA1810" i="3"/>
  <c r="CI1810" i="3" s="1"/>
  <c r="CA1811" i="3"/>
  <c r="CI1811" i="3" s="1"/>
  <c r="CA1812" i="3"/>
  <c r="CI1812" i="3" s="1"/>
  <c r="CA1814" i="3"/>
  <c r="CI1814" i="3" s="1"/>
  <c r="CA1815" i="3"/>
  <c r="CI1815" i="3" s="1"/>
  <c r="CA1816" i="3"/>
  <c r="CI1816" i="3" s="1"/>
  <c r="CA1817" i="3"/>
  <c r="CI1817" i="3" s="1"/>
  <c r="CA1819" i="3"/>
  <c r="CI1819" i="3" s="1"/>
  <c r="CA1820" i="3"/>
  <c r="CI1820" i="3" s="1"/>
  <c r="CA1821" i="3"/>
  <c r="CI1821" i="3" s="1"/>
  <c r="CA1822" i="3"/>
  <c r="CI1822" i="3" s="1"/>
  <c r="CA1824" i="3"/>
  <c r="CI1824" i="3" s="1"/>
  <c r="CA1825" i="3"/>
  <c r="CI1825" i="3" s="1"/>
  <c r="CA1826" i="3"/>
  <c r="CI1826" i="3" s="1"/>
  <c r="CA1827" i="3"/>
  <c r="CI1827" i="3" s="1"/>
  <c r="CA1829" i="3"/>
  <c r="CI1829" i="3" s="1"/>
  <c r="CA1830" i="3"/>
  <c r="CI1830" i="3" s="1"/>
  <c r="CA1831" i="3"/>
  <c r="CI1831" i="3" s="1"/>
  <c r="CA1832" i="3"/>
  <c r="CI1832" i="3" s="1"/>
  <c r="CA1834" i="3"/>
  <c r="CI1834" i="3" s="1"/>
  <c r="CA1835" i="3"/>
  <c r="CI1835" i="3" s="1"/>
  <c r="CA1836" i="3"/>
  <c r="CI1836" i="3" s="1"/>
  <c r="CA1837" i="3"/>
  <c r="CI1837" i="3" s="1"/>
  <c r="CA1839" i="3"/>
  <c r="CI1839" i="3" s="1"/>
  <c r="CA1840" i="3"/>
  <c r="CI1840" i="3" s="1"/>
  <c r="CA1841" i="3"/>
  <c r="CI1841" i="3" s="1"/>
  <c r="CA1842" i="3"/>
  <c r="CI1842" i="3" s="1"/>
  <c r="CA1844" i="3"/>
  <c r="CI1844" i="3" s="1"/>
  <c r="CA1845" i="3"/>
  <c r="CI1845" i="3" s="1"/>
  <c r="CA1846" i="3"/>
  <c r="CI1846" i="3" s="1"/>
  <c r="CA1847" i="3"/>
  <c r="CI1847" i="3" s="1"/>
  <c r="CA1849" i="3"/>
  <c r="CI1849" i="3" s="1"/>
  <c r="CA1850" i="3"/>
  <c r="CI1850" i="3" s="1"/>
  <c r="CA1851" i="3"/>
  <c r="CI1851" i="3" s="1"/>
  <c r="CA1852" i="3"/>
  <c r="CI1852" i="3" s="1"/>
  <c r="CA1854" i="3"/>
  <c r="CI1854" i="3" s="1"/>
  <c r="CA1855" i="3"/>
  <c r="CI1855" i="3" s="1"/>
  <c r="CA1856" i="3"/>
  <c r="CI1856" i="3" s="1"/>
  <c r="CA1857" i="3"/>
  <c r="CI1857" i="3" s="1"/>
  <c r="CA1859" i="3"/>
  <c r="CI1859" i="3" s="1"/>
  <c r="CA1860" i="3"/>
  <c r="CI1860" i="3" s="1"/>
  <c r="CA1861" i="3"/>
  <c r="CI1861" i="3" s="1"/>
  <c r="CA1862" i="3"/>
  <c r="CI1862" i="3" s="1"/>
  <c r="CA1864" i="3"/>
  <c r="CI1864" i="3" s="1"/>
  <c r="CA1865" i="3"/>
  <c r="CI1865" i="3" s="1"/>
  <c r="CA1866" i="3"/>
  <c r="CI1866" i="3" s="1"/>
  <c r="CA1867" i="3"/>
  <c r="CI1867" i="3" s="1"/>
  <c r="CA1869" i="3"/>
  <c r="CI1869" i="3" s="1"/>
  <c r="CA1870" i="3"/>
  <c r="CI1870" i="3" s="1"/>
  <c r="CA1871" i="3"/>
  <c r="CI1871" i="3" s="1"/>
  <c r="CA1872" i="3"/>
  <c r="CI1872" i="3" s="1"/>
  <c r="CA1874" i="3"/>
  <c r="CI1874" i="3" s="1"/>
  <c r="CA1875" i="3"/>
  <c r="CI1875" i="3" s="1"/>
  <c r="CA1876" i="3"/>
  <c r="CI1876" i="3" s="1"/>
  <c r="CA1877" i="3"/>
  <c r="CI1877" i="3" s="1"/>
  <c r="CA1879" i="3"/>
  <c r="CI1879" i="3" s="1"/>
  <c r="CA1880" i="3"/>
  <c r="CI1880" i="3" s="1"/>
  <c r="CA1881" i="3"/>
  <c r="CI1881" i="3" s="1"/>
  <c r="CA1882" i="3"/>
  <c r="CI1882" i="3" s="1"/>
  <c r="CA1884" i="3"/>
  <c r="CI1884" i="3" s="1"/>
  <c r="CA1885" i="3"/>
  <c r="CI1885" i="3" s="1"/>
  <c r="CA1886" i="3"/>
  <c r="CI1886" i="3" s="1"/>
  <c r="CA1887" i="3"/>
  <c r="CI1887" i="3" s="1"/>
  <c r="CA1889" i="3"/>
  <c r="CI1889" i="3" s="1"/>
  <c r="CA1890" i="3"/>
  <c r="CI1890" i="3" s="1"/>
  <c r="CA1891" i="3"/>
  <c r="CI1891" i="3" s="1"/>
  <c r="CA1892" i="3"/>
  <c r="CI1892" i="3" s="1"/>
  <c r="CA1894" i="3"/>
  <c r="CI1894" i="3" s="1"/>
  <c r="CA1895" i="3"/>
  <c r="CI1895" i="3" s="1"/>
  <c r="CA1896" i="3"/>
  <c r="CI1896" i="3" s="1"/>
  <c r="CA1897" i="3"/>
  <c r="CI1897" i="3" s="1"/>
  <c r="CA1899" i="3"/>
  <c r="CI1899" i="3" s="1"/>
  <c r="CA1900" i="3"/>
  <c r="CI1900" i="3" s="1"/>
  <c r="CA1901" i="3"/>
  <c r="CI1901" i="3" s="1"/>
  <c r="CA1902" i="3"/>
  <c r="CI1902" i="3" s="1"/>
  <c r="CA1904" i="3"/>
  <c r="CI1904" i="3" s="1"/>
  <c r="CA1905" i="3"/>
  <c r="CI1905" i="3" s="1"/>
  <c r="CA1906" i="3"/>
  <c r="CI1906" i="3" s="1"/>
  <c r="CA1907" i="3"/>
  <c r="CI1907" i="3" s="1"/>
  <c r="CA1909" i="3"/>
  <c r="CI1909" i="3" s="1"/>
  <c r="CA1910" i="3"/>
  <c r="CI1910" i="3" s="1"/>
  <c r="CA1911" i="3"/>
  <c r="CI1911" i="3" s="1"/>
  <c r="CA1912" i="3"/>
  <c r="CI1912" i="3" s="1"/>
  <c r="CA1914" i="3"/>
  <c r="CI1914" i="3" s="1"/>
  <c r="CA1915" i="3"/>
  <c r="CI1915" i="3" s="1"/>
  <c r="CA1916" i="3"/>
  <c r="CI1916" i="3" s="1"/>
  <c r="CA1917" i="3"/>
  <c r="CI1917" i="3" s="1"/>
  <c r="CA1919" i="3"/>
  <c r="CI1919" i="3" s="1"/>
  <c r="CA1920" i="3"/>
  <c r="CI1920" i="3" s="1"/>
  <c r="CA1921" i="3"/>
  <c r="CI1921" i="3" s="1"/>
  <c r="CA1922" i="3"/>
  <c r="CI1922" i="3" s="1"/>
  <c r="CA1924" i="3"/>
  <c r="CI1924" i="3" s="1"/>
  <c r="CA1925" i="3"/>
  <c r="CI1925" i="3" s="1"/>
  <c r="CA1926" i="3"/>
  <c r="CI1926" i="3" s="1"/>
  <c r="CA1927" i="3"/>
  <c r="CI1927" i="3" s="1"/>
  <c r="CA1929" i="3"/>
  <c r="CI1929" i="3" s="1"/>
  <c r="CA1930" i="3"/>
  <c r="CI1930" i="3" s="1"/>
  <c r="CA1931" i="3"/>
  <c r="CI1931" i="3" s="1"/>
  <c r="CA1932" i="3"/>
  <c r="CI1932" i="3" s="1"/>
  <c r="CA1934" i="3"/>
  <c r="CI1934" i="3" s="1"/>
  <c r="CA1935" i="3"/>
  <c r="CI1935" i="3" s="1"/>
  <c r="CA1936" i="3"/>
  <c r="CI1936" i="3" s="1"/>
  <c r="CA1937" i="3"/>
  <c r="CI1937" i="3" s="1"/>
  <c r="CA1939" i="3"/>
  <c r="CI1939" i="3" s="1"/>
  <c r="CA1940" i="3"/>
  <c r="CI1940" i="3" s="1"/>
  <c r="CA1941" i="3"/>
  <c r="CI1941" i="3" s="1"/>
  <c r="CA1942" i="3"/>
  <c r="CI1942" i="3" s="1"/>
  <c r="CA1944" i="3"/>
  <c r="CI1944" i="3" s="1"/>
  <c r="CA1945" i="3"/>
  <c r="CI1945" i="3" s="1"/>
  <c r="CA1946" i="3"/>
  <c r="CI1946" i="3" s="1"/>
  <c r="CA1947" i="3"/>
  <c r="CI1947" i="3" s="1"/>
  <c r="CA1949" i="3"/>
  <c r="CI1949" i="3" s="1"/>
  <c r="CA1950" i="3"/>
  <c r="CI1950" i="3" s="1"/>
  <c r="CA1951" i="3"/>
  <c r="CI1951" i="3" s="1"/>
  <c r="CA1952" i="3"/>
  <c r="CI1952" i="3" s="1"/>
  <c r="CA1954" i="3"/>
  <c r="CI1954" i="3" s="1"/>
  <c r="CA1955" i="3"/>
  <c r="CI1955" i="3" s="1"/>
  <c r="CA1956" i="3"/>
  <c r="CI1956" i="3" s="1"/>
  <c r="CA1957" i="3"/>
  <c r="CI1957" i="3" s="1"/>
  <c r="CA1959" i="3"/>
  <c r="CI1959" i="3" s="1"/>
  <c r="CA1960" i="3"/>
  <c r="CI1960" i="3" s="1"/>
  <c r="CA1961" i="3"/>
  <c r="CI1961" i="3" s="1"/>
  <c r="CA1962" i="3"/>
  <c r="CI1962" i="3" s="1"/>
  <c r="CA1964" i="3"/>
  <c r="CI1964" i="3" s="1"/>
  <c r="CA1965" i="3"/>
  <c r="CI1965" i="3" s="1"/>
  <c r="CA1966" i="3"/>
  <c r="CI1966" i="3" s="1"/>
  <c r="CA1967" i="3"/>
  <c r="CI1967" i="3" s="1"/>
  <c r="CA1969" i="3"/>
  <c r="CI1969" i="3" s="1"/>
  <c r="CA1970" i="3"/>
  <c r="CI1970" i="3" s="1"/>
  <c r="CA1971" i="3"/>
  <c r="CI1971" i="3" s="1"/>
  <c r="CA1972" i="3"/>
  <c r="CI1972" i="3" s="1"/>
  <c r="CA1974" i="3"/>
  <c r="CI1974" i="3" s="1"/>
  <c r="CA1975" i="3"/>
  <c r="CI1975" i="3" s="1"/>
  <c r="CA1976" i="3"/>
  <c r="CI1976" i="3" s="1"/>
  <c r="CA1977" i="3"/>
  <c r="CI1977" i="3" s="1"/>
  <c r="CA1979" i="3"/>
  <c r="CI1979" i="3" s="1"/>
  <c r="CA1980" i="3"/>
  <c r="CI1980" i="3" s="1"/>
  <c r="CA1981" i="3"/>
  <c r="CI1981" i="3" s="1"/>
  <c r="CA1982" i="3"/>
  <c r="CI1982" i="3" s="1"/>
  <c r="CA1984" i="3"/>
  <c r="CI1984" i="3" s="1"/>
  <c r="CA1985" i="3"/>
  <c r="CI1985" i="3" s="1"/>
  <c r="CA1986" i="3"/>
  <c r="CI1986" i="3" s="1"/>
  <c r="CA1987" i="3"/>
  <c r="CI1987" i="3" s="1"/>
  <c r="CA1989" i="3"/>
  <c r="CI1989" i="3" s="1"/>
  <c r="CA1990" i="3"/>
  <c r="CI1990" i="3" s="1"/>
  <c r="CA1991" i="3"/>
  <c r="CI1991" i="3" s="1"/>
  <c r="CA1992" i="3"/>
  <c r="CI1992" i="3" s="1"/>
  <c r="CA1994" i="3"/>
  <c r="CI1994" i="3" s="1"/>
  <c r="CA1995" i="3"/>
  <c r="CI1995" i="3" s="1"/>
  <c r="CA1996" i="3"/>
  <c r="CI1996" i="3" s="1"/>
  <c r="CA1997" i="3"/>
  <c r="CI1997" i="3" s="1"/>
  <c r="CA1999" i="3"/>
  <c r="CI1999" i="3" s="1"/>
  <c r="CA2000" i="3"/>
  <c r="CI2000" i="3" s="1"/>
  <c r="CA2001" i="3"/>
  <c r="CI2001" i="3" s="1"/>
  <c r="CA2002" i="3"/>
  <c r="CI2002" i="3" s="1"/>
  <c r="CA2004" i="3"/>
  <c r="CI2004" i="3" s="1"/>
  <c r="CA2005" i="3"/>
  <c r="CI2005" i="3" s="1"/>
  <c r="CA2006" i="3"/>
  <c r="CI2006" i="3" s="1"/>
  <c r="CA2007" i="3"/>
  <c r="CI2007" i="3" s="1"/>
  <c r="CA2009" i="3"/>
  <c r="CI2009" i="3" s="1"/>
  <c r="CA2010" i="3"/>
  <c r="CI2010" i="3" s="1"/>
  <c r="CA2011" i="3"/>
  <c r="CI2011" i="3" s="1"/>
  <c r="CA2012" i="3"/>
  <c r="CI2012" i="3" s="1"/>
  <c r="CA2014" i="3"/>
  <c r="CI2014" i="3" s="1"/>
  <c r="CA2015" i="3"/>
  <c r="CI2015" i="3" s="1"/>
  <c r="CA2016" i="3"/>
  <c r="CI2016" i="3" s="1"/>
  <c r="CA2017" i="3"/>
  <c r="CI2017" i="3" s="1"/>
  <c r="CA2019" i="3"/>
  <c r="CI2019" i="3" s="1"/>
  <c r="CA2020" i="3"/>
  <c r="CI2020" i="3" s="1"/>
  <c r="CA2021" i="3"/>
  <c r="CI2021" i="3" s="1"/>
  <c r="CA2022" i="3"/>
  <c r="CI2022" i="3" s="1"/>
  <c r="CA2024" i="3"/>
  <c r="CI2024" i="3" s="1"/>
  <c r="CA2025" i="3"/>
  <c r="CI2025" i="3" s="1"/>
  <c r="CA2026" i="3"/>
  <c r="CI2026" i="3" s="1"/>
  <c r="CA2027" i="3"/>
  <c r="CI2027" i="3" s="1"/>
  <c r="CA2029" i="3"/>
  <c r="CI2029" i="3" s="1"/>
  <c r="CA2030" i="3"/>
  <c r="CI2030" i="3" s="1"/>
  <c r="CA2031" i="3"/>
  <c r="CI2031" i="3" s="1"/>
  <c r="CA2032" i="3"/>
  <c r="CI2032" i="3" s="1"/>
  <c r="CA2034" i="3"/>
  <c r="CI2034" i="3" s="1"/>
  <c r="CA2035" i="3"/>
  <c r="CI2035" i="3" s="1"/>
  <c r="CA2036" i="3"/>
  <c r="CI2036" i="3" s="1"/>
  <c r="CA2037" i="3"/>
  <c r="CI2037" i="3" s="1"/>
  <c r="CA2039" i="3"/>
  <c r="CI2039" i="3" s="1"/>
  <c r="CA2040" i="3"/>
  <c r="CI2040" i="3" s="1"/>
  <c r="CA2041" i="3"/>
  <c r="CI2041" i="3" s="1"/>
  <c r="CA2042" i="3"/>
  <c r="CI2042" i="3" s="1"/>
  <c r="CA2044" i="3"/>
  <c r="CI2044" i="3" s="1"/>
  <c r="CA2045" i="3"/>
  <c r="CI2045" i="3" s="1"/>
  <c r="CA2046" i="3"/>
  <c r="CI2046" i="3" s="1"/>
  <c r="CA2047" i="3"/>
  <c r="CI2047" i="3" s="1"/>
  <c r="CA2049" i="3"/>
  <c r="CI2049" i="3" s="1"/>
  <c r="CA2050" i="3"/>
  <c r="CI2050" i="3" s="1"/>
  <c r="CA2051" i="3"/>
  <c r="CI2051" i="3" s="1"/>
  <c r="CA2052" i="3"/>
  <c r="CI2052" i="3" s="1"/>
  <c r="C3" i="8" l="1"/>
  <c r="C4" i="13" s="1"/>
  <c r="F3" i="8"/>
  <c r="F10" i="8" s="1"/>
  <c r="I16" i="8" s="1"/>
  <c r="C5" i="14" s="1"/>
  <c r="C10" i="14" s="1"/>
  <c r="C11" i="14" s="1"/>
  <c r="G3" i="8"/>
  <c r="G10" i="8" s="1"/>
  <c r="J16" i="8" s="1"/>
  <c r="B10" i="8"/>
  <c r="H3" i="8"/>
  <c r="H10" i="8" s="1"/>
  <c r="L16" i="8" s="1"/>
  <c r="F5" i="14" s="1"/>
  <c r="F10" i="14" s="1"/>
  <c r="F11" i="14" s="1"/>
  <c r="CL10" i="3"/>
  <c r="CL2039" i="3"/>
  <c r="CL7" i="3"/>
  <c r="CL2040" i="3"/>
  <c r="CL2020" i="3"/>
  <c r="CL2000" i="3"/>
  <c r="CL1980" i="3"/>
  <c r="CL1960" i="3"/>
  <c r="CL1940" i="3"/>
  <c r="CL1920" i="3"/>
  <c r="CL1900" i="3"/>
  <c r="CL1880" i="3"/>
  <c r="CL1860" i="3"/>
  <c r="CL1840" i="3"/>
  <c r="CL1820" i="3"/>
  <c r="CL1800" i="3"/>
  <c r="CL1780" i="3"/>
  <c r="CL1760" i="3"/>
  <c r="CL1740" i="3"/>
  <c r="CL1720" i="3"/>
  <c r="CL1695" i="3"/>
  <c r="CL1690" i="3"/>
  <c r="CL1665" i="3"/>
  <c r="CL1645" i="3"/>
  <c r="CL1625" i="3"/>
  <c r="CL1605" i="3"/>
  <c r="CL1580" i="3"/>
  <c r="CL1560" i="3"/>
  <c r="CL2019" i="3"/>
  <c r="CL1999" i="3"/>
  <c r="CL1979" i="3"/>
  <c r="CL1959" i="3"/>
  <c r="CL1939" i="3"/>
  <c r="CL1919" i="3"/>
  <c r="CL1899" i="3"/>
  <c r="CL1879" i="3"/>
  <c r="CL1859" i="3"/>
  <c r="CL1839" i="3"/>
  <c r="CL1819" i="3"/>
  <c r="CL1799" i="3"/>
  <c r="CL1779" i="3"/>
  <c r="CL1759" i="3"/>
  <c r="CL1739" i="3"/>
  <c r="CL1719" i="3"/>
  <c r="CL1694" i="3"/>
  <c r="CL1689" i="3"/>
  <c r="CL1664" i="3"/>
  <c r="CL1644" i="3"/>
  <c r="CL1624" i="3"/>
  <c r="CL1604" i="3"/>
  <c r="CL1579" i="3"/>
  <c r="CL1559" i="3"/>
  <c r="CL1539" i="3"/>
  <c r="CL1519" i="3"/>
  <c r="CL1499" i="3"/>
  <c r="CL1479" i="3"/>
  <c r="CL1459" i="3"/>
  <c r="CL704" i="3"/>
  <c r="CL684" i="3"/>
  <c r="CL664" i="3"/>
  <c r="CL644" i="3"/>
  <c r="CL624" i="3"/>
  <c r="CL604" i="3"/>
  <c r="CL584" i="3"/>
  <c r="CL564" i="3"/>
  <c r="CL544" i="3"/>
  <c r="CL524" i="3"/>
  <c r="CL504" i="3"/>
  <c r="CL479" i="3"/>
  <c r="CL449" i="3"/>
  <c r="CL429" i="3"/>
  <c r="CL389" i="3"/>
  <c r="CL384" i="3"/>
  <c r="CL359" i="3"/>
  <c r="CL339" i="3"/>
  <c r="CL334" i="3"/>
  <c r="CL314" i="3"/>
  <c r="CL294" i="3"/>
  <c r="CL274" i="3"/>
  <c r="CL254" i="3"/>
  <c r="CL249" i="3"/>
  <c r="CL244" i="3"/>
  <c r="CL219" i="3"/>
  <c r="CL214" i="3"/>
  <c r="CL194" i="3"/>
  <c r="CL174" i="3"/>
  <c r="CL154" i="3"/>
  <c r="CL134" i="3"/>
  <c r="CL114" i="3"/>
  <c r="CL94" i="3"/>
  <c r="CL74" i="3"/>
  <c r="CL54" i="3"/>
  <c r="CL34" i="3"/>
  <c r="CL1540" i="3"/>
  <c r="CL1520" i="3"/>
  <c r="CL1500" i="3"/>
  <c r="CL1480" i="3"/>
  <c r="CL1460" i="3"/>
  <c r="CL1435" i="3"/>
  <c r="CL1410" i="3"/>
  <c r="CL1390" i="3"/>
  <c r="CL1370" i="3"/>
  <c r="CL1350" i="3"/>
  <c r="CL1330" i="3"/>
  <c r="CL1310" i="3"/>
  <c r="CL1290" i="3"/>
  <c r="CL1270" i="3"/>
  <c r="CL1250" i="3"/>
  <c r="CL1230" i="3"/>
  <c r="CL1210" i="3"/>
  <c r="CL1190" i="3"/>
  <c r="CL1170" i="3"/>
  <c r="CL1150" i="3"/>
  <c r="CL1130" i="3"/>
  <c r="CL1125" i="3"/>
  <c r="CL1120" i="3"/>
  <c r="CL1115" i="3"/>
  <c r="CL1110" i="3"/>
  <c r="CL1075" i="3"/>
  <c r="CL1055" i="3"/>
  <c r="CL1030" i="3"/>
  <c r="CL1010" i="3"/>
  <c r="CL990" i="3"/>
  <c r="CL970" i="3"/>
  <c r="CL950" i="3"/>
  <c r="CL930" i="3"/>
  <c r="CL910" i="3"/>
  <c r="CL890" i="3"/>
  <c r="CL870" i="3"/>
  <c r="CL850" i="3"/>
  <c r="CL830" i="3"/>
  <c r="CL810" i="3"/>
  <c r="CL790" i="3"/>
  <c r="CL770" i="3"/>
  <c r="CL750" i="3"/>
  <c r="CL745" i="3"/>
  <c r="CL725" i="3"/>
  <c r="CL705" i="3"/>
  <c r="CL685" i="3"/>
  <c r="CL665" i="3"/>
  <c r="CL645" i="3"/>
  <c r="CL625" i="3"/>
  <c r="CL605" i="3"/>
  <c r="CL585" i="3"/>
  <c r="CL565" i="3"/>
  <c r="CL545" i="3"/>
  <c r="CL525" i="3"/>
  <c r="CL505" i="3"/>
  <c r="CL480" i="3"/>
  <c r="CL450" i="3"/>
  <c r="CL430" i="3"/>
  <c r="CL410" i="3"/>
  <c r="CR2054" i="3"/>
  <c r="CT2054" i="3"/>
  <c r="CX2054" i="3"/>
  <c r="CV2054" i="3"/>
  <c r="CL14" i="3"/>
  <c r="CL2043" i="3"/>
  <c r="CL2023" i="3"/>
  <c r="CL2003" i="3"/>
  <c r="CS3" i="3"/>
  <c r="CS2054" i="3" s="1"/>
  <c r="CS2055" i="3" s="1"/>
  <c r="CQ2059" i="3" s="1"/>
  <c r="CU3" i="3"/>
  <c r="CU2054" i="3" s="1"/>
  <c r="CU2055" i="3" s="1"/>
  <c r="CQ2060" i="3" s="1"/>
  <c r="CW3" i="3"/>
  <c r="CW2054" i="3" s="1"/>
  <c r="CY3" i="3"/>
  <c r="CY2054" i="3" s="1"/>
  <c r="CL22" i="3"/>
  <c r="CL2035" i="3"/>
  <c r="CL2015" i="3"/>
  <c r="CL1995" i="3"/>
  <c r="CL9" i="3"/>
  <c r="CL2038" i="3"/>
  <c r="CL2018" i="3"/>
  <c r="CL1998" i="3"/>
  <c r="CL1978" i="3"/>
  <c r="CL1958" i="3"/>
  <c r="CL1938" i="3"/>
  <c r="CL1918" i="3"/>
  <c r="CL1898" i="3"/>
  <c r="CL1878" i="3"/>
  <c r="CL5" i="3"/>
  <c r="CL2034" i="3"/>
  <c r="CL2014" i="3"/>
  <c r="CL1994" i="3"/>
  <c r="CL1974" i="3"/>
  <c r="CL1954" i="3"/>
  <c r="CL1934" i="3"/>
  <c r="CL1914" i="3"/>
  <c r="CL1894" i="3"/>
  <c r="CL1874" i="3"/>
  <c r="CL1854" i="3"/>
  <c r="CL1834" i="3"/>
  <c r="CL1814" i="3"/>
  <c r="CL1794" i="3"/>
  <c r="CL1774" i="3"/>
  <c r="CL1754" i="3"/>
  <c r="CL1734" i="3"/>
  <c r="CL1714" i="3"/>
  <c r="CL1684" i="3"/>
  <c r="CL1679" i="3"/>
  <c r="CL1659" i="3"/>
  <c r="CL1639" i="3"/>
  <c r="CL1858" i="3"/>
  <c r="CL1838" i="3"/>
  <c r="CL1818" i="3"/>
  <c r="CL1798" i="3"/>
  <c r="CL1778" i="3"/>
  <c r="CL1758" i="3"/>
  <c r="CL1738" i="3"/>
  <c r="CL1718" i="3"/>
  <c r="CL1688" i="3"/>
  <c r="CL1663" i="3"/>
  <c r="CL1643" i="3"/>
  <c r="CL1623" i="3"/>
  <c r="CL1603" i="3"/>
  <c r="CL1578" i="3"/>
  <c r="CL1558" i="3"/>
  <c r="CL1538" i="3"/>
  <c r="CL1518" i="3"/>
  <c r="CL1498" i="3"/>
  <c r="CL1478" i="3"/>
  <c r="CL1458" i="3"/>
  <c r="CL1433" i="3"/>
  <c r="CL1408" i="3"/>
  <c r="CL1368" i="3"/>
  <c r="CL1348" i="3"/>
  <c r="CL1328" i="3"/>
  <c r="CL1308" i="3"/>
  <c r="CL1288" i="3"/>
  <c r="CL1268" i="3"/>
  <c r="CL1248" i="3"/>
  <c r="CL1228" i="3"/>
  <c r="CL1208" i="3"/>
  <c r="CL1188" i="3"/>
  <c r="CL1168" i="3"/>
  <c r="CL1148" i="3"/>
  <c r="CL1108" i="3"/>
  <c r="CL1073" i="3"/>
  <c r="CL1053" i="3"/>
  <c r="CL1028" i="3"/>
  <c r="CL1008" i="3"/>
  <c r="CL988" i="3"/>
  <c r="CL968" i="3"/>
  <c r="CL948" i="3"/>
  <c r="CL928" i="3"/>
  <c r="CL908" i="3"/>
  <c r="CL888" i="3"/>
  <c r="CL868" i="3"/>
  <c r="CL848" i="3"/>
  <c r="CL828" i="3"/>
  <c r="CL808" i="3"/>
  <c r="CL788" i="3"/>
  <c r="CL768" i="3"/>
  <c r="CL743" i="3"/>
  <c r="CL723" i="3"/>
  <c r="CL703" i="3"/>
  <c r="CL683" i="3"/>
  <c r="CL663" i="3"/>
  <c r="CL643" i="3"/>
  <c r="CL623" i="3"/>
  <c r="CL603" i="3"/>
  <c r="CL583" i="3"/>
  <c r="CL563" i="3"/>
  <c r="CL543" i="3"/>
  <c r="CL523" i="3"/>
  <c r="CL503" i="3"/>
  <c r="CL478" i="3"/>
  <c r="CL448" i="3"/>
  <c r="CL428" i="3"/>
  <c r="CL408" i="3"/>
  <c r="CL383" i="3"/>
  <c r="CL358" i="3"/>
  <c r="CL333" i="3"/>
  <c r="CL313" i="3"/>
  <c r="CL293" i="3"/>
  <c r="CL273" i="3"/>
  <c r="CL243" i="3"/>
  <c r="CL213" i="3"/>
  <c r="CL193" i="3"/>
  <c r="CL173" i="3"/>
  <c r="CL153" i="3"/>
  <c r="CL133" i="3"/>
  <c r="CL113" i="3"/>
  <c r="CL93" i="3"/>
  <c r="CL73" i="3"/>
  <c r="CL53" i="3"/>
  <c r="CL33" i="3"/>
  <c r="CL13" i="3"/>
  <c r="CL2042" i="3"/>
  <c r="CL2022" i="3"/>
  <c r="CL2002" i="3"/>
  <c r="CL1982" i="3"/>
  <c r="CL1962" i="3"/>
  <c r="CL1942" i="3"/>
  <c r="CL1922" i="3"/>
  <c r="CL1902" i="3"/>
  <c r="CL1882" i="3"/>
  <c r="CL1862" i="3"/>
  <c r="CL1842" i="3"/>
  <c r="CL1822" i="3"/>
  <c r="CL1802" i="3"/>
  <c r="CL1782" i="3"/>
  <c r="CL1762" i="3"/>
  <c r="CL1742" i="3"/>
  <c r="CL1722" i="3"/>
  <c r="CL1697" i="3"/>
  <c r="CL1692" i="3"/>
  <c r="CL1667" i="3"/>
  <c r="CL1647" i="3"/>
  <c r="CL1619" i="3"/>
  <c r="CL1599" i="3"/>
  <c r="CL1594" i="3"/>
  <c r="CL1574" i="3"/>
  <c r="CL1554" i="3"/>
  <c r="CL1534" i="3"/>
  <c r="CL1514" i="3"/>
  <c r="CL1494" i="3"/>
  <c r="CL1474" i="3"/>
  <c r="CL1454" i="3"/>
  <c r="CL1429" i="3"/>
  <c r="CL1424" i="3"/>
  <c r="CL1404" i="3"/>
  <c r="CL1384" i="3"/>
  <c r="CL1364" i="3"/>
  <c r="CL1344" i="3"/>
  <c r="CL1324" i="3"/>
  <c r="CL1304" i="3"/>
  <c r="CL1284" i="3"/>
  <c r="CL1264" i="3"/>
  <c r="CL1244" i="3"/>
  <c r="CL1224" i="3"/>
  <c r="CL1204" i="3"/>
  <c r="CL1184" i="3"/>
  <c r="CL1164" i="3"/>
  <c r="CL1144" i="3"/>
  <c r="CL1104" i="3"/>
  <c r="CL1069" i="3"/>
  <c r="CL1049" i="3"/>
  <c r="CL1044" i="3"/>
  <c r="CL1024" i="3"/>
  <c r="CL1004" i="3"/>
  <c r="CL964" i="3"/>
  <c r="CL944" i="3"/>
  <c r="CL924" i="3"/>
  <c r="CL904" i="3"/>
  <c r="CL884" i="3"/>
  <c r="CL864" i="3"/>
  <c r="CL844" i="3"/>
  <c r="CL824" i="3"/>
  <c r="CL804" i="3"/>
  <c r="CL784" i="3"/>
  <c r="CL764" i="3"/>
  <c r="CL739" i="3"/>
  <c r="CL719" i="3"/>
  <c r="CL699" i="3"/>
  <c r="CL679" i="3"/>
  <c r="CL659" i="3"/>
  <c r="CL639" i="3"/>
  <c r="CL619" i="3"/>
  <c r="CL599" i="3"/>
  <c r="CL579" i="3"/>
  <c r="CL559" i="3"/>
  <c r="CL539" i="3"/>
  <c r="CL519" i="3"/>
  <c r="CL499" i="3"/>
  <c r="CL494" i="3"/>
  <c r="CL474" i="3"/>
  <c r="CL444" i="3"/>
  <c r="CL424" i="3"/>
  <c r="CL404" i="3"/>
  <c r="CL379" i="3"/>
  <c r="CL354" i="3"/>
  <c r="CL329" i="3"/>
  <c r="CL309" i="3"/>
  <c r="CL289" i="3"/>
  <c r="CL269" i="3"/>
  <c r="CL239" i="3"/>
  <c r="CL209" i="3"/>
  <c r="CL189" i="3"/>
  <c r="CL169" i="3"/>
  <c r="CL149" i="3"/>
  <c r="CL129" i="3"/>
  <c r="CL109" i="3"/>
  <c r="CL89" i="3"/>
  <c r="CL69" i="3"/>
  <c r="CL49" i="3"/>
  <c r="CL29" i="3"/>
  <c r="CL1627" i="3"/>
  <c r="CL1607" i="3"/>
  <c r="CL1582" i="3"/>
  <c r="CL1562" i="3"/>
  <c r="CL1542" i="3"/>
  <c r="CL1522" i="3"/>
  <c r="CL1502" i="3"/>
  <c r="CL1482" i="3"/>
  <c r="CL1462" i="3"/>
  <c r="CL1437" i="3"/>
  <c r="CL1412" i="3"/>
  <c r="CL1392" i="3"/>
  <c r="CL1372" i="3"/>
  <c r="CL1352" i="3"/>
  <c r="CL1332" i="3"/>
  <c r="CL1312" i="3"/>
  <c r="CL1292" i="3"/>
  <c r="CL1272" i="3"/>
  <c r="CL1252" i="3"/>
  <c r="CL1232" i="3"/>
  <c r="CL1212" i="3"/>
  <c r="CL1192" i="3"/>
  <c r="CL1172" i="3"/>
  <c r="CL1152" i="3"/>
  <c r="CL1132" i="3"/>
  <c r="CL1127" i="3"/>
  <c r="CL1122" i="3"/>
  <c r="CL1117" i="3"/>
  <c r="CL1112" i="3"/>
  <c r="CL1077" i="3"/>
  <c r="CL1057" i="3"/>
  <c r="CL1032" i="3"/>
  <c r="CL1012" i="3"/>
  <c r="CL992" i="3"/>
  <c r="CL972" i="3"/>
  <c r="CL952" i="3"/>
  <c r="CL932" i="3"/>
  <c r="CL912" i="3"/>
  <c r="CL892" i="3"/>
  <c r="CL872" i="3"/>
  <c r="CL852" i="3"/>
  <c r="CL832" i="3"/>
  <c r="CL812" i="3"/>
  <c r="CL792" i="3"/>
  <c r="CL772" i="3"/>
  <c r="CL752" i="3"/>
  <c r="CL747" i="3"/>
  <c r="CL727" i="3"/>
  <c r="CL707" i="3"/>
  <c r="CL687" i="3"/>
  <c r="CL667" i="3"/>
  <c r="CL647" i="3"/>
  <c r="CL627" i="3"/>
  <c r="CL607" i="3"/>
  <c r="CL587" i="3"/>
  <c r="CL567" i="3"/>
  <c r="CL547" i="3"/>
  <c r="CL527" i="3"/>
  <c r="CL507" i="3"/>
  <c r="CL482" i="3"/>
  <c r="CL452" i="3"/>
  <c r="CL432" i="3"/>
  <c r="CL412" i="3"/>
  <c r="CL392" i="3"/>
  <c r="CL387" i="3"/>
  <c r="CL362" i="3"/>
  <c r="CL342" i="3"/>
  <c r="CL337" i="3"/>
  <c r="CL317" i="3"/>
  <c r="CL297" i="3"/>
  <c r="CL277" i="3"/>
  <c r="CL257" i="3"/>
  <c r="CL252" i="3"/>
  <c r="CL247" i="3"/>
  <c r="CL222" i="3"/>
  <c r="CL217" i="3"/>
  <c r="CL197" i="3"/>
  <c r="CL177" i="3"/>
  <c r="CL157" i="3"/>
  <c r="CL137" i="3"/>
  <c r="CL117" i="3"/>
  <c r="CL97" i="3"/>
  <c r="CL77" i="3"/>
  <c r="CL57" i="3"/>
  <c r="CL37" i="3"/>
  <c r="CL15" i="3"/>
  <c r="CL2044" i="3"/>
  <c r="CL2024" i="3"/>
  <c r="CL2004" i="3"/>
  <c r="CL1984" i="3"/>
  <c r="CL1964" i="3"/>
  <c r="CL1944" i="3"/>
  <c r="CL1924" i="3"/>
  <c r="CL1904" i="3"/>
  <c r="CL1884" i="3"/>
  <c r="CL1864" i="3"/>
  <c r="CL1844" i="3"/>
  <c r="CL1804" i="3"/>
  <c r="CL1784" i="3"/>
  <c r="CL1764" i="3"/>
  <c r="CL1744" i="3"/>
  <c r="CL1724" i="3"/>
  <c r="CL1704" i="3"/>
  <c r="CL1699" i="3"/>
  <c r="CL23" i="3"/>
  <c r="CL2052" i="3"/>
  <c r="CL2032" i="3"/>
  <c r="CL2012" i="3"/>
  <c r="CL1992" i="3"/>
  <c r="CL1972" i="3"/>
  <c r="CL1952" i="3"/>
  <c r="CL1932" i="3"/>
  <c r="CL1912" i="3"/>
  <c r="CL1892" i="3"/>
  <c r="CL1872" i="3"/>
  <c r="CL1852" i="3"/>
  <c r="CL1832" i="3"/>
  <c r="CL1812" i="3"/>
  <c r="CL1792" i="3"/>
  <c r="CL1772" i="3"/>
  <c r="CL1752" i="3"/>
  <c r="CL1732" i="3"/>
  <c r="CL1712" i="3"/>
  <c r="CL1677" i="3"/>
  <c r="CL1657" i="3"/>
  <c r="CL1637" i="3"/>
  <c r="CL1617" i="3"/>
  <c r="CL1592" i="3"/>
  <c r="CL1572" i="3"/>
  <c r="CL1552" i="3"/>
  <c r="CL1532" i="3"/>
  <c r="CL1512" i="3"/>
  <c r="CL1492" i="3"/>
  <c r="CL1472" i="3"/>
  <c r="CL1452" i="3"/>
  <c r="CL1447" i="3"/>
  <c r="CL1422" i="3"/>
  <c r="CL1402" i="3"/>
  <c r="CL1382" i="3"/>
  <c r="CL1362" i="3"/>
  <c r="CL1342" i="3"/>
  <c r="CL1322" i="3"/>
  <c r="CL1302" i="3"/>
  <c r="CL1282" i="3"/>
  <c r="CL1262" i="3"/>
  <c r="CL1242" i="3"/>
  <c r="CL1222" i="3"/>
  <c r="CL1202" i="3"/>
  <c r="CL1182" i="3"/>
  <c r="CL1162" i="3"/>
  <c r="CL1142" i="3"/>
  <c r="CL1102" i="3"/>
  <c r="CL1097" i="3"/>
  <c r="CL1092" i="3"/>
  <c r="CL1087" i="3"/>
  <c r="CL1067" i="3"/>
  <c r="CL1042" i="3"/>
  <c r="CL1022" i="3"/>
  <c r="CL1002" i="3"/>
  <c r="CL982" i="3"/>
  <c r="CL962" i="3"/>
  <c r="CL942" i="3"/>
  <c r="CL922" i="3"/>
  <c r="CL902" i="3"/>
  <c r="CL882" i="3"/>
  <c r="CL862" i="3"/>
  <c r="CL842" i="3"/>
  <c r="CL822" i="3"/>
  <c r="CL802" i="3"/>
  <c r="CL782" i="3"/>
  <c r="CL762" i="3"/>
  <c r="CL737" i="3"/>
  <c r="CL717" i="3"/>
  <c r="CL697" i="3"/>
  <c r="CL677" i="3"/>
  <c r="CL657" i="3"/>
  <c r="CL637" i="3"/>
  <c r="CL617" i="3"/>
  <c r="CL597" i="3"/>
  <c r="CL577" i="3"/>
  <c r="CL557" i="3"/>
  <c r="CL537" i="3"/>
  <c r="CL517" i="3"/>
  <c r="CL492" i="3"/>
  <c r="CL472" i="3"/>
  <c r="CL467" i="3"/>
  <c r="CL442" i="3"/>
  <c r="CL422" i="3"/>
  <c r="CL402" i="3"/>
  <c r="CL372" i="3"/>
  <c r="CL352" i="3"/>
  <c r="CL327" i="3"/>
  <c r="CL307" i="3"/>
  <c r="CL287" i="3"/>
  <c r="CL267" i="3"/>
  <c r="CL237" i="3"/>
  <c r="CL232" i="3"/>
  <c r="CL207" i="3"/>
  <c r="CL187" i="3"/>
  <c r="CL167" i="3"/>
  <c r="CL147" i="3"/>
  <c r="CL127" i="3"/>
  <c r="CL107" i="3"/>
  <c r="CL87" i="3"/>
  <c r="CL67" i="3"/>
  <c r="CL47" i="3"/>
  <c r="CL27" i="3"/>
  <c r="CL390" i="3"/>
  <c r="CL385" i="3"/>
  <c r="CL360" i="3"/>
  <c r="CL340" i="3"/>
  <c r="CL335" i="3"/>
  <c r="CL315" i="3"/>
  <c r="CL295" i="3"/>
  <c r="CL275" i="3"/>
  <c r="CL255" i="3"/>
  <c r="CL250" i="3"/>
  <c r="CL245" i="3"/>
  <c r="CL220" i="3"/>
  <c r="CL215" i="3"/>
  <c r="CL195" i="3"/>
  <c r="CL175" i="3"/>
  <c r="CL155" i="3"/>
  <c r="CL135" i="3"/>
  <c r="CL115" i="3"/>
  <c r="CL95" i="3"/>
  <c r="CL75" i="3"/>
  <c r="CL55" i="3"/>
  <c r="CL35" i="3"/>
  <c r="CL1669" i="3"/>
  <c r="CL1649" i="3"/>
  <c r="CL1629" i="3"/>
  <c r="CL1609" i="3"/>
  <c r="CL1584" i="3"/>
  <c r="CL1564" i="3"/>
  <c r="CL1544" i="3"/>
  <c r="CL1524" i="3"/>
  <c r="CL1504" i="3"/>
  <c r="CL1484" i="3"/>
  <c r="CL1464" i="3"/>
  <c r="CL1439" i="3"/>
  <c r="CL1414" i="3"/>
  <c r="CL1394" i="3"/>
  <c r="CL1374" i="3"/>
  <c r="CL1354" i="3"/>
  <c r="CL1334" i="3"/>
  <c r="CL1314" i="3"/>
  <c r="CL1294" i="3"/>
  <c r="CL1274" i="3"/>
  <c r="CL1254" i="3"/>
  <c r="CL1234" i="3"/>
  <c r="CL1214" i="3"/>
  <c r="CL1194" i="3"/>
  <c r="CL1174" i="3"/>
  <c r="CL1154" i="3"/>
  <c r="CL1134" i="3"/>
  <c r="CL1079" i="3"/>
  <c r="CL1059" i="3"/>
  <c r="CL1034" i="3"/>
  <c r="CL1014" i="3"/>
  <c r="CL994" i="3"/>
  <c r="CL974" i="3"/>
  <c r="CL954" i="3"/>
  <c r="CL934" i="3"/>
  <c r="CL914" i="3"/>
  <c r="CL894" i="3"/>
  <c r="CL874" i="3"/>
  <c r="CL854" i="3"/>
  <c r="CL834" i="3"/>
  <c r="CL814" i="3"/>
  <c r="CL794" i="3"/>
  <c r="CL774" i="3"/>
  <c r="CL754" i="3"/>
  <c r="CL729" i="3"/>
  <c r="CL709" i="3"/>
  <c r="CL689" i="3"/>
  <c r="CL669" i="3"/>
  <c r="CL649" i="3"/>
  <c r="CL629" i="3"/>
  <c r="CL609" i="3"/>
  <c r="CL589" i="3"/>
  <c r="CL569" i="3"/>
  <c r="CL549" i="3"/>
  <c r="CL529" i="3"/>
  <c r="CL484" i="3"/>
  <c r="CL459" i="3"/>
  <c r="CL454" i="3"/>
  <c r="CL434" i="3"/>
  <c r="CL414" i="3"/>
  <c r="CL394" i="3"/>
  <c r="CL344" i="3"/>
  <c r="CL319" i="3"/>
  <c r="CL299" i="3"/>
  <c r="CL279" i="3"/>
  <c r="CL259" i="3"/>
  <c r="CL224" i="3"/>
  <c r="CL199" i="3"/>
  <c r="CL179" i="3"/>
  <c r="CL159" i="3"/>
  <c r="CL139" i="3"/>
  <c r="CL119" i="3"/>
  <c r="CL99" i="3"/>
  <c r="CL79" i="3"/>
  <c r="CL59" i="3"/>
  <c r="CL39" i="3"/>
  <c r="CP2054" i="3"/>
  <c r="CQ3" i="3"/>
  <c r="CQ2054" i="3" s="1"/>
  <c r="CL4" i="3"/>
  <c r="CL2033" i="3"/>
  <c r="CL2013" i="3"/>
  <c r="CL1993" i="3"/>
  <c r="CL1973" i="3"/>
  <c r="CL1953" i="3"/>
  <c r="CL1933" i="3"/>
  <c r="CL1913" i="3"/>
  <c r="CL1893" i="3"/>
  <c r="CL1873" i="3"/>
  <c r="CL1853" i="3"/>
  <c r="CL1833" i="3"/>
  <c r="CL1813" i="3"/>
  <c r="CL8" i="3"/>
  <c r="CL2037" i="3"/>
  <c r="CL2017" i="3"/>
  <c r="CL1997" i="3"/>
  <c r="CL1977" i="3"/>
  <c r="CL1957" i="3"/>
  <c r="CL1937" i="3"/>
  <c r="CL1917" i="3"/>
  <c r="CL1897" i="3"/>
  <c r="CL1877" i="3"/>
  <c r="CL1857" i="3"/>
  <c r="CL1837" i="3"/>
  <c r="CL1817" i="3"/>
  <c r="CL1797" i="3"/>
  <c r="CL1777" i="3"/>
  <c r="CL1757" i="3"/>
  <c r="CL1737" i="3"/>
  <c r="CL1717" i="3"/>
  <c r="CL1687" i="3"/>
  <c r="CL1682" i="3"/>
  <c r="CL1662" i="3"/>
  <c r="CL1642" i="3"/>
  <c r="CL1622" i="3"/>
  <c r="CL1602" i="3"/>
  <c r="CL1597" i="3"/>
  <c r="CL1577" i="3"/>
  <c r="CL1557" i="3"/>
  <c r="CL1537" i="3"/>
  <c r="CL1517" i="3"/>
  <c r="CL1497" i="3"/>
  <c r="CL1477" i="3"/>
  <c r="CL1457" i="3"/>
  <c r="CL1432" i="3"/>
  <c r="CL1427" i="3"/>
  <c r="CL1407" i="3"/>
  <c r="CL1387" i="3"/>
  <c r="CL1367" i="3"/>
  <c r="CL1347" i="3"/>
  <c r="CL1327" i="3"/>
  <c r="CL1307" i="3"/>
  <c r="CL1287" i="3"/>
  <c r="CL1267" i="3"/>
  <c r="CL1247" i="3"/>
  <c r="CL1227" i="3"/>
  <c r="CL1207" i="3"/>
  <c r="CL1187" i="3"/>
  <c r="CL1167" i="3"/>
  <c r="CL1147" i="3"/>
  <c r="CL1107" i="3"/>
  <c r="CL1072" i="3"/>
  <c r="CL1052" i="3"/>
  <c r="CL1047" i="3"/>
  <c r="CL1027" i="3"/>
  <c r="CL1007" i="3"/>
  <c r="CL12" i="3"/>
  <c r="CL2045" i="3"/>
  <c r="CL2025" i="3"/>
  <c r="CL2005" i="3"/>
  <c r="CL1985" i="3"/>
  <c r="CL1965" i="3"/>
  <c r="CL1945" i="3"/>
  <c r="CL1925" i="3"/>
  <c r="CL1905" i="3"/>
  <c r="CL1885" i="3"/>
  <c r="CL1865" i="3"/>
  <c r="CL1845" i="3"/>
  <c r="CL1825" i="3"/>
  <c r="CL1793" i="3"/>
  <c r="CL1773" i="3"/>
  <c r="CL1753" i="3"/>
  <c r="CL1733" i="3"/>
  <c r="CL1713" i="3"/>
  <c r="CL1678" i="3"/>
  <c r="CL1658" i="3"/>
  <c r="CL1638" i="3"/>
  <c r="CL1618" i="3"/>
  <c r="CL1593" i="3"/>
  <c r="CL1573" i="3"/>
  <c r="CL1553" i="3"/>
  <c r="CL1533" i="3"/>
  <c r="CL1513" i="3"/>
  <c r="CL1493" i="3"/>
  <c r="CL1473" i="3"/>
  <c r="CL1453" i="3"/>
  <c r="CL1423" i="3"/>
  <c r="CL1403" i="3"/>
  <c r="CL1383" i="3"/>
  <c r="CL1363" i="3"/>
  <c r="CL1343" i="3"/>
  <c r="CL1323" i="3"/>
  <c r="CL1303" i="3"/>
  <c r="CL1283" i="3"/>
  <c r="CL1263" i="3"/>
  <c r="CL1243" i="3"/>
  <c r="CL1223" i="3"/>
  <c r="CL1203" i="3"/>
  <c r="CL1183" i="3"/>
  <c r="CL1163" i="3"/>
  <c r="CL1143" i="3"/>
  <c r="CL1068" i="3"/>
  <c r="CL1043" i="3"/>
  <c r="CL1023" i="3"/>
  <c r="CL1003" i="3"/>
  <c r="CL963" i="3"/>
  <c r="CL943" i="3"/>
  <c r="CL923" i="3"/>
  <c r="CL903" i="3"/>
  <c r="CL883" i="3"/>
  <c r="CL863" i="3"/>
  <c r="CL843" i="3"/>
  <c r="CL823" i="3"/>
  <c r="CL803" i="3"/>
  <c r="CL783" i="3"/>
  <c r="CL763" i="3"/>
  <c r="CL738" i="3"/>
  <c r="CL718" i="3"/>
  <c r="CL698" i="3"/>
  <c r="CL678" i="3"/>
  <c r="CL658" i="3"/>
  <c r="CL638" i="3"/>
  <c r="CL618" i="3"/>
  <c r="CL598" i="3"/>
  <c r="CL578" i="3"/>
  <c r="CL558" i="3"/>
  <c r="CL538" i="3"/>
  <c r="CL518" i="3"/>
  <c r="CL493" i="3"/>
  <c r="CL473" i="3"/>
  <c r="CL443" i="3"/>
  <c r="CL423" i="3"/>
  <c r="CL403" i="3"/>
  <c r="CL353" i="3"/>
  <c r="CL328" i="3"/>
  <c r="CL308" i="3"/>
  <c r="CL288" i="3"/>
  <c r="CL268" i="3"/>
  <c r="CL238" i="3"/>
  <c r="CL208" i="3"/>
  <c r="CL188" i="3"/>
  <c r="CL168" i="3"/>
  <c r="CL148" i="3"/>
  <c r="CL128" i="3"/>
  <c r="CL108" i="3"/>
  <c r="CL88" i="3"/>
  <c r="CL68" i="3"/>
  <c r="CL48" i="3"/>
  <c r="CL28" i="3"/>
  <c r="CL987" i="3"/>
  <c r="CL967" i="3"/>
  <c r="CL947" i="3"/>
  <c r="CL927" i="3"/>
  <c r="CL907" i="3"/>
  <c r="CL887" i="3"/>
  <c r="CL867" i="3"/>
  <c r="CL847" i="3"/>
  <c r="CL827" i="3"/>
  <c r="CL807" i="3"/>
  <c r="CL787" i="3"/>
  <c r="CL767" i="3"/>
  <c r="CL742" i="3"/>
  <c r="CL722" i="3"/>
  <c r="CL702" i="3"/>
  <c r="CL682" i="3"/>
  <c r="CL662" i="3"/>
  <c r="CL642" i="3"/>
  <c r="CL622" i="3"/>
  <c r="CL602" i="3"/>
  <c r="CL582" i="3"/>
  <c r="CL562" i="3"/>
  <c r="CL542" i="3"/>
  <c r="CL522" i="3"/>
  <c r="CL502" i="3"/>
  <c r="CL497" i="3"/>
  <c r="CL477" i="3"/>
  <c r="CL447" i="3"/>
  <c r="CL427" i="3"/>
  <c r="CL407" i="3"/>
  <c r="CL382" i="3"/>
  <c r="CL377" i="3"/>
  <c r="CL357" i="3"/>
  <c r="CL332" i="3"/>
  <c r="CL312" i="3"/>
  <c r="CL292" i="3"/>
  <c r="CL272" i="3"/>
  <c r="CL242" i="3"/>
  <c r="CL212" i="3"/>
  <c r="CL192" i="3"/>
  <c r="CL172" i="3"/>
  <c r="CL152" i="3"/>
  <c r="CL132" i="3"/>
  <c r="CL112" i="3"/>
  <c r="CL92" i="3"/>
  <c r="CL72" i="3"/>
  <c r="CL52" i="3"/>
  <c r="CL32" i="3"/>
  <c r="CL1823" i="3"/>
  <c r="CL708" i="3"/>
  <c r="CL508" i="3"/>
  <c r="CL363" i="3"/>
  <c r="CL1805" i="3"/>
  <c r="CL1785" i="3"/>
  <c r="CL1765" i="3"/>
  <c r="CL1745" i="3"/>
  <c r="CL1725" i="3"/>
  <c r="CL1705" i="3"/>
  <c r="CL1700" i="3"/>
  <c r="CL1670" i="3"/>
  <c r="CL1650" i="3"/>
  <c r="CL1630" i="3"/>
  <c r="CL1610" i="3"/>
  <c r="CL1585" i="3"/>
  <c r="CL1565" i="3"/>
  <c r="CL1545" i="3"/>
  <c r="CL1525" i="3"/>
  <c r="CL1505" i="3"/>
  <c r="CL1485" i="3"/>
  <c r="CL1465" i="3"/>
  <c r="CL1440" i="3"/>
  <c r="CL1415" i="3"/>
  <c r="CL1395" i="3"/>
  <c r="CL1375" i="3"/>
  <c r="CL1355" i="3"/>
  <c r="CL1335" i="3"/>
  <c r="CL1315" i="3"/>
  <c r="CL1295" i="3"/>
  <c r="CL1275" i="3"/>
  <c r="CL1255" i="3"/>
  <c r="CL1235" i="3"/>
  <c r="CL1215" i="3"/>
  <c r="CL1195" i="3"/>
  <c r="CL1175" i="3"/>
  <c r="CL1155" i="3"/>
  <c r="CL1135" i="3"/>
  <c r="CL1080" i="3"/>
  <c r="CL1060" i="3"/>
  <c r="CL1035" i="3"/>
  <c r="CL1015" i="3"/>
  <c r="CL995" i="3"/>
  <c r="CL975" i="3"/>
  <c r="CL955" i="3"/>
  <c r="CL935" i="3"/>
  <c r="CL915" i="3"/>
  <c r="CL895" i="3"/>
  <c r="CL875" i="3"/>
  <c r="CL855" i="3"/>
  <c r="CL835" i="3"/>
  <c r="CL815" i="3"/>
  <c r="CL795" i="3"/>
  <c r="CL775" i="3"/>
  <c r="CL755" i="3"/>
  <c r="CL730" i="3"/>
  <c r="CL710" i="3"/>
  <c r="CL690" i="3"/>
  <c r="CL670" i="3"/>
  <c r="CL650" i="3"/>
  <c r="CL630" i="3"/>
  <c r="CL610" i="3"/>
  <c r="CL590" i="3"/>
  <c r="CL570" i="3"/>
  <c r="CL550" i="3"/>
  <c r="CL530" i="3"/>
  <c r="CL510" i="3"/>
  <c r="CL485" i="3"/>
  <c r="CL460" i="3"/>
  <c r="CL455" i="3"/>
  <c r="CL435" i="3"/>
  <c r="CL415" i="3"/>
  <c r="CL395" i="3"/>
  <c r="CL365" i="3"/>
  <c r="CL345" i="3"/>
  <c r="CL320" i="3"/>
  <c r="CL300" i="3"/>
  <c r="CL280" i="3"/>
  <c r="CL260" i="3"/>
  <c r="CL225" i="3"/>
  <c r="CL200" i="3"/>
  <c r="CL180" i="3"/>
  <c r="CL160" i="3"/>
  <c r="CL140" i="3"/>
  <c r="CL120" i="3"/>
  <c r="CL100" i="3"/>
  <c r="CL80" i="3"/>
  <c r="CL60" i="3"/>
  <c r="CL40" i="3"/>
  <c r="CL1434" i="3"/>
  <c r="CL1409" i="3"/>
  <c r="CL1389" i="3"/>
  <c r="CL1369" i="3"/>
  <c r="CL1349" i="3"/>
  <c r="CL1329" i="3"/>
  <c r="CL1309" i="3"/>
  <c r="CL1289" i="3"/>
  <c r="CL1269" i="3"/>
  <c r="CL1249" i="3"/>
  <c r="CL1229" i="3"/>
  <c r="CL1209" i="3"/>
  <c r="CL1189" i="3"/>
  <c r="CL1169" i="3"/>
  <c r="CL1149" i="3"/>
  <c r="CL1129" i="3"/>
  <c r="CL1124" i="3"/>
  <c r="CL1119" i="3"/>
  <c r="CL1114" i="3"/>
  <c r="CL1109" i="3"/>
  <c r="CL1074" i="3"/>
  <c r="CL1054" i="3"/>
  <c r="CL1029" i="3"/>
  <c r="CL1009" i="3"/>
  <c r="CL989" i="3"/>
  <c r="CL969" i="3"/>
  <c r="CL949" i="3"/>
  <c r="CL929" i="3"/>
  <c r="CL909" i="3"/>
  <c r="CL889" i="3"/>
  <c r="CL869" i="3"/>
  <c r="CL849" i="3"/>
  <c r="CL829" i="3"/>
  <c r="CL809" i="3"/>
  <c r="CL789" i="3"/>
  <c r="CL769" i="3"/>
  <c r="CL749" i="3"/>
  <c r="CL744" i="3"/>
  <c r="CL724" i="3"/>
  <c r="CL1103" i="3"/>
  <c r="CL983" i="3"/>
  <c r="CL373" i="3"/>
  <c r="CL1983" i="3"/>
  <c r="CL1963" i="3"/>
  <c r="CL1943" i="3"/>
  <c r="CL1923" i="3"/>
  <c r="CL1903" i="3"/>
  <c r="CL1883" i="3"/>
  <c r="CL1863" i="3"/>
  <c r="CL1843" i="3"/>
  <c r="CL1803" i="3"/>
  <c r="CL1783" i="3"/>
  <c r="CL1763" i="3"/>
  <c r="CL1743" i="3"/>
  <c r="CL1723" i="3"/>
  <c r="CL1698" i="3"/>
  <c r="CL1668" i="3"/>
  <c r="CL1648" i="3"/>
  <c r="CL1628" i="3"/>
  <c r="CL1608" i="3"/>
  <c r="CL1583" i="3"/>
  <c r="CL1563" i="3"/>
  <c r="CL1543" i="3"/>
  <c r="CL1523" i="3"/>
  <c r="CL1503" i="3"/>
  <c r="CL1483" i="3"/>
  <c r="CL1463" i="3"/>
  <c r="CL1438" i="3"/>
  <c r="CL1413" i="3"/>
  <c r="CL1393" i="3"/>
  <c r="CL1373" i="3"/>
  <c r="CL1353" i="3"/>
  <c r="CL1333" i="3"/>
  <c r="CL1313" i="3"/>
  <c r="CL1293" i="3"/>
  <c r="CL1273" i="3"/>
  <c r="CL1253" i="3"/>
  <c r="CL1233" i="3"/>
  <c r="CL1213" i="3"/>
  <c r="CL1193" i="3"/>
  <c r="CL1173" i="3"/>
  <c r="CL1153" i="3"/>
  <c r="CL1133" i="3"/>
  <c r="CL1078" i="3"/>
  <c r="CL1058" i="3"/>
  <c r="CL1033" i="3"/>
  <c r="CL1013" i="3"/>
  <c r="CL993" i="3"/>
  <c r="CL973" i="3"/>
  <c r="CL953" i="3"/>
  <c r="CL933" i="3"/>
  <c r="CL913" i="3"/>
  <c r="CL893" i="3"/>
  <c r="CL873" i="3"/>
  <c r="CL853" i="3"/>
  <c r="CL833" i="3"/>
  <c r="CL813" i="3"/>
  <c r="CL793" i="3"/>
  <c r="CL773" i="3"/>
  <c r="CL753" i="3"/>
  <c r="CL728" i="3"/>
  <c r="CL688" i="3"/>
  <c r="CL668" i="3"/>
  <c r="CL648" i="3"/>
  <c r="CL628" i="3"/>
  <c r="CL608" i="3"/>
  <c r="CL588" i="3"/>
  <c r="CL568" i="3"/>
  <c r="CL548" i="3"/>
  <c r="CL528" i="3"/>
  <c r="CL483" i="3"/>
  <c r="CL453" i="3"/>
  <c r="CL433" i="3"/>
  <c r="CL413" i="3"/>
  <c r="CL393" i="3"/>
  <c r="CL343" i="3"/>
  <c r="CL318" i="3"/>
  <c r="CL298" i="3"/>
  <c r="CL278" i="3"/>
  <c r="CL258" i="3"/>
  <c r="CL223" i="3"/>
  <c r="CL198" i="3"/>
  <c r="CL178" i="3"/>
  <c r="CL158" i="3"/>
  <c r="CL138" i="3"/>
  <c r="CL118" i="3"/>
  <c r="CL98" i="3"/>
  <c r="CL78" i="3"/>
  <c r="CL58" i="3"/>
  <c r="CL38" i="3"/>
  <c r="CL509" i="3"/>
  <c r="CL364" i="3"/>
  <c r="CL409" i="3"/>
  <c r="CL1975" i="3"/>
  <c r="CL1955" i="3"/>
  <c r="CL1935" i="3"/>
  <c r="CL1915" i="3"/>
  <c r="CL1895" i="3"/>
  <c r="CL1875" i="3"/>
  <c r="CL1855" i="3"/>
  <c r="CL1835" i="3"/>
  <c r="CL1815" i="3"/>
  <c r="CL1795" i="3"/>
  <c r="CL1775" i="3"/>
  <c r="CL1755" i="3"/>
  <c r="CL1735" i="3"/>
  <c r="CL1715" i="3"/>
  <c r="CL1685" i="3"/>
  <c r="CL1680" i="3"/>
  <c r="CL1660" i="3"/>
  <c r="CL1640" i="3"/>
  <c r="CL1620" i="3"/>
  <c r="CL1600" i="3"/>
  <c r="CL1595" i="3"/>
  <c r="CL1575" i="3"/>
  <c r="CL1555" i="3"/>
  <c r="CL1535" i="3"/>
  <c r="CL1515" i="3"/>
  <c r="CL1495" i="3"/>
  <c r="CL1475" i="3"/>
  <c r="CL1455" i="3"/>
  <c r="CL1430" i="3"/>
  <c r="CL1425" i="3"/>
  <c r="CL1405" i="3"/>
  <c r="CL1385" i="3"/>
  <c r="CL1365" i="3"/>
  <c r="CL1345" i="3"/>
  <c r="CL1325" i="3"/>
  <c r="CL1305" i="3"/>
  <c r="CL1285" i="3"/>
  <c r="CL1265" i="3"/>
  <c r="CL1245" i="3"/>
  <c r="CL1225" i="3"/>
  <c r="CL1205" i="3"/>
  <c r="CL1185" i="3"/>
  <c r="CL1165" i="3"/>
  <c r="CL1145" i="3"/>
  <c r="CL1105" i="3"/>
  <c r="CL1070" i="3"/>
  <c r="CL1050" i="3"/>
  <c r="CL1045" i="3"/>
  <c r="CL1025" i="3"/>
  <c r="CL1005" i="3"/>
  <c r="CL985" i="3"/>
  <c r="CL965" i="3"/>
  <c r="CL945" i="3"/>
  <c r="CL925" i="3"/>
  <c r="CL905" i="3"/>
  <c r="CL885" i="3"/>
  <c r="CL865" i="3"/>
  <c r="CL845" i="3"/>
  <c r="CL825" i="3"/>
  <c r="CL805" i="3"/>
  <c r="CL785" i="3"/>
  <c r="CL765" i="3"/>
  <c r="CL740" i="3"/>
  <c r="CL720" i="3"/>
  <c r="CL700" i="3"/>
  <c r="CL680" i="3"/>
  <c r="CL660" i="3"/>
  <c r="CL640" i="3"/>
  <c r="CL620" i="3"/>
  <c r="CL600" i="3"/>
  <c r="CL580" i="3"/>
  <c r="CL560" i="3"/>
  <c r="CL540" i="3"/>
  <c r="CL520" i="3"/>
  <c r="CL500" i="3"/>
  <c r="CL495" i="3"/>
  <c r="CL475" i="3"/>
  <c r="CL445" i="3"/>
  <c r="CL425" i="3"/>
  <c r="CL405" i="3"/>
  <c r="CL380" i="3"/>
  <c r="CL375" i="3"/>
  <c r="CL355" i="3"/>
  <c r="CL330" i="3"/>
  <c r="CL310" i="3"/>
  <c r="CL290" i="3"/>
  <c r="CL270" i="3"/>
  <c r="CL240" i="3"/>
  <c r="CL210" i="3"/>
  <c r="CL190" i="3"/>
  <c r="CL170" i="3"/>
  <c r="CL150" i="3"/>
  <c r="CL130" i="3"/>
  <c r="CL110" i="3"/>
  <c r="CL90" i="3"/>
  <c r="CL70" i="3"/>
  <c r="CL50" i="3"/>
  <c r="CL30" i="3"/>
  <c r="CL1388" i="3"/>
  <c r="CL984" i="3"/>
  <c r="CL374" i="3"/>
  <c r="CL1824" i="3"/>
  <c r="J17" i="8" l="1"/>
  <c r="D5" i="14"/>
  <c r="D10" i="14" s="1"/>
  <c r="D11" i="14" s="1"/>
  <c r="L4" i="13"/>
  <c r="J4" i="13"/>
  <c r="C12" i="13"/>
  <c r="E3" i="8"/>
  <c r="B16" i="8"/>
  <c r="B34" i="8"/>
  <c r="I34" i="8" s="1"/>
  <c r="C10" i="8"/>
  <c r="CQ2055" i="3"/>
  <c r="CQ2058" i="3" s="1"/>
  <c r="CY2055" i="3"/>
  <c r="CQ2062" i="3" s="1"/>
  <c r="CW2055" i="3"/>
  <c r="CQ2061" i="3" s="1"/>
  <c r="L24" i="1"/>
  <c r="K34" i="8" l="1"/>
  <c r="I41" i="8"/>
  <c r="J34" i="8" s="1"/>
  <c r="J12" i="13"/>
  <c r="L5" i="13"/>
  <c r="D34" i="8"/>
  <c r="B41" i="8"/>
  <c r="C34" i="8" s="1"/>
  <c r="D16" i="8"/>
  <c r="B23" i="8"/>
  <c r="AY20" i="3"/>
  <c r="AY21" i="3"/>
  <c r="AY22" i="3"/>
  <c r="AY24" i="3"/>
  <c r="AY25" i="3"/>
  <c r="AY26" i="3"/>
  <c r="AY27" i="3"/>
  <c r="AY29" i="3"/>
  <c r="AY30" i="3"/>
  <c r="AY31" i="3"/>
  <c r="AY32" i="3"/>
  <c r="AY34" i="3"/>
  <c r="AY35" i="3"/>
  <c r="AY36" i="3"/>
  <c r="AY37" i="3"/>
  <c r="AY39" i="3"/>
  <c r="AY40" i="3"/>
  <c r="AY41" i="3"/>
  <c r="AY42" i="3"/>
  <c r="AY44" i="3"/>
  <c r="AY45" i="3"/>
  <c r="AY46" i="3"/>
  <c r="AY47" i="3"/>
  <c r="AY49" i="3"/>
  <c r="AY50" i="3"/>
  <c r="AY51" i="3"/>
  <c r="AY52" i="3"/>
  <c r="AY54" i="3"/>
  <c r="AY55" i="3"/>
  <c r="AY56" i="3"/>
  <c r="AY57" i="3"/>
  <c r="AY59" i="3"/>
  <c r="AY60" i="3"/>
  <c r="AY61" i="3"/>
  <c r="AY62" i="3"/>
  <c r="AY64" i="3"/>
  <c r="AY65" i="3"/>
  <c r="AY66" i="3"/>
  <c r="AY67" i="3"/>
  <c r="AY69" i="3"/>
  <c r="AY70" i="3"/>
  <c r="AY71" i="3"/>
  <c r="AY72" i="3"/>
  <c r="AY74" i="3"/>
  <c r="AY75" i="3"/>
  <c r="AY76" i="3"/>
  <c r="AY77" i="3"/>
  <c r="AY79" i="3"/>
  <c r="AY80" i="3"/>
  <c r="AY81" i="3"/>
  <c r="AY82" i="3"/>
  <c r="AY84" i="3"/>
  <c r="AY85" i="3"/>
  <c r="AY86" i="3"/>
  <c r="AY87" i="3"/>
  <c r="AY89" i="3"/>
  <c r="AY90" i="3"/>
  <c r="AY91" i="3"/>
  <c r="AY92" i="3"/>
  <c r="AY94" i="3"/>
  <c r="AY95" i="3"/>
  <c r="AY96" i="3"/>
  <c r="AY97" i="3"/>
  <c r="AY99" i="3"/>
  <c r="AY100" i="3"/>
  <c r="AY101" i="3"/>
  <c r="AY102" i="3"/>
  <c r="AY104" i="3"/>
  <c r="AY105" i="3"/>
  <c r="AY106" i="3"/>
  <c r="AY107" i="3"/>
  <c r="AY109" i="3"/>
  <c r="AY110" i="3"/>
  <c r="AY111" i="3"/>
  <c r="AY112" i="3"/>
  <c r="AY114" i="3"/>
  <c r="AY115" i="3"/>
  <c r="AY116" i="3"/>
  <c r="AY117" i="3"/>
  <c r="AY119" i="3"/>
  <c r="AY120" i="3"/>
  <c r="AY121" i="3"/>
  <c r="AY122" i="3"/>
  <c r="AY124" i="3"/>
  <c r="AY125" i="3"/>
  <c r="AY126" i="3"/>
  <c r="AY127" i="3"/>
  <c r="AY129" i="3"/>
  <c r="AY130" i="3"/>
  <c r="AY131" i="3"/>
  <c r="AY132" i="3"/>
  <c r="AY134" i="3"/>
  <c r="AY135" i="3"/>
  <c r="AY136" i="3"/>
  <c r="AY137" i="3"/>
  <c r="AY139" i="3"/>
  <c r="AY140" i="3"/>
  <c r="AY141" i="3"/>
  <c r="AY142" i="3"/>
  <c r="AY144" i="3"/>
  <c r="AY145" i="3"/>
  <c r="AY146" i="3"/>
  <c r="AY147" i="3"/>
  <c r="AY149" i="3"/>
  <c r="AY150" i="3"/>
  <c r="AY151" i="3"/>
  <c r="AY152" i="3"/>
  <c r="AY154" i="3"/>
  <c r="AY155" i="3"/>
  <c r="AY156" i="3"/>
  <c r="AY157" i="3"/>
  <c r="AY159" i="3"/>
  <c r="AY160" i="3"/>
  <c r="AY161" i="3"/>
  <c r="AY162" i="3"/>
  <c r="AY164" i="3"/>
  <c r="AY165" i="3"/>
  <c r="AY166" i="3"/>
  <c r="AY167" i="3"/>
  <c r="AY169" i="3"/>
  <c r="AY170" i="3"/>
  <c r="AY171" i="3"/>
  <c r="AY172" i="3"/>
  <c r="AY174" i="3"/>
  <c r="AY175" i="3"/>
  <c r="AY176" i="3"/>
  <c r="AY177" i="3"/>
  <c r="AY179" i="3"/>
  <c r="AY180" i="3"/>
  <c r="AY181" i="3"/>
  <c r="AY182" i="3"/>
  <c r="AY184" i="3"/>
  <c r="AY185" i="3"/>
  <c r="AY186" i="3"/>
  <c r="AY187" i="3"/>
  <c r="AY188" i="3"/>
  <c r="AY189" i="3"/>
  <c r="AY190" i="3"/>
  <c r="AY191" i="3"/>
  <c r="AY192" i="3"/>
  <c r="AY194" i="3"/>
  <c r="AY195" i="3"/>
  <c r="AY196" i="3"/>
  <c r="AY197" i="3"/>
  <c r="AY199" i="3"/>
  <c r="AY200" i="3"/>
  <c r="AY201" i="3"/>
  <c r="AY202" i="3"/>
  <c r="AY204" i="3"/>
  <c r="AY205" i="3"/>
  <c r="AY206" i="3"/>
  <c r="AY207" i="3"/>
  <c r="AY209" i="3"/>
  <c r="AY210" i="3"/>
  <c r="AY211" i="3"/>
  <c r="AY212" i="3"/>
  <c r="AY214" i="3"/>
  <c r="AY215" i="3"/>
  <c r="AY216" i="3"/>
  <c r="AY217" i="3"/>
  <c r="AY219" i="3"/>
  <c r="AY220" i="3"/>
  <c r="AY221" i="3"/>
  <c r="AY222" i="3"/>
  <c r="AY224" i="3"/>
  <c r="AY225" i="3"/>
  <c r="AY226" i="3"/>
  <c r="AY227" i="3"/>
  <c r="AY229" i="3"/>
  <c r="AY230" i="3"/>
  <c r="AY231" i="3"/>
  <c r="AY232" i="3"/>
  <c r="AY234" i="3"/>
  <c r="AY235" i="3"/>
  <c r="AY236" i="3"/>
  <c r="AY237" i="3"/>
  <c r="AY239" i="3"/>
  <c r="AY240" i="3"/>
  <c r="AY241" i="3"/>
  <c r="AY242" i="3"/>
  <c r="AY244" i="3"/>
  <c r="AY245" i="3"/>
  <c r="AY246" i="3"/>
  <c r="AY247" i="3"/>
  <c r="AY249" i="3"/>
  <c r="AY250" i="3"/>
  <c r="AY251" i="3"/>
  <c r="AY252" i="3"/>
  <c r="AY254" i="3"/>
  <c r="AY255" i="3"/>
  <c r="AY256" i="3"/>
  <c r="AY257" i="3"/>
  <c r="AY259" i="3"/>
  <c r="AY260" i="3"/>
  <c r="AY261" i="3"/>
  <c r="AY262" i="3"/>
  <c r="AY264" i="3"/>
  <c r="AY265" i="3"/>
  <c r="AY266" i="3"/>
  <c r="AY267" i="3"/>
  <c r="AY269" i="3"/>
  <c r="AY270" i="3"/>
  <c r="AY271" i="3"/>
  <c r="AY272" i="3"/>
  <c r="AY274" i="3"/>
  <c r="AY275" i="3"/>
  <c r="AY276" i="3"/>
  <c r="AY277" i="3"/>
  <c r="AY279" i="3"/>
  <c r="AY280" i="3"/>
  <c r="AY281" i="3"/>
  <c r="AY282" i="3"/>
  <c r="AY284" i="3"/>
  <c r="AY285" i="3"/>
  <c r="AY286" i="3"/>
  <c r="AY287" i="3"/>
  <c r="AY289" i="3"/>
  <c r="AY290" i="3"/>
  <c r="AY291" i="3"/>
  <c r="AY292" i="3"/>
  <c r="AY294" i="3"/>
  <c r="AY295" i="3"/>
  <c r="AY296" i="3"/>
  <c r="AY297" i="3"/>
  <c r="AY299" i="3"/>
  <c r="AY300" i="3"/>
  <c r="AY301" i="3"/>
  <c r="AY302" i="3"/>
  <c r="AY304" i="3"/>
  <c r="AY305" i="3"/>
  <c r="AY306" i="3"/>
  <c r="AY307" i="3"/>
  <c r="AY309" i="3"/>
  <c r="AY310" i="3"/>
  <c r="AY311" i="3"/>
  <c r="AY312" i="3"/>
  <c r="AY314" i="3"/>
  <c r="AY315" i="3"/>
  <c r="AY316" i="3"/>
  <c r="AY317" i="3"/>
  <c r="AY319" i="3"/>
  <c r="AY320" i="3"/>
  <c r="AY321" i="3"/>
  <c r="AY322" i="3"/>
  <c r="AY324" i="3"/>
  <c r="AY325" i="3"/>
  <c r="AY326" i="3"/>
  <c r="AY327" i="3"/>
  <c r="AY329" i="3"/>
  <c r="AY330" i="3"/>
  <c r="AY331" i="3"/>
  <c r="AY332" i="3"/>
  <c r="AY334" i="3"/>
  <c r="AY335" i="3"/>
  <c r="AY336" i="3"/>
  <c r="AY337" i="3"/>
  <c r="AY339" i="3"/>
  <c r="AY340" i="3"/>
  <c r="AY341" i="3"/>
  <c r="AY342" i="3"/>
  <c r="AY344" i="3"/>
  <c r="AY345" i="3"/>
  <c r="AY346" i="3"/>
  <c r="AY347" i="3"/>
  <c r="AY349" i="3"/>
  <c r="AY350" i="3"/>
  <c r="AY351" i="3"/>
  <c r="AY352" i="3"/>
  <c r="AY354" i="3"/>
  <c r="AY355" i="3"/>
  <c r="AY356" i="3"/>
  <c r="AY357" i="3"/>
  <c r="AY359" i="3"/>
  <c r="AY360" i="3"/>
  <c r="AY361" i="3"/>
  <c r="AY362" i="3"/>
  <c r="AY364" i="3"/>
  <c r="AY365" i="3"/>
  <c r="AY366" i="3"/>
  <c r="AY367" i="3"/>
  <c r="AY369" i="3"/>
  <c r="AY370" i="3"/>
  <c r="AY371" i="3"/>
  <c r="AY372" i="3"/>
  <c r="AY374" i="3"/>
  <c r="AY375" i="3"/>
  <c r="AY376" i="3"/>
  <c r="AY377" i="3"/>
  <c r="AY379" i="3"/>
  <c r="AY380" i="3"/>
  <c r="AY381" i="3"/>
  <c r="AY382" i="3"/>
  <c r="AY384" i="3"/>
  <c r="AY385" i="3"/>
  <c r="AY386" i="3"/>
  <c r="AY387" i="3"/>
  <c r="AY389" i="3"/>
  <c r="AY390" i="3"/>
  <c r="AY391" i="3"/>
  <c r="AY392" i="3"/>
  <c r="AY394" i="3"/>
  <c r="AY395" i="3"/>
  <c r="AY396" i="3"/>
  <c r="AY397" i="3"/>
  <c r="AY399" i="3"/>
  <c r="AY400" i="3"/>
  <c r="AY401" i="3"/>
  <c r="AY402" i="3"/>
  <c r="AY404" i="3"/>
  <c r="AY405" i="3"/>
  <c r="AY406" i="3"/>
  <c r="AY407" i="3"/>
  <c r="AY409" i="3"/>
  <c r="AY410" i="3"/>
  <c r="AY411" i="3"/>
  <c r="AY412" i="3"/>
  <c r="AY414" i="3"/>
  <c r="AY415" i="3"/>
  <c r="AY416" i="3"/>
  <c r="AY417" i="3"/>
  <c r="AY418" i="3"/>
  <c r="AY419" i="3"/>
  <c r="AY420" i="3"/>
  <c r="AY421" i="3"/>
  <c r="AY422" i="3"/>
  <c r="AY423" i="3"/>
  <c r="AY424" i="3"/>
  <c r="AY425" i="3"/>
  <c r="AY426" i="3"/>
  <c r="AY427" i="3"/>
  <c r="AY429" i="3"/>
  <c r="AY430" i="3"/>
  <c r="AY431" i="3"/>
  <c r="AY432" i="3"/>
  <c r="AY434" i="3"/>
  <c r="AY435" i="3"/>
  <c r="AY436" i="3"/>
  <c r="AY437" i="3"/>
  <c r="AY439" i="3"/>
  <c r="AY440" i="3"/>
  <c r="AY441" i="3"/>
  <c r="AY442" i="3"/>
  <c r="AY444" i="3"/>
  <c r="AY445" i="3"/>
  <c r="AY446" i="3"/>
  <c r="AY447" i="3"/>
  <c r="AY449" i="3"/>
  <c r="AY450" i="3"/>
  <c r="AY451" i="3"/>
  <c r="AY452" i="3"/>
  <c r="AY454" i="3"/>
  <c r="AY455" i="3"/>
  <c r="AY456" i="3"/>
  <c r="AY457" i="3"/>
  <c r="AY459" i="3"/>
  <c r="AY460" i="3"/>
  <c r="AY461" i="3"/>
  <c r="AY462" i="3"/>
  <c r="AY464" i="3"/>
  <c r="AY465" i="3"/>
  <c r="AY466" i="3"/>
  <c r="AY467" i="3"/>
  <c r="AY469" i="3"/>
  <c r="AY470" i="3"/>
  <c r="AY471" i="3"/>
  <c r="AY472" i="3"/>
  <c r="AY474" i="3"/>
  <c r="AY475" i="3"/>
  <c r="AY476" i="3"/>
  <c r="AY477" i="3"/>
  <c r="AY479" i="3"/>
  <c r="AY480" i="3"/>
  <c r="AY481" i="3"/>
  <c r="AY482" i="3"/>
  <c r="AY484" i="3"/>
  <c r="AY485" i="3"/>
  <c r="AY486" i="3"/>
  <c r="AY487" i="3"/>
  <c r="AY489" i="3"/>
  <c r="AY490" i="3"/>
  <c r="AY491" i="3"/>
  <c r="AY492" i="3"/>
  <c r="AY494" i="3"/>
  <c r="AY495" i="3"/>
  <c r="AY496" i="3"/>
  <c r="AY497" i="3"/>
  <c r="AY499" i="3"/>
  <c r="AY500" i="3"/>
  <c r="AY501" i="3"/>
  <c r="AY502" i="3"/>
  <c r="AY504" i="3"/>
  <c r="AY505" i="3"/>
  <c r="AY506" i="3"/>
  <c r="AY507" i="3"/>
  <c r="AY509" i="3"/>
  <c r="AY510" i="3"/>
  <c r="AY511" i="3"/>
  <c r="AY512" i="3"/>
  <c r="AY514" i="3"/>
  <c r="AY515" i="3"/>
  <c r="AY516" i="3"/>
  <c r="AY517" i="3"/>
  <c r="AY519" i="3"/>
  <c r="AY520" i="3"/>
  <c r="AY521" i="3"/>
  <c r="AY522" i="3"/>
  <c r="AY524" i="3"/>
  <c r="AY525" i="3"/>
  <c r="AY526" i="3"/>
  <c r="AY527" i="3"/>
  <c r="AY529" i="3"/>
  <c r="AY530" i="3"/>
  <c r="AY531" i="3"/>
  <c r="AY532" i="3"/>
  <c r="AY534" i="3"/>
  <c r="AY535" i="3"/>
  <c r="AY536" i="3"/>
  <c r="AY537" i="3"/>
  <c r="AY539" i="3"/>
  <c r="AY540" i="3"/>
  <c r="AY541" i="3"/>
  <c r="AY542" i="3"/>
  <c r="AY544" i="3"/>
  <c r="AY545" i="3"/>
  <c r="AY546" i="3"/>
  <c r="AY547" i="3"/>
  <c r="AY549" i="3"/>
  <c r="AY550" i="3"/>
  <c r="AY551" i="3"/>
  <c r="AY552" i="3"/>
  <c r="AY554" i="3"/>
  <c r="AY555" i="3"/>
  <c r="AY556" i="3"/>
  <c r="AY557" i="3"/>
  <c r="AY559" i="3"/>
  <c r="AY560" i="3"/>
  <c r="AY561" i="3"/>
  <c r="AY562" i="3"/>
  <c r="AY564" i="3"/>
  <c r="AY565" i="3"/>
  <c r="AY566" i="3"/>
  <c r="AY567" i="3"/>
  <c r="AY569" i="3"/>
  <c r="AY570" i="3"/>
  <c r="AY571" i="3"/>
  <c r="AY572" i="3"/>
  <c r="AY574" i="3"/>
  <c r="AY575" i="3"/>
  <c r="AY576" i="3"/>
  <c r="AY577" i="3"/>
  <c r="AY579" i="3"/>
  <c r="AY580" i="3"/>
  <c r="AY581" i="3"/>
  <c r="AY582" i="3"/>
  <c r="AY584" i="3"/>
  <c r="AY585" i="3"/>
  <c r="AY586" i="3"/>
  <c r="AY587" i="3"/>
  <c r="AY588" i="3"/>
  <c r="AY589" i="3"/>
  <c r="AY590" i="3"/>
  <c r="AY591" i="3"/>
  <c r="AY592" i="3"/>
  <c r="AY593" i="3"/>
  <c r="AY594" i="3"/>
  <c r="AY595" i="3"/>
  <c r="AY596" i="3"/>
  <c r="AY597" i="3"/>
  <c r="AY598" i="3"/>
  <c r="AY599" i="3"/>
  <c r="AY600" i="3"/>
  <c r="AY601" i="3"/>
  <c r="AY602" i="3"/>
  <c r="AY603" i="3"/>
  <c r="AY604" i="3"/>
  <c r="AY605" i="3"/>
  <c r="AY606" i="3"/>
  <c r="AY607" i="3"/>
  <c r="AY608" i="3"/>
  <c r="AY609" i="3"/>
  <c r="AY610" i="3"/>
  <c r="AY611" i="3"/>
  <c r="AY612" i="3"/>
  <c r="AY613" i="3"/>
  <c r="AY614" i="3"/>
  <c r="AY615" i="3"/>
  <c r="AY616" i="3"/>
  <c r="AY617" i="3"/>
  <c r="AY618" i="3"/>
  <c r="AY619" i="3"/>
  <c r="AY620" i="3"/>
  <c r="AY621" i="3"/>
  <c r="AY622" i="3"/>
  <c r="AY623" i="3"/>
  <c r="AY624" i="3"/>
  <c r="AY625" i="3"/>
  <c r="AY626" i="3"/>
  <c r="AY627" i="3"/>
  <c r="AY628" i="3"/>
  <c r="AY629" i="3"/>
  <c r="AY630" i="3"/>
  <c r="AY631" i="3"/>
  <c r="AY632" i="3"/>
  <c r="AY633" i="3"/>
  <c r="AY634" i="3"/>
  <c r="AY635" i="3"/>
  <c r="AY636" i="3"/>
  <c r="AY637" i="3"/>
  <c r="AY638" i="3"/>
  <c r="AY639" i="3"/>
  <c r="AY640" i="3"/>
  <c r="AY641" i="3"/>
  <c r="AY642" i="3"/>
  <c r="AY643" i="3"/>
  <c r="AY644" i="3"/>
  <c r="AY645" i="3"/>
  <c r="AY646" i="3"/>
  <c r="AY647" i="3"/>
  <c r="AY648" i="3"/>
  <c r="AY649" i="3"/>
  <c r="AY650" i="3"/>
  <c r="AY651" i="3"/>
  <c r="AY652" i="3"/>
  <c r="AY653" i="3"/>
  <c r="AY654" i="3"/>
  <c r="AY655" i="3"/>
  <c r="AY656" i="3"/>
  <c r="AY657" i="3"/>
  <c r="AY658" i="3"/>
  <c r="AY659" i="3"/>
  <c r="AY660" i="3"/>
  <c r="AY661" i="3"/>
  <c r="AY662" i="3"/>
  <c r="AY663" i="3"/>
  <c r="AY664" i="3"/>
  <c r="AY665" i="3"/>
  <c r="AY666" i="3"/>
  <c r="AY667" i="3"/>
  <c r="AY668" i="3"/>
  <c r="AY669" i="3"/>
  <c r="AY670" i="3"/>
  <c r="AY671" i="3"/>
  <c r="AY672" i="3"/>
  <c r="AY673" i="3"/>
  <c r="AY674" i="3"/>
  <c r="AY675" i="3"/>
  <c r="AY676" i="3"/>
  <c r="AY677" i="3"/>
  <c r="AY678" i="3"/>
  <c r="AY679" i="3"/>
  <c r="AY680" i="3"/>
  <c r="AY681" i="3"/>
  <c r="AY682" i="3"/>
  <c r="AY683" i="3"/>
  <c r="AY684" i="3"/>
  <c r="AY685" i="3"/>
  <c r="AY686" i="3"/>
  <c r="AY687" i="3"/>
  <c r="AY688" i="3"/>
  <c r="AY689" i="3"/>
  <c r="AY690" i="3"/>
  <c r="AY691" i="3"/>
  <c r="AY692" i="3"/>
  <c r="AY693" i="3"/>
  <c r="AY694" i="3"/>
  <c r="AY695" i="3"/>
  <c r="AY696" i="3"/>
  <c r="AY697" i="3"/>
  <c r="AY698" i="3"/>
  <c r="AY699" i="3"/>
  <c r="AY700" i="3"/>
  <c r="AY701" i="3"/>
  <c r="AY702" i="3"/>
  <c r="AY703" i="3"/>
  <c r="AY704" i="3"/>
  <c r="AY705" i="3"/>
  <c r="AY706" i="3"/>
  <c r="AY707" i="3"/>
  <c r="AY708" i="3"/>
  <c r="AY709" i="3"/>
  <c r="AY710" i="3"/>
  <c r="AY711" i="3"/>
  <c r="AY712" i="3"/>
  <c r="AY713" i="3"/>
  <c r="AY714" i="3"/>
  <c r="AY715" i="3"/>
  <c r="AY716" i="3"/>
  <c r="AY717" i="3"/>
  <c r="AY718" i="3"/>
  <c r="AY719" i="3"/>
  <c r="AY720" i="3"/>
  <c r="AY721" i="3"/>
  <c r="AY722" i="3"/>
  <c r="AY723" i="3"/>
  <c r="AY724" i="3"/>
  <c r="AY725" i="3"/>
  <c r="AY726" i="3"/>
  <c r="AY727" i="3"/>
  <c r="AY728" i="3"/>
  <c r="AY729" i="3"/>
  <c r="AY730" i="3"/>
  <c r="AY731" i="3"/>
  <c r="AY732" i="3"/>
  <c r="AY733" i="3"/>
  <c r="AY734" i="3"/>
  <c r="AY735" i="3"/>
  <c r="AY736" i="3"/>
  <c r="AY737" i="3"/>
  <c r="AY738" i="3"/>
  <c r="AY739" i="3"/>
  <c r="AY740" i="3"/>
  <c r="AY741" i="3"/>
  <c r="AY742" i="3"/>
  <c r="AY743" i="3"/>
  <c r="AY744" i="3"/>
  <c r="AY745" i="3"/>
  <c r="AY746" i="3"/>
  <c r="AY747" i="3"/>
  <c r="AY748" i="3"/>
  <c r="AY749" i="3"/>
  <c r="AY750" i="3"/>
  <c r="AY751" i="3"/>
  <c r="AY752" i="3"/>
  <c r="AY753" i="3"/>
  <c r="AY754" i="3"/>
  <c r="AY755" i="3"/>
  <c r="AY756" i="3"/>
  <c r="AY757" i="3"/>
  <c r="AY758" i="3"/>
  <c r="AY759" i="3"/>
  <c r="AY760" i="3"/>
  <c r="AY761" i="3"/>
  <c r="AY762" i="3"/>
  <c r="AY763" i="3"/>
  <c r="AY764" i="3"/>
  <c r="AY765" i="3"/>
  <c r="AY766" i="3"/>
  <c r="AY767" i="3"/>
  <c r="AY768" i="3"/>
  <c r="AY769" i="3"/>
  <c r="AY770" i="3"/>
  <c r="AY771" i="3"/>
  <c r="AY772" i="3"/>
  <c r="AY773" i="3"/>
  <c r="AY774" i="3"/>
  <c r="AY775" i="3"/>
  <c r="AY776" i="3"/>
  <c r="AY777" i="3"/>
  <c r="AY778" i="3"/>
  <c r="AY779" i="3"/>
  <c r="AY780" i="3"/>
  <c r="AY781" i="3"/>
  <c r="AY782" i="3"/>
  <c r="AY783" i="3"/>
  <c r="AY784" i="3"/>
  <c r="AY785" i="3"/>
  <c r="AY786" i="3"/>
  <c r="AY787" i="3"/>
  <c r="AY788" i="3"/>
  <c r="AY789" i="3"/>
  <c r="AY790" i="3"/>
  <c r="AY791" i="3"/>
  <c r="AY792" i="3"/>
  <c r="AY793" i="3"/>
  <c r="AY794" i="3"/>
  <c r="AY795" i="3"/>
  <c r="AY796" i="3"/>
  <c r="AY797" i="3"/>
  <c r="AY798" i="3"/>
  <c r="AY799" i="3"/>
  <c r="AY800" i="3"/>
  <c r="AY801" i="3"/>
  <c r="AY802" i="3"/>
  <c r="AY803" i="3"/>
  <c r="AY804" i="3"/>
  <c r="AY805" i="3"/>
  <c r="AY806" i="3"/>
  <c r="AY807" i="3"/>
  <c r="AY808" i="3"/>
  <c r="AY809" i="3"/>
  <c r="AY810" i="3"/>
  <c r="AY811" i="3"/>
  <c r="AY812" i="3"/>
  <c r="AY813" i="3"/>
  <c r="AY814" i="3"/>
  <c r="AY815" i="3"/>
  <c r="AY816" i="3"/>
  <c r="AY817" i="3"/>
  <c r="AY818" i="3"/>
  <c r="AY819" i="3"/>
  <c r="AY820" i="3"/>
  <c r="AY821" i="3"/>
  <c r="AY822" i="3"/>
  <c r="AY823" i="3"/>
  <c r="AY824" i="3"/>
  <c r="AY825" i="3"/>
  <c r="AY826" i="3"/>
  <c r="AY827" i="3"/>
  <c r="AY828" i="3"/>
  <c r="AY829" i="3"/>
  <c r="AY830" i="3"/>
  <c r="AY831" i="3"/>
  <c r="AY832" i="3"/>
  <c r="AY833" i="3"/>
  <c r="AY834" i="3"/>
  <c r="AY835" i="3"/>
  <c r="AY836" i="3"/>
  <c r="AY837" i="3"/>
  <c r="AY838" i="3"/>
  <c r="AY839" i="3"/>
  <c r="AY840" i="3"/>
  <c r="AY841" i="3"/>
  <c r="AY842" i="3"/>
  <c r="AY843" i="3"/>
  <c r="AY844" i="3"/>
  <c r="AY845" i="3"/>
  <c r="AY846" i="3"/>
  <c r="AY847" i="3"/>
  <c r="AY848" i="3"/>
  <c r="AY849" i="3"/>
  <c r="AY850" i="3"/>
  <c r="AY851" i="3"/>
  <c r="AY852" i="3"/>
  <c r="AY853" i="3"/>
  <c r="AY854" i="3"/>
  <c r="AY855" i="3"/>
  <c r="AY856" i="3"/>
  <c r="AY857" i="3"/>
  <c r="AY858" i="3"/>
  <c r="AY859" i="3"/>
  <c r="AY860" i="3"/>
  <c r="AY861" i="3"/>
  <c r="AY862" i="3"/>
  <c r="AY863" i="3"/>
  <c r="AY864" i="3"/>
  <c r="AY865" i="3"/>
  <c r="AY866" i="3"/>
  <c r="AY867" i="3"/>
  <c r="AY868" i="3"/>
  <c r="AY869" i="3"/>
  <c r="AY870" i="3"/>
  <c r="AY871" i="3"/>
  <c r="AY872" i="3"/>
  <c r="AY873" i="3"/>
  <c r="AY874" i="3"/>
  <c r="AY875" i="3"/>
  <c r="AY876" i="3"/>
  <c r="AY877" i="3"/>
  <c r="AY878" i="3"/>
  <c r="AY879" i="3"/>
  <c r="AY880" i="3"/>
  <c r="AY881" i="3"/>
  <c r="AY882" i="3"/>
  <c r="AY883" i="3"/>
  <c r="AY884" i="3"/>
  <c r="AY885" i="3"/>
  <c r="AY886" i="3"/>
  <c r="AY887" i="3"/>
  <c r="AY888" i="3"/>
  <c r="AY889" i="3"/>
  <c r="AY890" i="3"/>
  <c r="AY891" i="3"/>
  <c r="AY892" i="3"/>
  <c r="AY893" i="3"/>
  <c r="AY894" i="3"/>
  <c r="AY895" i="3"/>
  <c r="AY896" i="3"/>
  <c r="AY897" i="3"/>
  <c r="AY898" i="3"/>
  <c r="AY899" i="3"/>
  <c r="AY900" i="3"/>
  <c r="AY901" i="3"/>
  <c r="AY902" i="3"/>
  <c r="AY903" i="3"/>
  <c r="AY904" i="3"/>
  <c r="AY905" i="3"/>
  <c r="AY906" i="3"/>
  <c r="AY907" i="3"/>
  <c r="AY908" i="3"/>
  <c r="AY909" i="3"/>
  <c r="AY910" i="3"/>
  <c r="AY911" i="3"/>
  <c r="AY912" i="3"/>
  <c r="AY913" i="3"/>
  <c r="AY914" i="3"/>
  <c r="AY915" i="3"/>
  <c r="AY916" i="3"/>
  <c r="AY917" i="3"/>
  <c r="AY918" i="3"/>
  <c r="AY919" i="3"/>
  <c r="AY920" i="3"/>
  <c r="AY921" i="3"/>
  <c r="AY922" i="3"/>
  <c r="AY923" i="3"/>
  <c r="AY924" i="3"/>
  <c r="AY925" i="3"/>
  <c r="AY926" i="3"/>
  <c r="AY927" i="3"/>
  <c r="AY928" i="3"/>
  <c r="AY929" i="3"/>
  <c r="AY930" i="3"/>
  <c r="AY931" i="3"/>
  <c r="AY932" i="3"/>
  <c r="AY933" i="3"/>
  <c r="AY934" i="3"/>
  <c r="AY935" i="3"/>
  <c r="AY936" i="3"/>
  <c r="AY937" i="3"/>
  <c r="AY938" i="3"/>
  <c r="AY939" i="3"/>
  <c r="AY940" i="3"/>
  <c r="AY941" i="3"/>
  <c r="AY942" i="3"/>
  <c r="AY943" i="3"/>
  <c r="AY944" i="3"/>
  <c r="AY945" i="3"/>
  <c r="AY946" i="3"/>
  <c r="AY947" i="3"/>
  <c r="AY948" i="3"/>
  <c r="AY949" i="3"/>
  <c r="AY950" i="3"/>
  <c r="AY951" i="3"/>
  <c r="AY952" i="3"/>
  <c r="AY953" i="3"/>
  <c r="AY954" i="3"/>
  <c r="AY955" i="3"/>
  <c r="AY956" i="3"/>
  <c r="AY957" i="3"/>
  <c r="AY958" i="3"/>
  <c r="AY959" i="3"/>
  <c r="AY960" i="3"/>
  <c r="AY961" i="3"/>
  <c r="AY962" i="3"/>
  <c r="AY963" i="3"/>
  <c r="AY964" i="3"/>
  <c r="AY965" i="3"/>
  <c r="AY966" i="3"/>
  <c r="AY967" i="3"/>
  <c r="AY968" i="3"/>
  <c r="AY969" i="3"/>
  <c r="AY970" i="3"/>
  <c r="AY971" i="3"/>
  <c r="AY972" i="3"/>
  <c r="AY973" i="3"/>
  <c r="AY974" i="3"/>
  <c r="AY975" i="3"/>
  <c r="AY976" i="3"/>
  <c r="AY977" i="3"/>
  <c r="AY978" i="3"/>
  <c r="AY979" i="3"/>
  <c r="AY980" i="3"/>
  <c r="AY981" i="3"/>
  <c r="AY982" i="3"/>
  <c r="AY983" i="3"/>
  <c r="AY984" i="3"/>
  <c r="AY985" i="3"/>
  <c r="AY986" i="3"/>
  <c r="AY987" i="3"/>
  <c r="AY988" i="3"/>
  <c r="AY989" i="3"/>
  <c r="AY990" i="3"/>
  <c r="AY991" i="3"/>
  <c r="AY992" i="3"/>
  <c r="AY993" i="3"/>
  <c r="AY994" i="3"/>
  <c r="AY995" i="3"/>
  <c r="AY996" i="3"/>
  <c r="AY997" i="3"/>
  <c r="AY998" i="3"/>
  <c r="AY999" i="3"/>
  <c r="AY1000" i="3"/>
  <c r="AY1001" i="3"/>
  <c r="AY1002" i="3"/>
  <c r="AY1003" i="3"/>
  <c r="AY1004" i="3"/>
  <c r="AY1005" i="3"/>
  <c r="AY1006" i="3"/>
  <c r="AY1007" i="3"/>
  <c r="AY1008" i="3"/>
  <c r="AY1009" i="3"/>
  <c r="AY1010" i="3"/>
  <c r="AY1011" i="3"/>
  <c r="AY1012" i="3"/>
  <c r="AY1013" i="3"/>
  <c r="AY1014" i="3"/>
  <c r="AY1015" i="3"/>
  <c r="AY1016" i="3"/>
  <c r="AY1017" i="3"/>
  <c r="AY1018" i="3"/>
  <c r="AY1019" i="3"/>
  <c r="AY1020" i="3"/>
  <c r="AY1021" i="3"/>
  <c r="AY1022" i="3"/>
  <c r="AY1023" i="3"/>
  <c r="AY1024" i="3"/>
  <c r="AY1025" i="3"/>
  <c r="AY1026" i="3"/>
  <c r="AY1027" i="3"/>
  <c r="AY1028" i="3"/>
  <c r="AY1029" i="3"/>
  <c r="AY1030" i="3"/>
  <c r="AY1031" i="3"/>
  <c r="AY1032" i="3"/>
  <c r="AY1033" i="3"/>
  <c r="AY1034" i="3"/>
  <c r="AY1035" i="3"/>
  <c r="AY1036" i="3"/>
  <c r="AY1037" i="3"/>
  <c r="AY1038" i="3"/>
  <c r="AY1039" i="3"/>
  <c r="AY1040" i="3"/>
  <c r="AY1041" i="3"/>
  <c r="AY1042" i="3"/>
  <c r="AY1043" i="3"/>
  <c r="AY1044" i="3"/>
  <c r="AY1045" i="3"/>
  <c r="AY1046" i="3"/>
  <c r="AY1047" i="3"/>
  <c r="AY1049" i="3"/>
  <c r="AY1050" i="3"/>
  <c r="AY1051" i="3"/>
  <c r="AY1052" i="3"/>
  <c r="AY1054" i="3"/>
  <c r="AY1055" i="3"/>
  <c r="AY1056" i="3"/>
  <c r="AY1057" i="3"/>
  <c r="AY1059" i="3"/>
  <c r="AY1060" i="3"/>
  <c r="AY1061" i="3"/>
  <c r="AY1062" i="3"/>
  <c r="AY1064" i="3"/>
  <c r="AY1065" i="3"/>
  <c r="AY1066" i="3"/>
  <c r="AY1067" i="3"/>
  <c r="AY1069" i="3"/>
  <c r="AY1070" i="3"/>
  <c r="AY1071" i="3"/>
  <c r="AY1072" i="3"/>
  <c r="AY1074" i="3"/>
  <c r="AY1075" i="3"/>
  <c r="AY1076" i="3"/>
  <c r="AY1077" i="3"/>
  <c r="AY1079" i="3"/>
  <c r="AY1080" i="3"/>
  <c r="AY1081" i="3"/>
  <c r="AY1082" i="3"/>
  <c r="AY1084" i="3"/>
  <c r="AY1085" i="3"/>
  <c r="AY1086" i="3"/>
  <c r="AY1087" i="3"/>
  <c r="AY1089" i="3"/>
  <c r="AY1090" i="3"/>
  <c r="AY1091" i="3"/>
  <c r="AY1092" i="3"/>
  <c r="AY1094" i="3"/>
  <c r="AY1095" i="3"/>
  <c r="AY1096" i="3"/>
  <c r="AY1097" i="3"/>
  <c r="AY1099" i="3"/>
  <c r="AY1100" i="3"/>
  <c r="AY1101" i="3"/>
  <c r="AY1102" i="3"/>
  <c r="AY1104" i="3"/>
  <c r="AY1105" i="3"/>
  <c r="AY1106" i="3"/>
  <c r="AY1107" i="3"/>
  <c r="AY1109" i="3"/>
  <c r="AY1110" i="3"/>
  <c r="AY1111" i="3"/>
  <c r="AY1112" i="3"/>
  <c r="AY1114" i="3"/>
  <c r="AY1115" i="3"/>
  <c r="AY1116" i="3"/>
  <c r="AY1117" i="3"/>
  <c r="AY1119" i="3"/>
  <c r="AY1120" i="3"/>
  <c r="AY1121" i="3"/>
  <c r="AY1122" i="3"/>
  <c r="AY1124" i="3"/>
  <c r="AY1125" i="3"/>
  <c r="AY1126" i="3"/>
  <c r="AY1127" i="3"/>
  <c r="AY1129" i="3"/>
  <c r="AY1130" i="3"/>
  <c r="AY1131" i="3"/>
  <c r="AY1132" i="3"/>
  <c r="AY1134" i="3"/>
  <c r="AY1135" i="3"/>
  <c r="AY1136" i="3"/>
  <c r="AY1137" i="3"/>
  <c r="AY1139" i="3"/>
  <c r="AY1140" i="3"/>
  <c r="AY1141" i="3"/>
  <c r="AY1142" i="3"/>
  <c r="AY1144" i="3"/>
  <c r="AY1145" i="3"/>
  <c r="AY1146" i="3"/>
  <c r="AY1147" i="3"/>
  <c r="AY1149" i="3"/>
  <c r="AY1150" i="3"/>
  <c r="AY1151" i="3"/>
  <c r="AY1152" i="3"/>
  <c r="AY1154" i="3"/>
  <c r="AY1155" i="3"/>
  <c r="AY1156" i="3"/>
  <c r="AY1157" i="3"/>
  <c r="AY1159" i="3"/>
  <c r="AY1160" i="3"/>
  <c r="AY1161" i="3"/>
  <c r="AY1162" i="3"/>
  <c r="AY1163" i="3"/>
  <c r="AY1164" i="3"/>
  <c r="AY1165" i="3"/>
  <c r="AY1166" i="3"/>
  <c r="AY1167" i="3"/>
  <c r="AY1168" i="3"/>
  <c r="AY1169" i="3"/>
  <c r="AY1170" i="3"/>
  <c r="AY1171" i="3"/>
  <c r="AY1172" i="3"/>
  <c r="AY1173" i="3"/>
  <c r="AY1174" i="3"/>
  <c r="AY1175" i="3"/>
  <c r="AY1176" i="3"/>
  <c r="AY1177" i="3"/>
  <c r="AY1178" i="3"/>
  <c r="AY1179" i="3"/>
  <c r="AY1180" i="3"/>
  <c r="AY1181" i="3"/>
  <c r="AY1182" i="3"/>
  <c r="AY1183" i="3"/>
  <c r="AY1184" i="3"/>
  <c r="AY1185" i="3"/>
  <c r="AY1186" i="3"/>
  <c r="AY1187" i="3"/>
  <c r="AY1188" i="3"/>
  <c r="AY1189" i="3"/>
  <c r="AY1190" i="3"/>
  <c r="AY1191" i="3"/>
  <c r="AY1192" i="3"/>
  <c r="AY1193" i="3"/>
  <c r="AY1194" i="3"/>
  <c r="AY1195" i="3"/>
  <c r="AY1196" i="3"/>
  <c r="AY1197" i="3"/>
  <c r="AY1198" i="3"/>
  <c r="AY1199" i="3"/>
  <c r="AY1200" i="3"/>
  <c r="AY1201" i="3"/>
  <c r="AY1202" i="3"/>
  <c r="AY1203" i="3"/>
  <c r="AY1204" i="3"/>
  <c r="AY1205" i="3"/>
  <c r="AY1206" i="3"/>
  <c r="AY1207" i="3"/>
  <c r="AY1208" i="3"/>
  <c r="AY1209" i="3"/>
  <c r="AY1210" i="3"/>
  <c r="AY1211" i="3"/>
  <c r="AY1212" i="3"/>
  <c r="AY1213" i="3"/>
  <c r="AY1214" i="3"/>
  <c r="AY1215" i="3"/>
  <c r="AY1216" i="3"/>
  <c r="AY1217" i="3"/>
  <c r="AY1218" i="3"/>
  <c r="AY1219" i="3"/>
  <c r="AY1220" i="3"/>
  <c r="AY1221" i="3"/>
  <c r="AY1222" i="3"/>
  <c r="AY1223" i="3"/>
  <c r="AY1224" i="3"/>
  <c r="AY1225" i="3"/>
  <c r="AY1226" i="3"/>
  <c r="AY1227" i="3"/>
  <c r="AY1228" i="3"/>
  <c r="AY1229" i="3"/>
  <c r="AY1230" i="3"/>
  <c r="AY1231" i="3"/>
  <c r="AY1232" i="3"/>
  <c r="AY1233" i="3"/>
  <c r="AY1234" i="3"/>
  <c r="AY1235" i="3"/>
  <c r="AY1236" i="3"/>
  <c r="AY1237" i="3"/>
  <c r="AY1238" i="3"/>
  <c r="AY1239" i="3"/>
  <c r="AY1240" i="3"/>
  <c r="AY1241" i="3"/>
  <c r="AY1242" i="3"/>
  <c r="AY1243" i="3"/>
  <c r="AY1244" i="3"/>
  <c r="AY1245" i="3"/>
  <c r="AY1246" i="3"/>
  <c r="AY1247" i="3"/>
  <c r="AY1248" i="3"/>
  <c r="AY1249" i="3"/>
  <c r="AY1250" i="3"/>
  <c r="AY1251" i="3"/>
  <c r="AY1252" i="3"/>
  <c r="AY1254" i="3"/>
  <c r="AY1255" i="3"/>
  <c r="AY1256" i="3"/>
  <c r="AY1257" i="3"/>
  <c r="AY1258" i="3"/>
  <c r="AY1259" i="3"/>
  <c r="AY1260" i="3"/>
  <c r="AY1261" i="3"/>
  <c r="AY1262" i="3"/>
  <c r="AY1264" i="3"/>
  <c r="AY1265" i="3"/>
  <c r="AY1266" i="3"/>
  <c r="AY1267" i="3"/>
  <c r="AY1268" i="3"/>
  <c r="AY1269" i="3"/>
  <c r="AY1270" i="3"/>
  <c r="AY1271" i="3"/>
  <c r="AY1272" i="3"/>
  <c r="AY1273" i="3"/>
  <c r="AY1274" i="3"/>
  <c r="AY1275" i="3"/>
  <c r="AY1276" i="3"/>
  <c r="AY1277" i="3"/>
  <c r="AY1278" i="3"/>
  <c r="AY1279" i="3"/>
  <c r="AY1280" i="3"/>
  <c r="AY1281" i="3"/>
  <c r="AY1282" i="3"/>
  <c r="AY1283" i="3"/>
  <c r="AY1284" i="3"/>
  <c r="AY1285" i="3"/>
  <c r="AY1286" i="3"/>
  <c r="AY1287" i="3"/>
  <c r="AY1289" i="3"/>
  <c r="AY1290" i="3"/>
  <c r="AY1291" i="3"/>
  <c r="AY1292" i="3"/>
  <c r="AY1294" i="3"/>
  <c r="AY1295" i="3"/>
  <c r="AY1296" i="3"/>
  <c r="AY1297" i="3"/>
  <c r="AY1298" i="3"/>
  <c r="AY1299" i="3"/>
  <c r="AY1300" i="3"/>
  <c r="AY1301" i="3"/>
  <c r="AY1302" i="3"/>
  <c r="AY1303" i="3"/>
  <c r="AY1304" i="3"/>
  <c r="AY1305" i="3"/>
  <c r="AY1306" i="3"/>
  <c r="AY1307" i="3"/>
  <c r="AY1309" i="3"/>
  <c r="AY1310" i="3"/>
  <c r="AY1311" i="3"/>
  <c r="AY1312" i="3"/>
  <c r="AY1313" i="3"/>
  <c r="AY1314" i="3"/>
  <c r="AY1315" i="3"/>
  <c r="AY1316" i="3"/>
  <c r="AY1317" i="3"/>
  <c r="AY1318" i="3"/>
  <c r="AY1319" i="3"/>
  <c r="AY1320" i="3"/>
  <c r="AY1321" i="3"/>
  <c r="AY1322" i="3"/>
  <c r="AY1324" i="3"/>
  <c r="AY1325" i="3"/>
  <c r="AY1326" i="3"/>
  <c r="AY1327" i="3"/>
  <c r="AY1328" i="3"/>
  <c r="AY1329" i="3"/>
  <c r="AY1330" i="3"/>
  <c r="AY1331" i="3"/>
  <c r="AY1332" i="3"/>
  <c r="AY1334" i="3"/>
  <c r="AY1335" i="3"/>
  <c r="AY1336" i="3"/>
  <c r="AY1337" i="3"/>
  <c r="AY1339" i="3"/>
  <c r="AY1340" i="3"/>
  <c r="AY1341" i="3"/>
  <c r="AY1342" i="3"/>
  <c r="AY1344" i="3"/>
  <c r="AY1345" i="3"/>
  <c r="AY1346" i="3"/>
  <c r="AY1347" i="3"/>
  <c r="AY1348" i="3"/>
  <c r="AY1349" i="3"/>
  <c r="AY1350" i="3"/>
  <c r="AY1351" i="3"/>
  <c r="AY1352" i="3"/>
  <c r="AY1353" i="3"/>
  <c r="AY1354" i="3"/>
  <c r="AY1355" i="3"/>
  <c r="AY1356" i="3"/>
  <c r="AY1357" i="3"/>
  <c r="AY1359" i="3"/>
  <c r="AY1360" i="3"/>
  <c r="AY1361" i="3"/>
  <c r="AY1362" i="3"/>
  <c r="AY1364" i="3"/>
  <c r="AY1365" i="3"/>
  <c r="AY1366" i="3"/>
  <c r="AY1367" i="3"/>
  <c r="AY1368" i="3"/>
  <c r="AY1369" i="3"/>
  <c r="AY1370" i="3"/>
  <c r="AY1371" i="3"/>
  <c r="AY1372" i="3"/>
  <c r="AY1373" i="3"/>
  <c r="AY1374" i="3"/>
  <c r="AY1375" i="3"/>
  <c r="AY1376" i="3"/>
  <c r="AY1377" i="3"/>
  <c r="AY1378" i="3"/>
  <c r="AY1379" i="3"/>
  <c r="AY1380" i="3"/>
  <c r="AY1381" i="3"/>
  <c r="AY1382" i="3"/>
  <c r="AY1383" i="3"/>
  <c r="AY1384" i="3"/>
  <c r="AY1385" i="3"/>
  <c r="AY1386" i="3"/>
  <c r="AY1387" i="3"/>
  <c r="AY1388" i="3"/>
  <c r="AY1389" i="3"/>
  <c r="AY1390" i="3"/>
  <c r="AY1391" i="3"/>
  <c r="AY1392" i="3"/>
  <c r="AY1393" i="3"/>
  <c r="AY1394" i="3"/>
  <c r="AY1395" i="3"/>
  <c r="AY1396" i="3"/>
  <c r="AY1397" i="3"/>
  <c r="AY1398" i="3"/>
  <c r="AY1399" i="3"/>
  <c r="AY1400" i="3"/>
  <c r="AY1401" i="3"/>
  <c r="AY1402" i="3"/>
  <c r="AY1403" i="3"/>
  <c r="AY1404" i="3"/>
  <c r="AY1405" i="3"/>
  <c r="AY1406" i="3"/>
  <c r="AY1407" i="3"/>
  <c r="AY1408" i="3"/>
  <c r="AY1409" i="3"/>
  <c r="AY1410" i="3"/>
  <c r="AY1411" i="3"/>
  <c r="AY1412" i="3"/>
  <c r="AY1414" i="3"/>
  <c r="AY1415" i="3"/>
  <c r="AY1416" i="3"/>
  <c r="AY1417" i="3"/>
  <c r="AY1418" i="3"/>
  <c r="AY1419" i="3"/>
  <c r="AY1420" i="3"/>
  <c r="AY1421" i="3"/>
  <c r="AY1422" i="3"/>
  <c r="AY1423" i="3"/>
  <c r="AY1424" i="3"/>
  <c r="AY1425" i="3"/>
  <c r="AY1426" i="3"/>
  <c r="AY1427" i="3"/>
  <c r="AY1428" i="3"/>
  <c r="AY1429" i="3"/>
  <c r="AY1430" i="3"/>
  <c r="AY1431" i="3"/>
  <c r="AY1432" i="3"/>
  <c r="AY1433" i="3"/>
  <c r="AY1434" i="3"/>
  <c r="AY1435" i="3"/>
  <c r="AY1436" i="3"/>
  <c r="AY1437" i="3"/>
  <c r="AY1438" i="3"/>
  <c r="AY1439" i="3"/>
  <c r="AY1440" i="3"/>
  <c r="AY1441" i="3"/>
  <c r="AY1442" i="3"/>
  <c r="AY1444" i="3"/>
  <c r="AY1445" i="3"/>
  <c r="AY1446" i="3"/>
  <c r="AY1447" i="3"/>
  <c r="AY1448" i="3"/>
  <c r="AY1449" i="3"/>
  <c r="AY1450" i="3"/>
  <c r="AY1451" i="3"/>
  <c r="AY1452" i="3"/>
  <c r="AY1454" i="3"/>
  <c r="AY1455" i="3"/>
  <c r="AY1456" i="3"/>
  <c r="AY1457" i="3"/>
  <c r="AY1458" i="3"/>
  <c r="AY1459" i="3"/>
  <c r="AY1460" i="3"/>
  <c r="AY1461" i="3"/>
  <c r="AY1462" i="3"/>
  <c r="AY1463" i="3"/>
  <c r="AY1464" i="3"/>
  <c r="AY1465" i="3"/>
  <c r="AY1466" i="3"/>
  <c r="AY1467" i="3"/>
  <c r="AY1469" i="3"/>
  <c r="AY1470" i="3"/>
  <c r="AY1471" i="3"/>
  <c r="AY1472" i="3"/>
  <c r="AY1473" i="3"/>
  <c r="AY1474" i="3"/>
  <c r="AY1475" i="3"/>
  <c r="AY1476" i="3"/>
  <c r="AY1477" i="3"/>
  <c r="AY1479" i="3"/>
  <c r="AY1480" i="3"/>
  <c r="AY1481" i="3"/>
  <c r="AY1482" i="3"/>
  <c r="AY1484" i="3"/>
  <c r="AY1485" i="3"/>
  <c r="AY1486" i="3"/>
  <c r="AY1487" i="3"/>
  <c r="AY1489" i="3"/>
  <c r="AY1490" i="3"/>
  <c r="AY1491" i="3"/>
  <c r="AY1492" i="3"/>
  <c r="AY1494" i="3"/>
  <c r="AY1495" i="3"/>
  <c r="AY1496" i="3"/>
  <c r="AY1497" i="3"/>
  <c r="AY1499" i="3"/>
  <c r="AY1500" i="3"/>
  <c r="AY1501" i="3"/>
  <c r="AY1502" i="3"/>
  <c r="AY1504" i="3"/>
  <c r="AY1505" i="3"/>
  <c r="AY1506" i="3"/>
  <c r="AY1507" i="3"/>
  <c r="AY1509" i="3"/>
  <c r="AY1510" i="3"/>
  <c r="AY1511" i="3"/>
  <c r="AY1512" i="3"/>
  <c r="AY1514" i="3"/>
  <c r="AY1515" i="3"/>
  <c r="AY1516" i="3"/>
  <c r="AY1517" i="3"/>
  <c r="AY1519" i="3"/>
  <c r="AY1520" i="3"/>
  <c r="AY1521" i="3"/>
  <c r="AY1522" i="3"/>
  <c r="AY1524" i="3"/>
  <c r="AY1525" i="3"/>
  <c r="AY1526" i="3"/>
  <c r="AY1527" i="3"/>
  <c r="AY1529" i="3"/>
  <c r="AY1530" i="3"/>
  <c r="AY1531" i="3"/>
  <c r="AY1532" i="3"/>
  <c r="AY1534" i="3"/>
  <c r="AY1535" i="3"/>
  <c r="AY1536" i="3"/>
  <c r="AY1537" i="3"/>
  <c r="AY1539" i="3"/>
  <c r="AY1540" i="3"/>
  <c r="AY1541" i="3"/>
  <c r="AY1542" i="3"/>
  <c r="AY1544" i="3"/>
  <c r="AY1545" i="3"/>
  <c r="AY1546" i="3"/>
  <c r="AY1547" i="3"/>
  <c r="AY1549" i="3"/>
  <c r="AY1550" i="3"/>
  <c r="AY1551" i="3"/>
  <c r="AY1552" i="3"/>
  <c r="AY1554" i="3"/>
  <c r="AY1555" i="3"/>
  <c r="AY1556" i="3"/>
  <c r="AY1557" i="3"/>
  <c r="AY1559" i="3"/>
  <c r="AY1560" i="3"/>
  <c r="AY1561" i="3"/>
  <c r="AY1562" i="3"/>
  <c r="AY1564" i="3"/>
  <c r="AY1565" i="3"/>
  <c r="AY1566" i="3"/>
  <c r="AY1567" i="3"/>
  <c r="AY1569" i="3"/>
  <c r="AY1570" i="3"/>
  <c r="AY1571" i="3"/>
  <c r="AY1572" i="3"/>
  <c r="AY1574" i="3"/>
  <c r="AY1575" i="3"/>
  <c r="AY1576" i="3"/>
  <c r="AY1577" i="3"/>
  <c r="AY1579" i="3"/>
  <c r="AY1580" i="3"/>
  <c r="AY1581" i="3"/>
  <c r="AY1582" i="3"/>
  <c r="AY1584" i="3"/>
  <c r="AY1585" i="3"/>
  <c r="AY1586" i="3"/>
  <c r="AY1587" i="3"/>
  <c r="AY1589" i="3"/>
  <c r="AY1590" i="3"/>
  <c r="AY1591" i="3"/>
  <c r="AY1592" i="3"/>
  <c r="AY1594" i="3"/>
  <c r="AY1595" i="3"/>
  <c r="AY1596" i="3"/>
  <c r="AY1597" i="3"/>
  <c r="AY1599" i="3"/>
  <c r="AY1600" i="3"/>
  <c r="AY1601" i="3"/>
  <c r="AY1602" i="3"/>
  <c r="AY1604" i="3"/>
  <c r="AY1605" i="3"/>
  <c r="AY1606" i="3"/>
  <c r="AY1607" i="3"/>
  <c r="AY1609" i="3"/>
  <c r="AY1610" i="3"/>
  <c r="AY1611" i="3"/>
  <c r="AY1612" i="3"/>
  <c r="AY1614" i="3"/>
  <c r="AY1615" i="3"/>
  <c r="AY1616" i="3"/>
  <c r="AY1617" i="3"/>
  <c r="AY1618" i="3"/>
  <c r="AY1619" i="3"/>
  <c r="AY1620" i="3"/>
  <c r="AY1621" i="3"/>
  <c r="AY1622" i="3"/>
  <c r="AY1624" i="3"/>
  <c r="AY1625" i="3"/>
  <c r="AY1626" i="3"/>
  <c r="AY1627" i="3"/>
  <c r="AY1629" i="3"/>
  <c r="AY1630" i="3"/>
  <c r="AY1631" i="3"/>
  <c r="AY1632" i="3"/>
  <c r="AY1634" i="3"/>
  <c r="AY1635" i="3"/>
  <c r="AY1636" i="3"/>
  <c r="AY1637" i="3"/>
  <c r="AY1639" i="3"/>
  <c r="AY1640" i="3"/>
  <c r="AY1641" i="3"/>
  <c r="AY1642" i="3"/>
  <c r="AY1644" i="3"/>
  <c r="AY1645" i="3"/>
  <c r="AY1646" i="3"/>
  <c r="AY1647" i="3"/>
  <c r="AY1649" i="3"/>
  <c r="AY1650" i="3"/>
  <c r="AY1651" i="3"/>
  <c r="AY1652" i="3"/>
  <c r="AY1654" i="3"/>
  <c r="AY1655" i="3"/>
  <c r="AY1656" i="3"/>
  <c r="AY1657" i="3"/>
  <c r="AY1659" i="3"/>
  <c r="AY1660" i="3"/>
  <c r="AY1661" i="3"/>
  <c r="AY1662" i="3"/>
  <c r="AY1664" i="3"/>
  <c r="AY1665" i="3"/>
  <c r="AY1666" i="3"/>
  <c r="AY1667" i="3"/>
  <c r="AY1669" i="3"/>
  <c r="AY1670" i="3"/>
  <c r="AY1671" i="3"/>
  <c r="AY1672" i="3"/>
  <c r="AY1674" i="3"/>
  <c r="AY1675" i="3"/>
  <c r="AY1676" i="3"/>
  <c r="AY1677" i="3"/>
  <c r="AY1679" i="3"/>
  <c r="AY1680" i="3"/>
  <c r="AY1681" i="3"/>
  <c r="AY1682" i="3"/>
  <c r="AY1684" i="3"/>
  <c r="AY1685" i="3"/>
  <c r="AY1686" i="3"/>
  <c r="AY1687" i="3"/>
  <c r="AY1689" i="3"/>
  <c r="AY1690" i="3"/>
  <c r="AY1691" i="3"/>
  <c r="AY1692" i="3"/>
  <c r="AY1694" i="3"/>
  <c r="AY1695" i="3"/>
  <c r="AY1696" i="3"/>
  <c r="AY1697" i="3"/>
  <c r="AY1699" i="3"/>
  <c r="AY1700" i="3"/>
  <c r="AY1701" i="3"/>
  <c r="AY1702" i="3"/>
  <c r="AY1704" i="3"/>
  <c r="AY1705" i="3"/>
  <c r="AY1706" i="3"/>
  <c r="AY1707" i="3"/>
  <c r="AY1709" i="3"/>
  <c r="AY1710" i="3"/>
  <c r="AY1711" i="3"/>
  <c r="AY1712" i="3"/>
  <c r="AY1714" i="3"/>
  <c r="AY1715" i="3"/>
  <c r="AY1716" i="3"/>
  <c r="AY1717" i="3"/>
  <c r="AY1719" i="3"/>
  <c r="AY1720" i="3"/>
  <c r="AY1721" i="3"/>
  <c r="AY1722" i="3"/>
  <c r="AY1724" i="3"/>
  <c r="AY1725" i="3"/>
  <c r="AY1726" i="3"/>
  <c r="AY1727" i="3"/>
  <c r="AY1729" i="3"/>
  <c r="AY1730" i="3"/>
  <c r="AY1731" i="3"/>
  <c r="AY1732" i="3"/>
  <c r="AY1734" i="3"/>
  <c r="AY1735" i="3"/>
  <c r="AY1736" i="3"/>
  <c r="AY1737" i="3"/>
  <c r="AY1739" i="3"/>
  <c r="AY1740" i="3"/>
  <c r="AY1741" i="3"/>
  <c r="AY1742" i="3"/>
  <c r="AY1744" i="3"/>
  <c r="AY1745" i="3"/>
  <c r="AY1746" i="3"/>
  <c r="AY1747" i="3"/>
  <c r="AY1749" i="3"/>
  <c r="AY1750" i="3"/>
  <c r="AY1751" i="3"/>
  <c r="AY1752" i="3"/>
  <c r="AY1754" i="3"/>
  <c r="AY1755" i="3"/>
  <c r="AY1756" i="3"/>
  <c r="AY1757" i="3"/>
  <c r="AY1759" i="3"/>
  <c r="AY1760" i="3"/>
  <c r="AY1761" i="3"/>
  <c r="AY1762" i="3"/>
  <c r="AY1764" i="3"/>
  <c r="AY1765" i="3"/>
  <c r="AY1766" i="3"/>
  <c r="AY1767" i="3"/>
  <c r="AY1769" i="3"/>
  <c r="AY1770" i="3"/>
  <c r="AY1771" i="3"/>
  <c r="AY1772" i="3"/>
  <c r="AY1774" i="3"/>
  <c r="AY1775" i="3"/>
  <c r="AY1776" i="3"/>
  <c r="AY1777" i="3"/>
  <c r="AY1779" i="3"/>
  <c r="AY1780" i="3"/>
  <c r="AY1781" i="3"/>
  <c r="AY1782" i="3"/>
  <c r="AY1784" i="3"/>
  <c r="AY1785" i="3"/>
  <c r="AY1786" i="3"/>
  <c r="AY1787" i="3"/>
  <c r="AY1789" i="3"/>
  <c r="AY1790" i="3"/>
  <c r="AY1791" i="3"/>
  <c r="AY1792" i="3"/>
  <c r="AY1794" i="3"/>
  <c r="AY1795" i="3"/>
  <c r="AY1796" i="3"/>
  <c r="AY1797" i="3"/>
  <c r="AY1799" i="3"/>
  <c r="AY1800" i="3"/>
  <c r="AY1801" i="3"/>
  <c r="AY1802" i="3"/>
  <c r="AY1804" i="3"/>
  <c r="AY1805" i="3"/>
  <c r="AY1806" i="3"/>
  <c r="AY1807" i="3"/>
  <c r="AY1809" i="3"/>
  <c r="AY1810" i="3"/>
  <c r="AY1811" i="3"/>
  <c r="AY1812" i="3"/>
  <c r="AY1814" i="3"/>
  <c r="AY1815" i="3"/>
  <c r="AY1816" i="3"/>
  <c r="AY1817" i="3"/>
  <c r="AY1819" i="3"/>
  <c r="AY1820" i="3"/>
  <c r="AY1821" i="3"/>
  <c r="AY1822" i="3"/>
  <c r="AY1824" i="3"/>
  <c r="AY1825" i="3"/>
  <c r="AY1826" i="3"/>
  <c r="AY1827" i="3"/>
  <c r="AY1829" i="3"/>
  <c r="AY1830" i="3"/>
  <c r="AY1831" i="3"/>
  <c r="AY1832" i="3"/>
  <c r="AY1834" i="3"/>
  <c r="AY1835" i="3"/>
  <c r="AY1836" i="3"/>
  <c r="AY1837" i="3"/>
  <c r="AY1839" i="3"/>
  <c r="AY1840" i="3"/>
  <c r="AY1841" i="3"/>
  <c r="AY1842" i="3"/>
  <c r="AY1844" i="3"/>
  <c r="AY1845" i="3"/>
  <c r="AY1846" i="3"/>
  <c r="AY1847" i="3"/>
  <c r="AY1849" i="3"/>
  <c r="AY1850" i="3"/>
  <c r="AY1851" i="3"/>
  <c r="AY1852" i="3"/>
  <c r="AY1854" i="3"/>
  <c r="AY1855" i="3"/>
  <c r="AY1856" i="3"/>
  <c r="AY1857" i="3"/>
  <c r="AY1859" i="3"/>
  <c r="AY1860" i="3"/>
  <c r="AY1861" i="3"/>
  <c r="AY1862" i="3"/>
  <c r="AY1864" i="3"/>
  <c r="AY1865" i="3"/>
  <c r="AY1866" i="3"/>
  <c r="AY1867" i="3"/>
  <c r="AY1869" i="3"/>
  <c r="AY1870" i="3"/>
  <c r="AY1871" i="3"/>
  <c r="AY1872" i="3"/>
  <c r="AY1874" i="3"/>
  <c r="AY1875" i="3"/>
  <c r="AY1876" i="3"/>
  <c r="AY1877" i="3"/>
  <c r="AY1879" i="3"/>
  <c r="AY1880" i="3"/>
  <c r="AY1881" i="3"/>
  <c r="AY1882" i="3"/>
  <c r="AY1884" i="3"/>
  <c r="AY1885" i="3"/>
  <c r="AY1886" i="3"/>
  <c r="AY1887" i="3"/>
  <c r="AY1889" i="3"/>
  <c r="AY1890" i="3"/>
  <c r="AY1891" i="3"/>
  <c r="AY1892" i="3"/>
  <c r="AY1894" i="3"/>
  <c r="AY1895" i="3"/>
  <c r="AY1896" i="3"/>
  <c r="AY1897" i="3"/>
  <c r="AY1899" i="3"/>
  <c r="AY1900" i="3"/>
  <c r="AY1901" i="3"/>
  <c r="AY1902" i="3"/>
  <c r="AY1904" i="3"/>
  <c r="AY1905" i="3"/>
  <c r="AY1906" i="3"/>
  <c r="AY1907" i="3"/>
  <c r="AY1909" i="3"/>
  <c r="AY1910" i="3"/>
  <c r="AY1911" i="3"/>
  <c r="AY1912" i="3"/>
  <c r="AY1914" i="3"/>
  <c r="AY1915" i="3"/>
  <c r="AY1916" i="3"/>
  <c r="AY1917" i="3"/>
  <c r="AY1919" i="3"/>
  <c r="AY1920" i="3"/>
  <c r="AY1921" i="3"/>
  <c r="AY1922" i="3"/>
  <c r="AY1924" i="3"/>
  <c r="AY1925" i="3"/>
  <c r="AY1926" i="3"/>
  <c r="AY1927" i="3"/>
  <c r="AY1929" i="3"/>
  <c r="AY1930" i="3"/>
  <c r="AY1931" i="3"/>
  <c r="AY1932" i="3"/>
  <c r="AY1934" i="3"/>
  <c r="AY1935" i="3"/>
  <c r="AY1936" i="3"/>
  <c r="AY1937" i="3"/>
  <c r="AY1939" i="3"/>
  <c r="AY1940" i="3"/>
  <c r="AY1941" i="3"/>
  <c r="AY1942" i="3"/>
  <c r="AY1944" i="3"/>
  <c r="AY1945" i="3"/>
  <c r="AY1946" i="3"/>
  <c r="AY1947" i="3"/>
  <c r="AY1949" i="3"/>
  <c r="AY1950" i="3"/>
  <c r="AY1951" i="3"/>
  <c r="AY1952" i="3"/>
  <c r="AY1954" i="3"/>
  <c r="AY1955" i="3"/>
  <c r="AY1956" i="3"/>
  <c r="AY1957" i="3"/>
  <c r="AY1959" i="3"/>
  <c r="AY1960" i="3"/>
  <c r="AY1961" i="3"/>
  <c r="AY1962" i="3"/>
  <c r="AY1964" i="3"/>
  <c r="AY1965" i="3"/>
  <c r="AY1966" i="3"/>
  <c r="AY1967" i="3"/>
  <c r="AY1969" i="3"/>
  <c r="AY1970" i="3"/>
  <c r="AY1971" i="3"/>
  <c r="AY1972" i="3"/>
  <c r="AY1974" i="3"/>
  <c r="AY1975" i="3"/>
  <c r="AY1976" i="3"/>
  <c r="AY1977" i="3"/>
  <c r="AY1979" i="3"/>
  <c r="AY1980" i="3"/>
  <c r="AY1981" i="3"/>
  <c r="AY1982" i="3"/>
  <c r="AY1984" i="3"/>
  <c r="AY1985" i="3"/>
  <c r="AY1986" i="3"/>
  <c r="AY1987" i="3"/>
  <c r="AY1989" i="3"/>
  <c r="AY1990" i="3"/>
  <c r="AY1991" i="3"/>
  <c r="AY1992" i="3"/>
  <c r="AY1994" i="3"/>
  <c r="AY1995" i="3"/>
  <c r="AY1996" i="3"/>
  <c r="AY1997" i="3"/>
  <c r="AY1999" i="3"/>
  <c r="AY2000" i="3"/>
  <c r="AY2001" i="3"/>
  <c r="AY2002" i="3"/>
  <c r="AY2004" i="3"/>
  <c r="AY2005" i="3"/>
  <c r="AY2006" i="3"/>
  <c r="AY2007" i="3"/>
  <c r="AY2009" i="3"/>
  <c r="AY2010" i="3"/>
  <c r="AY2011" i="3"/>
  <c r="AY2012" i="3"/>
  <c r="AY2014" i="3"/>
  <c r="AY2015" i="3"/>
  <c r="AY2016" i="3"/>
  <c r="AY2017" i="3"/>
  <c r="AY2019" i="3"/>
  <c r="AY2020" i="3"/>
  <c r="AY2021" i="3"/>
  <c r="AY2022" i="3"/>
  <c r="AY2024" i="3"/>
  <c r="AY2025" i="3"/>
  <c r="AY2026" i="3"/>
  <c r="AY2027" i="3"/>
  <c r="AY2029" i="3"/>
  <c r="AY2030" i="3"/>
  <c r="AY2031" i="3"/>
  <c r="AY2032" i="3"/>
  <c r="AY2034" i="3"/>
  <c r="AY2035" i="3"/>
  <c r="AY2036" i="3"/>
  <c r="AY2037" i="3"/>
  <c r="AY2039" i="3"/>
  <c r="AY2040" i="3"/>
  <c r="AY2041" i="3"/>
  <c r="AY2042" i="3"/>
  <c r="AY2044" i="3"/>
  <c r="AY2045" i="3"/>
  <c r="AY2046" i="3"/>
  <c r="AY2047" i="3"/>
  <c r="AY2049" i="3"/>
  <c r="AY2050" i="3"/>
  <c r="AY2051" i="3"/>
  <c r="AY2052" i="3"/>
  <c r="AY4" i="3"/>
  <c r="AY5" i="3"/>
  <c r="AY6" i="3"/>
  <c r="AY7" i="3"/>
  <c r="AY9" i="3"/>
  <c r="AY10" i="3"/>
  <c r="AY11" i="3"/>
  <c r="AY12" i="3"/>
  <c r="AY14" i="3"/>
  <c r="AY15" i="3"/>
  <c r="AY16" i="3"/>
  <c r="AY17" i="3"/>
  <c r="AY19" i="3"/>
  <c r="AT4" i="3"/>
  <c r="AT5"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4" i="3"/>
  <c r="AT65" i="3"/>
  <c r="AT66" i="3"/>
  <c r="AT67" i="3"/>
  <c r="AT68" i="3"/>
  <c r="AT69" i="3"/>
  <c r="AT70" i="3"/>
  <c r="AT71" i="3"/>
  <c r="AT72" i="3"/>
  <c r="AT73" i="3"/>
  <c r="AT74" i="3"/>
  <c r="AT75" i="3"/>
  <c r="AT76" i="3"/>
  <c r="AT77" i="3"/>
  <c r="AT78" i="3"/>
  <c r="AT79" i="3"/>
  <c r="AT80" i="3"/>
  <c r="AT81" i="3"/>
  <c r="AT82"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9" i="3"/>
  <c r="AT110" i="3"/>
  <c r="AT111" i="3"/>
  <c r="AT112" i="3"/>
  <c r="AT113" i="3"/>
  <c r="AT114" i="3"/>
  <c r="AT115" i="3"/>
  <c r="AT116" i="3"/>
  <c r="AT117" i="3"/>
  <c r="AT119" i="3"/>
  <c r="AT120" i="3"/>
  <c r="AT121" i="3"/>
  <c r="AT122" i="3"/>
  <c r="AT124" i="3"/>
  <c r="AT125" i="3"/>
  <c r="AT126" i="3"/>
  <c r="AT127" i="3"/>
  <c r="AT128" i="3"/>
  <c r="AT129" i="3"/>
  <c r="AT130" i="3"/>
  <c r="AT131" i="3"/>
  <c r="AT132" i="3"/>
  <c r="AT133" i="3"/>
  <c r="AT134" i="3"/>
  <c r="AT135" i="3"/>
  <c r="AT136" i="3"/>
  <c r="AT137"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9" i="3"/>
  <c r="AT220" i="3"/>
  <c r="AT221" i="3"/>
  <c r="AT222" i="3"/>
  <c r="AT223" i="3"/>
  <c r="AT224" i="3"/>
  <c r="AT225" i="3"/>
  <c r="AT226" i="3"/>
  <c r="AT227" i="3"/>
  <c r="AT228" i="3"/>
  <c r="AT229" i="3"/>
  <c r="AT230" i="3"/>
  <c r="AT231" i="3"/>
  <c r="AT232" i="3"/>
  <c r="AT234" i="3"/>
  <c r="AT235" i="3"/>
  <c r="AT236" i="3"/>
  <c r="AT237" i="3"/>
  <c r="AT238" i="3"/>
  <c r="AT239" i="3"/>
  <c r="AT240" i="3"/>
  <c r="AT241" i="3"/>
  <c r="AT242" i="3"/>
  <c r="AT243" i="3"/>
  <c r="AT244" i="3"/>
  <c r="AT245" i="3"/>
  <c r="AT246" i="3"/>
  <c r="AT247" i="3"/>
  <c r="AT249" i="3"/>
  <c r="AT250" i="3"/>
  <c r="AT251" i="3"/>
  <c r="AT252" i="3"/>
  <c r="AT254" i="3"/>
  <c r="AT255" i="3"/>
  <c r="AT256" i="3"/>
  <c r="AT257" i="3"/>
  <c r="AT259" i="3"/>
  <c r="AT260" i="3"/>
  <c r="AT261" i="3"/>
  <c r="AT262" i="3"/>
  <c r="AT263" i="3"/>
  <c r="AT264" i="3"/>
  <c r="AT265" i="3"/>
  <c r="AT266" i="3"/>
  <c r="AT267" i="3"/>
  <c r="AT269" i="3"/>
  <c r="AT270" i="3"/>
  <c r="AT271" i="3"/>
  <c r="AT272" i="3"/>
  <c r="AT273" i="3"/>
  <c r="AT274" i="3"/>
  <c r="AT275" i="3"/>
  <c r="AT276" i="3"/>
  <c r="AT277" i="3"/>
  <c r="AT279" i="3"/>
  <c r="AT280" i="3"/>
  <c r="AT281" i="3"/>
  <c r="AT282" i="3"/>
  <c r="AT284" i="3"/>
  <c r="AT285" i="3"/>
  <c r="AT286" i="3"/>
  <c r="AT287" i="3"/>
  <c r="AT288" i="3"/>
  <c r="AT289" i="3"/>
  <c r="AT290" i="3"/>
  <c r="AT291" i="3"/>
  <c r="AT292" i="3"/>
  <c r="AT293" i="3"/>
  <c r="AT294" i="3"/>
  <c r="AT295" i="3"/>
  <c r="AT296" i="3"/>
  <c r="AT297" i="3"/>
  <c r="AT298" i="3"/>
  <c r="AT299" i="3"/>
  <c r="AT300" i="3"/>
  <c r="AT301" i="3"/>
  <c r="AT302" i="3"/>
  <c r="AT304" i="3"/>
  <c r="AT305" i="3"/>
  <c r="AT306" i="3"/>
  <c r="AT307" i="3"/>
  <c r="AT308" i="3"/>
  <c r="AT309" i="3"/>
  <c r="AT310" i="3"/>
  <c r="AT311" i="3"/>
  <c r="AT312" i="3"/>
  <c r="AT313" i="3"/>
  <c r="AT314" i="3"/>
  <c r="AT315" i="3"/>
  <c r="AT316" i="3"/>
  <c r="AT317" i="3"/>
  <c r="AT319" i="3"/>
  <c r="AT320" i="3"/>
  <c r="AT321" i="3"/>
  <c r="AT322" i="3"/>
  <c r="AT323" i="3"/>
  <c r="AT324" i="3"/>
  <c r="AT325" i="3"/>
  <c r="AT326" i="3"/>
  <c r="AT327" i="3"/>
  <c r="AT328" i="3"/>
  <c r="AT329" i="3"/>
  <c r="AT330" i="3"/>
  <c r="AT331" i="3"/>
  <c r="AT332" i="3"/>
  <c r="AT334" i="3"/>
  <c r="AT335" i="3"/>
  <c r="AT336" i="3"/>
  <c r="AT337" i="3"/>
  <c r="AT339" i="3"/>
  <c r="AT340" i="3"/>
  <c r="AT341" i="3"/>
  <c r="AT342" i="3"/>
  <c r="AT344" i="3"/>
  <c r="AT345" i="3"/>
  <c r="AT346" i="3"/>
  <c r="AT347"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9" i="3"/>
  <c r="AT380" i="3"/>
  <c r="AT381" i="3"/>
  <c r="AT382" i="3"/>
  <c r="AT384" i="3"/>
  <c r="AT385" i="3"/>
  <c r="AT386" i="3"/>
  <c r="AT387"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9" i="3"/>
  <c r="AT440" i="3"/>
  <c r="AT441" i="3"/>
  <c r="AT442" i="3"/>
  <c r="AT443" i="3"/>
  <c r="AT444" i="3"/>
  <c r="AT445" i="3"/>
  <c r="AT446" i="3"/>
  <c r="AT447" i="3"/>
  <c r="AT449" i="3"/>
  <c r="AT450" i="3"/>
  <c r="AT451" i="3"/>
  <c r="AT452" i="3"/>
  <c r="AT453" i="3"/>
  <c r="AT454" i="3"/>
  <c r="AT455" i="3"/>
  <c r="AT456" i="3"/>
  <c r="AT457" i="3"/>
  <c r="AT459" i="3"/>
  <c r="AT460" i="3"/>
  <c r="AT461" i="3"/>
  <c r="AT462" i="3"/>
  <c r="AT463" i="3"/>
  <c r="AT464" i="3"/>
  <c r="AT465" i="3"/>
  <c r="AT466" i="3"/>
  <c r="AT467"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9" i="3"/>
  <c r="AT500" i="3"/>
  <c r="AT501" i="3"/>
  <c r="AT502" i="3"/>
  <c r="AT503" i="3"/>
  <c r="AT504" i="3"/>
  <c r="AT505" i="3"/>
  <c r="AT506" i="3"/>
  <c r="AT507" i="3"/>
  <c r="AT508" i="3"/>
  <c r="AT509" i="3"/>
  <c r="AT510" i="3"/>
  <c r="AT511" i="3"/>
  <c r="AT512" i="3"/>
  <c r="AT513" i="3"/>
  <c r="AT514" i="3"/>
  <c r="AT515" i="3"/>
  <c r="AT516" i="3"/>
  <c r="AT517" i="3"/>
  <c r="AT519" i="3"/>
  <c r="AT520" i="3"/>
  <c r="AT521" i="3"/>
  <c r="AT522" i="3"/>
  <c r="AT523" i="3"/>
  <c r="AT524" i="3"/>
  <c r="AT525" i="3"/>
  <c r="AT526" i="3"/>
  <c r="AT527" i="3"/>
  <c r="AT529" i="3"/>
  <c r="AT530" i="3"/>
  <c r="AT531" i="3"/>
  <c r="AT532" i="3"/>
  <c r="AT534" i="3"/>
  <c r="AT535" i="3"/>
  <c r="AT536" i="3"/>
  <c r="AT537" i="3"/>
  <c r="AT538" i="3"/>
  <c r="AT539" i="3"/>
  <c r="AT540" i="3"/>
  <c r="AT541" i="3"/>
  <c r="AT542" i="3"/>
  <c r="AT543" i="3"/>
  <c r="AT544" i="3"/>
  <c r="AT545" i="3"/>
  <c r="AT546" i="3"/>
  <c r="AT547" i="3"/>
  <c r="AT549" i="3"/>
  <c r="AT550" i="3"/>
  <c r="AT551" i="3"/>
  <c r="AT552" i="3"/>
  <c r="AT553" i="3"/>
  <c r="AT554" i="3"/>
  <c r="AT555" i="3"/>
  <c r="AT556" i="3"/>
  <c r="AT557" i="3"/>
  <c r="AT558" i="3"/>
  <c r="AT559" i="3"/>
  <c r="AT560" i="3"/>
  <c r="AT561" i="3"/>
  <c r="AT562" i="3"/>
  <c r="AT564" i="3"/>
  <c r="AT565" i="3"/>
  <c r="AT566" i="3"/>
  <c r="AT567" i="3"/>
  <c r="AT569" i="3"/>
  <c r="AT570" i="3"/>
  <c r="AT571" i="3"/>
  <c r="AT572" i="3"/>
  <c r="AT573" i="3"/>
  <c r="AT574" i="3"/>
  <c r="AT575" i="3"/>
  <c r="AT576" i="3"/>
  <c r="AT577" i="3"/>
  <c r="AT578" i="3"/>
  <c r="AT579" i="3"/>
  <c r="AT580" i="3"/>
  <c r="AT581" i="3"/>
  <c r="AT582" i="3"/>
  <c r="AT583" i="3"/>
  <c r="AT584" i="3"/>
  <c r="AT585" i="3"/>
  <c r="AT586" i="3"/>
  <c r="AT587"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9" i="3"/>
  <c r="AT740" i="3"/>
  <c r="AT741" i="3"/>
  <c r="AT742" i="3"/>
  <c r="AT743" i="3"/>
  <c r="AT744" i="3"/>
  <c r="AT745" i="3"/>
  <c r="AT746" i="3"/>
  <c r="AT747" i="3"/>
  <c r="AT749" i="3"/>
  <c r="AT750" i="3"/>
  <c r="AT751" i="3"/>
  <c r="AT752" i="3"/>
  <c r="AT753" i="3"/>
  <c r="AT754" i="3"/>
  <c r="AT755" i="3"/>
  <c r="AT756" i="3"/>
  <c r="AT757" i="3"/>
  <c r="AT758" i="3"/>
  <c r="AT759" i="3"/>
  <c r="AT760" i="3"/>
  <c r="AT761" i="3"/>
  <c r="AT762"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9" i="3"/>
  <c r="AT790" i="3"/>
  <c r="AT791" i="3"/>
  <c r="AT792" i="3"/>
  <c r="AT794" i="3"/>
  <c r="AT795" i="3"/>
  <c r="AT796" i="3"/>
  <c r="AT797" i="3"/>
  <c r="AT799" i="3"/>
  <c r="AT800" i="3"/>
  <c r="AT801" i="3"/>
  <c r="AT802" i="3"/>
  <c r="AT803" i="3"/>
  <c r="AT804" i="3"/>
  <c r="AT805" i="3"/>
  <c r="AT806" i="3"/>
  <c r="AT807" i="3"/>
  <c r="AT809" i="3"/>
  <c r="AT810" i="3"/>
  <c r="AT811" i="3"/>
  <c r="AT812" i="3"/>
  <c r="AT813" i="3"/>
  <c r="AT814" i="3"/>
  <c r="AT815" i="3"/>
  <c r="AT816" i="3"/>
  <c r="AT817" i="3"/>
  <c r="AT818" i="3"/>
  <c r="AT819" i="3"/>
  <c r="AT820" i="3"/>
  <c r="AT821" i="3"/>
  <c r="AT822" i="3"/>
  <c r="AT824" i="3"/>
  <c r="AT825" i="3"/>
  <c r="AT826" i="3"/>
  <c r="AT827" i="3"/>
  <c r="AT828" i="3"/>
  <c r="AT829" i="3"/>
  <c r="AT830" i="3"/>
  <c r="AT831" i="3"/>
  <c r="AT832" i="3"/>
  <c r="AT834" i="3"/>
  <c r="AT835" i="3"/>
  <c r="AT836" i="3"/>
  <c r="AT837" i="3"/>
  <c r="AT839" i="3"/>
  <c r="AT840" i="3"/>
  <c r="AT841" i="3"/>
  <c r="AT842" i="3"/>
  <c r="AT843" i="3"/>
  <c r="AT844" i="3"/>
  <c r="AT845" i="3"/>
  <c r="AT846" i="3"/>
  <c r="AT847" i="3"/>
  <c r="AT849" i="3"/>
  <c r="AT850" i="3"/>
  <c r="AT851" i="3"/>
  <c r="AT852" i="3"/>
  <c r="AT854" i="3"/>
  <c r="AT855" i="3"/>
  <c r="AT856" i="3"/>
  <c r="AT857" i="3"/>
  <c r="AT858" i="3"/>
  <c r="AT859" i="3"/>
  <c r="AT860" i="3"/>
  <c r="AT861" i="3"/>
  <c r="AT862" i="3"/>
  <c r="AT863" i="3"/>
  <c r="AT864" i="3"/>
  <c r="AT865" i="3"/>
  <c r="AT866" i="3"/>
  <c r="AT867" i="3"/>
  <c r="AT868" i="3"/>
  <c r="AT869" i="3"/>
  <c r="AT870" i="3"/>
  <c r="AT871" i="3"/>
  <c r="AT872" i="3"/>
  <c r="AT874" i="3"/>
  <c r="AT875" i="3"/>
  <c r="AT876" i="3"/>
  <c r="AT877" i="3"/>
  <c r="AT878" i="3"/>
  <c r="AT879" i="3"/>
  <c r="AT880" i="3"/>
  <c r="AT881" i="3"/>
  <c r="AT882" i="3"/>
  <c r="AT884" i="3"/>
  <c r="AT885" i="3"/>
  <c r="AT886" i="3"/>
  <c r="AT887" i="3"/>
  <c r="AT889" i="3"/>
  <c r="AT890" i="3"/>
  <c r="AT891" i="3"/>
  <c r="AT892" i="3"/>
  <c r="AT893" i="3"/>
  <c r="AT894" i="3"/>
  <c r="AT895" i="3"/>
  <c r="AT896" i="3"/>
  <c r="AT897" i="3"/>
  <c r="AT898" i="3"/>
  <c r="AT899" i="3"/>
  <c r="AT900" i="3"/>
  <c r="AT901" i="3"/>
  <c r="AT902" i="3"/>
  <c r="AT904" i="3"/>
  <c r="AT905" i="3"/>
  <c r="AT906" i="3"/>
  <c r="AT907" i="3"/>
  <c r="AT908" i="3"/>
  <c r="AT909" i="3"/>
  <c r="AT910" i="3"/>
  <c r="AT911" i="3"/>
  <c r="AT912" i="3"/>
  <c r="AT913" i="3"/>
  <c r="AT914" i="3"/>
  <c r="AT915" i="3"/>
  <c r="AT916" i="3"/>
  <c r="AT917" i="3"/>
  <c r="AT919" i="3"/>
  <c r="AT920" i="3"/>
  <c r="AT921" i="3"/>
  <c r="AT922" i="3"/>
  <c r="AT923" i="3"/>
  <c r="AT924" i="3"/>
  <c r="AT925" i="3"/>
  <c r="AT926" i="3"/>
  <c r="AT927" i="3"/>
  <c r="AT928" i="3"/>
  <c r="AT929" i="3"/>
  <c r="AT930" i="3"/>
  <c r="AT931" i="3"/>
  <c r="AT932" i="3"/>
  <c r="AT934" i="3"/>
  <c r="AT935" i="3"/>
  <c r="AT936" i="3"/>
  <c r="AT937" i="3"/>
  <c r="AT939" i="3"/>
  <c r="AT940" i="3"/>
  <c r="AT941" i="3"/>
  <c r="AT942" i="3"/>
  <c r="AT943" i="3"/>
  <c r="AT944" i="3"/>
  <c r="AT945" i="3"/>
  <c r="AT946" i="3"/>
  <c r="AT947" i="3"/>
  <c r="AT949" i="3"/>
  <c r="AT950" i="3"/>
  <c r="AT951" i="3"/>
  <c r="AT952" i="3"/>
  <c r="AT954" i="3"/>
  <c r="AT955" i="3"/>
  <c r="AT956" i="3"/>
  <c r="AT957" i="3"/>
  <c r="AT959" i="3"/>
  <c r="AT960" i="3"/>
  <c r="AT961" i="3"/>
  <c r="AT962" i="3"/>
  <c r="AT963" i="3"/>
  <c r="AT964" i="3"/>
  <c r="AT965" i="3"/>
  <c r="AT966" i="3"/>
  <c r="AT967" i="3"/>
  <c r="AT969" i="3"/>
  <c r="AT970" i="3"/>
  <c r="AT971" i="3"/>
  <c r="AT972" i="3"/>
  <c r="AT974" i="3"/>
  <c r="AT975" i="3"/>
  <c r="AT976" i="3"/>
  <c r="AT977" i="3"/>
  <c r="AT978" i="3"/>
  <c r="AT979" i="3"/>
  <c r="AT980" i="3"/>
  <c r="AT981" i="3"/>
  <c r="AT982" i="3"/>
  <c r="AT983" i="3"/>
  <c r="AT984" i="3"/>
  <c r="AT985" i="3"/>
  <c r="AT986" i="3"/>
  <c r="AT987" i="3"/>
  <c r="AT988" i="3"/>
  <c r="AT989" i="3"/>
  <c r="AT990" i="3"/>
  <c r="AT991" i="3"/>
  <c r="AT992" i="3"/>
  <c r="AT994" i="3"/>
  <c r="AT995" i="3"/>
  <c r="AT996" i="3"/>
  <c r="AT997" i="3"/>
  <c r="AT998" i="3"/>
  <c r="AT999" i="3"/>
  <c r="AT1000" i="3"/>
  <c r="AT1001" i="3"/>
  <c r="AT1002" i="3"/>
  <c r="AT1003" i="3"/>
  <c r="AT1004" i="3"/>
  <c r="AT1005" i="3"/>
  <c r="AT1006" i="3"/>
  <c r="AT1007" i="3"/>
  <c r="AT1008" i="3"/>
  <c r="AT1009" i="3"/>
  <c r="AT1010" i="3"/>
  <c r="AT1011" i="3"/>
  <c r="AT1012" i="3"/>
  <c r="AT1013" i="3"/>
  <c r="AT1014" i="3"/>
  <c r="AT1015" i="3"/>
  <c r="AT1016" i="3"/>
  <c r="AT1017" i="3"/>
  <c r="AT1018" i="3"/>
  <c r="AT1019" i="3"/>
  <c r="AT1020" i="3"/>
  <c r="AT1021" i="3"/>
  <c r="AT1022" i="3"/>
  <c r="AT1023" i="3"/>
  <c r="AT1024" i="3"/>
  <c r="AT1025" i="3"/>
  <c r="AT1026" i="3"/>
  <c r="AT1027" i="3"/>
  <c r="AT1028" i="3"/>
  <c r="AT1029" i="3"/>
  <c r="AT1030" i="3"/>
  <c r="AT1031" i="3"/>
  <c r="AT1032" i="3"/>
  <c r="AT1033" i="3"/>
  <c r="AT1034" i="3"/>
  <c r="AT1035" i="3"/>
  <c r="AT1036" i="3"/>
  <c r="AT1037" i="3"/>
  <c r="AT1038" i="3"/>
  <c r="AT1039" i="3"/>
  <c r="AT1040" i="3"/>
  <c r="AT1041" i="3"/>
  <c r="AT1042" i="3"/>
  <c r="AT1043" i="3"/>
  <c r="AT1044" i="3"/>
  <c r="AT1045" i="3"/>
  <c r="AT1046" i="3"/>
  <c r="AT1047" i="3"/>
  <c r="AT1049" i="3"/>
  <c r="AT1050" i="3"/>
  <c r="AT1051" i="3"/>
  <c r="AT1052" i="3"/>
  <c r="AT1054" i="3"/>
  <c r="AT1055" i="3"/>
  <c r="AT1056" i="3"/>
  <c r="AT1057" i="3"/>
  <c r="AT1058" i="3"/>
  <c r="AT1059" i="3"/>
  <c r="AT1060" i="3"/>
  <c r="AT1061" i="3"/>
  <c r="AT1062" i="3"/>
  <c r="AT1063" i="3"/>
  <c r="AT1064" i="3"/>
  <c r="AT1065" i="3"/>
  <c r="AT1066" i="3"/>
  <c r="AT1067" i="3"/>
  <c r="AT1069" i="3"/>
  <c r="AT1070" i="3"/>
  <c r="AT1071" i="3"/>
  <c r="AT1072" i="3"/>
  <c r="AT1073" i="3"/>
  <c r="AT1074" i="3"/>
  <c r="AT1075" i="3"/>
  <c r="AT1076" i="3"/>
  <c r="AT1077" i="3"/>
  <c r="AT1078" i="3"/>
  <c r="AT1079" i="3"/>
  <c r="AT1080" i="3"/>
  <c r="AT1081" i="3"/>
  <c r="AT1082" i="3"/>
  <c r="AT1083" i="3"/>
  <c r="AT1084" i="3"/>
  <c r="AT1085" i="3"/>
  <c r="AT1086" i="3"/>
  <c r="AT1087" i="3"/>
  <c r="AT1089" i="3"/>
  <c r="AT1090" i="3"/>
  <c r="AT1091" i="3"/>
  <c r="AT1092" i="3"/>
  <c r="AT1094" i="3"/>
  <c r="AT1095" i="3"/>
  <c r="AT1096" i="3"/>
  <c r="AT1097" i="3"/>
  <c r="AT1099" i="3"/>
  <c r="AT1100" i="3"/>
  <c r="AT1101" i="3"/>
  <c r="AT1102" i="3"/>
  <c r="AT1103" i="3"/>
  <c r="AT1104" i="3"/>
  <c r="AT1105" i="3"/>
  <c r="AT1106" i="3"/>
  <c r="AT1107" i="3"/>
  <c r="AT1108" i="3"/>
  <c r="AT1109" i="3"/>
  <c r="AT1110" i="3"/>
  <c r="AT1111" i="3"/>
  <c r="AT1112" i="3"/>
  <c r="AT1114" i="3"/>
  <c r="AT1115" i="3"/>
  <c r="AT1116" i="3"/>
  <c r="AT1117" i="3"/>
  <c r="AT1119" i="3"/>
  <c r="AT1120" i="3"/>
  <c r="AT1121" i="3"/>
  <c r="AT1122" i="3"/>
  <c r="AT1124" i="3"/>
  <c r="AT1125" i="3"/>
  <c r="AT1126" i="3"/>
  <c r="AT1127" i="3"/>
  <c r="AT1129" i="3"/>
  <c r="AT1130" i="3"/>
  <c r="AT1131" i="3"/>
  <c r="AT1132" i="3"/>
  <c r="AT1133" i="3"/>
  <c r="AT1134" i="3"/>
  <c r="AT1135" i="3"/>
  <c r="AT1136" i="3"/>
  <c r="AT1137" i="3"/>
  <c r="AT1138" i="3"/>
  <c r="AT1139" i="3"/>
  <c r="AT1140" i="3"/>
  <c r="AT1141" i="3"/>
  <c r="AT1142" i="3"/>
  <c r="AT1143" i="3"/>
  <c r="AT1144" i="3"/>
  <c r="AT1145" i="3"/>
  <c r="AT1146" i="3"/>
  <c r="AT1147" i="3"/>
  <c r="AT1148" i="3"/>
  <c r="AT1149" i="3"/>
  <c r="AT1150" i="3"/>
  <c r="AT1151" i="3"/>
  <c r="AT1152" i="3"/>
  <c r="AT1153" i="3"/>
  <c r="AT1154" i="3"/>
  <c r="AT1155" i="3"/>
  <c r="AT1156" i="3"/>
  <c r="AT1157" i="3"/>
  <c r="AT1159" i="3"/>
  <c r="AT1160" i="3"/>
  <c r="AT1161" i="3"/>
  <c r="AT1162" i="3"/>
  <c r="AT1163" i="3"/>
  <c r="AT1164" i="3"/>
  <c r="AT1165" i="3"/>
  <c r="AT1166" i="3"/>
  <c r="AT1167" i="3"/>
  <c r="AT1168" i="3"/>
  <c r="AT1169" i="3"/>
  <c r="AT1170" i="3"/>
  <c r="AT1171" i="3"/>
  <c r="AT1172" i="3"/>
  <c r="AT1173" i="3"/>
  <c r="AT1174" i="3"/>
  <c r="AT1175" i="3"/>
  <c r="AT1176" i="3"/>
  <c r="AT1177" i="3"/>
  <c r="AT1178" i="3"/>
  <c r="AT1179" i="3"/>
  <c r="AT1180" i="3"/>
  <c r="AT1181" i="3"/>
  <c r="AT1182" i="3"/>
  <c r="AT1183" i="3"/>
  <c r="AT1184" i="3"/>
  <c r="AT1185" i="3"/>
  <c r="AT1186" i="3"/>
  <c r="AT1187" i="3"/>
  <c r="AT1188" i="3"/>
  <c r="AT1189" i="3"/>
  <c r="AT1190" i="3"/>
  <c r="AT1191" i="3"/>
  <c r="AT1192" i="3"/>
  <c r="AT1193" i="3"/>
  <c r="AT1194" i="3"/>
  <c r="AT1195" i="3"/>
  <c r="AT1196" i="3"/>
  <c r="AT1197" i="3"/>
  <c r="AT1198" i="3"/>
  <c r="AT1199" i="3"/>
  <c r="AT1200" i="3"/>
  <c r="AT1201" i="3"/>
  <c r="AT1202" i="3"/>
  <c r="AT1203" i="3"/>
  <c r="AT1204" i="3"/>
  <c r="AT1205" i="3"/>
  <c r="AT1206" i="3"/>
  <c r="AT1207" i="3"/>
  <c r="AT1208" i="3"/>
  <c r="AT1209" i="3"/>
  <c r="AT1210" i="3"/>
  <c r="AT1211" i="3"/>
  <c r="AT1212" i="3"/>
  <c r="AT1214" i="3"/>
  <c r="AT1215" i="3"/>
  <c r="AT1216" i="3"/>
  <c r="AT1217" i="3"/>
  <c r="AT1218" i="3"/>
  <c r="AT1219" i="3"/>
  <c r="AT1220" i="3"/>
  <c r="AT1221" i="3"/>
  <c r="AT1222" i="3"/>
  <c r="AT1223" i="3"/>
  <c r="AT1224" i="3"/>
  <c r="AT1225" i="3"/>
  <c r="AT1226" i="3"/>
  <c r="AT1227" i="3"/>
  <c r="AT1228" i="3"/>
  <c r="AT1229" i="3"/>
  <c r="AT1230" i="3"/>
  <c r="AT1231" i="3"/>
  <c r="AT1232" i="3"/>
  <c r="AT1233" i="3"/>
  <c r="AT1234" i="3"/>
  <c r="AT1235" i="3"/>
  <c r="AT1236" i="3"/>
  <c r="AT1237" i="3"/>
  <c r="AT1238" i="3"/>
  <c r="AT1239" i="3"/>
  <c r="AT1240" i="3"/>
  <c r="AT1241" i="3"/>
  <c r="AT1242" i="3"/>
  <c r="AT1243" i="3"/>
  <c r="AT1244" i="3"/>
  <c r="AT1245" i="3"/>
  <c r="AT1246" i="3"/>
  <c r="AT1247" i="3"/>
  <c r="AT1248" i="3"/>
  <c r="AT1249" i="3"/>
  <c r="AT1250" i="3"/>
  <c r="AT1251" i="3"/>
  <c r="AT1252" i="3"/>
  <c r="AT1253" i="3"/>
  <c r="AT1254" i="3"/>
  <c r="AT1255" i="3"/>
  <c r="AT1256" i="3"/>
  <c r="AT1257" i="3"/>
  <c r="AT1258" i="3"/>
  <c r="AT1259" i="3"/>
  <c r="AT1260" i="3"/>
  <c r="AT1261" i="3"/>
  <c r="AT1262" i="3"/>
  <c r="AT1263" i="3"/>
  <c r="AT1264" i="3"/>
  <c r="AT1265" i="3"/>
  <c r="AT1266" i="3"/>
  <c r="AT1267" i="3"/>
  <c r="AT1268" i="3"/>
  <c r="AT1269" i="3"/>
  <c r="AT1270" i="3"/>
  <c r="AT1271" i="3"/>
  <c r="AT1272" i="3"/>
  <c r="AT1273" i="3"/>
  <c r="AT1274" i="3"/>
  <c r="AT1275" i="3"/>
  <c r="AT1276" i="3"/>
  <c r="AT1277" i="3"/>
  <c r="AT1278" i="3"/>
  <c r="AT1279" i="3"/>
  <c r="AT1280" i="3"/>
  <c r="AT1281" i="3"/>
  <c r="AT1282" i="3"/>
  <c r="AT1283" i="3"/>
  <c r="AT1284" i="3"/>
  <c r="AT1285" i="3"/>
  <c r="AT1286" i="3"/>
  <c r="AT1287" i="3"/>
  <c r="AT1288" i="3"/>
  <c r="AT1289" i="3"/>
  <c r="AT1290" i="3"/>
  <c r="AT1291" i="3"/>
  <c r="AT1292" i="3"/>
  <c r="AT1293" i="3"/>
  <c r="AT1294" i="3"/>
  <c r="AT1295" i="3"/>
  <c r="AT1296" i="3"/>
  <c r="AT1297" i="3"/>
  <c r="AT1298" i="3"/>
  <c r="AT1299" i="3"/>
  <c r="AT1300" i="3"/>
  <c r="AT1301" i="3"/>
  <c r="AT1302" i="3"/>
  <c r="AT1303" i="3"/>
  <c r="AT1304" i="3"/>
  <c r="AT1305" i="3"/>
  <c r="AT1306" i="3"/>
  <c r="AT1307" i="3"/>
  <c r="AT1308" i="3"/>
  <c r="AT1309" i="3"/>
  <c r="AT1310" i="3"/>
  <c r="AT1311" i="3"/>
  <c r="AT1312" i="3"/>
  <c r="AT1314" i="3"/>
  <c r="AT1315" i="3"/>
  <c r="AT1316" i="3"/>
  <c r="AT1317" i="3"/>
  <c r="AT1318" i="3"/>
  <c r="AT1319" i="3"/>
  <c r="AT1320" i="3"/>
  <c r="AT1321" i="3"/>
  <c r="AT1322" i="3"/>
  <c r="AT1324" i="3"/>
  <c r="AT1325" i="3"/>
  <c r="AT1326" i="3"/>
  <c r="AT1327" i="3"/>
  <c r="AT1328" i="3"/>
  <c r="AT1329" i="3"/>
  <c r="AT1330" i="3"/>
  <c r="AT1331" i="3"/>
  <c r="AT1332" i="3"/>
  <c r="AT1333" i="3"/>
  <c r="AT1334" i="3"/>
  <c r="AT1335" i="3"/>
  <c r="AT1336" i="3"/>
  <c r="AT1337" i="3"/>
  <c r="AT1339" i="3"/>
  <c r="AT1340" i="3"/>
  <c r="AT1341" i="3"/>
  <c r="AT1342" i="3"/>
  <c r="AT1343" i="3"/>
  <c r="AT1344" i="3"/>
  <c r="AT1345" i="3"/>
  <c r="AT1346" i="3"/>
  <c r="AT1347" i="3"/>
  <c r="AT1348" i="3"/>
  <c r="AT1349" i="3"/>
  <c r="AT1350" i="3"/>
  <c r="AT1351" i="3"/>
  <c r="AT1352" i="3"/>
  <c r="AT1353" i="3"/>
  <c r="AT1354" i="3"/>
  <c r="AT1355" i="3"/>
  <c r="AT1356" i="3"/>
  <c r="AT1357" i="3"/>
  <c r="AT1359" i="3"/>
  <c r="AT1360" i="3"/>
  <c r="AT1361" i="3"/>
  <c r="AT1362" i="3"/>
  <c r="AT1364" i="3"/>
  <c r="AT1365" i="3"/>
  <c r="AT1366" i="3"/>
  <c r="AT1367" i="3"/>
  <c r="AT1368" i="3"/>
  <c r="AT1369" i="3"/>
  <c r="AT1370" i="3"/>
  <c r="AT1371" i="3"/>
  <c r="AT1372" i="3"/>
  <c r="AT1373" i="3"/>
  <c r="AT1374" i="3"/>
  <c r="AT1375" i="3"/>
  <c r="AT1376" i="3"/>
  <c r="AT1377" i="3"/>
  <c r="AT1378" i="3"/>
  <c r="AT1379" i="3"/>
  <c r="AT1380" i="3"/>
  <c r="AT1381" i="3"/>
  <c r="AT1382" i="3"/>
  <c r="AT1384" i="3"/>
  <c r="AT1385" i="3"/>
  <c r="AT1386" i="3"/>
  <c r="AT1387" i="3"/>
  <c r="AT1388" i="3"/>
  <c r="AT1389" i="3"/>
  <c r="AT1390" i="3"/>
  <c r="AT1391" i="3"/>
  <c r="AT1392" i="3"/>
  <c r="AT1394" i="3"/>
  <c r="AT1395" i="3"/>
  <c r="AT1396" i="3"/>
  <c r="AT1397" i="3"/>
  <c r="AT1399" i="3"/>
  <c r="AT1400" i="3"/>
  <c r="AT1401" i="3"/>
  <c r="AT1402" i="3"/>
  <c r="AT1403" i="3"/>
  <c r="AT1404" i="3"/>
  <c r="AT1405" i="3"/>
  <c r="AT1406" i="3"/>
  <c r="AT1407" i="3"/>
  <c r="AT1409" i="3"/>
  <c r="AT1410" i="3"/>
  <c r="AT1411" i="3"/>
  <c r="AT1412" i="3"/>
  <c r="AT1413" i="3"/>
  <c r="AT1414" i="3"/>
  <c r="AT1415" i="3"/>
  <c r="AT1416" i="3"/>
  <c r="AT1417" i="3"/>
  <c r="AT1418" i="3"/>
  <c r="AT1419" i="3"/>
  <c r="AT1420" i="3"/>
  <c r="AT1421" i="3"/>
  <c r="AT1422" i="3"/>
  <c r="AT1423" i="3"/>
  <c r="AT1424" i="3"/>
  <c r="AT1425" i="3"/>
  <c r="AT1426" i="3"/>
  <c r="AT1427" i="3"/>
  <c r="AT1429" i="3"/>
  <c r="AT1430" i="3"/>
  <c r="AT1431" i="3"/>
  <c r="AT1432" i="3"/>
  <c r="AT1434" i="3"/>
  <c r="AT1435" i="3"/>
  <c r="AT1436" i="3"/>
  <c r="AT1437" i="3"/>
  <c r="AT1438" i="3"/>
  <c r="AT1439" i="3"/>
  <c r="AT1440" i="3"/>
  <c r="AT1441" i="3"/>
  <c r="AT1442" i="3"/>
  <c r="AT1443" i="3"/>
  <c r="AT1444" i="3"/>
  <c r="AT1445" i="3"/>
  <c r="AT1446" i="3"/>
  <c r="AT1447" i="3"/>
  <c r="AT1449" i="3"/>
  <c r="AT1450" i="3"/>
  <c r="AT1451" i="3"/>
  <c r="AT1452" i="3"/>
  <c r="AT1453" i="3"/>
  <c r="AT1454" i="3"/>
  <c r="AT1455" i="3"/>
  <c r="AT1456" i="3"/>
  <c r="AT1457" i="3"/>
  <c r="AT1459" i="3"/>
  <c r="AT1460" i="3"/>
  <c r="AT1461" i="3"/>
  <c r="AT1462" i="3"/>
  <c r="AT1463" i="3"/>
  <c r="AT1464" i="3"/>
  <c r="AT1465" i="3"/>
  <c r="AT1466" i="3"/>
  <c r="AT1467" i="3"/>
  <c r="AT1469" i="3"/>
  <c r="AT1470" i="3"/>
  <c r="AT1471" i="3"/>
  <c r="AT1472" i="3"/>
  <c r="AT1474" i="3"/>
  <c r="AT1475" i="3"/>
  <c r="AT1476" i="3"/>
  <c r="AT1477" i="3"/>
  <c r="AT1478" i="3"/>
  <c r="AT1479" i="3"/>
  <c r="AT1480" i="3"/>
  <c r="AT1481" i="3"/>
  <c r="AT1482" i="3"/>
  <c r="AT1484" i="3"/>
  <c r="AT1485" i="3"/>
  <c r="AT1486" i="3"/>
  <c r="AT1487" i="3"/>
  <c r="AT1489" i="3"/>
  <c r="AT1490" i="3"/>
  <c r="AT1491" i="3"/>
  <c r="AT1492" i="3"/>
  <c r="AT1493" i="3"/>
  <c r="AT1494" i="3"/>
  <c r="AT1495" i="3"/>
  <c r="AT1496" i="3"/>
  <c r="AT1497" i="3"/>
  <c r="AT1498" i="3"/>
  <c r="AT1499" i="3"/>
  <c r="AT1500" i="3"/>
  <c r="AT1501" i="3"/>
  <c r="AT1502" i="3"/>
  <c r="AT1504" i="3"/>
  <c r="AT1505" i="3"/>
  <c r="AT1506" i="3"/>
  <c r="AT1507" i="3"/>
  <c r="AT1508" i="3"/>
  <c r="AT1509" i="3"/>
  <c r="AT1510" i="3"/>
  <c r="AT1511" i="3"/>
  <c r="AT1512" i="3"/>
  <c r="AT1513" i="3"/>
  <c r="AT1514" i="3"/>
  <c r="AT1515" i="3"/>
  <c r="AT1516" i="3"/>
  <c r="AT1517" i="3"/>
  <c r="AT1518" i="3"/>
  <c r="AT1519" i="3"/>
  <c r="AT1520" i="3"/>
  <c r="AT1521" i="3"/>
  <c r="AT1522" i="3"/>
  <c r="AT1523" i="3"/>
  <c r="AT1524" i="3"/>
  <c r="AT1525" i="3"/>
  <c r="AT1526" i="3"/>
  <c r="AT1527" i="3"/>
  <c r="AT1529" i="3"/>
  <c r="AT1530" i="3"/>
  <c r="AT1531" i="3"/>
  <c r="AT1532" i="3"/>
  <c r="AT1533" i="3"/>
  <c r="AT1534" i="3"/>
  <c r="AT1535" i="3"/>
  <c r="AT1536" i="3"/>
  <c r="AT1537" i="3"/>
  <c r="AT1538" i="3"/>
  <c r="AT1539" i="3"/>
  <c r="AT1540" i="3"/>
  <c r="AT1541" i="3"/>
  <c r="AT1542" i="3"/>
  <c r="AT1543" i="3"/>
  <c r="AT1544" i="3"/>
  <c r="AT1545" i="3"/>
  <c r="AT1546" i="3"/>
  <c r="AT1547" i="3"/>
  <c r="AT1549" i="3"/>
  <c r="AT1550" i="3"/>
  <c r="AT1551" i="3"/>
  <c r="AT1552" i="3"/>
  <c r="AT1553" i="3"/>
  <c r="AT1554" i="3"/>
  <c r="AT1555" i="3"/>
  <c r="AT1556" i="3"/>
  <c r="AT1557" i="3"/>
  <c r="AT1558" i="3"/>
  <c r="AT1559" i="3"/>
  <c r="AT1560" i="3"/>
  <c r="AT1561" i="3"/>
  <c r="AT1562" i="3"/>
  <c r="AT1563" i="3"/>
  <c r="AT1564" i="3"/>
  <c r="AT1565" i="3"/>
  <c r="AT1566" i="3"/>
  <c r="AT1567" i="3"/>
  <c r="AT1568" i="3"/>
  <c r="AT1569" i="3"/>
  <c r="AT1570" i="3"/>
  <c r="AT1571" i="3"/>
  <c r="AT1572" i="3"/>
  <c r="AT1573" i="3"/>
  <c r="AT1574" i="3"/>
  <c r="AT1575" i="3"/>
  <c r="AT1576" i="3"/>
  <c r="AT1577" i="3"/>
  <c r="AT1578" i="3"/>
  <c r="AT1579" i="3"/>
  <c r="AT1580" i="3"/>
  <c r="AT1581" i="3"/>
  <c r="AT1582" i="3"/>
  <c r="AT1583" i="3"/>
  <c r="AT1584" i="3"/>
  <c r="AT1585" i="3"/>
  <c r="AT1586" i="3"/>
  <c r="AT1587" i="3"/>
  <c r="AT1588" i="3"/>
  <c r="AT1589" i="3"/>
  <c r="AT1590" i="3"/>
  <c r="AT1591" i="3"/>
  <c r="AT1592" i="3"/>
  <c r="AT1593" i="3"/>
  <c r="AT1594" i="3"/>
  <c r="AT1595" i="3"/>
  <c r="AT1596" i="3"/>
  <c r="AT1597" i="3"/>
  <c r="AT1599" i="3"/>
  <c r="AT1600" i="3"/>
  <c r="AT1601" i="3"/>
  <c r="AT1602" i="3"/>
  <c r="AT1603" i="3"/>
  <c r="AT1604" i="3"/>
  <c r="AT1605" i="3"/>
  <c r="AT1606" i="3"/>
  <c r="AT1607" i="3"/>
  <c r="AT1608" i="3"/>
  <c r="AT1609" i="3"/>
  <c r="AT1610" i="3"/>
  <c r="AT1611" i="3"/>
  <c r="AT1612" i="3"/>
  <c r="AT1613" i="3"/>
  <c r="AT1614" i="3"/>
  <c r="AT1615" i="3"/>
  <c r="AT1616" i="3"/>
  <c r="AT1617" i="3"/>
  <c r="AT1618" i="3"/>
  <c r="AT1619" i="3"/>
  <c r="AT1620" i="3"/>
  <c r="AT1621" i="3"/>
  <c r="AT1622" i="3"/>
  <c r="AT1623" i="3"/>
  <c r="AT1624" i="3"/>
  <c r="AT1625" i="3"/>
  <c r="AT1626" i="3"/>
  <c r="AT1627" i="3"/>
  <c r="AT1628" i="3"/>
  <c r="AT1629" i="3"/>
  <c r="AT1630" i="3"/>
  <c r="AT1631" i="3"/>
  <c r="AT1632" i="3"/>
  <c r="AT1633" i="3"/>
  <c r="AT1634" i="3"/>
  <c r="AT1635" i="3"/>
  <c r="AT1636" i="3"/>
  <c r="AT1637" i="3"/>
  <c r="AT1639" i="3"/>
  <c r="AT1640" i="3"/>
  <c r="AT1641" i="3"/>
  <c r="AT1642" i="3"/>
  <c r="AT1643" i="3"/>
  <c r="AT1644" i="3"/>
  <c r="AT1645" i="3"/>
  <c r="AT1646" i="3"/>
  <c r="AT1647" i="3"/>
  <c r="AT1648" i="3"/>
  <c r="AT1649" i="3"/>
  <c r="AT1650" i="3"/>
  <c r="AT1651" i="3"/>
  <c r="AT1652" i="3"/>
  <c r="AT1653" i="3"/>
  <c r="AT1654" i="3"/>
  <c r="AT1655" i="3"/>
  <c r="AT1656" i="3"/>
  <c r="AT1657" i="3"/>
  <c r="AT1658" i="3"/>
  <c r="AT1659" i="3"/>
  <c r="AT1660" i="3"/>
  <c r="AT1661" i="3"/>
  <c r="AT1662" i="3"/>
  <c r="AT1663" i="3"/>
  <c r="AT1664" i="3"/>
  <c r="AT1665" i="3"/>
  <c r="AT1666" i="3"/>
  <c r="AT1667" i="3"/>
  <c r="AT1668" i="3"/>
  <c r="AT1669" i="3"/>
  <c r="AT1670" i="3"/>
  <c r="AT1671" i="3"/>
  <c r="AT1672" i="3"/>
  <c r="AT1673" i="3"/>
  <c r="AT1674" i="3"/>
  <c r="AT1675" i="3"/>
  <c r="AT1676" i="3"/>
  <c r="AT1677" i="3"/>
  <c r="AT1678" i="3"/>
  <c r="AT1679" i="3"/>
  <c r="AT1680" i="3"/>
  <c r="AT1681" i="3"/>
  <c r="AT1682" i="3"/>
  <c r="AT1684" i="3"/>
  <c r="AT1685" i="3"/>
  <c r="AT1686" i="3"/>
  <c r="AT1687" i="3"/>
  <c r="AT1689" i="3"/>
  <c r="AT1690" i="3"/>
  <c r="AT1691" i="3"/>
  <c r="AT1692" i="3"/>
  <c r="AT1694" i="3"/>
  <c r="AT1695" i="3"/>
  <c r="AT1696" i="3"/>
  <c r="AT1697" i="3"/>
  <c r="AT1698" i="3"/>
  <c r="AT1699" i="3"/>
  <c r="AT1700" i="3"/>
  <c r="AT1701" i="3"/>
  <c r="AT1702" i="3"/>
  <c r="AT1704" i="3"/>
  <c r="AT1705" i="3"/>
  <c r="AT1706" i="3"/>
  <c r="AT1707" i="3"/>
  <c r="AT1708" i="3"/>
  <c r="AT1709" i="3"/>
  <c r="AT1710" i="3"/>
  <c r="AT1711" i="3"/>
  <c r="AT1712" i="3"/>
  <c r="AT1713" i="3"/>
  <c r="AT1714" i="3"/>
  <c r="AT1715" i="3"/>
  <c r="AT1716" i="3"/>
  <c r="AT1717" i="3"/>
  <c r="AT1718" i="3"/>
  <c r="AT1719" i="3"/>
  <c r="AT1720" i="3"/>
  <c r="AT1721" i="3"/>
  <c r="AT1722" i="3"/>
  <c r="AT1723" i="3"/>
  <c r="AT1724" i="3"/>
  <c r="AT1725" i="3"/>
  <c r="AT1726" i="3"/>
  <c r="AT1727" i="3"/>
  <c r="AT1728" i="3"/>
  <c r="AT1729" i="3"/>
  <c r="AT1730" i="3"/>
  <c r="AT1731" i="3"/>
  <c r="AT1732" i="3"/>
  <c r="AT1733" i="3"/>
  <c r="AT1734" i="3"/>
  <c r="AT1735" i="3"/>
  <c r="AT1736" i="3"/>
  <c r="AT1737" i="3"/>
  <c r="AT1738" i="3"/>
  <c r="AT1739" i="3"/>
  <c r="AT1740" i="3"/>
  <c r="AT1741" i="3"/>
  <c r="AT1742" i="3"/>
  <c r="AT1743" i="3"/>
  <c r="AT1744" i="3"/>
  <c r="AT1745" i="3"/>
  <c r="AT1746" i="3"/>
  <c r="AT1747" i="3"/>
  <c r="AT1748" i="3"/>
  <c r="AT1749" i="3"/>
  <c r="AT1750" i="3"/>
  <c r="AT1751" i="3"/>
  <c r="AT1752" i="3"/>
  <c r="AT1753" i="3"/>
  <c r="AT1754" i="3"/>
  <c r="AT1755" i="3"/>
  <c r="AT1756" i="3"/>
  <c r="AT1757" i="3"/>
  <c r="AT1758" i="3"/>
  <c r="AT1759" i="3"/>
  <c r="AT1760" i="3"/>
  <c r="AT1761" i="3"/>
  <c r="AT1762" i="3"/>
  <c r="AT1763" i="3"/>
  <c r="AT1764" i="3"/>
  <c r="AT1765" i="3"/>
  <c r="AT1766" i="3"/>
  <c r="AT1767" i="3"/>
  <c r="AT1769" i="3"/>
  <c r="AT1770" i="3"/>
  <c r="AT1771" i="3"/>
  <c r="AT1772" i="3"/>
  <c r="AT1773" i="3"/>
  <c r="AT1774" i="3"/>
  <c r="AT1775" i="3"/>
  <c r="AT1776" i="3"/>
  <c r="AT1777" i="3"/>
  <c r="AT1778" i="3"/>
  <c r="AT1779" i="3"/>
  <c r="AT1780" i="3"/>
  <c r="AT1781" i="3"/>
  <c r="AT1782" i="3"/>
  <c r="AT1783" i="3"/>
  <c r="AT1784" i="3"/>
  <c r="AT1785" i="3"/>
  <c r="AT1786" i="3"/>
  <c r="AT1787" i="3"/>
  <c r="AT1788" i="3"/>
  <c r="AT1789" i="3"/>
  <c r="AT1790" i="3"/>
  <c r="AT1791" i="3"/>
  <c r="AT1792" i="3"/>
  <c r="AT1793" i="3"/>
  <c r="AT1794" i="3"/>
  <c r="AT1795" i="3"/>
  <c r="AT1796" i="3"/>
  <c r="AT1797" i="3"/>
  <c r="AT1798" i="3"/>
  <c r="AT1799" i="3"/>
  <c r="AT1800" i="3"/>
  <c r="AT1801" i="3"/>
  <c r="AT1802" i="3"/>
  <c r="AT1804" i="3"/>
  <c r="AT1805" i="3"/>
  <c r="AT1806" i="3"/>
  <c r="AT1807" i="3"/>
  <c r="AT1808" i="3"/>
  <c r="AT1809" i="3"/>
  <c r="AT1810" i="3"/>
  <c r="AT1811" i="3"/>
  <c r="AT1812" i="3"/>
  <c r="AT1814" i="3"/>
  <c r="AT1815" i="3"/>
  <c r="AT1816" i="3"/>
  <c r="AT1817" i="3"/>
  <c r="AT1818" i="3"/>
  <c r="AT1819" i="3"/>
  <c r="AT1820" i="3"/>
  <c r="AT1821" i="3"/>
  <c r="AT1822" i="3"/>
  <c r="AT1825" i="3"/>
  <c r="AT1826" i="3"/>
  <c r="AT1827" i="3"/>
  <c r="AT1828" i="3"/>
  <c r="AT1829" i="3"/>
  <c r="AT1830" i="3"/>
  <c r="AT1831" i="3"/>
  <c r="AT1832" i="3"/>
  <c r="AT1833" i="3"/>
  <c r="AT1834" i="3"/>
  <c r="AT1835" i="3"/>
  <c r="AT1836" i="3"/>
  <c r="AT1837" i="3"/>
  <c r="AT1838" i="3"/>
  <c r="AT1839" i="3"/>
  <c r="AT1840" i="3"/>
  <c r="AT1841" i="3"/>
  <c r="AT1842" i="3"/>
  <c r="AT1843" i="3"/>
  <c r="AT1844" i="3"/>
  <c r="AT1845" i="3"/>
  <c r="AT1846" i="3"/>
  <c r="AT1847" i="3"/>
  <c r="AT1848" i="3"/>
  <c r="AT1849" i="3"/>
  <c r="AT1850" i="3"/>
  <c r="AT1851" i="3"/>
  <c r="AT1852" i="3"/>
  <c r="AT1853" i="3"/>
  <c r="AT1854" i="3"/>
  <c r="AT1855" i="3"/>
  <c r="AT1856" i="3"/>
  <c r="AT1857" i="3"/>
  <c r="AT1858" i="3"/>
  <c r="AT1859" i="3"/>
  <c r="AT1860" i="3"/>
  <c r="AT1861" i="3"/>
  <c r="AT1862" i="3"/>
  <c r="AT1863" i="3"/>
  <c r="AT1864" i="3"/>
  <c r="AT1865" i="3"/>
  <c r="AT1866" i="3"/>
  <c r="AT1867" i="3"/>
  <c r="AT1868" i="3"/>
  <c r="AT1869" i="3"/>
  <c r="AT1870" i="3"/>
  <c r="AT1871" i="3"/>
  <c r="AT1872" i="3"/>
  <c r="AT1873" i="3"/>
  <c r="AT1874" i="3"/>
  <c r="AT1875" i="3"/>
  <c r="AT1876" i="3"/>
  <c r="AT1877" i="3"/>
  <c r="AT1878" i="3"/>
  <c r="AT1879" i="3"/>
  <c r="AT1880" i="3"/>
  <c r="AT1881" i="3"/>
  <c r="AT1882" i="3"/>
  <c r="AT1883" i="3"/>
  <c r="AT1884" i="3"/>
  <c r="AT1885" i="3"/>
  <c r="AT1886" i="3"/>
  <c r="AT1887" i="3"/>
  <c r="AT1888" i="3"/>
  <c r="AT1889" i="3"/>
  <c r="AT1890" i="3"/>
  <c r="AT1891" i="3"/>
  <c r="AT1892" i="3"/>
  <c r="AT1893" i="3"/>
  <c r="AT1894" i="3"/>
  <c r="AT1895" i="3"/>
  <c r="AT1896" i="3"/>
  <c r="AT1897" i="3"/>
  <c r="AT1899" i="3"/>
  <c r="AT1900" i="3"/>
  <c r="AT1901" i="3"/>
  <c r="AT1902" i="3"/>
  <c r="AT1904" i="3"/>
  <c r="AT1905" i="3"/>
  <c r="AT1906" i="3"/>
  <c r="AT1907" i="3"/>
  <c r="AT1908" i="3"/>
  <c r="AT1909" i="3"/>
  <c r="AT1910" i="3"/>
  <c r="AT1911" i="3"/>
  <c r="AT1912" i="3"/>
  <c r="AT1913" i="3"/>
  <c r="AT1914" i="3"/>
  <c r="AT1915" i="3"/>
  <c r="AT1916" i="3"/>
  <c r="AT1917" i="3"/>
  <c r="AT1918" i="3"/>
  <c r="AT1919" i="3"/>
  <c r="AT1920" i="3"/>
  <c r="AT1921" i="3"/>
  <c r="AT1922" i="3"/>
  <c r="AT1923" i="3"/>
  <c r="AT1924" i="3"/>
  <c r="AT1925" i="3"/>
  <c r="AT1926" i="3"/>
  <c r="AT1927" i="3"/>
  <c r="AT1928" i="3"/>
  <c r="AT1929" i="3"/>
  <c r="AT1930" i="3"/>
  <c r="AT1931" i="3"/>
  <c r="AT1932" i="3"/>
  <c r="AT1933" i="3"/>
  <c r="AT1934" i="3"/>
  <c r="AT1935" i="3"/>
  <c r="AT1936" i="3"/>
  <c r="AT1937" i="3"/>
  <c r="AT1938" i="3"/>
  <c r="AT1939" i="3"/>
  <c r="AT1940" i="3"/>
  <c r="AT1941" i="3"/>
  <c r="AT1942" i="3"/>
  <c r="AT1943" i="3"/>
  <c r="AT1944" i="3"/>
  <c r="AT1945" i="3"/>
  <c r="AT1946" i="3"/>
  <c r="AT1947" i="3"/>
  <c r="AT1948" i="3"/>
  <c r="AT1949" i="3"/>
  <c r="AT1950" i="3"/>
  <c r="AT1951" i="3"/>
  <c r="AT1952" i="3"/>
  <c r="AT1953" i="3"/>
  <c r="AT1954" i="3"/>
  <c r="AT1955" i="3"/>
  <c r="AT1956" i="3"/>
  <c r="AT1957" i="3"/>
  <c r="AT1958" i="3"/>
  <c r="AT1959" i="3"/>
  <c r="AT1960" i="3"/>
  <c r="AT1961" i="3"/>
  <c r="AT1962" i="3"/>
  <c r="AT1963" i="3"/>
  <c r="AT1964" i="3"/>
  <c r="AT1965" i="3"/>
  <c r="AT1966" i="3"/>
  <c r="AT1967" i="3"/>
  <c r="AT1968" i="3"/>
  <c r="AT1969" i="3"/>
  <c r="AT1970" i="3"/>
  <c r="AT1971" i="3"/>
  <c r="AT1972" i="3"/>
  <c r="AT1973" i="3"/>
  <c r="AT1974" i="3"/>
  <c r="AT1975" i="3"/>
  <c r="AT1976" i="3"/>
  <c r="AT1977" i="3"/>
  <c r="AT1978" i="3"/>
  <c r="AT1979" i="3"/>
  <c r="AT1980" i="3"/>
  <c r="AT1981" i="3"/>
  <c r="AT1982" i="3"/>
  <c r="AT1983" i="3"/>
  <c r="AT1984" i="3"/>
  <c r="AT1985" i="3"/>
  <c r="AT1986" i="3"/>
  <c r="AT1987" i="3"/>
  <c r="AT1988" i="3"/>
  <c r="AT1989" i="3"/>
  <c r="AT1990" i="3"/>
  <c r="AT1991" i="3"/>
  <c r="AT1992" i="3"/>
  <c r="AT1993" i="3"/>
  <c r="AT1994" i="3"/>
  <c r="AT1995" i="3"/>
  <c r="AT1996" i="3"/>
  <c r="AT1997" i="3"/>
  <c r="AT1998" i="3"/>
  <c r="AT1999" i="3"/>
  <c r="AT2000" i="3"/>
  <c r="AT2001" i="3"/>
  <c r="AT2002" i="3"/>
  <c r="AT2003" i="3"/>
  <c r="AT2004" i="3"/>
  <c r="AT2005" i="3"/>
  <c r="AT2006" i="3"/>
  <c r="AT2007" i="3"/>
  <c r="AT2008" i="3"/>
  <c r="AT2009" i="3"/>
  <c r="AT2010" i="3"/>
  <c r="AT2011" i="3"/>
  <c r="AT2012" i="3"/>
  <c r="AT2013" i="3"/>
  <c r="AT2014" i="3"/>
  <c r="AT2015" i="3"/>
  <c r="AT2016" i="3"/>
  <c r="AT2017" i="3"/>
  <c r="AT2018" i="3"/>
  <c r="AT2019" i="3"/>
  <c r="AT2020" i="3"/>
  <c r="AT2021" i="3"/>
  <c r="AT2022" i="3"/>
  <c r="AT2024" i="3"/>
  <c r="AT2025" i="3"/>
  <c r="AT2026" i="3"/>
  <c r="AT2027" i="3"/>
  <c r="AT2028" i="3"/>
  <c r="AT2029" i="3"/>
  <c r="AT2030" i="3"/>
  <c r="AT2031" i="3"/>
  <c r="AT2032" i="3"/>
  <c r="AT2033" i="3"/>
  <c r="AT2034" i="3"/>
  <c r="AT2035" i="3"/>
  <c r="AT2036" i="3"/>
  <c r="AT2037" i="3"/>
  <c r="AT2039" i="3"/>
  <c r="AT2040" i="3"/>
  <c r="AT2041" i="3"/>
  <c r="AT2042" i="3"/>
  <c r="AT2043" i="3"/>
  <c r="AT2044" i="3"/>
  <c r="AT2045" i="3"/>
  <c r="AT2046" i="3"/>
  <c r="AT2047" i="3"/>
  <c r="AT2049" i="3"/>
  <c r="AT2050" i="3"/>
  <c r="AT2051" i="3"/>
  <c r="AT2052" i="3"/>
  <c r="AS4" i="3"/>
  <c r="AS5"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4" i="3"/>
  <c r="AS65" i="3"/>
  <c r="AS66" i="3"/>
  <c r="AS67" i="3"/>
  <c r="AS68" i="3"/>
  <c r="AS69" i="3"/>
  <c r="AS70" i="3"/>
  <c r="AS71" i="3"/>
  <c r="AS72" i="3"/>
  <c r="AS73" i="3"/>
  <c r="AS74" i="3"/>
  <c r="AS75" i="3"/>
  <c r="AS76" i="3"/>
  <c r="AS77" i="3"/>
  <c r="AS78" i="3"/>
  <c r="AS79" i="3"/>
  <c r="AS80" i="3"/>
  <c r="AS81" i="3"/>
  <c r="AS82"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9" i="3"/>
  <c r="AS110" i="3"/>
  <c r="AS111" i="3"/>
  <c r="AS112" i="3"/>
  <c r="AS113" i="3"/>
  <c r="AS114" i="3"/>
  <c r="AS115" i="3"/>
  <c r="AS116" i="3"/>
  <c r="AS117" i="3"/>
  <c r="AS119" i="3"/>
  <c r="AS120" i="3"/>
  <c r="AS121" i="3"/>
  <c r="AS122" i="3"/>
  <c r="AS124" i="3"/>
  <c r="AS125" i="3"/>
  <c r="AS126" i="3"/>
  <c r="AS127" i="3"/>
  <c r="AS128" i="3"/>
  <c r="AS129" i="3"/>
  <c r="AS130" i="3"/>
  <c r="AS131" i="3"/>
  <c r="AS132" i="3"/>
  <c r="AS133" i="3"/>
  <c r="AS134" i="3"/>
  <c r="AS135" i="3"/>
  <c r="AS136" i="3"/>
  <c r="AS137"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9" i="3"/>
  <c r="AS220" i="3"/>
  <c r="AS221" i="3"/>
  <c r="AS222" i="3"/>
  <c r="AS223" i="3"/>
  <c r="AS224" i="3"/>
  <c r="AS225" i="3"/>
  <c r="AS226" i="3"/>
  <c r="AS227" i="3"/>
  <c r="AS228" i="3"/>
  <c r="AS229" i="3"/>
  <c r="AS230" i="3"/>
  <c r="AS231" i="3"/>
  <c r="AS232" i="3"/>
  <c r="AS234" i="3"/>
  <c r="AS235" i="3"/>
  <c r="AS236" i="3"/>
  <c r="AS237" i="3"/>
  <c r="AS238" i="3"/>
  <c r="AS239" i="3"/>
  <c r="AS240" i="3"/>
  <c r="AS241" i="3"/>
  <c r="AS242" i="3"/>
  <c r="AS243" i="3"/>
  <c r="AS244" i="3"/>
  <c r="AS245" i="3"/>
  <c r="AS246" i="3"/>
  <c r="AS247" i="3"/>
  <c r="AS249" i="3"/>
  <c r="AS250" i="3"/>
  <c r="AS251" i="3"/>
  <c r="AS252" i="3"/>
  <c r="AS254" i="3"/>
  <c r="AS255" i="3"/>
  <c r="AS256" i="3"/>
  <c r="AS257" i="3"/>
  <c r="AS259" i="3"/>
  <c r="AS260" i="3"/>
  <c r="AS261" i="3"/>
  <c r="AS262" i="3"/>
  <c r="AS263" i="3"/>
  <c r="AS264" i="3"/>
  <c r="AS265" i="3"/>
  <c r="AS266" i="3"/>
  <c r="AS267" i="3"/>
  <c r="AS269" i="3"/>
  <c r="AS270" i="3"/>
  <c r="AS271" i="3"/>
  <c r="AS272" i="3"/>
  <c r="AS273" i="3"/>
  <c r="AS274" i="3"/>
  <c r="AS275" i="3"/>
  <c r="AS276" i="3"/>
  <c r="AS277" i="3"/>
  <c r="AS279" i="3"/>
  <c r="AS280" i="3"/>
  <c r="AS281" i="3"/>
  <c r="AS282" i="3"/>
  <c r="AS284" i="3"/>
  <c r="AS285" i="3"/>
  <c r="AS286" i="3"/>
  <c r="AS287" i="3"/>
  <c r="AS288" i="3"/>
  <c r="AS289" i="3"/>
  <c r="AS290" i="3"/>
  <c r="AS291" i="3"/>
  <c r="AS292" i="3"/>
  <c r="AS293" i="3"/>
  <c r="AS294" i="3"/>
  <c r="AS295" i="3"/>
  <c r="AS296" i="3"/>
  <c r="AS297" i="3"/>
  <c r="AS298" i="3"/>
  <c r="AS299" i="3"/>
  <c r="AS300" i="3"/>
  <c r="AS301" i="3"/>
  <c r="AS302" i="3"/>
  <c r="AS304" i="3"/>
  <c r="AS305" i="3"/>
  <c r="AS306" i="3"/>
  <c r="AS307" i="3"/>
  <c r="AS308" i="3"/>
  <c r="AS309" i="3"/>
  <c r="AS310" i="3"/>
  <c r="AS311" i="3"/>
  <c r="AS312" i="3"/>
  <c r="AS313" i="3"/>
  <c r="AS314" i="3"/>
  <c r="AS315" i="3"/>
  <c r="AS316" i="3"/>
  <c r="AS317" i="3"/>
  <c r="AS319" i="3"/>
  <c r="AS320" i="3"/>
  <c r="AS321" i="3"/>
  <c r="AS322" i="3"/>
  <c r="AS323" i="3"/>
  <c r="AS324" i="3"/>
  <c r="AS325" i="3"/>
  <c r="AS326" i="3"/>
  <c r="AS327" i="3"/>
  <c r="AS328" i="3"/>
  <c r="AS329" i="3"/>
  <c r="AS330" i="3"/>
  <c r="AS331" i="3"/>
  <c r="AS332" i="3"/>
  <c r="AS334" i="3"/>
  <c r="AS335" i="3"/>
  <c r="AS336" i="3"/>
  <c r="AS337" i="3"/>
  <c r="AS339" i="3"/>
  <c r="AS340" i="3"/>
  <c r="AS341" i="3"/>
  <c r="AS342" i="3"/>
  <c r="AS344" i="3"/>
  <c r="AS345" i="3"/>
  <c r="AS346" i="3"/>
  <c r="AS347"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9" i="3"/>
  <c r="AS380" i="3"/>
  <c r="AS381" i="3"/>
  <c r="AS382" i="3"/>
  <c r="AS384" i="3"/>
  <c r="AS385" i="3"/>
  <c r="AS386" i="3"/>
  <c r="AS387"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9" i="3"/>
  <c r="AS440" i="3"/>
  <c r="AS441" i="3"/>
  <c r="AS442" i="3"/>
  <c r="AS443" i="3"/>
  <c r="AS444" i="3"/>
  <c r="AS445" i="3"/>
  <c r="AS446" i="3"/>
  <c r="AS447" i="3"/>
  <c r="AS449" i="3"/>
  <c r="AS450" i="3"/>
  <c r="AS451" i="3"/>
  <c r="AS452" i="3"/>
  <c r="AS453" i="3"/>
  <c r="AS454" i="3"/>
  <c r="AS455" i="3"/>
  <c r="AS456" i="3"/>
  <c r="AS457" i="3"/>
  <c r="AS459" i="3"/>
  <c r="AS460" i="3"/>
  <c r="AS461" i="3"/>
  <c r="AS462" i="3"/>
  <c r="AS463" i="3"/>
  <c r="AS464" i="3"/>
  <c r="AS465" i="3"/>
  <c r="AS466" i="3"/>
  <c r="AS467"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9" i="3"/>
  <c r="AS500" i="3"/>
  <c r="AS501" i="3"/>
  <c r="AS502" i="3"/>
  <c r="AS503" i="3"/>
  <c r="AS504" i="3"/>
  <c r="AS505" i="3"/>
  <c r="AS506" i="3"/>
  <c r="AS507" i="3"/>
  <c r="AS508" i="3"/>
  <c r="AS509" i="3"/>
  <c r="AS510" i="3"/>
  <c r="AS511" i="3"/>
  <c r="AS512" i="3"/>
  <c r="AS513" i="3"/>
  <c r="AS514" i="3"/>
  <c r="AS515" i="3"/>
  <c r="AS516" i="3"/>
  <c r="AS517" i="3"/>
  <c r="AS519" i="3"/>
  <c r="AS520" i="3"/>
  <c r="AS521" i="3"/>
  <c r="AS522" i="3"/>
  <c r="AS523" i="3"/>
  <c r="AS524" i="3"/>
  <c r="AS525" i="3"/>
  <c r="AS526" i="3"/>
  <c r="AS527" i="3"/>
  <c r="AS529" i="3"/>
  <c r="AS530" i="3"/>
  <c r="AS531" i="3"/>
  <c r="AS532" i="3"/>
  <c r="AS534" i="3"/>
  <c r="AS535" i="3"/>
  <c r="AS536" i="3"/>
  <c r="AS537" i="3"/>
  <c r="AS538" i="3"/>
  <c r="AS539" i="3"/>
  <c r="AS540" i="3"/>
  <c r="AS541" i="3"/>
  <c r="AS542" i="3"/>
  <c r="AS543" i="3"/>
  <c r="AS544" i="3"/>
  <c r="AS545" i="3"/>
  <c r="AS546" i="3"/>
  <c r="AS547" i="3"/>
  <c r="AS549" i="3"/>
  <c r="AS550" i="3"/>
  <c r="AS551" i="3"/>
  <c r="AS552" i="3"/>
  <c r="AS553" i="3"/>
  <c r="AS554" i="3"/>
  <c r="AS555" i="3"/>
  <c r="AS556" i="3"/>
  <c r="AS557" i="3"/>
  <c r="AS558" i="3"/>
  <c r="AS559" i="3"/>
  <c r="AS560" i="3"/>
  <c r="AS561" i="3"/>
  <c r="AS562" i="3"/>
  <c r="AS564" i="3"/>
  <c r="AS565" i="3"/>
  <c r="AS566" i="3"/>
  <c r="AS567" i="3"/>
  <c r="AS569" i="3"/>
  <c r="AS570" i="3"/>
  <c r="AS571" i="3"/>
  <c r="AS572" i="3"/>
  <c r="AS573" i="3"/>
  <c r="AS574" i="3"/>
  <c r="AS575" i="3"/>
  <c r="AS576" i="3"/>
  <c r="AS577" i="3"/>
  <c r="AS578" i="3"/>
  <c r="AS579" i="3"/>
  <c r="AS580" i="3"/>
  <c r="AS581" i="3"/>
  <c r="AS582" i="3"/>
  <c r="AS583" i="3"/>
  <c r="AS584" i="3"/>
  <c r="AS585" i="3"/>
  <c r="AS586" i="3"/>
  <c r="AS587"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9" i="3"/>
  <c r="AS740" i="3"/>
  <c r="AS741" i="3"/>
  <c r="AS742" i="3"/>
  <c r="AS743" i="3"/>
  <c r="AS744" i="3"/>
  <c r="AS745" i="3"/>
  <c r="AS746" i="3"/>
  <c r="AS747" i="3"/>
  <c r="AS749" i="3"/>
  <c r="AS750" i="3"/>
  <c r="AS751" i="3"/>
  <c r="AS752" i="3"/>
  <c r="AS753" i="3"/>
  <c r="AS754" i="3"/>
  <c r="AS755" i="3"/>
  <c r="AS756" i="3"/>
  <c r="AS757" i="3"/>
  <c r="AS758" i="3"/>
  <c r="AS759" i="3"/>
  <c r="AS760" i="3"/>
  <c r="AS761" i="3"/>
  <c r="AS762"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9" i="3"/>
  <c r="AS790" i="3"/>
  <c r="AS791" i="3"/>
  <c r="AS792" i="3"/>
  <c r="AS794" i="3"/>
  <c r="AS795" i="3"/>
  <c r="AS796" i="3"/>
  <c r="AS797" i="3"/>
  <c r="AS799" i="3"/>
  <c r="AS800" i="3"/>
  <c r="AS801" i="3"/>
  <c r="AS802" i="3"/>
  <c r="AS803" i="3"/>
  <c r="AS804" i="3"/>
  <c r="AS805" i="3"/>
  <c r="AS806" i="3"/>
  <c r="AS807" i="3"/>
  <c r="AS809" i="3"/>
  <c r="AS810" i="3"/>
  <c r="AS811" i="3"/>
  <c r="AS812" i="3"/>
  <c r="AS813" i="3"/>
  <c r="AS814" i="3"/>
  <c r="AS815" i="3"/>
  <c r="AS816" i="3"/>
  <c r="AS817" i="3"/>
  <c r="AS818" i="3"/>
  <c r="AS819" i="3"/>
  <c r="AS820" i="3"/>
  <c r="AS821" i="3"/>
  <c r="AS822" i="3"/>
  <c r="AS824" i="3"/>
  <c r="AS825" i="3"/>
  <c r="AS826" i="3"/>
  <c r="AS827" i="3"/>
  <c r="AS828" i="3"/>
  <c r="AS829" i="3"/>
  <c r="AS830" i="3"/>
  <c r="AS831" i="3"/>
  <c r="AS832" i="3"/>
  <c r="AS834" i="3"/>
  <c r="AS835" i="3"/>
  <c r="AS836" i="3"/>
  <c r="AS837" i="3"/>
  <c r="AS839" i="3"/>
  <c r="AS840" i="3"/>
  <c r="AS841" i="3"/>
  <c r="AS842" i="3"/>
  <c r="AS843" i="3"/>
  <c r="AS844" i="3"/>
  <c r="AS845" i="3"/>
  <c r="AS846" i="3"/>
  <c r="AS847" i="3"/>
  <c r="AS849" i="3"/>
  <c r="AS850" i="3"/>
  <c r="AS851" i="3"/>
  <c r="AS852" i="3"/>
  <c r="AS854" i="3"/>
  <c r="AS855" i="3"/>
  <c r="AS856" i="3"/>
  <c r="AS857" i="3"/>
  <c r="AS858" i="3"/>
  <c r="AS859" i="3"/>
  <c r="AS860" i="3"/>
  <c r="AS861" i="3"/>
  <c r="AS862" i="3"/>
  <c r="AS863" i="3"/>
  <c r="AS864" i="3"/>
  <c r="AS865" i="3"/>
  <c r="AS866" i="3"/>
  <c r="AS867" i="3"/>
  <c r="AS868" i="3"/>
  <c r="AS869" i="3"/>
  <c r="AS870" i="3"/>
  <c r="AS871" i="3"/>
  <c r="AS872" i="3"/>
  <c r="AS874" i="3"/>
  <c r="AS875" i="3"/>
  <c r="AS876" i="3"/>
  <c r="AS877" i="3"/>
  <c r="AS878" i="3"/>
  <c r="AS879" i="3"/>
  <c r="AS880" i="3"/>
  <c r="AS881" i="3"/>
  <c r="AS882" i="3"/>
  <c r="AS884" i="3"/>
  <c r="AS885" i="3"/>
  <c r="AS886" i="3"/>
  <c r="AS887" i="3"/>
  <c r="AS889" i="3"/>
  <c r="AS890" i="3"/>
  <c r="AS891" i="3"/>
  <c r="AS892" i="3"/>
  <c r="AS893" i="3"/>
  <c r="AS894" i="3"/>
  <c r="AS895" i="3"/>
  <c r="AS896" i="3"/>
  <c r="AS897" i="3"/>
  <c r="AS898" i="3"/>
  <c r="AS899" i="3"/>
  <c r="AS900" i="3"/>
  <c r="AS901" i="3"/>
  <c r="AS902" i="3"/>
  <c r="AS904" i="3"/>
  <c r="AS905" i="3"/>
  <c r="AS906" i="3"/>
  <c r="AS907" i="3"/>
  <c r="AS908" i="3"/>
  <c r="AS909" i="3"/>
  <c r="AS910" i="3"/>
  <c r="AS911" i="3"/>
  <c r="AS912" i="3"/>
  <c r="AS913" i="3"/>
  <c r="AS914" i="3"/>
  <c r="AS915" i="3"/>
  <c r="AS916" i="3"/>
  <c r="AS917" i="3"/>
  <c r="AS919" i="3"/>
  <c r="AS920" i="3"/>
  <c r="AS921" i="3"/>
  <c r="AS922" i="3"/>
  <c r="AS923" i="3"/>
  <c r="AS924" i="3"/>
  <c r="AS925" i="3"/>
  <c r="AS926" i="3"/>
  <c r="AS927" i="3"/>
  <c r="AS928" i="3"/>
  <c r="AS929" i="3"/>
  <c r="AS930" i="3"/>
  <c r="AS931" i="3"/>
  <c r="AS932" i="3"/>
  <c r="AS934" i="3"/>
  <c r="AS935" i="3"/>
  <c r="AS936" i="3"/>
  <c r="AS937" i="3"/>
  <c r="AS939" i="3"/>
  <c r="AS940" i="3"/>
  <c r="AS941" i="3"/>
  <c r="AS942" i="3"/>
  <c r="AS943" i="3"/>
  <c r="AS944" i="3"/>
  <c r="AS945" i="3"/>
  <c r="AS946" i="3"/>
  <c r="AS947" i="3"/>
  <c r="AS949" i="3"/>
  <c r="AS950" i="3"/>
  <c r="AS951" i="3"/>
  <c r="AS952" i="3"/>
  <c r="AS954" i="3"/>
  <c r="AS955" i="3"/>
  <c r="AS956" i="3"/>
  <c r="AS957" i="3"/>
  <c r="AS959" i="3"/>
  <c r="AS960" i="3"/>
  <c r="AS961" i="3"/>
  <c r="AS962" i="3"/>
  <c r="AS963" i="3"/>
  <c r="AS964" i="3"/>
  <c r="AS965" i="3"/>
  <c r="AS966" i="3"/>
  <c r="AS967" i="3"/>
  <c r="AS969" i="3"/>
  <c r="AS970" i="3"/>
  <c r="AS971" i="3"/>
  <c r="AS972" i="3"/>
  <c r="AS974" i="3"/>
  <c r="AS975" i="3"/>
  <c r="AS976" i="3"/>
  <c r="AS977" i="3"/>
  <c r="AS978" i="3"/>
  <c r="AS979" i="3"/>
  <c r="AS980" i="3"/>
  <c r="AS981" i="3"/>
  <c r="AS982" i="3"/>
  <c r="AS983" i="3"/>
  <c r="AS984" i="3"/>
  <c r="AS985" i="3"/>
  <c r="AS986" i="3"/>
  <c r="AS987" i="3"/>
  <c r="AS988" i="3"/>
  <c r="AS989" i="3"/>
  <c r="AS990" i="3"/>
  <c r="AS991" i="3"/>
  <c r="AS992" i="3"/>
  <c r="AS994" i="3"/>
  <c r="AS995" i="3"/>
  <c r="AS996" i="3"/>
  <c r="AS997" i="3"/>
  <c r="AS998" i="3"/>
  <c r="AS999" i="3"/>
  <c r="AS1000" i="3"/>
  <c r="AS1001" i="3"/>
  <c r="AS1002" i="3"/>
  <c r="AS1003" i="3"/>
  <c r="AS1004" i="3"/>
  <c r="AS1005" i="3"/>
  <c r="AS1006" i="3"/>
  <c r="AS1007" i="3"/>
  <c r="AS1008" i="3"/>
  <c r="AS1009" i="3"/>
  <c r="AS1010" i="3"/>
  <c r="AS1011" i="3"/>
  <c r="AS1012" i="3"/>
  <c r="AS1013" i="3"/>
  <c r="AS1014" i="3"/>
  <c r="AS1015" i="3"/>
  <c r="AS1016" i="3"/>
  <c r="AS1017" i="3"/>
  <c r="AS1018" i="3"/>
  <c r="AS1019" i="3"/>
  <c r="AS1020" i="3"/>
  <c r="AS1021" i="3"/>
  <c r="AS1022" i="3"/>
  <c r="AS1023" i="3"/>
  <c r="AS1024" i="3"/>
  <c r="AS1025" i="3"/>
  <c r="AS1026" i="3"/>
  <c r="AS1027" i="3"/>
  <c r="AS1028" i="3"/>
  <c r="AS1029" i="3"/>
  <c r="AS1030" i="3"/>
  <c r="AS1031" i="3"/>
  <c r="AS1032" i="3"/>
  <c r="AS1033" i="3"/>
  <c r="AS1034" i="3"/>
  <c r="AS1035" i="3"/>
  <c r="AS1036" i="3"/>
  <c r="AS1037" i="3"/>
  <c r="AS1038" i="3"/>
  <c r="AS1039" i="3"/>
  <c r="AS1040" i="3"/>
  <c r="AS1041" i="3"/>
  <c r="AS1042" i="3"/>
  <c r="AS1043" i="3"/>
  <c r="AS1044" i="3"/>
  <c r="AS1045" i="3"/>
  <c r="AS1046" i="3"/>
  <c r="AS1047" i="3"/>
  <c r="AS1049" i="3"/>
  <c r="AS1050" i="3"/>
  <c r="AS1051" i="3"/>
  <c r="AS1052" i="3"/>
  <c r="AS1054" i="3"/>
  <c r="AS1055" i="3"/>
  <c r="AS1056" i="3"/>
  <c r="AS1057" i="3"/>
  <c r="AS1058" i="3"/>
  <c r="AS1059" i="3"/>
  <c r="AS1060" i="3"/>
  <c r="AS1061" i="3"/>
  <c r="AS1062" i="3"/>
  <c r="AS1063" i="3"/>
  <c r="AS1064" i="3"/>
  <c r="AS1065" i="3"/>
  <c r="AS1066" i="3"/>
  <c r="AS1067" i="3"/>
  <c r="AS1069" i="3"/>
  <c r="AS1070" i="3"/>
  <c r="AS1071" i="3"/>
  <c r="AS1072" i="3"/>
  <c r="AS1073" i="3"/>
  <c r="AS1074" i="3"/>
  <c r="AS1075" i="3"/>
  <c r="AS1076" i="3"/>
  <c r="AS1077" i="3"/>
  <c r="AS1078" i="3"/>
  <c r="AS1079" i="3"/>
  <c r="AS1080" i="3"/>
  <c r="AS1081" i="3"/>
  <c r="AS1082" i="3"/>
  <c r="AS1083" i="3"/>
  <c r="AS1084" i="3"/>
  <c r="AS1085" i="3"/>
  <c r="AS1086" i="3"/>
  <c r="AS1087" i="3"/>
  <c r="AS1089" i="3"/>
  <c r="AS1090" i="3"/>
  <c r="AS1091" i="3"/>
  <c r="AS1092" i="3"/>
  <c r="AS1094" i="3"/>
  <c r="AS1095" i="3"/>
  <c r="AS1096" i="3"/>
  <c r="AS1097" i="3"/>
  <c r="AS1099" i="3"/>
  <c r="AS1100" i="3"/>
  <c r="AS1101" i="3"/>
  <c r="AS1102" i="3"/>
  <c r="AS1103" i="3"/>
  <c r="AS1104" i="3"/>
  <c r="AS1105" i="3"/>
  <c r="AS1106" i="3"/>
  <c r="AS1107" i="3"/>
  <c r="AS1108" i="3"/>
  <c r="AS1109" i="3"/>
  <c r="AS1110" i="3"/>
  <c r="AS1111" i="3"/>
  <c r="AS1112" i="3"/>
  <c r="AS1114" i="3"/>
  <c r="AS1115" i="3"/>
  <c r="AS1116" i="3"/>
  <c r="AS1117" i="3"/>
  <c r="AS1119" i="3"/>
  <c r="AS1120" i="3"/>
  <c r="AS1121" i="3"/>
  <c r="AS1122" i="3"/>
  <c r="AS1124" i="3"/>
  <c r="AS1125" i="3"/>
  <c r="AS1126" i="3"/>
  <c r="AS1127" i="3"/>
  <c r="AS1129" i="3"/>
  <c r="AS1130" i="3"/>
  <c r="AS1131" i="3"/>
  <c r="AS1132" i="3"/>
  <c r="AS1133" i="3"/>
  <c r="AS1134" i="3"/>
  <c r="AS1135" i="3"/>
  <c r="AS1136" i="3"/>
  <c r="AS1137" i="3"/>
  <c r="AS1138" i="3"/>
  <c r="AS1139" i="3"/>
  <c r="AS1140" i="3"/>
  <c r="AS1141" i="3"/>
  <c r="AS1142" i="3"/>
  <c r="AS1143" i="3"/>
  <c r="AS1144" i="3"/>
  <c r="AS1145" i="3"/>
  <c r="AS1146" i="3"/>
  <c r="AS1147" i="3"/>
  <c r="AS1148" i="3"/>
  <c r="AS1149" i="3"/>
  <c r="AS1150" i="3"/>
  <c r="AS1151" i="3"/>
  <c r="AS1152" i="3"/>
  <c r="AS1153" i="3"/>
  <c r="AS1154" i="3"/>
  <c r="AS1155" i="3"/>
  <c r="AS1156" i="3"/>
  <c r="AS1157" i="3"/>
  <c r="AS1159" i="3"/>
  <c r="AS1160" i="3"/>
  <c r="AS1161" i="3"/>
  <c r="AS1162" i="3"/>
  <c r="AS1163" i="3"/>
  <c r="AS1164" i="3"/>
  <c r="AS1165" i="3"/>
  <c r="AS1166" i="3"/>
  <c r="AS1167" i="3"/>
  <c r="AS1168" i="3"/>
  <c r="AS1169" i="3"/>
  <c r="AS1170" i="3"/>
  <c r="AS1171" i="3"/>
  <c r="AS1172" i="3"/>
  <c r="AS1173" i="3"/>
  <c r="AS1174" i="3"/>
  <c r="AS1175" i="3"/>
  <c r="AS1176" i="3"/>
  <c r="AS1177" i="3"/>
  <c r="AS1178" i="3"/>
  <c r="AS1179" i="3"/>
  <c r="AS1180" i="3"/>
  <c r="AS1181" i="3"/>
  <c r="AS1182" i="3"/>
  <c r="AS1183" i="3"/>
  <c r="AS1184" i="3"/>
  <c r="AS1185" i="3"/>
  <c r="AS1186" i="3"/>
  <c r="AS1187" i="3"/>
  <c r="AS1188" i="3"/>
  <c r="AS1189" i="3"/>
  <c r="AS1190" i="3"/>
  <c r="AS1191" i="3"/>
  <c r="AS1192" i="3"/>
  <c r="AS1193" i="3"/>
  <c r="AS1194" i="3"/>
  <c r="AS1195" i="3"/>
  <c r="AS1196" i="3"/>
  <c r="AS1197" i="3"/>
  <c r="AS1198" i="3"/>
  <c r="AS1199" i="3"/>
  <c r="AS1200" i="3"/>
  <c r="AS1201" i="3"/>
  <c r="AS1202" i="3"/>
  <c r="AS1203" i="3"/>
  <c r="AS1204" i="3"/>
  <c r="AS1205" i="3"/>
  <c r="AS1206" i="3"/>
  <c r="AS1207" i="3"/>
  <c r="AS1208" i="3"/>
  <c r="AS1209" i="3"/>
  <c r="AS1210" i="3"/>
  <c r="AS1211" i="3"/>
  <c r="AS1212" i="3"/>
  <c r="AS1214" i="3"/>
  <c r="AS1215" i="3"/>
  <c r="AS1216" i="3"/>
  <c r="AS1217" i="3"/>
  <c r="AS1218" i="3"/>
  <c r="AS1219" i="3"/>
  <c r="AS1220" i="3"/>
  <c r="AS1221" i="3"/>
  <c r="AS1222" i="3"/>
  <c r="AS1223" i="3"/>
  <c r="AS1224" i="3"/>
  <c r="AS1225" i="3"/>
  <c r="AS1226" i="3"/>
  <c r="AS1227" i="3"/>
  <c r="AS1228" i="3"/>
  <c r="AS1229" i="3"/>
  <c r="AS1230" i="3"/>
  <c r="AS1231" i="3"/>
  <c r="AS1232" i="3"/>
  <c r="AS1233" i="3"/>
  <c r="AS1234" i="3"/>
  <c r="AS1235" i="3"/>
  <c r="AS1236" i="3"/>
  <c r="AS1237" i="3"/>
  <c r="AS1238" i="3"/>
  <c r="AS1239" i="3"/>
  <c r="AS1240" i="3"/>
  <c r="AS1241" i="3"/>
  <c r="AS1242" i="3"/>
  <c r="AS1243" i="3"/>
  <c r="AS1244" i="3"/>
  <c r="AS1245" i="3"/>
  <c r="AS1246" i="3"/>
  <c r="AS1247" i="3"/>
  <c r="AS1248" i="3"/>
  <c r="AS1249" i="3"/>
  <c r="AS1250" i="3"/>
  <c r="AS1251" i="3"/>
  <c r="AS1252" i="3"/>
  <c r="AS1253" i="3"/>
  <c r="AS1254" i="3"/>
  <c r="AS1255" i="3"/>
  <c r="AS1256" i="3"/>
  <c r="AS1257" i="3"/>
  <c r="AS1258" i="3"/>
  <c r="AS1259" i="3"/>
  <c r="AS1260" i="3"/>
  <c r="AS1261" i="3"/>
  <c r="AS1262" i="3"/>
  <c r="AS1263" i="3"/>
  <c r="AS1264" i="3"/>
  <c r="AS1265" i="3"/>
  <c r="AS1266" i="3"/>
  <c r="AS1267" i="3"/>
  <c r="AS1268" i="3"/>
  <c r="AS1269" i="3"/>
  <c r="AS1270" i="3"/>
  <c r="AS1271" i="3"/>
  <c r="AS1272" i="3"/>
  <c r="AS1273" i="3"/>
  <c r="AS1274" i="3"/>
  <c r="AS1275" i="3"/>
  <c r="AS1276" i="3"/>
  <c r="AS1277" i="3"/>
  <c r="AS1278" i="3"/>
  <c r="AS1279" i="3"/>
  <c r="AS1280" i="3"/>
  <c r="AS1281" i="3"/>
  <c r="AS1282" i="3"/>
  <c r="AS1283" i="3"/>
  <c r="AS1284" i="3"/>
  <c r="AS1285" i="3"/>
  <c r="AS1286" i="3"/>
  <c r="AS1287" i="3"/>
  <c r="AS1288" i="3"/>
  <c r="AS1289" i="3"/>
  <c r="AS1290" i="3"/>
  <c r="AS1291" i="3"/>
  <c r="AS1292" i="3"/>
  <c r="AS1293" i="3"/>
  <c r="AS1294" i="3"/>
  <c r="AS1295" i="3"/>
  <c r="AS1296" i="3"/>
  <c r="AS1297" i="3"/>
  <c r="AS1298" i="3"/>
  <c r="AS1299" i="3"/>
  <c r="AS1300" i="3"/>
  <c r="AS1301" i="3"/>
  <c r="AS1302" i="3"/>
  <c r="AS1303" i="3"/>
  <c r="AS1304" i="3"/>
  <c r="AS1305" i="3"/>
  <c r="AS1306" i="3"/>
  <c r="AS1307" i="3"/>
  <c r="AS1308" i="3"/>
  <c r="AS1309" i="3"/>
  <c r="AS1310" i="3"/>
  <c r="AS1311" i="3"/>
  <c r="AS1312" i="3"/>
  <c r="AS1314" i="3"/>
  <c r="AS1315" i="3"/>
  <c r="AS1316" i="3"/>
  <c r="AS1317" i="3"/>
  <c r="AS1318" i="3"/>
  <c r="AS1319" i="3"/>
  <c r="AS1320" i="3"/>
  <c r="AS1321" i="3"/>
  <c r="AS1322" i="3"/>
  <c r="AS1324" i="3"/>
  <c r="AS1325" i="3"/>
  <c r="AS1326" i="3"/>
  <c r="AS1327" i="3"/>
  <c r="AS1328" i="3"/>
  <c r="AS1329" i="3"/>
  <c r="AS1330" i="3"/>
  <c r="AS1331" i="3"/>
  <c r="AS1332" i="3"/>
  <c r="AS1333" i="3"/>
  <c r="AS1334" i="3"/>
  <c r="AS1335" i="3"/>
  <c r="AS1336" i="3"/>
  <c r="AS1337" i="3"/>
  <c r="AS1339" i="3"/>
  <c r="AS1340" i="3"/>
  <c r="AS1341" i="3"/>
  <c r="AS1342" i="3"/>
  <c r="AS1343" i="3"/>
  <c r="AS1344" i="3"/>
  <c r="AS1345" i="3"/>
  <c r="AS1346" i="3"/>
  <c r="AS1347" i="3"/>
  <c r="AS1348" i="3"/>
  <c r="AS1349" i="3"/>
  <c r="AS1350" i="3"/>
  <c r="AS1351" i="3"/>
  <c r="AS1352" i="3"/>
  <c r="AS1353" i="3"/>
  <c r="AS1354" i="3"/>
  <c r="AS1355" i="3"/>
  <c r="AS1356" i="3"/>
  <c r="AS1357" i="3"/>
  <c r="AS1359" i="3"/>
  <c r="AS1360" i="3"/>
  <c r="AS1361" i="3"/>
  <c r="AS1362" i="3"/>
  <c r="AS1364" i="3"/>
  <c r="AS1365" i="3"/>
  <c r="AS1366" i="3"/>
  <c r="AS1367" i="3"/>
  <c r="AS1368" i="3"/>
  <c r="AS1369" i="3"/>
  <c r="AS1370" i="3"/>
  <c r="AS1371" i="3"/>
  <c r="AS1372" i="3"/>
  <c r="AS1373" i="3"/>
  <c r="AS1374" i="3"/>
  <c r="AS1375" i="3"/>
  <c r="AS1376" i="3"/>
  <c r="AS1377" i="3"/>
  <c r="AS1378" i="3"/>
  <c r="AS1379" i="3"/>
  <c r="AS1380" i="3"/>
  <c r="AS1381" i="3"/>
  <c r="AS1382" i="3"/>
  <c r="AS1384" i="3"/>
  <c r="AS1385" i="3"/>
  <c r="AS1386" i="3"/>
  <c r="AS1387" i="3"/>
  <c r="AS1388" i="3"/>
  <c r="AS1389" i="3"/>
  <c r="AS1390" i="3"/>
  <c r="AS1391" i="3"/>
  <c r="AS1392" i="3"/>
  <c r="AS1394" i="3"/>
  <c r="AS1395" i="3"/>
  <c r="AS1396" i="3"/>
  <c r="AS1397" i="3"/>
  <c r="AS1399" i="3"/>
  <c r="AS1400" i="3"/>
  <c r="AS1401" i="3"/>
  <c r="AS1402" i="3"/>
  <c r="AS1403" i="3"/>
  <c r="AS1404" i="3"/>
  <c r="AS1405" i="3"/>
  <c r="AS1406" i="3"/>
  <c r="AS1407" i="3"/>
  <c r="AS1409" i="3"/>
  <c r="AS1410" i="3"/>
  <c r="AS1411" i="3"/>
  <c r="AS1412" i="3"/>
  <c r="AS1413" i="3"/>
  <c r="AS1414" i="3"/>
  <c r="AS1415" i="3"/>
  <c r="AS1416" i="3"/>
  <c r="AS1417" i="3"/>
  <c r="AS1418" i="3"/>
  <c r="AS1419" i="3"/>
  <c r="AS1420" i="3"/>
  <c r="AS1421" i="3"/>
  <c r="AS1422" i="3"/>
  <c r="AS1423" i="3"/>
  <c r="AS1424" i="3"/>
  <c r="AS1425" i="3"/>
  <c r="AS1426" i="3"/>
  <c r="AS1427" i="3"/>
  <c r="AS1429" i="3"/>
  <c r="AS1430" i="3"/>
  <c r="AS1431" i="3"/>
  <c r="AS1432" i="3"/>
  <c r="AS1434" i="3"/>
  <c r="AS1435" i="3"/>
  <c r="AS1436" i="3"/>
  <c r="AS1437" i="3"/>
  <c r="AS1438" i="3"/>
  <c r="AS1439" i="3"/>
  <c r="AS1440" i="3"/>
  <c r="AS1441" i="3"/>
  <c r="AS1442" i="3"/>
  <c r="AS1443" i="3"/>
  <c r="AS1444" i="3"/>
  <c r="AS1445" i="3"/>
  <c r="AS1446" i="3"/>
  <c r="AS1447" i="3"/>
  <c r="AS1449" i="3"/>
  <c r="AS1450" i="3"/>
  <c r="AS1451" i="3"/>
  <c r="AS1452" i="3"/>
  <c r="AS1453" i="3"/>
  <c r="AS1454" i="3"/>
  <c r="AS1455" i="3"/>
  <c r="AS1456" i="3"/>
  <c r="AS1457" i="3"/>
  <c r="AS1459" i="3"/>
  <c r="AS1460" i="3"/>
  <c r="AS1461" i="3"/>
  <c r="AS1462" i="3"/>
  <c r="AS1463" i="3"/>
  <c r="AS1464" i="3"/>
  <c r="AS1465" i="3"/>
  <c r="AS1466" i="3"/>
  <c r="AS1467" i="3"/>
  <c r="AS1469" i="3"/>
  <c r="AS1470" i="3"/>
  <c r="AS1471" i="3"/>
  <c r="AS1472" i="3"/>
  <c r="AS1474" i="3"/>
  <c r="AS1475" i="3"/>
  <c r="AS1476" i="3"/>
  <c r="AS1477" i="3"/>
  <c r="AS1478" i="3"/>
  <c r="AS1479" i="3"/>
  <c r="AS1480" i="3"/>
  <c r="AS1481" i="3"/>
  <c r="AS1482" i="3"/>
  <c r="AS1484" i="3"/>
  <c r="AS1485" i="3"/>
  <c r="AS1486" i="3"/>
  <c r="AS1487" i="3"/>
  <c r="AS1489" i="3"/>
  <c r="AS1490" i="3"/>
  <c r="AS1491" i="3"/>
  <c r="AS1492" i="3"/>
  <c r="AS1493" i="3"/>
  <c r="AS1494" i="3"/>
  <c r="AS1495" i="3"/>
  <c r="AS1496" i="3"/>
  <c r="AS1497" i="3"/>
  <c r="AS1498" i="3"/>
  <c r="AS1499" i="3"/>
  <c r="AS1500" i="3"/>
  <c r="AS1501" i="3"/>
  <c r="AS1502" i="3"/>
  <c r="AS1504" i="3"/>
  <c r="AS1505" i="3"/>
  <c r="AS1506" i="3"/>
  <c r="AS1507" i="3"/>
  <c r="AS1508" i="3"/>
  <c r="AS1509" i="3"/>
  <c r="AS1510" i="3"/>
  <c r="AS1511" i="3"/>
  <c r="AS1512" i="3"/>
  <c r="AS1513" i="3"/>
  <c r="AS1514" i="3"/>
  <c r="AS1515" i="3"/>
  <c r="AS1516" i="3"/>
  <c r="AS1517" i="3"/>
  <c r="AS1518" i="3"/>
  <c r="AS1519" i="3"/>
  <c r="AS1520" i="3"/>
  <c r="AS1521" i="3"/>
  <c r="AS1522" i="3"/>
  <c r="AS1523" i="3"/>
  <c r="AS1524" i="3"/>
  <c r="AS1525" i="3"/>
  <c r="AS1526" i="3"/>
  <c r="AS1527" i="3"/>
  <c r="AS1529" i="3"/>
  <c r="AS1530" i="3"/>
  <c r="AS1531" i="3"/>
  <c r="AS1532" i="3"/>
  <c r="AS1533" i="3"/>
  <c r="AS1534" i="3"/>
  <c r="AS1535" i="3"/>
  <c r="AS1536" i="3"/>
  <c r="AS1537" i="3"/>
  <c r="AS1538" i="3"/>
  <c r="AS1539" i="3"/>
  <c r="AS1540" i="3"/>
  <c r="AS1541" i="3"/>
  <c r="AS1542" i="3"/>
  <c r="AS1543" i="3"/>
  <c r="AS1544" i="3"/>
  <c r="AS1545" i="3"/>
  <c r="AS1546" i="3"/>
  <c r="AS1547" i="3"/>
  <c r="AS1549" i="3"/>
  <c r="AS1550" i="3"/>
  <c r="AS1551" i="3"/>
  <c r="AS1552" i="3"/>
  <c r="AS1553" i="3"/>
  <c r="AS1554" i="3"/>
  <c r="AS1555" i="3"/>
  <c r="AS1556" i="3"/>
  <c r="AS1557" i="3"/>
  <c r="AS1558" i="3"/>
  <c r="AS1559" i="3"/>
  <c r="AS1560" i="3"/>
  <c r="AS1561" i="3"/>
  <c r="AS1562" i="3"/>
  <c r="AS1563" i="3"/>
  <c r="AS1564" i="3"/>
  <c r="AS1565" i="3"/>
  <c r="AS1566" i="3"/>
  <c r="AS1567" i="3"/>
  <c r="AS1568" i="3"/>
  <c r="AS1569" i="3"/>
  <c r="AS1570" i="3"/>
  <c r="AS1571" i="3"/>
  <c r="AS1572" i="3"/>
  <c r="AS1573" i="3"/>
  <c r="AS1574" i="3"/>
  <c r="AS1575" i="3"/>
  <c r="AS1576" i="3"/>
  <c r="AS1577" i="3"/>
  <c r="AS1578" i="3"/>
  <c r="AS1579" i="3"/>
  <c r="AS1580" i="3"/>
  <c r="AS1581" i="3"/>
  <c r="AS1582" i="3"/>
  <c r="AS1583" i="3"/>
  <c r="AS1584" i="3"/>
  <c r="AS1585" i="3"/>
  <c r="AS1586" i="3"/>
  <c r="AS1587" i="3"/>
  <c r="AS1588" i="3"/>
  <c r="AS1589" i="3"/>
  <c r="AS1590" i="3"/>
  <c r="AS1591" i="3"/>
  <c r="AS1592" i="3"/>
  <c r="AS1593" i="3"/>
  <c r="AS1594" i="3"/>
  <c r="AS1595" i="3"/>
  <c r="AS1596" i="3"/>
  <c r="AS1597" i="3"/>
  <c r="AS1599" i="3"/>
  <c r="AS1600" i="3"/>
  <c r="AS1601" i="3"/>
  <c r="AS1602" i="3"/>
  <c r="AS1603" i="3"/>
  <c r="AS1604" i="3"/>
  <c r="AS1605" i="3"/>
  <c r="AS1606" i="3"/>
  <c r="AS1607" i="3"/>
  <c r="AS1608" i="3"/>
  <c r="AS1609" i="3"/>
  <c r="AS1610" i="3"/>
  <c r="AS1611" i="3"/>
  <c r="AS1612" i="3"/>
  <c r="AS1613" i="3"/>
  <c r="AS1614" i="3"/>
  <c r="AS1615" i="3"/>
  <c r="AS1616" i="3"/>
  <c r="AS1617" i="3"/>
  <c r="AS1618" i="3"/>
  <c r="AS1619" i="3"/>
  <c r="AS1620" i="3"/>
  <c r="AS1621" i="3"/>
  <c r="AS1622" i="3"/>
  <c r="AS1623" i="3"/>
  <c r="AS1624" i="3"/>
  <c r="AS1625" i="3"/>
  <c r="AS1626" i="3"/>
  <c r="AS1627" i="3"/>
  <c r="AS1628" i="3"/>
  <c r="AS1629" i="3"/>
  <c r="AS1630" i="3"/>
  <c r="AS1631" i="3"/>
  <c r="AS1632" i="3"/>
  <c r="AS1633" i="3"/>
  <c r="AS1634" i="3"/>
  <c r="AS1635" i="3"/>
  <c r="AS1636" i="3"/>
  <c r="AS1637" i="3"/>
  <c r="AS1639" i="3"/>
  <c r="AS1640" i="3"/>
  <c r="AS1641" i="3"/>
  <c r="AS1642" i="3"/>
  <c r="AS1643" i="3"/>
  <c r="AS1644" i="3"/>
  <c r="AS1645" i="3"/>
  <c r="AS1646" i="3"/>
  <c r="AS1647" i="3"/>
  <c r="AS1648" i="3"/>
  <c r="AS1649" i="3"/>
  <c r="AS1650" i="3"/>
  <c r="AS1651" i="3"/>
  <c r="AS1652" i="3"/>
  <c r="AS1653" i="3"/>
  <c r="AS1654" i="3"/>
  <c r="AS1655" i="3"/>
  <c r="AS1656" i="3"/>
  <c r="AS1657" i="3"/>
  <c r="AS1658" i="3"/>
  <c r="AS1659" i="3"/>
  <c r="AS1660" i="3"/>
  <c r="AS1661" i="3"/>
  <c r="AS1662" i="3"/>
  <c r="AS1663" i="3"/>
  <c r="AS1664" i="3"/>
  <c r="AS1665" i="3"/>
  <c r="AS1666" i="3"/>
  <c r="AS1667" i="3"/>
  <c r="AS1668" i="3"/>
  <c r="AS1669" i="3"/>
  <c r="AS1670" i="3"/>
  <c r="AS1671" i="3"/>
  <c r="AS1672" i="3"/>
  <c r="AS1673" i="3"/>
  <c r="AS1674" i="3"/>
  <c r="AS1675" i="3"/>
  <c r="AS1676" i="3"/>
  <c r="AS1677" i="3"/>
  <c r="AS1678" i="3"/>
  <c r="AS1679" i="3"/>
  <c r="AS1680" i="3"/>
  <c r="AS1681" i="3"/>
  <c r="AS1682" i="3"/>
  <c r="AS1684" i="3"/>
  <c r="AS1685" i="3"/>
  <c r="AS1686" i="3"/>
  <c r="AS1687" i="3"/>
  <c r="AS1689" i="3"/>
  <c r="AS1690" i="3"/>
  <c r="AS1691" i="3"/>
  <c r="AS1692" i="3"/>
  <c r="AS1694" i="3"/>
  <c r="AS1695" i="3"/>
  <c r="AS1696" i="3"/>
  <c r="AS1697" i="3"/>
  <c r="AS1698" i="3"/>
  <c r="AS1699" i="3"/>
  <c r="AS1700" i="3"/>
  <c r="AS1701" i="3"/>
  <c r="AS1702" i="3"/>
  <c r="AS1704" i="3"/>
  <c r="AS1705" i="3"/>
  <c r="AS1706" i="3"/>
  <c r="AS1707" i="3"/>
  <c r="AS1708" i="3"/>
  <c r="AS1709" i="3"/>
  <c r="AS1710" i="3"/>
  <c r="AS1711" i="3"/>
  <c r="AS1712" i="3"/>
  <c r="AS1713" i="3"/>
  <c r="AS1714" i="3"/>
  <c r="AS1715" i="3"/>
  <c r="AS1716" i="3"/>
  <c r="AS1717" i="3"/>
  <c r="AS1718" i="3"/>
  <c r="AS1719" i="3"/>
  <c r="AS1720" i="3"/>
  <c r="AS1721" i="3"/>
  <c r="AS1722" i="3"/>
  <c r="AS1723" i="3"/>
  <c r="AS1724" i="3"/>
  <c r="AS1725" i="3"/>
  <c r="AS1726" i="3"/>
  <c r="AS1727" i="3"/>
  <c r="AS1728" i="3"/>
  <c r="AS1729" i="3"/>
  <c r="AS1730" i="3"/>
  <c r="AS1731" i="3"/>
  <c r="AS1732" i="3"/>
  <c r="AS1733" i="3"/>
  <c r="AS1734" i="3"/>
  <c r="AS1735" i="3"/>
  <c r="AS1736" i="3"/>
  <c r="AS1737" i="3"/>
  <c r="AS1738" i="3"/>
  <c r="AS1739" i="3"/>
  <c r="AS1740" i="3"/>
  <c r="AS1741" i="3"/>
  <c r="AS1742" i="3"/>
  <c r="AS1743" i="3"/>
  <c r="AS1744" i="3"/>
  <c r="AS1745" i="3"/>
  <c r="AS1746" i="3"/>
  <c r="AS1747" i="3"/>
  <c r="AS1748" i="3"/>
  <c r="AS1749" i="3"/>
  <c r="AS1750" i="3"/>
  <c r="AS1751" i="3"/>
  <c r="AS1752" i="3"/>
  <c r="AS1753" i="3"/>
  <c r="AS1754" i="3"/>
  <c r="AS1755" i="3"/>
  <c r="AS1756" i="3"/>
  <c r="AS1757" i="3"/>
  <c r="AS1758" i="3"/>
  <c r="AS1759" i="3"/>
  <c r="AS1760" i="3"/>
  <c r="AS1761" i="3"/>
  <c r="AS1762" i="3"/>
  <c r="AS1763" i="3"/>
  <c r="AS1764" i="3"/>
  <c r="AS1765" i="3"/>
  <c r="AS1766" i="3"/>
  <c r="AS1767" i="3"/>
  <c r="AS1769" i="3"/>
  <c r="AS1770" i="3"/>
  <c r="AS1771" i="3"/>
  <c r="AS1772" i="3"/>
  <c r="AS1773" i="3"/>
  <c r="AS1774" i="3"/>
  <c r="AS1775" i="3"/>
  <c r="AS1776" i="3"/>
  <c r="AS1777" i="3"/>
  <c r="AS1778" i="3"/>
  <c r="AS1779" i="3"/>
  <c r="AS1780" i="3"/>
  <c r="AS1781" i="3"/>
  <c r="AS1782" i="3"/>
  <c r="AS1783" i="3"/>
  <c r="AS1784" i="3"/>
  <c r="AS1785" i="3"/>
  <c r="AS1786" i="3"/>
  <c r="AS1787" i="3"/>
  <c r="AS1788" i="3"/>
  <c r="AS1789" i="3"/>
  <c r="AS1790" i="3"/>
  <c r="AS1791" i="3"/>
  <c r="AS1792" i="3"/>
  <c r="AS1793" i="3"/>
  <c r="AS1794" i="3"/>
  <c r="AS1795" i="3"/>
  <c r="AS1796" i="3"/>
  <c r="AS1797" i="3"/>
  <c r="AS1798" i="3"/>
  <c r="AS1799" i="3"/>
  <c r="AS1800" i="3"/>
  <c r="AS1801" i="3"/>
  <c r="AS1802" i="3"/>
  <c r="AS1804" i="3"/>
  <c r="AS1805" i="3"/>
  <c r="AS1806" i="3"/>
  <c r="AS1807" i="3"/>
  <c r="AS1808" i="3"/>
  <c r="AS1809" i="3"/>
  <c r="AS1810" i="3"/>
  <c r="AS1811" i="3"/>
  <c r="AS1812" i="3"/>
  <c r="AS1814" i="3"/>
  <c r="AS1815" i="3"/>
  <c r="AS1816" i="3"/>
  <c r="AS1817" i="3"/>
  <c r="AS1818" i="3"/>
  <c r="AS1819" i="3"/>
  <c r="AS1820" i="3"/>
  <c r="AS1821" i="3"/>
  <c r="AS1822" i="3"/>
  <c r="AS1825" i="3"/>
  <c r="AS1826" i="3"/>
  <c r="AS1827" i="3"/>
  <c r="AS1828" i="3"/>
  <c r="AS1829" i="3"/>
  <c r="AS1830" i="3"/>
  <c r="AS1831" i="3"/>
  <c r="AS1832" i="3"/>
  <c r="AS1833" i="3"/>
  <c r="AS1834" i="3"/>
  <c r="AS1835" i="3"/>
  <c r="AS1836" i="3"/>
  <c r="AS1837" i="3"/>
  <c r="AS1838" i="3"/>
  <c r="AS1839" i="3"/>
  <c r="AS1840" i="3"/>
  <c r="AS1841" i="3"/>
  <c r="AS1842" i="3"/>
  <c r="AS1843" i="3"/>
  <c r="AS1844" i="3"/>
  <c r="AS1845" i="3"/>
  <c r="AS1846" i="3"/>
  <c r="AS1847" i="3"/>
  <c r="AS1848" i="3"/>
  <c r="AS1849" i="3"/>
  <c r="AS1850" i="3"/>
  <c r="AS1851" i="3"/>
  <c r="AS1852" i="3"/>
  <c r="AS1853" i="3"/>
  <c r="AS1854" i="3"/>
  <c r="AS1855" i="3"/>
  <c r="AS1856" i="3"/>
  <c r="AS1857" i="3"/>
  <c r="AS1858" i="3"/>
  <c r="AS1859" i="3"/>
  <c r="AS1860" i="3"/>
  <c r="AS1861" i="3"/>
  <c r="AS1862" i="3"/>
  <c r="AS1863" i="3"/>
  <c r="AS1864" i="3"/>
  <c r="AS1865" i="3"/>
  <c r="AS1866" i="3"/>
  <c r="AS1867" i="3"/>
  <c r="AS1868" i="3"/>
  <c r="AS1869" i="3"/>
  <c r="AS1870" i="3"/>
  <c r="AS1871" i="3"/>
  <c r="AS1872" i="3"/>
  <c r="AS1873" i="3"/>
  <c r="AS1874" i="3"/>
  <c r="AS1875" i="3"/>
  <c r="AS1876" i="3"/>
  <c r="AS1877" i="3"/>
  <c r="AS1878" i="3"/>
  <c r="AS1879" i="3"/>
  <c r="AS1880" i="3"/>
  <c r="AS1881" i="3"/>
  <c r="AS1882" i="3"/>
  <c r="AS1883" i="3"/>
  <c r="AS1884" i="3"/>
  <c r="AS1885" i="3"/>
  <c r="AS1886" i="3"/>
  <c r="AS1887" i="3"/>
  <c r="AS1888" i="3"/>
  <c r="AS1889" i="3"/>
  <c r="AS1890" i="3"/>
  <c r="AS1891" i="3"/>
  <c r="AS1892" i="3"/>
  <c r="AS1893" i="3"/>
  <c r="AS1894" i="3"/>
  <c r="AS1895" i="3"/>
  <c r="AS1896" i="3"/>
  <c r="AS1897" i="3"/>
  <c r="AS1899" i="3"/>
  <c r="AS1900" i="3"/>
  <c r="AS1901" i="3"/>
  <c r="AS1902" i="3"/>
  <c r="AS1904" i="3"/>
  <c r="AS1905" i="3"/>
  <c r="AS1906" i="3"/>
  <c r="AS1907" i="3"/>
  <c r="AS1908" i="3"/>
  <c r="AS1909" i="3"/>
  <c r="AS1910" i="3"/>
  <c r="AS1911" i="3"/>
  <c r="AS1912" i="3"/>
  <c r="AS1913" i="3"/>
  <c r="AS1914" i="3"/>
  <c r="AS1915" i="3"/>
  <c r="AS1916" i="3"/>
  <c r="AS1917" i="3"/>
  <c r="AS1918" i="3"/>
  <c r="AS1919" i="3"/>
  <c r="AS1920" i="3"/>
  <c r="AS1921" i="3"/>
  <c r="AS1922" i="3"/>
  <c r="AS1923" i="3"/>
  <c r="AS1924" i="3"/>
  <c r="AS1925" i="3"/>
  <c r="AS1926" i="3"/>
  <c r="AS1927" i="3"/>
  <c r="AS1928" i="3"/>
  <c r="AS1929" i="3"/>
  <c r="AS1930" i="3"/>
  <c r="AS1931" i="3"/>
  <c r="AS1932" i="3"/>
  <c r="AS1933" i="3"/>
  <c r="AS1934" i="3"/>
  <c r="AS1935" i="3"/>
  <c r="AS1936" i="3"/>
  <c r="AS1937" i="3"/>
  <c r="AS1938" i="3"/>
  <c r="AS1939" i="3"/>
  <c r="AS1940" i="3"/>
  <c r="AS1941" i="3"/>
  <c r="AS1942" i="3"/>
  <c r="AS1943" i="3"/>
  <c r="AS1944" i="3"/>
  <c r="AS1945" i="3"/>
  <c r="AS1946" i="3"/>
  <c r="AS1947" i="3"/>
  <c r="AS1948" i="3"/>
  <c r="AS1949" i="3"/>
  <c r="AS1950" i="3"/>
  <c r="AS1951" i="3"/>
  <c r="AS1952" i="3"/>
  <c r="AS1953" i="3"/>
  <c r="AS1954" i="3"/>
  <c r="AS1955" i="3"/>
  <c r="AS1956" i="3"/>
  <c r="AS1957" i="3"/>
  <c r="AS1958" i="3"/>
  <c r="AS1959" i="3"/>
  <c r="AS1960" i="3"/>
  <c r="AS1961" i="3"/>
  <c r="AS1962" i="3"/>
  <c r="AS1963" i="3"/>
  <c r="AS1964" i="3"/>
  <c r="AS1965" i="3"/>
  <c r="AS1966" i="3"/>
  <c r="AS1967" i="3"/>
  <c r="AS1968" i="3"/>
  <c r="AS1969" i="3"/>
  <c r="AS1970" i="3"/>
  <c r="AS1971" i="3"/>
  <c r="AS1972" i="3"/>
  <c r="AS1973" i="3"/>
  <c r="AS1974" i="3"/>
  <c r="AS1975" i="3"/>
  <c r="AS1976" i="3"/>
  <c r="AS1977" i="3"/>
  <c r="AS1978" i="3"/>
  <c r="AS1979" i="3"/>
  <c r="AS1980" i="3"/>
  <c r="AS1981" i="3"/>
  <c r="AS1982" i="3"/>
  <c r="AS1983" i="3"/>
  <c r="AS1984" i="3"/>
  <c r="AS1985" i="3"/>
  <c r="AS1986" i="3"/>
  <c r="AS1987" i="3"/>
  <c r="AS1988" i="3"/>
  <c r="AS1989" i="3"/>
  <c r="AS1990" i="3"/>
  <c r="AS1991" i="3"/>
  <c r="AS1992" i="3"/>
  <c r="AS1993" i="3"/>
  <c r="AS1994" i="3"/>
  <c r="AS1995" i="3"/>
  <c r="AS1996" i="3"/>
  <c r="AS1997" i="3"/>
  <c r="AS1998" i="3"/>
  <c r="AS1999" i="3"/>
  <c r="AS2000" i="3"/>
  <c r="AS2001" i="3"/>
  <c r="AS2002" i="3"/>
  <c r="AS2003" i="3"/>
  <c r="AS2004" i="3"/>
  <c r="AS2005" i="3"/>
  <c r="AS2006" i="3"/>
  <c r="AS2007" i="3"/>
  <c r="AS2008" i="3"/>
  <c r="AS2009" i="3"/>
  <c r="AS2010" i="3"/>
  <c r="AS2011" i="3"/>
  <c r="AS2012" i="3"/>
  <c r="AS2013" i="3"/>
  <c r="AS2014" i="3"/>
  <c r="AS2015" i="3"/>
  <c r="AS2016" i="3"/>
  <c r="AS2017" i="3"/>
  <c r="AS2018" i="3"/>
  <c r="AS2019" i="3"/>
  <c r="AS2020" i="3"/>
  <c r="AS2021" i="3"/>
  <c r="AS2022" i="3"/>
  <c r="AS2024" i="3"/>
  <c r="AS2025" i="3"/>
  <c r="AS2026" i="3"/>
  <c r="AS2027" i="3"/>
  <c r="AS2028" i="3"/>
  <c r="AS2029" i="3"/>
  <c r="AS2030" i="3"/>
  <c r="AS2031" i="3"/>
  <c r="AS2032" i="3"/>
  <c r="AS2033" i="3"/>
  <c r="AS2034" i="3"/>
  <c r="AS2035" i="3"/>
  <c r="AS2036" i="3"/>
  <c r="AS2037" i="3"/>
  <c r="AS2039" i="3"/>
  <c r="AS2040" i="3"/>
  <c r="AS2041" i="3"/>
  <c r="AS2042" i="3"/>
  <c r="AS2043" i="3"/>
  <c r="AS2044" i="3"/>
  <c r="AS2045" i="3"/>
  <c r="AS2046" i="3"/>
  <c r="AS2047" i="3"/>
  <c r="AS2049" i="3"/>
  <c r="AS2050" i="3"/>
  <c r="AS2051" i="3"/>
  <c r="AS2052"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4" i="3"/>
  <c r="AR65" i="3"/>
  <c r="AR66" i="3"/>
  <c r="AR67" i="3"/>
  <c r="AR68" i="3"/>
  <c r="AR69" i="3"/>
  <c r="AR70" i="3"/>
  <c r="AR71" i="3"/>
  <c r="AR72" i="3"/>
  <c r="AR73" i="3"/>
  <c r="AR74" i="3"/>
  <c r="AR75" i="3"/>
  <c r="AR76" i="3"/>
  <c r="AR77" i="3"/>
  <c r="AR78" i="3"/>
  <c r="AR79" i="3"/>
  <c r="AR80" i="3"/>
  <c r="AR81" i="3"/>
  <c r="AR82"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9" i="3"/>
  <c r="AR110" i="3"/>
  <c r="AR111" i="3"/>
  <c r="AR112" i="3"/>
  <c r="AR113" i="3"/>
  <c r="AR114" i="3"/>
  <c r="AR115" i="3"/>
  <c r="AR116" i="3"/>
  <c r="AR117" i="3"/>
  <c r="AR119" i="3"/>
  <c r="AR120" i="3"/>
  <c r="AR121" i="3"/>
  <c r="AR122" i="3"/>
  <c r="AR124" i="3"/>
  <c r="AR125" i="3"/>
  <c r="AR126" i="3"/>
  <c r="AR127" i="3"/>
  <c r="AR128" i="3"/>
  <c r="AR129" i="3"/>
  <c r="AR130" i="3"/>
  <c r="AR131" i="3"/>
  <c r="AR132" i="3"/>
  <c r="AR133" i="3"/>
  <c r="AR134" i="3"/>
  <c r="AR135" i="3"/>
  <c r="AR136" i="3"/>
  <c r="AR137"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9" i="3"/>
  <c r="AR220" i="3"/>
  <c r="AR221" i="3"/>
  <c r="AR222" i="3"/>
  <c r="AR223" i="3"/>
  <c r="AR224" i="3"/>
  <c r="AR225" i="3"/>
  <c r="AR226" i="3"/>
  <c r="AR227" i="3"/>
  <c r="AR228" i="3"/>
  <c r="AR229" i="3"/>
  <c r="AR230" i="3"/>
  <c r="AR231" i="3"/>
  <c r="AR232" i="3"/>
  <c r="AR234" i="3"/>
  <c r="AR235" i="3"/>
  <c r="AR236" i="3"/>
  <c r="AR237" i="3"/>
  <c r="AR238" i="3"/>
  <c r="AR239" i="3"/>
  <c r="AR240" i="3"/>
  <c r="AR241" i="3"/>
  <c r="AR242" i="3"/>
  <c r="AR243" i="3"/>
  <c r="AR244" i="3"/>
  <c r="AR245" i="3"/>
  <c r="AR246" i="3"/>
  <c r="AR247" i="3"/>
  <c r="AR249" i="3"/>
  <c r="AR250" i="3"/>
  <c r="AR251" i="3"/>
  <c r="AR252" i="3"/>
  <c r="AR254" i="3"/>
  <c r="AR255" i="3"/>
  <c r="AR256" i="3"/>
  <c r="AR257" i="3"/>
  <c r="AR259" i="3"/>
  <c r="AR260" i="3"/>
  <c r="AR261" i="3"/>
  <c r="AR262" i="3"/>
  <c r="AR263" i="3"/>
  <c r="AR264" i="3"/>
  <c r="AR265" i="3"/>
  <c r="AR266" i="3"/>
  <c r="AR267" i="3"/>
  <c r="AR269" i="3"/>
  <c r="AR270" i="3"/>
  <c r="AR271" i="3"/>
  <c r="AR272" i="3"/>
  <c r="AR273" i="3"/>
  <c r="AR274" i="3"/>
  <c r="AR275" i="3"/>
  <c r="AR276" i="3"/>
  <c r="AR277" i="3"/>
  <c r="AR279" i="3"/>
  <c r="AR280" i="3"/>
  <c r="AR281" i="3"/>
  <c r="AR282" i="3"/>
  <c r="AR284" i="3"/>
  <c r="AR285" i="3"/>
  <c r="AR286" i="3"/>
  <c r="AR287" i="3"/>
  <c r="AR288" i="3"/>
  <c r="AR289" i="3"/>
  <c r="AR290" i="3"/>
  <c r="AR291" i="3"/>
  <c r="AR292" i="3"/>
  <c r="AR293" i="3"/>
  <c r="AR294" i="3"/>
  <c r="AR295" i="3"/>
  <c r="AR296" i="3"/>
  <c r="AR297" i="3"/>
  <c r="AR298" i="3"/>
  <c r="AR299" i="3"/>
  <c r="AR300" i="3"/>
  <c r="AR301" i="3"/>
  <c r="AR302" i="3"/>
  <c r="AR304" i="3"/>
  <c r="AR305" i="3"/>
  <c r="AR306" i="3"/>
  <c r="AR307" i="3"/>
  <c r="AR308" i="3"/>
  <c r="AR309" i="3"/>
  <c r="AR310" i="3"/>
  <c r="AR311" i="3"/>
  <c r="AR312" i="3"/>
  <c r="AR313" i="3"/>
  <c r="AR314" i="3"/>
  <c r="AR315" i="3"/>
  <c r="AR316" i="3"/>
  <c r="AR317" i="3"/>
  <c r="AR319" i="3"/>
  <c r="AR320" i="3"/>
  <c r="AR321" i="3"/>
  <c r="AR322" i="3"/>
  <c r="AR323" i="3"/>
  <c r="AR324" i="3"/>
  <c r="AR325" i="3"/>
  <c r="AR326" i="3"/>
  <c r="AR327" i="3"/>
  <c r="AR328" i="3"/>
  <c r="AR329" i="3"/>
  <c r="AR330" i="3"/>
  <c r="AR331" i="3"/>
  <c r="AR332" i="3"/>
  <c r="AR334" i="3"/>
  <c r="AR335" i="3"/>
  <c r="AR336" i="3"/>
  <c r="AR337" i="3"/>
  <c r="AR339" i="3"/>
  <c r="AR340" i="3"/>
  <c r="AR341" i="3"/>
  <c r="AR342" i="3"/>
  <c r="AR344" i="3"/>
  <c r="AR345" i="3"/>
  <c r="AR346" i="3"/>
  <c r="AR347"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9" i="3"/>
  <c r="AR380" i="3"/>
  <c r="AR381" i="3"/>
  <c r="AR382" i="3"/>
  <c r="AR384" i="3"/>
  <c r="AR385" i="3"/>
  <c r="AR386" i="3"/>
  <c r="AR387"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9" i="3"/>
  <c r="AR440" i="3"/>
  <c r="AR441" i="3"/>
  <c r="AR442" i="3"/>
  <c r="AR443" i="3"/>
  <c r="AR444" i="3"/>
  <c r="AR445" i="3"/>
  <c r="AR446" i="3"/>
  <c r="AR447" i="3"/>
  <c r="AR449" i="3"/>
  <c r="AR450" i="3"/>
  <c r="AR451" i="3"/>
  <c r="AR452" i="3"/>
  <c r="AR453" i="3"/>
  <c r="AR454" i="3"/>
  <c r="AR455" i="3"/>
  <c r="AR456" i="3"/>
  <c r="AR457" i="3"/>
  <c r="AR459" i="3"/>
  <c r="AR460" i="3"/>
  <c r="AR461" i="3"/>
  <c r="AR462" i="3"/>
  <c r="AR463" i="3"/>
  <c r="AR464" i="3"/>
  <c r="AR465" i="3"/>
  <c r="AR466" i="3"/>
  <c r="AR467"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9" i="3"/>
  <c r="AR500" i="3"/>
  <c r="AR501" i="3"/>
  <c r="AR502" i="3"/>
  <c r="AR503" i="3"/>
  <c r="AR504" i="3"/>
  <c r="AR505" i="3"/>
  <c r="AR506" i="3"/>
  <c r="AR507" i="3"/>
  <c r="AR508" i="3"/>
  <c r="AR509" i="3"/>
  <c r="AR510" i="3"/>
  <c r="AR511" i="3"/>
  <c r="AR512" i="3"/>
  <c r="AR513" i="3"/>
  <c r="AR514" i="3"/>
  <c r="AR515" i="3"/>
  <c r="AR516" i="3"/>
  <c r="AR517" i="3"/>
  <c r="AR519" i="3"/>
  <c r="AR520" i="3"/>
  <c r="AR521" i="3"/>
  <c r="AR522" i="3"/>
  <c r="AR523" i="3"/>
  <c r="AR524" i="3"/>
  <c r="AR525" i="3"/>
  <c r="AR526" i="3"/>
  <c r="AR527" i="3"/>
  <c r="AR529" i="3"/>
  <c r="AR530" i="3"/>
  <c r="AR531" i="3"/>
  <c r="AR532" i="3"/>
  <c r="AR534" i="3"/>
  <c r="AR535" i="3"/>
  <c r="AR536" i="3"/>
  <c r="AR537" i="3"/>
  <c r="AR538" i="3"/>
  <c r="AR539" i="3"/>
  <c r="AR540" i="3"/>
  <c r="AR541" i="3"/>
  <c r="AR542" i="3"/>
  <c r="AR543" i="3"/>
  <c r="AR544" i="3"/>
  <c r="AR545" i="3"/>
  <c r="AR546" i="3"/>
  <c r="AR547" i="3"/>
  <c r="AR549" i="3"/>
  <c r="AR550" i="3"/>
  <c r="AR551" i="3"/>
  <c r="AR552" i="3"/>
  <c r="AR553" i="3"/>
  <c r="AR554" i="3"/>
  <c r="AR555" i="3"/>
  <c r="AR556" i="3"/>
  <c r="AR557" i="3"/>
  <c r="AR558" i="3"/>
  <c r="AR559" i="3"/>
  <c r="AR560" i="3"/>
  <c r="AR561" i="3"/>
  <c r="AR562" i="3"/>
  <c r="AR564" i="3"/>
  <c r="AR565" i="3"/>
  <c r="AR566" i="3"/>
  <c r="AR567" i="3"/>
  <c r="AR569" i="3"/>
  <c r="AR570" i="3"/>
  <c r="AR571" i="3"/>
  <c r="AR572" i="3"/>
  <c r="AR573" i="3"/>
  <c r="AR574" i="3"/>
  <c r="AR575" i="3"/>
  <c r="AR576" i="3"/>
  <c r="AR577" i="3"/>
  <c r="AR578" i="3"/>
  <c r="AR579" i="3"/>
  <c r="AR580" i="3"/>
  <c r="AR581" i="3"/>
  <c r="AR582" i="3"/>
  <c r="AR583" i="3"/>
  <c r="AR584" i="3"/>
  <c r="AR585" i="3"/>
  <c r="AR586" i="3"/>
  <c r="AR587"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9" i="3"/>
  <c r="AR740" i="3"/>
  <c r="AR741" i="3"/>
  <c r="AR742" i="3"/>
  <c r="AR743" i="3"/>
  <c r="AR744" i="3"/>
  <c r="AR745" i="3"/>
  <c r="AR746" i="3"/>
  <c r="AR747" i="3"/>
  <c r="AR749" i="3"/>
  <c r="AR750" i="3"/>
  <c r="AR751" i="3"/>
  <c r="AR752" i="3"/>
  <c r="AR753" i="3"/>
  <c r="AR754" i="3"/>
  <c r="AR755" i="3"/>
  <c r="AR756" i="3"/>
  <c r="AR757" i="3"/>
  <c r="AR758" i="3"/>
  <c r="AR759" i="3"/>
  <c r="AR760" i="3"/>
  <c r="AR761" i="3"/>
  <c r="AR762"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9" i="3"/>
  <c r="AR790" i="3"/>
  <c r="AR791" i="3"/>
  <c r="AR792" i="3"/>
  <c r="AR794" i="3"/>
  <c r="AR795" i="3"/>
  <c r="AR796" i="3"/>
  <c r="AR797" i="3"/>
  <c r="AR799" i="3"/>
  <c r="AR800" i="3"/>
  <c r="AR801" i="3"/>
  <c r="AR802" i="3"/>
  <c r="AR803" i="3"/>
  <c r="AR804" i="3"/>
  <c r="AR805" i="3"/>
  <c r="AR806" i="3"/>
  <c r="AR807" i="3"/>
  <c r="AR809" i="3"/>
  <c r="AR810" i="3"/>
  <c r="AR811" i="3"/>
  <c r="AR812" i="3"/>
  <c r="AR813" i="3"/>
  <c r="AR814" i="3"/>
  <c r="AR815" i="3"/>
  <c r="AR816" i="3"/>
  <c r="AR817" i="3"/>
  <c r="AR818" i="3"/>
  <c r="AR819" i="3"/>
  <c r="AR820" i="3"/>
  <c r="AR821" i="3"/>
  <c r="AR822" i="3"/>
  <c r="AR824" i="3"/>
  <c r="AR825" i="3"/>
  <c r="AR826" i="3"/>
  <c r="AR827" i="3"/>
  <c r="AR828" i="3"/>
  <c r="AR829" i="3"/>
  <c r="AR830" i="3"/>
  <c r="AR831" i="3"/>
  <c r="AR832" i="3"/>
  <c r="AR834" i="3"/>
  <c r="AR835" i="3"/>
  <c r="AR836" i="3"/>
  <c r="AR837" i="3"/>
  <c r="AR839" i="3"/>
  <c r="AR840" i="3"/>
  <c r="AR841" i="3"/>
  <c r="AR842" i="3"/>
  <c r="AR843" i="3"/>
  <c r="AR844" i="3"/>
  <c r="AR845" i="3"/>
  <c r="AR846" i="3"/>
  <c r="AR847" i="3"/>
  <c r="AR849" i="3"/>
  <c r="AR850" i="3"/>
  <c r="AR851" i="3"/>
  <c r="AR852" i="3"/>
  <c r="AR854" i="3"/>
  <c r="AR855" i="3"/>
  <c r="AR856" i="3"/>
  <c r="AR857" i="3"/>
  <c r="AR858" i="3"/>
  <c r="AR859" i="3"/>
  <c r="AR860" i="3"/>
  <c r="AR861" i="3"/>
  <c r="AR862" i="3"/>
  <c r="AR863" i="3"/>
  <c r="AR864" i="3"/>
  <c r="AR865" i="3"/>
  <c r="AR866" i="3"/>
  <c r="AR867" i="3"/>
  <c r="AR868" i="3"/>
  <c r="AR869" i="3"/>
  <c r="AR870" i="3"/>
  <c r="AR871" i="3"/>
  <c r="AR872" i="3"/>
  <c r="AR874" i="3"/>
  <c r="AR875" i="3"/>
  <c r="AR876" i="3"/>
  <c r="AR877" i="3"/>
  <c r="AR878" i="3"/>
  <c r="AR879" i="3"/>
  <c r="AR880" i="3"/>
  <c r="AR881" i="3"/>
  <c r="AR882" i="3"/>
  <c r="AR884" i="3"/>
  <c r="AR885" i="3"/>
  <c r="AR886" i="3"/>
  <c r="AR887" i="3"/>
  <c r="AR889" i="3"/>
  <c r="AR890" i="3"/>
  <c r="AR891" i="3"/>
  <c r="AR892" i="3"/>
  <c r="AR893" i="3"/>
  <c r="AR894" i="3"/>
  <c r="AR895" i="3"/>
  <c r="AR896" i="3"/>
  <c r="AR897" i="3"/>
  <c r="AR898" i="3"/>
  <c r="AR899" i="3"/>
  <c r="AR900" i="3"/>
  <c r="AR901" i="3"/>
  <c r="AR902" i="3"/>
  <c r="AR904" i="3"/>
  <c r="AR905" i="3"/>
  <c r="AR906" i="3"/>
  <c r="AR907" i="3"/>
  <c r="AR908" i="3"/>
  <c r="AR909" i="3"/>
  <c r="AR910" i="3"/>
  <c r="AR911" i="3"/>
  <c r="AR912" i="3"/>
  <c r="AR913" i="3"/>
  <c r="AR914" i="3"/>
  <c r="AR915" i="3"/>
  <c r="AR916" i="3"/>
  <c r="AR917" i="3"/>
  <c r="AR919" i="3"/>
  <c r="AR920" i="3"/>
  <c r="AR921" i="3"/>
  <c r="AR922" i="3"/>
  <c r="AR923" i="3"/>
  <c r="AR924" i="3"/>
  <c r="AR925" i="3"/>
  <c r="AR926" i="3"/>
  <c r="AR927" i="3"/>
  <c r="AR928" i="3"/>
  <c r="AR929" i="3"/>
  <c r="AR930" i="3"/>
  <c r="AR931" i="3"/>
  <c r="AR932" i="3"/>
  <c r="AR934" i="3"/>
  <c r="AR935" i="3"/>
  <c r="AR936" i="3"/>
  <c r="AR937" i="3"/>
  <c r="AR939" i="3"/>
  <c r="AR940" i="3"/>
  <c r="AR941" i="3"/>
  <c r="AR942" i="3"/>
  <c r="AR943" i="3"/>
  <c r="AR944" i="3"/>
  <c r="AR945" i="3"/>
  <c r="AR946" i="3"/>
  <c r="AR947" i="3"/>
  <c r="AR949" i="3"/>
  <c r="AR950" i="3"/>
  <c r="AR951" i="3"/>
  <c r="AR952" i="3"/>
  <c r="AR954" i="3"/>
  <c r="AR955" i="3"/>
  <c r="AR956" i="3"/>
  <c r="AR957" i="3"/>
  <c r="AR959" i="3"/>
  <c r="AR960" i="3"/>
  <c r="AR961" i="3"/>
  <c r="AR962" i="3"/>
  <c r="AR963" i="3"/>
  <c r="AR964" i="3"/>
  <c r="AR965" i="3"/>
  <c r="AR966" i="3"/>
  <c r="AR967" i="3"/>
  <c r="AR969" i="3"/>
  <c r="AR970" i="3"/>
  <c r="AR971" i="3"/>
  <c r="AR972" i="3"/>
  <c r="AR974" i="3"/>
  <c r="AR975" i="3"/>
  <c r="AR976" i="3"/>
  <c r="AR977" i="3"/>
  <c r="AR978" i="3"/>
  <c r="AR979" i="3"/>
  <c r="AR980" i="3"/>
  <c r="AR981" i="3"/>
  <c r="AR982" i="3"/>
  <c r="AR983" i="3"/>
  <c r="AR984" i="3"/>
  <c r="AR985" i="3"/>
  <c r="AR986" i="3"/>
  <c r="AR987" i="3"/>
  <c r="AR988" i="3"/>
  <c r="AR989" i="3"/>
  <c r="AR990" i="3"/>
  <c r="AR991" i="3"/>
  <c r="AR992" i="3"/>
  <c r="AR994" i="3"/>
  <c r="AR995" i="3"/>
  <c r="AR996" i="3"/>
  <c r="AR997" i="3"/>
  <c r="AR998" i="3"/>
  <c r="AR999" i="3"/>
  <c r="AR1000" i="3"/>
  <c r="AR1001" i="3"/>
  <c r="AR1002" i="3"/>
  <c r="AR1003" i="3"/>
  <c r="AR1004" i="3"/>
  <c r="AR1005" i="3"/>
  <c r="AR1006" i="3"/>
  <c r="AR1007" i="3"/>
  <c r="AR1008" i="3"/>
  <c r="AR1009" i="3"/>
  <c r="AR1010" i="3"/>
  <c r="AR1011" i="3"/>
  <c r="AR1012" i="3"/>
  <c r="AR1013" i="3"/>
  <c r="AR1014" i="3"/>
  <c r="AR1015" i="3"/>
  <c r="AR1016" i="3"/>
  <c r="AR1017" i="3"/>
  <c r="AR1018" i="3"/>
  <c r="AR1019" i="3"/>
  <c r="AR1020" i="3"/>
  <c r="AR1021" i="3"/>
  <c r="AR1022" i="3"/>
  <c r="AR1023" i="3"/>
  <c r="AR1024" i="3"/>
  <c r="AR1025" i="3"/>
  <c r="AR1026" i="3"/>
  <c r="AR1027" i="3"/>
  <c r="AR1028" i="3"/>
  <c r="AR1029" i="3"/>
  <c r="AR1030" i="3"/>
  <c r="AR1031" i="3"/>
  <c r="AR1032" i="3"/>
  <c r="AR1033" i="3"/>
  <c r="AR1034" i="3"/>
  <c r="AR1035" i="3"/>
  <c r="AR1036" i="3"/>
  <c r="AR1037" i="3"/>
  <c r="AR1038" i="3"/>
  <c r="AR1039" i="3"/>
  <c r="AR1040" i="3"/>
  <c r="AR1041" i="3"/>
  <c r="AR1042" i="3"/>
  <c r="AR1043" i="3"/>
  <c r="AR1044" i="3"/>
  <c r="AR1045" i="3"/>
  <c r="AR1046" i="3"/>
  <c r="AR1047" i="3"/>
  <c r="AR1049" i="3"/>
  <c r="AR1050" i="3"/>
  <c r="AR1051" i="3"/>
  <c r="AR1052" i="3"/>
  <c r="AR1054" i="3"/>
  <c r="AR1055" i="3"/>
  <c r="AR1056" i="3"/>
  <c r="AR1057" i="3"/>
  <c r="AR1058" i="3"/>
  <c r="AR1059" i="3"/>
  <c r="AR1060" i="3"/>
  <c r="AR1061" i="3"/>
  <c r="AR1062" i="3"/>
  <c r="AR1063" i="3"/>
  <c r="AR1064" i="3"/>
  <c r="AR1065" i="3"/>
  <c r="AR1066" i="3"/>
  <c r="AR1067" i="3"/>
  <c r="AR1069" i="3"/>
  <c r="AR1070" i="3"/>
  <c r="AR1071" i="3"/>
  <c r="AR1072" i="3"/>
  <c r="AR1073" i="3"/>
  <c r="AR1074" i="3"/>
  <c r="AR1075" i="3"/>
  <c r="AR1076" i="3"/>
  <c r="AR1077" i="3"/>
  <c r="AR1078" i="3"/>
  <c r="AR1079" i="3"/>
  <c r="AR1080" i="3"/>
  <c r="AR1081" i="3"/>
  <c r="AR1082" i="3"/>
  <c r="AR1083" i="3"/>
  <c r="AR1084" i="3"/>
  <c r="AR1085" i="3"/>
  <c r="AR1086" i="3"/>
  <c r="AR1087" i="3"/>
  <c r="AR1089" i="3"/>
  <c r="AR1090" i="3"/>
  <c r="AR1091" i="3"/>
  <c r="AR1092" i="3"/>
  <c r="AR1094" i="3"/>
  <c r="AR1095" i="3"/>
  <c r="AR1096" i="3"/>
  <c r="AR1097" i="3"/>
  <c r="AR1099" i="3"/>
  <c r="AR1100" i="3"/>
  <c r="AR1101" i="3"/>
  <c r="AR1102" i="3"/>
  <c r="AR1103" i="3"/>
  <c r="AR1104" i="3"/>
  <c r="AR1105" i="3"/>
  <c r="AR1106" i="3"/>
  <c r="AR1107" i="3"/>
  <c r="AR1108" i="3"/>
  <c r="AR1109" i="3"/>
  <c r="AR1110" i="3"/>
  <c r="AR1111" i="3"/>
  <c r="AR1112" i="3"/>
  <c r="AR1114" i="3"/>
  <c r="AR1115" i="3"/>
  <c r="AR1116" i="3"/>
  <c r="AR1117" i="3"/>
  <c r="AR1119" i="3"/>
  <c r="AR1120" i="3"/>
  <c r="AR1121" i="3"/>
  <c r="AR1122" i="3"/>
  <c r="AR1124" i="3"/>
  <c r="AR1125" i="3"/>
  <c r="AR1126" i="3"/>
  <c r="AR1127" i="3"/>
  <c r="AR1129" i="3"/>
  <c r="AR1130" i="3"/>
  <c r="AR1131" i="3"/>
  <c r="AR1132" i="3"/>
  <c r="AR1133" i="3"/>
  <c r="AR1134" i="3"/>
  <c r="AR1135" i="3"/>
  <c r="AR1136" i="3"/>
  <c r="AR1137" i="3"/>
  <c r="AR1138" i="3"/>
  <c r="AR1139" i="3"/>
  <c r="AR1140" i="3"/>
  <c r="AR1141" i="3"/>
  <c r="AR1142" i="3"/>
  <c r="AR1143" i="3"/>
  <c r="AR1144" i="3"/>
  <c r="AR1145" i="3"/>
  <c r="AR1146" i="3"/>
  <c r="AR1147" i="3"/>
  <c r="AR1148" i="3"/>
  <c r="AR1149" i="3"/>
  <c r="AR1150" i="3"/>
  <c r="AR1151" i="3"/>
  <c r="AR1152" i="3"/>
  <c r="AR1153" i="3"/>
  <c r="AR1154" i="3"/>
  <c r="AR1155" i="3"/>
  <c r="AR1156" i="3"/>
  <c r="AR1157" i="3"/>
  <c r="AR1159" i="3"/>
  <c r="AR1160" i="3"/>
  <c r="AR1161" i="3"/>
  <c r="AR1162" i="3"/>
  <c r="AR1163" i="3"/>
  <c r="AR1164" i="3"/>
  <c r="AR1165" i="3"/>
  <c r="AR1166" i="3"/>
  <c r="AR1167" i="3"/>
  <c r="AR1168" i="3"/>
  <c r="AR1169" i="3"/>
  <c r="AR1170" i="3"/>
  <c r="AR1171" i="3"/>
  <c r="AR1172" i="3"/>
  <c r="AR1173" i="3"/>
  <c r="AR1174" i="3"/>
  <c r="AR1175" i="3"/>
  <c r="AR1176" i="3"/>
  <c r="AR1177" i="3"/>
  <c r="AR1178" i="3"/>
  <c r="AR1179" i="3"/>
  <c r="AR1180" i="3"/>
  <c r="AR1181" i="3"/>
  <c r="AR1182" i="3"/>
  <c r="AR1183" i="3"/>
  <c r="AR1184" i="3"/>
  <c r="AR1185" i="3"/>
  <c r="AR1186" i="3"/>
  <c r="AR1187" i="3"/>
  <c r="AR1188" i="3"/>
  <c r="AR1189" i="3"/>
  <c r="AR1190" i="3"/>
  <c r="AR1191" i="3"/>
  <c r="AR1192" i="3"/>
  <c r="AR1193" i="3"/>
  <c r="AR1194" i="3"/>
  <c r="AR1195" i="3"/>
  <c r="AR1196" i="3"/>
  <c r="AR1197" i="3"/>
  <c r="AR1198" i="3"/>
  <c r="AR1199" i="3"/>
  <c r="AR1200" i="3"/>
  <c r="AR1201" i="3"/>
  <c r="AR1202" i="3"/>
  <c r="AR1203" i="3"/>
  <c r="AR1204" i="3"/>
  <c r="AR1205" i="3"/>
  <c r="AR1206" i="3"/>
  <c r="AR1207" i="3"/>
  <c r="AR1208" i="3"/>
  <c r="AR1209" i="3"/>
  <c r="AR1210" i="3"/>
  <c r="AR1211" i="3"/>
  <c r="AR1212" i="3"/>
  <c r="AR1214" i="3"/>
  <c r="AR1215" i="3"/>
  <c r="AR1216" i="3"/>
  <c r="AR1217" i="3"/>
  <c r="AR1218" i="3"/>
  <c r="AR1219" i="3"/>
  <c r="AR1220" i="3"/>
  <c r="AR1221" i="3"/>
  <c r="AR1222" i="3"/>
  <c r="AR1223" i="3"/>
  <c r="AR1224" i="3"/>
  <c r="AR1225" i="3"/>
  <c r="AR1226" i="3"/>
  <c r="AR1227" i="3"/>
  <c r="AR1228" i="3"/>
  <c r="AR1229" i="3"/>
  <c r="AR1230" i="3"/>
  <c r="AR1231" i="3"/>
  <c r="AR1232" i="3"/>
  <c r="AR1233" i="3"/>
  <c r="AR1234" i="3"/>
  <c r="AR1235" i="3"/>
  <c r="AR1236" i="3"/>
  <c r="AR1237" i="3"/>
  <c r="AR1238" i="3"/>
  <c r="AR1239" i="3"/>
  <c r="AR1240" i="3"/>
  <c r="AR1241" i="3"/>
  <c r="AR1242" i="3"/>
  <c r="AR1243" i="3"/>
  <c r="AR1244" i="3"/>
  <c r="AR1245" i="3"/>
  <c r="AR1246" i="3"/>
  <c r="AR1247" i="3"/>
  <c r="AR1248" i="3"/>
  <c r="AR1249" i="3"/>
  <c r="AR1250" i="3"/>
  <c r="AR1251" i="3"/>
  <c r="AR1252" i="3"/>
  <c r="AR1253" i="3"/>
  <c r="AR1254" i="3"/>
  <c r="AR1255" i="3"/>
  <c r="AR1256" i="3"/>
  <c r="AR1257" i="3"/>
  <c r="AR1258" i="3"/>
  <c r="AR1259" i="3"/>
  <c r="AR1260" i="3"/>
  <c r="AR1261" i="3"/>
  <c r="AR1262" i="3"/>
  <c r="AR1263" i="3"/>
  <c r="AR1264" i="3"/>
  <c r="AR1265" i="3"/>
  <c r="AR1266" i="3"/>
  <c r="AR1267" i="3"/>
  <c r="AR1268" i="3"/>
  <c r="AR1269" i="3"/>
  <c r="AR1270" i="3"/>
  <c r="AR1271" i="3"/>
  <c r="AR1272" i="3"/>
  <c r="AR1273" i="3"/>
  <c r="AR1274" i="3"/>
  <c r="AR1275" i="3"/>
  <c r="AR1276" i="3"/>
  <c r="AR1277" i="3"/>
  <c r="AR1278" i="3"/>
  <c r="AR1279" i="3"/>
  <c r="AR1280" i="3"/>
  <c r="AR1281" i="3"/>
  <c r="AR1282" i="3"/>
  <c r="AR1283" i="3"/>
  <c r="AR1284" i="3"/>
  <c r="AR1285" i="3"/>
  <c r="AR1286" i="3"/>
  <c r="AR1287" i="3"/>
  <c r="AR1288" i="3"/>
  <c r="AR1289" i="3"/>
  <c r="AR1290" i="3"/>
  <c r="AR1291" i="3"/>
  <c r="AR1292" i="3"/>
  <c r="AR1293" i="3"/>
  <c r="AR1294" i="3"/>
  <c r="AR1295" i="3"/>
  <c r="AR1296" i="3"/>
  <c r="AR1297" i="3"/>
  <c r="AR1298" i="3"/>
  <c r="AR1299" i="3"/>
  <c r="AR1300" i="3"/>
  <c r="AR1301" i="3"/>
  <c r="AR1302" i="3"/>
  <c r="AR1303" i="3"/>
  <c r="AR1304" i="3"/>
  <c r="AR1305" i="3"/>
  <c r="AR1306" i="3"/>
  <c r="AR1307" i="3"/>
  <c r="AR1308" i="3"/>
  <c r="AR1309" i="3"/>
  <c r="AR1310" i="3"/>
  <c r="AR1311" i="3"/>
  <c r="AR1312" i="3"/>
  <c r="AR1314" i="3"/>
  <c r="AR1315" i="3"/>
  <c r="AR1316" i="3"/>
  <c r="AR1317" i="3"/>
  <c r="AR1318" i="3"/>
  <c r="AR1319" i="3"/>
  <c r="AR1320" i="3"/>
  <c r="AR1321" i="3"/>
  <c r="AR1322" i="3"/>
  <c r="AR1324" i="3"/>
  <c r="AR1325" i="3"/>
  <c r="AR1326" i="3"/>
  <c r="AR1327" i="3"/>
  <c r="AR1328" i="3"/>
  <c r="AR1329" i="3"/>
  <c r="AR1330" i="3"/>
  <c r="AR1331" i="3"/>
  <c r="AR1332" i="3"/>
  <c r="AR1333" i="3"/>
  <c r="AR1334" i="3"/>
  <c r="AR1335" i="3"/>
  <c r="AR1336" i="3"/>
  <c r="AR1337" i="3"/>
  <c r="AR1339" i="3"/>
  <c r="AR1340" i="3"/>
  <c r="AR1341" i="3"/>
  <c r="AR1342" i="3"/>
  <c r="AR1343" i="3"/>
  <c r="AR1344" i="3"/>
  <c r="AR1345" i="3"/>
  <c r="AR1346" i="3"/>
  <c r="AR1347" i="3"/>
  <c r="AR1348" i="3"/>
  <c r="AR1349" i="3"/>
  <c r="AR1350" i="3"/>
  <c r="AR1351" i="3"/>
  <c r="AR1352" i="3"/>
  <c r="AR1353" i="3"/>
  <c r="AR1354" i="3"/>
  <c r="AR1355" i="3"/>
  <c r="AR1356" i="3"/>
  <c r="AR1357" i="3"/>
  <c r="AR1359" i="3"/>
  <c r="AR1360" i="3"/>
  <c r="AR1361" i="3"/>
  <c r="AR1362" i="3"/>
  <c r="AR1364" i="3"/>
  <c r="AR1365" i="3"/>
  <c r="AR1366" i="3"/>
  <c r="AR1367" i="3"/>
  <c r="AR1368" i="3"/>
  <c r="AR1369" i="3"/>
  <c r="AR1370" i="3"/>
  <c r="AR1371" i="3"/>
  <c r="AR1372" i="3"/>
  <c r="AR1373" i="3"/>
  <c r="AR1374" i="3"/>
  <c r="AR1375" i="3"/>
  <c r="AR1376" i="3"/>
  <c r="AR1377" i="3"/>
  <c r="AR1378" i="3"/>
  <c r="AR1379" i="3"/>
  <c r="AR1380" i="3"/>
  <c r="AR1381" i="3"/>
  <c r="AR1382" i="3"/>
  <c r="AR1384" i="3"/>
  <c r="AR1385" i="3"/>
  <c r="AR1386" i="3"/>
  <c r="AR1387" i="3"/>
  <c r="AR1388" i="3"/>
  <c r="AR1389" i="3"/>
  <c r="AR1390" i="3"/>
  <c r="AR1391" i="3"/>
  <c r="AR1392" i="3"/>
  <c r="AR1394" i="3"/>
  <c r="AR1395" i="3"/>
  <c r="AR1396" i="3"/>
  <c r="AR1397" i="3"/>
  <c r="AR1399" i="3"/>
  <c r="AR1400" i="3"/>
  <c r="AR1401" i="3"/>
  <c r="AR1402" i="3"/>
  <c r="AR1403" i="3"/>
  <c r="AR1404" i="3"/>
  <c r="AR1405" i="3"/>
  <c r="AR1406" i="3"/>
  <c r="AR1407" i="3"/>
  <c r="AR1409" i="3"/>
  <c r="AR1410" i="3"/>
  <c r="AR1411" i="3"/>
  <c r="AR1412" i="3"/>
  <c r="AR1413" i="3"/>
  <c r="AR1414" i="3"/>
  <c r="AR1415" i="3"/>
  <c r="AR1416" i="3"/>
  <c r="AR1417" i="3"/>
  <c r="AR1418" i="3"/>
  <c r="AR1419" i="3"/>
  <c r="AR1420" i="3"/>
  <c r="AR1421" i="3"/>
  <c r="AR1422" i="3"/>
  <c r="AR1423" i="3"/>
  <c r="AR1424" i="3"/>
  <c r="AR1425" i="3"/>
  <c r="AR1426" i="3"/>
  <c r="AR1427" i="3"/>
  <c r="AR1429" i="3"/>
  <c r="AR1430" i="3"/>
  <c r="AR1431" i="3"/>
  <c r="AR1432" i="3"/>
  <c r="AR1434" i="3"/>
  <c r="AR1435" i="3"/>
  <c r="AR1436" i="3"/>
  <c r="AR1437" i="3"/>
  <c r="AR1438" i="3"/>
  <c r="AR1439" i="3"/>
  <c r="AR1440" i="3"/>
  <c r="AR1441" i="3"/>
  <c r="AR1442" i="3"/>
  <c r="AR1443" i="3"/>
  <c r="AR1444" i="3"/>
  <c r="AR1445" i="3"/>
  <c r="AR1446" i="3"/>
  <c r="AR1447" i="3"/>
  <c r="AR1449" i="3"/>
  <c r="AR1450" i="3"/>
  <c r="AR1451" i="3"/>
  <c r="AR1452" i="3"/>
  <c r="AR1453" i="3"/>
  <c r="AR1454" i="3"/>
  <c r="AR1455" i="3"/>
  <c r="AR1456" i="3"/>
  <c r="AR1457" i="3"/>
  <c r="AR1459" i="3"/>
  <c r="AR1460" i="3"/>
  <c r="AR1461" i="3"/>
  <c r="AR1462" i="3"/>
  <c r="AR1463" i="3"/>
  <c r="AR1464" i="3"/>
  <c r="AR1465" i="3"/>
  <c r="AR1466" i="3"/>
  <c r="AR1467" i="3"/>
  <c r="AR1469" i="3"/>
  <c r="AR1470" i="3"/>
  <c r="AR1471" i="3"/>
  <c r="AR1472" i="3"/>
  <c r="AR1474" i="3"/>
  <c r="AR1475" i="3"/>
  <c r="AR1476" i="3"/>
  <c r="AR1477" i="3"/>
  <c r="AR1478" i="3"/>
  <c r="AR1479" i="3"/>
  <c r="AR1480" i="3"/>
  <c r="AR1481" i="3"/>
  <c r="AR1482" i="3"/>
  <c r="AR1484" i="3"/>
  <c r="AR1485" i="3"/>
  <c r="AR1486" i="3"/>
  <c r="AR1487" i="3"/>
  <c r="AR1489" i="3"/>
  <c r="AR1490" i="3"/>
  <c r="AR1491" i="3"/>
  <c r="AR1492" i="3"/>
  <c r="AR1493" i="3"/>
  <c r="AR1494" i="3"/>
  <c r="AR1495" i="3"/>
  <c r="AR1496" i="3"/>
  <c r="AR1497" i="3"/>
  <c r="AR1498" i="3"/>
  <c r="AR1499" i="3"/>
  <c r="AR1500" i="3"/>
  <c r="AR1501" i="3"/>
  <c r="AR1502" i="3"/>
  <c r="AR1504" i="3"/>
  <c r="AR1505" i="3"/>
  <c r="AR1506" i="3"/>
  <c r="AR1507" i="3"/>
  <c r="AR1508" i="3"/>
  <c r="AR1509" i="3"/>
  <c r="AR1510" i="3"/>
  <c r="AR1511" i="3"/>
  <c r="AR1512" i="3"/>
  <c r="AR1513" i="3"/>
  <c r="AR1514" i="3"/>
  <c r="AR1515" i="3"/>
  <c r="AR1516" i="3"/>
  <c r="AR1517" i="3"/>
  <c r="AR1518" i="3"/>
  <c r="AR1519" i="3"/>
  <c r="AR1520" i="3"/>
  <c r="AR1521" i="3"/>
  <c r="AR1522" i="3"/>
  <c r="AR1523" i="3"/>
  <c r="AR1524" i="3"/>
  <c r="AR1525" i="3"/>
  <c r="AR1526" i="3"/>
  <c r="AR1527" i="3"/>
  <c r="AR1529" i="3"/>
  <c r="AR1530" i="3"/>
  <c r="AR1531" i="3"/>
  <c r="AR1532" i="3"/>
  <c r="AR1533" i="3"/>
  <c r="AR1534" i="3"/>
  <c r="AR1535" i="3"/>
  <c r="AR1536" i="3"/>
  <c r="AR1537" i="3"/>
  <c r="AR1538" i="3"/>
  <c r="AR1539" i="3"/>
  <c r="AR1540" i="3"/>
  <c r="AR1541" i="3"/>
  <c r="AR1542" i="3"/>
  <c r="AR1543" i="3"/>
  <c r="AR1544" i="3"/>
  <c r="AR1545" i="3"/>
  <c r="AR1546" i="3"/>
  <c r="AR1547" i="3"/>
  <c r="AR1549" i="3"/>
  <c r="AR1550" i="3"/>
  <c r="AR1551" i="3"/>
  <c r="AR1552" i="3"/>
  <c r="AR1553" i="3"/>
  <c r="AR1554" i="3"/>
  <c r="AR1555" i="3"/>
  <c r="AR1556" i="3"/>
  <c r="AR1557" i="3"/>
  <c r="AR1558" i="3"/>
  <c r="AR1559" i="3"/>
  <c r="AR1560" i="3"/>
  <c r="AR1561" i="3"/>
  <c r="AR1562" i="3"/>
  <c r="AR1563" i="3"/>
  <c r="AR1564" i="3"/>
  <c r="AR1565" i="3"/>
  <c r="AR1566" i="3"/>
  <c r="AR1567" i="3"/>
  <c r="AR1568" i="3"/>
  <c r="AR1569" i="3"/>
  <c r="AR1570" i="3"/>
  <c r="AR1571" i="3"/>
  <c r="AR1572" i="3"/>
  <c r="AR1573" i="3"/>
  <c r="AR1574" i="3"/>
  <c r="AR1575" i="3"/>
  <c r="AR1576" i="3"/>
  <c r="AR1577" i="3"/>
  <c r="AR1578" i="3"/>
  <c r="AR1579" i="3"/>
  <c r="AR1580" i="3"/>
  <c r="AR1581" i="3"/>
  <c r="AR1582" i="3"/>
  <c r="AR1583" i="3"/>
  <c r="AR1584" i="3"/>
  <c r="AR1585" i="3"/>
  <c r="AR1586" i="3"/>
  <c r="AR1587" i="3"/>
  <c r="AR1588" i="3"/>
  <c r="AR1589" i="3"/>
  <c r="AR1590" i="3"/>
  <c r="AR1591" i="3"/>
  <c r="AR1592" i="3"/>
  <c r="AR1593" i="3"/>
  <c r="AR1594" i="3"/>
  <c r="AR1595" i="3"/>
  <c r="AR1596" i="3"/>
  <c r="AR1597" i="3"/>
  <c r="AR1599" i="3"/>
  <c r="AR1600" i="3"/>
  <c r="AR1601" i="3"/>
  <c r="AR1602" i="3"/>
  <c r="AR1603" i="3"/>
  <c r="AR1604" i="3"/>
  <c r="AR1605" i="3"/>
  <c r="AR1606" i="3"/>
  <c r="AR1607" i="3"/>
  <c r="AR1608" i="3"/>
  <c r="AR1609" i="3"/>
  <c r="AR1610" i="3"/>
  <c r="AR1611" i="3"/>
  <c r="AR1612" i="3"/>
  <c r="AR1613" i="3"/>
  <c r="AR1614" i="3"/>
  <c r="AR1615" i="3"/>
  <c r="AR1616" i="3"/>
  <c r="AR1617" i="3"/>
  <c r="AR1618" i="3"/>
  <c r="AR1619" i="3"/>
  <c r="AR1620" i="3"/>
  <c r="AR1621" i="3"/>
  <c r="AR1622" i="3"/>
  <c r="AR1623" i="3"/>
  <c r="AR1624" i="3"/>
  <c r="AR1625" i="3"/>
  <c r="AR1626" i="3"/>
  <c r="AR1627" i="3"/>
  <c r="AR1628" i="3"/>
  <c r="AR1629" i="3"/>
  <c r="AR1630" i="3"/>
  <c r="AR1631" i="3"/>
  <c r="AR1632" i="3"/>
  <c r="AR1633" i="3"/>
  <c r="AR1634" i="3"/>
  <c r="AR1635" i="3"/>
  <c r="AR1636" i="3"/>
  <c r="AR1637" i="3"/>
  <c r="AR1639" i="3"/>
  <c r="AR1640" i="3"/>
  <c r="AR1641" i="3"/>
  <c r="AR1642" i="3"/>
  <c r="AR1643" i="3"/>
  <c r="AR1644" i="3"/>
  <c r="AR1645" i="3"/>
  <c r="AR1646" i="3"/>
  <c r="AR1647" i="3"/>
  <c r="AR1648" i="3"/>
  <c r="AR1649" i="3"/>
  <c r="AR1650" i="3"/>
  <c r="AR1651" i="3"/>
  <c r="AR1652" i="3"/>
  <c r="AR1653" i="3"/>
  <c r="AR1654" i="3"/>
  <c r="AR1655" i="3"/>
  <c r="AR1656" i="3"/>
  <c r="AR1657" i="3"/>
  <c r="AR1658" i="3"/>
  <c r="AR1659" i="3"/>
  <c r="AR1660" i="3"/>
  <c r="AR1661" i="3"/>
  <c r="AR1662" i="3"/>
  <c r="AR1663" i="3"/>
  <c r="AR1664" i="3"/>
  <c r="AR1665" i="3"/>
  <c r="AR1666" i="3"/>
  <c r="AR1667" i="3"/>
  <c r="AR1668" i="3"/>
  <c r="AR1669" i="3"/>
  <c r="AR1670" i="3"/>
  <c r="AR1671" i="3"/>
  <c r="AR1672" i="3"/>
  <c r="AR1673" i="3"/>
  <c r="AR1674" i="3"/>
  <c r="AR1675" i="3"/>
  <c r="AR1676" i="3"/>
  <c r="AR1677" i="3"/>
  <c r="AR1678" i="3"/>
  <c r="AR1679" i="3"/>
  <c r="AR1680" i="3"/>
  <c r="AR1681" i="3"/>
  <c r="AR1682" i="3"/>
  <c r="AR1684" i="3"/>
  <c r="AR1685" i="3"/>
  <c r="AR1686" i="3"/>
  <c r="AR1687" i="3"/>
  <c r="AR1689" i="3"/>
  <c r="AR1690" i="3"/>
  <c r="AR1691" i="3"/>
  <c r="AR1692" i="3"/>
  <c r="AR1694" i="3"/>
  <c r="AR1695" i="3"/>
  <c r="AR1696" i="3"/>
  <c r="AR1697" i="3"/>
  <c r="AR1698" i="3"/>
  <c r="AR1699" i="3"/>
  <c r="AR1700" i="3"/>
  <c r="AR1701" i="3"/>
  <c r="AR1702" i="3"/>
  <c r="AR1704" i="3"/>
  <c r="AR1705" i="3"/>
  <c r="AR1706" i="3"/>
  <c r="AR1707" i="3"/>
  <c r="AR1708" i="3"/>
  <c r="AR1709" i="3"/>
  <c r="AR1710" i="3"/>
  <c r="AR1711" i="3"/>
  <c r="AR1712" i="3"/>
  <c r="AR1713" i="3"/>
  <c r="AR1714" i="3"/>
  <c r="AR1715" i="3"/>
  <c r="AR1716" i="3"/>
  <c r="AR1717" i="3"/>
  <c r="AR1718" i="3"/>
  <c r="AR1719" i="3"/>
  <c r="AR1720" i="3"/>
  <c r="AR1721" i="3"/>
  <c r="AR1722" i="3"/>
  <c r="AR1723" i="3"/>
  <c r="AR1724" i="3"/>
  <c r="AR1725" i="3"/>
  <c r="AR1726" i="3"/>
  <c r="AR1727" i="3"/>
  <c r="AR1728" i="3"/>
  <c r="AR1729" i="3"/>
  <c r="AR1730" i="3"/>
  <c r="AR1731" i="3"/>
  <c r="AR1732" i="3"/>
  <c r="AR1733" i="3"/>
  <c r="AR1734" i="3"/>
  <c r="AR1735" i="3"/>
  <c r="AR1736" i="3"/>
  <c r="AR1737" i="3"/>
  <c r="AR1738" i="3"/>
  <c r="AR1739" i="3"/>
  <c r="AR1740" i="3"/>
  <c r="AR1741" i="3"/>
  <c r="AR1742" i="3"/>
  <c r="AR1743" i="3"/>
  <c r="AR1744" i="3"/>
  <c r="AR1745" i="3"/>
  <c r="AR1746" i="3"/>
  <c r="AR1747" i="3"/>
  <c r="AR1748" i="3"/>
  <c r="AR1749" i="3"/>
  <c r="AR1750" i="3"/>
  <c r="AR1751" i="3"/>
  <c r="AR1752" i="3"/>
  <c r="AR1753" i="3"/>
  <c r="AR1754" i="3"/>
  <c r="AR1755" i="3"/>
  <c r="AR1756" i="3"/>
  <c r="AR1757" i="3"/>
  <c r="AR1758" i="3"/>
  <c r="AR1759" i="3"/>
  <c r="AR1760" i="3"/>
  <c r="AR1761" i="3"/>
  <c r="AR1762" i="3"/>
  <c r="AR1763" i="3"/>
  <c r="AR1764" i="3"/>
  <c r="AR1765" i="3"/>
  <c r="AR1766" i="3"/>
  <c r="AR1767" i="3"/>
  <c r="AR1769" i="3"/>
  <c r="AR1770" i="3"/>
  <c r="AR1771" i="3"/>
  <c r="AR1772" i="3"/>
  <c r="AR1773" i="3"/>
  <c r="AR1774" i="3"/>
  <c r="AR1775" i="3"/>
  <c r="AR1776" i="3"/>
  <c r="AR1777" i="3"/>
  <c r="AR1778" i="3"/>
  <c r="AR1779" i="3"/>
  <c r="AR1780" i="3"/>
  <c r="AR1781" i="3"/>
  <c r="AR1782" i="3"/>
  <c r="AR1783" i="3"/>
  <c r="AR1784" i="3"/>
  <c r="AR1785" i="3"/>
  <c r="AR1786" i="3"/>
  <c r="AR1787" i="3"/>
  <c r="AR1788" i="3"/>
  <c r="AR1789" i="3"/>
  <c r="AR1790" i="3"/>
  <c r="AR1791" i="3"/>
  <c r="AR1792" i="3"/>
  <c r="AR1793" i="3"/>
  <c r="AR1794" i="3"/>
  <c r="AR1795" i="3"/>
  <c r="AR1796" i="3"/>
  <c r="AR1797" i="3"/>
  <c r="AR1798" i="3"/>
  <c r="AR1799" i="3"/>
  <c r="AR1800" i="3"/>
  <c r="AR1801" i="3"/>
  <c r="AR1802" i="3"/>
  <c r="AR1804" i="3"/>
  <c r="AR1805" i="3"/>
  <c r="AR1806" i="3"/>
  <c r="AR1807" i="3"/>
  <c r="AR1808" i="3"/>
  <c r="AR1809" i="3"/>
  <c r="AR1810" i="3"/>
  <c r="AR1811" i="3"/>
  <c r="AR1812" i="3"/>
  <c r="AR1814" i="3"/>
  <c r="AR1815" i="3"/>
  <c r="AR1816" i="3"/>
  <c r="AR1817" i="3"/>
  <c r="AR1818" i="3"/>
  <c r="AR1819" i="3"/>
  <c r="AR1820" i="3"/>
  <c r="AR1821" i="3"/>
  <c r="AR1822" i="3"/>
  <c r="AR1825" i="3"/>
  <c r="AR1826" i="3"/>
  <c r="AR1827" i="3"/>
  <c r="AR1828" i="3"/>
  <c r="AR1829" i="3"/>
  <c r="AR1830" i="3"/>
  <c r="AR1831" i="3"/>
  <c r="AR1832" i="3"/>
  <c r="AR1833" i="3"/>
  <c r="AR1834" i="3"/>
  <c r="AR1835" i="3"/>
  <c r="AR1836" i="3"/>
  <c r="AR1837" i="3"/>
  <c r="AR1838" i="3"/>
  <c r="AR1839" i="3"/>
  <c r="AR1840" i="3"/>
  <c r="AR1841" i="3"/>
  <c r="AR1842" i="3"/>
  <c r="AR1843" i="3"/>
  <c r="AR1844" i="3"/>
  <c r="AR1845" i="3"/>
  <c r="AR1846" i="3"/>
  <c r="AR1847" i="3"/>
  <c r="AR1848" i="3"/>
  <c r="AR1849" i="3"/>
  <c r="AR1850" i="3"/>
  <c r="AR1851" i="3"/>
  <c r="AR1852" i="3"/>
  <c r="AR1853" i="3"/>
  <c r="AR1854" i="3"/>
  <c r="AR1855" i="3"/>
  <c r="AR1856" i="3"/>
  <c r="AR1857" i="3"/>
  <c r="AR1858" i="3"/>
  <c r="AR1859" i="3"/>
  <c r="AR1860" i="3"/>
  <c r="AR1861" i="3"/>
  <c r="AR1862" i="3"/>
  <c r="AR1863" i="3"/>
  <c r="AR1864" i="3"/>
  <c r="AR1865" i="3"/>
  <c r="AR1866" i="3"/>
  <c r="AR1867" i="3"/>
  <c r="AR1868" i="3"/>
  <c r="AR1869" i="3"/>
  <c r="AR1870" i="3"/>
  <c r="AR1871" i="3"/>
  <c r="AR1872" i="3"/>
  <c r="AR1873" i="3"/>
  <c r="AR1874" i="3"/>
  <c r="AR1875" i="3"/>
  <c r="AR1876" i="3"/>
  <c r="AR1877" i="3"/>
  <c r="AR1878" i="3"/>
  <c r="AR1879" i="3"/>
  <c r="AR1880" i="3"/>
  <c r="AR1881" i="3"/>
  <c r="AR1882" i="3"/>
  <c r="AR1883" i="3"/>
  <c r="AR1884" i="3"/>
  <c r="AR1885" i="3"/>
  <c r="AR1886" i="3"/>
  <c r="AR1887" i="3"/>
  <c r="AR1888" i="3"/>
  <c r="AR1889" i="3"/>
  <c r="AR1890" i="3"/>
  <c r="AR1891" i="3"/>
  <c r="AR1892" i="3"/>
  <c r="AR1893" i="3"/>
  <c r="AR1894" i="3"/>
  <c r="AR1895" i="3"/>
  <c r="AR1896" i="3"/>
  <c r="AR1897" i="3"/>
  <c r="AR1899" i="3"/>
  <c r="AR1900" i="3"/>
  <c r="AR1901" i="3"/>
  <c r="AR1902" i="3"/>
  <c r="AR1904" i="3"/>
  <c r="AR1905" i="3"/>
  <c r="AR1906" i="3"/>
  <c r="AR1907" i="3"/>
  <c r="AR1908" i="3"/>
  <c r="AR1909" i="3"/>
  <c r="AR1910" i="3"/>
  <c r="AR1911" i="3"/>
  <c r="AR1912" i="3"/>
  <c r="AR1913" i="3"/>
  <c r="AR1914" i="3"/>
  <c r="AR1915" i="3"/>
  <c r="AR1916" i="3"/>
  <c r="AR1917" i="3"/>
  <c r="AR1918" i="3"/>
  <c r="AR1919" i="3"/>
  <c r="AR1920" i="3"/>
  <c r="AR1921" i="3"/>
  <c r="AR1922" i="3"/>
  <c r="AR1923" i="3"/>
  <c r="AR1924" i="3"/>
  <c r="AR1925" i="3"/>
  <c r="AR1926" i="3"/>
  <c r="AR1927" i="3"/>
  <c r="AR1928" i="3"/>
  <c r="AR1929" i="3"/>
  <c r="AR1930" i="3"/>
  <c r="AR1931" i="3"/>
  <c r="AR1932" i="3"/>
  <c r="AR1933" i="3"/>
  <c r="AR1934" i="3"/>
  <c r="AR1935" i="3"/>
  <c r="AR1936" i="3"/>
  <c r="AR1937" i="3"/>
  <c r="AR1938" i="3"/>
  <c r="AR1939" i="3"/>
  <c r="AR1940" i="3"/>
  <c r="AR1941" i="3"/>
  <c r="AR1942" i="3"/>
  <c r="AR1943" i="3"/>
  <c r="AR1944" i="3"/>
  <c r="AR1945" i="3"/>
  <c r="AR1946" i="3"/>
  <c r="AR1947" i="3"/>
  <c r="AR1948" i="3"/>
  <c r="AR1949" i="3"/>
  <c r="AR1950" i="3"/>
  <c r="AR1951" i="3"/>
  <c r="AR1952" i="3"/>
  <c r="AR1953" i="3"/>
  <c r="AR1954" i="3"/>
  <c r="AR1955" i="3"/>
  <c r="AR1956" i="3"/>
  <c r="AR1957" i="3"/>
  <c r="AR1958" i="3"/>
  <c r="AR1959" i="3"/>
  <c r="AR1960" i="3"/>
  <c r="AR1961" i="3"/>
  <c r="AR1962" i="3"/>
  <c r="AR1963" i="3"/>
  <c r="AR1964" i="3"/>
  <c r="AR1965" i="3"/>
  <c r="AR1966" i="3"/>
  <c r="AR1967" i="3"/>
  <c r="AR1968" i="3"/>
  <c r="AR1969" i="3"/>
  <c r="AR1970" i="3"/>
  <c r="AR1971" i="3"/>
  <c r="AR1972" i="3"/>
  <c r="AR1973" i="3"/>
  <c r="AR1974" i="3"/>
  <c r="AR1975" i="3"/>
  <c r="AR1976" i="3"/>
  <c r="AR1977" i="3"/>
  <c r="AR1978" i="3"/>
  <c r="AR1979" i="3"/>
  <c r="AR1980" i="3"/>
  <c r="AR1981" i="3"/>
  <c r="AR1982" i="3"/>
  <c r="AR1983" i="3"/>
  <c r="AR1984" i="3"/>
  <c r="AR1985" i="3"/>
  <c r="AR1986" i="3"/>
  <c r="AR1987" i="3"/>
  <c r="AR1988" i="3"/>
  <c r="AR1989" i="3"/>
  <c r="AR1990" i="3"/>
  <c r="AR1991" i="3"/>
  <c r="AR1992" i="3"/>
  <c r="AR1993" i="3"/>
  <c r="AR1994" i="3"/>
  <c r="AR1995" i="3"/>
  <c r="AR1996" i="3"/>
  <c r="AR1997" i="3"/>
  <c r="AR1998" i="3"/>
  <c r="AR1999" i="3"/>
  <c r="AR2000" i="3"/>
  <c r="AR2001" i="3"/>
  <c r="AR2002" i="3"/>
  <c r="AR2003" i="3"/>
  <c r="AR2004" i="3"/>
  <c r="AR2005" i="3"/>
  <c r="AR2006" i="3"/>
  <c r="AR2007" i="3"/>
  <c r="AR2008" i="3"/>
  <c r="AR2009" i="3"/>
  <c r="AR2010" i="3"/>
  <c r="AR2011" i="3"/>
  <c r="AR2012" i="3"/>
  <c r="AR2013" i="3"/>
  <c r="AR2014" i="3"/>
  <c r="AR2015" i="3"/>
  <c r="AR2016" i="3"/>
  <c r="AR2017" i="3"/>
  <c r="AR2018" i="3"/>
  <c r="AR2019" i="3"/>
  <c r="AR2020" i="3"/>
  <c r="AR2021" i="3"/>
  <c r="AR2022" i="3"/>
  <c r="AR2024" i="3"/>
  <c r="AR2025" i="3"/>
  <c r="AR2026" i="3"/>
  <c r="AR2027" i="3"/>
  <c r="AR2028" i="3"/>
  <c r="AR2029" i="3"/>
  <c r="AR2030" i="3"/>
  <c r="AR2031" i="3"/>
  <c r="AR2032" i="3"/>
  <c r="AR2033" i="3"/>
  <c r="AR2034" i="3"/>
  <c r="AR2035" i="3"/>
  <c r="AR2036" i="3"/>
  <c r="AR2037" i="3"/>
  <c r="AR2039" i="3"/>
  <c r="AR2040" i="3"/>
  <c r="AR2041" i="3"/>
  <c r="AR2042" i="3"/>
  <c r="AR2043" i="3"/>
  <c r="AR2044" i="3"/>
  <c r="AR2045" i="3"/>
  <c r="AR2046" i="3"/>
  <c r="AR2047" i="3"/>
  <c r="AR2049" i="3"/>
  <c r="AR2050" i="3"/>
  <c r="AR2051" i="3"/>
  <c r="AR2052" i="3"/>
  <c r="AQ64" i="3"/>
  <c r="AQ65" i="3"/>
  <c r="AQ66" i="3"/>
  <c r="AQ67" i="3"/>
  <c r="AQ68" i="3"/>
  <c r="AQ69" i="3"/>
  <c r="AQ70" i="3"/>
  <c r="AQ71" i="3"/>
  <c r="AQ72" i="3"/>
  <c r="AQ73" i="3"/>
  <c r="AQ74" i="3"/>
  <c r="AQ75" i="3"/>
  <c r="AQ76" i="3"/>
  <c r="AQ77" i="3"/>
  <c r="AQ78" i="3"/>
  <c r="AQ79" i="3"/>
  <c r="AQ80" i="3"/>
  <c r="AQ81" i="3"/>
  <c r="AQ82"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9" i="3"/>
  <c r="AQ110" i="3"/>
  <c r="AQ111" i="3"/>
  <c r="AQ112" i="3"/>
  <c r="AQ113" i="3"/>
  <c r="AQ114" i="3"/>
  <c r="AQ115" i="3"/>
  <c r="AQ116" i="3"/>
  <c r="AQ117" i="3"/>
  <c r="AQ119" i="3"/>
  <c r="AQ120" i="3"/>
  <c r="AQ121" i="3"/>
  <c r="AQ122" i="3"/>
  <c r="AQ124" i="3"/>
  <c r="AQ125" i="3"/>
  <c r="AQ126" i="3"/>
  <c r="AQ127" i="3"/>
  <c r="AQ128" i="3"/>
  <c r="AQ129" i="3"/>
  <c r="AQ130" i="3"/>
  <c r="AQ131" i="3"/>
  <c r="AQ132" i="3"/>
  <c r="AQ133" i="3"/>
  <c r="AQ134" i="3"/>
  <c r="AQ135" i="3"/>
  <c r="AQ136" i="3"/>
  <c r="AQ137"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9" i="3"/>
  <c r="AQ220" i="3"/>
  <c r="AQ221" i="3"/>
  <c r="AQ222" i="3"/>
  <c r="AQ223" i="3"/>
  <c r="AQ224" i="3"/>
  <c r="AQ225" i="3"/>
  <c r="AQ226" i="3"/>
  <c r="AQ227" i="3"/>
  <c r="AQ228" i="3"/>
  <c r="AQ229" i="3"/>
  <c r="AQ230" i="3"/>
  <c r="AQ231" i="3"/>
  <c r="AQ232" i="3"/>
  <c r="AQ234" i="3"/>
  <c r="AQ235" i="3"/>
  <c r="AQ236" i="3"/>
  <c r="AQ237" i="3"/>
  <c r="AQ238" i="3"/>
  <c r="AQ239" i="3"/>
  <c r="AQ240" i="3"/>
  <c r="AQ241" i="3"/>
  <c r="AQ242" i="3"/>
  <c r="AQ243" i="3"/>
  <c r="AQ244" i="3"/>
  <c r="AQ245" i="3"/>
  <c r="AQ246" i="3"/>
  <c r="AQ247" i="3"/>
  <c r="AQ249" i="3"/>
  <c r="AQ250" i="3"/>
  <c r="AQ251" i="3"/>
  <c r="AQ252" i="3"/>
  <c r="AQ254" i="3"/>
  <c r="AQ255" i="3"/>
  <c r="AQ256" i="3"/>
  <c r="AQ257" i="3"/>
  <c r="AQ259" i="3"/>
  <c r="AQ260" i="3"/>
  <c r="AQ261" i="3"/>
  <c r="AQ262" i="3"/>
  <c r="AQ263" i="3"/>
  <c r="AQ264" i="3"/>
  <c r="AQ265" i="3"/>
  <c r="AQ266" i="3"/>
  <c r="AQ267" i="3"/>
  <c r="AQ269" i="3"/>
  <c r="AQ270" i="3"/>
  <c r="AQ271" i="3"/>
  <c r="AQ272" i="3"/>
  <c r="AQ273" i="3"/>
  <c r="AQ274" i="3"/>
  <c r="AQ275" i="3"/>
  <c r="AQ276" i="3"/>
  <c r="AQ277" i="3"/>
  <c r="AQ279" i="3"/>
  <c r="AQ280" i="3"/>
  <c r="AQ281" i="3"/>
  <c r="AQ282" i="3"/>
  <c r="AQ284" i="3"/>
  <c r="AQ285" i="3"/>
  <c r="AQ286" i="3"/>
  <c r="AQ287" i="3"/>
  <c r="AQ288" i="3"/>
  <c r="AQ289" i="3"/>
  <c r="AQ290" i="3"/>
  <c r="AQ291" i="3"/>
  <c r="AQ292" i="3"/>
  <c r="AQ293" i="3"/>
  <c r="AQ294" i="3"/>
  <c r="AQ295" i="3"/>
  <c r="AQ296" i="3"/>
  <c r="AQ297" i="3"/>
  <c r="AQ298" i="3"/>
  <c r="AQ299" i="3"/>
  <c r="AQ300" i="3"/>
  <c r="AQ301" i="3"/>
  <c r="AQ302" i="3"/>
  <c r="AQ304" i="3"/>
  <c r="AQ305" i="3"/>
  <c r="AQ306" i="3"/>
  <c r="AQ307" i="3"/>
  <c r="AQ308" i="3"/>
  <c r="AQ309" i="3"/>
  <c r="AQ310" i="3"/>
  <c r="AQ311" i="3"/>
  <c r="AQ312" i="3"/>
  <c r="AQ313" i="3"/>
  <c r="AQ314" i="3"/>
  <c r="AQ315" i="3"/>
  <c r="AQ316" i="3"/>
  <c r="AQ317" i="3"/>
  <c r="AQ319" i="3"/>
  <c r="AQ320" i="3"/>
  <c r="AQ321" i="3"/>
  <c r="AQ322" i="3"/>
  <c r="AQ323" i="3"/>
  <c r="AQ324" i="3"/>
  <c r="AQ325" i="3"/>
  <c r="AQ326" i="3"/>
  <c r="AQ327" i="3"/>
  <c r="AQ328" i="3"/>
  <c r="AQ329" i="3"/>
  <c r="AQ330" i="3"/>
  <c r="AQ331" i="3"/>
  <c r="AQ332" i="3"/>
  <c r="AQ334" i="3"/>
  <c r="AQ335" i="3"/>
  <c r="AQ336" i="3"/>
  <c r="AQ337" i="3"/>
  <c r="AQ339" i="3"/>
  <c r="AQ340" i="3"/>
  <c r="AQ341" i="3"/>
  <c r="AQ342" i="3"/>
  <c r="AQ344" i="3"/>
  <c r="AQ345" i="3"/>
  <c r="AQ346" i="3"/>
  <c r="AQ347"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9" i="3"/>
  <c r="AQ380" i="3"/>
  <c r="AQ381" i="3"/>
  <c r="AQ382" i="3"/>
  <c r="AQ384" i="3"/>
  <c r="AQ385" i="3"/>
  <c r="AQ386" i="3"/>
  <c r="AQ387"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9" i="3"/>
  <c r="AQ440" i="3"/>
  <c r="AQ441" i="3"/>
  <c r="AQ442" i="3"/>
  <c r="AQ443" i="3"/>
  <c r="AQ444" i="3"/>
  <c r="AQ445" i="3"/>
  <c r="AQ446" i="3"/>
  <c r="AQ447" i="3"/>
  <c r="AQ449" i="3"/>
  <c r="AQ450" i="3"/>
  <c r="AQ451" i="3"/>
  <c r="AQ452" i="3"/>
  <c r="AQ453" i="3"/>
  <c r="AQ454" i="3"/>
  <c r="AQ455" i="3"/>
  <c r="AQ456" i="3"/>
  <c r="AQ457" i="3"/>
  <c r="AQ459" i="3"/>
  <c r="AQ460" i="3"/>
  <c r="AQ461" i="3"/>
  <c r="AQ462" i="3"/>
  <c r="AQ463" i="3"/>
  <c r="AQ464" i="3"/>
  <c r="AQ465" i="3"/>
  <c r="AQ466" i="3"/>
  <c r="AQ467"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9" i="3"/>
  <c r="AQ500" i="3"/>
  <c r="AQ501" i="3"/>
  <c r="AQ502" i="3"/>
  <c r="AQ503" i="3"/>
  <c r="AQ504" i="3"/>
  <c r="AQ505" i="3"/>
  <c r="AQ506" i="3"/>
  <c r="AQ507" i="3"/>
  <c r="AQ508" i="3"/>
  <c r="AQ509" i="3"/>
  <c r="AQ510" i="3"/>
  <c r="AQ511" i="3"/>
  <c r="AQ512" i="3"/>
  <c r="AQ513" i="3"/>
  <c r="AQ514" i="3"/>
  <c r="AQ515" i="3"/>
  <c r="AQ516" i="3"/>
  <c r="AQ517" i="3"/>
  <c r="AQ519" i="3"/>
  <c r="AQ520" i="3"/>
  <c r="AQ521" i="3"/>
  <c r="AQ522" i="3"/>
  <c r="AQ523" i="3"/>
  <c r="AQ524" i="3"/>
  <c r="AQ525" i="3"/>
  <c r="AQ526" i="3"/>
  <c r="AQ527" i="3"/>
  <c r="AQ529" i="3"/>
  <c r="AQ530" i="3"/>
  <c r="AQ531" i="3"/>
  <c r="AQ532" i="3"/>
  <c r="AQ534" i="3"/>
  <c r="AQ535" i="3"/>
  <c r="AQ536" i="3"/>
  <c r="AQ537" i="3"/>
  <c r="AQ538" i="3"/>
  <c r="AQ539" i="3"/>
  <c r="AQ540" i="3"/>
  <c r="AQ541" i="3"/>
  <c r="AQ542" i="3"/>
  <c r="AQ543" i="3"/>
  <c r="AQ544" i="3"/>
  <c r="AQ545" i="3"/>
  <c r="AQ546" i="3"/>
  <c r="AQ547" i="3"/>
  <c r="AQ549" i="3"/>
  <c r="AQ550" i="3"/>
  <c r="AQ551" i="3"/>
  <c r="AQ552" i="3"/>
  <c r="AQ553" i="3"/>
  <c r="AQ554" i="3"/>
  <c r="AQ555" i="3"/>
  <c r="AQ556" i="3"/>
  <c r="AQ557" i="3"/>
  <c r="AQ558" i="3"/>
  <c r="AQ559" i="3"/>
  <c r="AQ560" i="3"/>
  <c r="AQ561" i="3"/>
  <c r="AQ562" i="3"/>
  <c r="AQ564" i="3"/>
  <c r="AQ565" i="3"/>
  <c r="AQ566" i="3"/>
  <c r="AQ567" i="3"/>
  <c r="AQ569" i="3"/>
  <c r="AQ570" i="3"/>
  <c r="AQ571" i="3"/>
  <c r="AQ572" i="3"/>
  <c r="AQ573" i="3"/>
  <c r="AQ574" i="3"/>
  <c r="AQ575" i="3"/>
  <c r="AQ576" i="3"/>
  <c r="AQ577" i="3"/>
  <c r="AQ578" i="3"/>
  <c r="AQ579" i="3"/>
  <c r="AQ580" i="3"/>
  <c r="AQ581" i="3"/>
  <c r="AQ582" i="3"/>
  <c r="AQ583" i="3"/>
  <c r="AQ584" i="3"/>
  <c r="AQ585" i="3"/>
  <c r="AQ586" i="3"/>
  <c r="AQ587"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9" i="3"/>
  <c r="AQ740" i="3"/>
  <c r="AQ741" i="3"/>
  <c r="AQ742" i="3"/>
  <c r="AQ743" i="3"/>
  <c r="AQ744" i="3"/>
  <c r="AQ745" i="3"/>
  <c r="AQ746" i="3"/>
  <c r="AQ747" i="3"/>
  <c r="AQ749" i="3"/>
  <c r="AQ750" i="3"/>
  <c r="AQ751" i="3"/>
  <c r="AQ752" i="3"/>
  <c r="AQ753" i="3"/>
  <c r="AQ754" i="3"/>
  <c r="AQ755" i="3"/>
  <c r="AQ756" i="3"/>
  <c r="AQ757" i="3"/>
  <c r="AQ758" i="3"/>
  <c r="AQ759" i="3"/>
  <c r="AQ760" i="3"/>
  <c r="AQ761" i="3"/>
  <c r="AQ762"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9" i="3"/>
  <c r="AQ790" i="3"/>
  <c r="AQ791" i="3"/>
  <c r="AQ792" i="3"/>
  <c r="AQ794" i="3"/>
  <c r="AQ795" i="3"/>
  <c r="AQ796" i="3"/>
  <c r="AQ797" i="3"/>
  <c r="AQ799" i="3"/>
  <c r="AQ800" i="3"/>
  <c r="AQ801" i="3"/>
  <c r="AQ802" i="3"/>
  <c r="AQ803" i="3"/>
  <c r="AQ804" i="3"/>
  <c r="AQ805" i="3"/>
  <c r="AQ806" i="3"/>
  <c r="AQ807" i="3"/>
  <c r="AQ809" i="3"/>
  <c r="AQ810" i="3"/>
  <c r="AQ811" i="3"/>
  <c r="AQ812" i="3"/>
  <c r="AQ813" i="3"/>
  <c r="AQ814" i="3"/>
  <c r="AQ815" i="3"/>
  <c r="AQ816" i="3"/>
  <c r="AQ817" i="3"/>
  <c r="AQ818" i="3"/>
  <c r="AQ819" i="3"/>
  <c r="AQ820" i="3"/>
  <c r="AQ821" i="3"/>
  <c r="AQ822" i="3"/>
  <c r="AQ824" i="3"/>
  <c r="AQ825" i="3"/>
  <c r="AQ826" i="3"/>
  <c r="AQ827" i="3"/>
  <c r="AQ828" i="3"/>
  <c r="AQ829" i="3"/>
  <c r="AQ830" i="3"/>
  <c r="AQ831" i="3"/>
  <c r="AQ832" i="3"/>
  <c r="AQ834" i="3"/>
  <c r="AQ835" i="3"/>
  <c r="AQ836" i="3"/>
  <c r="AQ837" i="3"/>
  <c r="AQ839" i="3"/>
  <c r="AQ840" i="3"/>
  <c r="AQ841" i="3"/>
  <c r="AQ842" i="3"/>
  <c r="AQ843" i="3"/>
  <c r="AQ844" i="3"/>
  <c r="AQ845" i="3"/>
  <c r="AQ846" i="3"/>
  <c r="AQ847" i="3"/>
  <c r="AQ849" i="3"/>
  <c r="AQ850" i="3"/>
  <c r="AQ851" i="3"/>
  <c r="AQ852" i="3"/>
  <c r="AQ854" i="3"/>
  <c r="AQ855" i="3"/>
  <c r="AQ856" i="3"/>
  <c r="AQ857" i="3"/>
  <c r="AQ858" i="3"/>
  <c r="AQ859" i="3"/>
  <c r="AQ860" i="3"/>
  <c r="AQ861" i="3"/>
  <c r="AQ862" i="3"/>
  <c r="AQ863" i="3"/>
  <c r="AQ864" i="3"/>
  <c r="AQ865" i="3"/>
  <c r="AQ866" i="3"/>
  <c r="AQ867" i="3"/>
  <c r="AQ868" i="3"/>
  <c r="AQ869" i="3"/>
  <c r="AQ870" i="3"/>
  <c r="AQ871" i="3"/>
  <c r="AQ872" i="3"/>
  <c r="AQ874" i="3"/>
  <c r="AQ875" i="3"/>
  <c r="AQ876" i="3"/>
  <c r="AQ877" i="3"/>
  <c r="AQ878" i="3"/>
  <c r="AQ879" i="3"/>
  <c r="AQ880" i="3"/>
  <c r="AQ881" i="3"/>
  <c r="AQ882" i="3"/>
  <c r="AQ884" i="3"/>
  <c r="AQ885" i="3"/>
  <c r="AQ886" i="3"/>
  <c r="AQ887" i="3"/>
  <c r="AQ889" i="3"/>
  <c r="AQ890" i="3"/>
  <c r="AQ891" i="3"/>
  <c r="AQ892" i="3"/>
  <c r="AQ893" i="3"/>
  <c r="AQ894" i="3"/>
  <c r="AQ895" i="3"/>
  <c r="AQ896" i="3"/>
  <c r="AQ897" i="3"/>
  <c r="AQ898" i="3"/>
  <c r="AQ899" i="3"/>
  <c r="AQ900" i="3"/>
  <c r="AQ901" i="3"/>
  <c r="AQ902" i="3"/>
  <c r="AQ904" i="3"/>
  <c r="AQ905" i="3"/>
  <c r="AQ906" i="3"/>
  <c r="AQ907" i="3"/>
  <c r="AQ908" i="3"/>
  <c r="AQ909" i="3"/>
  <c r="AQ910" i="3"/>
  <c r="AQ911" i="3"/>
  <c r="AQ912" i="3"/>
  <c r="AQ913" i="3"/>
  <c r="AQ914" i="3"/>
  <c r="AQ915" i="3"/>
  <c r="AQ916" i="3"/>
  <c r="AQ917" i="3"/>
  <c r="AQ919" i="3"/>
  <c r="AQ920" i="3"/>
  <c r="AQ921" i="3"/>
  <c r="AQ922" i="3"/>
  <c r="AQ923" i="3"/>
  <c r="AQ924" i="3"/>
  <c r="AQ925" i="3"/>
  <c r="AQ926" i="3"/>
  <c r="AQ927" i="3"/>
  <c r="AQ928" i="3"/>
  <c r="AQ929" i="3"/>
  <c r="AQ930" i="3"/>
  <c r="AQ931" i="3"/>
  <c r="AQ932" i="3"/>
  <c r="AQ934" i="3"/>
  <c r="AQ935" i="3"/>
  <c r="AQ936" i="3"/>
  <c r="AQ937" i="3"/>
  <c r="AQ939" i="3"/>
  <c r="AQ940" i="3"/>
  <c r="AQ941" i="3"/>
  <c r="AQ942" i="3"/>
  <c r="AQ943" i="3"/>
  <c r="AQ944" i="3"/>
  <c r="AQ945" i="3"/>
  <c r="AQ946" i="3"/>
  <c r="AQ947" i="3"/>
  <c r="AQ949" i="3"/>
  <c r="AQ950" i="3"/>
  <c r="AQ951" i="3"/>
  <c r="AQ952" i="3"/>
  <c r="AQ954" i="3"/>
  <c r="AQ955" i="3"/>
  <c r="AQ956" i="3"/>
  <c r="AQ957" i="3"/>
  <c r="AQ959" i="3"/>
  <c r="AQ960" i="3"/>
  <c r="AQ961" i="3"/>
  <c r="AQ962" i="3"/>
  <c r="AQ963" i="3"/>
  <c r="AQ964" i="3"/>
  <c r="AQ965" i="3"/>
  <c r="AQ966" i="3"/>
  <c r="AQ967" i="3"/>
  <c r="AQ969" i="3"/>
  <c r="AQ970" i="3"/>
  <c r="AQ971" i="3"/>
  <c r="AQ972" i="3"/>
  <c r="AQ974" i="3"/>
  <c r="AQ975" i="3"/>
  <c r="AQ976" i="3"/>
  <c r="AQ977" i="3"/>
  <c r="AQ978" i="3"/>
  <c r="AQ979" i="3"/>
  <c r="AQ980" i="3"/>
  <c r="AQ981" i="3"/>
  <c r="AQ982" i="3"/>
  <c r="AQ983" i="3"/>
  <c r="AQ984" i="3"/>
  <c r="AQ985" i="3"/>
  <c r="AQ986" i="3"/>
  <c r="AQ987" i="3"/>
  <c r="AQ988" i="3"/>
  <c r="AQ989" i="3"/>
  <c r="AQ990" i="3"/>
  <c r="AQ991" i="3"/>
  <c r="AQ992"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Q1041" i="3"/>
  <c r="AQ1042" i="3"/>
  <c r="AQ1043" i="3"/>
  <c r="AQ1044" i="3"/>
  <c r="AQ1045" i="3"/>
  <c r="AQ1046" i="3"/>
  <c r="AQ1047" i="3"/>
  <c r="AQ1049" i="3"/>
  <c r="AQ1050" i="3"/>
  <c r="AQ1051" i="3"/>
  <c r="AQ1052" i="3"/>
  <c r="AQ1054" i="3"/>
  <c r="AQ1055" i="3"/>
  <c r="AQ1056" i="3"/>
  <c r="AQ1057" i="3"/>
  <c r="AQ1058" i="3"/>
  <c r="AQ1059" i="3"/>
  <c r="AQ1060" i="3"/>
  <c r="AQ1061" i="3"/>
  <c r="AQ1062" i="3"/>
  <c r="AQ1063" i="3"/>
  <c r="AQ1064" i="3"/>
  <c r="AQ1065" i="3"/>
  <c r="AQ1066" i="3"/>
  <c r="AQ1067" i="3"/>
  <c r="AQ1069" i="3"/>
  <c r="AQ1070" i="3"/>
  <c r="AQ1071" i="3"/>
  <c r="AQ1072" i="3"/>
  <c r="AQ1073" i="3"/>
  <c r="AQ1074" i="3"/>
  <c r="AQ1075" i="3"/>
  <c r="AQ1076" i="3"/>
  <c r="AQ1077" i="3"/>
  <c r="AQ1078" i="3"/>
  <c r="AQ1079" i="3"/>
  <c r="AQ1080" i="3"/>
  <c r="AQ1081" i="3"/>
  <c r="AQ1082" i="3"/>
  <c r="AQ1083" i="3"/>
  <c r="AQ1084" i="3"/>
  <c r="AQ1085" i="3"/>
  <c r="AQ1086" i="3"/>
  <c r="AQ1087" i="3"/>
  <c r="AQ1089" i="3"/>
  <c r="AQ1090" i="3"/>
  <c r="AQ1091" i="3"/>
  <c r="AQ1092" i="3"/>
  <c r="AQ1094" i="3"/>
  <c r="AQ1095" i="3"/>
  <c r="AQ1096" i="3"/>
  <c r="AQ1097" i="3"/>
  <c r="AQ1099" i="3"/>
  <c r="AQ1100" i="3"/>
  <c r="AQ1101" i="3"/>
  <c r="AQ1102" i="3"/>
  <c r="AQ1103" i="3"/>
  <c r="AQ1104" i="3"/>
  <c r="AQ1105" i="3"/>
  <c r="AQ1106" i="3"/>
  <c r="AQ1107" i="3"/>
  <c r="AQ1108" i="3"/>
  <c r="AQ1109" i="3"/>
  <c r="AQ1110" i="3"/>
  <c r="AQ1111" i="3"/>
  <c r="AQ1112" i="3"/>
  <c r="AQ1114" i="3"/>
  <c r="AQ1115" i="3"/>
  <c r="AQ1116" i="3"/>
  <c r="AQ1117" i="3"/>
  <c r="AQ1119" i="3"/>
  <c r="AQ1120" i="3"/>
  <c r="AQ1121" i="3"/>
  <c r="AQ1122" i="3"/>
  <c r="AQ1124" i="3"/>
  <c r="AQ1125" i="3"/>
  <c r="AQ1126" i="3"/>
  <c r="AQ1127" i="3"/>
  <c r="AQ1129" i="3"/>
  <c r="AQ1130" i="3"/>
  <c r="AQ1131" i="3"/>
  <c r="AQ1132" i="3"/>
  <c r="AQ1133" i="3"/>
  <c r="AQ1134" i="3"/>
  <c r="AQ1135" i="3"/>
  <c r="AQ1136" i="3"/>
  <c r="AQ1137" i="3"/>
  <c r="AQ1138" i="3"/>
  <c r="AQ1139" i="3"/>
  <c r="AQ1140" i="3"/>
  <c r="AQ1141" i="3"/>
  <c r="AQ1142" i="3"/>
  <c r="AQ1143" i="3"/>
  <c r="AQ1144" i="3"/>
  <c r="AQ1145" i="3"/>
  <c r="AQ1146" i="3"/>
  <c r="AQ1147" i="3"/>
  <c r="AQ1148" i="3"/>
  <c r="AQ1149" i="3"/>
  <c r="AQ1150" i="3"/>
  <c r="AQ1151" i="3"/>
  <c r="AQ1152" i="3"/>
  <c r="AQ1153" i="3"/>
  <c r="AQ1154" i="3"/>
  <c r="AQ1155" i="3"/>
  <c r="AQ1156" i="3"/>
  <c r="AQ1157" i="3"/>
  <c r="AQ1159" i="3"/>
  <c r="AQ1160" i="3"/>
  <c r="AQ1161" i="3"/>
  <c r="AQ1162" i="3"/>
  <c r="AQ1163" i="3"/>
  <c r="AQ1164" i="3"/>
  <c r="AQ1165" i="3"/>
  <c r="AQ1166" i="3"/>
  <c r="AQ1167" i="3"/>
  <c r="AQ1168" i="3"/>
  <c r="AQ1169" i="3"/>
  <c r="AQ1170" i="3"/>
  <c r="AQ1171" i="3"/>
  <c r="AQ1172" i="3"/>
  <c r="AQ1173" i="3"/>
  <c r="AQ1174" i="3"/>
  <c r="AQ1175" i="3"/>
  <c r="AQ1176" i="3"/>
  <c r="AQ1177" i="3"/>
  <c r="AQ1178" i="3"/>
  <c r="AQ1179" i="3"/>
  <c r="AQ1180" i="3"/>
  <c r="AQ1181" i="3"/>
  <c r="AQ1182" i="3"/>
  <c r="AQ1183" i="3"/>
  <c r="AQ1184" i="3"/>
  <c r="AQ1185" i="3"/>
  <c r="AQ1186" i="3"/>
  <c r="AQ1187" i="3"/>
  <c r="AQ1188" i="3"/>
  <c r="AQ1189" i="3"/>
  <c r="AQ1190" i="3"/>
  <c r="AQ1191" i="3"/>
  <c r="AQ1192" i="3"/>
  <c r="AQ1193" i="3"/>
  <c r="AQ1194" i="3"/>
  <c r="AQ1195" i="3"/>
  <c r="AQ1196" i="3"/>
  <c r="AQ1197" i="3"/>
  <c r="AQ1198" i="3"/>
  <c r="AQ1199" i="3"/>
  <c r="AQ1200" i="3"/>
  <c r="AQ1201" i="3"/>
  <c r="AQ1202" i="3"/>
  <c r="AQ1203" i="3"/>
  <c r="AQ1204" i="3"/>
  <c r="AQ1205" i="3"/>
  <c r="AQ1206" i="3"/>
  <c r="AQ1207" i="3"/>
  <c r="AQ1208" i="3"/>
  <c r="AQ1209" i="3"/>
  <c r="AQ1210" i="3"/>
  <c r="AQ1211" i="3"/>
  <c r="AQ1212" i="3"/>
  <c r="AQ1214" i="3"/>
  <c r="AQ1215" i="3"/>
  <c r="AQ1216" i="3"/>
  <c r="AQ1217" i="3"/>
  <c r="AQ1218" i="3"/>
  <c r="AQ1219" i="3"/>
  <c r="AQ1220" i="3"/>
  <c r="AQ1221" i="3"/>
  <c r="AQ1222" i="3"/>
  <c r="AQ1223" i="3"/>
  <c r="AQ1224" i="3"/>
  <c r="AQ1225" i="3"/>
  <c r="AQ1226" i="3"/>
  <c r="AQ1227" i="3"/>
  <c r="AQ1228" i="3"/>
  <c r="AQ1229" i="3"/>
  <c r="AQ1230" i="3"/>
  <c r="AQ1231" i="3"/>
  <c r="AQ1232" i="3"/>
  <c r="AQ1233" i="3"/>
  <c r="AQ1234" i="3"/>
  <c r="AQ1235" i="3"/>
  <c r="AQ1236" i="3"/>
  <c r="AQ1237" i="3"/>
  <c r="AQ1238" i="3"/>
  <c r="AQ1239" i="3"/>
  <c r="AQ1240" i="3"/>
  <c r="AQ1241" i="3"/>
  <c r="AQ1242" i="3"/>
  <c r="AQ1243" i="3"/>
  <c r="AQ1244" i="3"/>
  <c r="AQ1245" i="3"/>
  <c r="AQ1246" i="3"/>
  <c r="AQ1247" i="3"/>
  <c r="AQ1248" i="3"/>
  <c r="AQ1249" i="3"/>
  <c r="AQ1250" i="3"/>
  <c r="AQ1251" i="3"/>
  <c r="AQ1252" i="3"/>
  <c r="AQ1253" i="3"/>
  <c r="AQ1254" i="3"/>
  <c r="AQ1255" i="3"/>
  <c r="AQ1256" i="3"/>
  <c r="AQ1257" i="3"/>
  <c r="AQ1258" i="3"/>
  <c r="AQ1259" i="3"/>
  <c r="AQ1260" i="3"/>
  <c r="AQ1261" i="3"/>
  <c r="AQ1262" i="3"/>
  <c r="AQ1263" i="3"/>
  <c r="AQ1264" i="3"/>
  <c r="AQ1265" i="3"/>
  <c r="AQ1266" i="3"/>
  <c r="AQ1267" i="3"/>
  <c r="AQ1268" i="3"/>
  <c r="AQ1269" i="3"/>
  <c r="AQ1270" i="3"/>
  <c r="AQ1271" i="3"/>
  <c r="AQ1272" i="3"/>
  <c r="AQ1273" i="3"/>
  <c r="AQ1274" i="3"/>
  <c r="AQ1275" i="3"/>
  <c r="AQ1276" i="3"/>
  <c r="AQ1277" i="3"/>
  <c r="AQ1278" i="3"/>
  <c r="AQ1279" i="3"/>
  <c r="AQ1280" i="3"/>
  <c r="AQ1281" i="3"/>
  <c r="AQ1282" i="3"/>
  <c r="AQ1283" i="3"/>
  <c r="AQ1284" i="3"/>
  <c r="AQ1285" i="3"/>
  <c r="AQ1286" i="3"/>
  <c r="AQ1287" i="3"/>
  <c r="AQ1288" i="3"/>
  <c r="AQ1289" i="3"/>
  <c r="AQ1290" i="3"/>
  <c r="AQ1291" i="3"/>
  <c r="AQ1292" i="3"/>
  <c r="AQ1293" i="3"/>
  <c r="AQ1294" i="3"/>
  <c r="AQ1295" i="3"/>
  <c r="AQ1296" i="3"/>
  <c r="AQ1297" i="3"/>
  <c r="AQ1298" i="3"/>
  <c r="AQ1299" i="3"/>
  <c r="AQ1300" i="3"/>
  <c r="AQ1301" i="3"/>
  <c r="AQ1302" i="3"/>
  <c r="AQ1303" i="3"/>
  <c r="AQ1304" i="3"/>
  <c r="AQ1305" i="3"/>
  <c r="AQ1306" i="3"/>
  <c r="AQ1307" i="3"/>
  <c r="AQ1308" i="3"/>
  <c r="AQ1309" i="3"/>
  <c r="AQ1310" i="3"/>
  <c r="AQ1311" i="3"/>
  <c r="AQ1312" i="3"/>
  <c r="AQ1314" i="3"/>
  <c r="AQ1315" i="3"/>
  <c r="AQ1316" i="3"/>
  <c r="AQ1317" i="3"/>
  <c r="AQ1318" i="3"/>
  <c r="AQ1319" i="3"/>
  <c r="AQ1320" i="3"/>
  <c r="AQ1321" i="3"/>
  <c r="AQ1322" i="3"/>
  <c r="AQ1324" i="3"/>
  <c r="AQ1325" i="3"/>
  <c r="AQ1326" i="3"/>
  <c r="AQ1327" i="3"/>
  <c r="AQ1328" i="3"/>
  <c r="AQ1329" i="3"/>
  <c r="AQ1330" i="3"/>
  <c r="AQ1331" i="3"/>
  <c r="AQ1332" i="3"/>
  <c r="AQ1333" i="3"/>
  <c r="AQ1334" i="3"/>
  <c r="AQ1335" i="3"/>
  <c r="AQ1336" i="3"/>
  <c r="AQ1337" i="3"/>
  <c r="AQ1339" i="3"/>
  <c r="AQ1340" i="3"/>
  <c r="AQ1341" i="3"/>
  <c r="AQ1342" i="3"/>
  <c r="AQ1343" i="3"/>
  <c r="AQ1344" i="3"/>
  <c r="AQ1345" i="3"/>
  <c r="AQ1346" i="3"/>
  <c r="AQ1347" i="3"/>
  <c r="AQ1348" i="3"/>
  <c r="AQ1349" i="3"/>
  <c r="AQ1350" i="3"/>
  <c r="AQ1351" i="3"/>
  <c r="AQ1352" i="3"/>
  <c r="AQ1353" i="3"/>
  <c r="AQ1354" i="3"/>
  <c r="AQ1355" i="3"/>
  <c r="AQ1356" i="3"/>
  <c r="AQ1357" i="3"/>
  <c r="AQ1359" i="3"/>
  <c r="AQ1360" i="3"/>
  <c r="AQ1361" i="3"/>
  <c r="AQ1362" i="3"/>
  <c r="AQ1364" i="3"/>
  <c r="AQ1365" i="3"/>
  <c r="AQ1366" i="3"/>
  <c r="AQ1367" i="3"/>
  <c r="AQ1368" i="3"/>
  <c r="AQ1369" i="3"/>
  <c r="AQ1370" i="3"/>
  <c r="AQ1371" i="3"/>
  <c r="AQ1372" i="3"/>
  <c r="AQ1373" i="3"/>
  <c r="AQ1374" i="3"/>
  <c r="AQ1375" i="3"/>
  <c r="AQ1376" i="3"/>
  <c r="AQ1377" i="3"/>
  <c r="AQ1378" i="3"/>
  <c r="AQ1379" i="3"/>
  <c r="AQ1380" i="3"/>
  <c r="AQ1381" i="3"/>
  <c r="AQ1382" i="3"/>
  <c r="AQ1384" i="3"/>
  <c r="AQ1385" i="3"/>
  <c r="AQ1386" i="3"/>
  <c r="AQ1387" i="3"/>
  <c r="AQ1388" i="3"/>
  <c r="AQ1389" i="3"/>
  <c r="AQ1390" i="3"/>
  <c r="AQ1391" i="3"/>
  <c r="AQ1392" i="3"/>
  <c r="AQ1394" i="3"/>
  <c r="AQ1395" i="3"/>
  <c r="AQ1396" i="3"/>
  <c r="AQ1397" i="3"/>
  <c r="AQ1399" i="3"/>
  <c r="AQ1400" i="3"/>
  <c r="AQ1401" i="3"/>
  <c r="AQ1402" i="3"/>
  <c r="AQ1403" i="3"/>
  <c r="AQ1404" i="3"/>
  <c r="AQ1405" i="3"/>
  <c r="AQ1406" i="3"/>
  <c r="AQ1407" i="3"/>
  <c r="AQ1409" i="3"/>
  <c r="AQ1410" i="3"/>
  <c r="AQ1411" i="3"/>
  <c r="AQ1412" i="3"/>
  <c r="AQ1413" i="3"/>
  <c r="AQ1414" i="3"/>
  <c r="AQ1415" i="3"/>
  <c r="AQ1416" i="3"/>
  <c r="AQ1417" i="3"/>
  <c r="AQ1418" i="3"/>
  <c r="AQ1419" i="3"/>
  <c r="AQ1420" i="3"/>
  <c r="AQ1421" i="3"/>
  <c r="AQ1422" i="3"/>
  <c r="AQ1423" i="3"/>
  <c r="AQ1424" i="3"/>
  <c r="AQ1425" i="3"/>
  <c r="AQ1426" i="3"/>
  <c r="AQ1427" i="3"/>
  <c r="AQ1429" i="3"/>
  <c r="AQ1430" i="3"/>
  <c r="AQ1431" i="3"/>
  <c r="AQ1432" i="3"/>
  <c r="AQ1434" i="3"/>
  <c r="AQ1435" i="3"/>
  <c r="AQ1436" i="3"/>
  <c r="AQ1437" i="3"/>
  <c r="AQ1438" i="3"/>
  <c r="AQ1439" i="3"/>
  <c r="AQ1440" i="3"/>
  <c r="AQ1441" i="3"/>
  <c r="AQ1442" i="3"/>
  <c r="AQ1443" i="3"/>
  <c r="AQ1444" i="3"/>
  <c r="AQ1445" i="3"/>
  <c r="AQ1446" i="3"/>
  <c r="AQ1447" i="3"/>
  <c r="AQ1449" i="3"/>
  <c r="AQ1450" i="3"/>
  <c r="AQ1451" i="3"/>
  <c r="AQ1452" i="3"/>
  <c r="AQ1453" i="3"/>
  <c r="AQ1454" i="3"/>
  <c r="AQ1455" i="3"/>
  <c r="AQ1456" i="3"/>
  <c r="AQ1457" i="3"/>
  <c r="AQ1459" i="3"/>
  <c r="AQ1460" i="3"/>
  <c r="AQ1461" i="3"/>
  <c r="AQ1462" i="3"/>
  <c r="AQ1463" i="3"/>
  <c r="AQ1464" i="3"/>
  <c r="AQ1465" i="3"/>
  <c r="AQ1466" i="3"/>
  <c r="AQ1467" i="3"/>
  <c r="AQ1469" i="3"/>
  <c r="AQ1470" i="3"/>
  <c r="AQ1471" i="3"/>
  <c r="AQ1472" i="3"/>
  <c r="AQ1474" i="3"/>
  <c r="AQ1475" i="3"/>
  <c r="AQ1476" i="3"/>
  <c r="AQ1477" i="3"/>
  <c r="AQ1478" i="3"/>
  <c r="AQ1479" i="3"/>
  <c r="AQ1480" i="3"/>
  <c r="AQ1481" i="3"/>
  <c r="AQ1482" i="3"/>
  <c r="AQ1484" i="3"/>
  <c r="AQ1485" i="3"/>
  <c r="AQ1486" i="3"/>
  <c r="AQ1487" i="3"/>
  <c r="AQ1489" i="3"/>
  <c r="AQ1490" i="3"/>
  <c r="AQ1491" i="3"/>
  <c r="AQ1492" i="3"/>
  <c r="AQ1493" i="3"/>
  <c r="AQ1494" i="3"/>
  <c r="AQ1495" i="3"/>
  <c r="AQ1496" i="3"/>
  <c r="AQ1497" i="3"/>
  <c r="AQ1498" i="3"/>
  <c r="AQ1499" i="3"/>
  <c r="AQ1500" i="3"/>
  <c r="AQ1501" i="3"/>
  <c r="AQ1502" i="3"/>
  <c r="AQ1504" i="3"/>
  <c r="AQ1505" i="3"/>
  <c r="AQ1506" i="3"/>
  <c r="AQ1507" i="3"/>
  <c r="AQ1508" i="3"/>
  <c r="AQ1509" i="3"/>
  <c r="AQ1510" i="3"/>
  <c r="AQ1511" i="3"/>
  <c r="AQ1512" i="3"/>
  <c r="AQ1513" i="3"/>
  <c r="AQ1514" i="3"/>
  <c r="AQ1515" i="3"/>
  <c r="AQ1516" i="3"/>
  <c r="AQ1517" i="3"/>
  <c r="AQ1518" i="3"/>
  <c r="AQ1519" i="3"/>
  <c r="AQ1520" i="3"/>
  <c r="AQ1521" i="3"/>
  <c r="AQ1522" i="3"/>
  <c r="AQ1523" i="3"/>
  <c r="AQ1524" i="3"/>
  <c r="AQ1525" i="3"/>
  <c r="AQ1526" i="3"/>
  <c r="AQ1527" i="3"/>
  <c r="AQ1529" i="3"/>
  <c r="AQ1530" i="3"/>
  <c r="AQ1531" i="3"/>
  <c r="AQ1532" i="3"/>
  <c r="AQ1533" i="3"/>
  <c r="AQ1534" i="3"/>
  <c r="AQ1535" i="3"/>
  <c r="AQ1536" i="3"/>
  <c r="AQ1537" i="3"/>
  <c r="AQ1538" i="3"/>
  <c r="AQ1539" i="3"/>
  <c r="AQ1540" i="3"/>
  <c r="AQ1541" i="3"/>
  <c r="AQ1542" i="3"/>
  <c r="AQ1543" i="3"/>
  <c r="AQ1544" i="3"/>
  <c r="AQ1545" i="3"/>
  <c r="AQ1546" i="3"/>
  <c r="AQ1547" i="3"/>
  <c r="AQ1549" i="3"/>
  <c r="AQ1550" i="3"/>
  <c r="AQ1551" i="3"/>
  <c r="AQ1552" i="3"/>
  <c r="AQ1553" i="3"/>
  <c r="AQ1554" i="3"/>
  <c r="AQ1555" i="3"/>
  <c r="AQ1556" i="3"/>
  <c r="AQ1557" i="3"/>
  <c r="AQ1558" i="3"/>
  <c r="AQ1559" i="3"/>
  <c r="AQ1560" i="3"/>
  <c r="AQ1561" i="3"/>
  <c r="AQ1562" i="3"/>
  <c r="AQ1563" i="3"/>
  <c r="AQ1564" i="3"/>
  <c r="AQ1565" i="3"/>
  <c r="AQ1566" i="3"/>
  <c r="AQ1567" i="3"/>
  <c r="AQ1568" i="3"/>
  <c r="AQ1569" i="3"/>
  <c r="AQ1570" i="3"/>
  <c r="AQ1571" i="3"/>
  <c r="AQ1572" i="3"/>
  <c r="AQ1573" i="3"/>
  <c r="AQ1574" i="3"/>
  <c r="AQ1575" i="3"/>
  <c r="AQ1576" i="3"/>
  <c r="AQ1577" i="3"/>
  <c r="AQ1578" i="3"/>
  <c r="AQ1579" i="3"/>
  <c r="AQ1580" i="3"/>
  <c r="AQ1581" i="3"/>
  <c r="AQ1582" i="3"/>
  <c r="AQ1583" i="3"/>
  <c r="AQ1584" i="3"/>
  <c r="AQ1585" i="3"/>
  <c r="AQ1586" i="3"/>
  <c r="AQ1587" i="3"/>
  <c r="AQ1588" i="3"/>
  <c r="AQ1589" i="3"/>
  <c r="AQ1590" i="3"/>
  <c r="AQ1591" i="3"/>
  <c r="AQ1592" i="3"/>
  <c r="AQ1593" i="3"/>
  <c r="AQ1594" i="3"/>
  <c r="AQ1595" i="3"/>
  <c r="AQ1596" i="3"/>
  <c r="AQ1597" i="3"/>
  <c r="AQ1599" i="3"/>
  <c r="AQ1600" i="3"/>
  <c r="AQ1601" i="3"/>
  <c r="AQ1602" i="3"/>
  <c r="AQ1603" i="3"/>
  <c r="AQ1604" i="3"/>
  <c r="AQ1605" i="3"/>
  <c r="AQ1606" i="3"/>
  <c r="AQ1607" i="3"/>
  <c r="AQ1608" i="3"/>
  <c r="AQ1609" i="3"/>
  <c r="AQ1610" i="3"/>
  <c r="AQ1611" i="3"/>
  <c r="AQ1612" i="3"/>
  <c r="AQ1613" i="3"/>
  <c r="AQ1614" i="3"/>
  <c r="AQ1615" i="3"/>
  <c r="AQ1616" i="3"/>
  <c r="AQ1617" i="3"/>
  <c r="AQ1618" i="3"/>
  <c r="AQ1619" i="3"/>
  <c r="AQ1620" i="3"/>
  <c r="AQ1621" i="3"/>
  <c r="AQ1622" i="3"/>
  <c r="AQ1623" i="3"/>
  <c r="AQ1624" i="3"/>
  <c r="AQ1625" i="3"/>
  <c r="AQ1626" i="3"/>
  <c r="AQ1627" i="3"/>
  <c r="AQ1628" i="3"/>
  <c r="AQ1629" i="3"/>
  <c r="AQ1630" i="3"/>
  <c r="AQ1631" i="3"/>
  <c r="AQ1632" i="3"/>
  <c r="AQ1633" i="3"/>
  <c r="AQ1634" i="3"/>
  <c r="AQ1635" i="3"/>
  <c r="AQ1636" i="3"/>
  <c r="AQ1637" i="3"/>
  <c r="AQ1639" i="3"/>
  <c r="AQ1640" i="3"/>
  <c r="AQ1641" i="3"/>
  <c r="AQ1642" i="3"/>
  <c r="AQ1643" i="3"/>
  <c r="AQ1644" i="3"/>
  <c r="AQ1645" i="3"/>
  <c r="AQ1646" i="3"/>
  <c r="AQ1647" i="3"/>
  <c r="AQ1648" i="3"/>
  <c r="AQ1649" i="3"/>
  <c r="AQ1650" i="3"/>
  <c r="AQ1651" i="3"/>
  <c r="AQ1652" i="3"/>
  <c r="AQ1653" i="3"/>
  <c r="AQ1654" i="3"/>
  <c r="AQ1655" i="3"/>
  <c r="AQ1656" i="3"/>
  <c r="AQ1657" i="3"/>
  <c r="AQ1658" i="3"/>
  <c r="AQ1659" i="3"/>
  <c r="AQ1660" i="3"/>
  <c r="AQ1661" i="3"/>
  <c r="AQ1662" i="3"/>
  <c r="AQ1663" i="3"/>
  <c r="AQ1664" i="3"/>
  <c r="AQ1665" i="3"/>
  <c r="AQ1666" i="3"/>
  <c r="AQ1667" i="3"/>
  <c r="AQ1668" i="3"/>
  <c r="AQ1669" i="3"/>
  <c r="AQ1670" i="3"/>
  <c r="AQ1671" i="3"/>
  <c r="AQ1672" i="3"/>
  <c r="AQ1673" i="3"/>
  <c r="AQ1674" i="3"/>
  <c r="AQ1675" i="3"/>
  <c r="AQ1676" i="3"/>
  <c r="AQ1677" i="3"/>
  <c r="AQ1678" i="3"/>
  <c r="AQ1679" i="3"/>
  <c r="AQ1680" i="3"/>
  <c r="AQ1681" i="3"/>
  <c r="AQ1682" i="3"/>
  <c r="AQ1684" i="3"/>
  <c r="AQ1685" i="3"/>
  <c r="AQ1686" i="3"/>
  <c r="AQ1687" i="3"/>
  <c r="AQ1689" i="3"/>
  <c r="AQ1690" i="3"/>
  <c r="AQ1691" i="3"/>
  <c r="AQ1692" i="3"/>
  <c r="AQ1694" i="3"/>
  <c r="AQ1695" i="3"/>
  <c r="AQ1696" i="3"/>
  <c r="AQ1697" i="3"/>
  <c r="AQ1698" i="3"/>
  <c r="AQ1699" i="3"/>
  <c r="AQ1700" i="3"/>
  <c r="AQ1701" i="3"/>
  <c r="AQ1702" i="3"/>
  <c r="AQ1704" i="3"/>
  <c r="AQ1705" i="3"/>
  <c r="AQ1706" i="3"/>
  <c r="AQ1707" i="3"/>
  <c r="AQ1708" i="3"/>
  <c r="AQ1709" i="3"/>
  <c r="AQ1710" i="3"/>
  <c r="AQ1711" i="3"/>
  <c r="AQ1712" i="3"/>
  <c r="AQ1713" i="3"/>
  <c r="AQ1714" i="3"/>
  <c r="AQ1715" i="3"/>
  <c r="AQ1716" i="3"/>
  <c r="AQ1717" i="3"/>
  <c r="AQ1718" i="3"/>
  <c r="AQ1719" i="3"/>
  <c r="AQ1720" i="3"/>
  <c r="AQ1721" i="3"/>
  <c r="AQ1722" i="3"/>
  <c r="AQ1723" i="3"/>
  <c r="AQ1724" i="3"/>
  <c r="AQ1725" i="3"/>
  <c r="AQ1726" i="3"/>
  <c r="AQ1727" i="3"/>
  <c r="AQ1728" i="3"/>
  <c r="AQ1729" i="3"/>
  <c r="AQ1730" i="3"/>
  <c r="AQ1731" i="3"/>
  <c r="AQ1732" i="3"/>
  <c r="AQ1733" i="3"/>
  <c r="AQ1734" i="3"/>
  <c r="AQ1735" i="3"/>
  <c r="AQ1736" i="3"/>
  <c r="AQ1737" i="3"/>
  <c r="AQ1738" i="3"/>
  <c r="AQ1739" i="3"/>
  <c r="AQ1740" i="3"/>
  <c r="AQ1741" i="3"/>
  <c r="AQ1742" i="3"/>
  <c r="AQ1743" i="3"/>
  <c r="AQ1744" i="3"/>
  <c r="AQ1745" i="3"/>
  <c r="AQ1746" i="3"/>
  <c r="AQ1747" i="3"/>
  <c r="AQ1748" i="3"/>
  <c r="AQ1749" i="3"/>
  <c r="AQ1750" i="3"/>
  <c r="AQ1751" i="3"/>
  <c r="AQ1752" i="3"/>
  <c r="AQ1753" i="3"/>
  <c r="AQ1754" i="3"/>
  <c r="AQ1755" i="3"/>
  <c r="AQ1756" i="3"/>
  <c r="AQ1757" i="3"/>
  <c r="AQ1758" i="3"/>
  <c r="AQ1759" i="3"/>
  <c r="AQ1760" i="3"/>
  <c r="AQ1761" i="3"/>
  <c r="AQ1762" i="3"/>
  <c r="AQ1763" i="3"/>
  <c r="AQ1764" i="3"/>
  <c r="AQ1765" i="3"/>
  <c r="AQ1766" i="3"/>
  <c r="AQ1767" i="3"/>
  <c r="AQ1769" i="3"/>
  <c r="AQ1770" i="3"/>
  <c r="AQ1771" i="3"/>
  <c r="AQ1772" i="3"/>
  <c r="AQ1773" i="3"/>
  <c r="AQ1774" i="3"/>
  <c r="AQ1775" i="3"/>
  <c r="AQ1776" i="3"/>
  <c r="AQ1777" i="3"/>
  <c r="AQ1778" i="3"/>
  <c r="AQ1779" i="3"/>
  <c r="AQ1780" i="3"/>
  <c r="AQ1781" i="3"/>
  <c r="AQ1782" i="3"/>
  <c r="AQ1783" i="3"/>
  <c r="AQ1784" i="3"/>
  <c r="AQ1785" i="3"/>
  <c r="AQ1786" i="3"/>
  <c r="AQ1787" i="3"/>
  <c r="AQ1788" i="3"/>
  <c r="AQ1789" i="3"/>
  <c r="AQ1790" i="3"/>
  <c r="AQ1791" i="3"/>
  <c r="AQ1792" i="3"/>
  <c r="AQ1793" i="3"/>
  <c r="AQ1794" i="3"/>
  <c r="AQ1795" i="3"/>
  <c r="AQ1796" i="3"/>
  <c r="AQ1797" i="3"/>
  <c r="AQ1798" i="3"/>
  <c r="AQ1799" i="3"/>
  <c r="AQ1800" i="3"/>
  <c r="AQ1801" i="3"/>
  <c r="AQ1802" i="3"/>
  <c r="AQ1804" i="3"/>
  <c r="AQ1805" i="3"/>
  <c r="AQ1806" i="3"/>
  <c r="AQ1807" i="3"/>
  <c r="AQ1808" i="3"/>
  <c r="AQ1809" i="3"/>
  <c r="AQ1810" i="3"/>
  <c r="AQ1811" i="3"/>
  <c r="AQ1812" i="3"/>
  <c r="AQ1814" i="3"/>
  <c r="AQ1815" i="3"/>
  <c r="AQ1816" i="3"/>
  <c r="AQ1817" i="3"/>
  <c r="AQ1818" i="3"/>
  <c r="AQ1819" i="3"/>
  <c r="AQ1820" i="3"/>
  <c r="AQ1821" i="3"/>
  <c r="AQ1822" i="3"/>
  <c r="AQ1825" i="3"/>
  <c r="AQ1826" i="3"/>
  <c r="AQ1827" i="3"/>
  <c r="AQ1828" i="3"/>
  <c r="AQ1829" i="3"/>
  <c r="AQ1830" i="3"/>
  <c r="AQ1831" i="3"/>
  <c r="AQ1832" i="3"/>
  <c r="AQ1833" i="3"/>
  <c r="AQ1834" i="3"/>
  <c r="AQ1835" i="3"/>
  <c r="AQ1836" i="3"/>
  <c r="AQ1837" i="3"/>
  <c r="AQ1838" i="3"/>
  <c r="AQ1839" i="3"/>
  <c r="AQ1840" i="3"/>
  <c r="AQ1841" i="3"/>
  <c r="AQ1842" i="3"/>
  <c r="AQ1843" i="3"/>
  <c r="AQ1844" i="3"/>
  <c r="AQ1845" i="3"/>
  <c r="AQ1846" i="3"/>
  <c r="AQ1847" i="3"/>
  <c r="AQ1848" i="3"/>
  <c r="AQ1849" i="3"/>
  <c r="AQ1850" i="3"/>
  <c r="AQ1851" i="3"/>
  <c r="AQ1852" i="3"/>
  <c r="AQ1853" i="3"/>
  <c r="AQ1854" i="3"/>
  <c r="AQ1855" i="3"/>
  <c r="AQ1856" i="3"/>
  <c r="AQ1857" i="3"/>
  <c r="AQ1858" i="3"/>
  <c r="AQ1859" i="3"/>
  <c r="AQ1860" i="3"/>
  <c r="AQ1861" i="3"/>
  <c r="AQ1862" i="3"/>
  <c r="AQ1863" i="3"/>
  <c r="AQ1864" i="3"/>
  <c r="AQ1865" i="3"/>
  <c r="AQ1866" i="3"/>
  <c r="AQ1867" i="3"/>
  <c r="AQ1868" i="3"/>
  <c r="AQ1869" i="3"/>
  <c r="AQ1870" i="3"/>
  <c r="AQ1871" i="3"/>
  <c r="AQ1872" i="3"/>
  <c r="AQ1873" i="3"/>
  <c r="AQ1874" i="3"/>
  <c r="AQ1875" i="3"/>
  <c r="AQ1876" i="3"/>
  <c r="AQ1877" i="3"/>
  <c r="AQ1878" i="3"/>
  <c r="AQ1879" i="3"/>
  <c r="AQ1880" i="3"/>
  <c r="AQ1881" i="3"/>
  <c r="AQ1882" i="3"/>
  <c r="AQ1883" i="3"/>
  <c r="AQ1884" i="3"/>
  <c r="AQ1885" i="3"/>
  <c r="AQ1886" i="3"/>
  <c r="AQ1887" i="3"/>
  <c r="AQ1888" i="3"/>
  <c r="AQ1889" i="3"/>
  <c r="AQ1890" i="3"/>
  <c r="AQ1891" i="3"/>
  <c r="AQ1892" i="3"/>
  <c r="AQ1893" i="3"/>
  <c r="AQ1894" i="3"/>
  <c r="AQ1895" i="3"/>
  <c r="AQ1896" i="3"/>
  <c r="AQ1897" i="3"/>
  <c r="AQ1899" i="3"/>
  <c r="AQ1900" i="3"/>
  <c r="AQ1901" i="3"/>
  <c r="AQ1902" i="3"/>
  <c r="AQ1904" i="3"/>
  <c r="AQ1905" i="3"/>
  <c r="AQ1906" i="3"/>
  <c r="AQ1907" i="3"/>
  <c r="AQ1908" i="3"/>
  <c r="AQ1909" i="3"/>
  <c r="AQ1910" i="3"/>
  <c r="AQ1911" i="3"/>
  <c r="AQ1912" i="3"/>
  <c r="AQ1913" i="3"/>
  <c r="AQ1914" i="3"/>
  <c r="AQ1915" i="3"/>
  <c r="AQ1916" i="3"/>
  <c r="AQ1917" i="3"/>
  <c r="AQ1918" i="3"/>
  <c r="AQ1919" i="3"/>
  <c r="AQ1920" i="3"/>
  <c r="AQ1921" i="3"/>
  <c r="AQ1922" i="3"/>
  <c r="AQ1923" i="3"/>
  <c r="AQ1924" i="3"/>
  <c r="AQ1925" i="3"/>
  <c r="AQ1926" i="3"/>
  <c r="AQ1927" i="3"/>
  <c r="AQ1928" i="3"/>
  <c r="AQ1929" i="3"/>
  <c r="AQ1930" i="3"/>
  <c r="AQ1931" i="3"/>
  <c r="AQ1932" i="3"/>
  <c r="AQ1933" i="3"/>
  <c r="AQ1934" i="3"/>
  <c r="AQ1935" i="3"/>
  <c r="AQ1936" i="3"/>
  <c r="AQ1937" i="3"/>
  <c r="AQ1938" i="3"/>
  <c r="AQ1939" i="3"/>
  <c r="AQ1940" i="3"/>
  <c r="AQ1941" i="3"/>
  <c r="AQ1942" i="3"/>
  <c r="AQ1943" i="3"/>
  <c r="AQ1944" i="3"/>
  <c r="AQ1945" i="3"/>
  <c r="AQ1946" i="3"/>
  <c r="AQ1947" i="3"/>
  <c r="AQ1948" i="3"/>
  <c r="AQ1949" i="3"/>
  <c r="AQ1950" i="3"/>
  <c r="AQ1951" i="3"/>
  <c r="AQ1952" i="3"/>
  <c r="AQ1953" i="3"/>
  <c r="AQ1954" i="3"/>
  <c r="AQ1955" i="3"/>
  <c r="AQ1956" i="3"/>
  <c r="AQ1957" i="3"/>
  <c r="AQ1958" i="3"/>
  <c r="AQ1959" i="3"/>
  <c r="AQ1960" i="3"/>
  <c r="AQ1961" i="3"/>
  <c r="AQ1962" i="3"/>
  <c r="AQ1963" i="3"/>
  <c r="AQ1964" i="3"/>
  <c r="AQ1965" i="3"/>
  <c r="AQ1966" i="3"/>
  <c r="AQ1967" i="3"/>
  <c r="AQ1968" i="3"/>
  <c r="AQ1969" i="3"/>
  <c r="AQ1970" i="3"/>
  <c r="AQ1971" i="3"/>
  <c r="AQ1972" i="3"/>
  <c r="AQ1973" i="3"/>
  <c r="AQ1974" i="3"/>
  <c r="AQ1975" i="3"/>
  <c r="AQ1976" i="3"/>
  <c r="AQ1977" i="3"/>
  <c r="AQ1978" i="3"/>
  <c r="AQ1979" i="3"/>
  <c r="AQ1980" i="3"/>
  <c r="AQ1981" i="3"/>
  <c r="AQ1982" i="3"/>
  <c r="AQ1983" i="3"/>
  <c r="AQ1984" i="3"/>
  <c r="AQ1985" i="3"/>
  <c r="AQ1986" i="3"/>
  <c r="AQ1987" i="3"/>
  <c r="AQ1988" i="3"/>
  <c r="AQ1989" i="3"/>
  <c r="AQ1990" i="3"/>
  <c r="AQ1991" i="3"/>
  <c r="AQ1992" i="3"/>
  <c r="AQ1993" i="3"/>
  <c r="AQ1994" i="3"/>
  <c r="AQ1995" i="3"/>
  <c r="AQ1996" i="3"/>
  <c r="AQ1997" i="3"/>
  <c r="AQ1998" i="3"/>
  <c r="AQ1999" i="3"/>
  <c r="AQ2000" i="3"/>
  <c r="AQ2001" i="3"/>
  <c r="AQ2002" i="3"/>
  <c r="AQ2003" i="3"/>
  <c r="AQ2004" i="3"/>
  <c r="AQ2005" i="3"/>
  <c r="AQ2006" i="3"/>
  <c r="AQ2007" i="3"/>
  <c r="AQ2008" i="3"/>
  <c r="AQ2009" i="3"/>
  <c r="AQ2010" i="3"/>
  <c r="AQ2011" i="3"/>
  <c r="AQ2012" i="3"/>
  <c r="AQ2013" i="3"/>
  <c r="AQ2014" i="3"/>
  <c r="AQ2015" i="3"/>
  <c r="AQ2016" i="3"/>
  <c r="AQ2017" i="3"/>
  <c r="AQ2018" i="3"/>
  <c r="AQ2019" i="3"/>
  <c r="AQ2020" i="3"/>
  <c r="AQ2021" i="3"/>
  <c r="AQ2022" i="3"/>
  <c r="AQ2024" i="3"/>
  <c r="AQ2025" i="3"/>
  <c r="AQ2026" i="3"/>
  <c r="AQ2027" i="3"/>
  <c r="AQ2028" i="3"/>
  <c r="AQ2029" i="3"/>
  <c r="AQ2030" i="3"/>
  <c r="AQ2031" i="3"/>
  <c r="AQ2032" i="3"/>
  <c r="AQ2033" i="3"/>
  <c r="AQ2034" i="3"/>
  <c r="AQ2035" i="3"/>
  <c r="AQ2036" i="3"/>
  <c r="AQ2037" i="3"/>
  <c r="AQ2039" i="3"/>
  <c r="AQ2040" i="3"/>
  <c r="AQ2041" i="3"/>
  <c r="AQ2042" i="3"/>
  <c r="AQ2043" i="3"/>
  <c r="AQ2044" i="3"/>
  <c r="AQ2045" i="3"/>
  <c r="AQ2046" i="3"/>
  <c r="AQ2047" i="3"/>
  <c r="AQ2049" i="3"/>
  <c r="AQ2050" i="3"/>
  <c r="AQ2051" i="3"/>
  <c r="AQ2052" i="3"/>
  <c r="AQ4" i="3"/>
  <c r="AQ5"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I4" i="3"/>
  <c r="AI5" i="3"/>
  <c r="AI6" i="3"/>
  <c r="CH6" i="3" s="1"/>
  <c r="AI7" i="3"/>
  <c r="AW7" i="3" s="1"/>
  <c r="AI8" i="3"/>
  <c r="AI9" i="3"/>
  <c r="AI10" i="3"/>
  <c r="AU10" i="3" s="1"/>
  <c r="AI11" i="3"/>
  <c r="CH11" i="3" s="1"/>
  <c r="AI12" i="3"/>
  <c r="AI13" i="3"/>
  <c r="AI14" i="3"/>
  <c r="AI15" i="3"/>
  <c r="AU15" i="3" s="1"/>
  <c r="AI16" i="3"/>
  <c r="CH16" i="3" s="1"/>
  <c r="AI17" i="3"/>
  <c r="AI18" i="3"/>
  <c r="AU18" i="3" s="1"/>
  <c r="AI19" i="3"/>
  <c r="AI20" i="3"/>
  <c r="AI21" i="3"/>
  <c r="CH21" i="3" s="1"/>
  <c r="AI22" i="3"/>
  <c r="AI23" i="3"/>
  <c r="AW23" i="3" s="1"/>
  <c r="AI24" i="3"/>
  <c r="AI25" i="3"/>
  <c r="AI26" i="3"/>
  <c r="AI27" i="3"/>
  <c r="AI28" i="3"/>
  <c r="AI29" i="3"/>
  <c r="AI30" i="3"/>
  <c r="AI31" i="3"/>
  <c r="AI32" i="3"/>
  <c r="AI33" i="3"/>
  <c r="AI34" i="3"/>
  <c r="AU34" i="3" s="1"/>
  <c r="AI35" i="3"/>
  <c r="AI36" i="3"/>
  <c r="CH36" i="3" s="1"/>
  <c r="AI37" i="3"/>
  <c r="AI38" i="3"/>
  <c r="AI39" i="3"/>
  <c r="AI40" i="3"/>
  <c r="AI41" i="3"/>
  <c r="CH41" i="3" s="1"/>
  <c r="AI42" i="3"/>
  <c r="AU42" i="3" s="1"/>
  <c r="AI43" i="3"/>
  <c r="AI44" i="3"/>
  <c r="AI45" i="3"/>
  <c r="AI46" i="3"/>
  <c r="CH46" i="3" s="1"/>
  <c r="AI47" i="3"/>
  <c r="AU47" i="3" s="1"/>
  <c r="AI48" i="3"/>
  <c r="AI49" i="3"/>
  <c r="AI50" i="3"/>
  <c r="AU50" i="3" s="1"/>
  <c r="AI51" i="3"/>
  <c r="CH51" i="3" s="1"/>
  <c r="AI52" i="3"/>
  <c r="AI53" i="3"/>
  <c r="AI54" i="3"/>
  <c r="AI55" i="3"/>
  <c r="AI56" i="3"/>
  <c r="CH56" i="3" s="1"/>
  <c r="AI57" i="3"/>
  <c r="AI58" i="3"/>
  <c r="AU58" i="3" s="1"/>
  <c r="AI59" i="3"/>
  <c r="AI60" i="3"/>
  <c r="AI61" i="3"/>
  <c r="CH61" i="3" s="1"/>
  <c r="AI62" i="3"/>
  <c r="AI63" i="3"/>
  <c r="AU63" i="3" s="1"/>
  <c r="AI64" i="3"/>
  <c r="AI65" i="3"/>
  <c r="AI66" i="3"/>
  <c r="AI67" i="3"/>
  <c r="AI68" i="3"/>
  <c r="AI69" i="3"/>
  <c r="AI70" i="3"/>
  <c r="AI71" i="3"/>
  <c r="CH71" i="3" s="1"/>
  <c r="AI72" i="3"/>
  <c r="AV72" i="3" s="1"/>
  <c r="AI73" i="3"/>
  <c r="AI74" i="3"/>
  <c r="AU74" i="3" s="1"/>
  <c r="AI75" i="3"/>
  <c r="AI76" i="3"/>
  <c r="CH76" i="3" s="1"/>
  <c r="AI77" i="3"/>
  <c r="AI78" i="3"/>
  <c r="AI79" i="3"/>
  <c r="AU79" i="3" s="1"/>
  <c r="AI80" i="3"/>
  <c r="AI81" i="3"/>
  <c r="CH81" i="3" s="1"/>
  <c r="AI82" i="3"/>
  <c r="AU82" i="3" s="1"/>
  <c r="AI83" i="3"/>
  <c r="AI84" i="3"/>
  <c r="AI85" i="3"/>
  <c r="AI86" i="3"/>
  <c r="CH86" i="3" s="1"/>
  <c r="AI87" i="3"/>
  <c r="AI88" i="3"/>
  <c r="AI89" i="3"/>
  <c r="AI90" i="3"/>
  <c r="AU90" i="3" s="1"/>
  <c r="AI91" i="3"/>
  <c r="CH91" i="3" s="1"/>
  <c r="AI92" i="3"/>
  <c r="AI93" i="3"/>
  <c r="AI94" i="3"/>
  <c r="AI95" i="3"/>
  <c r="AU95" i="3" s="1"/>
  <c r="AI96" i="3"/>
  <c r="CH96" i="3" s="1"/>
  <c r="AI97" i="3"/>
  <c r="AI98" i="3"/>
  <c r="AU98" i="3" s="1"/>
  <c r="AI99" i="3"/>
  <c r="AI100" i="3"/>
  <c r="AI101" i="3"/>
  <c r="CH101" i="3" s="1"/>
  <c r="AI102" i="3"/>
  <c r="AI103" i="3"/>
  <c r="AI104" i="3"/>
  <c r="AV104" i="3" s="1"/>
  <c r="AI105" i="3"/>
  <c r="AI106" i="3"/>
  <c r="AI107" i="3"/>
  <c r="AI108" i="3"/>
  <c r="AI109" i="3"/>
  <c r="AI110" i="3"/>
  <c r="AI111" i="3"/>
  <c r="AI112" i="3"/>
  <c r="AI113" i="3"/>
  <c r="AI114" i="3"/>
  <c r="AU114" i="3" s="1"/>
  <c r="AI115" i="3"/>
  <c r="AI116" i="3"/>
  <c r="CH116" i="3" s="1"/>
  <c r="AI117" i="3"/>
  <c r="AI118" i="3"/>
  <c r="AI119" i="3"/>
  <c r="AI120" i="3"/>
  <c r="AI121" i="3"/>
  <c r="CH121" i="3" s="1"/>
  <c r="AI122" i="3"/>
  <c r="AU122" i="3" s="1"/>
  <c r="AI123" i="3"/>
  <c r="AI124" i="3"/>
  <c r="AI125" i="3"/>
  <c r="AI126" i="3"/>
  <c r="CH126" i="3" s="1"/>
  <c r="AI127" i="3"/>
  <c r="AU127" i="3" s="1"/>
  <c r="AI128" i="3"/>
  <c r="AI129" i="3"/>
  <c r="AI130" i="3"/>
  <c r="AU130" i="3" s="1"/>
  <c r="AI131" i="3"/>
  <c r="CH131" i="3" s="1"/>
  <c r="AI132" i="3"/>
  <c r="AI133" i="3"/>
  <c r="AI134" i="3"/>
  <c r="AI135" i="3"/>
  <c r="AW135" i="3" s="1"/>
  <c r="AI136" i="3"/>
  <c r="AI137" i="3"/>
  <c r="AI138" i="3"/>
  <c r="AU138" i="3" s="1"/>
  <c r="AI139" i="3"/>
  <c r="AI140" i="3"/>
  <c r="AI141" i="3"/>
  <c r="CH141" i="3" s="1"/>
  <c r="AI142" i="3"/>
  <c r="AI143" i="3"/>
  <c r="AU143" i="3" s="1"/>
  <c r="AI144" i="3"/>
  <c r="AI145" i="3"/>
  <c r="AI146" i="3"/>
  <c r="AI147" i="3"/>
  <c r="AI148" i="3"/>
  <c r="AI149" i="3"/>
  <c r="AI150" i="3"/>
  <c r="AI152" i="3"/>
  <c r="AI153" i="3"/>
  <c r="AI154" i="3"/>
  <c r="AI155" i="3"/>
  <c r="AI156" i="3"/>
  <c r="CH156" i="3" s="1"/>
  <c r="AI157" i="3"/>
  <c r="AI158" i="3"/>
  <c r="AI159" i="3"/>
  <c r="AU159" i="3" s="1"/>
  <c r="AI160" i="3"/>
  <c r="AI161" i="3"/>
  <c r="CH161" i="3" s="1"/>
  <c r="AI162" i="3"/>
  <c r="AI163" i="3"/>
  <c r="AI164" i="3"/>
  <c r="AI165" i="3"/>
  <c r="AI166" i="3"/>
  <c r="CH166" i="3" s="1"/>
  <c r="AI167" i="3"/>
  <c r="AI168" i="3"/>
  <c r="AI169" i="3"/>
  <c r="AI170" i="3"/>
  <c r="AI171" i="3"/>
  <c r="CH171" i="3" s="1"/>
  <c r="AI172" i="3"/>
  <c r="AI173" i="3"/>
  <c r="AI174" i="3"/>
  <c r="AI175" i="3"/>
  <c r="AU175" i="3" s="1"/>
  <c r="AI176" i="3"/>
  <c r="CH176" i="3" s="1"/>
  <c r="AI177" i="3"/>
  <c r="AI178" i="3"/>
  <c r="AI179" i="3"/>
  <c r="AI180" i="3"/>
  <c r="AI182" i="3"/>
  <c r="AI183" i="3"/>
  <c r="AI184" i="3"/>
  <c r="AI185" i="3"/>
  <c r="AI186" i="3"/>
  <c r="CH186" i="3" s="1"/>
  <c r="AI187" i="3"/>
  <c r="AI188" i="3"/>
  <c r="AI189" i="3"/>
  <c r="AI190" i="3"/>
  <c r="AI191" i="3"/>
  <c r="CH191" i="3" s="1"/>
  <c r="AI192" i="3"/>
  <c r="AI193" i="3"/>
  <c r="AI194" i="3"/>
  <c r="AU194" i="3" s="1"/>
  <c r="AI195" i="3"/>
  <c r="AI197" i="3"/>
  <c r="AI198" i="3"/>
  <c r="AI199" i="3"/>
  <c r="AI200" i="3"/>
  <c r="AI201" i="3"/>
  <c r="AI202" i="3"/>
  <c r="AI203" i="3"/>
  <c r="AI204" i="3"/>
  <c r="AI205" i="3"/>
  <c r="AI206" i="3"/>
  <c r="CH206" i="3" s="1"/>
  <c r="AI207" i="3"/>
  <c r="AI208" i="3"/>
  <c r="AI209" i="3"/>
  <c r="AI210" i="3"/>
  <c r="AI211" i="3"/>
  <c r="CH211" i="3" s="1"/>
  <c r="AI212" i="3"/>
  <c r="AI213" i="3"/>
  <c r="AI214" i="3"/>
  <c r="AI215" i="3"/>
  <c r="AI216" i="3"/>
  <c r="CH216" i="3" s="1"/>
  <c r="AI217" i="3"/>
  <c r="AU217" i="3" s="1"/>
  <c r="AI218" i="3"/>
  <c r="AI219" i="3"/>
  <c r="AI220" i="3"/>
  <c r="AI221" i="3"/>
  <c r="CH221" i="3" s="1"/>
  <c r="AI222" i="3"/>
  <c r="AI223" i="3"/>
  <c r="AI224" i="3"/>
  <c r="AI225" i="3"/>
  <c r="AI226" i="3"/>
  <c r="CH226" i="3" s="1"/>
  <c r="AI227" i="3"/>
  <c r="AI228" i="3"/>
  <c r="AI229" i="3"/>
  <c r="AI230" i="3"/>
  <c r="AI231" i="3"/>
  <c r="CH231" i="3" s="1"/>
  <c r="AI232" i="3"/>
  <c r="AI233" i="3"/>
  <c r="AU233" i="3" s="1"/>
  <c r="AI234" i="3"/>
  <c r="AI235" i="3"/>
  <c r="AI236" i="3"/>
  <c r="CH236" i="3" s="1"/>
  <c r="AI237" i="3"/>
  <c r="AI238" i="3"/>
  <c r="AI239" i="3"/>
  <c r="AI240" i="3"/>
  <c r="AI241" i="3"/>
  <c r="CH241" i="3" s="1"/>
  <c r="AI242" i="3"/>
  <c r="AI243" i="3"/>
  <c r="AI244" i="3"/>
  <c r="AI245" i="3"/>
  <c r="AI246" i="3"/>
  <c r="CH246" i="3" s="1"/>
  <c r="AI247" i="3"/>
  <c r="AI248" i="3"/>
  <c r="AI249" i="3"/>
  <c r="AU249" i="3" s="1"/>
  <c r="AI250" i="3"/>
  <c r="AI251" i="3"/>
  <c r="CH251" i="3" s="1"/>
  <c r="AI252" i="3"/>
  <c r="AI253" i="3"/>
  <c r="AI254" i="3"/>
  <c r="AI255" i="3"/>
  <c r="AI256" i="3"/>
  <c r="CH256" i="3" s="1"/>
  <c r="AI257" i="3"/>
  <c r="AI258" i="3"/>
  <c r="AI259" i="3"/>
  <c r="AI260" i="3"/>
  <c r="AI261" i="3"/>
  <c r="CH261" i="3" s="1"/>
  <c r="AI262" i="3"/>
  <c r="AV262" i="3" s="1"/>
  <c r="AI263" i="3"/>
  <c r="AI264" i="3"/>
  <c r="AI265" i="3"/>
  <c r="AU265" i="3" s="1"/>
  <c r="AI266" i="3"/>
  <c r="CH266" i="3" s="1"/>
  <c r="AI267" i="3"/>
  <c r="AI268" i="3"/>
  <c r="AI269" i="3"/>
  <c r="AI270" i="3"/>
  <c r="AI271" i="3"/>
  <c r="CH271" i="3" s="1"/>
  <c r="AI272" i="3"/>
  <c r="AI273" i="3"/>
  <c r="AI274" i="3"/>
  <c r="AI275" i="3"/>
  <c r="AI276" i="3"/>
  <c r="CH276" i="3" s="1"/>
  <c r="AI277" i="3"/>
  <c r="AI278" i="3"/>
  <c r="AV278" i="3" s="1"/>
  <c r="AI279" i="3"/>
  <c r="AI280" i="3"/>
  <c r="AI281" i="3"/>
  <c r="AI282" i="3"/>
  <c r="AI283" i="3"/>
  <c r="AI284" i="3"/>
  <c r="AI285" i="3"/>
  <c r="AI286" i="3"/>
  <c r="CH286" i="3" s="1"/>
  <c r="AI287" i="3"/>
  <c r="AI288" i="3"/>
  <c r="AI289" i="3"/>
  <c r="AI290" i="3"/>
  <c r="AI291" i="3"/>
  <c r="CH291" i="3" s="1"/>
  <c r="AI292" i="3"/>
  <c r="AI293" i="3"/>
  <c r="AI294" i="3"/>
  <c r="AI295" i="3"/>
  <c r="AI296" i="3"/>
  <c r="CH296" i="3" s="1"/>
  <c r="AI297" i="3"/>
  <c r="AU297" i="3" s="1"/>
  <c r="AI298" i="3"/>
  <c r="AI299" i="3"/>
  <c r="AI300" i="3"/>
  <c r="AI301" i="3"/>
  <c r="CH301" i="3" s="1"/>
  <c r="AI302" i="3"/>
  <c r="AI303" i="3"/>
  <c r="AI304" i="3"/>
  <c r="AI305" i="3"/>
  <c r="AI306" i="3"/>
  <c r="CH306" i="3" s="1"/>
  <c r="AI307" i="3"/>
  <c r="AI308" i="3"/>
  <c r="AI309" i="3"/>
  <c r="AI310" i="3"/>
  <c r="AI311" i="3"/>
  <c r="CH311" i="3" s="1"/>
  <c r="AI312" i="3"/>
  <c r="AI313" i="3"/>
  <c r="AU313" i="3" s="1"/>
  <c r="AI314" i="3"/>
  <c r="AI315" i="3"/>
  <c r="AI316" i="3"/>
  <c r="CH316" i="3" s="1"/>
  <c r="AI317" i="3"/>
  <c r="AI318" i="3"/>
  <c r="AI319" i="3"/>
  <c r="AI320" i="3"/>
  <c r="AI321" i="3"/>
  <c r="CH321" i="3" s="1"/>
  <c r="AI322" i="3"/>
  <c r="AI323" i="3"/>
  <c r="AI324" i="3"/>
  <c r="AI325" i="3"/>
  <c r="AI326" i="3"/>
  <c r="CH326" i="3" s="1"/>
  <c r="AI327" i="3"/>
  <c r="AI328" i="3"/>
  <c r="AI329" i="3"/>
  <c r="AU329" i="3" s="1"/>
  <c r="AI330" i="3"/>
  <c r="AI331" i="3"/>
  <c r="CH331" i="3" s="1"/>
  <c r="AI332" i="3"/>
  <c r="AI333" i="3"/>
  <c r="AI334" i="3"/>
  <c r="AI335" i="3"/>
  <c r="AI336" i="3"/>
  <c r="CH336" i="3" s="1"/>
  <c r="AI337" i="3"/>
  <c r="AI338" i="3"/>
  <c r="AI339" i="3"/>
  <c r="AI340" i="3"/>
  <c r="AI342" i="3"/>
  <c r="AV342" i="3" s="1"/>
  <c r="AI343" i="3"/>
  <c r="AI344" i="3"/>
  <c r="AI345" i="3"/>
  <c r="AI346" i="3"/>
  <c r="CH346" i="3" s="1"/>
  <c r="AI347" i="3"/>
  <c r="AI348" i="3"/>
  <c r="AI349" i="3"/>
  <c r="AI350" i="3"/>
  <c r="AI351" i="3"/>
  <c r="CH351" i="3" s="1"/>
  <c r="AI352" i="3"/>
  <c r="AI353" i="3"/>
  <c r="AI354" i="3"/>
  <c r="AI355" i="3"/>
  <c r="AI356" i="3"/>
  <c r="CH356" i="3" s="1"/>
  <c r="AI357" i="3"/>
  <c r="AI358" i="3"/>
  <c r="AI359" i="3"/>
  <c r="AI360" i="3"/>
  <c r="AI361" i="3"/>
  <c r="CH361" i="3" s="1"/>
  <c r="AI362" i="3"/>
  <c r="AI363" i="3"/>
  <c r="AI364" i="3"/>
  <c r="AI365" i="3"/>
  <c r="AI366" i="3"/>
  <c r="CH366" i="3" s="1"/>
  <c r="AI367" i="3"/>
  <c r="AI368" i="3"/>
  <c r="AI369" i="3"/>
  <c r="AI370" i="3"/>
  <c r="AI371" i="3"/>
  <c r="CH371" i="3" s="1"/>
  <c r="AI372" i="3"/>
  <c r="AU372" i="3" s="1"/>
  <c r="AI373" i="3"/>
  <c r="AI374" i="3"/>
  <c r="AI375" i="3"/>
  <c r="AI377" i="3"/>
  <c r="AU377" i="3" s="1"/>
  <c r="AI378" i="3"/>
  <c r="AI379" i="3"/>
  <c r="AI380" i="3"/>
  <c r="AI381" i="3"/>
  <c r="CH381" i="3" s="1"/>
  <c r="AI382" i="3"/>
  <c r="AI383" i="3"/>
  <c r="AI384" i="3"/>
  <c r="AI385" i="3"/>
  <c r="AI386" i="3"/>
  <c r="CH386" i="3" s="1"/>
  <c r="AI387" i="3"/>
  <c r="AI388" i="3"/>
  <c r="AI389" i="3"/>
  <c r="AI390" i="3"/>
  <c r="AI391" i="3"/>
  <c r="CH391" i="3" s="1"/>
  <c r="AI392" i="3"/>
  <c r="AI393" i="3"/>
  <c r="AU393" i="3" s="1"/>
  <c r="AI394" i="3"/>
  <c r="AI395" i="3"/>
  <c r="AI396" i="3"/>
  <c r="CH396" i="3" s="1"/>
  <c r="AI397" i="3"/>
  <c r="AI398" i="3"/>
  <c r="AI399" i="3"/>
  <c r="AI400" i="3"/>
  <c r="AI402" i="3"/>
  <c r="AI403" i="3"/>
  <c r="AI404" i="3"/>
  <c r="AU404" i="3" s="1"/>
  <c r="AI405" i="3"/>
  <c r="AI406" i="3"/>
  <c r="AI407" i="3"/>
  <c r="AI408" i="3"/>
  <c r="AI409" i="3"/>
  <c r="AU409" i="3" s="1"/>
  <c r="AI410" i="3"/>
  <c r="AI411" i="3"/>
  <c r="CH411" i="3" s="1"/>
  <c r="AI412" i="3"/>
  <c r="AI413" i="3"/>
  <c r="AI414" i="3"/>
  <c r="AI415" i="3"/>
  <c r="AI416" i="3"/>
  <c r="CH416" i="3" s="1"/>
  <c r="AI417" i="3"/>
  <c r="AI418" i="3"/>
  <c r="AI419" i="3"/>
  <c r="AI420" i="3"/>
  <c r="AI421" i="3"/>
  <c r="CH421" i="3" s="1"/>
  <c r="AI422" i="3"/>
  <c r="AI423" i="3"/>
  <c r="AI424" i="3"/>
  <c r="AI425" i="3"/>
  <c r="AI426" i="3"/>
  <c r="CH426" i="3" s="1"/>
  <c r="AI427" i="3"/>
  <c r="AI428" i="3"/>
  <c r="AI429" i="3"/>
  <c r="AI430" i="3"/>
  <c r="AI431" i="3"/>
  <c r="CH431" i="3" s="1"/>
  <c r="AI432" i="3"/>
  <c r="AI433" i="3"/>
  <c r="AI434" i="3"/>
  <c r="AI435" i="3"/>
  <c r="AI436" i="3"/>
  <c r="AI437" i="3"/>
  <c r="AI438" i="3"/>
  <c r="AI439" i="3"/>
  <c r="AI440" i="3"/>
  <c r="AI441" i="3"/>
  <c r="AI442" i="3"/>
  <c r="AI443" i="3"/>
  <c r="AI444" i="3"/>
  <c r="AI445" i="3"/>
  <c r="AI446" i="3"/>
  <c r="CH446" i="3" s="1"/>
  <c r="AI447" i="3"/>
  <c r="AI448" i="3"/>
  <c r="AI449" i="3"/>
  <c r="AI450" i="3"/>
  <c r="AI451" i="3"/>
  <c r="CH451" i="3" s="1"/>
  <c r="AI452" i="3"/>
  <c r="AI453" i="3"/>
  <c r="AI454" i="3"/>
  <c r="AI455" i="3"/>
  <c r="AI456" i="3"/>
  <c r="CH456" i="3" s="1"/>
  <c r="AI457" i="3"/>
  <c r="AI458" i="3"/>
  <c r="AI459" i="3"/>
  <c r="AI460" i="3"/>
  <c r="AI461" i="3"/>
  <c r="CH461" i="3" s="1"/>
  <c r="AI462" i="3"/>
  <c r="AI463" i="3"/>
  <c r="AI464" i="3"/>
  <c r="AI465" i="3"/>
  <c r="AI466" i="3"/>
  <c r="CH466" i="3" s="1"/>
  <c r="AI467" i="3"/>
  <c r="AI468" i="3"/>
  <c r="AU468" i="3" s="1"/>
  <c r="AI469" i="3"/>
  <c r="AI470" i="3"/>
  <c r="AI471" i="3"/>
  <c r="CH471" i="3" s="1"/>
  <c r="AI472" i="3"/>
  <c r="AW472" i="3" s="1"/>
  <c r="AI473" i="3"/>
  <c r="AU473" i="3" s="1"/>
  <c r="AI474" i="3"/>
  <c r="AI475" i="3"/>
  <c r="AI476" i="3"/>
  <c r="CH476" i="3" s="1"/>
  <c r="AI477" i="3"/>
  <c r="AI478" i="3"/>
  <c r="AI479" i="3"/>
  <c r="AI480" i="3"/>
  <c r="AI481" i="3"/>
  <c r="CH481" i="3" s="1"/>
  <c r="AI482" i="3"/>
  <c r="AI483" i="3"/>
  <c r="AI484" i="3"/>
  <c r="AI485" i="3"/>
  <c r="AI486" i="3"/>
  <c r="CH486" i="3" s="1"/>
  <c r="AI487" i="3"/>
  <c r="AI488" i="3"/>
  <c r="AI489" i="3"/>
  <c r="AI490" i="3"/>
  <c r="AI491" i="3"/>
  <c r="CH491" i="3" s="1"/>
  <c r="AI492" i="3"/>
  <c r="AI493" i="3"/>
  <c r="AI494" i="3"/>
  <c r="AI495" i="3"/>
  <c r="AI496" i="3"/>
  <c r="CH496" i="3" s="1"/>
  <c r="AI497" i="3"/>
  <c r="AI498" i="3"/>
  <c r="AI499" i="3"/>
  <c r="AI500" i="3"/>
  <c r="AU500" i="3" s="1"/>
  <c r="AI501" i="3"/>
  <c r="CH501" i="3" s="1"/>
  <c r="AI502" i="3"/>
  <c r="AI503" i="3"/>
  <c r="AI504" i="3"/>
  <c r="AW504" i="3" s="1"/>
  <c r="AI505" i="3"/>
  <c r="AU505" i="3" s="1"/>
  <c r="AI506" i="3"/>
  <c r="CH506" i="3" s="1"/>
  <c r="AI507" i="3"/>
  <c r="AI508" i="3"/>
  <c r="AI509" i="3"/>
  <c r="AI510" i="3"/>
  <c r="AI512" i="3"/>
  <c r="AI513" i="3"/>
  <c r="AI514" i="3"/>
  <c r="AI515" i="3"/>
  <c r="AI516" i="3"/>
  <c r="CH516" i="3" s="1"/>
  <c r="AI517" i="3"/>
  <c r="AI518" i="3"/>
  <c r="AV518" i="3" s="1"/>
  <c r="AI519" i="3"/>
  <c r="AI520" i="3"/>
  <c r="AI522" i="3"/>
  <c r="AI523" i="3"/>
  <c r="AI524" i="3"/>
  <c r="AI525" i="3"/>
  <c r="AI526" i="3"/>
  <c r="CH526" i="3" s="1"/>
  <c r="AI527" i="3"/>
  <c r="AI528" i="3"/>
  <c r="AI529" i="3"/>
  <c r="AI530" i="3"/>
  <c r="AI531" i="3"/>
  <c r="CH531" i="3" s="1"/>
  <c r="AI532" i="3"/>
  <c r="AI533" i="3"/>
  <c r="AI534" i="3"/>
  <c r="AV534" i="3" s="1"/>
  <c r="AI535" i="3"/>
  <c r="AI536" i="3"/>
  <c r="CH536" i="3" s="1"/>
  <c r="AI537" i="3"/>
  <c r="AI538" i="3"/>
  <c r="AI539" i="3"/>
  <c r="AI540" i="3"/>
  <c r="AI542" i="3"/>
  <c r="AI543" i="3"/>
  <c r="AI544" i="3"/>
  <c r="AI545" i="3"/>
  <c r="AI546" i="3"/>
  <c r="CH546" i="3" s="1"/>
  <c r="AI547" i="3"/>
  <c r="AI548" i="3"/>
  <c r="AI549" i="3"/>
  <c r="AI550" i="3"/>
  <c r="AI551" i="3"/>
  <c r="CH551" i="3" s="1"/>
  <c r="AI552" i="3"/>
  <c r="AI553" i="3"/>
  <c r="AI554" i="3"/>
  <c r="AI555" i="3"/>
  <c r="AI557" i="3"/>
  <c r="AI558" i="3"/>
  <c r="AI559" i="3"/>
  <c r="AU559" i="3" s="1"/>
  <c r="AI560" i="3"/>
  <c r="AI561" i="3"/>
  <c r="CH561" i="3" s="1"/>
  <c r="AI562" i="3"/>
  <c r="AI563" i="3"/>
  <c r="AI564" i="3"/>
  <c r="AI565" i="3"/>
  <c r="AI566" i="3"/>
  <c r="CH566" i="3" s="1"/>
  <c r="AI567" i="3"/>
  <c r="AI568" i="3"/>
  <c r="AI569" i="3"/>
  <c r="AI570" i="3"/>
  <c r="AI571" i="3"/>
  <c r="CH571" i="3" s="1"/>
  <c r="AI572" i="3"/>
  <c r="AI573" i="3"/>
  <c r="AI574" i="3"/>
  <c r="AI575" i="3"/>
  <c r="AI576" i="3"/>
  <c r="CH576" i="3" s="1"/>
  <c r="AI577" i="3"/>
  <c r="AI578" i="3"/>
  <c r="AI579" i="3"/>
  <c r="AI580" i="3"/>
  <c r="AU580" i="3" s="1"/>
  <c r="AI581" i="3"/>
  <c r="CH581" i="3" s="1"/>
  <c r="AI582" i="3"/>
  <c r="AI583" i="3"/>
  <c r="AI584" i="3"/>
  <c r="AU584" i="3" s="1"/>
  <c r="AI585" i="3"/>
  <c r="AI586" i="3"/>
  <c r="CH586" i="3" s="1"/>
  <c r="AI587" i="3"/>
  <c r="AI588" i="3"/>
  <c r="AI589" i="3"/>
  <c r="AI590" i="3"/>
  <c r="AI591" i="3"/>
  <c r="CH591" i="3" s="1"/>
  <c r="AI592" i="3"/>
  <c r="AI593" i="3"/>
  <c r="AI594" i="3"/>
  <c r="AI595" i="3"/>
  <c r="AU595" i="3" s="1"/>
  <c r="AI596" i="3"/>
  <c r="CH596" i="3" s="1"/>
  <c r="AI597" i="3"/>
  <c r="AI598" i="3"/>
  <c r="AV598" i="3" s="1"/>
  <c r="AI599" i="3"/>
  <c r="AI600" i="3"/>
  <c r="AI601" i="3"/>
  <c r="AI602" i="3"/>
  <c r="AI603" i="3"/>
  <c r="AI604" i="3"/>
  <c r="AI605" i="3"/>
  <c r="AU605" i="3" s="1"/>
  <c r="AI606" i="3"/>
  <c r="CH606" i="3" s="1"/>
  <c r="AI607" i="3"/>
  <c r="AI608" i="3"/>
  <c r="AI609" i="3"/>
  <c r="AI610" i="3"/>
  <c r="AI611" i="3"/>
  <c r="CH611" i="3" s="1"/>
  <c r="AI612" i="3"/>
  <c r="AI613" i="3"/>
  <c r="AI614" i="3"/>
  <c r="AI615" i="3"/>
  <c r="AI616" i="3"/>
  <c r="AI617" i="3"/>
  <c r="AI618" i="3"/>
  <c r="AI619" i="3"/>
  <c r="AI620" i="3"/>
  <c r="AI621" i="3"/>
  <c r="CH621" i="3" s="1"/>
  <c r="AI622" i="3"/>
  <c r="AI623" i="3"/>
  <c r="AI624" i="3"/>
  <c r="AI625" i="3"/>
  <c r="AI626" i="3"/>
  <c r="CH626" i="3" s="1"/>
  <c r="AI627" i="3"/>
  <c r="AI628" i="3"/>
  <c r="AI629" i="3"/>
  <c r="AI630" i="3"/>
  <c r="AI631" i="3"/>
  <c r="CH631" i="3" s="1"/>
  <c r="AI632" i="3"/>
  <c r="AW632" i="3" s="1"/>
  <c r="AI633" i="3"/>
  <c r="AI634" i="3"/>
  <c r="AI635" i="3"/>
  <c r="AI636" i="3"/>
  <c r="CH636" i="3" s="1"/>
  <c r="AI637" i="3"/>
  <c r="AI638" i="3"/>
  <c r="AI639" i="3"/>
  <c r="AI640" i="3"/>
  <c r="AI641" i="3"/>
  <c r="CH641" i="3" s="1"/>
  <c r="AI642" i="3"/>
  <c r="AI643" i="3"/>
  <c r="AI644" i="3"/>
  <c r="AU644" i="3" s="1"/>
  <c r="AI645" i="3"/>
  <c r="AI646" i="3"/>
  <c r="AI647" i="3"/>
  <c r="AI648" i="3"/>
  <c r="AU648" i="3" s="1"/>
  <c r="AI649" i="3"/>
  <c r="AI650" i="3"/>
  <c r="AI651" i="3"/>
  <c r="CH651" i="3" s="1"/>
  <c r="AI652" i="3"/>
  <c r="AI653" i="3"/>
  <c r="AI654" i="3"/>
  <c r="AI655" i="3"/>
  <c r="AI656" i="3"/>
  <c r="CH656" i="3" s="1"/>
  <c r="AI657" i="3"/>
  <c r="AI658" i="3"/>
  <c r="AI659" i="3"/>
  <c r="AI660" i="3"/>
  <c r="AI661" i="3"/>
  <c r="CH661" i="3" s="1"/>
  <c r="AI662" i="3"/>
  <c r="AV662" i="3" s="1"/>
  <c r="AI663" i="3"/>
  <c r="AI664" i="3"/>
  <c r="AI665" i="3"/>
  <c r="AU665" i="3" s="1"/>
  <c r="AI666" i="3"/>
  <c r="CH666" i="3" s="1"/>
  <c r="AI667" i="3"/>
  <c r="AI668" i="3"/>
  <c r="AI669" i="3"/>
  <c r="AU669" i="3" s="1"/>
  <c r="AI670" i="3"/>
  <c r="AI671" i="3"/>
  <c r="CH671" i="3" s="1"/>
  <c r="AI672" i="3"/>
  <c r="AI673" i="3"/>
  <c r="AI674" i="3"/>
  <c r="AI675" i="3"/>
  <c r="AI676" i="3"/>
  <c r="CH676" i="3" s="1"/>
  <c r="AI677" i="3"/>
  <c r="AI678" i="3"/>
  <c r="AI679" i="3"/>
  <c r="AI680" i="3"/>
  <c r="AU680" i="3" s="1"/>
  <c r="AI681" i="3"/>
  <c r="CH681" i="3" s="1"/>
  <c r="AI682" i="3"/>
  <c r="AI683" i="3"/>
  <c r="AI684" i="3"/>
  <c r="AI685" i="3"/>
  <c r="AI686" i="3"/>
  <c r="CH686" i="3" s="1"/>
  <c r="AI687" i="3"/>
  <c r="AU687" i="3" s="1"/>
  <c r="AI688" i="3"/>
  <c r="AI689" i="3"/>
  <c r="AI690" i="3"/>
  <c r="AI691" i="3"/>
  <c r="CH691" i="3" s="1"/>
  <c r="AI692" i="3"/>
  <c r="AI693" i="3"/>
  <c r="AI694" i="3"/>
  <c r="AI695" i="3"/>
  <c r="AI696" i="3"/>
  <c r="CH696" i="3" s="1"/>
  <c r="AI697" i="3"/>
  <c r="AI698" i="3"/>
  <c r="AI699" i="3"/>
  <c r="AI700" i="3"/>
  <c r="AI701" i="3"/>
  <c r="CH701" i="3" s="1"/>
  <c r="AI702" i="3"/>
  <c r="AI703" i="3"/>
  <c r="AI704" i="3"/>
  <c r="AI705" i="3"/>
  <c r="AI706" i="3"/>
  <c r="CH706" i="3" s="1"/>
  <c r="AI707" i="3"/>
  <c r="AI708" i="3"/>
  <c r="AU708" i="3" s="1"/>
  <c r="AI709" i="3"/>
  <c r="AI710" i="3"/>
  <c r="AI711" i="3"/>
  <c r="CH711" i="3" s="1"/>
  <c r="AI712" i="3"/>
  <c r="AU712" i="3" s="1"/>
  <c r="AI713" i="3"/>
  <c r="AI714" i="3"/>
  <c r="AI715" i="3"/>
  <c r="AI716" i="3"/>
  <c r="CH716" i="3" s="1"/>
  <c r="AI717" i="3"/>
  <c r="AI718" i="3"/>
  <c r="AI719" i="3"/>
  <c r="AI720" i="3"/>
  <c r="AI721" i="3"/>
  <c r="CH721" i="3" s="1"/>
  <c r="AI722" i="3"/>
  <c r="AI723" i="3"/>
  <c r="AI724" i="3"/>
  <c r="AI725" i="3"/>
  <c r="AI726" i="3"/>
  <c r="AI727" i="3"/>
  <c r="AI728" i="3"/>
  <c r="AW728" i="3" s="1"/>
  <c r="AI729" i="3"/>
  <c r="AU729" i="3" s="1"/>
  <c r="AI730" i="3"/>
  <c r="AI731" i="3"/>
  <c r="CH731" i="3" s="1"/>
  <c r="AI732" i="3"/>
  <c r="AI733" i="3"/>
  <c r="AU733" i="3" s="1"/>
  <c r="AI734" i="3"/>
  <c r="AI735" i="3"/>
  <c r="AI736" i="3"/>
  <c r="CH736" i="3" s="1"/>
  <c r="AI737" i="3"/>
  <c r="AI738" i="3"/>
  <c r="AI739" i="3"/>
  <c r="AI740" i="3"/>
  <c r="AI741" i="3"/>
  <c r="CH741" i="3" s="1"/>
  <c r="AI742" i="3"/>
  <c r="AI743" i="3"/>
  <c r="AI744" i="3"/>
  <c r="AU744" i="3" s="1"/>
  <c r="AI745" i="3"/>
  <c r="AI746" i="3"/>
  <c r="CH746" i="3" s="1"/>
  <c r="AI747" i="3"/>
  <c r="AI748" i="3"/>
  <c r="AI749" i="3"/>
  <c r="AI750" i="3"/>
  <c r="AI751" i="3"/>
  <c r="CH751" i="3" s="1"/>
  <c r="AI752" i="3"/>
  <c r="AI753" i="3"/>
  <c r="AI754" i="3"/>
  <c r="AI755" i="3"/>
  <c r="AI756" i="3"/>
  <c r="CH756" i="3" s="1"/>
  <c r="AI757" i="3"/>
  <c r="AI758" i="3"/>
  <c r="AI759" i="3"/>
  <c r="AI760" i="3"/>
  <c r="AW760" i="3" s="1"/>
  <c r="AI761" i="3"/>
  <c r="CH761" i="3" s="1"/>
  <c r="AI762" i="3"/>
  <c r="AI763" i="3"/>
  <c r="AI764" i="3"/>
  <c r="AI765" i="3"/>
  <c r="AI766" i="3"/>
  <c r="CH766" i="3" s="1"/>
  <c r="AI767" i="3"/>
  <c r="AI768" i="3"/>
  <c r="AI769" i="3"/>
  <c r="AI770" i="3"/>
  <c r="AI771" i="3"/>
  <c r="CH771" i="3" s="1"/>
  <c r="AI772" i="3"/>
  <c r="AU772" i="3" s="1"/>
  <c r="AI773" i="3"/>
  <c r="AI774" i="3"/>
  <c r="AV774" i="3" s="1"/>
  <c r="AI775" i="3"/>
  <c r="AI776" i="3"/>
  <c r="AI777" i="3"/>
  <c r="AI778" i="3"/>
  <c r="AI779" i="3"/>
  <c r="AI780" i="3"/>
  <c r="AI781" i="3"/>
  <c r="CH781" i="3" s="1"/>
  <c r="AI782" i="3"/>
  <c r="AI783" i="3"/>
  <c r="AI784" i="3"/>
  <c r="AI785" i="3"/>
  <c r="AI786" i="3"/>
  <c r="CH786" i="3" s="1"/>
  <c r="AI787" i="3"/>
  <c r="AU787" i="3" s="1"/>
  <c r="AI788" i="3"/>
  <c r="AI789" i="3"/>
  <c r="AI790" i="3"/>
  <c r="AV790" i="3" s="1"/>
  <c r="AI791" i="3"/>
  <c r="CH791" i="3" s="1"/>
  <c r="AI792" i="3"/>
  <c r="AI793" i="3"/>
  <c r="AU793" i="3" s="1"/>
  <c r="AI794" i="3"/>
  <c r="AI795" i="3"/>
  <c r="AI796" i="3"/>
  <c r="CH796" i="3" s="1"/>
  <c r="AI797" i="3"/>
  <c r="AU797" i="3" s="1"/>
  <c r="AI798" i="3"/>
  <c r="AI799" i="3"/>
  <c r="AI800" i="3"/>
  <c r="AI801" i="3"/>
  <c r="CH801" i="3" s="1"/>
  <c r="AI802" i="3"/>
  <c r="AI803" i="3"/>
  <c r="AI804" i="3"/>
  <c r="AI805" i="3"/>
  <c r="AI806" i="3"/>
  <c r="CH806" i="3" s="1"/>
  <c r="AI807" i="3"/>
  <c r="AI808" i="3"/>
  <c r="AU808" i="3" s="1"/>
  <c r="AI809" i="3"/>
  <c r="AI810" i="3"/>
  <c r="AI811" i="3"/>
  <c r="CH811" i="3" s="1"/>
  <c r="AI812" i="3"/>
  <c r="AI813" i="3"/>
  <c r="AI814" i="3"/>
  <c r="AI815" i="3"/>
  <c r="AI816" i="3"/>
  <c r="CH816" i="3" s="1"/>
  <c r="AI817" i="3"/>
  <c r="AI818" i="3"/>
  <c r="AI819" i="3"/>
  <c r="AU819" i="3" s="1"/>
  <c r="AI820" i="3"/>
  <c r="AI821" i="3"/>
  <c r="CH821" i="3" s="1"/>
  <c r="AI822" i="3"/>
  <c r="AI823" i="3"/>
  <c r="AI824" i="3"/>
  <c r="AI825" i="3"/>
  <c r="AI826" i="3"/>
  <c r="CH826" i="3" s="1"/>
  <c r="AI827" i="3"/>
  <c r="AI828" i="3"/>
  <c r="AI829" i="3"/>
  <c r="AI830" i="3"/>
  <c r="AI831" i="3"/>
  <c r="CH831" i="3" s="1"/>
  <c r="AI832" i="3"/>
  <c r="AI833" i="3"/>
  <c r="AI834" i="3"/>
  <c r="AI835" i="3"/>
  <c r="AI836" i="3"/>
  <c r="AI837" i="3"/>
  <c r="AI838" i="3"/>
  <c r="AI839" i="3"/>
  <c r="AI840" i="3"/>
  <c r="AU840" i="3" s="1"/>
  <c r="AI841" i="3"/>
  <c r="CH841" i="3" s="1"/>
  <c r="AI842" i="3"/>
  <c r="AI843" i="3"/>
  <c r="AI844" i="3"/>
  <c r="AI845" i="3"/>
  <c r="AI846" i="3"/>
  <c r="CH846" i="3" s="1"/>
  <c r="AI847" i="3"/>
  <c r="AI848" i="3"/>
  <c r="AI849" i="3"/>
  <c r="AI850" i="3"/>
  <c r="AI851" i="3"/>
  <c r="CH851" i="3" s="1"/>
  <c r="AI852" i="3"/>
  <c r="AI853" i="3"/>
  <c r="AI854" i="3"/>
  <c r="AV854" i="3" s="1"/>
  <c r="AI855" i="3"/>
  <c r="AI857" i="3"/>
  <c r="AU857" i="3" s="1"/>
  <c r="AI858" i="3"/>
  <c r="AI859" i="3"/>
  <c r="AI860" i="3"/>
  <c r="AI861" i="3"/>
  <c r="AI862" i="3"/>
  <c r="AI863" i="3"/>
  <c r="AI864" i="3"/>
  <c r="AI865" i="3"/>
  <c r="AI866" i="3"/>
  <c r="CH866" i="3" s="1"/>
  <c r="AI867" i="3"/>
  <c r="AI868" i="3"/>
  <c r="AI869" i="3"/>
  <c r="AI870" i="3"/>
  <c r="AI871" i="3"/>
  <c r="CH871" i="3" s="1"/>
  <c r="AI872" i="3"/>
  <c r="AU872" i="3" s="1"/>
  <c r="AI873" i="3"/>
  <c r="AI874" i="3"/>
  <c r="AI875" i="3"/>
  <c r="AI876" i="3"/>
  <c r="CH876" i="3" s="1"/>
  <c r="AI877" i="3"/>
  <c r="AI878" i="3"/>
  <c r="AI879" i="3"/>
  <c r="AU879" i="3" s="1"/>
  <c r="AI880" i="3"/>
  <c r="AI881" i="3"/>
  <c r="CH881" i="3" s="1"/>
  <c r="AI882" i="3"/>
  <c r="AI883" i="3"/>
  <c r="AU883" i="3" s="1"/>
  <c r="AI884" i="3"/>
  <c r="AI885" i="3"/>
  <c r="AI886" i="3"/>
  <c r="CH886" i="3" s="1"/>
  <c r="AI887" i="3"/>
  <c r="AI888" i="3"/>
  <c r="AI889" i="3"/>
  <c r="AI890" i="3"/>
  <c r="AI891" i="3"/>
  <c r="CH891" i="3" s="1"/>
  <c r="AI892" i="3"/>
  <c r="AI893" i="3"/>
  <c r="AU893" i="3" s="1"/>
  <c r="AI894" i="3"/>
  <c r="AI895" i="3"/>
  <c r="AI896" i="3"/>
  <c r="CH896" i="3" s="1"/>
  <c r="AI897" i="3"/>
  <c r="AI898" i="3"/>
  <c r="AI899" i="3"/>
  <c r="AI900" i="3"/>
  <c r="AI901" i="3"/>
  <c r="CH901" i="3" s="1"/>
  <c r="AI902" i="3"/>
  <c r="AV902" i="3" s="1"/>
  <c r="AI903" i="3"/>
  <c r="AI904" i="3"/>
  <c r="AU904" i="3" s="1"/>
  <c r="AI905" i="3"/>
  <c r="AI906" i="3"/>
  <c r="CH906" i="3" s="1"/>
  <c r="AI907" i="3"/>
  <c r="AI908" i="3"/>
  <c r="AI909" i="3"/>
  <c r="AI910" i="3"/>
  <c r="AI911" i="3"/>
  <c r="CH911" i="3" s="1"/>
  <c r="AI912" i="3"/>
  <c r="AI913" i="3"/>
  <c r="AI914" i="3"/>
  <c r="AI915" i="3"/>
  <c r="AU915" i="3" s="1"/>
  <c r="AI916" i="3"/>
  <c r="CH916" i="3" s="1"/>
  <c r="AI917" i="3"/>
  <c r="AI918" i="3"/>
  <c r="AV918" i="3" s="1"/>
  <c r="AI919" i="3"/>
  <c r="AI920" i="3"/>
  <c r="AI921" i="3"/>
  <c r="AI922" i="3"/>
  <c r="AI923" i="3"/>
  <c r="AI924" i="3"/>
  <c r="AI925" i="3"/>
  <c r="AU925" i="3" s="1"/>
  <c r="AI926" i="3"/>
  <c r="CH926" i="3" s="1"/>
  <c r="AI927" i="3"/>
  <c r="AI928" i="3"/>
  <c r="AI929" i="3"/>
  <c r="AI930" i="3"/>
  <c r="AI931" i="3"/>
  <c r="CH931" i="3" s="1"/>
  <c r="AI932" i="3"/>
  <c r="AI933" i="3"/>
  <c r="AI934" i="3"/>
  <c r="AI935" i="3"/>
  <c r="AI936" i="3"/>
  <c r="AI937" i="3"/>
  <c r="AI938" i="3"/>
  <c r="AI939" i="3"/>
  <c r="AI940" i="3"/>
  <c r="AI941" i="3"/>
  <c r="CH941" i="3" s="1"/>
  <c r="AI942" i="3"/>
  <c r="AI943" i="3"/>
  <c r="AU943" i="3" s="1"/>
  <c r="AI944" i="3"/>
  <c r="AI945" i="3"/>
  <c r="AI946" i="3"/>
  <c r="CH946" i="3" s="1"/>
  <c r="AI947" i="3"/>
  <c r="AU947" i="3" s="1"/>
  <c r="AI948" i="3"/>
  <c r="AI949" i="3"/>
  <c r="AI950" i="3"/>
  <c r="AI951" i="3"/>
  <c r="CH951" i="3" s="1"/>
  <c r="AI952" i="3"/>
  <c r="AI953" i="3"/>
  <c r="AI954" i="3"/>
  <c r="AI955" i="3"/>
  <c r="AI956" i="3"/>
  <c r="CH956" i="3" s="1"/>
  <c r="AI957" i="3"/>
  <c r="AU957" i="3" s="1"/>
  <c r="AI958" i="3"/>
  <c r="AI959" i="3"/>
  <c r="AI960" i="3"/>
  <c r="AI961" i="3"/>
  <c r="CH961" i="3" s="1"/>
  <c r="AI962" i="3"/>
  <c r="AI963" i="3"/>
  <c r="AI964" i="3"/>
  <c r="AI965" i="3"/>
  <c r="AI966" i="3"/>
  <c r="CH966" i="3" s="1"/>
  <c r="AI967" i="3"/>
  <c r="AI968" i="3"/>
  <c r="AI969" i="3"/>
  <c r="AI970" i="3"/>
  <c r="AI971" i="3"/>
  <c r="CH971" i="3" s="1"/>
  <c r="AI972" i="3"/>
  <c r="AI973" i="3"/>
  <c r="AI974" i="3"/>
  <c r="AI975" i="3"/>
  <c r="AI976" i="3"/>
  <c r="CH976" i="3" s="1"/>
  <c r="AI977" i="3"/>
  <c r="AI978" i="3"/>
  <c r="AI979" i="3"/>
  <c r="AU979" i="3" s="1"/>
  <c r="AI980" i="3"/>
  <c r="AI981" i="3"/>
  <c r="CH981" i="3" s="1"/>
  <c r="AI982" i="3"/>
  <c r="AI983" i="3"/>
  <c r="AI984" i="3"/>
  <c r="AW984" i="3" s="1"/>
  <c r="AI985" i="3"/>
  <c r="AU985" i="3" s="1"/>
  <c r="AI986" i="3"/>
  <c r="CH986" i="3" s="1"/>
  <c r="AI987" i="3"/>
  <c r="AI988" i="3"/>
  <c r="AI989" i="3"/>
  <c r="AU989" i="3" s="1"/>
  <c r="AI990" i="3"/>
  <c r="AI991" i="3"/>
  <c r="CH991" i="3" s="1"/>
  <c r="AI992" i="3"/>
  <c r="AI993" i="3"/>
  <c r="AI994" i="3"/>
  <c r="AI995" i="3"/>
  <c r="AI996" i="3"/>
  <c r="CH996" i="3" s="1"/>
  <c r="AI997" i="3"/>
  <c r="AI998" i="3"/>
  <c r="AI999" i="3"/>
  <c r="AI1000" i="3"/>
  <c r="AI1001" i="3"/>
  <c r="CH1001" i="3" s="1"/>
  <c r="AI1002" i="3"/>
  <c r="AI1003" i="3"/>
  <c r="AI1004" i="3"/>
  <c r="AI1005" i="3"/>
  <c r="AU1005" i="3" s="1"/>
  <c r="AI1006" i="3"/>
  <c r="CH1006" i="3" s="1"/>
  <c r="AI1007" i="3"/>
  <c r="AI1008" i="3"/>
  <c r="AI1009" i="3"/>
  <c r="AI1010" i="3"/>
  <c r="AI1011" i="3"/>
  <c r="AI1012" i="3"/>
  <c r="AI1013" i="3"/>
  <c r="AI1014" i="3"/>
  <c r="AI1015" i="3"/>
  <c r="AI1016" i="3"/>
  <c r="CH1016" i="3" s="1"/>
  <c r="AI1017" i="3"/>
  <c r="AI1018" i="3"/>
  <c r="AV1018" i="3" s="1"/>
  <c r="AI1019" i="3"/>
  <c r="AI1020" i="3"/>
  <c r="AI1021" i="3"/>
  <c r="AI1022" i="3"/>
  <c r="AI1023" i="3"/>
  <c r="AI1024" i="3"/>
  <c r="AI1025" i="3"/>
  <c r="AI1026" i="3"/>
  <c r="CH1026" i="3" s="1"/>
  <c r="AI1027" i="3"/>
  <c r="AI1028" i="3"/>
  <c r="AI1029" i="3"/>
  <c r="AI1030" i="3"/>
  <c r="AI1031" i="3"/>
  <c r="CH1031" i="3" s="1"/>
  <c r="AI1032" i="3"/>
  <c r="AU1032" i="3" s="1"/>
  <c r="AI1033" i="3"/>
  <c r="AI1034" i="3"/>
  <c r="AI1035" i="3"/>
  <c r="AI1036" i="3"/>
  <c r="CH1036" i="3" s="1"/>
  <c r="AI1037" i="3"/>
  <c r="AU1037" i="3" s="1"/>
  <c r="AI1038" i="3"/>
  <c r="AI1039" i="3"/>
  <c r="AI1040" i="3"/>
  <c r="AU1040" i="3" s="1"/>
  <c r="AI1041" i="3"/>
  <c r="CH1041" i="3" s="1"/>
  <c r="AI1042" i="3"/>
  <c r="AI1043" i="3"/>
  <c r="AI1044" i="3"/>
  <c r="AI1045" i="3"/>
  <c r="AI1046" i="3"/>
  <c r="CH1046" i="3" s="1"/>
  <c r="AI1047" i="3"/>
  <c r="AI1048" i="3"/>
  <c r="AU1048" i="3" s="1"/>
  <c r="AI1049" i="3"/>
  <c r="AI1050" i="3"/>
  <c r="AI1051" i="3"/>
  <c r="CH1051" i="3" s="1"/>
  <c r="AI1052" i="3"/>
  <c r="AI1053" i="3"/>
  <c r="AU1053" i="3" s="1"/>
  <c r="AI1054" i="3"/>
  <c r="AI1055" i="3"/>
  <c r="AI1056" i="3"/>
  <c r="CH1056" i="3" s="1"/>
  <c r="AI1057" i="3"/>
  <c r="AI1058" i="3"/>
  <c r="AI1059" i="3"/>
  <c r="AI1060" i="3"/>
  <c r="AI1061" i="3"/>
  <c r="AI1062" i="3"/>
  <c r="AI1063" i="3"/>
  <c r="AI1064" i="3"/>
  <c r="AI1065" i="3"/>
  <c r="AI1066" i="3"/>
  <c r="CH1066" i="3" s="1"/>
  <c r="AI1067" i="3"/>
  <c r="AI1068" i="3"/>
  <c r="AI1069" i="3"/>
  <c r="AU1069" i="3" s="1"/>
  <c r="AI1070" i="3"/>
  <c r="AI1071" i="3"/>
  <c r="CH1071" i="3" s="1"/>
  <c r="AI1072" i="3"/>
  <c r="AI1073" i="3"/>
  <c r="AI1074" i="3"/>
  <c r="AI1075" i="3"/>
  <c r="AI1077" i="3"/>
  <c r="AI1078" i="3"/>
  <c r="AI1079" i="3"/>
  <c r="AI1080" i="3"/>
  <c r="AU1080" i="3" s="1"/>
  <c r="AI1081" i="3"/>
  <c r="CH1081" i="3" s="1"/>
  <c r="AI1082" i="3"/>
  <c r="AI1083" i="3"/>
  <c r="AI1084" i="3"/>
  <c r="AI1085" i="3"/>
  <c r="AI1087" i="3"/>
  <c r="AI1088" i="3"/>
  <c r="AU1088" i="3" s="1"/>
  <c r="AI1089" i="3"/>
  <c r="AI1090" i="3"/>
  <c r="AI1091" i="3"/>
  <c r="CH1091" i="3" s="1"/>
  <c r="AI1092" i="3"/>
  <c r="AI1093" i="3"/>
  <c r="AV1093" i="3" s="1"/>
  <c r="AI1094" i="3"/>
  <c r="AI1095" i="3"/>
  <c r="AI1096" i="3"/>
  <c r="CH1096" i="3" s="1"/>
  <c r="AI1097" i="3"/>
  <c r="AI1098" i="3"/>
  <c r="AI1099" i="3"/>
  <c r="AI1100" i="3"/>
  <c r="AI1101" i="3"/>
  <c r="CH1101" i="3" s="1"/>
  <c r="AI1102" i="3"/>
  <c r="AI1103" i="3"/>
  <c r="AI1104" i="3"/>
  <c r="AV1104" i="3" s="1"/>
  <c r="AI1105" i="3"/>
  <c r="AI1106" i="3"/>
  <c r="CH1106" i="3" s="1"/>
  <c r="AI1107" i="3"/>
  <c r="AI1108" i="3"/>
  <c r="AI1109" i="3"/>
  <c r="AI1110" i="3"/>
  <c r="AI1111" i="3"/>
  <c r="CH1111" i="3" s="1"/>
  <c r="AI1112" i="3"/>
  <c r="AI1113" i="3"/>
  <c r="AI1114" i="3"/>
  <c r="AI1115" i="3"/>
  <c r="AI1116" i="3"/>
  <c r="CH1116" i="3" s="1"/>
  <c r="AI1117" i="3"/>
  <c r="AU1117" i="3" s="1"/>
  <c r="AI1118" i="3"/>
  <c r="AI1119" i="3"/>
  <c r="AI1120" i="3"/>
  <c r="AU1120" i="3" s="1"/>
  <c r="AI1121" i="3"/>
  <c r="CH1121" i="3" s="1"/>
  <c r="AI1122" i="3"/>
  <c r="AI1123" i="3"/>
  <c r="AI1124" i="3"/>
  <c r="AI1125" i="3"/>
  <c r="AI1126" i="3"/>
  <c r="CH1126" i="3" s="1"/>
  <c r="AI1127" i="3"/>
  <c r="AI1128" i="3"/>
  <c r="AI1129" i="3"/>
  <c r="AI1130" i="3"/>
  <c r="AI1131" i="3"/>
  <c r="CH1131" i="3" s="1"/>
  <c r="AI1132" i="3"/>
  <c r="AI1133" i="3"/>
  <c r="AI1134" i="3"/>
  <c r="AI1135" i="3"/>
  <c r="AI1136" i="3"/>
  <c r="AI1137" i="3"/>
  <c r="AI1138" i="3"/>
  <c r="AI1139" i="3"/>
  <c r="AI1140" i="3"/>
  <c r="AI1141" i="3"/>
  <c r="CH1141" i="3" s="1"/>
  <c r="AI1142" i="3"/>
  <c r="AI1143" i="3"/>
  <c r="AI1144" i="3"/>
  <c r="AI1145" i="3"/>
  <c r="AI1146" i="3"/>
  <c r="AI1147" i="3"/>
  <c r="AI1148" i="3"/>
  <c r="AI1149" i="3"/>
  <c r="AU1149" i="3" s="1"/>
  <c r="AI1150" i="3"/>
  <c r="AI1151" i="3"/>
  <c r="CH1151" i="3" s="1"/>
  <c r="AI1152" i="3"/>
  <c r="AU1152" i="3" s="1"/>
  <c r="AI1153" i="3"/>
  <c r="AI1154" i="3"/>
  <c r="AI1155" i="3"/>
  <c r="AI1156" i="3"/>
  <c r="CH1156" i="3" s="1"/>
  <c r="AI1157" i="3"/>
  <c r="AI1158" i="3"/>
  <c r="AI1159" i="3"/>
  <c r="AI1160" i="3"/>
  <c r="AW1160" i="3" s="1"/>
  <c r="AI1161" i="3"/>
  <c r="CH1161" i="3" s="1"/>
  <c r="AI1162" i="3"/>
  <c r="AI1163" i="3"/>
  <c r="AI1164" i="3"/>
  <c r="AI1165" i="3"/>
  <c r="AI1166" i="3"/>
  <c r="CH1166" i="3" s="1"/>
  <c r="AI1167" i="3"/>
  <c r="AI1168" i="3"/>
  <c r="AV1168" i="3" s="1"/>
  <c r="AI1169" i="3"/>
  <c r="AI1170" i="3"/>
  <c r="AI1171" i="3"/>
  <c r="CH1171" i="3" s="1"/>
  <c r="AI1172" i="3"/>
  <c r="AI1173" i="3"/>
  <c r="AI1174" i="3"/>
  <c r="AI1175" i="3"/>
  <c r="AI1176" i="3"/>
  <c r="CH1176" i="3" s="1"/>
  <c r="AI1177" i="3"/>
  <c r="AI1178" i="3"/>
  <c r="AI1179" i="3"/>
  <c r="AI1180" i="3"/>
  <c r="AI1181" i="3"/>
  <c r="AI1182" i="3"/>
  <c r="AI1183" i="3"/>
  <c r="AI1184" i="3"/>
  <c r="AU1184" i="3" s="1"/>
  <c r="AI1185" i="3"/>
  <c r="AI1186" i="3"/>
  <c r="CH1186" i="3" s="1"/>
  <c r="AI1187" i="3"/>
  <c r="AI1188" i="3"/>
  <c r="AI1189" i="3"/>
  <c r="AI1190" i="3"/>
  <c r="AI1191" i="3"/>
  <c r="CH1191" i="3" s="1"/>
  <c r="AI1192" i="3"/>
  <c r="AI1193" i="3"/>
  <c r="AI1194" i="3"/>
  <c r="AI1195" i="3"/>
  <c r="AI1196" i="3"/>
  <c r="CH1196" i="3" s="1"/>
  <c r="AI1197" i="3"/>
  <c r="AI1198" i="3"/>
  <c r="AI1199" i="3"/>
  <c r="AI1200" i="3"/>
  <c r="AU1200" i="3" s="1"/>
  <c r="AI1201" i="3"/>
  <c r="CH1201" i="3" s="1"/>
  <c r="AI1202" i="3"/>
  <c r="AI1203" i="3"/>
  <c r="AI1204" i="3"/>
  <c r="AI1205" i="3"/>
  <c r="AI1206" i="3"/>
  <c r="CH1206" i="3" s="1"/>
  <c r="AI1207" i="3"/>
  <c r="AI1208" i="3"/>
  <c r="AI1209" i="3"/>
  <c r="AI1210" i="3"/>
  <c r="AV1210" i="3" s="1"/>
  <c r="AI1211" i="3"/>
  <c r="CH1211" i="3" s="1"/>
  <c r="AI1212" i="3"/>
  <c r="AI1213" i="3"/>
  <c r="AU1213" i="3" s="1"/>
  <c r="AI1214" i="3"/>
  <c r="AI1215" i="3"/>
  <c r="AI1216" i="3"/>
  <c r="AI1217" i="3"/>
  <c r="AV1217" i="3" s="1"/>
  <c r="AI1218" i="3"/>
  <c r="AI1219" i="3"/>
  <c r="AI1220" i="3"/>
  <c r="AI1221" i="3"/>
  <c r="CH1221" i="3" s="1"/>
  <c r="AI1222" i="3"/>
  <c r="AI1223" i="3"/>
  <c r="AI1224" i="3"/>
  <c r="AI1225" i="3"/>
  <c r="AI1226" i="3"/>
  <c r="CH1226" i="3" s="1"/>
  <c r="AI1227" i="3"/>
  <c r="AI1228" i="3"/>
  <c r="AI1229" i="3"/>
  <c r="AI1230" i="3"/>
  <c r="AI1231" i="3"/>
  <c r="CH1231" i="3" s="1"/>
  <c r="AI1232" i="3"/>
  <c r="AU1232" i="3" s="1"/>
  <c r="AI1233" i="3"/>
  <c r="AI1234" i="3"/>
  <c r="AI1235" i="3"/>
  <c r="AI1236" i="3"/>
  <c r="CH1236" i="3" s="1"/>
  <c r="AI1237" i="3"/>
  <c r="AI1238" i="3"/>
  <c r="AV1238" i="3" s="1"/>
  <c r="AI1239" i="3"/>
  <c r="AI1240" i="3"/>
  <c r="AI1241" i="3"/>
  <c r="CH1241" i="3" s="1"/>
  <c r="AI1242" i="3"/>
  <c r="AI1243" i="3"/>
  <c r="AI1244" i="3"/>
  <c r="AI1245" i="3"/>
  <c r="AU1245" i="3" s="1"/>
  <c r="AI1246" i="3"/>
  <c r="CH1246" i="3" s="1"/>
  <c r="AI1247" i="3"/>
  <c r="AI1248" i="3"/>
  <c r="AU1248" i="3" s="1"/>
  <c r="AI1249" i="3"/>
  <c r="AI1250" i="3"/>
  <c r="AI1251" i="3"/>
  <c r="CH1251" i="3" s="1"/>
  <c r="AI1252" i="3"/>
  <c r="AI1253" i="3"/>
  <c r="AV1253" i="3" s="1"/>
  <c r="AI1254" i="3"/>
  <c r="AI1255" i="3"/>
  <c r="AI1256" i="3"/>
  <c r="CH1256" i="3" s="1"/>
  <c r="AI1257" i="3"/>
  <c r="AI1258" i="3"/>
  <c r="AI1259" i="3"/>
  <c r="AI1260" i="3"/>
  <c r="AV1260" i="3" s="1"/>
  <c r="AI1261" i="3"/>
  <c r="CH1261" i="3" s="1"/>
  <c r="AI1262" i="3"/>
  <c r="AI1263" i="3"/>
  <c r="AI1264" i="3"/>
  <c r="AU1264" i="3" s="1"/>
  <c r="AI1265" i="3"/>
  <c r="AI1266" i="3"/>
  <c r="CH1266" i="3" s="1"/>
  <c r="AI1267" i="3"/>
  <c r="AW1267" i="3" s="1"/>
  <c r="AI1268" i="3"/>
  <c r="AI1269" i="3"/>
  <c r="AI1270" i="3"/>
  <c r="AI1271" i="3"/>
  <c r="CH1271" i="3" s="1"/>
  <c r="AI1272" i="3"/>
  <c r="AI1273" i="3"/>
  <c r="AI1274" i="3"/>
  <c r="AI1275" i="3"/>
  <c r="AI1276" i="3"/>
  <c r="CH1276" i="3" s="1"/>
  <c r="AI1277" i="3"/>
  <c r="AU1277" i="3" s="1"/>
  <c r="AI1278" i="3"/>
  <c r="AI1279" i="3"/>
  <c r="AI1280" i="3"/>
  <c r="AU1280" i="3" s="1"/>
  <c r="AI1281" i="3"/>
  <c r="CH1281" i="3" s="1"/>
  <c r="AI1282" i="3"/>
  <c r="AI1283" i="3"/>
  <c r="AI1284" i="3"/>
  <c r="AI1285" i="3"/>
  <c r="AI1286" i="3"/>
  <c r="CH1286" i="3" s="1"/>
  <c r="AI1287" i="3"/>
  <c r="AI1288" i="3"/>
  <c r="AI1289" i="3"/>
  <c r="AV1289" i="3" s="1"/>
  <c r="AI1290" i="3"/>
  <c r="AI1291" i="3"/>
  <c r="CH1291" i="3" s="1"/>
  <c r="AI1292" i="3"/>
  <c r="AI1293" i="3"/>
  <c r="AU1293" i="3" s="1"/>
  <c r="AI1294" i="3"/>
  <c r="AI1295" i="3"/>
  <c r="AI1296" i="3"/>
  <c r="AI1297" i="3"/>
  <c r="AI1298" i="3"/>
  <c r="AI1299" i="3"/>
  <c r="AI1300" i="3"/>
  <c r="AI1301" i="3"/>
  <c r="CH1301" i="3" s="1"/>
  <c r="AI1302" i="3"/>
  <c r="AI1303" i="3"/>
  <c r="AI1304" i="3"/>
  <c r="AI1305" i="3"/>
  <c r="AI1306" i="3"/>
  <c r="CH1306" i="3" s="1"/>
  <c r="AI1307" i="3"/>
  <c r="AI1308" i="3"/>
  <c r="AI1309" i="3"/>
  <c r="AI1310" i="3"/>
  <c r="AI1311" i="3"/>
  <c r="CH1311" i="3" s="1"/>
  <c r="AI1312" i="3"/>
  <c r="AU1312" i="3" s="1"/>
  <c r="AI1313" i="3"/>
  <c r="AI1314" i="3"/>
  <c r="AI1315" i="3"/>
  <c r="AI1316" i="3"/>
  <c r="CH1316" i="3" s="1"/>
  <c r="AI1317" i="3"/>
  <c r="AI1318" i="3"/>
  <c r="AI1319" i="3"/>
  <c r="AI1320" i="3"/>
  <c r="AI1321" i="3"/>
  <c r="AI1322" i="3"/>
  <c r="AI1323" i="3"/>
  <c r="AI1324" i="3"/>
  <c r="AI1325" i="3"/>
  <c r="AU1325" i="3" s="1"/>
  <c r="AI1326" i="3"/>
  <c r="CH1326" i="3" s="1"/>
  <c r="AI1327" i="3"/>
  <c r="AI1328" i="3"/>
  <c r="AU1328" i="3" s="1"/>
  <c r="AI1329" i="3"/>
  <c r="AI1330" i="3"/>
  <c r="AI1331" i="3"/>
  <c r="AI1332" i="3"/>
  <c r="AI1333" i="3"/>
  <c r="AI1334" i="3"/>
  <c r="AI1335" i="3"/>
  <c r="AI1336" i="3"/>
  <c r="CH1336" i="3" s="1"/>
  <c r="AI1337" i="3"/>
  <c r="AI1338" i="3"/>
  <c r="AI1339" i="3"/>
  <c r="AI1340" i="3"/>
  <c r="AI1341" i="3"/>
  <c r="CH1341" i="3" s="1"/>
  <c r="AI1342" i="3"/>
  <c r="AI1343" i="3"/>
  <c r="AI1344" i="3"/>
  <c r="AU1344" i="3" s="1"/>
  <c r="AI1345" i="3"/>
  <c r="AI1346" i="3"/>
  <c r="CH1346" i="3" s="1"/>
  <c r="AI1347" i="3"/>
  <c r="AI1348" i="3"/>
  <c r="AI1349" i="3"/>
  <c r="AI1350" i="3"/>
  <c r="AI1351" i="3"/>
  <c r="CH1351" i="3" s="1"/>
  <c r="AI1352" i="3"/>
  <c r="AW1352" i="3" s="1"/>
  <c r="AI1353" i="3"/>
  <c r="AV1353" i="3" s="1"/>
  <c r="AI1354" i="3"/>
  <c r="AI1355" i="3"/>
  <c r="AI1356" i="3"/>
  <c r="CH1356" i="3" s="1"/>
  <c r="AI1357" i="3"/>
  <c r="AI1358" i="3"/>
  <c r="AI1359" i="3"/>
  <c r="AI1360" i="3"/>
  <c r="AU1360" i="3" s="1"/>
  <c r="AI1361" i="3"/>
  <c r="CH1361" i="3" s="1"/>
  <c r="AI1362" i="3"/>
  <c r="AI1363" i="3"/>
  <c r="AI1364" i="3"/>
  <c r="AI1365" i="3"/>
  <c r="AI1366" i="3"/>
  <c r="CH1366" i="3" s="1"/>
  <c r="AI1367" i="3"/>
  <c r="AI1368" i="3"/>
  <c r="AI1369" i="3"/>
  <c r="AI1370" i="3"/>
  <c r="AI1371" i="3"/>
  <c r="CH1371" i="3" s="1"/>
  <c r="AI1372" i="3"/>
  <c r="AI1373" i="3"/>
  <c r="AU1373" i="3" s="1"/>
  <c r="AI1374" i="3"/>
  <c r="AV1374" i="3" s="1"/>
  <c r="AI1375" i="3"/>
  <c r="AI1376" i="3"/>
  <c r="AI1377" i="3"/>
  <c r="AI1378" i="3"/>
  <c r="AI1379" i="3"/>
  <c r="AI1380" i="3"/>
  <c r="AI1381" i="3"/>
  <c r="CH1381" i="3" s="1"/>
  <c r="AI1382" i="3"/>
  <c r="AI1383" i="3"/>
  <c r="AI1384" i="3"/>
  <c r="AI1385" i="3"/>
  <c r="AV1385" i="3" s="1"/>
  <c r="AI1386" i="3"/>
  <c r="CH1386" i="3" s="1"/>
  <c r="AI1387" i="3"/>
  <c r="AI1388" i="3"/>
  <c r="AI1389" i="3"/>
  <c r="AI1390" i="3"/>
  <c r="AI1391" i="3"/>
  <c r="CH1391" i="3" s="1"/>
  <c r="AI1392" i="3"/>
  <c r="AU1392" i="3" s="1"/>
  <c r="AI1393" i="3"/>
  <c r="AI1394" i="3"/>
  <c r="AI1395" i="3"/>
  <c r="AI1396" i="3"/>
  <c r="CH1396" i="3" s="1"/>
  <c r="AI1397" i="3"/>
  <c r="AI1398" i="3"/>
  <c r="AI1399" i="3"/>
  <c r="AI1400" i="3"/>
  <c r="AI1401" i="3"/>
  <c r="CH1401" i="3" s="1"/>
  <c r="AI1402" i="3"/>
  <c r="AI1403" i="3"/>
  <c r="AI1404" i="3"/>
  <c r="AI1405" i="3"/>
  <c r="AU1405" i="3" s="1"/>
  <c r="AI1406" i="3"/>
  <c r="CH1406" i="3" s="1"/>
  <c r="AI1407" i="3"/>
  <c r="AI1408" i="3"/>
  <c r="AU1408" i="3" s="1"/>
  <c r="AI1409" i="3"/>
  <c r="AI1410" i="3"/>
  <c r="AI1411" i="3"/>
  <c r="CH1411" i="3" s="1"/>
  <c r="AI1412" i="3"/>
  <c r="AI1413" i="3"/>
  <c r="AI1414" i="3"/>
  <c r="AI1415" i="3"/>
  <c r="AI1416" i="3"/>
  <c r="CH1416" i="3" s="1"/>
  <c r="AI1417" i="3"/>
  <c r="AV1417" i="3" s="1"/>
  <c r="AI1418" i="3"/>
  <c r="AI1419" i="3"/>
  <c r="AI1420" i="3"/>
  <c r="AI1421" i="3"/>
  <c r="CH1421" i="3" s="1"/>
  <c r="AI1422" i="3"/>
  <c r="AI1423" i="3"/>
  <c r="AI1424" i="3"/>
  <c r="AU1424" i="3" s="1"/>
  <c r="AI1425" i="3"/>
  <c r="AI1426" i="3"/>
  <c r="CH1426" i="3" s="1"/>
  <c r="AI1427" i="3"/>
  <c r="AI1428" i="3"/>
  <c r="AI1429" i="3"/>
  <c r="AI1430" i="3"/>
  <c r="AI1432" i="3"/>
  <c r="AU1432" i="3" s="1"/>
  <c r="AI1433" i="3"/>
  <c r="AI1434" i="3"/>
  <c r="AI1435" i="3"/>
  <c r="AI1436" i="3"/>
  <c r="CH1436" i="3" s="1"/>
  <c r="AI1437" i="3"/>
  <c r="AU1437" i="3" s="1"/>
  <c r="AI1438" i="3"/>
  <c r="AV1438" i="3" s="1"/>
  <c r="AI1439" i="3"/>
  <c r="AI1440" i="3"/>
  <c r="AU1440" i="3" s="1"/>
  <c r="AI1441" i="3"/>
  <c r="CH1441" i="3" s="1"/>
  <c r="AI1442" i="3"/>
  <c r="AI1443" i="3"/>
  <c r="AI1444" i="3"/>
  <c r="AI1445" i="3"/>
  <c r="AI1446" i="3"/>
  <c r="CH1446" i="3" s="1"/>
  <c r="AI1447" i="3"/>
  <c r="AI1448" i="3"/>
  <c r="AU1448" i="3" s="1"/>
  <c r="AI1449" i="3"/>
  <c r="AV1449" i="3" s="1"/>
  <c r="AI1450" i="3"/>
  <c r="AI1452" i="3"/>
  <c r="AI1453" i="3"/>
  <c r="AU1453" i="3" s="1"/>
  <c r="AI1454" i="3"/>
  <c r="AV1454" i="3" s="1"/>
  <c r="AI1455" i="3"/>
  <c r="AI1456" i="3"/>
  <c r="AI1457" i="3"/>
  <c r="AI1458" i="3"/>
  <c r="AI1459" i="3"/>
  <c r="AI1460" i="3"/>
  <c r="AI1461" i="3"/>
  <c r="CH1461" i="3" s="1"/>
  <c r="AI1462" i="3"/>
  <c r="AI1463" i="3"/>
  <c r="AI1464" i="3"/>
  <c r="AI1465" i="3"/>
  <c r="AI1466" i="3"/>
  <c r="CH1466" i="3" s="1"/>
  <c r="AI1467" i="3"/>
  <c r="AI1468" i="3"/>
  <c r="AI1469" i="3"/>
  <c r="AU1469" i="3" s="1"/>
  <c r="AI1470" i="3"/>
  <c r="AI1471" i="3"/>
  <c r="CH1471" i="3" s="1"/>
  <c r="AI1472" i="3"/>
  <c r="AI1473" i="3"/>
  <c r="AI1474" i="3"/>
  <c r="AI1475" i="3"/>
  <c r="AI1476" i="3"/>
  <c r="CH1476" i="3" s="1"/>
  <c r="AI1477" i="3"/>
  <c r="AI1478" i="3"/>
  <c r="AI1479" i="3"/>
  <c r="AI1480" i="3"/>
  <c r="AI1481" i="3"/>
  <c r="AI1482" i="3"/>
  <c r="AI1483" i="3"/>
  <c r="AI1484" i="3"/>
  <c r="AI1485" i="3"/>
  <c r="AU1485" i="3" s="1"/>
  <c r="AI1486" i="3"/>
  <c r="AI1487" i="3"/>
  <c r="AI1488" i="3"/>
  <c r="AI1489" i="3"/>
  <c r="AI1490" i="3"/>
  <c r="AI1491" i="3"/>
  <c r="CH1491" i="3" s="1"/>
  <c r="AI1492" i="3"/>
  <c r="AI1493" i="3"/>
  <c r="AI1494" i="3"/>
  <c r="AI1495" i="3"/>
  <c r="AI1496" i="3"/>
  <c r="AI1497" i="3"/>
  <c r="AI1498" i="3"/>
  <c r="AI1499" i="3"/>
  <c r="AI1500" i="3"/>
  <c r="AI1501" i="3"/>
  <c r="AI1502" i="3"/>
  <c r="AI1503" i="3"/>
  <c r="AI1504" i="3"/>
  <c r="AU1504" i="3" s="1"/>
  <c r="AI1505" i="3"/>
  <c r="AI1506" i="3"/>
  <c r="CH1506" i="3" s="1"/>
  <c r="AI1507" i="3"/>
  <c r="AI1508" i="3"/>
  <c r="AI1509" i="3"/>
  <c r="AI1510" i="3"/>
  <c r="AI1511" i="3"/>
  <c r="CH1511" i="3" s="1"/>
  <c r="AI1512" i="3"/>
  <c r="AI1513" i="3"/>
  <c r="AV1513" i="3" s="1"/>
  <c r="AI1514" i="3"/>
  <c r="AI1515" i="3"/>
  <c r="AI1516" i="3"/>
  <c r="CH1516" i="3" s="1"/>
  <c r="AI1517" i="3"/>
  <c r="AU1517" i="3" s="1"/>
  <c r="AI1518" i="3"/>
  <c r="AV1518" i="3" s="1"/>
  <c r="AI1519" i="3"/>
  <c r="AI1520" i="3"/>
  <c r="AI1521" i="3"/>
  <c r="CH1521" i="3" s="1"/>
  <c r="AI1522" i="3"/>
  <c r="AI1523" i="3"/>
  <c r="AW1523" i="3" s="1"/>
  <c r="AI1524" i="3"/>
  <c r="AI1525" i="3"/>
  <c r="AI1526" i="3"/>
  <c r="CH1526" i="3" s="1"/>
  <c r="AI1527" i="3"/>
  <c r="AI1528" i="3"/>
  <c r="AI1529" i="3"/>
  <c r="AI1530" i="3"/>
  <c r="AI1531" i="3"/>
  <c r="CH1531" i="3" s="1"/>
  <c r="AI1532" i="3"/>
  <c r="AI1533" i="3"/>
  <c r="AU1533" i="3" s="1"/>
  <c r="AI1534" i="3"/>
  <c r="AI1535" i="3"/>
  <c r="AI1536" i="3"/>
  <c r="AI1537" i="3"/>
  <c r="AI1538" i="3"/>
  <c r="AI1539" i="3"/>
  <c r="AI1540" i="3"/>
  <c r="AI1541" i="3"/>
  <c r="CH1541" i="3" s="1"/>
  <c r="AI1542" i="3"/>
  <c r="AI1543" i="3"/>
  <c r="AI1544" i="3"/>
  <c r="AU1544" i="3" s="1"/>
  <c r="AI1545" i="3"/>
  <c r="AV1545" i="3" s="1"/>
  <c r="AI1546" i="3"/>
  <c r="CH1546" i="3" s="1"/>
  <c r="AI1547" i="3"/>
  <c r="AI1548" i="3"/>
  <c r="AI1549" i="3"/>
  <c r="AU1549" i="3" s="1"/>
  <c r="AI1550" i="3"/>
  <c r="AV1550" i="3" s="1"/>
  <c r="AI1551" i="3"/>
  <c r="CH1551" i="3" s="1"/>
  <c r="AI1552" i="3"/>
  <c r="AI1553" i="3"/>
  <c r="AI1554" i="3"/>
  <c r="AI1555" i="3"/>
  <c r="AI1556" i="3"/>
  <c r="CH1556" i="3" s="1"/>
  <c r="AI1557" i="3"/>
  <c r="AI1558" i="3"/>
  <c r="AI1559" i="3"/>
  <c r="AI1560" i="3"/>
  <c r="AU1560" i="3" s="1"/>
  <c r="AI1561" i="3"/>
  <c r="CH1561" i="3" s="1"/>
  <c r="AI1562" i="3"/>
  <c r="AI1563" i="3"/>
  <c r="AI1564" i="3"/>
  <c r="AI1565" i="3"/>
  <c r="AU1565" i="3" s="1"/>
  <c r="AI1566" i="3"/>
  <c r="CH1566" i="3" s="1"/>
  <c r="AI1567" i="3"/>
  <c r="AI1568" i="3"/>
  <c r="AU1568" i="3" s="1"/>
  <c r="AI1569" i="3"/>
  <c r="AI1570" i="3"/>
  <c r="AI1571" i="3"/>
  <c r="CH1571" i="3" s="1"/>
  <c r="AI1572" i="3"/>
  <c r="AI1573" i="3"/>
  <c r="AI1574" i="3"/>
  <c r="AI1575" i="3"/>
  <c r="AI1576" i="3"/>
  <c r="AI1577" i="3"/>
  <c r="AV1577" i="3" s="1"/>
  <c r="AI1578" i="3"/>
  <c r="AI1579" i="3"/>
  <c r="AI1580" i="3"/>
  <c r="AI1581" i="3"/>
  <c r="AI1582" i="3"/>
  <c r="AV1582" i="3" s="1"/>
  <c r="AI1583" i="3"/>
  <c r="AI1584" i="3"/>
  <c r="AI1585" i="3"/>
  <c r="AI1586" i="3"/>
  <c r="CH1586" i="3" s="1"/>
  <c r="AI1587" i="3"/>
  <c r="AI1588" i="3"/>
  <c r="AI1589" i="3"/>
  <c r="AI1590" i="3"/>
  <c r="AI1591" i="3"/>
  <c r="CH1591" i="3" s="1"/>
  <c r="AI1592" i="3"/>
  <c r="AI1593" i="3"/>
  <c r="AI1594" i="3"/>
  <c r="AI1595" i="3"/>
  <c r="AI1596" i="3"/>
  <c r="CH1596" i="3" s="1"/>
  <c r="AI1597" i="3"/>
  <c r="AU1597" i="3" s="1"/>
  <c r="AI1598" i="3"/>
  <c r="AI1599" i="3"/>
  <c r="AI1600" i="3"/>
  <c r="AU1600" i="3" s="1"/>
  <c r="AI1601" i="3"/>
  <c r="CH1601" i="3" s="1"/>
  <c r="AI1602" i="3"/>
  <c r="AI1603" i="3"/>
  <c r="AI1604" i="3"/>
  <c r="AI1605" i="3"/>
  <c r="AI1606" i="3"/>
  <c r="CH1606" i="3" s="1"/>
  <c r="AI1607" i="3"/>
  <c r="AI1608" i="3"/>
  <c r="AI1609" i="3"/>
  <c r="AV1609" i="3" s="1"/>
  <c r="AI1610" i="3"/>
  <c r="AI1611" i="3"/>
  <c r="CH1611" i="3" s="1"/>
  <c r="AI1612" i="3"/>
  <c r="AI1613" i="3"/>
  <c r="AU1613" i="3" s="1"/>
  <c r="AI1614" i="3"/>
  <c r="AV1614" i="3" s="1"/>
  <c r="AI1615" i="3"/>
  <c r="AI1616" i="3"/>
  <c r="CH1616" i="3" s="1"/>
  <c r="AI1617" i="3"/>
  <c r="AI1618" i="3"/>
  <c r="AI1619" i="3"/>
  <c r="AI1620" i="3"/>
  <c r="AI1621" i="3"/>
  <c r="CH1621" i="3" s="1"/>
  <c r="AI1622" i="3"/>
  <c r="AI1623" i="3"/>
  <c r="AI1624" i="3"/>
  <c r="AI1625" i="3"/>
  <c r="AI1626" i="3"/>
  <c r="CH1626" i="3" s="1"/>
  <c r="AI1627" i="3"/>
  <c r="AI1628" i="3"/>
  <c r="AI1629" i="3"/>
  <c r="AU1629" i="3" s="1"/>
  <c r="AI1630" i="3"/>
  <c r="AI1631" i="3"/>
  <c r="CH1631" i="3" s="1"/>
  <c r="AI1632" i="3"/>
  <c r="AI1633" i="3"/>
  <c r="AI1634" i="3"/>
  <c r="AI1635" i="3"/>
  <c r="AI1636" i="3"/>
  <c r="CH1636" i="3" s="1"/>
  <c r="AI1637" i="3"/>
  <c r="AI1638" i="3"/>
  <c r="AI1639" i="3"/>
  <c r="AI1640" i="3"/>
  <c r="AI1641" i="3"/>
  <c r="AI1642" i="3"/>
  <c r="AI1643" i="3"/>
  <c r="AI1644" i="3"/>
  <c r="AI1645" i="3"/>
  <c r="AU1645" i="3" s="1"/>
  <c r="AI1646" i="3"/>
  <c r="AI1647" i="3"/>
  <c r="AI1648" i="3"/>
  <c r="AI1649" i="3"/>
  <c r="AI1650" i="3"/>
  <c r="AI1651" i="3"/>
  <c r="CH1651" i="3" s="1"/>
  <c r="AI1652" i="3"/>
  <c r="AI1653" i="3"/>
  <c r="AI1654" i="3"/>
  <c r="AI1655" i="3"/>
  <c r="AI1656" i="3"/>
  <c r="CH1656" i="3" s="1"/>
  <c r="AI1657" i="3"/>
  <c r="AI1658" i="3"/>
  <c r="AI1659" i="3"/>
  <c r="AI1660" i="3"/>
  <c r="AI1661" i="3"/>
  <c r="AI1662" i="3"/>
  <c r="AI1663" i="3"/>
  <c r="AI1664" i="3"/>
  <c r="AI1665" i="3"/>
  <c r="AI1666" i="3"/>
  <c r="CH1666" i="3" s="1"/>
  <c r="AI1667" i="3"/>
  <c r="AI1668" i="3"/>
  <c r="AI1669" i="3"/>
  <c r="AI1670" i="3"/>
  <c r="AI1671" i="3"/>
  <c r="CH1671" i="3" s="1"/>
  <c r="AI1672" i="3"/>
  <c r="AU1672" i="3" s="1"/>
  <c r="AI1673" i="3"/>
  <c r="AV1673" i="3" s="1"/>
  <c r="AI1674" i="3"/>
  <c r="AI1675" i="3"/>
  <c r="AI1676" i="3"/>
  <c r="CH1676" i="3" s="1"/>
  <c r="AI1677" i="3"/>
  <c r="AU1677" i="3" s="1"/>
  <c r="AI1678" i="3"/>
  <c r="AV1678" i="3" s="1"/>
  <c r="AI1679" i="3"/>
  <c r="AI1680" i="3"/>
  <c r="AU1680" i="3" s="1"/>
  <c r="AI1681" i="3"/>
  <c r="CH1681" i="3" s="1"/>
  <c r="AI1682" i="3"/>
  <c r="AI1683" i="3"/>
  <c r="AI1684" i="3"/>
  <c r="AI1685" i="3"/>
  <c r="AI1686" i="3"/>
  <c r="CH1686" i="3" s="1"/>
  <c r="AI1687" i="3"/>
  <c r="AI1688" i="3"/>
  <c r="AU1688" i="3" s="1"/>
  <c r="AI1689" i="3"/>
  <c r="AI1690" i="3"/>
  <c r="AI1691" i="3"/>
  <c r="CH1691" i="3" s="1"/>
  <c r="AI1692" i="3"/>
  <c r="AI1693" i="3"/>
  <c r="AU1693" i="3" s="1"/>
  <c r="AI1694" i="3"/>
  <c r="AI1695" i="3"/>
  <c r="AI1696" i="3"/>
  <c r="CH1696" i="3" s="1"/>
  <c r="AI1697" i="3"/>
  <c r="AI1698" i="3"/>
  <c r="AI1699" i="3"/>
  <c r="AI1700" i="3"/>
  <c r="AI1702" i="3"/>
  <c r="AI1703" i="3"/>
  <c r="AI1704" i="3"/>
  <c r="AU1704" i="3" s="1"/>
  <c r="AI1705" i="3"/>
  <c r="AV1705" i="3" s="1"/>
  <c r="AI1706" i="3"/>
  <c r="CH1706" i="3" s="1"/>
  <c r="AI1707" i="3"/>
  <c r="AI1708" i="3"/>
  <c r="AI1709" i="3"/>
  <c r="AI1710" i="3"/>
  <c r="AV1710" i="3" s="1"/>
  <c r="AI1711" i="3"/>
  <c r="CH1711" i="3" s="1"/>
  <c r="AI1712" i="3"/>
  <c r="AU1712" i="3" s="1"/>
  <c r="AI1713" i="3"/>
  <c r="AI1714" i="3"/>
  <c r="AI1715" i="3"/>
  <c r="AI1716" i="3"/>
  <c r="CH1716" i="3" s="1"/>
  <c r="AI1717" i="3"/>
  <c r="AI1718" i="3"/>
  <c r="AI1719" i="3"/>
  <c r="AI1720" i="3"/>
  <c r="AU1720" i="3" s="1"/>
  <c r="AI1721" i="3"/>
  <c r="CH1721" i="3" s="1"/>
  <c r="AI1722" i="3"/>
  <c r="AI1723" i="3"/>
  <c r="AI1724" i="3"/>
  <c r="AI1725" i="3"/>
  <c r="AU1725" i="3" s="1"/>
  <c r="AI1726" i="3"/>
  <c r="AI1727" i="3"/>
  <c r="AI1728" i="3"/>
  <c r="AU1728" i="3" s="1"/>
  <c r="AI1729" i="3"/>
  <c r="AI1730" i="3"/>
  <c r="AI1731" i="3"/>
  <c r="CH1731" i="3" s="1"/>
  <c r="AI1732" i="3"/>
  <c r="AI1733" i="3"/>
  <c r="AI1734" i="3"/>
  <c r="AI1735" i="3"/>
  <c r="AI1736" i="3"/>
  <c r="AI1737" i="3"/>
  <c r="AV1737" i="3" s="1"/>
  <c r="AI1738" i="3"/>
  <c r="AI1739" i="3"/>
  <c r="AI1740" i="3"/>
  <c r="AI1741" i="3"/>
  <c r="CH1741" i="3" s="1"/>
  <c r="AI1742" i="3"/>
  <c r="AV1742" i="3" s="1"/>
  <c r="AI1743" i="3"/>
  <c r="AI1744" i="3"/>
  <c r="AU1744" i="3" s="1"/>
  <c r="AI1745" i="3"/>
  <c r="AI1746" i="3"/>
  <c r="CH1746" i="3" s="1"/>
  <c r="AI1747" i="3"/>
  <c r="AI1748" i="3"/>
  <c r="AI1749" i="3"/>
  <c r="AI1750" i="3"/>
  <c r="AI1751" i="3"/>
  <c r="CH1751" i="3" s="1"/>
  <c r="AI1752" i="3"/>
  <c r="AW1752" i="3" s="1"/>
  <c r="AI1753" i="3"/>
  <c r="AI1754" i="3"/>
  <c r="AI1755" i="3"/>
  <c r="AI1756" i="3"/>
  <c r="CH1756" i="3" s="1"/>
  <c r="AI1757" i="3"/>
  <c r="AI1758" i="3"/>
  <c r="AV1758" i="3" s="1"/>
  <c r="AI1759" i="3"/>
  <c r="AI1760" i="3"/>
  <c r="AU1760" i="3" s="1"/>
  <c r="AI1761" i="3"/>
  <c r="CH1761" i="3" s="1"/>
  <c r="AI1762" i="3"/>
  <c r="AI1763" i="3"/>
  <c r="AI1764" i="3"/>
  <c r="AI1765" i="3"/>
  <c r="AI1766" i="3"/>
  <c r="CH1766" i="3" s="1"/>
  <c r="AI1767" i="3"/>
  <c r="AI1768" i="3"/>
  <c r="AU1768" i="3" s="1"/>
  <c r="AI1769" i="3"/>
  <c r="AV1769" i="3" s="1"/>
  <c r="AI1770" i="3"/>
  <c r="AI1771" i="3"/>
  <c r="CH1771" i="3" s="1"/>
  <c r="AI1772" i="3"/>
  <c r="AI1773" i="3"/>
  <c r="AI1774" i="3"/>
  <c r="AV1774" i="3" s="1"/>
  <c r="AI1775" i="3"/>
  <c r="AI1776" i="3"/>
  <c r="AI1777" i="3"/>
  <c r="AI1778" i="3"/>
  <c r="AI1779" i="3"/>
  <c r="AI1780" i="3"/>
  <c r="AI1781" i="3"/>
  <c r="CH1781" i="3" s="1"/>
  <c r="AI1782" i="3"/>
  <c r="AI1783" i="3"/>
  <c r="AI1784" i="3"/>
  <c r="AU1784" i="3" s="1"/>
  <c r="AI1785" i="3"/>
  <c r="AI1786" i="3"/>
  <c r="CH1786" i="3" s="1"/>
  <c r="AI1787" i="3"/>
  <c r="AI1788" i="3"/>
  <c r="AI1789" i="3"/>
  <c r="AU1789" i="3" s="1"/>
  <c r="AI1790" i="3"/>
  <c r="AV1790" i="3" s="1"/>
  <c r="AI1791" i="3"/>
  <c r="CH1791" i="3" s="1"/>
  <c r="AI1792" i="3"/>
  <c r="AU1792" i="3" s="1"/>
  <c r="AI1793" i="3"/>
  <c r="AI1794" i="3"/>
  <c r="AI1795" i="3"/>
  <c r="AI1796" i="3"/>
  <c r="CH1796" i="3" s="1"/>
  <c r="AI1797" i="3"/>
  <c r="AI1798" i="3"/>
  <c r="AI1799" i="3"/>
  <c r="AI1800" i="3"/>
  <c r="AU1800" i="3" s="1"/>
  <c r="AI1801" i="3"/>
  <c r="CH1801" i="3" s="1"/>
  <c r="AI1802" i="3"/>
  <c r="AI1803" i="3"/>
  <c r="AI1804" i="3"/>
  <c r="AI1805" i="3"/>
  <c r="AI1806" i="3"/>
  <c r="AI1807" i="3"/>
  <c r="AI1808" i="3"/>
  <c r="AU1808" i="3" s="1"/>
  <c r="AI1809" i="3"/>
  <c r="AI1810" i="3"/>
  <c r="AI1811" i="3"/>
  <c r="CH1811" i="3" s="1"/>
  <c r="AI1812" i="3"/>
  <c r="AI1813" i="3"/>
  <c r="AI1814" i="3"/>
  <c r="AI1815" i="3"/>
  <c r="AI1816" i="3"/>
  <c r="AI1817" i="3"/>
  <c r="AI1818" i="3"/>
  <c r="AI1819" i="3"/>
  <c r="AI1820" i="3"/>
  <c r="AI1821" i="3"/>
  <c r="AI1822" i="3"/>
  <c r="AV1822" i="3" s="1"/>
  <c r="AI1823" i="3"/>
  <c r="AI1824" i="3"/>
  <c r="AU1824" i="3" s="1"/>
  <c r="AI1825" i="3"/>
  <c r="AI1826" i="3"/>
  <c r="CH1826" i="3" s="1"/>
  <c r="AI1827" i="3"/>
  <c r="AI1828" i="3"/>
  <c r="AI1829" i="3"/>
  <c r="AI1830" i="3"/>
  <c r="AI1831" i="3"/>
  <c r="CH1831" i="3" s="1"/>
  <c r="AI1832" i="3"/>
  <c r="AU1832" i="3" s="1"/>
  <c r="AI1833" i="3"/>
  <c r="AI1834" i="3"/>
  <c r="AI1835" i="3"/>
  <c r="AI1836" i="3"/>
  <c r="CH1836" i="3" s="1"/>
  <c r="AI1837" i="3"/>
  <c r="AI1838" i="3"/>
  <c r="AV1838" i="3" s="1"/>
  <c r="AI1839" i="3"/>
  <c r="AI1840" i="3"/>
  <c r="AU1840" i="3" s="1"/>
  <c r="AI1841" i="3"/>
  <c r="CH1841" i="3" s="1"/>
  <c r="AI1842" i="3"/>
  <c r="AI1843" i="3"/>
  <c r="AI1844" i="3"/>
  <c r="AI1845" i="3"/>
  <c r="AI1846" i="3"/>
  <c r="CH1846" i="3" s="1"/>
  <c r="AI1847" i="3"/>
  <c r="AI1848" i="3"/>
  <c r="AU1848" i="3" s="1"/>
  <c r="AI1849" i="3"/>
  <c r="AI1850" i="3"/>
  <c r="AI1851" i="3"/>
  <c r="CH1851" i="3" s="1"/>
  <c r="AI1852" i="3"/>
  <c r="AI1853" i="3"/>
  <c r="AI1854" i="3"/>
  <c r="AV1854" i="3" s="1"/>
  <c r="AI1855" i="3"/>
  <c r="AI1856" i="3"/>
  <c r="AI1857" i="3"/>
  <c r="AI1858" i="3"/>
  <c r="AI1859" i="3"/>
  <c r="AI1860" i="3"/>
  <c r="AI1861" i="3"/>
  <c r="CH1861" i="3" s="1"/>
  <c r="AI1862" i="3"/>
  <c r="AI1863" i="3"/>
  <c r="AI1864" i="3"/>
  <c r="AU1864" i="3" s="1"/>
  <c r="AI1865" i="3"/>
  <c r="AV1865" i="3" s="1"/>
  <c r="AI1866" i="3"/>
  <c r="CH1866" i="3" s="1"/>
  <c r="AI1867" i="3"/>
  <c r="AI1868" i="3"/>
  <c r="AI1869" i="3"/>
  <c r="AI1870" i="3"/>
  <c r="AV1870" i="3" s="1"/>
  <c r="AI1871" i="3"/>
  <c r="CH1871" i="3" s="1"/>
  <c r="AI1872" i="3"/>
  <c r="AU1872" i="3" s="1"/>
  <c r="AI1873" i="3"/>
  <c r="AI1874" i="3"/>
  <c r="AI1875" i="3"/>
  <c r="AI1876" i="3"/>
  <c r="CH1876" i="3" s="1"/>
  <c r="AI1877" i="3"/>
  <c r="AI1878" i="3"/>
  <c r="AI1879" i="3"/>
  <c r="AI1880" i="3"/>
  <c r="AW1880" i="3" s="1"/>
  <c r="AI1881" i="3"/>
  <c r="CH1881" i="3" s="1"/>
  <c r="AI1882" i="3"/>
  <c r="AI1883" i="3"/>
  <c r="AI1884" i="3"/>
  <c r="AI1885" i="3"/>
  <c r="AI1886" i="3"/>
  <c r="AI1887" i="3"/>
  <c r="AI1888" i="3"/>
  <c r="AU1888" i="3" s="1"/>
  <c r="AI1889" i="3"/>
  <c r="AI1890" i="3"/>
  <c r="AI1891" i="3"/>
  <c r="CH1891" i="3" s="1"/>
  <c r="AI1892" i="3"/>
  <c r="AI1893" i="3"/>
  <c r="AI1894" i="3"/>
  <c r="AI1895" i="3"/>
  <c r="AI1896" i="3"/>
  <c r="AI1897" i="3"/>
  <c r="AI1898" i="3"/>
  <c r="AI1899" i="3"/>
  <c r="AI1900" i="3"/>
  <c r="AI1901" i="3"/>
  <c r="CH1901" i="3" s="1"/>
  <c r="AI1902" i="3"/>
  <c r="AV1902" i="3" s="1"/>
  <c r="AI1903" i="3"/>
  <c r="AI1904" i="3"/>
  <c r="AU1904" i="3" s="1"/>
  <c r="AI1905" i="3"/>
  <c r="AI1906" i="3"/>
  <c r="CH1906" i="3" s="1"/>
  <c r="AI1907" i="3"/>
  <c r="AI1908" i="3"/>
  <c r="AI1909" i="3"/>
  <c r="AI1910" i="3"/>
  <c r="AI1911" i="3"/>
  <c r="CH1911" i="3" s="1"/>
  <c r="AI1912" i="3"/>
  <c r="AU1912" i="3" s="1"/>
  <c r="AI1913" i="3"/>
  <c r="AI1914" i="3"/>
  <c r="AI1915" i="3"/>
  <c r="AI1916" i="3"/>
  <c r="CH1916" i="3" s="1"/>
  <c r="AI1917" i="3"/>
  <c r="AU1917" i="3" s="1"/>
  <c r="AI1918" i="3"/>
  <c r="AV1918" i="3" s="1"/>
  <c r="AI1919" i="3"/>
  <c r="AI1920" i="3"/>
  <c r="AU1920" i="3" s="1"/>
  <c r="AI1921" i="3"/>
  <c r="CH1921" i="3" s="1"/>
  <c r="AI1922" i="3"/>
  <c r="AI1923" i="3"/>
  <c r="AI1924" i="3"/>
  <c r="AI1925" i="3"/>
  <c r="AI1926" i="3"/>
  <c r="CH1926" i="3" s="1"/>
  <c r="AI1927" i="3"/>
  <c r="AI1928" i="3"/>
  <c r="AU1928" i="3" s="1"/>
  <c r="AI1929" i="3"/>
  <c r="AI1930" i="3"/>
  <c r="AI1931" i="3"/>
  <c r="CH1931" i="3" s="1"/>
  <c r="AI1932" i="3"/>
  <c r="AI1933" i="3"/>
  <c r="AI1934" i="3"/>
  <c r="AV1934" i="3" s="1"/>
  <c r="AI1935" i="3"/>
  <c r="AI1936" i="3"/>
  <c r="AI1937" i="3"/>
  <c r="AI1938" i="3"/>
  <c r="AI1939" i="3"/>
  <c r="AI1940" i="3"/>
  <c r="AI1941" i="3"/>
  <c r="CH1941" i="3" s="1"/>
  <c r="AI1942" i="3"/>
  <c r="AI1943" i="3"/>
  <c r="AI1944" i="3"/>
  <c r="AU1944" i="3" s="1"/>
  <c r="AI1945" i="3"/>
  <c r="AI1946" i="3"/>
  <c r="CH1946" i="3" s="1"/>
  <c r="AI1947" i="3"/>
  <c r="AI1948" i="3"/>
  <c r="AI1949" i="3"/>
  <c r="AU1949" i="3" s="1"/>
  <c r="AI1950" i="3"/>
  <c r="AV1950" i="3" s="1"/>
  <c r="AI1951" i="3"/>
  <c r="CH1951" i="3" s="1"/>
  <c r="AI1952" i="3"/>
  <c r="AU1952" i="3" s="1"/>
  <c r="AI1953" i="3"/>
  <c r="AI1954" i="3"/>
  <c r="AI1955" i="3"/>
  <c r="AI1956" i="3"/>
  <c r="CH1956" i="3" s="1"/>
  <c r="AI1957" i="3"/>
  <c r="AI1958" i="3"/>
  <c r="AI1959" i="3"/>
  <c r="AI1960" i="3"/>
  <c r="AU1960" i="3" s="1"/>
  <c r="AI1962" i="3"/>
  <c r="AI1963" i="3"/>
  <c r="AI1964" i="3"/>
  <c r="AI1965" i="3"/>
  <c r="AI1966" i="3"/>
  <c r="CH1966" i="3" s="1"/>
  <c r="AI1967" i="3"/>
  <c r="AI1968" i="3"/>
  <c r="AU1968" i="3" s="1"/>
  <c r="AI1969" i="3"/>
  <c r="AI1970" i="3"/>
  <c r="AI1971" i="3"/>
  <c r="CH1971" i="3" s="1"/>
  <c r="AI1972" i="3"/>
  <c r="AI1973" i="3"/>
  <c r="AI1974" i="3"/>
  <c r="AI1975" i="3"/>
  <c r="AI1976" i="3"/>
  <c r="CH1976" i="3" s="1"/>
  <c r="AI1977" i="3"/>
  <c r="AI1978" i="3"/>
  <c r="AI1979" i="3"/>
  <c r="AI1980" i="3"/>
  <c r="AI1981" i="3"/>
  <c r="AI1982" i="3"/>
  <c r="AV1982" i="3" s="1"/>
  <c r="AI1983" i="3"/>
  <c r="AI1984" i="3"/>
  <c r="AU1984" i="3" s="1"/>
  <c r="AI1985" i="3"/>
  <c r="AI1986" i="3"/>
  <c r="CH1986" i="3" s="1"/>
  <c r="AI1987" i="3"/>
  <c r="AI1988" i="3"/>
  <c r="AI1989" i="3"/>
  <c r="AI1990" i="3"/>
  <c r="AI1991" i="3"/>
  <c r="CH1991" i="3" s="1"/>
  <c r="AI1992" i="3"/>
  <c r="AI1993" i="3"/>
  <c r="AV1993" i="3" s="1"/>
  <c r="AI1994" i="3"/>
  <c r="AI1995" i="3"/>
  <c r="AI1996" i="3"/>
  <c r="CH1996" i="3" s="1"/>
  <c r="AI1997" i="3"/>
  <c r="AI1998" i="3"/>
  <c r="AI1999" i="3"/>
  <c r="AI2000" i="3"/>
  <c r="AU2000" i="3" s="1"/>
  <c r="AI2001" i="3"/>
  <c r="CH2001" i="3" s="1"/>
  <c r="AI2002" i="3"/>
  <c r="AI2003" i="3"/>
  <c r="AI2004" i="3"/>
  <c r="AI2005" i="3"/>
  <c r="AI2006" i="3"/>
  <c r="CH2006" i="3" s="1"/>
  <c r="AI2007" i="3"/>
  <c r="AI2008" i="3"/>
  <c r="AI2009" i="3"/>
  <c r="AI2010" i="3"/>
  <c r="AI2011" i="3"/>
  <c r="CH2011" i="3" s="1"/>
  <c r="AI2012" i="3"/>
  <c r="AI2013" i="3"/>
  <c r="AU2013" i="3" s="1"/>
  <c r="AI2014" i="3"/>
  <c r="AV2014" i="3" s="1"/>
  <c r="AI2015" i="3"/>
  <c r="AI2017" i="3"/>
  <c r="AI2018" i="3"/>
  <c r="AI2019" i="3"/>
  <c r="AI2020" i="3"/>
  <c r="AI2021" i="3"/>
  <c r="CH2021" i="3" s="1"/>
  <c r="AI2022" i="3"/>
  <c r="AI2023" i="3"/>
  <c r="AI2024" i="3"/>
  <c r="AU2024" i="3" s="1"/>
  <c r="AI2025" i="3"/>
  <c r="AV2025" i="3" s="1"/>
  <c r="AI2026" i="3"/>
  <c r="CH2026" i="3" s="1"/>
  <c r="AI2027" i="3"/>
  <c r="AI2028" i="3"/>
  <c r="AI2029" i="3"/>
  <c r="AU2029" i="3" s="1"/>
  <c r="AI2030" i="3"/>
  <c r="AV2030" i="3" s="1"/>
  <c r="AI2031" i="3"/>
  <c r="CH2031" i="3" s="1"/>
  <c r="AI2032" i="3"/>
  <c r="AU2032" i="3" s="1"/>
  <c r="AI2033" i="3"/>
  <c r="AI2034" i="3"/>
  <c r="AI2035" i="3"/>
  <c r="AI2036" i="3"/>
  <c r="CH2036" i="3" s="1"/>
  <c r="AI2037" i="3"/>
  <c r="AI2038" i="3"/>
  <c r="AI2039" i="3"/>
  <c r="AI2040" i="3"/>
  <c r="AU2040" i="3" s="1"/>
  <c r="AI2041" i="3"/>
  <c r="CH2041" i="3" s="1"/>
  <c r="AI2042" i="3"/>
  <c r="AI2043" i="3"/>
  <c r="AI2044" i="3"/>
  <c r="AI2045" i="3"/>
  <c r="AU2045" i="3" s="1"/>
  <c r="AI2046" i="3"/>
  <c r="AI2047" i="3"/>
  <c r="AI2048" i="3"/>
  <c r="AU2048" i="3" s="1"/>
  <c r="AI2049" i="3"/>
  <c r="AI2050" i="3"/>
  <c r="AI2051" i="3"/>
  <c r="CH2051" i="3" s="1"/>
  <c r="AI2052" i="3"/>
  <c r="AI3"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CG108" i="3" s="1"/>
  <c r="CN108" i="3" s="1"/>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CF248" i="3" s="1"/>
  <c r="CL248" i="3" s="1"/>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596" i="3"/>
  <c r="AH597" i="3"/>
  <c r="AH598" i="3"/>
  <c r="AH599" i="3"/>
  <c r="AH600" i="3"/>
  <c r="AH601" i="3"/>
  <c r="AH602" i="3"/>
  <c r="AH603" i="3"/>
  <c r="AH604" i="3"/>
  <c r="AH605" i="3"/>
  <c r="AH606" i="3"/>
  <c r="AH607" i="3"/>
  <c r="AH608" i="3"/>
  <c r="AH609" i="3"/>
  <c r="AH610" i="3"/>
  <c r="AH611" i="3"/>
  <c r="AH612" i="3"/>
  <c r="AH613" i="3"/>
  <c r="AH614" i="3"/>
  <c r="AH615" i="3"/>
  <c r="AH616" i="3"/>
  <c r="AH617" i="3"/>
  <c r="AH618" i="3"/>
  <c r="AH619" i="3"/>
  <c r="AH620" i="3"/>
  <c r="AH621" i="3"/>
  <c r="AH622" i="3"/>
  <c r="AH623" i="3"/>
  <c r="AH624" i="3"/>
  <c r="AH625" i="3"/>
  <c r="AH626" i="3"/>
  <c r="AH627" i="3"/>
  <c r="AH628" i="3"/>
  <c r="AH629" i="3"/>
  <c r="AH630" i="3"/>
  <c r="AH631" i="3"/>
  <c r="AH632" i="3"/>
  <c r="AH633" i="3"/>
  <c r="AH634" i="3"/>
  <c r="AH635" i="3"/>
  <c r="AH636" i="3"/>
  <c r="AH637" i="3"/>
  <c r="AH638" i="3"/>
  <c r="AH639" i="3"/>
  <c r="AH640" i="3"/>
  <c r="AH641" i="3"/>
  <c r="AH642" i="3"/>
  <c r="AH643" i="3"/>
  <c r="AH644" i="3"/>
  <c r="AH645" i="3"/>
  <c r="AH646" i="3"/>
  <c r="AH647" i="3"/>
  <c r="AH648" i="3"/>
  <c r="AH649" i="3"/>
  <c r="AH650"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725" i="3"/>
  <c r="AH726" i="3"/>
  <c r="AH727" i="3"/>
  <c r="AH728" i="3"/>
  <c r="AH729" i="3"/>
  <c r="AH730" i="3"/>
  <c r="AH731" i="3"/>
  <c r="AH732" i="3"/>
  <c r="AH733" i="3"/>
  <c r="AH734" i="3"/>
  <c r="AH735" i="3"/>
  <c r="AH736" i="3"/>
  <c r="AH737" i="3"/>
  <c r="AH738" i="3"/>
  <c r="AH739" i="3"/>
  <c r="AH740" i="3"/>
  <c r="AH741" i="3"/>
  <c r="AH742" i="3"/>
  <c r="AH743" i="3"/>
  <c r="AH744" i="3"/>
  <c r="AH745" i="3"/>
  <c r="AH746" i="3"/>
  <c r="AH747" i="3"/>
  <c r="AH748" i="3"/>
  <c r="AH749" i="3"/>
  <c r="AH750" i="3"/>
  <c r="AH751" i="3"/>
  <c r="AH752" i="3"/>
  <c r="AH753" i="3"/>
  <c r="AH754" i="3"/>
  <c r="AH755" i="3"/>
  <c r="AH756" i="3"/>
  <c r="AH757" i="3"/>
  <c r="AH758" i="3"/>
  <c r="AH759" i="3"/>
  <c r="AH760" i="3"/>
  <c r="AH761" i="3"/>
  <c r="AH762" i="3"/>
  <c r="AH763" i="3"/>
  <c r="AH764" i="3"/>
  <c r="AH765" i="3"/>
  <c r="AH766" i="3"/>
  <c r="AH767" i="3"/>
  <c r="AH768" i="3"/>
  <c r="AH769" i="3"/>
  <c r="AH770" i="3"/>
  <c r="AH771" i="3"/>
  <c r="AH772" i="3"/>
  <c r="AH773" i="3"/>
  <c r="AH774" i="3"/>
  <c r="AH775" i="3"/>
  <c r="AH776" i="3"/>
  <c r="AH777" i="3"/>
  <c r="AH778" i="3"/>
  <c r="AH779" i="3"/>
  <c r="AH780" i="3"/>
  <c r="AH781" i="3"/>
  <c r="AH782" i="3"/>
  <c r="AH783" i="3"/>
  <c r="AH784" i="3"/>
  <c r="AH785" i="3"/>
  <c r="AH786" i="3"/>
  <c r="AH787" i="3"/>
  <c r="AH788" i="3"/>
  <c r="AH789" i="3"/>
  <c r="AH790" i="3"/>
  <c r="AH791" i="3"/>
  <c r="AH792" i="3"/>
  <c r="AH793" i="3"/>
  <c r="CG793" i="3" s="1"/>
  <c r="CN793" i="3" s="1"/>
  <c r="AH794" i="3"/>
  <c r="AH795" i="3"/>
  <c r="AH796" i="3"/>
  <c r="AH797" i="3"/>
  <c r="AH798" i="3"/>
  <c r="AH799" i="3"/>
  <c r="AH800" i="3"/>
  <c r="AH801" i="3"/>
  <c r="AH802" i="3"/>
  <c r="AH803" i="3"/>
  <c r="AH804" i="3"/>
  <c r="AH805" i="3"/>
  <c r="AH806" i="3"/>
  <c r="AH807" i="3"/>
  <c r="AH808" i="3"/>
  <c r="AH809" i="3"/>
  <c r="AH810" i="3"/>
  <c r="AH811" i="3"/>
  <c r="AH812" i="3"/>
  <c r="AH813" i="3"/>
  <c r="AH814" i="3"/>
  <c r="AH815" i="3"/>
  <c r="AH816" i="3"/>
  <c r="AH817" i="3"/>
  <c r="AH818" i="3"/>
  <c r="AH819" i="3"/>
  <c r="AH820"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CG848" i="3" s="1"/>
  <c r="CN848" i="3" s="1"/>
  <c r="AH849" i="3"/>
  <c r="AH850" i="3"/>
  <c r="AH851" i="3"/>
  <c r="AH852" i="3"/>
  <c r="AH853" i="3"/>
  <c r="AH854" i="3"/>
  <c r="AH855" i="3"/>
  <c r="AH856" i="3"/>
  <c r="AH857" i="3"/>
  <c r="AH858" i="3"/>
  <c r="AH859" i="3"/>
  <c r="AH860" i="3"/>
  <c r="AH861" i="3"/>
  <c r="AH862" i="3"/>
  <c r="AH863" i="3"/>
  <c r="AH864" i="3"/>
  <c r="AH865" i="3"/>
  <c r="AH866" i="3"/>
  <c r="AH867" i="3"/>
  <c r="AH868" i="3"/>
  <c r="AH869" i="3"/>
  <c r="AH870" i="3"/>
  <c r="AH871" i="3"/>
  <c r="AH872" i="3"/>
  <c r="AH873" i="3"/>
  <c r="AH874" i="3"/>
  <c r="AH875" i="3"/>
  <c r="AH876" i="3"/>
  <c r="AH877" i="3"/>
  <c r="AH878" i="3"/>
  <c r="AH879" i="3"/>
  <c r="AH880" i="3"/>
  <c r="AH881" i="3"/>
  <c r="AH882" i="3"/>
  <c r="AH883" i="3"/>
  <c r="AH884" i="3"/>
  <c r="AH885" i="3"/>
  <c r="AH886" i="3"/>
  <c r="AH887" i="3"/>
  <c r="AH888" i="3"/>
  <c r="AH889" i="3"/>
  <c r="AH890" i="3"/>
  <c r="AH891" i="3"/>
  <c r="AH892" i="3"/>
  <c r="AH893" i="3"/>
  <c r="AH894" i="3"/>
  <c r="AH895" i="3"/>
  <c r="AH896" i="3"/>
  <c r="AH897" i="3"/>
  <c r="AH898" i="3"/>
  <c r="AH899" i="3"/>
  <c r="AH900" i="3"/>
  <c r="AH901" i="3"/>
  <c r="AH902" i="3"/>
  <c r="AH903" i="3"/>
  <c r="AH904" i="3"/>
  <c r="AH905" i="3"/>
  <c r="AH906" i="3"/>
  <c r="AH907" i="3"/>
  <c r="AH908" i="3"/>
  <c r="AH909" i="3"/>
  <c r="AH910" i="3"/>
  <c r="AH911" i="3"/>
  <c r="AH912" i="3"/>
  <c r="AH913" i="3"/>
  <c r="AH914" i="3"/>
  <c r="AH915" i="3"/>
  <c r="AH916" i="3"/>
  <c r="AH917" i="3"/>
  <c r="AH918" i="3"/>
  <c r="AH919" i="3"/>
  <c r="AH920" i="3"/>
  <c r="AH921" i="3"/>
  <c r="AH922" i="3"/>
  <c r="AH923" i="3"/>
  <c r="AH924" i="3"/>
  <c r="AH925" i="3"/>
  <c r="AH926" i="3"/>
  <c r="AH927" i="3"/>
  <c r="AH928" i="3"/>
  <c r="AH929" i="3"/>
  <c r="AH930" i="3"/>
  <c r="AH931" i="3"/>
  <c r="AH932" i="3"/>
  <c r="AH933" i="3"/>
  <c r="AH934" i="3"/>
  <c r="AH935" i="3"/>
  <c r="AH936" i="3"/>
  <c r="AH937" i="3"/>
  <c r="AH938" i="3"/>
  <c r="AH939" i="3"/>
  <c r="AH940" i="3"/>
  <c r="AH941" i="3"/>
  <c r="AH942" i="3"/>
  <c r="AH943" i="3"/>
  <c r="AH944" i="3"/>
  <c r="AH945" i="3"/>
  <c r="AH946" i="3"/>
  <c r="AH947" i="3"/>
  <c r="AH948" i="3"/>
  <c r="CG948" i="3" s="1"/>
  <c r="CN948" i="3" s="1"/>
  <c r="AH949" i="3"/>
  <c r="AH950" i="3"/>
  <c r="AH951" i="3"/>
  <c r="AH952" i="3"/>
  <c r="AH953" i="3"/>
  <c r="AH954" i="3"/>
  <c r="AH955" i="3"/>
  <c r="AH956" i="3"/>
  <c r="AH957" i="3"/>
  <c r="AH958" i="3"/>
  <c r="AH959" i="3"/>
  <c r="AH960" i="3"/>
  <c r="AH961" i="3"/>
  <c r="AH962" i="3"/>
  <c r="AH963" i="3"/>
  <c r="AH964" i="3"/>
  <c r="AH965" i="3"/>
  <c r="AH966" i="3"/>
  <c r="AH967" i="3"/>
  <c r="AH968" i="3"/>
  <c r="AH969" i="3"/>
  <c r="AH970" i="3"/>
  <c r="AH971" i="3"/>
  <c r="AH972" i="3"/>
  <c r="AH973" i="3"/>
  <c r="CG973" i="3" s="1"/>
  <c r="CN973" i="3" s="1"/>
  <c r="AH974" i="3"/>
  <c r="AH975" i="3"/>
  <c r="AH976" i="3"/>
  <c r="AH977" i="3"/>
  <c r="AH978" i="3"/>
  <c r="AH979" i="3"/>
  <c r="AH980" i="3"/>
  <c r="AH981" i="3"/>
  <c r="AH982" i="3"/>
  <c r="AH983" i="3"/>
  <c r="AH984" i="3"/>
  <c r="AH985" i="3"/>
  <c r="AH986" i="3"/>
  <c r="AH987" i="3"/>
  <c r="AH988" i="3"/>
  <c r="AH989" i="3"/>
  <c r="AH990" i="3"/>
  <c r="AH991" i="3"/>
  <c r="AH992" i="3"/>
  <c r="AH993" i="3"/>
  <c r="CG993" i="3" s="1"/>
  <c r="CN993" i="3" s="1"/>
  <c r="AH994" i="3"/>
  <c r="AH995" i="3"/>
  <c r="AH996" i="3"/>
  <c r="AH997" i="3"/>
  <c r="AH998" i="3"/>
  <c r="AH999" i="3"/>
  <c r="AH1000" i="3"/>
  <c r="AH1001" i="3"/>
  <c r="AH1002" i="3"/>
  <c r="AH1003" i="3"/>
  <c r="AH1004" i="3"/>
  <c r="AH1005" i="3"/>
  <c r="AH1006" i="3"/>
  <c r="AH1007" i="3"/>
  <c r="AH1008" i="3"/>
  <c r="AH1009" i="3"/>
  <c r="AH1010" i="3"/>
  <c r="AH1011" i="3"/>
  <c r="AH1012" i="3"/>
  <c r="AH1013" i="3"/>
  <c r="AH1014" i="3"/>
  <c r="AH1015" i="3"/>
  <c r="AH1016" i="3"/>
  <c r="AH1017" i="3"/>
  <c r="AH1018" i="3"/>
  <c r="AH1019" i="3"/>
  <c r="AH1020" i="3"/>
  <c r="AH1021" i="3"/>
  <c r="AH1022" i="3"/>
  <c r="AH1023" i="3"/>
  <c r="AH1024" i="3"/>
  <c r="AH1025" i="3"/>
  <c r="AH1026" i="3"/>
  <c r="AH1027" i="3"/>
  <c r="AH1028" i="3"/>
  <c r="AH1029" i="3"/>
  <c r="AH1030" i="3"/>
  <c r="AH1031" i="3"/>
  <c r="AH1032" i="3"/>
  <c r="AH1033" i="3"/>
  <c r="AH1034" i="3"/>
  <c r="AH1035" i="3"/>
  <c r="AH1036" i="3"/>
  <c r="AH1037" i="3"/>
  <c r="AH1038" i="3"/>
  <c r="AH1039" i="3"/>
  <c r="AH1040" i="3"/>
  <c r="AH1041" i="3"/>
  <c r="AH1042" i="3"/>
  <c r="AH1043" i="3"/>
  <c r="AH1044" i="3"/>
  <c r="AH1045" i="3"/>
  <c r="AH1046" i="3"/>
  <c r="AH1047" i="3"/>
  <c r="AH1048" i="3"/>
  <c r="AH1049" i="3"/>
  <c r="AH1050" i="3"/>
  <c r="AH1051" i="3"/>
  <c r="AH1052" i="3"/>
  <c r="AH1053" i="3"/>
  <c r="CG1053" i="3" s="1"/>
  <c r="CN1053" i="3" s="1"/>
  <c r="AH1054" i="3"/>
  <c r="AH1055" i="3"/>
  <c r="AH1056" i="3"/>
  <c r="AH1057" i="3"/>
  <c r="AH1058" i="3"/>
  <c r="AH1059" i="3"/>
  <c r="AH1060" i="3"/>
  <c r="AH1061" i="3"/>
  <c r="AH1062" i="3"/>
  <c r="AH1063" i="3"/>
  <c r="AH1064" i="3"/>
  <c r="AH1065" i="3"/>
  <c r="AH1066" i="3"/>
  <c r="AH1067" i="3"/>
  <c r="AH1068" i="3"/>
  <c r="AH1069" i="3"/>
  <c r="AH1070" i="3"/>
  <c r="AH1071" i="3"/>
  <c r="AH1072" i="3"/>
  <c r="AH1073" i="3"/>
  <c r="AH1074" i="3"/>
  <c r="AH1075" i="3"/>
  <c r="AH1076" i="3"/>
  <c r="AH1077" i="3"/>
  <c r="AH1078" i="3"/>
  <c r="AH1079" i="3"/>
  <c r="AH1080" i="3"/>
  <c r="AH1081" i="3"/>
  <c r="AH1082" i="3"/>
  <c r="AH1083" i="3"/>
  <c r="AH1084" i="3"/>
  <c r="AH1085" i="3"/>
  <c r="AH1086" i="3"/>
  <c r="AH1087" i="3"/>
  <c r="AH1088" i="3"/>
  <c r="AH1089" i="3"/>
  <c r="AH1090" i="3"/>
  <c r="AH1091" i="3"/>
  <c r="AH1092" i="3"/>
  <c r="AH1093" i="3"/>
  <c r="CF1093" i="3" s="1"/>
  <c r="CL1093" i="3" s="1"/>
  <c r="AH1094" i="3"/>
  <c r="AH1095" i="3"/>
  <c r="AH1096" i="3"/>
  <c r="AH1097" i="3"/>
  <c r="AH1098" i="3"/>
  <c r="AH1099" i="3"/>
  <c r="AH1100" i="3"/>
  <c r="AH1101" i="3"/>
  <c r="AH1102" i="3"/>
  <c r="AH1103" i="3"/>
  <c r="AH1104" i="3"/>
  <c r="AH1105" i="3"/>
  <c r="AH1106" i="3"/>
  <c r="AH1107" i="3"/>
  <c r="AH1108" i="3"/>
  <c r="AH1109" i="3"/>
  <c r="AH1110" i="3"/>
  <c r="AH1111" i="3"/>
  <c r="AH1112" i="3"/>
  <c r="AH1113" i="3"/>
  <c r="CF1113" i="3" s="1"/>
  <c r="CL1113" i="3" s="1"/>
  <c r="AH1114" i="3"/>
  <c r="AH1115" i="3"/>
  <c r="AH1116" i="3"/>
  <c r="AH1117" i="3"/>
  <c r="AH1118" i="3"/>
  <c r="AH1119" i="3"/>
  <c r="AH1120" i="3"/>
  <c r="AH1121" i="3"/>
  <c r="AH1122" i="3"/>
  <c r="AH1123" i="3"/>
  <c r="AH1124" i="3"/>
  <c r="AH1125" i="3"/>
  <c r="AH1126" i="3"/>
  <c r="AH1127" i="3"/>
  <c r="AH1128" i="3"/>
  <c r="CF1128" i="3" s="1"/>
  <c r="CL1128" i="3" s="1"/>
  <c r="AH1129" i="3"/>
  <c r="AH1130" i="3"/>
  <c r="AH1131" i="3"/>
  <c r="AH1132" i="3"/>
  <c r="AH1133" i="3"/>
  <c r="AH1134" i="3"/>
  <c r="AH1135" i="3"/>
  <c r="AH1136" i="3"/>
  <c r="AH1137" i="3"/>
  <c r="AH1138" i="3"/>
  <c r="AH1139" i="3"/>
  <c r="AH1140" i="3"/>
  <c r="AH1141" i="3"/>
  <c r="AH1142" i="3"/>
  <c r="AH1143" i="3"/>
  <c r="AH1144" i="3"/>
  <c r="AH1145" i="3"/>
  <c r="AH1146" i="3"/>
  <c r="AH1147" i="3"/>
  <c r="AH1148" i="3"/>
  <c r="AH1149" i="3"/>
  <c r="AH1150" i="3"/>
  <c r="AH1151" i="3"/>
  <c r="AH1152" i="3"/>
  <c r="AH1153" i="3"/>
  <c r="AH1154" i="3"/>
  <c r="AH1155" i="3"/>
  <c r="AH1156" i="3"/>
  <c r="AH1157" i="3"/>
  <c r="AH1158" i="3"/>
  <c r="AH1159" i="3"/>
  <c r="AH1160" i="3"/>
  <c r="AH1161" i="3"/>
  <c r="AH1162" i="3"/>
  <c r="AH1163" i="3"/>
  <c r="AH1164" i="3"/>
  <c r="AH1165" i="3"/>
  <c r="AH1166" i="3"/>
  <c r="AH1167" i="3"/>
  <c r="AH1168" i="3"/>
  <c r="AH1169" i="3"/>
  <c r="AH1170" i="3"/>
  <c r="AH1171" i="3"/>
  <c r="AH1172" i="3"/>
  <c r="AH1173" i="3"/>
  <c r="AH1174" i="3"/>
  <c r="AH1175" i="3"/>
  <c r="AH1176" i="3"/>
  <c r="AH1177" i="3"/>
  <c r="AH1178" i="3"/>
  <c r="AH1179" i="3"/>
  <c r="AH1180" i="3"/>
  <c r="AH1181" i="3"/>
  <c r="AH1182" i="3"/>
  <c r="AH1183" i="3"/>
  <c r="AH1184" i="3"/>
  <c r="AH1185" i="3"/>
  <c r="AH1186" i="3"/>
  <c r="AH1187" i="3"/>
  <c r="AH1188" i="3"/>
  <c r="AH1189" i="3"/>
  <c r="AH1190" i="3"/>
  <c r="AH1191" i="3"/>
  <c r="AH1192" i="3"/>
  <c r="AH1193" i="3"/>
  <c r="AH1194" i="3"/>
  <c r="AH1195" i="3"/>
  <c r="AH1196" i="3"/>
  <c r="AH1197" i="3"/>
  <c r="AH1198" i="3"/>
  <c r="AH1199" i="3"/>
  <c r="AH1200" i="3"/>
  <c r="AH1201" i="3"/>
  <c r="AH1202" i="3"/>
  <c r="AH1203" i="3"/>
  <c r="AH1204" i="3"/>
  <c r="AH1205" i="3"/>
  <c r="AH1206" i="3"/>
  <c r="AH1207" i="3"/>
  <c r="AH1208" i="3"/>
  <c r="AH1209" i="3"/>
  <c r="AH1210" i="3"/>
  <c r="AH1211" i="3"/>
  <c r="AH1212" i="3"/>
  <c r="AH1213" i="3"/>
  <c r="AH1214" i="3"/>
  <c r="AH1215" i="3"/>
  <c r="AH1216" i="3"/>
  <c r="AH1217" i="3"/>
  <c r="AH1218" i="3"/>
  <c r="AH1219" i="3"/>
  <c r="AH1220" i="3"/>
  <c r="AH1221" i="3"/>
  <c r="AH1222" i="3"/>
  <c r="AH1223" i="3"/>
  <c r="AH1224" i="3"/>
  <c r="AH1225" i="3"/>
  <c r="AH1226" i="3"/>
  <c r="AH1227" i="3"/>
  <c r="AH1228" i="3"/>
  <c r="AH1229" i="3"/>
  <c r="AH1230" i="3"/>
  <c r="AH1231" i="3"/>
  <c r="AH1232" i="3"/>
  <c r="AH1233" i="3"/>
  <c r="AH1234" i="3"/>
  <c r="AH1235" i="3"/>
  <c r="AH1236" i="3"/>
  <c r="AH1237" i="3"/>
  <c r="AH1238" i="3"/>
  <c r="AH1239" i="3"/>
  <c r="AH1240" i="3"/>
  <c r="AH1241" i="3"/>
  <c r="AH1242" i="3"/>
  <c r="AH1243" i="3"/>
  <c r="AH1244" i="3"/>
  <c r="AH1245" i="3"/>
  <c r="AH1246" i="3"/>
  <c r="AH1247" i="3"/>
  <c r="AH1248" i="3"/>
  <c r="AH1249" i="3"/>
  <c r="AH1250" i="3"/>
  <c r="AH1251" i="3"/>
  <c r="AH1252" i="3"/>
  <c r="AH1253" i="3"/>
  <c r="AH1254" i="3"/>
  <c r="AH1255" i="3"/>
  <c r="AH1256" i="3"/>
  <c r="AH1257" i="3"/>
  <c r="AH1258" i="3"/>
  <c r="AH1259" i="3"/>
  <c r="AH1260" i="3"/>
  <c r="AH1261" i="3"/>
  <c r="AH1262" i="3"/>
  <c r="AH1263" i="3"/>
  <c r="AH1264" i="3"/>
  <c r="AH1265" i="3"/>
  <c r="AH1266" i="3"/>
  <c r="AH1267" i="3"/>
  <c r="AH1268" i="3"/>
  <c r="AH1269" i="3"/>
  <c r="AH1270" i="3"/>
  <c r="AH1271" i="3"/>
  <c r="AH1272" i="3"/>
  <c r="AH1273" i="3"/>
  <c r="AH1274" i="3"/>
  <c r="AH1275" i="3"/>
  <c r="AH1276" i="3"/>
  <c r="AH1277" i="3"/>
  <c r="AH1278" i="3"/>
  <c r="AH1279" i="3"/>
  <c r="AH1280" i="3"/>
  <c r="AH1281" i="3"/>
  <c r="AH1282" i="3"/>
  <c r="AH1283" i="3"/>
  <c r="AH1284" i="3"/>
  <c r="AH1285" i="3"/>
  <c r="AH1286" i="3"/>
  <c r="AH1287" i="3"/>
  <c r="AH1288" i="3"/>
  <c r="AH1289" i="3"/>
  <c r="AH1290" i="3"/>
  <c r="AH1291" i="3"/>
  <c r="AH1292" i="3"/>
  <c r="AH1293" i="3"/>
  <c r="AH1294" i="3"/>
  <c r="AH1295" i="3"/>
  <c r="AH1296" i="3"/>
  <c r="AH1297" i="3"/>
  <c r="AH1298" i="3"/>
  <c r="AH1299" i="3"/>
  <c r="AH1300" i="3"/>
  <c r="AH1301" i="3"/>
  <c r="AH1302" i="3"/>
  <c r="AH1303" i="3"/>
  <c r="AH1304" i="3"/>
  <c r="AH1305" i="3"/>
  <c r="AH1306" i="3"/>
  <c r="AH1307" i="3"/>
  <c r="AH1308" i="3"/>
  <c r="AH1309" i="3"/>
  <c r="AH1310" i="3"/>
  <c r="AH1311" i="3"/>
  <c r="AH1312" i="3"/>
  <c r="AH1313" i="3"/>
  <c r="AH1314" i="3"/>
  <c r="AH1315" i="3"/>
  <c r="AH1316" i="3"/>
  <c r="AH1317" i="3"/>
  <c r="AH1318" i="3"/>
  <c r="AH1319" i="3"/>
  <c r="AH1320" i="3"/>
  <c r="AH1321" i="3"/>
  <c r="AH1322" i="3"/>
  <c r="AH1323" i="3"/>
  <c r="AH1324" i="3"/>
  <c r="AH1325" i="3"/>
  <c r="AH1326" i="3"/>
  <c r="AH1327" i="3"/>
  <c r="AH1328" i="3"/>
  <c r="AH1329" i="3"/>
  <c r="AH1330" i="3"/>
  <c r="AH1331" i="3"/>
  <c r="AH1332" i="3"/>
  <c r="AH1333" i="3"/>
  <c r="AH1334" i="3"/>
  <c r="AH1335" i="3"/>
  <c r="AH1336" i="3"/>
  <c r="AH1337" i="3"/>
  <c r="AH1338" i="3"/>
  <c r="AH1339" i="3"/>
  <c r="AH1340" i="3"/>
  <c r="AH1341" i="3"/>
  <c r="AH1342" i="3"/>
  <c r="AH1343" i="3"/>
  <c r="AH1344" i="3"/>
  <c r="AH1345" i="3"/>
  <c r="AH1346" i="3"/>
  <c r="AH1347" i="3"/>
  <c r="AH1348" i="3"/>
  <c r="AH1349" i="3"/>
  <c r="AH1350" i="3"/>
  <c r="AH1351" i="3"/>
  <c r="AH1352" i="3"/>
  <c r="AH1353" i="3"/>
  <c r="AH1354" i="3"/>
  <c r="AH1355" i="3"/>
  <c r="AH1356" i="3"/>
  <c r="AH1357" i="3"/>
  <c r="AH1358" i="3"/>
  <c r="AH1359" i="3"/>
  <c r="AH1360" i="3"/>
  <c r="AH1361" i="3"/>
  <c r="AH1362" i="3"/>
  <c r="AH1363" i="3"/>
  <c r="AH1364" i="3"/>
  <c r="AH1365" i="3"/>
  <c r="AH1366" i="3"/>
  <c r="AH1367" i="3"/>
  <c r="AH1368" i="3"/>
  <c r="AH1369" i="3"/>
  <c r="AH1370" i="3"/>
  <c r="AH1371" i="3"/>
  <c r="AH1372" i="3"/>
  <c r="AH1373" i="3"/>
  <c r="AH1374" i="3"/>
  <c r="AH1375" i="3"/>
  <c r="AH1376" i="3"/>
  <c r="AH1377" i="3"/>
  <c r="AH1378" i="3"/>
  <c r="AH1379" i="3"/>
  <c r="AH1380" i="3"/>
  <c r="AH1381" i="3"/>
  <c r="AH1382" i="3"/>
  <c r="AH1383" i="3"/>
  <c r="AH1384" i="3"/>
  <c r="AH1385" i="3"/>
  <c r="AH1386" i="3"/>
  <c r="AH1387" i="3"/>
  <c r="AH1388" i="3"/>
  <c r="AH1389" i="3"/>
  <c r="AH1390" i="3"/>
  <c r="AH1391" i="3"/>
  <c r="AH1392" i="3"/>
  <c r="AH1393" i="3"/>
  <c r="AH1394" i="3"/>
  <c r="AH1395" i="3"/>
  <c r="AH1396" i="3"/>
  <c r="AH1397" i="3"/>
  <c r="AH1398" i="3"/>
  <c r="AH1399" i="3"/>
  <c r="AH1400" i="3"/>
  <c r="AH1401" i="3"/>
  <c r="AH1402" i="3"/>
  <c r="AH1403" i="3"/>
  <c r="AH1404" i="3"/>
  <c r="AH1405" i="3"/>
  <c r="AH1406" i="3"/>
  <c r="AH1407" i="3"/>
  <c r="AH1408" i="3"/>
  <c r="AH1409" i="3"/>
  <c r="AH1410" i="3"/>
  <c r="AH1411" i="3"/>
  <c r="AH1412" i="3"/>
  <c r="AH1413" i="3"/>
  <c r="AH1414" i="3"/>
  <c r="AH1415" i="3"/>
  <c r="AH1416" i="3"/>
  <c r="AH1417" i="3"/>
  <c r="AH1418" i="3"/>
  <c r="AH1419" i="3"/>
  <c r="AH1420" i="3"/>
  <c r="AH1421" i="3"/>
  <c r="AH1422" i="3"/>
  <c r="AH1423" i="3"/>
  <c r="AH1424" i="3"/>
  <c r="AH1425" i="3"/>
  <c r="AH1426" i="3"/>
  <c r="AH1427" i="3"/>
  <c r="AH1428" i="3"/>
  <c r="AH1429" i="3"/>
  <c r="AH1430" i="3"/>
  <c r="AH1431" i="3"/>
  <c r="AH1432" i="3"/>
  <c r="AH1433" i="3"/>
  <c r="AH1434" i="3"/>
  <c r="AH1435" i="3"/>
  <c r="AH1436" i="3"/>
  <c r="AH1437" i="3"/>
  <c r="AH1438" i="3"/>
  <c r="AH1439" i="3"/>
  <c r="AH1440" i="3"/>
  <c r="AH1441" i="3"/>
  <c r="AH1442" i="3"/>
  <c r="AH1443" i="3"/>
  <c r="AH1444" i="3"/>
  <c r="AH1445" i="3"/>
  <c r="AH1446" i="3"/>
  <c r="AH1447" i="3"/>
  <c r="AH1448" i="3"/>
  <c r="AH1449" i="3"/>
  <c r="AH1450" i="3"/>
  <c r="AH1451" i="3"/>
  <c r="AH1452" i="3"/>
  <c r="AH1453" i="3"/>
  <c r="AH1454" i="3"/>
  <c r="AH1455" i="3"/>
  <c r="AH1456" i="3"/>
  <c r="AH1457" i="3"/>
  <c r="AH1458" i="3"/>
  <c r="AH1459" i="3"/>
  <c r="AH1460" i="3"/>
  <c r="AH1461" i="3"/>
  <c r="AH1462" i="3"/>
  <c r="AH1463" i="3"/>
  <c r="AH1464" i="3"/>
  <c r="AH1465" i="3"/>
  <c r="AH1466" i="3"/>
  <c r="AH1467" i="3"/>
  <c r="AH1468" i="3"/>
  <c r="AH1469" i="3"/>
  <c r="AH1470" i="3"/>
  <c r="AH1471" i="3"/>
  <c r="AH1472" i="3"/>
  <c r="AH1473" i="3"/>
  <c r="AH1474" i="3"/>
  <c r="AH1475" i="3"/>
  <c r="AH1476" i="3"/>
  <c r="AH1477" i="3"/>
  <c r="AH1478" i="3"/>
  <c r="AH1479" i="3"/>
  <c r="AH1480" i="3"/>
  <c r="AH1481" i="3"/>
  <c r="AH1482" i="3"/>
  <c r="AH1483" i="3"/>
  <c r="AH1484" i="3"/>
  <c r="AH1485" i="3"/>
  <c r="AH1486" i="3"/>
  <c r="AH1487" i="3"/>
  <c r="AH1488" i="3"/>
  <c r="CG1488" i="3" s="1"/>
  <c r="CN1488" i="3" s="1"/>
  <c r="AH1489" i="3"/>
  <c r="AH1490" i="3"/>
  <c r="AH1491" i="3"/>
  <c r="AH1492" i="3"/>
  <c r="AH1493" i="3"/>
  <c r="AH1494" i="3"/>
  <c r="AH1495" i="3"/>
  <c r="AH1496" i="3"/>
  <c r="AH1497" i="3"/>
  <c r="AH1498" i="3"/>
  <c r="AH1499" i="3"/>
  <c r="AH1500" i="3"/>
  <c r="AH1501" i="3"/>
  <c r="AH1502" i="3"/>
  <c r="AH1503" i="3"/>
  <c r="AH1504" i="3"/>
  <c r="AH1505" i="3"/>
  <c r="AH1506" i="3"/>
  <c r="AH1507" i="3"/>
  <c r="AH1508" i="3"/>
  <c r="AH1509" i="3"/>
  <c r="AH1510" i="3"/>
  <c r="AH1511" i="3"/>
  <c r="AH1512" i="3"/>
  <c r="AH1513" i="3"/>
  <c r="AH1514" i="3"/>
  <c r="AH1515" i="3"/>
  <c r="AH1516" i="3"/>
  <c r="AH1517" i="3"/>
  <c r="AH1518" i="3"/>
  <c r="AH1519" i="3"/>
  <c r="AH1520" i="3"/>
  <c r="AH1521" i="3"/>
  <c r="AH1522" i="3"/>
  <c r="AH1523" i="3"/>
  <c r="AH1524" i="3"/>
  <c r="AH1525" i="3"/>
  <c r="AH1526" i="3"/>
  <c r="AH1527" i="3"/>
  <c r="AH1528" i="3"/>
  <c r="AH1529" i="3"/>
  <c r="AH1530" i="3"/>
  <c r="AH1531" i="3"/>
  <c r="AH1532" i="3"/>
  <c r="AH1533" i="3"/>
  <c r="AH1534" i="3"/>
  <c r="AH1535" i="3"/>
  <c r="AH1536" i="3"/>
  <c r="AH1537" i="3"/>
  <c r="AH1538" i="3"/>
  <c r="AH1539" i="3"/>
  <c r="AH1540" i="3"/>
  <c r="AH1541" i="3"/>
  <c r="AH1542" i="3"/>
  <c r="AH1543" i="3"/>
  <c r="AH1544" i="3"/>
  <c r="AH1545" i="3"/>
  <c r="AH1546" i="3"/>
  <c r="AH1547" i="3"/>
  <c r="AH1548" i="3"/>
  <c r="AH1549" i="3"/>
  <c r="AH1550" i="3"/>
  <c r="AH1551" i="3"/>
  <c r="AH1552" i="3"/>
  <c r="AH1553" i="3"/>
  <c r="AH1554" i="3"/>
  <c r="AH1555" i="3"/>
  <c r="AH1556" i="3"/>
  <c r="AH1557" i="3"/>
  <c r="AH1558" i="3"/>
  <c r="AH1559" i="3"/>
  <c r="AH1560" i="3"/>
  <c r="AH1561" i="3"/>
  <c r="AH1562" i="3"/>
  <c r="AH1563" i="3"/>
  <c r="AH1564" i="3"/>
  <c r="AH1565" i="3"/>
  <c r="AH1566" i="3"/>
  <c r="AH1567" i="3"/>
  <c r="AH1568" i="3"/>
  <c r="AH1569" i="3"/>
  <c r="AH1570" i="3"/>
  <c r="AH1571" i="3"/>
  <c r="AH1572" i="3"/>
  <c r="AH1573" i="3"/>
  <c r="AH1574" i="3"/>
  <c r="AH1575" i="3"/>
  <c r="AH1576" i="3"/>
  <c r="AH1577" i="3"/>
  <c r="AH1578" i="3"/>
  <c r="AH1579" i="3"/>
  <c r="AH1580" i="3"/>
  <c r="AH1581" i="3"/>
  <c r="AH1582" i="3"/>
  <c r="AH1583" i="3"/>
  <c r="AH1584" i="3"/>
  <c r="AH1585" i="3"/>
  <c r="AH1586" i="3"/>
  <c r="AH1587" i="3"/>
  <c r="AH1588" i="3"/>
  <c r="AH1589" i="3"/>
  <c r="AH1590" i="3"/>
  <c r="AH1591" i="3"/>
  <c r="AH1592" i="3"/>
  <c r="AH1593" i="3"/>
  <c r="AH1594" i="3"/>
  <c r="AH1595" i="3"/>
  <c r="AH1596" i="3"/>
  <c r="AH1597" i="3"/>
  <c r="AH1598" i="3"/>
  <c r="AH1599" i="3"/>
  <c r="AH1600" i="3"/>
  <c r="AH1601" i="3"/>
  <c r="AH1602" i="3"/>
  <c r="AH1603" i="3"/>
  <c r="AH1604" i="3"/>
  <c r="AH1605" i="3"/>
  <c r="AH1606" i="3"/>
  <c r="AH1607" i="3"/>
  <c r="AH1608" i="3"/>
  <c r="AH1609" i="3"/>
  <c r="AH1610" i="3"/>
  <c r="AH1611" i="3"/>
  <c r="AH1612" i="3"/>
  <c r="AH1613" i="3"/>
  <c r="AH1614" i="3"/>
  <c r="AH1615" i="3"/>
  <c r="AH1616" i="3"/>
  <c r="AH1617" i="3"/>
  <c r="AH1618" i="3"/>
  <c r="AH1619" i="3"/>
  <c r="AH1620" i="3"/>
  <c r="AH1621" i="3"/>
  <c r="AH1622" i="3"/>
  <c r="AH1623" i="3"/>
  <c r="AH1624" i="3"/>
  <c r="AH1625" i="3"/>
  <c r="AH1626" i="3"/>
  <c r="AH1627" i="3"/>
  <c r="AH1628" i="3"/>
  <c r="AH1629" i="3"/>
  <c r="AH1630" i="3"/>
  <c r="AH1631" i="3"/>
  <c r="AH1632" i="3"/>
  <c r="AH1633" i="3"/>
  <c r="AH1634" i="3"/>
  <c r="AH1635" i="3"/>
  <c r="AH1636" i="3"/>
  <c r="AH1637" i="3"/>
  <c r="AH1638" i="3"/>
  <c r="AH1639" i="3"/>
  <c r="AH1640" i="3"/>
  <c r="AH1641" i="3"/>
  <c r="AH1642" i="3"/>
  <c r="AH1643" i="3"/>
  <c r="AH1644" i="3"/>
  <c r="AH1645" i="3"/>
  <c r="AH1646" i="3"/>
  <c r="AH1647" i="3"/>
  <c r="AH1648" i="3"/>
  <c r="AH1649" i="3"/>
  <c r="AH1650" i="3"/>
  <c r="AH1651" i="3"/>
  <c r="AH1652" i="3"/>
  <c r="AH1653" i="3"/>
  <c r="AH1654" i="3"/>
  <c r="AH1655" i="3"/>
  <c r="AH1656" i="3"/>
  <c r="AH1657" i="3"/>
  <c r="AH1658" i="3"/>
  <c r="AH1659" i="3"/>
  <c r="AH1660" i="3"/>
  <c r="AH1661" i="3"/>
  <c r="AH1662" i="3"/>
  <c r="AH1663" i="3"/>
  <c r="AH1664" i="3"/>
  <c r="AH1665" i="3"/>
  <c r="AH1666" i="3"/>
  <c r="AH1667" i="3"/>
  <c r="AH1668" i="3"/>
  <c r="AH1669" i="3"/>
  <c r="AH1670" i="3"/>
  <c r="AH1671" i="3"/>
  <c r="AH1672" i="3"/>
  <c r="AH1673" i="3"/>
  <c r="AH1674" i="3"/>
  <c r="AH1675" i="3"/>
  <c r="AH1676" i="3"/>
  <c r="AH1677" i="3"/>
  <c r="AH1678" i="3"/>
  <c r="AH1679" i="3"/>
  <c r="AH1680" i="3"/>
  <c r="AH1681" i="3"/>
  <c r="AH1682" i="3"/>
  <c r="AH1683" i="3"/>
  <c r="AH1684" i="3"/>
  <c r="AH1685" i="3"/>
  <c r="AH1686" i="3"/>
  <c r="AH1687" i="3"/>
  <c r="AH1688" i="3"/>
  <c r="AH1689" i="3"/>
  <c r="AH1690" i="3"/>
  <c r="AH1691" i="3"/>
  <c r="AH1692" i="3"/>
  <c r="AH1693" i="3"/>
  <c r="AH1694" i="3"/>
  <c r="AH1695" i="3"/>
  <c r="AH1696" i="3"/>
  <c r="AH1697" i="3"/>
  <c r="AH1698" i="3"/>
  <c r="AH1699" i="3"/>
  <c r="AH1700" i="3"/>
  <c r="AH1701" i="3"/>
  <c r="AH1702" i="3"/>
  <c r="AH1703" i="3"/>
  <c r="AH1704" i="3"/>
  <c r="AH1705" i="3"/>
  <c r="AH1706" i="3"/>
  <c r="AH1707" i="3"/>
  <c r="AH1708" i="3"/>
  <c r="AH1709" i="3"/>
  <c r="AH1710" i="3"/>
  <c r="AH1711" i="3"/>
  <c r="AH1712" i="3"/>
  <c r="AH1713" i="3"/>
  <c r="AH1714" i="3"/>
  <c r="AH1715" i="3"/>
  <c r="AH1716" i="3"/>
  <c r="AH1717" i="3"/>
  <c r="AH1718" i="3"/>
  <c r="AH1719" i="3"/>
  <c r="AH1720" i="3"/>
  <c r="AH1721" i="3"/>
  <c r="AH1722" i="3"/>
  <c r="AH1723" i="3"/>
  <c r="AH1724" i="3"/>
  <c r="AH1725" i="3"/>
  <c r="AH1726" i="3"/>
  <c r="AH1727" i="3"/>
  <c r="AH1728" i="3"/>
  <c r="AH1729" i="3"/>
  <c r="AH1730" i="3"/>
  <c r="AH1731" i="3"/>
  <c r="AH1732" i="3"/>
  <c r="AH1733" i="3"/>
  <c r="AH1734" i="3"/>
  <c r="AH1735" i="3"/>
  <c r="AH1736" i="3"/>
  <c r="AH1737" i="3"/>
  <c r="AH1738" i="3"/>
  <c r="AH1739" i="3"/>
  <c r="AH1740" i="3"/>
  <c r="AH1741" i="3"/>
  <c r="AH1742" i="3"/>
  <c r="AH1743" i="3"/>
  <c r="AH1744" i="3"/>
  <c r="AH1745" i="3"/>
  <c r="AH1746" i="3"/>
  <c r="AH1747" i="3"/>
  <c r="AH1748" i="3"/>
  <c r="AH1749" i="3"/>
  <c r="AH1750" i="3"/>
  <c r="AH1751" i="3"/>
  <c r="AH1752" i="3"/>
  <c r="AH1753" i="3"/>
  <c r="AH1754" i="3"/>
  <c r="AH1755" i="3"/>
  <c r="AH1756" i="3"/>
  <c r="AH1757" i="3"/>
  <c r="AH1758" i="3"/>
  <c r="AH1759" i="3"/>
  <c r="AH1760" i="3"/>
  <c r="AH1761" i="3"/>
  <c r="AH1762" i="3"/>
  <c r="AH1763" i="3"/>
  <c r="AH1764" i="3"/>
  <c r="AH1765" i="3"/>
  <c r="AH1766" i="3"/>
  <c r="AH1767" i="3"/>
  <c r="AH1768" i="3"/>
  <c r="AH1769" i="3"/>
  <c r="AH1770" i="3"/>
  <c r="AH1771" i="3"/>
  <c r="AH1772" i="3"/>
  <c r="AH1773" i="3"/>
  <c r="AH1774" i="3"/>
  <c r="AH1775" i="3"/>
  <c r="AH1776" i="3"/>
  <c r="AH1777" i="3"/>
  <c r="AH1778" i="3"/>
  <c r="AH1779" i="3"/>
  <c r="AH1780" i="3"/>
  <c r="AH1781" i="3"/>
  <c r="AH1782" i="3"/>
  <c r="AH1783" i="3"/>
  <c r="AH1784" i="3"/>
  <c r="AH1785" i="3"/>
  <c r="AH1786" i="3"/>
  <c r="AH1787" i="3"/>
  <c r="AH1788" i="3"/>
  <c r="AH1789" i="3"/>
  <c r="AH1790" i="3"/>
  <c r="AH1791" i="3"/>
  <c r="AH1792" i="3"/>
  <c r="AH1793" i="3"/>
  <c r="AH1794" i="3"/>
  <c r="AH1795" i="3"/>
  <c r="AH1796" i="3"/>
  <c r="AH1797" i="3"/>
  <c r="AH1798" i="3"/>
  <c r="AH1799" i="3"/>
  <c r="AH1800" i="3"/>
  <c r="AH1801" i="3"/>
  <c r="AH1802" i="3"/>
  <c r="AH1803" i="3"/>
  <c r="AH1804" i="3"/>
  <c r="AH1805" i="3"/>
  <c r="AH1806" i="3"/>
  <c r="AH1807" i="3"/>
  <c r="AH1808" i="3"/>
  <c r="AH1809" i="3"/>
  <c r="AH1810" i="3"/>
  <c r="AH1811" i="3"/>
  <c r="AH1812" i="3"/>
  <c r="AH1813" i="3"/>
  <c r="AH1814" i="3"/>
  <c r="AH1815" i="3"/>
  <c r="AH1816" i="3"/>
  <c r="AH1817" i="3"/>
  <c r="AH1818" i="3"/>
  <c r="AH1819" i="3"/>
  <c r="AH1820" i="3"/>
  <c r="AH1821" i="3"/>
  <c r="AH1822" i="3"/>
  <c r="AH1823" i="3"/>
  <c r="CG1823" i="3" s="1"/>
  <c r="CN1823" i="3" s="1"/>
  <c r="AH1824" i="3"/>
  <c r="AT1824" i="3" s="1"/>
  <c r="AH1825" i="3"/>
  <c r="AH1826" i="3"/>
  <c r="AH1827" i="3"/>
  <c r="AH1828" i="3"/>
  <c r="AH1829" i="3"/>
  <c r="AH1830" i="3"/>
  <c r="AH1831" i="3"/>
  <c r="AH1832" i="3"/>
  <c r="AH1833" i="3"/>
  <c r="AH1834" i="3"/>
  <c r="AH1835" i="3"/>
  <c r="AH1836" i="3"/>
  <c r="AH1837" i="3"/>
  <c r="AH1838" i="3"/>
  <c r="AH1839" i="3"/>
  <c r="AH1840" i="3"/>
  <c r="AH1841" i="3"/>
  <c r="AH1842" i="3"/>
  <c r="AH1843" i="3"/>
  <c r="AH1844" i="3"/>
  <c r="AH1845" i="3"/>
  <c r="AH1846" i="3"/>
  <c r="AH1847" i="3"/>
  <c r="AH1848" i="3"/>
  <c r="AH1849" i="3"/>
  <c r="AH1850" i="3"/>
  <c r="AH1851" i="3"/>
  <c r="AH1852" i="3"/>
  <c r="AH1853" i="3"/>
  <c r="AH1854" i="3"/>
  <c r="AH1855" i="3"/>
  <c r="AH1856" i="3"/>
  <c r="AH1857" i="3"/>
  <c r="AH1858" i="3"/>
  <c r="AH1859" i="3"/>
  <c r="AH1860" i="3"/>
  <c r="AH1861" i="3"/>
  <c r="AH1862" i="3"/>
  <c r="AH1863" i="3"/>
  <c r="AH1864" i="3"/>
  <c r="AH1865" i="3"/>
  <c r="AH1866" i="3"/>
  <c r="AH1867" i="3"/>
  <c r="AH1868" i="3"/>
  <c r="AH1869" i="3"/>
  <c r="AH1870" i="3"/>
  <c r="AH1871" i="3"/>
  <c r="AH1872" i="3"/>
  <c r="AH1873" i="3"/>
  <c r="AH1874" i="3"/>
  <c r="AH1875" i="3"/>
  <c r="AH1876" i="3"/>
  <c r="AH1877" i="3"/>
  <c r="AH1878" i="3"/>
  <c r="AH1879" i="3"/>
  <c r="AH1880" i="3"/>
  <c r="AH1881" i="3"/>
  <c r="AH1882" i="3"/>
  <c r="AH1883" i="3"/>
  <c r="AH1884" i="3"/>
  <c r="AH1885" i="3"/>
  <c r="AH1886" i="3"/>
  <c r="AH1887" i="3"/>
  <c r="AH1888" i="3"/>
  <c r="AH1889" i="3"/>
  <c r="AH1890" i="3"/>
  <c r="AH1891" i="3"/>
  <c r="AH1892" i="3"/>
  <c r="AH1893" i="3"/>
  <c r="AH1894" i="3"/>
  <c r="AH1895" i="3"/>
  <c r="AH1896" i="3"/>
  <c r="AH1897" i="3"/>
  <c r="AH1898" i="3"/>
  <c r="AH1899" i="3"/>
  <c r="AH1900" i="3"/>
  <c r="AH1901" i="3"/>
  <c r="AH1902" i="3"/>
  <c r="AH1903" i="3"/>
  <c r="AH1904" i="3"/>
  <c r="AH1905" i="3"/>
  <c r="AH1906" i="3"/>
  <c r="AH1907" i="3"/>
  <c r="AH1908" i="3"/>
  <c r="AH1909" i="3"/>
  <c r="AH1910" i="3"/>
  <c r="AH1911" i="3"/>
  <c r="AH1912" i="3"/>
  <c r="AH1913" i="3"/>
  <c r="AH1914" i="3"/>
  <c r="AH1915" i="3"/>
  <c r="AH1916" i="3"/>
  <c r="AH1917" i="3"/>
  <c r="AH1918" i="3"/>
  <c r="AH1919" i="3"/>
  <c r="AH1920" i="3"/>
  <c r="AH1921" i="3"/>
  <c r="AH1922" i="3"/>
  <c r="AH1923" i="3"/>
  <c r="AH1924" i="3"/>
  <c r="AH1925" i="3"/>
  <c r="AH1926" i="3"/>
  <c r="AH1927" i="3"/>
  <c r="AH1928" i="3"/>
  <c r="AH1929" i="3"/>
  <c r="AH1930" i="3"/>
  <c r="AH1931" i="3"/>
  <c r="AH1932" i="3"/>
  <c r="AH1933" i="3"/>
  <c r="AH1934" i="3"/>
  <c r="AH1935" i="3"/>
  <c r="AH1936" i="3"/>
  <c r="AH1937" i="3"/>
  <c r="AH1938" i="3"/>
  <c r="AH1939" i="3"/>
  <c r="AH1940" i="3"/>
  <c r="AH1941" i="3"/>
  <c r="AH1942" i="3"/>
  <c r="AH1943" i="3"/>
  <c r="AH1944" i="3"/>
  <c r="AH1945" i="3"/>
  <c r="AH1946" i="3"/>
  <c r="AH1947" i="3"/>
  <c r="AH1948" i="3"/>
  <c r="AH1949" i="3"/>
  <c r="AH1950" i="3"/>
  <c r="AH1951" i="3"/>
  <c r="AH1952" i="3"/>
  <c r="AH1953" i="3"/>
  <c r="AH1954" i="3"/>
  <c r="AH1955" i="3"/>
  <c r="AH1956" i="3"/>
  <c r="AH1957" i="3"/>
  <c r="AH1958" i="3"/>
  <c r="AH1959" i="3"/>
  <c r="AH1960" i="3"/>
  <c r="AH1961" i="3"/>
  <c r="AH1962" i="3"/>
  <c r="AH1963" i="3"/>
  <c r="AH1964" i="3"/>
  <c r="AH1965" i="3"/>
  <c r="AH1966" i="3"/>
  <c r="AH1967" i="3"/>
  <c r="AH1968" i="3"/>
  <c r="AH1969" i="3"/>
  <c r="AH1970" i="3"/>
  <c r="AH1971" i="3"/>
  <c r="AH1972" i="3"/>
  <c r="AH1973" i="3"/>
  <c r="AH1974" i="3"/>
  <c r="AH1975" i="3"/>
  <c r="AH1976" i="3"/>
  <c r="AH1977" i="3"/>
  <c r="AH1978" i="3"/>
  <c r="AH1979" i="3"/>
  <c r="AH1980" i="3"/>
  <c r="AH1981" i="3"/>
  <c r="AH1982" i="3"/>
  <c r="AH1983" i="3"/>
  <c r="AH1984" i="3"/>
  <c r="AH1985" i="3"/>
  <c r="AH1986" i="3"/>
  <c r="AH1987" i="3"/>
  <c r="AH1988" i="3"/>
  <c r="AH1989" i="3"/>
  <c r="AH1990" i="3"/>
  <c r="AH1991" i="3"/>
  <c r="AH1992" i="3"/>
  <c r="AH1993" i="3"/>
  <c r="AH1994" i="3"/>
  <c r="AH1995" i="3"/>
  <c r="AH1996" i="3"/>
  <c r="AH1997" i="3"/>
  <c r="AH1998" i="3"/>
  <c r="AH1999" i="3"/>
  <c r="AH2000" i="3"/>
  <c r="AH2001" i="3"/>
  <c r="AH2002" i="3"/>
  <c r="AH2003" i="3"/>
  <c r="AH2004" i="3"/>
  <c r="AH2005" i="3"/>
  <c r="AH2006" i="3"/>
  <c r="AH2007" i="3"/>
  <c r="AH2008" i="3"/>
  <c r="AH2009" i="3"/>
  <c r="AH2010" i="3"/>
  <c r="AH2011" i="3"/>
  <c r="AH2012" i="3"/>
  <c r="AH2013" i="3"/>
  <c r="AH2014" i="3"/>
  <c r="AH2015" i="3"/>
  <c r="AH2016" i="3"/>
  <c r="AH2017" i="3"/>
  <c r="AH2018" i="3"/>
  <c r="AH2019" i="3"/>
  <c r="AH2020" i="3"/>
  <c r="AH2021" i="3"/>
  <c r="AH2022" i="3"/>
  <c r="AH2023" i="3"/>
  <c r="AH2024" i="3"/>
  <c r="AH2025" i="3"/>
  <c r="AH2026" i="3"/>
  <c r="AH2027" i="3"/>
  <c r="AH2028" i="3"/>
  <c r="AH2029" i="3"/>
  <c r="AH2030" i="3"/>
  <c r="AH2031" i="3"/>
  <c r="AH2032" i="3"/>
  <c r="AH2033" i="3"/>
  <c r="AH2034" i="3"/>
  <c r="AH2035" i="3"/>
  <c r="AH2036" i="3"/>
  <c r="AH2037" i="3"/>
  <c r="AH2038" i="3"/>
  <c r="AH2039" i="3"/>
  <c r="AH2040" i="3"/>
  <c r="AH2041" i="3"/>
  <c r="AH2042" i="3"/>
  <c r="AH2043" i="3"/>
  <c r="AH2044" i="3"/>
  <c r="AH2045" i="3"/>
  <c r="AH2046" i="3"/>
  <c r="AH2047" i="3"/>
  <c r="AH2048" i="3"/>
  <c r="AH2049" i="3"/>
  <c r="AH2050" i="3"/>
  <c r="AH2051" i="3"/>
  <c r="AH2052" i="3"/>
  <c r="AH4" i="3"/>
  <c r="AH5" i="3"/>
  <c r="AH6" i="3"/>
  <c r="AH7" i="3"/>
  <c r="AH8" i="3"/>
  <c r="AH9" i="3"/>
  <c r="AH10" i="3"/>
  <c r="AH11" i="3"/>
  <c r="AH12" i="3"/>
  <c r="AH13" i="3"/>
  <c r="AH14" i="3"/>
  <c r="AH15" i="3"/>
  <c r="AH16" i="3"/>
  <c r="AH17" i="3"/>
  <c r="AH18" i="3"/>
  <c r="AF1869" i="3"/>
  <c r="AF1854" i="3"/>
  <c r="AF1849" i="3"/>
  <c r="AF1844" i="3"/>
  <c r="AC1451" i="3"/>
  <c r="AI1451" i="3" s="1"/>
  <c r="CH1451" i="3" s="1"/>
  <c r="AC1431" i="3"/>
  <c r="AI1431" i="3" s="1"/>
  <c r="CH1431" i="3" s="1"/>
  <c r="AF1249" i="3"/>
  <c r="AF799" i="3"/>
  <c r="AF579" i="3"/>
  <c r="AF229" i="3"/>
  <c r="CB229" i="3" s="1"/>
  <c r="CJ229" i="3" s="1"/>
  <c r="AF214" i="3"/>
  <c r="AF199" i="3"/>
  <c r="AF194" i="3"/>
  <c r="AF174" i="3"/>
  <c r="AF84" i="3"/>
  <c r="CB84" i="3" s="1"/>
  <c r="CJ84" i="3" s="1"/>
  <c r="K10" i="13" l="1"/>
  <c r="K6" i="13"/>
  <c r="L7" i="13"/>
  <c r="K8" i="13"/>
  <c r="K7" i="13"/>
  <c r="K5" i="13"/>
  <c r="K9" i="13"/>
  <c r="K11" i="13"/>
  <c r="P17" i="14"/>
  <c r="J39" i="8"/>
  <c r="J37" i="8"/>
  <c r="J38" i="8"/>
  <c r="J36" i="8"/>
  <c r="J35" i="8"/>
  <c r="J41" i="8" s="1"/>
  <c r="J40" i="8"/>
  <c r="K4" i="13"/>
  <c r="C16" i="8"/>
  <c r="B3" i="12"/>
  <c r="C39" i="8"/>
  <c r="C38" i="8"/>
  <c r="C35" i="8"/>
  <c r="C37" i="8"/>
  <c r="C40" i="8"/>
  <c r="C36" i="8"/>
  <c r="C20" i="8"/>
  <c r="C21" i="8"/>
  <c r="B24" i="8"/>
  <c r="C17" i="8"/>
  <c r="C19" i="8"/>
  <c r="C22" i="8"/>
  <c r="C18" i="8"/>
  <c r="AU111" i="3"/>
  <c r="CH111" i="3"/>
  <c r="AS2038" i="3"/>
  <c r="CG2038" i="3"/>
  <c r="CN2038" i="3" s="1"/>
  <c r="AS1458" i="3"/>
  <c r="CG1458" i="3"/>
  <c r="CN1458" i="3" s="1"/>
  <c r="AS1338" i="3"/>
  <c r="CG1338" i="3"/>
  <c r="CN1338" i="3" s="1"/>
  <c r="AS958" i="3"/>
  <c r="CG958" i="3"/>
  <c r="CN958" i="3" s="1"/>
  <c r="AS738" i="3"/>
  <c r="CG738" i="3"/>
  <c r="CN738" i="3" s="1"/>
  <c r="AS518" i="3"/>
  <c r="CG518" i="3"/>
  <c r="CN518" i="3" s="1"/>
  <c r="AS438" i="3"/>
  <c r="CG438" i="3"/>
  <c r="CN438" i="3" s="1"/>
  <c r="AS318" i="3"/>
  <c r="CG318" i="3"/>
  <c r="CN318" i="3" s="1"/>
  <c r="AV1646" i="3"/>
  <c r="CH1646" i="3"/>
  <c r="AV1486" i="3"/>
  <c r="CH1486" i="3"/>
  <c r="AU1376" i="3"/>
  <c r="CH1376" i="3"/>
  <c r="AU1216" i="3"/>
  <c r="CH1216" i="3"/>
  <c r="AU1136" i="3"/>
  <c r="CH1136" i="3"/>
  <c r="AU601" i="3"/>
  <c r="CH601" i="3"/>
  <c r="AT1813" i="3"/>
  <c r="CG1813" i="3"/>
  <c r="CN1813" i="3" s="1"/>
  <c r="AT1473" i="3"/>
  <c r="CG1473" i="3"/>
  <c r="CN1473" i="3" s="1"/>
  <c r="AT1433" i="3"/>
  <c r="CG1433" i="3"/>
  <c r="CN1433" i="3" s="1"/>
  <c r="AT1393" i="3"/>
  <c r="CG1393" i="3"/>
  <c r="CN1393" i="3" s="1"/>
  <c r="AT1313" i="3"/>
  <c r="CG1313" i="3"/>
  <c r="CN1313" i="3" s="1"/>
  <c r="AT1213" i="3"/>
  <c r="CG1213" i="3"/>
  <c r="CN1213" i="3" s="1"/>
  <c r="AT953" i="3"/>
  <c r="CG953" i="3"/>
  <c r="CN953" i="3" s="1"/>
  <c r="AT933" i="3"/>
  <c r="CG933" i="3"/>
  <c r="CN933" i="3" s="1"/>
  <c r="AT873" i="3"/>
  <c r="CG873" i="3"/>
  <c r="CN873" i="3" s="1"/>
  <c r="AT853" i="3"/>
  <c r="CG853" i="3"/>
  <c r="CN853" i="3" s="1"/>
  <c r="AT833" i="3"/>
  <c r="CG833" i="3"/>
  <c r="CN833" i="3" s="1"/>
  <c r="AT713" i="3"/>
  <c r="CG713" i="3"/>
  <c r="CN713" i="3" s="1"/>
  <c r="AT673" i="3"/>
  <c r="CG673" i="3"/>
  <c r="CN673" i="3" s="1"/>
  <c r="AQ533" i="3"/>
  <c r="CG533" i="3"/>
  <c r="CN533" i="3" s="1"/>
  <c r="AS333" i="3"/>
  <c r="CG333" i="3"/>
  <c r="CN333" i="3" s="1"/>
  <c r="AV1886" i="3"/>
  <c r="CH1886" i="3"/>
  <c r="AV1806" i="3"/>
  <c r="CH1806" i="3"/>
  <c r="AV1726" i="3"/>
  <c r="CH1726" i="3"/>
  <c r="AU1661" i="3"/>
  <c r="CH1661" i="3"/>
  <c r="AV1641" i="3"/>
  <c r="CH1641" i="3"/>
  <c r="AU1581" i="3"/>
  <c r="CH1581" i="3"/>
  <c r="AU1501" i="3"/>
  <c r="CH1501" i="3"/>
  <c r="AV1481" i="3"/>
  <c r="CH1481" i="3"/>
  <c r="AW1331" i="3"/>
  <c r="CH1331" i="3"/>
  <c r="AV1061" i="3"/>
  <c r="CH1061" i="3"/>
  <c r="AU1021" i="3"/>
  <c r="CH1021" i="3"/>
  <c r="AU921" i="3"/>
  <c r="CH921" i="3"/>
  <c r="AU861" i="3"/>
  <c r="CH861" i="3"/>
  <c r="AU836" i="3"/>
  <c r="CH836" i="3"/>
  <c r="AU776" i="3"/>
  <c r="CH776" i="3"/>
  <c r="AU616" i="3"/>
  <c r="CH616" i="3"/>
  <c r="AU436" i="3"/>
  <c r="CH436" i="3"/>
  <c r="AU281" i="3"/>
  <c r="CH281" i="3"/>
  <c r="AU201" i="3"/>
  <c r="CH201" i="3"/>
  <c r="AU146" i="3"/>
  <c r="CH146" i="3"/>
  <c r="AU106" i="3"/>
  <c r="CH106" i="3"/>
  <c r="AU66" i="3"/>
  <c r="CH66" i="3"/>
  <c r="AU26" i="3"/>
  <c r="CH26" i="3"/>
  <c r="AS1898" i="3"/>
  <c r="CG1898" i="3"/>
  <c r="CN1898" i="3" s="1"/>
  <c r="AS938" i="3"/>
  <c r="CG938" i="3"/>
  <c r="CN938" i="3" s="1"/>
  <c r="AS798" i="3"/>
  <c r="CG798" i="3"/>
  <c r="CN798" i="3" s="1"/>
  <c r="AS278" i="3"/>
  <c r="CG278" i="3"/>
  <c r="CN278" i="3" s="1"/>
  <c r="AS138" i="3"/>
  <c r="CG138" i="3"/>
  <c r="CN138" i="3" s="1"/>
  <c r="AU1296" i="3"/>
  <c r="CH1296" i="3"/>
  <c r="AU441" i="3"/>
  <c r="CH441" i="3"/>
  <c r="AU31" i="3"/>
  <c r="CH31" i="3"/>
  <c r="AT2048" i="3"/>
  <c r="CG2048" i="3"/>
  <c r="CN2048" i="3" s="1"/>
  <c r="AT1768" i="3"/>
  <c r="CG1768" i="3"/>
  <c r="CN1768" i="3" s="1"/>
  <c r="AT1688" i="3"/>
  <c r="CG1688" i="3"/>
  <c r="CN1688" i="3" s="1"/>
  <c r="AT1548" i="3"/>
  <c r="CG1548" i="3"/>
  <c r="CN1548" i="3" s="1"/>
  <c r="AT1528" i="3"/>
  <c r="CG1528" i="3"/>
  <c r="CN1528" i="3" s="1"/>
  <c r="AT1468" i="3"/>
  <c r="CG1468" i="3"/>
  <c r="CN1468" i="3" s="1"/>
  <c r="AQ1408" i="3"/>
  <c r="CG1408" i="3"/>
  <c r="CN1408" i="3" s="1"/>
  <c r="AQ1068" i="3"/>
  <c r="CG1068" i="3"/>
  <c r="CN1068" i="3" s="1"/>
  <c r="AS968" i="3"/>
  <c r="CG968" i="3"/>
  <c r="CN968" i="3" s="1"/>
  <c r="AS888" i="3"/>
  <c r="CG888" i="3"/>
  <c r="CN888" i="3" s="1"/>
  <c r="AS808" i="3"/>
  <c r="CG808" i="3"/>
  <c r="CN808" i="3" s="1"/>
  <c r="AS788" i="3"/>
  <c r="CG788" i="3"/>
  <c r="CN788" i="3" s="1"/>
  <c r="AQ588" i="3"/>
  <c r="CG588" i="3"/>
  <c r="CN588" i="3" s="1"/>
  <c r="AQ568" i="3"/>
  <c r="CG568" i="3"/>
  <c r="CN568" i="3" s="1"/>
  <c r="AS548" i="3"/>
  <c r="CG548" i="3"/>
  <c r="CN548" i="3" s="1"/>
  <c r="AS528" i="3"/>
  <c r="CG528" i="3"/>
  <c r="CN528" i="3" s="1"/>
  <c r="AQ448" i="3"/>
  <c r="CG448" i="3"/>
  <c r="CN448" i="3" s="1"/>
  <c r="AQ348" i="3"/>
  <c r="CG348" i="3"/>
  <c r="CN348" i="3" s="1"/>
  <c r="AS268" i="3"/>
  <c r="CG268" i="3"/>
  <c r="CN268" i="3" s="1"/>
  <c r="AU1821" i="3"/>
  <c r="CH1821" i="3"/>
  <c r="AU1576" i="3"/>
  <c r="CH1576" i="3"/>
  <c r="AU1536" i="3"/>
  <c r="CH1536" i="3"/>
  <c r="AU1496" i="3"/>
  <c r="CH1496" i="3"/>
  <c r="AU1456" i="3"/>
  <c r="CH1456" i="3"/>
  <c r="AV1146" i="3"/>
  <c r="CH1146" i="3"/>
  <c r="AU936" i="3"/>
  <c r="CH936" i="3"/>
  <c r="AQ1823" i="3"/>
  <c r="AS1638" i="3"/>
  <c r="CG1638" i="3"/>
  <c r="CN1638" i="3" s="1"/>
  <c r="AS1398" i="3"/>
  <c r="CG1398" i="3"/>
  <c r="CN1398" i="3" s="1"/>
  <c r="AS1358" i="3"/>
  <c r="CG1358" i="3"/>
  <c r="CN1358" i="3" s="1"/>
  <c r="AS1158" i="3"/>
  <c r="CG1158" i="3"/>
  <c r="CN1158" i="3" s="1"/>
  <c r="AS918" i="3"/>
  <c r="CG918" i="3"/>
  <c r="CN918" i="3" s="1"/>
  <c r="AS838" i="3"/>
  <c r="CG838" i="3"/>
  <c r="CN838" i="3" s="1"/>
  <c r="AS258" i="3"/>
  <c r="CG258" i="3"/>
  <c r="CN258" i="3" s="1"/>
  <c r="AS118" i="3"/>
  <c r="CG118" i="3"/>
  <c r="CN118" i="3" s="1"/>
  <c r="AS2023" i="3"/>
  <c r="CG2023" i="3"/>
  <c r="CN2023" i="3" s="1"/>
  <c r="AS1903" i="3"/>
  <c r="CG1903" i="3"/>
  <c r="CN1903" i="3" s="1"/>
  <c r="AS1803" i="3"/>
  <c r="CG1803" i="3"/>
  <c r="CN1803" i="3" s="1"/>
  <c r="AS1503" i="3"/>
  <c r="CG1503" i="3"/>
  <c r="CN1503" i="3" s="1"/>
  <c r="AS1483" i="3"/>
  <c r="CG1483" i="3"/>
  <c r="CN1483" i="3" s="1"/>
  <c r="AS1383" i="3"/>
  <c r="CG1383" i="3"/>
  <c r="CN1383" i="3" s="1"/>
  <c r="AS1363" i="3"/>
  <c r="CG1363" i="3"/>
  <c r="CN1363" i="3" s="1"/>
  <c r="AS1323" i="3"/>
  <c r="CG1323" i="3"/>
  <c r="CN1323" i="3" s="1"/>
  <c r="AS903" i="3"/>
  <c r="CG903" i="3"/>
  <c r="CN903" i="3" s="1"/>
  <c r="AS883" i="3"/>
  <c r="CG883" i="3"/>
  <c r="CN883" i="3" s="1"/>
  <c r="AS823" i="3"/>
  <c r="CG823" i="3"/>
  <c r="CN823" i="3" s="1"/>
  <c r="AS763" i="3"/>
  <c r="CG763" i="3"/>
  <c r="CN763" i="3" s="1"/>
  <c r="AS563" i="3"/>
  <c r="CG563" i="3"/>
  <c r="CN563" i="3" s="1"/>
  <c r="AS383" i="3"/>
  <c r="CG383" i="3"/>
  <c r="CN383" i="3" s="1"/>
  <c r="AS343" i="3"/>
  <c r="CG343" i="3"/>
  <c r="CN343" i="3" s="1"/>
  <c r="AS303" i="3"/>
  <c r="CG303" i="3"/>
  <c r="CN303" i="3" s="1"/>
  <c r="AS283" i="3"/>
  <c r="CG283" i="3"/>
  <c r="CN283" i="3" s="1"/>
  <c r="AS123" i="3"/>
  <c r="CG123" i="3"/>
  <c r="CN123" i="3" s="1"/>
  <c r="AS83" i="3"/>
  <c r="CG83" i="3"/>
  <c r="CN83" i="3" s="1"/>
  <c r="AS63" i="3"/>
  <c r="CG63" i="3"/>
  <c r="AV2046" i="3"/>
  <c r="CH2046" i="3"/>
  <c r="AU1981" i="3"/>
  <c r="CH1981" i="3"/>
  <c r="AU1936" i="3"/>
  <c r="CH1936" i="3"/>
  <c r="AU1896" i="3"/>
  <c r="CH1896" i="3"/>
  <c r="AU1856" i="3"/>
  <c r="CH1856" i="3"/>
  <c r="AU1816" i="3"/>
  <c r="CH1816" i="3"/>
  <c r="AU1776" i="3"/>
  <c r="CH1776" i="3"/>
  <c r="AU1736" i="3"/>
  <c r="CH1736" i="3"/>
  <c r="AV1321" i="3"/>
  <c r="CH1321" i="3"/>
  <c r="AU1181" i="3"/>
  <c r="CH1181" i="3"/>
  <c r="AW1011" i="3"/>
  <c r="CH1011" i="3"/>
  <c r="AV726" i="3"/>
  <c r="CH726" i="3"/>
  <c r="AV646" i="3"/>
  <c r="CH646" i="3"/>
  <c r="AV406" i="3"/>
  <c r="CH406" i="3"/>
  <c r="AV136" i="3"/>
  <c r="CH136" i="3"/>
  <c r="AR1823" i="3"/>
  <c r="AS1823" i="3"/>
  <c r="AT1823" i="3"/>
  <c r="AH2053" i="3"/>
  <c r="AS1598" i="3"/>
  <c r="CF1598" i="3"/>
  <c r="CL1598" i="3" s="1"/>
  <c r="AS1118" i="3"/>
  <c r="CF1118" i="3"/>
  <c r="CL1118" i="3" s="1"/>
  <c r="AS1098" i="3"/>
  <c r="CF1098" i="3"/>
  <c r="CL1098" i="3" s="1"/>
  <c r="AS498" i="3"/>
  <c r="CF498" i="3"/>
  <c r="CL498" i="3" s="1"/>
  <c r="AS458" i="3"/>
  <c r="CF458" i="3"/>
  <c r="CL458" i="3" s="1"/>
  <c r="AS378" i="3"/>
  <c r="CF378" i="3"/>
  <c r="CL378" i="3" s="1"/>
  <c r="AS338" i="3"/>
  <c r="CF338" i="3"/>
  <c r="CL338" i="3" s="1"/>
  <c r="AS218" i="3"/>
  <c r="CF218" i="3"/>
  <c r="CL218" i="3" s="1"/>
  <c r="AT3" i="3"/>
  <c r="CF3" i="3"/>
  <c r="CL3" i="3" s="1"/>
  <c r="AT1448" i="3"/>
  <c r="CF1448" i="3"/>
  <c r="CL1448" i="3" s="1"/>
  <c r="AT1428" i="3"/>
  <c r="CF1428" i="3"/>
  <c r="CL1428" i="3" s="1"/>
  <c r="AQ1088" i="3"/>
  <c r="CF1088" i="3"/>
  <c r="CL1088" i="3" s="1"/>
  <c r="AS1048" i="3"/>
  <c r="CF1048" i="3"/>
  <c r="CL1048" i="3" s="1"/>
  <c r="AQ748" i="3"/>
  <c r="CF748" i="3"/>
  <c r="CL748" i="3" s="1"/>
  <c r="AQ468" i="3"/>
  <c r="CF468" i="3"/>
  <c r="CL468" i="3" s="1"/>
  <c r="AS388" i="3"/>
  <c r="CF388" i="3"/>
  <c r="CL388" i="3" s="1"/>
  <c r="AT1693" i="3"/>
  <c r="CF1693" i="3"/>
  <c r="CL1693" i="3" s="1"/>
  <c r="AT253" i="3"/>
  <c r="CF253" i="3"/>
  <c r="CL253" i="3" s="1"/>
  <c r="AR233" i="3"/>
  <c r="CF233" i="3"/>
  <c r="CL233" i="3" s="1"/>
  <c r="AS1703" i="3"/>
  <c r="CF1703" i="3"/>
  <c r="CL1703" i="3" s="1"/>
  <c r="AS1683" i="3"/>
  <c r="CF1683" i="3"/>
  <c r="CL1683" i="3" s="1"/>
  <c r="AS1123" i="3"/>
  <c r="CF1123" i="3"/>
  <c r="CL1123" i="3" s="1"/>
  <c r="AM194" i="3"/>
  <c r="AZ194" i="3" s="1"/>
  <c r="CB194" i="3"/>
  <c r="CJ194" i="3" s="1"/>
  <c r="AM174" i="3"/>
  <c r="CB174" i="3"/>
  <c r="CJ174" i="3" s="1"/>
  <c r="AM1854" i="3"/>
  <c r="CB1854" i="3"/>
  <c r="CJ1854" i="3" s="1"/>
  <c r="AM579" i="3"/>
  <c r="CB579" i="3"/>
  <c r="CJ579" i="3" s="1"/>
  <c r="AN1869" i="3"/>
  <c r="CB1869" i="3"/>
  <c r="CJ1869" i="3" s="1"/>
  <c r="AM199" i="3"/>
  <c r="CB199" i="3"/>
  <c r="CJ199" i="3" s="1"/>
  <c r="AM799" i="3"/>
  <c r="CB799" i="3"/>
  <c r="CJ799" i="3" s="1"/>
  <c r="AO1844" i="3"/>
  <c r="CB1844" i="3"/>
  <c r="CJ1844" i="3" s="1"/>
  <c r="AM214" i="3"/>
  <c r="CB214" i="3"/>
  <c r="CJ214" i="3" s="1"/>
  <c r="AN1249" i="3"/>
  <c r="CB1249" i="3"/>
  <c r="CJ1249" i="3" s="1"/>
  <c r="AN1849" i="3"/>
  <c r="CB1849" i="3"/>
  <c r="CJ1849" i="3" s="1"/>
  <c r="AQ1393" i="3"/>
  <c r="AQ1813" i="3"/>
  <c r="AQ713" i="3"/>
  <c r="AQ673" i="3"/>
  <c r="AQ253" i="3"/>
  <c r="AQ953" i="3"/>
  <c r="AQ1433" i="3"/>
  <c r="AQ873" i="3"/>
  <c r="AQ853" i="3"/>
  <c r="AU1168" i="3"/>
  <c r="AU1104" i="3"/>
  <c r="AW1501" i="3"/>
  <c r="AW1944" i="3"/>
  <c r="AW1816" i="3"/>
  <c r="AS1393" i="3"/>
  <c r="AX382" i="3"/>
  <c r="AW382" i="3"/>
  <c r="AU382" i="3"/>
  <c r="AV382" i="3"/>
  <c r="AW1181" i="3"/>
  <c r="AX373" i="3"/>
  <c r="AW373" i="3"/>
  <c r="AV373" i="3"/>
  <c r="AU373" i="3"/>
  <c r="AX558" i="3"/>
  <c r="AW558" i="3"/>
  <c r="AU558" i="3"/>
  <c r="AV558" i="3"/>
  <c r="AT1488" i="3"/>
  <c r="AS1488" i="3"/>
  <c r="AS1128" i="3"/>
  <c r="AQ1128" i="3"/>
  <c r="AQ108" i="3"/>
  <c r="AS108" i="3"/>
  <c r="AX2047" i="3"/>
  <c r="AW2047" i="3"/>
  <c r="AV2047" i="3"/>
  <c r="AU2047" i="3"/>
  <c r="AX2039" i="3"/>
  <c r="AW2039" i="3"/>
  <c r="AV2039" i="3"/>
  <c r="AU2039" i="3"/>
  <c r="AX2035" i="3"/>
  <c r="AV2035" i="3"/>
  <c r="AU2035" i="3"/>
  <c r="AW2035" i="3"/>
  <c r="AX2027" i="3"/>
  <c r="AV2027" i="3"/>
  <c r="AU2027" i="3"/>
  <c r="AW2027" i="3"/>
  <c r="AX2019" i="3"/>
  <c r="AV2019" i="3"/>
  <c r="AU2019" i="3"/>
  <c r="AW2019" i="3"/>
  <c r="AX2010" i="3"/>
  <c r="AW2010" i="3"/>
  <c r="AV2010" i="3"/>
  <c r="AU2010" i="3"/>
  <c r="AX2002" i="3"/>
  <c r="AW2002" i="3"/>
  <c r="AV2002" i="3"/>
  <c r="AU2002" i="3"/>
  <c r="AX1994" i="3"/>
  <c r="AW1994" i="3"/>
  <c r="AV1994" i="3"/>
  <c r="AU1994" i="3"/>
  <c r="AX1986" i="3"/>
  <c r="AW1986" i="3"/>
  <c r="AV1986" i="3"/>
  <c r="AU1986" i="3"/>
  <c r="AX1978" i="3"/>
  <c r="AW1978" i="3"/>
  <c r="AV1978" i="3"/>
  <c r="AU1978" i="3"/>
  <c r="AX1966" i="3"/>
  <c r="AW1966" i="3"/>
  <c r="AU1966" i="3"/>
  <c r="AX1962" i="3"/>
  <c r="AW1962" i="3"/>
  <c r="AV1962" i="3"/>
  <c r="AU1962" i="3"/>
  <c r="AX1953" i="3"/>
  <c r="AW1953" i="3"/>
  <c r="AV1953" i="3"/>
  <c r="AU1953" i="3"/>
  <c r="AX1945" i="3"/>
  <c r="AW1945" i="3"/>
  <c r="AU1945" i="3"/>
  <c r="AX1937" i="3"/>
  <c r="AW1937" i="3"/>
  <c r="AV1937" i="3"/>
  <c r="AU1937" i="3"/>
  <c r="AX1929" i="3"/>
  <c r="AW1929" i="3"/>
  <c r="AU1929" i="3"/>
  <c r="AX1921" i="3"/>
  <c r="AW1921" i="3"/>
  <c r="AV1921" i="3"/>
  <c r="AU1921" i="3"/>
  <c r="AX1913" i="3"/>
  <c r="AW1913" i="3"/>
  <c r="AU1913" i="3"/>
  <c r="AX1905" i="3"/>
  <c r="AW1905" i="3"/>
  <c r="AV1905" i="3"/>
  <c r="AU1905" i="3"/>
  <c r="AX1897" i="3"/>
  <c r="AW1897" i="3"/>
  <c r="AU1897" i="3"/>
  <c r="AX1889" i="3"/>
  <c r="AW1889" i="3"/>
  <c r="AV1889" i="3"/>
  <c r="AU1889" i="3"/>
  <c r="AX1885" i="3"/>
  <c r="AW1885" i="3"/>
  <c r="AV1885" i="3"/>
  <c r="AX1877" i="3"/>
  <c r="AW1877" i="3"/>
  <c r="AV1877" i="3"/>
  <c r="AW1869" i="3"/>
  <c r="AX1869" i="3"/>
  <c r="AV1869" i="3"/>
  <c r="AX1861" i="3"/>
  <c r="AW1861" i="3"/>
  <c r="AV1861" i="3"/>
  <c r="AW1853" i="3"/>
  <c r="AX1853" i="3"/>
  <c r="AV1853" i="3"/>
  <c r="AW1845" i="3"/>
  <c r="AV1845" i="3"/>
  <c r="AX1845" i="3"/>
  <c r="AX1837" i="3"/>
  <c r="AW1837" i="3"/>
  <c r="AV1837" i="3"/>
  <c r="AX1833" i="3"/>
  <c r="AW1833" i="3"/>
  <c r="AU1833" i="3"/>
  <c r="AX1825" i="3"/>
  <c r="AW1825" i="3"/>
  <c r="AV1825" i="3"/>
  <c r="AU1825" i="3"/>
  <c r="AX1817" i="3"/>
  <c r="AW1817" i="3"/>
  <c r="AU1817" i="3"/>
  <c r="AX1809" i="3"/>
  <c r="AW1809" i="3"/>
  <c r="AV1809" i="3"/>
  <c r="AU1809" i="3"/>
  <c r="AX1801" i="3"/>
  <c r="AW1801" i="3"/>
  <c r="AU1801" i="3"/>
  <c r="AX1793" i="3"/>
  <c r="AW1793" i="3"/>
  <c r="AV1793" i="3"/>
  <c r="AU1793" i="3"/>
  <c r="AX1785" i="3"/>
  <c r="AW1785" i="3"/>
  <c r="AU1785" i="3"/>
  <c r="AX1777" i="3"/>
  <c r="AW1777" i="3"/>
  <c r="AV1777" i="3"/>
  <c r="AU1777" i="3"/>
  <c r="AX1773" i="3"/>
  <c r="AW1773" i="3"/>
  <c r="AV1773" i="3"/>
  <c r="AW1765" i="3"/>
  <c r="AX1765" i="3"/>
  <c r="AV1765" i="3"/>
  <c r="AX1757" i="3"/>
  <c r="AW1757" i="3"/>
  <c r="AV1757" i="3"/>
  <c r="AX1749" i="3"/>
  <c r="AW1749" i="3"/>
  <c r="AV1749" i="3"/>
  <c r="AW1741" i="3"/>
  <c r="AX1741" i="3"/>
  <c r="AV1741" i="3"/>
  <c r="AX1733" i="3"/>
  <c r="AW1733" i="3"/>
  <c r="AV1733" i="3"/>
  <c r="AX1721" i="3"/>
  <c r="AW1721" i="3"/>
  <c r="AU1721" i="3"/>
  <c r="AX1709" i="3"/>
  <c r="AW1709" i="3"/>
  <c r="AV1709" i="3"/>
  <c r="AX1700" i="3"/>
  <c r="AV1700" i="3"/>
  <c r="AW1700" i="3"/>
  <c r="AU1700" i="3"/>
  <c r="AX1692" i="3"/>
  <c r="AV1692" i="3"/>
  <c r="AW1692" i="3"/>
  <c r="AU1692" i="3"/>
  <c r="AX1684" i="3"/>
  <c r="AV1684" i="3"/>
  <c r="AW1684" i="3"/>
  <c r="AU1684" i="3"/>
  <c r="AX1676" i="3"/>
  <c r="AV1676" i="3"/>
  <c r="AW1676" i="3"/>
  <c r="AU1676" i="3"/>
  <c r="AX1668" i="3"/>
  <c r="AW1668" i="3"/>
  <c r="AV1668" i="3"/>
  <c r="AU1668" i="3"/>
  <c r="AX1656" i="3"/>
  <c r="AV1656" i="3"/>
  <c r="AW1656" i="3"/>
  <c r="AX1648" i="3"/>
  <c r="AW1648" i="3"/>
  <c r="AV1648" i="3"/>
  <c r="AX1644" i="3"/>
  <c r="AV1644" i="3"/>
  <c r="AW1644" i="3"/>
  <c r="AU1644" i="3"/>
  <c r="AX1640" i="3"/>
  <c r="AV1640" i="3"/>
  <c r="AW1640" i="3"/>
  <c r="AW1632" i="3"/>
  <c r="AV1632" i="3"/>
  <c r="AX1632" i="3"/>
  <c r="AX1624" i="3"/>
  <c r="AV1624" i="3"/>
  <c r="AW1624" i="3"/>
  <c r="AW1616" i="3"/>
  <c r="AV1616" i="3"/>
  <c r="AX1616" i="3"/>
  <c r="AX1608" i="3"/>
  <c r="AV1608" i="3"/>
  <c r="AX1596" i="3"/>
  <c r="AW1596" i="3"/>
  <c r="AV1596" i="3"/>
  <c r="AU1596" i="3"/>
  <c r="AX1592" i="3"/>
  <c r="AV1592" i="3"/>
  <c r="AW1592" i="3"/>
  <c r="AX1584" i="3"/>
  <c r="AW1584" i="3"/>
  <c r="AV1584" i="3"/>
  <c r="AX1580" i="3"/>
  <c r="AV1580" i="3"/>
  <c r="AW1580" i="3"/>
  <c r="AU1580" i="3"/>
  <c r="AX1572" i="3"/>
  <c r="AW1572" i="3"/>
  <c r="AV1572" i="3"/>
  <c r="AU1572" i="3"/>
  <c r="AX1564" i="3"/>
  <c r="AW1564" i="3"/>
  <c r="AV1564" i="3"/>
  <c r="AU1564" i="3"/>
  <c r="AX1556" i="3"/>
  <c r="AW1556" i="3"/>
  <c r="AV1556" i="3"/>
  <c r="AU1556" i="3"/>
  <c r="AX1548" i="3"/>
  <c r="AV1548" i="3"/>
  <c r="AW1548" i="3"/>
  <c r="AU1548" i="3"/>
  <c r="AX1540" i="3"/>
  <c r="AW1540" i="3"/>
  <c r="AV1540" i="3"/>
  <c r="AU1540" i="3"/>
  <c r="AX1532" i="3"/>
  <c r="AW1532" i="3"/>
  <c r="AV1532" i="3"/>
  <c r="AU1532" i="3"/>
  <c r="AX1528" i="3"/>
  <c r="AV1528" i="3"/>
  <c r="AW1528" i="3"/>
  <c r="AX1520" i="3"/>
  <c r="AW1520" i="3"/>
  <c r="AV1520" i="3"/>
  <c r="AX1512" i="3"/>
  <c r="AV1512" i="3"/>
  <c r="AW1512" i="3"/>
  <c r="AX1508" i="3"/>
  <c r="AW1508" i="3"/>
  <c r="AV1508" i="3"/>
  <c r="AU1508" i="3"/>
  <c r="AX1500" i="3"/>
  <c r="AW1500" i="3"/>
  <c r="AV1500" i="3"/>
  <c r="AU1500" i="3"/>
  <c r="AX1492" i="3"/>
  <c r="AW1492" i="3"/>
  <c r="AV1492" i="3"/>
  <c r="AU1492" i="3"/>
  <c r="AW1488" i="3"/>
  <c r="AV1488" i="3"/>
  <c r="AX1488" i="3"/>
  <c r="AX1480" i="3"/>
  <c r="AV1480" i="3"/>
  <c r="AW1480" i="3"/>
  <c r="AW1472" i="3"/>
  <c r="AX1472" i="3"/>
  <c r="AV1472" i="3"/>
  <c r="AX1464" i="3"/>
  <c r="AV1464" i="3"/>
  <c r="AW1464" i="3"/>
  <c r="AX1460" i="3"/>
  <c r="AW1460" i="3"/>
  <c r="AV1460" i="3"/>
  <c r="AU1460" i="3"/>
  <c r="AX1452" i="3"/>
  <c r="AV1452" i="3"/>
  <c r="AW1452" i="3"/>
  <c r="AU1452" i="3"/>
  <c r="AX1443" i="3"/>
  <c r="AW1443" i="3"/>
  <c r="AV1443" i="3"/>
  <c r="AU1443" i="3"/>
  <c r="AX1435" i="3"/>
  <c r="AW1435" i="3"/>
  <c r="AV1435" i="3"/>
  <c r="AU1435" i="3"/>
  <c r="AX1430" i="3"/>
  <c r="AW1430" i="3"/>
  <c r="AU1430" i="3"/>
  <c r="AV1430" i="3"/>
  <c r="AX1422" i="3"/>
  <c r="AW1422" i="3"/>
  <c r="AU1422" i="3"/>
  <c r="AX1414" i="3"/>
  <c r="AW1414" i="3"/>
  <c r="AU1414" i="3"/>
  <c r="AV1414" i="3"/>
  <c r="AX1406" i="3"/>
  <c r="AW1406" i="3"/>
  <c r="AU1406" i="3"/>
  <c r="AX1394" i="3"/>
  <c r="AW1394" i="3"/>
  <c r="AV1394" i="3"/>
  <c r="AU1394" i="3"/>
  <c r="AX1386" i="3"/>
  <c r="AW1386" i="3"/>
  <c r="AV1386" i="3"/>
  <c r="AU1386" i="3"/>
  <c r="AW1378" i="3"/>
  <c r="AX1378" i="3"/>
  <c r="AV1378" i="3"/>
  <c r="AU1378" i="3"/>
  <c r="AX1366" i="3"/>
  <c r="AW1366" i="3"/>
  <c r="AU1366" i="3"/>
  <c r="AV1366" i="3"/>
  <c r="AX1358" i="3"/>
  <c r="AW1358" i="3"/>
  <c r="AU1358" i="3"/>
  <c r="AW1346" i="3"/>
  <c r="AX1346" i="3"/>
  <c r="AV1346" i="3"/>
  <c r="AU1346" i="3"/>
  <c r="AW1342" i="3"/>
  <c r="AX1342" i="3"/>
  <c r="AU1342" i="3"/>
  <c r="AX1334" i="3"/>
  <c r="AW1334" i="3"/>
  <c r="AU1334" i="3"/>
  <c r="AV1334" i="3"/>
  <c r="AX1330" i="3"/>
  <c r="AW1330" i="3"/>
  <c r="AV1330" i="3"/>
  <c r="AU1330" i="3"/>
  <c r="AX1322" i="3"/>
  <c r="AW1322" i="3"/>
  <c r="AV1322" i="3"/>
  <c r="AU1322" i="3"/>
  <c r="AW1314" i="3"/>
  <c r="AX1314" i="3"/>
  <c r="AV1314" i="3"/>
  <c r="AU1314" i="3"/>
  <c r="AW1310" i="3"/>
  <c r="AX1310" i="3"/>
  <c r="AU1310" i="3"/>
  <c r="AX1302" i="3"/>
  <c r="AW1302" i="3"/>
  <c r="AU1302" i="3"/>
  <c r="AV1302" i="3"/>
  <c r="AX1294" i="3"/>
  <c r="AW1294" i="3"/>
  <c r="AU1294" i="3"/>
  <c r="AX1286" i="3"/>
  <c r="AW1286" i="3"/>
  <c r="AU1286" i="3"/>
  <c r="AV1286" i="3"/>
  <c r="AW1278" i="3"/>
  <c r="AX1278" i="3"/>
  <c r="AU1278" i="3"/>
  <c r="AX1266" i="3"/>
  <c r="AW1266" i="3"/>
  <c r="AV1266" i="3"/>
  <c r="AU1266" i="3"/>
  <c r="AX1258" i="3"/>
  <c r="AW1258" i="3"/>
  <c r="AV1258" i="3"/>
  <c r="AU1258" i="3"/>
  <c r="AW1250" i="3"/>
  <c r="AX1250" i="3"/>
  <c r="AV1250" i="3"/>
  <c r="AU1250" i="3"/>
  <c r="AX1242" i="3"/>
  <c r="AW1242" i="3"/>
  <c r="AU1242" i="3"/>
  <c r="AV1242" i="3"/>
  <c r="AX1234" i="3"/>
  <c r="AW1234" i="3"/>
  <c r="AV1234" i="3"/>
  <c r="AU1234" i="3"/>
  <c r="AX1230" i="3"/>
  <c r="AW1230" i="3"/>
  <c r="AV1230" i="3"/>
  <c r="AU1230" i="3"/>
  <c r="AX1222" i="3"/>
  <c r="AW1222" i="3"/>
  <c r="AV1222" i="3"/>
  <c r="AU1222" i="3"/>
  <c r="AW1214" i="3"/>
  <c r="AX1214" i="3"/>
  <c r="AV1214" i="3"/>
  <c r="AU1214" i="3"/>
  <c r="AX1206" i="3"/>
  <c r="AW1206" i="3"/>
  <c r="AU1206" i="3"/>
  <c r="AV1206" i="3"/>
  <c r="AX1198" i="3"/>
  <c r="AW1198" i="3"/>
  <c r="AV1198" i="3"/>
  <c r="AU1198" i="3"/>
  <c r="AX1186" i="3"/>
  <c r="AW1186" i="3"/>
  <c r="AV1186" i="3"/>
  <c r="AU1186" i="3"/>
  <c r="AX1178" i="3"/>
  <c r="AW1178" i="3"/>
  <c r="AU1178" i="3"/>
  <c r="AV1178" i="3"/>
  <c r="AX1174" i="3"/>
  <c r="AW1174" i="3"/>
  <c r="AU1174" i="3"/>
  <c r="AX1166" i="3"/>
  <c r="AW1166" i="3"/>
  <c r="AV1166" i="3"/>
  <c r="AU1166" i="3"/>
  <c r="AX1158" i="3"/>
  <c r="AW1158" i="3"/>
  <c r="AV1158" i="3"/>
  <c r="AU1158" i="3"/>
  <c r="AX1150" i="3"/>
  <c r="AW1150" i="3"/>
  <c r="AV1150" i="3"/>
  <c r="AU1150" i="3"/>
  <c r="AX1142" i="3"/>
  <c r="AW1142" i="3"/>
  <c r="AV1142" i="3"/>
  <c r="AU1142" i="3"/>
  <c r="AX1134" i="3"/>
  <c r="AW1134" i="3"/>
  <c r="AV1134" i="3"/>
  <c r="AU1134" i="3"/>
  <c r="AX1130" i="3"/>
  <c r="AW1130" i="3"/>
  <c r="AV1130" i="3"/>
  <c r="AU1130" i="3"/>
  <c r="AX1122" i="3"/>
  <c r="AW1122" i="3"/>
  <c r="AV1122" i="3"/>
  <c r="AU1122" i="3"/>
  <c r="AX1114" i="3"/>
  <c r="AW1114" i="3"/>
  <c r="AU1114" i="3"/>
  <c r="AV1114" i="3"/>
  <c r="AX1106" i="3"/>
  <c r="AW1106" i="3"/>
  <c r="AV1106" i="3"/>
  <c r="AU1106" i="3"/>
  <c r="AX1098" i="3"/>
  <c r="AW1098" i="3"/>
  <c r="AV1098" i="3"/>
  <c r="AU1098" i="3"/>
  <c r="AX1094" i="3"/>
  <c r="AW1094" i="3"/>
  <c r="AV1094" i="3"/>
  <c r="AU1094" i="3"/>
  <c r="AX1085" i="3"/>
  <c r="AV1085" i="3"/>
  <c r="AW1085" i="3"/>
  <c r="AX1072" i="3"/>
  <c r="AW1072" i="3"/>
  <c r="AV1072" i="3"/>
  <c r="AX1064" i="3"/>
  <c r="AV1064" i="3"/>
  <c r="AW1064" i="3"/>
  <c r="AX1056" i="3"/>
  <c r="AW1056" i="3"/>
  <c r="AV1056" i="3"/>
  <c r="AX1044" i="3"/>
  <c r="AW1044" i="3"/>
  <c r="AV1044" i="3"/>
  <c r="AU1044" i="3"/>
  <c r="AX1036" i="3"/>
  <c r="AV1036" i="3"/>
  <c r="AW1036" i="3"/>
  <c r="AU1036" i="3"/>
  <c r="AX1028" i="3"/>
  <c r="AW1028" i="3"/>
  <c r="AV1028" i="3"/>
  <c r="AU1028" i="3"/>
  <c r="AX1016" i="3"/>
  <c r="AW1016" i="3"/>
  <c r="AV1016" i="3"/>
  <c r="AX1008" i="3"/>
  <c r="AW1008" i="3"/>
  <c r="AV1000" i="3"/>
  <c r="AW1000" i="3"/>
  <c r="AX1000" i="3"/>
  <c r="AX992" i="3"/>
  <c r="AW992" i="3"/>
  <c r="AV992" i="3"/>
  <c r="AU992" i="3"/>
  <c r="AX984" i="3"/>
  <c r="AV984" i="3"/>
  <c r="AU984" i="3"/>
  <c r="AX976" i="3"/>
  <c r="AW976" i="3"/>
  <c r="AU976" i="3"/>
  <c r="AX964" i="3"/>
  <c r="AW964" i="3"/>
  <c r="AV964" i="3"/>
  <c r="AX956" i="3"/>
  <c r="AW956" i="3"/>
  <c r="AV956" i="3"/>
  <c r="AU956" i="3"/>
  <c r="AX948" i="3"/>
  <c r="AW948" i="3"/>
  <c r="AV948" i="3"/>
  <c r="AU948" i="3"/>
  <c r="AX940" i="3"/>
  <c r="AW940" i="3"/>
  <c r="AV940" i="3"/>
  <c r="AU940" i="3"/>
  <c r="AX932" i="3"/>
  <c r="AW932" i="3"/>
  <c r="AV932" i="3"/>
  <c r="AX924" i="3"/>
  <c r="AW924" i="3"/>
  <c r="AV924" i="3"/>
  <c r="AU924" i="3"/>
  <c r="AX916" i="3"/>
  <c r="AW916" i="3"/>
  <c r="AV916" i="3"/>
  <c r="AU916" i="3"/>
  <c r="AX908" i="3"/>
  <c r="AW908" i="3"/>
  <c r="AV908" i="3"/>
  <c r="AU908" i="3"/>
  <c r="AX896" i="3"/>
  <c r="AV896" i="3"/>
  <c r="AW896" i="3"/>
  <c r="AU896" i="3"/>
  <c r="AX888" i="3"/>
  <c r="AV888" i="3"/>
  <c r="AU888" i="3"/>
  <c r="AX876" i="3"/>
  <c r="AW876" i="3"/>
  <c r="AV876" i="3"/>
  <c r="AU876" i="3"/>
  <c r="AX868" i="3"/>
  <c r="AW868" i="3"/>
  <c r="AV868" i="3"/>
  <c r="AX860" i="3"/>
  <c r="AW860" i="3"/>
  <c r="AV860" i="3"/>
  <c r="AU860" i="3"/>
  <c r="AX851" i="3"/>
  <c r="AW851" i="3"/>
  <c r="AV851" i="3"/>
  <c r="AX843" i="3"/>
  <c r="AW843" i="3"/>
  <c r="AV843" i="3"/>
  <c r="AU843" i="3"/>
  <c r="AX835" i="3"/>
  <c r="AW835" i="3"/>
  <c r="AV835" i="3"/>
  <c r="AU835" i="3"/>
  <c r="AX827" i="3"/>
  <c r="AW827" i="3"/>
  <c r="AV827" i="3"/>
  <c r="AU827" i="3"/>
  <c r="AW823" i="3"/>
  <c r="AX823" i="3"/>
  <c r="AV823" i="3"/>
  <c r="AU823" i="3"/>
  <c r="AX815" i="3"/>
  <c r="AW815" i="3"/>
  <c r="AV815" i="3"/>
  <c r="AX807" i="3"/>
  <c r="AW807" i="3"/>
  <c r="AV807" i="3"/>
  <c r="AU807" i="3"/>
  <c r="AX799" i="3"/>
  <c r="AW799" i="3"/>
  <c r="AV799" i="3"/>
  <c r="AU799" i="3"/>
  <c r="AW791" i="3"/>
  <c r="AX791" i="3"/>
  <c r="AV791" i="3"/>
  <c r="AU791" i="3"/>
  <c r="AX783" i="3"/>
  <c r="AW783" i="3"/>
  <c r="AV783" i="3"/>
  <c r="AX775" i="3"/>
  <c r="AW775" i="3"/>
  <c r="AV775" i="3"/>
  <c r="AU775" i="3"/>
  <c r="AX767" i="3"/>
  <c r="AW767" i="3"/>
  <c r="AV767" i="3"/>
  <c r="AU767" i="3"/>
  <c r="AW759" i="3"/>
  <c r="AX759" i="3"/>
  <c r="AV759" i="3"/>
  <c r="AU759" i="3"/>
  <c r="AX751" i="3"/>
  <c r="AW751" i="3"/>
  <c r="AV751" i="3"/>
  <c r="AX743" i="3"/>
  <c r="AW743" i="3"/>
  <c r="AV743" i="3"/>
  <c r="AU743" i="3"/>
  <c r="AX735" i="3"/>
  <c r="AW735" i="3"/>
  <c r="AV735" i="3"/>
  <c r="AU735" i="3"/>
  <c r="AX723" i="3"/>
  <c r="AW723" i="3"/>
  <c r="AV723" i="3"/>
  <c r="AX715" i="3"/>
  <c r="AW715" i="3"/>
  <c r="AV715" i="3"/>
  <c r="AU715" i="3"/>
  <c r="AX707" i="3"/>
  <c r="AW707" i="3"/>
  <c r="AV707" i="3"/>
  <c r="AU707" i="3"/>
  <c r="AX699" i="3"/>
  <c r="AW699" i="3"/>
  <c r="AV699" i="3"/>
  <c r="AU699" i="3"/>
  <c r="AX691" i="3"/>
  <c r="AW691" i="3"/>
  <c r="AV691" i="3"/>
  <c r="AX683" i="3"/>
  <c r="AW683" i="3"/>
  <c r="AV683" i="3"/>
  <c r="AU683" i="3"/>
  <c r="AX675" i="3"/>
  <c r="AW675" i="3"/>
  <c r="AV675" i="3"/>
  <c r="AU675" i="3"/>
  <c r="AX667" i="3"/>
  <c r="AW667" i="3"/>
  <c r="AV667" i="3"/>
  <c r="AU667" i="3"/>
  <c r="AX659" i="3"/>
  <c r="AW659" i="3"/>
  <c r="AV659" i="3"/>
  <c r="AX655" i="3"/>
  <c r="AW655" i="3"/>
  <c r="AV655" i="3"/>
  <c r="AX647" i="3"/>
  <c r="AW647" i="3"/>
  <c r="AV647" i="3"/>
  <c r="AU647" i="3"/>
  <c r="AX639" i="3"/>
  <c r="AW639" i="3"/>
  <c r="AV639" i="3"/>
  <c r="AU639" i="3"/>
  <c r="AX631" i="3"/>
  <c r="AW631" i="3"/>
  <c r="AV631" i="3"/>
  <c r="AU631" i="3"/>
  <c r="AX623" i="3"/>
  <c r="AW623" i="3"/>
  <c r="AV623" i="3"/>
  <c r="AX611" i="3"/>
  <c r="AW611" i="3"/>
  <c r="AV611" i="3"/>
  <c r="AU611" i="3"/>
  <c r="AX599" i="3"/>
  <c r="AW599" i="3"/>
  <c r="AV599" i="3"/>
  <c r="AU599" i="3"/>
  <c r="AX591" i="3"/>
  <c r="AW591" i="3"/>
  <c r="AV591" i="3"/>
  <c r="AX583" i="3"/>
  <c r="AW583" i="3"/>
  <c r="AV583" i="3"/>
  <c r="AU583" i="3"/>
  <c r="AX575" i="3"/>
  <c r="AW575" i="3"/>
  <c r="AV575" i="3"/>
  <c r="AU575" i="3"/>
  <c r="AX567" i="3"/>
  <c r="AW567" i="3"/>
  <c r="AV567" i="3"/>
  <c r="AU567" i="3"/>
  <c r="AX563" i="3"/>
  <c r="AW563" i="3"/>
  <c r="AV563" i="3"/>
  <c r="AX554" i="3"/>
  <c r="AW554" i="3"/>
  <c r="AV554" i="3"/>
  <c r="AU554" i="3"/>
  <c r="AX546" i="3"/>
  <c r="AW546" i="3"/>
  <c r="AV546" i="3"/>
  <c r="AU546" i="3"/>
  <c r="AX542" i="3"/>
  <c r="AW542" i="3"/>
  <c r="AU542" i="3"/>
  <c r="AV542" i="3"/>
  <c r="AX537" i="3"/>
  <c r="AW537" i="3"/>
  <c r="AV537" i="3"/>
  <c r="AX533" i="3"/>
  <c r="AW533" i="3"/>
  <c r="AV533" i="3"/>
  <c r="AU533" i="3"/>
  <c r="AX529" i="3"/>
  <c r="AW529" i="3"/>
  <c r="AV529" i="3"/>
  <c r="AU529" i="3"/>
  <c r="AX525" i="3"/>
  <c r="AV525" i="3"/>
  <c r="AW525" i="3"/>
  <c r="AU525" i="3"/>
  <c r="AX520" i="3"/>
  <c r="AV520" i="3"/>
  <c r="AW520" i="3"/>
  <c r="AU520" i="3"/>
  <c r="AX512" i="3"/>
  <c r="AV512" i="3"/>
  <c r="AW512" i="3"/>
  <c r="AU512" i="3"/>
  <c r="AX499" i="3"/>
  <c r="AW499" i="3"/>
  <c r="AV499" i="3"/>
  <c r="AU499" i="3"/>
  <c r="AX495" i="3"/>
  <c r="AW495" i="3"/>
  <c r="AV495" i="3"/>
  <c r="AU495" i="3"/>
  <c r="AX491" i="3"/>
  <c r="AW491" i="3"/>
  <c r="AV491" i="3"/>
  <c r="AU491" i="3"/>
  <c r="AX483" i="3"/>
  <c r="AW483" i="3"/>
  <c r="AV483" i="3"/>
  <c r="AU483" i="3"/>
  <c r="AX479" i="3"/>
  <c r="AW479" i="3"/>
  <c r="AV479" i="3"/>
  <c r="AU479" i="3"/>
  <c r="AX475" i="3"/>
  <c r="AW475" i="3"/>
  <c r="AV475" i="3"/>
  <c r="AU475" i="3"/>
  <c r="AX471" i="3"/>
  <c r="AW471" i="3"/>
  <c r="AV471" i="3"/>
  <c r="AU471" i="3"/>
  <c r="AX467" i="3"/>
  <c r="AW467" i="3"/>
  <c r="AV467" i="3"/>
  <c r="AU467" i="3"/>
  <c r="AX463" i="3"/>
  <c r="AW463" i="3"/>
  <c r="AV463" i="3"/>
  <c r="AU463" i="3"/>
  <c r="AX459" i="3"/>
  <c r="AW459" i="3"/>
  <c r="AV459" i="3"/>
  <c r="AU459" i="3"/>
  <c r="AX455" i="3"/>
  <c r="AW455" i="3"/>
  <c r="AV455" i="3"/>
  <c r="AU455" i="3"/>
  <c r="AX451" i="3"/>
  <c r="AW451" i="3"/>
  <c r="AV451" i="3"/>
  <c r="AU451" i="3"/>
  <c r="AX447" i="3"/>
  <c r="AW447" i="3"/>
  <c r="AV447" i="3"/>
  <c r="AU447" i="3"/>
  <c r="AX443" i="3"/>
  <c r="AW443" i="3"/>
  <c r="AV443" i="3"/>
  <c r="AU443" i="3"/>
  <c r="AX439" i="3"/>
  <c r="AW439" i="3"/>
  <c r="AV439" i="3"/>
  <c r="AU439" i="3"/>
  <c r="AX435" i="3"/>
  <c r="AW435" i="3"/>
  <c r="AV435" i="3"/>
  <c r="AU435" i="3"/>
  <c r="AX431" i="3"/>
  <c r="AW431" i="3"/>
  <c r="AV431" i="3"/>
  <c r="AU431" i="3"/>
  <c r="AX427" i="3"/>
  <c r="AW427" i="3"/>
  <c r="AV427" i="3"/>
  <c r="AU427" i="3"/>
  <c r="AW423" i="3"/>
  <c r="AX423" i="3"/>
  <c r="AV423" i="3"/>
  <c r="AU423" i="3"/>
  <c r="AX419" i="3"/>
  <c r="AW419" i="3"/>
  <c r="AV419" i="3"/>
  <c r="AU419" i="3"/>
  <c r="AX415" i="3"/>
  <c r="AW415" i="3"/>
  <c r="AV415" i="3"/>
  <c r="AU415" i="3"/>
  <c r="AX411" i="3"/>
  <c r="AW411" i="3"/>
  <c r="AV411" i="3"/>
  <c r="AU411" i="3"/>
  <c r="AX407" i="3"/>
  <c r="AW407" i="3"/>
  <c r="AV407" i="3"/>
  <c r="AU407" i="3"/>
  <c r="AX403" i="3"/>
  <c r="AW403" i="3"/>
  <c r="AV403" i="3"/>
  <c r="AU403" i="3"/>
  <c r="AX398" i="3"/>
  <c r="AW398" i="3"/>
  <c r="AU398" i="3"/>
  <c r="AV398" i="3"/>
  <c r="AX394" i="3"/>
  <c r="AW394" i="3"/>
  <c r="AV394" i="3"/>
  <c r="AU394" i="3"/>
  <c r="AX390" i="3"/>
  <c r="AW390" i="3"/>
  <c r="AU390" i="3"/>
  <c r="AX386" i="3"/>
  <c r="AW386" i="3"/>
  <c r="AV386" i="3"/>
  <c r="AU386" i="3"/>
  <c r="AX369" i="3"/>
  <c r="AW369" i="3"/>
  <c r="AV369" i="3"/>
  <c r="AU369" i="3"/>
  <c r="AX365" i="3"/>
  <c r="AV365" i="3"/>
  <c r="AW365" i="3"/>
  <c r="AU365" i="3"/>
  <c r="AX361" i="3"/>
  <c r="AW361" i="3"/>
  <c r="AV361" i="3"/>
  <c r="AX357" i="3"/>
  <c r="AW357" i="3"/>
  <c r="AV357" i="3"/>
  <c r="AU357" i="3"/>
  <c r="AW353" i="3"/>
  <c r="AX353" i="3"/>
  <c r="AV353" i="3"/>
  <c r="AU353" i="3"/>
  <c r="AX349" i="3"/>
  <c r="AW349" i="3"/>
  <c r="AV349" i="3"/>
  <c r="AU349" i="3"/>
  <c r="AX345" i="3"/>
  <c r="AW345" i="3"/>
  <c r="AV345" i="3"/>
  <c r="AX340" i="3"/>
  <c r="AW340" i="3"/>
  <c r="AV340" i="3"/>
  <c r="AX336" i="3"/>
  <c r="AW336" i="3"/>
  <c r="AV336" i="3"/>
  <c r="AU336" i="3"/>
  <c r="AX332" i="3"/>
  <c r="AW332" i="3"/>
  <c r="AV332" i="3"/>
  <c r="AU332" i="3"/>
  <c r="AX328" i="3"/>
  <c r="AW328" i="3"/>
  <c r="AV328" i="3"/>
  <c r="AU328" i="3"/>
  <c r="AX324" i="3"/>
  <c r="AW324" i="3"/>
  <c r="AV324" i="3"/>
  <c r="AX320" i="3"/>
  <c r="AW320" i="3"/>
  <c r="AV320" i="3"/>
  <c r="AU320" i="3"/>
  <c r="AX316" i="3"/>
  <c r="AW316" i="3"/>
  <c r="AV316" i="3"/>
  <c r="AU316" i="3"/>
  <c r="AX312" i="3"/>
  <c r="AW312" i="3"/>
  <c r="AV312" i="3"/>
  <c r="AU312" i="3"/>
  <c r="AX308" i="3"/>
  <c r="AW308" i="3"/>
  <c r="AV308" i="3"/>
  <c r="AX304" i="3"/>
  <c r="AW304" i="3"/>
  <c r="AV304" i="3"/>
  <c r="AU304" i="3"/>
  <c r="AX300" i="3"/>
  <c r="AW300" i="3"/>
  <c r="AV300" i="3"/>
  <c r="AU300" i="3"/>
  <c r="AX296" i="3"/>
  <c r="AW296" i="3"/>
  <c r="AV296" i="3"/>
  <c r="AU296" i="3"/>
  <c r="AX292" i="3"/>
  <c r="AW292" i="3"/>
  <c r="AV292" i="3"/>
  <c r="AX288" i="3"/>
  <c r="AW288" i="3"/>
  <c r="AV288" i="3"/>
  <c r="AU288" i="3"/>
  <c r="AX284" i="3"/>
  <c r="AW284" i="3"/>
  <c r="AV284" i="3"/>
  <c r="AU284" i="3"/>
  <c r="AX280" i="3"/>
  <c r="AW280" i="3"/>
  <c r="AV280" i="3"/>
  <c r="AU280" i="3"/>
  <c r="AX276" i="3"/>
  <c r="AW276" i="3"/>
  <c r="AV276" i="3"/>
  <c r="AX272" i="3"/>
  <c r="AW272" i="3"/>
  <c r="AV272" i="3"/>
  <c r="AU272" i="3"/>
  <c r="AX268" i="3"/>
  <c r="AW268" i="3"/>
  <c r="AV268" i="3"/>
  <c r="AU268" i="3"/>
  <c r="AX264" i="3"/>
  <c r="AW264" i="3"/>
  <c r="AV264" i="3"/>
  <c r="AU264" i="3"/>
  <c r="AX260" i="3"/>
  <c r="AW260" i="3"/>
  <c r="AV260" i="3"/>
  <c r="AX256" i="3"/>
  <c r="AW256" i="3"/>
  <c r="AV256" i="3"/>
  <c r="AU256" i="3"/>
  <c r="AX252" i="3"/>
  <c r="AW252" i="3"/>
  <c r="AV252" i="3"/>
  <c r="AU252" i="3"/>
  <c r="AX248" i="3"/>
  <c r="AW248" i="3"/>
  <c r="AV248" i="3"/>
  <c r="AU248" i="3"/>
  <c r="AX244" i="3"/>
  <c r="AW244" i="3"/>
  <c r="AV244" i="3"/>
  <c r="AX240" i="3"/>
  <c r="AW240" i="3"/>
  <c r="AV240" i="3"/>
  <c r="AU240" i="3"/>
  <c r="AX236" i="3"/>
  <c r="AW236" i="3"/>
  <c r="AV236" i="3"/>
  <c r="AU236" i="3"/>
  <c r="AX232" i="3"/>
  <c r="AW232" i="3"/>
  <c r="AV232" i="3"/>
  <c r="AU232" i="3"/>
  <c r="AX228" i="3"/>
  <c r="AW228" i="3"/>
  <c r="AV228" i="3"/>
  <c r="AX224" i="3"/>
  <c r="AW224" i="3"/>
  <c r="AV224" i="3"/>
  <c r="AU224" i="3"/>
  <c r="AX220" i="3"/>
  <c r="AW220" i="3"/>
  <c r="AV220" i="3"/>
  <c r="AU220" i="3"/>
  <c r="AX216" i="3"/>
  <c r="AW216" i="3"/>
  <c r="AV216" i="3"/>
  <c r="AU216" i="3"/>
  <c r="AX212" i="3"/>
  <c r="AW212" i="3"/>
  <c r="AV212" i="3"/>
  <c r="AX208" i="3"/>
  <c r="AW208" i="3"/>
  <c r="AV208" i="3"/>
  <c r="AU208" i="3"/>
  <c r="AX204" i="3"/>
  <c r="AW204" i="3"/>
  <c r="AV204" i="3"/>
  <c r="AU204" i="3"/>
  <c r="AX200" i="3"/>
  <c r="AW200" i="3"/>
  <c r="AV200" i="3"/>
  <c r="AU200" i="3"/>
  <c r="AX195" i="3"/>
  <c r="AW195" i="3"/>
  <c r="AV195" i="3"/>
  <c r="AU195" i="3"/>
  <c r="AX191" i="3"/>
  <c r="AW191" i="3"/>
  <c r="AV191" i="3"/>
  <c r="AX187" i="3"/>
  <c r="AW187" i="3"/>
  <c r="AV187" i="3"/>
  <c r="AU187" i="3"/>
  <c r="AX183" i="3"/>
  <c r="AV183" i="3"/>
  <c r="AW183" i="3"/>
  <c r="AX178" i="3"/>
  <c r="AW178" i="3"/>
  <c r="AV178" i="3"/>
  <c r="AX174" i="3"/>
  <c r="AW174" i="3"/>
  <c r="AV174" i="3"/>
  <c r="AU174" i="3"/>
  <c r="AX170" i="3"/>
  <c r="AW170" i="3"/>
  <c r="AV170" i="3"/>
  <c r="AX166" i="3"/>
  <c r="AW166" i="3"/>
  <c r="AV166" i="3"/>
  <c r="AU166" i="3"/>
  <c r="AX162" i="3"/>
  <c r="AW162" i="3"/>
  <c r="AV162" i="3"/>
  <c r="AX158" i="3"/>
  <c r="AW158" i="3"/>
  <c r="AV158" i="3"/>
  <c r="AU158" i="3"/>
  <c r="AX154" i="3"/>
  <c r="AW154" i="3"/>
  <c r="AV154" i="3"/>
  <c r="AX149" i="3"/>
  <c r="AW149" i="3"/>
  <c r="AU149" i="3"/>
  <c r="AV149" i="3"/>
  <c r="AX145" i="3"/>
  <c r="AW145" i="3"/>
  <c r="AU145" i="3"/>
  <c r="AV145" i="3"/>
  <c r="AX141" i="3"/>
  <c r="AW141" i="3"/>
  <c r="AU141" i="3"/>
  <c r="AX137" i="3"/>
  <c r="AW137" i="3"/>
  <c r="AU137" i="3"/>
  <c r="AV137" i="3"/>
  <c r="AX133" i="3"/>
  <c r="AW133" i="3"/>
  <c r="AU133" i="3"/>
  <c r="AV133" i="3"/>
  <c r="AX129" i="3"/>
  <c r="AW129" i="3"/>
  <c r="AU129" i="3"/>
  <c r="AV129" i="3"/>
  <c r="AX125" i="3"/>
  <c r="AW125" i="3"/>
  <c r="AU125" i="3"/>
  <c r="AX121" i="3"/>
  <c r="AW121" i="3"/>
  <c r="AU121" i="3"/>
  <c r="AV121" i="3"/>
  <c r="AX117" i="3"/>
  <c r="AW117" i="3"/>
  <c r="AU117" i="3"/>
  <c r="AV117" i="3"/>
  <c r="AX113" i="3"/>
  <c r="AW113" i="3"/>
  <c r="AU113" i="3"/>
  <c r="AV113" i="3"/>
  <c r="AX109" i="3"/>
  <c r="AW109" i="3"/>
  <c r="AU109" i="3"/>
  <c r="AX105" i="3"/>
  <c r="AW105" i="3"/>
  <c r="AU105" i="3"/>
  <c r="AV105" i="3"/>
  <c r="AX101" i="3"/>
  <c r="AW101" i="3"/>
  <c r="AU101" i="3"/>
  <c r="AV101" i="3"/>
  <c r="AX97" i="3"/>
  <c r="AW97" i="3"/>
  <c r="AU97" i="3"/>
  <c r="AV97" i="3"/>
  <c r="AX93" i="3"/>
  <c r="AW93" i="3"/>
  <c r="AU93" i="3"/>
  <c r="AX89" i="3"/>
  <c r="AW89" i="3"/>
  <c r="AU89" i="3"/>
  <c r="AV89" i="3"/>
  <c r="AX85" i="3"/>
  <c r="AW85" i="3"/>
  <c r="AU85" i="3"/>
  <c r="AV85" i="3"/>
  <c r="AX81" i="3"/>
  <c r="AW81" i="3"/>
  <c r="AU81" i="3"/>
  <c r="AV81" i="3"/>
  <c r="AX77" i="3"/>
  <c r="AW77" i="3"/>
  <c r="AU77" i="3"/>
  <c r="AX73" i="3"/>
  <c r="AW73" i="3"/>
  <c r="AU73" i="3"/>
  <c r="AV73" i="3"/>
  <c r="AX69" i="3"/>
  <c r="AW69" i="3"/>
  <c r="AU69" i="3"/>
  <c r="AV69" i="3"/>
  <c r="AX65" i="3"/>
  <c r="AW65" i="3"/>
  <c r="AU65" i="3"/>
  <c r="AV65" i="3"/>
  <c r="AX61" i="3"/>
  <c r="AW61" i="3"/>
  <c r="AU61" i="3"/>
  <c r="AX57" i="3"/>
  <c r="AW57" i="3"/>
  <c r="AU57" i="3"/>
  <c r="AV57" i="3"/>
  <c r="AX53" i="3"/>
  <c r="AW53" i="3"/>
  <c r="AU53" i="3"/>
  <c r="AV53" i="3"/>
  <c r="AX49" i="3"/>
  <c r="AW49" i="3"/>
  <c r="AU49" i="3"/>
  <c r="AV49" i="3"/>
  <c r="AX45" i="3"/>
  <c r="AW45" i="3"/>
  <c r="AU45" i="3"/>
  <c r="AX41" i="3"/>
  <c r="AW41" i="3"/>
  <c r="AU41" i="3"/>
  <c r="AV41" i="3"/>
  <c r="AX37" i="3"/>
  <c r="AW37" i="3"/>
  <c r="AU37" i="3"/>
  <c r="AV37" i="3"/>
  <c r="AX33" i="3"/>
  <c r="AW33" i="3"/>
  <c r="AU33" i="3"/>
  <c r="AV33" i="3"/>
  <c r="AX29" i="3"/>
  <c r="AW29" i="3"/>
  <c r="AU29" i="3"/>
  <c r="AX25" i="3"/>
  <c r="AW25" i="3"/>
  <c r="AU25" i="3"/>
  <c r="AV25" i="3"/>
  <c r="AX21" i="3"/>
  <c r="AW21" i="3"/>
  <c r="AU21" i="3"/>
  <c r="AV21" i="3"/>
  <c r="AX17" i="3"/>
  <c r="AW17" i="3"/>
  <c r="AU17" i="3"/>
  <c r="AV17" i="3"/>
  <c r="AX13" i="3"/>
  <c r="AW13" i="3"/>
  <c r="AU13" i="3"/>
  <c r="AX9" i="3"/>
  <c r="AW9" i="3"/>
  <c r="AU9" i="3"/>
  <c r="AV9" i="3"/>
  <c r="AX5" i="3"/>
  <c r="AW5" i="3"/>
  <c r="AU5" i="3"/>
  <c r="AV5" i="3"/>
  <c r="AQ1688" i="3"/>
  <c r="AQ1488" i="3"/>
  <c r="AQ788" i="3"/>
  <c r="AS1088" i="3"/>
  <c r="AS1068" i="3"/>
  <c r="AU1648" i="3"/>
  <c r="AU1632" i="3"/>
  <c r="AU1472" i="3"/>
  <c r="AU1072" i="3"/>
  <c r="AU691" i="3"/>
  <c r="AU563" i="3"/>
  <c r="AV141" i="3"/>
  <c r="AV77" i="3"/>
  <c r="AV1966" i="3"/>
  <c r="AV1422" i="3"/>
  <c r="AV1358" i="3"/>
  <c r="AW1688" i="3"/>
  <c r="AX545" i="3"/>
  <c r="AW545" i="3"/>
  <c r="AV545" i="3"/>
  <c r="AU545" i="3"/>
  <c r="AX540" i="3"/>
  <c r="AW540" i="3"/>
  <c r="AV540" i="3"/>
  <c r="AU540" i="3"/>
  <c r="AW532" i="3"/>
  <c r="AV532" i="3"/>
  <c r="AX532" i="3"/>
  <c r="AX524" i="3"/>
  <c r="AW524" i="3"/>
  <c r="AV524" i="3"/>
  <c r="AU524" i="3"/>
  <c r="AX515" i="3"/>
  <c r="AW515" i="3"/>
  <c r="AV515" i="3"/>
  <c r="AU515" i="3"/>
  <c r="AX510" i="3"/>
  <c r="AW510" i="3"/>
  <c r="AU510" i="3"/>
  <c r="AV510" i="3"/>
  <c r="AX502" i="3"/>
  <c r="AW502" i="3"/>
  <c r="AU502" i="3"/>
  <c r="AV502" i="3"/>
  <c r="AX498" i="3"/>
  <c r="AW498" i="3"/>
  <c r="AV498" i="3"/>
  <c r="AU498" i="3"/>
  <c r="AX490" i="3"/>
  <c r="AW490" i="3"/>
  <c r="AV490" i="3"/>
  <c r="AU490" i="3"/>
  <c r="AX482" i="3"/>
  <c r="AW482" i="3"/>
  <c r="AV482" i="3"/>
  <c r="AU482" i="3"/>
  <c r="AX474" i="3"/>
  <c r="AW474" i="3"/>
  <c r="AV474" i="3"/>
  <c r="AU474" i="3"/>
  <c r="AX470" i="3"/>
  <c r="AW470" i="3"/>
  <c r="AU470" i="3"/>
  <c r="AX462" i="3"/>
  <c r="AW462" i="3"/>
  <c r="AU462" i="3"/>
  <c r="AV462" i="3"/>
  <c r="AX458" i="3"/>
  <c r="AW458" i="3"/>
  <c r="AV458" i="3"/>
  <c r="AU458" i="3"/>
  <c r="AX450" i="3"/>
  <c r="AW450" i="3"/>
  <c r="AV450" i="3"/>
  <c r="AU450" i="3"/>
  <c r="AX442" i="3"/>
  <c r="AW442" i="3"/>
  <c r="AV442" i="3"/>
  <c r="AU442" i="3"/>
  <c r="AX434" i="3"/>
  <c r="AW434" i="3"/>
  <c r="AV434" i="3"/>
  <c r="AU434" i="3"/>
  <c r="AX426" i="3"/>
  <c r="AW426" i="3"/>
  <c r="AV426" i="3"/>
  <c r="AU426" i="3"/>
  <c r="AX414" i="3"/>
  <c r="AW414" i="3"/>
  <c r="AU414" i="3"/>
  <c r="AV414" i="3"/>
  <c r="AX406" i="3"/>
  <c r="AW406" i="3"/>
  <c r="AU406" i="3"/>
  <c r="AX397" i="3"/>
  <c r="AV397" i="3"/>
  <c r="AW397" i="3"/>
  <c r="AU397" i="3"/>
  <c r="AX389" i="3"/>
  <c r="AW389" i="3"/>
  <c r="AV389" i="3"/>
  <c r="AU389" i="3"/>
  <c r="AX381" i="3"/>
  <c r="AV381" i="3"/>
  <c r="AW381" i="3"/>
  <c r="AU381" i="3"/>
  <c r="AX377" i="3"/>
  <c r="AW377" i="3"/>
  <c r="AV377" i="3"/>
  <c r="AX368" i="3"/>
  <c r="AW368" i="3"/>
  <c r="AV368" i="3"/>
  <c r="AU368" i="3"/>
  <c r="AX364" i="3"/>
  <c r="AW364" i="3"/>
  <c r="AV364" i="3"/>
  <c r="AU364" i="3"/>
  <c r="AX360" i="3"/>
  <c r="AW360" i="3"/>
  <c r="AV360" i="3"/>
  <c r="AU360" i="3"/>
  <c r="AX348" i="3"/>
  <c r="AW348" i="3"/>
  <c r="AV348" i="3"/>
  <c r="AU348" i="3"/>
  <c r="AX339" i="3"/>
  <c r="AV339" i="3"/>
  <c r="AU339" i="3"/>
  <c r="AW339" i="3"/>
  <c r="AX335" i="3"/>
  <c r="AW335" i="3"/>
  <c r="AV335" i="3"/>
  <c r="AU335" i="3"/>
  <c r="AX327" i="3"/>
  <c r="AW327" i="3"/>
  <c r="AV327" i="3"/>
  <c r="AU327" i="3"/>
  <c r="AX319" i="3"/>
  <c r="AW319" i="3"/>
  <c r="AV319" i="3"/>
  <c r="AU319" i="3"/>
  <c r="AX315" i="3"/>
  <c r="AW315" i="3"/>
  <c r="AV315" i="3"/>
  <c r="AU315" i="3"/>
  <c r="AX307" i="3"/>
  <c r="AV307" i="3"/>
  <c r="AW307" i="3"/>
  <c r="AU307" i="3"/>
  <c r="AX303" i="3"/>
  <c r="AW303" i="3"/>
  <c r="AV303" i="3"/>
  <c r="AU303" i="3"/>
  <c r="AX291" i="3"/>
  <c r="AW291" i="3"/>
  <c r="AV291" i="3"/>
  <c r="AU291" i="3"/>
  <c r="AX283" i="3"/>
  <c r="AW283" i="3"/>
  <c r="AV283" i="3"/>
  <c r="AU283" i="3"/>
  <c r="AX275" i="3"/>
  <c r="AW275" i="3"/>
  <c r="AV275" i="3"/>
  <c r="AU275" i="3"/>
  <c r="AX267" i="3"/>
  <c r="AW267" i="3"/>
  <c r="AV267" i="3"/>
  <c r="AU267" i="3"/>
  <c r="AX263" i="3"/>
  <c r="AW263" i="3"/>
  <c r="AV263" i="3"/>
  <c r="AU263" i="3"/>
  <c r="AX251" i="3"/>
  <c r="AW251" i="3"/>
  <c r="AV251" i="3"/>
  <c r="AU251" i="3"/>
  <c r="AX247" i="3"/>
  <c r="AW247" i="3"/>
  <c r="AV247" i="3"/>
  <c r="AU247" i="3"/>
  <c r="AX239" i="3"/>
  <c r="AW239" i="3"/>
  <c r="AV239" i="3"/>
  <c r="AU239" i="3"/>
  <c r="AX235" i="3"/>
  <c r="AW235" i="3"/>
  <c r="AV235" i="3"/>
  <c r="AU235" i="3"/>
  <c r="AX227" i="3"/>
  <c r="AW227" i="3"/>
  <c r="AV227" i="3"/>
  <c r="AU227" i="3"/>
  <c r="AX219" i="3"/>
  <c r="AW219" i="3"/>
  <c r="AV219" i="3"/>
  <c r="AU219" i="3"/>
  <c r="AX215" i="3"/>
  <c r="AV215" i="3"/>
  <c r="AU215" i="3"/>
  <c r="AW215" i="3"/>
  <c r="AX207" i="3"/>
  <c r="AW207" i="3"/>
  <c r="AV207" i="3"/>
  <c r="AU207" i="3"/>
  <c r="AX199" i="3"/>
  <c r="AV199" i="3"/>
  <c r="AW199" i="3"/>
  <c r="AU199" i="3"/>
  <c r="AX186" i="3"/>
  <c r="AW186" i="3"/>
  <c r="AV186" i="3"/>
  <c r="AX177" i="3"/>
  <c r="AW177" i="3"/>
  <c r="AU177" i="3"/>
  <c r="AV177" i="3"/>
  <c r="AX173" i="3"/>
  <c r="AV173" i="3"/>
  <c r="AU173" i="3"/>
  <c r="AW173" i="3"/>
  <c r="AW161" i="3"/>
  <c r="AX161" i="3"/>
  <c r="AU161" i="3"/>
  <c r="AV161" i="3"/>
  <c r="AX153" i="3"/>
  <c r="AW153" i="3"/>
  <c r="AU153" i="3"/>
  <c r="AV153" i="3"/>
  <c r="AX144" i="3"/>
  <c r="AW144" i="3"/>
  <c r="AU144" i="3"/>
  <c r="AV144" i="3"/>
  <c r="AX140" i="3"/>
  <c r="AW140" i="3"/>
  <c r="AV140" i="3"/>
  <c r="AU140" i="3"/>
  <c r="AX128" i="3"/>
  <c r="AW128" i="3"/>
  <c r="AU128" i="3"/>
  <c r="AV128" i="3"/>
  <c r="AX116" i="3"/>
  <c r="AW116" i="3"/>
  <c r="AV116" i="3"/>
  <c r="AU116" i="3"/>
  <c r="AX108" i="3"/>
  <c r="AW108" i="3"/>
  <c r="AV108" i="3"/>
  <c r="AU108" i="3"/>
  <c r="AX100" i="3"/>
  <c r="AW100" i="3"/>
  <c r="AV100" i="3"/>
  <c r="AU100" i="3"/>
  <c r="AX92" i="3"/>
  <c r="AW92" i="3"/>
  <c r="AV92" i="3"/>
  <c r="AU92" i="3"/>
  <c r="AX84" i="3"/>
  <c r="AW84" i="3"/>
  <c r="AV84" i="3"/>
  <c r="AU84" i="3"/>
  <c r="AX76" i="3"/>
  <c r="AW76" i="3"/>
  <c r="AV76" i="3"/>
  <c r="AU76" i="3"/>
  <c r="AX64" i="3"/>
  <c r="AW64" i="3"/>
  <c r="AU64" i="3"/>
  <c r="AV64" i="3"/>
  <c r="AX56" i="3"/>
  <c r="AW56" i="3"/>
  <c r="AU56" i="3"/>
  <c r="AX48" i="3"/>
  <c r="AW48" i="3"/>
  <c r="AU48" i="3"/>
  <c r="AV48" i="3"/>
  <c r="AX44" i="3"/>
  <c r="AW44" i="3"/>
  <c r="AV44" i="3"/>
  <c r="AU44" i="3"/>
  <c r="AX40" i="3"/>
  <c r="AW40" i="3"/>
  <c r="AU40" i="3"/>
  <c r="AX32" i="3"/>
  <c r="AW32" i="3"/>
  <c r="AU32" i="3"/>
  <c r="AV32" i="3"/>
  <c r="AX16" i="3"/>
  <c r="AW16" i="3"/>
  <c r="AU16" i="3"/>
  <c r="AV16" i="3"/>
  <c r="AX8" i="3"/>
  <c r="AW8" i="3"/>
  <c r="AU8" i="3"/>
  <c r="AQ1768" i="3"/>
  <c r="AU191" i="3"/>
  <c r="AU1885" i="3"/>
  <c r="AU1853" i="3"/>
  <c r="AU1757" i="3"/>
  <c r="AU1085" i="3"/>
  <c r="AU964" i="3"/>
  <c r="AU815" i="3"/>
  <c r="AU751" i="3"/>
  <c r="AU623" i="3"/>
  <c r="AU532" i="3"/>
  <c r="AU340" i="3"/>
  <c r="AU308" i="3"/>
  <c r="AU276" i="3"/>
  <c r="AU244" i="3"/>
  <c r="AU212" i="3"/>
  <c r="AV40" i="3"/>
  <c r="AV8" i="3"/>
  <c r="AV1929" i="3"/>
  <c r="AV1897" i="3"/>
  <c r="AV1833" i="3"/>
  <c r="AV1801" i="3"/>
  <c r="AV1008" i="3"/>
  <c r="AV390" i="3"/>
  <c r="AW1928" i="3"/>
  <c r="AW1800" i="3"/>
  <c r="AW1672" i="3"/>
  <c r="AX1431" i="3"/>
  <c r="AV1431" i="3"/>
  <c r="AU1431" i="3"/>
  <c r="AW1431" i="3"/>
  <c r="AX3" i="3"/>
  <c r="AW3" i="3"/>
  <c r="AU3" i="3"/>
  <c r="AX2049" i="3"/>
  <c r="AW2049" i="3"/>
  <c r="AV2049" i="3"/>
  <c r="AU2049" i="3"/>
  <c r="AW2045" i="3"/>
  <c r="AX2045" i="3"/>
  <c r="AV2045" i="3"/>
  <c r="AX2041" i="3"/>
  <c r="AW2041" i="3"/>
  <c r="AU2041" i="3"/>
  <c r="AW2037" i="3"/>
  <c r="AX2037" i="3"/>
  <c r="AV2037" i="3"/>
  <c r="AX2033" i="3"/>
  <c r="AW2033" i="3"/>
  <c r="AV2033" i="3"/>
  <c r="AU2033" i="3"/>
  <c r="AX2029" i="3"/>
  <c r="AW2029" i="3"/>
  <c r="AV2029" i="3"/>
  <c r="AX2025" i="3"/>
  <c r="AW2025" i="3"/>
  <c r="AU2025" i="3"/>
  <c r="AW2021" i="3"/>
  <c r="AX2021" i="3"/>
  <c r="AV2021" i="3"/>
  <c r="AX2017" i="3"/>
  <c r="AW2017" i="3"/>
  <c r="AV2017" i="3"/>
  <c r="AU2017" i="3"/>
  <c r="AX2012" i="3"/>
  <c r="AV2012" i="3"/>
  <c r="AW2012" i="3"/>
  <c r="AU2012" i="3"/>
  <c r="AX2008" i="3"/>
  <c r="AV2008" i="3"/>
  <c r="AX2004" i="3"/>
  <c r="AV2004" i="3"/>
  <c r="AW2004" i="3"/>
  <c r="AU2004" i="3"/>
  <c r="AV2000" i="3"/>
  <c r="AW2000" i="3"/>
  <c r="AX2000" i="3"/>
  <c r="AX1996" i="3"/>
  <c r="AV1996" i="3"/>
  <c r="AW1996" i="3"/>
  <c r="AU1996" i="3"/>
  <c r="AX1992" i="3"/>
  <c r="AV1992" i="3"/>
  <c r="AX1988" i="3"/>
  <c r="AV1988" i="3"/>
  <c r="AW1988" i="3"/>
  <c r="AU1988" i="3"/>
  <c r="AX1984" i="3"/>
  <c r="AV1984" i="3"/>
  <c r="AW1984" i="3"/>
  <c r="AX1980" i="3"/>
  <c r="AV1980" i="3"/>
  <c r="AW1980" i="3"/>
  <c r="AU1980" i="3"/>
  <c r="AX1976" i="3"/>
  <c r="AV1976" i="3"/>
  <c r="AW1976" i="3"/>
  <c r="AX1972" i="3"/>
  <c r="AV1972" i="3"/>
  <c r="AW1972" i="3"/>
  <c r="AU1972" i="3"/>
  <c r="AX1968" i="3"/>
  <c r="AV1968" i="3"/>
  <c r="AW1968" i="3"/>
  <c r="AX1964" i="3"/>
  <c r="AV1964" i="3"/>
  <c r="AW1964" i="3"/>
  <c r="AU1964" i="3"/>
  <c r="AX1959" i="3"/>
  <c r="AW1959" i="3"/>
  <c r="AV1959" i="3"/>
  <c r="AU1959" i="3"/>
  <c r="AX1955" i="3"/>
  <c r="AV1955" i="3"/>
  <c r="AU1955" i="3"/>
  <c r="AW1955" i="3"/>
  <c r="AX1951" i="3"/>
  <c r="AW1951" i="3"/>
  <c r="AV1951" i="3"/>
  <c r="AU1951" i="3"/>
  <c r="AX1947" i="3"/>
  <c r="AV1947" i="3"/>
  <c r="AU1947" i="3"/>
  <c r="AW1947" i="3"/>
  <c r="AX1943" i="3"/>
  <c r="AW1943" i="3"/>
  <c r="AV1943" i="3"/>
  <c r="AU1943" i="3"/>
  <c r="AX1939" i="3"/>
  <c r="AV1939" i="3"/>
  <c r="AU1939" i="3"/>
  <c r="AW1939" i="3"/>
  <c r="AX1935" i="3"/>
  <c r="AW1935" i="3"/>
  <c r="AV1935" i="3"/>
  <c r="AU1935" i="3"/>
  <c r="AX1931" i="3"/>
  <c r="AV1931" i="3"/>
  <c r="AU1931" i="3"/>
  <c r="AW1931" i="3"/>
  <c r="AX1927" i="3"/>
  <c r="AW1927" i="3"/>
  <c r="AV1927" i="3"/>
  <c r="AU1927" i="3"/>
  <c r="AX1923" i="3"/>
  <c r="AV1923" i="3"/>
  <c r="AU1923" i="3"/>
  <c r="AW1923" i="3"/>
  <c r="AX1919" i="3"/>
  <c r="AW1919" i="3"/>
  <c r="AV1919" i="3"/>
  <c r="AU1919" i="3"/>
  <c r="AX1915" i="3"/>
  <c r="AV1915" i="3"/>
  <c r="AU1915" i="3"/>
  <c r="AW1915" i="3"/>
  <c r="AX1911" i="3"/>
  <c r="AW1911" i="3"/>
  <c r="AV1911" i="3"/>
  <c r="AU1911" i="3"/>
  <c r="AX1907" i="3"/>
  <c r="AV1907" i="3"/>
  <c r="AU1907" i="3"/>
  <c r="AW1907" i="3"/>
  <c r="AX1903" i="3"/>
  <c r="AW1903" i="3"/>
  <c r="AV1903" i="3"/>
  <c r="AU1903" i="3"/>
  <c r="AX1899" i="3"/>
  <c r="AV1899" i="3"/>
  <c r="AU1899" i="3"/>
  <c r="AW1899" i="3"/>
  <c r="AX1895" i="3"/>
  <c r="AW1895" i="3"/>
  <c r="AV1895" i="3"/>
  <c r="AU1895" i="3"/>
  <c r="AX1891" i="3"/>
  <c r="AV1891" i="3"/>
  <c r="AU1891" i="3"/>
  <c r="AW1891" i="3"/>
  <c r="AX1887" i="3"/>
  <c r="AW1887" i="3"/>
  <c r="AV1887" i="3"/>
  <c r="AU1887" i="3"/>
  <c r="AX1883" i="3"/>
  <c r="AV1883" i="3"/>
  <c r="AU1883" i="3"/>
  <c r="AW1883" i="3"/>
  <c r="AX1879" i="3"/>
  <c r="AW1879" i="3"/>
  <c r="AV1879" i="3"/>
  <c r="AU1879" i="3"/>
  <c r="AX1875" i="3"/>
  <c r="AV1875" i="3"/>
  <c r="AU1875" i="3"/>
  <c r="AW1875" i="3"/>
  <c r="AX1871" i="3"/>
  <c r="AW1871" i="3"/>
  <c r="AV1871" i="3"/>
  <c r="AU1871" i="3"/>
  <c r="AX1867" i="3"/>
  <c r="AV1867" i="3"/>
  <c r="AU1867" i="3"/>
  <c r="AW1867" i="3"/>
  <c r="AX1863" i="3"/>
  <c r="AW1863" i="3"/>
  <c r="AV1863" i="3"/>
  <c r="AU1863" i="3"/>
  <c r="AX1859" i="3"/>
  <c r="AV1859" i="3"/>
  <c r="AU1859" i="3"/>
  <c r="AW1859" i="3"/>
  <c r="AX1855" i="3"/>
  <c r="AW1855" i="3"/>
  <c r="AV1855" i="3"/>
  <c r="AU1855" i="3"/>
  <c r="AX1851" i="3"/>
  <c r="AV1851" i="3"/>
  <c r="AU1851" i="3"/>
  <c r="AW1851" i="3"/>
  <c r="AX1847" i="3"/>
  <c r="AW1847" i="3"/>
  <c r="AV1847" i="3"/>
  <c r="AU1847" i="3"/>
  <c r="AX1843" i="3"/>
  <c r="AV1843" i="3"/>
  <c r="AU1843" i="3"/>
  <c r="AW1843" i="3"/>
  <c r="AX1839" i="3"/>
  <c r="AW1839" i="3"/>
  <c r="AV1839" i="3"/>
  <c r="AU1839" i="3"/>
  <c r="AX1835" i="3"/>
  <c r="AV1835" i="3"/>
  <c r="AU1835" i="3"/>
  <c r="AW1835" i="3"/>
  <c r="AX1831" i="3"/>
  <c r="AW1831" i="3"/>
  <c r="AV1831" i="3"/>
  <c r="AU1831" i="3"/>
  <c r="AX1827" i="3"/>
  <c r="AV1827" i="3"/>
  <c r="AU1827" i="3"/>
  <c r="AW1827" i="3"/>
  <c r="AX1823" i="3"/>
  <c r="AW1823" i="3"/>
  <c r="AV1823" i="3"/>
  <c r="AU1823" i="3"/>
  <c r="AX1819" i="3"/>
  <c r="AV1819" i="3"/>
  <c r="AU1819" i="3"/>
  <c r="AW1819" i="3"/>
  <c r="AX1815" i="3"/>
  <c r="AW1815" i="3"/>
  <c r="AV1815" i="3"/>
  <c r="AU1815" i="3"/>
  <c r="AX1811" i="3"/>
  <c r="AV1811" i="3"/>
  <c r="AU1811" i="3"/>
  <c r="AW1811" i="3"/>
  <c r="AX1807" i="3"/>
  <c r="AW1807" i="3"/>
  <c r="AV1807" i="3"/>
  <c r="AU1807" i="3"/>
  <c r="AX1803" i="3"/>
  <c r="AV1803" i="3"/>
  <c r="AU1803" i="3"/>
  <c r="AW1803" i="3"/>
  <c r="AX1799" i="3"/>
  <c r="AW1799" i="3"/>
  <c r="AV1799" i="3"/>
  <c r="AU1799" i="3"/>
  <c r="AX1795" i="3"/>
  <c r="AV1795" i="3"/>
  <c r="AU1795" i="3"/>
  <c r="AW1795" i="3"/>
  <c r="AX1791" i="3"/>
  <c r="AW1791" i="3"/>
  <c r="AV1791" i="3"/>
  <c r="AU1791" i="3"/>
  <c r="AX1787" i="3"/>
  <c r="AV1787" i="3"/>
  <c r="AU1787" i="3"/>
  <c r="AW1787" i="3"/>
  <c r="AX1783" i="3"/>
  <c r="AW1783" i="3"/>
  <c r="AV1783" i="3"/>
  <c r="AU1783" i="3"/>
  <c r="AX1779" i="3"/>
  <c r="AV1779" i="3"/>
  <c r="AU1779" i="3"/>
  <c r="AW1779" i="3"/>
  <c r="AX1775" i="3"/>
  <c r="AW1775" i="3"/>
  <c r="AV1775" i="3"/>
  <c r="AU1775" i="3"/>
  <c r="AX1771" i="3"/>
  <c r="AV1771" i="3"/>
  <c r="AU1771" i="3"/>
  <c r="AW1771" i="3"/>
  <c r="AX1767" i="3"/>
  <c r="AW1767" i="3"/>
  <c r="AV1767" i="3"/>
  <c r="AU1767" i="3"/>
  <c r="AX1763" i="3"/>
  <c r="AV1763" i="3"/>
  <c r="AU1763" i="3"/>
  <c r="AW1763" i="3"/>
  <c r="AX1759" i="3"/>
  <c r="AW1759" i="3"/>
  <c r="AV1759" i="3"/>
  <c r="AU1759" i="3"/>
  <c r="AX1755" i="3"/>
  <c r="AV1755" i="3"/>
  <c r="AU1755" i="3"/>
  <c r="AW1755" i="3"/>
  <c r="AX1751" i="3"/>
  <c r="AW1751" i="3"/>
  <c r="AV1751" i="3"/>
  <c r="AU1751" i="3"/>
  <c r="AX1747" i="3"/>
  <c r="AV1747" i="3"/>
  <c r="AU1747" i="3"/>
  <c r="AW1747" i="3"/>
  <c r="AX1743" i="3"/>
  <c r="AW1743" i="3"/>
  <c r="AV1743" i="3"/>
  <c r="AU1743" i="3"/>
  <c r="AX1739" i="3"/>
  <c r="AV1739" i="3"/>
  <c r="AU1739" i="3"/>
  <c r="AW1739" i="3"/>
  <c r="AX1735" i="3"/>
  <c r="AW1735" i="3"/>
  <c r="AV1735" i="3"/>
  <c r="AU1735" i="3"/>
  <c r="AX1731" i="3"/>
  <c r="AV1731" i="3"/>
  <c r="AU1731" i="3"/>
  <c r="AW1731" i="3"/>
  <c r="AX1727" i="3"/>
  <c r="AW1727" i="3"/>
  <c r="AV1727" i="3"/>
  <c r="AU1727" i="3"/>
  <c r="AX1723" i="3"/>
  <c r="AV1723" i="3"/>
  <c r="AU1723" i="3"/>
  <c r="AW1723" i="3"/>
  <c r="AX1719" i="3"/>
  <c r="AW1719" i="3"/>
  <c r="AV1719" i="3"/>
  <c r="AU1719" i="3"/>
  <c r="AX1715" i="3"/>
  <c r="AV1715" i="3"/>
  <c r="AU1715" i="3"/>
  <c r="AW1715" i="3"/>
  <c r="AX1711" i="3"/>
  <c r="AW1711" i="3"/>
  <c r="AV1711" i="3"/>
  <c r="AU1711" i="3"/>
  <c r="AX1707" i="3"/>
  <c r="AV1707" i="3"/>
  <c r="AU1707" i="3"/>
  <c r="AW1707" i="3"/>
  <c r="AX1703" i="3"/>
  <c r="AW1703" i="3"/>
  <c r="AV1703" i="3"/>
  <c r="AU1703" i="3"/>
  <c r="AX1698" i="3"/>
  <c r="AW1698" i="3"/>
  <c r="AV1698" i="3"/>
  <c r="AU1698" i="3"/>
  <c r="AX1694" i="3"/>
  <c r="AW1694" i="3"/>
  <c r="AU1694" i="3"/>
  <c r="AX1690" i="3"/>
  <c r="AW1690" i="3"/>
  <c r="AV1690" i="3"/>
  <c r="AU1690" i="3"/>
  <c r="AX1686" i="3"/>
  <c r="AW1686" i="3"/>
  <c r="AU1686" i="3"/>
  <c r="AV1686" i="3"/>
  <c r="AX1682" i="3"/>
  <c r="AW1682" i="3"/>
  <c r="AV1682" i="3"/>
  <c r="AU1682" i="3"/>
  <c r="AX1678" i="3"/>
  <c r="AW1678" i="3"/>
  <c r="AU1678" i="3"/>
  <c r="AX1674" i="3"/>
  <c r="AW1674" i="3"/>
  <c r="AV1674" i="3"/>
  <c r="AU1674" i="3"/>
  <c r="AX1670" i="3"/>
  <c r="AW1670" i="3"/>
  <c r="AU1670" i="3"/>
  <c r="AV1670" i="3"/>
  <c r="AX1666" i="3"/>
  <c r="AW1666" i="3"/>
  <c r="AV1666" i="3"/>
  <c r="AU1666" i="3"/>
  <c r="AX1662" i="3"/>
  <c r="AW1662" i="3"/>
  <c r="AU1662" i="3"/>
  <c r="AX1658" i="3"/>
  <c r="AW1658" i="3"/>
  <c r="AV1658" i="3"/>
  <c r="AU1658" i="3"/>
  <c r="AX1654" i="3"/>
  <c r="AW1654" i="3"/>
  <c r="AU1654" i="3"/>
  <c r="AV1654" i="3"/>
  <c r="AX1650" i="3"/>
  <c r="AW1650" i="3"/>
  <c r="AV1650" i="3"/>
  <c r="AU1650" i="3"/>
  <c r="AX1646" i="3"/>
  <c r="AW1646" i="3"/>
  <c r="AU1646" i="3"/>
  <c r="AX1642" i="3"/>
  <c r="AW1642" i="3"/>
  <c r="AV1642" i="3"/>
  <c r="AU1642" i="3"/>
  <c r="AX1638" i="3"/>
  <c r="AW1638" i="3"/>
  <c r="AU1638" i="3"/>
  <c r="AV1638" i="3"/>
  <c r="AX1634" i="3"/>
  <c r="AW1634" i="3"/>
  <c r="AV1634" i="3"/>
  <c r="AU1634" i="3"/>
  <c r="AX1630" i="3"/>
  <c r="AW1630" i="3"/>
  <c r="AU1630" i="3"/>
  <c r="AX1626" i="3"/>
  <c r="AW1626" i="3"/>
  <c r="AV1626" i="3"/>
  <c r="AU1626" i="3"/>
  <c r="AX1622" i="3"/>
  <c r="AW1622" i="3"/>
  <c r="AU1622" i="3"/>
  <c r="AV1622" i="3"/>
  <c r="AX1618" i="3"/>
  <c r="AW1618" i="3"/>
  <c r="AV1618" i="3"/>
  <c r="AU1618" i="3"/>
  <c r="AX1614" i="3"/>
  <c r="AW1614" i="3"/>
  <c r="AU1614" i="3"/>
  <c r="AX1610" i="3"/>
  <c r="AW1610" i="3"/>
  <c r="AV1610" i="3"/>
  <c r="AU1610" i="3"/>
  <c r="AX1606" i="3"/>
  <c r="AW1606" i="3"/>
  <c r="AU1606" i="3"/>
  <c r="AV1606" i="3"/>
  <c r="AX1602" i="3"/>
  <c r="AW1602" i="3"/>
  <c r="AV1602" i="3"/>
  <c r="AU1602" i="3"/>
  <c r="AX1598" i="3"/>
  <c r="AW1598" i="3"/>
  <c r="AU1598" i="3"/>
  <c r="AX1594" i="3"/>
  <c r="AW1594" i="3"/>
  <c r="AV1594" i="3"/>
  <c r="AU1594" i="3"/>
  <c r="AX1590" i="3"/>
  <c r="AW1590" i="3"/>
  <c r="AU1590" i="3"/>
  <c r="AV1590" i="3"/>
  <c r="AX1586" i="3"/>
  <c r="AW1586" i="3"/>
  <c r="AV1586" i="3"/>
  <c r="AU1586" i="3"/>
  <c r="AX1582" i="3"/>
  <c r="AW1582" i="3"/>
  <c r="AU1582" i="3"/>
  <c r="AX1578" i="3"/>
  <c r="AW1578" i="3"/>
  <c r="AV1578" i="3"/>
  <c r="AU1578" i="3"/>
  <c r="AX1574" i="3"/>
  <c r="AW1574" i="3"/>
  <c r="AU1574" i="3"/>
  <c r="AV1574" i="3"/>
  <c r="AX1570" i="3"/>
  <c r="AW1570" i="3"/>
  <c r="AV1570" i="3"/>
  <c r="AU1570" i="3"/>
  <c r="AX1566" i="3"/>
  <c r="AW1566" i="3"/>
  <c r="AU1566" i="3"/>
  <c r="AX1562" i="3"/>
  <c r="AW1562" i="3"/>
  <c r="AV1562" i="3"/>
  <c r="AU1562" i="3"/>
  <c r="AX1558" i="3"/>
  <c r="AW1558" i="3"/>
  <c r="AU1558" i="3"/>
  <c r="AV1558" i="3"/>
  <c r="AX1554" i="3"/>
  <c r="AW1554" i="3"/>
  <c r="AV1554" i="3"/>
  <c r="AU1554" i="3"/>
  <c r="AX1550" i="3"/>
  <c r="AW1550" i="3"/>
  <c r="AU1550" i="3"/>
  <c r="AX1546" i="3"/>
  <c r="AW1546" i="3"/>
  <c r="AV1546" i="3"/>
  <c r="AU1546" i="3"/>
  <c r="AX1542" i="3"/>
  <c r="AW1542" i="3"/>
  <c r="AU1542" i="3"/>
  <c r="AV1542" i="3"/>
  <c r="AX1538" i="3"/>
  <c r="AW1538" i="3"/>
  <c r="AV1538" i="3"/>
  <c r="AU1538" i="3"/>
  <c r="AX1534" i="3"/>
  <c r="AW1534" i="3"/>
  <c r="AU1534" i="3"/>
  <c r="AX1530" i="3"/>
  <c r="AW1530" i="3"/>
  <c r="AV1530" i="3"/>
  <c r="AU1530" i="3"/>
  <c r="AX1526" i="3"/>
  <c r="AW1526" i="3"/>
  <c r="AU1526" i="3"/>
  <c r="AV1526" i="3"/>
  <c r="AX1522" i="3"/>
  <c r="AW1522" i="3"/>
  <c r="AV1522" i="3"/>
  <c r="AU1522" i="3"/>
  <c r="AX1518" i="3"/>
  <c r="AW1518" i="3"/>
  <c r="AU1518" i="3"/>
  <c r="AX1514" i="3"/>
  <c r="AW1514" i="3"/>
  <c r="AV1514" i="3"/>
  <c r="AU1514" i="3"/>
  <c r="AX1510" i="3"/>
  <c r="AW1510" i="3"/>
  <c r="AU1510" i="3"/>
  <c r="AV1510" i="3"/>
  <c r="AX1506" i="3"/>
  <c r="AW1506" i="3"/>
  <c r="AV1506" i="3"/>
  <c r="AU1506" i="3"/>
  <c r="AX1502" i="3"/>
  <c r="AW1502" i="3"/>
  <c r="AU1502" i="3"/>
  <c r="AX1498" i="3"/>
  <c r="AW1498" i="3"/>
  <c r="AV1498" i="3"/>
  <c r="AU1498" i="3"/>
  <c r="AX1494" i="3"/>
  <c r="AW1494" i="3"/>
  <c r="AU1494" i="3"/>
  <c r="AV1494" i="3"/>
  <c r="AX1490" i="3"/>
  <c r="AW1490" i="3"/>
  <c r="AV1490" i="3"/>
  <c r="AU1490" i="3"/>
  <c r="AX1486" i="3"/>
  <c r="AW1486" i="3"/>
  <c r="AU1486" i="3"/>
  <c r="AX1482" i="3"/>
  <c r="AW1482" i="3"/>
  <c r="AV1482" i="3"/>
  <c r="AU1482" i="3"/>
  <c r="AX1478" i="3"/>
  <c r="AW1478" i="3"/>
  <c r="AU1478" i="3"/>
  <c r="AV1478" i="3"/>
  <c r="AX1474" i="3"/>
  <c r="AW1474" i="3"/>
  <c r="AV1474" i="3"/>
  <c r="AU1474" i="3"/>
  <c r="AX1470" i="3"/>
  <c r="AW1470" i="3"/>
  <c r="AU1470" i="3"/>
  <c r="AX1466" i="3"/>
  <c r="AW1466" i="3"/>
  <c r="AV1466" i="3"/>
  <c r="AU1466" i="3"/>
  <c r="AX1462" i="3"/>
  <c r="AW1462" i="3"/>
  <c r="AU1462" i="3"/>
  <c r="AV1462" i="3"/>
  <c r="AX1458" i="3"/>
  <c r="AW1458" i="3"/>
  <c r="AV1458" i="3"/>
  <c r="AU1458" i="3"/>
  <c r="AX1454" i="3"/>
  <c r="AW1454" i="3"/>
  <c r="AU1454" i="3"/>
  <c r="AX1449" i="3"/>
  <c r="AW1449" i="3"/>
  <c r="AU1449" i="3"/>
  <c r="AW1445" i="3"/>
  <c r="AX1445" i="3"/>
  <c r="AV1445" i="3"/>
  <c r="AX1441" i="3"/>
  <c r="AW1441" i="3"/>
  <c r="AV1441" i="3"/>
  <c r="AU1441" i="3"/>
  <c r="AX1437" i="3"/>
  <c r="AV1437" i="3"/>
  <c r="AX1433" i="3"/>
  <c r="AW1433" i="3"/>
  <c r="AU1433" i="3"/>
  <c r="AX1428" i="3"/>
  <c r="AW1428" i="3"/>
  <c r="AV1428" i="3"/>
  <c r="AU1428" i="3"/>
  <c r="AW1424" i="3"/>
  <c r="AV1424" i="3"/>
  <c r="AX1424" i="3"/>
  <c r="AX1420" i="3"/>
  <c r="AV1420" i="3"/>
  <c r="AW1420" i="3"/>
  <c r="AU1420" i="3"/>
  <c r="AX1416" i="3"/>
  <c r="AV1416" i="3"/>
  <c r="AX1412" i="3"/>
  <c r="AW1412" i="3"/>
  <c r="AV1412" i="3"/>
  <c r="AU1412" i="3"/>
  <c r="AW1408" i="3"/>
  <c r="AX1408" i="3"/>
  <c r="AV1408" i="3"/>
  <c r="AX1404" i="3"/>
  <c r="AW1404" i="3"/>
  <c r="AV1404" i="3"/>
  <c r="AU1404" i="3"/>
  <c r="AX1400" i="3"/>
  <c r="AV1400" i="3"/>
  <c r="AW1400" i="3"/>
  <c r="AX1396" i="3"/>
  <c r="AW1396" i="3"/>
  <c r="AV1396" i="3"/>
  <c r="AU1396" i="3"/>
  <c r="AX1392" i="3"/>
  <c r="AW1392" i="3"/>
  <c r="AV1392" i="3"/>
  <c r="AX1388" i="3"/>
  <c r="AV1388" i="3"/>
  <c r="AW1388" i="3"/>
  <c r="AU1388" i="3"/>
  <c r="AX1384" i="3"/>
  <c r="AV1384" i="3"/>
  <c r="AW1384" i="3"/>
  <c r="AX1380" i="3"/>
  <c r="AW1380" i="3"/>
  <c r="AV1380" i="3"/>
  <c r="AU1380" i="3"/>
  <c r="AX1376" i="3"/>
  <c r="AW1376" i="3"/>
  <c r="AV1376" i="3"/>
  <c r="AX1372" i="3"/>
  <c r="AW1372" i="3"/>
  <c r="AV1372" i="3"/>
  <c r="AU1372" i="3"/>
  <c r="AX1368" i="3"/>
  <c r="AV1368" i="3"/>
  <c r="AW1368" i="3"/>
  <c r="AX1364" i="3"/>
  <c r="AW1364" i="3"/>
  <c r="AV1364" i="3"/>
  <c r="AU1364" i="3"/>
  <c r="AX1360" i="3"/>
  <c r="AW1360" i="3"/>
  <c r="AV1360" i="3"/>
  <c r="AX1356" i="3"/>
  <c r="AV1356" i="3"/>
  <c r="AW1356" i="3"/>
  <c r="AU1356" i="3"/>
  <c r="AX1352" i="3"/>
  <c r="AV1352" i="3"/>
  <c r="AX1348" i="3"/>
  <c r="AW1348" i="3"/>
  <c r="AV1348" i="3"/>
  <c r="AU1348" i="3"/>
  <c r="AX1344" i="3"/>
  <c r="AW1344" i="3"/>
  <c r="AV1344" i="3"/>
  <c r="AX1340" i="3"/>
  <c r="AW1340" i="3"/>
  <c r="AV1340" i="3"/>
  <c r="AU1340" i="3"/>
  <c r="AX1336" i="3"/>
  <c r="AV1336" i="3"/>
  <c r="AW1336" i="3"/>
  <c r="AX1332" i="3"/>
  <c r="AW1332" i="3"/>
  <c r="AV1332" i="3"/>
  <c r="AU1332" i="3"/>
  <c r="AX1328" i="3"/>
  <c r="AW1328" i="3"/>
  <c r="AV1328" i="3"/>
  <c r="AX1324" i="3"/>
  <c r="AV1324" i="3"/>
  <c r="AW1324" i="3"/>
  <c r="AU1324" i="3"/>
  <c r="AV1320" i="3"/>
  <c r="AX1320" i="3"/>
  <c r="AW1320" i="3"/>
  <c r="AX1316" i="3"/>
  <c r="AW1316" i="3"/>
  <c r="AV1316" i="3"/>
  <c r="AU1316" i="3"/>
  <c r="AX1312" i="3"/>
  <c r="AW1312" i="3"/>
  <c r="AV1312" i="3"/>
  <c r="AX1308" i="3"/>
  <c r="AW1308" i="3"/>
  <c r="AV1308" i="3"/>
  <c r="AU1308" i="3"/>
  <c r="AX1304" i="3"/>
  <c r="AV1304" i="3"/>
  <c r="AW1304" i="3"/>
  <c r="AX1300" i="3"/>
  <c r="AW1300" i="3"/>
  <c r="AV1300" i="3"/>
  <c r="AU1300" i="3"/>
  <c r="AX1296" i="3"/>
  <c r="AW1296" i="3"/>
  <c r="AV1296" i="3"/>
  <c r="AX1292" i="3"/>
  <c r="AV1292" i="3"/>
  <c r="AW1292" i="3"/>
  <c r="AU1292" i="3"/>
  <c r="AV1288" i="3"/>
  <c r="AW1288" i="3"/>
  <c r="AX1288" i="3"/>
  <c r="AX1284" i="3"/>
  <c r="AW1284" i="3"/>
  <c r="AV1284" i="3"/>
  <c r="AU1284" i="3"/>
  <c r="AX1280" i="3"/>
  <c r="AW1280" i="3"/>
  <c r="AV1280" i="3"/>
  <c r="AX1276" i="3"/>
  <c r="AW1276" i="3"/>
  <c r="AV1276" i="3"/>
  <c r="AU1276" i="3"/>
  <c r="AX1272" i="3"/>
  <c r="AV1272" i="3"/>
  <c r="AW1272" i="3"/>
  <c r="AX1268" i="3"/>
  <c r="AW1268" i="3"/>
  <c r="AV1268" i="3"/>
  <c r="AU1268" i="3"/>
  <c r="AX1264" i="3"/>
  <c r="AW1264" i="3"/>
  <c r="AV1264" i="3"/>
  <c r="AX1260" i="3"/>
  <c r="AW1260" i="3"/>
  <c r="AU1260" i="3"/>
  <c r="AV1256" i="3"/>
  <c r="AW1256" i="3"/>
  <c r="AX1256" i="3"/>
  <c r="AX1252" i="3"/>
  <c r="AW1252" i="3"/>
  <c r="AV1252" i="3"/>
  <c r="AU1252" i="3"/>
  <c r="AX1248" i="3"/>
  <c r="AW1248" i="3"/>
  <c r="AV1248" i="3"/>
  <c r="AX1244" i="3"/>
  <c r="AW1244" i="3"/>
  <c r="AV1244" i="3"/>
  <c r="AU1244" i="3"/>
  <c r="AX1240" i="3"/>
  <c r="AW1240" i="3"/>
  <c r="AV1240" i="3"/>
  <c r="AX1236" i="3"/>
  <c r="AW1236" i="3"/>
  <c r="AV1236" i="3"/>
  <c r="AU1236" i="3"/>
  <c r="AX1232" i="3"/>
  <c r="AW1232" i="3"/>
  <c r="AX1228" i="3"/>
  <c r="AW1228" i="3"/>
  <c r="AV1228" i="3"/>
  <c r="AU1228" i="3"/>
  <c r="AX1224" i="3"/>
  <c r="AV1224" i="3"/>
  <c r="AW1224" i="3"/>
  <c r="AX1220" i="3"/>
  <c r="AW1220" i="3"/>
  <c r="AV1220" i="3"/>
  <c r="AU1220" i="3"/>
  <c r="AX1216" i="3"/>
  <c r="AW1216" i="3"/>
  <c r="AV1216" i="3"/>
  <c r="AX1212" i="3"/>
  <c r="AW1212" i="3"/>
  <c r="AV1212" i="3"/>
  <c r="AU1212" i="3"/>
  <c r="AX1208" i="3"/>
  <c r="AW1208" i="3"/>
  <c r="AV1208" i="3"/>
  <c r="AX1204" i="3"/>
  <c r="AW1204" i="3"/>
  <c r="AV1204" i="3"/>
  <c r="AU1204" i="3"/>
  <c r="AX1200" i="3"/>
  <c r="AW1200" i="3"/>
  <c r="AV1200" i="3"/>
  <c r="AX1196" i="3"/>
  <c r="AW1196" i="3"/>
  <c r="AU1196" i="3"/>
  <c r="AV1192" i="3"/>
  <c r="AW1192" i="3"/>
  <c r="AX1192" i="3"/>
  <c r="AX1188" i="3"/>
  <c r="AW1188" i="3"/>
  <c r="AV1188" i="3"/>
  <c r="AU1188" i="3"/>
  <c r="AX1184" i="3"/>
  <c r="AW1184" i="3"/>
  <c r="AV1184" i="3"/>
  <c r="AX1180" i="3"/>
  <c r="AW1180" i="3"/>
  <c r="AV1180" i="3"/>
  <c r="AU1180" i="3"/>
  <c r="AX1176" i="3"/>
  <c r="AW1176" i="3"/>
  <c r="AV1176" i="3"/>
  <c r="AX1172" i="3"/>
  <c r="AW1172" i="3"/>
  <c r="AV1172" i="3"/>
  <c r="AU1172" i="3"/>
  <c r="AX1168" i="3"/>
  <c r="AW1168" i="3"/>
  <c r="AX1164" i="3"/>
  <c r="AW1164" i="3"/>
  <c r="AV1164" i="3"/>
  <c r="AU1164" i="3"/>
  <c r="AV1160" i="3"/>
  <c r="AX1160" i="3"/>
  <c r="AX1156" i="3"/>
  <c r="AW1156" i="3"/>
  <c r="AV1156" i="3"/>
  <c r="AU1156" i="3"/>
  <c r="AX1152" i="3"/>
  <c r="AW1152" i="3"/>
  <c r="AV1152" i="3"/>
  <c r="AX1148" i="3"/>
  <c r="AW1148" i="3"/>
  <c r="AV1148" i="3"/>
  <c r="AU1148" i="3"/>
  <c r="AX1144" i="3"/>
  <c r="AW1144" i="3"/>
  <c r="AV1144" i="3"/>
  <c r="AX1140" i="3"/>
  <c r="AW1140" i="3"/>
  <c r="AV1140" i="3"/>
  <c r="AU1140" i="3"/>
  <c r="AX1136" i="3"/>
  <c r="AW1136" i="3"/>
  <c r="AX1132" i="3"/>
  <c r="AW1132" i="3"/>
  <c r="AV1132" i="3"/>
  <c r="AU1132" i="3"/>
  <c r="AX1128" i="3"/>
  <c r="AV1128" i="3"/>
  <c r="AW1128" i="3"/>
  <c r="AX1124" i="3"/>
  <c r="AW1124" i="3"/>
  <c r="AV1124" i="3"/>
  <c r="AU1124" i="3"/>
  <c r="AX1120" i="3"/>
  <c r="AW1120" i="3"/>
  <c r="AV1120" i="3"/>
  <c r="AX1116" i="3"/>
  <c r="AW1116" i="3"/>
  <c r="AV1116" i="3"/>
  <c r="AU1116" i="3"/>
  <c r="AX1112" i="3"/>
  <c r="AW1112" i="3"/>
  <c r="AV1112" i="3"/>
  <c r="AX1108" i="3"/>
  <c r="AW1108" i="3"/>
  <c r="AV1108" i="3"/>
  <c r="AU1108" i="3"/>
  <c r="AX1104" i="3"/>
  <c r="AW1104" i="3"/>
  <c r="AX1100" i="3"/>
  <c r="AV1100" i="3"/>
  <c r="AW1100" i="3"/>
  <c r="AU1100" i="3"/>
  <c r="AX1096" i="3"/>
  <c r="AV1096" i="3"/>
  <c r="AX1092" i="3"/>
  <c r="AW1092" i="3"/>
  <c r="AV1092" i="3"/>
  <c r="AU1092" i="3"/>
  <c r="AX1088" i="3"/>
  <c r="AW1088" i="3"/>
  <c r="AV1088" i="3"/>
  <c r="AX1083" i="3"/>
  <c r="AW1083" i="3"/>
  <c r="AV1083" i="3"/>
  <c r="AU1083" i="3"/>
  <c r="AX1079" i="3"/>
  <c r="AV1079" i="3"/>
  <c r="AU1079" i="3"/>
  <c r="AW1079" i="3"/>
  <c r="AX1074" i="3"/>
  <c r="AW1074" i="3"/>
  <c r="AV1074" i="3"/>
  <c r="AU1074" i="3"/>
  <c r="AX1070" i="3"/>
  <c r="AW1070" i="3"/>
  <c r="AV1070" i="3"/>
  <c r="AU1070" i="3"/>
  <c r="AX1066" i="3"/>
  <c r="AW1066" i="3"/>
  <c r="AV1066" i="3"/>
  <c r="AU1066" i="3"/>
  <c r="AX1062" i="3"/>
  <c r="AW1062" i="3"/>
  <c r="AV1062" i="3"/>
  <c r="AU1062" i="3"/>
  <c r="AX1058" i="3"/>
  <c r="AW1058" i="3"/>
  <c r="AV1058" i="3"/>
  <c r="AU1058" i="3"/>
  <c r="AX1054" i="3"/>
  <c r="AW1054" i="3"/>
  <c r="AV1054" i="3"/>
  <c r="AU1054" i="3"/>
  <c r="AX1050" i="3"/>
  <c r="AW1050" i="3"/>
  <c r="AU1050" i="3"/>
  <c r="AX1046" i="3"/>
  <c r="AW1046" i="3"/>
  <c r="AV1046" i="3"/>
  <c r="AU1046" i="3"/>
  <c r="AX1042" i="3"/>
  <c r="AW1042" i="3"/>
  <c r="AV1042" i="3"/>
  <c r="AU1042" i="3"/>
  <c r="AX1038" i="3"/>
  <c r="AW1038" i="3"/>
  <c r="AV1038" i="3"/>
  <c r="AU1038" i="3"/>
  <c r="AX1034" i="3"/>
  <c r="AW1034" i="3"/>
  <c r="AV1034" i="3"/>
  <c r="AU1034" i="3"/>
  <c r="AX1030" i="3"/>
  <c r="AW1030" i="3"/>
  <c r="AV1030" i="3"/>
  <c r="AU1030" i="3"/>
  <c r="AX1026" i="3"/>
  <c r="AW1026" i="3"/>
  <c r="AV1026" i="3"/>
  <c r="AU1026" i="3"/>
  <c r="AX1022" i="3"/>
  <c r="AW1022" i="3"/>
  <c r="AV1022" i="3"/>
  <c r="AU1022" i="3"/>
  <c r="AX1018" i="3"/>
  <c r="AW1018" i="3"/>
  <c r="AU1018" i="3"/>
  <c r="AX1014" i="3"/>
  <c r="AW1014" i="3"/>
  <c r="AV1014" i="3"/>
  <c r="AU1014" i="3"/>
  <c r="AX1010" i="3"/>
  <c r="AW1010" i="3"/>
  <c r="AV1010" i="3"/>
  <c r="AU1010" i="3"/>
  <c r="AX1006" i="3"/>
  <c r="AW1006" i="3"/>
  <c r="AV1006" i="3"/>
  <c r="AU1006" i="3"/>
  <c r="AX1002" i="3"/>
  <c r="AW1002" i="3"/>
  <c r="AV1002" i="3"/>
  <c r="AU1002" i="3"/>
  <c r="AX998" i="3"/>
  <c r="AW998" i="3"/>
  <c r="AU998" i="3"/>
  <c r="AV998" i="3"/>
  <c r="AX994" i="3"/>
  <c r="AW994" i="3"/>
  <c r="AV994" i="3"/>
  <c r="AU994" i="3"/>
  <c r="AX990" i="3"/>
  <c r="AW990" i="3"/>
  <c r="AV990" i="3"/>
  <c r="AU990" i="3"/>
  <c r="AX986" i="3"/>
  <c r="AW986" i="3"/>
  <c r="AU986" i="3"/>
  <c r="AV986" i="3"/>
  <c r="AX982" i="3"/>
  <c r="AW982" i="3"/>
  <c r="AU982" i="3"/>
  <c r="AV982" i="3"/>
  <c r="AX978" i="3"/>
  <c r="AW978" i="3"/>
  <c r="AV978" i="3"/>
  <c r="AU978" i="3"/>
  <c r="AX974" i="3"/>
  <c r="AW974" i="3"/>
  <c r="AV974" i="3"/>
  <c r="AU974" i="3"/>
  <c r="AX970" i="3"/>
  <c r="AW970" i="3"/>
  <c r="AU970" i="3"/>
  <c r="AV970" i="3"/>
  <c r="AX966" i="3"/>
  <c r="AW966" i="3"/>
  <c r="AU966" i="3"/>
  <c r="AV966" i="3"/>
  <c r="AX962" i="3"/>
  <c r="AW962" i="3"/>
  <c r="AV962" i="3"/>
  <c r="AU962" i="3"/>
  <c r="AX958" i="3"/>
  <c r="AW958" i="3"/>
  <c r="AU958" i="3"/>
  <c r="AV958" i="3"/>
  <c r="AX954" i="3"/>
  <c r="AW954" i="3"/>
  <c r="AV954" i="3"/>
  <c r="AU954" i="3"/>
  <c r="AX950" i="3"/>
  <c r="AW950" i="3"/>
  <c r="AU950" i="3"/>
  <c r="AV950" i="3"/>
  <c r="AX946" i="3"/>
  <c r="AW946" i="3"/>
  <c r="AV946" i="3"/>
  <c r="AU946" i="3"/>
  <c r="AX942" i="3"/>
  <c r="AW942" i="3"/>
  <c r="AU942" i="3"/>
  <c r="AV942" i="3"/>
  <c r="AX938" i="3"/>
  <c r="AW938" i="3"/>
  <c r="AV938" i="3"/>
  <c r="AU938" i="3"/>
  <c r="AX934" i="3"/>
  <c r="AW934" i="3"/>
  <c r="AU934" i="3"/>
  <c r="AV934" i="3"/>
  <c r="AX930" i="3"/>
  <c r="AW930" i="3"/>
  <c r="AV930" i="3"/>
  <c r="AU930" i="3"/>
  <c r="AX926" i="3"/>
  <c r="AW926" i="3"/>
  <c r="AU926" i="3"/>
  <c r="AV926" i="3"/>
  <c r="AX922" i="3"/>
  <c r="AW922" i="3"/>
  <c r="AV922" i="3"/>
  <c r="AU922" i="3"/>
  <c r="AX918" i="3"/>
  <c r="AW918" i="3"/>
  <c r="AU918" i="3"/>
  <c r="AX914" i="3"/>
  <c r="AW914" i="3"/>
  <c r="AV914" i="3"/>
  <c r="AU914" i="3"/>
  <c r="AX910" i="3"/>
  <c r="AW910" i="3"/>
  <c r="AU910" i="3"/>
  <c r="AV910" i="3"/>
  <c r="AX906" i="3"/>
  <c r="AW906" i="3"/>
  <c r="AV906" i="3"/>
  <c r="AU906" i="3"/>
  <c r="AX902" i="3"/>
  <c r="AW902" i="3"/>
  <c r="AU902" i="3"/>
  <c r="AX898" i="3"/>
  <c r="AW898" i="3"/>
  <c r="AV898" i="3"/>
  <c r="AU898" i="3"/>
  <c r="AX894" i="3"/>
  <c r="AW894" i="3"/>
  <c r="AU894" i="3"/>
  <c r="AV894" i="3"/>
  <c r="AX890" i="3"/>
  <c r="AW890" i="3"/>
  <c r="AV890" i="3"/>
  <c r="AU890" i="3"/>
  <c r="AX886" i="3"/>
  <c r="AW886" i="3"/>
  <c r="AU886" i="3"/>
  <c r="AV886" i="3"/>
  <c r="AX882" i="3"/>
  <c r="AW882" i="3"/>
  <c r="AV882" i="3"/>
  <c r="AU882" i="3"/>
  <c r="AX878" i="3"/>
  <c r="AW878" i="3"/>
  <c r="AU878" i="3"/>
  <c r="AV878" i="3"/>
  <c r="AX874" i="3"/>
  <c r="AW874" i="3"/>
  <c r="AV874" i="3"/>
  <c r="AU874" i="3"/>
  <c r="AX870" i="3"/>
  <c r="AW870" i="3"/>
  <c r="AU870" i="3"/>
  <c r="AV870" i="3"/>
  <c r="AX866" i="3"/>
  <c r="AW866" i="3"/>
  <c r="AV866" i="3"/>
  <c r="AU866" i="3"/>
  <c r="AX862" i="3"/>
  <c r="AW862" i="3"/>
  <c r="AU862" i="3"/>
  <c r="AV862" i="3"/>
  <c r="AX858" i="3"/>
  <c r="AW858" i="3"/>
  <c r="AV858" i="3"/>
  <c r="AU858" i="3"/>
  <c r="AX853" i="3"/>
  <c r="AW853" i="3"/>
  <c r="AV853" i="3"/>
  <c r="AU853" i="3"/>
  <c r="AX849" i="3"/>
  <c r="AW849" i="3"/>
  <c r="AU849" i="3"/>
  <c r="AV849" i="3"/>
  <c r="AX845" i="3"/>
  <c r="AV845" i="3"/>
  <c r="AW845" i="3"/>
  <c r="AU845" i="3"/>
  <c r="AX841" i="3"/>
  <c r="AW841" i="3"/>
  <c r="AV841" i="3"/>
  <c r="AU841" i="3"/>
  <c r="AX837" i="3"/>
  <c r="AW837" i="3"/>
  <c r="AV837" i="3"/>
  <c r="AU837" i="3"/>
  <c r="AX833" i="3"/>
  <c r="AW833" i="3"/>
  <c r="AU833" i="3"/>
  <c r="AV833" i="3"/>
  <c r="AX829" i="3"/>
  <c r="AV829" i="3"/>
  <c r="AW829" i="3"/>
  <c r="AX825" i="3"/>
  <c r="AW825" i="3"/>
  <c r="AV825" i="3"/>
  <c r="AX821" i="3"/>
  <c r="AW821" i="3"/>
  <c r="AV821" i="3"/>
  <c r="AU821" i="3"/>
  <c r="AX817" i="3"/>
  <c r="AW817" i="3"/>
  <c r="AU817" i="3"/>
  <c r="AV817" i="3"/>
  <c r="AX813" i="3"/>
  <c r="AV813" i="3"/>
  <c r="AW813" i="3"/>
  <c r="AU813" i="3"/>
  <c r="AX809" i="3"/>
  <c r="AW809" i="3"/>
  <c r="AV809" i="3"/>
  <c r="AU809" i="3"/>
  <c r="AX805" i="3"/>
  <c r="AW805" i="3"/>
  <c r="AV805" i="3"/>
  <c r="AU805" i="3"/>
  <c r="AX801" i="3"/>
  <c r="AW801" i="3"/>
  <c r="AU801" i="3"/>
  <c r="AV801" i="3"/>
  <c r="AX797" i="3"/>
  <c r="AV797" i="3"/>
  <c r="AW797" i="3"/>
  <c r="AX793" i="3"/>
  <c r="AW793" i="3"/>
  <c r="AV793" i="3"/>
  <c r="AX789" i="3"/>
  <c r="AW789" i="3"/>
  <c r="AV789" i="3"/>
  <c r="AU789" i="3"/>
  <c r="AX785" i="3"/>
  <c r="AW785" i="3"/>
  <c r="AU785" i="3"/>
  <c r="AV785" i="3"/>
  <c r="AX781" i="3"/>
  <c r="AV781" i="3"/>
  <c r="AW781" i="3"/>
  <c r="AU781" i="3"/>
  <c r="AX777" i="3"/>
  <c r="AW777" i="3"/>
  <c r="AV777" i="3"/>
  <c r="AU777" i="3"/>
  <c r="AX773" i="3"/>
  <c r="AW773" i="3"/>
  <c r="AV773" i="3"/>
  <c r="AU773" i="3"/>
  <c r="AX769" i="3"/>
  <c r="AW769" i="3"/>
  <c r="AU769" i="3"/>
  <c r="AV769" i="3"/>
  <c r="AX765" i="3"/>
  <c r="AV765" i="3"/>
  <c r="AW765" i="3"/>
  <c r="AX761" i="3"/>
  <c r="AW761" i="3"/>
  <c r="AV761" i="3"/>
  <c r="AX757" i="3"/>
  <c r="AW757" i="3"/>
  <c r="AV757" i="3"/>
  <c r="AU757" i="3"/>
  <c r="AX753" i="3"/>
  <c r="AW753" i="3"/>
  <c r="AU753" i="3"/>
  <c r="AV753" i="3"/>
  <c r="AX749" i="3"/>
  <c r="AV749" i="3"/>
  <c r="AW749" i="3"/>
  <c r="AU749" i="3"/>
  <c r="AX745" i="3"/>
  <c r="AW745" i="3"/>
  <c r="AV745" i="3"/>
  <c r="AU745" i="3"/>
  <c r="AX741" i="3"/>
  <c r="AW741" i="3"/>
  <c r="AV741" i="3"/>
  <c r="AU741" i="3"/>
  <c r="AX737" i="3"/>
  <c r="AW737" i="3"/>
  <c r="AU737" i="3"/>
  <c r="AV737" i="3"/>
  <c r="AX733" i="3"/>
  <c r="AV733" i="3"/>
  <c r="AW733" i="3"/>
  <c r="AX729" i="3"/>
  <c r="AW729" i="3"/>
  <c r="AV729" i="3"/>
  <c r="AX725" i="3"/>
  <c r="AW725" i="3"/>
  <c r="AV725" i="3"/>
  <c r="AU725" i="3"/>
  <c r="AX721" i="3"/>
  <c r="AW721" i="3"/>
  <c r="AU721" i="3"/>
  <c r="AV721" i="3"/>
  <c r="AX717" i="3"/>
  <c r="AV717" i="3"/>
  <c r="AW717" i="3"/>
  <c r="AU717" i="3"/>
  <c r="AW713" i="3"/>
  <c r="AX713" i="3"/>
  <c r="AV713" i="3"/>
  <c r="AU713" i="3"/>
  <c r="AX709" i="3"/>
  <c r="AW709" i="3"/>
  <c r="AV709" i="3"/>
  <c r="AU709" i="3"/>
  <c r="AX705" i="3"/>
  <c r="AW705" i="3"/>
  <c r="AU705" i="3"/>
  <c r="AV705" i="3"/>
  <c r="AX701" i="3"/>
  <c r="AV701" i="3"/>
  <c r="AW701" i="3"/>
  <c r="AX697" i="3"/>
  <c r="AW697" i="3"/>
  <c r="AV697" i="3"/>
  <c r="AX693" i="3"/>
  <c r="AW693" i="3"/>
  <c r="AV693" i="3"/>
  <c r="AU693" i="3"/>
  <c r="AX689" i="3"/>
  <c r="AW689" i="3"/>
  <c r="AU689" i="3"/>
  <c r="AV689" i="3"/>
  <c r="AX685" i="3"/>
  <c r="AV685" i="3"/>
  <c r="AW685" i="3"/>
  <c r="AU685" i="3"/>
  <c r="AX681" i="3"/>
  <c r="AW681" i="3"/>
  <c r="AV681" i="3"/>
  <c r="AU681" i="3"/>
  <c r="AX677" i="3"/>
  <c r="AW677" i="3"/>
  <c r="AV677" i="3"/>
  <c r="AU677" i="3"/>
  <c r="AX673" i="3"/>
  <c r="AW673" i="3"/>
  <c r="AU673" i="3"/>
  <c r="AV673" i="3"/>
  <c r="AX669" i="3"/>
  <c r="AV669" i="3"/>
  <c r="AW669" i="3"/>
  <c r="AX665" i="3"/>
  <c r="AW665" i="3"/>
  <c r="AV665" i="3"/>
  <c r="AX661" i="3"/>
  <c r="AW661" i="3"/>
  <c r="AV661" i="3"/>
  <c r="AU661" i="3"/>
  <c r="AX657" i="3"/>
  <c r="AW657" i="3"/>
  <c r="AU657" i="3"/>
  <c r="AV657" i="3"/>
  <c r="AX653" i="3"/>
  <c r="AV653" i="3"/>
  <c r="AW653" i="3"/>
  <c r="AU653" i="3"/>
  <c r="AX649" i="3"/>
  <c r="AW649" i="3"/>
  <c r="AV649" i="3"/>
  <c r="AU649" i="3"/>
  <c r="AX645" i="3"/>
  <c r="AW645" i="3"/>
  <c r="AV645" i="3"/>
  <c r="AU645" i="3"/>
  <c r="AX641" i="3"/>
  <c r="AW641" i="3"/>
  <c r="AU641" i="3"/>
  <c r="AV641" i="3"/>
  <c r="AX637" i="3"/>
  <c r="AV637" i="3"/>
  <c r="AW637" i="3"/>
  <c r="AX633" i="3"/>
  <c r="AW633" i="3"/>
  <c r="AV633" i="3"/>
  <c r="AX629" i="3"/>
  <c r="AW629" i="3"/>
  <c r="AV629" i="3"/>
  <c r="AU629" i="3"/>
  <c r="AX625" i="3"/>
  <c r="AW625" i="3"/>
  <c r="AU625" i="3"/>
  <c r="AV625" i="3"/>
  <c r="AX621" i="3"/>
  <c r="AV621" i="3"/>
  <c r="AW621" i="3"/>
  <c r="AU621" i="3"/>
  <c r="AX617" i="3"/>
  <c r="AW617" i="3"/>
  <c r="AV617" i="3"/>
  <c r="AU617" i="3"/>
  <c r="AX613" i="3"/>
  <c r="AW613" i="3"/>
  <c r="AV613" i="3"/>
  <c r="AU613" i="3"/>
  <c r="AX609" i="3"/>
  <c r="AW609" i="3"/>
  <c r="AU609" i="3"/>
  <c r="AV609" i="3"/>
  <c r="AX605" i="3"/>
  <c r="AV605" i="3"/>
  <c r="AW605" i="3"/>
  <c r="AX601" i="3"/>
  <c r="AW601" i="3"/>
  <c r="AV601" i="3"/>
  <c r="AX597" i="3"/>
  <c r="AW597" i="3"/>
  <c r="AV597" i="3"/>
  <c r="AU597" i="3"/>
  <c r="AX593" i="3"/>
  <c r="AW593" i="3"/>
  <c r="AU593" i="3"/>
  <c r="AV593" i="3"/>
  <c r="AX589" i="3"/>
  <c r="AV589" i="3"/>
  <c r="AW589" i="3"/>
  <c r="AU589" i="3"/>
  <c r="AW585" i="3"/>
  <c r="AX585" i="3"/>
  <c r="AV585" i="3"/>
  <c r="AU585" i="3"/>
  <c r="AX581" i="3"/>
  <c r="AW581" i="3"/>
  <c r="AV581" i="3"/>
  <c r="AU581" i="3"/>
  <c r="AX577" i="3"/>
  <c r="AW577" i="3"/>
  <c r="AU577" i="3"/>
  <c r="AV577" i="3"/>
  <c r="AX573" i="3"/>
  <c r="AV573" i="3"/>
  <c r="AW573" i="3"/>
  <c r="AX569" i="3"/>
  <c r="AW569" i="3"/>
  <c r="AV569" i="3"/>
  <c r="AX565" i="3"/>
  <c r="AW565" i="3"/>
  <c r="AV565" i="3"/>
  <c r="AU565" i="3"/>
  <c r="AX561" i="3"/>
  <c r="AW561" i="3"/>
  <c r="AU561" i="3"/>
  <c r="AV561" i="3"/>
  <c r="AX557" i="3"/>
  <c r="AV557" i="3"/>
  <c r="AW557" i="3"/>
  <c r="AU557" i="3"/>
  <c r="AX552" i="3"/>
  <c r="AV552" i="3"/>
  <c r="AW552" i="3"/>
  <c r="AX548" i="3"/>
  <c r="AW548" i="3"/>
  <c r="AV548" i="3"/>
  <c r="AX544" i="3"/>
  <c r="AV544" i="3"/>
  <c r="AW544" i="3"/>
  <c r="AU544" i="3"/>
  <c r="AX539" i="3"/>
  <c r="AW539" i="3"/>
  <c r="AV539" i="3"/>
  <c r="AU539" i="3"/>
  <c r="AX535" i="3"/>
  <c r="AW535" i="3"/>
  <c r="AV535" i="3"/>
  <c r="AU535" i="3"/>
  <c r="AX531" i="3"/>
  <c r="AW531" i="3"/>
  <c r="AV531" i="3"/>
  <c r="AU531" i="3"/>
  <c r="AX527" i="3"/>
  <c r="AW527" i="3"/>
  <c r="AV527" i="3"/>
  <c r="AU527" i="3"/>
  <c r="AX523" i="3"/>
  <c r="AW523" i="3"/>
  <c r="AV523" i="3"/>
  <c r="AU523" i="3"/>
  <c r="AX518" i="3"/>
  <c r="AW518" i="3"/>
  <c r="AU518" i="3"/>
  <c r="AX514" i="3"/>
  <c r="AW514" i="3"/>
  <c r="AV514" i="3"/>
  <c r="AU514" i="3"/>
  <c r="AX509" i="3"/>
  <c r="AV509" i="3"/>
  <c r="AW509" i="3"/>
  <c r="AU509" i="3"/>
  <c r="AX505" i="3"/>
  <c r="AW505" i="3"/>
  <c r="AV505" i="3"/>
  <c r="AX501" i="3"/>
  <c r="AW501" i="3"/>
  <c r="AV501" i="3"/>
  <c r="AU501" i="3"/>
  <c r="AX497" i="3"/>
  <c r="AW497" i="3"/>
  <c r="AV497" i="3"/>
  <c r="AU497" i="3"/>
  <c r="AX493" i="3"/>
  <c r="AV493" i="3"/>
  <c r="AW493" i="3"/>
  <c r="AU493" i="3"/>
  <c r="AX489" i="3"/>
  <c r="AW489" i="3"/>
  <c r="AV489" i="3"/>
  <c r="AX485" i="3"/>
  <c r="AW485" i="3"/>
  <c r="AV485" i="3"/>
  <c r="AU485" i="3"/>
  <c r="AX481" i="3"/>
  <c r="AW481" i="3"/>
  <c r="AV481" i="3"/>
  <c r="AU481" i="3"/>
  <c r="AX477" i="3"/>
  <c r="AV477" i="3"/>
  <c r="AW477" i="3"/>
  <c r="AU477" i="3"/>
  <c r="AX473" i="3"/>
  <c r="AW473" i="3"/>
  <c r="AV473" i="3"/>
  <c r="AX469" i="3"/>
  <c r="AW469" i="3"/>
  <c r="AV469" i="3"/>
  <c r="AU469" i="3"/>
  <c r="AX465" i="3"/>
  <c r="AW465" i="3"/>
  <c r="AV465" i="3"/>
  <c r="AU465" i="3"/>
  <c r="AX461" i="3"/>
  <c r="AV461" i="3"/>
  <c r="AW461" i="3"/>
  <c r="AU461" i="3"/>
  <c r="AW457" i="3"/>
  <c r="AX457" i="3"/>
  <c r="AV457" i="3"/>
  <c r="AX453" i="3"/>
  <c r="AW453" i="3"/>
  <c r="AV453" i="3"/>
  <c r="AU453" i="3"/>
  <c r="AX449" i="3"/>
  <c r="AW449" i="3"/>
  <c r="AV449" i="3"/>
  <c r="AU449" i="3"/>
  <c r="AX445" i="3"/>
  <c r="AV445" i="3"/>
  <c r="AW445" i="3"/>
  <c r="AU445" i="3"/>
  <c r="AX441" i="3"/>
  <c r="AW441" i="3"/>
  <c r="AV441" i="3"/>
  <c r="AX437" i="3"/>
  <c r="AW437" i="3"/>
  <c r="AV437" i="3"/>
  <c r="AU437" i="3"/>
  <c r="AX433" i="3"/>
  <c r="AW433" i="3"/>
  <c r="AV433" i="3"/>
  <c r="AU433" i="3"/>
  <c r="AX429" i="3"/>
  <c r="AV429" i="3"/>
  <c r="AW429" i="3"/>
  <c r="AU429" i="3"/>
  <c r="AX425" i="3"/>
  <c r="AW425" i="3"/>
  <c r="AV425" i="3"/>
  <c r="AX421" i="3"/>
  <c r="AW421" i="3"/>
  <c r="AV421" i="3"/>
  <c r="AU421" i="3"/>
  <c r="AX417" i="3"/>
  <c r="AW417" i="3"/>
  <c r="AV417" i="3"/>
  <c r="AU417" i="3"/>
  <c r="AX413" i="3"/>
  <c r="AV413" i="3"/>
  <c r="AW413" i="3"/>
  <c r="AU413" i="3"/>
  <c r="AX409" i="3"/>
  <c r="AW409" i="3"/>
  <c r="AV409" i="3"/>
  <c r="AX405" i="3"/>
  <c r="AW405" i="3"/>
  <c r="AV405" i="3"/>
  <c r="AU405" i="3"/>
  <c r="AX400" i="3"/>
  <c r="AV400" i="3"/>
  <c r="AW400" i="3"/>
  <c r="AU400" i="3"/>
  <c r="AX396" i="3"/>
  <c r="AW396" i="3"/>
  <c r="AV396" i="3"/>
  <c r="AU396" i="3"/>
  <c r="AX392" i="3"/>
  <c r="AV392" i="3"/>
  <c r="AW392" i="3"/>
  <c r="AU392" i="3"/>
  <c r="AX388" i="3"/>
  <c r="AW388" i="3"/>
  <c r="AV388" i="3"/>
  <c r="AX384" i="3"/>
  <c r="AV384" i="3"/>
  <c r="AW384" i="3"/>
  <c r="AU384" i="3"/>
  <c r="AX380" i="3"/>
  <c r="AW380" i="3"/>
  <c r="AV380" i="3"/>
  <c r="AU380" i="3"/>
  <c r="AX375" i="3"/>
  <c r="AV375" i="3"/>
  <c r="AU375" i="3"/>
  <c r="AX371" i="3"/>
  <c r="AV371" i="3"/>
  <c r="AW371" i="3"/>
  <c r="AU371" i="3"/>
  <c r="AX367" i="3"/>
  <c r="AW367" i="3"/>
  <c r="AV367" i="3"/>
  <c r="AU367" i="3"/>
  <c r="AX363" i="3"/>
  <c r="AW363" i="3"/>
  <c r="AV363" i="3"/>
  <c r="AU363" i="3"/>
  <c r="AX359" i="3"/>
  <c r="AW359" i="3"/>
  <c r="AV359" i="3"/>
  <c r="AU359" i="3"/>
  <c r="AX355" i="3"/>
  <c r="AW355" i="3"/>
  <c r="AV355" i="3"/>
  <c r="AU355" i="3"/>
  <c r="AX351" i="3"/>
  <c r="AW351" i="3"/>
  <c r="AV351" i="3"/>
  <c r="AU351" i="3"/>
  <c r="AX347" i="3"/>
  <c r="AW347" i="3"/>
  <c r="AV347" i="3"/>
  <c r="AU347" i="3"/>
  <c r="AX343" i="3"/>
  <c r="AV343" i="3"/>
  <c r="AU343" i="3"/>
  <c r="AW343" i="3"/>
  <c r="AX338" i="3"/>
  <c r="AW338" i="3"/>
  <c r="AV338" i="3"/>
  <c r="AU338" i="3"/>
  <c r="AX334" i="3"/>
  <c r="AW334" i="3"/>
  <c r="AU334" i="3"/>
  <c r="AV334" i="3"/>
  <c r="AX330" i="3"/>
  <c r="AW330" i="3"/>
  <c r="AV330" i="3"/>
  <c r="AU330" i="3"/>
  <c r="AX326" i="3"/>
  <c r="AW326" i="3"/>
  <c r="AU326" i="3"/>
  <c r="AX322" i="3"/>
  <c r="AW322" i="3"/>
  <c r="AV322" i="3"/>
  <c r="AU322" i="3"/>
  <c r="AX318" i="3"/>
  <c r="AU318" i="3"/>
  <c r="AV318" i="3"/>
  <c r="AW318" i="3"/>
  <c r="AX314" i="3"/>
  <c r="AW314" i="3"/>
  <c r="AV314" i="3"/>
  <c r="AU314" i="3"/>
  <c r="AX310" i="3"/>
  <c r="AW310" i="3"/>
  <c r="AU310" i="3"/>
  <c r="AV310" i="3"/>
  <c r="AX306" i="3"/>
  <c r="AW306" i="3"/>
  <c r="AV306" i="3"/>
  <c r="AU306" i="3"/>
  <c r="AX302" i="3"/>
  <c r="AW302" i="3"/>
  <c r="AU302" i="3"/>
  <c r="AV302" i="3"/>
  <c r="AX298" i="3"/>
  <c r="AW298" i="3"/>
  <c r="AV298" i="3"/>
  <c r="AU298" i="3"/>
  <c r="AX294" i="3"/>
  <c r="AW294" i="3"/>
  <c r="AU294" i="3"/>
  <c r="AV294" i="3"/>
  <c r="AX290" i="3"/>
  <c r="AW290" i="3"/>
  <c r="AV290" i="3"/>
  <c r="AU290" i="3"/>
  <c r="AX286" i="3"/>
  <c r="AU286" i="3"/>
  <c r="AV286" i="3"/>
  <c r="AW286" i="3"/>
  <c r="AX282" i="3"/>
  <c r="AW282" i="3"/>
  <c r="AV282" i="3"/>
  <c r="AU282" i="3"/>
  <c r="AX278" i="3"/>
  <c r="AW278" i="3"/>
  <c r="AU278" i="3"/>
  <c r="AX274" i="3"/>
  <c r="AW274" i="3"/>
  <c r="AV274" i="3"/>
  <c r="AU274" i="3"/>
  <c r="AX270" i="3"/>
  <c r="AW270" i="3"/>
  <c r="AU270" i="3"/>
  <c r="AV270" i="3"/>
  <c r="AX266" i="3"/>
  <c r="AW266" i="3"/>
  <c r="AV266" i="3"/>
  <c r="AU266" i="3"/>
  <c r="AX262" i="3"/>
  <c r="AW262" i="3"/>
  <c r="AU262" i="3"/>
  <c r="AX258" i="3"/>
  <c r="AV258" i="3"/>
  <c r="AU258" i="3"/>
  <c r="AW258" i="3"/>
  <c r="AX254" i="3"/>
  <c r="AW254" i="3"/>
  <c r="AU254" i="3"/>
  <c r="AV254" i="3"/>
  <c r="AX250" i="3"/>
  <c r="AW250" i="3"/>
  <c r="AV250" i="3"/>
  <c r="AU250" i="3"/>
  <c r="AW246" i="3"/>
  <c r="AX246" i="3"/>
  <c r="AU246" i="3"/>
  <c r="AV246" i="3"/>
  <c r="AX242" i="3"/>
  <c r="AV242" i="3"/>
  <c r="AU242" i="3"/>
  <c r="AW242" i="3"/>
  <c r="AX238" i="3"/>
  <c r="AW238" i="3"/>
  <c r="AU238" i="3"/>
  <c r="AV238" i="3"/>
  <c r="AX234" i="3"/>
  <c r="AW234" i="3"/>
  <c r="AV234" i="3"/>
  <c r="AU234" i="3"/>
  <c r="AX230" i="3"/>
  <c r="AW230" i="3"/>
  <c r="AU230" i="3"/>
  <c r="AV230" i="3"/>
  <c r="AX226" i="3"/>
  <c r="AW226" i="3"/>
  <c r="AV226" i="3"/>
  <c r="AU226" i="3"/>
  <c r="AX222" i="3"/>
  <c r="AW222" i="3"/>
  <c r="AU222" i="3"/>
  <c r="AV222" i="3"/>
  <c r="AX218" i="3"/>
  <c r="AW218" i="3"/>
  <c r="AV218" i="3"/>
  <c r="AU218" i="3"/>
  <c r="AX214" i="3"/>
  <c r="AW214" i="3"/>
  <c r="AU214" i="3"/>
  <c r="AX210" i="3"/>
  <c r="AW210" i="3"/>
  <c r="AV210" i="3"/>
  <c r="AU210" i="3"/>
  <c r="AX206" i="3"/>
  <c r="AW206" i="3"/>
  <c r="AU206" i="3"/>
  <c r="AV206" i="3"/>
  <c r="AX202" i="3"/>
  <c r="AW202" i="3"/>
  <c r="AV202" i="3"/>
  <c r="AU202" i="3"/>
  <c r="AX198" i="3"/>
  <c r="AW198" i="3"/>
  <c r="AU198" i="3"/>
  <c r="AX193" i="3"/>
  <c r="AW193" i="3"/>
  <c r="AU193" i="3"/>
  <c r="AV193" i="3"/>
  <c r="AX189" i="3"/>
  <c r="AV189" i="3"/>
  <c r="AW189" i="3"/>
  <c r="AU189" i="3"/>
  <c r="AX185" i="3"/>
  <c r="AW185" i="3"/>
  <c r="AU185" i="3"/>
  <c r="AV185" i="3"/>
  <c r="AX180" i="3"/>
  <c r="AW180" i="3"/>
  <c r="AV180" i="3"/>
  <c r="AU180" i="3"/>
  <c r="AX176" i="3"/>
  <c r="AW176" i="3"/>
  <c r="AV176" i="3"/>
  <c r="AU176" i="3"/>
  <c r="AX172" i="3"/>
  <c r="AW172" i="3"/>
  <c r="AV172" i="3"/>
  <c r="AU172" i="3"/>
  <c r="AX168" i="3"/>
  <c r="AW168" i="3"/>
  <c r="AV168" i="3"/>
  <c r="AU168" i="3"/>
  <c r="AX164" i="3"/>
  <c r="AW164" i="3"/>
  <c r="AV164" i="3"/>
  <c r="AU164" i="3"/>
  <c r="AX160" i="3"/>
  <c r="AW160" i="3"/>
  <c r="AV160" i="3"/>
  <c r="AU160" i="3"/>
  <c r="AX156" i="3"/>
  <c r="AW156" i="3"/>
  <c r="AV156" i="3"/>
  <c r="AU156" i="3"/>
  <c r="AX152" i="3"/>
  <c r="AW152" i="3"/>
  <c r="AV152" i="3"/>
  <c r="AU152" i="3"/>
  <c r="AX147" i="3"/>
  <c r="AV147" i="3"/>
  <c r="AW147" i="3"/>
  <c r="AU147" i="3"/>
  <c r="AX143" i="3"/>
  <c r="AV143" i="3"/>
  <c r="AW143" i="3"/>
  <c r="AX139" i="3"/>
  <c r="AV139" i="3"/>
  <c r="AW139" i="3"/>
  <c r="AU139" i="3"/>
  <c r="AX135" i="3"/>
  <c r="AV135" i="3"/>
  <c r="AX131" i="3"/>
  <c r="AV131" i="3"/>
  <c r="AW131" i="3"/>
  <c r="AU131" i="3"/>
  <c r="AX127" i="3"/>
  <c r="AV127" i="3"/>
  <c r="AW127" i="3"/>
  <c r="AX123" i="3"/>
  <c r="AV123" i="3"/>
  <c r="AW123" i="3"/>
  <c r="AU123" i="3"/>
  <c r="AX119" i="3"/>
  <c r="AV119" i="3"/>
  <c r="AW119" i="3"/>
  <c r="AX115" i="3"/>
  <c r="AV115" i="3"/>
  <c r="AW115" i="3"/>
  <c r="AU115" i="3"/>
  <c r="AX111" i="3"/>
  <c r="AV111" i="3"/>
  <c r="AW111" i="3"/>
  <c r="AX107" i="3"/>
  <c r="AV107" i="3"/>
  <c r="AW107" i="3"/>
  <c r="AU107" i="3"/>
  <c r="AX103" i="3"/>
  <c r="AV103" i="3"/>
  <c r="AW103" i="3"/>
  <c r="AX99" i="3"/>
  <c r="AV99" i="3"/>
  <c r="AW99" i="3"/>
  <c r="AU99" i="3"/>
  <c r="AX95" i="3"/>
  <c r="AV95" i="3"/>
  <c r="AW95" i="3"/>
  <c r="AX91" i="3"/>
  <c r="AV91" i="3"/>
  <c r="AW91" i="3"/>
  <c r="AU91" i="3"/>
  <c r="AX87" i="3"/>
  <c r="AV87" i="3"/>
  <c r="AX83" i="3"/>
  <c r="AV83" i="3"/>
  <c r="AW83" i="3"/>
  <c r="AU83" i="3"/>
  <c r="AX79" i="3"/>
  <c r="AV79" i="3"/>
  <c r="AW79" i="3"/>
  <c r="AX75" i="3"/>
  <c r="AV75" i="3"/>
  <c r="AW75" i="3"/>
  <c r="AU75" i="3"/>
  <c r="AX71" i="3"/>
  <c r="AV71" i="3"/>
  <c r="AX67" i="3"/>
  <c r="AV67" i="3"/>
  <c r="AW67" i="3"/>
  <c r="AU67" i="3"/>
  <c r="AX63" i="3"/>
  <c r="AV63" i="3"/>
  <c r="AW63" i="3"/>
  <c r="AX59" i="3"/>
  <c r="AV59" i="3"/>
  <c r="AW59" i="3"/>
  <c r="AU59" i="3"/>
  <c r="AX55" i="3"/>
  <c r="AV55" i="3"/>
  <c r="AW55" i="3"/>
  <c r="AX51" i="3"/>
  <c r="AV51" i="3"/>
  <c r="AW51" i="3"/>
  <c r="AU51" i="3"/>
  <c r="AX47" i="3"/>
  <c r="AV47" i="3"/>
  <c r="AW47" i="3"/>
  <c r="AX43" i="3"/>
  <c r="AV43" i="3"/>
  <c r="AW43" i="3"/>
  <c r="AU43" i="3"/>
  <c r="AX39" i="3"/>
  <c r="AV39" i="3"/>
  <c r="AW39" i="3"/>
  <c r="AX35" i="3"/>
  <c r="AV35" i="3"/>
  <c r="AW35" i="3"/>
  <c r="AU35" i="3"/>
  <c r="AX31" i="3"/>
  <c r="AV31" i="3"/>
  <c r="AW31" i="3"/>
  <c r="AX27" i="3"/>
  <c r="AV27" i="3"/>
  <c r="AW27" i="3"/>
  <c r="AU27" i="3"/>
  <c r="AX23" i="3"/>
  <c r="AV23" i="3"/>
  <c r="AX19" i="3"/>
  <c r="AV19" i="3"/>
  <c r="AW19" i="3"/>
  <c r="AU19" i="3"/>
  <c r="AX15" i="3"/>
  <c r="AV15" i="3"/>
  <c r="AW15" i="3"/>
  <c r="AX11" i="3"/>
  <c r="AV11" i="3"/>
  <c r="AW11" i="3"/>
  <c r="AU11" i="3"/>
  <c r="AX7" i="3"/>
  <c r="AV7" i="3"/>
  <c r="AQ3" i="3"/>
  <c r="AQ2048" i="3"/>
  <c r="AQ1824" i="3"/>
  <c r="AQ1473" i="3"/>
  <c r="AQ1448" i="3"/>
  <c r="AQ1428" i="3"/>
  <c r="AQ888" i="3"/>
  <c r="AQ833" i="3"/>
  <c r="AQ808" i="3"/>
  <c r="AS1688" i="3"/>
  <c r="AU186" i="3"/>
  <c r="AU170" i="3"/>
  <c r="AU154" i="3"/>
  <c r="AU2008" i="3"/>
  <c r="AU1992" i="3"/>
  <c r="AU1976" i="3"/>
  <c r="AU1880" i="3"/>
  <c r="AU1752" i="3"/>
  <c r="AU1656" i="3"/>
  <c r="AU1640" i="3"/>
  <c r="AU1624" i="3"/>
  <c r="AU1608" i="3"/>
  <c r="AU1592" i="3"/>
  <c r="AU1528" i="3"/>
  <c r="AU1512" i="3"/>
  <c r="AU1480" i="3"/>
  <c r="AU1464" i="3"/>
  <c r="AU1416" i="3"/>
  <c r="AU1400" i="3"/>
  <c r="AU1384" i="3"/>
  <c r="AU1368" i="3"/>
  <c r="AU1352" i="3"/>
  <c r="AU1336" i="3"/>
  <c r="AU1320" i="3"/>
  <c r="AU1304" i="3"/>
  <c r="AU1288" i="3"/>
  <c r="AU1272" i="3"/>
  <c r="AU1256" i="3"/>
  <c r="AU1240" i="3"/>
  <c r="AU1224" i="3"/>
  <c r="AU1208" i="3"/>
  <c r="AU1192" i="3"/>
  <c r="AU1176" i="3"/>
  <c r="AU1160" i="3"/>
  <c r="AU1144" i="3"/>
  <c r="AU1128" i="3"/>
  <c r="AU1112" i="3"/>
  <c r="AU1096" i="3"/>
  <c r="AU1064" i="3"/>
  <c r="AU1016" i="3"/>
  <c r="AU1000" i="3"/>
  <c r="AU851" i="3"/>
  <c r="AU829" i="3"/>
  <c r="AU765" i="3"/>
  <c r="AU723" i="3"/>
  <c r="AU701" i="3"/>
  <c r="AU659" i="3"/>
  <c r="AU637" i="3"/>
  <c r="AU573" i="3"/>
  <c r="AU552" i="3"/>
  <c r="AU489" i="3"/>
  <c r="AU457" i="3"/>
  <c r="AU425" i="3"/>
  <c r="AU361" i="3"/>
  <c r="AV125" i="3"/>
  <c r="AV93" i="3"/>
  <c r="AV61" i="3"/>
  <c r="AV29" i="3"/>
  <c r="AV1694" i="3"/>
  <c r="AV1662" i="3"/>
  <c r="AV1630" i="3"/>
  <c r="AV1598" i="3"/>
  <c r="AV1566" i="3"/>
  <c r="AV1534" i="3"/>
  <c r="AV1502" i="3"/>
  <c r="AV1470" i="3"/>
  <c r="AV1406" i="3"/>
  <c r="AV1342" i="3"/>
  <c r="AV1310" i="3"/>
  <c r="AV1278" i="3"/>
  <c r="AV1196" i="3"/>
  <c r="AV976" i="3"/>
  <c r="AV470" i="3"/>
  <c r="AV214" i="3"/>
  <c r="AW87" i="3"/>
  <c r="AW2008" i="3"/>
  <c r="AW1608" i="3"/>
  <c r="AW1437" i="3"/>
  <c r="AW1096" i="3"/>
  <c r="AW888" i="3"/>
  <c r="AW375" i="3"/>
  <c r="AS948" i="3"/>
  <c r="AQ948" i="3"/>
  <c r="AS848" i="3"/>
  <c r="AQ848" i="3"/>
  <c r="AQ248" i="3"/>
  <c r="AS248" i="3"/>
  <c r="AX2051" i="3"/>
  <c r="AV2051" i="3"/>
  <c r="AU2051" i="3"/>
  <c r="AW2051" i="3"/>
  <c r="AX2043" i="3"/>
  <c r="AV2043" i="3"/>
  <c r="AU2043" i="3"/>
  <c r="AW2043" i="3"/>
  <c r="AX2031" i="3"/>
  <c r="AW2031" i="3"/>
  <c r="AV2031" i="3"/>
  <c r="AU2031" i="3"/>
  <c r="AX2023" i="3"/>
  <c r="AW2023" i="3"/>
  <c r="AV2023" i="3"/>
  <c r="AU2023" i="3"/>
  <c r="AX2014" i="3"/>
  <c r="AW2014" i="3"/>
  <c r="AU2014" i="3"/>
  <c r="AX2006" i="3"/>
  <c r="AW2006" i="3"/>
  <c r="AU2006" i="3"/>
  <c r="AV2006" i="3"/>
  <c r="AX1998" i="3"/>
  <c r="AW1998" i="3"/>
  <c r="AU1998" i="3"/>
  <c r="AX1990" i="3"/>
  <c r="AW1990" i="3"/>
  <c r="AU1990" i="3"/>
  <c r="AV1990" i="3"/>
  <c r="AX1982" i="3"/>
  <c r="AW1982" i="3"/>
  <c r="AU1982" i="3"/>
  <c r="AX1974" i="3"/>
  <c r="AW1974" i="3"/>
  <c r="AU1974" i="3"/>
  <c r="AV1974" i="3"/>
  <c r="AX1970" i="3"/>
  <c r="AW1970" i="3"/>
  <c r="AV1970" i="3"/>
  <c r="AU1970" i="3"/>
  <c r="AW1957" i="3"/>
  <c r="AX1957" i="3"/>
  <c r="AV1957" i="3"/>
  <c r="AX1949" i="3"/>
  <c r="AW1949" i="3"/>
  <c r="AV1949" i="3"/>
  <c r="AX1941" i="3"/>
  <c r="AW1941" i="3"/>
  <c r="AV1941" i="3"/>
  <c r="AW1933" i="3"/>
  <c r="AV1933" i="3"/>
  <c r="AX1933" i="3"/>
  <c r="AX1925" i="3"/>
  <c r="AW1925" i="3"/>
  <c r="AV1925" i="3"/>
  <c r="AW1917" i="3"/>
  <c r="AV1917" i="3"/>
  <c r="AX1917" i="3"/>
  <c r="AW1909" i="3"/>
  <c r="AX1909" i="3"/>
  <c r="AV1909" i="3"/>
  <c r="AX1901" i="3"/>
  <c r="AW1901" i="3"/>
  <c r="AV1901" i="3"/>
  <c r="AW1893" i="3"/>
  <c r="AX1893" i="3"/>
  <c r="AV1893" i="3"/>
  <c r="AX1881" i="3"/>
  <c r="AW1881" i="3"/>
  <c r="AU1881" i="3"/>
  <c r="AX1873" i="3"/>
  <c r="AW1873" i="3"/>
  <c r="AV1873" i="3"/>
  <c r="AU1873" i="3"/>
  <c r="AX1865" i="3"/>
  <c r="AW1865" i="3"/>
  <c r="AU1865" i="3"/>
  <c r="AX1857" i="3"/>
  <c r="AW1857" i="3"/>
  <c r="AV1857" i="3"/>
  <c r="AU1857" i="3"/>
  <c r="AX1849" i="3"/>
  <c r="AW1849" i="3"/>
  <c r="AU1849" i="3"/>
  <c r="AX1841" i="3"/>
  <c r="AW1841" i="3"/>
  <c r="AV1841" i="3"/>
  <c r="AU1841" i="3"/>
  <c r="AW1829" i="3"/>
  <c r="AV1829" i="3"/>
  <c r="AX1829" i="3"/>
  <c r="AX1821" i="3"/>
  <c r="AW1821" i="3"/>
  <c r="AV1821" i="3"/>
  <c r="AX1813" i="3"/>
  <c r="AW1813" i="3"/>
  <c r="AV1813" i="3"/>
  <c r="AW1805" i="3"/>
  <c r="AV1805" i="3"/>
  <c r="AX1805" i="3"/>
  <c r="AX1797" i="3"/>
  <c r="AW1797" i="3"/>
  <c r="AV1797" i="3"/>
  <c r="AW1789" i="3"/>
  <c r="AX1789" i="3"/>
  <c r="AV1789" i="3"/>
  <c r="AW1781" i="3"/>
  <c r="AX1781" i="3"/>
  <c r="AV1781" i="3"/>
  <c r="AX1769" i="3"/>
  <c r="AW1769" i="3"/>
  <c r="AU1769" i="3"/>
  <c r="AX1761" i="3"/>
  <c r="AW1761" i="3"/>
  <c r="AV1761" i="3"/>
  <c r="AU1761" i="3"/>
  <c r="AX1753" i="3"/>
  <c r="AW1753" i="3"/>
  <c r="AU1753" i="3"/>
  <c r="AX1745" i="3"/>
  <c r="AW1745" i="3"/>
  <c r="AV1745" i="3"/>
  <c r="AU1745" i="3"/>
  <c r="AX1737" i="3"/>
  <c r="AW1737" i="3"/>
  <c r="AU1737" i="3"/>
  <c r="AX1729" i="3"/>
  <c r="AW1729" i="3"/>
  <c r="AV1729" i="3"/>
  <c r="AU1729" i="3"/>
  <c r="AW1725" i="3"/>
  <c r="AX1725" i="3"/>
  <c r="AV1725" i="3"/>
  <c r="AW1717" i="3"/>
  <c r="AV1717" i="3"/>
  <c r="AX1717" i="3"/>
  <c r="AX1713" i="3"/>
  <c r="AW1713" i="3"/>
  <c r="AV1713" i="3"/>
  <c r="AU1713" i="3"/>
  <c r="AX1705" i="3"/>
  <c r="AW1705" i="3"/>
  <c r="AU1705" i="3"/>
  <c r="AX1696" i="3"/>
  <c r="AV1696" i="3"/>
  <c r="AW1696" i="3"/>
  <c r="AX1688" i="3"/>
  <c r="AV1688" i="3"/>
  <c r="AV1680" i="3"/>
  <c r="AX1680" i="3"/>
  <c r="AW1680" i="3"/>
  <c r="AX1672" i="3"/>
  <c r="AV1672" i="3"/>
  <c r="AW1664" i="3"/>
  <c r="AX1664" i="3"/>
  <c r="AV1664" i="3"/>
  <c r="AX1660" i="3"/>
  <c r="AW1660" i="3"/>
  <c r="AV1660" i="3"/>
  <c r="AU1660" i="3"/>
  <c r="AX1652" i="3"/>
  <c r="AW1652" i="3"/>
  <c r="AV1652" i="3"/>
  <c r="AU1652" i="3"/>
  <c r="AX1636" i="3"/>
  <c r="AW1636" i="3"/>
  <c r="AV1636" i="3"/>
  <c r="AU1636" i="3"/>
  <c r="AX1628" i="3"/>
  <c r="AW1628" i="3"/>
  <c r="AV1628" i="3"/>
  <c r="AU1628" i="3"/>
  <c r="AX1620" i="3"/>
  <c r="AW1620" i="3"/>
  <c r="AV1620" i="3"/>
  <c r="AU1620" i="3"/>
  <c r="AX1612" i="3"/>
  <c r="AV1612" i="3"/>
  <c r="AW1612" i="3"/>
  <c r="AU1612" i="3"/>
  <c r="AX1604" i="3"/>
  <c r="AW1604" i="3"/>
  <c r="AV1604" i="3"/>
  <c r="AU1604" i="3"/>
  <c r="AW1600" i="3"/>
  <c r="AX1600" i="3"/>
  <c r="AV1600" i="3"/>
  <c r="AX1588" i="3"/>
  <c r="AW1588" i="3"/>
  <c r="AV1588" i="3"/>
  <c r="AU1588" i="3"/>
  <c r="AX1576" i="3"/>
  <c r="AV1576" i="3"/>
  <c r="AW1576" i="3"/>
  <c r="AW1568" i="3"/>
  <c r="AX1568" i="3"/>
  <c r="AV1568" i="3"/>
  <c r="AX1560" i="3"/>
  <c r="AV1560" i="3"/>
  <c r="AW1560" i="3"/>
  <c r="AW1552" i="3"/>
  <c r="AV1552" i="3"/>
  <c r="AX1552" i="3"/>
  <c r="AX1544" i="3"/>
  <c r="AV1544" i="3"/>
  <c r="AW1544" i="3"/>
  <c r="AW1536" i="3"/>
  <c r="AX1536" i="3"/>
  <c r="AV1536" i="3"/>
  <c r="AX1524" i="3"/>
  <c r="AW1524" i="3"/>
  <c r="AV1524" i="3"/>
  <c r="AU1524" i="3"/>
  <c r="AX1516" i="3"/>
  <c r="AV1516" i="3"/>
  <c r="AW1516" i="3"/>
  <c r="AU1516" i="3"/>
  <c r="AW1504" i="3"/>
  <c r="AV1504" i="3"/>
  <c r="AX1504" i="3"/>
  <c r="AX1496" i="3"/>
  <c r="AV1496" i="3"/>
  <c r="AW1496" i="3"/>
  <c r="AX1484" i="3"/>
  <c r="AV1484" i="3"/>
  <c r="AW1484" i="3"/>
  <c r="AU1484" i="3"/>
  <c r="AX1476" i="3"/>
  <c r="AW1476" i="3"/>
  <c r="AV1476" i="3"/>
  <c r="AU1476" i="3"/>
  <c r="AX1468" i="3"/>
  <c r="AW1468" i="3"/>
  <c r="AV1468" i="3"/>
  <c r="AU1468" i="3"/>
  <c r="AX1456" i="3"/>
  <c r="AW1456" i="3"/>
  <c r="AV1456" i="3"/>
  <c r="AX1447" i="3"/>
  <c r="AW1447" i="3"/>
  <c r="AV1447" i="3"/>
  <c r="AU1447" i="3"/>
  <c r="AX1439" i="3"/>
  <c r="AW1439" i="3"/>
  <c r="AV1439" i="3"/>
  <c r="AU1439" i="3"/>
  <c r="AX1426" i="3"/>
  <c r="AW1426" i="3"/>
  <c r="AV1426" i="3"/>
  <c r="AU1426" i="3"/>
  <c r="AX1418" i="3"/>
  <c r="AW1418" i="3"/>
  <c r="AV1418" i="3"/>
  <c r="AU1418" i="3"/>
  <c r="AX1410" i="3"/>
  <c r="AW1410" i="3"/>
  <c r="AV1410" i="3"/>
  <c r="AU1410" i="3"/>
  <c r="AX1402" i="3"/>
  <c r="AW1402" i="3"/>
  <c r="AV1402" i="3"/>
  <c r="AU1402" i="3"/>
  <c r="AX1398" i="3"/>
  <c r="AW1398" i="3"/>
  <c r="AU1398" i="3"/>
  <c r="AV1398" i="3"/>
  <c r="AX1390" i="3"/>
  <c r="AW1390" i="3"/>
  <c r="AU1390" i="3"/>
  <c r="AX1382" i="3"/>
  <c r="AW1382" i="3"/>
  <c r="AU1382" i="3"/>
  <c r="AV1382" i="3"/>
  <c r="AW1374" i="3"/>
  <c r="AX1374" i="3"/>
  <c r="AU1374" i="3"/>
  <c r="AX1370" i="3"/>
  <c r="AW1370" i="3"/>
  <c r="AV1370" i="3"/>
  <c r="AU1370" i="3"/>
  <c r="AX1362" i="3"/>
  <c r="AW1362" i="3"/>
  <c r="AV1362" i="3"/>
  <c r="AU1362" i="3"/>
  <c r="AX1354" i="3"/>
  <c r="AW1354" i="3"/>
  <c r="AV1354" i="3"/>
  <c r="AU1354" i="3"/>
  <c r="AX1350" i="3"/>
  <c r="AW1350" i="3"/>
  <c r="AU1350" i="3"/>
  <c r="AV1350" i="3"/>
  <c r="AX1338" i="3"/>
  <c r="AW1338" i="3"/>
  <c r="AV1338" i="3"/>
  <c r="AU1338" i="3"/>
  <c r="AX1326" i="3"/>
  <c r="AW1326" i="3"/>
  <c r="AU1326" i="3"/>
  <c r="AX1318" i="3"/>
  <c r="AW1318" i="3"/>
  <c r="AU1318" i="3"/>
  <c r="AV1318" i="3"/>
  <c r="AX1306" i="3"/>
  <c r="AW1306" i="3"/>
  <c r="AV1306" i="3"/>
  <c r="AU1306" i="3"/>
  <c r="AX1298" i="3"/>
  <c r="AW1298" i="3"/>
  <c r="AV1298" i="3"/>
  <c r="AU1298" i="3"/>
  <c r="AX1290" i="3"/>
  <c r="AW1290" i="3"/>
  <c r="AV1290" i="3"/>
  <c r="AU1290" i="3"/>
  <c r="AW1282" i="3"/>
  <c r="AX1282" i="3"/>
  <c r="AV1282" i="3"/>
  <c r="AU1282" i="3"/>
  <c r="AX1274" i="3"/>
  <c r="AW1274" i="3"/>
  <c r="AV1274" i="3"/>
  <c r="AU1274" i="3"/>
  <c r="AX1270" i="3"/>
  <c r="AW1270" i="3"/>
  <c r="AU1270" i="3"/>
  <c r="AV1270" i="3"/>
  <c r="AX1262" i="3"/>
  <c r="AW1262" i="3"/>
  <c r="AV1262" i="3"/>
  <c r="AU1262" i="3"/>
  <c r="AX1254" i="3"/>
  <c r="AW1254" i="3"/>
  <c r="AV1254" i="3"/>
  <c r="AU1254" i="3"/>
  <c r="AW1246" i="3"/>
  <c r="AX1246" i="3"/>
  <c r="AV1246" i="3"/>
  <c r="AU1246" i="3"/>
  <c r="AX1238" i="3"/>
  <c r="AW1238" i="3"/>
  <c r="AU1238" i="3"/>
  <c r="AX1226" i="3"/>
  <c r="AW1226" i="3"/>
  <c r="AV1226" i="3"/>
  <c r="AU1226" i="3"/>
  <c r="AW1218" i="3"/>
  <c r="AX1218" i="3"/>
  <c r="AV1218" i="3"/>
  <c r="AU1218" i="3"/>
  <c r="AX1210" i="3"/>
  <c r="AW1210" i="3"/>
  <c r="AU1210" i="3"/>
  <c r="AX1202" i="3"/>
  <c r="AW1202" i="3"/>
  <c r="AV1202" i="3"/>
  <c r="AU1202" i="3"/>
  <c r="AX1194" i="3"/>
  <c r="AW1194" i="3"/>
  <c r="AV1194" i="3"/>
  <c r="AU1194" i="3"/>
  <c r="AX1190" i="3"/>
  <c r="AW1190" i="3"/>
  <c r="AV1190" i="3"/>
  <c r="AU1190" i="3"/>
  <c r="AX1182" i="3"/>
  <c r="AW1182" i="3"/>
  <c r="AV1182" i="3"/>
  <c r="AU1182" i="3"/>
  <c r="AX1170" i="3"/>
  <c r="AW1170" i="3"/>
  <c r="AV1170" i="3"/>
  <c r="AU1170" i="3"/>
  <c r="AX1162" i="3"/>
  <c r="AW1162" i="3"/>
  <c r="AV1162" i="3"/>
  <c r="AU1162" i="3"/>
  <c r="AX1154" i="3"/>
  <c r="AW1154" i="3"/>
  <c r="AV1154" i="3"/>
  <c r="AU1154" i="3"/>
  <c r="AX1146" i="3"/>
  <c r="AW1146" i="3"/>
  <c r="AU1146" i="3"/>
  <c r="AX1138" i="3"/>
  <c r="AW1138" i="3"/>
  <c r="AV1138" i="3"/>
  <c r="AU1138" i="3"/>
  <c r="AX1126" i="3"/>
  <c r="AW1126" i="3"/>
  <c r="AV1126" i="3"/>
  <c r="AU1126" i="3"/>
  <c r="AX1118" i="3"/>
  <c r="AW1118" i="3"/>
  <c r="AV1118" i="3"/>
  <c r="AU1118" i="3"/>
  <c r="AX1110" i="3"/>
  <c r="AW1110" i="3"/>
  <c r="AV1110" i="3"/>
  <c r="AU1110" i="3"/>
  <c r="AX1102" i="3"/>
  <c r="AW1102" i="3"/>
  <c r="AV1102" i="3"/>
  <c r="AU1102" i="3"/>
  <c r="AX1090" i="3"/>
  <c r="AW1090" i="3"/>
  <c r="AV1090" i="3"/>
  <c r="AU1090" i="3"/>
  <c r="AX1081" i="3"/>
  <c r="AW1081" i="3"/>
  <c r="AV1081" i="3"/>
  <c r="AU1081" i="3"/>
  <c r="AX1077" i="3"/>
  <c r="AW1077" i="3"/>
  <c r="AV1077" i="3"/>
  <c r="AX1068" i="3"/>
  <c r="AW1068" i="3"/>
  <c r="AV1068" i="3"/>
  <c r="AU1068" i="3"/>
  <c r="AX1060" i="3"/>
  <c r="AW1060" i="3"/>
  <c r="AV1060" i="3"/>
  <c r="AU1060" i="3"/>
  <c r="AX1052" i="3"/>
  <c r="AW1052" i="3"/>
  <c r="AV1052" i="3"/>
  <c r="AU1052" i="3"/>
  <c r="AX1048" i="3"/>
  <c r="AW1048" i="3"/>
  <c r="AV1048" i="3"/>
  <c r="AX1040" i="3"/>
  <c r="AW1040" i="3"/>
  <c r="AV1040" i="3"/>
  <c r="AX1032" i="3"/>
  <c r="AV1032" i="3"/>
  <c r="AW1032" i="3"/>
  <c r="AX1024" i="3"/>
  <c r="AW1024" i="3"/>
  <c r="AV1024" i="3"/>
  <c r="AX1020" i="3"/>
  <c r="AW1020" i="3"/>
  <c r="AV1020" i="3"/>
  <c r="AU1020" i="3"/>
  <c r="AX1012" i="3"/>
  <c r="AW1012" i="3"/>
  <c r="AV1012" i="3"/>
  <c r="AU1012" i="3"/>
  <c r="AX1004" i="3"/>
  <c r="AW1004" i="3"/>
  <c r="AV1004" i="3"/>
  <c r="AU1004" i="3"/>
  <c r="AX996" i="3"/>
  <c r="AW996" i="3"/>
  <c r="AV996" i="3"/>
  <c r="AX988" i="3"/>
  <c r="AW988" i="3"/>
  <c r="AU988" i="3"/>
  <c r="AV988" i="3"/>
  <c r="AX980" i="3"/>
  <c r="AW980" i="3"/>
  <c r="AV980" i="3"/>
  <c r="AU980" i="3"/>
  <c r="AX972" i="3"/>
  <c r="AW972" i="3"/>
  <c r="AU972" i="3"/>
  <c r="AV972" i="3"/>
  <c r="AX968" i="3"/>
  <c r="AV968" i="3"/>
  <c r="AW968" i="3"/>
  <c r="AX960" i="3"/>
  <c r="AV960" i="3"/>
  <c r="AW960" i="3"/>
  <c r="AU960" i="3"/>
  <c r="AX952" i="3"/>
  <c r="AV952" i="3"/>
  <c r="AW952" i="3"/>
  <c r="AU952" i="3"/>
  <c r="AX944" i="3"/>
  <c r="AV944" i="3"/>
  <c r="AW944" i="3"/>
  <c r="AU944" i="3"/>
  <c r="AV936" i="3"/>
  <c r="AX936" i="3"/>
  <c r="AW936" i="3"/>
  <c r="AX928" i="3"/>
  <c r="AV928" i="3"/>
  <c r="AW928" i="3"/>
  <c r="AU928" i="3"/>
  <c r="AX920" i="3"/>
  <c r="AV920" i="3"/>
  <c r="AW920" i="3"/>
  <c r="AU920" i="3"/>
  <c r="AX912" i="3"/>
  <c r="AV912" i="3"/>
  <c r="AW912" i="3"/>
  <c r="AU912" i="3"/>
  <c r="AV904" i="3"/>
  <c r="AX904" i="3"/>
  <c r="AW904" i="3"/>
  <c r="AX900" i="3"/>
  <c r="AW900" i="3"/>
  <c r="AV900" i="3"/>
  <c r="AX892" i="3"/>
  <c r="AW892" i="3"/>
  <c r="AV892" i="3"/>
  <c r="AU892" i="3"/>
  <c r="AX884" i="3"/>
  <c r="AW884" i="3"/>
  <c r="AV884" i="3"/>
  <c r="AU884" i="3"/>
  <c r="AX880" i="3"/>
  <c r="AV880" i="3"/>
  <c r="AW880" i="3"/>
  <c r="AU880" i="3"/>
  <c r="AX872" i="3"/>
  <c r="AV872" i="3"/>
  <c r="AW872" i="3"/>
  <c r="AX864" i="3"/>
  <c r="AV864" i="3"/>
  <c r="AW864" i="3"/>
  <c r="AU864" i="3"/>
  <c r="AW855" i="3"/>
  <c r="AX855" i="3"/>
  <c r="AV855" i="3"/>
  <c r="AU855" i="3"/>
  <c r="AX847" i="3"/>
  <c r="AW847" i="3"/>
  <c r="AV847" i="3"/>
  <c r="AX839" i="3"/>
  <c r="AW839" i="3"/>
  <c r="AV839" i="3"/>
  <c r="AU839" i="3"/>
  <c r="AX831" i="3"/>
  <c r="AW831" i="3"/>
  <c r="AV831" i="3"/>
  <c r="AU831" i="3"/>
  <c r="AW819" i="3"/>
  <c r="AX819" i="3"/>
  <c r="AV819" i="3"/>
  <c r="AX811" i="3"/>
  <c r="AW811" i="3"/>
  <c r="AV811" i="3"/>
  <c r="AU811" i="3"/>
  <c r="AX803" i="3"/>
  <c r="AW803" i="3"/>
  <c r="AV803" i="3"/>
  <c r="AU803" i="3"/>
  <c r="AX795" i="3"/>
  <c r="AW795" i="3"/>
  <c r="AV795" i="3"/>
  <c r="AU795" i="3"/>
  <c r="AX787" i="3"/>
  <c r="AW787" i="3"/>
  <c r="AV787" i="3"/>
  <c r="AX779" i="3"/>
  <c r="AW779" i="3"/>
  <c r="AV779" i="3"/>
  <c r="AU779" i="3"/>
  <c r="AX771" i="3"/>
  <c r="AW771" i="3"/>
  <c r="AV771" i="3"/>
  <c r="AU771" i="3"/>
  <c r="AX763" i="3"/>
  <c r="AW763" i="3"/>
  <c r="AV763" i="3"/>
  <c r="AU763" i="3"/>
  <c r="AW755" i="3"/>
  <c r="AX755" i="3"/>
  <c r="AV755" i="3"/>
  <c r="AX747" i="3"/>
  <c r="AW747" i="3"/>
  <c r="AV747" i="3"/>
  <c r="AU747" i="3"/>
  <c r="AX739" i="3"/>
  <c r="AW739" i="3"/>
  <c r="AV739" i="3"/>
  <c r="AU739" i="3"/>
  <c r="AX731" i="3"/>
  <c r="AW731" i="3"/>
  <c r="AV731" i="3"/>
  <c r="AU731" i="3"/>
  <c r="AX727" i="3"/>
  <c r="AW727" i="3"/>
  <c r="AV727" i="3"/>
  <c r="AU727" i="3"/>
  <c r="AX719" i="3"/>
  <c r="AW719" i="3"/>
  <c r="AV719" i="3"/>
  <c r="AX711" i="3"/>
  <c r="AW711" i="3"/>
  <c r="AV711" i="3"/>
  <c r="AU711" i="3"/>
  <c r="AX703" i="3"/>
  <c r="AW703" i="3"/>
  <c r="AV703" i="3"/>
  <c r="AU703" i="3"/>
  <c r="AX695" i="3"/>
  <c r="AW695" i="3"/>
  <c r="AV695" i="3"/>
  <c r="AU695" i="3"/>
  <c r="AX687" i="3"/>
  <c r="AW687" i="3"/>
  <c r="AV687" i="3"/>
  <c r="AX679" i="3"/>
  <c r="AW679" i="3"/>
  <c r="AV679" i="3"/>
  <c r="AU679" i="3"/>
  <c r="AX671" i="3"/>
  <c r="AW671" i="3"/>
  <c r="AV671" i="3"/>
  <c r="AU671" i="3"/>
  <c r="AX663" i="3"/>
  <c r="AW663" i="3"/>
  <c r="AV663" i="3"/>
  <c r="AU663" i="3"/>
  <c r="AX651" i="3"/>
  <c r="AW651" i="3"/>
  <c r="AV651" i="3"/>
  <c r="AU651" i="3"/>
  <c r="AX643" i="3"/>
  <c r="AW643" i="3"/>
  <c r="AV643" i="3"/>
  <c r="AU643" i="3"/>
  <c r="AX635" i="3"/>
  <c r="AW635" i="3"/>
  <c r="AV635" i="3"/>
  <c r="AU635" i="3"/>
  <c r="AX627" i="3"/>
  <c r="AW627" i="3"/>
  <c r="AV627" i="3"/>
  <c r="AX619" i="3"/>
  <c r="AW619" i="3"/>
  <c r="AV619" i="3"/>
  <c r="AU619" i="3"/>
  <c r="AX615" i="3"/>
  <c r="AW615" i="3"/>
  <c r="AV615" i="3"/>
  <c r="AU615" i="3"/>
  <c r="AX607" i="3"/>
  <c r="AW607" i="3"/>
  <c r="AV607" i="3"/>
  <c r="AU607" i="3"/>
  <c r="AX603" i="3"/>
  <c r="AW603" i="3"/>
  <c r="AV603" i="3"/>
  <c r="AU603" i="3"/>
  <c r="AX595" i="3"/>
  <c r="AW595" i="3"/>
  <c r="AV595" i="3"/>
  <c r="AX587" i="3"/>
  <c r="AW587" i="3"/>
  <c r="AV587" i="3"/>
  <c r="AU587" i="3"/>
  <c r="AX579" i="3"/>
  <c r="AW579" i="3"/>
  <c r="AV579" i="3"/>
  <c r="AU579" i="3"/>
  <c r="AX571" i="3"/>
  <c r="AW571" i="3"/>
  <c r="AV571" i="3"/>
  <c r="AU571" i="3"/>
  <c r="AX559" i="3"/>
  <c r="AW559" i="3"/>
  <c r="AV559" i="3"/>
  <c r="AX550" i="3"/>
  <c r="AW550" i="3"/>
  <c r="AU550" i="3"/>
  <c r="AV550" i="3"/>
  <c r="AX516" i="3"/>
  <c r="AW516" i="3"/>
  <c r="AV516" i="3"/>
  <c r="AX507" i="3"/>
  <c r="AW507" i="3"/>
  <c r="AV507" i="3"/>
  <c r="AU507" i="3"/>
  <c r="AX503" i="3"/>
  <c r="AW503" i="3"/>
  <c r="AV503" i="3"/>
  <c r="AU503" i="3"/>
  <c r="AX487" i="3"/>
  <c r="AW487" i="3"/>
  <c r="AV487" i="3"/>
  <c r="AU487" i="3"/>
  <c r="AX378" i="3"/>
  <c r="AW378" i="3"/>
  <c r="AV378" i="3"/>
  <c r="AU378" i="3"/>
  <c r="AU178" i="3"/>
  <c r="AU162" i="3"/>
  <c r="AU1696" i="3"/>
  <c r="AU1664" i="3"/>
  <c r="AU1616" i="3"/>
  <c r="AU1584" i="3"/>
  <c r="AU1552" i="3"/>
  <c r="AU1520" i="3"/>
  <c r="AU1488" i="3"/>
  <c r="AU1056" i="3"/>
  <c r="AU1024" i="3"/>
  <c r="AU1008" i="3"/>
  <c r="AU968" i="3"/>
  <c r="AU755" i="3"/>
  <c r="AU627" i="3"/>
  <c r="AU537" i="3"/>
  <c r="AU345" i="3"/>
  <c r="AV109" i="3"/>
  <c r="AV45" i="3"/>
  <c r="AV13" i="3"/>
  <c r="AV1998" i="3"/>
  <c r="AV1390" i="3"/>
  <c r="AV1326" i="3"/>
  <c r="AV1294" i="3"/>
  <c r="AV1174" i="3"/>
  <c r="AX2050" i="3"/>
  <c r="AW2050" i="3"/>
  <c r="AV2050" i="3"/>
  <c r="AU2050" i="3"/>
  <c r="AX2046" i="3"/>
  <c r="AW2046" i="3"/>
  <c r="AU2046" i="3"/>
  <c r="AX2042" i="3"/>
  <c r="AW2042" i="3"/>
  <c r="AV2042" i="3"/>
  <c r="AU2042" i="3"/>
  <c r="AX2038" i="3"/>
  <c r="AW2038" i="3"/>
  <c r="AU2038" i="3"/>
  <c r="AV2038" i="3"/>
  <c r="AX2034" i="3"/>
  <c r="AW2034" i="3"/>
  <c r="AV2034" i="3"/>
  <c r="AU2034" i="3"/>
  <c r="AX2030" i="3"/>
  <c r="AW2030" i="3"/>
  <c r="AU2030" i="3"/>
  <c r="AX2026" i="3"/>
  <c r="AW2026" i="3"/>
  <c r="AV2026" i="3"/>
  <c r="AU2026" i="3"/>
  <c r="AX2022" i="3"/>
  <c r="AW2022" i="3"/>
  <c r="AU2022" i="3"/>
  <c r="AV2022" i="3"/>
  <c r="AX2018" i="3"/>
  <c r="AW2018" i="3"/>
  <c r="AV2018" i="3"/>
  <c r="AU2018" i="3"/>
  <c r="AX2013" i="3"/>
  <c r="AW2013" i="3"/>
  <c r="AV2013" i="3"/>
  <c r="AX2009" i="3"/>
  <c r="AW2009" i="3"/>
  <c r="AU2009" i="3"/>
  <c r="AX2005" i="3"/>
  <c r="AW2005" i="3"/>
  <c r="AV2005" i="3"/>
  <c r="AX2001" i="3"/>
  <c r="AW2001" i="3"/>
  <c r="AV2001" i="3"/>
  <c r="AU2001" i="3"/>
  <c r="AW1997" i="3"/>
  <c r="AX1997" i="3"/>
  <c r="AV1997" i="3"/>
  <c r="AX1993" i="3"/>
  <c r="AW1993" i="3"/>
  <c r="AU1993" i="3"/>
  <c r="AX1989" i="3"/>
  <c r="AW1989" i="3"/>
  <c r="AV1989" i="3"/>
  <c r="AX1985" i="3"/>
  <c r="AW1985" i="3"/>
  <c r="AV1985" i="3"/>
  <c r="AU1985" i="3"/>
  <c r="AW1981" i="3"/>
  <c r="AX1981" i="3"/>
  <c r="AV1981" i="3"/>
  <c r="AX1977" i="3"/>
  <c r="AW1977" i="3"/>
  <c r="AU1977" i="3"/>
  <c r="AW1973" i="3"/>
  <c r="AV1973" i="3"/>
  <c r="AX1973" i="3"/>
  <c r="AX1969" i="3"/>
  <c r="AW1969" i="3"/>
  <c r="AV1969" i="3"/>
  <c r="AU1969" i="3"/>
  <c r="AX1965" i="3"/>
  <c r="AW1965" i="3"/>
  <c r="AV1965" i="3"/>
  <c r="AX1960" i="3"/>
  <c r="AV1960" i="3"/>
  <c r="AW1960" i="3"/>
  <c r="AX1956" i="3"/>
  <c r="AV1956" i="3"/>
  <c r="AW1956" i="3"/>
  <c r="AU1956" i="3"/>
  <c r="AX1952" i="3"/>
  <c r="AV1952" i="3"/>
  <c r="AW1952" i="3"/>
  <c r="AX1948" i="3"/>
  <c r="AV1948" i="3"/>
  <c r="AW1948" i="3"/>
  <c r="AU1948" i="3"/>
  <c r="AX1944" i="3"/>
  <c r="AV1944" i="3"/>
  <c r="AX1940" i="3"/>
  <c r="AV1940" i="3"/>
  <c r="AW1940" i="3"/>
  <c r="AU1940" i="3"/>
  <c r="AV1936" i="3"/>
  <c r="AX1936" i="3"/>
  <c r="AW1936" i="3"/>
  <c r="AX1932" i="3"/>
  <c r="AV1932" i="3"/>
  <c r="AW1932" i="3"/>
  <c r="AU1932" i="3"/>
  <c r="AX1928" i="3"/>
  <c r="AV1928" i="3"/>
  <c r="AX1924" i="3"/>
  <c r="AV1924" i="3"/>
  <c r="AW1924" i="3"/>
  <c r="AU1924" i="3"/>
  <c r="AX1920" i="3"/>
  <c r="AV1920" i="3"/>
  <c r="AW1920" i="3"/>
  <c r="AX1916" i="3"/>
  <c r="AV1916" i="3"/>
  <c r="AW1916" i="3"/>
  <c r="AU1916" i="3"/>
  <c r="AX1912" i="3"/>
  <c r="AV1912" i="3"/>
  <c r="AW1912" i="3"/>
  <c r="AX1908" i="3"/>
  <c r="AV1908" i="3"/>
  <c r="AW1908" i="3"/>
  <c r="AU1908" i="3"/>
  <c r="AX1904" i="3"/>
  <c r="AV1904" i="3"/>
  <c r="AW1904" i="3"/>
  <c r="AX1900" i="3"/>
  <c r="AV1900" i="3"/>
  <c r="AW1900" i="3"/>
  <c r="AU1900" i="3"/>
  <c r="AX1896" i="3"/>
  <c r="AV1896" i="3"/>
  <c r="AW1896" i="3"/>
  <c r="AX1892" i="3"/>
  <c r="AV1892" i="3"/>
  <c r="AW1892" i="3"/>
  <c r="AU1892" i="3"/>
  <c r="AV1888" i="3"/>
  <c r="AW1888" i="3"/>
  <c r="AX1888" i="3"/>
  <c r="AX1884" i="3"/>
  <c r="AV1884" i="3"/>
  <c r="AW1884" i="3"/>
  <c r="AU1884" i="3"/>
  <c r="AX1880" i="3"/>
  <c r="AV1880" i="3"/>
  <c r="AX1876" i="3"/>
  <c r="AV1876" i="3"/>
  <c r="AW1876" i="3"/>
  <c r="AU1876" i="3"/>
  <c r="AV1872" i="3"/>
  <c r="AX1872" i="3"/>
  <c r="AW1872" i="3"/>
  <c r="AX1868" i="3"/>
  <c r="AV1868" i="3"/>
  <c r="AW1868" i="3"/>
  <c r="AU1868" i="3"/>
  <c r="AX1864" i="3"/>
  <c r="AV1864" i="3"/>
  <c r="AX1860" i="3"/>
  <c r="AV1860" i="3"/>
  <c r="AW1860" i="3"/>
  <c r="AU1860" i="3"/>
  <c r="AX1856" i="3"/>
  <c r="AV1856" i="3"/>
  <c r="AW1856" i="3"/>
  <c r="AX1852" i="3"/>
  <c r="AV1852" i="3"/>
  <c r="AW1852" i="3"/>
  <c r="AU1852" i="3"/>
  <c r="AX1848" i="3"/>
  <c r="AV1848" i="3"/>
  <c r="AW1848" i="3"/>
  <c r="AX1844" i="3"/>
  <c r="AV1844" i="3"/>
  <c r="AW1844" i="3"/>
  <c r="AU1844" i="3"/>
  <c r="AX1840" i="3"/>
  <c r="AV1840" i="3"/>
  <c r="AW1840" i="3"/>
  <c r="AX1836" i="3"/>
  <c r="AV1836" i="3"/>
  <c r="AW1836" i="3"/>
  <c r="AU1836" i="3"/>
  <c r="AX1832" i="3"/>
  <c r="AV1832" i="3"/>
  <c r="AW1832" i="3"/>
  <c r="AX1828" i="3"/>
  <c r="AV1828" i="3"/>
  <c r="AW1828" i="3"/>
  <c r="AU1828" i="3"/>
  <c r="AX1824" i="3"/>
  <c r="AV1824" i="3"/>
  <c r="AW1824" i="3"/>
  <c r="AX1820" i="3"/>
  <c r="AV1820" i="3"/>
  <c r="AW1820" i="3"/>
  <c r="AU1820" i="3"/>
  <c r="AX1816" i="3"/>
  <c r="AV1816" i="3"/>
  <c r="AX1812" i="3"/>
  <c r="AV1812" i="3"/>
  <c r="AW1812" i="3"/>
  <c r="AU1812" i="3"/>
  <c r="AV1808" i="3"/>
  <c r="AX1808" i="3"/>
  <c r="AW1808" i="3"/>
  <c r="AX1804" i="3"/>
  <c r="AV1804" i="3"/>
  <c r="AW1804" i="3"/>
  <c r="AU1804" i="3"/>
  <c r="AX1800" i="3"/>
  <c r="AV1800" i="3"/>
  <c r="AX1796" i="3"/>
  <c r="AV1796" i="3"/>
  <c r="AW1796" i="3"/>
  <c r="AU1796" i="3"/>
  <c r="AX1792" i="3"/>
  <c r="AV1792" i="3"/>
  <c r="AW1792" i="3"/>
  <c r="AX1788" i="3"/>
  <c r="AV1788" i="3"/>
  <c r="AW1788" i="3"/>
  <c r="AU1788" i="3"/>
  <c r="AX1784" i="3"/>
  <c r="AV1784" i="3"/>
  <c r="AW1784" i="3"/>
  <c r="AX1780" i="3"/>
  <c r="AV1780" i="3"/>
  <c r="AW1780" i="3"/>
  <c r="AU1780" i="3"/>
  <c r="AX1776" i="3"/>
  <c r="AV1776" i="3"/>
  <c r="AW1776" i="3"/>
  <c r="AX1772" i="3"/>
  <c r="AV1772" i="3"/>
  <c r="AW1772" i="3"/>
  <c r="AU1772" i="3"/>
  <c r="AX1768" i="3"/>
  <c r="AV1768" i="3"/>
  <c r="AW1768" i="3"/>
  <c r="AX1764" i="3"/>
  <c r="AV1764" i="3"/>
  <c r="AW1764" i="3"/>
  <c r="AU1764" i="3"/>
  <c r="AV1760" i="3"/>
  <c r="AW1760" i="3"/>
  <c r="AX1760" i="3"/>
  <c r="AX1756" i="3"/>
  <c r="AV1756" i="3"/>
  <c r="AW1756" i="3"/>
  <c r="AU1756" i="3"/>
  <c r="AX1752" i="3"/>
  <c r="AV1752" i="3"/>
  <c r="AX1748" i="3"/>
  <c r="AV1748" i="3"/>
  <c r="AW1748" i="3"/>
  <c r="AU1748" i="3"/>
  <c r="AV1744" i="3"/>
  <c r="AW1744" i="3"/>
  <c r="AX1744" i="3"/>
  <c r="AX1740" i="3"/>
  <c r="AV1740" i="3"/>
  <c r="AW1740" i="3"/>
  <c r="AU1740" i="3"/>
  <c r="AX1736" i="3"/>
  <c r="AV1736" i="3"/>
  <c r="AX1732" i="3"/>
  <c r="AV1732" i="3"/>
  <c r="AW1732" i="3"/>
  <c r="AU1732" i="3"/>
  <c r="AX1728" i="3"/>
  <c r="AV1728" i="3"/>
  <c r="AW1728" i="3"/>
  <c r="AX1724" i="3"/>
  <c r="AV1724" i="3"/>
  <c r="AW1724" i="3"/>
  <c r="AU1724" i="3"/>
  <c r="AX1720" i="3"/>
  <c r="AV1720" i="3"/>
  <c r="AW1720" i="3"/>
  <c r="AX1716" i="3"/>
  <c r="AV1716" i="3"/>
  <c r="AW1716" i="3"/>
  <c r="AU1716" i="3"/>
  <c r="AX1712" i="3"/>
  <c r="AV1712" i="3"/>
  <c r="AW1712" i="3"/>
  <c r="AX1708" i="3"/>
  <c r="AV1708" i="3"/>
  <c r="AW1708" i="3"/>
  <c r="AU1708" i="3"/>
  <c r="AX1704" i="3"/>
  <c r="AV1704" i="3"/>
  <c r="AW1704" i="3"/>
  <c r="AX1699" i="3"/>
  <c r="AV1699" i="3"/>
  <c r="AU1699" i="3"/>
  <c r="AW1699" i="3"/>
  <c r="AX1695" i="3"/>
  <c r="AW1695" i="3"/>
  <c r="AV1695" i="3"/>
  <c r="AU1695" i="3"/>
  <c r="AX1691" i="3"/>
  <c r="AV1691" i="3"/>
  <c r="AU1691" i="3"/>
  <c r="AW1691" i="3"/>
  <c r="AX1687" i="3"/>
  <c r="AW1687" i="3"/>
  <c r="AV1687" i="3"/>
  <c r="AU1687" i="3"/>
  <c r="AX1683" i="3"/>
  <c r="AV1683" i="3"/>
  <c r="AU1683" i="3"/>
  <c r="AW1683" i="3"/>
  <c r="AX1679" i="3"/>
  <c r="AW1679" i="3"/>
  <c r="AV1679" i="3"/>
  <c r="AU1679" i="3"/>
  <c r="AX1675" i="3"/>
  <c r="AV1675" i="3"/>
  <c r="AU1675" i="3"/>
  <c r="AW1675" i="3"/>
  <c r="AX1671" i="3"/>
  <c r="AW1671" i="3"/>
  <c r="AV1671" i="3"/>
  <c r="AU1671" i="3"/>
  <c r="AX1667" i="3"/>
  <c r="AW1667" i="3"/>
  <c r="AV1667" i="3"/>
  <c r="AU1667" i="3"/>
  <c r="AX1663" i="3"/>
  <c r="AW1663" i="3"/>
  <c r="AV1663" i="3"/>
  <c r="AU1663" i="3"/>
  <c r="AX1659" i="3"/>
  <c r="AW1659" i="3"/>
  <c r="AV1659" i="3"/>
  <c r="AU1659" i="3"/>
  <c r="AX1655" i="3"/>
  <c r="AV1655" i="3"/>
  <c r="AU1655" i="3"/>
  <c r="AW1655" i="3"/>
  <c r="AX1651" i="3"/>
  <c r="AV1651" i="3"/>
  <c r="AU1651" i="3"/>
  <c r="AW1651" i="3"/>
  <c r="AX1647" i="3"/>
  <c r="AW1647" i="3"/>
  <c r="AV1647" i="3"/>
  <c r="AU1647" i="3"/>
  <c r="AX1643" i="3"/>
  <c r="AW1643" i="3"/>
  <c r="AV1643" i="3"/>
  <c r="AU1643" i="3"/>
  <c r="AX1639" i="3"/>
  <c r="AW1639" i="3"/>
  <c r="AV1639" i="3"/>
  <c r="AU1639" i="3"/>
  <c r="AX1635" i="3"/>
  <c r="AW1635" i="3"/>
  <c r="AV1635" i="3"/>
  <c r="AU1635" i="3"/>
  <c r="AX1631" i="3"/>
  <c r="AW1631" i="3"/>
  <c r="AV1631" i="3"/>
  <c r="AU1631" i="3"/>
  <c r="AX1627" i="3"/>
  <c r="AW1627" i="3"/>
  <c r="AV1627" i="3"/>
  <c r="AU1627" i="3"/>
  <c r="AX1623" i="3"/>
  <c r="AV1623" i="3"/>
  <c r="AU1623" i="3"/>
  <c r="AW1623" i="3"/>
  <c r="AX1619" i="3"/>
  <c r="AV1619" i="3"/>
  <c r="AW1619" i="3"/>
  <c r="AU1619" i="3"/>
  <c r="AX1615" i="3"/>
  <c r="AW1615" i="3"/>
  <c r="AV1615" i="3"/>
  <c r="AU1615" i="3"/>
  <c r="AX1611" i="3"/>
  <c r="AW1611" i="3"/>
  <c r="AV1611" i="3"/>
  <c r="AU1611" i="3"/>
  <c r="AX1607" i="3"/>
  <c r="AW1607" i="3"/>
  <c r="AV1607" i="3"/>
  <c r="AU1607" i="3"/>
  <c r="AX1603" i="3"/>
  <c r="AW1603" i="3"/>
  <c r="AV1603" i="3"/>
  <c r="AU1603" i="3"/>
  <c r="AX1599" i="3"/>
  <c r="AW1599" i="3"/>
  <c r="AV1599" i="3"/>
  <c r="AU1599" i="3"/>
  <c r="AX1595" i="3"/>
  <c r="AW1595" i="3"/>
  <c r="AV1595" i="3"/>
  <c r="AU1595" i="3"/>
  <c r="AX1591" i="3"/>
  <c r="AV1591" i="3"/>
  <c r="AU1591" i="3"/>
  <c r="AW1591" i="3"/>
  <c r="AX1587" i="3"/>
  <c r="AV1587" i="3"/>
  <c r="AU1587" i="3"/>
  <c r="AX1583" i="3"/>
  <c r="AW1583" i="3"/>
  <c r="AV1583" i="3"/>
  <c r="AU1583" i="3"/>
  <c r="AX1579" i="3"/>
  <c r="AW1579" i="3"/>
  <c r="AV1579" i="3"/>
  <c r="AU1579" i="3"/>
  <c r="AX1575" i="3"/>
  <c r="AW1575" i="3"/>
  <c r="AV1575" i="3"/>
  <c r="AU1575" i="3"/>
  <c r="AX1571" i="3"/>
  <c r="AW1571" i="3"/>
  <c r="AV1571" i="3"/>
  <c r="AU1571" i="3"/>
  <c r="AX1567" i="3"/>
  <c r="AW1567" i="3"/>
  <c r="AV1567" i="3"/>
  <c r="AU1567" i="3"/>
  <c r="AX1563" i="3"/>
  <c r="AW1563" i="3"/>
  <c r="AV1563" i="3"/>
  <c r="AU1563" i="3"/>
  <c r="AX1559" i="3"/>
  <c r="AV1559" i="3"/>
  <c r="AU1559" i="3"/>
  <c r="AW1559" i="3"/>
  <c r="AX1555" i="3"/>
  <c r="AV1555" i="3"/>
  <c r="AW1555" i="3"/>
  <c r="AU1555" i="3"/>
  <c r="AX1551" i="3"/>
  <c r="AW1551" i="3"/>
  <c r="AV1551" i="3"/>
  <c r="AU1551" i="3"/>
  <c r="AX1547" i="3"/>
  <c r="AW1547" i="3"/>
  <c r="AV1547" i="3"/>
  <c r="AU1547" i="3"/>
  <c r="AX1543" i="3"/>
  <c r="AW1543" i="3"/>
  <c r="AV1543" i="3"/>
  <c r="AU1543" i="3"/>
  <c r="AX1539" i="3"/>
  <c r="AW1539" i="3"/>
  <c r="AV1539" i="3"/>
  <c r="AU1539" i="3"/>
  <c r="AX1535" i="3"/>
  <c r="AW1535" i="3"/>
  <c r="AV1535" i="3"/>
  <c r="AU1535" i="3"/>
  <c r="AX1531" i="3"/>
  <c r="AW1531" i="3"/>
  <c r="AV1531" i="3"/>
  <c r="AU1531" i="3"/>
  <c r="AX1527" i="3"/>
  <c r="AV1527" i="3"/>
  <c r="AU1527" i="3"/>
  <c r="AW1527" i="3"/>
  <c r="AX1523" i="3"/>
  <c r="AV1523" i="3"/>
  <c r="AU1523" i="3"/>
  <c r="AX1519" i="3"/>
  <c r="AW1519" i="3"/>
  <c r="AV1519" i="3"/>
  <c r="AU1519" i="3"/>
  <c r="AX1515" i="3"/>
  <c r="AW1515" i="3"/>
  <c r="AV1515" i="3"/>
  <c r="AU1515" i="3"/>
  <c r="AX1511" i="3"/>
  <c r="AW1511" i="3"/>
  <c r="AV1511" i="3"/>
  <c r="AU1511" i="3"/>
  <c r="AX1507" i="3"/>
  <c r="AW1507" i="3"/>
  <c r="AV1507" i="3"/>
  <c r="AU1507" i="3"/>
  <c r="AX1503" i="3"/>
  <c r="AW1503" i="3"/>
  <c r="AV1503" i="3"/>
  <c r="AU1503" i="3"/>
  <c r="AX1499" i="3"/>
  <c r="AW1499" i="3"/>
  <c r="AV1499" i="3"/>
  <c r="AU1499" i="3"/>
  <c r="AX1495" i="3"/>
  <c r="AV1495" i="3"/>
  <c r="AU1495" i="3"/>
  <c r="AW1495" i="3"/>
  <c r="AX1491" i="3"/>
  <c r="AV1491" i="3"/>
  <c r="AW1491" i="3"/>
  <c r="AU1491" i="3"/>
  <c r="AX1487" i="3"/>
  <c r="AW1487" i="3"/>
  <c r="AV1487" i="3"/>
  <c r="AU1487" i="3"/>
  <c r="AX1483" i="3"/>
  <c r="AW1483" i="3"/>
  <c r="AV1483" i="3"/>
  <c r="AU1483" i="3"/>
  <c r="AX1479" i="3"/>
  <c r="AW1479" i="3"/>
  <c r="AV1479" i="3"/>
  <c r="AU1479" i="3"/>
  <c r="AX1475" i="3"/>
  <c r="AW1475" i="3"/>
  <c r="AV1475" i="3"/>
  <c r="AU1475" i="3"/>
  <c r="AX1471" i="3"/>
  <c r="AW1471" i="3"/>
  <c r="AV1471" i="3"/>
  <c r="AU1471" i="3"/>
  <c r="AX1467" i="3"/>
  <c r="AW1467" i="3"/>
  <c r="AV1467" i="3"/>
  <c r="AU1467" i="3"/>
  <c r="AX1463" i="3"/>
  <c r="AV1463" i="3"/>
  <c r="AU1463" i="3"/>
  <c r="AW1463" i="3"/>
  <c r="AX1459" i="3"/>
  <c r="AV1459" i="3"/>
  <c r="AU1459" i="3"/>
  <c r="AW1459" i="3"/>
  <c r="AX1455" i="3"/>
  <c r="AW1455" i="3"/>
  <c r="AV1455" i="3"/>
  <c r="AU1455" i="3"/>
  <c r="AX1450" i="3"/>
  <c r="AW1450" i="3"/>
  <c r="AV1450" i="3"/>
  <c r="AU1450" i="3"/>
  <c r="AX1446" i="3"/>
  <c r="AW1446" i="3"/>
  <c r="AU1446" i="3"/>
  <c r="AV1446" i="3"/>
  <c r="AX1442" i="3"/>
  <c r="AW1442" i="3"/>
  <c r="AV1442" i="3"/>
  <c r="AU1442" i="3"/>
  <c r="AX1438" i="3"/>
  <c r="AW1438" i="3"/>
  <c r="AU1438" i="3"/>
  <c r="AX1434" i="3"/>
  <c r="AW1434" i="3"/>
  <c r="AV1434" i="3"/>
  <c r="AU1434" i="3"/>
  <c r="AW1429" i="3"/>
  <c r="AX1429" i="3"/>
  <c r="AV1429" i="3"/>
  <c r="AX1425" i="3"/>
  <c r="AW1425" i="3"/>
  <c r="AV1425" i="3"/>
  <c r="AU1425" i="3"/>
  <c r="AW1421" i="3"/>
  <c r="AV1421" i="3"/>
  <c r="AX1421" i="3"/>
  <c r="AX1417" i="3"/>
  <c r="AW1417" i="3"/>
  <c r="AU1417" i="3"/>
  <c r="AX1413" i="3"/>
  <c r="AW1413" i="3"/>
  <c r="AV1413" i="3"/>
  <c r="AX1409" i="3"/>
  <c r="AW1409" i="3"/>
  <c r="AV1409" i="3"/>
  <c r="AU1409" i="3"/>
  <c r="AW1405" i="3"/>
  <c r="AV1405" i="3"/>
  <c r="AX1405" i="3"/>
  <c r="AX1401" i="3"/>
  <c r="AW1401" i="3"/>
  <c r="AU1401" i="3"/>
  <c r="AX1397" i="3"/>
  <c r="AW1397" i="3"/>
  <c r="AV1397" i="3"/>
  <c r="AX1393" i="3"/>
  <c r="AW1393" i="3"/>
  <c r="AV1393" i="3"/>
  <c r="AU1393" i="3"/>
  <c r="AX1389" i="3"/>
  <c r="AW1389" i="3"/>
  <c r="AV1389" i="3"/>
  <c r="AX1385" i="3"/>
  <c r="AW1385" i="3"/>
  <c r="AU1385" i="3"/>
  <c r="AX1381" i="3"/>
  <c r="AW1381" i="3"/>
  <c r="AV1381" i="3"/>
  <c r="AX1377" i="3"/>
  <c r="AW1377" i="3"/>
  <c r="AV1377" i="3"/>
  <c r="AU1377" i="3"/>
  <c r="AX1373" i="3"/>
  <c r="AV1373" i="3"/>
  <c r="AW1373" i="3"/>
  <c r="AX1369" i="3"/>
  <c r="AW1369" i="3"/>
  <c r="AU1369" i="3"/>
  <c r="AX1365" i="3"/>
  <c r="AW1365" i="3"/>
  <c r="AV1365" i="3"/>
  <c r="AX1361" i="3"/>
  <c r="AW1361" i="3"/>
  <c r="AV1361" i="3"/>
  <c r="AU1361" i="3"/>
  <c r="AX1357" i="3"/>
  <c r="AW1357" i="3"/>
  <c r="AV1357" i="3"/>
  <c r="AX1353" i="3"/>
  <c r="AW1353" i="3"/>
  <c r="AU1353" i="3"/>
  <c r="AX1349" i="3"/>
  <c r="AW1349" i="3"/>
  <c r="AV1349" i="3"/>
  <c r="AX1345" i="3"/>
  <c r="AW1345" i="3"/>
  <c r="AV1345" i="3"/>
  <c r="AU1345" i="3"/>
  <c r="AX1341" i="3"/>
  <c r="AW1341" i="3"/>
  <c r="AV1341" i="3"/>
  <c r="AX1337" i="3"/>
  <c r="AW1337" i="3"/>
  <c r="AU1337" i="3"/>
  <c r="AX1333" i="3"/>
  <c r="AW1333" i="3"/>
  <c r="AV1333" i="3"/>
  <c r="AX1329" i="3"/>
  <c r="AW1329" i="3"/>
  <c r="AV1329" i="3"/>
  <c r="AU1329" i="3"/>
  <c r="AX1325" i="3"/>
  <c r="AW1325" i="3"/>
  <c r="AV1325" i="3"/>
  <c r="AX1321" i="3"/>
  <c r="AW1321" i="3"/>
  <c r="AU1321" i="3"/>
  <c r="AX1317" i="3"/>
  <c r="AW1317" i="3"/>
  <c r="AV1317" i="3"/>
  <c r="AX1313" i="3"/>
  <c r="AW1313" i="3"/>
  <c r="AV1313" i="3"/>
  <c r="AU1313" i="3"/>
  <c r="AX1309" i="3"/>
  <c r="AV1309" i="3"/>
  <c r="AW1309" i="3"/>
  <c r="AX1305" i="3"/>
  <c r="AW1305" i="3"/>
  <c r="AU1305" i="3"/>
  <c r="AX1301" i="3"/>
  <c r="AW1301" i="3"/>
  <c r="AV1301" i="3"/>
  <c r="AX1297" i="3"/>
  <c r="AW1297" i="3"/>
  <c r="AV1297" i="3"/>
  <c r="AU1297" i="3"/>
  <c r="AX1293" i="3"/>
  <c r="AW1293" i="3"/>
  <c r="AV1293" i="3"/>
  <c r="AX1289" i="3"/>
  <c r="AW1289" i="3"/>
  <c r="AU1289" i="3"/>
  <c r="AX1285" i="3"/>
  <c r="AW1285" i="3"/>
  <c r="AV1285" i="3"/>
  <c r="AX1281" i="3"/>
  <c r="AW1281" i="3"/>
  <c r="AV1281" i="3"/>
  <c r="AU1281" i="3"/>
  <c r="AX1277" i="3"/>
  <c r="AW1277" i="3"/>
  <c r="AV1277" i="3"/>
  <c r="AX1273" i="3"/>
  <c r="AW1273" i="3"/>
  <c r="AU1273" i="3"/>
  <c r="AX1269" i="3"/>
  <c r="AW1269" i="3"/>
  <c r="AV1269" i="3"/>
  <c r="AX1265" i="3"/>
  <c r="AW1265" i="3"/>
  <c r="AV1265" i="3"/>
  <c r="AU1265" i="3"/>
  <c r="AX1261" i="3"/>
  <c r="AW1261" i="3"/>
  <c r="AV1261" i="3"/>
  <c r="AX1257" i="3"/>
  <c r="AW1257" i="3"/>
  <c r="AV1257" i="3"/>
  <c r="AU1257" i="3"/>
  <c r="AX1253" i="3"/>
  <c r="AW1253" i="3"/>
  <c r="AX1249" i="3"/>
  <c r="AW1249" i="3"/>
  <c r="AU1249" i="3"/>
  <c r="AV1249" i="3"/>
  <c r="AX1245" i="3"/>
  <c r="AV1245" i="3"/>
  <c r="AX1241" i="3"/>
  <c r="AW1241" i="3"/>
  <c r="AV1241" i="3"/>
  <c r="AU1241" i="3"/>
  <c r="AX1237" i="3"/>
  <c r="AW1237" i="3"/>
  <c r="AV1237" i="3"/>
  <c r="AX1233" i="3"/>
  <c r="AW1233" i="3"/>
  <c r="AV1233" i="3"/>
  <c r="AU1233" i="3"/>
  <c r="AX1229" i="3"/>
  <c r="AW1229" i="3"/>
  <c r="AV1229" i="3"/>
  <c r="AX1225" i="3"/>
  <c r="AW1225" i="3"/>
  <c r="AV1225" i="3"/>
  <c r="AU1225" i="3"/>
  <c r="AX1221" i="3"/>
  <c r="AW1221" i="3"/>
  <c r="AV1221" i="3"/>
  <c r="AX1217" i="3"/>
  <c r="AW1217" i="3"/>
  <c r="AU1217" i="3"/>
  <c r="AX1213" i="3"/>
  <c r="AV1213" i="3"/>
  <c r="AW1213" i="3"/>
  <c r="AX1209" i="3"/>
  <c r="AW1209" i="3"/>
  <c r="AV1209" i="3"/>
  <c r="AU1209" i="3"/>
  <c r="AX1205" i="3"/>
  <c r="AW1205" i="3"/>
  <c r="AV1205" i="3"/>
  <c r="AX1201" i="3"/>
  <c r="AW1201" i="3"/>
  <c r="AV1201" i="3"/>
  <c r="AU1201" i="3"/>
  <c r="AX1197" i="3"/>
  <c r="AW1197" i="3"/>
  <c r="AV1197" i="3"/>
  <c r="AX1193" i="3"/>
  <c r="AW1193" i="3"/>
  <c r="AV1193" i="3"/>
  <c r="AU1193" i="3"/>
  <c r="AX1189" i="3"/>
  <c r="AW1189" i="3"/>
  <c r="AX1185" i="3"/>
  <c r="AW1185" i="3"/>
  <c r="AU1185" i="3"/>
  <c r="AV1185" i="3"/>
  <c r="AX1181" i="3"/>
  <c r="AV1181" i="3"/>
  <c r="AX1177" i="3"/>
  <c r="AW1177" i="3"/>
  <c r="AV1177" i="3"/>
  <c r="AU1177" i="3"/>
  <c r="AX1173" i="3"/>
  <c r="AW1173" i="3"/>
  <c r="AV1173" i="3"/>
  <c r="AX1169" i="3"/>
  <c r="AW1169" i="3"/>
  <c r="AV1169" i="3"/>
  <c r="AU1169" i="3"/>
  <c r="AX1165" i="3"/>
  <c r="AW1165" i="3"/>
  <c r="AV1165" i="3"/>
  <c r="AX1161" i="3"/>
  <c r="AW1161" i="3"/>
  <c r="AV1161" i="3"/>
  <c r="AU1161" i="3"/>
  <c r="AX1157" i="3"/>
  <c r="AW1157" i="3"/>
  <c r="AV1157" i="3"/>
  <c r="AX1153" i="3"/>
  <c r="AW1153" i="3"/>
  <c r="AV1153" i="3"/>
  <c r="AU1153" i="3"/>
  <c r="AX1149" i="3"/>
  <c r="AV1149" i="3"/>
  <c r="AW1149" i="3"/>
  <c r="AX1145" i="3"/>
  <c r="AW1145" i="3"/>
  <c r="AV1145" i="3"/>
  <c r="AU1145" i="3"/>
  <c r="AX1141" i="3"/>
  <c r="AW1141" i="3"/>
  <c r="AV1141" i="3"/>
  <c r="AX1137" i="3"/>
  <c r="AW1137" i="3"/>
  <c r="AV1137" i="3"/>
  <c r="AU1137" i="3"/>
  <c r="AX1133" i="3"/>
  <c r="AW1133" i="3"/>
  <c r="AV1133" i="3"/>
  <c r="AX1129" i="3"/>
  <c r="AW1129" i="3"/>
  <c r="AV1129" i="3"/>
  <c r="AU1129" i="3"/>
  <c r="AX1125" i="3"/>
  <c r="AW1125" i="3"/>
  <c r="AV1125" i="3"/>
  <c r="AX1121" i="3"/>
  <c r="AV1121" i="3"/>
  <c r="AW1121" i="3"/>
  <c r="AU1121" i="3"/>
  <c r="AX1117" i="3"/>
  <c r="AV1117" i="3"/>
  <c r="AW1117" i="3"/>
  <c r="AX1113" i="3"/>
  <c r="AW1113" i="3"/>
  <c r="AV1113" i="3"/>
  <c r="AU1113" i="3"/>
  <c r="AX1109" i="3"/>
  <c r="AW1109" i="3"/>
  <c r="AV1109" i="3"/>
  <c r="AX1105" i="3"/>
  <c r="AW1105" i="3"/>
  <c r="AV1105" i="3"/>
  <c r="AU1105" i="3"/>
  <c r="AX1101" i="3"/>
  <c r="AW1101" i="3"/>
  <c r="AV1101" i="3"/>
  <c r="AX1097" i="3"/>
  <c r="AW1097" i="3"/>
  <c r="AV1097" i="3"/>
  <c r="AU1097" i="3"/>
  <c r="AX1093" i="3"/>
  <c r="AW1093" i="3"/>
  <c r="AX1089" i="3"/>
  <c r="AW1089" i="3"/>
  <c r="AV1089" i="3"/>
  <c r="AU1089" i="3"/>
  <c r="AX1084" i="3"/>
  <c r="AW1084" i="3"/>
  <c r="AV1084" i="3"/>
  <c r="AU1084" i="3"/>
  <c r="AX1080" i="3"/>
  <c r="AW1080" i="3"/>
  <c r="AV1080" i="3"/>
  <c r="AV1075" i="3"/>
  <c r="AX1075" i="3"/>
  <c r="AU1075" i="3"/>
  <c r="AX1071" i="3"/>
  <c r="AW1071" i="3"/>
  <c r="AV1071" i="3"/>
  <c r="AU1071" i="3"/>
  <c r="AX1067" i="3"/>
  <c r="AW1067" i="3"/>
  <c r="AV1067" i="3"/>
  <c r="AU1067" i="3"/>
  <c r="AX1063" i="3"/>
  <c r="AV1063" i="3"/>
  <c r="AW1063" i="3"/>
  <c r="AU1063" i="3"/>
  <c r="AX1059" i="3"/>
  <c r="AV1059" i="3"/>
  <c r="AW1059" i="3"/>
  <c r="AU1059" i="3"/>
  <c r="AX1055" i="3"/>
  <c r="AW1055" i="3"/>
  <c r="AV1055" i="3"/>
  <c r="AU1055" i="3"/>
  <c r="AX1051" i="3"/>
  <c r="AW1051" i="3"/>
  <c r="AV1051" i="3"/>
  <c r="AU1051" i="3"/>
  <c r="AX1047" i="3"/>
  <c r="AV1047" i="3"/>
  <c r="AU1047" i="3"/>
  <c r="AW1047" i="3"/>
  <c r="AX1043" i="3"/>
  <c r="AV1043" i="3"/>
  <c r="AW1043" i="3"/>
  <c r="AU1043" i="3"/>
  <c r="AX1039" i="3"/>
  <c r="AW1039" i="3"/>
  <c r="AV1039" i="3"/>
  <c r="AU1039" i="3"/>
  <c r="AX1035" i="3"/>
  <c r="AW1035" i="3"/>
  <c r="AV1035" i="3"/>
  <c r="AU1035" i="3"/>
  <c r="AX1031" i="3"/>
  <c r="AV1031" i="3"/>
  <c r="AW1031" i="3"/>
  <c r="AU1031" i="3"/>
  <c r="AV1027" i="3"/>
  <c r="AX1027" i="3"/>
  <c r="AW1027" i="3"/>
  <c r="AU1027" i="3"/>
  <c r="AX1023" i="3"/>
  <c r="AW1023" i="3"/>
  <c r="AV1023" i="3"/>
  <c r="AU1023" i="3"/>
  <c r="AX1019" i="3"/>
  <c r="AW1019" i="3"/>
  <c r="AV1019" i="3"/>
  <c r="AU1019" i="3"/>
  <c r="AX1015" i="3"/>
  <c r="AV1015" i="3"/>
  <c r="AU1015" i="3"/>
  <c r="AW1015" i="3"/>
  <c r="AX1011" i="3"/>
  <c r="AV1011" i="3"/>
  <c r="AU1011" i="3"/>
  <c r="AX1007" i="3"/>
  <c r="AW1007" i="3"/>
  <c r="AV1007" i="3"/>
  <c r="AU1007" i="3"/>
  <c r="AX1003" i="3"/>
  <c r="AW1003" i="3"/>
  <c r="AV1003" i="3"/>
  <c r="AU1003" i="3"/>
  <c r="AX999" i="3"/>
  <c r="AW999" i="3"/>
  <c r="AV999" i="3"/>
  <c r="AU999" i="3"/>
  <c r="AW995" i="3"/>
  <c r="AX995" i="3"/>
  <c r="AV995" i="3"/>
  <c r="AU995" i="3"/>
  <c r="AX991" i="3"/>
  <c r="AW991" i="3"/>
  <c r="AV991" i="3"/>
  <c r="AU991" i="3"/>
  <c r="AW987" i="3"/>
  <c r="AX987" i="3"/>
  <c r="AV987" i="3"/>
  <c r="AU987" i="3"/>
  <c r="AX983" i="3"/>
  <c r="AW983" i="3"/>
  <c r="AV983" i="3"/>
  <c r="AU983" i="3"/>
  <c r="AW979" i="3"/>
  <c r="AX979" i="3"/>
  <c r="AV979" i="3"/>
  <c r="AX975" i="3"/>
  <c r="AW975" i="3"/>
  <c r="AV975" i="3"/>
  <c r="AW971" i="3"/>
  <c r="AX971" i="3"/>
  <c r="AV971" i="3"/>
  <c r="AU971" i="3"/>
  <c r="AX967" i="3"/>
  <c r="AW967" i="3"/>
  <c r="AV967" i="3"/>
  <c r="AU967" i="3"/>
  <c r="AW963" i="3"/>
  <c r="AV963" i="3"/>
  <c r="AX963" i="3"/>
  <c r="AU963" i="3"/>
  <c r="AX959" i="3"/>
  <c r="AW959" i="3"/>
  <c r="AV959" i="3"/>
  <c r="AU959" i="3"/>
  <c r="AW955" i="3"/>
  <c r="AX955" i="3"/>
  <c r="AV955" i="3"/>
  <c r="AU955" i="3"/>
  <c r="AX951" i="3"/>
  <c r="AW951" i="3"/>
  <c r="AV951" i="3"/>
  <c r="AU951" i="3"/>
  <c r="AW947" i="3"/>
  <c r="AX947" i="3"/>
  <c r="AV947" i="3"/>
  <c r="AX943" i="3"/>
  <c r="AW943" i="3"/>
  <c r="AV943" i="3"/>
  <c r="AW939" i="3"/>
  <c r="AX939" i="3"/>
  <c r="AV939" i="3"/>
  <c r="AU939" i="3"/>
  <c r="AX935" i="3"/>
  <c r="AW935" i="3"/>
  <c r="AV935" i="3"/>
  <c r="AU935" i="3"/>
  <c r="AW931" i="3"/>
  <c r="AX931" i="3"/>
  <c r="AV931" i="3"/>
  <c r="AU931" i="3"/>
  <c r="AX927" i="3"/>
  <c r="AW927" i="3"/>
  <c r="AV927" i="3"/>
  <c r="AU927" i="3"/>
  <c r="AW923" i="3"/>
  <c r="AX923" i="3"/>
  <c r="AV923" i="3"/>
  <c r="AU923" i="3"/>
  <c r="AX919" i="3"/>
  <c r="AW919" i="3"/>
  <c r="AV919" i="3"/>
  <c r="AU919" i="3"/>
  <c r="AW915" i="3"/>
  <c r="AX915" i="3"/>
  <c r="AV915" i="3"/>
  <c r="AX911" i="3"/>
  <c r="AW911" i="3"/>
  <c r="AV911" i="3"/>
  <c r="AW907" i="3"/>
  <c r="AX907" i="3"/>
  <c r="AV907" i="3"/>
  <c r="AU907" i="3"/>
  <c r="AX903" i="3"/>
  <c r="AW903" i="3"/>
  <c r="AV903" i="3"/>
  <c r="AU903" i="3"/>
  <c r="AX899" i="3"/>
  <c r="AW899" i="3"/>
  <c r="AV899" i="3"/>
  <c r="AU899" i="3"/>
  <c r="AX895" i="3"/>
  <c r="AW895" i="3"/>
  <c r="AV895" i="3"/>
  <c r="AU895" i="3"/>
  <c r="AX891" i="3"/>
  <c r="AW891" i="3"/>
  <c r="AV891" i="3"/>
  <c r="AU891" i="3"/>
  <c r="AW887" i="3"/>
  <c r="AX887" i="3"/>
  <c r="AV887" i="3"/>
  <c r="AU887" i="3"/>
  <c r="AW883" i="3"/>
  <c r="AX883" i="3"/>
  <c r="AV883" i="3"/>
  <c r="AX879" i="3"/>
  <c r="AW879" i="3"/>
  <c r="AV879" i="3"/>
  <c r="AX875" i="3"/>
  <c r="AW875" i="3"/>
  <c r="AV875" i="3"/>
  <c r="AU875" i="3"/>
  <c r="AX871" i="3"/>
  <c r="AW871" i="3"/>
  <c r="AV871" i="3"/>
  <c r="AU871" i="3"/>
  <c r="AX867" i="3"/>
  <c r="AW867" i="3"/>
  <c r="AV867" i="3"/>
  <c r="AU867" i="3"/>
  <c r="AX863" i="3"/>
  <c r="AW863" i="3"/>
  <c r="AV863" i="3"/>
  <c r="AU863" i="3"/>
  <c r="AX859" i="3"/>
  <c r="AW859" i="3"/>
  <c r="AV859" i="3"/>
  <c r="AU859" i="3"/>
  <c r="AX854" i="3"/>
  <c r="AW854" i="3"/>
  <c r="AU854" i="3"/>
  <c r="AX850" i="3"/>
  <c r="AW850" i="3"/>
  <c r="AV850" i="3"/>
  <c r="AU850" i="3"/>
  <c r="AX846" i="3"/>
  <c r="AW846" i="3"/>
  <c r="AU846" i="3"/>
  <c r="AV846" i="3"/>
  <c r="AX842" i="3"/>
  <c r="AW842" i="3"/>
  <c r="AV842" i="3"/>
  <c r="AU842" i="3"/>
  <c r="AX838" i="3"/>
  <c r="AW838" i="3"/>
  <c r="AU838" i="3"/>
  <c r="AX834" i="3"/>
  <c r="AW834" i="3"/>
  <c r="AV834" i="3"/>
  <c r="AU834" i="3"/>
  <c r="AX830" i="3"/>
  <c r="AW830" i="3"/>
  <c r="AU830" i="3"/>
  <c r="AV830" i="3"/>
  <c r="AX826" i="3"/>
  <c r="AW826" i="3"/>
  <c r="AV826" i="3"/>
  <c r="AU826" i="3"/>
  <c r="AX822" i="3"/>
  <c r="AW822" i="3"/>
  <c r="AU822" i="3"/>
  <c r="AV822" i="3"/>
  <c r="AX818" i="3"/>
  <c r="AW818" i="3"/>
  <c r="AV818" i="3"/>
  <c r="AU818" i="3"/>
  <c r="AX814" i="3"/>
  <c r="AW814" i="3"/>
  <c r="AU814" i="3"/>
  <c r="AV814" i="3"/>
  <c r="AX810" i="3"/>
  <c r="AW810" i="3"/>
  <c r="AV810" i="3"/>
  <c r="AU810" i="3"/>
  <c r="AX806" i="3"/>
  <c r="AW806" i="3"/>
  <c r="AU806" i="3"/>
  <c r="AV806" i="3"/>
  <c r="AX802" i="3"/>
  <c r="AW802" i="3"/>
  <c r="AV802" i="3"/>
  <c r="AU802" i="3"/>
  <c r="AX798" i="3"/>
  <c r="AW798" i="3"/>
  <c r="AU798" i="3"/>
  <c r="AV798" i="3"/>
  <c r="AX794" i="3"/>
  <c r="AW794" i="3"/>
  <c r="AV794" i="3"/>
  <c r="AU794" i="3"/>
  <c r="AX790" i="3"/>
  <c r="AW790" i="3"/>
  <c r="AU790" i="3"/>
  <c r="AX786" i="3"/>
  <c r="AW786" i="3"/>
  <c r="AV786" i="3"/>
  <c r="AU786" i="3"/>
  <c r="AX782" i="3"/>
  <c r="AW782" i="3"/>
  <c r="AU782" i="3"/>
  <c r="AV782" i="3"/>
  <c r="AX778" i="3"/>
  <c r="AW778" i="3"/>
  <c r="AV778" i="3"/>
  <c r="AU778" i="3"/>
  <c r="AX774" i="3"/>
  <c r="AW774" i="3"/>
  <c r="AU774" i="3"/>
  <c r="AX770" i="3"/>
  <c r="AW770" i="3"/>
  <c r="AV770" i="3"/>
  <c r="AU770" i="3"/>
  <c r="AX766" i="3"/>
  <c r="AW766" i="3"/>
  <c r="AU766" i="3"/>
  <c r="AV766" i="3"/>
  <c r="AX762" i="3"/>
  <c r="AW762" i="3"/>
  <c r="AV762" i="3"/>
  <c r="AU762" i="3"/>
  <c r="AX758" i="3"/>
  <c r="AW758" i="3"/>
  <c r="AU758" i="3"/>
  <c r="AV758" i="3"/>
  <c r="AX754" i="3"/>
  <c r="AW754" i="3"/>
  <c r="AV754" i="3"/>
  <c r="AU754" i="3"/>
  <c r="AX750" i="3"/>
  <c r="AW750" i="3"/>
  <c r="AU750" i="3"/>
  <c r="AV750" i="3"/>
  <c r="AX746" i="3"/>
  <c r="AW746" i="3"/>
  <c r="AV746" i="3"/>
  <c r="AU746" i="3"/>
  <c r="AX742" i="3"/>
  <c r="AW742" i="3"/>
  <c r="AU742" i="3"/>
  <c r="AV742" i="3"/>
  <c r="AX738" i="3"/>
  <c r="AW738" i="3"/>
  <c r="AV738" i="3"/>
  <c r="AU738" i="3"/>
  <c r="AX734" i="3"/>
  <c r="AW734" i="3"/>
  <c r="AU734" i="3"/>
  <c r="AV734" i="3"/>
  <c r="AX730" i="3"/>
  <c r="AW730" i="3"/>
  <c r="AV730" i="3"/>
  <c r="AU730" i="3"/>
  <c r="AX726" i="3"/>
  <c r="AW726" i="3"/>
  <c r="AU726" i="3"/>
  <c r="AX722" i="3"/>
  <c r="AW722" i="3"/>
  <c r="AV722" i="3"/>
  <c r="AU722" i="3"/>
  <c r="AX718" i="3"/>
  <c r="AW718" i="3"/>
  <c r="AU718" i="3"/>
  <c r="AV718" i="3"/>
  <c r="AX714" i="3"/>
  <c r="AW714" i="3"/>
  <c r="AV714" i="3"/>
  <c r="AU714" i="3"/>
  <c r="AX710" i="3"/>
  <c r="AW710" i="3"/>
  <c r="AU710" i="3"/>
  <c r="AX706" i="3"/>
  <c r="AW706" i="3"/>
  <c r="AV706" i="3"/>
  <c r="AU706" i="3"/>
  <c r="AX702" i="3"/>
  <c r="AW702" i="3"/>
  <c r="AU702" i="3"/>
  <c r="AV702" i="3"/>
  <c r="AX698" i="3"/>
  <c r="AW698" i="3"/>
  <c r="AV698" i="3"/>
  <c r="AU698" i="3"/>
  <c r="AX694" i="3"/>
  <c r="AW694" i="3"/>
  <c r="AU694" i="3"/>
  <c r="AV694" i="3"/>
  <c r="AX690" i="3"/>
  <c r="AW690" i="3"/>
  <c r="AV690" i="3"/>
  <c r="AU690" i="3"/>
  <c r="AX686" i="3"/>
  <c r="AW686" i="3"/>
  <c r="AU686" i="3"/>
  <c r="AV686" i="3"/>
  <c r="AX682" i="3"/>
  <c r="AW682" i="3"/>
  <c r="AV682" i="3"/>
  <c r="AU682" i="3"/>
  <c r="AX678" i="3"/>
  <c r="AW678" i="3"/>
  <c r="AU678" i="3"/>
  <c r="AV678" i="3"/>
  <c r="AX674" i="3"/>
  <c r="AW674" i="3"/>
  <c r="AV674" i="3"/>
  <c r="AU674" i="3"/>
  <c r="AX670" i="3"/>
  <c r="AW670" i="3"/>
  <c r="AU670" i="3"/>
  <c r="AV670" i="3"/>
  <c r="AX666" i="3"/>
  <c r="AW666" i="3"/>
  <c r="AV666" i="3"/>
  <c r="AU666" i="3"/>
  <c r="AX662" i="3"/>
  <c r="AW662" i="3"/>
  <c r="AU662" i="3"/>
  <c r="AX658" i="3"/>
  <c r="AW658" i="3"/>
  <c r="AV658" i="3"/>
  <c r="AU658" i="3"/>
  <c r="AX654" i="3"/>
  <c r="AW654" i="3"/>
  <c r="AU654" i="3"/>
  <c r="AV654" i="3"/>
  <c r="AX650" i="3"/>
  <c r="AW650" i="3"/>
  <c r="AV650" i="3"/>
  <c r="AU650" i="3"/>
  <c r="AX646" i="3"/>
  <c r="AW646" i="3"/>
  <c r="AU646" i="3"/>
  <c r="AX642" i="3"/>
  <c r="AW642" i="3"/>
  <c r="AV642" i="3"/>
  <c r="AU642" i="3"/>
  <c r="AX638" i="3"/>
  <c r="AW638" i="3"/>
  <c r="AU638" i="3"/>
  <c r="AV638" i="3"/>
  <c r="AX634" i="3"/>
  <c r="AW634" i="3"/>
  <c r="AV634" i="3"/>
  <c r="AU634" i="3"/>
  <c r="AX630" i="3"/>
  <c r="AW630" i="3"/>
  <c r="AU630" i="3"/>
  <c r="AV630" i="3"/>
  <c r="AX626" i="3"/>
  <c r="AW626" i="3"/>
  <c r="AV626" i="3"/>
  <c r="AU626" i="3"/>
  <c r="AX622" i="3"/>
  <c r="AW622" i="3"/>
  <c r="AU622" i="3"/>
  <c r="AV622" i="3"/>
  <c r="AX618" i="3"/>
  <c r="AW618" i="3"/>
  <c r="AV618" i="3"/>
  <c r="AU618" i="3"/>
  <c r="AX614" i="3"/>
  <c r="AW614" i="3"/>
  <c r="AU614" i="3"/>
  <c r="AV614" i="3"/>
  <c r="AX610" i="3"/>
  <c r="AW610" i="3"/>
  <c r="AV610" i="3"/>
  <c r="AU610" i="3"/>
  <c r="AX606" i="3"/>
  <c r="AW606" i="3"/>
  <c r="AU606" i="3"/>
  <c r="AV606" i="3"/>
  <c r="AX602" i="3"/>
  <c r="AW602" i="3"/>
  <c r="AV602" i="3"/>
  <c r="AU602" i="3"/>
  <c r="AX598" i="3"/>
  <c r="AW598" i="3"/>
  <c r="AU598" i="3"/>
  <c r="AX594" i="3"/>
  <c r="AW594" i="3"/>
  <c r="AV594" i="3"/>
  <c r="AU594" i="3"/>
  <c r="AX590" i="3"/>
  <c r="AW590" i="3"/>
  <c r="AU590" i="3"/>
  <c r="AV590" i="3"/>
  <c r="AX586" i="3"/>
  <c r="AW586" i="3"/>
  <c r="AV586" i="3"/>
  <c r="AU586" i="3"/>
  <c r="AX582" i="3"/>
  <c r="AW582" i="3"/>
  <c r="AU582" i="3"/>
  <c r="AX578" i="3"/>
  <c r="AW578" i="3"/>
  <c r="AV578" i="3"/>
  <c r="AU578" i="3"/>
  <c r="AX574" i="3"/>
  <c r="AW574" i="3"/>
  <c r="AU574" i="3"/>
  <c r="AV574" i="3"/>
  <c r="AX570" i="3"/>
  <c r="AW570" i="3"/>
  <c r="AV570" i="3"/>
  <c r="AU570" i="3"/>
  <c r="AX566" i="3"/>
  <c r="AW566" i="3"/>
  <c r="AU566" i="3"/>
  <c r="AV566" i="3"/>
  <c r="AX562" i="3"/>
  <c r="AW562" i="3"/>
  <c r="AV562" i="3"/>
  <c r="AU562" i="3"/>
  <c r="AX553" i="3"/>
  <c r="AW553" i="3"/>
  <c r="AV553" i="3"/>
  <c r="AU553" i="3"/>
  <c r="AX549" i="3"/>
  <c r="AW549" i="3"/>
  <c r="AV549" i="3"/>
  <c r="AU549" i="3"/>
  <c r="AX536" i="3"/>
  <c r="AV536" i="3"/>
  <c r="AU536" i="3"/>
  <c r="AW536" i="3"/>
  <c r="AX528" i="3"/>
  <c r="AV528" i="3"/>
  <c r="AW528" i="3"/>
  <c r="AU528" i="3"/>
  <c r="AX519" i="3"/>
  <c r="AW519" i="3"/>
  <c r="AV519" i="3"/>
  <c r="AU519" i="3"/>
  <c r="AX506" i="3"/>
  <c r="AW506" i="3"/>
  <c r="AV506" i="3"/>
  <c r="AU506" i="3"/>
  <c r="AX494" i="3"/>
  <c r="AW494" i="3"/>
  <c r="AU494" i="3"/>
  <c r="AV494" i="3"/>
  <c r="AX486" i="3"/>
  <c r="AW486" i="3"/>
  <c r="AU486" i="3"/>
  <c r="AV486" i="3"/>
  <c r="AX478" i="3"/>
  <c r="AW478" i="3"/>
  <c r="AU478" i="3"/>
  <c r="AV478" i="3"/>
  <c r="AX466" i="3"/>
  <c r="AW466" i="3"/>
  <c r="AV466" i="3"/>
  <c r="AU466" i="3"/>
  <c r="AX454" i="3"/>
  <c r="AW454" i="3"/>
  <c r="AU454" i="3"/>
  <c r="AX446" i="3"/>
  <c r="AW446" i="3"/>
  <c r="AU446" i="3"/>
  <c r="AV446" i="3"/>
  <c r="AX438" i="3"/>
  <c r="AW438" i="3"/>
  <c r="AU438" i="3"/>
  <c r="AV438" i="3"/>
  <c r="AX430" i="3"/>
  <c r="AW430" i="3"/>
  <c r="AU430" i="3"/>
  <c r="AV430" i="3"/>
  <c r="AX422" i="3"/>
  <c r="AW422" i="3"/>
  <c r="AU422" i="3"/>
  <c r="AV422" i="3"/>
  <c r="AX418" i="3"/>
  <c r="AW418" i="3"/>
  <c r="AV418" i="3"/>
  <c r="AU418" i="3"/>
  <c r="AX410" i="3"/>
  <c r="AW410" i="3"/>
  <c r="AV410" i="3"/>
  <c r="AU410" i="3"/>
  <c r="AX402" i="3"/>
  <c r="AW402" i="3"/>
  <c r="AV402" i="3"/>
  <c r="AU402" i="3"/>
  <c r="AX393" i="3"/>
  <c r="AW393" i="3"/>
  <c r="AV393" i="3"/>
  <c r="AX385" i="3"/>
  <c r="AW385" i="3"/>
  <c r="AV385" i="3"/>
  <c r="AU385" i="3"/>
  <c r="AX372" i="3"/>
  <c r="AW372" i="3"/>
  <c r="AV372" i="3"/>
  <c r="AX356" i="3"/>
  <c r="AW356" i="3"/>
  <c r="AV356" i="3"/>
  <c r="AX352" i="3"/>
  <c r="AW352" i="3"/>
  <c r="AV352" i="3"/>
  <c r="AU352" i="3"/>
  <c r="AX344" i="3"/>
  <c r="AW344" i="3"/>
  <c r="AV344" i="3"/>
  <c r="AU344" i="3"/>
  <c r="AX331" i="3"/>
  <c r="AW331" i="3"/>
  <c r="AV331" i="3"/>
  <c r="AU331" i="3"/>
  <c r="AX323" i="3"/>
  <c r="AW323" i="3"/>
  <c r="AV323" i="3"/>
  <c r="AU323" i="3"/>
  <c r="AX311" i="3"/>
  <c r="AV311" i="3"/>
  <c r="AU311" i="3"/>
  <c r="AW311" i="3"/>
  <c r="AW299" i="3"/>
  <c r="AX299" i="3"/>
  <c r="AV299" i="3"/>
  <c r="AU299" i="3"/>
  <c r="AX295" i="3"/>
  <c r="AW295" i="3"/>
  <c r="AV295" i="3"/>
  <c r="AU295" i="3"/>
  <c r="AX287" i="3"/>
  <c r="AW287" i="3"/>
  <c r="AV287" i="3"/>
  <c r="AU287" i="3"/>
  <c r="AW279" i="3"/>
  <c r="AV279" i="3"/>
  <c r="AU279" i="3"/>
  <c r="AX279" i="3"/>
  <c r="AX271" i="3"/>
  <c r="AW271" i="3"/>
  <c r="AV271" i="3"/>
  <c r="AU271" i="3"/>
  <c r="AX259" i="3"/>
  <c r="AW259" i="3"/>
  <c r="AV259" i="3"/>
  <c r="AU259" i="3"/>
  <c r="AX255" i="3"/>
  <c r="AW255" i="3"/>
  <c r="AV255" i="3"/>
  <c r="AU255" i="3"/>
  <c r="AX243" i="3"/>
  <c r="AV243" i="3"/>
  <c r="AU243" i="3"/>
  <c r="AW243" i="3"/>
  <c r="AX231" i="3"/>
  <c r="AV231" i="3"/>
  <c r="AU231" i="3"/>
  <c r="AW231" i="3"/>
  <c r="AX223" i="3"/>
  <c r="AW223" i="3"/>
  <c r="AV223" i="3"/>
  <c r="AU223" i="3"/>
  <c r="AX211" i="3"/>
  <c r="AV211" i="3"/>
  <c r="AU211" i="3"/>
  <c r="AW211" i="3"/>
  <c r="AW203" i="3"/>
  <c r="AX203" i="3"/>
  <c r="AV203" i="3"/>
  <c r="AU203" i="3"/>
  <c r="AX194" i="3"/>
  <c r="AW194" i="3"/>
  <c r="AV194" i="3"/>
  <c r="AX190" i="3"/>
  <c r="AW190" i="3"/>
  <c r="AV190" i="3"/>
  <c r="AU190" i="3"/>
  <c r="AX182" i="3"/>
  <c r="AW182" i="3"/>
  <c r="AV182" i="3"/>
  <c r="AU182" i="3"/>
  <c r="AX169" i="3"/>
  <c r="AW169" i="3"/>
  <c r="AU169" i="3"/>
  <c r="AV169" i="3"/>
  <c r="AX165" i="3"/>
  <c r="AW165" i="3"/>
  <c r="AV165" i="3"/>
  <c r="AU165" i="3"/>
  <c r="AX157" i="3"/>
  <c r="AV157" i="3"/>
  <c r="AU157" i="3"/>
  <c r="AW157" i="3"/>
  <c r="AX148" i="3"/>
  <c r="AW148" i="3"/>
  <c r="AV148" i="3"/>
  <c r="AU148" i="3"/>
  <c r="AX136" i="3"/>
  <c r="AW136" i="3"/>
  <c r="AU136" i="3"/>
  <c r="AX132" i="3"/>
  <c r="AW132" i="3"/>
  <c r="AV132" i="3"/>
  <c r="AU132" i="3"/>
  <c r="AX124" i="3"/>
  <c r="AW124" i="3"/>
  <c r="AV124" i="3"/>
  <c r="AU124" i="3"/>
  <c r="AX120" i="3"/>
  <c r="AW120" i="3"/>
  <c r="AU120" i="3"/>
  <c r="AX112" i="3"/>
  <c r="AW112" i="3"/>
  <c r="AU112" i="3"/>
  <c r="AV112" i="3"/>
  <c r="AX104" i="3"/>
  <c r="AW104" i="3"/>
  <c r="AU104" i="3"/>
  <c r="AX96" i="3"/>
  <c r="AW96" i="3"/>
  <c r="AU96" i="3"/>
  <c r="AV96" i="3"/>
  <c r="AX88" i="3"/>
  <c r="AW88" i="3"/>
  <c r="AU88" i="3"/>
  <c r="AX80" i="3"/>
  <c r="AW80" i="3"/>
  <c r="AU80" i="3"/>
  <c r="AV80" i="3"/>
  <c r="AX72" i="3"/>
  <c r="AW72" i="3"/>
  <c r="AU72" i="3"/>
  <c r="AX68" i="3"/>
  <c r="AW68" i="3"/>
  <c r="AV68" i="3"/>
  <c r="AU68" i="3"/>
  <c r="AX60" i="3"/>
  <c r="AW60" i="3"/>
  <c r="AV60" i="3"/>
  <c r="AU60" i="3"/>
  <c r="AX52" i="3"/>
  <c r="AW52" i="3"/>
  <c r="AV52" i="3"/>
  <c r="AU52" i="3"/>
  <c r="AX36" i="3"/>
  <c r="AW36" i="3"/>
  <c r="AV36" i="3"/>
  <c r="AU36" i="3"/>
  <c r="AX28" i="3"/>
  <c r="AW28" i="3"/>
  <c r="AV28" i="3"/>
  <c r="AU28" i="3"/>
  <c r="AX24" i="3"/>
  <c r="AW24" i="3"/>
  <c r="AU24" i="3"/>
  <c r="AX20" i="3"/>
  <c r="AW20" i="3"/>
  <c r="AV20" i="3"/>
  <c r="AU20" i="3"/>
  <c r="AX12" i="3"/>
  <c r="AW12" i="3"/>
  <c r="AV12" i="3"/>
  <c r="AU12" i="3"/>
  <c r="AX4" i="3"/>
  <c r="AW4" i="3"/>
  <c r="AV4" i="3"/>
  <c r="AU4" i="3"/>
  <c r="AQ1548" i="3"/>
  <c r="AQ1528" i="3"/>
  <c r="AQ1048" i="3"/>
  <c r="AU1997" i="3"/>
  <c r="AU1965" i="3"/>
  <c r="AU1933" i="3"/>
  <c r="AU1901" i="3"/>
  <c r="AU1869" i="3"/>
  <c r="AU1837" i="3"/>
  <c r="AU1805" i="3"/>
  <c r="AU1773" i="3"/>
  <c r="AU1741" i="3"/>
  <c r="AU1709" i="3"/>
  <c r="AU1421" i="3"/>
  <c r="AU1389" i="3"/>
  <c r="AU1357" i="3"/>
  <c r="AU1341" i="3"/>
  <c r="AU1309" i="3"/>
  <c r="AU1261" i="3"/>
  <c r="AU1229" i="3"/>
  <c r="AU1197" i="3"/>
  <c r="AU1165" i="3"/>
  <c r="AU1133" i="3"/>
  <c r="AU1101" i="3"/>
  <c r="AU900" i="3"/>
  <c r="AX1451" i="3"/>
  <c r="AW1451" i="3"/>
  <c r="AV1451" i="3"/>
  <c r="AU1451" i="3"/>
  <c r="AT1113" i="3"/>
  <c r="AS1113" i="3"/>
  <c r="AR1113" i="3"/>
  <c r="AT1093" i="3"/>
  <c r="AQ1093" i="3"/>
  <c r="AT1053" i="3"/>
  <c r="AQ1053" i="3"/>
  <c r="AT993" i="3"/>
  <c r="AQ993" i="3"/>
  <c r="AT973" i="3"/>
  <c r="AQ973" i="3"/>
  <c r="AT793" i="3"/>
  <c r="AR793" i="3"/>
  <c r="AQ793" i="3"/>
  <c r="AT533" i="3"/>
  <c r="AS533" i="3"/>
  <c r="AT333" i="3"/>
  <c r="AQ333" i="3"/>
  <c r="AT233" i="3"/>
  <c r="AQ233" i="3"/>
  <c r="AX2052" i="3"/>
  <c r="AV2052" i="3"/>
  <c r="AW2052" i="3"/>
  <c r="AU2052" i="3"/>
  <c r="AX2048" i="3"/>
  <c r="AV2048" i="3"/>
  <c r="AW2048" i="3"/>
  <c r="AX2044" i="3"/>
  <c r="AV2044" i="3"/>
  <c r="AW2044" i="3"/>
  <c r="AU2044" i="3"/>
  <c r="AX2040" i="3"/>
  <c r="AV2040" i="3"/>
  <c r="AW2040" i="3"/>
  <c r="AX2036" i="3"/>
  <c r="AV2036" i="3"/>
  <c r="AW2036" i="3"/>
  <c r="AU2036" i="3"/>
  <c r="AX2032" i="3"/>
  <c r="AV2032" i="3"/>
  <c r="AW2032" i="3"/>
  <c r="AX2028" i="3"/>
  <c r="AV2028" i="3"/>
  <c r="AW2028" i="3"/>
  <c r="AU2028" i="3"/>
  <c r="AX2024" i="3"/>
  <c r="AV2024" i="3"/>
  <c r="AW2024" i="3"/>
  <c r="AX2020" i="3"/>
  <c r="AV2020" i="3"/>
  <c r="AW2020" i="3"/>
  <c r="AU2020" i="3"/>
  <c r="AX2015" i="3"/>
  <c r="AW2015" i="3"/>
  <c r="AV2015" i="3"/>
  <c r="AU2015" i="3"/>
  <c r="AX2011" i="3"/>
  <c r="AV2011" i="3"/>
  <c r="AU2011" i="3"/>
  <c r="AW2011" i="3"/>
  <c r="AX2007" i="3"/>
  <c r="AW2007" i="3"/>
  <c r="AV2007" i="3"/>
  <c r="AU2007" i="3"/>
  <c r="AX2003" i="3"/>
  <c r="AV2003" i="3"/>
  <c r="AU2003" i="3"/>
  <c r="AW2003" i="3"/>
  <c r="AX1999" i="3"/>
  <c r="AW1999" i="3"/>
  <c r="AV1999" i="3"/>
  <c r="AU1999" i="3"/>
  <c r="AX1995" i="3"/>
  <c r="AV1995" i="3"/>
  <c r="AU1995" i="3"/>
  <c r="AW1995" i="3"/>
  <c r="AX1991" i="3"/>
  <c r="AW1991" i="3"/>
  <c r="AV1991" i="3"/>
  <c r="AU1991" i="3"/>
  <c r="AX1987" i="3"/>
  <c r="AV1987" i="3"/>
  <c r="AU1987" i="3"/>
  <c r="AW1987" i="3"/>
  <c r="AX1983" i="3"/>
  <c r="AW1983" i="3"/>
  <c r="AV1983" i="3"/>
  <c r="AU1983" i="3"/>
  <c r="AX1979" i="3"/>
  <c r="AV1979" i="3"/>
  <c r="AU1979" i="3"/>
  <c r="AW1979" i="3"/>
  <c r="AX1975" i="3"/>
  <c r="AW1975" i="3"/>
  <c r="AV1975" i="3"/>
  <c r="AU1975" i="3"/>
  <c r="AX1971" i="3"/>
  <c r="AV1971" i="3"/>
  <c r="AU1971" i="3"/>
  <c r="AW1971" i="3"/>
  <c r="AX1967" i="3"/>
  <c r="AW1967" i="3"/>
  <c r="AV1967" i="3"/>
  <c r="AU1967" i="3"/>
  <c r="AX1963" i="3"/>
  <c r="AV1963" i="3"/>
  <c r="AU1963" i="3"/>
  <c r="AW1963" i="3"/>
  <c r="AX1958" i="3"/>
  <c r="AW1958" i="3"/>
  <c r="AU1958" i="3"/>
  <c r="AV1958" i="3"/>
  <c r="AX1954" i="3"/>
  <c r="AW1954" i="3"/>
  <c r="AV1954" i="3"/>
  <c r="AU1954" i="3"/>
  <c r="AX1950" i="3"/>
  <c r="AW1950" i="3"/>
  <c r="AU1950" i="3"/>
  <c r="AX1946" i="3"/>
  <c r="AW1946" i="3"/>
  <c r="AV1946" i="3"/>
  <c r="AU1946" i="3"/>
  <c r="AX1942" i="3"/>
  <c r="AW1942" i="3"/>
  <c r="AU1942" i="3"/>
  <c r="AV1942" i="3"/>
  <c r="AX1938" i="3"/>
  <c r="AW1938" i="3"/>
  <c r="AV1938" i="3"/>
  <c r="AU1938" i="3"/>
  <c r="AX1934" i="3"/>
  <c r="AW1934" i="3"/>
  <c r="AU1934" i="3"/>
  <c r="AX1930" i="3"/>
  <c r="AW1930" i="3"/>
  <c r="AV1930" i="3"/>
  <c r="AU1930" i="3"/>
  <c r="AX1926" i="3"/>
  <c r="AW1926" i="3"/>
  <c r="AU1926" i="3"/>
  <c r="AV1926" i="3"/>
  <c r="AX1922" i="3"/>
  <c r="AW1922" i="3"/>
  <c r="AV1922" i="3"/>
  <c r="AU1922" i="3"/>
  <c r="AX1918" i="3"/>
  <c r="AW1918" i="3"/>
  <c r="AU1918" i="3"/>
  <c r="AX1914" i="3"/>
  <c r="AW1914" i="3"/>
  <c r="AV1914" i="3"/>
  <c r="AU1914" i="3"/>
  <c r="AX1910" i="3"/>
  <c r="AW1910" i="3"/>
  <c r="AU1910" i="3"/>
  <c r="AV1910" i="3"/>
  <c r="AX1906" i="3"/>
  <c r="AW1906" i="3"/>
  <c r="AV1906" i="3"/>
  <c r="AU1906" i="3"/>
  <c r="AX1902" i="3"/>
  <c r="AW1902" i="3"/>
  <c r="AU1902" i="3"/>
  <c r="AX1898" i="3"/>
  <c r="AW1898" i="3"/>
  <c r="AV1898" i="3"/>
  <c r="AU1898" i="3"/>
  <c r="AX1894" i="3"/>
  <c r="AW1894" i="3"/>
  <c r="AU1894" i="3"/>
  <c r="AV1894" i="3"/>
  <c r="AX1890" i="3"/>
  <c r="AW1890" i="3"/>
  <c r="AV1890" i="3"/>
  <c r="AU1890" i="3"/>
  <c r="AX1886" i="3"/>
  <c r="AW1886" i="3"/>
  <c r="AU1886" i="3"/>
  <c r="AX1882" i="3"/>
  <c r="AW1882" i="3"/>
  <c r="AV1882" i="3"/>
  <c r="AU1882" i="3"/>
  <c r="AX1878" i="3"/>
  <c r="AW1878" i="3"/>
  <c r="AU1878" i="3"/>
  <c r="AV1878" i="3"/>
  <c r="AX1874" i="3"/>
  <c r="AW1874" i="3"/>
  <c r="AV1874" i="3"/>
  <c r="AU1874" i="3"/>
  <c r="AX1870" i="3"/>
  <c r="AW1870" i="3"/>
  <c r="AU1870" i="3"/>
  <c r="AX1866" i="3"/>
  <c r="AW1866" i="3"/>
  <c r="AV1866" i="3"/>
  <c r="AU1866" i="3"/>
  <c r="AX1862" i="3"/>
  <c r="AW1862" i="3"/>
  <c r="AU1862" i="3"/>
  <c r="AV1862" i="3"/>
  <c r="AX1858" i="3"/>
  <c r="AW1858" i="3"/>
  <c r="AV1858" i="3"/>
  <c r="AU1858" i="3"/>
  <c r="AX1854" i="3"/>
  <c r="AW1854" i="3"/>
  <c r="AU1854" i="3"/>
  <c r="AX1850" i="3"/>
  <c r="AW1850" i="3"/>
  <c r="AV1850" i="3"/>
  <c r="AU1850" i="3"/>
  <c r="AX1846" i="3"/>
  <c r="AW1846" i="3"/>
  <c r="AU1846" i="3"/>
  <c r="AV1846" i="3"/>
  <c r="AX1842" i="3"/>
  <c r="AW1842" i="3"/>
  <c r="AV1842" i="3"/>
  <c r="AU1842" i="3"/>
  <c r="AX1838" i="3"/>
  <c r="AW1838" i="3"/>
  <c r="AU1838" i="3"/>
  <c r="AX1834" i="3"/>
  <c r="AW1834" i="3"/>
  <c r="AV1834" i="3"/>
  <c r="AU1834" i="3"/>
  <c r="AX1830" i="3"/>
  <c r="AW1830" i="3"/>
  <c r="AU1830" i="3"/>
  <c r="AV1830" i="3"/>
  <c r="AX1826" i="3"/>
  <c r="AW1826" i="3"/>
  <c r="AV1826" i="3"/>
  <c r="AU1826" i="3"/>
  <c r="AX1822" i="3"/>
  <c r="AW1822" i="3"/>
  <c r="AU1822" i="3"/>
  <c r="AX1818" i="3"/>
  <c r="AW1818" i="3"/>
  <c r="AV1818" i="3"/>
  <c r="AU1818" i="3"/>
  <c r="AX1814" i="3"/>
  <c r="AW1814" i="3"/>
  <c r="AU1814" i="3"/>
  <c r="AV1814" i="3"/>
  <c r="AX1810" i="3"/>
  <c r="AW1810" i="3"/>
  <c r="AV1810" i="3"/>
  <c r="AU1810" i="3"/>
  <c r="AX1806" i="3"/>
  <c r="AW1806" i="3"/>
  <c r="AU1806" i="3"/>
  <c r="AX1802" i="3"/>
  <c r="AW1802" i="3"/>
  <c r="AV1802" i="3"/>
  <c r="AU1802" i="3"/>
  <c r="AX1798" i="3"/>
  <c r="AW1798" i="3"/>
  <c r="AU1798" i="3"/>
  <c r="AV1798" i="3"/>
  <c r="AX1794" i="3"/>
  <c r="AW1794" i="3"/>
  <c r="AV1794" i="3"/>
  <c r="AU1794" i="3"/>
  <c r="AX1790" i="3"/>
  <c r="AW1790" i="3"/>
  <c r="AU1790" i="3"/>
  <c r="AX1786" i="3"/>
  <c r="AW1786" i="3"/>
  <c r="AV1786" i="3"/>
  <c r="AU1786" i="3"/>
  <c r="AX1782" i="3"/>
  <c r="AW1782" i="3"/>
  <c r="AU1782" i="3"/>
  <c r="AV1782" i="3"/>
  <c r="AX1778" i="3"/>
  <c r="AW1778" i="3"/>
  <c r="AV1778" i="3"/>
  <c r="AU1778" i="3"/>
  <c r="AX1774" i="3"/>
  <c r="AW1774" i="3"/>
  <c r="AU1774" i="3"/>
  <c r="AX1770" i="3"/>
  <c r="AW1770" i="3"/>
  <c r="AV1770" i="3"/>
  <c r="AU1770" i="3"/>
  <c r="AX1766" i="3"/>
  <c r="AW1766" i="3"/>
  <c r="AU1766" i="3"/>
  <c r="AV1766" i="3"/>
  <c r="AX1762" i="3"/>
  <c r="AW1762" i="3"/>
  <c r="AV1762" i="3"/>
  <c r="AU1762" i="3"/>
  <c r="AX1758" i="3"/>
  <c r="AW1758" i="3"/>
  <c r="AU1758" i="3"/>
  <c r="AX1754" i="3"/>
  <c r="AW1754" i="3"/>
  <c r="AV1754" i="3"/>
  <c r="AU1754" i="3"/>
  <c r="AX1750" i="3"/>
  <c r="AW1750" i="3"/>
  <c r="AU1750" i="3"/>
  <c r="AV1750" i="3"/>
  <c r="AX1746" i="3"/>
  <c r="AW1746" i="3"/>
  <c r="AV1746" i="3"/>
  <c r="AU1746" i="3"/>
  <c r="AX1742" i="3"/>
  <c r="AW1742" i="3"/>
  <c r="AU1742" i="3"/>
  <c r="AX1738" i="3"/>
  <c r="AW1738" i="3"/>
  <c r="AV1738" i="3"/>
  <c r="AU1738" i="3"/>
  <c r="AX1734" i="3"/>
  <c r="AW1734" i="3"/>
  <c r="AU1734" i="3"/>
  <c r="AV1734" i="3"/>
  <c r="AX1730" i="3"/>
  <c r="AW1730" i="3"/>
  <c r="AV1730" i="3"/>
  <c r="AU1730" i="3"/>
  <c r="AX1726" i="3"/>
  <c r="AW1726" i="3"/>
  <c r="AU1726" i="3"/>
  <c r="AX1722" i="3"/>
  <c r="AW1722" i="3"/>
  <c r="AV1722" i="3"/>
  <c r="AU1722" i="3"/>
  <c r="AX1718" i="3"/>
  <c r="AW1718" i="3"/>
  <c r="AU1718" i="3"/>
  <c r="AV1718" i="3"/>
  <c r="AX1714" i="3"/>
  <c r="AW1714" i="3"/>
  <c r="AV1714" i="3"/>
  <c r="AU1714" i="3"/>
  <c r="AX1710" i="3"/>
  <c r="AW1710" i="3"/>
  <c r="AU1710" i="3"/>
  <c r="AX1706" i="3"/>
  <c r="AW1706" i="3"/>
  <c r="AV1706" i="3"/>
  <c r="AU1706" i="3"/>
  <c r="AX1702" i="3"/>
  <c r="AW1702" i="3"/>
  <c r="AU1702" i="3"/>
  <c r="AV1702" i="3"/>
  <c r="AX1697" i="3"/>
  <c r="AW1697" i="3"/>
  <c r="AV1697" i="3"/>
  <c r="AU1697" i="3"/>
  <c r="AX1693" i="3"/>
  <c r="AW1693" i="3"/>
  <c r="AV1693" i="3"/>
  <c r="AX1689" i="3"/>
  <c r="AW1689" i="3"/>
  <c r="AU1689" i="3"/>
  <c r="AX1685" i="3"/>
  <c r="AW1685" i="3"/>
  <c r="AV1685" i="3"/>
  <c r="AX1681" i="3"/>
  <c r="AW1681" i="3"/>
  <c r="AV1681" i="3"/>
  <c r="AU1681" i="3"/>
  <c r="AW1677" i="3"/>
  <c r="AV1677" i="3"/>
  <c r="AX1677" i="3"/>
  <c r="AX1673" i="3"/>
  <c r="AW1673" i="3"/>
  <c r="AU1673" i="3"/>
  <c r="AX1669" i="3"/>
  <c r="AW1669" i="3"/>
  <c r="AV1669" i="3"/>
  <c r="AX1665" i="3"/>
  <c r="AW1665" i="3"/>
  <c r="AV1665" i="3"/>
  <c r="AU1665" i="3"/>
  <c r="AW1661" i="3"/>
  <c r="AV1661" i="3"/>
  <c r="AX1661" i="3"/>
  <c r="AX1657" i="3"/>
  <c r="AW1657" i="3"/>
  <c r="AU1657" i="3"/>
  <c r="AW1653" i="3"/>
  <c r="AX1653" i="3"/>
  <c r="AV1653" i="3"/>
  <c r="AX1649" i="3"/>
  <c r="AW1649" i="3"/>
  <c r="AV1649" i="3"/>
  <c r="AU1649" i="3"/>
  <c r="AX1645" i="3"/>
  <c r="AW1645" i="3"/>
  <c r="AV1645" i="3"/>
  <c r="AX1641" i="3"/>
  <c r="AW1641" i="3"/>
  <c r="AU1641" i="3"/>
  <c r="AW1637" i="3"/>
  <c r="AX1637" i="3"/>
  <c r="AV1637" i="3"/>
  <c r="AX1633" i="3"/>
  <c r="AW1633" i="3"/>
  <c r="AV1633" i="3"/>
  <c r="AU1633" i="3"/>
  <c r="AX1629" i="3"/>
  <c r="AV1629" i="3"/>
  <c r="AW1629" i="3"/>
  <c r="AX1625" i="3"/>
  <c r="AW1625" i="3"/>
  <c r="AU1625" i="3"/>
  <c r="AW1621" i="3"/>
  <c r="AX1621" i="3"/>
  <c r="AV1621" i="3"/>
  <c r="AX1617" i="3"/>
  <c r="AW1617" i="3"/>
  <c r="AV1617" i="3"/>
  <c r="AU1617" i="3"/>
  <c r="AX1613" i="3"/>
  <c r="AW1613" i="3"/>
  <c r="AV1613" i="3"/>
  <c r="AX1609" i="3"/>
  <c r="AW1609" i="3"/>
  <c r="AU1609" i="3"/>
  <c r="AX1605" i="3"/>
  <c r="AW1605" i="3"/>
  <c r="AV1605" i="3"/>
  <c r="AX1601" i="3"/>
  <c r="AW1601" i="3"/>
  <c r="AV1601" i="3"/>
  <c r="AU1601" i="3"/>
  <c r="AX1597" i="3"/>
  <c r="AW1597" i="3"/>
  <c r="AV1597" i="3"/>
  <c r="AX1593" i="3"/>
  <c r="AW1593" i="3"/>
  <c r="AU1593" i="3"/>
  <c r="AW1589" i="3"/>
  <c r="AV1589" i="3"/>
  <c r="AX1589" i="3"/>
  <c r="AX1585" i="3"/>
  <c r="AW1585" i="3"/>
  <c r="AV1585" i="3"/>
  <c r="AU1585" i="3"/>
  <c r="AX1581" i="3"/>
  <c r="AW1581" i="3"/>
  <c r="AV1581" i="3"/>
  <c r="AX1577" i="3"/>
  <c r="AW1577" i="3"/>
  <c r="AU1577" i="3"/>
  <c r="AW1573" i="3"/>
  <c r="AV1573" i="3"/>
  <c r="AX1573" i="3"/>
  <c r="AX1569" i="3"/>
  <c r="AW1569" i="3"/>
  <c r="AV1569" i="3"/>
  <c r="AU1569" i="3"/>
  <c r="AX1565" i="3"/>
  <c r="AV1565" i="3"/>
  <c r="AW1565" i="3"/>
  <c r="AX1561" i="3"/>
  <c r="AW1561" i="3"/>
  <c r="AU1561" i="3"/>
  <c r="AW1557" i="3"/>
  <c r="AX1557" i="3"/>
  <c r="AV1557" i="3"/>
  <c r="AX1553" i="3"/>
  <c r="AW1553" i="3"/>
  <c r="AV1553" i="3"/>
  <c r="AU1553" i="3"/>
  <c r="AW1549" i="3"/>
  <c r="AV1549" i="3"/>
  <c r="AX1549" i="3"/>
  <c r="AX1545" i="3"/>
  <c r="AW1545" i="3"/>
  <c r="AU1545" i="3"/>
  <c r="AX1541" i="3"/>
  <c r="AW1541" i="3"/>
  <c r="AV1541" i="3"/>
  <c r="AX1537" i="3"/>
  <c r="AW1537" i="3"/>
  <c r="AV1537" i="3"/>
  <c r="AU1537" i="3"/>
  <c r="AX1533" i="3"/>
  <c r="AW1533" i="3"/>
  <c r="AV1533" i="3"/>
  <c r="AX1529" i="3"/>
  <c r="AW1529" i="3"/>
  <c r="AU1529" i="3"/>
  <c r="AW1525" i="3"/>
  <c r="AX1525" i="3"/>
  <c r="AV1525" i="3"/>
  <c r="AX1521" i="3"/>
  <c r="AW1521" i="3"/>
  <c r="AV1521" i="3"/>
  <c r="AU1521" i="3"/>
  <c r="AX1517" i="3"/>
  <c r="AW1517" i="3"/>
  <c r="AV1517" i="3"/>
  <c r="AX1513" i="3"/>
  <c r="AW1513" i="3"/>
  <c r="AU1513" i="3"/>
  <c r="AW1509" i="3"/>
  <c r="AX1509" i="3"/>
  <c r="AV1509" i="3"/>
  <c r="AX1505" i="3"/>
  <c r="AW1505" i="3"/>
  <c r="AV1505" i="3"/>
  <c r="AU1505" i="3"/>
  <c r="AX1501" i="3"/>
  <c r="AV1501" i="3"/>
  <c r="AX1497" i="3"/>
  <c r="AW1497" i="3"/>
  <c r="AU1497" i="3"/>
  <c r="AW1493" i="3"/>
  <c r="AX1493" i="3"/>
  <c r="AV1493" i="3"/>
  <c r="AX1489" i="3"/>
  <c r="AW1489" i="3"/>
  <c r="AV1489" i="3"/>
  <c r="AU1489" i="3"/>
  <c r="AX1485" i="3"/>
  <c r="AW1485" i="3"/>
  <c r="AV1485" i="3"/>
  <c r="AX1481" i="3"/>
  <c r="AW1481" i="3"/>
  <c r="AU1481" i="3"/>
  <c r="AX1477" i="3"/>
  <c r="AW1477" i="3"/>
  <c r="AV1477" i="3"/>
  <c r="AX1473" i="3"/>
  <c r="AW1473" i="3"/>
  <c r="AV1473" i="3"/>
  <c r="AU1473" i="3"/>
  <c r="AX1469" i="3"/>
  <c r="AW1469" i="3"/>
  <c r="AV1469" i="3"/>
  <c r="AX1465" i="3"/>
  <c r="AW1465" i="3"/>
  <c r="AU1465" i="3"/>
  <c r="AW1461" i="3"/>
  <c r="AV1461" i="3"/>
  <c r="AX1461" i="3"/>
  <c r="AX1457" i="3"/>
  <c r="AW1457" i="3"/>
  <c r="AV1457" i="3"/>
  <c r="AU1457" i="3"/>
  <c r="AX1453" i="3"/>
  <c r="AW1453" i="3"/>
  <c r="AV1453" i="3"/>
  <c r="AX1448" i="3"/>
  <c r="AV1448" i="3"/>
  <c r="AW1448" i="3"/>
  <c r="AX1444" i="3"/>
  <c r="AW1444" i="3"/>
  <c r="AV1444" i="3"/>
  <c r="AU1444" i="3"/>
  <c r="AW1440" i="3"/>
  <c r="AX1440" i="3"/>
  <c r="AV1440" i="3"/>
  <c r="AX1436" i="3"/>
  <c r="AW1436" i="3"/>
  <c r="AV1436" i="3"/>
  <c r="AU1436" i="3"/>
  <c r="AX1432" i="3"/>
  <c r="AV1432" i="3"/>
  <c r="AW1432" i="3"/>
  <c r="AX1427" i="3"/>
  <c r="AV1427" i="3"/>
  <c r="AW1427" i="3"/>
  <c r="AU1427" i="3"/>
  <c r="AX1423" i="3"/>
  <c r="AW1423" i="3"/>
  <c r="AV1423" i="3"/>
  <c r="AU1423" i="3"/>
  <c r="AX1419" i="3"/>
  <c r="AW1419" i="3"/>
  <c r="AV1419" i="3"/>
  <c r="AU1419" i="3"/>
  <c r="AX1415" i="3"/>
  <c r="AW1415" i="3"/>
  <c r="AV1415" i="3"/>
  <c r="AU1415" i="3"/>
  <c r="AX1411" i="3"/>
  <c r="AW1411" i="3"/>
  <c r="AV1411" i="3"/>
  <c r="AU1411" i="3"/>
  <c r="AX1407" i="3"/>
  <c r="AW1407" i="3"/>
  <c r="AV1407" i="3"/>
  <c r="AU1407" i="3"/>
  <c r="AX1403" i="3"/>
  <c r="AW1403" i="3"/>
  <c r="AV1403" i="3"/>
  <c r="AU1403" i="3"/>
  <c r="AX1399" i="3"/>
  <c r="AV1399" i="3"/>
  <c r="AU1399" i="3"/>
  <c r="AW1399" i="3"/>
  <c r="AX1395" i="3"/>
  <c r="AV1395" i="3"/>
  <c r="AU1395" i="3"/>
  <c r="AW1395" i="3"/>
  <c r="AX1391" i="3"/>
  <c r="AW1391" i="3"/>
  <c r="AV1391" i="3"/>
  <c r="AU1391" i="3"/>
  <c r="AX1387" i="3"/>
  <c r="AW1387" i="3"/>
  <c r="AV1387" i="3"/>
  <c r="AU1387" i="3"/>
  <c r="AX1383" i="3"/>
  <c r="AW1383" i="3"/>
  <c r="AV1383" i="3"/>
  <c r="AU1383" i="3"/>
  <c r="AX1379" i="3"/>
  <c r="AW1379" i="3"/>
  <c r="AV1379" i="3"/>
  <c r="AU1379" i="3"/>
  <c r="AX1375" i="3"/>
  <c r="AW1375" i="3"/>
  <c r="AV1375" i="3"/>
  <c r="AU1375" i="3"/>
  <c r="AX1371" i="3"/>
  <c r="AW1371" i="3"/>
  <c r="AV1371" i="3"/>
  <c r="AU1371" i="3"/>
  <c r="AV1367" i="3"/>
  <c r="AU1367" i="3"/>
  <c r="AX1367" i="3"/>
  <c r="AW1367" i="3"/>
  <c r="AX1363" i="3"/>
  <c r="AV1363" i="3"/>
  <c r="AW1363" i="3"/>
  <c r="AU1363" i="3"/>
  <c r="AX1359" i="3"/>
  <c r="AW1359" i="3"/>
  <c r="AV1359" i="3"/>
  <c r="AU1359" i="3"/>
  <c r="AX1355" i="3"/>
  <c r="AW1355" i="3"/>
  <c r="AV1355" i="3"/>
  <c r="AU1355" i="3"/>
  <c r="AX1351" i="3"/>
  <c r="AW1351" i="3"/>
  <c r="AV1351" i="3"/>
  <c r="AU1351" i="3"/>
  <c r="AX1347" i="3"/>
  <c r="AW1347" i="3"/>
  <c r="AV1347" i="3"/>
  <c r="AU1347" i="3"/>
  <c r="AX1343" i="3"/>
  <c r="AW1343" i="3"/>
  <c r="AV1343" i="3"/>
  <c r="AU1343" i="3"/>
  <c r="AX1339" i="3"/>
  <c r="AW1339" i="3"/>
  <c r="AV1339" i="3"/>
  <c r="AU1339" i="3"/>
  <c r="AX1335" i="3"/>
  <c r="AV1335" i="3"/>
  <c r="AU1335" i="3"/>
  <c r="AW1335" i="3"/>
  <c r="AX1331" i="3"/>
  <c r="AV1331" i="3"/>
  <c r="AU1331" i="3"/>
  <c r="AX1327" i="3"/>
  <c r="AW1327" i="3"/>
  <c r="AV1327" i="3"/>
  <c r="AU1327" i="3"/>
  <c r="AX1323" i="3"/>
  <c r="AW1323" i="3"/>
  <c r="AV1323" i="3"/>
  <c r="AU1323" i="3"/>
  <c r="AX1319" i="3"/>
  <c r="AW1319" i="3"/>
  <c r="AV1319" i="3"/>
  <c r="AU1319" i="3"/>
  <c r="AX1315" i="3"/>
  <c r="AW1315" i="3"/>
  <c r="AV1315" i="3"/>
  <c r="AU1315" i="3"/>
  <c r="AX1311" i="3"/>
  <c r="AW1311" i="3"/>
  <c r="AV1311" i="3"/>
  <c r="AU1311" i="3"/>
  <c r="AX1307" i="3"/>
  <c r="AW1307" i="3"/>
  <c r="AV1307" i="3"/>
  <c r="AU1307" i="3"/>
  <c r="AX1303" i="3"/>
  <c r="AV1303" i="3"/>
  <c r="AU1303" i="3"/>
  <c r="AW1303" i="3"/>
  <c r="AX1299" i="3"/>
  <c r="AV1299" i="3"/>
  <c r="AW1299" i="3"/>
  <c r="AU1299" i="3"/>
  <c r="AX1295" i="3"/>
  <c r="AW1295" i="3"/>
  <c r="AV1295" i="3"/>
  <c r="AU1295" i="3"/>
  <c r="AX1291" i="3"/>
  <c r="AW1291" i="3"/>
  <c r="AV1291" i="3"/>
  <c r="AU1291" i="3"/>
  <c r="AX1287" i="3"/>
  <c r="AW1287" i="3"/>
  <c r="AV1287" i="3"/>
  <c r="AU1287" i="3"/>
  <c r="AX1283" i="3"/>
  <c r="AW1283" i="3"/>
  <c r="AV1283" i="3"/>
  <c r="AU1283" i="3"/>
  <c r="AX1279" i="3"/>
  <c r="AW1279" i="3"/>
  <c r="AV1279" i="3"/>
  <c r="AU1279" i="3"/>
  <c r="AX1275" i="3"/>
  <c r="AW1275" i="3"/>
  <c r="AV1275" i="3"/>
  <c r="AU1275" i="3"/>
  <c r="AX1271" i="3"/>
  <c r="AV1271" i="3"/>
  <c r="AU1271" i="3"/>
  <c r="AW1271" i="3"/>
  <c r="AX1267" i="3"/>
  <c r="AV1267" i="3"/>
  <c r="AU1267" i="3"/>
  <c r="AX1263" i="3"/>
  <c r="AW1263" i="3"/>
  <c r="AV1263" i="3"/>
  <c r="AU1263" i="3"/>
  <c r="AX1259" i="3"/>
  <c r="AW1259" i="3"/>
  <c r="AV1259" i="3"/>
  <c r="AU1259" i="3"/>
  <c r="AX1255" i="3"/>
  <c r="AV1255" i="3"/>
  <c r="AW1255" i="3"/>
  <c r="AU1255" i="3"/>
  <c r="AX1251" i="3"/>
  <c r="AV1251" i="3"/>
  <c r="AW1251" i="3"/>
  <c r="AU1251" i="3"/>
  <c r="AX1247" i="3"/>
  <c r="AW1247" i="3"/>
  <c r="AV1247" i="3"/>
  <c r="AU1247" i="3"/>
  <c r="AX1243" i="3"/>
  <c r="AW1243" i="3"/>
  <c r="AV1243" i="3"/>
  <c r="AU1243" i="3"/>
  <c r="AX1239" i="3"/>
  <c r="AV1239" i="3"/>
  <c r="AU1239" i="3"/>
  <c r="AW1239" i="3"/>
  <c r="AV1235" i="3"/>
  <c r="AX1235" i="3"/>
  <c r="AW1235" i="3"/>
  <c r="AU1235" i="3"/>
  <c r="AX1231" i="3"/>
  <c r="AW1231" i="3"/>
  <c r="AV1231" i="3"/>
  <c r="AU1231" i="3"/>
  <c r="AX1227" i="3"/>
  <c r="AW1227" i="3"/>
  <c r="AV1227" i="3"/>
  <c r="AU1227" i="3"/>
  <c r="AX1223" i="3"/>
  <c r="AV1223" i="3"/>
  <c r="AW1223" i="3"/>
  <c r="AU1223" i="3"/>
  <c r="AX1219" i="3"/>
  <c r="AV1219" i="3"/>
  <c r="AW1219" i="3"/>
  <c r="AU1219" i="3"/>
  <c r="AX1215" i="3"/>
  <c r="AW1215" i="3"/>
  <c r="AV1215" i="3"/>
  <c r="AU1215" i="3"/>
  <c r="AX1211" i="3"/>
  <c r="AW1211" i="3"/>
  <c r="AV1211" i="3"/>
  <c r="AU1211" i="3"/>
  <c r="AX1207" i="3"/>
  <c r="AV1207" i="3"/>
  <c r="AU1207" i="3"/>
  <c r="AW1207" i="3"/>
  <c r="AV1203" i="3"/>
  <c r="AX1203" i="3"/>
  <c r="AU1203" i="3"/>
  <c r="AW1203" i="3"/>
  <c r="AX1199" i="3"/>
  <c r="AW1199" i="3"/>
  <c r="AV1199" i="3"/>
  <c r="AU1199" i="3"/>
  <c r="AX1195" i="3"/>
  <c r="AW1195" i="3"/>
  <c r="AV1195" i="3"/>
  <c r="AU1195" i="3"/>
  <c r="AX1191" i="3"/>
  <c r="AV1191" i="3"/>
  <c r="AW1191" i="3"/>
  <c r="AU1191" i="3"/>
  <c r="AX1187" i="3"/>
  <c r="AV1187" i="3"/>
  <c r="AW1187" i="3"/>
  <c r="AU1187" i="3"/>
  <c r="AX1183" i="3"/>
  <c r="AW1183" i="3"/>
  <c r="AV1183" i="3"/>
  <c r="AU1183" i="3"/>
  <c r="AX1179" i="3"/>
  <c r="AW1179" i="3"/>
  <c r="AV1179" i="3"/>
  <c r="AU1179" i="3"/>
  <c r="AX1175" i="3"/>
  <c r="AV1175" i="3"/>
  <c r="AU1175" i="3"/>
  <c r="AW1175" i="3"/>
  <c r="AX1171" i="3"/>
  <c r="AV1171" i="3"/>
  <c r="AW1171" i="3"/>
  <c r="AU1171" i="3"/>
  <c r="AX1167" i="3"/>
  <c r="AW1167" i="3"/>
  <c r="AV1167" i="3"/>
  <c r="AU1167" i="3"/>
  <c r="AX1163" i="3"/>
  <c r="AW1163" i="3"/>
  <c r="AV1163" i="3"/>
  <c r="AU1163" i="3"/>
  <c r="AX1159" i="3"/>
  <c r="AV1159" i="3"/>
  <c r="AW1159" i="3"/>
  <c r="AU1159" i="3"/>
  <c r="AV1155" i="3"/>
  <c r="AX1155" i="3"/>
  <c r="AW1155" i="3"/>
  <c r="AU1155" i="3"/>
  <c r="AX1151" i="3"/>
  <c r="AW1151" i="3"/>
  <c r="AV1151" i="3"/>
  <c r="AU1151" i="3"/>
  <c r="AX1147" i="3"/>
  <c r="AW1147" i="3"/>
  <c r="AV1147" i="3"/>
  <c r="AU1147" i="3"/>
  <c r="AX1143" i="3"/>
  <c r="AV1143" i="3"/>
  <c r="AU1143" i="3"/>
  <c r="AW1143" i="3"/>
  <c r="AX1139" i="3"/>
  <c r="AV1139" i="3"/>
  <c r="AU1139" i="3"/>
  <c r="AW1139" i="3"/>
  <c r="AX1135" i="3"/>
  <c r="AW1135" i="3"/>
  <c r="AV1135" i="3"/>
  <c r="AU1135" i="3"/>
  <c r="AX1131" i="3"/>
  <c r="AW1131" i="3"/>
  <c r="AV1131" i="3"/>
  <c r="AU1131" i="3"/>
  <c r="AX1127" i="3"/>
  <c r="AV1127" i="3"/>
  <c r="AW1127" i="3"/>
  <c r="AU1127" i="3"/>
  <c r="AV1123" i="3"/>
  <c r="AX1123" i="3"/>
  <c r="AW1123" i="3"/>
  <c r="AU1123" i="3"/>
  <c r="AX1119" i="3"/>
  <c r="AW1119" i="3"/>
  <c r="AV1119" i="3"/>
  <c r="AU1119" i="3"/>
  <c r="AX1115" i="3"/>
  <c r="AW1115" i="3"/>
  <c r="AV1115" i="3"/>
  <c r="AU1115" i="3"/>
  <c r="AX1111" i="3"/>
  <c r="AV1111" i="3"/>
  <c r="AU1111" i="3"/>
  <c r="AW1111" i="3"/>
  <c r="AV1107" i="3"/>
  <c r="AW1107" i="3"/>
  <c r="AU1107" i="3"/>
  <c r="AX1107" i="3"/>
  <c r="AX1103" i="3"/>
  <c r="AW1103" i="3"/>
  <c r="AV1103" i="3"/>
  <c r="AU1103" i="3"/>
  <c r="AX1099" i="3"/>
  <c r="AW1099" i="3"/>
  <c r="AV1099" i="3"/>
  <c r="AU1099" i="3"/>
  <c r="AX1095" i="3"/>
  <c r="AV1095" i="3"/>
  <c r="AW1095" i="3"/>
  <c r="AU1095" i="3"/>
  <c r="AX1091" i="3"/>
  <c r="AV1091" i="3"/>
  <c r="AW1091" i="3"/>
  <c r="AU1091" i="3"/>
  <c r="AX1087" i="3"/>
  <c r="AW1087" i="3"/>
  <c r="AV1087" i="3"/>
  <c r="AU1087" i="3"/>
  <c r="AX1082" i="3"/>
  <c r="AW1082" i="3"/>
  <c r="AU1082" i="3"/>
  <c r="AV1082" i="3"/>
  <c r="AX1078" i="3"/>
  <c r="AW1078" i="3"/>
  <c r="AV1078" i="3"/>
  <c r="AU1078" i="3"/>
  <c r="AX1073" i="3"/>
  <c r="AW1073" i="3"/>
  <c r="AV1073" i="3"/>
  <c r="AU1073" i="3"/>
  <c r="AX1069" i="3"/>
  <c r="AW1069" i="3"/>
  <c r="AV1069" i="3"/>
  <c r="AX1065" i="3"/>
  <c r="AW1065" i="3"/>
  <c r="AV1065" i="3"/>
  <c r="AU1065" i="3"/>
  <c r="AX1061" i="3"/>
  <c r="AW1061" i="3"/>
  <c r="AX1057" i="3"/>
  <c r="AV1057" i="3"/>
  <c r="AW1057" i="3"/>
  <c r="AU1057" i="3"/>
  <c r="AX1053" i="3"/>
  <c r="AV1053" i="3"/>
  <c r="AW1053" i="3"/>
  <c r="AX1049" i="3"/>
  <c r="AW1049" i="3"/>
  <c r="AV1049" i="3"/>
  <c r="AU1049" i="3"/>
  <c r="AX1045" i="3"/>
  <c r="AW1045" i="3"/>
  <c r="AV1045" i="3"/>
  <c r="AX1041" i="3"/>
  <c r="AW1041" i="3"/>
  <c r="AV1041" i="3"/>
  <c r="AU1041" i="3"/>
  <c r="AX1037" i="3"/>
  <c r="AW1037" i="3"/>
  <c r="AV1037" i="3"/>
  <c r="AX1033" i="3"/>
  <c r="AW1033" i="3"/>
  <c r="AV1033" i="3"/>
  <c r="AU1033" i="3"/>
  <c r="AX1029" i="3"/>
  <c r="AW1029" i="3"/>
  <c r="AV1029" i="3"/>
  <c r="AX1025" i="3"/>
  <c r="AW1025" i="3"/>
  <c r="AV1025" i="3"/>
  <c r="AU1025" i="3"/>
  <c r="AX1021" i="3"/>
  <c r="AV1021" i="3"/>
  <c r="AW1021" i="3"/>
  <c r="AX1017" i="3"/>
  <c r="AW1017" i="3"/>
  <c r="AV1017" i="3"/>
  <c r="AU1017" i="3"/>
  <c r="AX1013" i="3"/>
  <c r="AW1013" i="3"/>
  <c r="AV1013" i="3"/>
  <c r="AX1009" i="3"/>
  <c r="AW1009" i="3"/>
  <c r="AV1009" i="3"/>
  <c r="AU1009" i="3"/>
  <c r="AX1005" i="3"/>
  <c r="AW1005" i="3"/>
  <c r="AV1005" i="3"/>
  <c r="AX1001" i="3"/>
  <c r="AW1001" i="3"/>
  <c r="AV1001" i="3"/>
  <c r="AU1001" i="3"/>
  <c r="AX997" i="3"/>
  <c r="AW997" i="3"/>
  <c r="AU997" i="3"/>
  <c r="AV997" i="3"/>
  <c r="AX993" i="3"/>
  <c r="AW993" i="3"/>
  <c r="AU993" i="3"/>
  <c r="AV993" i="3"/>
  <c r="AX989" i="3"/>
  <c r="AV989" i="3"/>
  <c r="AW989" i="3"/>
  <c r="AX985" i="3"/>
  <c r="AW985" i="3"/>
  <c r="AV985" i="3"/>
  <c r="AX981" i="3"/>
  <c r="AW981" i="3"/>
  <c r="AV981" i="3"/>
  <c r="AU981" i="3"/>
  <c r="AX977" i="3"/>
  <c r="AW977" i="3"/>
  <c r="AU977" i="3"/>
  <c r="AV977" i="3"/>
  <c r="AX973" i="3"/>
  <c r="AV973" i="3"/>
  <c r="AW973" i="3"/>
  <c r="AU973" i="3"/>
  <c r="AX969" i="3"/>
  <c r="AW969" i="3"/>
  <c r="AV969" i="3"/>
  <c r="AU969" i="3"/>
  <c r="AX965" i="3"/>
  <c r="AW965" i="3"/>
  <c r="AU965" i="3"/>
  <c r="AX961" i="3"/>
  <c r="AW961" i="3"/>
  <c r="AU961" i="3"/>
  <c r="AV961" i="3"/>
  <c r="AX957" i="3"/>
  <c r="AV957" i="3"/>
  <c r="AW957" i="3"/>
  <c r="AX953" i="3"/>
  <c r="AW953" i="3"/>
  <c r="AV953" i="3"/>
  <c r="AX949" i="3"/>
  <c r="AW949" i="3"/>
  <c r="AV949" i="3"/>
  <c r="AU949" i="3"/>
  <c r="AX945" i="3"/>
  <c r="AW945" i="3"/>
  <c r="AU945" i="3"/>
  <c r="AV945" i="3"/>
  <c r="AX941" i="3"/>
  <c r="AV941" i="3"/>
  <c r="AW941" i="3"/>
  <c r="AU941" i="3"/>
  <c r="AX937" i="3"/>
  <c r="AW937" i="3"/>
  <c r="AV937" i="3"/>
  <c r="AU937" i="3"/>
  <c r="AX933" i="3"/>
  <c r="AW933" i="3"/>
  <c r="AV933" i="3"/>
  <c r="AU933" i="3"/>
  <c r="AX929" i="3"/>
  <c r="AW929" i="3"/>
  <c r="AU929" i="3"/>
  <c r="AV929" i="3"/>
  <c r="AX925" i="3"/>
  <c r="AV925" i="3"/>
  <c r="AW925" i="3"/>
  <c r="AX921" i="3"/>
  <c r="AW921" i="3"/>
  <c r="AV921" i="3"/>
  <c r="AX917" i="3"/>
  <c r="AW917" i="3"/>
  <c r="AV917" i="3"/>
  <c r="AU917" i="3"/>
  <c r="AX913" i="3"/>
  <c r="AW913" i="3"/>
  <c r="AU913" i="3"/>
  <c r="AV913" i="3"/>
  <c r="AX909" i="3"/>
  <c r="AV909" i="3"/>
  <c r="AW909" i="3"/>
  <c r="AU909" i="3"/>
  <c r="AX905" i="3"/>
  <c r="AW905" i="3"/>
  <c r="AV905" i="3"/>
  <c r="AU905" i="3"/>
  <c r="AX901" i="3"/>
  <c r="AW901" i="3"/>
  <c r="AV901" i="3"/>
  <c r="AU901" i="3"/>
  <c r="AW897" i="3"/>
  <c r="AX897" i="3"/>
  <c r="AU897" i="3"/>
  <c r="AV897" i="3"/>
  <c r="AX893" i="3"/>
  <c r="AV893" i="3"/>
  <c r="AW893" i="3"/>
  <c r="AX889" i="3"/>
  <c r="AW889" i="3"/>
  <c r="AV889" i="3"/>
  <c r="AX885" i="3"/>
  <c r="AW885" i="3"/>
  <c r="AV885" i="3"/>
  <c r="AU885" i="3"/>
  <c r="AX881" i="3"/>
  <c r="AW881" i="3"/>
  <c r="AU881" i="3"/>
  <c r="AV881" i="3"/>
  <c r="AX877" i="3"/>
  <c r="AV877" i="3"/>
  <c r="AW877" i="3"/>
  <c r="AU877" i="3"/>
  <c r="AX873" i="3"/>
  <c r="AW873" i="3"/>
  <c r="AV873" i="3"/>
  <c r="AU873" i="3"/>
  <c r="AX869" i="3"/>
  <c r="AW869" i="3"/>
  <c r="AV869" i="3"/>
  <c r="AU869" i="3"/>
  <c r="AX865" i="3"/>
  <c r="AW865" i="3"/>
  <c r="AU865" i="3"/>
  <c r="AV865" i="3"/>
  <c r="AV861" i="3"/>
  <c r="AX861" i="3"/>
  <c r="AW861" i="3"/>
  <c r="AX857" i="3"/>
  <c r="AW857" i="3"/>
  <c r="AV857" i="3"/>
  <c r="AX852" i="3"/>
  <c r="AW852" i="3"/>
  <c r="AV852" i="3"/>
  <c r="AU852" i="3"/>
  <c r="AX848" i="3"/>
  <c r="AV848" i="3"/>
  <c r="AW848" i="3"/>
  <c r="AU848" i="3"/>
  <c r="AX844" i="3"/>
  <c r="AW844" i="3"/>
  <c r="AV844" i="3"/>
  <c r="AU844" i="3"/>
  <c r="AX840" i="3"/>
  <c r="AV840" i="3"/>
  <c r="AW840" i="3"/>
  <c r="AX836" i="3"/>
  <c r="AW836" i="3"/>
  <c r="AV836" i="3"/>
  <c r="AX832" i="3"/>
  <c r="AV832" i="3"/>
  <c r="AW832" i="3"/>
  <c r="AU832" i="3"/>
  <c r="AX828" i="3"/>
  <c r="AW828" i="3"/>
  <c r="AV828" i="3"/>
  <c r="AU828" i="3"/>
  <c r="AX824" i="3"/>
  <c r="AV824" i="3"/>
  <c r="AW824" i="3"/>
  <c r="AU824" i="3"/>
  <c r="AX820" i="3"/>
  <c r="AW820" i="3"/>
  <c r="AV820" i="3"/>
  <c r="AU820" i="3"/>
  <c r="AX816" i="3"/>
  <c r="AV816" i="3"/>
  <c r="AW816" i="3"/>
  <c r="AU816" i="3"/>
  <c r="AW812" i="3"/>
  <c r="AV812" i="3"/>
  <c r="AX812" i="3"/>
  <c r="AU812" i="3"/>
  <c r="AX808" i="3"/>
  <c r="AV808" i="3"/>
  <c r="AW808" i="3"/>
  <c r="AX804" i="3"/>
  <c r="AW804" i="3"/>
  <c r="AV804" i="3"/>
  <c r="AX800" i="3"/>
  <c r="AV800" i="3"/>
  <c r="AW800" i="3"/>
  <c r="AU800" i="3"/>
  <c r="AX796" i="3"/>
  <c r="AW796" i="3"/>
  <c r="AV796" i="3"/>
  <c r="AU796" i="3"/>
  <c r="AX792" i="3"/>
  <c r="AV792" i="3"/>
  <c r="AW792" i="3"/>
  <c r="AU792" i="3"/>
  <c r="AX788" i="3"/>
  <c r="AW788" i="3"/>
  <c r="AV788" i="3"/>
  <c r="AU788" i="3"/>
  <c r="AX784" i="3"/>
  <c r="AV784" i="3"/>
  <c r="AW784" i="3"/>
  <c r="AU784" i="3"/>
  <c r="AX780" i="3"/>
  <c r="AW780" i="3"/>
  <c r="AV780" i="3"/>
  <c r="AU780" i="3"/>
  <c r="AV776" i="3"/>
  <c r="AX776" i="3"/>
  <c r="AW776" i="3"/>
  <c r="AX772" i="3"/>
  <c r="AW772" i="3"/>
  <c r="AV772" i="3"/>
  <c r="AX768" i="3"/>
  <c r="AV768" i="3"/>
  <c r="AW768" i="3"/>
  <c r="AU768" i="3"/>
  <c r="AX764" i="3"/>
  <c r="AW764" i="3"/>
  <c r="AV764" i="3"/>
  <c r="AU764" i="3"/>
  <c r="AX760" i="3"/>
  <c r="AV760" i="3"/>
  <c r="AU760" i="3"/>
  <c r="AX756" i="3"/>
  <c r="AW756" i="3"/>
  <c r="AV756" i="3"/>
  <c r="AU756" i="3"/>
  <c r="AX752" i="3"/>
  <c r="AV752" i="3"/>
  <c r="AW752" i="3"/>
  <c r="AU752" i="3"/>
  <c r="AX748" i="3"/>
  <c r="AW748" i="3"/>
  <c r="AV748" i="3"/>
  <c r="AU748" i="3"/>
  <c r="AX744" i="3"/>
  <c r="AV744" i="3"/>
  <c r="AW744" i="3"/>
  <c r="AX740" i="3"/>
  <c r="AW740" i="3"/>
  <c r="AV740" i="3"/>
  <c r="AX736" i="3"/>
  <c r="AV736" i="3"/>
  <c r="AW736" i="3"/>
  <c r="AU736" i="3"/>
  <c r="AX732" i="3"/>
  <c r="AW732" i="3"/>
  <c r="AV732" i="3"/>
  <c r="AU732" i="3"/>
  <c r="AX728" i="3"/>
  <c r="AV728" i="3"/>
  <c r="AU728" i="3"/>
  <c r="AW724" i="3"/>
  <c r="AV724" i="3"/>
  <c r="AX724" i="3"/>
  <c r="AU724" i="3"/>
  <c r="AX720" i="3"/>
  <c r="AV720" i="3"/>
  <c r="AW720" i="3"/>
  <c r="AU720" i="3"/>
  <c r="AX716" i="3"/>
  <c r="AW716" i="3"/>
  <c r="AV716" i="3"/>
  <c r="AU716" i="3"/>
  <c r="AX712" i="3"/>
  <c r="AV712" i="3"/>
  <c r="AW712" i="3"/>
  <c r="AX708" i="3"/>
  <c r="AW708" i="3"/>
  <c r="AV708" i="3"/>
  <c r="AX704" i="3"/>
  <c r="AV704" i="3"/>
  <c r="AW704" i="3"/>
  <c r="AU704" i="3"/>
  <c r="AX700" i="3"/>
  <c r="AW700" i="3"/>
  <c r="AV700" i="3"/>
  <c r="AU700" i="3"/>
  <c r="AX696" i="3"/>
  <c r="AV696" i="3"/>
  <c r="AW696" i="3"/>
  <c r="AU696" i="3"/>
  <c r="AX692" i="3"/>
  <c r="AW692" i="3"/>
  <c r="AV692" i="3"/>
  <c r="AU692" i="3"/>
  <c r="AX688" i="3"/>
  <c r="AV688" i="3"/>
  <c r="AW688" i="3"/>
  <c r="AU688" i="3"/>
  <c r="AX684" i="3"/>
  <c r="AW684" i="3"/>
  <c r="AV684" i="3"/>
  <c r="AU684" i="3"/>
  <c r="AX680" i="3"/>
  <c r="AV680" i="3"/>
  <c r="AW680" i="3"/>
  <c r="AX676" i="3"/>
  <c r="AW676" i="3"/>
  <c r="AV676" i="3"/>
  <c r="AX672" i="3"/>
  <c r="AV672" i="3"/>
  <c r="AW672" i="3"/>
  <c r="AU672" i="3"/>
  <c r="AX668" i="3"/>
  <c r="AW668" i="3"/>
  <c r="AV668" i="3"/>
  <c r="AU668" i="3"/>
  <c r="AX664" i="3"/>
  <c r="AV664" i="3"/>
  <c r="AW664" i="3"/>
  <c r="AU664" i="3"/>
  <c r="AW660" i="3"/>
  <c r="AV660" i="3"/>
  <c r="AX660" i="3"/>
  <c r="AU660" i="3"/>
  <c r="AX656" i="3"/>
  <c r="AV656" i="3"/>
  <c r="AW656" i="3"/>
  <c r="AU656" i="3"/>
  <c r="AX652" i="3"/>
  <c r="AW652" i="3"/>
  <c r="AV652" i="3"/>
  <c r="AU652" i="3"/>
  <c r="AX648" i="3"/>
  <c r="AV648" i="3"/>
  <c r="AW648" i="3"/>
  <c r="AX644" i="3"/>
  <c r="AW644" i="3"/>
  <c r="AV644" i="3"/>
  <c r="AX640" i="3"/>
  <c r="AV640" i="3"/>
  <c r="AW640" i="3"/>
  <c r="AU640" i="3"/>
  <c r="AX636" i="3"/>
  <c r="AW636" i="3"/>
  <c r="AV636" i="3"/>
  <c r="AU636" i="3"/>
  <c r="AX632" i="3"/>
  <c r="AV632" i="3"/>
  <c r="AU632" i="3"/>
  <c r="AX628" i="3"/>
  <c r="AW628" i="3"/>
  <c r="AV628" i="3"/>
  <c r="AU628" i="3"/>
  <c r="AX624" i="3"/>
  <c r="AV624" i="3"/>
  <c r="AW624" i="3"/>
  <c r="AU624" i="3"/>
  <c r="AX620" i="3"/>
  <c r="AW620" i="3"/>
  <c r="AV620" i="3"/>
  <c r="AU620" i="3"/>
  <c r="AX616" i="3"/>
  <c r="AV616" i="3"/>
  <c r="AW616" i="3"/>
  <c r="AX612" i="3"/>
  <c r="AW612" i="3"/>
  <c r="AV612" i="3"/>
  <c r="AX608" i="3"/>
  <c r="AV608" i="3"/>
  <c r="AW608" i="3"/>
  <c r="AU608" i="3"/>
  <c r="AX604" i="3"/>
  <c r="AW604" i="3"/>
  <c r="AV604" i="3"/>
  <c r="AU604" i="3"/>
  <c r="AX600" i="3"/>
  <c r="AV600" i="3"/>
  <c r="AU600" i="3"/>
  <c r="AW596" i="3"/>
  <c r="AV596" i="3"/>
  <c r="AX596" i="3"/>
  <c r="AU596" i="3"/>
  <c r="AX592" i="3"/>
  <c r="AV592" i="3"/>
  <c r="AW592" i="3"/>
  <c r="AU592" i="3"/>
  <c r="AX588" i="3"/>
  <c r="AW588" i="3"/>
  <c r="AV588" i="3"/>
  <c r="AU588" i="3"/>
  <c r="AX584" i="3"/>
  <c r="AV584" i="3"/>
  <c r="AW584" i="3"/>
  <c r="AX580" i="3"/>
  <c r="AW580" i="3"/>
  <c r="AV580" i="3"/>
  <c r="AX576" i="3"/>
  <c r="AV576" i="3"/>
  <c r="AW576" i="3"/>
  <c r="AU576" i="3"/>
  <c r="AX572" i="3"/>
  <c r="AW572" i="3"/>
  <c r="AV572" i="3"/>
  <c r="AU572" i="3"/>
  <c r="AX568" i="3"/>
  <c r="AV568" i="3"/>
  <c r="AW568" i="3"/>
  <c r="AU568" i="3"/>
  <c r="AX564" i="3"/>
  <c r="AW564" i="3"/>
  <c r="AV564" i="3"/>
  <c r="AU564" i="3"/>
  <c r="AX560" i="3"/>
  <c r="AV560" i="3"/>
  <c r="AW560" i="3"/>
  <c r="AU560" i="3"/>
  <c r="AX555" i="3"/>
  <c r="AW555" i="3"/>
  <c r="AV555" i="3"/>
  <c r="AU555" i="3"/>
  <c r="AX551" i="3"/>
  <c r="AW551" i="3"/>
  <c r="AV551" i="3"/>
  <c r="AU551" i="3"/>
  <c r="AX547" i="3"/>
  <c r="AW547" i="3"/>
  <c r="AV547" i="3"/>
  <c r="AU547" i="3"/>
  <c r="AX543" i="3"/>
  <c r="AW543" i="3"/>
  <c r="AV543" i="3"/>
  <c r="AU543" i="3"/>
  <c r="AX538" i="3"/>
  <c r="AW538" i="3"/>
  <c r="AV538" i="3"/>
  <c r="AU538" i="3"/>
  <c r="AX534" i="3"/>
  <c r="AW534" i="3"/>
  <c r="AU534" i="3"/>
  <c r="AX530" i="3"/>
  <c r="AW530" i="3"/>
  <c r="AV530" i="3"/>
  <c r="AU530" i="3"/>
  <c r="AX526" i="3"/>
  <c r="AW526" i="3"/>
  <c r="AU526" i="3"/>
  <c r="AV526" i="3"/>
  <c r="AX522" i="3"/>
  <c r="AW522" i="3"/>
  <c r="AV522" i="3"/>
  <c r="AU522" i="3"/>
  <c r="AX517" i="3"/>
  <c r="AW517" i="3"/>
  <c r="AV517" i="3"/>
  <c r="AU517" i="3"/>
  <c r="AX513" i="3"/>
  <c r="AW513" i="3"/>
  <c r="AV513" i="3"/>
  <c r="AU513" i="3"/>
  <c r="AX508" i="3"/>
  <c r="AW508" i="3"/>
  <c r="AV508" i="3"/>
  <c r="AU508" i="3"/>
  <c r="AX504" i="3"/>
  <c r="AV504" i="3"/>
  <c r="AU504" i="3"/>
  <c r="AX500" i="3"/>
  <c r="AW500" i="3"/>
  <c r="AV500" i="3"/>
  <c r="AX496" i="3"/>
  <c r="AV496" i="3"/>
  <c r="AW496" i="3"/>
  <c r="AU496" i="3"/>
  <c r="AX492" i="3"/>
  <c r="AW492" i="3"/>
  <c r="AV492" i="3"/>
  <c r="AU492" i="3"/>
  <c r="AX488" i="3"/>
  <c r="AV488" i="3"/>
  <c r="AW488" i="3"/>
  <c r="AU488" i="3"/>
  <c r="AX484" i="3"/>
  <c r="AW484" i="3"/>
  <c r="AV484" i="3"/>
  <c r="AX480" i="3"/>
  <c r="AV480" i="3"/>
  <c r="AW480" i="3"/>
  <c r="AU480" i="3"/>
  <c r="AX476" i="3"/>
  <c r="AW476" i="3"/>
  <c r="AV476" i="3"/>
  <c r="AU476" i="3"/>
  <c r="AX472" i="3"/>
  <c r="AV472" i="3"/>
  <c r="AU472" i="3"/>
  <c r="AW468" i="3"/>
  <c r="AV468" i="3"/>
  <c r="AX468" i="3"/>
  <c r="AX464" i="3"/>
  <c r="AV464" i="3"/>
  <c r="AW464" i="3"/>
  <c r="AU464" i="3"/>
  <c r="AX460" i="3"/>
  <c r="AW460" i="3"/>
  <c r="AV460" i="3"/>
  <c r="AU460" i="3"/>
  <c r="AX456" i="3"/>
  <c r="AV456" i="3"/>
  <c r="AW456" i="3"/>
  <c r="AU456" i="3"/>
  <c r="AX452" i="3"/>
  <c r="AW452" i="3"/>
  <c r="AV452" i="3"/>
  <c r="AX448" i="3"/>
  <c r="AV448" i="3"/>
  <c r="AW448" i="3"/>
  <c r="AU448" i="3"/>
  <c r="AX444" i="3"/>
  <c r="AW444" i="3"/>
  <c r="AV444" i="3"/>
  <c r="AU444" i="3"/>
  <c r="AX440" i="3"/>
  <c r="AV440" i="3"/>
  <c r="AU440" i="3"/>
  <c r="AW440" i="3"/>
  <c r="AX436" i="3"/>
  <c r="AW436" i="3"/>
  <c r="AV436" i="3"/>
  <c r="AX432" i="3"/>
  <c r="AV432" i="3"/>
  <c r="AW432" i="3"/>
  <c r="AU432" i="3"/>
  <c r="AX428" i="3"/>
  <c r="AW428" i="3"/>
  <c r="AV428" i="3"/>
  <c r="AU428" i="3"/>
  <c r="AX424" i="3"/>
  <c r="AV424" i="3"/>
  <c r="AW424" i="3"/>
  <c r="AU424" i="3"/>
  <c r="AX420" i="3"/>
  <c r="AW420" i="3"/>
  <c r="AV420" i="3"/>
  <c r="AX416" i="3"/>
  <c r="AV416" i="3"/>
  <c r="AW416" i="3"/>
  <c r="AU416" i="3"/>
  <c r="AX412" i="3"/>
  <c r="AW412" i="3"/>
  <c r="AV412" i="3"/>
  <c r="AU412" i="3"/>
  <c r="AX408" i="3"/>
  <c r="AV408" i="3"/>
  <c r="AU408" i="3"/>
  <c r="AW408" i="3"/>
  <c r="AX404" i="3"/>
  <c r="AW404" i="3"/>
  <c r="AV404" i="3"/>
  <c r="AX399" i="3"/>
  <c r="AW399" i="3"/>
  <c r="AV399" i="3"/>
  <c r="AU399" i="3"/>
  <c r="AW395" i="3"/>
  <c r="AV395" i="3"/>
  <c r="AU395" i="3"/>
  <c r="AX395" i="3"/>
  <c r="AX391" i="3"/>
  <c r="AW391" i="3"/>
  <c r="AV391" i="3"/>
  <c r="AU391" i="3"/>
  <c r="AX387" i="3"/>
  <c r="AW387" i="3"/>
  <c r="AV387" i="3"/>
  <c r="AU387" i="3"/>
  <c r="AX383" i="3"/>
  <c r="AW383" i="3"/>
  <c r="AV383" i="3"/>
  <c r="AU383" i="3"/>
  <c r="AX379" i="3"/>
  <c r="AW379" i="3"/>
  <c r="AV379" i="3"/>
  <c r="AU379" i="3"/>
  <c r="AX374" i="3"/>
  <c r="AW374" i="3"/>
  <c r="AU374" i="3"/>
  <c r="AV374" i="3"/>
  <c r="AX370" i="3"/>
  <c r="AW370" i="3"/>
  <c r="AV370" i="3"/>
  <c r="AU370" i="3"/>
  <c r="AX366" i="3"/>
  <c r="AW366" i="3"/>
  <c r="AU366" i="3"/>
  <c r="AV366" i="3"/>
  <c r="AX362" i="3"/>
  <c r="AW362" i="3"/>
  <c r="AV362" i="3"/>
  <c r="AU362" i="3"/>
  <c r="AX358" i="3"/>
  <c r="AW358" i="3"/>
  <c r="AU358" i="3"/>
  <c r="AV358" i="3"/>
  <c r="AX354" i="3"/>
  <c r="AV354" i="3"/>
  <c r="AU354" i="3"/>
  <c r="AW354" i="3"/>
  <c r="AX350" i="3"/>
  <c r="AW350" i="3"/>
  <c r="AU350" i="3"/>
  <c r="AV350" i="3"/>
  <c r="AX346" i="3"/>
  <c r="AW346" i="3"/>
  <c r="AV346" i="3"/>
  <c r="AU346" i="3"/>
  <c r="AX342" i="3"/>
  <c r="AW342" i="3"/>
  <c r="AU342" i="3"/>
  <c r="AW337" i="3"/>
  <c r="AX337" i="3"/>
  <c r="AV337" i="3"/>
  <c r="AU337" i="3"/>
  <c r="AX333" i="3"/>
  <c r="AV333" i="3"/>
  <c r="AU333" i="3"/>
  <c r="AX329" i="3"/>
  <c r="AW329" i="3"/>
  <c r="AV329" i="3"/>
  <c r="AX325" i="3"/>
  <c r="AW325" i="3"/>
  <c r="AV325" i="3"/>
  <c r="AU325" i="3"/>
  <c r="AX321" i="3"/>
  <c r="AW321" i="3"/>
  <c r="AV321" i="3"/>
  <c r="AU321" i="3"/>
  <c r="AX317" i="3"/>
  <c r="AW317" i="3"/>
  <c r="AV317" i="3"/>
  <c r="AU317" i="3"/>
  <c r="AX313" i="3"/>
  <c r="AW313" i="3"/>
  <c r="AV313" i="3"/>
  <c r="AX309" i="3"/>
  <c r="AW309" i="3"/>
  <c r="AV309" i="3"/>
  <c r="AU309" i="3"/>
  <c r="AX305" i="3"/>
  <c r="AW305" i="3"/>
  <c r="AV305" i="3"/>
  <c r="AU305" i="3"/>
  <c r="AX301" i="3"/>
  <c r="AV301" i="3"/>
  <c r="AW301" i="3"/>
  <c r="AU301" i="3"/>
  <c r="AX297" i="3"/>
  <c r="AW297" i="3"/>
  <c r="AV297" i="3"/>
  <c r="AX293" i="3"/>
  <c r="AW293" i="3"/>
  <c r="AV293" i="3"/>
  <c r="AU293" i="3"/>
  <c r="AX289" i="3"/>
  <c r="AW289" i="3"/>
  <c r="AV289" i="3"/>
  <c r="AU289" i="3"/>
  <c r="AX285" i="3"/>
  <c r="AW285" i="3"/>
  <c r="AV285" i="3"/>
  <c r="AU285" i="3"/>
  <c r="AX281" i="3"/>
  <c r="AW281" i="3"/>
  <c r="AV281" i="3"/>
  <c r="AX277" i="3"/>
  <c r="AW277" i="3"/>
  <c r="AV277" i="3"/>
  <c r="AU277" i="3"/>
  <c r="AX273" i="3"/>
  <c r="AW273" i="3"/>
  <c r="AV273" i="3"/>
  <c r="AU273" i="3"/>
  <c r="AX269" i="3"/>
  <c r="AV269" i="3"/>
  <c r="AW269" i="3"/>
  <c r="AU269" i="3"/>
  <c r="AX265" i="3"/>
  <c r="AW265" i="3"/>
  <c r="AV265" i="3"/>
  <c r="AX261" i="3"/>
  <c r="AW261" i="3"/>
  <c r="AV261" i="3"/>
  <c r="AU261" i="3"/>
  <c r="AX257" i="3"/>
  <c r="AW257" i="3"/>
  <c r="AV257" i="3"/>
  <c r="AU257" i="3"/>
  <c r="AX253" i="3"/>
  <c r="AW253" i="3"/>
  <c r="AV253" i="3"/>
  <c r="AU253" i="3"/>
  <c r="AX249" i="3"/>
  <c r="AW249" i="3"/>
  <c r="AV249" i="3"/>
  <c r="AX245" i="3"/>
  <c r="AW245" i="3"/>
  <c r="AV245" i="3"/>
  <c r="AU245" i="3"/>
  <c r="AX241" i="3"/>
  <c r="AW241" i="3"/>
  <c r="AV241" i="3"/>
  <c r="AU241" i="3"/>
  <c r="AX237" i="3"/>
  <c r="AW237" i="3"/>
  <c r="AV237" i="3"/>
  <c r="AU237" i="3"/>
  <c r="AX233" i="3"/>
  <c r="AW233" i="3"/>
  <c r="AV233" i="3"/>
  <c r="AX229" i="3"/>
  <c r="AW229" i="3"/>
  <c r="AV229" i="3"/>
  <c r="AU229" i="3"/>
  <c r="AX225" i="3"/>
  <c r="AW225" i="3"/>
  <c r="AV225" i="3"/>
  <c r="AU225" i="3"/>
  <c r="AX221" i="3"/>
  <c r="AW221" i="3"/>
  <c r="AV221" i="3"/>
  <c r="AU221" i="3"/>
  <c r="AX217" i="3"/>
  <c r="AW217" i="3"/>
  <c r="AV217" i="3"/>
  <c r="AX213" i="3"/>
  <c r="AW213" i="3"/>
  <c r="AV213" i="3"/>
  <c r="AU213" i="3"/>
  <c r="AX209" i="3"/>
  <c r="AW209" i="3"/>
  <c r="AV209" i="3"/>
  <c r="AU209" i="3"/>
  <c r="AX205" i="3"/>
  <c r="AW205" i="3"/>
  <c r="AV205" i="3"/>
  <c r="AU205" i="3"/>
  <c r="AX201" i="3"/>
  <c r="AW201" i="3"/>
  <c r="AV201" i="3"/>
  <c r="AX197" i="3"/>
  <c r="AW197" i="3"/>
  <c r="AV197" i="3"/>
  <c r="AU197" i="3"/>
  <c r="AX192" i="3"/>
  <c r="AW192" i="3"/>
  <c r="AV192" i="3"/>
  <c r="AU192" i="3"/>
  <c r="AX188" i="3"/>
  <c r="AW188" i="3"/>
  <c r="AV188" i="3"/>
  <c r="AU188" i="3"/>
  <c r="AX184" i="3"/>
  <c r="AW184" i="3"/>
  <c r="AV184" i="3"/>
  <c r="AU184" i="3"/>
  <c r="AX179" i="3"/>
  <c r="AW179" i="3"/>
  <c r="AV179" i="3"/>
  <c r="AU179" i="3"/>
  <c r="AX175" i="3"/>
  <c r="AW175" i="3"/>
  <c r="AV175" i="3"/>
  <c r="AX171" i="3"/>
  <c r="AW171" i="3"/>
  <c r="AV171" i="3"/>
  <c r="AU171" i="3"/>
  <c r="AX167" i="3"/>
  <c r="AW167" i="3"/>
  <c r="AV167" i="3"/>
  <c r="AX163" i="3"/>
  <c r="AW163" i="3"/>
  <c r="AV163" i="3"/>
  <c r="AU163" i="3"/>
  <c r="AX159" i="3"/>
  <c r="AW159" i="3"/>
  <c r="AV159" i="3"/>
  <c r="AX155" i="3"/>
  <c r="AW155" i="3"/>
  <c r="AV155" i="3"/>
  <c r="AU155" i="3"/>
  <c r="AX150" i="3"/>
  <c r="AW150" i="3"/>
  <c r="AV150" i="3"/>
  <c r="AU150" i="3"/>
  <c r="AX146" i="3"/>
  <c r="AV146" i="3"/>
  <c r="AW146" i="3"/>
  <c r="AX142" i="3"/>
  <c r="AW142" i="3"/>
  <c r="AV142" i="3"/>
  <c r="AU142" i="3"/>
  <c r="AX138" i="3"/>
  <c r="AV138" i="3"/>
  <c r="AW138" i="3"/>
  <c r="AX134" i="3"/>
  <c r="AW134" i="3"/>
  <c r="AV134" i="3"/>
  <c r="AU134" i="3"/>
  <c r="AX130" i="3"/>
  <c r="AV130" i="3"/>
  <c r="AW130" i="3"/>
  <c r="AX126" i="3"/>
  <c r="AW126" i="3"/>
  <c r="AV126" i="3"/>
  <c r="AU126" i="3"/>
  <c r="AX122" i="3"/>
  <c r="AV122" i="3"/>
  <c r="AW122" i="3"/>
  <c r="AX118" i="3"/>
  <c r="AW118" i="3"/>
  <c r="AV118" i="3"/>
  <c r="AU118" i="3"/>
  <c r="AX114" i="3"/>
  <c r="AV114" i="3"/>
  <c r="AW114" i="3"/>
  <c r="AX110" i="3"/>
  <c r="AW110" i="3"/>
  <c r="AV110" i="3"/>
  <c r="AU110" i="3"/>
  <c r="AX106" i="3"/>
  <c r="AV106" i="3"/>
  <c r="AW106" i="3"/>
  <c r="AX102" i="3"/>
  <c r="AW102" i="3"/>
  <c r="AV102" i="3"/>
  <c r="AU102" i="3"/>
  <c r="AX98" i="3"/>
  <c r="AV98" i="3"/>
  <c r="AW98" i="3"/>
  <c r="AX94" i="3"/>
  <c r="AW94" i="3"/>
  <c r="AV94" i="3"/>
  <c r="AU94" i="3"/>
  <c r="AX90" i="3"/>
  <c r="AV90" i="3"/>
  <c r="AW90" i="3"/>
  <c r="AX86" i="3"/>
  <c r="AW86" i="3"/>
  <c r="AV86" i="3"/>
  <c r="AU86" i="3"/>
  <c r="AX82" i="3"/>
  <c r="AV82" i="3"/>
  <c r="AW82" i="3"/>
  <c r="AX78" i="3"/>
  <c r="AW78" i="3"/>
  <c r="AV78" i="3"/>
  <c r="AU78" i="3"/>
  <c r="AX74" i="3"/>
  <c r="AV74" i="3"/>
  <c r="AW74" i="3"/>
  <c r="AX70" i="3"/>
  <c r="AW70" i="3"/>
  <c r="AV70" i="3"/>
  <c r="AU70" i="3"/>
  <c r="AX66" i="3"/>
  <c r="AV66" i="3"/>
  <c r="AW66" i="3"/>
  <c r="AX62" i="3"/>
  <c r="AW62" i="3"/>
  <c r="AV62" i="3"/>
  <c r="AU62" i="3"/>
  <c r="AX58" i="3"/>
  <c r="AV58" i="3"/>
  <c r="AW58" i="3"/>
  <c r="AX54" i="3"/>
  <c r="AW54" i="3"/>
  <c r="AV54" i="3"/>
  <c r="AU54" i="3"/>
  <c r="AX50" i="3"/>
  <c r="AV50" i="3"/>
  <c r="AW50" i="3"/>
  <c r="AX46" i="3"/>
  <c r="AW46" i="3"/>
  <c r="AV46" i="3"/>
  <c r="AU46" i="3"/>
  <c r="AX42" i="3"/>
  <c r="AV42" i="3"/>
  <c r="AW42" i="3"/>
  <c r="AX38" i="3"/>
  <c r="AW38" i="3"/>
  <c r="AV38" i="3"/>
  <c r="AU38" i="3"/>
  <c r="AX34" i="3"/>
  <c r="AV34" i="3"/>
  <c r="AW34" i="3"/>
  <c r="AX30" i="3"/>
  <c r="AW30" i="3"/>
  <c r="AV30" i="3"/>
  <c r="AU30" i="3"/>
  <c r="AX26" i="3"/>
  <c r="AV26" i="3"/>
  <c r="AW26" i="3"/>
  <c r="AX22" i="3"/>
  <c r="AW22" i="3"/>
  <c r="AV22" i="3"/>
  <c r="AU22" i="3"/>
  <c r="AX18" i="3"/>
  <c r="AV18" i="3"/>
  <c r="AW18" i="3"/>
  <c r="AX14" i="3"/>
  <c r="AW14" i="3"/>
  <c r="AV14" i="3"/>
  <c r="AU14" i="3"/>
  <c r="AX10" i="3"/>
  <c r="AV10" i="3"/>
  <c r="AW10" i="3"/>
  <c r="AX6" i="3"/>
  <c r="AW6" i="3"/>
  <c r="AV6" i="3"/>
  <c r="AU6" i="3"/>
  <c r="AQ1693" i="3"/>
  <c r="AQ1468" i="3"/>
  <c r="AQ1313" i="3"/>
  <c r="AQ1213" i="3"/>
  <c r="AQ1113" i="3"/>
  <c r="AQ968" i="3"/>
  <c r="AQ933" i="3"/>
  <c r="AR1093" i="3"/>
  <c r="AR953" i="3"/>
  <c r="AU23" i="3"/>
  <c r="AU7" i="3"/>
  <c r="AU183" i="3"/>
  <c r="AU167" i="3"/>
  <c r="AU135" i="3"/>
  <c r="AU119" i="3"/>
  <c r="AU103" i="3"/>
  <c r="AU87" i="3"/>
  <c r="AU71" i="3"/>
  <c r="AU55" i="3"/>
  <c r="AU39" i="3"/>
  <c r="AU2037" i="3"/>
  <c r="AU2021" i="3"/>
  <c r="AU2005" i="3"/>
  <c r="AU1989" i="3"/>
  <c r="AU1973" i="3"/>
  <c r="AU1957" i="3"/>
  <c r="AU1941" i="3"/>
  <c r="AU1925" i="3"/>
  <c r="AU1909" i="3"/>
  <c r="AU1893" i="3"/>
  <c r="AU1877" i="3"/>
  <c r="AU1861" i="3"/>
  <c r="AU1845" i="3"/>
  <c r="AU1829" i="3"/>
  <c r="AU1813" i="3"/>
  <c r="AU1797" i="3"/>
  <c r="AU1781" i="3"/>
  <c r="AU1765" i="3"/>
  <c r="AU1749" i="3"/>
  <c r="AU1733" i="3"/>
  <c r="AU1717" i="3"/>
  <c r="AU1685" i="3"/>
  <c r="AU1669" i="3"/>
  <c r="AU1653" i="3"/>
  <c r="AU1637" i="3"/>
  <c r="AU1621" i="3"/>
  <c r="AU1605" i="3"/>
  <c r="AU1589" i="3"/>
  <c r="AU1573" i="3"/>
  <c r="AU1557" i="3"/>
  <c r="AU1541" i="3"/>
  <c r="AU1525" i="3"/>
  <c r="AU1509" i="3"/>
  <c r="AU1493" i="3"/>
  <c r="AU1477" i="3"/>
  <c r="AU1461" i="3"/>
  <c r="AU1445" i="3"/>
  <c r="AU1429" i="3"/>
  <c r="AU1413" i="3"/>
  <c r="AU1397" i="3"/>
  <c r="AU1381" i="3"/>
  <c r="AU1365" i="3"/>
  <c r="AU1349" i="3"/>
  <c r="AU1333" i="3"/>
  <c r="AU1317" i="3"/>
  <c r="AU1301" i="3"/>
  <c r="AU1285" i="3"/>
  <c r="AU1269" i="3"/>
  <c r="AU1253" i="3"/>
  <c r="AU1237" i="3"/>
  <c r="AU1221" i="3"/>
  <c r="AU1205" i="3"/>
  <c r="AU1189" i="3"/>
  <c r="AU1173" i="3"/>
  <c r="AU1157" i="3"/>
  <c r="AU1141" i="3"/>
  <c r="AU1125" i="3"/>
  <c r="AU1109" i="3"/>
  <c r="AU1093" i="3"/>
  <c r="AU1077" i="3"/>
  <c r="AU1061" i="3"/>
  <c r="AU1045" i="3"/>
  <c r="AU1029" i="3"/>
  <c r="AU1013" i="3"/>
  <c r="AU996" i="3"/>
  <c r="AU975" i="3"/>
  <c r="AU953" i="3"/>
  <c r="AU932" i="3"/>
  <c r="AU911" i="3"/>
  <c r="AU889" i="3"/>
  <c r="AU868" i="3"/>
  <c r="AU847" i="3"/>
  <c r="AU825" i="3"/>
  <c r="AU804" i="3"/>
  <c r="AU783" i="3"/>
  <c r="AU761" i="3"/>
  <c r="AU740" i="3"/>
  <c r="AU719" i="3"/>
  <c r="AU697" i="3"/>
  <c r="AU676" i="3"/>
  <c r="AU655" i="3"/>
  <c r="AU633" i="3"/>
  <c r="AU612" i="3"/>
  <c r="AU591" i="3"/>
  <c r="AU569" i="3"/>
  <c r="AU548" i="3"/>
  <c r="AU516" i="3"/>
  <c r="AU484" i="3"/>
  <c r="AU452" i="3"/>
  <c r="AU420" i="3"/>
  <c r="AU388" i="3"/>
  <c r="AU356" i="3"/>
  <c r="AU324" i="3"/>
  <c r="AU292" i="3"/>
  <c r="AU260" i="3"/>
  <c r="AU228" i="3"/>
  <c r="AV3" i="3"/>
  <c r="AV120" i="3"/>
  <c r="AV88" i="3"/>
  <c r="AV56" i="3"/>
  <c r="AV24" i="3"/>
  <c r="AV2041" i="3"/>
  <c r="AV2009" i="3"/>
  <c r="AV1977" i="3"/>
  <c r="AV1945" i="3"/>
  <c r="AV1913" i="3"/>
  <c r="AV1881" i="3"/>
  <c r="AV1849" i="3"/>
  <c r="AV1817" i="3"/>
  <c r="AV1785" i="3"/>
  <c r="AV1753" i="3"/>
  <c r="AV1721" i="3"/>
  <c r="AV1689" i="3"/>
  <c r="AV1657" i="3"/>
  <c r="AV1625" i="3"/>
  <c r="AV1593" i="3"/>
  <c r="AV1561" i="3"/>
  <c r="AV1529" i="3"/>
  <c r="AV1497" i="3"/>
  <c r="AV1465" i="3"/>
  <c r="AV1433" i="3"/>
  <c r="AV1401" i="3"/>
  <c r="AV1369" i="3"/>
  <c r="AV1337" i="3"/>
  <c r="AV1305" i="3"/>
  <c r="AV1273" i="3"/>
  <c r="AV1232" i="3"/>
  <c r="AV1189" i="3"/>
  <c r="AV1136" i="3"/>
  <c r="AV1050" i="3"/>
  <c r="AV965" i="3"/>
  <c r="AV838" i="3"/>
  <c r="AV710" i="3"/>
  <c r="AV582" i="3"/>
  <c r="AV454" i="3"/>
  <c r="AV326" i="3"/>
  <c r="AV198" i="3"/>
  <c r="AW71" i="3"/>
  <c r="AW1992" i="3"/>
  <c r="AW1864" i="3"/>
  <c r="AW1736" i="3"/>
  <c r="AW1587" i="3"/>
  <c r="AW1416" i="3"/>
  <c r="AW1245" i="3"/>
  <c r="AW1075" i="3"/>
  <c r="AW600" i="3"/>
  <c r="AW333" i="3"/>
  <c r="AQ2038" i="3"/>
  <c r="AQ1898" i="3"/>
  <c r="AQ1638" i="3"/>
  <c r="AQ1598" i="3"/>
  <c r="AQ1458" i="3"/>
  <c r="AQ1398" i="3"/>
  <c r="AQ1358" i="3"/>
  <c r="AQ1338" i="3"/>
  <c r="AQ1158" i="3"/>
  <c r="AQ1118" i="3"/>
  <c r="AQ1098" i="3"/>
  <c r="AQ958" i="3"/>
  <c r="AQ938" i="3"/>
  <c r="AQ918" i="3"/>
  <c r="AQ838" i="3"/>
  <c r="AQ798" i="3"/>
  <c r="AQ738" i="3"/>
  <c r="AQ518" i="3"/>
  <c r="AQ498" i="3"/>
  <c r="AQ458" i="3"/>
  <c r="AQ438" i="3"/>
  <c r="AQ378" i="3"/>
  <c r="AQ338" i="3"/>
  <c r="AQ318" i="3"/>
  <c r="AQ278" i="3"/>
  <c r="AQ258" i="3"/>
  <c r="AQ218" i="3"/>
  <c r="AQ138" i="3"/>
  <c r="AQ118" i="3"/>
  <c r="AR2048" i="3"/>
  <c r="AR1824" i="3"/>
  <c r="AR1768" i="3"/>
  <c r="AR1688" i="3"/>
  <c r="AR1548" i="3"/>
  <c r="AR1528" i="3"/>
  <c r="AR1488" i="3"/>
  <c r="AR1468" i="3"/>
  <c r="AR1448" i="3"/>
  <c r="AR1428" i="3"/>
  <c r="AR1383" i="3"/>
  <c r="AR1363" i="3"/>
  <c r="AR1323" i="3"/>
  <c r="AR1118" i="3"/>
  <c r="AR1098" i="3"/>
  <c r="AR958" i="3"/>
  <c r="AR933" i="3"/>
  <c r="AR823" i="3"/>
  <c r="AR798" i="3"/>
  <c r="AR533" i="3"/>
  <c r="AR438" i="3"/>
  <c r="AR218" i="3"/>
  <c r="AR138" i="3"/>
  <c r="AR118" i="3"/>
  <c r="AS1693" i="3"/>
  <c r="AS1468" i="3"/>
  <c r="AS1313" i="3"/>
  <c r="AS1213" i="3"/>
  <c r="AS1093" i="3"/>
  <c r="AS1053" i="3"/>
  <c r="AS993" i="3"/>
  <c r="AS973" i="3"/>
  <c r="AS793" i="3"/>
  <c r="AS748" i="3"/>
  <c r="AS468" i="3"/>
  <c r="AS348" i="3"/>
  <c r="AS253" i="3"/>
  <c r="AS233" i="3"/>
  <c r="AT2023" i="3"/>
  <c r="AT1903" i="3"/>
  <c r="AT1638" i="3"/>
  <c r="AT1598" i="3"/>
  <c r="AT1483" i="3"/>
  <c r="AT1158" i="3"/>
  <c r="AT938" i="3"/>
  <c r="AT378" i="3"/>
  <c r="AT83" i="3"/>
  <c r="AT63" i="3"/>
  <c r="AR1903" i="3"/>
  <c r="AR1703" i="3"/>
  <c r="AR1683" i="3"/>
  <c r="AR1503" i="3"/>
  <c r="AR1483" i="3"/>
  <c r="AR1398" i="3"/>
  <c r="AR1358" i="3"/>
  <c r="AR1158" i="3"/>
  <c r="AT1703" i="3"/>
  <c r="AT1363" i="3"/>
  <c r="AT1323" i="3"/>
  <c r="AT883" i="3"/>
  <c r="AT798" i="3"/>
  <c r="AT303" i="3"/>
  <c r="AT283" i="3"/>
  <c r="AQ548" i="3"/>
  <c r="AQ528" i="3"/>
  <c r="AQ388" i="3"/>
  <c r="AQ268" i="3"/>
  <c r="AR2038" i="3"/>
  <c r="AR1898" i="3"/>
  <c r="AR1638" i="3"/>
  <c r="AR1598" i="3"/>
  <c r="AR1458" i="3"/>
  <c r="AR1393" i="3"/>
  <c r="AR1313" i="3"/>
  <c r="AR1213" i="3"/>
  <c r="AR993" i="3"/>
  <c r="AR973" i="3"/>
  <c r="AR903" i="3"/>
  <c r="AR833" i="3"/>
  <c r="AR763" i="3"/>
  <c r="AR738" i="3"/>
  <c r="AR518" i="3"/>
  <c r="AR498" i="3"/>
  <c r="AR383" i="3"/>
  <c r="AR338" i="3"/>
  <c r="AR318" i="3"/>
  <c r="AR278" i="3"/>
  <c r="AR253" i="3"/>
  <c r="AR83" i="3"/>
  <c r="AR63" i="3"/>
  <c r="AS3" i="3"/>
  <c r="AS1813" i="3"/>
  <c r="AS1768" i="3"/>
  <c r="AS1548" i="3"/>
  <c r="AS1528" i="3"/>
  <c r="AS1433" i="3"/>
  <c r="AS933" i="3"/>
  <c r="AS833" i="3"/>
  <c r="AS713" i="3"/>
  <c r="AS673" i="3"/>
  <c r="AT1803" i="3"/>
  <c r="AT1358" i="3"/>
  <c r="AT1338" i="3"/>
  <c r="AT1123" i="3"/>
  <c r="AT1098" i="3"/>
  <c r="AT958" i="3"/>
  <c r="AT903" i="3"/>
  <c r="AT763" i="3"/>
  <c r="AT738" i="3"/>
  <c r="AT458" i="3"/>
  <c r="AT343" i="3"/>
  <c r="AT318" i="3"/>
  <c r="AT278" i="3"/>
  <c r="AT218" i="3"/>
  <c r="AT138" i="3"/>
  <c r="AT118" i="3"/>
  <c r="AR2023" i="3"/>
  <c r="AR1803" i="3"/>
  <c r="AR1338" i="3"/>
  <c r="AR883" i="3"/>
  <c r="AR838" i="3"/>
  <c r="AR458" i="3"/>
  <c r="AR343" i="3"/>
  <c r="AR303" i="3"/>
  <c r="AR283" i="3"/>
  <c r="AR258" i="3"/>
  <c r="AT2038" i="3"/>
  <c r="AT1898" i="3"/>
  <c r="AT1503" i="3"/>
  <c r="AT1383" i="3"/>
  <c r="AT823" i="3"/>
  <c r="AT563" i="3"/>
  <c r="AT438" i="3"/>
  <c r="AT258" i="3"/>
  <c r="AT123" i="3"/>
  <c r="AQ63" i="3"/>
  <c r="AT1408" i="3"/>
  <c r="AR1408" i="3"/>
  <c r="AT1128" i="3"/>
  <c r="AR1128" i="3"/>
  <c r="AT1088" i="3"/>
  <c r="AR1088" i="3"/>
  <c r="AT1068" i="3"/>
  <c r="AR1068" i="3"/>
  <c r="AT1048" i="3"/>
  <c r="AR1048" i="3"/>
  <c r="AT968" i="3"/>
  <c r="AR968" i="3"/>
  <c r="AT948" i="3"/>
  <c r="AR948" i="3"/>
  <c r="AT888" i="3"/>
  <c r="AR888" i="3"/>
  <c r="AT848" i="3"/>
  <c r="AR848" i="3"/>
  <c r="AT808" i="3"/>
  <c r="AR808" i="3"/>
  <c r="AT788" i="3"/>
  <c r="AR788" i="3"/>
  <c r="AT748" i="3"/>
  <c r="AR748" i="3"/>
  <c r="AT588" i="3"/>
  <c r="AR588" i="3"/>
  <c r="AT568" i="3"/>
  <c r="AR568" i="3"/>
  <c r="AT548" i="3"/>
  <c r="AR548" i="3"/>
  <c r="AT528" i="3"/>
  <c r="AR528" i="3"/>
  <c r="AT468" i="3"/>
  <c r="AR468" i="3"/>
  <c r="AT448" i="3"/>
  <c r="AR448" i="3"/>
  <c r="AT388" i="3"/>
  <c r="AR388" i="3"/>
  <c r="AT348" i="3"/>
  <c r="AR348" i="3"/>
  <c r="AT268" i="3"/>
  <c r="AR268" i="3"/>
  <c r="AT248" i="3"/>
  <c r="AR248" i="3"/>
  <c r="AT108" i="3"/>
  <c r="AR108" i="3"/>
  <c r="AQ2023" i="3"/>
  <c r="AQ1903" i="3"/>
  <c r="AQ1803" i="3"/>
  <c r="AQ1703" i="3"/>
  <c r="AQ1683" i="3"/>
  <c r="AQ1503" i="3"/>
  <c r="AQ1483" i="3"/>
  <c r="AQ1383" i="3"/>
  <c r="AQ1363" i="3"/>
  <c r="AQ1323" i="3"/>
  <c r="AQ1123" i="3"/>
  <c r="AQ903" i="3"/>
  <c r="AQ883" i="3"/>
  <c r="AQ823" i="3"/>
  <c r="AQ763" i="3"/>
  <c r="AQ563" i="3"/>
  <c r="AQ383" i="3"/>
  <c r="AQ343" i="3"/>
  <c r="AQ303" i="3"/>
  <c r="AQ283" i="3"/>
  <c r="AQ123" i="3"/>
  <c r="AQ83" i="3"/>
  <c r="AR3" i="3"/>
  <c r="AR1813" i="3"/>
  <c r="AR1693" i="3"/>
  <c r="AR1473" i="3"/>
  <c r="AR1433" i="3"/>
  <c r="AR1123" i="3"/>
  <c r="AR1053" i="3"/>
  <c r="AR938" i="3"/>
  <c r="AR918" i="3"/>
  <c r="AR873" i="3"/>
  <c r="AR853" i="3"/>
  <c r="AR713" i="3"/>
  <c r="AR673" i="3"/>
  <c r="AR563" i="3"/>
  <c r="AR378" i="3"/>
  <c r="AR333" i="3"/>
  <c r="AR123" i="3"/>
  <c r="AS2048" i="3"/>
  <c r="AS1824" i="3"/>
  <c r="AS1473" i="3"/>
  <c r="AS1448" i="3"/>
  <c r="AS1428" i="3"/>
  <c r="AS1408" i="3"/>
  <c r="AS953" i="3"/>
  <c r="AS873" i="3"/>
  <c r="AS853" i="3"/>
  <c r="AS588" i="3"/>
  <c r="AS568" i="3"/>
  <c r="AS448" i="3"/>
  <c r="AT1683" i="3"/>
  <c r="AT1458" i="3"/>
  <c r="AT1398" i="3"/>
  <c r="AT1118" i="3"/>
  <c r="AT918" i="3"/>
  <c r="AT838" i="3"/>
  <c r="AT518" i="3"/>
  <c r="AT498" i="3"/>
  <c r="AT383" i="3"/>
  <c r="AT338" i="3"/>
  <c r="AM1249" i="3"/>
  <c r="AZ1249" i="3" s="1"/>
  <c r="AM1849" i="3"/>
  <c r="AM1869" i="3"/>
  <c r="AM1844" i="3"/>
  <c r="AN229" i="3"/>
  <c r="AM229" i="3"/>
  <c r="AN84" i="3"/>
  <c r="AM84" i="3"/>
  <c r="AN1844" i="3"/>
  <c r="AP174" i="3"/>
  <c r="BC174" i="3" s="1"/>
  <c r="AO174" i="3"/>
  <c r="BB174" i="3" s="1"/>
  <c r="AN174" i="3"/>
  <c r="BA174" i="3" s="1"/>
  <c r="AP199" i="3"/>
  <c r="AO199" i="3"/>
  <c r="AN199" i="3"/>
  <c r="AP799" i="3"/>
  <c r="BC799" i="3" s="1"/>
  <c r="AO799" i="3"/>
  <c r="AN799" i="3"/>
  <c r="AP1844" i="3"/>
  <c r="AP229" i="3"/>
  <c r="AO229" i="3"/>
  <c r="AO1854" i="3"/>
  <c r="BB1854" i="3" s="1"/>
  <c r="AP1854" i="3"/>
  <c r="AP194" i="3"/>
  <c r="AO194" i="3"/>
  <c r="AN194" i="3"/>
  <c r="AP579" i="3"/>
  <c r="AO579" i="3"/>
  <c r="AN579" i="3"/>
  <c r="AP1869" i="3"/>
  <c r="BC1869" i="3" s="1"/>
  <c r="AO1869" i="3"/>
  <c r="AP84" i="3"/>
  <c r="AO84" i="3"/>
  <c r="AP214" i="3"/>
  <c r="AO214" i="3"/>
  <c r="AN214" i="3"/>
  <c r="AP1249" i="3"/>
  <c r="AO1249" i="3"/>
  <c r="AO1849" i="3"/>
  <c r="BB1849" i="3" s="1"/>
  <c r="AP1849" i="3"/>
  <c r="AN1854" i="3"/>
  <c r="BA1854" i="3" s="1"/>
  <c r="C41" i="8" l="1"/>
  <c r="P22" i="14"/>
  <c r="H3" i="12"/>
  <c r="P5" i="14" s="1"/>
  <c r="B10" i="12"/>
  <c r="C23" i="8"/>
  <c r="BA1849" i="3"/>
  <c r="AZ579" i="3"/>
  <c r="AZ174" i="3"/>
  <c r="AZ1854" i="3"/>
  <c r="BA1869" i="3"/>
  <c r="BB579" i="3"/>
  <c r="AZ214" i="3"/>
  <c r="AZ799" i="3"/>
  <c r="CN63" i="3"/>
  <c r="CN2054" i="3" s="1"/>
  <c r="AF2060" i="3" s="1"/>
  <c r="CG2054" i="3"/>
  <c r="CB2063" i="3" s="1"/>
  <c r="CF2054" i="3"/>
  <c r="BA1249" i="3"/>
  <c r="AZ199" i="3"/>
  <c r="BB1844" i="3"/>
  <c r="BB799" i="3"/>
  <c r="BC1849" i="3"/>
  <c r="BA214" i="3"/>
  <c r="BC84" i="3"/>
  <c r="BC579" i="3"/>
  <c r="BC1844" i="3"/>
  <c r="BA579" i="3"/>
  <c r="AZ84" i="3"/>
  <c r="BC229" i="3"/>
  <c r="BB214" i="3"/>
  <c r="BB1869" i="3"/>
  <c r="BC1854" i="3"/>
  <c r="BA199" i="3"/>
  <c r="BA84" i="3"/>
  <c r="AZ1869" i="3"/>
  <c r="BC194" i="3"/>
  <c r="AZ1844" i="3"/>
  <c r="BB1249" i="3"/>
  <c r="BC214" i="3"/>
  <c r="BA799" i="3"/>
  <c r="BB199" i="3"/>
  <c r="AZ229" i="3"/>
  <c r="AZ1849" i="3"/>
  <c r="BA194" i="3"/>
  <c r="BC1249" i="3"/>
  <c r="BB84" i="3"/>
  <c r="BB194" i="3"/>
  <c r="BB229" i="3"/>
  <c r="BC199" i="3"/>
  <c r="BA1844" i="3"/>
  <c r="BA229" i="3"/>
  <c r="Q40" i="14" l="1"/>
  <c r="R48" i="14" s="1"/>
  <c r="Q18" i="14"/>
  <c r="Q21" i="14"/>
  <c r="Q19" i="14"/>
  <c r="Q20" i="14"/>
  <c r="P10" i="14"/>
  <c r="S40" i="14" s="1"/>
  <c r="Q17" i="14"/>
  <c r="C4" i="12"/>
  <c r="C6" i="12"/>
  <c r="C9" i="12"/>
  <c r="C7" i="12"/>
  <c r="C5" i="12"/>
  <c r="C8" i="12"/>
  <c r="C3" i="12"/>
  <c r="H8" i="12"/>
  <c r="I3" i="12" s="1"/>
  <c r="CF2055" i="3"/>
  <c r="AI2053" i="3" s="1"/>
  <c r="J2055" i="3"/>
  <c r="CD2071" i="3" s="1"/>
  <c r="AB471" i="3"/>
  <c r="AC2016" i="3"/>
  <c r="AI2016" i="3" s="1"/>
  <c r="CH2016" i="3" s="1"/>
  <c r="AC1961" i="3"/>
  <c r="AI1961" i="3" s="1"/>
  <c r="CH1961" i="3" s="1"/>
  <c r="AC1701" i="3"/>
  <c r="AI1701" i="3" s="1"/>
  <c r="CH1701" i="3" s="1"/>
  <c r="AG1616" i="3"/>
  <c r="AG1617" i="3"/>
  <c r="AB1091" i="3"/>
  <c r="AC1086" i="3"/>
  <c r="AI1086" i="3" s="1"/>
  <c r="CH1086" i="3" s="1"/>
  <c r="AC1076" i="3"/>
  <c r="AI1076" i="3" s="1"/>
  <c r="CH1076" i="3" s="1"/>
  <c r="AC856" i="3"/>
  <c r="AI856" i="3" s="1"/>
  <c r="CH856" i="3" s="1"/>
  <c r="AG677" i="3"/>
  <c r="AC556" i="3"/>
  <c r="AI556" i="3" s="1"/>
  <c r="CH556" i="3" s="1"/>
  <c r="AC541" i="3"/>
  <c r="AI541" i="3" s="1"/>
  <c r="CH541" i="3" s="1"/>
  <c r="P40" i="14" l="1"/>
  <c r="Q48" i="14" s="1"/>
  <c r="Q6" i="14"/>
  <c r="Q8" i="14"/>
  <c r="Q7" i="14"/>
  <c r="Q9" i="14"/>
  <c r="V3" i="14"/>
  <c r="Q22" i="14"/>
  <c r="Q5" i="14"/>
  <c r="I4" i="12"/>
  <c r="I7" i="12"/>
  <c r="I6" i="12"/>
  <c r="I5" i="12"/>
  <c r="C10" i="12"/>
  <c r="AX856" i="3"/>
  <c r="AV856" i="3"/>
  <c r="AU856" i="3"/>
  <c r="AW856" i="3"/>
  <c r="AV2016" i="3"/>
  <c r="AW2016" i="3"/>
  <c r="AX2016" i="3"/>
  <c r="AU2016" i="3"/>
  <c r="AX541" i="3"/>
  <c r="AV541" i="3"/>
  <c r="AW541" i="3"/>
  <c r="AU541" i="3"/>
  <c r="AX1076" i="3"/>
  <c r="AW1076" i="3"/>
  <c r="AV1076" i="3"/>
  <c r="AU1076" i="3"/>
  <c r="AX556" i="3"/>
  <c r="AW556" i="3"/>
  <c r="AV556" i="3"/>
  <c r="AU556" i="3"/>
  <c r="AX1086" i="3"/>
  <c r="AW1086" i="3"/>
  <c r="AV1086" i="3"/>
  <c r="AU1086" i="3"/>
  <c r="AW1701" i="3"/>
  <c r="AX1701" i="3"/>
  <c r="AV1701" i="3"/>
  <c r="AU1701" i="3"/>
  <c r="AX1961" i="3"/>
  <c r="AW1961" i="3"/>
  <c r="AU1961" i="3"/>
  <c r="AV1961" i="3"/>
  <c r="AC521" i="3"/>
  <c r="AI521" i="3" s="1"/>
  <c r="CH521" i="3" s="1"/>
  <c r="AC511" i="3"/>
  <c r="AI511" i="3" s="1"/>
  <c r="CH511" i="3" s="1"/>
  <c r="AG449" i="3"/>
  <c r="AC401" i="3"/>
  <c r="AI401" i="3" s="1"/>
  <c r="CH401" i="3" s="1"/>
  <c r="AC376" i="3"/>
  <c r="AI376" i="3" s="1"/>
  <c r="CH376" i="3" s="1"/>
  <c r="AC341" i="3"/>
  <c r="AI341" i="3" s="1"/>
  <c r="CH341" i="3" s="1"/>
  <c r="AG304" i="3"/>
  <c r="AG305" i="3"/>
  <c r="AC196" i="3"/>
  <c r="AI196" i="3" s="1"/>
  <c r="CH196" i="3" s="1"/>
  <c r="AC181" i="3"/>
  <c r="AI181" i="3" s="1"/>
  <c r="CH181" i="3" s="1"/>
  <c r="AC151" i="3"/>
  <c r="AI151" i="3" s="1"/>
  <c r="CH151" i="3" s="1"/>
  <c r="AB219" i="3"/>
  <c r="I44" i="1"/>
  <c r="H44" i="1"/>
  <c r="G44" i="1"/>
  <c r="E44" i="1"/>
  <c r="I43" i="1"/>
  <c r="H43" i="1"/>
  <c r="G43" i="1"/>
  <c r="F43" i="1"/>
  <c r="E43" i="1"/>
  <c r="I42" i="1"/>
  <c r="H42" i="1"/>
  <c r="G42" i="1"/>
  <c r="F42" i="1"/>
  <c r="E42" i="1"/>
  <c r="Q10" i="14" l="1"/>
  <c r="I8" i="12"/>
  <c r="CH2054" i="3"/>
  <c r="AX151" i="3"/>
  <c r="AV151" i="3"/>
  <c r="AU151" i="3"/>
  <c r="AW151" i="3"/>
  <c r="AX181" i="3"/>
  <c r="AW181" i="3"/>
  <c r="AV181" i="3"/>
  <c r="AU181" i="3"/>
  <c r="AX341" i="3"/>
  <c r="AW341" i="3"/>
  <c r="AV341" i="3"/>
  <c r="AU341" i="3"/>
  <c r="AX511" i="3"/>
  <c r="AW511" i="3"/>
  <c r="AV511" i="3"/>
  <c r="AU511" i="3"/>
  <c r="AX196" i="3"/>
  <c r="AW196" i="3"/>
  <c r="AV196" i="3"/>
  <c r="AU196" i="3"/>
  <c r="AX376" i="3"/>
  <c r="AW376" i="3"/>
  <c r="AV376" i="3"/>
  <c r="AU376" i="3"/>
  <c r="AX521" i="3"/>
  <c r="AW521" i="3"/>
  <c r="AV521" i="3"/>
  <c r="AU521" i="3"/>
  <c r="AX401" i="3"/>
  <c r="AW401" i="3"/>
  <c r="AV401" i="3"/>
  <c r="AU401" i="3"/>
  <c r="AB1801" i="3"/>
  <c r="AB1696" i="3"/>
  <c r="AB1406" i="3"/>
  <c r="AB1151" i="3"/>
  <c r="AB1096" i="3"/>
  <c r="AB456" i="3"/>
  <c r="AB276" i="3"/>
  <c r="AG764" i="3" l="1"/>
  <c r="AG234" i="3"/>
  <c r="AG164" i="3"/>
  <c r="AB1094" i="3"/>
  <c r="AB1093" i="3"/>
  <c r="AB704" i="3"/>
  <c r="AB539" i="3"/>
  <c r="AB538" i="3"/>
  <c r="AB518" i="3"/>
  <c r="AB494" i="3"/>
  <c r="AB493" i="3"/>
  <c r="AB479" i="3"/>
  <c r="AB478" i="3"/>
  <c r="AB469" i="3"/>
  <c r="AB439" i="3"/>
  <c r="AB468" i="3"/>
  <c r="AB458" i="3"/>
  <c r="AB373" i="3"/>
  <c r="AB374" i="3"/>
  <c r="AB144" i="3"/>
  <c r="D21" i="1"/>
  <c r="K29" i="1"/>
  <c r="K28" i="1"/>
  <c r="K27" i="1"/>
  <c r="K24" i="1"/>
  <c r="K22" i="1"/>
  <c r="K23" i="1" s="1"/>
  <c r="K21" i="1"/>
  <c r="K20" i="1"/>
  <c r="AB1969" i="3"/>
  <c r="AB1968" i="3"/>
  <c r="AB1959" i="3"/>
  <c r="AB1958" i="3"/>
  <c r="AB1939" i="3"/>
  <c r="AB1714" i="3"/>
  <c r="AB1698" i="3"/>
  <c r="AB1689" i="3"/>
  <c r="AB1688" i="3"/>
  <c r="AB1669" i="3"/>
  <c r="AB1668" i="3"/>
  <c r="AB1649" i="3"/>
  <c r="AB1594" i="3"/>
  <c r="AB1593" i="3"/>
  <c r="AB1584" i="3"/>
  <c r="AB1524" i="3"/>
  <c r="AB1523" i="3"/>
  <c r="AB1474" i="3"/>
  <c r="AB1473" i="3"/>
  <c r="AB1463" i="3"/>
  <c r="AB1429" i="3"/>
  <c r="AB1428" i="3"/>
  <c r="AB1369" i="3"/>
  <c r="AB1319" i="3"/>
  <c r="AB1318" i="3"/>
  <c r="AB1273" i="3"/>
  <c r="AB1224" i="3"/>
  <c r="AB1044" i="3"/>
  <c r="AB1043" i="3"/>
  <c r="AB1039" i="3"/>
  <c r="AB1038" i="3"/>
  <c r="AB1034" i="3"/>
  <c r="AB1029" i="3"/>
  <c r="AB1028" i="3"/>
  <c r="AB1013" i="3"/>
  <c r="AB1009" i="3"/>
  <c r="AB1008" i="3"/>
  <c r="AB994" i="3"/>
  <c r="AB993" i="3"/>
  <c r="AB954" i="3"/>
  <c r="AB953" i="3"/>
  <c r="AB948" i="3"/>
  <c r="AB944" i="3"/>
  <c r="AB943" i="3"/>
  <c r="AB939" i="3"/>
  <c r="AB938" i="3"/>
  <c r="AB934" i="3"/>
  <c r="AB933" i="3"/>
  <c r="AB918" i="3"/>
  <c r="AB914" i="3"/>
  <c r="AB913" i="3"/>
  <c r="AB909" i="3"/>
  <c r="AB908" i="3"/>
  <c r="AB904" i="3"/>
  <c r="AB903" i="3"/>
  <c r="AE898" i="3"/>
  <c r="AB899" i="3"/>
  <c r="AB898" i="3"/>
  <c r="AB893" i="3"/>
  <c r="AB888" i="3"/>
  <c r="AB884" i="3"/>
  <c r="AB883" i="3"/>
  <c r="AB878" i="3"/>
  <c r="AB873" i="3"/>
  <c r="AB869" i="3"/>
  <c r="AB868" i="3"/>
  <c r="AB864" i="3"/>
  <c r="AB863" i="3"/>
  <c r="AB858" i="3"/>
  <c r="AB853" i="3"/>
  <c r="AB848" i="3"/>
  <c r="AB849" i="3"/>
  <c r="AB824" i="3"/>
  <c r="AB823" i="3"/>
  <c r="AB818" i="3"/>
  <c r="AB819" i="3"/>
  <c r="AB814" i="3"/>
  <c r="AB813" i="3"/>
  <c r="AB794" i="3"/>
  <c r="AB778" i="3"/>
  <c r="AB773" i="3"/>
  <c r="AB759" i="3"/>
  <c r="AB754" i="3"/>
  <c r="AB683" i="3"/>
  <c r="AB684" i="3"/>
  <c r="AB604" i="3"/>
  <c r="AB594" i="3"/>
  <c r="Q1888" i="3"/>
  <c r="Q1893" i="3"/>
  <c r="Q1898" i="3"/>
  <c r="Q1903" i="3"/>
  <c r="Q1908" i="3"/>
  <c r="Q1913" i="3"/>
  <c r="Q1918" i="3"/>
  <c r="Q1923" i="3"/>
  <c r="Q1928" i="3"/>
  <c r="Q1933" i="3"/>
  <c r="Q1938" i="3"/>
  <c r="Q1943" i="3"/>
  <c r="Q1948" i="3"/>
  <c r="Q1953" i="3"/>
  <c r="Q1958" i="3"/>
  <c r="Q1963" i="3"/>
  <c r="Q1968" i="3"/>
  <c r="Q1973" i="3"/>
  <c r="Q1978" i="3"/>
  <c r="Q1983" i="3"/>
  <c r="Q1988" i="3"/>
  <c r="Q1993" i="3"/>
  <c r="Q1998" i="3"/>
  <c r="Q2003" i="3"/>
  <c r="Q2008" i="3"/>
  <c r="Q2013" i="3"/>
  <c r="Q2018" i="3"/>
  <c r="Q2023" i="3"/>
  <c r="Q2028" i="3"/>
  <c r="Q2033" i="3"/>
  <c r="Q2038" i="3"/>
  <c r="Q2043" i="3"/>
  <c r="Q2048" i="3"/>
  <c r="Q1828" i="3"/>
  <c r="Q1833" i="3"/>
  <c r="Q1838" i="3"/>
  <c r="Q1843" i="3"/>
  <c r="Q1848" i="3"/>
  <c r="Q1853" i="3"/>
  <c r="Q1858" i="3"/>
  <c r="Q1863" i="3"/>
  <c r="Q1868" i="3"/>
  <c r="Q1873" i="3"/>
  <c r="Q1878" i="3"/>
  <c r="Q1883" i="3"/>
  <c r="Q1773" i="3"/>
  <c r="Q1778" i="3"/>
  <c r="Q1783" i="3"/>
  <c r="Q1788" i="3"/>
  <c r="Q1793" i="3"/>
  <c r="Q1798" i="3"/>
  <c r="Q1803" i="3"/>
  <c r="Q1808" i="3"/>
  <c r="Q1813" i="3"/>
  <c r="Q1818" i="3"/>
  <c r="Q1823" i="3"/>
  <c r="Q1738" i="3"/>
  <c r="Q1743" i="3"/>
  <c r="Q1748" i="3"/>
  <c r="Q1753" i="3"/>
  <c r="Q1758" i="3"/>
  <c r="Q1763" i="3"/>
  <c r="Q1768" i="3"/>
  <c r="Q1713" i="3"/>
  <c r="Q1718" i="3"/>
  <c r="Q1723" i="3"/>
  <c r="Q1728" i="3"/>
  <c r="Q1733" i="3"/>
  <c r="Q1623" i="3"/>
  <c r="Q1628" i="3"/>
  <c r="Q1633" i="3"/>
  <c r="Q1638" i="3"/>
  <c r="Q1643" i="3"/>
  <c r="Q1648" i="3"/>
  <c r="Q1653" i="3"/>
  <c r="Q1658" i="3"/>
  <c r="Q1663" i="3"/>
  <c r="Q1668" i="3"/>
  <c r="Q1673" i="3"/>
  <c r="Q1678" i="3"/>
  <c r="Q1683" i="3"/>
  <c r="Q1688" i="3"/>
  <c r="Q1693" i="3"/>
  <c r="Q1698" i="3"/>
  <c r="Q1703" i="3"/>
  <c r="Q1708" i="3"/>
  <c r="Q1588" i="3"/>
  <c r="Q1593" i="3"/>
  <c r="Q1598" i="3"/>
  <c r="Q1603" i="3"/>
  <c r="Q1608" i="3"/>
  <c r="Q1613" i="3"/>
  <c r="Q1618" i="3"/>
  <c r="Q1493" i="3"/>
  <c r="Q1498" i="3"/>
  <c r="Q1503" i="3"/>
  <c r="Q1508" i="3"/>
  <c r="Q1513" i="3"/>
  <c r="Q1518" i="3"/>
  <c r="Q1523" i="3"/>
  <c r="Q1528" i="3"/>
  <c r="Q1533" i="3"/>
  <c r="Q1538" i="3"/>
  <c r="Q1543" i="3"/>
  <c r="Q1548" i="3"/>
  <c r="Q1553" i="3"/>
  <c r="Q1558" i="3"/>
  <c r="Q1563" i="3"/>
  <c r="Q1568" i="3"/>
  <c r="Q1573" i="3"/>
  <c r="Q1578" i="3"/>
  <c r="Q1583" i="3"/>
  <c r="Q1478" i="3"/>
  <c r="Q1483" i="3"/>
  <c r="Q1488" i="3"/>
  <c r="Q1463" i="3"/>
  <c r="Q1468" i="3"/>
  <c r="Q1473" i="3"/>
  <c r="Q1458" i="3"/>
  <c r="Q1448" i="3"/>
  <c r="Q1453" i="3"/>
  <c r="Q1443" i="3"/>
  <c r="Q1438" i="3"/>
  <c r="Q1428" i="3"/>
  <c r="Q1433" i="3"/>
  <c r="Q1418" i="3"/>
  <c r="Q1423" i="3"/>
  <c r="Q1403" i="3"/>
  <c r="Q1408" i="3"/>
  <c r="Q1413" i="3"/>
  <c r="Q1393" i="3"/>
  <c r="Q1398" i="3"/>
  <c r="Q1198" i="3"/>
  <c r="Q1203" i="3"/>
  <c r="Q1208" i="3"/>
  <c r="Q1213" i="3"/>
  <c r="Q1218" i="3"/>
  <c r="Q1223" i="3"/>
  <c r="Q1228" i="3"/>
  <c r="Q1233" i="3"/>
  <c r="Q1238" i="3"/>
  <c r="Q1243" i="3"/>
  <c r="Q1248" i="3"/>
  <c r="Q1253" i="3"/>
  <c r="Q1258" i="3"/>
  <c r="Q1263" i="3"/>
  <c r="Q1268" i="3"/>
  <c r="Q1273" i="3"/>
  <c r="Q1278" i="3"/>
  <c r="Q1283" i="3"/>
  <c r="Q1288" i="3"/>
  <c r="Q1293" i="3"/>
  <c r="Q1298" i="3"/>
  <c r="Q1303" i="3"/>
  <c r="Q1308" i="3"/>
  <c r="Q1313" i="3"/>
  <c r="Q1318" i="3"/>
  <c r="Q1323" i="3"/>
  <c r="Q1328" i="3"/>
  <c r="Q1333" i="3"/>
  <c r="Q1338" i="3"/>
  <c r="Q1343" i="3"/>
  <c r="Q1348" i="3"/>
  <c r="Q1353" i="3"/>
  <c r="Q1358" i="3"/>
  <c r="Q1363" i="3"/>
  <c r="Q1368" i="3"/>
  <c r="Q1373" i="3"/>
  <c r="Q1378" i="3"/>
  <c r="Q1383" i="3"/>
  <c r="Q1388" i="3"/>
  <c r="Q1078" i="3"/>
  <c r="Q1083" i="3"/>
  <c r="Q1088" i="3"/>
  <c r="Q1093" i="3"/>
  <c r="Q1098" i="3"/>
  <c r="Q1103" i="3"/>
  <c r="Q1108" i="3"/>
  <c r="Q1113" i="3"/>
  <c r="Q1118" i="3"/>
  <c r="Q1123" i="3"/>
  <c r="Q1128" i="3"/>
  <c r="Q1133" i="3"/>
  <c r="Q1138" i="3"/>
  <c r="Q1143" i="3"/>
  <c r="Q1148" i="3"/>
  <c r="Q1153" i="3"/>
  <c r="Q1158" i="3"/>
  <c r="Q1163" i="3"/>
  <c r="Q1168" i="3"/>
  <c r="Q1173" i="3"/>
  <c r="Q1178" i="3"/>
  <c r="Q1183" i="3"/>
  <c r="Q1188" i="3"/>
  <c r="Q1193" i="3"/>
  <c r="Q998" i="3"/>
  <c r="Q1003" i="3"/>
  <c r="Q1008" i="3"/>
  <c r="Q1013" i="3"/>
  <c r="Q1018" i="3"/>
  <c r="Q1023" i="3"/>
  <c r="Q1028" i="3"/>
  <c r="Q1033" i="3"/>
  <c r="Q1038" i="3"/>
  <c r="Q1043" i="3"/>
  <c r="Q1048" i="3"/>
  <c r="Q1053" i="3"/>
  <c r="Q1058" i="3"/>
  <c r="Q1063" i="3"/>
  <c r="Q1068" i="3"/>
  <c r="Q1073" i="3"/>
  <c r="Q873" i="3"/>
  <c r="Q878" i="3"/>
  <c r="Q883" i="3"/>
  <c r="Q888" i="3"/>
  <c r="Q893" i="3"/>
  <c r="Q898" i="3"/>
  <c r="Q903" i="3"/>
  <c r="Q908" i="3"/>
  <c r="Q913" i="3"/>
  <c r="Q918" i="3"/>
  <c r="Q923" i="3"/>
  <c r="Q928" i="3"/>
  <c r="Q933" i="3"/>
  <c r="Q938" i="3"/>
  <c r="Q943" i="3"/>
  <c r="Q948" i="3"/>
  <c r="Q953" i="3"/>
  <c r="Q958" i="3"/>
  <c r="Q963" i="3"/>
  <c r="Q968" i="3"/>
  <c r="Q973" i="3"/>
  <c r="Q978" i="3"/>
  <c r="Q983" i="3"/>
  <c r="Q988" i="3"/>
  <c r="Q993" i="3"/>
  <c r="Q848" i="3"/>
  <c r="Q853" i="3"/>
  <c r="Q858" i="3"/>
  <c r="Q863" i="3"/>
  <c r="Q868" i="3"/>
  <c r="Q838" i="3"/>
  <c r="Q843" i="3"/>
  <c r="Q833" i="3"/>
  <c r="Q823" i="3"/>
  <c r="Q828" i="3"/>
  <c r="Q813" i="3"/>
  <c r="Q818" i="3"/>
  <c r="Q798" i="3"/>
  <c r="Q803" i="3"/>
  <c r="Q808" i="3"/>
  <c r="Q788" i="3"/>
  <c r="Q793" i="3"/>
  <c r="Q783" i="3"/>
  <c r="Q768" i="3"/>
  <c r="Q773" i="3"/>
  <c r="Q778" i="3"/>
  <c r="Q758" i="3"/>
  <c r="Q763" i="3"/>
  <c r="Q743" i="3"/>
  <c r="Q748" i="3"/>
  <c r="Q753" i="3"/>
  <c r="Q723" i="3"/>
  <c r="Q728" i="3"/>
  <c r="Q733" i="3"/>
  <c r="Q738" i="3"/>
  <c r="Q718" i="3"/>
  <c r="Q708" i="3"/>
  <c r="Q713" i="3"/>
  <c r="Q703" i="3"/>
  <c r="Q693" i="3"/>
  <c r="Q698" i="3"/>
  <c r="Q678" i="3"/>
  <c r="AG678" i="3" s="1"/>
  <c r="Q683" i="3"/>
  <c r="Q688" i="3"/>
  <c r="Q663" i="3"/>
  <c r="Q668" i="3"/>
  <c r="Q673" i="3"/>
  <c r="Q653" i="3"/>
  <c r="Q658" i="3"/>
  <c r="Q633" i="3"/>
  <c r="Q638" i="3"/>
  <c r="Q643" i="3"/>
  <c r="Q648" i="3"/>
  <c r="Q608" i="3"/>
  <c r="Q613" i="3"/>
  <c r="Q618" i="3"/>
  <c r="Q623" i="3"/>
  <c r="Q628" i="3"/>
  <c r="Q588" i="3"/>
  <c r="Q593" i="3"/>
  <c r="Q598" i="3"/>
  <c r="Q603" i="3"/>
  <c r="Q573" i="3"/>
  <c r="Q578" i="3"/>
  <c r="Q583" i="3"/>
  <c r="Q313" i="3"/>
  <c r="Q318" i="3"/>
  <c r="Q323" i="3"/>
  <c r="Q328" i="3"/>
  <c r="Q333" i="3"/>
  <c r="Q338" i="3"/>
  <c r="Q343" i="3"/>
  <c r="Q348" i="3"/>
  <c r="Q353" i="3"/>
  <c r="Q358" i="3"/>
  <c r="Q363" i="3"/>
  <c r="Q368" i="3"/>
  <c r="Q373" i="3"/>
  <c r="Q378" i="3"/>
  <c r="Q383" i="3"/>
  <c r="Q388" i="3"/>
  <c r="Q393" i="3"/>
  <c r="Q398" i="3"/>
  <c r="Q403" i="3"/>
  <c r="Q408" i="3"/>
  <c r="Q413" i="3"/>
  <c r="Q418" i="3"/>
  <c r="Q423" i="3"/>
  <c r="Q428" i="3"/>
  <c r="Q433" i="3"/>
  <c r="Q438" i="3"/>
  <c r="Q443" i="3"/>
  <c r="Q448" i="3"/>
  <c r="Q453" i="3"/>
  <c r="Q458" i="3"/>
  <c r="Q463" i="3"/>
  <c r="Q468" i="3"/>
  <c r="Q473" i="3"/>
  <c r="Q478" i="3"/>
  <c r="Q483" i="3"/>
  <c r="Q488" i="3"/>
  <c r="Q493" i="3"/>
  <c r="Q498" i="3"/>
  <c r="Q503" i="3"/>
  <c r="Q508" i="3"/>
  <c r="Q513" i="3"/>
  <c r="Q518" i="3"/>
  <c r="Q523" i="3"/>
  <c r="Q528" i="3"/>
  <c r="Q533" i="3"/>
  <c r="Q538" i="3"/>
  <c r="Q543" i="3"/>
  <c r="Q548" i="3"/>
  <c r="Q553" i="3"/>
  <c r="Q558" i="3"/>
  <c r="Q563" i="3"/>
  <c r="Q568" i="3"/>
  <c r="Q253" i="3"/>
  <c r="Q258" i="3"/>
  <c r="Q263" i="3"/>
  <c r="Q268" i="3"/>
  <c r="Q273" i="3"/>
  <c r="Q278" i="3"/>
  <c r="Q283" i="3"/>
  <c r="Q288" i="3"/>
  <c r="Q293" i="3"/>
  <c r="Q298" i="3"/>
  <c r="Q303" i="3"/>
  <c r="Q308" i="3"/>
  <c r="Q163" i="3"/>
  <c r="Q168" i="3"/>
  <c r="Q173" i="3"/>
  <c r="Q178" i="3"/>
  <c r="Q183" i="3"/>
  <c r="Q188" i="3"/>
  <c r="Q193" i="3"/>
  <c r="Q198" i="3"/>
  <c r="Q203" i="3"/>
  <c r="Q208" i="3"/>
  <c r="Q213" i="3"/>
  <c r="Q218" i="3"/>
  <c r="Q223" i="3"/>
  <c r="Q228" i="3"/>
  <c r="Q233" i="3"/>
  <c r="Q238" i="3"/>
  <c r="Q243" i="3"/>
  <c r="Q248" i="3"/>
  <c r="Q133" i="3"/>
  <c r="Q138" i="3"/>
  <c r="Q143" i="3"/>
  <c r="Q148" i="3"/>
  <c r="Q153" i="3"/>
  <c r="Q158" i="3"/>
  <c r="Q8" i="3"/>
  <c r="Q13" i="3"/>
  <c r="Q18" i="3"/>
  <c r="Q23" i="3"/>
  <c r="Q28" i="3"/>
  <c r="Q33" i="3"/>
  <c r="Q38" i="3"/>
  <c r="Q43" i="3"/>
  <c r="Q48" i="3"/>
  <c r="Q53" i="3"/>
  <c r="Q58" i="3"/>
  <c r="Q63" i="3"/>
  <c r="Q68" i="3"/>
  <c r="Q73" i="3"/>
  <c r="Q78" i="3"/>
  <c r="Q83" i="3"/>
  <c r="Q88" i="3"/>
  <c r="Q93" i="3"/>
  <c r="Q98" i="3"/>
  <c r="Q103" i="3"/>
  <c r="Q108" i="3"/>
  <c r="Q113" i="3"/>
  <c r="Q118" i="3"/>
  <c r="Q123" i="3"/>
  <c r="Q128" i="3"/>
  <c r="Q3" i="3"/>
  <c r="AG3" i="3" s="1"/>
  <c r="AE1473" i="3"/>
  <c r="AE1258" i="3"/>
  <c r="AE1038" i="3"/>
  <c r="AE1028" i="3"/>
  <c r="AE1008" i="3"/>
  <c r="AE953" i="3"/>
  <c r="AE938" i="3"/>
  <c r="AE918" i="3"/>
  <c r="AE903" i="3"/>
  <c r="AE893" i="3"/>
  <c r="AG679" i="3" l="1"/>
  <c r="AG10" i="3" l="1"/>
  <c r="AG11" i="3"/>
  <c r="AG12" i="3"/>
  <c r="AJ13" i="3" l="1"/>
  <c r="AJ14" i="3"/>
  <c r="AJ15" i="3"/>
  <c r="AJ16" i="3"/>
  <c r="AJ17" i="3"/>
  <c r="AJ18" i="3"/>
  <c r="AJ19" i="3"/>
  <c r="AF19" i="3" s="1"/>
  <c r="AJ20" i="3"/>
  <c r="AJ21" i="3"/>
  <c r="AJ22" i="3"/>
  <c r="AJ23" i="3"/>
  <c r="AJ24" i="3"/>
  <c r="AF24" i="3" s="1"/>
  <c r="AJ25" i="3"/>
  <c r="AJ26" i="3"/>
  <c r="AJ27" i="3"/>
  <c r="AJ28" i="3"/>
  <c r="AJ29" i="3"/>
  <c r="AF29" i="3" s="1"/>
  <c r="AJ30" i="3"/>
  <c r="AJ31" i="3"/>
  <c r="AJ32" i="3"/>
  <c r="AJ33" i="3"/>
  <c r="AJ34" i="3"/>
  <c r="AJ35" i="3"/>
  <c r="AF35" i="3" s="1"/>
  <c r="AJ36" i="3"/>
  <c r="AJ37" i="3"/>
  <c r="AJ38" i="3"/>
  <c r="AJ39" i="3"/>
  <c r="AJ40" i="3"/>
  <c r="AJ41" i="3"/>
  <c r="AJ42" i="3"/>
  <c r="AJ43" i="3"/>
  <c r="AJ44" i="3"/>
  <c r="AF44" i="3" s="1"/>
  <c r="AJ45" i="3"/>
  <c r="AJ46" i="3"/>
  <c r="AJ47" i="3"/>
  <c r="AJ48" i="3"/>
  <c r="AJ49" i="3"/>
  <c r="AF49" i="3" s="1"/>
  <c r="AJ50" i="3"/>
  <c r="AJ51" i="3"/>
  <c r="AJ52" i="3"/>
  <c r="AJ53" i="3"/>
  <c r="AJ54" i="3"/>
  <c r="AF54" i="3" s="1"/>
  <c r="AJ55" i="3"/>
  <c r="AJ56" i="3"/>
  <c r="AJ57" i="3"/>
  <c r="AJ58" i="3"/>
  <c r="AJ59" i="3"/>
  <c r="AJ60" i="3"/>
  <c r="AJ61" i="3"/>
  <c r="AJ62" i="3"/>
  <c r="AJ63" i="3"/>
  <c r="AF63" i="3" s="1"/>
  <c r="AJ64" i="3"/>
  <c r="AF64" i="3" s="1"/>
  <c r="AJ65" i="3"/>
  <c r="AJ66" i="3"/>
  <c r="AJ67" i="3"/>
  <c r="AJ68" i="3"/>
  <c r="AJ69" i="3"/>
  <c r="AJ70" i="3"/>
  <c r="AJ71" i="3"/>
  <c r="AJ72" i="3"/>
  <c r="AJ73" i="3"/>
  <c r="AF73" i="3" s="1"/>
  <c r="AJ74" i="3"/>
  <c r="AJ75" i="3"/>
  <c r="AJ76" i="3"/>
  <c r="AJ77" i="3"/>
  <c r="AJ78" i="3"/>
  <c r="AJ79" i="3"/>
  <c r="AJ80" i="3"/>
  <c r="AJ81" i="3"/>
  <c r="AJ82" i="3"/>
  <c r="AJ83" i="3"/>
  <c r="AF83" i="3" s="1"/>
  <c r="AJ84" i="3"/>
  <c r="AJ85" i="3"/>
  <c r="AJ86" i="3"/>
  <c r="AJ87" i="3"/>
  <c r="AJ88" i="3"/>
  <c r="AJ89" i="3"/>
  <c r="AJ90" i="3"/>
  <c r="AJ91" i="3"/>
  <c r="AJ92" i="3"/>
  <c r="AJ93" i="3"/>
  <c r="AJ94" i="3"/>
  <c r="AJ95" i="3"/>
  <c r="AJ96" i="3"/>
  <c r="AJ97" i="3"/>
  <c r="AJ98" i="3"/>
  <c r="AF98" i="3" s="1"/>
  <c r="AJ99" i="3"/>
  <c r="AF99" i="3" s="1"/>
  <c r="AJ100" i="3"/>
  <c r="AJ101" i="3"/>
  <c r="AJ102" i="3"/>
  <c r="AJ103" i="3"/>
  <c r="AF103" i="3" s="1"/>
  <c r="AJ104" i="3"/>
  <c r="AF104" i="3" s="1"/>
  <c r="AJ105" i="3"/>
  <c r="AJ106" i="3"/>
  <c r="AJ107" i="3"/>
  <c r="AJ108" i="3"/>
  <c r="AJ109" i="3"/>
  <c r="AF109" i="3" s="1"/>
  <c r="AJ110" i="3"/>
  <c r="AJ111" i="3"/>
  <c r="AJ112" i="3"/>
  <c r="AJ113" i="3"/>
  <c r="AJ114" i="3"/>
  <c r="AJ115" i="3"/>
  <c r="AJ116" i="3"/>
  <c r="AJ117" i="3"/>
  <c r="AJ118" i="3"/>
  <c r="AJ119" i="3"/>
  <c r="AF119" i="3" s="1"/>
  <c r="AJ120" i="3"/>
  <c r="AJ121" i="3"/>
  <c r="AJ122" i="3"/>
  <c r="AJ123" i="3"/>
  <c r="AJ124" i="3"/>
  <c r="AF124" i="3" s="1"/>
  <c r="AJ125" i="3"/>
  <c r="AJ126" i="3"/>
  <c r="AJ127" i="3"/>
  <c r="AJ128" i="3"/>
  <c r="AJ129" i="3"/>
  <c r="AJ130" i="3"/>
  <c r="AJ131" i="3"/>
  <c r="AJ132" i="3"/>
  <c r="AJ133" i="3"/>
  <c r="AF133" i="3" s="1"/>
  <c r="AJ134" i="3"/>
  <c r="AF134" i="3" s="1"/>
  <c r="AJ135" i="3"/>
  <c r="AJ136" i="3"/>
  <c r="AJ137" i="3"/>
  <c r="AJ138" i="3"/>
  <c r="AJ139" i="3"/>
  <c r="AJ140" i="3"/>
  <c r="AJ141" i="3"/>
  <c r="AJ142" i="3"/>
  <c r="AJ143" i="3"/>
  <c r="AF143" i="3" s="1"/>
  <c r="AJ144" i="3"/>
  <c r="AF144" i="3" s="1"/>
  <c r="AJ145" i="3"/>
  <c r="AJ146" i="3"/>
  <c r="AJ147" i="3"/>
  <c r="AJ148" i="3"/>
  <c r="AF148" i="3" s="1"/>
  <c r="AJ149" i="3"/>
  <c r="AF149" i="3" s="1"/>
  <c r="AJ150" i="3"/>
  <c r="AJ151" i="3"/>
  <c r="AJ152" i="3"/>
  <c r="AJ153" i="3"/>
  <c r="AJ154" i="3"/>
  <c r="AJ155" i="3"/>
  <c r="AJ156" i="3"/>
  <c r="AJ157" i="3"/>
  <c r="AJ158" i="3"/>
  <c r="AF158" i="3" s="1"/>
  <c r="AJ159" i="3"/>
  <c r="AF159" i="3" s="1"/>
  <c r="AJ160" i="3"/>
  <c r="AJ161" i="3"/>
  <c r="AJ162" i="3"/>
  <c r="AJ163" i="3"/>
  <c r="AF163" i="3" s="1"/>
  <c r="AJ164" i="3"/>
  <c r="AF164" i="3" s="1"/>
  <c r="AJ165" i="3"/>
  <c r="AJ166" i="3"/>
  <c r="AJ167" i="3"/>
  <c r="AJ168" i="3"/>
  <c r="AF168" i="3" s="1"/>
  <c r="AJ169" i="3"/>
  <c r="AF169" i="3" s="1"/>
  <c r="AJ170" i="3"/>
  <c r="AJ171" i="3"/>
  <c r="AJ172" i="3"/>
  <c r="AJ173" i="3"/>
  <c r="AF173" i="3" s="1"/>
  <c r="AJ174" i="3"/>
  <c r="AJ175" i="3"/>
  <c r="AJ176" i="3"/>
  <c r="AJ177" i="3"/>
  <c r="AJ178" i="3"/>
  <c r="AF178" i="3" s="1"/>
  <c r="AJ179" i="3"/>
  <c r="AF179" i="3" s="1"/>
  <c r="AJ180" i="3"/>
  <c r="AJ181" i="3"/>
  <c r="AJ182" i="3"/>
  <c r="AJ183" i="3"/>
  <c r="AF183" i="3" s="1"/>
  <c r="AJ184" i="3"/>
  <c r="AF184" i="3" s="1"/>
  <c r="AJ185" i="3"/>
  <c r="AJ186" i="3"/>
  <c r="AJ187" i="3"/>
  <c r="AJ188" i="3"/>
  <c r="AF188" i="3" s="1"/>
  <c r="AJ189" i="3"/>
  <c r="AF189" i="3" s="1"/>
  <c r="AJ190" i="3"/>
  <c r="AJ191" i="3"/>
  <c r="AJ192" i="3"/>
  <c r="AJ193" i="3"/>
  <c r="AF193" i="3" s="1"/>
  <c r="AJ194" i="3"/>
  <c r="AJ195" i="3"/>
  <c r="AJ196" i="3"/>
  <c r="AJ197" i="3"/>
  <c r="AJ198" i="3"/>
  <c r="AF198" i="3" s="1"/>
  <c r="AJ199" i="3"/>
  <c r="AJ200" i="3"/>
  <c r="AJ201" i="3"/>
  <c r="AJ202" i="3"/>
  <c r="AJ203" i="3"/>
  <c r="AJ204" i="3"/>
  <c r="AJ205" i="3"/>
  <c r="AJ206" i="3"/>
  <c r="AJ207" i="3"/>
  <c r="AJ208" i="3"/>
  <c r="AF208" i="3" s="1"/>
  <c r="AJ209" i="3"/>
  <c r="AF209" i="3" s="1"/>
  <c r="AJ210" i="3"/>
  <c r="AJ211" i="3"/>
  <c r="AJ212" i="3"/>
  <c r="AJ213" i="3"/>
  <c r="AF213" i="3" s="1"/>
  <c r="AJ214" i="3"/>
  <c r="AJ215" i="3"/>
  <c r="AJ216" i="3"/>
  <c r="AJ217" i="3"/>
  <c r="AJ218" i="3"/>
  <c r="AF218" i="3" s="1"/>
  <c r="AJ219" i="3"/>
  <c r="AF219" i="3" s="1"/>
  <c r="AJ220" i="3"/>
  <c r="AJ221" i="3"/>
  <c r="AJ222" i="3"/>
  <c r="AJ223" i="3"/>
  <c r="AF223" i="3" s="1"/>
  <c r="AJ224" i="3"/>
  <c r="AF224" i="3" s="1"/>
  <c r="AJ225" i="3"/>
  <c r="AJ226" i="3"/>
  <c r="AJ227" i="3"/>
  <c r="AJ228" i="3"/>
  <c r="AF228" i="3" s="1"/>
  <c r="AJ229" i="3"/>
  <c r="AJ230" i="3"/>
  <c r="AJ231" i="3"/>
  <c r="AJ232" i="3"/>
  <c r="AJ233" i="3"/>
  <c r="AJ234" i="3"/>
  <c r="AF234" i="3" s="1"/>
  <c r="AJ235" i="3"/>
  <c r="AJ236" i="3"/>
  <c r="AJ237" i="3"/>
  <c r="AJ238" i="3"/>
  <c r="AJ239" i="3"/>
  <c r="AF239" i="3" s="1"/>
  <c r="AJ240" i="3"/>
  <c r="AJ241" i="3"/>
  <c r="AJ242" i="3"/>
  <c r="AJ243" i="3"/>
  <c r="AJ244" i="3"/>
  <c r="AJ245" i="3"/>
  <c r="AJ246" i="3"/>
  <c r="AJ247" i="3"/>
  <c r="AJ248" i="3"/>
  <c r="AJ249" i="3"/>
  <c r="AF249" i="3" s="1"/>
  <c r="AJ250" i="3"/>
  <c r="AJ251" i="3"/>
  <c r="AJ252" i="3"/>
  <c r="AJ253" i="3"/>
  <c r="AJ254" i="3"/>
  <c r="AJ255" i="3"/>
  <c r="AJ256" i="3"/>
  <c r="AJ257" i="3"/>
  <c r="AJ258" i="3"/>
  <c r="AF258" i="3" s="1"/>
  <c r="AJ259" i="3"/>
  <c r="AF259" i="3" s="1"/>
  <c r="AJ260" i="3"/>
  <c r="AJ261" i="3"/>
  <c r="AF261" i="3" s="1"/>
  <c r="AJ262" i="3"/>
  <c r="AJ263" i="3"/>
  <c r="AJ264" i="3"/>
  <c r="AJ265" i="3"/>
  <c r="AJ266" i="3"/>
  <c r="AJ267" i="3"/>
  <c r="AJ268" i="3"/>
  <c r="AJ269" i="3"/>
  <c r="AF269" i="3" s="1"/>
  <c r="AJ270" i="3"/>
  <c r="AJ271" i="3"/>
  <c r="AJ272" i="3"/>
  <c r="AJ273" i="3"/>
  <c r="AF273" i="3" s="1"/>
  <c r="AJ274" i="3"/>
  <c r="AJ275" i="3"/>
  <c r="AJ276" i="3"/>
  <c r="AF276" i="3" s="1"/>
  <c r="AJ277" i="3"/>
  <c r="AJ278" i="3"/>
  <c r="AJ279" i="3"/>
  <c r="AF279" i="3" s="1"/>
  <c r="AJ280" i="3"/>
  <c r="AJ281" i="3"/>
  <c r="AJ282" i="3"/>
  <c r="AJ283" i="3"/>
  <c r="AJ284" i="3"/>
  <c r="AJ285" i="3"/>
  <c r="AJ286" i="3"/>
  <c r="AJ287" i="3"/>
  <c r="AJ288" i="3"/>
  <c r="AJ289" i="3"/>
  <c r="AF289" i="3" s="1"/>
  <c r="AJ290" i="3"/>
  <c r="AJ291" i="3"/>
  <c r="AJ292" i="3"/>
  <c r="AJ293" i="3"/>
  <c r="AJ294" i="3"/>
  <c r="AJ295" i="3"/>
  <c r="AJ296" i="3"/>
  <c r="AJ297" i="3"/>
  <c r="AJ298" i="3"/>
  <c r="AJ299" i="3"/>
  <c r="AJ300" i="3"/>
  <c r="AJ301" i="3"/>
  <c r="AJ302" i="3"/>
  <c r="AJ303" i="3"/>
  <c r="AJ304" i="3"/>
  <c r="AF304" i="3" s="1"/>
  <c r="AJ305" i="3"/>
  <c r="AF305" i="3" s="1"/>
  <c r="AJ306" i="3"/>
  <c r="AJ307" i="3"/>
  <c r="AJ308" i="3"/>
  <c r="AJ309" i="3"/>
  <c r="AJ310" i="3"/>
  <c r="AJ311" i="3"/>
  <c r="AJ312" i="3"/>
  <c r="AJ313" i="3"/>
  <c r="AJ314" i="3"/>
  <c r="AF314" i="3" s="1"/>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F344" i="3" s="1"/>
  <c r="AJ345" i="3"/>
  <c r="AJ346" i="3"/>
  <c r="AJ347" i="3"/>
  <c r="AJ348" i="3"/>
  <c r="AJ349" i="3"/>
  <c r="AF349" i="3" s="1"/>
  <c r="AJ350" i="3"/>
  <c r="AJ351" i="3"/>
  <c r="AJ352" i="3"/>
  <c r="AJ353" i="3"/>
  <c r="AF353" i="3" s="1"/>
  <c r="AJ354" i="3"/>
  <c r="AJ355" i="3"/>
  <c r="AJ356" i="3"/>
  <c r="AF356" i="3" s="1"/>
  <c r="AJ357" i="3"/>
  <c r="AJ358" i="3"/>
  <c r="AJ359" i="3"/>
  <c r="AJ360" i="3"/>
  <c r="AJ361" i="3"/>
  <c r="AJ362" i="3"/>
  <c r="AJ363" i="3"/>
  <c r="AJ364" i="3"/>
  <c r="AF364" i="3" s="1"/>
  <c r="AJ365" i="3"/>
  <c r="AJ366"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F389" i="3" s="1"/>
  <c r="AJ390" i="3"/>
  <c r="AJ391" i="3"/>
  <c r="AJ392" i="3"/>
  <c r="AJ393" i="3"/>
  <c r="AJ394" i="3"/>
  <c r="AF394" i="3" s="1"/>
  <c r="AJ395" i="3"/>
  <c r="AJ396" i="3"/>
  <c r="AJ397" i="3"/>
  <c r="AJ398" i="3"/>
  <c r="AJ399" i="3"/>
  <c r="AF399" i="3" s="1"/>
  <c r="AJ400" i="3"/>
  <c r="AJ401" i="3"/>
  <c r="AJ402" i="3"/>
  <c r="AJ403" i="3"/>
  <c r="AJ404" i="3"/>
  <c r="AF404" i="3" s="1"/>
  <c r="AJ405" i="3"/>
  <c r="AJ406" i="3"/>
  <c r="AJ407" i="3"/>
  <c r="AJ408" i="3"/>
  <c r="AJ409" i="3"/>
  <c r="AF409" i="3" s="1"/>
  <c r="AJ410" i="3"/>
  <c r="AJ411" i="3"/>
  <c r="AJ412" i="3"/>
  <c r="AJ413" i="3"/>
  <c r="AJ414" i="3"/>
  <c r="AJ415" i="3"/>
  <c r="AJ416" i="3"/>
  <c r="AJ417" i="3"/>
  <c r="AJ418" i="3"/>
  <c r="AJ419" i="3"/>
  <c r="AF419" i="3" s="1"/>
  <c r="AJ420" i="3"/>
  <c r="AJ421" i="3"/>
  <c r="AJ422" i="3"/>
  <c r="AJ423" i="3"/>
  <c r="AJ424" i="3"/>
  <c r="AJ425" i="3"/>
  <c r="AJ426" i="3"/>
  <c r="AJ427" i="3"/>
  <c r="AJ428" i="3"/>
  <c r="AJ429" i="3"/>
  <c r="AJ430" i="3"/>
  <c r="AJ431" i="3"/>
  <c r="AJ432" i="3"/>
  <c r="AJ433" i="3"/>
  <c r="AJ434" i="3"/>
  <c r="AJ435" i="3"/>
  <c r="AJ436" i="3"/>
  <c r="AJ437" i="3"/>
  <c r="AJ438" i="3"/>
  <c r="AF438" i="3" s="1"/>
  <c r="AJ439" i="3"/>
  <c r="AF439" i="3" s="1"/>
  <c r="AJ440" i="3"/>
  <c r="AJ441" i="3"/>
  <c r="AJ442" i="3"/>
  <c r="AJ443" i="3"/>
  <c r="AJ444" i="3"/>
  <c r="AF444" i="3" s="1"/>
  <c r="AJ445" i="3"/>
  <c r="AJ446" i="3"/>
  <c r="AJ447" i="3"/>
  <c r="AJ448" i="3"/>
  <c r="AJ449" i="3"/>
  <c r="AF449" i="3" s="1"/>
  <c r="AJ450" i="3"/>
  <c r="AJ451" i="3"/>
  <c r="AJ452" i="3"/>
  <c r="AJ453" i="3"/>
  <c r="AF453" i="3" s="1"/>
  <c r="AJ454" i="3"/>
  <c r="AJ455" i="3"/>
  <c r="AJ456" i="3"/>
  <c r="AF456" i="3" s="1"/>
  <c r="AJ457" i="3"/>
  <c r="AJ458" i="3"/>
  <c r="AJ459" i="3"/>
  <c r="AJ460" i="3"/>
  <c r="AJ461" i="3"/>
  <c r="AJ462" i="3"/>
  <c r="AJ463" i="3"/>
  <c r="AJ464" i="3"/>
  <c r="AJ465" i="3"/>
  <c r="AJ466" i="3"/>
  <c r="AJ467" i="3"/>
  <c r="AJ468" i="3"/>
  <c r="AJ469" i="3"/>
  <c r="AF469" i="3" s="1"/>
  <c r="AJ470" i="3"/>
  <c r="AJ471" i="3"/>
  <c r="AJ472" i="3"/>
  <c r="AJ473" i="3"/>
  <c r="AF473" i="3" s="1"/>
  <c r="AJ474" i="3"/>
  <c r="AF474" i="3" s="1"/>
  <c r="AJ475" i="3"/>
  <c r="AJ476" i="3"/>
  <c r="AJ477" i="3"/>
  <c r="AJ478" i="3"/>
  <c r="AJ479" i="3"/>
  <c r="AJ480" i="3"/>
  <c r="AJ481" i="3"/>
  <c r="AJ482" i="3"/>
  <c r="AJ483" i="3"/>
  <c r="AJ484" i="3"/>
  <c r="AF484" i="3" s="1"/>
  <c r="AJ485" i="3"/>
  <c r="AJ486" i="3"/>
  <c r="AJ487" i="3"/>
  <c r="AJ488" i="3"/>
  <c r="AJ489" i="3"/>
  <c r="AF489" i="3" s="1"/>
  <c r="AJ490" i="3"/>
  <c r="AJ491" i="3"/>
  <c r="AJ492" i="3"/>
  <c r="AJ493" i="3"/>
  <c r="AJ494" i="3"/>
  <c r="AJ495" i="3"/>
  <c r="AJ496" i="3"/>
  <c r="AJ497" i="3"/>
  <c r="AJ498" i="3"/>
  <c r="AJ499" i="3"/>
  <c r="AF499" i="3" s="1"/>
  <c r="AJ500" i="3"/>
  <c r="AJ501" i="3"/>
  <c r="AJ502" i="3"/>
  <c r="AJ503" i="3"/>
  <c r="AJ504" i="3"/>
  <c r="AF504" i="3" s="1"/>
  <c r="AJ505" i="3"/>
  <c r="AJ506" i="3"/>
  <c r="AJ507" i="3"/>
  <c r="AJ508" i="3"/>
  <c r="AJ509" i="3"/>
  <c r="AF509" i="3" s="1"/>
  <c r="AJ510" i="3"/>
  <c r="AJ511" i="3"/>
  <c r="AJ512" i="3"/>
  <c r="AJ513" i="3"/>
  <c r="AJ514" i="3"/>
  <c r="AJ515" i="3"/>
  <c r="AJ516" i="3"/>
  <c r="AJ517" i="3"/>
  <c r="AJ518" i="3"/>
  <c r="AJ519" i="3"/>
  <c r="AF519" i="3" s="1"/>
  <c r="AJ520" i="3"/>
  <c r="AJ521" i="3"/>
  <c r="AJ522" i="3"/>
  <c r="AJ523" i="3"/>
  <c r="AJ524" i="3"/>
  <c r="AF524" i="3" s="1"/>
  <c r="AJ525" i="3"/>
  <c r="AJ526" i="3"/>
  <c r="AJ527" i="3"/>
  <c r="AJ528" i="3"/>
  <c r="AJ529" i="3"/>
  <c r="AF529" i="3" s="1"/>
  <c r="AJ530" i="3"/>
  <c r="AJ531" i="3"/>
  <c r="AJ532" i="3"/>
  <c r="AJ533" i="3"/>
  <c r="AJ534" i="3"/>
  <c r="AF534" i="3" s="1"/>
  <c r="AJ535" i="3"/>
  <c r="AJ536" i="3"/>
  <c r="AJ537" i="3"/>
  <c r="AJ538" i="3"/>
  <c r="AJ539" i="3"/>
  <c r="AF539" i="3" s="1"/>
  <c r="AJ540" i="3"/>
  <c r="AJ541" i="3"/>
  <c r="AJ542" i="3"/>
  <c r="AJ543" i="3"/>
  <c r="AJ544" i="3"/>
  <c r="AF544" i="3" s="1"/>
  <c r="AJ545" i="3"/>
  <c r="AJ546" i="3"/>
  <c r="AJ547" i="3"/>
  <c r="AJ548" i="3"/>
  <c r="AJ549" i="3"/>
  <c r="AF549" i="3" s="1"/>
  <c r="AJ550" i="3"/>
  <c r="AJ551" i="3"/>
  <c r="AJ552" i="3"/>
  <c r="AJ553" i="3"/>
  <c r="AJ554" i="3"/>
  <c r="AJ555" i="3"/>
  <c r="AJ556" i="3"/>
  <c r="AJ557" i="3"/>
  <c r="AJ558" i="3"/>
  <c r="AJ559" i="3"/>
  <c r="AF559" i="3" s="1"/>
  <c r="AJ560" i="3"/>
  <c r="AJ561" i="3"/>
  <c r="AJ562" i="3"/>
  <c r="AJ563" i="3"/>
  <c r="AJ564" i="3"/>
  <c r="AF564" i="3" s="1"/>
  <c r="AJ565" i="3"/>
  <c r="AJ566" i="3"/>
  <c r="AJ567" i="3"/>
  <c r="AJ568" i="3"/>
  <c r="AJ569" i="3"/>
  <c r="AF569" i="3" s="1"/>
  <c r="AJ570" i="3"/>
  <c r="AJ571" i="3"/>
  <c r="AJ572" i="3"/>
  <c r="AJ573" i="3"/>
  <c r="AJ574" i="3"/>
  <c r="AJ575" i="3"/>
  <c r="AJ576" i="3"/>
  <c r="AJ577" i="3"/>
  <c r="AJ578" i="3"/>
  <c r="AF578" i="3" s="1"/>
  <c r="AJ579" i="3"/>
  <c r="AJ580" i="3"/>
  <c r="AJ581" i="3"/>
  <c r="AJ582" i="3"/>
  <c r="AJ583" i="3"/>
  <c r="AF583" i="3" s="1"/>
  <c r="AJ584" i="3"/>
  <c r="AF584" i="3" s="1"/>
  <c r="AJ585" i="3"/>
  <c r="AJ586" i="3"/>
  <c r="AJ587" i="3"/>
  <c r="AJ588" i="3"/>
  <c r="AJ589" i="3"/>
  <c r="AJ590" i="3"/>
  <c r="AJ591" i="3"/>
  <c r="AJ592" i="3"/>
  <c r="AJ593" i="3"/>
  <c r="AJ594" i="3"/>
  <c r="AF594" i="3" s="1"/>
  <c r="AJ595" i="3"/>
  <c r="AJ596" i="3"/>
  <c r="AJ597" i="3"/>
  <c r="AJ598" i="3"/>
  <c r="AJ599" i="3"/>
  <c r="AF599" i="3" s="1"/>
  <c r="AJ600" i="3"/>
  <c r="AJ601" i="3"/>
  <c r="AJ602" i="3"/>
  <c r="AJ603" i="3"/>
  <c r="AF603" i="3" s="1"/>
  <c r="AJ604" i="3"/>
  <c r="AF604" i="3" s="1"/>
  <c r="AJ605" i="3"/>
  <c r="AJ606" i="3"/>
  <c r="AJ607" i="3"/>
  <c r="AJ608" i="3"/>
  <c r="AJ609" i="3"/>
  <c r="AF609" i="3" s="1"/>
  <c r="AJ610" i="3"/>
  <c r="AJ611" i="3"/>
  <c r="AJ612" i="3"/>
  <c r="AJ613" i="3"/>
  <c r="AJ614" i="3"/>
  <c r="AJ615" i="3"/>
  <c r="AJ616" i="3"/>
  <c r="AJ617" i="3"/>
  <c r="AJ618" i="3"/>
  <c r="AJ619" i="3"/>
  <c r="AJ620" i="3"/>
  <c r="AJ621" i="3"/>
  <c r="AJ622" i="3"/>
  <c r="AJ623" i="3"/>
  <c r="AJ624" i="3"/>
  <c r="AJ625" i="3"/>
  <c r="AJ626" i="3"/>
  <c r="AJ627" i="3"/>
  <c r="AJ628" i="3"/>
  <c r="AJ629" i="3"/>
  <c r="AF629" i="3" s="1"/>
  <c r="AJ630" i="3"/>
  <c r="AJ631" i="3"/>
  <c r="AJ632" i="3"/>
  <c r="AJ633" i="3"/>
  <c r="AF633" i="3" s="1"/>
  <c r="AJ634" i="3"/>
  <c r="AF634" i="3" s="1"/>
  <c r="AJ635" i="3"/>
  <c r="AJ636" i="3"/>
  <c r="AJ637" i="3"/>
  <c r="AJ638" i="3"/>
  <c r="AF638" i="3" s="1"/>
  <c r="AJ639" i="3"/>
  <c r="AF639" i="3" s="1"/>
  <c r="AJ640" i="3"/>
  <c r="AJ641" i="3"/>
  <c r="AJ642" i="3"/>
  <c r="AJ643" i="3"/>
  <c r="AF643" i="3" s="1"/>
  <c r="AJ644" i="3"/>
  <c r="AF644" i="3" s="1"/>
  <c r="AJ645" i="3"/>
  <c r="AJ646" i="3"/>
  <c r="AJ647" i="3"/>
  <c r="AJ648" i="3"/>
  <c r="AF648" i="3" s="1"/>
  <c r="AJ649" i="3"/>
  <c r="AF649" i="3" s="1"/>
  <c r="AJ650" i="3"/>
  <c r="AJ651" i="3"/>
  <c r="AJ652" i="3"/>
  <c r="AJ653" i="3"/>
  <c r="AF653" i="3" s="1"/>
  <c r="AJ654" i="3"/>
  <c r="AF654" i="3" s="1"/>
  <c r="AJ655" i="3"/>
  <c r="AJ656" i="3"/>
  <c r="AJ657" i="3"/>
  <c r="AJ658" i="3"/>
  <c r="AF658" i="3" s="1"/>
  <c r="AJ659" i="3"/>
  <c r="AF659" i="3" s="1"/>
  <c r="AJ660" i="3"/>
  <c r="AJ661" i="3"/>
  <c r="AJ662" i="3"/>
  <c r="AJ663" i="3"/>
  <c r="AF663" i="3" s="1"/>
  <c r="AJ664" i="3"/>
  <c r="AF664" i="3" s="1"/>
  <c r="AJ665" i="3"/>
  <c r="AJ666" i="3"/>
  <c r="AJ667" i="3"/>
  <c r="AJ668" i="3"/>
  <c r="AJ669" i="3"/>
  <c r="AJ670" i="3"/>
  <c r="AJ671" i="3"/>
  <c r="AJ672" i="3"/>
  <c r="AJ673" i="3"/>
  <c r="AF673" i="3" s="1"/>
  <c r="AJ674" i="3"/>
  <c r="AF674" i="3" s="1"/>
  <c r="AJ675" i="3"/>
  <c r="AJ676" i="3"/>
  <c r="AJ677" i="3"/>
  <c r="AF677" i="3" s="1"/>
  <c r="AJ678" i="3"/>
  <c r="AF678" i="3" s="1"/>
  <c r="AJ679" i="3"/>
  <c r="AF679" i="3" s="1"/>
  <c r="AJ680" i="3"/>
  <c r="AJ681" i="3"/>
  <c r="AJ682" i="3"/>
  <c r="AJ683" i="3"/>
  <c r="AJ684" i="3"/>
  <c r="AF684" i="3" s="1"/>
  <c r="AJ685" i="3"/>
  <c r="AJ686" i="3"/>
  <c r="AJ687" i="3"/>
  <c r="AJ688" i="3"/>
  <c r="AJ689" i="3"/>
  <c r="AF689" i="3" s="1"/>
  <c r="AJ690" i="3"/>
  <c r="AJ691" i="3"/>
  <c r="AJ692" i="3"/>
  <c r="AJ693" i="3"/>
  <c r="AJ694" i="3"/>
  <c r="AJ695" i="3"/>
  <c r="AJ696" i="3"/>
  <c r="AJ697" i="3"/>
  <c r="AJ698" i="3"/>
  <c r="AJ699" i="3"/>
  <c r="AF699" i="3" s="1"/>
  <c r="AJ700" i="3"/>
  <c r="AJ701" i="3"/>
  <c r="AJ702" i="3"/>
  <c r="AJ703" i="3"/>
  <c r="AJ704" i="3"/>
  <c r="AJ705" i="3"/>
  <c r="AJ706" i="3"/>
  <c r="AJ707" i="3"/>
  <c r="AJ708" i="3"/>
  <c r="AJ709" i="3"/>
  <c r="AJ710" i="3"/>
  <c r="AJ711" i="3"/>
  <c r="AJ712" i="3"/>
  <c r="AJ713" i="3"/>
  <c r="AJ714" i="3"/>
  <c r="AJ715" i="3"/>
  <c r="AJ716" i="3"/>
  <c r="AJ717" i="3"/>
  <c r="AJ718" i="3"/>
  <c r="AF718" i="3" s="1"/>
  <c r="AJ719" i="3"/>
  <c r="AF719" i="3" s="1"/>
  <c r="AJ720" i="3"/>
  <c r="AJ721" i="3"/>
  <c r="AJ722" i="3"/>
  <c r="AJ723" i="3"/>
  <c r="AJ724" i="3"/>
  <c r="AJ725" i="3"/>
  <c r="AJ726" i="3"/>
  <c r="AJ727" i="3"/>
  <c r="AJ728" i="3"/>
  <c r="AJ729" i="3"/>
  <c r="AF729" i="3" s="1"/>
  <c r="AJ730" i="3"/>
  <c r="AJ731" i="3"/>
  <c r="AJ732" i="3"/>
  <c r="AJ733" i="3"/>
  <c r="AJ734" i="3"/>
  <c r="AJ735" i="3"/>
  <c r="AJ736" i="3"/>
  <c r="AJ737" i="3"/>
  <c r="AJ738" i="3"/>
  <c r="AJ739" i="3"/>
  <c r="AF739" i="3" s="1"/>
  <c r="AJ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F764" i="3" s="1"/>
  <c r="AJ765" i="3"/>
  <c r="AJ766" i="3"/>
  <c r="AJ767" i="3"/>
  <c r="AJ768" i="3"/>
  <c r="AF768" i="3" s="1"/>
  <c r="AJ769" i="3"/>
  <c r="AF769" i="3" s="1"/>
  <c r="AJ770" i="3"/>
  <c r="AJ771" i="3"/>
  <c r="AJ772" i="3"/>
  <c r="AJ773" i="3"/>
  <c r="AJ774" i="3"/>
  <c r="AJ775" i="3"/>
  <c r="AJ776" i="3"/>
  <c r="AJ777" i="3"/>
  <c r="AJ778" i="3"/>
  <c r="AJ779" i="3"/>
  <c r="AJ780" i="3"/>
  <c r="AJ781" i="3"/>
  <c r="AJ782" i="3"/>
  <c r="AJ783" i="3"/>
  <c r="AJ784" i="3"/>
  <c r="AJ785" i="3"/>
  <c r="AJ786" i="3"/>
  <c r="AJ787" i="3"/>
  <c r="AJ788" i="3"/>
  <c r="AJ789" i="3"/>
  <c r="AJ790" i="3"/>
  <c r="AJ791" i="3"/>
  <c r="AJ792" i="3"/>
  <c r="AJ793" i="3"/>
  <c r="AJ794" i="3"/>
  <c r="AJ795" i="3"/>
  <c r="AJ796" i="3"/>
  <c r="AJ797" i="3"/>
  <c r="AJ798" i="3"/>
  <c r="AF798" i="3" s="1"/>
  <c r="AJ799" i="3"/>
  <c r="AJ800" i="3"/>
  <c r="AJ801" i="3"/>
  <c r="AJ802" i="3"/>
  <c r="AJ803" i="3"/>
  <c r="AJ804" i="3"/>
  <c r="AJ805" i="3"/>
  <c r="AJ806" i="3"/>
  <c r="AJ807" i="3"/>
  <c r="AJ808" i="3"/>
  <c r="AJ809" i="3"/>
  <c r="AJ810" i="3"/>
  <c r="AJ811" i="3"/>
  <c r="AJ812" i="3"/>
  <c r="AJ813" i="3"/>
  <c r="AJ814" i="3"/>
  <c r="AJ815" i="3"/>
  <c r="AJ816" i="3"/>
  <c r="AJ817" i="3"/>
  <c r="AJ818" i="3"/>
  <c r="AJ819" i="3"/>
  <c r="AF819" i="3" s="1"/>
  <c r="AJ820" i="3"/>
  <c r="AJ821" i="3"/>
  <c r="AJ822" i="3"/>
  <c r="AJ823" i="3"/>
  <c r="AJ824" i="3"/>
  <c r="AJ825" i="3"/>
  <c r="AJ826" i="3"/>
  <c r="AJ827" i="3"/>
  <c r="AJ828" i="3"/>
  <c r="AJ829" i="3"/>
  <c r="AJ830" i="3"/>
  <c r="AJ831" i="3"/>
  <c r="AJ832" i="3"/>
  <c r="AJ833" i="3"/>
  <c r="AJ834" i="3"/>
  <c r="AF834" i="3" s="1"/>
  <c r="AJ835" i="3"/>
  <c r="AJ836" i="3"/>
  <c r="AJ837" i="3"/>
  <c r="AJ838" i="3"/>
  <c r="AJ839" i="3"/>
  <c r="AJ840" i="3"/>
  <c r="AJ841" i="3"/>
  <c r="AJ842" i="3"/>
  <c r="AJ843" i="3"/>
  <c r="AJ844" i="3"/>
  <c r="AF844" i="3" s="1"/>
  <c r="AJ845" i="3"/>
  <c r="AJ846" i="3"/>
  <c r="AJ847" i="3"/>
  <c r="AJ848" i="3"/>
  <c r="AJ849" i="3"/>
  <c r="AF849" i="3" s="1"/>
  <c r="AJ850" i="3"/>
  <c r="AJ851" i="3"/>
  <c r="AJ852" i="3"/>
  <c r="AJ853" i="3"/>
  <c r="AJ854" i="3"/>
  <c r="AJ855" i="3"/>
  <c r="AJ856" i="3"/>
  <c r="AJ857" i="3"/>
  <c r="AJ858" i="3"/>
  <c r="AJ859" i="3"/>
  <c r="AJ860" i="3"/>
  <c r="AJ861" i="3"/>
  <c r="AJ862" i="3"/>
  <c r="AJ863" i="3"/>
  <c r="AJ864" i="3"/>
  <c r="AF864" i="3" s="1"/>
  <c r="AJ865" i="3"/>
  <c r="AJ866" i="3"/>
  <c r="AJ867" i="3"/>
  <c r="AJ868" i="3"/>
  <c r="AJ869" i="3"/>
  <c r="AF869" i="3" s="1"/>
  <c r="AJ870" i="3"/>
  <c r="AJ871" i="3"/>
  <c r="AJ872" i="3"/>
  <c r="AJ873" i="3"/>
  <c r="AJ874" i="3"/>
  <c r="AJ875" i="3"/>
  <c r="AJ876" i="3"/>
  <c r="AJ877" i="3"/>
  <c r="AJ878" i="3"/>
  <c r="AJ879" i="3"/>
  <c r="AJ880" i="3"/>
  <c r="AJ881" i="3"/>
  <c r="AJ882" i="3"/>
  <c r="AJ883" i="3"/>
  <c r="AJ884" i="3"/>
  <c r="AF884" i="3" s="1"/>
  <c r="AJ885" i="3"/>
  <c r="AJ886" i="3"/>
  <c r="AJ887" i="3"/>
  <c r="AJ888" i="3"/>
  <c r="AJ889" i="3"/>
  <c r="AJ890" i="3"/>
  <c r="AJ891" i="3"/>
  <c r="AJ892" i="3"/>
  <c r="AJ893" i="3"/>
  <c r="AJ894" i="3"/>
  <c r="AJ895" i="3"/>
  <c r="AJ896" i="3"/>
  <c r="AJ897" i="3"/>
  <c r="AJ898" i="3"/>
  <c r="AJ899" i="3"/>
  <c r="AF899" i="3" s="1"/>
  <c r="AJ900" i="3"/>
  <c r="AJ901" i="3"/>
  <c r="AJ902" i="3"/>
  <c r="AJ903" i="3"/>
  <c r="AJ904" i="3"/>
  <c r="AF904" i="3" s="1"/>
  <c r="AJ905" i="3"/>
  <c r="AJ906" i="3"/>
  <c r="AJ907" i="3"/>
  <c r="AJ908" i="3"/>
  <c r="AJ909" i="3"/>
  <c r="AJ910" i="3"/>
  <c r="AJ911" i="3"/>
  <c r="AJ912" i="3"/>
  <c r="AJ913" i="3"/>
  <c r="AJ914" i="3"/>
  <c r="AF914" i="3" s="1"/>
  <c r="AJ915" i="3"/>
  <c r="AJ916" i="3"/>
  <c r="AJ917" i="3"/>
  <c r="AJ918" i="3"/>
  <c r="AJ919" i="3"/>
  <c r="AJ920" i="3"/>
  <c r="AJ921" i="3"/>
  <c r="AJ922" i="3"/>
  <c r="AJ923" i="3"/>
  <c r="AJ924" i="3"/>
  <c r="AF924" i="3" s="1"/>
  <c r="AJ925" i="3"/>
  <c r="AJ926" i="3"/>
  <c r="AJ927" i="3"/>
  <c r="AJ928" i="3"/>
  <c r="AJ929" i="3"/>
  <c r="AF929" i="3" s="1"/>
  <c r="AJ930" i="3"/>
  <c r="AJ931" i="3"/>
  <c r="AJ932" i="3"/>
  <c r="AJ933" i="3"/>
  <c r="AJ934" i="3"/>
  <c r="AJ935" i="3"/>
  <c r="AJ936" i="3"/>
  <c r="AJ937" i="3"/>
  <c r="AJ938" i="3"/>
  <c r="AJ939" i="3"/>
  <c r="AJ940" i="3"/>
  <c r="AJ941" i="3"/>
  <c r="AJ942" i="3"/>
  <c r="AJ943" i="3"/>
  <c r="AJ944" i="3"/>
  <c r="AF944" i="3" s="1"/>
  <c r="AJ945" i="3"/>
  <c r="AJ946" i="3"/>
  <c r="AJ947" i="3"/>
  <c r="AJ948" i="3"/>
  <c r="AJ949" i="3"/>
  <c r="AJ950" i="3"/>
  <c r="AJ951" i="3"/>
  <c r="AJ952" i="3"/>
  <c r="AJ953" i="3"/>
  <c r="AJ954" i="3"/>
  <c r="AF954" i="3" s="1"/>
  <c r="AJ955" i="3"/>
  <c r="AJ956" i="3"/>
  <c r="AJ957" i="3"/>
  <c r="AJ958" i="3"/>
  <c r="AJ959" i="3"/>
  <c r="AF959" i="3" s="1"/>
  <c r="AJ960" i="3"/>
  <c r="AJ961" i="3"/>
  <c r="AJ962" i="3"/>
  <c r="AJ963" i="3"/>
  <c r="AJ964" i="3"/>
  <c r="AJ965" i="3"/>
  <c r="AJ966" i="3"/>
  <c r="AJ967" i="3"/>
  <c r="AJ968" i="3"/>
  <c r="AJ969" i="3"/>
  <c r="AF969" i="3" s="1"/>
  <c r="AJ970" i="3"/>
  <c r="AJ971" i="3"/>
  <c r="AJ972" i="3"/>
  <c r="AJ973" i="3"/>
  <c r="AJ974" i="3"/>
  <c r="AJ975" i="3"/>
  <c r="AJ976" i="3"/>
  <c r="AJ977" i="3"/>
  <c r="AJ978" i="3"/>
  <c r="AJ979" i="3"/>
  <c r="AF979" i="3" s="1"/>
  <c r="AJ980" i="3"/>
  <c r="AJ981" i="3"/>
  <c r="AJ982" i="3"/>
  <c r="AJ983" i="3"/>
  <c r="AJ984" i="3"/>
  <c r="AF984" i="3" s="1"/>
  <c r="AJ985" i="3"/>
  <c r="AJ986" i="3"/>
  <c r="AJ987" i="3"/>
  <c r="AJ988" i="3"/>
  <c r="AJ989" i="3"/>
  <c r="AF989" i="3" s="1"/>
  <c r="AJ990" i="3"/>
  <c r="AJ991" i="3"/>
  <c r="AJ992" i="3"/>
  <c r="AJ993" i="3"/>
  <c r="AJ994" i="3"/>
  <c r="AF994" i="3" s="1"/>
  <c r="AJ995" i="3"/>
  <c r="AJ996" i="3"/>
  <c r="AJ997" i="3"/>
  <c r="AJ998" i="3"/>
  <c r="AJ999" i="3"/>
  <c r="AJ1000" i="3"/>
  <c r="AJ1001" i="3"/>
  <c r="AJ1002" i="3"/>
  <c r="AJ1003" i="3"/>
  <c r="AJ1004" i="3"/>
  <c r="AJ1005" i="3"/>
  <c r="AJ1006" i="3"/>
  <c r="AJ1007" i="3"/>
  <c r="AJ1008" i="3"/>
  <c r="AJ1009" i="3"/>
  <c r="AJ1010" i="3"/>
  <c r="AJ1011" i="3"/>
  <c r="AJ1012" i="3"/>
  <c r="AJ1013" i="3"/>
  <c r="AJ1014" i="3"/>
  <c r="AJ1015" i="3"/>
  <c r="AJ1016" i="3"/>
  <c r="AJ1017" i="3"/>
  <c r="AJ1018" i="3"/>
  <c r="AJ1019" i="3"/>
  <c r="AJ1020" i="3"/>
  <c r="AJ1021" i="3"/>
  <c r="AJ1022" i="3"/>
  <c r="AJ1023" i="3"/>
  <c r="AJ1024" i="3"/>
  <c r="AJ1025" i="3"/>
  <c r="AJ1026" i="3"/>
  <c r="AJ1027" i="3"/>
  <c r="AJ1028" i="3"/>
  <c r="AJ1029" i="3"/>
  <c r="AJ1030" i="3"/>
  <c r="AJ1031" i="3"/>
  <c r="AJ1032" i="3"/>
  <c r="AJ1033" i="3"/>
  <c r="AJ1034" i="3"/>
  <c r="AJ1035" i="3"/>
  <c r="AJ1036" i="3"/>
  <c r="AJ1037" i="3"/>
  <c r="AJ1038" i="3"/>
  <c r="AJ1039" i="3"/>
  <c r="AJ1040" i="3"/>
  <c r="AJ1041" i="3"/>
  <c r="AJ1042" i="3"/>
  <c r="AJ1043" i="3"/>
  <c r="AJ1044" i="3"/>
  <c r="AJ1045" i="3"/>
  <c r="AJ1046" i="3"/>
  <c r="AJ1047" i="3"/>
  <c r="AJ1048" i="3"/>
  <c r="AJ1049" i="3"/>
  <c r="AF1049" i="3" s="1"/>
  <c r="AJ1050" i="3"/>
  <c r="AJ1051" i="3"/>
  <c r="AJ1052" i="3"/>
  <c r="AJ1053" i="3"/>
  <c r="AJ1054" i="3"/>
  <c r="AJ1055" i="3"/>
  <c r="AJ1056" i="3"/>
  <c r="AJ1057" i="3"/>
  <c r="AJ1058" i="3"/>
  <c r="AF1058" i="3" s="1"/>
  <c r="AJ1059" i="3"/>
  <c r="AF1059" i="3" s="1"/>
  <c r="AJ1060" i="3"/>
  <c r="AJ1061" i="3"/>
  <c r="AF1061" i="3" s="1"/>
  <c r="AJ1062" i="3"/>
  <c r="AJ1063" i="3"/>
  <c r="AF1063" i="3" s="1"/>
  <c r="AJ1064" i="3"/>
  <c r="AF1064" i="3" s="1"/>
  <c r="AJ1065" i="3"/>
  <c r="AJ1066" i="3"/>
  <c r="AF1066" i="3" s="1"/>
  <c r="AJ1067" i="3"/>
  <c r="AJ1068" i="3"/>
  <c r="AJ1069" i="3"/>
  <c r="AJ1070" i="3"/>
  <c r="AJ1071" i="3"/>
  <c r="AJ1072" i="3"/>
  <c r="AJ1073" i="3"/>
  <c r="AJ1074" i="3"/>
  <c r="AJ1075" i="3"/>
  <c r="AJ1076" i="3"/>
  <c r="AJ1077" i="3"/>
  <c r="AJ1078" i="3"/>
  <c r="AJ1079" i="3"/>
  <c r="AJ1080" i="3"/>
  <c r="AJ1081" i="3"/>
  <c r="AJ1082" i="3"/>
  <c r="AJ1083" i="3"/>
  <c r="AJ1084" i="3"/>
  <c r="AJ1085" i="3"/>
  <c r="AJ1086" i="3"/>
  <c r="AJ1087" i="3"/>
  <c r="AJ1088" i="3"/>
  <c r="AJ1089" i="3"/>
  <c r="AJ1090" i="3"/>
  <c r="AJ1091" i="3"/>
  <c r="AJ1092" i="3"/>
  <c r="AJ1093" i="3"/>
  <c r="AJ1094" i="3"/>
  <c r="AJ1095" i="3"/>
  <c r="AJ1096" i="3"/>
  <c r="AJ1097" i="3"/>
  <c r="AJ1098" i="3"/>
  <c r="AJ1099" i="3"/>
  <c r="AJ1100" i="3"/>
  <c r="AJ1101" i="3"/>
  <c r="AJ1102" i="3"/>
  <c r="AJ1103" i="3"/>
  <c r="AF1103" i="3" s="1"/>
  <c r="AJ1104" i="3"/>
  <c r="AJ1105" i="3"/>
  <c r="AJ1106" i="3"/>
  <c r="AF1106" i="3" s="1"/>
  <c r="AJ1107" i="3"/>
  <c r="AJ1108" i="3"/>
  <c r="AF1108" i="3" s="1"/>
  <c r="AJ1109" i="3"/>
  <c r="AJ1110" i="3"/>
  <c r="AJ1111" i="3"/>
  <c r="AF1111" i="3" s="1"/>
  <c r="AJ1112" i="3"/>
  <c r="AJ1113" i="3"/>
  <c r="AF1113" i="3" s="1"/>
  <c r="AJ1114" i="3"/>
  <c r="AF1114" i="3" s="1"/>
  <c r="AJ1115" i="3"/>
  <c r="AJ1116" i="3"/>
  <c r="AJ1117" i="3"/>
  <c r="AJ1118" i="3"/>
  <c r="AJ1119" i="3"/>
  <c r="AF1119" i="3" s="1"/>
  <c r="AJ1120" i="3"/>
  <c r="AJ1121" i="3"/>
  <c r="AJ1122" i="3"/>
  <c r="AJ1123" i="3"/>
  <c r="AJ1124" i="3"/>
  <c r="AJ1125" i="3"/>
  <c r="AJ1126" i="3"/>
  <c r="AJ1127" i="3"/>
  <c r="AJ1128" i="3"/>
  <c r="AJ1129" i="3"/>
  <c r="AJ1130" i="3"/>
  <c r="AJ1131" i="3"/>
  <c r="AJ1132" i="3"/>
  <c r="AJ1133" i="3"/>
  <c r="AJ1134" i="3"/>
  <c r="AF1134" i="3" s="1"/>
  <c r="AJ1135" i="3"/>
  <c r="AJ1136" i="3"/>
  <c r="AJ1137" i="3"/>
  <c r="AJ1138" i="3"/>
  <c r="AJ1139" i="3"/>
  <c r="AF1139" i="3" s="1"/>
  <c r="AJ1140" i="3"/>
  <c r="AJ1141" i="3"/>
  <c r="AJ1142" i="3"/>
  <c r="AJ1143" i="3"/>
  <c r="AJ1144" i="3"/>
  <c r="AF1144" i="3" s="1"/>
  <c r="AJ1145" i="3"/>
  <c r="AJ1146" i="3"/>
  <c r="AJ1147" i="3"/>
  <c r="AJ1148" i="3"/>
  <c r="AJ1149" i="3"/>
  <c r="AJ1150" i="3"/>
  <c r="AJ1151" i="3"/>
  <c r="AJ1152" i="3"/>
  <c r="AJ1153" i="3"/>
  <c r="AF1153" i="3" s="1"/>
  <c r="AJ1154" i="3"/>
  <c r="AJ1155" i="3"/>
  <c r="AJ1156" i="3"/>
  <c r="AF1156" i="3" s="1"/>
  <c r="AJ1157" i="3"/>
  <c r="AJ1158" i="3"/>
  <c r="AJ1159" i="3"/>
  <c r="AF1159" i="3" s="1"/>
  <c r="AJ1160" i="3"/>
  <c r="AJ1161" i="3"/>
  <c r="AJ1162" i="3"/>
  <c r="AJ1163" i="3"/>
  <c r="AJ1164" i="3"/>
  <c r="AJ1165" i="3"/>
  <c r="AJ1166" i="3"/>
  <c r="AJ1167" i="3"/>
  <c r="AJ1168" i="3"/>
  <c r="AJ1169" i="3"/>
  <c r="AJ1170" i="3"/>
  <c r="AJ1171" i="3"/>
  <c r="AJ1172" i="3"/>
  <c r="AJ1173" i="3"/>
  <c r="AJ1174" i="3"/>
  <c r="AJ1175" i="3"/>
  <c r="AJ1176" i="3"/>
  <c r="AJ1177" i="3"/>
  <c r="AJ1178" i="3"/>
  <c r="AJ1179" i="3"/>
  <c r="AJ1180" i="3"/>
  <c r="AJ1181" i="3"/>
  <c r="AJ1182" i="3"/>
  <c r="AJ1183" i="3"/>
  <c r="AJ1184" i="3"/>
  <c r="AJ1185" i="3"/>
  <c r="AJ1186" i="3"/>
  <c r="AJ1187" i="3"/>
  <c r="AJ1188" i="3"/>
  <c r="AJ1189" i="3"/>
  <c r="AF1189" i="3" s="1"/>
  <c r="AJ1190" i="3"/>
  <c r="AJ1191" i="3"/>
  <c r="AJ1192" i="3"/>
  <c r="AJ1193" i="3"/>
  <c r="AJ1194" i="3"/>
  <c r="AJ1195" i="3"/>
  <c r="AJ1196" i="3"/>
  <c r="AJ1197" i="3"/>
  <c r="AJ1198" i="3"/>
  <c r="AJ1199" i="3"/>
  <c r="AJ1200" i="3"/>
  <c r="AJ1201" i="3"/>
  <c r="AJ1202" i="3"/>
  <c r="AJ1203" i="3"/>
  <c r="AJ1204" i="3"/>
  <c r="AJ1205" i="3"/>
  <c r="AJ1206" i="3"/>
  <c r="AJ1207" i="3"/>
  <c r="AJ1208" i="3"/>
  <c r="AJ1209" i="3"/>
  <c r="AJ1210" i="3"/>
  <c r="AJ1211" i="3"/>
  <c r="AJ1212" i="3"/>
  <c r="AJ1213" i="3"/>
  <c r="AJ1214" i="3"/>
  <c r="AJ1215" i="3"/>
  <c r="AJ1216" i="3"/>
  <c r="AJ1217" i="3"/>
  <c r="AJ1218" i="3"/>
  <c r="AJ1219" i="3"/>
  <c r="AJ1220" i="3"/>
  <c r="AJ1221" i="3"/>
  <c r="AJ1222" i="3"/>
  <c r="AJ1223" i="3"/>
  <c r="AJ1224" i="3"/>
  <c r="AF1224" i="3" s="1"/>
  <c r="AJ1225" i="3"/>
  <c r="AJ1226" i="3"/>
  <c r="AJ1227" i="3"/>
  <c r="AJ1228" i="3"/>
  <c r="AJ1229" i="3"/>
  <c r="AJ1230" i="3"/>
  <c r="AJ1231" i="3"/>
  <c r="AJ1232" i="3"/>
  <c r="AJ1233" i="3"/>
  <c r="AJ1234" i="3"/>
  <c r="AJ1235" i="3"/>
  <c r="AJ1236" i="3"/>
  <c r="AJ1237" i="3"/>
  <c r="AJ1238" i="3"/>
  <c r="AJ1239" i="3"/>
  <c r="AJ1240" i="3"/>
  <c r="AJ1241" i="3"/>
  <c r="AJ1242" i="3"/>
  <c r="AJ1243" i="3"/>
  <c r="AJ1244" i="3"/>
  <c r="AJ1245" i="3"/>
  <c r="AJ1246" i="3"/>
  <c r="AJ1247" i="3"/>
  <c r="AJ1248" i="3"/>
  <c r="AF1248" i="3" s="1"/>
  <c r="AJ1249" i="3"/>
  <c r="AJ1250" i="3"/>
  <c r="AJ1251" i="3"/>
  <c r="AJ1252" i="3"/>
  <c r="AJ1253" i="3"/>
  <c r="AJ1254" i="3"/>
  <c r="AF1254" i="3" s="1"/>
  <c r="AJ1255" i="3"/>
  <c r="AJ1256" i="3"/>
  <c r="AJ1257" i="3"/>
  <c r="AJ1258" i="3"/>
  <c r="AJ1259" i="3"/>
  <c r="AJ1260" i="3"/>
  <c r="AJ1261" i="3"/>
  <c r="AJ1262" i="3"/>
  <c r="AJ1263" i="3"/>
  <c r="AJ1264" i="3"/>
  <c r="AJ1265" i="3"/>
  <c r="AJ1266" i="3"/>
  <c r="AJ1267" i="3"/>
  <c r="AJ1268" i="3"/>
  <c r="AJ1269" i="3"/>
  <c r="AJ1270" i="3"/>
  <c r="AJ1271" i="3"/>
  <c r="AJ1272" i="3"/>
  <c r="AJ1273" i="3"/>
  <c r="AJ1274" i="3"/>
  <c r="AJ1275" i="3"/>
  <c r="AJ1276" i="3"/>
  <c r="AJ1277" i="3"/>
  <c r="AJ1278" i="3"/>
  <c r="AJ1279" i="3"/>
  <c r="AJ1280" i="3"/>
  <c r="AJ1281" i="3"/>
  <c r="AJ1282" i="3"/>
  <c r="AJ1283" i="3"/>
  <c r="AJ1284" i="3"/>
  <c r="AJ1285" i="3"/>
  <c r="AJ1286" i="3"/>
  <c r="AJ1287" i="3"/>
  <c r="AJ1288" i="3"/>
  <c r="AJ1289" i="3"/>
  <c r="AJ1290" i="3"/>
  <c r="AJ1291" i="3"/>
  <c r="AJ1292" i="3"/>
  <c r="AJ1293" i="3"/>
  <c r="AJ1294" i="3"/>
  <c r="AJ1295" i="3"/>
  <c r="AJ1296" i="3"/>
  <c r="AJ1297" i="3"/>
  <c r="AJ1298" i="3"/>
  <c r="AJ1299" i="3"/>
  <c r="AJ1300" i="3"/>
  <c r="AJ1301" i="3"/>
  <c r="AJ1302" i="3"/>
  <c r="AJ1303" i="3"/>
  <c r="AJ1304" i="3"/>
  <c r="AJ1305" i="3"/>
  <c r="AJ1306" i="3"/>
  <c r="AJ1307" i="3"/>
  <c r="AJ1308" i="3"/>
  <c r="AJ1309" i="3"/>
  <c r="AF1309" i="3" s="1"/>
  <c r="AJ1310" i="3"/>
  <c r="AJ1311" i="3"/>
  <c r="AJ1312" i="3"/>
  <c r="AJ1313" i="3"/>
  <c r="AJ1314" i="3"/>
  <c r="AJ1315" i="3"/>
  <c r="AJ1316" i="3"/>
  <c r="AJ1317" i="3"/>
  <c r="AJ1318" i="3"/>
  <c r="AJ1319" i="3"/>
  <c r="AJ1320" i="3"/>
  <c r="AJ1321" i="3"/>
  <c r="AJ1322" i="3"/>
  <c r="AJ1323" i="3"/>
  <c r="AJ1324" i="3"/>
  <c r="AF1324" i="3" s="1"/>
  <c r="AJ1325" i="3"/>
  <c r="AJ1326" i="3"/>
  <c r="AJ1327" i="3"/>
  <c r="AJ1328" i="3"/>
  <c r="AJ1329" i="3"/>
  <c r="AF1329" i="3" s="1"/>
  <c r="AJ1330" i="3"/>
  <c r="AJ1331" i="3"/>
  <c r="AJ1332" i="3"/>
  <c r="AJ1333" i="3"/>
  <c r="AJ1334" i="3"/>
  <c r="AJ1335" i="3"/>
  <c r="AJ1336" i="3"/>
  <c r="AJ1337" i="3"/>
  <c r="AJ1338" i="3"/>
  <c r="AJ1339" i="3"/>
  <c r="AF1339" i="3" s="1"/>
  <c r="AJ1340" i="3"/>
  <c r="AJ1341" i="3"/>
  <c r="AJ1342" i="3"/>
  <c r="AJ1343" i="3"/>
  <c r="AJ1344" i="3"/>
  <c r="AJ1345" i="3"/>
  <c r="AJ1346" i="3"/>
  <c r="AJ1347" i="3"/>
  <c r="AJ1348" i="3"/>
  <c r="AJ1349" i="3"/>
  <c r="AJ1350" i="3"/>
  <c r="AJ1351" i="3"/>
  <c r="AJ1352" i="3"/>
  <c r="AJ1353" i="3"/>
  <c r="AJ1354" i="3"/>
  <c r="AJ1355" i="3"/>
  <c r="AJ1356" i="3"/>
  <c r="AJ1357" i="3"/>
  <c r="AJ1358" i="3"/>
  <c r="AJ1359" i="3"/>
  <c r="AJ1360" i="3"/>
  <c r="AJ1361" i="3"/>
  <c r="AJ1362" i="3"/>
  <c r="AJ1363" i="3"/>
  <c r="AJ1364" i="3"/>
  <c r="AJ1365" i="3"/>
  <c r="AJ1366" i="3"/>
  <c r="AJ1367" i="3"/>
  <c r="AJ1368" i="3"/>
  <c r="AJ1369" i="3"/>
  <c r="AJ1370" i="3"/>
  <c r="AJ1371" i="3"/>
  <c r="AJ1372" i="3"/>
  <c r="AJ1373" i="3"/>
  <c r="AJ1374" i="3"/>
  <c r="AJ1375" i="3"/>
  <c r="AJ1376" i="3"/>
  <c r="AJ1377" i="3"/>
  <c r="AJ1378" i="3"/>
  <c r="AJ1379" i="3"/>
  <c r="AF1379" i="3" s="1"/>
  <c r="AJ1380" i="3"/>
  <c r="AJ1381" i="3"/>
  <c r="AJ1382" i="3"/>
  <c r="AJ1383" i="3"/>
  <c r="AJ1384" i="3"/>
  <c r="AJ1385" i="3"/>
  <c r="AJ1386" i="3"/>
  <c r="AJ1387" i="3"/>
  <c r="AJ1388" i="3"/>
  <c r="AJ1389" i="3"/>
  <c r="AJ1390" i="3"/>
  <c r="AJ1391" i="3"/>
  <c r="AJ1392" i="3"/>
  <c r="AJ1393" i="3"/>
  <c r="AJ1394" i="3"/>
  <c r="AF1394" i="3" s="1"/>
  <c r="AJ1395" i="3"/>
  <c r="AJ1396" i="3"/>
  <c r="AJ1397" i="3"/>
  <c r="AJ1398" i="3"/>
  <c r="AJ1399" i="3"/>
  <c r="AJ1400" i="3"/>
  <c r="AJ1401" i="3"/>
  <c r="AJ1402" i="3"/>
  <c r="AJ1403" i="3"/>
  <c r="AF1403" i="3" s="1"/>
  <c r="AJ1404" i="3"/>
  <c r="AJ1405" i="3"/>
  <c r="AJ1406" i="3"/>
  <c r="AF1406" i="3" s="1"/>
  <c r="AJ1407" i="3"/>
  <c r="AJ1408" i="3"/>
  <c r="AJ1409" i="3"/>
  <c r="AF1409" i="3" s="1"/>
  <c r="AJ1410" i="3"/>
  <c r="AJ1411" i="3"/>
  <c r="AJ1412" i="3"/>
  <c r="AJ1413" i="3"/>
  <c r="AJ1414" i="3"/>
  <c r="AF1414" i="3" s="1"/>
  <c r="AJ1415" i="3"/>
  <c r="AJ1416" i="3"/>
  <c r="AJ1417" i="3"/>
  <c r="AJ1418" i="3"/>
  <c r="AJ1419" i="3"/>
  <c r="AJ1420" i="3"/>
  <c r="AJ1421" i="3"/>
  <c r="AJ1422" i="3"/>
  <c r="AJ1423" i="3"/>
  <c r="AJ1424" i="3"/>
  <c r="AJ1425" i="3"/>
  <c r="AJ1426" i="3"/>
  <c r="AJ1427" i="3"/>
  <c r="AJ1428" i="3"/>
  <c r="AJ1429" i="3"/>
  <c r="AF1429" i="3" s="1"/>
  <c r="AJ1430" i="3"/>
  <c r="AJ1431" i="3"/>
  <c r="AJ1432" i="3"/>
  <c r="AJ1433" i="3"/>
  <c r="AJ1434" i="3"/>
  <c r="AJ1435" i="3"/>
  <c r="AJ1436" i="3"/>
  <c r="AJ1437" i="3"/>
  <c r="AJ1438" i="3"/>
  <c r="AJ1439" i="3"/>
  <c r="AF1439" i="3" s="1"/>
  <c r="AJ1440" i="3"/>
  <c r="AJ1441" i="3"/>
  <c r="AJ1442" i="3"/>
  <c r="AJ1443" i="3"/>
  <c r="AF1443" i="3" s="1"/>
  <c r="AJ1444" i="3"/>
  <c r="AF1444" i="3" s="1"/>
  <c r="AJ1445" i="3"/>
  <c r="AJ1446" i="3"/>
  <c r="AJ1447" i="3"/>
  <c r="AJ1448" i="3"/>
  <c r="AJ1449" i="3"/>
  <c r="AJ1450" i="3"/>
  <c r="AJ1451" i="3"/>
  <c r="AJ1452" i="3"/>
  <c r="AJ1453" i="3"/>
  <c r="AF1453" i="3" s="1"/>
  <c r="AJ1454" i="3"/>
  <c r="AJ1455" i="3"/>
  <c r="AJ1456" i="3"/>
  <c r="AF1456" i="3" s="1"/>
  <c r="AJ1457" i="3"/>
  <c r="AJ1458" i="3"/>
  <c r="AJ1459" i="3"/>
  <c r="AF1459" i="3" s="1"/>
  <c r="AJ1460" i="3"/>
  <c r="AJ1461" i="3"/>
  <c r="AJ1462" i="3"/>
  <c r="AJ1463" i="3"/>
  <c r="AJ1464" i="3"/>
  <c r="AJ1465" i="3"/>
  <c r="AJ1466" i="3"/>
  <c r="AJ1467" i="3"/>
  <c r="AJ1468" i="3"/>
  <c r="AJ1469" i="3"/>
  <c r="AF1469" i="3" s="1"/>
  <c r="AJ1470" i="3"/>
  <c r="AJ1471" i="3"/>
  <c r="AJ1472" i="3"/>
  <c r="AJ1473" i="3"/>
  <c r="AJ1474" i="3"/>
  <c r="AJ1475" i="3"/>
  <c r="AJ1476" i="3"/>
  <c r="AJ1477" i="3"/>
  <c r="AJ1478" i="3"/>
  <c r="AJ1479" i="3"/>
  <c r="AJ1480" i="3"/>
  <c r="AJ1481" i="3"/>
  <c r="AJ1482" i="3"/>
  <c r="AJ1483" i="3"/>
  <c r="AJ1484" i="3"/>
  <c r="AF1484" i="3" s="1"/>
  <c r="AJ1485" i="3"/>
  <c r="AJ1486" i="3"/>
  <c r="AJ1487" i="3"/>
  <c r="AJ1488" i="3"/>
  <c r="AJ1489" i="3"/>
  <c r="AF1489" i="3" s="1"/>
  <c r="AJ1490" i="3"/>
  <c r="AJ1491" i="3"/>
  <c r="AJ1492" i="3"/>
  <c r="AJ1493" i="3"/>
  <c r="AF1493" i="3" s="1"/>
  <c r="AJ1494" i="3"/>
  <c r="AF1494" i="3" s="1"/>
  <c r="AJ1495" i="3"/>
  <c r="AJ1496" i="3"/>
  <c r="AJ1497" i="3"/>
  <c r="AJ1498" i="3"/>
  <c r="AJ1499" i="3"/>
  <c r="AJ1500" i="3"/>
  <c r="AJ1501" i="3"/>
  <c r="AJ1502" i="3"/>
  <c r="AJ1503" i="3"/>
  <c r="AJ1504" i="3"/>
  <c r="AJ1505" i="3"/>
  <c r="AJ1506" i="3"/>
  <c r="AJ1507" i="3"/>
  <c r="AJ1508" i="3"/>
  <c r="AJ1509" i="3"/>
  <c r="AF1509" i="3" s="1"/>
  <c r="AJ1510" i="3"/>
  <c r="AJ1511" i="3"/>
  <c r="AJ1512" i="3"/>
  <c r="AJ1513" i="3"/>
  <c r="AJ1514" i="3"/>
  <c r="AJ1515" i="3"/>
  <c r="AJ1516" i="3"/>
  <c r="AJ1517" i="3"/>
  <c r="AJ1518" i="3"/>
  <c r="AF1518" i="3" s="1"/>
  <c r="AJ1519" i="3"/>
  <c r="AF1519" i="3" s="1"/>
  <c r="AJ1520" i="3"/>
  <c r="AF1520" i="3" s="1"/>
  <c r="AJ1521" i="3"/>
  <c r="AJ1522" i="3"/>
  <c r="AJ1523" i="3"/>
  <c r="AJ1524" i="3"/>
  <c r="AF1524" i="3" s="1"/>
  <c r="AJ1525" i="3"/>
  <c r="AJ1526" i="3"/>
  <c r="AJ1527" i="3"/>
  <c r="AJ1528" i="3"/>
  <c r="AJ1529" i="3"/>
  <c r="AF1529" i="3" s="1"/>
  <c r="AJ1530" i="3"/>
  <c r="AJ1531" i="3"/>
  <c r="AJ1532" i="3"/>
  <c r="AJ1533" i="3"/>
  <c r="AF1533" i="3" s="1"/>
  <c r="AJ1534" i="3"/>
  <c r="AF1534" i="3" s="1"/>
  <c r="AJ1535" i="3"/>
  <c r="AJ1536" i="3"/>
  <c r="AJ1537" i="3"/>
  <c r="AJ1538" i="3"/>
  <c r="AJ1539" i="3"/>
  <c r="AF1539" i="3" s="1"/>
  <c r="AJ1540" i="3"/>
  <c r="AJ1541" i="3"/>
  <c r="AJ1542" i="3"/>
  <c r="AJ1543" i="3"/>
  <c r="AJ1544" i="3"/>
  <c r="AJ1545" i="3"/>
  <c r="AJ1546" i="3"/>
  <c r="AJ1547" i="3"/>
  <c r="AJ1548" i="3"/>
  <c r="AJ1549" i="3"/>
  <c r="AF1549" i="3" s="1"/>
  <c r="AJ1550" i="3"/>
  <c r="AJ1551" i="3"/>
  <c r="AJ1552" i="3"/>
  <c r="AJ1553" i="3"/>
  <c r="AJ1554" i="3"/>
  <c r="AJ1555" i="3"/>
  <c r="AJ1556" i="3"/>
  <c r="AJ1557" i="3"/>
  <c r="AJ1558" i="3"/>
  <c r="AJ1559" i="3"/>
  <c r="AJ1560" i="3"/>
  <c r="AJ1561" i="3"/>
  <c r="AJ1562" i="3"/>
  <c r="AJ1563" i="3"/>
  <c r="AJ1564" i="3"/>
  <c r="AJ1565" i="3"/>
  <c r="AJ1566" i="3"/>
  <c r="AJ1567" i="3"/>
  <c r="AJ1568" i="3"/>
  <c r="AJ1569" i="3"/>
  <c r="AF1569" i="3" s="1"/>
  <c r="AJ1570" i="3"/>
  <c r="AJ1571" i="3"/>
  <c r="AJ1572" i="3"/>
  <c r="AJ1573" i="3"/>
  <c r="AF1573" i="3" s="1"/>
  <c r="AJ1574" i="3"/>
  <c r="AF1574" i="3" s="1"/>
  <c r="AJ1575" i="3"/>
  <c r="AJ1576" i="3"/>
  <c r="AJ1577" i="3"/>
  <c r="AJ1578" i="3"/>
  <c r="AJ1579" i="3"/>
  <c r="AF1579" i="3" s="1"/>
  <c r="AJ1580" i="3"/>
  <c r="AJ1581" i="3"/>
  <c r="AJ1582" i="3"/>
  <c r="AJ1583" i="3"/>
  <c r="AJ1584" i="3"/>
  <c r="AF1584" i="3" s="1"/>
  <c r="AJ1585" i="3"/>
  <c r="AJ1586" i="3"/>
  <c r="AJ1587" i="3"/>
  <c r="AJ1588" i="3"/>
  <c r="AJ1589" i="3"/>
  <c r="AJ1590" i="3"/>
  <c r="AJ1591" i="3"/>
  <c r="AJ1592" i="3"/>
  <c r="AJ1593" i="3"/>
  <c r="AJ1594" i="3"/>
  <c r="AJ1595" i="3"/>
  <c r="AJ1596" i="3"/>
  <c r="AJ1597" i="3"/>
  <c r="AJ1598" i="3"/>
  <c r="AJ1599" i="3"/>
  <c r="AJ1600" i="3"/>
  <c r="AJ1601" i="3"/>
  <c r="AJ1602" i="3"/>
  <c r="AJ1603" i="3"/>
  <c r="AF1603" i="3" s="1"/>
  <c r="AJ1604" i="3"/>
  <c r="AF1604" i="3" s="1"/>
  <c r="AJ1605" i="3"/>
  <c r="AJ1606" i="3"/>
  <c r="AJ1607" i="3"/>
  <c r="AJ1608" i="3"/>
  <c r="AJ1609" i="3"/>
  <c r="AJ1610" i="3"/>
  <c r="AJ1611" i="3"/>
  <c r="AJ1612" i="3"/>
  <c r="AJ1613" i="3"/>
  <c r="AJ1614" i="3"/>
  <c r="AF1614" i="3" s="1"/>
  <c r="AJ1615" i="3"/>
  <c r="AJ1616" i="3"/>
  <c r="AF1616" i="3" s="1"/>
  <c r="AJ1617" i="3"/>
  <c r="AF1617" i="3" s="1"/>
  <c r="AJ1618" i="3"/>
  <c r="AF1618" i="3" s="1"/>
  <c r="AJ1619" i="3"/>
  <c r="AF1619" i="3" s="1"/>
  <c r="AJ1620" i="3"/>
  <c r="AJ1621" i="3"/>
  <c r="AJ1622" i="3"/>
  <c r="AJ1623" i="3"/>
  <c r="AF1623" i="3" s="1"/>
  <c r="AJ1624" i="3"/>
  <c r="AF1624" i="3" s="1"/>
  <c r="AJ1625" i="3"/>
  <c r="AJ1626" i="3"/>
  <c r="AJ1627" i="3"/>
  <c r="AJ1628" i="3"/>
  <c r="AJ1629" i="3"/>
  <c r="AF1629" i="3" s="1"/>
  <c r="AJ1630" i="3"/>
  <c r="AJ1631" i="3"/>
  <c r="AJ1632" i="3"/>
  <c r="AJ1633" i="3"/>
  <c r="AJ1634" i="3"/>
  <c r="AJ1635" i="3"/>
  <c r="AJ1636" i="3"/>
  <c r="AJ1637" i="3"/>
  <c r="AJ1638" i="3"/>
  <c r="AJ1639" i="3"/>
  <c r="AF1639" i="3" s="1"/>
  <c r="AJ1640" i="3"/>
  <c r="AJ1641" i="3"/>
  <c r="AJ1642" i="3"/>
  <c r="AJ1643" i="3"/>
  <c r="AJ1644" i="3"/>
  <c r="AJ1645" i="3"/>
  <c r="AJ1646" i="3"/>
  <c r="AJ1647" i="3"/>
  <c r="AJ1648" i="3"/>
  <c r="AF1648" i="3" s="1"/>
  <c r="AJ1649" i="3"/>
  <c r="AF1649" i="3" s="1"/>
  <c r="AJ1650" i="3"/>
  <c r="AJ1651" i="3"/>
  <c r="AJ1652" i="3"/>
  <c r="AJ1653" i="3"/>
  <c r="AJ1654" i="3"/>
  <c r="AJ1655" i="3"/>
  <c r="AJ1656" i="3"/>
  <c r="AJ1657" i="3"/>
  <c r="AJ1658" i="3"/>
  <c r="AJ1659" i="3"/>
  <c r="AJ1660" i="3"/>
  <c r="AJ1661" i="3"/>
  <c r="AJ1662" i="3"/>
  <c r="AJ1663" i="3"/>
  <c r="AJ1664" i="3"/>
  <c r="AJ1665" i="3"/>
  <c r="AJ1666" i="3"/>
  <c r="AJ1667" i="3"/>
  <c r="AJ1668" i="3"/>
  <c r="AJ1669" i="3"/>
  <c r="AF1669" i="3" s="1"/>
  <c r="AJ1670" i="3"/>
  <c r="AJ1671" i="3"/>
  <c r="AJ1672" i="3"/>
  <c r="AJ1673" i="3"/>
  <c r="AF1673" i="3" s="1"/>
  <c r="AJ1674" i="3"/>
  <c r="AJ1675" i="3"/>
  <c r="AJ1676" i="3"/>
  <c r="AF1676" i="3" s="1"/>
  <c r="AJ1677" i="3"/>
  <c r="AJ1678" i="3"/>
  <c r="AF1678" i="3" s="1"/>
  <c r="AJ1679" i="3"/>
  <c r="AJ1680" i="3"/>
  <c r="AJ1681" i="3"/>
  <c r="AF1681" i="3" s="1"/>
  <c r="AJ1682" i="3"/>
  <c r="AJ1683" i="3"/>
  <c r="AF1683" i="3" s="1"/>
  <c r="AJ1684" i="3"/>
  <c r="AJ1685" i="3"/>
  <c r="AJ1686" i="3"/>
  <c r="AF1686" i="3" s="1"/>
  <c r="AJ1687" i="3"/>
  <c r="AJ1688" i="3"/>
  <c r="AJ1689" i="3"/>
  <c r="AJ1690" i="3"/>
  <c r="AJ1691" i="3"/>
  <c r="AJ1692" i="3"/>
  <c r="AJ1693" i="3"/>
  <c r="AF1693" i="3" s="1"/>
  <c r="AJ1694" i="3"/>
  <c r="AJ1695" i="3"/>
  <c r="AJ1696" i="3"/>
  <c r="AF1696" i="3" s="1"/>
  <c r="AJ1697" i="3"/>
  <c r="AJ1698" i="3"/>
  <c r="AJ1699" i="3"/>
  <c r="AJ1700" i="3"/>
  <c r="AJ1701" i="3"/>
  <c r="AJ1702" i="3"/>
  <c r="AJ1703" i="3"/>
  <c r="AF1703" i="3" s="1"/>
  <c r="AJ1704" i="3"/>
  <c r="AF1704" i="3" s="1"/>
  <c r="AJ1705" i="3"/>
  <c r="AJ1706" i="3"/>
  <c r="AF1706" i="3" s="1"/>
  <c r="AJ1707" i="3"/>
  <c r="AJ1708" i="3"/>
  <c r="AF1708" i="3" s="1"/>
  <c r="AJ1709" i="3"/>
  <c r="AF1709" i="3" s="1"/>
  <c r="AJ1710" i="3"/>
  <c r="AJ1711" i="3"/>
  <c r="AJ1712" i="3"/>
  <c r="AJ1713" i="3"/>
  <c r="AJ1714" i="3"/>
  <c r="AJ1715" i="3"/>
  <c r="AJ1716" i="3"/>
  <c r="AJ1717" i="3"/>
  <c r="AJ1718" i="3"/>
  <c r="AF1718" i="3" s="1"/>
  <c r="AJ1719" i="3"/>
  <c r="AF1719" i="3" s="1"/>
  <c r="AJ1720" i="3"/>
  <c r="AJ1721" i="3"/>
  <c r="AJ1722" i="3"/>
  <c r="AJ1723" i="3"/>
  <c r="AF1723" i="3" s="1"/>
  <c r="AJ1724" i="3"/>
  <c r="AF1724" i="3" s="1"/>
  <c r="AJ1725" i="3"/>
  <c r="AJ1726" i="3"/>
  <c r="AJ1727" i="3"/>
  <c r="AJ1728" i="3"/>
  <c r="AJ1729" i="3"/>
  <c r="AJ1730" i="3"/>
  <c r="AJ1731" i="3"/>
  <c r="AJ1732" i="3"/>
  <c r="AJ1733" i="3"/>
  <c r="AJ1734" i="3"/>
  <c r="AJ1735" i="3"/>
  <c r="AJ1736" i="3"/>
  <c r="AJ1737" i="3"/>
  <c r="AJ1738" i="3"/>
  <c r="AJ1739" i="3"/>
  <c r="AJ1740" i="3"/>
  <c r="AJ1741" i="3"/>
  <c r="AJ1742" i="3"/>
  <c r="AJ1743" i="3"/>
  <c r="AJ1744" i="3"/>
  <c r="AJ1745" i="3"/>
  <c r="AJ1746" i="3"/>
  <c r="AJ1747" i="3"/>
  <c r="AJ1748" i="3"/>
  <c r="AF1748" i="3" s="1"/>
  <c r="AJ1749" i="3"/>
  <c r="AF1749" i="3" s="1"/>
  <c r="AJ1750" i="3"/>
  <c r="AJ1751" i="3"/>
  <c r="AJ1752" i="3"/>
  <c r="AJ1753" i="3"/>
  <c r="AF1753" i="3" s="1"/>
  <c r="AJ1754" i="3"/>
  <c r="AF1754" i="3" s="1"/>
  <c r="AJ1755" i="3"/>
  <c r="AJ1756" i="3"/>
  <c r="AJ1757" i="3"/>
  <c r="AJ1758" i="3"/>
  <c r="AJ1759" i="3"/>
  <c r="AJ1760" i="3"/>
  <c r="AJ1761" i="3"/>
  <c r="AJ1762" i="3"/>
  <c r="AJ1763" i="3"/>
  <c r="AJ1764" i="3"/>
  <c r="AJ1765" i="3"/>
  <c r="AJ1766" i="3"/>
  <c r="AJ1767" i="3"/>
  <c r="AJ1768" i="3"/>
  <c r="AF1768" i="3" s="1"/>
  <c r="AJ1769" i="3"/>
  <c r="AF1769" i="3" s="1"/>
  <c r="AJ1770" i="3"/>
  <c r="AJ1771" i="3"/>
  <c r="AJ1772" i="3"/>
  <c r="AJ1773" i="3"/>
  <c r="AF1773" i="3" s="1"/>
  <c r="AJ1774" i="3"/>
  <c r="AF1774" i="3" s="1"/>
  <c r="AJ1775" i="3"/>
  <c r="AJ1776" i="3"/>
  <c r="AJ1777" i="3"/>
  <c r="AJ1778" i="3"/>
  <c r="AJ1779" i="3"/>
  <c r="AJ1780" i="3"/>
  <c r="AJ1781" i="3"/>
  <c r="AJ1782" i="3"/>
  <c r="AJ1783" i="3"/>
  <c r="AJ1784" i="3"/>
  <c r="AJ1785" i="3"/>
  <c r="AJ1786" i="3"/>
  <c r="AJ1787" i="3"/>
  <c r="AJ1788" i="3"/>
  <c r="AJ1789" i="3"/>
  <c r="AF1789" i="3" s="1"/>
  <c r="AJ1790" i="3"/>
  <c r="AJ1791" i="3"/>
  <c r="AJ1792" i="3"/>
  <c r="AJ1793" i="3"/>
  <c r="AJ1794" i="3"/>
  <c r="AF1794" i="3" s="1"/>
  <c r="AJ1795" i="3"/>
  <c r="AJ1796" i="3"/>
  <c r="AJ1797" i="3"/>
  <c r="AJ1798" i="3"/>
  <c r="AF1798" i="3" s="1"/>
  <c r="AJ1799" i="3"/>
  <c r="AJ1800" i="3"/>
  <c r="AJ1801" i="3"/>
  <c r="AF1801" i="3" s="1"/>
  <c r="AJ1802" i="3"/>
  <c r="AJ1803" i="3"/>
  <c r="AJ1804" i="3"/>
  <c r="AJ1805" i="3"/>
  <c r="AJ1806" i="3"/>
  <c r="AJ1807" i="3"/>
  <c r="AJ1808" i="3"/>
  <c r="AJ1809" i="3"/>
  <c r="AJ1810" i="3"/>
  <c r="AJ1811" i="3"/>
  <c r="AJ1812" i="3"/>
  <c r="AJ1813" i="3"/>
  <c r="AJ1814" i="3"/>
  <c r="AF1814" i="3" s="1"/>
  <c r="AJ1815" i="3"/>
  <c r="AJ1816" i="3"/>
  <c r="AJ1817" i="3"/>
  <c r="AJ1818" i="3"/>
  <c r="AF1818" i="3" s="1"/>
  <c r="AJ1819" i="3"/>
  <c r="AF1819" i="3" s="1"/>
  <c r="AJ1820" i="3"/>
  <c r="AJ1821" i="3"/>
  <c r="AJ1822" i="3"/>
  <c r="AJ1823" i="3"/>
  <c r="AJ1824" i="3"/>
  <c r="AF1824" i="3" s="1"/>
  <c r="AJ1825" i="3"/>
  <c r="AJ1826" i="3"/>
  <c r="AJ1827" i="3"/>
  <c r="AJ1828" i="3"/>
  <c r="AJ1829" i="3"/>
  <c r="AJ1830" i="3"/>
  <c r="AJ1831" i="3"/>
  <c r="AJ1832" i="3"/>
  <c r="AJ1833" i="3"/>
  <c r="AJ1834" i="3"/>
  <c r="AJ1835" i="3"/>
  <c r="AJ1836" i="3"/>
  <c r="AJ1837" i="3"/>
  <c r="AJ1838" i="3"/>
  <c r="AJ1839" i="3"/>
  <c r="AJ1840" i="3"/>
  <c r="AJ1841" i="3"/>
  <c r="AJ1842" i="3"/>
  <c r="AJ1843" i="3"/>
  <c r="AF1843" i="3" s="1"/>
  <c r="AJ1844" i="3"/>
  <c r="AJ1845" i="3"/>
  <c r="AJ1846" i="3"/>
  <c r="AJ1847" i="3"/>
  <c r="AJ1848" i="3"/>
  <c r="AF1848" i="3" s="1"/>
  <c r="AJ1849" i="3"/>
  <c r="AJ1850" i="3"/>
  <c r="AJ1851" i="3"/>
  <c r="AJ1852" i="3"/>
  <c r="AJ1853" i="3"/>
  <c r="AF1853" i="3" s="1"/>
  <c r="AJ1854" i="3"/>
  <c r="AJ1855" i="3"/>
  <c r="AJ1856" i="3"/>
  <c r="AJ1857" i="3"/>
  <c r="AJ1858" i="3"/>
  <c r="AJ1859" i="3"/>
  <c r="AJ1860" i="3"/>
  <c r="AJ1861" i="3"/>
  <c r="AJ1862" i="3"/>
  <c r="AJ1863" i="3"/>
  <c r="AJ1864" i="3"/>
  <c r="AJ1865" i="3"/>
  <c r="AJ1866" i="3"/>
  <c r="AJ1867" i="3"/>
  <c r="AJ1868" i="3"/>
  <c r="AF1868" i="3" s="1"/>
  <c r="AJ1869" i="3"/>
  <c r="AJ1870" i="3"/>
  <c r="AJ1871" i="3"/>
  <c r="AJ1872" i="3"/>
  <c r="AJ1873" i="3"/>
  <c r="AJ1874" i="3"/>
  <c r="AJ1875" i="3"/>
  <c r="AJ1876" i="3"/>
  <c r="AJ1877" i="3"/>
  <c r="AJ1878" i="3"/>
  <c r="AJ1879" i="3"/>
  <c r="AF1879" i="3" s="1"/>
  <c r="AJ1880" i="3"/>
  <c r="AJ1881" i="3"/>
  <c r="AJ1882" i="3"/>
  <c r="AJ1883" i="3"/>
  <c r="AJ1884" i="3"/>
  <c r="AF1884" i="3" s="1"/>
  <c r="AJ1885" i="3"/>
  <c r="AJ1886" i="3"/>
  <c r="AJ1887" i="3"/>
  <c r="AJ1888" i="3"/>
  <c r="AJ1889" i="3"/>
  <c r="AF1889" i="3" s="1"/>
  <c r="AJ1890" i="3"/>
  <c r="AJ1891" i="3"/>
  <c r="AJ1892" i="3"/>
  <c r="AJ1893" i="3"/>
  <c r="AJ1894" i="3"/>
  <c r="AJ1895" i="3"/>
  <c r="AJ1896" i="3"/>
  <c r="AJ1897" i="3"/>
  <c r="AJ1898" i="3"/>
  <c r="AF1898" i="3" s="1"/>
  <c r="AJ1899" i="3"/>
  <c r="AF1899" i="3" s="1"/>
  <c r="AJ1900" i="3"/>
  <c r="AJ1901" i="3"/>
  <c r="AJ1902" i="3"/>
  <c r="AJ1903" i="3"/>
  <c r="AJ1904" i="3"/>
  <c r="AJ1905" i="3"/>
  <c r="AJ1906" i="3"/>
  <c r="AJ1907" i="3"/>
  <c r="AJ1908" i="3"/>
  <c r="AJ1909" i="3"/>
  <c r="AF1909" i="3" s="1"/>
  <c r="AJ1910" i="3"/>
  <c r="AJ1911" i="3"/>
  <c r="AJ1912" i="3"/>
  <c r="AJ1913" i="3"/>
  <c r="AJ1914" i="3"/>
  <c r="AJ1915" i="3"/>
  <c r="AJ1916" i="3"/>
  <c r="AJ1917" i="3"/>
  <c r="AJ1918" i="3"/>
  <c r="AJ1919" i="3"/>
  <c r="AJ1920" i="3"/>
  <c r="AJ1921" i="3"/>
  <c r="AJ1922" i="3"/>
  <c r="AJ1923" i="3"/>
  <c r="AJ1924" i="3"/>
  <c r="AJ1925" i="3"/>
  <c r="AJ1926" i="3"/>
  <c r="AJ1927" i="3"/>
  <c r="AJ1928" i="3"/>
  <c r="AJ1929" i="3"/>
  <c r="AJ1930" i="3"/>
  <c r="AJ1931" i="3"/>
  <c r="AJ1932" i="3"/>
  <c r="AJ1933" i="3"/>
  <c r="AJ1934" i="3"/>
  <c r="AJ1935" i="3"/>
  <c r="AJ1936" i="3"/>
  <c r="AJ1937" i="3"/>
  <c r="AJ1938" i="3"/>
  <c r="AJ1939" i="3"/>
  <c r="AJ1940" i="3"/>
  <c r="AJ1941" i="3"/>
  <c r="AJ1942" i="3"/>
  <c r="AJ1943" i="3"/>
  <c r="AJ1944" i="3"/>
  <c r="AF1944" i="3" s="1"/>
  <c r="AJ1945" i="3"/>
  <c r="AJ1946" i="3"/>
  <c r="AJ1947" i="3"/>
  <c r="AJ1948" i="3"/>
  <c r="AJ1949" i="3"/>
  <c r="AJ1950" i="3"/>
  <c r="AJ1951" i="3"/>
  <c r="AJ1952" i="3"/>
  <c r="AJ1953" i="3"/>
  <c r="AJ1954" i="3"/>
  <c r="AJ1955" i="3"/>
  <c r="AJ1956" i="3"/>
  <c r="AJ1957" i="3"/>
  <c r="AJ1958" i="3"/>
  <c r="AJ1959" i="3"/>
  <c r="AJ1960" i="3"/>
  <c r="AJ1961" i="3"/>
  <c r="AJ1962" i="3"/>
  <c r="AJ1963" i="3"/>
  <c r="AJ1964" i="3"/>
  <c r="AJ1965" i="3"/>
  <c r="AJ1966" i="3"/>
  <c r="AJ1967" i="3"/>
  <c r="AJ1968" i="3"/>
  <c r="AJ1969" i="3"/>
  <c r="AJ1970" i="3"/>
  <c r="AJ1971" i="3"/>
  <c r="AJ1972" i="3"/>
  <c r="AJ1973" i="3"/>
  <c r="AJ1974" i="3"/>
  <c r="AJ1975" i="3"/>
  <c r="AJ1976" i="3"/>
  <c r="AJ1977" i="3"/>
  <c r="AJ1978" i="3"/>
  <c r="AJ1979" i="3"/>
  <c r="AJ1980" i="3"/>
  <c r="AJ1981" i="3"/>
  <c r="AJ1982" i="3"/>
  <c r="AJ1983" i="3"/>
  <c r="AJ1984" i="3"/>
  <c r="AJ1985" i="3"/>
  <c r="AJ1986" i="3"/>
  <c r="AJ1987" i="3"/>
  <c r="AJ1988" i="3"/>
  <c r="AJ1989" i="3"/>
  <c r="AJ1990" i="3"/>
  <c r="AJ1991" i="3"/>
  <c r="AJ1992" i="3"/>
  <c r="AJ1993" i="3"/>
  <c r="AJ1994" i="3"/>
  <c r="AF1994" i="3" s="1"/>
  <c r="AJ1995" i="3"/>
  <c r="AJ1996" i="3"/>
  <c r="AJ1997" i="3"/>
  <c r="AJ1998" i="3"/>
  <c r="AF1998" i="3" s="1"/>
  <c r="AJ1999" i="3"/>
  <c r="AF1999" i="3" s="1"/>
  <c r="AJ2000" i="3"/>
  <c r="AJ2001" i="3"/>
  <c r="AJ2002" i="3"/>
  <c r="AJ2003" i="3"/>
  <c r="AJ2004" i="3"/>
  <c r="AJ2005" i="3"/>
  <c r="AJ2006" i="3"/>
  <c r="AJ2007" i="3"/>
  <c r="AJ2008" i="3"/>
  <c r="AJ2009" i="3"/>
  <c r="AF2009" i="3" s="1"/>
  <c r="AJ2010" i="3"/>
  <c r="AJ2011" i="3"/>
  <c r="AJ2012" i="3"/>
  <c r="AJ2013" i="3"/>
  <c r="AF2013" i="3" s="1"/>
  <c r="AJ2014" i="3"/>
  <c r="AF2014" i="3" s="1"/>
  <c r="AJ2015" i="3"/>
  <c r="AJ2016" i="3"/>
  <c r="AJ2017" i="3"/>
  <c r="AJ2018" i="3"/>
  <c r="AJ2019" i="3"/>
  <c r="AF2019" i="3" s="1"/>
  <c r="AJ2020" i="3"/>
  <c r="AJ2021" i="3"/>
  <c r="AJ2022" i="3"/>
  <c r="AJ2023" i="3"/>
  <c r="AJ2024" i="3"/>
  <c r="AJ2025" i="3"/>
  <c r="AJ2026" i="3"/>
  <c r="AJ2027" i="3"/>
  <c r="AJ2028" i="3"/>
  <c r="AJ2029" i="3"/>
  <c r="AF2029" i="3" s="1"/>
  <c r="AJ2030" i="3"/>
  <c r="AJ2031" i="3"/>
  <c r="AJ2032" i="3"/>
  <c r="AJ2033" i="3"/>
  <c r="AJ2034" i="3"/>
  <c r="AJ2035" i="3"/>
  <c r="AJ2036" i="3"/>
  <c r="AJ2037" i="3"/>
  <c r="AJ2038" i="3"/>
  <c r="AJ2039" i="3"/>
  <c r="AF2039" i="3" s="1"/>
  <c r="AJ2040" i="3"/>
  <c r="AJ2041" i="3"/>
  <c r="AJ2042" i="3"/>
  <c r="AJ2043" i="3"/>
  <c r="AJ2044" i="3"/>
  <c r="AJ2045" i="3"/>
  <c r="AJ2046" i="3"/>
  <c r="AJ2047" i="3"/>
  <c r="AJ2048" i="3"/>
  <c r="AJ2049" i="3"/>
  <c r="AJ2050" i="3"/>
  <c r="AJ2051" i="3"/>
  <c r="AJ2052" i="3"/>
  <c r="AJ4" i="3"/>
  <c r="AJ5" i="3"/>
  <c r="AJ6" i="3"/>
  <c r="AJ7" i="3"/>
  <c r="AJ8" i="3"/>
  <c r="AF8" i="3" s="1"/>
  <c r="AJ9" i="3"/>
  <c r="AF9" i="3" s="1"/>
  <c r="AJ10" i="3"/>
  <c r="AF10" i="3" s="1"/>
  <c r="AJ11" i="3"/>
  <c r="AF11" i="3" s="1"/>
  <c r="AJ12" i="3"/>
  <c r="AF12" i="3" s="1"/>
  <c r="AJ3" i="3"/>
  <c r="AM1944" i="3" l="1"/>
  <c r="AZ1944" i="3" s="1"/>
  <c r="CB1944" i="3"/>
  <c r="CJ1944" i="3" s="1"/>
  <c r="AM1884" i="3"/>
  <c r="AZ1884" i="3" s="1"/>
  <c r="CB1884" i="3"/>
  <c r="CJ1884" i="3" s="1"/>
  <c r="AM1824" i="3"/>
  <c r="AZ1824" i="3" s="1"/>
  <c r="CB1824" i="3"/>
  <c r="CJ1824" i="3" s="1"/>
  <c r="AM1724" i="3"/>
  <c r="AZ1724" i="3" s="1"/>
  <c r="CB1724" i="3"/>
  <c r="CJ1724" i="3" s="1"/>
  <c r="AM1704" i="3"/>
  <c r="AZ1704" i="3" s="1"/>
  <c r="CB1704" i="3"/>
  <c r="CJ1704" i="3" s="1"/>
  <c r="AM1696" i="3"/>
  <c r="AZ1696" i="3" s="1"/>
  <c r="CD1696" i="3"/>
  <c r="CL1696" i="3" s="1"/>
  <c r="AM1676" i="3"/>
  <c r="AZ1676" i="3" s="1"/>
  <c r="CD1676" i="3"/>
  <c r="CL1676" i="3" s="1"/>
  <c r="AM1624" i="3"/>
  <c r="AZ1624" i="3" s="1"/>
  <c r="CB1624" i="3"/>
  <c r="CJ1624" i="3" s="1"/>
  <c r="AM1616" i="3"/>
  <c r="AZ1616" i="3" s="1"/>
  <c r="CD1616" i="3"/>
  <c r="CL1616" i="3" s="1"/>
  <c r="AM1604" i="3"/>
  <c r="AZ1604" i="3" s="1"/>
  <c r="CB1604" i="3"/>
  <c r="CJ1604" i="3" s="1"/>
  <c r="AM1584" i="3"/>
  <c r="AZ1584" i="3" s="1"/>
  <c r="CB1584" i="3"/>
  <c r="CJ1584" i="3" s="1"/>
  <c r="AM1524" i="3"/>
  <c r="AZ1524" i="3" s="1"/>
  <c r="CB1524" i="3"/>
  <c r="CJ1524" i="3" s="1"/>
  <c r="CC1520" i="3"/>
  <c r="CK1520" i="3" s="1"/>
  <c r="AM1484" i="3"/>
  <c r="AZ1484" i="3" s="1"/>
  <c r="CB1484" i="3"/>
  <c r="CJ1484" i="3" s="1"/>
  <c r="AM1456" i="3"/>
  <c r="AZ1456" i="3" s="1"/>
  <c r="CD1456" i="3"/>
  <c r="CL1456" i="3" s="1"/>
  <c r="AM1444" i="3"/>
  <c r="AZ1444" i="3" s="1"/>
  <c r="CB1444" i="3"/>
  <c r="CJ1444" i="3" s="1"/>
  <c r="AM1324" i="3"/>
  <c r="AZ1324" i="3" s="1"/>
  <c r="CB1324" i="3"/>
  <c r="CJ1324" i="3" s="1"/>
  <c r="AM1224" i="3"/>
  <c r="AZ1224" i="3" s="1"/>
  <c r="CB1224" i="3"/>
  <c r="CJ1224" i="3" s="1"/>
  <c r="AM1156" i="3"/>
  <c r="AZ1156" i="3" s="1"/>
  <c r="CD1156" i="3"/>
  <c r="CL1156" i="3" s="1"/>
  <c r="AM1144" i="3"/>
  <c r="AZ1144" i="3" s="1"/>
  <c r="CB1144" i="3"/>
  <c r="CJ1144" i="3" s="1"/>
  <c r="AM1064" i="3"/>
  <c r="AZ1064" i="3" s="1"/>
  <c r="CB1064" i="3"/>
  <c r="CJ1064" i="3" s="1"/>
  <c r="AM984" i="3"/>
  <c r="AZ984" i="3" s="1"/>
  <c r="CB984" i="3"/>
  <c r="CJ984" i="3" s="1"/>
  <c r="AM944" i="3"/>
  <c r="AZ944" i="3" s="1"/>
  <c r="CB944" i="3"/>
  <c r="CJ944" i="3" s="1"/>
  <c r="AM924" i="3"/>
  <c r="AZ924" i="3" s="1"/>
  <c r="CB924" i="3"/>
  <c r="CJ924" i="3" s="1"/>
  <c r="AM904" i="3"/>
  <c r="AZ904" i="3" s="1"/>
  <c r="CB904" i="3"/>
  <c r="CJ904" i="3" s="1"/>
  <c r="AM884" i="3"/>
  <c r="AZ884" i="3" s="1"/>
  <c r="CB884" i="3"/>
  <c r="CJ884" i="3" s="1"/>
  <c r="AM864" i="3"/>
  <c r="AZ864" i="3" s="1"/>
  <c r="CB864" i="3"/>
  <c r="CJ864" i="3" s="1"/>
  <c r="AM844" i="3"/>
  <c r="AZ844" i="3" s="1"/>
  <c r="CB844" i="3"/>
  <c r="CJ844" i="3" s="1"/>
  <c r="AM764" i="3"/>
  <c r="AZ764" i="3" s="1"/>
  <c r="CB764" i="3"/>
  <c r="CJ764" i="3" s="1"/>
  <c r="AM684" i="3"/>
  <c r="AZ684" i="3" s="1"/>
  <c r="CB684" i="3"/>
  <c r="CJ684" i="3" s="1"/>
  <c r="AM664" i="3"/>
  <c r="AZ664" i="3" s="1"/>
  <c r="CB664" i="3"/>
  <c r="CJ664" i="3" s="1"/>
  <c r="AM644" i="3"/>
  <c r="AZ644" i="3" s="1"/>
  <c r="CB644" i="3"/>
  <c r="CJ644" i="3" s="1"/>
  <c r="AM604" i="3"/>
  <c r="AZ604" i="3" s="1"/>
  <c r="CB604" i="3"/>
  <c r="CJ604" i="3" s="1"/>
  <c r="AM584" i="3"/>
  <c r="AZ584" i="3" s="1"/>
  <c r="CB584" i="3"/>
  <c r="CJ584" i="3" s="1"/>
  <c r="AM564" i="3"/>
  <c r="AZ564" i="3" s="1"/>
  <c r="CB564" i="3"/>
  <c r="CJ564" i="3" s="1"/>
  <c r="AM544" i="3"/>
  <c r="AZ544" i="3" s="1"/>
  <c r="CB544" i="3"/>
  <c r="CJ544" i="3" s="1"/>
  <c r="AM524" i="3"/>
  <c r="AZ524" i="3" s="1"/>
  <c r="CB524" i="3"/>
  <c r="CJ524" i="3" s="1"/>
  <c r="AM504" i="3"/>
  <c r="AZ504" i="3" s="1"/>
  <c r="CB504" i="3"/>
  <c r="CJ504" i="3" s="1"/>
  <c r="AM484" i="3"/>
  <c r="AZ484" i="3" s="1"/>
  <c r="CB484" i="3"/>
  <c r="CJ484" i="3" s="1"/>
  <c r="AM456" i="3"/>
  <c r="AZ456" i="3" s="1"/>
  <c r="CD456" i="3"/>
  <c r="CL456" i="3" s="1"/>
  <c r="AM444" i="3"/>
  <c r="AZ444" i="3" s="1"/>
  <c r="CB444" i="3"/>
  <c r="CJ444" i="3" s="1"/>
  <c r="AM404" i="3"/>
  <c r="AZ404" i="3" s="1"/>
  <c r="CB404" i="3"/>
  <c r="CJ404" i="3" s="1"/>
  <c r="AM364" i="3"/>
  <c r="AZ364" i="3" s="1"/>
  <c r="CB364" i="3"/>
  <c r="CJ364" i="3" s="1"/>
  <c r="AM356" i="3"/>
  <c r="AZ356" i="3" s="1"/>
  <c r="CD356" i="3"/>
  <c r="CL356" i="3" s="1"/>
  <c r="AM344" i="3"/>
  <c r="AZ344" i="3" s="1"/>
  <c r="CB344" i="3"/>
  <c r="CJ344" i="3" s="1"/>
  <c r="AM304" i="3"/>
  <c r="AZ304" i="3" s="1"/>
  <c r="CB304" i="3"/>
  <c r="CJ304" i="3" s="1"/>
  <c r="AM276" i="3"/>
  <c r="AZ276" i="3" s="1"/>
  <c r="CD276" i="3"/>
  <c r="CL276" i="3" s="1"/>
  <c r="AM224" i="3"/>
  <c r="AZ224" i="3" s="1"/>
  <c r="CB224" i="3"/>
  <c r="CJ224" i="3" s="1"/>
  <c r="AM184" i="3"/>
  <c r="AZ184" i="3" s="1"/>
  <c r="CB184" i="3"/>
  <c r="CJ184" i="3" s="1"/>
  <c r="AM164" i="3"/>
  <c r="AZ164" i="3" s="1"/>
  <c r="CB164" i="3"/>
  <c r="CJ164" i="3" s="1"/>
  <c r="AM144" i="3"/>
  <c r="AZ144" i="3" s="1"/>
  <c r="CB144" i="3"/>
  <c r="CJ144" i="3" s="1"/>
  <c r="AM124" i="3"/>
  <c r="AZ124" i="3" s="1"/>
  <c r="CB124" i="3"/>
  <c r="CJ124" i="3" s="1"/>
  <c r="AM104" i="3"/>
  <c r="AZ104" i="3" s="1"/>
  <c r="CB104" i="3"/>
  <c r="CJ104" i="3" s="1"/>
  <c r="AM64" i="3"/>
  <c r="AZ64" i="3" s="1"/>
  <c r="CB64" i="3"/>
  <c r="CJ64" i="3" s="1"/>
  <c r="AM44" i="3"/>
  <c r="AZ44" i="3" s="1"/>
  <c r="CB44" i="3"/>
  <c r="CJ44" i="3" s="1"/>
  <c r="AM24" i="3"/>
  <c r="AZ24" i="3" s="1"/>
  <c r="CB24" i="3"/>
  <c r="CJ24" i="3" s="1"/>
  <c r="AM11" i="3"/>
  <c r="AZ11" i="3" s="1"/>
  <c r="CD11" i="3"/>
  <c r="CL11" i="3" s="1"/>
  <c r="CC10" i="3"/>
  <c r="CK10" i="3" s="1"/>
  <c r="AM2039" i="3"/>
  <c r="AZ2039" i="3" s="1"/>
  <c r="CB2039" i="3"/>
  <c r="CJ2039" i="3" s="1"/>
  <c r="AM2019" i="3"/>
  <c r="AZ2019" i="3" s="1"/>
  <c r="CB2019" i="3"/>
  <c r="CJ2019" i="3" s="1"/>
  <c r="AM1999" i="3"/>
  <c r="AZ1999" i="3" s="1"/>
  <c r="CB1999" i="3"/>
  <c r="CJ1999" i="3" s="1"/>
  <c r="AM1899" i="3"/>
  <c r="AZ1899" i="3" s="1"/>
  <c r="CB1899" i="3"/>
  <c r="CJ1899" i="3" s="1"/>
  <c r="AM1879" i="3"/>
  <c r="AZ1879" i="3" s="1"/>
  <c r="CB1879" i="3"/>
  <c r="CJ1879" i="3" s="1"/>
  <c r="AM1819" i="3"/>
  <c r="AZ1819" i="3" s="1"/>
  <c r="CB1819" i="3"/>
  <c r="CJ1819" i="3" s="1"/>
  <c r="AM1719" i="3"/>
  <c r="AZ1719" i="3" s="1"/>
  <c r="CB1719" i="3"/>
  <c r="CJ1719" i="3" s="1"/>
  <c r="AM1639" i="3"/>
  <c r="AZ1639" i="3" s="1"/>
  <c r="CB1639" i="3"/>
  <c r="CJ1639" i="3" s="1"/>
  <c r="AM1619" i="3"/>
  <c r="AZ1619" i="3" s="1"/>
  <c r="CB1619" i="3"/>
  <c r="CJ1619" i="3" s="1"/>
  <c r="AM1579" i="3"/>
  <c r="AZ1579" i="3" s="1"/>
  <c r="CB1579" i="3"/>
  <c r="CJ1579" i="3" s="1"/>
  <c r="AM1539" i="3"/>
  <c r="AZ1539" i="3" s="1"/>
  <c r="CB1539" i="3"/>
  <c r="CJ1539" i="3" s="1"/>
  <c r="AM1519" i="3"/>
  <c r="AZ1519" i="3" s="1"/>
  <c r="CB1519" i="3"/>
  <c r="CJ1519" i="3" s="1"/>
  <c r="AM1459" i="3"/>
  <c r="AZ1459" i="3" s="1"/>
  <c r="CB1459" i="3"/>
  <c r="CJ1459" i="3" s="1"/>
  <c r="AM1439" i="3"/>
  <c r="AZ1439" i="3" s="1"/>
  <c r="CB1439" i="3"/>
  <c r="CJ1439" i="3" s="1"/>
  <c r="AM1379" i="3"/>
  <c r="AZ1379" i="3" s="1"/>
  <c r="CB1379" i="3"/>
  <c r="CJ1379" i="3" s="1"/>
  <c r="AM1339" i="3"/>
  <c r="AZ1339" i="3" s="1"/>
  <c r="CB1339" i="3"/>
  <c r="CJ1339" i="3" s="1"/>
  <c r="AM1159" i="3"/>
  <c r="AZ1159" i="3" s="1"/>
  <c r="CB1159" i="3"/>
  <c r="CJ1159" i="3" s="1"/>
  <c r="AM1139" i="3"/>
  <c r="AZ1139" i="3" s="1"/>
  <c r="CB1139" i="3"/>
  <c r="CJ1139" i="3" s="1"/>
  <c r="AM1119" i="3"/>
  <c r="AZ1119" i="3" s="1"/>
  <c r="CB1119" i="3"/>
  <c r="CJ1119" i="3" s="1"/>
  <c r="AM1111" i="3"/>
  <c r="AZ1111" i="3" s="1"/>
  <c r="CD1111" i="3"/>
  <c r="CL1111" i="3" s="1"/>
  <c r="AM1059" i="3"/>
  <c r="AZ1059" i="3" s="1"/>
  <c r="CB1059" i="3"/>
  <c r="CJ1059" i="3" s="1"/>
  <c r="AM979" i="3"/>
  <c r="AZ979" i="3" s="1"/>
  <c r="CB979" i="3"/>
  <c r="CJ979" i="3" s="1"/>
  <c r="AM959" i="3"/>
  <c r="AZ959" i="3" s="1"/>
  <c r="CB959" i="3"/>
  <c r="CJ959" i="3" s="1"/>
  <c r="AM899" i="3"/>
  <c r="AZ899" i="3" s="1"/>
  <c r="CB899" i="3"/>
  <c r="CJ899" i="3" s="1"/>
  <c r="AM819" i="3"/>
  <c r="AZ819" i="3" s="1"/>
  <c r="CB819" i="3"/>
  <c r="CJ819" i="3" s="1"/>
  <c r="AM739" i="3"/>
  <c r="AZ739" i="3" s="1"/>
  <c r="CB739" i="3"/>
  <c r="CJ739" i="3" s="1"/>
  <c r="AM719" i="3"/>
  <c r="AZ719" i="3" s="1"/>
  <c r="CB719" i="3"/>
  <c r="CJ719" i="3" s="1"/>
  <c r="AM699" i="3"/>
  <c r="AZ699" i="3" s="1"/>
  <c r="CB699" i="3"/>
  <c r="CJ699" i="3" s="1"/>
  <c r="AM679" i="3"/>
  <c r="AZ679" i="3" s="1"/>
  <c r="CB679" i="3"/>
  <c r="CJ679" i="3" s="1"/>
  <c r="AM659" i="3"/>
  <c r="AZ659" i="3" s="1"/>
  <c r="CB659" i="3"/>
  <c r="CJ659" i="3" s="1"/>
  <c r="AM639" i="3"/>
  <c r="AZ639" i="3" s="1"/>
  <c r="CB639" i="3"/>
  <c r="CJ639" i="3" s="1"/>
  <c r="AM599" i="3"/>
  <c r="AZ599" i="3" s="1"/>
  <c r="CB599" i="3"/>
  <c r="CJ599" i="3" s="1"/>
  <c r="AM559" i="3"/>
  <c r="AZ559" i="3" s="1"/>
  <c r="CB559" i="3"/>
  <c r="CJ559" i="3" s="1"/>
  <c r="AM539" i="3"/>
  <c r="AZ539" i="3" s="1"/>
  <c r="CB539" i="3"/>
  <c r="CJ539" i="3" s="1"/>
  <c r="AM519" i="3"/>
  <c r="AZ519" i="3" s="1"/>
  <c r="CB519" i="3"/>
  <c r="CJ519" i="3" s="1"/>
  <c r="AM499" i="3"/>
  <c r="AZ499" i="3" s="1"/>
  <c r="CB499" i="3"/>
  <c r="CJ499" i="3" s="1"/>
  <c r="AM439" i="3"/>
  <c r="AZ439" i="3" s="1"/>
  <c r="CB439" i="3"/>
  <c r="CJ439" i="3" s="1"/>
  <c r="AM419" i="3"/>
  <c r="AZ419" i="3" s="1"/>
  <c r="CB419" i="3"/>
  <c r="CJ419" i="3" s="1"/>
  <c r="AM399" i="3"/>
  <c r="AZ399" i="3" s="1"/>
  <c r="CB399" i="3"/>
  <c r="CJ399" i="3" s="1"/>
  <c r="AM279" i="3"/>
  <c r="AZ279" i="3" s="1"/>
  <c r="CB279" i="3"/>
  <c r="CJ279" i="3" s="1"/>
  <c r="AM259" i="3"/>
  <c r="AZ259" i="3" s="1"/>
  <c r="CB259" i="3"/>
  <c r="CJ259" i="3" s="1"/>
  <c r="AM239" i="3"/>
  <c r="AZ239" i="3" s="1"/>
  <c r="CB239" i="3"/>
  <c r="CJ239" i="3" s="1"/>
  <c r="AM219" i="3"/>
  <c r="AZ219" i="3" s="1"/>
  <c r="CB219" i="3"/>
  <c r="CJ219" i="3" s="1"/>
  <c r="AM179" i="3"/>
  <c r="AZ179" i="3" s="1"/>
  <c r="CB179" i="3"/>
  <c r="CJ179" i="3" s="1"/>
  <c r="AM159" i="3"/>
  <c r="AZ159" i="3" s="1"/>
  <c r="CB159" i="3"/>
  <c r="CJ159" i="3" s="1"/>
  <c r="AM119" i="3"/>
  <c r="AZ119" i="3" s="1"/>
  <c r="CB119" i="3"/>
  <c r="CJ119" i="3" s="1"/>
  <c r="AM99" i="3"/>
  <c r="AZ99" i="3" s="1"/>
  <c r="CB99" i="3"/>
  <c r="CJ99" i="3" s="1"/>
  <c r="CC35" i="3"/>
  <c r="CK35" i="3" s="1"/>
  <c r="AM19" i="3"/>
  <c r="AZ19" i="3" s="1"/>
  <c r="CB19" i="3"/>
  <c r="CJ19" i="3" s="1"/>
  <c r="AM9" i="3"/>
  <c r="AZ9" i="3" s="1"/>
  <c r="CB9" i="3"/>
  <c r="CJ9" i="3" s="1"/>
  <c r="AM2014" i="3"/>
  <c r="AZ2014" i="3" s="1"/>
  <c r="CB2014" i="3"/>
  <c r="CJ2014" i="3" s="1"/>
  <c r="AM1994" i="3"/>
  <c r="AZ1994" i="3" s="1"/>
  <c r="CB1994" i="3"/>
  <c r="CJ1994" i="3" s="1"/>
  <c r="AM1814" i="3"/>
  <c r="AZ1814" i="3" s="1"/>
  <c r="CB1814" i="3"/>
  <c r="CJ1814" i="3" s="1"/>
  <c r="AM1794" i="3"/>
  <c r="AZ1794" i="3" s="1"/>
  <c r="CB1794" i="3"/>
  <c r="CJ1794" i="3" s="1"/>
  <c r="AM1774" i="3"/>
  <c r="AZ1774" i="3" s="1"/>
  <c r="CB1774" i="3"/>
  <c r="CJ1774" i="3" s="1"/>
  <c r="AM1754" i="3"/>
  <c r="AZ1754" i="3" s="1"/>
  <c r="CB1754" i="3"/>
  <c r="CJ1754" i="3" s="1"/>
  <c r="AM1706" i="3"/>
  <c r="AZ1706" i="3" s="1"/>
  <c r="CD1706" i="3"/>
  <c r="CL1706" i="3" s="1"/>
  <c r="AM1686" i="3"/>
  <c r="AZ1686" i="3" s="1"/>
  <c r="CD1686" i="3"/>
  <c r="CL1686" i="3" s="1"/>
  <c r="AM1614" i="3"/>
  <c r="AZ1614" i="3" s="1"/>
  <c r="CB1614" i="3"/>
  <c r="CJ1614" i="3" s="1"/>
  <c r="AM1574" i="3"/>
  <c r="AZ1574" i="3" s="1"/>
  <c r="CB1574" i="3"/>
  <c r="CJ1574" i="3" s="1"/>
  <c r="AM1534" i="3"/>
  <c r="AZ1534" i="3" s="1"/>
  <c r="CB1534" i="3"/>
  <c r="CJ1534" i="3" s="1"/>
  <c r="AM1494" i="3"/>
  <c r="AZ1494" i="3" s="1"/>
  <c r="CB1494" i="3"/>
  <c r="CJ1494" i="3" s="1"/>
  <c r="AM1414" i="3"/>
  <c r="AZ1414" i="3" s="1"/>
  <c r="CB1414" i="3"/>
  <c r="CJ1414" i="3" s="1"/>
  <c r="AM1406" i="3"/>
  <c r="AZ1406" i="3" s="1"/>
  <c r="CD1406" i="3"/>
  <c r="CL1406" i="3" s="1"/>
  <c r="AM1394" i="3"/>
  <c r="AZ1394" i="3" s="1"/>
  <c r="CB1394" i="3"/>
  <c r="CJ1394" i="3" s="1"/>
  <c r="AM1254" i="3"/>
  <c r="AZ1254" i="3" s="1"/>
  <c r="CB1254" i="3"/>
  <c r="CJ1254" i="3" s="1"/>
  <c r="AM1134" i="3"/>
  <c r="AZ1134" i="3" s="1"/>
  <c r="CB1134" i="3"/>
  <c r="CJ1134" i="3" s="1"/>
  <c r="AM1114" i="3"/>
  <c r="AZ1114" i="3" s="1"/>
  <c r="CB1114" i="3"/>
  <c r="CJ1114" i="3" s="1"/>
  <c r="AM1106" i="3"/>
  <c r="AZ1106" i="3" s="1"/>
  <c r="CD1106" i="3"/>
  <c r="CL1106" i="3" s="1"/>
  <c r="AM1066" i="3"/>
  <c r="AZ1066" i="3" s="1"/>
  <c r="CD1066" i="3"/>
  <c r="CL1066" i="3" s="1"/>
  <c r="AM994" i="3"/>
  <c r="AZ994" i="3" s="1"/>
  <c r="CB994" i="3"/>
  <c r="CJ994" i="3" s="1"/>
  <c r="AM954" i="3"/>
  <c r="AZ954" i="3" s="1"/>
  <c r="CB954" i="3"/>
  <c r="CJ954" i="3" s="1"/>
  <c r="AM914" i="3"/>
  <c r="AZ914" i="3" s="1"/>
  <c r="CB914" i="3"/>
  <c r="CJ914" i="3" s="1"/>
  <c r="AM834" i="3"/>
  <c r="AZ834" i="3" s="1"/>
  <c r="CB834" i="3"/>
  <c r="CJ834" i="3" s="1"/>
  <c r="AM674" i="3"/>
  <c r="AZ674" i="3" s="1"/>
  <c r="CB674" i="3"/>
  <c r="CJ674" i="3" s="1"/>
  <c r="AM654" i="3"/>
  <c r="AZ654" i="3" s="1"/>
  <c r="CB654" i="3"/>
  <c r="CJ654" i="3" s="1"/>
  <c r="AM634" i="3"/>
  <c r="AZ634" i="3" s="1"/>
  <c r="CB634" i="3"/>
  <c r="CJ634" i="3" s="1"/>
  <c r="AM594" i="3"/>
  <c r="AZ594" i="3" s="1"/>
  <c r="CB594" i="3"/>
  <c r="CJ594" i="3" s="1"/>
  <c r="AM534" i="3"/>
  <c r="AZ534" i="3" s="1"/>
  <c r="CB534" i="3"/>
  <c r="CJ534" i="3" s="1"/>
  <c r="AM474" i="3"/>
  <c r="AZ474" i="3" s="1"/>
  <c r="CB474" i="3"/>
  <c r="CJ474" i="3" s="1"/>
  <c r="AM394" i="3"/>
  <c r="AZ394" i="3" s="1"/>
  <c r="CB394" i="3"/>
  <c r="CJ394" i="3" s="1"/>
  <c r="AM314" i="3"/>
  <c r="AZ314" i="3" s="1"/>
  <c r="CB314" i="3"/>
  <c r="CJ314" i="3" s="1"/>
  <c r="AM234" i="3"/>
  <c r="AZ234" i="3" s="1"/>
  <c r="CB234" i="3"/>
  <c r="CJ234" i="3" s="1"/>
  <c r="AM134" i="3"/>
  <c r="AZ134" i="3" s="1"/>
  <c r="CB134" i="3"/>
  <c r="CJ134" i="3" s="1"/>
  <c r="AM54" i="3"/>
  <c r="AZ54" i="3" s="1"/>
  <c r="CB54" i="3"/>
  <c r="CJ54" i="3" s="1"/>
  <c r="AM12" i="3"/>
  <c r="AZ12" i="3" s="1"/>
  <c r="CE12" i="3"/>
  <c r="CM12" i="3" s="1"/>
  <c r="AM2029" i="3"/>
  <c r="AZ2029" i="3" s="1"/>
  <c r="CB2029" i="3"/>
  <c r="CJ2029" i="3" s="1"/>
  <c r="AM2009" i="3"/>
  <c r="AZ2009" i="3" s="1"/>
  <c r="CB2009" i="3"/>
  <c r="CJ2009" i="3" s="1"/>
  <c r="AM1909" i="3"/>
  <c r="AZ1909" i="3" s="1"/>
  <c r="CB1909" i="3"/>
  <c r="CJ1909" i="3" s="1"/>
  <c r="AM1889" i="3"/>
  <c r="AZ1889" i="3" s="1"/>
  <c r="CB1889" i="3"/>
  <c r="CJ1889" i="3" s="1"/>
  <c r="AM1801" i="3"/>
  <c r="AZ1801" i="3" s="1"/>
  <c r="CD1801" i="3"/>
  <c r="CL1801" i="3" s="1"/>
  <c r="AM1789" i="3"/>
  <c r="AZ1789" i="3" s="1"/>
  <c r="CB1789" i="3"/>
  <c r="CJ1789" i="3" s="1"/>
  <c r="AM1769" i="3"/>
  <c r="AZ1769" i="3" s="1"/>
  <c r="CB1769" i="3"/>
  <c r="CJ1769" i="3" s="1"/>
  <c r="AM1749" i="3"/>
  <c r="AZ1749" i="3" s="1"/>
  <c r="CB1749" i="3"/>
  <c r="CJ1749" i="3" s="1"/>
  <c r="AM1709" i="3"/>
  <c r="AZ1709" i="3" s="1"/>
  <c r="CB1709" i="3"/>
  <c r="CJ1709" i="3" s="1"/>
  <c r="AM1681" i="3"/>
  <c r="AZ1681" i="3" s="1"/>
  <c r="CD1681" i="3"/>
  <c r="CL1681" i="3" s="1"/>
  <c r="AM1669" i="3"/>
  <c r="AZ1669" i="3" s="1"/>
  <c r="CB1669" i="3"/>
  <c r="CJ1669" i="3" s="1"/>
  <c r="AM1649" i="3"/>
  <c r="AZ1649" i="3" s="1"/>
  <c r="CB1649" i="3"/>
  <c r="CJ1649" i="3" s="1"/>
  <c r="AM1629" i="3"/>
  <c r="AZ1629" i="3" s="1"/>
  <c r="CB1629" i="3"/>
  <c r="CJ1629" i="3" s="1"/>
  <c r="AM1617" i="3"/>
  <c r="AZ1617" i="3" s="1"/>
  <c r="CE1617" i="3"/>
  <c r="CM1617" i="3" s="1"/>
  <c r="AM1569" i="3"/>
  <c r="AZ1569" i="3" s="1"/>
  <c r="CB1569" i="3"/>
  <c r="CJ1569" i="3" s="1"/>
  <c r="AM1549" i="3"/>
  <c r="AZ1549" i="3" s="1"/>
  <c r="CB1549" i="3"/>
  <c r="CJ1549" i="3" s="1"/>
  <c r="AM1529" i="3"/>
  <c r="AZ1529" i="3" s="1"/>
  <c r="CB1529" i="3"/>
  <c r="CJ1529" i="3" s="1"/>
  <c r="AM1509" i="3"/>
  <c r="AZ1509" i="3" s="1"/>
  <c r="CB1509" i="3"/>
  <c r="CJ1509" i="3" s="1"/>
  <c r="AM1489" i="3"/>
  <c r="AZ1489" i="3" s="1"/>
  <c r="CB1489" i="3"/>
  <c r="CJ1489" i="3" s="1"/>
  <c r="AM1469" i="3"/>
  <c r="AZ1469" i="3" s="1"/>
  <c r="CB1469" i="3"/>
  <c r="CJ1469" i="3" s="1"/>
  <c r="AM1429" i="3"/>
  <c r="AZ1429" i="3" s="1"/>
  <c r="CB1429" i="3"/>
  <c r="CJ1429" i="3" s="1"/>
  <c r="AM1409" i="3"/>
  <c r="AZ1409" i="3" s="1"/>
  <c r="CB1409" i="3"/>
  <c r="CJ1409" i="3" s="1"/>
  <c r="AM1329" i="3"/>
  <c r="AZ1329" i="3" s="1"/>
  <c r="CB1329" i="3"/>
  <c r="CJ1329" i="3" s="1"/>
  <c r="AM1309" i="3"/>
  <c r="AZ1309" i="3" s="1"/>
  <c r="CB1309" i="3"/>
  <c r="CJ1309" i="3" s="1"/>
  <c r="AM1189" i="3"/>
  <c r="AZ1189" i="3" s="1"/>
  <c r="CB1189" i="3"/>
  <c r="CJ1189" i="3" s="1"/>
  <c r="AM1061" i="3"/>
  <c r="AZ1061" i="3" s="1"/>
  <c r="CD1061" i="3"/>
  <c r="CL1061" i="3" s="1"/>
  <c r="AM1049" i="3"/>
  <c r="AZ1049" i="3" s="1"/>
  <c r="CB1049" i="3"/>
  <c r="CJ1049" i="3" s="1"/>
  <c r="AM989" i="3"/>
  <c r="AZ989" i="3" s="1"/>
  <c r="CB989" i="3"/>
  <c r="CJ989" i="3" s="1"/>
  <c r="AM969" i="3"/>
  <c r="AZ969" i="3" s="1"/>
  <c r="CB969" i="3"/>
  <c r="CJ969" i="3" s="1"/>
  <c r="AM929" i="3"/>
  <c r="AZ929" i="3" s="1"/>
  <c r="CB929" i="3"/>
  <c r="CJ929" i="3" s="1"/>
  <c r="AM869" i="3"/>
  <c r="AZ869" i="3" s="1"/>
  <c r="CB869" i="3"/>
  <c r="CJ869" i="3" s="1"/>
  <c r="AM849" i="3"/>
  <c r="AZ849" i="3" s="1"/>
  <c r="CB849" i="3"/>
  <c r="CJ849" i="3" s="1"/>
  <c r="AM769" i="3"/>
  <c r="AZ769" i="3" s="1"/>
  <c r="CB769" i="3"/>
  <c r="CJ769" i="3" s="1"/>
  <c r="AM729" i="3"/>
  <c r="AZ729" i="3" s="1"/>
  <c r="CB729" i="3"/>
  <c r="CJ729" i="3" s="1"/>
  <c r="AM689" i="3"/>
  <c r="AZ689" i="3" s="1"/>
  <c r="CB689" i="3"/>
  <c r="CJ689" i="3" s="1"/>
  <c r="AM677" i="3"/>
  <c r="AZ677" i="3" s="1"/>
  <c r="CE677" i="3"/>
  <c r="CM677" i="3" s="1"/>
  <c r="AM649" i="3"/>
  <c r="AZ649" i="3" s="1"/>
  <c r="CB649" i="3"/>
  <c r="CJ649" i="3" s="1"/>
  <c r="AM629" i="3"/>
  <c r="AZ629" i="3" s="1"/>
  <c r="CB629" i="3"/>
  <c r="CJ629" i="3" s="1"/>
  <c r="AM609" i="3"/>
  <c r="AZ609" i="3" s="1"/>
  <c r="CB609" i="3"/>
  <c r="CJ609" i="3" s="1"/>
  <c r="AM569" i="3"/>
  <c r="AZ569" i="3" s="1"/>
  <c r="CB569" i="3"/>
  <c r="CJ569" i="3" s="1"/>
  <c r="AM549" i="3"/>
  <c r="AZ549" i="3" s="1"/>
  <c r="CB549" i="3"/>
  <c r="CJ549" i="3" s="1"/>
  <c r="AM529" i="3"/>
  <c r="AZ529" i="3" s="1"/>
  <c r="CB529" i="3"/>
  <c r="CJ529" i="3" s="1"/>
  <c r="AM509" i="3"/>
  <c r="AZ509" i="3" s="1"/>
  <c r="CB509" i="3"/>
  <c r="CJ509" i="3" s="1"/>
  <c r="AM489" i="3"/>
  <c r="AZ489" i="3" s="1"/>
  <c r="CB489" i="3"/>
  <c r="CJ489" i="3" s="1"/>
  <c r="AM469" i="3"/>
  <c r="AZ469" i="3" s="1"/>
  <c r="CB469" i="3"/>
  <c r="CJ469" i="3" s="1"/>
  <c r="AM449" i="3"/>
  <c r="AZ449" i="3" s="1"/>
  <c r="CB449" i="3"/>
  <c r="CJ449" i="3" s="1"/>
  <c r="AM409" i="3"/>
  <c r="AZ409" i="3" s="1"/>
  <c r="CB409" i="3"/>
  <c r="CJ409" i="3" s="1"/>
  <c r="AM389" i="3"/>
  <c r="AZ389" i="3" s="1"/>
  <c r="CB389" i="3"/>
  <c r="CJ389" i="3" s="1"/>
  <c r="AM349" i="3"/>
  <c r="AZ349" i="3" s="1"/>
  <c r="CB349" i="3"/>
  <c r="CJ349" i="3" s="1"/>
  <c r="CC305" i="3"/>
  <c r="CK305" i="3" s="1"/>
  <c r="AM289" i="3"/>
  <c r="AZ289" i="3" s="1"/>
  <c r="CB289" i="3"/>
  <c r="CJ289" i="3" s="1"/>
  <c r="AM269" i="3"/>
  <c r="AZ269" i="3" s="1"/>
  <c r="CB269" i="3"/>
  <c r="CJ269" i="3" s="1"/>
  <c r="AM261" i="3"/>
  <c r="AZ261" i="3" s="1"/>
  <c r="CD261" i="3"/>
  <c r="CL261" i="3" s="1"/>
  <c r="AM249" i="3"/>
  <c r="AZ249" i="3" s="1"/>
  <c r="CB249" i="3"/>
  <c r="CJ249" i="3" s="1"/>
  <c r="AM209" i="3"/>
  <c r="AZ209" i="3" s="1"/>
  <c r="CB209" i="3"/>
  <c r="CJ209" i="3" s="1"/>
  <c r="AM189" i="3"/>
  <c r="AZ189" i="3" s="1"/>
  <c r="CB189" i="3"/>
  <c r="CJ189" i="3" s="1"/>
  <c r="AM169" i="3"/>
  <c r="AZ169" i="3" s="1"/>
  <c r="CB169" i="3"/>
  <c r="CJ169" i="3" s="1"/>
  <c r="AM149" i="3"/>
  <c r="AZ149" i="3" s="1"/>
  <c r="CB149" i="3"/>
  <c r="CJ149" i="3" s="1"/>
  <c r="AM109" i="3"/>
  <c r="AZ109" i="3" s="1"/>
  <c r="CB109" i="3"/>
  <c r="CJ109" i="3" s="1"/>
  <c r="AM49" i="3"/>
  <c r="AZ49" i="3" s="1"/>
  <c r="CB49" i="3"/>
  <c r="CJ49" i="3" s="1"/>
  <c r="AM29" i="3"/>
  <c r="AZ29" i="3" s="1"/>
  <c r="CB29" i="3"/>
  <c r="CJ29" i="3" s="1"/>
  <c r="AM1848" i="3"/>
  <c r="CA1848" i="3"/>
  <c r="CI1848" i="3" s="1"/>
  <c r="AM1768" i="3"/>
  <c r="CA1768" i="3"/>
  <c r="CI1768" i="3" s="1"/>
  <c r="AM1648" i="3"/>
  <c r="CA1648" i="3"/>
  <c r="CI1648" i="3" s="1"/>
  <c r="AM1248" i="3"/>
  <c r="AZ1248" i="3" s="1"/>
  <c r="CA1248" i="3"/>
  <c r="CI1248" i="3" s="1"/>
  <c r="AM1108" i="3"/>
  <c r="CA1108" i="3"/>
  <c r="CI1108" i="3" s="1"/>
  <c r="AM768" i="3"/>
  <c r="AZ768" i="3" s="1"/>
  <c r="CA768" i="3"/>
  <c r="CI768" i="3" s="1"/>
  <c r="AM648" i="3"/>
  <c r="AZ648" i="3" s="1"/>
  <c r="CA648" i="3"/>
  <c r="CI648" i="3" s="1"/>
  <c r="AM228" i="3"/>
  <c r="CA228" i="3"/>
  <c r="CI228" i="3" s="1"/>
  <c r="AM208" i="3"/>
  <c r="CA208" i="3"/>
  <c r="CI208" i="3" s="1"/>
  <c r="AM188" i="3"/>
  <c r="AZ188" i="3" s="1"/>
  <c r="CA188" i="3"/>
  <c r="CI188" i="3" s="1"/>
  <c r="AM168" i="3"/>
  <c r="CA168" i="3"/>
  <c r="CI168" i="3" s="1"/>
  <c r="AM148" i="3"/>
  <c r="CA148" i="3"/>
  <c r="CI148" i="3" s="1"/>
  <c r="AM1843" i="3"/>
  <c r="CA1843" i="3"/>
  <c r="CI1843" i="3" s="1"/>
  <c r="AM1723" i="3"/>
  <c r="CA1723" i="3"/>
  <c r="CI1723" i="3" s="1"/>
  <c r="AM1703" i="3"/>
  <c r="CA1703" i="3"/>
  <c r="CI1703" i="3" s="1"/>
  <c r="AM1683" i="3"/>
  <c r="CA1683" i="3"/>
  <c r="CI1683" i="3" s="1"/>
  <c r="AM1623" i="3"/>
  <c r="CA1623" i="3"/>
  <c r="CI1623" i="3" s="1"/>
  <c r="AM1603" i="3"/>
  <c r="CA1603" i="3"/>
  <c r="CI1603" i="3" s="1"/>
  <c r="AM1443" i="3"/>
  <c r="CA1443" i="3"/>
  <c r="CI1443" i="3" s="1"/>
  <c r="AM1103" i="3"/>
  <c r="CA1103" i="3"/>
  <c r="CI1103" i="3" s="1"/>
  <c r="AM1063" i="3"/>
  <c r="CA1063" i="3"/>
  <c r="CI1063" i="3" s="1"/>
  <c r="AM663" i="3"/>
  <c r="AZ663" i="3" s="1"/>
  <c r="CA663" i="3"/>
  <c r="CI663" i="3" s="1"/>
  <c r="AM643" i="3"/>
  <c r="AZ643" i="3" s="1"/>
  <c r="CA643" i="3"/>
  <c r="CI643" i="3" s="1"/>
  <c r="AM603" i="3"/>
  <c r="AZ603" i="3" s="1"/>
  <c r="CA603" i="3"/>
  <c r="CI603" i="3" s="1"/>
  <c r="AM583" i="3"/>
  <c r="CA583" i="3"/>
  <c r="CI583" i="3" s="1"/>
  <c r="AM223" i="3"/>
  <c r="CA223" i="3"/>
  <c r="CI223" i="3" s="1"/>
  <c r="AM183" i="3"/>
  <c r="CA183" i="3"/>
  <c r="CI183" i="3" s="1"/>
  <c r="AM163" i="3"/>
  <c r="CA163" i="3"/>
  <c r="CI163" i="3" s="1"/>
  <c r="AM143" i="3"/>
  <c r="CA143" i="3"/>
  <c r="CI143" i="3" s="1"/>
  <c r="AM103" i="3"/>
  <c r="CA103" i="3"/>
  <c r="CI103" i="3" s="1"/>
  <c r="AM83" i="3"/>
  <c r="CA83" i="3"/>
  <c r="CI83" i="3" s="1"/>
  <c r="AM63" i="3"/>
  <c r="CA63" i="3"/>
  <c r="CI63" i="3" s="1"/>
  <c r="AM1748" i="3"/>
  <c r="CA1748" i="3"/>
  <c r="CI1748" i="3" s="1"/>
  <c r="AM1058" i="3"/>
  <c r="CA1058" i="3"/>
  <c r="CI1058" i="3" s="1"/>
  <c r="AM798" i="3"/>
  <c r="AZ798" i="3" s="1"/>
  <c r="CA798" i="3"/>
  <c r="CI798" i="3" s="1"/>
  <c r="AM718" i="3"/>
  <c r="AZ718" i="3" s="1"/>
  <c r="CA718" i="3"/>
  <c r="CI718" i="3" s="1"/>
  <c r="AM678" i="3"/>
  <c r="AZ678" i="3" s="1"/>
  <c r="CA678" i="3"/>
  <c r="CI678" i="3" s="1"/>
  <c r="AM658" i="3"/>
  <c r="AZ658" i="3" s="1"/>
  <c r="CA658" i="3"/>
  <c r="CI658" i="3" s="1"/>
  <c r="AM638" i="3"/>
  <c r="AZ638" i="3" s="1"/>
  <c r="CA638" i="3"/>
  <c r="CI638" i="3" s="1"/>
  <c r="AM578" i="3"/>
  <c r="CA578" i="3"/>
  <c r="CI578" i="3" s="1"/>
  <c r="AM438" i="3"/>
  <c r="CA438" i="3"/>
  <c r="CI438" i="3" s="1"/>
  <c r="AM258" i="3"/>
  <c r="CA258" i="3"/>
  <c r="CI258" i="3" s="1"/>
  <c r="AM218" i="3"/>
  <c r="CA218" i="3"/>
  <c r="CI218" i="3" s="1"/>
  <c r="AM198" i="3"/>
  <c r="CA198" i="3"/>
  <c r="CI198" i="3" s="1"/>
  <c r="AM178" i="3"/>
  <c r="CA178" i="3"/>
  <c r="CI178" i="3" s="1"/>
  <c r="AM158" i="3"/>
  <c r="CA158" i="3"/>
  <c r="CI158" i="3" s="1"/>
  <c r="AM98" i="3"/>
  <c r="CA98" i="3"/>
  <c r="CI98" i="3" s="1"/>
  <c r="AM1868" i="3"/>
  <c r="CA1868" i="3"/>
  <c r="CI1868" i="3" s="1"/>
  <c r="AM1708" i="3"/>
  <c r="CA1708" i="3"/>
  <c r="CI1708" i="3" s="1"/>
  <c r="AM1403" i="3"/>
  <c r="AZ1403" i="3" s="1"/>
  <c r="CA1403" i="3"/>
  <c r="CI1403" i="3" s="1"/>
  <c r="AM1998" i="3"/>
  <c r="CA1998" i="3"/>
  <c r="CI1998" i="3" s="1"/>
  <c r="AM1898" i="3"/>
  <c r="CA1898" i="3"/>
  <c r="CI1898" i="3" s="1"/>
  <c r="AM1818" i="3"/>
  <c r="CA1818" i="3"/>
  <c r="CI1818" i="3" s="1"/>
  <c r="AM1798" i="3"/>
  <c r="CA1798" i="3"/>
  <c r="CI1798" i="3" s="1"/>
  <c r="AM1718" i="3"/>
  <c r="CA1718" i="3"/>
  <c r="CI1718" i="3" s="1"/>
  <c r="AM1678" i="3"/>
  <c r="CA1678" i="3"/>
  <c r="CI1678" i="3" s="1"/>
  <c r="AM1618" i="3"/>
  <c r="AZ1618" i="3" s="1"/>
  <c r="CA1618" i="3"/>
  <c r="CI1618" i="3" s="1"/>
  <c r="AM1518" i="3"/>
  <c r="CA1518" i="3"/>
  <c r="CI1518" i="3" s="1"/>
  <c r="AM8" i="3"/>
  <c r="CA8" i="3"/>
  <c r="CI8" i="3" s="1"/>
  <c r="AM2013" i="3"/>
  <c r="CA2013" i="3"/>
  <c r="CI2013" i="3" s="1"/>
  <c r="AM1853" i="3"/>
  <c r="CA1853" i="3"/>
  <c r="CI1853" i="3" s="1"/>
  <c r="AM1773" i="3"/>
  <c r="CA1773" i="3"/>
  <c r="CI1773" i="3" s="1"/>
  <c r="AM1753" i="3"/>
  <c r="CA1753" i="3"/>
  <c r="CI1753" i="3" s="1"/>
  <c r="AM1693" i="3"/>
  <c r="CA1693" i="3"/>
  <c r="CI1693" i="3" s="1"/>
  <c r="AM1673" i="3"/>
  <c r="CA1673" i="3"/>
  <c r="CI1673" i="3" s="1"/>
  <c r="AM1573" i="3"/>
  <c r="CA1573" i="3"/>
  <c r="CI1573" i="3" s="1"/>
  <c r="AM1533" i="3"/>
  <c r="CA1533" i="3"/>
  <c r="CI1533" i="3" s="1"/>
  <c r="AM1493" i="3"/>
  <c r="CA1493" i="3"/>
  <c r="CI1493" i="3" s="1"/>
  <c r="AM1453" i="3"/>
  <c r="CA1453" i="3"/>
  <c r="CI1453" i="3" s="1"/>
  <c r="AM1153" i="3"/>
  <c r="CA1153" i="3"/>
  <c r="CI1153" i="3" s="1"/>
  <c r="AM1113" i="3"/>
  <c r="CA1113" i="3"/>
  <c r="CI1113" i="3" s="1"/>
  <c r="AM673" i="3"/>
  <c r="AZ673" i="3" s="1"/>
  <c r="CA673" i="3"/>
  <c r="CI673" i="3" s="1"/>
  <c r="AM653" i="3"/>
  <c r="AZ653" i="3" s="1"/>
  <c r="CA653" i="3"/>
  <c r="CI653" i="3" s="1"/>
  <c r="AM633" i="3"/>
  <c r="AZ633" i="3" s="1"/>
  <c r="CA633" i="3"/>
  <c r="CI633" i="3" s="1"/>
  <c r="AM473" i="3"/>
  <c r="CA473" i="3"/>
  <c r="CI473" i="3" s="1"/>
  <c r="AM453" i="3"/>
  <c r="CA453" i="3"/>
  <c r="CI453" i="3" s="1"/>
  <c r="AM353" i="3"/>
  <c r="CA353" i="3"/>
  <c r="CI353" i="3" s="1"/>
  <c r="AM273" i="3"/>
  <c r="CA273" i="3"/>
  <c r="CI273" i="3" s="1"/>
  <c r="AM213" i="3"/>
  <c r="CA213" i="3"/>
  <c r="CI213" i="3" s="1"/>
  <c r="AM193" i="3"/>
  <c r="CA193" i="3"/>
  <c r="CI193" i="3" s="1"/>
  <c r="AM173" i="3"/>
  <c r="CA173" i="3"/>
  <c r="CI173" i="3" s="1"/>
  <c r="AM133" i="3"/>
  <c r="CA133" i="3"/>
  <c r="CI133" i="3" s="1"/>
  <c r="AM73" i="3"/>
  <c r="CA73" i="3"/>
  <c r="CI73" i="3" s="1"/>
  <c r="AP959" i="3"/>
  <c r="BC959" i="3" s="1"/>
  <c r="AO959" i="3"/>
  <c r="BB959" i="3" s="1"/>
  <c r="AN959" i="3"/>
  <c r="BA959" i="3" s="1"/>
  <c r="AP739" i="3"/>
  <c r="BC739" i="3" s="1"/>
  <c r="AO739" i="3"/>
  <c r="BB739" i="3" s="1"/>
  <c r="AN739" i="3"/>
  <c r="BA739" i="3" s="1"/>
  <c r="AP699" i="3"/>
  <c r="BC699" i="3" s="1"/>
  <c r="AO699" i="3"/>
  <c r="BB699" i="3" s="1"/>
  <c r="AN699" i="3"/>
  <c r="BA699" i="3" s="1"/>
  <c r="AP663" i="3"/>
  <c r="BC663" i="3" s="1"/>
  <c r="AO663" i="3"/>
  <c r="BB663" i="3" s="1"/>
  <c r="AN663" i="3"/>
  <c r="BA663" i="3" s="1"/>
  <c r="AP639" i="3"/>
  <c r="BC639" i="3" s="1"/>
  <c r="AO639" i="3"/>
  <c r="BB639" i="3" s="1"/>
  <c r="AN639" i="3"/>
  <c r="BA639" i="3" s="1"/>
  <c r="AP599" i="3"/>
  <c r="BC599" i="3" s="1"/>
  <c r="AO599" i="3"/>
  <c r="BB599" i="3" s="1"/>
  <c r="AN599" i="3"/>
  <c r="BA599" i="3" s="1"/>
  <c r="AP583" i="3"/>
  <c r="BC583" i="3" s="1"/>
  <c r="AO583" i="3"/>
  <c r="BB583" i="3" s="1"/>
  <c r="AN583" i="3"/>
  <c r="BA583" i="3" s="1"/>
  <c r="AP259" i="3"/>
  <c r="BC259" i="3" s="1"/>
  <c r="AO259" i="3"/>
  <c r="BB259" i="3" s="1"/>
  <c r="AN259" i="3"/>
  <c r="BA259" i="3" s="1"/>
  <c r="AP219" i="3"/>
  <c r="BC219" i="3" s="1"/>
  <c r="AO219" i="3"/>
  <c r="BB219" i="3" s="1"/>
  <c r="AN219" i="3"/>
  <c r="BA219" i="3" s="1"/>
  <c r="AP183" i="3"/>
  <c r="BC183" i="3" s="1"/>
  <c r="AO183" i="3"/>
  <c r="BB183" i="3" s="1"/>
  <c r="AN183" i="3"/>
  <c r="BA183" i="3" s="1"/>
  <c r="AP159" i="3"/>
  <c r="BC159" i="3" s="1"/>
  <c r="AO159" i="3"/>
  <c r="BB159" i="3" s="1"/>
  <c r="AN159" i="3"/>
  <c r="BA159" i="3" s="1"/>
  <c r="AP143" i="3"/>
  <c r="BC143" i="3" s="1"/>
  <c r="AO143" i="3"/>
  <c r="BB143" i="3" s="1"/>
  <c r="AN143" i="3"/>
  <c r="BA143" i="3" s="1"/>
  <c r="AP119" i="3"/>
  <c r="BC119" i="3" s="1"/>
  <c r="AO119" i="3"/>
  <c r="BB119" i="3" s="1"/>
  <c r="AN119" i="3"/>
  <c r="BA119" i="3" s="1"/>
  <c r="AP103" i="3"/>
  <c r="BC103" i="3" s="1"/>
  <c r="AO103" i="3"/>
  <c r="BB103" i="3" s="1"/>
  <c r="AN103" i="3"/>
  <c r="BA103" i="3" s="1"/>
  <c r="AP63" i="3"/>
  <c r="BC63" i="3" s="1"/>
  <c r="AO63" i="3"/>
  <c r="BB63" i="3" s="1"/>
  <c r="AN63" i="3"/>
  <c r="BA63" i="3" s="1"/>
  <c r="AP35" i="3"/>
  <c r="BC35" i="3" s="1"/>
  <c r="AO35" i="3"/>
  <c r="BB35" i="3" s="1"/>
  <c r="AN35" i="3"/>
  <c r="BA35" i="3" s="1"/>
  <c r="AP9" i="3"/>
  <c r="BC9" i="3" s="1"/>
  <c r="AO9" i="3"/>
  <c r="BB9" i="3" s="1"/>
  <c r="AN9" i="3"/>
  <c r="BA9" i="3" s="1"/>
  <c r="AO2014" i="3"/>
  <c r="BB2014" i="3" s="1"/>
  <c r="AP2014" i="3"/>
  <c r="BC2014" i="3" s="1"/>
  <c r="AN2014" i="3"/>
  <c r="BA2014" i="3" s="1"/>
  <c r="AO1998" i="3"/>
  <c r="BB1998" i="3" s="1"/>
  <c r="AP1998" i="3"/>
  <c r="BC1998" i="3" s="1"/>
  <c r="AN1998" i="3"/>
  <c r="BA1998" i="3" s="1"/>
  <c r="AP1898" i="3"/>
  <c r="BC1898" i="3" s="1"/>
  <c r="AO1898" i="3"/>
  <c r="BB1898" i="3" s="1"/>
  <c r="AN1898" i="3"/>
  <c r="BA1898" i="3" s="1"/>
  <c r="AP1814" i="3"/>
  <c r="BC1814" i="3" s="1"/>
  <c r="AO1814" i="3"/>
  <c r="BB1814" i="3" s="1"/>
  <c r="AN1814" i="3"/>
  <c r="BA1814" i="3" s="1"/>
  <c r="AP1798" i="3"/>
  <c r="BC1798" i="3" s="1"/>
  <c r="AO1798" i="3"/>
  <c r="BB1798" i="3" s="1"/>
  <c r="AN1798" i="3"/>
  <c r="BA1798" i="3" s="1"/>
  <c r="AO1774" i="3"/>
  <c r="BB1774" i="3" s="1"/>
  <c r="AP1774" i="3"/>
  <c r="BC1774" i="3" s="1"/>
  <c r="AN1774" i="3"/>
  <c r="BA1774" i="3" s="1"/>
  <c r="AP1718" i="3"/>
  <c r="BC1718" i="3" s="1"/>
  <c r="AO1718" i="3"/>
  <c r="BB1718" i="3" s="1"/>
  <c r="AN1718" i="3"/>
  <c r="BA1718" i="3" s="1"/>
  <c r="AO1614" i="3"/>
  <c r="BB1614" i="3" s="1"/>
  <c r="AP1614" i="3"/>
  <c r="BC1614" i="3" s="1"/>
  <c r="AN1614" i="3"/>
  <c r="BA1614" i="3" s="1"/>
  <c r="AP1574" i="3"/>
  <c r="BC1574" i="3" s="1"/>
  <c r="AO1574" i="3"/>
  <c r="BB1574" i="3" s="1"/>
  <c r="AN1574" i="3"/>
  <c r="BA1574" i="3" s="1"/>
  <c r="AO1534" i="3"/>
  <c r="BB1534" i="3" s="1"/>
  <c r="AP1534" i="3"/>
  <c r="BC1534" i="3" s="1"/>
  <c r="AN1534" i="3"/>
  <c r="BA1534" i="3" s="1"/>
  <c r="AP1494" i="3"/>
  <c r="BC1494" i="3" s="1"/>
  <c r="AO1494" i="3"/>
  <c r="BB1494" i="3" s="1"/>
  <c r="AN1494" i="3"/>
  <c r="BA1494" i="3" s="1"/>
  <c r="AP1254" i="3"/>
  <c r="BC1254" i="3" s="1"/>
  <c r="AO1254" i="3"/>
  <c r="BB1254" i="3" s="1"/>
  <c r="AN1254" i="3"/>
  <c r="BA1254" i="3" s="1"/>
  <c r="AP1134" i="3"/>
  <c r="BC1134" i="3" s="1"/>
  <c r="AO1134" i="3"/>
  <c r="BB1134" i="3" s="1"/>
  <c r="AN1134" i="3"/>
  <c r="BA1134" i="3" s="1"/>
  <c r="AP1066" i="3"/>
  <c r="BC1066" i="3" s="1"/>
  <c r="AO1066" i="3"/>
  <c r="BB1066" i="3" s="1"/>
  <c r="AN1066" i="3"/>
  <c r="BA1066" i="3" s="1"/>
  <c r="AP1058" i="3"/>
  <c r="BC1058" i="3" s="1"/>
  <c r="AO1058" i="3"/>
  <c r="BB1058" i="3" s="1"/>
  <c r="AN1058" i="3"/>
  <c r="BA1058" i="3" s="1"/>
  <c r="AP718" i="3"/>
  <c r="BC718" i="3" s="1"/>
  <c r="AO718" i="3"/>
  <c r="BB718" i="3" s="1"/>
  <c r="AN718" i="3"/>
  <c r="BA718" i="3" s="1"/>
  <c r="AP678" i="3"/>
  <c r="BC678" i="3" s="1"/>
  <c r="AO678" i="3"/>
  <c r="BB678" i="3" s="1"/>
  <c r="AN678" i="3"/>
  <c r="BA678" i="3" s="1"/>
  <c r="AP654" i="3"/>
  <c r="BC654" i="3" s="1"/>
  <c r="AO654" i="3"/>
  <c r="BB654" i="3" s="1"/>
  <c r="AN654" i="3"/>
  <c r="BA654" i="3" s="1"/>
  <c r="AP638" i="3"/>
  <c r="BC638" i="3" s="1"/>
  <c r="AO638" i="3"/>
  <c r="BB638" i="3" s="1"/>
  <c r="AN638" i="3"/>
  <c r="BA638" i="3" s="1"/>
  <c r="AP594" i="3"/>
  <c r="BC594" i="3" s="1"/>
  <c r="AO594" i="3"/>
  <c r="BB594" i="3" s="1"/>
  <c r="AN594" i="3"/>
  <c r="BA594" i="3" s="1"/>
  <c r="AP578" i="3"/>
  <c r="BC578" i="3" s="1"/>
  <c r="AO578" i="3"/>
  <c r="BB578" i="3" s="1"/>
  <c r="AN578" i="3"/>
  <c r="BA578" i="3" s="1"/>
  <c r="AP438" i="3"/>
  <c r="BC438" i="3" s="1"/>
  <c r="AO438" i="3"/>
  <c r="BB438" i="3" s="1"/>
  <c r="AN438" i="3"/>
  <c r="BA438" i="3" s="1"/>
  <c r="AP198" i="3"/>
  <c r="BC198" i="3" s="1"/>
  <c r="AO198" i="3"/>
  <c r="BB198" i="3" s="1"/>
  <c r="AN198" i="3"/>
  <c r="BA198" i="3" s="1"/>
  <c r="AP178" i="3"/>
  <c r="BC178" i="3" s="1"/>
  <c r="AO178" i="3"/>
  <c r="BB178" i="3" s="1"/>
  <c r="AN178" i="3"/>
  <c r="BA178" i="3" s="1"/>
  <c r="AP158" i="3"/>
  <c r="BC158" i="3" s="1"/>
  <c r="AO158" i="3"/>
  <c r="BB158" i="3" s="1"/>
  <c r="AN158" i="3"/>
  <c r="BA158" i="3" s="1"/>
  <c r="AP134" i="3"/>
  <c r="BC134" i="3" s="1"/>
  <c r="AO134" i="3"/>
  <c r="BB134" i="3" s="1"/>
  <c r="AN134" i="3"/>
  <c r="BA134" i="3" s="1"/>
  <c r="AP54" i="3"/>
  <c r="BC54" i="3" s="1"/>
  <c r="AO54" i="3"/>
  <c r="BB54" i="3" s="1"/>
  <c r="AN54" i="3"/>
  <c r="BA54" i="3" s="1"/>
  <c r="AP12" i="3"/>
  <c r="BC12" i="3" s="1"/>
  <c r="AN12" i="3"/>
  <c r="BA12" i="3" s="1"/>
  <c r="AO12" i="3"/>
  <c r="BB12" i="3" s="1"/>
  <c r="AP2029" i="3"/>
  <c r="BC2029" i="3" s="1"/>
  <c r="AO2029" i="3"/>
  <c r="BB2029" i="3" s="1"/>
  <c r="AN2029" i="3"/>
  <c r="BA2029" i="3" s="1"/>
  <c r="AP2013" i="3"/>
  <c r="BC2013" i="3" s="1"/>
  <c r="AO2013" i="3"/>
  <c r="BB2013" i="3" s="1"/>
  <c r="AN2013" i="3"/>
  <c r="BA2013" i="3" s="1"/>
  <c r="AP11" i="3"/>
  <c r="BC11" i="3" s="1"/>
  <c r="AO11" i="3"/>
  <c r="BB11" i="3" s="1"/>
  <c r="AN11" i="3"/>
  <c r="BA11" i="3" s="1"/>
  <c r="AP1944" i="3"/>
  <c r="BC1944" i="3" s="1"/>
  <c r="AO1944" i="3"/>
  <c r="BB1944" i="3" s="1"/>
  <c r="AN1944" i="3"/>
  <c r="BA1944" i="3" s="1"/>
  <c r="AP1884" i="3"/>
  <c r="BC1884" i="3" s="1"/>
  <c r="AO1884" i="3"/>
  <c r="BB1884" i="3" s="1"/>
  <c r="AN1884" i="3"/>
  <c r="BA1884" i="3" s="1"/>
  <c r="AP1868" i="3"/>
  <c r="BC1868" i="3" s="1"/>
  <c r="AO1868" i="3"/>
  <c r="BB1868" i="3" s="1"/>
  <c r="AN1868" i="3"/>
  <c r="BA1868" i="3" s="1"/>
  <c r="AP1848" i="3"/>
  <c r="BC1848" i="3" s="1"/>
  <c r="AO1848" i="3"/>
  <c r="BB1848" i="3" s="1"/>
  <c r="AN1848" i="3"/>
  <c r="BA1848" i="3" s="1"/>
  <c r="AP1824" i="3"/>
  <c r="BC1824" i="3" s="1"/>
  <c r="AO1824" i="3"/>
  <c r="BB1824" i="3" s="1"/>
  <c r="AN1824" i="3"/>
  <c r="BA1824" i="3" s="1"/>
  <c r="AP1768" i="3"/>
  <c r="BC1768" i="3" s="1"/>
  <c r="AO1768" i="3"/>
  <c r="BB1768" i="3" s="1"/>
  <c r="AN1768" i="3"/>
  <c r="BA1768" i="3" s="1"/>
  <c r="AP1748" i="3"/>
  <c r="BC1748" i="3" s="1"/>
  <c r="AO1748" i="3"/>
  <c r="BB1748" i="3" s="1"/>
  <c r="AN1748" i="3"/>
  <c r="BA1748" i="3" s="1"/>
  <c r="AP1724" i="3"/>
  <c r="BC1724" i="3" s="1"/>
  <c r="AO1724" i="3"/>
  <c r="BB1724" i="3" s="1"/>
  <c r="AN1724" i="3"/>
  <c r="BA1724" i="3" s="1"/>
  <c r="AP1708" i="3"/>
  <c r="BC1708" i="3" s="1"/>
  <c r="AO1708" i="3"/>
  <c r="BB1708" i="3" s="1"/>
  <c r="AN1708" i="3"/>
  <c r="BA1708" i="3" s="1"/>
  <c r="AP1704" i="3"/>
  <c r="BC1704" i="3" s="1"/>
  <c r="AO1704" i="3"/>
  <c r="BB1704" i="3" s="1"/>
  <c r="AN1704" i="3"/>
  <c r="BA1704" i="3" s="1"/>
  <c r="AP1696" i="3"/>
  <c r="BC1696" i="3" s="1"/>
  <c r="AO1696" i="3"/>
  <c r="BB1696" i="3" s="1"/>
  <c r="AN1696" i="3"/>
  <c r="BA1696" i="3" s="1"/>
  <c r="AP1676" i="3"/>
  <c r="BC1676" i="3" s="1"/>
  <c r="AO1676" i="3"/>
  <c r="BB1676" i="3" s="1"/>
  <c r="AN1676" i="3"/>
  <c r="BA1676" i="3" s="1"/>
  <c r="AP1648" i="3"/>
  <c r="BC1648" i="3" s="1"/>
  <c r="AO1648" i="3"/>
  <c r="BB1648" i="3" s="1"/>
  <c r="AN1648" i="3"/>
  <c r="BA1648" i="3" s="1"/>
  <c r="AP1624" i="3"/>
  <c r="BC1624" i="3" s="1"/>
  <c r="AO1624" i="3"/>
  <c r="BB1624" i="3" s="1"/>
  <c r="AN1624" i="3"/>
  <c r="BA1624" i="3" s="1"/>
  <c r="AP1616" i="3"/>
  <c r="BC1616" i="3" s="1"/>
  <c r="AO1616" i="3"/>
  <c r="BB1616" i="3" s="1"/>
  <c r="AN1616" i="3"/>
  <c r="BA1616" i="3" s="1"/>
  <c r="AP1604" i="3"/>
  <c r="BC1604" i="3" s="1"/>
  <c r="AO1604" i="3"/>
  <c r="BB1604" i="3" s="1"/>
  <c r="AN1604" i="3"/>
  <c r="BA1604" i="3" s="1"/>
  <c r="AP1584" i="3"/>
  <c r="BC1584" i="3" s="1"/>
  <c r="AO1584" i="3"/>
  <c r="BB1584" i="3" s="1"/>
  <c r="AN1584" i="3"/>
  <c r="BA1584" i="3" s="1"/>
  <c r="AP1524" i="3"/>
  <c r="BC1524" i="3" s="1"/>
  <c r="AN1524" i="3"/>
  <c r="BA1524" i="3" s="1"/>
  <c r="AO1524" i="3"/>
  <c r="BB1524" i="3" s="1"/>
  <c r="AP1520" i="3"/>
  <c r="BC1520" i="3" s="1"/>
  <c r="AO1520" i="3"/>
  <c r="BB1520" i="3" s="1"/>
  <c r="AN1520" i="3"/>
  <c r="BA1520" i="3" s="1"/>
  <c r="AP1484" i="3"/>
  <c r="BC1484" i="3" s="1"/>
  <c r="AO1484" i="3"/>
  <c r="BB1484" i="3" s="1"/>
  <c r="AN1484" i="3"/>
  <c r="BA1484" i="3" s="1"/>
  <c r="AP1456" i="3"/>
  <c r="BC1456" i="3" s="1"/>
  <c r="AO1456" i="3"/>
  <c r="BB1456" i="3" s="1"/>
  <c r="AN1456" i="3"/>
  <c r="BA1456" i="3" s="1"/>
  <c r="AP1444" i="3"/>
  <c r="BC1444" i="3" s="1"/>
  <c r="AO1444" i="3"/>
  <c r="BB1444" i="3" s="1"/>
  <c r="AN1444" i="3"/>
  <c r="BA1444" i="3" s="1"/>
  <c r="AP1324" i="3"/>
  <c r="BC1324" i="3" s="1"/>
  <c r="AO1324" i="3"/>
  <c r="BB1324" i="3" s="1"/>
  <c r="AN1324" i="3"/>
  <c r="BA1324" i="3" s="1"/>
  <c r="AP1248" i="3"/>
  <c r="BC1248" i="3" s="1"/>
  <c r="AO1248" i="3"/>
  <c r="BB1248" i="3" s="1"/>
  <c r="AN1248" i="3"/>
  <c r="BA1248" i="3" s="1"/>
  <c r="AP1224" i="3"/>
  <c r="BC1224" i="3" s="1"/>
  <c r="AO1224" i="3"/>
  <c r="BB1224" i="3" s="1"/>
  <c r="AN1224" i="3"/>
  <c r="BA1224" i="3" s="1"/>
  <c r="AO1156" i="3"/>
  <c r="BB1156" i="3" s="1"/>
  <c r="AP1156" i="3"/>
  <c r="BC1156" i="3" s="1"/>
  <c r="AN1156" i="3"/>
  <c r="BA1156" i="3" s="1"/>
  <c r="AP1144" i="3"/>
  <c r="BC1144" i="3" s="1"/>
  <c r="AO1144" i="3"/>
  <c r="BB1144" i="3" s="1"/>
  <c r="AN1144" i="3"/>
  <c r="BA1144" i="3" s="1"/>
  <c r="AO1108" i="3"/>
  <c r="BB1108" i="3" s="1"/>
  <c r="AP1108" i="3"/>
  <c r="BC1108" i="3" s="1"/>
  <c r="AN1108" i="3"/>
  <c r="BA1108" i="3" s="1"/>
  <c r="AP1064" i="3"/>
  <c r="BC1064" i="3" s="1"/>
  <c r="AO1064" i="3"/>
  <c r="BB1064" i="3" s="1"/>
  <c r="AN1064" i="3"/>
  <c r="BA1064" i="3" s="1"/>
  <c r="AP984" i="3"/>
  <c r="BC984" i="3" s="1"/>
  <c r="AO984" i="3"/>
  <c r="BB984" i="3" s="1"/>
  <c r="AN984" i="3"/>
  <c r="BA984" i="3" s="1"/>
  <c r="AP944" i="3"/>
  <c r="BC944" i="3" s="1"/>
  <c r="AO944" i="3"/>
  <c r="BB944" i="3" s="1"/>
  <c r="AN944" i="3"/>
  <c r="BA944" i="3" s="1"/>
  <c r="AP924" i="3"/>
  <c r="BC924" i="3" s="1"/>
  <c r="AO924" i="3"/>
  <c r="BB924" i="3" s="1"/>
  <c r="AN924" i="3"/>
  <c r="BA924" i="3" s="1"/>
  <c r="AP904" i="3"/>
  <c r="BC904" i="3" s="1"/>
  <c r="AO904" i="3"/>
  <c r="BB904" i="3" s="1"/>
  <c r="AN904" i="3"/>
  <c r="BA904" i="3" s="1"/>
  <c r="AP884" i="3"/>
  <c r="BC884" i="3" s="1"/>
  <c r="AO884" i="3"/>
  <c r="BB884" i="3" s="1"/>
  <c r="AN884" i="3"/>
  <c r="BA884" i="3" s="1"/>
  <c r="AP864" i="3"/>
  <c r="BC864" i="3" s="1"/>
  <c r="AO864" i="3"/>
  <c r="BB864" i="3" s="1"/>
  <c r="AN864" i="3"/>
  <c r="BA864" i="3" s="1"/>
  <c r="AP844" i="3"/>
  <c r="BC844" i="3" s="1"/>
  <c r="AO844" i="3"/>
  <c r="BB844" i="3" s="1"/>
  <c r="AN844" i="3"/>
  <c r="BA844" i="3" s="1"/>
  <c r="AP768" i="3"/>
  <c r="BC768" i="3" s="1"/>
  <c r="AO768" i="3"/>
  <c r="BB768" i="3" s="1"/>
  <c r="AN768" i="3"/>
  <c r="BA768" i="3" s="1"/>
  <c r="AP764" i="3"/>
  <c r="BC764" i="3" s="1"/>
  <c r="AO764" i="3"/>
  <c r="BB764" i="3" s="1"/>
  <c r="AN764" i="3"/>
  <c r="BA764" i="3" s="1"/>
  <c r="AP684" i="3"/>
  <c r="BC684" i="3" s="1"/>
  <c r="AO684" i="3"/>
  <c r="BB684" i="3" s="1"/>
  <c r="AN684" i="3"/>
  <c r="BA684" i="3" s="1"/>
  <c r="AP664" i="3"/>
  <c r="BC664" i="3" s="1"/>
  <c r="AO664" i="3"/>
  <c r="BB664" i="3" s="1"/>
  <c r="AN664" i="3"/>
  <c r="BA664" i="3" s="1"/>
  <c r="AP648" i="3"/>
  <c r="BC648" i="3" s="1"/>
  <c r="AO648" i="3"/>
  <c r="BB648" i="3" s="1"/>
  <c r="AN648" i="3"/>
  <c r="BA648" i="3" s="1"/>
  <c r="AP644" i="3"/>
  <c r="BC644" i="3" s="1"/>
  <c r="AO644" i="3"/>
  <c r="BB644" i="3" s="1"/>
  <c r="AN644" i="3"/>
  <c r="BA644" i="3" s="1"/>
  <c r="AP604" i="3"/>
  <c r="BC604" i="3" s="1"/>
  <c r="AO604" i="3"/>
  <c r="BB604" i="3" s="1"/>
  <c r="AN604" i="3"/>
  <c r="BA604" i="3" s="1"/>
  <c r="AP584" i="3"/>
  <c r="BC584" i="3" s="1"/>
  <c r="AO584" i="3"/>
  <c r="BB584" i="3" s="1"/>
  <c r="AN584" i="3"/>
  <c r="BA584" i="3" s="1"/>
  <c r="AP564" i="3"/>
  <c r="BC564" i="3" s="1"/>
  <c r="AO564" i="3"/>
  <c r="BB564" i="3" s="1"/>
  <c r="AN564" i="3"/>
  <c r="BA564" i="3" s="1"/>
  <c r="AP544" i="3"/>
  <c r="BC544" i="3" s="1"/>
  <c r="AO544" i="3"/>
  <c r="BB544" i="3" s="1"/>
  <c r="AN544" i="3"/>
  <c r="BA544" i="3" s="1"/>
  <c r="AP524" i="3"/>
  <c r="BC524" i="3" s="1"/>
  <c r="AO524" i="3"/>
  <c r="BB524" i="3" s="1"/>
  <c r="AN524" i="3"/>
  <c r="BA524" i="3" s="1"/>
  <c r="AP504" i="3"/>
  <c r="BC504" i="3" s="1"/>
  <c r="AO504" i="3"/>
  <c r="BB504" i="3" s="1"/>
  <c r="AN504" i="3"/>
  <c r="BA504" i="3" s="1"/>
  <c r="AP484" i="3"/>
  <c r="BC484" i="3" s="1"/>
  <c r="AO484" i="3"/>
  <c r="BB484" i="3" s="1"/>
  <c r="AN484" i="3"/>
  <c r="BA484" i="3" s="1"/>
  <c r="AP456" i="3"/>
  <c r="BC456" i="3" s="1"/>
  <c r="AO456" i="3"/>
  <c r="BB456" i="3" s="1"/>
  <c r="AN456" i="3"/>
  <c r="BA456" i="3" s="1"/>
  <c r="AP444" i="3"/>
  <c r="BC444" i="3" s="1"/>
  <c r="AO444" i="3"/>
  <c r="BB444" i="3" s="1"/>
  <c r="AN444" i="3"/>
  <c r="BA444" i="3" s="1"/>
  <c r="AP404" i="3"/>
  <c r="BC404" i="3" s="1"/>
  <c r="AO404" i="3"/>
  <c r="BB404" i="3" s="1"/>
  <c r="AN404" i="3"/>
  <c r="BA404" i="3" s="1"/>
  <c r="AP364" i="3"/>
  <c r="BC364" i="3" s="1"/>
  <c r="AO364" i="3"/>
  <c r="BB364" i="3" s="1"/>
  <c r="AN364" i="3"/>
  <c r="BA364" i="3" s="1"/>
  <c r="AP356" i="3"/>
  <c r="BC356" i="3" s="1"/>
  <c r="AO356" i="3"/>
  <c r="BB356" i="3" s="1"/>
  <c r="AN356" i="3"/>
  <c r="BA356" i="3" s="1"/>
  <c r="AP344" i="3"/>
  <c r="BC344" i="3" s="1"/>
  <c r="AO344" i="3"/>
  <c r="BB344" i="3" s="1"/>
  <c r="AN344" i="3"/>
  <c r="BA344" i="3" s="1"/>
  <c r="AP304" i="3"/>
  <c r="BC304" i="3" s="1"/>
  <c r="AO304" i="3"/>
  <c r="BB304" i="3" s="1"/>
  <c r="AN304" i="3"/>
  <c r="BA304" i="3" s="1"/>
  <c r="AP276" i="3"/>
  <c r="BC276" i="3" s="1"/>
  <c r="AO276" i="3"/>
  <c r="BB276" i="3" s="1"/>
  <c r="AN276" i="3"/>
  <c r="BA276" i="3" s="1"/>
  <c r="AP228" i="3"/>
  <c r="BC228" i="3" s="1"/>
  <c r="AO228" i="3"/>
  <c r="BB228" i="3" s="1"/>
  <c r="AN228" i="3"/>
  <c r="BA228" i="3" s="1"/>
  <c r="AP224" i="3"/>
  <c r="BC224" i="3" s="1"/>
  <c r="AO224" i="3"/>
  <c r="BB224" i="3" s="1"/>
  <c r="AN224" i="3"/>
  <c r="BA224" i="3" s="1"/>
  <c r="AP208" i="3"/>
  <c r="BC208" i="3" s="1"/>
  <c r="AO208" i="3"/>
  <c r="BB208" i="3" s="1"/>
  <c r="AN208" i="3"/>
  <c r="BA208" i="3" s="1"/>
  <c r="AP188" i="3"/>
  <c r="BC188" i="3" s="1"/>
  <c r="AO188" i="3"/>
  <c r="BB188" i="3" s="1"/>
  <c r="AN188" i="3"/>
  <c r="BA188" i="3" s="1"/>
  <c r="AO184" i="3"/>
  <c r="BB184" i="3" s="1"/>
  <c r="AP184" i="3"/>
  <c r="BC184" i="3" s="1"/>
  <c r="AN184" i="3"/>
  <c r="BA184" i="3" s="1"/>
  <c r="AP168" i="3"/>
  <c r="BC168" i="3" s="1"/>
  <c r="AO168" i="3"/>
  <c r="BB168" i="3" s="1"/>
  <c r="AN168" i="3"/>
  <c r="BA168" i="3" s="1"/>
  <c r="AP164" i="3"/>
  <c r="BC164" i="3" s="1"/>
  <c r="AO164" i="3"/>
  <c r="BB164" i="3" s="1"/>
  <c r="AN164" i="3"/>
  <c r="BA164" i="3" s="1"/>
  <c r="AP148" i="3"/>
  <c r="BC148" i="3" s="1"/>
  <c r="AO148" i="3"/>
  <c r="BB148" i="3" s="1"/>
  <c r="AN148" i="3"/>
  <c r="BA148" i="3" s="1"/>
  <c r="AP144" i="3"/>
  <c r="BC144" i="3" s="1"/>
  <c r="AO144" i="3"/>
  <c r="BB144" i="3" s="1"/>
  <c r="AN144" i="3"/>
  <c r="BA144" i="3" s="1"/>
  <c r="AP124" i="3"/>
  <c r="BC124" i="3" s="1"/>
  <c r="AO124" i="3"/>
  <c r="BB124" i="3" s="1"/>
  <c r="AN124" i="3"/>
  <c r="BA124" i="3" s="1"/>
  <c r="AP104" i="3"/>
  <c r="BC104" i="3" s="1"/>
  <c r="AO104" i="3"/>
  <c r="BB104" i="3" s="1"/>
  <c r="AN104" i="3"/>
  <c r="BA104" i="3" s="1"/>
  <c r="AP64" i="3"/>
  <c r="BC64" i="3" s="1"/>
  <c r="AO64" i="3"/>
  <c r="BB64" i="3" s="1"/>
  <c r="AN64" i="3"/>
  <c r="BA64" i="3" s="1"/>
  <c r="AP44" i="3"/>
  <c r="BC44" i="3" s="1"/>
  <c r="AO44" i="3"/>
  <c r="BB44" i="3" s="1"/>
  <c r="AN44" i="3"/>
  <c r="BA44" i="3" s="1"/>
  <c r="AP24" i="3"/>
  <c r="BC24" i="3" s="1"/>
  <c r="AO24" i="3"/>
  <c r="BB24" i="3" s="1"/>
  <c r="AN24" i="3"/>
  <c r="BA24" i="3" s="1"/>
  <c r="AP2039" i="3"/>
  <c r="BC2039" i="3" s="1"/>
  <c r="AO2039" i="3"/>
  <c r="BB2039" i="3" s="1"/>
  <c r="AN2039" i="3"/>
  <c r="BA2039" i="3" s="1"/>
  <c r="AP1999" i="3"/>
  <c r="BC1999" i="3" s="1"/>
  <c r="AO1999" i="3"/>
  <c r="BB1999" i="3" s="1"/>
  <c r="AN1999" i="3"/>
  <c r="BA1999" i="3" s="1"/>
  <c r="AP1899" i="3"/>
  <c r="BC1899" i="3" s="1"/>
  <c r="AO1899" i="3"/>
  <c r="BB1899" i="3" s="1"/>
  <c r="AN1899" i="3"/>
  <c r="BA1899" i="3" s="1"/>
  <c r="AP1819" i="3"/>
  <c r="BC1819" i="3" s="1"/>
  <c r="AO1819" i="3"/>
  <c r="BB1819" i="3" s="1"/>
  <c r="AN1819" i="3"/>
  <c r="BA1819" i="3" s="1"/>
  <c r="AP1723" i="3"/>
  <c r="BC1723" i="3" s="1"/>
  <c r="AO1723" i="3"/>
  <c r="BB1723" i="3" s="1"/>
  <c r="AN1723" i="3"/>
  <c r="BA1723" i="3" s="1"/>
  <c r="AP1683" i="3"/>
  <c r="BC1683" i="3" s="1"/>
  <c r="AO1683" i="3"/>
  <c r="BB1683" i="3" s="1"/>
  <c r="AN1683" i="3"/>
  <c r="BA1683" i="3" s="1"/>
  <c r="AP1623" i="3"/>
  <c r="BC1623" i="3" s="1"/>
  <c r="AO1623" i="3"/>
  <c r="BB1623" i="3" s="1"/>
  <c r="AN1623" i="3"/>
  <c r="BA1623" i="3" s="1"/>
  <c r="AP1603" i="3"/>
  <c r="BC1603" i="3" s="1"/>
  <c r="AO1603" i="3"/>
  <c r="BB1603" i="3" s="1"/>
  <c r="AN1603" i="3"/>
  <c r="BA1603" i="3" s="1"/>
  <c r="AP1539" i="3"/>
  <c r="BC1539" i="3" s="1"/>
  <c r="AO1539" i="3"/>
  <c r="BB1539" i="3" s="1"/>
  <c r="AN1539" i="3"/>
  <c r="BA1539" i="3" s="1"/>
  <c r="AP1519" i="3"/>
  <c r="BC1519" i="3" s="1"/>
  <c r="AO1519" i="3"/>
  <c r="BB1519" i="3" s="1"/>
  <c r="AN1519" i="3"/>
  <c r="BA1519" i="3" s="1"/>
  <c r="AP1439" i="3"/>
  <c r="BC1439" i="3" s="1"/>
  <c r="AO1439" i="3"/>
  <c r="BB1439" i="3" s="1"/>
  <c r="AN1439" i="3"/>
  <c r="BA1439" i="3" s="1"/>
  <c r="AP1159" i="3"/>
  <c r="BC1159" i="3" s="1"/>
  <c r="AO1159" i="3"/>
  <c r="BB1159" i="3" s="1"/>
  <c r="AN1159" i="3"/>
  <c r="BA1159" i="3" s="1"/>
  <c r="AP1119" i="3"/>
  <c r="BC1119" i="3" s="1"/>
  <c r="AO1119" i="3"/>
  <c r="BB1119" i="3" s="1"/>
  <c r="AN1119" i="3"/>
  <c r="BA1119" i="3" s="1"/>
  <c r="AP1103" i="3"/>
  <c r="BC1103" i="3" s="1"/>
  <c r="AO1103" i="3"/>
  <c r="BB1103" i="3" s="1"/>
  <c r="AN1103" i="3"/>
  <c r="BA1103" i="3" s="1"/>
  <c r="AP1059" i="3"/>
  <c r="BC1059" i="3" s="1"/>
  <c r="AO1059" i="3"/>
  <c r="BB1059" i="3" s="1"/>
  <c r="AN1059" i="3"/>
  <c r="BA1059" i="3" s="1"/>
  <c r="AP979" i="3"/>
  <c r="BC979" i="3" s="1"/>
  <c r="AO979" i="3"/>
  <c r="BB979" i="3" s="1"/>
  <c r="AN979" i="3"/>
  <c r="BA979" i="3" s="1"/>
  <c r="AP10" i="3"/>
  <c r="BC10" i="3" s="1"/>
  <c r="AO10" i="3"/>
  <c r="BB10" i="3" s="1"/>
  <c r="AN10" i="3"/>
  <c r="BA10" i="3" s="1"/>
  <c r="AP2019" i="3"/>
  <c r="BC2019" i="3" s="1"/>
  <c r="AO2019" i="3"/>
  <c r="BB2019" i="3" s="1"/>
  <c r="AN2019" i="3"/>
  <c r="BA2019" i="3" s="1"/>
  <c r="AP1879" i="3"/>
  <c r="BC1879" i="3" s="1"/>
  <c r="AO1879" i="3"/>
  <c r="BB1879" i="3" s="1"/>
  <c r="AN1879" i="3"/>
  <c r="BA1879" i="3" s="1"/>
  <c r="AP1843" i="3"/>
  <c r="BC1843" i="3" s="1"/>
  <c r="AN1843" i="3"/>
  <c r="BA1843" i="3" s="1"/>
  <c r="AO1843" i="3"/>
  <c r="BB1843" i="3" s="1"/>
  <c r="AP1719" i="3"/>
  <c r="BC1719" i="3" s="1"/>
  <c r="AO1719" i="3"/>
  <c r="BB1719" i="3" s="1"/>
  <c r="AN1719" i="3"/>
  <c r="BA1719" i="3" s="1"/>
  <c r="AP1703" i="3"/>
  <c r="BC1703" i="3" s="1"/>
  <c r="AO1703" i="3"/>
  <c r="BB1703" i="3" s="1"/>
  <c r="AN1703" i="3"/>
  <c r="BA1703" i="3" s="1"/>
  <c r="AP1639" i="3"/>
  <c r="BC1639" i="3" s="1"/>
  <c r="AO1639" i="3"/>
  <c r="BB1639" i="3" s="1"/>
  <c r="AN1639" i="3"/>
  <c r="BA1639" i="3" s="1"/>
  <c r="AP1619" i="3"/>
  <c r="BC1619" i="3" s="1"/>
  <c r="AO1619" i="3"/>
  <c r="BB1619" i="3" s="1"/>
  <c r="AN1619" i="3"/>
  <c r="BA1619" i="3" s="1"/>
  <c r="AP1579" i="3"/>
  <c r="BC1579" i="3" s="1"/>
  <c r="AO1579" i="3"/>
  <c r="BB1579" i="3" s="1"/>
  <c r="AN1579" i="3"/>
  <c r="BA1579" i="3" s="1"/>
  <c r="AP1459" i="3"/>
  <c r="BC1459" i="3" s="1"/>
  <c r="AN1459" i="3"/>
  <c r="BA1459" i="3" s="1"/>
  <c r="AO1459" i="3"/>
  <c r="BB1459" i="3" s="1"/>
  <c r="AP1443" i="3"/>
  <c r="BC1443" i="3" s="1"/>
  <c r="AO1443" i="3"/>
  <c r="BB1443" i="3" s="1"/>
  <c r="AN1443" i="3"/>
  <c r="BA1443" i="3" s="1"/>
  <c r="AP1403" i="3"/>
  <c r="BC1403" i="3" s="1"/>
  <c r="AO1403" i="3"/>
  <c r="BB1403" i="3" s="1"/>
  <c r="AN1403" i="3"/>
  <c r="BA1403" i="3" s="1"/>
  <c r="AP1379" i="3"/>
  <c r="BC1379" i="3" s="1"/>
  <c r="AO1379" i="3"/>
  <c r="BB1379" i="3" s="1"/>
  <c r="AN1379" i="3"/>
  <c r="BA1379" i="3" s="1"/>
  <c r="AP1339" i="3"/>
  <c r="BC1339" i="3" s="1"/>
  <c r="AO1339" i="3"/>
  <c r="BB1339" i="3" s="1"/>
  <c r="AN1339" i="3"/>
  <c r="BA1339" i="3" s="1"/>
  <c r="AP1139" i="3"/>
  <c r="BC1139" i="3" s="1"/>
  <c r="AO1139" i="3"/>
  <c r="BB1139" i="3" s="1"/>
  <c r="AN1139" i="3"/>
  <c r="BA1139" i="3" s="1"/>
  <c r="AP1111" i="3"/>
  <c r="BC1111" i="3" s="1"/>
  <c r="AO1111" i="3"/>
  <c r="BB1111" i="3" s="1"/>
  <c r="AN1111" i="3"/>
  <c r="BA1111" i="3" s="1"/>
  <c r="AP1063" i="3"/>
  <c r="BC1063" i="3" s="1"/>
  <c r="AO1063" i="3"/>
  <c r="BB1063" i="3" s="1"/>
  <c r="AN1063" i="3"/>
  <c r="BA1063" i="3" s="1"/>
  <c r="AP899" i="3"/>
  <c r="BC899" i="3" s="1"/>
  <c r="AO899" i="3"/>
  <c r="BB899" i="3" s="1"/>
  <c r="AN899" i="3"/>
  <c r="BA899" i="3" s="1"/>
  <c r="AP819" i="3"/>
  <c r="BC819" i="3" s="1"/>
  <c r="AO819" i="3"/>
  <c r="BB819" i="3" s="1"/>
  <c r="AN819" i="3"/>
  <c r="BA819" i="3" s="1"/>
  <c r="AP719" i="3"/>
  <c r="BC719" i="3" s="1"/>
  <c r="AO719" i="3"/>
  <c r="BB719" i="3" s="1"/>
  <c r="AN719" i="3"/>
  <c r="BA719" i="3" s="1"/>
  <c r="AP679" i="3"/>
  <c r="BC679" i="3" s="1"/>
  <c r="AO679" i="3"/>
  <c r="BB679" i="3" s="1"/>
  <c r="AN679" i="3"/>
  <c r="BA679" i="3" s="1"/>
  <c r="AP659" i="3"/>
  <c r="BC659" i="3" s="1"/>
  <c r="AO659" i="3"/>
  <c r="BB659" i="3" s="1"/>
  <c r="AN659" i="3"/>
  <c r="BA659" i="3" s="1"/>
  <c r="AP643" i="3"/>
  <c r="BC643" i="3" s="1"/>
  <c r="AO643" i="3"/>
  <c r="BB643" i="3" s="1"/>
  <c r="AN643" i="3"/>
  <c r="BA643" i="3" s="1"/>
  <c r="AP603" i="3"/>
  <c r="BC603" i="3" s="1"/>
  <c r="AO603" i="3"/>
  <c r="BB603" i="3" s="1"/>
  <c r="AN603" i="3"/>
  <c r="BA603" i="3" s="1"/>
  <c r="AP559" i="3"/>
  <c r="BC559" i="3" s="1"/>
  <c r="AO559" i="3"/>
  <c r="BB559" i="3" s="1"/>
  <c r="AN559" i="3"/>
  <c r="BA559" i="3" s="1"/>
  <c r="AP539" i="3"/>
  <c r="BC539" i="3" s="1"/>
  <c r="AO539" i="3"/>
  <c r="BB539" i="3" s="1"/>
  <c r="AN539" i="3"/>
  <c r="BA539" i="3" s="1"/>
  <c r="AP519" i="3"/>
  <c r="BC519" i="3" s="1"/>
  <c r="AO519" i="3"/>
  <c r="BB519" i="3" s="1"/>
  <c r="AN519" i="3"/>
  <c r="BA519" i="3" s="1"/>
  <c r="AP499" i="3"/>
  <c r="BC499" i="3" s="1"/>
  <c r="AO499" i="3"/>
  <c r="BB499" i="3" s="1"/>
  <c r="AN499" i="3"/>
  <c r="BA499" i="3" s="1"/>
  <c r="AP439" i="3"/>
  <c r="BC439" i="3" s="1"/>
  <c r="AO439" i="3"/>
  <c r="BB439" i="3" s="1"/>
  <c r="AN439" i="3"/>
  <c r="BA439" i="3" s="1"/>
  <c r="AP419" i="3"/>
  <c r="BC419" i="3" s="1"/>
  <c r="AO419" i="3"/>
  <c r="BB419" i="3" s="1"/>
  <c r="AN419" i="3"/>
  <c r="BA419" i="3" s="1"/>
  <c r="AP399" i="3"/>
  <c r="BC399" i="3" s="1"/>
  <c r="AO399" i="3"/>
  <c r="BB399" i="3" s="1"/>
  <c r="AN399" i="3"/>
  <c r="BA399" i="3" s="1"/>
  <c r="AP279" i="3"/>
  <c r="BC279" i="3" s="1"/>
  <c r="AO279" i="3"/>
  <c r="BB279" i="3" s="1"/>
  <c r="AN279" i="3"/>
  <c r="BA279" i="3" s="1"/>
  <c r="AP239" i="3"/>
  <c r="BC239" i="3" s="1"/>
  <c r="AO239" i="3"/>
  <c r="BB239" i="3" s="1"/>
  <c r="AN239" i="3"/>
  <c r="BA239" i="3" s="1"/>
  <c r="AP223" i="3"/>
  <c r="BC223" i="3" s="1"/>
  <c r="AO223" i="3"/>
  <c r="BB223" i="3" s="1"/>
  <c r="AN223" i="3"/>
  <c r="BA223" i="3" s="1"/>
  <c r="AP179" i="3"/>
  <c r="BC179" i="3" s="1"/>
  <c r="AO179" i="3"/>
  <c r="BB179" i="3" s="1"/>
  <c r="AN179" i="3"/>
  <c r="BA179" i="3" s="1"/>
  <c r="AP163" i="3"/>
  <c r="BC163" i="3" s="1"/>
  <c r="AO163" i="3"/>
  <c r="BB163" i="3" s="1"/>
  <c r="AN163" i="3"/>
  <c r="BA163" i="3" s="1"/>
  <c r="AP99" i="3"/>
  <c r="BC99" i="3" s="1"/>
  <c r="AO99" i="3"/>
  <c r="BB99" i="3" s="1"/>
  <c r="AN99" i="3"/>
  <c r="BA99" i="3" s="1"/>
  <c r="AP83" i="3"/>
  <c r="BC83" i="3" s="1"/>
  <c r="AO83" i="3"/>
  <c r="BB83" i="3" s="1"/>
  <c r="AN83" i="3"/>
  <c r="BA83" i="3" s="1"/>
  <c r="AP19" i="3"/>
  <c r="BC19" i="3" s="1"/>
  <c r="AO19" i="3"/>
  <c r="BB19" i="3" s="1"/>
  <c r="AN19" i="3"/>
  <c r="BA19" i="3" s="1"/>
  <c r="AP1994" i="3"/>
  <c r="BC1994" i="3" s="1"/>
  <c r="AO1994" i="3"/>
  <c r="BB1994" i="3" s="1"/>
  <c r="AN1994" i="3"/>
  <c r="BA1994" i="3" s="1"/>
  <c r="AP1818" i="3"/>
  <c r="BC1818" i="3" s="1"/>
  <c r="AO1818" i="3"/>
  <c r="BB1818" i="3" s="1"/>
  <c r="AN1818" i="3"/>
  <c r="BA1818" i="3" s="1"/>
  <c r="AP1794" i="3"/>
  <c r="BC1794" i="3" s="1"/>
  <c r="AO1794" i="3"/>
  <c r="BB1794" i="3" s="1"/>
  <c r="AN1794" i="3"/>
  <c r="BA1794" i="3" s="1"/>
  <c r="AP1754" i="3"/>
  <c r="BC1754" i="3" s="1"/>
  <c r="AO1754" i="3"/>
  <c r="BB1754" i="3" s="1"/>
  <c r="AN1754" i="3"/>
  <c r="BA1754" i="3" s="1"/>
  <c r="AP1706" i="3"/>
  <c r="BC1706" i="3" s="1"/>
  <c r="AO1706" i="3"/>
  <c r="BB1706" i="3" s="1"/>
  <c r="AN1706" i="3"/>
  <c r="BA1706" i="3" s="1"/>
  <c r="AP1686" i="3"/>
  <c r="BC1686" i="3" s="1"/>
  <c r="AO1686" i="3"/>
  <c r="BB1686" i="3" s="1"/>
  <c r="AN1686" i="3"/>
  <c r="BA1686" i="3" s="1"/>
  <c r="AO1678" i="3"/>
  <c r="BB1678" i="3" s="1"/>
  <c r="AN1678" i="3"/>
  <c r="BA1678" i="3" s="1"/>
  <c r="AP1678" i="3"/>
  <c r="BC1678" i="3" s="1"/>
  <c r="AP1618" i="3"/>
  <c r="BC1618" i="3" s="1"/>
  <c r="AO1618" i="3"/>
  <c r="BB1618" i="3" s="1"/>
  <c r="AN1618" i="3"/>
  <c r="BA1618" i="3" s="1"/>
  <c r="AO1518" i="3"/>
  <c r="BB1518" i="3" s="1"/>
  <c r="AP1518" i="3"/>
  <c r="BC1518" i="3" s="1"/>
  <c r="AN1518" i="3"/>
  <c r="BA1518" i="3" s="1"/>
  <c r="AP1414" i="3"/>
  <c r="BC1414" i="3" s="1"/>
  <c r="AO1414" i="3"/>
  <c r="BB1414" i="3" s="1"/>
  <c r="AN1414" i="3"/>
  <c r="BA1414" i="3" s="1"/>
  <c r="AP1406" i="3"/>
  <c r="BC1406" i="3" s="1"/>
  <c r="AO1406" i="3"/>
  <c r="BB1406" i="3" s="1"/>
  <c r="AN1406" i="3"/>
  <c r="BA1406" i="3" s="1"/>
  <c r="AP1394" i="3"/>
  <c r="BC1394" i="3" s="1"/>
  <c r="AO1394" i="3"/>
  <c r="BB1394" i="3" s="1"/>
  <c r="AN1394" i="3"/>
  <c r="BA1394" i="3" s="1"/>
  <c r="AP1114" i="3"/>
  <c r="BC1114" i="3" s="1"/>
  <c r="AO1114" i="3"/>
  <c r="BB1114" i="3" s="1"/>
  <c r="AN1114" i="3"/>
  <c r="BA1114" i="3" s="1"/>
  <c r="AP1106" i="3"/>
  <c r="BC1106" i="3" s="1"/>
  <c r="AO1106" i="3"/>
  <c r="BB1106" i="3" s="1"/>
  <c r="AN1106" i="3"/>
  <c r="BA1106" i="3" s="1"/>
  <c r="AP994" i="3"/>
  <c r="BC994" i="3" s="1"/>
  <c r="AO994" i="3"/>
  <c r="BB994" i="3" s="1"/>
  <c r="AN994" i="3"/>
  <c r="BA994" i="3" s="1"/>
  <c r="AP954" i="3"/>
  <c r="BC954" i="3" s="1"/>
  <c r="AO954" i="3"/>
  <c r="BB954" i="3" s="1"/>
  <c r="AN954" i="3"/>
  <c r="BA954" i="3" s="1"/>
  <c r="AP914" i="3"/>
  <c r="BC914" i="3" s="1"/>
  <c r="AO914" i="3"/>
  <c r="BB914" i="3" s="1"/>
  <c r="AN914" i="3"/>
  <c r="BA914" i="3" s="1"/>
  <c r="AP834" i="3"/>
  <c r="BC834" i="3" s="1"/>
  <c r="AO834" i="3"/>
  <c r="BB834" i="3" s="1"/>
  <c r="AN834" i="3"/>
  <c r="BA834" i="3" s="1"/>
  <c r="AP798" i="3"/>
  <c r="BC798" i="3" s="1"/>
  <c r="AO798" i="3"/>
  <c r="BB798" i="3" s="1"/>
  <c r="AN798" i="3"/>
  <c r="BA798" i="3" s="1"/>
  <c r="AP674" i="3"/>
  <c r="BC674" i="3" s="1"/>
  <c r="AO674" i="3"/>
  <c r="BB674" i="3" s="1"/>
  <c r="AN674" i="3"/>
  <c r="BA674" i="3" s="1"/>
  <c r="AP658" i="3"/>
  <c r="BC658" i="3" s="1"/>
  <c r="AO658" i="3"/>
  <c r="BB658" i="3" s="1"/>
  <c r="AN658" i="3"/>
  <c r="BA658" i="3" s="1"/>
  <c r="AP634" i="3"/>
  <c r="BC634" i="3" s="1"/>
  <c r="AO634" i="3"/>
  <c r="BB634" i="3" s="1"/>
  <c r="AN634" i="3"/>
  <c r="BA634" i="3" s="1"/>
  <c r="AP534" i="3"/>
  <c r="BC534" i="3" s="1"/>
  <c r="AO534" i="3"/>
  <c r="BB534" i="3" s="1"/>
  <c r="AN534" i="3"/>
  <c r="BA534" i="3" s="1"/>
  <c r="AP474" i="3"/>
  <c r="BC474" i="3" s="1"/>
  <c r="AO474" i="3"/>
  <c r="BB474" i="3" s="1"/>
  <c r="AN474" i="3"/>
  <c r="BA474" i="3" s="1"/>
  <c r="AP394" i="3"/>
  <c r="BC394" i="3" s="1"/>
  <c r="AO394" i="3"/>
  <c r="BB394" i="3" s="1"/>
  <c r="AN394" i="3"/>
  <c r="BA394" i="3" s="1"/>
  <c r="AP314" i="3"/>
  <c r="BC314" i="3" s="1"/>
  <c r="AO314" i="3"/>
  <c r="BB314" i="3" s="1"/>
  <c r="AN314" i="3"/>
  <c r="BA314" i="3" s="1"/>
  <c r="AP258" i="3"/>
  <c r="BC258" i="3" s="1"/>
  <c r="AO258" i="3"/>
  <c r="BB258" i="3" s="1"/>
  <c r="AN258" i="3"/>
  <c r="BA258" i="3" s="1"/>
  <c r="AP234" i="3"/>
  <c r="BC234" i="3" s="1"/>
  <c r="AO234" i="3"/>
  <c r="BB234" i="3" s="1"/>
  <c r="AN234" i="3"/>
  <c r="BA234" i="3" s="1"/>
  <c r="AP218" i="3"/>
  <c r="BC218" i="3" s="1"/>
  <c r="AO218" i="3"/>
  <c r="BB218" i="3" s="1"/>
  <c r="AN218" i="3"/>
  <c r="BA218" i="3" s="1"/>
  <c r="AP98" i="3"/>
  <c r="BC98" i="3" s="1"/>
  <c r="AO98" i="3"/>
  <c r="BB98" i="3" s="1"/>
  <c r="AN98" i="3"/>
  <c r="BA98" i="3" s="1"/>
  <c r="AP8" i="3"/>
  <c r="BC8" i="3" s="1"/>
  <c r="AO8" i="3"/>
  <c r="BB8" i="3" s="1"/>
  <c r="AN8" i="3"/>
  <c r="BA8" i="3" s="1"/>
  <c r="AO2009" i="3"/>
  <c r="BB2009" i="3" s="1"/>
  <c r="AP2009" i="3"/>
  <c r="BC2009" i="3" s="1"/>
  <c r="AN2009" i="3"/>
  <c r="BA2009" i="3" s="1"/>
  <c r="AP1909" i="3"/>
  <c r="BC1909" i="3" s="1"/>
  <c r="AO1909" i="3"/>
  <c r="BB1909" i="3" s="1"/>
  <c r="AN1909" i="3"/>
  <c r="BA1909" i="3" s="1"/>
  <c r="AP1889" i="3"/>
  <c r="BC1889" i="3" s="1"/>
  <c r="AO1889" i="3"/>
  <c r="BB1889" i="3" s="1"/>
  <c r="AN1889" i="3"/>
  <c r="BA1889" i="3" s="1"/>
  <c r="AP1853" i="3"/>
  <c r="BC1853" i="3" s="1"/>
  <c r="AO1853" i="3"/>
  <c r="BB1853" i="3" s="1"/>
  <c r="AN1853" i="3"/>
  <c r="BA1853" i="3" s="1"/>
  <c r="AO1801" i="3"/>
  <c r="BB1801" i="3" s="1"/>
  <c r="AP1801" i="3"/>
  <c r="BC1801" i="3" s="1"/>
  <c r="AN1801" i="3"/>
  <c r="BA1801" i="3" s="1"/>
  <c r="AP1789" i="3"/>
  <c r="BC1789" i="3" s="1"/>
  <c r="AO1789" i="3"/>
  <c r="BB1789" i="3" s="1"/>
  <c r="AN1789" i="3"/>
  <c r="BA1789" i="3" s="1"/>
  <c r="AP1773" i="3"/>
  <c r="BC1773" i="3" s="1"/>
  <c r="AO1773" i="3"/>
  <c r="BB1773" i="3" s="1"/>
  <c r="AN1773" i="3"/>
  <c r="BA1773" i="3" s="1"/>
  <c r="AO1769" i="3"/>
  <c r="BB1769" i="3" s="1"/>
  <c r="AP1769" i="3"/>
  <c r="BC1769" i="3" s="1"/>
  <c r="AN1769" i="3"/>
  <c r="BA1769" i="3" s="1"/>
  <c r="AO1753" i="3"/>
  <c r="BB1753" i="3" s="1"/>
  <c r="AP1753" i="3"/>
  <c r="BC1753" i="3" s="1"/>
  <c r="AN1753" i="3"/>
  <c r="BA1753" i="3" s="1"/>
  <c r="AP1749" i="3"/>
  <c r="BC1749" i="3" s="1"/>
  <c r="AO1749" i="3"/>
  <c r="BB1749" i="3" s="1"/>
  <c r="AN1749" i="3"/>
  <c r="BA1749" i="3" s="1"/>
  <c r="AP1709" i="3"/>
  <c r="BC1709" i="3" s="1"/>
  <c r="AO1709" i="3"/>
  <c r="BB1709" i="3" s="1"/>
  <c r="AN1709" i="3"/>
  <c r="BA1709" i="3" s="1"/>
  <c r="AP1693" i="3"/>
  <c r="BC1693" i="3" s="1"/>
  <c r="AO1693" i="3"/>
  <c r="BB1693" i="3" s="1"/>
  <c r="AN1693" i="3"/>
  <c r="BA1693" i="3" s="1"/>
  <c r="AP1681" i="3"/>
  <c r="BC1681" i="3" s="1"/>
  <c r="AO1681" i="3"/>
  <c r="BB1681" i="3" s="1"/>
  <c r="AN1681" i="3"/>
  <c r="BA1681" i="3" s="1"/>
  <c r="AO1673" i="3"/>
  <c r="BB1673" i="3" s="1"/>
  <c r="AN1673" i="3"/>
  <c r="BA1673" i="3" s="1"/>
  <c r="AP1673" i="3"/>
  <c r="BC1673" i="3" s="1"/>
  <c r="AP1669" i="3"/>
  <c r="BC1669" i="3" s="1"/>
  <c r="AO1669" i="3"/>
  <c r="BB1669" i="3" s="1"/>
  <c r="AN1669" i="3"/>
  <c r="BA1669" i="3" s="1"/>
  <c r="AP1649" i="3"/>
  <c r="BC1649" i="3" s="1"/>
  <c r="AO1649" i="3"/>
  <c r="BB1649" i="3" s="1"/>
  <c r="AN1649" i="3"/>
  <c r="BA1649" i="3" s="1"/>
  <c r="AP1629" i="3"/>
  <c r="BC1629" i="3" s="1"/>
  <c r="AO1629" i="3"/>
  <c r="BB1629" i="3" s="1"/>
  <c r="AN1629" i="3"/>
  <c r="BA1629" i="3" s="1"/>
  <c r="AP1617" i="3"/>
  <c r="BC1617" i="3" s="1"/>
  <c r="AO1617" i="3"/>
  <c r="BB1617" i="3" s="1"/>
  <c r="AN1617" i="3"/>
  <c r="BA1617" i="3" s="1"/>
  <c r="AP1573" i="3"/>
  <c r="BC1573" i="3" s="1"/>
  <c r="AO1573" i="3"/>
  <c r="BB1573" i="3" s="1"/>
  <c r="AN1573" i="3"/>
  <c r="BA1573" i="3" s="1"/>
  <c r="AP1569" i="3"/>
  <c r="BC1569" i="3" s="1"/>
  <c r="AO1569" i="3"/>
  <c r="BB1569" i="3" s="1"/>
  <c r="AN1569" i="3"/>
  <c r="BA1569" i="3" s="1"/>
  <c r="AP1549" i="3"/>
  <c r="BC1549" i="3" s="1"/>
  <c r="AO1549" i="3"/>
  <c r="BB1549" i="3" s="1"/>
  <c r="AN1549" i="3"/>
  <c r="BA1549" i="3" s="1"/>
  <c r="AP1533" i="3"/>
  <c r="BC1533" i="3" s="1"/>
  <c r="AO1533" i="3"/>
  <c r="BB1533" i="3" s="1"/>
  <c r="AN1533" i="3"/>
  <c r="BA1533" i="3" s="1"/>
  <c r="AO1529" i="3"/>
  <c r="BB1529" i="3" s="1"/>
  <c r="AP1529" i="3"/>
  <c r="BC1529" i="3" s="1"/>
  <c r="AN1529" i="3"/>
  <c r="BA1529" i="3" s="1"/>
  <c r="AP1509" i="3"/>
  <c r="BC1509" i="3" s="1"/>
  <c r="AO1509" i="3"/>
  <c r="BB1509" i="3" s="1"/>
  <c r="AN1509" i="3"/>
  <c r="BA1509" i="3" s="1"/>
  <c r="AP1493" i="3"/>
  <c r="BC1493" i="3" s="1"/>
  <c r="AO1493" i="3"/>
  <c r="BB1493" i="3" s="1"/>
  <c r="AN1493" i="3"/>
  <c r="BA1493" i="3" s="1"/>
  <c r="AP1489" i="3"/>
  <c r="BC1489" i="3" s="1"/>
  <c r="AO1489" i="3"/>
  <c r="BB1489" i="3" s="1"/>
  <c r="AN1489" i="3"/>
  <c r="BA1489" i="3" s="1"/>
  <c r="AP1469" i="3"/>
  <c r="BC1469" i="3" s="1"/>
  <c r="AO1469" i="3"/>
  <c r="BB1469" i="3" s="1"/>
  <c r="AN1469" i="3"/>
  <c r="BA1469" i="3" s="1"/>
  <c r="AP1453" i="3"/>
  <c r="BC1453" i="3" s="1"/>
  <c r="AO1453" i="3"/>
  <c r="BB1453" i="3" s="1"/>
  <c r="AN1453" i="3"/>
  <c r="BA1453" i="3" s="1"/>
  <c r="AP1429" i="3"/>
  <c r="BC1429" i="3" s="1"/>
  <c r="AO1429" i="3"/>
  <c r="BB1429" i="3" s="1"/>
  <c r="AN1429" i="3"/>
  <c r="BA1429" i="3" s="1"/>
  <c r="AP1409" i="3"/>
  <c r="BC1409" i="3" s="1"/>
  <c r="AO1409" i="3"/>
  <c r="BB1409" i="3" s="1"/>
  <c r="AN1409" i="3"/>
  <c r="BA1409" i="3" s="1"/>
  <c r="AP1329" i="3"/>
  <c r="BC1329" i="3" s="1"/>
  <c r="AO1329" i="3"/>
  <c r="BB1329" i="3" s="1"/>
  <c r="AN1329" i="3"/>
  <c r="BA1329" i="3" s="1"/>
  <c r="AP1309" i="3"/>
  <c r="BC1309" i="3" s="1"/>
  <c r="AO1309" i="3"/>
  <c r="BB1309" i="3" s="1"/>
  <c r="AN1309" i="3"/>
  <c r="BA1309" i="3" s="1"/>
  <c r="AP1189" i="3"/>
  <c r="BC1189" i="3" s="1"/>
  <c r="AO1189" i="3"/>
  <c r="BB1189" i="3" s="1"/>
  <c r="AN1189" i="3"/>
  <c r="BA1189" i="3" s="1"/>
  <c r="AP1153" i="3"/>
  <c r="BC1153" i="3" s="1"/>
  <c r="AO1153" i="3"/>
  <c r="BB1153" i="3" s="1"/>
  <c r="AN1153" i="3"/>
  <c r="BA1153" i="3" s="1"/>
  <c r="AP1113" i="3"/>
  <c r="BC1113" i="3" s="1"/>
  <c r="AO1113" i="3"/>
  <c r="BB1113" i="3" s="1"/>
  <c r="AN1113" i="3"/>
  <c r="BA1113" i="3" s="1"/>
  <c r="AP1061" i="3"/>
  <c r="BC1061" i="3" s="1"/>
  <c r="AO1061" i="3"/>
  <c r="BB1061" i="3" s="1"/>
  <c r="AN1061" i="3"/>
  <c r="BA1061" i="3" s="1"/>
  <c r="AP1049" i="3"/>
  <c r="BC1049" i="3" s="1"/>
  <c r="AO1049" i="3"/>
  <c r="BB1049" i="3" s="1"/>
  <c r="AN1049" i="3"/>
  <c r="BA1049" i="3" s="1"/>
  <c r="AP989" i="3"/>
  <c r="BC989" i="3" s="1"/>
  <c r="AO989" i="3"/>
  <c r="BB989" i="3" s="1"/>
  <c r="AN989" i="3"/>
  <c r="BA989" i="3" s="1"/>
  <c r="AP969" i="3"/>
  <c r="BC969" i="3" s="1"/>
  <c r="AO969" i="3"/>
  <c r="BB969" i="3" s="1"/>
  <c r="AN969" i="3"/>
  <c r="BA969" i="3" s="1"/>
  <c r="AP929" i="3"/>
  <c r="BC929" i="3" s="1"/>
  <c r="AO929" i="3"/>
  <c r="BB929" i="3" s="1"/>
  <c r="AN929" i="3"/>
  <c r="BA929" i="3" s="1"/>
  <c r="AP869" i="3"/>
  <c r="BC869" i="3" s="1"/>
  <c r="AO869" i="3"/>
  <c r="BB869" i="3" s="1"/>
  <c r="AN869" i="3"/>
  <c r="BA869" i="3" s="1"/>
  <c r="AP849" i="3"/>
  <c r="BC849" i="3" s="1"/>
  <c r="AO849" i="3"/>
  <c r="BB849" i="3" s="1"/>
  <c r="AN849" i="3"/>
  <c r="BA849" i="3" s="1"/>
  <c r="AP769" i="3"/>
  <c r="BC769" i="3" s="1"/>
  <c r="AO769" i="3"/>
  <c r="BB769" i="3" s="1"/>
  <c r="AN769" i="3"/>
  <c r="BA769" i="3" s="1"/>
  <c r="AP729" i="3"/>
  <c r="BC729" i="3" s="1"/>
  <c r="AO729" i="3"/>
  <c r="BB729" i="3" s="1"/>
  <c r="AN729" i="3"/>
  <c r="BA729" i="3" s="1"/>
  <c r="AP689" i="3"/>
  <c r="BC689" i="3" s="1"/>
  <c r="AO689" i="3"/>
  <c r="BB689" i="3" s="1"/>
  <c r="AN689" i="3"/>
  <c r="BA689" i="3" s="1"/>
  <c r="AP677" i="3"/>
  <c r="BC677" i="3" s="1"/>
  <c r="AO677" i="3"/>
  <c r="BB677" i="3" s="1"/>
  <c r="AN677" i="3"/>
  <c r="BA677" i="3" s="1"/>
  <c r="AP673" i="3"/>
  <c r="BC673" i="3" s="1"/>
  <c r="AO673" i="3"/>
  <c r="BB673" i="3" s="1"/>
  <c r="AN673" i="3"/>
  <c r="BA673" i="3" s="1"/>
  <c r="AP653" i="3"/>
  <c r="BC653" i="3" s="1"/>
  <c r="AO653" i="3"/>
  <c r="BB653" i="3" s="1"/>
  <c r="AN653" i="3"/>
  <c r="BA653" i="3" s="1"/>
  <c r="AP649" i="3"/>
  <c r="BC649" i="3" s="1"/>
  <c r="AO649" i="3"/>
  <c r="BB649" i="3" s="1"/>
  <c r="AN649" i="3"/>
  <c r="BA649" i="3" s="1"/>
  <c r="AP633" i="3"/>
  <c r="BC633" i="3" s="1"/>
  <c r="AO633" i="3"/>
  <c r="BB633" i="3" s="1"/>
  <c r="AN633" i="3"/>
  <c r="BA633" i="3" s="1"/>
  <c r="AP629" i="3"/>
  <c r="BC629" i="3" s="1"/>
  <c r="AO629" i="3"/>
  <c r="BB629" i="3" s="1"/>
  <c r="AN629" i="3"/>
  <c r="BA629" i="3" s="1"/>
  <c r="AP609" i="3"/>
  <c r="BC609" i="3" s="1"/>
  <c r="AO609" i="3"/>
  <c r="BB609" i="3" s="1"/>
  <c r="AN609" i="3"/>
  <c r="BA609" i="3" s="1"/>
  <c r="AP569" i="3"/>
  <c r="BC569" i="3" s="1"/>
  <c r="AN569" i="3"/>
  <c r="BA569" i="3" s="1"/>
  <c r="AO569" i="3"/>
  <c r="BB569" i="3" s="1"/>
  <c r="AP549" i="3"/>
  <c r="BC549" i="3" s="1"/>
  <c r="AO549" i="3"/>
  <c r="BB549" i="3" s="1"/>
  <c r="AN549" i="3"/>
  <c r="BA549" i="3" s="1"/>
  <c r="AP529" i="3"/>
  <c r="BC529" i="3" s="1"/>
  <c r="AO529" i="3"/>
  <c r="BB529" i="3" s="1"/>
  <c r="AN529" i="3"/>
  <c r="BA529" i="3" s="1"/>
  <c r="AP509" i="3"/>
  <c r="BC509" i="3" s="1"/>
  <c r="AO509" i="3"/>
  <c r="BB509" i="3" s="1"/>
  <c r="AN509" i="3"/>
  <c r="BA509" i="3" s="1"/>
  <c r="AP489" i="3"/>
  <c r="BC489" i="3" s="1"/>
  <c r="AO489" i="3"/>
  <c r="BB489" i="3" s="1"/>
  <c r="AN489" i="3"/>
  <c r="BA489" i="3" s="1"/>
  <c r="AP473" i="3"/>
  <c r="BC473" i="3" s="1"/>
  <c r="AO473" i="3"/>
  <c r="BB473" i="3" s="1"/>
  <c r="AN473" i="3"/>
  <c r="BA473" i="3" s="1"/>
  <c r="AP469" i="3"/>
  <c r="BC469" i="3" s="1"/>
  <c r="AO469" i="3"/>
  <c r="BB469" i="3" s="1"/>
  <c r="AN469" i="3"/>
  <c r="BA469" i="3" s="1"/>
  <c r="AP453" i="3"/>
  <c r="BC453" i="3" s="1"/>
  <c r="AO453" i="3"/>
  <c r="BB453" i="3" s="1"/>
  <c r="AN453" i="3"/>
  <c r="BA453" i="3" s="1"/>
  <c r="AP449" i="3"/>
  <c r="BC449" i="3" s="1"/>
  <c r="AO449" i="3"/>
  <c r="BB449" i="3" s="1"/>
  <c r="AN449" i="3"/>
  <c r="BA449" i="3" s="1"/>
  <c r="AP409" i="3"/>
  <c r="BC409" i="3" s="1"/>
  <c r="AO409" i="3"/>
  <c r="BB409" i="3" s="1"/>
  <c r="AN409" i="3"/>
  <c r="BA409" i="3" s="1"/>
  <c r="AP389" i="3"/>
  <c r="BC389" i="3" s="1"/>
  <c r="AO389" i="3"/>
  <c r="BB389" i="3" s="1"/>
  <c r="AN389" i="3"/>
  <c r="BA389" i="3" s="1"/>
  <c r="AP353" i="3"/>
  <c r="BC353" i="3" s="1"/>
  <c r="AO353" i="3"/>
  <c r="BB353" i="3" s="1"/>
  <c r="AN353" i="3"/>
  <c r="BA353" i="3" s="1"/>
  <c r="AP349" i="3"/>
  <c r="BC349" i="3" s="1"/>
  <c r="AO349" i="3"/>
  <c r="BB349" i="3" s="1"/>
  <c r="AN349" i="3"/>
  <c r="BA349" i="3" s="1"/>
  <c r="AP305" i="3"/>
  <c r="BC305" i="3" s="1"/>
  <c r="AO305" i="3"/>
  <c r="BB305" i="3" s="1"/>
  <c r="AN305" i="3"/>
  <c r="BA305" i="3" s="1"/>
  <c r="AP289" i="3"/>
  <c r="BC289" i="3" s="1"/>
  <c r="AO289" i="3"/>
  <c r="BB289" i="3" s="1"/>
  <c r="AN289" i="3"/>
  <c r="BA289" i="3" s="1"/>
  <c r="AP273" i="3"/>
  <c r="BC273" i="3" s="1"/>
  <c r="AO273" i="3"/>
  <c r="BB273" i="3" s="1"/>
  <c r="AN273" i="3"/>
  <c r="BA273" i="3" s="1"/>
  <c r="AP269" i="3"/>
  <c r="BC269" i="3" s="1"/>
  <c r="AO269" i="3"/>
  <c r="BB269" i="3" s="1"/>
  <c r="AN269" i="3"/>
  <c r="BA269" i="3" s="1"/>
  <c r="AP261" i="3"/>
  <c r="BC261" i="3" s="1"/>
  <c r="AO261" i="3"/>
  <c r="BB261" i="3" s="1"/>
  <c r="AN261" i="3"/>
  <c r="BA261" i="3" s="1"/>
  <c r="AP249" i="3"/>
  <c r="BC249" i="3" s="1"/>
  <c r="AO249" i="3"/>
  <c r="BB249" i="3" s="1"/>
  <c r="AN249" i="3"/>
  <c r="BA249" i="3" s="1"/>
  <c r="AP213" i="3"/>
  <c r="BC213" i="3" s="1"/>
  <c r="AO213" i="3"/>
  <c r="BB213" i="3" s="1"/>
  <c r="AN213" i="3"/>
  <c r="BA213" i="3" s="1"/>
  <c r="AP209" i="3"/>
  <c r="BC209" i="3" s="1"/>
  <c r="AO209" i="3"/>
  <c r="BB209" i="3" s="1"/>
  <c r="AN209" i="3"/>
  <c r="BA209" i="3" s="1"/>
  <c r="AP193" i="3"/>
  <c r="BC193" i="3" s="1"/>
  <c r="AO193" i="3"/>
  <c r="BB193" i="3" s="1"/>
  <c r="AN193" i="3"/>
  <c r="BA193" i="3" s="1"/>
  <c r="AP189" i="3"/>
  <c r="BC189" i="3" s="1"/>
  <c r="AO189" i="3"/>
  <c r="BB189" i="3" s="1"/>
  <c r="AN189" i="3"/>
  <c r="BA189" i="3" s="1"/>
  <c r="AP173" i="3"/>
  <c r="BC173" i="3" s="1"/>
  <c r="AO173" i="3"/>
  <c r="BB173" i="3" s="1"/>
  <c r="AN173" i="3"/>
  <c r="BA173" i="3" s="1"/>
  <c r="AP169" i="3"/>
  <c r="BC169" i="3" s="1"/>
  <c r="AO169" i="3"/>
  <c r="BB169" i="3" s="1"/>
  <c r="AN169" i="3"/>
  <c r="BA169" i="3" s="1"/>
  <c r="AP149" i="3"/>
  <c r="BC149" i="3" s="1"/>
  <c r="AO149" i="3"/>
  <c r="BB149" i="3" s="1"/>
  <c r="AN149" i="3"/>
  <c r="BA149" i="3" s="1"/>
  <c r="AP133" i="3"/>
  <c r="BC133" i="3" s="1"/>
  <c r="AO133" i="3"/>
  <c r="BB133" i="3" s="1"/>
  <c r="AN133" i="3"/>
  <c r="BA133" i="3" s="1"/>
  <c r="AP109" i="3"/>
  <c r="BC109" i="3" s="1"/>
  <c r="AO109" i="3"/>
  <c r="BB109" i="3" s="1"/>
  <c r="AN109" i="3"/>
  <c r="BA109" i="3" s="1"/>
  <c r="AP73" i="3"/>
  <c r="BC73" i="3" s="1"/>
  <c r="AO73" i="3"/>
  <c r="BB73" i="3" s="1"/>
  <c r="AN73" i="3"/>
  <c r="BA73" i="3" s="1"/>
  <c r="AP49" i="3"/>
  <c r="BC49" i="3" s="1"/>
  <c r="AO49" i="3"/>
  <c r="BB49" i="3" s="1"/>
  <c r="AN49" i="3"/>
  <c r="BA49" i="3" s="1"/>
  <c r="AP29" i="3"/>
  <c r="BC29" i="3" s="1"/>
  <c r="AO29" i="3"/>
  <c r="BB29" i="3" s="1"/>
  <c r="AN29" i="3"/>
  <c r="BA29" i="3" s="1"/>
  <c r="AG20" i="3"/>
  <c r="AF20" i="3" s="1"/>
  <c r="AG21" i="3"/>
  <c r="AF21" i="3" s="1"/>
  <c r="AG22" i="3"/>
  <c r="AF22" i="3" s="1"/>
  <c r="AG25" i="3"/>
  <c r="AF25" i="3" s="1"/>
  <c r="AG26" i="3"/>
  <c r="AF26" i="3" s="1"/>
  <c r="AG27" i="3"/>
  <c r="AF27" i="3" s="1"/>
  <c r="AG30" i="3"/>
  <c r="AF30" i="3" s="1"/>
  <c r="AG31" i="3"/>
  <c r="AF31" i="3" s="1"/>
  <c r="AG32" i="3"/>
  <c r="AF32" i="3" s="1"/>
  <c r="AG34" i="3"/>
  <c r="AF34" i="3" s="1"/>
  <c r="AG36" i="3"/>
  <c r="AF36" i="3" s="1"/>
  <c r="AG37" i="3"/>
  <c r="AF37" i="3" s="1"/>
  <c r="AG39" i="3"/>
  <c r="AF39" i="3" s="1"/>
  <c r="AG40" i="3"/>
  <c r="AF40" i="3" s="1"/>
  <c r="AG41" i="3"/>
  <c r="AF41" i="3" s="1"/>
  <c r="AG42" i="3"/>
  <c r="AF42" i="3" s="1"/>
  <c r="AG45" i="3"/>
  <c r="AF45" i="3" s="1"/>
  <c r="AG46" i="3"/>
  <c r="AF46" i="3" s="1"/>
  <c r="AG47" i="3"/>
  <c r="AF47" i="3" s="1"/>
  <c r="AG50" i="3"/>
  <c r="AF50" i="3" s="1"/>
  <c r="AG51" i="3"/>
  <c r="AF51" i="3" s="1"/>
  <c r="AG52" i="3"/>
  <c r="AF52" i="3" s="1"/>
  <c r="AG55" i="3"/>
  <c r="AF55" i="3" s="1"/>
  <c r="AG56" i="3"/>
  <c r="AF56" i="3" s="1"/>
  <c r="AG57" i="3"/>
  <c r="AF57" i="3" s="1"/>
  <c r="AG59" i="3"/>
  <c r="AF59" i="3" s="1"/>
  <c r="AG60" i="3"/>
  <c r="AF60" i="3" s="1"/>
  <c r="AG61" i="3"/>
  <c r="AF61" i="3" s="1"/>
  <c r="AG62" i="3"/>
  <c r="AF62" i="3" s="1"/>
  <c r="AG65" i="3"/>
  <c r="AF65" i="3" s="1"/>
  <c r="AG66" i="3"/>
  <c r="AF66" i="3" s="1"/>
  <c r="AG67" i="3"/>
  <c r="AF67" i="3" s="1"/>
  <c r="AG69" i="3"/>
  <c r="AF69" i="3" s="1"/>
  <c r="AG70" i="3"/>
  <c r="AF70" i="3" s="1"/>
  <c r="AG71" i="3"/>
  <c r="AF71" i="3" s="1"/>
  <c r="AG72" i="3"/>
  <c r="AF72" i="3" s="1"/>
  <c r="AG74" i="3"/>
  <c r="AF74" i="3" s="1"/>
  <c r="AG75" i="3"/>
  <c r="AF75" i="3" s="1"/>
  <c r="AG76" i="3"/>
  <c r="AF76" i="3" s="1"/>
  <c r="AG77" i="3"/>
  <c r="AF77" i="3" s="1"/>
  <c r="AG80" i="3"/>
  <c r="AF80" i="3" s="1"/>
  <c r="AG81" i="3"/>
  <c r="AF81" i="3" s="1"/>
  <c r="AG82" i="3"/>
  <c r="AF82" i="3" s="1"/>
  <c r="AG85" i="3"/>
  <c r="AF85" i="3" s="1"/>
  <c r="AG86" i="3"/>
  <c r="AF86" i="3" s="1"/>
  <c r="AG87" i="3"/>
  <c r="AF87" i="3" s="1"/>
  <c r="AG89" i="3"/>
  <c r="AF89" i="3" s="1"/>
  <c r="AG90" i="3"/>
  <c r="AF90" i="3" s="1"/>
  <c r="AG91" i="3"/>
  <c r="AF91" i="3" s="1"/>
  <c r="AG92" i="3"/>
  <c r="AF92" i="3" s="1"/>
  <c r="AG95" i="3"/>
  <c r="AF95" i="3" s="1"/>
  <c r="AG96" i="3"/>
  <c r="AF96" i="3" s="1"/>
  <c r="AG97" i="3"/>
  <c r="AF97" i="3" s="1"/>
  <c r="AG100" i="3"/>
  <c r="AF100" i="3" s="1"/>
  <c r="AG101" i="3"/>
  <c r="AF101" i="3" s="1"/>
  <c r="AG102" i="3"/>
  <c r="AF102" i="3" s="1"/>
  <c r="AG105" i="3"/>
  <c r="AF105" i="3" s="1"/>
  <c r="AG106" i="3"/>
  <c r="AF106" i="3" s="1"/>
  <c r="AG107" i="3"/>
  <c r="AF107" i="3" s="1"/>
  <c r="AG110" i="3"/>
  <c r="AF110" i="3" s="1"/>
  <c r="AG111" i="3"/>
  <c r="AF111" i="3" s="1"/>
  <c r="AG112" i="3"/>
  <c r="AF112" i="3" s="1"/>
  <c r="AG115" i="3"/>
  <c r="AF115" i="3" s="1"/>
  <c r="AG116" i="3"/>
  <c r="AF116" i="3" s="1"/>
  <c r="AG117" i="3"/>
  <c r="AF117" i="3" s="1"/>
  <c r="AG120" i="3"/>
  <c r="AF120" i="3" s="1"/>
  <c r="AG121" i="3"/>
  <c r="AF121" i="3" s="1"/>
  <c r="AG122" i="3"/>
  <c r="AF122" i="3" s="1"/>
  <c r="AG125" i="3"/>
  <c r="AF125" i="3" s="1"/>
  <c r="AG126" i="3"/>
  <c r="AF126" i="3" s="1"/>
  <c r="AG127" i="3"/>
  <c r="AF127" i="3" s="1"/>
  <c r="AG130" i="3"/>
  <c r="AF130" i="3" s="1"/>
  <c r="AG131" i="3"/>
  <c r="AF131" i="3" s="1"/>
  <c r="AG132" i="3"/>
  <c r="AF132" i="3" s="1"/>
  <c r="AG135" i="3"/>
  <c r="AF135" i="3" s="1"/>
  <c r="AG136" i="3"/>
  <c r="AF136" i="3" s="1"/>
  <c r="AG137" i="3"/>
  <c r="AF137" i="3" s="1"/>
  <c r="AG139" i="3"/>
  <c r="AF139" i="3" s="1"/>
  <c r="AG140" i="3"/>
  <c r="AF140" i="3" s="1"/>
  <c r="AG141" i="3"/>
  <c r="AF141" i="3" s="1"/>
  <c r="AG142" i="3"/>
  <c r="AF142" i="3" s="1"/>
  <c r="AG145" i="3"/>
  <c r="AF145" i="3" s="1"/>
  <c r="AG146" i="3"/>
  <c r="AF146" i="3" s="1"/>
  <c r="AG147" i="3"/>
  <c r="AF147" i="3" s="1"/>
  <c r="AG150" i="3"/>
  <c r="AF150" i="3" s="1"/>
  <c r="AG151" i="3"/>
  <c r="AF151" i="3" s="1"/>
  <c r="AG152" i="3"/>
  <c r="AF152" i="3" s="1"/>
  <c r="AG154" i="3"/>
  <c r="AF154" i="3" s="1"/>
  <c r="AG155" i="3"/>
  <c r="AF155" i="3" s="1"/>
  <c r="AG156" i="3"/>
  <c r="AF156" i="3" s="1"/>
  <c r="AG157" i="3"/>
  <c r="AF157" i="3" s="1"/>
  <c r="AG160" i="3"/>
  <c r="AF160" i="3" s="1"/>
  <c r="AG161" i="3"/>
  <c r="AF161" i="3" s="1"/>
  <c r="AG162" i="3"/>
  <c r="AF162" i="3" s="1"/>
  <c r="AG165" i="3"/>
  <c r="AF165" i="3" s="1"/>
  <c r="AG166" i="3"/>
  <c r="AF166" i="3" s="1"/>
  <c r="AG167" i="3"/>
  <c r="AF167" i="3" s="1"/>
  <c r="AG170" i="3"/>
  <c r="AF170" i="3" s="1"/>
  <c r="AG171" i="3"/>
  <c r="AF171" i="3" s="1"/>
  <c r="AG172" i="3"/>
  <c r="AF172" i="3" s="1"/>
  <c r="AG175" i="3"/>
  <c r="AF175" i="3" s="1"/>
  <c r="AG176" i="3"/>
  <c r="AF176" i="3" s="1"/>
  <c r="AG177" i="3"/>
  <c r="AF177" i="3" s="1"/>
  <c r="AG180" i="3"/>
  <c r="AF180" i="3" s="1"/>
  <c r="AG181" i="3"/>
  <c r="AF181" i="3" s="1"/>
  <c r="AG182" i="3"/>
  <c r="AF182" i="3" s="1"/>
  <c r="AG185" i="3"/>
  <c r="AF185" i="3" s="1"/>
  <c r="AG186" i="3"/>
  <c r="AF186" i="3" s="1"/>
  <c r="AG187" i="3"/>
  <c r="AF187" i="3" s="1"/>
  <c r="AG190" i="3"/>
  <c r="AF190" i="3" s="1"/>
  <c r="AG191" i="3"/>
  <c r="AF191" i="3" s="1"/>
  <c r="AG192" i="3"/>
  <c r="AF192" i="3" s="1"/>
  <c r="AG195" i="3"/>
  <c r="AF195" i="3" s="1"/>
  <c r="AG196" i="3"/>
  <c r="AF196" i="3" s="1"/>
  <c r="AG197" i="3"/>
  <c r="AF197" i="3" s="1"/>
  <c r="AG200" i="3"/>
  <c r="AF200" i="3" s="1"/>
  <c r="AG201" i="3"/>
  <c r="AF201" i="3" s="1"/>
  <c r="AG202" i="3"/>
  <c r="AF202" i="3" s="1"/>
  <c r="AG205" i="3"/>
  <c r="AF205" i="3" s="1"/>
  <c r="AG206" i="3"/>
  <c r="AF206" i="3" s="1"/>
  <c r="AG207" i="3"/>
  <c r="AF207" i="3" s="1"/>
  <c r="AG210" i="3"/>
  <c r="AF210" i="3" s="1"/>
  <c r="AG211" i="3"/>
  <c r="AF211" i="3" s="1"/>
  <c r="AG212" i="3"/>
  <c r="AF212" i="3" s="1"/>
  <c r="AG215" i="3"/>
  <c r="AF215" i="3" s="1"/>
  <c r="AG216" i="3"/>
  <c r="AF216" i="3" s="1"/>
  <c r="AG217" i="3"/>
  <c r="AF217" i="3" s="1"/>
  <c r="AG220" i="3"/>
  <c r="AF220" i="3" s="1"/>
  <c r="AG221" i="3"/>
  <c r="AF221" i="3" s="1"/>
  <c r="AG222" i="3"/>
  <c r="AF222" i="3" s="1"/>
  <c r="AG225" i="3"/>
  <c r="AF225" i="3" s="1"/>
  <c r="AG226" i="3"/>
  <c r="AF226" i="3" s="1"/>
  <c r="AG227" i="3"/>
  <c r="AF227" i="3" s="1"/>
  <c r="AG230" i="3"/>
  <c r="AF230" i="3" s="1"/>
  <c r="AG231" i="3"/>
  <c r="AF231" i="3" s="1"/>
  <c r="AG232" i="3"/>
  <c r="AF232" i="3" s="1"/>
  <c r="AG235" i="3"/>
  <c r="AF235" i="3" s="1"/>
  <c r="AG236" i="3"/>
  <c r="AF236" i="3" s="1"/>
  <c r="AG237" i="3"/>
  <c r="AF237" i="3" s="1"/>
  <c r="AG240" i="3"/>
  <c r="AF240" i="3" s="1"/>
  <c r="AG241" i="3"/>
  <c r="AF241" i="3" s="1"/>
  <c r="AG242" i="3"/>
  <c r="AF242" i="3" s="1"/>
  <c r="AG244" i="3"/>
  <c r="AF244" i="3" s="1"/>
  <c r="AG245" i="3"/>
  <c r="AF245" i="3" s="1"/>
  <c r="AG246" i="3"/>
  <c r="AF246" i="3" s="1"/>
  <c r="AG247" i="3"/>
  <c r="AF247" i="3" s="1"/>
  <c r="AG250" i="3"/>
  <c r="AF250" i="3" s="1"/>
  <c r="AG251" i="3"/>
  <c r="AF251" i="3" s="1"/>
  <c r="AG252" i="3"/>
  <c r="AF252" i="3" s="1"/>
  <c r="AG254" i="3"/>
  <c r="AF254" i="3" s="1"/>
  <c r="AG255" i="3"/>
  <c r="AF255" i="3" s="1"/>
  <c r="AG256" i="3"/>
  <c r="AF256" i="3" s="1"/>
  <c r="AG257" i="3"/>
  <c r="AF257" i="3" s="1"/>
  <c r="AG260" i="3"/>
  <c r="AF260" i="3" s="1"/>
  <c r="AG262" i="3"/>
  <c r="AF262" i="3" s="1"/>
  <c r="AG264" i="3"/>
  <c r="AF264" i="3" s="1"/>
  <c r="AG265" i="3"/>
  <c r="AF265" i="3" s="1"/>
  <c r="AG266" i="3"/>
  <c r="AF266" i="3" s="1"/>
  <c r="AG267" i="3"/>
  <c r="AF267" i="3" s="1"/>
  <c r="AG270" i="3"/>
  <c r="AF270" i="3" s="1"/>
  <c r="AG271" i="3"/>
  <c r="AF271" i="3" s="1"/>
  <c r="AG272" i="3"/>
  <c r="AF272" i="3" s="1"/>
  <c r="AG274" i="3"/>
  <c r="AF274" i="3" s="1"/>
  <c r="AG275" i="3"/>
  <c r="AF275" i="3" s="1"/>
  <c r="AG277" i="3"/>
  <c r="AF277" i="3" s="1"/>
  <c r="AG280" i="3"/>
  <c r="AF280" i="3" s="1"/>
  <c r="AG281" i="3"/>
  <c r="AF281" i="3" s="1"/>
  <c r="AG282" i="3"/>
  <c r="AF282" i="3" s="1"/>
  <c r="AG284" i="3"/>
  <c r="AF284" i="3" s="1"/>
  <c r="AG285" i="3"/>
  <c r="AF285" i="3" s="1"/>
  <c r="AG286" i="3"/>
  <c r="AF286" i="3" s="1"/>
  <c r="AG287" i="3"/>
  <c r="AF287" i="3" s="1"/>
  <c r="AG290" i="3"/>
  <c r="AF290" i="3" s="1"/>
  <c r="AG291" i="3"/>
  <c r="AF291" i="3" s="1"/>
  <c r="AG292" i="3"/>
  <c r="AF292" i="3" s="1"/>
  <c r="AG294" i="3"/>
  <c r="AF294" i="3" s="1"/>
  <c r="AG295" i="3"/>
  <c r="AF295" i="3" s="1"/>
  <c r="AG296" i="3"/>
  <c r="AF296" i="3" s="1"/>
  <c r="AG297" i="3"/>
  <c r="AF297" i="3" s="1"/>
  <c r="AG299" i="3"/>
  <c r="AF299" i="3" s="1"/>
  <c r="AG300" i="3"/>
  <c r="AF300" i="3" s="1"/>
  <c r="AG301" i="3"/>
  <c r="AF301" i="3" s="1"/>
  <c r="AG302" i="3"/>
  <c r="AF302" i="3" s="1"/>
  <c r="AG306" i="3"/>
  <c r="AF306" i="3" s="1"/>
  <c r="AG307" i="3"/>
  <c r="AF307" i="3" s="1"/>
  <c r="AG309" i="3"/>
  <c r="AF309" i="3" s="1"/>
  <c r="AG310" i="3"/>
  <c r="AF310" i="3" s="1"/>
  <c r="AG311" i="3"/>
  <c r="AF311" i="3" s="1"/>
  <c r="AG312" i="3"/>
  <c r="AF312" i="3" s="1"/>
  <c r="AG315" i="3"/>
  <c r="AF315" i="3" s="1"/>
  <c r="AG316" i="3"/>
  <c r="AF316" i="3" s="1"/>
  <c r="AG317" i="3"/>
  <c r="AF317" i="3" s="1"/>
  <c r="AG319" i="3"/>
  <c r="AF319" i="3" s="1"/>
  <c r="AG320" i="3"/>
  <c r="AF320" i="3" s="1"/>
  <c r="AG321" i="3"/>
  <c r="AF321" i="3" s="1"/>
  <c r="AG322" i="3"/>
  <c r="AF322" i="3" s="1"/>
  <c r="AG324" i="3"/>
  <c r="AF324" i="3" s="1"/>
  <c r="AG325" i="3"/>
  <c r="AF325" i="3" s="1"/>
  <c r="AG326" i="3"/>
  <c r="AF326" i="3" s="1"/>
  <c r="AG327" i="3"/>
  <c r="AF327" i="3" s="1"/>
  <c r="AG329" i="3"/>
  <c r="AF329" i="3" s="1"/>
  <c r="AG330" i="3"/>
  <c r="AF330" i="3" s="1"/>
  <c r="AG331" i="3"/>
  <c r="AF331" i="3" s="1"/>
  <c r="AG332" i="3"/>
  <c r="AF332" i="3" s="1"/>
  <c r="AG334" i="3"/>
  <c r="AF334" i="3" s="1"/>
  <c r="AG335" i="3"/>
  <c r="AF335" i="3" s="1"/>
  <c r="AG336" i="3"/>
  <c r="AF336" i="3" s="1"/>
  <c r="AG337" i="3"/>
  <c r="AF337" i="3" s="1"/>
  <c r="AG339" i="3"/>
  <c r="AF339" i="3" s="1"/>
  <c r="AG340" i="3"/>
  <c r="AF340" i="3" s="1"/>
  <c r="AG341" i="3"/>
  <c r="AF341" i="3" s="1"/>
  <c r="AG342" i="3"/>
  <c r="AF342" i="3" s="1"/>
  <c r="AG345" i="3"/>
  <c r="AF345" i="3" s="1"/>
  <c r="AG346" i="3"/>
  <c r="AF346" i="3" s="1"/>
  <c r="AG347" i="3"/>
  <c r="AF347" i="3" s="1"/>
  <c r="AG350" i="3"/>
  <c r="AF350" i="3" s="1"/>
  <c r="AG351" i="3"/>
  <c r="AF351" i="3" s="1"/>
  <c r="AG352" i="3"/>
  <c r="AF352" i="3" s="1"/>
  <c r="AG354" i="3"/>
  <c r="AF354" i="3" s="1"/>
  <c r="AG355" i="3"/>
  <c r="AF355" i="3" s="1"/>
  <c r="AG357" i="3"/>
  <c r="AF357" i="3" s="1"/>
  <c r="AG359" i="3"/>
  <c r="AF359" i="3" s="1"/>
  <c r="AG360" i="3"/>
  <c r="AF360" i="3" s="1"/>
  <c r="AG361" i="3"/>
  <c r="AF361" i="3" s="1"/>
  <c r="AG362" i="3"/>
  <c r="AF362" i="3" s="1"/>
  <c r="AG365" i="3"/>
  <c r="AF365" i="3" s="1"/>
  <c r="AG366" i="3"/>
  <c r="AF366" i="3" s="1"/>
  <c r="AG367" i="3"/>
  <c r="AF367" i="3" s="1"/>
  <c r="AG369" i="3"/>
  <c r="AF369" i="3" s="1"/>
  <c r="AG370" i="3"/>
  <c r="AF370" i="3" s="1"/>
  <c r="AG371" i="3"/>
  <c r="AF371" i="3" s="1"/>
  <c r="AG372" i="3"/>
  <c r="AF372" i="3" s="1"/>
  <c r="AG374" i="3"/>
  <c r="AF374" i="3" s="1"/>
  <c r="AG375" i="3"/>
  <c r="AF375" i="3" s="1"/>
  <c r="AG376" i="3"/>
  <c r="AF376" i="3" s="1"/>
  <c r="AG377" i="3"/>
  <c r="AF377" i="3" s="1"/>
  <c r="AG379" i="3"/>
  <c r="AF379" i="3" s="1"/>
  <c r="AG380" i="3"/>
  <c r="AF380" i="3" s="1"/>
  <c r="AG381" i="3"/>
  <c r="AF381" i="3" s="1"/>
  <c r="AG382" i="3"/>
  <c r="AF382" i="3" s="1"/>
  <c r="AG384" i="3"/>
  <c r="AF384" i="3" s="1"/>
  <c r="AG385" i="3"/>
  <c r="AF385" i="3" s="1"/>
  <c r="AG386" i="3"/>
  <c r="AF386" i="3" s="1"/>
  <c r="AG387" i="3"/>
  <c r="AF387" i="3" s="1"/>
  <c r="AG390" i="3"/>
  <c r="AF390" i="3" s="1"/>
  <c r="AG391" i="3"/>
  <c r="AF391" i="3" s="1"/>
  <c r="AG392" i="3"/>
  <c r="AF392" i="3" s="1"/>
  <c r="AG395" i="3"/>
  <c r="AF395" i="3" s="1"/>
  <c r="AG396" i="3"/>
  <c r="AF396" i="3" s="1"/>
  <c r="AG397" i="3"/>
  <c r="AF397" i="3" s="1"/>
  <c r="AG400" i="3"/>
  <c r="AF400" i="3" s="1"/>
  <c r="AG401" i="3"/>
  <c r="AF401" i="3" s="1"/>
  <c r="AG402" i="3"/>
  <c r="AF402" i="3" s="1"/>
  <c r="AG405" i="3"/>
  <c r="AF405" i="3" s="1"/>
  <c r="AG406" i="3"/>
  <c r="AF406" i="3" s="1"/>
  <c r="AG407" i="3"/>
  <c r="AF407" i="3" s="1"/>
  <c r="AG410" i="3"/>
  <c r="AF410" i="3" s="1"/>
  <c r="AG411" i="3"/>
  <c r="AF411" i="3" s="1"/>
  <c r="AG412" i="3"/>
  <c r="AF412" i="3" s="1"/>
  <c r="AG414" i="3"/>
  <c r="AF414" i="3" s="1"/>
  <c r="AG415" i="3"/>
  <c r="AF415" i="3" s="1"/>
  <c r="AG416" i="3"/>
  <c r="AF416" i="3" s="1"/>
  <c r="AG417" i="3"/>
  <c r="AF417" i="3" s="1"/>
  <c r="AG420" i="3"/>
  <c r="AF420" i="3" s="1"/>
  <c r="AG421" i="3"/>
  <c r="AF421" i="3" s="1"/>
  <c r="AG422" i="3"/>
  <c r="AF422" i="3" s="1"/>
  <c r="AG424" i="3"/>
  <c r="AF424" i="3" s="1"/>
  <c r="AG425" i="3"/>
  <c r="AF425" i="3" s="1"/>
  <c r="AG426" i="3"/>
  <c r="AF426" i="3" s="1"/>
  <c r="AG427" i="3"/>
  <c r="AF427" i="3" s="1"/>
  <c r="AG429" i="3"/>
  <c r="AF429" i="3" s="1"/>
  <c r="AG430" i="3"/>
  <c r="AF430" i="3" s="1"/>
  <c r="AG431" i="3"/>
  <c r="AF431" i="3" s="1"/>
  <c r="AG432" i="3"/>
  <c r="AF432" i="3" s="1"/>
  <c r="AG434" i="3"/>
  <c r="AF434" i="3" s="1"/>
  <c r="AG435" i="3"/>
  <c r="AF435" i="3" s="1"/>
  <c r="AG436" i="3"/>
  <c r="AF436" i="3" s="1"/>
  <c r="AG437" i="3"/>
  <c r="AF437" i="3" s="1"/>
  <c r="AG440" i="3"/>
  <c r="AF440" i="3" s="1"/>
  <c r="AG441" i="3"/>
  <c r="AF441" i="3" s="1"/>
  <c r="AG442" i="3"/>
  <c r="AF442" i="3" s="1"/>
  <c r="AG445" i="3"/>
  <c r="AF445" i="3" s="1"/>
  <c r="AG446" i="3"/>
  <c r="AF446" i="3" s="1"/>
  <c r="AG447" i="3"/>
  <c r="AF447" i="3" s="1"/>
  <c r="AG450" i="3"/>
  <c r="AF450" i="3" s="1"/>
  <c r="AG451" i="3"/>
  <c r="AF451" i="3" s="1"/>
  <c r="AG452" i="3"/>
  <c r="AF452" i="3" s="1"/>
  <c r="AG454" i="3"/>
  <c r="AF454" i="3" s="1"/>
  <c r="AG455" i="3"/>
  <c r="AF455" i="3" s="1"/>
  <c r="AG457" i="3"/>
  <c r="AF457" i="3" s="1"/>
  <c r="AG459" i="3"/>
  <c r="AF459" i="3" s="1"/>
  <c r="AG460" i="3"/>
  <c r="AF460" i="3" s="1"/>
  <c r="AG461" i="3"/>
  <c r="AF461" i="3" s="1"/>
  <c r="AG462" i="3"/>
  <c r="AF462" i="3" s="1"/>
  <c r="AG464" i="3"/>
  <c r="AF464" i="3" s="1"/>
  <c r="AG465" i="3"/>
  <c r="AF465" i="3" s="1"/>
  <c r="AG466" i="3"/>
  <c r="AF466" i="3" s="1"/>
  <c r="AG467" i="3"/>
  <c r="AF467" i="3" s="1"/>
  <c r="AG470" i="3"/>
  <c r="AF470" i="3" s="1"/>
  <c r="AG471" i="3"/>
  <c r="AF471" i="3" s="1"/>
  <c r="AG472" i="3"/>
  <c r="AF472" i="3" s="1"/>
  <c r="AG475" i="3"/>
  <c r="AF475" i="3" s="1"/>
  <c r="AG476" i="3"/>
  <c r="AF476" i="3" s="1"/>
  <c r="AG477" i="3"/>
  <c r="AF477" i="3" s="1"/>
  <c r="AG479" i="3"/>
  <c r="AF479" i="3" s="1"/>
  <c r="AG480" i="3"/>
  <c r="AF480" i="3" s="1"/>
  <c r="AG481" i="3"/>
  <c r="AF481" i="3" s="1"/>
  <c r="AG482" i="3"/>
  <c r="AF482" i="3" s="1"/>
  <c r="AG485" i="3"/>
  <c r="AF485" i="3" s="1"/>
  <c r="AG486" i="3"/>
  <c r="AF486" i="3" s="1"/>
  <c r="AG487" i="3"/>
  <c r="AF487" i="3" s="1"/>
  <c r="AG490" i="3"/>
  <c r="AF490" i="3" s="1"/>
  <c r="AG491" i="3"/>
  <c r="AF491" i="3" s="1"/>
  <c r="AG492" i="3"/>
  <c r="AF492" i="3" s="1"/>
  <c r="AG494" i="3"/>
  <c r="AF494" i="3" s="1"/>
  <c r="AG495" i="3"/>
  <c r="AF495" i="3" s="1"/>
  <c r="AG496" i="3"/>
  <c r="AF496" i="3" s="1"/>
  <c r="AG497" i="3"/>
  <c r="AF497" i="3" s="1"/>
  <c r="AG500" i="3"/>
  <c r="AF500" i="3" s="1"/>
  <c r="AG501" i="3"/>
  <c r="AF501" i="3" s="1"/>
  <c r="AG502" i="3"/>
  <c r="AF502" i="3" s="1"/>
  <c r="AG505" i="3"/>
  <c r="AF505" i="3" s="1"/>
  <c r="AG506" i="3"/>
  <c r="AF506" i="3" s="1"/>
  <c r="AG507" i="3"/>
  <c r="AF507" i="3" s="1"/>
  <c r="AG510" i="3"/>
  <c r="AF510" i="3" s="1"/>
  <c r="AG511" i="3"/>
  <c r="AF511" i="3" s="1"/>
  <c r="AG512" i="3"/>
  <c r="AF512" i="3" s="1"/>
  <c r="AG514" i="3"/>
  <c r="AF514" i="3" s="1"/>
  <c r="AG515" i="3"/>
  <c r="AF515" i="3" s="1"/>
  <c r="AG516" i="3"/>
  <c r="AF516" i="3" s="1"/>
  <c r="AG517" i="3"/>
  <c r="AF517" i="3" s="1"/>
  <c r="AG520" i="3"/>
  <c r="AF520" i="3" s="1"/>
  <c r="AG521" i="3"/>
  <c r="AF521" i="3" s="1"/>
  <c r="AG522" i="3"/>
  <c r="AF522" i="3" s="1"/>
  <c r="AG525" i="3"/>
  <c r="AF525" i="3" s="1"/>
  <c r="AG526" i="3"/>
  <c r="AF526" i="3" s="1"/>
  <c r="AG527" i="3"/>
  <c r="AF527" i="3" s="1"/>
  <c r="AG530" i="3"/>
  <c r="AF530" i="3" s="1"/>
  <c r="AG531" i="3"/>
  <c r="AF531" i="3" s="1"/>
  <c r="AG532" i="3"/>
  <c r="AF532" i="3" s="1"/>
  <c r="AG535" i="3"/>
  <c r="AF535" i="3" s="1"/>
  <c r="AG536" i="3"/>
  <c r="AF536" i="3" s="1"/>
  <c r="AG537" i="3"/>
  <c r="AF537" i="3" s="1"/>
  <c r="AG540" i="3"/>
  <c r="AF540" i="3" s="1"/>
  <c r="AG541" i="3"/>
  <c r="AF541" i="3" s="1"/>
  <c r="AG542" i="3"/>
  <c r="AF542" i="3" s="1"/>
  <c r="AG545" i="3"/>
  <c r="AF545" i="3" s="1"/>
  <c r="AG546" i="3"/>
  <c r="AF546" i="3" s="1"/>
  <c r="AG547" i="3"/>
  <c r="AF547" i="3" s="1"/>
  <c r="AG550" i="3"/>
  <c r="AF550" i="3" s="1"/>
  <c r="AG551" i="3"/>
  <c r="AF551" i="3" s="1"/>
  <c r="AG552" i="3"/>
  <c r="AF552" i="3" s="1"/>
  <c r="AG554" i="3"/>
  <c r="AF554" i="3" s="1"/>
  <c r="AG555" i="3"/>
  <c r="AF555" i="3" s="1"/>
  <c r="AG556" i="3"/>
  <c r="AF556" i="3" s="1"/>
  <c r="AG557" i="3"/>
  <c r="AF557" i="3" s="1"/>
  <c r="AG560" i="3"/>
  <c r="AF560" i="3" s="1"/>
  <c r="AG561" i="3"/>
  <c r="AF561" i="3" s="1"/>
  <c r="AG562" i="3"/>
  <c r="AF562" i="3" s="1"/>
  <c r="AG565" i="3"/>
  <c r="AF565" i="3" s="1"/>
  <c r="AG566" i="3"/>
  <c r="AF566" i="3" s="1"/>
  <c r="AG567" i="3"/>
  <c r="AF567" i="3" s="1"/>
  <c r="AG570" i="3"/>
  <c r="AF570" i="3" s="1"/>
  <c r="AG571" i="3"/>
  <c r="AF571" i="3" s="1"/>
  <c r="AG572" i="3"/>
  <c r="AF572" i="3" s="1"/>
  <c r="AG574" i="3"/>
  <c r="AF574" i="3" s="1"/>
  <c r="AG575" i="3"/>
  <c r="AF575" i="3" s="1"/>
  <c r="AG576" i="3"/>
  <c r="AF576" i="3" s="1"/>
  <c r="AG577" i="3"/>
  <c r="AF577" i="3" s="1"/>
  <c r="AG580" i="3"/>
  <c r="AF580" i="3" s="1"/>
  <c r="AG581" i="3"/>
  <c r="AF581" i="3" s="1"/>
  <c r="AG582" i="3"/>
  <c r="AF582" i="3" s="1"/>
  <c r="AG585" i="3"/>
  <c r="AF585" i="3" s="1"/>
  <c r="AG586" i="3"/>
  <c r="AF586" i="3" s="1"/>
  <c r="AG587" i="3"/>
  <c r="AF587" i="3" s="1"/>
  <c r="AG589" i="3"/>
  <c r="AF589" i="3" s="1"/>
  <c r="AG590" i="3"/>
  <c r="AF590" i="3" s="1"/>
  <c r="AG591" i="3"/>
  <c r="AF591" i="3" s="1"/>
  <c r="AG592" i="3"/>
  <c r="AF592" i="3" s="1"/>
  <c r="AG595" i="3"/>
  <c r="AF595" i="3" s="1"/>
  <c r="AG596" i="3"/>
  <c r="AF596" i="3" s="1"/>
  <c r="AG597" i="3"/>
  <c r="AF597" i="3" s="1"/>
  <c r="AG600" i="3"/>
  <c r="AF600" i="3" s="1"/>
  <c r="AG601" i="3"/>
  <c r="AF601" i="3" s="1"/>
  <c r="AG602" i="3"/>
  <c r="AF602" i="3" s="1"/>
  <c r="AG605" i="3"/>
  <c r="AF605" i="3" s="1"/>
  <c r="AG606" i="3"/>
  <c r="AF606" i="3" s="1"/>
  <c r="AG607" i="3"/>
  <c r="AF607" i="3" s="1"/>
  <c r="AG610" i="3"/>
  <c r="AF610" i="3" s="1"/>
  <c r="AG611" i="3"/>
  <c r="AF611" i="3" s="1"/>
  <c r="AG612" i="3"/>
  <c r="AF612" i="3" s="1"/>
  <c r="AG614" i="3"/>
  <c r="AF614" i="3" s="1"/>
  <c r="AG615" i="3"/>
  <c r="AF615" i="3" s="1"/>
  <c r="AG616" i="3"/>
  <c r="AF616" i="3" s="1"/>
  <c r="AG617" i="3"/>
  <c r="AF617" i="3" s="1"/>
  <c r="AG619" i="3"/>
  <c r="AF619" i="3" s="1"/>
  <c r="AG620" i="3"/>
  <c r="AF620" i="3" s="1"/>
  <c r="AG621" i="3"/>
  <c r="AF621" i="3" s="1"/>
  <c r="AG622" i="3"/>
  <c r="AF622" i="3" s="1"/>
  <c r="AG624" i="3"/>
  <c r="AF624" i="3" s="1"/>
  <c r="AG625" i="3"/>
  <c r="AF625" i="3" s="1"/>
  <c r="AG626" i="3"/>
  <c r="AF626" i="3" s="1"/>
  <c r="AG627" i="3"/>
  <c r="AF627" i="3" s="1"/>
  <c r="AG630" i="3"/>
  <c r="AF630" i="3" s="1"/>
  <c r="AG631" i="3"/>
  <c r="AF631" i="3" s="1"/>
  <c r="AG632" i="3"/>
  <c r="AF632" i="3" s="1"/>
  <c r="AG635" i="3"/>
  <c r="AF635" i="3" s="1"/>
  <c r="AG636" i="3"/>
  <c r="AF636" i="3" s="1"/>
  <c r="AG637" i="3"/>
  <c r="AF637" i="3" s="1"/>
  <c r="AG640" i="3"/>
  <c r="AF640" i="3" s="1"/>
  <c r="AG641" i="3"/>
  <c r="AF641" i="3" s="1"/>
  <c r="AG642" i="3"/>
  <c r="AF642" i="3" s="1"/>
  <c r="AG645" i="3"/>
  <c r="AF645" i="3" s="1"/>
  <c r="AG646" i="3"/>
  <c r="AF646" i="3" s="1"/>
  <c r="AG647" i="3"/>
  <c r="AF647" i="3" s="1"/>
  <c r="AG650" i="3"/>
  <c r="AF650" i="3" s="1"/>
  <c r="AG651" i="3"/>
  <c r="AF651" i="3" s="1"/>
  <c r="AG652" i="3"/>
  <c r="AF652" i="3" s="1"/>
  <c r="AG655" i="3"/>
  <c r="AF655" i="3" s="1"/>
  <c r="AG656" i="3"/>
  <c r="AF656" i="3" s="1"/>
  <c r="AG657" i="3"/>
  <c r="AF657" i="3" s="1"/>
  <c r="AG660" i="3"/>
  <c r="AF660" i="3" s="1"/>
  <c r="AG661" i="3"/>
  <c r="AF661" i="3" s="1"/>
  <c r="AG662" i="3"/>
  <c r="AF662" i="3" s="1"/>
  <c r="AG665" i="3"/>
  <c r="AF665" i="3" s="1"/>
  <c r="AG666" i="3"/>
  <c r="AF666" i="3" s="1"/>
  <c r="AG667" i="3"/>
  <c r="AF667" i="3" s="1"/>
  <c r="AG669" i="3"/>
  <c r="AF669" i="3" s="1"/>
  <c r="AG670" i="3"/>
  <c r="AF670" i="3" s="1"/>
  <c r="AG671" i="3"/>
  <c r="AF671" i="3" s="1"/>
  <c r="AG672" i="3"/>
  <c r="AF672" i="3" s="1"/>
  <c r="AG675" i="3"/>
  <c r="AF675" i="3" s="1"/>
  <c r="AG676" i="3"/>
  <c r="AF676" i="3" s="1"/>
  <c r="AG680" i="3"/>
  <c r="AF680" i="3" s="1"/>
  <c r="AG681" i="3"/>
  <c r="AF681" i="3" s="1"/>
  <c r="AG682" i="3"/>
  <c r="AF682" i="3" s="1"/>
  <c r="AG685" i="3"/>
  <c r="AF685" i="3" s="1"/>
  <c r="AG686" i="3"/>
  <c r="AF686" i="3" s="1"/>
  <c r="AG687" i="3"/>
  <c r="AF687" i="3" s="1"/>
  <c r="AG690" i="3"/>
  <c r="AF690" i="3" s="1"/>
  <c r="AG691" i="3"/>
  <c r="AF691" i="3" s="1"/>
  <c r="AG692" i="3"/>
  <c r="AF692" i="3" s="1"/>
  <c r="AG694" i="3"/>
  <c r="AF694" i="3" s="1"/>
  <c r="AG695" i="3"/>
  <c r="AF695" i="3" s="1"/>
  <c r="AG696" i="3"/>
  <c r="AF696" i="3" s="1"/>
  <c r="AG697" i="3"/>
  <c r="AF697" i="3" s="1"/>
  <c r="AG700" i="3"/>
  <c r="AF700" i="3" s="1"/>
  <c r="AG701" i="3"/>
  <c r="AF701" i="3" s="1"/>
  <c r="AG702" i="3"/>
  <c r="AF702" i="3" s="1"/>
  <c r="AG704" i="3"/>
  <c r="AF704" i="3" s="1"/>
  <c r="AG705" i="3"/>
  <c r="AF705" i="3" s="1"/>
  <c r="AG706" i="3"/>
  <c r="AF706" i="3" s="1"/>
  <c r="AG707" i="3"/>
  <c r="AF707" i="3" s="1"/>
  <c r="AG709" i="3"/>
  <c r="AF709" i="3" s="1"/>
  <c r="AG710" i="3"/>
  <c r="AF710" i="3" s="1"/>
  <c r="AG711" i="3"/>
  <c r="AF711" i="3" s="1"/>
  <c r="AG712" i="3"/>
  <c r="AF712" i="3" s="1"/>
  <c r="AG714" i="3"/>
  <c r="AF714" i="3" s="1"/>
  <c r="AG715" i="3"/>
  <c r="AF715" i="3" s="1"/>
  <c r="AG716" i="3"/>
  <c r="AF716" i="3" s="1"/>
  <c r="AG717" i="3"/>
  <c r="AF717" i="3" s="1"/>
  <c r="AG720" i="3"/>
  <c r="AF720" i="3" s="1"/>
  <c r="AG721" i="3"/>
  <c r="AF721" i="3" s="1"/>
  <c r="AG722" i="3"/>
  <c r="AF722" i="3" s="1"/>
  <c r="AG724" i="3"/>
  <c r="AF724" i="3" s="1"/>
  <c r="AG725" i="3"/>
  <c r="AF725" i="3" s="1"/>
  <c r="AG726" i="3"/>
  <c r="AF726" i="3" s="1"/>
  <c r="AG727" i="3"/>
  <c r="AF727" i="3" s="1"/>
  <c r="AG730" i="3"/>
  <c r="AF730" i="3" s="1"/>
  <c r="AG731" i="3"/>
  <c r="AF731" i="3" s="1"/>
  <c r="AG732" i="3"/>
  <c r="AF732" i="3" s="1"/>
  <c r="AG734" i="3"/>
  <c r="AF734" i="3" s="1"/>
  <c r="AG735" i="3"/>
  <c r="AF735" i="3" s="1"/>
  <c r="AG736" i="3"/>
  <c r="AF736" i="3" s="1"/>
  <c r="AG737" i="3"/>
  <c r="AF737" i="3" s="1"/>
  <c r="AG740" i="3"/>
  <c r="AF740" i="3" s="1"/>
  <c r="AG741" i="3"/>
  <c r="AF741" i="3" s="1"/>
  <c r="AG742" i="3"/>
  <c r="AF742" i="3" s="1"/>
  <c r="AG744" i="3"/>
  <c r="AF744" i="3" s="1"/>
  <c r="AG745" i="3"/>
  <c r="AF745" i="3" s="1"/>
  <c r="AG746" i="3"/>
  <c r="AF746" i="3" s="1"/>
  <c r="AG747" i="3"/>
  <c r="AF747" i="3" s="1"/>
  <c r="AG749" i="3"/>
  <c r="AF749" i="3" s="1"/>
  <c r="AG750" i="3"/>
  <c r="AF750" i="3" s="1"/>
  <c r="AG751" i="3"/>
  <c r="AF751" i="3" s="1"/>
  <c r="AG752" i="3"/>
  <c r="AF752" i="3" s="1"/>
  <c r="AG754" i="3"/>
  <c r="AF754" i="3" s="1"/>
  <c r="AG755" i="3"/>
  <c r="AF755" i="3" s="1"/>
  <c r="AG756" i="3"/>
  <c r="AF756" i="3" s="1"/>
  <c r="AG757" i="3"/>
  <c r="AF757" i="3" s="1"/>
  <c r="AG759" i="3"/>
  <c r="AF759" i="3" s="1"/>
  <c r="AG760" i="3"/>
  <c r="AF760" i="3" s="1"/>
  <c r="AG761" i="3"/>
  <c r="AF761" i="3" s="1"/>
  <c r="AG762" i="3"/>
  <c r="AF762" i="3" s="1"/>
  <c r="AG765" i="3"/>
  <c r="AF765" i="3" s="1"/>
  <c r="AG766" i="3"/>
  <c r="AF766" i="3" s="1"/>
  <c r="AG767" i="3"/>
  <c r="AF767" i="3" s="1"/>
  <c r="AG770" i="3"/>
  <c r="AF770" i="3" s="1"/>
  <c r="AG771" i="3"/>
  <c r="AF771" i="3" s="1"/>
  <c r="AG772" i="3"/>
  <c r="AF772" i="3" s="1"/>
  <c r="AG774" i="3"/>
  <c r="AF774" i="3" s="1"/>
  <c r="AG775" i="3"/>
  <c r="AF775" i="3" s="1"/>
  <c r="AG776" i="3"/>
  <c r="AF776" i="3" s="1"/>
  <c r="AG777" i="3"/>
  <c r="AF777" i="3" s="1"/>
  <c r="AG779" i="3"/>
  <c r="AF779" i="3" s="1"/>
  <c r="AG780" i="3"/>
  <c r="AF780" i="3" s="1"/>
  <c r="AG781" i="3"/>
  <c r="AF781" i="3" s="1"/>
  <c r="AG782" i="3"/>
  <c r="AF782" i="3" s="1"/>
  <c r="AG784" i="3"/>
  <c r="AF784" i="3" s="1"/>
  <c r="AG785" i="3"/>
  <c r="AF785" i="3" s="1"/>
  <c r="AG786" i="3"/>
  <c r="AF786" i="3" s="1"/>
  <c r="AG787" i="3"/>
  <c r="AF787" i="3" s="1"/>
  <c r="AG789" i="3"/>
  <c r="AF789" i="3" s="1"/>
  <c r="AG790" i="3"/>
  <c r="AF790" i="3" s="1"/>
  <c r="AG791" i="3"/>
  <c r="AF791" i="3" s="1"/>
  <c r="AG792" i="3"/>
  <c r="AF792" i="3" s="1"/>
  <c r="AG794" i="3"/>
  <c r="AF794" i="3" s="1"/>
  <c r="AG795" i="3"/>
  <c r="AF795" i="3" s="1"/>
  <c r="AG796" i="3"/>
  <c r="AF796" i="3" s="1"/>
  <c r="AG797" i="3"/>
  <c r="AF797" i="3" s="1"/>
  <c r="AG800" i="3"/>
  <c r="AF800" i="3" s="1"/>
  <c r="AG801" i="3"/>
  <c r="AF801" i="3" s="1"/>
  <c r="AG802" i="3"/>
  <c r="AF802" i="3" s="1"/>
  <c r="AG804" i="3"/>
  <c r="AF804" i="3" s="1"/>
  <c r="AG805" i="3"/>
  <c r="AF805" i="3" s="1"/>
  <c r="AG806" i="3"/>
  <c r="AF806" i="3" s="1"/>
  <c r="AG807" i="3"/>
  <c r="AF807" i="3" s="1"/>
  <c r="AG809" i="3"/>
  <c r="AF809" i="3" s="1"/>
  <c r="AG810" i="3"/>
  <c r="AF810" i="3" s="1"/>
  <c r="AG811" i="3"/>
  <c r="AF811" i="3" s="1"/>
  <c r="AG812" i="3"/>
  <c r="AF812" i="3" s="1"/>
  <c r="AG814" i="3"/>
  <c r="AF814" i="3" s="1"/>
  <c r="AG815" i="3"/>
  <c r="AF815" i="3" s="1"/>
  <c r="AG816" i="3"/>
  <c r="AF816" i="3" s="1"/>
  <c r="AG817" i="3"/>
  <c r="AF817" i="3" s="1"/>
  <c r="AG820" i="3"/>
  <c r="AF820" i="3" s="1"/>
  <c r="AG821" i="3"/>
  <c r="AF821" i="3" s="1"/>
  <c r="AG822" i="3"/>
  <c r="AF822" i="3" s="1"/>
  <c r="AG824" i="3"/>
  <c r="AF824" i="3" s="1"/>
  <c r="AG825" i="3"/>
  <c r="AF825" i="3" s="1"/>
  <c r="AG826" i="3"/>
  <c r="AF826" i="3" s="1"/>
  <c r="AG827" i="3"/>
  <c r="AF827" i="3" s="1"/>
  <c r="AG829" i="3"/>
  <c r="AF829" i="3" s="1"/>
  <c r="AG830" i="3"/>
  <c r="AF830" i="3" s="1"/>
  <c r="AG831" i="3"/>
  <c r="AF831" i="3" s="1"/>
  <c r="AG832" i="3"/>
  <c r="AF832" i="3" s="1"/>
  <c r="AG835" i="3"/>
  <c r="AF835" i="3" s="1"/>
  <c r="AG836" i="3"/>
  <c r="AF836" i="3" s="1"/>
  <c r="AG837" i="3"/>
  <c r="AF837" i="3" s="1"/>
  <c r="AG839" i="3"/>
  <c r="AF839" i="3" s="1"/>
  <c r="AG840" i="3"/>
  <c r="AF840" i="3" s="1"/>
  <c r="AG841" i="3"/>
  <c r="AF841" i="3" s="1"/>
  <c r="AG842" i="3"/>
  <c r="AF842" i="3" s="1"/>
  <c r="AG845" i="3"/>
  <c r="AF845" i="3" s="1"/>
  <c r="AG846" i="3"/>
  <c r="AF846" i="3" s="1"/>
  <c r="AG847" i="3"/>
  <c r="AF847" i="3" s="1"/>
  <c r="AG850" i="3"/>
  <c r="AF850" i="3" s="1"/>
  <c r="AG851" i="3"/>
  <c r="AF851" i="3" s="1"/>
  <c r="AG852" i="3"/>
  <c r="AF852" i="3" s="1"/>
  <c r="AG854" i="3"/>
  <c r="AF854" i="3" s="1"/>
  <c r="AG855" i="3"/>
  <c r="AF855" i="3" s="1"/>
  <c r="AG856" i="3"/>
  <c r="AF856" i="3" s="1"/>
  <c r="AG857" i="3"/>
  <c r="AF857" i="3" s="1"/>
  <c r="AG859" i="3"/>
  <c r="AF859" i="3" s="1"/>
  <c r="AG860" i="3"/>
  <c r="AF860" i="3" s="1"/>
  <c r="AG861" i="3"/>
  <c r="AF861" i="3" s="1"/>
  <c r="AG862" i="3"/>
  <c r="AF862" i="3" s="1"/>
  <c r="AG865" i="3"/>
  <c r="AF865" i="3" s="1"/>
  <c r="AG866" i="3"/>
  <c r="AF866" i="3" s="1"/>
  <c r="AG867" i="3"/>
  <c r="AF867" i="3" s="1"/>
  <c r="AG870" i="3"/>
  <c r="AF870" i="3" s="1"/>
  <c r="AG871" i="3"/>
  <c r="AF871" i="3" s="1"/>
  <c r="AG872" i="3"/>
  <c r="AF872" i="3" s="1"/>
  <c r="AG874" i="3"/>
  <c r="AF874" i="3" s="1"/>
  <c r="AG875" i="3"/>
  <c r="AF875" i="3" s="1"/>
  <c r="AG876" i="3"/>
  <c r="AF876" i="3" s="1"/>
  <c r="AG877" i="3"/>
  <c r="AF877" i="3" s="1"/>
  <c r="AG879" i="3"/>
  <c r="AF879" i="3" s="1"/>
  <c r="AG880" i="3"/>
  <c r="AF880" i="3" s="1"/>
  <c r="AG881" i="3"/>
  <c r="AF881" i="3" s="1"/>
  <c r="AG882" i="3"/>
  <c r="AF882" i="3" s="1"/>
  <c r="AG885" i="3"/>
  <c r="AF885" i="3" s="1"/>
  <c r="AG886" i="3"/>
  <c r="AF886" i="3" s="1"/>
  <c r="AG887" i="3"/>
  <c r="AF887" i="3" s="1"/>
  <c r="AG889" i="3"/>
  <c r="AF889" i="3" s="1"/>
  <c r="AG890" i="3"/>
  <c r="AF890" i="3" s="1"/>
  <c r="AG891" i="3"/>
  <c r="AF891" i="3" s="1"/>
  <c r="AG892" i="3"/>
  <c r="AF892" i="3" s="1"/>
  <c r="AG894" i="3"/>
  <c r="AF894" i="3" s="1"/>
  <c r="AG895" i="3"/>
  <c r="AF895" i="3" s="1"/>
  <c r="AG896" i="3"/>
  <c r="AF896" i="3" s="1"/>
  <c r="AG897" i="3"/>
  <c r="AF897" i="3" s="1"/>
  <c r="AG900" i="3"/>
  <c r="AF900" i="3" s="1"/>
  <c r="AG901" i="3"/>
  <c r="AF901" i="3" s="1"/>
  <c r="AG902" i="3"/>
  <c r="AF902" i="3" s="1"/>
  <c r="AG905" i="3"/>
  <c r="AF905" i="3" s="1"/>
  <c r="AG906" i="3"/>
  <c r="AF906" i="3" s="1"/>
  <c r="AG907" i="3"/>
  <c r="AF907" i="3" s="1"/>
  <c r="AG909" i="3"/>
  <c r="AF909" i="3" s="1"/>
  <c r="AG910" i="3"/>
  <c r="AF910" i="3" s="1"/>
  <c r="AG911" i="3"/>
  <c r="AF911" i="3" s="1"/>
  <c r="AG912" i="3"/>
  <c r="AF912" i="3" s="1"/>
  <c r="AG915" i="3"/>
  <c r="AF915" i="3" s="1"/>
  <c r="AG916" i="3"/>
  <c r="AF916" i="3" s="1"/>
  <c r="AG917" i="3"/>
  <c r="AF917" i="3" s="1"/>
  <c r="AG919" i="3"/>
  <c r="AF919" i="3" s="1"/>
  <c r="AG920" i="3"/>
  <c r="AF920" i="3" s="1"/>
  <c r="AG921" i="3"/>
  <c r="AF921" i="3" s="1"/>
  <c r="AG922" i="3"/>
  <c r="AF922" i="3" s="1"/>
  <c r="AG925" i="3"/>
  <c r="AF925" i="3" s="1"/>
  <c r="AG926" i="3"/>
  <c r="AF926" i="3" s="1"/>
  <c r="AG927" i="3"/>
  <c r="AF927" i="3" s="1"/>
  <c r="AG930" i="3"/>
  <c r="AF930" i="3" s="1"/>
  <c r="AG931" i="3"/>
  <c r="AF931" i="3" s="1"/>
  <c r="AG932" i="3"/>
  <c r="AF932" i="3" s="1"/>
  <c r="AG934" i="3"/>
  <c r="AF934" i="3" s="1"/>
  <c r="AG935" i="3"/>
  <c r="AF935" i="3" s="1"/>
  <c r="AG936" i="3"/>
  <c r="AF936" i="3" s="1"/>
  <c r="AG937" i="3"/>
  <c r="AF937" i="3" s="1"/>
  <c r="AG939" i="3"/>
  <c r="AF939" i="3" s="1"/>
  <c r="AG940" i="3"/>
  <c r="AF940" i="3" s="1"/>
  <c r="AG941" i="3"/>
  <c r="AF941" i="3" s="1"/>
  <c r="AG942" i="3"/>
  <c r="AF942" i="3" s="1"/>
  <c r="AG945" i="3"/>
  <c r="AF945" i="3" s="1"/>
  <c r="AG946" i="3"/>
  <c r="AF946" i="3" s="1"/>
  <c r="AG947" i="3"/>
  <c r="AF947" i="3" s="1"/>
  <c r="AG949" i="3"/>
  <c r="AF949" i="3" s="1"/>
  <c r="AG950" i="3"/>
  <c r="AF950" i="3" s="1"/>
  <c r="AG951" i="3"/>
  <c r="AF951" i="3" s="1"/>
  <c r="AG952" i="3"/>
  <c r="AF952" i="3" s="1"/>
  <c r="AG955" i="3"/>
  <c r="AF955" i="3" s="1"/>
  <c r="AG956" i="3"/>
  <c r="AF956" i="3" s="1"/>
  <c r="AG957" i="3"/>
  <c r="AF957" i="3" s="1"/>
  <c r="AG960" i="3"/>
  <c r="AF960" i="3" s="1"/>
  <c r="AG961" i="3"/>
  <c r="AF961" i="3" s="1"/>
  <c r="AG962" i="3"/>
  <c r="AF962" i="3" s="1"/>
  <c r="AG964" i="3"/>
  <c r="AF964" i="3" s="1"/>
  <c r="AG965" i="3"/>
  <c r="AF965" i="3" s="1"/>
  <c r="AG966" i="3"/>
  <c r="AF966" i="3" s="1"/>
  <c r="AG967" i="3"/>
  <c r="AF967" i="3" s="1"/>
  <c r="AG970" i="3"/>
  <c r="AF970" i="3" s="1"/>
  <c r="AG971" i="3"/>
  <c r="AF971" i="3" s="1"/>
  <c r="AG972" i="3"/>
  <c r="AF972" i="3" s="1"/>
  <c r="AG974" i="3"/>
  <c r="AF974" i="3" s="1"/>
  <c r="AG975" i="3"/>
  <c r="AF975" i="3" s="1"/>
  <c r="AG976" i="3"/>
  <c r="AF976" i="3" s="1"/>
  <c r="AG977" i="3"/>
  <c r="AF977" i="3" s="1"/>
  <c r="AG980" i="3"/>
  <c r="AF980" i="3" s="1"/>
  <c r="AG981" i="3"/>
  <c r="AF981" i="3" s="1"/>
  <c r="AG982" i="3"/>
  <c r="AF982" i="3" s="1"/>
  <c r="AG985" i="3"/>
  <c r="AF985" i="3" s="1"/>
  <c r="AG986" i="3"/>
  <c r="AF986" i="3" s="1"/>
  <c r="AG987" i="3"/>
  <c r="AF987" i="3" s="1"/>
  <c r="AG990" i="3"/>
  <c r="AF990" i="3" s="1"/>
  <c r="AG991" i="3"/>
  <c r="AF991" i="3" s="1"/>
  <c r="AG992" i="3"/>
  <c r="AF992" i="3" s="1"/>
  <c r="AG995" i="3"/>
  <c r="AF995" i="3" s="1"/>
  <c r="AG996" i="3"/>
  <c r="AF996" i="3" s="1"/>
  <c r="AG997" i="3"/>
  <c r="AF997" i="3" s="1"/>
  <c r="AG999" i="3"/>
  <c r="AF999" i="3" s="1"/>
  <c r="AG1000" i="3"/>
  <c r="AF1000" i="3" s="1"/>
  <c r="AG1001" i="3"/>
  <c r="AF1001" i="3" s="1"/>
  <c r="AG1002" i="3"/>
  <c r="AF1002" i="3" s="1"/>
  <c r="AG1004" i="3"/>
  <c r="AF1004" i="3" s="1"/>
  <c r="AG1005" i="3"/>
  <c r="AF1005" i="3" s="1"/>
  <c r="AG1006" i="3"/>
  <c r="AF1006" i="3" s="1"/>
  <c r="AG1007" i="3"/>
  <c r="AF1007" i="3" s="1"/>
  <c r="AG1009" i="3"/>
  <c r="AF1009" i="3" s="1"/>
  <c r="AG1010" i="3"/>
  <c r="AF1010" i="3" s="1"/>
  <c r="AG1011" i="3"/>
  <c r="AF1011" i="3" s="1"/>
  <c r="AG1012" i="3"/>
  <c r="AF1012" i="3" s="1"/>
  <c r="AG1014" i="3"/>
  <c r="AF1014" i="3" s="1"/>
  <c r="AG1015" i="3"/>
  <c r="AF1015" i="3" s="1"/>
  <c r="AG1016" i="3"/>
  <c r="AF1016" i="3" s="1"/>
  <c r="AG1017" i="3"/>
  <c r="AF1017" i="3" s="1"/>
  <c r="AG1019" i="3"/>
  <c r="AF1019" i="3" s="1"/>
  <c r="AG1020" i="3"/>
  <c r="AF1020" i="3" s="1"/>
  <c r="AG1021" i="3"/>
  <c r="AF1021" i="3" s="1"/>
  <c r="AG1022" i="3"/>
  <c r="AF1022" i="3" s="1"/>
  <c r="AG1024" i="3"/>
  <c r="AF1024" i="3" s="1"/>
  <c r="AG1025" i="3"/>
  <c r="AF1025" i="3" s="1"/>
  <c r="AG1026" i="3"/>
  <c r="AF1026" i="3" s="1"/>
  <c r="AG1027" i="3"/>
  <c r="AF1027" i="3" s="1"/>
  <c r="AG1029" i="3"/>
  <c r="AF1029" i="3" s="1"/>
  <c r="AG1030" i="3"/>
  <c r="AF1030" i="3" s="1"/>
  <c r="AG1031" i="3"/>
  <c r="AF1031" i="3" s="1"/>
  <c r="AG1032" i="3"/>
  <c r="AF1032" i="3" s="1"/>
  <c r="AG1034" i="3"/>
  <c r="AF1034" i="3" s="1"/>
  <c r="AG1035" i="3"/>
  <c r="AF1035" i="3" s="1"/>
  <c r="AG1036" i="3"/>
  <c r="AF1036" i="3" s="1"/>
  <c r="AG1037" i="3"/>
  <c r="AF1037" i="3" s="1"/>
  <c r="AG1039" i="3"/>
  <c r="AF1039" i="3" s="1"/>
  <c r="AG1040" i="3"/>
  <c r="AF1040" i="3" s="1"/>
  <c r="AG1041" i="3"/>
  <c r="AF1041" i="3" s="1"/>
  <c r="AG1042" i="3"/>
  <c r="AF1042" i="3" s="1"/>
  <c r="AG1044" i="3"/>
  <c r="AF1044" i="3" s="1"/>
  <c r="AG1045" i="3"/>
  <c r="AF1045" i="3" s="1"/>
  <c r="AG1046" i="3"/>
  <c r="AF1046" i="3" s="1"/>
  <c r="AG1047" i="3"/>
  <c r="AF1047" i="3" s="1"/>
  <c r="AG1050" i="3"/>
  <c r="AF1050" i="3" s="1"/>
  <c r="AG1051" i="3"/>
  <c r="AF1051" i="3" s="1"/>
  <c r="AG1052" i="3"/>
  <c r="AF1052" i="3" s="1"/>
  <c r="AG1054" i="3"/>
  <c r="AF1054" i="3" s="1"/>
  <c r="AG1055" i="3"/>
  <c r="AF1055" i="3" s="1"/>
  <c r="AG1056" i="3"/>
  <c r="AF1056" i="3" s="1"/>
  <c r="AG1057" i="3"/>
  <c r="AF1057" i="3" s="1"/>
  <c r="AG1060" i="3"/>
  <c r="AF1060" i="3" s="1"/>
  <c r="AG1062" i="3"/>
  <c r="AF1062" i="3" s="1"/>
  <c r="AG1065" i="3"/>
  <c r="AF1065" i="3" s="1"/>
  <c r="AG1067" i="3"/>
  <c r="AF1067" i="3" s="1"/>
  <c r="AG1069" i="3"/>
  <c r="AF1069" i="3" s="1"/>
  <c r="AG1070" i="3"/>
  <c r="AF1070" i="3" s="1"/>
  <c r="AG1071" i="3"/>
  <c r="AF1071" i="3" s="1"/>
  <c r="AG1072" i="3"/>
  <c r="AF1072" i="3" s="1"/>
  <c r="AG1074" i="3"/>
  <c r="AF1074" i="3" s="1"/>
  <c r="AG1075" i="3"/>
  <c r="AF1075" i="3" s="1"/>
  <c r="AG1076" i="3"/>
  <c r="AF1076" i="3" s="1"/>
  <c r="AG1077" i="3"/>
  <c r="AF1077" i="3" s="1"/>
  <c r="AG1079" i="3"/>
  <c r="AF1079" i="3" s="1"/>
  <c r="AG1080" i="3"/>
  <c r="AF1080" i="3" s="1"/>
  <c r="AG1081" i="3"/>
  <c r="AF1081" i="3" s="1"/>
  <c r="AG1082" i="3"/>
  <c r="AF1082" i="3" s="1"/>
  <c r="AG1084" i="3"/>
  <c r="AF1084" i="3" s="1"/>
  <c r="AG1085" i="3"/>
  <c r="AF1085" i="3" s="1"/>
  <c r="AG1086" i="3"/>
  <c r="AF1086" i="3" s="1"/>
  <c r="AG1087" i="3"/>
  <c r="AF1087" i="3" s="1"/>
  <c r="AG1089" i="3"/>
  <c r="AF1089" i="3" s="1"/>
  <c r="AG1090" i="3"/>
  <c r="AF1090" i="3" s="1"/>
  <c r="AG1091" i="3"/>
  <c r="AF1091" i="3" s="1"/>
  <c r="AG1092" i="3"/>
  <c r="AF1092" i="3" s="1"/>
  <c r="AG1094" i="3"/>
  <c r="AF1094" i="3" s="1"/>
  <c r="AG1095" i="3"/>
  <c r="AF1095" i="3" s="1"/>
  <c r="AG1096" i="3"/>
  <c r="AF1096" i="3" s="1"/>
  <c r="AG1097" i="3"/>
  <c r="AF1097" i="3" s="1"/>
  <c r="AG1099" i="3"/>
  <c r="AF1099" i="3" s="1"/>
  <c r="AG1100" i="3"/>
  <c r="AF1100" i="3" s="1"/>
  <c r="AG1101" i="3"/>
  <c r="AF1101" i="3" s="1"/>
  <c r="AG1102" i="3"/>
  <c r="AF1102" i="3" s="1"/>
  <c r="AG1104" i="3"/>
  <c r="AF1104" i="3" s="1"/>
  <c r="AG1105" i="3"/>
  <c r="AF1105" i="3" s="1"/>
  <c r="AG1107" i="3"/>
  <c r="AF1107" i="3" s="1"/>
  <c r="AG1109" i="3"/>
  <c r="AF1109" i="3" s="1"/>
  <c r="AG1110" i="3"/>
  <c r="AF1110" i="3" s="1"/>
  <c r="AG1112" i="3"/>
  <c r="AF1112" i="3" s="1"/>
  <c r="AG1115" i="3"/>
  <c r="AF1115" i="3" s="1"/>
  <c r="AG1116" i="3"/>
  <c r="AF1116" i="3" s="1"/>
  <c r="AG1117" i="3"/>
  <c r="AF1117" i="3" s="1"/>
  <c r="AG1120" i="3"/>
  <c r="AF1120" i="3" s="1"/>
  <c r="AG1121" i="3"/>
  <c r="AF1121" i="3" s="1"/>
  <c r="AG1122" i="3"/>
  <c r="AF1122" i="3" s="1"/>
  <c r="AG1124" i="3"/>
  <c r="AF1124" i="3" s="1"/>
  <c r="AG1125" i="3"/>
  <c r="AF1125" i="3" s="1"/>
  <c r="AG1126" i="3"/>
  <c r="AF1126" i="3" s="1"/>
  <c r="AG1127" i="3"/>
  <c r="AF1127" i="3" s="1"/>
  <c r="AG1129" i="3"/>
  <c r="AF1129" i="3" s="1"/>
  <c r="AG1130" i="3"/>
  <c r="AF1130" i="3" s="1"/>
  <c r="AG1131" i="3"/>
  <c r="AF1131" i="3" s="1"/>
  <c r="AG1132" i="3"/>
  <c r="AF1132" i="3" s="1"/>
  <c r="AG1135" i="3"/>
  <c r="AF1135" i="3" s="1"/>
  <c r="AG1136" i="3"/>
  <c r="AF1136" i="3" s="1"/>
  <c r="AG1137" i="3"/>
  <c r="AF1137" i="3" s="1"/>
  <c r="AG1140" i="3"/>
  <c r="AF1140" i="3" s="1"/>
  <c r="AG1141" i="3"/>
  <c r="AF1141" i="3" s="1"/>
  <c r="AG1142" i="3"/>
  <c r="AF1142" i="3" s="1"/>
  <c r="AG1145" i="3"/>
  <c r="AF1145" i="3" s="1"/>
  <c r="AG1146" i="3"/>
  <c r="AF1146" i="3" s="1"/>
  <c r="AG1147" i="3"/>
  <c r="AF1147" i="3" s="1"/>
  <c r="AG1149" i="3"/>
  <c r="AF1149" i="3" s="1"/>
  <c r="AG1150" i="3"/>
  <c r="AF1150" i="3" s="1"/>
  <c r="AG1151" i="3"/>
  <c r="AF1151" i="3" s="1"/>
  <c r="AG1152" i="3"/>
  <c r="AF1152" i="3" s="1"/>
  <c r="AG1154" i="3"/>
  <c r="AF1154" i="3" s="1"/>
  <c r="AG1155" i="3"/>
  <c r="AF1155" i="3" s="1"/>
  <c r="AG1157" i="3"/>
  <c r="AF1157" i="3" s="1"/>
  <c r="AG1160" i="3"/>
  <c r="AF1160" i="3" s="1"/>
  <c r="AG1161" i="3"/>
  <c r="AF1161" i="3" s="1"/>
  <c r="AG1162" i="3"/>
  <c r="AF1162" i="3" s="1"/>
  <c r="AG1164" i="3"/>
  <c r="AF1164" i="3" s="1"/>
  <c r="AG1165" i="3"/>
  <c r="AF1165" i="3" s="1"/>
  <c r="AG1166" i="3"/>
  <c r="AF1166" i="3" s="1"/>
  <c r="AG1167" i="3"/>
  <c r="AF1167" i="3" s="1"/>
  <c r="AG1169" i="3"/>
  <c r="AF1169" i="3" s="1"/>
  <c r="AG1170" i="3"/>
  <c r="AF1170" i="3" s="1"/>
  <c r="AG1171" i="3"/>
  <c r="AF1171" i="3" s="1"/>
  <c r="AG1172" i="3"/>
  <c r="AF1172" i="3" s="1"/>
  <c r="AG1174" i="3"/>
  <c r="AF1174" i="3" s="1"/>
  <c r="AG1175" i="3"/>
  <c r="AF1175" i="3" s="1"/>
  <c r="AG1176" i="3"/>
  <c r="AF1176" i="3" s="1"/>
  <c r="AG1177" i="3"/>
  <c r="AF1177" i="3" s="1"/>
  <c r="AG1179" i="3"/>
  <c r="AF1179" i="3" s="1"/>
  <c r="AG1180" i="3"/>
  <c r="AF1180" i="3" s="1"/>
  <c r="AG1181" i="3"/>
  <c r="AF1181" i="3" s="1"/>
  <c r="AG1182" i="3"/>
  <c r="AF1182" i="3" s="1"/>
  <c r="AG1184" i="3"/>
  <c r="AF1184" i="3" s="1"/>
  <c r="AG1185" i="3"/>
  <c r="AF1185" i="3" s="1"/>
  <c r="AG1186" i="3"/>
  <c r="AF1186" i="3" s="1"/>
  <c r="AG1187" i="3"/>
  <c r="AF1187" i="3" s="1"/>
  <c r="AG1190" i="3"/>
  <c r="AF1190" i="3" s="1"/>
  <c r="AG1191" i="3"/>
  <c r="AF1191" i="3" s="1"/>
  <c r="AG1192" i="3"/>
  <c r="AF1192" i="3" s="1"/>
  <c r="AG1194" i="3"/>
  <c r="AF1194" i="3" s="1"/>
  <c r="AG1195" i="3"/>
  <c r="AF1195" i="3" s="1"/>
  <c r="AG1196" i="3"/>
  <c r="AF1196" i="3" s="1"/>
  <c r="AG1197" i="3"/>
  <c r="AF1197" i="3" s="1"/>
  <c r="AG1199" i="3"/>
  <c r="AF1199" i="3" s="1"/>
  <c r="AG1200" i="3"/>
  <c r="AF1200" i="3" s="1"/>
  <c r="AG1201" i="3"/>
  <c r="AF1201" i="3" s="1"/>
  <c r="AG1202" i="3"/>
  <c r="AF1202" i="3" s="1"/>
  <c r="AG1204" i="3"/>
  <c r="AF1204" i="3" s="1"/>
  <c r="AG1205" i="3"/>
  <c r="AF1205" i="3" s="1"/>
  <c r="AG1206" i="3"/>
  <c r="AF1206" i="3" s="1"/>
  <c r="AG1207" i="3"/>
  <c r="AF1207" i="3" s="1"/>
  <c r="AG1209" i="3"/>
  <c r="AF1209" i="3" s="1"/>
  <c r="AG1210" i="3"/>
  <c r="AF1210" i="3" s="1"/>
  <c r="AG1211" i="3"/>
  <c r="AF1211" i="3" s="1"/>
  <c r="AG1212" i="3"/>
  <c r="AF1212" i="3" s="1"/>
  <c r="AG1214" i="3"/>
  <c r="AF1214" i="3" s="1"/>
  <c r="AG1215" i="3"/>
  <c r="AF1215" i="3" s="1"/>
  <c r="AG1216" i="3"/>
  <c r="AF1216" i="3" s="1"/>
  <c r="AG1217" i="3"/>
  <c r="AF1217" i="3" s="1"/>
  <c r="AG1219" i="3"/>
  <c r="AF1219" i="3" s="1"/>
  <c r="AG1220" i="3"/>
  <c r="AF1220" i="3" s="1"/>
  <c r="AG1221" i="3"/>
  <c r="AF1221" i="3" s="1"/>
  <c r="AG1222" i="3"/>
  <c r="AF1222" i="3" s="1"/>
  <c r="AG1225" i="3"/>
  <c r="AF1225" i="3" s="1"/>
  <c r="AG1226" i="3"/>
  <c r="AF1226" i="3" s="1"/>
  <c r="AG1227" i="3"/>
  <c r="AF1227" i="3" s="1"/>
  <c r="AG1229" i="3"/>
  <c r="AF1229" i="3" s="1"/>
  <c r="AG1230" i="3"/>
  <c r="AF1230" i="3" s="1"/>
  <c r="AG1231" i="3"/>
  <c r="AF1231" i="3" s="1"/>
  <c r="AG1232" i="3"/>
  <c r="AF1232" i="3" s="1"/>
  <c r="AG1234" i="3"/>
  <c r="AF1234" i="3" s="1"/>
  <c r="AG1235" i="3"/>
  <c r="AF1235" i="3" s="1"/>
  <c r="AG1236" i="3"/>
  <c r="AF1236" i="3" s="1"/>
  <c r="AG1237" i="3"/>
  <c r="AF1237" i="3" s="1"/>
  <c r="AG1239" i="3"/>
  <c r="AF1239" i="3" s="1"/>
  <c r="AG1240" i="3"/>
  <c r="AF1240" i="3" s="1"/>
  <c r="AG1241" i="3"/>
  <c r="AF1241" i="3" s="1"/>
  <c r="AG1242" i="3"/>
  <c r="AF1242" i="3" s="1"/>
  <c r="AG1244" i="3"/>
  <c r="AF1244" i="3" s="1"/>
  <c r="AG1245" i="3"/>
  <c r="AF1245" i="3" s="1"/>
  <c r="AG1246" i="3"/>
  <c r="AF1246" i="3" s="1"/>
  <c r="AG1247" i="3"/>
  <c r="AF1247" i="3" s="1"/>
  <c r="AG1250" i="3"/>
  <c r="AF1250" i="3" s="1"/>
  <c r="AG1251" i="3"/>
  <c r="AF1251" i="3" s="1"/>
  <c r="AG1252" i="3"/>
  <c r="AF1252" i="3" s="1"/>
  <c r="AG1255" i="3"/>
  <c r="AF1255" i="3" s="1"/>
  <c r="AG1256" i="3"/>
  <c r="AF1256" i="3" s="1"/>
  <c r="AG1257" i="3"/>
  <c r="AF1257" i="3" s="1"/>
  <c r="AG1258" i="3"/>
  <c r="AF1258" i="3" s="1"/>
  <c r="AG1259" i="3"/>
  <c r="AF1259" i="3" s="1"/>
  <c r="AG1260" i="3"/>
  <c r="AF1260" i="3" s="1"/>
  <c r="AG1261" i="3"/>
  <c r="AF1261" i="3" s="1"/>
  <c r="AG1262" i="3"/>
  <c r="AF1262" i="3" s="1"/>
  <c r="AG1264" i="3"/>
  <c r="AF1264" i="3" s="1"/>
  <c r="AG1265" i="3"/>
  <c r="AF1265" i="3" s="1"/>
  <c r="AG1266" i="3"/>
  <c r="AF1266" i="3" s="1"/>
  <c r="AG1267" i="3"/>
  <c r="AF1267" i="3" s="1"/>
  <c r="AG1269" i="3"/>
  <c r="AF1269" i="3" s="1"/>
  <c r="AG1270" i="3"/>
  <c r="AF1270" i="3" s="1"/>
  <c r="AG1271" i="3"/>
  <c r="AF1271" i="3" s="1"/>
  <c r="AG1272" i="3"/>
  <c r="AF1272" i="3" s="1"/>
  <c r="AG1274" i="3"/>
  <c r="AF1274" i="3" s="1"/>
  <c r="AG1275" i="3"/>
  <c r="AF1275" i="3" s="1"/>
  <c r="AG1276" i="3"/>
  <c r="AF1276" i="3" s="1"/>
  <c r="AG1277" i="3"/>
  <c r="AF1277" i="3" s="1"/>
  <c r="AG1279" i="3"/>
  <c r="AF1279" i="3" s="1"/>
  <c r="AG1280" i="3"/>
  <c r="AF1280" i="3" s="1"/>
  <c r="AG1281" i="3"/>
  <c r="AF1281" i="3" s="1"/>
  <c r="AG1282" i="3"/>
  <c r="AF1282" i="3" s="1"/>
  <c r="AG1284" i="3"/>
  <c r="AF1284" i="3" s="1"/>
  <c r="AG1285" i="3"/>
  <c r="AF1285" i="3" s="1"/>
  <c r="AG1286" i="3"/>
  <c r="AF1286" i="3" s="1"/>
  <c r="AG1287" i="3"/>
  <c r="AF1287" i="3" s="1"/>
  <c r="AG1289" i="3"/>
  <c r="AF1289" i="3" s="1"/>
  <c r="AG1290" i="3"/>
  <c r="AF1290" i="3" s="1"/>
  <c r="AG1291" i="3"/>
  <c r="AF1291" i="3" s="1"/>
  <c r="AG1292" i="3"/>
  <c r="AF1292" i="3" s="1"/>
  <c r="AG1294" i="3"/>
  <c r="AF1294" i="3" s="1"/>
  <c r="AG1295" i="3"/>
  <c r="AF1295" i="3" s="1"/>
  <c r="AG1296" i="3"/>
  <c r="AF1296" i="3" s="1"/>
  <c r="AG1297" i="3"/>
  <c r="AF1297" i="3" s="1"/>
  <c r="AG1299" i="3"/>
  <c r="AF1299" i="3" s="1"/>
  <c r="AG1300" i="3"/>
  <c r="AF1300" i="3" s="1"/>
  <c r="AG1301" i="3"/>
  <c r="AF1301" i="3" s="1"/>
  <c r="AG1302" i="3"/>
  <c r="AF1302" i="3" s="1"/>
  <c r="AG1304" i="3"/>
  <c r="AF1304" i="3" s="1"/>
  <c r="AG1305" i="3"/>
  <c r="AF1305" i="3" s="1"/>
  <c r="AG1306" i="3"/>
  <c r="AF1306" i="3" s="1"/>
  <c r="AG1307" i="3"/>
  <c r="AF1307" i="3" s="1"/>
  <c r="AG1310" i="3"/>
  <c r="AF1310" i="3" s="1"/>
  <c r="AG1311" i="3"/>
  <c r="AF1311" i="3" s="1"/>
  <c r="AG1312" i="3"/>
  <c r="AF1312" i="3" s="1"/>
  <c r="AG1314" i="3"/>
  <c r="AF1314" i="3" s="1"/>
  <c r="AG1315" i="3"/>
  <c r="AF1315" i="3" s="1"/>
  <c r="AG1316" i="3"/>
  <c r="AF1316" i="3" s="1"/>
  <c r="AG1317" i="3"/>
  <c r="AF1317" i="3" s="1"/>
  <c r="AG1319" i="3"/>
  <c r="AF1319" i="3" s="1"/>
  <c r="AG1320" i="3"/>
  <c r="AF1320" i="3" s="1"/>
  <c r="AG1321" i="3"/>
  <c r="AF1321" i="3" s="1"/>
  <c r="AG1322" i="3"/>
  <c r="AF1322" i="3" s="1"/>
  <c r="AG1325" i="3"/>
  <c r="AF1325" i="3" s="1"/>
  <c r="AG1326" i="3"/>
  <c r="AF1326" i="3" s="1"/>
  <c r="AG1327" i="3"/>
  <c r="AF1327" i="3" s="1"/>
  <c r="AG1330" i="3"/>
  <c r="AF1330" i="3" s="1"/>
  <c r="AG1331" i="3"/>
  <c r="AF1331" i="3" s="1"/>
  <c r="AG1332" i="3"/>
  <c r="AF1332" i="3" s="1"/>
  <c r="AG1334" i="3"/>
  <c r="AF1334" i="3" s="1"/>
  <c r="AG1335" i="3"/>
  <c r="AF1335" i="3" s="1"/>
  <c r="AG1336" i="3"/>
  <c r="AF1336" i="3" s="1"/>
  <c r="AG1337" i="3"/>
  <c r="AF1337" i="3" s="1"/>
  <c r="AG1340" i="3"/>
  <c r="AF1340" i="3" s="1"/>
  <c r="AG1341" i="3"/>
  <c r="AF1341" i="3" s="1"/>
  <c r="AG1342" i="3"/>
  <c r="AF1342" i="3" s="1"/>
  <c r="AG1344" i="3"/>
  <c r="AF1344" i="3" s="1"/>
  <c r="AG1345" i="3"/>
  <c r="AF1345" i="3" s="1"/>
  <c r="AG1346" i="3"/>
  <c r="AF1346" i="3" s="1"/>
  <c r="AG1347" i="3"/>
  <c r="AF1347" i="3" s="1"/>
  <c r="AG1348" i="3"/>
  <c r="AF1348" i="3" s="1"/>
  <c r="AG1349" i="3"/>
  <c r="AF1349" i="3" s="1"/>
  <c r="AG1350" i="3"/>
  <c r="AF1350" i="3" s="1"/>
  <c r="AG1351" i="3"/>
  <c r="AF1351" i="3" s="1"/>
  <c r="AG1352" i="3"/>
  <c r="AF1352" i="3" s="1"/>
  <c r="AG1354" i="3"/>
  <c r="AF1354" i="3" s="1"/>
  <c r="AG1355" i="3"/>
  <c r="AF1355" i="3" s="1"/>
  <c r="AG1356" i="3"/>
  <c r="AF1356" i="3" s="1"/>
  <c r="AG1357" i="3"/>
  <c r="AF1357" i="3" s="1"/>
  <c r="AG1359" i="3"/>
  <c r="AF1359" i="3" s="1"/>
  <c r="AG1360" i="3"/>
  <c r="AF1360" i="3" s="1"/>
  <c r="AG1361" i="3"/>
  <c r="AF1361" i="3" s="1"/>
  <c r="AG1362" i="3"/>
  <c r="AF1362" i="3" s="1"/>
  <c r="AG1364" i="3"/>
  <c r="AF1364" i="3" s="1"/>
  <c r="AG1365" i="3"/>
  <c r="AF1365" i="3" s="1"/>
  <c r="AG1366" i="3"/>
  <c r="AF1366" i="3" s="1"/>
  <c r="AG1367" i="3"/>
  <c r="AF1367" i="3" s="1"/>
  <c r="AG1369" i="3"/>
  <c r="AF1369" i="3" s="1"/>
  <c r="AG1370" i="3"/>
  <c r="AF1370" i="3" s="1"/>
  <c r="AG1371" i="3"/>
  <c r="AF1371" i="3" s="1"/>
  <c r="AG1372" i="3"/>
  <c r="AF1372" i="3" s="1"/>
  <c r="AG1374" i="3"/>
  <c r="AF1374" i="3" s="1"/>
  <c r="AG1375" i="3"/>
  <c r="AF1375" i="3" s="1"/>
  <c r="AG1376" i="3"/>
  <c r="AF1376" i="3" s="1"/>
  <c r="AG1377" i="3"/>
  <c r="AF1377" i="3" s="1"/>
  <c r="AG1380" i="3"/>
  <c r="AF1380" i="3" s="1"/>
  <c r="AG1381" i="3"/>
  <c r="AF1381" i="3" s="1"/>
  <c r="AG1382" i="3"/>
  <c r="AF1382" i="3" s="1"/>
  <c r="AG1384" i="3"/>
  <c r="AF1384" i="3" s="1"/>
  <c r="AG1385" i="3"/>
  <c r="AF1385" i="3" s="1"/>
  <c r="AG1386" i="3"/>
  <c r="AF1386" i="3" s="1"/>
  <c r="AG1387" i="3"/>
  <c r="AF1387" i="3" s="1"/>
  <c r="AG1389" i="3"/>
  <c r="AF1389" i="3" s="1"/>
  <c r="AG1390" i="3"/>
  <c r="AF1390" i="3" s="1"/>
  <c r="AG1391" i="3"/>
  <c r="AF1391" i="3" s="1"/>
  <c r="AG1392" i="3"/>
  <c r="AF1392" i="3" s="1"/>
  <c r="AG1395" i="3"/>
  <c r="AF1395" i="3" s="1"/>
  <c r="AG1396" i="3"/>
  <c r="AF1396" i="3" s="1"/>
  <c r="AG1397" i="3"/>
  <c r="AF1397" i="3" s="1"/>
  <c r="AG1399" i="3"/>
  <c r="AF1399" i="3" s="1"/>
  <c r="AG1400" i="3"/>
  <c r="AF1400" i="3" s="1"/>
  <c r="AG1401" i="3"/>
  <c r="AF1401" i="3" s="1"/>
  <c r="AG1402" i="3"/>
  <c r="AF1402" i="3" s="1"/>
  <c r="AG1404" i="3"/>
  <c r="AF1404" i="3" s="1"/>
  <c r="AG1405" i="3"/>
  <c r="AF1405" i="3" s="1"/>
  <c r="AG1407" i="3"/>
  <c r="AF1407" i="3" s="1"/>
  <c r="AG1410" i="3"/>
  <c r="AF1410" i="3" s="1"/>
  <c r="AG1411" i="3"/>
  <c r="AF1411" i="3" s="1"/>
  <c r="AG1412" i="3"/>
  <c r="AF1412" i="3" s="1"/>
  <c r="AG1415" i="3"/>
  <c r="AF1415" i="3" s="1"/>
  <c r="AG1416" i="3"/>
  <c r="AF1416" i="3" s="1"/>
  <c r="AG1417" i="3"/>
  <c r="AF1417" i="3" s="1"/>
  <c r="AG1419" i="3"/>
  <c r="AF1419" i="3" s="1"/>
  <c r="AG1420" i="3"/>
  <c r="AF1420" i="3" s="1"/>
  <c r="AG1421" i="3"/>
  <c r="AF1421" i="3" s="1"/>
  <c r="AG1422" i="3"/>
  <c r="AF1422" i="3" s="1"/>
  <c r="AG1424" i="3"/>
  <c r="AF1424" i="3" s="1"/>
  <c r="AG1425" i="3"/>
  <c r="AF1425" i="3" s="1"/>
  <c r="AG1426" i="3"/>
  <c r="AF1426" i="3" s="1"/>
  <c r="AG1427" i="3"/>
  <c r="AF1427" i="3" s="1"/>
  <c r="AG1430" i="3"/>
  <c r="AF1430" i="3" s="1"/>
  <c r="AG1431" i="3"/>
  <c r="AF1431" i="3" s="1"/>
  <c r="AG1432" i="3"/>
  <c r="AF1432" i="3" s="1"/>
  <c r="AG1434" i="3"/>
  <c r="AF1434" i="3" s="1"/>
  <c r="AG1435" i="3"/>
  <c r="AF1435" i="3" s="1"/>
  <c r="AG1436" i="3"/>
  <c r="AF1436" i="3" s="1"/>
  <c r="AG1437" i="3"/>
  <c r="AF1437" i="3" s="1"/>
  <c r="AG1440" i="3"/>
  <c r="AF1440" i="3" s="1"/>
  <c r="AG1441" i="3"/>
  <c r="AF1441" i="3" s="1"/>
  <c r="AG1442" i="3"/>
  <c r="AF1442" i="3" s="1"/>
  <c r="AG1445" i="3"/>
  <c r="AF1445" i="3" s="1"/>
  <c r="AG1446" i="3"/>
  <c r="AF1446" i="3" s="1"/>
  <c r="AG1447" i="3"/>
  <c r="AF1447" i="3" s="1"/>
  <c r="AG1449" i="3"/>
  <c r="AF1449" i="3" s="1"/>
  <c r="AG1450" i="3"/>
  <c r="AF1450" i="3" s="1"/>
  <c r="AG1451" i="3"/>
  <c r="AF1451" i="3" s="1"/>
  <c r="AG1452" i="3"/>
  <c r="AF1452" i="3" s="1"/>
  <c r="AG1454" i="3"/>
  <c r="AF1454" i="3" s="1"/>
  <c r="AG1455" i="3"/>
  <c r="AF1455" i="3" s="1"/>
  <c r="AG1457" i="3"/>
  <c r="AF1457" i="3" s="1"/>
  <c r="AG1460" i="3"/>
  <c r="AF1460" i="3" s="1"/>
  <c r="AG1461" i="3"/>
  <c r="AF1461" i="3" s="1"/>
  <c r="AG1462" i="3"/>
  <c r="AF1462" i="3" s="1"/>
  <c r="AG1464" i="3"/>
  <c r="AF1464" i="3" s="1"/>
  <c r="AG1465" i="3"/>
  <c r="AF1465" i="3" s="1"/>
  <c r="AG1466" i="3"/>
  <c r="AF1466" i="3" s="1"/>
  <c r="AG1467" i="3"/>
  <c r="AF1467" i="3" s="1"/>
  <c r="AG1470" i="3"/>
  <c r="AF1470" i="3" s="1"/>
  <c r="AG1471" i="3"/>
  <c r="AF1471" i="3" s="1"/>
  <c r="AG1472" i="3"/>
  <c r="AF1472" i="3" s="1"/>
  <c r="AG1474" i="3"/>
  <c r="AF1474" i="3" s="1"/>
  <c r="AG1475" i="3"/>
  <c r="AF1475" i="3" s="1"/>
  <c r="AG1476" i="3"/>
  <c r="AF1476" i="3" s="1"/>
  <c r="AG1477" i="3"/>
  <c r="AF1477" i="3" s="1"/>
  <c r="AG1479" i="3"/>
  <c r="AF1479" i="3" s="1"/>
  <c r="AG1480" i="3"/>
  <c r="AF1480" i="3" s="1"/>
  <c r="AG1481" i="3"/>
  <c r="AF1481" i="3" s="1"/>
  <c r="AG1482" i="3"/>
  <c r="AF1482" i="3" s="1"/>
  <c r="AG1485" i="3"/>
  <c r="AF1485" i="3" s="1"/>
  <c r="AG1486" i="3"/>
  <c r="AF1486" i="3" s="1"/>
  <c r="AG1487" i="3"/>
  <c r="AF1487" i="3" s="1"/>
  <c r="AG1490" i="3"/>
  <c r="AF1490" i="3" s="1"/>
  <c r="AG1491" i="3"/>
  <c r="AF1491" i="3" s="1"/>
  <c r="AG1492" i="3"/>
  <c r="AF1492" i="3" s="1"/>
  <c r="AG1495" i="3"/>
  <c r="AF1495" i="3" s="1"/>
  <c r="AG1496" i="3"/>
  <c r="AF1496" i="3" s="1"/>
  <c r="AG1497" i="3"/>
  <c r="AF1497" i="3" s="1"/>
  <c r="AG1499" i="3"/>
  <c r="AF1499" i="3" s="1"/>
  <c r="AG1500" i="3"/>
  <c r="AF1500" i="3" s="1"/>
  <c r="AG1501" i="3"/>
  <c r="AF1501" i="3" s="1"/>
  <c r="AG1502" i="3"/>
  <c r="AF1502" i="3" s="1"/>
  <c r="AG1504" i="3"/>
  <c r="AF1504" i="3" s="1"/>
  <c r="AG1505" i="3"/>
  <c r="AF1505" i="3" s="1"/>
  <c r="AG1506" i="3"/>
  <c r="AF1506" i="3" s="1"/>
  <c r="AG1507" i="3"/>
  <c r="AF1507" i="3" s="1"/>
  <c r="AG1510" i="3"/>
  <c r="AF1510" i="3" s="1"/>
  <c r="AG1511" i="3"/>
  <c r="AF1511" i="3" s="1"/>
  <c r="AG1512" i="3"/>
  <c r="AF1512" i="3" s="1"/>
  <c r="AG1514" i="3"/>
  <c r="AF1514" i="3" s="1"/>
  <c r="AG1515" i="3"/>
  <c r="AF1515" i="3" s="1"/>
  <c r="AG1516" i="3"/>
  <c r="AF1516" i="3" s="1"/>
  <c r="AG1517" i="3"/>
  <c r="AF1517" i="3" s="1"/>
  <c r="AG1521" i="3"/>
  <c r="AF1521" i="3" s="1"/>
  <c r="AG1522" i="3"/>
  <c r="AF1522" i="3" s="1"/>
  <c r="AG1525" i="3"/>
  <c r="AF1525" i="3" s="1"/>
  <c r="AG1526" i="3"/>
  <c r="AF1526" i="3" s="1"/>
  <c r="AG1527" i="3"/>
  <c r="AF1527" i="3" s="1"/>
  <c r="AG1530" i="3"/>
  <c r="AF1530" i="3" s="1"/>
  <c r="AG1531" i="3"/>
  <c r="AF1531" i="3" s="1"/>
  <c r="AG1532" i="3"/>
  <c r="AF1532" i="3" s="1"/>
  <c r="AG1535" i="3"/>
  <c r="AF1535" i="3" s="1"/>
  <c r="AG1536" i="3"/>
  <c r="AF1536" i="3" s="1"/>
  <c r="AG1537" i="3"/>
  <c r="AF1537" i="3" s="1"/>
  <c r="AG1540" i="3"/>
  <c r="AF1540" i="3" s="1"/>
  <c r="AG1541" i="3"/>
  <c r="AF1541" i="3" s="1"/>
  <c r="AG1542" i="3"/>
  <c r="AF1542" i="3" s="1"/>
  <c r="AG1544" i="3"/>
  <c r="AF1544" i="3" s="1"/>
  <c r="AG1545" i="3"/>
  <c r="AF1545" i="3" s="1"/>
  <c r="AG1546" i="3"/>
  <c r="AF1546" i="3" s="1"/>
  <c r="AG1547" i="3"/>
  <c r="AF1547" i="3" s="1"/>
  <c r="AG1550" i="3"/>
  <c r="AF1550" i="3" s="1"/>
  <c r="AG1551" i="3"/>
  <c r="AF1551" i="3" s="1"/>
  <c r="AG1552" i="3"/>
  <c r="AF1552" i="3" s="1"/>
  <c r="AG1554" i="3"/>
  <c r="AF1554" i="3" s="1"/>
  <c r="AG1555" i="3"/>
  <c r="AF1555" i="3" s="1"/>
  <c r="AG1556" i="3"/>
  <c r="AF1556" i="3" s="1"/>
  <c r="AG1557" i="3"/>
  <c r="AF1557" i="3" s="1"/>
  <c r="AG1559" i="3"/>
  <c r="AF1559" i="3" s="1"/>
  <c r="AG1560" i="3"/>
  <c r="AF1560" i="3" s="1"/>
  <c r="AG1561" i="3"/>
  <c r="AF1561" i="3" s="1"/>
  <c r="AG1562" i="3"/>
  <c r="AF1562" i="3" s="1"/>
  <c r="AG1564" i="3"/>
  <c r="AF1564" i="3" s="1"/>
  <c r="AG1565" i="3"/>
  <c r="AF1565" i="3" s="1"/>
  <c r="AG1566" i="3"/>
  <c r="AF1566" i="3" s="1"/>
  <c r="AG1567" i="3"/>
  <c r="AF1567" i="3" s="1"/>
  <c r="AG1570" i="3"/>
  <c r="AF1570" i="3" s="1"/>
  <c r="AG1571" i="3"/>
  <c r="AF1571" i="3" s="1"/>
  <c r="AG1572" i="3"/>
  <c r="AF1572" i="3" s="1"/>
  <c r="AG1575" i="3"/>
  <c r="AF1575" i="3" s="1"/>
  <c r="AG1576" i="3"/>
  <c r="AF1576" i="3" s="1"/>
  <c r="AG1577" i="3"/>
  <c r="AF1577" i="3" s="1"/>
  <c r="AG1580" i="3"/>
  <c r="AF1580" i="3" s="1"/>
  <c r="AG1581" i="3"/>
  <c r="AF1581" i="3" s="1"/>
  <c r="AG1582" i="3"/>
  <c r="AF1582" i="3" s="1"/>
  <c r="AG1585" i="3"/>
  <c r="AF1585" i="3" s="1"/>
  <c r="AG1586" i="3"/>
  <c r="AF1586" i="3" s="1"/>
  <c r="AG1587" i="3"/>
  <c r="AF1587" i="3" s="1"/>
  <c r="AG1589" i="3"/>
  <c r="AF1589" i="3" s="1"/>
  <c r="AG1590" i="3"/>
  <c r="AF1590" i="3" s="1"/>
  <c r="AG1591" i="3"/>
  <c r="AF1591" i="3" s="1"/>
  <c r="AG1592" i="3"/>
  <c r="AF1592" i="3" s="1"/>
  <c r="AG1594" i="3"/>
  <c r="AF1594" i="3" s="1"/>
  <c r="AG1595" i="3"/>
  <c r="AF1595" i="3" s="1"/>
  <c r="AG1596" i="3"/>
  <c r="AF1596" i="3" s="1"/>
  <c r="AG1597" i="3"/>
  <c r="AF1597" i="3" s="1"/>
  <c r="AG1599" i="3"/>
  <c r="AF1599" i="3" s="1"/>
  <c r="AG1600" i="3"/>
  <c r="AF1600" i="3" s="1"/>
  <c r="AG1601" i="3"/>
  <c r="AF1601" i="3" s="1"/>
  <c r="AG1602" i="3"/>
  <c r="AF1602" i="3" s="1"/>
  <c r="AG1605" i="3"/>
  <c r="AF1605" i="3" s="1"/>
  <c r="AG1606" i="3"/>
  <c r="AF1606" i="3" s="1"/>
  <c r="AG1607" i="3"/>
  <c r="AF1607" i="3" s="1"/>
  <c r="AG1609" i="3"/>
  <c r="AF1609" i="3" s="1"/>
  <c r="AG1610" i="3"/>
  <c r="AF1610" i="3" s="1"/>
  <c r="AG1611" i="3"/>
  <c r="AF1611" i="3" s="1"/>
  <c r="AG1612" i="3"/>
  <c r="AF1612" i="3" s="1"/>
  <c r="AG1615" i="3"/>
  <c r="AF1615" i="3" s="1"/>
  <c r="AG1620" i="3"/>
  <c r="AF1620" i="3" s="1"/>
  <c r="AG1621" i="3"/>
  <c r="AF1621" i="3" s="1"/>
  <c r="AG1622" i="3"/>
  <c r="AF1622" i="3" s="1"/>
  <c r="AG1625" i="3"/>
  <c r="AF1625" i="3" s="1"/>
  <c r="AG1626" i="3"/>
  <c r="AF1626" i="3" s="1"/>
  <c r="AG1627" i="3"/>
  <c r="AF1627" i="3" s="1"/>
  <c r="AG1630" i="3"/>
  <c r="AF1630" i="3" s="1"/>
  <c r="AG1631" i="3"/>
  <c r="AF1631" i="3" s="1"/>
  <c r="AG1632" i="3"/>
  <c r="AF1632" i="3" s="1"/>
  <c r="AG1634" i="3"/>
  <c r="AF1634" i="3" s="1"/>
  <c r="AG1635" i="3"/>
  <c r="AF1635" i="3" s="1"/>
  <c r="AG1636" i="3"/>
  <c r="AF1636" i="3" s="1"/>
  <c r="AG1637" i="3"/>
  <c r="AF1637" i="3" s="1"/>
  <c r="AG1640" i="3"/>
  <c r="AF1640" i="3" s="1"/>
  <c r="AG1641" i="3"/>
  <c r="AF1641" i="3" s="1"/>
  <c r="AG1642" i="3"/>
  <c r="AF1642" i="3" s="1"/>
  <c r="AG1644" i="3"/>
  <c r="AF1644" i="3" s="1"/>
  <c r="AG1645" i="3"/>
  <c r="AF1645" i="3" s="1"/>
  <c r="AG1646" i="3"/>
  <c r="AF1646" i="3" s="1"/>
  <c r="AG1647" i="3"/>
  <c r="AF1647" i="3" s="1"/>
  <c r="AG1650" i="3"/>
  <c r="AF1650" i="3" s="1"/>
  <c r="AG1651" i="3"/>
  <c r="AF1651" i="3" s="1"/>
  <c r="AG1652" i="3"/>
  <c r="AF1652" i="3" s="1"/>
  <c r="AG1654" i="3"/>
  <c r="AF1654" i="3" s="1"/>
  <c r="AG1655" i="3"/>
  <c r="AF1655" i="3" s="1"/>
  <c r="AG1656" i="3"/>
  <c r="AF1656" i="3" s="1"/>
  <c r="AG1657" i="3"/>
  <c r="AF1657" i="3" s="1"/>
  <c r="AG1659" i="3"/>
  <c r="AF1659" i="3" s="1"/>
  <c r="AG1660" i="3"/>
  <c r="AF1660" i="3" s="1"/>
  <c r="AG1661" i="3"/>
  <c r="AF1661" i="3" s="1"/>
  <c r="AG1662" i="3"/>
  <c r="AF1662" i="3" s="1"/>
  <c r="AG1664" i="3"/>
  <c r="AF1664" i="3" s="1"/>
  <c r="AG1665" i="3"/>
  <c r="AF1665" i="3" s="1"/>
  <c r="AG1666" i="3"/>
  <c r="AF1666" i="3" s="1"/>
  <c r="AG1667" i="3"/>
  <c r="AF1667" i="3" s="1"/>
  <c r="AG1670" i="3"/>
  <c r="AF1670" i="3" s="1"/>
  <c r="AG1671" i="3"/>
  <c r="AF1671" i="3" s="1"/>
  <c r="AG1672" i="3"/>
  <c r="AF1672" i="3" s="1"/>
  <c r="AG1674" i="3"/>
  <c r="AF1674" i="3" s="1"/>
  <c r="AG1675" i="3"/>
  <c r="AF1675" i="3" s="1"/>
  <c r="AG1677" i="3"/>
  <c r="AF1677" i="3" s="1"/>
  <c r="AG1679" i="3"/>
  <c r="AF1679" i="3" s="1"/>
  <c r="AG1680" i="3"/>
  <c r="AF1680" i="3" s="1"/>
  <c r="AG1682" i="3"/>
  <c r="AF1682" i="3" s="1"/>
  <c r="AG1684" i="3"/>
  <c r="AF1684" i="3" s="1"/>
  <c r="AG1685" i="3"/>
  <c r="AF1685" i="3" s="1"/>
  <c r="AG1687" i="3"/>
  <c r="AF1687" i="3" s="1"/>
  <c r="AG1689" i="3"/>
  <c r="AF1689" i="3" s="1"/>
  <c r="AG1690" i="3"/>
  <c r="AF1690" i="3" s="1"/>
  <c r="AG1691" i="3"/>
  <c r="AF1691" i="3" s="1"/>
  <c r="AG1692" i="3"/>
  <c r="AF1692" i="3" s="1"/>
  <c r="AG1694" i="3"/>
  <c r="AF1694" i="3" s="1"/>
  <c r="AG1695" i="3"/>
  <c r="AF1695" i="3" s="1"/>
  <c r="AG1697" i="3"/>
  <c r="AF1697" i="3" s="1"/>
  <c r="AG1699" i="3"/>
  <c r="AF1699" i="3" s="1"/>
  <c r="AG1700" i="3"/>
  <c r="AF1700" i="3" s="1"/>
  <c r="AG1701" i="3"/>
  <c r="AF1701" i="3" s="1"/>
  <c r="AG1702" i="3"/>
  <c r="AF1702" i="3" s="1"/>
  <c r="AG1705" i="3"/>
  <c r="AF1705" i="3" s="1"/>
  <c r="AG1707" i="3"/>
  <c r="AF1707" i="3" s="1"/>
  <c r="AG1710" i="3"/>
  <c r="AF1710" i="3" s="1"/>
  <c r="AG1711" i="3"/>
  <c r="AF1711" i="3" s="1"/>
  <c r="AG1712" i="3"/>
  <c r="AF1712" i="3" s="1"/>
  <c r="AG1714" i="3"/>
  <c r="AF1714" i="3" s="1"/>
  <c r="AG1715" i="3"/>
  <c r="AF1715" i="3" s="1"/>
  <c r="AG1716" i="3"/>
  <c r="AF1716" i="3" s="1"/>
  <c r="AG1717" i="3"/>
  <c r="AF1717" i="3" s="1"/>
  <c r="AG1720" i="3"/>
  <c r="AF1720" i="3" s="1"/>
  <c r="AG1721" i="3"/>
  <c r="AF1721" i="3" s="1"/>
  <c r="AG1722" i="3"/>
  <c r="AF1722" i="3" s="1"/>
  <c r="AG1725" i="3"/>
  <c r="AF1725" i="3" s="1"/>
  <c r="AG1726" i="3"/>
  <c r="AF1726" i="3" s="1"/>
  <c r="AG1727" i="3"/>
  <c r="AF1727" i="3" s="1"/>
  <c r="AG1729" i="3"/>
  <c r="AF1729" i="3" s="1"/>
  <c r="AG1730" i="3"/>
  <c r="AF1730" i="3" s="1"/>
  <c r="AG1731" i="3"/>
  <c r="AF1731" i="3" s="1"/>
  <c r="AG1732" i="3"/>
  <c r="AF1732" i="3" s="1"/>
  <c r="AG1734" i="3"/>
  <c r="AF1734" i="3" s="1"/>
  <c r="AG1735" i="3"/>
  <c r="AF1735" i="3" s="1"/>
  <c r="AG1736" i="3"/>
  <c r="AF1736" i="3" s="1"/>
  <c r="AG1737" i="3"/>
  <c r="AF1737" i="3" s="1"/>
  <c r="AG1739" i="3"/>
  <c r="AF1739" i="3" s="1"/>
  <c r="AG1740" i="3"/>
  <c r="AF1740" i="3" s="1"/>
  <c r="AG1741" i="3"/>
  <c r="AF1741" i="3" s="1"/>
  <c r="AG1742" i="3"/>
  <c r="AF1742" i="3" s="1"/>
  <c r="AG1744" i="3"/>
  <c r="AF1744" i="3" s="1"/>
  <c r="AG1745" i="3"/>
  <c r="AF1745" i="3" s="1"/>
  <c r="AG1746" i="3"/>
  <c r="AF1746" i="3" s="1"/>
  <c r="AG1747" i="3"/>
  <c r="AF1747" i="3" s="1"/>
  <c r="AG1750" i="3"/>
  <c r="AF1750" i="3" s="1"/>
  <c r="AG1751" i="3"/>
  <c r="AF1751" i="3" s="1"/>
  <c r="AG1752" i="3"/>
  <c r="AF1752" i="3" s="1"/>
  <c r="AG1755" i="3"/>
  <c r="AF1755" i="3" s="1"/>
  <c r="AG1756" i="3"/>
  <c r="AF1756" i="3" s="1"/>
  <c r="AG1757" i="3"/>
  <c r="AF1757" i="3" s="1"/>
  <c r="AG1759" i="3"/>
  <c r="AF1759" i="3" s="1"/>
  <c r="AG1760" i="3"/>
  <c r="AF1760" i="3" s="1"/>
  <c r="AG1761" i="3"/>
  <c r="AF1761" i="3" s="1"/>
  <c r="AG1762" i="3"/>
  <c r="AF1762" i="3" s="1"/>
  <c r="AG1764" i="3"/>
  <c r="AF1764" i="3" s="1"/>
  <c r="AG1765" i="3"/>
  <c r="AF1765" i="3" s="1"/>
  <c r="AG1766" i="3"/>
  <c r="AF1766" i="3" s="1"/>
  <c r="AG1767" i="3"/>
  <c r="AF1767" i="3" s="1"/>
  <c r="AG1770" i="3"/>
  <c r="AF1770" i="3" s="1"/>
  <c r="AG1771" i="3"/>
  <c r="AF1771" i="3" s="1"/>
  <c r="AG1772" i="3"/>
  <c r="AF1772" i="3" s="1"/>
  <c r="AG1775" i="3"/>
  <c r="AF1775" i="3" s="1"/>
  <c r="AG1776" i="3"/>
  <c r="AF1776" i="3" s="1"/>
  <c r="AG1777" i="3"/>
  <c r="AF1777" i="3" s="1"/>
  <c r="AG1779" i="3"/>
  <c r="AF1779" i="3" s="1"/>
  <c r="AG1780" i="3"/>
  <c r="AF1780" i="3" s="1"/>
  <c r="AG1781" i="3"/>
  <c r="AF1781" i="3" s="1"/>
  <c r="AG1782" i="3"/>
  <c r="AF1782" i="3" s="1"/>
  <c r="AG1784" i="3"/>
  <c r="AF1784" i="3" s="1"/>
  <c r="AG1785" i="3"/>
  <c r="AF1785" i="3" s="1"/>
  <c r="AG1786" i="3"/>
  <c r="AF1786" i="3" s="1"/>
  <c r="AG1787" i="3"/>
  <c r="AF1787" i="3" s="1"/>
  <c r="AG1790" i="3"/>
  <c r="AF1790" i="3" s="1"/>
  <c r="AG1791" i="3"/>
  <c r="AF1791" i="3" s="1"/>
  <c r="AG1792" i="3"/>
  <c r="AF1792" i="3" s="1"/>
  <c r="AG1795" i="3"/>
  <c r="AF1795" i="3" s="1"/>
  <c r="AG1796" i="3"/>
  <c r="AF1796" i="3" s="1"/>
  <c r="AG1797" i="3"/>
  <c r="AF1797" i="3" s="1"/>
  <c r="AG1799" i="3"/>
  <c r="AF1799" i="3" s="1"/>
  <c r="AG1800" i="3"/>
  <c r="AF1800" i="3" s="1"/>
  <c r="AG1802" i="3"/>
  <c r="AF1802" i="3" s="1"/>
  <c r="AG1804" i="3"/>
  <c r="AF1804" i="3" s="1"/>
  <c r="AG1805" i="3"/>
  <c r="AF1805" i="3" s="1"/>
  <c r="AG1806" i="3"/>
  <c r="AF1806" i="3" s="1"/>
  <c r="AG1807" i="3"/>
  <c r="AF1807" i="3" s="1"/>
  <c r="AG1809" i="3"/>
  <c r="AF1809" i="3" s="1"/>
  <c r="AG1810" i="3"/>
  <c r="AF1810" i="3" s="1"/>
  <c r="AG1811" i="3"/>
  <c r="AF1811" i="3" s="1"/>
  <c r="AG1812" i="3"/>
  <c r="AF1812" i="3" s="1"/>
  <c r="AG1815" i="3"/>
  <c r="AF1815" i="3" s="1"/>
  <c r="AG1816" i="3"/>
  <c r="AF1816" i="3" s="1"/>
  <c r="AG1817" i="3"/>
  <c r="AF1817" i="3" s="1"/>
  <c r="AG1820" i="3"/>
  <c r="AF1820" i="3" s="1"/>
  <c r="AG1821" i="3"/>
  <c r="AF1821" i="3" s="1"/>
  <c r="AG1822" i="3"/>
  <c r="AF1822" i="3" s="1"/>
  <c r="AG1825" i="3"/>
  <c r="AF1825" i="3" s="1"/>
  <c r="AG1826" i="3"/>
  <c r="AF1826" i="3" s="1"/>
  <c r="AG1827" i="3"/>
  <c r="AF1827" i="3" s="1"/>
  <c r="AG1829" i="3"/>
  <c r="AF1829" i="3" s="1"/>
  <c r="AG1830" i="3"/>
  <c r="AF1830" i="3" s="1"/>
  <c r="AG1831" i="3"/>
  <c r="AF1831" i="3" s="1"/>
  <c r="AG1832" i="3"/>
  <c r="AF1832" i="3" s="1"/>
  <c r="AG1834" i="3"/>
  <c r="AF1834" i="3" s="1"/>
  <c r="AG1835" i="3"/>
  <c r="AF1835" i="3" s="1"/>
  <c r="AG1836" i="3"/>
  <c r="AF1836" i="3" s="1"/>
  <c r="AG1837" i="3"/>
  <c r="AF1837" i="3" s="1"/>
  <c r="AG1839" i="3"/>
  <c r="AF1839" i="3" s="1"/>
  <c r="AG1840" i="3"/>
  <c r="AF1840" i="3" s="1"/>
  <c r="AG1841" i="3"/>
  <c r="AF1841" i="3" s="1"/>
  <c r="AG1842" i="3"/>
  <c r="AF1842" i="3" s="1"/>
  <c r="AG1845" i="3"/>
  <c r="AF1845" i="3" s="1"/>
  <c r="AG1846" i="3"/>
  <c r="AF1846" i="3" s="1"/>
  <c r="AG1847" i="3"/>
  <c r="AF1847" i="3" s="1"/>
  <c r="AG1850" i="3"/>
  <c r="AF1850" i="3" s="1"/>
  <c r="AG1851" i="3"/>
  <c r="AF1851" i="3" s="1"/>
  <c r="AG1852" i="3"/>
  <c r="AF1852" i="3" s="1"/>
  <c r="AG1855" i="3"/>
  <c r="AF1855" i="3" s="1"/>
  <c r="AG1856" i="3"/>
  <c r="AF1856" i="3" s="1"/>
  <c r="AG1857" i="3"/>
  <c r="AF1857" i="3" s="1"/>
  <c r="AG1859" i="3"/>
  <c r="AF1859" i="3" s="1"/>
  <c r="AG1860" i="3"/>
  <c r="AF1860" i="3" s="1"/>
  <c r="AG1861" i="3"/>
  <c r="AF1861" i="3" s="1"/>
  <c r="AG1862" i="3"/>
  <c r="AF1862" i="3" s="1"/>
  <c r="AG1864" i="3"/>
  <c r="AF1864" i="3" s="1"/>
  <c r="AG1865" i="3"/>
  <c r="AF1865" i="3" s="1"/>
  <c r="AG1866" i="3"/>
  <c r="AF1866" i="3" s="1"/>
  <c r="AG1867" i="3"/>
  <c r="AF1867" i="3" s="1"/>
  <c r="AG1870" i="3"/>
  <c r="AF1870" i="3" s="1"/>
  <c r="AG1871" i="3"/>
  <c r="AF1871" i="3" s="1"/>
  <c r="AG1872" i="3"/>
  <c r="AF1872" i="3" s="1"/>
  <c r="AG1874" i="3"/>
  <c r="AF1874" i="3" s="1"/>
  <c r="AG1875" i="3"/>
  <c r="AF1875" i="3" s="1"/>
  <c r="AG1876" i="3"/>
  <c r="AF1876" i="3" s="1"/>
  <c r="AG1877" i="3"/>
  <c r="AF1877" i="3" s="1"/>
  <c r="AG1880" i="3"/>
  <c r="AF1880" i="3" s="1"/>
  <c r="AG1881" i="3"/>
  <c r="AF1881" i="3" s="1"/>
  <c r="AG1882" i="3"/>
  <c r="AF1882" i="3" s="1"/>
  <c r="AG1885" i="3"/>
  <c r="AF1885" i="3" s="1"/>
  <c r="AG1886" i="3"/>
  <c r="AF1886" i="3" s="1"/>
  <c r="AG1887" i="3"/>
  <c r="AF1887" i="3" s="1"/>
  <c r="AG1890" i="3"/>
  <c r="AF1890" i="3" s="1"/>
  <c r="AG1891" i="3"/>
  <c r="AF1891" i="3" s="1"/>
  <c r="AG1892" i="3"/>
  <c r="AF1892" i="3" s="1"/>
  <c r="AG1895" i="3"/>
  <c r="AF1895" i="3" s="1"/>
  <c r="AG1896" i="3"/>
  <c r="AF1896" i="3" s="1"/>
  <c r="AG1897" i="3"/>
  <c r="AF1897" i="3" s="1"/>
  <c r="AG1900" i="3"/>
  <c r="AF1900" i="3" s="1"/>
  <c r="AG1901" i="3"/>
  <c r="AF1901" i="3" s="1"/>
  <c r="AG1902" i="3"/>
  <c r="AF1902" i="3" s="1"/>
  <c r="AG1904" i="3"/>
  <c r="AF1904" i="3" s="1"/>
  <c r="AG1905" i="3"/>
  <c r="AF1905" i="3" s="1"/>
  <c r="AG1906" i="3"/>
  <c r="AF1906" i="3" s="1"/>
  <c r="AG1907" i="3"/>
  <c r="AF1907" i="3" s="1"/>
  <c r="AG1910" i="3"/>
  <c r="AF1910" i="3" s="1"/>
  <c r="AG1911" i="3"/>
  <c r="AF1911" i="3" s="1"/>
  <c r="AG1912" i="3"/>
  <c r="AF1912" i="3" s="1"/>
  <c r="AG1914" i="3"/>
  <c r="AF1914" i="3" s="1"/>
  <c r="AG1915" i="3"/>
  <c r="AF1915" i="3" s="1"/>
  <c r="AG1916" i="3"/>
  <c r="AF1916" i="3" s="1"/>
  <c r="AG1917" i="3"/>
  <c r="AF1917" i="3" s="1"/>
  <c r="AG1919" i="3"/>
  <c r="AF1919" i="3" s="1"/>
  <c r="AG1920" i="3"/>
  <c r="AF1920" i="3" s="1"/>
  <c r="AG1921" i="3"/>
  <c r="AF1921" i="3" s="1"/>
  <c r="AG1922" i="3"/>
  <c r="AF1922" i="3" s="1"/>
  <c r="AG1924" i="3"/>
  <c r="AF1924" i="3" s="1"/>
  <c r="AG1925" i="3"/>
  <c r="AF1925" i="3" s="1"/>
  <c r="AG1926" i="3"/>
  <c r="AF1926" i="3" s="1"/>
  <c r="AG1927" i="3"/>
  <c r="AF1927" i="3" s="1"/>
  <c r="AG1929" i="3"/>
  <c r="AF1929" i="3" s="1"/>
  <c r="AG1930" i="3"/>
  <c r="AF1930" i="3" s="1"/>
  <c r="AG1931" i="3"/>
  <c r="AF1931" i="3" s="1"/>
  <c r="AG1932" i="3"/>
  <c r="AF1932" i="3" s="1"/>
  <c r="AG1934" i="3"/>
  <c r="AF1934" i="3" s="1"/>
  <c r="AG1935" i="3"/>
  <c r="AF1935" i="3" s="1"/>
  <c r="AG1936" i="3"/>
  <c r="AF1936" i="3" s="1"/>
  <c r="AG1937" i="3"/>
  <c r="AF1937" i="3" s="1"/>
  <c r="AG1939" i="3"/>
  <c r="AF1939" i="3" s="1"/>
  <c r="AG1940" i="3"/>
  <c r="AF1940" i="3" s="1"/>
  <c r="AG1941" i="3"/>
  <c r="AF1941" i="3" s="1"/>
  <c r="AG1942" i="3"/>
  <c r="AF1942" i="3" s="1"/>
  <c r="AG1945" i="3"/>
  <c r="AF1945" i="3" s="1"/>
  <c r="AG1946" i="3"/>
  <c r="AF1946" i="3" s="1"/>
  <c r="AG1947" i="3"/>
  <c r="AF1947" i="3" s="1"/>
  <c r="AG1950" i="3"/>
  <c r="AF1950" i="3" s="1"/>
  <c r="AG1951" i="3"/>
  <c r="AF1951" i="3" s="1"/>
  <c r="AG1952" i="3"/>
  <c r="AF1952" i="3" s="1"/>
  <c r="AG1954" i="3"/>
  <c r="AF1954" i="3" s="1"/>
  <c r="AG1955" i="3"/>
  <c r="AF1955" i="3" s="1"/>
  <c r="AG1956" i="3"/>
  <c r="AF1956" i="3" s="1"/>
  <c r="AG1957" i="3"/>
  <c r="AF1957" i="3" s="1"/>
  <c r="AG1959" i="3"/>
  <c r="AF1959" i="3" s="1"/>
  <c r="AG1960" i="3"/>
  <c r="AF1960" i="3" s="1"/>
  <c r="AG1961" i="3"/>
  <c r="AF1961" i="3" s="1"/>
  <c r="AG1962" i="3"/>
  <c r="AF1962" i="3" s="1"/>
  <c r="AG1964" i="3"/>
  <c r="AF1964" i="3" s="1"/>
  <c r="AG1965" i="3"/>
  <c r="AF1965" i="3" s="1"/>
  <c r="AG1966" i="3"/>
  <c r="AF1966" i="3" s="1"/>
  <c r="AG1967" i="3"/>
  <c r="AF1967" i="3" s="1"/>
  <c r="AG1969" i="3"/>
  <c r="AF1969" i="3" s="1"/>
  <c r="AG1970" i="3"/>
  <c r="AF1970" i="3" s="1"/>
  <c r="AG1971" i="3"/>
  <c r="AF1971" i="3" s="1"/>
  <c r="AG1972" i="3"/>
  <c r="AF1972" i="3" s="1"/>
  <c r="AG1974" i="3"/>
  <c r="AF1974" i="3" s="1"/>
  <c r="AG1975" i="3"/>
  <c r="AF1975" i="3" s="1"/>
  <c r="AG1976" i="3"/>
  <c r="AF1976" i="3" s="1"/>
  <c r="AG1977" i="3"/>
  <c r="AF1977" i="3" s="1"/>
  <c r="AG1979" i="3"/>
  <c r="AF1979" i="3" s="1"/>
  <c r="AG1980" i="3"/>
  <c r="AF1980" i="3" s="1"/>
  <c r="AG1981" i="3"/>
  <c r="AF1981" i="3" s="1"/>
  <c r="AG1982" i="3"/>
  <c r="AF1982" i="3" s="1"/>
  <c r="AG1984" i="3"/>
  <c r="AF1984" i="3" s="1"/>
  <c r="AG1985" i="3"/>
  <c r="AF1985" i="3" s="1"/>
  <c r="AG1986" i="3"/>
  <c r="AF1986" i="3" s="1"/>
  <c r="AG1987" i="3"/>
  <c r="AF1987" i="3" s="1"/>
  <c r="AG1989" i="3"/>
  <c r="AF1989" i="3" s="1"/>
  <c r="AG1990" i="3"/>
  <c r="AF1990" i="3" s="1"/>
  <c r="AG1991" i="3"/>
  <c r="AF1991" i="3" s="1"/>
  <c r="AG1992" i="3"/>
  <c r="AF1992" i="3" s="1"/>
  <c r="AG1995" i="3"/>
  <c r="AF1995" i="3" s="1"/>
  <c r="AG1996" i="3"/>
  <c r="AF1996" i="3" s="1"/>
  <c r="AG1997" i="3"/>
  <c r="AF1997" i="3" s="1"/>
  <c r="AG2000" i="3"/>
  <c r="AF2000" i="3" s="1"/>
  <c r="AG2001" i="3"/>
  <c r="AF2001" i="3" s="1"/>
  <c r="AG2002" i="3"/>
  <c r="AF2002" i="3" s="1"/>
  <c r="AG2004" i="3"/>
  <c r="AF2004" i="3" s="1"/>
  <c r="AG2005" i="3"/>
  <c r="AF2005" i="3" s="1"/>
  <c r="AG2006" i="3"/>
  <c r="AF2006" i="3" s="1"/>
  <c r="AG2007" i="3"/>
  <c r="AF2007" i="3" s="1"/>
  <c r="AG2010" i="3"/>
  <c r="AF2010" i="3" s="1"/>
  <c r="AG2011" i="3"/>
  <c r="AF2011" i="3" s="1"/>
  <c r="AG2012" i="3"/>
  <c r="AF2012" i="3" s="1"/>
  <c r="AG2015" i="3"/>
  <c r="AF2015" i="3" s="1"/>
  <c r="AG2016" i="3"/>
  <c r="AF2016" i="3" s="1"/>
  <c r="AG2017" i="3"/>
  <c r="AF2017" i="3" s="1"/>
  <c r="AG2020" i="3"/>
  <c r="AF2020" i="3" s="1"/>
  <c r="AG2021" i="3"/>
  <c r="AF2021" i="3" s="1"/>
  <c r="AG2022" i="3"/>
  <c r="AF2022" i="3" s="1"/>
  <c r="AG2024" i="3"/>
  <c r="AF2024" i="3" s="1"/>
  <c r="AG2025" i="3"/>
  <c r="AF2025" i="3" s="1"/>
  <c r="AG2026" i="3"/>
  <c r="AF2026" i="3" s="1"/>
  <c r="AG2027" i="3"/>
  <c r="AF2027" i="3" s="1"/>
  <c r="AG2030" i="3"/>
  <c r="AF2030" i="3" s="1"/>
  <c r="AG2031" i="3"/>
  <c r="AF2031" i="3" s="1"/>
  <c r="AG2032" i="3"/>
  <c r="AF2032" i="3" s="1"/>
  <c r="AG2034" i="3"/>
  <c r="AF2034" i="3" s="1"/>
  <c r="AG2035" i="3"/>
  <c r="AF2035" i="3" s="1"/>
  <c r="AG2036" i="3"/>
  <c r="AF2036" i="3" s="1"/>
  <c r="AG2037" i="3"/>
  <c r="AF2037" i="3" s="1"/>
  <c r="AG2040" i="3"/>
  <c r="AF2040" i="3" s="1"/>
  <c r="AG2041" i="3"/>
  <c r="AF2041" i="3" s="1"/>
  <c r="AG2042" i="3"/>
  <c r="AF2042" i="3" s="1"/>
  <c r="AG2044" i="3"/>
  <c r="AF2044" i="3" s="1"/>
  <c r="AG2045" i="3"/>
  <c r="AF2045" i="3" s="1"/>
  <c r="AG2046" i="3"/>
  <c r="AF2046" i="3" s="1"/>
  <c r="AG2047" i="3"/>
  <c r="AF2047" i="3" s="1"/>
  <c r="AG2049" i="3"/>
  <c r="AF2049" i="3" s="1"/>
  <c r="AG2050" i="3"/>
  <c r="AF2050" i="3" s="1"/>
  <c r="AG2051" i="3"/>
  <c r="AF2051" i="3" s="1"/>
  <c r="AG2052" i="3"/>
  <c r="AF2052" i="3" s="1"/>
  <c r="AG4" i="3"/>
  <c r="AF4" i="3" s="1"/>
  <c r="AG5" i="3"/>
  <c r="AF5" i="3" s="1"/>
  <c r="AG6" i="3"/>
  <c r="AF6" i="3" s="1"/>
  <c r="AG7" i="3"/>
  <c r="AF7" i="3" s="1"/>
  <c r="AG14" i="3"/>
  <c r="AF14" i="3" s="1"/>
  <c r="AG15" i="3"/>
  <c r="AF15" i="3" s="1"/>
  <c r="AG16" i="3"/>
  <c r="AF16" i="3" s="1"/>
  <c r="AG17" i="3"/>
  <c r="AF17" i="3" s="1"/>
  <c r="CC15" i="3" l="1"/>
  <c r="CK15" i="3" s="1"/>
  <c r="AM2045" i="3"/>
  <c r="AZ2045" i="3" s="1"/>
  <c r="CC2045" i="3"/>
  <c r="CK2045" i="3" s="1"/>
  <c r="AM2034" i="3"/>
  <c r="AZ2034" i="3" s="1"/>
  <c r="CB2034" i="3"/>
  <c r="CJ2034" i="3" s="1"/>
  <c r="AM2022" i="3"/>
  <c r="AZ2022" i="3" s="1"/>
  <c r="CE2022" i="3"/>
  <c r="CM2022" i="3" s="1"/>
  <c r="AM1997" i="3"/>
  <c r="AZ1997" i="3" s="1"/>
  <c r="CE1997" i="3"/>
  <c r="CM1997" i="3" s="1"/>
  <c r="AM1981" i="3"/>
  <c r="AZ1981" i="3" s="1"/>
  <c r="CD1981" i="3"/>
  <c r="CL1981" i="3" s="1"/>
  <c r="AM1966" i="3"/>
  <c r="AZ1966" i="3" s="1"/>
  <c r="CD1966" i="3"/>
  <c r="CL1966" i="3" s="1"/>
  <c r="AM1961" i="3"/>
  <c r="AZ1961" i="3" s="1"/>
  <c r="CD1961" i="3"/>
  <c r="CL1961" i="3" s="1"/>
  <c r="CC1945" i="3"/>
  <c r="CK1945" i="3" s="1"/>
  <c r="AM1929" i="3"/>
  <c r="AZ1929" i="3" s="1"/>
  <c r="CB1929" i="3"/>
  <c r="CJ1929" i="3" s="1"/>
  <c r="AM1907" i="3"/>
  <c r="AZ1907" i="3" s="1"/>
  <c r="CE1907" i="3"/>
  <c r="CM1907" i="3" s="1"/>
  <c r="CC1890" i="3"/>
  <c r="CK1890" i="3" s="1"/>
  <c r="AM1871" i="3"/>
  <c r="AZ1871" i="3" s="1"/>
  <c r="CD1871" i="3"/>
  <c r="CL1871" i="3" s="1"/>
  <c r="CC1855" i="3"/>
  <c r="CK1855" i="3" s="1"/>
  <c r="AM1841" i="3"/>
  <c r="AZ1841" i="3" s="1"/>
  <c r="CD1841" i="3"/>
  <c r="CL1841" i="3" s="1"/>
  <c r="AM1826" i="3"/>
  <c r="AZ1826" i="3" s="1"/>
  <c r="CD1826" i="3"/>
  <c r="CL1826" i="3" s="1"/>
  <c r="AM1807" i="3"/>
  <c r="AZ1807" i="3" s="1"/>
  <c r="CE1807" i="3"/>
  <c r="CM1807" i="3" s="1"/>
  <c r="AM1796" i="3"/>
  <c r="AZ1796" i="3" s="1"/>
  <c r="CD1796" i="3"/>
  <c r="CL1796" i="3" s="1"/>
  <c r="AM1779" i="3"/>
  <c r="AZ1779" i="3" s="1"/>
  <c r="CB1779" i="3"/>
  <c r="CJ1779" i="3" s="1"/>
  <c r="AM1766" i="3"/>
  <c r="AZ1766" i="3" s="1"/>
  <c r="CD1766" i="3"/>
  <c r="CL1766" i="3" s="1"/>
  <c r="AM1744" i="3"/>
  <c r="AZ1744" i="3" s="1"/>
  <c r="CB1744" i="3"/>
  <c r="CJ1744" i="3" s="1"/>
  <c r="AM1734" i="3"/>
  <c r="AZ1734" i="3" s="1"/>
  <c r="CB1734" i="3"/>
  <c r="CJ1734" i="3" s="1"/>
  <c r="AM1722" i="3"/>
  <c r="AZ1722" i="3" s="1"/>
  <c r="CE1722" i="3"/>
  <c r="CM1722" i="3" s="1"/>
  <c r="AM1702" i="3"/>
  <c r="AZ1702" i="3" s="1"/>
  <c r="CE1702" i="3"/>
  <c r="CM1702" i="3" s="1"/>
  <c r="CC1685" i="3"/>
  <c r="CK1685" i="3" s="1"/>
  <c r="AM1661" i="3"/>
  <c r="AZ1661" i="3" s="1"/>
  <c r="CD1661" i="3"/>
  <c r="CL1661" i="3" s="1"/>
  <c r="CC1645" i="3"/>
  <c r="CK1645" i="3" s="1"/>
  <c r="AM1634" i="3"/>
  <c r="AZ1634" i="3" s="1"/>
  <c r="CB1634" i="3"/>
  <c r="CJ1634" i="3" s="1"/>
  <c r="AM1611" i="3"/>
  <c r="AZ1611" i="3" s="1"/>
  <c r="CD1611" i="3"/>
  <c r="CL1611" i="3" s="1"/>
  <c r="CC1595" i="3"/>
  <c r="CK1595" i="3" s="1"/>
  <c r="AM1577" i="3"/>
  <c r="AZ1577" i="3" s="1"/>
  <c r="CE1577" i="3"/>
  <c r="CM1577" i="3" s="1"/>
  <c r="CC1560" i="3"/>
  <c r="CK1560" i="3" s="1"/>
  <c r="AM1544" i="3"/>
  <c r="AZ1544" i="3" s="1"/>
  <c r="CB1544" i="3"/>
  <c r="CJ1544" i="3" s="1"/>
  <c r="CC1525" i="3"/>
  <c r="CK1525" i="3" s="1"/>
  <c r="CC1505" i="3"/>
  <c r="CK1505" i="3" s="1"/>
  <c r="AM1487" i="3"/>
  <c r="AZ1487" i="3" s="1"/>
  <c r="CE1487" i="3"/>
  <c r="CM1487" i="3" s="1"/>
  <c r="AM1471" i="3"/>
  <c r="AZ1471" i="3" s="1"/>
  <c r="CD1471" i="3"/>
  <c r="CL1471" i="3" s="1"/>
  <c r="AM1452" i="3"/>
  <c r="AZ1452" i="3" s="1"/>
  <c r="CE1452" i="3"/>
  <c r="CM1452" i="3" s="1"/>
  <c r="CC1435" i="3"/>
  <c r="CK1435" i="3" s="1"/>
  <c r="AM1424" i="3"/>
  <c r="AZ1424" i="3" s="1"/>
  <c r="CB1424" i="3"/>
  <c r="CJ1424" i="3" s="1"/>
  <c r="CC1405" i="3"/>
  <c r="CK1405" i="3" s="1"/>
  <c r="AM1389" i="3"/>
  <c r="AZ1389" i="3" s="1"/>
  <c r="CB1389" i="3"/>
  <c r="CJ1389" i="3" s="1"/>
  <c r="AM1372" i="3"/>
  <c r="AZ1372" i="3" s="1"/>
  <c r="CE1372" i="3"/>
  <c r="CM1372" i="3" s="1"/>
  <c r="AM1362" i="3"/>
  <c r="AZ1362" i="3" s="1"/>
  <c r="CE1362" i="3"/>
  <c r="CM1362" i="3" s="1"/>
  <c r="AM1332" i="3"/>
  <c r="AZ1332" i="3" s="1"/>
  <c r="CE1332" i="3"/>
  <c r="CM1332" i="3" s="1"/>
  <c r="AM1320" i="3"/>
  <c r="AZ1320" i="3" s="1"/>
  <c r="CC1320" i="3"/>
  <c r="CK1320" i="3" s="1"/>
  <c r="CC1310" i="3"/>
  <c r="CK1310" i="3" s="1"/>
  <c r="AM1294" i="3"/>
  <c r="AZ1294" i="3" s="1"/>
  <c r="CB1294" i="3"/>
  <c r="CJ1294" i="3" s="1"/>
  <c r="AM1279" i="3"/>
  <c r="AZ1279" i="3" s="1"/>
  <c r="CB1279" i="3"/>
  <c r="CJ1279" i="3" s="1"/>
  <c r="AM1264" i="3"/>
  <c r="AZ1264" i="3" s="1"/>
  <c r="CB1264" i="3"/>
  <c r="CJ1264" i="3" s="1"/>
  <c r="CC1255" i="3"/>
  <c r="CK1255" i="3" s="1"/>
  <c r="AM1242" i="3"/>
  <c r="AZ1242" i="3" s="1"/>
  <c r="CE1242" i="3"/>
  <c r="CM1242" i="3" s="1"/>
  <c r="AM1227" i="3"/>
  <c r="AZ1227" i="3" s="1"/>
  <c r="CE1227" i="3"/>
  <c r="CM1227" i="3" s="1"/>
  <c r="AM1216" i="3"/>
  <c r="AZ1216" i="3" s="1"/>
  <c r="CD1216" i="3"/>
  <c r="CL1216" i="3" s="1"/>
  <c r="AM1201" i="3"/>
  <c r="AZ1201" i="3" s="1"/>
  <c r="CD1201" i="3"/>
  <c r="CL1201" i="3" s="1"/>
  <c r="AM1185" i="3"/>
  <c r="AZ1185" i="3" s="1"/>
  <c r="CC1185" i="3"/>
  <c r="CK1185" i="3" s="1"/>
  <c r="CC1170" i="3"/>
  <c r="CK1170" i="3" s="1"/>
  <c r="AM1147" i="3"/>
  <c r="AZ1147" i="3" s="1"/>
  <c r="CE1147" i="3"/>
  <c r="CM1147" i="3" s="1"/>
  <c r="CC1135" i="3"/>
  <c r="CK1135" i="3" s="1"/>
  <c r="AM1117" i="3"/>
  <c r="AZ1117" i="3" s="1"/>
  <c r="CE1117" i="3"/>
  <c r="CM1117" i="3" s="1"/>
  <c r="AM1094" i="3"/>
  <c r="AZ1094" i="3" s="1"/>
  <c r="CB1094" i="3"/>
  <c r="CJ1094" i="3" s="1"/>
  <c r="AM1084" i="3"/>
  <c r="AZ1084" i="3" s="1"/>
  <c r="CB1084" i="3"/>
  <c r="CJ1084" i="3" s="1"/>
  <c r="AM1069" i="3"/>
  <c r="AZ1069" i="3" s="1"/>
  <c r="CB1069" i="3"/>
  <c r="CJ1069" i="3" s="1"/>
  <c r="AM1047" i="3"/>
  <c r="AZ1047" i="3" s="1"/>
  <c r="CE1047" i="3"/>
  <c r="CM1047" i="3" s="1"/>
  <c r="AM1032" i="3"/>
  <c r="AZ1032" i="3" s="1"/>
  <c r="CE1032" i="3"/>
  <c r="CM1032" i="3" s="1"/>
  <c r="AM1022" i="3"/>
  <c r="AZ1022" i="3" s="1"/>
  <c r="CE1022" i="3"/>
  <c r="CM1022" i="3" s="1"/>
  <c r="AM1007" i="3"/>
  <c r="AZ1007" i="3" s="1"/>
  <c r="CE1007" i="3"/>
  <c r="CM1007" i="3" s="1"/>
  <c r="AM985" i="3"/>
  <c r="AZ985" i="3" s="1"/>
  <c r="CC985" i="3"/>
  <c r="CK985" i="3" s="1"/>
  <c r="AM977" i="3"/>
  <c r="AZ977" i="3" s="1"/>
  <c r="CE977" i="3"/>
  <c r="CM977" i="3" s="1"/>
  <c r="AM961" i="3"/>
  <c r="AZ961" i="3" s="1"/>
  <c r="CD961" i="3"/>
  <c r="CL961" i="3" s="1"/>
  <c r="AM942" i="3"/>
  <c r="AZ942" i="3" s="1"/>
  <c r="CE942" i="3"/>
  <c r="CM942" i="3" s="1"/>
  <c r="AM932" i="3"/>
  <c r="AZ932" i="3" s="1"/>
  <c r="CE932" i="3"/>
  <c r="CM932" i="3" s="1"/>
  <c r="CC915" i="3"/>
  <c r="CK915" i="3" s="1"/>
  <c r="AM896" i="3"/>
  <c r="AZ896" i="3" s="1"/>
  <c r="CD896" i="3"/>
  <c r="CL896" i="3" s="1"/>
  <c r="CC880" i="3"/>
  <c r="CK880" i="3" s="1"/>
  <c r="AM737" i="3"/>
  <c r="AZ737" i="3" s="1"/>
  <c r="CE737" i="3"/>
  <c r="CM737" i="3" s="1"/>
  <c r="AM16" i="3"/>
  <c r="AZ16" i="3" s="1"/>
  <c r="CD16" i="3"/>
  <c r="CL16" i="3" s="1"/>
  <c r="AM6" i="3"/>
  <c r="AZ6" i="3" s="1"/>
  <c r="CD6" i="3"/>
  <c r="CL6" i="3" s="1"/>
  <c r="AM2051" i="3"/>
  <c r="AZ2051" i="3" s="1"/>
  <c r="CD2051" i="3"/>
  <c r="CL2051" i="3" s="1"/>
  <c r="AM2046" i="3"/>
  <c r="AZ2046" i="3" s="1"/>
  <c r="CD2046" i="3"/>
  <c r="CL2046" i="3" s="1"/>
  <c r="AM2041" i="3"/>
  <c r="AZ2041" i="3" s="1"/>
  <c r="CD2041" i="3"/>
  <c r="CL2041" i="3" s="1"/>
  <c r="AM2035" i="3"/>
  <c r="AZ2035" i="3" s="1"/>
  <c r="CC2035" i="3"/>
  <c r="CK2035" i="3" s="1"/>
  <c r="CC2030" i="3"/>
  <c r="CK2030" i="3" s="1"/>
  <c r="AM2024" i="3"/>
  <c r="AZ2024" i="3" s="1"/>
  <c r="CB2024" i="3"/>
  <c r="CJ2024" i="3" s="1"/>
  <c r="AM2017" i="3"/>
  <c r="AZ2017" i="3" s="1"/>
  <c r="CE2017" i="3"/>
  <c r="CM2017" i="3" s="1"/>
  <c r="AM2011" i="3"/>
  <c r="AZ2011" i="3" s="1"/>
  <c r="CD2011" i="3"/>
  <c r="CL2011" i="3" s="1"/>
  <c r="CC2005" i="3"/>
  <c r="CK2005" i="3" s="1"/>
  <c r="AM2000" i="3"/>
  <c r="AZ2000" i="3" s="1"/>
  <c r="CC2000" i="3"/>
  <c r="CK2000" i="3" s="1"/>
  <c r="AM1992" i="3"/>
  <c r="AZ1992" i="3" s="1"/>
  <c r="CE1992" i="3"/>
  <c r="CM1992" i="3" s="1"/>
  <c r="AM1987" i="3"/>
  <c r="AZ1987" i="3" s="1"/>
  <c r="CE1987" i="3"/>
  <c r="CM1987" i="3" s="1"/>
  <c r="AM1982" i="3"/>
  <c r="AZ1982" i="3" s="1"/>
  <c r="CE1982" i="3"/>
  <c r="CM1982" i="3" s="1"/>
  <c r="AM1977" i="3"/>
  <c r="AZ1977" i="3" s="1"/>
  <c r="CE1977" i="3"/>
  <c r="CM1977" i="3" s="1"/>
  <c r="AM1972" i="3"/>
  <c r="AZ1972" i="3" s="1"/>
  <c r="CE1972" i="3"/>
  <c r="CM1972" i="3" s="1"/>
  <c r="AM1967" i="3"/>
  <c r="AZ1967" i="3" s="1"/>
  <c r="CE1967" i="3"/>
  <c r="CM1967" i="3" s="1"/>
  <c r="AM1962" i="3"/>
  <c r="AZ1962" i="3" s="1"/>
  <c r="CE1962" i="3"/>
  <c r="CM1962" i="3" s="1"/>
  <c r="AM1957" i="3"/>
  <c r="AZ1957" i="3" s="1"/>
  <c r="CE1957" i="3"/>
  <c r="CM1957" i="3" s="1"/>
  <c r="AM1952" i="3"/>
  <c r="AZ1952" i="3" s="1"/>
  <c r="CE1952" i="3"/>
  <c r="CM1952" i="3" s="1"/>
  <c r="AM1946" i="3"/>
  <c r="AZ1946" i="3" s="1"/>
  <c r="CD1946" i="3"/>
  <c r="CL1946" i="3" s="1"/>
  <c r="CC1940" i="3"/>
  <c r="CK1940" i="3" s="1"/>
  <c r="CC1935" i="3"/>
  <c r="CK1935" i="3" s="1"/>
  <c r="CC1930" i="3"/>
  <c r="CK1930" i="3" s="1"/>
  <c r="AM1925" i="3"/>
  <c r="AZ1925" i="3" s="1"/>
  <c r="CC1925" i="3"/>
  <c r="CK1925" i="3" s="1"/>
  <c r="CC1920" i="3"/>
  <c r="CK1920" i="3" s="1"/>
  <c r="CC1915" i="3"/>
  <c r="CK1915" i="3" s="1"/>
  <c r="CC1910" i="3"/>
  <c r="CK1910" i="3" s="1"/>
  <c r="AM1904" i="3"/>
  <c r="AZ1904" i="3" s="1"/>
  <c r="CB1904" i="3"/>
  <c r="CJ1904" i="3" s="1"/>
  <c r="AM1897" i="3"/>
  <c r="AZ1897" i="3" s="1"/>
  <c r="CE1897" i="3"/>
  <c r="CM1897" i="3" s="1"/>
  <c r="AM1891" i="3"/>
  <c r="AZ1891" i="3" s="1"/>
  <c r="CD1891" i="3"/>
  <c r="CL1891" i="3" s="1"/>
  <c r="CC1885" i="3"/>
  <c r="CK1885" i="3" s="1"/>
  <c r="AM1877" i="3"/>
  <c r="AZ1877" i="3" s="1"/>
  <c r="CE1877" i="3"/>
  <c r="CM1877" i="3" s="1"/>
  <c r="AM1872" i="3"/>
  <c r="AZ1872" i="3" s="1"/>
  <c r="CE1872" i="3"/>
  <c r="CM1872" i="3" s="1"/>
  <c r="AM1866" i="3"/>
  <c r="AZ1866" i="3" s="1"/>
  <c r="CD1866" i="3"/>
  <c r="CL1866" i="3" s="1"/>
  <c r="AM1861" i="3"/>
  <c r="AZ1861" i="3" s="1"/>
  <c r="CD1861" i="3"/>
  <c r="CL1861" i="3" s="1"/>
  <c r="AM1856" i="3"/>
  <c r="AZ1856" i="3" s="1"/>
  <c r="CD1856" i="3"/>
  <c r="CL1856" i="3" s="1"/>
  <c r="CC1850" i="3"/>
  <c r="CK1850" i="3" s="1"/>
  <c r="AM1842" i="3"/>
  <c r="AZ1842" i="3" s="1"/>
  <c r="CE1842" i="3"/>
  <c r="CM1842" i="3" s="1"/>
  <c r="AM1837" i="3"/>
  <c r="AZ1837" i="3" s="1"/>
  <c r="CE1837" i="3"/>
  <c r="CM1837" i="3" s="1"/>
  <c r="AM1832" i="3"/>
  <c r="AZ1832" i="3" s="1"/>
  <c r="CE1832" i="3"/>
  <c r="CM1832" i="3" s="1"/>
  <c r="AM1827" i="3"/>
  <c r="AZ1827" i="3" s="1"/>
  <c r="CE1827" i="3"/>
  <c r="CM1827" i="3" s="1"/>
  <c r="AM1821" i="3"/>
  <c r="AZ1821" i="3" s="1"/>
  <c r="CD1821" i="3"/>
  <c r="CL1821" i="3" s="1"/>
  <c r="CC1815" i="3"/>
  <c r="CK1815" i="3" s="1"/>
  <c r="AM1809" i="3"/>
  <c r="AZ1809" i="3" s="1"/>
  <c r="CB1809" i="3"/>
  <c r="CJ1809" i="3" s="1"/>
  <c r="AM1804" i="3"/>
  <c r="AZ1804" i="3" s="1"/>
  <c r="CB1804" i="3"/>
  <c r="CJ1804" i="3" s="1"/>
  <c r="AM1797" i="3"/>
  <c r="AZ1797" i="3" s="1"/>
  <c r="CE1797" i="3"/>
  <c r="CM1797" i="3" s="1"/>
  <c r="AM1791" i="3"/>
  <c r="AZ1791" i="3" s="1"/>
  <c r="CD1791" i="3"/>
  <c r="CL1791" i="3" s="1"/>
  <c r="CC1785" i="3"/>
  <c r="CK1785" i="3" s="1"/>
  <c r="CC1780" i="3"/>
  <c r="CK1780" i="3" s="1"/>
  <c r="AM1775" i="3"/>
  <c r="AZ1775" i="3" s="1"/>
  <c r="CC1775" i="3"/>
  <c r="CK1775" i="3" s="1"/>
  <c r="AM1767" i="3"/>
  <c r="AZ1767" i="3" s="1"/>
  <c r="CE1767" i="3"/>
  <c r="CM1767" i="3" s="1"/>
  <c r="AM1762" i="3"/>
  <c r="AZ1762" i="3" s="1"/>
  <c r="CE1762" i="3"/>
  <c r="CM1762" i="3" s="1"/>
  <c r="AM1757" i="3"/>
  <c r="AZ1757" i="3" s="1"/>
  <c r="CE1757" i="3"/>
  <c r="CM1757" i="3" s="1"/>
  <c r="AM1751" i="3"/>
  <c r="AZ1751" i="3" s="1"/>
  <c r="CD1751" i="3"/>
  <c r="CL1751" i="3" s="1"/>
  <c r="CC1745" i="3"/>
  <c r="CK1745" i="3" s="1"/>
  <c r="CC1740" i="3"/>
  <c r="CK1740" i="3" s="1"/>
  <c r="CC1735" i="3"/>
  <c r="CK1735" i="3" s="1"/>
  <c r="AM1730" i="3"/>
  <c r="AZ1730" i="3" s="1"/>
  <c r="CC1730" i="3"/>
  <c r="CK1730" i="3" s="1"/>
  <c r="CC1725" i="3"/>
  <c r="CK1725" i="3" s="1"/>
  <c r="AM1717" i="3"/>
  <c r="AZ1717" i="3" s="1"/>
  <c r="CE1717" i="3"/>
  <c r="CM1717" i="3" s="1"/>
  <c r="AM1712" i="3"/>
  <c r="AZ1712" i="3" s="1"/>
  <c r="CE1712" i="3"/>
  <c r="CM1712" i="3" s="1"/>
  <c r="CC1705" i="3"/>
  <c r="CK1705" i="3" s="1"/>
  <c r="AM1699" i="3"/>
  <c r="AZ1699" i="3" s="1"/>
  <c r="CB1699" i="3"/>
  <c r="CJ1699" i="3" s="1"/>
  <c r="AM1692" i="3"/>
  <c r="AZ1692" i="3" s="1"/>
  <c r="CE1692" i="3"/>
  <c r="CM1692" i="3" s="1"/>
  <c r="AM1687" i="3"/>
  <c r="AZ1687" i="3" s="1"/>
  <c r="CE1687" i="3"/>
  <c r="CM1687" i="3" s="1"/>
  <c r="CC1680" i="3"/>
  <c r="CK1680" i="3" s="1"/>
  <c r="AM1674" i="3"/>
  <c r="AZ1674" i="3" s="1"/>
  <c r="CB1674" i="3"/>
  <c r="CJ1674" i="3" s="1"/>
  <c r="AM1667" i="3"/>
  <c r="AZ1667" i="3" s="1"/>
  <c r="CE1667" i="3"/>
  <c r="CM1667" i="3" s="1"/>
  <c r="AM1662" i="3"/>
  <c r="AZ1662" i="3" s="1"/>
  <c r="CE1662" i="3"/>
  <c r="CM1662" i="3" s="1"/>
  <c r="AM1657" i="3"/>
  <c r="AZ1657" i="3" s="1"/>
  <c r="CE1657" i="3"/>
  <c r="CM1657" i="3" s="1"/>
  <c r="AM1652" i="3"/>
  <c r="AZ1652" i="3" s="1"/>
  <c r="CE1652" i="3"/>
  <c r="CM1652" i="3" s="1"/>
  <c r="AM1646" i="3"/>
  <c r="AZ1646" i="3" s="1"/>
  <c r="CD1646" i="3"/>
  <c r="CL1646" i="3" s="1"/>
  <c r="AM1641" i="3"/>
  <c r="AZ1641" i="3" s="1"/>
  <c r="CD1641" i="3"/>
  <c r="CL1641" i="3" s="1"/>
  <c r="CC1635" i="3"/>
  <c r="CK1635" i="3" s="1"/>
  <c r="CC1630" i="3"/>
  <c r="CK1630" i="3" s="1"/>
  <c r="AM1622" i="3"/>
  <c r="AZ1622" i="3" s="1"/>
  <c r="CE1622" i="3"/>
  <c r="CM1622" i="3" s="1"/>
  <c r="AM1612" i="3"/>
  <c r="AZ1612" i="3" s="1"/>
  <c r="CE1612" i="3"/>
  <c r="CM1612" i="3" s="1"/>
  <c r="AM1607" i="3"/>
  <c r="AZ1607" i="3" s="1"/>
  <c r="CE1607" i="3"/>
  <c r="CM1607" i="3" s="1"/>
  <c r="AM1601" i="3"/>
  <c r="AZ1601" i="3" s="1"/>
  <c r="CD1601" i="3"/>
  <c r="CL1601" i="3" s="1"/>
  <c r="AM1596" i="3"/>
  <c r="AZ1596" i="3" s="1"/>
  <c r="CD1596" i="3"/>
  <c r="CL1596" i="3" s="1"/>
  <c r="AM1591" i="3"/>
  <c r="AZ1591" i="3" s="1"/>
  <c r="CD1591" i="3"/>
  <c r="CL1591" i="3" s="1"/>
  <c r="AM1586" i="3"/>
  <c r="AZ1586" i="3" s="1"/>
  <c r="CD1586" i="3"/>
  <c r="CL1586" i="3" s="1"/>
  <c r="CC1580" i="3"/>
  <c r="CK1580" i="3" s="1"/>
  <c r="AM1572" i="3"/>
  <c r="AZ1572" i="3" s="1"/>
  <c r="CE1572" i="3"/>
  <c r="CM1572" i="3" s="1"/>
  <c r="AM1566" i="3"/>
  <c r="AZ1566" i="3" s="1"/>
  <c r="CD1566" i="3"/>
  <c r="CL1566" i="3" s="1"/>
  <c r="AM1561" i="3"/>
  <c r="AZ1561" i="3" s="1"/>
  <c r="CD1561" i="3"/>
  <c r="CL1561" i="3" s="1"/>
  <c r="AM1556" i="3"/>
  <c r="AZ1556" i="3" s="1"/>
  <c r="CD1556" i="3"/>
  <c r="CL1556" i="3" s="1"/>
  <c r="AM1551" i="3"/>
  <c r="AZ1551" i="3" s="1"/>
  <c r="CD1551" i="3"/>
  <c r="CL1551" i="3" s="1"/>
  <c r="CC1545" i="3"/>
  <c r="CK1545" i="3" s="1"/>
  <c r="AM1540" i="3"/>
  <c r="AZ1540" i="3" s="1"/>
  <c r="CC1540" i="3"/>
  <c r="CK1540" i="3" s="1"/>
  <c r="AM1532" i="3"/>
  <c r="AZ1532" i="3" s="1"/>
  <c r="CE1532" i="3"/>
  <c r="CM1532" i="3" s="1"/>
  <c r="AM1526" i="3"/>
  <c r="AZ1526" i="3" s="1"/>
  <c r="CD1526" i="3"/>
  <c r="CL1526" i="3" s="1"/>
  <c r="AM1517" i="3"/>
  <c r="AZ1517" i="3" s="1"/>
  <c r="CE1517" i="3"/>
  <c r="CM1517" i="3" s="1"/>
  <c r="AM1512" i="3"/>
  <c r="AZ1512" i="3" s="1"/>
  <c r="CE1512" i="3"/>
  <c r="CM1512" i="3" s="1"/>
  <c r="AM1506" i="3"/>
  <c r="AZ1506" i="3" s="1"/>
  <c r="CD1506" i="3"/>
  <c r="CL1506" i="3" s="1"/>
  <c r="AM1501" i="3"/>
  <c r="AZ1501" i="3" s="1"/>
  <c r="CD1501" i="3"/>
  <c r="CL1501" i="3" s="1"/>
  <c r="AM1496" i="3"/>
  <c r="AZ1496" i="3" s="1"/>
  <c r="CD1496" i="3"/>
  <c r="CL1496" i="3" s="1"/>
  <c r="AM1490" i="3"/>
  <c r="AZ1490" i="3" s="1"/>
  <c r="CC1490" i="3"/>
  <c r="CK1490" i="3" s="1"/>
  <c r="CC2050" i="3"/>
  <c r="CK2050" i="3" s="1"/>
  <c r="CC2040" i="3"/>
  <c r="CK2040" i="3" s="1"/>
  <c r="AM2016" i="3"/>
  <c r="AZ2016" i="3" s="1"/>
  <c r="CD2016" i="3"/>
  <c r="CL2016" i="3" s="1"/>
  <c r="AM2004" i="3"/>
  <c r="AZ2004" i="3" s="1"/>
  <c r="CB2004" i="3"/>
  <c r="CJ2004" i="3" s="1"/>
  <c r="AM1986" i="3"/>
  <c r="AZ1986" i="3" s="1"/>
  <c r="CD1986" i="3"/>
  <c r="CL1986" i="3" s="1"/>
  <c r="AM1971" i="3"/>
  <c r="AZ1971" i="3" s="1"/>
  <c r="CD1971" i="3"/>
  <c r="CL1971" i="3" s="1"/>
  <c r="AM1956" i="3"/>
  <c r="AZ1956" i="3" s="1"/>
  <c r="CD1956" i="3"/>
  <c r="CL1956" i="3" s="1"/>
  <c r="AM1939" i="3"/>
  <c r="AZ1939" i="3" s="1"/>
  <c r="CB1939" i="3"/>
  <c r="CJ1939" i="3" s="1"/>
  <c r="AM1924" i="3"/>
  <c r="AZ1924" i="3" s="1"/>
  <c r="CB1924" i="3"/>
  <c r="CJ1924" i="3" s="1"/>
  <c r="AM1914" i="3"/>
  <c r="AZ1914" i="3" s="1"/>
  <c r="CB1914" i="3"/>
  <c r="CJ1914" i="3" s="1"/>
  <c r="AM1896" i="3"/>
  <c r="AZ1896" i="3" s="1"/>
  <c r="CD1896" i="3"/>
  <c r="CL1896" i="3" s="1"/>
  <c r="AM1876" i="3"/>
  <c r="AZ1876" i="3" s="1"/>
  <c r="CD1876" i="3"/>
  <c r="CL1876" i="3" s="1"/>
  <c r="CC1865" i="3"/>
  <c r="CK1865" i="3" s="1"/>
  <c r="AM1847" i="3"/>
  <c r="AZ1847" i="3" s="1"/>
  <c r="CE1847" i="3"/>
  <c r="CM1847" i="3" s="1"/>
  <c r="AM1831" i="3"/>
  <c r="AZ1831" i="3" s="1"/>
  <c r="CD1831" i="3"/>
  <c r="CL1831" i="3" s="1"/>
  <c r="AM1812" i="3"/>
  <c r="AZ1812" i="3" s="1"/>
  <c r="CE1812" i="3"/>
  <c r="CM1812" i="3" s="1"/>
  <c r="CC1790" i="3"/>
  <c r="CK1790" i="3" s="1"/>
  <c r="AM1784" i="3"/>
  <c r="AZ1784" i="3" s="1"/>
  <c r="CB1784" i="3"/>
  <c r="CJ1784" i="3" s="1"/>
  <c r="AM1761" i="3"/>
  <c r="AZ1761" i="3" s="1"/>
  <c r="CD1761" i="3"/>
  <c r="CL1761" i="3" s="1"/>
  <c r="CC1750" i="3"/>
  <c r="CK1750" i="3" s="1"/>
  <c r="AM1729" i="3"/>
  <c r="AZ1729" i="3" s="1"/>
  <c r="CB1729" i="3"/>
  <c r="CJ1729" i="3" s="1"/>
  <c r="AM1711" i="3"/>
  <c r="AZ1711" i="3" s="1"/>
  <c r="CD1711" i="3"/>
  <c r="CL1711" i="3" s="1"/>
  <c r="AM1697" i="3"/>
  <c r="AZ1697" i="3" s="1"/>
  <c r="CE1697" i="3"/>
  <c r="CM1697" i="3" s="1"/>
  <c r="AM1679" i="3"/>
  <c r="AZ1679" i="3" s="1"/>
  <c r="CB1679" i="3"/>
  <c r="CJ1679" i="3" s="1"/>
  <c r="AM1666" i="3"/>
  <c r="AZ1666" i="3" s="1"/>
  <c r="CD1666" i="3"/>
  <c r="CL1666" i="3" s="1"/>
  <c r="AM1651" i="3"/>
  <c r="AZ1651" i="3" s="1"/>
  <c r="CD1651" i="3"/>
  <c r="CL1651" i="3" s="1"/>
  <c r="CC1640" i="3"/>
  <c r="CK1640" i="3" s="1"/>
  <c r="AM1621" i="3"/>
  <c r="AZ1621" i="3" s="1"/>
  <c r="CD1621" i="3"/>
  <c r="CL1621" i="3" s="1"/>
  <c r="CC1600" i="3"/>
  <c r="CK1600" i="3" s="1"/>
  <c r="CC1585" i="3"/>
  <c r="CK1585" i="3" s="1"/>
  <c r="CC1565" i="3"/>
  <c r="CK1565" i="3" s="1"/>
  <c r="AM1550" i="3"/>
  <c r="AZ1550" i="3" s="1"/>
  <c r="CC1550" i="3"/>
  <c r="CK1550" i="3" s="1"/>
  <c r="AM1531" i="3"/>
  <c r="AZ1531" i="3" s="1"/>
  <c r="CD1531" i="3"/>
  <c r="CL1531" i="3" s="1"/>
  <c r="AM1516" i="3"/>
  <c r="AZ1516" i="3" s="1"/>
  <c r="CD1516" i="3"/>
  <c r="CL1516" i="3" s="1"/>
  <c r="CC1500" i="3"/>
  <c r="CK1500" i="3" s="1"/>
  <c r="AM1481" i="3"/>
  <c r="AZ1481" i="3" s="1"/>
  <c r="CD1481" i="3"/>
  <c r="CL1481" i="3" s="1"/>
  <c r="CC1465" i="3"/>
  <c r="CK1465" i="3" s="1"/>
  <c r="AM1447" i="3"/>
  <c r="AZ1447" i="3" s="1"/>
  <c r="CE1447" i="3"/>
  <c r="CM1447" i="3" s="1"/>
  <c r="CC1430" i="3"/>
  <c r="CK1430" i="3" s="1"/>
  <c r="AM1412" i="3"/>
  <c r="AZ1412" i="3" s="1"/>
  <c r="CE1412" i="3"/>
  <c r="CM1412" i="3" s="1"/>
  <c r="CC1395" i="3"/>
  <c r="CK1395" i="3" s="1"/>
  <c r="AM1377" i="3"/>
  <c r="AZ1377" i="3" s="1"/>
  <c r="CE1377" i="3"/>
  <c r="CM1377" i="3" s="1"/>
  <c r="AM1367" i="3"/>
  <c r="AZ1367" i="3" s="1"/>
  <c r="CE1367" i="3"/>
  <c r="CM1367" i="3" s="1"/>
  <c r="AM1352" i="3"/>
  <c r="AZ1352" i="3" s="1"/>
  <c r="CE1352" i="3"/>
  <c r="CM1352" i="3" s="1"/>
  <c r="AM1337" i="3"/>
  <c r="AZ1337" i="3" s="1"/>
  <c r="CE1337" i="3"/>
  <c r="CM1337" i="3" s="1"/>
  <c r="AM1315" i="3"/>
  <c r="AZ1315" i="3" s="1"/>
  <c r="CC1315" i="3"/>
  <c r="CK1315" i="3" s="1"/>
  <c r="AM1299" i="3"/>
  <c r="AZ1299" i="3" s="1"/>
  <c r="CB1299" i="3"/>
  <c r="CJ1299" i="3" s="1"/>
  <c r="AM1289" i="3"/>
  <c r="AZ1289" i="3" s="1"/>
  <c r="CB1289" i="3"/>
  <c r="CJ1289" i="3" s="1"/>
  <c r="AM1274" i="3"/>
  <c r="AZ1274" i="3" s="1"/>
  <c r="CB1274" i="3"/>
  <c r="CJ1274" i="3" s="1"/>
  <c r="AM1259" i="3"/>
  <c r="AZ1259" i="3" s="1"/>
  <c r="CB1259" i="3"/>
  <c r="CJ1259" i="3" s="1"/>
  <c r="AM1237" i="3"/>
  <c r="AZ1237" i="3" s="1"/>
  <c r="CE1237" i="3"/>
  <c r="CM1237" i="3" s="1"/>
  <c r="AM1221" i="3"/>
  <c r="AZ1221" i="3" s="1"/>
  <c r="CD1221" i="3"/>
  <c r="CL1221" i="3" s="1"/>
  <c r="AM1211" i="3"/>
  <c r="AZ1211" i="3" s="1"/>
  <c r="CD1211" i="3"/>
  <c r="CL1211" i="3" s="1"/>
  <c r="AM1196" i="3"/>
  <c r="AZ1196" i="3" s="1"/>
  <c r="CD1196" i="3"/>
  <c r="CL1196" i="3" s="1"/>
  <c r="CC1180" i="3"/>
  <c r="CK1180" i="3" s="1"/>
  <c r="CC1165" i="3"/>
  <c r="CK1165" i="3" s="1"/>
  <c r="AM1152" i="3"/>
  <c r="AZ1152" i="3" s="1"/>
  <c r="CE1152" i="3"/>
  <c r="CM1152" i="3" s="1"/>
  <c r="AM1129" i="3"/>
  <c r="AZ1129" i="3" s="1"/>
  <c r="CB1129" i="3"/>
  <c r="CJ1129" i="3" s="1"/>
  <c r="CC1110" i="3"/>
  <c r="CK1110" i="3" s="1"/>
  <c r="AM1104" i="3"/>
  <c r="AZ1104" i="3" s="1"/>
  <c r="CB1104" i="3"/>
  <c r="CJ1104" i="3" s="1"/>
  <c r="AM1089" i="3"/>
  <c r="AZ1089" i="3" s="1"/>
  <c r="CB1089" i="3"/>
  <c r="CJ1089" i="3" s="1"/>
  <c r="AM1074" i="3"/>
  <c r="AZ1074" i="3" s="1"/>
  <c r="CB1074" i="3"/>
  <c r="CJ1074" i="3" s="1"/>
  <c r="AM1054" i="3"/>
  <c r="AZ1054" i="3" s="1"/>
  <c r="CB1054" i="3"/>
  <c r="CJ1054" i="3" s="1"/>
  <c r="AM1037" i="3"/>
  <c r="AZ1037" i="3" s="1"/>
  <c r="CE1037" i="3"/>
  <c r="CM1037" i="3" s="1"/>
  <c r="AM1017" i="3"/>
  <c r="AZ1017" i="3" s="1"/>
  <c r="CE1017" i="3"/>
  <c r="CM1017" i="3" s="1"/>
  <c r="AM1002" i="3"/>
  <c r="AZ1002" i="3" s="1"/>
  <c r="CE1002" i="3"/>
  <c r="CM1002" i="3" s="1"/>
  <c r="AM991" i="3"/>
  <c r="AZ991" i="3" s="1"/>
  <c r="CD991" i="3"/>
  <c r="CL991" i="3" s="1"/>
  <c r="AM972" i="3"/>
  <c r="AZ972" i="3" s="1"/>
  <c r="CE972" i="3"/>
  <c r="CM972" i="3" s="1"/>
  <c r="CC955" i="3"/>
  <c r="CK955" i="3" s="1"/>
  <c r="AM937" i="3"/>
  <c r="AZ937" i="3" s="1"/>
  <c r="CE937" i="3"/>
  <c r="CM937" i="3" s="1"/>
  <c r="CC920" i="3"/>
  <c r="CK920" i="3" s="1"/>
  <c r="AM902" i="3"/>
  <c r="AZ902" i="3" s="1"/>
  <c r="CE902" i="3"/>
  <c r="CM902" i="3" s="1"/>
  <c r="AM886" i="3"/>
  <c r="AZ886" i="3" s="1"/>
  <c r="CD886" i="3"/>
  <c r="CL886" i="3" s="1"/>
  <c r="AM870" i="3"/>
  <c r="AZ870" i="3" s="1"/>
  <c r="CC870" i="3"/>
  <c r="CK870" i="3" s="1"/>
  <c r="AM857" i="3"/>
  <c r="AZ857" i="3" s="1"/>
  <c r="CE857" i="3"/>
  <c r="CM857" i="3" s="1"/>
  <c r="AM846" i="3"/>
  <c r="AZ846" i="3" s="1"/>
  <c r="CD846" i="3"/>
  <c r="CL846" i="3" s="1"/>
  <c r="AM829" i="3"/>
  <c r="AZ829" i="3" s="1"/>
  <c r="CB829" i="3"/>
  <c r="CJ829" i="3" s="1"/>
  <c r="AM817" i="3"/>
  <c r="AZ817" i="3" s="1"/>
  <c r="CE817" i="3"/>
  <c r="CM817" i="3" s="1"/>
  <c r="AM807" i="3"/>
  <c r="AZ807" i="3" s="1"/>
  <c r="CE807" i="3"/>
  <c r="CM807" i="3" s="1"/>
  <c r="AM791" i="3"/>
  <c r="AZ791" i="3" s="1"/>
  <c r="CD791" i="3"/>
  <c r="CL791" i="3" s="1"/>
  <c r="AM781" i="3"/>
  <c r="AZ781" i="3" s="1"/>
  <c r="CD781" i="3"/>
  <c r="CL781" i="3" s="1"/>
  <c r="AM771" i="3"/>
  <c r="AZ771" i="3" s="1"/>
  <c r="CD771" i="3"/>
  <c r="CL771" i="3" s="1"/>
  <c r="AM759" i="3"/>
  <c r="AZ759" i="3" s="1"/>
  <c r="CB759" i="3"/>
  <c r="CJ759" i="3" s="1"/>
  <c r="AM749" i="3"/>
  <c r="AZ749" i="3" s="1"/>
  <c r="CB749" i="3"/>
  <c r="CJ749" i="3" s="1"/>
  <c r="AM732" i="3"/>
  <c r="AZ732" i="3" s="1"/>
  <c r="CE732" i="3"/>
  <c r="CM732" i="3" s="1"/>
  <c r="AM721" i="3"/>
  <c r="AZ721" i="3" s="1"/>
  <c r="CD721" i="3"/>
  <c r="CL721" i="3" s="1"/>
  <c r="CC710" i="3"/>
  <c r="CK710" i="3" s="1"/>
  <c r="CC700" i="3"/>
  <c r="CK700" i="3" s="1"/>
  <c r="AM687" i="3"/>
  <c r="AZ687" i="3" s="1"/>
  <c r="CE687" i="3"/>
  <c r="CM687" i="3" s="1"/>
  <c r="AM672" i="3"/>
  <c r="AZ672" i="3" s="1"/>
  <c r="CE672" i="3"/>
  <c r="CM672" i="3" s="1"/>
  <c r="AM667" i="3"/>
  <c r="AZ667" i="3" s="1"/>
  <c r="CE667" i="3"/>
  <c r="CM667" i="3" s="1"/>
  <c r="CC655" i="3"/>
  <c r="CK655" i="3" s="1"/>
  <c r="AM641" i="3"/>
  <c r="AZ641" i="3" s="1"/>
  <c r="CD641" i="3"/>
  <c r="CL641" i="3" s="1"/>
  <c r="AM627" i="3"/>
  <c r="AZ627" i="3" s="1"/>
  <c r="CE627" i="3"/>
  <c r="CM627" i="3" s="1"/>
  <c r="AM617" i="3"/>
  <c r="AZ617" i="3" s="1"/>
  <c r="CE617" i="3"/>
  <c r="CM617" i="3" s="1"/>
  <c r="AM606" i="3"/>
  <c r="AZ606" i="3" s="1"/>
  <c r="CD606" i="3"/>
  <c r="CL606" i="3" s="1"/>
  <c r="AM592" i="3"/>
  <c r="AZ592" i="3" s="1"/>
  <c r="CE592" i="3"/>
  <c r="CM592" i="3" s="1"/>
  <c r="AM581" i="3"/>
  <c r="AZ581" i="3" s="1"/>
  <c r="CD581" i="3"/>
  <c r="CL581" i="3" s="1"/>
  <c r="CC570" i="3"/>
  <c r="CK570" i="3" s="1"/>
  <c r="AM556" i="3"/>
  <c r="AZ556" i="3" s="1"/>
  <c r="CD556" i="3"/>
  <c r="CL556" i="3" s="1"/>
  <c r="CC545" i="3"/>
  <c r="CK545" i="3" s="1"/>
  <c r="AM531" i="3"/>
  <c r="AZ531" i="3" s="1"/>
  <c r="CD531" i="3"/>
  <c r="CL531" i="3" s="1"/>
  <c r="AM517" i="3"/>
  <c r="AZ517" i="3" s="1"/>
  <c r="CE517" i="3"/>
  <c r="CM517" i="3" s="1"/>
  <c r="AM506" i="3"/>
  <c r="AZ506" i="3" s="1"/>
  <c r="CD506" i="3"/>
  <c r="CL506" i="3" s="1"/>
  <c r="AM494" i="3"/>
  <c r="AZ494" i="3" s="1"/>
  <c r="CB494" i="3"/>
  <c r="CJ494" i="3" s="1"/>
  <c r="AM476" i="3"/>
  <c r="AZ476" i="3" s="1"/>
  <c r="CD476" i="3"/>
  <c r="CL476" i="3" s="1"/>
  <c r="AM464" i="3"/>
  <c r="AZ464" i="3" s="1"/>
  <c r="CB464" i="3"/>
  <c r="CJ464" i="3" s="1"/>
  <c r="AM459" i="3"/>
  <c r="AZ459" i="3" s="1"/>
  <c r="CB459" i="3"/>
  <c r="CJ459" i="3" s="1"/>
  <c r="AM446" i="3"/>
  <c r="AZ446" i="3" s="1"/>
  <c r="CD446" i="3"/>
  <c r="CL446" i="3" s="1"/>
  <c r="AM434" i="3"/>
  <c r="AZ434" i="3" s="1"/>
  <c r="CB434" i="3"/>
  <c r="CJ434" i="3" s="1"/>
  <c r="AM424" i="3"/>
  <c r="AZ424" i="3" s="1"/>
  <c r="CB424" i="3"/>
  <c r="CJ424" i="3" s="1"/>
  <c r="AM412" i="3"/>
  <c r="AZ412" i="3" s="1"/>
  <c r="CE412" i="3"/>
  <c r="CM412" i="3" s="1"/>
  <c r="CC400" i="3"/>
  <c r="CK400" i="3" s="1"/>
  <c r="AM392" i="3"/>
  <c r="AZ392" i="3" s="1"/>
  <c r="CE392" i="3"/>
  <c r="CM392" i="3" s="1"/>
  <c r="AM381" i="3"/>
  <c r="AZ381" i="3" s="1"/>
  <c r="CD381" i="3"/>
  <c r="CL381" i="3" s="1"/>
  <c r="AM371" i="3"/>
  <c r="AZ371" i="3" s="1"/>
  <c r="CD371" i="3"/>
  <c r="CL371" i="3" s="1"/>
  <c r="CC360" i="3"/>
  <c r="CK360" i="3" s="1"/>
  <c r="AM347" i="3"/>
  <c r="AZ347" i="3" s="1"/>
  <c r="CE347" i="3"/>
  <c r="CM347" i="3" s="1"/>
  <c r="AM336" i="3"/>
  <c r="AZ336" i="3" s="1"/>
  <c r="CD336" i="3"/>
  <c r="CL336" i="3" s="1"/>
  <c r="AM326" i="3"/>
  <c r="AZ326" i="3" s="1"/>
  <c r="CD326" i="3"/>
  <c r="CL326" i="3" s="1"/>
  <c r="AM316" i="3"/>
  <c r="AZ316" i="3" s="1"/>
  <c r="CD316" i="3"/>
  <c r="CL316" i="3" s="1"/>
  <c r="AM302" i="3"/>
  <c r="AZ302" i="3" s="1"/>
  <c r="CE302" i="3"/>
  <c r="CM302" i="3" s="1"/>
  <c r="AM292" i="3"/>
  <c r="AZ292" i="3" s="1"/>
  <c r="CE292" i="3"/>
  <c r="CM292" i="3" s="1"/>
  <c r="AM281" i="3"/>
  <c r="AZ281" i="3" s="1"/>
  <c r="CD281" i="3"/>
  <c r="CL281" i="3" s="1"/>
  <c r="AM267" i="3"/>
  <c r="AZ267" i="3" s="1"/>
  <c r="CE267" i="3"/>
  <c r="CM267" i="3" s="1"/>
  <c r="CC255" i="3"/>
  <c r="CK255" i="3" s="1"/>
  <c r="AM244" i="3"/>
  <c r="AZ244" i="3" s="1"/>
  <c r="CB244" i="3"/>
  <c r="CJ244" i="3" s="1"/>
  <c r="AM237" i="3"/>
  <c r="AZ237" i="3" s="1"/>
  <c r="CE237" i="3"/>
  <c r="CM237" i="3" s="1"/>
  <c r="CC225" i="3"/>
  <c r="CK225" i="3" s="1"/>
  <c r="AM211" i="3"/>
  <c r="AZ211" i="3" s="1"/>
  <c r="CD211" i="3"/>
  <c r="CL211" i="3" s="1"/>
  <c r="AM197" i="3"/>
  <c r="AZ197" i="3" s="1"/>
  <c r="CE197" i="3"/>
  <c r="CM197" i="3" s="1"/>
  <c r="AM185" i="3"/>
  <c r="AZ185" i="3" s="1"/>
  <c r="CC185" i="3"/>
  <c r="CK185" i="3" s="1"/>
  <c r="CC165" i="3"/>
  <c r="CK165" i="3" s="1"/>
  <c r="AM152" i="3"/>
  <c r="AZ152" i="3" s="1"/>
  <c r="CE152" i="3"/>
  <c r="CM152" i="3" s="1"/>
  <c r="CC140" i="3"/>
  <c r="CK140" i="3" s="1"/>
  <c r="AM127" i="3"/>
  <c r="AZ127" i="3" s="1"/>
  <c r="CE127" i="3"/>
  <c r="CM127" i="3" s="1"/>
  <c r="CC115" i="3"/>
  <c r="CK115" i="3" s="1"/>
  <c r="AM101" i="3"/>
  <c r="AZ101" i="3" s="1"/>
  <c r="CD101" i="3"/>
  <c r="CL101" i="3" s="1"/>
  <c r="CC95" i="3"/>
  <c r="CK95" i="3" s="1"/>
  <c r="AM82" i="3"/>
  <c r="AZ82" i="3" s="1"/>
  <c r="CE82" i="3"/>
  <c r="CM82" i="3" s="1"/>
  <c r="AM71" i="3"/>
  <c r="AZ71" i="3" s="1"/>
  <c r="CD71" i="3"/>
  <c r="CL71" i="3" s="1"/>
  <c r="AM60" i="3"/>
  <c r="AZ60" i="3" s="1"/>
  <c r="CC60" i="3"/>
  <c r="CK60" i="3" s="1"/>
  <c r="AM47" i="3"/>
  <c r="AZ47" i="3" s="1"/>
  <c r="CE47" i="3"/>
  <c r="CM47" i="3" s="1"/>
  <c r="AM36" i="3"/>
  <c r="AZ36" i="3" s="1"/>
  <c r="CD36" i="3"/>
  <c r="CL36" i="3" s="1"/>
  <c r="AM22" i="3"/>
  <c r="AZ22" i="3" s="1"/>
  <c r="CE22" i="3"/>
  <c r="CM22" i="3" s="1"/>
  <c r="AM5" i="3"/>
  <c r="AZ5" i="3" s="1"/>
  <c r="CC5" i="3"/>
  <c r="CK5" i="3" s="1"/>
  <c r="AM2027" i="3"/>
  <c r="AZ2027" i="3" s="1"/>
  <c r="CE2027" i="3"/>
  <c r="CM2027" i="3" s="1"/>
  <c r="AM2010" i="3"/>
  <c r="AZ2010" i="3" s="1"/>
  <c r="CC2010" i="3"/>
  <c r="CK2010" i="3" s="1"/>
  <c r="AM1991" i="3"/>
  <c r="AZ1991" i="3" s="1"/>
  <c r="CD1991" i="3"/>
  <c r="CL1991" i="3" s="1"/>
  <c r="AM1976" i="3"/>
  <c r="AZ1976" i="3" s="1"/>
  <c r="CD1976" i="3"/>
  <c r="CL1976" i="3" s="1"/>
  <c r="AM1951" i="3"/>
  <c r="AZ1951" i="3" s="1"/>
  <c r="CD1951" i="3"/>
  <c r="CL1951" i="3" s="1"/>
  <c r="AM1934" i="3"/>
  <c r="AZ1934" i="3" s="1"/>
  <c r="CB1934" i="3"/>
  <c r="CJ1934" i="3" s="1"/>
  <c r="AM1919" i="3"/>
  <c r="AZ1919" i="3" s="1"/>
  <c r="CB1919" i="3"/>
  <c r="CJ1919" i="3" s="1"/>
  <c r="AM1902" i="3"/>
  <c r="AZ1902" i="3" s="1"/>
  <c r="CE1902" i="3"/>
  <c r="CM1902" i="3" s="1"/>
  <c r="AM1882" i="3"/>
  <c r="AZ1882" i="3" s="1"/>
  <c r="CE1882" i="3"/>
  <c r="CM1882" i="3" s="1"/>
  <c r="AM1860" i="3"/>
  <c r="AZ1860" i="3" s="1"/>
  <c r="CC1860" i="3"/>
  <c r="CK1860" i="3" s="1"/>
  <c r="AM1836" i="3"/>
  <c r="AZ1836" i="3" s="1"/>
  <c r="CD1836" i="3"/>
  <c r="CL1836" i="3" s="1"/>
  <c r="AM1820" i="3"/>
  <c r="AZ1820" i="3" s="1"/>
  <c r="CC1820" i="3"/>
  <c r="CK1820" i="3" s="1"/>
  <c r="AM1802" i="3"/>
  <c r="AZ1802" i="3" s="1"/>
  <c r="CE1802" i="3"/>
  <c r="CM1802" i="3" s="1"/>
  <c r="AM1772" i="3"/>
  <c r="AZ1772" i="3" s="1"/>
  <c r="CE1772" i="3"/>
  <c r="CM1772" i="3" s="1"/>
  <c r="AM1756" i="3"/>
  <c r="AZ1756" i="3" s="1"/>
  <c r="CD1756" i="3"/>
  <c r="CL1756" i="3" s="1"/>
  <c r="AM1739" i="3"/>
  <c r="AZ1739" i="3" s="1"/>
  <c r="CB1739" i="3"/>
  <c r="CJ1739" i="3" s="1"/>
  <c r="AM1716" i="3"/>
  <c r="AZ1716" i="3" s="1"/>
  <c r="CD1716" i="3"/>
  <c r="CL1716" i="3" s="1"/>
  <c r="AM1691" i="3"/>
  <c r="AZ1691" i="3" s="1"/>
  <c r="CD1691" i="3"/>
  <c r="CL1691" i="3" s="1"/>
  <c r="AM1672" i="3"/>
  <c r="AZ1672" i="3" s="1"/>
  <c r="CE1672" i="3"/>
  <c r="CM1672" i="3" s="1"/>
  <c r="AM1656" i="3"/>
  <c r="AZ1656" i="3" s="1"/>
  <c r="CD1656" i="3"/>
  <c r="CL1656" i="3" s="1"/>
  <c r="AM1627" i="3"/>
  <c r="AZ1627" i="3" s="1"/>
  <c r="CE1627" i="3"/>
  <c r="CM1627" i="3" s="1"/>
  <c r="AM1606" i="3"/>
  <c r="AZ1606" i="3" s="1"/>
  <c r="CD1606" i="3"/>
  <c r="CL1606" i="3" s="1"/>
  <c r="CC1590" i="3"/>
  <c r="CK1590" i="3" s="1"/>
  <c r="AM1571" i="3"/>
  <c r="AZ1571" i="3" s="1"/>
  <c r="CD1571" i="3"/>
  <c r="CL1571" i="3" s="1"/>
  <c r="CC1555" i="3"/>
  <c r="CK1555" i="3" s="1"/>
  <c r="AM1537" i="3"/>
  <c r="AZ1537" i="3" s="1"/>
  <c r="CE1537" i="3"/>
  <c r="CM1537" i="3" s="1"/>
  <c r="AM1511" i="3"/>
  <c r="AZ1511" i="3" s="1"/>
  <c r="CD1511" i="3"/>
  <c r="CL1511" i="3" s="1"/>
  <c r="AM1495" i="3"/>
  <c r="AZ1495" i="3" s="1"/>
  <c r="CC1495" i="3"/>
  <c r="CK1495" i="3" s="1"/>
  <c r="AM1476" i="3"/>
  <c r="AZ1476" i="3" s="1"/>
  <c r="CD1476" i="3"/>
  <c r="CL1476" i="3" s="1"/>
  <c r="AM1460" i="3"/>
  <c r="AZ1460" i="3" s="1"/>
  <c r="CC1460" i="3"/>
  <c r="CK1460" i="3" s="1"/>
  <c r="AM1441" i="3"/>
  <c r="AZ1441" i="3" s="1"/>
  <c r="CD1441" i="3"/>
  <c r="CL1441" i="3" s="1"/>
  <c r="AM1419" i="3"/>
  <c r="AZ1419" i="3" s="1"/>
  <c r="CB1419" i="3"/>
  <c r="CJ1419" i="3" s="1"/>
  <c r="CC1400" i="3"/>
  <c r="CK1400" i="3" s="1"/>
  <c r="AM1384" i="3"/>
  <c r="AZ1384" i="3" s="1"/>
  <c r="CB1384" i="3"/>
  <c r="CJ1384" i="3" s="1"/>
  <c r="AM1357" i="3"/>
  <c r="AZ1357" i="3" s="1"/>
  <c r="CE1357" i="3"/>
  <c r="CM1357" i="3" s="1"/>
  <c r="AM1344" i="3"/>
  <c r="AZ1344" i="3" s="1"/>
  <c r="CB1344" i="3"/>
  <c r="CJ1344" i="3" s="1"/>
  <c r="AM1326" i="3"/>
  <c r="AZ1326" i="3" s="1"/>
  <c r="CD1326" i="3"/>
  <c r="CL1326" i="3" s="1"/>
  <c r="AM1304" i="3"/>
  <c r="AZ1304" i="3" s="1"/>
  <c r="CB1304" i="3"/>
  <c r="CJ1304" i="3" s="1"/>
  <c r="AM1284" i="3"/>
  <c r="AZ1284" i="3" s="1"/>
  <c r="CB1284" i="3"/>
  <c r="CJ1284" i="3" s="1"/>
  <c r="AM1269" i="3"/>
  <c r="AZ1269" i="3" s="1"/>
  <c r="CB1269" i="3"/>
  <c r="CJ1269" i="3" s="1"/>
  <c r="AM1247" i="3"/>
  <c r="AZ1247" i="3" s="1"/>
  <c r="CE1247" i="3"/>
  <c r="CM1247" i="3" s="1"/>
  <c r="AM1232" i="3"/>
  <c r="AZ1232" i="3" s="1"/>
  <c r="CE1232" i="3"/>
  <c r="CM1232" i="3" s="1"/>
  <c r="AM1206" i="3"/>
  <c r="AZ1206" i="3" s="1"/>
  <c r="CD1206" i="3"/>
  <c r="CL1206" i="3" s="1"/>
  <c r="AM1191" i="3"/>
  <c r="AZ1191" i="3" s="1"/>
  <c r="CD1191" i="3"/>
  <c r="CL1191" i="3" s="1"/>
  <c r="CC1175" i="3"/>
  <c r="CK1175" i="3" s="1"/>
  <c r="AM1160" i="3"/>
  <c r="AZ1160" i="3" s="1"/>
  <c r="CC1160" i="3"/>
  <c r="CK1160" i="3" s="1"/>
  <c r="AM1141" i="3"/>
  <c r="AZ1141" i="3" s="1"/>
  <c r="CD1141" i="3"/>
  <c r="CL1141" i="3" s="1"/>
  <c r="AM1124" i="3"/>
  <c r="AZ1124" i="3" s="1"/>
  <c r="CB1124" i="3"/>
  <c r="CJ1124" i="3" s="1"/>
  <c r="AM1099" i="3"/>
  <c r="AZ1099" i="3" s="1"/>
  <c r="CB1099" i="3"/>
  <c r="CJ1099" i="3" s="1"/>
  <c r="AM1079" i="3"/>
  <c r="AZ1079" i="3" s="1"/>
  <c r="CB1079" i="3"/>
  <c r="CJ1079" i="3" s="1"/>
  <c r="CC1060" i="3"/>
  <c r="CK1060" i="3" s="1"/>
  <c r="AM1042" i="3"/>
  <c r="AZ1042" i="3" s="1"/>
  <c r="CE1042" i="3"/>
  <c r="CM1042" i="3" s="1"/>
  <c r="AM1027" i="3"/>
  <c r="AZ1027" i="3" s="1"/>
  <c r="CE1027" i="3"/>
  <c r="CM1027" i="3" s="1"/>
  <c r="AM1012" i="3"/>
  <c r="AZ1012" i="3" s="1"/>
  <c r="CE1012" i="3"/>
  <c r="CM1012" i="3" s="1"/>
  <c r="AM997" i="3"/>
  <c r="AZ997" i="3" s="1"/>
  <c r="CE997" i="3"/>
  <c r="CM997" i="3" s="1"/>
  <c r="AM966" i="3"/>
  <c r="AZ966" i="3" s="1"/>
  <c r="CD966" i="3"/>
  <c r="CL966" i="3" s="1"/>
  <c r="AM949" i="3"/>
  <c r="AZ949" i="3" s="1"/>
  <c r="CB949" i="3"/>
  <c r="CJ949" i="3" s="1"/>
  <c r="AM926" i="3"/>
  <c r="AZ926" i="3" s="1"/>
  <c r="CD926" i="3"/>
  <c r="CL926" i="3" s="1"/>
  <c r="AM909" i="3"/>
  <c r="AZ909" i="3" s="1"/>
  <c r="CB909" i="3"/>
  <c r="CJ909" i="3" s="1"/>
  <c r="AM891" i="3"/>
  <c r="AZ891" i="3" s="1"/>
  <c r="CD891" i="3"/>
  <c r="CL891" i="3" s="1"/>
  <c r="CC875" i="3"/>
  <c r="CK875" i="3" s="1"/>
  <c r="AM862" i="3"/>
  <c r="AZ862" i="3" s="1"/>
  <c r="CE862" i="3"/>
  <c r="CM862" i="3" s="1"/>
  <c r="AM852" i="3"/>
  <c r="AZ852" i="3" s="1"/>
  <c r="CE852" i="3"/>
  <c r="CM852" i="3" s="1"/>
  <c r="AM840" i="3"/>
  <c r="AZ840" i="3" s="1"/>
  <c r="CC840" i="3"/>
  <c r="CK840" i="3" s="1"/>
  <c r="CC835" i="3"/>
  <c r="CK835" i="3" s="1"/>
  <c r="AM824" i="3"/>
  <c r="AZ824" i="3" s="1"/>
  <c r="CB824" i="3"/>
  <c r="CJ824" i="3" s="1"/>
  <c r="AM812" i="3"/>
  <c r="AZ812" i="3" s="1"/>
  <c r="CE812" i="3"/>
  <c r="CM812" i="3" s="1"/>
  <c r="AM802" i="3"/>
  <c r="AZ802" i="3" s="1"/>
  <c r="CE802" i="3"/>
  <c r="CM802" i="3" s="1"/>
  <c r="AM796" i="3"/>
  <c r="AZ796" i="3" s="1"/>
  <c r="CD796" i="3"/>
  <c r="CL796" i="3" s="1"/>
  <c r="AM786" i="3"/>
  <c r="AZ786" i="3" s="1"/>
  <c r="CD786" i="3"/>
  <c r="CL786" i="3" s="1"/>
  <c r="AM776" i="3"/>
  <c r="AZ776" i="3" s="1"/>
  <c r="CD776" i="3"/>
  <c r="CL776" i="3" s="1"/>
  <c r="CC765" i="3"/>
  <c r="CK765" i="3" s="1"/>
  <c r="AM754" i="3"/>
  <c r="AZ754" i="3" s="1"/>
  <c r="CB754" i="3"/>
  <c r="CJ754" i="3" s="1"/>
  <c r="AM744" i="3"/>
  <c r="AZ744" i="3" s="1"/>
  <c r="CB744" i="3"/>
  <c r="CJ744" i="3" s="1"/>
  <c r="AM726" i="3"/>
  <c r="AZ726" i="3" s="1"/>
  <c r="CD726" i="3"/>
  <c r="CL726" i="3" s="1"/>
  <c r="CC715" i="3"/>
  <c r="CK715" i="3" s="1"/>
  <c r="CC705" i="3"/>
  <c r="CK705" i="3" s="1"/>
  <c r="AM694" i="3"/>
  <c r="AZ694" i="3" s="1"/>
  <c r="CB694" i="3"/>
  <c r="CJ694" i="3" s="1"/>
  <c r="AM681" i="3"/>
  <c r="AZ681" i="3" s="1"/>
  <c r="CD681" i="3"/>
  <c r="CL681" i="3" s="1"/>
  <c r="AM661" i="3"/>
  <c r="AZ661" i="3" s="1"/>
  <c r="CD661" i="3"/>
  <c r="CL661" i="3" s="1"/>
  <c r="AM647" i="3"/>
  <c r="AZ647" i="3" s="1"/>
  <c r="CE647" i="3"/>
  <c r="CM647" i="3" s="1"/>
  <c r="AM635" i="3"/>
  <c r="AZ635" i="3" s="1"/>
  <c r="CC635" i="3"/>
  <c r="CK635" i="3" s="1"/>
  <c r="AM622" i="3"/>
  <c r="AZ622" i="3" s="1"/>
  <c r="CE622" i="3"/>
  <c r="CM622" i="3" s="1"/>
  <c r="AM612" i="3"/>
  <c r="AZ612" i="3" s="1"/>
  <c r="CE612" i="3"/>
  <c r="CM612" i="3" s="1"/>
  <c r="CC600" i="3"/>
  <c r="CK600" i="3" s="1"/>
  <c r="AM587" i="3"/>
  <c r="AZ587" i="3" s="1"/>
  <c r="CE587" i="3"/>
  <c r="CM587" i="3" s="1"/>
  <c r="CC575" i="3"/>
  <c r="CK575" i="3" s="1"/>
  <c r="AM562" i="3"/>
  <c r="AZ562" i="3" s="1"/>
  <c r="CE562" i="3"/>
  <c r="CM562" i="3" s="1"/>
  <c r="AM551" i="3"/>
  <c r="AZ551" i="3" s="1"/>
  <c r="CD551" i="3"/>
  <c r="CL551" i="3" s="1"/>
  <c r="AM537" i="3"/>
  <c r="AZ537" i="3" s="1"/>
  <c r="CE537" i="3"/>
  <c r="CM537" i="3" s="1"/>
  <c r="CC525" i="3"/>
  <c r="CK525" i="3" s="1"/>
  <c r="AM512" i="3"/>
  <c r="AZ512" i="3" s="1"/>
  <c r="CE512" i="3"/>
  <c r="CM512" i="3" s="1"/>
  <c r="CC500" i="3"/>
  <c r="CK500" i="3" s="1"/>
  <c r="AM487" i="3"/>
  <c r="AZ487" i="3" s="1"/>
  <c r="CE487" i="3"/>
  <c r="CM487" i="3" s="1"/>
  <c r="AM481" i="3"/>
  <c r="AZ481" i="3" s="1"/>
  <c r="CD481" i="3"/>
  <c r="CL481" i="3" s="1"/>
  <c r="CC470" i="3"/>
  <c r="CK470" i="3" s="1"/>
  <c r="AM452" i="3"/>
  <c r="AZ452" i="3" s="1"/>
  <c r="CE452" i="3"/>
  <c r="CM452" i="3" s="1"/>
  <c r="CC440" i="3"/>
  <c r="CK440" i="3" s="1"/>
  <c r="AM429" i="3"/>
  <c r="AZ429" i="3" s="1"/>
  <c r="CB429" i="3"/>
  <c r="CJ429" i="3" s="1"/>
  <c r="AM417" i="3"/>
  <c r="AZ417" i="3" s="1"/>
  <c r="CE417" i="3"/>
  <c r="CM417" i="3" s="1"/>
  <c r="AM406" i="3"/>
  <c r="AZ406" i="3" s="1"/>
  <c r="CD406" i="3"/>
  <c r="CL406" i="3" s="1"/>
  <c r="AM386" i="3"/>
  <c r="AZ386" i="3" s="1"/>
  <c r="CD386" i="3"/>
  <c r="CL386" i="3" s="1"/>
  <c r="AM376" i="3"/>
  <c r="AZ376" i="3" s="1"/>
  <c r="CD376" i="3"/>
  <c r="CL376" i="3" s="1"/>
  <c r="AM366" i="3"/>
  <c r="AZ366" i="3" s="1"/>
  <c r="CD366" i="3"/>
  <c r="CL366" i="3" s="1"/>
  <c r="AM354" i="3"/>
  <c r="AZ354" i="3" s="1"/>
  <c r="CB354" i="3"/>
  <c r="CJ354" i="3" s="1"/>
  <c r="AM341" i="3"/>
  <c r="AZ341" i="3" s="1"/>
  <c r="CD341" i="3"/>
  <c r="CL341" i="3" s="1"/>
  <c r="AM331" i="3"/>
  <c r="AZ331" i="3" s="1"/>
  <c r="CD331" i="3"/>
  <c r="CL331" i="3" s="1"/>
  <c r="AM321" i="3"/>
  <c r="AZ321" i="3" s="1"/>
  <c r="CD321" i="3"/>
  <c r="CL321" i="3" s="1"/>
  <c r="CC310" i="3"/>
  <c r="CK310" i="3" s="1"/>
  <c r="AM297" i="3"/>
  <c r="AZ297" i="3" s="1"/>
  <c r="CE297" i="3"/>
  <c r="CM297" i="3" s="1"/>
  <c r="AM286" i="3"/>
  <c r="AZ286" i="3" s="1"/>
  <c r="CD286" i="3"/>
  <c r="CL286" i="3" s="1"/>
  <c r="AM274" i="3"/>
  <c r="AZ274" i="3" s="1"/>
  <c r="CB274" i="3"/>
  <c r="CJ274" i="3" s="1"/>
  <c r="AM262" i="3"/>
  <c r="AZ262" i="3" s="1"/>
  <c r="CE262" i="3"/>
  <c r="CM262" i="3" s="1"/>
  <c r="AM250" i="3"/>
  <c r="AZ250" i="3" s="1"/>
  <c r="CC250" i="3"/>
  <c r="CK250" i="3" s="1"/>
  <c r="AM231" i="3"/>
  <c r="AZ231" i="3" s="1"/>
  <c r="CD231" i="3"/>
  <c r="CL231" i="3" s="1"/>
  <c r="AM217" i="3"/>
  <c r="AZ217" i="3" s="1"/>
  <c r="CE217" i="3"/>
  <c r="CM217" i="3" s="1"/>
  <c r="CC205" i="3"/>
  <c r="CK205" i="3" s="1"/>
  <c r="AM191" i="3"/>
  <c r="AZ191" i="3" s="1"/>
  <c r="CD191" i="3"/>
  <c r="CL191" i="3" s="1"/>
  <c r="AM177" i="3"/>
  <c r="AZ177" i="3" s="1"/>
  <c r="CE177" i="3"/>
  <c r="CM177" i="3" s="1"/>
  <c r="AM171" i="3"/>
  <c r="AZ171" i="3" s="1"/>
  <c r="CD171" i="3"/>
  <c r="CL171" i="3" s="1"/>
  <c r="AM157" i="3"/>
  <c r="AZ157" i="3" s="1"/>
  <c r="CE157" i="3"/>
  <c r="CM157" i="3" s="1"/>
  <c r="AM146" i="3"/>
  <c r="AZ146" i="3" s="1"/>
  <c r="CD146" i="3"/>
  <c r="CL146" i="3" s="1"/>
  <c r="CC135" i="3"/>
  <c r="CK135" i="3" s="1"/>
  <c r="AM121" i="3"/>
  <c r="AZ121" i="3" s="1"/>
  <c r="CD121" i="3"/>
  <c r="CL121" i="3" s="1"/>
  <c r="AM107" i="3"/>
  <c r="AZ107" i="3" s="1"/>
  <c r="CE107" i="3"/>
  <c r="CM107" i="3" s="1"/>
  <c r="AM89" i="3"/>
  <c r="AZ89" i="3" s="1"/>
  <c r="CB89" i="3"/>
  <c r="CJ89" i="3" s="1"/>
  <c r="AM76" i="3"/>
  <c r="AZ76" i="3" s="1"/>
  <c r="CD76" i="3"/>
  <c r="CL76" i="3" s="1"/>
  <c r="AM66" i="3"/>
  <c r="AZ66" i="3" s="1"/>
  <c r="CD66" i="3"/>
  <c r="CL66" i="3" s="1"/>
  <c r="CC55" i="3"/>
  <c r="CK55" i="3" s="1"/>
  <c r="AM41" i="3"/>
  <c r="AZ41" i="3" s="1"/>
  <c r="CD41" i="3"/>
  <c r="CL41" i="3" s="1"/>
  <c r="CC30" i="3"/>
  <c r="CK30" i="3" s="1"/>
  <c r="AM1482" i="3"/>
  <c r="AZ1482" i="3" s="1"/>
  <c r="CE1482" i="3"/>
  <c r="CM1482" i="3" s="1"/>
  <c r="AM1477" i="3"/>
  <c r="AZ1477" i="3" s="1"/>
  <c r="CE1477" i="3"/>
  <c r="CM1477" i="3" s="1"/>
  <c r="AM1472" i="3"/>
  <c r="AZ1472" i="3" s="1"/>
  <c r="CE1472" i="3"/>
  <c r="CM1472" i="3" s="1"/>
  <c r="AM1466" i="3"/>
  <c r="AZ1466" i="3" s="1"/>
  <c r="CD1466" i="3"/>
  <c r="CL1466" i="3" s="1"/>
  <c r="AM1461" i="3"/>
  <c r="AZ1461" i="3" s="1"/>
  <c r="CD1461" i="3"/>
  <c r="CL1461" i="3" s="1"/>
  <c r="AM1454" i="3"/>
  <c r="AZ1454" i="3" s="1"/>
  <c r="CB1454" i="3"/>
  <c r="CJ1454" i="3" s="1"/>
  <c r="AM1449" i="3"/>
  <c r="AZ1449" i="3" s="1"/>
  <c r="CB1449" i="3"/>
  <c r="CJ1449" i="3" s="1"/>
  <c r="AM1442" i="3"/>
  <c r="AZ1442" i="3" s="1"/>
  <c r="CE1442" i="3"/>
  <c r="CM1442" i="3" s="1"/>
  <c r="AM1436" i="3"/>
  <c r="AZ1436" i="3" s="1"/>
  <c r="CD1436" i="3"/>
  <c r="CL1436" i="3" s="1"/>
  <c r="AM1431" i="3"/>
  <c r="AZ1431" i="3" s="1"/>
  <c r="CD1431" i="3"/>
  <c r="CL1431" i="3" s="1"/>
  <c r="AM1425" i="3"/>
  <c r="AZ1425" i="3" s="1"/>
  <c r="CC1425" i="3"/>
  <c r="CK1425" i="3" s="1"/>
  <c r="CC1420" i="3"/>
  <c r="CK1420" i="3" s="1"/>
  <c r="CC1415" i="3"/>
  <c r="CK1415" i="3" s="1"/>
  <c r="AM1407" i="3"/>
  <c r="AZ1407" i="3" s="1"/>
  <c r="CE1407" i="3"/>
  <c r="CM1407" i="3" s="1"/>
  <c r="AM1401" i="3"/>
  <c r="AZ1401" i="3" s="1"/>
  <c r="CD1401" i="3"/>
  <c r="CL1401" i="3" s="1"/>
  <c r="AM1396" i="3"/>
  <c r="AZ1396" i="3" s="1"/>
  <c r="CD1396" i="3"/>
  <c r="CL1396" i="3" s="1"/>
  <c r="CC1390" i="3"/>
  <c r="CK1390" i="3" s="1"/>
  <c r="CC1385" i="3"/>
  <c r="CK1385" i="3" s="1"/>
  <c r="AM1380" i="3"/>
  <c r="AZ1380" i="3" s="1"/>
  <c r="CC1380" i="3"/>
  <c r="CK1380" i="3" s="1"/>
  <c r="AM1374" i="3"/>
  <c r="AZ1374" i="3" s="1"/>
  <c r="CB1374" i="3"/>
  <c r="CJ1374" i="3" s="1"/>
  <c r="AM1369" i="3"/>
  <c r="AZ1369" i="3" s="1"/>
  <c r="CB1369" i="3"/>
  <c r="CJ1369" i="3" s="1"/>
  <c r="AM1364" i="3"/>
  <c r="AZ1364" i="3" s="1"/>
  <c r="CB1364" i="3"/>
  <c r="CJ1364" i="3" s="1"/>
  <c r="AM1359" i="3"/>
  <c r="AZ1359" i="3" s="1"/>
  <c r="CB1359" i="3"/>
  <c r="CJ1359" i="3" s="1"/>
  <c r="AM1354" i="3"/>
  <c r="AZ1354" i="3" s="1"/>
  <c r="CB1354" i="3"/>
  <c r="CJ1354" i="3" s="1"/>
  <c r="AM1349" i="3"/>
  <c r="AZ1349" i="3" s="1"/>
  <c r="CB1349" i="3"/>
  <c r="CJ1349" i="3" s="1"/>
  <c r="CC1345" i="3"/>
  <c r="CK1345" i="3" s="1"/>
  <c r="CC1340" i="3"/>
  <c r="CK1340" i="3" s="1"/>
  <c r="AM1334" i="3"/>
  <c r="AZ1334" i="3" s="1"/>
  <c r="CB1334" i="3"/>
  <c r="CJ1334" i="3" s="1"/>
  <c r="AM1327" i="3"/>
  <c r="AZ1327" i="3" s="1"/>
  <c r="CE1327" i="3"/>
  <c r="CM1327" i="3" s="1"/>
  <c r="AM1321" i="3"/>
  <c r="AZ1321" i="3" s="1"/>
  <c r="CD1321" i="3"/>
  <c r="CL1321" i="3" s="1"/>
  <c r="AM1316" i="3"/>
  <c r="AZ1316" i="3" s="1"/>
  <c r="CD1316" i="3"/>
  <c r="CL1316" i="3" s="1"/>
  <c r="AM1311" i="3"/>
  <c r="AZ1311" i="3" s="1"/>
  <c r="CD1311" i="3"/>
  <c r="CL1311" i="3" s="1"/>
  <c r="CC1305" i="3"/>
  <c r="CK1305" i="3" s="1"/>
  <c r="CC1300" i="3"/>
  <c r="CK1300" i="3" s="1"/>
  <c r="AM1295" i="3"/>
  <c r="AZ1295" i="3" s="1"/>
  <c r="CC1295" i="3"/>
  <c r="CK1295" i="3" s="1"/>
  <c r="CC1290" i="3"/>
  <c r="CK1290" i="3" s="1"/>
  <c r="CC1285" i="3"/>
  <c r="CK1285" i="3" s="1"/>
  <c r="CC1280" i="3"/>
  <c r="CK1280" i="3" s="1"/>
  <c r="AM1275" i="3"/>
  <c r="AZ1275" i="3" s="1"/>
  <c r="CC1275" i="3"/>
  <c r="CK1275" i="3" s="1"/>
  <c r="CC1270" i="3"/>
  <c r="CK1270" i="3" s="1"/>
  <c r="CC1265" i="3"/>
  <c r="CK1265" i="3" s="1"/>
  <c r="CC1260" i="3"/>
  <c r="CK1260" i="3" s="1"/>
  <c r="AM1256" i="3"/>
  <c r="AZ1256" i="3" s="1"/>
  <c r="CD1256" i="3"/>
  <c r="CL1256" i="3" s="1"/>
  <c r="CC1250" i="3"/>
  <c r="CK1250" i="3" s="1"/>
  <c r="AM1244" i="3"/>
  <c r="AZ1244" i="3" s="1"/>
  <c r="CB1244" i="3"/>
  <c r="CJ1244" i="3" s="1"/>
  <c r="AM1239" i="3"/>
  <c r="AZ1239" i="3" s="1"/>
  <c r="CB1239" i="3"/>
  <c r="CJ1239" i="3" s="1"/>
  <c r="AM1234" i="3"/>
  <c r="AZ1234" i="3" s="1"/>
  <c r="CB1234" i="3"/>
  <c r="CJ1234" i="3" s="1"/>
  <c r="AM1229" i="3"/>
  <c r="AZ1229" i="3" s="1"/>
  <c r="CB1229" i="3"/>
  <c r="CJ1229" i="3" s="1"/>
  <c r="AM1222" i="3"/>
  <c r="AZ1222" i="3" s="1"/>
  <c r="CE1222" i="3"/>
  <c r="CM1222" i="3" s="1"/>
  <c r="AM1217" i="3"/>
  <c r="AZ1217" i="3" s="1"/>
  <c r="CE1217" i="3"/>
  <c r="CM1217" i="3" s="1"/>
  <c r="AM1212" i="3"/>
  <c r="AZ1212" i="3" s="1"/>
  <c r="CE1212" i="3"/>
  <c r="CM1212" i="3" s="1"/>
  <c r="AM1207" i="3"/>
  <c r="AZ1207" i="3" s="1"/>
  <c r="CE1207" i="3"/>
  <c r="CM1207" i="3" s="1"/>
  <c r="AM1202" i="3"/>
  <c r="AZ1202" i="3" s="1"/>
  <c r="CE1202" i="3"/>
  <c r="CM1202" i="3" s="1"/>
  <c r="AM1197" i="3"/>
  <c r="AZ1197" i="3" s="1"/>
  <c r="CE1197" i="3"/>
  <c r="CM1197" i="3" s="1"/>
  <c r="AM1192" i="3"/>
  <c r="AZ1192" i="3" s="1"/>
  <c r="CE1192" i="3"/>
  <c r="CM1192" i="3" s="1"/>
  <c r="AM1186" i="3"/>
  <c r="AZ1186" i="3" s="1"/>
  <c r="CD1186" i="3"/>
  <c r="CL1186" i="3" s="1"/>
  <c r="AM1181" i="3"/>
  <c r="AZ1181" i="3" s="1"/>
  <c r="CD1181" i="3"/>
  <c r="CL1181" i="3" s="1"/>
  <c r="AM1176" i="3"/>
  <c r="AZ1176" i="3" s="1"/>
  <c r="CD1176" i="3"/>
  <c r="CL1176" i="3" s="1"/>
  <c r="AM1171" i="3"/>
  <c r="AZ1171" i="3" s="1"/>
  <c r="CD1171" i="3"/>
  <c r="CL1171" i="3" s="1"/>
  <c r="AM1166" i="3"/>
  <c r="AZ1166" i="3" s="1"/>
  <c r="CD1166" i="3"/>
  <c r="CL1166" i="3" s="1"/>
  <c r="AM1161" i="3"/>
  <c r="AZ1161" i="3" s="1"/>
  <c r="CD1161" i="3"/>
  <c r="CL1161" i="3" s="1"/>
  <c r="AM1154" i="3"/>
  <c r="AZ1154" i="3" s="1"/>
  <c r="CB1154" i="3"/>
  <c r="CJ1154" i="3" s="1"/>
  <c r="AM1149" i="3"/>
  <c r="AZ1149" i="3" s="1"/>
  <c r="CB1149" i="3"/>
  <c r="CJ1149" i="3" s="1"/>
  <c r="AM1142" i="3"/>
  <c r="AZ1142" i="3" s="1"/>
  <c r="CE1142" i="3"/>
  <c r="CM1142" i="3" s="1"/>
  <c r="AM1136" i="3"/>
  <c r="AZ1136" i="3" s="1"/>
  <c r="CD1136" i="3"/>
  <c r="CL1136" i="3" s="1"/>
  <c r="CC1130" i="3"/>
  <c r="CK1130" i="3" s="1"/>
  <c r="AM1125" i="3"/>
  <c r="AZ1125" i="3" s="1"/>
  <c r="CC1125" i="3"/>
  <c r="CK1125" i="3" s="1"/>
  <c r="CC1120" i="3"/>
  <c r="CK1120" i="3" s="1"/>
  <c r="AM1112" i="3"/>
  <c r="AZ1112" i="3" s="1"/>
  <c r="CE1112" i="3"/>
  <c r="CM1112" i="3" s="1"/>
  <c r="CC1105" i="3"/>
  <c r="CK1105" i="3" s="1"/>
  <c r="AM1100" i="3"/>
  <c r="AZ1100" i="3" s="1"/>
  <c r="CC1100" i="3"/>
  <c r="CK1100" i="3" s="1"/>
  <c r="CC1095" i="3"/>
  <c r="CK1095" i="3" s="1"/>
  <c r="CC1090" i="3"/>
  <c r="CK1090" i="3" s="1"/>
  <c r="CC1085" i="3"/>
  <c r="CK1085" i="3" s="1"/>
  <c r="AM1080" i="3"/>
  <c r="AZ1080" i="3" s="1"/>
  <c r="CC1080" i="3"/>
  <c r="CK1080" i="3" s="1"/>
  <c r="CC1075" i="3"/>
  <c r="CK1075" i="3" s="1"/>
  <c r="CC1070" i="3"/>
  <c r="CK1070" i="3" s="1"/>
  <c r="AM1062" i="3"/>
  <c r="AZ1062" i="3" s="1"/>
  <c r="CE1062" i="3"/>
  <c r="CM1062" i="3" s="1"/>
  <c r="CC1055" i="3"/>
  <c r="CK1055" i="3" s="1"/>
  <c r="CC1050" i="3"/>
  <c r="CK1050" i="3" s="1"/>
  <c r="AM1044" i="3"/>
  <c r="AZ1044" i="3" s="1"/>
  <c r="CB1044" i="3"/>
  <c r="CJ1044" i="3" s="1"/>
  <c r="AM1039" i="3"/>
  <c r="AZ1039" i="3" s="1"/>
  <c r="CB1039" i="3"/>
  <c r="CJ1039" i="3" s="1"/>
  <c r="AM1034" i="3"/>
  <c r="AZ1034" i="3" s="1"/>
  <c r="CB1034" i="3"/>
  <c r="CJ1034" i="3" s="1"/>
  <c r="AM1029" i="3"/>
  <c r="AZ1029" i="3" s="1"/>
  <c r="CB1029" i="3"/>
  <c r="CJ1029" i="3" s="1"/>
  <c r="AM1024" i="3"/>
  <c r="AZ1024" i="3" s="1"/>
  <c r="CB1024" i="3"/>
  <c r="CJ1024" i="3" s="1"/>
  <c r="AM1019" i="3"/>
  <c r="AZ1019" i="3" s="1"/>
  <c r="CB1019" i="3"/>
  <c r="CJ1019" i="3" s="1"/>
  <c r="AM1014" i="3"/>
  <c r="AZ1014" i="3" s="1"/>
  <c r="CB1014" i="3"/>
  <c r="CJ1014" i="3" s="1"/>
  <c r="AM1009" i="3"/>
  <c r="AZ1009" i="3" s="1"/>
  <c r="CB1009" i="3"/>
  <c r="CJ1009" i="3" s="1"/>
  <c r="AM1004" i="3"/>
  <c r="AZ1004" i="3" s="1"/>
  <c r="CB1004" i="3"/>
  <c r="CJ1004" i="3" s="1"/>
  <c r="AM999" i="3"/>
  <c r="AZ999" i="3" s="1"/>
  <c r="CB999" i="3"/>
  <c r="CJ999" i="3" s="1"/>
  <c r="AM992" i="3"/>
  <c r="AZ992" i="3" s="1"/>
  <c r="CE992" i="3"/>
  <c r="CM992" i="3" s="1"/>
  <c r="AM986" i="3"/>
  <c r="AZ986" i="3" s="1"/>
  <c r="CD986" i="3"/>
  <c r="CL986" i="3" s="1"/>
  <c r="AM980" i="3"/>
  <c r="AZ980" i="3" s="1"/>
  <c r="CC980" i="3"/>
  <c r="CK980" i="3" s="1"/>
  <c r="AM974" i="3"/>
  <c r="AZ974" i="3" s="1"/>
  <c r="CB974" i="3"/>
  <c r="CJ974" i="3" s="1"/>
  <c r="AM967" i="3"/>
  <c r="AZ967" i="3" s="1"/>
  <c r="CE967" i="3"/>
  <c r="CM967" i="3" s="1"/>
  <c r="AM962" i="3"/>
  <c r="AZ962" i="3" s="1"/>
  <c r="CE962" i="3"/>
  <c r="CM962" i="3" s="1"/>
  <c r="AM956" i="3"/>
  <c r="AZ956" i="3" s="1"/>
  <c r="CD956" i="3"/>
  <c r="CL956" i="3" s="1"/>
  <c r="AM950" i="3"/>
  <c r="AZ950" i="3" s="1"/>
  <c r="CC950" i="3"/>
  <c r="CK950" i="3" s="1"/>
  <c r="AM945" i="3"/>
  <c r="AZ945" i="3" s="1"/>
  <c r="CC945" i="3"/>
  <c r="CK945" i="3" s="1"/>
  <c r="AM939" i="3"/>
  <c r="AZ939" i="3" s="1"/>
  <c r="CB939" i="3"/>
  <c r="CJ939" i="3" s="1"/>
  <c r="AM934" i="3"/>
  <c r="AZ934" i="3" s="1"/>
  <c r="CB934" i="3"/>
  <c r="CJ934" i="3" s="1"/>
  <c r="AM927" i="3"/>
  <c r="AZ927" i="3" s="1"/>
  <c r="CE927" i="3"/>
  <c r="CM927" i="3" s="1"/>
  <c r="AM921" i="3"/>
  <c r="AZ921" i="3" s="1"/>
  <c r="CD921" i="3"/>
  <c r="CL921" i="3" s="1"/>
  <c r="AM916" i="3"/>
  <c r="AZ916" i="3" s="1"/>
  <c r="CD916" i="3"/>
  <c r="CL916" i="3" s="1"/>
  <c r="AM910" i="3"/>
  <c r="AZ910" i="3" s="1"/>
  <c r="CC910" i="3"/>
  <c r="CK910" i="3" s="1"/>
  <c r="AM905" i="3"/>
  <c r="AZ905" i="3" s="1"/>
  <c r="CC905" i="3"/>
  <c r="CK905" i="3" s="1"/>
  <c r="AM897" i="3"/>
  <c r="AZ897" i="3" s="1"/>
  <c r="CE897" i="3"/>
  <c r="CM897" i="3" s="1"/>
  <c r="AM892" i="3"/>
  <c r="AZ892" i="3" s="1"/>
  <c r="CE892" i="3"/>
  <c r="CM892" i="3" s="1"/>
  <c r="AM887" i="3"/>
  <c r="AZ887" i="3" s="1"/>
  <c r="CE887" i="3"/>
  <c r="CM887" i="3" s="1"/>
  <c r="AM881" i="3"/>
  <c r="AZ881" i="3" s="1"/>
  <c r="CD881" i="3"/>
  <c r="CL881" i="3" s="1"/>
  <c r="AM876" i="3"/>
  <c r="AZ876" i="3" s="1"/>
  <c r="CD876" i="3"/>
  <c r="CL876" i="3" s="1"/>
  <c r="AM871" i="3"/>
  <c r="AZ871" i="3" s="1"/>
  <c r="CD871" i="3"/>
  <c r="CL871" i="3" s="1"/>
  <c r="AM865" i="3"/>
  <c r="AZ865" i="3" s="1"/>
  <c r="CC865" i="3"/>
  <c r="CK865" i="3" s="1"/>
  <c r="AM859" i="3"/>
  <c r="AZ859" i="3" s="1"/>
  <c r="CB859" i="3"/>
  <c r="CJ859" i="3" s="1"/>
  <c r="AM854" i="3"/>
  <c r="AZ854" i="3" s="1"/>
  <c r="CB854" i="3"/>
  <c r="CJ854" i="3" s="1"/>
  <c r="AM847" i="3"/>
  <c r="AZ847" i="3" s="1"/>
  <c r="CE847" i="3"/>
  <c r="CM847" i="3" s="1"/>
  <c r="AM841" i="3"/>
  <c r="AZ841" i="3" s="1"/>
  <c r="CD841" i="3"/>
  <c r="CL841" i="3" s="1"/>
  <c r="AM836" i="3"/>
  <c r="AZ836" i="3" s="1"/>
  <c r="CD836" i="3"/>
  <c r="CL836" i="3" s="1"/>
  <c r="AM830" i="3"/>
  <c r="AZ830" i="3" s="1"/>
  <c r="CC830" i="3"/>
  <c r="CK830" i="3" s="1"/>
  <c r="AM825" i="3"/>
  <c r="AZ825" i="3" s="1"/>
  <c r="CC825" i="3"/>
  <c r="CK825" i="3" s="1"/>
  <c r="AM820" i="3"/>
  <c r="AZ820" i="3" s="1"/>
  <c r="CC820" i="3"/>
  <c r="CK820" i="3" s="1"/>
  <c r="AM814" i="3"/>
  <c r="AZ814" i="3" s="1"/>
  <c r="CB814" i="3"/>
  <c r="CJ814" i="3" s="1"/>
  <c r="AM809" i="3"/>
  <c r="AZ809" i="3" s="1"/>
  <c r="CB809" i="3"/>
  <c r="CJ809" i="3" s="1"/>
  <c r="AM804" i="3"/>
  <c r="AZ804" i="3" s="1"/>
  <c r="CB804" i="3"/>
  <c r="CJ804" i="3" s="1"/>
  <c r="AM797" i="3"/>
  <c r="AZ797" i="3" s="1"/>
  <c r="CE797" i="3"/>
  <c r="CM797" i="3" s="1"/>
  <c r="AM792" i="3"/>
  <c r="AZ792" i="3" s="1"/>
  <c r="CE792" i="3"/>
  <c r="CM792" i="3" s="1"/>
  <c r="AM787" i="3"/>
  <c r="AZ787" i="3" s="1"/>
  <c r="CE787" i="3"/>
  <c r="CM787" i="3" s="1"/>
  <c r="AM782" i="3"/>
  <c r="AZ782" i="3" s="1"/>
  <c r="CE782" i="3"/>
  <c r="CM782" i="3" s="1"/>
  <c r="AM777" i="3"/>
  <c r="AZ777" i="3" s="1"/>
  <c r="CE777" i="3"/>
  <c r="CM777" i="3" s="1"/>
  <c r="AM772" i="3"/>
  <c r="AZ772" i="3" s="1"/>
  <c r="CE772" i="3"/>
  <c r="CM772" i="3" s="1"/>
  <c r="AM766" i="3"/>
  <c r="AZ766" i="3" s="1"/>
  <c r="CD766" i="3"/>
  <c r="CL766" i="3" s="1"/>
  <c r="AM760" i="3"/>
  <c r="AZ760" i="3" s="1"/>
  <c r="CC760" i="3"/>
  <c r="CK760" i="3" s="1"/>
  <c r="AM755" i="3"/>
  <c r="AZ755" i="3" s="1"/>
  <c r="CC755" i="3"/>
  <c r="CK755" i="3" s="1"/>
  <c r="AM750" i="3"/>
  <c r="AZ750" i="3" s="1"/>
  <c r="CC750" i="3"/>
  <c r="CK750" i="3" s="1"/>
  <c r="AM745" i="3"/>
  <c r="AZ745" i="3" s="1"/>
  <c r="CC745" i="3"/>
  <c r="CK745" i="3" s="1"/>
  <c r="AM740" i="3"/>
  <c r="AZ740" i="3" s="1"/>
  <c r="CC740" i="3"/>
  <c r="CK740" i="3" s="1"/>
  <c r="AM734" i="3"/>
  <c r="AZ734" i="3" s="1"/>
  <c r="CB734" i="3"/>
  <c r="CJ734" i="3" s="1"/>
  <c r="AM727" i="3"/>
  <c r="AZ727" i="3" s="1"/>
  <c r="CE727" i="3"/>
  <c r="CM727" i="3" s="1"/>
  <c r="AM722" i="3"/>
  <c r="AZ722" i="3" s="1"/>
  <c r="CE722" i="3"/>
  <c r="CM722" i="3" s="1"/>
  <c r="AM716" i="3"/>
  <c r="AZ716" i="3" s="1"/>
  <c r="CD716" i="3"/>
  <c r="CL716" i="3" s="1"/>
  <c r="AM711" i="3"/>
  <c r="AZ711" i="3" s="1"/>
  <c r="CD711" i="3"/>
  <c r="CL711" i="3" s="1"/>
  <c r="AM706" i="3"/>
  <c r="AZ706" i="3" s="1"/>
  <c r="CD706" i="3"/>
  <c r="CL706" i="3" s="1"/>
  <c r="AM701" i="3"/>
  <c r="AZ701" i="3" s="1"/>
  <c r="CD701" i="3"/>
  <c r="CL701" i="3" s="1"/>
  <c r="AM695" i="3"/>
  <c r="AZ695" i="3" s="1"/>
  <c r="CC695" i="3"/>
  <c r="CK695" i="3" s="1"/>
  <c r="AM690" i="3"/>
  <c r="AZ690" i="3" s="1"/>
  <c r="CC690" i="3"/>
  <c r="CK690" i="3" s="1"/>
  <c r="AM682" i="3"/>
  <c r="AZ682" i="3" s="1"/>
  <c r="CE682" i="3"/>
  <c r="CM682" i="3" s="1"/>
  <c r="AM675" i="3"/>
  <c r="AZ675" i="3" s="1"/>
  <c r="CC675" i="3"/>
  <c r="CK675" i="3" s="1"/>
  <c r="AM669" i="3"/>
  <c r="AZ669" i="3" s="1"/>
  <c r="CB669" i="3"/>
  <c r="CJ669" i="3" s="1"/>
  <c r="AM662" i="3"/>
  <c r="AZ662" i="3" s="1"/>
  <c r="CE662" i="3"/>
  <c r="CM662" i="3" s="1"/>
  <c r="AM656" i="3"/>
  <c r="AZ656" i="3" s="1"/>
  <c r="CD656" i="3"/>
  <c r="CL656" i="3" s="1"/>
  <c r="AM650" i="3"/>
  <c r="AZ650" i="3" s="1"/>
  <c r="CC650" i="3"/>
  <c r="CK650" i="3" s="1"/>
  <c r="AM642" i="3"/>
  <c r="AZ642" i="3" s="1"/>
  <c r="CE642" i="3"/>
  <c r="CM642" i="3" s="1"/>
  <c r="AM636" i="3"/>
  <c r="AZ636" i="3" s="1"/>
  <c r="CD636" i="3"/>
  <c r="CL636" i="3" s="1"/>
  <c r="AM630" i="3"/>
  <c r="AZ630" i="3" s="1"/>
  <c r="CC630" i="3"/>
  <c r="CK630" i="3" s="1"/>
  <c r="AM624" i="3"/>
  <c r="AZ624" i="3" s="1"/>
  <c r="CB624" i="3"/>
  <c r="CJ624" i="3" s="1"/>
  <c r="AM619" i="3"/>
  <c r="AZ619" i="3" s="1"/>
  <c r="CB619" i="3"/>
  <c r="CJ619" i="3" s="1"/>
  <c r="AM614" i="3"/>
  <c r="AZ614" i="3" s="1"/>
  <c r="CB614" i="3"/>
  <c r="CJ614" i="3" s="1"/>
  <c r="AM607" i="3"/>
  <c r="AZ607" i="3" s="1"/>
  <c r="CE607" i="3"/>
  <c r="CM607" i="3" s="1"/>
  <c r="AM601" i="3"/>
  <c r="AZ601" i="3" s="1"/>
  <c r="CD601" i="3"/>
  <c r="CL601" i="3" s="1"/>
  <c r="AM595" i="3"/>
  <c r="AZ595" i="3" s="1"/>
  <c r="CC595" i="3"/>
  <c r="CK595" i="3" s="1"/>
  <c r="AM589" i="3"/>
  <c r="AZ589" i="3" s="1"/>
  <c r="CB589" i="3"/>
  <c r="CJ589" i="3" s="1"/>
  <c r="AM582" i="3"/>
  <c r="AZ582" i="3" s="1"/>
  <c r="CE582" i="3"/>
  <c r="CM582" i="3" s="1"/>
  <c r="AM576" i="3"/>
  <c r="AZ576" i="3" s="1"/>
  <c r="CD576" i="3"/>
  <c r="CL576" i="3" s="1"/>
  <c r="AM571" i="3"/>
  <c r="AZ571" i="3" s="1"/>
  <c r="CD571" i="3"/>
  <c r="CL571" i="3" s="1"/>
  <c r="AM565" i="3"/>
  <c r="AZ565" i="3" s="1"/>
  <c r="CC565" i="3"/>
  <c r="CK565" i="3" s="1"/>
  <c r="AM557" i="3"/>
  <c r="AZ557" i="3" s="1"/>
  <c r="CE557" i="3"/>
  <c r="CM557" i="3" s="1"/>
  <c r="AM552" i="3"/>
  <c r="AZ552" i="3" s="1"/>
  <c r="CE552" i="3"/>
  <c r="CM552" i="3" s="1"/>
  <c r="AM546" i="3"/>
  <c r="AZ546" i="3" s="1"/>
  <c r="CD546" i="3"/>
  <c r="CL546" i="3" s="1"/>
  <c r="AM540" i="3"/>
  <c r="AZ540" i="3" s="1"/>
  <c r="CC540" i="3"/>
  <c r="CK540" i="3" s="1"/>
  <c r="AM532" i="3"/>
  <c r="AZ532" i="3" s="1"/>
  <c r="CE532" i="3"/>
  <c r="CM532" i="3" s="1"/>
  <c r="AM526" i="3"/>
  <c r="AZ526" i="3" s="1"/>
  <c r="CD526" i="3"/>
  <c r="CL526" i="3" s="1"/>
  <c r="AM520" i="3"/>
  <c r="AZ520" i="3" s="1"/>
  <c r="CC520" i="3"/>
  <c r="CK520" i="3" s="1"/>
  <c r="AM514" i="3"/>
  <c r="AZ514" i="3" s="1"/>
  <c r="CB514" i="3"/>
  <c r="CJ514" i="3" s="1"/>
  <c r="AM507" i="3"/>
  <c r="AZ507" i="3" s="1"/>
  <c r="CE507" i="3"/>
  <c r="CM507" i="3" s="1"/>
  <c r="AM501" i="3"/>
  <c r="AZ501" i="3" s="1"/>
  <c r="CD501" i="3"/>
  <c r="CL501" i="3" s="1"/>
  <c r="AM495" i="3"/>
  <c r="AZ495" i="3" s="1"/>
  <c r="CC495" i="3"/>
  <c r="CK495" i="3" s="1"/>
  <c r="AM490" i="3"/>
  <c r="AZ490" i="3" s="1"/>
  <c r="CC490" i="3"/>
  <c r="CK490" i="3" s="1"/>
  <c r="AM482" i="3"/>
  <c r="AZ482" i="3" s="1"/>
  <c r="CE482" i="3"/>
  <c r="CM482" i="3" s="1"/>
  <c r="AM477" i="3"/>
  <c r="AZ477" i="3" s="1"/>
  <c r="CE477" i="3"/>
  <c r="CM477" i="3" s="1"/>
  <c r="AM471" i="3"/>
  <c r="AZ471" i="3" s="1"/>
  <c r="CD471" i="3"/>
  <c r="CL471" i="3" s="1"/>
  <c r="AM465" i="3"/>
  <c r="AZ465" i="3" s="1"/>
  <c r="CC465" i="3"/>
  <c r="CK465" i="3" s="1"/>
  <c r="AM460" i="3"/>
  <c r="AZ460" i="3" s="1"/>
  <c r="CC460" i="3"/>
  <c r="CK460" i="3" s="1"/>
  <c r="AM454" i="3"/>
  <c r="AZ454" i="3" s="1"/>
  <c r="CB454" i="3"/>
  <c r="CJ454" i="3" s="1"/>
  <c r="AM447" i="3"/>
  <c r="AZ447" i="3" s="1"/>
  <c r="CE447" i="3"/>
  <c r="CM447" i="3" s="1"/>
  <c r="AM441" i="3"/>
  <c r="AZ441" i="3" s="1"/>
  <c r="CD441" i="3"/>
  <c r="CL441" i="3" s="1"/>
  <c r="AM435" i="3"/>
  <c r="AZ435" i="3" s="1"/>
  <c r="CC435" i="3"/>
  <c r="CK435" i="3" s="1"/>
  <c r="AM430" i="3"/>
  <c r="AZ430" i="3" s="1"/>
  <c r="CC430" i="3"/>
  <c r="CK430" i="3" s="1"/>
  <c r="AM425" i="3"/>
  <c r="AZ425" i="3" s="1"/>
  <c r="CC425" i="3"/>
  <c r="CK425" i="3" s="1"/>
  <c r="AM420" i="3"/>
  <c r="AZ420" i="3" s="1"/>
  <c r="CC420" i="3"/>
  <c r="CK420" i="3" s="1"/>
  <c r="AM414" i="3"/>
  <c r="AZ414" i="3" s="1"/>
  <c r="CB414" i="3"/>
  <c r="CJ414" i="3" s="1"/>
  <c r="AM407" i="3"/>
  <c r="AZ407" i="3" s="1"/>
  <c r="CE407" i="3"/>
  <c r="CM407" i="3" s="1"/>
  <c r="AM401" i="3"/>
  <c r="AZ401" i="3" s="1"/>
  <c r="CD401" i="3"/>
  <c r="CL401" i="3" s="1"/>
  <c r="AM395" i="3"/>
  <c r="AZ395" i="3" s="1"/>
  <c r="CC395" i="3"/>
  <c r="CK395" i="3" s="1"/>
  <c r="AM387" i="3"/>
  <c r="AZ387" i="3" s="1"/>
  <c r="CE387" i="3"/>
  <c r="CM387" i="3" s="1"/>
  <c r="AM382" i="3"/>
  <c r="AZ382" i="3" s="1"/>
  <c r="CE382" i="3"/>
  <c r="CM382" i="3" s="1"/>
  <c r="AM377" i="3"/>
  <c r="AZ377" i="3" s="1"/>
  <c r="CE377" i="3"/>
  <c r="CM377" i="3" s="1"/>
  <c r="AM372" i="3"/>
  <c r="AZ372" i="3" s="1"/>
  <c r="CE372" i="3"/>
  <c r="CM372" i="3" s="1"/>
  <c r="AM367" i="3"/>
  <c r="AZ367" i="3" s="1"/>
  <c r="CE367" i="3"/>
  <c r="CM367" i="3" s="1"/>
  <c r="AM361" i="3"/>
  <c r="AZ361" i="3" s="1"/>
  <c r="CD361" i="3"/>
  <c r="CL361" i="3" s="1"/>
  <c r="AM355" i="3"/>
  <c r="AZ355" i="3" s="1"/>
  <c r="CC355" i="3"/>
  <c r="CK355" i="3" s="1"/>
  <c r="AM350" i="3"/>
  <c r="AZ350" i="3" s="1"/>
  <c r="CC350" i="3"/>
  <c r="CK350" i="3" s="1"/>
  <c r="AM342" i="3"/>
  <c r="AZ342" i="3" s="1"/>
  <c r="CE342" i="3"/>
  <c r="CM342" i="3" s="1"/>
  <c r="AM337" i="3"/>
  <c r="AZ337" i="3" s="1"/>
  <c r="CE337" i="3"/>
  <c r="CM337" i="3" s="1"/>
  <c r="AM332" i="3"/>
  <c r="AZ332" i="3" s="1"/>
  <c r="CE332" i="3"/>
  <c r="CM332" i="3" s="1"/>
  <c r="AM327" i="3"/>
  <c r="AZ327" i="3" s="1"/>
  <c r="CE327" i="3"/>
  <c r="CM327" i="3" s="1"/>
  <c r="AM322" i="3"/>
  <c r="AZ322" i="3" s="1"/>
  <c r="CE322" i="3"/>
  <c r="CM322" i="3" s="1"/>
  <c r="AM317" i="3"/>
  <c r="AZ317" i="3" s="1"/>
  <c r="CE317" i="3"/>
  <c r="CM317" i="3" s="1"/>
  <c r="AM311" i="3"/>
  <c r="AZ311" i="3" s="1"/>
  <c r="CD311" i="3"/>
  <c r="CL311" i="3" s="1"/>
  <c r="AM306" i="3"/>
  <c r="AZ306" i="3" s="1"/>
  <c r="CD306" i="3"/>
  <c r="CL306" i="3" s="1"/>
  <c r="AM299" i="3"/>
  <c r="AZ299" i="3" s="1"/>
  <c r="CB299" i="3"/>
  <c r="CJ299" i="3" s="1"/>
  <c r="AM294" i="3"/>
  <c r="AZ294" i="3" s="1"/>
  <c r="CB294" i="3"/>
  <c r="CJ294" i="3" s="1"/>
  <c r="AM287" i="3"/>
  <c r="AZ287" i="3" s="1"/>
  <c r="CE287" i="3"/>
  <c r="CM287" i="3" s="1"/>
  <c r="AM282" i="3"/>
  <c r="AZ282" i="3" s="1"/>
  <c r="CE282" i="3"/>
  <c r="CM282" i="3" s="1"/>
  <c r="AM275" i="3"/>
  <c r="AZ275" i="3" s="1"/>
  <c r="CC275" i="3"/>
  <c r="CK275" i="3" s="1"/>
  <c r="AM270" i="3"/>
  <c r="AZ270" i="3" s="1"/>
  <c r="CC270" i="3"/>
  <c r="CK270" i="3" s="1"/>
  <c r="AM264" i="3"/>
  <c r="AZ264" i="3" s="1"/>
  <c r="CB264" i="3"/>
  <c r="CJ264" i="3" s="1"/>
  <c r="AM256" i="3"/>
  <c r="AZ256" i="3" s="1"/>
  <c r="CD256" i="3"/>
  <c r="CL256" i="3" s="1"/>
  <c r="AM251" i="3"/>
  <c r="AZ251" i="3" s="1"/>
  <c r="CD251" i="3"/>
  <c r="CL251" i="3" s="1"/>
  <c r="AM245" i="3"/>
  <c r="AZ245" i="3" s="1"/>
  <c r="CC245" i="3"/>
  <c r="CK245" i="3" s="1"/>
  <c r="AM240" i="3"/>
  <c r="AZ240" i="3" s="1"/>
  <c r="CC240" i="3"/>
  <c r="CK240" i="3" s="1"/>
  <c r="AM232" i="3"/>
  <c r="AZ232" i="3" s="1"/>
  <c r="CE232" i="3"/>
  <c r="CM232" i="3" s="1"/>
  <c r="AM226" i="3"/>
  <c r="AZ226" i="3" s="1"/>
  <c r="CD226" i="3"/>
  <c r="CL226" i="3" s="1"/>
  <c r="AM220" i="3"/>
  <c r="AZ220" i="3" s="1"/>
  <c r="CC220" i="3"/>
  <c r="CK220" i="3" s="1"/>
  <c r="AM212" i="3"/>
  <c r="AZ212" i="3" s="1"/>
  <c r="CE212" i="3"/>
  <c r="CM212" i="3" s="1"/>
  <c r="AM206" i="3"/>
  <c r="AZ206" i="3" s="1"/>
  <c r="CD206" i="3"/>
  <c r="CL206" i="3" s="1"/>
  <c r="AM200" i="3"/>
  <c r="AZ200" i="3" s="1"/>
  <c r="CC200" i="3"/>
  <c r="CK200" i="3" s="1"/>
  <c r="AM192" i="3"/>
  <c r="AZ192" i="3" s="1"/>
  <c r="CE192" i="3"/>
  <c r="CM192" i="3" s="1"/>
  <c r="AM186" i="3"/>
  <c r="AZ186" i="3" s="1"/>
  <c r="CD186" i="3"/>
  <c r="CL186" i="3" s="1"/>
  <c r="AM180" i="3"/>
  <c r="AZ180" i="3" s="1"/>
  <c r="CC180" i="3"/>
  <c r="CK180" i="3" s="1"/>
  <c r="AM172" i="3"/>
  <c r="AZ172" i="3" s="1"/>
  <c r="CE172" i="3"/>
  <c r="CM172" i="3" s="1"/>
  <c r="AM166" i="3"/>
  <c r="AZ166" i="3" s="1"/>
  <c r="CD166" i="3"/>
  <c r="CL166" i="3" s="1"/>
  <c r="AM160" i="3"/>
  <c r="AZ160" i="3" s="1"/>
  <c r="CC160" i="3"/>
  <c r="CK160" i="3" s="1"/>
  <c r="AM154" i="3"/>
  <c r="AZ154" i="3" s="1"/>
  <c r="CB154" i="3"/>
  <c r="CJ154" i="3" s="1"/>
  <c r="AM147" i="3"/>
  <c r="AZ147" i="3" s="1"/>
  <c r="CE147" i="3"/>
  <c r="CM147" i="3" s="1"/>
  <c r="AM141" i="3"/>
  <c r="AZ141" i="3" s="1"/>
  <c r="CD141" i="3"/>
  <c r="CL141" i="3" s="1"/>
  <c r="AM136" i="3"/>
  <c r="AZ136" i="3" s="1"/>
  <c r="CD136" i="3"/>
  <c r="CL136" i="3" s="1"/>
  <c r="AM130" i="3"/>
  <c r="AZ130" i="3" s="1"/>
  <c r="CC130" i="3"/>
  <c r="CK130" i="3" s="1"/>
  <c r="AM122" i="3"/>
  <c r="AZ122" i="3" s="1"/>
  <c r="CE122" i="3"/>
  <c r="CM122" i="3" s="1"/>
  <c r="AM116" i="3"/>
  <c r="AZ116" i="3" s="1"/>
  <c r="CD116" i="3"/>
  <c r="CL116" i="3" s="1"/>
  <c r="AM110" i="3"/>
  <c r="AZ110" i="3" s="1"/>
  <c r="CC110" i="3"/>
  <c r="CK110" i="3" s="1"/>
  <c r="AM102" i="3"/>
  <c r="AZ102" i="3" s="1"/>
  <c r="CE102" i="3"/>
  <c r="CM102" i="3" s="1"/>
  <c r="AM96" i="3"/>
  <c r="AZ96" i="3" s="1"/>
  <c r="CD96" i="3"/>
  <c r="CL96" i="3" s="1"/>
  <c r="AM90" i="3"/>
  <c r="AZ90" i="3" s="1"/>
  <c r="CC90" i="3"/>
  <c r="CK90" i="3" s="1"/>
  <c r="AM85" i="3"/>
  <c r="AZ85" i="3" s="1"/>
  <c r="CC85" i="3"/>
  <c r="CK85" i="3" s="1"/>
  <c r="AM77" i="3"/>
  <c r="AZ77" i="3" s="1"/>
  <c r="CE77" i="3"/>
  <c r="CM77" i="3" s="1"/>
  <c r="AM72" i="3"/>
  <c r="AZ72" i="3" s="1"/>
  <c r="CE72" i="3"/>
  <c r="CM72" i="3" s="1"/>
  <c r="AM67" i="3"/>
  <c r="AZ67" i="3" s="1"/>
  <c r="CE67" i="3"/>
  <c r="CM67" i="3" s="1"/>
  <c r="AM61" i="3"/>
  <c r="AZ61" i="3" s="1"/>
  <c r="CD61" i="3"/>
  <c r="CL61" i="3" s="1"/>
  <c r="AM56" i="3"/>
  <c r="AZ56" i="3" s="1"/>
  <c r="CD56" i="3"/>
  <c r="CL56" i="3" s="1"/>
  <c r="AM50" i="3"/>
  <c r="AZ50" i="3" s="1"/>
  <c r="CC50" i="3"/>
  <c r="CK50" i="3" s="1"/>
  <c r="AM42" i="3"/>
  <c r="AZ42" i="3" s="1"/>
  <c r="CE42" i="3"/>
  <c r="CM42" i="3" s="1"/>
  <c r="AM37" i="3"/>
  <c r="AZ37" i="3" s="1"/>
  <c r="CE37" i="3"/>
  <c r="CM37" i="3" s="1"/>
  <c r="AM31" i="3"/>
  <c r="AZ31" i="3" s="1"/>
  <c r="CD31" i="3"/>
  <c r="CL31" i="3" s="1"/>
  <c r="AM25" i="3"/>
  <c r="AZ25" i="3" s="1"/>
  <c r="CC25" i="3"/>
  <c r="CK25" i="3" s="1"/>
  <c r="AM14" i="3"/>
  <c r="AZ14" i="3" s="1"/>
  <c r="CB14" i="3"/>
  <c r="CJ14" i="3" s="1"/>
  <c r="AM4" i="3"/>
  <c r="AZ4" i="3" s="1"/>
  <c r="CB4" i="3"/>
  <c r="CJ4" i="3" s="1"/>
  <c r="AM2049" i="3"/>
  <c r="AZ2049" i="3" s="1"/>
  <c r="CB2049" i="3"/>
  <c r="CJ2049" i="3" s="1"/>
  <c r="AM2044" i="3"/>
  <c r="AZ2044" i="3" s="1"/>
  <c r="CB2044" i="3"/>
  <c r="CJ2044" i="3" s="1"/>
  <c r="AM2037" i="3"/>
  <c r="AZ2037" i="3" s="1"/>
  <c r="CE2037" i="3"/>
  <c r="CM2037" i="3" s="1"/>
  <c r="AM2032" i="3"/>
  <c r="AZ2032" i="3" s="1"/>
  <c r="CE2032" i="3"/>
  <c r="CM2032" i="3" s="1"/>
  <c r="AM2026" i="3"/>
  <c r="AZ2026" i="3" s="1"/>
  <c r="CD2026" i="3"/>
  <c r="CL2026" i="3" s="1"/>
  <c r="AM2021" i="3"/>
  <c r="AZ2021" i="3" s="1"/>
  <c r="CD2021" i="3"/>
  <c r="CL2021" i="3" s="1"/>
  <c r="AM2015" i="3"/>
  <c r="AZ2015" i="3" s="1"/>
  <c r="CC2015" i="3"/>
  <c r="CK2015" i="3" s="1"/>
  <c r="AM2007" i="3"/>
  <c r="AZ2007" i="3" s="1"/>
  <c r="CE2007" i="3"/>
  <c r="CM2007" i="3" s="1"/>
  <c r="AM2002" i="3"/>
  <c r="AZ2002" i="3" s="1"/>
  <c r="CE2002" i="3"/>
  <c r="CM2002" i="3" s="1"/>
  <c r="AM1996" i="3"/>
  <c r="AZ1996" i="3" s="1"/>
  <c r="CD1996" i="3"/>
  <c r="CL1996" i="3" s="1"/>
  <c r="AM1990" i="3"/>
  <c r="AZ1990" i="3" s="1"/>
  <c r="CC1990" i="3"/>
  <c r="CK1990" i="3" s="1"/>
  <c r="AM1985" i="3"/>
  <c r="AZ1985" i="3" s="1"/>
  <c r="CC1985" i="3"/>
  <c r="CK1985" i="3" s="1"/>
  <c r="AM1980" i="3"/>
  <c r="AZ1980" i="3" s="1"/>
  <c r="CC1980" i="3"/>
  <c r="CK1980" i="3" s="1"/>
  <c r="AM1975" i="3"/>
  <c r="AZ1975" i="3" s="1"/>
  <c r="CC1975" i="3"/>
  <c r="CK1975" i="3" s="1"/>
  <c r="AM1970" i="3"/>
  <c r="AZ1970" i="3" s="1"/>
  <c r="CC1970" i="3"/>
  <c r="CK1970" i="3" s="1"/>
  <c r="AM1965" i="3"/>
  <c r="AZ1965" i="3" s="1"/>
  <c r="CC1965" i="3"/>
  <c r="CK1965" i="3" s="1"/>
  <c r="AM1960" i="3"/>
  <c r="AZ1960" i="3" s="1"/>
  <c r="CC1960" i="3"/>
  <c r="CK1960" i="3" s="1"/>
  <c r="AM1955" i="3"/>
  <c r="AZ1955" i="3" s="1"/>
  <c r="CC1955" i="3"/>
  <c r="CK1955" i="3" s="1"/>
  <c r="AM1950" i="3"/>
  <c r="AZ1950" i="3" s="1"/>
  <c r="CC1950" i="3"/>
  <c r="CK1950" i="3" s="1"/>
  <c r="AM1942" i="3"/>
  <c r="AZ1942" i="3" s="1"/>
  <c r="CE1942" i="3"/>
  <c r="CM1942" i="3" s="1"/>
  <c r="AM1937" i="3"/>
  <c r="AZ1937" i="3" s="1"/>
  <c r="CE1937" i="3"/>
  <c r="CM1937" i="3" s="1"/>
  <c r="AM1932" i="3"/>
  <c r="AZ1932" i="3" s="1"/>
  <c r="CE1932" i="3"/>
  <c r="CM1932" i="3" s="1"/>
  <c r="AM1927" i="3"/>
  <c r="AZ1927" i="3" s="1"/>
  <c r="CE1927" i="3"/>
  <c r="CM1927" i="3" s="1"/>
  <c r="AM1922" i="3"/>
  <c r="AZ1922" i="3" s="1"/>
  <c r="CE1922" i="3"/>
  <c r="CM1922" i="3" s="1"/>
  <c r="AM1917" i="3"/>
  <c r="AZ1917" i="3" s="1"/>
  <c r="CE1917" i="3"/>
  <c r="CM1917" i="3" s="1"/>
  <c r="AM1912" i="3"/>
  <c r="AZ1912" i="3" s="1"/>
  <c r="CE1912" i="3"/>
  <c r="CM1912" i="3" s="1"/>
  <c r="AM1906" i="3"/>
  <c r="AZ1906" i="3" s="1"/>
  <c r="CD1906" i="3"/>
  <c r="CL1906" i="3" s="1"/>
  <c r="AM1901" i="3"/>
  <c r="AZ1901" i="3" s="1"/>
  <c r="CD1901" i="3"/>
  <c r="CL1901" i="3" s="1"/>
  <c r="AM1895" i="3"/>
  <c r="AZ1895" i="3" s="1"/>
  <c r="CC1895" i="3"/>
  <c r="CK1895" i="3" s="1"/>
  <c r="AM1887" i="3"/>
  <c r="AZ1887" i="3" s="1"/>
  <c r="CE1887" i="3"/>
  <c r="CM1887" i="3" s="1"/>
  <c r="AM1881" i="3"/>
  <c r="AZ1881" i="3" s="1"/>
  <c r="CD1881" i="3"/>
  <c r="CL1881" i="3" s="1"/>
  <c r="AM1875" i="3"/>
  <c r="AZ1875" i="3" s="1"/>
  <c r="CC1875" i="3"/>
  <c r="CK1875" i="3" s="1"/>
  <c r="AM1870" i="3"/>
  <c r="AZ1870" i="3" s="1"/>
  <c r="CC1870" i="3"/>
  <c r="CK1870" i="3" s="1"/>
  <c r="AM1864" i="3"/>
  <c r="AZ1864" i="3" s="1"/>
  <c r="CB1864" i="3"/>
  <c r="CJ1864" i="3" s="1"/>
  <c r="AM1859" i="3"/>
  <c r="AZ1859" i="3" s="1"/>
  <c r="CB1859" i="3"/>
  <c r="CJ1859" i="3" s="1"/>
  <c r="AM1852" i="3"/>
  <c r="AZ1852" i="3" s="1"/>
  <c r="CE1852" i="3"/>
  <c r="CM1852" i="3" s="1"/>
  <c r="AM1846" i="3"/>
  <c r="AZ1846" i="3" s="1"/>
  <c r="CD1846" i="3"/>
  <c r="CL1846" i="3" s="1"/>
  <c r="AM1840" i="3"/>
  <c r="AZ1840" i="3" s="1"/>
  <c r="CC1840" i="3"/>
  <c r="CK1840" i="3" s="1"/>
  <c r="AM1835" i="3"/>
  <c r="AZ1835" i="3" s="1"/>
  <c r="CC1835" i="3"/>
  <c r="CK1835" i="3" s="1"/>
  <c r="AM1830" i="3"/>
  <c r="AZ1830" i="3" s="1"/>
  <c r="CC1830" i="3"/>
  <c r="CK1830" i="3" s="1"/>
  <c r="AM1825" i="3"/>
  <c r="AZ1825" i="3" s="1"/>
  <c r="CC1825" i="3"/>
  <c r="CK1825" i="3" s="1"/>
  <c r="AM1817" i="3"/>
  <c r="AZ1817" i="3" s="1"/>
  <c r="CE1817" i="3"/>
  <c r="CM1817" i="3" s="1"/>
  <c r="AM1811" i="3"/>
  <c r="AZ1811" i="3" s="1"/>
  <c r="CD1811" i="3"/>
  <c r="CL1811" i="3" s="1"/>
  <c r="AM1806" i="3"/>
  <c r="AZ1806" i="3" s="1"/>
  <c r="CD1806" i="3"/>
  <c r="CL1806" i="3" s="1"/>
  <c r="AM1800" i="3"/>
  <c r="AZ1800" i="3" s="1"/>
  <c r="CC1800" i="3"/>
  <c r="CK1800" i="3" s="1"/>
  <c r="AM1795" i="3"/>
  <c r="AZ1795" i="3" s="1"/>
  <c r="CC1795" i="3"/>
  <c r="CK1795" i="3" s="1"/>
  <c r="AM1787" i="3"/>
  <c r="AZ1787" i="3" s="1"/>
  <c r="CE1787" i="3"/>
  <c r="CM1787" i="3" s="1"/>
  <c r="AM1782" i="3"/>
  <c r="AZ1782" i="3" s="1"/>
  <c r="CE1782" i="3"/>
  <c r="CM1782" i="3" s="1"/>
  <c r="AM1777" i="3"/>
  <c r="AZ1777" i="3" s="1"/>
  <c r="CE1777" i="3"/>
  <c r="CM1777" i="3" s="1"/>
  <c r="AM1771" i="3"/>
  <c r="AZ1771" i="3" s="1"/>
  <c r="CD1771" i="3"/>
  <c r="CL1771" i="3" s="1"/>
  <c r="AM1765" i="3"/>
  <c r="AZ1765" i="3" s="1"/>
  <c r="CC1765" i="3"/>
  <c r="CK1765" i="3" s="1"/>
  <c r="AM1760" i="3"/>
  <c r="AZ1760" i="3" s="1"/>
  <c r="CC1760" i="3"/>
  <c r="CK1760" i="3" s="1"/>
  <c r="AM1755" i="3"/>
  <c r="AZ1755" i="3" s="1"/>
  <c r="CC1755" i="3"/>
  <c r="CK1755" i="3" s="1"/>
  <c r="AM1747" i="3"/>
  <c r="AZ1747" i="3" s="1"/>
  <c r="CE1747" i="3"/>
  <c r="CM1747" i="3" s="1"/>
  <c r="AM1742" i="3"/>
  <c r="AZ1742" i="3" s="1"/>
  <c r="CE1742" i="3"/>
  <c r="CM1742" i="3" s="1"/>
  <c r="AM1737" i="3"/>
  <c r="AZ1737" i="3" s="1"/>
  <c r="CE1737" i="3"/>
  <c r="CM1737" i="3" s="1"/>
  <c r="AM1732" i="3"/>
  <c r="AZ1732" i="3" s="1"/>
  <c r="CE1732" i="3"/>
  <c r="CM1732" i="3" s="1"/>
  <c r="AM1727" i="3"/>
  <c r="AZ1727" i="3" s="1"/>
  <c r="CE1727" i="3"/>
  <c r="CM1727" i="3" s="1"/>
  <c r="AM1721" i="3"/>
  <c r="AZ1721" i="3" s="1"/>
  <c r="CD1721" i="3"/>
  <c r="CL1721" i="3" s="1"/>
  <c r="AM1715" i="3"/>
  <c r="AZ1715" i="3" s="1"/>
  <c r="CC1715" i="3"/>
  <c r="CK1715" i="3" s="1"/>
  <c r="AM1710" i="3"/>
  <c r="AZ1710" i="3" s="1"/>
  <c r="CC1710" i="3"/>
  <c r="CK1710" i="3" s="1"/>
  <c r="AM1701" i="3"/>
  <c r="AZ1701" i="3" s="1"/>
  <c r="CD1701" i="3"/>
  <c r="CL1701" i="3" s="1"/>
  <c r="AM1695" i="3"/>
  <c r="AZ1695" i="3" s="1"/>
  <c r="CC1695" i="3"/>
  <c r="CK1695" i="3" s="1"/>
  <c r="AM1690" i="3"/>
  <c r="AZ1690" i="3" s="1"/>
  <c r="CC1690" i="3"/>
  <c r="CK1690" i="3" s="1"/>
  <c r="AM1684" i="3"/>
  <c r="AZ1684" i="3" s="1"/>
  <c r="CB1684" i="3"/>
  <c r="CJ1684" i="3" s="1"/>
  <c r="AM1677" i="3"/>
  <c r="AZ1677" i="3" s="1"/>
  <c r="CE1677" i="3"/>
  <c r="CM1677" i="3" s="1"/>
  <c r="AM1671" i="3"/>
  <c r="AZ1671" i="3" s="1"/>
  <c r="CD1671" i="3"/>
  <c r="CL1671" i="3" s="1"/>
  <c r="AM1665" i="3"/>
  <c r="AZ1665" i="3" s="1"/>
  <c r="CC1665" i="3"/>
  <c r="CK1665" i="3" s="1"/>
  <c r="AM1660" i="3"/>
  <c r="AZ1660" i="3" s="1"/>
  <c r="CC1660" i="3"/>
  <c r="CK1660" i="3" s="1"/>
  <c r="AM1655" i="3"/>
  <c r="AZ1655" i="3" s="1"/>
  <c r="CC1655" i="3"/>
  <c r="CK1655" i="3" s="1"/>
  <c r="AM1650" i="3"/>
  <c r="AZ1650" i="3" s="1"/>
  <c r="CC1650" i="3"/>
  <c r="CK1650" i="3" s="1"/>
  <c r="AM1644" i="3"/>
  <c r="AZ1644" i="3" s="1"/>
  <c r="CB1644" i="3"/>
  <c r="CJ1644" i="3" s="1"/>
  <c r="AM1637" i="3"/>
  <c r="AZ1637" i="3" s="1"/>
  <c r="CE1637" i="3"/>
  <c r="CM1637" i="3" s="1"/>
  <c r="AM1632" i="3"/>
  <c r="AZ1632" i="3" s="1"/>
  <c r="CE1632" i="3"/>
  <c r="CM1632" i="3" s="1"/>
  <c r="AM1626" i="3"/>
  <c r="AZ1626" i="3" s="1"/>
  <c r="CD1626" i="3"/>
  <c r="CL1626" i="3" s="1"/>
  <c r="AM1620" i="3"/>
  <c r="AZ1620" i="3" s="1"/>
  <c r="CC1620" i="3"/>
  <c r="CK1620" i="3" s="1"/>
  <c r="AM1610" i="3"/>
  <c r="AZ1610" i="3" s="1"/>
  <c r="CC1610" i="3"/>
  <c r="CK1610" i="3" s="1"/>
  <c r="AM1605" i="3"/>
  <c r="AZ1605" i="3" s="1"/>
  <c r="CC1605" i="3"/>
  <c r="CK1605" i="3" s="1"/>
  <c r="AM1599" i="3"/>
  <c r="AZ1599" i="3" s="1"/>
  <c r="CB1599" i="3"/>
  <c r="CJ1599" i="3" s="1"/>
  <c r="AM1594" i="3"/>
  <c r="AZ1594" i="3" s="1"/>
  <c r="CB1594" i="3"/>
  <c r="CJ1594" i="3" s="1"/>
  <c r="AM1589" i="3"/>
  <c r="AZ1589" i="3" s="1"/>
  <c r="CB1589" i="3"/>
  <c r="CJ1589" i="3" s="1"/>
  <c r="AM1582" i="3"/>
  <c r="AZ1582" i="3" s="1"/>
  <c r="CE1582" i="3"/>
  <c r="CM1582" i="3" s="1"/>
  <c r="AM1576" i="3"/>
  <c r="AZ1576" i="3" s="1"/>
  <c r="CD1576" i="3"/>
  <c r="CL1576" i="3" s="1"/>
  <c r="AM1570" i="3"/>
  <c r="AZ1570" i="3" s="1"/>
  <c r="CC1570" i="3"/>
  <c r="CK1570" i="3" s="1"/>
  <c r="AM1564" i="3"/>
  <c r="AZ1564" i="3" s="1"/>
  <c r="CB1564" i="3"/>
  <c r="CJ1564" i="3" s="1"/>
  <c r="AM1559" i="3"/>
  <c r="AZ1559" i="3" s="1"/>
  <c r="CB1559" i="3"/>
  <c r="CJ1559" i="3" s="1"/>
  <c r="AM1554" i="3"/>
  <c r="AZ1554" i="3" s="1"/>
  <c r="CB1554" i="3"/>
  <c r="CJ1554" i="3" s="1"/>
  <c r="AM1547" i="3"/>
  <c r="AZ1547" i="3" s="1"/>
  <c r="CE1547" i="3"/>
  <c r="CM1547" i="3" s="1"/>
  <c r="AM1542" i="3"/>
  <c r="AZ1542" i="3" s="1"/>
  <c r="CE1542" i="3"/>
  <c r="CM1542" i="3" s="1"/>
  <c r="AM1536" i="3"/>
  <c r="AZ1536" i="3" s="1"/>
  <c r="CD1536" i="3"/>
  <c r="CL1536" i="3" s="1"/>
  <c r="AM1530" i="3"/>
  <c r="AZ1530" i="3" s="1"/>
  <c r="CC1530" i="3"/>
  <c r="CK1530" i="3" s="1"/>
  <c r="AM1522" i="3"/>
  <c r="AZ1522" i="3" s="1"/>
  <c r="CE1522" i="3"/>
  <c r="CM1522" i="3" s="1"/>
  <c r="AM1515" i="3"/>
  <c r="AZ1515" i="3" s="1"/>
  <c r="CC1515" i="3"/>
  <c r="CK1515" i="3" s="1"/>
  <c r="AM1510" i="3"/>
  <c r="AZ1510" i="3" s="1"/>
  <c r="CC1510" i="3"/>
  <c r="CK1510" i="3" s="1"/>
  <c r="AM1504" i="3"/>
  <c r="AZ1504" i="3" s="1"/>
  <c r="CB1504" i="3"/>
  <c r="CJ1504" i="3" s="1"/>
  <c r="AM1499" i="3"/>
  <c r="AZ1499" i="3" s="1"/>
  <c r="CB1499" i="3"/>
  <c r="CJ1499" i="3" s="1"/>
  <c r="AM1492" i="3"/>
  <c r="AZ1492" i="3" s="1"/>
  <c r="CE1492" i="3"/>
  <c r="CM1492" i="3" s="1"/>
  <c r="AM1486" i="3"/>
  <c r="AZ1486" i="3" s="1"/>
  <c r="CD1486" i="3"/>
  <c r="CL1486" i="3" s="1"/>
  <c r="AM1480" i="3"/>
  <c r="AZ1480" i="3" s="1"/>
  <c r="CC1480" i="3"/>
  <c r="CK1480" i="3" s="1"/>
  <c r="AM1475" i="3"/>
  <c r="AZ1475" i="3" s="1"/>
  <c r="CC1475" i="3"/>
  <c r="CK1475" i="3" s="1"/>
  <c r="AM1470" i="3"/>
  <c r="AZ1470" i="3" s="1"/>
  <c r="CC1470" i="3"/>
  <c r="CK1470" i="3" s="1"/>
  <c r="AM1464" i="3"/>
  <c r="AZ1464" i="3" s="1"/>
  <c r="CB1464" i="3"/>
  <c r="CJ1464" i="3" s="1"/>
  <c r="AM1457" i="3"/>
  <c r="AZ1457" i="3" s="1"/>
  <c r="CE1457" i="3"/>
  <c r="CM1457" i="3" s="1"/>
  <c r="AM1451" i="3"/>
  <c r="AZ1451" i="3" s="1"/>
  <c r="CD1451" i="3"/>
  <c r="CL1451" i="3" s="1"/>
  <c r="AM1446" i="3"/>
  <c r="AZ1446" i="3" s="1"/>
  <c r="CD1446" i="3"/>
  <c r="CL1446" i="3" s="1"/>
  <c r="AM1440" i="3"/>
  <c r="AZ1440" i="3" s="1"/>
  <c r="CC1440" i="3"/>
  <c r="CK1440" i="3" s="1"/>
  <c r="AM1434" i="3"/>
  <c r="AZ1434" i="3" s="1"/>
  <c r="CB1434" i="3"/>
  <c r="CJ1434" i="3" s="1"/>
  <c r="AM1427" i="3"/>
  <c r="AZ1427" i="3" s="1"/>
  <c r="CE1427" i="3"/>
  <c r="CM1427" i="3" s="1"/>
  <c r="AM1422" i="3"/>
  <c r="AZ1422" i="3" s="1"/>
  <c r="CE1422" i="3"/>
  <c r="CM1422" i="3" s="1"/>
  <c r="AM1417" i="3"/>
  <c r="AZ1417" i="3" s="1"/>
  <c r="CE1417" i="3"/>
  <c r="CM1417" i="3" s="1"/>
  <c r="AM1411" i="3"/>
  <c r="AZ1411" i="3" s="1"/>
  <c r="CD1411" i="3"/>
  <c r="CL1411" i="3" s="1"/>
  <c r="AM1404" i="3"/>
  <c r="AZ1404" i="3" s="1"/>
  <c r="CB1404" i="3"/>
  <c r="CJ1404" i="3" s="1"/>
  <c r="AM1399" i="3"/>
  <c r="AZ1399" i="3" s="1"/>
  <c r="CB1399" i="3"/>
  <c r="CJ1399" i="3" s="1"/>
  <c r="AM1392" i="3"/>
  <c r="AZ1392" i="3" s="1"/>
  <c r="CE1392" i="3"/>
  <c r="CM1392" i="3" s="1"/>
  <c r="AM1387" i="3"/>
  <c r="AZ1387" i="3" s="1"/>
  <c r="CE1387" i="3"/>
  <c r="CM1387" i="3" s="1"/>
  <c r="AM1382" i="3"/>
  <c r="AZ1382" i="3" s="1"/>
  <c r="CE1382" i="3"/>
  <c r="CM1382" i="3" s="1"/>
  <c r="AM1376" i="3"/>
  <c r="AZ1376" i="3" s="1"/>
  <c r="CD1376" i="3"/>
  <c r="CL1376" i="3" s="1"/>
  <c r="AM1371" i="3"/>
  <c r="AZ1371" i="3" s="1"/>
  <c r="CD1371" i="3"/>
  <c r="CL1371" i="3" s="1"/>
  <c r="AM1366" i="3"/>
  <c r="AZ1366" i="3" s="1"/>
  <c r="CD1366" i="3"/>
  <c r="CL1366" i="3" s="1"/>
  <c r="AM1361" i="3"/>
  <c r="AZ1361" i="3" s="1"/>
  <c r="CD1361" i="3"/>
  <c r="CL1361" i="3" s="1"/>
  <c r="AM1356" i="3"/>
  <c r="AZ1356" i="3" s="1"/>
  <c r="CD1356" i="3"/>
  <c r="CL1356" i="3" s="1"/>
  <c r="AM1351" i="3"/>
  <c r="AZ1351" i="3" s="1"/>
  <c r="CD1351" i="3"/>
  <c r="CL1351" i="3" s="1"/>
  <c r="AM1347" i="3"/>
  <c r="AZ1347" i="3" s="1"/>
  <c r="CE1347" i="3"/>
  <c r="CM1347" i="3" s="1"/>
  <c r="AM1342" i="3"/>
  <c r="AZ1342" i="3" s="1"/>
  <c r="CE1342" i="3"/>
  <c r="CM1342" i="3" s="1"/>
  <c r="AM1336" i="3"/>
  <c r="AZ1336" i="3" s="1"/>
  <c r="CD1336" i="3"/>
  <c r="CL1336" i="3" s="1"/>
  <c r="AM1331" i="3"/>
  <c r="AZ1331" i="3" s="1"/>
  <c r="CD1331" i="3"/>
  <c r="CL1331" i="3" s="1"/>
  <c r="AM1325" i="3"/>
  <c r="AZ1325" i="3" s="1"/>
  <c r="CC1325" i="3"/>
  <c r="CK1325" i="3" s="1"/>
  <c r="AM1319" i="3"/>
  <c r="AZ1319" i="3" s="1"/>
  <c r="CB1319" i="3"/>
  <c r="CJ1319" i="3" s="1"/>
  <c r="AM1314" i="3"/>
  <c r="AZ1314" i="3" s="1"/>
  <c r="CB1314" i="3"/>
  <c r="CJ1314" i="3" s="1"/>
  <c r="AM1307" i="3"/>
  <c r="AZ1307" i="3" s="1"/>
  <c r="CE1307" i="3"/>
  <c r="CM1307" i="3" s="1"/>
  <c r="AM1302" i="3"/>
  <c r="AZ1302" i="3" s="1"/>
  <c r="CE1302" i="3"/>
  <c r="CM1302" i="3" s="1"/>
  <c r="AM1297" i="3"/>
  <c r="AZ1297" i="3" s="1"/>
  <c r="CE1297" i="3"/>
  <c r="CM1297" i="3" s="1"/>
  <c r="AM1292" i="3"/>
  <c r="AZ1292" i="3" s="1"/>
  <c r="CE1292" i="3"/>
  <c r="CM1292" i="3" s="1"/>
  <c r="AM1287" i="3"/>
  <c r="AZ1287" i="3" s="1"/>
  <c r="CE1287" i="3"/>
  <c r="CM1287" i="3" s="1"/>
  <c r="AM1282" i="3"/>
  <c r="AZ1282" i="3" s="1"/>
  <c r="CE1282" i="3"/>
  <c r="CM1282" i="3" s="1"/>
  <c r="AM1277" i="3"/>
  <c r="AZ1277" i="3" s="1"/>
  <c r="CE1277" i="3"/>
  <c r="CM1277" i="3" s="1"/>
  <c r="AM1272" i="3"/>
  <c r="AZ1272" i="3" s="1"/>
  <c r="CE1272" i="3"/>
  <c r="CM1272" i="3" s="1"/>
  <c r="AM1267" i="3"/>
  <c r="AZ1267" i="3" s="1"/>
  <c r="CE1267" i="3"/>
  <c r="CM1267" i="3" s="1"/>
  <c r="AM1262" i="3"/>
  <c r="AZ1262" i="3" s="1"/>
  <c r="CE1262" i="3"/>
  <c r="CM1262" i="3" s="1"/>
  <c r="AM1252" i="3"/>
  <c r="AZ1252" i="3" s="1"/>
  <c r="CE1252" i="3"/>
  <c r="CM1252" i="3" s="1"/>
  <c r="AM1246" i="3"/>
  <c r="AZ1246" i="3" s="1"/>
  <c r="CD1246" i="3"/>
  <c r="CL1246" i="3" s="1"/>
  <c r="AM1241" i="3"/>
  <c r="AZ1241" i="3" s="1"/>
  <c r="CD1241" i="3"/>
  <c r="CL1241" i="3" s="1"/>
  <c r="AM1236" i="3"/>
  <c r="AZ1236" i="3" s="1"/>
  <c r="CD1236" i="3"/>
  <c r="CL1236" i="3" s="1"/>
  <c r="AM1231" i="3"/>
  <c r="AZ1231" i="3" s="1"/>
  <c r="CD1231" i="3"/>
  <c r="CL1231" i="3" s="1"/>
  <c r="AM1226" i="3"/>
  <c r="AZ1226" i="3" s="1"/>
  <c r="CD1226" i="3"/>
  <c r="CL1226" i="3" s="1"/>
  <c r="AM1220" i="3"/>
  <c r="AZ1220" i="3" s="1"/>
  <c r="CC1220" i="3"/>
  <c r="CK1220" i="3" s="1"/>
  <c r="AM1215" i="3"/>
  <c r="AZ1215" i="3" s="1"/>
  <c r="CC1215" i="3"/>
  <c r="CK1215" i="3" s="1"/>
  <c r="AM1210" i="3"/>
  <c r="AZ1210" i="3" s="1"/>
  <c r="CC1210" i="3"/>
  <c r="CK1210" i="3" s="1"/>
  <c r="AM1205" i="3"/>
  <c r="AZ1205" i="3" s="1"/>
  <c r="CC1205" i="3"/>
  <c r="CK1205" i="3" s="1"/>
  <c r="AM1200" i="3"/>
  <c r="AZ1200" i="3" s="1"/>
  <c r="CC1200" i="3"/>
  <c r="CK1200" i="3" s="1"/>
  <c r="AM1195" i="3"/>
  <c r="AZ1195" i="3" s="1"/>
  <c r="CC1195" i="3"/>
  <c r="CK1195" i="3" s="1"/>
  <c r="AM1190" i="3"/>
  <c r="AZ1190" i="3" s="1"/>
  <c r="CC1190" i="3"/>
  <c r="CK1190" i="3" s="1"/>
  <c r="AM1184" i="3"/>
  <c r="AZ1184" i="3" s="1"/>
  <c r="CB1184" i="3"/>
  <c r="CJ1184" i="3" s="1"/>
  <c r="AM1179" i="3"/>
  <c r="AZ1179" i="3" s="1"/>
  <c r="CB1179" i="3"/>
  <c r="CJ1179" i="3" s="1"/>
  <c r="AM1174" i="3"/>
  <c r="AZ1174" i="3" s="1"/>
  <c r="CB1174" i="3"/>
  <c r="CJ1174" i="3" s="1"/>
  <c r="AM1169" i="3"/>
  <c r="AZ1169" i="3" s="1"/>
  <c r="CB1169" i="3"/>
  <c r="CJ1169" i="3" s="1"/>
  <c r="AM1164" i="3"/>
  <c r="AZ1164" i="3" s="1"/>
  <c r="CB1164" i="3"/>
  <c r="CJ1164" i="3" s="1"/>
  <c r="AM1157" i="3"/>
  <c r="AZ1157" i="3" s="1"/>
  <c r="CE1157" i="3"/>
  <c r="CM1157" i="3" s="1"/>
  <c r="AM1151" i="3"/>
  <c r="AZ1151" i="3" s="1"/>
  <c r="CD1151" i="3"/>
  <c r="CL1151" i="3" s="1"/>
  <c r="AM1146" i="3"/>
  <c r="AZ1146" i="3" s="1"/>
  <c r="CD1146" i="3"/>
  <c r="CL1146" i="3" s="1"/>
  <c r="AM1140" i="3"/>
  <c r="AZ1140" i="3" s="1"/>
  <c r="CC1140" i="3"/>
  <c r="CK1140" i="3" s="1"/>
  <c r="AM1132" i="3"/>
  <c r="AZ1132" i="3" s="1"/>
  <c r="CE1132" i="3"/>
  <c r="CM1132" i="3" s="1"/>
  <c r="AM1127" i="3"/>
  <c r="AZ1127" i="3" s="1"/>
  <c r="CE1127" i="3"/>
  <c r="CM1127" i="3" s="1"/>
  <c r="AM1122" i="3"/>
  <c r="AZ1122" i="3" s="1"/>
  <c r="CE1122" i="3"/>
  <c r="CM1122" i="3" s="1"/>
  <c r="AM1116" i="3"/>
  <c r="AZ1116" i="3" s="1"/>
  <c r="CD1116" i="3"/>
  <c r="CL1116" i="3" s="1"/>
  <c r="AM1109" i="3"/>
  <c r="AZ1109" i="3" s="1"/>
  <c r="CB1109" i="3"/>
  <c r="CJ1109" i="3" s="1"/>
  <c r="AM1102" i="3"/>
  <c r="AZ1102" i="3" s="1"/>
  <c r="CE1102" i="3"/>
  <c r="CM1102" i="3" s="1"/>
  <c r="AM1097" i="3"/>
  <c r="AZ1097" i="3" s="1"/>
  <c r="CE1097" i="3"/>
  <c r="CM1097" i="3" s="1"/>
  <c r="AM1092" i="3"/>
  <c r="AZ1092" i="3" s="1"/>
  <c r="CE1092" i="3"/>
  <c r="CM1092" i="3" s="1"/>
  <c r="AM1087" i="3"/>
  <c r="AZ1087" i="3" s="1"/>
  <c r="CE1087" i="3"/>
  <c r="CM1087" i="3" s="1"/>
  <c r="AM1082" i="3"/>
  <c r="AZ1082" i="3" s="1"/>
  <c r="CE1082" i="3"/>
  <c r="CM1082" i="3" s="1"/>
  <c r="AM1077" i="3"/>
  <c r="AZ1077" i="3" s="1"/>
  <c r="CE1077" i="3"/>
  <c r="CM1077" i="3" s="1"/>
  <c r="AM1072" i="3"/>
  <c r="AZ1072" i="3" s="1"/>
  <c r="CE1072" i="3"/>
  <c r="CM1072" i="3" s="1"/>
  <c r="AM1067" i="3"/>
  <c r="AZ1067" i="3" s="1"/>
  <c r="CE1067" i="3"/>
  <c r="CM1067" i="3" s="1"/>
  <c r="AM1057" i="3"/>
  <c r="AZ1057" i="3" s="1"/>
  <c r="CE1057" i="3"/>
  <c r="CM1057" i="3" s="1"/>
  <c r="AM1052" i="3"/>
  <c r="AZ1052" i="3" s="1"/>
  <c r="CE1052" i="3"/>
  <c r="CM1052" i="3" s="1"/>
  <c r="AM1046" i="3"/>
  <c r="AZ1046" i="3" s="1"/>
  <c r="CD1046" i="3"/>
  <c r="CL1046" i="3" s="1"/>
  <c r="AM1041" i="3"/>
  <c r="AZ1041" i="3" s="1"/>
  <c r="CD1041" i="3"/>
  <c r="CL1041" i="3" s="1"/>
  <c r="AM1036" i="3"/>
  <c r="AZ1036" i="3" s="1"/>
  <c r="CD1036" i="3"/>
  <c r="CL1036" i="3" s="1"/>
  <c r="AM1031" i="3"/>
  <c r="AZ1031" i="3" s="1"/>
  <c r="CD1031" i="3"/>
  <c r="CL1031" i="3" s="1"/>
  <c r="AM1026" i="3"/>
  <c r="AZ1026" i="3" s="1"/>
  <c r="CD1026" i="3"/>
  <c r="CL1026" i="3" s="1"/>
  <c r="AM1021" i="3"/>
  <c r="AZ1021" i="3" s="1"/>
  <c r="CD1021" i="3"/>
  <c r="CL1021" i="3" s="1"/>
  <c r="AM1016" i="3"/>
  <c r="AZ1016" i="3" s="1"/>
  <c r="CD1016" i="3"/>
  <c r="CL1016" i="3" s="1"/>
  <c r="AM1011" i="3"/>
  <c r="AZ1011" i="3" s="1"/>
  <c r="CD1011" i="3"/>
  <c r="CL1011" i="3" s="1"/>
  <c r="AM1006" i="3"/>
  <c r="AZ1006" i="3" s="1"/>
  <c r="CD1006" i="3"/>
  <c r="CL1006" i="3" s="1"/>
  <c r="AM1001" i="3"/>
  <c r="AZ1001" i="3" s="1"/>
  <c r="CD1001" i="3"/>
  <c r="CL1001" i="3" s="1"/>
  <c r="AM996" i="3"/>
  <c r="AZ996" i="3" s="1"/>
  <c r="CD996" i="3"/>
  <c r="CL996" i="3" s="1"/>
  <c r="AM990" i="3"/>
  <c r="AZ990" i="3" s="1"/>
  <c r="CC990" i="3"/>
  <c r="CK990" i="3" s="1"/>
  <c r="AM982" i="3"/>
  <c r="AZ982" i="3" s="1"/>
  <c r="CE982" i="3"/>
  <c r="CM982" i="3" s="1"/>
  <c r="AM976" i="3"/>
  <c r="AZ976" i="3" s="1"/>
  <c r="CD976" i="3"/>
  <c r="CL976" i="3" s="1"/>
  <c r="AM971" i="3"/>
  <c r="AZ971" i="3" s="1"/>
  <c r="CD971" i="3"/>
  <c r="CL971" i="3" s="1"/>
  <c r="AM965" i="3"/>
  <c r="AZ965" i="3" s="1"/>
  <c r="CC965" i="3"/>
  <c r="CK965" i="3" s="1"/>
  <c r="AM960" i="3"/>
  <c r="AZ960" i="3" s="1"/>
  <c r="CC960" i="3"/>
  <c r="CK960" i="3" s="1"/>
  <c r="AM952" i="3"/>
  <c r="AZ952" i="3" s="1"/>
  <c r="CE952" i="3"/>
  <c r="CM952" i="3" s="1"/>
  <c r="AM947" i="3"/>
  <c r="AZ947" i="3" s="1"/>
  <c r="CE947" i="3"/>
  <c r="CM947" i="3" s="1"/>
  <c r="AM941" i="3"/>
  <c r="AZ941" i="3" s="1"/>
  <c r="CD941" i="3"/>
  <c r="CL941" i="3" s="1"/>
  <c r="AM936" i="3"/>
  <c r="AZ936" i="3" s="1"/>
  <c r="CD936" i="3"/>
  <c r="CL936" i="3" s="1"/>
  <c r="AM931" i="3"/>
  <c r="AZ931" i="3" s="1"/>
  <c r="CD931" i="3"/>
  <c r="CL931" i="3" s="1"/>
  <c r="AM925" i="3"/>
  <c r="AZ925" i="3" s="1"/>
  <c r="CC925" i="3"/>
  <c r="CK925" i="3" s="1"/>
  <c r="AM919" i="3"/>
  <c r="AZ919" i="3" s="1"/>
  <c r="CB919" i="3"/>
  <c r="CJ919" i="3" s="1"/>
  <c r="AM912" i="3"/>
  <c r="AZ912" i="3" s="1"/>
  <c r="CE912" i="3"/>
  <c r="CM912" i="3" s="1"/>
  <c r="AM907" i="3"/>
  <c r="AZ907" i="3" s="1"/>
  <c r="CE907" i="3"/>
  <c r="CM907" i="3" s="1"/>
  <c r="AM901" i="3"/>
  <c r="AZ901" i="3" s="1"/>
  <c r="CD901" i="3"/>
  <c r="CL901" i="3" s="1"/>
  <c r="AM895" i="3"/>
  <c r="AZ895" i="3" s="1"/>
  <c r="CC895" i="3"/>
  <c r="CK895" i="3" s="1"/>
  <c r="AM890" i="3"/>
  <c r="AZ890" i="3" s="1"/>
  <c r="CC890" i="3"/>
  <c r="CK890" i="3" s="1"/>
  <c r="AM885" i="3"/>
  <c r="AZ885" i="3" s="1"/>
  <c r="CC885" i="3"/>
  <c r="CK885" i="3" s="1"/>
  <c r="AM879" i="3"/>
  <c r="AZ879" i="3" s="1"/>
  <c r="CB879" i="3"/>
  <c r="CJ879" i="3" s="1"/>
  <c r="AM874" i="3"/>
  <c r="AZ874" i="3" s="1"/>
  <c r="CB874" i="3"/>
  <c r="CJ874" i="3" s="1"/>
  <c r="AM867" i="3"/>
  <c r="AZ867" i="3" s="1"/>
  <c r="CE867" i="3"/>
  <c r="CM867" i="3" s="1"/>
  <c r="AM861" i="3"/>
  <c r="AZ861" i="3" s="1"/>
  <c r="CD861" i="3"/>
  <c r="CL861" i="3" s="1"/>
  <c r="AM856" i="3"/>
  <c r="AZ856" i="3" s="1"/>
  <c r="CD856" i="3"/>
  <c r="CL856" i="3" s="1"/>
  <c r="AM851" i="3"/>
  <c r="AZ851" i="3" s="1"/>
  <c r="CD851" i="3"/>
  <c r="CL851" i="3" s="1"/>
  <c r="AM845" i="3"/>
  <c r="AZ845" i="3" s="1"/>
  <c r="CC845" i="3"/>
  <c r="CK845" i="3" s="1"/>
  <c r="AM839" i="3"/>
  <c r="AZ839" i="3" s="1"/>
  <c r="CB839" i="3"/>
  <c r="CJ839" i="3" s="1"/>
  <c r="AM832" i="3"/>
  <c r="AZ832" i="3" s="1"/>
  <c r="CE832" i="3"/>
  <c r="CM832" i="3" s="1"/>
  <c r="AM827" i="3"/>
  <c r="AZ827" i="3" s="1"/>
  <c r="CE827" i="3"/>
  <c r="CM827" i="3" s="1"/>
  <c r="AM822" i="3"/>
  <c r="AZ822" i="3" s="1"/>
  <c r="CE822" i="3"/>
  <c r="CM822" i="3" s="1"/>
  <c r="AM816" i="3"/>
  <c r="AZ816" i="3" s="1"/>
  <c r="CD816" i="3"/>
  <c r="CL816" i="3" s="1"/>
  <c r="AM811" i="3"/>
  <c r="AZ811" i="3" s="1"/>
  <c r="CD811" i="3"/>
  <c r="CL811" i="3" s="1"/>
  <c r="AM806" i="3"/>
  <c r="AZ806" i="3" s="1"/>
  <c r="CD806" i="3"/>
  <c r="CL806" i="3" s="1"/>
  <c r="AM801" i="3"/>
  <c r="AZ801" i="3" s="1"/>
  <c r="CD801" i="3"/>
  <c r="CL801" i="3" s="1"/>
  <c r="AM795" i="3"/>
  <c r="AZ795" i="3" s="1"/>
  <c r="CC795" i="3"/>
  <c r="CK795" i="3" s="1"/>
  <c r="AM790" i="3"/>
  <c r="AZ790" i="3" s="1"/>
  <c r="CC790" i="3"/>
  <c r="CK790" i="3" s="1"/>
  <c r="AM785" i="3"/>
  <c r="AZ785" i="3" s="1"/>
  <c r="CC785" i="3"/>
  <c r="CK785" i="3" s="1"/>
  <c r="AM780" i="3"/>
  <c r="AZ780" i="3" s="1"/>
  <c r="CC780" i="3"/>
  <c r="CK780" i="3" s="1"/>
  <c r="AM775" i="3"/>
  <c r="AZ775" i="3" s="1"/>
  <c r="CC775" i="3"/>
  <c r="CK775" i="3" s="1"/>
  <c r="AM770" i="3"/>
  <c r="AZ770" i="3" s="1"/>
  <c r="CC770" i="3"/>
  <c r="CK770" i="3" s="1"/>
  <c r="AM762" i="3"/>
  <c r="AZ762" i="3" s="1"/>
  <c r="CE762" i="3"/>
  <c r="CM762" i="3" s="1"/>
  <c r="AM757" i="3"/>
  <c r="AZ757" i="3" s="1"/>
  <c r="CE757" i="3"/>
  <c r="CM757" i="3" s="1"/>
  <c r="AM752" i="3"/>
  <c r="AZ752" i="3" s="1"/>
  <c r="CE752" i="3"/>
  <c r="CM752" i="3" s="1"/>
  <c r="AM747" i="3"/>
  <c r="AZ747" i="3" s="1"/>
  <c r="CE747" i="3"/>
  <c r="CM747" i="3" s="1"/>
  <c r="AM742" i="3"/>
  <c r="AZ742" i="3" s="1"/>
  <c r="CE742" i="3"/>
  <c r="CM742" i="3" s="1"/>
  <c r="AM736" i="3"/>
  <c r="AZ736" i="3" s="1"/>
  <c r="CD736" i="3"/>
  <c r="CL736" i="3" s="1"/>
  <c r="AM731" i="3"/>
  <c r="AZ731" i="3" s="1"/>
  <c r="CD731" i="3"/>
  <c r="CL731" i="3" s="1"/>
  <c r="AM725" i="3"/>
  <c r="AZ725" i="3" s="1"/>
  <c r="CC725" i="3"/>
  <c r="CK725" i="3" s="1"/>
  <c r="AM720" i="3"/>
  <c r="AZ720" i="3" s="1"/>
  <c r="CC720" i="3"/>
  <c r="CK720" i="3" s="1"/>
  <c r="AM714" i="3"/>
  <c r="AZ714" i="3" s="1"/>
  <c r="CB714" i="3"/>
  <c r="CJ714" i="3" s="1"/>
  <c r="AM709" i="3"/>
  <c r="AZ709" i="3" s="1"/>
  <c r="CB709" i="3"/>
  <c r="CJ709" i="3" s="1"/>
  <c r="AM704" i="3"/>
  <c r="AZ704" i="3" s="1"/>
  <c r="CB704" i="3"/>
  <c r="CJ704" i="3" s="1"/>
  <c r="AM697" i="3"/>
  <c r="AZ697" i="3" s="1"/>
  <c r="CE697" i="3"/>
  <c r="CM697" i="3" s="1"/>
  <c r="AM692" i="3"/>
  <c r="AZ692" i="3" s="1"/>
  <c r="CE692" i="3"/>
  <c r="CM692" i="3" s="1"/>
  <c r="AM686" i="3"/>
  <c r="AZ686" i="3" s="1"/>
  <c r="CD686" i="3"/>
  <c r="CL686" i="3" s="1"/>
  <c r="AM680" i="3"/>
  <c r="AZ680" i="3" s="1"/>
  <c r="CC680" i="3"/>
  <c r="CK680" i="3" s="1"/>
  <c r="AM671" i="3"/>
  <c r="AZ671" i="3" s="1"/>
  <c r="CD671" i="3"/>
  <c r="CL671" i="3" s="1"/>
  <c r="AM666" i="3"/>
  <c r="AZ666" i="3" s="1"/>
  <c r="CD666" i="3"/>
  <c r="CL666" i="3" s="1"/>
  <c r="AM660" i="3"/>
  <c r="AZ660" i="3" s="1"/>
  <c r="CC660" i="3"/>
  <c r="CK660" i="3" s="1"/>
  <c r="AM652" i="3"/>
  <c r="AZ652" i="3" s="1"/>
  <c r="CE652" i="3"/>
  <c r="CM652" i="3" s="1"/>
  <c r="AM646" i="3"/>
  <c r="AZ646" i="3" s="1"/>
  <c r="CD646" i="3"/>
  <c r="CL646" i="3" s="1"/>
  <c r="AM640" i="3"/>
  <c r="AZ640" i="3" s="1"/>
  <c r="CC640" i="3"/>
  <c r="CK640" i="3" s="1"/>
  <c r="AM632" i="3"/>
  <c r="AZ632" i="3" s="1"/>
  <c r="CE632" i="3"/>
  <c r="CM632" i="3" s="1"/>
  <c r="AM626" i="3"/>
  <c r="AZ626" i="3" s="1"/>
  <c r="CD626" i="3"/>
  <c r="CL626" i="3" s="1"/>
  <c r="AM621" i="3"/>
  <c r="AZ621" i="3" s="1"/>
  <c r="CD621" i="3"/>
  <c r="CL621" i="3" s="1"/>
  <c r="AM616" i="3"/>
  <c r="AZ616" i="3" s="1"/>
  <c r="CD616" i="3"/>
  <c r="CL616" i="3" s="1"/>
  <c r="AM611" i="3"/>
  <c r="AZ611" i="3" s="1"/>
  <c r="CD611" i="3"/>
  <c r="CL611" i="3" s="1"/>
  <c r="AM605" i="3"/>
  <c r="AZ605" i="3" s="1"/>
  <c r="CC605" i="3"/>
  <c r="CK605" i="3" s="1"/>
  <c r="AM597" i="3"/>
  <c r="AZ597" i="3" s="1"/>
  <c r="CE597" i="3"/>
  <c r="CM597" i="3" s="1"/>
  <c r="AM591" i="3"/>
  <c r="AZ591" i="3" s="1"/>
  <c r="CD591" i="3"/>
  <c r="CL591" i="3" s="1"/>
  <c r="AM586" i="3"/>
  <c r="AZ586" i="3" s="1"/>
  <c r="CD586" i="3"/>
  <c r="CL586" i="3" s="1"/>
  <c r="AM580" i="3"/>
  <c r="AZ580" i="3" s="1"/>
  <c r="CC580" i="3"/>
  <c r="CK580" i="3" s="1"/>
  <c r="AM574" i="3"/>
  <c r="AZ574" i="3" s="1"/>
  <c r="CB574" i="3"/>
  <c r="CJ574" i="3" s="1"/>
  <c r="AM567" i="3"/>
  <c r="AZ567" i="3" s="1"/>
  <c r="CE567" i="3"/>
  <c r="CM567" i="3" s="1"/>
  <c r="AM561" i="3"/>
  <c r="AZ561" i="3" s="1"/>
  <c r="CD561" i="3"/>
  <c r="CL561" i="3" s="1"/>
  <c r="AM555" i="3"/>
  <c r="AZ555" i="3" s="1"/>
  <c r="CC555" i="3"/>
  <c r="CK555" i="3" s="1"/>
  <c r="AM550" i="3"/>
  <c r="AZ550" i="3" s="1"/>
  <c r="CC550" i="3"/>
  <c r="CK550" i="3" s="1"/>
  <c r="AM542" i="3"/>
  <c r="AZ542" i="3" s="1"/>
  <c r="CE542" i="3"/>
  <c r="CM542" i="3" s="1"/>
  <c r="AM536" i="3"/>
  <c r="AZ536" i="3" s="1"/>
  <c r="CD536" i="3"/>
  <c r="CL536" i="3" s="1"/>
  <c r="AM530" i="3"/>
  <c r="AZ530" i="3" s="1"/>
  <c r="CC530" i="3"/>
  <c r="CK530" i="3" s="1"/>
  <c r="AM522" i="3"/>
  <c r="AZ522" i="3" s="1"/>
  <c r="CE522" i="3"/>
  <c r="CM522" i="3" s="1"/>
  <c r="AM516" i="3"/>
  <c r="AZ516" i="3" s="1"/>
  <c r="CD516" i="3"/>
  <c r="CL516" i="3" s="1"/>
  <c r="AM511" i="3"/>
  <c r="AZ511" i="3" s="1"/>
  <c r="CD511" i="3"/>
  <c r="CL511" i="3" s="1"/>
  <c r="AM505" i="3"/>
  <c r="AZ505" i="3" s="1"/>
  <c r="CC505" i="3"/>
  <c r="CK505" i="3" s="1"/>
  <c r="AM497" i="3"/>
  <c r="AZ497" i="3" s="1"/>
  <c r="CE497" i="3"/>
  <c r="CM497" i="3" s="1"/>
  <c r="AM492" i="3"/>
  <c r="AZ492" i="3" s="1"/>
  <c r="CE492" i="3"/>
  <c r="CM492" i="3" s="1"/>
  <c r="AM486" i="3"/>
  <c r="AZ486" i="3" s="1"/>
  <c r="CD486" i="3"/>
  <c r="CL486" i="3" s="1"/>
  <c r="AM480" i="3"/>
  <c r="AZ480" i="3" s="1"/>
  <c r="CC480" i="3"/>
  <c r="CK480" i="3" s="1"/>
  <c r="AM475" i="3"/>
  <c r="AZ475" i="3" s="1"/>
  <c r="CC475" i="3"/>
  <c r="CK475" i="3" s="1"/>
  <c r="AM467" i="3"/>
  <c r="AZ467" i="3" s="1"/>
  <c r="CE467" i="3"/>
  <c r="CM467" i="3" s="1"/>
  <c r="AM462" i="3"/>
  <c r="AZ462" i="3" s="1"/>
  <c r="CE462" i="3"/>
  <c r="CM462" i="3" s="1"/>
  <c r="AM457" i="3"/>
  <c r="AZ457" i="3" s="1"/>
  <c r="CE457" i="3"/>
  <c r="CM457" i="3" s="1"/>
  <c r="AM451" i="3"/>
  <c r="AZ451" i="3" s="1"/>
  <c r="CD451" i="3"/>
  <c r="CL451" i="3" s="1"/>
  <c r="AM445" i="3"/>
  <c r="AZ445" i="3" s="1"/>
  <c r="CC445" i="3"/>
  <c r="CK445" i="3" s="1"/>
  <c r="AM437" i="3"/>
  <c r="AZ437" i="3" s="1"/>
  <c r="CE437" i="3"/>
  <c r="CM437" i="3" s="1"/>
  <c r="AM432" i="3"/>
  <c r="AZ432" i="3" s="1"/>
  <c r="CE432" i="3"/>
  <c r="CM432" i="3" s="1"/>
  <c r="AM427" i="3"/>
  <c r="AZ427" i="3" s="1"/>
  <c r="CE427" i="3"/>
  <c r="CM427" i="3" s="1"/>
  <c r="AM422" i="3"/>
  <c r="AZ422" i="3" s="1"/>
  <c r="CE422" i="3"/>
  <c r="CM422" i="3" s="1"/>
  <c r="AM416" i="3"/>
  <c r="AZ416" i="3" s="1"/>
  <c r="CD416" i="3"/>
  <c r="CL416" i="3" s="1"/>
  <c r="AM411" i="3"/>
  <c r="AZ411" i="3" s="1"/>
  <c r="CD411" i="3"/>
  <c r="CL411" i="3" s="1"/>
  <c r="AM405" i="3"/>
  <c r="AZ405" i="3" s="1"/>
  <c r="CC405" i="3"/>
  <c r="CK405" i="3" s="1"/>
  <c r="AM397" i="3"/>
  <c r="AZ397" i="3" s="1"/>
  <c r="CE397" i="3"/>
  <c r="CM397" i="3" s="1"/>
  <c r="AM391" i="3"/>
  <c r="AZ391" i="3" s="1"/>
  <c r="CD391" i="3"/>
  <c r="CL391" i="3" s="1"/>
  <c r="AM385" i="3"/>
  <c r="AZ385" i="3" s="1"/>
  <c r="CC385" i="3"/>
  <c r="CK385" i="3" s="1"/>
  <c r="AM380" i="3"/>
  <c r="AZ380" i="3" s="1"/>
  <c r="CC380" i="3"/>
  <c r="CK380" i="3" s="1"/>
  <c r="AM375" i="3"/>
  <c r="AZ375" i="3" s="1"/>
  <c r="CC375" i="3"/>
  <c r="CK375" i="3" s="1"/>
  <c r="AM370" i="3"/>
  <c r="AZ370" i="3" s="1"/>
  <c r="CC370" i="3"/>
  <c r="CK370" i="3" s="1"/>
  <c r="AM365" i="3"/>
  <c r="AZ365" i="3" s="1"/>
  <c r="CC365" i="3"/>
  <c r="CK365" i="3" s="1"/>
  <c r="AM359" i="3"/>
  <c r="AZ359" i="3" s="1"/>
  <c r="CB359" i="3"/>
  <c r="CJ359" i="3" s="1"/>
  <c r="AM352" i="3"/>
  <c r="AZ352" i="3" s="1"/>
  <c r="CE352" i="3"/>
  <c r="CM352" i="3" s="1"/>
  <c r="AM346" i="3"/>
  <c r="AZ346" i="3" s="1"/>
  <c r="CD346" i="3"/>
  <c r="CL346" i="3" s="1"/>
  <c r="AM340" i="3"/>
  <c r="AZ340" i="3" s="1"/>
  <c r="CC340" i="3"/>
  <c r="CK340" i="3" s="1"/>
  <c r="AM335" i="3"/>
  <c r="AZ335" i="3" s="1"/>
  <c r="CC335" i="3"/>
  <c r="CK335" i="3" s="1"/>
  <c r="AM330" i="3"/>
  <c r="AZ330" i="3" s="1"/>
  <c r="CC330" i="3"/>
  <c r="CK330" i="3" s="1"/>
  <c r="AM325" i="3"/>
  <c r="AZ325" i="3" s="1"/>
  <c r="CC325" i="3"/>
  <c r="CK325" i="3" s="1"/>
  <c r="AM320" i="3"/>
  <c r="AZ320" i="3" s="1"/>
  <c r="CC320" i="3"/>
  <c r="CK320" i="3" s="1"/>
  <c r="AM315" i="3"/>
  <c r="AZ315" i="3" s="1"/>
  <c r="CC315" i="3"/>
  <c r="CK315" i="3" s="1"/>
  <c r="AM309" i="3"/>
  <c r="AZ309" i="3" s="1"/>
  <c r="CB309" i="3"/>
  <c r="CJ309" i="3" s="1"/>
  <c r="AM301" i="3"/>
  <c r="AZ301" i="3" s="1"/>
  <c r="CD301" i="3"/>
  <c r="CL301" i="3" s="1"/>
  <c r="AM296" i="3"/>
  <c r="AZ296" i="3" s="1"/>
  <c r="CD296" i="3"/>
  <c r="CL296" i="3" s="1"/>
  <c r="AM291" i="3"/>
  <c r="AZ291" i="3" s="1"/>
  <c r="CD291" i="3"/>
  <c r="CL291" i="3" s="1"/>
  <c r="AM285" i="3"/>
  <c r="AZ285" i="3" s="1"/>
  <c r="CC285" i="3"/>
  <c r="CK285" i="3" s="1"/>
  <c r="AM280" i="3"/>
  <c r="AZ280" i="3" s="1"/>
  <c r="CC280" i="3"/>
  <c r="CK280" i="3" s="1"/>
  <c r="AM272" i="3"/>
  <c r="AZ272" i="3" s="1"/>
  <c r="CE272" i="3"/>
  <c r="CM272" i="3" s="1"/>
  <c r="AM266" i="3"/>
  <c r="AZ266" i="3" s="1"/>
  <c r="CD266" i="3"/>
  <c r="CL266" i="3" s="1"/>
  <c r="AM260" i="3"/>
  <c r="AZ260" i="3" s="1"/>
  <c r="CC260" i="3"/>
  <c r="CK260" i="3" s="1"/>
  <c r="AM254" i="3"/>
  <c r="AZ254" i="3" s="1"/>
  <c r="CB254" i="3"/>
  <c r="CJ254" i="3" s="1"/>
  <c r="AM247" i="3"/>
  <c r="AZ247" i="3" s="1"/>
  <c r="CE247" i="3"/>
  <c r="CM247" i="3" s="1"/>
  <c r="AM242" i="3"/>
  <c r="AZ242" i="3" s="1"/>
  <c r="CE242" i="3"/>
  <c r="CM242" i="3" s="1"/>
  <c r="AM236" i="3"/>
  <c r="AZ236" i="3" s="1"/>
  <c r="CD236" i="3"/>
  <c r="CL236" i="3" s="1"/>
  <c r="AM230" i="3"/>
  <c r="AZ230" i="3" s="1"/>
  <c r="CC230" i="3"/>
  <c r="CK230" i="3" s="1"/>
  <c r="AM222" i="3"/>
  <c r="AZ222" i="3" s="1"/>
  <c r="CE222" i="3"/>
  <c r="CM222" i="3" s="1"/>
  <c r="AM216" i="3"/>
  <c r="AZ216" i="3" s="1"/>
  <c r="CD216" i="3"/>
  <c r="CL216" i="3" s="1"/>
  <c r="AM210" i="3"/>
  <c r="AZ210" i="3" s="1"/>
  <c r="CC210" i="3"/>
  <c r="CK210" i="3" s="1"/>
  <c r="AM202" i="3"/>
  <c r="AZ202" i="3" s="1"/>
  <c r="CE202" i="3"/>
  <c r="CM202" i="3" s="1"/>
  <c r="AM196" i="3"/>
  <c r="AZ196" i="3" s="1"/>
  <c r="CD196" i="3"/>
  <c r="CL196" i="3" s="1"/>
  <c r="AM190" i="3"/>
  <c r="AZ190" i="3" s="1"/>
  <c r="CC190" i="3"/>
  <c r="CK190" i="3" s="1"/>
  <c r="AM182" i="3"/>
  <c r="AZ182" i="3" s="1"/>
  <c r="CE182" i="3"/>
  <c r="CM182" i="3" s="1"/>
  <c r="AM176" i="3"/>
  <c r="AZ176" i="3" s="1"/>
  <c r="CD176" i="3"/>
  <c r="CL176" i="3" s="1"/>
  <c r="AM170" i="3"/>
  <c r="AZ170" i="3" s="1"/>
  <c r="CC170" i="3"/>
  <c r="CK170" i="3" s="1"/>
  <c r="AM162" i="3"/>
  <c r="AZ162" i="3" s="1"/>
  <c r="CE162" i="3"/>
  <c r="CM162" i="3" s="1"/>
  <c r="AM156" i="3"/>
  <c r="AZ156" i="3" s="1"/>
  <c r="CD156" i="3"/>
  <c r="CL156" i="3" s="1"/>
  <c r="AM151" i="3"/>
  <c r="AZ151" i="3" s="1"/>
  <c r="CD151" i="3"/>
  <c r="CL151" i="3" s="1"/>
  <c r="AM145" i="3"/>
  <c r="AZ145" i="3" s="1"/>
  <c r="CC145" i="3"/>
  <c r="CK145" i="3" s="1"/>
  <c r="AM139" i="3"/>
  <c r="AZ139" i="3" s="1"/>
  <c r="CB139" i="3"/>
  <c r="CJ139" i="3" s="1"/>
  <c r="AM132" i="3"/>
  <c r="AZ132" i="3" s="1"/>
  <c r="CE132" i="3"/>
  <c r="CM132" i="3" s="1"/>
  <c r="AM126" i="3"/>
  <c r="AZ126" i="3" s="1"/>
  <c r="CD126" i="3"/>
  <c r="CL126" i="3" s="1"/>
  <c r="AM120" i="3"/>
  <c r="AZ120" i="3" s="1"/>
  <c r="CC120" i="3"/>
  <c r="CK120" i="3" s="1"/>
  <c r="AM112" i="3"/>
  <c r="AZ112" i="3" s="1"/>
  <c r="CE112" i="3"/>
  <c r="CM112" i="3" s="1"/>
  <c r="AM106" i="3"/>
  <c r="AZ106" i="3" s="1"/>
  <c r="CD106" i="3"/>
  <c r="CL106" i="3" s="1"/>
  <c r="AM100" i="3"/>
  <c r="AZ100" i="3" s="1"/>
  <c r="CC100" i="3"/>
  <c r="CK100" i="3" s="1"/>
  <c r="AM92" i="3"/>
  <c r="AZ92" i="3" s="1"/>
  <c r="CE92" i="3"/>
  <c r="CM92" i="3" s="1"/>
  <c r="AM87" i="3"/>
  <c r="AZ87" i="3" s="1"/>
  <c r="CE87" i="3"/>
  <c r="CM87" i="3" s="1"/>
  <c r="AM81" i="3"/>
  <c r="AZ81" i="3" s="1"/>
  <c r="CD81" i="3"/>
  <c r="CL81" i="3" s="1"/>
  <c r="AM75" i="3"/>
  <c r="AZ75" i="3" s="1"/>
  <c r="CC75" i="3"/>
  <c r="CK75" i="3" s="1"/>
  <c r="AM70" i="3"/>
  <c r="AZ70" i="3" s="1"/>
  <c r="CC70" i="3"/>
  <c r="CK70" i="3" s="1"/>
  <c r="AM65" i="3"/>
  <c r="AZ65" i="3" s="1"/>
  <c r="CC65" i="3"/>
  <c r="CK65" i="3" s="1"/>
  <c r="AM59" i="3"/>
  <c r="AZ59" i="3" s="1"/>
  <c r="CB59" i="3"/>
  <c r="CJ59" i="3" s="1"/>
  <c r="AM52" i="3"/>
  <c r="AZ52" i="3" s="1"/>
  <c r="CE52" i="3"/>
  <c r="CM52" i="3" s="1"/>
  <c r="AM46" i="3"/>
  <c r="AZ46" i="3" s="1"/>
  <c r="CD46" i="3"/>
  <c r="CL46" i="3" s="1"/>
  <c r="AM40" i="3"/>
  <c r="AZ40" i="3" s="1"/>
  <c r="CC40" i="3"/>
  <c r="CK40" i="3" s="1"/>
  <c r="AM34" i="3"/>
  <c r="AZ34" i="3" s="1"/>
  <c r="CB34" i="3"/>
  <c r="CJ34" i="3" s="1"/>
  <c r="AM27" i="3"/>
  <c r="AZ27" i="3" s="1"/>
  <c r="CE27" i="3"/>
  <c r="CM27" i="3" s="1"/>
  <c r="AM21" i="3"/>
  <c r="AZ21" i="3" s="1"/>
  <c r="CD21" i="3"/>
  <c r="CL21" i="3" s="1"/>
  <c r="AM17" i="3"/>
  <c r="AZ17" i="3" s="1"/>
  <c r="CE17" i="3"/>
  <c r="CM17" i="3" s="1"/>
  <c r="AM7" i="3"/>
  <c r="AZ7" i="3" s="1"/>
  <c r="CE7" i="3"/>
  <c r="CM7" i="3" s="1"/>
  <c r="AM2052" i="3"/>
  <c r="AZ2052" i="3" s="1"/>
  <c r="CE2052" i="3"/>
  <c r="CM2052" i="3" s="1"/>
  <c r="AM2047" i="3"/>
  <c r="AZ2047" i="3" s="1"/>
  <c r="CE2047" i="3"/>
  <c r="CM2047" i="3" s="1"/>
  <c r="AM2042" i="3"/>
  <c r="AZ2042" i="3" s="1"/>
  <c r="CE2042" i="3"/>
  <c r="CM2042" i="3" s="1"/>
  <c r="AM2036" i="3"/>
  <c r="AZ2036" i="3" s="1"/>
  <c r="CD2036" i="3"/>
  <c r="CL2036" i="3" s="1"/>
  <c r="AM2031" i="3"/>
  <c r="AZ2031" i="3" s="1"/>
  <c r="CD2031" i="3"/>
  <c r="CL2031" i="3" s="1"/>
  <c r="AM2025" i="3"/>
  <c r="AZ2025" i="3" s="1"/>
  <c r="CC2025" i="3"/>
  <c r="CK2025" i="3" s="1"/>
  <c r="AM2020" i="3"/>
  <c r="AZ2020" i="3" s="1"/>
  <c r="CC2020" i="3"/>
  <c r="CK2020" i="3" s="1"/>
  <c r="AM2012" i="3"/>
  <c r="AZ2012" i="3" s="1"/>
  <c r="CE2012" i="3"/>
  <c r="CM2012" i="3" s="1"/>
  <c r="AM2006" i="3"/>
  <c r="AZ2006" i="3" s="1"/>
  <c r="CD2006" i="3"/>
  <c r="CL2006" i="3" s="1"/>
  <c r="AM2001" i="3"/>
  <c r="AZ2001" i="3" s="1"/>
  <c r="CD2001" i="3"/>
  <c r="CL2001" i="3" s="1"/>
  <c r="AM1995" i="3"/>
  <c r="AZ1995" i="3" s="1"/>
  <c r="CC1995" i="3"/>
  <c r="CK1995" i="3" s="1"/>
  <c r="AM1989" i="3"/>
  <c r="AZ1989" i="3" s="1"/>
  <c r="CB1989" i="3"/>
  <c r="CJ1989" i="3" s="1"/>
  <c r="AM1984" i="3"/>
  <c r="AZ1984" i="3" s="1"/>
  <c r="CB1984" i="3"/>
  <c r="CJ1984" i="3" s="1"/>
  <c r="AM1979" i="3"/>
  <c r="AZ1979" i="3" s="1"/>
  <c r="CB1979" i="3"/>
  <c r="CJ1979" i="3" s="1"/>
  <c r="AM1974" i="3"/>
  <c r="AZ1974" i="3" s="1"/>
  <c r="CB1974" i="3"/>
  <c r="CJ1974" i="3" s="1"/>
  <c r="AM1969" i="3"/>
  <c r="AZ1969" i="3" s="1"/>
  <c r="CB1969" i="3"/>
  <c r="CJ1969" i="3" s="1"/>
  <c r="AM1964" i="3"/>
  <c r="AZ1964" i="3" s="1"/>
  <c r="CB1964" i="3"/>
  <c r="CJ1964" i="3" s="1"/>
  <c r="AM1959" i="3"/>
  <c r="AZ1959" i="3" s="1"/>
  <c r="CB1959" i="3"/>
  <c r="CJ1959" i="3" s="1"/>
  <c r="AM1954" i="3"/>
  <c r="AZ1954" i="3" s="1"/>
  <c r="CB1954" i="3"/>
  <c r="CJ1954" i="3" s="1"/>
  <c r="AM1947" i="3"/>
  <c r="AZ1947" i="3" s="1"/>
  <c r="CE1947" i="3"/>
  <c r="CM1947" i="3" s="1"/>
  <c r="AM1941" i="3"/>
  <c r="AZ1941" i="3" s="1"/>
  <c r="CD1941" i="3"/>
  <c r="CL1941" i="3" s="1"/>
  <c r="AM1936" i="3"/>
  <c r="AZ1936" i="3" s="1"/>
  <c r="CD1936" i="3"/>
  <c r="CL1936" i="3" s="1"/>
  <c r="AM1931" i="3"/>
  <c r="AZ1931" i="3" s="1"/>
  <c r="CD1931" i="3"/>
  <c r="CL1931" i="3" s="1"/>
  <c r="AM1926" i="3"/>
  <c r="AZ1926" i="3" s="1"/>
  <c r="CD1926" i="3"/>
  <c r="CL1926" i="3" s="1"/>
  <c r="AM1921" i="3"/>
  <c r="AZ1921" i="3" s="1"/>
  <c r="CD1921" i="3"/>
  <c r="CL1921" i="3" s="1"/>
  <c r="AM1916" i="3"/>
  <c r="AZ1916" i="3" s="1"/>
  <c r="CD1916" i="3"/>
  <c r="CL1916" i="3" s="1"/>
  <c r="AM1911" i="3"/>
  <c r="AZ1911" i="3" s="1"/>
  <c r="CD1911" i="3"/>
  <c r="CL1911" i="3" s="1"/>
  <c r="AM1905" i="3"/>
  <c r="AZ1905" i="3" s="1"/>
  <c r="CC1905" i="3"/>
  <c r="CK1905" i="3" s="1"/>
  <c r="AM1900" i="3"/>
  <c r="AZ1900" i="3" s="1"/>
  <c r="CC1900" i="3"/>
  <c r="CK1900" i="3" s="1"/>
  <c r="AM1892" i="3"/>
  <c r="AZ1892" i="3" s="1"/>
  <c r="CE1892" i="3"/>
  <c r="CM1892" i="3" s="1"/>
  <c r="AM1886" i="3"/>
  <c r="AZ1886" i="3" s="1"/>
  <c r="CD1886" i="3"/>
  <c r="CL1886" i="3" s="1"/>
  <c r="AM1880" i="3"/>
  <c r="AZ1880" i="3" s="1"/>
  <c r="CC1880" i="3"/>
  <c r="CK1880" i="3" s="1"/>
  <c r="AM1874" i="3"/>
  <c r="AZ1874" i="3" s="1"/>
  <c r="CB1874" i="3"/>
  <c r="CJ1874" i="3" s="1"/>
  <c r="AM1867" i="3"/>
  <c r="AZ1867" i="3" s="1"/>
  <c r="CE1867" i="3"/>
  <c r="CM1867" i="3" s="1"/>
  <c r="AM1862" i="3"/>
  <c r="AZ1862" i="3" s="1"/>
  <c r="CE1862" i="3"/>
  <c r="CM1862" i="3" s="1"/>
  <c r="AM1857" i="3"/>
  <c r="AZ1857" i="3" s="1"/>
  <c r="CE1857" i="3"/>
  <c r="CM1857" i="3" s="1"/>
  <c r="AM1851" i="3"/>
  <c r="AZ1851" i="3" s="1"/>
  <c r="CD1851" i="3"/>
  <c r="CL1851" i="3" s="1"/>
  <c r="AM1845" i="3"/>
  <c r="AZ1845" i="3" s="1"/>
  <c r="CC1845" i="3"/>
  <c r="CK1845" i="3" s="1"/>
  <c r="AM1839" i="3"/>
  <c r="AZ1839" i="3" s="1"/>
  <c r="CB1839" i="3"/>
  <c r="CJ1839" i="3" s="1"/>
  <c r="AM1834" i="3"/>
  <c r="AZ1834" i="3" s="1"/>
  <c r="CB1834" i="3"/>
  <c r="CJ1834" i="3" s="1"/>
  <c r="AM1829" i="3"/>
  <c r="AZ1829" i="3" s="1"/>
  <c r="CB1829" i="3"/>
  <c r="CJ1829" i="3" s="1"/>
  <c r="AM1822" i="3"/>
  <c r="AZ1822" i="3" s="1"/>
  <c r="CE1822" i="3"/>
  <c r="CM1822" i="3" s="1"/>
  <c r="AM1816" i="3"/>
  <c r="AZ1816" i="3" s="1"/>
  <c r="CD1816" i="3"/>
  <c r="CL1816" i="3" s="1"/>
  <c r="AM1810" i="3"/>
  <c r="AZ1810" i="3" s="1"/>
  <c r="CC1810" i="3"/>
  <c r="CK1810" i="3" s="1"/>
  <c r="AM1805" i="3"/>
  <c r="AZ1805" i="3" s="1"/>
  <c r="CC1805" i="3"/>
  <c r="CK1805" i="3" s="1"/>
  <c r="AM1799" i="3"/>
  <c r="AZ1799" i="3" s="1"/>
  <c r="CB1799" i="3"/>
  <c r="CJ1799" i="3" s="1"/>
  <c r="AM1792" i="3"/>
  <c r="AZ1792" i="3" s="1"/>
  <c r="CE1792" i="3"/>
  <c r="CM1792" i="3" s="1"/>
  <c r="AM1786" i="3"/>
  <c r="AZ1786" i="3" s="1"/>
  <c r="CD1786" i="3"/>
  <c r="CL1786" i="3" s="1"/>
  <c r="AM1781" i="3"/>
  <c r="AZ1781" i="3" s="1"/>
  <c r="CD1781" i="3"/>
  <c r="CL1781" i="3" s="1"/>
  <c r="AM1776" i="3"/>
  <c r="AZ1776" i="3" s="1"/>
  <c r="CD1776" i="3"/>
  <c r="CL1776" i="3" s="1"/>
  <c r="AM1770" i="3"/>
  <c r="AZ1770" i="3" s="1"/>
  <c r="CC1770" i="3"/>
  <c r="CK1770" i="3" s="1"/>
  <c r="AM1764" i="3"/>
  <c r="AZ1764" i="3" s="1"/>
  <c r="CB1764" i="3"/>
  <c r="CJ1764" i="3" s="1"/>
  <c r="AM1759" i="3"/>
  <c r="AZ1759" i="3" s="1"/>
  <c r="CB1759" i="3"/>
  <c r="CJ1759" i="3" s="1"/>
  <c r="AM1752" i="3"/>
  <c r="AZ1752" i="3" s="1"/>
  <c r="CE1752" i="3"/>
  <c r="CM1752" i="3" s="1"/>
  <c r="AM1746" i="3"/>
  <c r="AZ1746" i="3" s="1"/>
  <c r="CD1746" i="3"/>
  <c r="CL1746" i="3" s="1"/>
  <c r="AM1741" i="3"/>
  <c r="AZ1741" i="3" s="1"/>
  <c r="CD1741" i="3"/>
  <c r="CL1741" i="3" s="1"/>
  <c r="AM1736" i="3"/>
  <c r="AZ1736" i="3" s="1"/>
  <c r="CD1736" i="3"/>
  <c r="CL1736" i="3" s="1"/>
  <c r="AM1731" i="3"/>
  <c r="AZ1731" i="3" s="1"/>
  <c r="CD1731" i="3"/>
  <c r="CL1731" i="3" s="1"/>
  <c r="AM1726" i="3"/>
  <c r="AZ1726" i="3" s="1"/>
  <c r="CD1726" i="3"/>
  <c r="CL1726" i="3" s="1"/>
  <c r="AM1720" i="3"/>
  <c r="AZ1720" i="3" s="1"/>
  <c r="CC1720" i="3"/>
  <c r="CK1720" i="3" s="1"/>
  <c r="AM1714" i="3"/>
  <c r="AZ1714" i="3" s="1"/>
  <c r="CB1714" i="3"/>
  <c r="CJ1714" i="3" s="1"/>
  <c r="AM1707" i="3"/>
  <c r="AZ1707" i="3" s="1"/>
  <c r="CE1707" i="3"/>
  <c r="CM1707" i="3" s="1"/>
  <c r="AM1700" i="3"/>
  <c r="AZ1700" i="3" s="1"/>
  <c r="CC1700" i="3"/>
  <c r="CK1700" i="3" s="1"/>
  <c r="AM1694" i="3"/>
  <c r="AZ1694" i="3" s="1"/>
  <c r="CB1694" i="3"/>
  <c r="CJ1694" i="3" s="1"/>
  <c r="AM1689" i="3"/>
  <c r="AZ1689" i="3" s="1"/>
  <c r="CB1689" i="3"/>
  <c r="CJ1689" i="3" s="1"/>
  <c r="AM1682" i="3"/>
  <c r="AZ1682" i="3" s="1"/>
  <c r="CE1682" i="3"/>
  <c r="CM1682" i="3" s="1"/>
  <c r="AM1675" i="3"/>
  <c r="AZ1675" i="3" s="1"/>
  <c r="CC1675" i="3"/>
  <c r="CK1675" i="3" s="1"/>
  <c r="AM1670" i="3"/>
  <c r="AZ1670" i="3" s="1"/>
  <c r="CC1670" i="3"/>
  <c r="CK1670" i="3" s="1"/>
  <c r="AM1664" i="3"/>
  <c r="AZ1664" i="3" s="1"/>
  <c r="CB1664" i="3"/>
  <c r="CJ1664" i="3" s="1"/>
  <c r="AM1659" i="3"/>
  <c r="AZ1659" i="3" s="1"/>
  <c r="CB1659" i="3"/>
  <c r="CJ1659" i="3" s="1"/>
  <c r="AM1654" i="3"/>
  <c r="AZ1654" i="3" s="1"/>
  <c r="CB1654" i="3"/>
  <c r="CJ1654" i="3" s="1"/>
  <c r="AM1647" i="3"/>
  <c r="AZ1647" i="3" s="1"/>
  <c r="CE1647" i="3"/>
  <c r="CM1647" i="3" s="1"/>
  <c r="AM1642" i="3"/>
  <c r="AZ1642" i="3" s="1"/>
  <c r="CE1642" i="3"/>
  <c r="CM1642" i="3" s="1"/>
  <c r="AM1636" i="3"/>
  <c r="AZ1636" i="3" s="1"/>
  <c r="CD1636" i="3"/>
  <c r="CL1636" i="3" s="1"/>
  <c r="AM1631" i="3"/>
  <c r="AZ1631" i="3" s="1"/>
  <c r="CD1631" i="3"/>
  <c r="CL1631" i="3" s="1"/>
  <c r="AM1625" i="3"/>
  <c r="AZ1625" i="3" s="1"/>
  <c r="CC1625" i="3"/>
  <c r="CK1625" i="3" s="1"/>
  <c r="AM1615" i="3"/>
  <c r="AZ1615" i="3" s="1"/>
  <c r="CC1615" i="3"/>
  <c r="CK1615" i="3" s="1"/>
  <c r="AM1609" i="3"/>
  <c r="AZ1609" i="3" s="1"/>
  <c r="CB1609" i="3"/>
  <c r="CJ1609" i="3" s="1"/>
  <c r="AM1602" i="3"/>
  <c r="AZ1602" i="3" s="1"/>
  <c r="CE1602" i="3"/>
  <c r="CM1602" i="3" s="1"/>
  <c r="AM1597" i="3"/>
  <c r="AZ1597" i="3" s="1"/>
  <c r="CE1597" i="3"/>
  <c r="CM1597" i="3" s="1"/>
  <c r="AM1592" i="3"/>
  <c r="AZ1592" i="3" s="1"/>
  <c r="CE1592" i="3"/>
  <c r="CM1592" i="3" s="1"/>
  <c r="AM1587" i="3"/>
  <c r="AZ1587" i="3" s="1"/>
  <c r="CE1587" i="3"/>
  <c r="CM1587" i="3" s="1"/>
  <c r="AM1581" i="3"/>
  <c r="AZ1581" i="3" s="1"/>
  <c r="CD1581" i="3"/>
  <c r="CL1581" i="3" s="1"/>
  <c r="AM1575" i="3"/>
  <c r="AZ1575" i="3" s="1"/>
  <c r="CC1575" i="3"/>
  <c r="CK1575" i="3" s="1"/>
  <c r="AM1567" i="3"/>
  <c r="AZ1567" i="3" s="1"/>
  <c r="CE1567" i="3"/>
  <c r="CM1567" i="3" s="1"/>
  <c r="AM1562" i="3"/>
  <c r="AZ1562" i="3" s="1"/>
  <c r="CE1562" i="3"/>
  <c r="CM1562" i="3" s="1"/>
  <c r="AM1557" i="3"/>
  <c r="AZ1557" i="3" s="1"/>
  <c r="CE1557" i="3"/>
  <c r="CM1557" i="3" s="1"/>
  <c r="AM1552" i="3"/>
  <c r="AZ1552" i="3" s="1"/>
  <c r="CE1552" i="3"/>
  <c r="CM1552" i="3" s="1"/>
  <c r="AM1546" i="3"/>
  <c r="AZ1546" i="3" s="1"/>
  <c r="CD1546" i="3"/>
  <c r="CL1546" i="3" s="1"/>
  <c r="AM1541" i="3"/>
  <c r="AZ1541" i="3" s="1"/>
  <c r="CD1541" i="3"/>
  <c r="CL1541" i="3" s="1"/>
  <c r="AM1535" i="3"/>
  <c r="AZ1535" i="3" s="1"/>
  <c r="CC1535" i="3"/>
  <c r="CK1535" i="3" s="1"/>
  <c r="AM1527" i="3"/>
  <c r="AZ1527" i="3" s="1"/>
  <c r="CE1527" i="3"/>
  <c r="CM1527" i="3" s="1"/>
  <c r="AM1521" i="3"/>
  <c r="AZ1521" i="3" s="1"/>
  <c r="CD1521" i="3"/>
  <c r="CL1521" i="3" s="1"/>
  <c r="AM1514" i="3"/>
  <c r="AZ1514" i="3" s="1"/>
  <c r="CB1514" i="3"/>
  <c r="CJ1514" i="3" s="1"/>
  <c r="AM1507" i="3"/>
  <c r="AZ1507" i="3" s="1"/>
  <c r="CE1507" i="3"/>
  <c r="CM1507" i="3" s="1"/>
  <c r="AM1502" i="3"/>
  <c r="AZ1502" i="3" s="1"/>
  <c r="CE1502" i="3"/>
  <c r="CM1502" i="3" s="1"/>
  <c r="AM1497" i="3"/>
  <c r="AZ1497" i="3" s="1"/>
  <c r="CE1497" i="3"/>
  <c r="CM1497" i="3" s="1"/>
  <c r="AM1491" i="3"/>
  <c r="AZ1491" i="3" s="1"/>
  <c r="CD1491" i="3"/>
  <c r="CL1491" i="3" s="1"/>
  <c r="AM1485" i="3"/>
  <c r="AZ1485" i="3" s="1"/>
  <c r="CC1485" i="3"/>
  <c r="CK1485" i="3" s="1"/>
  <c r="AM1479" i="3"/>
  <c r="AZ1479" i="3" s="1"/>
  <c r="CB1479" i="3"/>
  <c r="CJ1479" i="3" s="1"/>
  <c r="AM1474" i="3"/>
  <c r="AZ1474" i="3" s="1"/>
  <c r="CB1474" i="3"/>
  <c r="CJ1474" i="3" s="1"/>
  <c r="AM1467" i="3"/>
  <c r="AZ1467" i="3" s="1"/>
  <c r="CE1467" i="3"/>
  <c r="CM1467" i="3" s="1"/>
  <c r="AM1462" i="3"/>
  <c r="AZ1462" i="3" s="1"/>
  <c r="CE1462" i="3"/>
  <c r="CM1462" i="3" s="1"/>
  <c r="AM1455" i="3"/>
  <c r="AZ1455" i="3" s="1"/>
  <c r="CC1455" i="3"/>
  <c r="CK1455" i="3" s="1"/>
  <c r="AM1450" i="3"/>
  <c r="AZ1450" i="3" s="1"/>
  <c r="CC1450" i="3"/>
  <c r="CK1450" i="3" s="1"/>
  <c r="AM1445" i="3"/>
  <c r="AZ1445" i="3" s="1"/>
  <c r="CC1445" i="3"/>
  <c r="CK1445" i="3" s="1"/>
  <c r="AM1437" i="3"/>
  <c r="AZ1437" i="3" s="1"/>
  <c r="CE1437" i="3"/>
  <c r="CM1437" i="3" s="1"/>
  <c r="AM1432" i="3"/>
  <c r="AZ1432" i="3" s="1"/>
  <c r="CE1432" i="3"/>
  <c r="CM1432" i="3" s="1"/>
  <c r="AM1426" i="3"/>
  <c r="AZ1426" i="3" s="1"/>
  <c r="CD1426" i="3"/>
  <c r="CL1426" i="3" s="1"/>
  <c r="AM1421" i="3"/>
  <c r="AZ1421" i="3" s="1"/>
  <c r="CD1421" i="3"/>
  <c r="CL1421" i="3" s="1"/>
  <c r="AM1416" i="3"/>
  <c r="AZ1416" i="3" s="1"/>
  <c r="CD1416" i="3"/>
  <c r="CL1416" i="3" s="1"/>
  <c r="AM1410" i="3"/>
  <c r="AZ1410" i="3" s="1"/>
  <c r="CC1410" i="3"/>
  <c r="CK1410" i="3" s="1"/>
  <c r="AM1402" i="3"/>
  <c r="AZ1402" i="3" s="1"/>
  <c r="CE1402" i="3"/>
  <c r="CM1402" i="3" s="1"/>
  <c r="AM1397" i="3"/>
  <c r="AZ1397" i="3" s="1"/>
  <c r="CE1397" i="3"/>
  <c r="CM1397" i="3" s="1"/>
  <c r="AM1391" i="3"/>
  <c r="AZ1391" i="3" s="1"/>
  <c r="CD1391" i="3"/>
  <c r="CL1391" i="3" s="1"/>
  <c r="AM1386" i="3"/>
  <c r="AZ1386" i="3" s="1"/>
  <c r="CD1386" i="3"/>
  <c r="CL1386" i="3" s="1"/>
  <c r="AM1381" i="3"/>
  <c r="AZ1381" i="3" s="1"/>
  <c r="CD1381" i="3"/>
  <c r="CL1381" i="3" s="1"/>
  <c r="AM1375" i="3"/>
  <c r="AZ1375" i="3" s="1"/>
  <c r="CC1375" i="3"/>
  <c r="CK1375" i="3" s="1"/>
  <c r="AM1370" i="3"/>
  <c r="AZ1370" i="3" s="1"/>
  <c r="CC1370" i="3"/>
  <c r="CK1370" i="3" s="1"/>
  <c r="AM1365" i="3"/>
  <c r="AZ1365" i="3" s="1"/>
  <c r="CC1365" i="3"/>
  <c r="CK1365" i="3" s="1"/>
  <c r="AM1360" i="3"/>
  <c r="AZ1360" i="3" s="1"/>
  <c r="CC1360" i="3"/>
  <c r="CK1360" i="3" s="1"/>
  <c r="AM1355" i="3"/>
  <c r="AZ1355" i="3" s="1"/>
  <c r="CC1355" i="3"/>
  <c r="CK1355" i="3" s="1"/>
  <c r="AM1350" i="3"/>
  <c r="AZ1350" i="3" s="1"/>
  <c r="CC1350" i="3"/>
  <c r="CK1350" i="3" s="1"/>
  <c r="AM1346" i="3"/>
  <c r="AZ1346" i="3" s="1"/>
  <c r="CD1346" i="3"/>
  <c r="CL1346" i="3" s="1"/>
  <c r="AM1341" i="3"/>
  <c r="AZ1341" i="3" s="1"/>
  <c r="CD1341" i="3"/>
  <c r="CL1341" i="3" s="1"/>
  <c r="AM1335" i="3"/>
  <c r="AZ1335" i="3" s="1"/>
  <c r="CC1335" i="3"/>
  <c r="CK1335" i="3" s="1"/>
  <c r="AM1330" i="3"/>
  <c r="AZ1330" i="3" s="1"/>
  <c r="CC1330" i="3"/>
  <c r="CK1330" i="3" s="1"/>
  <c r="AM1322" i="3"/>
  <c r="AZ1322" i="3" s="1"/>
  <c r="CE1322" i="3"/>
  <c r="CM1322" i="3" s="1"/>
  <c r="AM1317" i="3"/>
  <c r="AZ1317" i="3" s="1"/>
  <c r="CE1317" i="3"/>
  <c r="CM1317" i="3" s="1"/>
  <c r="AM1312" i="3"/>
  <c r="AZ1312" i="3" s="1"/>
  <c r="CE1312" i="3"/>
  <c r="CM1312" i="3" s="1"/>
  <c r="AM1306" i="3"/>
  <c r="AZ1306" i="3" s="1"/>
  <c r="CD1306" i="3"/>
  <c r="CL1306" i="3" s="1"/>
  <c r="AM1301" i="3"/>
  <c r="AZ1301" i="3" s="1"/>
  <c r="CD1301" i="3"/>
  <c r="CL1301" i="3" s="1"/>
  <c r="AM1296" i="3"/>
  <c r="AZ1296" i="3" s="1"/>
  <c r="CD1296" i="3"/>
  <c r="CL1296" i="3" s="1"/>
  <c r="AM1291" i="3"/>
  <c r="AZ1291" i="3" s="1"/>
  <c r="CD1291" i="3"/>
  <c r="CL1291" i="3" s="1"/>
  <c r="AM1286" i="3"/>
  <c r="AZ1286" i="3" s="1"/>
  <c r="CD1286" i="3"/>
  <c r="CL1286" i="3" s="1"/>
  <c r="AM1281" i="3"/>
  <c r="AZ1281" i="3" s="1"/>
  <c r="CD1281" i="3"/>
  <c r="CL1281" i="3" s="1"/>
  <c r="AM1276" i="3"/>
  <c r="AZ1276" i="3" s="1"/>
  <c r="CD1276" i="3"/>
  <c r="CL1276" i="3" s="1"/>
  <c r="AM1271" i="3"/>
  <c r="AZ1271" i="3" s="1"/>
  <c r="CD1271" i="3"/>
  <c r="CL1271" i="3" s="1"/>
  <c r="AM1266" i="3"/>
  <c r="AZ1266" i="3" s="1"/>
  <c r="CD1266" i="3"/>
  <c r="CL1266" i="3" s="1"/>
  <c r="AM1261" i="3"/>
  <c r="AZ1261" i="3" s="1"/>
  <c r="CD1261" i="3"/>
  <c r="CL1261" i="3" s="1"/>
  <c r="AM1257" i="3"/>
  <c r="AZ1257" i="3" s="1"/>
  <c r="CE1257" i="3"/>
  <c r="CM1257" i="3" s="1"/>
  <c r="AM1251" i="3"/>
  <c r="AZ1251" i="3" s="1"/>
  <c r="CD1251" i="3"/>
  <c r="CL1251" i="3" s="1"/>
  <c r="AM1245" i="3"/>
  <c r="AZ1245" i="3" s="1"/>
  <c r="CC1245" i="3"/>
  <c r="CK1245" i="3" s="1"/>
  <c r="AM1240" i="3"/>
  <c r="AZ1240" i="3" s="1"/>
  <c r="CC1240" i="3"/>
  <c r="CK1240" i="3" s="1"/>
  <c r="AM1235" i="3"/>
  <c r="AZ1235" i="3" s="1"/>
  <c r="CC1235" i="3"/>
  <c r="CK1235" i="3" s="1"/>
  <c r="AM1230" i="3"/>
  <c r="AZ1230" i="3" s="1"/>
  <c r="CC1230" i="3"/>
  <c r="CK1230" i="3" s="1"/>
  <c r="AM1225" i="3"/>
  <c r="AZ1225" i="3" s="1"/>
  <c r="CC1225" i="3"/>
  <c r="CK1225" i="3" s="1"/>
  <c r="AM1219" i="3"/>
  <c r="AZ1219" i="3" s="1"/>
  <c r="CB1219" i="3"/>
  <c r="CJ1219" i="3" s="1"/>
  <c r="AM1214" i="3"/>
  <c r="AZ1214" i="3" s="1"/>
  <c r="CB1214" i="3"/>
  <c r="CJ1214" i="3" s="1"/>
  <c r="AM1209" i="3"/>
  <c r="AZ1209" i="3" s="1"/>
  <c r="CB1209" i="3"/>
  <c r="CJ1209" i="3" s="1"/>
  <c r="AM1204" i="3"/>
  <c r="AZ1204" i="3" s="1"/>
  <c r="CB1204" i="3"/>
  <c r="CJ1204" i="3" s="1"/>
  <c r="AM1199" i="3"/>
  <c r="AZ1199" i="3" s="1"/>
  <c r="CB1199" i="3"/>
  <c r="CJ1199" i="3" s="1"/>
  <c r="AM1194" i="3"/>
  <c r="AZ1194" i="3" s="1"/>
  <c r="CB1194" i="3"/>
  <c r="CJ1194" i="3" s="1"/>
  <c r="AM1187" i="3"/>
  <c r="AZ1187" i="3" s="1"/>
  <c r="CE1187" i="3"/>
  <c r="CM1187" i="3" s="1"/>
  <c r="AM1182" i="3"/>
  <c r="AZ1182" i="3" s="1"/>
  <c r="CE1182" i="3"/>
  <c r="CM1182" i="3" s="1"/>
  <c r="AM1177" i="3"/>
  <c r="AZ1177" i="3" s="1"/>
  <c r="CE1177" i="3"/>
  <c r="CM1177" i="3" s="1"/>
  <c r="AM1172" i="3"/>
  <c r="AZ1172" i="3" s="1"/>
  <c r="CE1172" i="3"/>
  <c r="CM1172" i="3" s="1"/>
  <c r="AM1167" i="3"/>
  <c r="AZ1167" i="3" s="1"/>
  <c r="CE1167" i="3"/>
  <c r="CM1167" i="3" s="1"/>
  <c r="AM1162" i="3"/>
  <c r="AZ1162" i="3" s="1"/>
  <c r="CE1162" i="3"/>
  <c r="CM1162" i="3" s="1"/>
  <c r="AM1155" i="3"/>
  <c r="AZ1155" i="3" s="1"/>
  <c r="CC1155" i="3"/>
  <c r="CK1155" i="3" s="1"/>
  <c r="AM1150" i="3"/>
  <c r="AZ1150" i="3" s="1"/>
  <c r="CC1150" i="3"/>
  <c r="CK1150" i="3" s="1"/>
  <c r="AM1145" i="3"/>
  <c r="AZ1145" i="3" s="1"/>
  <c r="CC1145" i="3"/>
  <c r="CK1145" i="3" s="1"/>
  <c r="AM1137" i="3"/>
  <c r="AZ1137" i="3" s="1"/>
  <c r="CE1137" i="3"/>
  <c r="CM1137" i="3" s="1"/>
  <c r="AM1131" i="3"/>
  <c r="AZ1131" i="3" s="1"/>
  <c r="CD1131" i="3"/>
  <c r="CL1131" i="3" s="1"/>
  <c r="AM1126" i="3"/>
  <c r="AZ1126" i="3" s="1"/>
  <c r="CD1126" i="3"/>
  <c r="CL1126" i="3" s="1"/>
  <c r="AM1121" i="3"/>
  <c r="AZ1121" i="3" s="1"/>
  <c r="CD1121" i="3"/>
  <c r="CL1121" i="3" s="1"/>
  <c r="AM1115" i="3"/>
  <c r="AZ1115" i="3" s="1"/>
  <c r="CC1115" i="3"/>
  <c r="CK1115" i="3" s="1"/>
  <c r="AM1107" i="3"/>
  <c r="AZ1107" i="3" s="1"/>
  <c r="CE1107" i="3"/>
  <c r="CM1107" i="3" s="1"/>
  <c r="AM1101" i="3"/>
  <c r="AZ1101" i="3" s="1"/>
  <c r="CD1101" i="3"/>
  <c r="CL1101" i="3" s="1"/>
  <c r="AM1096" i="3"/>
  <c r="AZ1096" i="3" s="1"/>
  <c r="CD1096" i="3"/>
  <c r="CL1096" i="3" s="1"/>
  <c r="AM1091" i="3"/>
  <c r="AZ1091" i="3" s="1"/>
  <c r="CD1091" i="3"/>
  <c r="CL1091" i="3" s="1"/>
  <c r="AM1086" i="3"/>
  <c r="AZ1086" i="3" s="1"/>
  <c r="CD1086" i="3"/>
  <c r="CL1086" i="3" s="1"/>
  <c r="AM1081" i="3"/>
  <c r="AZ1081" i="3" s="1"/>
  <c r="CD1081" i="3"/>
  <c r="CL1081" i="3" s="1"/>
  <c r="AM1076" i="3"/>
  <c r="AZ1076" i="3" s="1"/>
  <c r="CD1076" i="3"/>
  <c r="CL1076" i="3" s="1"/>
  <c r="AM1071" i="3"/>
  <c r="AZ1071" i="3" s="1"/>
  <c r="CD1071" i="3"/>
  <c r="CL1071" i="3" s="1"/>
  <c r="AM1065" i="3"/>
  <c r="AZ1065" i="3" s="1"/>
  <c r="CC1065" i="3"/>
  <c r="CK1065" i="3" s="1"/>
  <c r="AM1056" i="3"/>
  <c r="AZ1056" i="3" s="1"/>
  <c r="CD1056" i="3"/>
  <c r="CL1056" i="3" s="1"/>
  <c r="AM1051" i="3"/>
  <c r="AZ1051" i="3" s="1"/>
  <c r="CD1051" i="3"/>
  <c r="CL1051" i="3" s="1"/>
  <c r="AM1045" i="3"/>
  <c r="AZ1045" i="3" s="1"/>
  <c r="CC1045" i="3"/>
  <c r="CK1045" i="3" s="1"/>
  <c r="AM1040" i="3"/>
  <c r="AZ1040" i="3" s="1"/>
  <c r="CC1040" i="3"/>
  <c r="CK1040" i="3" s="1"/>
  <c r="AM1035" i="3"/>
  <c r="AZ1035" i="3" s="1"/>
  <c r="CC1035" i="3"/>
  <c r="CK1035" i="3" s="1"/>
  <c r="AM1030" i="3"/>
  <c r="AZ1030" i="3" s="1"/>
  <c r="CC1030" i="3"/>
  <c r="CK1030" i="3" s="1"/>
  <c r="AM1025" i="3"/>
  <c r="AZ1025" i="3" s="1"/>
  <c r="CC1025" i="3"/>
  <c r="CK1025" i="3" s="1"/>
  <c r="AM1020" i="3"/>
  <c r="AZ1020" i="3" s="1"/>
  <c r="CC1020" i="3"/>
  <c r="CK1020" i="3" s="1"/>
  <c r="AM1015" i="3"/>
  <c r="AZ1015" i="3" s="1"/>
  <c r="CC1015" i="3"/>
  <c r="CK1015" i="3" s="1"/>
  <c r="AM1010" i="3"/>
  <c r="AZ1010" i="3" s="1"/>
  <c r="CC1010" i="3"/>
  <c r="CK1010" i="3" s="1"/>
  <c r="AM1005" i="3"/>
  <c r="AZ1005" i="3" s="1"/>
  <c r="CC1005" i="3"/>
  <c r="CK1005" i="3" s="1"/>
  <c r="AM1000" i="3"/>
  <c r="AZ1000" i="3" s="1"/>
  <c r="CC1000" i="3"/>
  <c r="CK1000" i="3" s="1"/>
  <c r="AM995" i="3"/>
  <c r="AZ995" i="3" s="1"/>
  <c r="CC995" i="3"/>
  <c r="CK995" i="3" s="1"/>
  <c r="AM987" i="3"/>
  <c r="AZ987" i="3" s="1"/>
  <c r="CE987" i="3"/>
  <c r="CM987" i="3" s="1"/>
  <c r="AM981" i="3"/>
  <c r="AZ981" i="3" s="1"/>
  <c r="CD981" i="3"/>
  <c r="CL981" i="3" s="1"/>
  <c r="AM975" i="3"/>
  <c r="AZ975" i="3" s="1"/>
  <c r="CC975" i="3"/>
  <c r="CK975" i="3" s="1"/>
  <c r="AM970" i="3"/>
  <c r="AZ970" i="3" s="1"/>
  <c r="CC970" i="3"/>
  <c r="CK970" i="3" s="1"/>
  <c r="AM964" i="3"/>
  <c r="AZ964" i="3" s="1"/>
  <c r="CB964" i="3"/>
  <c r="CJ964" i="3" s="1"/>
  <c r="AM957" i="3"/>
  <c r="AZ957" i="3" s="1"/>
  <c r="CE957" i="3"/>
  <c r="CM957" i="3" s="1"/>
  <c r="AM951" i="3"/>
  <c r="AZ951" i="3" s="1"/>
  <c r="CD951" i="3"/>
  <c r="CL951" i="3" s="1"/>
  <c r="AM946" i="3"/>
  <c r="AZ946" i="3" s="1"/>
  <c r="CD946" i="3"/>
  <c r="CL946" i="3" s="1"/>
  <c r="AM940" i="3"/>
  <c r="AZ940" i="3" s="1"/>
  <c r="CC940" i="3"/>
  <c r="CK940" i="3" s="1"/>
  <c r="AM935" i="3"/>
  <c r="AZ935" i="3" s="1"/>
  <c r="CC935" i="3"/>
  <c r="CK935" i="3" s="1"/>
  <c r="AM930" i="3"/>
  <c r="AZ930" i="3" s="1"/>
  <c r="CC930" i="3"/>
  <c r="CK930" i="3" s="1"/>
  <c r="AM922" i="3"/>
  <c r="AZ922" i="3" s="1"/>
  <c r="CE922" i="3"/>
  <c r="CM922" i="3" s="1"/>
  <c r="AM917" i="3"/>
  <c r="AZ917" i="3" s="1"/>
  <c r="CE917" i="3"/>
  <c r="CM917" i="3" s="1"/>
  <c r="AM911" i="3"/>
  <c r="AZ911" i="3" s="1"/>
  <c r="CD911" i="3"/>
  <c r="CL911" i="3" s="1"/>
  <c r="AM906" i="3"/>
  <c r="AZ906" i="3" s="1"/>
  <c r="CD906" i="3"/>
  <c r="CL906" i="3" s="1"/>
  <c r="AM900" i="3"/>
  <c r="AZ900" i="3" s="1"/>
  <c r="CC900" i="3"/>
  <c r="CK900" i="3" s="1"/>
  <c r="AM894" i="3"/>
  <c r="AZ894" i="3" s="1"/>
  <c r="CB894" i="3"/>
  <c r="CJ894" i="3" s="1"/>
  <c r="AM889" i="3"/>
  <c r="AZ889" i="3" s="1"/>
  <c r="CB889" i="3"/>
  <c r="CJ889" i="3" s="1"/>
  <c r="AM882" i="3"/>
  <c r="AZ882" i="3" s="1"/>
  <c r="CE882" i="3"/>
  <c r="CM882" i="3" s="1"/>
  <c r="AM877" i="3"/>
  <c r="AZ877" i="3" s="1"/>
  <c r="CE877" i="3"/>
  <c r="CM877" i="3" s="1"/>
  <c r="AM872" i="3"/>
  <c r="AZ872" i="3" s="1"/>
  <c r="CE872" i="3"/>
  <c r="CM872" i="3" s="1"/>
  <c r="AM866" i="3"/>
  <c r="AZ866" i="3" s="1"/>
  <c r="CD866" i="3"/>
  <c r="CL866" i="3" s="1"/>
  <c r="AM860" i="3"/>
  <c r="AZ860" i="3" s="1"/>
  <c r="CC860" i="3"/>
  <c r="CK860" i="3" s="1"/>
  <c r="AM855" i="3"/>
  <c r="AZ855" i="3" s="1"/>
  <c r="CC855" i="3"/>
  <c r="CK855" i="3" s="1"/>
  <c r="AM850" i="3"/>
  <c r="AZ850" i="3" s="1"/>
  <c r="CC850" i="3"/>
  <c r="CK850" i="3" s="1"/>
  <c r="AM842" i="3"/>
  <c r="AZ842" i="3" s="1"/>
  <c r="CE842" i="3"/>
  <c r="CM842" i="3" s="1"/>
  <c r="AM837" i="3"/>
  <c r="AZ837" i="3" s="1"/>
  <c r="CE837" i="3"/>
  <c r="CM837" i="3" s="1"/>
  <c r="AM831" i="3"/>
  <c r="AZ831" i="3" s="1"/>
  <c r="CD831" i="3"/>
  <c r="CL831" i="3" s="1"/>
  <c r="AM826" i="3"/>
  <c r="AZ826" i="3" s="1"/>
  <c r="CD826" i="3"/>
  <c r="CL826" i="3" s="1"/>
  <c r="AM821" i="3"/>
  <c r="AZ821" i="3" s="1"/>
  <c r="CD821" i="3"/>
  <c r="CL821" i="3" s="1"/>
  <c r="AM815" i="3"/>
  <c r="AZ815" i="3" s="1"/>
  <c r="CC815" i="3"/>
  <c r="CK815" i="3" s="1"/>
  <c r="AM810" i="3"/>
  <c r="AZ810" i="3" s="1"/>
  <c r="CC810" i="3"/>
  <c r="CK810" i="3" s="1"/>
  <c r="AM805" i="3"/>
  <c r="AZ805" i="3" s="1"/>
  <c r="CC805" i="3"/>
  <c r="CK805" i="3" s="1"/>
  <c r="AM800" i="3"/>
  <c r="AZ800" i="3" s="1"/>
  <c r="CC800" i="3"/>
  <c r="CK800" i="3" s="1"/>
  <c r="AM794" i="3"/>
  <c r="AZ794" i="3" s="1"/>
  <c r="CB794" i="3"/>
  <c r="CJ794" i="3" s="1"/>
  <c r="AM789" i="3"/>
  <c r="AZ789" i="3" s="1"/>
  <c r="CB789" i="3"/>
  <c r="CJ789" i="3" s="1"/>
  <c r="AM784" i="3"/>
  <c r="AZ784" i="3" s="1"/>
  <c r="CB784" i="3"/>
  <c r="CJ784" i="3" s="1"/>
  <c r="AM779" i="3"/>
  <c r="AZ779" i="3" s="1"/>
  <c r="CB779" i="3"/>
  <c r="CJ779" i="3" s="1"/>
  <c r="AM774" i="3"/>
  <c r="AZ774" i="3" s="1"/>
  <c r="CB774" i="3"/>
  <c r="CJ774" i="3" s="1"/>
  <c r="AM767" i="3"/>
  <c r="AZ767" i="3" s="1"/>
  <c r="CE767" i="3"/>
  <c r="CM767" i="3" s="1"/>
  <c r="AM761" i="3"/>
  <c r="AZ761" i="3" s="1"/>
  <c r="CD761" i="3"/>
  <c r="CL761" i="3" s="1"/>
  <c r="AM756" i="3"/>
  <c r="AZ756" i="3" s="1"/>
  <c r="CD756" i="3"/>
  <c r="CL756" i="3" s="1"/>
  <c r="AM751" i="3"/>
  <c r="AZ751" i="3" s="1"/>
  <c r="CD751" i="3"/>
  <c r="CL751" i="3" s="1"/>
  <c r="AM746" i="3"/>
  <c r="AZ746" i="3" s="1"/>
  <c r="CD746" i="3"/>
  <c r="CL746" i="3" s="1"/>
  <c r="AM741" i="3"/>
  <c r="AZ741" i="3" s="1"/>
  <c r="CD741" i="3"/>
  <c r="CL741" i="3" s="1"/>
  <c r="AM735" i="3"/>
  <c r="AZ735" i="3" s="1"/>
  <c r="CC735" i="3"/>
  <c r="CK735" i="3" s="1"/>
  <c r="AM730" i="3"/>
  <c r="AZ730" i="3" s="1"/>
  <c r="CC730" i="3"/>
  <c r="CK730" i="3" s="1"/>
  <c r="AM724" i="3"/>
  <c r="AZ724" i="3" s="1"/>
  <c r="CB724" i="3"/>
  <c r="CJ724" i="3" s="1"/>
  <c r="AM717" i="3"/>
  <c r="AZ717" i="3" s="1"/>
  <c r="CE717" i="3"/>
  <c r="CM717" i="3" s="1"/>
  <c r="AM712" i="3"/>
  <c r="AZ712" i="3" s="1"/>
  <c r="CE712" i="3"/>
  <c r="CM712" i="3" s="1"/>
  <c r="AM707" i="3"/>
  <c r="AZ707" i="3" s="1"/>
  <c r="CE707" i="3"/>
  <c r="CM707" i="3" s="1"/>
  <c r="AM702" i="3"/>
  <c r="AZ702" i="3" s="1"/>
  <c r="CE702" i="3"/>
  <c r="CM702" i="3" s="1"/>
  <c r="AM696" i="3"/>
  <c r="AZ696" i="3" s="1"/>
  <c r="CD696" i="3"/>
  <c r="CL696" i="3" s="1"/>
  <c r="AM691" i="3"/>
  <c r="AZ691" i="3" s="1"/>
  <c r="CD691" i="3"/>
  <c r="CL691" i="3" s="1"/>
  <c r="AM685" i="3"/>
  <c r="AZ685" i="3" s="1"/>
  <c r="CC685" i="3"/>
  <c r="CK685" i="3" s="1"/>
  <c r="AM676" i="3"/>
  <c r="AZ676" i="3" s="1"/>
  <c r="CD676" i="3"/>
  <c r="CL676" i="3" s="1"/>
  <c r="AM670" i="3"/>
  <c r="AZ670" i="3" s="1"/>
  <c r="CC670" i="3"/>
  <c r="CK670" i="3" s="1"/>
  <c r="AM665" i="3"/>
  <c r="AZ665" i="3" s="1"/>
  <c r="CC665" i="3"/>
  <c r="CK665" i="3" s="1"/>
  <c r="AM657" i="3"/>
  <c r="AZ657" i="3" s="1"/>
  <c r="CE657" i="3"/>
  <c r="CM657" i="3" s="1"/>
  <c r="AM651" i="3"/>
  <c r="AZ651" i="3" s="1"/>
  <c r="CD651" i="3"/>
  <c r="CL651" i="3" s="1"/>
  <c r="AM645" i="3"/>
  <c r="AZ645" i="3" s="1"/>
  <c r="CC645" i="3"/>
  <c r="CK645" i="3" s="1"/>
  <c r="AM637" i="3"/>
  <c r="AZ637" i="3" s="1"/>
  <c r="CE637" i="3"/>
  <c r="CM637" i="3" s="1"/>
  <c r="AM631" i="3"/>
  <c r="AZ631" i="3" s="1"/>
  <c r="CD631" i="3"/>
  <c r="CL631" i="3" s="1"/>
  <c r="AM625" i="3"/>
  <c r="AZ625" i="3" s="1"/>
  <c r="CC625" i="3"/>
  <c r="CK625" i="3" s="1"/>
  <c r="AM620" i="3"/>
  <c r="AZ620" i="3" s="1"/>
  <c r="CC620" i="3"/>
  <c r="CK620" i="3" s="1"/>
  <c r="AM615" i="3"/>
  <c r="AZ615" i="3" s="1"/>
  <c r="CC615" i="3"/>
  <c r="CK615" i="3" s="1"/>
  <c r="AM610" i="3"/>
  <c r="AZ610" i="3" s="1"/>
  <c r="CC610" i="3"/>
  <c r="CK610" i="3" s="1"/>
  <c r="AM602" i="3"/>
  <c r="AZ602" i="3" s="1"/>
  <c r="CE602" i="3"/>
  <c r="CM602" i="3" s="1"/>
  <c r="AM596" i="3"/>
  <c r="AZ596" i="3" s="1"/>
  <c r="CD596" i="3"/>
  <c r="CL596" i="3" s="1"/>
  <c r="AM590" i="3"/>
  <c r="AZ590" i="3" s="1"/>
  <c r="CC590" i="3"/>
  <c r="CK590" i="3" s="1"/>
  <c r="AM585" i="3"/>
  <c r="AZ585" i="3" s="1"/>
  <c r="CC585" i="3"/>
  <c r="CK585" i="3" s="1"/>
  <c r="AM577" i="3"/>
  <c r="AZ577" i="3" s="1"/>
  <c r="CE577" i="3"/>
  <c r="CM577" i="3" s="1"/>
  <c r="AM572" i="3"/>
  <c r="AZ572" i="3" s="1"/>
  <c r="CE572" i="3"/>
  <c r="CM572" i="3" s="1"/>
  <c r="AM566" i="3"/>
  <c r="AZ566" i="3" s="1"/>
  <c r="CD566" i="3"/>
  <c r="CL566" i="3" s="1"/>
  <c r="AM560" i="3"/>
  <c r="AZ560" i="3" s="1"/>
  <c r="CC560" i="3"/>
  <c r="CK560" i="3" s="1"/>
  <c r="AM554" i="3"/>
  <c r="AZ554" i="3" s="1"/>
  <c r="CB554" i="3"/>
  <c r="CJ554" i="3" s="1"/>
  <c r="AM547" i="3"/>
  <c r="AZ547" i="3" s="1"/>
  <c r="CE547" i="3"/>
  <c r="CM547" i="3" s="1"/>
  <c r="AM541" i="3"/>
  <c r="AZ541" i="3" s="1"/>
  <c r="CD541" i="3"/>
  <c r="CL541" i="3" s="1"/>
  <c r="AM535" i="3"/>
  <c r="AZ535" i="3" s="1"/>
  <c r="CC535" i="3"/>
  <c r="CK535" i="3" s="1"/>
  <c r="AM527" i="3"/>
  <c r="AZ527" i="3" s="1"/>
  <c r="CE527" i="3"/>
  <c r="CM527" i="3" s="1"/>
  <c r="AM521" i="3"/>
  <c r="AZ521" i="3" s="1"/>
  <c r="CD521" i="3"/>
  <c r="CL521" i="3" s="1"/>
  <c r="AM515" i="3"/>
  <c r="AZ515" i="3" s="1"/>
  <c r="CC515" i="3"/>
  <c r="CK515" i="3" s="1"/>
  <c r="AM510" i="3"/>
  <c r="AZ510" i="3" s="1"/>
  <c r="CC510" i="3"/>
  <c r="CK510" i="3" s="1"/>
  <c r="AM502" i="3"/>
  <c r="AZ502" i="3" s="1"/>
  <c r="CE502" i="3"/>
  <c r="CM502" i="3" s="1"/>
  <c r="AM496" i="3"/>
  <c r="AZ496" i="3" s="1"/>
  <c r="CD496" i="3"/>
  <c r="CL496" i="3" s="1"/>
  <c r="AM491" i="3"/>
  <c r="AZ491" i="3" s="1"/>
  <c r="CD491" i="3"/>
  <c r="CL491" i="3" s="1"/>
  <c r="AM485" i="3"/>
  <c r="AZ485" i="3" s="1"/>
  <c r="CC485" i="3"/>
  <c r="CK485" i="3" s="1"/>
  <c r="AM479" i="3"/>
  <c r="AZ479" i="3" s="1"/>
  <c r="CB479" i="3"/>
  <c r="CJ479" i="3" s="1"/>
  <c r="AM472" i="3"/>
  <c r="AZ472" i="3" s="1"/>
  <c r="CE472" i="3"/>
  <c r="CM472" i="3" s="1"/>
  <c r="AM466" i="3"/>
  <c r="AZ466" i="3" s="1"/>
  <c r="CD466" i="3"/>
  <c r="CL466" i="3" s="1"/>
  <c r="AM461" i="3"/>
  <c r="AZ461" i="3" s="1"/>
  <c r="CD461" i="3"/>
  <c r="CL461" i="3" s="1"/>
  <c r="AM455" i="3"/>
  <c r="AZ455" i="3" s="1"/>
  <c r="CC455" i="3"/>
  <c r="CK455" i="3" s="1"/>
  <c r="AM450" i="3"/>
  <c r="AZ450" i="3" s="1"/>
  <c r="CC450" i="3"/>
  <c r="CK450" i="3" s="1"/>
  <c r="AM442" i="3"/>
  <c r="AZ442" i="3" s="1"/>
  <c r="CE442" i="3"/>
  <c r="CM442" i="3" s="1"/>
  <c r="AM436" i="3"/>
  <c r="AZ436" i="3" s="1"/>
  <c r="CD436" i="3"/>
  <c r="CL436" i="3" s="1"/>
  <c r="AM431" i="3"/>
  <c r="AZ431" i="3" s="1"/>
  <c r="CD431" i="3"/>
  <c r="CL431" i="3" s="1"/>
  <c r="AM426" i="3"/>
  <c r="AZ426" i="3" s="1"/>
  <c r="CD426" i="3"/>
  <c r="CL426" i="3" s="1"/>
  <c r="AM421" i="3"/>
  <c r="AZ421" i="3" s="1"/>
  <c r="CD421" i="3"/>
  <c r="CL421" i="3" s="1"/>
  <c r="AM415" i="3"/>
  <c r="AZ415" i="3" s="1"/>
  <c r="CC415" i="3"/>
  <c r="CK415" i="3" s="1"/>
  <c r="AM410" i="3"/>
  <c r="AZ410" i="3" s="1"/>
  <c r="CC410" i="3"/>
  <c r="CK410" i="3" s="1"/>
  <c r="AM402" i="3"/>
  <c r="AZ402" i="3" s="1"/>
  <c r="CE402" i="3"/>
  <c r="CM402" i="3" s="1"/>
  <c r="AM396" i="3"/>
  <c r="AZ396" i="3" s="1"/>
  <c r="CD396" i="3"/>
  <c r="CL396" i="3" s="1"/>
  <c r="AM390" i="3"/>
  <c r="AZ390" i="3" s="1"/>
  <c r="CC390" i="3"/>
  <c r="CK390" i="3" s="1"/>
  <c r="AM384" i="3"/>
  <c r="AZ384" i="3" s="1"/>
  <c r="CB384" i="3"/>
  <c r="CJ384" i="3" s="1"/>
  <c r="AM379" i="3"/>
  <c r="AZ379" i="3" s="1"/>
  <c r="CB379" i="3"/>
  <c r="CJ379" i="3" s="1"/>
  <c r="AM374" i="3"/>
  <c r="AZ374" i="3" s="1"/>
  <c r="CB374" i="3"/>
  <c r="CJ374" i="3" s="1"/>
  <c r="AM369" i="3"/>
  <c r="AZ369" i="3" s="1"/>
  <c r="CB369" i="3"/>
  <c r="CJ369" i="3" s="1"/>
  <c r="AM362" i="3"/>
  <c r="AZ362" i="3" s="1"/>
  <c r="CE362" i="3"/>
  <c r="CM362" i="3" s="1"/>
  <c r="AM357" i="3"/>
  <c r="AZ357" i="3" s="1"/>
  <c r="CE357" i="3"/>
  <c r="CM357" i="3" s="1"/>
  <c r="AM351" i="3"/>
  <c r="AZ351" i="3" s="1"/>
  <c r="CD351" i="3"/>
  <c r="CL351" i="3" s="1"/>
  <c r="AM345" i="3"/>
  <c r="AZ345" i="3" s="1"/>
  <c r="CC345" i="3"/>
  <c r="CK345" i="3" s="1"/>
  <c r="AM339" i="3"/>
  <c r="AZ339" i="3" s="1"/>
  <c r="CB339" i="3"/>
  <c r="CJ339" i="3" s="1"/>
  <c r="AM334" i="3"/>
  <c r="AZ334" i="3" s="1"/>
  <c r="CB334" i="3"/>
  <c r="CJ334" i="3" s="1"/>
  <c r="AM329" i="3"/>
  <c r="AZ329" i="3" s="1"/>
  <c r="CB329" i="3"/>
  <c r="CJ329" i="3" s="1"/>
  <c r="AM324" i="3"/>
  <c r="AZ324" i="3" s="1"/>
  <c r="CB324" i="3"/>
  <c r="CJ324" i="3" s="1"/>
  <c r="AM319" i="3"/>
  <c r="AZ319" i="3" s="1"/>
  <c r="CB319" i="3"/>
  <c r="CJ319" i="3" s="1"/>
  <c r="AM312" i="3"/>
  <c r="AZ312" i="3" s="1"/>
  <c r="CE312" i="3"/>
  <c r="CM312" i="3" s="1"/>
  <c r="AM307" i="3"/>
  <c r="AZ307" i="3" s="1"/>
  <c r="CE307" i="3"/>
  <c r="CM307" i="3" s="1"/>
  <c r="AM300" i="3"/>
  <c r="AZ300" i="3" s="1"/>
  <c r="CC300" i="3"/>
  <c r="CK300" i="3" s="1"/>
  <c r="AM295" i="3"/>
  <c r="AZ295" i="3" s="1"/>
  <c r="CC295" i="3"/>
  <c r="CK295" i="3" s="1"/>
  <c r="AM290" i="3"/>
  <c r="AZ290" i="3" s="1"/>
  <c r="CC290" i="3"/>
  <c r="CK290" i="3" s="1"/>
  <c r="AM284" i="3"/>
  <c r="AZ284" i="3" s="1"/>
  <c r="CB284" i="3"/>
  <c r="CJ284" i="3" s="1"/>
  <c r="AM277" i="3"/>
  <c r="AZ277" i="3" s="1"/>
  <c r="CE277" i="3"/>
  <c r="CM277" i="3" s="1"/>
  <c r="AM271" i="3"/>
  <c r="AZ271" i="3" s="1"/>
  <c r="CD271" i="3"/>
  <c r="CL271" i="3" s="1"/>
  <c r="AM265" i="3"/>
  <c r="AZ265" i="3" s="1"/>
  <c r="CC265" i="3"/>
  <c r="CK265" i="3" s="1"/>
  <c r="AM257" i="3"/>
  <c r="AZ257" i="3" s="1"/>
  <c r="CE257" i="3"/>
  <c r="CM257" i="3" s="1"/>
  <c r="AM252" i="3"/>
  <c r="AZ252" i="3" s="1"/>
  <c r="CE252" i="3"/>
  <c r="CM252" i="3" s="1"/>
  <c r="AM246" i="3"/>
  <c r="AZ246" i="3" s="1"/>
  <c r="CD246" i="3"/>
  <c r="CL246" i="3" s="1"/>
  <c r="AM241" i="3"/>
  <c r="AZ241" i="3" s="1"/>
  <c r="CD241" i="3"/>
  <c r="CL241" i="3" s="1"/>
  <c r="AM235" i="3"/>
  <c r="AZ235" i="3" s="1"/>
  <c r="CC235" i="3"/>
  <c r="CK235" i="3" s="1"/>
  <c r="AM227" i="3"/>
  <c r="AZ227" i="3" s="1"/>
  <c r="CE227" i="3"/>
  <c r="CM227" i="3" s="1"/>
  <c r="AM221" i="3"/>
  <c r="AZ221" i="3" s="1"/>
  <c r="CD221" i="3"/>
  <c r="CL221" i="3" s="1"/>
  <c r="AM215" i="3"/>
  <c r="AZ215" i="3" s="1"/>
  <c r="CC215" i="3"/>
  <c r="CK215" i="3" s="1"/>
  <c r="AM207" i="3"/>
  <c r="AZ207" i="3" s="1"/>
  <c r="CE207" i="3"/>
  <c r="CM207" i="3" s="1"/>
  <c r="AM201" i="3"/>
  <c r="AZ201" i="3" s="1"/>
  <c r="CD201" i="3"/>
  <c r="CL201" i="3" s="1"/>
  <c r="AM195" i="3"/>
  <c r="AZ195" i="3" s="1"/>
  <c r="CC195" i="3"/>
  <c r="CK195" i="3" s="1"/>
  <c r="AM187" i="3"/>
  <c r="AZ187" i="3" s="1"/>
  <c r="CE187" i="3"/>
  <c r="CM187" i="3" s="1"/>
  <c r="AM181" i="3"/>
  <c r="AZ181" i="3" s="1"/>
  <c r="CD181" i="3"/>
  <c r="CL181" i="3" s="1"/>
  <c r="AM175" i="3"/>
  <c r="AZ175" i="3" s="1"/>
  <c r="CC175" i="3"/>
  <c r="CK175" i="3" s="1"/>
  <c r="AM167" i="3"/>
  <c r="AZ167" i="3" s="1"/>
  <c r="CE167" i="3"/>
  <c r="CM167" i="3" s="1"/>
  <c r="AM161" i="3"/>
  <c r="AZ161" i="3" s="1"/>
  <c r="CD161" i="3"/>
  <c r="CL161" i="3" s="1"/>
  <c r="AM155" i="3"/>
  <c r="AZ155" i="3" s="1"/>
  <c r="CC155" i="3"/>
  <c r="CK155" i="3" s="1"/>
  <c r="AM150" i="3"/>
  <c r="AZ150" i="3" s="1"/>
  <c r="CC150" i="3"/>
  <c r="CK150" i="3" s="1"/>
  <c r="AM142" i="3"/>
  <c r="AZ142" i="3" s="1"/>
  <c r="CE142" i="3"/>
  <c r="CM142" i="3" s="1"/>
  <c r="AM137" i="3"/>
  <c r="AZ137" i="3" s="1"/>
  <c r="CE137" i="3"/>
  <c r="CM137" i="3" s="1"/>
  <c r="AM131" i="3"/>
  <c r="AZ131" i="3" s="1"/>
  <c r="CD131" i="3"/>
  <c r="CL131" i="3" s="1"/>
  <c r="AM125" i="3"/>
  <c r="AZ125" i="3" s="1"/>
  <c r="CC125" i="3"/>
  <c r="CK125" i="3" s="1"/>
  <c r="AM117" i="3"/>
  <c r="AZ117" i="3" s="1"/>
  <c r="CE117" i="3"/>
  <c r="CM117" i="3" s="1"/>
  <c r="AM111" i="3"/>
  <c r="AZ111" i="3" s="1"/>
  <c r="CD111" i="3"/>
  <c r="CL111" i="3" s="1"/>
  <c r="AM105" i="3"/>
  <c r="AZ105" i="3" s="1"/>
  <c r="CC105" i="3"/>
  <c r="CK105" i="3" s="1"/>
  <c r="AM97" i="3"/>
  <c r="AZ97" i="3" s="1"/>
  <c r="CE97" i="3"/>
  <c r="CM97" i="3" s="1"/>
  <c r="AM91" i="3"/>
  <c r="AZ91" i="3" s="1"/>
  <c r="CD91" i="3"/>
  <c r="CL91" i="3" s="1"/>
  <c r="AM86" i="3"/>
  <c r="AZ86" i="3" s="1"/>
  <c r="CD86" i="3"/>
  <c r="CL86" i="3" s="1"/>
  <c r="AM80" i="3"/>
  <c r="AZ80" i="3" s="1"/>
  <c r="CC80" i="3"/>
  <c r="CK80" i="3" s="1"/>
  <c r="AM74" i="3"/>
  <c r="AZ74" i="3" s="1"/>
  <c r="CB74" i="3"/>
  <c r="CJ74" i="3" s="1"/>
  <c r="AM69" i="3"/>
  <c r="AZ69" i="3" s="1"/>
  <c r="CB69" i="3"/>
  <c r="CJ69" i="3" s="1"/>
  <c r="AM62" i="3"/>
  <c r="AZ62" i="3" s="1"/>
  <c r="CE62" i="3"/>
  <c r="CM62" i="3" s="1"/>
  <c r="AM57" i="3"/>
  <c r="AZ57" i="3" s="1"/>
  <c r="CE57" i="3"/>
  <c r="CM57" i="3" s="1"/>
  <c r="AM51" i="3"/>
  <c r="AZ51" i="3" s="1"/>
  <c r="CD51" i="3"/>
  <c r="CL51" i="3" s="1"/>
  <c r="AM45" i="3"/>
  <c r="AZ45" i="3" s="1"/>
  <c r="CC45" i="3"/>
  <c r="CK45" i="3" s="1"/>
  <c r="AM39" i="3"/>
  <c r="AZ39" i="3" s="1"/>
  <c r="CB39" i="3"/>
  <c r="CJ39" i="3" s="1"/>
  <c r="AM32" i="3"/>
  <c r="AZ32" i="3" s="1"/>
  <c r="CE32" i="3"/>
  <c r="CM32" i="3" s="1"/>
  <c r="AM26" i="3"/>
  <c r="AZ26" i="3" s="1"/>
  <c r="CD26" i="3"/>
  <c r="CL26" i="3" s="1"/>
  <c r="AM20" i="3"/>
  <c r="AZ20" i="3" s="1"/>
  <c r="CC20" i="3"/>
  <c r="CK20" i="3" s="1"/>
  <c r="AM1258" i="3"/>
  <c r="AZ1258" i="3" s="1"/>
  <c r="CA1258" i="3"/>
  <c r="CI1258" i="3" s="1"/>
  <c r="AM1348" i="3"/>
  <c r="AZ1348" i="3" s="1"/>
  <c r="CA1348" i="3"/>
  <c r="CI1348" i="3" s="1"/>
  <c r="AP706" i="3"/>
  <c r="BC706" i="3" s="1"/>
  <c r="AO706" i="3"/>
  <c r="BB706" i="3" s="1"/>
  <c r="AN706" i="3"/>
  <c r="BA706" i="3" s="1"/>
  <c r="AP701" i="3"/>
  <c r="BC701" i="3" s="1"/>
  <c r="AO701" i="3"/>
  <c r="BB701" i="3" s="1"/>
  <c r="AN701" i="3"/>
  <c r="BA701" i="3" s="1"/>
  <c r="AP695" i="3"/>
  <c r="BC695" i="3" s="1"/>
  <c r="AO695" i="3"/>
  <c r="BB695" i="3" s="1"/>
  <c r="AN695" i="3"/>
  <c r="BA695" i="3" s="1"/>
  <c r="AP690" i="3"/>
  <c r="BC690" i="3" s="1"/>
  <c r="AO690" i="3"/>
  <c r="BB690" i="3" s="1"/>
  <c r="AN690" i="3"/>
  <c r="BA690" i="3" s="1"/>
  <c r="AP682" i="3"/>
  <c r="BC682" i="3" s="1"/>
  <c r="AO682" i="3"/>
  <c r="BB682" i="3" s="1"/>
  <c r="AN682" i="3"/>
  <c r="BA682" i="3" s="1"/>
  <c r="AP675" i="3"/>
  <c r="BC675" i="3" s="1"/>
  <c r="AO675" i="3"/>
  <c r="BB675" i="3" s="1"/>
  <c r="AN675" i="3"/>
  <c r="BA675" i="3" s="1"/>
  <c r="AP669" i="3"/>
  <c r="BC669" i="3" s="1"/>
  <c r="AO669" i="3"/>
  <c r="BB669" i="3" s="1"/>
  <c r="AN669" i="3"/>
  <c r="BA669" i="3" s="1"/>
  <c r="AP662" i="3"/>
  <c r="BC662" i="3" s="1"/>
  <c r="AO662" i="3"/>
  <c r="BB662" i="3" s="1"/>
  <c r="AN662" i="3"/>
  <c r="BA662" i="3" s="1"/>
  <c r="AP656" i="3"/>
  <c r="BC656" i="3" s="1"/>
  <c r="AO656" i="3"/>
  <c r="BB656" i="3" s="1"/>
  <c r="AN656" i="3"/>
  <c r="BA656" i="3" s="1"/>
  <c r="AP650" i="3"/>
  <c r="BC650" i="3" s="1"/>
  <c r="AO650" i="3"/>
  <c r="BB650" i="3" s="1"/>
  <c r="AN650" i="3"/>
  <c r="BA650" i="3" s="1"/>
  <c r="AP642" i="3"/>
  <c r="BC642" i="3" s="1"/>
  <c r="AO642" i="3"/>
  <c r="BB642" i="3" s="1"/>
  <c r="AN642" i="3"/>
  <c r="BA642" i="3" s="1"/>
  <c r="AP636" i="3"/>
  <c r="BC636" i="3" s="1"/>
  <c r="AO636" i="3"/>
  <c r="BB636" i="3" s="1"/>
  <c r="AN636" i="3"/>
  <c r="BA636" i="3" s="1"/>
  <c r="AP630" i="3"/>
  <c r="BC630" i="3" s="1"/>
  <c r="AN630" i="3"/>
  <c r="BA630" i="3" s="1"/>
  <c r="AO630" i="3"/>
  <c r="BB630" i="3" s="1"/>
  <c r="AP624" i="3"/>
  <c r="BC624" i="3" s="1"/>
  <c r="AO624" i="3"/>
  <c r="BB624" i="3" s="1"/>
  <c r="AN624" i="3"/>
  <c r="BA624" i="3" s="1"/>
  <c r="AP619" i="3"/>
  <c r="BC619" i="3" s="1"/>
  <c r="AO619" i="3"/>
  <c r="BB619" i="3" s="1"/>
  <c r="AN619" i="3"/>
  <c r="BA619" i="3" s="1"/>
  <c r="AP614" i="3"/>
  <c r="BC614" i="3" s="1"/>
  <c r="AO614" i="3"/>
  <c r="BB614" i="3" s="1"/>
  <c r="AN614" i="3"/>
  <c r="BA614" i="3" s="1"/>
  <c r="AP607" i="3"/>
  <c r="BC607" i="3" s="1"/>
  <c r="AO607" i="3"/>
  <c r="BB607" i="3" s="1"/>
  <c r="AN607" i="3"/>
  <c r="BA607" i="3" s="1"/>
  <c r="AP601" i="3"/>
  <c r="BC601" i="3" s="1"/>
  <c r="AO601" i="3"/>
  <c r="BB601" i="3" s="1"/>
  <c r="AN601" i="3"/>
  <c r="BA601" i="3" s="1"/>
  <c r="AP595" i="3"/>
  <c r="BC595" i="3" s="1"/>
  <c r="AO595" i="3"/>
  <c r="BB595" i="3" s="1"/>
  <c r="AN595" i="3"/>
  <c r="BA595" i="3" s="1"/>
  <c r="AP589" i="3"/>
  <c r="BC589" i="3" s="1"/>
  <c r="AO589" i="3"/>
  <c r="BB589" i="3" s="1"/>
  <c r="AN589" i="3"/>
  <c r="BA589" i="3" s="1"/>
  <c r="AP582" i="3"/>
  <c r="BC582" i="3" s="1"/>
  <c r="AO582" i="3"/>
  <c r="BB582" i="3" s="1"/>
  <c r="AN582" i="3"/>
  <c r="BA582" i="3" s="1"/>
  <c r="AP576" i="3"/>
  <c r="BC576" i="3" s="1"/>
  <c r="AO576" i="3"/>
  <c r="BB576" i="3" s="1"/>
  <c r="AN576" i="3"/>
  <c r="BA576" i="3" s="1"/>
  <c r="AP571" i="3"/>
  <c r="BC571" i="3" s="1"/>
  <c r="AO571" i="3"/>
  <c r="BB571" i="3" s="1"/>
  <c r="AN571" i="3"/>
  <c r="BA571" i="3" s="1"/>
  <c r="AP565" i="3"/>
  <c r="BC565" i="3" s="1"/>
  <c r="AO565" i="3"/>
  <c r="BB565" i="3" s="1"/>
  <c r="AN565" i="3"/>
  <c r="BA565" i="3" s="1"/>
  <c r="AP557" i="3"/>
  <c r="BC557" i="3" s="1"/>
  <c r="AO557" i="3"/>
  <c r="BB557" i="3" s="1"/>
  <c r="AN557" i="3"/>
  <c r="BA557" i="3" s="1"/>
  <c r="AP552" i="3"/>
  <c r="BC552" i="3" s="1"/>
  <c r="AO552" i="3"/>
  <c r="BB552" i="3" s="1"/>
  <c r="AN552" i="3"/>
  <c r="BA552" i="3" s="1"/>
  <c r="AP546" i="3"/>
  <c r="BC546" i="3" s="1"/>
  <c r="AO546" i="3"/>
  <c r="BB546" i="3" s="1"/>
  <c r="AN546" i="3"/>
  <c r="BA546" i="3" s="1"/>
  <c r="AP540" i="3"/>
  <c r="BC540" i="3" s="1"/>
  <c r="AO540" i="3"/>
  <c r="BB540" i="3" s="1"/>
  <c r="AN540" i="3"/>
  <c r="BA540" i="3" s="1"/>
  <c r="AP532" i="3"/>
  <c r="BC532" i="3" s="1"/>
  <c r="AO532" i="3"/>
  <c r="BB532" i="3" s="1"/>
  <c r="AN532" i="3"/>
  <c r="BA532" i="3" s="1"/>
  <c r="AP526" i="3"/>
  <c r="BC526" i="3" s="1"/>
  <c r="AO526" i="3"/>
  <c r="BB526" i="3" s="1"/>
  <c r="AN526" i="3"/>
  <c r="BA526" i="3" s="1"/>
  <c r="AP520" i="3"/>
  <c r="BC520" i="3" s="1"/>
  <c r="AO520" i="3"/>
  <c r="BB520" i="3" s="1"/>
  <c r="AN520" i="3"/>
  <c r="BA520" i="3" s="1"/>
  <c r="AP514" i="3"/>
  <c r="BC514" i="3" s="1"/>
  <c r="AO514" i="3"/>
  <c r="BB514" i="3" s="1"/>
  <c r="AN514" i="3"/>
  <c r="BA514" i="3" s="1"/>
  <c r="AP507" i="3"/>
  <c r="BC507" i="3" s="1"/>
  <c r="AO507" i="3"/>
  <c r="BB507" i="3" s="1"/>
  <c r="AN507" i="3"/>
  <c r="BA507" i="3" s="1"/>
  <c r="AP501" i="3"/>
  <c r="BC501" i="3" s="1"/>
  <c r="AO501" i="3"/>
  <c r="BB501" i="3" s="1"/>
  <c r="AN501" i="3"/>
  <c r="BA501" i="3" s="1"/>
  <c r="AP495" i="3"/>
  <c r="BC495" i="3" s="1"/>
  <c r="AO495" i="3"/>
  <c r="BB495" i="3" s="1"/>
  <c r="AN495" i="3"/>
  <c r="BA495" i="3" s="1"/>
  <c r="AP490" i="3"/>
  <c r="BC490" i="3" s="1"/>
  <c r="AO490" i="3"/>
  <c r="BB490" i="3" s="1"/>
  <c r="AN490" i="3"/>
  <c r="BA490" i="3" s="1"/>
  <c r="AP482" i="3"/>
  <c r="BC482" i="3" s="1"/>
  <c r="AO482" i="3"/>
  <c r="BB482" i="3" s="1"/>
  <c r="AN482" i="3"/>
  <c r="BA482" i="3" s="1"/>
  <c r="AP477" i="3"/>
  <c r="BC477" i="3" s="1"/>
  <c r="AO477" i="3"/>
  <c r="BB477" i="3" s="1"/>
  <c r="AN477" i="3"/>
  <c r="BA477" i="3" s="1"/>
  <c r="AP471" i="3"/>
  <c r="BC471" i="3" s="1"/>
  <c r="AO471" i="3"/>
  <c r="BB471" i="3" s="1"/>
  <c r="AN471" i="3"/>
  <c r="BA471" i="3" s="1"/>
  <c r="AP465" i="3"/>
  <c r="BC465" i="3" s="1"/>
  <c r="AO465" i="3"/>
  <c r="BB465" i="3" s="1"/>
  <c r="AN465" i="3"/>
  <c r="BA465" i="3" s="1"/>
  <c r="AP460" i="3"/>
  <c r="BC460" i="3" s="1"/>
  <c r="AO460" i="3"/>
  <c r="BB460" i="3" s="1"/>
  <c r="AN460" i="3"/>
  <c r="BA460" i="3" s="1"/>
  <c r="AP454" i="3"/>
  <c r="BC454" i="3" s="1"/>
  <c r="AO454" i="3"/>
  <c r="BB454" i="3" s="1"/>
  <c r="AN454" i="3"/>
  <c r="BA454" i="3" s="1"/>
  <c r="AP447" i="3"/>
  <c r="BC447" i="3" s="1"/>
  <c r="AO447" i="3"/>
  <c r="BB447" i="3" s="1"/>
  <c r="AN447" i="3"/>
  <c r="BA447" i="3" s="1"/>
  <c r="AP441" i="3"/>
  <c r="BC441" i="3" s="1"/>
  <c r="AO441" i="3"/>
  <c r="BB441" i="3" s="1"/>
  <c r="AN441" i="3"/>
  <c r="BA441" i="3" s="1"/>
  <c r="AP435" i="3"/>
  <c r="BC435" i="3" s="1"/>
  <c r="AO435" i="3"/>
  <c r="BB435" i="3" s="1"/>
  <c r="AN435" i="3"/>
  <c r="BA435" i="3" s="1"/>
  <c r="AP430" i="3"/>
  <c r="BC430" i="3" s="1"/>
  <c r="AO430" i="3"/>
  <c r="BB430" i="3" s="1"/>
  <c r="AN430" i="3"/>
  <c r="BA430" i="3" s="1"/>
  <c r="AP425" i="3"/>
  <c r="BC425" i="3" s="1"/>
  <c r="AO425" i="3"/>
  <c r="BB425" i="3" s="1"/>
  <c r="AN425" i="3"/>
  <c r="BA425" i="3" s="1"/>
  <c r="AP420" i="3"/>
  <c r="BC420" i="3" s="1"/>
  <c r="AO420" i="3"/>
  <c r="BB420" i="3" s="1"/>
  <c r="AN420" i="3"/>
  <c r="BA420" i="3" s="1"/>
  <c r="AP414" i="3"/>
  <c r="BC414" i="3" s="1"/>
  <c r="AO414" i="3"/>
  <c r="BB414" i="3" s="1"/>
  <c r="AN414" i="3"/>
  <c r="BA414" i="3" s="1"/>
  <c r="AP407" i="3"/>
  <c r="BC407" i="3" s="1"/>
  <c r="AO407" i="3"/>
  <c r="BB407" i="3" s="1"/>
  <c r="AN407" i="3"/>
  <c r="BA407" i="3" s="1"/>
  <c r="AP401" i="3"/>
  <c r="BC401" i="3" s="1"/>
  <c r="AO401" i="3"/>
  <c r="BB401" i="3" s="1"/>
  <c r="AN401" i="3"/>
  <c r="BA401" i="3" s="1"/>
  <c r="AP395" i="3"/>
  <c r="BC395" i="3" s="1"/>
  <c r="AO395" i="3"/>
  <c r="BB395" i="3" s="1"/>
  <c r="AN395" i="3"/>
  <c r="BA395" i="3" s="1"/>
  <c r="AP387" i="3"/>
  <c r="BC387" i="3" s="1"/>
  <c r="AO387" i="3"/>
  <c r="BB387" i="3" s="1"/>
  <c r="AN387" i="3"/>
  <c r="BA387" i="3" s="1"/>
  <c r="AP382" i="3"/>
  <c r="BC382" i="3" s="1"/>
  <c r="AO382" i="3"/>
  <c r="BB382" i="3" s="1"/>
  <c r="AN382" i="3"/>
  <c r="BA382" i="3" s="1"/>
  <c r="AP377" i="3"/>
  <c r="BC377" i="3" s="1"/>
  <c r="AO377" i="3"/>
  <c r="BB377" i="3" s="1"/>
  <c r="AN377" i="3"/>
  <c r="BA377" i="3" s="1"/>
  <c r="AP372" i="3"/>
  <c r="BC372" i="3" s="1"/>
  <c r="AO372" i="3"/>
  <c r="BB372" i="3" s="1"/>
  <c r="AN372" i="3"/>
  <c r="BA372" i="3" s="1"/>
  <c r="AP367" i="3"/>
  <c r="BC367" i="3" s="1"/>
  <c r="AO367" i="3"/>
  <c r="BB367" i="3" s="1"/>
  <c r="AN367" i="3"/>
  <c r="BA367" i="3" s="1"/>
  <c r="AP361" i="3"/>
  <c r="BC361" i="3" s="1"/>
  <c r="AO361" i="3"/>
  <c r="BB361" i="3" s="1"/>
  <c r="AN361" i="3"/>
  <c r="BA361" i="3" s="1"/>
  <c r="AP355" i="3"/>
  <c r="BC355" i="3" s="1"/>
  <c r="AO355" i="3"/>
  <c r="BB355" i="3" s="1"/>
  <c r="AN355" i="3"/>
  <c r="BA355" i="3" s="1"/>
  <c r="AP350" i="3"/>
  <c r="BC350" i="3" s="1"/>
  <c r="AO350" i="3"/>
  <c r="BB350" i="3" s="1"/>
  <c r="AN350" i="3"/>
  <c r="BA350" i="3" s="1"/>
  <c r="AP342" i="3"/>
  <c r="BC342" i="3" s="1"/>
  <c r="AO342" i="3"/>
  <c r="BB342" i="3" s="1"/>
  <c r="AN342" i="3"/>
  <c r="BA342" i="3" s="1"/>
  <c r="AP337" i="3"/>
  <c r="BC337" i="3" s="1"/>
  <c r="AO337" i="3"/>
  <c r="BB337" i="3" s="1"/>
  <c r="AN337" i="3"/>
  <c r="BA337" i="3" s="1"/>
  <c r="AP332" i="3"/>
  <c r="BC332" i="3" s="1"/>
  <c r="AO332" i="3"/>
  <c r="BB332" i="3" s="1"/>
  <c r="AN332" i="3"/>
  <c r="BA332" i="3" s="1"/>
  <c r="AP327" i="3"/>
  <c r="BC327" i="3" s="1"/>
  <c r="AO327" i="3"/>
  <c r="BB327" i="3" s="1"/>
  <c r="AN327" i="3"/>
  <c r="BA327" i="3" s="1"/>
  <c r="AP322" i="3"/>
  <c r="BC322" i="3" s="1"/>
  <c r="AO322" i="3"/>
  <c r="BB322" i="3" s="1"/>
  <c r="AN322" i="3"/>
  <c r="BA322" i="3" s="1"/>
  <c r="AP317" i="3"/>
  <c r="BC317" i="3" s="1"/>
  <c r="AO317" i="3"/>
  <c r="BB317" i="3" s="1"/>
  <c r="AN317" i="3"/>
  <c r="BA317" i="3" s="1"/>
  <c r="AP311" i="3"/>
  <c r="BC311" i="3" s="1"/>
  <c r="AO311" i="3"/>
  <c r="BB311" i="3" s="1"/>
  <c r="AN311" i="3"/>
  <c r="BA311" i="3" s="1"/>
  <c r="AP306" i="3"/>
  <c r="BC306" i="3" s="1"/>
  <c r="AO306" i="3"/>
  <c r="BB306" i="3" s="1"/>
  <c r="AN306" i="3"/>
  <c r="BA306" i="3" s="1"/>
  <c r="AP299" i="3"/>
  <c r="BC299" i="3" s="1"/>
  <c r="AO299" i="3"/>
  <c r="BB299" i="3" s="1"/>
  <c r="AN299" i="3"/>
  <c r="BA299" i="3" s="1"/>
  <c r="AP294" i="3"/>
  <c r="BC294" i="3" s="1"/>
  <c r="AO294" i="3"/>
  <c r="BB294" i="3" s="1"/>
  <c r="AN294" i="3"/>
  <c r="BA294" i="3" s="1"/>
  <c r="AP287" i="3"/>
  <c r="BC287" i="3" s="1"/>
  <c r="AO287" i="3"/>
  <c r="BB287" i="3" s="1"/>
  <c r="AN287" i="3"/>
  <c r="BA287" i="3" s="1"/>
  <c r="AP282" i="3"/>
  <c r="BC282" i="3" s="1"/>
  <c r="AO282" i="3"/>
  <c r="BB282" i="3" s="1"/>
  <c r="AN282" i="3"/>
  <c r="BA282" i="3" s="1"/>
  <c r="AP275" i="3"/>
  <c r="BC275" i="3" s="1"/>
  <c r="AO275" i="3"/>
  <c r="BB275" i="3" s="1"/>
  <c r="AN275" i="3"/>
  <c r="BA275" i="3" s="1"/>
  <c r="AP270" i="3"/>
  <c r="BC270" i="3" s="1"/>
  <c r="AO270" i="3"/>
  <c r="BB270" i="3" s="1"/>
  <c r="AN270" i="3"/>
  <c r="BA270" i="3" s="1"/>
  <c r="AP264" i="3"/>
  <c r="BC264" i="3" s="1"/>
  <c r="AO264" i="3"/>
  <c r="BB264" i="3" s="1"/>
  <c r="AN264" i="3"/>
  <c r="BA264" i="3" s="1"/>
  <c r="AP256" i="3"/>
  <c r="BC256" i="3" s="1"/>
  <c r="AO256" i="3"/>
  <c r="BB256" i="3" s="1"/>
  <c r="AN256" i="3"/>
  <c r="BA256" i="3" s="1"/>
  <c r="AP251" i="3"/>
  <c r="BC251" i="3" s="1"/>
  <c r="AO251" i="3"/>
  <c r="BB251" i="3" s="1"/>
  <c r="AN251" i="3"/>
  <c r="BA251" i="3" s="1"/>
  <c r="AP245" i="3"/>
  <c r="BC245" i="3" s="1"/>
  <c r="AO245" i="3"/>
  <c r="BB245" i="3" s="1"/>
  <c r="AN245" i="3"/>
  <c r="BA245" i="3" s="1"/>
  <c r="AP240" i="3"/>
  <c r="BC240" i="3" s="1"/>
  <c r="AO240" i="3"/>
  <c r="BB240" i="3" s="1"/>
  <c r="AN240" i="3"/>
  <c r="BA240" i="3" s="1"/>
  <c r="AP232" i="3"/>
  <c r="BC232" i="3" s="1"/>
  <c r="AO232" i="3"/>
  <c r="BB232" i="3" s="1"/>
  <c r="AN232" i="3"/>
  <c r="BA232" i="3" s="1"/>
  <c r="AP226" i="3"/>
  <c r="BC226" i="3" s="1"/>
  <c r="AO226" i="3"/>
  <c r="BB226" i="3" s="1"/>
  <c r="AN226" i="3"/>
  <c r="BA226" i="3" s="1"/>
  <c r="AP220" i="3"/>
  <c r="BC220" i="3" s="1"/>
  <c r="AO220" i="3"/>
  <c r="BB220" i="3" s="1"/>
  <c r="AN220" i="3"/>
  <c r="BA220" i="3" s="1"/>
  <c r="AP212" i="3"/>
  <c r="BC212" i="3" s="1"/>
  <c r="AO212" i="3"/>
  <c r="BB212" i="3" s="1"/>
  <c r="AN212" i="3"/>
  <c r="BA212" i="3" s="1"/>
  <c r="AP206" i="3"/>
  <c r="BC206" i="3" s="1"/>
  <c r="AO206" i="3"/>
  <c r="BB206" i="3" s="1"/>
  <c r="AN206" i="3"/>
  <c r="BA206" i="3" s="1"/>
  <c r="AP200" i="3"/>
  <c r="BC200" i="3" s="1"/>
  <c r="AO200" i="3"/>
  <c r="BB200" i="3" s="1"/>
  <c r="AN200" i="3"/>
  <c r="BA200" i="3" s="1"/>
  <c r="AP192" i="3"/>
  <c r="BC192" i="3" s="1"/>
  <c r="AO192" i="3"/>
  <c r="BB192" i="3" s="1"/>
  <c r="AN192" i="3"/>
  <c r="BA192" i="3" s="1"/>
  <c r="AP186" i="3"/>
  <c r="BC186" i="3" s="1"/>
  <c r="AO186" i="3"/>
  <c r="BB186" i="3" s="1"/>
  <c r="AN186" i="3"/>
  <c r="BA186" i="3" s="1"/>
  <c r="AP180" i="3"/>
  <c r="BC180" i="3" s="1"/>
  <c r="AO180" i="3"/>
  <c r="BB180" i="3" s="1"/>
  <c r="AN180" i="3"/>
  <c r="BA180" i="3" s="1"/>
  <c r="AP172" i="3"/>
  <c r="BC172" i="3" s="1"/>
  <c r="AO172" i="3"/>
  <c r="BB172" i="3" s="1"/>
  <c r="AN172" i="3"/>
  <c r="BA172" i="3" s="1"/>
  <c r="AP166" i="3"/>
  <c r="BC166" i="3" s="1"/>
  <c r="AO166" i="3"/>
  <c r="BB166" i="3" s="1"/>
  <c r="AN166" i="3"/>
  <c r="BA166" i="3" s="1"/>
  <c r="AP160" i="3"/>
  <c r="BC160" i="3" s="1"/>
  <c r="AO160" i="3"/>
  <c r="BB160" i="3" s="1"/>
  <c r="AN160" i="3"/>
  <c r="BA160" i="3" s="1"/>
  <c r="AP154" i="3"/>
  <c r="BC154" i="3" s="1"/>
  <c r="AO154" i="3"/>
  <c r="BB154" i="3" s="1"/>
  <c r="AN154" i="3"/>
  <c r="BA154" i="3" s="1"/>
  <c r="AP147" i="3"/>
  <c r="BC147" i="3" s="1"/>
  <c r="AO147" i="3"/>
  <c r="BB147" i="3" s="1"/>
  <c r="AN147" i="3"/>
  <c r="BA147" i="3" s="1"/>
  <c r="AP141" i="3"/>
  <c r="BC141" i="3" s="1"/>
  <c r="AO141" i="3"/>
  <c r="BB141" i="3" s="1"/>
  <c r="AN141" i="3"/>
  <c r="BA141" i="3" s="1"/>
  <c r="AP136" i="3"/>
  <c r="BC136" i="3" s="1"/>
  <c r="AO136" i="3"/>
  <c r="BB136" i="3" s="1"/>
  <c r="AN136" i="3"/>
  <c r="BA136" i="3" s="1"/>
  <c r="AP130" i="3"/>
  <c r="BC130" i="3" s="1"/>
  <c r="AO130" i="3"/>
  <c r="BB130" i="3" s="1"/>
  <c r="AN130" i="3"/>
  <c r="BA130" i="3" s="1"/>
  <c r="AP122" i="3"/>
  <c r="BC122" i="3" s="1"/>
  <c r="AO122" i="3"/>
  <c r="BB122" i="3" s="1"/>
  <c r="AN122" i="3"/>
  <c r="BA122" i="3" s="1"/>
  <c r="AP116" i="3"/>
  <c r="BC116" i="3" s="1"/>
  <c r="AO116" i="3"/>
  <c r="BB116" i="3" s="1"/>
  <c r="AN116" i="3"/>
  <c r="BA116" i="3" s="1"/>
  <c r="AP110" i="3"/>
  <c r="BC110" i="3" s="1"/>
  <c r="AO110" i="3"/>
  <c r="BB110" i="3" s="1"/>
  <c r="AN110" i="3"/>
  <c r="BA110" i="3" s="1"/>
  <c r="AP102" i="3"/>
  <c r="BC102" i="3" s="1"/>
  <c r="AO102" i="3"/>
  <c r="BB102" i="3" s="1"/>
  <c r="AN102" i="3"/>
  <c r="BA102" i="3" s="1"/>
  <c r="AP96" i="3"/>
  <c r="BC96" i="3" s="1"/>
  <c r="AO96" i="3"/>
  <c r="BB96" i="3" s="1"/>
  <c r="AN96" i="3"/>
  <c r="BA96" i="3" s="1"/>
  <c r="AP90" i="3"/>
  <c r="BC90" i="3" s="1"/>
  <c r="AO90" i="3"/>
  <c r="BB90" i="3" s="1"/>
  <c r="AN90" i="3"/>
  <c r="BA90" i="3" s="1"/>
  <c r="AP85" i="3"/>
  <c r="BC85" i="3" s="1"/>
  <c r="AO85" i="3"/>
  <c r="BB85" i="3" s="1"/>
  <c r="AN85" i="3"/>
  <c r="BA85" i="3" s="1"/>
  <c r="AP77" i="3"/>
  <c r="BC77" i="3" s="1"/>
  <c r="AO77" i="3"/>
  <c r="BB77" i="3" s="1"/>
  <c r="AN77" i="3"/>
  <c r="BA77" i="3" s="1"/>
  <c r="AP72" i="3"/>
  <c r="BC72" i="3" s="1"/>
  <c r="AO72" i="3"/>
  <c r="BB72" i="3" s="1"/>
  <c r="AN72" i="3"/>
  <c r="BA72" i="3" s="1"/>
  <c r="AP67" i="3"/>
  <c r="BC67" i="3" s="1"/>
  <c r="AO67" i="3"/>
  <c r="BB67" i="3" s="1"/>
  <c r="AN67" i="3"/>
  <c r="BA67" i="3" s="1"/>
  <c r="AP61" i="3"/>
  <c r="BC61" i="3" s="1"/>
  <c r="AO61" i="3"/>
  <c r="BB61" i="3" s="1"/>
  <c r="AN61" i="3"/>
  <c r="BA61" i="3" s="1"/>
  <c r="AP56" i="3"/>
  <c r="BC56" i="3" s="1"/>
  <c r="AO56" i="3"/>
  <c r="BB56" i="3" s="1"/>
  <c r="AN56" i="3"/>
  <c r="BA56" i="3" s="1"/>
  <c r="AP50" i="3"/>
  <c r="BC50" i="3" s="1"/>
  <c r="AO50" i="3"/>
  <c r="BB50" i="3" s="1"/>
  <c r="AN50" i="3"/>
  <c r="BA50" i="3" s="1"/>
  <c r="AP42" i="3"/>
  <c r="BC42" i="3" s="1"/>
  <c r="AO42" i="3"/>
  <c r="BB42" i="3" s="1"/>
  <c r="AN42" i="3"/>
  <c r="BA42" i="3" s="1"/>
  <c r="AP37" i="3"/>
  <c r="BC37" i="3" s="1"/>
  <c r="AO37" i="3"/>
  <c r="BB37" i="3" s="1"/>
  <c r="AN37" i="3"/>
  <c r="BA37" i="3" s="1"/>
  <c r="AP31" i="3"/>
  <c r="BC31" i="3" s="1"/>
  <c r="AO31" i="3"/>
  <c r="BB31" i="3" s="1"/>
  <c r="AN31" i="3"/>
  <c r="BA31" i="3" s="1"/>
  <c r="AP25" i="3"/>
  <c r="BC25" i="3" s="1"/>
  <c r="AO25" i="3"/>
  <c r="BB25" i="3" s="1"/>
  <c r="AN25" i="3"/>
  <c r="BA25" i="3" s="1"/>
  <c r="AP737" i="3"/>
  <c r="BC737" i="3" s="1"/>
  <c r="AO737" i="3"/>
  <c r="BB737" i="3" s="1"/>
  <c r="AN737" i="3"/>
  <c r="BA737" i="3" s="1"/>
  <c r="AP6" i="3"/>
  <c r="BC6" i="3" s="1"/>
  <c r="AO6" i="3"/>
  <c r="BB6" i="3" s="1"/>
  <c r="AN6" i="3"/>
  <c r="BA6" i="3" s="1"/>
  <c r="AO2046" i="3"/>
  <c r="BB2046" i="3" s="1"/>
  <c r="AP2046" i="3"/>
  <c r="BC2046" i="3" s="1"/>
  <c r="AN2046" i="3"/>
  <c r="BA2046" i="3" s="1"/>
  <c r="AP2035" i="3"/>
  <c r="BC2035" i="3" s="1"/>
  <c r="AN2035" i="3"/>
  <c r="BA2035" i="3" s="1"/>
  <c r="AO2035" i="3"/>
  <c r="BB2035" i="3" s="1"/>
  <c r="AP2024" i="3"/>
  <c r="BC2024" i="3" s="1"/>
  <c r="AO2024" i="3"/>
  <c r="BB2024" i="3" s="1"/>
  <c r="AN2024" i="3"/>
  <c r="BA2024" i="3" s="1"/>
  <c r="AP2011" i="3"/>
  <c r="BC2011" i="3" s="1"/>
  <c r="AO2011" i="3"/>
  <c r="BB2011" i="3" s="1"/>
  <c r="AN2011" i="3"/>
  <c r="BA2011" i="3" s="1"/>
  <c r="AP2000" i="3"/>
  <c r="BC2000" i="3" s="1"/>
  <c r="AO2000" i="3"/>
  <c r="BB2000" i="3" s="1"/>
  <c r="AN2000" i="3"/>
  <c r="BA2000" i="3" s="1"/>
  <c r="AP1987" i="3"/>
  <c r="BC1987" i="3" s="1"/>
  <c r="AO1987" i="3"/>
  <c r="BB1987" i="3" s="1"/>
  <c r="AN1987" i="3"/>
  <c r="BA1987" i="3" s="1"/>
  <c r="AO1977" i="3"/>
  <c r="BB1977" i="3" s="1"/>
  <c r="AP1977" i="3"/>
  <c r="BC1977" i="3" s="1"/>
  <c r="AN1977" i="3"/>
  <c r="BA1977" i="3" s="1"/>
  <c r="AP1972" i="3"/>
  <c r="BC1972" i="3" s="1"/>
  <c r="AO1972" i="3"/>
  <c r="BB1972" i="3" s="1"/>
  <c r="AN1972" i="3"/>
  <c r="BA1972" i="3" s="1"/>
  <c r="AP1962" i="3"/>
  <c r="BC1962" i="3" s="1"/>
  <c r="AO1962" i="3"/>
  <c r="BB1962" i="3" s="1"/>
  <c r="AN1962" i="3"/>
  <c r="BA1962" i="3" s="1"/>
  <c r="AP1952" i="3"/>
  <c r="BC1952" i="3" s="1"/>
  <c r="AO1952" i="3"/>
  <c r="BB1952" i="3" s="1"/>
  <c r="AN1952" i="3"/>
  <c r="BA1952" i="3" s="1"/>
  <c r="AP1940" i="3"/>
  <c r="BC1940" i="3" s="1"/>
  <c r="AO1940" i="3"/>
  <c r="BB1940" i="3" s="1"/>
  <c r="AN1940" i="3"/>
  <c r="BA1940" i="3" s="1"/>
  <c r="AP1930" i="3"/>
  <c r="BC1930" i="3" s="1"/>
  <c r="AO1930" i="3"/>
  <c r="BB1930" i="3" s="1"/>
  <c r="AN1930" i="3"/>
  <c r="BA1930" i="3" s="1"/>
  <c r="AP1920" i="3"/>
  <c r="BC1920" i="3" s="1"/>
  <c r="AO1920" i="3"/>
  <c r="BB1920" i="3" s="1"/>
  <c r="AN1920" i="3"/>
  <c r="BA1920" i="3" s="1"/>
  <c r="AP1904" i="3"/>
  <c r="BC1904" i="3" s="1"/>
  <c r="AO1904" i="3"/>
  <c r="BB1904" i="3" s="1"/>
  <c r="AN1904" i="3"/>
  <c r="BA1904" i="3" s="1"/>
  <c r="AP1891" i="3"/>
  <c r="BC1891" i="3" s="1"/>
  <c r="AN1891" i="3"/>
  <c r="BA1891" i="3" s="1"/>
  <c r="AO1891" i="3"/>
  <c r="BB1891" i="3" s="1"/>
  <c r="AP1877" i="3"/>
  <c r="BC1877" i="3" s="1"/>
  <c r="AO1877" i="3"/>
  <c r="BB1877" i="3" s="1"/>
  <c r="AN1877" i="3"/>
  <c r="BA1877" i="3" s="1"/>
  <c r="AP1866" i="3"/>
  <c r="BC1866" i="3" s="1"/>
  <c r="AO1866" i="3"/>
  <c r="BB1866" i="3" s="1"/>
  <c r="AN1866" i="3"/>
  <c r="BA1866" i="3" s="1"/>
  <c r="AP1861" i="3"/>
  <c r="BC1861" i="3" s="1"/>
  <c r="AO1861" i="3"/>
  <c r="BB1861" i="3" s="1"/>
  <c r="AN1861" i="3"/>
  <c r="BA1861" i="3" s="1"/>
  <c r="AP1850" i="3"/>
  <c r="BC1850" i="3" s="1"/>
  <c r="AO1850" i="3"/>
  <c r="BB1850" i="3" s="1"/>
  <c r="AN1850" i="3"/>
  <c r="BA1850" i="3" s="1"/>
  <c r="AP1837" i="3"/>
  <c r="BC1837" i="3" s="1"/>
  <c r="AO1837" i="3"/>
  <c r="BB1837" i="3" s="1"/>
  <c r="AN1837" i="3"/>
  <c r="BA1837" i="3" s="1"/>
  <c r="AP1827" i="3"/>
  <c r="BC1827" i="3" s="1"/>
  <c r="AO1827" i="3"/>
  <c r="BB1827" i="3" s="1"/>
  <c r="AN1827" i="3"/>
  <c r="BA1827" i="3" s="1"/>
  <c r="AP1815" i="3"/>
  <c r="BC1815" i="3" s="1"/>
  <c r="AO1815" i="3"/>
  <c r="BB1815" i="3" s="1"/>
  <c r="AN1815" i="3"/>
  <c r="BA1815" i="3" s="1"/>
  <c r="AP1804" i="3"/>
  <c r="BC1804" i="3" s="1"/>
  <c r="AO1804" i="3"/>
  <c r="BB1804" i="3" s="1"/>
  <c r="AN1804" i="3"/>
  <c r="BA1804" i="3" s="1"/>
  <c r="AP1791" i="3"/>
  <c r="BC1791" i="3" s="1"/>
  <c r="AO1791" i="3"/>
  <c r="BB1791" i="3" s="1"/>
  <c r="AN1791" i="3"/>
  <c r="BA1791" i="3" s="1"/>
  <c r="AP1780" i="3"/>
  <c r="BC1780" i="3" s="1"/>
  <c r="AN1780" i="3"/>
  <c r="BA1780" i="3" s="1"/>
  <c r="AO1780" i="3"/>
  <c r="BB1780" i="3" s="1"/>
  <c r="AP1767" i="3"/>
  <c r="BC1767" i="3" s="1"/>
  <c r="AO1767" i="3"/>
  <c r="BB1767" i="3" s="1"/>
  <c r="AN1767" i="3"/>
  <c r="BA1767" i="3" s="1"/>
  <c r="AP1757" i="3"/>
  <c r="BC1757" i="3" s="1"/>
  <c r="AO1757" i="3"/>
  <c r="BB1757" i="3" s="1"/>
  <c r="AN1757" i="3"/>
  <c r="BA1757" i="3" s="1"/>
  <c r="AP1745" i="3"/>
  <c r="BC1745" i="3" s="1"/>
  <c r="AO1745" i="3"/>
  <c r="BB1745" i="3" s="1"/>
  <c r="AN1745" i="3"/>
  <c r="BA1745" i="3" s="1"/>
  <c r="AP1735" i="3"/>
  <c r="BC1735" i="3" s="1"/>
  <c r="AO1735" i="3"/>
  <c r="BB1735" i="3" s="1"/>
  <c r="AN1735" i="3"/>
  <c r="BA1735" i="3" s="1"/>
  <c r="AP1725" i="3"/>
  <c r="BC1725" i="3" s="1"/>
  <c r="AO1725" i="3"/>
  <c r="BB1725" i="3" s="1"/>
  <c r="AN1725" i="3"/>
  <c r="BA1725" i="3" s="1"/>
  <c r="AP1712" i="3"/>
  <c r="BC1712" i="3" s="1"/>
  <c r="AO1712" i="3"/>
  <c r="BB1712" i="3" s="1"/>
  <c r="AN1712" i="3"/>
  <c r="BA1712" i="3" s="1"/>
  <c r="AP1699" i="3"/>
  <c r="BC1699" i="3" s="1"/>
  <c r="AO1699" i="3"/>
  <c r="BB1699" i="3" s="1"/>
  <c r="AN1699" i="3"/>
  <c r="BA1699" i="3" s="1"/>
  <c r="AP1687" i="3"/>
  <c r="BC1687" i="3" s="1"/>
  <c r="AO1687" i="3"/>
  <c r="BB1687" i="3" s="1"/>
  <c r="AN1687" i="3"/>
  <c r="BA1687" i="3" s="1"/>
  <c r="AP1674" i="3"/>
  <c r="BC1674" i="3" s="1"/>
  <c r="AO1674" i="3"/>
  <c r="BB1674" i="3" s="1"/>
  <c r="AN1674" i="3"/>
  <c r="BA1674" i="3" s="1"/>
  <c r="AO1662" i="3"/>
  <c r="BB1662" i="3" s="1"/>
  <c r="AP1662" i="3"/>
  <c r="BC1662" i="3" s="1"/>
  <c r="AN1662" i="3"/>
  <c r="BA1662" i="3" s="1"/>
  <c r="AP1652" i="3"/>
  <c r="BC1652" i="3" s="1"/>
  <c r="AN1652" i="3"/>
  <c r="BA1652" i="3" s="1"/>
  <c r="AO1652" i="3"/>
  <c r="BB1652" i="3" s="1"/>
  <c r="AO1641" i="3"/>
  <c r="BB1641" i="3" s="1"/>
  <c r="AP1641" i="3"/>
  <c r="BC1641" i="3" s="1"/>
  <c r="AN1641" i="3"/>
  <c r="BA1641" i="3" s="1"/>
  <c r="AO1630" i="3"/>
  <c r="BB1630" i="3" s="1"/>
  <c r="AP1630" i="3"/>
  <c r="BC1630" i="3" s="1"/>
  <c r="AN1630" i="3"/>
  <c r="BA1630" i="3" s="1"/>
  <c r="AP1612" i="3"/>
  <c r="BC1612" i="3" s="1"/>
  <c r="AO1612" i="3"/>
  <c r="BB1612" i="3" s="1"/>
  <c r="AN1612" i="3"/>
  <c r="BA1612" i="3" s="1"/>
  <c r="AP1601" i="3"/>
  <c r="BC1601" i="3" s="1"/>
  <c r="AO1601" i="3"/>
  <c r="BB1601" i="3" s="1"/>
  <c r="AN1601" i="3"/>
  <c r="BA1601" i="3" s="1"/>
  <c r="AP1591" i="3"/>
  <c r="BC1591" i="3" s="1"/>
  <c r="AO1591" i="3"/>
  <c r="BB1591" i="3" s="1"/>
  <c r="AN1591" i="3"/>
  <c r="BA1591" i="3" s="1"/>
  <c r="AP1580" i="3"/>
  <c r="BC1580" i="3" s="1"/>
  <c r="AO1580" i="3"/>
  <c r="BB1580" i="3" s="1"/>
  <c r="AN1580" i="3"/>
  <c r="BA1580" i="3" s="1"/>
  <c r="AO1566" i="3"/>
  <c r="BB1566" i="3" s="1"/>
  <c r="AP1566" i="3"/>
  <c r="BC1566" i="3" s="1"/>
  <c r="AN1566" i="3"/>
  <c r="BA1566" i="3" s="1"/>
  <c r="AP1556" i="3"/>
  <c r="BC1556" i="3" s="1"/>
  <c r="AO1556" i="3"/>
  <c r="BB1556" i="3" s="1"/>
  <c r="AN1556" i="3"/>
  <c r="BA1556" i="3" s="1"/>
  <c r="AO1545" i="3"/>
  <c r="BB1545" i="3" s="1"/>
  <c r="AP1545" i="3"/>
  <c r="BC1545" i="3" s="1"/>
  <c r="AN1545" i="3"/>
  <c r="BA1545" i="3" s="1"/>
  <c r="AP1532" i="3"/>
  <c r="BC1532" i="3" s="1"/>
  <c r="AO1532" i="3"/>
  <c r="BB1532" i="3" s="1"/>
  <c r="AN1532" i="3"/>
  <c r="BA1532" i="3" s="1"/>
  <c r="AP1517" i="3"/>
  <c r="BC1517" i="3" s="1"/>
  <c r="AO1517" i="3"/>
  <c r="BB1517" i="3" s="1"/>
  <c r="AN1517" i="3"/>
  <c r="BA1517" i="3" s="1"/>
  <c r="AP1506" i="3"/>
  <c r="BC1506" i="3" s="1"/>
  <c r="AO1506" i="3"/>
  <c r="BB1506" i="3" s="1"/>
  <c r="AN1506" i="3"/>
  <c r="BA1506" i="3" s="1"/>
  <c r="AP1496" i="3"/>
  <c r="BC1496" i="3" s="1"/>
  <c r="AO1496" i="3"/>
  <c r="BB1496" i="3" s="1"/>
  <c r="AN1496" i="3"/>
  <c r="BA1496" i="3" s="1"/>
  <c r="AP1482" i="3"/>
  <c r="BC1482" i="3" s="1"/>
  <c r="AO1482" i="3"/>
  <c r="BB1482" i="3" s="1"/>
  <c r="AN1482" i="3"/>
  <c r="BA1482" i="3" s="1"/>
  <c r="AP1472" i="3"/>
  <c r="BC1472" i="3" s="1"/>
  <c r="AO1472" i="3"/>
  <c r="BB1472" i="3" s="1"/>
  <c r="AN1472" i="3"/>
  <c r="BA1472" i="3" s="1"/>
  <c r="AP1461" i="3"/>
  <c r="BC1461" i="3" s="1"/>
  <c r="AO1461" i="3"/>
  <c r="BB1461" i="3" s="1"/>
  <c r="AN1461" i="3"/>
  <c r="BA1461" i="3" s="1"/>
  <c r="AO1449" i="3"/>
  <c r="BB1449" i="3" s="1"/>
  <c r="AP1449" i="3"/>
  <c r="BC1449" i="3" s="1"/>
  <c r="AN1449" i="3"/>
  <c r="BA1449" i="3" s="1"/>
  <c r="AP1436" i="3"/>
  <c r="BC1436" i="3" s="1"/>
  <c r="AO1436" i="3"/>
  <c r="BB1436" i="3" s="1"/>
  <c r="AN1436" i="3"/>
  <c r="BA1436" i="3" s="1"/>
  <c r="AP1425" i="3"/>
  <c r="BC1425" i="3" s="1"/>
  <c r="AO1425" i="3"/>
  <c r="BB1425" i="3" s="1"/>
  <c r="AN1425" i="3"/>
  <c r="BA1425" i="3" s="1"/>
  <c r="AP1415" i="3"/>
  <c r="BC1415" i="3" s="1"/>
  <c r="AO1415" i="3"/>
  <c r="BB1415" i="3" s="1"/>
  <c r="AN1415" i="3"/>
  <c r="BA1415" i="3" s="1"/>
  <c r="AP1401" i="3"/>
  <c r="BC1401" i="3" s="1"/>
  <c r="AO1401" i="3"/>
  <c r="BB1401" i="3" s="1"/>
  <c r="AN1401" i="3"/>
  <c r="BA1401" i="3" s="1"/>
  <c r="AP1390" i="3"/>
  <c r="BC1390" i="3" s="1"/>
  <c r="AO1390" i="3"/>
  <c r="BB1390" i="3" s="1"/>
  <c r="AN1390" i="3"/>
  <c r="BA1390" i="3" s="1"/>
  <c r="AO1385" i="3"/>
  <c r="BB1385" i="3" s="1"/>
  <c r="AP1385" i="3"/>
  <c r="BC1385" i="3" s="1"/>
  <c r="AN1385" i="3"/>
  <c r="BA1385" i="3" s="1"/>
  <c r="AP1374" i="3"/>
  <c r="BC1374" i="3" s="1"/>
  <c r="AO1374" i="3"/>
  <c r="BB1374" i="3" s="1"/>
  <c r="AN1374" i="3"/>
  <c r="BA1374" i="3" s="1"/>
  <c r="AP1364" i="3"/>
  <c r="BC1364" i="3" s="1"/>
  <c r="AO1364" i="3"/>
  <c r="BB1364" i="3" s="1"/>
  <c r="AN1364" i="3"/>
  <c r="BA1364" i="3" s="1"/>
  <c r="AP1354" i="3"/>
  <c r="BC1354" i="3" s="1"/>
  <c r="AO1354" i="3"/>
  <c r="BB1354" i="3" s="1"/>
  <c r="AN1354" i="3"/>
  <c r="BA1354" i="3" s="1"/>
  <c r="AP1345" i="3"/>
  <c r="BC1345" i="3" s="1"/>
  <c r="AO1345" i="3"/>
  <c r="BB1345" i="3" s="1"/>
  <c r="AN1345" i="3"/>
  <c r="BA1345" i="3" s="1"/>
  <c r="AP1334" i="3"/>
  <c r="BC1334" i="3" s="1"/>
  <c r="AO1334" i="3"/>
  <c r="BB1334" i="3" s="1"/>
  <c r="AN1334" i="3"/>
  <c r="BA1334" i="3" s="1"/>
  <c r="AO1321" i="3"/>
  <c r="BB1321" i="3" s="1"/>
  <c r="AN1321" i="3"/>
  <c r="BA1321" i="3" s="1"/>
  <c r="AP1321" i="3"/>
  <c r="BC1321" i="3" s="1"/>
  <c r="AP1305" i="3"/>
  <c r="BC1305" i="3" s="1"/>
  <c r="AO1305" i="3"/>
  <c r="BB1305" i="3" s="1"/>
  <c r="AN1305" i="3"/>
  <c r="BA1305" i="3" s="1"/>
  <c r="AP1295" i="3"/>
  <c r="BC1295" i="3" s="1"/>
  <c r="AO1295" i="3"/>
  <c r="BB1295" i="3" s="1"/>
  <c r="AN1295" i="3"/>
  <c r="BA1295" i="3" s="1"/>
  <c r="AP1285" i="3"/>
  <c r="BC1285" i="3" s="1"/>
  <c r="AO1285" i="3"/>
  <c r="BB1285" i="3" s="1"/>
  <c r="AN1285" i="3"/>
  <c r="BA1285" i="3" s="1"/>
  <c r="AP1275" i="3"/>
  <c r="BC1275" i="3" s="1"/>
  <c r="AO1275" i="3"/>
  <c r="BB1275" i="3" s="1"/>
  <c r="AN1275" i="3"/>
  <c r="BA1275" i="3" s="1"/>
  <c r="AP1265" i="3"/>
  <c r="BC1265" i="3" s="1"/>
  <c r="AO1265" i="3"/>
  <c r="BB1265" i="3" s="1"/>
  <c r="AN1265" i="3"/>
  <c r="BA1265" i="3" s="1"/>
  <c r="AP1260" i="3"/>
  <c r="BC1260" i="3" s="1"/>
  <c r="AO1260" i="3"/>
  <c r="BB1260" i="3" s="1"/>
  <c r="AN1260" i="3"/>
  <c r="BA1260" i="3" s="1"/>
  <c r="AP1244" i="3"/>
  <c r="BC1244" i="3" s="1"/>
  <c r="AO1244" i="3"/>
  <c r="BB1244" i="3" s="1"/>
  <c r="AN1244" i="3"/>
  <c r="BA1244" i="3" s="1"/>
  <c r="AP1234" i="3"/>
  <c r="BC1234" i="3" s="1"/>
  <c r="AO1234" i="3"/>
  <c r="BB1234" i="3" s="1"/>
  <c r="AN1234" i="3"/>
  <c r="BA1234" i="3" s="1"/>
  <c r="AP1222" i="3"/>
  <c r="BC1222" i="3" s="1"/>
  <c r="AO1222" i="3"/>
  <c r="BB1222" i="3" s="1"/>
  <c r="AN1222" i="3"/>
  <c r="BA1222" i="3" s="1"/>
  <c r="AP1212" i="3"/>
  <c r="BC1212" i="3" s="1"/>
  <c r="AO1212" i="3"/>
  <c r="BB1212" i="3" s="1"/>
  <c r="AN1212" i="3"/>
  <c r="BA1212" i="3" s="1"/>
  <c r="AP1202" i="3"/>
  <c r="BC1202" i="3" s="1"/>
  <c r="AO1202" i="3"/>
  <c r="BB1202" i="3" s="1"/>
  <c r="AN1202" i="3"/>
  <c r="BA1202" i="3" s="1"/>
  <c r="AP1192" i="3"/>
  <c r="BC1192" i="3" s="1"/>
  <c r="AO1192" i="3"/>
  <c r="BB1192" i="3" s="1"/>
  <c r="AN1192" i="3"/>
  <c r="BA1192" i="3" s="1"/>
  <c r="AP1181" i="3"/>
  <c r="BC1181" i="3" s="1"/>
  <c r="AO1181" i="3"/>
  <c r="BB1181" i="3" s="1"/>
  <c r="AN1181" i="3"/>
  <c r="BA1181" i="3" s="1"/>
  <c r="AP1171" i="3"/>
  <c r="BC1171" i="3" s="1"/>
  <c r="AO1171" i="3"/>
  <c r="BB1171" i="3" s="1"/>
  <c r="AN1171" i="3"/>
  <c r="BA1171" i="3" s="1"/>
  <c r="AP1161" i="3"/>
  <c r="BC1161" i="3" s="1"/>
  <c r="AO1161" i="3"/>
  <c r="BB1161" i="3" s="1"/>
  <c r="AN1161" i="3"/>
  <c r="BA1161" i="3" s="1"/>
  <c r="AP1154" i="3"/>
  <c r="BC1154" i="3" s="1"/>
  <c r="AO1154" i="3"/>
  <c r="BB1154" i="3" s="1"/>
  <c r="AN1154" i="3"/>
  <c r="BA1154" i="3" s="1"/>
  <c r="AP1142" i="3"/>
  <c r="BC1142" i="3" s="1"/>
  <c r="AN1142" i="3"/>
  <c r="BA1142" i="3" s="1"/>
  <c r="AO1142" i="3"/>
  <c r="BB1142" i="3" s="1"/>
  <c r="AP1130" i="3"/>
  <c r="BC1130" i="3" s="1"/>
  <c r="AO1130" i="3"/>
  <c r="BB1130" i="3" s="1"/>
  <c r="AN1130" i="3"/>
  <c r="BA1130" i="3" s="1"/>
  <c r="AP1120" i="3"/>
  <c r="BC1120" i="3" s="1"/>
  <c r="AO1120" i="3"/>
  <c r="BB1120" i="3" s="1"/>
  <c r="AN1120" i="3"/>
  <c r="BA1120" i="3" s="1"/>
  <c r="AP1105" i="3"/>
  <c r="BC1105" i="3" s="1"/>
  <c r="AO1105" i="3"/>
  <c r="BB1105" i="3" s="1"/>
  <c r="AN1105" i="3"/>
  <c r="BA1105" i="3" s="1"/>
  <c r="AP1095" i="3"/>
  <c r="BC1095" i="3" s="1"/>
  <c r="AO1095" i="3"/>
  <c r="BB1095" i="3" s="1"/>
  <c r="AN1095" i="3"/>
  <c r="BA1095" i="3" s="1"/>
  <c r="AP1085" i="3"/>
  <c r="BC1085" i="3" s="1"/>
  <c r="AO1085" i="3"/>
  <c r="BB1085" i="3" s="1"/>
  <c r="AN1085" i="3"/>
  <c r="BA1085" i="3" s="1"/>
  <c r="AP1075" i="3"/>
  <c r="BC1075" i="3" s="1"/>
  <c r="AO1075" i="3"/>
  <c r="BB1075" i="3" s="1"/>
  <c r="AN1075" i="3"/>
  <c r="BA1075" i="3" s="1"/>
  <c r="AP1062" i="3"/>
  <c r="BC1062" i="3" s="1"/>
  <c r="AO1062" i="3"/>
  <c r="BB1062" i="3" s="1"/>
  <c r="AN1062" i="3"/>
  <c r="BA1062" i="3" s="1"/>
  <c r="AP1050" i="3"/>
  <c r="BC1050" i="3" s="1"/>
  <c r="AO1050" i="3"/>
  <c r="BB1050" i="3" s="1"/>
  <c r="AN1050" i="3"/>
  <c r="BA1050" i="3" s="1"/>
  <c r="AP1039" i="3"/>
  <c r="BC1039" i="3" s="1"/>
  <c r="AO1039" i="3"/>
  <c r="BB1039" i="3" s="1"/>
  <c r="AN1039" i="3"/>
  <c r="BA1039" i="3" s="1"/>
  <c r="AP1029" i="3"/>
  <c r="BC1029" i="3" s="1"/>
  <c r="AO1029" i="3"/>
  <c r="BB1029" i="3" s="1"/>
  <c r="AN1029" i="3"/>
  <c r="BA1029" i="3" s="1"/>
  <c r="AP1019" i="3"/>
  <c r="BC1019" i="3" s="1"/>
  <c r="AO1019" i="3"/>
  <c r="BB1019" i="3" s="1"/>
  <c r="AN1019" i="3"/>
  <c r="BA1019" i="3" s="1"/>
  <c r="AP1009" i="3"/>
  <c r="BC1009" i="3" s="1"/>
  <c r="AO1009" i="3"/>
  <c r="BB1009" i="3" s="1"/>
  <c r="AN1009" i="3"/>
  <c r="BA1009" i="3" s="1"/>
  <c r="AP999" i="3"/>
  <c r="BC999" i="3" s="1"/>
  <c r="AO999" i="3"/>
  <c r="BB999" i="3" s="1"/>
  <c r="AN999" i="3"/>
  <c r="BA999" i="3" s="1"/>
  <c r="AP986" i="3"/>
  <c r="BC986" i="3" s="1"/>
  <c r="AO986" i="3"/>
  <c r="BB986" i="3" s="1"/>
  <c r="AN986" i="3"/>
  <c r="BA986" i="3" s="1"/>
  <c r="AP974" i="3"/>
  <c r="BC974" i="3" s="1"/>
  <c r="AO974" i="3"/>
  <c r="BB974" i="3" s="1"/>
  <c r="AN974" i="3"/>
  <c r="BA974" i="3" s="1"/>
  <c r="AP962" i="3"/>
  <c r="BC962" i="3" s="1"/>
  <c r="AO962" i="3"/>
  <c r="BB962" i="3" s="1"/>
  <c r="AN962" i="3"/>
  <c r="BA962" i="3" s="1"/>
  <c r="AP950" i="3"/>
  <c r="BC950" i="3" s="1"/>
  <c r="AN950" i="3"/>
  <c r="BA950" i="3" s="1"/>
  <c r="AO950" i="3"/>
  <c r="BB950" i="3" s="1"/>
  <c r="AP939" i="3"/>
  <c r="BC939" i="3" s="1"/>
  <c r="AO939" i="3"/>
  <c r="BB939" i="3" s="1"/>
  <c r="AN939" i="3"/>
  <c r="BA939" i="3" s="1"/>
  <c r="AP927" i="3"/>
  <c r="BC927" i="3" s="1"/>
  <c r="AO927" i="3"/>
  <c r="BB927" i="3" s="1"/>
  <c r="AN927" i="3"/>
  <c r="BA927" i="3" s="1"/>
  <c r="AP916" i="3"/>
  <c r="BC916" i="3" s="1"/>
  <c r="AO916" i="3"/>
  <c r="BB916" i="3" s="1"/>
  <c r="AN916" i="3"/>
  <c r="BA916" i="3" s="1"/>
  <c r="AP905" i="3"/>
  <c r="BC905" i="3" s="1"/>
  <c r="AO905" i="3"/>
  <c r="BB905" i="3" s="1"/>
  <c r="AN905" i="3"/>
  <c r="BA905" i="3" s="1"/>
  <c r="AP892" i="3"/>
  <c r="BC892" i="3" s="1"/>
  <c r="AO892" i="3"/>
  <c r="BB892" i="3" s="1"/>
  <c r="AN892" i="3"/>
  <c r="BA892" i="3" s="1"/>
  <c r="AP887" i="3"/>
  <c r="BC887" i="3" s="1"/>
  <c r="AO887" i="3"/>
  <c r="BB887" i="3" s="1"/>
  <c r="AN887" i="3"/>
  <c r="BA887" i="3" s="1"/>
  <c r="AP876" i="3"/>
  <c r="BC876" i="3" s="1"/>
  <c r="AO876" i="3"/>
  <c r="BB876" i="3" s="1"/>
  <c r="AN876" i="3"/>
  <c r="BA876" i="3" s="1"/>
  <c r="AP859" i="3"/>
  <c r="BC859" i="3" s="1"/>
  <c r="AO859" i="3"/>
  <c r="BB859" i="3" s="1"/>
  <c r="AN859" i="3"/>
  <c r="BA859" i="3" s="1"/>
  <c r="AP847" i="3"/>
  <c r="BC847" i="3" s="1"/>
  <c r="AO847" i="3"/>
  <c r="BB847" i="3" s="1"/>
  <c r="AN847" i="3"/>
  <c r="BA847" i="3" s="1"/>
  <c r="AP836" i="3"/>
  <c r="BC836" i="3" s="1"/>
  <c r="AO836" i="3"/>
  <c r="BB836" i="3" s="1"/>
  <c r="AN836" i="3"/>
  <c r="BA836" i="3" s="1"/>
  <c r="AP825" i="3"/>
  <c r="BC825" i="3" s="1"/>
  <c r="AN825" i="3"/>
  <c r="BA825" i="3" s="1"/>
  <c r="AO825" i="3"/>
  <c r="BB825" i="3" s="1"/>
  <c r="AP814" i="3"/>
  <c r="BC814" i="3" s="1"/>
  <c r="AO814" i="3"/>
  <c r="BB814" i="3" s="1"/>
  <c r="AN814" i="3"/>
  <c r="BA814" i="3" s="1"/>
  <c r="AP804" i="3"/>
  <c r="BC804" i="3" s="1"/>
  <c r="AO804" i="3"/>
  <c r="BB804" i="3" s="1"/>
  <c r="AN804" i="3"/>
  <c r="BA804" i="3" s="1"/>
  <c r="AP792" i="3"/>
  <c r="BC792" i="3" s="1"/>
  <c r="AO792" i="3"/>
  <c r="BB792" i="3" s="1"/>
  <c r="AN792" i="3"/>
  <c r="BA792" i="3" s="1"/>
  <c r="AP782" i="3"/>
  <c r="BC782" i="3" s="1"/>
  <c r="AO782" i="3"/>
  <c r="BB782" i="3" s="1"/>
  <c r="AN782" i="3"/>
  <c r="BA782" i="3" s="1"/>
  <c r="AP772" i="3"/>
  <c r="BC772" i="3" s="1"/>
  <c r="AO772" i="3"/>
  <c r="BB772" i="3" s="1"/>
  <c r="AN772" i="3"/>
  <c r="BA772" i="3" s="1"/>
  <c r="AP760" i="3"/>
  <c r="BC760" i="3" s="1"/>
  <c r="AO760" i="3"/>
  <c r="BB760" i="3" s="1"/>
  <c r="AN760" i="3"/>
  <c r="BA760" i="3" s="1"/>
  <c r="AP750" i="3"/>
  <c r="BC750" i="3" s="1"/>
  <c r="AO750" i="3"/>
  <c r="BB750" i="3" s="1"/>
  <c r="AN750" i="3"/>
  <c r="BA750" i="3" s="1"/>
  <c r="AP740" i="3"/>
  <c r="BC740" i="3" s="1"/>
  <c r="AO740" i="3"/>
  <c r="BB740" i="3" s="1"/>
  <c r="AN740" i="3"/>
  <c r="BA740" i="3" s="1"/>
  <c r="AP727" i="3"/>
  <c r="BC727" i="3" s="1"/>
  <c r="AO727" i="3"/>
  <c r="BB727" i="3" s="1"/>
  <c r="AN727" i="3"/>
  <c r="BA727" i="3" s="1"/>
  <c r="AP722" i="3"/>
  <c r="BC722" i="3" s="1"/>
  <c r="AO722" i="3"/>
  <c r="BB722" i="3" s="1"/>
  <c r="AN722" i="3"/>
  <c r="BA722" i="3" s="1"/>
  <c r="AP711" i="3"/>
  <c r="BC711" i="3" s="1"/>
  <c r="AO711" i="3"/>
  <c r="BB711" i="3" s="1"/>
  <c r="AN711" i="3"/>
  <c r="BA711" i="3" s="1"/>
  <c r="AP5" i="3"/>
  <c r="BC5" i="3" s="1"/>
  <c r="AO5" i="3"/>
  <c r="BB5" i="3" s="1"/>
  <c r="AN5" i="3"/>
  <c r="BA5" i="3" s="1"/>
  <c r="AP2045" i="3"/>
  <c r="BC2045" i="3" s="1"/>
  <c r="AO2045" i="3"/>
  <c r="BB2045" i="3" s="1"/>
  <c r="AN2045" i="3"/>
  <c r="BA2045" i="3" s="1"/>
  <c r="AP2034" i="3"/>
  <c r="BC2034" i="3" s="1"/>
  <c r="AO2034" i="3"/>
  <c r="BB2034" i="3" s="1"/>
  <c r="AN2034" i="3"/>
  <c r="BA2034" i="3" s="1"/>
  <c r="AP2022" i="3"/>
  <c r="BC2022" i="3" s="1"/>
  <c r="AO2022" i="3"/>
  <c r="BB2022" i="3" s="1"/>
  <c r="AN2022" i="3"/>
  <c r="BA2022" i="3" s="1"/>
  <c r="AP2010" i="3"/>
  <c r="BC2010" i="3" s="1"/>
  <c r="AO2010" i="3"/>
  <c r="BB2010" i="3" s="1"/>
  <c r="AN2010" i="3"/>
  <c r="BA2010" i="3" s="1"/>
  <c r="AP1997" i="3"/>
  <c r="BC1997" i="3" s="1"/>
  <c r="AO1997" i="3"/>
  <c r="BB1997" i="3" s="1"/>
  <c r="AN1997" i="3"/>
  <c r="BA1997" i="3" s="1"/>
  <c r="AP1986" i="3"/>
  <c r="BC1986" i="3" s="1"/>
  <c r="AO1986" i="3"/>
  <c r="BB1986" i="3" s="1"/>
  <c r="AN1986" i="3"/>
  <c r="BA1986" i="3" s="1"/>
  <c r="AP1976" i="3"/>
  <c r="BC1976" i="3" s="1"/>
  <c r="AO1976" i="3"/>
  <c r="BB1976" i="3" s="1"/>
  <c r="AN1976" i="3"/>
  <c r="BA1976" i="3" s="1"/>
  <c r="AO1966" i="3"/>
  <c r="BB1966" i="3" s="1"/>
  <c r="AP1966" i="3"/>
  <c r="BC1966" i="3" s="1"/>
  <c r="AN1966" i="3"/>
  <c r="BA1966" i="3" s="1"/>
  <c r="AO1961" i="3"/>
  <c r="BB1961" i="3" s="1"/>
  <c r="AP1961" i="3"/>
  <c r="BC1961" i="3" s="1"/>
  <c r="AN1961" i="3"/>
  <c r="BA1961" i="3" s="1"/>
  <c r="AP1951" i="3"/>
  <c r="BC1951" i="3" s="1"/>
  <c r="AO1951" i="3"/>
  <c r="BB1951" i="3" s="1"/>
  <c r="AN1951" i="3"/>
  <c r="BA1951" i="3" s="1"/>
  <c r="AP1939" i="3"/>
  <c r="BC1939" i="3" s="1"/>
  <c r="AO1939" i="3"/>
  <c r="BB1939" i="3" s="1"/>
  <c r="AN1939" i="3"/>
  <c r="BA1939" i="3" s="1"/>
  <c r="AO1929" i="3"/>
  <c r="BB1929" i="3" s="1"/>
  <c r="AP1929" i="3"/>
  <c r="BC1929" i="3" s="1"/>
  <c r="AN1929" i="3"/>
  <c r="BA1929" i="3" s="1"/>
  <c r="AP1919" i="3"/>
  <c r="BC1919" i="3" s="1"/>
  <c r="AO1919" i="3"/>
  <c r="BB1919" i="3" s="1"/>
  <c r="AN1919" i="3"/>
  <c r="BA1919" i="3" s="1"/>
  <c r="AP1907" i="3"/>
  <c r="BC1907" i="3" s="1"/>
  <c r="AO1907" i="3"/>
  <c r="BB1907" i="3" s="1"/>
  <c r="AN1907" i="3"/>
  <c r="BA1907" i="3" s="1"/>
  <c r="AP1896" i="3"/>
  <c r="BC1896" i="3" s="1"/>
  <c r="AO1896" i="3"/>
  <c r="BB1896" i="3" s="1"/>
  <c r="AN1896" i="3"/>
  <c r="BA1896" i="3" s="1"/>
  <c r="AP1876" i="3"/>
  <c r="BC1876" i="3" s="1"/>
  <c r="AO1876" i="3"/>
  <c r="BB1876" i="3" s="1"/>
  <c r="AN1876" i="3"/>
  <c r="BA1876" i="3" s="1"/>
  <c r="AO1865" i="3"/>
  <c r="BB1865" i="3" s="1"/>
  <c r="AP1865" i="3"/>
  <c r="BC1865" i="3" s="1"/>
  <c r="AN1865" i="3"/>
  <c r="BA1865" i="3" s="1"/>
  <c r="AP1855" i="3"/>
  <c r="BC1855" i="3" s="1"/>
  <c r="AO1855" i="3"/>
  <c r="BB1855" i="3" s="1"/>
  <c r="AN1855" i="3"/>
  <c r="BA1855" i="3" s="1"/>
  <c r="AP1841" i="3"/>
  <c r="BC1841" i="3" s="1"/>
  <c r="AO1841" i="3"/>
  <c r="BB1841" i="3" s="1"/>
  <c r="AN1841" i="3"/>
  <c r="BA1841" i="3" s="1"/>
  <c r="AP1831" i="3"/>
  <c r="BC1831" i="3" s="1"/>
  <c r="AO1831" i="3"/>
  <c r="BB1831" i="3" s="1"/>
  <c r="AN1831" i="3"/>
  <c r="BA1831" i="3" s="1"/>
  <c r="AP1820" i="3"/>
  <c r="BC1820" i="3" s="1"/>
  <c r="AO1820" i="3"/>
  <c r="BB1820" i="3" s="1"/>
  <c r="AN1820" i="3"/>
  <c r="BA1820" i="3" s="1"/>
  <c r="AP1812" i="3"/>
  <c r="BC1812" i="3" s="1"/>
  <c r="AO1812" i="3"/>
  <c r="BB1812" i="3" s="1"/>
  <c r="AN1812" i="3"/>
  <c r="BA1812" i="3" s="1"/>
  <c r="AP1802" i="3"/>
  <c r="BC1802" i="3" s="1"/>
  <c r="AO1802" i="3"/>
  <c r="BB1802" i="3" s="1"/>
  <c r="AN1802" i="3"/>
  <c r="BA1802" i="3" s="1"/>
  <c r="AO1790" i="3"/>
  <c r="BB1790" i="3" s="1"/>
  <c r="AP1790" i="3"/>
  <c r="BC1790" i="3" s="1"/>
  <c r="AN1790" i="3"/>
  <c r="BA1790" i="3" s="1"/>
  <c r="AP1779" i="3"/>
  <c r="BC1779" i="3" s="1"/>
  <c r="AN1779" i="3"/>
  <c r="BA1779" i="3" s="1"/>
  <c r="AO1779" i="3"/>
  <c r="BB1779" i="3" s="1"/>
  <c r="AP1766" i="3"/>
  <c r="BC1766" i="3" s="1"/>
  <c r="AO1766" i="3"/>
  <c r="BB1766" i="3" s="1"/>
  <c r="AN1766" i="3"/>
  <c r="BA1766" i="3" s="1"/>
  <c r="AP1756" i="3"/>
  <c r="BC1756" i="3" s="1"/>
  <c r="AO1756" i="3"/>
  <c r="BB1756" i="3" s="1"/>
  <c r="AN1756" i="3"/>
  <c r="BA1756" i="3" s="1"/>
  <c r="AP1744" i="3"/>
  <c r="BC1744" i="3" s="1"/>
  <c r="AO1744" i="3"/>
  <c r="BB1744" i="3" s="1"/>
  <c r="AN1744" i="3"/>
  <c r="BA1744" i="3" s="1"/>
  <c r="AP1734" i="3"/>
  <c r="BC1734" i="3" s="1"/>
  <c r="AO1734" i="3"/>
  <c r="BB1734" i="3" s="1"/>
  <c r="AN1734" i="3"/>
  <c r="BA1734" i="3" s="1"/>
  <c r="AP1722" i="3"/>
  <c r="BC1722" i="3" s="1"/>
  <c r="AO1722" i="3"/>
  <c r="BB1722" i="3" s="1"/>
  <c r="AN1722" i="3"/>
  <c r="BA1722" i="3" s="1"/>
  <c r="AP1711" i="3"/>
  <c r="BC1711" i="3" s="1"/>
  <c r="AO1711" i="3"/>
  <c r="BB1711" i="3" s="1"/>
  <c r="AN1711" i="3"/>
  <c r="BA1711" i="3" s="1"/>
  <c r="AP1697" i="3"/>
  <c r="BC1697" i="3" s="1"/>
  <c r="AO1697" i="3"/>
  <c r="BB1697" i="3" s="1"/>
  <c r="AN1697" i="3"/>
  <c r="BA1697" i="3" s="1"/>
  <c r="AP1685" i="3"/>
  <c r="BC1685" i="3" s="1"/>
  <c r="AO1685" i="3"/>
  <c r="BB1685" i="3" s="1"/>
  <c r="AN1685" i="3"/>
  <c r="BA1685" i="3" s="1"/>
  <c r="AP1672" i="3"/>
  <c r="BC1672" i="3" s="1"/>
  <c r="AO1672" i="3"/>
  <c r="BB1672" i="3" s="1"/>
  <c r="AN1672" i="3"/>
  <c r="BA1672" i="3" s="1"/>
  <c r="AP1661" i="3"/>
  <c r="BC1661" i="3" s="1"/>
  <c r="AO1661" i="3"/>
  <c r="BB1661" i="3" s="1"/>
  <c r="AN1661" i="3"/>
  <c r="BA1661" i="3" s="1"/>
  <c r="AP1651" i="3"/>
  <c r="BC1651" i="3" s="1"/>
  <c r="AN1651" i="3"/>
  <c r="BA1651" i="3" s="1"/>
  <c r="AO1651" i="3"/>
  <c r="BB1651" i="3" s="1"/>
  <c r="AP1640" i="3"/>
  <c r="BC1640" i="3" s="1"/>
  <c r="AO1640" i="3"/>
  <c r="BB1640" i="3" s="1"/>
  <c r="AN1640" i="3"/>
  <c r="BA1640" i="3" s="1"/>
  <c r="AP1627" i="3"/>
  <c r="BC1627" i="3" s="1"/>
  <c r="AO1627" i="3"/>
  <c r="BB1627" i="3" s="1"/>
  <c r="AN1627" i="3"/>
  <c r="BA1627" i="3" s="1"/>
  <c r="AP1611" i="3"/>
  <c r="BC1611" i="3" s="1"/>
  <c r="AO1611" i="3"/>
  <c r="BB1611" i="3" s="1"/>
  <c r="AN1611" i="3"/>
  <c r="BA1611" i="3" s="1"/>
  <c r="AP1600" i="3"/>
  <c r="BC1600" i="3" s="1"/>
  <c r="AO1600" i="3"/>
  <c r="BB1600" i="3" s="1"/>
  <c r="AN1600" i="3"/>
  <c r="BA1600" i="3" s="1"/>
  <c r="AP1590" i="3"/>
  <c r="BC1590" i="3" s="1"/>
  <c r="AO1590" i="3"/>
  <c r="BB1590" i="3" s="1"/>
  <c r="AN1590" i="3"/>
  <c r="BA1590" i="3" s="1"/>
  <c r="AO1577" i="3"/>
  <c r="BB1577" i="3" s="1"/>
  <c r="AP1577" i="3"/>
  <c r="BC1577" i="3" s="1"/>
  <c r="AN1577" i="3"/>
  <c r="BA1577" i="3" s="1"/>
  <c r="AP1565" i="3"/>
  <c r="BC1565" i="3" s="1"/>
  <c r="AO1565" i="3"/>
  <c r="BB1565" i="3" s="1"/>
  <c r="AN1565" i="3"/>
  <c r="BA1565" i="3" s="1"/>
  <c r="AP1555" i="3"/>
  <c r="BC1555" i="3" s="1"/>
  <c r="AO1555" i="3"/>
  <c r="BB1555" i="3" s="1"/>
  <c r="AN1555" i="3"/>
  <c r="BA1555" i="3" s="1"/>
  <c r="AP1544" i="3"/>
  <c r="BC1544" i="3" s="1"/>
  <c r="AO1544" i="3"/>
  <c r="BB1544" i="3" s="1"/>
  <c r="AN1544" i="3"/>
  <c r="BA1544" i="3" s="1"/>
  <c r="AP1537" i="3"/>
  <c r="BC1537" i="3" s="1"/>
  <c r="AO1537" i="3"/>
  <c r="BB1537" i="3" s="1"/>
  <c r="AN1537" i="3"/>
  <c r="BA1537" i="3" s="1"/>
  <c r="AP1525" i="3"/>
  <c r="BC1525" i="3" s="1"/>
  <c r="AO1525" i="3"/>
  <c r="BB1525" i="3" s="1"/>
  <c r="AN1525" i="3"/>
  <c r="BA1525" i="3" s="1"/>
  <c r="AP1511" i="3"/>
  <c r="BC1511" i="3" s="1"/>
  <c r="AO1511" i="3"/>
  <c r="BB1511" i="3" s="1"/>
  <c r="AN1511" i="3"/>
  <c r="BA1511" i="3" s="1"/>
  <c r="AP1500" i="3"/>
  <c r="BC1500" i="3" s="1"/>
  <c r="AO1500" i="3"/>
  <c r="BB1500" i="3" s="1"/>
  <c r="AN1500" i="3"/>
  <c r="BA1500" i="3" s="1"/>
  <c r="AP1487" i="3"/>
  <c r="BC1487" i="3" s="1"/>
  <c r="AO1487" i="3"/>
  <c r="BB1487" i="3" s="1"/>
  <c r="AN1487" i="3"/>
  <c r="BA1487" i="3" s="1"/>
  <c r="AP1476" i="3"/>
  <c r="BC1476" i="3" s="1"/>
  <c r="AO1476" i="3"/>
  <c r="BB1476" i="3" s="1"/>
  <c r="AN1476" i="3"/>
  <c r="BA1476" i="3" s="1"/>
  <c r="AP1465" i="3"/>
  <c r="BC1465" i="3" s="1"/>
  <c r="AO1465" i="3"/>
  <c r="BB1465" i="3" s="1"/>
  <c r="AN1465" i="3"/>
  <c r="BA1465" i="3" s="1"/>
  <c r="AP1452" i="3"/>
  <c r="BC1452" i="3" s="1"/>
  <c r="AO1452" i="3"/>
  <c r="BB1452" i="3" s="1"/>
  <c r="AN1452" i="3"/>
  <c r="BA1452" i="3" s="1"/>
  <c r="AP1441" i="3"/>
  <c r="BC1441" i="3" s="1"/>
  <c r="AO1441" i="3"/>
  <c r="BB1441" i="3" s="1"/>
  <c r="AN1441" i="3"/>
  <c r="BA1441" i="3" s="1"/>
  <c r="AP1430" i="3"/>
  <c r="BC1430" i="3" s="1"/>
  <c r="AO1430" i="3"/>
  <c r="BB1430" i="3" s="1"/>
  <c r="AN1430" i="3"/>
  <c r="BA1430" i="3" s="1"/>
  <c r="AP1419" i="3"/>
  <c r="BC1419" i="3" s="1"/>
  <c r="AO1419" i="3"/>
  <c r="BB1419" i="3" s="1"/>
  <c r="AN1419" i="3"/>
  <c r="BA1419" i="3" s="1"/>
  <c r="AP1405" i="3"/>
  <c r="BC1405" i="3" s="1"/>
  <c r="AO1405" i="3"/>
  <c r="BB1405" i="3" s="1"/>
  <c r="AN1405" i="3"/>
  <c r="BA1405" i="3" s="1"/>
  <c r="AP1395" i="3"/>
  <c r="BC1395" i="3" s="1"/>
  <c r="AN1395" i="3"/>
  <c r="BA1395" i="3" s="1"/>
  <c r="AO1395" i="3"/>
  <c r="BB1395" i="3" s="1"/>
  <c r="AP1384" i="3"/>
  <c r="BC1384" i="3" s="1"/>
  <c r="AO1384" i="3"/>
  <c r="BB1384" i="3" s="1"/>
  <c r="AN1384" i="3"/>
  <c r="BA1384" i="3" s="1"/>
  <c r="AP1372" i="3"/>
  <c r="BC1372" i="3" s="1"/>
  <c r="AO1372" i="3"/>
  <c r="BB1372" i="3" s="1"/>
  <c r="AN1372" i="3"/>
  <c r="BA1372" i="3" s="1"/>
  <c r="AP1367" i="3"/>
  <c r="BC1367" i="3" s="1"/>
  <c r="AO1367" i="3"/>
  <c r="BB1367" i="3" s="1"/>
  <c r="AN1367" i="3"/>
  <c r="BA1367" i="3" s="1"/>
  <c r="AP1357" i="3"/>
  <c r="BC1357" i="3" s="1"/>
  <c r="AO1357" i="3"/>
  <c r="BB1357" i="3" s="1"/>
  <c r="AN1357" i="3"/>
  <c r="BA1357" i="3" s="1"/>
  <c r="AP1348" i="3"/>
  <c r="BC1348" i="3" s="1"/>
  <c r="AO1348" i="3"/>
  <c r="BB1348" i="3" s="1"/>
  <c r="AN1348" i="3"/>
  <c r="BA1348" i="3" s="1"/>
  <c r="AP1337" i="3"/>
  <c r="BC1337" i="3" s="1"/>
  <c r="AO1337" i="3"/>
  <c r="BB1337" i="3" s="1"/>
  <c r="AN1337" i="3"/>
  <c r="BA1337" i="3" s="1"/>
  <c r="AP1326" i="3"/>
  <c r="BC1326" i="3" s="1"/>
  <c r="AO1326" i="3"/>
  <c r="BB1326" i="3" s="1"/>
  <c r="AN1326" i="3"/>
  <c r="BA1326" i="3" s="1"/>
  <c r="AP1315" i="3"/>
  <c r="BC1315" i="3" s="1"/>
  <c r="AO1315" i="3"/>
  <c r="BB1315" i="3" s="1"/>
  <c r="AN1315" i="3"/>
  <c r="BA1315" i="3" s="1"/>
  <c r="AP1304" i="3"/>
  <c r="BC1304" i="3" s="1"/>
  <c r="AO1304" i="3"/>
  <c r="BB1304" i="3" s="1"/>
  <c r="AN1304" i="3"/>
  <c r="BA1304" i="3" s="1"/>
  <c r="AP1294" i="3"/>
  <c r="BC1294" i="3" s="1"/>
  <c r="AO1294" i="3"/>
  <c r="BB1294" i="3" s="1"/>
  <c r="AN1294" i="3"/>
  <c r="BA1294" i="3" s="1"/>
  <c r="AP1284" i="3"/>
  <c r="BC1284" i="3" s="1"/>
  <c r="AO1284" i="3"/>
  <c r="BB1284" i="3" s="1"/>
  <c r="AN1284" i="3"/>
  <c r="BA1284" i="3" s="1"/>
  <c r="AP1274" i="3"/>
  <c r="BC1274" i="3" s="1"/>
  <c r="AO1274" i="3"/>
  <c r="BB1274" i="3" s="1"/>
  <c r="AN1274" i="3"/>
  <c r="BA1274" i="3" s="1"/>
  <c r="AP1264" i="3"/>
  <c r="BC1264" i="3" s="1"/>
  <c r="AO1264" i="3"/>
  <c r="BB1264" i="3" s="1"/>
  <c r="AN1264" i="3"/>
  <c r="BA1264" i="3" s="1"/>
  <c r="AP1255" i="3"/>
  <c r="BC1255" i="3" s="1"/>
  <c r="AO1255" i="3"/>
  <c r="BB1255" i="3" s="1"/>
  <c r="AN1255" i="3"/>
  <c r="BA1255" i="3" s="1"/>
  <c r="AP1242" i="3"/>
  <c r="BC1242" i="3" s="1"/>
  <c r="AO1242" i="3"/>
  <c r="BB1242" i="3" s="1"/>
  <c r="AN1242" i="3"/>
  <c r="BA1242" i="3" s="1"/>
  <c r="AP1232" i="3"/>
  <c r="BC1232" i="3" s="1"/>
  <c r="AO1232" i="3"/>
  <c r="BB1232" i="3" s="1"/>
  <c r="AN1232" i="3"/>
  <c r="BA1232" i="3" s="1"/>
  <c r="AP1221" i="3"/>
  <c r="BC1221" i="3" s="1"/>
  <c r="AO1221" i="3"/>
  <c r="BB1221" i="3" s="1"/>
  <c r="AN1221" i="3"/>
  <c r="BA1221" i="3" s="1"/>
  <c r="AP1211" i="3"/>
  <c r="BC1211" i="3" s="1"/>
  <c r="AO1211" i="3"/>
  <c r="BB1211" i="3" s="1"/>
  <c r="AN1211" i="3"/>
  <c r="BA1211" i="3" s="1"/>
  <c r="AP1201" i="3"/>
  <c r="BC1201" i="3" s="1"/>
  <c r="AO1201" i="3"/>
  <c r="BB1201" i="3" s="1"/>
  <c r="AN1201" i="3"/>
  <c r="BA1201" i="3" s="1"/>
  <c r="AP1191" i="3"/>
  <c r="BC1191" i="3" s="1"/>
  <c r="AO1191" i="3"/>
  <c r="BB1191" i="3" s="1"/>
  <c r="AN1191" i="3"/>
  <c r="BA1191" i="3" s="1"/>
  <c r="AP1180" i="3"/>
  <c r="BC1180" i="3" s="1"/>
  <c r="AO1180" i="3"/>
  <c r="BB1180" i="3" s="1"/>
  <c r="AN1180" i="3"/>
  <c r="BA1180" i="3" s="1"/>
  <c r="AP1170" i="3"/>
  <c r="BC1170" i="3" s="1"/>
  <c r="AO1170" i="3"/>
  <c r="BB1170" i="3" s="1"/>
  <c r="AN1170" i="3"/>
  <c r="BA1170" i="3" s="1"/>
  <c r="AP1160" i="3"/>
  <c r="BC1160" i="3" s="1"/>
  <c r="AO1160" i="3"/>
  <c r="BB1160" i="3" s="1"/>
  <c r="AN1160" i="3"/>
  <c r="BA1160" i="3" s="1"/>
  <c r="AP1147" i="3"/>
  <c r="BC1147" i="3" s="1"/>
  <c r="AO1147" i="3"/>
  <c r="BB1147" i="3" s="1"/>
  <c r="AN1147" i="3"/>
  <c r="BA1147" i="3" s="1"/>
  <c r="AP1135" i="3"/>
  <c r="BC1135" i="3" s="1"/>
  <c r="AO1135" i="3"/>
  <c r="BB1135" i="3" s="1"/>
  <c r="AN1135" i="3"/>
  <c r="BA1135" i="3" s="1"/>
  <c r="AO1124" i="3"/>
  <c r="BB1124" i="3" s="1"/>
  <c r="AP1124" i="3"/>
  <c r="BC1124" i="3" s="1"/>
  <c r="AN1124" i="3"/>
  <c r="BA1124" i="3" s="1"/>
  <c r="AP1110" i="3"/>
  <c r="BC1110" i="3" s="1"/>
  <c r="AO1110" i="3"/>
  <c r="BB1110" i="3" s="1"/>
  <c r="AN1110" i="3"/>
  <c r="BA1110" i="3" s="1"/>
  <c r="AP1099" i="3"/>
  <c r="BC1099" i="3" s="1"/>
  <c r="AO1099" i="3"/>
  <c r="BB1099" i="3" s="1"/>
  <c r="AN1099" i="3"/>
  <c r="BA1099" i="3" s="1"/>
  <c r="AP1089" i="3"/>
  <c r="BC1089" i="3" s="1"/>
  <c r="AO1089" i="3"/>
  <c r="BB1089" i="3" s="1"/>
  <c r="AN1089" i="3"/>
  <c r="BA1089" i="3" s="1"/>
  <c r="AP1079" i="3"/>
  <c r="BC1079" i="3" s="1"/>
  <c r="AO1079" i="3"/>
  <c r="BB1079" i="3" s="1"/>
  <c r="AN1079" i="3"/>
  <c r="BA1079" i="3" s="1"/>
  <c r="AP1069" i="3"/>
  <c r="BC1069" i="3" s="1"/>
  <c r="AO1069" i="3"/>
  <c r="BB1069" i="3" s="1"/>
  <c r="AN1069" i="3"/>
  <c r="BA1069" i="3" s="1"/>
  <c r="AP1054" i="3"/>
  <c r="BC1054" i="3" s="1"/>
  <c r="AO1054" i="3"/>
  <c r="BB1054" i="3" s="1"/>
  <c r="AN1054" i="3"/>
  <c r="BA1054" i="3" s="1"/>
  <c r="AP1042" i="3"/>
  <c r="BC1042" i="3" s="1"/>
  <c r="AO1042" i="3"/>
  <c r="BB1042" i="3" s="1"/>
  <c r="AN1042" i="3"/>
  <c r="BA1042" i="3" s="1"/>
  <c r="AO1032" i="3"/>
  <c r="BB1032" i="3" s="1"/>
  <c r="AP1032" i="3"/>
  <c r="BC1032" i="3" s="1"/>
  <c r="AN1032" i="3"/>
  <c r="BA1032" i="3" s="1"/>
  <c r="AP1022" i="3"/>
  <c r="BC1022" i="3" s="1"/>
  <c r="AO1022" i="3"/>
  <c r="BB1022" i="3" s="1"/>
  <c r="AN1022" i="3"/>
  <c r="BA1022" i="3" s="1"/>
  <c r="AO1012" i="3"/>
  <c r="BB1012" i="3" s="1"/>
  <c r="AP1012" i="3"/>
  <c r="BC1012" i="3" s="1"/>
  <c r="AN1012" i="3"/>
  <c r="BA1012" i="3" s="1"/>
  <c r="AP1002" i="3"/>
  <c r="BC1002" i="3" s="1"/>
  <c r="AO1002" i="3"/>
  <c r="BB1002" i="3" s="1"/>
  <c r="AN1002" i="3"/>
  <c r="BA1002" i="3" s="1"/>
  <c r="AP991" i="3"/>
  <c r="BC991" i="3" s="1"/>
  <c r="AO991" i="3"/>
  <c r="BB991" i="3" s="1"/>
  <c r="AN991" i="3"/>
  <c r="BA991" i="3" s="1"/>
  <c r="AP977" i="3"/>
  <c r="BC977" i="3" s="1"/>
  <c r="AO977" i="3"/>
  <c r="BB977" i="3" s="1"/>
  <c r="AN977" i="3"/>
  <c r="BA977" i="3" s="1"/>
  <c r="AP966" i="3"/>
  <c r="BC966" i="3" s="1"/>
  <c r="AO966" i="3"/>
  <c r="BB966" i="3" s="1"/>
  <c r="AN966" i="3"/>
  <c r="BA966" i="3" s="1"/>
  <c r="AP955" i="3"/>
  <c r="BC955" i="3" s="1"/>
  <c r="AO955" i="3"/>
  <c r="BB955" i="3" s="1"/>
  <c r="AN955" i="3"/>
  <c r="BA955" i="3" s="1"/>
  <c r="AP942" i="3"/>
  <c r="BC942" i="3" s="1"/>
  <c r="AO942" i="3"/>
  <c r="BB942" i="3" s="1"/>
  <c r="AN942" i="3"/>
  <c r="BA942" i="3" s="1"/>
  <c r="AP932" i="3"/>
  <c r="BC932" i="3" s="1"/>
  <c r="AO932" i="3"/>
  <c r="BB932" i="3" s="1"/>
  <c r="AN932" i="3"/>
  <c r="BA932" i="3" s="1"/>
  <c r="AP920" i="3"/>
  <c r="BC920" i="3" s="1"/>
  <c r="AO920" i="3"/>
  <c r="BB920" i="3" s="1"/>
  <c r="AN920" i="3"/>
  <c r="BA920" i="3" s="1"/>
  <c r="AP909" i="3"/>
  <c r="BC909" i="3" s="1"/>
  <c r="AO909" i="3"/>
  <c r="BB909" i="3" s="1"/>
  <c r="AN909" i="3"/>
  <c r="BA909" i="3" s="1"/>
  <c r="AP896" i="3"/>
  <c r="BC896" i="3" s="1"/>
  <c r="AO896" i="3"/>
  <c r="BB896" i="3" s="1"/>
  <c r="AN896" i="3"/>
  <c r="BA896" i="3" s="1"/>
  <c r="AP886" i="3"/>
  <c r="BC886" i="3" s="1"/>
  <c r="AN886" i="3"/>
  <c r="BA886" i="3" s="1"/>
  <c r="AO886" i="3"/>
  <c r="BB886" i="3" s="1"/>
  <c r="AP875" i="3"/>
  <c r="BC875" i="3" s="1"/>
  <c r="AO875" i="3"/>
  <c r="BB875" i="3" s="1"/>
  <c r="AN875" i="3"/>
  <c r="BA875" i="3" s="1"/>
  <c r="AP862" i="3"/>
  <c r="BC862" i="3" s="1"/>
  <c r="AO862" i="3"/>
  <c r="BB862" i="3" s="1"/>
  <c r="AN862" i="3"/>
  <c r="BA862" i="3" s="1"/>
  <c r="AP852" i="3"/>
  <c r="BC852" i="3" s="1"/>
  <c r="AO852" i="3"/>
  <c r="BB852" i="3" s="1"/>
  <c r="AN852" i="3"/>
  <c r="BA852" i="3" s="1"/>
  <c r="AP840" i="3"/>
  <c r="BC840" i="3" s="1"/>
  <c r="AO840" i="3"/>
  <c r="BB840" i="3" s="1"/>
  <c r="AN840" i="3"/>
  <c r="BA840" i="3" s="1"/>
  <c r="AP835" i="3"/>
  <c r="BC835" i="3" s="1"/>
  <c r="AO835" i="3"/>
  <c r="BB835" i="3" s="1"/>
  <c r="AN835" i="3"/>
  <c r="BA835" i="3" s="1"/>
  <c r="AP824" i="3"/>
  <c r="BC824" i="3" s="1"/>
  <c r="AO824" i="3"/>
  <c r="BB824" i="3" s="1"/>
  <c r="AN824" i="3"/>
  <c r="BA824" i="3" s="1"/>
  <c r="AP812" i="3"/>
  <c r="BC812" i="3" s="1"/>
  <c r="AO812" i="3"/>
  <c r="BB812" i="3" s="1"/>
  <c r="AN812" i="3"/>
  <c r="BA812" i="3" s="1"/>
  <c r="AP807" i="3"/>
  <c r="BC807" i="3" s="1"/>
  <c r="AO807" i="3"/>
  <c r="BB807" i="3" s="1"/>
  <c r="AN807" i="3"/>
  <c r="BA807" i="3" s="1"/>
  <c r="AP796" i="3"/>
  <c r="BC796" i="3" s="1"/>
  <c r="AO796" i="3"/>
  <c r="BB796" i="3" s="1"/>
  <c r="AN796" i="3"/>
  <c r="BA796" i="3" s="1"/>
  <c r="AP791" i="3"/>
  <c r="BC791" i="3" s="1"/>
  <c r="AO791" i="3"/>
  <c r="BB791" i="3" s="1"/>
  <c r="AN791" i="3"/>
  <c r="BA791" i="3" s="1"/>
  <c r="AP786" i="3"/>
  <c r="BC786" i="3" s="1"/>
  <c r="AO786" i="3"/>
  <c r="BB786" i="3" s="1"/>
  <c r="AN786" i="3"/>
  <c r="BA786" i="3" s="1"/>
  <c r="AP781" i="3"/>
  <c r="BC781" i="3" s="1"/>
  <c r="AO781" i="3"/>
  <c r="BB781" i="3" s="1"/>
  <c r="AN781" i="3"/>
  <c r="BA781" i="3" s="1"/>
  <c r="AP776" i="3"/>
  <c r="BC776" i="3" s="1"/>
  <c r="AO776" i="3"/>
  <c r="BB776" i="3" s="1"/>
  <c r="AN776" i="3"/>
  <c r="BA776" i="3" s="1"/>
  <c r="AP771" i="3"/>
  <c r="BC771" i="3" s="1"/>
  <c r="AO771" i="3"/>
  <c r="BB771" i="3" s="1"/>
  <c r="AN771" i="3"/>
  <c r="BA771" i="3" s="1"/>
  <c r="AP765" i="3"/>
  <c r="BC765" i="3" s="1"/>
  <c r="AO765" i="3"/>
  <c r="BB765" i="3" s="1"/>
  <c r="AN765" i="3"/>
  <c r="BA765" i="3" s="1"/>
  <c r="AP759" i="3"/>
  <c r="BC759" i="3" s="1"/>
  <c r="AO759" i="3"/>
  <c r="BB759" i="3" s="1"/>
  <c r="AN759" i="3"/>
  <c r="BA759" i="3" s="1"/>
  <c r="AP754" i="3"/>
  <c r="BC754" i="3" s="1"/>
  <c r="AO754" i="3"/>
  <c r="BB754" i="3" s="1"/>
  <c r="AN754" i="3"/>
  <c r="BA754" i="3" s="1"/>
  <c r="AP749" i="3"/>
  <c r="BC749" i="3" s="1"/>
  <c r="AO749" i="3"/>
  <c r="BB749" i="3" s="1"/>
  <c r="AN749" i="3"/>
  <c r="BA749" i="3" s="1"/>
  <c r="AP744" i="3"/>
  <c r="BC744" i="3" s="1"/>
  <c r="AO744" i="3"/>
  <c r="BB744" i="3" s="1"/>
  <c r="AN744" i="3"/>
  <c r="BA744" i="3" s="1"/>
  <c r="AP732" i="3"/>
  <c r="BC732" i="3" s="1"/>
  <c r="AO732" i="3"/>
  <c r="BB732" i="3" s="1"/>
  <c r="AN732" i="3"/>
  <c r="BA732" i="3" s="1"/>
  <c r="AP14" i="3"/>
  <c r="BC14" i="3" s="1"/>
  <c r="AO14" i="3"/>
  <c r="BB14" i="3" s="1"/>
  <c r="AN14" i="3"/>
  <c r="BA14" i="3" s="1"/>
  <c r="AP4" i="3"/>
  <c r="BC4" i="3" s="1"/>
  <c r="AO4" i="3"/>
  <c r="BB4" i="3" s="1"/>
  <c r="AN4" i="3"/>
  <c r="BA4" i="3" s="1"/>
  <c r="AP2049" i="3"/>
  <c r="BC2049" i="3" s="1"/>
  <c r="AO2049" i="3"/>
  <c r="BB2049" i="3" s="1"/>
  <c r="AN2049" i="3"/>
  <c r="BA2049" i="3" s="1"/>
  <c r="AP2044" i="3"/>
  <c r="BC2044" i="3" s="1"/>
  <c r="AO2044" i="3"/>
  <c r="BB2044" i="3" s="1"/>
  <c r="AN2044" i="3"/>
  <c r="BA2044" i="3" s="1"/>
  <c r="AP2037" i="3"/>
  <c r="BC2037" i="3" s="1"/>
  <c r="AO2037" i="3"/>
  <c r="BB2037" i="3" s="1"/>
  <c r="AN2037" i="3"/>
  <c r="BA2037" i="3" s="1"/>
  <c r="AP2032" i="3"/>
  <c r="BC2032" i="3" s="1"/>
  <c r="AN2032" i="3"/>
  <c r="BA2032" i="3" s="1"/>
  <c r="AO2032" i="3"/>
  <c r="BB2032" i="3" s="1"/>
  <c r="AP2026" i="3"/>
  <c r="BC2026" i="3" s="1"/>
  <c r="AO2026" i="3"/>
  <c r="BB2026" i="3" s="1"/>
  <c r="AN2026" i="3"/>
  <c r="BA2026" i="3" s="1"/>
  <c r="AP2021" i="3"/>
  <c r="BC2021" i="3" s="1"/>
  <c r="AO2021" i="3"/>
  <c r="BB2021" i="3" s="1"/>
  <c r="AN2021" i="3"/>
  <c r="BA2021" i="3" s="1"/>
  <c r="AP2015" i="3"/>
  <c r="BC2015" i="3" s="1"/>
  <c r="AO2015" i="3"/>
  <c r="BB2015" i="3" s="1"/>
  <c r="AN2015" i="3"/>
  <c r="BA2015" i="3" s="1"/>
  <c r="AP2007" i="3"/>
  <c r="BC2007" i="3" s="1"/>
  <c r="AO2007" i="3"/>
  <c r="BB2007" i="3" s="1"/>
  <c r="AN2007" i="3"/>
  <c r="BA2007" i="3" s="1"/>
  <c r="AP2002" i="3"/>
  <c r="BC2002" i="3" s="1"/>
  <c r="AO2002" i="3"/>
  <c r="BB2002" i="3" s="1"/>
  <c r="AN2002" i="3"/>
  <c r="BA2002" i="3" s="1"/>
  <c r="AP1996" i="3"/>
  <c r="BC1996" i="3" s="1"/>
  <c r="AO1996" i="3"/>
  <c r="BB1996" i="3" s="1"/>
  <c r="AN1996" i="3"/>
  <c r="BA1996" i="3" s="1"/>
  <c r="AP1990" i="3"/>
  <c r="BC1990" i="3" s="1"/>
  <c r="AO1990" i="3"/>
  <c r="BB1990" i="3" s="1"/>
  <c r="AN1990" i="3"/>
  <c r="BA1990" i="3" s="1"/>
  <c r="AP1985" i="3"/>
  <c r="BC1985" i="3" s="1"/>
  <c r="AO1985" i="3"/>
  <c r="BB1985" i="3" s="1"/>
  <c r="AN1985" i="3"/>
  <c r="BA1985" i="3" s="1"/>
  <c r="AP1980" i="3"/>
  <c r="BC1980" i="3" s="1"/>
  <c r="AO1980" i="3"/>
  <c r="BB1980" i="3" s="1"/>
  <c r="AN1980" i="3"/>
  <c r="BA1980" i="3" s="1"/>
  <c r="AP1975" i="3"/>
  <c r="BC1975" i="3" s="1"/>
  <c r="AO1975" i="3"/>
  <c r="BB1975" i="3" s="1"/>
  <c r="AN1975" i="3"/>
  <c r="BA1975" i="3" s="1"/>
  <c r="AP1970" i="3"/>
  <c r="BC1970" i="3" s="1"/>
  <c r="AO1970" i="3"/>
  <c r="BB1970" i="3" s="1"/>
  <c r="AN1970" i="3"/>
  <c r="BA1970" i="3" s="1"/>
  <c r="AP1965" i="3"/>
  <c r="BC1965" i="3" s="1"/>
  <c r="AO1965" i="3"/>
  <c r="BB1965" i="3" s="1"/>
  <c r="AN1965" i="3"/>
  <c r="BA1965" i="3" s="1"/>
  <c r="AP1960" i="3"/>
  <c r="BC1960" i="3" s="1"/>
  <c r="AO1960" i="3"/>
  <c r="BB1960" i="3" s="1"/>
  <c r="AN1960" i="3"/>
  <c r="BA1960" i="3" s="1"/>
  <c r="AP1955" i="3"/>
  <c r="BC1955" i="3" s="1"/>
  <c r="AO1955" i="3"/>
  <c r="BB1955" i="3" s="1"/>
  <c r="AN1955" i="3"/>
  <c r="BA1955" i="3" s="1"/>
  <c r="AO1950" i="3"/>
  <c r="BB1950" i="3" s="1"/>
  <c r="AP1950" i="3"/>
  <c r="BC1950" i="3" s="1"/>
  <c r="AN1950" i="3"/>
  <c r="BA1950" i="3" s="1"/>
  <c r="AP1942" i="3"/>
  <c r="BC1942" i="3" s="1"/>
  <c r="AO1942" i="3"/>
  <c r="BB1942" i="3" s="1"/>
  <c r="AN1942" i="3"/>
  <c r="BA1942" i="3" s="1"/>
  <c r="AP1937" i="3"/>
  <c r="BC1937" i="3" s="1"/>
  <c r="AO1937" i="3"/>
  <c r="BB1937" i="3" s="1"/>
  <c r="AN1937" i="3"/>
  <c r="BA1937" i="3" s="1"/>
  <c r="AP1932" i="3"/>
  <c r="BC1932" i="3" s="1"/>
  <c r="AO1932" i="3"/>
  <c r="BB1932" i="3" s="1"/>
  <c r="AN1932" i="3"/>
  <c r="BA1932" i="3" s="1"/>
  <c r="AP1927" i="3"/>
  <c r="BC1927" i="3" s="1"/>
  <c r="AO1927" i="3"/>
  <c r="BB1927" i="3" s="1"/>
  <c r="AN1927" i="3"/>
  <c r="BA1927" i="3" s="1"/>
  <c r="AP1922" i="3"/>
  <c r="BC1922" i="3" s="1"/>
  <c r="AO1922" i="3"/>
  <c r="BB1922" i="3" s="1"/>
  <c r="AN1922" i="3"/>
  <c r="BA1922" i="3" s="1"/>
  <c r="AP1917" i="3"/>
  <c r="BC1917" i="3" s="1"/>
  <c r="AO1917" i="3"/>
  <c r="BB1917" i="3" s="1"/>
  <c r="AN1917" i="3"/>
  <c r="BA1917" i="3" s="1"/>
  <c r="AP1912" i="3"/>
  <c r="BC1912" i="3" s="1"/>
  <c r="AO1912" i="3"/>
  <c r="BB1912" i="3" s="1"/>
  <c r="AN1912" i="3"/>
  <c r="BA1912" i="3" s="1"/>
  <c r="AP1906" i="3"/>
  <c r="BC1906" i="3" s="1"/>
  <c r="AO1906" i="3"/>
  <c r="BB1906" i="3" s="1"/>
  <c r="AN1906" i="3"/>
  <c r="BA1906" i="3" s="1"/>
  <c r="AP1901" i="3"/>
  <c r="BC1901" i="3" s="1"/>
  <c r="AO1901" i="3"/>
  <c r="BB1901" i="3" s="1"/>
  <c r="AN1901" i="3"/>
  <c r="BA1901" i="3" s="1"/>
  <c r="AP1895" i="3"/>
  <c r="BC1895" i="3" s="1"/>
  <c r="AO1895" i="3"/>
  <c r="BB1895" i="3" s="1"/>
  <c r="AN1895" i="3"/>
  <c r="BA1895" i="3" s="1"/>
  <c r="AP1887" i="3"/>
  <c r="BC1887" i="3" s="1"/>
  <c r="AO1887" i="3"/>
  <c r="BB1887" i="3" s="1"/>
  <c r="AN1887" i="3"/>
  <c r="BA1887" i="3" s="1"/>
  <c r="AO1881" i="3"/>
  <c r="BB1881" i="3" s="1"/>
  <c r="AP1881" i="3"/>
  <c r="BC1881" i="3" s="1"/>
  <c r="AN1881" i="3"/>
  <c r="BA1881" i="3" s="1"/>
  <c r="AP1875" i="3"/>
  <c r="BC1875" i="3" s="1"/>
  <c r="AO1875" i="3"/>
  <c r="BB1875" i="3" s="1"/>
  <c r="AN1875" i="3"/>
  <c r="BA1875" i="3" s="1"/>
  <c r="AO1870" i="3"/>
  <c r="BB1870" i="3" s="1"/>
  <c r="AP1870" i="3"/>
  <c r="BC1870" i="3" s="1"/>
  <c r="AN1870" i="3"/>
  <c r="BA1870" i="3" s="1"/>
  <c r="AP1864" i="3"/>
  <c r="BC1864" i="3" s="1"/>
  <c r="AO1864" i="3"/>
  <c r="BB1864" i="3" s="1"/>
  <c r="AN1864" i="3"/>
  <c r="BA1864" i="3" s="1"/>
  <c r="AP1859" i="3"/>
  <c r="BC1859" i="3" s="1"/>
  <c r="AO1859" i="3"/>
  <c r="BB1859" i="3" s="1"/>
  <c r="AN1859" i="3"/>
  <c r="BA1859" i="3" s="1"/>
  <c r="AP1852" i="3"/>
  <c r="BC1852" i="3" s="1"/>
  <c r="AO1852" i="3"/>
  <c r="BB1852" i="3" s="1"/>
  <c r="AN1852" i="3"/>
  <c r="BA1852" i="3" s="1"/>
  <c r="AP1846" i="3"/>
  <c r="BC1846" i="3" s="1"/>
  <c r="AO1846" i="3"/>
  <c r="BB1846" i="3" s="1"/>
  <c r="AN1846" i="3"/>
  <c r="BA1846" i="3" s="1"/>
  <c r="AP1840" i="3"/>
  <c r="BC1840" i="3" s="1"/>
  <c r="AO1840" i="3"/>
  <c r="BB1840" i="3" s="1"/>
  <c r="AN1840" i="3"/>
  <c r="BA1840" i="3" s="1"/>
  <c r="AP1835" i="3"/>
  <c r="BC1835" i="3" s="1"/>
  <c r="AO1835" i="3"/>
  <c r="BB1835" i="3" s="1"/>
  <c r="AN1835" i="3"/>
  <c r="BA1835" i="3" s="1"/>
  <c r="AP1830" i="3"/>
  <c r="BC1830" i="3" s="1"/>
  <c r="AO1830" i="3"/>
  <c r="BB1830" i="3" s="1"/>
  <c r="AN1830" i="3"/>
  <c r="BA1830" i="3" s="1"/>
  <c r="AP1825" i="3"/>
  <c r="BC1825" i="3" s="1"/>
  <c r="AO1825" i="3"/>
  <c r="BB1825" i="3" s="1"/>
  <c r="AN1825" i="3"/>
  <c r="BA1825" i="3" s="1"/>
  <c r="AO1817" i="3"/>
  <c r="BB1817" i="3" s="1"/>
  <c r="AP1817" i="3"/>
  <c r="BC1817" i="3" s="1"/>
  <c r="AN1817" i="3"/>
  <c r="BA1817" i="3" s="1"/>
  <c r="AP1811" i="3"/>
  <c r="BC1811" i="3" s="1"/>
  <c r="AO1811" i="3"/>
  <c r="BB1811" i="3" s="1"/>
  <c r="AN1811" i="3"/>
  <c r="BA1811" i="3" s="1"/>
  <c r="AO1806" i="3"/>
  <c r="BB1806" i="3" s="1"/>
  <c r="AN1806" i="3"/>
  <c r="BA1806" i="3" s="1"/>
  <c r="AP1806" i="3"/>
  <c r="BC1806" i="3" s="1"/>
  <c r="AP1800" i="3"/>
  <c r="BC1800" i="3" s="1"/>
  <c r="AO1800" i="3"/>
  <c r="BB1800" i="3" s="1"/>
  <c r="AN1800" i="3"/>
  <c r="BA1800" i="3" s="1"/>
  <c r="AP1795" i="3"/>
  <c r="BC1795" i="3" s="1"/>
  <c r="AO1795" i="3"/>
  <c r="BB1795" i="3" s="1"/>
  <c r="AN1795" i="3"/>
  <c r="BA1795" i="3" s="1"/>
  <c r="AP1787" i="3"/>
  <c r="BC1787" i="3" s="1"/>
  <c r="AO1787" i="3"/>
  <c r="BB1787" i="3" s="1"/>
  <c r="AN1787" i="3"/>
  <c r="BA1787" i="3" s="1"/>
  <c r="AP1782" i="3"/>
  <c r="BC1782" i="3" s="1"/>
  <c r="AO1782" i="3"/>
  <c r="BB1782" i="3" s="1"/>
  <c r="AN1782" i="3"/>
  <c r="BA1782" i="3" s="1"/>
  <c r="AP1777" i="3"/>
  <c r="BC1777" i="3" s="1"/>
  <c r="AO1777" i="3"/>
  <c r="BB1777" i="3" s="1"/>
  <c r="AN1777" i="3"/>
  <c r="BA1777" i="3" s="1"/>
  <c r="AP1771" i="3"/>
  <c r="BC1771" i="3" s="1"/>
  <c r="AO1771" i="3"/>
  <c r="BB1771" i="3" s="1"/>
  <c r="AN1771" i="3"/>
  <c r="BA1771" i="3" s="1"/>
  <c r="AP1765" i="3"/>
  <c r="BC1765" i="3" s="1"/>
  <c r="AO1765" i="3"/>
  <c r="BB1765" i="3" s="1"/>
  <c r="AN1765" i="3"/>
  <c r="BA1765" i="3" s="1"/>
  <c r="AP1760" i="3"/>
  <c r="BC1760" i="3" s="1"/>
  <c r="AO1760" i="3"/>
  <c r="BB1760" i="3" s="1"/>
  <c r="AN1760" i="3"/>
  <c r="BA1760" i="3" s="1"/>
  <c r="AP1755" i="3"/>
  <c r="BC1755" i="3" s="1"/>
  <c r="AO1755" i="3"/>
  <c r="BB1755" i="3" s="1"/>
  <c r="AN1755" i="3"/>
  <c r="BA1755" i="3" s="1"/>
  <c r="AP1747" i="3"/>
  <c r="BC1747" i="3" s="1"/>
  <c r="AO1747" i="3"/>
  <c r="BB1747" i="3" s="1"/>
  <c r="AN1747" i="3"/>
  <c r="BA1747" i="3" s="1"/>
  <c r="AO1742" i="3"/>
  <c r="BB1742" i="3" s="1"/>
  <c r="AP1742" i="3"/>
  <c r="BC1742" i="3" s="1"/>
  <c r="AN1742" i="3"/>
  <c r="BA1742" i="3" s="1"/>
  <c r="AO1737" i="3"/>
  <c r="BB1737" i="3" s="1"/>
  <c r="AP1737" i="3"/>
  <c r="BC1737" i="3" s="1"/>
  <c r="AN1737" i="3"/>
  <c r="BA1737" i="3" s="1"/>
  <c r="AP1732" i="3"/>
  <c r="BC1732" i="3" s="1"/>
  <c r="AO1732" i="3"/>
  <c r="BB1732" i="3" s="1"/>
  <c r="AN1732" i="3"/>
  <c r="BA1732" i="3" s="1"/>
  <c r="AP1727" i="3"/>
  <c r="BC1727" i="3" s="1"/>
  <c r="AO1727" i="3"/>
  <c r="BB1727" i="3" s="1"/>
  <c r="AN1727" i="3"/>
  <c r="BA1727" i="3" s="1"/>
  <c r="AO1721" i="3"/>
  <c r="BB1721" i="3" s="1"/>
  <c r="AP1721" i="3"/>
  <c r="BC1721" i="3" s="1"/>
  <c r="AN1721" i="3"/>
  <c r="BA1721" i="3" s="1"/>
  <c r="AP1715" i="3"/>
  <c r="BC1715" i="3" s="1"/>
  <c r="AN1715" i="3"/>
  <c r="BA1715" i="3" s="1"/>
  <c r="AO1715" i="3"/>
  <c r="BB1715" i="3" s="1"/>
  <c r="AO1710" i="3"/>
  <c r="BB1710" i="3" s="1"/>
  <c r="AP1710" i="3"/>
  <c r="BC1710" i="3" s="1"/>
  <c r="AN1710" i="3"/>
  <c r="BA1710" i="3" s="1"/>
  <c r="AP1701" i="3"/>
  <c r="BC1701" i="3" s="1"/>
  <c r="AO1701" i="3"/>
  <c r="BB1701" i="3" s="1"/>
  <c r="AN1701" i="3"/>
  <c r="BA1701" i="3" s="1"/>
  <c r="AP1695" i="3"/>
  <c r="BC1695" i="3" s="1"/>
  <c r="AO1695" i="3"/>
  <c r="BB1695" i="3" s="1"/>
  <c r="AN1695" i="3"/>
  <c r="BA1695" i="3" s="1"/>
  <c r="AP1690" i="3"/>
  <c r="BC1690" i="3" s="1"/>
  <c r="AO1690" i="3"/>
  <c r="BB1690" i="3" s="1"/>
  <c r="AN1690" i="3"/>
  <c r="BA1690" i="3" s="1"/>
  <c r="AP1684" i="3"/>
  <c r="BC1684" i="3" s="1"/>
  <c r="AO1684" i="3"/>
  <c r="BB1684" i="3" s="1"/>
  <c r="AN1684" i="3"/>
  <c r="BA1684" i="3" s="1"/>
  <c r="AP1677" i="3"/>
  <c r="BC1677" i="3" s="1"/>
  <c r="AO1677" i="3"/>
  <c r="BB1677" i="3" s="1"/>
  <c r="AN1677" i="3"/>
  <c r="BA1677" i="3" s="1"/>
  <c r="AP1671" i="3"/>
  <c r="BC1671" i="3" s="1"/>
  <c r="AO1671" i="3"/>
  <c r="BB1671" i="3" s="1"/>
  <c r="AN1671" i="3"/>
  <c r="BA1671" i="3" s="1"/>
  <c r="AP1665" i="3"/>
  <c r="BC1665" i="3" s="1"/>
  <c r="AO1665" i="3"/>
  <c r="BB1665" i="3" s="1"/>
  <c r="AN1665" i="3"/>
  <c r="BA1665" i="3" s="1"/>
  <c r="AP1660" i="3"/>
  <c r="BC1660" i="3" s="1"/>
  <c r="AO1660" i="3"/>
  <c r="BB1660" i="3" s="1"/>
  <c r="AN1660" i="3"/>
  <c r="BA1660" i="3" s="1"/>
  <c r="AP1655" i="3"/>
  <c r="BC1655" i="3" s="1"/>
  <c r="AO1655" i="3"/>
  <c r="BB1655" i="3" s="1"/>
  <c r="AN1655" i="3"/>
  <c r="BA1655" i="3" s="1"/>
  <c r="AP1650" i="3"/>
  <c r="BC1650" i="3" s="1"/>
  <c r="AO1650" i="3"/>
  <c r="BB1650" i="3" s="1"/>
  <c r="AN1650" i="3"/>
  <c r="BA1650" i="3" s="1"/>
  <c r="AP1644" i="3"/>
  <c r="BC1644" i="3" s="1"/>
  <c r="AO1644" i="3"/>
  <c r="BB1644" i="3" s="1"/>
  <c r="AN1644" i="3"/>
  <c r="BA1644" i="3" s="1"/>
  <c r="AP1637" i="3"/>
  <c r="BC1637" i="3" s="1"/>
  <c r="AO1637" i="3"/>
  <c r="BB1637" i="3" s="1"/>
  <c r="AN1637" i="3"/>
  <c r="BA1637" i="3" s="1"/>
  <c r="AP1632" i="3"/>
  <c r="BC1632" i="3" s="1"/>
  <c r="AO1632" i="3"/>
  <c r="BB1632" i="3" s="1"/>
  <c r="AN1632" i="3"/>
  <c r="BA1632" i="3" s="1"/>
  <c r="AP1626" i="3"/>
  <c r="BC1626" i="3" s="1"/>
  <c r="AO1626" i="3"/>
  <c r="BB1626" i="3" s="1"/>
  <c r="AN1626" i="3"/>
  <c r="BA1626" i="3" s="1"/>
  <c r="AP1620" i="3"/>
  <c r="BC1620" i="3" s="1"/>
  <c r="AO1620" i="3"/>
  <c r="BB1620" i="3" s="1"/>
  <c r="AN1620" i="3"/>
  <c r="BA1620" i="3" s="1"/>
  <c r="AP1610" i="3"/>
  <c r="BC1610" i="3" s="1"/>
  <c r="AO1610" i="3"/>
  <c r="BB1610" i="3" s="1"/>
  <c r="AN1610" i="3"/>
  <c r="BA1610" i="3" s="1"/>
  <c r="AP1605" i="3"/>
  <c r="BC1605" i="3" s="1"/>
  <c r="AO1605" i="3"/>
  <c r="BB1605" i="3" s="1"/>
  <c r="AN1605" i="3"/>
  <c r="BA1605" i="3" s="1"/>
  <c r="AP1599" i="3"/>
  <c r="BC1599" i="3" s="1"/>
  <c r="AO1599" i="3"/>
  <c r="BB1599" i="3" s="1"/>
  <c r="AN1599" i="3"/>
  <c r="BA1599" i="3" s="1"/>
  <c r="AP1594" i="3"/>
  <c r="BC1594" i="3" s="1"/>
  <c r="AO1594" i="3"/>
  <c r="BB1594" i="3" s="1"/>
  <c r="AN1594" i="3"/>
  <c r="BA1594" i="3" s="1"/>
  <c r="AP1589" i="3"/>
  <c r="BC1589" i="3" s="1"/>
  <c r="AO1589" i="3"/>
  <c r="BB1589" i="3" s="1"/>
  <c r="AN1589" i="3"/>
  <c r="BA1589" i="3" s="1"/>
  <c r="AO1582" i="3"/>
  <c r="BB1582" i="3" s="1"/>
  <c r="AP1582" i="3"/>
  <c r="BC1582" i="3" s="1"/>
  <c r="AN1582" i="3"/>
  <c r="BA1582" i="3" s="1"/>
  <c r="AP1576" i="3"/>
  <c r="BC1576" i="3" s="1"/>
  <c r="AO1576" i="3"/>
  <c r="BB1576" i="3" s="1"/>
  <c r="AN1576" i="3"/>
  <c r="BA1576" i="3" s="1"/>
  <c r="AP1570" i="3"/>
  <c r="BC1570" i="3" s="1"/>
  <c r="AO1570" i="3"/>
  <c r="BB1570" i="3" s="1"/>
  <c r="AN1570" i="3"/>
  <c r="BA1570" i="3" s="1"/>
  <c r="AP1564" i="3"/>
  <c r="BC1564" i="3" s="1"/>
  <c r="AO1564" i="3"/>
  <c r="BB1564" i="3" s="1"/>
  <c r="AN1564" i="3"/>
  <c r="BA1564" i="3" s="1"/>
  <c r="AP1559" i="3"/>
  <c r="BC1559" i="3" s="1"/>
  <c r="AO1559" i="3"/>
  <c r="BB1559" i="3" s="1"/>
  <c r="AN1559" i="3"/>
  <c r="BA1559" i="3" s="1"/>
  <c r="AP1554" i="3"/>
  <c r="BC1554" i="3" s="1"/>
  <c r="AO1554" i="3"/>
  <c r="BB1554" i="3" s="1"/>
  <c r="AN1554" i="3"/>
  <c r="BA1554" i="3" s="1"/>
  <c r="AP1547" i="3"/>
  <c r="BC1547" i="3" s="1"/>
  <c r="AO1547" i="3"/>
  <c r="BB1547" i="3" s="1"/>
  <c r="AN1547" i="3"/>
  <c r="BA1547" i="3" s="1"/>
  <c r="AP1542" i="3"/>
  <c r="BC1542" i="3" s="1"/>
  <c r="AO1542" i="3"/>
  <c r="BB1542" i="3" s="1"/>
  <c r="AN1542" i="3"/>
  <c r="BA1542" i="3" s="1"/>
  <c r="AP1536" i="3"/>
  <c r="BC1536" i="3" s="1"/>
  <c r="AO1536" i="3"/>
  <c r="BB1536" i="3" s="1"/>
  <c r="AN1536" i="3"/>
  <c r="BA1536" i="3" s="1"/>
  <c r="AP1530" i="3"/>
  <c r="BC1530" i="3" s="1"/>
  <c r="AO1530" i="3"/>
  <c r="BB1530" i="3" s="1"/>
  <c r="AN1530" i="3"/>
  <c r="BA1530" i="3" s="1"/>
  <c r="AP1522" i="3"/>
  <c r="BC1522" i="3" s="1"/>
  <c r="AO1522" i="3"/>
  <c r="BB1522" i="3" s="1"/>
  <c r="AN1522" i="3"/>
  <c r="BA1522" i="3" s="1"/>
  <c r="AP1515" i="3"/>
  <c r="BC1515" i="3" s="1"/>
  <c r="AO1515" i="3"/>
  <c r="BB1515" i="3" s="1"/>
  <c r="AN1515" i="3"/>
  <c r="BA1515" i="3" s="1"/>
  <c r="AP1510" i="3"/>
  <c r="BC1510" i="3" s="1"/>
  <c r="AO1510" i="3"/>
  <c r="BB1510" i="3" s="1"/>
  <c r="AN1510" i="3"/>
  <c r="BA1510" i="3" s="1"/>
  <c r="AP1504" i="3"/>
  <c r="BC1504" i="3" s="1"/>
  <c r="AO1504" i="3"/>
  <c r="BB1504" i="3" s="1"/>
  <c r="AN1504" i="3"/>
  <c r="BA1504" i="3" s="1"/>
  <c r="AP1499" i="3"/>
  <c r="BC1499" i="3" s="1"/>
  <c r="AO1499" i="3"/>
  <c r="BB1499" i="3" s="1"/>
  <c r="AN1499" i="3"/>
  <c r="BA1499" i="3" s="1"/>
  <c r="AP1492" i="3"/>
  <c r="BC1492" i="3" s="1"/>
  <c r="AO1492" i="3"/>
  <c r="BB1492" i="3" s="1"/>
  <c r="AN1492" i="3"/>
  <c r="BA1492" i="3" s="1"/>
  <c r="AP1486" i="3"/>
  <c r="BC1486" i="3" s="1"/>
  <c r="AO1486" i="3"/>
  <c r="BB1486" i="3" s="1"/>
  <c r="AN1486" i="3"/>
  <c r="BA1486" i="3" s="1"/>
  <c r="AP1480" i="3"/>
  <c r="BC1480" i="3" s="1"/>
  <c r="AO1480" i="3"/>
  <c r="BB1480" i="3" s="1"/>
  <c r="AN1480" i="3"/>
  <c r="BA1480" i="3" s="1"/>
  <c r="AP1475" i="3"/>
  <c r="BC1475" i="3" s="1"/>
  <c r="AO1475" i="3"/>
  <c r="BB1475" i="3" s="1"/>
  <c r="AN1475" i="3"/>
  <c r="BA1475" i="3" s="1"/>
  <c r="AP1470" i="3"/>
  <c r="BC1470" i="3" s="1"/>
  <c r="AO1470" i="3"/>
  <c r="BB1470" i="3" s="1"/>
  <c r="AN1470" i="3"/>
  <c r="BA1470" i="3" s="1"/>
  <c r="AP1464" i="3"/>
  <c r="BC1464" i="3" s="1"/>
  <c r="AO1464" i="3"/>
  <c r="BB1464" i="3" s="1"/>
  <c r="AN1464" i="3"/>
  <c r="BA1464" i="3" s="1"/>
  <c r="AP1457" i="3"/>
  <c r="BC1457" i="3" s="1"/>
  <c r="AO1457" i="3"/>
  <c r="BB1457" i="3" s="1"/>
  <c r="AN1457" i="3"/>
  <c r="BA1457" i="3" s="1"/>
  <c r="AP1451" i="3"/>
  <c r="BC1451" i="3" s="1"/>
  <c r="AO1451" i="3"/>
  <c r="BB1451" i="3" s="1"/>
  <c r="AN1451" i="3"/>
  <c r="BA1451" i="3" s="1"/>
  <c r="AP1446" i="3"/>
  <c r="BC1446" i="3" s="1"/>
  <c r="AO1446" i="3"/>
  <c r="BB1446" i="3" s="1"/>
  <c r="AN1446" i="3"/>
  <c r="BA1446" i="3" s="1"/>
  <c r="AP1440" i="3"/>
  <c r="BC1440" i="3" s="1"/>
  <c r="AO1440" i="3"/>
  <c r="BB1440" i="3" s="1"/>
  <c r="AN1440" i="3"/>
  <c r="BA1440" i="3" s="1"/>
  <c r="AP1434" i="3"/>
  <c r="BC1434" i="3" s="1"/>
  <c r="AO1434" i="3"/>
  <c r="BB1434" i="3" s="1"/>
  <c r="AN1434" i="3"/>
  <c r="BA1434" i="3" s="1"/>
  <c r="AP1427" i="3"/>
  <c r="BC1427" i="3" s="1"/>
  <c r="AO1427" i="3"/>
  <c r="BB1427" i="3" s="1"/>
  <c r="AN1427" i="3"/>
  <c r="BA1427" i="3" s="1"/>
  <c r="AP1422" i="3"/>
  <c r="BC1422" i="3" s="1"/>
  <c r="AO1422" i="3"/>
  <c r="BB1422" i="3" s="1"/>
  <c r="AN1422" i="3"/>
  <c r="BA1422" i="3" s="1"/>
  <c r="AO1417" i="3"/>
  <c r="BB1417" i="3" s="1"/>
  <c r="AP1417" i="3"/>
  <c r="BC1417" i="3" s="1"/>
  <c r="AN1417" i="3"/>
  <c r="BA1417" i="3" s="1"/>
  <c r="AP1411" i="3"/>
  <c r="BC1411" i="3" s="1"/>
  <c r="AO1411" i="3"/>
  <c r="BB1411" i="3" s="1"/>
  <c r="AN1411" i="3"/>
  <c r="BA1411" i="3" s="1"/>
  <c r="AP1404" i="3"/>
  <c r="BC1404" i="3" s="1"/>
  <c r="AO1404" i="3"/>
  <c r="BB1404" i="3" s="1"/>
  <c r="AN1404" i="3"/>
  <c r="BA1404" i="3" s="1"/>
  <c r="AP1399" i="3"/>
  <c r="BC1399" i="3" s="1"/>
  <c r="AO1399" i="3"/>
  <c r="BB1399" i="3" s="1"/>
  <c r="AN1399" i="3"/>
  <c r="BA1399" i="3" s="1"/>
  <c r="AP1392" i="3"/>
  <c r="BC1392" i="3" s="1"/>
  <c r="AO1392" i="3"/>
  <c r="BB1392" i="3" s="1"/>
  <c r="AN1392" i="3"/>
  <c r="BA1392" i="3" s="1"/>
  <c r="AP1387" i="3"/>
  <c r="BC1387" i="3" s="1"/>
  <c r="AO1387" i="3"/>
  <c r="BB1387" i="3" s="1"/>
  <c r="AN1387" i="3"/>
  <c r="BA1387" i="3" s="1"/>
  <c r="AP1382" i="3"/>
  <c r="BC1382" i="3" s="1"/>
  <c r="AO1382" i="3"/>
  <c r="BB1382" i="3" s="1"/>
  <c r="AN1382" i="3"/>
  <c r="BA1382" i="3" s="1"/>
  <c r="AP1376" i="3"/>
  <c r="BC1376" i="3" s="1"/>
  <c r="AO1376" i="3"/>
  <c r="BB1376" i="3" s="1"/>
  <c r="AN1376" i="3"/>
  <c r="BA1376" i="3" s="1"/>
  <c r="AP1371" i="3"/>
  <c r="BC1371" i="3" s="1"/>
  <c r="AO1371" i="3"/>
  <c r="BB1371" i="3" s="1"/>
  <c r="AN1371" i="3"/>
  <c r="BA1371" i="3" s="1"/>
  <c r="AP1366" i="3"/>
  <c r="BC1366" i="3" s="1"/>
  <c r="AO1366" i="3"/>
  <c r="BB1366" i="3" s="1"/>
  <c r="AN1366" i="3"/>
  <c r="BA1366" i="3" s="1"/>
  <c r="AP1361" i="3"/>
  <c r="BC1361" i="3" s="1"/>
  <c r="AO1361" i="3"/>
  <c r="BB1361" i="3" s="1"/>
  <c r="AN1361" i="3"/>
  <c r="BA1361" i="3" s="1"/>
  <c r="AP1356" i="3"/>
  <c r="BC1356" i="3" s="1"/>
  <c r="AO1356" i="3"/>
  <c r="BB1356" i="3" s="1"/>
  <c r="AN1356" i="3"/>
  <c r="BA1356" i="3" s="1"/>
  <c r="AP1351" i="3"/>
  <c r="BC1351" i="3" s="1"/>
  <c r="AO1351" i="3"/>
  <c r="BB1351" i="3" s="1"/>
  <c r="AN1351" i="3"/>
  <c r="BA1351" i="3" s="1"/>
  <c r="AP1347" i="3"/>
  <c r="BC1347" i="3" s="1"/>
  <c r="AO1347" i="3"/>
  <c r="BB1347" i="3" s="1"/>
  <c r="AN1347" i="3"/>
  <c r="BA1347" i="3" s="1"/>
  <c r="AP1342" i="3"/>
  <c r="BC1342" i="3" s="1"/>
  <c r="AO1342" i="3"/>
  <c r="BB1342" i="3" s="1"/>
  <c r="AN1342" i="3"/>
  <c r="BA1342" i="3" s="1"/>
  <c r="AP1336" i="3"/>
  <c r="BC1336" i="3" s="1"/>
  <c r="AO1336" i="3"/>
  <c r="BB1336" i="3" s="1"/>
  <c r="AN1336" i="3"/>
  <c r="BA1336" i="3" s="1"/>
  <c r="AP1331" i="3"/>
  <c r="BC1331" i="3" s="1"/>
  <c r="AN1331" i="3"/>
  <c r="BA1331" i="3" s="1"/>
  <c r="AO1331" i="3"/>
  <c r="BB1331" i="3" s="1"/>
  <c r="AP1325" i="3"/>
  <c r="BC1325" i="3" s="1"/>
  <c r="AO1325" i="3"/>
  <c r="BB1325" i="3" s="1"/>
  <c r="AN1325" i="3"/>
  <c r="BA1325" i="3" s="1"/>
  <c r="AP1319" i="3"/>
  <c r="BC1319" i="3" s="1"/>
  <c r="AO1319" i="3"/>
  <c r="BB1319" i="3" s="1"/>
  <c r="AN1319" i="3"/>
  <c r="BA1319" i="3" s="1"/>
  <c r="AP1314" i="3"/>
  <c r="BC1314" i="3" s="1"/>
  <c r="AO1314" i="3"/>
  <c r="BB1314" i="3" s="1"/>
  <c r="AN1314" i="3"/>
  <c r="BA1314" i="3" s="1"/>
  <c r="AP1307" i="3"/>
  <c r="BC1307" i="3" s="1"/>
  <c r="AO1307" i="3"/>
  <c r="BB1307" i="3" s="1"/>
  <c r="AN1307" i="3"/>
  <c r="BA1307" i="3" s="1"/>
  <c r="AP1302" i="3"/>
  <c r="BC1302" i="3" s="1"/>
  <c r="AO1302" i="3"/>
  <c r="BB1302" i="3" s="1"/>
  <c r="AN1302" i="3"/>
  <c r="BA1302" i="3" s="1"/>
  <c r="AP1297" i="3"/>
  <c r="BC1297" i="3" s="1"/>
  <c r="AO1297" i="3"/>
  <c r="BB1297" i="3" s="1"/>
  <c r="AN1297" i="3"/>
  <c r="BA1297" i="3" s="1"/>
  <c r="AP1292" i="3"/>
  <c r="BC1292" i="3" s="1"/>
  <c r="AO1292" i="3"/>
  <c r="BB1292" i="3" s="1"/>
  <c r="AN1292" i="3"/>
  <c r="BA1292" i="3" s="1"/>
  <c r="AP1287" i="3"/>
  <c r="BC1287" i="3" s="1"/>
  <c r="AO1287" i="3"/>
  <c r="BB1287" i="3" s="1"/>
  <c r="AN1287" i="3"/>
  <c r="BA1287" i="3" s="1"/>
  <c r="AP1282" i="3"/>
  <c r="BC1282" i="3" s="1"/>
  <c r="AO1282" i="3"/>
  <c r="BB1282" i="3" s="1"/>
  <c r="AN1282" i="3"/>
  <c r="BA1282" i="3" s="1"/>
  <c r="AP1277" i="3"/>
  <c r="BC1277" i="3" s="1"/>
  <c r="AO1277" i="3"/>
  <c r="BB1277" i="3" s="1"/>
  <c r="AN1277" i="3"/>
  <c r="BA1277" i="3" s="1"/>
  <c r="AP1272" i="3"/>
  <c r="BC1272" i="3" s="1"/>
  <c r="AO1272" i="3"/>
  <c r="BB1272" i="3" s="1"/>
  <c r="AN1272" i="3"/>
  <c r="BA1272" i="3" s="1"/>
  <c r="AP1267" i="3"/>
  <c r="BC1267" i="3" s="1"/>
  <c r="AN1267" i="3"/>
  <c r="BA1267" i="3" s="1"/>
  <c r="AO1267" i="3"/>
  <c r="BB1267" i="3" s="1"/>
  <c r="AP1262" i="3"/>
  <c r="BC1262" i="3" s="1"/>
  <c r="AO1262" i="3"/>
  <c r="BB1262" i="3" s="1"/>
  <c r="AN1262" i="3"/>
  <c r="BA1262" i="3" s="1"/>
  <c r="AP1258" i="3"/>
  <c r="BC1258" i="3" s="1"/>
  <c r="AO1258" i="3"/>
  <c r="BB1258" i="3" s="1"/>
  <c r="AN1258" i="3"/>
  <c r="BA1258" i="3" s="1"/>
  <c r="AP1252" i="3"/>
  <c r="BC1252" i="3" s="1"/>
  <c r="AO1252" i="3"/>
  <c r="BB1252" i="3" s="1"/>
  <c r="AN1252" i="3"/>
  <c r="BA1252" i="3" s="1"/>
  <c r="AP1246" i="3"/>
  <c r="BC1246" i="3" s="1"/>
  <c r="AO1246" i="3"/>
  <c r="BB1246" i="3" s="1"/>
  <c r="AN1246" i="3"/>
  <c r="BA1246" i="3" s="1"/>
  <c r="AP1241" i="3"/>
  <c r="BC1241" i="3" s="1"/>
  <c r="AO1241" i="3"/>
  <c r="BB1241" i="3" s="1"/>
  <c r="AN1241" i="3"/>
  <c r="BA1241" i="3" s="1"/>
  <c r="AP1236" i="3"/>
  <c r="BC1236" i="3" s="1"/>
  <c r="AO1236" i="3"/>
  <c r="BB1236" i="3" s="1"/>
  <c r="AN1236" i="3"/>
  <c r="BA1236" i="3" s="1"/>
  <c r="AP1231" i="3"/>
  <c r="BC1231" i="3" s="1"/>
  <c r="AO1231" i="3"/>
  <c r="BB1231" i="3" s="1"/>
  <c r="AN1231" i="3"/>
  <c r="BA1231" i="3" s="1"/>
  <c r="AP1226" i="3"/>
  <c r="BC1226" i="3" s="1"/>
  <c r="AO1226" i="3"/>
  <c r="BB1226" i="3" s="1"/>
  <c r="AN1226" i="3"/>
  <c r="BA1226" i="3" s="1"/>
  <c r="AP1220" i="3"/>
  <c r="BC1220" i="3" s="1"/>
  <c r="AO1220" i="3"/>
  <c r="BB1220" i="3" s="1"/>
  <c r="AN1220" i="3"/>
  <c r="BA1220" i="3" s="1"/>
  <c r="AP1215" i="3"/>
  <c r="BC1215" i="3" s="1"/>
  <c r="AO1215" i="3"/>
  <c r="BB1215" i="3" s="1"/>
  <c r="AN1215" i="3"/>
  <c r="BA1215" i="3" s="1"/>
  <c r="AP1210" i="3"/>
  <c r="BC1210" i="3" s="1"/>
  <c r="AO1210" i="3"/>
  <c r="BB1210" i="3" s="1"/>
  <c r="AN1210" i="3"/>
  <c r="BA1210" i="3" s="1"/>
  <c r="AP1205" i="3"/>
  <c r="BC1205" i="3" s="1"/>
  <c r="AO1205" i="3"/>
  <c r="BB1205" i="3" s="1"/>
  <c r="AN1205" i="3"/>
  <c r="BA1205" i="3" s="1"/>
  <c r="AP1200" i="3"/>
  <c r="BC1200" i="3" s="1"/>
  <c r="AO1200" i="3"/>
  <c r="BB1200" i="3" s="1"/>
  <c r="AN1200" i="3"/>
  <c r="BA1200" i="3" s="1"/>
  <c r="AP1195" i="3"/>
  <c r="BC1195" i="3" s="1"/>
  <c r="AO1195" i="3"/>
  <c r="BB1195" i="3" s="1"/>
  <c r="AN1195" i="3"/>
  <c r="BA1195" i="3" s="1"/>
  <c r="AP1190" i="3"/>
  <c r="BC1190" i="3" s="1"/>
  <c r="AO1190" i="3"/>
  <c r="BB1190" i="3" s="1"/>
  <c r="AN1190" i="3"/>
  <c r="BA1190" i="3" s="1"/>
  <c r="AP1184" i="3"/>
  <c r="BC1184" i="3" s="1"/>
  <c r="AO1184" i="3"/>
  <c r="BB1184" i="3" s="1"/>
  <c r="AN1184" i="3"/>
  <c r="BA1184" i="3" s="1"/>
  <c r="AP1179" i="3"/>
  <c r="BC1179" i="3" s="1"/>
  <c r="AO1179" i="3"/>
  <c r="BB1179" i="3" s="1"/>
  <c r="AN1179" i="3"/>
  <c r="BA1179" i="3" s="1"/>
  <c r="AP1174" i="3"/>
  <c r="BC1174" i="3" s="1"/>
  <c r="AO1174" i="3"/>
  <c r="BB1174" i="3" s="1"/>
  <c r="AN1174" i="3"/>
  <c r="BA1174" i="3" s="1"/>
  <c r="AP1169" i="3"/>
  <c r="BC1169" i="3" s="1"/>
  <c r="AO1169" i="3"/>
  <c r="BB1169" i="3" s="1"/>
  <c r="AN1169" i="3"/>
  <c r="BA1169" i="3" s="1"/>
  <c r="AO1164" i="3"/>
  <c r="BB1164" i="3" s="1"/>
  <c r="AP1164" i="3"/>
  <c r="BC1164" i="3" s="1"/>
  <c r="AN1164" i="3"/>
  <c r="BA1164" i="3" s="1"/>
  <c r="AP1157" i="3"/>
  <c r="BC1157" i="3" s="1"/>
  <c r="AO1157" i="3"/>
  <c r="BB1157" i="3" s="1"/>
  <c r="AN1157" i="3"/>
  <c r="BA1157" i="3" s="1"/>
  <c r="AP1151" i="3"/>
  <c r="BC1151" i="3" s="1"/>
  <c r="AO1151" i="3"/>
  <c r="BB1151" i="3" s="1"/>
  <c r="AN1151" i="3"/>
  <c r="BA1151" i="3" s="1"/>
  <c r="AP1146" i="3"/>
  <c r="BC1146" i="3" s="1"/>
  <c r="AO1146" i="3"/>
  <c r="BB1146" i="3" s="1"/>
  <c r="AN1146" i="3"/>
  <c r="BA1146" i="3" s="1"/>
  <c r="AO1140" i="3"/>
  <c r="BB1140" i="3" s="1"/>
  <c r="AP1140" i="3"/>
  <c r="BC1140" i="3" s="1"/>
  <c r="AN1140" i="3"/>
  <c r="BA1140" i="3" s="1"/>
  <c r="AO1132" i="3"/>
  <c r="BB1132" i="3" s="1"/>
  <c r="AP1132" i="3"/>
  <c r="BC1132" i="3" s="1"/>
  <c r="AN1132" i="3"/>
  <c r="BA1132" i="3" s="1"/>
  <c r="AP1127" i="3"/>
  <c r="BC1127" i="3" s="1"/>
  <c r="AO1127" i="3"/>
  <c r="BB1127" i="3" s="1"/>
  <c r="AN1127" i="3"/>
  <c r="BA1127" i="3" s="1"/>
  <c r="AP1122" i="3"/>
  <c r="BC1122" i="3" s="1"/>
  <c r="AO1122" i="3"/>
  <c r="BB1122" i="3" s="1"/>
  <c r="AN1122" i="3"/>
  <c r="BA1122" i="3" s="1"/>
  <c r="AO1116" i="3"/>
  <c r="BB1116" i="3" s="1"/>
  <c r="AP1116" i="3"/>
  <c r="BC1116" i="3" s="1"/>
  <c r="AN1116" i="3"/>
  <c r="BA1116" i="3" s="1"/>
  <c r="AP1109" i="3"/>
  <c r="BC1109" i="3" s="1"/>
  <c r="AO1109" i="3"/>
  <c r="BB1109" i="3" s="1"/>
  <c r="AN1109" i="3"/>
  <c r="BA1109" i="3" s="1"/>
  <c r="AP1102" i="3"/>
  <c r="BC1102" i="3" s="1"/>
  <c r="AO1102" i="3"/>
  <c r="BB1102" i="3" s="1"/>
  <c r="AN1102" i="3"/>
  <c r="BA1102" i="3" s="1"/>
  <c r="AP1097" i="3"/>
  <c r="BC1097" i="3" s="1"/>
  <c r="AO1097" i="3"/>
  <c r="BB1097" i="3" s="1"/>
  <c r="AN1097" i="3"/>
  <c r="BA1097" i="3" s="1"/>
  <c r="AO1092" i="3"/>
  <c r="BB1092" i="3" s="1"/>
  <c r="AP1092" i="3"/>
  <c r="BC1092" i="3" s="1"/>
  <c r="AN1092" i="3"/>
  <c r="BA1092" i="3" s="1"/>
  <c r="AP1087" i="3"/>
  <c r="BC1087" i="3" s="1"/>
  <c r="AO1087" i="3"/>
  <c r="BB1087" i="3" s="1"/>
  <c r="AN1087" i="3"/>
  <c r="BA1087" i="3" s="1"/>
  <c r="AP1082" i="3"/>
  <c r="BC1082" i="3" s="1"/>
  <c r="AO1082" i="3"/>
  <c r="BB1082" i="3" s="1"/>
  <c r="AN1082" i="3"/>
  <c r="BA1082" i="3" s="1"/>
  <c r="AP1077" i="3"/>
  <c r="BC1077" i="3" s="1"/>
  <c r="AO1077" i="3"/>
  <c r="BB1077" i="3" s="1"/>
  <c r="AN1077" i="3"/>
  <c r="BA1077" i="3" s="1"/>
  <c r="AP1072" i="3"/>
  <c r="BC1072" i="3" s="1"/>
  <c r="AO1072" i="3"/>
  <c r="BB1072" i="3" s="1"/>
  <c r="AN1072" i="3"/>
  <c r="BA1072" i="3" s="1"/>
  <c r="AP1067" i="3"/>
  <c r="BC1067" i="3" s="1"/>
  <c r="AO1067" i="3"/>
  <c r="BB1067" i="3" s="1"/>
  <c r="AN1067" i="3"/>
  <c r="BA1067" i="3" s="1"/>
  <c r="AP1057" i="3"/>
  <c r="BC1057" i="3" s="1"/>
  <c r="AO1057" i="3"/>
  <c r="BB1057" i="3" s="1"/>
  <c r="AN1057" i="3"/>
  <c r="BA1057" i="3" s="1"/>
  <c r="AO1052" i="3"/>
  <c r="BB1052" i="3" s="1"/>
  <c r="AP1052" i="3"/>
  <c r="BC1052" i="3" s="1"/>
  <c r="AN1052" i="3"/>
  <c r="BA1052" i="3" s="1"/>
  <c r="AP1046" i="3"/>
  <c r="BC1046" i="3" s="1"/>
  <c r="AO1046" i="3"/>
  <c r="BB1046" i="3" s="1"/>
  <c r="AN1046" i="3"/>
  <c r="BA1046" i="3" s="1"/>
  <c r="AP1041" i="3"/>
  <c r="BC1041" i="3" s="1"/>
  <c r="AO1041" i="3"/>
  <c r="BB1041" i="3" s="1"/>
  <c r="AN1041" i="3"/>
  <c r="BA1041" i="3" s="1"/>
  <c r="AO1036" i="3"/>
  <c r="BB1036" i="3" s="1"/>
  <c r="AP1036" i="3"/>
  <c r="BC1036" i="3" s="1"/>
  <c r="AN1036" i="3"/>
  <c r="BA1036" i="3" s="1"/>
  <c r="AP1031" i="3"/>
  <c r="BC1031" i="3" s="1"/>
  <c r="AO1031" i="3"/>
  <c r="BB1031" i="3" s="1"/>
  <c r="AN1031" i="3"/>
  <c r="BA1031" i="3" s="1"/>
  <c r="AP1026" i="3"/>
  <c r="BC1026" i="3" s="1"/>
  <c r="AO1026" i="3"/>
  <c r="BB1026" i="3" s="1"/>
  <c r="AN1026" i="3"/>
  <c r="BA1026" i="3" s="1"/>
  <c r="AP1021" i="3"/>
  <c r="BC1021" i="3" s="1"/>
  <c r="AO1021" i="3"/>
  <c r="BB1021" i="3" s="1"/>
  <c r="AN1021" i="3"/>
  <c r="BA1021" i="3" s="1"/>
  <c r="AP1016" i="3"/>
  <c r="BC1016" i="3" s="1"/>
  <c r="AO1016" i="3"/>
  <c r="BB1016" i="3" s="1"/>
  <c r="AN1016" i="3"/>
  <c r="BA1016" i="3" s="1"/>
  <c r="AP1011" i="3"/>
  <c r="BC1011" i="3" s="1"/>
  <c r="AO1011" i="3"/>
  <c r="BB1011" i="3" s="1"/>
  <c r="AN1011" i="3"/>
  <c r="BA1011" i="3" s="1"/>
  <c r="AP1006" i="3"/>
  <c r="BC1006" i="3" s="1"/>
  <c r="AO1006" i="3"/>
  <c r="BB1006" i="3" s="1"/>
  <c r="AN1006" i="3"/>
  <c r="BA1006" i="3" s="1"/>
  <c r="AP1001" i="3"/>
  <c r="BC1001" i="3" s="1"/>
  <c r="AO1001" i="3"/>
  <c r="BB1001" i="3" s="1"/>
  <c r="AN1001" i="3"/>
  <c r="BA1001" i="3" s="1"/>
  <c r="AP996" i="3"/>
  <c r="BC996" i="3" s="1"/>
  <c r="AO996" i="3"/>
  <c r="BB996" i="3" s="1"/>
  <c r="AN996" i="3"/>
  <c r="BA996" i="3" s="1"/>
  <c r="AP990" i="3"/>
  <c r="BC990" i="3" s="1"/>
  <c r="AO990" i="3"/>
  <c r="BB990" i="3" s="1"/>
  <c r="AN990" i="3"/>
  <c r="BA990" i="3" s="1"/>
  <c r="AP982" i="3"/>
  <c r="BC982" i="3" s="1"/>
  <c r="AO982" i="3"/>
  <c r="BB982" i="3" s="1"/>
  <c r="AN982" i="3"/>
  <c r="BA982" i="3" s="1"/>
  <c r="AP976" i="3"/>
  <c r="BC976" i="3" s="1"/>
  <c r="AO976" i="3"/>
  <c r="BB976" i="3" s="1"/>
  <c r="AN976" i="3"/>
  <c r="BA976" i="3" s="1"/>
  <c r="AP971" i="3"/>
  <c r="BC971" i="3" s="1"/>
  <c r="AO971" i="3"/>
  <c r="BB971" i="3" s="1"/>
  <c r="AN971" i="3"/>
  <c r="BA971" i="3" s="1"/>
  <c r="AP965" i="3"/>
  <c r="BC965" i="3" s="1"/>
  <c r="AO965" i="3"/>
  <c r="BB965" i="3" s="1"/>
  <c r="AN965" i="3"/>
  <c r="BA965" i="3" s="1"/>
  <c r="AP960" i="3"/>
  <c r="BC960" i="3" s="1"/>
  <c r="AO960" i="3"/>
  <c r="BB960" i="3" s="1"/>
  <c r="AN960" i="3"/>
  <c r="BA960" i="3" s="1"/>
  <c r="AP952" i="3"/>
  <c r="BC952" i="3" s="1"/>
  <c r="AO952" i="3"/>
  <c r="BB952" i="3" s="1"/>
  <c r="AN952" i="3"/>
  <c r="BA952" i="3" s="1"/>
  <c r="AP947" i="3"/>
  <c r="BC947" i="3" s="1"/>
  <c r="AO947" i="3"/>
  <c r="BB947" i="3" s="1"/>
  <c r="AN947" i="3"/>
  <c r="BA947" i="3" s="1"/>
  <c r="AP941" i="3"/>
  <c r="BC941" i="3" s="1"/>
  <c r="AO941" i="3"/>
  <c r="BB941" i="3" s="1"/>
  <c r="AN941" i="3"/>
  <c r="BA941" i="3" s="1"/>
  <c r="AP936" i="3"/>
  <c r="BC936" i="3" s="1"/>
  <c r="AO936" i="3"/>
  <c r="BB936" i="3" s="1"/>
  <c r="AN936" i="3"/>
  <c r="BA936" i="3" s="1"/>
  <c r="AP931" i="3"/>
  <c r="BC931" i="3" s="1"/>
  <c r="AO931" i="3"/>
  <c r="BB931" i="3" s="1"/>
  <c r="AN931" i="3"/>
  <c r="BA931" i="3" s="1"/>
  <c r="AO925" i="3"/>
  <c r="BB925" i="3" s="1"/>
  <c r="AP925" i="3"/>
  <c r="BC925" i="3" s="1"/>
  <c r="AN925" i="3"/>
  <c r="BA925" i="3" s="1"/>
  <c r="AP919" i="3"/>
  <c r="BC919" i="3" s="1"/>
  <c r="AO919" i="3"/>
  <c r="BB919" i="3" s="1"/>
  <c r="AN919" i="3"/>
  <c r="BA919" i="3" s="1"/>
  <c r="AP912" i="3"/>
  <c r="BC912" i="3" s="1"/>
  <c r="AO912" i="3"/>
  <c r="BB912" i="3" s="1"/>
  <c r="AN912" i="3"/>
  <c r="BA912" i="3" s="1"/>
  <c r="AP907" i="3"/>
  <c r="BC907" i="3" s="1"/>
  <c r="AO907" i="3"/>
  <c r="BB907" i="3" s="1"/>
  <c r="AN907" i="3"/>
  <c r="BA907" i="3" s="1"/>
  <c r="AP901" i="3"/>
  <c r="BC901" i="3" s="1"/>
  <c r="AO901" i="3"/>
  <c r="BB901" i="3" s="1"/>
  <c r="AN901" i="3"/>
  <c r="BA901" i="3" s="1"/>
  <c r="AP895" i="3"/>
  <c r="BC895" i="3" s="1"/>
  <c r="AO895" i="3"/>
  <c r="BB895" i="3" s="1"/>
  <c r="AN895" i="3"/>
  <c r="BA895" i="3" s="1"/>
  <c r="AP890" i="3"/>
  <c r="BC890" i="3" s="1"/>
  <c r="AO890" i="3"/>
  <c r="BB890" i="3" s="1"/>
  <c r="AN890" i="3"/>
  <c r="BA890" i="3" s="1"/>
  <c r="AP885" i="3"/>
  <c r="BC885" i="3" s="1"/>
  <c r="AO885" i="3"/>
  <c r="BB885" i="3" s="1"/>
  <c r="AN885" i="3"/>
  <c r="BA885" i="3" s="1"/>
  <c r="AP879" i="3"/>
  <c r="BC879" i="3" s="1"/>
  <c r="AO879" i="3"/>
  <c r="BB879" i="3" s="1"/>
  <c r="AN879" i="3"/>
  <c r="BA879" i="3" s="1"/>
  <c r="AP874" i="3"/>
  <c r="BC874" i="3" s="1"/>
  <c r="AO874" i="3"/>
  <c r="BB874" i="3" s="1"/>
  <c r="AN874" i="3"/>
  <c r="BA874" i="3" s="1"/>
  <c r="AP867" i="3"/>
  <c r="BC867" i="3" s="1"/>
  <c r="AO867" i="3"/>
  <c r="BB867" i="3" s="1"/>
  <c r="AN867" i="3"/>
  <c r="BA867" i="3" s="1"/>
  <c r="AP861" i="3"/>
  <c r="BC861" i="3" s="1"/>
  <c r="AO861" i="3"/>
  <c r="BB861" i="3" s="1"/>
  <c r="AN861" i="3"/>
  <c r="BA861" i="3" s="1"/>
  <c r="AP856" i="3"/>
  <c r="BC856" i="3" s="1"/>
  <c r="AO856" i="3"/>
  <c r="BB856" i="3" s="1"/>
  <c r="AN856" i="3"/>
  <c r="BA856" i="3" s="1"/>
  <c r="AP851" i="3"/>
  <c r="BC851" i="3" s="1"/>
  <c r="AO851" i="3"/>
  <c r="BB851" i="3" s="1"/>
  <c r="AN851" i="3"/>
  <c r="BA851" i="3" s="1"/>
  <c r="AP845" i="3"/>
  <c r="BC845" i="3" s="1"/>
  <c r="AO845" i="3"/>
  <c r="BB845" i="3" s="1"/>
  <c r="AN845" i="3"/>
  <c r="BA845" i="3" s="1"/>
  <c r="AP839" i="3"/>
  <c r="BC839" i="3" s="1"/>
  <c r="AO839" i="3"/>
  <c r="BB839" i="3" s="1"/>
  <c r="AN839" i="3"/>
  <c r="BA839" i="3" s="1"/>
  <c r="AP832" i="3"/>
  <c r="BC832" i="3" s="1"/>
  <c r="AO832" i="3"/>
  <c r="BB832" i="3" s="1"/>
  <c r="AN832" i="3"/>
  <c r="BA832" i="3" s="1"/>
  <c r="AP827" i="3"/>
  <c r="BC827" i="3" s="1"/>
  <c r="AO827" i="3"/>
  <c r="BB827" i="3" s="1"/>
  <c r="AN827" i="3"/>
  <c r="BA827" i="3" s="1"/>
  <c r="AP822" i="3"/>
  <c r="BC822" i="3" s="1"/>
  <c r="AN822" i="3"/>
  <c r="BA822" i="3" s="1"/>
  <c r="AO822" i="3"/>
  <c r="BB822" i="3" s="1"/>
  <c r="AP816" i="3"/>
  <c r="BC816" i="3" s="1"/>
  <c r="AO816" i="3"/>
  <c r="BB816" i="3" s="1"/>
  <c r="AN816" i="3"/>
  <c r="BA816" i="3" s="1"/>
  <c r="AP811" i="3"/>
  <c r="BC811" i="3" s="1"/>
  <c r="AO811" i="3"/>
  <c r="BB811" i="3" s="1"/>
  <c r="AN811" i="3"/>
  <c r="BA811" i="3" s="1"/>
  <c r="AP806" i="3"/>
  <c r="BC806" i="3" s="1"/>
  <c r="AO806" i="3"/>
  <c r="BB806" i="3" s="1"/>
  <c r="AN806" i="3"/>
  <c r="BA806" i="3" s="1"/>
  <c r="AP801" i="3"/>
  <c r="BC801" i="3" s="1"/>
  <c r="AO801" i="3"/>
  <c r="BB801" i="3" s="1"/>
  <c r="AN801" i="3"/>
  <c r="BA801" i="3" s="1"/>
  <c r="AP795" i="3"/>
  <c r="BC795" i="3" s="1"/>
  <c r="AO795" i="3"/>
  <c r="BB795" i="3" s="1"/>
  <c r="AN795" i="3"/>
  <c r="BA795" i="3" s="1"/>
  <c r="AP790" i="3"/>
  <c r="BC790" i="3" s="1"/>
  <c r="AO790" i="3"/>
  <c r="BB790" i="3" s="1"/>
  <c r="AN790" i="3"/>
  <c r="BA790" i="3" s="1"/>
  <c r="AO785" i="3"/>
  <c r="BB785" i="3" s="1"/>
  <c r="AP785" i="3"/>
  <c r="BC785" i="3" s="1"/>
  <c r="AN785" i="3"/>
  <c r="BA785" i="3" s="1"/>
  <c r="AP780" i="3"/>
  <c r="BC780" i="3" s="1"/>
  <c r="AO780" i="3"/>
  <c r="BB780" i="3" s="1"/>
  <c r="AN780" i="3"/>
  <c r="BA780" i="3" s="1"/>
  <c r="AP775" i="3"/>
  <c r="BC775" i="3" s="1"/>
  <c r="AO775" i="3"/>
  <c r="BB775" i="3" s="1"/>
  <c r="AN775" i="3"/>
  <c r="BA775" i="3" s="1"/>
  <c r="AP770" i="3"/>
  <c r="BC770" i="3" s="1"/>
  <c r="AO770" i="3"/>
  <c r="BB770" i="3" s="1"/>
  <c r="AN770" i="3"/>
  <c r="BA770" i="3" s="1"/>
  <c r="AP762" i="3"/>
  <c r="BC762" i="3" s="1"/>
  <c r="AO762" i="3"/>
  <c r="BB762" i="3" s="1"/>
  <c r="AN762" i="3"/>
  <c r="BA762" i="3" s="1"/>
  <c r="AP757" i="3"/>
  <c r="BC757" i="3" s="1"/>
  <c r="AO757" i="3"/>
  <c r="BB757" i="3" s="1"/>
  <c r="AN757" i="3"/>
  <c r="BA757" i="3" s="1"/>
  <c r="AP752" i="3"/>
  <c r="BC752" i="3" s="1"/>
  <c r="AO752" i="3"/>
  <c r="BB752" i="3" s="1"/>
  <c r="AN752" i="3"/>
  <c r="BA752" i="3" s="1"/>
  <c r="AP747" i="3"/>
  <c r="BC747" i="3" s="1"/>
  <c r="AO747" i="3"/>
  <c r="BB747" i="3" s="1"/>
  <c r="AN747" i="3"/>
  <c r="BA747" i="3" s="1"/>
  <c r="AP742" i="3"/>
  <c r="BC742" i="3" s="1"/>
  <c r="AO742" i="3"/>
  <c r="BB742" i="3" s="1"/>
  <c r="AN742" i="3"/>
  <c r="BA742" i="3" s="1"/>
  <c r="AP736" i="3"/>
  <c r="BC736" i="3" s="1"/>
  <c r="AO736" i="3"/>
  <c r="BB736" i="3" s="1"/>
  <c r="AN736" i="3"/>
  <c r="BA736" i="3" s="1"/>
  <c r="AP731" i="3"/>
  <c r="BC731" i="3" s="1"/>
  <c r="AO731" i="3"/>
  <c r="BB731" i="3" s="1"/>
  <c r="AN731" i="3"/>
  <c r="BA731" i="3" s="1"/>
  <c r="AP725" i="3"/>
  <c r="BC725" i="3" s="1"/>
  <c r="AO725" i="3"/>
  <c r="BB725" i="3" s="1"/>
  <c r="AN725" i="3"/>
  <c r="BA725" i="3" s="1"/>
  <c r="AP720" i="3"/>
  <c r="BC720" i="3" s="1"/>
  <c r="AO720" i="3"/>
  <c r="BB720" i="3" s="1"/>
  <c r="AN720" i="3"/>
  <c r="BA720" i="3" s="1"/>
  <c r="AP714" i="3"/>
  <c r="BC714" i="3" s="1"/>
  <c r="AO714" i="3"/>
  <c r="BB714" i="3" s="1"/>
  <c r="AN714" i="3"/>
  <c r="BA714" i="3" s="1"/>
  <c r="AP709" i="3"/>
  <c r="BC709" i="3" s="1"/>
  <c r="AO709" i="3"/>
  <c r="BB709" i="3" s="1"/>
  <c r="AN709" i="3"/>
  <c r="BA709" i="3" s="1"/>
  <c r="AP704" i="3"/>
  <c r="BC704" i="3" s="1"/>
  <c r="AO704" i="3"/>
  <c r="BB704" i="3" s="1"/>
  <c r="AN704" i="3"/>
  <c r="BA704" i="3" s="1"/>
  <c r="AP697" i="3"/>
  <c r="BC697" i="3" s="1"/>
  <c r="AN697" i="3"/>
  <c r="BA697" i="3" s="1"/>
  <c r="AO697" i="3"/>
  <c r="BB697" i="3" s="1"/>
  <c r="AP692" i="3"/>
  <c r="BC692" i="3" s="1"/>
  <c r="AO692" i="3"/>
  <c r="BB692" i="3" s="1"/>
  <c r="AN692" i="3"/>
  <c r="BA692" i="3" s="1"/>
  <c r="AP686" i="3"/>
  <c r="BC686" i="3" s="1"/>
  <c r="AO686" i="3"/>
  <c r="BB686" i="3" s="1"/>
  <c r="AN686" i="3"/>
  <c r="BA686" i="3" s="1"/>
  <c r="AP680" i="3"/>
  <c r="BC680" i="3" s="1"/>
  <c r="AO680" i="3"/>
  <c r="BB680" i="3" s="1"/>
  <c r="AN680" i="3"/>
  <c r="BA680" i="3" s="1"/>
  <c r="AP671" i="3"/>
  <c r="BC671" i="3" s="1"/>
  <c r="AO671" i="3"/>
  <c r="BB671" i="3" s="1"/>
  <c r="AN671" i="3"/>
  <c r="BA671" i="3" s="1"/>
  <c r="AP666" i="3"/>
  <c r="BC666" i="3" s="1"/>
  <c r="AO666" i="3"/>
  <c r="BB666" i="3" s="1"/>
  <c r="AN666" i="3"/>
  <c r="BA666" i="3" s="1"/>
  <c r="AP660" i="3"/>
  <c r="BC660" i="3" s="1"/>
  <c r="AO660" i="3"/>
  <c r="BB660" i="3" s="1"/>
  <c r="AN660" i="3"/>
  <c r="BA660" i="3" s="1"/>
  <c r="AP652" i="3"/>
  <c r="BC652" i="3" s="1"/>
  <c r="AO652" i="3"/>
  <c r="BB652" i="3" s="1"/>
  <c r="AN652" i="3"/>
  <c r="BA652" i="3" s="1"/>
  <c r="AP646" i="3"/>
  <c r="BC646" i="3" s="1"/>
  <c r="AO646" i="3"/>
  <c r="BB646" i="3" s="1"/>
  <c r="AN646" i="3"/>
  <c r="BA646" i="3" s="1"/>
  <c r="AP640" i="3"/>
  <c r="BC640" i="3" s="1"/>
  <c r="AO640" i="3"/>
  <c r="BB640" i="3" s="1"/>
  <c r="AN640" i="3"/>
  <c r="BA640" i="3" s="1"/>
  <c r="AP632" i="3"/>
  <c r="BC632" i="3" s="1"/>
  <c r="AO632" i="3"/>
  <c r="BB632" i="3" s="1"/>
  <c r="AN632" i="3"/>
  <c r="BA632" i="3" s="1"/>
  <c r="AP626" i="3"/>
  <c r="BC626" i="3" s="1"/>
  <c r="AO626" i="3"/>
  <c r="BB626" i="3" s="1"/>
  <c r="AN626" i="3"/>
  <c r="BA626" i="3" s="1"/>
  <c r="AP621" i="3"/>
  <c r="BC621" i="3" s="1"/>
  <c r="AO621" i="3"/>
  <c r="BB621" i="3" s="1"/>
  <c r="AN621" i="3"/>
  <c r="BA621" i="3" s="1"/>
  <c r="AP616" i="3"/>
  <c r="BC616" i="3" s="1"/>
  <c r="AO616" i="3"/>
  <c r="BB616" i="3" s="1"/>
  <c r="AN616" i="3"/>
  <c r="BA616" i="3" s="1"/>
  <c r="AP611" i="3"/>
  <c r="BC611" i="3" s="1"/>
  <c r="AO611" i="3"/>
  <c r="BB611" i="3" s="1"/>
  <c r="AN611" i="3"/>
  <c r="BA611" i="3" s="1"/>
  <c r="AP605" i="3"/>
  <c r="BC605" i="3" s="1"/>
  <c r="AO605" i="3"/>
  <c r="BB605" i="3" s="1"/>
  <c r="AN605" i="3"/>
  <c r="BA605" i="3" s="1"/>
  <c r="AP597" i="3"/>
  <c r="BC597" i="3" s="1"/>
  <c r="AO597" i="3"/>
  <c r="BB597" i="3" s="1"/>
  <c r="AN597" i="3"/>
  <c r="BA597" i="3" s="1"/>
  <c r="AP591" i="3"/>
  <c r="BC591" i="3" s="1"/>
  <c r="AO591" i="3"/>
  <c r="BB591" i="3" s="1"/>
  <c r="AN591" i="3"/>
  <c r="BA591" i="3" s="1"/>
  <c r="AP586" i="3"/>
  <c r="BC586" i="3" s="1"/>
  <c r="AO586" i="3"/>
  <c r="BB586" i="3" s="1"/>
  <c r="AN586" i="3"/>
  <c r="BA586" i="3" s="1"/>
  <c r="AP580" i="3"/>
  <c r="BC580" i="3" s="1"/>
  <c r="AO580" i="3"/>
  <c r="BB580" i="3" s="1"/>
  <c r="AN580" i="3"/>
  <c r="BA580" i="3" s="1"/>
  <c r="AP574" i="3"/>
  <c r="BC574" i="3" s="1"/>
  <c r="AO574" i="3"/>
  <c r="BB574" i="3" s="1"/>
  <c r="AN574" i="3"/>
  <c r="BA574" i="3" s="1"/>
  <c r="AP567" i="3"/>
  <c r="BC567" i="3" s="1"/>
  <c r="AO567" i="3"/>
  <c r="BB567" i="3" s="1"/>
  <c r="AN567" i="3"/>
  <c r="BA567" i="3" s="1"/>
  <c r="AP561" i="3"/>
  <c r="BC561" i="3" s="1"/>
  <c r="AO561" i="3"/>
  <c r="BB561" i="3" s="1"/>
  <c r="AN561" i="3"/>
  <c r="BA561" i="3" s="1"/>
  <c r="AP555" i="3"/>
  <c r="BC555" i="3" s="1"/>
  <c r="AO555" i="3"/>
  <c r="BB555" i="3" s="1"/>
  <c r="AN555" i="3"/>
  <c r="BA555" i="3" s="1"/>
  <c r="AP550" i="3"/>
  <c r="BC550" i="3" s="1"/>
  <c r="AO550" i="3"/>
  <c r="BB550" i="3" s="1"/>
  <c r="AN550" i="3"/>
  <c r="BA550" i="3" s="1"/>
  <c r="AP542" i="3"/>
  <c r="BC542" i="3" s="1"/>
  <c r="AO542" i="3"/>
  <c r="BB542" i="3" s="1"/>
  <c r="AN542" i="3"/>
  <c r="BA542" i="3" s="1"/>
  <c r="AP536" i="3"/>
  <c r="BC536" i="3" s="1"/>
  <c r="AO536" i="3"/>
  <c r="BB536" i="3" s="1"/>
  <c r="AN536" i="3"/>
  <c r="BA536" i="3" s="1"/>
  <c r="AP530" i="3"/>
  <c r="BC530" i="3" s="1"/>
  <c r="AO530" i="3"/>
  <c r="BB530" i="3" s="1"/>
  <c r="AN530" i="3"/>
  <c r="BA530" i="3" s="1"/>
  <c r="AP522" i="3"/>
  <c r="BC522" i="3" s="1"/>
  <c r="AO522" i="3"/>
  <c r="BB522" i="3" s="1"/>
  <c r="AN522" i="3"/>
  <c r="BA522" i="3" s="1"/>
  <c r="AP516" i="3"/>
  <c r="BC516" i="3" s="1"/>
  <c r="AO516" i="3"/>
  <c r="BB516" i="3" s="1"/>
  <c r="AN516" i="3"/>
  <c r="BA516" i="3" s="1"/>
  <c r="AP511" i="3"/>
  <c r="BC511" i="3" s="1"/>
  <c r="AO511" i="3"/>
  <c r="BB511" i="3" s="1"/>
  <c r="AN511" i="3"/>
  <c r="BA511" i="3" s="1"/>
  <c r="AP505" i="3"/>
  <c r="BC505" i="3" s="1"/>
  <c r="AO505" i="3"/>
  <c r="BB505" i="3" s="1"/>
  <c r="AN505" i="3"/>
  <c r="BA505" i="3" s="1"/>
  <c r="AP497" i="3"/>
  <c r="BC497" i="3" s="1"/>
  <c r="AO497" i="3"/>
  <c r="BB497" i="3" s="1"/>
  <c r="AN497" i="3"/>
  <c r="BA497" i="3" s="1"/>
  <c r="AP492" i="3"/>
  <c r="BC492" i="3" s="1"/>
  <c r="AO492" i="3"/>
  <c r="BB492" i="3" s="1"/>
  <c r="AN492" i="3"/>
  <c r="BA492" i="3" s="1"/>
  <c r="AP486" i="3"/>
  <c r="BC486" i="3" s="1"/>
  <c r="AO486" i="3"/>
  <c r="BB486" i="3" s="1"/>
  <c r="AN486" i="3"/>
  <c r="BA486" i="3" s="1"/>
  <c r="AP480" i="3"/>
  <c r="BC480" i="3" s="1"/>
  <c r="AO480" i="3"/>
  <c r="BB480" i="3" s="1"/>
  <c r="AN480" i="3"/>
  <c r="BA480" i="3" s="1"/>
  <c r="AO475" i="3"/>
  <c r="BB475" i="3" s="1"/>
  <c r="AP475" i="3"/>
  <c r="BC475" i="3" s="1"/>
  <c r="AN475" i="3"/>
  <c r="BA475" i="3" s="1"/>
  <c r="AP467" i="3"/>
  <c r="BC467" i="3" s="1"/>
  <c r="AO467" i="3"/>
  <c r="BB467" i="3" s="1"/>
  <c r="AN467" i="3"/>
  <c r="BA467" i="3" s="1"/>
  <c r="AP462" i="3"/>
  <c r="BC462" i="3" s="1"/>
  <c r="AO462" i="3"/>
  <c r="BB462" i="3" s="1"/>
  <c r="AN462" i="3"/>
  <c r="BA462" i="3" s="1"/>
  <c r="AP457" i="3"/>
  <c r="BC457" i="3" s="1"/>
  <c r="AO457" i="3"/>
  <c r="BB457" i="3" s="1"/>
  <c r="AN457" i="3"/>
  <c r="BA457" i="3" s="1"/>
  <c r="AP451" i="3"/>
  <c r="BC451" i="3" s="1"/>
  <c r="AO451" i="3"/>
  <c r="BB451" i="3" s="1"/>
  <c r="AN451" i="3"/>
  <c r="BA451" i="3" s="1"/>
  <c r="AP445" i="3"/>
  <c r="BC445" i="3" s="1"/>
  <c r="AO445" i="3"/>
  <c r="BB445" i="3" s="1"/>
  <c r="AN445" i="3"/>
  <c r="BA445" i="3" s="1"/>
  <c r="AP437" i="3"/>
  <c r="BC437" i="3" s="1"/>
  <c r="AO437" i="3"/>
  <c r="BB437" i="3" s="1"/>
  <c r="AN437" i="3"/>
  <c r="BA437" i="3" s="1"/>
  <c r="AP432" i="3"/>
  <c r="BC432" i="3" s="1"/>
  <c r="AO432" i="3"/>
  <c r="BB432" i="3" s="1"/>
  <c r="AN432" i="3"/>
  <c r="BA432" i="3" s="1"/>
  <c r="AP427" i="3"/>
  <c r="BC427" i="3" s="1"/>
  <c r="AO427" i="3"/>
  <c r="BB427" i="3" s="1"/>
  <c r="AN427" i="3"/>
  <c r="BA427" i="3" s="1"/>
  <c r="AP422" i="3"/>
  <c r="BC422" i="3" s="1"/>
  <c r="AO422" i="3"/>
  <c r="BB422" i="3" s="1"/>
  <c r="AN422" i="3"/>
  <c r="BA422" i="3" s="1"/>
  <c r="AP416" i="3"/>
  <c r="BC416" i="3" s="1"/>
  <c r="AO416" i="3"/>
  <c r="BB416" i="3" s="1"/>
  <c r="AN416" i="3"/>
  <c r="BA416" i="3" s="1"/>
  <c r="AO411" i="3"/>
  <c r="BB411" i="3" s="1"/>
  <c r="AP411" i="3"/>
  <c r="BC411" i="3" s="1"/>
  <c r="AN411" i="3"/>
  <c r="BA411" i="3" s="1"/>
  <c r="AP405" i="3"/>
  <c r="BC405" i="3" s="1"/>
  <c r="AO405" i="3"/>
  <c r="BB405" i="3" s="1"/>
  <c r="AN405" i="3"/>
  <c r="BA405" i="3" s="1"/>
  <c r="AP397" i="3"/>
  <c r="BC397" i="3" s="1"/>
  <c r="AO397" i="3"/>
  <c r="BB397" i="3" s="1"/>
  <c r="AN397" i="3"/>
  <c r="BA397" i="3" s="1"/>
  <c r="AP391" i="3"/>
  <c r="BC391" i="3" s="1"/>
  <c r="AN391" i="3"/>
  <c r="BA391" i="3" s="1"/>
  <c r="AO391" i="3"/>
  <c r="BB391" i="3" s="1"/>
  <c r="AP385" i="3"/>
  <c r="BC385" i="3" s="1"/>
  <c r="AO385" i="3"/>
  <c r="BB385" i="3" s="1"/>
  <c r="AN385" i="3"/>
  <c r="BA385" i="3" s="1"/>
  <c r="AP380" i="3"/>
  <c r="BC380" i="3" s="1"/>
  <c r="AO380" i="3"/>
  <c r="BB380" i="3" s="1"/>
  <c r="AN380" i="3"/>
  <c r="BA380" i="3" s="1"/>
  <c r="AP375" i="3"/>
  <c r="BC375" i="3" s="1"/>
  <c r="AO375" i="3"/>
  <c r="BB375" i="3" s="1"/>
  <c r="AN375" i="3"/>
  <c r="BA375" i="3" s="1"/>
  <c r="AP370" i="3"/>
  <c r="BC370" i="3" s="1"/>
  <c r="AO370" i="3"/>
  <c r="BB370" i="3" s="1"/>
  <c r="AN370" i="3"/>
  <c r="BA370" i="3" s="1"/>
  <c r="AP365" i="3"/>
  <c r="BC365" i="3" s="1"/>
  <c r="AO365" i="3"/>
  <c r="BB365" i="3" s="1"/>
  <c r="AN365" i="3"/>
  <c r="BA365" i="3" s="1"/>
  <c r="AP359" i="3"/>
  <c r="BC359" i="3" s="1"/>
  <c r="AO359" i="3"/>
  <c r="BB359" i="3" s="1"/>
  <c r="AN359" i="3"/>
  <c r="BA359" i="3" s="1"/>
  <c r="AP352" i="3"/>
  <c r="BC352" i="3" s="1"/>
  <c r="AO352" i="3"/>
  <c r="BB352" i="3" s="1"/>
  <c r="AN352" i="3"/>
  <c r="BA352" i="3" s="1"/>
  <c r="AP346" i="3"/>
  <c r="BC346" i="3" s="1"/>
  <c r="AO346" i="3"/>
  <c r="BB346" i="3" s="1"/>
  <c r="AN346" i="3"/>
  <c r="BA346" i="3" s="1"/>
  <c r="AP340" i="3"/>
  <c r="BC340" i="3" s="1"/>
  <c r="AO340" i="3"/>
  <c r="BB340" i="3" s="1"/>
  <c r="AN340" i="3"/>
  <c r="BA340" i="3" s="1"/>
  <c r="AP335" i="3"/>
  <c r="BC335" i="3" s="1"/>
  <c r="AO335" i="3"/>
  <c r="BB335" i="3" s="1"/>
  <c r="AN335" i="3"/>
  <c r="BA335" i="3" s="1"/>
  <c r="AP330" i="3"/>
  <c r="BC330" i="3" s="1"/>
  <c r="AO330" i="3"/>
  <c r="BB330" i="3" s="1"/>
  <c r="AN330" i="3"/>
  <c r="BA330" i="3" s="1"/>
  <c r="AP325" i="3"/>
  <c r="BC325" i="3" s="1"/>
  <c r="AO325" i="3"/>
  <c r="BB325" i="3" s="1"/>
  <c r="AN325" i="3"/>
  <c r="BA325" i="3" s="1"/>
  <c r="AP320" i="3"/>
  <c r="BC320" i="3" s="1"/>
  <c r="AO320" i="3"/>
  <c r="BB320" i="3" s="1"/>
  <c r="AN320" i="3"/>
  <c r="BA320" i="3" s="1"/>
  <c r="AP315" i="3"/>
  <c r="BC315" i="3" s="1"/>
  <c r="AO315" i="3"/>
  <c r="BB315" i="3" s="1"/>
  <c r="AN315" i="3"/>
  <c r="BA315" i="3" s="1"/>
  <c r="AP309" i="3"/>
  <c r="BC309" i="3" s="1"/>
  <c r="AO309" i="3"/>
  <c r="BB309" i="3" s="1"/>
  <c r="AN309" i="3"/>
  <c r="BA309" i="3" s="1"/>
  <c r="AP301" i="3"/>
  <c r="BC301" i="3" s="1"/>
  <c r="AO301" i="3"/>
  <c r="BB301" i="3" s="1"/>
  <c r="AN301" i="3"/>
  <c r="BA301" i="3" s="1"/>
  <c r="AP296" i="3"/>
  <c r="BC296" i="3" s="1"/>
  <c r="AO296" i="3"/>
  <c r="BB296" i="3" s="1"/>
  <c r="AN296" i="3"/>
  <c r="BA296" i="3" s="1"/>
  <c r="AP291" i="3"/>
  <c r="BC291" i="3" s="1"/>
  <c r="AO291" i="3"/>
  <c r="BB291" i="3" s="1"/>
  <c r="AN291" i="3"/>
  <c r="BA291" i="3" s="1"/>
  <c r="AP285" i="3"/>
  <c r="BC285" i="3" s="1"/>
  <c r="AO285" i="3"/>
  <c r="BB285" i="3" s="1"/>
  <c r="AN285" i="3"/>
  <c r="BA285" i="3" s="1"/>
  <c r="AP280" i="3"/>
  <c r="BC280" i="3" s="1"/>
  <c r="AO280" i="3"/>
  <c r="BB280" i="3" s="1"/>
  <c r="AN280" i="3"/>
  <c r="BA280" i="3" s="1"/>
  <c r="AP272" i="3"/>
  <c r="BC272" i="3" s="1"/>
  <c r="AO272" i="3"/>
  <c r="BB272" i="3" s="1"/>
  <c r="AN272" i="3"/>
  <c r="BA272" i="3" s="1"/>
  <c r="AP266" i="3"/>
  <c r="BC266" i="3" s="1"/>
  <c r="AO266" i="3"/>
  <c r="BB266" i="3" s="1"/>
  <c r="AN266" i="3"/>
  <c r="BA266" i="3" s="1"/>
  <c r="AP260" i="3"/>
  <c r="BC260" i="3" s="1"/>
  <c r="AO260" i="3"/>
  <c r="BB260" i="3" s="1"/>
  <c r="AN260" i="3"/>
  <c r="BA260" i="3" s="1"/>
  <c r="AP254" i="3"/>
  <c r="BC254" i="3" s="1"/>
  <c r="AO254" i="3"/>
  <c r="BB254" i="3" s="1"/>
  <c r="AN254" i="3"/>
  <c r="BA254" i="3" s="1"/>
  <c r="AP247" i="3"/>
  <c r="BC247" i="3" s="1"/>
  <c r="AO247" i="3"/>
  <c r="BB247" i="3" s="1"/>
  <c r="AN247" i="3"/>
  <c r="BA247" i="3" s="1"/>
  <c r="AP242" i="3"/>
  <c r="BC242" i="3" s="1"/>
  <c r="AO242" i="3"/>
  <c r="BB242" i="3" s="1"/>
  <c r="AN242" i="3"/>
  <c r="BA242" i="3" s="1"/>
  <c r="AP236" i="3"/>
  <c r="BC236" i="3" s="1"/>
  <c r="AO236" i="3"/>
  <c r="BB236" i="3" s="1"/>
  <c r="AN236" i="3"/>
  <c r="BA236" i="3" s="1"/>
  <c r="AP230" i="3"/>
  <c r="BC230" i="3" s="1"/>
  <c r="AO230" i="3"/>
  <c r="BB230" i="3" s="1"/>
  <c r="AN230" i="3"/>
  <c r="BA230" i="3" s="1"/>
  <c r="AP222" i="3"/>
  <c r="BC222" i="3" s="1"/>
  <c r="AO222" i="3"/>
  <c r="BB222" i="3" s="1"/>
  <c r="AN222" i="3"/>
  <c r="BA222" i="3" s="1"/>
  <c r="AP216" i="3"/>
  <c r="BC216" i="3" s="1"/>
  <c r="AO216" i="3"/>
  <c r="BB216" i="3" s="1"/>
  <c r="AN216" i="3"/>
  <c r="BA216" i="3" s="1"/>
  <c r="AP210" i="3"/>
  <c r="BC210" i="3" s="1"/>
  <c r="AO210" i="3"/>
  <c r="BB210" i="3" s="1"/>
  <c r="AN210" i="3"/>
  <c r="BA210" i="3" s="1"/>
  <c r="AP202" i="3"/>
  <c r="BC202" i="3" s="1"/>
  <c r="AO202" i="3"/>
  <c r="BB202" i="3" s="1"/>
  <c r="AN202" i="3"/>
  <c r="BA202" i="3" s="1"/>
  <c r="AP196" i="3"/>
  <c r="BC196" i="3" s="1"/>
  <c r="AO196" i="3"/>
  <c r="BB196" i="3" s="1"/>
  <c r="AN196" i="3"/>
  <c r="BA196" i="3" s="1"/>
  <c r="AP190" i="3"/>
  <c r="BC190" i="3" s="1"/>
  <c r="AO190" i="3"/>
  <c r="BB190" i="3" s="1"/>
  <c r="AN190" i="3"/>
  <c r="BA190" i="3" s="1"/>
  <c r="AP182" i="3"/>
  <c r="BC182" i="3" s="1"/>
  <c r="AO182" i="3"/>
  <c r="BB182" i="3" s="1"/>
  <c r="AN182" i="3"/>
  <c r="BA182" i="3" s="1"/>
  <c r="AP176" i="3"/>
  <c r="BC176" i="3" s="1"/>
  <c r="AO176" i="3"/>
  <c r="BB176" i="3" s="1"/>
  <c r="AN176" i="3"/>
  <c r="BA176" i="3" s="1"/>
  <c r="AP170" i="3"/>
  <c r="BC170" i="3" s="1"/>
  <c r="AO170" i="3"/>
  <c r="BB170" i="3" s="1"/>
  <c r="AN170" i="3"/>
  <c r="BA170" i="3" s="1"/>
  <c r="AP162" i="3"/>
  <c r="BC162" i="3" s="1"/>
  <c r="AO162" i="3"/>
  <c r="BB162" i="3" s="1"/>
  <c r="AN162" i="3"/>
  <c r="BA162" i="3" s="1"/>
  <c r="AP156" i="3"/>
  <c r="BC156" i="3" s="1"/>
  <c r="AO156" i="3"/>
  <c r="BB156" i="3" s="1"/>
  <c r="AN156" i="3"/>
  <c r="BA156" i="3" s="1"/>
  <c r="AP151" i="3"/>
  <c r="BC151" i="3" s="1"/>
  <c r="AO151" i="3"/>
  <c r="BB151" i="3" s="1"/>
  <c r="AN151" i="3"/>
  <c r="BA151" i="3" s="1"/>
  <c r="AP145" i="3"/>
  <c r="BC145" i="3" s="1"/>
  <c r="AO145" i="3"/>
  <c r="BB145" i="3" s="1"/>
  <c r="AN145" i="3"/>
  <c r="BA145" i="3" s="1"/>
  <c r="AP139" i="3"/>
  <c r="BC139" i="3" s="1"/>
  <c r="AO139" i="3"/>
  <c r="BB139" i="3" s="1"/>
  <c r="AN139" i="3"/>
  <c r="BA139" i="3" s="1"/>
  <c r="AP132" i="3"/>
  <c r="BC132" i="3" s="1"/>
  <c r="AO132" i="3"/>
  <c r="BB132" i="3" s="1"/>
  <c r="AN132" i="3"/>
  <c r="BA132" i="3" s="1"/>
  <c r="AP126" i="3"/>
  <c r="BC126" i="3" s="1"/>
  <c r="AO126" i="3"/>
  <c r="BB126" i="3" s="1"/>
  <c r="AN126" i="3"/>
  <c r="BA126" i="3" s="1"/>
  <c r="AP120" i="3"/>
  <c r="BC120" i="3" s="1"/>
  <c r="AO120" i="3"/>
  <c r="BB120" i="3" s="1"/>
  <c r="AN120" i="3"/>
  <c r="BA120" i="3" s="1"/>
  <c r="AP112" i="3"/>
  <c r="BC112" i="3" s="1"/>
  <c r="AO112" i="3"/>
  <c r="BB112" i="3" s="1"/>
  <c r="AN112" i="3"/>
  <c r="BA112" i="3" s="1"/>
  <c r="AP106" i="3"/>
  <c r="BC106" i="3" s="1"/>
  <c r="AO106" i="3"/>
  <c r="BB106" i="3" s="1"/>
  <c r="AN106" i="3"/>
  <c r="BA106" i="3" s="1"/>
  <c r="AP100" i="3"/>
  <c r="BC100" i="3" s="1"/>
  <c r="AO100" i="3"/>
  <c r="BB100" i="3" s="1"/>
  <c r="AN100" i="3"/>
  <c r="BA100" i="3" s="1"/>
  <c r="AP92" i="3"/>
  <c r="BC92" i="3" s="1"/>
  <c r="AO92" i="3"/>
  <c r="BB92" i="3" s="1"/>
  <c r="AN92" i="3"/>
  <c r="BA92" i="3" s="1"/>
  <c r="AP87" i="3"/>
  <c r="BC87" i="3" s="1"/>
  <c r="AO87" i="3"/>
  <c r="BB87" i="3" s="1"/>
  <c r="AN87" i="3"/>
  <c r="BA87" i="3" s="1"/>
  <c r="AP81" i="3"/>
  <c r="BC81" i="3" s="1"/>
  <c r="AO81" i="3"/>
  <c r="BB81" i="3" s="1"/>
  <c r="AN81" i="3"/>
  <c r="BA81" i="3" s="1"/>
  <c r="AP75" i="3"/>
  <c r="BC75" i="3" s="1"/>
  <c r="AO75" i="3"/>
  <c r="BB75" i="3" s="1"/>
  <c r="AN75" i="3"/>
  <c r="BA75" i="3" s="1"/>
  <c r="AP70" i="3"/>
  <c r="BC70" i="3" s="1"/>
  <c r="AO70" i="3"/>
  <c r="BB70" i="3" s="1"/>
  <c r="AN70" i="3"/>
  <c r="BA70" i="3" s="1"/>
  <c r="AP65" i="3"/>
  <c r="BC65" i="3" s="1"/>
  <c r="AO65" i="3"/>
  <c r="BB65" i="3" s="1"/>
  <c r="AN65" i="3"/>
  <c r="BA65" i="3" s="1"/>
  <c r="AP59" i="3"/>
  <c r="BC59" i="3" s="1"/>
  <c r="AO59" i="3"/>
  <c r="BB59" i="3" s="1"/>
  <c r="AN59" i="3"/>
  <c r="BA59" i="3" s="1"/>
  <c r="AP52" i="3"/>
  <c r="BC52" i="3" s="1"/>
  <c r="AO52" i="3"/>
  <c r="BB52" i="3" s="1"/>
  <c r="AN52" i="3"/>
  <c r="BA52" i="3" s="1"/>
  <c r="AP46" i="3"/>
  <c r="BC46" i="3" s="1"/>
  <c r="AO46" i="3"/>
  <c r="BB46" i="3" s="1"/>
  <c r="AN46" i="3"/>
  <c r="BA46" i="3" s="1"/>
  <c r="AP40" i="3"/>
  <c r="BC40" i="3" s="1"/>
  <c r="AO40" i="3"/>
  <c r="BB40" i="3" s="1"/>
  <c r="AN40" i="3"/>
  <c r="BA40" i="3" s="1"/>
  <c r="AP34" i="3"/>
  <c r="BC34" i="3" s="1"/>
  <c r="AO34" i="3"/>
  <c r="BB34" i="3" s="1"/>
  <c r="AN34" i="3"/>
  <c r="BA34" i="3" s="1"/>
  <c r="AP27" i="3"/>
  <c r="BC27" i="3" s="1"/>
  <c r="AO27" i="3"/>
  <c r="BB27" i="3" s="1"/>
  <c r="AN27" i="3"/>
  <c r="BA27" i="3" s="1"/>
  <c r="AP21" i="3"/>
  <c r="BC21" i="3" s="1"/>
  <c r="AO21" i="3"/>
  <c r="BB21" i="3" s="1"/>
  <c r="AN21" i="3"/>
  <c r="BA21" i="3" s="1"/>
  <c r="AP16" i="3"/>
  <c r="BC16" i="3" s="1"/>
  <c r="AO16" i="3"/>
  <c r="BB16" i="3" s="1"/>
  <c r="AN16" i="3"/>
  <c r="BA16" i="3" s="1"/>
  <c r="AP2051" i="3"/>
  <c r="BC2051" i="3" s="1"/>
  <c r="AO2051" i="3"/>
  <c r="BB2051" i="3" s="1"/>
  <c r="AN2051" i="3"/>
  <c r="BA2051" i="3" s="1"/>
  <c r="AO2041" i="3"/>
  <c r="BB2041" i="3" s="1"/>
  <c r="AP2041" i="3"/>
  <c r="BC2041" i="3" s="1"/>
  <c r="AN2041" i="3"/>
  <c r="BA2041" i="3" s="1"/>
  <c r="AO2030" i="3"/>
  <c r="BB2030" i="3" s="1"/>
  <c r="AP2030" i="3"/>
  <c r="BC2030" i="3" s="1"/>
  <c r="AN2030" i="3"/>
  <c r="BA2030" i="3" s="1"/>
  <c r="AP2017" i="3"/>
  <c r="BC2017" i="3" s="1"/>
  <c r="AO2017" i="3"/>
  <c r="BB2017" i="3" s="1"/>
  <c r="AN2017" i="3"/>
  <c r="BA2017" i="3" s="1"/>
  <c r="AP2005" i="3"/>
  <c r="BC2005" i="3" s="1"/>
  <c r="AO2005" i="3"/>
  <c r="BB2005" i="3" s="1"/>
  <c r="AN2005" i="3"/>
  <c r="BA2005" i="3" s="1"/>
  <c r="AP1992" i="3"/>
  <c r="BC1992" i="3" s="1"/>
  <c r="AO1992" i="3"/>
  <c r="BB1992" i="3" s="1"/>
  <c r="AN1992" i="3"/>
  <c r="BA1992" i="3" s="1"/>
  <c r="AO1982" i="3"/>
  <c r="BB1982" i="3" s="1"/>
  <c r="AP1982" i="3"/>
  <c r="BC1982" i="3" s="1"/>
  <c r="AN1982" i="3"/>
  <c r="BA1982" i="3" s="1"/>
  <c r="AP1967" i="3"/>
  <c r="BC1967" i="3" s="1"/>
  <c r="AO1967" i="3"/>
  <c r="BB1967" i="3" s="1"/>
  <c r="AN1967" i="3"/>
  <c r="BA1967" i="3" s="1"/>
  <c r="AP1957" i="3"/>
  <c r="BC1957" i="3" s="1"/>
  <c r="AO1957" i="3"/>
  <c r="BB1957" i="3" s="1"/>
  <c r="AN1957" i="3"/>
  <c r="BA1957" i="3" s="1"/>
  <c r="AP1946" i="3"/>
  <c r="BC1946" i="3" s="1"/>
  <c r="AO1946" i="3"/>
  <c r="BB1946" i="3" s="1"/>
  <c r="AN1946" i="3"/>
  <c r="BA1946" i="3" s="1"/>
  <c r="AP1935" i="3"/>
  <c r="BC1935" i="3" s="1"/>
  <c r="AO1935" i="3"/>
  <c r="BB1935" i="3" s="1"/>
  <c r="AN1935" i="3"/>
  <c r="BA1935" i="3" s="1"/>
  <c r="AP1925" i="3"/>
  <c r="BC1925" i="3" s="1"/>
  <c r="AO1925" i="3"/>
  <c r="BB1925" i="3" s="1"/>
  <c r="AN1925" i="3"/>
  <c r="BA1925" i="3" s="1"/>
  <c r="AP1915" i="3"/>
  <c r="BC1915" i="3" s="1"/>
  <c r="AO1915" i="3"/>
  <c r="BB1915" i="3" s="1"/>
  <c r="AN1915" i="3"/>
  <c r="BA1915" i="3" s="1"/>
  <c r="AP1910" i="3"/>
  <c r="BC1910" i="3" s="1"/>
  <c r="AO1910" i="3"/>
  <c r="BB1910" i="3" s="1"/>
  <c r="AN1910" i="3"/>
  <c r="BA1910" i="3" s="1"/>
  <c r="AO1897" i="3"/>
  <c r="BB1897" i="3" s="1"/>
  <c r="AP1897" i="3"/>
  <c r="BC1897" i="3" s="1"/>
  <c r="AN1897" i="3"/>
  <c r="BA1897" i="3" s="1"/>
  <c r="AP1885" i="3"/>
  <c r="BC1885" i="3" s="1"/>
  <c r="AO1885" i="3"/>
  <c r="BB1885" i="3" s="1"/>
  <c r="AN1885" i="3"/>
  <c r="BA1885" i="3" s="1"/>
  <c r="AP1872" i="3"/>
  <c r="BC1872" i="3" s="1"/>
  <c r="AN1872" i="3"/>
  <c r="BA1872" i="3" s="1"/>
  <c r="AO1872" i="3"/>
  <c r="BB1872" i="3" s="1"/>
  <c r="AP1856" i="3"/>
  <c r="BC1856" i="3" s="1"/>
  <c r="AO1856" i="3"/>
  <c r="BB1856" i="3" s="1"/>
  <c r="AN1856" i="3"/>
  <c r="BA1856" i="3" s="1"/>
  <c r="AP1842" i="3"/>
  <c r="BC1842" i="3" s="1"/>
  <c r="AO1842" i="3"/>
  <c r="BB1842" i="3" s="1"/>
  <c r="AN1842" i="3"/>
  <c r="BA1842" i="3" s="1"/>
  <c r="AP1832" i="3"/>
  <c r="BC1832" i="3" s="1"/>
  <c r="AO1832" i="3"/>
  <c r="BB1832" i="3" s="1"/>
  <c r="AN1832" i="3"/>
  <c r="BA1832" i="3" s="1"/>
  <c r="AP1821" i="3"/>
  <c r="BC1821" i="3" s="1"/>
  <c r="AO1821" i="3"/>
  <c r="BB1821" i="3" s="1"/>
  <c r="AN1821" i="3"/>
  <c r="BA1821" i="3" s="1"/>
  <c r="AP1809" i="3"/>
  <c r="BC1809" i="3" s="1"/>
  <c r="AO1809" i="3"/>
  <c r="BB1809" i="3" s="1"/>
  <c r="AN1809" i="3"/>
  <c r="BA1809" i="3" s="1"/>
  <c r="AP1797" i="3"/>
  <c r="BC1797" i="3" s="1"/>
  <c r="AO1797" i="3"/>
  <c r="BB1797" i="3" s="1"/>
  <c r="AN1797" i="3"/>
  <c r="BA1797" i="3" s="1"/>
  <c r="AO1785" i="3"/>
  <c r="BB1785" i="3" s="1"/>
  <c r="AP1785" i="3"/>
  <c r="BC1785" i="3" s="1"/>
  <c r="AN1785" i="3"/>
  <c r="BA1785" i="3" s="1"/>
  <c r="AP1775" i="3"/>
  <c r="BC1775" i="3" s="1"/>
  <c r="AO1775" i="3"/>
  <c r="BB1775" i="3" s="1"/>
  <c r="AN1775" i="3"/>
  <c r="BA1775" i="3" s="1"/>
  <c r="AP1762" i="3"/>
  <c r="BC1762" i="3" s="1"/>
  <c r="AO1762" i="3"/>
  <c r="BB1762" i="3" s="1"/>
  <c r="AN1762" i="3"/>
  <c r="BA1762" i="3" s="1"/>
  <c r="AP1751" i="3"/>
  <c r="BC1751" i="3" s="1"/>
  <c r="AO1751" i="3"/>
  <c r="BB1751" i="3" s="1"/>
  <c r="AN1751" i="3"/>
  <c r="BA1751" i="3" s="1"/>
  <c r="AP1740" i="3"/>
  <c r="BC1740" i="3" s="1"/>
  <c r="AO1740" i="3"/>
  <c r="BB1740" i="3" s="1"/>
  <c r="AN1740" i="3"/>
  <c r="BA1740" i="3" s="1"/>
  <c r="AP1730" i="3"/>
  <c r="BC1730" i="3" s="1"/>
  <c r="AO1730" i="3"/>
  <c r="BB1730" i="3" s="1"/>
  <c r="AN1730" i="3"/>
  <c r="BA1730" i="3" s="1"/>
  <c r="AP1717" i="3"/>
  <c r="BC1717" i="3" s="1"/>
  <c r="AO1717" i="3"/>
  <c r="BB1717" i="3" s="1"/>
  <c r="AN1717" i="3"/>
  <c r="BA1717" i="3" s="1"/>
  <c r="AO1705" i="3"/>
  <c r="BB1705" i="3" s="1"/>
  <c r="AP1705" i="3"/>
  <c r="BC1705" i="3" s="1"/>
  <c r="AN1705" i="3"/>
  <c r="BA1705" i="3" s="1"/>
  <c r="AP1692" i="3"/>
  <c r="BC1692" i="3" s="1"/>
  <c r="AO1692" i="3"/>
  <c r="BB1692" i="3" s="1"/>
  <c r="AN1692" i="3"/>
  <c r="BA1692" i="3" s="1"/>
  <c r="AP1680" i="3"/>
  <c r="BC1680" i="3" s="1"/>
  <c r="AO1680" i="3"/>
  <c r="BB1680" i="3" s="1"/>
  <c r="AN1680" i="3"/>
  <c r="BA1680" i="3" s="1"/>
  <c r="AP1667" i="3"/>
  <c r="BC1667" i="3" s="1"/>
  <c r="AO1667" i="3"/>
  <c r="BB1667" i="3" s="1"/>
  <c r="AN1667" i="3"/>
  <c r="BA1667" i="3" s="1"/>
  <c r="AO1657" i="3"/>
  <c r="BB1657" i="3" s="1"/>
  <c r="AP1657" i="3"/>
  <c r="BC1657" i="3" s="1"/>
  <c r="AN1657" i="3"/>
  <c r="BA1657" i="3" s="1"/>
  <c r="AO1646" i="3"/>
  <c r="BB1646" i="3" s="1"/>
  <c r="AP1646" i="3"/>
  <c r="BC1646" i="3" s="1"/>
  <c r="AN1646" i="3"/>
  <c r="BA1646" i="3" s="1"/>
  <c r="AP1635" i="3"/>
  <c r="BC1635" i="3" s="1"/>
  <c r="AO1635" i="3"/>
  <c r="BB1635" i="3" s="1"/>
  <c r="AN1635" i="3"/>
  <c r="BA1635" i="3" s="1"/>
  <c r="AP1622" i="3"/>
  <c r="BC1622" i="3" s="1"/>
  <c r="AO1622" i="3"/>
  <c r="BB1622" i="3" s="1"/>
  <c r="AN1622" i="3"/>
  <c r="BA1622" i="3" s="1"/>
  <c r="AP1607" i="3"/>
  <c r="BC1607" i="3" s="1"/>
  <c r="AO1607" i="3"/>
  <c r="BB1607" i="3" s="1"/>
  <c r="AN1607" i="3"/>
  <c r="BA1607" i="3" s="1"/>
  <c r="AP1596" i="3"/>
  <c r="BC1596" i="3" s="1"/>
  <c r="AO1596" i="3"/>
  <c r="BB1596" i="3" s="1"/>
  <c r="AN1596" i="3"/>
  <c r="BA1596" i="3" s="1"/>
  <c r="AP1586" i="3"/>
  <c r="BC1586" i="3" s="1"/>
  <c r="AO1586" i="3"/>
  <c r="BB1586" i="3" s="1"/>
  <c r="AN1586" i="3"/>
  <c r="BA1586" i="3" s="1"/>
  <c r="AP1572" i="3"/>
  <c r="BC1572" i="3" s="1"/>
  <c r="AO1572" i="3"/>
  <c r="BB1572" i="3" s="1"/>
  <c r="AN1572" i="3"/>
  <c r="BA1572" i="3" s="1"/>
  <c r="AO1561" i="3"/>
  <c r="BB1561" i="3" s="1"/>
  <c r="AP1561" i="3"/>
  <c r="BC1561" i="3" s="1"/>
  <c r="AN1561" i="3"/>
  <c r="BA1561" i="3" s="1"/>
  <c r="AP1551" i="3"/>
  <c r="BC1551" i="3" s="1"/>
  <c r="AO1551" i="3"/>
  <c r="BB1551" i="3" s="1"/>
  <c r="AN1551" i="3"/>
  <c r="BA1551" i="3" s="1"/>
  <c r="AP1540" i="3"/>
  <c r="BC1540" i="3" s="1"/>
  <c r="AO1540" i="3"/>
  <c r="BB1540" i="3" s="1"/>
  <c r="AN1540" i="3"/>
  <c r="BA1540" i="3" s="1"/>
  <c r="AP1526" i="3"/>
  <c r="BC1526" i="3" s="1"/>
  <c r="AO1526" i="3"/>
  <c r="BB1526" i="3" s="1"/>
  <c r="AN1526" i="3"/>
  <c r="BA1526" i="3" s="1"/>
  <c r="AO1512" i="3"/>
  <c r="BB1512" i="3" s="1"/>
  <c r="AP1512" i="3"/>
  <c r="BC1512" i="3" s="1"/>
  <c r="AN1512" i="3"/>
  <c r="BA1512" i="3" s="1"/>
  <c r="AP1501" i="3"/>
  <c r="BC1501" i="3" s="1"/>
  <c r="AO1501" i="3"/>
  <c r="BB1501" i="3" s="1"/>
  <c r="AN1501" i="3"/>
  <c r="BA1501" i="3" s="1"/>
  <c r="AP1490" i="3"/>
  <c r="BC1490" i="3" s="1"/>
  <c r="AO1490" i="3"/>
  <c r="BB1490" i="3" s="1"/>
  <c r="AN1490" i="3"/>
  <c r="BA1490" i="3" s="1"/>
  <c r="AP1477" i="3"/>
  <c r="BC1477" i="3" s="1"/>
  <c r="AO1477" i="3"/>
  <c r="BB1477" i="3" s="1"/>
  <c r="AN1477" i="3"/>
  <c r="BA1477" i="3" s="1"/>
  <c r="AP1466" i="3"/>
  <c r="BC1466" i="3" s="1"/>
  <c r="AO1466" i="3"/>
  <c r="BB1466" i="3" s="1"/>
  <c r="AN1466" i="3"/>
  <c r="BA1466" i="3" s="1"/>
  <c r="AP1454" i="3"/>
  <c r="BC1454" i="3" s="1"/>
  <c r="AO1454" i="3"/>
  <c r="BB1454" i="3" s="1"/>
  <c r="AN1454" i="3"/>
  <c r="BA1454" i="3" s="1"/>
  <c r="AP1442" i="3"/>
  <c r="BC1442" i="3" s="1"/>
  <c r="AO1442" i="3"/>
  <c r="BB1442" i="3" s="1"/>
  <c r="AN1442" i="3"/>
  <c r="BA1442" i="3" s="1"/>
  <c r="AP1431" i="3"/>
  <c r="BC1431" i="3" s="1"/>
  <c r="AO1431" i="3"/>
  <c r="BB1431" i="3" s="1"/>
  <c r="AN1431" i="3"/>
  <c r="BA1431" i="3" s="1"/>
  <c r="AP1420" i="3"/>
  <c r="BC1420" i="3" s="1"/>
  <c r="AO1420" i="3"/>
  <c r="BB1420" i="3" s="1"/>
  <c r="AN1420" i="3"/>
  <c r="BA1420" i="3" s="1"/>
  <c r="AP1407" i="3"/>
  <c r="BC1407" i="3" s="1"/>
  <c r="AO1407" i="3"/>
  <c r="BB1407" i="3" s="1"/>
  <c r="AN1407" i="3"/>
  <c r="BA1407" i="3" s="1"/>
  <c r="AP1396" i="3"/>
  <c r="BC1396" i="3" s="1"/>
  <c r="AN1396" i="3"/>
  <c r="BA1396" i="3" s="1"/>
  <c r="AO1396" i="3"/>
  <c r="BB1396" i="3" s="1"/>
  <c r="AP1380" i="3"/>
  <c r="BC1380" i="3" s="1"/>
  <c r="AO1380" i="3"/>
  <c r="BB1380" i="3" s="1"/>
  <c r="AN1380" i="3"/>
  <c r="BA1380" i="3" s="1"/>
  <c r="AP1369" i="3"/>
  <c r="BC1369" i="3" s="1"/>
  <c r="AO1369" i="3"/>
  <c r="BB1369" i="3" s="1"/>
  <c r="AN1369" i="3"/>
  <c r="BA1369" i="3" s="1"/>
  <c r="AP1359" i="3"/>
  <c r="BC1359" i="3" s="1"/>
  <c r="AO1359" i="3"/>
  <c r="BB1359" i="3" s="1"/>
  <c r="AN1359" i="3"/>
  <c r="BA1359" i="3" s="1"/>
  <c r="AP1349" i="3"/>
  <c r="BC1349" i="3" s="1"/>
  <c r="AO1349" i="3"/>
  <c r="BB1349" i="3" s="1"/>
  <c r="AN1349" i="3"/>
  <c r="BA1349" i="3" s="1"/>
  <c r="AP1340" i="3"/>
  <c r="BC1340" i="3" s="1"/>
  <c r="AO1340" i="3"/>
  <c r="BB1340" i="3" s="1"/>
  <c r="AN1340" i="3"/>
  <c r="BA1340" i="3" s="1"/>
  <c r="AP1327" i="3"/>
  <c r="BC1327" i="3" s="1"/>
  <c r="AO1327" i="3"/>
  <c r="BB1327" i="3" s="1"/>
  <c r="AN1327" i="3"/>
  <c r="BA1327" i="3" s="1"/>
  <c r="AP1316" i="3"/>
  <c r="BC1316" i="3" s="1"/>
  <c r="AO1316" i="3"/>
  <c r="BB1316" i="3" s="1"/>
  <c r="AN1316" i="3"/>
  <c r="BA1316" i="3" s="1"/>
  <c r="AP1311" i="3"/>
  <c r="BC1311" i="3" s="1"/>
  <c r="AO1311" i="3"/>
  <c r="BB1311" i="3" s="1"/>
  <c r="AN1311" i="3"/>
  <c r="BA1311" i="3" s="1"/>
  <c r="AP1300" i="3"/>
  <c r="BC1300" i="3" s="1"/>
  <c r="AN1300" i="3"/>
  <c r="BA1300" i="3" s="1"/>
  <c r="AO1300" i="3"/>
  <c r="BB1300" i="3" s="1"/>
  <c r="AP1290" i="3"/>
  <c r="BC1290" i="3" s="1"/>
  <c r="AO1290" i="3"/>
  <c r="BB1290" i="3" s="1"/>
  <c r="AN1290" i="3"/>
  <c r="BA1290" i="3" s="1"/>
  <c r="AP1280" i="3"/>
  <c r="BC1280" i="3" s="1"/>
  <c r="AO1280" i="3"/>
  <c r="BB1280" i="3" s="1"/>
  <c r="AN1280" i="3"/>
  <c r="BA1280" i="3" s="1"/>
  <c r="AP1270" i="3"/>
  <c r="BC1270" i="3" s="1"/>
  <c r="AO1270" i="3"/>
  <c r="BB1270" i="3" s="1"/>
  <c r="AN1270" i="3"/>
  <c r="BA1270" i="3" s="1"/>
  <c r="AP1256" i="3"/>
  <c r="BC1256" i="3" s="1"/>
  <c r="AO1256" i="3"/>
  <c r="BB1256" i="3" s="1"/>
  <c r="AN1256" i="3"/>
  <c r="BA1256" i="3" s="1"/>
  <c r="AP1250" i="3"/>
  <c r="BC1250" i="3" s="1"/>
  <c r="AO1250" i="3"/>
  <c r="BB1250" i="3" s="1"/>
  <c r="AN1250" i="3"/>
  <c r="BA1250" i="3" s="1"/>
  <c r="AP1239" i="3"/>
  <c r="BC1239" i="3" s="1"/>
  <c r="AO1239" i="3"/>
  <c r="BB1239" i="3" s="1"/>
  <c r="AN1239" i="3"/>
  <c r="BA1239" i="3" s="1"/>
  <c r="AP1229" i="3"/>
  <c r="BC1229" i="3" s="1"/>
  <c r="AO1229" i="3"/>
  <c r="BB1229" i="3" s="1"/>
  <c r="AN1229" i="3"/>
  <c r="BA1229" i="3" s="1"/>
  <c r="AP1217" i="3"/>
  <c r="BC1217" i="3" s="1"/>
  <c r="AO1217" i="3"/>
  <c r="BB1217" i="3" s="1"/>
  <c r="AN1217" i="3"/>
  <c r="BA1217" i="3" s="1"/>
  <c r="AP1207" i="3"/>
  <c r="BC1207" i="3" s="1"/>
  <c r="AO1207" i="3"/>
  <c r="BB1207" i="3" s="1"/>
  <c r="AN1207" i="3"/>
  <c r="BA1207" i="3" s="1"/>
  <c r="AP1197" i="3"/>
  <c r="BC1197" i="3" s="1"/>
  <c r="AO1197" i="3"/>
  <c r="BB1197" i="3" s="1"/>
  <c r="AN1197" i="3"/>
  <c r="BA1197" i="3" s="1"/>
  <c r="AP1186" i="3"/>
  <c r="BC1186" i="3" s="1"/>
  <c r="AO1186" i="3"/>
  <c r="BB1186" i="3" s="1"/>
  <c r="AN1186" i="3"/>
  <c r="BA1186" i="3" s="1"/>
  <c r="AP1176" i="3"/>
  <c r="BC1176" i="3" s="1"/>
  <c r="AO1176" i="3"/>
  <c r="BB1176" i="3" s="1"/>
  <c r="AN1176" i="3"/>
  <c r="BA1176" i="3" s="1"/>
  <c r="AP1166" i="3"/>
  <c r="BC1166" i="3" s="1"/>
  <c r="AO1166" i="3"/>
  <c r="BB1166" i="3" s="1"/>
  <c r="AN1166" i="3"/>
  <c r="BA1166" i="3" s="1"/>
  <c r="AP1149" i="3"/>
  <c r="BC1149" i="3" s="1"/>
  <c r="AO1149" i="3"/>
  <c r="BB1149" i="3" s="1"/>
  <c r="AN1149" i="3"/>
  <c r="BA1149" i="3" s="1"/>
  <c r="AP1136" i="3"/>
  <c r="BC1136" i="3" s="1"/>
  <c r="AO1136" i="3"/>
  <c r="BB1136" i="3" s="1"/>
  <c r="AN1136" i="3"/>
  <c r="BA1136" i="3" s="1"/>
  <c r="AP1125" i="3"/>
  <c r="BC1125" i="3" s="1"/>
  <c r="AO1125" i="3"/>
  <c r="BB1125" i="3" s="1"/>
  <c r="AN1125" i="3"/>
  <c r="BA1125" i="3" s="1"/>
  <c r="AP1112" i="3"/>
  <c r="BC1112" i="3" s="1"/>
  <c r="AO1112" i="3"/>
  <c r="BB1112" i="3" s="1"/>
  <c r="AN1112" i="3"/>
  <c r="BA1112" i="3" s="1"/>
  <c r="AO1100" i="3"/>
  <c r="BB1100" i="3" s="1"/>
  <c r="AP1100" i="3"/>
  <c r="BC1100" i="3" s="1"/>
  <c r="AN1100" i="3"/>
  <c r="BA1100" i="3" s="1"/>
  <c r="AP1090" i="3"/>
  <c r="BC1090" i="3" s="1"/>
  <c r="AO1090" i="3"/>
  <c r="BB1090" i="3" s="1"/>
  <c r="AN1090" i="3"/>
  <c r="BA1090" i="3" s="1"/>
  <c r="AP1080" i="3"/>
  <c r="BC1080" i="3" s="1"/>
  <c r="AO1080" i="3"/>
  <c r="BB1080" i="3" s="1"/>
  <c r="AN1080" i="3"/>
  <c r="BA1080" i="3" s="1"/>
  <c r="AP1070" i="3"/>
  <c r="BC1070" i="3" s="1"/>
  <c r="AO1070" i="3"/>
  <c r="BB1070" i="3" s="1"/>
  <c r="AN1070" i="3"/>
  <c r="BA1070" i="3" s="1"/>
  <c r="AP1055" i="3"/>
  <c r="BC1055" i="3" s="1"/>
  <c r="AO1055" i="3"/>
  <c r="BB1055" i="3" s="1"/>
  <c r="AN1055" i="3"/>
  <c r="BA1055" i="3" s="1"/>
  <c r="AO1044" i="3"/>
  <c r="BB1044" i="3" s="1"/>
  <c r="AP1044" i="3"/>
  <c r="BC1044" i="3" s="1"/>
  <c r="AN1044" i="3"/>
  <c r="BA1044" i="3" s="1"/>
  <c r="AP1034" i="3"/>
  <c r="BC1034" i="3" s="1"/>
  <c r="AO1034" i="3"/>
  <c r="BB1034" i="3" s="1"/>
  <c r="AN1034" i="3"/>
  <c r="BA1034" i="3" s="1"/>
  <c r="AP1024" i="3"/>
  <c r="BC1024" i="3" s="1"/>
  <c r="AO1024" i="3"/>
  <c r="BB1024" i="3" s="1"/>
  <c r="AN1024" i="3"/>
  <c r="BA1024" i="3" s="1"/>
  <c r="AP1014" i="3"/>
  <c r="BC1014" i="3" s="1"/>
  <c r="AN1014" i="3"/>
  <c r="BA1014" i="3" s="1"/>
  <c r="AO1014" i="3"/>
  <c r="BB1014" i="3" s="1"/>
  <c r="AP1004" i="3"/>
  <c r="BC1004" i="3" s="1"/>
  <c r="AO1004" i="3"/>
  <c r="BB1004" i="3" s="1"/>
  <c r="AN1004" i="3"/>
  <c r="BA1004" i="3" s="1"/>
  <c r="AP992" i="3"/>
  <c r="BC992" i="3" s="1"/>
  <c r="AO992" i="3"/>
  <c r="BB992" i="3" s="1"/>
  <c r="AN992" i="3"/>
  <c r="BA992" i="3" s="1"/>
  <c r="AP980" i="3"/>
  <c r="BC980" i="3" s="1"/>
  <c r="AO980" i="3"/>
  <c r="BB980" i="3" s="1"/>
  <c r="AN980" i="3"/>
  <c r="BA980" i="3" s="1"/>
  <c r="AP967" i="3"/>
  <c r="BC967" i="3" s="1"/>
  <c r="AO967" i="3"/>
  <c r="BB967" i="3" s="1"/>
  <c r="AN967" i="3"/>
  <c r="BA967" i="3" s="1"/>
  <c r="AP956" i="3"/>
  <c r="BC956" i="3" s="1"/>
  <c r="AO956" i="3"/>
  <c r="BB956" i="3" s="1"/>
  <c r="AN956" i="3"/>
  <c r="BA956" i="3" s="1"/>
  <c r="AP945" i="3"/>
  <c r="BC945" i="3" s="1"/>
  <c r="AO945" i="3"/>
  <c r="BB945" i="3" s="1"/>
  <c r="AN945" i="3"/>
  <c r="BA945" i="3" s="1"/>
  <c r="AP934" i="3"/>
  <c r="BC934" i="3" s="1"/>
  <c r="AO934" i="3"/>
  <c r="BB934" i="3" s="1"/>
  <c r="AN934" i="3"/>
  <c r="BA934" i="3" s="1"/>
  <c r="AP921" i="3"/>
  <c r="BC921" i="3" s="1"/>
  <c r="AO921" i="3"/>
  <c r="BB921" i="3" s="1"/>
  <c r="AN921" i="3"/>
  <c r="BA921" i="3" s="1"/>
  <c r="AP910" i="3"/>
  <c r="BC910" i="3" s="1"/>
  <c r="AO910" i="3"/>
  <c r="BB910" i="3" s="1"/>
  <c r="AN910" i="3"/>
  <c r="BA910" i="3" s="1"/>
  <c r="AP897" i="3"/>
  <c r="BC897" i="3" s="1"/>
  <c r="AO897" i="3"/>
  <c r="BB897" i="3" s="1"/>
  <c r="AN897" i="3"/>
  <c r="BA897" i="3" s="1"/>
  <c r="AP881" i="3"/>
  <c r="BC881" i="3" s="1"/>
  <c r="AO881" i="3"/>
  <c r="BB881" i="3" s="1"/>
  <c r="AN881" i="3"/>
  <c r="BA881" i="3" s="1"/>
  <c r="AP871" i="3"/>
  <c r="BC871" i="3" s="1"/>
  <c r="AO871" i="3"/>
  <c r="BB871" i="3" s="1"/>
  <c r="AN871" i="3"/>
  <c r="BA871" i="3" s="1"/>
  <c r="AP865" i="3"/>
  <c r="BC865" i="3" s="1"/>
  <c r="AO865" i="3"/>
  <c r="BB865" i="3" s="1"/>
  <c r="AN865" i="3"/>
  <c r="BA865" i="3" s="1"/>
  <c r="AP854" i="3"/>
  <c r="BC854" i="3" s="1"/>
  <c r="AO854" i="3"/>
  <c r="BB854" i="3" s="1"/>
  <c r="AN854" i="3"/>
  <c r="BA854" i="3" s="1"/>
  <c r="AP841" i="3"/>
  <c r="BC841" i="3" s="1"/>
  <c r="AO841" i="3"/>
  <c r="BB841" i="3" s="1"/>
  <c r="AN841" i="3"/>
  <c r="BA841" i="3" s="1"/>
  <c r="AP830" i="3"/>
  <c r="BC830" i="3" s="1"/>
  <c r="AO830" i="3"/>
  <c r="BB830" i="3" s="1"/>
  <c r="AN830" i="3"/>
  <c r="BA830" i="3" s="1"/>
  <c r="AP820" i="3"/>
  <c r="BC820" i="3" s="1"/>
  <c r="AO820" i="3"/>
  <c r="BB820" i="3" s="1"/>
  <c r="AN820" i="3"/>
  <c r="BA820" i="3" s="1"/>
  <c r="AP809" i="3"/>
  <c r="BC809" i="3" s="1"/>
  <c r="AO809" i="3"/>
  <c r="BB809" i="3" s="1"/>
  <c r="AN809" i="3"/>
  <c r="BA809" i="3" s="1"/>
  <c r="AP797" i="3"/>
  <c r="BC797" i="3" s="1"/>
  <c r="AO797" i="3"/>
  <c r="BB797" i="3" s="1"/>
  <c r="AN797" i="3"/>
  <c r="BA797" i="3" s="1"/>
  <c r="AP787" i="3"/>
  <c r="BC787" i="3" s="1"/>
  <c r="AO787" i="3"/>
  <c r="BB787" i="3" s="1"/>
  <c r="AN787" i="3"/>
  <c r="BA787" i="3" s="1"/>
  <c r="AP777" i="3"/>
  <c r="BC777" i="3" s="1"/>
  <c r="AO777" i="3"/>
  <c r="BB777" i="3" s="1"/>
  <c r="AN777" i="3"/>
  <c r="BA777" i="3" s="1"/>
  <c r="AP766" i="3"/>
  <c r="BC766" i="3" s="1"/>
  <c r="AO766" i="3"/>
  <c r="BB766" i="3" s="1"/>
  <c r="AN766" i="3"/>
  <c r="BA766" i="3" s="1"/>
  <c r="AP755" i="3"/>
  <c r="BC755" i="3" s="1"/>
  <c r="AO755" i="3"/>
  <c r="BB755" i="3" s="1"/>
  <c r="AN755" i="3"/>
  <c r="BA755" i="3" s="1"/>
  <c r="AP745" i="3"/>
  <c r="BC745" i="3" s="1"/>
  <c r="AO745" i="3"/>
  <c r="BB745" i="3" s="1"/>
  <c r="AN745" i="3"/>
  <c r="BA745" i="3" s="1"/>
  <c r="AP734" i="3"/>
  <c r="BC734" i="3" s="1"/>
  <c r="AO734" i="3"/>
  <c r="BB734" i="3" s="1"/>
  <c r="AN734" i="3"/>
  <c r="BA734" i="3" s="1"/>
  <c r="AP716" i="3"/>
  <c r="BC716" i="3" s="1"/>
  <c r="AO716" i="3"/>
  <c r="BB716" i="3" s="1"/>
  <c r="AN716" i="3"/>
  <c r="BA716" i="3" s="1"/>
  <c r="AP15" i="3"/>
  <c r="BC15" i="3" s="1"/>
  <c r="AO15" i="3"/>
  <c r="BB15" i="3" s="1"/>
  <c r="AN15" i="3"/>
  <c r="BA15" i="3" s="1"/>
  <c r="AP2050" i="3"/>
  <c r="BC2050" i="3" s="1"/>
  <c r="AO2050" i="3"/>
  <c r="BB2050" i="3" s="1"/>
  <c r="AN2050" i="3"/>
  <c r="BA2050" i="3" s="1"/>
  <c r="AP2040" i="3"/>
  <c r="BC2040" i="3" s="1"/>
  <c r="AO2040" i="3"/>
  <c r="BB2040" i="3" s="1"/>
  <c r="AN2040" i="3"/>
  <c r="BA2040" i="3" s="1"/>
  <c r="AP2027" i="3"/>
  <c r="BC2027" i="3" s="1"/>
  <c r="AO2027" i="3"/>
  <c r="BB2027" i="3" s="1"/>
  <c r="AN2027" i="3"/>
  <c r="BA2027" i="3" s="1"/>
  <c r="AP2016" i="3"/>
  <c r="BC2016" i="3" s="1"/>
  <c r="AO2016" i="3"/>
  <c r="BB2016" i="3" s="1"/>
  <c r="AN2016" i="3"/>
  <c r="BA2016" i="3" s="1"/>
  <c r="AP2004" i="3"/>
  <c r="BC2004" i="3" s="1"/>
  <c r="AO2004" i="3"/>
  <c r="BB2004" i="3" s="1"/>
  <c r="AN2004" i="3"/>
  <c r="BA2004" i="3" s="1"/>
  <c r="AP1991" i="3"/>
  <c r="BC1991" i="3" s="1"/>
  <c r="AO1991" i="3"/>
  <c r="BB1991" i="3" s="1"/>
  <c r="AN1991" i="3"/>
  <c r="BA1991" i="3" s="1"/>
  <c r="AP1981" i="3"/>
  <c r="BC1981" i="3" s="1"/>
  <c r="AO1981" i="3"/>
  <c r="BB1981" i="3" s="1"/>
  <c r="AN1981" i="3"/>
  <c r="BA1981" i="3" s="1"/>
  <c r="AP1971" i="3"/>
  <c r="BC1971" i="3" s="1"/>
  <c r="AN1971" i="3"/>
  <c r="BA1971" i="3" s="1"/>
  <c r="AO1971" i="3"/>
  <c r="BB1971" i="3" s="1"/>
  <c r="AP1956" i="3"/>
  <c r="BC1956" i="3" s="1"/>
  <c r="AO1956" i="3"/>
  <c r="BB1956" i="3" s="1"/>
  <c r="AN1956" i="3"/>
  <c r="BA1956" i="3" s="1"/>
  <c r="AO1945" i="3"/>
  <c r="BB1945" i="3" s="1"/>
  <c r="AP1945" i="3"/>
  <c r="BC1945" i="3" s="1"/>
  <c r="AN1945" i="3"/>
  <c r="BA1945" i="3" s="1"/>
  <c r="AO1934" i="3"/>
  <c r="BB1934" i="3" s="1"/>
  <c r="AN1934" i="3"/>
  <c r="BA1934" i="3" s="1"/>
  <c r="AP1934" i="3"/>
  <c r="BC1934" i="3" s="1"/>
  <c r="AP1924" i="3"/>
  <c r="BC1924" i="3" s="1"/>
  <c r="AO1924" i="3"/>
  <c r="BB1924" i="3" s="1"/>
  <c r="AN1924" i="3"/>
  <c r="BA1924" i="3" s="1"/>
  <c r="AP1914" i="3"/>
  <c r="BC1914" i="3" s="1"/>
  <c r="AO1914" i="3"/>
  <c r="BB1914" i="3" s="1"/>
  <c r="AN1914" i="3"/>
  <c r="BA1914" i="3" s="1"/>
  <c r="AO1902" i="3"/>
  <c r="BB1902" i="3" s="1"/>
  <c r="AP1902" i="3"/>
  <c r="BC1902" i="3" s="1"/>
  <c r="AN1902" i="3"/>
  <c r="BA1902" i="3" s="1"/>
  <c r="AP1890" i="3"/>
  <c r="BC1890" i="3" s="1"/>
  <c r="AO1890" i="3"/>
  <c r="BB1890" i="3" s="1"/>
  <c r="AN1890" i="3"/>
  <c r="BA1890" i="3" s="1"/>
  <c r="AP1882" i="3"/>
  <c r="BC1882" i="3" s="1"/>
  <c r="AO1882" i="3"/>
  <c r="BB1882" i="3" s="1"/>
  <c r="AN1882" i="3"/>
  <c r="BA1882" i="3" s="1"/>
  <c r="AP1871" i="3"/>
  <c r="BC1871" i="3" s="1"/>
  <c r="AO1871" i="3"/>
  <c r="BB1871" i="3" s="1"/>
  <c r="AN1871" i="3"/>
  <c r="BA1871" i="3" s="1"/>
  <c r="AP1860" i="3"/>
  <c r="BC1860" i="3" s="1"/>
  <c r="AO1860" i="3"/>
  <c r="BB1860" i="3" s="1"/>
  <c r="AN1860" i="3"/>
  <c r="BA1860" i="3" s="1"/>
  <c r="AP1847" i="3"/>
  <c r="BC1847" i="3" s="1"/>
  <c r="AO1847" i="3"/>
  <c r="BB1847" i="3" s="1"/>
  <c r="AN1847" i="3"/>
  <c r="BA1847" i="3" s="1"/>
  <c r="AP1836" i="3"/>
  <c r="BC1836" i="3" s="1"/>
  <c r="AO1836" i="3"/>
  <c r="BB1836" i="3" s="1"/>
  <c r="AN1836" i="3"/>
  <c r="BA1836" i="3" s="1"/>
  <c r="AP1826" i="3"/>
  <c r="BC1826" i="3" s="1"/>
  <c r="AO1826" i="3"/>
  <c r="BB1826" i="3" s="1"/>
  <c r="AN1826" i="3"/>
  <c r="BA1826" i="3" s="1"/>
  <c r="AP1807" i="3"/>
  <c r="BC1807" i="3" s="1"/>
  <c r="AO1807" i="3"/>
  <c r="BB1807" i="3" s="1"/>
  <c r="AN1807" i="3"/>
  <c r="BA1807" i="3" s="1"/>
  <c r="AP1796" i="3"/>
  <c r="BC1796" i="3" s="1"/>
  <c r="AO1796" i="3"/>
  <c r="BB1796" i="3" s="1"/>
  <c r="AN1796" i="3"/>
  <c r="BA1796" i="3" s="1"/>
  <c r="AP1784" i="3"/>
  <c r="BC1784" i="3" s="1"/>
  <c r="AO1784" i="3"/>
  <c r="BB1784" i="3" s="1"/>
  <c r="AN1784" i="3"/>
  <c r="BA1784" i="3" s="1"/>
  <c r="AP1772" i="3"/>
  <c r="BC1772" i="3" s="1"/>
  <c r="AO1772" i="3"/>
  <c r="BB1772" i="3" s="1"/>
  <c r="AN1772" i="3"/>
  <c r="BA1772" i="3" s="1"/>
  <c r="AP1761" i="3"/>
  <c r="BC1761" i="3" s="1"/>
  <c r="AO1761" i="3"/>
  <c r="BB1761" i="3" s="1"/>
  <c r="AN1761" i="3"/>
  <c r="BA1761" i="3" s="1"/>
  <c r="AP1750" i="3"/>
  <c r="BC1750" i="3" s="1"/>
  <c r="AO1750" i="3"/>
  <c r="BB1750" i="3" s="1"/>
  <c r="AN1750" i="3"/>
  <c r="BA1750" i="3" s="1"/>
  <c r="AP1739" i="3"/>
  <c r="BC1739" i="3" s="1"/>
  <c r="AO1739" i="3"/>
  <c r="BB1739" i="3" s="1"/>
  <c r="AN1739" i="3"/>
  <c r="BA1739" i="3" s="1"/>
  <c r="AP1729" i="3"/>
  <c r="BC1729" i="3" s="1"/>
  <c r="AO1729" i="3"/>
  <c r="BB1729" i="3" s="1"/>
  <c r="AN1729" i="3"/>
  <c r="BA1729" i="3" s="1"/>
  <c r="AP1716" i="3"/>
  <c r="BC1716" i="3" s="1"/>
  <c r="AN1716" i="3"/>
  <c r="BA1716" i="3" s="1"/>
  <c r="AO1716" i="3"/>
  <c r="BB1716" i="3" s="1"/>
  <c r="AP1702" i="3"/>
  <c r="BC1702" i="3" s="1"/>
  <c r="AO1702" i="3"/>
  <c r="BB1702" i="3" s="1"/>
  <c r="AN1702" i="3"/>
  <c r="BA1702" i="3" s="1"/>
  <c r="AP1691" i="3"/>
  <c r="BC1691" i="3" s="1"/>
  <c r="AO1691" i="3"/>
  <c r="BB1691" i="3" s="1"/>
  <c r="AN1691" i="3"/>
  <c r="BA1691" i="3" s="1"/>
  <c r="AP1679" i="3"/>
  <c r="BC1679" i="3" s="1"/>
  <c r="AO1679" i="3"/>
  <c r="BB1679" i="3" s="1"/>
  <c r="AN1679" i="3"/>
  <c r="BA1679" i="3" s="1"/>
  <c r="AP1666" i="3"/>
  <c r="BC1666" i="3" s="1"/>
  <c r="AO1666" i="3"/>
  <c r="BB1666" i="3" s="1"/>
  <c r="AN1666" i="3"/>
  <c r="BA1666" i="3" s="1"/>
  <c r="AP1656" i="3"/>
  <c r="BC1656" i="3" s="1"/>
  <c r="AO1656" i="3"/>
  <c r="BB1656" i="3" s="1"/>
  <c r="AN1656" i="3"/>
  <c r="BA1656" i="3" s="1"/>
  <c r="AP1645" i="3"/>
  <c r="BC1645" i="3" s="1"/>
  <c r="AO1645" i="3"/>
  <c r="BB1645" i="3" s="1"/>
  <c r="AN1645" i="3"/>
  <c r="BA1645" i="3" s="1"/>
  <c r="AP1634" i="3"/>
  <c r="BC1634" i="3" s="1"/>
  <c r="AO1634" i="3"/>
  <c r="BB1634" i="3" s="1"/>
  <c r="AN1634" i="3"/>
  <c r="BA1634" i="3" s="1"/>
  <c r="AP1621" i="3"/>
  <c r="BC1621" i="3" s="1"/>
  <c r="AO1621" i="3"/>
  <c r="BB1621" i="3" s="1"/>
  <c r="AN1621" i="3"/>
  <c r="BA1621" i="3" s="1"/>
  <c r="AP1606" i="3"/>
  <c r="BC1606" i="3" s="1"/>
  <c r="AO1606" i="3"/>
  <c r="BB1606" i="3" s="1"/>
  <c r="AN1606" i="3"/>
  <c r="BA1606" i="3" s="1"/>
  <c r="AP1595" i="3"/>
  <c r="BC1595" i="3" s="1"/>
  <c r="AO1595" i="3"/>
  <c r="BB1595" i="3" s="1"/>
  <c r="AN1595" i="3"/>
  <c r="BA1595" i="3" s="1"/>
  <c r="AP1585" i="3"/>
  <c r="BC1585" i="3" s="1"/>
  <c r="AO1585" i="3"/>
  <c r="BB1585" i="3" s="1"/>
  <c r="AN1585" i="3"/>
  <c r="BA1585" i="3" s="1"/>
  <c r="AP1571" i="3"/>
  <c r="BC1571" i="3" s="1"/>
  <c r="AO1571" i="3"/>
  <c r="BB1571" i="3" s="1"/>
  <c r="AN1571" i="3"/>
  <c r="BA1571" i="3" s="1"/>
  <c r="AP1560" i="3"/>
  <c r="BC1560" i="3" s="1"/>
  <c r="AO1560" i="3"/>
  <c r="BB1560" i="3" s="1"/>
  <c r="AN1560" i="3"/>
  <c r="BA1560" i="3" s="1"/>
  <c r="AO1550" i="3"/>
  <c r="BB1550" i="3" s="1"/>
  <c r="AN1550" i="3"/>
  <c r="BA1550" i="3" s="1"/>
  <c r="AP1550" i="3"/>
  <c r="BC1550" i="3" s="1"/>
  <c r="AP1531" i="3"/>
  <c r="BC1531" i="3" s="1"/>
  <c r="AO1531" i="3"/>
  <c r="BB1531" i="3" s="1"/>
  <c r="AN1531" i="3"/>
  <c r="BA1531" i="3" s="1"/>
  <c r="AP1516" i="3"/>
  <c r="BC1516" i="3" s="1"/>
  <c r="AO1516" i="3"/>
  <c r="BB1516" i="3" s="1"/>
  <c r="AN1516" i="3"/>
  <c r="BA1516" i="3" s="1"/>
  <c r="AP1505" i="3"/>
  <c r="BC1505" i="3" s="1"/>
  <c r="AO1505" i="3"/>
  <c r="BB1505" i="3" s="1"/>
  <c r="AN1505" i="3"/>
  <c r="BA1505" i="3" s="1"/>
  <c r="AP1495" i="3"/>
  <c r="BC1495" i="3" s="1"/>
  <c r="AO1495" i="3"/>
  <c r="BB1495" i="3" s="1"/>
  <c r="AN1495" i="3"/>
  <c r="BA1495" i="3" s="1"/>
  <c r="AO1481" i="3"/>
  <c r="BB1481" i="3" s="1"/>
  <c r="AP1481" i="3"/>
  <c r="BC1481" i="3" s="1"/>
  <c r="AN1481" i="3"/>
  <c r="BA1481" i="3" s="1"/>
  <c r="AP1471" i="3"/>
  <c r="BC1471" i="3" s="1"/>
  <c r="AO1471" i="3"/>
  <c r="BB1471" i="3" s="1"/>
  <c r="AN1471" i="3"/>
  <c r="BA1471" i="3" s="1"/>
  <c r="AP1460" i="3"/>
  <c r="BC1460" i="3" s="1"/>
  <c r="AN1460" i="3"/>
  <c r="BA1460" i="3" s="1"/>
  <c r="AO1460" i="3"/>
  <c r="BB1460" i="3" s="1"/>
  <c r="AP1447" i="3"/>
  <c r="BC1447" i="3" s="1"/>
  <c r="AO1447" i="3"/>
  <c r="BB1447" i="3" s="1"/>
  <c r="AN1447" i="3"/>
  <c r="BA1447" i="3" s="1"/>
  <c r="AP1435" i="3"/>
  <c r="BC1435" i="3" s="1"/>
  <c r="AO1435" i="3"/>
  <c r="BB1435" i="3" s="1"/>
  <c r="AN1435" i="3"/>
  <c r="BA1435" i="3" s="1"/>
  <c r="AP1424" i="3"/>
  <c r="BC1424" i="3" s="1"/>
  <c r="AO1424" i="3"/>
  <c r="BB1424" i="3" s="1"/>
  <c r="AN1424" i="3"/>
  <c r="BA1424" i="3" s="1"/>
  <c r="AP1412" i="3"/>
  <c r="BC1412" i="3" s="1"/>
  <c r="AO1412" i="3"/>
  <c r="BB1412" i="3" s="1"/>
  <c r="AN1412" i="3"/>
  <c r="BA1412" i="3" s="1"/>
  <c r="AP1400" i="3"/>
  <c r="BC1400" i="3" s="1"/>
  <c r="AO1400" i="3"/>
  <c r="BB1400" i="3" s="1"/>
  <c r="AN1400" i="3"/>
  <c r="BA1400" i="3" s="1"/>
  <c r="AP1389" i="3"/>
  <c r="BC1389" i="3" s="1"/>
  <c r="AO1389" i="3"/>
  <c r="BB1389" i="3" s="1"/>
  <c r="AN1389" i="3"/>
  <c r="BA1389" i="3" s="1"/>
  <c r="AP1377" i="3"/>
  <c r="BC1377" i="3" s="1"/>
  <c r="AO1377" i="3"/>
  <c r="BB1377" i="3" s="1"/>
  <c r="AN1377" i="3"/>
  <c r="BA1377" i="3" s="1"/>
  <c r="AP1362" i="3"/>
  <c r="BC1362" i="3" s="1"/>
  <c r="AO1362" i="3"/>
  <c r="BB1362" i="3" s="1"/>
  <c r="AN1362" i="3"/>
  <c r="BA1362" i="3" s="1"/>
  <c r="AP1352" i="3"/>
  <c r="BC1352" i="3" s="1"/>
  <c r="AO1352" i="3"/>
  <c r="BB1352" i="3" s="1"/>
  <c r="AN1352" i="3"/>
  <c r="BA1352" i="3" s="1"/>
  <c r="AP1344" i="3"/>
  <c r="BC1344" i="3" s="1"/>
  <c r="AO1344" i="3"/>
  <c r="BB1344" i="3" s="1"/>
  <c r="AN1344" i="3"/>
  <c r="BA1344" i="3" s="1"/>
  <c r="AN1332" i="3"/>
  <c r="BA1332" i="3" s="1"/>
  <c r="AP1332" i="3"/>
  <c r="BC1332" i="3" s="1"/>
  <c r="AO1332" i="3"/>
  <c r="BB1332" i="3" s="1"/>
  <c r="AP1320" i="3"/>
  <c r="BC1320" i="3" s="1"/>
  <c r="AO1320" i="3"/>
  <c r="BB1320" i="3" s="1"/>
  <c r="AN1320" i="3"/>
  <c r="BA1320" i="3" s="1"/>
  <c r="AP1310" i="3"/>
  <c r="BC1310" i="3" s="1"/>
  <c r="AO1310" i="3"/>
  <c r="BB1310" i="3" s="1"/>
  <c r="AN1310" i="3"/>
  <c r="BA1310" i="3" s="1"/>
  <c r="AP1299" i="3"/>
  <c r="BC1299" i="3" s="1"/>
  <c r="AN1299" i="3"/>
  <c r="BA1299" i="3" s="1"/>
  <c r="AO1299" i="3"/>
  <c r="BB1299" i="3" s="1"/>
  <c r="AO1289" i="3"/>
  <c r="BB1289" i="3" s="1"/>
  <c r="AP1289" i="3"/>
  <c r="BC1289" i="3" s="1"/>
  <c r="AN1289" i="3"/>
  <c r="BA1289" i="3" s="1"/>
  <c r="AP1279" i="3"/>
  <c r="BC1279" i="3" s="1"/>
  <c r="AO1279" i="3"/>
  <c r="BB1279" i="3" s="1"/>
  <c r="AN1279" i="3"/>
  <c r="BA1279" i="3" s="1"/>
  <c r="AP1269" i="3"/>
  <c r="BC1269" i="3" s="1"/>
  <c r="AO1269" i="3"/>
  <c r="BB1269" i="3" s="1"/>
  <c r="AN1269" i="3"/>
  <c r="BA1269" i="3" s="1"/>
  <c r="AP1259" i="3"/>
  <c r="BC1259" i="3" s="1"/>
  <c r="AO1259" i="3"/>
  <c r="BB1259" i="3" s="1"/>
  <c r="AN1259" i="3"/>
  <c r="BA1259" i="3" s="1"/>
  <c r="AP1247" i="3"/>
  <c r="BC1247" i="3" s="1"/>
  <c r="AO1247" i="3"/>
  <c r="BB1247" i="3" s="1"/>
  <c r="AN1247" i="3"/>
  <c r="BA1247" i="3" s="1"/>
  <c r="AP1237" i="3"/>
  <c r="BC1237" i="3" s="1"/>
  <c r="AO1237" i="3"/>
  <c r="BB1237" i="3" s="1"/>
  <c r="AN1237" i="3"/>
  <c r="BA1237" i="3" s="1"/>
  <c r="AP1227" i="3"/>
  <c r="BC1227" i="3" s="1"/>
  <c r="AO1227" i="3"/>
  <c r="BB1227" i="3" s="1"/>
  <c r="AN1227" i="3"/>
  <c r="BA1227" i="3" s="1"/>
  <c r="AP1216" i="3"/>
  <c r="BC1216" i="3" s="1"/>
  <c r="AO1216" i="3"/>
  <c r="BB1216" i="3" s="1"/>
  <c r="AN1216" i="3"/>
  <c r="BA1216" i="3" s="1"/>
  <c r="AP1206" i="3"/>
  <c r="BC1206" i="3" s="1"/>
  <c r="AO1206" i="3"/>
  <c r="BB1206" i="3" s="1"/>
  <c r="AN1206" i="3"/>
  <c r="BA1206" i="3" s="1"/>
  <c r="AP1196" i="3"/>
  <c r="BC1196" i="3" s="1"/>
  <c r="AO1196" i="3"/>
  <c r="BB1196" i="3" s="1"/>
  <c r="AN1196" i="3"/>
  <c r="BA1196" i="3" s="1"/>
  <c r="AP1185" i="3"/>
  <c r="BC1185" i="3" s="1"/>
  <c r="AO1185" i="3"/>
  <c r="BB1185" i="3" s="1"/>
  <c r="AN1185" i="3"/>
  <c r="BA1185" i="3" s="1"/>
  <c r="AP1175" i="3"/>
  <c r="BC1175" i="3" s="1"/>
  <c r="AO1175" i="3"/>
  <c r="BB1175" i="3" s="1"/>
  <c r="AN1175" i="3"/>
  <c r="BA1175" i="3" s="1"/>
  <c r="AP1165" i="3"/>
  <c r="BC1165" i="3" s="1"/>
  <c r="AO1165" i="3"/>
  <c r="BB1165" i="3" s="1"/>
  <c r="AN1165" i="3"/>
  <c r="BA1165" i="3" s="1"/>
  <c r="AP1152" i="3"/>
  <c r="BC1152" i="3" s="1"/>
  <c r="AO1152" i="3"/>
  <c r="BB1152" i="3" s="1"/>
  <c r="AN1152" i="3"/>
  <c r="BA1152" i="3" s="1"/>
  <c r="AP1141" i="3"/>
  <c r="BC1141" i="3" s="1"/>
  <c r="AO1141" i="3"/>
  <c r="BB1141" i="3" s="1"/>
  <c r="AN1141" i="3"/>
  <c r="BA1141" i="3" s="1"/>
  <c r="AP1129" i="3"/>
  <c r="BC1129" i="3" s="1"/>
  <c r="AO1129" i="3"/>
  <c r="BB1129" i="3" s="1"/>
  <c r="AN1129" i="3"/>
  <c r="BA1129" i="3" s="1"/>
  <c r="AP1117" i="3"/>
  <c r="BC1117" i="3" s="1"/>
  <c r="AO1117" i="3"/>
  <c r="BB1117" i="3" s="1"/>
  <c r="AN1117" i="3"/>
  <c r="BA1117" i="3" s="1"/>
  <c r="AP1104" i="3"/>
  <c r="BC1104" i="3" s="1"/>
  <c r="AO1104" i="3"/>
  <c r="BB1104" i="3" s="1"/>
  <c r="AN1104" i="3"/>
  <c r="BA1104" i="3" s="1"/>
  <c r="AP1094" i="3"/>
  <c r="BC1094" i="3" s="1"/>
  <c r="AO1094" i="3"/>
  <c r="BB1094" i="3" s="1"/>
  <c r="AN1094" i="3"/>
  <c r="BA1094" i="3" s="1"/>
  <c r="AO1084" i="3"/>
  <c r="BB1084" i="3" s="1"/>
  <c r="AP1084" i="3"/>
  <c r="BC1084" i="3" s="1"/>
  <c r="AN1084" i="3"/>
  <c r="BA1084" i="3" s="1"/>
  <c r="AP1074" i="3"/>
  <c r="BC1074" i="3" s="1"/>
  <c r="AO1074" i="3"/>
  <c r="BB1074" i="3" s="1"/>
  <c r="AN1074" i="3"/>
  <c r="BA1074" i="3" s="1"/>
  <c r="AO1060" i="3"/>
  <c r="BB1060" i="3" s="1"/>
  <c r="AP1060" i="3"/>
  <c r="BC1060" i="3" s="1"/>
  <c r="AN1060" i="3"/>
  <c r="BA1060" i="3" s="1"/>
  <c r="AP1047" i="3"/>
  <c r="BC1047" i="3" s="1"/>
  <c r="AO1047" i="3"/>
  <c r="BB1047" i="3" s="1"/>
  <c r="AN1047" i="3"/>
  <c r="BA1047" i="3" s="1"/>
  <c r="AP1037" i="3"/>
  <c r="BC1037" i="3" s="1"/>
  <c r="AO1037" i="3"/>
  <c r="BB1037" i="3" s="1"/>
  <c r="AN1037" i="3"/>
  <c r="BA1037" i="3" s="1"/>
  <c r="AP1027" i="3"/>
  <c r="BC1027" i="3" s="1"/>
  <c r="AO1027" i="3"/>
  <c r="BB1027" i="3" s="1"/>
  <c r="AN1027" i="3"/>
  <c r="BA1027" i="3" s="1"/>
  <c r="AP1017" i="3"/>
  <c r="BC1017" i="3" s="1"/>
  <c r="AO1017" i="3"/>
  <c r="BB1017" i="3" s="1"/>
  <c r="AN1017" i="3"/>
  <c r="BA1017" i="3" s="1"/>
  <c r="AP1007" i="3"/>
  <c r="BC1007" i="3" s="1"/>
  <c r="AO1007" i="3"/>
  <c r="BB1007" i="3" s="1"/>
  <c r="AN1007" i="3"/>
  <c r="BA1007" i="3" s="1"/>
  <c r="AO997" i="3"/>
  <c r="BB997" i="3" s="1"/>
  <c r="AP997" i="3"/>
  <c r="BC997" i="3" s="1"/>
  <c r="AN997" i="3"/>
  <c r="BA997" i="3" s="1"/>
  <c r="AP985" i="3"/>
  <c r="BC985" i="3" s="1"/>
  <c r="AO985" i="3"/>
  <c r="BB985" i="3" s="1"/>
  <c r="AN985" i="3"/>
  <c r="BA985" i="3" s="1"/>
  <c r="AP972" i="3"/>
  <c r="BC972" i="3" s="1"/>
  <c r="AO972" i="3"/>
  <c r="BB972" i="3" s="1"/>
  <c r="AN972" i="3"/>
  <c r="BA972" i="3" s="1"/>
  <c r="AP961" i="3"/>
  <c r="BC961" i="3" s="1"/>
  <c r="AO961" i="3"/>
  <c r="BB961" i="3" s="1"/>
  <c r="AN961" i="3"/>
  <c r="BA961" i="3" s="1"/>
  <c r="AP949" i="3"/>
  <c r="BC949" i="3" s="1"/>
  <c r="AO949" i="3"/>
  <c r="BB949" i="3" s="1"/>
  <c r="AN949" i="3"/>
  <c r="BA949" i="3" s="1"/>
  <c r="AP937" i="3"/>
  <c r="BC937" i="3" s="1"/>
  <c r="AO937" i="3"/>
  <c r="BB937" i="3" s="1"/>
  <c r="AN937" i="3"/>
  <c r="BA937" i="3" s="1"/>
  <c r="AP926" i="3"/>
  <c r="BC926" i="3" s="1"/>
  <c r="AO926" i="3"/>
  <c r="BB926" i="3" s="1"/>
  <c r="AN926" i="3"/>
  <c r="BA926" i="3" s="1"/>
  <c r="AP915" i="3"/>
  <c r="BC915" i="3" s="1"/>
  <c r="AO915" i="3"/>
  <c r="BB915" i="3" s="1"/>
  <c r="AN915" i="3"/>
  <c r="BA915" i="3" s="1"/>
  <c r="AP902" i="3"/>
  <c r="BC902" i="3" s="1"/>
  <c r="AO902" i="3"/>
  <c r="BB902" i="3" s="1"/>
  <c r="AN902" i="3"/>
  <c r="BA902" i="3" s="1"/>
  <c r="AP891" i="3"/>
  <c r="BC891" i="3" s="1"/>
  <c r="AO891" i="3"/>
  <c r="BB891" i="3" s="1"/>
  <c r="AN891" i="3"/>
  <c r="BA891" i="3" s="1"/>
  <c r="AP880" i="3"/>
  <c r="BC880" i="3" s="1"/>
  <c r="AO880" i="3"/>
  <c r="BB880" i="3" s="1"/>
  <c r="AN880" i="3"/>
  <c r="BA880" i="3" s="1"/>
  <c r="AP870" i="3"/>
  <c r="BC870" i="3" s="1"/>
  <c r="AO870" i="3"/>
  <c r="BB870" i="3" s="1"/>
  <c r="AN870" i="3"/>
  <c r="BA870" i="3" s="1"/>
  <c r="AP857" i="3"/>
  <c r="BC857" i="3" s="1"/>
  <c r="AO857" i="3"/>
  <c r="BB857" i="3" s="1"/>
  <c r="AN857" i="3"/>
  <c r="BA857" i="3" s="1"/>
  <c r="AP846" i="3"/>
  <c r="BC846" i="3" s="1"/>
  <c r="AO846" i="3"/>
  <c r="BB846" i="3" s="1"/>
  <c r="AN846" i="3"/>
  <c r="BA846" i="3" s="1"/>
  <c r="AP829" i="3"/>
  <c r="BC829" i="3" s="1"/>
  <c r="AO829" i="3"/>
  <c r="BB829" i="3" s="1"/>
  <c r="AN829" i="3"/>
  <c r="BA829" i="3" s="1"/>
  <c r="AP817" i="3"/>
  <c r="BC817" i="3" s="1"/>
  <c r="AO817" i="3"/>
  <c r="BB817" i="3" s="1"/>
  <c r="AN817" i="3"/>
  <c r="BA817" i="3" s="1"/>
  <c r="AP802" i="3"/>
  <c r="BC802" i="3" s="1"/>
  <c r="AO802" i="3"/>
  <c r="BB802" i="3" s="1"/>
  <c r="AN802" i="3"/>
  <c r="BA802" i="3" s="1"/>
  <c r="AP726" i="3"/>
  <c r="BC726" i="3" s="1"/>
  <c r="AO726" i="3"/>
  <c r="BB726" i="3" s="1"/>
  <c r="AN726" i="3"/>
  <c r="BA726" i="3" s="1"/>
  <c r="AP721" i="3"/>
  <c r="BC721" i="3" s="1"/>
  <c r="AO721" i="3"/>
  <c r="BB721" i="3" s="1"/>
  <c r="AN721" i="3"/>
  <c r="BA721" i="3" s="1"/>
  <c r="AP715" i="3"/>
  <c r="BC715" i="3" s="1"/>
  <c r="AO715" i="3"/>
  <c r="BB715" i="3" s="1"/>
  <c r="AN715" i="3"/>
  <c r="BA715" i="3" s="1"/>
  <c r="AP710" i="3"/>
  <c r="BC710" i="3" s="1"/>
  <c r="AO710" i="3"/>
  <c r="BB710" i="3" s="1"/>
  <c r="AN710" i="3"/>
  <c r="BA710" i="3" s="1"/>
  <c r="AP705" i="3"/>
  <c r="BC705" i="3" s="1"/>
  <c r="AO705" i="3"/>
  <c r="BB705" i="3" s="1"/>
  <c r="AN705" i="3"/>
  <c r="BA705" i="3" s="1"/>
  <c r="AP700" i="3"/>
  <c r="BC700" i="3" s="1"/>
  <c r="AO700" i="3"/>
  <c r="BB700" i="3" s="1"/>
  <c r="AN700" i="3"/>
  <c r="BA700" i="3" s="1"/>
  <c r="AP694" i="3"/>
  <c r="BC694" i="3" s="1"/>
  <c r="AN694" i="3"/>
  <c r="BA694" i="3" s="1"/>
  <c r="AO694" i="3"/>
  <c r="BB694" i="3" s="1"/>
  <c r="AP687" i="3"/>
  <c r="BC687" i="3" s="1"/>
  <c r="AO687" i="3"/>
  <c r="BB687" i="3" s="1"/>
  <c r="AN687" i="3"/>
  <c r="BA687" i="3" s="1"/>
  <c r="AP681" i="3"/>
  <c r="BC681" i="3" s="1"/>
  <c r="AO681" i="3"/>
  <c r="BB681" i="3" s="1"/>
  <c r="AN681" i="3"/>
  <c r="BA681" i="3" s="1"/>
  <c r="AP672" i="3"/>
  <c r="BC672" i="3" s="1"/>
  <c r="AO672" i="3"/>
  <c r="BB672" i="3" s="1"/>
  <c r="AN672" i="3"/>
  <c r="BA672" i="3" s="1"/>
  <c r="AP667" i="3"/>
  <c r="BC667" i="3" s="1"/>
  <c r="AO667" i="3"/>
  <c r="BB667" i="3" s="1"/>
  <c r="AN667" i="3"/>
  <c r="BA667" i="3" s="1"/>
  <c r="AP661" i="3"/>
  <c r="BC661" i="3" s="1"/>
  <c r="AO661" i="3"/>
  <c r="BB661" i="3" s="1"/>
  <c r="AN661" i="3"/>
  <c r="BA661" i="3" s="1"/>
  <c r="AP655" i="3"/>
  <c r="BC655" i="3" s="1"/>
  <c r="AO655" i="3"/>
  <c r="BB655" i="3" s="1"/>
  <c r="AN655" i="3"/>
  <c r="BA655" i="3" s="1"/>
  <c r="AP647" i="3"/>
  <c r="BC647" i="3" s="1"/>
  <c r="AO647" i="3"/>
  <c r="BB647" i="3" s="1"/>
  <c r="AN647" i="3"/>
  <c r="BA647" i="3" s="1"/>
  <c r="AP641" i="3"/>
  <c r="BC641" i="3" s="1"/>
  <c r="AO641" i="3"/>
  <c r="BB641" i="3" s="1"/>
  <c r="AN641" i="3"/>
  <c r="BA641" i="3" s="1"/>
  <c r="AP635" i="3"/>
  <c r="BC635" i="3" s="1"/>
  <c r="AO635" i="3"/>
  <c r="BB635" i="3" s="1"/>
  <c r="AN635" i="3"/>
  <c r="BA635" i="3" s="1"/>
  <c r="AP627" i="3"/>
  <c r="BC627" i="3" s="1"/>
  <c r="AO627" i="3"/>
  <c r="BB627" i="3" s="1"/>
  <c r="AN627" i="3"/>
  <c r="BA627" i="3" s="1"/>
  <c r="AP622" i="3"/>
  <c r="BC622" i="3" s="1"/>
  <c r="AO622" i="3"/>
  <c r="BB622" i="3" s="1"/>
  <c r="AN622" i="3"/>
  <c r="BA622" i="3" s="1"/>
  <c r="AP617" i="3"/>
  <c r="BC617" i="3" s="1"/>
  <c r="AO617" i="3"/>
  <c r="BB617" i="3" s="1"/>
  <c r="AN617" i="3"/>
  <c r="BA617" i="3" s="1"/>
  <c r="AP612" i="3"/>
  <c r="BC612" i="3" s="1"/>
  <c r="AO612" i="3"/>
  <c r="BB612" i="3" s="1"/>
  <c r="AN612" i="3"/>
  <c r="BA612" i="3" s="1"/>
  <c r="AP606" i="3"/>
  <c r="BC606" i="3" s="1"/>
  <c r="AO606" i="3"/>
  <c r="BB606" i="3" s="1"/>
  <c r="AN606" i="3"/>
  <c r="BA606" i="3" s="1"/>
  <c r="AP600" i="3"/>
  <c r="BC600" i="3" s="1"/>
  <c r="AO600" i="3"/>
  <c r="BB600" i="3" s="1"/>
  <c r="AN600" i="3"/>
  <c r="BA600" i="3" s="1"/>
  <c r="AP592" i="3"/>
  <c r="BC592" i="3" s="1"/>
  <c r="AO592" i="3"/>
  <c r="BB592" i="3" s="1"/>
  <c r="AN592" i="3"/>
  <c r="BA592" i="3" s="1"/>
  <c r="AP587" i="3"/>
  <c r="BC587" i="3" s="1"/>
  <c r="AO587" i="3"/>
  <c r="BB587" i="3" s="1"/>
  <c r="AN587" i="3"/>
  <c r="BA587" i="3" s="1"/>
  <c r="AP581" i="3"/>
  <c r="BC581" i="3" s="1"/>
  <c r="AO581" i="3"/>
  <c r="BB581" i="3" s="1"/>
  <c r="AN581" i="3"/>
  <c r="BA581" i="3" s="1"/>
  <c r="AP575" i="3"/>
  <c r="BC575" i="3" s="1"/>
  <c r="AO575" i="3"/>
  <c r="BB575" i="3" s="1"/>
  <c r="AN575" i="3"/>
  <c r="BA575" i="3" s="1"/>
  <c r="AO570" i="3"/>
  <c r="BB570" i="3" s="1"/>
  <c r="AP570" i="3"/>
  <c r="BC570" i="3" s="1"/>
  <c r="AN570" i="3"/>
  <c r="BA570" i="3" s="1"/>
  <c r="AP562" i="3"/>
  <c r="BC562" i="3" s="1"/>
  <c r="AO562" i="3"/>
  <c r="BB562" i="3" s="1"/>
  <c r="AN562" i="3"/>
  <c r="BA562" i="3" s="1"/>
  <c r="AP556" i="3"/>
  <c r="BC556" i="3" s="1"/>
  <c r="AO556" i="3"/>
  <c r="BB556" i="3" s="1"/>
  <c r="AN556" i="3"/>
  <c r="BA556" i="3" s="1"/>
  <c r="AP551" i="3"/>
  <c r="BC551" i="3" s="1"/>
  <c r="AO551" i="3"/>
  <c r="BB551" i="3" s="1"/>
  <c r="AN551" i="3"/>
  <c r="BA551" i="3" s="1"/>
  <c r="AP545" i="3"/>
  <c r="BC545" i="3" s="1"/>
  <c r="AO545" i="3"/>
  <c r="BB545" i="3" s="1"/>
  <c r="AN545" i="3"/>
  <c r="BA545" i="3" s="1"/>
  <c r="AP537" i="3"/>
  <c r="BC537" i="3" s="1"/>
  <c r="AO537" i="3"/>
  <c r="BB537" i="3" s="1"/>
  <c r="AN537" i="3"/>
  <c r="BA537" i="3" s="1"/>
  <c r="AP531" i="3"/>
  <c r="BC531" i="3" s="1"/>
  <c r="AO531" i="3"/>
  <c r="BB531" i="3" s="1"/>
  <c r="AN531" i="3"/>
  <c r="BA531" i="3" s="1"/>
  <c r="AP525" i="3"/>
  <c r="BC525" i="3" s="1"/>
  <c r="AO525" i="3"/>
  <c r="BB525" i="3" s="1"/>
  <c r="AN525" i="3"/>
  <c r="BA525" i="3" s="1"/>
  <c r="AP517" i="3"/>
  <c r="BC517" i="3" s="1"/>
  <c r="AO517" i="3"/>
  <c r="BB517" i="3" s="1"/>
  <c r="AN517" i="3"/>
  <c r="BA517" i="3" s="1"/>
  <c r="AP512" i="3"/>
  <c r="BC512" i="3" s="1"/>
  <c r="AO512" i="3"/>
  <c r="BB512" i="3" s="1"/>
  <c r="AN512" i="3"/>
  <c r="BA512" i="3" s="1"/>
  <c r="AP506" i="3"/>
  <c r="BC506" i="3" s="1"/>
  <c r="AO506" i="3"/>
  <c r="BB506" i="3" s="1"/>
  <c r="AN506" i="3"/>
  <c r="BA506" i="3" s="1"/>
  <c r="AP500" i="3"/>
  <c r="BC500" i="3" s="1"/>
  <c r="AO500" i="3"/>
  <c r="BB500" i="3" s="1"/>
  <c r="AN500" i="3"/>
  <c r="BA500" i="3" s="1"/>
  <c r="AP494" i="3"/>
  <c r="BC494" i="3" s="1"/>
  <c r="AO494" i="3"/>
  <c r="BB494" i="3" s="1"/>
  <c r="AN494" i="3"/>
  <c r="BA494" i="3" s="1"/>
  <c r="AP487" i="3"/>
  <c r="BC487" i="3" s="1"/>
  <c r="AO487" i="3"/>
  <c r="BB487" i="3" s="1"/>
  <c r="AN487" i="3"/>
  <c r="BA487" i="3" s="1"/>
  <c r="AP481" i="3"/>
  <c r="BC481" i="3" s="1"/>
  <c r="AO481" i="3"/>
  <c r="BB481" i="3" s="1"/>
  <c r="AN481" i="3"/>
  <c r="BA481" i="3" s="1"/>
  <c r="AP476" i="3"/>
  <c r="BC476" i="3" s="1"/>
  <c r="AO476" i="3"/>
  <c r="BB476" i="3" s="1"/>
  <c r="AN476" i="3"/>
  <c r="BA476" i="3" s="1"/>
  <c r="AP470" i="3"/>
  <c r="BC470" i="3" s="1"/>
  <c r="AO470" i="3"/>
  <c r="BB470" i="3" s="1"/>
  <c r="AN470" i="3"/>
  <c r="BA470" i="3" s="1"/>
  <c r="AP464" i="3"/>
  <c r="BC464" i="3" s="1"/>
  <c r="AO464" i="3"/>
  <c r="BB464" i="3" s="1"/>
  <c r="AN464" i="3"/>
  <c r="BA464" i="3" s="1"/>
  <c r="AP459" i="3"/>
  <c r="BC459" i="3" s="1"/>
  <c r="AO459" i="3"/>
  <c r="BB459" i="3" s="1"/>
  <c r="AN459" i="3"/>
  <c r="BA459" i="3" s="1"/>
  <c r="AP452" i="3"/>
  <c r="BC452" i="3" s="1"/>
  <c r="AO452" i="3"/>
  <c r="BB452" i="3" s="1"/>
  <c r="AN452" i="3"/>
  <c r="BA452" i="3" s="1"/>
  <c r="AP446" i="3"/>
  <c r="BC446" i="3" s="1"/>
  <c r="AO446" i="3"/>
  <c r="BB446" i="3" s="1"/>
  <c r="AN446" i="3"/>
  <c r="BA446" i="3" s="1"/>
  <c r="AP440" i="3"/>
  <c r="BC440" i="3" s="1"/>
  <c r="AO440" i="3"/>
  <c r="BB440" i="3" s="1"/>
  <c r="AN440" i="3"/>
  <c r="BA440" i="3" s="1"/>
  <c r="AP434" i="3"/>
  <c r="BC434" i="3" s="1"/>
  <c r="AO434" i="3"/>
  <c r="BB434" i="3" s="1"/>
  <c r="AN434" i="3"/>
  <c r="BA434" i="3" s="1"/>
  <c r="AP429" i="3"/>
  <c r="BC429" i="3" s="1"/>
  <c r="AO429" i="3"/>
  <c r="BB429" i="3" s="1"/>
  <c r="AN429" i="3"/>
  <c r="BA429" i="3" s="1"/>
  <c r="AP424" i="3"/>
  <c r="BC424" i="3" s="1"/>
  <c r="AO424" i="3"/>
  <c r="BB424" i="3" s="1"/>
  <c r="AN424" i="3"/>
  <c r="BA424" i="3" s="1"/>
  <c r="AP417" i="3"/>
  <c r="BC417" i="3" s="1"/>
  <c r="AO417" i="3"/>
  <c r="BB417" i="3" s="1"/>
  <c r="AN417" i="3"/>
  <c r="BA417" i="3" s="1"/>
  <c r="AP412" i="3"/>
  <c r="BC412" i="3" s="1"/>
  <c r="AO412" i="3"/>
  <c r="BB412" i="3" s="1"/>
  <c r="AN412" i="3"/>
  <c r="BA412" i="3" s="1"/>
  <c r="AP406" i="3"/>
  <c r="BC406" i="3" s="1"/>
  <c r="AO406" i="3"/>
  <c r="BB406" i="3" s="1"/>
  <c r="AN406" i="3"/>
  <c r="BA406" i="3" s="1"/>
  <c r="AP400" i="3"/>
  <c r="BC400" i="3" s="1"/>
  <c r="AO400" i="3"/>
  <c r="BB400" i="3" s="1"/>
  <c r="AN400" i="3"/>
  <c r="BA400" i="3" s="1"/>
  <c r="AO392" i="3"/>
  <c r="BB392" i="3" s="1"/>
  <c r="AP392" i="3"/>
  <c r="BC392" i="3" s="1"/>
  <c r="AN392" i="3"/>
  <c r="BA392" i="3" s="1"/>
  <c r="AP386" i="3"/>
  <c r="BC386" i="3" s="1"/>
  <c r="AO386" i="3"/>
  <c r="BB386" i="3" s="1"/>
  <c r="AN386" i="3"/>
  <c r="BA386" i="3" s="1"/>
  <c r="AP381" i="3"/>
  <c r="BC381" i="3" s="1"/>
  <c r="AO381" i="3"/>
  <c r="BB381" i="3" s="1"/>
  <c r="AN381" i="3"/>
  <c r="BA381" i="3" s="1"/>
  <c r="AP376" i="3"/>
  <c r="BC376" i="3" s="1"/>
  <c r="AO376" i="3"/>
  <c r="BB376" i="3" s="1"/>
  <c r="AN376" i="3"/>
  <c r="BA376" i="3" s="1"/>
  <c r="AP371" i="3"/>
  <c r="BC371" i="3" s="1"/>
  <c r="AO371" i="3"/>
  <c r="BB371" i="3" s="1"/>
  <c r="AN371" i="3"/>
  <c r="BA371" i="3" s="1"/>
  <c r="AP366" i="3"/>
  <c r="BC366" i="3" s="1"/>
  <c r="AO366" i="3"/>
  <c r="BB366" i="3" s="1"/>
  <c r="AN366" i="3"/>
  <c r="BA366" i="3" s="1"/>
  <c r="AP360" i="3"/>
  <c r="BC360" i="3" s="1"/>
  <c r="AO360" i="3"/>
  <c r="BB360" i="3" s="1"/>
  <c r="AN360" i="3"/>
  <c r="BA360" i="3" s="1"/>
  <c r="AP354" i="3"/>
  <c r="BC354" i="3" s="1"/>
  <c r="AO354" i="3"/>
  <c r="BB354" i="3" s="1"/>
  <c r="AN354" i="3"/>
  <c r="BA354" i="3" s="1"/>
  <c r="AO347" i="3"/>
  <c r="BB347" i="3" s="1"/>
  <c r="AP347" i="3"/>
  <c r="BC347" i="3" s="1"/>
  <c r="AN347" i="3"/>
  <c r="BA347" i="3" s="1"/>
  <c r="AP341" i="3"/>
  <c r="BC341" i="3" s="1"/>
  <c r="AO341" i="3"/>
  <c r="BB341" i="3" s="1"/>
  <c r="AN341" i="3"/>
  <c r="BA341" i="3" s="1"/>
  <c r="AP336" i="3"/>
  <c r="BC336" i="3" s="1"/>
  <c r="AO336" i="3"/>
  <c r="BB336" i="3" s="1"/>
  <c r="AN336" i="3"/>
  <c r="BA336" i="3" s="1"/>
  <c r="AP331" i="3"/>
  <c r="BC331" i="3" s="1"/>
  <c r="AO331" i="3"/>
  <c r="BB331" i="3" s="1"/>
  <c r="AN331" i="3"/>
  <c r="BA331" i="3" s="1"/>
  <c r="AP326" i="3"/>
  <c r="BC326" i="3" s="1"/>
  <c r="AO326" i="3"/>
  <c r="BB326" i="3" s="1"/>
  <c r="AN326" i="3"/>
  <c r="BA326" i="3" s="1"/>
  <c r="AP321" i="3"/>
  <c r="BC321" i="3" s="1"/>
  <c r="AO321" i="3"/>
  <c r="BB321" i="3" s="1"/>
  <c r="AN321" i="3"/>
  <c r="BA321" i="3" s="1"/>
  <c r="AP316" i="3"/>
  <c r="BC316" i="3" s="1"/>
  <c r="AO316" i="3"/>
  <c r="BB316" i="3" s="1"/>
  <c r="AN316" i="3"/>
  <c r="BA316" i="3" s="1"/>
  <c r="AP310" i="3"/>
  <c r="BC310" i="3" s="1"/>
  <c r="AO310" i="3"/>
  <c r="BB310" i="3" s="1"/>
  <c r="AN310" i="3"/>
  <c r="BA310" i="3" s="1"/>
  <c r="AP302" i="3"/>
  <c r="BC302" i="3" s="1"/>
  <c r="AO302" i="3"/>
  <c r="BB302" i="3" s="1"/>
  <c r="AN302" i="3"/>
  <c r="BA302" i="3" s="1"/>
  <c r="AP297" i="3"/>
  <c r="BC297" i="3" s="1"/>
  <c r="AO297" i="3"/>
  <c r="BB297" i="3" s="1"/>
  <c r="AN297" i="3"/>
  <c r="BA297" i="3" s="1"/>
  <c r="AP292" i="3"/>
  <c r="BC292" i="3" s="1"/>
  <c r="AO292" i="3"/>
  <c r="BB292" i="3" s="1"/>
  <c r="AN292" i="3"/>
  <c r="BA292" i="3" s="1"/>
  <c r="AP286" i="3"/>
  <c r="BC286" i="3" s="1"/>
  <c r="AO286" i="3"/>
  <c r="BB286" i="3" s="1"/>
  <c r="AN286" i="3"/>
  <c r="BA286" i="3" s="1"/>
  <c r="AP281" i="3"/>
  <c r="BC281" i="3" s="1"/>
  <c r="AO281" i="3"/>
  <c r="BB281" i="3" s="1"/>
  <c r="AN281" i="3"/>
  <c r="BA281" i="3" s="1"/>
  <c r="AP274" i="3"/>
  <c r="BC274" i="3" s="1"/>
  <c r="AO274" i="3"/>
  <c r="BB274" i="3" s="1"/>
  <c r="AN274" i="3"/>
  <c r="BA274" i="3" s="1"/>
  <c r="AP267" i="3"/>
  <c r="BC267" i="3" s="1"/>
  <c r="AO267" i="3"/>
  <c r="BB267" i="3" s="1"/>
  <c r="AN267" i="3"/>
  <c r="BA267" i="3" s="1"/>
  <c r="AP262" i="3"/>
  <c r="BC262" i="3" s="1"/>
  <c r="AO262" i="3"/>
  <c r="BB262" i="3" s="1"/>
  <c r="AN262" i="3"/>
  <c r="BA262" i="3" s="1"/>
  <c r="AP255" i="3"/>
  <c r="BC255" i="3" s="1"/>
  <c r="AO255" i="3"/>
  <c r="BB255" i="3" s="1"/>
  <c r="AN255" i="3"/>
  <c r="BA255" i="3" s="1"/>
  <c r="AP250" i="3"/>
  <c r="BC250" i="3" s="1"/>
  <c r="AO250" i="3"/>
  <c r="BB250" i="3" s="1"/>
  <c r="AN250" i="3"/>
  <c r="BA250" i="3" s="1"/>
  <c r="AP244" i="3"/>
  <c r="BC244" i="3" s="1"/>
  <c r="AO244" i="3"/>
  <c r="BB244" i="3" s="1"/>
  <c r="AN244" i="3"/>
  <c r="BA244" i="3" s="1"/>
  <c r="AP237" i="3"/>
  <c r="BC237" i="3" s="1"/>
  <c r="AO237" i="3"/>
  <c r="BB237" i="3" s="1"/>
  <c r="AN237" i="3"/>
  <c r="BA237" i="3" s="1"/>
  <c r="AP231" i="3"/>
  <c r="BC231" i="3" s="1"/>
  <c r="AO231" i="3"/>
  <c r="BB231" i="3" s="1"/>
  <c r="AN231" i="3"/>
  <c r="BA231" i="3" s="1"/>
  <c r="AP225" i="3"/>
  <c r="BC225" i="3" s="1"/>
  <c r="AO225" i="3"/>
  <c r="BB225" i="3" s="1"/>
  <c r="AN225" i="3"/>
  <c r="BA225" i="3" s="1"/>
  <c r="AP217" i="3"/>
  <c r="BC217" i="3" s="1"/>
  <c r="AO217" i="3"/>
  <c r="BB217" i="3" s="1"/>
  <c r="AN217" i="3"/>
  <c r="BA217" i="3" s="1"/>
  <c r="AP211" i="3"/>
  <c r="BC211" i="3" s="1"/>
  <c r="AO211" i="3"/>
  <c r="BB211" i="3" s="1"/>
  <c r="AN211" i="3"/>
  <c r="BA211" i="3" s="1"/>
  <c r="AP205" i="3"/>
  <c r="BC205" i="3" s="1"/>
  <c r="AO205" i="3"/>
  <c r="BB205" i="3" s="1"/>
  <c r="AN205" i="3"/>
  <c r="BA205" i="3" s="1"/>
  <c r="AP197" i="3"/>
  <c r="BC197" i="3" s="1"/>
  <c r="AO197" i="3"/>
  <c r="BB197" i="3" s="1"/>
  <c r="AN197" i="3"/>
  <c r="BA197" i="3" s="1"/>
  <c r="AP191" i="3"/>
  <c r="BC191" i="3" s="1"/>
  <c r="AO191" i="3"/>
  <c r="BB191" i="3" s="1"/>
  <c r="AN191" i="3"/>
  <c r="BA191" i="3" s="1"/>
  <c r="AP185" i="3"/>
  <c r="BC185" i="3" s="1"/>
  <c r="AO185" i="3"/>
  <c r="BB185" i="3" s="1"/>
  <c r="AN185" i="3"/>
  <c r="BA185" i="3" s="1"/>
  <c r="AP177" i="3"/>
  <c r="BC177" i="3" s="1"/>
  <c r="AO177" i="3"/>
  <c r="BB177" i="3" s="1"/>
  <c r="AN177" i="3"/>
  <c r="BA177" i="3" s="1"/>
  <c r="AP171" i="3"/>
  <c r="BC171" i="3" s="1"/>
  <c r="AO171" i="3"/>
  <c r="BB171" i="3" s="1"/>
  <c r="AN171" i="3"/>
  <c r="BA171" i="3" s="1"/>
  <c r="AP165" i="3"/>
  <c r="BC165" i="3" s="1"/>
  <c r="AO165" i="3"/>
  <c r="BB165" i="3" s="1"/>
  <c r="AN165" i="3"/>
  <c r="BA165" i="3" s="1"/>
  <c r="AP157" i="3"/>
  <c r="BC157" i="3" s="1"/>
  <c r="AO157" i="3"/>
  <c r="BB157" i="3" s="1"/>
  <c r="AN157" i="3"/>
  <c r="BA157" i="3" s="1"/>
  <c r="AP152" i="3"/>
  <c r="BC152" i="3" s="1"/>
  <c r="AO152" i="3"/>
  <c r="BB152" i="3" s="1"/>
  <c r="AN152" i="3"/>
  <c r="BA152" i="3" s="1"/>
  <c r="AP146" i="3"/>
  <c r="BC146" i="3" s="1"/>
  <c r="AO146" i="3"/>
  <c r="BB146" i="3" s="1"/>
  <c r="AN146" i="3"/>
  <c r="BA146" i="3" s="1"/>
  <c r="AP140" i="3"/>
  <c r="BC140" i="3" s="1"/>
  <c r="AN140" i="3"/>
  <c r="BA140" i="3" s="1"/>
  <c r="AO140" i="3"/>
  <c r="BB140" i="3" s="1"/>
  <c r="AP135" i="3"/>
  <c r="BC135" i="3" s="1"/>
  <c r="AN135" i="3"/>
  <c r="BA135" i="3" s="1"/>
  <c r="AO135" i="3"/>
  <c r="BB135" i="3" s="1"/>
  <c r="AP127" i="3"/>
  <c r="BC127" i="3" s="1"/>
  <c r="AO127" i="3"/>
  <c r="BB127" i="3" s="1"/>
  <c r="AN127" i="3"/>
  <c r="BA127" i="3" s="1"/>
  <c r="AP121" i="3"/>
  <c r="BC121" i="3" s="1"/>
  <c r="AO121" i="3"/>
  <c r="BB121" i="3" s="1"/>
  <c r="AN121" i="3"/>
  <c r="BA121" i="3" s="1"/>
  <c r="AP115" i="3"/>
  <c r="BC115" i="3" s="1"/>
  <c r="AO115" i="3"/>
  <c r="BB115" i="3" s="1"/>
  <c r="AN115" i="3"/>
  <c r="BA115" i="3" s="1"/>
  <c r="AP107" i="3"/>
  <c r="BC107" i="3" s="1"/>
  <c r="AO107" i="3"/>
  <c r="BB107" i="3" s="1"/>
  <c r="AN107" i="3"/>
  <c r="BA107" i="3" s="1"/>
  <c r="AP101" i="3"/>
  <c r="BC101" i="3" s="1"/>
  <c r="AO101" i="3"/>
  <c r="BB101" i="3" s="1"/>
  <c r="AN101" i="3"/>
  <c r="BA101" i="3" s="1"/>
  <c r="AP95" i="3"/>
  <c r="BC95" i="3" s="1"/>
  <c r="AO95" i="3"/>
  <c r="BB95" i="3" s="1"/>
  <c r="AN95" i="3"/>
  <c r="BA95" i="3" s="1"/>
  <c r="AP89" i="3"/>
  <c r="BC89" i="3" s="1"/>
  <c r="AO89" i="3"/>
  <c r="BB89" i="3" s="1"/>
  <c r="AN89" i="3"/>
  <c r="BA89" i="3" s="1"/>
  <c r="AP82" i="3"/>
  <c r="BC82" i="3" s="1"/>
  <c r="AO82" i="3"/>
  <c r="BB82" i="3" s="1"/>
  <c r="AN82" i="3"/>
  <c r="BA82" i="3" s="1"/>
  <c r="AP76" i="3"/>
  <c r="BC76" i="3" s="1"/>
  <c r="AO76" i="3"/>
  <c r="BB76" i="3" s="1"/>
  <c r="AN76" i="3"/>
  <c r="BA76" i="3" s="1"/>
  <c r="AP71" i="3"/>
  <c r="BC71" i="3" s="1"/>
  <c r="AO71" i="3"/>
  <c r="BB71" i="3" s="1"/>
  <c r="AN71" i="3"/>
  <c r="BA71" i="3" s="1"/>
  <c r="AP66" i="3"/>
  <c r="BC66" i="3" s="1"/>
  <c r="AO66" i="3"/>
  <c r="BB66" i="3" s="1"/>
  <c r="AN66" i="3"/>
  <c r="BA66" i="3" s="1"/>
  <c r="AP60" i="3"/>
  <c r="BC60" i="3" s="1"/>
  <c r="AO60" i="3"/>
  <c r="BB60" i="3" s="1"/>
  <c r="AN60" i="3"/>
  <c r="BA60" i="3" s="1"/>
  <c r="AP55" i="3"/>
  <c r="BC55" i="3" s="1"/>
  <c r="AO55" i="3"/>
  <c r="BB55" i="3" s="1"/>
  <c r="AN55" i="3"/>
  <c r="BA55" i="3" s="1"/>
  <c r="AP47" i="3"/>
  <c r="BC47" i="3" s="1"/>
  <c r="AO47" i="3"/>
  <c r="BB47" i="3" s="1"/>
  <c r="AN47" i="3"/>
  <c r="BA47" i="3" s="1"/>
  <c r="AP41" i="3"/>
  <c r="BC41" i="3" s="1"/>
  <c r="AO41" i="3"/>
  <c r="BB41" i="3" s="1"/>
  <c r="AN41" i="3"/>
  <c r="BA41" i="3" s="1"/>
  <c r="AP36" i="3"/>
  <c r="BC36" i="3" s="1"/>
  <c r="AO36" i="3"/>
  <c r="BB36" i="3" s="1"/>
  <c r="AN36" i="3"/>
  <c r="BA36" i="3" s="1"/>
  <c r="AP30" i="3"/>
  <c r="BC30" i="3" s="1"/>
  <c r="AO30" i="3"/>
  <c r="BB30" i="3" s="1"/>
  <c r="AN30" i="3"/>
  <c r="BA30" i="3" s="1"/>
  <c r="AP22" i="3"/>
  <c r="BC22" i="3" s="1"/>
  <c r="AO22" i="3"/>
  <c r="BB22" i="3" s="1"/>
  <c r="AN22" i="3"/>
  <c r="BA22" i="3" s="1"/>
  <c r="AP17" i="3"/>
  <c r="BC17" i="3" s="1"/>
  <c r="AO17" i="3"/>
  <c r="BB17" i="3" s="1"/>
  <c r="AN17" i="3"/>
  <c r="BA17" i="3" s="1"/>
  <c r="AP7" i="3"/>
  <c r="BC7" i="3" s="1"/>
  <c r="AO7" i="3"/>
  <c r="BB7" i="3" s="1"/>
  <c r="AN7" i="3"/>
  <c r="BA7" i="3" s="1"/>
  <c r="AP2052" i="3"/>
  <c r="BC2052" i="3" s="1"/>
  <c r="AO2052" i="3"/>
  <c r="BB2052" i="3" s="1"/>
  <c r="AN2052" i="3"/>
  <c r="BA2052" i="3" s="1"/>
  <c r="AP2047" i="3"/>
  <c r="BC2047" i="3" s="1"/>
  <c r="AO2047" i="3"/>
  <c r="BB2047" i="3" s="1"/>
  <c r="AN2047" i="3"/>
  <c r="BA2047" i="3" s="1"/>
  <c r="AP2042" i="3"/>
  <c r="BC2042" i="3" s="1"/>
  <c r="AO2042" i="3"/>
  <c r="BB2042" i="3" s="1"/>
  <c r="AN2042" i="3"/>
  <c r="BA2042" i="3" s="1"/>
  <c r="AP2036" i="3"/>
  <c r="BC2036" i="3" s="1"/>
  <c r="AO2036" i="3"/>
  <c r="BB2036" i="3" s="1"/>
  <c r="AN2036" i="3"/>
  <c r="BA2036" i="3" s="1"/>
  <c r="AP2031" i="3"/>
  <c r="BC2031" i="3" s="1"/>
  <c r="AO2031" i="3"/>
  <c r="BB2031" i="3" s="1"/>
  <c r="AN2031" i="3"/>
  <c r="BA2031" i="3" s="1"/>
  <c r="AO2025" i="3"/>
  <c r="BB2025" i="3" s="1"/>
  <c r="AP2025" i="3"/>
  <c r="BC2025" i="3" s="1"/>
  <c r="AN2025" i="3"/>
  <c r="BA2025" i="3" s="1"/>
  <c r="AP2020" i="3"/>
  <c r="BC2020" i="3" s="1"/>
  <c r="AO2020" i="3"/>
  <c r="BB2020" i="3" s="1"/>
  <c r="AN2020" i="3"/>
  <c r="BA2020" i="3" s="1"/>
  <c r="AP2012" i="3"/>
  <c r="BC2012" i="3" s="1"/>
  <c r="AO2012" i="3"/>
  <c r="BB2012" i="3" s="1"/>
  <c r="AN2012" i="3"/>
  <c r="BA2012" i="3" s="1"/>
  <c r="AP2006" i="3"/>
  <c r="BC2006" i="3" s="1"/>
  <c r="AO2006" i="3"/>
  <c r="BB2006" i="3" s="1"/>
  <c r="AN2006" i="3"/>
  <c r="BA2006" i="3" s="1"/>
  <c r="AP2001" i="3"/>
  <c r="BC2001" i="3" s="1"/>
  <c r="AO2001" i="3"/>
  <c r="BB2001" i="3" s="1"/>
  <c r="AN2001" i="3"/>
  <c r="BA2001" i="3" s="1"/>
  <c r="AP1995" i="3"/>
  <c r="BC1995" i="3" s="1"/>
  <c r="AO1995" i="3"/>
  <c r="BB1995" i="3" s="1"/>
  <c r="AN1995" i="3"/>
  <c r="BA1995" i="3" s="1"/>
  <c r="AP1989" i="3"/>
  <c r="BC1989" i="3" s="1"/>
  <c r="AO1989" i="3"/>
  <c r="BB1989" i="3" s="1"/>
  <c r="AN1989" i="3"/>
  <c r="BA1989" i="3" s="1"/>
  <c r="AP1984" i="3"/>
  <c r="BC1984" i="3" s="1"/>
  <c r="AO1984" i="3"/>
  <c r="BB1984" i="3" s="1"/>
  <c r="AN1984" i="3"/>
  <c r="BA1984" i="3" s="1"/>
  <c r="AP1979" i="3"/>
  <c r="BC1979" i="3" s="1"/>
  <c r="AO1979" i="3"/>
  <c r="BB1979" i="3" s="1"/>
  <c r="AN1979" i="3"/>
  <c r="BA1979" i="3" s="1"/>
  <c r="AP1974" i="3"/>
  <c r="BC1974" i="3" s="1"/>
  <c r="AO1974" i="3"/>
  <c r="BB1974" i="3" s="1"/>
  <c r="AN1974" i="3"/>
  <c r="BA1974" i="3" s="1"/>
  <c r="AP1969" i="3"/>
  <c r="BC1969" i="3" s="1"/>
  <c r="AO1969" i="3"/>
  <c r="BB1969" i="3" s="1"/>
  <c r="AN1969" i="3"/>
  <c r="BA1969" i="3" s="1"/>
  <c r="AP1964" i="3"/>
  <c r="BC1964" i="3" s="1"/>
  <c r="AO1964" i="3"/>
  <c r="BB1964" i="3" s="1"/>
  <c r="AN1964" i="3"/>
  <c r="BA1964" i="3" s="1"/>
  <c r="AP1959" i="3"/>
  <c r="BC1959" i="3" s="1"/>
  <c r="AO1959" i="3"/>
  <c r="BB1959" i="3" s="1"/>
  <c r="AN1959" i="3"/>
  <c r="BA1959" i="3" s="1"/>
  <c r="AP1954" i="3"/>
  <c r="BC1954" i="3" s="1"/>
  <c r="AO1954" i="3"/>
  <c r="BB1954" i="3" s="1"/>
  <c r="AN1954" i="3"/>
  <c r="BA1954" i="3" s="1"/>
  <c r="AP1947" i="3"/>
  <c r="BC1947" i="3" s="1"/>
  <c r="AO1947" i="3"/>
  <c r="BB1947" i="3" s="1"/>
  <c r="AN1947" i="3"/>
  <c r="BA1947" i="3" s="1"/>
  <c r="AP1941" i="3"/>
  <c r="BC1941" i="3" s="1"/>
  <c r="AO1941" i="3"/>
  <c r="BB1941" i="3" s="1"/>
  <c r="AN1941" i="3"/>
  <c r="BA1941" i="3" s="1"/>
  <c r="AP1936" i="3"/>
  <c r="BC1936" i="3" s="1"/>
  <c r="AN1936" i="3"/>
  <c r="BA1936" i="3" s="1"/>
  <c r="AO1936" i="3"/>
  <c r="BB1936" i="3" s="1"/>
  <c r="AP1931" i="3"/>
  <c r="BC1931" i="3" s="1"/>
  <c r="AO1931" i="3"/>
  <c r="BB1931" i="3" s="1"/>
  <c r="AN1931" i="3"/>
  <c r="BA1931" i="3" s="1"/>
  <c r="AP1926" i="3"/>
  <c r="BC1926" i="3" s="1"/>
  <c r="AO1926" i="3"/>
  <c r="BB1926" i="3" s="1"/>
  <c r="AN1926" i="3"/>
  <c r="BA1926" i="3" s="1"/>
  <c r="AP1921" i="3"/>
  <c r="BC1921" i="3" s="1"/>
  <c r="AO1921" i="3"/>
  <c r="BB1921" i="3" s="1"/>
  <c r="AN1921" i="3"/>
  <c r="BA1921" i="3" s="1"/>
  <c r="AP1916" i="3"/>
  <c r="BC1916" i="3" s="1"/>
  <c r="AO1916" i="3"/>
  <c r="BB1916" i="3" s="1"/>
  <c r="AN1916" i="3"/>
  <c r="BA1916" i="3" s="1"/>
  <c r="AP1911" i="3"/>
  <c r="BC1911" i="3" s="1"/>
  <c r="AO1911" i="3"/>
  <c r="BB1911" i="3" s="1"/>
  <c r="AN1911" i="3"/>
  <c r="BA1911" i="3" s="1"/>
  <c r="AP1905" i="3"/>
  <c r="BC1905" i="3" s="1"/>
  <c r="AO1905" i="3"/>
  <c r="BB1905" i="3" s="1"/>
  <c r="AN1905" i="3"/>
  <c r="BA1905" i="3" s="1"/>
  <c r="AP1900" i="3"/>
  <c r="BC1900" i="3" s="1"/>
  <c r="AO1900" i="3"/>
  <c r="BB1900" i="3" s="1"/>
  <c r="AN1900" i="3"/>
  <c r="BA1900" i="3" s="1"/>
  <c r="AP1892" i="3"/>
  <c r="BC1892" i="3" s="1"/>
  <c r="AN1892" i="3"/>
  <c r="BA1892" i="3" s="1"/>
  <c r="AO1892" i="3"/>
  <c r="BB1892" i="3" s="1"/>
  <c r="AO1886" i="3"/>
  <c r="BB1886" i="3" s="1"/>
  <c r="AP1886" i="3"/>
  <c r="BC1886" i="3" s="1"/>
  <c r="AN1886" i="3"/>
  <c r="BA1886" i="3" s="1"/>
  <c r="AP1880" i="3"/>
  <c r="BC1880" i="3" s="1"/>
  <c r="AO1880" i="3"/>
  <c r="BB1880" i="3" s="1"/>
  <c r="AN1880" i="3"/>
  <c r="BA1880" i="3" s="1"/>
  <c r="AP1874" i="3"/>
  <c r="BC1874" i="3" s="1"/>
  <c r="AO1874" i="3"/>
  <c r="BB1874" i="3" s="1"/>
  <c r="AN1874" i="3"/>
  <c r="BA1874" i="3" s="1"/>
  <c r="AP1867" i="3"/>
  <c r="BC1867" i="3" s="1"/>
  <c r="AO1867" i="3"/>
  <c r="BB1867" i="3" s="1"/>
  <c r="AN1867" i="3"/>
  <c r="BA1867" i="3" s="1"/>
  <c r="AP1862" i="3"/>
  <c r="BC1862" i="3" s="1"/>
  <c r="AO1862" i="3"/>
  <c r="BB1862" i="3" s="1"/>
  <c r="AN1862" i="3"/>
  <c r="BA1862" i="3" s="1"/>
  <c r="AP1857" i="3"/>
  <c r="BC1857" i="3" s="1"/>
  <c r="AO1857" i="3"/>
  <c r="BB1857" i="3" s="1"/>
  <c r="AN1857" i="3"/>
  <c r="BA1857" i="3" s="1"/>
  <c r="AP1851" i="3"/>
  <c r="BC1851" i="3" s="1"/>
  <c r="AO1851" i="3"/>
  <c r="BB1851" i="3" s="1"/>
  <c r="AN1851" i="3"/>
  <c r="BA1851" i="3" s="1"/>
  <c r="AP1845" i="3"/>
  <c r="BC1845" i="3" s="1"/>
  <c r="AO1845" i="3"/>
  <c r="BB1845" i="3" s="1"/>
  <c r="AN1845" i="3"/>
  <c r="BA1845" i="3" s="1"/>
  <c r="AP1839" i="3"/>
  <c r="BC1839" i="3" s="1"/>
  <c r="AO1839" i="3"/>
  <c r="BB1839" i="3" s="1"/>
  <c r="AN1839" i="3"/>
  <c r="BA1839" i="3" s="1"/>
  <c r="AP1834" i="3"/>
  <c r="BC1834" i="3" s="1"/>
  <c r="AO1834" i="3"/>
  <c r="BB1834" i="3" s="1"/>
  <c r="AN1834" i="3"/>
  <c r="BA1834" i="3" s="1"/>
  <c r="AP1829" i="3"/>
  <c r="BC1829" i="3" s="1"/>
  <c r="AO1829" i="3"/>
  <c r="BB1829" i="3" s="1"/>
  <c r="AN1829" i="3"/>
  <c r="BA1829" i="3" s="1"/>
  <c r="AO1822" i="3"/>
  <c r="BB1822" i="3" s="1"/>
  <c r="AP1822" i="3"/>
  <c r="BC1822" i="3" s="1"/>
  <c r="AN1822" i="3"/>
  <c r="BA1822" i="3" s="1"/>
  <c r="AP1816" i="3"/>
  <c r="BC1816" i="3" s="1"/>
  <c r="AO1816" i="3"/>
  <c r="BB1816" i="3" s="1"/>
  <c r="AN1816" i="3"/>
  <c r="BA1816" i="3" s="1"/>
  <c r="AP1810" i="3"/>
  <c r="BC1810" i="3" s="1"/>
  <c r="AO1810" i="3"/>
  <c r="BB1810" i="3" s="1"/>
  <c r="AN1810" i="3"/>
  <c r="BA1810" i="3" s="1"/>
  <c r="AP1805" i="3"/>
  <c r="BC1805" i="3" s="1"/>
  <c r="AO1805" i="3"/>
  <c r="BB1805" i="3" s="1"/>
  <c r="AN1805" i="3"/>
  <c r="BA1805" i="3" s="1"/>
  <c r="AP1799" i="3"/>
  <c r="BC1799" i="3" s="1"/>
  <c r="AO1799" i="3"/>
  <c r="BB1799" i="3" s="1"/>
  <c r="AN1799" i="3"/>
  <c r="BA1799" i="3" s="1"/>
  <c r="AP1792" i="3"/>
  <c r="BC1792" i="3" s="1"/>
  <c r="AO1792" i="3"/>
  <c r="BB1792" i="3" s="1"/>
  <c r="AN1792" i="3"/>
  <c r="BA1792" i="3" s="1"/>
  <c r="AP1786" i="3"/>
  <c r="BC1786" i="3" s="1"/>
  <c r="AO1786" i="3"/>
  <c r="BB1786" i="3" s="1"/>
  <c r="AN1786" i="3"/>
  <c r="BA1786" i="3" s="1"/>
  <c r="AP1781" i="3"/>
  <c r="BC1781" i="3" s="1"/>
  <c r="AO1781" i="3"/>
  <c r="BB1781" i="3" s="1"/>
  <c r="AN1781" i="3"/>
  <c r="BA1781" i="3" s="1"/>
  <c r="AP1776" i="3"/>
  <c r="BC1776" i="3" s="1"/>
  <c r="AO1776" i="3"/>
  <c r="BB1776" i="3" s="1"/>
  <c r="AN1776" i="3"/>
  <c r="BA1776" i="3" s="1"/>
  <c r="AP1770" i="3"/>
  <c r="BC1770" i="3" s="1"/>
  <c r="AO1770" i="3"/>
  <c r="BB1770" i="3" s="1"/>
  <c r="AN1770" i="3"/>
  <c r="BA1770" i="3" s="1"/>
  <c r="AP1764" i="3"/>
  <c r="BC1764" i="3" s="1"/>
  <c r="AO1764" i="3"/>
  <c r="BB1764" i="3" s="1"/>
  <c r="AN1764" i="3"/>
  <c r="BA1764" i="3" s="1"/>
  <c r="AP1759" i="3"/>
  <c r="BC1759" i="3" s="1"/>
  <c r="AO1759" i="3"/>
  <c r="BB1759" i="3" s="1"/>
  <c r="AN1759" i="3"/>
  <c r="BA1759" i="3" s="1"/>
  <c r="AP1752" i="3"/>
  <c r="BC1752" i="3" s="1"/>
  <c r="AO1752" i="3"/>
  <c r="BB1752" i="3" s="1"/>
  <c r="AN1752" i="3"/>
  <c r="BA1752" i="3" s="1"/>
  <c r="AP1746" i="3"/>
  <c r="BC1746" i="3" s="1"/>
  <c r="AO1746" i="3"/>
  <c r="BB1746" i="3" s="1"/>
  <c r="AN1746" i="3"/>
  <c r="BA1746" i="3" s="1"/>
  <c r="AP1741" i="3"/>
  <c r="BC1741" i="3" s="1"/>
  <c r="AO1741" i="3"/>
  <c r="BB1741" i="3" s="1"/>
  <c r="AN1741" i="3"/>
  <c r="BA1741" i="3" s="1"/>
  <c r="AP1736" i="3"/>
  <c r="BC1736" i="3" s="1"/>
  <c r="AO1736" i="3"/>
  <c r="BB1736" i="3" s="1"/>
  <c r="AN1736" i="3"/>
  <c r="BA1736" i="3" s="1"/>
  <c r="AP1731" i="3"/>
  <c r="BC1731" i="3" s="1"/>
  <c r="AO1731" i="3"/>
  <c r="BB1731" i="3" s="1"/>
  <c r="AN1731" i="3"/>
  <c r="BA1731" i="3" s="1"/>
  <c r="AO1726" i="3"/>
  <c r="BB1726" i="3" s="1"/>
  <c r="AP1726" i="3"/>
  <c r="BC1726" i="3" s="1"/>
  <c r="AN1726" i="3"/>
  <c r="BA1726" i="3" s="1"/>
  <c r="AP1720" i="3"/>
  <c r="BC1720" i="3" s="1"/>
  <c r="AO1720" i="3"/>
  <c r="BB1720" i="3" s="1"/>
  <c r="AN1720" i="3"/>
  <c r="BA1720" i="3" s="1"/>
  <c r="AP1714" i="3"/>
  <c r="BC1714" i="3" s="1"/>
  <c r="AO1714" i="3"/>
  <c r="BB1714" i="3" s="1"/>
  <c r="AN1714" i="3"/>
  <c r="BA1714" i="3" s="1"/>
  <c r="AP1707" i="3"/>
  <c r="BC1707" i="3" s="1"/>
  <c r="AO1707" i="3"/>
  <c r="BB1707" i="3" s="1"/>
  <c r="AN1707" i="3"/>
  <c r="BA1707" i="3" s="1"/>
  <c r="AP1700" i="3"/>
  <c r="BC1700" i="3" s="1"/>
  <c r="AO1700" i="3"/>
  <c r="BB1700" i="3" s="1"/>
  <c r="AN1700" i="3"/>
  <c r="BA1700" i="3" s="1"/>
  <c r="AO1694" i="3"/>
  <c r="BB1694" i="3" s="1"/>
  <c r="AP1694" i="3"/>
  <c r="BC1694" i="3" s="1"/>
  <c r="AN1694" i="3"/>
  <c r="BA1694" i="3" s="1"/>
  <c r="AO1689" i="3"/>
  <c r="BB1689" i="3" s="1"/>
  <c r="AP1689" i="3"/>
  <c r="BC1689" i="3" s="1"/>
  <c r="AN1689" i="3"/>
  <c r="BA1689" i="3" s="1"/>
  <c r="AP1682" i="3"/>
  <c r="BC1682" i="3" s="1"/>
  <c r="AO1682" i="3"/>
  <c r="BB1682" i="3" s="1"/>
  <c r="AN1682" i="3"/>
  <c r="BA1682" i="3" s="1"/>
  <c r="AP1675" i="3"/>
  <c r="BC1675" i="3" s="1"/>
  <c r="AO1675" i="3"/>
  <c r="BB1675" i="3" s="1"/>
  <c r="AN1675" i="3"/>
  <c r="BA1675" i="3" s="1"/>
  <c r="AP1670" i="3"/>
  <c r="BC1670" i="3" s="1"/>
  <c r="AO1670" i="3"/>
  <c r="BB1670" i="3" s="1"/>
  <c r="AN1670" i="3"/>
  <c r="BA1670" i="3" s="1"/>
  <c r="AP1664" i="3"/>
  <c r="BC1664" i="3" s="1"/>
  <c r="AO1664" i="3"/>
  <c r="BB1664" i="3" s="1"/>
  <c r="AN1664" i="3"/>
  <c r="BA1664" i="3" s="1"/>
  <c r="AP1659" i="3"/>
  <c r="BC1659" i="3" s="1"/>
  <c r="AO1659" i="3"/>
  <c r="BB1659" i="3" s="1"/>
  <c r="AN1659" i="3"/>
  <c r="BA1659" i="3" s="1"/>
  <c r="AP1654" i="3"/>
  <c r="BC1654" i="3" s="1"/>
  <c r="AO1654" i="3"/>
  <c r="BB1654" i="3" s="1"/>
  <c r="AN1654" i="3"/>
  <c r="BA1654" i="3" s="1"/>
  <c r="AP1647" i="3"/>
  <c r="BC1647" i="3" s="1"/>
  <c r="AO1647" i="3"/>
  <c r="BB1647" i="3" s="1"/>
  <c r="AN1647" i="3"/>
  <c r="BA1647" i="3" s="1"/>
  <c r="AP1642" i="3"/>
  <c r="BC1642" i="3" s="1"/>
  <c r="AO1642" i="3"/>
  <c r="BB1642" i="3" s="1"/>
  <c r="AN1642" i="3"/>
  <c r="BA1642" i="3" s="1"/>
  <c r="AP1636" i="3"/>
  <c r="BC1636" i="3" s="1"/>
  <c r="AO1636" i="3"/>
  <c r="BB1636" i="3" s="1"/>
  <c r="AN1636" i="3"/>
  <c r="BA1636" i="3" s="1"/>
  <c r="AP1631" i="3"/>
  <c r="BC1631" i="3" s="1"/>
  <c r="AO1631" i="3"/>
  <c r="BB1631" i="3" s="1"/>
  <c r="AN1631" i="3"/>
  <c r="BA1631" i="3" s="1"/>
  <c r="AO1625" i="3"/>
  <c r="BB1625" i="3" s="1"/>
  <c r="AP1625" i="3"/>
  <c r="BC1625" i="3" s="1"/>
  <c r="AN1625" i="3"/>
  <c r="BA1625" i="3" s="1"/>
  <c r="AP1615" i="3"/>
  <c r="BC1615" i="3" s="1"/>
  <c r="AO1615" i="3"/>
  <c r="BB1615" i="3" s="1"/>
  <c r="AN1615" i="3"/>
  <c r="BA1615" i="3" s="1"/>
  <c r="AO1609" i="3"/>
  <c r="BB1609" i="3" s="1"/>
  <c r="AP1609" i="3"/>
  <c r="BC1609" i="3" s="1"/>
  <c r="AN1609" i="3"/>
  <c r="BA1609" i="3" s="1"/>
  <c r="AP1602" i="3"/>
  <c r="BC1602" i="3" s="1"/>
  <c r="AO1602" i="3"/>
  <c r="BB1602" i="3" s="1"/>
  <c r="AN1602" i="3"/>
  <c r="BA1602" i="3" s="1"/>
  <c r="AP1597" i="3"/>
  <c r="BC1597" i="3" s="1"/>
  <c r="AO1597" i="3"/>
  <c r="BB1597" i="3" s="1"/>
  <c r="AN1597" i="3"/>
  <c r="BA1597" i="3" s="1"/>
  <c r="AP1592" i="3"/>
  <c r="BC1592" i="3" s="1"/>
  <c r="AO1592" i="3"/>
  <c r="BB1592" i="3" s="1"/>
  <c r="AN1592" i="3"/>
  <c r="BA1592" i="3" s="1"/>
  <c r="AP1587" i="3"/>
  <c r="BC1587" i="3" s="1"/>
  <c r="AN1587" i="3"/>
  <c r="BA1587" i="3" s="1"/>
  <c r="AO1587" i="3"/>
  <c r="BB1587" i="3" s="1"/>
  <c r="AP1581" i="3"/>
  <c r="BC1581" i="3" s="1"/>
  <c r="AO1581" i="3"/>
  <c r="BB1581" i="3" s="1"/>
  <c r="AN1581" i="3"/>
  <c r="BA1581" i="3" s="1"/>
  <c r="AP1575" i="3"/>
  <c r="BC1575" i="3" s="1"/>
  <c r="AO1575" i="3"/>
  <c r="BB1575" i="3" s="1"/>
  <c r="AN1575" i="3"/>
  <c r="BA1575" i="3" s="1"/>
  <c r="AP1567" i="3"/>
  <c r="BC1567" i="3" s="1"/>
  <c r="AO1567" i="3"/>
  <c r="BB1567" i="3" s="1"/>
  <c r="AN1567" i="3"/>
  <c r="BA1567" i="3" s="1"/>
  <c r="AP1562" i="3"/>
  <c r="BC1562" i="3" s="1"/>
  <c r="AO1562" i="3"/>
  <c r="BB1562" i="3" s="1"/>
  <c r="AN1562" i="3"/>
  <c r="BA1562" i="3" s="1"/>
  <c r="AP1557" i="3"/>
  <c r="BC1557" i="3" s="1"/>
  <c r="AO1557" i="3"/>
  <c r="BB1557" i="3" s="1"/>
  <c r="AN1557" i="3"/>
  <c r="BA1557" i="3" s="1"/>
  <c r="AP1552" i="3"/>
  <c r="BC1552" i="3" s="1"/>
  <c r="AO1552" i="3"/>
  <c r="BB1552" i="3" s="1"/>
  <c r="AN1552" i="3"/>
  <c r="BA1552" i="3" s="1"/>
  <c r="AP1546" i="3"/>
  <c r="BC1546" i="3" s="1"/>
  <c r="AO1546" i="3"/>
  <c r="BB1546" i="3" s="1"/>
  <c r="AN1546" i="3"/>
  <c r="BA1546" i="3" s="1"/>
  <c r="AP1541" i="3"/>
  <c r="BC1541" i="3" s="1"/>
  <c r="AO1541" i="3"/>
  <c r="BB1541" i="3" s="1"/>
  <c r="AN1541" i="3"/>
  <c r="BA1541" i="3" s="1"/>
  <c r="AP1535" i="3"/>
  <c r="BC1535" i="3" s="1"/>
  <c r="AO1535" i="3"/>
  <c r="BB1535" i="3" s="1"/>
  <c r="AN1535" i="3"/>
  <c r="BA1535" i="3" s="1"/>
  <c r="AP1527" i="3"/>
  <c r="BC1527" i="3" s="1"/>
  <c r="AO1527" i="3"/>
  <c r="BB1527" i="3" s="1"/>
  <c r="AN1527" i="3"/>
  <c r="BA1527" i="3" s="1"/>
  <c r="AP1521" i="3"/>
  <c r="BC1521" i="3" s="1"/>
  <c r="AO1521" i="3"/>
  <c r="BB1521" i="3" s="1"/>
  <c r="AN1521" i="3"/>
  <c r="BA1521" i="3" s="1"/>
  <c r="AP1514" i="3"/>
  <c r="BC1514" i="3" s="1"/>
  <c r="AO1514" i="3"/>
  <c r="BB1514" i="3" s="1"/>
  <c r="AN1514" i="3"/>
  <c r="BA1514" i="3" s="1"/>
  <c r="AP1507" i="3"/>
  <c r="BC1507" i="3" s="1"/>
  <c r="AO1507" i="3"/>
  <c r="BB1507" i="3" s="1"/>
  <c r="AN1507" i="3"/>
  <c r="BA1507" i="3" s="1"/>
  <c r="AP1502" i="3"/>
  <c r="BC1502" i="3" s="1"/>
  <c r="AO1502" i="3"/>
  <c r="BB1502" i="3" s="1"/>
  <c r="AN1502" i="3"/>
  <c r="BA1502" i="3" s="1"/>
  <c r="AP1497" i="3"/>
  <c r="BC1497" i="3" s="1"/>
  <c r="AO1497" i="3"/>
  <c r="BB1497" i="3" s="1"/>
  <c r="AN1497" i="3"/>
  <c r="BA1497" i="3" s="1"/>
  <c r="AP1491" i="3"/>
  <c r="BC1491" i="3" s="1"/>
  <c r="AO1491" i="3"/>
  <c r="BB1491" i="3" s="1"/>
  <c r="AN1491" i="3"/>
  <c r="BA1491" i="3" s="1"/>
  <c r="AP1485" i="3"/>
  <c r="BC1485" i="3" s="1"/>
  <c r="AO1485" i="3"/>
  <c r="BB1485" i="3" s="1"/>
  <c r="AN1485" i="3"/>
  <c r="BA1485" i="3" s="1"/>
  <c r="AP1479" i="3"/>
  <c r="BC1479" i="3" s="1"/>
  <c r="AO1479" i="3"/>
  <c r="BB1479" i="3" s="1"/>
  <c r="AN1479" i="3"/>
  <c r="BA1479" i="3" s="1"/>
  <c r="AP1474" i="3"/>
  <c r="BC1474" i="3" s="1"/>
  <c r="AO1474" i="3"/>
  <c r="BB1474" i="3" s="1"/>
  <c r="AN1474" i="3"/>
  <c r="BA1474" i="3" s="1"/>
  <c r="AP1467" i="3"/>
  <c r="BC1467" i="3" s="1"/>
  <c r="AO1467" i="3"/>
  <c r="BB1467" i="3" s="1"/>
  <c r="AN1467" i="3"/>
  <c r="BA1467" i="3" s="1"/>
  <c r="AP1462" i="3"/>
  <c r="BC1462" i="3" s="1"/>
  <c r="AO1462" i="3"/>
  <c r="BB1462" i="3" s="1"/>
  <c r="AN1462" i="3"/>
  <c r="BA1462" i="3" s="1"/>
  <c r="AP1455" i="3"/>
  <c r="BC1455" i="3" s="1"/>
  <c r="AO1455" i="3"/>
  <c r="BB1455" i="3" s="1"/>
  <c r="AN1455" i="3"/>
  <c r="BA1455" i="3" s="1"/>
  <c r="AP1450" i="3"/>
  <c r="BC1450" i="3" s="1"/>
  <c r="AO1450" i="3"/>
  <c r="BB1450" i="3" s="1"/>
  <c r="AN1450" i="3"/>
  <c r="BA1450" i="3" s="1"/>
  <c r="AP1445" i="3"/>
  <c r="BC1445" i="3" s="1"/>
  <c r="AO1445" i="3"/>
  <c r="BB1445" i="3" s="1"/>
  <c r="AN1445" i="3"/>
  <c r="BA1445" i="3" s="1"/>
  <c r="AP1437" i="3"/>
  <c r="BC1437" i="3" s="1"/>
  <c r="AO1437" i="3"/>
  <c r="BB1437" i="3" s="1"/>
  <c r="AN1437" i="3"/>
  <c r="BA1437" i="3" s="1"/>
  <c r="AP1432" i="3"/>
  <c r="BC1432" i="3" s="1"/>
  <c r="AO1432" i="3"/>
  <c r="BB1432" i="3" s="1"/>
  <c r="AN1432" i="3"/>
  <c r="BA1432" i="3" s="1"/>
  <c r="AP1426" i="3"/>
  <c r="BC1426" i="3" s="1"/>
  <c r="AO1426" i="3"/>
  <c r="BB1426" i="3" s="1"/>
  <c r="AN1426" i="3"/>
  <c r="BA1426" i="3" s="1"/>
  <c r="AP1421" i="3"/>
  <c r="BC1421" i="3" s="1"/>
  <c r="AO1421" i="3"/>
  <c r="BB1421" i="3" s="1"/>
  <c r="AN1421" i="3"/>
  <c r="BA1421" i="3" s="1"/>
  <c r="AP1416" i="3"/>
  <c r="BC1416" i="3" s="1"/>
  <c r="AO1416" i="3"/>
  <c r="BB1416" i="3" s="1"/>
  <c r="AN1416" i="3"/>
  <c r="BA1416" i="3" s="1"/>
  <c r="AP1410" i="3"/>
  <c r="BC1410" i="3" s="1"/>
  <c r="AO1410" i="3"/>
  <c r="BB1410" i="3" s="1"/>
  <c r="AN1410" i="3"/>
  <c r="BA1410" i="3" s="1"/>
  <c r="AP1402" i="3"/>
  <c r="BC1402" i="3" s="1"/>
  <c r="AO1402" i="3"/>
  <c r="BB1402" i="3" s="1"/>
  <c r="AN1402" i="3"/>
  <c r="BA1402" i="3" s="1"/>
  <c r="AP1397" i="3"/>
  <c r="BC1397" i="3" s="1"/>
  <c r="AO1397" i="3"/>
  <c r="BB1397" i="3" s="1"/>
  <c r="AN1397" i="3"/>
  <c r="BA1397" i="3" s="1"/>
  <c r="AP1391" i="3"/>
  <c r="BC1391" i="3" s="1"/>
  <c r="AO1391" i="3"/>
  <c r="BB1391" i="3" s="1"/>
  <c r="AN1391" i="3"/>
  <c r="BA1391" i="3" s="1"/>
  <c r="AP1386" i="3"/>
  <c r="BC1386" i="3" s="1"/>
  <c r="AO1386" i="3"/>
  <c r="BB1386" i="3" s="1"/>
  <c r="AN1386" i="3"/>
  <c r="BA1386" i="3" s="1"/>
  <c r="AP1381" i="3"/>
  <c r="BC1381" i="3" s="1"/>
  <c r="AO1381" i="3"/>
  <c r="BB1381" i="3" s="1"/>
  <c r="AN1381" i="3"/>
  <c r="BA1381" i="3" s="1"/>
  <c r="AP1375" i="3"/>
  <c r="BC1375" i="3" s="1"/>
  <c r="AO1375" i="3"/>
  <c r="BB1375" i="3" s="1"/>
  <c r="AN1375" i="3"/>
  <c r="BA1375" i="3" s="1"/>
  <c r="AP1370" i="3"/>
  <c r="BC1370" i="3" s="1"/>
  <c r="AO1370" i="3"/>
  <c r="BB1370" i="3" s="1"/>
  <c r="AN1370" i="3"/>
  <c r="BA1370" i="3" s="1"/>
  <c r="AP1365" i="3"/>
  <c r="BC1365" i="3" s="1"/>
  <c r="AO1365" i="3"/>
  <c r="BB1365" i="3" s="1"/>
  <c r="AN1365" i="3"/>
  <c r="BA1365" i="3" s="1"/>
  <c r="AP1360" i="3"/>
  <c r="BC1360" i="3" s="1"/>
  <c r="AO1360" i="3"/>
  <c r="BB1360" i="3" s="1"/>
  <c r="AN1360" i="3"/>
  <c r="BA1360" i="3" s="1"/>
  <c r="AP1355" i="3"/>
  <c r="BC1355" i="3" s="1"/>
  <c r="AO1355" i="3"/>
  <c r="BB1355" i="3" s="1"/>
  <c r="AN1355" i="3"/>
  <c r="BA1355" i="3" s="1"/>
  <c r="AP1350" i="3"/>
  <c r="BC1350" i="3" s="1"/>
  <c r="AO1350" i="3"/>
  <c r="BB1350" i="3" s="1"/>
  <c r="AN1350" i="3"/>
  <c r="BA1350" i="3" s="1"/>
  <c r="AP1346" i="3"/>
  <c r="BC1346" i="3" s="1"/>
  <c r="AO1346" i="3"/>
  <c r="BB1346" i="3" s="1"/>
  <c r="AN1346" i="3"/>
  <c r="BA1346" i="3" s="1"/>
  <c r="AP1341" i="3"/>
  <c r="BC1341" i="3" s="1"/>
  <c r="AO1341" i="3"/>
  <c r="BB1341" i="3" s="1"/>
  <c r="AN1341" i="3"/>
  <c r="BA1341" i="3" s="1"/>
  <c r="AP1335" i="3"/>
  <c r="BC1335" i="3" s="1"/>
  <c r="AO1335" i="3"/>
  <c r="BB1335" i="3" s="1"/>
  <c r="AN1335" i="3"/>
  <c r="BA1335" i="3" s="1"/>
  <c r="AP1330" i="3"/>
  <c r="BC1330" i="3" s="1"/>
  <c r="AO1330" i="3"/>
  <c r="BB1330" i="3" s="1"/>
  <c r="AN1330" i="3"/>
  <c r="BA1330" i="3" s="1"/>
  <c r="AP1322" i="3"/>
  <c r="BC1322" i="3" s="1"/>
  <c r="AO1322" i="3"/>
  <c r="BB1322" i="3" s="1"/>
  <c r="AN1322" i="3"/>
  <c r="BA1322" i="3" s="1"/>
  <c r="AP1317" i="3"/>
  <c r="BC1317" i="3" s="1"/>
  <c r="AO1317" i="3"/>
  <c r="BB1317" i="3" s="1"/>
  <c r="AN1317" i="3"/>
  <c r="BA1317" i="3" s="1"/>
  <c r="AP1312" i="3"/>
  <c r="BC1312" i="3" s="1"/>
  <c r="AO1312" i="3"/>
  <c r="BB1312" i="3" s="1"/>
  <c r="AN1312" i="3"/>
  <c r="BA1312" i="3" s="1"/>
  <c r="AP1306" i="3"/>
  <c r="BC1306" i="3" s="1"/>
  <c r="AO1306" i="3"/>
  <c r="BB1306" i="3" s="1"/>
  <c r="AN1306" i="3"/>
  <c r="BA1306" i="3" s="1"/>
  <c r="AP1301" i="3"/>
  <c r="BC1301" i="3" s="1"/>
  <c r="AO1301" i="3"/>
  <c r="BB1301" i="3" s="1"/>
  <c r="AN1301" i="3"/>
  <c r="BA1301" i="3" s="1"/>
  <c r="AP1296" i="3"/>
  <c r="BC1296" i="3" s="1"/>
  <c r="AO1296" i="3"/>
  <c r="BB1296" i="3" s="1"/>
  <c r="AN1296" i="3"/>
  <c r="BA1296" i="3" s="1"/>
  <c r="AP1291" i="3"/>
  <c r="BC1291" i="3" s="1"/>
  <c r="AO1291" i="3"/>
  <c r="BB1291" i="3" s="1"/>
  <c r="AN1291" i="3"/>
  <c r="BA1291" i="3" s="1"/>
  <c r="AP1286" i="3"/>
  <c r="BC1286" i="3" s="1"/>
  <c r="AO1286" i="3"/>
  <c r="BB1286" i="3" s="1"/>
  <c r="AN1286" i="3"/>
  <c r="BA1286" i="3" s="1"/>
  <c r="AP1281" i="3"/>
  <c r="BC1281" i="3" s="1"/>
  <c r="AO1281" i="3"/>
  <c r="BB1281" i="3" s="1"/>
  <c r="AN1281" i="3"/>
  <c r="BA1281" i="3" s="1"/>
  <c r="AP1276" i="3"/>
  <c r="BC1276" i="3" s="1"/>
  <c r="AO1276" i="3"/>
  <c r="BB1276" i="3" s="1"/>
  <c r="AN1276" i="3"/>
  <c r="BA1276" i="3" s="1"/>
  <c r="AP1271" i="3"/>
  <c r="BC1271" i="3" s="1"/>
  <c r="AO1271" i="3"/>
  <c r="BB1271" i="3" s="1"/>
  <c r="AN1271" i="3"/>
  <c r="BA1271" i="3" s="1"/>
  <c r="AP1266" i="3"/>
  <c r="BC1266" i="3" s="1"/>
  <c r="AO1266" i="3"/>
  <c r="BB1266" i="3" s="1"/>
  <c r="AN1266" i="3"/>
  <c r="BA1266" i="3" s="1"/>
  <c r="AP1261" i="3"/>
  <c r="BC1261" i="3" s="1"/>
  <c r="AO1261" i="3"/>
  <c r="BB1261" i="3" s="1"/>
  <c r="AN1261" i="3"/>
  <c r="BA1261" i="3" s="1"/>
  <c r="AO1257" i="3"/>
  <c r="BB1257" i="3" s="1"/>
  <c r="AP1257" i="3"/>
  <c r="BC1257" i="3" s="1"/>
  <c r="AN1257" i="3"/>
  <c r="BA1257" i="3" s="1"/>
  <c r="AP1251" i="3"/>
  <c r="BC1251" i="3" s="1"/>
  <c r="AO1251" i="3"/>
  <c r="BB1251" i="3" s="1"/>
  <c r="AN1251" i="3"/>
  <c r="BA1251" i="3" s="1"/>
  <c r="AP1245" i="3"/>
  <c r="BC1245" i="3" s="1"/>
  <c r="AO1245" i="3"/>
  <c r="BB1245" i="3" s="1"/>
  <c r="AN1245" i="3"/>
  <c r="BA1245" i="3" s="1"/>
  <c r="AP1240" i="3"/>
  <c r="BC1240" i="3" s="1"/>
  <c r="AO1240" i="3"/>
  <c r="BB1240" i="3" s="1"/>
  <c r="AN1240" i="3"/>
  <c r="BA1240" i="3" s="1"/>
  <c r="AP1235" i="3"/>
  <c r="BC1235" i="3" s="1"/>
  <c r="AN1235" i="3"/>
  <c r="BA1235" i="3" s="1"/>
  <c r="AO1235" i="3"/>
  <c r="BB1235" i="3" s="1"/>
  <c r="AP1230" i="3"/>
  <c r="BC1230" i="3" s="1"/>
  <c r="AO1230" i="3"/>
  <c r="BB1230" i="3" s="1"/>
  <c r="AN1230" i="3"/>
  <c r="BA1230" i="3" s="1"/>
  <c r="AP1225" i="3"/>
  <c r="BC1225" i="3" s="1"/>
  <c r="AO1225" i="3"/>
  <c r="BB1225" i="3" s="1"/>
  <c r="AN1225" i="3"/>
  <c r="BA1225" i="3" s="1"/>
  <c r="AP1219" i="3"/>
  <c r="BC1219" i="3" s="1"/>
  <c r="AO1219" i="3"/>
  <c r="BB1219" i="3" s="1"/>
  <c r="AN1219" i="3"/>
  <c r="BA1219" i="3" s="1"/>
  <c r="AP1214" i="3"/>
  <c r="BC1214" i="3" s="1"/>
  <c r="AO1214" i="3"/>
  <c r="BB1214" i="3" s="1"/>
  <c r="AN1214" i="3"/>
  <c r="BA1214" i="3" s="1"/>
  <c r="AP1209" i="3"/>
  <c r="BC1209" i="3" s="1"/>
  <c r="AO1209" i="3"/>
  <c r="BB1209" i="3" s="1"/>
  <c r="AN1209" i="3"/>
  <c r="BA1209" i="3" s="1"/>
  <c r="AO1204" i="3"/>
  <c r="BB1204" i="3" s="1"/>
  <c r="AP1204" i="3"/>
  <c r="BC1204" i="3" s="1"/>
  <c r="AN1204" i="3"/>
  <c r="BA1204" i="3" s="1"/>
  <c r="AP1199" i="3"/>
  <c r="BC1199" i="3" s="1"/>
  <c r="AO1199" i="3"/>
  <c r="BB1199" i="3" s="1"/>
  <c r="AN1199" i="3"/>
  <c r="BA1199" i="3" s="1"/>
  <c r="AP1194" i="3"/>
  <c r="BC1194" i="3" s="1"/>
  <c r="AN1194" i="3"/>
  <c r="BA1194" i="3" s="1"/>
  <c r="AO1194" i="3"/>
  <c r="BB1194" i="3" s="1"/>
  <c r="AP1187" i="3"/>
  <c r="BC1187" i="3" s="1"/>
  <c r="AO1187" i="3"/>
  <c r="BB1187" i="3" s="1"/>
  <c r="AN1187" i="3"/>
  <c r="BA1187" i="3" s="1"/>
  <c r="AP1182" i="3"/>
  <c r="BC1182" i="3" s="1"/>
  <c r="AO1182" i="3"/>
  <c r="BB1182" i="3" s="1"/>
  <c r="AN1182" i="3"/>
  <c r="BA1182" i="3" s="1"/>
  <c r="AP1177" i="3"/>
  <c r="BC1177" i="3" s="1"/>
  <c r="AO1177" i="3"/>
  <c r="BB1177" i="3" s="1"/>
  <c r="AN1177" i="3"/>
  <c r="BA1177" i="3" s="1"/>
  <c r="AP1172" i="3"/>
  <c r="BC1172" i="3" s="1"/>
  <c r="AO1172" i="3"/>
  <c r="BB1172" i="3" s="1"/>
  <c r="AN1172" i="3"/>
  <c r="BA1172" i="3" s="1"/>
  <c r="AP1167" i="3"/>
  <c r="BC1167" i="3" s="1"/>
  <c r="AO1167" i="3"/>
  <c r="BB1167" i="3" s="1"/>
  <c r="AN1167" i="3"/>
  <c r="BA1167" i="3" s="1"/>
  <c r="AP1162" i="3"/>
  <c r="BC1162" i="3" s="1"/>
  <c r="AO1162" i="3"/>
  <c r="BB1162" i="3" s="1"/>
  <c r="AN1162" i="3"/>
  <c r="BA1162" i="3" s="1"/>
  <c r="AP1155" i="3"/>
  <c r="BC1155" i="3" s="1"/>
  <c r="AO1155" i="3"/>
  <c r="BB1155" i="3" s="1"/>
  <c r="AN1155" i="3"/>
  <c r="BA1155" i="3" s="1"/>
  <c r="AP1150" i="3"/>
  <c r="BC1150" i="3" s="1"/>
  <c r="AO1150" i="3"/>
  <c r="BB1150" i="3" s="1"/>
  <c r="AN1150" i="3"/>
  <c r="BA1150" i="3" s="1"/>
  <c r="AP1145" i="3"/>
  <c r="BC1145" i="3" s="1"/>
  <c r="AO1145" i="3"/>
  <c r="BB1145" i="3" s="1"/>
  <c r="AN1145" i="3"/>
  <c r="BA1145" i="3" s="1"/>
  <c r="AP1137" i="3"/>
  <c r="BC1137" i="3" s="1"/>
  <c r="AO1137" i="3"/>
  <c r="BB1137" i="3" s="1"/>
  <c r="AN1137" i="3"/>
  <c r="BA1137" i="3" s="1"/>
  <c r="AP1131" i="3"/>
  <c r="BC1131" i="3" s="1"/>
  <c r="AO1131" i="3"/>
  <c r="BB1131" i="3" s="1"/>
  <c r="AN1131" i="3"/>
  <c r="BA1131" i="3" s="1"/>
  <c r="AP1126" i="3"/>
  <c r="BC1126" i="3" s="1"/>
  <c r="AO1126" i="3"/>
  <c r="BB1126" i="3" s="1"/>
  <c r="AN1126" i="3"/>
  <c r="BA1126" i="3" s="1"/>
  <c r="AP1121" i="3"/>
  <c r="BC1121" i="3" s="1"/>
  <c r="AO1121" i="3"/>
  <c r="BB1121" i="3" s="1"/>
  <c r="AN1121" i="3"/>
  <c r="BA1121" i="3" s="1"/>
  <c r="AP1115" i="3"/>
  <c r="BC1115" i="3" s="1"/>
  <c r="AO1115" i="3"/>
  <c r="BB1115" i="3" s="1"/>
  <c r="AN1115" i="3"/>
  <c r="BA1115" i="3" s="1"/>
  <c r="AP1107" i="3"/>
  <c r="BC1107" i="3" s="1"/>
  <c r="AO1107" i="3"/>
  <c r="BB1107" i="3" s="1"/>
  <c r="AN1107" i="3"/>
  <c r="BA1107" i="3" s="1"/>
  <c r="AP1101" i="3"/>
  <c r="BC1101" i="3" s="1"/>
  <c r="AO1101" i="3"/>
  <c r="BB1101" i="3" s="1"/>
  <c r="AN1101" i="3"/>
  <c r="BA1101" i="3" s="1"/>
  <c r="AP1096" i="3"/>
  <c r="BC1096" i="3" s="1"/>
  <c r="AO1096" i="3"/>
  <c r="BB1096" i="3" s="1"/>
  <c r="AN1096" i="3"/>
  <c r="BA1096" i="3" s="1"/>
  <c r="AP1091" i="3"/>
  <c r="BC1091" i="3" s="1"/>
  <c r="AO1091" i="3"/>
  <c r="BB1091" i="3" s="1"/>
  <c r="AN1091" i="3"/>
  <c r="BA1091" i="3" s="1"/>
  <c r="AP1086" i="3"/>
  <c r="BC1086" i="3" s="1"/>
  <c r="AO1086" i="3"/>
  <c r="BB1086" i="3" s="1"/>
  <c r="AN1086" i="3"/>
  <c r="BA1086" i="3" s="1"/>
  <c r="AP1081" i="3"/>
  <c r="BC1081" i="3" s="1"/>
  <c r="AN1081" i="3"/>
  <c r="BA1081" i="3" s="1"/>
  <c r="AO1081" i="3"/>
  <c r="BB1081" i="3" s="1"/>
  <c r="AO1076" i="3"/>
  <c r="BB1076" i="3" s="1"/>
  <c r="AP1076" i="3"/>
  <c r="BC1076" i="3" s="1"/>
  <c r="AN1076" i="3"/>
  <c r="BA1076" i="3" s="1"/>
  <c r="AP1071" i="3"/>
  <c r="BC1071" i="3" s="1"/>
  <c r="AO1071" i="3"/>
  <c r="BB1071" i="3" s="1"/>
  <c r="AN1071" i="3"/>
  <c r="BA1071" i="3" s="1"/>
  <c r="AO1065" i="3"/>
  <c r="BB1065" i="3" s="1"/>
  <c r="AP1065" i="3"/>
  <c r="BC1065" i="3" s="1"/>
  <c r="AN1065" i="3"/>
  <c r="BA1065" i="3" s="1"/>
  <c r="AP1056" i="3"/>
  <c r="BC1056" i="3" s="1"/>
  <c r="AO1056" i="3"/>
  <c r="BB1056" i="3" s="1"/>
  <c r="AN1056" i="3"/>
  <c r="BA1056" i="3" s="1"/>
  <c r="AP1051" i="3"/>
  <c r="BC1051" i="3" s="1"/>
  <c r="AO1051" i="3"/>
  <c r="BB1051" i="3" s="1"/>
  <c r="AN1051" i="3"/>
  <c r="BA1051" i="3" s="1"/>
  <c r="AP1045" i="3"/>
  <c r="BC1045" i="3" s="1"/>
  <c r="AO1045" i="3"/>
  <c r="BB1045" i="3" s="1"/>
  <c r="AN1045" i="3"/>
  <c r="BA1045" i="3" s="1"/>
  <c r="AP1040" i="3"/>
  <c r="BC1040" i="3" s="1"/>
  <c r="AO1040" i="3"/>
  <c r="BB1040" i="3" s="1"/>
  <c r="AN1040" i="3"/>
  <c r="BA1040" i="3" s="1"/>
  <c r="AP1035" i="3"/>
  <c r="BC1035" i="3" s="1"/>
  <c r="AO1035" i="3"/>
  <c r="BB1035" i="3" s="1"/>
  <c r="AN1035" i="3"/>
  <c r="BA1035" i="3" s="1"/>
  <c r="AP1030" i="3"/>
  <c r="BC1030" i="3" s="1"/>
  <c r="AO1030" i="3"/>
  <c r="BB1030" i="3" s="1"/>
  <c r="AN1030" i="3"/>
  <c r="BA1030" i="3" s="1"/>
  <c r="AP1025" i="3"/>
  <c r="BC1025" i="3" s="1"/>
  <c r="AO1025" i="3"/>
  <c r="BB1025" i="3" s="1"/>
  <c r="AN1025" i="3"/>
  <c r="BA1025" i="3" s="1"/>
  <c r="AP1020" i="3"/>
  <c r="BC1020" i="3" s="1"/>
  <c r="AO1020" i="3"/>
  <c r="BB1020" i="3" s="1"/>
  <c r="AN1020" i="3"/>
  <c r="BA1020" i="3" s="1"/>
  <c r="AP1015" i="3"/>
  <c r="BC1015" i="3" s="1"/>
  <c r="AO1015" i="3"/>
  <c r="BB1015" i="3" s="1"/>
  <c r="AN1015" i="3"/>
  <c r="BA1015" i="3" s="1"/>
  <c r="AP1010" i="3"/>
  <c r="BC1010" i="3" s="1"/>
  <c r="AO1010" i="3"/>
  <c r="BB1010" i="3" s="1"/>
  <c r="AN1010" i="3"/>
  <c r="BA1010" i="3" s="1"/>
  <c r="AP1005" i="3"/>
  <c r="BC1005" i="3" s="1"/>
  <c r="AO1005" i="3"/>
  <c r="BB1005" i="3" s="1"/>
  <c r="AN1005" i="3"/>
  <c r="BA1005" i="3" s="1"/>
  <c r="AP1000" i="3"/>
  <c r="BC1000" i="3" s="1"/>
  <c r="AO1000" i="3"/>
  <c r="BB1000" i="3" s="1"/>
  <c r="AN1000" i="3"/>
  <c r="BA1000" i="3" s="1"/>
  <c r="AP995" i="3"/>
  <c r="BC995" i="3" s="1"/>
  <c r="AO995" i="3"/>
  <c r="BB995" i="3" s="1"/>
  <c r="AN995" i="3"/>
  <c r="BA995" i="3" s="1"/>
  <c r="AP987" i="3"/>
  <c r="BC987" i="3" s="1"/>
  <c r="AO987" i="3"/>
  <c r="BB987" i="3" s="1"/>
  <c r="AN987" i="3"/>
  <c r="BA987" i="3" s="1"/>
  <c r="AP981" i="3"/>
  <c r="BC981" i="3" s="1"/>
  <c r="AO981" i="3"/>
  <c r="BB981" i="3" s="1"/>
  <c r="AN981" i="3"/>
  <c r="BA981" i="3" s="1"/>
  <c r="AP975" i="3"/>
  <c r="BC975" i="3" s="1"/>
  <c r="AO975" i="3"/>
  <c r="BB975" i="3" s="1"/>
  <c r="AN975" i="3"/>
  <c r="BA975" i="3" s="1"/>
  <c r="AP970" i="3"/>
  <c r="BC970" i="3" s="1"/>
  <c r="AO970" i="3"/>
  <c r="BB970" i="3" s="1"/>
  <c r="AN970" i="3"/>
  <c r="BA970" i="3" s="1"/>
  <c r="AP964" i="3"/>
  <c r="BC964" i="3" s="1"/>
  <c r="AO964" i="3"/>
  <c r="BB964" i="3" s="1"/>
  <c r="AN964" i="3"/>
  <c r="BA964" i="3" s="1"/>
  <c r="AP957" i="3"/>
  <c r="BC957" i="3" s="1"/>
  <c r="AO957" i="3"/>
  <c r="BB957" i="3" s="1"/>
  <c r="AN957" i="3"/>
  <c r="BA957" i="3" s="1"/>
  <c r="AP951" i="3"/>
  <c r="BC951" i="3" s="1"/>
  <c r="AO951" i="3"/>
  <c r="BB951" i="3" s="1"/>
  <c r="AN951" i="3"/>
  <c r="BA951" i="3" s="1"/>
  <c r="AP946" i="3"/>
  <c r="BC946" i="3" s="1"/>
  <c r="AO946" i="3"/>
  <c r="BB946" i="3" s="1"/>
  <c r="AN946" i="3"/>
  <c r="BA946" i="3" s="1"/>
  <c r="AP940" i="3"/>
  <c r="BC940" i="3" s="1"/>
  <c r="AO940" i="3"/>
  <c r="BB940" i="3" s="1"/>
  <c r="AN940" i="3"/>
  <c r="BA940" i="3" s="1"/>
  <c r="AP935" i="3"/>
  <c r="BC935" i="3" s="1"/>
  <c r="AO935" i="3"/>
  <c r="BB935" i="3" s="1"/>
  <c r="AN935" i="3"/>
  <c r="BA935" i="3" s="1"/>
  <c r="AP930" i="3"/>
  <c r="BC930" i="3" s="1"/>
  <c r="AO930" i="3"/>
  <c r="BB930" i="3" s="1"/>
  <c r="AN930" i="3"/>
  <c r="BA930" i="3" s="1"/>
  <c r="AP922" i="3"/>
  <c r="BC922" i="3" s="1"/>
  <c r="AO922" i="3"/>
  <c r="BB922" i="3" s="1"/>
  <c r="AN922" i="3"/>
  <c r="BA922" i="3" s="1"/>
  <c r="AP917" i="3"/>
  <c r="BC917" i="3" s="1"/>
  <c r="AO917" i="3"/>
  <c r="BB917" i="3" s="1"/>
  <c r="AN917" i="3"/>
  <c r="BA917" i="3" s="1"/>
  <c r="AP911" i="3"/>
  <c r="BC911" i="3" s="1"/>
  <c r="AO911" i="3"/>
  <c r="BB911" i="3" s="1"/>
  <c r="AN911" i="3"/>
  <c r="BA911" i="3" s="1"/>
  <c r="AP906" i="3"/>
  <c r="BC906" i="3" s="1"/>
  <c r="AO906" i="3"/>
  <c r="BB906" i="3" s="1"/>
  <c r="AN906" i="3"/>
  <c r="BA906" i="3" s="1"/>
  <c r="AP900" i="3"/>
  <c r="BC900" i="3" s="1"/>
  <c r="AO900" i="3"/>
  <c r="BB900" i="3" s="1"/>
  <c r="AN900" i="3"/>
  <c r="BA900" i="3" s="1"/>
  <c r="AP894" i="3"/>
  <c r="BC894" i="3" s="1"/>
  <c r="AO894" i="3"/>
  <c r="BB894" i="3" s="1"/>
  <c r="AN894" i="3"/>
  <c r="BA894" i="3" s="1"/>
  <c r="AP889" i="3"/>
  <c r="BC889" i="3" s="1"/>
  <c r="AO889" i="3"/>
  <c r="BB889" i="3" s="1"/>
  <c r="AN889" i="3"/>
  <c r="BA889" i="3" s="1"/>
  <c r="AO882" i="3"/>
  <c r="BB882" i="3" s="1"/>
  <c r="AP882" i="3"/>
  <c r="BC882" i="3" s="1"/>
  <c r="AN882" i="3"/>
  <c r="BA882" i="3" s="1"/>
  <c r="AP877" i="3"/>
  <c r="BC877" i="3" s="1"/>
  <c r="AO877" i="3"/>
  <c r="BB877" i="3" s="1"/>
  <c r="AN877" i="3"/>
  <c r="BA877" i="3" s="1"/>
  <c r="AP872" i="3"/>
  <c r="BC872" i="3" s="1"/>
  <c r="AO872" i="3"/>
  <c r="BB872" i="3" s="1"/>
  <c r="AN872" i="3"/>
  <c r="BA872" i="3" s="1"/>
  <c r="AP866" i="3"/>
  <c r="BC866" i="3" s="1"/>
  <c r="AO866" i="3"/>
  <c r="BB866" i="3" s="1"/>
  <c r="AN866" i="3"/>
  <c r="BA866" i="3" s="1"/>
  <c r="AP860" i="3"/>
  <c r="BC860" i="3" s="1"/>
  <c r="AO860" i="3"/>
  <c r="BB860" i="3" s="1"/>
  <c r="AN860" i="3"/>
  <c r="BA860" i="3" s="1"/>
  <c r="AP855" i="3"/>
  <c r="BC855" i="3" s="1"/>
  <c r="AO855" i="3"/>
  <c r="BB855" i="3" s="1"/>
  <c r="AN855" i="3"/>
  <c r="BA855" i="3" s="1"/>
  <c r="AP850" i="3"/>
  <c r="BC850" i="3" s="1"/>
  <c r="AO850" i="3"/>
  <c r="BB850" i="3" s="1"/>
  <c r="AN850" i="3"/>
  <c r="BA850" i="3" s="1"/>
  <c r="AP842" i="3"/>
  <c r="BC842" i="3" s="1"/>
  <c r="AO842" i="3"/>
  <c r="BB842" i="3" s="1"/>
  <c r="AN842" i="3"/>
  <c r="BA842" i="3" s="1"/>
  <c r="AP837" i="3"/>
  <c r="BC837" i="3" s="1"/>
  <c r="AO837" i="3"/>
  <c r="BB837" i="3" s="1"/>
  <c r="AN837" i="3"/>
  <c r="BA837" i="3" s="1"/>
  <c r="AP831" i="3"/>
  <c r="BC831" i="3" s="1"/>
  <c r="AO831" i="3"/>
  <c r="BB831" i="3" s="1"/>
  <c r="AN831" i="3"/>
  <c r="BA831" i="3" s="1"/>
  <c r="AO826" i="3"/>
  <c r="BB826" i="3" s="1"/>
  <c r="AN826" i="3"/>
  <c r="BA826" i="3" s="1"/>
  <c r="AP826" i="3"/>
  <c r="BC826" i="3" s="1"/>
  <c r="AP821" i="3"/>
  <c r="BC821" i="3" s="1"/>
  <c r="AO821" i="3"/>
  <c r="BB821" i="3" s="1"/>
  <c r="AN821" i="3"/>
  <c r="BA821" i="3" s="1"/>
  <c r="AP815" i="3"/>
  <c r="BC815" i="3" s="1"/>
  <c r="AO815" i="3"/>
  <c r="BB815" i="3" s="1"/>
  <c r="AN815" i="3"/>
  <c r="BA815" i="3" s="1"/>
  <c r="AP810" i="3"/>
  <c r="BC810" i="3" s="1"/>
  <c r="AO810" i="3"/>
  <c r="BB810" i="3" s="1"/>
  <c r="AN810" i="3"/>
  <c r="BA810" i="3" s="1"/>
  <c r="AP805" i="3"/>
  <c r="BC805" i="3" s="1"/>
  <c r="AO805" i="3"/>
  <c r="BB805" i="3" s="1"/>
  <c r="AN805" i="3"/>
  <c r="BA805" i="3" s="1"/>
  <c r="AP800" i="3"/>
  <c r="BC800" i="3" s="1"/>
  <c r="AO800" i="3"/>
  <c r="BB800" i="3" s="1"/>
  <c r="AN800" i="3"/>
  <c r="BA800" i="3" s="1"/>
  <c r="AP794" i="3"/>
  <c r="BC794" i="3" s="1"/>
  <c r="AO794" i="3"/>
  <c r="BB794" i="3" s="1"/>
  <c r="AN794" i="3"/>
  <c r="BA794" i="3" s="1"/>
  <c r="AP789" i="3"/>
  <c r="BC789" i="3" s="1"/>
  <c r="AO789" i="3"/>
  <c r="BB789" i="3" s="1"/>
  <c r="AN789" i="3"/>
  <c r="BA789" i="3" s="1"/>
  <c r="AP784" i="3"/>
  <c r="BC784" i="3" s="1"/>
  <c r="AO784" i="3"/>
  <c r="BB784" i="3" s="1"/>
  <c r="AN784" i="3"/>
  <c r="BA784" i="3" s="1"/>
  <c r="AP779" i="3"/>
  <c r="BC779" i="3" s="1"/>
  <c r="AO779" i="3"/>
  <c r="BB779" i="3" s="1"/>
  <c r="AN779" i="3"/>
  <c r="BA779" i="3" s="1"/>
  <c r="AP774" i="3"/>
  <c r="BC774" i="3" s="1"/>
  <c r="AO774" i="3"/>
  <c r="BB774" i="3" s="1"/>
  <c r="AN774" i="3"/>
  <c r="BA774" i="3" s="1"/>
  <c r="AP767" i="3"/>
  <c r="BC767" i="3" s="1"/>
  <c r="AO767" i="3"/>
  <c r="BB767" i="3" s="1"/>
  <c r="AN767" i="3"/>
  <c r="BA767" i="3" s="1"/>
  <c r="AP761" i="3"/>
  <c r="BC761" i="3" s="1"/>
  <c r="AO761" i="3"/>
  <c r="BB761" i="3" s="1"/>
  <c r="AN761" i="3"/>
  <c r="BA761" i="3" s="1"/>
  <c r="AP756" i="3"/>
  <c r="BC756" i="3" s="1"/>
  <c r="AO756" i="3"/>
  <c r="BB756" i="3" s="1"/>
  <c r="AN756" i="3"/>
  <c r="BA756" i="3" s="1"/>
  <c r="AP751" i="3"/>
  <c r="BC751" i="3" s="1"/>
  <c r="AO751" i="3"/>
  <c r="BB751" i="3" s="1"/>
  <c r="AN751" i="3"/>
  <c r="BA751" i="3" s="1"/>
  <c r="AP746" i="3"/>
  <c r="BC746" i="3" s="1"/>
  <c r="AO746" i="3"/>
  <c r="BB746" i="3" s="1"/>
  <c r="AN746" i="3"/>
  <c r="BA746" i="3" s="1"/>
  <c r="AP741" i="3"/>
  <c r="BC741" i="3" s="1"/>
  <c r="AO741" i="3"/>
  <c r="BB741" i="3" s="1"/>
  <c r="AN741" i="3"/>
  <c r="BA741" i="3" s="1"/>
  <c r="AP735" i="3"/>
  <c r="BC735" i="3" s="1"/>
  <c r="AO735" i="3"/>
  <c r="BB735" i="3" s="1"/>
  <c r="AN735" i="3"/>
  <c r="BA735" i="3" s="1"/>
  <c r="AP730" i="3"/>
  <c r="BC730" i="3" s="1"/>
  <c r="AO730" i="3"/>
  <c r="BB730" i="3" s="1"/>
  <c r="AN730" i="3"/>
  <c r="BA730" i="3" s="1"/>
  <c r="AP724" i="3"/>
  <c r="BC724" i="3" s="1"/>
  <c r="AO724" i="3"/>
  <c r="BB724" i="3" s="1"/>
  <c r="AN724" i="3"/>
  <c r="BA724" i="3" s="1"/>
  <c r="AP717" i="3"/>
  <c r="BC717" i="3" s="1"/>
  <c r="AO717" i="3"/>
  <c r="BB717" i="3" s="1"/>
  <c r="AN717" i="3"/>
  <c r="BA717" i="3" s="1"/>
  <c r="AP712" i="3"/>
  <c r="BC712" i="3" s="1"/>
  <c r="AO712" i="3"/>
  <c r="BB712" i="3" s="1"/>
  <c r="AN712" i="3"/>
  <c r="BA712" i="3" s="1"/>
  <c r="AP707" i="3"/>
  <c r="BC707" i="3" s="1"/>
  <c r="AO707" i="3"/>
  <c r="BB707" i="3" s="1"/>
  <c r="AN707" i="3"/>
  <c r="BA707" i="3" s="1"/>
  <c r="AP702" i="3"/>
  <c r="BC702" i="3" s="1"/>
  <c r="AO702" i="3"/>
  <c r="BB702" i="3" s="1"/>
  <c r="AN702" i="3"/>
  <c r="BA702" i="3" s="1"/>
  <c r="AP696" i="3"/>
  <c r="BC696" i="3" s="1"/>
  <c r="AO696" i="3"/>
  <c r="BB696" i="3" s="1"/>
  <c r="AN696" i="3"/>
  <c r="BA696" i="3" s="1"/>
  <c r="AP691" i="3"/>
  <c r="BC691" i="3" s="1"/>
  <c r="AO691" i="3"/>
  <c r="BB691" i="3" s="1"/>
  <c r="AN691" i="3"/>
  <c r="BA691" i="3" s="1"/>
  <c r="AP685" i="3"/>
  <c r="BC685" i="3" s="1"/>
  <c r="AO685" i="3"/>
  <c r="BB685" i="3" s="1"/>
  <c r="AN685" i="3"/>
  <c r="BA685" i="3" s="1"/>
  <c r="AP676" i="3"/>
  <c r="BC676" i="3" s="1"/>
  <c r="AO676" i="3"/>
  <c r="BB676" i="3" s="1"/>
  <c r="AN676" i="3"/>
  <c r="BA676" i="3" s="1"/>
  <c r="AP670" i="3"/>
  <c r="BC670" i="3" s="1"/>
  <c r="AO670" i="3"/>
  <c r="BB670" i="3" s="1"/>
  <c r="AN670" i="3"/>
  <c r="BA670" i="3" s="1"/>
  <c r="AP665" i="3"/>
  <c r="BC665" i="3" s="1"/>
  <c r="AO665" i="3"/>
  <c r="BB665" i="3" s="1"/>
  <c r="AN665" i="3"/>
  <c r="BA665" i="3" s="1"/>
  <c r="AP657" i="3"/>
  <c r="BC657" i="3" s="1"/>
  <c r="AO657" i="3"/>
  <c r="BB657" i="3" s="1"/>
  <c r="AN657" i="3"/>
  <c r="BA657" i="3" s="1"/>
  <c r="AP651" i="3"/>
  <c r="BC651" i="3" s="1"/>
  <c r="AO651" i="3"/>
  <c r="BB651" i="3" s="1"/>
  <c r="AN651" i="3"/>
  <c r="BA651" i="3" s="1"/>
  <c r="AP645" i="3"/>
  <c r="BC645" i="3" s="1"/>
  <c r="AO645" i="3"/>
  <c r="BB645" i="3" s="1"/>
  <c r="AN645" i="3"/>
  <c r="BA645" i="3" s="1"/>
  <c r="AP637" i="3"/>
  <c r="BC637" i="3" s="1"/>
  <c r="AO637" i="3"/>
  <c r="BB637" i="3" s="1"/>
  <c r="AN637" i="3"/>
  <c r="BA637" i="3" s="1"/>
  <c r="AP631" i="3"/>
  <c r="BC631" i="3" s="1"/>
  <c r="AO631" i="3"/>
  <c r="BB631" i="3" s="1"/>
  <c r="AN631" i="3"/>
  <c r="BA631" i="3" s="1"/>
  <c r="AP625" i="3"/>
  <c r="BC625" i="3" s="1"/>
  <c r="AO625" i="3"/>
  <c r="BB625" i="3" s="1"/>
  <c r="AN625" i="3"/>
  <c r="BA625" i="3" s="1"/>
  <c r="AP620" i="3"/>
  <c r="BC620" i="3" s="1"/>
  <c r="AO620" i="3"/>
  <c r="BB620" i="3" s="1"/>
  <c r="AN620" i="3"/>
  <c r="BA620" i="3" s="1"/>
  <c r="AP615" i="3"/>
  <c r="BC615" i="3" s="1"/>
  <c r="AO615" i="3"/>
  <c r="BB615" i="3" s="1"/>
  <c r="AN615" i="3"/>
  <c r="BA615" i="3" s="1"/>
  <c r="AP610" i="3"/>
  <c r="BC610" i="3" s="1"/>
  <c r="AO610" i="3"/>
  <c r="BB610" i="3" s="1"/>
  <c r="AN610" i="3"/>
  <c r="BA610" i="3" s="1"/>
  <c r="AP602" i="3"/>
  <c r="BC602" i="3" s="1"/>
  <c r="AO602" i="3"/>
  <c r="BB602" i="3" s="1"/>
  <c r="AN602" i="3"/>
  <c r="BA602" i="3" s="1"/>
  <c r="AP596" i="3"/>
  <c r="BC596" i="3" s="1"/>
  <c r="AO596" i="3"/>
  <c r="BB596" i="3" s="1"/>
  <c r="AN596" i="3"/>
  <c r="BA596" i="3" s="1"/>
  <c r="AP590" i="3"/>
  <c r="BC590" i="3" s="1"/>
  <c r="AO590" i="3"/>
  <c r="BB590" i="3" s="1"/>
  <c r="AN590" i="3"/>
  <c r="BA590" i="3" s="1"/>
  <c r="AP585" i="3"/>
  <c r="BC585" i="3" s="1"/>
  <c r="AO585" i="3"/>
  <c r="BB585" i="3" s="1"/>
  <c r="AN585" i="3"/>
  <c r="BA585" i="3" s="1"/>
  <c r="AP577" i="3"/>
  <c r="BC577" i="3" s="1"/>
  <c r="AO577" i="3"/>
  <c r="BB577" i="3" s="1"/>
  <c r="AN577" i="3"/>
  <c r="BA577" i="3" s="1"/>
  <c r="AP572" i="3"/>
  <c r="BC572" i="3" s="1"/>
  <c r="AO572" i="3"/>
  <c r="BB572" i="3" s="1"/>
  <c r="AN572" i="3"/>
  <c r="BA572" i="3" s="1"/>
  <c r="AP566" i="3"/>
  <c r="BC566" i="3" s="1"/>
  <c r="AN566" i="3"/>
  <c r="BA566" i="3" s="1"/>
  <c r="AO566" i="3"/>
  <c r="BB566" i="3" s="1"/>
  <c r="AP560" i="3"/>
  <c r="BC560" i="3" s="1"/>
  <c r="AO560" i="3"/>
  <c r="BB560" i="3" s="1"/>
  <c r="AN560" i="3"/>
  <c r="BA560" i="3" s="1"/>
  <c r="AP554" i="3"/>
  <c r="BC554" i="3" s="1"/>
  <c r="AO554" i="3"/>
  <c r="BB554" i="3" s="1"/>
  <c r="AN554" i="3"/>
  <c r="BA554" i="3" s="1"/>
  <c r="AP547" i="3"/>
  <c r="BC547" i="3" s="1"/>
  <c r="AO547" i="3"/>
  <c r="BB547" i="3" s="1"/>
  <c r="AN547" i="3"/>
  <c r="BA547" i="3" s="1"/>
  <c r="AP541" i="3"/>
  <c r="BC541" i="3" s="1"/>
  <c r="AO541" i="3"/>
  <c r="BB541" i="3" s="1"/>
  <c r="AN541" i="3"/>
  <c r="BA541" i="3" s="1"/>
  <c r="AP535" i="3"/>
  <c r="BC535" i="3" s="1"/>
  <c r="AO535" i="3"/>
  <c r="BB535" i="3" s="1"/>
  <c r="AN535" i="3"/>
  <c r="BA535" i="3" s="1"/>
  <c r="AP527" i="3"/>
  <c r="BC527" i="3" s="1"/>
  <c r="AO527" i="3"/>
  <c r="BB527" i="3" s="1"/>
  <c r="AN527" i="3"/>
  <c r="BA527" i="3" s="1"/>
  <c r="AP521" i="3"/>
  <c r="BC521" i="3" s="1"/>
  <c r="AO521" i="3"/>
  <c r="BB521" i="3" s="1"/>
  <c r="AN521" i="3"/>
  <c r="BA521" i="3" s="1"/>
  <c r="AP515" i="3"/>
  <c r="BC515" i="3" s="1"/>
  <c r="AO515" i="3"/>
  <c r="BB515" i="3" s="1"/>
  <c r="AN515" i="3"/>
  <c r="BA515" i="3" s="1"/>
  <c r="AP510" i="3"/>
  <c r="BC510" i="3" s="1"/>
  <c r="AO510" i="3"/>
  <c r="BB510" i="3" s="1"/>
  <c r="AN510" i="3"/>
  <c r="BA510" i="3" s="1"/>
  <c r="AP502" i="3"/>
  <c r="BC502" i="3" s="1"/>
  <c r="AN502" i="3"/>
  <c r="BA502" i="3" s="1"/>
  <c r="AO502" i="3"/>
  <c r="BB502" i="3" s="1"/>
  <c r="AP496" i="3"/>
  <c r="BC496" i="3" s="1"/>
  <c r="AO496" i="3"/>
  <c r="BB496" i="3" s="1"/>
  <c r="AN496" i="3"/>
  <c r="BA496" i="3" s="1"/>
  <c r="AP491" i="3"/>
  <c r="BC491" i="3" s="1"/>
  <c r="AO491" i="3"/>
  <c r="BB491" i="3" s="1"/>
  <c r="AN491" i="3"/>
  <c r="BA491" i="3" s="1"/>
  <c r="AP485" i="3"/>
  <c r="BC485" i="3" s="1"/>
  <c r="AO485" i="3"/>
  <c r="BB485" i="3" s="1"/>
  <c r="AN485" i="3"/>
  <c r="BA485" i="3" s="1"/>
  <c r="AP479" i="3"/>
  <c r="BC479" i="3" s="1"/>
  <c r="AO479" i="3"/>
  <c r="BB479" i="3" s="1"/>
  <c r="AN479" i="3"/>
  <c r="BA479" i="3" s="1"/>
  <c r="AP472" i="3"/>
  <c r="BC472" i="3" s="1"/>
  <c r="AO472" i="3"/>
  <c r="BB472" i="3" s="1"/>
  <c r="AN472" i="3"/>
  <c r="BA472" i="3" s="1"/>
  <c r="AP466" i="3"/>
  <c r="BC466" i="3" s="1"/>
  <c r="AO466" i="3"/>
  <c r="BB466" i="3" s="1"/>
  <c r="AN466" i="3"/>
  <c r="BA466" i="3" s="1"/>
  <c r="AP461" i="3"/>
  <c r="BC461" i="3" s="1"/>
  <c r="AO461" i="3"/>
  <c r="BB461" i="3" s="1"/>
  <c r="AN461" i="3"/>
  <c r="BA461" i="3" s="1"/>
  <c r="AP455" i="3"/>
  <c r="BC455" i="3" s="1"/>
  <c r="AO455" i="3"/>
  <c r="BB455" i="3" s="1"/>
  <c r="AN455" i="3"/>
  <c r="BA455" i="3" s="1"/>
  <c r="AP450" i="3"/>
  <c r="BC450" i="3" s="1"/>
  <c r="AO450" i="3"/>
  <c r="BB450" i="3" s="1"/>
  <c r="AN450" i="3"/>
  <c r="BA450" i="3" s="1"/>
  <c r="AP442" i="3"/>
  <c r="BC442" i="3" s="1"/>
  <c r="AO442" i="3"/>
  <c r="BB442" i="3" s="1"/>
  <c r="AN442" i="3"/>
  <c r="BA442" i="3" s="1"/>
  <c r="AP436" i="3"/>
  <c r="BC436" i="3" s="1"/>
  <c r="AO436" i="3"/>
  <c r="BB436" i="3" s="1"/>
  <c r="AN436" i="3"/>
  <c r="BA436" i="3" s="1"/>
  <c r="AP431" i="3"/>
  <c r="BC431" i="3" s="1"/>
  <c r="AO431" i="3"/>
  <c r="BB431" i="3" s="1"/>
  <c r="AN431" i="3"/>
  <c r="BA431" i="3" s="1"/>
  <c r="AP426" i="3"/>
  <c r="BC426" i="3" s="1"/>
  <c r="AO426" i="3"/>
  <c r="BB426" i="3" s="1"/>
  <c r="AN426" i="3"/>
  <c r="BA426" i="3" s="1"/>
  <c r="AP421" i="3"/>
  <c r="BC421" i="3" s="1"/>
  <c r="AO421" i="3"/>
  <c r="BB421" i="3" s="1"/>
  <c r="AN421" i="3"/>
  <c r="BA421" i="3" s="1"/>
  <c r="AP415" i="3"/>
  <c r="BC415" i="3" s="1"/>
  <c r="AO415" i="3"/>
  <c r="BB415" i="3" s="1"/>
  <c r="AN415" i="3"/>
  <c r="BA415" i="3" s="1"/>
  <c r="AP410" i="3"/>
  <c r="BC410" i="3" s="1"/>
  <c r="AO410" i="3"/>
  <c r="BB410" i="3" s="1"/>
  <c r="AN410" i="3"/>
  <c r="BA410" i="3" s="1"/>
  <c r="AP402" i="3"/>
  <c r="BC402" i="3" s="1"/>
  <c r="AO402" i="3"/>
  <c r="BB402" i="3" s="1"/>
  <c r="AN402" i="3"/>
  <c r="BA402" i="3" s="1"/>
  <c r="AP396" i="3"/>
  <c r="BC396" i="3" s="1"/>
  <c r="AN396" i="3"/>
  <c r="BA396" i="3" s="1"/>
  <c r="AO396" i="3"/>
  <c r="BB396" i="3" s="1"/>
  <c r="AP390" i="3"/>
  <c r="BC390" i="3" s="1"/>
  <c r="AO390" i="3"/>
  <c r="BB390" i="3" s="1"/>
  <c r="AN390" i="3"/>
  <c r="BA390" i="3" s="1"/>
  <c r="AP384" i="3"/>
  <c r="BC384" i="3" s="1"/>
  <c r="AO384" i="3"/>
  <c r="BB384" i="3" s="1"/>
  <c r="AN384" i="3"/>
  <c r="BA384" i="3" s="1"/>
  <c r="AP379" i="3"/>
  <c r="BC379" i="3" s="1"/>
  <c r="AO379" i="3"/>
  <c r="BB379" i="3" s="1"/>
  <c r="AN379" i="3"/>
  <c r="BA379" i="3" s="1"/>
  <c r="AP374" i="3"/>
  <c r="BC374" i="3" s="1"/>
  <c r="AO374" i="3"/>
  <c r="BB374" i="3" s="1"/>
  <c r="AN374" i="3"/>
  <c r="BA374" i="3" s="1"/>
  <c r="AP369" i="3"/>
  <c r="BC369" i="3" s="1"/>
  <c r="AO369" i="3"/>
  <c r="BB369" i="3" s="1"/>
  <c r="AN369" i="3"/>
  <c r="BA369" i="3" s="1"/>
  <c r="AP362" i="3"/>
  <c r="BC362" i="3" s="1"/>
  <c r="AO362" i="3"/>
  <c r="BB362" i="3" s="1"/>
  <c r="AN362" i="3"/>
  <c r="BA362" i="3" s="1"/>
  <c r="AP357" i="3"/>
  <c r="BC357" i="3" s="1"/>
  <c r="AO357" i="3"/>
  <c r="BB357" i="3" s="1"/>
  <c r="AN357" i="3"/>
  <c r="BA357" i="3" s="1"/>
  <c r="AP351" i="3"/>
  <c r="BC351" i="3" s="1"/>
  <c r="AO351" i="3"/>
  <c r="BB351" i="3" s="1"/>
  <c r="AN351" i="3"/>
  <c r="BA351" i="3" s="1"/>
  <c r="AP345" i="3"/>
  <c r="BC345" i="3" s="1"/>
  <c r="AO345" i="3"/>
  <c r="BB345" i="3" s="1"/>
  <c r="AN345" i="3"/>
  <c r="BA345" i="3" s="1"/>
  <c r="AP339" i="3"/>
  <c r="BC339" i="3" s="1"/>
  <c r="AO339" i="3"/>
  <c r="BB339" i="3" s="1"/>
  <c r="AN339" i="3"/>
  <c r="BA339" i="3" s="1"/>
  <c r="AP334" i="3"/>
  <c r="BC334" i="3" s="1"/>
  <c r="AO334" i="3"/>
  <c r="BB334" i="3" s="1"/>
  <c r="AN334" i="3"/>
  <c r="BA334" i="3" s="1"/>
  <c r="AP329" i="3"/>
  <c r="BC329" i="3" s="1"/>
  <c r="AO329" i="3"/>
  <c r="BB329" i="3" s="1"/>
  <c r="AN329" i="3"/>
  <c r="BA329" i="3" s="1"/>
  <c r="AP324" i="3"/>
  <c r="BC324" i="3" s="1"/>
  <c r="AO324" i="3"/>
  <c r="BB324" i="3" s="1"/>
  <c r="AN324" i="3"/>
  <c r="BA324" i="3" s="1"/>
  <c r="AP319" i="3"/>
  <c r="BC319" i="3" s="1"/>
  <c r="AO319" i="3"/>
  <c r="BB319" i="3" s="1"/>
  <c r="AN319" i="3"/>
  <c r="BA319" i="3" s="1"/>
  <c r="AP312" i="3"/>
  <c r="BC312" i="3" s="1"/>
  <c r="AO312" i="3"/>
  <c r="BB312" i="3" s="1"/>
  <c r="AN312" i="3"/>
  <c r="BA312" i="3" s="1"/>
  <c r="AP307" i="3"/>
  <c r="BC307" i="3" s="1"/>
  <c r="AO307" i="3"/>
  <c r="BB307" i="3" s="1"/>
  <c r="AN307" i="3"/>
  <c r="BA307" i="3" s="1"/>
  <c r="AP300" i="3"/>
  <c r="BC300" i="3" s="1"/>
  <c r="AO300" i="3"/>
  <c r="BB300" i="3" s="1"/>
  <c r="AN300" i="3"/>
  <c r="BA300" i="3" s="1"/>
  <c r="AP295" i="3"/>
  <c r="BC295" i="3" s="1"/>
  <c r="AO295" i="3"/>
  <c r="BB295" i="3" s="1"/>
  <c r="AN295" i="3"/>
  <c r="BA295" i="3" s="1"/>
  <c r="AP290" i="3"/>
  <c r="BC290" i="3" s="1"/>
  <c r="AO290" i="3"/>
  <c r="BB290" i="3" s="1"/>
  <c r="AN290" i="3"/>
  <c r="BA290" i="3" s="1"/>
  <c r="AP284" i="3"/>
  <c r="BC284" i="3" s="1"/>
  <c r="AO284" i="3"/>
  <c r="BB284" i="3" s="1"/>
  <c r="AN284" i="3"/>
  <c r="BA284" i="3" s="1"/>
  <c r="AP277" i="3"/>
  <c r="BC277" i="3" s="1"/>
  <c r="AO277" i="3"/>
  <c r="BB277" i="3" s="1"/>
  <c r="AN277" i="3"/>
  <c r="BA277" i="3" s="1"/>
  <c r="AP271" i="3"/>
  <c r="BC271" i="3" s="1"/>
  <c r="AO271" i="3"/>
  <c r="BB271" i="3" s="1"/>
  <c r="AN271" i="3"/>
  <c r="BA271" i="3" s="1"/>
  <c r="AP265" i="3"/>
  <c r="BC265" i="3" s="1"/>
  <c r="AO265" i="3"/>
  <c r="BB265" i="3" s="1"/>
  <c r="AN265" i="3"/>
  <c r="BA265" i="3" s="1"/>
  <c r="AP257" i="3"/>
  <c r="BC257" i="3" s="1"/>
  <c r="AO257" i="3"/>
  <c r="BB257" i="3" s="1"/>
  <c r="AN257" i="3"/>
  <c r="BA257" i="3" s="1"/>
  <c r="AP252" i="3"/>
  <c r="BC252" i="3" s="1"/>
  <c r="AO252" i="3"/>
  <c r="BB252" i="3" s="1"/>
  <c r="AN252" i="3"/>
  <c r="BA252" i="3" s="1"/>
  <c r="AP246" i="3"/>
  <c r="BC246" i="3" s="1"/>
  <c r="AO246" i="3"/>
  <c r="BB246" i="3" s="1"/>
  <c r="AN246" i="3"/>
  <c r="BA246" i="3" s="1"/>
  <c r="AP241" i="3"/>
  <c r="BC241" i="3" s="1"/>
  <c r="AO241" i="3"/>
  <c r="BB241" i="3" s="1"/>
  <c r="AN241" i="3"/>
  <c r="BA241" i="3" s="1"/>
  <c r="AP235" i="3"/>
  <c r="BC235" i="3" s="1"/>
  <c r="AO235" i="3"/>
  <c r="BB235" i="3" s="1"/>
  <c r="AN235" i="3"/>
  <c r="BA235" i="3" s="1"/>
  <c r="AP227" i="3"/>
  <c r="BC227" i="3" s="1"/>
  <c r="AO227" i="3"/>
  <c r="BB227" i="3" s="1"/>
  <c r="AN227" i="3"/>
  <c r="BA227" i="3" s="1"/>
  <c r="AO221" i="3"/>
  <c r="BB221" i="3" s="1"/>
  <c r="AP221" i="3"/>
  <c r="BC221" i="3" s="1"/>
  <c r="AN221" i="3"/>
  <c r="BA221" i="3" s="1"/>
  <c r="AP215" i="3"/>
  <c r="BC215" i="3" s="1"/>
  <c r="AO215" i="3"/>
  <c r="BB215" i="3" s="1"/>
  <c r="AN215" i="3"/>
  <c r="BA215" i="3" s="1"/>
  <c r="AP207" i="3"/>
  <c r="BC207" i="3" s="1"/>
  <c r="AO207" i="3"/>
  <c r="BB207" i="3" s="1"/>
  <c r="AN207" i="3"/>
  <c r="BA207" i="3" s="1"/>
  <c r="AP201" i="3"/>
  <c r="BC201" i="3" s="1"/>
  <c r="AO201" i="3"/>
  <c r="BB201" i="3" s="1"/>
  <c r="AN201" i="3"/>
  <c r="BA201" i="3" s="1"/>
  <c r="AP195" i="3"/>
  <c r="BC195" i="3" s="1"/>
  <c r="AO195" i="3"/>
  <c r="BB195" i="3" s="1"/>
  <c r="AN195" i="3"/>
  <c r="BA195" i="3" s="1"/>
  <c r="AP187" i="3"/>
  <c r="BC187" i="3" s="1"/>
  <c r="AO187" i="3"/>
  <c r="BB187" i="3" s="1"/>
  <c r="AN187" i="3"/>
  <c r="BA187" i="3" s="1"/>
  <c r="AP181" i="3"/>
  <c r="BC181" i="3" s="1"/>
  <c r="AO181" i="3"/>
  <c r="BB181" i="3" s="1"/>
  <c r="AN181" i="3"/>
  <c r="BA181" i="3" s="1"/>
  <c r="AP175" i="3"/>
  <c r="BC175" i="3" s="1"/>
  <c r="AO175" i="3"/>
  <c r="BB175" i="3" s="1"/>
  <c r="AN175" i="3"/>
  <c r="BA175" i="3" s="1"/>
  <c r="AP167" i="3"/>
  <c r="BC167" i="3" s="1"/>
  <c r="AO167" i="3"/>
  <c r="BB167" i="3" s="1"/>
  <c r="AN167" i="3"/>
  <c r="BA167" i="3" s="1"/>
  <c r="AP161" i="3"/>
  <c r="BC161" i="3" s="1"/>
  <c r="AO161" i="3"/>
  <c r="BB161" i="3" s="1"/>
  <c r="AN161" i="3"/>
  <c r="BA161" i="3" s="1"/>
  <c r="AP155" i="3"/>
  <c r="BC155" i="3" s="1"/>
  <c r="AO155" i="3"/>
  <c r="BB155" i="3" s="1"/>
  <c r="AN155" i="3"/>
  <c r="BA155" i="3" s="1"/>
  <c r="AP150" i="3"/>
  <c r="BC150" i="3" s="1"/>
  <c r="AO150" i="3"/>
  <c r="BB150" i="3" s="1"/>
  <c r="AN150" i="3"/>
  <c r="BA150" i="3" s="1"/>
  <c r="AP142" i="3"/>
  <c r="BC142" i="3" s="1"/>
  <c r="AO142" i="3"/>
  <c r="BB142" i="3" s="1"/>
  <c r="AN142" i="3"/>
  <c r="BA142" i="3" s="1"/>
  <c r="AP137" i="3"/>
  <c r="BC137" i="3" s="1"/>
  <c r="AO137" i="3"/>
  <c r="BB137" i="3" s="1"/>
  <c r="AN137" i="3"/>
  <c r="BA137" i="3" s="1"/>
  <c r="AP131" i="3"/>
  <c r="BC131" i="3" s="1"/>
  <c r="AO131" i="3"/>
  <c r="BB131" i="3" s="1"/>
  <c r="AN131" i="3"/>
  <c r="BA131" i="3" s="1"/>
  <c r="AP125" i="3"/>
  <c r="BC125" i="3" s="1"/>
  <c r="AO125" i="3"/>
  <c r="BB125" i="3" s="1"/>
  <c r="AN125" i="3"/>
  <c r="BA125" i="3" s="1"/>
  <c r="AP117" i="3"/>
  <c r="BC117" i="3" s="1"/>
  <c r="AO117" i="3"/>
  <c r="BB117" i="3" s="1"/>
  <c r="AN117" i="3"/>
  <c r="BA117" i="3" s="1"/>
  <c r="AP111" i="3"/>
  <c r="BC111" i="3" s="1"/>
  <c r="AO111" i="3"/>
  <c r="BB111" i="3" s="1"/>
  <c r="AN111" i="3"/>
  <c r="BA111" i="3" s="1"/>
  <c r="AP105" i="3"/>
  <c r="BC105" i="3" s="1"/>
  <c r="AO105" i="3"/>
  <c r="BB105" i="3" s="1"/>
  <c r="AN105" i="3"/>
  <c r="BA105" i="3" s="1"/>
  <c r="AP97" i="3"/>
  <c r="BC97" i="3" s="1"/>
  <c r="AO97" i="3"/>
  <c r="BB97" i="3" s="1"/>
  <c r="AN97" i="3"/>
  <c r="BA97" i="3" s="1"/>
  <c r="AP91" i="3"/>
  <c r="BC91" i="3" s="1"/>
  <c r="AO91" i="3"/>
  <c r="BB91" i="3" s="1"/>
  <c r="AN91" i="3"/>
  <c r="BA91" i="3" s="1"/>
  <c r="AP86" i="3"/>
  <c r="BC86" i="3" s="1"/>
  <c r="AO86" i="3"/>
  <c r="BB86" i="3" s="1"/>
  <c r="AN86" i="3"/>
  <c r="BA86" i="3" s="1"/>
  <c r="AP80" i="3"/>
  <c r="BC80" i="3" s="1"/>
  <c r="AO80" i="3"/>
  <c r="BB80" i="3" s="1"/>
  <c r="AN80" i="3"/>
  <c r="BA80" i="3" s="1"/>
  <c r="AP74" i="3"/>
  <c r="BC74" i="3" s="1"/>
  <c r="AO74" i="3"/>
  <c r="BB74" i="3" s="1"/>
  <c r="AN74" i="3"/>
  <c r="BA74" i="3" s="1"/>
  <c r="AP69" i="3"/>
  <c r="BC69" i="3" s="1"/>
  <c r="AO69" i="3"/>
  <c r="BB69" i="3" s="1"/>
  <c r="AN69" i="3"/>
  <c r="BA69" i="3" s="1"/>
  <c r="AP62" i="3"/>
  <c r="BC62" i="3" s="1"/>
  <c r="AO62" i="3"/>
  <c r="BB62" i="3" s="1"/>
  <c r="AN62" i="3"/>
  <c r="BA62" i="3" s="1"/>
  <c r="AP57" i="3"/>
  <c r="BC57" i="3" s="1"/>
  <c r="AO57" i="3"/>
  <c r="BB57" i="3" s="1"/>
  <c r="AN57" i="3"/>
  <c r="BA57" i="3" s="1"/>
  <c r="AP51" i="3"/>
  <c r="BC51" i="3" s="1"/>
  <c r="AO51" i="3"/>
  <c r="BB51" i="3" s="1"/>
  <c r="AN51" i="3"/>
  <c r="BA51" i="3" s="1"/>
  <c r="AP45" i="3"/>
  <c r="BC45" i="3" s="1"/>
  <c r="AO45" i="3"/>
  <c r="BB45" i="3" s="1"/>
  <c r="AN45" i="3"/>
  <c r="BA45" i="3" s="1"/>
  <c r="AP39" i="3"/>
  <c r="BC39" i="3" s="1"/>
  <c r="AO39" i="3"/>
  <c r="BB39" i="3" s="1"/>
  <c r="AN39" i="3"/>
  <c r="BA39" i="3" s="1"/>
  <c r="AP32" i="3"/>
  <c r="BC32" i="3" s="1"/>
  <c r="AO32" i="3"/>
  <c r="BB32" i="3" s="1"/>
  <c r="AN32" i="3"/>
  <c r="BA32" i="3" s="1"/>
  <c r="AP26" i="3"/>
  <c r="BC26" i="3" s="1"/>
  <c r="AO26" i="3"/>
  <c r="BB26" i="3" s="1"/>
  <c r="AN26" i="3"/>
  <c r="BA26" i="3" s="1"/>
  <c r="AP20" i="3"/>
  <c r="BC20" i="3" s="1"/>
  <c r="AO20" i="3"/>
  <c r="BB20" i="3" s="1"/>
  <c r="AN20" i="3"/>
  <c r="BA20" i="3" s="1"/>
  <c r="F29" i="1"/>
  <c r="F28" i="1"/>
  <c r="F27" i="1"/>
  <c r="F24" i="1"/>
  <c r="F23" i="1"/>
  <c r="AM1595" i="3" s="1"/>
  <c r="AZ1595" i="3" s="1"/>
  <c r="F20" i="1"/>
  <c r="F21" i="1"/>
  <c r="F15" i="1"/>
  <c r="F14" i="1"/>
  <c r="F13" i="1"/>
  <c r="AM1055" i="3" l="1"/>
  <c r="AZ1055" i="3" s="1"/>
  <c r="AM1070" i="3"/>
  <c r="AZ1070" i="3" s="1"/>
  <c r="AM1265" i="3"/>
  <c r="AZ1265" i="3" s="1"/>
  <c r="AM1305" i="3"/>
  <c r="AZ1305" i="3" s="1"/>
  <c r="AM1340" i="3"/>
  <c r="AZ1340" i="3" s="1"/>
  <c r="AM440" i="3"/>
  <c r="AZ440" i="3" s="1"/>
  <c r="AM470" i="3"/>
  <c r="AZ470" i="3" s="1"/>
  <c r="AM715" i="3"/>
  <c r="AZ715" i="3" s="1"/>
  <c r="AM765" i="3"/>
  <c r="AZ765" i="3" s="1"/>
  <c r="AM255" i="3"/>
  <c r="AZ255" i="3" s="1"/>
  <c r="AM655" i="3"/>
  <c r="AZ655" i="3" s="1"/>
  <c r="AM700" i="3"/>
  <c r="AZ700" i="3" s="1"/>
  <c r="AM1165" i="3"/>
  <c r="AZ1165" i="3" s="1"/>
  <c r="AM1750" i="3"/>
  <c r="AZ1750" i="3" s="1"/>
  <c r="AM1740" i="3"/>
  <c r="AZ1740" i="3" s="1"/>
  <c r="AM1935" i="3"/>
  <c r="AZ1935" i="3" s="1"/>
  <c r="AM1525" i="3"/>
  <c r="AZ1525" i="3" s="1"/>
  <c r="AM1560" i="3"/>
  <c r="AZ1560" i="3" s="1"/>
  <c r="AH125" i="4"/>
  <c r="AQ125" i="4" s="1"/>
  <c r="AH95" i="4"/>
  <c r="AQ95" i="4" s="1"/>
  <c r="K34" i="11"/>
  <c r="AH65" i="4"/>
  <c r="AQ65" i="4" s="1"/>
  <c r="AH130" i="4"/>
  <c r="AQ130" i="4" s="1"/>
  <c r="AH135" i="4"/>
  <c r="AQ135" i="4" s="1"/>
  <c r="AH166" i="4"/>
  <c r="AQ166" i="4" s="1"/>
  <c r="E5" i="11"/>
  <c r="E9" i="11" s="1"/>
  <c r="K15" i="11" s="1"/>
  <c r="D17" i="11"/>
  <c r="D34" i="11"/>
  <c r="AH5" i="4"/>
  <c r="AQ5" i="4" s="1"/>
  <c r="AH147" i="4"/>
  <c r="AQ147" i="4" s="1"/>
  <c r="AH161" i="4"/>
  <c r="AQ161" i="4" s="1"/>
  <c r="AH142" i="4"/>
  <c r="AQ142" i="4" s="1"/>
  <c r="AH10" i="4"/>
  <c r="AQ10" i="4" s="1"/>
  <c r="AH30" i="4"/>
  <c r="AQ30" i="4" s="1"/>
  <c r="AH20" i="4"/>
  <c r="AQ20" i="4" s="1"/>
  <c r="AH105" i="4"/>
  <c r="AQ105" i="4" s="1"/>
  <c r="AH70" i="4"/>
  <c r="AQ70" i="4" s="1"/>
  <c r="AH80" i="4"/>
  <c r="AQ80" i="4" s="1"/>
  <c r="AH35" i="4"/>
  <c r="AQ35" i="4" s="1"/>
  <c r="AH45" i="4"/>
  <c r="AQ45" i="4" s="1"/>
  <c r="AH90" i="4"/>
  <c r="AQ90" i="4" s="1"/>
  <c r="AH15" i="4"/>
  <c r="AQ15" i="4" s="1"/>
  <c r="AH115" i="4"/>
  <c r="AQ115" i="4" s="1"/>
  <c r="AH75" i="4"/>
  <c r="AQ75" i="4" s="1"/>
  <c r="AH50" i="4"/>
  <c r="AQ50" i="4" s="1"/>
  <c r="AH55" i="4"/>
  <c r="AQ55" i="4" s="1"/>
  <c r="AH40" i="4"/>
  <c r="AQ40" i="4" s="1"/>
  <c r="AH60" i="4"/>
  <c r="AQ60" i="4" s="1"/>
  <c r="AH100" i="4"/>
  <c r="AQ100" i="4" s="1"/>
  <c r="AH120" i="4"/>
  <c r="AQ120" i="4" s="1"/>
  <c r="AH110" i="4"/>
  <c r="AQ110" i="4" s="1"/>
  <c r="AH85" i="4"/>
  <c r="AQ85" i="4" s="1"/>
  <c r="AH25" i="4"/>
  <c r="AQ25" i="4" s="1"/>
  <c r="E5" i="9"/>
  <c r="E10" i="9" s="1"/>
  <c r="D18" i="9"/>
  <c r="D36" i="9"/>
  <c r="K36" i="9"/>
  <c r="E5" i="8"/>
  <c r="E10" i="8" s="1"/>
  <c r="K16" i="8" s="1"/>
  <c r="D18" i="8"/>
  <c r="D36" i="8"/>
  <c r="K36" i="8"/>
  <c r="AM1520" i="3"/>
  <c r="AZ1520" i="3" s="1"/>
  <c r="AM10" i="3"/>
  <c r="AZ10" i="3" s="1"/>
  <c r="AM35" i="3"/>
  <c r="AZ35" i="3" s="1"/>
  <c r="AM305" i="3"/>
  <c r="AZ305" i="3" s="1"/>
  <c r="AM15" i="3"/>
  <c r="AZ15" i="3" s="1"/>
  <c r="AM1945" i="3"/>
  <c r="AZ1945" i="3" s="1"/>
  <c r="AM1685" i="3"/>
  <c r="AZ1685" i="3" s="1"/>
  <c r="AM1645" i="3"/>
  <c r="AZ1645" i="3" s="1"/>
  <c r="AM1505" i="3"/>
  <c r="AZ1505" i="3" s="1"/>
  <c r="AM1435" i="3"/>
  <c r="AZ1435" i="3" s="1"/>
  <c r="AM1405" i="3"/>
  <c r="AZ1405" i="3" s="1"/>
  <c r="AM1310" i="3"/>
  <c r="AZ1310" i="3" s="1"/>
  <c r="AM1255" i="3"/>
  <c r="AZ1255" i="3" s="1"/>
  <c r="AM1170" i="3"/>
  <c r="AZ1170" i="3" s="1"/>
  <c r="AM1135" i="3"/>
  <c r="AZ1135" i="3" s="1"/>
  <c r="AM915" i="3"/>
  <c r="AZ915" i="3" s="1"/>
  <c r="AM880" i="3"/>
  <c r="AZ880" i="3" s="1"/>
  <c r="AM2030" i="3"/>
  <c r="AZ2030" i="3" s="1"/>
  <c r="AM2005" i="3"/>
  <c r="AZ2005" i="3" s="1"/>
  <c r="AM1940" i="3"/>
  <c r="AZ1940" i="3" s="1"/>
  <c r="AM1930" i="3"/>
  <c r="AZ1930" i="3" s="1"/>
  <c r="AM1920" i="3"/>
  <c r="AZ1920" i="3" s="1"/>
  <c r="AM1910" i="3"/>
  <c r="AZ1910" i="3" s="1"/>
  <c r="AM1885" i="3"/>
  <c r="AZ1885" i="3" s="1"/>
  <c r="AM1850" i="3"/>
  <c r="AZ1850" i="3" s="1"/>
  <c r="AM1815" i="3"/>
  <c r="AZ1815" i="3" s="1"/>
  <c r="AM1780" i="3"/>
  <c r="AZ1780" i="3" s="1"/>
  <c r="AM1745" i="3"/>
  <c r="AZ1745" i="3" s="1"/>
  <c r="AM1735" i="3"/>
  <c r="AZ1735" i="3" s="1"/>
  <c r="AM1725" i="3"/>
  <c r="AZ1725" i="3" s="1"/>
  <c r="AM1630" i="3"/>
  <c r="AZ1630" i="3" s="1"/>
  <c r="AM1580" i="3"/>
  <c r="AZ1580" i="3" s="1"/>
  <c r="AM1545" i="3"/>
  <c r="AZ1545" i="3" s="1"/>
  <c r="AM2050" i="3"/>
  <c r="AZ2050" i="3" s="1"/>
  <c r="AM1865" i="3"/>
  <c r="AZ1865" i="3" s="1"/>
  <c r="AM1790" i="3"/>
  <c r="AZ1790" i="3" s="1"/>
  <c r="AM1640" i="3"/>
  <c r="AZ1640" i="3" s="1"/>
  <c r="AM1600" i="3"/>
  <c r="AZ1600" i="3" s="1"/>
  <c r="AM1565" i="3"/>
  <c r="AZ1565" i="3" s="1"/>
  <c r="AM1500" i="3"/>
  <c r="AZ1500" i="3" s="1"/>
  <c r="AM1465" i="3"/>
  <c r="AZ1465" i="3" s="1"/>
  <c r="AM1430" i="3"/>
  <c r="AZ1430" i="3" s="1"/>
  <c r="AM1395" i="3"/>
  <c r="AZ1395" i="3" s="1"/>
  <c r="AM1180" i="3"/>
  <c r="AZ1180" i="3" s="1"/>
  <c r="AM1110" i="3"/>
  <c r="AZ1110" i="3" s="1"/>
  <c r="AM955" i="3"/>
  <c r="AZ955" i="3" s="1"/>
  <c r="AM920" i="3"/>
  <c r="AZ920" i="3" s="1"/>
  <c r="AM710" i="3"/>
  <c r="AZ710" i="3" s="1"/>
  <c r="AM570" i="3"/>
  <c r="AZ570" i="3" s="1"/>
  <c r="AM545" i="3"/>
  <c r="AZ545" i="3" s="1"/>
  <c r="AM400" i="3"/>
  <c r="AZ400" i="3" s="1"/>
  <c r="AM360" i="3"/>
  <c r="AZ360" i="3" s="1"/>
  <c r="AM225" i="3"/>
  <c r="AZ225" i="3" s="1"/>
  <c r="AM165" i="3"/>
  <c r="AZ165" i="3" s="1"/>
  <c r="AM140" i="3"/>
  <c r="AZ140" i="3" s="1"/>
  <c r="AM115" i="3"/>
  <c r="AZ115" i="3" s="1"/>
  <c r="AM95" i="3"/>
  <c r="AZ95" i="3" s="1"/>
  <c r="AM1590" i="3"/>
  <c r="AZ1590" i="3" s="1"/>
  <c r="AM1555" i="3"/>
  <c r="AZ1555" i="3" s="1"/>
  <c r="AM1400" i="3"/>
  <c r="AZ1400" i="3" s="1"/>
  <c r="AM1175" i="3"/>
  <c r="AZ1175" i="3" s="1"/>
  <c r="AM1060" i="3"/>
  <c r="AZ1060" i="3" s="1"/>
  <c r="AM875" i="3"/>
  <c r="AZ875" i="3" s="1"/>
  <c r="AM835" i="3"/>
  <c r="AZ835" i="3" s="1"/>
  <c r="AM705" i="3"/>
  <c r="AZ705" i="3" s="1"/>
  <c r="AM600" i="3"/>
  <c r="AZ600" i="3" s="1"/>
  <c r="AM575" i="3"/>
  <c r="AZ575" i="3" s="1"/>
  <c r="AM525" i="3"/>
  <c r="AZ525" i="3" s="1"/>
  <c r="AM310" i="3"/>
  <c r="AZ310" i="3" s="1"/>
  <c r="AM205" i="3"/>
  <c r="AZ205" i="3" s="1"/>
  <c r="AM135" i="3"/>
  <c r="AZ135" i="3" s="1"/>
  <c r="AM55" i="3"/>
  <c r="AZ55" i="3" s="1"/>
  <c r="AM30" i="3"/>
  <c r="AZ30" i="3" s="1"/>
  <c r="AM1420" i="3"/>
  <c r="AZ1420" i="3" s="1"/>
  <c r="AM1385" i="3"/>
  <c r="AZ1385" i="3" s="1"/>
  <c r="AM1345" i="3"/>
  <c r="AZ1345" i="3" s="1"/>
  <c r="AM1300" i="3"/>
  <c r="AZ1300" i="3" s="1"/>
  <c r="AM1290" i="3"/>
  <c r="AZ1290" i="3" s="1"/>
  <c r="AM1280" i="3"/>
  <c r="AZ1280" i="3" s="1"/>
  <c r="AM1270" i="3"/>
  <c r="AZ1270" i="3" s="1"/>
  <c r="AM1260" i="3"/>
  <c r="AZ1260" i="3" s="1"/>
  <c r="AM1250" i="3"/>
  <c r="AZ1250" i="3" s="1"/>
  <c r="AM1130" i="3"/>
  <c r="AZ1130" i="3" s="1"/>
  <c r="AM1120" i="3"/>
  <c r="AZ1120" i="3" s="1"/>
  <c r="AM1105" i="3"/>
  <c r="AZ1105" i="3" s="1"/>
  <c r="AM1095" i="3"/>
  <c r="AZ1095" i="3" s="1"/>
  <c r="AM1085" i="3"/>
  <c r="AZ1085" i="3" s="1"/>
  <c r="AM1075" i="3"/>
  <c r="AZ1075" i="3" s="1"/>
  <c r="AM1050" i="3"/>
  <c r="AZ1050" i="3" s="1"/>
  <c r="AM1090" i="3"/>
  <c r="AZ1090" i="3" s="1"/>
  <c r="AM1285" i="3"/>
  <c r="AZ1285" i="3" s="1"/>
  <c r="AM1390" i="3"/>
  <c r="AZ1390" i="3" s="1"/>
  <c r="AM1415" i="3"/>
  <c r="AZ1415" i="3" s="1"/>
  <c r="AM500" i="3"/>
  <c r="AZ500" i="3" s="1"/>
  <c r="AM1585" i="3"/>
  <c r="AZ1585" i="3" s="1"/>
  <c r="AM2040" i="3"/>
  <c r="AZ2040" i="3" s="1"/>
  <c r="AM1635" i="3"/>
  <c r="AZ1635" i="3" s="1"/>
  <c r="AM1680" i="3"/>
  <c r="AZ1680" i="3" s="1"/>
  <c r="AM1705" i="3"/>
  <c r="AZ1705" i="3" s="1"/>
  <c r="AM1785" i="3"/>
  <c r="AZ1785" i="3" s="1"/>
  <c r="AM1915" i="3"/>
  <c r="AZ1915" i="3" s="1"/>
  <c r="AM1855" i="3"/>
  <c r="AZ1855" i="3" s="1"/>
  <c r="AM1890" i="3"/>
  <c r="AZ1890" i="3" s="1"/>
  <c r="CL2054" i="3"/>
  <c r="CK2054" i="3"/>
  <c r="AF2057" i="3" s="1"/>
  <c r="CM2054" i="3"/>
  <c r="CE2054" i="3"/>
  <c r="CB2062" i="3" s="1"/>
  <c r="CC2054" i="3"/>
  <c r="CB2060" i="3" s="1"/>
  <c r="CD2054" i="3"/>
  <c r="CB2061" i="3" s="1"/>
  <c r="AG1178" i="3"/>
  <c r="AF1178" i="3" s="1"/>
  <c r="AG1173" i="3"/>
  <c r="AF1173" i="3" s="1"/>
  <c r="AG988" i="3"/>
  <c r="AF988" i="3" s="1"/>
  <c r="AG1243" i="3"/>
  <c r="AF1243" i="3" s="1"/>
  <c r="AG863" i="3"/>
  <c r="AF863" i="3" s="1"/>
  <c r="AG873" i="3"/>
  <c r="AF873" i="3" s="1"/>
  <c r="AG903" i="3"/>
  <c r="AF903" i="3" s="1"/>
  <c r="AG983" i="3"/>
  <c r="AF983" i="3" s="1"/>
  <c r="AG1023" i="3"/>
  <c r="AF1023" i="3" s="1"/>
  <c r="AG1288" i="3"/>
  <c r="AF1288" i="3" s="1"/>
  <c r="AG1318" i="3"/>
  <c r="AF1318" i="3" s="1"/>
  <c r="AG1338" i="3"/>
  <c r="AF1338" i="3" s="1"/>
  <c r="AG1408" i="3"/>
  <c r="AF1408" i="3" s="1"/>
  <c r="AG1418" i="3"/>
  <c r="AF1418" i="3" s="1"/>
  <c r="AG1438" i="3"/>
  <c r="AF1438" i="3" s="1"/>
  <c r="AG1468" i="3"/>
  <c r="AF1468" i="3" s="1"/>
  <c r="AG1163" i="3"/>
  <c r="AF1163" i="3" s="1"/>
  <c r="AG848" i="3"/>
  <c r="AF848" i="3" s="1"/>
  <c r="AG948" i="3"/>
  <c r="AF948" i="3" s="1"/>
  <c r="AG958" i="3"/>
  <c r="AF958" i="3" s="1"/>
  <c r="AG1363" i="3"/>
  <c r="AF1363" i="3" s="1"/>
  <c r="AG588" i="3"/>
  <c r="AF588" i="3" s="1"/>
  <c r="AG618" i="3"/>
  <c r="AF618" i="3" s="1"/>
  <c r="AG1168" i="3"/>
  <c r="AF1168" i="3" s="1"/>
  <c r="AG878" i="3"/>
  <c r="AF878" i="3" s="1"/>
  <c r="AG898" i="3"/>
  <c r="AF898" i="3" s="1"/>
  <c r="AG918" i="3"/>
  <c r="AF918" i="3" s="1"/>
  <c r="AG968" i="3"/>
  <c r="AF968" i="3" s="1"/>
  <c r="AG998" i="3"/>
  <c r="AF998" i="3" s="1"/>
  <c r="AG1008" i="3"/>
  <c r="AF1008" i="3" s="1"/>
  <c r="AG1028" i="3"/>
  <c r="AF1028" i="3" s="1"/>
  <c r="AG1208" i="3"/>
  <c r="AF1208" i="3" s="1"/>
  <c r="AG1228" i="3"/>
  <c r="AF1228" i="3" s="1"/>
  <c r="AG1323" i="3"/>
  <c r="AF1323" i="3" s="1"/>
  <c r="AG1353" i="3"/>
  <c r="AF1353" i="3" s="1"/>
  <c r="AG1393" i="3"/>
  <c r="AF1393" i="3" s="1"/>
  <c r="AG1413" i="3"/>
  <c r="AF1413" i="3" s="1"/>
  <c r="AG1473" i="3"/>
  <c r="AF1473" i="3" s="1"/>
  <c r="AG608" i="3"/>
  <c r="AF608" i="3" s="1"/>
  <c r="AG853" i="3"/>
  <c r="AF853" i="3" s="1"/>
  <c r="AG883" i="3"/>
  <c r="AF883" i="3" s="1"/>
  <c r="AG913" i="3"/>
  <c r="AF913" i="3" s="1"/>
  <c r="AG933" i="3"/>
  <c r="AF933" i="3" s="1"/>
  <c r="AG943" i="3"/>
  <c r="AF943" i="3" s="1"/>
  <c r="AG953" i="3"/>
  <c r="AF953" i="3" s="1"/>
  <c r="AG963" i="3"/>
  <c r="AF963" i="3" s="1"/>
  <c r="AG973" i="3"/>
  <c r="AF973" i="3" s="1"/>
  <c r="AG993" i="3"/>
  <c r="AF993" i="3" s="1"/>
  <c r="AG1033" i="3"/>
  <c r="AF1033" i="3" s="1"/>
  <c r="AG1043" i="3"/>
  <c r="AF1043" i="3" s="1"/>
  <c r="AG1193" i="3"/>
  <c r="AF1193" i="3" s="1"/>
  <c r="AG1213" i="3"/>
  <c r="AF1213" i="3" s="1"/>
  <c r="AG1223" i="3"/>
  <c r="AF1223" i="3" s="1"/>
  <c r="AG1233" i="3"/>
  <c r="AF1233" i="3" s="1"/>
  <c r="AG1238" i="3"/>
  <c r="AF1238" i="3" s="1"/>
  <c r="AG1278" i="3"/>
  <c r="AF1278" i="3" s="1"/>
  <c r="AG1298" i="3"/>
  <c r="AF1298" i="3" s="1"/>
  <c r="AG1328" i="3"/>
  <c r="AF1328" i="3" s="1"/>
  <c r="AG1358" i="3"/>
  <c r="AF1358" i="3" s="1"/>
  <c r="AG1368" i="3"/>
  <c r="AF1368" i="3" s="1"/>
  <c r="AG1398" i="3"/>
  <c r="AF1398" i="3" s="1"/>
  <c r="AG1448" i="3"/>
  <c r="AF1448" i="3" s="1"/>
  <c r="AG1478" i="3"/>
  <c r="AF1478" i="3" s="1"/>
  <c r="AG1183" i="3"/>
  <c r="AF1183" i="3" s="1"/>
  <c r="AG858" i="3"/>
  <c r="AF858" i="3" s="1"/>
  <c r="AG868" i="3"/>
  <c r="AF868" i="3" s="1"/>
  <c r="AG888" i="3"/>
  <c r="AF888" i="3" s="1"/>
  <c r="AG908" i="3"/>
  <c r="AF908" i="3" s="1"/>
  <c r="AG928" i="3"/>
  <c r="AF928" i="3" s="1"/>
  <c r="AG978" i="3"/>
  <c r="AF978" i="3" s="1"/>
  <c r="AG1038" i="3"/>
  <c r="AF1038" i="3" s="1"/>
  <c r="AG1198" i="3"/>
  <c r="AF1198" i="3" s="1"/>
  <c r="AG1218" i="3"/>
  <c r="AF1218" i="3" s="1"/>
  <c r="AG1273" i="3"/>
  <c r="AF1273" i="3" s="1"/>
  <c r="AG1373" i="3"/>
  <c r="AF1373" i="3" s="1"/>
  <c r="AG938" i="3"/>
  <c r="AF938" i="3" s="1"/>
  <c r="AG1263" i="3"/>
  <c r="AF1263" i="3" s="1"/>
  <c r="AG1283" i="3"/>
  <c r="AF1283" i="3" s="1"/>
  <c r="AG1303" i="3"/>
  <c r="AF1303" i="3" s="1"/>
  <c r="AG1383" i="3"/>
  <c r="AF1383" i="3" s="1"/>
  <c r="AG893" i="3"/>
  <c r="AF893" i="3" s="1"/>
  <c r="AG923" i="3"/>
  <c r="AF923" i="3" s="1"/>
  <c r="AG1003" i="3"/>
  <c r="AF1003" i="3" s="1"/>
  <c r="AG1013" i="3"/>
  <c r="AF1013" i="3" s="1"/>
  <c r="AG1203" i="3"/>
  <c r="AF1203" i="3" s="1"/>
  <c r="AG1268" i="3"/>
  <c r="AF1268" i="3" s="1"/>
  <c r="AG1308" i="3"/>
  <c r="AF1308" i="3" s="1"/>
  <c r="AG1378" i="3"/>
  <c r="AF1378" i="3" s="1"/>
  <c r="AG1388" i="3"/>
  <c r="AF1388" i="3" s="1"/>
  <c r="AG1428" i="3"/>
  <c r="AF1428" i="3" s="1"/>
  <c r="AG1458" i="3"/>
  <c r="AF1458" i="3" s="1"/>
  <c r="AG1018" i="3"/>
  <c r="AF1018" i="3" s="1"/>
  <c r="AG1253" i="3"/>
  <c r="AF1253" i="3" s="1"/>
  <c r="AG1293" i="3"/>
  <c r="AF1293" i="3" s="1"/>
  <c r="AG1313" i="3"/>
  <c r="AF1313" i="3" s="1"/>
  <c r="AG1333" i="3"/>
  <c r="AF1333" i="3" s="1"/>
  <c r="AG1343" i="3"/>
  <c r="AF1343" i="3" s="1"/>
  <c r="AG1423" i="3"/>
  <c r="AF1423" i="3" s="1"/>
  <c r="AG1433" i="3"/>
  <c r="AF1433" i="3" s="1"/>
  <c r="AG1463" i="3"/>
  <c r="AF1463" i="3" s="1"/>
  <c r="D23" i="8" l="1"/>
  <c r="E18" i="8"/>
  <c r="D23" i="9"/>
  <c r="D21" i="11"/>
  <c r="E17" i="11"/>
  <c r="K17" i="8"/>
  <c r="E5" i="14"/>
  <c r="K16" i="9"/>
  <c r="K16" i="11"/>
  <c r="E7" i="14"/>
  <c r="R7" i="14" s="1"/>
  <c r="K41" i="8"/>
  <c r="L36" i="8" s="1"/>
  <c r="K41" i="9"/>
  <c r="L36" i="9" s="1"/>
  <c r="K38" i="11"/>
  <c r="L34" i="11"/>
  <c r="D41" i="8"/>
  <c r="D41" i="9"/>
  <c r="E11" i="9" s="1"/>
  <c r="D38" i="11"/>
  <c r="E34" i="11" s="1"/>
  <c r="AF2058" i="3"/>
  <c r="AM1333" i="3"/>
  <c r="CA1333" i="3"/>
  <c r="CI1333" i="3" s="1"/>
  <c r="AM1013" i="3"/>
  <c r="AZ1013" i="3" s="1"/>
  <c r="CA1013" i="3"/>
  <c r="CI1013" i="3" s="1"/>
  <c r="AM1198" i="3"/>
  <c r="AZ1198" i="3" s="1"/>
  <c r="CA1198" i="3"/>
  <c r="CI1198" i="3" s="1"/>
  <c r="AM1368" i="3"/>
  <c r="AZ1368" i="3" s="1"/>
  <c r="CA1368" i="3"/>
  <c r="CI1368" i="3" s="1"/>
  <c r="AM993" i="3"/>
  <c r="AZ993" i="3" s="1"/>
  <c r="CA993" i="3"/>
  <c r="CI993" i="3" s="1"/>
  <c r="AM1393" i="3"/>
  <c r="AZ1393" i="3" s="1"/>
  <c r="CA1393" i="3"/>
  <c r="CI1393" i="3" s="1"/>
  <c r="AM1168" i="3"/>
  <c r="AZ1168" i="3" s="1"/>
  <c r="CA1168" i="3"/>
  <c r="CI1168" i="3" s="1"/>
  <c r="AM1468" i="3"/>
  <c r="CA1468" i="3"/>
  <c r="CI1468" i="3" s="1"/>
  <c r="AM1243" i="3"/>
  <c r="AZ1243" i="3" s="1"/>
  <c r="CA1243" i="3"/>
  <c r="CI1243" i="3" s="1"/>
  <c r="AM1433" i="3"/>
  <c r="AZ1433" i="3" s="1"/>
  <c r="CA1433" i="3"/>
  <c r="CI1433" i="3" s="1"/>
  <c r="AM1313" i="3"/>
  <c r="AZ1313" i="3" s="1"/>
  <c r="CA1313" i="3"/>
  <c r="CI1313" i="3" s="1"/>
  <c r="AM1458" i="3"/>
  <c r="AZ1458" i="3" s="1"/>
  <c r="CA1458" i="3"/>
  <c r="CI1458" i="3" s="1"/>
  <c r="AM1308" i="3"/>
  <c r="CA1308" i="3"/>
  <c r="CI1308" i="3" s="1"/>
  <c r="AM1003" i="3"/>
  <c r="AZ1003" i="3" s="1"/>
  <c r="CA1003" i="3"/>
  <c r="CI1003" i="3" s="1"/>
  <c r="AM1303" i="3"/>
  <c r="AZ1303" i="3" s="1"/>
  <c r="CA1303" i="3"/>
  <c r="CI1303" i="3" s="1"/>
  <c r="AM1373" i="3"/>
  <c r="AZ1373" i="3" s="1"/>
  <c r="CA1373" i="3"/>
  <c r="CI1373" i="3" s="1"/>
  <c r="AM1038" i="3"/>
  <c r="AZ1038" i="3" s="1"/>
  <c r="CA1038" i="3"/>
  <c r="CI1038" i="3" s="1"/>
  <c r="AM888" i="3"/>
  <c r="AZ888" i="3" s="1"/>
  <c r="CA888" i="3"/>
  <c r="CI888" i="3" s="1"/>
  <c r="AM1478" i="3"/>
  <c r="CA1478" i="3"/>
  <c r="CI1478" i="3" s="1"/>
  <c r="AM1358" i="3"/>
  <c r="CA1358" i="3"/>
  <c r="CI1358" i="3" s="1"/>
  <c r="AM1238" i="3"/>
  <c r="AZ1238" i="3" s="1"/>
  <c r="CA1238" i="3"/>
  <c r="CI1238" i="3" s="1"/>
  <c r="AM1193" i="3"/>
  <c r="AZ1193" i="3" s="1"/>
  <c r="CA1193" i="3"/>
  <c r="CI1193" i="3" s="1"/>
  <c r="AM973" i="3"/>
  <c r="AZ973" i="3" s="1"/>
  <c r="CA973" i="3"/>
  <c r="CI973" i="3" s="1"/>
  <c r="AM933" i="3"/>
  <c r="AZ933" i="3" s="1"/>
  <c r="CA933" i="3"/>
  <c r="CI933" i="3" s="1"/>
  <c r="AM608" i="3"/>
  <c r="AZ608" i="3" s="1"/>
  <c r="CA608" i="3"/>
  <c r="CI608" i="3" s="1"/>
  <c r="AM1353" i="3"/>
  <c r="AZ1353" i="3" s="1"/>
  <c r="CA1353" i="3"/>
  <c r="CI1353" i="3" s="1"/>
  <c r="AM1028" i="3"/>
  <c r="AZ1028" i="3" s="1"/>
  <c r="CA1028" i="3"/>
  <c r="CI1028" i="3" s="1"/>
  <c r="AM918" i="3"/>
  <c r="AZ918" i="3" s="1"/>
  <c r="CA918" i="3"/>
  <c r="CI918" i="3" s="1"/>
  <c r="AM618" i="3"/>
  <c r="AZ618" i="3" s="1"/>
  <c r="CA618" i="3"/>
  <c r="CI618" i="3" s="1"/>
  <c r="AM948" i="3"/>
  <c r="AZ948" i="3" s="1"/>
  <c r="CA948" i="3"/>
  <c r="CI948" i="3" s="1"/>
  <c r="AM1438" i="3"/>
  <c r="AZ1438" i="3" s="1"/>
  <c r="CA1438" i="3"/>
  <c r="CI1438" i="3" s="1"/>
  <c r="AM1318" i="3"/>
  <c r="AZ1318" i="3" s="1"/>
  <c r="CA1318" i="3"/>
  <c r="CI1318" i="3" s="1"/>
  <c r="AM903" i="3"/>
  <c r="AZ903" i="3" s="1"/>
  <c r="CA903" i="3"/>
  <c r="CI903" i="3" s="1"/>
  <c r="AM988" i="3"/>
  <c r="AZ988" i="3" s="1"/>
  <c r="CA988" i="3"/>
  <c r="CI988" i="3" s="1"/>
  <c r="AM1018" i="3"/>
  <c r="AZ1018" i="3" s="1"/>
  <c r="CA1018" i="3"/>
  <c r="CI1018" i="3" s="1"/>
  <c r="AM1383" i="3"/>
  <c r="AZ1383" i="3" s="1"/>
  <c r="CA1383" i="3"/>
  <c r="CI1383" i="3" s="1"/>
  <c r="AM908" i="3"/>
  <c r="AZ908" i="3" s="1"/>
  <c r="CA908" i="3"/>
  <c r="CI908" i="3" s="1"/>
  <c r="AM1278" i="3"/>
  <c r="AZ1278" i="3" s="1"/>
  <c r="CA1278" i="3"/>
  <c r="CI1278" i="3" s="1"/>
  <c r="AM943" i="3"/>
  <c r="AZ943" i="3" s="1"/>
  <c r="CA943" i="3"/>
  <c r="CI943" i="3" s="1"/>
  <c r="AM1208" i="3"/>
  <c r="AZ1208" i="3" s="1"/>
  <c r="CA1208" i="3"/>
  <c r="CI1208" i="3" s="1"/>
  <c r="AM1338" i="3"/>
  <c r="CA1338" i="3"/>
  <c r="CI1338" i="3" s="1"/>
  <c r="AM1423" i="3"/>
  <c r="AZ1423" i="3" s="1"/>
  <c r="CA1423" i="3"/>
  <c r="CI1423" i="3" s="1"/>
  <c r="AM1428" i="3"/>
  <c r="AZ1428" i="3" s="1"/>
  <c r="CA1428" i="3"/>
  <c r="CI1428" i="3" s="1"/>
  <c r="AM1268" i="3"/>
  <c r="AZ1268" i="3" s="1"/>
  <c r="CA1268" i="3"/>
  <c r="CI1268" i="3" s="1"/>
  <c r="AM923" i="3"/>
  <c r="AZ923" i="3" s="1"/>
  <c r="CA923" i="3"/>
  <c r="CI923" i="3" s="1"/>
  <c r="AM1283" i="3"/>
  <c r="AZ1283" i="3" s="1"/>
  <c r="CA1283" i="3"/>
  <c r="CI1283" i="3" s="1"/>
  <c r="AM1273" i="3"/>
  <c r="AZ1273" i="3" s="1"/>
  <c r="CA1273" i="3"/>
  <c r="CI1273" i="3" s="1"/>
  <c r="AM978" i="3"/>
  <c r="AZ978" i="3" s="1"/>
  <c r="CA978" i="3"/>
  <c r="CI978" i="3" s="1"/>
  <c r="AM868" i="3"/>
  <c r="AZ868" i="3" s="1"/>
  <c r="CA868" i="3"/>
  <c r="CI868" i="3" s="1"/>
  <c r="AM1448" i="3"/>
  <c r="AZ1448" i="3" s="1"/>
  <c r="CA1448" i="3"/>
  <c r="CI1448" i="3" s="1"/>
  <c r="AM1328" i="3"/>
  <c r="AZ1328" i="3" s="1"/>
  <c r="CA1328" i="3"/>
  <c r="CI1328" i="3" s="1"/>
  <c r="AM1233" i="3"/>
  <c r="AZ1233" i="3" s="1"/>
  <c r="CA1233" i="3"/>
  <c r="CI1233" i="3" s="1"/>
  <c r="AM1043" i="3"/>
  <c r="AZ1043" i="3" s="1"/>
  <c r="CA1043" i="3"/>
  <c r="CI1043" i="3" s="1"/>
  <c r="AM963" i="3"/>
  <c r="AZ963" i="3" s="1"/>
  <c r="CA963" i="3"/>
  <c r="CI963" i="3" s="1"/>
  <c r="AM913" i="3"/>
  <c r="AZ913" i="3" s="1"/>
  <c r="CA913" i="3"/>
  <c r="CI913" i="3" s="1"/>
  <c r="AM1473" i="3"/>
  <c r="AZ1473" i="3" s="1"/>
  <c r="CA1473" i="3"/>
  <c r="CI1473" i="3" s="1"/>
  <c r="AM1323" i="3"/>
  <c r="CA1323" i="3"/>
  <c r="CI1323" i="3" s="1"/>
  <c r="AM1008" i="3"/>
  <c r="AZ1008" i="3" s="1"/>
  <c r="CA1008" i="3"/>
  <c r="CI1008" i="3" s="1"/>
  <c r="AM898" i="3"/>
  <c r="AZ898" i="3" s="1"/>
  <c r="CA898" i="3"/>
  <c r="CI898" i="3" s="1"/>
  <c r="AM588" i="3"/>
  <c r="AZ588" i="3" s="1"/>
  <c r="CA588" i="3"/>
  <c r="CI588" i="3" s="1"/>
  <c r="AM848" i="3"/>
  <c r="AZ848" i="3" s="1"/>
  <c r="CA848" i="3"/>
  <c r="CI848" i="3" s="1"/>
  <c r="AM1418" i="3"/>
  <c r="AZ1418" i="3" s="1"/>
  <c r="CA1418" i="3"/>
  <c r="CI1418" i="3" s="1"/>
  <c r="AM1288" i="3"/>
  <c r="CA1288" i="3"/>
  <c r="CI1288" i="3" s="1"/>
  <c r="AM873" i="3"/>
  <c r="AZ873" i="3" s="1"/>
  <c r="CA873" i="3"/>
  <c r="CI873" i="3" s="1"/>
  <c r="AM1173" i="3"/>
  <c r="AZ1173" i="3" s="1"/>
  <c r="CA1173" i="3"/>
  <c r="CI1173" i="3" s="1"/>
  <c r="AM1463" i="3"/>
  <c r="AZ1463" i="3" s="1"/>
  <c r="CA1463" i="3"/>
  <c r="CI1463" i="3" s="1"/>
  <c r="AM1378" i="3"/>
  <c r="AZ1378" i="3" s="1"/>
  <c r="CA1378" i="3"/>
  <c r="CI1378" i="3" s="1"/>
  <c r="AM938" i="3"/>
  <c r="AZ938" i="3" s="1"/>
  <c r="CA938" i="3"/>
  <c r="CI938" i="3" s="1"/>
  <c r="AM1183" i="3"/>
  <c r="AZ1183" i="3" s="1"/>
  <c r="CA1183" i="3"/>
  <c r="CI1183" i="3" s="1"/>
  <c r="AM1213" i="3"/>
  <c r="AZ1213" i="3" s="1"/>
  <c r="CA1213" i="3"/>
  <c r="CI1213" i="3" s="1"/>
  <c r="AM853" i="3"/>
  <c r="AZ853" i="3" s="1"/>
  <c r="CA853" i="3"/>
  <c r="CI853" i="3" s="1"/>
  <c r="AM968" i="3"/>
  <c r="AZ968" i="3" s="1"/>
  <c r="CA968" i="3"/>
  <c r="CI968" i="3" s="1"/>
  <c r="AM958" i="3"/>
  <c r="AZ958" i="3" s="1"/>
  <c r="CA958" i="3"/>
  <c r="CI958" i="3" s="1"/>
  <c r="AM983" i="3"/>
  <c r="AZ983" i="3" s="1"/>
  <c r="CA983" i="3"/>
  <c r="CI983" i="3" s="1"/>
  <c r="AM1293" i="3"/>
  <c r="CA1293" i="3"/>
  <c r="CI1293" i="3" s="1"/>
  <c r="AM1343" i="3"/>
  <c r="CA1343" i="3"/>
  <c r="CI1343" i="3" s="1"/>
  <c r="AM1253" i="3"/>
  <c r="CA1253" i="3"/>
  <c r="CI1253" i="3" s="1"/>
  <c r="AM1388" i="3"/>
  <c r="AZ1388" i="3" s="1"/>
  <c r="CA1388" i="3"/>
  <c r="CI1388" i="3" s="1"/>
  <c r="AM1203" i="3"/>
  <c r="AZ1203" i="3" s="1"/>
  <c r="CA1203" i="3"/>
  <c r="CI1203" i="3" s="1"/>
  <c r="AM893" i="3"/>
  <c r="AZ893" i="3" s="1"/>
  <c r="CA893" i="3"/>
  <c r="CI893" i="3" s="1"/>
  <c r="AM1263" i="3"/>
  <c r="CA1263" i="3"/>
  <c r="CI1263" i="3" s="1"/>
  <c r="AM1218" i="3"/>
  <c r="AZ1218" i="3" s="1"/>
  <c r="CA1218" i="3"/>
  <c r="CI1218" i="3" s="1"/>
  <c r="AM928" i="3"/>
  <c r="AZ928" i="3" s="1"/>
  <c r="CA928" i="3"/>
  <c r="CI928" i="3" s="1"/>
  <c r="AM858" i="3"/>
  <c r="AZ858" i="3" s="1"/>
  <c r="CA858" i="3"/>
  <c r="CI858" i="3" s="1"/>
  <c r="AM1398" i="3"/>
  <c r="AZ1398" i="3" s="1"/>
  <c r="CA1398" i="3"/>
  <c r="CI1398" i="3" s="1"/>
  <c r="AM1298" i="3"/>
  <c r="AZ1298" i="3" s="1"/>
  <c r="CA1298" i="3"/>
  <c r="CI1298" i="3" s="1"/>
  <c r="AM1223" i="3"/>
  <c r="AZ1223" i="3" s="1"/>
  <c r="CA1223" i="3"/>
  <c r="CI1223" i="3" s="1"/>
  <c r="AM1033" i="3"/>
  <c r="AZ1033" i="3" s="1"/>
  <c r="CA1033" i="3"/>
  <c r="CI1033" i="3" s="1"/>
  <c r="AM953" i="3"/>
  <c r="AZ953" i="3" s="1"/>
  <c r="CA953" i="3"/>
  <c r="CI953" i="3" s="1"/>
  <c r="AM883" i="3"/>
  <c r="AZ883" i="3" s="1"/>
  <c r="CA883" i="3"/>
  <c r="CI883" i="3" s="1"/>
  <c r="AM1413" i="3"/>
  <c r="CA1413" i="3"/>
  <c r="CI1413" i="3" s="1"/>
  <c r="AM1228" i="3"/>
  <c r="AZ1228" i="3" s="1"/>
  <c r="CA1228" i="3"/>
  <c r="CI1228" i="3" s="1"/>
  <c r="AM998" i="3"/>
  <c r="AZ998" i="3" s="1"/>
  <c r="CA998" i="3"/>
  <c r="CI998" i="3" s="1"/>
  <c r="AM878" i="3"/>
  <c r="AZ878" i="3" s="1"/>
  <c r="CA878" i="3"/>
  <c r="CI878" i="3" s="1"/>
  <c r="AM1363" i="3"/>
  <c r="CA1363" i="3"/>
  <c r="CI1363" i="3" s="1"/>
  <c r="AM1163" i="3"/>
  <c r="AZ1163" i="3" s="1"/>
  <c r="CA1163" i="3"/>
  <c r="CI1163" i="3" s="1"/>
  <c r="AM1408" i="3"/>
  <c r="AZ1408" i="3" s="1"/>
  <c r="CA1408" i="3"/>
  <c r="CI1408" i="3" s="1"/>
  <c r="AM1023" i="3"/>
  <c r="AZ1023" i="3" s="1"/>
  <c r="CA1023" i="3"/>
  <c r="CI1023" i="3" s="1"/>
  <c r="AM863" i="3"/>
  <c r="AZ863" i="3" s="1"/>
  <c r="CA863" i="3"/>
  <c r="CI863" i="3" s="1"/>
  <c r="AM1178" i="3"/>
  <c r="AZ1178" i="3" s="1"/>
  <c r="CA1178" i="3"/>
  <c r="CI1178" i="3" s="1"/>
  <c r="AP1333" i="3"/>
  <c r="BC1333" i="3" s="1"/>
  <c r="AO1333" i="3"/>
  <c r="BB1333" i="3" s="1"/>
  <c r="AN1333" i="3"/>
  <c r="BA1333" i="3" s="1"/>
  <c r="AP1378" i="3"/>
  <c r="BC1378" i="3" s="1"/>
  <c r="AO1378" i="3"/>
  <c r="BB1378" i="3" s="1"/>
  <c r="AN1378" i="3"/>
  <c r="BA1378" i="3" s="1"/>
  <c r="AP1383" i="3"/>
  <c r="BC1383" i="3" s="1"/>
  <c r="AO1383" i="3"/>
  <c r="BB1383" i="3" s="1"/>
  <c r="AN1383" i="3"/>
  <c r="BA1383" i="3" s="1"/>
  <c r="AP1198" i="3"/>
  <c r="BC1198" i="3" s="1"/>
  <c r="AO1198" i="3"/>
  <c r="BB1198" i="3" s="1"/>
  <c r="AN1198" i="3"/>
  <c r="BA1198" i="3" s="1"/>
  <c r="AP1183" i="3"/>
  <c r="BC1183" i="3" s="1"/>
  <c r="AO1183" i="3"/>
  <c r="BB1183" i="3" s="1"/>
  <c r="AN1183" i="3"/>
  <c r="BA1183" i="3" s="1"/>
  <c r="AP1278" i="3"/>
  <c r="BC1278" i="3" s="1"/>
  <c r="AO1278" i="3"/>
  <c r="BB1278" i="3" s="1"/>
  <c r="AN1278" i="3"/>
  <c r="BA1278" i="3" s="1"/>
  <c r="AP993" i="3"/>
  <c r="BC993" i="3" s="1"/>
  <c r="AO993" i="3"/>
  <c r="BB993" i="3" s="1"/>
  <c r="AN993" i="3"/>
  <c r="BA993" i="3" s="1"/>
  <c r="AP853" i="3"/>
  <c r="BC853" i="3" s="1"/>
  <c r="AO853" i="3"/>
  <c r="BB853" i="3" s="1"/>
  <c r="AN853" i="3"/>
  <c r="BA853" i="3" s="1"/>
  <c r="AP1208" i="3"/>
  <c r="BC1208" i="3" s="1"/>
  <c r="AO1208" i="3"/>
  <c r="BB1208" i="3" s="1"/>
  <c r="AN1208" i="3"/>
  <c r="BA1208" i="3" s="1"/>
  <c r="AP1168" i="3"/>
  <c r="BC1168" i="3" s="1"/>
  <c r="AO1168" i="3"/>
  <c r="BB1168" i="3" s="1"/>
  <c r="AN1168" i="3"/>
  <c r="BA1168" i="3" s="1"/>
  <c r="AP1468" i="3"/>
  <c r="BC1468" i="3" s="1"/>
  <c r="AO1468" i="3"/>
  <c r="BB1468" i="3" s="1"/>
  <c r="AN1468" i="3"/>
  <c r="BA1468" i="3" s="1"/>
  <c r="AP1338" i="3"/>
  <c r="BC1338" i="3" s="1"/>
  <c r="AO1338" i="3"/>
  <c r="BB1338" i="3" s="1"/>
  <c r="AN1338" i="3"/>
  <c r="BA1338" i="3" s="1"/>
  <c r="AP1243" i="3"/>
  <c r="BC1243" i="3" s="1"/>
  <c r="AO1243" i="3"/>
  <c r="BB1243" i="3" s="1"/>
  <c r="AN1243" i="3"/>
  <c r="BA1243" i="3" s="1"/>
  <c r="AP1313" i="3"/>
  <c r="BC1313" i="3" s="1"/>
  <c r="AO1313" i="3"/>
  <c r="BB1313" i="3" s="1"/>
  <c r="AN1313" i="3"/>
  <c r="BA1313" i="3" s="1"/>
  <c r="AP1308" i="3"/>
  <c r="BC1308" i="3" s="1"/>
  <c r="AO1308" i="3"/>
  <c r="BB1308" i="3" s="1"/>
  <c r="AN1308" i="3"/>
  <c r="BA1308" i="3" s="1"/>
  <c r="AP1303" i="3"/>
  <c r="BC1303" i="3" s="1"/>
  <c r="AO1303" i="3"/>
  <c r="BB1303" i="3" s="1"/>
  <c r="AN1303" i="3"/>
  <c r="BA1303" i="3" s="1"/>
  <c r="AP1038" i="3"/>
  <c r="BC1038" i="3" s="1"/>
  <c r="AO1038" i="3"/>
  <c r="BB1038" i="3" s="1"/>
  <c r="AN1038" i="3"/>
  <c r="BA1038" i="3" s="1"/>
  <c r="AP1478" i="3"/>
  <c r="BC1478" i="3" s="1"/>
  <c r="AO1478" i="3"/>
  <c r="BB1478" i="3" s="1"/>
  <c r="AN1478" i="3"/>
  <c r="BA1478" i="3" s="1"/>
  <c r="AP1238" i="3"/>
  <c r="BC1238" i="3" s="1"/>
  <c r="AO1238" i="3"/>
  <c r="BB1238" i="3" s="1"/>
  <c r="AN1238" i="3"/>
  <c r="BA1238" i="3" s="1"/>
  <c r="AP973" i="3"/>
  <c r="BC973" i="3" s="1"/>
  <c r="AO973" i="3"/>
  <c r="BB973" i="3" s="1"/>
  <c r="AN973" i="3"/>
  <c r="BA973" i="3" s="1"/>
  <c r="AP608" i="3"/>
  <c r="BC608" i="3" s="1"/>
  <c r="AO608" i="3"/>
  <c r="BB608" i="3" s="1"/>
  <c r="AN608" i="3"/>
  <c r="BA608" i="3" s="1"/>
  <c r="AO1353" i="3"/>
  <c r="BB1353" i="3" s="1"/>
  <c r="AP1353" i="3"/>
  <c r="BC1353" i="3" s="1"/>
  <c r="AN1353" i="3"/>
  <c r="BA1353" i="3" s="1"/>
  <c r="AP1028" i="3"/>
  <c r="BC1028" i="3" s="1"/>
  <c r="AO1028" i="3"/>
  <c r="BB1028" i="3" s="1"/>
  <c r="AN1028" i="3"/>
  <c r="BA1028" i="3" s="1"/>
  <c r="AP918" i="3"/>
  <c r="BC918" i="3" s="1"/>
  <c r="AO918" i="3"/>
  <c r="BB918" i="3" s="1"/>
  <c r="AN918" i="3"/>
  <c r="BA918" i="3" s="1"/>
  <c r="AP618" i="3"/>
  <c r="BC618" i="3" s="1"/>
  <c r="AO618" i="3"/>
  <c r="BB618" i="3" s="1"/>
  <c r="AN618" i="3"/>
  <c r="BA618" i="3" s="1"/>
  <c r="AP948" i="3"/>
  <c r="BC948" i="3" s="1"/>
  <c r="AO948" i="3"/>
  <c r="BB948" i="3" s="1"/>
  <c r="AN948" i="3"/>
  <c r="BA948" i="3" s="1"/>
  <c r="AP1438" i="3"/>
  <c r="BC1438" i="3" s="1"/>
  <c r="AO1438" i="3"/>
  <c r="BB1438" i="3" s="1"/>
  <c r="AN1438" i="3"/>
  <c r="BA1438" i="3" s="1"/>
  <c r="AP1318" i="3"/>
  <c r="BC1318" i="3" s="1"/>
  <c r="AO1318" i="3"/>
  <c r="BB1318" i="3" s="1"/>
  <c r="AN1318" i="3"/>
  <c r="BA1318" i="3" s="1"/>
  <c r="AP903" i="3"/>
  <c r="BC903" i="3" s="1"/>
  <c r="AO903" i="3"/>
  <c r="BB903" i="3" s="1"/>
  <c r="AN903" i="3"/>
  <c r="BA903" i="3" s="1"/>
  <c r="AP988" i="3"/>
  <c r="BC988" i="3" s="1"/>
  <c r="AO988" i="3"/>
  <c r="BB988" i="3" s="1"/>
  <c r="AN988" i="3"/>
  <c r="BA988" i="3" s="1"/>
  <c r="AP1423" i="3"/>
  <c r="BC1423" i="3" s="1"/>
  <c r="AO1423" i="3"/>
  <c r="BB1423" i="3" s="1"/>
  <c r="AN1423" i="3"/>
  <c r="BA1423" i="3" s="1"/>
  <c r="AP1293" i="3"/>
  <c r="BC1293" i="3" s="1"/>
  <c r="AO1293" i="3"/>
  <c r="BB1293" i="3" s="1"/>
  <c r="AN1293" i="3"/>
  <c r="BA1293" i="3" s="1"/>
  <c r="AP1428" i="3"/>
  <c r="BC1428" i="3" s="1"/>
  <c r="AN1428" i="3"/>
  <c r="BA1428" i="3" s="1"/>
  <c r="AO1428" i="3"/>
  <c r="BB1428" i="3" s="1"/>
  <c r="AP1268" i="3"/>
  <c r="BC1268" i="3" s="1"/>
  <c r="AN1268" i="3"/>
  <c r="BA1268" i="3" s="1"/>
  <c r="AO1268" i="3"/>
  <c r="BB1268" i="3" s="1"/>
  <c r="AP923" i="3"/>
  <c r="BC923" i="3" s="1"/>
  <c r="AO923" i="3"/>
  <c r="BB923" i="3" s="1"/>
  <c r="AN923" i="3"/>
  <c r="BA923" i="3" s="1"/>
  <c r="AP1283" i="3"/>
  <c r="BC1283" i="3" s="1"/>
  <c r="AO1283" i="3"/>
  <c r="BB1283" i="3" s="1"/>
  <c r="AN1283" i="3"/>
  <c r="BA1283" i="3" s="1"/>
  <c r="AP1273" i="3"/>
  <c r="BC1273" i="3" s="1"/>
  <c r="AO1273" i="3"/>
  <c r="BB1273" i="3" s="1"/>
  <c r="AN1273" i="3"/>
  <c r="BA1273" i="3" s="1"/>
  <c r="AP978" i="3"/>
  <c r="BC978" i="3" s="1"/>
  <c r="AO978" i="3"/>
  <c r="BB978" i="3" s="1"/>
  <c r="AN978" i="3"/>
  <c r="BA978" i="3" s="1"/>
  <c r="AP868" i="3"/>
  <c r="BC868" i="3" s="1"/>
  <c r="AO868" i="3"/>
  <c r="BB868" i="3" s="1"/>
  <c r="AN868" i="3"/>
  <c r="BA868" i="3" s="1"/>
  <c r="AP1448" i="3"/>
  <c r="BC1448" i="3" s="1"/>
  <c r="AO1448" i="3"/>
  <c r="BB1448" i="3" s="1"/>
  <c r="AN1448" i="3"/>
  <c r="BA1448" i="3" s="1"/>
  <c r="AP1328" i="3"/>
  <c r="BC1328" i="3" s="1"/>
  <c r="AO1328" i="3"/>
  <c r="BB1328" i="3" s="1"/>
  <c r="AN1328" i="3"/>
  <c r="BA1328" i="3" s="1"/>
  <c r="AP1233" i="3"/>
  <c r="BC1233" i="3" s="1"/>
  <c r="AO1233" i="3"/>
  <c r="BB1233" i="3" s="1"/>
  <c r="AN1233" i="3"/>
  <c r="BA1233" i="3" s="1"/>
  <c r="AP1043" i="3"/>
  <c r="BC1043" i="3" s="1"/>
  <c r="AO1043" i="3"/>
  <c r="BB1043" i="3" s="1"/>
  <c r="AN1043" i="3"/>
  <c r="BA1043" i="3" s="1"/>
  <c r="AP963" i="3"/>
  <c r="BC963" i="3" s="1"/>
  <c r="AO963" i="3"/>
  <c r="BB963" i="3" s="1"/>
  <c r="AN963" i="3"/>
  <c r="BA963" i="3" s="1"/>
  <c r="AP913" i="3"/>
  <c r="BC913" i="3" s="1"/>
  <c r="AO913" i="3"/>
  <c r="BB913" i="3" s="1"/>
  <c r="AN913" i="3"/>
  <c r="BA913" i="3" s="1"/>
  <c r="AP1473" i="3"/>
  <c r="BC1473" i="3" s="1"/>
  <c r="AO1473" i="3"/>
  <c r="BB1473" i="3" s="1"/>
  <c r="AN1473" i="3"/>
  <c r="BA1473" i="3" s="1"/>
  <c r="AP1323" i="3"/>
  <c r="BC1323" i="3" s="1"/>
  <c r="AO1323" i="3"/>
  <c r="BB1323" i="3" s="1"/>
  <c r="AN1323" i="3"/>
  <c r="BA1323" i="3" s="1"/>
  <c r="AP1008" i="3"/>
  <c r="BC1008" i="3" s="1"/>
  <c r="AO1008" i="3"/>
  <c r="BB1008" i="3" s="1"/>
  <c r="AN1008" i="3"/>
  <c r="BA1008" i="3" s="1"/>
  <c r="AP898" i="3"/>
  <c r="BC898" i="3" s="1"/>
  <c r="AO898" i="3"/>
  <c r="BB898" i="3" s="1"/>
  <c r="AN898" i="3"/>
  <c r="BA898" i="3" s="1"/>
  <c r="AP588" i="3"/>
  <c r="BC588" i="3" s="1"/>
  <c r="AO588" i="3"/>
  <c r="BB588" i="3" s="1"/>
  <c r="AN588" i="3"/>
  <c r="BA588" i="3" s="1"/>
  <c r="AP848" i="3"/>
  <c r="BC848" i="3" s="1"/>
  <c r="AO848" i="3"/>
  <c r="BB848" i="3" s="1"/>
  <c r="AN848" i="3"/>
  <c r="BA848" i="3" s="1"/>
  <c r="AP1418" i="3"/>
  <c r="BC1418" i="3" s="1"/>
  <c r="AO1418" i="3"/>
  <c r="BB1418" i="3" s="1"/>
  <c r="AN1418" i="3"/>
  <c r="BA1418" i="3" s="1"/>
  <c r="AP1288" i="3"/>
  <c r="BC1288" i="3" s="1"/>
  <c r="AO1288" i="3"/>
  <c r="BB1288" i="3" s="1"/>
  <c r="AN1288" i="3"/>
  <c r="BA1288" i="3" s="1"/>
  <c r="AP873" i="3"/>
  <c r="BC873" i="3" s="1"/>
  <c r="AO873" i="3"/>
  <c r="BB873" i="3" s="1"/>
  <c r="AN873" i="3"/>
  <c r="BA873" i="3" s="1"/>
  <c r="AP1173" i="3"/>
  <c r="BC1173" i="3" s="1"/>
  <c r="AO1173" i="3"/>
  <c r="BB1173" i="3" s="1"/>
  <c r="AN1173" i="3"/>
  <c r="BA1173" i="3" s="1"/>
  <c r="AP1463" i="3"/>
  <c r="BC1463" i="3" s="1"/>
  <c r="AO1463" i="3"/>
  <c r="BB1463" i="3" s="1"/>
  <c r="AN1463" i="3"/>
  <c r="BA1463" i="3" s="1"/>
  <c r="AP1018" i="3"/>
  <c r="BC1018" i="3" s="1"/>
  <c r="AO1018" i="3"/>
  <c r="BB1018" i="3" s="1"/>
  <c r="AN1018" i="3"/>
  <c r="BA1018" i="3" s="1"/>
  <c r="AP1013" i="3"/>
  <c r="BC1013" i="3" s="1"/>
  <c r="AO1013" i="3"/>
  <c r="BB1013" i="3" s="1"/>
  <c r="AN1013" i="3"/>
  <c r="BA1013" i="3" s="1"/>
  <c r="AP938" i="3"/>
  <c r="BC938" i="3" s="1"/>
  <c r="AO938" i="3"/>
  <c r="BB938" i="3" s="1"/>
  <c r="AN938" i="3"/>
  <c r="BA938" i="3" s="1"/>
  <c r="AP908" i="3"/>
  <c r="BC908" i="3" s="1"/>
  <c r="AO908" i="3"/>
  <c r="BB908" i="3" s="1"/>
  <c r="AN908" i="3"/>
  <c r="BA908" i="3" s="1"/>
  <c r="AP1368" i="3"/>
  <c r="BC1368" i="3" s="1"/>
  <c r="AO1368" i="3"/>
  <c r="BB1368" i="3" s="1"/>
  <c r="AN1368" i="3"/>
  <c r="BA1368" i="3" s="1"/>
  <c r="AP1213" i="3"/>
  <c r="BC1213" i="3" s="1"/>
  <c r="AO1213" i="3"/>
  <c r="BB1213" i="3" s="1"/>
  <c r="AN1213" i="3"/>
  <c r="BA1213" i="3" s="1"/>
  <c r="AP943" i="3"/>
  <c r="BC943" i="3" s="1"/>
  <c r="AO943" i="3"/>
  <c r="BB943" i="3" s="1"/>
  <c r="AN943" i="3"/>
  <c r="BA943" i="3" s="1"/>
  <c r="AP1393" i="3"/>
  <c r="BC1393" i="3" s="1"/>
  <c r="AO1393" i="3"/>
  <c r="BB1393" i="3" s="1"/>
  <c r="AN1393" i="3"/>
  <c r="BA1393" i="3" s="1"/>
  <c r="AP968" i="3"/>
  <c r="BC968" i="3" s="1"/>
  <c r="AO968" i="3"/>
  <c r="BB968" i="3" s="1"/>
  <c r="AN968" i="3"/>
  <c r="BA968" i="3" s="1"/>
  <c r="AP958" i="3"/>
  <c r="BC958" i="3" s="1"/>
  <c r="AO958" i="3"/>
  <c r="BB958" i="3" s="1"/>
  <c r="AN958" i="3"/>
  <c r="BA958" i="3" s="1"/>
  <c r="AP983" i="3"/>
  <c r="BC983" i="3" s="1"/>
  <c r="AO983" i="3"/>
  <c r="BB983" i="3" s="1"/>
  <c r="AN983" i="3"/>
  <c r="BA983" i="3" s="1"/>
  <c r="AP1433" i="3"/>
  <c r="BC1433" i="3" s="1"/>
  <c r="AO1433" i="3"/>
  <c r="BB1433" i="3" s="1"/>
  <c r="AN1433" i="3"/>
  <c r="BA1433" i="3" s="1"/>
  <c r="AP1458" i="3"/>
  <c r="BC1458" i="3" s="1"/>
  <c r="AO1458" i="3"/>
  <c r="BB1458" i="3" s="1"/>
  <c r="AN1458" i="3"/>
  <c r="BA1458" i="3" s="1"/>
  <c r="AP1003" i="3"/>
  <c r="BC1003" i="3" s="1"/>
  <c r="AO1003" i="3"/>
  <c r="BB1003" i="3" s="1"/>
  <c r="AN1003" i="3"/>
  <c r="BA1003" i="3" s="1"/>
  <c r="AP1373" i="3"/>
  <c r="BC1373" i="3" s="1"/>
  <c r="AO1373" i="3"/>
  <c r="BB1373" i="3" s="1"/>
  <c r="AN1373" i="3"/>
  <c r="BA1373" i="3" s="1"/>
  <c r="AP888" i="3"/>
  <c r="BC888" i="3" s="1"/>
  <c r="AO888" i="3"/>
  <c r="BB888" i="3" s="1"/>
  <c r="AN888" i="3"/>
  <c r="BA888" i="3" s="1"/>
  <c r="AP1358" i="3"/>
  <c r="BC1358" i="3" s="1"/>
  <c r="AO1358" i="3"/>
  <c r="BB1358" i="3" s="1"/>
  <c r="AN1358" i="3"/>
  <c r="BA1358" i="3" s="1"/>
  <c r="AP1193" i="3"/>
  <c r="BC1193" i="3" s="1"/>
  <c r="AN1193" i="3"/>
  <c r="BA1193" i="3" s="1"/>
  <c r="AO1193" i="3"/>
  <c r="BB1193" i="3" s="1"/>
  <c r="AP933" i="3"/>
  <c r="BC933" i="3" s="1"/>
  <c r="AO933" i="3"/>
  <c r="BB933" i="3" s="1"/>
  <c r="AN933" i="3"/>
  <c r="BA933" i="3" s="1"/>
  <c r="AP1343" i="3"/>
  <c r="BC1343" i="3" s="1"/>
  <c r="AO1343" i="3"/>
  <c r="BB1343" i="3" s="1"/>
  <c r="AN1343" i="3"/>
  <c r="BA1343" i="3" s="1"/>
  <c r="AP1253" i="3"/>
  <c r="BC1253" i="3" s="1"/>
  <c r="AO1253" i="3"/>
  <c r="BB1253" i="3" s="1"/>
  <c r="AN1253" i="3"/>
  <c r="BA1253" i="3" s="1"/>
  <c r="AP1388" i="3"/>
  <c r="BC1388" i="3" s="1"/>
  <c r="AO1388" i="3"/>
  <c r="BB1388" i="3" s="1"/>
  <c r="AN1388" i="3"/>
  <c r="BA1388" i="3" s="1"/>
  <c r="AP1203" i="3"/>
  <c r="BC1203" i="3" s="1"/>
  <c r="AO1203" i="3"/>
  <c r="BB1203" i="3" s="1"/>
  <c r="AN1203" i="3"/>
  <c r="BA1203" i="3" s="1"/>
  <c r="AP893" i="3"/>
  <c r="BC893" i="3" s="1"/>
  <c r="AO893" i="3"/>
  <c r="BB893" i="3" s="1"/>
  <c r="AN893" i="3"/>
  <c r="BA893" i="3" s="1"/>
  <c r="AP1263" i="3"/>
  <c r="BC1263" i="3" s="1"/>
  <c r="AO1263" i="3"/>
  <c r="BB1263" i="3" s="1"/>
  <c r="AN1263" i="3"/>
  <c r="BA1263" i="3" s="1"/>
  <c r="AP1218" i="3"/>
  <c r="BC1218" i="3" s="1"/>
  <c r="AO1218" i="3"/>
  <c r="BB1218" i="3" s="1"/>
  <c r="AN1218" i="3"/>
  <c r="BA1218" i="3" s="1"/>
  <c r="AP928" i="3"/>
  <c r="BC928" i="3" s="1"/>
  <c r="AO928" i="3"/>
  <c r="BB928" i="3" s="1"/>
  <c r="AN928" i="3"/>
  <c r="BA928" i="3" s="1"/>
  <c r="AP858" i="3"/>
  <c r="BC858" i="3" s="1"/>
  <c r="AO858" i="3"/>
  <c r="BB858" i="3" s="1"/>
  <c r="AN858" i="3"/>
  <c r="BA858" i="3" s="1"/>
  <c r="AP1398" i="3"/>
  <c r="BC1398" i="3" s="1"/>
  <c r="AO1398" i="3"/>
  <c r="BB1398" i="3" s="1"/>
  <c r="AN1398" i="3"/>
  <c r="BA1398" i="3" s="1"/>
  <c r="AP1298" i="3"/>
  <c r="BC1298" i="3" s="1"/>
  <c r="AO1298" i="3"/>
  <c r="BB1298" i="3" s="1"/>
  <c r="AN1298" i="3"/>
  <c r="BA1298" i="3" s="1"/>
  <c r="AP1223" i="3"/>
  <c r="BC1223" i="3" s="1"/>
  <c r="AO1223" i="3"/>
  <c r="BB1223" i="3" s="1"/>
  <c r="AN1223" i="3"/>
  <c r="BA1223" i="3" s="1"/>
  <c r="AP1033" i="3"/>
  <c r="BC1033" i="3" s="1"/>
  <c r="AO1033" i="3"/>
  <c r="BB1033" i="3" s="1"/>
  <c r="AN1033" i="3"/>
  <c r="BA1033" i="3" s="1"/>
  <c r="AP953" i="3"/>
  <c r="BC953" i="3" s="1"/>
  <c r="AN953" i="3"/>
  <c r="BA953" i="3" s="1"/>
  <c r="AO953" i="3"/>
  <c r="BB953" i="3" s="1"/>
  <c r="AP883" i="3"/>
  <c r="BC883" i="3" s="1"/>
  <c r="AO883" i="3"/>
  <c r="BB883" i="3" s="1"/>
  <c r="AN883" i="3"/>
  <c r="BA883" i="3" s="1"/>
  <c r="AP1413" i="3"/>
  <c r="BC1413" i="3" s="1"/>
  <c r="AO1413" i="3"/>
  <c r="BB1413" i="3" s="1"/>
  <c r="AN1413" i="3"/>
  <c r="BA1413" i="3" s="1"/>
  <c r="AP1228" i="3"/>
  <c r="BC1228" i="3" s="1"/>
  <c r="AO1228" i="3"/>
  <c r="BB1228" i="3" s="1"/>
  <c r="AN1228" i="3"/>
  <c r="BA1228" i="3" s="1"/>
  <c r="AP998" i="3"/>
  <c r="BC998" i="3" s="1"/>
  <c r="AO998" i="3"/>
  <c r="BB998" i="3" s="1"/>
  <c r="AN998" i="3"/>
  <c r="BA998" i="3" s="1"/>
  <c r="AP878" i="3"/>
  <c r="BC878" i="3" s="1"/>
  <c r="AO878" i="3"/>
  <c r="BB878" i="3" s="1"/>
  <c r="AN878" i="3"/>
  <c r="BA878" i="3" s="1"/>
  <c r="AP1363" i="3"/>
  <c r="BC1363" i="3" s="1"/>
  <c r="AN1363" i="3"/>
  <c r="BA1363" i="3" s="1"/>
  <c r="AO1363" i="3"/>
  <c r="BB1363" i="3" s="1"/>
  <c r="AP1163" i="3"/>
  <c r="BC1163" i="3" s="1"/>
  <c r="AO1163" i="3"/>
  <c r="BB1163" i="3" s="1"/>
  <c r="AN1163" i="3"/>
  <c r="BA1163" i="3" s="1"/>
  <c r="AP1408" i="3"/>
  <c r="BC1408" i="3" s="1"/>
  <c r="AO1408" i="3"/>
  <c r="BB1408" i="3" s="1"/>
  <c r="AN1408" i="3"/>
  <c r="BA1408" i="3" s="1"/>
  <c r="AP1023" i="3"/>
  <c r="BC1023" i="3" s="1"/>
  <c r="AO1023" i="3"/>
  <c r="BB1023" i="3" s="1"/>
  <c r="AN1023" i="3"/>
  <c r="BA1023" i="3" s="1"/>
  <c r="AP863" i="3"/>
  <c r="BC863" i="3" s="1"/>
  <c r="AO863" i="3"/>
  <c r="BB863" i="3" s="1"/>
  <c r="AN863" i="3"/>
  <c r="BA863" i="3" s="1"/>
  <c r="AP1178" i="3"/>
  <c r="BC1178" i="3" s="1"/>
  <c r="AO1178" i="3"/>
  <c r="BB1178" i="3" s="1"/>
  <c r="AN1178" i="3"/>
  <c r="BA1178" i="3" s="1"/>
  <c r="AK243" i="3"/>
  <c r="AY243" i="3" s="1"/>
  <c r="AG243" i="3"/>
  <c r="AF243" i="3" s="1"/>
  <c r="AK118" i="3"/>
  <c r="AY118" i="3" s="1"/>
  <c r="AG118" i="3"/>
  <c r="AF118" i="3" s="1"/>
  <c r="E36" i="9" l="1"/>
  <c r="E34" i="8"/>
  <c r="E40" i="8"/>
  <c r="E37" i="8"/>
  <c r="E39" i="8"/>
  <c r="E38" i="8"/>
  <c r="E35" i="8"/>
  <c r="E19" i="9"/>
  <c r="E17" i="9"/>
  <c r="E20" i="9"/>
  <c r="E22" i="9"/>
  <c r="E21" i="9"/>
  <c r="E16" i="9"/>
  <c r="E36" i="8"/>
  <c r="R5" i="14"/>
  <c r="E18" i="9"/>
  <c r="E36" i="11"/>
  <c r="E32" i="11"/>
  <c r="E33" i="11"/>
  <c r="E37" i="11"/>
  <c r="E35" i="11"/>
  <c r="R18" i="14"/>
  <c r="L38" i="9"/>
  <c r="L37" i="9"/>
  <c r="L40" i="9"/>
  <c r="L35" i="9"/>
  <c r="L39" i="9"/>
  <c r="L34" i="9"/>
  <c r="E37" i="9"/>
  <c r="E40" i="9"/>
  <c r="E38" i="9"/>
  <c r="E34" i="9"/>
  <c r="E39" i="9"/>
  <c r="E35" i="9"/>
  <c r="R19" i="14"/>
  <c r="L32" i="11"/>
  <c r="L36" i="11"/>
  <c r="L33" i="11"/>
  <c r="L37" i="11"/>
  <c r="L35" i="11"/>
  <c r="R17" i="14"/>
  <c r="L37" i="8"/>
  <c r="L40" i="8"/>
  <c r="L34" i="8"/>
  <c r="L38" i="8"/>
  <c r="L35" i="8"/>
  <c r="L39" i="8"/>
  <c r="K17" i="9"/>
  <c r="E6" i="14"/>
  <c r="R6" i="14" s="1"/>
  <c r="E20" i="11"/>
  <c r="E19" i="11"/>
  <c r="E15" i="11"/>
  <c r="E18" i="11"/>
  <c r="E16" i="11"/>
  <c r="E16" i="8"/>
  <c r="E19" i="8"/>
  <c r="E20" i="8"/>
  <c r="E17" i="8"/>
  <c r="E21" i="8"/>
  <c r="E22" i="8"/>
  <c r="AM243" i="3"/>
  <c r="AZ243" i="3" s="1"/>
  <c r="CA243" i="3"/>
  <c r="CI243" i="3" s="1"/>
  <c r="AM118" i="3"/>
  <c r="AZ118" i="3" s="1"/>
  <c r="CA118" i="3"/>
  <c r="CI118" i="3" s="1"/>
  <c r="AP118" i="3"/>
  <c r="BC118" i="3" s="1"/>
  <c r="AO118" i="3"/>
  <c r="BB118" i="3" s="1"/>
  <c r="AN118" i="3"/>
  <c r="BA118" i="3" s="1"/>
  <c r="AP243" i="3"/>
  <c r="BC243" i="3" s="1"/>
  <c r="AO243" i="3"/>
  <c r="BB243" i="3" s="1"/>
  <c r="AN243" i="3"/>
  <c r="BA243" i="3" s="1"/>
  <c r="AI261" i="6"/>
  <c r="AI255" i="6"/>
  <c r="S261" i="6"/>
  <c r="I261" i="6"/>
  <c r="AI249" i="6"/>
  <c r="AI243" i="6"/>
  <c r="AI237" i="6"/>
  <c r="AI231" i="6"/>
  <c r="AI225" i="6"/>
  <c r="AI219" i="6"/>
  <c r="AI213" i="6"/>
  <c r="AI207" i="6"/>
  <c r="AI201" i="6"/>
  <c r="AI195" i="6"/>
  <c r="AI189" i="6"/>
  <c r="AI183" i="6"/>
  <c r="AI177" i="6"/>
  <c r="AI171" i="6"/>
  <c r="AI165" i="6"/>
  <c r="AI159" i="6"/>
  <c r="AI153" i="6"/>
  <c r="AI147" i="6"/>
  <c r="S255" i="6"/>
  <c r="I255" i="6"/>
  <c r="S249" i="6"/>
  <c r="I249" i="6"/>
  <c r="S243" i="6"/>
  <c r="I243" i="6"/>
  <c r="S237" i="6"/>
  <c r="I237" i="6"/>
  <c r="S231" i="6"/>
  <c r="I231" i="6"/>
  <c r="S225" i="6"/>
  <c r="I225" i="6"/>
  <c r="S219" i="6"/>
  <c r="I219" i="6"/>
  <c r="S213" i="6"/>
  <c r="I213" i="6"/>
  <c r="S207" i="6"/>
  <c r="I207" i="6"/>
  <c r="S201" i="6"/>
  <c r="I201" i="6"/>
  <c r="S195" i="6"/>
  <c r="I195" i="6"/>
  <c r="S189" i="6"/>
  <c r="I189" i="6"/>
  <c r="S183" i="6"/>
  <c r="I183" i="6"/>
  <c r="S177" i="6"/>
  <c r="S171" i="6"/>
  <c r="I171" i="6"/>
  <c r="S165" i="6"/>
  <c r="I165" i="6"/>
  <c r="S159" i="6"/>
  <c r="I159" i="6"/>
  <c r="S153" i="6"/>
  <c r="I153" i="6"/>
  <c r="E23" i="8" l="1"/>
  <c r="R10" i="14"/>
  <c r="E23" i="9"/>
  <c r="E38" i="11"/>
  <c r="E10" i="14"/>
  <c r="E11" i="14" s="1"/>
  <c r="R22" i="14"/>
  <c r="S17" i="14" s="1"/>
  <c r="E21" i="11"/>
  <c r="L41" i="8"/>
  <c r="L38" i="11"/>
  <c r="E41" i="9"/>
  <c r="L41" i="9"/>
  <c r="E41" i="8"/>
  <c r="AI141" i="6"/>
  <c r="AI135" i="6"/>
  <c r="AI129" i="6"/>
  <c r="AI123" i="6"/>
  <c r="AI117" i="6"/>
  <c r="AI111" i="6"/>
  <c r="AI105" i="6"/>
  <c r="AI99" i="6"/>
  <c r="AI93" i="6"/>
  <c r="AI87" i="6"/>
  <c r="AI81" i="6"/>
  <c r="AI75" i="6"/>
  <c r="AI69" i="6"/>
  <c r="AI63" i="6"/>
  <c r="AI57" i="6"/>
  <c r="AI51" i="6"/>
  <c r="AI45" i="6"/>
  <c r="AI39" i="6"/>
  <c r="AI33" i="6"/>
  <c r="AI27" i="6"/>
  <c r="AI21" i="6"/>
  <c r="I27" i="6"/>
  <c r="I33" i="6"/>
  <c r="I39" i="6"/>
  <c r="I45" i="6"/>
  <c r="I51" i="6"/>
  <c r="I57" i="6"/>
  <c r="I63" i="6"/>
  <c r="I75" i="6"/>
  <c r="I81" i="6"/>
  <c r="I87" i="6"/>
  <c r="I93" i="6"/>
  <c r="I99" i="6"/>
  <c r="I105" i="6"/>
  <c r="I111" i="6"/>
  <c r="I117" i="6"/>
  <c r="I123" i="6"/>
  <c r="I135" i="6"/>
  <c r="I141" i="6"/>
  <c r="I147" i="6"/>
  <c r="I21" i="6"/>
  <c r="I15" i="6"/>
  <c r="I9" i="6"/>
  <c r="AI15" i="6"/>
  <c r="AI9" i="6"/>
  <c r="S5" i="14" l="1"/>
  <c r="S41" i="14"/>
  <c r="S21" i="14"/>
  <c r="Q41" i="14"/>
  <c r="R47" i="14" s="1"/>
  <c r="S20" i="14"/>
  <c r="S18" i="14"/>
  <c r="S19" i="14"/>
  <c r="S9" i="14"/>
  <c r="P41" i="14"/>
  <c r="S8" i="14"/>
  <c r="S7" i="14"/>
  <c r="S6" i="14"/>
  <c r="AI3" i="6"/>
  <c r="S3" i="6"/>
  <c r="I3" i="6"/>
  <c r="S147" i="6"/>
  <c r="S141" i="6"/>
  <c r="S135" i="6"/>
  <c r="S129" i="6"/>
  <c r="S123" i="6"/>
  <c r="S117" i="6"/>
  <c r="S111" i="6"/>
  <c r="S105" i="6"/>
  <c r="S99" i="6"/>
  <c r="S93" i="6"/>
  <c r="S87" i="6"/>
  <c r="S81" i="6"/>
  <c r="S75" i="6"/>
  <c r="S69" i="6"/>
  <c r="S63" i="6"/>
  <c r="S57" i="6"/>
  <c r="S51" i="6"/>
  <c r="S45" i="6"/>
  <c r="S39" i="6"/>
  <c r="S33" i="6"/>
  <c r="S27" i="6"/>
  <c r="S21" i="6"/>
  <c r="S15" i="6"/>
  <c r="S9" i="6"/>
  <c r="Q47" i="14" l="1"/>
  <c r="S10" i="14"/>
  <c r="S22" i="14"/>
  <c r="AK1478" i="3"/>
  <c r="AY1478" i="3" s="1"/>
  <c r="AZ1478" i="3" s="1"/>
  <c r="AK1468" i="3"/>
  <c r="AY1468" i="3" s="1"/>
  <c r="AZ1468" i="3" s="1"/>
  <c r="AK1453" i="3"/>
  <c r="AY1453" i="3" s="1"/>
  <c r="AZ1453" i="3" s="1"/>
  <c r="AK1443" i="3"/>
  <c r="AY1443" i="3" s="1"/>
  <c r="AZ1443" i="3" s="1"/>
  <c r="T1438" i="3"/>
  <c r="AK1413" i="3"/>
  <c r="AY1413" i="3" s="1"/>
  <c r="AZ1413" i="3" s="1"/>
  <c r="AK1363" i="3"/>
  <c r="AY1363" i="3" s="1"/>
  <c r="AZ1363" i="3" s="1"/>
  <c r="AK1358" i="3"/>
  <c r="AY1358" i="3" s="1"/>
  <c r="AZ1358" i="3" s="1"/>
  <c r="AK1343" i="3"/>
  <c r="AY1343" i="3" s="1"/>
  <c r="AZ1343" i="3" s="1"/>
  <c r="AK1338" i="3"/>
  <c r="AY1338" i="3" s="1"/>
  <c r="AZ1338" i="3" s="1"/>
  <c r="AK1333" i="3"/>
  <c r="AY1333" i="3" s="1"/>
  <c r="AZ1333" i="3" s="1"/>
  <c r="AK1323" i="3"/>
  <c r="AY1323" i="3" s="1"/>
  <c r="AZ1323" i="3" s="1"/>
  <c r="AK1308" i="3"/>
  <c r="AY1308" i="3" s="1"/>
  <c r="AZ1308" i="3" s="1"/>
  <c r="AK1293" i="3"/>
  <c r="AY1293" i="3" s="1"/>
  <c r="AZ1293" i="3" s="1"/>
  <c r="AK1288" i="3"/>
  <c r="AY1288" i="3" s="1"/>
  <c r="AZ1288" i="3" s="1"/>
  <c r="AK1263" i="3"/>
  <c r="AY1263" i="3" s="1"/>
  <c r="AZ1263" i="3" s="1"/>
  <c r="AK1253" i="3"/>
  <c r="AY1253" i="3" s="1"/>
  <c r="AZ1253" i="3" s="1"/>
  <c r="AG843" i="3" l="1"/>
  <c r="AF843" i="3" s="1"/>
  <c r="AG838" i="3"/>
  <c r="AF838" i="3" s="1"/>
  <c r="AG833" i="3"/>
  <c r="AF833" i="3" s="1"/>
  <c r="AG828" i="3"/>
  <c r="AF828" i="3" s="1"/>
  <c r="AG823" i="3"/>
  <c r="AF823" i="3" s="1"/>
  <c r="AG818" i="3"/>
  <c r="AF818" i="3" s="1"/>
  <c r="AG813" i="3"/>
  <c r="AF813" i="3" s="1"/>
  <c r="AG808" i="3"/>
  <c r="AF808" i="3" s="1"/>
  <c r="AG803" i="3"/>
  <c r="AF803" i="3" s="1"/>
  <c r="AG793" i="3"/>
  <c r="AF793" i="3" s="1"/>
  <c r="AG788" i="3"/>
  <c r="AF788" i="3" s="1"/>
  <c r="AG783" i="3"/>
  <c r="AF783" i="3" s="1"/>
  <c r="AG778" i="3"/>
  <c r="AF778" i="3" s="1"/>
  <c r="AG773" i="3"/>
  <c r="AF773" i="3" s="1"/>
  <c r="AG763" i="3"/>
  <c r="AF763" i="3" s="1"/>
  <c r="AG758" i="3"/>
  <c r="AF758" i="3" s="1"/>
  <c r="AG753" i="3"/>
  <c r="AF753" i="3" s="1"/>
  <c r="AG748" i="3"/>
  <c r="AF748" i="3" s="1"/>
  <c r="AG743" i="3"/>
  <c r="AF743" i="3" s="1"/>
  <c r="AG738" i="3"/>
  <c r="AF738" i="3" s="1"/>
  <c r="AG733" i="3"/>
  <c r="AF733" i="3" s="1"/>
  <c r="AG728" i="3"/>
  <c r="AF728" i="3" s="1"/>
  <c r="AG723" i="3"/>
  <c r="AF723" i="3" s="1"/>
  <c r="AG713" i="3"/>
  <c r="AF713" i="3" s="1"/>
  <c r="AG708" i="3"/>
  <c r="AF708" i="3" s="1"/>
  <c r="AG703" i="3"/>
  <c r="AF703" i="3" s="1"/>
  <c r="AG698" i="3"/>
  <c r="AF698" i="3" s="1"/>
  <c r="AG693" i="3"/>
  <c r="AF693" i="3" s="1"/>
  <c r="AG688" i="3"/>
  <c r="AF688" i="3" s="1"/>
  <c r="AG683" i="3"/>
  <c r="AF683" i="3" s="1"/>
  <c r="AG668" i="3"/>
  <c r="AF668" i="3" s="1"/>
  <c r="AG628" i="3"/>
  <c r="AF628" i="3" s="1"/>
  <c r="AG623" i="3"/>
  <c r="AF623" i="3" s="1"/>
  <c r="AG613" i="3"/>
  <c r="AF613" i="3" s="1"/>
  <c r="AG598" i="3"/>
  <c r="AF598" i="3" s="1"/>
  <c r="AG593" i="3"/>
  <c r="AF593" i="3" s="1"/>
  <c r="AK128" i="3"/>
  <c r="AY128" i="3" s="1"/>
  <c r="AG128" i="3"/>
  <c r="AF128" i="3" s="1"/>
  <c r="AM693" i="3" l="1"/>
  <c r="AZ693" i="3" s="1"/>
  <c r="CA693" i="3"/>
  <c r="CI693" i="3" s="1"/>
  <c r="AM738" i="3"/>
  <c r="AZ738" i="3" s="1"/>
  <c r="CA738" i="3"/>
  <c r="CI738" i="3" s="1"/>
  <c r="AM808" i="3"/>
  <c r="AZ808" i="3" s="1"/>
  <c r="CA808" i="3"/>
  <c r="CI808" i="3" s="1"/>
  <c r="AM828" i="3"/>
  <c r="AZ828" i="3" s="1"/>
  <c r="CA828" i="3"/>
  <c r="CI828" i="3" s="1"/>
  <c r="AM598" i="3"/>
  <c r="AZ598" i="3" s="1"/>
  <c r="CA598" i="3"/>
  <c r="CI598" i="3" s="1"/>
  <c r="AM668" i="3"/>
  <c r="AZ668" i="3" s="1"/>
  <c r="CA668" i="3"/>
  <c r="CI668" i="3" s="1"/>
  <c r="AM698" i="3"/>
  <c r="AZ698" i="3" s="1"/>
  <c r="CA698" i="3"/>
  <c r="CI698" i="3" s="1"/>
  <c r="AM723" i="3"/>
  <c r="AZ723" i="3" s="1"/>
  <c r="CA723" i="3"/>
  <c r="CI723" i="3" s="1"/>
  <c r="AM743" i="3"/>
  <c r="AZ743" i="3" s="1"/>
  <c r="CA743" i="3"/>
  <c r="CI743" i="3" s="1"/>
  <c r="AM763" i="3"/>
  <c r="AZ763" i="3" s="1"/>
  <c r="CA763" i="3"/>
  <c r="CI763" i="3" s="1"/>
  <c r="AM788" i="3"/>
  <c r="AZ788" i="3" s="1"/>
  <c r="CA788" i="3"/>
  <c r="CI788" i="3" s="1"/>
  <c r="AM813" i="3"/>
  <c r="AZ813" i="3" s="1"/>
  <c r="CA813" i="3"/>
  <c r="CI813" i="3" s="1"/>
  <c r="AM833" i="3"/>
  <c r="AZ833" i="3" s="1"/>
  <c r="CA833" i="3"/>
  <c r="CI833" i="3" s="1"/>
  <c r="AM628" i="3"/>
  <c r="AZ628" i="3" s="1"/>
  <c r="CA628" i="3"/>
  <c r="CI628" i="3" s="1"/>
  <c r="AM758" i="3"/>
  <c r="AZ758" i="3" s="1"/>
  <c r="CA758" i="3"/>
  <c r="CI758" i="3" s="1"/>
  <c r="AM128" i="3"/>
  <c r="CA128" i="3"/>
  <c r="CI128" i="3" s="1"/>
  <c r="AM613" i="3"/>
  <c r="AZ613" i="3" s="1"/>
  <c r="CA613" i="3"/>
  <c r="CI613" i="3" s="1"/>
  <c r="AM683" i="3"/>
  <c r="AZ683" i="3" s="1"/>
  <c r="CA683" i="3"/>
  <c r="CI683" i="3" s="1"/>
  <c r="AM703" i="3"/>
  <c r="AZ703" i="3" s="1"/>
  <c r="CA703" i="3"/>
  <c r="CI703" i="3" s="1"/>
  <c r="AM728" i="3"/>
  <c r="AZ728" i="3" s="1"/>
  <c r="CA728" i="3"/>
  <c r="CI728" i="3" s="1"/>
  <c r="AM748" i="3"/>
  <c r="AZ748" i="3" s="1"/>
  <c r="CA748" i="3"/>
  <c r="CI748" i="3" s="1"/>
  <c r="AM773" i="3"/>
  <c r="AZ773" i="3" s="1"/>
  <c r="CA773" i="3"/>
  <c r="CI773" i="3" s="1"/>
  <c r="AM793" i="3"/>
  <c r="AZ793" i="3" s="1"/>
  <c r="CA793" i="3"/>
  <c r="CI793" i="3" s="1"/>
  <c r="AM818" i="3"/>
  <c r="AZ818" i="3" s="1"/>
  <c r="CA818" i="3"/>
  <c r="CI818" i="3" s="1"/>
  <c r="AM838" i="3"/>
  <c r="AZ838" i="3" s="1"/>
  <c r="CA838" i="3"/>
  <c r="CI838" i="3" s="1"/>
  <c r="AM593" i="3"/>
  <c r="AZ593" i="3" s="1"/>
  <c r="CA593" i="3"/>
  <c r="CI593" i="3" s="1"/>
  <c r="AM713" i="3"/>
  <c r="AZ713" i="3" s="1"/>
  <c r="CA713" i="3"/>
  <c r="CI713" i="3" s="1"/>
  <c r="AM783" i="3"/>
  <c r="AZ783" i="3" s="1"/>
  <c r="CA783" i="3"/>
  <c r="CI783" i="3" s="1"/>
  <c r="AM623" i="3"/>
  <c r="AZ623" i="3" s="1"/>
  <c r="CA623" i="3"/>
  <c r="CI623" i="3" s="1"/>
  <c r="AM688" i="3"/>
  <c r="AZ688" i="3" s="1"/>
  <c r="CA688" i="3"/>
  <c r="CI688" i="3" s="1"/>
  <c r="AM708" i="3"/>
  <c r="AZ708" i="3" s="1"/>
  <c r="CA708" i="3"/>
  <c r="CI708" i="3" s="1"/>
  <c r="AM733" i="3"/>
  <c r="AZ733" i="3" s="1"/>
  <c r="CA733" i="3"/>
  <c r="CI733" i="3" s="1"/>
  <c r="AM753" i="3"/>
  <c r="AZ753" i="3" s="1"/>
  <c r="CA753" i="3"/>
  <c r="CI753" i="3" s="1"/>
  <c r="AM778" i="3"/>
  <c r="AZ778" i="3" s="1"/>
  <c r="CA778" i="3"/>
  <c r="CI778" i="3" s="1"/>
  <c r="AM803" i="3"/>
  <c r="AZ803" i="3" s="1"/>
  <c r="CA803" i="3"/>
  <c r="CI803" i="3" s="1"/>
  <c r="AM823" i="3"/>
  <c r="AZ823" i="3" s="1"/>
  <c r="CA823" i="3"/>
  <c r="CI823" i="3" s="1"/>
  <c r="AM843" i="3"/>
  <c r="AZ843" i="3" s="1"/>
  <c r="CA843" i="3"/>
  <c r="CI843" i="3" s="1"/>
  <c r="AZ128" i="3"/>
  <c r="AP628" i="3"/>
  <c r="BC628" i="3" s="1"/>
  <c r="AO628" i="3"/>
  <c r="BB628" i="3" s="1"/>
  <c r="AN628" i="3"/>
  <c r="BA628" i="3" s="1"/>
  <c r="AP713" i="3"/>
  <c r="BC713" i="3" s="1"/>
  <c r="AO713" i="3"/>
  <c r="BB713" i="3" s="1"/>
  <c r="AN713" i="3"/>
  <c r="BA713" i="3" s="1"/>
  <c r="AP758" i="3"/>
  <c r="BC758" i="3" s="1"/>
  <c r="AN758" i="3"/>
  <c r="BA758" i="3" s="1"/>
  <c r="AO758" i="3"/>
  <c r="BB758" i="3" s="1"/>
  <c r="AP808" i="3"/>
  <c r="BC808" i="3" s="1"/>
  <c r="AO808" i="3"/>
  <c r="BB808" i="3" s="1"/>
  <c r="AN808" i="3"/>
  <c r="BA808" i="3" s="1"/>
  <c r="AP598" i="3"/>
  <c r="BC598" i="3" s="1"/>
  <c r="AO598" i="3"/>
  <c r="BB598" i="3" s="1"/>
  <c r="AN598" i="3"/>
  <c r="BA598" i="3" s="1"/>
  <c r="AO698" i="3"/>
  <c r="BB698" i="3" s="1"/>
  <c r="AP698" i="3"/>
  <c r="BC698" i="3" s="1"/>
  <c r="AN698" i="3"/>
  <c r="BA698" i="3" s="1"/>
  <c r="AP743" i="3"/>
  <c r="BC743" i="3" s="1"/>
  <c r="AO743" i="3"/>
  <c r="BB743" i="3" s="1"/>
  <c r="AN743" i="3"/>
  <c r="BA743" i="3" s="1"/>
  <c r="AP788" i="3"/>
  <c r="BC788" i="3" s="1"/>
  <c r="AO788" i="3"/>
  <c r="BB788" i="3" s="1"/>
  <c r="AN788" i="3"/>
  <c r="BA788" i="3" s="1"/>
  <c r="AP813" i="3"/>
  <c r="BC813" i="3" s="1"/>
  <c r="AO813" i="3"/>
  <c r="BB813" i="3" s="1"/>
  <c r="AN813" i="3"/>
  <c r="BA813" i="3" s="1"/>
  <c r="AP833" i="3"/>
  <c r="BC833" i="3" s="1"/>
  <c r="AO833" i="3"/>
  <c r="BB833" i="3" s="1"/>
  <c r="AN833" i="3"/>
  <c r="BA833" i="3" s="1"/>
  <c r="AP128" i="3"/>
  <c r="BC128" i="3" s="1"/>
  <c r="AO128" i="3"/>
  <c r="BB128" i="3" s="1"/>
  <c r="AN128" i="3"/>
  <c r="BA128" i="3" s="1"/>
  <c r="AP613" i="3"/>
  <c r="BC613" i="3" s="1"/>
  <c r="AO613" i="3"/>
  <c r="BB613" i="3" s="1"/>
  <c r="AN613" i="3"/>
  <c r="BA613" i="3" s="1"/>
  <c r="AP683" i="3"/>
  <c r="BC683" i="3" s="1"/>
  <c r="AO683" i="3"/>
  <c r="BB683" i="3" s="1"/>
  <c r="AN683" i="3"/>
  <c r="BA683" i="3" s="1"/>
  <c r="AP703" i="3"/>
  <c r="BC703" i="3" s="1"/>
  <c r="AO703" i="3"/>
  <c r="BB703" i="3" s="1"/>
  <c r="AN703" i="3"/>
  <c r="BA703" i="3" s="1"/>
  <c r="AP728" i="3"/>
  <c r="BC728" i="3" s="1"/>
  <c r="AO728" i="3"/>
  <c r="BB728" i="3" s="1"/>
  <c r="AN728" i="3"/>
  <c r="BA728" i="3" s="1"/>
  <c r="AP748" i="3"/>
  <c r="BC748" i="3" s="1"/>
  <c r="AO748" i="3"/>
  <c r="BB748" i="3" s="1"/>
  <c r="AN748" i="3"/>
  <c r="BA748" i="3" s="1"/>
  <c r="AP773" i="3"/>
  <c r="BC773" i="3" s="1"/>
  <c r="AO773" i="3"/>
  <c r="BB773" i="3" s="1"/>
  <c r="AN773" i="3"/>
  <c r="BA773" i="3" s="1"/>
  <c r="AP793" i="3"/>
  <c r="BC793" i="3" s="1"/>
  <c r="AO793" i="3"/>
  <c r="BB793" i="3" s="1"/>
  <c r="AN793" i="3"/>
  <c r="BA793" i="3" s="1"/>
  <c r="AP818" i="3"/>
  <c r="BC818" i="3" s="1"/>
  <c r="AO818" i="3"/>
  <c r="BB818" i="3" s="1"/>
  <c r="AN818" i="3"/>
  <c r="BA818" i="3" s="1"/>
  <c r="AP838" i="3"/>
  <c r="BC838" i="3" s="1"/>
  <c r="AO838" i="3"/>
  <c r="BB838" i="3" s="1"/>
  <c r="AN838" i="3"/>
  <c r="BA838" i="3" s="1"/>
  <c r="AP593" i="3"/>
  <c r="BC593" i="3" s="1"/>
  <c r="AO593" i="3"/>
  <c r="BB593" i="3" s="1"/>
  <c r="AN593" i="3"/>
  <c r="BA593" i="3" s="1"/>
  <c r="AP693" i="3"/>
  <c r="BC693" i="3" s="1"/>
  <c r="AO693" i="3"/>
  <c r="BB693" i="3" s="1"/>
  <c r="AN693" i="3"/>
  <c r="BA693" i="3" s="1"/>
  <c r="AP738" i="3"/>
  <c r="BC738" i="3" s="1"/>
  <c r="AO738" i="3"/>
  <c r="BB738" i="3" s="1"/>
  <c r="AN738" i="3"/>
  <c r="BA738" i="3" s="1"/>
  <c r="AP783" i="3"/>
  <c r="BC783" i="3" s="1"/>
  <c r="AO783" i="3"/>
  <c r="BB783" i="3" s="1"/>
  <c r="AN783" i="3"/>
  <c r="BA783" i="3" s="1"/>
  <c r="AP828" i="3"/>
  <c r="BC828" i="3" s="1"/>
  <c r="AO828" i="3"/>
  <c r="BB828" i="3" s="1"/>
  <c r="AN828" i="3"/>
  <c r="BA828" i="3" s="1"/>
  <c r="AP668" i="3"/>
  <c r="BC668" i="3" s="1"/>
  <c r="AO668" i="3"/>
  <c r="BB668" i="3" s="1"/>
  <c r="AN668" i="3"/>
  <c r="BA668" i="3" s="1"/>
  <c r="AP723" i="3"/>
  <c r="BC723" i="3" s="1"/>
  <c r="AO723" i="3"/>
  <c r="BB723" i="3" s="1"/>
  <c r="AN723" i="3"/>
  <c r="BA723" i="3" s="1"/>
  <c r="AP763" i="3"/>
  <c r="BC763" i="3" s="1"/>
  <c r="AO763" i="3"/>
  <c r="BB763" i="3" s="1"/>
  <c r="AN763" i="3"/>
  <c r="BA763" i="3" s="1"/>
  <c r="AP623" i="3"/>
  <c r="BC623" i="3" s="1"/>
  <c r="AO623" i="3"/>
  <c r="BB623" i="3" s="1"/>
  <c r="AN623" i="3"/>
  <c r="BA623" i="3" s="1"/>
  <c r="AP688" i="3"/>
  <c r="BC688" i="3" s="1"/>
  <c r="AO688" i="3"/>
  <c r="BB688" i="3" s="1"/>
  <c r="AN688" i="3"/>
  <c r="BA688" i="3" s="1"/>
  <c r="AP708" i="3"/>
  <c r="BC708" i="3" s="1"/>
  <c r="AO708" i="3"/>
  <c r="BB708" i="3" s="1"/>
  <c r="AN708" i="3"/>
  <c r="BA708" i="3" s="1"/>
  <c r="AP733" i="3"/>
  <c r="BC733" i="3" s="1"/>
  <c r="AO733" i="3"/>
  <c r="BB733" i="3" s="1"/>
  <c r="AN733" i="3"/>
  <c r="BA733" i="3" s="1"/>
  <c r="AP753" i="3"/>
  <c r="BC753" i="3" s="1"/>
  <c r="AO753" i="3"/>
  <c r="BB753" i="3" s="1"/>
  <c r="AN753" i="3"/>
  <c r="BA753" i="3" s="1"/>
  <c r="AP778" i="3"/>
  <c r="BC778" i="3" s="1"/>
  <c r="AO778" i="3"/>
  <c r="BB778" i="3" s="1"/>
  <c r="AN778" i="3"/>
  <c r="BA778" i="3" s="1"/>
  <c r="AP803" i="3"/>
  <c r="BC803" i="3" s="1"/>
  <c r="AO803" i="3"/>
  <c r="BB803" i="3" s="1"/>
  <c r="AN803" i="3"/>
  <c r="BA803" i="3" s="1"/>
  <c r="AP823" i="3"/>
  <c r="BC823" i="3" s="1"/>
  <c r="AO823" i="3"/>
  <c r="BB823" i="3" s="1"/>
  <c r="AN823" i="3"/>
  <c r="BA823" i="3" s="1"/>
  <c r="AP843" i="3"/>
  <c r="BC843" i="3" s="1"/>
  <c r="AO843" i="3"/>
  <c r="BB843" i="3" s="1"/>
  <c r="AN843" i="3"/>
  <c r="BA843" i="3" s="1"/>
  <c r="AG129" i="3"/>
  <c r="AF129" i="3" s="1"/>
  <c r="AG1188" i="3"/>
  <c r="AF1188" i="3" s="1"/>
  <c r="AM129" i="3" l="1"/>
  <c r="AZ129" i="3" s="1"/>
  <c r="CB129" i="3"/>
  <c r="CJ129" i="3" s="1"/>
  <c r="AM1188" i="3"/>
  <c r="AZ1188" i="3" s="1"/>
  <c r="CA1188" i="3"/>
  <c r="CI1188" i="3" s="1"/>
  <c r="AP1188" i="3"/>
  <c r="BC1188" i="3" s="1"/>
  <c r="AO1188" i="3"/>
  <c r="BB1188" i="3" s="1"/>
  <c r="AN1188" i="3"/>
  <c r="BA1188" i="3" s="1"/>
  <c r="AP129" i="3"/>
  <c r="BC129" i="3" s="1"/>
  <c r="AO129" i="3"/>
  <c r="BB129" i="3" s="1"/>
  <c r="AN129" i="3"/>
  <c r="BA129" i="3" s="1"/>
  <c r="AK1138" i="3"/>
  <c r="AY1138" i="3" s="1"/>
  <c r="AK1118" i="3"/>
  <c r="AY1118" i="3" s="1"/>
  <c r="AK1103" i="3"/>
  <c r="AY1103" i="3" s="1"/>
  <c r="AZ1103" i="3" s="1"/>
  <c r="AK1078" i="3"/>
  <c r="AY1078" i="3" s="1"/>
  <c r="AK1068" i="3"/>
  <c r="AY1068" i="3" s="1"/>
  <c r="AK1058" i="3"/>
  <c r="AY1058" i="3" s="1"/>
  <c r="AZ1058" i="3" s="1"/>
  <c r="AK1053" i="3"/>
  <c r="AY1053" i="3" s="1"/>
  <c r="AK1048" i="3"/>
  <c r="AY1048" i="3" s="1"/>
  <c r="AK1158" i="3"/>
  <c r="AY1158" i="3" s="1"/>
  <c r="AG1158" i="3"/>
  <c r="AF1158" i="3" s="1"/>
  <c r="AK1153" i="3"/>
  <c r="AY1153" i="3" s="1"/>
  <c r="AZ1153" i="3" s="1"/>
  <c r="AK1148" i="3"/>
  <c r="AY1148" i="3" s="1"/>
  <c r="AG1148" i="3"/>
  <c r="AF1148" i="3" s="1"/>
  <c r="AK1143" i="3"/>
  <c r="AY1143" i="3" s="1"/>
  <c r="AG1143" i="3"/>
  <c r="AF1143" i="3" s="1"/>
  <c r="AG1138" i="3"/>
  <c r="AF1138" i="3" s="1"/>
  <c r="AK1133" i="3"/>
  <c r="AY1133" i="3" s="1"/>
  <c r="AG1133" i="3"/>
  <c r="AF1133" i="3" s="1"/>
  <c r="AK1128" i="3"/>
  <c r="AY1128" i="3" s="1"/>
  <c r="AG1128" i="3"/>
  <c r="AF1128" i="3" s="1"/>
  <c r="AK1123" i="3"/>
  <c r="AY1123" i="3" s="1"/>
  <c r="AG1123" i="3"/>
  <c r="AF1123" i="3" s="1"/>
  <c r="AG1118" i="3"/>
  <c r="AF1118" i="3" s="1"/>
  <c r="AK1113" i="3"/>
  <c r="AY1113" i="3" s="1"/>
  <c r="AZ1113" i="3" s="1"/>
  <c r="AK1108" i="3"/>
  <c r="AY1108" i="3" s="1"/>
  <c r="AZ1108" i="3" s="1"/>
  <c r="AK1098" i="3"/>
  <c r="AY1098" i="3" s="1"/>
  <c r="AG1098" i="3"/>
  <c r="AF1098" i="3" s="1"/>
  <c r="AK1093" i="3"/>
  <c r="AY1093" i="3" s="1"/>
  <c r="AG1093" i="3"/>
  <c r="AF1093" i="3" s="1"/>
  <c r="AK1088" i="3"/>
  <c r="AY1088" i="3" s="1"/>
  <c r="AG1088" i="3"/>
  <c r="AF1088" i="3" s="1"/>
  <c r="AK1083" i="3"/>
  <c r="AY1083" i="3" s="1"/>
  <c r="AG1083" i="3"/>
  <c r="AF1083" i="3" s="1"/>
  <c r="AG1078" i="3"/>
  <c r="AF1078" i="3" s="1"/>
  <c r="AK1073" i="3"/>
  <c r="AY1073" i="3" s="1"/>
  <c r="AG1073" i="3"/>
  <c r="AF1073" i="3" s="1"/>
  <c r="AG1068" i="3"/>
  <c r="AF1068" i="3" s="1"/>
  <c r="AK1063" i="3"/>
  <c r="AY1063" i="3" s="1"/>
  <c r="AZ1063" i="3" s="1"/>
  <c r="AG1053" i="3"/>
  <c r="AF1053" i="3" s="1"/>
  <c r="AG1048" i="3"/>
  <c r="AF1048" i="3" s="1"/>
  <c r="AM1048" i="3" l="1"/>
  <c r="AZ1048" i="3" s="1"/>
  <c r="CA1048" i="3"/>
  <c r="CI1048" i="3" s="1"/>
  <c r="AM1073" i="3"/>
  <c r="CA1073" i="3"/>
  <c r="CI1073" i="3" s="1"/>
  <c r="AM1128" i="3"/>
  <c r="AZ1128" i="3" s="1"/>
  <c r="CA1128" i="3"/>
  <c r="CI1128" i="3" s="1"/>
  <c r="AM1138" i="3"/>
  <c r="AZ1138" i="3" s="1"/>
  <c r="CA1138" i="3"/>
  <c r="CI1138" i="3" s="1"/>
  <c r="AM1053" i="3"/>
  <c r="AZ1053" i="3" s="1"/>
  <c r="CA1053" i="3"/>
  <c r="CI1053" i="3" s="1"/>
  <c r="AM1088" i="3"/>
  <c r="AZ1088" i="3" s="1"/>
  <c r="CA1088" i="3"/>
  <c r="CI1088" i="3" s="1"/>
  <c r="AM1098" i="3"/>
  <c r="AZ1098" i="3" s="1"/>
  <c r="CA1098" i="3"/>
  <c r="CI1098" i="3" s="1"/>
  <c r="AM1118" i="3"/>
  <c r="AZ1118" i="3" s="1"/>
  <c r="CA1118" i="3"/>
  <c r="CI1118" i="3" s="1"/>
  <c r="AM1143" i="3"/>
  <c r="AZ1143" i="3" s="1"/>
  <c r="CA1143" i="3"/>
  <c r="CI1143" i="3" s="1"/>
  <c r="AM1078" i="3"/>
  <c r="AZ1078" i="3" s="1"/>
  <c r="CA1078" i="3"/>
  <c r="CI1078" i="3" s="1"/>
  <c r="AM1123" i="3"/>
  <c r="AZ1123" i="3" s="1"/>
  <c r="CA1123" i="3"/>
  <c r="CI1123" i="3" s="1"/>
  <c r="AM1133" i="3"/>
  <c r="AZ1133" i="3" s="1"/>
  <c r="CA1133" i="3"/>
  <c r="CI1133" i="3" s="1"/>
  <c r="AM1158" i="3"/>
  <c r="AZ1158" i="3" s="1"/>
  <c r="CA1158" i="3"/>
  <c r="CI1158" i="3" s="1"/>
  <c r="AM1068" i="3"/>
  <c r="AZ1068" i="3" s="1"/>
  <c r="CA1068" i="3"/>
  <c r="CI1068" i="3" s="1"/>
  <c r="AM1083" i="3"/>
  <c r="AZ1083" i="3" s="1"/>
  <c r="CA1083" i="3"/>
  <c r="CI1083" i="3" s="1"/>
  <c r="AM1093" i="3"/>
  <c r="AZ1093" i="3" s="1"/>
  <c r="CA1093" i="3"/>
  <c r="CI1093" i="3" s="1"/>
  <c r="AM1148" i="3"/>
  <c r="AZ1148" i="3" s="1"/>
  <c r="CA1148" i="3"/>
  <c r="CI1148" i="3" s="1"/>
  <c r="AZ1073" i="3"/>
  <c r="AP1048" i="3"/>
  <c r="BC1048" i="3" s="1"/>
  <c r="AO1048" i="3"/>
  <c r="BB1048" i="3" s="1"/>
  <c r="AN1048" i="3"/>
  <c r="BA1048" i="3" s="1"/>
  <c r="AP1073" i="3"/>
  <c r="BC1073" i="3" s="1"/>
  <c r="AO1073" i="3"/>
  <c r="BB1073" i="3" s="1"/>
  <c r="AN1073" i="3"/>
  <c r="BA1073" i="3" s="1"/>
  <c r="AP1128" i="3"/>
  <c r="BC1128" i="3" s="1"/>
  <c r="AO1128" i="3"/>
  <c r="BB1128" i="3" s="1"/>
  <c r="AN1128" i="3"/>
  <c r="BA1128" i="3" s="1"/>
  <c r="AP1138" i="3"/>
  <c r="BC1138" i="3" s="1"/>
  <c r="AO1138" i="3"/>
  <c r="BB1138" i="3" s="1"/>
  <c r="AN1138" i="3"/>
  <c r="BA1138" i="3" s="1"/>
  <c r="AP1053" i="3"/>
  <c r="BC1053" i="3" s="1"/>
  <c r="AO1053" i="3"/>
  <c r="BB1053" i="3" s="1"/>
  <c r="AN1053" i="3"/>
  <c r="BA1053" i="3" s="1"/>
  <c r="AP1088" i="3"/>
  <c r="BC1088" i="3" s="1"/>
  <c r="AO1088" i="3"/>
  <c r="BB1088" i="3" s="1"/>
  <c r="AN1088" i="3"/>
  <c r="BA1088" i="3" s="1"/>
  <c r="AP1098" i="3"/>
  <c r="BC1098" i="3" s="1"/>
  <c r="AO1098" i="3"/>
  <c r="BB1098" i="3" s="1"/>
  <c r="AN1098" i="3"/>
  <c r="BA1098" i="3" s="1"/>
  <c r="AP1118" i="3"/>
  <c r="BC1118" i="3" s="1"/>
  <c r="AO1118" i="3"/>
  <c r="BB1118" i="3" s="1"/>
  <c r="AN1118" i="3"/>
  <c r="BA1118" i="3" s="1"/>
  <c r="AP1143" i="3"/>
  <c r="BC1143" i="3" s="1"/>
  <c r="AO1143" i="3"/>
  <c r="BB1143" i="3" s="1"/>
  <c r="AN1143" i="3"/>
  <c r="BA1143" i="3" s="1"/>
  <c r="AP1078" i="3"/>
  <c r="BC1078" i="3" s="1"/>
  <c r="AN1078" i="3"/>
  <c r="BA1078" i="3" s="1"/>
  <c r="AO1078" i="3"/>
  <c r="BB1078" i="3" s="1"/>
  <c r="AP1123" i="3"/>
  <c r="BC1123" i="3" s="1"/>
  <c r="AO1123" i="3"/>
  <c r="BB1123" i="3" s="1"/>
  <c r="AN1123" i="3"/>
  <c r="BA1123" i="3" s="1"/>
  <c r="AP1133" i="3"/>
  <c r="BC1133" i="3" s="1"/>
  <c r="AO1133" i="3"/>
  <c r="BB1133" i="3" s="1"/>
  <c r="AN1133" i="3"/>
  <c r="BA1133" i="3" s="1"/>
  <c r="AP1158" i="3"/>
  <c r="BC1158" i="3" s="1"/>
  <c r="AO1158" i="3"/>
  <c r="BB1158" i="3" s="1"/>
  <c r="AN1158" i="3"/>
  <c r="BA1158" i="3" s="1"/>
  <c r="AO1068" i="3"/>
  <c r="BB1068" i="3" s="1"/>
  <c r="AP1068" i="3"/>
  <c r="BC1068" i="3" s="1"/>
  <c r="AN1068" i="3"/>
  <c r="BA1068" i="3" s="1"/>
  <c r="AP1083" i="3"/>
  <c r="BC1083" i="3" s="1"/>
  <c r="AO1083" i="3"/>
  <c r="BB1083" i="3" s="1"/>
  <c r="AN1083" i="3"/>
  <c r="BA1083" i="3" s="1"/>
  <c r="AP1093" i="3"/>
  <c r="BC1093" i="3" s="1"/>
  <c r="AO1093" i="3"/>
  <c r="BB1093" i="3" s="1"/>
  <c r="AN1093" i="3"/>
  <c r="BA1093" i="3" s="1"/>
  <c r="AO1148" i="3"/>
  <c r="BB1148" i="3" s="1"/>
  <c r="AP1148" i="3"/>
  <c r="BC1148" i="3" s="1"/>
  <c r="AN1148" i="3"/>
  <c r="BA1148" i="3" s="1"/>
  <c r="AG1483" i="3"/>
  <c r="AF1483" i="3" s="1"/>
  <c r="AK1483" i="3"/>
  <c r="AY1483" i="3" s="1"/>
  <c r="AG1488" i="3"/>
  <c r="AF1488" i="3" s="1"/>
  <c r="AK1488" i="3"/>
  <c r="AY1488" i="3" s="1"/>
  <c r="AK1493" i="3"/>
  <c r="AY1493" i="3" s="1"/>
  <c r="AZ1493" i="3" s="1"/>
  <c r="AG1498" i="3"/>
  <c r="AF1498" i="3" s="1"/>
  <c r="AK1498" i="3"/>
  <c r="AY1498" i="3" s="1"/>
  <c r="AG1503" i="3"/>
  <c r="AF1503" i="3" s="1"/>
  <c r="AK1503" i="3"/>
  <c r="AY1503" i="3" s="1"/>
  <c r="AG1508" i="3"/>
  <c r="AF1508" i="3" s="1"/>
  <c r="AK1508" i="3"/>
  <c r="AY1508" i="3" s="1"/>
  <c r="AG1513" i="3"/>
  <c r="AF1513" i="3" s="1"/>
  <c r="AK1513" i="3"/>
  <c r="AY1513" i="3" s="1"/>
  <c r="AK1518" i="3"/>
  <c r="AY1518" i="3" s="1"/>
  <c r="AZ1518" i="3" s="1"/>
  <c r="AG1523" i="3"/>
  <c r="AF1523" i="3" s="1"/>
  <c r="AK1523" i="3"/>
  <c r="AY1523" i="3" s="1"/>
  <c r="AG1528" i="3"/>
  <c r="AF1528" i="3" s="1"/>
  <c r="AK1528" i="3"/>
  <c r="AY1528" i="3" s="1"/>
  <c r="AK1533" i="3"/>
  <c r="AY1533" i="3" s="1"/>
  <c r="AZ1533" i="3" s="1"/>
  <c r="AG1538" i="3"/>
  <c r="AF1538" i="3" s="1"/>
  <c r="AK1538" i="3"/>
  <c r="AY1538" i="3" s="1"/>
  <c r="AG1543" i="3"/>
  <c r="AF1543" i="3" s="1"/>
  <c r="AK1543" i="3"/>
  <c r="AY1543" i="3" s="1"/>
  <c r="AG1548" i="3"/>
  <c r="AF1548" i="3" s="1"/>
  <c r="AK1548" i="3"/>
  <c r="AY1548" i="3" s="1"/>
  <c r="AG1553" i="3"/>
  <c r="AF1553" i="3" s="1"/>
  <c r="AK1553" i="3"/>
  <c r="AY1553" i="3" s="1"/>
  <c r="AG1558" i="3"/>
  <c r="AF1558" i="3" s="1"/>
  <c r="AK1558" i="3"/>
  <c r="AY1558" i="3" s="1"/>
  <c r="AG1563" i="3"/>
  <c r="AF1563" i="3" s="1"/>
  <c r="AK1563" i="3"/>
  <c r="AY1563" i="3" s="1"/>
  <c r="AG1568" i="3"/>
  <c r="AF1568" i="3" s="1"/>
  <c r="AK1568" i="3"/>
  <c r="AY1568" i="3" s="1"/>
  <c r="AK1573" i="3"/>
  <c r="AY1573" i="3" s="1"/>
  <c r="AZ1573" i="3" s="1"/>
  <c r="AG1578" i="3"/>
  <c r="AF1578" i="3" s="1"/>
  <c r="AK1578" i="3"/>
  <c r="AY1578" i="3" s="1"/>
  <c r="AG1583" i="3"/>
  <c r="AF1583" i="3" s="1"/>
  <c r="AK1583" i="3"/>
  <c r="AY1583" i="3" s="1"/>
  <c r="AG1588" i="3"/>
  <c r="AF1588" i="3" s="1"/>
  <c r="AK1588" i="3"/>
  <c r="AY1588" i="3" s="1"/>
  <c r="AG1593" i="3"/>
  <c r="AF1593" i="3" s="1"/>
  <c r="AK1593" i="3"/>
  <c r="AY1593" i="3" s="1"/>
  <c r="AG1598" i="3"/>
  <c r="AF1598" i="3" s="1"/>
  <c r="AK1598" i="3"/>
  <c r="AY1598" i="3" s="1"/>
  <c r="AK1603" i="3"/>
  <c r="AY1603" i="3" s="1"/>
  <c r="AZ1603" i="3" s="1"/>
  <c r="AG1608" i="3"/>
  <c r="AF1608" i="3" s="1"/>
  <c r="AK1608" i="3"/>
  <c r="AY1608" i="3" s="1"/>
  <c r="AG1613" i="3"/>
  <c r="AF1613" i="3" s="1"/>
  <c r="AK1613" i="3"/>
  <c r="AY1613" i="3" s="1"/>
  <c r="AK1623" i="3"/>
  <c r="AY1623" i="3" s="1"/>
  <c r="AZ1623" i="3" s="1"/>
  <c r="AG1628" i="3"/>
  <c r="AF1628" i="3" s="1"/>
  <c r="AK1628" i="3"/>
  <c r="AY1628" i="3" s="1"/>
  <c r="AG1633" i="3"/>
  <c r="AF1633" i="3" s="1"/>
  <c r="AK1633" i="3"/>
  <c r="AY1633" i="3" s="1"/>
  <c r="AG1638" i="3"/>
  <c r="AF1638" i="3" s="1"/>
  <c r="AK1638" i="3"/>
  <c r="AY1638" i="3" s="1"/>
  <c r="AG1643" i="3"/>
  <c r="AF1643" i="3" s="1"/>
  <c r="AK1643" i="3"/>
  <c r="AY1643" i="3" s="1"/>
  <c r="AK1648" i="3"/>
  <c r="AY1648" i="3" s="1"/>
  <c r="AZ1648" i="3" s="1"/>
  <c r="AG1653" i="3"/>
  <c r="AF1653" i="3" s="1"/>
  <c r="AK1653" i="3"/>
  <c r="AY1653" i="3" s="1"/>
  <c r="AG1658" i="3"/>
  <c r="AF1658" i="3" s="1"/>
  <c r="AK1658" i="3"/>
  <c r="AY1658" i="3" s="1"/>
  <c r="AG1663" i="3"/>
  <c r="AF1663" i="3" s="1"/>
  <c r="AK1663" i="3"/>
  <c r="AY1663" i="3" s="1"/>
  <c r="AG1668" i="3"/>
  <c r="AF1668" i="3" s="1"/>
  <c r="AK1668" i="3"/>
  <c r="AY1668" i="3" s="1"/>
  <c r="AK1673" i="3"/>
  <c r="AY1673" i="3" s="1"/>
  <c r="AZ1673" i="3" s="1"/>
  <c r="AK1678" i="3"/>
  <c r="AY1678" i="3" s="1"/>
  <c r="AZ1678" i="3" s="1"/>
  <c r="AK1683" i="3"/>
  <c r="AY1683" i="3" s="1"/>
  <c r="AZ1683" i="3" s="1"/>
  <c r="AG1688" i="3"/>
  <c r="AF1688" i="3" s="1"/>
  <c r="AK1688" i="3"/>
  <c r="AY1688" i="3" s="1"/>
  <c r="AK1693" i="3"/>
  <c r="AY1693" i="3" s="1"/>
  <c r="AZ1693" i="3" s="1"/>
  <c r="AG1698" i="3"/>
  <c r="AF1698" i="3" s="1"/>
  <c r="AK1698" i="3"/>
  <c r="AY1698" i="3" s="1"/>
  <c r="AK1703" i="3"/>
  <c r="AY1703" i="3" s="1"/>
  <c r="AZ1703" i="3" s="1"/>
  <c r="AK1708" i="3"/>
  <c r="AY1708" i="3" s="1"/>
  <c r="AZ1708" i="3" s="1"/>
  <c r="AG1713" i="3"/>
  <c r="AF1713" i="3" s="1"/>
  <c r="AK1713" i="3"/>
  <c r="AY1713" i="3" s="1"/>
  <c r="AK1718" i="3"/>
  <c r="AY1718" i="3" s="1"/>
  <c r="AZ1718" i="3" s="1"/>
  <c r="AM1663" i="3" l="1"/>
  <c r="AZ1663" i="3" s="1"/>
  <c r="CA1663" i="3"/>
  <c r="CI1663" i="3" s="1"/>
  <c r="AM1653" i="3"/>
  <c r="AZ1653" i="3" s="1"/>
  <c r="CA1653" i="3"/>
  <c r="CI1653" i="3" s="1"/>
  <c r="AM1613" i="3"/>
  <c r="AZ1613" i="3" s="1"/>
  <c r="CA1613" i="3"/>
  <c r="CI1613" i="3" s="1"/>
  <c r="AM1568" i="3"/>
  <c r="AZ1568" i="3" s="1"/>
  <c r="CA1568" i="3"/>
  <c r="CI1568" i="3" s="1"/>
  <c r="AM1558" i="3"/>
  <c r="AZ1558" i="3" s="1"/>
  <c r="CA1558" i="3"/>
  <c r="CI1558" i="3" s="1"/>
  <c r="AM1548" i="3"/>
  <c r="AZ1548" i="3" s="1"/>
  <c r="CA1548" i="3"/>
  <c r="CI1548" i="3" s="1"/>
  <c r="AM1538" i="3"/>
  <c r="AZ1538" i="3" s="1"/>
  <c r="CA1538" i="3"/>
  <c r="CI1538" i="3" s="1"/>
  <c r="AM1513" i="3"/>
  <c r="AZ1513" i="3" s="1"/>
  <c r="CA1513" i="3"/>
  <c r="CI1513" i="3" s="1"/>
  <c r="AM1503" i="3"/>
  <c r="AZ1503" i="3" s="1"/>
  <c r="CA1503" i="3"/>
  <c r="CI1503" i="3" s="1"/>
  <c r="AM1688" i="3"/>
  <c r="AZ1688" i="3" s="1"/>
  <c r="CA1688" i="3"/>
  <c r="CI1688" i="3" s="1"/>
  <c r="AM1638" i="3"/>
  <c r="AZ1638" i="3" s="1"/>
  <c r="CA1638" i="3"/>
  <c r="CI1638" i="3" s="1"/>
  <c r="AM1628" i="3"/>
  <c r="AZ1628" i="3" s="1"/>
  <c r="CA1628" i="3"/>
  <c r="CI1628" i="3" s="1"/>
  <c r="AM1598" i="3"/>
  <c r="AZ1598" i="3" s="1"/>
  <c r="CA1598" i="3"/>
  <c r="CI1598" i="3" s="1"/>
  <c r="AM1588" i="3"/>
  <c r="AZ1588" i="3" s="1"/>
  <c r="CA1588" i="3"/>
  <c r="CI1588" i="3" s="1"/>
  <c r="AM1578" i="3"/>
  <c r="AZ1578" i="3" s="1"/>
  <c r="CA1578" i="3"/>
  <c r="CI1578" i="3" s="1"/>
  <c r="AM1523" i="3"/>
  <c r="AZ1523" i="3" s="1"/>
  <c r="CA1523" i="3"/>
  <c r="CI1523" i="3" s="1"/>
  <c r="AM1488" i="3"/>
  <c r="AZ1488" i="3" s="1"/>
  <c r="CA1488" i="3"/>
  <c r="CI1488" i="3" s="1"/>
  <c r="AM1698" i="3"/>
  <c r="AZ1698" i="3" s="1"/>
  <c r="CA1698" i="3"/>
  <c r="CI1698" i="3" s="1"/>
  <c r="AM1668" i="3"/>
  <c r="AZ1668" i="3" s="1"/>
  <c r="CA1668" i="3"/>
  <c r="CI1668" i="3" s="1"/>
  <c r="AM1658" i="3"/>
  <c r="AZ1658" i="3" s="1"/>
  <c r="CA1658" i="3"/>
  <c r="CI1658" i="3" s="1"/>
  <c r="AM1608" i="3"/>
  <c r="AZ1608" i="3" s="1"/>
  <c r="CA1608" i="3"/>
  <c r="CI1608" i="3" s="1"/>
  <c r="AM1563" i="3"/>
  <c r="AZ1563" i="3" s="1"/>
  <c r="CA1563" i="3"/>
  <c r="CI1563" i="3" s="1"/>
  <c r="AM1553" i="3"/>
  <c r="AZ1553" i="3" s="1"/>
  <c r="CA1553" i="3"/>
  <c r="CI1553" i="3" s="1"/>
  <c r="AM1543" i="3"/>
  <c r="AZ1543" i="3" s="1"/>
  <c r="CA1543" i="3"/>
  <c r="CI1543" i="3" s="1"/>
  <c r="AM1508" i="3"/>
  <c r="AZ1508" i="3" s="1"/>
  <c r="CA1508" i="3"/>
  <c r="CI1508" i="3" s="1"/>
  <c r="AM1498" i="3"/>
  <c r="AZ1498" i="3" s="1"/>
  <c r="CA1498" i="3"/>
  <c r="CI1498" i="3" s="1"/>
  <c r="AM1713" i="3"/>
  <c r="AZ1713" i="3" s="1"/>
  <c r="CA1713" i="3"/>
  <c r="CI1713" i="3" s="1"/>
  <c r="AM1643" i="3"/>
  <c r="AZ1643" i="3" s="1"/>
  <c r="CA1643" i="3"/>
  <c r="CI1643" i="3" s="1"/>
  <c r="AM1633" i="3"/>
  <c r="AZ1633" i="3" s="1"/>
  <c r="CA1633" i="3"/>
  <c r="CI1633" i="3" s="1"/>
  <c r="AM1593" i="3"/>
  <c r="AZ1593" i="3" s="1"/>
  <c r="CA1593" i="3"/>
  <c r="CI1593" i="3" s="1"/>
  <c r="AM1583" i="3"/>
  <c r="AZ1583" i="3" s="1"/>
  <c r="CA1583" i="3"/>
  <c r="CI1583" i="3" s="1"/>
  <c r="AM1528" i="3"/>
  <c r="AZ1528" i="3" s="1"/>
  <c r="CA1528" i="3"/>
  <c r="CI1528" i="3" s="1"/>
  <c r="AM1483" i="3"/>
  <c r="AZ1483" i="3" s="1"/>
  <c r="CA1483" i="3"/>
  <c r="CI1483" i="3" s="1"/>
  <c r="AP1663" i="3"/>
  <c r="BC1663" i="3" s="1"/>
  <c r="AO1663" i="3"/>
  <c r="BB1663" i="3" s="1"/>
  <c r="AN1663" i="3"/>
  <c r="BA1663" i="3" s="1"/>
  <c r="AP1613" i="3"/>
  <c r="BC1613" i="3" s="1"/>
  <c r="AO1613" i="3"/>
  <c r="BB1613" i="3" s="1"/>
  <c r="AN1613" i="3"/>
  <c r="BA1613" i="3" s="1"/>
  <c r="AP1558" i="3"/>
  <c r="BC1558" i="3" s="1"/>
  <c r="AO1558" i="3"/>
  <c r="BB1558" i="3" s="1"/>
  <c r="AN1558" i="3"/>
  <c r="BA1558" i="3" s="1"/>
  <c r="AP1538" i="3"/>
  <c r="BC1538" i="3" s="1"/>
  <c r="AO1538" i="3"/>
  <c r="BB1538" i="3" s="1"/>
  <c r="AN1538" i="3"/>
  <c r="BA1538" i="3" s="1"/>
  <c r="AP1513" i="3"/>
  <c r="BC1513" i="3" s="1"/>
  <c r="AO1513" i="3"/>
  <c r="BB1513" i="3" s="1"/>
  <c r="AN1513" i="3"/>
  <c r="BA1513" i="3" s="1"/>
  <c r="AP1688" i="3"/>
  <c r="BC1688" i="3" s="1"/>
  <c r="AO1688" i="3"/>
  <c r="BB1688" i="3" s="1"/>
  <c r="AN1688" i="3"/>
  <c r="BA1688" i="3" s="1"/>
  <c r="AP1628" i="3"/>
  <c r="BC1628" i="3" s="1"/>
  <c r="AO1628" i="3"/>
  <c r="BB1628" i="3" s="1"/>
  <c r="AN1628" i="3"/>
  <c r="BA1628" i="3" s="1"/>
  <c r="AP1588" i="3"/>
  <c r="BC1588" i="3" s="1"/>
  <c r="AN1588" i="3"/>
  <c r="BA1588" i="3" s="1"/>
  <c r="AO1588" i="3"/>
  <c r="BB1588" i="3" s="1"/>
  <c r="AP1488" i="3"/>
  <c r="BC1488" i="3" s="1"/>
  <c r="AO1488" i="3"/>
  <c r="BB1488" i="3" s="1"/>
  <c r="AN1488" i="3"/>
  <c r="BA1488" i="3" s="1"/>
  <c r="AP1713" i="3"/>
  <c r="BC1713" i="3" s="1"/>
  <c r="AO1713" i="3"/>
  <c r="BB1713" i="3" s="1"/>
  <c r="AN1713" i="3"/>
  <c r="BA1713" i="3" s="1"/>
  <c r="AP1698" i="3"/>
  <c r="BC1698" i="3" s="1"/>
  <c r="AO1698" i="3"/>
  <c r="BB1698" i="3" s="1"/>
  <c r="AN1698" i="3"/>
  <c r="BA1698" i="3" s="1"/>
  <c r="AP1668" i="3"/>
  <c r="BC1668" i="3" s="1"/>
  <c r="AO1668" i="3"/>
  <c r="BB1668" i="3" s="1"/>
  <c r="AN1668" i="3"/>
  <c r="BA1668" i="3" s="1"/>
  <c r="AP1658" i="3"/>
  <c r="BC1658" i="3" s="1"/>
  <c r="AO1658" i="3"/>
  <c r="BB1658" i="3" s="1"/>
  <c r="AN1658" i="3"/>
  <c r="BA1658" i="3" s="1"/>
  <c r="AP1608" i="3"/>
  <c r="BC1608" i="3" s="1"/>
  <c r="AO1608" i="3"/>
  <c r="BB1608" i="3" s="1"/>
  <c r="AN1608" i="3"/>
  <c r="BA1608" i="3" s="1"/>
  <c r="AP1563" i="3"/>
  <c r="BC1563" i="3" s="1"/>
  <c r="AO1563" i="3"/>
  <c r="BB1563" i="3" s="1"/>
  <c r="AN1563" i="3"/>
  <c r="BA1563" i="3" s="1"/>
  <c r="AP1553" i="3"/>
  <c r="BC1553" i="3" s="1"/>
  <c r="AO1553" i="3"/>
  <c r="BB1553" i="3" s="1"/>
  <c r="AN1553" i="3"/>
  <c r="BA1553" i="3" s="1"/>
  <c r="AP1543" i="3"/>
  <c r="BC1543" i="3" s="1"/>
  <c r="AO1543" i="3"/>
  <c r="BB1543" i="3" s="1"/>
  <c r="AN1543" i="3"/>
  <c r="BA1543" i="3" s="1"/>
  <c r="AP1508" i="3"/>
  <c r="BC1508" i="3" s="1"/>
  <c r="AO1508" i="3"/>
  <c r="BB1508" i="3" s="1"/>
  <c r="AN1508" i="3"/>
  <c r="BA1508" i="3" s="1"/>
  <c r="AP1498" i="3"/>
  <c r="BC1498" i="3" s="1"/>
  <c r="AO1498" i="3"/>
  <c r="BB1498" i="3" s="1"/>
  <c r="AN1498" i="3"/>
  <c r="BA1498" i="3" s="1"/>
  <c r="AP1653" i="3"/>
  <c r="BC1653" i="3" s="1"/>
  <c r="AO1653" i="3"/>
  <c r="BB1653" i="3" s="1"/>
  <c r="AN1653" i="3"/>
  <c r="BA1653" i="3" s="1"/>
  <c r="AP1568" i="3"/>
  <c r="BC1568" i="3" s="1"/>
  <c r="AO1568" i="3"/>
  <c r="BB1568" i="3" s="1"/>
  <c r="AN1568" i="3"/>
  <c r="BA1568" i="3" s="1"/>
  <c r="AP1548" i="3"/>
  <c r="BC1548" i="3" s="1"/>
  <c r="AO1548" i="3"/>
  <c r="BB1548" i="3" s="1"/>
  <c r="AN1548" i="3"/>
  <c r="BA1548" i="3" s="1"/>
  <c r="AP1503" i="3"/>
  <c r="BC1503" i="3" s="1"/>
  <c r="AO1503" i="3"/>
  <c r="BB1503" i="3" s="1"/>
  <c r="AN1503" i="3"/>
  <c r="BA1503" i="3" s="1"/>
  <c r="AP1638" i="3"/>
  <c r="BC1638" i="3" s="1"/>
  <c r="AO1638" i="3"/>
  <c r="BB1638" i="3" s="1"/>
  <c r="AN1638" i="3"/>
  <c r="BA1638" i="3" s="1"/>
  <c r="AO1598" i="3"/>
  <c r="BB1598" i="3" s="1"/>
  <c r="AP1598" i="3"/>
  <c r="BC1598" i="3" s="1"/>
  <c r="AN1598" i="3"/>
  <c r="BA1598" i="3" s="1"/>
  <c r="AP1578" i="3"/>
  <c r="BC1578" i="3" s="1"/>
  <c r="AO1578" i="3"/>
  <c r="BB1578" i="3" s="1"/>
  <c r="AN1578" i="3"/>
  <c r="BA1578" i="3" s="1"/>
  <c r="AP1523" i="3"/>
  <c r="BC1523" i="3" s="1"/>
  <c r="AN1523" i="3"/>
  <c r="BA1523" i="3" s="1"/>
  <c r="AO1523" i="3"/>
  <c r="BB1523" i="3" s="1"/>
  <c r="AP1643" i="3"/>
  <c r="BC1643" i="3" s="1"/>
  <c r="AO1643" i="3"/>
  <c r="BB1643" i="3" s="1"/>
  <c r="AN1643" i="3"/>
  <c r="BA1643" i="3" s="1"/>
  <c r="AP1633" i="3"/>
  <c r="BC1633" i="3" s="1"/>
  <c r="AO1633" i="3"/>
  <c r="BB1633" i="3" s="1"/>
  <c r="AN1633" i="3"/>
  <c r="BA1633" i="3" s="1"/>
  <c r="AO1593" i="3"/>
  <c r="BB1593" i="3" s="1"/>
  <c r="AP1593" i="3"/>
  <c r="BC1593" i="3" s="1"/>
  <c r="AN1593" i="3"/>
  <c r="BA1593" i="3" s="1"/>
  <c r="AP1583" i="3"/>
  <c r="BC1583" i="3" s="1"/>
  <c r="AO1583" i="3"/>
  <c r="BB1583" i="3" s="1"/>
  <c r="AN1583" i="3"/>
  <c r="BA1583" i="3" s="1"/>
  <c r="AP1528" i="3"/>
  <c r="BC1528" i="3" s="1"/>
  <c r="AO1528" i="3"/>
  <c r="BB1528" i="3" s="1"/>
  <c r="AN1528" i="3"/>
  <c r="BA1528" i="3" s="1"/>
  <c r="AP1483" i="3"/>
  <c r="BC1483" i="3" s="1"/>
  <c r="AO1483" i="3"/>
  <c r="BB1483" i="3" s="1"/>
  <c r="AN1483" i="3"/>
  <c r="BA1483" i="3" s="1"/>
  <c r="AK2048" i="3"/>
  <c r="AY2048" i="3" s="1"/>
  <c r="AG2048" i="3"/>
  <c r="AF2048" i="3" s="1"/>
  <c r="AK2043" i="3"/>
  <c r="AY2043" i="3" s="1"/>
  <c r="AG2043" i="3"/>
  <c r="AF2043" i="3" s="1"/>
  <c r="AK2038" i="3"/>
  <c r="AY2038" i="3" s="1"/>
  <c r="AG2038" i="3"/>
  <c r="AF2038" i="3" s="1"/>
  <c r="AK2033" i="3"/>
  <c r="AY2033" i="3" s="1"/>
  <c r="AG2033" i="3"/>
  <c r="AF2033" i="3" s="1"/>
  <c r="AK2028" i="3"/>
  <c r="AY2028" i="3" s="1"/>
  <c r="AG2028" i="3"/>
  <c r="AF2028" i="3" s="1"/>
  <c r="AK2023" i="3"/>
  <c r="AY2023" i="3" s="1"/>
  <c r="AG2023" i="3"/>
  <c r="AF2023" i="3" s="1"/>
  <c r="AK2018" i="3"/>
  <c r="AY2018" i="3" s="1"/>
  <c r="AG2018" i="3"/>
  <c r="AF2018" i="3" s="1"/>
  <c r="AK2013" i="3"/>
  <c r="AY2013" i="3" s="1"/>
  <c r="AZ2013" i="3" s="1"/>
  <c r="AK2008" i="3"/>
  <c r="AY2008" i="3" s="1"/>
  <c r="AG2008" i="3"/>
  <c r="AF2008" i="3" s="1"/>
  <c r="AK2003" i="3"/>
  <c r="AY2003" i="3" s="1"/>
  <c r="AG2003" i="3"/>
  <c r="AF2003" i="3" s="1"/>
  <c r="AK1998" i="3"/>
  <c r="AY1998" i="3" s="1"/>
  <c r="AZ1998" i="3" s="1"/>
  <c r="AK1993" i="3"/>
  <c r="AY1993" i="3" s="1"/>
  <c r="AG1993" i="3"/>
  <c r="AF1993" i="3" s="1"/>
  <c r="AK1988" i="3"/>
  <c r="AY1988" i="3" s="1"/>
  <c r="AG1988" i="3"/>
  <c r="AF1988" i="3" s="1"/>
  <c r="AK1983" i="3"/>
  <c r="AY1983" i="3" s="1"/>
  <c r="AG1983" i="3"/>
  <c r="AF1983" i="3" s="1"/>
  <c r="AK1978" i="3"/>
  <c r="AY1978" i="3" s="1"/>
  <c r="AG1978" i="3"/>
  <c r="AF1978" i="3" s="1"/>
  <c r="AK1973" i="3"/>
  <c r="AY1973" i="3" s="1"/>
  <c r="AG1973" i="3"/>
  <c r="AF1973" i="3" s="1"/>
  <c r="AK1968" i="3"/>
  <c r="AY1968" i="3" s="1"/>
  <c r="AG1968" i="3"/>
  <c r="AF1968" i="3" s="1"/>
  <c r="AK1963" i="3"/>
  <c r="AY1963" i="3" s="1"/>
  <c r="AG1963" i="3"/>
  <c r="AF1963" i="3" s="1"/>
  <c r="AK1958" i="3"/>
  <c r="AY1958" i="3" s="1"/>
  <c r="AG1958" i="3"/>
  <c r="AF1958" i="3" s="1"/>
  <c r="AK1953" i="3"/>
  <c r="AY1953" i="3" s="1"/>
  <c r="AG1953" i="3"/>
  <c r="AF1953" i="3" s="1"/>
  <c r="AK1948" i="3"/>
  <c r="AY1948" i="3" s="1"/>
  <c r="AG1948" i="3"/>
  <c r="AF1948" i="3" s="1"/>
  <c r="AK1943" i="3"/>
  <c r="AY1943" i="3" s="1"/>
  <c r="AG1943" i="3"/>
  <c r="AF1943" i="3" s="1"/>
  <c r="AK1938" i="3"/>
  <c r="AY1938" i="3" s="1"/>
  <c r="AG1938" i="3"/>
  <c r="AF1938" i="3" s="1"/>
  <c r="AK1933" i="3"/>
  <c r="AY1933" i="3" s="1"/>
  <c r="AG1933" i="3"/>
  <c r="AF1933" i="3" s="1"/>
  <c r="AK1928" i="3"/>
  <c r="AY1928" i="3" s="1"/>
  <c r="AG1928" i="3"/>
  <c r="AF1928" i="3" s="1"/>
  <c r="AK1923" i="3"/>
  <c r="AY1923" i="3" s="1"/>
  <c r="AG1923" i="3"/>
  <c r="AF1923" i="3" s="1"/>
  <c r="AK1918" i="3"/>
  <c r="AY1918" i="3" s="1"/>
  <c r="AG1918" i="3"/>
  <c r="AF1918" i="3" s="1"/>
  <c r="AK1913" i="3"/>
  <c r="AY1913" i="3" s="1"/>
  <c r="AG1913" i="3"/>
  <c r="AF1913" i="3" s="1"/>
  <c r="AK1908" i="3"/>
  <c r="AY1908" i="3" s="1"/>
  <c r="AG1908" i="3"/>
  <c r="AF1908" i="3" s="1"/>
  <c r="AK1903" i="3"/>
  <c r="AY1903" i="3" s="1"/>
  <c r="AG1903" i="3"/>
  <c r="AF1903" i="3" s="1"/>
  <c r="AK1898" i="3"/>
  <c r="AY1898" i="3" s="1"/>
  <c r="AZ1898" i="3" s="1"/>
  <c r="AK1893" i="3"/>
  <c r="AY1893" i="3" s="1"/>
  <c r="AG1893" i="3"/>
  <c r="AF1893" i="3" s="1"/>
  <c r="AK1888" i="3"/>
  <c r="AY1888" i="3" s="1"/>
  <c r="AG1888" i="3"/>
  <c r="AF1888" i="3" s="1"/>
  <c r="AK1883" i="3"/>
  <c r="AY1883" i="3" s="1"/>
  <c r="AG1883" i="3"/>
  <c r="AF1883" i="3" s="1"/>
  <c r="AK1878" i="3"/>
  <c r="AY1878" i="3" s="1"/>
  <c r="AG1878" i="3"/>
  <c r="AF1878" i="3" s="1"/>
  <c r="AK1873" i="3"/>
  <c r="AY1873" i="3" s="1"/>
  <c r="AG1873" i="3"/>
  <c r="AF1873" i="3" s="1"/>
  <c r="AK1868" i="3"/>
  <c r="AY1868" i="3" s="1"/>
  <c r="AZ1868" i="3" s="1"/>
  <c r="AK1863" i="3"/>
  <c r="AY1863" i="3" s="1"/>
  <c r="AG1863" i="3"/>
  <c r="AF1863" i="3" s="1"/>
  <c r="AK1858" i="3"/>
  <c r="AY1858" i="3" s="1"/>
  <c r="AG1858" i="3"/>
  <c r="AF1858" i="3" s="1"/>
  <c r="AK1853" i="3"/>
  <c r="AY1853" i="3" s="1"/>
  <c r="AZ1853" i="3" s="1"/>
  <c r="AK1848" i="3"/>
  <c r="AY1848" i="3" s="1"/>
  <c r="AZ1848" i="3" s="1"/>
  <c r="AK1843" i="3"/>
  <c r="AY1843" i="3" s="1"/>
  <c r="AZ1843" i="3" s="1"/>
  <c r="AK1838" i="3"/>
  <c r="AY1838" i="3" s="1"/>
  <c r="AG1838" i="3"/>
  <c r="AF1838" i="3" s="1"/>
  <c r="AK1803" i="3"/>
  <c r="AY1803" i="3" s="1"/>
  <c r="AM1913" i="3" l="1"/>
  <c r="AZ1913" i="3" s="1"/>
  <c r="CA1913" i="3"/>
  <c r="CI1913" i="3" s="1"/>
  <c r="AM1923" i="3"/>
  <c r="AZ1923" i="3" s="1"/>
  <c r="CA1923" i="3"/>
  <c r="CI1923" i="3" s="1"/>
  <c r="AM1933" i="3"/>
  <c r="AZ1933" i="3" s="1"/>
  <c r="CA1933" i="3"/>
  <c r="CI1933" i="3" s="1"/>
  <c r="AM1943" i="3"/>
  <c r="AZ1943" i="3" s="1"/>
  <c r="CA1943" i="3"/>
  <c r="CI1943" i="3" s="1"/>
  <c r="AM1953" i="3"/>
  <c r="AZ1953" i="3" s="1"/>
  <c r="CA1953" i="3"/>
  <c r="CI1953" i="3" s="1"/>
  <c r="AM1963" i="3"/>
  <c r="AZ1963" i="3" s="1"/>
  <c r="CA1963" i="3"/>
  <c r="CI1963" i="3" s="1"/>
  <c r="AM1973" i="3"/>
  <c r="AZ1973" i="3" s="1"/>
  <c r="CA1973" i="3"/>
  <c r="CI1973" i="3" s="1"/>
  <c r="AM1983" i="3"/>
  <c r="AZ1983" i="3" s="1"/>
  <c r="CA1983" i="3"/>
  <c r="CI1983" i="3" s="1"/>
  <c r="AM1993" i="3"/>
  <c r="AZ1993" i="3" s="1"/>
  <c r="CA1993" i="3"/>
  <c r="CI1993" i="3" s="1"/>
  <c r="AM2018" i="3"/>
  <c r="AZ2018" i="3" s="1"/>
  <c r="CA2018" i="3"/>
  <c r="CI2018" i="3" s="1"/>
  <c r="AM2028" i="3"/>
  <c r="AZ2028" i="3" s="1"/>
  <c r="CA2028" i="3"/>
  <c r="CI2028" i="3" s="1"/>
  <c r="AM2038" i="3"/>
  <c r="AZ2038" i="3" s="1"/>
  <c r="CA2038" i="3"/>
  <c r="CI2038" i="3" s="1"/>
  <c r="AM2048" i="3"/>
  <c r="AZ2048" i="3" s="1"/>
  <c r="CA2048" i="3"/>
  <c r="CI2048" i="3" s="1"/>
  <c r="AM1878" i="3"/>
  <c r="AZ1878" i="3" s="1"/>
  <c r="CA1878" i="3"/>
  <c r="CI1878" i="3" s="1"/>
  <c r="AM2003" i="3"/>
  <c r="AZ2003" i="3" s="1"/>
  <c r="CA2003" i="3"/>
  <c r="CI2003" i="3" s="1"/>
  <c r="AM1858" i="3"/>
  <c r="AZ1858" i="3" s="1"/>
  <c r="CA1858" i="3"/>
  <c r="CI1858" i="3" s="1"/>
  <c r="AM1903" i="3"/>
  <c r="AZ1903" i="3" s="1"/>
  <c r="CA1903" i="3"/>
  <c r="CI1903" i="3" s="1"/>
  <c r="AM1873" i="3"/>
  <c r="AZ1873" i="3" s="1"/>
  <c r="CA1873" i="3"/>
  <c r="CI1873" i="3" s="1"/>
  <c r="AM1883" i="3"/>
  <c r="AZ1883" i="3" s="1"/>
  <c r="CA1883" i="3"/>
  <c r="CI1883" i="3" s="1"/>
  <c r="AM1893" i="3"/>
  <c r="AZ1893" i="3" s="1"/>
  <c r="CA1893" i="3"/>
  <c r="CI1893" i="3" s="1"/>
  <c r="AM2008" i="3"/>
  <c r="AZ2008" i="3" s="1"/>
  <c r="CA2008" i="3"/>
  <c r="CI2008" i="3" s="1"/>
  <c r="AM1838" i="3"/>
  <c r="AZ1838" i="3" s="1"/>
  <c r="CA1838" i="3"/>
  <c r="CI1838" i="3" s="1"/>
  <c r="AM1888" i="3"/>
  <c r="CA1888" i="3"/>
  <c r="CI1888" i="3" s="1"/>
  <c r="AM1863" i="3"/>
  <c r="AZ1863" i="3" s="1"/>
  <c r="CA1863" i="3"/>
  <c r="CI1863" i="3" s="1"/>
  <c r="AM1908" i="3"/>
  <c r="AZ1908" i="3" s="1"/>
  <c r="CA1908" i="3"/>
  <c r="CI1908" i="3" s="1"/>
  <c r="AM1918" i="3"/>
  <c r="AZ1918" i="3" s="1"/>
  <c r="CA1918" i="3"/>
  <c r="CI1918" i="3" s="1"/>
  <c r="AM1928" i="3"/>
  <c r="AZ1928" i="3" s="1"/>
  <c r="CA1928" i="3"/>
  <c r="CI1928" i="3" s="1"/>
  <c r="AM1938" i="3"/>
  <c r="AZ1938" i="3" s="1"/>
  <c r="CA1938" i="3"/>
  <c r="CI1938" i="3" s="1"/>
  <c r="AM1948" i="3"/>
  <c r="AZ1948" i="3" s="1"/>
  <c r="CA1948" i="3"/>
  <c r="CI1948" i="3" s="1"/>
  <c r="AM1958" i="3"/>
  <c r="AZ1958" i="3" s="1"/>
  <c r="CA1958" i="3"/>
  <c r="CI1958" i="3" s="1"/>
  <c r="AM1968" i="3"/>
  <c r="AZ1968" i="3" s="1"/>
  <c r="CA1968" i="3"/>
  <c r="CI1968" i="3" s="1"/>
  <c r="AM1978" i="3"/>
  <c r="AZ1978" i="3" s="1"/>
  <c r="CA1978" i="3"/>
  <c r="CI1978" i="3" s="1"/>
  <c r="AM1988" i="3"/>
  <c r="AZ1988" i="3" s="1"/>
  <c r="CA1988" i="3"/>
  <c r="CI1988" i="3" s="1"/>
  <c r="AM2023" i="3"/>
  <c r="AZ2023" i="3" s="1"/>
  <c r="CA2023" i="3"/>
  <c r="CI2023" i="3" s="1"/>
  <c r="AM2033" i="3"/>
  <c r="AZ2033" i="3" s="1"/>
  <c r="CA2033" i="3"/>
  <c r="CI2033" i="3" s="1"/>
  <c r="AM2043" i="3"/>
  <c r="AZ2043" i="3" s="1"/>
  <c r="CA2043" i="3"/>
  <c r="CI2043" i="3" s="1"/>
  <c r="AZ1888" i="3"/>
  <c r="AP1908" i="3"/>
  <c r="BC1908" i="3" s="1"/>
  <c r="AO1908" i="3"/>
  <c r="BB1908" i="3" s="1"/>
  <c r="AN1908" i="3"/>
  <c r="BA1908" i="3" s="1"/>
  <c r="AP1928" i="3"/>
  <c r="BC1928" i="3" s="1"/>
  <c r="AO1928" i="3"/>
  <c r="BB1928" i="3" s="1"/>
  <c r="AN1928" i="3"/>
  <c r="BA1928" i="3" s="1"/>
  <c r="AP1938" i="3"/>
  <c r="BC1938" i="3" s="1"/>
  <c r="AO1938" i="3"/>
  <c r="BB1938" i="3" s="1"/>
  <c r="AN1938" i="3"/>
  <c r="BA1938" i="3" s="1"/>
  <c r="AP1958" i="3"/>
  <c r="BC1958" i="3" s="1"/>
  <c r="AO1958" i="3"/>
  <c r="BB1958" i="3" s="1"/>
  <c r="AN1958" i="3"/>
  <c r="BA1958" i="3" s="1"/>
  <c r="AP1978" i="3"/>
  <c r="BC1978" i="3" s="1"/>
  <c r="AO1978" i="3"/>
  <c r="BB1978" i="3" s="1"/>
  <c r="AN1978" i="3"/>
  <c r="BA1978" i="3" s="1"/>
  <c r="AP2023" i="3"/>
  <c r="BC2023" i="3" s="1"/>
  <c r="AO2023" i="3"/>
  <c r="BB2023" i="3" s="1"/>
  <c r="AN2023" i="3"/>
  <c r="BA2023" i="3" s="1"/>
  <c r="AP2043" i="3"/>
  <c r="BC2043" i="3" s="1"/>
  <c r="AO2043" i="3"/>
  <c r="BB2043" i="3" s="1"/>
  <c r="AN2043" i="3"/>
  <c r="BA2043" i="3" s="1"/>
  <c r="AP1888" i="3"/>
  <c r="BC1888" i="3" s="1"/>
  <c r="AO1888" i="3"/>
  <c r="BB1888" i="3" s="1"/>
  <c r="AN1888" i="3"/>
  <c r="BA1888" i="3" s="1"/>
  <c r="AP2003" i="3"/>
  <c r="BC2003" i="3" s="1"/>
  <c r="AN2003" i="3"/>
  <c r="BA2003" i="3" s="1"/>
  <c r="AO2003" i="3"/>
  <c r="BB2003" i="3" s="1"/>
  <c r="AP1858" i="3"/>
  <c r="BC1858" i="3" s="1"/>
  <c r="AO1858" i="3"/>
  <c r="BB1858" i="3" s="1"/>
  <c r="AN1858" i="3"/>
  <c r="BA1858" i="3" s="1"/>
  <c r="AP1903" i="3"/>
  <c r="BC1903" i="3" s="1"/>
  <c r="AO1903" i="3"/>
  <c r="BB1903" i="3" s="1"/>
  <c r="AN1903" i="3"/>
  <c r="BA1903" i="3" s="1"/>
  <c r="AO1913" i="3"/>
  <c r="BB1913" i="3" s="1"/>
  <c r="AP1913" i="3"/>
  <c r="BC1913" i="3" s="1"/>
  <c r="AN1913" i="3"/>
  <c r="BA1913" i="3" s="1"/>
  <c r="AP1923" i="3"/>
  <c r="BC1923" i="3" s="1"/>
  <c r="AO1923" i="3"/>
  <c r="BB1923" i="3" s="1"/>
  <c r="AN1923" i="3"/>
  <c r="BA1923" i="3" s="1"/>
  <c r="AP1933" i="3"/>
  <c r="BC1933" i="3" s="1"/>
  <c r="AO1933" i="3"/>
  <c r="BB1933" i="3" s="1"/>
  <c r="AN1933" i="3"/>
  <c r="BA1933" i="3" s="1"/>
  <c r="AP1943" i="3"/>
  <c r="BC1943" i="3" s="1"/>
  <c r="AO1943" i="3"/>
  <c r="BB1943" i="3" s="1"/>
  <c r="AN1943" i="3"/>
  <c r="BA1943" i="3" s="1"/>
  <c r="AP1953" i="3"/>
  <c r="BC1953" i="3" s="1"/>
  <c r="AO1953" i="3"/>
  <c r="BB1953" i="3" s="1"/>
  <c r="AN1953" i="3"/>
  <c r="BA1953" i="3" s="1"/>
  <c r="AP1963" i="3"/>
  <c r="BC1963" i="3" s="1"/>
  <c r="AO1963" i="3"/>
  <c r="BB1963" i="3" s="1"/>
  <c r="AN1963" i="3"/>
  <c r="BA1963" i="3" s="1"/>
  <c r="AP1973" i="3"/>
  <c r="BC1973" i="3" s="1"/>
  <c r="AO1973" i="3"/>
  <c r="BB1973" i="3" s="1"/>
  <c r="AN1973" i="3"/>
  <c r="BA1973" i="3" s="1"/>
  <c r="AP1983" i="3"/>
  <c r="BC1983" i="3" s="1"/>
  <c r="AO1983" i="3"/>
  <c r="BB1983" i="3" s="1"/>
  <c r="AN1983" i="3"/>
  <c r="BA1983" i="3" s="1"/>
  <c r="AO1993" i="3"/>
  <c r="BB1993" i="3" s="1"/>
  <c r="AP1993" i="3"/>
  <c r="BC1993" i="3" s="1"/>
  <c r="AN1993" i="3"/>
  <c r="BA1993" i="3" s="1"/>
  <c r="AP2018" i="3"/>
  <c r="BC2018" i="3" s="1"/>
  <c r="AO2018" i="3"/>
  <c r="BB2018" i="3" s="1"/>
  <c r="AN2018" i="3"/>
  <c r="BA2018" i="3" s="1"/>
  <c r="AP2028" i="3"/>
  <c r="BC2028" i="3" s="1"/>
  <c r="AO2028" i="3"/>
  <c r="BB2028" i="3" s="1"/>
  <c r="AN2028" i="3"/>
  <c r="BA2028" i="3" s="1"/>
  <c r="AP2038" i="3"/>
  <c r="BC2038" i="3" s="1"/>
  <c r="AO2038" i="3"/>
  <c r="BB2038" i="3" s="1"/>
  <c r="AN2038" i="3"/>
  <c r="BA2038" i="3" s="1"/>
  <c r="AP2048" i="3"/>
  <c r="BC2048" i="3" s="1"/>
  <c r="AO2048" i="3"/>
  <c r="BB2048" i="3" s="1"/>
  <c r="AN2048" i="3"/>
  <c r="BA2048" i="3" s="1"/>
  <c r="AP1863" i="3"/>
  <c r="BC1863" i="3" s="1"/>
  <c r="AO1863" i="3"/>
  <c r="BB1863" i="3" s="1"/>
  <c r="AN1863" i="3"/>
  <c r="BA1863" i="3" s="1"/>
  <c r="AO1918" i="3"/>
  <c r="BB1918" i="3" s="1"/>
  <c r="AP1918" i="3"/>
  <c r="BC1918" i="3" s="1"/>
  <c r="AN1918" i="3"/>
  <c r="BA1918" i="3" s="1"/>
  <c r="AP1948" i="3"/>
  <c r="BC1948" i="3" s="1"/>
  <c r="AO1948" i="3"/>
  <c r="BB1948" i="3" s="1"/>
  <c r="AN1948" i="3"/>
  <c r="BA1948" i="3" s="1"/>
  <c r="AP1968" i="3"/>
  <c r="BC1968" i="3" s="1"/>
  <c r="AO1968" i="3"/>
  <c r="BB1968" i="3" s="1"/>
  <c r="AN1968" i="3"/>
  <c r="BA1968" i="3" s="1"/>
  <c r="AP1988" i="3"/>
  <c r="BC1988" i="3" s="1"/>
  <c r="AO1988" i="3"/>
  <c r="BB1988" i="3" s="1"/>
  <c r="AN1988" i="3"/>
  <c r="BA1988" i="3" s="1"/>
  <c r="AP2033" i="3"/>
  <c r="BC2033" i="3" s="1"/>
  <c r="AO2033" i="3"/>
  <c r="BB2033" i="3" s="1"/>
  <c r="AN2033" i="3"/>
  <c r="BA2033" i="3" s="1"/>
  <c r="AO1838" i="3"/>
  <c r="BB1838" i="3" s="1"/>
  <c r="AP1838" i="3"/>
  <c r="BC1838" i="3" s="1"/>
  <c r="AN1838" i="3"/>
  <c r="BA1838" i="3" s="1"/>
  <c r="AP1878" i="3"/>
  <c r="BC1878" i="3" s="1"/>
  <c r="AO1878" i="3"/>
  <c r="BB1878" i="3" s="1"/>
  <c r="AN1878" i="3"/>
  <c r="BA1878" i="3" s="1"/>
  <c r="AP1873" i="3"/>
  <c r="BC1873" i="3" s="1"/>
  <c r="AO1873" i="3"/>
  <c r="BB1873" i="3" s="1"/>
  <c r="AN1873" i="3"/>
  <c r="BA1873" i="3" s="1"/>
  <c r="AP1883" i="3"/>
  <c r="BC1883" i="3" s="1"/>
  <c r="AO1883" i="3"/>
  <c r="BB1883" i="3" s="1"/>
  <c r="AN1883" i="3"/>
  <c r="BA1883" i="3" s="1"/>
  <c r="AP1893" i="3"/>
  <c r="BC1893" i="3" s="1"/>
  <c r="AO1893" i="3"/>
  <c r="BB1893" i="3" s="1"/>
  <c r="AN1893" i="3"/>
  <c r="BA1893" i="3" s="1"/>
  <c r="AP2008" i="3"/>
  <c r="BC2008" i="3" s="1"/>
  <c r="AO2008" i="3"/>
  <c r="BB2008" i="3" s="1"/>
  <c r="AN2008" i="3"/>
  <c r="BA2008" i="3" s="1"/>
  <c r="AG1949" i="3"/>
  <c r="AF1949" i="3" s="1"/>
  <c r="AG1894" i="3"/>
  <c r="AF1894" i="3" s="1"/>
  <c r="AK1833" i="3"/>
  <c r="AY1833" i="3" s="1"/>
  <c r="AG1833" i="3"/>
  <c r="AF1833" i="3" s="1"/>
  <c r="AK1828" i="3"/>
  <c r="AY1828" i="3" s="1"/>
  <c r="AG1828" i="3"/>
  <c r="AF1828" i="3" s="1"/>
  <c r="AK1823" i="3"/>
  <c r="AY1823" i="3" s="1"/>
  <c r="AG1823" i="3"/>
  <c r="AF1823" i="3" s="1"/>
  <c r="AK1818" i="3"/>
  <c r="AY1818" i="3" s="1"/>
  <c r="AZ1818" i="3" s="1"/>
  <c r="AK1813" i="3"/>
  <c r="AY1813" i="3" s="1"/>
  <c r="AG1813" i="3"/>
  <c r="AF1813" i="3" s="1"/>
  <c r="AK1808" i="3"/>
  <c r="AY1808" i="3" s="1"/>
  <c r="AG1808" i="3"/>
  <c r="AF1808" i="3" s="1"/>
  <c r="AG1803" i="3"/>
  <c r="AF1803" i="3" s="1"/>
  <c r="AK1798" i="3"/>
  <c r="AY1798" i="3" s="1"/>
  <c r="AZ1798" i="3" s="1"/>
  <c r="AK1793" i="3"/>
  <c r="AY1793" i="3" s="1"/>
  <c r="AG1793" i="3"/>
  <c r="AF1793" i="3" s="1"/>
  <c r="AK1788" i="3"/>
  <c r="AY1788" i="3" s="1"/>
  <c r="AG1788" i="3"/>
  <c r="AF1788" i="3" s="1"/>
  <c r="AK1783" i="3"/>
  <c r="AY1783" i="3" s="1"/>
  <c r="AG1783" i="3"/>
  <c r="AF1783" i="3" s="1"/>
  <c r="AK1778" i="3"/>
  <c r="AY1778" i="3" s="1"/>
  <c r="AG1778" i="3"/>
  <c r="AF1778" i="3" s="1"/>
  <c r="AK1773" i="3"/>
  <c r="AY1773" i="3" s="1"/>
  <c r="AZ1773" i="3" s="1"/>
  <c r="AK1768" i="3"/>
  <c r="AY1768" i="3" s="1"/>
  <c r="AZ1768" i="3" s="1"/>
  <c r="AK1763" i="3"/>
  <c r="AY1763" i="3" s="1"/>
  <c r="AG1763" i="3"/>
  <c r="AF1763" i="3" s="1"/>
  <c r="AK1758" i="3"/>
  <c r="AY1758" i="3" s="1"/>
  <c r="AG1758" i="3"/>
  <c r="AF1758" i="3" s="1"/>
  <c r="AK1753" i="3"/>
  <c r="AY1753" i="3" s="1"/>
  <c r="AZ1753" i="3" s="1"/>
  <c r="AK1748" i="3"/>
  <c r="AY1748" i="3" s="1"/>
  <c r="AZ1748" i="3" s="1"/>
  <c r="AK1743" i="3"/>
  <c r="AY1743" i="3" s="1"/>
  <c r="AG1743" i="3"/>
  <c r="AF1743" i="3" s="1"/>
  <c r="AK1738" i="3"/>
  <c r="AY1738" i="3" s="1"/>
  <c r="AG1738" i="3"/>
  <c r="AF1738" i="3" s="1"/>
  <c r="AK1733" i="3"/>
  <c r="AY1733" i="3" s="1"/>
  <c r="AG1733" i="3"/>
  <c r="AF1733" i="3" s="1"/>
  <c r="AK1728" i="3"/>
  <c r="AY1728" i="3" s="1"/>
  <c r="AG1728" i="3"/>
  <c r="AF1728" i="3" s="1"/>
  <c r="AK1723" i="3"/>
  <c r="AY1723" i="3" s="1"/>
  <c r="AZ1723" i="3" s="1"/>
  <c r="AK583" i="3"/>
  <c r="AY583" i="3" s="1"/>
  <c r="AZ583" i="3" s="1"/>
  <c r="AK578" i="3"/>
  <c r="AY578" i="3" s="1"/>
  <c r="AZ578" i="3" s="1"/>
  <c r="AM1894" i="3" l="1"/>
  <c r="AZ1894" i="3" s="1"/>
  <c r="CB1894" i="3"/>
  <c r="CJ1894" i="3" s="1"/>
  <c r="AM1949" i="3"/>
  <c r="AZ1949" i="3" s="1"/>
  <c r="CB1949" i="3"/>
  <c r="CJ1949" i="3" s="1"/>
  <c r="AM1733" i="3"/>
  <c r="AZ1733" i="3" s="1"/>
  <c r="CA1733" i="3"/>
  <c r="CI1733" i="3" s="1"/>
  <c r="AM1793" i="3"/>
  <c r="AZ1793" i="3" s="1"/>
  <c r="CA1793" i="3"/>
  <c r="CI1793" i="3" s="1"/>
  <c r="AM1823" i="3"/>
  <c r="AZ1823" i="3" s="1"/>
  <c r="CA1823" i="3"/>
  <c r="CI1823" i="3" s="1"/>
  <c r="AM1833" i="3"/>
  <c r="AZ1833" i="3" s="1"/>
  <c r="CA1833" i="3"/>
  <c r="CI1833" i="3" s="1"/>
  <c r="AM1758" i="3"/>
  <c r="AZ1758" i="3" s="1"/>
  <c r="CA1758" i="3"/>
  <c r="CI1758" i="3" s="1"/>
  <c r="AM1808" i="3"/>
  <c r="AZ1808" i="3" s="1"/>
  <c r="CA1808" i="3"/>
  <c r="CI1808" i="3" s="1"/>
  <c r="AM1728" i="3"/>
  <c r="CA1728" i="3"/>
  <c r="CI1728" i="3" s="1"/>
  <c r="AM1738" i="3"/>
  <c r="AZ1738" i="3" s="1"/>
  <c r="CA1738" i="3"/>
  <c r="CI1738" i="3" s="1"/>
  <c r="AM1763" i="3"/>
  <c r="AZ1763" i="3" s="1"/>
  <c r="CA1763" i="3"/>
  <c r="CI1763" i="3" s="1"/>
  <c r="AM1778" i="3"/>
  <c r="AZ1778" i="3" s="1"/>
  <c r="CA1778" i="3"/>
  <c r="CI1778" i="3" s="1"/>
  <c r="AM1788" i="3"/>
  <c r="AZ1788" i="3" s="1"/>
  <c r="CA1788" i="3"/>
  <c r="CI1788" i="3" s="1"/>
  <c r="AM1813" i="3"/>
  <c r="AZ1813" i="3" s="1"/>
  <c r="CA1813" i="3"/>
  <c r="CI1813" i="3" s="1"/>
  <c r="AM1743" i="3"/>
  <c r="AZ1743" i="3" s="1"/>
  <c r="CA1743" i="3"/>
  <c r="CI1743" i="3" s="1"/>
  <c r="AM1783" i="3"/>
  <c r="AZ1783" i="3" s="1"/>
  <c r="CA1783" i="3"/>
  <c r="CI1783" i="3" s="1"/>
  <c r="AM1803" i="3"/>
  <c r="AZ1803" i="3" s="1"/>
  <c r="CA1803" i="3"/>
  <c r="CI1803" i="3" s="1"/>
  <c r="AM1828" i="3"/>
  <c r="AZ1828" i="3" s="1"/>
  <c r="CA1828" i="3"/>
  <c r="CI1828" i="3" s="1"/>
  <c r="AZ1728" i="3"/>
  <c r="AO1833" i="3"/>
  <c r="BB1833" i="3" s="1"/>
  <c r="AP1833" i="3"/>
  <c r="BC1833" i="3" s="1"/>
  <c r="AN1833" i="3"/>
  <c r="BA1833" i="3" s="1"/>
  <c r="AP1738" i="3"/>
  <c r="BC1738" i="3" s="1"/>
  <c r="AO1738" i="3"/>
  <c r="BB1738" i="3" s="1"/>
  <c r="AN1738" i="3"/>
  <c r="BA1738" i="3" s="1"/>
  <c r="AP1763" i="3"/>
  <c r="BC1763" i="3" s="1"/>
  <c r="AO1763" i="3"/>
  <c r="BB1763" i="3" s="1"/>
  <c r="AN1763" i="3"/>
  <c r="BA1763" i="3" s="1"/>
  <c r="AP1788" i="3"/>
  <c r="BC1788" i="3" s="1"/>
  <c r="AO1788" i="3"/>
  <c r="BB1788" i="3" s="1"/>
  <c r="AN1788" i="3"/>
  <c r="BA1788" i="3" s="1"/>
  <c r="AP1803" i="3"/>
  <c r="BC1803" i="3" s="1"/>
  <c r="AO1803" i="3"/>
  <c r="BB1803" i="3" s="1"/>
  <c r="AN1803" i="3"/>
  <c r="BA1803" i="3" s="1"/>
  <c r="AP1828" i="3"/>
  <c r="BC1828" i="3" s="1"/>
  <c r="AO1828" i="3"/>
  <c r="BB1828" i="3" s="1"/>
  <c r="AN1828" i="3"/>
  <c r="BA1828" i="3" s="1"/>
  <c r="AP1894" i="3"/>
  <c r="BC1894" i="3" s="1"/>
  <c r="AO1894" i="3"/>
  <c r="BB1894" i="3" s="1"/>
  <c r="AN1894" i="3"/>
  <c r="BA1894" i="3" s="1"/>
  <c r="AP1823" i="3"/>
  <c r="BC1823" i="3" s="1"/>
  <c r="AO1823" i="3"/>
  <c r="BB1823" i="3" s="1"/>
  <c r="AN1823" i="3"/>
  <c r="BA1823" i="3" s="1"/>
  <c r="AP1728" i="3"/>
  <c r="BC1728" i="3" s="1"/>
  <c r="AO1728" i="3"/>
  <c r="BB1728" i="3" s="1"/>
  <c r="AN1728" i="3"/>
  <c r="BA1728" i="3" s="1"/>
  <c r="AP1778" i="3"/>
  <c r="BC1778" i="3" s="1"/>
  <c r="AO1778" i="3"/>
  <c r="BB1778" i="3" s="1"/>
  <c r="AN1778" i="3"/>
  <c r="BA1778" i="3" s="1"/>
  <c r="AP1813" i="3"/>
  <c r="BC1813" i="3" s="1"/>
  <c r="AO1813" i="3"/>
  <c r="BB1813" i="3" s="1"/>
  <c r="AN1813" i="3"/>
  <c r="BA1813" i="3" s="1"/>
  <c r="AP1733" i="3"/>
  <c r="BC1733" i="3" s="1"/>
  <c r="AO1733" i="3"/>
  <c r="BB1733" i="3" s="1"/>
  <c r="AN1733" i="3"/>
  <c r="BA1733" i="3" s="1"/>
  <c r="AP1743" i="3"/>
  <c r="BC1743" i="3" s="1"/>
  <c r="AO1743" i="3"/>
  <c r="BB1743" i="3" s="1"/>
  <c r="AN1743" i="3"/>
  <c r="BA1743" i="3" s="1"/>
  <c r="AO1758" i="3"/>
  <c r="BB1758" i="3" s="1"/>
  <c r="AP1758" i="3"/>
  <c r="BC1758" i="3" s="1"/>
  <c r="AN1758" i="3"/>
  <c r="BA1758" i="3" s="1"/>
  <c r="AP1783" i="3"/>
  <c r="BC1783" i="3" s="1"/>
  <c r="AO1783" i="3"/>
  <c r="BB1783" i="3" s="1"/>
  <c r="AN1783" i="3"/>
  <c r="BA1783" i="3" s="1"/>
  <c r="AP1793" i="3"/>
  <c r="BC1793" i="3" s="1"/>
  <c r="AO1793" i="3"/>
  <c r="BB1793" i="3" s="1"/>
  <c r="AN1793" i="3"/>
  <c r="BA1793" i="3" s="1"/>
  <c r="AP1808" i="3"/>
  <c r="BC1808" i="3" s="1"/>
  <c r="AO1808" i="3"/>
  <c r="BB1808" i="3" s="1"/>
  <c r="AN1808" i="3"/>
  <c r="BA1808" i="3" s="1"/>
  <c r="AP1949" i="3"/>
  <c r="BC1949" i="3" s="1"/>
  <c r="AO1949" i="3"/>
  <c r="BB1949" i="3" s="1"/>
  <c r="AN1949" i="3"/>
  <c r="BA1949" i="3" s="1"/>
  <c r="AK573" i="3"/>
  <c r="AY573" i="3" s="1"/>
  <c r="AG573" i="3"/>
  <c r="AF573" i="3" s="1"/>
  <c r="AK568" i="3"/>
  <c r="AY568" i="3" s="1"/>
  <c r="AG568" i="3"/>
  <c r="AF568" i="3" s="1"/>
  <c r="AK563" i="3"/>
  <c r="AY563" i="3" s="1"/>
  <c r="AG563" i="3"/>
  <c r="AF563" i="3" s="1"/>
  <c r="AK558" i="3"/>
  <c r="AY558" i="3" s="1"/>
  <c r="AG558" i="3"/>
  <c r="AF558" i="3" s="1"/>
  <c r="AK488" i="3"/>
  <c r="AY488" i="3" s="1"/>
  <c r="AK553" i="3"/>
  <c r="AY553" i="3" s="1"/>
  <c r="AG553" i="3"/>
  <c r="AF553" i="3" s="1"/>
  <c r="AK548" i="3"/>
  <c r="AY548" i="3" s="1"/>
  <c r="AG548" i="3"/>
  <c r="AF548" i="3" s="1"/>
  <c r="AK543" i="3"/>
  <c r="AY543" i="3" s="1"/>
  <c r="AG543" i="3"/>
  <c r="AF543" i="3" s="1"/>
  <c r="AK538" i="3"/>
  <c r="AY538" i="3" s="1"/>
  <c r="AG538" i="3"/>
  <c r="AF538" i="3" s="1"/>
  <c r="AK533" i="3"/>
  <c r="AY533" i="3" s="1"/>
  <c r="AG533" i="3"/>
  <c r="AF533" i="3" s="1"/>
  <c r="AK528" i="3"/>
  <c r="AY528" i="3" s="1"/>
  <c r="AG528" i="3"/>
  <c r="AF528" i="3" s="1"/>
  <c r="AK523" i="3"/>
  <c r="AY523" i="3" s="1"/>
  <c r="AG523" i="3"/>
  <c r="AF523" i="3" s="1"/>
  <c r="AK518" i="3"/>
  <c r="AY518" i="3" s="1"/>
  <c r="AG518" i="3"/>
  <c r="AF518" i="3" s="1"/>
  <c r="AK513" i="3"/>
  <c r="AY513" i="3" s="1"/>
  <c r="AG513" i="3"/>
  <c r="AF513" i="3" s="1"/>
  <c r="AK508" i="3"/>
  <c r="AY508" i="3" s="1"/>
  <c r="AG508" i="3"/>
  <c r="AF508" i="3" s="1"/>
  <c r="AK503" i="3"/>
  <c r="AY503" i="3" s="1"/>
  <c r="AG503" i="3"/>
  <c r="AF503" i="3" s="1"/>
  <c r="AK498" i="3"/>
  <c r="AY498" i="3" s="1"/>
  <c r="AG498" i="3"/>
  <c r="AF498" i="3" s="1"/>
  <c r="AK493" i="3"/>
  <c r="AY493" i="3" s="1"/>
  <c r="AG493" i="3"/>
  <c r="AF493" i="3" s="1"/>
  <c r="AG488" i="3"/>
  <c r="AF488" i="3" s="1"/>
  <c r="AK483" i="3"/>
  <c r="AY483" i="3" s="1"/>
  <c r="AG483" i="3"/>
  <c r="AF483" i="3" s="1"/>
  <c r="AK458" i="3"/>
  <c r="AY458" i="3" s="1"/>
  <c r="AM503" i="3" l="1"/>
  <c r="AZ503" i="3" s="1"/>
  <c r="CA503" i="3"/>
  <c r="CI503" i="3" s="1"/>
  <c r="AM533" i="3"/>
  <c r="AZ533" i="3" s="1"/>
  <c r="CA533" i="3"/>
  <c r="CI533" i="3" s="1"/>
  <c r="AM483" i="3"/>
  <c r="AZ483" i="3" s="1"/>
  <c r="CA483" i="3"/>
  <c r="CI483" i="3" s="1"/>
  <c r="AM563" i="3"/>
  <c r="AZ563" i="3" s="1"/>
  <c r="CA563" i="3"/>
  <c r="CI563" i="3" s="1"/>
  <c r="AM573" i="3"/>
  <c r="AZ573" i="3" s="1"/>
  <c r="CA573" i="3"/>
  <c r="CI573" i="3" s="1"/>
  <c r="AM513" i="3"/>
  <c r="AZ513" i="3" s="1"/>
  <c r="CA513" i="3"/>
  <c r="CI513" i="3" s="1"/>
  <c r="AM543" i="3"/>
  <c r="AZ543" i="3" s="1"/>
  <c r="CA543" i="3"/>
  <c r="CI543" i="3" s="1"/>
  <c r="AM508" i="3"/>
  <c r="AZ508" i="3" s="1"/>
  <c r="CA508" i="3"/>
  <c r="CI508" i="3" s="1"/>
  <c r="AM518" i="3"/>
  <c r="AZ518" i="3" s="1"/>
  <c r="CA518" i="3"/>
  <c r="CI518" i="3" s="1"/>
  <c r="AM528" i="3"/>
  <c r="AZ528" i="3" s="1"/>
  <c r="CA528" i="3"/>
  <c r="CI528" i="3" s="1"/>
  <c r="AM538" i="3"/>
  <c r="AZ538" i="3" s="1"/>
  <c r="CA538" i="3"/>
  <c r="CI538" i="3" s="1"/>
  <c r="AM548" i="3"/>
  <c r="AZ548" i="3" s="1"/>
  <c r="CA548" i="3"/>
  <c r="CI548" i="3" s="1"/>
  <c r="AM493" i="3"/>
  <c r="AZ493" i="3" s="1"/>
  <c r="CA493" i="3"/>
  <c r="CI493" i="3" s="1"/>
  <c r="AM523" i="3"/>
  <c r="AZ523" i="3" s="1"/>
  <c r="CA523" i="3"/>
  <c r="CI523" i="3" s="1"/>
  <c r="AM553" i="3"/>
  <c r="AZ553" i="3" s="1"/>
  <c r="CA553" i="3"/>
  <c r="CI553" i="3" s="1"/>
  <c r="AM498" i="3"/>
  <c r="AZ498" i="3" s="1"/>
  <c r="CA498" i="3"/>
  <c r="CI498" i="3" s="1"/>
  <c r="AM488" i="3"/>
  <c r="AZ488" i="3" s="1"/>
  <c r="CA488" i="3"/>
  <c r="CI488" i="3" s="1"/>
  <c r="AM558" i="3"/>
  <c r="AZ558" i="3" s="1"/>
  <c r="CA558" i="3"/>
  <c r="CI558" i="3" s="1"/>
  <c r="AM568" i="3"/>
  <c r="AZ568" i="3" s="1"/>
  <c r="CA568" i="3"/>
  <c r="CI568" i="3" s="1"/>
  <c r="AP488" i="3"/>
  <c r="BC488" i="3" s="1"/>
  <c r="AO488" i="3"/>
  <c r="BB488" i="3" s="1"/>
  <c r="AN488" i="3"/>
  <c r="BA488" i="3" s="1"/>
  <c r="AP568" i="3"/>
  <c r="BC568" i="3" s="1"/>
  <c r="AO568" i="3"/>
  <c r="BB568" i="3" s="1"/>
  <c r="AN568" i="3"/>
  <c r="BA568" i="3" s="1"/>
  <c r="AP493" i="3"/>
  <c r="BC493" i="3" s="1"/>
  <c r="AO493" i="3"/>
  <c r="BB493" i="3" s="1"/>
  <c r="AN493" i="3"/>
  <c r="BA493" i="3" s="1"/>
  <c r="AP513" i="3"/>
  <c r="BC513" i="3" s="1"/>
  <c r="AO513" i="3"/>
  <c r="BB513" i="3" s="1"/>
  <c r="AN513" i="3"/>
  <c r="BA513" i="3" s="1"/>
  <c r="AP523" i="3"/>
  <c r="BC523" i="3" s="1"/>
  <c r="AO523" i="3"/>
  <c r="BB523" i="3" s="1"/>
  <c r="AN523" i="3"/>
  <c r="BA523" i="3" s="1"/>
  <c r="AP533" i="3"/>
  <c r="BC533" i="3" s="1"/>
  <c r="AO533" i="3"/>
  <c r="BB533" i="3" s="1"/>
  <c r="AN533" i="3"/>
  <c r="BA533" i="3" s="1"/>
  <c r="AP543" i="3"/>
  <c r="BC543" i="3" s="1"/>
  <c r="AO543" i="3"/>
  <c r="BB543" i="3" s="1"/>
  <c r="AN543" i="3"/>
  <c r="BA543" i="3" s="1"/>
  <c r="AP553" i="3"/>
  <c r="BC553" i="3" s="1"/>
  <c r="AO553" i="3"/>
  <c r="BB553" i="3" s="1"/>
  <c r="AN553" i="3"/>
  <c r="BA553" i="3" s="1"/>
  <c r="AP483" i="3"/>
  <c r="BC483" i="3" s="1"/>
  <c r="AO483" i="3"/>
  <c r="BB483" i="3" s="1"/>
  <c r="AN483" i="3"/>
  <c r="BA483" i="3" s="1"/>
  <c r="AP563" i="3"/>
  <c r="BC563" i="3" s="1"/>
  <c r="AO563" i="3"/>
  <c r="BB563" i="3" s="1"/>
  <c r="AN563" i="3"/>
  <c r="BA563" i="3" s="1"/>
  <c r="AP573" i="3"/>
  <c r="BC573" i="3" s="1"/>
  <c r="AO573" i="3"/>
  <c r="BB573" i="3" s="1"/>
  <c r="AN573" i="3"/>
  <c r="BA573" i="3" s="1"/>
  <c r="AP558" i="3"/>
  <c r="BC558" i="3" s="1"/>
  <c r="AO558" i="3"/>
  <c r="BB558" i="3" s="1"/>
  <c r="AN558" i="3"/>
  <c r="BA558" i="3" s="1"/>
  <c r="AP503" i="3"/>
  <c r="BC503" i="3" s="1"/>
  <c r="AO503" i="3"/>
  <c r="BB503" i="3" s="1"/>
  <c r="AN503" i="3"/>
  <c r="BA503" i="3" s="1"/>
  <c r="AP498" i="3"/>
  <c r="BC498" i="3" s="1"/>
  <c r="AO498" i="3"/>
  <c r="BB498" i="3" s="1"/>
  <c r="AN498" i="3"/>
  <c r="BA498" i="3" s="1"/>
  <c r="AP508" i="3"/>
  <c r="BC508" i="3" s="1"/>
  <c r="AO508" i="3"/>
  <c r="BB508" i="3" s="1"/>
  <c r="AN508" i="3"/>
  <c r="BA508" i="3" s="1"/>
  <c r="AP518" i="3"/>
  <c r="BC518" i="3" s="1"/>
  <c r="AO518" i="3"/>
  <c r="BB518" i="3" s="1"/>
  <c r="AN518" i="3"/>
  <c r="BA518" i="3" s="1"/>
  <c r="AP528" i="3"/>
  <c r="BC528" i="3" s="1"/>
  <c r="AO528" i="3"/>
  <c r="BB528" i="3" s="1"/>
  <c r="AN528" i="3"/>
  <c r="BA528" i="3" s="1"/>
  <c r="AP538" i="3"/>
  <c r="BC538" i="3" s="1"/>
  <c r="AO538" i="3"/>
  <c r="BB538" i="3" s="1"/>
  <c r="AN538" i="3"/>
  <c r="BA538" i="3" s="1"/>
  <c r="AP548" i="3"/>
  <c r="BC548" i="3" s="1"/>
  <c r="AO548" i="3"/>
  <c r="BB548" i="3" s="1"/>
  <c r="AN548" i="3"/>
  <c r="BA548" i="3" s="1"/>
  <c r="AK478" i="3"/>
  <c r="AY478" i="3" s="1"/>
  <c r="AG478" i="3"/>
  <c r="AF478" i="3" s="1"/>
  <c r="AK473" i="3"/>
  <c r="AY473" i="3" s="1"/>
  <c r="AZ473" i="3" s="1"/>
  <c r="AK468" i="3"/>
  <c r="AY468" i="3" s="1"/>
  <c r="AG468" i="3"/>
  <c r="AF468" i="3" s="1"/>
  <c r="AK463" i="3"/>
  <c r="AY463" i="3" s="1"/>
  <c r="AG463" i="3"/>
  <c r="AF463" i="3" s="1"/>
  <c r="AG458" i="3"/>
  <c r="AF458" i="3" s="1"/>
  <c r="AK453" i="3"/>
  <c r="AY453" i="3" s="1"/>
  <c r="AZ453" i="3" s="1"/>
  <c r="AK448" i="3"/>
  <c r="AY448" i="3" s="1"/>
  <c r="AG448" i="3"/>
  <c r="AF448" i="3" s="1"/>
  <c r="AK443" i="3"/>
  <c r="AY443" i="3" s="1"/>
  <c r="AG443" i="3"/>
  <c r="AF443" i="3" s="1"/>
  <c r="AM478" i="3" l="1"/>
  <c r="AZ478" i="3" s="1"/>
  <c r="CA478" i="3"/>
  <c r="CI478" i="3" s="1"/>
  <c r="AM443" i="3"/>
  <c r="AZ443" i="3" s="1"/>
  <c r="CA443" i="3"/>
  <c r="CI443" i="3" s="1"/>
  <c r="AM468" i="3"/>
  <c r="AZ468" i="3" s="1"/>
  <c r="CA468" i="3"/>
  <c r="CI468" i="3" s="1"/>
  <c r="AM458" i="3"/>
  <c r="AZ458" i="3" s="1"/>
  <c r="CA458" i="3"/>
  <c r="CI458" i="3" s="1"/>
  <c r="AM448" i="3"/>
  <c r="AZ448" i="3" s="1"/>
  <c r="CA448" i="3"/>
  <c r="CI448" i="3" s="1"/>
  <c r="AM463" i="3"/>
  <c r="AZ463" i="3" s="1"/>
  <c r="CA463" i="3"/>
  <c r="CI463" i="3" s="1"/>
  <c r="AP458" i="3"/>
  <c r="BC458" i="3" s="1"/>
  <c r="AO458" i="3"/>
  <c r="BB458" i="3" s="1"/>
  <c r="AN458" i="3"/>
  <c r="BA458" i="3" s="1"/>
  <c r="AP463" i="3"/>
  <c r="BC463" i="3" s="1"/>
  <c r="AO463" i="3"/>
  <c r="BB463" i="3" s="1"/>
  <c r="AN463" i="3"/>
  <c r="BA463" i="3" s="1"/>
  <c r="AP478" i="3"/>
  <c r="BC478" i="3" s="1"/>
  <c r="AO478" i="3"/>
  <c r="BB478" i="3" s="1"/>
  <c r="AN478" i="3"/>
  <c r="BA478" i="3" s="1"/>
  <c r="AP448" i="3"/>
  <c r="BC448" i="3" s="1"/>
  <c r="AO448" i="3"/>
  <c r="BB448" i="3" s="1"/>
  <c r="AN448" i="3"/>
  <c r="BA448" i="3" s="1"/>
  <c r="AP443" i="3"/>
  <c r="BC443" i="3" s="1"/>
  <c r="AO443" i="3"/>
  <c r="BB443" i="3" s="1"/>
  <c r="AN443" i="3"/>
  <c r="BA443" i="3" s="1"/>
  <c r="AP468" i="3"/>
  <c r="BC468" i="3" s="1"/>
  <c r="AO468" i="3"/>
  <c r="BB468" i="3" s="1"/>
  <c r="AN468" i="3"/>
  <c r="BA468" i="3" s="1"/>
  <c r="AK428" i="3"/>
  <c r="AY428" i="3" s="1"/>
  <c r="AK438" i="3"/>
  <c r="AY438" i="3" s="1"/>
  <c r="AZ438" i="3" s="1"/>
  <c r="AK433" i="3"/>
  <c r="AY433" i="3" s="1"/>
  <c r="AG433" i="3"/>
  <c r="AF433" i="3" s="1"/>
  <c r="AG428" i="3"/>
  <c r="AF428" i="3" s="1"/>
  <c r="AG423" i="3"/>
  <c r="AF423" i="3" s="1"/>
  <c r="AG418" i="3"/>
  <c r="AF418" i="3" s="1"/>
  <c r="AK413" i="3"/>
  <c r="AY413" i="3" s="1"/>
  <c r="AG413" i="3"/>
  <c r="AF413" i="3" s="1"/>
  <c r="AK408" i="3"/>
  <c r="AY408" i="3" s="1"/>
  <c r="AG408" i="3"/>
  <c r="AF408" i="3" s="1"/>
  <c r="AM408" i="3" l="1"/>
  <c r="CA408" i="3"/>
  <c r="CI408" i="3" s="1"/>
  <c r="AM423" i="3"/>
  <c r="AZ423" i="3" s="1"/>
  <c r="CA423" i="3"/>
  <c r="CI423" i="3" s="1"/>
  <c r="AM413" i="3"/>
  <c r="AZ413" i="3" s="1"/>
  <c r="CA413" i="3"/>
  <c r="CI413" i="3" s="1"/>
  <c r="AM428" i="3"/>
  <c r="AZ428" i="3" s="1"/>
  <c r="CA428" i="3"/>
  <c r="CI428" i="3" s="1"/>
  <c r="AM433" i="3"/>
  <c r="AZ433" i="3" s="1"/>
  <c r="CA433" i="3"/>
  <c r="CI433" i="3" s="1"/>
  <c r="AM418" i="3"/>
  <c r="AZ418" i="3" s="1"/>
  <c r="CA418" i="3"/>
  <c r="CI418" i="3" s="1"/>
  <c r="AZ408" i="3"/>
  <c r="AP413" i="3"/>
  <c r="BC413" i="3" s="1"/>
  <c r="AO413" i="3"/>
  <c r="BB413" i="3" s="1"/>
  <c r="AN413" i="3"/>
  <c r="BA413" i="3" s="1"/>
  <c r="AP433" i="3"/>
  <c r="BC433" i="3" s="1"/>
  <c r="AO433" i="3"/>
  <c r="BB433" i="3" s="1"/>
  <c r="AN433" i="3"/>
  <c r="BA433" i="3" s="1"/>
  <c r="AP408" i="3"/>
  <c r="BC408" i="3" s="1"/>
  <c r="AO408" i="3"/>
  <c r="BB408" i="3" s="1"/>
  <c r="AN408" i="3"/>
  <c r="BA408" i="3" s="1"/>
  <c r="AP418" i="3"/>
  <c r="BC418" i="3" s="1"/>
  <c r="AO418" i="3"/>
  <c r="BB418" i="3" s="1"/>
  <c r="AN418" i="3"/>
  <c r="BA418" i="3" s="1"/>
  <c r="AP423" i="3"/>
  <c r="BC423" i="3" s="1"/>
  <c r="AO423" i="3"/>
  <c r="BB423" i="3" s="1"/>
  <c r="AN423" i="3"/>
  <c r="BA423" i="3" s="1"/>
  <c r="AP428" i="3"/>
  <c r="BC428" i="3" s="1"/>
  <c r="AO428" i="3"/>
  <c r="BB428" i="3" s="1"/>
  <c r="AN428" i="3"/>
  <c r="BA428" i="3" s="1"/>
  <c r="AK403" i="3"/>
  <c r="AY403" i="3" s="1"/>
  <c r="AG403" i="3"/>
  <c r="AF403" i="3" s="1"/>
  <c r="AK398" i="3"/>
  <c r="AY398" i="3" s="1"/>
  <c r="AG398" i="3"/>
  <c r="AF398" i="3" s="1"/>
  <c r="AK393" i="3"/>
  <c r="AY393" i="3" s="1"/>
  <c r="AG393" i="3"/>
  <c r="AF393" i="3" s="1"/>
  <c r="AK388" i="3"/>
  <c r="AY388" i="3" s="1"/>
  <c r="AG388" i="3"/>
  <c r="AF388" i="3" s="1"/>
  <c r="AK383" i="3"/>
  <c r="AY383" i="3" s="1"/>
  <c r="AG383" i="3"/>
  <c r="AF383" i="3" s="1"/>
  <c r="AK378" i="3"/>
  <c r="AY378" i="3" s="1"/>
  <c r="AG378" i="3"/>
  <c r="AF378" i="3" s="1"/>
  <c r="AK373" i="3"/>
  <c r="AY373" i="3" s="1"/>
  <c r="AG373" i="3"/>
  <c r="AF373" i="3" s="1"/>
  <c r="AK368" i="3"/>
  <c r="AY368" i="3" s="1"/>
  <c r="AG368" i="3"/>
  <c r="AF368" i="3" s="1"/>
  <c r="AK363" i="3"/>
  <c r="AY363" i="3" s="1"/>
  <c r="AG363" i="3"/>
  <c r="AF363" i="3" s="1"/>
  <c r="AK358" i="3"/>
  <c r="AY358" i="3" s="1"/>
  <c r="AG358" i="3"/>
  <c r="AF358" i="3" s="1"/>
  <c r="AK353" i="3"/>
  <c r="AY353" i="3" s="1"/>
  <c r="AZ353" i="3" s="1"/>
  <c r="AK348" i="3"/>
  <c r="AY348" i="3" s="1"/>
  <c r="AG348" i="3"/>
  <c r="AF348" i="3" s="1"/>
  <c r="AK343" i="3"/>
  <c r="AY343" i="3" s="1"/>
  <c r="AG343" i="3"/>
  <c r="AF343" i="3" s="1"/>
  <c r="AK288" i="3"/>
  <c r="AY288" i="3" s="1"/>
  <c r="AG288" i="3"/>
  <c r="AF288" i="3" s="1"/>
  <c r="AK328" i="3"/>
  <c r="AY328" i="3" s="1"/>
  <c r="AG328" i="3"/>
  <c r="AF328" i="3" s="1"/>
  <c r="AK318" i="3"/>
  <c r="AY318" i="3" s="1"/>
  <c r="AG318" i="3"/>
  <c r="AF318" i="3" s="1"/>
  <c r="AK258" i="3"/>
  <c r="AY258" i="3" s="1"/>
  <c r="AZ258" i="3" s="1"/>
  <c r="AK273" i="3"/>
  <c r="AY273" i="3" s="1"/>
  <c r="AZ273" i="3" s="1"/>
  <c r="AK263" i="3"/>
  <c r="AY263" i="3" s="1"/>
  <c r="AG263" i="3"/>
  <c r="AF263" i="3" s="1"/>
  <c r="AK303" i="3"/>
  <c r="AY303" i="3" s="1"/>
  <c r="AG303" i="3"/>
  <c r="AF303" i="3" s="1"/>
  <c r="AK313" i="3"/>
  <c r="AY313" i="3" s="1"/>
  <c r="AG313" i="3"/>
  <c r="AF313" i="3" s="1"/>
  <c r="AK308" i="3"/>
  <c r="AY308" i="3" s="1"/>
  <c r="AG308" i="3"/>
  <c r="AF308" i="3" s="1"/>
  <c r="AK298" i="3"/>
  <c r="AY298" i="3" s="1"/>
  <c r="AG298" i="3"/>
  <c r="AF298" i="3" s="1"/>
  <c r="AK293" i="3"/>
  <c r="AY293" i="3" s="1"/>
  <c r="AG293" i="3"/>
  <c r="AF293" i="3" s="1"/>
  <c r="AK283" i="3"/>
  <c r="AY283" i="3" s="1"/>
  <c r="AG283" i="3"/>
  <c r="AF283" i="3" s="1"/>
  <c r="AK268" i="3"/>
  <c r="AY268" i="3" s="1"/>
  <c r="AG268" i="3"/>
  <c r="AF268" i="3" s="1"/>
  <c r="AK278" i="3"/>
  <c r="AY278" i="3" s="1"/>
  <c r="AG278" i="3"/>
  <c r="AF278" i="3" s="1"/>
  <c r="AK333" i="3"/>
  <c r="AY333" i="3" s="1"/>
  <c r="AG333" i="3"/>
  <c r="AF333" i="3" s="1"/>
  <c r="AK338" i="3"/>
  <c r="AY338" i="3" s="1"/>
  <c r="AG338" i="3"/>
  <c r="AF338" i="3" s="1"/>
  <c r="AK253" i="3"/>
  <c r="AY253" i="3" s="1"/>
  <c r="AG253" i="3"/>
  <c r="AF253" i="3" s="1"/>
  <c r="AK248" i="3"/>
  <c r="AY248" i="3" s="1"/>
  <c r="AG248" i="3"/>
  <c r="AF248" i="3" s="1"/>
  <c r="AK323" i="3"/>
  <c r="AY323" i="3" s="1"/>
  <c r="AG323" i="3"/>
  <c r="AF323" i="3" s="1"/>
  <c r="AK238" i="3"/>
  <c r="AY238" i="3" s="1"/>
  <c r="AG238" i="3"/>
  <c r="AF238" i="3" s="1"/>
  <c r="AK233" i="3"/>
  <c r="AY233" i="3" s="1"/>
  <c r="AG233" i="3"/>
  <c r="AF233" i="3" s="1"/>
  <c r="AK228" i="3"/>
  <c r="AY228" i="3" s="1"/>
  <c r="AZ228" i="3" s="1"/>
  <c r="AK223" i="3"/>
  <c r="AY223" i="3" s="1"/>
  <c r="AZ223" i="3" s="1"/>
  <c r="AK218" i="3"/>
  <c r="AY218" i="3" s="1"/>
  <c r="AZ218" i="3" s="1"/>
  <c r="AK213" i="3"/>
  <c r="AY213" i="3" s="1"/>
  <c r="AZ213" i="3" s="1"/>
  <c r="AK208" i="3"/>
  <c r="AY208" i="3" s="1"/>
  <c r="AZ208" i="3" s="1"/>
  <c r="AK203" i="3"/>
  <c r="AY203" i="3" s="1"/>
  <c r="AG203" i="3"/>
  <c r="AK198" i="3"/>
  <c r="AY198" i="3" s="1"/>
  <c r="AZ198" i="3" s="1"/>
  <c r="AK193" i="3"/>
  <c r="AY193" i="3" s="1"/>
  <c r="AZ193" i="3" s="1"/>
  <c r="AK183" i="3"/>
  <c r="AY183" i="3" s="1"/>
  <c r="AZ183" i="3" s="1"/>
  <c r="AK178" i="3"/>
  <c r="AY178" i="3" s="1"/>
  <c r="AZ178" i="3" s="1"/>
  <c r="AK173" i="3"/>
  <c r="AY173" i="3" s="1"/>
  <c r="AZ173" i="3" s="1"/>
  <c r="AK168" i="3"/>
  <c r="AY168" i="3" s="1"/>
  <c r="AZ168" i="3" s="1"/>
  <c r="AK163" i="3"/>
  <c r="AY163" i="3" s="1"/>
  <c r="AZ163" i="3" s="1"/>
  <c r="AK158" i="3"/>
  <c r="AY158" i="3" s="1"/>
  <c r="AZ158" i="3" s="1"/>
  <c r="AK153" i="3"/>
  <c r="AY153" i="3" s="1"/>
  <c r="AG153" i="3"/>
  <c r="AF153" i="3" s="1"/>
  <c r="AK148" i="3"/>
  <c r="AY148" i="3" s="1"/>
  <c r="AZ148" i="3" s="1"/>
  <c r="AK143" i="3"/>
  <c r="AY143" i="3" s="1"/>
  <c r="AZ143" i="3" s="1"/>
  <c r="AK138" i="3"/>
  <c r="AY138" i="3" s="1"/>
  <c r="AG138" i="3"/>
  <c r="AF138" i="3" s="1"/>
  <c r="AM238" i="3" l="1"/>
  <c r="AZ238" i="3" s="1"/>
  <c r="CA238" i="3"/>
  <c r="CI238" i="3" s="1"/>
  <c r="AM248" i="3"/>
  <c r="AZ248" i="3" s="1"/>
  <c r="CA248" i="3"/>
  <c r="CI248" i="3" s="1"/>
  <c r="AM338" i="3"/>
  <c r="AZ338" i="3" s="1"/>
  <c r="CA338" i="3"/>
  <c r="CI338" i="3" s="1"/>
  <c r="AM278" i="3"/>
  <c r="AZ278" i="3" s="1"/>
  <c r="CA278" i="3"/>
  <c r="CI278" i="3" s="1"/>
  <c r="AM283" i="3"/>
  <c r="AZ283" i="3" s="1"/>
  <c r="CA283" i="3"/>
  <c r="CI283" i="3" s="1"/>
  <c r="AM298" i="3"/>
  <c r="AZ298" i="3" s="1"/>
  <c r="CA298" i="3"/>
  <c r="CI298" i="3" s="1"/>
  <c r="AM313" i="3"/>
  <c r="AZ313" i="3" s="1"/>
  <c r="CA313" i="3"/>
  <c r="CI313" i="3" s="1"/>
  <c r="AM263" i="3"/>
  <c r="AZ263" i="3" s="1"/>
  <c r="CA263" i="3"/>
  <c r="CI263" i="3" s="1"/>
  <c r="AM318" i="3"/>
  <c r="AZ318" i="3" s="1"/>
  <c r="CA318" i="3"/>
  <c r="CI318" i="3" s="1"/>
  <c r="AM288" i="3"/>
  <c r="AZ288" i="3" s="1"/>
  <c r="CA288" i="3"/>
  <c r="CI288" i="3" s="1"/>
  <c r="AM348" i="3"/>
  <c r="AZ348" i="3" s="1"/>
  <c r="CA348" i="3"/>
  <c r="CI348" i="3" s="1"/>
  <c r="AM138" i="3"/>
  <c r="AZ138" i="3" s="1"/>
  <c r="CA138" i="3"/>
  <c r="CI138" i="3" s="1"/>
  <c r="AM153" i="3"/>
  <c r="AZ153" i="3" s="1"/>
  <c r="CA153" i="3"/>
  <c r="CI153" i="3" s="1"/>
  <c r="AM363" i="3"/>
  <c r="AZ363" i="3" s="1"/>
  <c r="CA363" i="3"/>
  <c r="CI363" i="3" s="1"/>
  <c r="AM373" i="3"/>
  <c r="AZ373" i="3" s="1"/>
  <c r="CA373" i="3"/>
  <c r="CI373" i="3" s="1"/>
  <c r="AM383" i="3"/>
  <c r="AZ383" i="3" s="1"/>
  <c r="CA383" i="3"/>
  <c r="CI383" i="3" s="1"/>
  <c r="AM393" i="3"/>
  <c r="AZ393" i="3" s="1"/>
  <c r="CA393" i="3"/>
  <c r="CI393" i="3" s="1"/>
  <c r="AM403" i="3"/>
  <c r="AZ403" i="3" s="1"/>
  <c r="CA403" i="3"/>
  <c r="CI403" i="3" s="1"/>
  <c r="AM233" i="3"/>
  <c r="AZ233" i="3" s="1"/>
  <c r="CA233" i="3"/>
  <c r="CI233" i="3" s="1"/>
  <c r="AM323" i="3"/>
  <c r="AZ323" i="3" s="1"/>
  <c r="CA323" i="3"/>
  <c r="CI323" i="3" s="1"/>
  <c r="AM253" i="3"/>
  <c r="AZ253" i="3" s="1"/>
  <c r="CA253" i="3"/>
  <c r="CI253" i="3" s="1"/>
  <c r="AM333" i="3"/>
  <c r="CA333" i="3"/>
  <c r="CI333" i="3" s="1"/>
  <c r="AM268" i="3"/>
  <c r="AZ268" i="3" s="1"/>
  <c r="CA268" i="3"/>
  <c r="CI268" i="3" s="1"/>
  <c r="AM293" i="3"/>
  <c r="AZ293" i="3" s="1"/>
  <c r="CA293" i="3"/>
  <c r="CI293" i="3" s="1"/>
  <c r="AM308" i="3"/>
  <c r="AZ308" i="3" s="1"/>
  <c r="CA308" i="3"/>
  <c r="CI308" i="3" s="1"/>
  <c r="AM303" i="3"/>
  <c r="AZ303" i="3" s="1"/>
  <c r="CA303" i="3"/>
  <c r="CI303" i="3" s="1"/>
  <c r="AM328" i="3"/>
  <c r="AZ328" i="3" s="1"/>
  <c r="CA328" i="3"/>
  <c r="CI328" i="3" s="1"/>
  <c r="AM343" i="3"/>
  <c r="AZ343" i="3" s="1"/>
  <c r="CA343" i="3"/>
  <c r="CI343" i="3" s="1"/>
  <c r="AM358" i="3"/>
  <c r="AZ358" i="3" s="1"/>
  <c r="CA358" i="3"/>
  <c r="CI358" i="3" s="1"/>
  <c r="AM368" i="3"/>
  <c r="AZ368" i="3" s="1"/>
  <c r="CA368" i="3"/>
  <c r="CI368" i="3" s="1"/>
  <c r="AM378" i="3"/>
  <c r="AZ378" i="3" s="1"/>
  <c r="CA378" i="3"/>
  <c r="CI378" i="3" s="1"/>
  <c r="AM388" i="3"/>
  <c r="AZ388" i="3" s="1"/>
  <c r="CA388" i="3"/>
  <c r="CI388" i="3" s="1"/>
  <c r="AM398" i="3"/>
  <c r="AZ398" i="3" s="1"/>
  <c r="CA398" i="3"/>
  <c r="CI398" i="3" s="1"/>
  <c r="AZ333" i="3"/>
  <c r="AP358" i="3"/>
  <c r="BC358" i="3" s="1"/>
  <c r="AO358" i="3"/>
  <c r="BB358" i="3" s="1"/>
  <c r="AN358" i="3"/>
  <c r="BA358" i="3" s="1"/>
  <c r="AP378" i="3"/>
  <c r="BC378" i="3" s="1"/>
  <c r="AO378" i="3"/>
  <c r="BB378" i="3" s="1"/>
  <c r="AN378" i="3"/>
  <c r="BA378" i="3" s="1"/>
  <c r="AP398" i="3"/>
  <c r="BC398" i="3" s="1"/>
  <c r="AO398" i="3"/>
  <c r="BB398" i="3" s="1"/>
  <c r="AN398" i="3"/>
  <c r="BA398" i="3" s="1"/>
  <c r="AP238" i="3"/>
  <c r="BC238" i="3" s="1"/>
  <c r="AO238" i="3"/>
  <c r="BB238" i="3" s="1"/>
  <c r="AN238" i="3"/>
  <c r="BA238" i="3" s="1"/>
  <c r="AP338" i="3"/>
  <c r="BC338" i="3" s="1"/>
  <c r="AO338" i="3"/>
  <c r="BB338" i="3" s="1"/>
  <c r="AN338" i="3"/>
  <c r="BA338" i="3" s="1"/>
  <c r="AP283" i="3"/>
  <c r="BC283" i="3" s="1"/>
  <c r="AO283" i="3"/>
  <c r="BB283" i="3" s="1"/>
  <c r="AN283" i="3"/>
  <c r="BA283" i="3" s="1"/>
  <c r="AP298" i="3"/>
  <c r="BC298" i="3" s="1"/>
  <c r="AO298" i="3"/>
  <c r="BB298" i="3" s="1"/>
  <c r="AN298" i="3"/>
  <c r="BA298" i="3" s="1"/>
  <c r="AP263" i="3"/>
  <c r="BC263" i="3" s="1"/>
  <c r="AN263" i="3"/>
  <c r="BA263" i="3" s="1"/>
  <c r="AO263" i="3"/>
  <c r="BB263" i="3" s="1"/>
  <c r="AP288" i="3"/>
  <c r="BC288" i="3" s="1"/>
  <c r="AO288" i="3"/>
  <c r="BB288" i="3" s="1"/>
  <c r="AN288" i="3"/>
  <c r="BA288" i="3" s="1"/>
  <c r="AP348" i="3"/>
  <c r="BC348" i="3" s="1"/>
  <c r="AO348" i="3"/>
  <c r="BB348" i="3" s="1"/>
  <c r="AN348" i="3"/>
  <c r="BA348" i="3" s="1"/>
  <c r="AP138" i="3"/>
  <c r="BC138" i="3" s="1"/>
  <c r="AO138" i="3"/>
  <c r="BB138" i="3" s="1"/>
  <c r="AN138" i="3"/>
  <c r="BA138" i="3" s="1"/>
  <c r="AP153" i="3"/>
  <c r="BC153" i="3" s="1"/>
  <c r="AO153" i="3"/>
  <c r="BB153" i="3" s="1"/>
  <c r="AN153" i="3"/>
  <c r="BA153" i="3" s="1"/>
  <c r="AP363" i="3"/>
  <c r="BC363" i="3" s="1"/>
  <c r="AO363" i="3"/>
  <c r="BB363" i="3" s="1"/>
  <c r="AN363" i="3"/>
  <c r="BA363" i="3" s="1"/>
  <c r="AP373" i="3"/>
  <c r="BC373" i="3" s="1"/>
  <c r="AO373" i="3"/>
  <c r="BB373" i="3" s="1"/>
  <c r="AN373" i="3"/>
  <c r="BA373" i="3" s="1"/>
  <c r="AP383" i="3"/>
  <c r="BC383" i="3" s="1"/>
  <c r="AO383" i="3"/>
  <c r="BB383" i="3" s="1"/>
  <c r="AN383" i="3"/>
  <c r="BA383" i="3" s="1"/>
  <c r="AP393" i="3"/>
  <c r="BC393" i="3" s="1"/>
  <c r="AO393" i="3"/>
  <c r="BB393" i="3" s="1"/>
  <c r="AN393" i="3"/>
  <c r="BA393" i="3" s="1"/>
  <c r="AP403" i="3"/>
  <c r="BC403" i="3" s="1"/>
  <c r="AO403" i="3"/>
  <c r="BB403" i="3" s="1"/>
  <c r="AN403" i="3"/>
  <c r="BA403" i="3" s="1"/>
  <c r="AP368" i="3"/>
  <c r="BC368" i="3" s="1"/>
  <c r="AO368" i="3"/>
  <c r="BB368" i="3" s="1"/>
  <c r="AN368" i="3"/>
  <c r="BA368" i="3" s="1"/>
  <c r="AP388" i="3"/>
  <c r="BC388" i="3" s="1"/>
  <c r="AO388" i="3"/>
  <c r="BB388" i="3" s="1"/>
  <c r="AN388" i="3"/>
  <c r="BA388" i="3" s="1"/>
  <c r="AP248" i="3"/>
  <c r="BC248" i="3" s="1"/>
  <c r="AO248" i="3"/>
  <c r="BB248" i="3" s="1"/>
  <c r="AN248" i="3"/>
  <c r="BA248" i="3" s="1"/>
  <c r="AP278" i="3"/>
  <c r="BC278" i="3" s="1"/>
  <c r="AO278" i="3"/>
  <c r="BB278" i="3" s="1"/>
  <c r="AN278" i="3"/>
  <c r="BA278" i="3" s="1"/>
  <c r="AP313" i="3"/>
  <c r="BC313" i="3" s="1"/>
  <c r="AO313" i="3"/>
  <c r="BB313" i="3" s="1"/>
  <c r="AN313" i="3"/>
  <c r="BA313" i="3" s="1"/>
  <c r="AP318" i="3"/>
  <c r="BC318" i="3" s="1"/>
  <c r="AO318" i="3"/>
  <c r="BB318" i="3" s="1"/>
  <c r="AN318" i="3"/>
  <c r="BA318" i="3" s="1"/>
  <c r="AP233" i="3"/>
  <c r="BC233" i="3" s="1"/>
  <c r="AO233" i="3"/>
  <c r="BB233" i="3" s="1"/>
  <c r="AN233" i="3"/>
  <c r="BA233" i="3" s="1"/>
  <c r="AP323" i="3"/>
  <c r="BC323" i="3" s="1"/>
  <c r="AO323" i="3"/>
  <c r="BB323" i="3" s="1"/>
  <c r="AN323" i="3"/>
  <c r="BA323" i="3" s="1"/>
  <c r="AP253" i="3"/>
  <c r="BC253" i="3" s="1"/>
  <c r="AO253" i="3"/>
  <c r="BB253" i="3" s="1"/>
  <c r="AN253" i="3"/>
  <c r="BA253" i="3" s="1"/>
  <c r="AP333" i="3"/>
  <c r="BC333" i="3" s="1"/>
  <c r="AO333" i="3"/>
  <c r="BB333" i="3" s="1"/>
  <c r="AN333" i="3"/>
  <c r="BA333" i="3" s="1"/>
  <c r="AP268" i="3"/>
  <c r="BC268" i="3" s="1"/>
  <c r="AO268" i="3"/>
  <c r="BB268" i="3" s="1"/>
  <c r="AN268" i="3"/>
  <c r="BA268" i="3" s="1"/>
  <c r="AP293" i="3"/>
  <c r="BC293" i="3" s="1"/>
  <c r="AO293" i="3"/>
  <c r="BB293" i="3" s="1"/>
  <c r="AN293" i="3"/>
  <c r="BA293" i="3" s="1"/>
  <c r="AP308" i="3"/>
  <c r="BC308" i="3" s="1"/>
  <c r="AO308" i="3"/>
  <c r="BB308" i="3" s="1"/>
  <c r="AN308" i="3"/>
  <c r="BA308" i="3" s="1"/>
  <c r="AP303" i="3"/>
  <c r="BC303" i="3" s="1"/>
  <c r="AO303" i="3"/>
  <c r="BB303" i="3" s="1"/>
  <c r="AN303" i="3"/>
  <c r="BA303" i="3" s="1"/>
  <c r="AP328" i="3"/>
  <c r="BC328" i="3" s="1"/>
  <c r="AO328" i="3"/>
  <c r="BB328" i="3" s="1"/>
  <c r="AN328" i="3"/>
  <c r="BA328" i="3" s="1"/>
  <c r="AP343" i="3"/>
  <c r="BC343" i="3" s="1"/>
  <c r="AO343" i="3"/>
  <c r="BB343" i="3" s="1"/>
  <c r="AN343" i="3"/>
  <c r="BA343" i="3" s="1"/>
  <c r="AG204" i="3"/>
  <c r="AF204" i="3" s="1"/>
  <c r="AF203" i="3"/>
  <c r="AK133" i="3"/>
  <c r="AY133" i="3" s="1"/>
  <c r="AZ133" i="3" s="1"/>
  <c r="AK123" i="3"/>
  <c r="AY123" i="3" s="1"/>
  <c r="AG123" i="3"/>
  <c r="AF123" i="3" s="1"/>
  <c r="AK113" i="3"/>
  <c r="AY113" i="3" s="1"/>
  <c r="AG113" i="3"/>
  <c r="AK108" i="3"/>
  <c r="AY108" i="3" s="1"/>
  <c r="AG108" i="3"/>
  <c r="AF108" i="3" s="1"/>
  <c r="AF3" i="3"/>
  <c r="AK103" i="3"/>
  <c r="AY103" i="3" s="1"/>
  <c r="AZ103" i="3" s="1"/>
  <c r="AK98" i="3"/>
  <c r="AY98" i="3" s="1"/>
  <c r="AZ98" i="3" s="1"/>
  <c r="AK93" i="3"/>
  <c r="AY93" i="3" s="1"/>
  <c r="AG93" i="3"/>
  <c r="AK88" i="3"/>
  <c r="AY88" i="3" s="1"/>
  <c r="AG88" i="3"/>
  <c r="AF88" i="3" s="1"/>
  <c r="AK83" i="3"/>
  <c r="AY83" i="3" s="1"/>
  <c r="AZ83" i="3" s="1"/>
  <c r="AK78" i="3"/>
  <c r="AY78" i="3" s="1"/>
  <c r="AG78" i="3"/>
  <c r="AK73" i="3"/>
  <c r="AY73" i="3" s="1"/>
  <c r="AZ73" i="3" s="1"/>
  <c r="AK68" i="3"/>
  <c r="AY68" i="3" s="1"/>
  <c r="AG68" i="3"/>
  <c r="AF68" i="3" s="1"/>
  <c r="AK63" i="3"/>
  <c r="AY63" i="3" s="1"/>
  <c r="AZ63" i="3" s="1"/>
  <c r="AK58" i="3"/>
  <c r="AY58" i="3" s="1"/>
  <c r="AG58" i="3"/>
  <c r="AF58" i="3" s="1"/>
  <c r="AK53" i="3"/>
  <c r="AY53" i="3" s="1"/>
  <c r="AG53" i="3"/>
  <c r="AF53" i="3" s="1"/>
  <c r="AK48" i="3"/>
  <c r="AY48" i="3" s="1"/>
  <c r="AK43" i="3"/>
  <c r="AY43" i="3" s="1"/>
  <c r="AG43" i="3"/>
  <c r="AF43" i="3" s="1"/>
  <c r="AK38" i="3"/>
  <c r="AY38" i="3" s="1"/>
  <c r="AG38" i="3"/>
  <c r="AF38" i="3" s="1"/>
  <c r="AK33" i="3"/>
  <c r="AY33" i="3" s="1"/>
  <c r="AG33" i="3"/>
  <c r="AF33" i="3" s="1"/>
  <c r="AK28" i="3"/>
  <c r="AY28" i="3" s="1"/>
  <c r="AG28" i="3"/>
  <c r="AF28" i="3" s="1"/>
  <c r="AK23" i="3"/>
  <c r="AY23" i="3" s="1"/>
  <c r="AG23" i="3"/>
  <c r="AF23" i="3" s="1"/>
  <c r="AK18" i="3"/>
  <c r="AY18" i="3" s="1"/>
  <c r="AG18" i="3"/>
  <c r="AF18" i="3" s="1"/>
  <c r="AK13" i="3"/>
  <c r="AY13" i="3" s="1"/>
  <c r="AG13" i="3"/>
  <c r="AF13" i="3" s="1"/>
  <c r="AK8" i="3"/>
  <c r="AY8" i="3" s="1"/>
  <c r="AZ8" i="3" s="1"/>
  <c r="AM204" i="3" l="1"/>
  <c r="AZ204" i="3" s="1"/>
  <c r="CB204" i="3"/>
  <c r="CJ204" i="3" s="1"/>
  <c r="AM23" i="3"/>
  <c r="AZ23" i="3" s="1"/>
  <c r="CA23" i="3"/>
  <c r="CI23" i="3" s="1"/>
  <c r="AM43" i="3"/>
  <c r="AZ43" i="3" s="1"/>
  <c r="CA43" i="3"/>
  <c r="CI43" i="3" s="1"/>
  <c r="AM58" i="3"/>
  <c r="AZ58" i="3" s="1"/>
  <c r="CA58" i="3"/>
  <c r="CI58" i="3" s="1"/>
  <c r="AM108" i="3"/>
  <c r="AZ108" i="3" s="1"/>
  <c r="CA108" i="3"/>
  <c r="CI108" i="3" s="1"/>
  <c r="AM123" i="3"/>
  <c r="AZ123" i="3" s="1"/>
  <c r="CA123" i="3"/>
  <c r="CI123" i="3" s="1"/>
  <c r="AM18" i="3"/>
  <c r="AZ18" i="3" s="1"/>
  <c r="CA18" i="3"/>
  <c r="CI18" i="3" s="1"/>
  <c r="AM28" i="3"/>
  <c r="AZ28" i="3" s="1"/>
  <c r="CA28" i="3"/>
  <c r="CI28" i="3" s="1"/>
  <c r="AM88" i="3"/>
  <c r="AZ88" i="3" s="1"/>
  <c r="CA88" i="3"/>
  <c r="CI88" i="3" s="1"/>
  <c r="AM38" i="3"/>
  <c r="AZ38" i="3" s="1"/>
  <c r="CA38" i="3"/>
  <c r="CI38" i="3" s="1"/>
  <c r="AM53" i="3"/>
  <c r="AZ53" i="3" s="1"/>
  <c r="CA53" i="3"/>
  <c r="CI53" i="3" s="1"/>
  <c r="AM13" i="3"/>
  <c r="AZ13" i="3" s="1"/>
  <c r="CA13" i="3"/>
  <c r="CI13" i="3" s="1"/>
  <c r="AM33" i="3"/>
  <c r="AZ33" i="3" s="1"/>
  <c r="CA33" i="3"/>
  <c r="CI33" i="3" s="1"/>
  <c r="AM68" i="3"/>
  <c r="AZ68" i="3" s="1"/>
  <c r="CA68" i="3"/>
  <c r="CI68" i="3" s="1"/>
  <c r="AM3" i="3"/>
  <c r="CA3" i="3"/>
  <c r="CI3" i="3" s="1"/>
  <c r="AM203" i="3"/>
  <c r="AZ203" i="3" s="1"/>
  <c r="CA203" i="3"/>
  <c r="CI203" i="3" s="1"/>
  <c r="AP28" i="3"/>
  <c r="BC28" i="3" s="1"/>
  <c r="AO28" i="3"/>
  <c r="BB28" i="3" s="1"/>
  <c r="AN28" i="3"/>
  <c r="BA28" i="3" s="1"/>
  <c r="AP88" i="3"/>
  <c r="BC88" i="3" s="1"/>
  <c r="AO88" i="3"/>
  <c r="BB88" i="3" s="1"/>
  <c r="AN88" i="3"/>
  <c r="BA88" i="3" s="1"/>
  <c r="AP53" i="3"/>
  <c r="BC53" i="3" s="1"/>
  <c r="AO53" i="3"/>
  <c r="BB53" i="3" s="1"/>
  <c r="AN53" i="3"/>
  <c r="BA53" i="3" s="1"/>
  <c r="AP13" i="3"/>
  <c r="BC13" i="3" s="1"/>
  <c r="AO13" i="3"/>
  <c r="BB13" i="3" s="1"/>
  <c r="AN13" i="3"/>
  <c r="BA13" i="3" s="1"/>
  <c r="AP23" i="3"/>
  <c r="BC23" i="3" s="1"/>
  <c r="AO23" i="3"/>
  <c r="BB23" i="3" s="1"/>
  <c r="AN23" i="3"/>
  <c r="BA23" i="3" s="1"/>
  <c r="AP33" i="3"/>
  <c r="BC33" i="3" s="1"/>
  <c r="AO33" i="3"/>
  <c r="BB33" i="3" s="1"/>
  <c r="AN33" i="3"/>
  <c r="BA33" i="3" s="1"/>
  <c r="AP43" i="3"/>
  <c r="BC43" i="3" s="1"/>
  <c r="AO43" i="3"/>
  <c r="BB43" i="3" s="1"/>
  <c r="AN43" i="3"/>
  <c r="BA43" i="3" s="1"/>
  <c r="AP68" i="3"/>
  <c r="BC68" i="3" s="1"/>
  <c r="AO68" i="3"/>
  <c r="BB68" i="3" s="1"/>
  <c r="AN68" i="3"/>
  <c r="BA68" i="3" s="1"/>
  <c r="AP3" i="3"/>
  <c r="BC3" i="3" s="1"/>
  <c r="AO3" i="3"/>
  <c r="BB3" i="3" s="1"/>
  <c r="AN3" i="3"/>
  <c r="BA3" i="3" s="1"/>
  <c r="AP203" i="3"/>
  <c r="BC203" i="3" s="1"/>
  <c r="AO203" i="3"/>
  <c r="BB203" i="3" s="1"/>
  <c r="AN203" i="3"/>
  <c r="BA203" i="3" s="1"/>
  <c r="AP18" i="3"/>
  <c r="BC18" i="3" s="1"/>
  <c r="AO18" i="3"/>
  <c r="BB18" i="3" s="1"/>
  <c r="AN18" i="3"/>
  <c r="BA18" i="3" s="1"/>
  <c r="AP38" i="3"/>
  <c r="BC38" i="3" s="1"/>
  <c r="AO38" i="3"/>
  <c r="BB38" i="3" s="1"/>
  <c r="AN38" i="3"/>
  <c r="BA38" i="3" s="1"/>
  <c r="AP58" i="3"/>
  <c r="BC58" i="3" s="1"/>
  <c r="AO58" i="3"/>
  <c r="BB58" i="3" s="1"/>
  <c r="AN58" i="3"/>
  <c r="BA58" i="3" s="1"/>
  <c r="AP108" i="3"/>
  <c r="BC108" i="3" s="1"/>
  <c r="AO108" i="3"/>
  <c r="BB108" i="3" s="1"/>
  <c r="AN108" i="3"/>
  <c r="BA108" i="3" s="1"/>
  <c r="AP123" i="3"/>
  <c r="BC123" i="3" s="1"/>
  <c r="AO123" i="3"/>
  <c r="BB123" i="3" s="1"/>
  <c r="AN123" i="3"/>
  <c r="BA123" i="3" s="1"/>
  <c r="AP204" i="3"/>
  <c r="BC204" i="3" s="1"/>
  <c r="AO204" i="3"/>
  <c r="BB204" i="3" s="1"/>
  <c r="AN204" i="3"/>
  <c r="BA204" i="3" s="1"/>
  <c r="AG114" i="3"/>
  <c r="AF114" i="3" s="1"/>
  <c r="AF113" i="3"/>
  <c r="AG79" i="3"/>
  <c r="AF79" i="3" s="1"/>
  <c r="AF78" i="3"/>
  <c r="AG94" i="3"/>
  <c r="AF94" i="3" s="1"/>
  <c r="AF93" i="3"/>
  <c r="AG48" i="3"/>
  <c r="AF48" i="3" s="1"/>
  <c r="AF2053" i="3" l="1"/>
  <c r="AF2054" i="3" s="1"/>
  <c r="AM79" i="3"/>
  <c r="AZ79" i="3" s="1"/>
  <c r="CB79" i="3"/>
  <c r="CJ79" i="3" s="1"/>
  <c r="AM94" i="3"/>
  <c r="AZ94" i="3" s="1"/>
  <c r="CB94" i="3"/>
  <c r="CJ94" i="3" s="1"/>
  <c r="AM114" i="3"/>
  <c r="AZ114" i="3" s="1"/>
  <c r="CB114" i="3"/>
  <c r="CJ114" i="3" s="1"/>
  <c r="AM113" i="3"/>
  <c r="AZ113" i="3" s="1"/>
  <c r="CA113" i="3"/>
  <c r="CI113" i="3" s="1"/>
  <c r="AM48" i="3"/>
  <c r="AZ48" i="3" s="1"/>
  <c r="CA48" i="3"/>
  <c r="CI48" i="3" s="1"/>
  <c r="AM93" i="3"/>
  <c r="AZ93" i="3" s="1"/>
  <c r="CA93" i="3"/>
  <c r="CI93" i="3" s="1"/>
  <c r="AM78" i="3"/>
  <c r="AZ78" i="3" s="1"/>
  <c r="CA78" i="3"/>
  <c r="CI78" i="3" s="1"/>
  <c r="AP48" i="3"/>
  <c r="BC48" i="3" s="1"/>
  <c r="AO48" i="3"/>
  <c r="BB48" i="3" s="1"/>
  <c r="AN48" i="3"/>
  <c r="BA48" i="3" s="1"/>
  <c r="AP79" i="3"/>
  <c r="BC79" i="3" s="1"/>
  <c r="AO79" i="3"/>
  <c r="BB79" i="3" s="1"/>
  <c r="AN79" i="3"/>
  <c r="BA79" i="3" s="1"/>
  <c r="AO93" i="3"/>
  <c r="BB93" i="3" s="1"/>
  <c r="AP93" i="3"/>
  <c r="BC93" i="3" s="1"/>
  <c r="AN93" i="3"/>
  <c r="BA93" i="3" s="1"/>
  <c r="AP113" i="3"/>
  <c r="BC113" i="3" s="1"/>
  <c r="AO113" i="3"/>
  <c r="BB113" i="3" s="1"/>
  <c r="AN113" i="3"/>
  <c r="BA113" i="3" s="1"/>
  <c r="AP78" i="3"/>
  <c r="BC78" i="3" s="1"/>
  <c r="AO78" i="3"/>
  <c r="BB78" i="3" s="1"/>
  <c r="AN78" i="3"/>
  <c r="BA78" i="3" s="1"/>
  <c r="AP94" i="3"/>
  <c r="BC94" i="3" s="1"/>
  <c r="AO94" i="3"/>
  <c r="BB94" i="3" s="1"/>
  <c r="AN94" i="3"/>
  <c r="BA94" i="3" s="1"/>
  <c r="AP114" i="3"/>
  <c r="BC114" i="3" s="1"/>
  <c r="AO114" i="3"/>
  <c r="BB114" i="3" s="1"/>
  <c r="AN114" i="3"/>
  <c r="BA114" i="3" s="1"/>
  <c r="AK3" i="3"/>
  <c r="AY3" i="3" s="1"/>
  <c r="AZ3" i="3" s="1"/>
  <c r="CI2054" i="3" l="1"/>
  <c r="AF2055" i="3" s="1"/>
  <c r="AH2055" i="3" s="1"/>
  <c r="AH2060" i="3"/>
  <c r="CJ2054" i="3"/>
  <c r="AF2056" i="3" s="1"/>
  <c r="CA2054" i="3"/>
  <c r="CB2054" i="3"/>
  <c r="CB2059" i="3" s="1"/>
  <c r="CB2058" i="3" l="1"/>
  <c r="CB2057" i="3"/>
  <c r="CD2059" i="3" s="1"/>
  <c r="CE2055" i="3"/>
  <c r="AG2053" i="3" s="1"/>
  <c r="CG2055" i="3"/>
  <c r="AI2054" i="3" s="1"/>
  <c r="CO2054" i="3"/>
  <c r="AH2057" i="3"/>
  <c r="AH2058" i="3"/>
  <c r="AH2059" i="3"/>
  <c r="AH2056" i="3"/>
  <c r="CD2072" i="3" l="1"/>
  <c r="CD2073" i="3" s="1"/>
  <c r="CD2074" i="3" s="1"/>
  <c r="CD2063" i="3"/>
  <c r="CD2062" i="3"/>
  <c r="CD2061" i="3"/>
  <c r="CD2060" i="3"/>
  <c r="CD2058" i="3"/>
  <c r="AH2061" i="3"/>
  <c r="CD2064" i="3" l="1"/>
  <c r="CG2064" i="3"/>
</calcChain>
</file>

<file path=xl/comments1.xml><?xml version="1.0" encoding="utf-8"?>
<comments xmlns="http://schemas.openxmlformats.org/spreadsheetml/2006/main">
  <authors>
    <author>Kruszczak Anna</author>
    <author>Marzena Rubak</author>
  </authors>
  <commentList>
    <comment ref="Z3" authorId="0">
      <text>
        <r>
          <rPr>
            <b/>
            <sz val="9"/>
            <color indexed="81"/>
            <rFont val="Tahoma"/>
            <family val="2"/>
            <charset val="238"/>
          </rPr>
          <t>Kruszczak Anna:</t>
        </r>
        <r>
          <rPr>
            <sz val="9"/>
            <color indexed="81"/>
            <rFont val="Tahoma"/>
            <family val="2"/>
            <charset val="238"/>
          </rPr>
          <t xml:space="preserve">
sieć z spółdzielni opalana węglem
470 GJ</t>
        </r>
      </text>
    </comment>
    <comment ref="H98" authorId="1">
      <text>
        <r>
          <rPr>
            <b/>
            <sz val="9"/>
            <color indexed="81"/>
            <rFont val="Tahoma"/>
            <family val="2"/>
            <charset val="238"/>
          </rPr>
          <t>Marzena Rubak:</t>
        </r>
        <r>
          <rPr>
            <sz val="9"/>
            <color indexed="81"/>
            <rFont val="Tahoma"/>
            <family val="2"/>
            <charset val="238"/>
          </rPr>
          <t xml:space="preserve">
30%</t>
        </r>
      </text>
    </comment>
  </commentList>
</comments>
</file>

<file path=xl/comments2.xml><?xml version="1.0" encoding="utf-8"?>
<comments xmlns="http://schemas.openxmlformats.org/spreadsheetml/2006/main">
  <authors>
    <author>Marzena Rubak</author>
    <author>serwis</author>
  </authors>
  <commentList>
    <comment ref="O13" authorId="0">
      <text>
        <r>
          <rPr>
            <b/>
            <sz val="9"/>
            <color indexed="81"/>
            <rFont val="Tahoma"/>
            <family val="2"/>
            <charset val="238"/>
          </rPr>
          <t>Marzena Rubak:</t>
        </r>
        <r>
          <rPr>
            <sz val="9"/>
            <color indexed="81"/>
            <rFont val="Tahoma"/>
            <family val="2"/>
            <charset val="238"/>
          </rPr>
          <t xml:space="preserve">
50%</t>
        </r>
      </text>
    </comment>
    <comment ref="Q13" authorId="0">
      <text>
        <r>
          <rPr>
            <b/>
            <sz val="9"/>
            <color indexed="81"/>
            <rFont val="Tahoma"/>
            <family val="2"/>
            <charset val="238"/>
          </rPr>
          <t>Marzena Rubak:</t>
        </r>
        <r>
          <rPr>
            <sz val="9"/>
            <color indexed="81"/>
            <rFont val="Tahoma"/>
            <family val="2"/>
            <charset val="238"/>
          </rPr>
          <t xml:space="preserve">
50%</t>
        </r>
      </text>
    </comment>
    <comment ref="O18" authorId="0">
      <text>
        <r>
          <rPr>
            <b/>
            <sz val="9"/>
            <color indexed="81"/>
            <rFont val="Tahoma"/>
            <family val="2"/>
            <charset val="238"/>
          </rPr>
          <t>Marzena Rubak:</t>
        </r>
        <r>
          <rPr>
            <sz val="9"/>
            <color indexed="81"/>
            <rFont val="Tahoma"/>
            <family val="2"/>
            <charset val="238"/>
          </rPr>
          <t xml:space="preserve">
70%</t>
        </r>
      </text>
    </comment>
    <comment ref="O28" authorId="1">
      <text>
        <r>
          <rPr>
            <b/>
            <sz val="9"/>
            <color indexed="81"/>
            <rFont val="Tahoma"/>
            <family val="2"/>
            <charset val="238"/>
          </rPr>
          <t>serwis:</t>
        </r>
        <r>
          <rPr>
            <sz val="9"/>
            <color indexed="81"/>
            <rFont val="Tahoma"/>
            <family val="2"/>
            <charset val="238"/>
          </rPr>
          <t xml:space="preserve">
50%</t>
        </r>
      </text>
    </comment>
    <comment ref="Q28" authorId="1">
      <text>
        <r>
          <rPr>
            <b/>
            <sz val="9"/>
            <color indexed="81"/>
            <rFont val="Tahoma"/>
            <family val="2"/>
            <charset val="238"/>
          </rPr>
          <t>serwis:</t>
        </r>
        <r>
          <rPr>
            <sz val="9"/>
            <color indexed="81"/>
            <rFont val="Tahoma"/>
            <family val="2"/>
            <charset val="238"/>
          </rPr>
          <t xml:space="preserve">
35%</t>
        </r>
      </text>
    </comment>
    <comment ref="R28" authorId="1">
      <text>
        <r>
          <rPr>
            <b/>
            <sz val="9"/>
            <color indexed="81"/>
            <rFont val="Tahoma"/>
            <family val="2"/>
            <charset val="238"/>
          </rPr>
          <t>serwis:</t>
        </r>
        <r>
          <rPr>
            <sz val="9"/>
            <color indexed="81"/>
            <rFont val="Tahoma"/>
            <family val="2"/>
            <charset val="238"/>
          </rPr>
          <t xml:space="preserve">
20%</t>
        </r>
      </text>
    </comment>
    <comment ref="AJ31" authorId="0">
      <text>
        <r>
          <rPr>
            <b/>
            <sz val="9"/>
            <color indexed="81"/>
            <rFont val="Tahoma"/>
            <family val="2"/>
            <charset val="238"/>
          </rPr>
          <t>Marzena Rubak:</t>
        </r>
        <r>
          <rPr>
            <sz val="9"/>
            <color indexed="81"/>
            <rFont val="Tahoma"/>
            <family val="2"/>
            <charset val="238"/>
          </rPr>
          <t xml:space="preserve">
paliwa alternatywne RDF</t>
        </r>
      </text>
    </comment>
    <comment ref="AJ32" authorId="0">
      <text>
        <r>
          <rPr>
            <b/>
            <sz val="9"/>
            <color indexed="81"/>
            <rFont val="Tahoma"/>
            <family val="2"/>
            <charset val="238"/>
          </rPr>
          <t>Marzena Rubak:</t>
        </r>
        <r>
          <rPr>
            <sz val="9"/>
            <color indexed="81"/>
            <rFont val="Tahoma"/>
            <family val="2"/>
            <charset val="238"/>
          </rPr>
          <t xml:space="preserve">
koks</t>
        </r>
      </text>
    </comment>
  </commentList>
</comments>
</file>

<file path=xl/sharedStrings.xml><?xml version="1.0" encoding="utf-8"?>
<sst xmlns="http://schemas.openxmlformats.org/spreadsheetml/2006/main" count="14478" uniqueCount="677">
  <si>
    <t>Rodzaj zabudowy</t>
  </si>
  <si>
    <t>wolnostojący</t>
  </si>
  <si>
    <t>bliźniak/szeregowy</t>
  </si>
  <si>
    <t>mieszkanie w budynku wielorodzinnym</t>
  </si>
  <si>
    <t>Cel wykorzystania budynku</t>
  </si>
  <si>
    <t>mieszkalny</t>
  </si>
  <si>
    <t>mieszkalno-usługowy</t>
  </si>
  <si>
    <t>usługowy</t>
  </si>
  <si>
    <t>inna</t>
  </si>
  <si>
    <t>Rok budowy</t>
  </si>
  <si>
    <t>&lt;1966</t>
  </si>
  <si>
    <t>1967-1985</t>
  </si>
  <si>
    <t>1986-1992</t>
  </si>
  <si>
    <t>1993-1996</t>
  </si>
  <si>
    <t>&gt;1997</t>
  </si>
  <si>
    <t>Czy w budynku są nowe okna, drzwi….</t>
  </si>
  <si>
    <t>Tak</t>
  </si>
  <si>
    <t>Nie</t>
  </si>
  <si>
    <t>Rodzaj okien/drzwi</t>
  </si>
  <si>
    <t>Termomodernizacja</t>
  </si>
  <si>
    <t>PCV</t>
  </si>
  <si>
    <t>kompletna</t>
  </si>
  <si>
    <t>drewniane</t>
  </si>
  <si>
    <t>częściowa</t>
  </si>
  <si>
    <t>inne</t>
  </si>
  <si>
    <t>brak</t>
  </si>
  <si>
    <t>System ogrzewania budynku</t>
  </si>
  <si>
    <t>ogrzewanie indywidualne</t>
  </si>
  <si>
    <t>centralne ogrzewanie</t>
  </si>
  <si>
    <t>ciepło sieciowe</t>
  </si>
  <si>
    <t>ogrzewanie elektryczne</t>
  </si>
  <si>
    <t>piece kaflowe</t>
  </si>
  <si>
    <t>pompy ciepła</t>
  </si>
  <si>
    <t>inny</t>
  </si>
  <si>
    <t>Typ wykorzystania paliwa do ogrzewań, posiłków</t>
  </si>
  <si>
    <t>węgiel</t>
  </si>
  <si>
    <t>drewno</t>
  </si>
  <si>
    <t>olej opałowy</t>
  </si>
  <si>
    <t>gaz z sieci</t>
  </si>
  <si>
    <t>gaz z butli</t>
  </si>
  <si>
    <t>energia elektryczna</t>
  </si>
  <si>
    <t>Sposób przygotowania ciepłej wody użytkowej</t>
  </si>
  <si>
    <t>to samo źródło</t>
  </si>
  <si>
    <t>pompa ciepła</t>
  </si>
  <si>
    <t>Zmiana źródła ciepła</t>
  </si>
  <si>
    <t>gazowe</t>
  </si>
  <si>
    <t>elektryczne</t>
  </si>
  <si>
    <t>olejowe</t>
  </si>
  <si>
    <t>biomasowe</t>
  </si>
  <si>
    <t>Nośnik energii</t>
  </si>
  <si>
    <t>pellet</t>
  </si>
  <si>
    <t>OZE</t>
  </si>
  <si>
    <t>kolektory słoneczne</t>
  </si>
  <si>
    <t>panele fotowoltaiczne</t>
  </si>
  <si>
    <t>piec grzewczy na biomase</t>
  </si>
  <si>
    <t>Zainteresowany OZE</t>
  </si>
  <si>
    <t>Tak ze środków własnych</t>
  </si>
  <si>
    <t>Tak ale tylko z dofinansowaniem</t>
  </si>
  <si>
    <t>Jakie OZE (zainteresowanie)</t>
  </si>
  <si>
    <t>Planowane do podgrzewania CWU</t>
  </si>
  <si>
    <t>Lp</t>
  </si>
  <si>
    <t>Miejscowość</t>
  </si>
  <si>
    <t xml:space="preserve">ulica, nr </t>
  </si>
  <si>
    <t>Liczba lokali łącznie</t>
  </si>
  <si>
    <t>Liczba lokali mieszkalnych</t>
  </si>
  <si>
    <t>Liczba lokali usługowych</t>
  </si>
  <si>
    <t>Pow. [m2]</t>
  </si>
  <si>
    <t>Liczba mieszkańców</t>
  </si>
  <si>
    <t>Okna i drzwi</t>
  </si>
  <si>
    <t>Rodzaj okien</t>
  </si>
  <si>
    <t>Ociepl. ścian</t>
  </si>
  <si>
    <t>Ociepl. Dachu/
Stropu</t>
  </si>
  <si>
    <t>Wskażnik energo (kWh/m2*rok)</t>
  </si>
  <si>
    <t>termo</t>
  </si>
  <si>
    <t>Moc kotła [kW]</t>
  </si>
  <si>
    <t>Rok produkcji kotła</t>
  </si>
  <si>
    <t>Moc zamówiona w [MW]</t>
  </si>
  <si>
    <t>Typ wykorzystania paliwa do ogrzewania pomieszczeń</t>
  </si>
  <si>
    <t>Typ wykorzystania paliwa do przygotowania posiłków</t>
  </si>
  <si>
    <t>Sposób wykorzystania ciepłej wody użytkowej</t>
  </si>
  <si>
    <t>Jeśli inne Jakie?</t>
  </si>
  <si>
    <t>Ilość zużywanego nośnika rocznie [Mg] w przyp. gazu i oleju [m3]</t>
  </si>
  <si>
    <t>Liczba butli gazu</t>
  </si>
  <si>
    <t>Zużycie energii cieplnej łącznie [GJ]</t>
  </si>
  <si>
    <t>Wskaźnikowe zużycie energii na co [GJ]</t>
  </si>
  <si>
    <t>Zużycie energii na cwu [GJ] jeśli inne źródło</t>
  </si>
  <si>
    <t>Zużycie energii na co [GJ]</t>
  </si>
  <si>
    <t>Zużycie energii w celu przygotowania posiłków</t>
  </si>
  <si>
    <t>Zużycie energii elektrycz-nej [MWh]</t>
  </si>
  <si>
    <t>Emisja z CO lub CO+CWU</t>
  </si>
  <si>
    <t>Emisja z CWU - oddzielne źródło</t>
  </si>
  <si>
    <t>Emisja z przygotowania posiłku</t>
  </si>
  <si>
    <t>Emisja z energii elektrycznej</t>
  </si>
  <si>
    <t>Koszty energii cieplnej (c.o.) [zł/rok]</t>
  </si>
  <si>
    <t>Koszty energii elektrycznej [zł/rok]</t>
  </si>
  <si>
    <t>Emisja łącznie</t>
  </si>
  <si>
    <t>Czy jest OZE</t>
  </si>
  <si>
    <t>Jeśli tak wskaż typ</t>
  </si>
  <si>
    <t>Moc instalacji [kW]</t>
  </si>
  <si>
    <t>Roczna produkcja energii z OZE</t>
  </si>
  <si>
    <t>Zainteresowanie OZE</t>
  </si>
  <si>
    <t>Zaintere- sowanie wymianą źródła ciepła</t>
  </si>
  <si>
    <t>Jeśli tak 
wskaż typ</t>
  </si>
  <si>
    <t>Planowana wymiana okien/drzwi</t>
  </si>
  <si>
    <t>Planowane ocieplenie ścian</t>
  </si>
  <si>
    <t>Planowane ocieplenie dachu/stropu/stropodachu</t>
  </si>
  <si>
    <t>Planowana wymiana źródła ciepła do podgrzewania C.W.U</t>
  </si>
  <si>
    <t>Pojazdy używane w gospodarstwie domowym</t>
  </si>
  <si>
    <t>Liczba pojazdów</t>
  </si>
  <si>
    <t>Szacunkowa roczna liczba kilometrów przejechanych w obrębie gminy</t>
  </si>
  <si>
    <t>Zużycie paliwa</t>
  </si>
  <si>
    <t>Koszty zużycie paliwa</t>
  </si>
  <si>
    <t>Co2</t>
  </si>
  <si>
    <t>CO2</t>
  </si>
  <si>
    <t>benzyna [l/rok]</t>
  </si>
  <si>
    <t>olej napędowy  [l/rok]</t>
  </si>
  <si>
    <t>gaz  [l/rok]</t>
  </si>
  <si>
    <t>benzyna [zł/rok]</t>
  </si>
  <si>
    <t>olej napędowy  [zł/rok]</t>
  </si>
  <si>
    <t>gaz [zł/rok]</t>
  </si>
  <si>
    <t>sam.osob.</t>
  </si>
  <si>
    <t>ciągnik</t>
  </si>
  <si>
    <t>piec kaflowy</t>
  </si>
  <si>
    <t>skuter</t>
  </si>
  <si>
    <t>Lata budowy</t>
  </si>
  <si>
    <t>% powierzchni</t>
  </si>
  <si>
    <t>wsp.energochł. zakres [kWh/m2*rok]</t>
  </si>
  <si>
    <t>Do 1 966</t>
  </si>
  <si>
    <t>270-350</t>
  </si>
  <si>
    <t>240-280</t>
  </si>
  <si>
    <t>160-200</t>
  </si>
  <si>
    <t>120-160</t>
  </si>
  <si>
    <t>Od 1997</t>
  </si>
  <si>
    <t>90-120</t>
  </si>
  <si>
    <t>Koszt 1 MW</t>
  </si>
  <si>
    <t>Koszt 1 T węgla</t>
  </si>
  <si>
    <t>Koszt 1m3 drzewa</t>
  </si>
  <si>
    <t>Nazwa</t>
  </si>
  <si>
    <t>Lokalizacja</t>
  </si>
  <si>
    <t>Rodzaj działalności</t>
  </si>
  <si>
    <t>usługowa</t>
  </si>
  <si>
    <t>Branża</t>
  </si>
  <si>
    <t>Obiekty usługowe i biurowe</t>
  </si>
  <si>
    <t>Powierzchnia użytkowa [m2]</t>
  </si>
  <si>
    <t>Liczba budynków</t>
  </si>
  <si>
    <t>Rodzaj źródła ciepła</t>
  </si>
  <si>
    <t>Rodzaj Kotła</t>
  </si>
  <si>
    <t>Budynki produkcyjne</t>
  </si>
  <si>
    <t>Roczne zużycie [GJ]</t>
  </si>
  <si>
    <t>Koszty nośnika energii  [zł/rok]</t>
  </si>
  <si>
    <t>gaz ziemny</t>
  </si>
  <si>
    <t>woda</t>
  </si>
  <si>
    <t>Nośnik energii przedsiębiorcy</t>
  </si>
  <si>
    <t>Ilość zużywanego nośnika rocznie [Mg] w przyp. gazu i oleju, wody [m3]</t>
  </si>
  <si>
    <t>Czy wykorzystywane jest ciepło odpadowe</t>
  </si>
  <si>
    <t>Jeśli tak do ilość [GJ/rok]</t>
  </si>
  <si>
    <t>Jeśłi tak to na jakie cele</t>
  </si>
  <si>
    <t>Czy wykorzystywana jest kogeneracja</t>
  </si>
  <si>
    <t>Inne planowane prace modernizacyjne</t>
  </si>
  <si>
    <t>Na jakie potrzeby</t>
  </si>
  <si>
    <t>Pojazdy firmowe</t>
  </si>
  <si>
    <t>Rodzaj działalności przedsiębiorcy</t>
  </si>
  <si>
    <t>prodykcyjna</t>
  </si>
  <si>
    <t>Działalność prowadzona</t>
  </si>
  <si>
    <t>w budynku mieszkalnym</t>
  </si>
  <si>
    <t>w budynku mieszkalno-usługowym</t>
  </si>
  <si>
    <t>usługowym</t>
  </si>
  <si>
    <t>produkcyjnym</t>
  </si>
  <si>
    <t>Prowadzenie działalności</t>
  </si>
  <si>
    <t>Moc kotła [MW]</t>
  </si>
  <si>
    <t>Łączna moc zainstalowanych źróeł ciepła [MW]</t>
  </si>
  <si>
    <t>Grupa taryfowa</t>
  </si>
  <si>
    <t>Moc zamówiona [kW]</t>
  </si>
  <si>
    <t>Łączna moc zainstalowanych źródeł ciepła [kW]</t>
  </si>
  <si>
    <t>Jeśli tak do ilość [GJ/rok] [MWh]</t>
  </si>
  <si>
    <t>Roczna produkcja energii z OZE [MWh]</t>
  </si>
  <si>
    <t>Nazwa budynku</t>
  </si>
  <si>
    <t>Liczba użytkowników</t>
  </si>
  <si>
    <t>Ilość</t>
  </si>
  <si>
    <t>Łączna moc [W]</t>
  </si>
  <si>
    <t>Zużycie wody [m3]</t>
  </si>
  <si>
    <t>Koszty wody [zł/rok]</t>
  </si>
  <si>
    <t>Pojazdy służbowe</t>
  </si>
  <si>
    <t>Szkoła Podstawowa</t>
  </si>
  <si>
    <t>Przedszkole</t>
  </si>
  <si>
    <t>Oświetlenie</t>
  </si>
  <si>
    <t>żarówki tradycyjne</t>
  </si>
  <si>
    <t>żarówki halogenowe</t>
  </si>
  <si>
    <t>świetlówki kompaktowe</t>
  </si>
  <si>
    <t>diody led</t>
  </si>
  <si>
    <t>sodowe</t>
  </si>
  <si>
    <t>Ilość zużywanego nośnika rocznie [Mg] w przyp. gazu i oleju [l]</t>
  </si>
  <si>
    <t>Inne planowane przedsiewzięcia</t>
  </si>
  <si>
    <t>% wymienionych</t>
  </si>
  <si>
    <t>% ocieplenia</t>
  </si>
  <si>
    <t>drewno/pellet</t>
  </si>
  <si>
    <t>sam.cieżarowy</t>
  </si>
  <si>
    <t>motocykl</t>
  </si>
  <si>
    <t>Biedrzychów</t>
  </si>
  <si>
    <t>56m.2</t>
  </si>
  <si>
    <t>?</t>
  </si>
  <si>
    <t>Binkowice</t>
  </si>
  <si>
    <t>Czachów</t>
  </si>
  <si>
    <t>piecyk gazowy</t>
  </si>
  <si>
    <t>Grochocice</t>
  </si>
  <si>
    <t>11A</t>
  </si>
  <si>
    <t>Jakubowice</t>
  </si>
  <si>
    <t>250kW</t>
  </si>
  <si>
    <t>73m.2</t>
  </si>
  <si>
    <t>Jankowice</t>
  </si>
  <si>
    <t>Janowice</t>
  </si>
  <si>
    <t>Janów</t>
  </si>
  <si>
    <t>Sobów</t>
  </si>
  <si>
    <t>Stóża</t>
  </si>
  <si>
    <t>Suchodółka</t>
  </si>
  <si>
    <t>Szymanówka</t>
  </si>
  <si>
    <t>2A</t>
  </si>
  <si>
    <t>Śmiłów</t>
  </si>
  <si>
    <t>7A</t>
  </si>
  <si>
    <t>9m.4</t>
  </si>
  <si>
    <t>12m.4</t>
  </si>
  <si>
    <t>12m.5</t>
  </si>
  <si>
    <t>14m.2</t>
  </si>
  <si>
    <t>Śródborze</t>
  </si>
  <si>
    <t>Tominy</t>
  </si>
  <si>
    <t>Wlonice</t>
  </si>
  <si>
    <t>Wojciechówka</t>
  </si>
  <si>
    <t>Wyszmontów</t>
  </si>
  <si>
    <t>126B</t>
  </si>
  <si>
    <t>Potok</t>
  </si>
  <si>
    <t>Prusy</t>
  </si>
  <si>
    <t>1683,50</t>
  </si>
  <si>
    <t>Przybysławice</t>
  </si>
  <si>
    <t xml:space="preserve"> </t>
  </si>
  <si>
    <t>Borowiec</t>
  </si>
  <si>
    <t>Karsy</t>
  </si>
  <si>
    <t>-</t>
  </si>
  <si>
    <t>10000-15000</t>
  </si>
  <si>
    <t>Kruków</t>
  </si>
  <si>
    <t>Lasocin</t>
  </si>
  <si>
    <t>Rynek, 6A</t>
  </si>
  <si>
    <t>Tarkowska, 8a</t>
  </si>
  <si>
    <t>Dolna, 12</t>
  </si>
  <si>
    <t>Biedrzychowska, 45</t>
  </si>
  <si>
    <t>Pisary</t>
  </si>
  <si>
    <t>1,2</t>
  </si>
  <si>
    <t>64A</t>
  </si>
  <si>
    <t>1,8</t>
  </si>
  <si>
    <t>64a</t>
  </si>
  <si>
    <t>1,5</t>
  </si>
  <si>
    <t>Szczury</t>
  </si>
  <si>
    <t>Nowe</t>
  </si>
  <si>
    <t>Niemcówka</t>
  </si>
  <si>
    <t>19A</t>
  </si>
  <si>
    <t>Maruszów</t>
  </si>
  <si>
    <t>Ożarów</t>
  </si>
  <si>
    <t>ul. Kolejowa 54</t>
  </si>
  <si>
    <t>ul. Kolejowa 74</t>
  </si>
  <si>
    <t>ul. Jodłowa 5</t>
  </si>
  <si>
    <t>ul. Jodłowa 7</t>
  </si>
  <si>
    <t>ul. Polna 18</t>
  </si>
  <si>
    <t>ul. Żeromskiego 19</t>
  </si>
  <si>
    <t>ul. Mazurkiewicza 16</t>
  </si>
  <si>
    <t>ul. Mazurkiewicza 20</t>
  </si>
  <si>
    <t>ul. Mazurkiewicza 33</t>
  </si>
  <si>
    <t>ul. Mazurkiewicza 41</t>
  </si>
  <si>
    <t>ul. Różana 6</t>
  </si>
  <si>
    <t>ul. Różana 14</t>
  </si>
  <si>
    <t>ul. Lipowa 6</t>
  </si>
  <si>
    <t>ul. Jarzębinowa 10</t>
  </si>
  <si>
    <t>ul. Leśna 23</t>
  </si>
  <si>
    <t>ul. Wysoka 31</t>
  </si>
  <si>
    <t>135 m.1</t>
  </si>
  <si>
    <t xml:space="preserve"> Ożarów</t>
  </si>
  <si>
    <t>Os. Wzgórze 52</t>
  </si>
  <si>
    <t>Planowane modernizacje</t>
  </si>
  <si>
    <t>TAK 2011-2015</t>
  </si>
  <si>
    <t>TAK do 2020</t>
  </si>
  <si>
    <t>NIE</t>
  </si>
  <si>
    <t>Czy zainstalowano OZE w latach 2011-2015</t>
  </si>
  <si>
    <t>motocykl/skuter</t>
  </si>
  <si>
    <t>Rodzaj źródła światła</t>
  </si>
  <si>
    <t>drewno i odpsdy drzewne</t>
  </si>
  <si>
    <t>Gliniany</t>
  </si>
  <si>
    <t>ul.Rynek 48</t>
  </si>
  <si>
    <t>Osiedle Wzgórze 54</t>
  </si>
  <si>
    <t>2x575</t>
  </si>
  <si>
    <t>154-192</t>
  </si>
  <si>
    <t>5x150</t>
  </si>
  <si>
    <t>Spacerowa 10</t>
  </si>
  <si>
    <t>Środowiskowy Dom Samopomocy</t>
  </si>
  <si>
    <t>Mazurkiewicza 25</t>
  </si>
  <si>
    <t>Komisariat Policji</t>
  </si>
  <si>
    <t>Jana Pawła II 13</t>
  </si>
  <si>
    <t>Spółdzielnia Mieskaniowa "Wzgórze"</t>
  </si>
  <si>
    <t>Stodolna 5</t>
  </si>
  <si>
    <t>Pow. [m2] łącznie</t>
  </si>
  <si>
    <t>Pow. [m2] cz. mieszkalna</t>
  </si>
  <si>
    <t>Pow. [m2] cz. usługowa</t>
  </si>
  <si>
    <t>Ilość zużywanego nośnika rocznie [Mg] w przyp. gazu i oleju [m3]ciepło sieciowe GJ</t>
  </si>
  <si>
    <t>Oswietlenie częśći wspólnych budynku</t>
  </si>
  <si>
    <t>Liczba żarówek</t>
  </si>
  <si>
    <t>2011-2015</t>
  </si>
  <si>
    <t>Planowane ocieplenie      dachu/stropu/stropodachu</t>
  </si>
  <si>
    <t>Stodolna 7</t>
  </si>
  <si>
    <t>os. Wzgórze 1</t>
  </si>
  <si>
    <t>os. Wzgórze 2</t>
  </si>
  <si>
    <t>os. Wzgórze 3</t>
  </si>
  <si>
    <t>os. Wzgórze 4</t>
  </si>
  <si>
    <t>os. Wzgórze 5</t>
  </si>
  <si>
    <t>os. Wzgórze 6</t>
  </si>
  <si>
    <t>os. Wzgórze 11</t>
  </si>
  <si>
    <t>os. Wzgórze 12</t>
  </si>
  <si>
    <t>os. Wzgórze 13</t>
  </si>
  <si>
    <t>os. Wzgórze 14</t>
  </si>
  <si>
    <t>os. Wzgórze 15</t>
  </si>
  <si>
    <t>os. Wzgórze 16</t>
  </si>
  <si>
    <t>os. Wzgórze 17</t>
  </si>
  <si>
    <t>os. Wzgórze 18</t>
  </si>
  <si>
    <t>os. Wzgórze 19</t>
  </si>
  <si>
    <t>os. Wzgórze 20</t>
  </si>
  <si>
    <t>os. Wzgórze 21</t>
  </si>
  <si>
    <t>os. Wzgórze 22</t>
  </si>
  <si>
    <t>os. Wzgórze 23</t>
  </si>
  <si>
    <t>os. Wzgórze 24</t>
  </si>
  <si>
    <t>os. Wzgórze 25</t>
  </si>
  <si>
    <t>os. Wzgórze 26</t>
  </si>
  <si>
    <t>os. Wzgórze 27</t>
  </si>
  <si>
    <t>os. Wzgórze 31</t>
  </si>
  <si>
    <t>os. Wzgórze 32</t>
  </si>
  <si>
    <t>os. Wzgórze 33</t>
  </si>
  <si>
    <t>os. Wzgórze 34</t>
  </si>
  <si>
    <t>os. Wzgórze 35</t>
  </si>
  <si>
    <t>os. Wzgórze 36</t>
  </si>
  <si>
    <t>os. Wzgórze 37</t>
  </si>
  <si>
    <t>os. Wzgórze 38</t>
  </si>
  <si>
    <t>os. Wzgórze 39</t>
  </si>
  <si>
    <t>os. Wzgórze 40</t>
  </si>
  <si>
    <t>os. Wzgórze 41</t>
  </si>
  <si>
    <t>os. Wzgórze 42</t>
  </si>
  <si>
    <t>os. Wzgórze 43</t>
  </si>
  <si>
    <t>os. Wzgórze 44</t>
  </si>
  <si>
    <t>os. Wzgórze 45</t>
  </si>
  <si>
    <t>os. Wzgórze 46</t>
  </si>
  <si>
    <t>os. Wzgórze 49</t>
  </si>
  <si>
    <t>os. Wzgórze 50</t>
  </si>
  <si>
    <t>os. Wzgórze 57</t>
  </si>
  <si>
    <t>Sklep Wielobranżowy Joanna Cieciura</t>
  </si>
  <si>
    <t>Dębno</t>
  </si>
  <si>
    <t>Wzgórza 56</t>
  </si>
  <si>
    <t>2x654</t>
  </si>
  <si>
    <t>produkcyjna</t>
  </si>
  <si>
    <t>kotłownia węglowa</t>
  </si>
  <si>
    <t>WR 2,5</t>
  </si>
  <si>
    <t>2,9 MW</t>
  </si>
  <si>
    <t>A23</t>
  </si>
  <si>
    <t>Grupa Ożarów</t>
  </si>
  <si>
    <t>Kryta Pływalnia Neptun</t>
  </si>
  <si>
    <t>Ostrowiecka 4A</t>
  </si>
  <si>
    <t>2x460</t>
  </si>
  <si>
    <t>20x250</t>
  </si>
  <si>
    <t>52x18</t>
  </si>
  <si>
    <t>1.</t>
  </si>
  <si>
    <t>2.</t>
  </si>
  <si>
    <t>3.</t>
  </si>
  <si>
    <t>4.</t>
  </si>
  <si>
    <t>Karsy 77</t>
  </si>
  <si>
    <r>
      <t xml:space="preserve">Czy w procesach produkcyjnych powstaje ciepło odpadowe </t>
    </r>
    <r>
      <rPr>
        <b/>
        <sz val="8"/>
        <color theme="1"/>
        <rFont val="Calibri"/>
        <family val="2"/>
        <charset val="238"/>
      </rPr>
      <t>[</t>
    </r>
    <r>
      <rPr>
        <b/>
        <sz val="8"/>
        <color theme="1"/>
        <rFont val="Czcionka tekstu podstawowego"/>
        <charset val="238"/>
      </rPr>
      <t>GJ/rok</t>
    </r>
    <r>
      <rPr>
        <b/>
        <sz val="8"/>
        <color theme="1"/>
        <rFont val="Calibri"/>
        <family val="2"/>
        <charset val="238"/>
      </rPr>
      <t>]</t>
    </r>
  </si>
  <si>
    <t>Suszenie węgla</t>
  </si>
  <si>
    <t>Podgrzewanie młyna</t>
  </si>
  <si>
    <t>Wymiana silników na energooszczędne</t>
  </si>
  <si>
    <t>Oświetlenie LED</t>
  </si>
  <si>
    <t>sam. Osob.</t>
  </si>
  <si>
    <t>sam.technolog.</t>
  </si>
  <si>
    <t>sam. Specjalne</t>
  </si>
  <si>
    <t>ładowarki</t>
  </si>
  <si>
    <t>Bank Spółdzielczy</t>
  </si>
  <si>
    <t>finansowa</t>
  </si>
  <si>
    <t>Gaz ziemny</t>
  </si>
  <si>
    <t>54KW</t>
  </si>
  <si>
    <t>Dom Pomocy Społecznej</t>
  </si>
  <si>
    <t xml:space="preserve">Sobów </t>
  </si>
  <si>
    <t>1x140 1x230 1x230</t>
  </si>
  <si>
    <t>2010;         2010;          2012;</t>
  </si>
  <si>
    <t>Opieka społeczna</t>
  </si>
  <si>
    <t>Olej opałowy</t>
  </si>
  <si>
    <t xml:space="preserve">58 KW;          87 KW; </t>
  </si>
  <si>
    <t>G 11</t>
  </si>
  <si>
    <t>20kW, 30kW</t>
  </si>
  <si>
    <t>Czy firma posiada audyt energetyczny</t>
  </si>
  <si>
    <t>Spożywczo-handlowa</t>
  </si>
  <si>
    <t>70kW; 100kW</t>
  </si>
  <si>
    <t>C11</t>
  </si>
  <si>
    <t>Sklep Przemysłowy BiM Mazur</t>
  </si>
  <si>
    <t>Handlowa</t>
  </si>
  <si>
    <t>Węglowe</t>
  </si>
  <si>
    <t>wymiana oswietlenia na lampy z zapisem elektr.</t>
  </si>
  <si>
    <t>Termomoderni-zacja</t>
  </si>
  <si>
    <t>Zmniejszenie zużycia energii</t>
  </si>
  <si>
    <t>Mnożnik</t>
  </si>
  <si>
    <t>Źródło ciepła</t>
  </si>
  <si>
    <t>gaz</t>
  </si>
  <si>
    <t>pelet</t>
  </si>
  <si>
    <t>prąd</t>
  </si>
  <si>
    <t xml:space="preserve">Wartości opałowe </t>
  </si>
  <si>
    <t>Jednostka</t>
  </si>
  <si>
    <t>Współczynnik emisji Mg CO2/MWh</t>
  </si>
  <si>
    <t>MWh</t>
  </si>
  <si>
    <t>MJ/kg</t>
  </si>
  <si>
    <t>MJ/m3</t>
  </si>
  <si>
    <t>Benzyna silnikowa</t>
  </si>
  <si>
    <t>olej napędowy</t>
  </si>
  <si>
    <t>Gaz płynny/ciekły</t>
  </si>
  <si>
    <t>rok</t>
  </si>
  <si>
    <t>przeciętna powierzchnia użytkowa 1 mieszkania w m2</t>
  </si>
  <si>
    <t>Wskaźniki ciepła woda</t>
  </si>
  <si>
    <t>GJ/rok</t>
  </si>
  <si>
    <r>
      <t>Q</t>
    </r>
    <r>
      <rPr>
        <sz val="6"/>
        <rFont val="Arial"/>
        <family val="2"/>
        <charset val="238"/>
      </rPr>
      <t>gosp.dom.</t>
    </r>
    <r>
      <rPr>
        <sz val="8"/>
        <rFont val="Arial"/>
        <family val="2"/>
        <charset val="238"/>
      </rPr>
      <t>=</t>
    </r>
  </si>
  <si>
    <r>
      <t>Q</t>
    </r>
    <r>
      <rPr>
        <sz val="6"/>
        <rFont val="Arial"/>
        <family val="2"/>
        <charset val="238"/>
      </rPr>
      <t>szkoły,urzędy</t>
    </r>
    <r>
      <rPr>
        <sz val="8"/>
        <rFont val="Arial"/>
        <family val="2"/>
        <charset val="238"/>
      </rPr>
      <t>=</t>
    </r>
  </si>
  <si>
    <t>PM 10</t>
  </si>
  <si>
    <t>PM 2,5</t>
  </si>
  <si>
    <t>BaP</t>
  </si>
  <si>
    <t>Dom nauczyciela</t>
  </si>
  <si>
    <t>Budynek komunalny</t>
  </si>
  <si>
    <t>ul. Czachowskiego</t>
  </si>
  <si>
    <t>Budynek ZGKiM</t>
  </si>
  <si>
    <t>ul. Partyzantów</t>
  </si>
  <si>
    <t>Budynek weterynarii</t>
  </si>
  <si>
    <t>nie</t>
  </si>
  <si>
    <t>Nośnik energii do CWU</t>
  </si>
  <si>
    <t>Wsp. energochł. rzeczywisty [kWh/m2*rok]</t>
  </si>
  <si>
    <t>GJ/Mg</t>
  </si>
  <si>
    <t>GJ/m3</t>
  </si>
  <si>
    <t>Zużycie energii z CO lub CO+CWU</t>
  </si>
  <si>
    <t>Wskaźniki emisji WFOS</t>
  </si>
  <si>
    <t>poniżej 50 kW</t>
  </si>
  <si>
    <t>Zanieczyszenie</t>
  </si>
  <si>
    <t>Mg/GJ</t>
  </si>
  <si>
    <t>GJ</t>
  </si>
  <si>
    <t>Zużycie z ankiet</t>
  </si>
  <si>
    <t>Pow. z ankiet [m2]</t>
  </si>
  <si>
    <t>%</t>
  </si>
  <si>
    <t>Zużycie energii cieplnej na CO łącznie [GJ]</t>
  </si>
  <si>
    <t>Ilość zużywanego nośnika  gazu na inne potrzeby niż CO i CWU</t>
  </si>
  <si>
    <t>Zużycie energii gazu na iine potrzeby niż CWU i CO</t>
  </si>
  <si>
    <t>Emisja z CWU jeśli inne źródło</t>
  </si>
  <si>
    <t>Emisja z gazu na iine potrzeby</t>
  </si>
  <si>
    <t>Emisja z prądu</t>
  </si>
  <si>
    <t>Zużycie energii [GJ] na gaz na inne potrzeby</t>
  </si>
  <si>
    <t>Zużycie energii na CO i CWU</t>
  </si>
  <si>
    <t>ODSETEK W LATACH I ODSETEK TERMO</t>
  </si>
  <si>
    <t>do 1966</t>
  </si>
  <si>
    <t>% termo</t>
  </si>
  <si>
    <t>Odsetek termomodrnizacji</t>
  </si>
  <si>
    <t>Zużycie energi z ankiet GJ</t>
  </si>
  <si>
    <t>powierzchnia użytkowa mieszkań GUS 2010</t>
  </si>
  <si>
    <t>powierzchnia użytkowa mieszkań ankiety 2010</t>
  </si>
  <si>
    <t>powierzchnia użytkowa mieszkań Bloków Spółdzielnia Ożarów</t>
  </si>
  <si>
    <t>powierzchnia użytkowa mieszkań w domach GUS 2010</t>
  </si>
  <si>
    <t>Zużycie energii w domkach w gminie w GJ</t>
  </si>
  <si>
    <t>Dane dotyczące obliczenia Ilość energii cieplnej w domach w gminie</t>
  </si>
  <si>
    <t>Przedział wiekowy budynków</t>
  </si>
  <si>
    <t>zużycie gazu w tys. m3</t>
  </si>
  <si>
    <t>Energia z gazu w GJ</t>
  </si>
  <si>
    <t>Zużycie energii cieplnej w sektorze budownictwa mieszkalnego (domy) pochodząca z danego nośnika w 2010 r. w GJ</t>
  </si>
  <si>
    <t>Zużycie energii cieplnej w całym sektorze budownictwa mieszkalnego pochodząca z danego nośnika w 2010 r. w GJ</t>
  </si>
  <si>
    <t xml:space="preserve">Nośnik </t>
  </si>
  <si>
    <t>Zużycie energii cieplnej</t>
  </si>
  <si>
    <r>
      <t>Całkowita emisja CO</t>
    </r>
    <r>
      <rPr>
        <b/>
        <vertAlign val="subscript"/>
        <sz val="12"/>
        <color theme="1"/>
        <rFont val="Times New Roman"/>
        <family val="1"/>
        <charset val="238"/>
      </rPr>
      <t>2</t>
    </r>
  </si>
  <si>
    <t>Mg/rok</t>
  </si>
  <si>
    <t>RAZEM</t>
  </si>
  <si>
    <t>Zużycie energii elektrycznej</t>
  </si>
  <si>
    <t>Energia elektryczna</t>
  </si>
  <si>
    <t>Całkowite zużycie energii i emisja CO2 w sektorze budownictwa mieszkalnego</t>
  </si>
  <si>
    <r>
      <t>Zużycie i emisja CO</t>
    </r>
    <r>
      <rPr>
        <b/>
        <vertAlign val="subscript"/>
        <sz val="12"/>
        <color theme="1"/>
        <rFont val="Times New Roman"/>
        <family val="1"/>
        <charset val="238"/>
      </rPr>
      <t>2</t>
    </r>
    <r>
      <rPr>
        <b/>
        <sz val="12"/>
        <color theme="1"/>
        <rFont val="Times New Roman"/>
        <family val="1"/>
        <charset val="238"/>
      </rPr>
      <t xml:space="preserve"> energii cieplnej w sektorze budownictwa mieszkalnego </t>
    </r>
  </si>
  <si>
    <t>Węgiel</t>
  </si>
  <si>
    <t>Zużycie energii cieplnej [GJ]</t>
  </si>
  <si>
    <t>Zużycie energii cieplnej [MWh]</t>
  </si>
  <si>
    <t>Zużycie energii elektrycznej [MWh]</t>
  </si>
  <si>
    <t>liczba kolektorów</t>
  </si>
  <si>
    <t>Pompy ciepła</t>
  </si>
  <si>
    <t>Energia z kolektorów</t>
  </si>
  <si>
    <t>1m2=</t>
  </si>
  <si>
    <t>kWh</t>
  </si>
  <si>
    <t>energia z kolektorów=iloczyn średniej ilości energii słonecznej padającej na powierzchnię jednego metra kwadratowego (ok 1200Wh/m2) pomnożonej przez sprawność (45 %) pomnożonej przez powierzchnię całkowitą</t>
  </si>
  <si>
    <t>PROGNOZA 2020</t>
  </si>
  <si>
    <t xml:space="preserve">Emisja zanieczyszczeń związana z sektorem budownictwa mieszkalnego </t>
  </si>
  <si>
    <t>Sektor</t>
  </si>
  <si>
    <t>Substancja</t>
  </si>
  <si>
    <r>
      <t>CO</t>
    </r>
    <r>
      <rPr>
        <b/>
        <vertAlign val="subscript"/>
        <sz val="12"/>
        <color theme="1"/>
        <rFont val="Times New Roman"/>
        <family val="1"/>
        <charset val="238"/>
      </rPr>
      <t>2</t>
    </r>
  </si>
  <si>
    <t>Sektor budownictwa mieszkalnego</t>
  </si>
  <si>
    <t>*CO2 podane w setkach ton</t>
  </si>
  <si>
    <t>wykres</t>
  </si>
  <si>
    <r>
      <t>Udział poszczególnych nośników energii wykorzystywanych w sektorze budownictwa mieszkalnego w strukturze zużycia energii i emisji CO</t>
    </r>
    <r>
      <rPr>
        <b/>
        <vertAlign val="subscript"/>
        <sz val="12"/>
        <color theme="1"/>
        <rFont val="Times New Roman"/>
        <family val="1"/>
        <charset val="238"/>
      </rPr>
      <t>2</t>
    </r>
    <r>
      <rPr>
        <b/>
        <i/>
        <sz val="12"/>
        <color theme="1"/>
        <rFont val="Times New Roman"/>
        <family val="1"/>
        <charset val="238"/>
      </rPr>
      <t xml:space="preserve"> </t>
    </r>
  </si>
  <si>
    <r>
      <t>Udział poszczególnych nośników energii cieplnej wykorzystywanych w sektorze budownictwa mieszkalnego w strukturze zużycia energii i emisji CO</t>
    </r>
    <r>
      <rPr>
        <b/>
        <vertAlign val="subscript"/>
        <sz val="12"/>
        <color theme="1"/>
        <rFont val="Times New Roman"/>
        <family val="1"/>
        <charset val="238"/>
      </rPr>
      <t>2</t>
    </r>
    <r>
      <rPr>
        <b/>
        <i/>
        <sz val="12"/>
        <color theme="1"/>
        <rFont val="Times New Roman"/>
        <family val="1"/>
        <charset val="238"/>
      </rPr>
      <t xml:space="preserve"> </t>
    </r>
  </si>
  <si>
    <t>Kompleksowa</t>
  </si>
  <si>
    <t>Cześciowa</t>
  </si>
  <si>
    <t>Brak</t>
  </si>
  <si>
    <t>Stopień termo</t>
  </si>
  <si>
    <t>Brak danych</t>
  </si>
  <si>
    <t>węgiel+ drewno+pellet</t>
  </si>
  <si>
    <t>ROK BAZOWY 2010</t>
  </si>
  <si>
    <t>Baza emisji zanieczyszczeń oraz zużycia energii dla sektora transportu</t>
  </si>
  <si>
    <t>Opisy</t>
  </si>
  <si>
    <t>Samochody osobowe i mikrobusy</t>
  </si>
  <si>
    <t>Motocykle</t>
  </si>
  <si>
    <t>Lekkie samochody ciężarowe</t>
  </si>
  <si>
    <t>Samochody ciężarowe</t>
  </si>
  <si>
    <t>Autobusy</t>
  </si>
  <si>
    <t>Razem</t>
  </si>
  <si>
    <t>Rodzaj</t>
  </si>
  <si>
    <t>Paliwo</t>
  </si>
  <si>
    <t>Wskaźniki emisji dla poszczególnych zanieczyszczeń [g/kg]</t>
  </si>
  <si>
    <t>Średni Dobowy Ruch (SDR) w 2010 roku</t>
  </si>
  <si>
    <t>B(a)P</t>
  </si>
  <si>
    <t>osobowy</t>
  </si>
  <si>
    <t>Benzyna</t>
  </si>
  <si>
    <t>Diesel</t>
  </si>
  <si>
    <t>LPG</t>
  </si>
  <si>
    <t>Udział tranzytu i ruchu miejscowego w bilansie gminy</t>
  </si>
  <si>
    <t>motocykle</t>
  </si>
  <si>
    <t>lekki ciężarowy</t>
  </si>
  <si>
    <t>Ilość km SDR tranzyt 74 %</t>
  </si>
  <si>
    <t>Ilośc km SDR miejscowy 26 %</t>
  </si>
  <si>
    <t>ciężarowy</t>
  </si>
  <si>
    <t>Struktura % pojazdów według paliw</t>
  </si>
  <si>
    <t xml:space="preserve">Rozkład pojazdów (% ogólnej liczby przejechanych km ) ustalony na etapie gromadzenia danych </t>
  </si>
  <si>
    <t>osobowe</t>
  </si>
  <si>
    <t>lekkie ciężarowe</t>
  </si>
  <si>
    <t>Ogółem</t>
  </si>
  <si>
    <t xml:space="preserve">Benzyna </t>
  </si>
  <si>
    <t>benzyna</t>
  </si>
  <si>
    <t>Olej napędowy</t>
  </si>
  <si>
    <t>diesel</t>
  </si>
  <si>
    <t>Gęstość paliw napędowych</t>
  </si>
  <si>
    <t>Średnie zużycie paliwa g/km</t>
  </si>
  <si>
    <t>[g/dm3]</t>
  </si>
  <si>
    <t>[kg/m3]</t>
  </si>
  <si>
    <t>Wyliczona liczba przejechanych kilometrów</t>
  </si>
  <si>
    <t>Wyliczone zużycie paliwa kg</t>
  </si>
  <si>
    <t>Emisja PM 2,5 kg</t>
  </si>
  <si>
    <t>Emisja PM 10 kg</t>
  </si>
  <si>
    <t>777 Maruszów - Linów (Zawichost-Maruszów)</t>
  </si>
  <si>
    <t>755 Drygulec - Suchodółka (Ostrowiec-Ożarów)</t>
  </si>
  <si>
    <t>74 Tominy - Jakubowice (BAŁTÓWKA-MARUSZÓW)</t>
  </si>
  <si>
    <t>79 Dąbrówka - Wyszmontów (OŻARÓW-WYSZMONTÓW)</t>
  </si>
  <si>
    <t>79 Wlonice - Łukawa (WYSZMONTÓW-SANDOMIERZ)</t>
  </si>
  <si>
    <t>Dane z starostwa</t>
  </si>
  <si>
    <t>Wyliczone zużycie paliwa (MWh)</t>
  </si>
  <si>
    <t>Wyliczone zużycie paliwa (MJ)</t>
  </si>
  <si>
    <t>,</t>
  </si>
  <si>
    <t>Emisja B(a)P kg</t>
  </si>
  <si>
    <t>Emisja zanieczyszczeń związana z transportu</t>
  </si>
  <si>
    <t>Substancja [Mg/rok]</t>
  </si>
  <si>
    <t>Ilość [Mg/rok]</t>
  </si>
  <si>
    <t>Transport</t>
  </si>
  <si>
    <t>Emisja CO2  Mg</t>
  </si>
  <si>
    <t>Liczba przejechanych kilometrów rocznie</t>
  </si>
  <si>
    <t>Wyliczone zużycie paliwa (GJ)</t>
  </si>
  <si>
    <t>Nośnik</t>
  </si>
  <si>
    <t>Gaz LPG</t>
  </si>
  <si>
    <t>Emisja CO2</t>
  </si>
  <si>
    <t>Zużycie Energii</t>
  </si>
  <si>
    <t>MWh/rok</t>
  </si>
  <si>
    <t>PROGNOZA</t>
  </si>
  <si>
    <t xml:space="preserve">Zużycie energii </t>
  </si>
  <si>
    <t>Całkowita emisja CO2</t>
  </si>
  <si>
    <t>[MWh]</t>
  </si>
  <si>
    <t>Pustostany</t>
  </si>
  <si>
    <t>os. Wzgórze 54c</t>
  </si>
  <si>
    <t>budynek jest zasilany z kotłowni  mającej lokalizację w budynku ZSO w Ożarowie im. E. Szylki. Zużycie podane w ZSO</t>
  </si>
  <si>
    <t xml:space="preserve">Budynek OSP i Świetlicy Wiejskiej </t>
  </si>
  <si>
    <t>48A</t>
  </si>
  <si>
    <t>ul Rynek 4</t>
  </si>
  <si>
    <t xml:space="preserve">Budynek wielorodzinny (komunalny), w tym budynku na parterze ma lokalizację MGOK  wraz z łącznikiem (biblioteką) i salą widowiskową </t>
  </si>
  <si>
    <t>ul. Stodolna 3</t>
  </si>
  <si>
    <t xml:space="preserve">Urząd Gminy Ożarów </t>
  </si>
  <si>
    <t>Budynek wielorodzinny i urząd ogrzewany z jednej kotłowni, wielość zużycia energii cieplenj i elektrycznej podana w budynku urzędu</t>
  </si>
  <si>
    <t>Budynek OSP i Świetlicy Wiejskiej</t>
  </si>
  <si>
    <t xml:space="preserve">Zespół Szkół Ogólnokształcących im. E. Szylki </t>
  </si>
  <si>
    <t xml:space="preserve">Zespół Szkół i Przedszkoli nr 57 </t>
  </si>
  <si>
    <t xml:space="preserve"> Lasocin</t>
  </si>
  <si>
    <t>ul. Rynek 17</t>
  </si>
  <si>
    <t xml:space="preserve"> Szymanówka</t>
  </si>
  <si>
    <t>13 GJ</t>
  </si>
  <si>
    <t>166 GJ</t>
  </si>
  <si>
    <t xml:space="preserve">Energia elektryczna na przepompowniach ściekowych </t>
  </si>
  <si>
    <t>Oświetlenie uliczne - emisja zanieczyszczeń wraz ze zużyciem energii elektrycznej</t>
  </si>
  <si>
    <t>Zużycie energii GJ</t>
  </si>
  <si>
    <t>Wskaźnik emisji CO2 [Mg/MWh]</t>
  </si>
  <si>
    <t>Emisja CO2 [Mg/rok]</t>
  </si>
  <si>
    <t>Rok bazowy 2010</t>
  </si>
  <si>
    <t>ZOZ Przychodnia</t>
  </si>
  <si>
    <t>Po wybudowaniu kanalizacji w 2015 wynosi W MWh</t>
  </si>
  <si>
    <t>Dworzec</t>
  </si>
  <si>
    <t>PRĄD</t>
  </si>
  <si>
    <t>Sektor użyteczności publicznej</t>
  </si>
  <si>
    <r>
      <t>Zużycie i emisja CO</t>
    </r>
    <r>
      <rPr>
        <b/>
        <vertAlign val="subscript"/>
        <sz val="12"/>
        <color theme="1"/>
        <rFont val="Times New Roman"/>
        <family val="1"/>
        <charset val="238"/>
      </rPr>
      <t>2</t>
    </r>
    <r>
      <rPr>
        <b/>
        <sz val="12"/>
        <color theme="1"/>
        <rFont val="Times New Roman"/>
        <family val="1"/>
        <charset val="238"/>
      </rPr>
      <t xml:space="preserve"> energii cieplnej w sektorze gospodarczym</t>
    </r>
  </si>
  <si>
    <t>Całkowite zużycie energii i emisja CO2 w sektorze gospodarczym</t>
  </si>
  <si>
    <t>Emisja zanieczyszczeń związana z sektorem gospodarczym</t>
  </si>
  <si>
    <t>Zużycie energii w ujęciu globalnym - wszystkie sektory w gminie</t>
  </si>
  <si>
    <t>Struktura zużycia energii - wszytskie sektory w gminie</t>
  </si>
  <si>
    <t>Udział procentowy</t>
  </si>
  <si>
    <t>Sektor budownictwa mieszkalnego - potrzeby grzewcze</t>
  </si>
  <si>
    <t>Sektor budownictwa użyteczności publicznej - potrzeby grzewcze</t>
  </si>
  <si>
    <t xml:space="preserve">Sektor budownictwa użyteczności publicznej </t>
  </si>
  <si>
    <t xml:space="preserve">Oświetlenie uliczne - energia elektryczna </t>
  </si>
  <si>
    <t>Transport - energia zawarta w paliwach</t>
  </si>
  <si>
    <t>Sektor budownictwa mieszkalnego - energia elektryczna</t>
  </si>
  <si>
    <t>Sektor gospodarczy</t>
  </si>
  <si>
    <t>Sektor budownictwa użyteczności publicznej - energia elektryczna</t>
  </si>
  <si>
    <t>Łącznie</t>
  </si>
  <si>
    <t>Struktura zużycia paliw z wykorzystaniem OŹE w ujęciu globalnym - wszystkie sektory w gminie</t>
  </si>
  <si>
    <t xml:space="preserve">Nośnik energii </t>
  </si>
  <si>
    <t>MW</t>
  </si>
  <si>
    <t xml:space="preserve">gaz </t>
  </si>
  <si>
    <t>paliwa transportowe</t>
  </si>
  <si>
    <t>Emisja zanieczyszczeń w ujęciu globalnym - wszystkie sektory w gminie</t>
  </si>
  <si>
    <t>Łączna emisja CO2 [Mg/rok]</t>
  </si>
  <si>
    <t>Energia z OZE</t>
  </si>
  <si>
    <r>
      <t>CO</t>
    </r>
    <r>
      <rPr>
        <b/>
        <vertAlign val="subscript"/>
        <sz val="10"/>
        <rFont val="Calibri"/>
        <family val="2"/>
        <charset val="238"/>
      </rPr>
      <t>2*</t>
    </r>
  </si>
  <si>
    <t>Bud.Mieszk.</t>
  </si>
  <si>
    <t xml:space="preserve">Sektor budownictwa mieszkalnego </t>
  </si>
  <si>
    <t>Bud.Gm.</t>
  </si>
  <si>
    <t>Sektor budownictwa użyteczności publicznej</t>
  </si>
  <si>
    <t>Przem.</t>
  </si>
  <si>
    <t>Transp.</t>
  </si>
  <si>
    <t>Ośw. uliczn.</t>
  </si>
  <si>
    <t>Oświetlenie uliczne</t>
  </si>
  <si>
    <r>
      <t>Zużycie i emisja CO</t>
    </r>
    <r>
      <rPr>
        <b/>
        <vertAlign val="subscript"/>
        <sz val="12"/>
        <color theme="1"/>
        <rFont val="Times New Roman"/>
        <family val="1"/>
        <charset val="238"/>
      </rPr>
      <t>2</t>
    </r>
    <r>
      <rPr>
        <b/>
        <sz val="12"/>
        <color theme="1"/>
        <rFont val="Times New Roman"/>
        <family val="1"/>
        <charset val="238"/>
      </rPr>
      <t xml:space="preserve"> energii cieplnej w sektorze użyteczności publicznej</t>
    </r>
  </si>
  <si>
    <t>Emisja zanieczyszczeń związana z sektorem użyteczności publicznej</t>
  </si>
  <si>
    <t>Całkowite zużycie energii i emisja CO2 w sektorze użyteczności publicznej</t>
  </si>
  <si>
    <r>
      <t>Udział poszczególnych nośników energii cieplnej wykorzystywanych w sektorze użyteczności publicznej w strukturze zużycia energii i emisji CO</t>
    </r>
    <r>
      <rPr>
        <b/>
        <vertAlign val="subscript"/>
        <sz val="12"/>
        <color theme="1"/>
        <rFont val="Times New Roman"/>
        <family val="1"/>
        <charset val="238"/>
      </rPr>
      <t>2</t>
    </r>
    <r>
      <rPr>
        <b/>
        <i/>
        <sz val="12"/>
        <color theme="1"/>
        <rFont val="Times New Roman"/>
        <family val="1"/>
        <charset val="238"/>
      </rPr>
      <t xml:space="preserve"> </t>
    </r>
  </si>
  <si>
    <r>
      <t>Udział poszczególnych nośników energii wykorzystywanych w sektorze użyteczności publicznej w strukturze zużycia energii i emisji CO</t>
    </r>
    <r>
      <rPr>
        <b/>
        <vertAlign val="subscript"/>
        <sz val="12"/>
        <color theme="1"/>
        <rFont val="Times New Roman"/>
        <family val="1"/>
        <charset val="238"/>
      </rPr>
      <t>2</t>
    </r>
    <r>
      <rPr>
        <b/>
        <i/>
        <sz val="12"/>
        <color theme="1"/>
        <rFont val="Times New Roman"/>
        <family val="1"/>
        <charset val="238"/>
      </rPr>
      <t xml:space="preserve"> </t>
    </r>
  </si>
  <si>
    <t>Ilość energii końcowej [MWh/rok]</t>
  </si>
  <si>
    <t>Ilość energii pochodząca z danego nośnika [MWh]</t>
  </si>
  <si>
    <t>oś. Wzgórze 57</t>
  </si>
  <si>
    <t>Hotel Alit</t>
  </si>
  <si>
    <t>Budynek wybudowany po 2010 - dane za 2014</t>
  </si>
  <si>
    <t>Przedsiębiorstwo nie ujmowane w PGN ze względu iż jest ujęte w EU ETS</t>
  </si>
  <si>
    <t>Zużucie na potrzeby cieplne dostarczane z kotowni Spółdzielni Mieszkaniowej w Ożarowie dla sektora gospodarczego</t>
  </si>
  <si>
    <t>Zespół Szkół w Ożarowie im M. Skłodowskiej-Curie</t>
  </si>
  <si>
    <t>Dom Pomocy Społecznej w Czachowie</t>
  </si>
  <si>
    <t>Specjalny Ośrodek Szkolno-Wychowawczy w Dębnie</t>
  </si>
  <si>
    <t>powierzchnia kolektorów</t>
  </si>
  <si>
    <r>
      <t>Udział poszczególnych nośników energii cieplnej wykorzystywanych w sektorze gospodarczym w strukturze zużycia energii i emisji CO</t>
    </r>
    <r>
      <rPr>
        <b/>
        <vertAlign val="subscript"/>
        <sz val="12"/>
        <color theme="1"/>
        <rFont val="Times New Roman"/>
        <family val="1"/>
        <charset val="238"/>
      </rPr>
      <t>2</t>
    </r>
    <r>
      <rPr>
        <b/>
        <i/>
        <sz val="12"/>
        <color theme="1"/>
        <rFont val="Times New Roman"/>
        <family val="1"/>
        <charset val="238"/>
      </rPr>
      <t xml:space="preserve"> </t>
    </r>
  </si>
  <si>
    <r>
      <t>Udział poszczególnych nośników energii wykorzystywanych w sektorze gospodarczym w strukturze zużycia energii i emisji CO</t>
    </r>
    <r>
      <rPr>
        <b/>
        <vertAlign val="subscript"/>
        <sz val="12"/>
        <color theme="1"/>
        <rFont val="Times New Roman"/>
        <family val="1"/>
        <charset val="238"/>
      </rPr>
      <t>2</t>
    </r>
    <r>
      <rPr>
        <b/>
        <i/>
        <sz val="12"/>
        <color theme="1"/>
        <rFont val="Times New Roman"/>
        <family val="1"/>
        <charset val="238"/>
      </rPr>
      <t xml:space="preserve"> </t>
    </r>
  </si>
  <si>
    <t xml:space="preserve">Budynek Stadionu Sportowego w Ożarowie (kompleks sportowy w zarządzie KLUBU SPORTOWEGO
,,ALIT” ) 
</t>
  </si>
  <si>
    <t>Liczba gospodarstw w 2010</t>
  </si>
  <si>
    <t>ul. Spacerowa</t>
  </si>
  <si>
    <t>Zakład Opieki Zdrowotnej</t>
  </si>
  <si>
    <t>Biblioteka</t>
  </si>
  <si>
    <t xml:space="preserve">Wyszmontów </t>
  </si>
  <si>
    <t>2x16</t>
  </si>
  <si>
    <t xml:space="preserve">Rok bazowy </t>
  </si>
  <si>
    <t>2020 rok</t>
  </si>
  <si>
    <t>bez podejmowanych działań</t>
  </si>
  <si>
    <t>Scenariusz niskoemisyjny</t>
  </si>
  <si>
    <t>Cel</t>
  </si>
  <si>
    <t>Wskaźniki monitorowania</t>
  </si>
  <si>
    <t>Stan na rok 2010</t>
  </si>
  <si>
    <t>Stan na rok 2020</t>
  </si>
  <si>
    <t>EFEKT</t>
  </si>
  <si>
    <r>
      <t>Redukcja emisja CO</t>
    </r>
    <r>
      <rPr>
        <vertAlign val="subscript"/>
        <sz val="12"/>
        <color theme="1"/>
        <rFont val="Times New Roman"/>
        <family val="1"/>
        <charset val="238"/>
      </rPr>
      <t>2</t>
    </r>
  </si>
  <si>
    <t>Wielkość emisji CO2 roku (Mg CO2/rok)</t>
  </si>
  <si>
    <t>Redukcja zużycia energii finalnej</t>
  </si>
  <si>
    <t>Wzrost udziału energii pochodzącej ze źródeł odnawialnych</t>
  </si>
  <si>
    <r>
      <t>Łączna emisja CO</t>
    </r>
    <r>
      <rPr>
        <vertAlign val="subscript"/>
        <sz val="12"/>
        <rFont val="Times New Roman"/>
        <family val="1"/>
        <charset val="238"/>
      </rPr>
      <t>2</t>
    </r>
    <r>
      <rPr>
        <sz val="12"/>
        <rFont val="Times New Roman"/>
        <family val="1"/>
        <charset val="238"/>
      </rPr>
      <t xml:space="preserve"> [Mg]</t>
    </r>
  </si>
  <si>
    <r>
      <t>użycie energii i całkowita emisja CO</t>
    </r>
    <r>
      <rPr>
        <b/>
        <vertAlign val="subscript"/>
        <sz val="12"/>
        <rFont val="Times New Roman"/>
        <family val="1"/>
        <charset val="238"/>
      </rPr>
      <t>2 w </t>
    </r>
    <r>
      <rPr>
        <b/>
        <sz val="12"/>
        <rFont val="Times New Roman"/>
        <family val="1"/>
        <charset val="238"/>
      </rPr>
      <t>2020 r w odniesieniu do roku bazowego.</t>
    </r>
  </si>
  <si>
    <t>Główne wskaźniki monitoringu wdrażania PGN</t>
  </si>
  <si>
    <t>Zużycie energii</t>
  </si>
  <si>
    <t>OZE na basenie</t>
  </si>
  <si>
    <t>Wielkość zużycia energii na terenie gminy (MWh/rok)</t>
  </si>
  <si>
    <t>Zużycie energii z odnawialnych źródeł (MWh/rok)</t>
  </si>
  <si>
    <t>Ilość energii końcowej [MWh]</t>
  </si>
  <si>
    <t>Ilość energii pochodzącej ze źródeł odnawialnych [MWh]</t>
  </si>
  <si>
    <t>Ilość energii w GJ - dane od spółdzielni Ożarów (węgla)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</si>
</sst>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z_ł_-;\-* #,##0.00\ _z_ł_-;_-* &quot;-&quot;??\ _z_ł_-;_-@_-"/>
    <numFmt numFmtId="164" formatCode="0.000"/>
    <numFmt numFmtId="165" formatCode="#,##0.00000"/>
    <numFmt numFmtId="166" formatCode="#,##0.0000"/>
    <numFmt numFmtId="167" formatCode="0.0%"/>
    <numFmt numFmtId="168" formatCode="#,##0.0"/>
    <numFmt numFmtId="169" formatCode="_-* #,##0\ _z_ł_-;\-* #,##0\ _z_ł_-;_-* &quot;-&quot;??\ _z_ł_-;_-@_-"/>
    <numFmt numFmtId="170" formatCode="#,##0.00_ ;\-#,##0.00\ "/>
    <numFmt numFmtId="171" formatCode="_-* #,##0.0000\ _z_ł_-;\-* #,##0.0000\ _z_ł_-;_-* &quot;-&quot;????\ _z_ł_-;_-@_-"/>
  </numFmts>
  <fonts count="93">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b/>
      <sz val="11"/>
      <name val="Arial"/>
      <family val="2"/>
      <charset val="238"/>
    </font>
    <font>
      <sz val="11"/>
      <color theme="1"/>
      <name val="Calibri"/>
      <family val="2"/>
      <charset val="238"/>
      <scheme val="minor"/>
    </font>
    <font>
      <b/>
      <sz val="11"/>
      <color theme="1"/>
      <name val="Czcionka tekstu podstawowego"/>
      <charset val="238"/>
    </font>
    <font>
      <sz val="11"/>
      <color theme="1"/>
      <name val="Arial"/>
      <family val="2"/>
      <charset val="238"/>
    </font>
    <font>
      <b/>
      <sz val="11"/>
      <color theme="1"/>
      <name val="Arial"/>
      <family val="2"/>
      <charset val="238"/>
    </font>
    <font>
      <sz val="10"/>
      <color theme="1"/>
      <name val="Czcionka tekstu podstawowego"/>
      <charset val="238"/>
    </font>
    <font>
      <b/>
      <sz val="8"/>
      <color theme="1"/>
      <name val="Czcionka tekstu podstawowego"/>
      <charset val="238"/>
    </font>
    <font>
      <b/>
      <sz val="8"/>
      <color rgb="FFFF0000"/>
      <name val="Czcionka tekstu podstawowego"/>
      <charset val="238"/>
    </font>
    <font>
      <b/>
      <sz val="8"/>
      <name val="Czcionka tekstu podstawowego"/>
      <charset val="238"/>
    </font>
    <font>
      <sz val="8"/>
      <color theme="1"/>
      <name val="Czcionka tekstu podstawowego"/>
      <charset val="238"/>
    </font>
    <font>
      <sz val="10"/>
      <color rgb="FFFF0000"/>
      <name val="Czcionka tekstu podstawowego"/>
      <charset val="238"/>
    </font>
    <font>
      <sz val="10"/>
      <name val="Czcionka tekstu podstawowego"/>
      <charset val="238"/>
    </font>
    <font>
      <b/>
      <sz val="8"/>
      <name val="Arial"/>
      <family val="2"/>
      <charset val="238"/>
    </font>
    <font>
      <sz val="8"/>
      <name val="Arial"/>
      <family val="2"/>
      <charset val="238"/>
    </font>
    <font>
      <sz val="9"/>
      <color indexed="81"/>
      <name val="Tahoma"/>
      <family val="2"/>
      <charset val="238"/>
    </font>
    <font>
      <b/>
      <sz val="9"/>
      <color indexed="81"/>
      <name val="Tahoma"/>
      <family val="2"/>
      <charset val="238"/>
    </font>
    <font>
      <sz val="11"/>
      <name val="Czcionka tekstu podstawowego"/>
      <charset val="238"/>
    </font>
    <font>
      <sz val="11"/>
      <color theme="1"/>
      <name val="Czcionka tekstu podstawowego"/>
      <charset val="238"/>
    </font>
    <font>
      <b/>
      <sz val="11"/>
      <name val="Czcionka tekstu podstawowego"/>
      <charset val="238"/>
    </font>
    <font>
      <b/>
      <sz val="8"/>
      <color theme="1"/>
      <name val="Calibri"/>
      <family val="2"/>
      <charset val="238"/>
    </font>
    <font>
      <b/>
      <sz val="8"/>
      <color theme="1"/>
      <name val="Arial"/>
      <family val="2"/>
      <charset val="238"/>
    </font>
    <font>
      <sz val="8"/>
      <color theme="1"/>
      <name val="Arial"/>
      <family val="2"/>
      <charset val="238"/>
    </font>
    <font>
      <sz val="9"/>
      <color theme="1"/>
      <name val="Arial"/>
      <family val="2"/>
      <charset val="238"/>
    </font>
    <font>
      <sz val="6"/>
      <name val="Arial"/>
      <family val="2"/>
      <charset val="238"/>
    </font>
    <font>
      <b/>
      <sz val="10"/>
      <color theme="1"/>
      <name val="Czcionka tekstu podstawowego"/>
      <charset val="238"/>
    </font>
    <font>
      <sz val="11"/>
      <color rgb="FFFF0000"/>
      <name val="Czcionka tekstu podstawowego"/>
      <charset val="238"/>
    </font>
    <font>
      <sz val="10"/>
      <color rgb="FF00B0F0"/>
      <name val="Czcionka tekstu podstawowego"/>
      <charset val="238"/>
    </font>
    <font>
      <sz val="11"/>
      <color rgb="FF00B0F0"/>
      <name val="Czcionka tekstu podstawowego"/>
      <charset val="238"/>
    </font>
    <font>
      <sz val="8"/>
      <color rgb="FF000000"/>
      <name val="Arial"/>
      <family val="2"/>
      <charset val="238"/>
    </font>
    <font>
      <b/>
      <sz val="11"/>
      <color theme="1"/>
      <name val="Czcionka tekstu podstawowego"/>
      <family val="2"/>
      <charset val="238"/>
    </font>
    <font>
      <b/>
      <sz val="8"/>
      <color rgb="FF0070C0"/>
      <name val="Czcionka tekstu podstawowego"/>
      <charset val="238"/>
    </font>
    <font>
      <b/>
      <sz val="8"/>
      <color rgb="FF7030A0"/>
      <name val="Czcionka tekstu podstawowego"/>
      <charset val="238"/>
    </font>
    <font>
      <sz val="10"/>
      <color rgb="FF7030A0"/>
      <name val="Czcionka tekstu podstawowego"/>
      <charset val="238"/>
    </font>
    <font>
      <sz val="11"/>
      <color rgb="FF7030A0"/>
      <name val="Czcionka tekstu podstawowego"/>
      <charset val="238"/>
    </font>
    <font>
      <sz val="10"/>
      <name val="Arial"/>
      <family val="2"/>
    </font>
    <font>
      <sz val="10"/>
      <color theme="1"/>
      <name val="Times New Roman"/>
      <family val="1"/>
      <charset val="238"/>
    </font>
    <font>
      <sz val="11"/>
      <color theme="1"/>
      <name val="Times New Roman"/>
      <family val="1"/>
      <charset val="238"/>
    </font>
    <font>
      <sz val="11"/>
      <name val="Times New Roman"/>
      <family val="1"/>
      <charset val="238"/>
    </font>
    <font>
      <b/>
      <sz val="11"/>
      <color theme="1"/>
      <name val="Times New Roman"/>
      <family val="1"/>
      <charset val="238"/>
    </font>
    <font>
      <sz val="6"/>
      <color theme="1"/>
      <name val="Times Roman"/>
      <family val="1"/>
    </font>
    <font>
      <sz val="9"/>
      <color theme="1"/>
      <name val="Times Roman"/>
      <family val="1"/>
    </font>
    <font>
      <b/>
      <sz val="9"/>
      <color theme="1"/>
      <name val="Times Roman"/>
      <family val="1"/>
    </font>
    <font>
      <sz val="9"/>
      <name val="Times Roman"/>
      <family val="1"/>
    </font>
    <font>
      <sz val="9"/>
      <color rgb="FF000000"/>
      <name val="Times Roman"/>
      <family val="1"/>
    </font>
    <font>
      <sz val="11"/>
      <color rgb="FFFF0000"/>
      <name val="Czcionka tekstu podstawowego"/>
      <family val="2"/>
      <charset val="238"/>
    </font>
    <font>
      <b/>
      <sz val="12"/>
      <color theme="1"/>
      <name val="Times New Roman"/>
      <family val="1"/>
      <charset val="238"/>
    </font>
    <font>
      <b/>
      <vertAlign val="subscript"/>
      <sz val="12"/>
      <color theme="1"/>
      <name val="Times New Roman"/>
      <family val="1"/>
      <charset val="238"/>
    </font>
    <font>
      <sz val="12"/>
      <color theme="1"/>
      <name val="Times New Roman"/>
      <family val="1"/>
      <charset val="238"/>
    </font>
    <font>
      <sz val="12"/>
      <color rgb="FF000000"/>
      <name val="Times New Roman"/>
      <family val="1"/>
      <charset val="238"/>
    </font>
    <font>
      <b/>
      <sz val="12"/>
      <color rgb="FF000000"/>
      <name val="Times New Roman"/>
      <family val="1"/>
      <charset val="238"/>
    </font>
    <font>
      <sz val="10"/>
      <color theme="1"/>
      <name val="Czcionka tekstu podstawowego"/>
      <family val="2"/>
      <charset val="238"/>
    </font>
    <font>
      <sz val="12"/>
      <color rgb="FFCCCC00"/>
      <name val="Times New Roman"/>
      <family val="1"/>
      <charset val="238"/>
    </font>
    <font>
      <sz val="11"/>
      <color rgb="FFCCCC00"/>
      <name val="Calibri"/>
      <family val="2"/>
      <charset val="238"/>
    </font>
    <font>
      <b/>
      <i/>
      <sz val="12"/>
      <color theme="1"/>
      <name val="Times New Roman"/>
      <family val="1"/>
      <charset val="238"/>
    </font>
    <font>
      <b/>
      <sz val="12"/>
      <color theme="1"/>
      <name val="Czcionka tekstu podstawowego"/>
      <charset val="238"/>
    </font>
    <font>
      <b/>
      <sz val="6"/>
      <color theme="1"/>
      <name val="Czcionka tekstu podstawowego"/>
      <charset val="238"/>
    </font>
    <font>
      <sz val="6"/>
      <color theme="1"/>
      <name val="Calibri"/>
      <family val="2"/>
      <charset val="238"/>
      <scheme val="minor"/>
    </font>
    <font>
      <b/>
      <sz val="6"/>
      <color theme="1"/>
      <name val="Calibri"/>
      <family val="2"/>
      <charset val="238"/>
      <scheme val="minor"/>
    </font>
    <font>
      <b/>
      <i/>
      <sz val="6"/>
      <color theme="1"/>
      <name val="Calibri"/>
      <family val="2"/>
      <charset val="238"/>
      <scheme val="minor"/>
    </font>
    <font>
      <sz val="6"/>
      <color theme="1"/>
      <name val="Czcionka tekstu podstawowego"/>
      <family val="2"/>
      <charset val="238"/>
    </font>
    <font>
      <b/>
      <i/>
      <sz val="6"/>
      <color rgb="FFFF0000"/>
      <name val="Calibri"/>
      <family val="2"/>
      <charset val="238"/>
      <scheme val="minor"/>
    </font>
    <font>
      <b/>
      <sz val="12"/>
      <name val="Times New Roman"/>
      <family val="1"/>
      <charset val="238"/>
    </font>
    <font>
      <sz val="12"/>
      <name val="Times New Roman"/>
      <family val="1"/>
      <charset val="238"/>
    </font>
    <font>
      <sz val="6"/>
      <name val="Calibri"/>
      <family val="2"/>
      <charset val="238"/>
      <scheme val="minor"/>
    </font>
    <font>
      <b/>
      <sz val="10"/>
      <color rgb="FFFF0000"/>
      <name val="Czcionka tekstu podstawowego"/>
      <charset val="238"/>
    </font>
    <font>
      <b/>
      <sz val="10"/>
      <name val="Calibri"/>
      <family val="2"/>
      <charset val="238"/>
    </font>
    <font>
      <sz val="9"/>
      <name val="Calibri"/>
      <family val="2"/>
      <charset val="238"/>
    </font>
    <font>
      <sz val="11"/>
      <name val="Calibri"/>
      <family val="2"/>
      <charset val="238"/>
    </font>
    <font>
      <b/>
      <sz val="9"/>
      <name val="Calibri"/>
      <family val="2"/>
      <charset val="238"/>
    </font>
    <font>
      <b/>
      <sz val="11"/>
      <name val="Calibri"/>
      <family val="2"/>
      <charset val="238"/>
    </font>
    <font>
      <b/>
      <sz val="10"/>
      <color rgb="FF000000"/>
      <name val="Czcionka tekstu podstawowego"/>
      <charset val="238"/>
    </font>
    <font>
      <sz val="9"/>
      <color theme="1"/>
      <name val="Czcionka tekstu podstawowego"/>
      <family val="2"/>
      <charset val="238"/>
    </font>
    <font>
      <sz val="9"/>
      <color theme="1"/>
      <name val="Calibri"/>
      <family val="2"/>
      <charset val="238"/>
    </font>
    <font>
      <sz val="11"/>
      <color theme="1"/>
      <name val="Calibri"/>
      <family val="2"/>
      <charset val="238"/>
    </font>
    <font>
      <sz val="10"/>
      <color theme="1"/>
      <name val="Calibri"/>
      <family val="2"/>
      <charset val="238"/>
    </font>
    <font>
      <b/>
      <sz val="11"/>
      <color rgb="FF000000"/>
      <name val="Czcionka tekstu podstawowego"/>
      <charset val="238"/>
    </font>
    <font>
      <b/>
      <sz val="11"/>
      <name val="Calibri"/>
      <family val="2"/>
      <charset val="238"/>
      <scheme val="minor"/>
    </font>
    <font>
      <b/>
      <vertAlign val="subscript"/>
      <sz val="10"/>
      <name val="Calibri"/>
      <family val="2"/>
      <charset val="238"/>
    </font>
    <font>
      <sz val="5"/>
      <color theme="1"/>
      <name val="Czcionka tekstu podstawowego"/>
      <family val="2"/>
      <charset val="238"/>
    </font>
    <font>
      <sz val="11"/>
      <name val="Calibri"/>
      <family val="2"/>
      <charset val="238"/>
      <scheme val="minor"/>
    </font>
    <font>
      <sz val="9"/>
      <color rgb="FFFF0000"/>
      <name val="Calibri"/>
      <family val="2"/>
      <charset val="238"/>
    </font>
    <font>
      <sz val="10"/>
      <color theme="1"/>
      <name val="Arial"/>
      <family val="2"/>
      <charset val="238"/>
    </font>
    <font>
      <sz val="11"/>
      <name val="Czcionka tekstu podstawowego"/>
      <family val="2"/>
      <charset val="238"/>
    </font>
    <font>
      <sz val="8"/>
      <color theme="1"/>
      <name val="Czcionka tekstu podstawowego"/>
      <family val="2"/>
      <charset val="238"/>
    </font>
    <font>
      <b/>
      <sz val="12"/>
      <color rgb="FFFF0000"/>
      <name val="Times New Roman"/>
      <family val="1"/>
      <charset val="238"/>
    </font>
    <font>
      <vertAlign val="subscript"/>
      <sz val="12"/>
      <color theme="1"/>
      <name val="Times New Roman"/>
      <family val="1"/>
      <charset val="238"/>
    </font>
    <font>
      <b/>
      <vertAlign val="subscript"/>
      <sz val="12"/>
      <name val="Times New Roman"/>
      <family val="1"/>
      <charset val="238"/>
    </font>
    <font>
      <vertAlign val="subscript"/>
      <sz val="12"/>
      <name val="Times New Roman"/>
      <family val="1"/>
      <charset val="238"/>
    </font>
  </fonts>
  <fills count="3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CFF"/>
        <bgColor indexed="64"/>
      </patternFill>
    </fill>
    <fill>
      <patternFill patternType="solid">
        <fgColor rgb="FFCCFFCC"/>
        <bgColor indexed="64"/>
      </patternFill>
    </fill>
    <fill>
      <patternFill patternType="solid">
        <fgColor theme="5" tint="0.59999389629810485"/>
        <bgColor indexed="64"/>
      </patternFill>
    </fill>
    <fill>
      <patternFill patternType="solid">
        <fgColor rgb="FF66FF66"/>
        <bgColor indexed="64"/>
      </patternFill>
    </fill>
    <fill>
      <patternFill patternType="solid">
        <fgColor rgb="FFFF99FF"/>
        <bgColor indexed="64"/>
      </patternFill>
    </fill>
    <fill>
      <patternFill patternType="solid">
        <fgColor rgb="FFCCFF33"/>
        <bgColor indexed="64"/>
      </patternFill>
    </fill>
    <fill>
      <patternFill patternType="solid">
        <fgColor rgb="FF99CCFF"/>
        <bgColor indexed="64"/>
      </patternFill>
    </fill>
    <fill>
      <patternFill patternType="solid">
        <fgColor rgb="FF99FF66"/>
        <bgColor indexed="64"/>
      </patternFill>
    </fill>
    <fill>
      <patternFill patternType="solid">
        <fgColor rgb="FFB2B2B2"/>
        <bgColor indexed="64"/>
      </patternFill>
    </fill>
    <fill>
      <patternFill patternType="solid">
        <fgColor rgb="FFCC00FF"/>
        <bgColor indexed="64"/>
      </patternFill>
    </fill>
    <fill>
      <patternFill patternType="solid">
        <fgColor rgb="FFFF6600"/>
        <bgColor indexed="64"/>
      </patternFill>
    </fill>
    <fill>
      <patternFill patternType="solid">
        <fgColor rgb="FFCCCC00"/>
        <bgColor indexed="64"/>
      </patternFill>
    </fill>
    <fill>
      <patternFill patternType="solid">
        <fgColor rgb="FFFFFF00"/>
        <bgColor indexed="64"/>
      </patternFill>
    </fill>
    <fill>
      <patternFill patternType="solid">
        <fgColor rgb="FF00FF00"/>
        <bgColor indexed="64"/>
      </patternFill>
    </fill>
    <fill>
      <patternFill patternType="solid">
        <fgColor rgb="FFFFCC00"/>
        <bgColor indexed="64"/>
      </patternFill>
    </fill>
    <fill>
      <patternFill patternType="solid">
        <fgColor rgb="FF00FF99"/>
        <bgColor indexed="64"/>
      </patternFill>
    </fill>
    <fill>
      <patternFill patternType="solid">
        <fgColor rgb="FFFFFF99"/>
        <bgColor indexed="64"/>
      </patternFill>
    </fill>
    <fill>
      <patternFill patternType="solid">
        <fgColor rgb="FFFFCC99"/>
        <bgColor indexed="64"/>
      </patternFill>
    </fill>
    <fill>
      <patternFill patternType="solid">
        <fgColor theme="0" tint="-0.249977111117893"/>
        <bgColor indexed="64"/>
      </patternFill>
    </fill>
    <fill>
      <patternFill patternType="solid">
        <fgColor rgb="FF92D050"/>
        <bgColor indexed="64"/>
      </patternFill>
    </fill>
    <fill>
      <patternFill patternType="solid">
        <fgColor rgb="FFC2D69B"/>
        <bgColor indexed="64"/>
      </patternFill>
    </fill>
    <fill>
      <patternFill patternType="solid">
        <fgColor theme="6" tint="0.39997558519241921"/>
        <bgColor indexed="64"/>
      </patternFill>
    </fill>
    <fill>
      <patternFill patternType="solid">
        <fgColor rgb="FF75FF75"/>
        <bgColor indexed="64"/>
      </patternFill>
    </fill>
    <fill>
      <patternFill patternType="solid">
        <fgColor theme="0" tint="-4.9989318521683403E-2"/>
        <bgColor indexed="64"/>
      </patternFill>
    </fill>
    <fill>
      <patternFill patternType="solid">
        <fgColor rgb="FFD9D9D9"/>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auto="1"/>
      </left>
      <right style="medium">
        <color indexed="64"/>
      </right>
      <top/>
      <bottom style="thin">
        <color auto="1"/>
      </bottom>
      <diagonal/>
    </border>
    <border>
      <left/>
      <right/>
      <top/>
      <bottom style="thin">
        <color auto="1"/>
      </bottom>
      <diagonal/>
    </border>
    <border>
      <left/>
      <right/>
      <top style="thin">
        <color indexed="64"/>
      </top>
      <bottom style="thin">
        <color indexed="64"/>
      </bottom>
      <diagonal/>
    </border>
    <border>
      <left/>
      <right/>
      <top style="thin">
        <color indexed="64"/>
      </top>
      <bottom style="medium">
        <color indexed="64"/>
      </bottom>
      <diagonal/>
    </border>
    <border>
      <left style="thin">
        <color auto="1"/>
      </left>
      <right/>
      <top/>
      <bottom style="medium">
        <color indexed="64"/>
      </bottom>
      <diagonal/>
    </border>
    <border>
      <left/>
      <right/>
      <top/>
      <bottom style="medium">
        <color indexed="64"/>
      </bottom>
      <diagonal/>
    </border>
    <border>
      <left style="medium">
        <color indexed="64"/>
      </left>
      <right/>
      <top style="thin">
        <color auto="1"/>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auto="1"/>
      </left>
      <right style="medium">
        <color indexed="64"/>
      </right>
      <top style="thin">
        <color auto="1"/>
      </top>
      <bottom/>
      <diagonal/>
    </border>
    <border>
      <left style="medium">
        <color indexed="64"/>
      </left>
      <right/>
      <top style="thin">
        <color auto="1"/>
      </top>
      <bottom/>
      <diagonal/>
    </border>
    <border>
      <left/>
      <right/>
      <top style="thin">
        <color auto="1"/>
      </top>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s>
  <cellStyleXfs count="50">
    <xf numFmtId="0" fontId="0" fillId="0" borderId="0"/>
    <xf numFmtId="43" fontId="4" fillId="0" borderId="0" applyFont="0" applyFill="0" applyBorder="0" applyAlignment="0" applyProtection="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4" fillId="0" borderId="0" applyFont="0" applyFill="0" applyBorder="0" applyAlignment="0" applyProtection="0"/>
  </cellStyleXfs>
  <cellXfs count="1401">
    <xf numFmtId="0" fontId="0" fillId="0" borderId="0" xfId="0"/>
    <xf numFmtId="0" fontId="0" fillId="0" borderId="0" xfId="0"/>
    <xf numFmtId="0" fontId="0" fillId="0" borderId="1" xfId="0" applyBorder="1"/>
    <xf numFmtId="0" fontId="7" fillId="3" borderId="1" xfId="0" applyFont="1" applyFill="1" applyBorder="1"/>
    <xf numFmtId="0" fontId="8" fillId="0" borderId="9" xfId="0" applyFont="1" applyFill="1" applyBorder="1" applyProtection="1">
      <protection locked="0"/>
    </xf>
    <xf numFmtId="0" fontId="8" fillId="0" borderId="5" xfId="0" applyFont="1" applyFill="1" applyBorder="1" applyProtection="1">
      <protection locked="0"/>
    </xf>
    <xf numFmtId="0" fontId="5" fillId="3" borderId="7" xfId="0" applyFont="1" applyFill="1" applyBorder="1" applyAlignment="1">
      <alignment horizontal="left" vertical="center" wrapText="1"/>
    </xf>
    <xf numFmtId="0" fontId="9" fillId="3" borderId="1" xfId="0" applyFont="1" applyFill="1" applyBorder="1"/>
    <xf numFmtId="0" fontId="0" fillId="0" borderId="1" xfId="0" applyFont="1" applyFill="1" applyBorder="1"/>
    <xf numFmtId="0" fontId="0" fillId="0" borderId="1" xfId="0" applyFont="1" applyBorder="1"/>
    <xf numFmtId="0" fontId="0" fillId="0" borderId="0" xfId="0" applyFont="1"/>
    <xf numFmtId="0" fontId="8" fillId="0" borderId="1" xfId="0" applyFont="1" applyFill="1" applyBorder="1"/>
    <xf numFmtId="0" fontId="8" fillId="0" borderId="0" xfId="0" applyFont="1" applyFill="1" applyBorder="1"/>
    <xf numFmtId="0" fontId="0" fillId="0" borderId="0" xfId="0"/>
    <xf numFmtId="0" fontId="0" fillId="0" borderId="1" xfId="0" applyBorder="1"/>
    <xf numFmtId="0" fontId="0" fillId="0" borderId="0" xfId="0" applyAlignment="1">
      <alignment horizontal="center"/>
    </xf>
    <xf numFmtId="0" fontId="11" fillId="2" borderId="15"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0" fillId="0" borderId="1" xfId="0" applyFill="1" applyBorder="1"/>
    <xf numFmtId="0" fontId="10" fillId="5" borderId="8" xfId="0" applyFont="1" applyFill="1" applyBorder="1" applyAlignment="1">
      <alignment vertical="center"/>
    </xf>
    <xf numFmtId="0" fontId="10" fillId="5" borderId="1" xfId="0" applyFont="1" applyFill="1" applyBorder="1" applyAlignment="1">
      <alignment vertical="center"/>
    </xf>
    <xf numFmtId="0" fontId="10" fillId="5" borderId="6" xfId="0" applyFont="1" applyFill="1" applyBorder="1" applyAlignment="1">
      <alignment vertical="center"/>
    </xf>
    <xf numFmtId="0" fontId="16" fillId="5" borderId="1" xfId="0" applyFont="1" applyFill="1" applyBorder="1" applyAlignment="1">
      <alignment horizontal="right" vertical="center"/>
    </xf>
    <xf numFmtId="0" fontId="11" fillId="2" borderId="12" xfId="0" applyFont="1" applyFill="1" applyBorder="1" applyAlignment="1" applyProtection="1">
      <alignment horizontal="center" vertical="center" wrapText="1"/>
    </xf>
    <xf numFmtId="3" fontId="11" fillId="2" borderId="14" xfId="0" applyNumberFormat="1"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4" fontId="11" fillId="2" borderId="12" xfId="0" applyNumberFormat="1" applyFont="1" applyFill="1" applyBorder="1" applyAlignment="1" applyProtection="1">
      <alignment horizontal="center" vertical="center" wrapText="1"/>
    </xf>
    <xf numFmtId="0" fontId="13" fillId="2" borderId="12"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14" fillId="2" borderId="3" xfId="0" applyFont="1" applyFill="1" applyBorder="1" applyAlignment="1">
      <alignment horizontal="center" vertical="center" wrapText="1"/>
    </xf>
    <xf numFmtId="0" fontId="11" fillId="2" borderId="18"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18" fillId="0" borderId="9" xfId="0" applyFont="1" applyFill="1" applyBorder="1" applyAlignment="1">
      <alignment horizontal="center" wrapText="1"/>
    </xf>
    <xf numFmtId="9" fontId="18" fillId="0" borderId="1" xfId="0" applyNumberFormat="1" applyFont="1" applyFill="1" applyBorder="1" applyAlignment="1">
      <alignment horizontal="center" wrapText="1"/>
    </xf>
    <xf numFmtId="0" fontId="18" fillId="0" borderId="1" xfId="0" applyFont="1" applyFill="1" applyBorder="1" applyAlignment="1">
      <alignment horizontal="center" wrapText="1"/>
    </xf>
    <xf numFmtId="0" fontId="18" fillId="0" borderId="5" xfId="0" applyFont="1" applyFill="1" applyBorder="1" applyAlignment="1">
      <alignment horizontal="center" wrapText="1"/>
    </xf>
    <xf numFmtId="9" fontId="18" fillId="0" borderId="6" xfId="0" applyNumberFormat="1" applyFont="1" applyFill="1" applyBorder="1" applyAlignment="1">
      <alignment horizontal="center" wrapText="1"/>
    </xf>
    <xf numFmtId="0" fontId="18" fillId="0" borderId="6" xfId="0" applyFont="1" applyFill="1" applyBorder="1" applyAlignment="1">
      <alignment horizontal="center" wrapText="1"/>
    </xf>
    <xf numFmtId="0" fontId="17" fillId="0" borderId="0" xfId="0" applyFont="1" applyFill="1" applyBorder="1" applyAlignment="1">
      <alignment vertical="center" wrapText="1"/>
    </xf>
    <xf numFmtId="0" fontId="17" fillId="6" borderId="27" xfId="0" applyFont="1" applyFill="1" applyBorder="1" applyAlignment="1">
      <alignment horizontal="center" vertical="center" wrapText="1"/>
    </xf>
    <xf numFmtId="0" fontId="17" fillId="6" borderId="8" xfId="0" applyFont="1" applyFill="1" applyBorder="1" applyAlignment="1">
      <alignment horizontal="center" vertical="center" wrapText="1"/>
    </xf>
    <xf numFmtId="0" fontId="11" fillId="2" borderId="11" xfId="0" applyFont="1" applyFill="1" applyBorder="1" applyAlignment="1" applyProtection="1">
      <alignment vertical="center" wrapText="1"/>
    </xf>
    <xf numFmtId="0" fontId="11" fillId="2" borderId="4" xfId="0" applyFont="1" applyFill="1" applyBorder="1" applyAlignment="1" applyProtection="1">
      <alignment vertical="center" wrapText="1"/>
    </xf>
    <xf numFmtId="0" fontId="11" fillId="2" borderId="4" xfId="0" applyFont="1" applyFill="1" applyBorder="1" applyAlignment="1" applyProtection="1">
      <alignment horizontal="center" vertical="center" wrapText="1"/>
    </xf>
    <xf numFmtId="0" fontId="12" fillId="2" borderId="4" xfId="0" applyFont="1" applyFill="1" applyBorder="1" applyAlignment="1" applyProtection="1">
      <alignment vertical="center" wrapText="1"/>
    </xf>
    <xf numFmtId="0" fontId="13" fillId="2" borderId="4" xfId="0" applyFont="1" applyFill="1" applyBorder="1" applyAlignment="1" applyProtection="1">
      <alignment vertical="center" wrapText="1"/>
    </xf>
    <xf numFmtId="4" fontId="11" fillId="2" borderId="4" xfId="0" applyNumberFormat="1" applyFont="1" applyFill="1" applyBorder="1" applyAlignment="1" applyProtection="1">
      <alignment vertical="center" wrapText="1"/>
    </xf>
    <xf numFmtId="0" fontId="11" fillId="2" borderId="17" xfId="0" applyFont="1" applyFill="1" applyBorder="1" applyAlignment="1" applyProtection="1">
      <alignment vertical="center" wrapText="1"/>
    </xf>
    <xf numFmtId="0" fontId="11" fillId="2" borderId="28" xfId="0" applyFont="1" applyFill="1" applyBorder="1" applyAlignment="1" applyProtection="1">
      <alignment vertical="center" wrapText="1"/>
    </xf>
    <xf numFmtId="3" fontId="11" fillId="2" borderId="28" xfId="0" applyNumberFormat="1" applyFont="1" applyFill="1" applyBorder="1" applyAlignment="1" applyProtection="1">
      <alignment vertical="center" wrapText="1"/>
    </xf>
    <xf numFmtId="0" fontId="0" fillId="0" borderId="0" xfId="0" applyBorder="1"/>
    <xf numFmtId="0" fontId="7" fillId="4" borderId="1" xfId="0" applyFont="1" applyFill="1" applyBorder="1"/>
    <xf numFmtId="0" fontId="16" fillId="5" borderId="8" xfId="0" applyFont="1" applyFill="1" applyBorder="1" applyAlignment="1">
      <alignment horizontal="right" vertical="center"/>
    </xf>
    <xf numFmtId="0" fontId="16" fillId="5" borderId="6" xfId="0" applyFont="1" applyFill="1" applyBorder="1" applyAlignment="1">
      <alignment horizontal="right" vertical="center"/>
    </xf>
    <xf numFmtId="0" fontId="21" fillId="0" borderId="0" xfId="0" applyFont="1"/>
    <xf numFmtId="0" fontId="11" fillId="2" borderId="30" xfId="0" applyFont="1" applyFill="1" applyBorder="1" applyAlignment="1" applyProtection="1">
      <alignment vertical="center" wrapText="1"/>
    </xf>
    <xf numFmtId="0" fontId="11" fillId="2" borderId="3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10" fillId="0" borderId="8" xfId="0" applyFont="1" applyFill="1" applyBorder="1" applyAlignment="1">
      <alignment vertical="center"/>
    </xf>
    <xf numFmtId="0" fontId="16" fillId="0" borderId="8" xfId="0" applyFont="1" applyFill="1" applyBorder="1" applyAlignment="1">
      <alignment horizontal="right" vertical="center"/>
    </xf>
    <xf numFmtId="0" fontId="10" fillId="0" borderId="1" xfId="0" applyFont="1" applyFill="1" applyBorder="1" applyAlignment="1">
      <alignment vertical="center"/>
    </xf>
    <xf numFmtId="0" fontId="16" fillId="0" borderId="1" xfId="0" applyFont="1" applyFill="1" applyBorder="1" applyAlignment="1">
      <alignment horizontal="right" vertical="center"/>
    </xf>
    <xf numFmtId="0" fontId="10" fillId="0" borderId="6" xfId="0" applyFont="1" applyFill="1" applyBorder="1" applyAlignment="1">
      <alignment vertical="center"/>
    </xf>
    <xf numFmtId="0" fontId="16" fillId="0" borderId="6" xfId="0" applyFont="1" applyFill="1" applyBorder="1" applyAlignment="1">
      <alignment horizontal="right" vertical="center"/>
    </xf>
    <xf numFmtId="0" fontId="22" fillId="0" borderId="0" xfId="0" applyFont="1"/>
    <xf numFmtId="0" fontId="0" fillId="0" borderId="0" xfId="0" applyAlignment="1">
      <alignment wrapText="1"/>
    </xf>
    <xf numFmtId="0" fontId="10" fillId="7" borderId="8" xfId="0" applyFont="1" applyFill="1" applyBorder="1" applyAlignment="1">
      <alignment vertical="center"/>
    </xf>
    <xf numFmtId="0" fontId="10" fillId="7" borderId="1" xfId="0" applyFont="1" applyFill="1" applyBorder="1" applyAlignment="1">
      <alignment vertical="center"/>
    </xf>
    <xf numFmtId="0" fontId="10" fillId="7" borderId="6" xfId="0" applyFont="1" applyFill="1" applyBorder="1" applyAlignment="1">
      <alignment vertical="center"/>
    </xf>
    <xf numFmtId="0" fontId="23" fillId="4" borderId="1" xfId="0" applyFont="1" applyFill="1" applyBorder="1"/>
    <xf numFmtId="4" fontId="0" fillId="0" borderId="0" xfId="0" applyNumberFormat="1"/>
    <xf numFmtId="0" fontId="14" fillId="2" borderId="4" xfId="0" applyFont="1" applyFill="1" applyBorder="1" applyAlignment="1">
      <alignment horizontal="center" vertical="center" wrapText="1"/>
    </xf>
    <xf numFmtId="0" fontId="0" fillId="0" borderId="0" xfId="0" applyFill="1" applyBorder="1"/>
    <xf numFmtId="0" fontId="10" fillId="8" borderId="8" xfId="0" applyFont="1" applyFill="1" applyBorder="1" applyAlignment="1">
      <alignment vertical="center"/>
    </xf>
    <xf numFmtId="0" fontId="16" fillId="8" borderId="8" xfId="0" applyFont="1" applyFill="1" applyBorder="1" applyAlignment="1">
      <alignment horizontal="right" vertical="center"/>
    </xf>
    <xf numFmtId="0" fontId="10" fillId="8" borderId="1" xfId="0" applyFont="1" applyFill="1" applyBorder="1" applyAlignment="1">
      <alignment vertical="center"/>
    </xf>
    <xf numFmtId="0" fontId="16" fillId="8" borderId="1" xfId="0" applyFont="1" applyFill="1" applyBorder="1" applyAlignment="1">
      <alignment horizontal="right" vertical="center"/>
    </xf>
    <xf numFmtId="0" fontId="10" fillId="8" borderId="6" xfId="0" applyFont="1" applyFill="1" applyBorder="1" applyAlignment="1">
      <alignment vertical="center"/>
    </xf>
    <xf numFmtId="0" fontId="16" fillId="8" borderId="6" xfId="0" applyFont="1" applyFill="1" applyBorder="1" applyAlignment="1">
      <alignment horizontal="right" vertical="center"/>
    </xf>
    <xf numFmtId="0" fontId="10" fillId="9" borderId="8" xfId="0" applyFont="1" applyFill="1" applyBorder="1" applyAlignment="1">
      <alignment vertical="center"/>
    </xf>
    <xf numFmtId="0" fontId="16" fillId="9" borderId="8" xfId="0" applyFont="1" applyFill="1" applyBorder="1" applyAlignment="1">
      <alignment horizontal="right" vertical="center"/>
    </xf>
    <xf numFmtId="0" fontId="10" fillId="9" borderId="1" xfId="0" applyFont="1" applyFill="1" applyBorder="1" applyAlignment="1">
      <alignment vertical="center"/>
    </xf>
    <xf numFmtId="0" fontId="16" fillId="9" borderId="1" xfId="0" applyFont="1" applyFill="1" applyBorder="1" applyAlignment="1">
      <alignment horizontal="right" vertical="center"/>
    </xf>
    <xf numFmtId="0" fontId="10" fillId="9" borderId="6" xfId="0" applyFont="1" applyFill="1" applyBorder="1" applyAlignment="1">
      <alignment vertical="center"/>
    </xf>
    <xf numFmtId="0" fontId="16" fillId="9" borderId="6" xfId="0" applyFont="1" applyFill="1" applyBorder="1" applyAlignment="1">
      <alignment horizontal="right" vertical="center"/>
    </xf>
    <xf numFmtId="0" fontId="15" fillId="9" borderId="1" xfId="0" applyFont="1" applyFill="1" applyBorder="1" applyAlignment="1">
      <alignment horizontal="right" vertical="center"/>
    </xf>
    <xf numFmtId="0" fontId="0" fillId="0" borderId="33" xfId="0" applyFill="1" applyBorder="1"/>
    <xf numFmtId="0" fontId="10" fillId="10" borderId="8" xfId="0" applyFont="1" applyFill="1" applyBorder="1" applyAlignment="1">
      <alignment vertical="center"/>
    </xf>
    <xf numFmtId="0" fontId="16" fillId="10" borderId="8" xfId="0" applyFont="1" applyFill="1" applyBorder="1" applyAlignment="1">
      <alignment horizontal="right" vertical="center"/>
    </xf>
    <xf numFmtId="0" fontId="10" fillId="10" borderId="1" xfId="0" applyFont="1" applyFill="1" applyBorder="1" applyAlignment="1">
      <alignment vertical="center"/>
    </xf>
    <xf numFmtId="0" fontId="16" fillId="10" borderId="1" xfId="0" applyFont="1" applyFill="1" applyBorder="1" applyAlignment="1">
      <alignment horizontal="right" vertical="center"/>
    </xf>
    <xf numFmtId="0" fontId="10" fillId="10" borderId="6" xfId="0" applyFont="1" applyFill="1" applyBorder="1" applyAlignment="1">
      <alignment vertical="center"/>
    </xf>
    <xf numFmtId="0" fontId="16" fillId="10" borderId="6" xfId="0" applyFont="1" applyFill="1" applyBorder="1" applyAlignment="1">
      <alignment horizontal="right" vertical="center"/>
    </xf>
    <xf numFmtId="0" fontId="10" fillId="11" borderId="8" xfId="0" applyFont="1" applyFill="1" applyBorder="1" applyAlignment="1">
      <alignment vertical="center"/>
    </xf>
    <xf numFmtId="0" fontId="16" fillId="11" borderId="8" xfId="0" applyFont="1" applyFill="1" applyBorder="1" applyAlignment="1">
      <alignment horizontal="right" vertical="center"/>
    </xf>
    <xf numFmtId="0" fontId="10" fillId="11" borderId="1" xfId="0" applyFont="1" applyFill="1" applyBorder="1" applyAlignment="1">
      <alignment vertical="center"/>
    </xf>
    <xf numFmtId="0" fontId="16" fillId="11" borderId="1" xfId="0" applyFont="1" applyFill="1" applyBorder="1" applyAlignment="1">
      <alignment horizontal="right" vertical="center"/>
    </xf>
    <xf numFmtId="0" fontId="10" fillId="11" borderId="6" xfId="0" applyFont="1" applyFill="1" applyBorder="1" applyAlignment="1">
      <alignment vertical="center"/>
    </xf>
    <xf numFmtId="0" fontId="16" fillId="11" borderId="6" xfId="0" applyFont="1" applyFill="1" applyBorder="1" applyAlignment="1">
      <alignment horizontal="right" vertical="center"/>
    </xf>
    <xf numFmtId="0" fontId="10" fillId="12" borderId="8" xfId="0" applyFont="1" applyFill="1" applyBorder="1" applyAlignment="1">
      <alignment vertical="center"/>
    </xf>
    <xf numFmtId="0" fontId="16" fillId="12" borderId="8" xfId="0" applyFont="1" applyFill="1" applyBorder="1" applyAlignment="1">
      <alignment horizontal="right" vertical="center"/>
    </xf>
    <xf numFmtId="0" fontId="10" fillId="12" borderId="1" xfId="0" applyFont="1" applyFill="1" applyBorder="1" applyAlignment="1">
      <alignment vertical="center"/>
    </xf>
    <xf numFmtId="0" fontId="16" fillId="12" borderId="1" xfId="0" applyFont="1" applyFill="1" applyBorder="1" applyAlignment="1">
      <alignment horizontal="right" vertical="center"/>
    </xf>
    <xf numFmtId="0" fontId="10" fillId="12" borderId="6" xfId="0" applyFont="1" applyFill="1" applyBorder="1" applyAlignment="1">
      <alignment vertical="center"/>
    </xf>
    <xf numFmtId="0" fontId="16" fillId="12" borderId="6" xfId="0" applyFont="1" applyFill="1" applyBorder="1" applyAlignment="1">
      <alignment horizontal="right" vertical="center"/>
    </xf>
    <xf numFmtId="0" fontId="10" fillId="13" borderId="8" xfId="0" applyFont="1" applyFill="1" applyBorder="1" applyAlignment="1">
      <alignment vertical="center"/>
    </xf>
    <xf numFmtId="0" fontId="16" fillId="13" borderId="8" xfId="0" applyFont="1" applyFill="1" applyBorder="1" applyAlignment="1">
      <alignment horizontal="right" vertical="center"/>
    </xf>
    <xf numFmtId="0" fontId="10" fillId="13" borderId="1" xfId="0" applyFont="1" applyFill="1" applyBorder="1" applyAlignment="1">
      <alignment vertical="center"/>
    </xf>
    <xf numFmtId="0" fontId="16" fillId="13" borderId="1" xfId="0" applyFont="1" applyFill="1" applyBorder="1" applyAlignment="1">
      <alignment horizontal="right" vertical="center"/>
    </xf>
    <xf numFmtId="0" fontId="10" fillId="13" borderId="6" xfId="0" applyFont="1" applyFill="1" applyBorder="1" applyAlignment="1">
      <alignment vertical="center"/>
    </xf>
    <xf numFmtId="0" fontId="16" fillId="13" borderId="6" xfId="0" applyFont="1" applyFill="1" applyBorder="1" applyAlignment="1">
      <alignment horizontal="right" vertical="center"/>
    </xf>
    <xf numFmtId="0" fontId="10" fillId="14" borderId="8" xfId="0" applyFont="1" applyFill="1" applyBorder="1" applyAlignment="1">
      <alignment vertical="center"/>
    </xf>
    <xf numFmtId="0" fontId="16" fillId="14" borderId="8" xfId="0" applyFont="1" applyFill="1" applyBorder="1" applyAlignment="1">
      <alignment horizontal="right" vertical="center"/>
    </xf>
    <xf numFmtId="0" fontId="10" fillId="14" borderId="1" xfId="0" applyFont="1" applyFill="1" applyBorder="1" applyAlignment="1">
      <alignment vertical="center"/>
    </xf>
    <xf numFmtId="0" fontId="16" fillId="14" borderId="1" xfId="0" applyFont="1" applyFill="1" applyBorder="1" applyAlignment="1">
      <alignment horizontal="right" vertical="center"/>
    </xf>
    <xf numFmtId="0" fontId="10" fillId="14" borderId="6" xfId="0" applyFont="1" applyFill="1" applyBorder="1" applyAlignment="1">
      <alignment vertical="center"/>
    </xf>
    <xf numFmtId="0" fontId="16" fillId="14" borderId="6" xfId="0" applyFont="1" applyFill="1" applyBorder="1" applyAlignment="1">
      <alignment horizontal="right" vertical="center"/>
    </xf>
    <xf numFmtId="0" fontId="10" fillId="15" borderId="8" xfId="0" applyFont="1" applyFill="1" applyBorder="1" applyAlignment="1">
      <alignment vertical="center"/>
    </xf>
    <xf numFmtId="0" fontId="16" fillId="15" borderId="8" xfId="0" applyFont="1" applyFill="1" applyBorder="1" applyAlignment="1">
      <alignment horizontal="right" vertical="center"/>
    </xf>
    <xf numFmtId="0" fontId="10" fillId="15" borderId="1" xfId="0" applyFont="1" applyFill="1" applyBorder="1" applyAlignment="1">
      <alignment vertical="center"/>
    </xf>
    <xf numFmtId="0" fontId="16" fillId="15" borderId="1" xfId="0" applyFont="1" applyFill="1" applyBorder="1" applyAlignment="1">
      <alignment horizontal="right" vertical="center"/>
    </xf>
    <xf numFmtId="0" fontId="10" fillId="15" borderId="6" xfId="0" applyFont="1" applyFill="1" applyBorder="1" applyAlignment="1">
      <alignment vertical="center"/>
    </xf>
    <xf numFmtId="0" fontId="16" fillId="15" borderId="6" xfId="0" applyFont="1" applyFill="1" applyBorder="1" applyAlignment="1">
      <alignment horizontal="right" vertical="center"/>
    </xf>
    <xf numFmtId="0" fontId="10" fillId="16" borderId="8" xfId="0" applyFont="1" applyFill="1" applyBorder="1" applyAlignment="1">
      <alignment vertical="center"/>
    </xf>
    <xf numFmtId="0" fontId="16" fillId="16" borderId="8" xfId="0" applyFont="1" applyFill="1" applyBorder="1" applyAlignment="1">
      <alignment horizontal="right" vertical="center"/>
    </xf>
    <xf numFmtId="0" fontId="10" fillId="16" borderId="1" xfId="0" applyFont="1" applyFill="1" applyBorder="1" applyAlignment="1">
      <alignment vertical="center"/>
    </xf>
    <xf numFmtId="0" fontId="16" fillId="16" borderId="1" xfId="0" applyFont="1" applyFill="1" applyBorder="1" applyAlignment="1">
      <alignment horizontal="right" vertical="center"/>
    </xf>
    <xf numFmtId="0" fontId="10" fillId="16" borderId="6" xfId="0" applyFont="1" applyFill="1" applyBorder="1" applyAlignment="1">
      <alignment vertical="center"/>
    </xf>
    <xf numFmtId="0" fontId="16" fillId="16" borderId="6" xfId="0" applyFont="1" applyFill="1" applyBorder="1" applyAlignment="1">
      <alignment horizontal="right" vertical="center"/>
    </xf>
    <xf numFmtId="0" fontId="16" fillId="7" borderId="8" xfId="0" applyFont="1" applyFill="1" applyBorder="1" applyAlignment="1">
      <alignment horizontal="right" vertical="center"/>
    </xf>
    <xf numFmtId="0" fontId="16" fillId="7" borderId="1" xfId="0" applyFont="1" applyFill="1" applyBorder="1" applyAlignment="1">
      <alignment horizontal="right" vertical="center"/>
    </xf>
    <xf numFmtId="0" fontId="16" fillId="7" borderId="6" xfId="0" applyFont="1" applyFill="1" applyBorder="1" applyAlignment="1">
      <alignment horizontal="right" vertical="center"/>
    </xf>
    <xf numFmtId="0" fontId="10" fillId="17" borderId="8" xfId="0" applyFont="1" applyFill="1" applyBorder="1" applyAlignment="1">
      <alignment vertical="center"/>
    </xf>
    <xf numFmtId="0" fontId="16" fillId="17" borderId="8" xfId="0" applyFont="1" applyFill="1" applyBorder="1" applyAlignment="1">
      <alignment horizontal="right" vertical="center"/>
    </xf>
    <xf numFmtId="0" fontId="10" fillId="17" borderId="1" xfId="0" applyFont="1" applyFill="1" applyBorder="1" applyAlignment="1">
      <alignment vertical="center"/>
    </xf>
    <xf numFmtId="0" fontId="16" fillId="17" borderId="1" xfId="0" applyFont="1" applyFill="1" applyBorder="1" applyAlignment="1">
      <alignment horizontal="right" vertical="center"/>
    </xf>
    <xf numFmtId="0" fontId="10" fillId="17" borderId="6" xfId="0" applyFont="1" applyFill="1" applyBorder="1" applyAlignment="1">
      <alignment vertical="center"/>
    </xf>
    <xf numFmtId="0" fontId="16" fillId="17" borderId="6" xfId="0" applyFont="1" applyFill="1" applyBorder="1" applyAlignment="1">
      <alignment horizontal="right" vertical="center"/>
    </xf>
    <xf numFmtId="0" fontId="0" fillId="0" borderId="0" xfId="0" applyFill="1"/>
    <xf numFmtId="0" fontId="10" fillId="18" borderId="8" xfId="0" applyFont="1" applyFill="1" applyBorder="1" applyAlignment="1">
      <alignment vertical="center"/>
    </xf>
    <xf numFmtId="0" fontId="10" fillId="18" borderId="8" xfId="0" applyFont="1" applyFill="1" applyBorder="1" applyAlignment="1">
      <alignment horizontal="center" vertical="center"/>
    </xf>
    <xf numFmtId="0" fontId="16" fillId="18" borderId="8" xfId="0" applyFont="1" applyFill="1" applyBorder="1" applyAlignment="1">
      <alignment horizontal="right" vertical="center"/>
    </xf>
    <xf numFmtId="0" fontId="10" fillId="18" borderId="1" xfId="0" applyFont="1" applyFill="1" applyBorder="1" applyAlignment="1">
      <alignment vertical="center"/>
    </xf>
    <xf numFmtId="0" fontId="10" fillId="18" borderId="1" xfId="0" applyFont="1" applyFill="1" applyBorder="1" applyAlignment="1">
      <alignment horizontal="center" vertical="center"/>
    </xf>
    <xf numFmtId="0" fontId="16" fillId="18" borderId="1" xfId="0" applyFont="1" applyFill="1" applyBorder="1" applyAlignment="1">
      <alignment horizontal="right" vertical="center"/>
    </xf>
    <xf numFmtId="0" fontId="10" fillId="18" borderId="6" xfId="0" applyFont="1" applyFill="1" applyBorder="1" applyAlignment="1">
      <alignment vertical="center"/>
    </xf>
    <xf numFmtId="0" fontId="10" fillId="18" borderId="6" xfId="0" applyFont="1" applyFill="1" applyBorder="1" applyAlignment="1">
      <alignment horizontal="center" vertical="center"/>
    </xf>
    <xf numFmtId="0" fontId="16" fillId="18" borderId="6" xfId="0" applyFont="1" applyFill="1" applyBorder="1" applyAlignment="1">
      <alignment horizontal="right" vertical="center"/>
    </xf>
    <xf numFmtId="9" fontId="10" fillId="18" borderId="8" xfId="13" applyFont="1" applyFill="1" applyBorder="1" applyAlignment="1">
      <alignment horizontal="center" vertical="center"/>
    </xf>
    <xf numFmtId="0" fontId="10" fillId="17" borderId="8" xfId="0" applyFont="1" applyFill="1" applyBorder="1" applyAlignment="1">
      <alignment horizontal="center" vertical="center"/>
    </xf>
    <xf numFmtId="0" fontId="10" fillId="17" borderId="1" xfId="0" applyFont="1" applyFill="1" applyBorder="1" applyAlignment="1">
      <alignment horizontal="center" vertical="center"/>
    </xf>
    <xf numFmtId="0" fontId="10" fillId="17" borderId="6" xfId="0" applyFont="1" applyFill="1" applyBorder="1" applyAlignment="1">
      <alignment horizontal="center" vertical="center"/>
    </xf>
    <xf numFmtId="0" fontId="10" fillId="6" borderId="8" xfId="0" applyFont="1" applyFill="1" applyBorder="1" applyAlignment="1">
      <alignment vertical="center"/>
    </xf>
    <xf numFmtId="0" fontId="10" fillId="6" borderId="8" xfId="0" applyFont="1" applyFill="1" applyBorder="1" applyAlignment="1">
      <alignment horizontal="center" vertical="center"/>
    </xf>
    <xf numFmtId="0" fontId="16" fillId="6" borderId="8" xfId="0" applyFont="1" applyFill="1" applyBorder="1" applyAlignment="1">
      <alignment horizontal="right" vertical="center"/>
    </xf>
    <xf numFmtId="0" fontId="10" fillId="6" borderId="1" xfId="0" applyFont="1" applyFill="1" applyBorder="1" applyAlignment="1">
      <alignment vertical="center"/>
    </xf>
    <xf numFmtId="0" fontId="10" fillId="6" borderId="1" xfId="0" applyFont="1" applyFill="1" applyBorder="1" applyAlignment="1">
      <alignment horizontal="center" vertical="center"/>
    </xf>
    <xf numFmtId="0" fontId="16" fillId="6" borderId="1" xfId="0" applyFont="1" applyFill="1" applyBorder="1" applyAlignment="1">
      <alignment horizontal="right" vertical="center"/>
    </xf>
    <xf numFmtId="0" fontId="10" fillId="6" borderId="6" xfId="0" applyFont="1" applyFill="1" applyBorder="1" applyAlignment="1">
      <alignment vertical="center"/>
    </xf>
    <xf numFmtId="0" fontId="10" fillId="6" borderId="3" xfId="0" applyFont="1" applyFill="1" applyBorder="1" applyAlignment="1">
      <alignment horizontal="center" vertical="center"/>
    </xf>
    <xf numFmtId="0" fontId="16" fillId="6" borderId="6" xfId="0" applyFont="1" applyFill="1" applyBorder="1" applyAlignment="1">
      <alignment horizontal="right" vertical="center"/>
    </xf>
    <xf numFmtId="0" fontId="10" fillId="19" borderId="8" xfId="0" applyFont="1" applyFill="1" applyBorder="1" applyAlignment="1">
      <alignment vertical="center"/>
    </xf>
    <xf numFmtId="0" fontId="16" fillId="19" borderId="8" xfId="0" applyFont="1" applyFill="1" applyBorder="1" applyAlignment="1">
      <alignment horizontal="right" vertical="center"/>
    </xf>
    <xf numFmtId="0" fontId="10" fillId="19" borderId="1" xfId="0" applyFont="1" applyFill="1" applyBorder="1" applyAlignment="1">
      <alignment vertical="center"/>
    </xf>
    <xf numFmtId="0" fontId="16" fillId="19" borderId="1" xfId="0" applyFont="1" applyFill="1" applyBorder="1" applyAlignment="1">
      <alignment horizontal="right" vertical="center"/>
    </xf>
    <xf numFmtId="0" fontId="10" fillId="19" borderId="6" xfId="0" applyFont="1" applyFill="1" applyBorder="1" applyAlignment="1">
      <alignment vertical="center"/>
    </xf>
    <xf numFmtId="0" fontId="16" fillId="19" borderId="6" xfId="0" applyFont="1" applyFill="1" applyBorder="1" applyAlignment="1">
      <alignment horizontal="right" vertical="center"/>
    </xf>
    <xf numFmtId="0" fontId="10" fillId="19" borderId="2" xfId="0" applyFont="1" applyFill="1" applyBorder="1" applyAlignment="1">
      <alignment horizontal="center" vertical="center"/>
    </xf>
    <xf numFmtId="0" fontId="10" fillId="19" borderId="1"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8" xfId="0" applyFont="1" applyFill="1" applyBorder="1" applyAlignment="1">
      <alignment horizontal="center" vertical="center"/>
    </xf>
    <xf numFmtId="0" fontId="10" fillId="6" borderId="6"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6" xfId="0" applyFont="1" applyFill="1" applyBorder="1" applyAlignment="1">
      <alignment horizontal="center" vertical="center"/>
    </xf>
    <xf numFmtId="0" fontId="0" fillId="4" borderId="1" xfId="0" applyFill="1" applyBorder="1"/>
    <xf numFmtId="0" fontId="13" fillId="2" borderId="12" xfId="0" applyNumberFormat="1" applyFont="1" applyFill="1" applyBorder="1" applyAlignment="1" applyProtection="1">
      <alignment horizontal="center" vertical="center" wrapText="1"/>
    </xf>
    <xf numFmtId="0" fontId="13" fillId="2" borderId="4" xfId="0" applyNumberFormat="1" applyFont="1" applyFill="1" applyBorder="1" applyAlignment="1" applyProtection="1">
      <alignment vertical="center" wrapText="1"/>
    </xf>
    <xf numFmtId="0" fontId="21" fillId="0" borderId="0" xfId="0" applyNumberFormat="1" applyFont="1"/>
    <xf numFmtId="0" fontId="10" fillId="20" borderId="8" xfId="0" applyFont="1" applyFill="1" applyBorder="1" applyAlignment="1">
      <alignment horizontal="center" vertical="center"/>
    </xf>
    <xf numFmtId="0" fontId="10" fillId="20" borderId="8" xfId="0" applyFont="1" applyFill="1" applyBorder="1" applyAlignment="1">
      <alignment vertical="center"/>
    </xf>
    <xf numFmtId="0" fontId="16" fillId="20" borderId="8" xfId="0" applyFont="1" applyFill="1" applyBorder="1" applyAlignment="1">
      <alignment horizontal="right" vertical="center"/>
    </xf>
    <xf numFmtId="0" fontId="10" fillId="20" borderId="1" xfId="0" applyFont="1" applyFill="1" applyBorder="1" applyAlignment="1">
      <alignment horizontal="center" vertical="center"/>
    </xf>
    <xf numFmtId="0" fontId="10" fillId="20" borderId="1" xfId="0" applyFont="1" applyFill="1" applyBorder="1" applyAlignment="1">
      <alignment vertical="center"/>
    </xf>
    <xf numFmtId="0" fontId="16" fillId="20" borderId="1" xfId="0" applyFont="1" applyFill="1" applyBorder="1" applyAlignment="1">
      <alignment horizontal="right" vertical="center"/>
    </xf>
    <xf numFmtId="0" fontId="10" fillId="20" borderId="6" xfId="0" applyFont="1" applyFill="1" applyBorder="1" applyAlignment="1">
      <alignment horizontal="center" vertical="center"/>
    </xf>
    <xf numFmtId="0" fontId="10" fillId="20" borderId="6" xfId="0" applyFont="1" applyFill="1" applyBorder="1" applyAlignment="1">
      <alignment vertical="center"/>
    </xf>
    <xf numFmtId="0" fontId="16" fillId="20" borderId="6" xfId="0" applyFont="1" applyFill="1" applyBorder="1" applyAlignment="1">
      <alignment horizontal="right" vertical="center"/>
    </xf>
    <xf numFmtId="0" fontId="10" fillId="21" borderId="8" xfId="0" applyFont="1" applyFill="1" applyBorder="1" applyAlignment="1">
      <alignment horizontal="center" vertical="center"/>
    </xf>
    <xf numFmtId="0" fontId="10" fillId="21" borderId="8" xfId="0" applyFont="1" applyFill="1" applyBorder="1" applyAlignment="1">
      <alignment vertical="center"/>
    </xf>
    <xf numFmtId="0" fontId="16" fillId="21" borderId="8" xfId="0" applyFont="1" applyFill="1" applyBorder="1" applyAlignment="1">
      <alignment horizontal="right" vertical="center"/>
    </xf>
    <xf numFmtId="0" fontId="10" fillId="21" borderId="1" xfId="0" applyFont="1" applyFill="1" applyBorder="1" applyAlignment="1">
      <alignment horizontal="center" vertical="center"/>
    </xf>
    <xf numFmtId="0" fontId="10" fillId="21" borderId="1" xfId="0" applyFont="1" applyFill="1" applyBorder="1" applyAlignment="1">
      <alignment vertical="center"/>
    </xf>
    <xf numFmtId="0" fontId="16" fillId="21" borderId="1" xfId="0" applyFont="1" applyFill="1" applyBorder="1" applyAlignment="1">
      <alignment horizontal="right" vertical="center"/>
    </xf>
    <xf numFmtId="0" fontId="10" fillId="21" borderId="6" xfId="0" applyFont="1" applyFill="1" applyBorder="1" applyAlignment="1">
      <alignment horizontal="center" vertical="center"/>
    </xf>
    <xf numFmtId="0" fontId="10" fillId="21" borderId="6" xfId="0" applyFont="1" applyFill="1" applyBorder="1" applyAlignment="1">
      <alignment vertical="center"/>
    </xf>
    <xf numFmtId="0" fontId="16" fillId="21" borderId="6" xfId="0" applyFont="1" applyFill="1" applyBorder="1" applyAlignment="1">
      <alignment horizontal="right" vertical="center"/>
    </xf>
    <xf numFmtId="0" fontId="10" fillId="22" borderId="8" xfId="0" applyFont="1" applyFill="1" applyBorder="1" applyAlignment="1">
      <alignment vertical="center"/>
    </xf>
    <xf numFmtId="0" fontId="16" fillId="22" borderId="8" xfId="0" applyFont="1" applyFill="1" applyBorder="1" applyAlignment="1">
      <alignment horizontal="right" vertical="center"/>
    </xf>
    <xf numFmtId="0" fontId="10" fillId="22" borderId="1" xfId="0" applyFont="1" applyFill="1" applyBorder="1" applyAlignment="1">
      <alignment vertical="center"/>
    </xf>
    <xf numFmtId="0" fontId="16" fillId="22" borderId="1" xfId="0" applyFont="1" applyFill="1" applyBorder="1" applyAlignment="1">
      <alignment horizontal="right" vertical="center"/>
    </xf>
    <xf numFmtId="0" fontId="10" fillId="22" borderId="6" xfId="0" applyFont="1" applyFill="1" applyBorder="1" applyAlignment="1">
      <alignment vertical="center"/>
    </xf>
    <xf numFmtId="0" fontId="16" fillId="22" borderId="6" xfId="0" applyFont="1" applyFill="1" applyBorder="1" applyAlignment="1">
      <alignment horizontal="right" vertical="center"/>
    </xf>
    <xf numFmtId="0" fontId="10" fillId="17" borderId="12" xfId="0" applyFont="1" applyFill="1" applyBorder="1" applyAlignment="1">
      <alignment horizontal="center" vertical="center"/>
    </xf>
    <xf numFmtId="0" fontId="10" fillId="17" borderId="16" xfId="0" applyFont="1" applyFill="1" applyBorder="1" applyAlignment="1">
      <alignment horizontal="center" vertical="center"/>
    </xf>
    <xf numFmtId="0" fontId="10" fillId="17" borderId="12" xfId="0" applyFont="1" applyFill="1" applyBorder="1" applyAlignment="1">
      <alignment horizontal="center" vertical="center"/>
    </xf>
    <xf numFmtId="0" fontId="11" fillId="2" borderId="12" xfId="0" applyFont="1" applyFill="1" applyBorder="1" applyAlignment="1" applyProtection="1">
      <alignment horizontal="center" vertical="center" wrapText="1"/>
    </xf>
    <xf numFmtId="0" fontId="10" fillId="17" borderId="12" xfId="0" applyFont="1" applyFill="1" applyBorder="1" applyAlignment="1">
      <alignment horizontal="center" vertical="center"/>
    </xf>
    <xf numFmtId="0" fontId="10" fillId="17" borderId="16" xfId="0" applyFont="1" applyFill="1" applyBorder="1" applyAlignment="1">
      <alignment horizontal="center" vertical="center"/>
    </xf>
    <xf numFmtId="3" fontId="10" fillId="8" borderId="4" xfId="0" applyNumberFormat="1" applyFont="1" applyFill="1" applyBorder="1" applyAlignment="1">
      <alignment horizontal="center" vertical="center"/>
    </xf>
    <xf numFmtId="3" fontId="10" fillId="8" borderId="17" xfId="0" applyNumberFormat="1" applyFont="1" applyFill="1" applyBorder="1" applyAlignment="1">
      <alignment horizontal="center" vertical="center"/>
    </xf>
    <xf numFmtId="0" fontId="10" fillId="8" borderId="4" xfId="0" applyFont="1" applyFill="1" applyBorder="1" applyAlignment="1">
      <alignment vertical="center"/>
    </xf>
    <xf numFmtId="0" fontId="16" fillId="8" borderId="3" xfId="0" applyFont="1" applyFill="1" applyBorder="1" applyAlignment="1">
      <alignment horizontal="right" vertical="center"/>
    </xf>
    <xf numFmtId="0" fontId="16" fillId="8" borderId="2" xfId="0" applyFont="1" applyFill="1" applyBorder="1" applyAlignment="1">
      <alignment horizontal="right" vertical="center"/>
    </xf>
    <xf numFmtId="0" fontId="10" fillId="8" borderId="3" xfId="0" applyFont="1" applyFill="1" applyBorder="1" applyAlignment="1">
      <alignment vertical="center"/>
    </xf>
    <xf numFmtId="0" fontId="10" fillId="8" borderId="2" xfId="0" applyFont="1" applyFill="1" applyBorder="1" applyAlignment="1">
      <alignment vertical="center"/>
    </xf>
    <xf numFmtId="0" fontId="10" fillId="4" borderId="8" xfId="0" applyFont="1" applyFill="1" applyBorder="1" applyAlignment="1">
      <alignment vertical="center"/>
    </xf>
    <xf numFmtId="0" fontId="16" fillId="4" borderId="8" xfId="0" applyFont="1" applyFill="1" applyBorder="1" applyAlignment="1">
      <alignment horizontal="right" vertical="center"/>
    </xf>
    <xf numFmtId="0" fontId="10" fillId="4" borderId="1" xfId="0" applyFont="1" applyFill="1" applyBorder="1" applyAlignment="1">
      <alignment vertical="center"/>
    </xf>
    <xf numFmtId="0" fontId="16" fillId="4" borderId="1" xfId="0" applyFont="1" applyFill="1" applyBorder="1" applyAlignment="1">
      <alignment horizontal="right" vertical="center"/>
    </xf>
    <xf numFmtId="0" fontId="10" fillId="4" borderId="6" xfId="0" applyFont="1" applyFill="1" applyBorder="1" applyAlignment="1">
      <alignment vertical="center"/>
    </xf>
    <xf numFmtId="0" fontId="16" fillId="4" borderId="6" xfId="0" applyFont="1" applyFill="1" applyBorder="1" applyAlignment="1">
      <alignment horizontal="right"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2" borderId="34"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8" borderId="30" xfId="0" applyFont="1" applyFill="1" applyBorder="1" applyAlignment="1" applyProtection="1">
      <alignment horizontal="center" vertical="center" wrapText="1"/>
    </xf>
    <xf numFmtId="0" fontId="14" fillId="2" borderId="31" xfId="0" applyFont="1" applyFill="1" applyBorder="1" applyAlignment="1">
      <alignment horizontal="center" vertical="center" wrapText="1"/>
    </xf>
    <xf numFmtId="0" fontId="21" fillId="0" borderId="1" xfId="0" applyFont="1" applyBorder="1"/>
    <xf numFmtId="0" fontId="17" fillId="0"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3" xfId="0" applyFont="1" applyFill="1" applyBorder="1" applyAlignment="1">
      <alignment vertical="center" wrapText="1"/>
    </xf>
    <xf numFmtId="0" fontId="25" fillId="0" borderId="24" xfId="0" applyFont="1" applyFill="1" applyBorder="1" applyAlignment="1">
      <alignment horizontal="center" vertical="center"/>
    </xf>
    <xf numFmtId="0" fontId="26" fillId="0" borderId="9" xfId="0" applyFont="1" applyFill="1" applyBorder="1" applyProtection="1">
      <protection locked="0"/>
    </xf>
    <xf numFmtId="9" fontId="26" fillId="0" borderId="35" xfId="0" applyNumberFormat="1" applyFont="1" applyFill="1" applyBorder="1"/>
    <xf numFmtId="9" fontId="26" fillId="0" borderId="25" xfId="0" applyNumberFormat="1" applyFont="1" applyFill="1" applyBorder="1"/>
    <xf numFmtId="0" fontId="26" fillId="0" borderId="5" xfId="0" applyFont="1" applyFill="1" applyBorder="1" applyProtection="1">
      <protection locked="0"/>
    </xf>
    <xf numFmtId="9" fontId="26" fillId="0" borderId="36" xfId="0" applyNumberFormat="1" applyFont="1" applyFill="1" applyBorder="1"/>
    <xf numFmtId="9" fontId="26" fillId="0" borderId="26" xfId="0" applyNumberFormat="1" applyFont="1" applyFill="1" applyBorder="1"/>
    <xf numFmtId="0" fontId="26" fillId="0" borderId="1" xfId="0" applyFont="1" applyFill="1" applyBorder="1" applyAlignment="1">
      <alignment horizontal="center"/>
    </xf>
    <xf numFmtId="4" fontId="26" fillId="0" borderId="35" xfId="0" applyNumberFormat="1" applyFont="1" applyFill="1" applyBorder="1" applyAlignment="1">
      <alignment horizontal="center"/>
    </xf>
    <xf numFmtId="0" fontId="26" fillId="0" borderId="7" xfId="0" applyFont="1" applyFill="1" applyBorder="1" applyProtection="1">
      <protection locked="0"/>
    </xf>
    <xf numFmtId="0" fontId="26" fillId="0" borderId="37" xfId="0" applyFont="1" applyFill="1" applyBorder="1" applyProtection="1">
      <protection locked="0"/>
    </xf>
    <xf numFmtId="0" fontId="26" fillId="0" borderId="38" xfId="0" applyFont="1" applyFill="1" applyBorder="1" applyAlignment="1">
      <alignment horizontal="center"/>
    </xf>
    <xf numFmtId="0" fontId="26" fillId="0" borderId="39" xfId="0" applyFont="1" applyFill="1" applyBorder="1" applyAlignment="1">
      <alignment horizontal="center"/>
    </xf>
    <xf numFmtId="164" fontId="26" fillId="0" borderId="40" xfId="0" applyNumberFormat="1" applyFont="1" applyFill="1" applyBorder="1" applyAlignment="1">
      <alignment horizontal="center"/>
    </xf>
    <xf numFmtId="164" fontId="26" fillId="0" borderId="25" xfId="0" applyNumberFormat="1" applyFont="1" applyFill="1" applyBorder="1" applyAlignment="1">
      <alignment horizontal="center"/>
    </xf>
    <xf numFmtId="4" fontId="26" fillId="0" borderId="36" xfId="0" applyNumberFormat="1" applyFont="1" applyFill="1" applyBorder="1" applyAlignment="1">
      <alignment horizontal="center"/>
    </xf>
    <xf numFmtId="0" fontId="26" fillId="0" borderId="6" xfId="0" applyFont="1" applyFill="1" applyBorder="1" applyAlignment="1">
      <alignment horizontal="center"/>
    </xf>
    <xf numFmtId="164" fontId="26" fillId="0" borderId="26" xfId="0" applyNumberFormat="1" applyFont="1" applyFill="1" applyBorder="1" applyAlignment="1">
      <alignment horizontal="center"/>
    </xf>
    <xf numFmtId="0" fontId="26" fillId="0" borderId="8" xfId="0" applyFont="1" applyBorder="1" applyAlignment="1">
      <alignment horizontal="center"/>
    </xf>
    <xf numFmtId="0" fontId="26" fillId="0" borderId="1" xfId="0" applyFont="1" applyBorder="1" applyAlignment="1">
      <alignment horizontal="center"/>
    </xf>
    <xf numFmtId="0" fontId="26" fillId="0" borderId="6" xfId="0" applyFont="1" applyBorder="1" applyAlignment="1">
      <alignment horizontal="center"/>
    </xf>
    <xf numFmtId="164" fontId="26" fillId="0" borderId="24" xfId="0" applyNumberFormat="1" applyFont="1" applyBorder="1" applyAlignment="1">
      <alignment horizontal="center"/>
    </xf>
    <xf numFmtId="164" fontId="26" fillId="0" borderId="25" xfId="0" applyNumberFormat="1" applyFont="1" applyBorder="1" applyAlignment="1">
      <alignment horizontal="center"/>
    </xf>
    <xf numFmtId="164" fontId="26" fillId="0" borderId="26" xfId="0" applyNumberFormat="1" applyFont="1" applyBorder="1" applyAlignment="1">
      <alignment horizontal="center"/>
    </xf>
    <xf numFmtId="0" fontId="7" fillId="0" borderId="0" xfId="0" applyFont="1"/>
    <xf numFmtId="0" fontId="26" fillId="0" borderId="0" xfId="0" applyFont="1" applyFill="1" applyBorder="1" applyAlignment="1">
      <alignment horizontal="center"/>
    </xf>
    <xf numFmtId="0" fontId="18" fillId="0" borderId="6" xfId="0" applyFont="1" applyFill="1" applyBorder="1" applyAlignment="1">
      <alignment horizontal="right"/>
    </xf>
    <xf numFmtId="2" fontId="26" fillId="0" borderId="26" xfId="0" applyNumberFormat="1" applyFont="1" applyFill="1" applyBorder="1"/>
    <xf numFmtId="0" fontId="18" fillId="0" borderId="1" xfId="0" applyFont="1" applyFill="1" applyBorder="1"/>
    <xf numFmtId="0" fontId="18" fillId="0" borderId="1" xfId="0" applyFont="1" applyFill="1" applyBorder="1" applyAlignment="1">
      <alignment horizontal="right"/>
    </xf>
    <xf numFmtId="2" fontId="26" fillId="0" borderId="1" xfId="0" applyNumberFormat="1" applyFont="1" applyFill="1" applyBorder="1"/>
    <xf numFmtId="0" fontId="27" fillId="0" borderId="1" xfId="0" applyFont="1" applyBorder="1"/>
    <xf numFmtId="0" fontId="10" fillId="5" borderId="12" xfId="0" applyFont="1" applyFill="1" applyBorder="1" applyAlignment="1">
      <alignment vertical="center"/>
    </xf>
    <xf numFmtId="0" fontId="14" fillId="2" borderId="1" xfId="0" applyFont="1" applyFill="1" applyBorder="1" applyAlignment="1">
      <alignment horizontal="center"/>
    </xf>
    <xf numFmtId="4" fontId="10" fillId="5" borderId="12" xfId="0" applyNumberFormat="1" applyFont="1" applyFill="1" applyBorder="1" applyAlignment="1">
      <alignment horizontal="center" vertical="center"/>
    </xf>
    <xf numFmtId="4" fontId="10" fillId="5" borderId="12" xfId="0" applyNumberFormat="1" applyFont="1" applyFill="1" applyBorder="1" applyAlignment="1">
      <alignment horizontal="center" vertical="center"/>
    </xf>
    <xf numFmtId="1" fontId="16" fillId="5" borderId="8" xfId="0" applyNumberFormat="1" applyFont="1" applyFill="1" applyBorder="1" applyAlignment="1">
      <alignment horizontal="right" vertical="center"/>
    </xf>
    <xf numFmtId="1" fontId="18" fillId="0" borderId="25" xfId="0" applyNumberFormat="1" applyFont="1" applyFill="1" applyBorder="1" applyAlignment="1">
      <alignment horizontal="center" wrapText="1"/>
    </xf>
    <xf numFmtId="0" fontId="18" fillId="0" borderId="26" xfId="0" applyFont="1" applyFill="1" applyBorder="1" applyAlignment="1">
      <alignment horizontal="center" wrapText="1"/>
    </xf>
    <xf numFmtId="0" fontId="17" fillId="6" borderId="24" xfId="0" applyFont="1" applyFill="1" applyBorder="1" applyAlignment="1">
      <alignment horizontal="center" vertical="center" wrapText="1"/>
    </xf>
    <xf numFmtId="0" fontId="16" fillId="5" borderId="12" xfId="0" applyFont="1" applyFill="1" applyBorder="1" applyAlignment="1">
      <alignment horizontal="right" vertical="center"/>
    </xf>
    <xf numFmtId="1" fontId="16" fillId="5" borderId="1" xfId="0" applyNumberFormat="1" applyFont="1" applyFill="1" applyBorder="1" applyAlignment="1">
      <alignment horizontal="right" vertical="center"/>
    </xf>
    <xf numFmtId="165" fontId="26" fillId="0" borderId="35" xfId="0" applyNumberFormat="1" applyFont="1" applyFill="1" applyBorder="1" applyAlignment="1">
      <alignment horizontal="center"/>
    </xf>
    <xf numFmtId="4" fontId="15" fillId="5" borderId="12" xfId="0" applyNumberFormat="1" applyFont="1" applyFill="1" applyBorder="1" applyAlignment="1">
      <alignment horizontal="center" vertical="center"/>
    </xf>
    <xf numFmtId="0" fontId="30" fillId="0" borderId="0" xfId="0" applyFont="1"/>
    <xf numFmtId="0" fontId="15" fillId="5" borderId="1" xfId="0" applyFont="1" applyFill="1" applyBorder="1" applyAlignment="1">
      <alignment vertical="center"/>
    </xf>
    <xf numFmtId="0" fontId="15" fillId="0" borderId="1" xfId="0" applyFont="1" applyFill="1" applyBorder="1" applyAlignment="1">
      <alignment vertical="center"/>
    </xf>
    <xf numFmtId="0" fontId="15" fillId="0" borderId="1" xfId="0" applyFont="1" applyFill="1" applyBorder="1" applyAlignment="1">
      <alignment horizontal="right" vertical="center"/>
    </xf>
    <xf numFmtId="0" fontId="0" fillId="5" borderId="0" xfId="0" applyFill="1"/>
    <xf numFmtId="0" fontId="15" fillId="9" borderId="1" xfId="0" applyFont="1" applyFill="1" applyBorder="1" applyAlignment="1">
      <alignment vertical="center"/>
    </xf>
    <xf numFmtId="1" fontId="15" fillId="9" borderId="1" xfId="0" applyNumberFormat="1" applyFont="1" applyFill="1" applyBorder="1" applyAlignment="1">
      <alignment horizontal="right" vertical="center"/>
    </xf>
    <xf numFmtId="0" fontId="15" fillId="10" borderId="1" xfId="0" applyFont="1" applyFill="1" applyBorder="1" applyAlignment="1">
      <alignment vertical="center"/>
    </xf>
    <xf numFmtId="0" fontId="15" fillId="10" borderId="1" xfId="0" applyFont="1" applyFill="1" applyBorder="1" applyAlignment="1">
      <alignment horizontal="right" vertical="center"/>
    </xf>
    <xf numFmtId="0" fontId="16" fillId="10" borderId="1" xfId="0" applyFont="1" applyFill="1" applyBorder="1" applyAlignment="1">
      <alignment vertical="center"/>
    </xf>
    <xf numFmtId="4" fontId="16" fillId="5" borderId="12" xfId="0" applyNumberFormat="1" applyFont="1" applyFill="1" applyBorder="1" applyAlignment="1">
      <alignment horizontal="center" vertical="center"/>
    </xf>
    <xf numFmtId="0" fontId="15" fillId="11" borderId="1" xfId="0" applyFont="1" applyFill="1" applyBorder="1" applyAlignment="1">
      <alignment vertical="center"/>
    </xf>
    <xf numFmtId="0" fontId="15" fillId="11" borderId="1" xfId="0" applyFont="1" applyFill="1" applyBorder="1" applyAlignment="1">
      <alignment horizontal="right" vertical="center"/>
    </xf>
    <xf numFmtId="0" fontId="15" fillId="12" borderId="1" xfId="0" applyFont="1" applyFill="1" applyBorder="1" applyAlignment="1">
      <alignment vertical="center"/>
    </xf>
    <xf numFmtId="0" fontId="15" fillId="12" borderId="1" xfId="0" applyFont="1" applyFill="1" applyBorder="1" applyAlignment="1">
      <alignment horizontal="right" vertical="center"/>
    </xf>
    <xf numFmtId="0" fontId="15" fillId="13" borderId="1" xfId="0" applyFont="1" applyFill="1" applyBorder="1" applyAlignment="1">
      <alignment vertical="center"/>
    </xf>
    <xf numFmtId="0" fontId="15" fillId="13" borderId="1" xfId="0" applyFont="1" applyFill="1" applyBorder="1" applyAlignment="1">
      <alignment horizontal="right" vertical="center"/>
    </xf>
    <xf numFmtId="0" fontId="31" fillId="0" borderId="1" xfId="0" applyFont="1" applyFill="1" applyBorder="1" applyAlignment="1">
      <alignment vertical="center"/>
    </xf>
    <xf numFmtId="0" fontId="31" fillId="0" borderId="1" xfId="0" applyFont="1" applyFill="1" applyBorder="1" applyAlignment="1">
      <alignment horizontal="right" vertical="center"/>
    </xf>
    <xf numFmtId="0" fontId="32" fillId="0" borderId="0" xfId="0" applyFont="1"/>
    <xf numFmtId="0" fontId="15" fillId="5" borderId="1" xfId="0" applyFont="1" applyFill="1" applyBorder="1" applyAlignment="1">
      <alignment horizontal="center" vertical="center"/>
    </xf>
    <xf numFmtId="0" fontId="15" fillId="5" borderId="1" xfId="0" applyFont="1" applyFill="1" applyBorder="1" applyAlignment="1">
      <alignment horizontal="right" vertical="center"/>
    </xf>
    <xf numFmtId="0" fontId="15" fillId="16" borderId="1" xfId="0" applyFont="1" applyFill="1" applyBorder="1" applyAlignment="1">
      <alignment vertical="center"/>
    </xf>
    <xf numFmtId="0" fontId="15" fillId="16" borderId="1" xfId="0" applyFont="1" applyFill="1" applyBorder="1" applyAlignment="1">
      <alignment horizontal="right" vertical="center"/>
    </xf>
    <xf numFmtId="0" fontId="10" fillId="2" borderId="1" xfId="0" applyFont="1" applyFill="1" applyBorder="1" applyAlignment="1">
      <alignment vertical="center"/>
    </xf>
    <xf numFmtId="0" fontId="16" fillId="16" borderId="1" xfId="0" applyFont="1" applyFill="1" applyBorder="1" applyAlignment="1">
      <alignment vertical="center"/>
    </xf>
    <xf numFmtId="4" fontId="10" fillId="5" borderId="12" xfId="0" applyNumberFormat="1" applyFont="1" applyFill="1" applyBorder="1" applyAlignment="1">
      <alignment horizontal="center" vertical="center"/>
    </xf>
    <xf numFmtId="0" fontId="26" fillId="0" borderId="29" xfId="0" applyFont="1" applyFill="1" applyBorder="1"/>
    <xf numFmtId="0" fontId="26" fillId="0" borderId="1" xfId="0" applyFont="1" applyFill="1" applyBorder="1"/>
    <xf numFmtId="0" fontId="33" fillId="0" borderId="2" xfId="0" applyFont="1" applyFill="1" applyBorder="1" applyAlignment="1">
      <alignment horizontal="center" vertical="center" wrapText="1"/>
    </xf>
    <xf numFmtId="0" fontId="26" fillId="0" borderId="9" xfId="0" applyFont="1" applyFill="1" applyBorder="1"/>
    <xf numFmtId="0" fontId="33" fillId="0" borderId="1" xfId="0" applyFont="1" applyFill="1" applyBorder="1" applyAlignment="1">
      <alignment horizontal="center" vertical="center" wrapText="1"/>
    </xf>
    <xf numFmtId="0" fontId="26" fillId="0" borderId="5" xfId="0" applyFont="1" applyFill="1" applyBorder="1"/>
    <xf numFmtId="0" fontId="26" fillId="0" borderId="6" xfId="0" applyFont="1" applyFill="1" applyBorder="1"/>
    <xf numFmtId="0" fontId="33" fillId="0" borderId="6" xfId="0" applyFont="1" applyFill="1" applyBorder="1" applyAlignment="1">
      <alignment horizontal="center" vertical="center" wrapText="1"/>
    </xf>
    <xf numFmtId="0" fontId="26" fillId="0" borderId="0" xfId="0" applyFont="1" applyFill="1" applyBorder="1"/>
    <xf numFmtId="0" fontId="1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42" xfId="0" applyFont="1" applyFill="1" applyBorder="1" applyAlignment="1">
      <alignment horizontal="center" vertical="center" wrapText="1"/>
    </xf>
    <xf numFmtId="0" fontId="33" fillId="0" borderId="25" xfId="0" applyFont="1" applyFill="1" applyBorder="1" applyAlignment="1">
      <alignment horizontal="center" vertical="center" wrapText="1"/>
    </xf>
    <xf numFmtId="0" fontId="33" fillId="0" borderId="26" xfId="0" applyFont="1" applyFill="1" applyBorder="1" applyAlignment="1">
      <alignment horizontal="center" vertical="center" wrapText="1"/>
    </xf>
    <xf numFmtId="0" fontId="26" fillId="0" borderId="7" xfId="0" applyFont="1" applyFill="1" applyBorder="1"/>
    <xf numFmtId="0" fontId="26" fillId="0" borderId="8" xfId="0" applyFont="1" applyFill="1" applyBorder="1"/>
    <xf numFmtId="0" fontId="33" fillId="0" borderId="8" xfId="0" applyFont="1" applyFill="1" applyBorder="1" applyAlignment="1">
      <alignment vertical="center" wrapText="1"/>
    </xf>
    <xf numFmtId="0" fontId="33" fillId="0" borderId="24" xfId="0" applyFont="1" applyFill="1" applyBorder="1" applyAlignment="1">
      <alignment vertical="center" wrapText="1"/>
    </xf>
    <xf numFmtId="4" fontId="0" fillId="0" borderId="0" xfId="0" applyNumberFormat="1" applyFill="1"/>
    <xf numFmtId="0" fontId="16" fillId="16" borderId="2" xfId="0" applyFont="1" applyFill="1" applyBorder="1" applyAlignment="1">
      <alignment horizontal="right" vertical="center"/>
    </xf>
    <xf numFmtId="0" fontId="16" fillId="9" borderId="1" xfId="0" applyFont="1" applyFill="1" applyBorder="1" applyAlignment="1">
      <alignment vertical="center"/>
    </xf>
    <xf numFmtId="0" fontId="16" fillId="11" borderId="1" xfId="0" applyFont="1" applyFill="1" applyBorder="1" applyAlignment="1">
      <alignment vertical="center"/>
    </xf>
    <xf numFmtId="0" fontId="16" fillId="12" borderId="1" xfId="0" applyFont="1" applyFill="1" applyBorder="1" applyAlignment="1">
      <alignment vertical="center"/>
    </xf>
    <xf numFmtId="0" fontId="16" fillId="13" borderId="1" xfId="0" applyFont="1" applyFill="1" applyBorder="1" applyAlignment="1">
      <alignment vertical="center"/>
    </xf>
    <xf numFmtId="4" fontId="10" fillId="17" borderId="12" xfId="0" applyNumberFormat="1" applyFont="1" applyFill="1" applyBorder="1" applyAlignment="1">
      <alignment horizontal="center" vertical="center"/>
    </xf>
    <xf numFmtId="4" fontId="10" fillId="5" borderId="12"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xf>
    <xf numFmtId="0" fontId="16" fillId="0" borderId="1" xfId="0" applyFont="1" applyFill="1" applyBorder="1" applyAlignment="1">
      <alignment vertical="center"/>
    </xf>
    <xf numFmtId="0" fontId="16" fillId="0" borderId="6" xfId="0" applyFont="1" applyFill="1" applyBorder="1" applyAlignment="1">
      <alignment vertical="center"/>
    </xf>
    <xf numFmtId="0" fontId="16" fillId="0" borderId="8" xfId="0" applyFont="1" applyFill="1" applyBorder="1" applyAlignment="1">
      <alignment vertical="center"/>
    </xf>
    <xf numFmtId="0" fontId="16" fillId="5" borderId="1" xfId="0" applyFont="1" applyFill="1" applyBorder="1" applyAlignment="1">
      <alignment vertical="center"/>
    </xf>
    <xf numFmtId="0" fontId="16" fillId="5" borderId="8" xfId="0" applyFont="1" applyFill="1" applyBorder="1" applyAlignment="1">
      <alignment horizontal="left" vertical="center"/>
    </xf>
    <xf numFmtId="0" fontId="16" fillId="12" borderId="8" xfId="0" applyFont="1" applyFill="1" applyBorder="1" applyAlignment="1">
      <alignment vertical="center"/>
    </xf>
    <xf numFmtId="0" fontId="16" fillId="12" borderId="6" xfId="0" applyFont="1" applyFill="1" applyBorder="1" applyAlignment="1">
      <alignment vertical="center"/>
    </xf>
    <xf numFmtId="0" fontId="16" fillId="13" borderId="8" xfId="0" applyFont="1" applyFill="1" applyBorder="1" applyAlignment="1">
      <alignment vertical="center"/>
    </xf>
    <xf numFmtId="0" fontId="16" fillId="13" borderId="6" xfId="0" applyFont="1" applyFill="1" applyBorder="1" applyAlignment="1">
      <alignment vertical="center"/>
    </xf>
    <xf numFmtId="0" fontId="0" fillId="0" borderId="0" xfId="0" applyAlignment="1">
      <alignment horizontal="right"/>
    </xf>
    <xf numFmtId="0" fontId="34" fillId="2" borderId="12" xfId="0" applyFont="1" applyFill="1" applyBorder="1" applyAlignment="1" applyProtection="1">
      <alignment horizontal="right" vertical="center"/>
    </xf>
    <xf numFmtId="0" fontId="0" fillId="0" borderId="0" xfId="0" applyFont="1" applyAlignment="1">
      <alignment horizontal="right"/>
    </xf>
    <xf numFmtId="4" fontId="22" fillId="0" borderId="0" xfId="0" applyNumberFormat="1" applyFont="1" applyFill="1" applyBorder="1" applyAlignment="1">
      <alignment horizontal="center" vertical="center"/>
    </xf>
    <xf numFmtId="4" fontId="22" fillId="0" borderId="0" xfId="0" applyNumberFormat="1" applyFont="1"/>
    <xf numFmtId="10" fontId="0" fillId="0" borderId="0" xfId="14" applyNumberFormat="1" applyFont="1"/>
    <xf numFmtId="0" fontId="10" fillId="0" borderId="0" xfId="0" applyFont="1"/>
    <xf numFmtId="0" fontId="15" fillId="17" borderId="1" xfId="0" applyFont="1" applyFill="1" applyBorder="1" applyAlignment="1">
      <alignment horizontal="right" vertical="center"/>
    </xf>
    <xf numFmtId="0" fontId="15" fillId="17" borderId="1" xfId="0" applyFont="1" applyFill="1" applyBorder="1" applyAlignment="1">
      <alignment vertical="center"/>
    </xf>
    <xf numFmtId="4" fontId="10" fillId="5" borderId="12" xfId="0" applyNumberFormat="1" applyFont="1" applyFill="1" applyBorder="1" applyAlignment="1">
      <alignment horizontal="center" vertical="center"/>
    </xf>
    <xf numFmtId="4" fontId="16" fillId="17" borderId="12" xfId="0" applyNumberFormat="1" applyFont="1" applyFill="1" applyBorder="1" applyAlignment="1">
      <alignment horizontal="center" vertical="center"/>
    </xf>
    <xf numFmtId="4" fontId="31" fillId="17" borderId="12" xfId="0" applyNumberFormat="1" applyFont="1" applyFill="1" applyBorder="1" applyAlignment="1">
      <alignment horizontal="center" vertical="center"/>
    </xf>
    <xf numFmtId="0" fontId="35" fillId="2" borderId="8" xfId="0" applyFont="1" applyFill="1" applyBorder="1" applyAlignment="1" applyProtection="1">
      <alignment horizontal="center" vertical="center" wrapText="1"/>
    </xf>
    <xf numFmtId="0" fontId="13" fillId="2" borderId="41" xfId="0" applyFont="1" applyFill="1" applyBorder="1" applyAlignment="1" applyProtection="1">
      <alignment horizontal="center" vertical="center" wrapText="1"/>
    </xf>
    <xf numFmtId="0" fontId="14" fillId="2" borderId="3" xfId="0" applyFont="1" applyFill="1" applyBorder="1" applyAlignment="1">
      <alignment horizontal="center"/>
    </xf>
    <xf numFmtId="0" fontId="37" fillId="5" borderId="1" xfId="0" applyFont="1" applyFill="1" applyBorder="1" applyAlignment="1">
      <alignment vertical="center"/>
    </xf>
    <xf numFmtId="0" fontId="37" fillId="5" borderId="4" xfId="0" applyFont="1" applyFill="1" applyBorder="1" applyAlignment="1">
      <alignment vertical="center"/>
    </xf>
    <xf numFmtId="0" fontId="38" fillId="0" borderId="0" xfId="0" applyFont="1"/>
    <xf numFmtId="0" fontId="10" fillId="23" borderId="1" xfId="0" applyFont="1" applyFill="1" applyBorder="1"/>
    <xf numFmtId="0" fontId="29" fillId="23" borderId="35" xfId="0" applyFont="1" applyFill="1" applyBorder="1" applyAlignment="1" applyProtection="1">
      <alignment vertical="center" wrapText="1"/>
    </xf>
    <xf numFmtId="4" fontId="0" fillId="0" borderId="1" xfId="0" applyNumberFormat="1" applyFill="1" applyBorder="1"/>
    <xf numFmtId="4" fontId="0" fillId="6" borderId="1" xfId="0" applyNumberFormat="1" applyFill="1" applyBorder="1"/>
    <xf numFmtId="0" fontId="10" fillId="2" borderId="4" xfId="0" applyFont="1" applyFill="1" applyBorder="1" applyAlignment="1">
      <alignment vertical="center"/>
    </xf>
    <xf numFmtId="4" fontId="7" fillId="0" borderId="0" xfId="0" applyNumberFormat="1" applyFont="1"/>
    <xf numFmtId="0" fontId="0" fillId="0" borderId="3" xfId="0" applyBorder="1"/>
    <xf numFmtId="10" fontId="0" fillId="0" borderId="0" xfId="0" applyNumberFormat="1"/>
    <xf numFmtId="0" fontId="29" fillId="0" borderId="7" xfId="0" applyFont="1" applyFill="1" applyBorder="1" applyAlignment="1" applyProtection="1">
      <alignment horizontal="center"/>
    </xf>
    <xf numFmtId="0" fontId="29" fillId="0" borderId="8" xfId="0" applyFont="1" applyFill="1" applyBorder="1" applyAlignment="1" applyProtection="1">
      <alignment horizontal="center"/>
    </xf>
    <xf numFmtId="0" fontId="39" fillId="0" borderId="8" xfId="0" applyFont="1" applyFill="1" applyBorder="1" applyAlignment="1">
      <alignment horizontal="center" wrapText="1"/>
    </xf>
    <xf numFmtId="0" fontId="0" fillId="2" borderId="0" xfId="0" applyFill="1"/>
    <xf numFmtId="10" fontId="7" fillId="0" borderId="0" xfId="14" applyNumberFormat="1" applyFont="1"/>
    <xf numFmtId="10" fontId="7" fillId="0" borderId="0" xfId="0" applyNumberFormat="1" applyFont="1"/>
    <xf numFmtId="0" fontId="41" fillId="2" borderId="1" xfId="0" applyFont="1" applyFill="1" applyBorder="1" applyAlignment="1" applyProtection="1">
      <alignment horizontal="center"/>
    </xf>
    <xf numFmtId="0" fontId="42" fillId="2" borderId="1" xfId="0" applyFont="1" applyFill="1" applyBorder="1" applyAlignment="1">
      <alignment horizontal="center" wrapText="1"/>
    </xf>
    <xf numFmtId="10" fontId="41" fillId="2" borderId="1" xfId="0" applyNumberFormat="1" applyFont="1" applyFill="1" applyBorder="1"/>
    <xf numFmtId="0" fontId="43" fillId="2" borderId="1" xfId="0" applyFont="1" applyFill="1" applyBorder="1" applyProtection="1">
      <protection locked="0"/>
    </xf>
    <xf numFmtId="0" fontId="43" fillId="2" borderId="1" xfId="0" applyFont="1" applyFill="1" applyBorder="1"/>
    <xf numFmtId="4" fontId="45" fillId="0" borderId="25" xfId="0" applyNumberFormat="1" applyFont="1" applyFill="1" applyBorder="1" applyProtection="1">
      <protection locked="0"/>
    </xf>
    <xf numFmtId="4" fontId="45" fillId="24" borderId="49" xfId="0" applyNumberFormat="1" applyFont="1" applyFill="1" applyBorder="1" applyProtection="1">
      <protection locked="0"/>
    </xf>
    <xf numFmtId="3" fontId="45" fillId="0" borderId="0" xfId="0" applyNumberFormat="1" applyFont="1"/>
    <xf numFmtId="3" fontId="47" fillId="0" borderId="25" xfId="0" applyNumberFormat="1" applyFont="1" applyFill="1" applyBorder="1" applyProtection="1">
      <protection locked="0"/>
    </xf>
    <xf numFmtId="3" fontId="45" fillId="0" borderId="25" xfId="0" applyNumberFormat="1" applyFont="1" applyFill="1" applyBorder="1" applyProtection="1">
      <protection locked="0"/>
    </xf>
    <xf numFmtId="3" fontId="48" fillId="0" borderId="0" xfId="0" applyNumberFormat="1" applyFont="1" applyAlignment="1">
      <alignment vertical="center"/>
    </xf>
    <xf numFmtId="0" fontId="40" fillId="0" borderId="0" xfId="0" applyFont="1"/>
    <xf numFmtId="0" fontId="41" fillId="0" borderId="0" xfId="0" applyFont="1"/>
    <xf numFmtId="0" fontId="50" fillId="0" borderId="0" xfId="0" applyFont="1"/>
    <xf numFmtId="0" fontId="50" fillId="25" borderId="49" xfId="0" applyFont="1" applyFill="1" applyBorder="1" applyAlignment="1">
      <alignment horizontal="center" vertical="center" wrapText="1"/>
    </xf>
    <xf numFmtId="0" fontId="52" fillId="0" borderId="51" xfId="0" applyFont="1" applyBorder="1" applyAlignment="1">
      <alignment vertical="center" wrapText="1"/>
    </xf>
    <xf numFmtId="4" fontId="52" fillId="0" borderId="49" xfId="0" applyNumberFormat="1" applyFont="1" applyBorder="1" applyAlignment="1">
      <alignment horizontal="center" vertical="center" wrapText="1"/>
    </xf>
    <xf numFmtId="0" fontId="50" fillId="25" borderId="22" xfId="0" applyFont="1" applyFill="1" applyBorder="1" applyAlignment="1">
      <alignment horizontal="center" vertical="center" wrapText="1"/>
    </xf>
    <xf numFmtId="0" fontId="52" fillId="0" borderId="0" xfId="0" applyFont="1" applyBorder="1" applyAlignment="1">
      <alignment vertical="center" wrapText="1"/>
    </xf>
    <xf numFmtId="0" fontId="50" fillId="26" borderId="1" xfId="0" applyFont="1" applyFill="1" applyBorder="1" applyAlignment="1">
      <alignment horizontal="center" vertical="center"/>
    </xf>
    <xf numFmtId="0" fontId="52" fillId="0" borderId="1" xfId="0" applyFont="1" applyBorder="1" applyAlignment="1">
      <alignment vertical="center" wrapText="1"/>
    </xf>
    <xf numFmtId="0" fontId="52" fillId="0" borderId="1" xfId="0" applyFont="1" applyBorder="1"/>
    <xf numFmtId="0" fontId="50" fillId="0" borderId="1" xfId="0" applyFont="1" applyBorder="1" applyAlignment="1">
      <alignment vertical="center" wrapText="1"/>
    </xf>
    <xf numFmtId="0" fontId="50" fillId="26" borderId="25" xfId="0" applyFont="1" applyFill="1" applyBorder="1" applyAlignment="1">
      <alignment horizontal="center" vertical="center"/>
    </xf>
    <xf numFmtId="0" fontId="52" fillId="0" borderId="9" xfId="0" applyFont="1" applyBorder="1" applyAlignment="1">
      <alignment vertical="center" wrapText="1"/>
    </xf>
    <xf numFmtId="0" fontId="50" fillId="0" borderId="5" xfId="0" applyFont="1" applyBorder="1" applyAlignment="1">
      <alignment vertical="center" wrapText="1"/>
    </xf>
    <xf numFmtId="4" fontId="52" fillId="0" borderId="1" xfId="0" applyNumberFormat="1" applyFont="1" applyBorder="1"/>
    <xf numFmtId="0" fontId="52" fillId="0" borderId="9" xfId="0" applyFont="1" applyBorder="1"/>
    <xf numFmtId="0" fontId="50" fillId="25" borderId="1" xfId="0" applyFont="1" applyFill="1" applyBorder="1" applyAlignment="1">
      <alignment horizontal="center" vertical="center" wrapText="1"/>
    </xf>
    <xf numFmtId="10" fontId="52" fillId="0" borderId="1" xfId="0" applyNumberFormat="1" applyFont="1" applyBorder="1" applyAlignment="1">
      <alignment horizontal="center" vertical="center" wrapText="1"/>
    </xf>
    <xf numFmtId="4" fontId="52" fillId="0" borderId="1" xfId="0" applyNumberFormat="1" applyFont="1" applyBorder="1" applyAlignment="1">
      <alignment horizontal="center" vertical="center" wrapText="1"/>
    </xf>
    <xf numFmtId="0" fontId="7" fillId="0" borderId="0" xfId="0" applyFont="1" applyAlignment="1">
      <alignment horizontal="center"/>
    </xf>
    <xf numFmtId="0" fontId="55" fillId="0" borderId="0" xfId="0" applyFont="1" applyFill="1" applyProtection="1">
      <protection locked="0"/>
    </xf>
    <xf numFmtId="4" fontId="50" fillId="0" borderId="6" xfId="0" applyNumberFormat="1" applyFont="1" applyBorder="1"/>
    <xf numFmtId="0" fontId="10" fillId="0" borderId="0" xfId="0" applyFont="1" applyFill="1" applyBorder="1"/>
    <xf numFmtId="0" fontId="52" fillId="0" borderId="0" xfId="0" applyFont="1" applyFill="1" applyBorder="1" applyAlignment="1">
      <alignment vertical="center" wrapText="1"/>
    </xf>
    <xf numFmtId="3" fontId="52" fillId="0" borderId="0" xfId="0" applyNumberFormat="1" applyFont="1" applyFill="1" applyBorder="1" applyAlignment="1">
      <alignment horizontal="center" vertical="center" wrapText="1"/>
    </xf>
    <xf numFmtId="10" fontId="52" fillId="0" borderId="0" xfId="0" applyNumberFormat="1" applyFont="1" applyFill="1" applyBorder="1" applyAlignment="1">
      <alignment horizontal="center" vertical="center" wrapText="1"/>
    </xf>
    <xf numFmtId="0" fontId="52" fillId="0" borderId="0" xfId="0" applyFont="1" applyFill="1" applyBorder="1"/>
    <xf numFmtId="0" fontId="52"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10" fontId="53" fillId="0" borderId="0" xfId="0" applyNumberFormat="1" applyFont="1" applyFill="1" applyBorder="1" applyAlignment="1">
      <alignment horizontal="center" vertical="center" wrapText="1"/>
    </xf>
    <xf numFmtId="3" fontId="54" fillId="0" borderId="0" xfId="0" applyNumberFormat="1" applyFont="1" applyFill="1" applyBorder="1" applyAlignment="1">
      <alignment horizontal="center" vertical="center" wrapText="1"/>
    </xf>
    <xf numFmtId="10" fontId="54" fillId="0" borderId="0" xfId="0" applyNumberFormat="1" applyFont="1" applyFill="1" applyBorder="1" applyAlignment="1">
      <alignment horizontal="center" vertical="center" wrapText="1"/>
    </xf>
    <xf numFmtId="4" fontId="50" fillId="0" borderId="0" xfId="0" applyNumberFormat="1" applyFont="1" applyFill="1" applyBorder="1" applyAlignment="1">
      <alignment horizontal="center" vertical="center" wrapText="1"/>
    </xf>
    <xf numFmtId="9" fontId="50" fillId="0" borderId="0" xfId="0" applyNumberFormat="1" applyFont="1" applyFill="1" applyBorder="1" applyAlignment="1">
      <alignment horizontal="center" vertical="center" wrapText="1"/>
    </xf>
    <xf numFmtId="0" fontId="50" fillId="0" borderId="0" xfId="0" applyFont="1" applyFill="1" applyBorder="1" applyAlignment="1">
      <alignment vertical="center" wrapText="1"/>
    </xf>
    <xf numFmtId="4" fontId="52" fillId="0" borderId="1" xfId="0" applyNumberFormat="1" applyFont="1" applyFill="1" applyBorder="1" applyAlignment="1">
      <alignment horizontal="center"/>
    </xf>
    <xf numFmtId="4" fontId="50" fillId="0" borderId="1" xfId="0" applyNumberFormat="1" applyFont="1" applyBorder="1" applyAlignment="1">
      <alignment horizontal="center"/>
    </xf>
    <xf numFmtId="9" fontId="50" fillId="0" borderId="1" xfId="14" applyFont="1" applyBorder="1" applyAlignment="1">
      <alignment horizontal="center"/>
    </xf>
    <xf numFmtId="4" fontId="50" fillId="0" borderId="6" xfId="0" applyNumberFormat="1" applyFont="1" applyBorder="1" applyAlignment="1">
      <alignment horizontal="center"/>
    </xf>
    <xf numFmtId="0" fontId="50" fillId="25" borderId="25" xfId="0" applyFont="1" applyFill="1" applyBorder="1" applyAlignment="1">
      <alignment horizontal="center" vertical="center" wrapText="1"/>
    </xf>
    <xf numFmtId="0" fontId="53" fillId="0" borderId="5" xfId="0" applyFont="1" applyBorder="1"/>
    <xf numFmtId="4" fontId="52" fillId="0" borderId="6" xfId="0" applyNumberFormat="1" applyFont="1" applyFill="1" applyBorder="1" applyAlignment="1">
      <alignment horizontal="center" vertical="center" wrapText="1"/>
    </xf>
    <xf numFmtId="4" fontId="52" fillId="0" borderId="26" xfId="0" applyNumberFormat="1" applyFont="1" applyFill="1" applyBorder="1" applyAlignment="1">
      <alignment horizontal="center" vertical="center" wrapText="1"/>
    </xf>
    <xf numFmtId="0" fontId="53" fillId="0" borderId="0" xfId="0" applyFont="1" applyAlignment="1">
      <alignment horizontal="right" vertical="center"/>
    </xf>
    <xf numFmtId="0" fontId="56" fillId="0" borderId="0" xfId="0" applyFont="1" applyFill="1" applyBorder="1"/>
    <xf numFmtId="4" fontId="57" fillId="0" borderId="0" xfId="0" applyNumberFormat="1" applyFont="1" applyFill="1" applyBorder="1" applyAlignment="1">
      <alignment horizontal="center" vertical="center" wrapText="1"/>
    </xf>
    <xf numFmtId="4" fontId="56" fillId="0" borderId="0" xfId="0" applyNumberFormat="1" applyFont="1" applyFill="1" applyBorder="1" applyAlignment="1">
      <alignment horizontal="center" vertical="center" wrapText="1"/>
    </xf>
    <xf numFmtId="0" fontId="50" fillId="25" borderId="1" xfId="0" applyFont="1" applyFill="1" applyBorder="1" applyAlignment="1">
      <alignment horizontal="center" vertical="center" wrapText="1"/>
    </xf>
    <xf numFmtId="0" fontId="27" fillId="0" borderId="0" xfId="0" applyFont="1" applyFill="1"/>
    <xf numFmtId="167" fontId="0" fillId="0" borderId="0" xfId="14" applyNumberFormat="1" applyFont="1"/>
    <xf numFmtId="166" fontId="52" fillId="0" borderId="1" xfId="0" applyNumberFormat="1" applyFont="1" applyFill="1" applyBorder="1" applyAlignment="1">
      <alignment horizontal="center"/>
    </xf>
    <xf numFmtId="0" fontId="0" fillId="0" borderId="1" xfId="0" applyFont="1" applyBorder="1" applyAlignment="1">
      <alignment horizontal="right"/>
    </xf>
    <xf numFmtId="0" fontId="0" fillId="0" borderId="3" xfId="0" applyFont="1" applyBorder="1" applyAlignment="1">
      <alignment horizontal="right"/>
    </xf>
    <xf numFmtId="0" fontId="0" fillId="0" borderId="0" xfId="0" applyFont="1" applyBorder="1" applyAlignment="1">
      <alignment horizontal="right"/>
    </xf>
    <xf numFmtId="4" fontId="53" fillId="0" borderId="1" xfId="0" applyNumberFormat="1" applyFont="1" applyBorder="1" applyAlignment="1">
      <alignment horizontal="center" vertical="center" wrapText="1"/>
    </xf>
    <xf numFmtId="4" fontId="29" fillId="0" borderId="1" xfId="0" applyNumberFormat="1" applyFont="1" applyBorder="1" applyAlignment="1">
      <alignment horizontal="center"/>
    </xf>
    <xf numFmtId="9" fontId="29" fillId="0" borderId="1" xfId="0" applyNumberFormat="1" applyFont="1" applyBorder="1" applyAlignment="1">
      <alignment horizontal="center"/>
    </xf>
    <xf numFmtId="0" fontId="59" fillId="0" borderId="0" xfId="0" applyFont="1" applyFill="1" applyBorder="1" applyAlignment="1" applyProtection="1">
      <alignment horizontal="left"/>
      <protection locked="0"/>
    </xf>
    <xf numFmtId="0" fontId="60" fillId="0" borderId="0" xfId="0" applyFont="1" applyFill="1" applyBorder="1" applyAlignment="1" applyProtection="1">
      <alignment horizontal="left"/>
      <protection locked="0"/>
    </xf>
    <xf numFmtId="0" fontId="60" fillId="0" borderId="43" xfId="0" applyFont="1" applyFill="1" applyBorder="1" applyAlignment="1" applyProtection="1">
      <alignment horizontal="left"/>
      <protection locked="0"/>
    </xf>
    <xf numFmtId="0" fontId="61" fillId="0" borderId="0" xfId="2" applyFont="1"/>
    <xf numFmtId="2" fontId="62" fillId="2" borderId="7" xfId="2" applyNumberFormat="1" applyFont="1" applyFill="1" applyBorder="1" applyAlignment="1">
      <alignment horizontal="center" vertical="center" wrapText="1"/>
    </xf>
    <xf numFmtId="0" fontId="61" fillId="2" borderId="8" xfId="2" applyFont="1" applyFill="1" applyBorder="1"/>
    <xf numFmtId="2" fontId="62" fillId="2" borderId="8" xfId="2" applyNumberFormat="1" applyFont="1" applyFill="1" applyBorder="1" applyAlignment="1">
      <alignment horizontal="center" vertical="center" wrapText="1"/>
    </xf>
    <xf numFmtId="2" fontId="62" fillId="2" borderId="24" xfId="2" applyNumberFormat="1" applyFont="1" applyFill="1" applyBorder="1" applyAlignment="1">
      <alignment horizontal="center" vertical="center" wrapText="1"/>
    </xf>
    <xf numFmtId="0" fontId="63" fillId="0" borderId="9" xfId="2" applyFont="1" applyBorder="1"/>
    <xf numFmtId="0" fontId="63" fillId="0" borderId="1" xfId="2" applyFont="1" applyBorder="1"/>
    <xf numFmtId="2" fontId="61" fillId="0" borderId="1" xfId="2" applyNumberFormat="1" applyFont="1" applyBorder="1" applyAlignment="1">
      <alignment wrapText="1"/>
    </xf>
    <xf numFmtId="2" fontId="61" fillId="0" borderId="25" xfId="2" applyNumberFormat="1" applyFont="1" applyBorder="1" applyAlignment="1">
      <alignment wrapText="1"/>
    </xf>
    <xf numFmtId="0" fontId="62" fillId="2" borderId="1" xfId="2" applyFont="1" applyFill="1" applyBorder="1" applyAlignment="1">
      <alignment horizontal="center" vertical="center"/>
    </xf>
    <xf numFmtId="0" fontId="62" fillId="2" borderId="25" xfId="2" applyFont="1" applyFill="1" applyBorder="1" applyAlignment="1">
      <alignment horizontal="center" vertical="center"/>
    </xf>
    <xf numFmtId="0" fontId="61" fillId="0" borderId="9" xfId="2" applyFont="1" applyBorder="1"/>
    <xf numFmtId="0" fontId="61" fillId="0" borderId="0" xfId="2" applyFont="1" applyBorder="1"/>
    <xf numFmtId="0" fontId="61" fillId="0" borderId="1" xfId="2" applyFont="1" applyBorder="1"/>
    <xf numFmtId="0" fontId="62" fillId="0" borderId="25" xfId="2" applyFont="1" applyBorder="1"/>
    <xf numFmtId="0" fontId="61" fillId="0" borderId="1" xfId="2" applyFont="1" applyBorder="1" applyAlignment="1">
      <alignment horizontal="center" vertical="center"/>
    </xf>
    <xf numFmtId="0" fontId="61" fillId="0" borderId="25" xfId="2" applyFont="1" applyBorder="1"/>
    <xf numFmtId="0" fontId="61" fillId="0" borderId="9" xfId="2" applyFont="1" applyBorder="1" applyAlignment="1">
      <alignment horizontal="center" vertical="center"/>
    </xf>
    <xf numFmtId="0" fontId="61" fillId="0" borderId="25" xfId="2" applyFont="1" applyFill="1" applyBorder="1"/>
    <xf numFmtId="9" fontId="62" fillId="0" borderId="0" xfId="9" applyFont="1" applyBorder="1"/>
    <xf numFmtId="168" fontId="62" fillId="0" borderId="1" xfId="2" applyNumberFormat="1" applyFont="1" applyBorder="1"/>
    <xf numFmtId="168" fontId="62" fillId="0" borderId="25" xfId="2" applyNumberFormat="1" applyFont="1" applyBorder="1"/>
    <xf numFmtId="0" fontId="61" fillId="0" borderId="5" xfId="2" applyFont="1" applyBorder="1" applyAlignment="1">
      <alignment horizontal="center" vertical="center"/>
    </xf>
    <xf numFmtId="0" fontId="61" fillId="0" borderId="6" xfId="2" applyFont="1" applyBorder="1" applyAlignment="1">
      <alignment horizontal="center" vertical="center"/>
    </xf>
    <xf numFmtId="0" fontId="61" fillId="0" borderId="6" xfId="2" applyFont="1" applyBorder="1"/>
    <xf numFmtId="0" fontId="61" fillId="0" borderId="26" xfId="2" applyFont="1" applyBorder="1"/>
    <xf numFmtId="0" fontId="63" fillId="0" borderId="9" xfId="2" applyFont="1" applyBorder="1" applyAlignment="1">
      <alignment horizontal="left" vertical="top"/>
    </xf>
    <xf numFmtId="0" fontId="63" fillId="0" borderId="1" xfId="2" applyFont="1" applyBorder="1" applyAlignment="1">
      <alignment horizontal="left" vertical="top"/>
    </xf>
    <xf numFmtId="0" fontId="63" fillId="0" borderId="25" xfId="2" applyFont="1" applyBorder="1" applyAlignment="1">
      <alignment horizontal="left" vertical="top"/>
    </xf>
    <xf numFmtId="3" fontId="61" fillId="0" borderId="1" xfId="2" applyNumberFormat="1" applyFont="1" applyBorder="1" applyAlignment="1"/>
    <xf numFmtId="3" fontId="62" fillId="0" borderId="25" xfId="2" applyNumberFormat="1" applyFont="1" applyBorder="1" applyAlignment="1"/>
    <xf numFmtId="0" fontId="63" fillId="0" borderId="7" xfId="2" applyFont="1" applyBorder="1"/>
    <xf numFmtId="0" fontId="63" fillId="0" borderId="8" xfId="2" applyFont="1" applyBorder="1"/>
    <xf numFmtId="0" fontId="63" fillId="0" borderId="24" xfId="2" applyFont="1" applyBorder="1"/>
    <xf numFmtId="0" fontId="63" fillId="0" borderId="9" xfId="2" applyFont="1" applyBorder="1" applyAlignment="1">
      <alignment horizontal="left" vertical="top" wrapText="1"/>
    </xf>
    <xf numFmtId="2" fontId="62" fillId="2" borderId="55" xfId="2" applyNumberFormat="1" applyFont="1" applyFill="1" applyBorder="1" applyAlignment="1">
      <alignment horizontal="center" vertical="center" wrapText="1"/>
    </xf>
    <xf numFmtId="9" fontId="64" fillId="0" borderId="1" xfId="9" applyFont="1" applyBorder="1" applyAlignment="1"/>
    <xf numFmtId="9" fontId="64" fillId="0" borderId="25" xfId="9" applyFont="1" applyBorder="1" applyAlignment="1"/>
    <xf numFmtId="9" fontId="64" fillId="0" borderId="1" xfId="9" applyFont="1" applyBorder="1" applyAlignment="1">
      <alignment horizontal="center" vertical="center"/>
    </xf>
    <xf numFmtId="9" fontId="64" fillId="0" borderId="25" xfId="9" applyFont="1" applyBorder="1" applyAlignment="1">
      <alignment horizontal="center" vertical="center"/>
    </xf>
    <xf numFmtId="9" fontId="61" fillId="0" borderId="1" xfId="2" applyNumberFormat="1" applyFont="1" applyBorder="1" applyAlignment="1"/>
    <xf numFmtId="167" fontId="61" fillId="0" borderId="1" xfId="2" applyNumberFormat="1" applyFont="1" applyBorder="1" applyAlignment="1"/>
    <xf numFmtId="3" fontId="61" fillId="0" borderId="0" xfId="2" applyNumberFormat="1" applyFont="1"/>
    <xf numFmtId="0" fontId="61" fillId="0" borderId="54" xfId="2" applyFont="1" applyBorder="1"/>
    <xf numFmtId="9" fontId="64" fillId="0" borderId="3" xfId="9" applyFont="1" applyBorder="1" applyAlignment="1">
      <alignment horizontal="center" vertical="center"/>
    </xf>
    <xf numFmtId="0" fontId="61" fillId="0" borderId="8" xfId="2" applyFont="1" applyBorder="1"/>
    <xf numFmtId="0" fontId="61" fillId="0" borderId="24" xfId="2" applyFont="1" applyBorder="1"/>
    <xf numFmtId="0" fontId="61" fillId="0" borderId="25" xfId="2" applyFont="1" applyBorder="1" applyAlignment="1">
      <alignment horizontal="center"/>
    </xf>
    <xf numFmtId="0" fontId="61" fillId="0" borderId="5" xfId="2" applyFont="1" applyBorder="1"/>
    <xf numFmtId="0" fontId="63" fillId="0" borderId="57" xfId="2" applyFont="1" applyBorder="1" applyAlignment="1">
      <alignment vertical="top"/>
    </xf>
    <xf numFmtId="0" fontId="63" fillId="0" borderId="58" xfId="2" applyFont="1" applyBorder="1" applyAlignment="1">
      <alignment vertical="top"/>
    </xf>
    <xf numFmtId="3" fontId="63" fillId="0" borderId="56" xfId="2" applyNumberFormat="1" applyFont="1" applyBorder="1" applyAlignment="1">
      <alignment vertical="top"/>
    </xf>
    <xf numFmtId="0" fontId="61" fillId="0" borderId="7" xfId="2" applyFont="1" applyFill="1" applyBorder="1"/>
    <xf numFmtId="0" fontId="61" fillId="0" borderId="8" xfId="2" applyFont="1" applyFill="1" applyBorder="1"/>
    <xf numFmtId="3" fontId="61" fillId="0" borderId="8" xfId="2" applyNumberFormat="1" applyFont="1" applyFill="1" applyBorder="1" applyAlignment="1"/>
    <xf numFmtId="3" fontId="61" fillId="0" borderId="24" xfId="2" applyNumberFormat="1" applyFont="1" applyFill="1" applyBorder="1" applyAlignment="1"/>
    <xf numFmtId="0" fontId="61" fillId="0" borderId="9" xfId="2" applyFont="1" applyFill="1" applyBorder="1"/>
    <xf numFmtId="0" fontId="61" fillId="0" borderId="1" xfId="2" applyFont="1" applyFill="1" applyBorder="1"/>
    <xf numFmtId="3" fontId="61" fillId="0" borderId="1" xfId="2" applyNumberFormat="1" applyFont="1" applyFill="1" applyBorder="1" applyAlignment="1"/>
    <xf numFmtId="3" fontId="61" fillId="0" borderId="25" xfId="2" applyNumberFormat="1" applyFont="1" applyFill="1" applyBorder="1" applyAlignment="1"/>
    <xf numFmtId="0" fontId="61" fillId="0" borderId="5" xfId="2" applyFont="1" applyFill="1" applyBorder="1"/>
    <xf numFmtId="0" fontId="61" fillId="0" borderId="6" xfId="2" applyFont="1" applyFill="1" applyBorder="1"/>
    <xf numFmtId="3" fontId="61" fillId="0" borderId="6" xfId="2" applyNumberFormat="1" applyFont="1" applyFill="1" applyBorder="1" applyAlignment="1"/>
    <xf numFmtId="3" fontId="61" fillId="0" borderId="26" xfId="2" applyNumberFormat="1" applyFont="1" applyFill="1" applyBorder="1" applyAlignment="1"/>
    <xf numFmtId="1" fontId="61" fillId="0" borderId="0" xfId="2" applyNumberFormat="1" applyFont="1"/>
    <xf numFmtId="3" fontId="61" fillId="0" borderId="0" xfId="2" applyNumberFormat="1" applyFont="1" applyBorder="1"/>
    <xf numFmtId="0" fontId="61" fillId="17" borderId="7" xfId="2" applyFont="1" applyFill="1" applyBorder="1"/>
    <xf numFmtId="0" fontId="61" fillId="17" borderId="59" xfId="2" applyFont="1" applyFill="1" applyBorder="1"/>
    <xf numFmtId="3" fontId="61" fillId="17" borderId="8" xfId="2" applyNumberFormat="1" applyFont="1" applyFill="1" applyBorder="1" applyAlignment="1"/>
    <xf numFmtId="3" fontId="62" fillId="17" borderId="24" xfId="2" applyNumberFormat="1" applyFont="1" applyFill="1" applyBorder="1" applyAlignment="1"/>
    <xf numFmtId="0" fontId="61" fillId="17" borderId="9" xfId="2" applyFont="1" applyFill="1" applyBorder="1"/>
    <xf numFmtId="0" fontId="61" fillId="17" borderId="33" xfId="2" applyFont="1" applyFill="1" applyBorder="1"/>
    <xf numFmtId="3" fontId="61" fillId="17" borderId="1" xfId="2" applyNumberFormat="1" applyFont="1" applyFill="1" applyBorder="1" applyAlignment="1"/>
    <xf numFmtId="3" fontId="62" fillId="17" borderId="25" xfId="2" applyNumberFormat="1" applyFont="1" applyFill="1" applyBorder="1" applyAlignment="1"/>
    <xf numFmtId="0" fontId="61" fillId="17" borderId="5" xfId="2" applyFont="1" applyFill="1" applyBorder="1"/>
    <xf numFmtId="0" fontId="61" fillId="17" borderId="60" xfId="2" applyFont="1" applyFill="1" applyBorder="1"/>
    <xf numFmtId="3" fontId="61" fillId="17" borderId="6" xfId="2" applyNumberFormat="1" applyFont="1" applyFill="1" applyBorder="1" applyAlignment="1"/>
    <xf numFmtId="3" fontId="62" fillId="17" borderId="26" xfId="2" applyNumberFormat="1" applyFont="1" applyFill="1" applyBorder="1" applyAlignment="1"/>
    <xf numFmtId="0" fontId="63" fillId="0" borderId="0" xfId="2" applyFont="1" applyFill="1" applyBorder="1"/>
    <xf numFmtId="0" fontId="61" fillId="0" borderId="59" xfId="2" applyFont="1" applyFill="1" applyBorder="1"/>
    <xf numFmtId="0" fontId="61" fillId="0" borderId="33" xfId="2" applyFont="1" applyFill="1" applyBorder="1"/>
    <xf numFmtId="0" fontId="61" fillId="0" borderId="60" xfId="2" applyFont="1" applyBorder="1"/>
    <xf numFmtId="0" fontId="61" fillId="0" borderId="0" xfId="2" applyFont="1" applyFill="1" applyBorder="1"/>
    <xf numFmtId="3" fontId="61" fillId="0" borderId="0" xfId="2" applyNumberFormat="1" applyFont="1" applyFill="1" applyBorder="1" applyAlignment="1"/>
    <xf numFmtId="3" fontId="61" fillId="0" borderId="0" xfId="2" applyNumberFormat="1" applyFont="1" applyFill="1" applyBorder="1"/>
    <xf numFmtId="0" fontId="62" fillId="0" borderId="0" xfId="2" applyFont="1"/>
    <xf numFmtId="167" fontId="61" fillId="0" borderId="0" xfId="14" applyNumberFormat="1" applyFont="1"/>
    <xf numFmtId="9" fontId="61" fillId="0" borderId="0" xfId="14" applyFont="1"/>
    <xf numFmtId="0" fontId="61" fillId="0" borderId="0" xfId="15" applyFont="1" applyBorder="1"/>
    <xf numFmtId="0" fontId="61" fillId="0" borderId="1" xfId="15" applyFont="1" applyBorder="1"/>
    <xf numFmtId="0" fontId="62" fillId="0" borderId="25" xfId="15" applyFont="1" applyBorder="1"/>
    <xf numFmtId="0" fontId="64" fillId="0" borderId="0" xfId="0" applyFont="1" applyFill="1" applyBorder="1"/>
    <xf numFmtId="0" fontId="61" fillId="0" borderId="9" xfId="15" applyNumberFormat="1" applyFont="1" applyBorder="1"/>
    <xf numFmtId="0" fontId="61" fillId="0" borderId="9" xfId="15" applyNumberFormat="1" applyFont="1" applyBorder="1" applyAlignment="1">
      <alignment wrapText="1"/>
    </xf>
    <xf numFmtId="4" fontId="61" fillId="0" borderId="0" xfId="2" applyNumberFormat="1" applyFont="1" applyBorder="1"/>
    <xf numFmtId="3" fontId="61" fillId="0" borderId="0" xfId="14" applyNumberFormat="1" applyFont="1" applyBorder="1"/>
    <xf numFmtId="3" fontId="61" fillId="0" borderId="0" xfId="14" applyNumberFormat="1" applyFont="1" applyBorder="1" applyAlignment="1">
      <alignment horizontal="center"/>
    </xf>
    <xf numFmtId="9" fontId="61" fillId="0" borderId="0" xfId="14" applyFont="1" applyBorder="1"/>
    <xf numFmtId="3" fontId="61" fillId="0" borderId="0" xfId="2" applyNumberFormat="1" applyFont="1" applyBorder="1" applyAlignment="1">
      <alignment horizontal="center"/>
    </xf>
    <xf numFmtId="2" fontId="62" fillId="0" borderId="0" xfId="2" applyNumberFormat="1" applyFont="1" applyFill="1" applyBorder="1" applyAlignment="1">
      <alignment horizontal="center" vertical="center" wrapText="1"/>
    </xf>
    <xf numFmtId="3" fontId="62" fillId="0" borderId="17" xfId="2" applyNumberFormat="1" applyFont="1" applyFill="1" applyBorder="1" applyAlignment="1"/>
    <xf numFmtId="0" fontId="62" fillId="0" borderId="11" xfId="2" applyFont="1" applyFill="1" applyBorder="1"/>
    <xf numFmtId="0" fontId="61" fillId="17" borderId="1" xfId="2" applyFont="1" applyFill="1" applyBorder="1"/>
    <xf numFmtId="0" fontId="61" fillId="17" borderId="8" xfId="2" applyFont="1" applyFill="1" applyBorder="1"/>
    <xf numFmtId="0" fontId="61" fillId="17" borderId="6" xfId="2" applyFont="1" applyFill="1" applyBorder="1"/>
    <xf numFmtId="0" fontId="62" fillId="27" borderId="11" xfId="2" applyFont="1" applyFill="1" applyBorder="1"/>
    <xf numFmtId="0" fontId="61" fillId="27" borderId="0" xfId="2" applyFont="1" applyFill="1" applyBorder="1"/>
    <xf numFmtId="0" fontId="61" fillId="27" borderId="7" xfId="2" applyFont="1" applyFill="1" applyBorder="1"/>
    <xf numFmtId="0" fontId="61" fillId="27" borderId="8" xfId="2" applyFont="1" applyFill="1" applyBorder="1"/>
    <xf numFmtId="0" fontId="61" fillId="27" borderId="9" xfId="2" applyFont="1" applyFill="1" applyBorder="1"/>
    <xf numFmtId="0" fontId="61" fillId="27" borderId="1" xfId="2" applyFont="1" applyFill="1" applyBorder="1"/>
    <xf numFmtId="0" fontId="61" fillId="27" borderId="5" xfId="2" applyFont="1" applyFill="1" applyBorder="1"/>
    <xf numFmtId="0" fontId="61" fillId="27" borderId="6" xfId="2" applyFont="1" applyFill="1" applyBorder="1"/>
    <xf numFmtId="3" fontId="64" fillId="0" borderId="0" xfId="0" applyNumberFormat="1" applyFont="1" applyFill="1" applyBorder="1"/>
    <xf numFmtId="4" fontId="61" fillId="0" borderId="0" xfId="2" applyNumberFormat="1" applyFont="1" applyFill="1" applyBorder="1"/>
    <xf numFmtId="0" fontId="63" fillId="0" borderId="9" xfId="2" applyFont="1" applyFill="1" applyBorder="1" applyAlignment="1">
      <alignment horizontal="left" vertical="top"/>
    </xf>
    <xf numFmtId="0" fontId="63" fillId="0" borderId="1" xfId="2" applyFont="1" applyFill="1" applyBorder="1" applyAlignment="1">
      <alignment horizontal="left" vertical="top"/>
    </xf>
    <xf numFmtId="0" fontId="63" fillId="0" borderId="25" xfId="2" applyFont="1" applyFill="1" applyBorder="1" applyAlignment="1">
      <alignment horizontal="left" vertical="top"/>
    </xf>
    <xf numFmtId="0" fontId="61" fillId="0" borderId="56" xfId="2" applyFont="1" applyFill="1" applyBorder="1"/>
    <xf numFmtId="0" fontId="63" fillId="0" borderId="20" xfId="2" applyFont="1" applyBorder="1" applyAlignment="1">
      <alignment vertical="top"/>
    </xf>
    <xf numFmtId="0" fontId="63" fillId="0" borderId="21" xfId="2" applyFont="1" applyBorder="1" applyAlignment="1">
      <alignment vertical="top"/>
    </xf>
    <xf numFmtId="3" fontId="63" fillId="0" borderId="21" xfId="2" applyNumberFormat="1" applyFont="1" applyBorder="1" applyAlignment="1">
      <alignment vertical="top"/>
    </xf>
    <xf numFmtId="3" fontId="63" fillId="0" borderId="40" xfId="2" applyNumberFormat="1" applyFont="1" applyBorder="1" applyAlignment="1">
      <alignment vertical="top"/>
    </xf>
    <xf numFmtId="0" fontId="62" fillId="0" borderId="0" xfId="2" applyFont="1" applyFill="1" applyBorder="1" applyAlignment="1">
      <alignment horizontal="center" vertical="center"/>
    </xf>
    <xf numFmtId="166" fontId="61" fillId="0" borderId="8" xfId="2" applyNumberFormat="1" applyFont="1" applyBorder="1"/>
    <xf numFmtId="166" fontId="61" fillId="0" borderId="1" xfId="2" applyNumberFormat="1" applyFont="1" applyBorder="1"/>
    <xf numFmtId="166" fontId="61" fillId="0" borderId="6" xfId="2" applyNumberFormat="1" applyFont="1" applyBorder="1"/>
    <xf numFmtId="0" fontId="65" fillId="0" borderId="61" xfId="2" applyFont="1" applyFill="1" applyBorder="1"/>
    <xf numFmtId="0" fontId="50" fillId="25" borderId="23" xfId="0" applyFont="1" applyFill="1" applyBorder="1" applyAlignment="1">
      <alignment vertical="center" wrapText="1"/>
    </xf>
    <xf numFmtId="168" fontId="52" fillId="0" borderId="26" xfId="2" applyNumberFormat="1" applyFont="1" applyBorder="1" applyAlignment="1">
      <alignment horizontal="center"/>
    </xf>
    <xf numFmtId="3" fontId="62" fillId="0" borderId="24" xfId="2" applyNumberFormat="1" applyFont="1" applyFill="1" applyBorder="1" applyAlignment="1"/>
    <xf numFmtId="3" fontId="62" fillId="0" borderId="25" xfId="2" applyNumberFormat="1" applyFont="1" applyFill="1" applyBorder="1" applyAlignment="1"/>
    <xf numFmtId="3" fontId="62" fillId="0" borderId="26" xfId="2" applyNumberFormat="1" applyFont="1" applyFill="1" applyBorder="1" applyAlignment="1"/>
    <xf numFmtId="4" fontId="62" fillId="0" borderId="0" xfId="2" applyNumberFormat="1" applyFont="1"/>
    <xf numFmtId="4" fontId="63" fillId="0" borderId="10" xfId="2" applyNumberFormat="1" applyFont="1" applyBorder="1" applyAlignment="1">
      <alignment vertical="top"/>
    </xf>
    <xf numFmtId="4" fontId="62" fillId="0" borderId="24" xfId="2" applyNumberFormat="1" applyFont="1" applyBorder="1"/>
    <xf numFmtId="4" fontId="62" fillId="0" borderId="25" xfId="2" applyNumberFormat="1" applyFont="1" applyBorder="1"/>
    <xf numFmtId="4" fontId="62" fillId="0" borderId="26" xfId="2" applyNumberFormat="1" applyFont="1" applyBorder="1"/>
    <xf numFmtId="0" fontId="66" fillId="25" borderId="49" xfId="0" applyFont="1" applyFill="1" applyBorder="1" applyAlignment="1">
      <alignment horizontal="center" vertical="center" wrapText="1"/>
    </xf>
    <xf numFmtId="0" fontId="67" fillId="0" borderId="51" xfId="0" applyFont="1" applyBorder="1" applyAlignment="1">
      <alignment horizontal="center" vertical="center" wrapText="1"/>
    </xf>
    <xf numFmtId="10" fontId="67" fillId="0" borderId="49" xfId="0" applyNumberFormat="1" applyFont="1" applyBorder="1" applyAlignment="1">
      <alignment horizontal="center" vertical="center" wrapText="1"/>
    </xf>
    <xf numFmtId="9" fontId="67" fillId="0" borderId="49" xfId="0" applyNumberFormat="1" applyFont="1" applyBorder="1" applyAlignment="1">
      <alignment horizontal="center" vertical="center" wrapText="1"/>
    </xf>
    <xf numFmtId="4" fontId="67" fillId="0" borderId="49" xfId="0" applyNumberFormat="1" applyFont="1" applyBorder="1" applyAlignment="1">
      <alignment horizontal="center" vertical="center" wrapText="1"/>
    </xf>
    <xf numFmtId="4" fontId="66" fillId="0" borderId="49" xfId="0" applyNumberFormat="1" applyFont="1" applyBorder="1" applyAlignment="1">
      <alignment horizontal="center" vertical="center" wrapText="1"/>
    </xf>
    <xf numFmtId="4" fontId="62" fillId="0" borderId="17" xfId="2" applyNumberFormat="1" applyFont="1" applyFill="1" applyBorder="1" applyAlignment="1"/>
    <xf numFmtId="4" fontId="61" fillId="17" borderId="8" xfId="2" applyNumberFormat="1" applyFont="1" applyFill="1" applyBorder="1" applyAlignment="1"/>
    <xf numFmtId="4" fontId="62" fillId="17" borderId="24" xfId="2" applyNumberFormat="1" applyFont="1" applyFill="1" applyBorder="1" applyAlignment="1"/>
    <xf numFmtId="4" fontId="61" fillId="17" borderId="1" xfId="2" applyNumberFormat="1" applyFont="1" applyFill="1" applyBorder="1" applyAlignment="1"/>
    <xf numFmtId="4" fontId="62" fillId="17" borderId="25" xfId="2" applyNumberFormat="1" applyFont="1" applyFill="1" applyBorder="1" applyAlignment="1"/>
    <xf numFmtId="4" fontId="61" fillId="17" borderId="6" xfId="2" applyNumberFormat="1" applyFont="1" applyFill="1" applyBorder="1" applyAlignment="1"/>
    <xf numFmtId="4" fontId="62" fillId="17" borderId="26" xfId="2" applyNumberFormat="1" applyFont="1" applyFill="1" applyBorder="1" applyAlignment="1"/>
    <xf numFmtId="4" fontId="61" fillId="27" borderId="0" xfId="2" applyNumberFormat="1" applyFont="1" applyFill="1" applyBorder="1" applyAlignment="1"/>
    <xf numFmtId="4" fontId="62" fillId="27" borderId="17" xfId="2" applyNumberFormat="1" applyFont="1" applyFill="1" applyBorder="1" applyAlignment="1"/>
    <xf numFmtId="4" fontId="61" fillId="27" borderId="8" xfId="2" applyNumberFormat="1" applyFont="1" applyFill="1" applyBorder="1" applyAlignment="1"/>
    <xf numFmtId="4" fontId="62" fillId="27" borderId="24" xfId="2" applyNumberFormat="1" applyFont="1" applyFill="1" applyBorder="1" applyAlignment="1"/>
    <xf numFmtId="4" fontId="61" fillId="27" borderId="1" xfId="2" applyNumberFormat="1" applyFont="1" applyFill="1" applyBorder="1" applyAlignment="1"/>
    <xf numFmtId="4" fontId="62" fillId="27" borderId="25" xfId="2" applyNumberFormat="1" applyFont="1" applyFill="1" applyBorder="1" applyAlignment="1"/>
    <xf numFmtId="4" fontId="61" fillId="27" borderId="6" xfId="2" applyNumberFormat="1" applyFont="1" applyFill="1" applyBorder="1" applyAlignment="1"/>
    <xf numFmtId="4" fontId="62" fillId="27" borderId="26" xfId="2" applyNumberFormat="1" applyFont="1" applyFill="1" applyBorder="1" applyAlignment="1"/>
    <xf numFmtId="4" fontId="61" fillId="0" borderId="8" xfId="2" applyNumberFormat="1" applyFont="1" applyBorder="1" applyAlignment="1"/>
    <xf numFmtId="4" fontId="62" fillId="0" borderId="24" xfId="2" applyNumberFormat="1" applyFont="1" applyBorder="1" applyAlignment="1"/>
    <xf numFmtId="4" fontId="61" fillId="0" borderId="1" xfId="2" applyNumberFormat="1" applyFont="1" applyBorder="1" applyAlignment="1"/>
    <xf numFmtId="4" fontId="62" fillId="0" borderId="25" xfId="2" applyNumberFormat="1" applyFont="1" applyBorder="1" applyAlignment="1"/>
    <xf numFmtId="4" fontId="61" fillId="0" borderId="6" xfId="2" applyNumberFormat="1" applyFont="1" applyBorder="1" applyAlignment="1"/>
    <xf numFmtId="4" fontId="62" fillId="0" borderId="26" xfId="2" applyNumberFormat="1" applyFont="1" applyBorder="1" applyAlignment="1"/>
    <xf numFmtId="4" fontId="61" fillId="0" borderId="8" xfId="2" applyNumberFormat="1" applyFont="1" applyBorder="1"/>
    <xf numFmtId="4" fontId="61" fillId="0" borderId="1" xfId="2" applyNumberFormat="1" applyFont="1" applyBorder="1"/>
    <xf numFmtId="4" fontId="61" fillId="0" borderId="6" xfId="2" applyNumberFormat="1" applyFont="1" applyBorder="1"/>
    <xf numFmtId="4" fontId="52" fillId="0" borderId="1" xfId="0" applyNumberFormat="1" applyFont="1" applyBorder="1" applyAlignment="1">
      <alignment horizontal="center" vertical="center"/>
    </xf>
    <xf numFmtId="4" fontId="50" fillId="0" borderId="6" xfId="0" applyNumberFormat="1" applyFont="1" applyBorder="1" applyAlignment="1">
      <alignment horizontal="center" vertical="center"/>
    </xf>
    <xf numFmtId="0" fontId="66" fillId="0" borderId="0" xfId="0" applyFont="1" applyFill="1" applyBorder="1" applyAlignment="1">
      <alignment horizontal="center" vertical="center"/>
    </xf>
    <xf numFmtId="4" fontId="67" fillId="0" borderId="0" xfId="0" applyNumberFormat="1" applyFont="1" applyFill="1" applyBorder="1" applyAlignment="1">
      <alignment horizontal="center" vertical="center"/>
    </xf>
    <xf numFmtId="3" fontId="67" fillId="0" borderId="0" xfId="0" applyNumberFormat="1" applyFont="1" applyFill="1" applyBorder="1" applyAlignment="1">
      <alignment horizontal="center" vertical="center"/>
    </xf>
    <xf numFmtId="4" fontId="68" fillId="0" borderId="0" xfId="2" applyNumberFormat="1" applyFont="1" applyFill="1" applyBorder="1"/>
    <xf numFmtId="4" fontId="66" fillId="0" borderId="0" xfId="0" applyNumberFormat="1" applyFont="1" applyFill="1" applyBorder="1" applyAlignment="1">
      <alignment horizontal="center" vertical="center"/>
    </xf>
    <xf numFmtId="4" fontId="52" fillId="0" borderId="1" xfId="2" applyNumberFormat="1" applyFont="1" applyBorder="1" applyAlignment="1">
      <alignment horizontal="center"/>
    </xf>
    <xf numFmtId="10" fontId="52" fillId="0" borderId="1" xfId="0" applyNumberFormat="1" applyFont="1" applyBorder="1" applyAlignment="1">
      <alignment horizontal="center" vertical="center"/>
    </xf>
    <xf numFmtId="9" fontId="50" fillId="0" borderId="6" xfId="0" applyNumberFormat="1" applyFont="1" applyBorder="1" applyAlignment="1">
      <alignment horizontal="center" vertical="center"/>
    </xf>
    <xf numFmtId="10" fontId="52" fillId="0" borderId="25" xfId="0" applyNumberFormat="1" applyFont="1" applyBorder="1" applyAlignment="1">
      <alignment horizontal="center" vertical="center"/>
    </xf>
    <xf numFmtId="0" fontId="16" fillId="6" borderId="8" xfId="0" applyNumberFormat="1" applyFont="1" applyFill="1" applyBorder="1" applyAlignment="1">
      <alignment horizontal="right" vertical="center"/>
    </xf>
    <xf numFmtId="4" fontId="10" fillId="6" borderId="8" xfId="0" applyNumberFormat="1" applyFont="1" applyFill="1" applyBorder="1" applyAlignment="1">
      <alignment vertical="center"/>
    </xf>
    <xf numFmtId="0" fontId="16" fillId="6" borderId="1" xfId="0" applyNumberFormat="1" applyFont="1" applyFill="1" applyBorder="1" applyAlignment="1">
      <alignment horizontal="right" vertical="center"/>
    </xf>
    <xf numFmtId="4" fontId="10" fillId="6" borderId="1" xfId="0" applyNumberFormat="1" applyFont="1" applyFill="1" applyBorder="1" applyAlignment="1">
      <alignment vertical="center"/>
    </xf>
    <xf numFmtId="0" fontId="16" fillId="6" borderId="6" xfId="0" applyNumberFormat="1" applyFont="1" applyFill="1" applyBorder="1" applyAlignment="1">
      <alignment horizontal="right" vertical="center"/>
    </xf>
    <xf numFmtId="4" fontId="10" fillId="6" borderId="6" xfId="0" applyNumberFormat="1" applyFont="1" applyFill="1" applyBorder="1" applyAlignment="1">
      <alignment vertical="center"/>
    </xf>
    <xf numFmtId="3" fontId="10" fillId="6" borderId="4" xfId="0" applyNumberFormat="1" applyFont="1" applyFill="1" applyBorder="1" applyAlignment="1">
      <alignment vertical="center"/>
    </xf>
    <xf numFmtId="3" fontId="10" fillId="6" borderId="16" xfId="0" applyNumberFormat="1" applyFont="1" applyFill="1" applyBorder="1" applyAlignment="1">
      <alignment vertical="center"/>
    </xf>
    <xf numFmtId="0" fontId="0" fillId="27" borderId="0" xfId="0" applyFill="1"/>
    <xf numFmtId="0" fontId="0" fillId="27" borderId="0" xfId="0" applyFill="1" applyAlignment="1">
      <alignment wrapText="1"/>
    </xf>
    <xf numFmtId="4" fontId="0" fillId="27" borderId="0" xfId="0" applyNumberFormat="1" applyFill="1"/>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25" xfId="0" applyBorder="1" applyAlignment="1">
      <alignment horizontal="center" vertical="center" wrapText="1"/>
    </xf>
    <xf numFmtId="0" fontId="0" fillId="0" borderId="6" xfId="0" applyBorder="1" applyAlignment="1">
      <alignment horizontal="center" vertical="center"/>
    </xf>
    <xf numFmtId="2" fontId="0" fillId="0" borderId="26" xfId="0" applyNumberFormat="1" applyBorder="1" applyAlignment="1">
      <alignment horizontal="center" vertical="center"/>
    </xf>
    <xf numFmtId="4" fontId="0" fillId="0" borderId="5" xfId="0" applyNumberFormat="1" applyFill="1" applyBorder="1" applyAlignment="1">
      <alignment horizontal="center" vertical="center"/>
    </xf>
    <xf numFmtId="4" fontId="0" fillId="0" borderId="47" xfId="0" applyNumberFormat="1" applyBorder="1" applyAlignment="1">
      <alignment horizontal="center" vertical="center"/>
    </xf>
    <xf numFmtId="0" fontId="11" fillId="2" borderId="12" xfId="0" applyFont="1" applyFill="1" applyBorder="1" applyAlignment="1" applyProtection="1">
      <alignment horizontal="center" vertical="center" wrapText="1"/>
    </xf>
    <xf numFmtId="0" fontId="29" fillId="23" borderId="33"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50" fillId="25" borderId="1" xfId="0" applyFont="1" applyFill="1" applyBorder="1" applyAlignment="1">
      <alignment horizontal="center" vertical="center" wrapText="1"/>
    </xf>
    <xf numFmtId="0" fontId="50" fillId="25" borderId="22" xfId="0" applyFont="1" applyFill="1" applyBorder="1" applyAlignment="1">
      <alignment horizontal="center" vertical="center" wrapText="1"/>
    </xf>
    <xf numFmtId="0" fontId="13" fillId="2" borderId="1" xfId="0" applyFont="1" applyFill="1" applyBorder="1" applyAlignment="1" applyProtection="1">
      <alignment horizontal="center" vertical="center" wrapText="1"/>
    </xf>
    <xf numFmtId="0" fontId="50" fillId="25" borderId="1" xfId="0" applyFont="1" applyFill="1" applyBorder="1" applyAlignment="1">
      <alignment horizontal="center" vertical="center" wrapText="1"/>
    </xf>
    <xf numFmtId="0" fontId="50" fillId="25" borderId="22" xfId="0" applyFont="1" applyFill="1" applyBorder="1" applyAlignment="1">
      <alignment horizontal="center" vertical="center" wrapText="1"/>
    </xf>
    <xf numFmtId="0" fontId="10" fillId="0" borderId="1" xfId="0" applyFont="1" applyFill="1" applyBorder="1" applyAlignment="1">
      <alignment horizontal="center" vertical="center"/>
    </xf>
    <xf numFmtId="4" fontId="10" fillId="27" borderId="1" xfId="0" applyNumberFormat="1" applyFont="1" applyFill="1" applyBorder="1" applyAlignment="1">
      <alignment vertical="center"/>
    </xf>
    <xf numFmtId="166" fontId="10" fillId="27" borderId="1" xfId="0" applyNumberFormat="1" applyFont="1" applyFill="1" applyBorder="1" applyAlignment="1">
      <alignment vertical="center"/>
    </xf>
    <xf numFmtId="0" fontId="0" fillId="0" borderId="0" xfId="0" applyBorder="1" applyAlignment="1">
      <alignment horizontal="center" vertical="center" wrapText="1"/>
    </xf>
    <xf numFmtId="0" fontId="10" fillId="2" borderId="3" xfId="0" applyFont="1" applyFill="1" applyBorder="1" applyAlignment="1">
      <alignment horizontal="center" vertical="center"/>
    </xf>
    <xf numFmtId="0" fontId="10" fillId="23" borderId="3" xfId="0" applyFont="1" applyFill="1" applyBorder="1" applyAlignment="1">
      <alignment horizontal="center"/>
    </xf>
    <xf numFmtId="0" fontId="10" fillId="2" borderId="3" xfId="0" applyFont="1" applyFill="1" applyBorder="1" applyAlignment="1">
      <alignment vertical="center"/>
    </xf>
    <xf numFmtId="4" fontId="0" fillId="0" borderId="1" xfId="0" applyNumberFormat="1" applyBorder="1"/>
    <xf numFmtId="0" fontId="29" fillId="0" borderId="29" xfId="0" applyFont="1" applyFill="1" applyBorder="1" applyAlignment="1" applyProtection="1">
      <alignment horizontal="center"/>
    </xf>
    <xf numFmtId="0" fontId="29" fillId="0" borderId="2" xfId="0" applyFont="1" applyFill="1" applyBorder="1" applyAlignment="1" applyProtection="1">
      <alignment horizontal="center"/>
    </xf>
    <xf numFmtId="0" fontId="39" fillId="0" borderId="2" xfId="0" applyFont="1" applyFill="1" applyBorder="1" applyAlignment="1">
      <alignment horizontal="center" wrapText="1"/>
    </xf>
    <xf numFmtId="0" fontId="0" fillId="27" borderId="43" xfId="0" applyFill="1" applyBorder="1" applyAlignment="1">
      <alignment wrapText="1"/>
    </xf>
    <xf numFmtId="0" fontId="0" fillId="27" borderId="62" xfId="0" applyFill="1" applyBorder="1" applyAlignment="1">
      <alignment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vertical="center"/>
    </xf>
    <xf numFmtId="0" fontId="16" fillId="0" borderId="0" xfId="0" applyNumberFormat="1" applyFont="1" applyFill="1" applyBorder="1" applyAlignment="1">
      <alignment horizontal="right" vertical="center"/>
    </xf>
    <xf numFmtId="4" fontId="10" fillId="0" borderId="0" xfId="0" applyNumberFormat="1" applyFont="1" applyFill="1" applyBorder="1" applyAlignment="1">
      <alignment horizontal="center" vertical="center"/>
    </xf>
    <xf numFmtId="4" fontId="10" fillId="0" borderId="0" xfId="0" applyNumberFormat="1" applyFont="1" applyFill="1" applyBorder="1" applyAlignment="1">
      <alignment vertical="center"/>
    </xf>
    <xf numFmtId="3" fontId="10" fillId="0" borderId="0" xfId="0" applyNumberFormat="1" applyFont="1" applyFill="1" applyBorder="1" applyAlignment="1">
      <alignment horizontal="center" vertical="center"/>
    </xf>
    <xf numFmtId="4" fontId="0" fillId="27" borderId="43" xfId="0" applyNumberFormat="1" applyFill="1" applyBorder="1" applyAlignment="1">
      <alignment wrapText="1"/>
    </xf>
    <xf numFmtId="4" fontId="10" fillId="27" borderId="0" xfId="0" applyNumberFormat="1" applyFont="1" applyFill="1" applyBorder="1" applyAlignment="1">
      <alignment vertical="center"/>
    </xf>
    <xf numFmtId="4" fontId="29" fillId="27" borderId="0" xfId="0" applyNumberFormat="1" applyFont="1" applyFill="1" applyBorder="1" applyAlignment="1">
      <alignment vertical="center"/>
    </xf>
    <xf numFmtId="4" fontId="69" fillId="27" borderId="0" xfId="0" applyNumberFormat="1" applyFont="1" applyFill="1" applyBorder="1" applyAlignment="1">
      <alignment vertical="center"/>
    </xf>
    <xf numFmtId="0" fontId="10" fillId="0" borderId="3" xfId="0" applyFont="1" applyFill="1" applyBorder="1" applyAlignment="1">
      <alignment vertical="center"/>
    </xf>
    <xf numFmtId="0" fontId="10" fillId="0" borderId="4" xfId="0" applyFont="1" applyFill="1" applyBorder="1" applyAlignment="1">
      <alignment vertical="center"/>
    </xf>
    <xf numFmtId="0" fontId="10" fillId="0" borderId="2" xfId="0" applyFont="1" applyFill="1" applyBorder="1" applyAlignment="1">
      <alignment vertical="center"/>
    </xf>
    <xf numFmtId="4" fontId="10" fillId="0" borderId="1" xfId="0" applyNumberFormat="1" applyFont="1" applyFill="1" applyBorder="1" applyAlignment="1">
      <alignment vertical="center"/>
    </xf>
    <xf numFmtId="0" fontId="7" fillId="0" borderId="43" xfId="0" applyFont="1" applyFill="1" applyBorder="1" applyAlignment="1" applyProtection="1">
      <protection locked="0"/>
    </xf>
    <xf numFmtId="0" fontId="70" fillId="2" borderId="1" xfId="0" applyFont="1" applyFill="1" applyBorder="1" applyAlignment="1">
      <alignment horizontal="center" vertical="center" wrapText="1"/>
    </xf>
    <xf numFmtId="0" fontId="71" fillId="0" borderId="1" xfId="0" applyFont="1" applyBorder="1" applyAlignment="1">
      <alignment horizontal="justify" vertical="center" wrapText="1"/>
    </xf>
    <xf numFmtId="10" fontId="72" fillId="0" borderId="1" xfId="0" applyNumberFormat="1" applyFont="1" applyBorder="1" applyAlignment="1">
      <alignment horizontal="center" vertical="center" wrapText="1"/>
    </xf>
    <xf numFmtId="9" fontId="0" fillId="0" borderId="0" xfId="14" applyFont="1"/>
    <xf numFmtId="10" fontId="72" fillId="0" borderId="1" xfId="0" applyNumberFormat="1" applyFont="1" applyFill="1" applyBorder="1" applyAlignment="1">
      <alignment horizontal="center" vertical="center" wrapText="1"/>
    </xf>
    <xf numFmtId="0" fontId="73" fillId="0" borderId="1" xfId="0" applyFont="1" applyBorder="1" applyAlignment="1">
      <alignment horizontal="justify" vertical="center" wrapText="1"/>
    </xf>
    <xf numFmtId="9" fontId="74" fillId="0" borderId="1" xfId="14" applyFont="1" applyBorder="1" applyAlignment="1">
      <alignment horizontal="center" vertical="center" wrapText="1"/>
    </xf>
    <xf numFmtId="0" fontId="71" fillId="0" borderId="0" xfId="0" applyFont="1" applyBorder="1" applyAlignment="1">
      <alignment horizontal="justify" vertical="center" wrapText="1"/>
    </xf>
    <xf numFmtId="3" fontId="72" fillId="0" borderId="0" xfId="0" applyNumberFormat="1" applyFont="1" applyBorder="1" applyAlignment="1">
      <alignment horizontal="center" vertical="center" wrapText="1"/>
    </xf>
    <xf numFmtId="10" fontId="72" fillId="0" borderId="0" xfId="0" applyNumberFormat="1" applyFont="1" applyBorder="1" applyAlignment="1">
      <alignment horizontal="center" vertical="center" wrapText="1"/>
    </xf>
    <xf numFmtId="9" fontId="72" fillId="0" borderId="0" xfId="14" applyFont="1" applyBorder="1" applyAlignment="1">
      <alignment horizontal="center" vertical="center" wrapText="1"/>
    </xf>
    <xf numFmtId="0" fontId="0" fillId="2" borderId="8" xfId="0" applyFill="1" applyBorder="1"/>
    <xf numFmtId="0" fontId="76" fillId="2" borderId="1" xfId="0" applyFont="1" applyFill="1" applyBorder="1" applyAlignment="1" applyProtection="1">
      <alignment horizontal="center" wrapText="1"/>
      <protection locked="0"/>
    </xf>
    <xf numFmtId="0" fontId="77" fillId="2" borderId="1" xfId="0" applyFont="1" applyFill="1" applyBorder="1" applyAlignment="1">
      <alignment horizontal="left" vertical="center" wrapText="1"/>
    </xf>
    <xf numFmtId="0" fontId="71" fillId="2" borderId="1" xfId="0" applyFont="1" applyFill="1" applyBorder="1" applyAlignment="1">
      <alignment horizontal="justify" vertical="center" wrapText="1"/>
    </xf>
    <xf numFmtId="0" fontId="75" fillId="2" borderId="25" xfId="0" applyFont="1" applyFill="1" applyBorder="1" applyAlignment="1" applyProtection="1">
      <alignment horizontal="center" vertical="center"/>
    </xf>
    <xf numFmtId="0" fontId="77" fillId="0" borderId="9" xfId="0" applyFont="1" applyBorder="1" applyAlignment="1">
      <alignment horizontal="left" vertical="center" wrapText="1"/>
    </xf>
    <xf numFmtId="0" fontId="78" fillId="0" borderId="1" xfId="0" applyFont="1" applyFill="1" applyBorder="1" applyAlignment="1">
      <alignment horizontal="center" vertical="center" wrapText="1"/>
    </xf>
    <xf numFmtId="3" fontId="78" fillId="0" borderId="1" xfId="0" applyNumberFormat="1" applyFont="1" applyFill="1" applyBorder="1" applyAlignment="1">
      <alignment horizontal="center" vertical="center" wrapText="1"/>
    </xf>
    <xf numFmtId="169" fontId="80" fillId="0" borderId="1" xfId="25" applyNumberFormat="1" applyFont="1" applyFill="1" applyBorder="1" applyAlignment="1" applyProtection="1">
      <alignment horizontal="center"/>
      <protection locked="0"/>
    </xf>
    <xf numFmtId="3" fontId="78" fillId="0" borderId="1" xfId="0" applyNumberFormat="1" applyFont="1" applyFill="1" applyBorder="1"/>
    <xf numFmtId="0" fontId="75" fillId="0" borderId="5" xfId="0" applyFont="1" applyFill="1" applyBorder="1" applyAlignment="1" applyProtection="1">
      <alignment horizontal="center" vertical="center"/>
    </xf>
    <xf numFmtId="169" fontId="80" fillId="0" borderId="6" xfId="25" applyNumberFormat="1" applyFont="1" applyFill="1" applyBorder="1" applyAlignment="1" applyProtection="1">
      <alignment horizontal="center"/>
      <protection locked="0"/>
    </xf>
    <xf numFmtId="0" fontId="70" fillId="0" borderId="1" xfId="0" applyFont="1" applyBorder="1" applyAlignment="1">
      <alignment horizontal="center" vertical="center" wrapText="1"/>
    </xf>
    <xf numFmtId="0" fontId="83" fillId="0" borderId="0" xfId="0" applyFont="1"/>
    <xf numFmtId="0" fontId="71" fillId="0" borderId="7" xfId="0" applyFont="1" applyBorder="1" applyAlignment="1">
      <alignment horizontal="justify" vertical="center" wrapText="1"/>
    </xf>
    <xf numFmtId="43" fontId="71" fillId="0" borderId="8" xfId="25" applyFont="1" applyBorder="1" applyAlignment="1">
      <alignment vertical="center" wrapText="1"/>
    </xf>
    <xf numFmtId="0" fontId="84" fillId="0" borderId="9" xfId="0" applyFont="1" applyBorder="1" applyAlignment="1">
      <alignment horizontal="justify" vertical="center" wrapText="1"/>
    </xf>
    <xf numFmtId="10" fontId="2" fillId="0" borderId="1" xfId="14" applyNumberFormat="1" applyFont="1" applyBorder="1" applyAlignment="1">
      <alignment horizontal="center" vertical="center"/>
    </xf>
    <xf numFmtId="170" fontId="2" fillId="0" borderId="1" xfId="0" applyNumberFormat="1" applyFont="1" applyBorder="1" applyAlignment="1">
      <alignment horizontal="center" vertical="center"/>
    </xf>
    <xf numFmtId="10" fontId="2" fillId="0" borderId="25" xfId="14" applyNumberFormat="1" applyFont="1" applyBorder="1" applyAlignment="1">
      <alignment horizontal="center" vertical="center"/>
    </xf>
    <xf numFmtId="0" fontId="71" fillId="0" borderId="9" xfId="0" applyFont="1" applyBorder="1" applyAlignment="1">
      <alignment horizontal="justify" vertical="center" wrapText="1"/>
    </xf>
    <xf numFmtId="43" fontId="71" fillId="0" borderId="1" xfId="25" applyFont="1" applyBorder="1" applyAlignment="1">
      <alignment vertical="center" wrapText="1"/>
    </xf>
    <xf numFmtId="0" fontId="71" fillId="0" borderId="5" xfId="0" applyFont="1" applyBorder="1" applyAlignment="1">
      <alignment horizontal="left" vertical="center" wrapText="1"/>
    </xf>
    <xf numFmtId="43" fontId="71" fillId="0" borderId="6" xfId="25" applyFont="1" applyBorder="1" applyAlignment="1">
      <alignment vertical="center" wrapText="1"/>
    </xf>
    <xf numFmtId="0" fontId="53" fillId="0" borderId="0" xfId="0" applyFont="1" applyAlignment="1">
      <alignment horizontal="center" vertical="center"/>
    </xf>
    <xf numFmtId="0" fontId="84" fillId="0" borderId="5" xfId="0" applyFont="1" applyBorder="1" applyAlignment="1">
      <alignment horizontal="left" vertical="center" wrapText="1"/>
    </xf>
    <xf numFmtId="9" fontId="2" fillId="0" borderId="6" xfId="14" applyFont="1" applyBorder="1" applyAlignment="1">
      <alignment horizontal="center" vertical="center"/>
    </xf>
    <xf numFmtId="4" fontId="2" fillId="0" borderId="6" xfId="0" applyNumberFormat="1" applyFont="1" applyBorder="1" applyAlignment="1">
      <alignment horizontal="center" vertical="center"/>
    </xf>
    <xf numFmtId="43" fontId="85" fillId="0" borderId="6" xfId="25" applyFont="1" applyBorder="1" applyAlignment="1">
      <alignment vertical="center" wrapText="1"/>
    </xf>
    <xf numFmtId="3" fontId="0" fillId="0" borderId="0" xfId="0" applyNumberFormat="1" applyBorder="1"/>
    <xf numFmtId="4" fontId="0" fillId="0" borderId="0" xfId="0" applyNumberFormat="1" applyBorder="1"/>
    <xf numFmtId="9" fontId="0" fillId="0" borderId="0" xfId="14" applyFont="1" applyBorder="1"/>
    <xf numFmtId="9" fontId="0" fillId="0" borderId="0" xfId="14" applyNumberFormat="1" applyFont="1" applyBorder="1"/>
    <xf numFmtId="9" fontId="0" fillId="0" borderId="0" xfId="0" applyNumberFormat="1" applyBorder="1"/>
    <xf numFmtId="4" fontId="43" fillId="0" borderId="0" xfId="0" applyNumberFormat="1" applyFont="1"/>
    <xf numFmtId="3" fontId="52" fillId="0" borderId="0" xfId="0" applyNumberFormat="1" applyFont="1" applyBorder="1" applyAlignment="1">
      <alignment horizontal="center" vertical="center"/>
    </xf>
    <xf numFmtId="4" fontId="52" fillId="0" borderId="0" xfId="0" applyNumberFormat="1" applyFont="1" applyBorder="1" applyAlignment="1">
      <alignment horizontal="center" vertical="center"/>
    </xf>
    <xf numFmtId="0" fontId="0" fillId="0" borderId="0" xfId="0" applyNumberFormat="1" applyBorder="1"/>
    <xf numFmtId="10" fontId="0" fillId="0" borderId="0" xfId="0" applyNumberFormat="1" applyBorder="1"/>
    <xf numFmtId="3" fontId="0" fillId="0" borderId="0" xfId="14" applyNumberFormat="1" applyFont="1" applyBorder="1"/>
    <xf numFmtId="10" fontId="0" fillId="0" borderId="0" xfId="14" applyNumberFormat="1" applyFont="1" applyBorder="1"/>
    <xf numFmtId="2" fontId="0" fillId="0" borderId="0" xfId="0" applyNumberFormat="1" applyBorder="1"/>
    <xf numFmtId="0" fontId="50" fillId="0" borderId="0" xfId="0" applyFont="1" applyBorder="1" applyAlignment="1">
      <alignment vertical="center" wrapText="1"/>
    </xf>
    <xf numFmtId="2" fontId="78" fillId="0" borderId="0" xfId="0" applyNumberFormat="1" applyFont="1" applyBorder="1" applyAlignment="1">
      <alignment vertical="center" wrapText="1"/>
    </xf>
    <xf numFmtId="4" fontId="52" fillId="0" borderId="0" xfId="0" applyNumberFormat="1" applyFont="1" applyBorder="1" applyAlignment="1">
      <alignment horizontal="center" vertical="center" wrapText="1"/>
    </xf>
    <xf numFmtId="4" fontId="53" fillId="0" borderId="0" xfId="0" applyNumberFormat="1" applyFont="1" applyBorder="1" applyAlignment="1">
      <alignment horizontal="center" vertical="center" wrapText="1"/>
    </xf>
    <xf numFmtId="4" fontId="50" fillId="0" borderId="0" xfId="0" applyNumberFormat="1" applyFont="1" applyBorder="1" applyAlignment="1">
      <alignment horizontal="center" vertical="center" wrapText="1"/>
    </xf>
    <xf numFmtId="9" fontId="50" fillId="0" borderId="0" xfId="14" applyFont="1" applyBorder="1" applyAlignment="1">
      <alignment horizontal="center" vertical="center" wrapText="1"/>
    </xf>
    <xf numFmtId="4" fontId="79" fillId="0" borderId="1" xfId="0" applyNumberFormat="1" applyFont="1" applyFill="1" applyBorder="1" applyAlignment="1">
      <alignment horizontal="center" vertical="center" wrapText="1"/>
    </xf>
    <xf numFmtId="4" fontId="72" fillId="0" borderId="1" xfId="0" applyNumberFormat="1" applyFont="1" applyBorder="1" applyAlignment="1">
      <alignment horizontal="center" vertical="center" wrapText="1"/>
    </xf>
    <xf numFmtId="4" fontId="72" fillId="0" borderId="1" xfId="0" applyNumberFormat="1" applyFont="1" applyFill="1" applyBorder="1" applyAlignment="1">
      <alignment horizontal="center" vertical="center" wrapText="1"/>
    </xf>
    <xf numFmtId="4" fontId="74" fillId="0" borderId="1" xfId="0" applyNumberFormat="1" applyFont="1" applyBorder="1" applyAlignment="1">
      <alignment horizontal="center" vertical="center" wrapText="1"/>
    </xf>
    <xf numFmtId="4" fontId="79" fillId="0" borderId="25" xfId="0" applyNumberFormat="1" applyFont="1" applyFill="1" applyBorder="1" applyAlignment="1">
      <alignment horizontal="center" vertical="center" wrapText="1"/>
    </xf>
    <xf numFmtId="4" fontId="79" fillId="0" borderId="6" xfId="0" applyNumberFormat="1" applyFont="1" applyFill="1" applyBorder="1" applyAlignment="1">
      <alignment horizontal="center" vertical="center" wrapText="1"/>
    </xf>
    <xf numFmtId="4" fontId="79" fillId="0" borderId="26" xfId="0" applyNumberFormat="1" applyFont="1" applyFill="1" applyBorder="1" applyAlignment="1">
      <alignment horizontal="center" vertical="center" wrapText="1"/>
    </xf>
    <xf numFmtId="0" fontId="50" fillId="25" borderId="1" xfId="0" applyFont="1" applyFill="1" applyBorder="1" applyAlignment="1">
      <alignment horizontal="center" vertical="center" wrapText="1"/>
    </xf>
    <xf numFmtId="0" fontId="16" fillId="6" borderId="8" xfId="0" applyFont="1" applyFill="1" applyBorder="1" applyAlignment="1">
      <alignment vertical="center"/>
    </xf>
    <xf numFmtId="4" fontId="16" fillId="6" borderId="12" xfId="0" applyNumberFormat="1" applyFont="1" applyFill="1" applyBorder="1" applyAlignment="1">
      <alignment horizontal="center" vertical="center"/>
    </xf>
    <xf numFmtId="4" fontId="16" fillId="6" borderId="8" xfId="0" applyNumberFormat="1" applyFont="1" applyFill="1" applyBorder="1" applyAlignment="1">
      <alignment vertical="center"/>
    </xf>
    <xf numFmtId="4" fontId="16" fillId="6" borderId="1" xfId="0" applyNumberFormat="1" applyFont="1" applyFill="1" applyBorder="1" applyAlignment="1">
      <alignment vertical="center"/>
    </xf>
    <xf numFmtId="0" fontId="16" fillId="6" borderId="1" xfId="0" applyFont="1" applyFill="1" applyBorder="1" applyAlignment="1">
      <alignment vertical="center"/>
    </xf>
    <xf numFmtId="0" fontId="16" fillId="6" borderId="6" xfId="0" applyFont="1" applyFill="1" applyBorder="1" applyAlignment="1">
      <alignment vertical="center"/>
    </xf>
    <xf numFmtId="4" fontId="16" fillId="6" borderId="6" xfId="0" applyNumberFormat="1" applyFont="1" applyFill="1" applyBorder="1" applyAlignment="1">
      <alignment vertical="center"/>
    </xf>
    <xf numFmtId="4" fontId="21" fillId="0" borderId="1" xfId="0" applyNumberFormat="1" applyFont="1" applyFill="1" applyBorder="1"/>
    <xf numFmtId="4" fontId="21" fillId="0" borderId="1" xfId="0" applyNumberFormat="1" applyFont="1" applyBorder="1"/>
    <xf numFmtId="4" fontId="52" fillId="0" borderId="3" xfId="0" applyNumberFormat="1" applyFont="1" applyBorder="1"/>
    <xf numFmtId="4" fontId="67" fillId="0" borderId="1" xfId="0" applyNumberFormat="1" applyFont="1" applyBorder="1"/>
    <xf numFmtId="0" fontId="10" fillId="6" borderId="12"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16" xfId="0" applyFont="1" applyFill="1" applyBorder="1" applyAlignment="1">
      <alignment horizontal="center" vertical="center"/>
    </xf>
    <xf numFmtId="4" fontId="10" fillId="6" borderId="12" xfId="0" applyNumberFormat="1" applyFont="1" applyFill="1" applyBorder="1" applyAlignment="1">
      <alignment horizontal="center" vertical="center"/>
    </xf>
    <xf numFmtId="0" fontId="16" fillId="6" borderId="12" xfId="0" applyFont="1" applyFill="1" applyBorder="1" applyAlignment="1">
      <alignment horizontal="center" vertical="center"/>
    </xf>
    <xf numFmtId="0" fontId="16" fillId="6" borderId="4" xfId="0" applyFont="1" applyFill="1" applyBorder="1" applyAlignment="1">
      <alignment horizontal="center" vertical="center"/>
    </xf>
    <xf numFmtId="0" fontId="16" fillId="6" borderId="16" xfId="0" applyFont="1" applyFill="1" applyBorder="1" applyAlignment="1">
      <alignment horizontal="center" vertical="center"/>
    </xf>
    <xf numFmtId="0" fontId="50" fillId="25" borderId="1" xfId="0" applyFont="1" applyFill="1" applyBorder="1" applyAlignment="1">
      <alignment horizontal="center" vertical="center" wrapText="1"/>
    </xf>
    <xf numFmtId="4" fontId="10" fillId="6" borderId="1" xfId="0" applyNumberFormat="1" applyFont="1" applyFill="1" applyBorder="1" applyAlignment="1">
      <alignment horizontal="center" vertical="center"/>
    </xf>
    <xf numFmtId="9" fontId="50" fillId="0" borderId="1" xfId="0" applyNumberFormat="1" applyFont="1" applyBorder="1" applyAlignment="1">
      <alignment horizontal="center"/>
    </xf>
    <xf numFmtId="4" fontId="16" fillId="27" borderId="12" xfId="0" applyNumberFormat="1" applyFont="1" applyFill="1" applyBorder="1" applyAlignment="1">
      <alignment horizontal="center" vertical="center"/>
    </xf>
    <xf numFmtId="4" fontId="10" fillId="27" borderId="0" xfId="0" applyNumberFormat="1" applyFont="1" applyFill="1" applyBorder="1" applyAlignment="1">
      <alignment horizontal="center" vertical="center"/>
    </xf>
    <xf numFmtId="4" fontId="52" fillId="0" borderId="1" xfId="0" applyNumberFormat="1" applyFont="1" applyFill="1" applyBorder="1" applyAlignment="1">
      <alignment horizontal="center" vertical="center" wrapText="1"/>
    </xf>
    <xf numFmtId="4" fontId="52" fillId="0" borderId="1" xfId="0" applyNumberFormat="1" applyFont="1" applyFill="1" applyBorder="1"/>
    <xf numFmtId="4" fontId="50" fillId="0" borderId="6" xfId="0" applyNumberFormat="1" applyFont="1" applyFill="1" applyBorder="1"/>
    <xf numFmtId="3" fontId="15" fillId="6" borderId="12" xfId="0" applyNumberFormat="1" applyFont="1" applyFill="1" applyBorder="1" applyAlignment="1">
      <alignment vertical="center"/>
    </xf>
    <xf numFmtId="0" fontId="87" fillId="0" borderId="0" xfId="0" applyFont="1"/>
    <xf numFmtId="3" fontId="15" fillId="6" borderId="4" xfId="0" applyNumberFormat="1" applyFont="1" applyFill="1" applyBorder="1" applyAlignment="1">
      <alignment vertical="center"/>
    </xf>
    <xf numFmtId="4" fontId="10" fillId="6" borderId="12" xfId="0" applyNumberFormat="1" applyFont="1" applyFill="1" applyBorder="1" applyAlignment="1">
      <alignment vertical="center"/>
    </xf>
    <xf numFmtId="4" fontId="10" fillId="6" borderId="4" xfId="0" applyNumberFormat="1" applyFont="1" applyFill="1" applyBorder="1" applyAlignment="1">
      <alignment vertical="center"/>
    </xf>
    <xf numFmtId="4" fontId="10" fillId="6" borderId="16" xfId="0" applyNumberFormat="1" applyFont="1" applyFill="1" applyBorder="1" applyAlignment="1">
      <alignment vertical="center"/>
    </xf>
    <xf numFmtId="4" fontId="16" fillId="6" borderId="12" xfId="0" applyNumberFormat="1" applyFont="1" applyFill="1" applyBorder="1" applyAlignment="1">
      <alignment vertical="center"/>
    </xf>
    <xf numFmtId="4" fontId="16" fillId="6" borderId="4" xfId="0" applyNumberFormat="1" applyFont="1" applyFill="1" applyBorder="1" applyAlignment="1">
      <alignment vertical="center"/>
    </xf>
    <xf numFmtId="4" fontId="16" fillId="6" borderId="16" xfId="0" applyNumberFormat="1" applyFont="1" applyFill="1" applyBorder="1" applyAlignment="1">
      <alignment vertical="center"/>
    </xf>
    <xf numFmtId="3" fontId="49" fillId="0" borderId="0" xfId="0" applyNumberFormat="1" applyFont="1"/>
    <xf numFmtId="9" fontId="49" fillId="0" borderId="0" xfId="14" applyFont="1"/>
    <xf numFmtId="171" fontId="71" fillId="0" borderId="8" xfId="25" applyNumberFormat="1" applyFont="1" applyBorder="1" applyAlignment="1">
      <alignment vertical="center" wrapText="1"/>
    </xf>
    <xf numFmtId="171" fontId="71" fillId="0" borderId="1" xfId="25" applyNumberFormat="1" applyFont="1" applyBorder="1" applyAlignment="1">
      <alignment vertical="center" wrapText="1"/>
    </xf>
    <xf numFmtId="171" fontId="71" fillId="0" borderId="6" xfId="25" applyNumberFormat="1" applyFont="1" applyBorder="1" applyAlignment="1">
      <alignment vertical="center" wrapText="1"/>
    </xf>
    <xf numFmtId="4" fontId="2" fillId="0" borderId="1" xfId="0" applyNumberFormat="1" applyFont="1" applyBorder="1" applyAlignment="1">
      <alignment horizontal="center" vertical="center"/>
    </xf>
    <xf numFmtId="4" fontId="1" fillId="0" borderId="1" xfId="0" applyNumberFormat="1" applyFont="1" applyBorder="1" applyAlignment="1">
      <alignment horizontal="center" vertical="center"/>
    </xf>
    <xf numFmtId="166" fontId="10" fillId="6" borderId="1" xfId="0" applyNumberFormat="1" applyFont="1" applyFill="1" applyBorder="1" applyAlignment="1">
      <alignment vertical="center"/>
    </xf>
    <xf numFmtId="166" fontId="10" fillId="6" borderId="8" xfId="0" applyNumberFormat="1" applyFont="1" applyFill="1" applyBorder="1" applyAlignment="1">
      <alignment vertical="center"/>
    </xf>
    <xf numFmtId="0" fontId="16" fillId="27" borderId="8" xfId="0" applyFont="1" applyFill="1" applyBorder="1" applyAlignment="1">
      <alignment vertical="center"/>
    </xf>
    <xf numFmtId="0" fontId="16" fillId="27" borderId="1" xfId="0" applyFont="1" applyFill="1" applyBorder="1" applyAlignment="1">
      <alignment vertical="center"/>
    </xf>
    <xf numFmtId="0" fontId="16" fillId="27" borderId="8" xfId="0" applyNumberFormat="1" applyFont="1" applyFill="1" applyBorder="1" applyAlignment="1">
      <alignment horizontal="right" vertical="center"/>
    </xf>
    <xf numFmtId="4" fontId="16" fillId="27" borderId="8" xfId="0" applyNumberFormat="1" applyFont="1" applyFill="1" applyBorder="1" applyAlignment="1">
      <alignment vertical="center"/>
    </xf>
    <xf numFmtId="4" fontId="10" fillId="27" borderId="8" xfId="0" applyNumberFormat="1" applyFont="1" applyFill="1" applyBorder="1" applyAlignment="1">
      <alignment vertical="center"/>
    </xf>
    <xf numFmtId="166" fontId="10" fillId="27" borderId="8" xfId="0" applyNumberFormat="1" applyFont="1" applyFill="1" applyBorder="1" applyAlignment="1">
      <alignment vertical="center"/>
    </xf>
    <xf numFmtId="0" fontId="16" fillId="27" borderId="1" xfId="0" applyNumberFormat="1" applyFont="1" applyFill="1" applyBorder="1" applyAlignment="1">
      <alignment horizontal="right" vertical="center"/>
    </xf>
    <xf numFmtId="4" fontId="16" fillId="27" borderId="1" xfId="0" applyNumberFormat="1" applyFont="1" applyFill="1" applyBorder="1" applyAlignment="1">
      <alignment vertical="center"/>
    </xf>
    <xf numFmtId="0" fontId="16" fillId="27" borderId="6" xfId="0" applyFont="1" applyFill="1" applyBorder="1" applyAlignment="1">
      <alignment vertical="center"/>
    </xf>
    <xf numFmtId="0" fontId="16" fillId="27" borderId="6" xfId="0" applyNumberFormat="1" applyFont="1" applyFill="1" applyBorder="1" applyAlignment="1">
      <alignment horizontal="right" vertical="center"/>
    </xf>
    <xf numFmtId="4" fontId="16" fillId="27" borderId="6" xfId="0" applyNumberFormat="1" applyFont="1" applyFill="1" applyBorder="1" applyAlignment="1">
      <alignment vertical="center"/>
    </xf>
    <xf numFmtId="0" fontId="10" fillId="27" borderId="8" xfId="0" applyFont="1" applyFill="1" applyBorder="1" applyAlignment="1">
      <alignment vertical="center"/>
    </xf>
    <xf numFmtId="0" fontId="10" fillId="27" borderId="1" xfId="0" applyFont="1" applyFill="1" applyBorder="1" applyAlignment="1">
      <alignment vertical="center"/>
    </xf>
    <xf numFmtId="0" fontId="10" fillId="27" borderId="6" xfId="0" applyFont="1" applyFill="1" applyBorder="1" applyAlignment="1">
      <alignment vertical="center"/>
    </xf>
    <xf numFmtId="4" fontId="10" fillId="27" borderId="6" xfId="0" applyNumberFormat="1" applyFont="1" applyFill="1" applyBorder="1" applyAlignment="1">
      <alignment vertical="center"/>
    </xf>
    <xf numFmtId="0" fontId="10" fillId="27" borderId="0" xfId="0" applyFont="1" applyFill="1" applyBorder="1" applyAlignment="1">
      <alignment vertical="center"/>
    </xf>
    <xf numFmtId="4" fontId="10" fillId="27" borderId="30" xfId="0" applyNumberFormat="1" applyFont="1" applyFill="1" applyBorder="1" applyAlignment="1">
      <alignment vertical="center"/>
    </xf>
    <xf numFmtId="4" fontId="16" fillId="27" borderId="1" xfId="0" applyNumberFormat="1" applyFont="1" applyFill="1" applyBorder="1" applyAlignment="1">
      <alignment horizontal="right" vertical="center"/>
    </xf>
    <xf numFmtId="166" fontId="16" fillId="27" borderId="1" xfId="0" applyNumberFormat="1" applyFont="1" applyFill="1" applyBorder="1" applyAlignment="1">
      <alignment vertical="center"/>
    </xf>
    <xf numFmtId="0" fontId="0" fillId="17" borderId="0" xfId="0" applyFill="1"/>
    <xf numFmtId="10" fontId="0" fillId="0" borderId="0" xfId="14" applyNumberFormat="1" applyFont="1" applyFill="1"/>
    <xf numFmtId="3" fontId="41" fillId="0" borderId="0" xfId="0" applyNumberFormat="1" applyFont="1"/>
    <xf numFmtId="0" fontId="88" fillId="0" borderId="0" xfId="0" applyFont="1" applyFill="1" applyAlignment="1" applyProtection="1">
      <alignment vertical="top"/>
      <protection locked="0"/>
    </xf>
    <xf numFmtId="0" fontId="88" fillId="0" borderId="0" xfId="0" applyFont="1" applyFill="1" applyAlignment="1" applyProtection="1">
      <alignment horizontal="right" vertical="top"/>
      <protection locked="0"/>
    </xf>
    <xf numFmtId="0" fontId="88" fillId="0" borderId="0" xfId="0" applyFont="1" applyFill="1" applyProtection="1">
      <protection locked="0"/>
    </xf>
    <xf numFmtId="0" fontId="29" fillId="0" borderId="0" xfId="0" applyFont="1" applyFill="1" applyBorder="1" applyAlignment="1" applyProtection="1">
      <alignment horizontal="center"/>
    </xf>
    <xf numFmtId="0" fontId="39" fillId="0" borderId="0" xfId="0" applyFont="1" applyFill="1" applyBorder="1" applyAlignment="1">
      <alignment horizontal="center" wrapTex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right"/>
    </xf>
    <xf numFmtId="0" fontId="55" fillId="0" borderId="0" xfId="0" applyFont="1" applyFill="1" applyAlignment="1" applyProtection="1">
      <alignment horizontal="right"/>
      <protection locked="0"/>
    </xf>
    <xf numFmtId="0" fontId="39" fillId="0" borderId="0" xfId="0" applyFont="1" applyFill="1" applyBorder="1" applyAlignment="1">
      <alignment horizontal="right" wrapText="1"/>
    </xf>
    <xf numFmtId="9" fontId="29" fillId="0" borderId="0" xfId="14" applyFont="1" applyFill="1" applyBorder="1" applyAlignment="1" applyProtection="1">
      <alignment horizontal="center"/>
    </xf>
    <xf numFmtId="0" fontId="52" fillId="0" borderId="0" xfId="0" applyFont="1"/>
    <xf numFmtId="4" fontId="10" fillId="0" borderId="0" xfId="0" applyNumberFormat="1" applyFont="1"/>
    <xf numFmtId="4" fontId="50" fillId="0" borderId="0" xfId="0" applyNumberFormat="1" applyFont="1"/>
    <xf numFmtId="10" fontId="10" fillId="0" borderId="0" xfId="14" applyNumberFormat="1" applyFont="1"/>
    <xf numFmtId="10" fontId="10" fillId="0" borderId="0" xfId="0" applyNumberFormat="1" applyFont="1"/>
    <xf numFmtId="4" fontId="87" fillId="0" borderId="1" xfId="0" applyNumberFormat="1" applyFont="1" applyBorder="1"/>
    <xf numFmtId="0" fontId="10" fillId="27" borderId="12" xfId="0" applyFont="1" applyFill="1" applyBorder="1" applyAlignment="1">
      <alignment horizontal="center" vertical="center"/>
    </xf>
    <xf numFmtId="0" fontId="10" fillId="27" borderId="4" xfId="0" applyFont="1" applyFill="1" applyBorder="1" applyAlignment="1">
      <alignment horizontal="center" vertical="center"/>
    </xf>
    <xf numFmtId="0" fontId="10" fillId="27" borderId="16" xfId="0" applyFont="1" applyFill="1" applyBorder="1" applyAlignment="1">
      <alignment horizontal="center" vertical="center"/>
    </xf>
    <xf numFmtId="0" fontId="16" fillId="27" borderId="12" xfId="0" applyFont="1" applyFill="1" applyBorder="1" applyAlignment="1">
      <alignment horizontal="center" vertical="center"/>
    </xf>
    <xf numFmtId="0" fontId="16" fillId="27" borderId="4" xfId="0" applyFont="1" applyFill="1" applyBorder="1" applyAlignment="1">
      <alignment horizontal="center" vertical="center"/>
    </xf>
    <xf numFmtId="0" fontId="16" fillId="27" borderId="16" xfId="0" applyFont="1" applyFill="1" applyBorder="1" applyAlignment="1">
      <alignment horizontal="center" vertical="center"/>
    </xf>
    <xf numFmtId="4" fontId="10" fillId="27" borderId="12" xfId="0" applyNumberFormat="1" applyFont="1" applyFill="1" applyBorder="1" applyAlignment="1">
      <alignment horizontal="center" vertical="center"/>
    </xf>
    <xf numFmtId="3" fontId="16" fillId="27" borderId="8" xfId="0" applyNumberFormat="1" applyFont="1" applyFill="1" applyBorder="1" applyAlignment="1">
      <alignment horizontal="right" vertical="center"/>
    </xf>
    <xf numFmtId="0" fontId="10" fillId="27" borderId="1" xfId="0" applyFont="1" applyFill="1" applyBorder="1" applyAlignment="1">
      <alignment horizontal="right" vertical="center"/>
    </xf>
    <xf numFmtId="166" fontId="16" fillId="27" borderId="8" xfId="0" applyNumberFormat="1" applyFont="1" applyFill="1" applyBorder="1" applyAlignment="1">
      <alignment vertical="center"/>
    </xf>
    <xf numFmtId="0" fontId="10" fillId="27" borderId="12" xfId="0" applyFont="1" applyFill="1" applyBorder="1" applyAlignment="1">
      <alignment vertical="center"/>
    </xf>
    <xf numFmtId="0" fontId="10" fillId="27" borderId="4" xfId="0" applyFont="1" applyFill="1" applyBorder="1" applyAlignment="1">
      <alignment vertical="center"/>
    </xf>
    <xf numFmtId="0" fontId="10" fillId="27" borderId="16" xfId="0" applyFont="1" applyFill="1" applyBorder="1" applyAlignment="1">
      <alignment vertical="center"/>
    </xf>
    <xf numFmtId="0" fontId="0" fillId="0" borderId="0" xfId="0" applyFill="1" applyAlignment="1">
      <alignment wrapText="1"/>
    </xf>
    <xf numFmtId="0" fontId="21" fillId="0" borderId="0" xfId="0" applyNumberFormat="1" applyFont="1" applyFill="1"/>
    <xf numFmtId="0" fontId="50" fillId="29" borderId="63" xfId="0" applyFont="1" applyFill="1" applyBorder="1" applyAlignment="1">
      <alignment horizontal="center" vertical="center" wrapText="1"/>
    </xf>
    <xf numFmtId="0" fontId="50" fillId="29" borderId="22" xfId="0" applyFont="1" applyFill="1" applyBorder="1" applyAlignment="1">
      <alignment horizontal="center" vertical="center" wrapText="1"/>
    </xf>
    <xf numFmtId="0" fontId="52" fillId="0" borderId="51" xfId="0" applyFont="1" applyBorder="1" applyAlignment="1">
      <alignment horizontal="center" vertical="center" wrapText="1"/>
    </xf>
    <xf numFmtId="0" fontId="67" fillId="0" borderId="49" xfId="0" applyFont="1" applyBorder="1" applyAlignment="1">
      <alignment horizontal="center" vertical="center" wrapText="1"/>
    </xf>
    <xf numFmtId="0" fontId="53" fillId="0" borderId="49" xfId="0" applyFont="1" applyBorder="1" applyAlignment="1">
      <alignment horizontal="center" vertical="center" wrapText="1"/>
    </xf>
    <xf numFmtId="0" fontId="89" fillId="0" borderId="0" xfId="0" applyFont="1" applyBorder="1" applyAlignment="1">
      <alignment vertical="center"/>
    </xf>
    <xf numFmtId="0" fontId="66" fillId="0" borderId="0" xfId="0" applyFont="1" applyBorder="1" applyAlignment="1">
      <alignment vertical="center"/>
    </xf>
    <xf numFmtId="0" fontId="66" fillId="25" borderId="13" xfId="0" applyFont="1" applyFill="1" applyBorder="1" applyAlignment="1">
      <alignment horizontal="center" vertical="center" wrapText="1"/>
    </xf>
    <xf numFmtId="0" fontId="87" fillId="0" borderId="0" xfId="0" applyFont="1" applyBorder="1"/>
    <xf numFmtId="4" fontId="67" fillId="0" borderId="49" xfId="0" applyNumberFormat="1" applyFont="1" applyBorder="1" applyAlignment="1">
      <alignment horizontal="center" vertical="center"/>
    </xf>
    <xf numFmtId="4" fontId="10" fillId="27" borderId="12" xfId="0" applyNumberFormat="1" applyFont="1" applyFill="1" applyBorder="1" applyAlignment="1">
      <alignment horizontal="center" vertical="center"/>
    </xf>
    <xf numFmtId="10" fontId="87" fillId="0" borderId="0" xfId="14" applyNumberFormat="1" applyFont="1" applyBorder="1"/>
    <xf numFmtId="0" fontId="10" fillId="27" borderId="12" xfId="0" applyFont="1" applyFill="1" applyBorder="1" applyAlignment="1">
      <alignment horizontal="center" vertical="center"/>
    </xf>
    <xf numFmtId="0" fontId="10" fillId="27" borderId="4"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2" xfId="0" applyFont="1" applyFill="1" applyBorder="1" applyAlignment="1">
      <alignment horizontal="center" vertical="center"/>
    </xf>
    <xf numFmtId="0" fontId="10" fillId="27" borderId="4" xfId="0" applyFont="1" applyFill="1" applyBorder="1" applyAlignment="1">
      <alignment horizontal="center" vertical="center"/>
    </xf>
    <xf numFmtId="0" fontId="10" fillId="27" borderId="16" xfId="0" applyFont="1" applyFill="1" applyBorder="1" applyAlignment="1">
      <alignment horizontal="center" vertical="center"/>
    </xf>
    <xf numFmtId="4" fontId="10" fillId="27" borderId="12" xfId="0" applyNumberFormat="1" applyFont="1" applyFill="1" applyBorder="1" applyAlignment="1">
      <alignment horizontal="center" vertical="center"/>
    </xf>
    <xf numFmtId="9" fontId="10" fillId="0" borderId="0" xfId="14" applyFont="1"/>
    <xf numFmtId="4" fontId="10" fillId="27" borderId="2" xfId="0" applyNumberFormat="1" applyFont="1" applyFill="1" applyBorder="1" applyAlignment="1">
      <alignment vertical="center"/>
    </xf>
    <xf numFmtId="166" fontId="10" fillId="27" borderId="2" xfId="0" applyNumberFormat="1" applyFont="1" applyFill="1" applyBorder="1" applyAlignment="1">
      <alignment vertical="center"/>
    </xf>
    <xf numFmtId="4" fontId="10" fillId="27" borderId="15" xfId="0" applyNumberFormat="1" applyFont="1" applyFill="1" applyBorder="1" applyAlignment="1">
      <alignment vertical="center"/>
    </xf>
    <xf numFmtId="4" fontId="10" fillId="27" borderId="41" xfId="0" applyNumberFormat="1" applyFont="1" applyFill="1" applyBorder="1" applyAlignment="1">
      <alignment horizontal="center" vertical="center"/>
    </xf>
    <xf numFmtId="0" fontId="10" fillId="27" borderId="41" xfId="0" applyFont="1" applyFill="1" applyBorder="1" applyAlignment="1">
      <alignment vertical="center"/>
    </xf>
    <xf numFmtId="4" fontId="10" fillId="27" borderId="39" xfId="0" applyNumberFormat="1" applyFont="1" applyFill="1" applyBorder="1" applyAlignment="1">
      <alignment horizontal="center" vertical="center"/>
    </xf>
    <xf numFmtId="4" fontId="10" fillId="27" borderId="65" xfId="0" applyNumberFormat="1" applyFont="1" applyFill="1" applyBorder="1" applyAlignment="1">
      <alignment vertical="center"/>
    </xf>
    <xf numFmtId="4" fontId="10" fillId="27" borderId="47" xfId="0" applyNumberFormat="1" applyFont="1" applyFill="1" applyBorder="1" applyAlignment="1">
      <alignment horizontal="center" vertical="center"/>
    </xf>
    <xf numFmtId="166" fontId="10" fillId="27" borderId="6" xfId="0" applyNumberFormat="1" applyFont="1" applyFill="1" applyBorder="1" applyAlignment="1">
      <alignment vertical="center"/>
    </xf>
    <xf numFmtId="0" fontId="10" fillId="27" borderId="47" xfId="0" applyFont="1" applyFill="1" applyBorder="1" applyAlignment="1">
      <alignment vertical="center"/>
    </xf>
    <xf numFmtId="4" fontId="10" fillId="27" borderId="39" xfId="0" applyNumberFormat="1" applyFont="1" applyFill="1" applyBorder="1" applyAlignment="1">
      <alignment vertical="center"/>
    </xf>
    <xf numFmtId="166" fontId="10" fillId="27" borderId="39" xfId="0" applyNumberFormat="1" applyFont="1" applyFill="1" applyBorder="1" applyAlignment="1">
      <alignment vertical="center"/>
    </xf>
    <xf numFmtId="0" fontId="2" fillId="0" borderId="0" xfId="0" applyFont="1" applyBorder="1" applyAlignment="1">
      <alignment horizontal="center" vertical="center" wrapText="1"/>
    </xf>
    <xf numFmtId="10" fontId="2" fillId="0" borderId="0" xfId="14" applyNumberFormat="1" applyFont="1" applyBorder="1" applyAlignment="1">
      <alignment horizontal="center" vertical="center"/>
    </xf>
    <xf numFmtId="9" fontId="2" fillId="0" borderId="0" xfId="14" applyFont="1" applyBorder="1" applyAlignment="1">
      <alignment horizontal="center" vertical="center"/>
    </xf>
    <xf numFmtId="0" fontId="50" fillId="29" borderId="0" xfId="0" applyFont="1" applyFill="1" applyBorder="1" applyAlignment="1">
      <alignment horizontal="center" vertical="center" wrapText="1"/>
    </xf>
    <xf numFmtId="10" fontId="52" fillId="0" borderId="0" xfId="0" applyNumberFormat="1" applyFont="1" applyBorder="1" applyAlignment="1">
      <alignment horizontal="center" vertical="center" wrapText="1"/>
    </xf>
    <xf numFmtId="4" fontId="87" fillId="0" borderId="0" xfId="0" applyNumberFormat="1" applyFont="1" applyBorder="1"/>
    <xf numFmtId="0" fontId="1" fillId="0" borderId="0" xfId="0" applyFont="1" applyBorder="1" applyAlignment="1">
      <alignment vertical="center" wrapText="1"/>
    </xf>
    <xf numFmtId="4" fontId="87" fillId="0" borderId="0" xfId="0" applyNumberFormat="1" applyFont="1"/>
    <xf numFmtId="3" fontId="52" fillId="0" borderId="0" xfId="0" applyNumberFormat="1" applyFont="1"/>
    <xf numFmtId="0" fontId="27" fillId="0" borderId="1" xfId="0" applyFont="1" applyBorder="1" applyAlignment="1">
      <alignment horizontal="center"/>
    </xf>
    <xf numFmtId="0" fontId="17" fillId="0" borderId="20"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0" fillId="17" borderId="12" xfId="0" applyFont="1" applyFill="1" applyBorder="1" applyAlignment="1">
      <alignment horizontal="center" vertical="center"/>
    </xf>
    <xf numFmtId="0" fontId="10" fillId="17" borderId="4" xfId="0" applyFont="1" applyFill="1" applyBorder="1" applyAlignment="1">
      <alignment horizontal="center" vertical="center"/>
    </xf>
    <xf numFmtId="0" fontId="10" fillId="17" borderId="16" xfId="0" applyFont="1" applyFill="1" applyBorder="1" applyAlignment="1">
      <alignment horizontal="center" vertical="center"/>
    </xf>
    <xf numFmtId="0" fontId="10" fillId="17" borderId="12"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10" fillId="17" borderId="16" xfId="0" applyFont="1" applyFill="1" applyBorder="1" applyAlignment="1">
      <alignment horizontal="center" vertical="center" wrapText="1"/>
    </xf>
    <xf numFmtId="4" fontId="10" fillId="17" borderId="12" xfId="0" applyNumberFormat="1" applyFont="1" applyFill="1" applyBorder="1" applyAlignment="1">
      <alignment horizontal="center" vertical="center"/>
    </xf>
    <xf numFmtId="4" fontId="10" fillId="17" borderId="4" xfId="0" applyNumberFormat="1" applyFont="1" applyFill="1" applyBorder="1" applyAlignment="1">
      <alignment horizontal="center" vertical="center"/>
    </xf>
    <xf numFmtId="4" fontId="10" fillId="17" borderId="16" xfId="0" applyNumberFormat="1" applyFont="1" applyFill="1" applyBorder="1" applyAlignment="1">
      <alignment horizontal="center" vertical="center"/>
    </xf>
    <xf numFmtId="3" fontId="10" fillId="17" borderId="10" xfId="0" applyNumberFormat="1" applyFont="1" applyFill="1" applyBorder="1" applyAlignment="1">
      <alignment horizontal="center" vertical="center"/>
    </xf>
    <xf numFmtId="3" fontId="10" fillId="17" borderId="17" xfId="0" applyNumberFormat="1" applyFont="1" applyFill="1" applyBorder="1" applyAlignment="1">
      <alignment horizontal="center" vertical="center"/>
    </xf>
    <xf numFmtId="3" fontId="10" fillId="17" borderId="32" xfId="0" applyNumberFormat="1" applyFont="1" applyFill="1" applyBorder="1" applyAlignment="1">
      <alignment horizontal="center" vertical="center"/>
    </xf>
    <xf numFmtId="3" fontId="10" fillId="17" borderId="12" xfId="0" applyNumberFormat="1" applyFont="1" applyFill="1" applyBorder="1" applyAlignment="1">
      <alignment horizontal="center" vertical="center"/>
    </xf>
    <xf numFmtId="3" fontId="10" fillId="17" borderId="4" xfId="0" applyNumberFormat="1" applyFont="1" applyFill="1" applyBorder="1" applyAlignment="1">
      <alignment horizontal="center" vertical="center"/>
    </xf>
    <xf numFmtId="3" fontId="10" fillId="17" borderId="16" xfId="0" applyNumberFormat="1" applyFont="1" applyFill="1" applyBorder="1" applyAlignment="1">
      <alignment horizontal="center" vertical="center"/>
    </xf>
    <xf numFmtId="0" fontId="11" fillId="2" borderId="12"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6" fillId="17" borderId="12"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6" fillId="17" borderId="16" xfId="0" applyFont="1" applyFill="1" applyBorder="1" applyAlignment="1">
      <alignment horizontal="center" vertical="center" wrapText="1"/>
    </xf>
    <xf numFmtId="0" fontId="16" fillId="17" borderId="18"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19" xfId="0" applyFont="1" applyFill="1" applyBorder="1" applyAlignment="1">
      <alignment horizontal="center" vertical="center"/>
    </xf>
    <xf numFmtId="0" fontId="11" fillId="2" borderId="20"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4"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61" xfId="0" applyBorder="1" applyAlignment="1">
      <alignment horizontal="right"/>
    </xf>
    <xf numFmtId="0" fontId="0" fillId="0" borderId="0" xfId="0" applyAlignment="1">
      <alignment horizontal="right"/>
    </xf>
    <xf numFmtId="0" fontId="11" fillId="2" borderId="41"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13" fillId="2" borderId="41"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3" fontId="10" fillId="4" borderId="10" xfId="0" applyNumberFormat="1" applyFont="1" applyFill="1" applyBorder="1" applyAlignment="1">
      <alignment horizontal="center" vertical="center"/>
    </xf>
    <xf numFmtId="3" fontId="10" fillId="4" borderId="17" xfId="0" applyNumberFormat="1" applyFont="1" applyFill="1" applyBorder="1" applyAlignment="1">
      <alignment horizontal="center" vertical="center"/>
    </xf>
    <xf numFmtId="3" fontId="10" fillId="4" borderId="32" xfId="0" applyNumberFormat="1" applyFont="1" applyFill="1" applyBorder="1" applyAlignment="1">
      <alignment horizontal="center" vertical="center"/>
    </xf>
    <xf numFmtId="0" fontId="16" fillId="5" borderId="18"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9" xfId="0" applyFont="1" applyFill="1" applyBorder="1" applyAlignment="1">
      <alignment horizontal="center" vertical="center"/>
    </xf>
    <xf numFmtId="3" fontId="10" fillId="8" borderId="12" xfId="0" applyNumberFormat="1" applyFont="1" applyFill="1" applyBorder="1" applyAlignment="1">
      <alignment horizontal="center" vertical="center"/>
    </xf>
    <xf numFmtId="3" fontId="10" fillId="8" borderId="4" xfId="0" applyNumberFormat="1" applyFont="1" applyFill="1" applyBorder="1" applyAlignment="1">
      <alignment horizontal="center" vertical="center"/>
    </xf>
    <xf numFmtId="3" fontId="10" fillId="8" borderId="16" xfId="0" applyNumberFormat="1" applyFont="1" applyFill="1" applyBorder="1" applyAlignment="1">
      <alignment horizontal="center" vertical="center"/>
    </xf>
    <xf numFmtId="0" fontId="10" fillId="4" borderId="12"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6"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6" xfId="0" applyFont="1" applyFill="1" applyBorder="1" applyAlignment="1">
      <alignment horizontal="center" vertical="center"/>
    </xf>
    <xf numFmtId="4" fontId="10" fillId="4" borderId="12" xfId="0" applyNumberFormat="1" applyFont="1" applyFill="1" applyBorder="1" applyAlignment="1">
      <alignment horizontal="center" vertical="center"/>
    </xf>
    <xf numFmtId="4" fontId="10" fillId="4" borderId="4" xfId="0" applyNumberFormat="1" applyFont="1" applyFill="1" applyBorder="1" applyAlignment="1">
      <alignment horizontal="center" vertical="center"/>
    </xf>
    <xf numFmtId="4" fontId="10" fillId="4" borderId="16" xfId="0" applyNumberFormat="1" applyFont="1" applyFill="1" applyBorder="1" applyAlignment="1">
      <alignment horizontal="center" vertical="center"/>
    </xf>
    <xf numFmtId="3" fontId="10" fillId="4" borderId="12" xfId="0" applyNumberFormat="1" applyFont="1" applyFill="1" applyBorder="1" applyAlignment="1">
      <alignment horizontal="center" vertical="center"/>
    </xf>
    <xf numFmtId="3" fontId="10" fillId="4" borderId="4" xfId="0" applyNumberFormat="1" applyFont="1" applyFill="1" applyBorder="1" applyAlignment="1">
      <alignment horizontal="center" vertical="center"/>
    </xf>
    <xf numFmtId="3" fontId="10" fillId="4" borderId="16" xfId="0" applyNumberFormat="1" applyFont="1" applyFill="1" applyBorder="1" applyAlignment="1">
      <alignment horizontal="center" vertical="center"/>
    </xf>
    <xf numFmtId="0" fontId="10" fillId="8" borderId="12"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16" xfId="0" applyFont="1" applyFill="1" applyBorder="1" applyAlignment="1">
      <alignment horizontal="center" vertical="center"/>
    </xf>
    <xf numFmtId="0" fontId="13" fillId="2" borderId="34" xfId="0" applyFont="1" applyFill="1" applyBorder="1" applyAlignment="1" applyProtection="1">
      <alignment horizontal="center" vertical="center" wrapText="1"/>
    </xf>
    <xf numFmtId="0" fontId="10" fillId="9" borderId="12" xfId="0" applyFont="1" applyFill="1" applyBorder="1" applyAlignment="1">
      <alignment horizontal="center" vertical="center"/>
    </xf>
    <xf numFmtId="0" fontId="10" fillId="9" borderId="4" xfId="0" applyFont="1" applyFill="1" applyBorder="1" applyAlignment="1">
      <alignment horizontal="center" vertical="center"/>
    </xf>
    <xf numFmtId="0" fontId="10" fillId="9" borderId="16" xfId="0" applyFont="1" applyFill="1" applyBorder="1" applyAlignment="1">
      <alignment horizontal="center" vertical="center"/>
    </xf>
    <xf numFmtId="3" fontId="10" fillId="6" borderId="12" xfId="0" applyNumberFormat="1" applyFont="1" applyFill="1" applyBorder="1" applyAlignment="1">
      <alignment horizontal="center" vertical="center"/>
    </xf>
    <xf numFmtId="3" fontId="10" fillId="6" borderId="4" xfId="0" applyNumberFormat="1" applyFont="1" applyFill="1" applyBorder="1" applyAlignment="1">
      <alignment horizontal="center" vertical="center"/>
    </xf>
    <xf numFmtId="3" fontId="10" fillId="6" borderId="16" xfId="0" applyNumberFormat="1" applyFont="1" applyFill="1" applyBorder="1" applyAlignment="1">
      <alignment horizontal="center" vertical="center"/>
    </xf>
    <xf numFmtId="3" fontId="10" fillId="6" borderId="10" xfId="0" applyNumberFormat="1" applyFont="1" applyFill="1" applyBorder="1" applyAlignment="1">
      <alignment horizontal="center" vertical="center"/>
    </xf>
    <xf numFmtId="3" fontId="10" fillId="6" borderId="17" xfId="0" applyNumberFormat="1" applyFont="1" applyFill="1" applyBorder="1" applyAlignment="1">
      <alignment horizontal="center" vertical="center"/>
    </xf>
    <xf numFmtId="3" fontId="10" fillId="6" borderId="32" xfId="0" applyNumberFormat="1" applyFont="1" applyFill="1" applyBorder="1" applyAlignment="1">
      <alignment horizontal="center" vertical="center"/>
    </xf>
    <xf numFmtId="0" fontId="10" fillId="6" borderId="12"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16" xfId="0" applyFont="1" applyFill="1" applyBorder="1" applyAlignment="1">
      <alignment horizontal="center" vertical="center"/>
    </xf>
    <xf numFmtId="4" fontId="10" fillId="6" borderId="12" xfId="0" applyNumberFormat="1" applyFont="1" applyFill="1" applyBorder="1" applyAlignment="1">
      <alignment horizontal="center" vertical="center"/>
    </xf>
    <xf numFmtId="4" fontId="10" fillId="6" borderId="4" xfId="0" applyNumberFormat="1" applyFont="1" applyFill="1" applyBorder="1" applyAlignment="1">
      <alignment horizontal="center" vertical="center"/>
    </xf>
    <xf numFmtId="4" fontId="10" fillId="6" borderId="16" xfId="0" applyNumberFormat="1" applyFont="1" applyFill="1" applyBorder="1" applyAlignment="1">
      <alignment horizontal="center" vertical="center"/>
    </xf>
    <xf numFmtId="0" fontId="16" fillId="17" borderId="12" xfId="0" applyFont="1" applyFill="1" applyBorder="1" applyAlignment="1">
      <alignment horizontal="center" vertical="center"/>
    </xf>
    <xf numFmtId="0" fontId="16" fillId="17" borderId="4" xfId="0" applyFont="1" applyFill="1" applyBorder="1" applyAlignment="1">
      <alignment horizontal="center" vertical="center"/>
    </xf>
    <xf numFmtId="0" fontId="16" fillId="17" borderId="16" xfId="0" applyFont="1" applyFill="1" applyBorder="1" applyAlignment="1">
      <alignment horizontal="center" vertical="center"/>
    </xf>
    <xf numFmtId="3" fontId="10" fillId="19" borderId="12" xfId="0" applyNumberFormat="1" applyFont="1" applyFill="1" applyBorder="1" applyAlignment="1">
      <alignment horizontal="center" vertical="center"/>
    </xf>
    <xf numFmtId="3" fontId="10" fillId="19" borderId="4" xfId="0" applyNumberFormat="1" applyFont="1" applyFill="1" applyBorder="1" applyAlignment="1">
      <alignment horizontal="center" vertical="center"/>
    </xf>
    <xf numFmtId="3" fontId="10" fillId="19" borderId="16" xfId="0" applyNumberFormat="1" applyFont="1" applyFill="1" applyBorder="1" applyAlignment="1">
      <alignment horizontal="center" vertical="center"/>
    </xf>
    <xf numFmtId="0" fontId="10" fillId="19" borderId="12" xfId="0" applyFont="1" applyFill="1" applyBorder="1" applyAlignment="1">
      <alignment horizontal="center" vertical="center"/>
    </xf>
    <xf numFmtId="0" fontId="10" fillId="19" borderId="4" xfId="0" applyFont="1" applyFill="1" applyBorder="1" applyAlignment="1">
      <alignment horizontal="center" vertical="center"/>
    </xf>
    <xf numFmtId="0" fontId="10" fillId="19" borderId="16" xfId="0" applyFont="1" applyFill="1" applyBorder="1" applyAlignment="1">
      <alignment horizontal="center" vertical="center"/>
    </xf>
    <xf numFmtId="4" fontId="10" fillId="19" borderId="12" xfId="0" applyNumberFormat="1" applyFont="1" applyFill="1" applyBorder="1" applyAlignment="1">
      <alignment horizontal="center" vertical="center"/>
    </xf>
    <xf numFmtId="4" fontId="10" fillId="19" borderId="4" xfId="0" applyNumberFormat="1" applyFont="1" applyFill="1" applyBorder="1" applyAlignment="1">
      <alignment horizontal="center" vertical="center"/>
    </xf>
    <xf numFmtId="4" fontId="10" fillId="19" borderId="16" xfId="0" applyNumberFormat="1" applyFont="1" applyFill="1" applyBorder="1" applyAlignment="1">
      <alignment horizontal="center" vertical="center"/>
    </xf>
    <xf numFmtId="3" fontId="10" fillId="19" borderId="10" xfId="0" applyNumberFormat="1" applyFont="1" applyFill="1" applyBorder="1" applyAlignment="1">
      <alignment horizontal="center" vertical="center"/>
    </xf>
    <xf numFmtId="3" fontId="10" fillId="19" borderId="17" xfId="0" applyNumberFormat="1" applyFont="1" applyFill="1" applyBorder="1" applyAlignment="1">
      <alignment horizontal="center" vertical="center"/>
    </xf>
    <xf numFmtId="3" fontId="10" fillId="19" borderId="32" xfId="0" applyNumberFormat="1" applyFont="1" applyFill="1" applyBorder="1" applyAlignment="1">
      <alignment horizontal="center" vertical="center"/>
    </xf>
    <xf numFmtId="0" fontId="10" fillId="0" borderId="12"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6" xfId="0" applyFont="1" applyFill="1" applyBorder="1" applyAlignment="1">
      <alignment horizontal="center" vertical="center"/>
    </xf>
    <xf numFmtId="3" fontId="10" fillId="0" borderId="12" xfId="0" applyNumberFormat="1" applyFont="1" applyFill="1" applyBorder="1" applyAlignment="1">
      <alignment horizontal="center" vertical="center"/>
    </xf>
    <xf numFmtId="3" fontId="10" fillId="0" borderId="4"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20" borderId="12" xfId="0" applyNumberFormat="1" applyFont="1" applyFill="1" applyBorder="1" applyAlignment="1">
      <alignment horizontal="center" vertical="center"/>
    </xf>
    <xf numFmtId="3" fontId="10" fillId="20" borderId="4" xfId="0" applyNumberFormat="1" applyFont="1" applyFill="1" applyBorder="1" applyAlignment="1">
      <alignment horizontal="center" vertical="center"/>
    </xf>
    <xf numFmtId="3" fontId="10" fillId="20" borderId="16" xfId="0" applyNumberFormat="1" applyFont="1" applyFill="1" applyBorder="1" applyAlignment="1">
      <alignment horizontal="center" vertical="center"/>
    </xf>
    <xf numFmtId="3" fontId="10" fillId="20" borderId="10" xfId="0" applyNumberFormat="1" applyFont="1" applyFill="1" applyBorder="1" applyAlignment="1">
      <alignment horizontal="center" vertical="center"/>
    </xf>
    <xf numFmtId="3" fontId="10" fillId="20" borderId="17" xfId="0" applyNumberFormat="1" applyFont="1" applyFill="1" applyBorder="1" applyAlignment="1">
      <alignment horizontal="center" vertical="center"/>
    </xf>
    <xf numFmtId="3" fontId="10" fillId="20" borderId="32" xfId="0" applyNumberFormat="1" applyFont="1" applyFill="1" applyBorder="1" applyAlignment="1">
      <alignment horizontal="center" vertical="center"/>
    </xf>
    <xf numFmtId="0" fontId="10" fillId="20" borderId="12" xfId="0" applyFont="1" applyFill="1" applyBorder="1" applyAlignment="1">
      <alignment horizontal="center" vertical="center"/>
    </xf>
    <xf numFmtId="0" fontId="10" fillId="20" borderId="4" xfId="0" applyFont="1" applyFill="1" applyBorder="1" applyAlignment="1">
      <alignment horizontal="center" vertical="center"/>
    </xf>
    <xf numFmtId="0" fontId="10" fillId="20" borderId="16" xfId="0" applyFont="1" applyFill="1" applyBorder="1" applyAlignment="1">
      <alignment horizontal="center" vertical="center"/>
    </xf>
    <xf numFmtId="4" fontId="10" fillId="20" borderId="12" xfId="0" applyNumberFormat="1" applyFont="1" applyFill="1" applyBorder="1" applyAlignment="1">
      <alignment horizontal="center" vertical="center"/>
    </xf>
    <xf numFmtId="4" fontId="10" fillId="20" borderId="4" xfId="0" applyNumberFormat="1" applyFont="1" applyFill="1" applyBorder="1" applyAlignment="1">
      <alignment horizontal="center" vertical="center"/>
    </xf>
    <xf numFmtId="4" fontId="10" fillId="20" borderId="16" xfId="0" applyNumberFormat="1" applyFont="1" applyFill="1" applyBorder="1" applyAlignment="1">
      <alignment horizontal="center" vertical="center"/>
    </xf>
    <xf numFmtId="4" fontId="10" fillId="5" borderId="12" xfId="0" applyNumberFormat="1" applyFont="1" applyFill="1" applyBorder="1" applyAlignment="1">
      <alignment horizontal="center" vertical="center"/>
    </xf>
    <xf numFmtId="4" fontId="10" fillId="5" borderId="4" xfId="0" applyNumberFormat="1" applyFont="1" applyFill="1" applyBorder="1" applyAlignment="1">
      <alignment horizontal="center" vertical="center"/>
    </xf>
    <xf numFmtId="4" fontId="10" fillId="5" borderId="16" xfId="0" applyNumberFormat="1" applyFont="1" applyFill="1" applyBorder="1" applyAlignment="1">
      <alignment horizontal="center" vertical="center"/>
    </xf>
    <xf numFmtId="3" fontId="10" fillId="5" borderId="12" xfId="0" applyNumberFormat="1" applyFont="1" applyFill="1" applyBorder="1" applyAlignment="1">
      <alignment horizontal="center" vertical="center"/>
    </xf>
    <xf numFmtId="3" fontId="10" fillId="5" borderId="4" xfId="0" applyNumberFormat="1" applyFont="1" applyFill="1" applyBorder="1" applyAlignment="1">
      <alignment horizontal="center" vertical="center"/>
    </xf>
    <xf numFmtId="3" fontId="10" fillId="5" borderId="16" xfId="0" applyNumberFormat="1" applyFont="1" applyFill="1" applyBorder="1" applyAlignment="1">
      <alignment horizontal="center" vertical="center"/>
    </xf>
    <xf numFmtId="3" fontId="10" fillId="5" borderId="10" xfId="0" applyNumberFormat="1" applyFont="1" applyFill="1" applyBorder="1" applyAlignment="1">
      <alignment horizontal="center" vertical="center"/>
    </xf>
    <xf numFmtId="3" fontId="10" fillId="5" borderId="17" xfId="0" applyNumberFormat="1" applyFont="1" applyFill="1" applyBorder="1" applyAlignment="1">
      <alignment horizontal="center" vertical="center"/>
    </xf>
    <xf numFmtId="3" fontId="10" fillId="5" borderId="32" xfId="0" applyNumberFormat="1" applyFont="1" applyFill="1" applyBorder="1" applyAlignment="1">
      <alignment horizontal="center" vertical="center"/>
    </xf>
    <xf numFmtId="3" fontId="10" fillId="0" borderId="10" xfId="0" applyNumberFormat="1" applyFont="1" applyFill="1" applyBorder="1" applyAlignment="1">
      <alignment horizontal="center" vertical="center"/>
    </xf>
    <xf numFmtId="3" fontId="10" fillId="0" borderId="17" xfId="0" applyNumberFormat="1" applyFont="1" applyFill="1" applyBorder="1" applyAlignment="1">
      <alignment horizontal="center" vertical="center"/>
    </xf>
    <xf numFmtId="3" fontId="10" fillId="0" borderId="32" xfId="0" applyNumberFormat="1" applyFont="1" applyFill="1" applyBorder="1" applyAlignment="1">
      <alignment horizontal="center" vertical="center"/>
    </xf>
    <xf numFmtId="4" fontId="10" fillId="0" borderId="12" xfId="0" applyNumberFormat="1" applyFont="1" applyFill="1" applyBorder="1" applyAlignment="1">
      <alignment horizontal="center" vertical="center"/>
    </xf>
    <xf numFmtId="4" fontId="10" fillId="0" borderId="4" xfId="0" applyNumberFormat="1" applyFont="1" applyFill="1" applyBorder="1" applyAlignment="1">
      <alignment horizontal="center" vertical="center"/>
    </xf>
    <xf numFmtId="4" fontId="10" fillId="0" borderId="16" xfId="0" applyNumberFormat="1" applyFont="1" applyFill="1" applyBorder="1" applyAlignment="1">
      <alignment horizontal="center" vertical="center"/>
    </xf>
    <xf numFmtId="3" fontId="10" fillId="18" borderId="12" xfId="0" applyNumberFormat="1" applyFont="1" applyFill="1" applyBorder="1" applyAlignment="1">
      <alignment horizontal="center" vertical="center"/>
    </xf>
    <xf numFmtId="3" fontId="10" fillId="18" borderId="4" xfId="0" applyNumberFormat="1" applyFont="1" applyFill="1" applyBorder="1" applyAlignment="1">
      <alignment horizontal="center" vertical="center"/>
    </xf>
    <xf numFmtId="3" fontId="10" fillId="18" borderId="16" xfId="0" applyNumberFormat="1" applyFont="1" applyFill="1" applyBorder="1" applyAlignment="1">
      <alignment horizontal="center" vertical="center"/>
    </xf>
    <xf numFmtId="0" fontId="10" fillId="18" borderId="12" xfId="0" applyFont="1" applyFill="1" applyBorder="1" applyAlignment="1">
      <alignment horizontal="center" vertical="center"/>
    </xf>
    <xf numFmtId="0" fontId="10" fillId="18" borderId="4" xfId="0" applyFont="1" applyFill="1" applyBorder="1" applyAlignment="1">
      <alignment horizontal="center" vertical="center"/>
    </xf>
    <xf numFmtId="0" fontId="10" fillId="18" borderId="16" xfId="0" applyFont="1" applyFill="1" applyBorder="1" applyAlignment="1">
      <alignment horizontal="center" vertical="center"/>
    </xf>
    <xf numFmtId="4" fontId="10" fillId="18" borderId="12" xfId="0" applyNumberFormat="1" applyFont="1" applyFill="1" applyBorder="1" applyAlignment="1">
      <alignment horizontal="center" vertical="center"/>
    </xf>
    <xf numFmtId="4" fontId="10" fillId="18" borderId="4" xfId="0" applyNumberFormat="1" applyFont="1" applyFill="1" applyBorder="1" applyAlignment="1">
      <alignment horizontal="center" vertical="center"/>
    </xf>
    <xf numFmtId="4" fontId="10" fillId="18" borderId="16" xfId="0" applyNumberFormat="1" applyFont="1" applyFill="1" applyBorder="1" applyAlignment="1">
      <alignment horizontal="center" vertical="center"/>
    </xf>
    <xf numFmtId="3" fontId="10" fillId="18" borderId="10" xfId="0" applyNumberFormat="1" applyFont="1" applyFill="1" applyBorder="1" applyAlignment="1">
      <alignment horizontal="center" vertical="center"/>
    </xf>
    <xf numFmtId="3" fontId="10" fillId="18" borderId="17" xfId="0" applyNumberFormat="1" applyFont="1" applyFill="1" applyBorder="1" applyAlignment="1">
      <alignment horizontal="center" vertical="center"/>
    </xf>
    <xf numFmtId="3" fontId="10" fillId="18" borderId="32" xfId="0" applyNumberFormat="1" applyFont="1" applyFill="1" applyBorder="1" applyAlignment="1">
      <alignment horizontal="center" vertical="center"/>
    </xf>
    <xf numFmtId="3" fontId="10" fillId="13" borderId="12" xfId="0" applyNumberFormat="1" applyFont="1" applyFill="1" applyBorder="1" applyAlignment="1">
      <alignment horizontal="center" vertical="center"/>
    </xf>
    <xf numFmtId="3" fontId="10" fillId="13" borderId="4" xfId="0" applyNumberFormat="1" applyFont="1" applyFill="1" applyBorder="1" applyAlignment="1">
      <alignment horizontal="center" vertical="center"/>
    </xf>
    <xf numFmtId="3" fontId="10" fillId="13" borderId="16" xfId="0" applyNumberFormat="1" applyFont="1" applyFill="1" applyBorder="1" applyAlignment="1">
      <alignment horizontal="center" vertical="center"/>
    </xf>
    <xf numFmtId="0" fontId="10" fillId="5" borderId="12" xfId="0" quotePrefix="1" applyFont="1" applyFill="1" applyBorder="1" applyAlignment="1">
      <alignment horizontal="center" vertical="center"/>
    </xf>
    <xf numFmtId="3" fontId="10" fillId="21" borderId="12" xfId="0" applyNumberFormat="1" applyFont="1" applyFill="1" applyBorder="1" applyAlignment="1">
      <alignment horizontal="center" vertical="center"/>
    </xf>
    <xf numFmtId="3" fontId="10" fillId="21" borderId="4" xfId="0" applyNumberFormat="1" applyFont="1" applyFill="1" applyBorder="1" applyAlignment="1">
      <alignment horizontal="center" vertical="center"/>
    </xf>
    <xf numFmtId="3" fontId="10" fillId="21" borderId="16" xfId="0" applyNumberFormat="1" applyFont="1" applyFill="1" applyBorder="1" applyAlignment="1">
      <alignment horizontal="center" vertical="center"/>
    </xf>
    <xf numFmtId="3" fontId="10" fillId="21" borderId="10" xfId="0" applyNumberFormat="1" applyFont="1" applyFill="1" applyBorder="1" applyAlignment="1">
      <alignment horizontal="center" vertical="center"/>
    </xf>
    <xf numFmtId="3" fontId="10" fillId="21" borderId="17" xfId="0" applyNumberFormat="1" applyFont="1" applyFill="1" applyBorder="1" applyAlignment="1">
      <alignment horizontal="center" vertical="center"/>
    </xf>
    <xf numFmtId="3" fontId="10" fillId="21" borderId="32" xfId="0" applyNumberFormat="1" applyFont="1" applyFill="1" applyBorder="1" applyAlignment="1">
      <alignment horizontal="center" vertical="center"/>
    </xf>
    <xf numFmtId="0" fontId="10" fillId="13" borderId="12" xfId="0" applyFont="1" applyFill="1" applyBorder="1" applyAlignment="1">
      <alignment horizontal="center" vertical="center"/>
    </xf>
    <xf numFmtId="0" fontId="10" fillId="13" borderId="4" xfId="0" applyFont="1" applyFill="1" applyBorder="1" applyAlignment="1">
      <alignment horizontal="center" vertical="center"/>
    </xf>
    <xf numFmtId="0" fontId="10" fillId="13" borderId="16" xfId="0" applyFont="1" applyFill="1" applyBorder="1" applyAlignment="1">
      <alignment horizontal="center" vertical="center"/>
    </xf>
    <xf numFmtId="4" fontId="10" fillId="13" borderId="12" xfId="0" applyNumberFormat="1" applyFont="1" applyFill="1" applyBorder="1" applyAlignment="1">
      <alignment horizontal="center" vertical="center"/>
    </xf>
    <xf numFmtId="4" fontId="10" fillId="13" borderId="4" xfId="0" applyNumberFormat="1" applyFont="1" applyFill="1" applyBorder="1" applyAlignment="1">
      <alignment horizontal="center" vertical="center"/>
    </xf>
    <xf numFmtId="4" fontId="10" fillId="13" borderId="16" xfId="0" applyNumberFormat="1" applyFont="1" applyFill="1" applyBorder="1" applyAlignment="1">
      <alignment horizontal="center" vertical="center"/>
    </xf>
    <xf numFmtId="3" fontId="10" fillId="11" borderId="12" xfId="0" applyNumberFormat="1" applyFont="1" applyFill="1" applyBorder="1" applyAlignment="1">
      <alignment horizontal="center" vertical="center"/>
    </xf>
    <xf numFmtId="3" fontId="10" fillId="11" borderId="4" xfId="0" applyNumberFormat="1" applyFont="1" applyFill="1" applyBorder="1" applyAlignment="1">
      <alignment horizontal="center" vertical="center"/>
    </xf>
    <xf numFmtId="3" fontId="10" fillId="11" borderId="16" xfId="0" applyNumberFormat="1" applyFont="1" applyFill="1" applyBorder="1" applyAlignment="1">
      <alignment horizontal="center" vertical="center"/>
    </xf>
    <xf numFmtId="3" fontId="10" fillId="11" borderId="10" xfId="0" applyNumberFormat="1" applyFont="1" applyFill="1" applyBorder="1" applyAlignment="1">
      <alignment horizontal="center" vertical="center"/>
    </xf>
    <xf numFmtId="3" fontId="10" fillId="11" borderId="17" xfId="0" applyNumberFormat="1" applyFont="1" applyFill="1" applyBorder="1" applyAlignment="1">
      <alignment horizontal="center" vertical="center"/>
    </xf>
    <xf numFmtId="3" fontId="10" fillId="11" borderId="32" xfId="0" applyNumberFormat="1" applyFont="1" applyFill="1" applyBorder="1" applyAlignment="1">
      <alignment horizontal="center" vertical="center"/>
    </xf>
    <xf numFmtId="0" fontId="10" fillId="11" borderId="12"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16" xfId="0" applyFont="1" applyFill="1" applyBorder="1" applyAlignment="1">
      <alignment horizontal="center" vertical="center"/>
    </xf>
    <xf numFmtId="4" fontId="10" fillId="11" borderId="12" xfId="0" applyNumberFormat="1" applyFont="1" applyFill="1" applyBorder="1" applyAlignment="1">
      <alignment horizontal="center" vertical="center"/>
    </xf>
    <xf numFmtId="4" fontId="10" fillId="11" borderId="4" xfId="0" applyNumberFormat="1" applyFont="1" applyFill="1" applyBorder="1" applyAlignment="1">
      <alignment horizontal="center" vertical="center"/>
    </xf>
    <xf numFmtId="4" fontId="10" fillId="11" borderId="16" xfId="0" applyNumberFormat="1" applyFont="1" applyFill="1" applyBorder="1" applyAlignment="1">
      <alignment horizontal="center" vertical="center"/>
    </xf>
    <xf numFmtId="3" fontId="10" fillId="22" borderId="12" xfId="0" applyNumberFormat="1" applyFont="1" applyFill="1" applyBorder="1" applyAlignment="1">
      <alignment horizontal="center" vertical="center"/>
    </xf>
    <xf numFmtId="3" fontId="10" fillId="22" borderId="4" xfId="0" applyNumberFormat="1" applyFont="1" applyFill="1" applyBorder="1" applyAlignment="1">
      <alignment horizontal="center" vertical="center"/>
    </xf>
    <xf numFmtId="3" fontId="10" fillId="22" borderId="16" xfId="0" applyNumberFormat="1" applyFont="1" applyFill="1" applyBorder="1" applyAlignment="1">
      <alignment horizontal="center" vertical="center"/>
    </xf>
    <xf numFmtId="3" fontId="10" fillId="22" borderId="10" xfId="0" applyNumberFormat="1" applyFont="1" applyFill="1" applyBorder="1" applyAlignment="1">
      <alignment horizontal="center" vertical="center"/>
    </xf>
    <xf numFmtId="3" fontId="10" fillId="22" borderId="17" xfId="0" applyNumberFormat="1" applyFont="1" applyFill="1" applyBorder="1" applyAlignment="1">
      <alignment horizontal="center" vertical="center"/>
    </xf>
    <xf numFmtId="3" fontId="10" fillId="22" borderId="32" xfId="0" applyNumberFormat="1" applyFont="1" applyFill="1" applyBorder="1" applyAlignment="1">
      <alignment horizontal="center" vertical="center"/>
    </xf>
    <xf numFmtId="0" fontId="10" fillId="22" borderId="12" xfId="0" applyFont="1" applyFill="1" applyBorder="1" applyAlignment="1">
      <alignment horizontal="center" vertical="center"/>
    </xf>
    <xf numFmtId="0" fontId="10" fillId="22" borderId="4" xfId="0" applyFont="1" applyFill="1" applyBorder="1" applyAlignment="1">
      <alignment horizontal="center" vertical="center"/>
    </xf>
    <xf numFmtId="0" fontId="10" fillId="22" borderId="16" xfId="0" applyFont="1" applyFill="1" applyBorder="1" applyAlignment="1">
      <alignment horizontal="center" vertical="center"/>
    </xf>
    <xf numFmtId="4" fontId="10" fillId="22" borderId="12" xfId="0" applyNumberFormat="1" applyFont="1" applyFill="1" applyBorder="1" applyAlignment="1">
      <alignment horizontal="center" vertical="center"/>
    </xf>
    <xf numFmtId="4" fontId="10" fillId="22" borderId="4" xfId="0" applyNumberFormat="1" applyFont="1" applyFill="1" applyBorder="1" applyAlignment="1">
      <alignment horizontal="center" vertical="center"/>
    </xf>
    <xf numFmtId="4" fontId="10" fillId="22" borderId="16" xfId="0" applyNumberFormat="1" applyFont="1" applyFill="1" applyBorder="1" applyAlignment="1">
      <alignment horizontal="center" vertical="center"/>
    </xf>
    <xf numFmtId="3" fontId="10" fillId="8" borderId="10" xfId="0" applyNumberFormat="1" applyFont="1" applyFill="1" applyBorder="1" applyAlignment="1">
      <alignment horizontal="center" vertical="center"/>
    </xf>
    <xf numFmtId="3" fontId="10" fillId="8" borderId="17" xfId="0" applyNumberFormat="1" applyFont="1" applyFill="1" applyBorder="1" applyAlignment="1">
      <alignment horizontal="center" vertical="center"/>
    </xf>
    <xf numFmtId="3" fontId="10" fillId="8" borderId="32" xfId="0" applyNumberFormat="1" applyFont="1" applyFill="1" applyBorder="1" applyAlignment="1">
      <alignment horizontal="center" vertical="center"/>
    </xf>
    <xf numFmtId="4" fontId="10" fillId="8" borderId="12" xfId="0" applyNumberFormat="1" applyFont="1" applyFill="1" applyBorder="1" applyAlignment="1">
      <alignment horizontal="center" vertical="center"/>
    </xf>
    <xf numFmtId="4" fontId="10" fillId="8" borderId="4" xfId="0" applyNumberFormat="1" applyFont="1" applyFill="1" applyBorder="1" applyAlignment="1">
      <alignment horizontal="center" vertical="center"/>
    </xf>
    <xf numFmtId="4" fontId="10" fillId="8" borderId="16" xfId="0" applyNumberFormat="1" applyFont="1" applyFill="1" applyBorder="1" applyAlignment="1">
      <alignment horizontal="center" vertical="center"/>
    </xf>
    <xf numFmtId="3" fontId="10" fillId="10" borderId="12" xfId="0" applyNumberFormat="1" applyFont="1" applyFill="1" applyBorder="1" applyAlignment="1">
      <alignment horizontal="center" vertical="center"/>
    </xf>
    <xf numFmtId="3" fontId="10" fillId="10" borderId="4" xfId="0" applyNumberFormat="1" applyFont="1" applyFill="1" applyBorder="1" applyAlignment="1">
      <alignment horizontal="center" vertical="center"/>
    </xf>
    <xf numFmtId="3" fontId="10" fillId="10" borderId="16" xfId="0" applyNumberFormat="1" applyFont="1" applyFill="1" applyBorder="1" applyAlignment="1">
      <alignment horizontal="center" vertical="center"/>
    </xf>
    <xf numFmtId="3" fontId="10" fillId="10" borderId="10" xfId="0" applyNumberFormat="1" applyFont="1" applyFill="1" applyBorder="1" applyAlignment="1">
      <alignment horizontal="center" vertical="center"/>
    </xf>
    <xf numFmtId="3" fontId="10" fillId="10" borderId="17" xfId="0" applyNumberFormat="1" applyFont="1" applyFill="1" applyBorder="1" applyAlignment="1">
      <alignment horizontal="center" vertical="center"/>
    </xf>
    <xf numFmtId="3" fontId="10" fillId="10" borderId="32" xfId="0" applyNumberFormat="1" applyFont="1" applyFill="1" applyBorder="1" applyAlignment="1">
      <alignment horizontal="center" vertical="center"/>
    </xf>
    <xf numFmtId="0" fontId="10" fillId="10" borderId="12"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6" xfId="0" applyFont="1" applyFill="1" applyBorder="1" applyAlignment="1">
      <alignment horizontal="center" vertical="center"/>
    </xf>
    <xf numFmtId="4" fontId="10" fillId="10" borderId="12" xfId="0" applyNumberFormat="1" applyFont="1" applyFill="1" applyBorder="1" applyAlignment="1">
      <alignment horizontal="center" vertical="center"/>
    </xf>
    <xf numFmtId="4" fontId="10" fillId="10" borderId="4" xfId="0" applyNumberFormat="1" applyFont="1" applyFill="1" applyBorder="1" applyAlignment="1">
      <alignment horizontal="center" vertical="center"/>
    </xf>
    <xf numFmtId="4" fontId="10" fillId="10" borderId="16" xfId="0" applyNumberFormat="1" applyFont="1" applyFill="1" applyBorder="1" applyAlignment="1">
      <alignment horizontal="center" vertical="center"/>
    </xf>
    <xf numFmtId="3" fontId="10" fillId="13" borderId="10" xfId="0" applyNumberFormat="1" applyFont="1" applyFill="1" applyBorder="1" applyAlignment="1">
      <alignment horizontal="center" vertical="center"/>
    </xf>
    <xf numFmtId="3" fontId="10" fillId="13" borderId="17" xfId="0" applyNumberFormat="1" applyFont="1" applyFill="1" applyBorder="1" applyAlignment="1">
      <alignment horizontal="center" vertical="center"/>
    </xf>
    <xf numFmtId="3" fontId="10" fillId="13" borderId="32" xfId="0" applyNumberFormat="1" applyFont="1" applyFill="1" applyBorder="1" applyAlignment="1">
      <alignment horizontal="center" vertical="center"/>
    </xf>
    <xf numFmtId="0" fontId="16" fillId="13" borderId="12" xfId="0" applyFont="1" applyFill="1" applyBorder="1" applyAlignment="1">
      <alignment horizontal="center" vertical="center"/>
    </xf>
    <xf numFmtId="0" fontId="16" fillId="13" borderId="4" xfId="0" applyFont="1" applyFill="1" applyBorder="1" applyAlignment="1">
      <alignment horizontal="center" vertical="center"/>
    </xf>
    <xf numFmtId="0" fontId="16" fillId="13" borderId="16" xfId="0" applyFont="1" applyFill="1" applyBorder="1" applyAlignment="1">
      <alignment horizontal="center" vertical="center"/>
    </xf>
    <xf numFmtId="3" fontId="10" fillId="12" borderId="12" xfId="0" applyNumberFormat="1" applyFont="1" applyFill="1" applyBorder="1" applyAlignment="1">
      <alignment horizontal="center" vertical="center"/>
    </xf>
    <xf numFmtId="3" fontId="10" fillId="12" borderId="4" xfId="0" applyNumberFormat="1" applyFont="1" applyFill="1" applyBorder="1" applyAlignment="1">
      <alignment horizontal="center" vertical="center"/>
    </xf>
    <xf numFmtId="3" fontId="10" fillId="12" borderId="16" xfId="0" applyNumberFormat="1" applyFont="1" applyFill="1" applyBorder="1" applyAlignment="1">
      <alignment horizontal="center" vertical="center"/>
    </xf>
    <xf numFmtId="3" fontId="10" fillId="12" borderId="10" xfId="0" applyNumberFormat="1" applyFont="1" applyFill="1" applyBorder="1" applyAlignment="1">
      <alignment horizontal="center" vertical="center"/>
    </xf>
    <xf numFmtId="3" fontId="10" fillId="12" borderId="17" xfId="0" applyNumberFormat="1" applyFont="1" applyFill="1" applyBorder="1" applyAlignment="1">
      <alignment horizontal="center" vertical="center"/>
    </xf>
    <xf numFmtId="3" fontId="10" fillId="12" borderId="32" xfId="0" applyNumberFormat="1" applyFont="1" applyFill="1" applyBorder="1" applyAlignment="1">
      <alignment horizontal="center" vertical="center"/>
    </xf>
    <xf numFmtId="0" fontId="10" fillId="12" borderId="12" xfId="0" applyFont="1" applyFill="1" applyBorder="1" applyAlignment="1">
      <alignment horizontal="center" vertical="center"/>
    </xf>
    <xf numFmtId="0" fontId="10" fillId="12" borderId="4" xfId="0" applyFont="1" applyFill="1" applyBorder="1" applyAlignment="1">
      <alignment horizontal="center" vertical="center"/>
    </xf>
    <xf numFmtId="0" fontId="10" fillId="12" borderId="16" xfId="0" applyFont="1" applyFill="1" applyBorder="1" applyAlignment="1">
      <alignment horizontal="center" vertical="center"/>
    </xf>
    <xf numFmtId="4" fontId="10" fillId="12" borderId="12" xfId="0" applyNumberFormat="1" applyFont="1" applyFill="1" applyBorder="1" applyAlignment="1">
      <alignment horizontal="center" vertical="center"/>
    </xf>
    <xf numFmtId="4" fontId="10" fillId="12" borderId="4" xfId="0" applyNumberFormat="1" applyFont="1" applyFill="1" applyBorder="1" applyAlignment="1">
      <alignment horizontal="center" vertical="center"/>
    </xf>
    <xf numFmtId="4" fontId="10" fillId="12" borderId="16" xfId="0" applyNumberFormat="1" applyFont="1" applyFill="1" applyBorder="1" applyAlignment="1">
      <alignment horizontal="center" vertical="center"/>
    </xf>
    <xf numFmtId="3" fontId="10" fillId="9" borderId="12" xfId="0" applyNumberFormat="1" applyFont="1" applyFill="1" applyBorder="1" applyAlignment="1">
      <alignment horizontal="center" vertical="center"/>
    </xf>
    <xf numFmtId="3" fontId="10" fillId="9" borderId="4" xfId="0" applyNumberFormat="1" applyFont="1" applyFill="1" applyBorder="1" applyAlignment="1">
      <alignment horizontal="center" vertical="center"/>
    </xf>
    <xf numFmtId="3" fontId="10" fillId="9" borderId="16" xfId="0" applyNumberFormat="1" applyFont="1" applyFill="1" applyBorder="1" applyAlignment="1">
      <alignment horizontal="center" vertical="center"/>
    </xf>
    <xf numFmtId="3" fontId="10" fillId="9" borderId="10" xfId="0" applyNumberFormat="1" applyFont="1" applyFill="1" applyBorder="1" applyAlignment="1">
      <alignment horizontal="center" vertical="center"/>
    </xf>
    <xf numFmtId="3" fontId="10" fillId="9" borderId="17" xfId="0" applyNumberFormat="1" applyFont="1" applyFill="1" applyBorder="1" applyAlignment="1">
      <alignment horizontal="center" vertical="center"/>
    </xf>
    <xf numFmtId="3" fontId="10" fillId="9" borderId="32" xfId="0" applyNumberFormat="1" applyFont="1" applyFill="1" applyBorder="1" applyAlignment="1">
      <alignment horizontal="center" vertical="center"/>
    </xf>
    <xf numFmtId="4" fontId="10" fillId="9" borderId="12" xfId="0" applyNumberFormat="1" applyFont="1" applyFill="1" applyBorder="1" applyAlignment="1">
      <alignment horizontal="center" vertical="center"/>
    </xf>
    <xf numFmtId="4" fontId="10" fillId="9" borderId="4" xfId="0" applyNumberFormat="1" applyFont="1" applyFill="1" applyBorder="1" applyAlignment="1">
      <alignment horizontal="center" vertical="center"/>
    </xf>
    <xf numFmtId="4" fontId="10" fillId="9" borderId="16" xfId="0" applyNumberFormat="1" applyFont="1" applyFill="1" applyBorder="1" applyAlignment="1">
      <alignment horizontal="center" vertical="center"/>
    </xf>
    <xf numFmtId="17" fontId="10" fillId="5" borderId="12" xfId="0" applyNumberFormat="1" applyFont="1" applyFill="1" applyBorder="1" applyAlignment="1">
      <alignment horizontal="center" vertical="center"/>
    </xf>
    <xf numFmtId="0" fontId="10" fillId="21" borderId="12" xfId="0" applyFont="1" applyFill="1" applyBorder="1" applyAlignment="1">
      <alignment horizontal="center" vertical="center"/>
    </xf>
    <xf numFmtId="0" fontId="10" fillId="21" borderId="4" xfId="0" applyFont="1" applyFill="1" applyBorder="1" applyAlignment="1">
      <alignment horizontal="center" vertical="center"/>
    </xf>
    <xf numFmtId="0" fontId="10" fillId="21" borderId="16" xfId="0" applyFont="1" applyFill="1" applyBorder="1" applyAlignment="1">
      <alignment horizontal="center" vertical="center"/>
    </xf>
    <xf numFmtId="4" fontId="10" fillId="21" borderId="12" xfId="0" applyNumberFormat="1" applyFont="1" applyFill="1" applyBorder="1" applyAlignment="1">
      <alignment horizontal="center" vertical="center"/>
    </xf>
    <xf numFmtId="4" fontId="10" fillId="21" borderId="4" xfId="0" applyNumberFormat="1" applyFont="1" applyFill="1" applyBorder="1" applyAlignment="1">
      <alignment horizontal="center" vertical="center"/>
    </xf>
    <xf numFmtId="4" fontId="10" fillId="21" borderId="16" xfId="0" applyNumberFormat="1" applyFont="1" applyFill="1" applyBorder="1" applyAlignment="1">
      <alignment horizontal="center" vertical="center"/>
    </xf>
    <xf numFmtId="0" fontId="16" fillId="12" borderId="12" xfId="0" applyFont="1" applyFill="1" applyBorder="1" applyAlignment="1">
      <alignment horizontal="center" vertical="center"/>
    </xf>
    <xf numFmtId="0" fontId="16" fillId="12" borderId="4" xfId="0" applyFont="1" applyFill="1" applyBorder="1" applyAlignment="1">
      <alignment horizontal="center" vertical="center"/>
    </xf>
    <xf numFmtId="0" fontId="16" fillId="12" borderId="16" xfId="0" applyFont="1" applyFill="1" applyBorder="1" applyAlignment="1">
      <alignment horizontal="center" vertical="center"/>
    </xf>
    <xf numFmtId="3" fontId="10" fillId="14" borderId="12" xfId="0" applyNumberFormat="1" applyFont="1" applyFill="1" applyBorder="1" applyAlignment="1">
      <alignment horizontal="center" vertical="center"/>
    </xf>
    <xf numFmtId="3" fontId="10" fillId="14" borderId="4" xfId="0" applyNumberFormat="1" applyFont="1" applyFill="1" applyBorder="1" applyAlignment="1">
      <alignment horizontal="center" vertical="center"/>
    </xf>
    <xf numFmtId="3" fontId="10" fillId="14" borderId="16" xfId="0" applyNumberFormat="1"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4" xfId="0" applyFont="1" applyFill="1" applyBorder="1" applyAlignment="1">
      <alignment horizontal="center" vertical="center"/>
    </xf>
    <xf numFmtId="0" fontId="10" fillId="14" borderId="16" xfId="0" applyFont="1" applyFill="1" applyBorder="1" applyAlignment="1">
      <alignment horizontal="center" vertical="center"/>
    </xf>
    <xf numFmtId="4" fontId="10" fillId="14" borderId="12" xfId="0" applyNumberFormat="1" applyFont="1" applyFill="1" applyBorder="1" applyAlignment="1">
      <alignment horizontal="center" vertical="center"/>
    </xf>
    <xf numFmtId="4" fontId="10" fillId="14" borderId="4" xfId="0" applyNumberFormat="1" applyFont="1" applyFill="1" applyBorder="1" applyAlignment="1">
      <alignment horizontal="center" vertical="center"/>
    </xf>
    <xf numFmtId="4" fontId="10" fillId="14" borderId="16" xfId="0" applyNumberFormat="1" applyFont="1" applyFill="1" applyBorder="1" applyAlignment="1">
      <alignment horizontal="center" vertical="center"/>
    </xf>
    <xf numFmtId="0" fontId="10" fillId="15" borderId="12" xfId="0" applyFont="1" applyFill="1" applyBorder="1" applyAlignment="1">
      <alignment horizontal="center" vertical="center"/>
    </xf>
    <xf numFmtId="0" fontId="10" fillId="15" borderId="4" xfId="0" applyFont="1" applyFill="1" applyBorder="1" applyAlignment="1">
      <alignment horizontal="center" vertical="center"/>
    </xf>
    <xf numFmtId="0" fontId="10" fillId="15" borderId="16" xfId="0" applyFont="1" applyFill="1" applyBorder="1" applyAlignment="1">
      <alignment horizontal="center" vertical="center"/>
    </xf>
    <xf numFmtId="4" fontId="10" fillId="15" borderId="12" xfId="0" applyNumberFormat="1" applyFont="1" applyFill="1" applyBorder="1" applyAlignment="1">
      <alignment horizontal="center" vertical="center"/>
    </xf>
    <xf numFmtId="4" fontId="10" fillId="15" borderId="4" xfId="0" applyNumberFormat="1" applyFont="1" applyFill="1" applyBorder="1" applyAlignment="1">
      <alignment horizontal="center" vertical="center"/>
    </xf>
    <xf numFmtId="4" fontId="10" fillId="15" borderId="16" xfId="0" applyNumberFormat="1" applyFont="1" applyFill="1" applyBorder="1" applyAlignment="1">
      <alignment horizontal="center" vertical="center"/>
    </xf>
    <xf numFmtId="3" fontId="10" fillId="15" borderId="12" xfId="0" applyNumberFormat="1" applyFont="1" applyFill="1" applyBorder="1" applyAlignment="1">
      <alignment horizontal="center" vertical="center"/>
    </xf>
    <xf numFmtId="3" fontId="10" fillId="15" borderId="4" xfId="0" applyNumberFormat="1" applyFont="1" applyFill="1" applyBorder="1" applyAlignment="1">
      <alignment horizontal="center" vertical="center"/>
    </xf>
    <xf numFmtId="3" fontId="10" fillId="15" borderId="16" xfId="0" applyNumberFormat="1" applyFont="1" applyFill="1" applyBorder="1" applyAlignment="1">
      <alignment horizontal="center" vertical="center"/>
    </xf>
    <xf numFmtId="3" fontId="10" fillId="14" borderId="10" xfId="0" applyNumberFormat="1" applyFont="1" applyFill="1" applyBorder="1" applyAlignment="1">
      <alignment horizontal="center" vertical="center"/>
    </xf>
    <xf numFmtId="3" fontId="10" fillId="14" borderId="17" xfId="0" applyNumberFormat="1" applyFont="1" applyFill="1" applyBorder="1" applyAlignment="1">
      <alignment horizontal="center" vertical="center"/>
    </xf>
    <xf numFmtId="3" fontId="10" fillId="14" borderId="32" xfId="0" applyNumberFormat="1" applyFont="1" applyFill="1" applyBorder="1" applyAlignment="1">
      <alignment horizontal="center" vertical="center"/>
    </xf>
    <xf numFmtId="3" fontId="10" fillId="15" borderId="10" xfId="0" applyNumberFormat="1" applyFont="1" applyFill="1" applyBorder="1" applyAlignment="1">
      <alignment horizontal="center" vertical="center"/>
    </xf>
    <xf numFmtId="3" fontId="10" fillId="15" borderId="17" xfId="0" applyNumberFormat="1" applyFont="1" applyFill="1" applyBorder="1" applyAlignment="1">
      <alignment horizontal="center" vertical="center"/>
    </xf>
    <xf numFmtId="3" fontId="10" fillId="15" borderId="32" xfId="0" applyNumberFormat="1" applyFont="1" applyFill="1" applyBorder="1" applyAlignment="1">
      <alignment horizontal="center" vertical="center"/>
    </xf>
    <xf numFmtId="0" fontId="10" fillId="16" borderId="12" xfId="0" applyFont="1" applyFill="1" applyBorder="1" applyAlignment="1">
      <alignment horizontal="center" vertical="center"/>
    </xf>
    <xf numFmtId="0" fontId="10" fillId="16" borderId="4" xfId="0" applyFont="1" applyFill="1" applyBorder="1" applyAlignment="1">
      <alignment horizontal="center" vertical="center"/>
    </xf>
    <xf numFmtId="0" fontId="10" fillId="16" borderId="16" xfId="0" applyFont="1" applyFill="1" applyBorder="1" applyAlignment="1">
      <alignment horizontal="center" vertical="center"/>
    </xf>
    <xf numFmtId="4" fontId="10" fillId="16" borderId="12" xfId="0" applyNumberFormat="1" applyFont="1" applyFill="1" applyBorder="1" applyAlignment="1">
      <alignment horizontal="center" vertical="center"/>
    </xf>
    <xf numFmtId="4" fontId="10" fillId="16" borderId="4" xfId="0" applyNumberFormat="1" applyFont="1" applyFill="1" applyBorder="1" applyAlignment="1">
      <alignment horizontal="center" vertical="center"/>
    </xf>
    <xf numFmtId="4" fontId="10" fillId="16" borderId="16" xfId="0" applyNumberFormat="1" applyFont="1" applyFill="1" applyBorder="1" applyAlignment="1">
      <alignment horizontal="center" vertical="center"/>
    </xf>
    <xf numFmtId="3" fontId="10" fillId="16" borderId="12" xfId="0" applyNumberFormat="1" applyFont="1" applyFill="1" applyBorder="1" applyAlignment="1">
      <alignment horizontal="center" vertical="center"/>
    </xf>
    <xf numFmtId="3" fontId="10" fillId="16" borderId="4" xfId="0" applyNumberFormat="1" applyFont="1" applyFill="1" applyBorder="1" applyAlignment="1">
      <alignment horizontal="center" vertical="center"/>
    </xf>
    <xf numFmtId="3" fontId="10" fillId="16" borderId="16" xfId="0" applyNumberFormat="1" applyFont="1" applyFill="1" applyBorder="1" applyAlignment="1">
      <alignment horizontal="center" vertical="center"/>
    </xf>
    <xf numFmtId="3" fontId="10" fillId="16" borderId="10" xfId="0" applyNumberFormat="1" applyFont="1" applyFill="1" applyBorder="1" applyAlignment="1">
      <alignment horizontal="center" vertical="center"/>
    </xf>
    <xf numFmtId="3" fontId="10" fillId="16" borderId="17" xfId="0" applyNumberFormat="1" applyFont="1" applyFill="1" applyBorder="1" applyAlignment="1">
      <alignment horizontal="center" vertical="center"/>
    </xf>
    <xf numFmtId="3" fontId="10" fillId="16" borderId="32" xfId="0" applyNumberFormat="1" applyFont="1" applyFill="1" applyBorder="1" applyAlignment="1">
      <alignment horizontal="center" vertical="center"/>
    </xf>
    <xf numFmtId="3" fontId="10" fillId="7" borderId="12" xfId="0" applyNumberFormat="1" applyFont="1" applyFill="1" applyBorder="1" applyAlignment="1">
      <alignment horizontal="center" vertical="center"/>
    </xf>
    <xf numFmtId="3" fontId="10" fillId="7" borderId="4" xfId="0" applyNumberFormat="1" applyFont="1" applyFill="1" applyBorder="1" applyAlignment="1">
      <alignment horizontal="center" vertical="center"/>
    </xf>
    <xf numFmtId="3" fontId="10" fillId="7" borderId="16" xfId="0" applyNumberFormat="1" applyFont="1" applyFill="1" applyBorder="1" applyAlignment="1">
      <alignment horizontal="center" vertical="center"/>
    </xf>
    <xf numFmtId="3" fontId="10" fillId="7" borderId="10" xfId="0" applyNumberFormat="1" applyFont="1" applyFill="1" applyBorder="1" applyAlignment="1">
      <alignment horizontal="center" vertical="center"/>
    </xf>
    <xf numFmtId="3" fontId="10" fillId="7" borderId="17" xfId="0" applyNumberFormat="1" applyFont="1" applyFill="1" applyBorder="1" applyAlignment="1">
      <alignment horizontal="center" vertical="center"/>
    </xf>
    <xf numFmtId="3" fontId="10" fillId="7" borderId="32" xfId="0" applyNumberFormat="1" applyFont="1" applyFill="1" applyBorder="1" applyAlignment="1">
      <alignment horizontal="center" vertical="center"/>
    </xf>
    <xf numFmtId="0" fontId="10" fillId="7" borderId="12"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16" xfId="0" applyFont="1" applyFill="1" applyBorder="1" applyAlignment="1">
      <alignment horizontal="center" vertical="center"/>
    </xf>
    <xf numFmtId="4" fontId="10" fillId="7" borderId="12" xfId="0" applyNumberFormat="1" applyFont="1" applyFill="1" applyBorder="1" applyAlignment="1">
      <alignment horizontal="center" vertical="center"/>
    </xf>
    <xf numFmtId="4" fontId="10" fillId="7" borderId="4" xfId="0" applyNumberFormat="1" applyFont="1" applyFill="1" applyBorder="1" applyAlignment="1">
      <alignment horizontal="center" vertical="center"/>
    </xf>
    <xf numFmtId="4" fontId="10" fillId="7" borderId="16" xfId="0" applyNumberFormat="1" applyFont="1" applyFill="1" applyBorder="1" applyAlignment="1">
      <alignment horizontal="center" vertical="center"/>
    </xf>
    <xf numFmtId="0" fontId="16" fillId="6" borderId="12" xfId="0" applyFont="1" applyFill="1" applyBorder="1" applyAlignment="1">
      <alignment horizontal="center" vertical="center"/>
    </xf>
    <xf numFmtId="0" fontId="16" fillId="6" borderId="4" xfId="0" applyFont="1" applyFill="1" applyBorder="1" applyAlignment="1">
      <alignment horizontal="center" vertical="center"/>
    </xf>
    <xf numFmtId="0" fontId="16" fillId="6" borderId="16" xfId="0" applyFont="1" applyFill="1" applyBorder="1" applyAlignment="1">
      <alignment horizontal="center" vertical="center"/>
    </xf>
    <xf numFmtId="3" fontId="10" fillId="5" borderId="12" xfId="0" quotePrefix="1" applyNumberFormat="1" applyFont="1" applyFill="1" applyBorder="1" applyAlignment="1">
      <alignment horizontal="center" vertical="center"/>
    </xf>
    <xf numFmtId="0" fontId="16" fillId="5" borderId="12"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16" xfId="0" applyFont="1" applyFill="1" applyBorder="1" applyAlignment="1">
      <alignment horizontal="center" vertical="center"/>
    </xf>
    <xf numFmtId="0" fontId="29" fillId="23" borderId="44" xfId="0" applyFont="1" applyFill="1" applyBorder="1" applyAlignment="1" applyProtection="1">
      <alignment horizontal="center" vertical="center" wrapText="1"/>
    </xf>
    <xf numFmtId="0" fontId="29" fillId="23" borderId="33"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29" fillId="2" borderId="44"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0" borderId="46" xfId="0" applyFont="1" applyFill="1" applyBorder="1" applyAlignment="1" applyProtection="1">
      <alignment horizontal="center"/>
    </xf>
    <xf numFmtId="0" fontId="29" fillId="0" borderId="47" xfId="0" applyFont="1" applyFill="1" applyBorder="1" applyAlignment="1" applyProtection="1">
      <alignment horizontal="center"/>
    </xf>
    <xf numFmtId="0" fontId="44" fillId="0" borderId="9" xfId="0" applyFont="1" applyFill="1" applyBorder="1" applyAlignment="1" applyProtection="1">
      <protection locked="0"/>
    </xf>
    <xf numFmtId="0" fontId="44" fillId="0" borderId="1" xfId="0" applyFont="1" applyFill="1" applyBorder="1" applyAlignment="1" applyProtection="1">
      <protection locked="0"/>
    </xf>
    <xf numFmtId="0" fontId="44" fillId="24" borderId="48" xfId="0" applyFont="1" applyFill="1" applyBorder="1" applyAlignment="1" applyProtection="1">
      <protection locked="0"/>
    </xf>
    <xf numFmtId="0" fontId="44" fillId="24" borderId="45" xfId="0" applyFont="1" applyFill="1" applyBorder="1" applyAlignment="1" applyProtection="1">
      <protection locked="0"/>
    </xf>
    <xf numFmtId="0" fontId="44" fillId="0" borderId="50" xfId="0" applyFont="1" applyFill="1" applyBorder="1" applyAlignment="1" applyProtection="1">
      <protection locked="0"/>
    </xf>
    <xf numFmtId="0" fontId="44" fillId="0" borderId="44" xfId="0" applyFont="1" applyFill="1" applyBorder="1" applyAlignment="1" applyProtection="1">
      <protection locked="0"/>
    </xf>
    <xf numFmtId="0" fontId="44" fillId="0" borderId="33" xfId="0" applyFont="1" applyFill="1" applyBorder="1" applyAlignment="1" applyProtection="1">
      <protection locked="0"/>
    </xf>
    <xf numFmtId="0" fontId="46" fillId="0" borderId="0" xfId="0" applyNumberFormat="1" applyFont="1" applyFill="1" applyBorder="1" applyAlignment="1" applyProtection="1">
      <alignment horizontal="center" wrapText="1"/>
      <protection locked="0"/>
    </xf>
    <xf numFmtId="0" fontId="46" fillId="0" borderId="43" xfId="0" applyNumberFormat="1" applyFont="1" applyFill="1" applyBorder="1" applyAlignment="1" applyProtection="1">
      <alignment horizontal="center" wrapText="1"/>
      <protection locked="0"/>
    </xf>
    <xf numFmtId="0" fontId="29" fillId="2" borderId="1" xfId="0"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35" fillId="2" borderId="2" xfId="0" applyFont="1" applyFill="1" applyBorder="1" applyAlignment="1" applyProtection="1">
      <alignment horizontal="center" vertical="center" wrapText="1"/>
    </xf>
    <xf numFmtId="4" fontId="12" fillId="2" borderId="8" xfId="0" applyNumberFormat="1" applyFont="1" applyFill="1" applyBorder="1" applyAlignment="1" applyProtection="1">
      <alignment horizontal="center" vertical="center" wrapText="1"/>
    </xf>
    <xf numFmtId="4" fontId="12" fillId="2" borderId="1" xfId="0" applyNumberFormat="1"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50" fillId="26" borderId="8" xfId="0" applyFont="1" applyFill="1" applyBorder="1" applyAlignment="1" applyProtection="1">
      <alignment horizontal="center" vertical="center" wrapText="1"/>
    </xf>
    <xf numFmtId="0" fontId="50" fillId="26" borderId="24" xfId="0" applyFont="1" applyFill="1" applyBorder="1" applyAlignment="1" applyProtection="1">
      <alignment horizontal="center" vertical="center" wrapText="1"/>
    </xf>
    <xf numFmtId="0" fontId="50" fillId="25" borderId="1" xfId="0" applyFont="1" applyFill="1" applyBorder="1" applyAlignment="1">
      <alignment horizontal="center" vertical="center" wrapText="1"/>
    </xf>
    <xf numFmtId="0" fontId="50" fillId="25" borderId="7" xfId="0" applyFont="1" applyFill="1" applyBorder="1" applyAlignment="1">
      <alignment horizontal="center" vertical="center" wrapText="1"/>
    </xf>
    <xf numFmtId="0" fontId="50" fillId="25" borderId="9" xfId="0" applyFont="1" applyFill="1" applyBorder="1" applyAlignment="1">
      <alignment horizontal="center" vertical="center" wrapText="1"/>
    </xf>
    <xf numFmtId="0" fontId="50" fillId="26" borderId="8" xfId="0" applyNumberFormat="1" applyFont="1" applyFill="1" applyBorder="1" applyAlignment="1">
      <alignment horizontal="center" vertical="center" wrapText="1"/>
    </xf>
    <xf numFmtId="0" fontId="50" fillId="26" borderId="1" xfId="0" applyNumberFormat="1" applyFont="1" applyFill="1" applyBorder="1" applyAlignment="1">
      <alignment horizontal="center" vertical="center" wrapText="1"/>
    </xf>
    <xf numFmtId="4" fontId="52" fillId="0" borderId="3" xfId="0" applyNumberFormat="1" applyFont="1" applyBorder="1" applyAlignment="1">
      <alignment horizontal="center" vertical="center"/>
    </xf>
    <xf numFmtId="4" fontId="52" fillId="0" borderId="4" xfId="0" applyNumberFormat="1" applyFont="1" applyBorder="1" applyAlignment="1">
      <alignment horizontal="center" vertical="center"/>
    </xf>
    <xf numFmtId="4" fontId="52" fillId="0" borderId="2" xfId="0" applyNumberFormat="1" applyFont="1" applyBorder="1" applyAlignment="1">
      <alignment horizontal="center" vertical="center"/>
    </xf>
    <xf numFmtId="0" fontId="29" fillId="26" borderId="0" xfId="0" applyFont="1" applyFill="1" applyAlignment="1">
      <alignment horizontal="center"/>
    </xf>
    <xf numFmtId="0" fontId="50" fillId="25" borderId="8" xfId="0" applyFont="1" applyFill="1" applyBorder="1" applyAlignment="1">
      <alignment horizontal="center" vertical="center" wrapText="1"/>
    </xf>
    <xf numFmtId="0" fontId="50" fillId="25" borderId="24" xfId="0" applyFont="1" applyFill="1" applyBorder="1" applyAlignment="1">
      <alignment horizontal="center" vertical="center" wrapText="1"/>
    </xf>
    <xf numFmtId="0" fontId="50" fillId="25" borderId="14" xfId="0" applyFont="1" applyFill="1" applyBorder="1" applyAlignment="1">
      <alignment horizontal="center" vertical="center" wrapText="1"/>
    </xf>
    <xf numFmtId="0" fontId="50" fillId="25" borderId="51"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2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4" xfId="0" applyFont="1" applyFill="1" applyBorder="1" applyAlignment="1">
      <alignment horizontal="center" vertical="center"/>
    </xf>
    <xf numFmtId="0" fontId="10" fillId="27" borderId="16" xfId="0" applyFont="1" applyFill="1" applyBorder="1" applyAlignment="1">
      <alignment horizontal="center" vertical="center"/>
    </xf>
    <xf numFmtId="4" fontId="10" fillId="27" borderId="8" xfId="0" applyNumberFormat="1" applyFont="1" applyFill="1" applyBorder="1" applyAlignment="1">
      <alignment horizontal="center" vertical="center"/>
    </xf>
    <xf numFmtId="4" fontId="10" fillId="27" borderId="1" xfId="0" applyNumberFormat="1" applyFont="1" applyFill="1" applyBorder="1" applyAlignment="1">
      <alignment horizontal="center" vertical="center"/>
    </xf>
    <xf numFmtId="4" fontId="10" fillId="27" borderId="6" xfId="0" applyNumberFormat="1" applyFont="1" applyFill="1" applyBorder="1" applyAlignment="1">
      <alignment horizontal="center" vertical="center"/>
    </xf>
    <xf numFmtId="0" fontId="10" fillId="27" borderId="8" xfId="0" applyFont="1" applyFill="1" applyBorder="1" applyAlignment="1">
      <alignment horizontal="center" vertical="center"/>
    </xf>
    <xf numFmtId="0" fontId="10" fillId="27" borderId="1" xfId="0" applyFont="1" applyFill="1" applyBorder="1" applyAlignment="1">
      <alignment horizontal="center" vertical="center"/>
    </xf>
    <xf numFmtId="0" fontId="10" fillId="27" borderId="6" xfId="0" applyFont="1" applyFill="1" applyBorder="1" applyAlignment="1">
      <alignment horizontal="center" vertical="center"/>
    </xf>
    <xf numFmtId="0" fontId="16" fillId="27" borderId="7" xfId="0" applyFont="1" applyFill="1" applyBorder="1" applyAlignment="1">
      <alignment horizontal="center" vertical="center"/>
    </xf>
    <xf numFmtId="0" fontId="16" fillId="27" borderId="9" xfId="0" applyFont="1" applyFill="1" applyBorder="1" applyAlignment="1">
      <alignment horizontal="center" vertical="center"/>
    </xf>
    <xf numFmtId="0" fontId="16" fillId="27" borderId="5" xfId="0" applyFont="1" applyFill="1" applyBorder="1" applyAlignment="1">
      <alignment horizontal="center" vertical="center"/>
    </xf>
    <xf numFmtId="0" fontId="86" fillId="27" borderId="1" xfId="47" applyFont="1" applyFill="1" applyBorder="1" applyAlignment="1">
      <alignment horizontal="center" vertical="center" wrapText="1"/>
    </xf>
    <xf numFmtId="0" fontId="86" fillId="27" borderId="8" xfId="47" applyFont="1" applyFill="1" applyBorder="1" applyAlignment="1">
      <alignment horizontal="center" vertical="center" wrapText="1"/>
    </xf>
    <xf numFmtId="0" fontId="86" fillId="27" borderId="6" xfId="47" applyFont="1" applyFill="1" applyBorder="1" applyAlignment="1">
      <alignment horizontal="center" vertical="center" wrapText="1"/>
    </xf>
    <xf numFmtId="0" fontId="16" fillId="27" borderId="12" xfId="0" applyFont="1" applyFill="1" applyBorder="1" applyAlignment="1">
      <alignment horizontal="center" vertical="center" wrapText="1"/>
    </xf>
    <xf numFmtId="0" fontId="16" fillId="27" borderId="4" xfId="0" applyFont="1" applyFill="1" applyBorder="1" applyAlignment="1">
      <alignment horizontal="center" vertical="center" wrapText="1"/>
    </xf>
    <xf numFmtId="0" fontId="16" fillId="27" borderId="16" xfId="0" applyFont="1" applyFill="1" applyBorder="1" applyAlignment="1">
      <alignment horizontal="center" vertical="center" wrapText="1"/>
    </xf>
    <xf numFmtId="0" fontId="10" fillId="27" borderId="12" xfId="0" applyFont="1" applyFill="1" applyBorder="1" applyAlignment="1">
      <alignment horizontal="center" vertical="center" wrapText="1"/>
    </xf>
    <xf numFmtId="0" fontId="10" fillId="27" borderId="4" xfId="0" applyFont="1" applyFill="1" applyBorder="1" applyAlignment="1">
      <alignment horizontal="center" vertical="center" wrapText="1"/>
    </xf>
    <xf numFmtId="0" fontId="10" fillId="27" borderId="16" xfId="0" applyFont="1" applyFill="1" applyBorder="1" applyAlignment="1">
      <alignment horizontal="center" vertical="center" wrapText="1"/>
    </xf>
    <xf numFmtId="0" fontId="21" fillId="0" borderId="61" xfId="0" applyFont="1" applyBorder="1" applyAlignment="1">
      <alignment horizontal="center" vertical="center" wrapText="1"/>
    </xf>
    <xf numFmtId="3" fontId="16" fillId="6" borderId="8" xfId="0" applyNumberFormat="1" applyFont="1" applyFill="1" applyBorder="1" applyAlignment="1">
      <alignment horizontal="center" vertical="center"/>
    </xf>
    <xf numFmtId="3" fontId="16" fillId="6" borderId="1" xfId="0" applyNumberFormat="1" applyFont="1" applyFill="1" applyBorder="1" applyAlignment="1">
      <alignment horizontal="center" vertical="center"/>
    </xf>
    <xf numFmtId="3" fontId="16" fillId="6" borderId="6" xfId="0" applyNumberFormat="1" applyFont="1" applyFill="1" applyBorder="1" applyAlignment="1">
      <alignment horizontal="center" vertical="center"/>
    </xf>
    <xf numFmtId="3" fontId="16" fillId="6" borderId="24" xfId="0" applyNumberFormat="1" applyFont="1" applyFill="1" applyBorder="1" applyAlignment="1">
      <alignment horizontal="center" vertical="center"/>
    </xf>
    <xf numFmtId="3" fontId="16" fillId="6" borderId="25" xfId="0" applyNumberFormat="1" applyFont="1" applyFill="1" applyBorder="1" applyAlignment="1">
      <alignment horizontal="center" vertical="center"/>
    </xf>
    <xf numFmtId="3" fontId="16" fillId="6" borderId="26" xfId="0" applyNumberFormat="1" applyFont="1" applyFill="1" applyBorder="1" applyAlignment="1">
      <alignment horizontal="center" vertical="center"/>
    </xf>
    <xf numFmtId="0" fontId="16" fillId="6" borderId="8" xfId="0" applyFont="1" applyFill="1" applyBorder="1" applyAlignment="1">
      <alignment horizontal="center" vertical="center"/>
    </xf>
    <xf numFmtId="0" fontId="16" fillId="6" borderId="1" xfId="0" applyFont="1" applyFill="1" applyBorder="1" applyAlignment="1">
      <alignment horizontal="center" vertical="center"/>
    </xf>
    <xf numFmtId="0" fontId="16" fillId="6" borderId="6" xfId="0" applyFont="1" applyFill="1" applyBorder="1" applyAlignment="1">
      <alignment horizontal="center" vertical="center"/>
    </xf>
    <xf numFmtId="4" fontId="16" fillId="6" borderId="8" xfId="0" applyNumberFormat="1" applyFont="1" applyFill="1" applyBorder="1" applyAlignment="1">
      <alignment horizontal="center" vertical="center"/>
    </xf>
    <xf numFmtId="4" fontId="16" fillId="6" borderId="1" xfId="0" applyNumberFormat="1" applyFont="1" applyFill="1" applyBorder="1" applyAlignment="1">
      <alignment horizontal="center" vertical="center"/>
    </xf>
    <xf numFmtId="4" fontId="16" fillId="6" borderId="6" xfId="0" applyNumberFormat="1"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6" xfId="0" applyFont="1" applyFill="1" applyBorder="1" applyAlignment="1">
      <alignment horizontal="center" vertical="center"/>
    </xf>
    <xf numFmtId="0" fontId="16" fillId="6" borderId="7"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5" xfId="0" applyFont="1" applyFill="1" applyBorder="1" applyAlignment="1">
      <alignment horizontal="center" vertical="center"/>
    </xf>
    <xf numFmtId="0" fontId="16" fillId="6" borderId="12"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16" xfId="0" applyFont="1" applyFill="1" applyBorder="1" applyAlignment="1">
      <alignment horizontal="center" vertical="center" wrapText="1"/>
    </xf>
    <xf numFmtId="4" fontId="13" fillId="2" borderId="8" xfId="0" applyNumberFormat="1" applyFont="1" applyFill="1" applyBorder="1" applyAlignment="1" applyProtection="1">
      <alignment horizontal="center" vertical="center" wrapText="1"/>
    </xf>
    <xf numFmtId="4" fontId="13" fillId="2" borderId="1" xfId="0" applyNumberFormat="1" applyFont="1" applyFill="1" applyBorder="1" applyAlignment="1" applyProtection="1">
      <alignment horizontal="center" vertical="center" wrapText="1"/>
    </xf>
    <xf numFmtId="4" fontId="35" fillId="2" borderId="8" xfId="0" applyNumberFormat="1" applyFont="1" applyFill="1" applyBorder="1" applyAlignment="1" applyProtection="1">
      <alignment horizontal="center" vertical="center" wrapText="1"/>
    </xf>
    <xf numFmtId="4" fontId="35" fillId="2" borderId="1" xfId="0" applyNumberFormat="1" applyFont="1" applyFill="1" applyBorder="1" applyAlignment="1" applyProtection="1">
      <alignment horizontal="center" vertical="center" wrapText="1"/>
    </xf>
    <xf numFmtId="3" fontId="10" fillId="27" borderId="12" xfId="0" applyNumberFormat="1" applyFont="1" applyFill="1" applyBorder="1" applyAlignment="1">
      <alignment horizontal="center" vertical="center"/>
    </xf>
    <xf numFmtId="0" fontId="16" fillId="27" borderId="8" xfId="0" applyFont="1" applyFill="1" applyBorder="1" applyAlignment="1">
      <alignment horizontal="center" vertical="center"/>
    </xf>
    <xf numFmtId="0" fontId="16" fillId="27" borderId="1" xfId="0" applyFont="1" applyFill="1" applyBorder="1" applyAlignment="1">
      <alignment horizontal="center" vertical="center"/>
    </xf>
    <xf numFmtId="0" fontId="16" fillId="27" borderId="6" xfId="0" applyFont="1" applyFill="1" applyBorder="1" applyAlignment="1">
      <alignment horizontal="center" vertical="center"/>
    </xf>
    <xf numFmtId="0" fontId="36" fillId="2" borderId="1" xfId="0" applyFont="1" applyFill="1" applyBorder="1" applyAlignment="1" applyProtection="1">
      <alignment horizontal="center" vertical="center" wrapText="1"/>
    </xf>
    <xf numFmtId="0" fontId="10" fillId="27" borderId="8" xfId="0" applyNumberFormat="1" applyFont="1" applyFill="1" applyBorder="1" applyAlignment="1">
      <alignment horizontal="center" vertical="center"/>
    </xf>
    <xf numFmtId="0" fontId="10" fillId="27" borderId="1" xfId="0" applyNumberFormat="1" applyFont="1" applyFill="1" applyBorder="1" applyAlignment="1">
      <alignment horizontal="center" vertical="center"/>
    </xf>
    <xf numFmtId="0" fontId="10" fillId="27" borderId="6" xfId="0" applyNumberFormat="1" applyFont="1" applyFill="1" applyBorder="1" applyAlignment="1">
      <alignment horizontal="center" vertical="center"/>
    </xf>
    <xf numFmtId="4" fontId="10" fillId="27" borderId="12" xfId="0" applyNumberFormat="1" applyFont="1" applyFill="1" applyBorder="1" applyAlignment="1">
      <alignment horizontal="center" vertical="center"/>
    </xf>
    <xf numFmtId="4" fontId="10" fillId="27" borderId="4" xfId="0" applyNumberFormat="1" applyFont="1" applyFill="1" applyBorder="1" applyAlignment="1">
      <alignment horizontal="center" vertical="center"/>
    </xf>
    <xf numFmtId="4" fontId="10" fillId="27" borderId="16" xfId="0" applyNumberFormat="1" applyFont="1" applyFill="1" applyBorder="1" applyAlignment="1">
      <alignment horizontal="center" vertical="center"/>
    </xf>
    <xf numFmtId="3" fontId="10" fillId="27" borderId="8" xfId="0" applyNumberFormat="1" applyFont="1" applyFill="1" applyBorder="1" applyAlignment="1">
      <alignment horizontal="center" vertical="center"/>
    </xf>
    <xf numFmtId="3" fontId="10" fillId="27" borderId="1" xfId="0" applyNumberFormat="1" applyFont="1" applyFill="1" applyBorder="1" applyAlignment="1">
      <alignment horizontal="center" vertical="center"/>
    </xf>
    <xf numFmtId="3" fontId="10" fillId="27" borderId="6" xfId="0" applyNumberFormat="1" applyFont="1" applyFill="1" applyBorder="1" applyAlignment="1">
      <alignment horizontal="center" vertical="center"/>
    </xf>
    <xf numFmtId="3" fontId="10" fillId="27" borderId="4" xfId="0" applyNumberFormat="1" applyFont="1" applyFill="1" applyBorder="1" applyAlignment="1">
      <alignment horizontal="center" vertical="center"/>
    </xf>
    <xf numFmtId="3" fontId="10" fillId="27" borderId="16" xfId="0" applyNumberFormat="1" applyFont="1" applyFill="1" applyBorder="1" applyAlignment="1">
      <alignment horizontal="center" vertical="center"/>
    </xf>
    <xf numFmtId="3" fontId="10" fillId="27" borderId="24" xfId="0" applyNumberFormat="1" applyFont="1" applyFill="1" applyBorder="1" applyAlignment="1">
      <alignment horizontal="center" vertical="center"/>
    </xf>
    <xf numFmtId="3" fontId="10" fillId="27" borderId="25" xfId="0" applyNumberFormat="1" applyFont="1" applyFill="1" applyBorder="1" applyAlignment="1">
      <alignment horizontal="center" vertical="center"/>
    </xf>
    <xf numFmtId="3" fontId="10" fillId="27" borderId="26" xfId="0" applyNumberFormat="1" applyFont="1" applyFill="1" applyBorder="1" applyAlignment="1">
      <alignment horizontal="center" vertical="center"/>
    </xf>
    <xf numFmtId="0" fontId="11" fillId="2" borderId="31"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3" fontId="10" fillId="27" borderId="12" xfId="0" applyNumberFormat="1" applyFont="1" applyFill="1" applyBorder="1" applyAlignment="1">
      <alignment horizontal="center" vertical="center" wrapText="1"/>
    </xf>
    <xf numFmtId="0" fontId="10" fillId="27" borderId="8" xfId="0" applyFont="1" applyFill="1" applyBorder="1" applyAlignment="1">
      <alignment horizontal="center" vertical="center" wrapText="1"/>
    </xf>
    <xf numFmtId="0" fontId="10" fillId="27" borderId="1" xfId="0" applyFont="1" applyFill="1" applyBorder="1" applyAlignment="1">
      <alignment horizontal="center" vertical="center" wrapText="1"/>
    </xf>
    <xf numFmtId="0" fontId="10" fillId="27" borderId="6" xfId="0" applyFont="1" applyFill="1" applyBorder="1" applyAlignment="1">
      <alignment horizontal="center" vertical="center" wrapText="1"/>
    </xf>
    <xf numFmtId="0" fontId="16" fillId="27" borderId="12" xfId="0" applyFont="1" applyFill="1" applyBorder="1" applyAlignment="1">
      <alignment horizontal="center" vertical="center"/>
    </xf>
    <xf numFmtId="0" fontId="16" fillId="27" borderId="4" xfId="0" applyFont="1" applyFill="1" applyBorder="1" applyAlignment="1">
      <alignment horizontal="center" vertical="center"/>
    </xf>
    <xf numFmtId="0" fontId="16" fillId="27" borderId="16" xfId="0" applyFont="1" applyFill="1" applyBorder="1" applyAlignment="1">
      <alignment horizontal="center" vertical="center"/>
    </xf>
    <xf numFmtId="3" fontId="10" fillId="27" borderId="10" xfId="0" applyNumberFormat="1" applyFont="1" applyFill="1" applyBorder="1" applyAlignment="1">
      <alignment horizontal="center" vertical="center"/>
    </xf>
    <xf numFmtId="3" fontId="10" fillId="27" borderId="17" xfId="0" applyNumberFormat="1" applyFont="1" applyFill="1" applyBorder="1" applyAlignment="1">
      <alignment horizontal="center" vertical="center"/>
    </xf>
    <xf numFmtId="3" fontId="10" fillId="27" borderId="32" xfId="0" applyNumberFormat="1" applyFont="1" applyFill="1" applyBorder="1" applyAlignment="1">
      <alignment horizontal="center" vertical="center"/>
    </xf>
    <xf numFmtId="4" fontId="10" fillId="6" borderId="8" xfId="0" applyNumberFormat="1" applyFont="1" applyFill="1" applyBorder="1" applyAlignment="1">
      <alignment horizontal="center" vertical="center"/>
    </xf>
    <xf numFmtId="4" fontId="10" fillId="6" borderId="1" xfId="0" applyNumberFormat="1" applyFont="1" applyFill="1" applyBorder="1" applyAlignment="1">
      <alignment horizontal="center" vertical="center"/>
    </xf>
    <xf numFmtId="4" fontId="10" fillId="6" borderId="6" xfId="0" applyNumberFormat="1" applyFont="1" applyFill="1" applyBorder="1" applyAlignment="1">
      <alignment horizontal="center" vertical="center"/>
    </xf>
    <xf numFmtId="3" fontId="10" fillId="6" borderId="24" xfId="0" applyNumberFormat="1" applyFont="1" applyFill="1" applyBorder="1" applyAlignment="1">
      <alignment horizontal="center" vertical="center"/>
    </xf>
    <xf numFmtId="3" fontId="10" fillId="6" borderId="25" xfId="0" applyNumberFormat="1" applyFont="1" applyFill="1" applyBorder="1" applyAlignment="1">
      <alignment horizontal="center" vertical="center"/>
    </xf>
    <xf numFmtId="3" fontId="10" fillId="6" borderId="26" xfId="0" applyNumberFormat="1" applyFont="1" applyFill="1" applyBorder="1" applyAlignment="1">
      <alignment horizontal="center" vertical="center"/>
    </xf>
    <xf numFmtId="3" fontId="10" fillId="6" borderId="8" xfId="0" applyNumberFormat="1" applyFont="1" applyFill="1" applyBorder="1" applyAlignment="1">
      <alignment horizontal="center" vertical="center"/>
    </xf>
    <xf numFmtId="3" fontId="10" fillId="6" borderId="1" xfId="0" applyNumberFormat="1" applyFont="1" applyFill="1" applyBorder="1" applyAlignment="1">
      <alignment horizontal="center" vertical="center"/>
    </xf>
    <xf numFmtId="3" fontId="10" fillId="6" borderId="6" xfId="0" applyNumberFormat="1"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6" xfId="0" applyFont="1" applyFill="1" applyBorder="1" applyAlignment="1">
      <alignment horizontal="center" vertical="center" wrapText="1"/>
    </xf>
    <xf numFmtId="3" fontId="16" fillId="27" borderId="8" xfId="0" applyNumberFormat="1" applyFont="1" applyFill="1" applyBorder="1" applyAlignment="1">
      <alignment horizontal="center" vertical="center"/>
    </xf>
    <xf numFmtId="3" fontId="16" fillId="27" borderId="1" xfId="0" applyNumberFormat="1" applyFont="1" applyFill="1" applyBorder="1" applyAlignment="1">
      <alignment horizontal="center" vertical="center"/>
    </xf>
    <xf numFmtId="3" fontId="16" fillId="27" borderId="6" xfId="0" applyNumberFormat="1" applyFont="1" applyFill="1" applyBorder="1" applyAlignment="1">
      <alignment horizontal="center" vertical="center"/>
    </xf>
    <xf numFmtId="3" fontId="16" fillId="27" borderId="24" xfId="0" applyNumberFormat="1" applyFont="1" applyFill="1" applyBorder="1" applyAlignment="1">
      <alignment horizontal="center" vertical="center"/>
    </xf>
    <xf numFmtId="3" fontId="16" fillId="27" borderId="25" xfId="0" applyNumberFormat="1" applyFont="1" applyFill="1" applyBorder="1" applyAlignment="1">
      <alignment horizontal="center" vertical="center"/>
    </xf>
    <xf numFmtId="3" fontId="16" fillId="27" borderId="26" xfId="0" applyNumberFormat="1" applyFont="1" applyFill="1" applyBorder="1" applyAlignment="1">
      <alignment horizontal="center" vertical="center"/>
    </xf>
    <xf numFmtId="0" fontId="29" fillId="0" borderId="1" xfId="0" applyFont="1" applyFill="1" applyBorder="1" applyAlignment="1" applyProtection="1">
      <alignment horizontal="center"/>
    </xf>
    <xf numFmtId="0" fontId="0" fillId="27" borderId="64" xfId="0" applyFill="1" applyBorder="1" applyAlignment="1">
      <alignment horizontal="center" wrapText="1"/>
    </xf>
    <xf numFmtId="0" fontId="0" fillId="27" borderId="43" xfId="0" applyFill="1" applyBorder="1" applyAlignment="1">
      <alignment horizontal="center" wrapText="1"/>
    </xf>
    <xf numFmtId="4" fontId="16" fillId="27" borderId="8" xfId="0" applyNumberFormat="1" applyFont="1" applyFill="1" applyBorder="1" applyAlignment="1">
      <alignment horizontal="center" vertical="center"/>
    </xf>
    <xf numFmtId="4" fontId="16" fillId="27" borderId="1" xfId="0" applyNumberFormat="1" applyFont="1" applyFill="1" applyBorder="1" applyAlignment="1">
      <alignment horizontal="center" vertical="center"/>
    </xf>
    <xf numFmtId="4" fontId="16" fillId="27" borderId="6" xfId="0" applyNumberFormat="1" applyFont="1" applyFill="1" applyBorder="1" applyAlignment="1">
      <alignment horizontal="center" vertical="center"/>
    </xf>
    <xf numFmtId="0" fontId="0" fillId="0" borderId="61" xfId="0" applyBorder="1" applyAlignment="1">
      <alignment horizontal="center" vertical="center" wrapText="1"/>
    </xf>
    <xf numFmtId="0" fontId="29" fillId="28" borderId="7" xfId="0" applyFont="1" applyFill="1" applyBorder="1" applyAlignment="1">
      <alignment horizontal="center"/>
    </xf>
    <xf numFmtId="0" fontId="29" fillId="28" borderId="8" xfId="0" applyFont="1" applyFill="1" applyBorder="1" applyAlignment="1">
      <alignment horizontal="center"/>
    </xf>
    <xf numFmtId="0" fontId="29" fillId="28" borderId="24" xfId="0" applyFont="1" applyFill="1" applyBorder="1" applyAlignment="1">
      <alignment horizontal="center"/>
    </xf>
    <xf numFmtId="0" fontId="7" fillId="28" borderId="9" xfId="0" applyFont="1" applyFill="1" applyBorder="1" applyAlignment="1">
      <alignment horizontal="center"/>
    </xf>
    <xf numFmtId="0" fontId="7" fillId="28" borderId="1" xfId="0" applyFont="1" applyFill="1" applyBorder="1" applyAlignment="1">
      <alignment horizontal="center"/>
    </xf>
    <xf numFmtId="0" fontId="7" fillId="28" borderId="25" xfId="0" applyFont="1" applyFill="1" applyBorder="1" applyAlignment="1">
      <alignment horizontal="center"/>
    </xf>
    <xf numFmtId="3" fontId="10"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4" fontId="16" fillId="0" borderId="1" xfId="0" applyNumberFormat="1" applyFont="1" applyFill="1" applyBorder="1" applyAlignment="1">
      <alignment horizontal="center" vertical="center"/>
    </xf>
    <xf numFmtId="0" fontId="11" fillId="2" borderId="4" xfId="0" applyFont="1" applyFill="1" applyBorder="1" applyAlignment="1" applyProtection="1">
      <alignment horizontal="center" vertical="center" wrapText="1"/>
    </xf>
    <xf numFmtId="4" fontId="10" fillId="0" borderId="1" xfId="0" applyNumberFormat="1" applyFont="1" applyFill="1" applyBorder="1" applyAlignment="1">
      <alignment horizontal="center" vertical="center"/>
    </xf>
    <xf numFmtId="0" fontId="16" fillId="0" borderId="1" xfId="0" applyFont="1" applyFill="1" applyBorder="1" applyAlignment="1">
      <alignment horizontal="center" vertical="center" wrapText="1"/>
    </xf>
    <xf numFmtId="0" fontId="11" fillId="8" borderId="31"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30" xfId="0" applyFont="1" applyFill="1" applyBorder="1" applyAlignment="1" applyProtection="1">
      <alignment horizontal="center" vertical="center" wrapText="1"/>
    </xf>
    <xf numFmtId="0" fontId="62" fillId="2" borderId="23" xfId="2" applyFont="1" applyFill="1" applyBorder="1" applyAlignment="1">
      <alignment horizontal="center" vertical="center"/>
    </xf>
    <xf numFmtId="0" fontId="62" fillId="2" borderId="52" xfId="2" applyFont="1" applyFill="1" applyBorder="1" applyAlignment="1">
      <alignment horizontal="center" vertical="center"/>
    </xf>
    <xf numFmtId="0" fontId="62" fillId="2" borderId="53" xfId="2" applyFont="1" applyFill="1" applyBorder="1" applyAlignment="1">
      <alignment horizontal="center" vertical="center"/>
    </xf>
    <xf numFmtId="0" fontId="61" fillId="0" borderId="54" xfId="2" applyFont="1" applyBorder="1" applyAlignment="1">
      <alignment horizontal="center" vertical="center"/>
    </xf>
    <xf numFmtId="0" fontId="61" fillId="0" borderId="11" xfId="2" applyFont="1" applyBorder="1" applyAlignment="1">
      <alignment horizontal="center" vertical="center"/>
    </xf>
    <xf numFmtId="0" fontId="61" fillId="0" borderId="29" xfId="2" applyFont="1" applyBorder="1" applyAlignment="1">
      <alignment horizontal="center" vertical="center"/>
    </xf>
    <xf numFmtId="0" fontId="66" fillId="0" borderId="0" xfId="0" applyFont="1" applyFill="1" applyBorder="1" applyAlignment="1">
      <alignment horizontal="center" vertical="center" wrapText="1"/>
    </xf>
    <xf numFmtId="0" fontId="50" fillId="0" borderId="0" xfId="2" applyFont="1" applyBorder="1" applyAlignment="1">
      <alignment horizontal="center"/>
    </xf>
    <xf numFmtId="0" fontId="66" fillId="26" borderId="1" xfId="0" applyFont="1" applyFill="1" applyBorder="1" applyAlignment="1">
      <alignment horizontal="center"/>
    </xf>
    <xf numFmtId="0" fontId="66" fillId="26" borderId="25" xfId="0" applyFont="1" applyFill="1" applyBorder="1" applyAlignment="1">
      <alignment horizontal="center"/>
    </xf>
    <xf numFmtId="0" fontId="50" fillId="25" borderId="23" xfId="0" applyFont="1" applyFill="1" applyBorder="1" applyAlignment="1">
      <alignment horizontal="center" vertical="center" wrapText="1"/>
    </xf>
    <xf numFmtId="0" fontId="50" fillId="25" borderId="52" xfId="0" applyFont="1" applyFill="1" applyBorder="1" applyAlignment="1">
      <alignment horizontal="center" vertical="center" wrapText="1"/>
    </xf>
    <xf numFmtId="0" fontId="50" fillId="25" borderId="53" xfId="0" applyFont="1" applyFill="1" applyBorder="1" applyAlignment="1">
      <alignment horizontal="center" vertical="center" wrapText="1"/>
    </xf>
    <xf numFmtId="0" fontId="62" fillId="2" borderId="18" xfId="2" applyFont="1" applyFill="1" applyBorder="1" applyAlignment="1">
      <alignment horizontal="center" vertical="center"/>
    </xf>
    <xf numFmtId="0" fontId="62" fillId="2" borderId="29" xfId="2" applyFont="1" applyFill="1" applyBorder="1" applyAlignment="1">
      <alignment horizontal="center" vertical="center"/>
    </xf>
    <xf numFmtId="0" fontId="62" fillId="2" borderId="12" xfId="2" applyFont="1" applyFill="1" applyBorder="1" applyAlignment="1">
      <alignment horizontal="center" vertical="center"/>
    </xf>
    <xf numFmtId="0" fontId="62" fillId="2" borderId="2" xfId="2" applyFont="1" applyFill="1" applyBorder="1" applyAlignment="1">
      <alignment horizontal="center" vertical="center"/>
    </xf>
    <xf numFmtId="0" fontId="50" fillId="0" borderId="47" xfId="2" applyFont="1" applyBorder="1" applyAlignment="1">
      <alignment horizontal="center"/>
    </xf>
    <xf numFmtId="0" fontId="66" fillId="25" borderId="14" xfId="0" applyFont="1" applyFill="1" applyBorder="1" applyAlignment="1">
      <alignment horizontal="center" vertical="center" wrapText="1"/>
    </xf>
    <xf numFmtId="0" fontId="66" fillId="25" borderId="51"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1" xfId="0" applyFont="1" applyBorder="1" applyAlignment="1">
      <alignment horizontal="center"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66" fillId="25" borderId="20" xfId="0" applyFont="1" applyFill="1" applyBorder="1" applyAlignment="1">
      <alignment horizontal="center" vertical="center" wrapText="1"/>
    </xf>
    <xf numFmtId="0" fontId="66" fillId="25" borderId="22" xfId="0" applyFont="1" applyFill="1" applyBorder="1" applyAlignment="1">
      <alignment horizontal="center" vertical="center" wrapText="1"/>
    </xf>
    <xf numFmtId="0" fontId="67" fillId="0" borderId="0" xfId="0" applyFont="1" applyFill="1" applyBorder="1" applyAlignment="1">
      <alignment horizontal="center" vertical="center"/>
    </xf>
    <xf numFmtId="0" fontId="66" fillId="0" borderId="0" xfId="0" applyFont="1" applyFill="1" applyBorder="1" applyAlignment="1">
      <alignment horizontal="center" vertical="center"/>
    </xf>
    <xf numFmtId="0" fontId="50" fillId="26" borderId="7" xfId="0" applyFont="1" applyFill="1" applyBorder="1" applyAlignment="1">
      <alignment horizontal="center" vertical="center" wrapText="1"/>
    </xf>
    <xf numFmtId="0" fontId="50" fillId="26" borderId="8" xfId="0" applyFont="1" applyFill="1" applyBorder="1" applyAlignment="1">
      <alignment horizontal="center" vertical="center" wrapText="1"/>
    </xf>
    <xf numFmtId="0" fontId="50" fillId="26" borderId="9" xfId="0" applyFont="1" applyFill="1" applyBorder="1" applyAlignment="1">
      <alignment horizontal="center" vertical="center" wrapText="1"/>
    </xf>
    <xf numFmtId="0" fontId="50" fillId="26" borderId="1" xfId="0" applyFont="1" applyFill="1" applyBorder="1" applyAlignment="1">
      <alignment horizontal="center" vertical="center" wrapText="1"/>
    </xf>
    <xf numFmtId="0" fontId="50" fillId="26" borderId="24" xfId="0" applyFont="1" applyFill="1" applyBorder="1" applyAlignment="1">
      <alignment horizontal="center" vertical="center" wrapText="1"/>
    </xf>
    <xf numFmtId="0" fontId="52" fillId="6" borderId="0" xfId="2" applyFont="1" applyFill="1" applyAlignment="1">
      <alignment horizontal="center"/>
    </xf>
    <xf numFmtId="0" fontId="7" fillId="0" borderId="0" xfId="0" applyFont="1" applyFill="1" applyBorder="1" applyAlignment="1" applyProtection="1">
      <alignment horizontal="left"/>
      <protection locked="0"/>
    </xf>
    <xf numFmtId="0" fontId="7" fillId="0" borderId="43" xfId="0" applyFont="1" applyFill="1" applyBorder="1" applyAlignment="1" applyProtection="1">
      <alignment horizontal="left"/>
      <protection locked="0"/>
    </xf>
    <xf numFmtId="2" fontId="75" fillId="2" borderId="7" xfId="0" applyNumberFormat="1" applyFont="1" applyFill="1" applyBorder="1" applyAlignment="1" applyProtection="1">
      <alignment horizontal="center" vertical="center" wrapText="1"/>
    </xf>
    <xf numFmtId="2" fontId="75" fillId="2" borderId="9" xfId="0" applyNumberFormat="1" applyFont="1" applyFill="1" applyBorder="1" applyAlignment="1" applyProtection="1">
      <alignment horizontal="center" vertical="center" wrapText="1"/>
    </xf>
    <xf numFmtId="0" fontId="7" fillId="2" borderId="8" xfId="0" applyFont="1" applyFill="1" applyBorder="1" applyAlignment="1">
      <alignment horizontal="center"/>
    </xf>
    <xf numFmtId="0" fontId="7" fillId="2" borderId="24" xfId="0" applyFont="1" applyFill="1" applyBorder="1" applyAlignment="1">
      <alignment horizontal="center"/>
    </xf>
    <xf numFmtId="0" fontId="72" fillId="25" borderId="14" xfId="0" applyFont="1" applyFill="1" applyBorder="1" applyAlignment="1">
      <alignment vertical="center" wrapText="1"/>
    </xf>
    <xf numFmtId="0" fontId="72" fillId="25" borderId="51" xfId="0" applyFont="1" applyFill="1" applyBorder="1" applyAlignment="1">
      <alignment vertical="center" wrapText="1"/>
    </xf>
    <xf numFmtId="0" fontId="50" fillId="0" borderId="47" xfId="0" applyFont="1" applyBorder="1" applyAlignment="1">
      <alignment horizontal="left" vertical="center"/>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8" xfId="0" applyFont="1" applyBorder="1" applyAlignment="1">
      <alignment horizontal="center" vertical="center" wrapText="1"/>
    </xf>
    <xf numFmtId="0" fontId="70" fillId="0" borderId="6" xfId="0" applyFont="1" applyBorder="1" applyAlignment="1">
      <alignment horizontal="center" vertical="center" wrapText="1"/>
    </xf>
  </cellXfs>
  <cellStyles count="50">
    <cellStyle name="Dziesiętny" xfId="25" builtinId="3"/>
    <cellStyle name="Dziesiętny 2" xfId="1"/>
    <cellStyle name="Dziesiętny 3" xfId="49"/>
    <cellStyle name="Normalny" xfId="0" builtinId="0"/>
    <cellStyle name="Normalny 2" xfId="2"/>
    <cellStyle name="Normalny 2 2" xfId="3"/>
    <cellStyle name="Normalny 2 2 2" xfId="4"/>
    <cellStyle name="Normalny 2 2 2 2" xfId="23"/>
    <cellStyle name="Normalny 2 2 2 2 2" xfId="47"/>
    <cellStyle name="Normalny 2 2 2 3" xfId="30"/>
    <cellStyle name="Normalny 2 2 3" xfId="18"/>
    <cellStyle name="Normalny 2 2 3 2" xfId="42"/>
    <cellStyle name="Normalny 2 2 4" xfId="29"/>
    <cellStyle name="Normalny 2 3" xfId="5"/>
    <cellStyle name="Normalny 2 3 2" xfId="20"/>
    <cellStyle name="Normalny 2 3 2 2" xfId="44"/>
    <cellStyle name="Normalny 2 3 3" xfId="31"/>
    <cellStyle name="Normalny 2 4" xfId="15"/>
    <cellStyle name="Normalny 2 4 2" xfId="39"/>
    <cellStyle name="Normalny 2 5" xfId="28"/>
    <cellStyle name="Normalny 3" xfId="6"/>
    <cellStyle name="Normalny 4" xfId="7"/>
    <cellStyle name="Normalny 4 2" xfId="8"/>
    <cellStyle name="Normalny 4 2 2" xfId="22"/>
    <cellStyle name="Normalny 4 2 2 2" xfId="46"/>
    <cellStyle name="Normalny 4 2 3" xfId="33"/>
    <cellStyle name="Normalny 4 3" xfId="17"/>
    <cellStyle name="Normalny 4 3 2" xfId="41"/>
    <cellStyle name="Normalny 4 4" xfId="32"/>
    <cellStyle name="Normalny 5" xfId="27"/>
    <cellStyle name="Normalny 6" xfId="26"/>
    <cellStyle name="Procentowy" xfId="14" builtinId="5"/>
    <cellStyle name="Procentowy 2" xfId="9"/>
    <cellStyle name="Procentowy 2 2" xfId="10"/>
    <cellStyle name="Procentowy 2 2 2" xfId="11"/>
    <cellStyle name="Procentowy 2 2 2 2" xfId="24"/>
    <cellStyle name="Procentowy 2 2 2 2 2" xfId="48"/>
    <cellStyle name="Procentowy 2 2 2 3" xfId="36"/>
    <cellStyle name="Procentowy 2 2 3" xfId="19"/>
    <cellStyle name="Procentowy 2 2 3 2" xfId="43"/>
    <cellStyle name="Procentowy 2 2 4" xfId="35"/>
    <cellStyle name="Procentowy 2 3" xfId="12"/>
    <cellStyle name="Procentowy 2 3 2" xfId="21"/>
    <cellStyle name="Procentowy 2 3 2 2" xfId="45"/>
    <cellStyle name="Procentowy 2 3 3" xfId="37"/>
    <cellStyle name="Procentowy 2 4" xfId="16"/>
    <cellStyle name="Procentowy 2 4 2" xfId="40"/>
    <cellStyle name="Procentowy 2 5" xfId="34"/>
    <cellStyle name="Procentowy 3" xfId="13"/>
    <cellStyle name="Procentowy 4" xfId="38"/>
  </cellStyles>
  <dxfs count="0"/>
  <tableStyles count="0" defaultTableStyle="TableStyleMedium9" defaultPivotStyle="PivotStyleLight16"/>
  <colors>
    <mruColors>
      <color rgb="FF75FF75"/>
      <color rgb="FFCCFFCC"/>
      <color rgb="FF00FF00"/>
      <color rgb="FFFFCCFF"/>
      <color rgb="FFCCCC00"/>
      <color rgb="FF99CCFF"/>
      <color rgb="FF66CCFF"/>
      <color rgb="FFFFCC99"/>
      <color rgb="FFB2B2B2"/>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'Emisja sektor mieszkaniowy'!$I$15:$L$15</c:f>
              <c:strCache>
                <c:ptCount val="4"/>
                <c:pt idx="0">
                  <c:v>PM 10</c:v>
                </c:pt>
                <c:pt idx="1">
                  <c:v>PM 2,5</c:v>
                </c:pt>
                <c:pt idx="2">
                  <c:v>CO2</c:v>
                </c:pt>
                <c:pt idx="3">
                  <c:v>BaP</c:v>
                </c:pt>
              </c:strCache>
            </c:strRef>
          </c:cat>
          <c:val>
            <c:numRef>
              <c:f>'Emisja sektor mieszkaniowy'!$I$17:$L$17</c:f>
              <c:numCache>
                <c:formatCode>#,##0.00</c:formatCode>
                <c:ptCount val="4"/>
                <c:pt idx="0">
                  <c:v>208.17</c:v>
                </c:pt>
                <c:pt idx="1">
                  <c:v>205.23284840901053</c:v>
                </c:pt>
                <c:pt idx="2">
                  <c:v>176.76821639886577</c:v>
                </c:pt>
                <c:pt idx="3">
                  <c:v>0.09</c:v>
                </c:pt>
              </c:numCache>
            </c:numRef>
          </c:val>
        </c:ser>
        <c:dLbls>
          <c:showLegendKey val="0"/>
          <c:showVal val="0"/>
          <c:showCatName val="0"/>
          <c:showSerName val="0"/>
          <c:showPercent val="0"/>
          <c:showBubbleSize val="0"/>
        </c:dLbls>
        <c:gapWidth val="150"/>
        <c:axId val="164219904"/>
        <c:axId val="164225792"/>
      </c:barChart>
      <c:catAx>
        <c:axId val="164219904"/>
        <c:scaling>
          <c:orientation val="minMax"/>
        </c:scaling>
        <c:delete val="0"/>
        <c:axPos val="b"/>
        <c:numFmt formatCode="General" sourceLinked="0"/>
        <c:majorTickMark val="out"/>
        <c:minorTickMark val="none"/>
        <c:tickLblPos val="nextTo"/>
        <c:crossAx val="164225792"/>
        <c:crosses val="autoZero"/>
        <c:auto val="1"/>
        <c:lblAlgn val="ctr"/>
        <c:lblOffset val="100"/>
        <c:noMultiLvlLbl val="0"/>
      </c:catAx>
      <c:valAx>
        <c:axId val="164225792"/>
        <c:scaling>
          <c:orientation val="minMax"/>
        </c:scaling>
        <c:delete val="0"/>
        <c:axPos val="l"/>
        <c:majorGridlines/>
        <c:numFmt formatCode="_(* #,##0_);_(* \(#,##0\);_(* &quot;-&quot;_);_(@_)" sourceLinked="0"/>
        <c:majorTickMark val="out"/>
        <c:minorTickMark val="none"/>
        <c:tickLblPos val="nextTo"/>
        <c:crossAx val="164219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Emisja CO2 [Mg/rok]</a:t>
            </a:r>
            <a:endParaRPr lang="pl-PL" sz="1200">
              <a:effectLst/>
              <a:latin typeface="Times New Roman" panose="02020603050405020304" pitchFamily="18" charset="0"/>
              <a:cs typeface="Times New Roman" panose="02020603050405020304" pitchFamily="18" charset="0"/>
            </a:endParaRPr>
          </a:p>
        </c:rich>
      </c:tx>
      <c:overlay val="1"/>
    </c:title>
    <c:autoTitleDeleted val="0"/>
    <c:plotArea>
      <c:layout>
        <c:manualLayout>
          <c:layoutTarget val="inner"/>
          <c:xMode val="edge"/>
          <c:yMode val="edge"/>
          <c:x val="0.12873882290137462"/>
          <c:y val="0.1441450678040245"/>
          <c:w val="0.49179216157302369"/>
          <c:h val="0.75561816491688538"/>
        </c:manualLayout>
      </c:layout>
      <c:pieChart>
        <c:varyColors val="1"/>
        <c:ser>
          <c:idx val="0"/>
          <c:order val="0"/>
          <c:dLbls>
            <c:dLbl>
              <c:idx val="1"/>
              <c:delete val="1"/>
            </c:dLbl>
            <c:dLbl>
              <c:idx val="2"/>
              <c:delete val="1"/>
            </c:dLbl>
            <c:dLbl>
              <c:idx val="6"/>
              <c:delete val="1"/>
            </c:dLbl>
            <c:numFmt formatCode="0.00%" sourceLinked="0"/>
            <c:dLblPos val="inEnd"/>
            <c:showLegendKey val="0"/>
            <c:showVal val="0"/>
            <c:showCatName val="0"/>
            <c:showSerName val="0"/>
            <c:showPercent val="1"/>
            <c:showBubbleSize val="0"/>
            <c:showLeaderLines val="1"/>
          </c:dLbls>
          <c:cat>
            <c:strRef>
              <c:f>'Emisja użyteczność publiczna'!$A$16:$A$22</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publiczna'!$D$16:$D$22</c:f>
              <c:numCache>
                <c:formatCode>#,##0.00</c:formatCode>
                <c:ptCount val="7"/>
                <c:pt idx="0">
                  <c:v>409.94515492200003</c:v>
                </c:pt>
                <c:pt idx="1">
                  <c:v>0</c:v>
                </c:pt>
                <c:pt idx="2">
                  <c:v>0</c:v>
                </c:pt>
                <c:pt idx="3">
                  <c:v>1181.24121455052</c:v>
                </c:pt>
                <c:pt idx="4">
                  <c:v>45.695867566490996</c:v>
                </c:pt>
                <c:pt idx="5">
                  <c:v>259.54345073368057</c:v>
                </c:pt>
                <c:pt idx="6">
                  <c:v>0</c:v>
                </c:pt>
              </c:numCache>
            </c:numRef>
          </c:val>
        </c:ser>
        <c:dLbls>
          <c:dLblPos val="inEnd"/>
          <c:showLegendKey val="0"/>
          <c:showVal val="1"/>
          <c:showCatName val="0"/>
          <c:showSerName val="0"/>
          <c:showPercent val="0"/>
          <c:showBubbleSize val="0"/>
          <c:showLeaderLines val="1"/>
        </c:dLbls>
        <c:firstSliceAng val="0"/>
      </c:pieChart>
    </c:plotArea>
    <c:legend>
      <c:legendPos val="r"/>
      <c:legendEntry>
        <c:idx val="1"/>
        <c:delete val="1"/>
      </c:legendEntry>
      <c:legendEntry>
        <c:idx val="2"/>
        <c:delete val="1"/>
      </c:legendEntry>
      <c:legendEntry>
        <c:idx val="6"/>
        <c:delete val="1"/>
      </c:legendEntry>
      <c:overlay val="0"/>
    </c:legend>
    <c:plotVisOnly val="1"/>
    <c:dispBlanksAs val="gap"/>
    <c:showDLblsOverMax val="0"/>
  </c:chart>
  <c:txPr>
    <a:bodyPr/>
    <a:lstStyle/>
    <a:p>
      <a:pPr>
        <a:defRPr>
          <a:solidFill>
            <a:sysClr val="windowText" lastClr="000000"/>
          </a:solidFill>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baseline="0">
                <a:effectLst/>
              </a:rPr>
              <a:t>Zużycie energii [MWh/rok]</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użyteczność publiczna'!$F$30</c:f>
              <c:strCache>
                <c:ptCount val="1"/>
                <c:pt idx="0">
                  <c:v>2010</c:v>
                </c:pt>
              </c:strCache>
            </c:strRef>
          </c:tx>
          <c:invertIfNegative val="0"/>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publiczna'!$B$34:$B$40</c:f>
              <c:numCache>
                <c:formatCode>#,##0.00</c:formatCode>
                <c:ptCount val="7"/>
                <c:pt idx="0">
                  <c:v>1202.0865000000001</c:v>
                </c:pt>
                <c:pt idx="1">
                  <c:v>124.79791666666665</c:v>
                </c:pt>
                <c:pt idx="2">
                  <c:v>0</c:v>
                </c:pt>
                <c:pt idx="3">
                  <c:v>5878.225718333334</c:v>
                </c:pt>
                <c:pt idx="4">
                  <c:v>165.73046802777776</c:v>
                </c:pt>
                <c:pt idx="5">
                  <c:v>1054.8204999999998</c:v>
                </c:pt>
                <c:pt idx="6">
                  <c:v>81.12</c:v>
                </c:pt>
              </c:numCache>
            </c:numRef>
          </c:val>
        </c:ser>
        <c:ser>
          <c:idx val="1"/>
          <c:order val="1"/>
          <c:tx>
            <c:strRef>
              <c:f>'Emisja użyteczność publiczna'!$G$30</c:f>
              <c:strCache>
                <c:ptCount val="1"/>
                <c:pt idx="0">
                  <c:v>2020</c:v>
                </c:pt>
              </c:strCache>
            </c:strRef>
          </c:tx>
          <c:invertIfNegative val="0"/>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publiczna'!$I$34:$I$40</c:f>
              <c:numCache>
                <c:formatCode>#,##0.00</c:formatCode>
                <c:ptCount val="7"/>
                <c:pt idx="0">
                  <c:v>1238.1490950000002</c:v>
                </c:pt>
                <c:pt idx="1">
                  <c:v>128.54185416666667</c:v>
                </c:pt>
                <c:pt idx="2">
                  <c:v>0</c:v>
                </c:pt>
                <c:pt idx="3">
                  <c:v>6261.3594898833344</c:v>
                </c:pt>
                <c:pt idx="4">
                  <c:v>170.70238206861109</c:v>
                </c:pt>
                <c:pt idx="5">
                  <c:v>1137.2918074999998</c:v>
                </c:pt>
                <c:pt idx="6">
                  <c:v>81.12</c:v>
                </c:pt>
              </c:numCache>
            </c:numRef>
          </c:val>
        </c:ser>
        <c:dLbls>
          <c:showLegendKey val="0"/>
          <c:showVal val="0"/>
          <c:showCatName val="0"/>
          <c:showSerName val="0"/>
          <c:showPercent val="0"/>
          <c:showBubbleSize val="0"/>
        </c:dLbls>
        <c:gapWidth val="150"/>
        <c:axId val="167145472"/>
        <c:axId val="167147008"/>
      </c:barChart>
      <c:catAx>
        <c:axId val="167145472"/>
        <c:scaling>
          <c:orientation val="minMax"/>
        </c:scaling>
        <c:delete val="0"/>
        <c:axPos val="b"/>
        <c:majorTickMark val="out"/>
        <c:minorTickMark val="none"/>
        <c:tickLblPos val="nextTo"/>
        <c:crossAx val="167147008"/>
        <c:crosses val="autoZero"/>
        <c:auto val="1"/>
        <c:lblAlgn val="ctr"/>
        <c:lblOffset val="100"/>
        <c:noMultiLvlLbl val="0"/>
      </c:catAx>
      <c:valAx>
        <c:axId val="167147008"/>
        <c:scaling>
          <c:orientation val="minMax"/>
        </c:scaling>
        <c:delete val="0"/>
        <c:axPos val="l"/>
        <c:majorGridlines/>
        <c:numFmt formatCode="#,##0.00" sourceLinked="1"/>
        <c:majorTickMark val="out"/>
        <c:minorTickMark val="none"/>
        <c:tickLblPos val="nextTo"/>
        <c:crossAx val="167145472"/>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u="none" strike="noStrike" baseline="0">
                <a:effectLst/>
              </a:rPr>
              <a:t>Emisja CO2 [Mg/rok</a:t>
            </a:r>
            <a:r>
              <a:rPr lang="pl-PL" sz="1800" b="1" i="0" baseline="0">
                <a:effectLst/>
              </a:rPr>
              <a:t>]</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użyteczność publiczna'!$F$30</c:f>
              <c:strCache>
                <c:ptCount val="1"/>
                <c:pt idx="0">
                  <c:v>2010</c:v>
                </c:pt>
              </c:strCache>
            </c:strRef>
          </c:tx>
          <c:invertIfNegative val="0"/>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publiczna'!$D$34:$D$40</c:f>
              <c:numCache>
                <c:formatCode>#,##0.00</c:formatCode>
                <c:ptCount val="7"/>
                <c:pt idx="0">
                  <c:v>409.94515492200003</c:v>
                </c:pt>
                <c:pt idx="1">
                  <c:v>0</c:v>
                </c:pt>
                <c:pt idx="2">
                  <c:v>0</c:v>
                </c:pt>
                <c:pt idx="3">
                  <c:v>1181.24121455052</c:v>
                </c:pt>
                <c:pt idx="4">
                  <c:v>45.695867566490996</c:v>
                </c:pt>
                <c:pt idx="5">
                  <c:v>938.7902449999998</c:v>
                </c:pt>
                <c:pt idx="6">
                  <c:v>0</c:v>
                </c:pt>
              </c:numCache>
            </c:numRef>
          </c:val>
        </c:ser>
        <c:ser>
          <c:idx val="1"/>
          <c:order val="1"/>
          <c:tx>
            <c:strRef>
              <c:f>'Emisja użyteczność publiczna'!$G$30</c:f>
              <c:strCache>
                <c:ptCount val="1"/>
                <c:pt idx="0">
                  <c:v>2020</c:v>
                </c:pt>
              </c:strCache>
            </c:strRef>
          </c:tx>
          <c:invertIfNegative val="0"/>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publiczna'!$K$34:$K$40</c:f>
              <c:numCache>
                <c:formatCode>#,##0.00</c:formatCode>
                <c:ptCount val="7"/>
                <c:pt idx="0">
                  <c:v>422.24350956966009</c:v>
                </c:pt>
                <c:pt idx="1">
                  <c:v>0</c:v>
                </c:pt>
                <c:pt idx="2">
                  <c:v>0</c:v>
                </c:pt>
                <c:pt idx="3">
                  <c:v>1258.2327122110357</c:v>
                </c:pt>
                <c:pt idx="4">
                  <c:v>47.066743593485725</c:v>
                </c:pt>
                <c:pt idx="5">
                  <c:v>1012.1897086749998</c:v>
                </c:pt>
                <c:pt idx="6">
                  <c:v>0</c:v>
                </c:pt>
              </c:numCache>
            </c:numRef>
          </c:val>
        </c:ser>
        <c:dLbls>
          <c:showLegendKey val="0"/>
          <c:showVal val="0"/>
          <c:showCatName val="0"/>
          <c:showSerName val="0"/>
          <c:showPercent val="0"/>
          <c:showBubbleSize val="0"/>
        </c:dLbls>
        <c:gapWidth val="150"/>
        <c:axId val="167172352"/>
        <c:axId val="167198720"/>
      </c:barChart>
      <c:catAx>
        <c:axId val="167172352"/>
        <c:scaling>
          <c:orientation val="minMax"/>
        </c:scaling>
        <c:delete val="0"/>
        <c:axPos val="b"/>
        <c:majorTickMark val="out"/>
        <c:minorTickMark val="none"/>
        <c:tickLblPos val="nextTo"/>
        <c:crossAx val="167198720"/>
        <c:crosses val="autoZero"/>
        <c:auto val="1"/>
        <c:lblAlgn val="ctr"/>
        <c:lblOffset val="100"/>
        <c:noMultiLvlLbl val="0"/>
      </c:catAx>
      <c:valAx>
        <c:axId val="167198720"/>
        <c:scaling>
          <c:orientation val="minMax"/>
        </c:scaling>
        <c:delete val="0"/>
        <c:axPos val="l"/>
        <c:majorGridlines/>
        <c:numFmt formatCode="#,##0.00" sourceLinked="1"/>
        <c:majorTickMark val="out"/>
        <c:minorTickMark val="none"/>
        <c:tickLblPos val="nextTo"/>
        <c:crossAx val="167172352"/>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pl-PL" sz="1200">
                <a:latin typeface="Times New Roman" panose="02020603050405020304" pitchFamily="18" charset="0"/>
                <a:cs typeface="Times New Roman" panose="02020603050405020304" pitchFamily="18" charset="0"/>
              </a:rPr>
              <a:t>Zużycie</a:t>
            </a:r>
            <a:r>
              <a:rPr lang="pl-PL" sz="1200" baseline="0">
                <a:latin typeface="Times New Roman" panose="02020603050405020304" pitchFamily="18" charset="0"/>
                <a:cs typeface="Times New Roman" panose="02020603050405020304" pitchFamily="18" charset="0"/>
              </a:rPr>
              <a:t> energii </a:t>
            </a:r>
            <a:r>
              <a:rPr lang="pl-PL" sz="1200" b="1" i="0" baseline="0">
                <a:effectLst/>
                <a:latin typeface="Times New Roman" panose="02020603050405020304" pitchFamily="18" charset="0"/>
                <a:cs typeface="Times New Roman" panose="02020603050405020304" pitchFamily="18" charset="0"/>
              </a:rPr>
              <a:t>[MWh/rok]</a:t>
            </a:r>
            <a:r>
              <a:rPr lang="pl-PL" baseline="0"/>
              <a:t> </a:t>
            </a:r>
            <a:endParaRPr lang="pl-PL"/>
          </a:p>
        </c:rich>
      </c:tx>
      <c:overlay val="1"/>
    </c:title>
    <c:autoTitleDeleted val="0"/>
    <c:plotArea>
      <c:layout>
        <c:manualLayout>
          <c:layoutTarget val="inner"/>
          <c:xMode val="edge"/>
          <c:yMode val="edge"/>
          <c:x val="0.14767993614192534"/>
          <c:y val="0.17319156545011355"/>
          <c:w val="0.50203544357532293"/>
          <c:h val="0.8146230946210028"/>
        </c:manualLayout>
      </c:layout>
      <c:pieChart>
        <c:varyColors val="1"/>
        <c:ser>
          <c:idx val="0"/>
          <c:order val="0"/>
          <c:dLbls>
            <c:dLbl>
              <c:idx val="2"/>
              <c:delete val="1"/>
            </c:dLbl>
            <c:numFmt formatCode="0.00%" sourceLinked="0"/>
            <c:dLblPos val="inEnd"/>
            <c:showLegendKey val="0"/>
            <c:showVal val="0"/>
            <c:showCatName val="0"/>
            <c:showSerName val="0"/>
            <c:showPercent val="1"/>
            <c:showBubbleSize val="0"/>
            <c:showLeaderLines val="1"/>
          </c:dLbls>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publiczna'!$B$34:$B$40</c:f>
              <c:numCache>
                <c:formatCode>#,##0.00</c:formatCode>
                <c:ptCount val="7"/>
                <c:pt idx="0">
                  <c:v>1202.0865000000001</c:v>
                </c:pt>
                <c:pt idx="1">
                  <c:v>124.79791666666665</c:v>
                </c:pt>
                <c:pt idx="2">
                  <c:v>0</c:v>
                </c:pt>
                <c:pt idx="3">
                  <c:v>5878.225718333334</c:v>
                </c:pt>
                <c:pt idx="4">
                  <c:v>165.73046802777776</c:v>
                </c:pt>
                <c:pt idx="5">
                  <c:v>1054.8204999999998</c:v>
                </c:pt>
                <c:pt idx="6">
                  <c:v>81.12</c:v>
                </c:pt>
              </c:numCache>
            </c:numRef>
          </c:val>
        </c:ser>
        <c:dLbls>
          <c:dLblPos val="inEnd"/>
          <c:showLegendKey val="0"/>
          <c:showVal val="1"/>
          <c:showCatName val="0"/>
          <c:showSerName val="0"/>
          <c:showPercent val="0"/>
          <c:showBubbleSize val="0"/>
          <c:showLeaderLines val="1"/>
        </c:dLbls>
        <c:firstSliceAng val="0"/>
      </c:pieChart>
    </c:plotArea>
    <c:legend>
      <c:legendPos val="r"/>
      <c:legendEntry>
        <c:idx val="2"/>
        <c:delete val="1"/>
      </c:legendEntry>
      <c:overlay val="0"/>
    </c:legend>
    <c:plotVisOnly val="1"/>
    <c:dispBlanksAs val="gap"/>
    <c:showDLblsOverMax val="0"/>
  </c:chart>
  <c:txPr>
    <a:bodyPr/>
    <a:lstStyle/>
    <a:p>
      <a:pPr>
        <a:defRPr>
          <a:solidFill>
            <a:sysClr val="windowText" lastClr="000000"/>
          </a:solidFill>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Emisja CO2 [Mg/rok]</a:t>
            </a:r>
            <a:endParaRPr lang="pl-PL" sz="1200">
              <a:effectLst/>
              <a:latin typeface="Times New Roman" panose="02020603050405020304" pitchFamily="18" charset="0"/>
              <a:cs typeface="Times New Roman" panose="02020603050405020304" pitchFamily="18" charset="0"/>
            </a:endParaRPr>
          </a:p>
        </c:rich>
      </c:tx>
      <c:overlay val="1"/>
    </c:title>
    <c:autoTitleDeleted val="0"/>
    <c:plotArea>
      <c:layout>
        <c:manualLayout>
          <c:layoutTarget val="inner"/>
          <c:xMode val="edge"/>
          <c:yMode val="edge"/>
          <c:x val="0.12873882290137462"/>
          <c:y val="0.1441450678040245"/>
          <c:w val="0.49179216157302369"/>
          <c:h val="0.75561816491688538"/>
        </c:manualLayout>
      </c:layout>
      <c:pieChart>
        <c:varyColors val="1"/>
        <c:ser>
          <c:idx val="0"/>
          <c:order val="0"/>
          <c:dLbls>
            <c:dLbl>
              <c:idx val="1"/>
              <c:delete val="1"/>
            </c:dLbl>
            <c:dLbl>
              <c:idx val="2"/>
              <c:delete val="1"/>
            </c:dLbl>
            <c:dLbl>
              <c:idx val="6"/>
              <c:delete val="1"/>
            </c:dLbl>
            <c:numFmt formatCode="0.00%" sourceLinked="0"/>
            <c:showLegendKey val="0"/>
            <c:showVal val="0"/>
            <c:showCatName val="0"/>
            <c:showSerName val="0"/>
            <c:showPercent val="1"/>
            <c:showBubbleSize val="0"/>
            <c:showLeaderLines val="1"/>
          </c:dLbls>
          <c:cat>
            <c:strRef>
              <c:f>'Emisja użyteczność publiczna'!$A$34:$A$40</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publiczna'!$D$34:$D$40</c:f>
              <c:numCache>
                <c:formatCode>#,##0.00</c:formatCode>
                <c:ptCount val="7"/>
                <c:pt idx="0">
                  <c:v>409.94515492200003</c:v>
                </c:pt>
                <c:pt idx="1">
                  <c:v>0</c:v>
                </c:pt>
                <c:pt idx="2">
                  <c:v>0</c:v>
                </c:pt>
                <c:pt idx="3">
                  <c:v>1181.24121455052</c:v>
                </c:pt>
                <c:pt idx="4">
                  <c:v>45.695867566490996</c:v>
                </c:pt>
                <c:pt idx="5">
                  <c:v>938.7902449999998</c:v>
                </c:pt>
                <c:pt idx="6">
                  <c:v>0</c:v>
                </c:pt>
              </c:numCache>
            </c:numRef>
          </c:val>
        </c:ser>
        <c:dLbls>
          <c:showLegendKey val="0"/>
          <c:showVal val="1"/>
          <c:showCatName val="0"/>
          <c:showSerName val="0"/>
          <c:showPercent val="0"/>
          <c:showBubbleSize val="0"/>
          <c:showLeaderLines val="1"/>
        </c:dLbls>
        <c:firstSliceAng val="0"/>
      </c:pieChart>
    </c:plotArea>
    <c:legend>
      <c:legendPos val="r"/>
      <c:legendEntry>
        <c:idx val="1"/>
        <c:delete val="1"/>
      </c:legendEntry>
      <c:legendEntry>
        <c:idx val="2"/>
        <c:delete val="1"/>
      </c:legendEntry>
      <c:legendEntry>
        <c:idx val="6"/>
        <c:delete val="1"/>
      </c:legendEntry>
      <c:overlay val="0"/>
    </c:legend>
    <c:plotVisOnly val="1"/>
    <c:dispBlanksAs val="gap"/>
    <c:showDLblsOverMax val="0"/>
  </c:chart>
  <c:txPr>
    <a:bodyPr/>
    <a:lstStyle/>
    <a:p>
      <a:pPr>
        <a:defRPr>
          <a:solidFill>
            <a:sysClr val="windowText" lastClr="000000"/>
          </a:solidFill>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'Emisja gospodarka'!$I$14:$L$14</c:f>
              <c:strCache>
                <c:ptCount val="4"/>
                <c:pt idx="0">
                  <c:v>PM 10</c:v>
                </c:pt>
                <c:pt idx="1">
                  <c:v>PM 2,5</c:v>
                </c:pt>
                <c:pt idx="2">
                  <c:v>CO2</c:v>
                </c:pt>
                <c:pt idx="3">
                  <c:v>BaP</c:v>
                </c:pt>
              </c:strCache>
            </c:strRef>
          </c:cat>
          <c:val>
            <c:numRef>
              <c:f>'Emisja gospodarka'!$I$16:$L$16</c:f>
              <c:numCache>
                <c:formatCode>#,##0.00</c:formatCode>
                <c:ptCount val="4"/>
                <c:pt idx="0">
                  <c:v>208.17</c:v>
                </c:pt>
                <c:pt idx="1">
                  <c:v>24.532296728288241</c:v>
                </c:pt>
                <c:pt idx="2">
                  <c:v>123.63218837444427</c:v>
                </c:pt>
                <c:pt idx="3">
                  <c:v>0.09</c:v>
                </c:pt>
              </c:numCache>
            </c:numRef>
          </c:val>
        </c:ser>
        <c:dLbls>
          <c:showLegendKey val="0"/>
          <c:showVal val="0"/>
          <c:showCatName val="0"/>
          <c:showSerName val="0"/>
          <c:showPercent val="0"/>
          <c:showBubbleSize val="0"/>
        </c:dLbls>
        <c:gapWidth val="150"/>
        <c:axId val="167027072"/>
        <c:axId val="167028608"/>
      </c:barChart>
      <c:catAx>
        <c:axId val="167027072"/>
        <c:scaling>
          <c:orientation val="minMax"/>
        </c:scaling>
        <c:delete val="0"/>
        <c:axPos val="b"/>
        <c:numFmt formatCode="General" sourceLinked="0"/>
        <c:majorTickMark val="out"/>
        <c:minorTickMark val="none"/>
        <c:tickLblPos val="nextTo"/>
        <c:crossAx val="167028608"/>
        <c:crosses val="autoZero"/>
        <c:auto val="1"/>
        <c:lblAlgn val="ctr"/>
        <c:lblOffset val="100"/>
        <c:noMultiLvlLbl val="0"/>
      </c:catAx>
      <c:valAx>
        <c:axId val="167028608"/>
        <c:scaling>
          <c:orientation val="minMax"/>
        </c:scaling>
        <c:delete val="0"/>
        <c:axPos val="l"/>
        <c:majorGridlines/>
        <c:numFmt formatCode="_(* #,##0_);_(* \(#,##0\);_(* &quot;-&quot;_);_(@_)" sourceLinked="0"/>
        <c:majorTickMark val="out"/>
        <c:minorTickMark val="none"/>
        <c:tickLblPos val="nextTo"/>
        <c:crossAx val="16702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Zużycie energii [MWh/rok]</a:t>
            </a:r>
            <a:endParaRPr lang="pl-PL" sz="1200">
              <a:effectLst/>
              <a:latin typeface="Times New Roman" panose="02020603050405020304" pitchFamily="18" charset="0"/>
              <a:cs typeface="Times New Roman" panose="02020603050405020304" pitchFamily="18" charset="0"/>
            </a:endParaRPr>
          </a:p>
        </c:rich>
      </c:tx>
      <c:overlay val="1"/>
    </c:title>
    <c:autoTitleDeleted val="0"/>
    <c:plotArea>
      <c:layout>
        <c:manualLayout>
          <c:layoutTarget val="inner"/>
          <c:xMode val="edge"/>
          <c:yMode val="edge"/>
          <c:x val="0.18384318846261186"/>
          <c:y val="0.16371630689136607"/>
          <c:w val="0.45514222807996468"/>
          <c:h val="0.78935565368630978"/>
        </c:manualLayout>
      </c:layout>
      <c:pieChart>
        <c:varyColors val="1"/>
        <c:ser>
          <c:idx val="0"/>
          <c:order val="0"/>
          <c:dLbls>
            <c:dLbl>
              <c:idx val="1"/>
              <c:delete val="1"/>
            </c:dLbl>
            <c:dLbl>
              <c:idx val="2"/>
              <c:delete val="1"/>
            </c:dLbl>
            <c:dLbl>
              <c:idx val="5"/>
              <c:delete val="1"/>
            </c:dLbl>
            <c:numFmt formatCode="0.00%" sourceLinked="0"/>
            <c:showLegendKey val="0"/>
            <c:showVal val="0"/>
            <c:showCatName val="0"/>
            <c:showSerName val="0"/>
            <c:showPercent val="1"/>
            <c:showBubbleSize val="0"/>
            <c:showLeaderLines val="1"/>
          </c:dLbls>
          <c:cat>
            <c:strRef>
              <c:f>'Emisja gospodarka'!$A$15:$A$20</c:f>
              <c:strCache>
                <c:ptCount val="6"/>
                <c:pt idx="0">
                  <c:v>Węgiel</c:v>
                </c:pt>
                <c:pt idx="1">
                  <c:v>drewno</c:v>
                </c:pt>
                <c:pt idx="2">
                  <c:v>pellet</c:v>
                </c:pt>
                <c:pt idx="3">
                  <c:v>gaz z sieci</c:v>
                </c:pt>
                <c:pt idx="4">
                  <c:v>olej opałowy</c:v>
                </c:pt>
                <c:pt idx="5">
                  <c:v>energia elektryczna</c:v>
                </c:pt>
              </c:strCache>
            </c:strRef>
          </c:cat>
          <c:val>
            <c:numRef>
              <c:f>'Emisja gospodarka'!$B$15:$B$20</c:f>
              <c:numCache>
                <c:formatCode>#,##0.00</c:formatCode>
                <c:ptCount val="6"/>
                <c:pt idx="0">
                  <c:v>18909.661306665501</c:v>
                </c:pt>
                <c:pt idx="1">
                  <c:v>0</c:v>
                </c:pt>
                <c:pt idx="2">
                  <c:v>0</c:v>
                </c:pt>
                <c:pt idx="3">
                  <c:v>12708.724515417827</c:v>
                </c:pt>
                <c:pt idx="4">
                  <c:v>231.47877055555551</c:v>
                </c:pt>
                <c:pt idx="5">
                  <c:v>0</c:v>
                </c:pt>
              </c:numCache>
            </c:numRef>
          </c:val>
        </c:ser>
        <c:dLbls>
          <c:showLegendKey val="0"/>
          <c:showVal val="0"/>
          <c:showCatName val="0"/>
          <c:showSerName val="0"/>
          <c:showPercent val="1"/>
          <c:showBubbleSize val="0"/>
          <c:showLeaderLines val="1"/>
        </c:dLbls>
        <c:firstSliceAng val="0"/>
      </c:pieChart>
    </c:plotArea>
    <c:legend>
      <c:legendPos val="r"/>
      <c:legendEntry>
        <c:idx val="1"/>
        <c:delete val="1"/>
      </c:legendEntry>
      <c:legendEntry>
        <c:idx val="2"/>
        <c:delete val="1"/>
      </c:legendEntry>
      <c:legendEntry>
        <c:idx val="5"/>
        <c:delete val="1"/>
      </c:legendEntry>
      <c:layout>
        <c:manualLayout>
          <c:xMode val="edge"/>
          <c:yMode val="edge"/>
          <c:x val="0.71059513960164011"/>
          <c:y val="0.41387095172322469"/>
          <c:w val="0.15472470191410198"/>
          <c:h val="0.21118721251234554"/>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Emisja CO2 [Mg/rok]</a:t>
            </a:r>
            <a:endParaRPr lang="pl-PL" sz="12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2193855668300401"/>
          <c:y val="0.17165453723951771"/>
          <c:w val="0.48085314668372209"/>
          <c:h val="0.78163015577286554"/>
        </c:manualLayout>
      </c:layout>
      <c:pieChart>
        <c:varyColors val="1"/>
        <c:ser>
          <c:idx val="0"/>
          <c:order val="0"/>
          <c:dLbls>
            <c:dLbl>
              <c:idx val="1"/>
              <c:delete val="1"/>
            </c:dLbl>
            <c:dLbl>
              <c:idx val="2"/>
              <c:delete val="1"/>
            </c:dLbl>
            <c:dLbl>
              <c:idx val="5"/>
              <c:delete val="1"/>
            </c:dLbl>
            <c:numFmt formatCode="0.00%" sourceLinked="0"/>
            <c:showLegendKey val="0"/>
            <c:showVal val="0"/>
            <c:showCatName val="0"/>
            <c:showSerName val="0"/>
            <c:showPercent val="1"/>
            <c:showBubbleSize val="0"/>
            <c:showLeaderLines val="1"/>
          </c:dLbls>
          <c:cat>
            <c:strRef>
              <c:f>'Emisja gospodarka'!$A$15:$A$20</c:f>
              <c:strCache>
                <c:ptCount val="6"/>
                <c:pt idx="0">
                  <c:v>Węgiel</c:v>
                </c:pt>
                <c:pt idx="1">
                  <c:v>drewno</c:v>
                </c:pt>
                <c:pt idx="2">
                  <c:v>pellet</c:v>
                </c:pt>
                <c:pt idx="3">
                  <c:v>gaz z sieci</c:v>
                </c:pt>
                <c:pt idx="4">
                  <c:v>olej opałowy</c:v>
                </c:pt>
                <c:pt idx="5">
                  <c:v>energia elektryczna</c:v>
                </c:pt>
              </c:strCache>
            </c:strRef>
          </c:cat>
          <c:val>
            <c:numRef>
              <c:f>'Emisja gospodarka'!$D$15:$D$20</c:f>
              <c:numCache>
                <c:formatCode>#,##0.00</c:formatCode>
                <c:ptCount val="6"/>
                <c:pt idx="0">
                  <c:v>6448.7239760895227</c:v>
                </c:pt>
                <c:pt idx="1">
                  <c:v>0</c:v>
                </c:pt>
                <c:pt idx="2">
                  <c:v>0</c:v>
                </c:pt>
                <c:pt idx="3">
                  <c:v>2553.8436088222429</c:v>
                </c:pt>
                <c:pt idx="4">
                  <c:v>63.824252532659997</c:v>
                </c:pt>
                <c:pt idx="5">
                  <c:v>0</c:v>
                </c:pt>
              </c:numCache>
            </c:numRef>
          </c:val>
        </c:ser>
        <c:dLbls>
          <c:showLegendKey val="0"/>
          <c:showVal val="0"/>
          <c:showCatName val="0"/>
          <c:showSerName val="0"/>
          <c:showPercent val="1"/>
          <c:showBubbleSize val="0"/>
          <c:showLeaderLines val="1"/>
        </c:dLbls>
        <c:firstSliceAng val="0"/>
      </c:pieChart>
    </c:plotArea>
    <c:legend>
      <c:legendPos val="r"/>
      <c:legendEntry>
        <c:idx val="1"/>
        <c:delete val="1"/>
      </c:legendEntry>
      <c:legendEntry>
        <c:idx val="2"/>
        <c:delete val="1"/>
      </c:legendEntry>
      <c:legendEntry>
        <c:idx val="5"/>
        <c:delete val="1"/>
      </c:legendEntry>
      <c:layout>
        <c:manualLayout>
          <c:xMode val="edge"/>
          <c:yMode val="edge"/>
          <c:x val="0.73036819676580667"/>
          <c:y val="0.39985635962693966"/>
          <c:w val="0.16710264853256979"/>
          <c:h val="0.21118721251234554"/>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baseline="0">
                <a:effectLst/>
              </a:rPr>
              <a:t>Zużycie energii [MWh/rok]</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gospodarka'!$F$28</c:f>
              <c:strCache>
                <c:ptCount val="1"/>
                <c:pt idx="0">
                  <c:v>2010</c:v>
                </c:pt>
              </c:strCache>
            </c:strRef>
          </c:tx>
          <c:invertIfNegative val="0"/>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gospodarka'!$B$32:$B$37</c:f>
              <c:numCache>
                <c:formatCode>#,##0.00</c:formatCode>
                <c:ptCount val="6"/>
                <c:pt idx="0">
                  <c:v>18909.661306665501</c:v>
                </c:pt>
                <c:pt idx="1">
                  <c:v>0</c:v>
                </c:pt>
                <c:pt idx="2">
                  <c:v>0</c:v>
                </c:pt>
                <c:pt idx="3">
                  <c:v>12708.724515417827</c:v>
                </c:pt>
                <c:pt idx="4">
                  <c:v>231.47877055555551</c:v>
                </c:pt>
                <c:pt idx="5">
                  <c:v>3704.3</c:v>
                </c:pt>
              </c:numCache>
            </c:numRef>
          </c:val>
        </c:ser>
        <c:ser>
          <c:idx val="1"/>
          <c:order val="1"/>
          <c:tx>
            <c:strRef>
              <c:f>'Emisja gospodarka'!$G$28</c:f>
              <c:strCache>
                <c:ptCount val="1"/>
                <c:pt idx="0">
                  <c:v>2020</c:v>
                </c:pt>
              </c:strCache>
            </c:strRef>
          </c:tx>
          <c:invertIfNegative val="0"/>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gospodarka'!$I$32:$I$37</c:f>
              <c:numCache>
                <c:formatCode>#,##0.00</c:formatCode>
                <c:ptCount val="6"/>
                <c:pt idx="0">
                  <c:v>18909.661306665501</c:v>
                </c:pt>
                <c:pt idx="1">
                  <c:v>0</c:v>
                </c:pt>
                <c:pt idx="2">
                  <c:v>0</c:v>
                </c:pt>
                <c:pt idx="3">
                  <c:v>12708.724515417827</c:v>
                </c:pt>
                <c:pt idx="4">
                  <c:v>231.47877055555551</c:v>
                </c:pt>
                <c:pt idx="5">
                  <c:v>3704.3</c:v>
                </c:pt>
              </c:numCache>
            </c:numRef>
          </c:val>
        </c:ser>
        <c:dLbls>
          <c:showLegendKey val="0"/>
          <c:showVal val="0"/>
          <c:showCatName val="0"/>
          <c:showSerName val="0"/>
          <c:showPercent val="0"/>
          <c:showBubbleSize val="0"/>
        </c:dLbls>
        <c:gapWidth val="150"/>
        <c:axId val="167327616"/>
        <c:axId val="167329152"/>
      </c:barChart>
      <c:catAx>
        <c:axId val="167327616"/>
        <c:scaling>
          <c:orientation val="minMax"/>
        </c:scaling>
        <c:delete val="0"/>
        <c:axPos val="b"/>
        <c:majorTickMark val="out"/>
        <c:minorTickMark val="none"/>
        <c:tickLblPos val="nextTo"/>
        <c:crossAx val="167329152"/>
        <c:crosses val="autoZero"/>
        <c:auto val="1"/>
        <c:lblAlgn val="ctr"/>
        <c:lblOffset val="100"/>
        <c:noMultiLvlLbl val="0"/>
      </c:catAx>
      <c:valAx>
        <c:axId val="167329152"/>
        <c:scaling>
          <c:orientation val="minMax"/>
        </c:scaling>
        <c:delete val="0"/>
        <c:axPos val="l"/>
        <c:majorGridlines/>
        <c:numFmt formatCode="#,##0.00" sourceLinked="1"/>
        <c:majorTickMark val="out"/>
        <c:minorTickMark val="none"/>
        <c:tickLblPos val="nextTo"/>
        <c:crossAx val="167327616"/>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u="none" strike="noStrike" baseline="0">
                <a:effectLst/>
              </a:rPr>
              <a:t>Emisja CO2 [Mg/rok</a:t>
            </a:r>
            <a:r>
              <a:rPr lang="pl-PL" sz="1800" b="1" i="0" baseline="0">
                <a:effectLst/>
              </a:rPr>
              <a:t>]</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gospodarka'!$F$28</c:f>
              <c:strCache>
                <c:ptCount val="1"/>
                <c:pt idx="0">
                  <c:v>2010</c:v>
                </c:pt>
              </c:strCache>
            </c:strRef>
          </c:tx>
          <c:invertIfNegative val="0"/>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gospodarka'!$D$32:$D$37</c:f>
              <c:numCache>
                <c:formatCode>#,##0.00</c:formatCode>
                <c:ptCount val="6"/>
                <c:pt idx="0">
                  <c:v>6448.7239760895227</c:v>
                </c:pt>
                <c:pt idx="1">
                  <c:v>0</c:v>
                </c:pt>
                <c:pt idx="2">
                  <c:v>0</c:v>
                </c:pt>
                <c:pt idx="3">
                  <c:v>2553.8436088222429</c:v>
                </c:pt>
                <c:pt idx="4">
                  <c:v>63.824252532659997</c:v>
                </c:pt>
                <c:pt idx="5">
                  <c:v>3296.8270000000002</c:v>
                </c:pt>
              </c:numCache>
            </c:numRef>
          </c:val>
        </c:ser>
        <c:ser>
          <c:idx val="1"/>
          <c:order val="1"/>
          <c:tx>
            <c:strRef>
              <c:f>'Emisja gospodarka'!$G$28</c:f>
              <c:strCache>
                <c:ptCount val="1"/>
                <c:pt idx="0">
                  <c:v>2020</c:v>
                </c:pt>
              </c:strCache>
            </c:strRef>
          </c:tx>
          <c:invertIfNegative val="0"/>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gospodarka'!$K$32:$K$37</c:f>
              <c:numCache>
                <c:formatCode>#,##0.00</c:formatCode>
                <c:ptCount val="6"/>
                <c:pt idx="0">
                  <c:v>6448.7239760895227</c:v>
                </c:pt>
                <c:pt idx="1">
                  <c:v>0</c:v>
                </c:pt>
                <c:pt idx="2">
                  <c:v>0</c:v>
                </c:pt>
                <c:pt idx="3">
                  <c:v>2553.8436088222429</c:v>
                </c:pt>
                <c:pt idx="4">
                  <c:v>63.824252532659997</c:v>
                </c:pt>
                <c:pt idx="5">
                  <c:v>3296.8270000000002</c:v>
                </c:pt>
              </c:numCache>
            </c:numRef>
          </c:val>
        </c:ser>
        <c:dLbls>
          <c:showLegendKey val="0"/>
          <c:showVal val="0"/>
          <c:showCatName val="0"/>
          <c:showSerName val="0"/>
          <c:showPercent val="0"/>
          <c:showBubbleSize val="0"/>
        </c:dLbls>
        <c:gapWidth val="150"/>
        <c:axId val="167354752"/>
        <c:axId val="167356288"/>
      </c:barChart>
      <c:catAx>
        <c:axId val="167354752"/>
        <c:scaling>
          <c:orientation val="minMax"/>
        </c:scaling>
        <c:delete val="0"/>
        <c:axPos val="b"/>
        <c:majorTickMark val="out"/>
        <c:minorTickMark val="none"/>
        <c:tickLblPos val="nextTo"/>
        <c:crossAx val="167356288"/>
        <c:crosses val="autoZero"/>
        <c:auto val="1"/>
        <c:lblAlgn val="ctr"/>
        <c:lblOffset val="100"/>
        <c:noMultiLvlLbl val="0"/>
      </c:catAx>
      <c:valAx>
        <c:axId val="167356288"/>
        <c:scaling>
          <c:orientation val="minMax"/>
        </c:scaling>
        <c:delete val="0"/>
        <c:axPos val="l"/>
        <c:majorGridlines/>
        <c:numFmt formatCode="#,##0.00" sourceLinked="1"/>
        <c:majorTickMark val="out"/>
        <c:minorTickMark val="none"/>
        <c:tickLblPos val="nextTo"/>
        <c:crossAx val="167354752"/>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4"/>
              <c:delete val="1"/>
            </c:dLbl>
            <c:numFmt formatCode="0.00%" sourceLinked="0"/>
            <c:showLegendKey val="0"/>
            <c:showVal val="0"/>
            <c:showCatName val="0"/>
            <c:showSerName val="0"/>
            <c:showPercent val="1"/>
            <c:showBubbleSize val="0"/>
            <c:showLeaderLines val="1"/>
          </c:dLbls>
          <c:cat>
            <c:strRef>
              <c:f>'Emisja sektor mieszkaniowy'!$A$16:$A$22</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mieszkaniowy'!$B$16:$B$22</c:f>
              <c:numCache>
                <c:formatCode>#,##0.00</c:formatCode>
                <c:ptCount val="7"/>
                <c:pt idx="0">
                  <c:v>40787.002802017945</c:v>
                </c:pt>
                <c:pt idx="1">
                  <c:v>52068.949679647936</c:v>
                </c:pt>
                <c:pt idx="2">
                  <c:v>180.45398619406987</c:v>
                </c:pt>
                <c:pt idx="3">
                  <c:v>7573.16</c:v>
                </c:pt>
                <c:pt idx="4">
                  <c:v>0</c:v>
                </c:pt>
                <c:pt idx="5">
                  <c:v>873.67514946021561</c:v>
                </c:pt>
                <c:pt idx="6">
                  <c:v>280.8</c:v>
                </c:pt>
              </c:numCache>
            </c:numRef>
          </c:val>
        </c:ser>
        <c:dLbls>
          <c:showLegendKey val="0"/>
          <c:showVal val="0"/>
          <c:showCatName val="0"/>
          <c:showSerName val="0"/>
          <c:showPercent val="1"/>
          <c:showBubbleSize val="0"/>
          <c:showLeaderLines val="1"/>
        </c:dLbls>
        <c:firstSliceAng val="0"/>
      </c:pieChart>
    </c:plotArea>
    <c:legend>
      <c:legendPos val="r"/>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Emisja CO2 [Mg/rok]</a:t>
            </a:r>
            <a:endParaRPr lang="pl-PL" sz="12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417632068718683"/>
          <c:y val="9.8996295267714876E-2"/>
          <c:w val="0.5692502982581723"/>
          <c:h val="0.86207428224260452"/>
        </c:manualLayout>
      </c:layout>
      <c:pieChart>
        <c:varyColors val="1"/>
        <c:ser>
          <c:idx val="0"/>
          <c:order val="0"/>
          <c:dLbls>
            <c:dLbl>
              <c:idx val="1"/>
              <c:delete val="1"/>
            </c:dLbl>
            <c:dLbl>
              <c:idx val="2"/>
              <c:delete val="1"/>
            </c:dLbl>
            <c:numFmt formatCode="0.00%" sourceLinked="0"/>
            <c:showLegendKey val="0"/>
            <c:showVal val="0"/>
            <c:showCatName val="0"/>
            <c:showSerName val="0"/>
            <c:showPercent val="1"/>
            <c:showBubbleSize val="0"/>
            <c:showLeaderLines val="1"/>
          </c:dLbls>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gospodarka'!$D$32:$D$37</c:f>
              <c:numCache>
                <c:formatCode>#,##0.00</c:formatCode>
                <c:ptCount val="6"/>
                <c:pt idx="0">
                  <c:v>6448.7239760895227</c:v>
                </c:pt>
                <c:pt idx="1">
                  <c:v>0</c:v>
                </c:pt>
                <c:pt idx="2">
                  <c:v>0</c:v>
                </c:pt>
                <c:pt idx="3">
                  <c:v>2553.8436088222429</c:v>
                </c:pt>
                <c:pt idx="4">
                  <c:v>63.824252532659997</c:v>
                </c:pt>
                <c:pt idx="5">
                  <c:v>3296.8270000000002</c:v>
                </c:pt>
              </c:numCache>
            </c:numRef>
          </c:val>
        </c:ser>
        <c:dLbls>
          <c:showLegendKey val="0"/>
          <c:showVal val="0"/>
          <c:showCatName val="0"/>
          <c:showSerName val="0"/>
          <c:showPercent val="1"/>
          <c:showBubbleSize val="0"/>
          <c:showLeaderLines val="1"/>
        </c:dLbls>
        <c:firstSliceAng val="0"/>
      </c:pieChart>
    </c:plotArea>
    <c:legend>
      <c:legendPos val="r"/>
      <c:legendEntry>
        <c:idx val="1"/>
        <c:delete val="1"/>
      </c:legendEntry>
      <c:legendEntry>
        <c:idx val="2"/>
        <c:delete val="1"/>
      </c:legendEntry>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u="none" strike="noStrike" baseline="0">
                <a:effectLst/>
                <a:latin typeface="Times New Roman" panose="02020603050405020304" pitchFamily="18" charset="0"/>
                <a:cs typeface="Times New Roman" panose="02020603050405020304" pitchFamily="18" charset="0"/>
              </a:rPr>
              <a:t>Zużycie energii [MWh/rok</a:t>
            </a:r>
            <a:endParaRPr lang="pl-PL" sz="1200">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7477937457140413"/>
          <c:y val="0.11639037723834815"/>
          <c:w val="0.5045084064608838"/>
          <c:h val="0.84482784326515403"/>
        </c:manualLayout>
      </c:layout>
      <c:pieChart>
        <c:varyColors val="1"/>
        <c:ser>
          <c:idx val="0"/>
          <c:order val="0"/>
          <c:dLbls>
            <c:dLbl>
              <c:idx val="1"/>
              <c:delete val="1"/>
            </c:dLbl>
            <c:dLbl>
              <c:idx val="2"/>
              <c:delete val="1"/>
            </c:dLbl>
            <c:numFmt formatCode="0.00%" sourceLinked="0"/>
            <c:showLegendKey val="0"/>
            <c:showVal val="0"/>
            <c:showCatName val="0"/>
            <c:showSerName val="0"/>
            <c:showPercent val="1"/>
            <c:showBubbleSize val="0"/>
            <c:showLeaderLines val="1"/>
          </c:dLbls>
          <c:cat>
            <c:strRef>
              <c:f>'Emisja gospodarka'!$A$32:$A$37</c:f>
              <c:strCache>
                <c:ptCount val="6"/>
                <c:pt idx="0">
                  <c:v>węgiel</c:v>
                </c:pt>
                <c:pt idx="1">
                  <c:v>drewno</c:v>
                </c:pt>
                <c:pt idx="2">
                  <c:v>pellet</c:v>
                </c:pt>
                <c:pt idx="3">
                  <c:v>gaz z sieci</c:v>
                </c:pt>
                <c:pt idx="4">
                  <c:v>olej opałowy</c:v>
                </c:pt>
                <c:pt idx="5">
                  <c:v>energia elektryczna</c:v>
                </c:pt>
              </c:strCache>
            </c:strRef>
          </c:cat>
          <c:val>
            <c:numRef>
              <c:f>'Emisja gospodarka'!$B$32:$B$37</c:f>
              <c:numCache>
                <c:formatCode>#,##0.00</c:formatCode>
                <c:ptCount val="6"/>
                <c:pt idx="0">
                  <c:v>18909.661306665501</c:v>
                </c:pt>
                <c:pt idx="1">
                  <c:v>0</c:v>
                </c:pt>
                <c:pt idx="2">
                  <c:v>0</c:v>
                </c:pt>
                <c:pt idx="3">
                  <c:v>12708.724515417827</c:v>
                </c:pt>
                <c:pt idx="4">
                  <c:v>231.47877055555551</c:v>
                </c:pt>
                <c:pt idx="5">
                  <c:v>3704.3</c:v>
                </c:pt>
              </c:numCache>
            </c:numRef>
          </c:val>
        </c:ser>
        <c:dLbls>
          <c:showLegendKey val="0"/>
          <c:showVal val="0"/>
          <c:showCatName val="0"/>
          <c:showSerName val="0"/>
          <c:showPercent val="1"/>
          <c:showBubbleSize val="0"/>
          <c:showLeaderLines val="1"/>
        </c:dLbls>
        <c:firstSliceAng val="0"/>
      </c:pieChart>
    </c:plotArea>
    <c:legend>
      <c:legendPos val="r"/>
      <c:legendEntry>
        <c:idx val="1"/>
        <c:delete val="1"/>
      </c:legendEntry>
      <c:legendEntry>
        <c:idx val="2"/>
        <c:delete val="1"/>
      </c:legendEntry>
      <c:layout>
        <c:manualLayout>
          <c:xMode val="edge"/>
          <c:yMode val="edge"/>
          <c:x val="0.70726025023926653"/>
          <c:y val="0.39047011135442389"/>
          <c:w val="0.22638393916252764"/>
          <c:h val="0.2853319666402646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a:latin typeface="Times New Roman" panose="02020603050405020304" pitchFamily="18" charset="0"/>
                <a:cs typeface="Times New Roman" panose="02020603050405020304" pitchFamily="18" charset="0"/>
              </a:rPr>
              <a:t>Zużycie</a:t>
            </a:r>
            <a:r>
              <a:rPr lang="pl-PL" sz="1200" baseline="0">
                <a:latin typeface="Times New Roman" panose="02020603050405020304" pitchFamily="18" charset="0"/>
                <a:cs typeface="Times New Roman" panose="02020603050405020304" pitchFamily="18" charset="0"/>
              </a:rPr>
              <a:t> energii [MWh]</a:t>
            </a:r>
            <a:endParaRPr lang="pl-PL" sz="1200">
              <a:latin typeface="Times New Roman" panose="02020603050405020304" pitchFamily="18" charset="0"/>
              <a:cs typeface="Times New Roman" panose="02020603050405020304" pitchFamily="18" charset="0"/>
            </a:endParaRPr>
          </a:p>
        </c:rich>
      </c:tx>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7.9600630282999685E-2"/>
          <c:y val="0.11831781989279104"/>
          <c:w val="0.65041050833897762"/>
          <c:h val="0.83947984158390521"/>
        </c:manualLayout>
      </c:layout>
      <c:pie3DChart>
        <c:varyColors val="1"/>
        <c:ser>
          <c:idx val="0"/>
          <c:order val="0"/>
          <c:dLbls>
            <c:showLegendKey val="0"/>
            <c:showVal val="0"/>
            <c:showCatName val="0"/>
            <c:showSerName val="0"/>
            <c:showPercent val="1"/>
            <c:showBubbleSize val="0"/>
            <c:showLeaderLines val="1"/>
          </c:dLbls>
          <c:cat>
            <c:strRef>
              <c:f>transport!$I$66:$I$68</c:f>
              <c:strCache>
                <c:ptCount val="3"/>
                <c:pt idx="0">
                  <c:v>Benzyna</c:v>
                </c:pt>
                <c:pt idx="1">
                  <c:v>Olej napędowy</c:v>
                </c:pt>
                <c:pt idx="2">
                  <c:v>Gaz LPG</c:v>
                </c:pt>
              </c:strCache>
            </c:strRef>
          </c:cat>
          <c:val>
            <c:numRef>
              <c:f>transport!$J$66:$J$68</c:f>
              <c:numCache>
                <c:formatCode>#,##0.00</c:formatCode>
                <c:ptCount val="3"/>
                <c:pt idx="0">
                  <c:v>37285.326829831116</c:v>
                </c:pt>
                <c:pt idx="1">
                  <c:v>100792.30441014233</c:v>
                </c:pt>
                <c:pt idx="2">
                  <c:v>11646.2854484085</c:v>
                </c:pt>
              </c:numCache>
            </c:numRef>
          </c:val>
        </c:ser>
        <c:ser>
          <c:idx val="1"/>
          <c:order val="1"/>
          <c:dLbls>
            <c:showLegendKey val="0"/>
            <c:showVal val="0"/>
            <c:showCatName val="0"/>
            <c:showSerName val="0"/>
            <c:showPercent val="1"/>
            <c:showBubbleSize val="0"/>
            <c:showLeaderLines val="1"/>
          </c:dLbls>
          <c:cat>
            <c:strRef>
              <c:f>transport!$I$66:$I$68</c:f>
              <c:strCache>
                <c:ptCount val="3"/>
                <c:pt idx="0">
                  <c:v>Benzyna</c:v>
                </c:pt>
                <c:pt idx="1">
                  <c:v>Olej napędowy</c:v>
                </c:pt>
                <c:pt idx="2">
                  <c:v>Gaz LPG</c:v>
                </c:pt>
              </c:strCache>
            </c:strRef>
          </c:cat>
          <c:val>
            <c:numRef>
              <c:f>transport!$K$66:$K$68</c:f>
              <c:numCache>
                <c:formatCode>0.00%</c:formatCode>
                <c:ptCount val="3"/>
                <c:pt idx="0">
                  <c:v>0.24902719388133884</c:v>
                </c:pt>
                <c:pt idx="1">
                  <c:v>0.67318773539647492</c:v>
                </c:pt>
                <c:pt idx="2">
                  <c:v>7.778507072218617E-2</c:v>
                </c:pt>
              </c:numCache>
            </c:numRef>
          </c:val>
        </c:ser>
        <c:dLbls>
          <c:showLegendKey val="0"/>
          <c:showVal val="0"/>
          <c:showCatName val="0"/>
          <c:showSerName val="0"/>
          <c:showPercent val="1"/>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a:latin typeface="Times New Roman" panose="02020603050405020304" pitchFamily="18" charset="0"/>
                <a:cs typeface="Times New Roman" panose="02020603050405020304" pitchFamily="18" charset="0"/>
              </a:rPr>
              <a:t>Emisja CO2 [Mg/rok]</a:t>
            </a:r>
            <a:r>
              <a:rPr lang="pl-PL" sz="1200" baseline="0">
                <a:latin typeface="Times New Roman" panose="02020603050405020304" pitchFamily="18" charset="0"/>
                <a:cs typeface="Times New Roman" panose="02020603050405020304" pitchFamily="18" charset="0"/>
              </a:rPr>
              <a:t>]</a:t>
            </a:r>
            <a:endParaRPr lang="pl-PL" sz="1200">
              <a:latin typeface="Times New Roman" panose="02020603050405020304" pitchFamily="18" charset="0"/>
              <a:cs typeface="Times New Roman" panose="02020603050405020304" pitchFamily="18" charset="0"/>
            </a:endParaRPr>
          </a:p>
        </c:rich>
      </c:tx>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7.9600630282999685E-2"/>
          <c:y val="0.11831781989279104"/>
          <c:w val="0.65041050833897762"/>
          <c:h val="0.83947984158390521"/>
        </c:manualLayout>
      </c:layout>
      <c:pie3DChart>
        <c:varyColors val="1"/>
        <c:ser>
          <c:idx val="0"/>
          <c:order val="0"/>
          <c:dLbls>
            <c:showLegendKey val="0"/>
            <c:showVal val="0"/>
            <c:showCatName val="0"/>
            <c:showSerName val="0"/>
            <c:showPercent val="1"/>
            <c:showBubbleSize val="0"/>
            <c:showLeaderLines val="1"/>
          </c:dLbls>
          <c:cat>
            <c:strRef>
              <c:f>transport!$I$75:$I$77</c:f>
              <c:strCache>
                <c:ptCount val="3"/>
                <c:pt idx="0">
                  <c:v>Benzyna</c:v>
                </c:pt>
                <c:pt idx="1">
                  <c:v>Olej napędowy</c:v>
                </c:pt>
                <c:pt idx="2">
                  <c:v>Gaz LPG</c:v>
                </c:pt>
              </c:strCache>
            </c:strRef>
          </c:cat>
          <c:val>
            <c:numRef>
              <c:f>transport!$J$75:$J$77</c:f>
              <c:numCache>
                <c:formatCode>#,##0.00</c:formatCode>
                <c:ptCount val="3"/>
                <c:pt idx="0">
                  <c:v>9209.3265856609651</c:v>
                </c:pt>
                <c:pt idx="1">
                  <c:v>26607.958856624653</c:v>
                </c:pt>
                <c:pt idx="2">
                  <c:v>2617.8986282350561</c:v>
                </c:pt>
              </c:numCache>
            </c:numRef>
          </c:val>
        </c:ser>
        <c:dLbls>
          <c:showLegendKey val="0"/>
          <c:showVal val="0"/>
          <c:showCatName val="0"/>
          <c:showSerName val="0"/>
          <c:showPercent val="1"/>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rPr>
              <a:t>Zużycie energii [MWh/rok</a:t>
            </a:r>
            <a:r>
              <a:rPr lang="pl-PL" sz="1800" b="1" i="0" baseline="0">
                <a:effectLst/>
              </a:rPr>
              <a:t>]</a:t>
            </a:r>
            <a:endParaRPr lang="pl-PL" sz="1200">
              <a:effectLst/>
            </a:endParaRPr>
          </a:p>
        </c:rich>
      </c:tx>
      <c:overlay val="1"/>
    </c:title>
    <c:autoTitleDeleted val="0"/>
    <c:plotArea>
      <c:layout>
        <c:manualLayout>
          <c:layoutTarget val="inner"/>
          <c:xMode val="edge"/>
          <c:yMode val="edge"/>
          <c:x val="0.15253649473591083"/>
          <c:y val="0.16247954959269353"/>
          <c:w val="0.67451846609061505"/>
          <c:h val="0.74084259324534896"/>
        </c:manualLayout>
      </c:layout>
      <c:barChart>
        <c:barDir val="col"/>
        <c:grouping val="clustered"/>
        <c:varyColors val="0"/>
        <c:ser>
          <c:idx val="0"/>
          <c:order val="0"/>
          <c:tx>
            <c:strRef>
              <c:f>transport!$I$63</c:f>
              <c:strCache>
                <c:ptCount val="1"/>
                <c:pt idx="0">
                  <c:v>2010</c:v>
                </c:pt>
              </c:strCache>
            </c:strRef>
          </c:tx>
          <c:invertIfNegative val="0"/>
          <c:cat>
            <c:strRef>
              <c:f>transport!$I$66:$I$68</c:f>
              <c:strCache>
                <c:ptCount val="3"/>
                <c:pt idx="0">
                  <c:v>Benzyna</c:v>
                </c:pt>
                <c:pt idx="1">
                  <c:v>Olej napędowy</c:v>
                </c:pt>
                <c:pt idx="2">
                  <c:v>Gaz LPG</c:v>
                </c:pt>
              </c:strCache>
            </c:strRef>
          </c:cat>
          <c:val>
            <c:numRef>
              <c:f>transport!$J$66:$J$68</c:f>
              <c:numCache>
                <c:formatCode>#,##0.00</c:formatCode>
                <c:ptCount val="3"/>
                <c:pt idx="0">
                  <c:v>37285.326829831116</c:v>
                </c:pt>
                <c:pt idx="1">
                  <c:v>100792.30441014233</c:v>
                </c:pt>
                <c:pt idx="2">
                  <c:v>11646.2854484085</c:v>
                </c:pt>
              </c:numCache>
            </c:numRef>
          </c:val>
        </c:ser>
        <c:ser>
          <c:idx val="1"/>
          <c:order val="1"/>
          <c:tx>
            <c:strRef>
              <c:f>transport!$I$82</c:f>
              <c:strCache>
                <c:ptCount val="1"/>
                <c:pt idx="0">
                  <c:v>2020</c:v>
                </c:pt>
              </c:strCache>
            </c:strRef>
          </c:tx>
          <c:invertIfNegative val="0"/>
          <c:cat>
            <c:strRef>
              <c:f>transport!$I$66:$I$68</c:f>
              <c:strCache>
                <c:ptCount val="3"/>
                <c:pt idx="0">
                  <c:v>Benzyna</c:v>
                </c:pt>
                <c:pt idx="1">
                  <c:v>Olej napędowy</c:v>
                </c:pt>
                <c:pt idx="2">
                  <c:v>Gaz LPG</c:v>
                </c:pt>
              </c:strCache>
            </c:strRef>
          </c:cat>
          <c:val>
            <c:numRef>
              <c:f>transport!$J$85:$J$87</c:f>
              <c:numCache>
                <c:formatCode>#,##0.00</c:formatCode>
                <c:ptCount val="3"/>
                <c:pt idx="0">
                  <c:v>42132.419317709158</c:v>
                </c:pt>
                <c:pt idx="1">
                  <c:v>109863.61180705515</c:v>
                </c:pt>
                <c:pt idx="2">
                  <c:v>13160.302556701603</c:v>
                </c:pt>
              </c:numCache>
            </c:numRef>
          </c:val>
        </c:ser>
        <c:dLbls>
          <c:showLegendKey val="0"/>
          <c:showVal val="0"/>
          <c:showCatName val="0"/>
          <c:showSerName val="0"/>
          <c:showPercent val="0"/>
          <c:showBubbleSize val="0"/>
        </c:dLbls>
        <c:gapWidth val="150"/>
        <c:axId val="165999744"/>
        <c:axId val="166001280"/>
      </c:barChart>
      <c:catAx>
        <c:axId val="165999744"/>
        <c:scaling>
          <c:orientation val="minMax"/>
        </c:scaling>
        <c:delete val="0"/>
        <c:axPos val="b"/>
        <c:majorTickMark val="out"/>
        <c:minorTickMark val="none"/>
        <c:tickLblPos val="nextTo"/>
        <c:crossAx val="166001280"/>
        <c:crosses val="autoZero"/>
        <c:auto val="1"/>
        <c:lblAlgn val="ctr"/>
        <c:lblOffset val="100"/>
        <c:noMultiLvlLbl val="0"/>
      </c:catAx>
      <c:valAx>
        <c:axId val="166001280"/>
        <c:scaling>
          <c:orientation val="minMax"/>
        </c:scaling>
        <c:delete val="0"/>
        <c:axPos val="l"/>
        <c:majorGridlines/>
        <c:numFmt formatCode="#,##0.00" sourceLinked="1"/>
        <c:majorTickMark val="out"/>
        <c:minorTickMark val="none"/>
        <c:tickLblPos val="nextTo"/>
        <c:crossAx val="165999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pl-PL" sz="1200" b="1" i="0" baseline="0">
                <a:effectLst/>
              </a:rPr>
              <a:t>Emisja CO2 [Mg/rok]</a:t>
            </a:r>
            <a:endParaRPr lang="pl-PL" sz="1200">
              <a:effectLst/>
            </a:endParaRPr>
          </a:p>
        </c:rich>
      </c:tx>
      <c:overlay val="1"/>
    </c:title>
    <c:autoTitleDeleted val="0"/>
    <c:plotArea>
      <c:layout>
        <c:manualLayout>
          <c:layoutTarget val="inner"/>
          <c:xMode val="edge"/>
          <c:yMode val="edge"/>
          <c:x val="0.15253649473591083"/>
          <c:y val="0.16247954959269353"/>
          <c:w val="0.67451846609061505"/>
          <c:h val="0.74084259324534896"/>
        </c:manualLayout>
      </c:layout>
      <c:barChart>
        <c:barDir val="col"/>
        <c:grouping val="clustered"/>
        <c:varyColors val="0"/>
        <c:ser>
          <c:idx val="0"/>
          <c:order val="0"/>
          <c:tx>
            <c:strRef>
              <c:f>transport!$I$63</c:f>
              <c:strCache>
                <c:ptCount val="1"/>
                <c:pt idx="0">
                  <c:v>2010</c:v>
                </c:pt>
              </c:strCache>
            </c:strRef>
          </c:tx>
          <c:invertIfNegative val="0"/>
          <c:cat>
            <c:strRef>
              <c:f>transport!$I$75:$I$77</c:f>
              <c:strCache>
                <c:ptCount val="3"/>
                <c:pt idx="0">
                  <c:v>Benzyna</c:v>
                </c:pt>
                <c:pt idx="1">
                  <c:v>Olej napędowy</c:v>
                </c:pt>
                <c:pt idx="2">
                  <c:v>Gaz LPG</c:v>
                </c:pt>
              </c:strCache>
            </c:strRef>
          </c:cat>
          <c:val>
            <c:numRef>
              <c:f>transport!$J$75:$J$77</c:f>
              <c:numCache>
                <c:formatCode>#,##0.00</c:formatCode>
                <c:ptCount val="3"/>
                <c:pt idx="0">
                  <c:v>9209.3265856609651</c:v>
                </c:pt>
                <c:pt idx="1">
                  <c:v>26607.958856624653</c:v>
                </c:pt>
                <c:pt idx="2">
                  <c:v>2617.8986282350561</c:v>
                </c:pt>
              </c:numCache>
            </c:numRef>
          </c:val>
        </c:ser>
        <c:ser>
          <c:idx val="1"/>
          <c:order val="1"/>
          <c:tx>
            <c:strRef>
              <c:f>transport!$I$82</c:f>
              <c:strCache>
                <c:ptCount val="1"/>
                <c:pt idx="0">
                  <c:v>2020</c:v>
                </c:pt>
              </c:strCache>
            </c:strRef>
          </c:tx>
          <c:invertIfNegative val="0"/>
          <c:cat>
            <c:strRef>
              <c:f>transport!$I$75:$I$77</c:f>
              <c:strCache>
                <c:ptCount val="3"/>
                <c:pt idx="0">
                  <c:v>Benzyna</c:v>
                </c:pt>
                <c:pt idx="1">
                  <c:v>Olej napędowy</c:v>
                </c:pt>
                <c:pt idx="2">
                  <c:v>Gaz LPG</c:v>
                </c:pt>
              </c:strCache>
            </c:strRef>
          </c:cat>
          <c:val>
            <c:numRef>
              <c:f>transport!$J$94:$J$96</c:f>
              <c:numCache>
                <c:formatCode>#,##0.00</c:formatCode>
                <c:ptCount val="3"/>
                <c:pt idx="0">
                  <c:v>10406.539041796892</c:v>
                </c:pt>
                <c:pt idx="1">
                  <c:v>29002.675153720873</c:v>
                </c:pt>
                <c:pt idx="2">
                  <c:v>2958.225449905613</c:v>
                </c:pt>
              </c:numCache>
            </c:numRef>
          </c:val>
        </c:ser>
        <c:dLbls>
          <c:showLegendKey val="0"/>
          <c:showVal val="0"/>
          <c:showCatName val="0"/>
          <c:showSerName val="0"/>
          <c:showPercent val="0"/>
          <c:showBubbleSize val="0"/>
        </c:dLbls>
        <c:gapWidth val="150"/>
        <c:axId val="167497088"/>
        <c:axId val="166929536"/>
      </c:barChart>
      <c:catAx>
        <c:axId val="167497088"/>
        <c:scaling>
          <c:orientation val="minMax"/>
        </c:scaling>
        <c:delete val="0"/>
        <c:axPos val="b"/>
        <c:majorTickMark val="out"/>
        <c:minorTickMark val="none"/>
        <c:tickLblPos val="nextTo"/>
        <c:crossAx val="166929536"/>
        <c:crosses val="autoZero"/>
        <c:auto val="1"/>
        <c:lblAlgn val="ctr"/>
        <c:lblOffset val="100"/>
        <c:noMultiLvlLbl val="0"/>
      </c:catAx>
      <c:valAx>
        <c:axId val="166929536"/>
        <c:scaling>
          <c:orientation val="minMax"/>
        </c:scaling>
        <c:delete val="0"/>
        <c:axPos val="l"/>
        <c:majorGridlines/>
        <c:numFmt formatCode="#,##0.00" sourceLinked="1"/>
        <c:majorTickMark val="out"/>
        <c:minorTickMark val="none"/>
        <c:tickLblPos val="nextTo"/>
        <c:crossAx val="167497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latin typeface="Times New Roman" panose="02020603050405020304" pitchFamily="18" charset="0"/>
                <a:cs typeface="Times New Roman" panose="02020603050405020304" pitchFamily="18" charset="0"/>
              </a:rPr>
              <a:t>Zużycie energii w ujęciu globalnym w gminie [</a:t>
            </a:r>
            <a:r>
              <a:rPr lang="pl-PL" sz="1200" b="1" i="0" baseline="0">
                <a:effectLst/>
                <a:latin typeface="Times New Roman" panose="02020603050405020304" pitchFamily="18" charset="0"/>
                <a:cs typeface="Times New Roman" panose="02020603050405020304" pitchFamily="18" charset="0"/>
              </a:rPr>
              <a:t>MWh</a:t>
            </a:r>
            <a:r>
              <a:rPr lang="en-US" sz="1200" b="1" i="0" baseline="0">
                <a:effectLst/>
                <a:latin typeface="Times New Roman" panose="02020603050405020304" pitchFamily="18" charset="0"/>
                <a:cs typeface="Times New Roman" panose="02020603050405020304" pitchFamily="18" charset="0"/>
              </a:rPr>
              <a:t>/rok]</a:t>
            </a:r>
            <a:endParaRPr lang="pl-PL" sz="1200">
              <a:effectLst/>
              <a:latin typeface="Times New Roman" panose="02020603050405020304" pitchFamily="18" charset="0"/>
              <a:cs typeface="Times New Roman" panose="02020603050405020304" pitchFamily="18" charset="0"/>
            </a:endParaRPr>
          </a:p>
        </c:rich>
      </c:tx>
      <c:overlay val="0"/>
    </c:title>
    <c:autoTitleDeleted val="0"/>
    <c:plotArea>
      <c:layout/>
      <c:pieChart>
        <c:varyColors val="1"/>
        <c:ser>
          <c:idx val="0"/>
          <c:order val="0"/>
          <c:dLbls>
            <c:numFmt formatCode="0.00%" sourceLinked="0"/>
            <c:showLegendKey val="0"/>
            <c:showVal val="0"/>
            <c:showCatName val="0"/>
            <c:showSerName val="0"/>
            <c:showPercent val="1"/>
            <c:showBubbleSize val="0"/>
            <c:showLeaderLines val="1"/>
          </c:dLbls>
          <c:cat>
            <c:strRef>
              <c:f>'Energia łącznie'!$A$3:$A$9</c:f>
              <c:strCache>
                <c:ptCount val="7"/>
                <c:pt idx="0">
                  <c:v>Sektor budownictwa mieszkalnego - potrzeby grzewcze</c:v>
                </c:pt>
                <c:pt idx="1">
                  <c:v>Sektor budownictwa użyteczności publicznej - potrzeby grzewcze</c:v>
                </c:pt>
                <c:pt idx="2">
                  <c:v>Oświetlenie uliczne - energia elektryczna </c:v>
                </c:pt>
                <c:pt idx="3">
                  <c:v>Transport - energia zawarta w paliwach</c:v>
                </c:pt>
                <c:pt idx="4">
                  <c:v>Sektor budownictwa mieszkalnego - energia elektryczna</c:v>
                </c:pt>
                <c:pt idx="5">
                  <c:v>Sektor budownictwa użyteczności publicznej - energia elektryczna</c:v>
                </c:pt>
                <c:pt idx="6">
                  <c:v>Sektor gospodarczy</c:v>
                </c:pt>
              </c:strCache>
            </c:strRef>
          </c:cat>
          <c:val>
            <c:numRef>
              <c:f>'Energia łącznie'!$B$3:$B$9</c:f>
              <c:numCache>
                <c:formatCode>#,##0.00</c:formatCode>
                <c:ptCount val="7"/>
                <c:pt idx="0">
                  <c:v>101764.04161732018</c:v>
                </c:pt>
                <c:pt idx="1">
                  <c:v>7743.5824577847225</c:v>
                </c:pt>
                <c:pt idx="2">
                  <c:v>427.79399999999998</c:v>
                </c:pt>
                <c:pt idx="3">
                  <c:v>149723.91668838196</c:v>
                </c:pt>
                <c:pt idx="4">
                  <c:v>2523</c:v>
                </c:pt>
                <c:pt idx="5">
                  <c:v>1054.8204999999998</c:v>
                </c:pt>
                <c:pt idx="6">
                  <c:v>35554.164592638888</c:v>
                </c:pt>
              </c:numCache>
            </c:numRef>
          </c:val>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latin typeface="Times New Roman" panose="02020603050405020304" pitchFamily="18" charset="0"/>
                <a:cs typeface="Times New Roman" panose="02020603050405020304" pitchFamily="18" charset="0"/>
              </a:rPr>
              <a:t>Zużycie energii w ujęciu globalnym w gminie [</a:t>
            </a:r>
            <a:r>
              <a:rPr lang="pl-PL" sz="1200" b="1" i="0" baseline="0">
                <a:effectLst/>
                <a:latin typeface="Times New Roman" panose="02020603050405020304" pitchFamily="18" charset="0"/>
                <a:cs typeface="Times New Roman" panose="02020603050405020304" pitchFamily="18" charset="0"/>
              </a:rPr>
              <a:t>MWh</a:t>
            </a:r>
            <a:r>
              <a:rPr lang="en-US" sz="1200" b="1" i="0" baseline="0">
                <a:effectLst/>
                <a:latin typeface="Times New Roman" panose="02020603050405020304" pitchFamily="18" charset="0"/>
                <a:cs typeface="Times New Roman" panose="02020603050405020304" pitchFamily="18" charset="0"/>
              </a:rPr>
              <a:t>/rok]</a:t>
            </a:r>
            <a:endParaRPr lang="pl-PL" sz="1200">
              <a:effectLst/>
              <a:latin typeface="Times New Roman" panose="02020603050405020304" pitchFamily="18" charset="0"/>
              <a:cs typeface="Times New Roman" panose="02020603050405020304" pitchFamily="18" charset="0"/>
            </a:endParaRPr>
          </a:p>
        </c:rich>
      </c:tx>
      <c:overlay val="0"/>
    </c:title>
    <c:autoTitleDeleted val="0"/>
    <c:plotArea>
      <c:layout/>
      <c:pieChart>
        <c:varyColors val="1"/>
        <c:ser>
          <c:idx val="0"/>
          <c:order val="0"/>
          <c:dLbls>
            <c:numFmt formatCode="0.00%" sourceLinked="0"/>
            <c:showLegendKey val="0"/>
            <c:showVal val="0"/>
            <c:showCatName val="0"/>
            <c:showSerName val="0"/>
            <c:showPercent val="1"/>
            <c:showBubbleSize val="0"/>
            <c:showLeaderLines val="1"/>
          </c:dLbls>
          <c:cat>
            <c:strRef>
              <c:f>'Energia łącznie'!$G$3:$G$7</c:f>
              <c:strCache>
                <c:ptCount val="5"/>
                <c:pt idx="0">
                  <c:v>Sektor budownictwa mieszkalnego</c:v>
                </c:pt>
                <c:pt idx="1">
                  <c:v>Sektor budownictwa użyteczności publicznej </c:v>
                </c:pt>
                <c:pt idx="2">
                  <c:v>Oświetlenie uliczne - energia elektryczna </c:v>
                </c:pt>
                <c:pt idx="3">
                  <c:v>Transport - energia zawarta w paliwach</c:v>
                </c:pt>
                <c:pt idx="4">
                  <c:v>Sektor gospodarczy</c:v>
                </c:pt>
              </c:strCache>
            </c:strRef>
          </c:cat>
          <c:val>
            <c:numRef>
              <c:f>'Energia łącznie'!$H$3:$H$7</c:f>
              <c:numCache>
                <c:formatCode>#,##0.00</c:formatCode>
                <c:ptCount val="5"/>
                <c:pt idx="0">
                  <c:v>104287.04161732018</c:v>
                </c:pt>
                <c:pt idx="1">
                  <c:v>8798.4029577847214</c:v>
                </c:pt>
                <c:pt idx="2">
                  <c:v>427.79399999999998</c:v>
                </c:pt>
                <c:pt idx="3">
                  <c:v>149723.91668838196</c:v>
                </c:pt>
                <c:pt idx="4">
                  <c:v>35554.164592638888</c:v>
                </c:pt>
              </c:numCache>
            </c:numRef>
          </c:val>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200" b="1" i="0" baseline="0">
                <a:effectLst/>
                <a:latin typeface="Times New Roman" panose="02020603050405020304" pitchFamily="18" charset="0"/>
                <a:cs typeface="Times New Roman" panose="02020603050405020304" pitchFamily="18" charset="0"/>
              </a:rPr>
              <a:t>Struktura zużycia - wszystkie sektory w gminie [MWh/rok]</a:t>
            </a:r>
            <a:endParaRPr lang="pl-PL" sz="1200">
              <a:effectLst/>
              <a:latin typeface="Times New Roman" panose="02020603050405020304" pitchFamily="18" charset="0"/>
              <a:cs typeface="Times New Roman" panose="02020603050405020304" pitchFamily="18" charset="0"/>
            </a:endParaRPr>
          </a:p>
        </c:rich>
      </c:tx>
      <c:layout/>
      <c:overlay val="0"/>
    </c:title>
    <c:autoTitleDeleted val="0"/>
    <c:plotArea>
      <c:layout>
        <c:manualLayout>
          <c:layoutTarget val="inner"/>
          <c:xMode val="edge"/>
          <c:yMode val="edge"/>
          <c:x val="0.10859947368602577"/>
          <c:y val="9.6042711326419811E-2"/>
          <c:w val="0.50434274559306891"/>
          <c:h val="0.88740990245810036"/>
        </c:manualLayout>
      </c:layout>
      <c:pieChart>
        <c:varyColors val="1"/>
        <c:ser>
          <c:idx val="0"/>
          <c:order val="0"/>
          <c:dLbls>
            <c:numFmt formatCode="0.00%" sourceLinked="0"/>
            <c:showLegendKey val="0"/>
            <c:showVal val="0"/>
            <c:showCatName val="0"/>
            <c:showSerName val="0"/>
            <c:showPercent val="1"/>
            <c:showBubbleSize val="0"/>
            <c:showLeaderLines val="1"/>
          </c:dLbls>
          <c:cat>
            <c:strRef>
              <c:f>'Paliwa łącznie'!$A$4:$A$11</c:f>
              <c:strCache>
                <c:ptCount val="8"/>
                <c:pt idx="0">
                  <c:v>węgiel</c:v>
                </c:pt>
                <c:pt idx="1">
                  <c:v>gaz </c:v>
                </c:pt>
                <c:pt idx="2">
                  <c:v>drewno</c:v>
                </c:pt>
                <c:pt idx="3">
                  <c:v>pelet</c:v>
                </c:pt>
                <c:pt idx="4">
                  <c:v>olej opałowy</c:v>
                </c:pt>
                <c:pt idx="5">
                  <c:v>energia elektryczna</c:v>
                </c:pt>
                <c:pt idx="6">
                  <c:v>OZE</c:v>
                </c:pt>
                <c:pt idx="7">
                  <c:v>paliwa transportowe</c:v>
                </c:pt>
              </c:strCache>
            </c:strRef>
          </c:cat>
          <c:val>
            <c:numRef>
              <c:f>'Paliwa łącznie'!$J$4:$J$11</c:f>
              <c:numCache>
                <c:formatCode>#,##0.00</c:formatCode>
                <c:ptCount val="8"/>
                <c:pt idx="0">
                  <c:v>60898.750608683447</c:v>
                </c:pt>
                <c:pt idx="1">
                  <c:v>26160.110233751162</c:v>
                </c:pt>
                <c:pt idx="2">
                  <c:v>52193.747596314606</c:v>
                </c:pt>
                <c:pt idx="3">
                  <c:v>180.45398619406987</c:v>
                </c:pt>
                <c:pt idx="4">
                  <c:v>397.20923858333327</c:v>
                </c:pt>
                <c:pt idx="5">
                  <c:v>8875.2115042171608</c:v>
                </c:pt>
                <c:pt idx="6">
                  <c:v>361.92</c:v>
                </c:pt>
                <c:pt idx="7">
                  <c:v>149723.91668838196</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75229981272051905"/>
          <c:y val="0.29982524845475117"/>
          <c:w val="0.17761696345118488"/>
          <c:h val="0.44597545904747665"/>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latin typeface="Times New Roman" panose="02020603050405020304" pitchFamily="18" charset="0"/>
                <a:cs typeface="Times New Roman" panose="02020603050405020304" pitchFamily="18" charset="0"/>
              </a:rPr>
              <a:t>Emisja zanieczy</a:t>
            </a:r>
            <a:r>
              <a:rPr lang="pl-PL" sz="1200" b="1" i="0" baseline="0">
                <a:effectLst/>
                <a:latin typeface="Times New Roman" panose="02020603050405020304" pitchFamily="18" charset="0"/>
                <a:cs typeface="Times New Roman" panose="02020603050405020304" pitchFamily="18" charset="0"/>
              </a:rPr>
              <a:t>s</a:t>
            </a:r>
            <a:r>
              <a:rPr lang="en-US" sz="1200" b="1" i="0" baseline="0">
                <a:effectLst/>
                <a:latin typeface="Times New Roman" panose="02020603050405020304" pitchFamily="18" charset="0"/>
                <a:cs typeface="Times New Roman" panose="02020603050405020304" pitchFamily="18" charset="0"/>
              </a:rPr>
              <a:t>zczeń w ujęciu globalnym w gminie [Mg/rok]</a:t>
            </a:r>
            <a:endParaRPr lang="pl-PL" sz="1200">
              <a:effectLst/>
              <a:latin typeface="Times New Roman" panose="02020603050405020304" pitchFamily="18" charset="0"/>
              <a:cs typeface="Times New Roman" panose="02020603050405020304" pitchFamily="18" charset="0"/>
            </a:endParaRPr>
          </a:p>
        </c:rich>
      </c:tx>
      <c:layout/>
      <c:overlay val="0"/>
    </c:title>
    <c:autoTitleDeleted val="0"/>
    <c:plotArea>
      <c:layout/>
      <c:barChart>
        <c:barDir val="col"/>
        <c:grouping val="clustered"/>
        <c:varyColors val="0"/>
        <c:ser>
          <c:idx val="0"/>
          <c:order val="0"/>
          <c:invertIfNegative val="0"/>
          <c:cat>
            <c:strRef>
              <c:f>'Łączna emisja'!$C$3:$F$3</c:f>
              <c:strCache>
                <c:ptCount val="4"/>
                <c:pt idx="0">
                  <c:v>PM 10</c:v>
                </c:pt>
                <c:pt idx="1">
                  <c:v>PM 2,5</c:v>
                </c:pt>
                <c:pt idx="2">
                  <c:v>CO2*</c:v>
                </c:pt>
                <c:pt idx="3">
                  <c:v>BaP</c:v>
                </c:pt>
              </c:strCache>
            </c:strRef>
          </c:cat>
          <c:val>
            <c:numRef>
              <c:f>'Łączna emisja'!$C$11:$F$11</c:f>
              <c:numCache>
                <c:formatCode>_(* #,##0.00_);_(* \(#,##0.00\);_(* "-"??_);_(@_)</c:formatCode>
                <c:ptCount val="4"/>
                <c:pt idx="0">
                  <c:v>240.19599460224765</c:v>
                </c:pt>
                <c:pt idx="1">
                  <c:v>235.81128455842244</c:v>
                </c:pt>
                <c:pt idx="2">
                  <c:v>714.31633689890668</c:v>
                </c:pt>
                <c:pt idx="3">
                  <c:v>0.10643984847941129</c:v>
                </c:pt>
              </c:numCache>
            </c:numRef>
          </c:val>
        </c:ser>
        <c:dLbls>
          <c:showLegendKey val="0"/>
          <c:showVal val="0"/>
          <c:showCatName val="0"/>
          <c:showSerName val="0"/>
          <c:showPercent val="0"/>
          <c:showBubbleSize val="0"/>
        </c:dLbls>
        <c:gapWidth val="150"/>
        <c:axId val="167975936"/>
        <c:axId val="167998208"/>
      </c:barChart>
      <c:catAx>
        <c:axId val="167975936"/>
        <c:scaling>
          <c:orientation val="minMax"/>
        </c:scaling>
        <c:delete val="0"/>
        <c:axPos val="b"/>
        <c:majorTickMark val="none"/>
        <c:minorTickMark val="none"/>
        <c:tickLblPos val="nextTo"/>
        <c:crossAx val="167998208"/>
        <c:crosses val="autoZero"/>
        <c:auto val="1"/>
        <c:lblAlgn val="ctr"/>
        <c:lblOffset val="100"/>
        <c:noMultiLvlLbl val="0"/>
      </c:catAx>
      <c:valAx>
        <c:axId val="167998208"/>
        <c:scaling>
          <c:orientation val="minMax"/>
        </c:scaling>
        <c:delete val="0"/>
        <c:axPos val="l"/>
        <c:majorGridlines/>
        <c:numFmt formatCode="#,##0" sourceLinked="0"/>
        <c:majorTickMark val="none"/>
        <c:minorTickMark val="none"/>
        <c:tickLblPos val="nextTo"/>
        <c:crossAx val="16797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4"/>
              <c:delete val="1"/>
            </c:dLbl>
            <c:numFmt formatCode="0.00%" sourceLinked="0"/>
            <c:showLegendKey val="0"/>
            <c:showVal val="0"/>
            <c:showCatName val="0"/>
            <c:showSerName val="0"/>
            <c:showPercent val="1"/>
            <c:showBubbleSize val="0"/>
            <c:showLeaderLines val="1"/>
          </c:dLbls>
          <c:cat>
            <c:strRef>
              <c:f>'Emisja sektor mieszkaniowy'!$A$16:$A$22</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mieszkaniowy'!$D$16:$D$22</c:f>
              <c:numCache>
                <c:formatCode>#,##0.00</c:formatCode>
                <c:ptCount val="7"/>
                <c:pt idx="0">
                  <c:v>13909.509991566576</c:v>
                </c:pt>
                <c:pt idx="1">
                  <c:v>0</c:v>
                </c:pt>
                <c:pt idx="2">
                  <c:v>0</c:v>
                </c:pt>
                <c:pt idx="3">
                  <c:v>1521.8416483199999</c:v>
                </c:pt>
                <c:pt idx="4">
                  <c:v>0</c:v>
                </c:pt>
                <c:pt idx="5">
                  <c:v>777.57088301959186</c:v>
                </c:pt>
                <c:pt idx="6">
                  <c:v>0</c:v>
                </c:pt>
              </c:numCache>
            </c:numRef>
          </c:val>
        </c:ser>
        <c:dLbls>
          <c:showLegendKey val="0"/>
          <c:showVal val="0"/>
          <c:showCatName val="0"/>
          <c:showSerName val="0"/>
          <c:showPercent val="1"/>
          <c:showBubbleSize val="0"/>
          <c:showLeaderLines val="1"/>
        </c:dLbls>
        <c:firstSliceAng val="0"/>
      </c:pieChart>
    </c:plotArea>
    <c:legend>
      <c:legendPos val="r"/>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Times New Roman" panose="02020603050405020304" pitchFamily="18" charset="0"/>
                <a:cs typeface="Times New Roman" panose="02020603050405020304" pitchFamily="18" charset="0"/>
              </a:rPr>
              <a:t>Emisja pyłu PM10 - sektory w gminie [Mg/rok]</a:t>
            </a:r>
          </a:p>
        </c:rich>
      </c:tx>
      <c:overlay val="0"/>
    </c:title>
    <c:autoTitleDeleted val="0"/>
    <c:plotArea>
      <c:layout/>
      <c:barChart>
        <c:barDir val="col"/>
        <c:grouping val="clustered"/>
        <c:varyColors val="0"/>
        <c:ser>
          <c:idx val="0"/>
          <c:order val="0"/>
          <c:invertIfNegative val="0"/>
          <c:cat>
            <c:strRef>
              <c:f>'Łączna emisja'!$B$5:$B$9</c:f>
              <c:strCache>
                <c:ptCount val="5"/>
                <c:pt idx="0">
                  <c:v>Sektor budownictwa mieszkalnego </c:v>
                </c:pt>
                <c:pt idx="1">
                  <c:v>Sektor budownictwa użyteczności publicznej</c:v>
                </c:pt>
                <c:pt idx="2">
                  <c:v>Sektor gospodarczy</c:v>
                </c:pt>
                <c:pt idx="3">
                  <c:v>Transport</c:v>
                </c:pt>
                <c:pt idx="4">
                  <c:v>Oświetlenie uliczne</c:v>
                </c:pt>
              </c:strCache>
            </c:strRef>
          </c:cat>
          <c:val>
            <c:numRef>
              <c:f>'Łączna emisja'!$C$5:$C$9</c:f>
              <c:numCache>
                <c:formatCode>_-* #,##0.0000\ _z_ł_-;\-* #,##0.0000\ _z_ł_-;_-* "-"????\ _z_ł_-;_-@_-</c:formatCode>
                <c:ptCount val="5"/>
                <c:pt idx="0">
                  <c:v>208.16951261075582</c:v>
                </c:pt>
                <c:pt idx="1">
                  <c:v>2.0207357523477003</c:v>
                </c:pt>
                <c:pt idx="2">
                  <c:v>25.893792342368158</c:v>
                </c:pt>
                <c:pt idx="3">
                  <c:v>4.1119538967759999</c:v>
                </c:pt>
                <c:pt idx="4">
                  <c:v>0</c:v>
                </c:pt>
              </c:numCache>
            </c:numRef>
          </c:val>
        </c:ser>
        <c:dLbls>
          <c:showLegendKey val="0"/>
          <c:showVal val="0"/>
          <c:showCatName val="0"/>
          <c:showSerName val="0"/>
          <c:showPercent val="0"/>
          <c:showBubbleSize val="0"/>
        </c:dLbls>
        <c:gapWidth val="150"/>
        <c:axId val="168026496"/>
        <c:axId val="168028032"/>
      </c:barChart>
      <c:catAx>
        <c:axId val="168026496"/>
        <c:scaling>
          <c:orientation val="minMax"/>
        </c:scaling>
        <c:delete val="0"/>
        <c:axPos val="b"/>
        <c:numFmt formatCode="General" sourceLinked="0"/>
        <c:majorTickMark val="none"/>
        <c:minorTickMark val="none"/>
        <c:tickLblPos val="nextTo"/>
        <c:crossAx val="168028032"/>
        <c:crosses val="autoZero"/>
        <c:auto val="1"/>
        <c:lblAlgn val="ctr"/>
        <c:lblOffset val="100"/>
        <c:noMultiLvlLbl val="0"/>
      </c:catAx>
      <c:valAx>
        <c:axId val="168028032"/>
        <c:scaling>
          <c:orientation val="minMax"/>
        </c:scaling>
        <c:delete val="0"/>
        <c:axPos val="l"/>
        <c:majorGridlines/>
        <c:numFmt formatCode="_(* #,##0_);_(* \(#,##0\);_(* &quot;-&quot;_);_(@_)" sourceLinked="0"/>
        <c:majorTickMark val="none"/>
        <c:minorTickMark val="none"/>
        <c:tickLblPos val="nextTo"/>
        <c:crossAx val="168026496"/>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Times New Roman" panose="02020603050405020304" pitchFamily="18" charset="0"/>
                <a:cs typeface="Times New Roman" panose="02020603050405020304" pitchFamily="18" charset="0"/>
              </a:rPr>
              <a:t>Emisja pyłu PM</a:t>
            </a:r>
            <a:r>
              <a:rPr lang="pl-PL" sz="1200">
                <a:latin typeface="Times New Roman" panose="02020603050405020304" pitchFamily="18" charset="0"/>
                <a:cs typeface="Times New Roman" panose="02020603050405020304" pitchFamily="18" charset="0"/>
              </a:rPr>
              <a:t>2,5</a:t>
            </a:r>
            <a:r>
              <a:rPr lang="en-US" sz="1200">
                <a:latin typeface="Times New Roman" panose="02020603050405020304" pitchFamily="18" charset="0"/>
                <a:cs typeface="Times New Roman" panose="02020603050405020304" pitchFamily="18" charset="0"/>
              </a:rPr>
              <a:t> - sektory w gminie [Mg/rok]</a:t>
            </a:r>
          </a:p>
        </c:rich>
      </c:tx>
      <c:overlay val="0"/>
    </c:title>
    <c:autoTitleDeleted val="0"/>
    <c:plotArea>
      <c:layout/>
      <c:barChart>
        <c:barDir val="col"/>
        <c:grouping val="clustered"/>
        <c:varyColors val="0"/>
        <c:ser>
          <c:idx val="0"/>
          <c:order val="0"/>
          <c:invertIfNegative val="0"/>
          <c:cat>
            <c:strRef>
              <c:f>'Łączna emisja'!$B$5:$B$9</c:f>
              <c:strCache>
                <c:ptCount val="5"/>
                <c:pt idx="0">
                  <c:v>Sektor budownictwa mieszkalnego </c:v>
                </c:pt>
                <c:pt idx="1">
                  <c:v>Sektor budownictwa użyteczności publicznej</c:v>
                </c:pt>
                <c:pt idx="2">
                  <c:v>Sektor gospodarczy</c:v>
                </c:pt>
                <c:pt idx="3">
                  <c:v>Transport</c:v>
                </c:pt>
                <c:pt idx="4">
                  <c:v>Oświetlenie uliczne</c:v>
                </c:pt>
              </c:strCache>
            </c:strRef>
          </c:cat>
          <c:val>
            <c:numRef>
              <c:f>'Łączna emisja'!$D$5:$D$9</c:f>
              <c:numCache>
                <c:formatCode>_-* #,##0.0000\ _z_ł_-;\-* #,##0.0000\ _z_ł_-;_-* "-"????\ _z_ł_-;_-@_-</c:formatCode>
                <c:ptCount val="5"/>
                <c:pt idx="0">
                  <c:v>205.23284840901053</c:v>
                </c:pt>
                <c:pt idx="1">
                  <c:v>1.9341855243477</c:v>
                </c:pt>
                <c:pt idx="2">
                  <c:v>24.532296728288241</c:v>
                </c:pt>
                <c:pt idx="3">
                  <c:v>4.1119538967759999</c:v>
                </c:pt>
                <c:pt idx="4">
                  <c:v>0</c:v>
                </c:pt>
              </c:numCache>
            </c:numRef>
          </c:val>
        </c:ser>
        <c:dLbls>
          <c:showLegendKey val="0"/>
          <c:showVal val="0"/>
          <c:showCatName val="0"/>
          <c:showSerName val="0"/>
          <c:showPercent val="0"/>
          <c:showBubbleSize val="0"/>
        </c:dLbls>
        <c:gapWidth val="150"/>
        <c:axId val="168310272"/>
        <c:axId val="168311808"/>
      </c:barChart>
      <c:catAx>
        <c:axId val="168310272"/>
        <c:scaling>
          <c:orientation val="minMax"/>
        </c:scaling>
        <c:delete val="0"/>
        <c:axPos val="b"/>
        <c:numFmt formatCode="General" sourceLinked="0"/>
        <c:majorTickMark val="none"/>
        <c:minorTickMark val="none"/>
        <c:tickLblPos val="nextTo"/>
        <c:crossAx val="168311808"/>
        <c:crosses val="autoZero"/>
        <c:auto val="1"/>
        <c:lblAlgn val="ctr"/>
        <c:lblOffset val="100"/>
        <c:noMultiLvlLbl val="0"/>
      </c:catAx>
      <c:valAx>
        <c:axId val="168311808"/>
        <c:scaling>
          <c:orientation val="minMax"/>
        </c:scaling>
        <c:delete val="0"/>
        <c:axPos val="l"/>
        <c:majorGridlines/>
        <c:numFmt formatCode="_(* #,##0_);_(* \(#,##0\);_(* &quot;-&quot;_);_(@_)" sourceLinked="0"/>
        <c:majorTickMark val="none"/>
        <c:minorTickMark val="none"/>
        <c:tickLblPos val="nextTo"/>
        <c:crossAx val="168310272"/>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Times New Roman" panose="02020603050405020304" pitchFamily="18" charset="0"/>
                <a:cs typeface="Times New Roman" panose="02020603050405020304" pitchFamily="18" charset="0"/>
              </a:rPr>
              <a:t>Emisja </a:t>
            </a:r>
            <a:r>
              <a:rPr lang="pl-PL" sz="1200">
                <a:latin typeface="Times New Roman" panose="02020603050405020304" pitchFamily="18" charset="0"/>
                <a:cs typeface="Times New Roman" panose="02020603050405020304" pitchFamily="18" charset="0"/>
              </a:rPr>
              <a:t>CO2</a:t>
            </a:r>
            <a:r>
              <a:rPr lang="en-US" sz="1200">
                <a:latin typeface="Times New Roman" panose="02020603050405020304" pitchFamily="18" charset="0"/>
                <a:cs typeface="Times New Roman" panose="02020603050405020304" pitchFamily="18" charset="0"/>
              </a:rPr>
              <a:t> - sektory w gminie [Mg/rok]</a:t>
            </a:r>
          </a:p>
        </c:rich>
      </c:tx>
      <c:layout/>
      <c:overlay val="0"/>
    </c:title>
    <c:autoTitleDeleted val="0"/>
    <c:plotArea>
      <c:layout/>
      <c:barChart>
        <c:barDir val="col"/>
        <c:grouping val="clustered"/>
        <c:varyColors val="0"/>
        <c:ser>
          <c:idx val="0"/>
          <c:order val="0"/>
          <c:invertIfNegative val="0"/>
          <c:cat>
            <c:strRef>
              <c:f>'Łączna emisja'!$B$5:$B$9</c:f>
              <c:strCache>
                <c:ptCount val="5"/>
                <c:pt idx="0">
                  <c:v>Sektor budownictwa mieszkalnego </c:v>
                </c:pt>
                <c:pt idx="1">
                  <c:v>Sektor budownictwa użyteczności publicznej</c:v>
                </c:pt>
                <c:pt idx="2">
                  <c:v>Sektor gospodarczy</c:v>
                </c:pt>
                <c:pt idx="3">
                  <c:v>Transport</c:v>
                </c:pt>
                <c:pt idx="4">
                  <c:v>Oświetlenie uliczne</c:v>
                </c:pt>
              </c:strCache>
            </c:strRef>
          </c:cat>
          <c:val>
            <c:numRef>
              <c:f>'Łączna emisja'!$E$5:$E$9</c:f>
              <c:numCache>
                <c:formatCode>_(* #,##0.00_);_(* \(#,##0.00\);_(* "-"??_);_(@_)</c:formatCode>
                <c:ptCount val="5"/>
                <c:pt idx="0">
                  <c:v>17676.821639886577</c:v>
                </c:pt>
                <c:pt idx="1">
                  <c:v>2575.6724820390109</c:v>
                </c:pt>
                <c:pt idx="2">
                  <c:v>12363.218837444427</c:v>
                </c:pt>
                <c:pt idx="3">
                  <c:v>38435.184070520671</c:v>
                </c:pt>
                <c:pt idx="4">
                  <c:v>380.73665999999997</c:v>
                </c:pt>
              </c:numCache>
            </c:numRef>
          </c:val>
        </c:ser>
        <c:dLbls>
          <c:showLegendKey val="0"/>
          <c:showVal val="0"/>
          <c:showCatName val="0"/>
          <c:showSerName val="0"/>
          <c:showPercent val="0"/>
          <c:showBubbleSize val="0"/>
        </c:dLbls>
        <c:gapWidth val="150"/>
        <c:axId val="168323712"/>
        <c:axId val="168345984"/>
      </c:barChart>
      <c:catAx>
        <c:axId val="168323712"/>
        <c:scaling>
          <c:orientation val="minMax"/>
        </c:scaling>
        <c:delete val="0"/>
        <c:axPos val="b"/>
        <c:numFmt formatCode="General" sourceLinked="0"/>
        <c:majorTickMark val="none"/>
        <c:minorTickMark val="none"/>
        <c:tickLblPos val="nextTo"/>
        <c:crossAx val="168345984"/>
        <c:crosses val="autoZero"/>
        <c:auto val="1"/>
        <c:lblAlgn val="ctr"/>
        <c:lblOffset val="100"/>
        <c:noMultiLvlLbl val="0"/>
      </c:catAx>
      <c:valAx>
        <c:axId val="168345984"/>
        <c:scaling>
          <c:orientation val="minMax"/>
        </c:scaling>
        <c:delete val="0"/>
        <c:axPos val="l"/>
        <c:majorGridlines/>
        <c:numFmt formatCode="_(* #,##0_);_(* \(#,##0\);_(* &quot;-&quot;_);_(@_)" sourceLinked="0"/>
        <c:majorTickMark val="none"/>
        <c:minorTickMark val="none"/>
        <c:tickLblPos val="nextTo"/>
        <c:crossAx val="168323712"/>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Times New Roman" panose="02020603050405020304" pitchFamily="18" charset="0"/>
                <a:cs typeface="Times New Roman" panose="02020603050405020304" pitchFamily="18" charset="0"/>
              </a:rPr>
              <a:t>Emisja </a:t>
            </a:r>
            <a:r>
              <a:rPr lang="pl-PL" sz="1200">
                <a:latin typeface="Times New Roman" panose="02020603050405020304" pitchFamily="18" charset="0"/>
                <a:cs typeface="Times New Roman" panose="02020603050405020304" pitchFamily="18" charset="0"/>
              </a:rPr>
              <a:t>BaP</a:t>
            </a:r>
            <a:r>
              <a:rPr lang="en-US" sz="1200">
                <a:latin typeface="Times New Roman" panose="02020603050405020304" pitchFamily="18" charset="0"/>
                <a:cs typeface="Times New Roman" panose="02020603050405020304" pitchFamily="18" charset="0"/>
              </a:rPr>
              <a:t> - sektory w gminie [Mg/rok]</a:t>
            </a:r>
          </a:p>
        </c:rich>
      </c:tx>
      <c:layout/>
      <c:overlay val="0"/>
    </c:title>
    <c:autoTitleDeleted val="0"/>
    <c:plotArea>
      <c:layout/>
      <c:barChart>
        <c:barDir val="col"/>
        <c:grouping val="clustered"/>
        <c:varyColors val="0"/>
        <c:ser>
          <c:idx val="0"/>
          <c:order val="0"/>
          <c:invertIfNegative val="0"/>
          <c:cat>
            <c:strRef>
              <c:f>'Łączna emisja'!$B$5:$B$9</c:f>
              <c:strCache>
                <c:ptCount val="5"/>
                <c:pt idx="0">
                  <c:v>Sektor budownictwa mieszkalnego </c:v>
                </c:pt>
                <c:pt idx="1">
                  <c:v>Sektor budownictwa użyteczności publicznej</c:v>
                </c:pt>
                <c:pt idx="2">
                  <c:v>Sektor gospodarczy</c:v>
                </c:pt>
                <c:pt idx="3">
                  <c:v>Transport</c:v>
                </c:pt>
                <c:pt idx="4">
                  <c:v>Oświetlenie uliczne</c:v>
                </c:pt>
              </c:strCache>
            </c:strRef>
          </c:cat>
          <c:val>
            <c:numRef>
              <c:f>'Łączna emisja'!$F$5:$F$9</c:f>
              <c:numCache>
                <c:formatCode>_-* #,##0.0000\ _z_ł_-;\-* #,##0.0000\ _z_ł_-;_-* "-"????\ _z_ł_-;_-@_-</c:formatCode>
                <c:ptCount val="5"/>
                <c:pt idx="0">
                  <c:v>8.6669430022819238E-2</c:v>
                </c:pt>
                <c:pt idx="1">
                  <c:v>1.2867124998490003E-3</c:v>
                </c:pt>
                <c:pt idx="2">
                  <c:v>1.8388524025818868E-2</c:v>
                </c:pt>
                <c:pt idx="3">
                  <c:v>9.5181930924181988E-5</c:v>
                </c:pt>
                <c:pt idx="4">
                  <c:v>0</c:v>
                </c:pt>
              </c:numCache>
            </c:numRef>
          </c:val>
        </c:ser>
        <c:dLbls>
          <c:showLegendKey val="0"/>
          <c:showVal val="0"/>
          <c:showCatName val="0"/>
          <c:showSerName val="0"/>
          <c:showPercent val="0"/>
          <c:showBubbleSize val="0"/>
        </c:dLbls>
        <c:gapWidth val="150"/>
        <c:axId val="168112128"/>
        <c:axId val="168113664"/>
      </c:barChart>
      <c:catAx>
        <c:axId val="168112128"/>
        <c:scaling>
          <c:orientation val="minMax"/>
        </c:scaling>
        <c:delete val="0"/>
        <c:axPos val="b"/>
        <c:numFmt formatCode="General" sourceLinked="0"/>
        <c:majorTickMark val="none"/>
        <c:minorTickMark val="none"/>
        <c:tickLblPos val="nextTo"/>
        <c:crossAx val="168113664"/>
        <c:crosses val="autoZero"/>
        <c:auto val="1"/>
        <c:lblAlgn val="ctr"/>
        <c:lblOffset val="100"/>
        <c:noMultiLvlLbl val="0"/>
      </c:catAx>
      <c:valAx>
        <c:axId val="168113664"/>
        <c:scaling>
          <c:orientation val="minMax"/>
        </c:scaling>
        <c:delete val="0"/>
        <c:axPos val="l"/>
        <c:majorGridlines/>
        <c:numFmt formatCode="#,##0.00" sourceLinked="0"/>
        <c:majorTickMark val="none"/>
        <c:minorTickMark val="none"/>
        <c:tickLblPos val="nextTo"/>
        <c:crossAx val="168112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4"/>
              <c:delete val="1"/>
            </c:dLbl>
            <c:numFmt formatCode="0.00%" sourceLinked="0"/>
            <c:showLegendKey val="0"/>
            <c:showVal val="0"/>
            <c:showCatName val="0"/>
            <c:showSerName val="0"/>
            <c:showPercent val="1"/>
            <c:showBubbleSize val="0"/>
            <c:showLeaderLines val="1"/>
          </c:dLbls>
          <c:cat>
            <c:strRef>
              <c:f>'Emisja sektor mieszkaniowy'!$A$16:$A$22</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mieszkaniowy'!$B$34:$B$40</c:f>
              <c:numCache>
                <c:formatCode>#,##0.00</c:formatCode>
                <c:ptCount val="7"/>
                <c:pt idx="0">
                  <c:v>40787.002802017945</c:v>
                </c:pt>
                <c:pt idx="1">
                  <c:v>52068.949679647936</c:v>
                </c:pt>
                <c:pt idx="2">
                  <c:v>180.45398619406987</c:v>
                </c:pt>
                <c:pt idx="3">
                  <c:v>7573.16</c:v>
                </c:pt>
                <c:pt idx="4">
                  <c:v>0</c:v>
                </c:pt>
                <c:pt idx="5">
                  <c:v>2523</c:v>
                </c:pt>
                <c:pt idx="6">
                  <c:v>280.8</c:v>
                </c:pt>
              </c:numCache>
            </c:numRef>
          </c:val>
        </c:ser>
        <c:dLbls>
          <c:showLegendKey val="0"/>
          <c:showVal val="0"/>
          <c:showCatName val="0"/>
          <c:showSerName val="0"/>
          <c:showPercent val="1"/>
          <c:showBubbleSize val="0"/>
          <c:showLeaderLines val="1"/>
        </c:dLbls>
        <c:firstSliceAng val="0"/>
      </c:pieChart>
    </c:plotArea>
    <c:legend>
      <c:legendPos val="r"/>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1"/>
              <c:delete val="1"/>
            </c:dLbl>
            <c:dLbl>
              <c:idx val="2"/>
              <c:delete val="1"/>
            </c:dLbl>
            <c:dLbl>
              <c:idx val="4"/>
              <c:delete val="1"/>
            </c:dLbl>
            <c:numFmt formatCode="0.00%" sourceLinked="0"/>
            <c:showLegendKey val="0"/>
            <c:showVal val="0"/>
            <c:showCatName val="0"/>
            <c:showSerName val="0"/>
            <c:showPercent val="1"/>
            <c:showBubbleSize val="0"/>
            <c:showLeaderLines val="1"/>
          </c:dLbls>
          <c:cat>
            <c:strRef>
              <c:f>'Emisja sektor mieszkaniowy'!$A$34:$A$40</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mieszkaniowy'!$D$16:$D$22</c:f>
              <c:numCache>
                <c:formatCode>#,##0.00</c:formatCode>
                <c:ptCount val="7"/>
                <c:pt idx="0">
                  <c:v>13909.509991566576</c:v>
                </c:pt>
                <c:pt idx="1">
                  <c:v>0</c:v>
                </c:pt>
                <c:pt idx="2">
                  <c:v>0</c:v>
                </c:pt>
                <c:pt idx="3">
                  <c:v>1521.8416483199999</c:v>
                </c:pt>
                <c:pt idx="4">
                  <c:v>0</c:v>
                </c:pt>
                <c:pt idx="5">
                  <c:v>777.57088301959186</c:v>
                </c:pt>
                <c:pt idx="6">
                  <c:v>0</c:v>
                </c:pt>
              </c:numCache>
            </c:numRef>
          </c:val>
        </c:ser>
        <c:dLbls>
          <c:showLegendKey val="0"/>
          <c:showVal val="0"/>
          <c:showCatName val="0"/>
          <c:showSerName val="0"/>
          <c:showPercent val="1"/>
          <c:showBubbleSize val="0"/>
          <c:showLeaderLines val="1"/>
        </c:dLbls>
        <c:firstSliceAng val="0"/>
      </c:pieChart>
    </c:plotArea>
    <c:legend>
      <c:legendPos val="r"/>
      <c:legendEntry>
        <c:idx val="1"/>
        <c:delete val="1"/>
      </c:legendEntry>
      <c:legendEntry>
        <c:idx val="2"/>
        <c:delete val="1"/>
      </c:legendEntry>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baseline="0">
                <a:effectLst/>
              </a:rPr>
              <a:t>Zużycie energii [MWh/rok]</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sektor mieszkaniowy'!$F$30</c:f>
              <c:strCache>
                <c:ptCount val="1"/>
                <c:pt idx="0">
                  <c:v>2010</c:v>
                </c:pt>
              </c:strCache>
            </c:strRef>
          </c:tx>
          <c:invertIfNegative val="0"/>
          <c:cat>
            <c:strRef>
              <c:f>'Emisja sektor mieszkaniowy'!$A$34:$A$40</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mieszkaniowy'!$B$34:$B$40</c:f>
              <c:numCache>
                <c:formatCode>#,##0.00</c:formatCode>
                <c:ptCount val="7"/>
                <c:pt idx="0">
                  <c:v>40787.002802017945</c:v>
                </c:pt>
                <c:pt idx="1">
                  <c:v>52068.949679647936</c:v>
                </c:pt>
                <c:pt idx="2">
                  <c:v>180.45398619406987</c:v>
                </c:pt>
                <c:pt idx="3">
                  <c:v>7573.16</c:v>
                </c:pt>
                <c:pt idx="4">
                  <c:v>0</c:v>
                </c:pt>
                <c:pt idx="5">
                  <c:v>2523</c:v>
                </c:pt>
                <c:pt idx="6">
                  <c:v>280.8</c:v>
                </c:pt>
              </c:numCache>
            </c:numRef>
          </c:val>
        </c:ser>
        <c:ser>
          <c:idx val="1"/>
          <c:order val="1"/>
          <c:tx>
            <c:strRef>
              <c:f>'Emisja sektor mieszkaniowy'!$G$30</c:f>
              <c:strCache>
                <c:ptCount val="1"/>
                <c:pt idx="0">
                  <c:v>2020</c:v>
                </c:pt>
              </c:strCache>
            </c:strRef>
          </c:tx>
          <c:invertIfNegative val="0"/>
          <c:cat>
            <c:strRef>
              <c:f>'Emisja sektor mieszkaniowy'!$A$34:$A$40</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mieszkaniowy'!$I$34:$I$40</c:f>
              <c:numCache>
                <c:formatCode>#,##0.00</c:formatCode>
                <c:ptCount val="7"/>
                <c:pt idx="0">
                  <c:v>42010.612886078481</c:v>
                </c:pt>
                <c:pt idx="1">
                  <c:v>53631.018170037372</c:v>
                </c:pt>
                <c:pt idx="2">
                  <c:v>185.86760577989196</c:v>
                </c:pt>
                <c:pt idx="3">
                  <c:v>7800.3548000000001</c:v>
                </c:pt>
                <c:pt idx="4">
                  <c:v>0</c:v>
                </c:pt>
                <c:pt idx="5">
                  <c:v>2560.8449999999998</c:v>
                </c:pt>
                <c:pt idx="6">
                  <c:v>280.8</c:v>
                </c:pt>
              </c:numCache>
            </c:numRef>
          </c:val>
        </c:ser>
        <c:dLbls>
          <c:showLegendKey val="0"/>
          <c:showVal val="0"/>
          <c:showCatName val="0"/>
          <c:showSerName val="0"/>
          <c:showPercent val="0"/>
          <c:showBubbleSize val="0"/>
        </c:dLbls>
        <c:gapWidth val="150"/>
        <c:axId val="165669504"/>
        <c:axId val="165740928"/>
      </c:barChart>
      <c:catAx>
        <c:axId val="165669504"/>
        <c:scaling>
          <c:orientation val="minMax"/>
        </c:scaling>
        <c:delete val="0"/>
        <c:axPos val="b"/>
        <c:majorTickMark val="out"/>
        <c:minorTickMark val="none"/>
        <c:tickLblPos val="nextTo"/>
        <c:crossAx val="165740928"/>
        <c:crosses val="autoZero"/>
        <c:auto val="1"/>
        <c:lblAlgn val="ctr"/>
        <c:lblOffset val="100"/>
        <c:noMultiLvlLbl val="0"/>
      </c:catAx>
      <c:valAx>
        <c:axId val="165740928"/>
        <c:scaling>
          <c:orientation val="minMax"/>
        </c:scaling>
        <c:delete val="0"/>
        <c:axPos val="l"/>
        <c:majorGridlines/>
        <c:numFmt formatCode="#,##0.00" sourceLinked="1"/>
        <c:majorTickMark val="out"/>
        <c:minorTickMark val="none"/>
        <c:tickLblPos val="nextTo"/>
        <c:crossAx val="165669504"/>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l-PL" sz="1800" b="1" i="0" u="none" strike="noStrike" baseline="0">
                <a:effectLst/>
              </a:rPr>
              <a:t>Emisja CO2 [Mg/rok</a:t>
            </a:r>
            <a:r>
              <a:rPr lang="pl-PL" sz="1800" b="1" i="0" baseline="0">
                <a:effectLst/>
              </a:rPr>
              <a:t>]</a:t>
            </a:r>
            <a:endParaRPr lang="pl-PL">
              <a:effectLst/>
            </a:endParaRPr>
          </a:p>
        </c:rich>
      </c:tx>
      <c:overlay val="1"/>
    </c:title>
    <c:autoTitleDeleted val="0"/>
    <c:plotArea>
      <c:layout>
        <c:manualLayout>
          <c:layoutTarget val="inner"/>
          <c:xMode val="edge"/>
          <c:yMode val="edge"/>
          <c:x val="0.11725979307531613"/>
          <c:y val="0.15230527481908065"/>
          <c:w val="0.71892128868506822"/>
          <c:h val="0.72533653281816612"/>
        </c:manualLayout>
      </c:layout>
      <c:barChart>
        <c:barDir val="col"/>
        <c:grouping val="clustered"/>
        <c:varyColors val="0"/>
        <c:ser>
          <c:idx val="0"/>
          <c:order val="0"/>
          <c:tx>
            <c:strRef>
              <c:f>'Emisja sektor mieszkaniowy'!$F$30</c:f>
              <c:strCache>
                <c:ptCount val="1"/>
                <c:pt idx="0">
                  <c:v>2010</c:v>
                </c:pt>
              </c:strCache>
            </c:strRef>
          </c:tx>
          <c:invertIfNegative val="0"/>
          <c:cat>
            <c:strRef>
              <c:f>'Emisja sektor mieszkaniowy'!$A$34:$A$40</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mieszkaniowy'!$D$34:$D$40</c:f>
              <c:numCache>
                <c:formatCode>#,##0.00</c:formatCode>
                <c:ptCount val="7"/>
                <c:pt idx="0">
                  <c:v>13909.509991566576</c:v>
                </c:pt>
                <c:pt idx="1">
                  <c:v>0</c:v>
                </c:pt>
                <c:pt idx="2">
                  <c:v>0</c:v>
                </c:pt>
                <c:pt idx="3">
                  <c:v>1521.8416483199999</c:v>
                </c:pt>
                <c:pt idx="4">
                  <c:v>0</c:v>
                </c:pt>
                <c:pt idx="5">
                  <c:v>2245.4700000000003</c:v>
                </c:pt>
                <c:pt idx="6">
                  <c:v>0</c:v>
                </c:pt>
              </c:numCache>
            </c:numRef>
          </c:val>
        </c:ser>
        <c:ser>
          <c:idx val="1"/>
          <c:order val="1"/>
          <c:tx>
            <c:strRef>
              <c:f>'Emisja sektor mieszkaniowy'!$G$30</c:f>
              <c:strCache>
                <c:ptCount val="1"/>
                <c:pt idx="0">
                  <c:v>2020</c:v>
                </c:pt>
              </c:strCache>
            </c:strRef>
          </c:tx>
          <c:invertIfNegative val="0"/>
          <c:cat>
            <c:strRef>
              <c:f>'Emisja sektor mieszkaniowy'!$A$34:$A$40</c:f>
              <c:strCache>
                <c:ptCount val="7"/>
                <c:pt idx="0">
                  <c:v>Węgiel</c:v>
                </c:pt>
                <c:pt idx="1">
                  <c:v>drewno</c:v>
                </c:pt>
                <c:pt idx="2">
                  <c:v>pellet</c:v>
                </c:pt>
                <c:pt idx="3">
                  <c:v>gaz z sieci</c:v>
                </c:pt>
                <c:pt idx="4">
                  <c:v>olej opałowy</c:v>
                </c:pt>
                <c:pt idx="5">
                  <c:v>Energia elektryczna</c:v>
                </c:pt>
                <c:pt idx="6">
                  <c:v>OZE</c:v>
                </c:pt>
              </c:strCache>
            </c:strRef>
          </c:cat>
          <c:val>
            <c:numRef>
              <c:f>'Emisja sektor mieszkaniowy'!$K$34:$K$40</c:f>
              <c:numCache>
                <c:formatCode>#,##0.00</c:formatCode>
                <c:ptCount val="7"/>
                <c:pt idx="0">
                  <c:v>14326.795291313572</c:v>
                </c:pt>
                <c:pt idx="1">
                  <c:v>0</c:v>
                </c:pt>
                <c:pt idx="2">
                  <c:v>0</c:v>
                </c:pt>
                <c:pt idx="3">
                  <c:v>1567.4968977695999</c:v>
                </c:pt>
                <c:pt idx="4">
                  <c:v>0</c:v>
                </c:pt>
                <c:pt idx="5">
                  <c:v>2279.1520499999997</c:v>
                </c:pt>
                <c:pt idx="6">
                  <c:v>0</c:v>
                </c:pt>
              </c:numCache>
            </c:numRef>
          </c:val>
        </c:ser>
        <c:dLbls>
          <c:showLegendKey val="0"/>
          <c:showVal val="0"/>
          <c:showCatName val="0"/>
          <c:showSerName val="0"/>
          <c:showPercent val="0"/>
          <c:showBubbleSize val="0"/>
        </c:dLbls>
        <c:gapWidth val="150"/>
        <c:axId val="165774080"/>
        <c:axId val="165775616"/>
      </c:barChart>
      <c:catAx>
        <c:axId val="165774080"/>
        <c:scaling>
          <c:orientation val="minMax"/>
        </c:scaling>
        <c:delete val="0"/>
        <c:axPos val="b"/>
        <c:majorTickMark val="out"/>
        <c:minorTickMark val="none"/>
        <c:tickLblPos val="nextTo"/>
        <c:crossAx val="165775616"/>
        <c:crosses val="autoZero"/>
        <c:auto val="1"/>
        <c:lblAlgn val="ctr"/>
        <c:lblOffset val="100"/>
        <c:noMultiLvlLbl val="0"/>
      </c:catAx>
      <c:valAx>
        <c:axId val="165775616"/>
        <c:scaling>
          <c:orientation val="minMax"/>
        </c:scaling>
        <c:delete val="0"/>
        <c:axPos val="l"/>
        <c:majorGridlines/>
        <c:numFmt formatCode="#,##0.00" sourceLinked="1"/>
        <c:majorTickMark val="out"/>
        <c:minorTickMark val="none"/>
        <c:tickLblPos val="nextTo"/>
        <c:crossAx val="165774080"/>
        <c:crosses val="autoZero"/>
        <c:crossBetween val="between"/>
      </c:valAx>
    </c:plotArea>
    <c:legend>
      <c:legendPos val="r"/>
      <c:layout>
        <c:manualLayout>
          <c:xMode val="edge"/>
          <c:yMode val="edge"/>
          <c:x val="0.86967140096498929"/>
          <c:y val="0.42761329841139845"/>
          <c:w val="7.7999975277815548E-2"/>
          <c:h val="0.13718657399152159"/>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'Emisja użyteczność publiczna'!$I$15:$L$15</c:f>
              <c:strCache>
                <c:ptCount val="4"/>
                <c:pt idx="0">
                  <c:v>PM 10</c:v>
                </c:pt>
                <c:pt idx="1">
                  <c:v>PM 2,5</c:v>
                </c:pt>
                <c:pt idx="2">
                  <c:v>CO2</c:v>
                </c:pt>
                <c:pt idx="3">
                  <c:v>BaP</c:v>
                </c:pt>
              </c:strCache>
            </c:strRef>
          </c:cat>
          <c:val>
            <c:numRef>
              <c:f>'Emisja użyteczność publiczna'!$I$17:$L$17</c:f>
              <c:numCache>
                <c:formatCode>#,##0.00</c:formatCode>
                <c:ptCount val="4"/>
                <c:pt idx="0">
                  <c:v>2.0207357523477003</c:v>
                </c:pt>
                <c:pt idx="1">
                  <c:v>1.9341855243477</c:v>
                </c:pt>
                <c:pt idx="2">
                  <c:v>25.756724820390108</c:v>
                </c:pt>
                <c:pt idx="3">
                  <c:v>1.2867124998490003E-3</c:v>
                </c:pt>
              </c:numCache>
            </c:numRef>
          </c:val>
        </c:ser>
        <c:dLbls>
          <c:showLegendKey val="0"/>
          <c:showVal val="0"/>
          <c:showCatName val="0"/>
          <c:showSerName val="0"/>
          <c:showPercent val="0"/>
          <c:showBubbleSize val="0"/>
        </c:dLbls>
        <c:gapWidth val="150"/>
        <c:axId val="166517760"/>
        <c:axId val="166724352"/>
      </c:barChart>
      <c:catAx>
        <c:axId val="166517760"/>
        <c:scaling>
          <c:orientation val="minMax"/>
        </c:scaling>
        <c:delete val="0"/>
        <c:axPos val="b"/>
        <c:numFmt formatCode="General" sourceLinked="0"/>
        <c:majorTickMark val="out"/>
        <c:minorTickMark val="none"/>
        <c:tickLblPos val="nextTo"/>
        <c:crossAx val="166724352"/>
        <c:crosses val="autoZero"/>
        <c:auto val="1"/>
        <c:lblAlgn val="ctr"/>
        <c:lblOffset val="100"/>
        <c:noMultiLvlLbl val="0"/>
      </c:catAx>
      <c:valAx>
        <c:axId val="166724352"/>
        <c:scaling>
          <c:orientation val="minMax"/>
        </c:scaling>
        <c:delete val="0"/>
        <c:axPos val="l"/>
        <c:majorGridlines/>
        <c:numFmt formatCode="_(* #,##0_);_(* \(#,##0\);_(* &quot;-&quot;_);_(@_)" sourceLinked="0"/>
        <c:majorTickMark val="out"/>
        <c:minorTickMark val="none"/>
        <c:tickLblPos val="nextTo"/>
        <c:crossAx val="166517760"/>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pl-PL" sz="1200">
                <a:latin typeface="Times New Roman" panose="02020603050405020304" pitchFamily="18" charset="0"/>
                <a:cs typeface="Times New Roman" panose="02020603050405020304" pitchFamily="18" charset="0"/>
              </a:rPr>
              <a:t>Zużycie</a:t>
            </a:r>
            <a:r>
              <a:rPr lang="pl-PL" sz="1200" baseline="0">
                <a:latin typeface="Times New Roman" panose="02020603050405020304" pitchFamily="18" charset="0"/>
                <a:cs typeface="Times New Roman" panose="02020603050405020304" pitchFamily="18" charset="0"/>
              </a:rPr>
              <a:t> energii </a:t>
            </a:r>
            <a:r>
              <a:rPr lang="pl-PL" sz="1200" b="1" i="0" baseline="0">
                <a:effectLst/>
                <a:latin typeface="Times New Roman" panose="02020603050405020304" pitchFamily="18" charset="0"/>
                <a:cs typeface="Times New Roman" panose="02020603050405020304" pitchFamily="18" charset="0"/>
              </a:rPr>
              <a:t>[MWh/rok]</a:t>
            </a:r>
            <a:r>
              <a:rPr lang="pl-PL" baseline="0"/>
              <a:t> </a:t>
            </a:r>
            <a:endParaRPr lang="pl-PL"/>
          </a:p>
        </c:rich>
      </c:tx>
      <c:overlay val="1"/>
    </c:title>
    <c:autoTitleDeleted val="0"/>
    <c:plotArea>
      <c:layout>
        <c:manualLayout>
          <c:layoutTarget val="inner"/>
          <c:xMode val="edge"/>
          <c:yMode val="edge"/>
          <c:x val="0.14767993614192534"/>
          <c:y val="0.17319156545011355"/>
          <c:w val="0.50203544357532293"/>
          <c:h val="0.8146230946210028"/>
        </c:manualLayout>
      </c:layout>
      <c:pieChart>
        <c:varyColors val="1"/>
        <c:ser>
          <c:idx val="0"/>
          <c:order val="0"/>
          <c:dLbls>
            <c:dLbl>
              <c:idx val="2"/>
              <c:delete val="1"/>
            </c:dLbl>
            <c:dLbl>
              <c:idx val="4"/>
              <c:delete val="1"/>
            </c:dLbl>
            <c:numFmt formatCode="0.00%" sourceLinked="0"/>
            <c:showLegendKey val="0"/>
            <c:showVal val="0"/>
            <c:showCatName val="0"/>
            <c:showSerName val="0"/>
            <c:showPercent val="1"/>
            <c:showBubbleSize val="0"/>
            <c:showLeaderLines val="1"/>
          </c:dLbls>
          <c:cat>
            <c:strRef>
              <c:f>'Emisja użyteczność publiczna'!$A$16:$A$22</c:f>
              <c:strCache>
                <c:ptCount val="7"/>
                <c:pt idx="0">
                  <c:v>Węgiel</c:v>
                </c:pt>
                <c:pt idx="1">
                  <c:v>drewno</c:v>
                </c:pt>
                <c:pt idx="2">
                  <c:v>pellet</c:v>
                </c:pt>
                <c:pt idx="3">
                  <c:v>gaz z sieci</c:v>
                </c:pt>
                <c:pt idx="4">
                  <c:v>olej opałowy</c:v>
                </c:pt>
                <c:pt idx="5">
                  <c:v>Energia elektryczna</c:v>
                </c:pt>
                <c:pt idx="6">
                  <c:v>OZE</c:v>
                </c:pt>
              </c:strCache>
            </c:strRef>
          </c:cat>
          <c:val>
            <c:numRef>
              <c:f>'Emisja użyteczność publiczna'!$B$16:$B$22</c:f>
              <c:numCache>
                <c:formatCode>#,##0.00</c:formatCode>
                <c:ptCount val="7"/>
                <c:pt idx="0">
                  <c:v>1202.0865000000001</c:v>
                </c:pt>
                <c:pt idx="1">
                  <c:v>124.79791666666665</c:v>
                </c:pt>
                <c:pt idx="2">
                  <c:v>0</c:v>
                </c:pt>
                <c:pt idx="3">
                  <c:v>5878.225718333334</c:v>
                </c:pt>
                <c:pt idx="4">
                  <c:v>165.73046802777776</c:v>
                </c:pt>
                <c:pt idx="5">
                  <c:v>291.62185475694446</c:v>
                </c:pt>
                <c:pt idx="6">
                  <c:v>81.12</c:v>
                </c:pt>
              </c:numCache>
            </c:numRef>
          </c:val>
        </c:ser>
        <c:dLbls>
          <c:showLegendKey val="0"/>
          <c:showVal val="0"/>
          <c:showCatName val="0"/>
          <c:showSerName val="0"/>
          <c:showPercent val="1"/>
          <c:showBubbleSize val="0"/>
          <c:showLeaderLines val="1"/>
        </c:dLbls>
        <c:firstSliceAng val="0"/>
      </c:pieChart>
    </c:plotArea>
    <c:legend>
      <c:legendPos val="r"/>
      <c:legendEntry>
        <c:idx val="2"/>
        <c:delete val="1"/>
      </c:legendEntry>
      <c:overlay val="0"/>
    </c:legend>
    <c:plotVisOnly val="1"/>
    <c:dispBlanksAs val="gap"/>
    <c:showDLblsOverMax val="0"/>
  </c:chart>
  <c:txPr>
    <a:bodyPr/>
    <a:lstStyle/>
    <a:p>
      <a:pPr>
        <a:defRPr>
          <a:solidFill>
            <a:sysClr val="windowText" lastClr="000000"/>
          </a:solidFill>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chart" Target="../charts/chart33.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5</xdr:col>
      <xdr:colOff>409574</xdr:colOff>
      <xdr:row>18</xdr:row>
      <xdr:rowOff>47625</xdr:rowOff>
    </xdr:from>
    <xdr:to>
      <xdr:col>14</xdr:col>
      <xdr:colOff>514350</xdr:colOff>
      <xdr:row>26</xdr:row>
      <xdr:rowOff>171450</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314326</xdr:colOff>
      <xdr:row>45</xdr:row>
      <xdr:rowOff>157161</xdr:rowOff>
    </xdr:from>
    <xdr:to>
      <xdr:col>6</xdr:col>
      <xdr:colOff>57150</xdr:colOff>
      <xdr:row>66</xdr:row>
      <xdr:rowOff>19050</xdr:rowOff>
    </xdr:to>
    <xdr:graphicFrame macro="">
      <xdr:nvGraphicFramePr>
        <xdr:cNvPr id="5"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46</xdr:row>
      <xdr:rowOff>0</xdr:rowOff>
    </xdr:from>
    <xdr:to>
      <xdr:col>13</xdr:col>
      <xdr:colOff>552449</xdr:colOff>
      <xdr:row>66</xdr:row>
      <xdr:rowOff>23814</xdr:rowOff>
    </xdr:to>
    <xdr:graphicFrame macro="">
      <xdr:nvGraphicFramePr>
        <xdr:cNvPr id="6" name="Wykres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266700</xdr:colOff>
      <xdr:row>71</xdr:row>
      <xdr:rowOff>14286</xdr:rowOff>
    </xdr:from>
    <xdr:to>
      <xdr:col>6</xdr:col>
      <xdr:colOff>9524</xdr:colOff>
      <xdr:row>91</xdr:row>
      <xdr:rowOff>38100</xdr:rowOff>
    </xdr:to>
    <xdr:graphicFrame macro="">
      <xdr:nvGraphicFramePr>
        <xdr:cNvPr id="7" name="Wykres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676274</xdr:colOff>
      <xdr:row>71</xdr:row>
      <xdr:rowOff>19050</xdr:rowOff>
    </xdr:from>
    <xdr:to>
      <xdr:col>13</xdr:col>
      <xdr:colOff>542923</xdr:colOff>
      <xdr:row>91</xdr:row>
      <xdr:rowOff>42864</xdr:rowOff>
    </xdr:to>
    <xdr:graphicFrame macro="">
      <xdr:nvGraphicFramePr>
        <xdr:cNvPr id="8" name="Wykres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28575</xdr:colOff>
      <xdr:row>27</xdr:row>
      <xdr:rowOff>33336</xdr:rowOff>
    </xdr:from>
    <xdr:to>
      <xdr:col>23</xdr:col>
      <xdr:colOff>609600</xdr:colOff>
      <xdr:row>44</xdr:row>
      <xdr:rowOff>161925</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46</xdr:row>
      <xdr:rowOff>0</xdr:rowOff>
    </xdr:from>
    <xdr:to>
      <xdr:col>23</xdr:col>
      <xdr:colOff>581025</xdr:colOff>
      <xdr:row>66</xdr:row>
      <xdr:rowOff>109539</xdr:rowOff>
    </xdr:to>
    <xdr:graphicFrame macro="">
      <xdr:nvGraphicFramePr>
        <xdr:cNvPr id="11" name="Wykres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409574</xdr:colOff>
      <xdr:row>18</xdr:row>
      <xdr:rowOff>47625</xdr:rowOff>
    </xdr:from>
    <xdr:to>
      <xdr:col>14</xdr:col>
      <xdr:colOff>514350</xdr:colOff>
      <xdr:row>26</xdr:row>
      <xdr:rowOff>171450</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45</xdr:row>
      <xdr:rowOff>123825</xdr:rowOff>
    </xdr:from>
    <xdr:to>
      <xdr:col>5</xdr:col>
      <xdr:colOff>361950</xdr:colOff>
      <xdr:row>68</xdr:row>
      <xdr:rowOff>133349</xdr:rowOff>
    </xdr:to>
    <xdr:graphicFrame macro="">
      <xdr:nvGraphicFramePr>
        <xdr:cNvPr id="3"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45</xdr:row>
      <xdr:rowOff>133350</xdr:rowOff>
    </xdr:from>
    <xdr:to>
      <xdr:col>12</xdr:col>
      <xdr:colOff>104775</xdr:colOff>
      <xdr:row>68</xdr:row>
      <xdr:rowOff>66675</xdr:rowOff>
    </xdr:to>
    <xdr:graphicFrame macro="">
      <xdr:nvGraphicFramePr>
        <xdr:cNvPr id="4" name="Wykre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28575</xdr:colOff>
      <xdr:row>27</xdr:row>
      <xdr:rowOff>33336</xdr:rowOff>
    </xdr:from>
    <xdr:to>
      <xdr:col>23</xdr:col>
      <xdr:colOff>609600</xdr:colOff>
      <xdr:row>44</xdr:row>
      <xdr:rowOff>161925</xdr:rowOff>
    </xdr:to>
    <xdr:graphicFrame macro="">
      <xdr:nvGraphicFramePr>
        <xdr:cNvPr id="7" name="Wykres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46</xdr:row>
      <xdr:rowOff>0</xdr:rowOff>
    </xdr:from>
    <xdr:to>
      <xdr:col>23</xdr:col>
      <xdr:colOff>581025</xdr:colOff>
      <xdr:row>66</xdr:row>
      <xdr:rowOff>109539</xdr:rowOff>
    </xdr:to>
    <xdr:graphicFrame macro="">
      <xdr:nvGraphicFramePr>
        <xdr:cNvPr id="8" name="Wykres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180975</xdr:colOff>
      <xdr:row>70</xdr:row>
      <xdr:rowOff>85725</xdr:rowOff>
    </xdr:from>
    <xdr:to>
      <xdr:col>5</xdr:col>
      <xdr:colOff>314325</xdr:colOff>
      <xdr:row>93</xdr:row>
      <xdr:rowOff>95249</xdr:rowOff>
    </xdr:to>
    <xdr:graphicFrame macro="">
      <xdr:nvGraphicFramePr>
        <xdr:cNvPr id="9" name="Wykres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695325</xdr:colOff>
      <xdr:row>70</xdr:row>
      <xdr:rowOff>95250</xdr:rowOff>
    </xdr:from>
    <xdr:to>
      <xdr:col>12</xdr:col>
      <xdr:colOff>57150</xdr:colOff>
      <xdr:row>93</xdr:row>
      <xdr:rowOff>28575</xdr:rowOff>
    </xdr:to>
    <xdr:graphicFrame macro="">
      <xdr:nvGraphicFramePr>
        <xdr:cNvPr id="10" name="Wykres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409574</xdr:colOff>
      <xdr:row>17</xdr:row>
      <xdr:rowOff>47625</xdr:rowOff>
    </xdr:from>
    <xdr:to>
      <xdr:col>14</xdr:col>
      <xdr:colOff>514350</xdr:colOff>
      <xdr:row>24</xdr:row>
      <xdr:rowOff>171450</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314326</xdr:colOff>
      <xdr:row>42</xdr:row>
      <xdr:rowOff>157161</xdr:rowOff>
    </xdr:from>
    <xdr:to>
      <xdr:col>6</xdr:col>
      <xdr:colOff>57150</xdr:colOff>
      <xdr:row>63</xdr:row>
      <xdr:rowOff>19050</xdr:rowOff>
    </xdr:to>
    <xdr:graphicFrame macro="">
      <xdr:nvGraphicFramePr>
        <xdr:cNvPr id="3"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43</xdr:row>
      <xdr:rowOff>0</xdr:rowOff>
    </xdr:from>
    <xdr:to>
      <xdr:col>13</xdr:col>
      <xdr:colOff>95251</xdr:colOff>
      <xdr:row>63</xdr:row>
      <xdr:rowOff>23814</xdr:rowOff>
    </xdr:to>
    <xdr:graphicFrame macro="">
      <xdr:nvGraphicFramePr>
        <xdr:cNvPr id="4" name="Wykre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28575</xdr:colOff>
      <xdr:row>25</xdr:row>
      <xdr:rowOff>33336</xdr:rowOff>
    </xdr:from>
    <xdr:to>
      <xdr:col>23</xdr:col>
      <xdr:colOff>609600</xdr:colOff>
      <xdr:row>41</xdr:row>
      <xdr:rowOff>161925</xdr:rowOff>
    </xdr:to>
    <xdr:graphicFrame macro="">
      <xdr:nvGraphicFramePr>
        <xdr:cNvPr id="7" name="Wykres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43</xdr:row>
      <xdr:rowOff>0</xdr:rowOff>
    </xdr:from>
    <xdr:to>
      <xdr:col>23</xdr:col>
      <xdr:colOff>581025</xdr:colOff>
      <xdr:row>63</xdr:row>
      <xdr:rowOff>109539</xdr:rowOff>
    </xdr:to>
    <xdr:graphicFrame macro="">
      <xdr:nvGraphicFramePr>
        <xdr:cNvPr id="8" name="Wykres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19050</xdr:colOff>
      <xdr:row>68</xdr:row>
      <xdr:rowOff>128589</xdr:rowOff>
    </xdr:from>
    <xdr:to>
      <xdr:col>13</xdr:col>
      <xdr:colOff>114300</xdr:colOff>
      <xdr:row>88</xdr:row>
      <xdr:rowOff>152403</xdr:rowOff>
    </xdr:to>
    <xdr:graphicFrame macro="">
      <xdr:nvGraphicFramePr>
        <xdr:cNvPr id="10" name="Wykres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323849</xdr:colOff>
      <xdr:row>68</xdr:row>
      <xdr:rowOff>123825</xdr:rowOff>
    </xdr:from>
    <xdr:to>
      <xdr:col>5</xdr:col>
      <xdr:colOff>552450</xdr:colOff>
      <xdr:row>88</xdr:row>
      <xdr:rowOff>104775</xdr:rowOff>
    </xdr:to>
    <xdr:graphicFrame macro="">
      <xdr:nvGraphicFramePr>
        <xdr:cNvPr id="5"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170793</xdr:colOff>
      <xdr:row>57</xdr:row>
      <xdr:rowOff>85396</xdr:rowOff>
    </xdr:from>
    <xdr:to>
      <xdr:col>20</xdr:col>
      <xdr:colOff>873673</xdr:colOff>
      <xdr:row>73</xdr:row>
      <xdr:rowOff>124810</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315309</xdr:colOff>
      <xdr:row>57</xdr:row>
      <xdr:rowOff>105102</xdr:rowOff>
    </xdr:from>
    <xdr:to>
      <xdr:col>26</xdr:col>
      <xdr:colOff>131379</xdr:colOff>
      <xdr:row>73</xdr:row>
      <xdr:rowOff>111673</xdr:rowOff>
    </xdr:to>
    <xdr:graphicFrame macro="">
      <xdr:nvGraphicFramePr>
        <xdr:cNvPr id="3"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28575</xdr:colOff>
      <xdr:row>75</xdr:row>
      <xdr:rowOff>23812</xdr:rowOff>
    </xdr:from>
    <xdr:to>
      <xdr:col>20</xdr:col>
      <xdr:colOff>819150</xdr:colOff>
      <xdr:row>91</xdr:row>
      <xdr:rowOff>85725</xdr:rowOff>
    </xdr:to>
    <xdr:graphicFrame macro="">
      <xdr:nvGraphicFramePr>
        <xdr:cNvPr id="7" name="Wykres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333375</xdr:colOff>
      <xdr:row>75</xdr:row>
      <xdr:rowOff>38100</xdr:rowOff>
    </xdr:from>
    <xdr:to>
      <xdr:col>27</xdr:col>
      <xdr:colOff>133350</xdr:colOff>
      <xdr:row>91</xdr:row>
      <xdr:rowOff>100013</xdr:rowOff>
    </xdr:to>
    <xdr:graphicFrame macro="">
      <xdr:nvGraphicFramePr>
        <xdr:cNvPr id="8" name="Wykres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11</xdr:row>
      <xdr:rowOff>14286</xdr:rowOff>
    </xdr:from>
    <xdr:to>
      <xdr:col>5</xdr:col>
      <xdr:colOff>609600</xdr:colOff>
      <xdr:row>33</xdr:row>
      <xdr:rowOff>95250</xdr:rowOff>
    </xdr:to>
    <xdr:graphicFrame macro="">
      <xdr:nvGraphicFramePr>
        <xdr:cNvPr id="4"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161924</xdr:colOff>
      <xdr:row>10</xdr:row>
      <xdr:rowOff>176211</xdr:rowOff>
    </xdr:from>
    <xdr:to>
      <xdr:col>9</xdr:col>
      <xdr:colOff>438149</xdr:colOff>
      <xdr:row>33</xdr:row>
      <xdr:rowOff>114299</xdr:rowOff>
    </xdr:to>
    <xdr:graphicFrame macro="">
      <xdr:nvGraphicFramePr>
        <xdr:cNvPr id="5"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114299</xdr:colOff>
      <xdr:row>12</xdr:row>
      <xdr:rowOff>157161</xdr:rowOff>
    </xdr:from>
    <xdr:to>
      <xdr:col>10</xdr:col>
      <xdr:colOff>523874</xdr:colOff>
      <xdr:row>35</xdr:row>
      <xdr:rowOff>114299</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95249</xdr:colOff>
      <xdr:row>0</xdr:row>
      <xdr:rowOff>71437</xdr:rowOff>
    </xdr:from>
    <xdr:to>
      <xdr:col>13</xdr:col>
      <xdr:colOff>657225</xdr:colOff>
      <xdr:row>16</xdr:row>
      <xdr:rowOff>190500</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11</xdr:row>
      <xdr:rowOff>161924</xdr:rowOff>
    </xdr:from>
    <xdr:to>
      <xdr:col>5</xdr:col>
      <xdr:colOff>923925</xdr:colOff>
      <xdr:row>25</xdr:row>
      <xdr:rowOff>171449</xdr:rowOff>
    </xdr:to>
    <xdr:graphicFrame macro="">
      <xdr:nvGraphicFramePr>
        <xdr:cNvPr id="4" name="Wykre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27</xdr:row>
      <xdr:rowOff>28575</xdr:rowOff>
    </xdr:from>
    <xdr:to>
      <xdr:col>5</xdr:col>
      <xdr:colOff>914400</xdr:colOff>
      <xdr:row>43</xdr:row>
      <xdr:rowOff>95250</xdr:rowOff>
    </xdr:to>
    <xdr:graphicFrame macro="">
      <xdr:nvGraphicFramePr>
        <xdr:cNvPr id="5" name="Wykre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266700</xdr:colOff>
      <xdr:row>17</xdr:row>
      <xdr:rowOff>28575</xdr:rowOff>
    </xdr:from>
    <xdr:to>
      <xdr:col>13</xdr:col>
      <xdr:colOff>352425</xdr:colOff>
      <xdr:row>32</xdr:row>
      <xdr:rowOff>114300</xdr:rowOff>
    </xdr:to>
    <xdr:graphicFrame macro="">
      <xdr:nvGraphicFramePr>
        <xdr:cNvPr id="7" name="Wykres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295275</xdr:colOff>
      <xdr:row>33</xdr:row>
      <xdr:rowOff>133350</xdr:rowOff>
    </xdr:from>
    <xdr:to>
      <xdr:col>13</xdr:col>
      <xdr:colOff>381000</xdr:colOff>
      <xdr:row>45</xdr:row>
      <xdr:rowOff>561975</xdr:rowOff>
    </xdr:to>
    <xdr:graphicFrame macro="">
      <xdr:nvGraphicFramePr>
        <xdr:cNvPr id="8" name="Wykres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ubak/AppData/Local/Microsoft/Windows/Temporary%20Internet%20Files/Content.Outlook/SCIJVNL6/Kopia%20Baza%20danych%20O_ar&#243;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ubak/AppData/Local/Microsoft/Windows/Temporary%20Internet%20Files/Content.Outlook/SCIJVNL6/Kopia%20ankiet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ubak/AppData/Local/Microsoft/Windows/Temporary%20Internet%20Files/Content.Outlook/SCIJVNL6/Kopia%20Baza%20danych%20O&#380;ar&#243;w%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Sektor mieszkaniowy"/>
      <sheetName val="budynki użyteczności publicznej"/>
      <sheetName val="sektor gospodarczy"/>
    </sheetNames>
    <sheetDataSet>
      <sheetData sheetId="0">
        <row r="4">
          <cell r="G4">
            <v>290</v>
          </cell>
        </row>
        <row r="127">
          <cell r="A127">
            <v>650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Sektor mieszkaniowy"/>
      <sheetName val="budynki użyteczności publicznej"/>
      <sheetName val="sektor gospodarczy"/>
    </sheetNames>
    <sheetDataSet>
      <sheetData sheetId="0">
        <row r="4">
          <cell r="G4">
            <v>290</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Sektor mieszkaniowy"/>
      <sheetName val="budynki użyteczności publicznej"/>
      <sheetName val="sektor gospodarczy"/>
    </sheetNames>
    <sheetDataSet>
      <sheetData sheetId="0"/>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
  <sheetViews>
    <sheetView topLeftCell="A22" zoomScaleNormal="100" workbookViewId="0">
      <selection activeCell="E44" sqref="E44"/>
    </sheetView>
  </sheetViews>
  <sheetFormatPr defaultRowHeight="14.25"/>
  <cols>
    <col min="1" max="1" width="44.5" bestFit="1" customWidth="1"/>
    <col min="2" max="2" width="10.125" customWidth="1"/>
    <col min="3" max="3" width="17.25" customWidth="1"/>
    <col min="5" max="5" width="11.125" customWidth="1"/>
    <col min="6" max="6" width="11.625" customWidth="1"/>
  </cols>
  <sheetData>
    <row r="1" spans="1:7" ht="15" customHeight="1">
      <c r="A1" s="3" t="s">
        <v>0</v>
      </c>
      <c r="C1" s="15"/>
      <c r="D1" s="40"/>
    </row>
    <row r="2" spans="1:7" ht="15" thickBot="1">
      <c r="A2" s="2" t="s">
        <v>1</v>
      </c>
      <c r="C2" s="15"/>
      <c r="D2" s="40"/>
    </row>
    <row r="3" spans="1:7" ht="67.5">
      <c r="A3" s="2" t="s">
        <v>2</v>
      </c>
      <c r="D3" s="41" t="s">
        <v>124</v>
      </c>
      <c r="E3" s="42" t="s">
        <v>125</v>
      </c>
      <c r="F3" s="42" t="s">
        <v>126</v>
      </c>
      <c r="G3" s="277" t="s">
        <v>430</v>
      </c>
    </row>
    <row r="4" spans="1:7">
      <c r="A4" s="2" t="s">
        <v>3</v>
      </c>
      <c r="D4" s="34" t="s">
        <v>127</v>
      </c>
      <c r="E4" s="35">
        <v>0.2</v>
      </c>
      <c r="F4" s="36" t="s">
        <v>128</v>
      </c>
      <c r="G4" s="275">
        <v>290</v>
      </c>
    </row>
    <row r="5" spans="1:7">
      <c r="D5" s="34" t="s">
        <v>11</v>
      </c>
      <c r="E5" s="35">
        <v>0.22</v>
      </c>
      <c r="F5" s="36" t="s">
        <v>129</v>
      </c>
      <c r="G5" s="275">
        <v>250</v>
      </c>
    </row>
    <row r="6" spans="1:7">
      <c r="D6" s="34" t="s">
        <v>12</v>
      </c>
      <c r="E6" s="35">
        <v>0.1</v>
      </c>
      <c r="F6" s="36" t="s">
        <v>130</v>
      </c>
      <c r="G6" s="275">
        <v>175</v>
      </c>
    </row>
    <row r="7" spans="1:7" ht="15">
      <c r="A7" s="3" t="s">
        <v>4</v>
      </c>
      <c r="D7" s="34" t="s">
        <v>13</v>
      </c>
      <c r="E7" s="35">
        <v>0.06</v>
      </c>
      <c r="F7" s="36" t="s">
        <v>131</v>
      </c>
      <c r="G7" s="275">
        <v>130</v>
      </c>
    </row>
    <row r="8" spans="1:7">
      <c r="A8" s="2" t="s">
        <v>5</v>
      </c>
      <c r="D8" s="34" t="s">
        <v>132</v>
      </c>
      <c r="E8" s="35">
        <v>0.42</v>
      </c>
      <c r="F8" s="36" t="s">
        <v>133</v>
      </c>
      <c r="G8" s="275">
        <v>115</v>
      </c>
    </row>
    <row r="9" spans="1:7" ht="15" thickBot="1">
      <c r="A9" s="2" t="s">
        <v>6</v>
      </c>
      <c r="D9" s="37">
        <v>0</v>
      </c>
      <c r="E9" s="38">
        <v>0</v>
      </c>
      <c r="F9" s="39">
        <v>0</v>
      </c>
      <c r="G9" s="276">
        <v>0</v>
      </c>
    </row>
    <row r="10" spans="1:7">
      <c r="A10" s="2" t="s">
        <v>7</v>
      </c>
    </row>
    <row r="11" spans="1:7" ht="15" thickBot="1"/>
    <row r="12" spans="1:7" ht="22.5">
      <c r="D12" s="235" t="s">
        <v>397</v>
      </c>
      <c r="E12" s="237" t="s">
        <v>398</v>
      </c>
      <c r="F12" s="238" t="s">
        <v>399</v>
      </c>
    </row>
    <row r="13" spans="1:7" ht="15">
      <c r="A13" s="3" t="s">
        <v>9</v>
      </c>
      <c r="B13" s="1"/>
      <c r="D13" s="239" t="s">
        <v>21</v>
      </c>
      <c r="E13" s="240">
        <v>0.4</v>
      </c>
      <c r="F13" s="241">
        <f>1-E13</f>
        <v>0.6</v>
      </c>
    </row>
    <row r="14" spans="1:7">
      <c r="A14" s="2" t="s">
        <v>10</v>
      </c>
      <c r="B14" s="1"/>
      <c r="D14" s="239" t="s">
        <v>23</v>
      </c>
      <c r="E14" s="240">
        <v>0.2</v>
      </c>
      <c r="F14" s="241">
        <f>1-E14</f>
        <v>0.8</v>
      </c>
    </row>
    <row r="15" spans="1:7" ht="15" thickBot="1">
      <c r="A15" s="2" t="s">
        <v>11</v>
      </c>
      <c r="B15" s="1"/>
      <c r="D15" s="242" t="s">
        <v>25</v>
      </c>
      <c r="E15" s="243">
        <v>0</v>
      </c>
      <c r="F15" s="244">
        <f>1-E15</f>
        <v>1</v>
      </c>
    </row>
    <row r="16" spans="1:7">
      <c r="A16" s="2" t="s">
        <v>12</v>
      </c>
      <c r="B16" s="1"/>
    </row>
    <row r="17" spans="1:13">
      <c r="A17" s="2" t="s">
        <v>13</v>
      </c>
      <c r="B17" s="1"/>
    </row>
    <row r="18" spans="1:13" ht="15" thickBot="1">
      <c r="A18" s="2" t="s">
        <v>14</v>
      </c>
      <c r="B18" s="1"/>
    </row>
    <row r="19" spans="1:13" ht="45">
      <c r="C19" s="235" t="s">
        <v>400</v>
      </c>
      <c r="D19" s="236" t="s">
        <v>404</v>
      </c>
      <c r="E19" s="236" t="s">
        <v>405</v>
      </c>
      <c r="F19" s="236" t="s">
        <v>406</v>
      </c>
      <c r="H19" s="235" t="s">
        <v>400</v>
      </c>
      <c r="I19" s="236" t="s">
        <v>404</v>
      </c>
      <c r="J19" s="236" t="s">
        <v>405</v>
      </c>
      <c r="K19" s="236" t="s">
        <v>406</v>
      </c>
    </row>
    <row r="20" spans="1:13">
      <c r="C20" s="239" t="s">
        <v>35</v>
      </c>
      <c r="D20" s="246">
        <v>22.63</v>
      </c>
      <c r="E20" s="245" t="s">
        <v>431</v>
      </c>
      <c r="F20" s="252">
        <f>94.73*3.6/1000</f>
        <v>0.341028</v>
      </c>
      <c r="H20" s="239" t="s">
        <v>35</v>
      </c>
      <c r="I20" s="246">
        <v>22.63</v>
      </c>
      <c r="J20" s="245" t="s">
        <v>408</v>
      </c>
      <c r="K20" s="252">
        <f>94.73*3.6/1000</f>
        <v>0.341028</v>
      </c>
    </row>
    <row r="21" spans="1:13" ht="15">
      <c r="A21" s="3" t="s">
        <v>15</v>
      </c>
      <c r="B21" s="1"/>
      <c r="C21" s="239" t="s">
        <v>401</v>
      </c>
      <c r="D21" s="280">
        <f>I21/1000</f>
        <v>3.6119999999999999E-2</v>
      </c>
      <c r="E21" s="245" t="s">
        <v>432</v>
      </c>
      <c r="F21" s="252">
        <f>55.82*3.6/1000</f>
        <v>0.20095199999999999</v>
      </c>
      <c r="H21" s="239" t="s">
        <v>401</v>
      </c>
      <c r="I21" s="246">
        <v>36.119999999999997</v>
      </c>
      <c r="J21" s="245" t="s">
        <v>409</v>
      </c>
      <c r="K21" s="252">
        <f>55.82*3.6/1000</f>
        <v>0.20095199999999999</v>
      </c>
    </row>
    <row r="22" spans="1:13">
      <c r="A22" s="2" t="s">
        <v>16</v>
      </c>
      <c r="B22" s="1"/>
      <c r="C22" s="239" t="s">
        <v>36</v>
      </c>
      <c r="D22" s="246">
        <v>15.6</v>
      </c>
      <c r="E22" s="245" t="s">
        <v>431</v>
      </c>
      <c r="F22" s="252">
        <v>0</v>
      </c>
      <c r="H22" s="239" t="s">
        <v>36</v>
      </c>
      <c r="I22" s="246">
        <v>15.6</v>
      </c>
      <c r="J22" s="245" t="s">
        <v>408</v>
      </c>
      <c r="K22" s="252">
        <f>109.76*3.6/1000</f>
        <v>0.39513600000000004</v>
      </c>
    </row>
    <row r="23" spans="1:13">
      <c r="A23" s="2" t="s">
        <v>17</v>
      </c>
      <c r="B23" s="1"/>
      <c r="C23" s="239" t="s">
        <v>402</v>
      </c>
      <c r="D23" s="246">
        <v>18</v>
      </c>
      <c r="E23" s="245" t="s">
        <v>431</v>
      </c>
      <c r="F23" s="252">
        <f>F22</f>
        <v>0</v>
      </c>
      <c r="H23" s="239" t="s">
        <v>402</v>
      </c>
      <c r="I23" s="246">
        <v>18</v>
      </c>
      <c r="J23" s="245" t="s">
        <v>408</v>
      </c>
      <c r="K23" s="252">
        <f>K22</f>
        <v>0.39513600000000004</v>
      </c>
    </row>
    <row r="24" spans="1:13">
      <c r="C24" s="239" t="s">
        <v>37</v>
      </c>
      <c r="D24" s="246">
        <f>I24*0.86</f>
        <v>34.563399999999994</v>
      </c>
      <c r="E24" s="245" t="s">
        <v>432</v>
      </c>
      <c r="F24" s="252">
        <f>76.59*3.6/1000</f>
        <v>0.27572400000000002</v>
      </c>
      <c r="H24" s="239" t="s">
        <v>37</v>
      </c>
      <c r="I24" s="246">
        <v>40.19</v>
      </c>
      <c r="J24" s="245" t="s">
        <v>408</v>
      </c>
      <c r="K24" s="252">
        <f>76.59*3.6/1000</f>
        <v>0.27572400000000002</v>
      </c>
      <c r="L24" s="246">
        <f>I24*0.86</f>
        <v>34.563399999999994</v>
      </c>
      <c r="M24" s="245" t="s">
        <v>432</v>
      </c>
    </row>
    <row r="25" spans="1:13" ht="15" thickBot="1">
      <c r="A25" s="1"/>
      <c r="B25" s="1"/>
      <c r="C25" s="242"/>
      <c r="D25" s="253"/>
      <c r="E25" s="254"/>
      <c r="F25" s="255"/>
      <c r="H25" s="242"/>
      <c r="I25" s="253"/>
      <c r="J25" s="254"/>
      <c r="K25" s="255"/>
    </row>
    <row r="26" spans="1:13" ht="15.75" thickBot="1">
      <c r="A26" s="3" t="s">
        <v>18</v>
      </c>
      <c r="B26" s="1"/>
      <c r="C26" s="248" t="s">
        <v>403</v>
      </c>
      <c r="D26" s="249" t="s">
        <v>236</v>
      </c>
      <c r="E26" s="250" t="s">
        <v>407</v>
      </c>
      <c r="F26" s="251">
        <v>0.89</v>
      </c>
      <c r="H26" s="248" t="s">
        <v>403</v>
      </c>
      <c r="I26" s="249" t="s">
        <v>236</v>
      </c>
      <c r="J26" s="250" t="s">
        <v>407</v>
      </c>
      <c r="K26" s="251">
        <v>0.89</v>
      </c>
    </row>
    <row r="27" spans="1:13">
      <c r="A27" s="2" t="s">
        <v>20</v>
      </c>
      <c r="B27" s="1"/>
      <c r="C27" s="247" t="s">
        <v>410</v>
      </c>
      <c r="D27" s="256">
        <v>44.8</v>
      </c>
      <c r="E27" s="245" t="s">
        <v>431</v>
      </c>
      <c r="F27" s="259">
        <f>68.61*3.6/1000</f>
        <v>0.24699600000000002</v>
      </c>
      <c r="H27" s="247" t="s">
        <v>410</v>
      </c>
      <c r="I27" s="256">
        <v>44.8</v>
      </c>
      <c r="J27" s="256" t="s">
        <v>408</v>
      </c>
      <c r="K27" s="259">
        <f>68.61*3.6/1000</f>
        <v>0.24699600000000002</v>
      </c>
    </row>
    <row r="28" spans="1:13">
      <c r="A28" s="2" t="s">
        <v>22</v>
      </c>
      <c r="B28" s="1"/>
      <c r="C28" s="239" t="s">
        <v>411</v>
      </c>
      <c r="D28" s="257">
        <v>43.33</v>
      </c>
      <c r="E28" s="245" t="s">
        <v>431</v>
      </c>
      <c r="F28" s="260">
        <f>73.33*3.6/1000</f>
        <v>0.263988</v>
      </c>
      <c r="H28" s="239" t="s">
        <v>411</v>
      </c>
      <c r="I28" s="257">
        <v>43.33</v>
      </c>
      <c r="J28" s="257" t="s">
        <v>408</v>
      </c>
      <c r="K28" s="260">
        <f>73.33*3.6/1000</f>
        <v>0.263988</v>
      </c>
    </row>
    <row r="29" spans="1:13" ht="15" thickBot="1">
      <c r="A29" s="2" t="s">
        <v>24</v>
      </c>
      <c r="B29" s="1"/>
      <c r="C29" s="242" t="s">
        <v>412</v>
      </c>
      <c r="D29" s="258">
        <v>47.31</v>
      </c>
      <c r="E29" s="245" t="s">
        <v>431</v>
      </c>
      <c r="F29" s="261">
        <f>62.44*3.6/1000</f>
        <v>0.22478399999999998</v>
      </c>
      <c r="H29" s="242" t="s">
        <v>412</v>
      </c>
      <c r="I29" s="258">
        <v>47.31</v>
      </c>
      <c r="J29" s="258" t="s">
        <v>408</v>
      </c>
      <c r="K29" s="261">
        <f>62.44*3.6/1000</f>
        <v>0.22478399999999998</v>
      </c>
    </row>
    <row r="31" spans="1:13" s="13" customFormat="1" ht="15.75" thickBot="1">
      <c r="E31" s="263" t="s">
        <v>413</v>
      </c>
      <c r="F31" s="262">
        <v>2010</v>
      </c>
    </row>
    <row r="32" spans="1:13" s="13" customFormat="1" ht="15">
      <c r="A32" s="6" t="s">
        <v>19</v>
      </c>
      <c r="C32" s="890" t="s">
        <v>414</v>
      </c>
      <c r="D32" s="890"/>
      <c r="E32" s="890"/>
      <c r="F32" s="269">
        <v>85</v>
      </c>
    </row>
    <row r="33" spans="1:12" s="13" customFormat="1">
      <c r="A33" s="4" t="s">
        <v>21</v>
      </c>
      <c r="C33" s="437"/>
      <c r="D33" s="140"/>
      <c r="E33" s="140"/>
      <c r="F33" s="140"/>
    </row>
    <row r="34" spans="1:12" s="13" customFormat="1" ht="15">
      <c r="A34" s="4" t="s">
        <v>23</v>
      </c>
      <c r="C34" s="262" t="s">
        <v>415</v>
      </c>
    </row>
    <row r="35" spans="1:12" s="13" customFormat="1" ht="15" thickBot="1">
      <c r="A35" s="5" t="s">
        <v>25</v>
      </c>
      <c r="C35" s="266" t="s">
        <v>416</v>
      </c>
      <c r="D35" s="267" t="s">
        <v>417</v>
      </c>
      <c r="E35" s="268">
        <v>2.1678536250000002</v>
      </c>
    </row>
    <row r="36" spans="1:12" s="13" customFormat="1" ht="15" thickBot="1">
      <c r="D36" s="264" t="s">
        <v>418</v>
      </c>
      <c r="E36" s="265">
        <v>0.4</v>
      </c>
    </row>
    <row r="38" spans="1:12" ht="15.75" thickBot="1">
      <c r="A38" s="3" t="s">
        <v>26</v>
      </c>
      <c r="B38" s="1"/>
    </row>
    <row r="39" spans="1:12" ht="15" thickBot="1">
      <c r="A39" s="2" t="s">
        <v>27</v>
      </c>
      <c r="B39" s="1"/>
      <c r="C39" s="891" t="s">
        <v>434</v>
      </c>
      <c r="D39" s="892"/>
      <c r="E39" s="892"/>
      <c r="F39" s="892"/>
      <c r="G39" s="892"/>
      <c r="H39" s="892"/>
      <c r="I39" s="893"/>
      <c r="J39" s="40"/>
      <c r="K39" s="40"/>
      <c r="L39" s="40"/>
    </row>
    <row r="40" spans="1:12">
      <c r="A40" s="2" t="s">
        <v>28</v>
      </c>
      <c r="B40" s="1"/>
      <c r="C40" s="323" t="s">
        <v>435</v>
      </c>
      <c r="D40" s="324"/>
      <c r="E40" s="324" t="s">
        <v>35</v>
      </c>
      <c r="F40" s="324" t="s">
        <v>401</v>
      </c>
      <c r="G40" s="324" t="s">
        <v>36</v>
      </c>
      <c r="H40" s="325" t="s">
        <v>402</v>
      </c>
      <c r="I40" s="326" t="s">
        <v>385</v>
      </c>
      <c r="J40" s="317"/>
      <c r="K40" s="318"/>
      <c r="L40" s="318"/>
    </row>
    <row r="41" spans="1:12">
      <c r="A41" s="2" t="s">
        <v>29</v>
      </c>
      <c r="B41" s="1"/>
      <c r="C41" s="309" t="s">
        <v>436</v>
      </c>
      <c r="D41" s="310" t="s">
        <v>437</v>
      </c>
      <c r="E41" s="311"/>
      <c r="F41" s="311"/>
      <c r="G41" s="311"/>
      <c r="H41" s="311"/>
      <c r="I41" s="320"/>
      <c r="J41" s="319"/>
      <c r="K41" s="319"/>
      <c r="L41" s="317"/>
    </row>
    <row r="42" spans="1:12">
      <c r="A42" s="2" t="s">
        <v>30</v>
      </c>
      <c r="B42" s="1"/>
      <c r="C42" s="312" t="s">
        <v>419</v>
      </c>
      <c r="D42" s="310" t="s">
        <v>437</v>
      </c>
      <c r="E42" s="313">
        <f>380/1000000</f>
        <v>3.8000000000000002E-4</v>
      </c>
      <c r="F42" s="313">
        <f>0.5/1000000</f>
        <v>4.9999999999999998E-7</v>
      </c>
      <c r="G42" s="313">
        <f>810/1000000</f>
        <v>8.0999999999999996E-4</v>
      </c>
      <c r="H42" s="313">
        <f>810/1000000</f>
        <v>8.0999999999999996E-4</v>
      </c>
      <c r="I42" s="321">
        <f>3/1000000</f>
        <v>3.0000000000000001E-6</v>
      </c>
      <c r="J42" s="319"/>
      <c r="K42" s="319"/>
      <c r="L42" s="317"/>
    </row>
    <row r="43" spans="1:12">
      <c r="A43" s="2" t="s">
        <v>31</v>
      </c>
      <c r="B43" s="1"/>
      <c r="C43" s="312" t="s">
        <v>420</v>
      </c>
      <c r="D43" s="310" t="s">
        <v>437</v>
      </c>
      <c r="E43" s="313">
        <f>360/1000000</f>
        <v>3.6000000000000002E-4</v>
      </c>
      <c r="F43" s="313">
        <f>0.5/1000000</f>
        <v>4.9999999999999998E-7</v>
      </c>
      <c r="G43" s="313">
        <f>810/1000000</f>
        <v>8.0999999999999996E-4</v>
      </c>
      <c r="H43" s="313">
        <f>810/1000000</f>
        <v>8.0999999999999996E-4</v>
      </c>
      <c r="I43" s="321">
        <f>3/1000000</f>
        <v>3.0000000000000001E-6</v>
      </c>
      <c r="J43" s="319"/>
      <c r="K43" s="319"/>
      <c r="L43" s="317"/>
    </row>
    <row r="44" spans="1:12" ht="15" thickBot="1">
      <c r="A44" s="2" t="s">
        <v>32</v>
      </c>
      <c r="B44" s="1"/>
      <c r="C44" s="314" t="s">
        <v>421</v>
      </c>
      <c r="D44" s="315" t="s">
        <v>437</v>
      </c>
      <c r="E44" s="316">
        <f>270/1000000000</f>
        <v>2.7000000000000001E-7</v>
      </c>
      <c r="F44" s="316">
        <v>0</v>
      </c>
      <c r="G44" s="316">
        <f>250/1000000000</f>
        <v>2.4999999999999999E-7</v>
      </c>
      <c r="H44" s="316">
        <f>250/1000000000</f>
        <v>2.4999999999999999E-7</v>
      </c>
      <c r="I44" s="322">
        <f>10/1000000000</f>
        <v>1E-8</v>
      </c>
      <c r="J44" s="319"/>
      <c r="K44" s="319"/>
      <c r="L44" s="319"/>
    </row>
    <row r="45" spans="1:12">
      <c r="A45" s="2" t="s">
        <v>33</v>
      </c>
      <c r="B45" s="1"/>
      <c r="C45" s="317"/>
      <c r="D45" s="317"/>
      <c r="E45" s="319"/>
      <c r="F45" s="319"/>
      <c r="G45" s="319"/>
      <c r="H45" s="319"/>
      <c r="I45" s="319"/>
      <c r="J45" s="319"/>
      <c r="K45" s="319"/>
      <c r="L45" s="317"/>
    </row>
    <row r="46" spans="1:12">
      <c r="C46" s="317"/>
      <c r="D46" s="317"/>
      <c r="E46" s="319"/>
      <c r="F46" s="319"/>
      <c r="G46" s="319"/>
      <c r="H46" s="319"/>
      <c r="I46" s="319"/>
      <c r="J46" s="319"/>
      <c r="K46" s="319"/>
      <c r="L46" s="317"/>
    </row>
    <row r="47" spans="1:12">
      <c r="C47" s="317"/>
      <c r="D47" s="317"/>
      <c r="E47" s="319"/>
      <c r="F47" s="319"/>
      <c r="G47" s="319"/>
      <c r="H47" s="319"/>
      <c r="I47" s="319"/>
      <c r="J47" s="319"/>
      <c r="K47" s="319"/>
      <c r="L47" s="317"/>
    </row>
    <row r="48" spans="1:12" ht="15">
      <c r="A48" s="3" t="s">
        <v>34</v>
      </c>
      <c r="B48" s="1"/>
      <c r="C48" s="317"/>
      <c r="D48" s="317"/>
      <c r="E48" s="319"/>
      <c r="F48" s="319"/>
      <c r="G48" s="319"/>
      <c r="H48" s="319"/>
      <c r="I48" s="319"/>
      <c r="J48" s="319"/>
      <c r="K48" s="319"/>
      <c r="L48" s="317"/>
    </row>
    <row r="49" spans="1:2">
      <c r="A49" s="2" t="s">
        <v>35</v>
      </c>
      <c r="B49" s="1"/>
    </row>
    <row r="50" spans="1:2">
      <c r="A50" s="2" t="s">
        <v>195</v>
      </c>
      <c r="B50" s="1"/>
    </row>
    <row r="51" spans="1:2">
      <c r="A51" s="2" t="s">
        <v>37</v>
      </c>
      <c r="B51" s="1"/>
    </row>
    <row r="52" spans="1:2">
      <c r="A52" s="2" t="s">
        <v>401</v>
      </c>
      <c r="B52" s="1"/>
    </row>
    <row r="53" spans="1:2">
      <c r="A53" s="2" t="s">
        <v>39</v>
      </c>
      <c r="B53" s="1"/>
    </row>
    <row r="54" spans="1:2">
      <c r="A54" s="2" t="s">
        <v>40</v>
      </c>
      <c r="B54" s="1"/>
    </row>
    <row r="55" spans="1:2">
      <c r="A55" s="2" t="s">
        <v>33</v>
      </c>
      <c r="B55" s="1"/>
    </row>
    <row r="58" spans="1:2" ht="15">
      <c r="A58" s="3" t="s">
        <v>41</v>
      </c>
      <c r="B58" s="1"/>
    </row>
    <row r="59" spans="1:2">
      <c r="A59" s="2" t="s">
        <v>42</v>
      </c>
      <c r="B59" s="1"/>
    </row>
    <row r="60" spans="1:2">
      <c r="A60" s="2" t="s">
        <v>24</v>
      </c>
      <c r="B60" s="1"/>
    </row>
    <row r="61" spans="1:2">
      <c r="A61" s="1"/>
      <c r="B61" s="1"/>
    </row>
    <row r="62" spans="1:2" s="13" customFormat="1">
      <c r="A62" s="88" t="s">
        <v>203</v>
      </c>
    </row>
    <row r="63" spans="1:2" s="13" customFormat="1">
      <c r="A63" s="14" t="s">
        <v>40</v>
      </c>
    </row>
    <row r="64" spans="1:2" s="13" customFormat="1">
      <c r="A64" s="14" t="s">
        <v>401</v>
      </c>
    </row>
    <row r="65" spans="1:2" s="13" customFormat="1">
      <c r="A65" s="14" t="s">
        <v>52</v>
      </c>
    </row>
    <row r="66" spans="1:2" s="13" customFormat="1">
      <c r="A66" s="14" t="s">
        <v>43</v>
      </c>
    </row>
    <row r="67" spans="1:2" s="13" customFormat="1">
      <c r="A67" s="18" t="s">
        <v>122</v>
      </c>
    </row>
    <row r="68" spans="1:2" s="13" customFormat="1"/>
    <row r="69" spans="1:2" ht="15">
      <c r="A69" s="3" t="s">
        <v>44</v>
      </c>
      <c r="B69" s="1"/>
    </row>
    <row r="70" spans="1:2">
      <c r="A70" s="2" t="s">
        <v>35</v>
      </c>
      <c r="B70" s="1"/>
    </row>
    <row r="71" spans="1:2">
      <c r="A71" s="2" t="s">
        <v>45</v>
      </c>
    </row>
    <row r="72" spans="1:2">
      <c r="A72" s="2" t="s">
        <v>46</v>
      </c>
    </row>
    <row r="73" spans="1:2">
      <c r="A73" s="2" t="s">
        <v>47</v>
      </c>
    </row>
    <row r="74" spans="1:2">
      <c r="A74" s="2" t="s">
        <v>48</v>
      </c>
    </row>
    <row r="75" spans="1:2">
      <c r="A75" s="2" t="s">
        <v>43</v>
      </c>
    </row>
    <row r="78" spans="1:2" ht="15">
      <c r="A78" s="3" t="s">
        <v>49</v>
      </c>
    </row>
    <row r="79" spans="1:2">
      <c r="A79" s="2" t="s">
        <v>35</v>
      </c>
    </row>
    <row r="80" spans="1:2">
      <c r="A80" s="2" t="s">
        <v>36</v>
      </c>
    </row>
    <row r="81" spans="1:1">
      <c r="A81" s="2" t="s">
        <v>50</v>
      </c>
    </row>
    <row r="82" spans="1:1">
      <c r="A82" s="2" t="s">
        <v>401</v>
      </c>
    </row>
    <row r="83" spans="1:1">
      <c r="A83" s="2" t="s">
        <v>39</v>
      </c>
    </row>
    <row r="84" spans="1:1">
      <c r="A84" s="2" t="s">
        <v>37</v>
      </c>
    </row>
    <row r="85" spans="1:1">
      <c r="A85" s="8" t="s">
        <v>29</v>
      </c>
    </row>
    <row r="86" spans="1:1">
      <c r="A86" s="9" t="s">
        <v>33</v>
      </c>
    </row>
    <row r="87" spans="1:1">
      <c r="A87" s="10"/>
    </row>
    <row r="88" spans="1:1" ht="15">
      <c r="A88" s="3" t="s">
        <v>51</v>
      </c>
    </row>
    <row r="89" spans="1:1">
      <c r="A89" s="11" t="s">
        <v>52</v>
      </c>
    </row>
    <row r="90" spans="1:1">
      <c r="A90" s="11" t="s">
        <v>53</v>
      </c>
    </row>
    <row r="91" spans="1:1">
      <c r="A91" s="11" t="s">
        <v>43</v>
      </c>
    </row>
    <row r="92" spans="1:1">
      <c r="A92" s="11" t="s">
        <v>54</v>
      </c>
    </row>
    <row r="93" spans="1:1">
      <c r="A93" s="12"/>
    </row>
    <row r="94" spans="1:1">
      <c r="A94" s="12"/>
    </row>
    <row r="95" spans="1:1" ht="15">
      <c r="A95" s="7" t="s">
        <v>55</v>
      </c>
    </row>
    <row r="96" spans="1:1">
      <c r="A96" s="11" t="s">
        <v>17</v>
      </c>
    </row>
    <row r="97" spans="1:1">
      <c r="A97" s="11" t="s">
        <v>56</v>
      </c>
    </row>
    <row r="98" spans="1:1">
      <c r="A98" s="11" t="s">
        <v>57</v>
      </c>
    </row>
    <row r="99" spans="1:1">
      <c r="A99" s="10"/>
    </row>
    <row r="100" spans="1:1">
      <c r="A100" s="10"/>
    </row>
    <row r="101" spans="1:1" ht="15">
      <c r="A101" s="7" t="s">
        <v>58</v>
      </c>
    </row>
    <row r="102" spans="1:1">
      <c r="A102" s="11" t="s">
        <v>52</v>
      </c>
    </row>
    <row r="103" spans="1:1">
      <c r="A103" s="11" t="s">
        <v>53</v>
      </c>
    </row>
    <row r="104" spans="1:1">
      <c r="A104" s="11" t="s">
        <v>43</v>
      </c>
    </row>
    <row r="105" spans="1:1">
      <c r="A105" s="11" t="s">
        <v>54</v>
      </c>
    </row>
    <row r="106" spans="1:1">
      <c r="A106" s="11" t="s">
        <v>24</v>
      </c>
    </row>
    <row r="107" spans="1:1">
      <c r="A107" s="10"/>
    </row>
    <row r="108" spans="1:1">
      <c r="A108" s="10"/>
    </row>
    <row r="109" spans="1:1" ht="15">
      <c r="A109" s="7" t="s">
        <v>59</v>
      </c>
    </row>
    <row r="110" spans="1:1">
      <c r="A110" s="11" t="s">
        <v>43</v>
      </c>
    </row>
    <row r="111" spans="1:1">
      <c r="A111" s="11" t="s">
        <v>46</v>
      </c>
    </row>
    <row r="112" spans="1:1">
      <c r="A112" s="11" t="s">
        <v>52</v>
      </c>
    </row>
    <row r="113" spans="1:1">
      <c r="A113" s="11" t="s">
        <v>24</v>
      </c>
    </row>
    <row r="115" spans="1:1" s="13" customFormat="1"/>
    <row r="116" spans="1:1" s="13" customFormat="1" ht="15">
      <c r="A116" s="7" t="s">
        <v>107</v>
      </c>
    </row>
    <row r="117" spans="1:1" s="13" customFormat="1">
      <c r="A117" s="14" t="s">
        <v>120</v>
      </c>
    </row>
    <row r="118" spans="1:1" s="13" customFormat="1">
      <c r="A118" s="18" t="s">
        <v>196</v>
      </c>
    </row>
    <row r="119" spans="1:1" s="13" customFormat="1">
      <c r="A119" s="18" t="s">
        <v>121</v>
      </c>
    </row>
    <row r="120" spans="1:1" s="13" customFormat="1">
      <c r="A120" s="18" t="s">
        <v>280</v>
      </c>
    </row>
    <row r="121" spans="1:1" s="13" customFormat="1">
      <c r="A121" s="18" t="s">
        <v>33</v>
      </c>
    </row>
    <row r="122" spans="1:1" s="13" customFormat="1">
      <c r="A122" s="18"/>
    </row>
    <row r="123" spans="1:1" s="13" customFormat="1">
      <c r="A123" s="74"/>
    </row>
    <row r="124" spans="1:1" s="13" customFormat="1">
      <c r="A124" s="74"/>
    </row>
    <row r="126" spans="1:1">
      <c r="A126" s="12" t="s">
        <v>134</v>
      </c>
    </row>
    <row r="127" spans="1:1">
      <c r="A127">
        <v>650</v>
      </c>
    </row>
    <row r="129" spans="1:1">
      <c r="A129" t="s">
        <v>135</v>
      </c>
    </row>
    <row r="130" spans="1:1">
      <c r="A130">
        <v>800</v>
      </c>
    </row>
    <row r="132" spans="1:1">
      <c r="A132" t="s">
        <v>136</v>
      </c>
    </row>
    <row r="133" spans="1:1">
      <c r="A133">
        <v>300</v>
      </c>
    </row>
    <row r="134" spans="1:1" s="13" customFormat="1"/>
    <row r="135" spans="1:1" s="13" customFormat="1"/>
    <row r="136" spans="1:1" s="13" customFormat="1" ht="15">
      <c r="A136" s="53" t="s">
        <v>161</v>
      </c>
    </row>
    <row r="137" spans="1:1" s="13" customFormat="1">
      <c r="A137" s="14" t="s">
        <v>162</v>
      </c>
    </row>
    <row r="138" spans="1:1" s="13" customFormat="1">
      <c r="A138" s="14" t="s">
        <v>140</v>
      </c>
    </row>
    <row r="139" spans="1:1">
      <c r="A139" s="14" t="s">
        <v>8</v>
      </c>
    </row>
    <row r="140" spans="1:1" s="13" customFormat="1">
      <c r="A140" s="52"/>
    </row>
    <row r="141" spans="1:1" s="13" customFormat="1">
      <c r="A141" s="52"/>
    </row>
    <row r="142" spans="1:1" s="13" customFormat="1" ht="15">
      <c r="A142" s="53" t="s">
        <v>163</v>
      </c>
    </row>
    <row r="143" spans="1:1" s="13" customFormat="1">
      <c r="A143" s="18" t="s">
        <v>164</v>
      </c>
    </row>
    <row r="144" spans="1:1" s="13" customFormat="1">
      <c r="A144" s="18" t="s">
        <v>165</v>
      </c>
    </row>
    <row r="145" spans="1:1" s="13" customFormat="1">
      <c r="A145" s="18" t="s">
        <v>166</v>
      </c>
    </row>
    <row r="146" spans="1:1" s="13" customFormat="1">
      <c r="A146" s="18" t="s">
        <v>167</v>
      </c>
    </row>
    <row r="148" spans="1:1" s="13" customFormat="1"/>
    <row r="149" spans="1:1" ht="15">
      <c r="A149" s="53" t="s">
        <v>152</v>
      </c>
    </row>
    <row r="150" spans="1:1">
      <c r="A150" s="14" t="s">
        <v>40</v>
      </c>
    </row>
    <row r="151" spans="1:1">
      <c r="A151" s="14" t="s">
        <v>150</v>
      </c>
    </row>
    <row r="152" spans="1:1">
      <c r="A152" s="14" t="s">
        <v>29</v>
      </c>
    </row>
    <row r="153" spans="1:1">
      <c r="A153" s="14" t="s">
        <v>37</v>
      </c>
    </row>
    <row r="154" spans="1:1">
      <c r="A154" s="14" t="s">
        <v>282</v>
      </c>
    </row>
    <row r="155" spans="1:1">
      <c r="A155" s="14" t="s">
        <v>50</v>
      </c>
    </row>
    <row r="156" spans="1:1">
      <c r="A156" s="14" t="s">
        <v>35</v>
      </c>
    </row>
    <row r="157" spans="1:1">
      <c r="A157" s="18" t="s">
        <v>151</v>
      </c>
    </row>
    <row r="158" spans="1:1">
      <c r="A158" s="18" t="s">
        <v>24</v>
      </c>
    </row>
    <row r="160" spans="1:1" ht="15">
      <c r="A160" s="71" t="s">
        <v>185</v>
      </c>
    </row>
    <row r="161" spans="1:1">
      <c r="A161" s="14" t="s">
        <v>186</v>
      </c>
    </row>
    <row r="162" spans="1:1">
      <c r="A162" s="14" t="s">
        <v>187</v>
      </c>
    </row>
    <row r="163" spans="1:1">
      <c r="A163" s="14" t="s">
        <v>188</v>
      </c>
    </row>
    <row r="164" spans="1:1">
      <c r="A164" s="14" t="s">
        <v>189</v>
      </c>
    </row>
    <row r="165" spans="1:1">
      <c r="A165" s="14" t="s">
        <v>190</v>
      </c>
    </row>
    <row r="166" spans="1:1">
      <c r="A166" s="14" t="s">
        <v>24</v>
      </c>
    </row>
    <row r="168" spans="1:1">
      <c r="A168" s="177" t="s">
        <v>275</v>
      </c>
    </row>
    <row r="169" spans="1:1">
      <c r="A169" s="14" t="s">
        <v>276</v>
      </c>
    </row>
    <row r="170" spans="1:1">
      <c r="A170" s="14" t="s">
        <v>277</v>
      </c>
    </row>
    <row r="171" spans="1:1">
      <c r="A171" s="14" t="s">
        <v>278</v>
      </c>
    </row>
  </sheetData>
  <mergeCells count="2">
    <mergeCell ref="C32:E32"/>
    <mergeCell ref="C39:I3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A97"/>
  <sheetViews>
    <sheetView topLeftCell="A53" zoomScale="130" zoomScaleNormal="130" workbookViewId="0">
      <selection activeCell="J66" sqref="J66"/>
    </sheetView>
  </sheetViews>
  <sheetFormatPr defaultRowHeight="8.25"/>
  <cols>
    <col min="1" max="1" width="31.125" style="449" customWidth="1"/>
    <col min="2" max="2" width="2.625" style="449" customWidth="1"/>
    <col min="3" max="3" width="10.25" style="449" customWidth="1"/>
    <col min="4" max="4" width="8.875" style="449" bestFit="1" customWidth="1"/>
    <col min="5" max="5" width="13.5" style="449" bestFit="1" customWidth="1"/>
    <col min="6" max="6" width="8.625" style="449" bestFit="1" customWidth="1"/>
    <col min="7" max="7" width="5.875" style="449" bestFit="1" customWidth="1"/>
    <col min="8" max="8" width="7.125" style="449" bestFit="1" customWidth="1"/>
    <col min="9" max="9" width="14.875" style="449" customWidth="1"/>
    <col min="10" max="10" width="10.625" style="449" customWidth="1"/>
    <col min="11" max="11" width="8.25" style="449" customWidth="1"/>
    <col min="12" max="12" width="4.375" style="449" customWidth="1"/>
    <col min="13" max="13" width="5.5" style="449" customWidth="1"/>
    <col min="14" max="14" width="5.125" style="449" customWidth="1"/>
    <col min="15" max="15" width="4.375" style="449" customWidth="1"/>
    <col min="16" max="16" width="5" style="449" bestFit="1" customWidth="1"/>
    <col min="17" max="17" width="8.25" style="449" bestFit="1" customWidth="1"/>
    <col min="18" max="18" width="6.125" style="449" bestFit="1" customWidth="1"/>
    <col min="19" max="19" width="7.125" style="449" customWidth="1"/>
    <col min="20" max="20" width="10.75" style="449" customWidth="1"/>
    <col min="21" max="21" width="11.625" style="449" customWidth="1"/>
    <col min="22" max="22" width="14.375" style="449" customWidth="1"/>
    <col min="23" max="24" width="9" style="449"/>
    <col min="25" max="25" width="9" style="449" customWidth="1"/>
    <col min="26" max="26" width="14.875" style="449" bestFit="1" customWidth="1"/>
    <col min="27" max="16384" width="9" style="449"/>
  </cols>
  <sheetData>
    <row r="1" spans="1:27" ht="16.5" thickBot="1">
      <c r="A1" s="446" t="s">
        <v>502</v>
      </c>
      <c r="B1" s="447"/>
      <c r="C1" s="447"/>
      <c r="D1" s="447"/>
      <c r="E1" s="447"/>
      <c r="F1" s="447"/>
      <c r="G1" s="447"/>
      <c r="H1" s="447"/>
      <c r="I1" s="448"/>
      <c r="J1" s="447"/>
      <c r="K1" s="447"/>
      <c r="L1" s="447"/>
      <c r="M1" s="447"/>
      <c r="N1" s="447"/>
      <c r="O1" s="447"/>
      <c r="P1" s="447"/>
      <c r="Q1" s="447"/>
      <c r="R1" s="447"/>
      <c r="S1" s="448"/>
      <c r="T1" s="448"/>
      <c r="U1" s="448"/>
      <c r="V1" s="448"/>
      <c r="W1" s="448"/>
      <c r="X1" s="448"/>
      <c r="Y1" s="448"/>
      <c r="Z1" s="448"/>
      <c r="AA1" s="448"/>
    </row>
    <row r="2" spans="1:27" ht="46.5" customHeight="1">
      <c r="A2" s="450" t="s">
        <v>503</v>
      </c>
      <c r="B2" s="451"/>
      <c r="C2" s="452" t="s">
        <v>504</v>
      </c>
      <c r="D2" s="452" t="s">
        <v>505</v>
      </c>
      <c r="E2" s="452" t="s">
        <v>506</v>
      </c>
      <c r="F2" s="452" t="s">
        <v>507</v>
      </c>
      <c r="G2" s="452" t="s">
        <v>508</v>
      </c>
      <c r="H2" s="453" t="s">
        <v>509</v>
      </c>
      <c r="J2" s="1359" t="s">
        <v>510</v>
      </c>
      <c r="K2" s="1361" t="s">
        <v>511</v>
      </c>
      <c r="L2" s="1346" t="s">
        <v>512</v>
      </c>
      <c r="M2" s="1347"/>
      <c r="N2" s="1347"/>
      <c r="O2" s="1347"/>
      <c r="P2" s="1347"/>
      <c r="Q2" s="1347"/>
      <c r="R2" s="1348"/>
    </row>
    <row r="3" spans="1:27" ht="15.75" customHeight="1">
      <c r="A3" s="454" t="s">
        <v>513</v>
      </c>
      <c r="B3" s="455"/>
      <c r="C3" s="456"/>
      <c r="D3" s="456"/>
      <c r="E3" s="456"/>
      <c r="F3" s="456"/>
      <c r="G3" s="456"/>
      <c r="H3" s="457"/>
      <c r="J3" s="1360"/>
      <c r="K3" s="1362"/>
      <c r="L3" s="458"/>
      <c r="M3" s="458"/>
      <c r="N3" s="458"/>
      <c r="O3" s="458" t="s">
        <v>113</v>
      </c>
      <c r="P3" s="458" t="s">
        <v>420</v>
      </c>
      <c r="Q3" s="458" t="s">
        <v>419</v>
      </c>
      <c r="R3" s="459" t="s">
        <v>514</v>
      </c>
    </row>
    <row r="4" spans="1:27">
      <c r="A4" s="541" t="s">
        <v>544</v>
      </c>
      <c r="B4" s="537">
        <v>13</v>
      </c>
      <c r="C4" s="538">
        <v>2571</v>
      </c>
      <c r="D4" s="538">
        <v>22</v>
      </c>
      <c r="E4" s="538">
        <v>505</v>
      </c>
      <c r="F4" s="538">
        <v>1556</v>
      </c>
      <c r="G4" s="538">
        <v>49</v>
      </c>
      <c r="H4" s="539">
        <v>4703</v>
      </c>
      <c r="J4" s="1349" t="s">
        <v>515</v>
      </c>
      <c r="K4" s="464" t="s">
        <v>516</v>
      </c>
      <c r="L4" s="464"/>
      <c r="M4" s="462"/>
      <c r="N4" s="462"/>
      <c r="O4" s="462">
        <v>3.18</v>
      </c>
      <c r="P4" s="462">
        <f>0.03/2</f>
        <v>1.4999999999999999E-2</v>
      </c>
      <c r="Q4" s="462">
        <f t="shared" ref="Q4:Q12" si="0">+P4</f>
        <v>1.4999999999999999E-2</v>
      </c>
      <c r="R4" s="465">
        <v>5.4999999999999999E-6</v>
      </c>
    </row>
    <row r="5" spans="1:27">
      <c r="A5" s="542" t="s">
        <v>545</v>
      </c>
      <c r="B5" s="537">
        <v>9</v>
      </c>
      <c r="C5" s="538">
        <v>3562</v>
      </c>
      <c r="D5" s="538">
        <v>22</v>
      </c>
      <c r="E5" s="538">
        <v>471</v>
      </c>
      <c r="F5" s="538">
        <v>1278</v>
      </c>
      <c r="G5" s="538">
        <v>42</v>
      </c>
      <c r="H5" s="539">
        <v>5375</v>
      </c>
      <c r="J5" s="1350"/>
      <c r="K5" s="464" t="s">
        <v>517</v>
      </c>
      <c r="L5" s="464"/>
      <c r="M5" s="462"/>
      <c r="N5" s="462"/>
      <c r="O5" s="462">
        <v>3.14</v>
      </c>
      <c r="P5" s="462">
        <f>1.1/5</f>
        <v>0.22000000000000003</v>
      </c>
      <c r="Q5" s="462">
        <f t="shared" si="0"/>
        <v>0.22000000000000003</v>
      </c>
      <c r="R5" s="465">
        <v>2.1399999999999998E-5</v>
      </c>
    </row>
    <row r="6" spans="1:27">
      <c r="A6" s="542" t="s">
        <v>546</v>
      </c>
      <c r="B6" s="537">
        <v>9</v>
      </c>
      <c r="C6" s="538">
        <v>2503</v>
      </c>
      <c r="D6" s="538">
        <v>17</v>
      </c>
      <c r="E6" s="538">
        <v>496</v>
      </c>
      <c r="F6" s="538">
        <v>845</v>
      </c>
      <c r="G6" s="538">
        <v>19</v>
      </c>
      <c r="H6" s="539">
        <v>3880</v>
      </c>
      <c r="J6" s="1350"/>
      <c r="K6" s="464"/>
      <c r="L6" s="464"/>
      <c r="M6" s="462"/>
      <c r="N6" s="462"/>
      <c r="O6" s="462"/>
      <c r="P6" s="462"/>
      <c r="Q6" s="462"/>
      <c r="R6" s="465"/>
    </row>
    <row r="7" spans="1:27">
      <c r="A7" s="542" t="s">
        <v>543</v>
      </c>
      <c r="B7" s="537">
        <v>12</v>
      </c>
      <c r="C7" s="538">
        <v>4356</v>
      </c>
      <c r="D7" s="538">
        <v>63</v>
      </c>
      <c r="E7" s="538">
        <v>387</v>
      </c>
      <c r="F7" s="538">
        <v>319</v>
      </c>
      <c r="G7" s="538">
        <v>94</v>
      </c>
      <c r="H7" s="539">
        <v>5219</v>
      </c>
      <c r="J7" s="1350"/>
      <c r="K7" s="464"/>
      <c r="L7" s="464"/>
      <c r="M7" s="462"/>
      <c r="N7" s="462"/>
      <c r="O7" s="462"/>
      <c r="P7" s="462"/>
      <c r="Q7" s="462"/>
      <c r="R7" s="465"/>
    </row>
    <row r="8" spans="1:27">
      <c r="A8" s="542" t="s">
        <v>542</v>
      </c>
      <c r="B8" s="537">
        <v>1</v>
      </c>
      <c r="C8" s="538">
        <v>1748</v>
      </c>
      <c r="D8" s="538">
        <v>5</v>
      </c>
      <c r="E8" s="538">
        <v>366</v>
      </c>
      <c r="F8" s="538">
        <v>277</v>
      </c>
      <c r="G8" s="538">
        <v>24</v>
      </c>
      <c r="H8" s="539">
        <v>2420</v>
      </c>
      <c r="J8" s="1351"/>
      <c r="K8" s="464" t="s">
        <v>518</v>
      </c>
      <c r="L8" s="464"/>
      <c r="M8" s="462"/>
      <c r="N8" s="462"/>
      <c r="O8" s="462">
        <v>3.0169999999999999</v>
      </c>
      <c r="P8" s="462">
        <v>0</v>
      </c>
      <c r="Q8" s="462">
        <f t="shared" si="0"/>
        <v>0</v>
      </c>
      <c r="R8" s="465">
        <v>1.9999999999999999E-7</v>
      </c>
    </row>
    <row r="9" spans="1:27">
      <c r="A9" s="460"/>
      <c r="B9" s="461"/>
      <c r="C9" s="462"/>
      <c r="D9" s="462"/>
      <c r="E9" s="462"/>
      <c r="F9" s="462"/>
      <c r="G9" s="462"/>
      <c r="H9" s="463"/>
      <c r="J9" s="466" t="s">
        <v>520</v>
      </c>
      <c r="K9" s="464" t="s">
        <v>516</v>
      </c>
      <c r="L9" s="464"/>
      <c r="M9" s="462"/>
      <c r="N9" s="462"/>
      <c r="O9" s="462">
        <f>O4</f>
        <v>3.18</v>
      </c>
      <c r="P9" s="462">
        <f>2.2/2</f>
        <v>1.1000000000000001</v>
      </c>
      <c r="Q9" s="462">
        <f t="shared" si="0"/>
        <v>1.1000000000000001</v>
      </c>
      <c r="R9" s="467">
        <v>8.3999999999999992E-6</v>
      </c>
    </row>
    <row r="10" spans="1:27">
      <c r="A10" s="460" t="s">
        <v>519</v>
      </c>
      <c r="B10" s="461"/>
      <c r="C10" s="462"/>
      <c r="D10" s="462"/>
      <c r="E10" s="462"/>
      <c r="F10" s="462"/>
      <c r="G10" s="462"/>
      <c r="H10" s="463"/>
      <c r="J10" s="460" t="s">
        <v>521</v>
      </c>
      <c r="K10" s="464" t="s">
        <v>516</v>
      </c>
      <c r="L10" s="464"/>
      <c r="M10" s="462"/>
      <c r="N10" s="462"/>
      <c r="O10" s="462">
        <f>O4</f>
        <v>3.18</v>
      </c>
      <c r="P10" s="462">
        <f>0.02/2</f>
        <v>0.01</v>
      </c>
      <c r="Q10" s="462">
        <f t="shared" si="0"/>
        <v>0.01</v>
      </c>
      <c r="R10" s="465">
        <v>4.1999999999999996E-6</v>
      </c>
    </row>
    <row r="11" spans="1:27">
      <c r="A11" s="454" t="s">
        <v>522</v>
      </c>
      <c r="B11" s="468">
        <v>0.74</v>
      </c>
      <c r="C11" s="469">
        <f t="shared" ref="C11:H11" si="1">+C4*$B$4+C5*$B$5+C6*$B$6+C7*$B$7+C8*$B$8</f>
        <v>142028</v>
      </c>
      <c r="D11" s="469">
        <f t="shared" si="1"/>
        <v>1398</v>
      </c>
      <c r="E11" s="469">
        <f t="shared" si="1"/>
        <v>20278</v>
      </c>
      <c r="F11" s="469">
        <f t="shared" si="1"/>
        <v>43440</v>
      </c>
      <c r="G11" s="469">
        <f t="shared" si="1"/>
        <v>2338</v>
      </c>
      <c r="H11" s="470">
        <f t="shared" si="1"/>
        <v>209482</v>
      </c>
      <c r="J11" s="460" t="s">
        <v>521</v>
      </c>
      <c r="K11" s="464" t="s">
        <v>517</v>
      </c>
      <c r="L11" s="464"/>
      <c r="M11" s="462"/>
      <c r="N11" s="462"/>
      <c r="O11" s="462">
        <f>O5</f>
        <v>3.14</v>
      </c>
      <c r="P11" s="462">
        <f>1.52/2</f>
        <v>0.76</v>
      </c>
      <c r="Q11" s="462">
        <f t="shared" si="0"/>
        <v>0.76</v>
      </c>
      <c r="R11" s="465">
        <v>1.5800000000000001E-5</v>
      </c>
    </row>
    <row r="12" spans="1:27" ht="9" thickBot="1">
      <c r="A12" s="454" t="s">
        <v>523</v>
      </c>
      <c r="B12" s="468">
        <v>0.26</v>
      </c>
      <c r="C12" s="469">
        <f>ROUND($B$12*C11/$B$11,0)</f>
        <v>49902</v>
      </c>
      <c r="D12" s="469">
        <f>ROUND($B$12*D11/$B$11,0)</f>
        <v>491</v>
      </c>
      <c r="E12" s="469">
        <f>ROUND($B$12*E11/$B$11,0)</f>
        <v>7125</v>
      </c>
      <c r="F12" s="469">
        <f>ROUND($B$12*F11/$B$11,0)</f>
        <v>15263</v>
      </c>
      <c r="G12" s="469">
        <f>ROUND($B$12*G11/$B$11,0)</f>
        <v>821</v>
      </c>
      <c r="H12" s="470">
        <f>SUM(C12:G12)</f>
        <v>73602</v>
      </c>
      <c r="J12" s="471" t="s">
        <v>524</v>
      </c>
      <c r="K12" s="472" t="s">
        <v>517</v>
      </c>
      <c r="L12" s="472"/>
      <c r="M12" s="473"/>
      <c r="N12" s="473"/>
      <c r="O12" s="473">
        <f>O5</f>
        <v>3.14</v>
      </c>
      <c r="P12" s="473">
        <f>0.94/2</f>
        <v>0.47</v>
      </c>
      <c r="Q12" s="473">
        <f t="shared" si="0"/>
        <v>0.47</v>
      </c>
      <c r="R12" s="474">
        <v>5.1000000000000003E-6</v>
      </c>
    </row>
    <row r="13" spans="1:27">
      <c r="A13" s="454"/>
      <c r="B13" s="455"/>
      <c r="C13" s="462"/>
      <c r="D13" s="462"/>
      <c r="E13" s="462"/>
      <c r="F13" s="462"/>
      <c r="G13" s="462"/>
      <c r="H13" s="465"/>
    </row>
    <row r="14" spans="1:27" ht="9" thickBot="1">
      <c r="A14" s="475" t="s">
        <v>557</v>
      </c>
      <c r="B14" s="476"/>
      <c r="C14" s="476"/>
      <c r="D14" s="476"/>
      <c r="E14" s="476"/>
      <c r="F14" s="476"/>
      <c r="G14" s="476"/>
      <c r="H14" s="477"/>
      <c r="L14" s="572"/>
      <c r="M14" s="572"/>
      <c r="N14" s="572"/>
      <c r="O14" s="572"/>
      <c r="P14" s="572"/>
      <c r="Q14" s="572"/>
      <c r="R14" s="572"/>
    </row>
    <row r="15" spans="1:27" ht="9" thickBot="1">
      <c r="A15" s="460"/>
      <c r="B15" s="462"/>
      <c r="C15" s="478">
        <f>SUM(C11+C12)*365</f>
        <v>70054450</v>
      </c>
      <c r="D15" s="478">
        <f>SUM(D11+D12)*365</f>
        <v>689485</v>
      </c>
      <c r="E15" s="478">
        <f>+SUM(E11+E12)*365</f>
        <v>10002095</v>
      </c>
      <c r="F15" s="478">
        <f>+SUM(F11+F12)*365</f>
        <v>21426595</v>
      </c>
      <c r="G15" s="478">
        <f>+SUM(G11+G12)*365+124332</f>
        <v>1277367</v>
      </c>
      <c r="H15" s="479">
        <f>SUM(C15:G15)</f>
        <v>103449992</v>
      </c>
      <c r="O15" s="480" t="s">
        <v>525</v>
      </c>
      <c r="P15" s="481"/>
      <c r="Q15" s="482"/>
    </row>
    <row r="16" spans="1:27" ht="16.5">
      <c r="A16" s="483" t="s">
        <v>526</v>
      </c>
      <c r="B16" s="476"/>
      <c r="C16" s="476"/>
      <c r="D16" s="476"/>
      <c r="E16" s="476"/>
      <c r="F16" s="476"/>
      <c r="G16" s="476"/>
      <c r="H16" s="477"/>
      <c r="J16" s="548"/>
      <c r="K16" s="548"/>
      <c r="L16" s="548"/>
      <c r="M16" s="548"/>
      <c r="O16" s="450" t="s">
        <v>511</v>
      </c>
      <c r="P16" s="450" t="s">
        <v>527</v>
      </c>
      <c r="Q16" s="484" t="s">
        <v>528</v>
      </c>
    </row>
    <row r="17" spans="1:23">
      <c r="A17" s="460" t="s">
        <v>529</v>
      </c>
      <c r="B17" s="462"/>
      <c r="C17" s="485">
        <f>J53</f>
        <v>0.75104079933388845</v>
      </c>
      <c r="D17" s="485">
        <f>K53</f>
        <v>7.8059950041631979E-2</v>
      </c>
      <c r="E17" s="485">
        <f>L53</f>
        <v>0.16236469608659451</v>
      </c>
      <c r="F17" s="485">
        <f>M53</f>
        <v>7.2855953372189843E-3</v>
      </c>
      <c r="G17" s="485">
        <f>N53</f>
        <v>1.2489592006661116E-3</v>
      </c>
      <c r="H17" s="486">
        <f>SUM(C17:G17)</f>
        <v>1</v>
      </c>
      <c r="J17" s="562"/>
      <c r="K17" s="533"/>
      <c r="L17" s="563"/>
      <c r="M17" s="533"/>
      <c r="O17" s="460" t="s">
        <v>531</v>
      </c>
      <c r="P17" s="487">
        <v>0.55000000000000004</v>
      </c>
      <c r="Q17" s="488">
        <v>0.25</v>
      </c>
    </row>
    <row r="18" spans="1:23">
      <c r="A18" s="460" t="s">
        <v>516</v>
      </c>
      <c r="B18" s="462"/>
      <c r="C18" s="490">
        <f>$C$17*P17</f>
        <v>0.41307243963363871</v>
      </c>
      <c r="D18" s="489">
        <f>+D17</f>
        <v>7.8059950041631979E-2</v>
      </c>
      <c r="E18" s="489">
        <f>+$E$17*Q17</f>
        <v>4.0591174021648628E-2</v>
      </c>
      <c r="F18" s="489">
        <v>0</v>
      </c>
      <c r="G18" s="489">
        <v>0</v>
      </c>
      <c r="H18" s="486">
        <f>SUM(C18:G18)</f>
        <v>0.53172356369691931</v>
      </c>
      <c r="J18" s="562"/>
      <c r="K18" s="533"/>
      <c r="L18" s="563"/>
      <c r="M18" s="533"/>
      <c r="O18" s="460" t="s">
        <v>533</v>
      </c>
      <c r="P18" s="487">
        <v>0.28000000000000003</v>
      </c>
      <c r="Q18" s="488">
        <v>0.7</v>
      </c>
      <c r="W18" s="491"/>
    </row>
    <row r="19" spans="1:23" ht="9" thickBot="1">
      <c r="A19" s="460" t="s">
        <v>532</v>
      </c>
      <c r="B19" s="462"/>
      <c r="C19" s="490">
        <f>+$C$17*P18</f>
        <v>0.21029142381348878</v>
      </c>
      <c r="D19" s="489">
        <v>0</v>
      </c>
      <c r="E19" s="489">
        <f>+$E$17*Q18</f>
        <v>0.11365528726061615</v>
      </c>
      <c r="F19" s="489">
        <f>+F17</f>
        <v>7.2855953372189843E-3</v>
      </c>
      <c r="G19" s="489">
        <f>+G17</f>
        <v>1.2489592006661116E-3</v>
      </c>
      <c r="H19" s="486">
        <f>SUM(C19:G19)</f>
        <v>0.33248126561199004</v>
      </c>
      <c r="J19" s="540"/>
      <c r="K19" s="533"/>
      <c r="L19" s="563"/>
      <c r="M19" s="533"/>
      <c r="O19" s="492" t="s">
        <v>518</v>
      </c>
      <c r="P19" s="493">
        <v>0.18</v>
      </c>
      <c r="Q19" s="488">
        <v>0.06</v>
      </c>
      <c r="W19" s="491"/>
    </row>
    <row r="20" spans="1:23">
      <c r="A20" s="460" t="s">
        <v>518</v>
      </c>
      <c r="B20" s="462"/>
      <c r="C20" s="490">
        <f>+$C$17*P19</f>
        <v>0.13518734388009992</v>
      </c>
      <c r="D20" s="489">
        <v>0</v>
      </c>
      <c r="E20" s="489">
        <f>+$E$17*Q19</f>
        <v>9.7418817651956698E-3</v>
      </c>
      <c r="F20" s="489">
        <v>0</v>
      </c>
      <c r="G20" s="489">
        <v>0</v>
      </c>
      <c r="H20" s="486">
        <f>SUM(C20:G20)</f>
        <v>0.14492922564529559</v>
      </c>
      <c r="J20" s="562"/>
      <c r="K20" s="533"/>
      <c r="L20" s="563"/>
      <c r="M20" s="533"/>
      <c r="O20" s="480" t="s">
        <v>534</v>
      </c>
      <c r="P20" s="494"/>
      <c r="Q20" s="495"/>
      <c r="W20" s="491"/>
    </row>
    <row r="21" spans="1:23">
      <c r="A21" s="564" t="s">
        <v>535</v>
      </c>
      <c r="B21" s="565"/>
      <c r="C21" s="565"/>
      <c r="D21" s="565"/>
      <c r="E21" s="565"/>
      <c r="F21" s="565"/>
      <c r="G21" s="565"/>
      <c r="H21" s="566"/>
      <c r="O21" s="460"/>
      <c r="P21" s="464" t="s">
        <v>536</v>
      </c>
      <c r="Q21" s="496" t="s">
        <v>537</v>
      </c>
    </row>
    <row r="22" spans="1:23">
      <c r="A22" s="505" t="s">
        <v>530</v>
      </c>
      <c r="B22" s="506"/>
      <c r="C22" s="506">
        <f>8/100*P22</f>
        <v>60</v>
      </c>
      <c r="D22" s="506">
        <f>4/100*P22</f>
        <v>30</v>
      </c>
      <c r="E22" s="506">
        <f>ROUND(13/100*P22,0)</f>
        <v>98</v>
      </c>
      <c r="F22" s="506"/>
      <c r="G22" s="506"/>
      <c r="H22" s="467"/>
      <c r="O22" s="460" t="s">
        <v>531</v>
      </c>
      <c r="P22" s="464">
        <v>750</v>
      </c>
      <c r="Q22" s="465"/>
    </row>
    <row r="23" spans="1:23">
      <c r="A23" s="505" t="s">
        <v>532</v>
      </c>
      <c r="B23" s="506"/>
      <c r="C23" s="506">
        <f>ROUND(7/100*P23,0)</f>
        <v>58</v>
      </c>
      <c r="D23" s="506"/>
      <c r="E23" s="506">
        <f>ROUND(15/100*P23,0)</f>
        <v>125</v>
      </c>
      <c r="F23" s="506">
        <f>30/100*P23</f>
        <v>249</v>
      </c>
      <c r="G23" s="506">
        <f>29/100*P23</f>
        <v>240.7</v>
      </c>
      <c r="H23" s="467"/>
      <c r="O23" s="460" t="s">
        <v>533</v>
      </c>
      <c r="P23" s="464">
        <v>830</v>
      </c>
      <c r="Q23" s="465">
        <v>830</v>
      </c>
    </row>
    <row r="24" spans="1:23" ht="9" thickBot="1">
      <c r="A24" s="505" t="s">
        <v>518</v>
      </c>
      <c r="B24" s="506"/>
      <c r="C24" s="506">
        <f>ROUND(10/100*P24,0)</f>
        <v>54</v>
      </c>
      <c r="D24" s="506"/>
      <c r="E24" s="506">
        <v>130</v>
      </c>
      <c r="F24" s="506"/>
      <c r="G24" s="506"/>
      <c r="H24" s="567"/>
      <c r="O24" s="497" t="s">
        <v>518</v>
      </c>
      <c r="P24" s="472">
        <v>544</v>
      </c>
      <c r="Q24" s="474"/>
    </row>
    <row r="25" spans="1:23" ht="9" thickBot="1">
      <c r="A25" s="498" t="s">
        <v>538</v>
      </c>
      <c r="B25" s="499"/>
      <c r="C25" s="499"/>
      <c r="D25" s="499"/>
      <c r="E25" s="499"/>
      <c r="F25" s="499"/>
      <c r="G25" s="499"/>
      <c r="H25" s="500"/>
      <c r="I25" s="514"/>
      <c r="J25" s="461"/>
      <c r="K25" s="461"/>
      <c r="L25" s="461"/>
    </row>
    <row r="26" spans="1:23">
      <c r="A26" s="501" t="s">
        <v>530</v>
      </c>
      <c r="B26" s="502"/>
      <c r="C26" s="503">
        <f>ROUND(C18*$H$15,2)</f>
        <v>42732340.579999998</v>
      </c>
      <c r="D26" s="503">
        <f>D15</f>
        <v>689485</v>
      </c>
      <c r="E26" s="503">
        <f>ROUND(E18*$H$15,2)</f>
        <v>4199156.63</v>
      </c>
      <c r="F26" s="503">
        <f t="shared" ref="F26:G28" si="2">ROUND(F18*$H$15,2)</f>
        <v>0</v>
      </c>
      <c r="G26" s="503">
        <f t="shared" si="2"/>
        <v>0</v>
      </c>
      <c r="H26" s="504">
        <f>SUM(C26:G26)</f>
        <v>47620982.210000001</v>
      </c>
      <c r="I26" s="543"/>
      <c r="J26" s="544"/>
      <c r="K26" s="545"/>
      <c r="L26" s="546"/>
    </row>
    <row r="27" spans="1:23">
      <c r="A27" s="505" t="s">
        <v>532</v>
      </c>
      <c r="B27" s="506"/>
      <c r="C27" s="507">
        <f>ROUND(C19*$H$15,2)</f>
        <v>21754646.109999999</v>
      </c>
      <c r="D27" s="507">
        <f>ROUND(D19*$H$15,2)</f>
        <v>0</v>
      </c>
      <c r="E27" s="507">
        <f>ROUND(E19*$H$15,2)</f>
        <v>11757638.560000001</v>
      </c>
      <c r="F27" s="507">
        <f>F15</f>
        <v>21426595</v>
      </c>
      <c r="G27" s="507">
        <f>G15</f>
        <v>1277367</v>
      </c>
      <c r="H27" s="508">
        <f>SUM(C27:G27)</f>
        <v>56216246.670000002</v>
      </c>
      <c r="I27" s="543"/>
      <c r="J27" s="544"/>
      <c r="K27" s="545"/>
      <c r="L27" s="546"/>
    </row>
    <row r="28" spans="1:23" ht="9" thickBot="1">
      <c r="A28" s="509" t="s">
        <v>518</v>
      </c>
      <c r="B28" s="510"/>
      <c r="C28" s="511">
        <f>ROUND(C20*$H$15,2)</f>
        <v>13985129.640000001</v>
      </c>
      <c r="D28" s="511">
        <f>ROUND(D20*$H$15,2)</f>
        <v>0</v>
      </c>
      <c r="E28" s="511">
        <f>ROUND(E20*$H$15,2)</f>
        <v>1007797.59</v>
      </c>
      <c r="F28" s="511">
        <f t="shared" si="2"/>
        <v>0</v>
      </c>
      <c r="G28" s="511">
        <f t="shared" si="2"/>
        <v>0</v>
      </c>
      <c r="H28" s="512">
        <f>SUM(C28:G28)</f>
        <v>14992927.23</v>
      </c>
      <c r="I28" s="543"/>
      <c r="J28" s="514"/>
      <c r="K28" s="547"/>
      <c r="L28" s="514"/>
      <c r="M28" s="513"/>
    </row>
    <row r="29" spans="1:23" ht="9" thickBot="1">
      <c r="A29" s="568" t="s">
        <v>539</v>
      </c>
      <c r="B29" s="569"/>
      <c r="C29" s="570"/>
      <c r="D29" s="569"/>
      <c r="E29" s="569"/>
      <c r="F29" s="569"/>
      <c r="G29" s="569"/>
      <c r="H29" s="571">
        <f>SUM(H30:H32)</f>
        <v>12256511.708079999</v>
      </c>
      <c r="I29" s="461"/>
      <c r="J29" s="514"/>
      <c r="K29" s="514"/>
      <c r="L29" s="514"/>
    </row>
    <row r="30" spans="1:23">
      <c r="A30" s="515" t="s">
        <v>530</v>
      </c>
      <c r="B30" s="516"/>
      <c r="C30" s="517">
        <f>C22*C26/1000</f>
        <v>2563940.4347999999</v>
      </c>
      <c r="D30" s="517">
        <f>D22*D26/1000</f>
        <v>20684.55</v>
      </c>
      <c r="E30" s="517">
        <f>E22*E26/1000</f>
        <v>411517.34974000003</v>
      </c>
      <c r="F30" s="517">
        <f t="shared" ref="D30:F32" si="3">+F22*F26/1000</f>
        <v>0</v>
      </c>
      <c r="G30" s="517">
        <f>G22*G26/1000</f>
        <v>0</v>
      </c>
      <c r="H30" s="518">
        <f>SUM(C30:G30)</f>
        <v>2996142.3345399997</v>
      </c>
      <c r="I30" s="461"/>
      <c r="J30" s="461"/>
      <c r="K30" s="461"/>
      <c r="L30" s="461"/>
    </row>
    <row r="31" spans="1:23">
      <c r="A31" s="519" t="s">
        <v>532</v>
      </c>
      <c r="B31" s="520"/>
      <c r="C31" s="521">
        <f>C23*C27/1000</f>
        <v>1261769.4743799998</v>
      </c>
      <c r="D31" s="521">
        <f t="shared" si="3"/>
        <v>0</v>
      </c>
      <c r="E31" s="521">
        <f>E23*E27/1000</f>
        <v>1469704.82</v>
      </c>
      <c r="F31" s="521">
        <f>F23*F27/1000</f>
        <v>5335222.1550000003</v>
      </c>
      <c r="G31" s="521">
        <f>G23*G27/1000</f>
        <v>307462.23689999996</v>
      </c>
      <c r="H31" s="522">
        <f>SUM(C31:G31)</f>
        <v>8374158.68628</v>
      </c>
    </row>
    <row r="32" spans="1:23" ht="9" thickBot="1">
      <c r="A32" s="523" t="s">
        <v>518</v>
      </c>
      <c r="B32" s="524"/>
      <c r="C32" s="525">
        <f>C24*C28/1000</f>
        <v>755197.00056000007</v>
      </c>
      <c r="D32" s="525">
        <f t="shared" si="3"/>
        <v>0</v>
      </c>
      <c r="E32" s="525">
        <f>E24*E28/1000</f>
        <v>131013.68670000001</v>
      </c>
      <c r="F32" s="525">
        <f t="shared" si="3"/>
        <v>0</v>
      </c>
      <c r="G32" s="525">
        <f>G24*G28/1000</f>
        <v>0</v>
      </c>
      <c r="H32" s="526">
        <f>SUM(C32:G32)</f>
        <v>886210.68726000004</v>
      </c>
      <c r="J32" s="534"/>
    </row>
    <row r="33" spans="1:10" ht="9" thickBot="1">
      <c r="A33" s="550" t="s">
        <v>549</v>
      </c>
      <c r="B33" s="531"/>
      <c r="C33" s="532"/>
      <c r="D33" s="532"/>
      <c r="E33" s="532"/>
      <c r="F33" s="532"/>
      <c r="G33" s="532"/>
      <c r="H33" s="549"/>
      <c r="J33" s="534"/>
    </row>
    <row r="34" spans="1:10">
      <c r="A34" s="501" t="s">
        <v>530</v>
      </c>
      <c r="B34" s="502"/>
      <c r="C34" s="503">
        <f>C30*'lista, wskaźniki'!$I$27</f>
        <v>114864531.47904</v>
      </c>
      <c r="D34" s="503">
        <f>D30*'lista, wskaźniki'!$I$27</f>
        <v>926667.83999999985</v>
      </c>
      <c r="E34" s="503">
        <f>E30*'lista, wskaźniki'!$I$27</f>
        <v>18435977.268352002</v>
      </c>
      <c r="F34" s="503">
        <f>F30*'lista, wskaźniki'!$I$27</f>
        <v>0</v>
      </c>
      <c r="G34" s="503">
        <f>G30*'lista, wskaźniki'!$I$27</f>
        <v>0</v>
      </c>
      <c r="H34" s="579">
        <f>SUM(C34:G34)</f>
        <v>134227176.587392</v>
      </c>
      <c r="I34" s="449">
        <f>H30*'lista, wskaźniki'!I27</f>
        <v>134227176.58739197</v>
      </c>
      <c r="J34" s="534"/>
    </row>
    <row r="35" spans="1:10">
      <c r="A35" s="505" t="s">
        <v>532</v>
      </c>
      <c r="B35" s="506"/>
      <c r="C35" s="507">
        <f>C31*'lista, wskaźniki'!$I$28</f>
        <v>54672471.324885391</v>
      </c>
      <c r="D35" s="507">
        <f>D31*'lista, wskaźniki'!$I$28</f>
        <v>0</v>
      </c>
      <c r="E35" s="507">
        <f>E31*'lista, wskaźniki'!$I$28</f>
        <v>63682309.850599997</v>
      </c>
      <c r="F35" s="507">
        <f>F31*'lista, wskaźniki'!$I$28</f>
        <v>231175175.97615001</v>
      </c>
      <c r="G35" s="507">
        <f>G31*'lista, wskaźniki'!$I$28</f>
        <v>13322338.724876998</v>
      </c>
      <c r="H35" s="580">
        <f>SUM(C35:G35)</f>
        <v>362852295.87651241</v>
      </c>
      <c r="J35" s="534"/>
    </row>
    <row r="36" spans="1:10" ht="9" thickBot="1">
      <c r="A36" s="509" t="s">
        <v>518</v>
      </c>
      <c r="B36" s="510"/>
      <c r="C36" s="511">
        <f>C32*'lista, wskaźniki'!$I$29</f>
        <v>35728370.096493602</v>
      </c>
      <c r="D36" s="511">
        <f>D32*'lista, wskaźniki'!$I$29</f>
        <v>0</v>
      </c>
      <c r="E36" s="511">
        <f>E32*'lista, wskaźniki'!$I$29</f>
        <v>6198257.5177770006</v>
      </c>
      <c r="F36" s="511">
        <f>F32*'lista, wskaźniki'!$I$29</f>
        <v>0</v>
      </c>
      <c r="G36" s="511">
        <f>G32*'lista, wskaźniki'!$I$29</f>
        <v>0</v>
      </c>
      <c r="H36" s="581">
        <f>SUM(C36:G36)</f>
        <v>41926627.614270605</v>
      </c>
      <c r="J36" s="534"/>
    </row>
    <row r="37" spans="1:10" ht="9" thickBot="1">
      <c r="A37" s="550" t="s">
        <v>558</v>
      </c>
      <c r="B37" s="531"/>
      <c r="C37" s="532"/>
      <c r="D37" s="532"/>
      <c r="E37" s="532"/>
      <c r="F37" s="532"/>
      <c r="G37" s="532"/>
      <c r="H37" s="549">
        <f>H38+H39+H40</f>
        <v>539006.10007817496</v>
      </c>
      <c r="J37" s="534"/>
    </row>
    <row r="38" spans="1:10">
      <c r="A38" s="515" t="s">
        <v>530</v>
      </c>
      <c r="B38" s="552"/>
      <c r="C38" s="517">
        <f>C34/1000</f>
        <v>114864.53147904</v>
      </c>
      <c r="D38" s="517">
        <f>D34/1000</f>
        <v>926.66783999999984</v>
      </c>
      <c r="E38" s="517">
        <f>E34/1000</f>
        <v>18435.977268352002</v>
      </c>
      <c r="F38" s="517">
        <f>F34/1000</f>
        <v>0</v>
      </c>
      <c r="G38" s="517">
        <f>G34/1000</f>
        <v>0</v>
      </c>
      <c r="H38" s="518">
        <f>SUM(C38:G38)</f>
        <v>134227.17658739199</v>
      </c>
      <c r="J38" s="534"/>
    </row>
    <row r="39" spans="1:10">
      <c r="A39" s="519" t="s">
        <v>532</v>
      </c>
      <c r="B39" s="551"/>
      <c r="C39" s="521">
        <f t="shared" ref="C39:G40" si="4">C35/1000</f>
        <v>54672.471324885388</v>
      </c>
      <c r="D39" s="521">
        <f t="shared" si="4"/>
        <v>0</v>
      </c>
      <c r="E39" s="521">
        <f t="shared" si="4"/>
        <v>63682.309850599995</v>
      </c>
      <c r="F39" s="521">
        <f t="shared" si="4"/>
        <v>231175.17597615</v>
      </c>
      <c r="G39" s="521">
        <f t="shared" si="4"/>
        <v>13322.338724876998</v>
      </c>
      <c r="H39" s="522">
        <f>SUM(C39:G39)</f>
        <v>362852.29587651236</v>
      </c>
      <c r="J39" s="534"/>
    </row>
    <row r="40" spans="1:10" ht="9" thickBot="1">
      <c r="A40" s="523" t="s">
        <v>518</v>
      </c>
      <c r="B40" s="553"/>
      <c r="C40" s="525">
        <f t="shared" si="4"/>
        <v>35728.3700964936</v>
      </c>
      <c r="D40" s="525">
        <f t="shared" si="4"/>
        <v>0</v>
      </c>
      <c r="E40" s="525">
        <f t="shared" si="4"/>
        <v>6198.2575177770004</v>
      </c>
      <c r="F40" s="525">
        <f t="shared" si="4"/>
        <v>0</v>
      </c>
      <c r="G40" s="525">
        <f t="shared" si="4"/>
        <v>0</v>
      </c>
      <c r="H40" s="526">
        <f>SUM(C40:G40)</f>
        <v>41926.627614270597</v>
      </c>
      <c r="J40" s="534"/>
    </row>
    <row r="41" spans="1:10" ht="9" thickBot="1">
      <c r="A41" s="550" t="s">
        <v>548</v>
      </c>
      <c r="B41" s="531"/>
      <c r="C41" s="532"/>
      <c r="D41" s="532"/>
      <c r="E41" s="532"/>
      <c r="F41" s="532"/>
      <c r="G41" s="532"/>
      <c r="H41" s="593">
        <f>H42+H43+H44</f>
        <v>149723.91668838196</v>
      </c>
      <c r="J41" s="534"/>
    </row>
    <row r="42" spans="1:10">
      <c r="A42" s="515" t="s">
        <v>530</v>
      </c>
      <c r="B42" s="552"/>
      <c r="C42" s="594">
        <f t="shared" ref="C42:G44" si="5">C38*1/3.6</f>
        <v>31906.814299733334</v>
      </c>
      <c r="D42" s="594">
        <f t="shared" si="5"/>
        <v>257.40773333333328</v>
      </c>
      <c r="E42" s="594">
        <f t="shared" si="5"/>
        <v>5121.1047967644454</v>
      </c>
      <c r="F42" s="594">
        <f t="shared" si="5"/>
        <v>0</v>
      </c>
      <c r="G42" s="594">
        <f t="shared" si="5"/>
        <v>0</v>
      </c>
      <c r="H42" s="595">
        <f>SUM(C42:G42)</f>
        <v>37285.326829831116</v>
      </c>
      <c r="J42" s="534"/>
    </row>
    <row r="43" spans="1:10">
      <c r="A43" s="519" t="s">
        <v>532</v>
      </c>
      <c r="B43" s="551"/>
      <c r="C43" s="596">
        <f t="shared" si="5"/>
        <v>15186.79759024594</v>
      </c>
      <c r="D43" s="596">
        <f t="shared" si="5"/>
        <v>0</v>
      </c>
      <c r="E43" s="596">
        <f t="shared" si="5"/>
        <v>17689.530514055554</v>
      </c>
      <c r="F43" s="596">
        <f t="shared" si="5"/>
        <v>64215.326660041668</v>
      </c>
      <c r="G43" s="596">
        <f t="shared" si="5"/>
        <v>3700.6496457991661</v>
      </c>
      <c r="H43" s="597">
        <f>SUM(C43:G43)</f>
        <v>100792.30441014233</v>
      </c>
      <c r="J43" s="534"/>
    </row>
    <row r="44" spans="1:10" ht="9" thickBot="1">
      <c r="A44" s="523" t="s">
        <v>518</v>
      </c>
      <c r="B44" s="553"/>
      <c r="C44" s="598">
        <f t="shared" si="5"/>
        <v>9924.5472490259999</v>
      </c>
      <c r="D44" s="598">
        <f t="shared" si="5"/>
        <v>0</v>
      </c>
      <c r="E44" s="598">
        <f t="shared" si="5"/>
        <v>1721.7381993825002</v>
      </c>
      <c r="F44" s="598">
        <f t="shared" si="5"/>
        <v>0</v>
      </c>
      <c r="G44" s="598">
        <f t="shared" si="5"/>
        <v>0</v>
      </c>
      <c r="H44" s="599">
        <f>SUM(C44:G44)</f>
        <v>11646.2854484085</v>
      </c>
      <c r="J44" s="534"/>
    </row>
    <row r="45" spans="1:10" ht="9" thickBot="1">
      <c r="A45" s="554" t="s">
        <v>556</v>
      </c>
      <c r="B45" s="555"/>
      <c r="C45" s="600"/>
      <c r="D45" s="600"/>
      <c r="E45" s="600"/>
      <c r="F45" s="600"/>
      <c r="G45" s="600"/>
      <c r="H45" s="601">
        <f>H46+H47+H48</f>
        <v>38435.184070520671</v>
      </c>
      <c r="J45" s="534"/>
    </row>
    <row r="46" spans="1:10">
      <c r="A46" s="556" t="s">
        <v>530</v>
      </c>
      <c r="B46" s="557"/>
      <c r="C46" s="602">
        <f>C42*'lista, wskaźniki'!$F$27</f>
        <v>7880.855504776935</v>
      </c>
      <c r="D46" s="602">
        <f>D42*'lista, wskaźniki'!$F$27</f>
        <v>63.57868050239999</v>
      </c>
      <c r="E46" s="602">
        <f>E42*'lista, wskaźniki'!$F$27</f>
        <v>1264.892400381631</v>
      </c>
      <c r="F46" s="602">
        <f>F42*'lista, wskaźniki'!$F$27</f>
        <v>0</v>
      </c>
      <c r="G46" s="602">
        <f>G42*'lista, wskaźniki'!$F$27</f>
        <v>0</v>
      </c>
      <c r="H46" s="603">
        <f>SUM(C46:G46)</f>
        <v>9209.3265856609651</v>
      </c>
      <c r="J46" s="534"/>
    </row>
    <row r="47" spans="1:10">
      <c r="A47" s="558" t="s">
        <v>532</v>
      </c>
      <c r="B47" s="559"/>
      <c r="C47" s="604">
        <f>C43*'lista, wskaźniki'!$F$28</f>
        <v>4009.1323222538454</v>
      </c>
      <c r="D47" s="604">
        <f>D43*'lista, wskaźniki'!$F$28</f>
        <v>0</v>
      </c>
      <c r="E47" s="604">
        <f>E43*'lista, wskaźniki'!$F$28</f>
        <v>4669.8237813444975</v>
      </c>
      <c r="F47" s="604">
        <f>F43*'lista, wskaźniki'!$F$28</f>
        <v>16952.075654331082</v>
      </c>
      <c r="G47" s="604">
        <f>G43*'lista, wskaźniki'!$F$28</f>
        <v>976.92709869523026</v>
      </c>
      <c r="H47" s="605">
        <f>SUM(C47:G47)</f>
        <v>26607.958856624653</v>
      </c>
      <c r="J47" s="534"/>
    </row>
    <row r="48" spans="1:10" ht="9" thickBot="1">
      <c r="A48" s="560" t="s">
        <v>518</v>
      </c>
      <c r="B48" s="561"/>
      <c r="C48" s="606">
        <f>C44*'lista, wskaźniki'!$F$29</f>
        <v>2230.8794288250601</v>
      </c>
      <c r="D48" s="606">
        <f>D44*'lista, wskaźniki'!$F$29</f>
        <v>0</v>
      </c>
      <c r="E48" s="606">
        <f>E44*'lista, wskaźniki'!$F$29</f>
        <v>387.01919940999591</v>
      </c>
      <c r="F48" s="606">
        <f>F44*'lista, wskaźniki'!$F$29</f>
        <v>0</v>
      </c>
      <c r="G48" s="606">
        <f>G44*'lista, wskaźniki'!$F$29</f>
        <v>0</v>
      </c>
      <c r="H48" s="607">
        <f>SUM(C48:G48)</f>
        <v>2617.8986282350561</v>
      </c>
      <c r="J48" s="534"/>
    </row>
    <row r="49" spans="1:15" ht="9" thickBot="1">
      <c r="A49" s="576" t="s">
        <v>540</v>
      </c>
      <c r="B49" s="527"/>
      <c r="C49" s="543"/>
      <c r="D49" s="543"/>
      <c r="E49" s="543"/>
      <c r="F49" s="543"/>
      <c r="G49" s="543"/>
      <c r="H49" s="583">
        <f>SUM(H50:H52)</f>
        <v>4111.953896776</v>
      </c>
      <c r="J49" s="534"/>
      <c r="N49" s="582"/>
    </row>
    <row r="50" spans="1:15" ht="9" thickBot="1">
      <c r="A50" s="501" t="s">
        <v>530</v>
      </c>
      <c r="B50" s="528"/>
      <c r="C50" s="608">
        <f>C30*P4/1000</f>
        <v>38.459106521999992</v>
      </c>
      <c r="D50" s="608">
        <f>D30*P9/1000</f>
        <v>22.753005000000002</v>
      </c>
      <c r="E50" s="608">
        <f>E30*P10/1000</f>
        <v>4.1151734973999998</v>
      </c>
      <c r="F50" s="608">
        <v>0</v>
      </c>
      <c r="G50" s="608">
        <v>0</v>
      </c>
      <c r="H50" s="609">
        <f>SUM(C50:G50)</f>
        <v>65.327285019399994</v>
      </c>
      <c r="J50" s="534" t="s">
        <v>547</v>
      </c>
    </row>
    <row r="51" spans="1:15" ht="8.25" customHeight="1">
      <c r="A51" s="505" t="s">
        <v>532</v>
      </c>
      <c r="B51" s="529"/>
      <c r="C51" s="610">
        <f>C31*P5/1000</f>
        <v>277.58928436360003</v>
      </c>
      <c r="D51" s="610">
        <v>0</v>
      </c>
      <c r="E51" s="610">
        <f>E31*P11/1000</f>
        <v>1116.9756632000001</v>
      </c>
      <c r="F51" s="610">
        <f>F31*P12/1000</f>
        <v>2507.5544128500001</v>
      </c>
      <c r="G51" s="610">
        <f>G31*P12/1000</f>
        <v>144.50725134299998</v>
      </c>
      <c r="H51" s="611">
        <f>SUM(C51:G51)</f>
        <v>4046.6266117566001</v>
      </c>
      <c r="J51" s="452" t="s">
        <v>504</v>
      </c>
      <c r="K51" s="452" t="s">
        <v>505</v>
      </c>
      <c r="L51" s="452" t="s">
        <v>506</v>
      </c>
      <c r="M51" s="452" t="s">
        <v>507</v>
      </c>
      <c r="N51" s="452" t="s">
        <v>508</v>
      </c>
    </row>
    <row r="52" spans="1:15" ht="9" thickBot="1">
      <c r="A52" s="497" t="s">
        <v>518</v>
      </c>
      <c r="B52" s="530"/>
      <c r="C52" s="612">
        <f>C32*P8</f>
        <v>0</v>
      </c>
      <c r="D52" s="612">
        <v>0</v>
      </c>
      <c r="E52" s="612">
        <f>E32*P8</f>
        <v>0</v>
      </c>
      <c r="F52" s="612">
        <v>0</v>
      </c>
      <c r="G52" s="612">
        <v>0</v>
      </c>
      <c r="H52" s="613">
        <f>SUM(C52:G52)</f>
        <v>0</v>
      </c>
      <c r="J52" s="449">
        <f>3608</f>
        <v>3608</v>
      </c>
      <c r="K52" s="449">
        <v>375</v>
      </c>
      <c r="L52" s="449">
        <f>780</f>
        <v>780</v>
      </c>
      <c r="M52" s="449">
        <f>31+4</f>
        <v>35</v>
      </c>
      <c r="N52" s="449">
        <v>6</v>
      </c>
      <c r="O52" s="449">
        <f>SUM(J52:N52)</f>
        <v>4804</v>
      </c>
    </row>
    <row r="53" spans="1:15" ht="9" thickBot="1">
      <c r="A53" s="576" t="s">
        <v>541</v>
      </c>
      <c r="B53" s="527"/>
      <c r="C53" s="543"/>
      <c r="D53" s="543"/>
      <c r="E53" s="543"/>
      <c r="F53" s="543"/>
      <c r="G53" s="543"/>
      <c r="H53" s="583">
        <f>SUM(H54:H56)</f>
        <v>4111.953896776</v>
      </c>
      <c r="J53" s="535">
        <f>J52/$O$52</f>
        <v>0.75104079933388845</v>
      </c>
      <c r="K53" s="535">
        <f>K52/$O$52</f>
        <v>7.8059950041631979E-2</v>
      </c>
      <c r="L53" s="535">
        <f>L52/$O$52</f>
        <v>0.16236469608659451</v>
      </c>
      <c r="M53" s="535">
        <f>M52/$O$52</f>
        <v>7.2855953372189843E-3</v>
      </c>
      <c r="N53" s="535">
        <f>N52/$O$52</f>
        <v>1.2489592006661116E-3</v>
      </c>
    </row>
    <row r="54" spans="1:15">
      <c r="A54" s="501" t="s">
        <v>530</v>
      </c>
      <c r="B54" s="528"/>
      <c r="C54" s="614">
        <f>C30*Q4/1000</f>
        <v>38.459106521999992</v>
      </c>
      <c r="D54" s="614">
        <f>D30*Q9/1000</f>
        <v>22.753005000000002</v>
      </c>
      <c r="E54" s="614">
        <f>E30*Q10/1000</f>
        <v>4.1151734973999998</v>
      </c>
      <c r="F54" s="614">
        <v>0</v>
      </c>
      <c r="G54" s="614">
        <v>0</v>
      </c>
      <c r="H54" s="584">
        <f>SUM(C54:G54)</f>
        <v>65.327285019399994</v>
      </c>
    </row>
    <row r="55" spans="1:15">
      <c r="A55" s="505" t="s">
        <v>532</v>
      </c>
      <c r="B55" s="529"/>
      <c r="C55" s="615">
        <f>C31*Q5/1000</f>
        <v>277.58928436360003</v>
      </c>
      <c r="D55" s="615">
        <v>0</v>
      </c>
      <c r="E55" s="615">
        <f>E31*Q11/1000</f>
        <v>1116.9756632000001</v>
      </c>
      <c r="F55" s="615">
        <f>F31*Q12/1000</f>
        <v>2507.5544128500001</v>
      </c>
      <c r="G55" s="615">
        <f>G31*Q12/1000</f>
        <v>144.50725134299998</v>
      </c>
      <c r="H55" s="585">
        <f>SUM(C55:G55)</f>
        <v>4046.6266117566001</v>
      </c>
    </row>
    <row r="56" spans="1:15" ht="9" thickBot="1">
      <c r="A56" s="497" t="s">
        <v>518</v>
      </c>
      <c r="B56" s="530"/>
      <c r="C56" s="616">
        <f>C32*Q8</f>
        <v>0</v>
      </c>
      <c r="D56" s="616">
        <v>0</v>
      </c>
      <c r="E56" s="616">
        <v>0</v>
      </c>
      <c r="F56" s="616">
        <v>0</v>
      </c>
      <c r="G56" s="616">
        <v>0</v>
      </c>
      <c r="H56" s="586">
        <f>SUM(C56:G56)</f>
        <v>0</v>
      </c>
    </row>
    <row r="57" spans="1:15" ht="9" thickBot="1">
      <c r="A57" s="576" t="s">
        <v>551</v>
      </c>
      <c r="B57" s="527"/>
      <c r="C57" s="543"/>
      <c r="D57" s="543"/>
      <c r="E57" s="543"/>
      <c r="F57" s="543"/>
      <c r="G57" s="543"/>
      <c r="H57" s="583">
        <f>SUM(H58:H60)</f>
        <v>9.5181930924181993E-2</v>
      </c>
      <c r="J57" s="536"/>
      <c r="K57" s="536"/>
      <c r="L57" s="536"/>
      <c r="M57" s="536"/>
      <c r="N57" s="536"/>
    </row>
    <row r="58" spans="1:15">
      <c r="A58" s="501" t="s">
        <v>530</v>
      </c>
      <c r="B58" s="528"/>
      <c r="C58" s="573">
        <f>C30*R4/1000</f>
        <v>1.41016723914E-2</v>
      </c>
      <c r="D58" s="573">
        <f>D30*R9/1000</f>
        <v>1.7375021999999998E-4</v>
      </c>
      <c r="E58" s="573">
        <f>E30*R10/1000</f>
        <v>1.728372868908E-3</v>
      </c>
      <c r="F58" s="573">
        <v>0</v>
      </c>
      <c r="G58" s="573">
        <v>0</v>
      </c>
      <c r="H58" s="584">
        <f>SUM(C58:G58)</f>
        <v>1.6003795480307999E-2</v>
      </c>
    </row>
    <row r="59" spans="1:15">
      <c r="A59" s="505" t="s">
        <v>532</v>
      </c>
      <c r="B59" s="529"/>
      <c r="C59" s="574">
        <f>C31*R5/1000</f>
        <v>2.7001866751731992E-2</v>
      </c>
      <c r="D59" s="574">
        <v>0</v>
      </c>
      <c r="E59" s="574">
        <f>E31*R11/1000</f>
        <v>2.3221336156000003E-2</v>
      </c>
      <c r="F59" s="574">
        <f>F31*R12/1000</f>
        <v>2.7209632990500002E-2</v>
      </c>
      <c r="G59" s="574">
        <f>G31*R12/1000</f>
        <v>1.5680574081899999E-3</v>
      </c>
      <c r="H59" s="585">
        <f>SUM(C59:G59)</f>
        <v>7.9000893306421988E-2</v>
      </c>
    </row>
    <row r="60" spans="1:15" ht="9" thickBot="1">
      <c r="A60" s="497" t="s">
        <v>518</v>
      </c>
      <c r="B60" s="530"/>
      <c r="C60" s="575">
        <f>C32*R8/1000</f>
        <v>1.5103940011200001E-4</v>
      </c>
      <c r="D60" s="575">
        <v>0</v>
      </c>
      <c r="E60" s="575">
        <f>E32*R8/1000</f>
        <v>2.6202737340000001E-5</v>
      </c>
      <c r="F60" s="575">
        <v>0</v>
      </c>
      <c r="G60" s="575">
        <v>0</v>
      </c>
      <c r="H60" s="586">
        <f>SUM(C60:G60)</f>
        <v>1.7724213745200001E-4</v>
      </c>
    </row>
    <row r="63" spans="1:15" ht="16.5" thickBot="1">
      <c r="I63" s="1363">
        <v>2010</v>
      </c>
      <c r="J63" s="1363"/>
      <c r="K63" s="1363"/>
    </row>
    <row r="64" spans="1:15" ht="16.5" thickBot="1">
      <c r="A64" s="390" t="s">
        <v>552</v>
      </c>
      <c r="B64" s="411"/>
      <c r="C64" s="411"/>
      <c r="D64" s="411"/>
      <c r="E64" s="411"/>
      <c r="I64" s="1364" t="s">
        <v>559</v>
      </c>
      <c r="J64" s="1370" t="s">
        <v>562</v>
      </c>
      <c r="K64" s="1371"/>
    </row>
    <row r="65" spans="1:11" ht="15.75" customHeight="1" thickBot="1">
      <c r="A65" s="1206" t="s">
        <v>487</v>
      </c>
      <c r="B65" s="577"/>
      <c r="C65" s="1356" t="s">
        <v>488</v>
      </c>
      <c r="D65" s="1357"/>
      <c r="E65" s="1357"/>
      <c r="F65" s="1358"/>
      <c r="I65" s="1365"/>
      <c r="J65" s="587" t="s">
        <v>563</v>
      </c>
      <c r="K65" s="587" t="s">
        <v>441</v>
      </c>
    </row>
    <row r="66" spans="1:11" ht="19.5" customHeight="1" thickBot="1">
      <c r="A66" s="1207"/>
      <c r="B66" s="436"/>
      <c r="C66" s="436" t="s">
        <v>419</v>
      </c>
      <c r="D66" s="436" t="s">
        <v>420</v>
      </c>
      <c r="E66" s="436" t="s">
        <v>489</v>
      </c>
      <c r="F66" s="428" t="s">
        <v>421</v>
      </c>
      <c r="I66" s="588" t="s">
        <v>516</v>
      </c>
      <c r="J66" s="591">
        <f>H42</f>
        <v>37285.326829831116</v>
      </c>
      <c r="K66" s="589">
        <f>J66/$J$69</f>
        <v>0.24902719388133884</v>
      </c>
    </row>
    <row r="67" spans="1:11" ht="16.5" thickBot="1">
      <c r="A67" s="1207"/>
      <c r="B67" s="436"/>
      <c r="C67" s="1354" t="s">
        <v>554</v>
      </c>
      <c r="D67" s="1354"/>
      <c r="E67" s="1354"/>
      <c r="F67" s="1355"/>
      <c r="I67" s="588" t="s">
        <v>532</v>
      </c>
      <c r="J67" s="591">
        <f>H43</f>
        <v>100792.30441014233</v>
      </c>
      <c r="K67" s="589">
        <f>J67/$J$69</f>
        <v>0.67318773539647492</v>
      </c>
    </row>
    <row r="68" spans="1:11" ht="16.5" thickBot="1">
      <c r="A68" s="429" t="s">
        <v>555</v>
      </c>
      <c r="B68" s="430"/>
      <c r="C68" s="430">
        <f>H53/1000</f>
        <v>4.1119538967759999</v>
      </c>
      <c r="D68" s="430">
        <f>H49/1000</f>
        <v>4.1119538967759999</v>
      </c>
      <c r="E68" s="430">
        <f>H45</f>
        <v>38435.184070520671</v>
      </c>
      <c r="F68" s="578">
        <f>H57/1000</f>
        <v>9.5181930924181988E-5</v>
      </c>
      <c r="I68" s="588" t="s">
        <v>560</v>
      </c>
      <c r="J68" s="591">
        <f>H44</f>
        <v>11646.2854484085</v>
      </c>
      <c r="K68" s="589">
        <f>J68/$J$69</f>
        <v>7.778507072218617E-2</v>
      </c>
    </row>
    <row r="69" spans="1:11" ht="16.5" thickBot="1">
      <c r="E69" s="449" t="s">
        <v>550</v>
      </c>
      <c r="I69" s="588" t="s">
        <v>509</v>
      </c>
      <c r="J69" s="592">
        <f>SUM(J66:J68)</f>
        <v>149723.91668838196</v>
      </c>
      <c r="K69" s="590">
        <v>1</v>
      </c>
    </row>
    <row r="72" spans="1:11" ht="9" thickBot="1"/>
    <row r="73" spans="1:11" ht="16.5" thickBot="1">
      <c r="I73" s="1364" t="s">
        <v>559</v>
      </c>
      <c r="J73" s="1370" t="s">
        <v>561</v>
      </c>
      <c r="K73" s="1371"/>
    </row>
    <row r="74" spans="1:11" ht="16.5" thickBot="1">
      <c r="I74" s="1365"/>
      <c r="J74" s="587" t="s">
        <v>469</v>
      </c>
      <c r="K74" s="587" t="s">
        <v>441</v>
      </c>
    </row>
    <row r="75" spans="1:11" ht="16.5" thickBot="1">
      <c r="A75" s="1353"/>
      <c r="B75" s="1353"/>
      <c r="C75" s="1353"/>
      <c r="D75" s="1353"/>
      <c r="E75" s="1353"/>
      <c r="F75" s="1353"/>
      <c r="I75" s="588" t="s">
        <v>516</v>
      </c>
      <c r="J75" s="591">
        <f>H46</f>
        <v>9209.3265856609651</v>
      </c>
      <c r="K75" s="589">
        <f>J75/$J$78</f>
        <v>0.23960667311398176</v>
      </c>
    </row>
    <row r="76" spans="1:11" ht="16.5" thickBot="1">
      <c r="A76" s="1352"/>
      <c r="B76" s="1352"/>
      <c r="C76" s="1352"/>
      <c r="D76" s="1352"/>
      <c r="E76" s="1352"/>
      <c r="F76" s="1352"/>
      <c r="I76" s="588" t="s">
        <v>532</v>
      </c>
      <c r="J76" s="591">
        <f>H47</f>
        <v>26607.958856624653</v>
      </c>
      <c r="K76" s="589">
        <f>J76/$J$78</f>
        <v>0.69228129122016202</v>
      </c>
    </row>
    <row r="77" spans="1:11" ht="16.5" thickBot="1">
      <c r="A77" s="1352"/>
      <c r="B77" s="1352"/>
      <c r="C77" s="619"/>
      <c r="D77" s="619"/>
      <c r="E77" s="619"/>
      <c r="F77" s="619"/>
      <c r="I77" s="588" t="s">
        <v>560</v>
      </c>
      <c r="J77" s="591">
        <f>H48</f>
        <v>2617.8986282350561</v>
      </c>
      <c r="K77" s="589">
        <f>J77/$J$78</f>
        <v>6.8112035665856302E-2</v>
      </c>
    </row>
    <row r="78" spans="1:11" ht="16.5" thickBot="1">
      <c r="A78" s="1372"/>
      <c r="B78" s="1372"/>
      <c r="C78" s="620"/>
      <c r="D78" s="621"/>
      <c r="E78" s="622"/>
      <c r="F78" s="621"/>
      <c r="I78" s="588" t="s">
        <v>509</v>
      </c>
      <c r="J78" s="592">
        <f>SUM(J75:J77)</f>
        <v>38435.184070520671</v>
      </c>
      <c r="K78" s="590">
        <v>1</v>
      </c>
    </row>
    <row r="79" spans="1:11" ht="15.75">
      <c r="A79" s="1372"/>
      <c r="B79" s="1372"/>
      <c r="C79" s="620"/>
      <c r="D79" s="621"/>
      <c r="E79" s="622"/>
      <c r="F79" s="621"/>
    </row>
    <row r="80" spans="1:11" ht="15.75">
      <c r="A80" s="1372"/>
      <c r="B80" s="1372"/>
      <c r="C80" s="620"/>
      <c r="D80" s="621"/>
      <c r="E80" s="622"/>
      <c r="F80" s="621"/>
    </row>
    <row r="81" spans="1:11" ht="15.75">
      <c r="A81" s="1373"/>
      <c r="B81" s="1373"/>
      <c r="C81" s="623"/>
      <c r="D81" s="623"/>
      <c r="E81" s="623"/>
      <c r="F81" s="623"/>
      <c r="I81" s="1379" t="s">
        <v>564</v>
      </c>
      <c r="J81" s="1379"/>
      <c r="K81" s="1379"/>
    </row>
    <row r="82" spans="1:11" ht="16.5" thickBot="1">
      <c r="I82" s="1363">
        <v>2020</v>
      </c>
      <c r="J82" s="1363"/>
      <c r="K82" s="1363"/>
    </row>
    <row r="83" spans="1:11" ht="16.5" thickBot="1">
      <c r="I83" s="1364" t="s">
        <v>559</v>
      </c>
      <c r="J83" s="1370" t="s">
        <v>562</v>
      </c>
      <c r="K83" s="1371"/>
    </row>
    <row r="84" spans="1:11" ht="16.5" thickBot="1">
      <c r="I84" s="1365"/>
      <c r="J84" s="587" t="s">
        <v>563</v>
      </c>
      <c r="K84" s="587" t="s">
        <v>441</v>
      </c>
    </row>
    <row r="85" spans="1:11" ht="16.5" thickBot="1">
      <c r="I85" s="588" t="s">
        <v>516</v>
      </c>
      <c r="J85" s="591">
        <f>J66*113%</f>
        <v>42132.419317709158</v>
      </c>
      <c r="K85" s="589">
        <f>J85/$J$88</f>
        <v>0.25510628856032375</v>
      </c>
    </row>
    <row r="86" spans="1:11" ht="16.5" thickBot="1">
      <c r="I86" s="588" t="s">
        <v>532</v>
      </c>
      <c r="J86" s="591">
        <f>J67*109%</f>
        <v>109863.61180705515</v>
      </c>
      <c r="K86" s="589">
        <f>J86/$J$88</f>
        <v>0.66520980066648328</v>
      </c>
    </row>
    <row r="87" spans="1:11" ht="16.5" thickBot="1">
      <c r="I87" s="588" t="s">
        <v>560</v>
      </c>
      <c r="J87" s="591">
        <f>J68*113%</f>
        <v>13160.302556701603</v>
      </c>
      <c r="K87" s="589">
        <f>J87/$J$88</f>
        <v>7.9683910773192895E-2</v>
      </c>
    </row>
    <row r="88" spans="1:11" ht="16.5" thickBot="1">
      <c r="A88" s="1363">
        <v>2020</v>
      </c>
      <c r="B88" s="1363"/>
      <c r="C88" s="1363"/>
      <c r="D88" s="1363"/>
      <c r="E88" s="1363"/>
      <c r="F88" s="1363"/>
      <c r="I88" s="588" t="s">
        <v>509</v>
      </c>
      <c r="J88" s="592">
        <f>SUM(J85:J87)</f>
        <v>165156.33368146591</v>
      </c>
      <c r="K88" s="590">
        <v>1</v>
      </c>
    </row>
    <row r="89" spans="1:11" ht="15.75">
      <c r="A89" s="1374" t="s">
        <v>559</v>
      </c>
      <c r="B89" s="1375"/>
      <c r="C89" s="1375" t="s">
        <v>565</v>
      </c>
      <c r="D89" s="1375"/>
      <c r="E89" s="1375" t="s">
        <v>566</v>
      </c>
      <c r="F89" s="1378"/>
    </row>
    <row r="90" spans="1:11" ht="15.75">
      <c r="A90" s="1376"/>
      <c r="B90" s="1377"/>
      <c r="C90" s="396" t="s">
        <v>567</v>
      </c>
      <c r="D90" s="396" t="s">
        <v>441</v>
      </c>
      <c r="E90" s="396" t="s">
        <v>469</v>
      </c>
      <c r="F90" s="400" t="s">
        <v>441</v>
      </c>
    </row>
    <row r="91" spans="1:11" ht="16.5" thickBot="1">
      <c r="A91" s="1366" t="s">
        <v>516</v>
      </c>
      <c r="B91" s="1367"/>
      <c r="C91" s="617">
        <f>J85</f>
        <v>42132.419317709158</v>
      </c>
      <c r="D91" s="625">
        <f>C91/$C$94</f>
        <v>0.25510628856032375</v>
      </c>
      <c r="E91" s="624">
        <f>J94</f>
        <v>10406.539041796892</v>
      </c>
      <c r="F91" s="627">
        <f>E91/$E$94</f>
        <v>0.2456258657329799</v>
      </c>
    </row>
    <row r="92" spans="1:11" ht="16.5" thickBot="1">
      <c r="A92" s="1366" t="s">
        <v>532</v>
      </c>
      <c r="B92" s="1367"/>
      <c r="C92" s="617">
        <f>J86</f>
        <v>109863.61180705515</v>
      </c>
      <c r="D92" s="625">
        <f>C92/$C$94</f>
        <v>0.66520980066648328</v>
      </c>
      <c r="E92" s="624">
        <f>J95</f>
        <v>29002.675153720873</v>
      </c>
      <c r="F92" s="627">
        <f>E92/$E$94</f>
        <v>0.68455104666334976</v>
      </c>
      <c r="I92" s="1364" t="s">
        <v>559</v>
      </c>
      <c r="J92" s="1370" t="s">
        <v>561</v>
      </c>
      <c r="K92" s="1371"/>
    </row>
    <row r="93" spans="1:11" ht="16.5" thickBot="1">
      <c r="A93" s="1366" t="s">
        <v>560</v>
      </c>
      <c r="B93" s="1367"/>
      <c r="C93" s="617">
        <f>J87</f>
        <v>13160.302556701603</v>
      </c>
      <c r="D93" s="625">
        <f>C93/$C$94</f>
        <v>7.9683910773192895E-2</v>
      </c>
      <c r="E93" s="624">
        <f>J96</f>
        <v>2958.225449905613</v>
      </c>
      <c r="F93" s="627">
        <f>E93/$E$94</f>
        <v>6.9823087603670356E-2</v>
      </c>
      <c r="I93" s="1365"/>
      <c r="J93" s="587" t="s">
        <v>469</v>
      </c>
      <c r="K93" s="587" t="s">
        <v>441</v>
      </c>
    </row>
    <row r="94" spans="1:11" ht="16.5" thickBot="1">
      <c r="A94" s="1368" t="s">
        <v>509</v>
      </c>
      <c r="B94" s="1369"/>
      <c r="C94" s="618">
        <f>SUM(C91:C93)</f>
        <v>165156.33368146591</v>
      </c>
      <c r="D94" s="626">
        <f>SUM(D91:D93)</f>
        <v>0.99999999999999989</v>
      </c>
      <c r="E94" s="618">
        <f>SUM(E91:E93)</f>
        <v>42367.439645423379</v>
      </c>
      <c r="F94" s="626">
        <f>SUM(F91:F93)</f>
        <v>1</v>
      </c>
      <c r="I94" s="588" t="s">
        <v>516</v>
      </c>
      <c r="J94" s="591">
        <f>J85*'lista, wskaźniki'!K27</f>
        <v>10406.539041796892</v>
      </c>
      <c r="K94" s="589">
        <f>J94/$J$97</f>
        <v>0.2456258657329799</v>
      </c>
    </row>
    <row r="95" spans="1:11" ht="16.5" thickBot="1">
      <c r="I95" s="588" t="s">
        <v>532</v>
      </c>
      <c r="J95" s="591">
        <f>J86*'lista, wskaźniki'!K28</f>
        <v>29002.675153720873</v>
      </c>
      <c r="K95" s="589">
        <f>J95/$J$97</f>
        <v>0.68455104666334976</v>
      </c>
    </row>
    <row r="96" spans="1:11" ht="16.5" thickBot="1">
      <c r="I96" s="588" t="s">
        <v>560</v>
      </c>
      <c r="J96" s="591">
        <f>J87*'lista, wskaźniki'!K29</f>
        <v>2958.225449905613</v>
      </c>
      <c r="K96" s="589">
        <f>J96/$J$97</f>
        <v>6.9823087603670356E-2</v>
      </c>
    </row>
    <row r="97" spans="9:11" ht="16.5" thickBot="1">
      <c r="I97" s="588" t="s">
        <v>509</v>
      </c>
      <c r="J97" s="592">
        <f>SUM(J94:J96)</f>
        <v>42367.439645423379</v>
      </c>
      <c r="K97" s="590">
        <v>1</v>
      </c>
    </row>
  </sheetData>
  <mergeCells count="34">
    <mergeCell ref="I81:K81"/>
    <mergeCell ref="A88:F88"/>
    <mergeCell ref="J64:K64"/>
    <mergeCell ref="A76:B77"/>
    <mergeCell ref="A92:B92"/>
    <mergeCell ref="A91:B91"/>
    <mergeCell ref="A93:B93"/>
    <mergeCell ref="A94:B94"/>
    <mergeCell ref="I73:I74"/>
    <mergeCell ref="J73:K73"/>
    <mergeCell ref="I92:I93"/>
    <mergeCell ref="J92:K92"/>
    <mergeCell ref="I83:I84"/>
    <mergeCell ref="J83:K83"/>
    <mergeCell ref="A78:B78"/>
    <mergeCell ref="A79:B79"/>
    <mergeCell ref="A80:B80"/>
    <mergeCell ref="A81:B81"/>
    <mergeCell ref="I82:K82"/>
    <mergeCell ref="A89:B90"/>
    <mergeCell ref="C89:D89"/>
    <mergeCell ref="E89:F89"/>
    <mergeCell ref="L2:R2"/>
    <mergeCell ref="J4:J8"/>
    <mergeCell ref="C76:D76"/>
    <mergeCell ref="E76:F76"/>
    <mergeCell ref="A75:F75"/>
    <mergeCell ref="A65:A67"/>
    <mergeCell ref="C67:F67"/>
    <mergeCell ref="C65:F65"/>
    <mergeCell ref="J2:J3"/>
    <mergeCell ref="K2:K3"/>
    <mergeCell ref="I63:K63"/>
    <mergeCell ref="I64:I65"/>
  </mergeCells>
  <pageMargins left="0.7" right="0.7" top="0.75" bottom="0.75" header="0.3" footer="0.3"/>
  <pageSetup paperSize="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
  <sheetViews>
    <sheetView view="pageBreakPreview" zoomScaleNormal="100" zoomScaleSheetLayoutView="100" workbookViewId="0">
      <selection activeCell="A2" sqref="A2:C10"/>
    </sheetView>
  </sheetViews>
  <sheetFormatPr defaultRowHeight="14.25"/>
  <cols>
    <col min="1" max="1" width="40.125" style="13" customWidth="1"/>
    <col min="2" max="2" width="11.875" style="13" customWidth="1"/>
    <col min="3" max="3" width="14.5" style="13" customWidth="1"/>
    <col min="4" max="6" width="9" style="13"/>
    <col min="7" max="7" width="40.125" style="13" customWidth="1"/>
    <col min="8" max="8" width="11.875" style="13" customWidth="1"/>
    <col min="9" max="9" width="14.5" style="13" customWidth="1"/>
    <col min="10" max="16384" width="9" style="13"/>
  </cols>
  <sheetData>
    <row r="1" spans="1:28" ht="15">
      <c r="A1" s="684" t="s">
        <v>600</v>
      </c>
      <c r="B1" s="684"/>
      <c r="C1" s="684"/>
      <c r="D1" s="684"/>
      <c r="E1" s="684"/>
      <c r="F1" s="684"/>
      <c r="G1" s="684" t="s">
        <v>601</v>
      </c>
      <c r="H1" s="684"/>
      <c r="I1" s="684"/>
      <c r="J1" s="684"/>
      <c r="K1" s="684"/>
      <c r="L1" s="684"/>
      <c r="M1" s="684"/>
      <c r="N1" s="684"/>
      <c r="O1" s="684"/>
      <c r="P1" s="684"/>
      <c r="Q1" s="684"/>
      <c r="R1" s="684"/>
      <c r="S1" s="684"/>
      <c r="T1" s="684"/>
      <c r="U1" s="684"/>
      <c r="V1" s="684"/>
      <c r="W1" s="684"/>
      <c r="X1" s="684"/>
      <c r="Y1" s="684"/>
      <c r="Z1" s="684"/>
      <c r="AA1" s="684"/>
      <c r="AB1" s="684"/>
    </row>
    <row r="2" spans="1:28" ht="38.25">
      <c r="A2" s="685" t="s">
        <v>487</v>
      </c>
      <c r="B2" s="685" t="s">
        <v>634</v>
      </c>
      <c r="C2" s="685" t="s">
        <v>602</v>
      </c>
      <c r="G2" s="685" t="s">
        <v>487</v>
      </c>
      <c r="H2" s="685" t="s">
        <v>634</v>
      </c>
      <c r="I2" s="685" t="s">
        <v>602</v>
      </c>
    </row>
    <row r="3" spans="1:28" ht="15">
      <c r="A3" s="686" t="s">
        <v>603</v>
      </c>
      <c r="B3" s="745">
        <f>'Emisja sektor mieszkaniowy'!$B$23</f>
        <v>101764.04161732018</v>
      </c>
      <c r="C3" s="687">
        <f t="shared" ref="C3:C9" si="0">B3/$B$10</f>
        <v>0.34058566917647304</v>
      </c>
      <c r="G3" s="686" t="s">
        <v>490</v>
      </c>
      <c r="H3" s="745">
        <f>B3+B7</f>
        <v>104287.04161732018</v>
      </c>
      <c r="I3" s="687">
        <f>H3/$H$8</f>
        <v>0.34902968957577674</v>
      </c>
    </row>
    <row r="4" spans="1:28" ht="24">
      <c r="A4" s="686" t="s">
        <v>604</v>
      </c>
      <c r="B4" s="745">
        <f>'Emisja użyteczność publiczna'!B23</f>
        <v>7743.5824577847225</v>
      </c>
      <c r="C4" s="687">
        <f t="shared" si="0"/>
        <v>2.5916356812217368E-2</v>
      </c>
      <c r="G4" s="686" t="s">
        <v>605</v>
      </c>
      <c r="H4" s="745">
        <f>B4+B8</f>
        <v>8798.4029577847214</v>
      </c>
      <c r="I4" s="687">
        <f>H4/$H$8</f>
        <v>2.9446648456927516E-2</v>
      </c>
    </row>
    <row r="5" spans="1:28" ht="15">
      <c r="A5" s="686" t="s">
        <v>606</v>
      </c>
      <c r="B5" s="745">
        <f>Oświetlenie!A4</f>
        <v>427.79399999999998</v>
      </c>
      <c r="C5" s="687">
        <f t="shared" si="0"/>
        <v>1.4317484196193909E-3</v>
      </c>
      <c r="E5" s="688"/>
      <c r="G5" s="686" t="s">
        <v>606</v>
      </c>
      <c r="H5" s="745">
        <f>B5</f>
        <v>427.79399999999998</v>
      </c>
      <c r="I5" s="687">
        <f>H5/$H$8</f>
        <v>1.4317484196193909E-3</v>
      </c>
    </row>
    <row r="6" spans="1:28" ht="15">
      <c r="A6" s="686" t="s">
        <v>607</v>
      </c>
      <c r="B6" s="746">
        <f>transport!J69</f>
        <v>149723.91668838196</v>
      </c>
      <c r="C6" s="689">
        <f t="shared" si="0"/>
        <v>0.50109861544999745</v>
      </c>
      <c r="G6" s="686" t="s">
        <v>607</v>
      </c>
      <c r="H6" s="746">
        <f>B6</f>
        <v>149723.91668838196</v>
      </c>
      <c r="I6" s="687">
        <f>H6/$H$8</f>
        <v>0.50109861544999745</v>
      </c>
    </row>
    <row r="7" spans="1:28" ht="15">
      <c r="A7" s="686" t="s">
        <v>608</v>
      </c>
      <c r="B7" s="745">
        <f>'Emisja sektor mieszkaniowy'!B28</f>
        <v>2523</v>
      </c>
      <c r="C7" s="687">
        <f t="shared" si="0"/>
        <v>8.4440203993036925E-3</v>
      </c>
      <c r="G7" s="686" t="s">
        <v>609</v>
      </c>
      <c r="H7" s="745">
        <f>B9</f>
        <v>35554.164592638888</v>
      </c>
      <c r="I7" s="687">
        <f>H7/$H$8</f>
        <v>0.11899329809767888</v>
      </c>
    </row>
    <row r="8" spans="1:28" ht="24">
      <c r="A8" s="686" t="s">
        <v>610</v>
      </c>
      <c r="B8" s="745">
        <f>'Emisja użyteczność publiczna'!B28</f>
        <v>1054.8204999999998</v>
      </c>
      <c r="C8" s="687">
        <f t="shared" si="0"/>
        <v>3.5302916447101538E-3</v>
      </c>
      <c r="G8" s="690" t="s">
        <v>611</v>
      </c>
      <c r="H8" s="747">
        <f>SUM(H3:H7)</f>
        <v>298791.31985612574</v>
      </c>
      <c r="I8" s="691">
        <f>SUM(I3:I7)</f>
        <v>1</v>
      </c>
    </row>
    <row r="9" spans="1:28" ht="15">
      <c r="A9" s="686" t="s">
        <v>609</v>
      </c>
      <c r="B9" s="745">
        <f>'Emisja gospodarka'!B38</f>
        <v>35554.164592638888</v>
      </c>
      <c r="C9" s="687">
        <f t="shared" si="0"/>
        <v>0.11899329809767888</v>
      </c>
      <c r="G9" s="692"/>
      <c r="H9" s="693"/>
      <c r="I9" s="694"/>
    </row>
    <row r="10" spans="1:28" ht="15">
      <c r="A10" s="690" t="s">
        <v>611</v>
      </c>
      <c r="B10" s="747">
        <f>SUM(B3:B9)</f>
        <v>298791.31985612574</v>
      </c>
      <c r="C10" s="691">
        <f>SUM(C3:C9)</f>
        <v>1</v>
      </c>
      <c r="G10" s="692"/>
      <c r="H10" s="693"/>
      <c r="I10" s="695"/>
    </row>
  </sheetData>
  <pageMargins left="0.7" right="0.7" top="0.75" bottom="0.75" header="0.3" footer="0.3"/>
  <pageSetup paperSize="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topLeftCell="A19" workbookViewId="0">
      <selection activeCell="J4" sqref="J4:J12"/>
    </sheetView>
  </sheetViews>
  <sheetFormatPr defaultRowHeight="14.25"/>
  <cols>
    <col min="1" max="1" width="10.875" style="13" customWidth="1"/>
    <col min="2" max="2" width="10" style="13" hidden="1" customWidth="1"/>
    <col min="3" max="3" width="9" style="13" bestFit="1" customWidth="1"/>
    <col min="4" max="4" width="9" style="13" customWidth="1"/>
    <col min="5" max="5" width="9.375" style="13" customWidth="1"/>
    <col min="6" max="6" width="10.125" style="13" customWidth="1"/>
    <col min="7" max="7" width="10.875" style="13" customWidth="1"/>
    <col min="8" max="8" width="9.25" style="13" customWidth="1"/>
    <col min="9" max="9" width="11" style="13" customWidth="1"/>
    <col min="10" max="10" width="10.75" style="13" customWidth="1"/>
    <col min="11" max="16384" width="9" style="13"/>
  </cols>
  <sheetData>
    <row r="1" spans="1:28" ht="15.75" thickBot="1">
      <c r="A1" s="1380" t="s">
        <v>612</v>
      </c>
      <c r="B1" s="1380"/>
      <c r="C1" s="1380"/>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row>
    <row r="2" spans="1:28" ht="15">
      <c r="A2" s="1382" t="s">
        <v>613</v>
      </c>
      <c r="B2" s="696"/>
      <c r="C2" s="1384" t="s">
        <v>635</v>
      </c>
      <c r="D2" s="1384"/>
      <c r="E2" s="1384"/>
      <c r="F2" s="1384"/>
      <c r="G2" s="1384"/>
      <c r="H2" s="1384"/>
      <c r="I2" s="1384"/>
      <c r="J2" s="1385"/>
    </row>
    <row r="3" spans="1:28" ht="84">
      <c r="A3" s="1383"/>
      <c r="B3" s="697" t="s">
        <v>614</v>
      </c>
      <c r="C3" s="698" t="s">
        <v>603</v>
      </c>
      <c r="D3" s="699" t="s">
        <v>604</v>
      </c>
      <c r="E3" s="698" t="s">
        <v>606</v>
      </c>
      <c r="F3" s="698" t="s">
        <v>607</v>
      </c>
      <c r="G3" s="698" t="s">
        <v>608</v>
      </c>
      <c r="H3" s="699" t="s">
        <v>610</v>
      </c>
      <c r="I3" s="699" t="s">
        <v>609</v>
      </c>
      <c r="J3" s="700" t="s">
        <v>611</v>
      </c>
    </row>
    <row r="4" spans="1:28" ht="15">
      <c r="A4" s="701" t="s">
        <v>35</v>
      </c>
      <c r="B4" s="702"/>
      <c r="C4" s="744">
        <f>'Emisja sektor mieszkaniowy'!C3</f>
        <v>40787.002802017945</v>
      </c>
      <c r="D4" s="744">
        <f>'Emisja użyteczność publiczna'!B16</f>
        <v>1202.0865000000001</v>
      </c>
      <c r="E4" s="744" t="s">
        <v>236</v>
      </c>
      <c r="F4" s="744" t="s">
        <v>236</v>
      </c>
      <c r="G4" s="744" t="s">
        <v>236</v>
      </c>
      <c r="H4" s="744" t="s">
        <v>236</v>
      </c>
      <c r="I4" s="744">
        <f>'Emisja gospodarka'!C3</f>
        <v>18909.661306665501</v>
      </c>
      <c r="J4" s="748">
        <f t="shared" ref="J4:J11" si="0">SUM(C4:I4)</f>
        <v>60898.750608683447</v>
      </c>
      <c r="K4" s="350">
        <f>J4/$J$12</f>
        <v>0.20381700056751134</v>
      </c>
      <c r="L4" s="787">
        <f>C4+C6</f>
        <v>92855.952481665881</v>
      </c>
    </row>
    <row r="5" spans="1:28" ht="15">
      <c r="A5" s="701" t="s">
        <v>615</v>
      </c>
      <c r="B5" s="703"/>
      <c r="C5" s="744">
        <f>'Emisja sektor mieszkaniowy'!C6</f>
        <v>7573.16</v>
      </c>
      <c r="D5" s="744">
        <f>'Emisja użyteczność publiczna'!B19</f>
        <v>5878.225718333334</v>
      </c>
      <c r="E5" s="744" t="s">
        <v>236</v>
      </c>
      <c r="F5" s="744" t="s">
        <v>236</v>
      </c>
      <c r="G5" s="744" t="s">
        <v>236</v>
      </c>
      <c r="H5" s="744" t="s">
        <v>236</v>
      </c>
      <c r="I5" s="744">
        <f>'Emisja gospodarka'!C6</f>
        <v>12708.724515417827</v>
      </c>
      <c r="J5" s="748">
        <f t="shared" si="0"/>
        <v>26160.110233751162</v>
      </c>
      <c r="K5" s="350">
        <f t="shared" ref="K5:K11" si="1">J5/$J$12</f>
        <v>8.7553113143808203E-2</v>
      </c>
      <c r="L5" s="788">
        <f>L4/C12</f>
        <v>0.9124632925925561</v>
      </c>
    </row>
    <row r="6" spans="1:28" ht="15">
      <c r="A6" s="701" t="s">
        <v>36</v>
      </c>
      <c r="B6" s="703"/>
      <c r="C6" s="744">
        <f>'Emisja sektor mieszkaniowy'!C4</f>
        <v>52068.949679647936</v>
      </c>
      <c r="D6" s="744">
        <f>'Emisja użyteczność publiczna'!B17</f>
        <v>124.79791666666665</v>
      </c>
      <c r="E6" s="744" t="s">
        <v>236</v>
      </c>
      <c r="F6" s="744" t="s">
        <v>236</v>
      </c>
      <c r="G6" s="744" t="s">
        <v>236</v>
      </c>
      <c r="H6" s="744" t="s">
        <v>236</v>
      </c>
      <c r="I6" s="744">
        <f>'Emisja gospodarka'!C4</f>
        <v>0</v>
      </c>
      <c r="J6" s="748">
        <f t="shared" si="0"/>
        <v>52193.747596314606</v>
      </c>
      <c r="K6" s="350">
        <f t="shared" si="1"/>
        <v>0.17468294467672951</v>
      </c>
      <c r="L6" s="787">
        <f>J5+J7+J8</f>
        <v>26737.773458528565</v>
      </c>
    </row>
    <row r="7" spans="1:28" ht="15">
      <c r="A7" s="701" t="s">
        <v>402</v>
      </c>
      <c r="B7" s="704"/>
      <c r="C7" s="744">
        <f>'Emisja sektor mieszkaniowy'!C5</f>
        <v>180.45398619406987</v>
      </c>
      <c r="D7" s="744">
        <f>'Emisja użyteczność publiczna'!B18</f>
        <v>0</v>
      </c>
      <c r="E7" s="744" t="s">
        <v>236</v>
      </c>
      <c r="F7" s="744" t="s">
        <v>236</v>
      </c>
      <c r="G7" s="744" t="s">
        <v>236</v>
      </c>
      <c r="H7" s="744" t="s">
        <v>236</v>
      </c>
      <c r="I7" s="744">
        <f>'Emisja użyteczność publiczna'!C5</f>
        <v>0</v>
      </c>
      <c r="J7" s="748">
        <f t="shared" si="0"/>
        <v>180.45398619406987</v>
      </c>
      <c r="K7" s="350">
        <f t="shared" si="1"/>
        <v>6.0394654798192335E-4</v>
      </c>
      <c r="L7" s="788">
        <f>L6/J12</f>
        <v>8.9486446498523983E-2</v>
      </c>
    </row>
    <row r="8" spans="1:28" ht="15">
      <c r="A8" s="701" t="s">
        <v>37</v>
      </c>
      <c r="B8" s="704"/>
      <c r="C8" s="744">
        <f>'Emisja sektor mieszkaniowy'!C7</f>
        <v>0</v>
      </c>
      <c r="D8" s="744">
        <f>'Emisja użyteczność publiczna'!B20</f>
        <v>165.73046802777776</v>
      </c>
      <c r="E8" s="744" t="s">
        <v>236</v>
      </c>
      <c r="F8" s="744" t="s">
        <v>236</v>
      </c>
      <c r="G8" s="744" t="s">
        <v>236</v>
      </c>
      <c r="H8" s="744" t="s">
        <v>236</v>
      </c>
      <c r="I8" s="744">
        <f>'Emisja gospodarka'!C7</f>
        <v>231.47877055555551</v>
      </c>
      <c r="J8" s="748">
        <f t="shared" si="0"/>
        <v>397.20923858333327</v>
      </c>
      <c r="K8" s="350">
        <f t="shared" si="1"/>
        <v>1.3293868067338697E-3</v>
      </c>
    </row>
    <row r="9" spans="1:28" ht="24">
      <c r="A9" s="701" t="s">
        <v>40</v>
      </c>
      <c r="B9" s="704"/>
      <c r="C9" s="744">
        <f>'Emisja sektor mieszkaniowy'!C8</f>
        <v>873.67514946021561</v>
      </c>
      <c r="D9" s="744">
        <f>'Emisja użyteczność publiczna'!B21</f>
        <v>291.62185475694446</v>
      </c>
      <c r="E9" s="744">
        <f>Oświetlenie!A4</f>
        <v>427.79399999999998</v>
      </c>
      <c r="F9" s="744" t="s">
        <v>236</v>
      </c>
      <c r="G9" s="744">
        <f>'Emisja sektor mieszkaniowy'!B28</f>
        <v>2523</v>
      </c>
      <c r="H9" s="744">
        <f>'Emisja użyteczność publiczna'!B28</f>
        <v>1054.8204999999998</v>
      </c>
      <c r="I9" s="744">
        <f>'Emisja gospodarka'!D9</f>
        <v>3704.3</v>
      </c>
      <c r="J9" s="748">
        <f t="shared" si="0"/>
        <v>8875.2115042171608</v>
      </c>
      <c r="K9" s="350">
        <f t="shared" si="1"/>
        <v>2.9703712639613362E-2</v>
      </c>
    </row>
    <row r="10" spans="1:28" ht="15">
      <c r="A10" s="701" t="s">
        <v>51</v>
      </c>
      <c r="B10" s="705"/>
      <c r="C10" s="744">
        <f>'Emisja sektor mieszkaniowy'!C9</f>
        <v>280.8</v>
      </c>
      <c r="D10" s="744">
        <f>'Emisja użyteczność publiczna'!B22</f>
        <v>81.12</v>
      </c>
      <c r="E10" s="744" t="s">
        <v>236</v>
      </c>
      <c r="F10" s="744" t="s">
        <v>236</v>
      </c>
      <c r="G10" s="744" t="s">
        <v>236</v>
      </c>
      <c r="H10" s="744" t="s">
        <v>236</v>
      </c>
      <c r="I10" s="744">
        <v>0</v>
      </c>
      <c r="J10" s="748">
        <f t="shared" si="0"/>
        <v>361.92</v>
      </c>
      <c r="K10" s="350">
        <f t="shared" si="1"/>
        <v>1.2112801676242538E-3</v>
      </c>
    </row>
    <row r="11" spans="1:28" ht="24">
      <c r="A11" s="701" t="s">
        <v>616</v>
      </c>
      <c r="B11" s="705"/>
      <c r="C11" s="744" t="s">
        <v>236</v>
      </c>
      <c r="D11" s="744" t="s">
        <v>236</v>
      </c>
      <c r="E11" s="744" t="s">
        <v>236</v>
      </c>
      <c r="F11" s="744">
        <f>transport!J69</f>
        <v>149723.91668838196</v>
      </c>
      <c r="G11" s="744" t="s">
        <v>236</v>
      </c>
      <c r="H11" s="744" t="s">
        <v>236</v>
      </c>
      <c r="I11" s="744" t="s">
        <v>236</v>
      </c>
      <c r="J11" s="748">
        <f t="shared" si="0"/>
        <v>149723.91668838196</v>
      </c>
      <c r="K11" s="350">
        <f t="shared" si="1"/>
        <v>0.50109861544999745</v>
      </c>
    </row>
    <row r="12" spans="1:28" ht="15.75" thickBot="1">
      <c r="A12" s="706" t="s">
        <v>611</v>
      </c>
      <c r="B12" s="707"/>
      <c r="C12" s="749">
        <f t="shared" ref="C12:J12" si="2">SUM(C4:C11)</f>
        <v>101764.04161732018</v>
      </c>
      <c r="D12" s="749">
        <f t="shared" si="2"/>
        <v>7743.5824577847225</v>
      </c>
      <c r="E12" s="749">
        <f t="shared" si="2"/>
        <v>427.79399999999998</v>
      </c>
      <c r="F12" s="749">
        <f t="shared" si="2"/>
        <v>149723.91668838196</v>
      </c>
      <c r="G12" s="749">
        <f t="shared" si="2"/>
        <v>2523</v>
      </c>
      <c r="H12" s="749">
        <f t="shared" si="2"/>
        <v>1054.8204999999998</v>
      </c>
      <c r="I12" s="749">
        <f t="shared" si="2"/>
        <v>35554.164592638888</v>
      </c>
      <c r="J12" s="750">
        <f t="shared" si="2"/>
        <v>298791.31985612574</v>
      </c>
      <c r="K12" s="350" t="b">
        <f>J12='Łączna emisja'!P10</f>
        <v>1</v>
      </c>
    </row>
    <row r="13" spans="1:28">
      <c r="C13" s="13" t="b">
        <f>C12='Emisja sektor mieszkaniowy'!B23</f>
        <v>1</v>
      </c>
      <c r="D13" s="13" t="b">
        <f>D12='Emisja użyteczność publiczna'!B23</f>
        <v>1</v>
      </c>
      <c r="E13" s="13" t="b">
        <f>E12=Oświetlenie!A4</f>
        <v>1</v>
      </c>
      <c r="F13" s="13" t="b">
        <f>F12=transport!J69</f>
        <v>1</v>
      </c>
      <c r="G13" s="13" t="b">
        <f>G12='Emisja sektor mieszkaniowy'!B28</f>
        <v>1</v>
      </c>
      <c r="H13" s="13" t="b">
        <f>H12='Emisja użyteczność publiczna'!B28</f>
        <v>1</v>
      </c>
      <c r="I13" s="13" t="b">
        <f>I12='Emisja gospodarka'!B38</f>
        <v>1</v>
      </c>
    </row>
  </sheetData>
  <mergeCells count="3">
    <mergeCell ref="A1:AB1"/>
    <mergeCell ref="A2:A3"/>
    <mergeCell ref="C2:J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tabSelected="1" topLeftCell="G1" workbookViewId="0">
      <selection activeCell="W49" sqref="W49"/>
    </sheetView>
  </sheetViews>
  <sheetFormatPr defaultRowHeight="14.25"/>
  <cols>
    <col min="1" max="1" width="0.625" style="13" customWidth="1"/>
    <col min="2" max="2" width="19.5" style="13" customWidth="1"/>
    <col min="3" max="3" width="9.25" style="13" customWidth="1"/>
    <col min="4" max="4" width="10.25" style="13" customWidth="1"/>
    <col min="5" max="5" width="13.875" style="13" customWidth="1"/>
    <col min="6" max="6" width="13.375" style="13" customWidth="1"/>
    <col min="7" max="13" width="9" style="13"/>
    <col min="14" max="14" width="10.875" style="13" customWidth="1"/>
    <col min="15" max="15" width="25.5" style="13" customWidth="1"/>
    <col min="16" max="16" width="11" style="13" customWidth="1"/>
    <col min="17" max="17" width="10.375" style="13" customWidth="1"/>
    <col min="18" max="18" width="10.75" style="13" bestFit="1" customWidth="1"/>
    <col min="19" max="20" width="12" style="13" customWidth="1"/>
    <col min="21" max="21" width="13" style="13" bestFit="1" customWidth="1"/>
    <col min="22" max="16384" width="9" style="13"/>
  </cols>
  <sheetData>
    <row r="1" spans="1:26" ht="15.75" thickBot="1">
      <c r="A1" s="1380" t="s">
        <v>617</v>
      </c>
      <c r="B1" s="1380"/>
      <c r="C1" s="1380"/>
      <c r="D1" s="1381"/>
      <c r="E1" s="1381"/>
      <c r="F1" s="1381"/>
      <c r="G1" s="1381"/>
      <c r="H1" s="1381"/>
      <c r="I1" s="1381"/>
      <c r="J1" s="1381"/>
      <c r="K1" s="1381"/>
      <c r="L1" s="1381"/>
      <c r="M1" s="1381"/>
      <c r="N1" s="1381"/>
      <c r="O1" s="1380"/>
      <c r="P1" s="1380"/>
      <c r="Q1" s="1380"/>
      <c r="R1" s="1380"/>
      <c r="S1" s="1380"/>
      <c r="T1" s="1380"/>
      <c r="U1" s="1381"/>
      <c r="V1" s="1381"/>
      <c r="W1" s="1381"/>
      <c r="X1" s="1381"/>
      <c r="Y1" s="1381"/>
      <c r="Z1" s="1381"/>
    </row>
    <row r="2" spans="1:26" ht="15">
      <c r="B2" s="1396" t="s">
        <v>487</v>
      </c>
      <c r="C2" s="1399" t="s">
        <v>488</v>
      </c>
      <c r="D2" s="1399"/>
      <c r="E2" s="1399"/>
      <c r="F2" s="1399"/>
      <c r="O2" s="1391" t="s">
        <v>487</v>
      </c>
      <c r="P2" s="1393" t="s">
        <v>634</v>
      </c>
      <c r="Q2" s="1395" t="s">
        <v>602</v>
      </c>
      <c r="R2" s="1395" t="s">
        <v>618</v>
      </c>
      <c r="S2" s="1389" t="s">
        <v>602</v>
      </c>
      <c r="T2" s="881"/>
      <c r="U2" s="13" t="s">
        <v>619</v>
      </c>
    </row>
    <row r="3" spans="1:26" ht="15">
      <c r="B3" s="1397"/>
      <c r="C3" s="708" t="s">
        <v>419</v>
      </c>
      <c r="D3" s="708" t="s">
        <v>420</v>
      </c>
      <c r="E3" s="708" t="s">
        <v>620</v>
      </c>
      <c r="F3" s="708" t="s">
        <v>421</v>
      </c>
      <c r="O3" s="1392"/>
      <c r="P3" s="1394"/>
      <c r="Q3" s="1394"/>
      <c r="R3" s="1394"/>
      <c r="S3" s="1390"/>
      <c r="T3" s="881">
        <v>2010</v>
      </c>
      <c r="U3" s="72">
        <f>'Paliwa łącznie'!J10</f>
        <v>361.92</v>
      </c>
      <c r="V3" s="350">
        <f>U3/P10</f>
        <v>1.2112801676242538E-3</v>
      </c>
    </row>
    <row r="4" spans="1:26" ht="15.75" thickBot="1">
      <c r="B4" s="1398"/>
      <c r="C4" s="1400" t="s">
        <v>554</v>
      </c>
      <c r="D4" s="1400"/>
      <c r="E4" s="1400"/>
      <c r="F4" s="1400"/>
      <c r="O4" s="1392"/>
      <c r="P4" s="1394"/>
      <c r="Q4" s="1394"/>
      <c r="R4" s="1394"/>
      <c r="S4" s="1390"/>
      <c r="T4" s="881">
        <v>2020</v>
      </c>
      <c r="U4" s="72">
        <f>Q42+R42</f>
        <v>802.61300000000006</v>
      </c>
      <c r="V4" s="350">
        <f>U4/R48</f>
        <v>2.5695435459203316E-3</v>
      </c>
    </row>
    <row r="5" spans="1:26" ht="30">
      <c r="A5" s="709" t="s">
        <v>621</v>
      </c>
      <c r="B5" s="710" t="s">
        <v>622</v>
      </c>
      <c r="C5" s="789">
        <f>'Emisja sektor mieszkaniowy'!I16</f>
        <v>208.16951261075582</v>
      </c>
      <c r="D5" s="789">
        <f>'Emisja sektor mieszkaniowy'!J16</f>
        <v>205.23284840901053</v>
      </c>
      <c r="E5" s="711">
        <f>'Emisja sektor mieszkaniowy'!K16</f>
        <v>17676.821639886577</v>
      </c>
      <c r="F5" s="789">
        <f>'Emisja sektor mieszkaniowy'!L16</f>
        <v>8.6669430022819238E-2</v>
      </c>
      <c r="O5" s="712" t="s">
        <v>622</v>
      </c>
      <c r="P5" s="792">
        <f>'Energia łącznie'!H3</f>
        <v>104287.04161732018</v>
      </c>
      <c r="Q5" s="713">
        <f>P5/$P$10</f>
        <v>0.34902968957577674</v>
      </c>
      <c r="R5" s="714">
        <f>E5</f>
        <v>17676.821639886577</v>
      </c>
      <c r="S5" s="715">
        <f>R5/$R$10</f>
        <v>0.24746489372800501</v>
      </c>
      <c r="T5" s="882"/>
    </row>
    <row r="6" spans="1:26" ht="30">
      <c r="A6" s="709" t="s">
        <v>623</v>
      </c>
      <c r="B6" s="716" t="s">
        <v>624</v>
      </c>
      <c r="C6" s="790">
        <f>'Emisja użyteczność publiczna'!I16</f>
        <v>2.0207357523477003</v>
      </c>
      <c r="D6" s="790">
        <f>'Emisja użyteczność publiczna'!J16</f>
        <v>1.9341855243477</v>
      </c>
      <c r="E6" s="717">
        <f>'Emisja użyteczność publiczna'!K16</f>
        <v>2575.6724820390109</v>
      </c>
      <c r="F6" s="790">
        <f>'Emisja użyteczność publiczna'!L16</f>
        <v>1.2867124998490003E-3</v>
      </c>
      <c r="O6" s="712" t="s">
        <v>624</v>
      </c>
      <c r="P6" s="792">
        <f>'Energia łącznie'!H4</f>
        <v>8798.4029577847214</v>
      </c>
      <c r="Q6" s="713">
        <f>P6/$P$10</f>
        <v>2.9446648456927516E-2</v>
      </c>
      <c r="R6" s="714">
        <f>E6</f>
        <v>2575.6724820390109</v>
      </c>
      <c r="S6" s="715">
        <f>R6/$R$10</f>
        <v>3.6057868887906054E-2</v>
      </c>
      <c r="T6" s="882"/>
    </row>
    <row r="7" spans="1:26" ht="15">
      <c r="A7" s="709" t="s">
        <v>625</v>
      </c>
      <c r="B7" s="716" t="s">
        <v>609</v>
      </c>
      <c r="C7" s="790">
        <f>'Emisja gospodarka'!I15</f>
        <v>25.893792342368158</v>
      </c>
      <c r="D7" s="790">
        <f>'Emisja gospodarka'!J15</f>
        <v>24.532296728288241</v>
      </c>
      <c r="E7" s="717">
        <f>'Emisja gospodarka'!K15</f>
        <v>12363.218837444427</v>
      </c>
      <c r="F7" s="790">
        <f>'Emisja gospodarka'!L15</f>
        <v>1.8388524025818868E-2</v>
      </c>
      <c r="O7" s="712" t="s">
        <v>609</v>
      </c>
      <c r="P7" s="792">
        <f>'Energia łącznie'!B9</f>
        <v>35554.164592638888</v>
      </c>
      <c r="Q7" s="713">
        <f>P7/$P$10</f>
        <v>0.11899329809767888</v>
      </c>
      <c r="R7" s="714">
        <f>E7</f>
        <v>12363.218837444427</v>
      </c>
      <c r="S7" s="715">
        <f>R7/$R$10</f>
        <v>0.17307764359859693</v>
      </c>
      <c r="T7" s="882"/>
    </row>
    <row r="8" spans="1:26" ht="15">
      <c r="A8" s="709" t="s">
        <v>626</v>
      </c>
      <c r="B8" s="716" t="s">
        <v>555</v>
      </c>
      <c r="C8" s="790">
        <f>transport!C68</f>
        <v>4.1119538967759999</v>
      </c>
      <c r="D8" s="790">
        <f>transport!D68</f>
        <v>4.1119538967759999</v>
      </c>
      <c r="E8" s="717">
        <f>transport!E68</f>
        <v>38435.184070520671</v>
      </c>
      <c r="F8" s="790">
        <f>transport!F68</f>
        <v>9.5181930924181988E-5</v>
      </c>
      <c r="O8" s="712" t="s">
        <v>555</v>
      </c>
      <c r="P8" s="792">
        <f>'Energia łącznie'!H6</f>
        <v>149723.91668838196</v>
      </c>
      <c r="Q8" s="713">
        <f>P8/$P$10</f>
        <v>0.50109861544999745</v>
      </c>
      <c r="R8" s="714">
        <f>E8</f>
        <v>38435.184070520671</v>
      </c>
      <c r="S8" s="715">
        <f>R8/$R$10</f>
        <v>0.53806950905506434</v>
      </c>
      <c r="T8" s="882"/>
    </row>
    <row r="9" spans="1:26" ht="15">
      <c r="A9" s="709" t="s">
        <v>627</v>
      </c>
      <c r="B9" s="716" t="s">
        <v>628</v>
      </c>
      <c r="C9" s="790">
        <v>0</v>
      </c>
      <c r="D9" s="790">
        <v>0</v>
      </c>
      <c r="E9" s="717">
        <f>Oświetlenie!D4</f>
        <v>380.73665999999997</v>
      </c>
      <c r="F9" s="790">
        <v>0</v>
      </c>
      <c r="O9" s="712" t="s">
        <v>628</v>
      </c>
      <c r="P9" s="792">
        <f>'Energia łącznie'!B5</f>
        <v>427.79399999999998</v>
      </c>
      <c r="Q9" s="713">
        <f>P9/$P$10</f>
        <v>1.4317484196193909E-3</v>
      </c>
      <c r="R9" s="714">
        <f>E9</f>
        <v>380.73665999999997</v>
      </c>
      <c r="S9" s="715">
        <f>R9/$R$10</f>
        <v>5.3300847304278238E-3</v>
      </c>
      <c r="T9" s="882"/>
    </row>
    <row r="10" spans="1:26" ht="16.5" thickBot="1">
      <c r="B10" s="718" t="s">
        <v>611</v>
      </c>
      <c r="C10" s="719">
        <f>SUM(C5:C9)</f>
        <v>240.19599460224765</v>
      </c>
      <c r="D10" s="719">
        <f>SUM(D5:D9)</f>
        <v>235.81128455842244</v>
      </c>
      <c r="E10" s="719">
        <f>SUM(E5:E9)</f>
        <v>71431.633689890674</v>
      </c>
      <c r="F10" s="791">
        <f>SUM(F5:F9)</f>
        <v>0.10643984847941129</v>
      </c>
      <c r="H10" s="720"/>
      <c r="O10" s="721" t="s">
        <v>611</v>
      </c>
      <c r="P10" s="723">
        <f>SUM(P5:P9)</f>
        <v>298791.31985612574</v>
      </c>
      <c r="Q10" s="722">
        <f>SUM(Q5:Q9)</f>
        <v>1</v>
      </c>
      <c r="R10" s="723">
        <f>SUM(R5:R9)</f>
        <v>71431.633689890674</v>
      </c>
      <c r="S10" s="722">
        <f>SUM(S5:S9)</f>
        <v>1.0000000000000002</v>
      </c>
      <c r="T10" s="883"/>
    </row>
    <row r="11" spans="1:26" ht="15" thickBot="1">
      <c r="C11" s="724">
        <f>C10</f>
        <v>240.19599460224765</v>
      </c>
      <c r="D11" s="724">
        <f>D10</f>
        <v>235.81128455842244</v>
      </c>
      <c r="E11" s="724">
        <f>E10/100</f>
        <v>714.31633689890668</v>
      </c>
      <c r="F11" s="724">
        <f>F10</f>
        <v>0.10643984847941129</v>
      </c>
    </row>
    <row r="13" spans="1:26" ht="15" thickBot="1">
      <c r="O13" s="13" t="s">
        <v>485</v>
      </c>
    </row>
    <row r="14" spans="1:26" ht="14.25" customHeight="1">
      <c r="O14" s="1391" t="s">
        <v>487</v>
      </c>
      <c r="P14" s="1393" t="s">
        <v>634</v>
      </c>
      <c r="Q14" s="1395" t="s">
        <v>602</v>
      </c>
      <c r="R14" s="1395" t="s">
        <v>618</v>
      </c>
      <c r="S14" s="1389" t="s">
        <v>602</v>
      </c>
      <c r="T14" s="881"/>
    </row>
    <row r="15" spans="1:26" ht="14.25" customHeight="1">
      <c r="O15" s="1392"/>
      <c r="P15" s="1394"/>
      <c r="Q15" s="1394"/>
      <c r="R15" s="1394"/>
      <c r="S15" s="1390"/>
      <c r="T15" s="881"/>
    </row>
    <row r="16" spans="1:26" ht="14.25" customHeight="1">
      <c r="O16" s="1392"/>
      <c r="P16" s="1394"/>
      <c r="Q16" s="1394"/>
      <c r="R16" s="1394"/>
      <c r="S16" s="1390"/>
      <c r="T16" s="881"/>
    </row>
    <row r="17" spans="7:22" ht="30">
      <c r="G17" s="351" t="s">
        <v>491</v>
      </c>
      <c r="O17" s="712" t="s">
        <v>622</v>
      </c>
      <c r="P17" s="792">
        <f>'Emisja sektor mieszkaniowy'!I41</f>
        <v>106469.49846189574</v>
      </c>
      <c r="Q17" s="713">
        <f>P17/$P$22</f>
        <v>0.33626376145647624</v>
      </c>
      <c r="R17" s="792">
        <f>'Emisja sektor mieszkaniowy'!K41</f>
        <v>18173.444239083172</v>
      </c>
      <c r="S17" s="715">
        <f>R17/$R$22</f>
        <v>0.23904697846502188</v>
      </c>
      <c r="T17" s="882"/>
    </row>
    <row r="18" spans="7:22" ht="30">
      <c r="O18" s="712" t="s">
        <v>624</v>
      </c>
      <c r="P18" s="792">
        <f>'Emisja użyteczność publiczna'!I41</f>
        <v>9017.1646286186133</v>
      </c>
      <c r="Q18" s="713">
        <f>P18/$P$22</f>
        <v>2.8479007974070211E-2</v>
      </c>
      <c r="R18" s="792">
        <f>'Emisja użyteczność publiczna'!K41</f>
        <v>2739.7326740491812</v>
      </c>
      <c r="S18" s="715">
        <f>R18/$R$22</f>
        <v>3.6037462624992848E-2</v>
      </c>
      <c r="T18" s="882"/>
    </row>
    <row r="19" spans="7:22" ht="15">
      <c r="O19" s="712" t="s">
        <v>609</v>
      </c>
      <c r="P19" s="792">
        <f>'Emisja gospodarka'!I38</f>
        <v>35554.164592638888</v>
      </c>
      <c r="Q19" s="713">
        <f>P19/$P$22</f>
        <v>0.11229110021253821</v>
      </c>
      <c r="R19" s="792">
        <f>'Emisja gospodarka'!K38</f>
        <v>12363.218837444427</v>
      </c>
      <c r="S19" s="715">
        <f>R19/$R$22</f>
        <v>0.16262135390038904</v>
      </c>
      <c r="T19" s="882"/>
    </row>
    <row r="20" spans="7:22" ht="15">
      <c r="O20" s="712" t="s">
        <v>555</v>
      </c>
      <c r="P20" s="792">
        <f>transport!J88</f>
        <v>165156.33368146591</v>
      </c>
      <c r="Q20" s="713">
        <f>P20/$P$22</f>
        <v>0.52161502396826265</v>
      </c>
      <c r="R20" s="792">
        <f>transport!J97</f>
        <v>42367.439645423379</v>
      </c>
      <c r="S20" s="715">
        <f>R20/$R$22</f>
        <v>0.55728613130785232</v>
      </c>
      <c r="T20" s="882"/>
    </row>
    <row r="21" spans="7:22" ht="15">
      <c r="O21" s="712" t="s">
        <v>628</v>
      </c>
      <c r="P21" s="793">
        <f>P9</f>
        <v>427.79399999999998</v>
      </c>
      <c r="Q21" s="713">
        <f>P21/$P$22</f>
        <v>1.3511063886526592E-3</v>
      </c>
      <c r="R21" s="792">
        <f>Oświetlenie!D4</f>
        <v>380.73665999999997</v>
      </c>
      <c r="S21" s="715">
        <f>R21/$R$22</f>
        <v>5.0080737017440509E-3</v>
      </c>
      <c r="T21" s="882"/>
    </row>
    <row r="22" spans="7:22" ht="15.75" thickBot="1">
      <c r="O22" s="721" t="s">
        <v>611</v>
      </c>
      <c r="P22" s="723">
        <f>SUM(P17:P21)</f>
        <v>316624.95536461915</v>
      </c>
      <c r="Q22" s="722">
        <f>SUM(Q17:Q21)</f>
        <v>1</v>
      </c>
      <c r="R22" s="723">
        <f>SUM(R17:R21)</f>
        <v>76024.57205600015</v>
      </c>
      <c r="S22" s="722">
        <f>SUM(S17:S21)</f>
        <v>1</v>
      </c>
      <c r="T22" s="883"/>
    </row>
    <row r="23" spans="7:22">
      <c r="R23" s="72">
        <f>R22-R10</f>
        <v>4592.9383661094762</v>
      </c>
    </row>
    <row r="24" spans="7:22">
      <c r="O24" s="52"/>
      <c r="P24" s="725"/>
      <c r="Q24" s="52"/>
      <c r="R24" s="726"/>
      <c r="S24" s="726"/>
      <c r="T24" s="726"/>
      <c r="U24" s="726"/>
      <c r="V24" s="52"/>
    </row>
    <row r="25" spans="7:22">
      <c r="O25" s="52"/>
      <c r="P25" s="727"/>
      <c r="Q25" s="52"/>
      <c r="R25" s="727"/>
      <c r="S25" s="52"/>
      <c r="T25" s="52"/>
      <c r="U25" s="52"/>
      <c r="V25" s="52"/>
    </row>
    <row r="26" spans="7:22">
      <c r="O26" s="52"/>
      <c r="P26" s="52"/>
      <c r="Q26" s="52"/>
      <c r="R26" s="52"/>
      <c r="S26" s="726"/>
      <c r="T26" s="726"/>
      <c r="U26" s="52"/>
      <c r="V26" s="52"/>
    </row>
    <row r="27" spans="7:22" ht="14.25" customHeight="1">
      <c r="O27" s="887"/>
      <c r="P27" s="887"/>
      <c r="Q27" s="887"/>
      <c r="R27" s="728"/>
      <c r="S27" s="736"/>
      <c r="T27" s="736"/>
      <c r="U27" s="52"/>
      <c r="V27" s="52"/>
    </row>
    <row r="28" spans="7:22" ht="14.25" customHeight="1">
      <c r="O28" s="887"/>
      <c r="P28" s="887"/>
      <c r="Q28" s="887"/>
      <c r="R28" s="729"/>
      <c r="S28" s="52"/>
      <c r="T28" s="52"/>
      <c r="U28" s="52"/>
      <c r="V28" s="52"/>
    </row>
    <row r="29" spans="7:22" ht="15.75">
      <c r="O29" s="887"/>
      <c r="P29" s="887"/>
      <c r="Q29" s="887"/>
      <c r="R29" s="728"/>
      <c r="S29" s="730"/>
      <c r="T29" s="730"/>
      <c r="U29" s="52"/>
      <c r="V29" s="731"/>
    </row>
    <row r="30" spans="7:22" ht="15.75">
      <c r="O30" s="887"/>
      <c r="P30" s="887"/>
      <c r="Q30" s="887"/>
      <c r="R30" s="728"/>
      <c r="S30" s="726"/>
      <c r="T30" s="726"/>
      <c r="U30" s="52"/>
      <c r="V30" s="732"/>
    </row>
    <row r="31" spans="7:22" ht="15.75">
      <c r="O31" s="887"/>
      <c r="P31" s="887"/>
      <c r="Q31" s="887"/>
      <c r="R31" s="729"/>
      <c r="S31" s="52"/>
      <c r="T31" s="52"/>
      <c r="U31" s="52"/>
      <c r="V31" s="731"/>
    </row>
    <row r="32" spans="7:22" ht="14.25" customHeight="1">
      <c r="O32" s="887"/>
      <c r="P32" s="887"/>
      <c r="Q32" s="887"/>
      <c r="R32" s="733"/>
      <c r="S32" s="733"/>
      <c r="T32" s="733"/>
      <c r="U32" s="52"/>
      <c r="V32" s="734"/>
    </row>
    <row r="33" spans="15:22" ht="14.25" customHeight="1">
      <c r="O33" s="887"/>
      <c r="P33" s="887"/>
      <c r="Q33" s="887"/>
      <c r="R33" s="735"/>
      <c r="S33" s="726"/>
      <c r="T33" s="726"/>
      <c r="U33" s="52"/>
      <c r="V33" s="52"/>
    </row>
    <row r="34" spans="15:22" ht="16.5" customHeight="1">
      <c r="O34" s="887"/>
      <c r="P34" s="887"/>
      <c r="Q34" s="887"/>
      <c r="R34" s="736"/>
      <c r="S34" s="736"/>
      <c r="T34" s="736"/>
      <c r="U34" s="52"/>
      <c r="V34" s="52"/>
    </row>
    <row r="35" spans="15:22" ht="15" customHeight="1">
      <c r="O35" s="887"/>
      <c r="P35" s="887"/>
      <c r="Q35" s="887"/>
      <c r="R35" s="737"/>
      <c r="S35" s="52"/>
      <c r="T35" s="52"/>
      <c r="U35" s="52"/>
      <c r="V35" s="52"/>
    </row>
    <row r="36" spans="15:22" ht="15" customHeight="1">
      <c r="O36" s="52"/>
      <c r="P36" s="738"/>
      <c r="Q36" s="739"/>
      <c r="R36" s="737"/>
      <c r="S36" s="52"/>
      <c r="T36" s="52"/>
      <c r="U36" s="52"/>
      <c r="V36" s="52"/>
    </row>
    <row r="37" spans="15:22" ht="15.75" customHeight="1" thickBot="1">
      <c r="O37" s="855" t="s">
        <v>668</v>
      </c>
      <c r="P37" s="855"/>
      <c r="Q37" s="855"/>
      <c r="R37" s="855"/>
      <c r="S37" s="855"/>
      <c r="T37" s="855"/>
      <c r="U37" s="855"/>
      <c r="V37" s="854"/>
    </row>
    <row r="38" spans="15:22" ht="15.75" customHeight="1" thickBot="1">
      <c r="O38" s="1386"/>
      <c r="P38" s="856" t="s">
        <v>654</v>
      </c>
      <c r="Q38" s="1370" t="s">
        <v>655</v>
      </c>
      <c r="R38" s="1371"/>
      <c r="S38" s="857"/>
      <c r="T38" s="857"/>
      <c r="U38" s="857"/>
      <c r="V38" s="52"/>
    </row>
    <row r="39" spans="15:22" ht="15" customHeight="1" thickBot="1">
      <c r="O39" s="1387"/>
      <c r="P39" s="587">
        <v>-2010</v>
      </c>
      <c r="Q39" s="587" t="s">
        <v>656</v>
      </c>
      <c r="R39" s="587" t="s">
        <v>657</v>
      </c>
      <c r="S39" s="857"/>
      <c r="T39" s="857"/>
      <c r="U39" s="857"/>
      <c r="V39" s="52"/>
    </row>
    <row r="40" spans="15:22" ht="14.25" customHeight="1" thickBot="1">
      <c r="O40" s="588" t="s">
        <v>674</v>
      </c>
      <c r="P40" s="858">
        <f>P10</f>
        <v>298791.31985612574</v>
      </c>
      <c r="Q40" s="591">
        <f>P22</f>
        <v>316624.95536461915</v>
      </c>
      <c r="R40" s="858">
        <v>4268.7</v>
      </c>
      <c r="S40" s="860">
        <f>R40/P10</f>
        <v>1.4286559603054961E-2</v>
      </c>
      <c r="T40" s="860"/>
      <c r="U40" s="857"/>
      <c r="V40" s="52"/>
    </row>
    <row r="41" spans="15:22" ht="19.5" thickBot="1">
      <c r="O41" s="588" t="s">
        <v>667</v>
      </c>
      <c r="P41" s="858">
        <f>R10</f>
        <v>71431.633689890674</v>
      </c>
      <c r="Q41" s="591">
        <f>R22</f>
        <v>76024.57205600015</v>
      </c>
      <c r="R41" s="858">
        <v>2142.4</v>
      </c>
      <c r="S41" s="860">
        <f>R41/R10</f>
        <v>2.999231417974978E-2</v>
      </c>
      <c r="T41" s="860"/>
      <c r="U41" s="886"/>
      <c r="V41" s="52"/>
    </row>
    <row r="42" spans="15:22" ht="32.25" thickBot="1">
      <c r="O42" s="588" t="s">
        <v>675</v>
      </c>
      <c r="P42" s="591">
        <f>U3</f>
        <v>361.92</v>
      </c>
      <c r="Q42" s="591">
        <f>P42</f>
        <v>361.92</v>
      </c>
      <c r="R42" s="858">
        <v>440.69299999999998</v>
      </c>
      <c r="S42" s="857"/>
      <c r="T42" s="857"/>
      <c r="U42" s="857"/>
      <c r="V42" s="52"/>
    </row>
    <row r="43" spans="15:22">
      <c r="O43" s="52"/>
      <c r="P43" s="52"/>
      <c r="Q43" s="52"/>
      <c r="R43" s="52"/>
      <c r="S43" s="52"/>
      <c r="T43" s="52"/>
      <c r="U43" s="52"/>
      <c r="V43" s="52"/>
    </row>
    <row r="44" spans="15:22">
      <c r="O44" s="52"/>
      <c r="P44" s="52"/>
      <c r="Q44" s="52"/>
      <c r="R44" s="52"/>
      <c r="S44" s="52"/>
      <c r="T44" s="52"/>
      <c r="U44" s="52"/>
      <c r="V44" s="52"/>
    </row>
    <row r="45" spans="15:22" ht="16.5" thickBot="1">
      <c r="O45" s="1388" t="s">
        <v>669</v>
      </c>
      <c r="P45" s="1388"/>
      <c r="Q45" s="1388"/>
      <c r="R45" s="1388"/>
      <c r="S45"/>
      <c r="U45" s="52"/>
      <c r="V45" s="52"/>
    </row>
    <row r="46" spans="15:22" ht="48" thickBot="1">
      <c r="O46" s="849" t="s">
        <v>658</v>
      </c>
      <c r="P46" s="850" t="s">
        <v>659</v>
      </c>
      <c r="Q46" s="850" t="s">
        <v>660</v>
      </c>
      <c r="R46" s="850" t="s">
        <v>661</v>
      </c>
      <c r="S46" s="850" t="s">
        <v>662</v>
      </c>
      <c r="T46" s="884"/>
      <c r="U46" s="52"/>
      <c r="V46" s="52"/>
    </row>
    <row r="47" spans="15:22" ht="63.75" thickBot="1">
      <c r="O47" s="851" t="s">
        <v>663</v>
      </c>
      <c r="P47" s="852" t="s">
        <v>664</v>
      </c>
      <c r="Q47" s="393">
        <f>P41</f>
        <v>71431.633689890674</v>
      </c>
      <c r="R47" s="393">
        <f>Q41-R41</f>
        <v>73882.172056000156</v>
      </c>
      <c r="S47" s="393">
        <f>R41</f>
        <v>2142.4</v>
      </c>
      <c r="T47" s="740"/>
      <c r="U47" s="52"/>
      <c r="V47" s="52"/>
    </row>
    <row r="48" spans="15:22" ht="79.5" thickBot="1">
      <c r="O48" s="851" t="s">
        <v>665</v>
      </c>
      <c r="P48" s="853" t="s">
        <v>672</v>
      </c>
      <c r="Q48" s="393">
        <f>P40</f>
        <v>298791.31985612574</v>
      </c>
      <c r="R48" s="393">
        <f>Q40-R40</f>
        <v>312356.25536461914</v>
      </c>
      <c r="S48" s="393">
        <f>R40</f>
        <v>4268.7</v>
      </c>
      <c r="T48" s="885"/>
      <c r="U48" s="52"/>
      <c r="V48" s="52"/>
    </row>
    <row r="49" spans="15:22" ht="79.5" thickBot="1">
      <c r="O49" s="851" t="s">
        <v>666</v>
      </c>
      <c r="P49" s="853" t="s">
        <v>673</v>
      </c>
      <c r="Q49" s="393">
        <f>P42</f>
        <v>361.92</v>
      </c>
      <c r="R49" s="393">
        <f>Q42+R42</f>
        <v>802.61300000000006</v>
      </c>
      <c r="S49" s="393">
        <f>R42</f>
        <v>440.69299999999998</v>
      </c>
      <c r="T49" s="740"/>
      <c r="U49" s="52"/>
      <c r="V49" s="52"/>
    </row>
    <row r="50" spans="15:22" ht="15.75">
      <c r="O50" s="741"/>
      <c r="P50" s="736"/>
      <c r="Q50" s="52"/>
      <c r="R50" s="52"/>
      <c r="S50" s="52"/>
      <c r="T50" s="52"/>
      <c r="U50" s="52"/>
      <c r="V50" s="52"/>
    </row>
    <row r="51" spans="15:22" ht="15.75">
      <c r="O51" s="741"/>
      <c r="P51" s="736"/>
      <c r="Q51" s="52"/>
      <c r="R51" s="52"/>
      <c r="S51" s="52"/>
      <c r="T51" s="52"/>
      <c r="U51" s="52"/>
      <c r="V51" s="52"/>
    </row>
    <row r="52" spans="15:22" ht="15.75">
      <c r="O52" s="741"/>
      <c r="P52" s="736"/>
      <c r="Q52" s="52"/>
      <c r="R52" s="52"/>
      <c r="S52" s="52"/>
      <c r="T52" s="52"/>
      <c r="U52" s="52"/>
      <c r="V52" s="52"/>
    </row>
    <row r="53" spans="15:22" ht="15.75">
      <c r="O53" s="740"/>
      <c r="P53" s="736"/>
      <c r="Q53" s="52"/>
      <c r="R53" s="52"/>
      <c r="S53" s="52"/>
      <c r="T53" s="52"/>
      <c r="U53" s="52"/>
      <c r="V53" s="52"/>
    </row>
    <row r="54" spans="15:22" ht="15.75">
      <c r="O54" s="742"/>
      <c r="P54" s="743"/>
      <c r="Q54" s="52"/>
      <c r="R54" s="52"/>
      <c r="S54" s="52"/>
      <c r="T54" s="52"/>
      <c r="U54" s="52"/>
      <c r="V54" s="52"/>
    </row>
    <row r="55" spans="15:22">
      <c r="O55" s="52"/>
      <c r="P55" s="52"/>
      <c r="Q55" s="52"/>
      <c r="R55" s="52"/>
      <c r="S55" s="52"/>
      <c r="T55" s="52"/>
      <c r="U55" s="52"/>
      <c r="V55" s="52"/>
    </row>
    <row r="56" spans="15:22">
      <c r="O56" s="52"/>
      <c r="P56" s="52"/>
      <c r="Q56" s="52"/>
      <c r="R56" s="52"/>
      <c r="S56" s="52"/>
      <c r="T56" s="52"/>
      <c r="U56" s="52"/>
      <c r="V56" s="52"/>
    </row>
    <row r="57" spans="15:22">
      <c r="O57" s="52"/>
      <c r="P57" s="52"/>
      <c r="Q57" s="52"/>
      <c r="R57" s="52"/>
      <c r="S57" s="52"/>
      <c r="T57" s="52"/>
      <c r="U57" s="52"/>
      <c r="V57" s="52"/>
    </row>
  </sheetData>
  <mergeCells count="17">
    <mergeCell ref="A1:Z1"/>
    <mergeCell ref="B2:B4"/>
    <mergeCell ref="C2:F2"/>
    <mergeCell ref="O2:O4"/>
    <mergeCell ref="P2:P4"/>
    <mergeCell ref="Q2:Q4"/>
    <mergeCell ref="R2:R4"/>
    <mergeCell ref="S2:S4"/>
    <mergeCell ref="C4:F4"/>
    <mergeCell ref="O38:O39"/>
    <mergeCell ref="Q38:R38"/>
    <mergeCell ref="O45:R45"/>
    <mergeCell ref="S14:S16"/>
    <mergeCell ref="O14:O16"/>
    <mergeCell ref="P14:P16"/>
    <mergeCell ref="Q14:Q16"/>
    <mergeCell ref="R14:R16"/>
  </mergeCell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66"/>
  <sheetViews>
    <sheetView workbookViewId="0">
      <pane ySplit="1" topLeftCell="A26" activePane="bottomLeft" state="frozen"/>
      <selection activeCell="AW1" sqref="AW1"/>
      <selection pane="bottomLeft" activeCell="AE15" sqref="AE15"/>
    </sheetView>
  </sheetViews>
  <sheetFormatPr defaultRowHeight="14.25"/>
  <cols>
    <col min="2" max="2" width="11.125" style="13" customWidth="1"/>
    <col min="3" max="3" width="10" customWidth="1"/>
    <col min="10" max="11" width="9" style="13"/>
    <col min="18" max="18" width="9" style="13"/>
    <col min="25" max="26" width="9" style="13"/>
    <col min="38" max="38" width="9" style="13"/>
    <col min="40" max="40" width="9" style="13"/>
    <col min="42" max="42" width="9" style="13"/>
  </cols>
  <sheetData>
    <row r="1" spans="1:61" s="15" customFormat="1" ht="76.5" customHeight="1" thickBot="1">
      <c r="A1" s="31" t="s">
        <v>60</v>
      </c>
      <c r="B1" s="909" t="s">
        <v>176</v>
      </c>
      <c r="C1" s="23" t="s">
        <v>61</v>
      </c>
      <c r="D1" s="23" t="s">
        <v>62</v>
      </c>
      <c r="E1" s="23" t="s">
        <v>63</v>
      </c>
      <c r="F1" s="23" t="s">
        <v>64</v>
      </c>
      <c r="G1" s="23" t="s">
        <v>65</v>
      </c>
      <c r="H1" s="23" t="s">
        <v>9</v>
      </c>
      <c r="I1" s="23" t="s">
        <v>296</v>
      </c>
      <c r="J1" s="23" t="s">
        <v>297</v>
      </c>
      <c r="K1" s="23" t="s">
        <v>298</v>
      </c>
      <c r="L1" s="23" t="s">
        <v>67</v>
      </c>
      <c r="M1" s="23" t="s">
        <v>68</v>
      </c>
      <c r="N1" s="23" t="s">
        <v>193</v>
      </c>
      <c r="O1" s="23" t="s">
        <v>70</v>
      </c>
      <c r="P1" s="23" t="s">
        <v>194</v>
      </c>
      <c r="Q1" s="23" t="s">
        <v>71</v>
      </c>
      <c r="R1" s="208" t="s">
        <v>194</v>
      </c>
      <c r="S1" s="27" t="s">
        <v>72</v>
      </c>
      <c r="T1" s="27" t="s">
        <v>73</v>
      </c>
      <c r="U1" s="23" t="s">
        <v>26</v>
      </c>
      <c r="V1" s="27" t="s">
        <v>74</v>
      </c>
      <c r="W1" s="27" t="s">
        <v>75</v>
      </c>
      <c r="X1" s="27" t="s">
        <v>76</v>
      </c>
      <c r="Y1" s="27" t="s">
        <v>300</v>
      </c>
      <c r="Z1" s="27" t="s">
        <v>301</v>
      </c>
      <c r="AA1" s="27" t="s">
        <v>77</v>
      </c>
      <c r="AB1" s="23" t="s">
        <v>78</v>
      </c>
      <c r="AC1" s="23" t="s">
        <v>79</v>
      </c>
      <c r="AD1" s="23" t="s">
        <v>80</v>
      </c>
      <c r="AE1" s="23" t="s">
        <v>49</v>
      </c>
      <c r="AF1" s="27" t="s">
        <v>299</v>
      </c>
      <c r="AG1" s="26" t="s">
        <v>93</v>
      </c>
      <c r="AH1" s="27" t="s">
        <v>82</v>
      </c>
      <c r="AI1" s="23" t="s">
        <v>88</v>
      </c>
      <c r="AJ1" s="23" t="s">
        <v>94</v>
      </c>
      <c r="AK1" s="920" t="s">
        <v>103</v>
      </c>
      <c r="AL1" s="921"/>
      <c r="AM1" s="920" t="s">
        <v>104</v>
      </c>
      <c r="AN1" s="921"/>
      <c r="AO1" s="920" t="s">
        <v>303</v>
      </c>
      <c r="AP1" s="921"/>
      <c r="AQ1" s="23" t="s">
        <v>101</v>
      </c>
      <c r="AR1" s="23" t="s">
        <v>102</v>
      </c>
      <c r="AS1" s="23" t="s">
        <v>106</v>
      </c>
      <c r="AT1" s="23" t="s">
        <v>102</v>
      </c>
      <c r="AU1" s="23" t="s">
        <v>96</v>
      </c>
      <c r="AV1" s="23" t="s">
        <v>97</v>
      </c>
      <c r="AW1" s="23" t="s">
        <v>98</v>
      </c>
      <c r="AX1" s="23" t="s">
        <v>99</v>
      </c>
      <c r="AY1" s="23" t="s">
        <v>100</v>
      </c>
      <c r="AZ1" s="23" t="s">
        <v>97</v>
      </c>
      <c r="BA1" s="28" t="s">
        <v>107</v>
      </c>
      <c r="BB1" s="25" t="s">
        <v>108</v>
      </c>
      <c r="BC1" s="24" t="s">
        <v>109</v>
      </c>
      <c r="BD1" s="917" t="s">
        <v>110</v>
      </c>
      <c r="BE1" s="918"/>
      <c r="BF1" s="919"/>
      <c r="BG1" s="917" t="s">
        <v>111</v>
      </c>
      <c r="BH1" s="918"/>
      <c r="BI1" s="919"/>
    </row>
    <row r="2" spans="1:61" s="13" customFormat="1" ht="21" customHeight="1" thickBot="1">
      <c r="A2" s="43"/>
      <c r="B2" s="910"/>
      <c r="C2" s="44"/>
      <c r="D2" s="45"/>
      <c r="E2" s="44"/>
      <c r="F2" s="44"/>
      <c r="G2" s="44"/>
      <c r="H2" s="44"/>
      <c r="I2" s="44"/>
      <c r="J2" s="44"/>
      <c r="K2" s="44"/>
      <c r="L2" s="44"/>
      <c r="M2" s="44"/>
      <c r="N2" s="44"/>
      <c r="O2" s="44"/>
      <c r="P2" s="44"/>
      <c r="Q2" s="44"/>
      <c r="R2" s="44"/>
      <c r="S2" s="46"/>
      <c r="T2" s="46"/>
      <c r="U2" s="44"/>
      <c r="V2" s="47"/>
      <c r="W2" s="47"/>
      <c r="X2" s="47"/>
      <c r="Y2" s="47"/>
      <c r="Z2" s="47"/>
      <c r="AA2" s="47"/>
      <c r="AB2" s="44"/>
      <c r="AC2" s="44"/>
      <c r="AD2" s="44"/>
      <c r="AE2" s="44"/>
      <c r="AF2" s="47"/>
      <c r="AG2" s="48"/>
      <c r="AH2" s="44"/>
      <c r="AI2" s="44"/>
      <c r="AJ2" s="44"/>
      <c r="AK2" s="45" t="s">
        <v>302</v>
      </c>
      <c r="AL2" s="45">
        <v>2020</v>
      </c>
      <c r="AM2" s="45" t="s">
        <v>302</v>
      </c>
      <c r="AN2" s="45">
        <v>2020</v>
      </c>
      <c r="AO2" s="45" t="s">
        <v>302</v>
      </c>
      <c r="AP2" s="45">
        <v>2020</v>
      </c>
      <c r="AQ2" s="44"/>
      <c r="AR2" s="44"/>
      <c r="AS2" s="44"/>
      <c r="AT2" s="73"/>
      <c r="AU2" s="44"/>
      <c r="AV2" s="44"/>
      <c r="AW2" s="44"/>
      <c r="AX2" s="44"/>
      <c r="AY2" s="44"/>
      <c r="AZ2" s="44"/>
      <c r="BA2" s="49"/>
      <c r="BB2" s="50"/>
      <c r="BC2" s="51"/>
      <c r="BD2" s="25" t="s">
        <v>114</v>
      </c>
      <c r="BE2" s="16" t="s">
        <v>115</v>
      </c>
      <c r="BF2" s="17" t="s">
        <v>116</v>
      </c>
      <c r="BG2" s="25" t="s">
        <v>117</v>
      </c>
      <c r="BH2" s="16" t="s">
        <v>118</v>
      </c>
      <c r="BI2" s="17" t="s">
        <v>119</v>
      </c>
    </row>
    <row r="3" spans="1:61" s="13" customFormat="1" ht="14.25" customHeight="1" thickBot="1">
      <c r="A3" s="914">
        <v>1</v>
      </c>
      <c r="B3" s="911" t="s">
        <v>294</v>
      </c>
      <c r="C3" s="894" t="s">
        <v>255</v>
      </c>
      <c r="D3" s="894" t="s">
        <v>295</v>
      </c>
      <c r="E3" s="894">
        <v>31</v>
      </c>
      <c r="F3" s="894">
        <v>24</v>
      </c>
      <c r="G3" s="894">
        <v>7</v>
      </c>
      <c r="H3" s="894">
        <v>1992</v>
      </c>
      <c r="I3" s="894">
        <f>SUM(J3,K3)</f>
        <v>1912.2</v>
      </c>
      <c r="J3" s="894">
        <v>1417.2</v>
      </c>
      <c r="K3" s="894">
        <v>495</v>
      </c>
      <c r="L3" s="894">
        <v>75</v>
      </c>
      <c r="M3" s="894" t="s">
        <v>16</v>
      </c>
      <c r="N3" s="894">
        <v>20</v>
      </c>
      <c r="O3" s="894" t="s">
        <v>16</v>
      </c>
      <c r="P3" s="894">
        <v>20</v>
      </c>
      <c r="Q3" s="894" t="s">
        <v>16</v>
      </c>
      <c r="R3" s="894">
        <v>15</v>
      </c>
      <c r="S3" s="894" t="b">
        <f>IF(H3&lt;1966,'lista, wskaźniki'!#REF!,IF(H3="&lt;1966",'lista, wskaźniki'!#REF!,IF(H3="1967-1985",'lista, wskaźniki'!#REF!, IF(H3="1986-1992",'lista, wskaźniki'!#REF!, IF(H3="1993-1996",'lista, wskaźniki'!#REF!, IF(H3="&gt;1997",'lista, wskaźniki'!#REF!))))))</f>
        <v>0</v>
      </c>
      <c r="T3" s="894" t="s">
        <v>23</v>
      </c>
      <c r="U3" s="897" t="s">
        <v>29</v>
      </c>
      <c r="V3" s="894"/>
      <c r="W3" s="894"/>
      <c r="X3" s="894">
        <v>0.1</v>
      </c>
      <c r="Y3" s="205" t="s">
        <v>24</v>
      </c>
      <c r="Z3" s="136">
        <v>44</v>
      </c>
      <c r="AA3" s="134" t="s">
        <v>35</v>
      </c>
      <c r="AB3" s="134" t="s">
        <v>38</v>
      </c>
      <c r="AC3" s="134" t="s">
        <v>24</v>
      </c>
      <c r="AD3" s="134" t="s">
        <v>203</v>
      </c>
      <c r="AE3" s="134" t="s">
        <v>29</v>
      </c>
      <c r="AF3" s="135">
        <v>852</v>
      </c>
      <c r="AG3" s="134">
        <v>60866.879999999997</v>
      </c>
      <c r="AH3" s="894"/>
      <c r="AI3" s="900">
        <f>5885/1000</f>
        <v>5.8849999999999998</v>
      </c>
      <c r="AJ3" s="894">
        <v>2215.9899999999998</v>
      </c>
      <c r="AK3" s="894" t="s">
        <v>16</v>
      </c>
      <c r="AL3" s="894" t="s">
        <v>16</v>
      </c>
      <c r="AM3" s="894" t="s">
        <v>17</v>
      </c>
      <c r="AN3" s="894" t="s">
        <v>16</v>
      </c>
      <c r="AO3" s="894" t="s">
        <v>17</v>
      </c>
      <c r="AP3" s="894" t="s">
        <v>16</v>
      </c>
      <c r="AQ3" s="894" t="s">
        <v>16</v>
      </c>
      <c r="AR3" s="134" t="s">
        <v>48</v>
      </c>
      <c r="AS3" s="894" t="s">
        <v>16</v>
      </c>
      <c r="AT3" s="134" t="s">
        <v>52</v>
      </c>
      <c r="AU3" s="894" t="s">
        <v>17</v>
      </c>
      <c r="AV3" s="134"/>
      <c r="AW3" s="134"/>
      <c r="AX3" s="134"/>
      <c r="AY3" s="134" t="s">
        <v>17</v>
      </c>
      <c r="AZ3" s="134"/>
      <c r="BA3" s="134"/>
      <c r="BB3" s="134"/>
      <c r="BC3" s="906"/>
      <c r="BD3" s="906"/>
      <c r="BE3" s="906"/>
      <c r="BF3" s="906"/>
      <c r="BG3" s="906"/>
      <c r="BH3" s="906"/>
      <c r="BI3" s="903"/>
    </row>
    <row r="4" spans="1:61" s="13" customFormat="1" ht="15" thickBot="1">
      <c r="A4" s="915"/>
      <c r="B4" s="912"/>
      <c r="C4" s="895"/>
      <c r="D4" s="895"/>
      <c r="E4" s="895"/>
      <c r="F4" s="895"/>
      <c r="G4" s="895"/>
      <c r="H4" s="895"/>
      <c r="I4" s="895"/>
      <c r="J4" s="895"/>
      <c r="K4" s="895"/>
      <c r="L4" s="895"/>
      <c r="M4" s="895"/>
      <c r="N4" s="895"/>
      <c r="O4" s="895"/>
      <c r="P4" s="895"/>
      <c r="Q4" s="895"/>
      <c r="R4" s="895"/>
      <c r="S4" s="895"/>
      <c r="T4" s="895"/>
      <c r="U4" s="898"/>
      <c r="V4" s="895"/>
      <c r="W4" s="895"/>
      <c r="X4" s="895"/>
      <c r="Y4" s="205"/>
      <c r="Z4" s="136"/>
      <c r="AA4" s="136"/>
      <c r="AB4" s="136"/>
      <c r="AC4" s="136"/>
      <c r="AD4" s="136"/>
      <c r="AE4" s="136" t="s">
        <v>35</v>
      </c>
      <c r="AF4" s="137">
        <v>73.63</v>
      </c>
      <c r="AG4" s="136">
        <v>24947.99</v>
      </c>
      <c r="AH4" s="895"/>
      <c r="AI4" s="901"/>
      <c r="AJ4" s="895"/>
      <c r="AK4" s="895"/>
      <c r="AL4" s="895"/>
      <c r="AM4" s="895"/>
      <c r="AN4" s="895"/>
      <c r="AO4" s="895"/>
      <c r="AP4" s="895"/>
      <c r="AQ4" s="895"/>
      <c r="AR4" s="136"/>
      <c r="AS4" s="895"/>
      <c r="AT4" s="136"/>
      <c r="AU4" s="895"/>
      <c r="AV4" s="136"/>
      <c r="AW4" s="136"/>
      <c r="AX4" s="136"/>
      <c r="AY4" s="136"/>
      <c r="AZ4" s="136"/>
      <c r="BA4" s="136"/>
      <c r="BB4" s="136"/>
      <c r="BC4" s="907"/>
      <c r="BD4" s="907"/>
      <c r="BE4" s="907"/>
      <c r="BF4" s="907"/>
      <c r="BG4" s="907"/>
      <c r="BH4" s="907"/>
      <c r="BI4" s="904"/>
    </row>
    <row r="5" spans="1:61" s="13" customFormat="1" ht="15" thickBot="1">
      <c r="A5" s="915"/>
      <c r="B5" s="912"/>
      <c r="C5" s="895"/>
      <c r="D5" s="895"/>
      <c r="E5" s="895"/>
      <c r="F5" s="895"/>
      <c r="G5" s="895"/>
      <c r="H5" s="895"/>
      <c r="I5" s="895"/>
      <c r="J5" s="895"/>
      <c r="K5" s="895"/>
      <c r="L5" s="895"/>
      <c r="M5" s="895"/>
      <c r="N5" s="895"/>
      <c r="O5" s="895"/>
      <c r="P5" s="895"/>
      <c r="Q5" s="895"/>
      <c r="R5" s="895"/>
      <c r="S5" s="895"/>
      <c r="T5" s="895"/>
      <c r="U5" s="898"/>
      <c r="V5" s="895"/>
      <c r="W5" s="895"/>
      <c r="X5" s="895"/>
      <c r="Y5" s="205"/>
      <c r="Z5" s="136"/>
      <c r="AA5" s="136"/>
      <c r="AB5" s="136"/>
      <c r="AC5" s="136"/>
      <c r="AD5" s="136"/>
      <c r="AE5" s="136" t="s">
        <v>50</v>
      </c>
      <c r="AF5" s="137"/>
      <c r="AG5" s="136"/>
      <c r="AH5" s="895"/>
      <c r="AI5" s="901"/>
      <c r="AJ5" s="895"/>
      <c r="AK5" s="895"/>
      <c r="AL5" s="895"/>
      <c r="AM5" s="895"/>
      <c r="AN5" s="895"/>
      <c r="AO5" s="895"/>
      <c r="AP5" s="895"/>
      <c r="AQ5" s="895"/>
      <c r="AR5" s="136"/>
      <c r="AS5" s="895"/>
      <c r="AT5" s="136"/>
      <c r="AU5" s="895"/>
      <c r="AV5" s="136"/>
      <c r="AW5" s="136"/>
      <c r="AX5" s="136"/>
      <c r="AY5" s="136"/>
      <c r="AZ5" s="136"/>
      <c r="BA5" s="136"/>
      <c r="BB5" s="136"/>
      <c r="BC5" s="907"/>
      <c r="BD5" s="907"/>
      <c r="BE5" s="907"/>
      <c r="BF5" s="907"/>
      <c r="BG5" s="907"/>
      <c r="BH5" s="907"/>
      <c r="BI5" s="904"/>
    </row>
    <row r="6" spans="1:61" s="13" customFormat="1" ht="14.25" customHeight="1" thickBot="1">
      <c r="A6" s="915"/>
      <c r="B6" s="912"/>
      <c r="C6" s="895"/>
      <c r="D6" s="895"/>
      <c r="E6" s="895"/>
      <c r="F6" s="895"/>
      <c r="G6" s="895"/>
      <c r="H6" s="895"/>
      <c r="I6" s="895"/>
      <c r="J6" s="895"/>
      <c r="K6" s="895"/>
      <c r="L6" s="895"/>
      <c r="M6" s="895"/>
      <c r="N6" s="895"/>
      <c r="O6" s="895"/>
      <c r="P6" s="895"/>
      <c r="Q6" s="895"/>
      <c r="R6" s="895"/>
      <c r="S6" s="895"/>
      <c r="T6" s="895"/>
      <c r="U6" s="898"/>
      <c r="V6" s="895"/>
      <c r="W6" s="895"/>
      <c r="X6" s="895"/>
      <c r="Y6" s="205"/>
      <c r="Z6" s="136"/>
      <c r="AA6" s="136"/>
      <c r="AB6" s="136"/>
      <c r="AC6" s="136"/>
      <c r="AD6" s="136"/>
      <c r="AE6" s="136" t="s">
        <v>38</v>
      </c>
      <c r="AF6" s="137"/>
      <c r="AG6" s="136"/>
      <c r="AH6" s="895"/>
      <c r="AI6" s="901"/>
      <c r="AJ6" s="895"/>
      <c r="AK6" s="895"/>
      <c r="AL6" s="895"/>
      <c r="AM6" s="895"/>
      <c r="AN6" s="895"/>
      <c r="AO6" s="895"/>
      <c r="AP6" s="895"/>
      <c r="AQ6" s="895"/>
      <c r="AR6" s="136"/>
      <c r="AS6" s="895"/>
      <c r="AT6" s="136"/>
      <c r="AU6" s="895"/>
      <c r="AV6" s="136"/>
      <c r="AW6" s="136"/>
      <c r="AX6" s="136"/>
      <c r="AY6" s="136"/>
      <c r="AZ6" s="136"/>
      <c r="BA6" s="136"/>
      <c r="BB6" s="136"/>
      <c r="BC6" s="907"/>
      <c r="BD6" s="907"/>
      <c r="BE6" s="907"/>
      <c r="BF6" s="907"/>
      <c r="BG6" s="907"/>
      <c r="BH6" s="907"/>
      <c r="BI6" s="904"/>
    </row>
    <row r="7" spans="1:61" s="13" customFormat="1" ht="15" thickBot="1">
      <c r="A7" s="915"/>
      <c r="B7" s="912"/>
      <c r="C7" s="895"/>
      <c r="D7" s="895"/>
      <c r="E7" s="895"/>
      <c r="F7" s="895"/>
      <c r="G7" s="895"/>
      <c r="H7" s="895"/>
      <c r="I7" s="895"/>
      <c r="J7" s="895"/>
      <c r="K7" s="895"/>
      <c r="L7" s="895"/>
      <c r="M7" s="895"/>
      <c r="N7" s="895"/>
      <c r="O7" s="895"/>
      <c r="P7" s="895"/>
      <c r="Q7" s="895"/>
      <c r="R7" s="895"/>
      <c r="S7" s="895"/>
      <c r="T7" s="895"/>
      <c r="U7" s="898"/>
      <c r="V7" s="895"/>
      <c r="W7" s="895"/>
      <c r="X7" s="895"/>
      <c r="Y7" s="205"/>
      <c r="Z7" s="136"/>
      <c r="AA7" s="136"/>
      <c r="AB7" s="136"/>
      <c r="AC7" s="136"/>
      <c r="AD7" s="136"/>
      <c r="AE7" s="136" t="s">
        <v>39</v>
      </c>
      <c r="AF7" s="137"/>
      <c r="AG7" s="136"/>
      <c r="AH7" s="895"/>
      <c r="AI7" s="901"/>
      <c r="AJ7" s="895"/>
      <c r="AK7" s="895"/>
      <c r="AL7" s="895"/>
      <c r="AM7" s="895"/>
      <c r="AN7" s="895"/>
      <c r="AO7" s="895"/>
      <c r="AP7" s="895"/>
      <c r="AQ7" s="895"/>
      <c r="AR7" s="136"/>
      <c r="AS7" s="895"/>
      <c r="AT7" s="136"/>
      <c r="AU7" s="895"/>
      <c r="AV7" s="136"/>
      <c r="AW7" s="136"/>
      <c r="AX7" s="136"/>
      <c r="AY7" s="136"/>
      <c r="AZ7" s="136"/>
      <c r="BA7" s="136"/>
      <c r="BB7" s="136"/>
      <c r="BC7" s="907"/>
      <c r="BD7" s="907"/>
      <c r="BE7" s="907"/>
      <c r="BF7" s="907"/>
      <c r="BG7" s="907"/>
      <c r="BH7" s="907"/>
      <c r="BI7" s="904"/>
    </row>
    <row r="8" spans="1:61" s="13" customFormat="1" ht="15" thickBot="1">
      <c r="A8" s="916"/>
      <c r="B8" s="913"/>
      <c r="C8" s="896"/>
      <c r="D8" s="896"/>
      <c r="E8" s="896"/>
      <c r="F8" s="896"/>
      <c r="G8" s="896"/>
      <c r="H8" s="896"/>
      <c r="I8" s="896"/>
      <c r="J8" s="896"/>
      <c r="K8" s="896"/>
      <c r="L8" s="896"/>
      <c r="M8" s="896"/>
      <c r="N8" s="896"/>
      <c r="O8" s="896"/>
      <c r="P8" s="896"/>
      <c r="Q8" s="896"/>
      <c r="R8" s="896"/>
      <c r="S8" s="896"/>
      <c r="T8" s="896"/>
      <c r="U8" s="899"/>
      <c r="V8" s="896"/>
      <c r="W8" s="896"/>
      <c r="X8" s="896"/>
      <c r="Y8" s="205"/>
      <c r="Z8" s="136"/>
      <c r="AA8" s="138"/>
      <c r="AB8" s="138"/>
      <c r="AC8" s="138"/>
      <c r="AD8" s="138"/>
      <c r="AE8" s="138" t="s">
        <v>37</v>
      </c>
      <c r="AF8" s="139"/>
      <c r="AG8" s="138"/>
      <c r="AH8" s="896"/>
      <c r="AI8" s="902"/>
      <c r="AJ8" s="896"/>
      <c r="AK8" s="896"/>
      <c r="AL8" s="896"/>
      <c r="AM8" s="896"/>
      <c r="AN8" s="896"/>
      <c r="AO8" s="896"/>
      <c r="AP8" s="896"/>
      <c r="AQ8" s="896"/>
      <c r="AR8" s="138"/>
      <c r="AS8" s="896"/>
      <c r="AT8" s="138"/>
      <c r="AU8" s="896"/>
      <c r="AV8" s="138"/>
      <c r="AW8" s="138"/>
      <c r="AX8" s="138"/>
      <c r="AY8" s="138"/>
      <c r="AZ8" s="138"/>
      <c r="BA8" s="138"/>
      <c r="BB8" s="138"/>
      <c r="BC8" s="908"/>
      <c r="BD8" s="908"/>
      <c r="BE8" s="908"/>
      <c r="BF8" s="908"/>
      <c r="BG8" s="908"/>
      <c r="BH8" s="908"/>
      <c r="BI8" s="905"/>
    </row>
    <row r="9" spans="1:61" ht="15" thickBot="1">
      <c r="A9" s="914">
        <v>2</v>
      </c>
      <c r="B9" s="911" t="s">
        <v>294</v>
      </c>
      <c r="C9" s="894" t="s">
        <v>255</v>
      </c>
      <c r="D9" s="894" t="s">
        <v>304</v>
      </c>
      <c r="E9" s="894">
        <v>16</v>
      </c>
      <c r="F9" s="894">
        <v>16</v>
      </c>
      <c r="G9" s="894">
        <v>0</v>
      </c>
      <c r="H9" s="894">
        <v>1992</v>
      </c>
      <c r="I9" s="894">
        <f>SUM(J9,K9)</f>
        <v>944.8</v>
      </c>
      <c r="J9" s="894">
        <v>944.8</v>
      </c>
      <c r="K9" s="894">
        <v>0</v>
      </c>
      <c r="L9" s="894">
        <v>48</v>
      </c>
      <c r="M9" s="894" t="s">
        <v>16</v>
      </c>
      <c r="N9" s="894">
        <v>25</v>
      </c>
      <c r="O9" s="894" t="s">
        <v>16</v>
      </c>
      <c r="P9" s="894">
        <v>15</v>
      </c>
      <c r="Q9" s="894" t="s">
        <v>17</v>
      </c>
      <c r="R9" s="894"/>
      <c r="S9" s="894" t="b">
        <f>IF(H9&lt;1966,'lista, wskaźniki'!#REF!,IF(H9="&lt;1966",'lista, wskaźniki'!#REF!,IF(H9="1967-1985",'lista, wskaźniki'!#REF!, IF(H9="1986-1992",'lista, wskaźniki'!#REF!, IF(H9="1993-1996",'lista, wskaźniki'!#REF!, IF(H9="&gt;1997",'lista, wskaźniki'!#REF!))))))</f>
        <v>0</v>
      </c>
      <c r="T9" s="894" t="s">
        <v>23</v>
      </c>
      <c r="U9" s="897" t="s">
        <v>29</v>
      </c>
      <c r="V9" s="894"/>
      <c r="W9" s="894"/>
      <c r="X9" s="894">
        <v>0.06</v>
      </c>
      <c r="Y9" s="205" t="s">
        <v>24</v>
      </c>
      <c r="Z9" s="136">
        <v>22</v>
      </c>
      <c r="AA9" s="134" t="s">
        <v>35</v>
      </c>
      <c r="AB9" s="134" t="s">
        <v>38</v>
      </c>
      <c r="AC9" s="134" t="s">
        <v>24</v>
      </c>
      <c r="AD9" s="134" t="s">
        <v>203</v>
      </c>
      <c r="AE9" s="134" t="s">
        <v>29</v>
      </c>
      <c r="AF9" s="135">
        <v>568</v>
      </c>
      <c r="AG9" s="134">
        <v>40577.919999999998</v>
      </c>
      <c r="AH9" s="894"/>
      <c r="AI9" s="900">
        <f>3918/1000</f>
        <v>3.9180000000000001</v>
      </c>
      <c r="AJ9" s="894">
        <v>1915.08</v>
      </c>
      <c r="AK9" s="894" t="s">
        <v>17</v>
      </c>
      <c r="AL9" s="894" t="s">
        <v>16</v>
      </c>
      <c r="AM9" s="894" t="s">
        <v>17</v>
      </c>
      <c r="AN9" s="894" t="s">
        <v>16</v>
      </c>
      <c r="AO9" s="894" t="s">
        <v>17</v>
      </c>
      <c r="AP9" s="894" t="s">
        <v>16</v>
      </c>
      <c r="AQ9" s="894" t="s">
        <v>16</v>
      </c>
      <c r="AR9" s="134" t="s">
        <v>48</v>
      </c>
      <c r="AS9" s="894" t="s">
        <v>16</v>
      </c>
      <c r="AT9" s="134" t="s">
        <v>52</v>
      </c>
      <c r="AU9" s="894" t="s">
        <v>17</v>
      </c>
      <c r="AV9" s="134"/>
      <c r="AW9" s="134"/>
      <c r="AX9" s="134"/>
      <c r="AY9" s="134" t="s">
        <v>57</v>
      </c>
      <c r="AZ9" s="134" t="s">
        <v>52</v>
      </c>
      <c r="BA9" s="134"/>
      <c r="BB9" s="134"/>
      <c r="BC9" s="906"/>
      <c r="BD9" s="906"/>
      <c r="BE9" s="906"/>
      <c r="BF9" s="906"/>
      <c r="BG9" s="906"/>
      <c r="BH9" s="906"/>
      <c r="BI9" s="903"/>
    </row>
    <row r="10" spans="1:61" ht="15" thickBot="1">
      <c r="A10" s="915"/>
      <c r="B10" s="912"/>
      <c r="C10" s="895"/>
      <c r="D10" s="895"/>
      <c r="E10" s="895"/>
      <c r="F10" s="895"/>
      <c r="G10" s="895"/>
      <c r="H10" s="895"/>
      <c r="I10" s="895"/>
      <c r="J10" s="895"/>
      <c r="K10" s="895"/>
      <c r="L10" s="895"/>
      <c r="M10" s="895"/>
      <c r="N10" s="895"/>
      <c r="O10" s="895"/>
      <c r="P10" s="895"/>
      <c r="Q10" s="895"/>
      <c r="R10" s="895"/>
      <c r="S10" s="895"/>
      <c r="T10" s="895"/>
      <c r="U10" s="898"/>
      <c r="V10" s="895"/>
      <c r="W10" s="895"/>
      <c r="X10" s="895"/>
      <c r="Y10" s="205"/>
      <c r="Z10" s="136"/>
      <c r="AA10" s="136"/>
      <c r="AB10" s="136"/>
      <c r="AC10" s="136"/>
      <c r="AD10" s="136"/>
      <c r="AE10" s="136" t="s">
        <v>35</v>
      </c>
      <c r="AF10" s="137">
        <v>49.09</v>
      </c>
      <c r="AG10" s="136">
        <v>16632</v>
      </c>
      <c r="AH10" s="895"/>
      <c r="AI10" s="901"/>
      <c r="AJ10" s="895"/>
      <c r="AK10" s="895"/>
      <c r="AL10" s="895"/>
      <c r="AM10" s="895"/>
      <c r="AN10" s="895"/>
      <c r="AO10" s="895"/>
      <c r="AP10" s="895"/>
      <c r="AQ10" s="895"/>
      <c r="AR10" s="136"/>
      <c r="AS10" s="895"/>
      <c r="AT10" s="136"/>
      <c r="AU10" s="895"/>
      <c r="AV10" s="136"/>
      <c r="AW10" s="136"/>
      <c r="AX10" s="136"/>
      <c r="AY10" s="136"/>
      <c r="AZ10" s="136" t="s">
        <v>53</v>
      </c>
      <c r="BA10" s="136"/>
      <c r="BB10" s="136"/>
      <c r="BC10" s="907"/>
      <c r="BD10" s="907"/>
      <c r="BE10" s="907"/>
      <c r="BF10" s="907"/>
      <c r="BG10" s="907"/>
      <c r="BH10" s="907"/>
      <c r="BI10" s="904"/>
    </row>
    <row r="11" spans="1:61" ht="15" thickBot="1">
      <c r="A11" s="915"/>
      <c r="B11" s="912"/>
      <c r="C11" s="895"/>
      <c r="D11" s="895"/>
      <c r="E11" s="895"/>
      <c r="F11" s="895"/>
      <c r="G11" s="895"/>
      <c r="H11" s="895"/>
      <c r="I11" s="895"/>
      <c r="J11" s="895"/>
      <c r="K11" s="895"/>
      <c r="L11" s="895"/>
      <c r="M11" s="895"/>
      <c r="N11" s="895"/>
      <c r="O11" s="895"/>
      <c r="P11" s="895"/>
      <c r="Q11" s="895"/>
      <c r="R11" s="895"/>
      <c r="S11" s="895"/>
      <c r="T11" s="895"/>
      <c r="U11" s="898"/>
      <c r="V11" s="895"/>
      <c r="W11" s="895"/>
      <c r="X11" s="895"/>
      <c r="Y11" s="205"/>
      <c r="Z11" s="136"/>
      <c r="AA11" s="136"/>
      <c r="AB11" s="136"/>
      <c r="AC11" s="136"/>
      <c r="AD11" s="136"/>
      <c r="AE11" s="136" t="s">
        <v>50</v>
      </c>
      <c r="AF11" s="137"/>
      <c r="AG11" s="136"/>
      <c r="AH11" s="895"/>
      <c r="AI11" s="901"/>
      <c r="AJ11" s="895"/>
      <c r="AK11" s="895"/>
      <c r="AL11" s="895"/>
      <c r="AM11" s="895"/>
      <c r="AN11" s="895"/>
      <c r="AO11" s="895"/>
      <c r="AP11" s="895"/>
      <c r="AQ11" s="895"/>
      <c r="AR11" s="136"/>
      <c r="AS11" s="895"/>
      <c r="AT11" s="136"/>
      <c r="AU11" s="895"/>
      <c r="AV11" s="136"/>
      <c r="AW11" s="136"/>
      <c r="AX11" s="136"/>
      <c r="AY11" s="136"/>
      <c r="AZ11" s="136" t="s">
        <v>54</v>
      </c>
      <c r="BA11" s="136"/>
      <c r="BB11" s="136"/>
      <c r="BC11" s="907"/>
      <c r="BD11" s="907"/>
      <c r="BE11" s="907"/>
      <c r="BF11" s="907"/>
      <c r="BG11" s="907"/>
      <c r="BH11" s="907"/>
      <c r="BI11" s="904"/>
    </row>
    <row r="12" spans="1:61" ht="15" thickBot="1">
      <c r="A12" s="915"/>
      <c r="B12" s="912"/>
      <c r="C12" s="895"/>
      <c r="D12" s="895"/>
      <c r="E12" s="895"/>
      <c r="F12" s="895"/>
      <c r="G12" s="895"/>
      <c r="H12" s="895"/>
      <c r="I12" s="895"/>
      <c r="J12" s="895"/>
      <c r="K12" s="895"/>
      <c r="L12" s="895"/>
      <c r="M12" s="895"/>
      <c r="N12" s="895"/>
      <c r="O12" s="895"/>
      <c r="P12" s="895"/>
      <c r="Q12" s="895"/>
      <c r="R12" s="895"/>
      <c r="S12" s="895"/>
      <c r="T12" s="895"/>
      <c r="U12" s="898"/>
      <c r="V12" s="895"/>
      <c r="W12" s="895"/>
      <c r="X12" s="895"/>
      <c r="Y12" s="205"/>
      <c r="Z12" s="136"/>
      <c r="AA12" s="136"/>
      <c r="AB12" s="136"/>
      <c r="AC12" s="136"/>
      <c r="AD12" s="136"/>
      <c r="AE12" s="136" t="s">
        <v>38</v>
      </c>
      <c r="AF12" s="137"/>
      <c r="AG12" s="136"/>
      <c r="AH12" s="895"/>
      <c r="AI12" s="901"/>
      <c r="AJ12" s="895"/>
      <c r="AK12" s="895"/>
      <c r="AL12" s="895"/>
      <c r="AM12" s="895"/>
      <c r="AN12" s="895"/>
      <c r="AO12" s="895"/>
      <c r="AP12" s="895"/>
      <c r="AQ12" s="895"/>
      <c r="AR12" s="136"/>
      <c r="AS12" s="895"/>
      <c r="AT12" s="136"/>
      <c r="AU12" s="895"/>
      <c r="AV12" s="136"/>
      <c r="AW12" s="136"/>
      <c r="AX12" s="136"/>
      <c r="AY12" s="136"/>
      <c r="AZ12" s="136"/>
      <c r="BA12" s="136"/>
      <c r="BB12" s="136"/>
      <c r="BC12" s="907"/>
      <c r="BD12" s="907"/>
      <c r="BE12" s="907"/>
      <c r="BF12" s="907"/>
      <c r="BG12" s="907"/>
      <c r="BH12" s="907"/>
      <c r="BI12" s="904"/>
    </row>
    <row r="13" spans="1:61" ht="15" thickBot="1">
      <c r="A13" s="915"/>
      <c r="B13" s="912"/>
      <c r="C13" s="895"/>
      <c r="D13" s="895"/>
      <c r="E13" s="895"/>
      <c r="F13" s="895"/>
      <c r="G13" s="895"/>
      <c r="H13" s="895"/>
      <c r="I13" s="895"/>
      <c r="J13" s="895"/>
      <c r="K13" s="895"/>
      <c r="L13" s="895"/>
      <c r="M13" s="895"/>
      <c r="N13" s="895"/>
      <c r="O13" s="895"/>
      <c r="P13" s="895"/>
      <c r="Q13" s="895"/>
      <c r="R13" s="895"/>
      <c r="S13" s="895"/>
      <c r="T13" s="895"/>
      <c r="U13" s="898"/>
      <c r="V13" s="895"/>
      <c r="W13" s="895"/>
      <c r="X13" s="895"/>
      <c r="Y13" s="205"/>
      <c r="Z13" s="136"/>
      <c r="AA13" s="136"/>
      <c r="AB13" s="136"/>
      <c r="AC13" s="136"/>
      <c r="AD13" s="136"/>
      <c r="AE13" s="136" t="s">
        <v>39</v>
      </c>
      <c r="AF13" s="137"/>
      <c r="AG13" s="136"/>
      <c r="AH13" s="895"/>
      <c r="AI13" s="901"/>
      <c r="AJ13" s="895"/>
      <c r="AK13" s="895"/>
      <c r="AL13" s="895"/>
      <c r="AM13" s="895"/>
      <c r="AN13" s="895"/>
      <c r="AO13" s="895"/>
      <c r="AP13" s="895"/>
      <c r="AQ13" s="895"/>
      <c r="AR13" s="136"/>
      <c r="AS13" s="895"/>
      <c r="AT13" s="136"/>
      <c r="AU13" s="895"/>
      <c r="AV13" s="136"/>
      <c r="AW13" s="136"/>
      <c r="AX13" s="136"/>
      <c r="AY13" s="136"/>
      <c r="AZ13" s="136"/>
      <c r="BA13" s="136"/>
      <c r="BB13" s="136"/>
      <c r="BC13" s="907"/>
      <c r="BD13" s="907"/>
      <c r="BE13" s="907"/>
      <c r="BF13" s="907"/>
      <c r="BG13" s="907"/>
      <c r="BH13" s="907"/>
      <c r="BI13" s="904"/>
    </row>
    <row r="14" spans="1:61" ht="15" thickBot="1">
      <c r="A14" s="916"/>
      <c r="B14" s="913"/>
      <c r="C14" s="896"/>
      <c r="D14" s="896"/>
      <c r="E14" s="896"/>
      <c r="F14" s="896"/>
      <c r="G14" s="896"/>
      <c r="H14" s="896"/>
      <c r="I14" s="896"/>
      <c r="J14" s="896"/>
      <c r="K14" s="896"/>
      <c r="L14" s="896"/>
      <c r="M14" s="896"/>
      <c r="N14" s="896"/>
      <c r="O14" s="896"/>
      <c r="P14" s="896"/>
      <c r="Q14" s="896"/>
      <c r="R14" s="896"/>
      <c r="S14" s="896"/>
      <c r="T14" s="896"/>
      <c r="U14" s="899"/>
      <c r="V14" s="896"/>
      <c r="W14" s="896"/>
      <c r="X14" s="896"/>
      <c r="Y14" s="205"/>
      <c r="Z14" s="136"/>
      <c r="AA14" s="138"/>
      <c r="AB14" s="138"/>
      <c r="AC14" s="138"/>
      <c r="AD14" s="138"/>
      <c r="AE14" s="138" t="s">
        <v>37</v>
      </c>
      <c r="AF14" s="139"/>
      <c r="AG14" s="138"/>
      <c r="AH14" s="896"/>
      <c r="AI14" s="902"/>
      <c r="AJ14" s="896"/>
      <c r="AK14" s="896"/>
      <c r="AL14" s="896"/>
      <c r="AM14" s="896"/>
      <c r="AN14" s="896"/>
      <c r="AO14" s="896"/>
      <c r="AP14" s="896"/>
      <c r="AQ14" s="896"/>
      <c r="AR14" s="138"/>
      <c r="AS14" s="896"/>
      <c r="AT14" s="138"/>
      <c r="AU14" s="896"/>
      <c r="AV14" s="138"/>
      <c r="AW14" s="138"/>
      <c r="AX14" s="138"/>
      <c r="AY14" s="138"/>
      <c r="AZ14" s="138"/>
      <c r="BA14" s="138"/>
      <c r="BB14" s="138"/>
      <c r="BC14" s="908"/>
      <c r="BD14" s="908"/>
      <c r="BE14" s="908"/>
      <c r="BF14" s="908"/>
      <c r="BG14" s="908"/>
      <c r="BH14" s="908"/>
      <c r="BI14" s="905"/>
    </row>
    <row r="15" spans="1:61" ht="15" thickBot="1">
      <c r="A15" s="914">
        <v>3</v>
      </c>
      <c r="B15" s="911" t="s">
        <v>294</v>
      </c>
      <c r="C15" s="894" t="s">
        <v>255</v>
      </c>
      <c r="D15" s="897" t="s">
        <v>305</v>
      </c>
      <c r="E15" s="894">
        <v>20</v>
      </c>
      <c r="F15" s="894">
        <v>20</v>
      </c>
      <c r="G15" s="894">
        <v>0</v>
      </c>
      <c r="H15" s="894">
        <v>1975</v>
      </c>
      <c r="I15" s="894">
        <f>SUM(J15,K15)</f>
        <v>878.7</v>
      </c>
      <c r="J15" s="894">
        <v>878.7</v>
      </c>
      <c r="K15" s="894">
        <v>0</v>
      </c>
      <c r="L15" s="894">
        <v>56</v>
      </c>
      <c r="M15" s="894" t="s">
        <v>16</v>
      </c>
      <c r="N15" s="894">
        <v>85</v>
      </c>
      <c r="O15" s="894" t="s">
        <v>16</v>
      </c>
      <c r="P15" s="894">
        <v>100</v>
      </c>
      <c r="Q15" s="894" t="s">
        <v>17</v>
      </c>
      <c r="R15" s="897"/>
      <c r="S15" s="894" t="b">
        <f>IF(H15&lt;1966,'lista, wskaźniki'!#REF!,IF(H15="&lt;1966",'lista, wskaźniki'!#REF!,IF(H15="1967-1985",'lista, wskaźniki'!#REF!, IF(H15="1986-1992",'lista, wskaźniki'!#REF!, IF(H15="1993-1996",'lista, wskaźniki'!#REF!, IF(H15="&gt;1997",'lista, wskaźniki'!#REF!))))))</f>
        <v>0</v>
      </c>
      <c r="T15" s="894" t="s">
        <v>23</v>
      </c>
      <c r="U15" s="897" t="s">
        <v>29</v>
      </c>
      <c r="V15" s="894"/>
      <c r="W15" s="894"/>
      <c r="X15" s="894">
        <v>0.09</v>
      </c>
      <c r="Y15" s="205" t="s">
        <v>24</v>
      </c>
      <c r="Z15" s="136">
        <v>13</v>
      </c>
      <c r="AA15" s="134" t="s">
        <v>35</v>
      </c>
      <c r="AB15" s="134" t="s">
        <v>38</v>
      </c>
      <c r="AC15" s="134" t="s">
        <v>24</v>
      </c>
      <c r="AD15" s="134" t="s">
        <v>203</v>
      </c>
      <c r="AE15" s="134" t="s">
        <v>29</v>
      </c>
      <c r="AF15" s="135">
        <v>467</v>
      </c>
      <c r="AG15" s="134">
        <v>33362.480000000003</v>
      </c>
      <c r="AH15" s="894"/>
      <c r="AI15" s="900">
        <f>8020/1000</f>
        <v>8.02</v>
      </c>
      <c r="AJ15" s="894">
        <v>3210.09</v>
      </c>
      <c r="AK15" s="894" t="s">
        <v>16</v>
      </c>
      <c r="AL15" s="894" t="s">
        <v>17</v>
      </c>
      <c r="AM15" s="894" t="s">
        <v>17</v>
      </c>
      <c r="AN15" s="894" t="s">
        <v>17</v>
      </c>
      <c r="AO15" s="894" t="s">
        <v>17</v>
      </c>
      <c r="AP15" s="894" t="s">
        <v>16</v>
      </c>
      <c r="AQ15" s="894" t="s">
        <v>16</v>
      </c>
      <c r="AR15" s="134" t="s">
        <v>48</v>
      </c>
      <c r="AS15" s="894" t="s">
        <v>16</v>
      </c>
      <c r="AT15" s="134" t="s">
        <v>52</v>
      </c>
      <c r="AU15" s="894" t="s">
        <v>17</v>
      </c>
      <c r="AV15" s="134"/>
      <c r="AW15" s="134"/>
      <c r="AX15" s="134"/>
      <c r="AY15" s="134" t="s">
        <v>57</v>
      </c>
      <c r="AZ15" s="134" t="s">
        <v>52</v>
      </c>
      <c r="BA15" s="134"/>
      <c r="BB15" s="134"/>
      <c r="BC15" s="906"/>
      <c r="BD15" s="906"/>
      <c r="BE15" s="906"/>
      <c r="BF15" s="906"/>
      <c r="BG15" s="906"/>
      <c r="BH15" s="906"/>
      <c r="BI15" s="903"/>
    </row>
    <row r="16" spans="1:61" ht="15" thickBot="1">
      <c r="A16" s="915"/>
      <c r="B16" s="912"/>
      <c r="C16" s="895"/>
      <c r="D16" s="898"/>
      <c r="E16" s="895"/>
      <c r="F16" s="895"/>
      <c r="G16" s="895"/>
      <c r="H16" s="895"/>
      <c r="I16" s="895"/>
      <c r="J16" s="895"/>
      <c r="K16" s="895"/>
      <c r="L16" s="895"/>
      <c r="M16" s="895"/>
      <c r="N16" s="895"/>
      <c r="O16" s="895"/>
      <c r="P16" s="895"/>
      <c r="Q16" s="895"/>
      <c r="R16" s="898"/>
      <c r="S16" s="895"/>
      <c r="T16" s="895"/>
      <c r="U16" s="898"/>
      <c r="V16" s="895"/>
      <c r="W16" s="895"/>
      <c r="X16" s="895"/>
      <c r="Y16" s="205"/>
      <c r="Z16" s="136"/>
      <c r="AA16" s="136"/>
      <c r="AB16" s="136"/>
      <c r="AC16" s="136"/>
      <c r="AD16" s="136"/>
      <c r="AE16" s="136" t="s">
        <v>35</v>
      </c>
      <c r="AF16" s="137">
        <v>40.36</v>
      </c>
      <c r="AG16" s="136">
        <v>13674.78</v>
      </c>
      <c r="AH16" s="895"/>
      <c r="AI16" s="901"/>
      <c r="AJ16" s="895"/>
      <c r="AK16" s="895"/>
      <c r="AL16" s="895"/>
      <c r="AM16" s="895"/>
      <c r="AN16" s="895"/>
      <c r="AO16" s="895"/>
      <c r="AP16" s="895"/>
      <c r="AQ16" s="895"/>
      <c r="AR16" s="136"/>
      <c r="AS16" s="895"/>
      <c r="AT16" s="136"/>
      <c r="AU16" s="895"/>
      <c r="AV16" s="136"/>
      <c r="AW16" s="136"/>
      <c r="AX16" s="136"/>
      <c r="AY16" s="136"/>
      <c r="AZ16" s="136" t="s">
        <v>53</v>
      </c>
      <c r="BA16" s="136"/>
      <c r="BB16" s="136"/>
      <c r="BC16" s="907"/>
      <c r="BD16" s="907"/>
      <c r="BE16" s="907"/>
      <c r="BF16" s="907"/>
      <c r="BG16" s="907"/>
      <c r="BH16" s="907"/>
      <c r="BI16" s="904"/>
    </row>
    <row r="17" spans="1:61" ht="15" thickBot="1">
      <c r="A17" s="915"/>
      <c r="B17" s="912"/>
      <c r="C17" s="895"/>
      <c r="D17" s="898"/>
      <c r="E17" s="895"/>
      <c r="F17" s="895"/>
      <c r="G17" s="895"/>
      <c r="H17" s="895"/>
      <c r="I17" s="895"/>
      <c r="J17" s="895"/>
      <c r="K17" s="895"/>
      <c r="L17" s="895"/>
      <c r="M17" s="895"/>
      <c r="N17" s="895"/>
      <c r="O17" s="895"/>
      <c r="P17" s="895"/>
      <c r="Q17" s="895"/>
      <c r="R17" s="898"/>
      <c r="S17" s="895"/>
      <c r="T17" s="895"/>
      <c r="U17" s="898"/>
      <c r="V17" s="895"/>
      <c r="W17" s="895"/>
      <c r="X17" s="895"/>
      <c r="Y17" s="205"/>
      <c r="Z17" s="136"/>
      <c r="AA17" s="136"/>
      <c r="AB17" s="136"/>
      <c r="AC17" s="136"/>
      <c r="AD17" s="136"/>
      <c r="AE17" s="136" t="s">
        <v>50</v>
      </c>
      <c r="AF17" s="137"/>
      <c r="AG17" s="136"/>
      <c r="AH17" s="895"/>
      <c r="AI17" s="901"/>
      <c r="AJ17" s="895"/>
      <c r="AK17" s="895"/>
      <c r="AL17" s="895"/>
      <c r="AM17" s="895"/>
      <c r="AN17" s="895"/>
      <c r="AO17" s="895"/>
      <c r="AP17" s="895"/>
      <c r="AQ17" s="895"/>
      <c r="AR17" s="136"/>
      <c r="AS17" s="895"/>
      <c r="AT17" s="136"/>
      <c r="AU17" s="895"/>
      <c r="AV17" s="136"/>
      <c r="AW17" s="136"/>
      <c r="AX17" s="136"/>
      <c r="AY17" s="136"/>
      <c r="AZ17" s="136" t="s">
        <v>54</v>
      </c>
      <c r="BA17" s="136"/>
      <c r="BB17" s="136"/>
      <c r="BC17" s="907"/>
      <c r="BD17" s="907"/>
      <c r="BE17" s="907"/>
      <c r="BF17" s="907"/>
      <c r="BG17" s="907"/>
      <c r="BH17" s="907"/>
      <c r="BI17" s="904"/>
    </row>
    <row r="18" spans="1:61" ht="15" thickBot="1">
      <c r="A18" s="915"/>
      <c r="B18" s="912"/>
      <c r="C18" s="895"/>
      <c r="D18" s="898"/>
      <c r="E18" s="895"/>
      <c r="F18" s="895"/>
      <c r="G18" s="895"/>
      <c r="H18" s="895"/>
      <c r="I18" s="895"/>
      <c r="J18" s="895"/>
      <c r="K18" s="895"/>
      <c r="L18" s="895"/>
      <c r="M18" s="895"/>
      <c r="N18" s="895"/>
      <c r="O18" s="895"/>
      <c r="P18" s="895"/>
      <c r="Q18" s="895"/>
      <c r="R18" s="898"/>
      <c r="S18" s="895"/>
      <c r="T18" s="895"/>
      <c r="U18" s="898"/>
      <c r="V18" s="895"/>
      <c r="W18" s="895"/>
      <c r="X18" s="895"/>
      <c r="Y18" s="205"/>
      <c r="Z18" s="136"/>
      <c r="AA18" s="136"/>
      <c r="AB18" s="136"/>
      <c r="AC18" s="136"/>
      <c r="AD18" s="136"/>
      <c r="AE18" s="136" t="s">
        <v>38</v>
      </c>
      <c r="AF18" s="137"/>
      <c r="AG18" s="136"/>
      <c r="AH18" s="895"/>
      <c r="AI18" s="901"/>
      <c r="AJ18" s="895"/>
      <c r="AK18" s="895"/>
      <c r="AL18" s="895"/>
      <c r="AM18" s="895"/>
      <c r="AN18" s="895"/>
      <c r="AO18" s="895"/>
      <c r="AP18" s="895"/>
      <c r="AQ18" s="895"/>
      <c r="AR18" s="136"/>
      <c r="AS18" s="895"/>
      <c r="AT18" s="136"/>
      <c r="AU18" s="895"/>
      <c r="AV18" s="136"/>
      <c r="AW18" s="136"/>
      <c r="AX18" s="136"/>
      <c r="AY18" s="136"/>
      <c r="AZ18" s="136"/>
      <c r="BA18" s="136"/>
      <c r="BB18" s="136"/>
      <c r="BC18" s="907"/>
      <c r="BD18" s="907"/>
      <c r="BE18" s="907"/>
      <c r="BF18" s="907"/>
      <c r="BG18" s="907"/>
      <c r="BH18" s="907"/>
      <c r="BI18" s="904"/>
    </row>
    <row r="19" spans="1:61" ht="15" thickBot="1">
      <c r="A19" s="915"/>
      <c r="B19" s="912"/>
      <c r="C19" s="895"/>
      <c r="D19" s="898"/>
      <c r="E19" s="895"/>
      <c r="F19" s="895"/>
      <c r="G19" s="895"/>
      <c r="H19" s="895"/>
      <c r="I19" s="895"/>
      <c r="J19" s="895"/>
      <c r="K19" s="895"/>
      <c r="L19" s="895"/>
      <c r="M19" s="895"/>
      <c r="N19" s="895"/>
      <c r="O19" s="895"/>
      <c r="P19" s="895"/>
      <c r="Q19" s="895"/>
      <c r="R19" s="898"/>
      <c r="S19" s="895"/>
      <c r="T19" s="895"/>
      <c r="U19" s="898"/>
      <c r="V19" s="895"/>
      <c r="W19" s="895"/>
      <c r="X19" s="895"/>
      <c r="Y19" s="205"/>
      <c r="Z19" s="136"/>
      <c r="AA19" s="136"/>
      <c r="AB19" s="136"/>
      <c r="AC19" s="136"/>
      <c r="AD19" s="136"/>
      <c r="AE19" s="136" t="s">
        <v>39</v>
      </c>
      <c r="AF19" s="137"/>
      <c r="AG19" s="136"/>
      <c r="AH19" s="895"/>
      <c r="AI19" s="901"/>
      <c r="AJ19" s="895"/>
      <c r="AK19" s="895"/>
      <c r="AL19" s="895"/>
      <c r="AM19" s="895"/>
      <c r="AN19" s="895"/>
      <c r="AO19" s="895"/>
      <c r="AP19" s="895"/>
      <c r="AQ19" s="895"/>
      <c r="AR19" s="136"/>
      <c r="AS19" s="895"/>
      <c r="AT19" s="136"/>
      <c r="AU19" s="895"/>
      <c r="AV19" s="136"/>
      <c r="AW19" s="136"/>
      <c r="AX19" s="136"/>
      <c r="AY19" s="136"/>
      <c r="AZ19" s="136"/>
      <c r="BA19" s="136"/>
      <c r="BB19" s="136"/>
      <c r="BC19" s="907"/>
      <c r="BD19" s="907"/>
      <c r="BE19" s="907"/>
      <c r="BF19" s="907"/>
      <c r="BG19" s="907"/>
      <c r="BH19" s="907"/>
      <c r="BI19" s="904"/>
    </row>
    <row r="20" spans="1:61" ht="15" thickBot="1">
      <c r="A20" s="916"/>
      <c r="B20" s="913"/>
      <c r="C20" s="896"/>
      <c r="D20" s="899"/>
      <c r="E20" s="896"/>
      <c r="F20" s="896"/>
      <c r="G20" s="896"/>
      <c r="H20" s="896"/>
      <c r="I20" s="896"/>
      <c r="J20" s="896"/>
      <c r="K20" s="896"/>
      <c r="L20" s="896"/>
      <c r="M20" s="896"/>
      <c r="N20" s="896"/>
      <c r="O20" s="896"/>
      <c r="P20" s="896"/>
      <c r="Q20" s="896"/>
      <c r="R20" s="899"/>
      <c r="S20" s="896"/>
      <c r="T20" s="896"/>
      <c r="U20" s="899"/>
      <c r="V20" s="896"/>
      <c r="W20" s="896"/>
      <c r="X20" s="896"/>
      <c r="Y20" s="205"/>
      <c r="Z20" s="136"/>
      <c r="AA20" s="138"/>
      <c r="AB20" s="138"/>
      <c r="AC20" s="138"/>
      <c r="AD20" s="138"/>
      <c r="AE20" s="138" t="s">
        <v>37</v>
      </c>
      <c r="AF20" s="139"/>
      <c r="AG20" s="138"/>
      <c r="AH20" s="896"/>
      <c r="AI20" s="902"/>
      <c r="AJ20" s="896"/>
      <c r="AK20" s="896"/>
      <c r="AL20" s="896"/>
      <c r="AM20" s="896"/>
      <c r="AN20" s="896"/>
      <c r="AO20" s="896"/>
      <c r="AP20" s="896"/>
      <c r="AQ20" s="896"/>
      <c r="AR20" s="138"/>
      <c r="AS20" s="896"/>
      <c r="AT20" s="138"/>
      <c r="AU20" s="896"/>
      <c r="AV20" s="138"/>
      <c r="AW20" s="138"/>
      <c r="AX20" s="138"/>
      <c r="AY20" s="138"/>
      <c r="AZ20" s="138"/>
      <c r="BA20" s="138"/>
      <c r="BB20" s="138"/>
      <c r="BC20" s="908"/>
      <c r="BD20" s="908"/>
      <c r="BE20" s="908"/>
      <c r="BF20" s="908"/>
      <c r="BG20" s="908"/>
      <c r="BH20" s="908"/>
      <c r="BI20" s="905"/>
    </row>
    <row r="21" spans="1:61" ht="15" thickBot="1">
      <c r="A21" s="914">
        <v>4</v>
      </c>
      <c r="B21" s="911" t="s">
        <v>294</v>
      </c>
      <c r="C21" s="894" t="s">
        <v>255</v>
      </c>
      <c r="D21" s="897" t="s">
        <v>306</v>
      </c>
      <c r="E21" s="894">
        <v>20</v>
      </c>
      <c r="F21" s="894">
        <v>20</v>
      </c>
      <c r="G21" s="894">
        <v>0</v>
      </c>
      <c r="H21" s="894">
        <v>1975</v>
      </c>
      <c r="I21" s="894">
        <f>SUM(J21,K21)</f>
        <v>884.75</v>
      </c>
      <c r="J21" s="894">
        <v>884.75</v>
      </c>
      <c r="K21" s="894">
        <v>0</v>
      </c>
      <c r="L21" s="894">
        <v>55</v>
      </c>
      <c r="M21" s="894" t="s">
        <v>16</v>
      </c>
      <c r="N21" s="894">
        <v>50</v>
      </c>
      <c r="O21" s="894" t="s">
        <v>16</v>
      </c>
      <c r="P21" s="894">
        <v>100</v>
      </c>
      <c r="Q21" s="894" t="s">
        <v>17</v>
      </c>
      <c r="R21" s="897"/>
      <c r="S21" s="894" t="b">
        <f>IF(H21&lt;1966,'lista, wskaźniki'!#REF!,IF(H21="&lt;1966",'lista, wskaźniki'!#REF!,IF(H21="1967-1985",'lista, wskaźniki'!#REF!, IF(H21="1986-1992",'lista, wskaźniki'!#REF!, IF(H21="1993-1996",'lista, wskaźniki'!#REF!, IF(H21="&gt;1997",'lista, wskaźniki'!#REF!))))))</f>
        <v>0</v>
      </c>
      <c r="T21" s="894" t="s">
        <v>23</v>
      </c>
      <c r="U21" s="897" t="s">
        <v>29</v>
      </c>
      <c r="V21" s="894"/>
      <c r="W21" s="894"/>
      <c r="X21" s="894">
        <v>0.08</v>
      </c>
      <c r="Y21" s="205" t="s">
        <v>24</v>
      </c>
      <c r="Z21" s="136">
        <v>14</v>
      </c>
      <c r="AA21" s="134" t="s">
        <v>35</v>
      </c>
      <c r="AB21" s="134" t="s">
        <v>38</v>
      </c>
      <c r="AC21" s="134" t="s">
        <v>24</v>
      </c>
      <c r="AD21" s="134" t="s">
        <v>203</v>
      </c>
      <c r="AE21" s="134" t="s">
        <v>29</v>
      </c>
      <c r="AF21" s="135">
        <v>415</v>
      </c>
      <c r="AG21" s="134">
        <v>29647.599999999999</v>
      </c>
      <c r="AH21" s="894"/>
      <c r="AI21" s="900">
        <f>3533/1000</f>
        <v>3.5329999999999999</v>
      </c>
      <c r="AJ21" s="894">
        <v>1491.62</v>
      </c>
      <c r="AK21" s="894" t="s">
        <v>16</v>
      </c>
      <c r="AL21" s="894" t="s">
        <v>17</v>
      </c>
      <c r="AM21" s="894" t="s">
        <v>17</v>
      </c>
      <c r="AN21" s="894" t="s">
        <v>17</v>
      </c>
      <c r="AO21" s="894" t="s">
        <v>17</v>
      </c>
      <c r="AP21" s="894" t="s">
        <v>16</v>
      </c>
      <c r="AQ21" s="894" t="s">
        <v>16</v>
      </c>
      <c r="AR21" s="134" t="s">
        <v>48</v>
      </c>
      <c r="AS21" s="894" t="s">
        <v>16</v>
      </c>
      <c r="AT21" s="134" t="s">
        <v>52</v>
      </c>
      <c r="AU21" s="894" t="s">
        <v>17</v>
      </c>
      <c r="AV21" s="134"/>
      <c r="AW21" s="134"/>
      <c r="AX21" s="134"/>
      <c r="AY21" s="134" t="s">
        <v>57</v>
      </c>
      <c r="AZ21" s="134" t="s">
        <v>52</v>
      </c>
      <c r="BA21" s="134"/>
      <c r="BB21" s="134"/>
      <c r="BC21" s="906"/>
      <c r="BD21" s="906"/>
      <c r="BE21" s="906"/>
      <c r="BF21" s="906"/>
      <c r="BG21" s="906"/>
      <c r="BH21" s="906"/>
      <c r="BI21" s="903"/>
    </row>
    <row r="22" spans="1:61" ht="15" thickBot="1">
      <c r="A22" s="915"/>
      <c r="B22" s="912"/>
      <c r="C22" s="895"/>
      <c r="D22" s="898"/>
      <c r="E22" s="895"/>
      <c r="F22" s="895"/>
      <c r="G22" s="895"/>
      <c r="H22" s="895"/>
      <c r="I22" s="895"/>
      <c r="J22" s="895"/>
      <c r="K22" s="895"/>
      <c r="L22" s="895"/>
      <c r="M22" s="895"/>
      <c r="N22" s="895"/>
      <c r="O22" s="895"/>
      <c r="P22" s="895"/>
      <c r="Q22" s="895"/>
      <c r="R22" s="898"/>
      <c r="S22" s="895"/>
      <c r="T22" s="895"/>
      <c r="U22" s="898"/>
      <c r="V22" s="895"/>
      <c r="W22" s="895"/>
      <c r="X22" s="895"/>
      <c r="Y22" s="205"/>
      <c r="Z22" s="136"/>
      <c r="AA22" s="136"/>
      <c r="AB22" s="136"/>
      <c r="AC22" s="136"/>
      <c r="AD22" s="136"/>
      <c r="AE22" s="136" t="s">
        <v>35</v>
      </c>
      <c r="AF22" s="137">
        <v>35.86</v>
      </c>
      <c r="AG22" s="136">
        <v>12150.09</v>
      </c>
      <c r="AH22" s="895"/>
      <c r="AI22" s="901"/>
      <c r="AJ22" s="895"/>
      <c r="AK22" s="895"/>
      <c r="AL22" s="895"/>
      <c r="AM22" s="895"/>
      <c r="AN22" s="895"/>
      <c r="AO22" s="895"/>
      <c r="AP22" s="895"/>
      <c r="AQ22" s="895"/>
      <c r="AR22" s="136"/>
      <c r="AS22" s="895"/>
      <c r="AT22" s="136"/>
      <c r="AU22" s="895"/>
      <c r="AV22" s="136"/>
      <c r="AW22" s="136"/>
      <c r="AX22" s="136"/>
      <c r="AY22" s="136"/>
      <c r="AZ22" s="136" t="s">
        <v>53</v>
      </c>
      <c r="BA22" s="136"/>
      <c r="BB22" s="136"/>
      <c r="BC22" s="907"/>
      <c r="BD22" s="907"/>
      <c r="BE22" s="907"/>
      <c r="BF22" s="907"/>
      <c r="BG22" s="907"/>
      <c r="BH22" s="907"/>
      <c r="BI22" s="904"/>
    </row>
    <row r="23" spans="1:61" ht="15" thickBot="1">
      <c r="A23" s="915"/>
      <c r="B23" s="912"/>
      <c r="C23" s="895"/>
      <c r="D23" s="898"/>
      <c r="E23" s="895"/>
      <c r="F23" s="895"/>
      <c r="G23" s="895"/>
      <c r="H23" s="895"/>
      <c r="I23" s="895"/>
      <c r="J23" s="895"/>
      <c r="K23" s="895"/>
      <c r="L23" s="895"/>
      <c r="M23" s="895"/>
      <c r="N23" s="895"/>
      <c r="O23" s="895"/>
      <c r="P23" s="895"/>
      <c r="Q23" s="895"/>
      <c r="R23" s="898"/>
      <c r="S23" s="895"/>
      <c r="T23" s="895"/>
      <c r="U23" s="898"/>
      <c r="V23" s="895"/>
      <c r="W23" s="895"/>
      <c r="X23" s="895"/>
      <c r="Y23" s="205"/>
      <c r="Z23" s="136"/>
      <c r="AA23" s="136"/>
      <c r="AB23" s="136"/>
      <c r="AC23" s="136"/>
      <c r="AD23" s="136"/>
      <c r="AE23" s="136" t="s">
        <v>50</v>
      </c>
      <c r="AF23" s="137"/>
      <c r="AG23" s="136"/>
      <c r="AH23" s="895"/>
      <c r="AI23" s="901"/>
      <c r="AJ23" s="895"/>
      <c r="AK23" s="895"/>
      <c r="AL23" s="895"/>
      <c r="AM23" s="895"/>
      <c r="AN23" s="895"/>
      <c r="AO23" s="895"/>
      <c r="AP23" s="895"/>
      <c r="AQ23" s="895"/>
      <c r="AR23" s="136"/>
      <c r="AS23" s="895"/>
      <c r="AT23" s="136"/>
      <c r="AU23" s="895"/>
      <c r="AV23" s="136"/>
      <c r="AW23" s="136"/>
      <c r="AX23" s="136"/>
      <c r="AY23" s="136"/>
      <c r="AZ23" s="136" t="s">
        <v>54</v>
      </c>
      <c r="BA23" s="136"/>
      <c r="BB23" s="136"/>
      <c r="BC23" s="907"/>
      <c r="BD23" s="907"/>
      <c r="BE23" s="907"/>
      <c r="BF23" s="907"/>
      <c r="BG23" s="907"/>
      <c r="BH23" s="907"/>
      <c r="BI23" s="904"/>
    </row>
    <row r="24" spans="1:61" ht="15" thickBot="1">
      <c r="A24" s="915"/>
      <c r="B24" s="912"/>
      <c r="C24" s="895"/>
      <c r="D24" s="898"/>
      <c r="E24" s="895"/>
      <c r="F24" s="895"/>
      <c r="G24" s="895"/>
      <c r="H24" s="895"/>
      <c r="I24" s="895"/>
      <c r="J24" s="895"/>
      <c r="K24" s="895"/>
      <c r="L24" s="895"/>
      <c r="M24" s="895"/>
      <c r="N24" s="895"/>
      <c r="O24" s="895"/>
      <c r="P24" s="895"/>
      <c r="Q24" s="895"/>
      <c r="R24" s="898"/>
      <c r="S24" s="895"/>
      <c r="T24" s="895"/>
      <c r="U24" s="898"/>
      <c r="V24" s="895"/>
      <c r="W24" s="895"/>
      <c r="X24" s="895"/>
      <c r="Y24" s="205"/>
      <c r="Z24" s="136"/>
      <c r="AA24" s="136"/>
      <c r="AB24" s="136"/>
      <c r="AC24" s="136"/>
      <c r="AD24" s="136"/>
      <c r="AE24" s="136" t="s">
        <v>38</v>
      </c>
      <c r="AF24" s="137"/>
      <c r="AG24" s="136"/>
      <c r="AH24" s="895"/>
      <c r="AI24" s="901"/>
      <c r="AJ24" s="895"/>
      <c r="AK24" s="895"/>
      <c r="AL24" s="895"/>
      <c r="AM24" s="895"/>
      <c r="AN24" s="895"/>
      <c r="AO24" s="895"/>
      <c r="AP24" s="895"/>
      <c r="AQ24" s="895"/>
      <c r="AR24" s="136"/>
      <c r="AS24" s="895"/>
      <c r="AT24" s="136"/>
      <c r="AU24" s="895"/>
      <c r="AV24" s="136"/>
      <c r="AW24" s="136"/>
      <c r="AX24" s="136"/>
      <c r="AY24" s="136"/>
      <c r="AZ24" s="136"/>
      <c r="BA24" s="136"/>
      <c r="BB24" s="136"/>
      <c r="BC24" s="907"/>
      <c r="BD24" s="907"/>
      <c r="BE24" s="907"/>
      <c r="BF24" s="907"/>
      <c r="BG24" s="907"/>
      <c r="BH24" s="907"/>
      <c r="BI24" s="904"/>
    </row>
    <row r="25" spans="1:61" ht="15" thickBot="1">
      <c r="A25" s="915"/>
      <c r="B25" s="912"/>
      <c r="C25" s="895"/>
      <c r="D25" s="898"/>
      <c r="E25" s="895"/>
      <c r="F25" s="895"/>
      <c r="G25" s="895"/>
      <c r="H25" s="895"/>
      <c r="I25" s="895"/>
      <c r="J25" s="895"/>
      <c r="K25" s="895"/>
      <c r="L25" s="895"/>
      <c r="M25" s="895"/>
      <c r="N25" s="895"/>
      <c r="O25" s="895"/>
      <c r="P25" s="895"/>
      <c r="Q25" s="895"/>
      <c r="R25" s="898"/>
      <c r="S25" s="895"/>
      <c r="T25" s="895"/>
      <c r="U25" s="898"/>
      <c r="V25" s="895"/>
      <c r="W25" s="895"/>
      <c r="X25" s="895"/>
      <c r="Y25" s="205"/>
      <c r="Z25" s="136"/>
      <c r="AA25" s="136"/>
      <c r="AB25" s="136"/>
      <c r="AC25" s="136"/>
      <c r="AD25" s="136"/>
      <c r="AE25" s="136" t="s">
        <v>39</v>
      </c>
      <c r="AF25" s="137"/>
      <c r="AG25" s="136"/>
      <c r="AH25" s="895"/>
      <c r="AI25" s="901"/>
      <c r="AJ25" s="895"/>
      <c r="AK25" s="895"/>
      <c r="AL25" s="895"/>
      <c r="AM25" s="895"/>
      <c r="AN25" s="895"/>
      <c r="AO25" s="895"/>
      <c r="AP25" s="895"/>
      <c r="AQ25" s="895"/>
      <c r="AR25" s="136"/>
      <c r="AS25" s="895"/>
      <c r="AT25" s="136"/>
      <c r="AU25" s="895"/>
      <c r="AV25" s="136"/>
      <c r="AW25" s="136"/>
      <c r="AX25" s="136"/>
      <c r="AY25" s="136"/>
      <c r="AZ25" s="136"/>
      <c r="BA25" s="136"/>
      <c r="BB25" s="136"/>
      <c r="BC25" s="907"/>
      <c r="BD25" s="907"/>
      <c r="BE25" s="907"/>
      <c r="BF25" s="907"/>
      <c r="BG25" s="907"/>
      <c r="BH25" s="907"/>
      <c r="BI25" s="904"/>
    </row>
    <row r="26" spans="1:61" ht="15" thickBot="1">
      <c r="A26" s="916"/>
      <c r="B26" s="913"/>
      <c r="C26" s="896"/>
      <c r="D26" s="899"/>
      <c r="E26" s="896"/>
      <c r="F26" s="896"/>
      <c r="G26" s="896"/>
      <c r="H26" s="896"/>
      <c r="I26" s="896"/>
      <c r="J26" s="896"/>
      <c r="K26" s="896"/>
      <c r="L26" s="896"/>
      <c r="M26" s="896"/>
      <c r="N26" s="896"/>
      <c r="O26" s="896"/>
      <c r="P26" s="896"/>
      <c r="Q26" s="896"/>
      <c r="R26" s="899"/>
      <c r="S26" s="896"/>
      <c r="T26" s="896"/>
      <c r="U26" s="899"/>
      <c r="V26" s="896"/>
      <c r="W26" s="896"/>
      <c r="X26" s="896"/>
      <c r="Y26" s="205"/>
      <c r="Z26" s="136"/>
      <c r="AA26" s="138"/>
      <c r="AB26" s="138"/>
      <c r="AC26" s="138"/>
      <c r="AD26" s="138"/>
      <c r="AE26" s="138" t="s">
        <v>37</v>
      </c>
      <c r="AF26" s="139"/>
      <c r="AG26" s="138"/>
      <c r="AH26" s="896"/>
      <c r="AI26" s="902"/>
      <c r="AJ26" s="896"/>
      <c r="AK26" s="896"/>
      <c r="AL26" s="896"/>
      <c r="AM26" s="896"/>
      <c r="AN26" s="896"/>
      <c r="AO26" s="896"/>
      <c r="AP26" s="896"/>
      <c r="AQ26" s="896"/>
      <c r="AR26" s="138"/>
      <c r="AS26" s="896"/>
      <c r="AT26" s="138"/>
      <c r="AU26" s="896"/>
      <c r="AV26" s="138"/>
      <c r="AW26" s="138"/>
      <c r="AX26" s="138"/>
      <c r="AY26" s="138"/>
      <c r="AZ26" s="138"/>
      <c r="BA26" s="138"/>
      <c r="BB26" s="138"/>
      <c r="BC26" s="908"/>
      <c r="BD26" s="908"/>
      <c r="BE26" s="908"/>
      <c r="BF26" s="908"/>
      <c r="BG26" s="908"/>
      <c r="BH26" s="908"/>
      <c r="BI26" s="905"/>
    </row>
    <row r="27" spans="1:61" ht="15" thickBot="1">
      <c r="A27" s="914">
        <v>5</v>
      </c>
      <c r="B27" s="911" t="s">
        <v>294</v>
      </c>
      <c r="C27" s="894" t="s">
        <v>255</v>
      </c>
      <c r="D27" s="897" t="s">
        <v>307</v>
      </c>
      <c r="E27" s="894">
        <v>20</v>
      </c>
      <c r="F27" s="894">
        <v>20</v>
      </c>
      <c r="G27" s="894">
        <v>0</v>
      </c>
      <c r="H27" s="894">
        <v>1975</v>
      </c>
      <c r="I27" s="894">
        <f>SUM(J27,K27)</f>
        <v>884.75</v>
      </c>
      <c r="J27" s="894">
        <v>884.75</v>
      </c>
      <c r="K27" s="894">
        <v>0</v>
      </c>
      <c r="L27" s="894">
        <v>50</v>
      </c>
      <c r="M27" s="894" t="s">
        <v>16</v>
      </c>
      <c r="N27" s="894">
        <v>45</v>
      </c>
      <c r="O27" s="894" t="s">
        <v>16</v>
      </c>
      <c r="P27" s="894">
        <v>100</v>
      </c>
      <c r="Q27" s="894" t="s">
        <v>17</v>
      </c>
      <c r="R27" s="897"/>
      <c r="S27" s="894" t="b">
        <f>IF(H27&lt;1966,'lista, wskaźniki'!#REF!,IF(H27="&lt;1966",'lista, wskaźniki'!#REF!,IF(H27="1967-1985",'lista, wskaźniki'!#REF!, IF(H27="1986-1992",'lista, wskaźniki'!#REF!, IF(H27="1993-1996",'lista, wskaźniki'!#REF!, IF(H27="&gt;1997",'lista, wskaźniki'!#REF!))))))</f>
        <v>0</v>
      </c>
      <c r="T27" s="894" t="s">
        <v>23</v>
      </c>
      <c r="U27" s="897" t="s">
        <v>29</v>
      </c>
      <c r="V27" s="894"/>
      <c r="W27" s="894"/>
      <c r="X27" s="894">
        <v>0.08</v>
      </c>
      <c r="Y27" s="205" t="s">
        <v>24</v>
      </c>
      <c r="Z27" s="136">
        <v>12</v>
      </c>
      <c r="AA27" s="134" t="s">
        <v>35</v>
      </c>
      <c r="AB27" s="134" t="s">
        <v>38</v>
      </c>
      <c r="AC27" s="134" t="s">
        <v>24</v>
      </c>
      <c r="AD27" s="134" t="s">
        <v>203</v>
      </c>
      <c r="AE27" s="134" t="s">
        <v>29</v>
      </c>
      <c r="AF27" s="135">
        <v>470</v>
      </c>
      <c r="AG27" s="134">
        <v>33576.800000000003</v>
      </c>
      <c r="AH27" s="894"/>
      <c r="AI27" s="900">
        <f>4402/1000</f>
        <v>4.4020000000000001</v>
      </c>
      <c r="AJ27" s="894">
        <v>1804.05</v>
      </c>
      <c r="AK27" s="894" t="s">
        <v>16</v>
      </c>
      <c r="AL27" s="894" t="s">
        <v>17</v>
      </c>
      <c r="AM27" s="894" t="s">
        <v>17</v>
      </c>
      <c r="AN27" s="894" t="s">
        <v>17</v>
      </c>
      <c r="AO27" s="894" t="s">
        <v>17</v>
      </c>
      <c r="AP27" s="894" t="s">
        <v>16</v>
      </c>
      <c r="AQ27" s="894" t="s">
        <v>16</v>
      </c>
      <c r="AR27" s="134" t="s">
        <v>48</v>
      </c>
      <c r="AS27" s="894" t="s">
        <v>16</v>
      </c>
      <c r="AT27" s="134" t="s">
        <v>52</v>
      </c>
      <c r="AU27" s="894" t="s">
        <v>17</v>
      </c>
      <c r="AV27" s="134"/>
      <c r="AW27" s="134"/>
      <c r="AX27" s="134"/>
      <c r="AY27" s="134" t="s">
        <v>57</v>
      </c>
      <c r="AZ27" s="134" t="s">
        <v>52</v>
      </c>
      <c r="BA27" s="134"/>
      <c r="BB27" s="134"/>
      <c r="BC27" s="906"/>
      <c r="BD27" s="906"/>
      <c r="BE27" s="906"/>
      <c r="BF27" s="906"/>
      <c r="BG27" s="906"/>
      <c r="BH27" s="906"/>
      <c r="BI27" s="903"/>
    </row>
    <row r="28" spans="1:61" ht="15" thickBot="1">
      <c r="A28" s="915"/>
      <c r="B28" s="912"/>
      <c r="C28" s="895"/>
      <c r="D28" s="898"/>
      <c r="E28" s="895"/>
      <c r="F28" s="895"/>
      <c r="G28" s="895"/>
      <c r="H28" s="895"/>
      <c r="I28" s="895"/>
      <c r="J28" s="895"/>
      <c r="K28" s="895"/>
      <c r="L28" s="895"/>
      <c r="M28" s="895"/>
      <c r="N28" s="895"/>
      <c r="O28" s="895"/>
      <c r="P28" s="895"/>
      <c r="Q28" s="895"/>
      <c r="R28" s="898"/>
      <c r="S28" s="895"/>
      <c r="T28" s="895"/>
      <c r="U28" s="898"/>
      <c r="V28" s="895"/>
      <c r="W28" s="895"/>
      <c r="X28" s="895"/>
      <c r="Y28" s="205"/>
      <c r="Z28" s="136"/>
      <c r="AA28" s="136"/>
      <c r="AB28" s="136"/>
      <c r="AC28" s="136"/>
      <c r="AD28" s="136"/>
      <c r="AE28" s="136" t="s">
        <v>35</v>
      </c>
      <c r="AF28" s="137">
        <v>40.619999999999997</v>
      </c>
      <c r="AG28" s="136">
        <v>13762.87</v>
      </c>
      <c r="AH28" s="895"/>
      <c r="AI28" s="901"/>
      <c r="AJ28" s="895"/>
      <c r="AK28" s="895"/>
      <c r="AL28" s="895"/>
      <c r="AM28" s="895"/>
      <c r="AN28" s="895"/>
      <c r="AO28" s="895"/>
      <c r="AP28" s="895"/>
      <c r="AQ28" s="895"/>
      <c r="AR28" s="136"/>
      <c r="AS28" s="895"/>
      <c r="AT28" s="136"/>
      <c r="AU28" s="895"/>
      <c r="AV28" s="136"/>
      <c r="AW28" s="136"/>
      <c r="AX28" s="136"/>
      <c r="AY28" s="136"/>
      <c r="AZ28" s="136" t="s">
        <v>53</v>
      </c>
      <c r="BA28" s="136"/>
      <c r="BB28" s="136"/>
      <c r="BC28" s="907"/>
      <c r="BD28" s="907"/>
      <c r="BE28" s="907"/>
      <c r="BF28" s="907"/>
      <c r="BG28" s="907"/>
      <c r="BH28" s="907"/>
      <c r="BI28" s="904"/>
    </row>
    <row r="29" spans="1:61" ht="15" thickBot="1">
      <c r="A29" s="915"/>
      <c r="B29" s="912"/>
      <c r="C29" s="895"/>
      <c r="D29" s="898"/>
      <c r="E29" s="895"/>
      <c r="F29" s="895"/>
      <c r="G29" s="895"/>
      <c r="H29" s="895"/>
      <c r="I29" s="895"/>
      <c r="J29" s="895"/>
      <c r="K29" s="895"/>
      <c r="L29" s="895"/>
      <c r="M29" s="895"/>
      <c r="N29" s="895"/>
      <c r="O29" s="895"/>
      <c r="P29" s="895"/>
      <c r="Q29" s="895"/>
      <c r="R29" s="898"/>
      <c r="S29" s="895"/>
      <c r="T29" s="895"/>
      <c r="U29" s="898"/>
      <c r="V29" s="895"/>
      <c r="W29" s="895"/>
      <c r="X29" s="895"/>
      <c r="Y29" s="205"/>
      <c r="Z29" s="136"/>
      <c r="AA29" s="136"/>
      <c r="AB29" s="136"/>
      <c r="AC29" s="136"/>
      <c r="AD29" s="136"/>
      <c r="AE29" s="136" t="s">
        <v>50</v>
      </c>
      <c r="AF29" s="137"/>
      <c r="AG29" s="136"/>
      <c r="AH29" s="895"/>
      <c r="AI29" s="901"/>
      <c r="AJ29" s="895"/>
      <c r="AK29" s="895"/>
      <c r="AL29" s="895"/>
      <c r="AM29" s="895"/>
      <c r="AN29" s="895"/>
      <c r="AO29" s="895"/>
      <c r="AP29" s="895"/>
      <c r="AQ29" s="895"/>
      <c r="AR29" s="136"/>
      <c r="AS29" s="895"/>
      <c r="AT29" s="136"/>
      <c r="AU29" s="895"/>
      <c r="AV29" s="136"/>
      <c r="AW29" s="136"/>
      <c r="AX29" s="136"/>
      <c r="AY29" s="136"/>
      <c r="AZ29" s="136" t="s">
        <v>54</v>
      </c>
      <c r="BA29" s="136"/>
      <c r="BB29" s="136"/>
      <c r="BC29" s="907"/>
      <c r="BD29" s="907"/>
      <c r="BE29" s="907"/>
      <c r="BF29" s="907"/>
      <c r="BG29" s="907"/>
      <c r="BH29" s="907"/>
      <c r="BI29" s="904"/>
    </row>
    <row r="30" spans="1:61" ht="15" thickBot="1">
      <c r="A30" s="915"/>
      <c r="B30" s="912"/>
      <c r="C30" s="895"/>
      <c r="D30" s="898"/>
      <c r="E30" s="895"/>
      <c r="F30" s="895"/>
      <c r="G30" s="895"/>
      <c r="H30" s="895"/>
      <c r="I30" s="895"/>
      <c r="J30" s="895"/>
      <c r="K30" s="895"/>
      <c r="L30" s="895"/>
      <c r="M30" s="895"/>
      <c r="N30" s="895"/>
      <c r="O30" s="895"/>
      <c r="P30" s="895"/>
      <c r="Q30" s="895"/>
      <c r="R30" s="898"/>
      <c r="S30" s="895"/>
      <c r="T30" s="895"/>
      <c r="U30" s="898"/>
      <c r="V30" s="895"/>
      <c r="W30" s="895"/>
      <c r="X30" s="895"/>
      <c r="Y30" s="205"/>
      <c r="Z30" s="136"/>
      <c r="AA30" s="136"/>
      <c r="AB30" s="136"/>
      <c r="AC30" s="136"/>
      <c r="AD30" s="136"/>
      <c r="AE30" s="136" t="s">
        <v>38</v>
      </c>
      <c r="AF30" s="137"/>
      <c r="AG30" s="136"/>
      <c r="AH30" s="895"/>
      <c r="AI30" s="901"/>
      <c r="AJ30" s="895"/>
      <c r="AK30" s="895"/>
      <c r="AL30" s="895"/>
      <c r="AM30" s="895"/>
      <c r="AN30" s="895"/>
      <c r="AO30" s="895"/>
      <c r="AP30" s="895"/>
      <c r="AQ30" s="895"/>
      <c r="AR30" s="136"/>
      <c r="AS30" s="895"/>
      <c r="AT30" s="136"/>
      <c r="AU30" s="895"/>
      <c r="AV30" s="136"/>
      <c r="AW30" s="136"/>
      <c r="AX30" s="136"/>
      <c r="AY30" s="136"/>
      <c r="AZ30" s="136"/>
      <c r="BA30" s="136"/>
      <c r="BB30" s="136"/>
      <c r="BC30" s="907"/>
      <c r="BD30" s="907"/>
      <c r="BE30" s="907"/>
      <c r="BF30" s="907"/>
      <c r="BG30" s="907"/>
      <c r="BH30" s="907"/>
      <c r="BI30" s="904"/>
    </row>
    <row r="31" spans="1:61" ht="15" thickBot="1">
      <c r="A31" s="915"/>
      <c r="B31" s="912"/>
      <c r="C31" s="895"/>
      <c r="D31" s="898"/>
      <c r="E31" s="895"/>
      <c r="F31" s="895"/>
      <c r="G31" s="895"/>
      <c r="H31" s="895"/>
      <c r="I31" s="895"/>
      <c r="J31" s="895"/>
      <c r="K31" s="895"/>
      <c r="L31" s="895"/>
      <c r="M31" s="895"/>
      <c r="N31" s="895"/>
      <c r="O31" s="895"/>
      <c r="P31" s="895"/>
      <c r="Q31" s="895"/>
      <c r="R31" s="898"/>
      <c r="S31" s="895"/>
      <c r="T31" s="895"/>
      <c r="U31" s="898"/>
      <c r="V31" s="895"/>
      <c r="W31" s="895"/>
      <c r="X31" s="895"/>
      <c r="Y31" s="205"/>
      <c r="Z31" s="136"/>
      <c r="AA31" s="136"/>
      <c r="AB31" s="136"/>
      <c r="AC31" s="136"/>
      <c r="AD31" s="136"/>
      <c r="AE31" s="136" t="s">
        <v>39</v>
      </c>
      <c r="AF31" s="137"/>
      <c r="AG31" s="136"/>
      <c r="AH31" s="895"/>
      <c r="AI31" s="901"/>
      <c r="AJ31" s="895"/>
      <c r="AK31" s="895"/>
      <c r="AL31" s="895"/>
      <c r="AM31" s="895"/>
      <c r="AN31" s="895"/>
      <c r="AO31" s="895"/>
      <c r="AP31" s="895"/>
      <c r="AQ31" s="895"/>
      <c r="AR31" s="136"/>
      <c r="AS31" s="895"/>
      <c r="AT31" s="136"/>
      <c r="AU31" s="895"/>
      <c r="AV31" s="136"/>
      <c r="AW31" s="136"/>
      <c r="AX31" s="136"/>
      <c r="AY31" s="136"/>
      <c r="AZ31" s="136"/>
      <c r="BA31" s="136"/>
      <c r="BB31" s="136"/>
      <c r="BC31" s="907"/>
      <c r="BD31" s="907"/>
      <c r="BE31" s="907"/>
      <c r="BF31" s="907"/>
      <c r="BG31" s="907"/>
      <c r="BH31" s="907"/>
      <c r="BI31" s="904"/>
    </row>
    <row r="32" spans="1:61" ht="15" thickBot="1">
      <c r="A32" s="916"/>
      <c r="B32" s="913"/>
      <c r="C32" s="896"/>
      <c r="D32" s="899"/>
      <c r="E32" s="896"/>
      <c r="F32" s="896"/>
      <c r="G32" s="896"/>
      <c r="H32" s="896"/>
      <c r="I32" s="896"/>
      <c r="J32" s="896"/>
      <c r="K32" s="896"/>
      <c r="L32" s="896"/>
      <c r="M32" s="896"/>
      <c r="N32" s="896"/>
      <c r="O32" s="896"/>
      <c r="P32" s="896"/>
      <c r="Q32" s="896"/>
      <c r="R32" s="899"/>
      <c r="S32" s="896"/>
      <c r="T32" s="896"/>
      <c r="U32" s="899"/>
      <c r="V32" s="896"/>
      <c r="W32" s="896"/>
      <c r="X32" s="896"/>
      <c r="Y32" s="205"/>
      <c r="Z32" s="136"/>
      <c r="AA32" s="138"/>
      <c r="AB32" s="138"/>
      <c r="AC32" s="138"/>
      <c r="AD32" s="138"/>
      <c r="AE32" s="138" t="s">
        <v>37</v>
      </c>
      <c r="AF32" s="139"/>
      <c r="AG32" s="138"/>
      <c r="AH32" s="896"/>
      <c r="AI32" s="902"/>
      <c r="AJ32" s="896"/>
      <c r="AK32" s="896"/>
      <c r="AL32" s="896"/>
      <c r="AM32" s="896"/>
      <c r="AN32" s="896"/>
      <c r="AO32" s="896"/>
      <c r="AP32" s="896"/>
      <c r="AQ32" s="896"/>
      <c r="AR32" s="138"/>
      <c r="AS32" s="896"/>
      <c r="AT32" s="138"/>
      <c r="AU32" s="896"/>
      <c r="AV32" s="138"/>
      <c r="AW32" s="138"/>
      <c r="AX32" s="138"/>
      <c r="AY32" s="138"/>
      <c r="AZ32" s="138"/>
      <c r="BA32" s="138"/>
      <c r="BB32" s="138"/>
      <c r="BC32" s="908"/>
      <c r="BD32" s="908"/>
      <c r="BE32" s="908"/>
      <c r="BF32" s="908"/>
      <c r="BG32" s="908"/>
      <c r="BH32" s="908"/>
      <c r="BI32" s="905"/>
    </row>
    <row r="33" spans="1:61" ht="15" thickBot="1">
      <c r="A33" s="914">
        <v>6</v>
      </c>
      <c r="B33" s="911" t="s">
        <v>294</v>
      </c>
      <c r="C33" s="894" t="s">
        <v>255</v>
      </c>
      <c r="D33" s="897" t="s">
        <v>308</v>
      </c>
      <c r="E33" s="894">
        <v>20</v>
      </c>
      <c r="F33" s="894">
        <v>20</v>
      </c>
      <c r="G33" s="894">
        <v>0</v>
      </c>
      <c r="H33" s="894">
        <v>1975</v>
      </c>
      <c r="I33" s="894">
        <f>SUM(J33,K33)</f>
        <v>884.75</v>
      </c>
      <c r="J33" s="894">
        <v>884.75</v>
      </c>
      <c r="K33" s="894">
        <v>0</v>
      </c>
      <c r="L33" s="894">
        <v>46</v>
      </c>
      <c r="M33" s="894" t="s">
        <v>16</v>
      </c>
      <c r="N33" s="894">
        <v>45</v>
      </c>
      <c r="O33" s="894" t="s">
        <v>16</v>
      </c>
      <c r="P33" s="894">
        <v>100</v>
      </c>
      <c r="Q33" s="894" t="s">
        <v>17</v>
      </c>
      <c r="R33" s="897"/>
      <c r="S33" s="894" t="b">
        <f>IF(H33&lt;1966,'lista, wskaźniki'!#REF!,IF(H33="&lt;1966",'lista, wskaźniki'!#REF!,IF(H33="1967-1985",'lista, wskaźniki'!#REF!, IF(H33="1986-1992",'lista, wskaźniki'!#REF!, IF(H33="1993-1996",'lista, wskaźniki'!#REF!, IF(H33="&gt;1997",'lista, wskaźniki'!#REF!))))))</f>
        <v>0</v>
      </c>
      <c r="T33" s="894" t="s">
        <v>23</v>
      </c>
      <c r="U33" s="897" t="s">
        <v>29</v>
      </c>
      <c r="V33" s="894"/>
      <c r="W33" s="894"/>
      <c r="X33" s="894">
        <v>0.09</v>
      </c>
      <c r="Y33" s="207" t="s">
        <v>24</v>
      </c>
      <c r="Z33" s="136">
        <v>13</v>
      </c>
      <c r="AA33" s="134" t="s">
        <v>35</v>
      </c>
      <c r="AB33" s="134" t="s">
        <v>38</v>
      </c>
      <c r="AC33" s="134" t="s">
        <v>24</v>
      </c>
      <c r="AD33" s="134" t="s">
        <v>203</v>
      </c>
      <c r="AE33" s="134" t="s">
        <v>29</v>
      </c>
      <c r="AF33" s="135">
        <v>481</v>
      </c>
      <c r="AG33" s="134">
        <v>34362.639999999999</v>
      </c>
      <c r="AH33" s="894"/>
      <c r="AI33" s="900">
        <f>3399/1000</f>
        <v>3.399</v>
      </c>
      <c r="AJ33" s="894">
        <v>1439.48</v>
      </c>
      <c r="AK33" s="894" t="s">
        <v>16</v>
      </c>
      <c r="AL33" s="894" t="s">
        <v>17</v>
      </c>
      <c r="AM33" s="894" t="s">
        <v>17</v>
      </c>
      <c r="AN33" s="894" t="s">
        <v>17</v>
      </c>
      <c r="AO33" s="894" t="s">
        <v>17</v>
      </c>
      <c r="AP33" s="894" t="s">
        <v>16</v>
      </c>
      <c r="AQ33" s="894" t="s">
        <v>16</v>
      </c>
      <c r="AR33" s="134" t="s">
        <v>48</v>
      </c>
      <c r="AS33" s="894" t="s">
        <v>16</v>
      </c>
      <c r="AT33" s="134" t="s">
        <v>52</v>
      </c>
      <c r="AU33" s="894" t="s">
        <v>17</v>
      </c>
      <c r="AV33" s="134"/>
      <c r="AW33" s="134"/>
      <c r="AX33" s="134"/>
      <c r="AY33" s="134" t="s">
        <v>57</v>
      </c>
      <c r="AZ33" s="134" t="s">
        <v>52</v>
      </c>
      <c r="BA33" s="134"/>
      <c r="BB33" s="134"/>
      <c r="BC33" s="906"/>
      <c r="BD33" s="906"/>
      <c r="BE33" s="906"/>
      <c r="BF33" s="906"/>
      <c r="BG33" s="906"/>
      <c r="BH33" s="906"/>
      <c r="BI33" s="903"/>
    </row>
    <row r="34" spans="1:61" ht="15" thickBot="1">
      <c r="A34" s="915"/>
      <c r="B34" s="912"/>
      <c r="C34" s="895"/>
      <c r="D34" s="898"/>
      <c r="E34" s="895"/>
      <c r="F34" s="895"/>
      <c r="G34" s="895"/>
      <c r="H34" s="895"/>
      <c r="I34" s="895"/>
      <c r="J34" s="895"/>
      <c r="K34" s="895"/>
      <c r="L34" s="895"/>
      <c r="M34" s="895"/>
      <c r="N34" s="895"/>
      <c r="O34" s="895"/>
      <c r="P34" s="895"/>
      <c r="Q34" s="895"/>
      <c r="R34" s="898"/>
      <c r="S34" s="895"/>
      <c r="T34" s="895"/>
      <c r="U34" s="898"/>
      <c r="V34" s="895"/>
      <c r="W34" s="895"/>
      <c r="X34" s="895"/>
      <c r="Y34" s="207"/>
      <c r="Z34" s="136"/>
      <c r="AA34" s="136"/>
      <c r="AB34" s="136"/>
      <c r="AC34" s="136"/>
      <c r="AD34" s="136"/>
      <c r="AE34" s="136" t="s">
        <v>35</v>
      </c>
      <c r="AF34" s="137">
        <v>41.57</v>
      </c>
      <c r="AG34" s="136">
        <v>14084.75</v>
      </c>
      <c r="AH34" s="895"/>
      <c r="AI34" s="901"/>
      <c r="AJ34" s="895"/>
      <c r="AK34" s="895"/>
      <c r="AL34" s="895"/>
      <c r="AM34" s="895"/>
      <c r="AN34" s="895"/>
      <c r="AO34" s="895"/>
      <c r="AP34" s="895"/>
      <c r="AQ34" s="895"/>
      <c r="AR34" s="136"/>
      <c r="AS34" s="895"/>
      <c r="AT34" s="136"/>
      <c r="AU34" s="895"/>
      <c r="AV34" s="136"/>
      <c r="AW34" s="136"/>
      <c r="AX34" s="136"/>
      <c r="AY34" s="136"/>
      <c r="AZ34" s="136" t="s">
        <v>53</v>
      </c>
      <c r="BA34" s="136"/>
      <c r="BB34" s="136"/>
      <c r="BC34" s="907"/>
      <c r="BD34" s="907"/>
      <c r="BE34" s="907"/>
      <c r="BF34" s="907"/>
      <c r="BG34" s="907"/>
      <c r="BH34" s="907"/>
      <c r="BI34" s="904"/>
    </row>
    <row r="35" spans="1:61" ht="15" thickBot="1">
      <c r="A35" s="915"/>
      <c r="B35" s="912"/>
      <c r="C35" s="895"/>
      <c r="D35" s="898"/>
      <c r="E35" s="895"/>
      <c r="F35" s="895"/>
      <c r="G35" s="895"/>
      <c r="H35" s="895"/>
      <c r="I35" s="895"/>
      <c r="J35" s="895"/>
      <c r="K35" s="895"/>
      <c r="L35" s="895"/>
      <c r="M35" s="895"/>
      <c r="N35" s="895"/>
      <c r="O35" s="895"/>
      <c r="P35" s="895"/>
      <c r="Q35" s="895"/>
      <c r="R35" s="898"/>
      <c r="S35" s="895"/>
      <c r="T35" s="895"/>
      <c r="U35" s="898"/>
      <c r="V35" s="895"/>
      <c r="W35" s="895"/>
      <c r="X35" s="895"/>
      <c r="Y35" s="207"/>
      <c r="Z35" s="136"/>
      <c r="AA35" s="136"/>
      <c r="AB35" s="136"/>
      <c r="AC35" s="136"/>
      <c r="AD35" s="136"/>
      <c r="AE35" s="136" t="s">
        <v>50</v>
      </c>
      <c r="AF35" s="137"/>
      <c r="AG35" s="136"/>
      <c r="AH35" s="895"/>
      <c r="AI35" s="901"/>
      <c r="AJ35" s="895"/>
      <c r="AK35" s="895"/>
      <c r="AL35" s="895"/>
      <c r="AM35" s="895"/>
      <c r="AN35" s="895"/>
      <c r="AO35" s="895"/>
      <c r="AP35" s="895"/>
      <c r="AQ35" s="895"/>
      <c r="AR35" s="136"/>
      <c r="AS35" s="895"/>
      <c r="AT35" s="136"/>
      <c r="AU35" s="895"/>
      <c r="AV35" s="136"/>
      <c r="AW35" s="136"/>
      <c r="AX35" s="136"/>
      <c r="AY35" s="136"/>
      <c r="AZ35" s="136" t="s">
        <v>54</v>
      </c>
      <c r="BA35" s="136"/>
      <c r="BB35" s="136"/>
      <c r="BC35" s="907"/>
      <c r="BD35" s="907"/>
      <c r="BE35" s="907"/>
      <c r="BF35" s="907"/>
      <c r="BG35" s="907"/>
      <c r="BH35" s="907"/>
      <c r="BI35" s="904"/>
    </row>
    <row r="36" spans="1:61" ht="15" thickBot="1">
      <c r="A36" s="915"/>
      <c r="B36" s="912"/>
      <c r="C36" s="895"/>
      <c r="D36" s="898"/>
      <c r="E36" s="895"/>
      <c r="F36" s="895"/>
      <c r="G36" s="895"/>
      <c r="H36" s="895"/>
      <c r="I36" s="895"/>
      <c r="J36" s="895"/>
      <c r="K36" s="895"/>
      <c r="L36" s="895"/>
      <c r="M36" s="895"/>
      <c r="N36" s="895"/>
      <c r="O36" s="895"/>
      <c r="P36" s="895"/>
      <c r="Q36" s="895"/>
      <c r="R36" s="898"/>
      <c r="S36" s="895"/>
      <c r="T36" s="895"/>
      <c r="U36" s="898"/>
      <c r="V36" s="895"/>
      <c r="W36" s="895"/>
      <c r="X36" s="895"/>
      <c r="Y36" s="207"/>
      <c r="Z36" s="136"/>
      <c r="AA36" s="136"/>
      <c r="AB36" s="136"/>
      <c r="AC36" s="136"/>
      <c r="AD36" s="136"/>
      <c r="AE36" s="136" t="s">
        <v>38</v>
      </c>
      <c r="AF36" s="137"/>
      <c r="AG36" s="136"/>
      <c r="AH36" s="895"/>
      <c r="AI36" s="901"/>
      <c r="AJ36" s="895"/>
      <c r="AK36" s="895"/>
      <c r="AL36" s="895"/>
      <c r="AM36" s="895"/>
      <c r="AN36" s="895"/>
      <c r="AO36" s="895"/>
      <c r="AP36" s="895"/>
      <c r="AQ36" s="895"/>
      <c r="AR36" s="136"/>
      <c r="AS36" s="895"/>
      <c r="AT36" s="136"/>
      <c r="AU36" s="895"/>
      <c r="AV36" s="136"/>
      <c r="AW36" s="136"/>
      <c r="AX36" s="136"/>
      <c r="AY36" s="136"/>
      <c r="AZ36" s="136"/>
      <c r="BA36" s="136"/>
      <c r="BB36" s="136"/>
      <c r="BC36" s="907"/>
      <c r="BD36" s="907"/>
      <c r="BE36" s="907"/>
      <c r="BF36" s="907"/>
      <c r="BG36" s="907"/>
      <c r="BH36" s="907"/>
      <c r="BI36" s="904"/>
    </row>
    <row r="37" spans="1:61" ht="15" thickBot="1">
      <c r="A37" s="915"/>
      <c r="B37" s="912"/>
      <c r="C37" s="895"/>
      <c r="D37" s="898"/>
      <c r="E37" s="895"/>
      <c r="F37" s="895"/>
      <c r="G37" s="895"/>
      <c r="H37" s="895"/>
      <c r="I37" s="895"/>
      <c r="J37" s="895"/>
      <c r="K37" s="895"/>
      <c r="L37" s="895"/>
      <c r="M37" s="895"/>
      <c r="N37" s="895"/>
      <c r="O37" s="895"/>
      <c r="P37" s="895"/>
      <c r="Q37" s="895"/>
      <c r="R37" s="898"/>
      <c r="S37" s="895"/>
      <c r="T37" s="895"/>
      <c r="U37" s="898"/>
      <c r="V37" s="895"/>
      <c r="W37" s="895"/>
      <c r="X37" s="895"/>
      <c r="Y37" s="207"/>
      <c r="Z37" s="136"/>
      <c r="AA37" s="136"/>
      <c r="AB37" s="136"/>
      <c r="AC37" s="136"/>
      <c r="AD37" s="136"/>
      <c r="AE37" s="136" t="s">
        <v>39</v>
      </c>
      <c r="AF37" s="137"/>
      <c r="AG37" s="136"/>
      <c r="AH37" s="895"/>
      <c r="AI37" s="901"/>
      <c r="AJ37" s="895"/>
      <c r="AK37" s="895"/>
      <c r="AL37" s="895"/>
      <c r="AM37" s="895"/>
      <c r="AN37" s="895"/>
      <c r="AO37" s="895"/>
      <c r="AP37" s="895"/>
      <c r="AQ37" s="895"/>
      <c r="AR37" s="136"/>
      <c r="AS37" s="895"/>
      <c r="AT37" s="136"/>
      <c r="AU37" s="895"/>
      <c r="AV37" s="136"/>
      <c r="AW37" s="136"/>
      <c r="AX37" s="136"/>
      <c r="AY37" s="136"/>
      <c r="AZ37" s="136"/>
      <c r="BA37" s="136"/>
      <c r="BB37" s="136"/>
      <c r="BC37" s="907"/>
      <c r="BD37" s="907"/>
      <c r="BE37" s="907"/>
      <c r="BF37" s="907"/>
      <c r="BG37" s="907"/>
      <c r="BH37" s="907"/>
      <c r="BI37" s="904"/>
    </row>
    <row r="38" spans="1:61" ht="15" thickBot="1">
      <c r="A38" s="916"/>
      <c r="B38" s="913"/>
      <c r="C38" s="896"/>
      <c r="D38" s="899"/>
      <c r="E38" s="896"/>
      <c r="F38" s="896"/>
      <c r="G38" s="896"/>
      <c r="H38" s="896"/>
      <c r="I38" s="896"/>
      <c r="J38" s="896"/>
      <c r="K38" s="896"/>
      <c r="L38" s="896"/>
      <c r="M38" s="896"/>
      <c r="N38" s="896"/>
      <c r="O38" s="896"/>
      <c r="P38" s="896"/>
      <c r="Q38" s="896"/>
      <c r="R38" s="899"/>
      <c r="S38" s="896"/>
      <c r="T38" s="896"/>
      <c r="U38" s="899"/>
      <c r="V38" s="896"/>
      <c r="W38" s="896"/>
      <c r="X38" s="896"/>
      <c r="Y38" s="207"/>
      <c r="Z38" s="136"/>
      <c r="AA38" s="138"/>
      <c r="AB38" s="138"/>
      <c r="AC38" s="138"/>
      <c r="AD38" s="138"/>
      <c r="AE38" s="138" t="s">
        <v>37</v>
      </c>
      <c r="AF38" s="139"/>
      <c r="AG38" s="138"/>
      <c r="AH38" s="896"/>
      <c r="AI38" s="902"/>
      <c r="AJ38" s="896"/>
      <c r="AK38" s="896"/>
      <c r="AL38" s="896"/>
      <c r="AM38" s="896"/>
      <c r="AN38" s="896"/>
      <c r="AO38" s="896"/>
      <c r="AP38" s="896"/>
      <c r="AQ38" s="896"/>
      <c r="AR38" s="138"/>
      <c r="AS38" s="896"/>
      <c r="AT38" s="138"/>
      <c r="AU38" s="896"/>
      <c r="AV38" s="138"/>
      <c r="AW38" s="138"/>
      <c r="AX38" s="138"/>
      <c r="AY38" s="138"/>
      <c r="AZ38" s="138"/>
      <c r="BA38" s="138"/>
      <c r="BB38" s="138"/>
      <c r="BC38" s="908"/>
      <c r="BD38" s="908"/>
      <c r="BE38" s="908"/>
      <c r="BF38" s="908"/>
      <c r="BG38" s="908"/>
      <c r="BH38" s="908"/>
      <c r="BI38" s="905"/>
    </row>
    <row r="39" spans="1:61" ht="15" thickBot="1">
      <c r="A39" s="914">
        <v>7</v>
      </c>
      <c r="B39" s="911" t="s">
        <v>294</v>
      </c>
      <c r="C39" s="894" t="s">
        <v>255</v>
      </c>
      <c r="D39" s="897" t="s">
        <v>309</v>
      </c>
      <c r="E39" s="894">
        <v>20</v>
      </c>
      <c r="F39" s="894">
        <v>20</v>
      </c>
      <c r="G39" s="894">
        <v>0</v>
      </c>
      <c r="H39" s="894">
        <v>1976</v>
      </c>
      <c r="I39" s="894">
        <f>SUM(J39,K39)</f>
        <v>884.75</v>
      </c>
      <c r="J39" s="894">
        <v>884.75</v>
      </c>
      <c r="K39" s="894">
        <v>0</v>
      </c>
      <c r="L39" s="894">
        <v>57</v>
      </c>
      <c r="M39" s="894" t="s">
        <v>16</v>
      </c>
      <c r="N39" s="894">
        <v>45</v>
      </c>
      <c r="O39" s="894" t="s">
        <v>16</v>
      </c>
      <c r="P39" s="894">
        <v>100</v>
      </c>
      <c r="Q39" s="894" t="s">
        <v>17</v>
      </c>
      <c r="R39" s="897"/>
      <c r="S39" s="894" t="b">
        <f>IF(H39&lt;1966,'lista, wskaźniki'!#REF!,IF(H39="&lt;1966",'lista, wskaźniki'!#REF!,IF(H39="1967-1985",'lista, wskaźniki'!#REF!, IF(H39="1986-1992",'lista, wskaźniki'!#REF!, IF(H39="1993-1996",'lista, wskaźniki'!#REF!, IF(H39="&gt;1997",'lista, wskaźniki'!#REF!))))))</f>
        <v>0</v>
      </c>
      <c r="T39" s="894" t="s">
        <v>23</v>
      </c>
      <c r="U39" s="897" t="s">
        <v>29</v>
      </c>
      <c r="V39" s="894"/>
      <c r="W39" s="894"/>
      <c r="X39" s="894">
        <v>0.09</v>
      </c>
      <c r="Y39" s="207" t="s">
        <v>24</v>
      </c>
      <c r="Z39" s="136">
        <v>14</v>
      </c>
      <c r="AA39" s="134" t="s">
        <v>35</v>
      </c>
      <c r="AB39" s="134" t="s">
        <v>38</v>
      </c>
      <c r="AC39" s="134" t="s">
        <v>24</v>
      </c>
      <c r="AD39" s="134" t="s">
        <v>203</v>
      </c>
      <c r="AE39" s="134" t="s">
        <v>29</v>
      </c>
      <c r="AF39" s="135">
        <v>492</v>
      </c>
      <c r="AG39" s="134">
        <v>35148.480000000003</v>
      </c>
      <c r="AH39" s="894"/>
      <c r="AI39" s="900">
        <f>3840/1000</f>
        <v>3.84</v>
      </c>
      <c r="AJ39" s="894">
        <v>1603.89</v>
      </c>
      <c r="AK39" s="894" t="s">
        <v>16</v>
      </c>
      <c r="AL39" s="894" t="s">
        <v>17</v>
      </c>
      <c r="AM39" s="894" t="s">
        <v>17</v>
      </c>
      <c r="AN39" s="894" t="s">
        <v>17</v>
      </c>
      <c r="AO39" s="894" t="s">
        <v>17</v>
      </c>
      <c r="AP39" s="894" t="s">
        <v>16</v>
      </c>
      <c r="AQ39" s="894" t="s">
        <v>16</v>
      </c>
      <c r="AR39" s="134" t="s">
        <v>48</v>
      </c>
      <c r="AS39" s="894" t="s">
        <v>16</v>
      </c>
      <c r="AT39" s="134" t="s">
        <v>52</v>
      </c>
      <c r="AU39" s="894" t="s">
        <v>17</v>
      </c>
      <c r="AV39" s="134"/>
      <c r="AW39" s="134"/>
      <c r="AX39" s="134"/>
      <c r="AY39" s="134" t="s">
        <v>57</v>
      </c>
      <c r="AZ39" s="134" t="s">
        <v>52</v>
      </c>
      <c r="BA39" s="134"/>
      <c r="BB39" s="134"/>
      <c r="BC39" s="906"/>
      <c r="BD39" s="906"/>
      <c r="BE39" s="906"/>
      <c r="BF39" s="906"/>
      <c r="BG39" s="906"/>
      <c r="BH39" s="906"/>
      <c r="BI39" s="903"/>
    </row>
    <row r="40" spans="1:61" ht="15" thickBot="1">
      <c r="A40" s="915"/>
      <c r="B40" s="912"/>
      <c r="C40" s="895"/>
      <c r="D40" s="898"/>
      <c r="E40" s="895"/>
      <c r="F40" s="895"/>
      <c r="G40" s="895"/>
      <c r="H40" s="895"/>
      <c r="I40" s="895"/>
      <c r="J40" s="895"/>
      <c r="K40" s="895"/>
      <c r="L40" s="895"/>
      <c r="M40" s="895"/>
      <c r="N40" s="895"/>
      <c r="O40" s="895"/>
      <c r="P40" s="895"/>
      <c r="Q40" s="895"/>
      <c r="R40" s="898"/>
      <c r="S40" s="895"/>
      <c r="T40" s="895"/>
      <c r="U40" s="898"/>
      <c r="V40" s="895"/>
      <c r="W40" s="895"/>
      <c r="X40" s="895"/>
      <c r="Y40" s="207"/>
      <c r="Z40" s="136"/>
      <c r="AA40" s="136"/>
      <c r="AB40" s="136"/>
      <c r="AC40" s="136"/>
      <c r="AD40" s="136"/>
      <c r="AE40" s="136" t="s">
        <v>35</v>
      </c>
      <c r="AF40" s="137">
        <v>42.52</v>
      </c>
      <c r="AG40" s="136">
        <v>14406.63</v>
      </c>
      <c r="AH40" s="895"/>
      <c r="AI40" s="901"/>
      <c r="AJ40" s="895"/>
      <c r="AK40" s="895"/>
      <c r="AL40" s="895"/>
      <c r="AM40" s="895"/>
      <c r="AN40" s="895"/>
      <c r="AO40" s="895"/>
      <c r="AP40" s="895"/>
      <c r="AQ40" s="895"/>
      <c r="AR40" s="136"/>
      <c r="AS40" s="895"/>
      <c r="AT40" s="136"/>
      <c r="AU40" s="895"/>
      <c r="AV40" s="136"/>
      <c r="AW40" s="136"/>
      <c r="AX40" s="136"/>
      <c r="AY40" s="136"/>
      <c r="AZ40" s="136" t="s">
        <v>53</v>
      </c>
      <c r="BA40" s="136"/>
      <c r="BB40" s="136"/>
      <c r="BC40" s="907"/>
      <c r="BD40" s="907"/>
      <c r="BE40" s="907"/>
      <c r="BF40" s="907"/>
      <c r="BG40" s="907"/>
      <c r="BH40" s="907"/>
      <c r="BI40" s="904"/>
    </row>
    <row r="41" spans="1:61" ht="15" thickBot="1">
      <c r="A41" s="915"/>
      <c r="B41" s="912"/>
      <c r="C41" s="895"/>
      <c r="D41" s="898"/>
      <c r="E41" s="895"/>
      <c r="F41" s="895"/>
      <c r="G41" s="895"/>
      <c r="H41" s="895"/>
      <c r="I41" s="895"/>
      <c r="J41" s="895"/>
      <c r="K41" s="895"/>
      <c r="L41" s="895"/>
      <c r="M41" s="895"/>
      <c r="N41" s="895"/>
      <c r="O41" s="895"/>
      <c r="P41" s="895"/>
      <c r="Q41" s="895"/>
      <c r="R41" s="898"/>
      <c r="S41" s="895"/>
      <c r="T41" s="895"/>
      <c r="U41" s="898"/>
      <c r="V41" s="895"/>
      <c r="W41" s="895"/>
      <c r="X41" s="895"/>
      <c r="Y41" s="207"/>
      <c r="Z41" s="136"/>
      <c r="AA41" s="136"/>
      <c r="AB41" s="136"/>
      <c r="AC41" s="136"/>
      <c r="AD41" s="136"/>
      <c r="AE41" s="136" t="s">
        <v>50</v>
      </c>
      <c r="AF41" s="137"/>
      <c r="AG41" s="136"/>
      <c r="AH41" s="895"/>
      <c r="AI41" s="901"/>
      <c r="AJ41" s="895"/>
      <c r="AK41" s="895"/>
      <c r="AL41" s="895"/>
      <c r="AM41" s="895"/>
      <c r="AN41" s="895"/>
      <c r="AO41" s="895"/>
      <c r="AP41" s="895"/>
      <c r="AQ41" s="895"/>
      <c r="AR41" s="136"/>
      <c r="AS41" s="895"/>
      <c r="AT41" s="136"/>
      <c r="AU41" s="895"/>
      <c r="AV41" s="136"/>
      <c r="AW41" s="136"/>
      <c r="AX41" s="136"/>
      <c r="AY41" s="136"/>
      <c r="AZ41" s="136" t="s">
        <v>54</v>
      </c>
      <c r="BA41" s="136"/>
      <c r="BB41" s="136"/>
      <c r="BC41" s="907"/>
      <c r="BD41" s="907"/>
      <c r="BE41" s="907"/>
      <c r="BF41" s="907"/>
      <c r="BG41" s="907"/>
      <c r="BH41" s="907"/>
      <c r="BI41" s="904"/>
    </row>
    <row r="42" spans="1:61" ht="15" thickBot="1">
      <c r="A42" s="915"/>
      <c r="B42" s="912"/>
      <c r="C42" s="895"/>
      <c r="D42" s="898"/>
      <c r="E42" s="895"/>
      <c r="F42" s="895"/>
      <c r="G42" s="895"/>
      <c r="H42" s="895"/>
      <c r="I42" s="895"/>
      <c r="J42" s="895"/>
      <c r="K42" s="895"/>
      <c r="L42" s="895"/>
      <c r="M42" s="895"/>
      <c r="N42" s="895"/>
      <c r="O42" s="895"/>
      <c r="P42" s="895"/>
      <c r="Q42" s="895"/>
      <c r="R42" s="898"/>
      <c r="S42" s="895"/>
      <c r="T42" s="895"/>
      <c r="U42" s="898"/>
      <c r="V42" s="895"/>
      <c r="W42" s="895"/>
      <c r="X42" s="895"/>
      <c r="Y42" s="207"/>
      <c r="Z42" s="136"/>
      <c r="AA42" s="136"/>
      <c r="AB42" s="136"/>
      <c r="AC42" s="136"/>
      <c r="AD42" s="136"/>
      <c r="AE42" s="136" t="s">
        <v>38</v>
      </c>
      <c r="AF42" s="137"/>
      <c r="AG42" s="136"/>
      <c r="AH42" s="895"/>
      <c r="AI42" s="901"/>
      <c r="AJ42" s="895"/>
      <c r="AK42" s="895"/>
      <c r="AL42" s="895"/>
      <c r="AM42" s="895"/>
      <c r="AN42" s="895"/>
      <c r="AO42" s="895"/>
      <c r="AP42" s="895"/>
      <c r="AQ42" s="895"/>
      <c r="AR42" s="136"/>
      <c r="AS42" s="895"/>
      <c r="AT42" s="136"/>
      <c r="AU42" s="895"/>
      <c r="AV42" s="136"/>
      <c r="AW42" s="136"/>
      <c r="AX42" s="136"/>
      <c r="AY42" s="136"/>
      <c r="AZ42" s="136"/>
      <c r="BA42" s="136"/>
      <c r="BB42" s="136"/>
      <c r="BC42" s="907"/>
      <c r="BD42" s="907"/>
      <c r="BE42" s="907"/>
      <c r="BF42" s="907"/>
      <c r="BG42" s="907"/>
      <c r="BH42" s="907"/>
      <c r="BI42" s="904"/>
    </row>
    <row r="43" spans="1:61" ht="15" thickBot="1">
      <c r="A43" s="915"/>
      <c r="B43" s="912"/>
      <c r="C43" s="895"/>
      <c r="D43" s="898"/>
      <c r="E43" s="895"/>
      <c r="F43" s="895"/>
      <c r="G43" s="895"/>
      <c r="H43" s="895"/>
      <c r="I43" s="895"/>
      <c r="J43" s="895"/>
      <c r="K43" s="895"/>
      <c r="L43" s="895"/>
      <c r="M43" s="895"/>
      <c r="N43" s="895"/>
      <c r="O43" s="895"/>
      <c r="P43" s="895"/>
      <c r="Q43" s="895"/>
      <c r="R43" s="898"/>
      <c r="S43" s="895"/>
      <c r="T43" s="895"/>
      <c r="U43" s="898"/>
      <c r="V43" s="895"/>
      <c r="W43" s="895"/>
      <c r="X43" s="895"/>
      <c r="Y43" s="207"/>
      <c r="Z43" s="136"/>
      <c r="AA43" s="136"/>
      <c r="AB43" s="136"/>
      <c r="AC43" s="136"/>
      <c r="AD43" s="136"/>
      <c r="AE43" s="136" t="s">
        <v>39</v>
      </c>
      <c r="AF43" s="137"/>
      <c r="AG43" s="136"/>
      <c r="AH43" s="895"/>
      <c r="AI43" s="901"/>
      <c r="AJ43" s="895"/>
      <c r="AK43" s="895"/>
      <c r="AL43" s="895"/>
      <c r="AM43" s="895"/>
      <c r="AN43" s="895"/>
      <c r="AO43" s="895"/>
      <c r="AP43" s="895"/>
      <c r="AQ43" s="895"/>
      <c r="AR43" s="136"/>
      <c r="AS43" s="895"/>
      <c r="AT43" s="136"/>
      <c r="AU43" s="895"/>
      <c r="AV43" s="136"/>
      <c r="AW43" s="136"/>
      <c r="AX43" s="136"/>
      <c r="AY43" s="136"/>
      <c r="AZ43" s="136"/>
      <c r="BA43" s="136"/>
      <c r="BB43" s="136"/>
      <c r="BC43" s="907"/>
      <c r="BD43" s="907"/>
      <c r="BE43" s="907"/>
      <c r="BF43" s="907"/>
      <c r="BG43" s="907"/>
      <c r="BH43" s="907"/>
      <c r="BI43" s="904"/>
    </row>
    <row r="44" spans="1:61" ht="15" thickBot="1">
      <c r="A44" s="916"/>
      <c r="B44" s="913"/>
      <c r="C44" s="896"/>
      <c r="D44" s="899"/>
      <c r="E44" s="896"/>
      <c r="F44" s="896"/>
      <c r="G44" s="896"/>
      <c r="H44" s="896"/>
      <c r="I44" s="896"/>
      <c r="J44" s="896"/>
      <c r="K44" s="896"/>
      <c r="L44" s="896"/>
      <c r="M44" s="896"/>
      <c r="N44" s="896"/>
      <c r="O44" s="896"/>
      <c r="P44" s="896"/>
      <c r="Q44" s="896"/>
      <c r="R44" s="899"/>
      <c r="S44" s="896"/>
      <c r="T44" s="896"/>
      <c r="U44" s="899"/>
      <c r="V44" s="896"/>
      <c r="W44" s="896"/>
      <c r="X44" s="896"/>
      <c r="Y44" s="207"/>
      <c r="Z44" s="136"/>
      <c r="AA44" s="138"/>
      <c r="AB44" s="138"/>
      <c r="AC44" s="138"/>
      <c r="AD44" s="138"/>
      <c r="AE44" s="138" t="s">
        <v>37</v>
      </c>
      <c r="AF44" s="139"/>
      <c r="AG44" s="138"/>
      <c r="AH44" s="896"/>
      <c r="AI44" s="902"/>
      <c r="AJ44" s="896"/>
      <c r="AK44" s="896"/>
      <c r="AL44" s="896"/>
      <c r="AM44" s="896"/>
      <c r="AN44" s="896"/>
      <c r="AO44" s="896"/>
      <c r="AP44" s="896"/>
      <c r="AQ44" s="896"/>
      <c r="AR44" s="138"/>
      <c r="AS44" s="896"/>
      <c r="AT44" s="138"/>
      <c r="AU44" s="896"/>
      <c r="AV44" s="138"/>
      <c r="AW44" s="138"/>
      <c r="AX44" s="138"/>
      <c r="AY44" s="138"/>
      <c r="AZ44" s="138"/>
      <c r="BA44" s="138"/>
      <c r="BB44" s="138"/>
      <c r="BC44" s="908"/>
      <c r="BD44" s="908"/>
      <c r="BE44" s="908"/>
      <c r="BF44" s="908"/>
      <c r="BG44" s="908"/>
      <c r="BH44" s="908"/>
      <c r="BI44" s="905"/>
    </row>
    <row r="45" spans="1:61" ht="15" thickBot="1">
      <c r="A45" s="914">
        <v>8</v>
      </c>
      <c r="B45" s="911" t="s">
        <v>294</v>
      </c>
      <c r="C45" s="894" t="s">
        <v>255</v>
      </c>
      <c r="D45" s="897" t="s">
        <v>310</v>
      </c>
      <c r="E45" s="894">
        <v>20</v>
      </c>
      <c r="F45" s="894">
        <v>20</v>
      </c>
      <c r="G45" s="894">
        <v>0</v>
      </c>
      <c r="H45" s="894">
        <v>1974</v>
      </c>
      <c r="I45" s="894">
        <f>SUM(J45,K45)</f>
        <v>884.75</v>
      </c>
      <c r="J45" s="894">
        <v>884.75</v>
      </c>
      <c r="K45" s="894">
        <v>0</v>
      </c>
      <c r="L45" s="894">
        <v>54</v>
      </c>
      <c r="M45" s="894" t="s">
        <v>16</v>
      </c>
      <c r="N45" s="894">
        <v>80</v>
      </c>
      <c r="O45" s="894" t="s">
        <v>16</v>
      </c>
      <c r="P45" s="894">
        <v>100</v>
      </c>
      <c r="Q45" s="894" t="s">
        <v>17</v>
      </c>
      <c r="R45" s="897"/>
      <c r="S45" s="894" t="b">
        <f>IF(H45&lt;1966,'lista, wskaźniki'!#REF!,IF(H45="&lt;1966",'lista, wskaźniki'!#REF!,IF(H45="1967-1985",'lista, wskaźniki'!#REF!, IF(H45="1986-1992",'lista, wskaźniki'!#REF!, IF(H45="1993-1996",'lista, wskaźniki'!#REF!, IF(H45="&gt;1997",'lista, wskaźniki'!#REF!))))))</f>
        <v>0</v>
      </c>
      <c r="T45" s="894" t="s">
        <v>23</v>
      </c>
      <c r="U45" s="897" t="s">
        <v>29</v>
      </c>
      <c r="V45" s="894"/>
      <c r="W45" s="894"/>
      <c r="X45" s="894">
        <v>0.09</v>
      </c>
      <c r="Y45" s="207" t="s">
        <v>24</v>
      </c>
      <c r="Z45" s="136">
        <v>14</v>
      </c>
      <c r="AA45" s="134" t="s">
        <v>35</v>
      </c>
      <c r="AB45" s="134" t="s">
        <v>38</v>
      </c>
      <c r="AC45" s="134" t="s">
        <v>24</v>
      </c>
      <c r="AD45" s="134" t="s">
        <v>203</v>
      </c>
      <c r="AE45" s="134" t="s">
        <v>29</v>
      </c>
      <c r="AF45" s="135">
        <v>467</v>
      </c>
      <c r="AG45" s="134">
        <v>33362.480000000003</v>
      </c>
      <c r="AH45" s="894"/>
      <c r="AI45" s="900">
        <f>6149/1000</f>
        <v>6.149</v>
      </c>
      <c r="AJ45" s="894">
        <v>2524.2399999999998</v>
      </c>
      <c r="AK45" s="894" t="s">
        <v>16</v>
      </c>
      <c r="AL45" s="894" t="s">
        <v>17</v>
      </c>
      <c r="AM45" s="894" t="s">
        <v>17</v>
      </c>
      <c r="AN45" s="894" t="s">
        <v>17</v>
      </c>
      <c r="AO45" s="894" t="s">
        <v>17</v>
      </c>
      <c r="AP45" s="894" t="s">
        <v>16</v>
      </c>
      <c r="AQ45" s="894" t="s">
        <v>16</v>
      </c>
      <c r="AR45" s="134" t="s">
        <v>48</v>
      </c>
      <c r="AS45" s="894" t="s">
        <v>16</v>
      </c>
      <c r="AT45" s="134" t="s">
        <v>52</v>
      </c>
      <c r="AU45" s="894" t="s">
        <v>17</v>
      </c>
      <c r="AV45" s="134"/>
      <c r="AW45" s="134"/>
      <c r="AX45" s="134"/>
      <c r="AY45" s="134" t="s">
        <v>57</v>
      </c>
      <c r="AZ45" s="134" t="s">
        <v>52</v>
      </c>
      <c r="BA45" s="134"/>
      <c r="BB45" s="134"/>
      <c r="BC45" s="906"/>
      <c r="BD45" s="906"/>
      <c r="BE45" s="906"/>
      <c r="BF45" s="906"/>
      <c r="BG45" s="906"/>
      <c r="BH45" s="906"/>
      <c r="BI45" s="903"/>
    </row>
    <row r="46" spans="1:61" ht="15" thickBot="1">
      <c r="A46" s="915"/>
      <c r="B46" s="912"/>
      <c r="C46" s="895"/>
      <c r="D46" s="898"/>
      <c r="E46" s="895"/>
      <c r="F46" s="895"/>
      <c r="G46" s="895"/>
      <c r="H46" s="895"/>
      <c r="I46" s="895"/>
      <c r="J46" s="895"/>
      <c r="K46" s="895"/>
      <c r="L46" s="895"/>
      <c r="M46" s="895"/>
      <c r="N46" s="895"/>
      <c r="O46" s="895"/>
      <c r="P46" s="895"/>
      <c r="Q46" s="895"/>
      <c r="R46" s="898"/>
      <c r="S46" s="895"/>
      <c r="T46" s="895"/>
      <c r="U46" s="898"/>
      <c r="V46" s="895"/>
      <c r="W46" s="895"/>
      <c r="X46" s="895"/>
      <c r="Y46" s="207"/>
      <c r="Z46" s="136"/>
      <c r="AA46" s="136"/>
      <c r="AB46" s="136"/>
      <c r="AC46" s="136"/>
      <c r="AD46" s="136"/>
      <c r="AE46" s="136" t="s">
        <v>35</v>
      </c>
      <c r="AF46" s="137">
        <v>40.36</v>
      </c>
      <c r="AG46" s="136">
        <v>13674.78</v>
      </c>
      <c r="AH46" s="895"/>
      <c r="AI46" s="901"/>
      <c r="AJ46" s="895"/>
      <c r="AK46" s="895"/>
      <c r="AL46" s="895"/>
      <c r="AM46" s="895"/>
      <c r="AN46" s="895"/>
      <c r="AO46" s="895"/>
      <c r="AP46" s="895"/>
      <c r="AQ46" s="895"/>
      <c r="AR46" s="136"/>
      <c r="AS46" s="895"/>
      <c r="AT46" s="136"/>
      <c r="AU46" s="895"/>
      <c r="AV46" s="136"/>
      <c r="AW46" s="136"/>
      <c r="AX46" s="136"/>
      <c r="AY46" s="136"/>
      <c r="AZ46" s="136" t="s">
        <v>53</v>
      </c>
      <c r="BA46" s="136"/>
      <c r="BB46" s="136"/>
      <c r="BC46" s="907"/>
      <c r="BD46" s="907"/>
      <c r="BE46" s="907"/>
      <c r="BF46" s="907"/>
      <c r="BG46" s="907"/>
      <c r="BH46" s="907"/>
      <c r="BI46" s="904"/>
    </row>
    <row r="47" spans="1:61" ht="15" thickBot="1">
      <c r="A47" s="915"/>
      <c r="B47" s="912"/>
      <c r="C47" s="895"/>
      <c r="D47" s="898"/>
      <c r="E47" s="895"/>
      <c r="F47" s="895"/>
      <c r="G47" s="895"/>
      <c r="H47" s="895"/>
      <c r="I47" s="895"/>
      <c r="J47" s="895"/>
      <c r="K47" s="895"/>
      <c r="L47" s="895"/>
      <c r="M47" s="895"/>
      <c r="N47" s="895"/>
      <c r="O47" s="895"/>
      <c r="P47" s="895"/>
      <c r="Q47" s="895"/>
      <c r="R47" s="898"/>
      <c r="S47" s="895"/>
      <c r="T47" s="895"/>
      <c r="U47" s="898"/>
      <c r="V47" s="895"/>
      <c r="W47" s="895"/>
      <c r="X47" s="895"/>
      <c r="Y47" s="207"/>
      <c r="Z47" s="136"/>
      <c r="AA47" s="136"/>
      <c r="AB47" s="136"/>
      <c r="AC47" s="136"/>
      <c r="AD47" s="136"/>
      <c r="AE47" s="136" t="s">
        <v>50</v>
      </c>
      <c r="AF47" s="137"/>
      <c r="AG47" s="136"/>
      <c r="AH47" s="895"/>
      <c r="AI47" s="901"/>
      <c r="AJ47" s="895"/>
      <c r="AK47" s="895"/>
      <c r="AL47" s="895"/>
      <c r="AM47" s="895"/>
      <c r="AN47" s="895"/>
      <c r="AO47" s="895"/>
      <c r="AP47" s="895"/>
      <c r="AQ47" s="895"/>
      <c r="AR47" s="136"/>
      <c r="AS47" s="895"/>
      <c r="AT47" s="136"/>
      <c r="AU47" s="895"/>
      <c r="AV47" s="136"/>
      <c r="AW47" s="136"/>
      <c r="AX47" s="136"/>
      <c r="AY47" s="136"/>
      <c r="AZ47" s="136" t="s">
        <v>54</v>
      </c>
      <c r="BA47" s="136"/>
      <c r="BB47" s="136"/>
      <c r="BC47" s="907"/>
      <c r="BD47" s="907"/>
      <c r="BE47" s="907"/>
      <c r="BF47" s="907"/>
      <c r="BG47" s="907"/>
      <c r="BH47" s="907"/>
      <c r="BI47" s="904"/>
    </row>
    <row r="48" spans="1:61" ht="15" thickBot="1">
      <c r="A48" s="915"/>
      <c r="B48" s="912"/>
      <c r="C48" s="895"/>
      <c r="D48" s="898"/>
      <c r="E48" s="895"/>
      <c r="F48" s="895"/>
      <c r="G48" s="895"/>
      <c r="H48" s="895"/>
      <c r="I48" s="895"/>
      <c r="J48" s="895"/>
      <c r="K48" s="895"/>
      <c r="L48" s="895"/>
      <c r="M48" s="895"/>
      <c r="N48" s="895"/>
      <c r="O48" s="895"/>
      <c r="P48" s="895"/>
      <c r="Q48" s="895"/>
      <c r="R48" s="898"/>
      <c r="S48" s="895"/>
      <c r="T48" s="895"/>
      <c r="U48" s="898"/>
      <c r="V48" s="895"/>
      <c r="W48" s="895"/>
      <c r="X48" s="895"/>
      <c r="Y48" s="207"/>
      <c r="Z48" s="136"/>
      <c r="AA48" s="136"/>
      <c r="AB48" s="136"/>
      <c r="AC48" s="136"/>
      <c r="AD48" s="136"/>
      <c r="AE48" s="136" t="s">
        <v>38</v>
      </c>
      <c r="AF48" s="137"/>
      <c r="AG48" s="136"/>
      <c r="AH48" s="895"/>
      <c r="AI48" s="901"/>
      <c r="AJ48" s="895"/>
      <c r="AK48" s="895"/>
      <c r="AL48" s="895"/>
      <c r="AM48" s="895"/>
      <c r="AN48" s="895"/>
      <c r="AO48" s="895"/>
      <c r="AP48" s="895"/>
      <c r="AQ48" s="895"/>
      <c r="AR48" s="136"/>
      <c r="AS48" s="895"/>
      <c r="AT48" s="136"/>
      <c r="AU48" s="895"/>
      <c r="AV48" s="136"/>
      <c r="AW48" s="136"/>
      <c r="AX48" s="136"/>
      <c r="AY48" s="136"/>
      <c r="AZ48" s="136"/>
      <c r="BA48" s="136"/>
      <c r="BB48" s="136"/>
      <c r="BC48" s="907"/>
      <c r="BD48" s="907"/>
      <c r="BE48" s="907"/>
      <c r="BF48" s="907"/>
      <c r="BG48" s="907"/>
      <c r="BH48" s="907"/>
      <c r="BI48" s="904"/>
    </row>
    <row r="49" spans="1:61" ht="15" thickBot="1">
      <c r="A49" s="915"/>
      <c r="B49" s="912"/>
      <c r="C49" s="895"/>
      <c r="D49" s="898"/>
      <c r="E49" s="895"/>
      <c r="F49" s="895"/>
      <c r="G49" s="895"/>
      <c r="H49" s="895"/>
      <c r="I49" s="895"/>
      <c r="J49" s="895"/>
      <c r="K49" s="895"/>
      <c r="L49" s="895"/>
      <c r="M49" s="895"/>
      <c r="N49" s="895"/>
      <c r="O49" s="895"/>
      <c r="P49" s="895"/>
      <c r="Q49" s="895"/>
      <c r="R49" s="898"/>
      <c r="S49" s="895"/>
      <c r="T49" s="895"/>
      <c r="U49" s="898"/>
      <c r="V49" s="895"/>
      <c r="W49" s="895"/>
      <c r="X49" s="895"/>
      <c r="Y49" s="207"/>
      <c r="Z49" s="136"/>
      <c r="AA49" s="136"/>
      <c r="AB49" s="136"/>
      <c r="AC49" s="136"/>
      <c r="AD49" s="136"/>
      <c r="AE49" s="136" t="s">
        <v>39</v>
      </c>
      <c r="AF49" s="137"/>
      <c r="AG49" s="136"/>
      <c r="AH49" s="895"/>
      <c r="AI49" s="901"/>
      <c r="AJ49" s="895"/>
      <c r="AK49" s="895"/>
      <c r="AL49" s="895"/>
      <c r="AM49" s="895"/>
      <c r="AN49" s="895"/>
      <c r="AO49" s="895"/>
      <c r="AP49" s="895"/>
      <c r="AQ49" s="895"/>
      <c r="AR49" s="136"/>
      <c r="AS49" s="895"/>
      <c r="AT49" s="136"/>
      <c r="AU49" s="895"/>
      <c r="AV49" s="136"/>
      <c r="AW49" s="136"/>
      <c r="AX49" s="136"/>
      <c r="AY49" s="136"/>
      <c r="AZ49" s="136"/>
      <c r="BA49" s="136"/>
      <c r="BB49" s="136"/>
      <c r="BC49" s="907"/>
      <c r="BD49" s="907"/>
      <c r="BE49" s="907"/>
      <c r="BF49" s="907"/>
      <c r="BG49" s="907"/>
      <c r="BH49" s="907"/>
      <c r="BI49" s="904"/>
    </row>
    <row r="50" spans="1:61" ht="15" thickBot="1">
      <c r="A50" s="916"/>
      <c r="B50" s="913"/>
      <c r="C50" s="896"/>
      <c r="D50" s="899"/>
      <c r="E50" s="896"/>
      <c r="F50" s="896"/>
      <c r="G50" s="896"/>
      <c r="H50" s="896"/>
      <c r="I50" s="896"/>
      <c r="J50" s="896"/>
      <c r="K50" s="896"/>
      <c r="L50" s="896"/>
      <c r="M50" s="896"/>
      <c r="N50" s="896"/>
      <c r="O50" s="896"/>
      <c r="P50" s="896"/>
      <c r="Q50" s="896"/>
      <c r="R50" s="899"/>
      <c r="S50" s="896"/>
      <c r="T50" s="896"/>
      <c r="U50" s="899"/>
      <c r="V50" s="896"/>
      <c r="W50" s="896"/>
      <c r="X50" s="896"/>
      <c r="Y50" s="207"/>
      <c r="Z50" s="136"/>
      <c r="AA50" s="138"/>
      <c r="AB50" s="138"/>
      <c r="AC50" s="138"/>
      <c r="AD50" s="138"/>
      <c r="AE50" s="138" t="s">
        <v>37</v>
      </c>
      <c r="AF50" s="139"/>
      <c r="AG50" s="138"/>
      <c r="AH50" s="896"/>
      <c r="AI50" s="902"/>
      <c r="AJ50" s="896"/>
      <c r="AK50" s="896"/>
      <c r="AL50" s="896"/>
      <c r="AM50" s="896"/>
      <c r="AN50" s="896"/>
      <c r="AO50" s="896"/>
      <c r="AP50" s="896"/>
      <c r="AQ50" s="896"/>
      <c r="AR50" s="138"/>
      <c r="AS50" s="896"/>
      <c r="AT50" s="138"/>
      <c r="AU50" s="896"/>
      <c r="AV50" s="138"/>
      <c r="AW50" s="138"/>
      <c r="AX50" s="138"/>
      <c r="AY50" s="138"/>
      <c r="AZ50" s="138"/>
      <c r="BA50" s="138"/>
      <c r="BB50" s="138"/>
      <c r="BC50" s="908"/>
      <c r="BD50" s="908"/>
      <c r="BE50" s="908"/>
      <c r="BF50" s="908"/>
      <c r="BG50" s="908"/>
      <c r="BH50" s="908"/>
      <c r="BI50" s="905"/>
    </row>
    <row r="51" spans="1:61" ht="15" thickBot="1">
      <c r="A51" s="914">
        <v>9</v>
      </c>
      <c r="B51" s="911" t="s">
        <v>294</v>
      </c>
      <c r="C51" s="894" t="s">
        <v>255</v>
      </c>
      <c r="D51" s="897" t="s">
        <v>311</v>
      </c>
      <c r="E51" s="894">
        <v>20</v>
      </c>
      <c r="F51" s="894">
        <v>20</v>
      </c>
      <c r="G51" s="894">
        <v>0</v>
      </c>
      <c r="H51" s="894">
        <v>1976</v>
      </c>
      <c r="I51" s="894">
        <f>SUM(J51,K51)</f>
        <v>884.75</v>
      </c>
      <c r="J51" s="894">
        <v>884.75</v>
      </c>
      <c r="K51" s="894">
        <v>0</v>
      </c>
      <c r="L51" s="894">
        <v>40</v>
      </c>
      <c r="M51" s="894" t="s">
        <v>16</v>
      </c>
      <c r="N51" s="894">
        <v>45</v>
      </c>
      <c r="O51" s="894" t="s">
        <v>16</v>
      </c>
      <c r="P51" s="894">
        <v>100</v>
      </c>
      <c r="Q51" s="894" t="s">
        <v>17</v>
      </c>
      <c r="R51" s="897"/>
      <c r="S51" s="894" t="b">
        <f>IF(H51&lt;1966,'lista, wskaźniki'!#REF!,IF(H51="&lt;1966",'lista, wskaźniki'!#REF!,IF(H51="1967-1985",'lista, wskaźniki'!#REF!, IF(H51="1986-1992",'lista, wskaźniki'!#REF!, IF(H51="1993-1996",'lista, wskaźniki'!#REF!, IF(H51="&gt;1997",'lista, wskaźniki'!#REF!))))))</f>
        <v>0</v>
      </c>
      <c r="T51" s="894" t="s">
        <v>23</v>
      </c>
      <c r="U51" s="897" t="s">
        <v>29</v>
      </c>
      <c r="V51" s="894"/>
      <c r="W51" s="894"/>
      <c r="X51" s="894">
        <v>0.09</v>
      </c>
      <c r="Y51" s="207" t="s">
        <v>24</v>
      </c>
      <c r="Z51" s="136">
        <v>13</v>
      </c>
      <c r="AA51" s="134" t="s">
        <v>35</v>
      </c>
      <c r="AB51" s="134" t="s">
        <v>38</v>
      </c>
      <c r="AC51" s="134" t="s">
        <v>24</v>
      </c>
      <c r="AD51" s="134" t="s">
        <v>203</v>
      </c>
      <c r="AE51" s="134" t="s">
        <v>29</v>
      </c>
      <c r="AF51" s="135">
        <v>484</v>
      </c>
      <c r="AG51" s="134">
        <v>34576.959999999999</v>
      </c>
      <c r="AH51" s="894"/>
      <c r="AI51" s="900">
        <f>2873/1000</f>
        <v>2.8730000000000002</v>
      </c>
      <c r="AJ51" s="894">
        <v>1259.99</v>
      </c>
      <c r="AK51" s="894" t="s">
        <v>16</v>
      </c>
      <c r="AL51" s="894" t="s">
        <v>17</v>
      </c>
      <c r="AM51" s="894" t="s">
        <v>17</v>
      </c>
      <c r="AN51" s="894" t="s">
        <v>17</v>
      </c>
      <c r="AO51" s="894" t="s">
        <v>17</v>
      </c>
      <c r="AP51" s="894" t="s">
        <v>16</v>
      </c>
      <c r="AQ51" s="894" t="s">
        <v>16</v>
      </c>
      <c r="AR51" s="134" t="s">
        <v>48</v>
      </c>
      <c r="AS51" s="894" t="s">
        <v>16</v>
      </c>
      <c r="AT51" s="134" t="s">
        <v>52</v>
      </c>
      <c r="AU51" s="894" t="s">
        <v>17</v>
      </c>
      <c r="AV51" s="134"/>
      <c r="AW51" s="134"/>
      <c r="AX51" s="134"/>
      <c r="AY51" s="134" t="s">
        <v>57</v>
      </c>
      <c r="AZ51" s="134" t="s">
        <v>52</v>
      </c>
      <c r="BA51" s="134"/>
      <c r="BB51" s="134"/>
      <c r="BC51" s="906"/>
      <c r="BD51" s="906"/>
      <c r="BE51" s="906"/>
      <c r="BF51" s="906"/>
      <c r="BG51" s="906"/>
      <c r="BH51" s="906"/>
      <c r="BI51" s="903"/>
    </row>
    <row r="52" spans="1:61" ht="15" thickBot="1">
      <c r="A52" s="915"/>
      <c r="B52" s="912"/>
      <c r="C52" s="895"/>
      <c r="D52" s="898"/>
      <c r="E52" s="895"/>
      <c r="F52" s="895"/>
      <c r="G52" s="895"/>
      <c r="H52" s="895"/>
      <c r="I52" s="895"/>
      <c r="J52" s="895"/>
      <c r="K52" s="895"/>
      <c r="L52" s="895"/>
      <c r="M52" s="895"/>
      <c r="N52" s="895"/>
      <c r="O52" s="895"/>
      <c r="P52" s="895"/>
      <c r="Q52" s="895"/>
      <c r="R52" s="898"/>
      <c r="S52" s="895"/>
      <c r="T52" s="895"/>
      <c r="U52" s="898"/>
      <c r="V52" s="895"/>
      <c r="W52" s="895"/>
      <c r="X52" s="895"/>
      <c r="Y52" s="207"/>
      <c r="Z52" s="136"/>
      <c r="AA52" s="136"/>
      <c r="AB52" s="136"/>
      <c r="AC52" s="136"/>
      <c r="AD52" s="136"/>
      <c r="AE52" s="136" t="s">
        <v>35</v>
      </c>
      <c r="AF52" s="137">
        <v>41.83</v>
      </c>
      <c r="AG52" s="136">
        <v>14172.84</v>
      </c>
      <c r="AH52" s="895"/>
      <c r="AI52" s="901"/>
      <c r="AJ52" s="895"/>
      <c r="AK52" s="895"/>
      <c r="AL52" s="895"/>
      <c r="AM52" s="895"/>
      <c r="AN52" s="895"/>
      <c r="AO52" s="895"/>
      <c r="AP52" s="895"/>
      <c r="AQ52" s="895"/>
      <c r="AR52" s="136"/>
      <c r="AS52" s="895"/>
      <c r="AT52" s="136"/>
      <c r="AU52" s="895"/>
      <c r="AV52" s="136"/>
      <c r="AW52" s="136"/>
      <c r="AX52" s="136"/>
      <c r="AY52" s="136"/>
      <c r="AZ52" s="136" t="s">
        <v>53</v>
      </c>
      <c r="BA52" s="136"/>
      <c r="BB52" s="136"/>
      <c r="BC52" s="907"/>
      <c r="BD52" s="907"/>
      <c r="BE52" s="907"/>
      <c r="BF52" s="907"/>
      <c r="BG52" s="907"/>
      <c r="BH52" s="907"/>
      <c r="BI52" s="904"/>
    </row>
    <row r="53" spans="1:61" ht="15" thickBot="1">
      <c r="A53" s="915"/>
      <c r="B53" s="912"/>
      <c r="C53" s="895"/>
      <c r="D53" s="898"/>
      <c r="E53" s="895"/>
      <c r="F53" s="895"/>
      <c r="G53" s="895"/>
      <c r="H53" s="895"/>
      <c r="I53" s="895"/>
      <c r="J53" s="895"/>
      <c r="K53" s="895"/>
      <c r="L53" s="895"/>
      <c r="M53" s="895"/>
      <c r="N53" s="895"/>
      <c r="O53" s="895"/>
      <c r="P53" s="895"/>
      <c r="Q53" s="895"/>
      <c r="R53" s="898"/>
      <c r="S53" s="895"/>
      <c r="T53" s="895"/>
      <c r="U53" s="898"/>
      <c r="V53" s="895"/>
      <c r="W53" s="895"/>
      <c r="X53" s="895"/>
      <c r="Y53" s="207"/>
      <c r="Z53" s="136"/>
      <c r="AA53" s="136"/>
      <c r="AB53" s="136"/>
      <c r="AC53" s="136"/>
      <c r="AD53" s="136"/>
      <c r="AE53" s="136" t="s">
        <v>50</v>
      </c>
      <c r="AF53" s="137"/>
      <c r="AG53" s="136"/>
      <c r="AH53" s="895"/>
      <c r="AI53" s="901"/>
      <c r="AJ53" s="895"/>
      <c r="AK53" s="895"/>
      <c r="AL53" s="895"/>
      <c r="AM53" s="895"/>
      <c r="AN53" s="895"/>
      <c r="AO53" s="895"/>
      <c r="AP53" s="895"/>
      <c r="AQ53" s="895"/>
      <c r="AR53" s="136"/>
      <c r="AS53" s="895"/>
      <c r="AT53" s="136"/>
      <c r="AU53" s="895"/>
      <c r="AV53" s="136"/>
      <c r="AW53" s="136"/>
      <c r="AX53" s="136"/>
      <c r="AY53" s="136"/>
      <c r="AZ53" s="136" t="s">
        <v>54</v>
      </c>
      <c r="BA53" s="136"/>
      <c r="BB53" s="136"/>
      <c r="BC53" s="907"/>
      <c r="BD53" s="907"/>
      <c r="BE53" s="907"/>
      <c r="BF53" s="907"/>
      <c r="BG53" s="907"/>
      <c r="BH53" s="907"/>
      <c r="BI53" s="904"/>
    </row>
    <row r="54" spans="1:61" ht="15" thickBot="1">
      <c r="A54" s="915"/>
      <c r="B54" s="912"/>
      <c r="C54" s="895"/>
      <c r="D54" s="898"/>
      <c r="E54" s="895"/>
      <c r="F54" s="895"/>
      <c r="G54" s="895"/>
      <c r="H54" s="895"/>
      <c r="I54" s="895"/>
      <c r="J54" s="895"/>
      <c r="K54" s="895"/>
      <c r="L54" s="895"/>
      <c r="M54" s="895"/>
      <c r="N54" s="895"/>
      <c r="O54" s="895"/>
      <c r="P54" s="895"/>
      <c r="Q54" s="895"/>
      <c r="R54" s="898"/>
      <c r="S54" s="895"/>
      <c r="T54" s="895"/>
      <c r="U54" s="898"/>
      <c r="V54" s="895"/>
      <c r="W54" s="895"/>
      <c r="X54" s="895"/>
      <c r="Y54" s="207"/>
      <c r="Z54" s="136"/>
      <c r="AA54" s="136"/>
      <c r="AB54" s="136"/>
      <c r="AC54" s="136"/>
      <c r="AD54" s="136"/>
      <c r="AE54" s="136" t="s">
        <v>38</v>
      </c>
      <c r="AF54" s="137"/>
      <c r="AG54" s="136"/>
      <c r="AH54" s="895"/>
      <c r="AI54" s="901"/>
      <c r="AJ54" s="895"/>
      <c r="AK54" s="895"/>
      <c r="AL54" s="895"/>
      <c r="AM54" s="895"/>
      <c r="AN54" s="895"/>
      <c r="AO54" s="895"/>
      <c r="AP54" s="895"/>
      <c r="AQ54" s="895"/>
      <c r="AR54" s="136"/>
      <c r="AS54" s="895"/>
      <c r="AT54" s="136"/>
      <c r="AU54" s="895"/>
      <c r="AV54" s="136"/>
      <c r="AW54" s="136"/>
      <c r="AX54" s="136"/>
      <c r="AY54" s="136"/>
      <c r="AZ54" s="136"/>
      <c r="BA54" s="136"/>
      <c r="BB54" s="136"/>
      <c r="BC54" s="907"/>
      <c r="BD54" s="907"/>
      <c r="BE54" s="907"/>
      <c r="BF54" s="907"/>
      <c r="BG54" s="907"/>
      <c r="BH54" s="907"/>
      <c r="BI54" s="904"/>
    </row>
    <row r="55" spans="1:61" ht="15" thickBot="1">
      <c r="A55" s="915"/>
      <c r="B55" s="912"/>
      <c r="C55" s="895"/>
      <c r="D55" s="898"/>
      <c r="E55" s="895"/>
      <c r="F55" s="895"/>
      <c r="G55" s="895"/>
      <c r="H55" s="895"/>
      <c r="I55" s="895"/>
      <c r="J55" s="895"/>
      <c r="K55" s="895"/>
      <c r="L55" s="895"/>
      <c r="M55" s="895"/>
      <c r="N55" s="895"/>
      <c r="O55" s="895"/>
      <c r="P55" s="895"/>
      <c r="Q55" s="895"/>
      <c r="R55" s="898"/>
      <c r="S55" s="895"/>
      <c r="T55" s="895"/>
      <c r="U55" s="898"/>
      <c r="V55" s="895"/>
      <c r="W55" s="895"/>
      <c r="X55" s="895"/>
      <c r="Y55" s="207"/>
      <c r="Z55" s="136"/>
      <c r="AA55" s="136"/>
      <c r="AB55" s="136"/>
      <c r="AC55" s="136"/>
      <c r="AD55" s="136"/>
      <c r="AE55" s="136" t="s">
        <v>39</v>
      </c>
      <c r="AF55" s="137"/>
      <c r="AG55" s="136"/>
      <c r="AH55" s="895"/>
      <c r="AI55" s="901"/>
      <c r="AJ55" s="895"/>
      <c r="AK55" s="895"/>
      <c r="AL55" s="895"/>
      <c r="AM55" s="895"/>
      <c r="AN55" s="895"/>
      <c r="AO55" s="895"/>
      <c r="AP55" s="895"/>
      <c r="AQ55" s="895"/>
      <c r="AR55" s="136"/>
      <c r="AS55" s="895"/>
      <c r="AT55" s="136"/>
      <c r="AU55" s="895"/>
      <c r="AV55" s="136"/>
      <c r="AW55" s="136"/>
      <c r="AX55" s="136"/>
      <c r="AY55" s="136"/>
      <c r="AZ55" s="136"/>
      <c r="BA55" s="136"/>
      <c r="BB55" s="136"/>
      <c r="BC55" s="907"/>
      <c r="BD55" s="907"/>
      <c r="BE55" s="907"/>
      <c r="BF55" s="907"/>
      <c r="BG55" s="907"/>
      <c r="BH55" s="907"/>
      <c r="BI55" s="904"/>
    </row>
    <row r="56" spans="1:61" ht="15" thickBot="1">
      <c r="A56" s="916"/>
      <c r="B56" s="913"/>
      <c r="C56" s="896"/>
      <c r="D56" s="899"/>
      <c r="E56" s="896"/>
      <c r="F56" s="896"/>
      <c r="G56" s="896"/>
      <c r="H56" s="896"/>
      <c r="I56" s="896"/>
      <c r="J56" s="896"/>
      <c r="K56" s="896"/>
      <c r="L56" s="896"/>
      <c r="M56" s="896"/>
      <c r="N56" s="896"/>
      <c r="O56" s="896"/>
      <c r="P56" s="896"/>
      <c r="Q56" s="896"/>
      <c r="R56" s="899"/>
      <c r="S56" s="896"/>
      <c r="T56" s="896"/>
      <c r="U56" s="899"/>
      <c r="V56" s="896"/>
      <c r="W56" s="896"/>
      <c r="X56" s="896"/>
      <c r="Y56" s="207"/>
      <c r="Z56" s="136"/>
      <c r="AA56" s="138"/>
      <c r="AB56" s="138"/>
      <c r="AC56" s="138"/>
      <c r="AD56" s="138"/>
      <c r="AE56" s="138" t="s">
        <v>37</v>
      </c>
      <c r="AF56" s="139"/>
      <c r="AG56" s="138"/>
      <c r="AH56" s="896"/>
      <c r="AI56" s="902"/>
      <c r="AJ56" s="896"/>
      <c r="AK56" s="896"/>
      <c r="AL56" s="896"/>
      <c r="AM56" s="896"/>
      <c r="AN56" s="896"/>
      <c r="AO56" s="896"/>
      <c r="AP56" s="896"/>
      <c r="AQ56" s="896"/>
      <c r="AR56" s="138"/>
      <c r="AS56" s="896"/>
      <c r="AT56" s="138"/>
      <c r="AU56" s="896"/>
      <c r="AV56" s="138"/>
      <c r="AW56" s="138"/>
      <c r="AX56" s="138"/>
      <c r="AY56" s="138"/>
      <c r="AZ56" s="138"/>
      <c r="BA56" s="138"/>
      <c r="BB56" s="138"/>
      <c r="BC56" s="908"/>
      <c r="BD56" s="908"/>
      <c r="BE56" s="908"/>
      <c r="BF56" s="908"/>
      <c r="BG56" s="908"/>
      <c r="BH56" s="908"/>
      <c r="BI56" s="905"/>
    </row>
    <row r="57" spans="1:61" ht="15" thickBot="1">
      <c r="A57" s="914">
        <v>10</v>
      </c>
      <c r="B57" s="911" t="s">
        <v>294</v>
      </c>
      <c r="C57" s="894" t="s">
        <v>255</v>
      </c>
      <c r="D57" s="897" t="s">
        <v>312</v>
      </c>
      <c r="E57" s="894">
        <v>20</v>
      </c>
      <c r="F57" s="894">
        <v>20</v>
      </c>
      <c r="G57" s="894">
        <v>0</v>
      </c>
      <c r="H57" s="894">
        <v>1976</v>
      </c>
      <c r="I57" s="894">
        <f>SUM(J57,K57)</f>
        <v>884.75</v>
      </c>
      <c r="J57" s="894">
        <v>884.75</v>
      </c>
      <c r="K57" s="894">
        <v>0</v>
      </c>
      <c r="L57" s="894">
        <v>48</v>
      </c>
      <c r="M57" s="894" t="s">
        <v>16</v>
      </c>
      <c r="N57" s="894">
        <v>45</v>
      </c>
      <c r="O57" s="894" t="s">
        <v>16</v>
      </c>
      <c r="P57" s="894">
        <v>100</v>
      </c>
      <c r="Q57" s="894" t="s">
        <v>17</v>
      </c>
      <c r="R57" s="897"/>
      <c r="S57" s="894" t="b">
        <f>IF(H57&lt;1966,'lista, wskaźniki'!#REF!,IF(H57="&lt;1966",'lista, wskaźniki'!#REF!,IF(H57="1967-1985",'lista, wskaźniki'!#REF!, IF(H57="1986-1992",'lista, wskaźniki'!#REF!, IF(H57="1993-1996",'lista, wskaźniki'!#REF!, IF(H57="&gt;1997",'lista, wskaźniki'!#REF!))))))</f>
        <v>0</v>
      </c>
      <c r="T57" s="894" t="s">
        <v>23</v>
      </c>
      <c r="U57" s="897" t="s">
        <v>29</v>
      </c>
      <c r="V57" s="894"/>
      <c r="W57" s="894"/>
      <c r="X57" s="894">
        <v>0.09</v>
      </c>
      <c r="Y57" s="207" t="s">
        <v>24</v>
      </c>
      <c r="Z57" s="136">
        <v>14</v>
      </c>
      <c r="AA57" s="134" t="s">
        <v>35</v>
      </c>
      <c r="AB57" s="134" t="s">
        <v>38</v>
      </c>
      <c r="AC57" s="134" t="s">
        <v>24</v>
      </c>
      <c r="AD57" s="134" t="s">
        <v>203</v>
      </c>
      <c r="AE57" s="134" t="s">
        <v>29</v>
      </c>
      <c r="AF57" s="135">
        <v>528</v>
      </c>
      <c r="AG57" s="134">
        <v>37720.32</v>
      </c>
      <c r="AH57" s="894"/>
      <c r="AI57" s="900">
        <f>3979/1000</f>
        <v>3.9790000000000001</v>
      </c>
      <c r="AJ57" s="894">
        <v>1727.54</v>
      </c>
      <c r="AK57" s="894" t="s">
        <v>16</v>
      </c>
      <c r="AL57" s="894" t="s">
        <v>17</v>
      </c>
      <c r="AM57" s="894" t="s">
        <v>17</v>
      </c>
      <c r="AN57" s="894" t="s">
        <v>17</v>
      </c>
      <c r="AO57" s="894" t="s">
        <v>17</v>
      </c>
      <c r="AP57" s="894" t="s">
        <v>16</v>
      </c>
      <c r="AQ57" s="894" t="s">
        <v>16</v>
      </c>
      <c r="AR57" s="134" t="s">
        <v>48</v>
      </c>
      <c r="AS57" s="894" t="s">
        <v>16</v>
      </c>
      <c r="AT57" s="134" t="s">
        <v>52</v>
      </c>
      <c r="AU57" s="894" t="s">
        <v>17</v>
      </c>
      <c r="AV57" s="134"/>
      <c r="AW57" s="134"/>
      <c r="AX57" s="134"/>
      <c r="AY57" s="134" t="s">
        <v>57</v>
      </c>
      <c r="AZ57" s="134" t="s">
        <v>52</v>
      </c>
      <c r="BA57" s="134"/>
      <c r="BB57" s="134"/>
      <c r="BC57" s="906"/>
      <c r="BD57" s="906"/>
      <c r="BE57" s="906"/>
      <c r="BF57" s="906"/>
      <c r="BG57" s="906"/>
      <c r="BH57" s="906"/>
      <c r="BI57" s="903"/>
    </row>
    <row r="58" spans="1:61" ht="15" thickBot="1">
      <c r="A58" s="915"/>
      <c r="B58" s="912"/>
      <c r="C58" s="895"/>
      <c r="D58" s="898"/>
      <c r="E58" s="895"/>
      <c r="F58" s="895"/>
      <c r="G58" s="895"/>
      <c r="H58" s="895"/>
      <c r="I58" s="895"/>
      <c r="J58" s="895"/>
      <c r="K58" s="895"/>
      <c r="L58" s="895"/>
      <c r="M58" s="895"/>
      <c r="N58" s="895"/>
      <c r="O58" s="895"/>
      <c r="P58" s="895"/>
      <c r="Q58" s="895"/>
      <c r="R58" s="898"/>
      <c r="S58" s="895"/>
      <c r="T58" s="895"/>
      <c r="U58" s="898"/>
      <c r="V58" s="895"/>
      <c r="W58" s="895"/>
      <c r="X58" s="895"/>
      <c r="Y58" s="207"/>
      <c r="Z58" s="136"/>
      <c r="AA58" s="136"/>
      <c r="AB58" s="136"/>
      <c r="AC58" s="136"/>
      <c r="AD58" s="136"/>
      <c r="AE58" s="136" t="s">
        <v>35</v>
      </c>
      <c r="AF58" s="137">
        <v>45.63</v>
      </c>
      <c r="AG58" s="136">
        <v>15460.36</v>
      </c>
      <c r="AH58" s="895"/>
      <c r="AI58" s="901"/>
      <c r="AJ58" s="895"/>
      <c r="AK58" s="895"/>
      <c r="AL58" s="895"/>
      <c r="AM58" s="895"/>
      <c r="AN58" s="895"/>
      <c r="AO58" s="895"/>
      <c r="AP58" s="895"/>
      <c r="AQ58" s="895"/>
      <c r="AR58" s="136"/>
      <c r="AS58" s="895"/>
      <c r="AT58" s="136"/>
      <c r="AU58" s="895"/>
      <c r="AV58" s="136"/>
      <c r="AW58" s="136"/>
      <c r="AX58" s="136"/>
      <c r="AY58" s="136"/>
      <c r="AZ58" s="136" t="s">
        <v>53</v>
      </c>
      <c r="BA58" s="136"/>
      <c r="BB58" s="136"/>
      <c r="BC58" s="907"/>
      <c r="BD58" s="907"/>
      <c r="BE58" s="907"/>
      <c r="BF58" s="907"/>
      <c r="BG58" s="907"/>
      <c r="BH58" s="907"/>
      <c r="BI58" s="904"/>
    </row>
    <row r="59" spans="1:61" ht="15" thickBot="1">
      <c r="A59" s="915"/>
      <c r="B59" s="912"/>
      <c r="C59" s="895"/>
      <c r="D59" s="898"/>
      <c r="E59" s="895"/>
      <c r="F59" s="895"/>
      <c r="G59" s="895"/>
      <c r="H59" s="895"/>
      <c r="I59" s="895"/>
      <c r="J59" s="895"/>
      <c r="K59" s="895"/>
      <c r="L59" s="895"/>
      <c r="M59" s="895"/>
      <c r="N59" s="895"/>
      <c r="O59" s="895"/>
      <c r="P59" s="895"/>
      <c r="Q59" s="895"/>
      <c r="R59" s="898"/>
      <c r="S59" s="895"/>
      <c r="T59" s="895"/>
      <c r="U59" s="898"/>
      <c r="V59" s="895"/>
      <c r="W59" s="895"/>
      <c r="X59" s="895"/>
      <c r="Y59" s="207"/>
      <c r="Z59" s="136"/>
      <c r="AA59" s="136"/>
      <c r="AB59" s="136"/>
      <c r="AC59" s="136"/>
      <c r="AD59" s="136"/>
      <c r="AE59" s="136" t="s">
        <v>50</v>
      </c>
      <c r="AF59" s="137"/>
      <c r="AG59" s="136"/>
      <c r="AH59" s="895"/>
      <c r="AI59" s="901"/>
      <c r="AJ59" s="895"/>
      <c r="AK59" s="895"/>
      <c r="AL59" s="895"/>
      <c r="AM59" s="895"/>
      <c r="AN59" s="895"/>
      <c r="AO59" s="895"/>
      <c r="AP59" s="895"/>
      <c r="AQ59" s="895"/>
      <c r="AR59" s="136"/>
      <c r="AS59" s="895"/>
      <c r="AT59" s="136"/>
      <c r="AU59" s="895"/>
      <c r="AV59" s="136"/>
      <c r="AW59" s="136"/>
      <c r="AX59" s="136"/>
      <c r="AY59" s="136"/>
      <c r="AZ59" s="136" t="s">
        <v>54</v>
      </c>
      <c r="BA59" s="136"/>
      <c r="BB59" s="136"/>
      <c r="BC59" s="907"/>
      <c r="BD59" s="907"/>
      <c r="BE59" s="907"/>
      <c r="BF59" s="907"/>
      <c r="BG59" s="907"/>
      <c r="BH59" s="907"/>
      <c r="BI59" s="904"/>
    </row>
    <row r="60" spans="1:61" ht="15" thickBot="1">
      <c r="A60" s="915"/>
      <c r="B60" s="912"/>
      <c r="C60" s="895"/>
      <c r="D60" s="898"/>
      <c r="E60" s="895"/>
      <c r="F60" s="895"/>
      <c r="G60" s="895"/>
      <c r="H60" s="895"/>
      <c r="I60" s="895"/>
      <c r="J60" s="895"/>
      <c r="K60" s="895"/>
      <c r="L60" s="895"/>
      <c r="M60" s="895"/>
      <c r="N60" s="895"/>
      <c r="O60" s="895"/>
      <c r="P60" s="895"/>
      <c r="Q60" s="895"/>
      <c r="R60" s="898"/>
      <c r="S60" s="895"/>
      <c r="T60" s="895"/>
      <c r="U60" s="898"/>
      <c r="V60" s="895"/>
      <c r="W60" s="895"/>
      <c r="X60" s="895"/>
      <c r="Y60" s="207"/>
      <c r="Z60" s="136"/>
      <c r="AA60" s="136"/>
      <c r="AB60" s="136"/>
      <c r="AC60" s="136"/>
      <c r="AD60" s="136"/>
      <c r="AE60" s="136" t="s">
        <v>38</v>
      </c>
      <c r="AF60" s="137"/>
      <c r="AG60" s="136"/>
      <c r="AH60" s="895"/>
      <c r="AI60" s="901"/>
      <c r="AJ60" s="895"/>
      <c r="AK60" s="895"/>
      <c r="AL60" s="895"/>
      <c r="AM60" s="895"/>
      <c r="AN60" s="895"/>
      <c r="AO60" s="895"/>
      <c r="AP60" s="895"/>
      <c r="AQ60" s="895"/>
      <c r="AR60" s="136"/>
      <c r="AS60" s="895"/>
      <c r="AT60" s="136"/>
      <c r="AU60" s="895"/>
      <c r="AV60" s="136"/>
      <c r="AW60" s="136"/>
      <c r="AX60" s="136"/>
      <c r="AY60" s="136"/>
      <c r="AZ60" s="136"/>
      <c r="BA60" s="136"/>
      <c r="BB60" s="136"/>
      <c r="BC60" s="907"/>
      <c r="BD60" s="907"/>
      <c r="BE60" s="907"/>
      <c r="BF60" s="907"/>
      <c r="BG60" s="907"/>
      <c r="BH60" s="907"/>
      <c r="BI60" s="904"/>
    </row>
    <row r="61" spans="1:61" ht="15" thickBot="1">
      <c r="A61" s="915"/>
      <c r="B61" s="912"/>
      <c r="C61" s="895"/>
      <c r="D61" s="898"/>
      <c r="E61" s="895"/>
      <c r="F61" s="895"/>
      <c r="G61" s="895"/>
      <c r="H61" s="895"/>
      <c r="I61" s="895"/>
      <c r="J61" s="895"/>
      <c r="K61" s="895"/>
      <c r="L61" s="895"/>
      <c r="M61" s="895"/>
      <c r="N61" s="895"/>
      <c r="O61" s="895"/>
      <c r="P61" s="895"/>
      <c r="Q61" s="895"/>
      <c r="R61" s="898"/>
      <c r="S61" s="895"/>
      <c r="T61" s="895"/>
      <c r="U61" s="898"/>
      <c r="V61" s="895"/>
      <c r="W61" s="895"/>
      <c r="X61" s="895"/>
      <c r="Y61" s="207"/>
      <c r="Z61" s="136"/>
      <c r="AA61" s="136"/>
      <c r="AB61" s="136"/>
      <c r="AC61" s="136"/>
      <c r="AD61" s="136"/>
      <c r="AE61" s="136" t="s">
        <v>39</v>
      </c>
      <c r="AF61" s="137"/>
      <c r="AG61" s="136"/>
      <c r="AH61" s="895"/>
      <c r="AI61" s="901"/>
      <c r="AJ61" s="895"/>
      <c r="AK61" s="895"/>
      <c r="AL61" s="895"/>
      <c r="AM61" s="895"/>
      <c r="AN61" s="895"/>
      <c r="AO61" s="895"/>
      <c r="AP61" s="895"/>
      <c r="AQ61" s="895"/>
      <c r="AR61" s="136"/>
      <c r="AS61" s="895"/>
      <c r="AT61" s="136"/>
      <c r="AU61" s="895"/>
      <c r="AV61" s="136"/>
      <c r="AW61" s="136"/>
      <c r="AX61" s="136"/>
      <c r="AY61" s="136"/>
      <c r="AZ61" s="136"/>
      <c r="BA61" s="136"/>
      <c r="BB61" s="136"/>
      <c r="BC61" s="907"/>
      <c r="BD61" s="907"/>
      <c r="BE61" s="907"/>
      <c r="BF61" s="907"/>
      <c r="BG61" s="907"/>
      <c r="BH61" s="907"/>
      <c r="BI61" s="904"/>
    </row>
    <row r="62" spans="1:61" ht="15" thickBot="1">
      <c r="A62" s="916"/>
      <c r="B62" s="913"/>
      <c r="C62" s="896"/>
      <c r="D62" s="899"/>
      <c r="E62" s="896"/>
      <c r="F62" s="896"/>
      <c r="G62" s="896"/>
      <c r="H62" s="896"/>
      <c r="I62" s="896"/>
      <c r="J62" s="896"/>
      <c r="K62" s="896"/>
      <c r="L62" s="896"/>
      <c r="M62" s="896"/>
      <c r="N62" s="896"/>
      <c r="O62" s="896"/>
      <c r="P62" s="896"/>
      <c r="Q62" s="896"/>
      <c r="R62" s="899"/>
      <c r="S62" s="896"/>
      <c r="T62" s="896"/>
      <c r="U62" s="899"/>
      <c r="V62" s="896"/>
      <c r="W62" s="896"/>
      <c r="X62" s="896"/>
      <c r="Y62" s="207"/>
      <c r="Z62" s="136"/>
      <c r="AA62" s="138"/>
      <c r="AB62" s="138"/>
      <c r="AC62" s="138"/>
      <c r="AD62" s="138"/>
      <c r="AE62" s="138" t="s">
        <v>37</v>
      </c>
      <c r="AF62" s="139"/>
      <c r="AG62" s="138"/>
      <c r="AH62" s="896"/>
      <c r="AI62" s="902"/>
      <c r="AJ62" s="896"/>
      <c r="AK62" s="896"/>
      <c r="AL62" s="896"/>
      <c r="AM62" s="896"/>
      <c r="AN62" s="896"/>
      <c r="AO62" s="896"/>
      <c r="AP62" s="896"/>
      <c r="AQ62" s="896"/>
      <c r="AR62" s="138"/>
      <c r="AS62" s="896"/>
      <c r="AT62" s="138"/>
      <c r="AU62" s="896"/>
      <c r="AV62" s="138"/>
      <c r="AW62" s="138"/>
      <c r="AX62" s="138"/>
      <c r="AY62" s="138"/>
      <c r="AZ62" s="138"/>
      <c r="BA62" s="138"/>
      <c r="BB62" s="138"/>
      <c r="BC62" s="908"/>
      <c r="BD62" s="908"/>
      <c r="BE62" s="908"/>
      <c r="BF62" s="908"/>
      <c r="BG62" s="908"/>
      <c r="BH62" s="908"/>
      <c r="BI62" s="905"/>
    </row>
    <row r="63" spans="1:61" ht="15" thickBot="1">
      <c r="A63" s="914">
        <v>11</v>
      </c>
      <c r="B63" s="911" t="s">
        <v>294</v>
      </c>
      <c r="C63" s="894" t="s">
        <v>255</v>
      </c>
      <c r="D63" s="897" t="s">
        <v>313</v>
      </c>
      <c r="E63" s="894">
        <v>20</v>
      </c>
      <c r="F63" s="894">
        <v>20</v>
      </c>
      <c r="G63" s="894">
        <v>0</v>
      </c>
      <c r="H63" s="894">
        <v>1976</v>
      </c>
      <c r="I63" s="894">
        <f>SUM(J63,K63)</f>
        <v>884.75</v>
      </c>
      <c r="J63" s="894">
        <v>884.75</v>
      </c>
      <c r="K63" s="894">
        <v>0</v>
      </c>
      <c r="L63" s="894">
        <v>56</v>
      </c>
      <c r="M63" s="894" t="s">
        <v>16</v>
      </c>
      <c r="N63" s="894">
        <v>45</v>
      </c>
      <c r="O63" s="894" t="s">
        <v>16</v>
      </c>
      <c r="P63" s="894">
        <v>100</v>
      </c>
      <c r="Q63" s="894" t="s">
        <v>17</v>
      </c>
      <c r="R63" s="897"/>
      <c r="S63" s="894" t="b">
        <f>IF(H63&lt;1966,'lista, wskaźniki'!#REF!,IF(H63="&lt;1966",'lista, wskaźniki'!#REF!,IF(H63="1967-1985",'lista, wskaźniki'!#REF!, IF(H63="1986-1992",'lista, wskaźniki'!#REF!, IF(H63="1993-1996",'lista, wskaźniki'!#REF!, IF(H63="&gt;1997",'lista, wskaźniki'!#REF!))))))</f>
        <v>0</v>
      </c>
      <c r="T63" s="894" t="s">
        <v>23</v>
      </c>
      <c r="U63" s="897" t="s">
        <v>29</v>
      </c>
      <c r="V63" s="894"/>
      <c r="W63" s="894"/>
      <c r="X63" s="894">
        <v>0.09</v>
      </c>
      <c r="Y63" s="207" t="s">
        <v>24</v>
      </c>
      <c r="Z63" s="136">
        <v>13</v>
      </c>
      <c r="AA63" s="134" t="s">
        <v>35</v>
      </c>
      <c r="AB63" s="134" t="s">
        <v>38</v>
      </c>
      <c r="AC63" s="134" t="s">
        <v>24</v>
      </c>
      <c r="AD63" s="134" t="s">
        <v>203</v>
      </c>
      <c r="AE63" s="134" t="s">
        <v>29</v>
      </c>
      <c r="AF63" s="135">
        <v>446</v>
      </c>
      <c r="AG63" s="134">
        <v>31862.240000000002</v>
      </c>
      <c r="AH63" s="894"/>
      <c r="AI63" s="900">
        <f>5268/1000</f>
        <v>5.2679999999999998</v>
      </c>
      <c r="AJ63" s="894">
        <v>2245.52</v>
      </c>
      <c r="AK63" s="894" t="s">
        <v>16</v>
      </c>
      <c r="AL63" s="894" t="s">
        <v>17</v>
      </c>
      <c r="AM63" s="894" t="s">
        <v>17</v>
      </c>
      <c r="AN63" s="894" t="s">
        <v>17</v>
      </c>
      <c r="AO63" s="894" t="s">
        <v>17</v>
      </c>
      <c r="AP63" s="894" t="s">
        <v>16</v>
      </c>
      <c r="AQ63" s="894" t="s">
        <v>16</v>
      </c>
      <c r="AR63" s="134" t="s">
        <v>48</v>
      </c>
      <c r="AS63" s="894" t="s">
        <v>16</v>
      </c>
      <c r="AT63" s="134" t="s">
        <v>52</v>
      </c>
      <c r="AU63" s="894" t="s">
        <v>17</v>
      </c>
      <c r="AV63" s="134"/>
      <c r="AW63" s="134"/>
      <c r="AX63" s="134"/>
      <c r="AY63" s="134" t="s">
        <v>57</v>
      </c>
      <c r="AZ63" s="134" t="s">
        <v>52</v>
      </c>
      <c r="BA63" s="134"/>
      <c r="BB63" s="134"/>
      <c r="BC63" s="906"/>
      <c r="BD63" s="906"/>
      <c r="BE63" s="906"/>
      <c r="BF63" s="906"/>
      <c r="BG63" s="906"/>
      <c r="BH63" s="906"/>
      <c r="BI63" s="903"/>
    </row>
    <row r="64" spans="1:61" ht="15" thickBot="1">
      <c r="A64" s="915"/>
      <c r="B64" s="912"/>
      <c r="C64" s="895"/>
      <c r="D64" s="898"/>
      <c r="E64" s="895"/>
      <c r="F64" s="895"/>
      <c r="G64" s="895"/>
      <c r="H64" s="895"/>
      <c r="I64" s="895"/>
      <c r="J64" s="895"/>
      <c r="K64" s="895"/>
      <c r="L64" s="895"/>
      <c r="M64" s="895"/>
      <c r="N64" s="895"/>
      <c r="O64" s="895"/>
      <c r="P64" s="895"/>
      <c r="Q64" s="895"/>
      <c r="R64" s="898"/>
      <c r="S64" s="895"/>
      <c r="T64" s="895"/>
      <c r="U64" s="898"/>
      <c r="V64" s="895"/>
      <c r="W64" s="895"/>
      <c r="X64" s="895"/>
      <c r="Y64" s="207"/>
      <c r="Z64" s="136"/>
      <c r="AA64" s="136"/>
      <c r="AB64" s="136"/>
      <c r="AC64" s="136"/>
      <c r="AD64" s="136"/>
      <c r="AE64" s="136" t="s">
        <v>35</v>
      </c>
      <c r="AF64" s="137">
        <v>38.54</v>
      </c>
      <c r="AG64" s="136">
        <v>13058.12</v>
      </c>
      <c r="AH64" s="895"/>
      <c r="AI64" s="901"/>
      <c r="AJ64" s="895"/>
      <c r="AK64" s="895"/>
      <c r="AL64" s="895"/>
      <c r="AM64" s="895"/>
      <c r="AN64" s="895"/>
      <c r="AO64" s="895"/>
      <c r="AP64" s="895"/>
      <c r="AQ64" s="895"/>
      <c r="AR64" s="136"/>
      <c r="AS64" s="895"/>
      <c r="AT64" s="136"/>
      <c r="AU64" s="895"/>
      <c r="AV64" s="136"/>
      <c r="AW64" s="136"/>
      <c r="AX64" s="136"/>
      <c r="AY64" s="136"/>
      <c r="AZ64" s="136" t="s">
        <v>53</v>
      </c>
      <c r="BA64" s="136"/>
      <c r="BB64" s="136"/>
      <c r="BC64" s="907"/>
      <c r="BD64" s="907"/>
      <c r="BE64" s="907"/>
      <c r="BF64" s="907"/>
      <c r="BG64" s="907"/>
      <c r="BH64" s="907"/>
      <c r="BI64" s="904"/>
    </row>
    <row r="65" spans="1:61" ht="15" thickBot="1">
      <c r="A65" s="915"/>
      <c r="B65" s="912"/>
      <c r="C65" s="895"/>
      <c r="D65" s="898"/>
      <c r="E65" s="895"/>
      <c r="F65" s="895"/>
      <c r="G65" s="895"/>
      <c r="H65" s="895"/>
      <c r="I65" s="895"/>
      <c r="J65" s="895"/>
      <c r="K65" s="895"/>
      <c r="L65" s="895"/>
      <c r="M65" s="895"/>
      <c r="N65" s="895"/>
      <c r="O65" s="895"/>
      <c r="P65" s="895"/>
      <c r="Q65" s="895"/>
      <c r="R65" s="898"/>
      <c r="S65" s="895"/>
      <c r="T65" s="895"/>
      <c r="U65" s="898"/>
      <c r="V65" s="895"/>
      <c r="W65" s="895"/>
      <c r="X65" s="895"/>
      <c r="Y65" s="207"/>
      <c r="Z65" s="136"/>
      <c r="AA65" s="136"/>
      <c r="AB65" s="136"/>
      <c r="AC65" s="136"/>
      <c r="AD65" s="136"/>
      <c r="AE65" s="136" t="s">
        <v>50</v>
      </c>
      <c r="AF65" s="137"/>
      <c r="AG65" s="136"/>
      <c r="AH65" s="895"/>
      <c r="AI65" s="901"/>
      <c r="AJ65" s="895"/>
      <c r="AK65" s="895"/>
      <c r="AL65" s="895"/>
      <c r="AM65" s="895"/>
      <c r="AN65" s="895"/>
      <c r="AO65" s="895"/>
      <c r="AP65" s="895"/>
      <c r="AQ65" s="895"/>
      <c r="AR65" s="136"/>
      <c r="AS65" s="895"/>
      <c r="AT65" s="136"/>
      <c r="AU65" s="895"/>
      <c r="AV65" s="136"/>
      <c r="AW65" s="136"/>
      <c r="AX65" s="136"/>
      <c r="AY65" s="136"/>
      <c r="AZ65" s="136" t="s">
        <v>54</v>
      </c>
      <c r="BA65" s="136"/>
      <c r="BB65" s="136"/>
      <c r="BC65" s="907"/>
      <c r="BD65" s="907"/>
      <c r="BE65" s="907"/>
      <c r="BF65" s="907"/>
      <c r="BG65" s="907"/>
      <c r="BH65" s="907"/>
      <c r="BI65" s="904"/>
    </row>
    <row r="66" spans="1:61" ht="15" thickBot="1">
      <c r="A66" s="915"/>
      <c r="B66" s="912"/>
      <c r="C66" s="895"/>
      <c r="D66" s="898"/>
      <c r="E66" s="895"/>
      <c r="F66" s="895"/>
      <c r="G66" s="895"/>
      <c r="H66" s="895"/>
      <c r="I66" s="895"/>
      <c r="J66" s="895"/>
      <c r="K66" s="895"/>
      <c r="L66" s="895"/>
      <c r="M66" s="895"/>
      <c r="N66" s="895"/>
      <c r="O66" s="895"/>
      <c r="P66" s="895"/>
      <c r="Q66" s="895"/>
      <c r="R66" s="898"/>
      <c r="S66" s="895"/>
      <c r="T66" s="895"/>
      <c r="U66" s="898"/>
      <c r="V66" s="895"/>
      <c r="W66" s="895"/>
      <c r="X66" s="895"/>
      <c r="Y66" s="207"/>
      <c r="Z66" s="136"/>
      <c r="AA66" s="136"/>
      <c r="AB66" s="136"/>
      <c r="AC66" s="136"/>
      <c r="AD66" s="136"/>
      <c r="AE66" s="136" t="s">
        <v>38</v>
      </c>
      <c r="AF66" s="137"/>
      <c r="AG66" s="136"/>
      <c r="AH66" s="895"/>
      <c r="AI66" s="901"/>
      <c r="AJ66" s="895"/>
      <c r="AK66" s="895"/>
      <c r="AL66" s="895"/>
      <c r="AM66" s="895"/>
      <c r="AN66" s="895"/>
      <c r="AO66" s="895"/>
      <c r="AP66" s="895"/>
      <c r="AQ66" s="895"/>
      <c r="AR66" s="136"/>
      <c r="AS66" s="895"/>
      <c r="AT66" s="136"/>
      <c r="AU66" s="895"/>
      <c r="AV66" s="136"/>
      <c r="AW66" s="136"/>
      <c r="AX66" s="136"/>
      <c r="AY66" s="136"/>
      <c r="AZ66" s="136"/>
      <c r="BA66" s="136"/>
      <c r="BB66" s="136"/>
      <c r="BC66" s="907"/>
      <c r="BD66" s="907"/>
      <c r="BE66" s="907"/>
      <c r="BF66" s="907"/>
      <c r="BG66" s="907"/>
      <c r="BH66" s="907"/>
      <c r="BI66" s="904"/>
    </row>
    <row r="67" spans="1:61" ht="15" thickBot="1">
      <c r="A67" s="915"/>
      <c r="B67" s="912"/>
      <c r="C67" s="895"/>
      <c r="D67" s="898"/>
      <c r="E67" s="895"/>
      <c r="F67" s="895"/>
      <c r="G67" s="895"/>
      <c r="H67" s="895"/>
      <c r="I67" s="895"/>
      <c r="J67" s="895"/>
      <c r="K67" s="895"/>
      <c r="L67" s="895"/>
      <c r="M67" s="895"/>
      <c r="N67" s="895"/>
      <c r="O67" s="895"/>
      <c r="P67" s="895"/>
      <c r="Q67" s="895"/>
      <c r="R67" s="898"/>
      <c r="S67" s="895"/>
      <c r="T67" s="895"/>
      <c r="U67" s="898"/>
      <c r="V67" s="895"/>
      <c r="W67" s="895"/>
      <c r="X67" s="895"/>
      <c r="Y67" s="207"/>
      <c r="Z67" s="136"/>
      <c r="AA67" s="136"/>
      <c r="AB67" s="136"/>
      <c r="AC67" s="136"/>
      <c r="AD67" s="136"/>
      <c r="AE67" s="136" t="s">
        <v>39</v>
      </c>
      <c r="AF67" s="137"/>
      <c r="AG67" s="136"/>
      <c r="AH67" s="895"/>
      <c r="AI67" s="901"/>
      <c r="AJ67" s="895"/>
      <c r="AK67" s="895"/>
      <c r="AL67" s="895"/>
      <c r="AM67" s="895"/>
      <c r="AN67" s="895"/>
      <c r="AO67" s="895"/>
      <c r="AP67" s="895"/>
      <c r="AQ67" s="895"/>
      <c r="AR67" s="136"/>
      <c r="AS67" s="895"/>
      <c r="AT67" s="136"/>
      <c r="AU67" s="895"/>
      <c r="AV67" s="136"/>
      <c r="AW67" s="136"/>
      <c r="AX67" s="136"/>
      <c r="AY67" s="136"/>
      <c r="AZ67" s="136"/>
      <c r="BA67" s="136"/>
      <c r="BB67" s="136"/>
      <c r="BC67" s="907"/>
      <c r="BD67" s="907"/>
      <c r="BE67" s="907"/>
      <c r="BF67" s="907"/>
      <c r="BG67" s="907"/>
      <c r="BH67" s="907"/>
      <c r="BI67" s="904"/>
    </row>
    <row r="68" spans="1:61" ht="15" thickBot="1">
      <c r="A68" s="916"/>
      <c r="B68" s="913"/>
      <c r="C68" s="896"/>
      <c r="D68" s="899"/>
      <c r="E68" s="896"/>
      <c r="F68" s="896"/>
      <c r="G68" s="896"/>
      <c r="H68" s="896"/>
      <c r="I68" s="896"/>
      <c r="J68" s="896"/>
      <c r="K68" s="896"/>
      <c r="L68" s="896"/>
      <c r="M68" s="896"/>
      <c r="N68" s="896"/>
      <c r="O68" s="896"/>
      <c r="P68" s="896"/>
      <c r="Q68" s="896"/>
      <c r="R68" s="899"/>
      <c r="S68" s="896"/>
      <c r="T68" s="896"/>
      <c r="U68" s="899"/>
      <c r="V68" s="896"/>
      <c r="W68" s="896"/>
      <c r="X68" s="896"/>
      <c r="Y68" s="207"/>
      <c r="Z68" s="136"/>
      <c r="AA68" s="138"/>
      <c r="AB68" s="138"/>
      <c r="AC68" s="138"/>
      <c r="AD68" s="138"/>
      <c r="AE68" s="138" t="s">
        <v>37</v>
      </c>
      <c r="AF68" s="139"/>
      <c r="AG68" s="138"/>
      <c r="AH68" s="896"/>
      <c r="AI68" s="902"/>
      <c r="AJ68" s="896"/>
      <c r="AK68" s="896"/>
      <c r="AL68" s="896"/>
      <c r="AM68" s="896"/>
      <c r="AN68" s="896"/>
      <c r="AO68" s="896"/>
      <c r="AP68" s="896"/>
      <c r="AQ68" s="896"/>
      <c r="AR68" s="138"/>
      <c r="AS68" s="896"/>
      <c r="AT68" s="138"/>
      <c r="AU68" s="896"/>
      <c r="AV68" s="138"/>
      <c r="AW68" s="138"/>
      <c r="AX68" s="138"/>
      <c r="AY68" s="138"/>
      <c r="AZ68" s="138"/>
      <c r="BA68" s="138"/>
      <c r="BB68" s="138"/>
      <c r="BC68" s="908"/>
      <c r="BD68" s="908"/>
      <c r="BE68" s="908"/>
      <c r="BF68" s="908"/>
      <c r="BG68" s="908"/>
      <c r="BH68" s="908"/>
      <c r="BI68" s="905"/>
    </row>
    <row r="69" spans="1:61" ht="15" thickBot="1">
      <c r="A69" s="914">
        <v>12</v>
      </c>
      <c r="B69" s="911" t="s">
        <v>294</v>
      </c>
      <c r="C69" s="894" t="s">
        <v>255</v>
      </c>
      <c r="D69" s="897" t="s">
        <v>314</v>
      </c>
      <c r="E69" s="894">
        <v>45</v>
      </c>
      <c r="F69" s="894">
        <v>45</v>
      </c>
      <c r="G69" s="894">
        <v>0</v>
      </c>
      <c r="H69" s="894">
        <v>1976</v>
      </c>
      <c r="I69" s="894">
        <v>2265.5</v>
      </c>
      <c r="J69" s="894">
        <v>2265.5</v>
      </c>
      <c r="K69" s="894">
        <v>0</v>
      </c>
      <c r="L69" s="894">
        <v>98</v>
      </c>
      <c r="M69" s="894" t="s">
        <v>16</v>
      </c>
      <c r="N69" s="894">
        <v>40</v>
      </c>
      <c r="O69" s="894" t="s">
        <v>16</v>
      </c>
      <c r="P69" s="894">
        <v>100</v>
      </c>
      <c r="Q69" s="894" t="s">
        <v>17</v>
      </c>
      <c r="R69" s="897"/>
      <c r="S69" s="894" t="b">
        <f>IF(H69&lt;1966,'lista, wskaźniki'!#REF!,IF(H69="&lt;1966",'lista, wskaźniki'!#REF!,IF(H69="1967-1985",'lista, wskaźniki'!#REF!, IF(H69="1986-1992",'lista, wskaźniki'!#REF!, IF(H69="1993-1996",'lista, wskaźniki'!#REF!, IF(H69="&gt;1997",'lista, wskaźniki'!#REF!))))))</f>
        <v>0</v>
      </c>
      <c r="T69" s="894" t="s">
        <v>23</v>
      </c>
      <c r="U69" s="897" t="s">
        <v>29</v>
      </c>
      <c r="V69" s="894"/>
      <c r="W69" s="894"/>
      <c r="X69" s="894">
        <v>0.21</v>
      </c>
      <c r="Y69" s="207" t="s">
        <v>24</v>
      </c>
      <c r="Z69" s="136">
        <v>37</v>
      </c>
      <c r="AA69" s="134" t="s">
        <v>35</v>
      </c>
      <c r="AB69" s="134" t="s">
        <v>38</v>
      </c>
      <c r="AC69" s="134" t="s">
        <v>24</v>
      </c>
      <c r="AD69" s="134" t="s">
        <v>203</v>
      </c>
      <c r="AE69" s="134" t="s">
        <v>29</v>
      </c>
      <c r="AF69" s="135">
        <v>1123</v>
      </c>
      <c r="AG69" s="134">
        <v>80227.12</v>
      </c>
      <c r="AH69" s="894"/>
      <c r="AI69" s="900">
        <f>6395/1000</f>
        <v>6.3949999999999996</v>
      </c>
      <c r="AJ69" s="894">
        <v>2628.4</v>
      </c>
      <c r="AK69" s="894" t="s">
        <v>16</v>
      </c>
      <c r="AL69" s="894" t="s">
        <v>16</v>
      </c>
      <c r="AM69" s="894" t="s">
        <v>17</v>
      </c>
      <c r="AN69" s="894" t="s">
        <v>17</v>
      </c>
      <c r="AO69" s="894" t="s">
        <v>17</v>
      </c>
      <c r="AP69" s="894" t="s">
        <v>16</v>
      </c>
      <c r="AQ69" s="894" t="s">
        <v>16</v>
      </c>
      <c r="AR69" s="134" t="s">
        <v>48</v>
      </c>
      <c r="AS69" s="894" t="s">
        <v>16</v>
      </c>
      <c r="AT69" s="134" t="s">
        <v>52</v>
      </c>
      <c r="AU69" s="894" t="s">
        <v>17</v>
      </c>
      <c r="AV69" s="134"/>
      <c r="AW69" s="134"/>
      <c r="AX69" s="134"/>
      <c r="AY69" s="134" t="s">
        <v>57</v>
      </c>
      <c r="AZ69" s="134" t="s">
        <v>52</v>
      </c>
      <c r="BA69" s="134"/>
      <c r="BB69" s="134"/>
      <c r="BC69" s="906"/>
      <c r="BD69" s="906"/>
      <c r="BE69" s="906"/>
      <c r="BF69" s="906"/>
      <c r="BG69" s="906"/>
      <c r="BH69" s="906"/>
      <c r="BI69" s="903"/>
    </row>
    <row r="70" spans="1:61" ht="15" thickBot="1">
      <c r="A70" s="915"/>
      <c r="B70" s="912"/>
      <c r="C70" s="895"/>
      <c r="D70" s="898"/>
      <c r="E70" s="895"/>
      <c r="F70" s="895"/>
      <c r="G70" s="895"/>
      <c r="H70" s="895"/>
      <c r="I70" s="895"/>
      <c r="J70" s="895"/>
      <c r="K70" s="895"/>
      <c r="L70" s="895"/>
      <c r="M70" s="895"/>
      <c r="N70" s="895"/>
      <c r="O70" s="895"/>
      <c r="P70" s="895"/>
      <c r="Q70" s="895"/>
      <c r="R70" s="898"/>
      <c r="S70" s="895"/>
      <c r="T70" s="895"/>
      <c r="U70" s="898"/>
      <c r="V70" s="895"/>
      <c r="W70" s="895"/>
      <c r="X70" s="895"/>
      <c r="Y70" s="207"/>
      <c r="Z70" s="136"/>
      <c r="AA70" s="136"/>
      <c r="AB70" s="136"/>
      <c r="AC70" s="136"/>
      <c r="AD70" s="136"/>
      <c r="AE70" s="136" t="s">
        <v>35</v>
      </c>
      <c r="AF70" s="137">
        <v>97.05</v>
      </c>
      <c r="AG70" s="136">
        <v>32882.120000000003</v>
      </c>
      <c r="AH70" s="895"/>
      <c r="AI70" s="901"/>
      <c r="AJ70" s="895"/>
      <c r="AK70" s="895"/>
      <c r="AL70" s="895"/>
      <c r="AM70" s="895"/>
      <c r="AN70" s="895"/>
      <c r="AO70" s="895"/>
      <c r="AP70" s="895"/>
      <c r="AQ70" s="895"/>
      <c r="AR70" s="136"/>
      <c r="AS70" s="895"/>
      <c r="AT70" s="136"/>
      <c r="AU70" s="895"/>
      <c r="AV70" s="136"/>
      <c r="AW70" s="136"/>
      <c r="AX70" s="136"/>
      <c r="AY70" s="136"/>
      <c r="AZ70" s="136" t="s">
        <v>53</v>
      </c>
      <c r="BA70" s="136"/>
      <c r="BB70" s="136"/>
      <c r="BC70" s="907"/>
      <c r="BD70" s="907"/>
      <c r="BE70" s="907"/>
      <c r="BF70" s="907"/>
      <c r="BG70" s="907"/>
      <c r="BH70" s="907"/>
      <c r="BI70" s="904"/>
    </row>
    <row r="71" spans="1:61" ht="15" thickBot="1">
      <c r="A71" s="915"/>
      <c r="B71" s="912"/>
      <c r="C71" s="895"/>
      <c r="D71" s="898"/>
      <c r="E71" s="895"/>
      <c r="F71" s="895"/>
      <c r="G71" s="895"/>
      <c r="H71" s="895"/>
      <c r="I71" s="895"/>
      <c r="J71" s="895"/>
      <c r="K71" s="895"/>
      <c r="L71" s="895"/>
      <c r="M71" s="895"/>
      <c r="N71" s="895"/>
      <c r="O71" s="895"/>
      <c r="P71" s="895"/>
      <c r="Q71" s="895"/>
      <c r="R71" s="898"/>
      <c r="S71" s="895"/>
      <c r="T71" s="895"/>
      <c r="U71" s="898"/>
      <c r="V71" s="895"/>
      <c r="W71" s="895"/>
      <c r="X71" s="895"/>
      <c r="Y71" s="207"/>
      <c r="Z71" s="136"/>
      <c r="AA71" s="136"/>
      <c r="AB71" s="136"/>
      <c r="AC71" s="136"/>
      <c r="AD71" s="136"/>
      <c r="AE71" s="136" t="s">
        <v>50</v>
      </c>
      <c r="AF71" s="137"/>
      <c r="AG71" s="136"/>
      <c r="AH71" s="895"/>
      <c r="AI71" s="901"/>
      <c r="AJ71" s="895"/>
      <c r="AK71" s="895"/>
      <c r="AL71" s="895"/>
      <c r="AM71" s="895"/>
      <c r="AN71" s="895"/>
      <c r="AO71" s="895"/>
      <c r="AP71" s="895"/>
      <c r="AQ71" s="895"/>
      <c r="AR71" s="136"/>
      <c r="AS71" s="895"/>
      <c r="AT71" s="136"/>
      <c r="AU71" s="895"/>
      <c r="AV71" s="136"/>
      <c r="AW71" s="136"/>
      <c r="AX71" s="136"/>
      <c r="AY71" s="136"/>
      <c r="AZ71" s="136" t="s">
        <v>54</v>
      </c>
      <c r="BA71" s="136"/>
      <c r="BB71" s="136"/>
      <c r="BC71" s="907"/>
      <c r="BD71" s="907"/>
      <c r="BE71" s="907"/>
      <c r="BF71" s="907"/>
      <c r="BG71" s="907"/>
      <c r="BH71" s="907"/>
      <c r="BI71" s="904"/>
    </row>
    <row r="72" spans="1:61" ht="15" thickBot="1">
      <c r="A72" s="915"/>
      <c r="B72" s="912"/>
      <c r="C72" s="895"/>
      <c r="D72" s="898"/>
      <c r="E72" s="895"/>
      <c r="F72" s="895"/>
      <c r="G72" s="895"/>
      <c r="H72" s="895"/>
      <c r="I72" s="895"/>
      <c r="J72" s="895"/>
      <c r="K72" s="895"/>
      <c r="L72" s="895"/>
      <c r="M72" s="895"/>
      <c r="N72" s="895"/>
      <c r="O72" s="895"/>
      <c r="P72" s="895"/>
      <c r="Q72" s="895"/>
      <c r="R72" s="898"/>
      <c r="S72" s="895"/>
      <c r="T72" s="895"/>
      <c r="U72" s="898"/>
      <c r="V72" s="895"/>
      <c r="W72" s="895"/>
      <c r="X72" s="895"/>
      <c r="Y72" s="207"/>
      <c r="Z72" s="136"/>
      <c r="AA72" s="136"/>
      <c r="AB72" s="136"/>
      <c r="AC72" s="136"/>
      <c r="AD72" s="136"/>
      <c r="AE72" s="136" t="s">
        <v>38</v>
      </c>
      <c r="AF72" s="137"/>
      <c r="AG72" s="136"/>
      <c r="AH72" s="895"/>
      <c r="AI72" s="901"/>
      <c r="AJ72" s="895"/>
      <c r="AK72" s="895"/>
      <c r="AL72" s="895"/>
      <c r="AM72" s="895"/>
      <c r="AN72" s="895"/>
      <c r="AO72" s="895"/>
      <c r="AP72" s="895"/>
      <c r="AQ72" s="895"/>
      <c r="AR72" s="136"/>
      <c r="AS72" s="895"/>
      <c r="AT72" s="136"/>
      <c r="AU72" s="895"/>
      <c r="AV72" s="136"/>
      <c r="AW72" s="136"/>
      <c r="AX72" s="136"/>
      <c r="AY72" s="136"/>
      <c r="AZ72" s="136"/>
      <c r="BA72" s="136"/>
      <c r="BB72" s="136"/>
      <c r="BC72" s="907"/>
      <c r="BD72" s="907"/>
      <c r="BE72" s="907"/>
      <c r="BF72" s="907"/>
      <c r="BG72" s="907"/>
      <c r="BH72" s="907"/>
      <c r="BI72" s="904"/>
    </row>
    <row r="73" spans="1:61" ht="15" thickBot="1">
      <c r="A73" s="915"/>
      <c r="B73" s="912"/>
      <c r="C73" s="895"/>
      <c r="D73" s="898"/>
      <c r="E73" s="895"/>
      <c r="F73" s="895"/>
      <c r="G73" s="895"/>
      <c r="H73" s="895"/>
      <c r="I73" s="895"/>
      <c r="J73" s="895"/>
      <c r="K73" s="895"/>
      <c r="L73" s="895"/>
      <c r="M73" s="895"/>
      <c r="N73" s="895"/>
      <c r="O73" s="895"/>
      <c r="P73" s="895"/>
      <c r="Q73" s="895"/>
      <c r="R73" s="898"/>
      <c r="S73" s="895"/>
      <c r="T73" s="895"/>
      <c r="U73" s="898"/>
      <c r="V73" s="895"/>
      <c r="W73" s="895"/>
      <c r="X73" s="895"/>
      <c r="Y73" s="207"/>
      <c r="Z73" s="136"/>
      <c r="AA73" s="136"/>
      <c r="AB73" s="136"/>
      <c r="AC73" s="136"/>
      <c r="AD73" s="136"/>
      <c r="AE73" s="136" t="s">
        <v>39</v>
      </c>
      <c r="AF73" s="137"/>
      <c r="AG73" s="136"/>
      <c r="AH73" s="895"/>
      <c r="AI73" s="901"/>
      <c r="AJ73" s="895"/>
      <c r="AK73" s="895"/>
      <c r="AL73" s="895"/>
      <c r="AM73" s="895"/>
      <c r="AN73" s="895"/>
      <c r="AO73" s="895"/>
      <c r="AP73" s="895"/>
      <c r="AQ73" s="895"/>
      <c r="AR73" s="136"/>
      <c r="AS73" s="895"/>
      <c r="AT73" s="136"/>
      <c r="AU73" s="895"/>
      <c r="AV73" s="136"/>
      <c r="AW73" s="136"/>
      <c r="AX73" s="136"/>
      <c r="AY73" s="136"/>
      <c r="AZ73" s="136"/>
      <c r="BA73" s="136"/>
      <c r="BB73" s="136"/>
      <c r="BC73" s="907"/>
      <c r="BD73" s="907"/>
      <c r="BE73" s="907"/>
      <c r="BF73" s="907"/>
      <c r="BG73" s="907"/>
      <c r="BH73" s="907"/>
      <c r="BI73" s="904"/>
    </row>
    <row r="74" spans="1:61" ht="15" thickBot="1">
      <c r="A74" s="916"/>
      <c r="B74" s="913"/>
      <c r="C74" s="896"/>
      <c r="D74" s="899"/>
      <c r="E74" s="896"/>
      <c r="F74" s="896"/>
      <c r="G74" s="896"/>
      <c r="H74" s="896"/>
      <c r="I74" s="896"/>
      <c r="J74" s="896"/>
      <c r="K74" s="896"/>
      <c r="L74" s="896"/>
      <c r="M74" s="896"/>
      <c r="N74" s="896"/>
      <c r="O74" s="896"/>
      <c r="P74" s="896"/>
      <c r="Q74" s="896"/>
      <c r="R74" s="899"/>
      <c r="S74" s="896"/>
      <c r="T74" s="896"/>
      <c r="U74" s="899"/>
      <c r="V74" s="896"/>
      <c r="W74" s="896"/>
      <c r="X74" s="896"/>
      <c r="Y74" s="207"/>
      <c r="Z74" s="136"/>
      <c r="AA74" s="138"/>
      <c r="AB74" s="138"/>
      <c r="AC74" s="138"/>
      <c r="AD74" s="138"/>
      <c r="AE74" s="138" t="s">
        <v>37</v>
      </c>
      <c r="AF74" s="139"/>
      <c r="AG74" s="138"/>
      <c r="AH74" s="896"/>
      <c r="AI74" s="902"/>
      <c r="AJ74" s="896"/>
      <c r="AK74" s="896"/>
      <c r="AL74" s="896"/>
      <c r="AM74" s="896"/>
      <c r="AN74" s="896"/>
      <c r="AO74" s="896"/>
      <c r="AP74" s="896"/>
      <c r="AQ74" s="896"/>
      <c r="AR74" s="138"/>
      <c r="AS74" s="896"/>
      <c r="AT74" s="138"/>
      <c r="AU74" s="896"/>
      <c r="AV74" s="138"/>
      <c r="AW74" s="138"/>
      <c r="AX74" s="138"/>
      <c r="AY74" s="138"/>
      <c r="AZ74" s="138"/>
      <c r="BA74" s="138"/>
      <c r="BB74" s="138"/>
      <c r="BC74" s="908"/>
      <c r="BD74" s="908"/>
      <c r="BE74" s="908"/>
      <c r="BF74" s="908"/>
      <c r="BG74" s="908"/>
      <c r="BH74" s="908"/>
      <c r="BI74" s="905"/>
    </row>
    <row r="75" spans="1:61" ht="15" thickBot="1">
      <c r="A75" s="914">
        <v>13</v>
      </c>
      <c r="B75" s="911" t="s">
        <v>294</v>
      </c>
      <c r="C75" s="894" t="s">
        <v>255</v>
      </c>
      <c r="D75" s="897" t="s">
        <v>315</v>
      </c>
      <c r="E75" s="894">
        <v>45</v>
      </c>
      <c r="F75" s="894">
        <v>45</v>
      </c>
      <c r="G75" s="894">
        <v>0</v>
      </c>
      <c r="H75" s="894">
        <v>1976</v>
      </c>
      <c r="I75" s="894">
        <f>SUM(J75,K75)</f>
        <v>2251</v>
      </c>
      <c r="J75" s="894">
        <v>2251</v>
      </c>
      <c r="K75" s="894">
        <v>0</v>
      </c>
      <c r="L75" s="894">
        <v>136</v>
      </c>
      <c r="M75" s="894" t="s">
        <v>16</v>
      </c>
      <c r="N75" s="894">
        <v>37</v>
      </c>
      <c r="O75" s="894" t="s">
        <v>16</v>
      </c>
      <c r="P75" s="894">
        <v>100</v>
      </c>
      <c r="Q75" s="894" t="s">
        <v>17</v>
      </c>
      <c r="R75" s="897"/>
      <c r="S75" s="894" t="b">
        <f>IF(H75&lt;1966,'lista, wskaźniki'!#REF!,IF(H75="&lt;1966",'lista, wskaźniki'!#REF!,IF(H75="1967-1985",'lista, wskaźniki'!#REF!, IF(H75="1986-1992",'lista, wskaźniki'!#REF!, IF(H75="1993-1996",'lista, wskaźniki'!#REF!, IF(H75="&gt;1997",'lista, wskaźniki'!#REF!))))))</f>
        <v>0</v>
      </c>
      <c r="T75" s="894" t="s">
        <v>23</v>
      </c>
      <c r="U75" s="897" t="s">
        <v>29</v>
      </c>
      <c r="V75" s="894"/>
      <c r="W75" s="894"/>
      <c r="X75" s="894">
        <v>0.18</v>
      </c>
      <c r="Y75" s="207" t="s">
        <v>24</v>
      </c>
      <c r="Z75" s="136">
        <v>42</v>
      </c>
      <c r="AA75" s="134" t="s">
        <v>35</v>
      </c>
      <c r="AB75" s="134" t="s">
        <v>38</v>
      </c>
      <c r="AC75" s="134" t="s">
        <v>24</v>
      </c>
      <c r="AD75" s="134" t="s">
        <v>203</v>
      </c>
      <c r="AE75" s="134" t="s">
        <v>29</v>
      </c>
      <c r="AF75" s="135">
        <v>1063</v>
      </c>
      <c r="AG75" s="134">
        <v>75940.72</v>
      </c>
      <c r="AH75" s="894"/>
      <c r="AI75" s="900">
        <f>13784/1000</f>
        <v>13.784000000000001</v>
      </c>
      <c r="AJ75" s="894">
        <v>5735.49</v>
      </c>
      <c r="AK75" s="894" t="s">
        <v>16</v>
      </c>
      <c r="AL75" s="894" t="s">
        <v>16</v>
      </c>
      <c r="AM75" s="894" t="s">
        <v>17</v>
      </c>
      <c r="AN75" s="894" t="s">
        <v>17</v>
      </c>
      <c r="AO75" s="894" t="s">
        <v>17</v>
      </c>
      <c r="AP75" s="894" t="s">
        <v>16</v>
      </c>
      <c r="AQ75" s="894" t="s">
        <v>16</v>
      </c>
      <c r="AR75" s="134" t="s">
        <v>48</v>
      </c>
      <c r="AS75" s="894" t="s">
        <v>16</v>
      </c>
      <c r="AT75" s="134" t="s">
        <v>52</v>
      </c>
      <c r="AU75" s="894" t="s">
        <v>17</v>
      </c>
      <c r="AV75" s="134"/>
      <c r="AW75" s="134"/>
      <c r="AX75" s="134"/>
      <c r="AY75" s="134" t="s">
        <v>57</v>
      </c>
      <c r="AZ75" s="134" t="s">
        <v>52</v>
      </c>
      <c r="BA75" s="134"/>
      <c r="BB75" s="134"/>
      <c r="BC75" s="906"/>
      <c r="BD75" s="906"/>
      <c r="BE75" s="906"/>
      <c r="BF75" s="906"/>
      <c r="BG75" s="906"/>
      <c r="BH75" s="906"/>
      <c r="BI75" s="903"/>
    </row>
    <row r="76" spans="1:61" ht="15" thickBot="1">
      <c r="A76" s="915"/>
      <c r="B76" s="912"/>
      <c r="C76" s="895"/>
      <c r="D76" s="898"/>
      <c r="E76" s="895"/>
      <c r="F76" s="895"/>
      <c r="G76" s="895"/>
      <c r="H76" s="895"/>
      <c r="I76" s="895"/>
      <c r="J76" s="895"/>
      <c r="K76" s="895"/>
      <c r="L76" s="895"/>
      <c r="M76" s="895"/>
      <c r="N76" s="895"/>
      <c r="O76" s="895"/>
      <c r="P76" s="895"/>
      <c r="Q76" s="895"/>
      <c r="R76" s="898"/>
      <c r="S76" s="895"/>
      <c r="T76" s="895"/>
      <c r="U76" s="898"/>
      <c r="V76" s="895"/>
      <c r="W76" s="895"/>
      <c r="X76" s="895"/>
      <c r="Y76" s="207"/>
      <c r="Z76" s="136"/>
      <c r="AA76" s="136"/>
      <c r="AB76" s="136"/>
      <c r="AC76" s="136"/>
      <c r="AD76" s="136"/>
      <c r="AE76" s="136" t="s">
        <v>35</v>
      </c>
      <c r="AF76" s="137">
        <v>91.87</v>
      </c>
      <c r="AG76" s="136">
        <v>31127.39</v>
      </c>
      <c r="AH76" s="895"/>
      <c r="AI76" s="901"/>
      <c r="AJ76" s="895"/>
      <c r="AK76" s="895"/>
      <c r="AL76" s="895"/>
      <c r="AM76" s="895"/>
      <c r="AN76" s="895"/>
      <c r="AO76" s="895"/>
      <c r="AP76" s="895"/>
      <c r="AQ76" s="895"/>
      <c r="AR76" s="136"/>
      <c r="AS76" s="895"/>
      <c r="AT76" s="136"/>
      <c r="AU76" s="895"/>
      <c r="AV76" s="136"/>
      <c r="AW76" s="136"/>
      <c r="AX76" s="136"/>
      <c r="AY76" s="136"/>
      <c r="AZ76" s="136" t="s">
        <v>53</v>
      </c>
      <c r="BA76" s="136"/>
      <c r="BB76" s="136"/>
      <c r="BC76" s="907"/>
      <c r="BD76" s="907"/>
      <c r="BE76" s="907"/>
      <c r="BF76" s="907"/>
      <c r="BG76" s="907"/>
      <c r="BH76" s="907"/>
      <c r="BI76" s="904"/>
    </row>
    <row r="77" spans="1:61" ht="15" thickBot="1">
      <c r="A77" s="915"/>
      <c r="B77" s="912"/>
      <c r="C77" s="895"/>
      <c r="D77" s="898"/>
      <c r="E77" s="895"/>
      <c r="F77" s="895"/>
      <c r="G77" s="895"/>
      <c r="H77" s="895"/>
      <c r="I77" s="895"/>
      <c r="J77" s="895"/>
      <c r="K77" s="895"/>
      <c r="L77" s="895"/>
      <c r="M77" s="895"/>
      <c r="N77" s="895"/>
      <c r="O77" s="895"/>
      <c r="P77" s="895"/>
      <c r="Q77" s="895"/>
      <c r="R77" s="898"/>
      <c r="S77" s="895"/>
      <c r="T77" s="895"/>
      <c r="U77" s="898"/>
      <c r="V77" s="895"/>
      <c r="W77" s="895"/>
      <c r="X77" s="895"/>
      <c r="Y77" s="207"/>
      <c r="Z77" s="136"/>
      <c r="AA77" s="136"/>
      <c r="AB77" s="136"/>
      <c r="AC77" s="136"/>
      <c r="AD77" s="136"/>
      <c r="AE77" s="136" t="s">
        <v>50</v>
      </c>
      <c r="AF77" s="137"/>
      <c r="AG77" s="136"/>
      <c r="AH77" s="895"/>
      <c r="AI77" s="901"/>
      <c r="AJ77" s="895"/>
      <c r="AK77" s="895"/>
      <c r="AL77" s="895"/>
      <c r="AM77" s="895"/>
      <c r="AN77" s="895"/>
      <c r="AO77" s="895"/>
      <c r="AP77" s="895"/>
      <c r="AQ77" s="895"/>
      <c r="AR77" s="136"/>
      <c r="AS77" s="895"/>
      <c r="AT77" s="136"/>
      <c r="AU77" s="895"/>
      <c r="AV77" s="136"/>
      <c r="AW77" s="136"/>
      <c r="AX77" s="136"/>
      <c r="AY77" s="136"/>
      <c r="AZ77" s="136" t="s">
        <v>54</v>
      </c>
      <c r="BA77" s="136"/>
      <c r="BB77" s="136"/>
      <c r="BC77" s="907"/>
      <c r="BD77" s="907"/>
      <c r="BE77" s="907"/>
      <c r="BF77" s="907"/>
      <c r="BG77" s="907"/>
      <c r="BH77" s="907"/>
      <c r="BI77" s="904"/>
    </row>
    <row r="78" spans="1:61" ht="15" thickBot="1">
      <c r="A78" s="915"/>
      <c r="B78" s="912"/>
      <c r="C78" s="895"/>
      <c r="D78" s="898"/>
      <c r="E78" s="895"/>
      <c r="F78" s="895"/>
      <c r="G78" s="895"/>
      <c r="H78" s="895"/>
      <c r="I78" s="895"/>
      <c r="J78" s="895"/>
      <c r="K78" s="895"/>
      <c r="L78" s="895"/>
      <c r="M78" s="895"/>
      <c r="N78" s="895"/>
      <c r="O78" s="895"/>
      <c r="P78" s="895"/>
      <c r="Q78" s="895"/>
      <c r="R78" s="898"/>
      <c r="S78" s="895"/>
      <c r="T78" s="895"/>
      <c r="U78" s="898"/>
      <c r="V78" s="895"/>
      <c r="W78" s="895"/>
      <c r="X78" s="895"/>
      <c r="Y78" s="207"/>
      <c r="Z78" s="136"/>
      <c r="AA78" s="136"/>
      <c r="AB78" s="136"/>
      <c r="AC78" s="136"/>
      <c r="AD78" s="136"/>
      <c r="AE78" s="136" t="s">
        <v>38</v>
      </c>
      <c r="AF78" s="137"/>
      <c r="AG78" s="136"/>
      <c r="AH78" s="895"/>
      <c r="AI78" s="901"/>
      <c r="AJ78" s="895"/>
      <c r="AK78" s="895"/>
      <c r="AL78" s="895"/>
      <c r="AM78" s="895"/>
      <c r="AN78" s="895"/>
      <c r="AO78" s="895"/>
      <c r="AP78" s="895"/>
      <c r="AQ78" s="895"/>
      <c r="AR78" s="136"/>
      <c r="AS78" s="895"/>
      <c r="AT78" s="136"/>
      <c r="AU78" s="895"/>
      <c r="AV78" s="136"/>
      <c r="AW78" s="136"/>
      <c r="AX78" s="136"/>
      <c r="AY78" s="136"/>
      <c r="AZ78" s="136"/>
      <c r="BA78" s="136"/>
      <c r="BB78" s="136"/>
      <c r="BC78" s="907"/>
      <c r="BD78" s="907"/>
      <c r="BE78" s="907"/>
      <c r="BF78" s="907"/>
      <c r="BG78" s="907"/>
      <c r="BH78" s="907"/>
      <c r="BI78" s="904"/>
    </row>
    <row r="79" spans="1:61" ht="15" thickBot="1">
      <c r="A79" s="915"/>
      <c r="B79" s="912"/>
      <c r="C79" s="895"/>
      <c r="D79" s="898"/>
      <c r="E79" s="895"/>
      <c r="F79" s="895"/>
      <c r="G79" s="895"/>
      <c r="H79" s="895"/>
      <c r="I79" s="895"/>
      <c r="J79" s="895"/>
      <c r="K79" s="895"/>
      <c r="L79" s="895"/>
      <c r="M79" s="895"/>
      <c r="N79" s="895"/>
      <c r="O79" s="895"/>
      <c r="P79" s="895"/>
      <c r="Q79" s="895"/>
      <c r="R79" s="898"/>
      <c r="S79" s="895"/>
      <c r="T79" s="895"/>
      <c r="U79" s="898"/>
      <c r="V79" s="895"/>
      <c r="W79" s="895"/>
      <c r="X79" s="895"/>
      <c r="Y79" s="207"/>
      <c r="Z79" s="136"/>
      <c r="AA79" s="136"/>
      <c r="AB79" s="136"/>
      <c r="AC79" s="136"/>
      <c r="AD79" s="136"/>
      <c r="AE79" s="136" t="s">
        <v>39</v>
      </c>
      <c r="AF79" s="137"/>
      <c r="AG79" s="136"/>
      <c r="AH79" s="895"/>
      <c r="AI79" s="901"/>
      <c r="AJ79" s="895"/>
      <c r="AK79" s="895"/>
      <c r="AL79" s="895"/>
      <c r="AM79" s="895"/>
      <c r="AN79" s="895"/>
      <c r="AO79" s="895"/>
      <c r="AP79" s="895"/>
      <c r="AQ79" s="895"/>
      <c r="AR79" s="136"/>
      <c r="AS79" s="895"/>
      <c r="AT79" s="136"/>
      <c r="AU79" s="895"/>
      <c r="AV79" s="136"/>
      <c r="AW79" s="136"/>
      <c r="AX79" s="136"/>
      <c r="AY79" s="136"/>
      <c r="AZ79" s="136"/>
      <c r="BA79" s="136"/>
      <c r="BB79" s="136"/>
      <c r="BC79" s="907"/>
      <c r="BD79" s="907"/>
      <c r="BE79" s="907"/>
      <c r="BF79" s="907"/>
      <c r="BG79" s="907"/>
      <c r="BH79" s="907"/>
      <c r="BI79" s="904"/>
    </row>
    <row r="80" spans="1:61" ht="15" thickBot="1">
      <c r="A80" s="916"/>
      <c r="B80" s="913"/>
      <c r="C80" s="896"/>
      <c r="D80" s="899"/>
      <c r="E80" s="896"/>
      <c r="F80" s="896"/>
      <c r="G80" s="896"/>
      <c r="H80" s="896"/>
      <c r="I80" s="896"/>
      <c r="J80" s="896"/>
      <c r="K80" s="896"/>
      <c r="L80" s="896"/>
      <c r="M80" s="896"/>
      <c r="N80" s="896"/>
      <c r="O80" s="896"/>
      <c r="P80" s="896"/>
      <c r="Q80" s="896"/>
      <c r="R80" s="899"/>
      <c r="S80" s="896"/>
      <c r="T80" s="896"/>
      <c r="U80" s="899"/>
      <c r="V80" s="896"/>
      <c r="W80" s="896"/>
      <c r="X80" s="896"/>
      <c r="Y80" s="207"/>
      <c r="Z80" s="136"/>
      <c r="AA80" s="138"/>
      <c r="AB80" s="138"/>
      <c r="AC80" s="138"/>
      <c r="AD80" s="138"/>
      <c r="AE80" s="138" t="s">
        <v>37</v>
      </c>
      <c r="AF80" s="139"/>
      <c r="AG80" s="138"/>
      <c r="AH80" s="896"/>
      <c r="AI80" s="902"/>
      <c r="AJ80" s="896"/>
      <c r="AK80" s="896"/>
      <c r="AL80" s="896"/>
      <c r="AM80" s="896"/>
      <c r="AN80" s="896"/>
      <c r="AO80" s="896"/>
      <c r="AP80" s="896"/>
      <c r="AQ80" s="896"/>
      <c r="AR80" s="138"/>
      <c r="AS80" s="896"/>
      <c r="AT80" s="138"/>
      <c r="AU80" s="896"/>
      <c r="AV80" s="138"/>
      <c r="AW80" s="138"/>
      <c r="AX80" s="138"/>
      <c r="AY80" s="138"/>
      <c r="AZ80" s="138"/>
      <c r="BA80" s="138"/>
      <c r="BB80" s="138"/>
      <c r="BC80" s="908"/>
      <c r="BD80" s="908"/>
      <c r="BE80" s="908"/>
      <c r="BF80" s="908"/>
      <c r="BG80" s="908"/>
      <c r="BH80" s="908"/>
      <c r="BI80" s="905"/>
    </row>
    <row r="81" spans="1:61" ht="15" thickBot="1">
      <c r="A81" s="914">
        <v>14</v>
      </c>
      <c r="B81" s="911" t="s">
        <v>294</v>
      </c>
      <c r="C81" s="894" t="s">
        <v>255</v>
      </c>
      <c r="D81" s="897" t="s">
        <v>316</v>
      </c>
      <c r="E81" s="894">
        <v>45</v>
      </c>
      <c r="F81" s="894">
        <v>45</v>
      </c>
      <c r="G81" s="894">
        <v>0</v>
      </c>
      <c r="H81" s="894">
        <v>1976</v>
      </c>
      <c r="I81" s="894">
        <f>SUM(J81,K81)</f>
        <v>2265</v>
      </c>
      <c r="J81" s="894">
        <v>2265</v>
      </c>
      <c r="K81" s="894">
        <v>0</v>
      </c>
      <c r="L81" s="894">
        <v>140</v>
      </c>
      <c r="M81" s="894" t="s">
        <v>16</v>
      </c>
      <c r="N81" s="894">
        <v>45</v>
      </c>
      <c r="O81" s="894" t="s">
        <v>16</v>
      </c>
      <c r="P81" s="894">
        <v>100</v>
      </c>
      <c r="Q81" s="894" t="s">
        <v>17</v>
      </c>
      <c r="R81" s="897"/>
      <c r="S81" s="894" t="b">
        <f>IF(H81&lt;1966,'lista, wskaźniki'!#REF!,IF(H81="&lt;1966",'lista, wskaźniki'!#REF!,IF(H81="1967-1985",'lista, wskaźniki'!#REF!, IF(H81="1986-1992",'lista, wskaźniki'!#REF!, IF(H81="1993-1996",'lista, wskaźniki'!#REF!, IF(H81="&gt;1997",'lista, wskaźniki'!#REF!))))))</f>
        <v>0</v>
      </c>
      <c r="T81" s="894" t="s">
        <v>23</v>
      </c>
      <c r="U81" s="897" t="s">
        <v>29</v>
      </c>
      <c r="V81" s="894"/>
      <c r="W81" s="894"/>
      <c r="X81" s="894">
        <v>0.18</v>
      </c>
      <c r="Y81" s="207" t="s">
        <v>24</v>
      </c>
      <c r="Z81" s="136">
        <v>44</v>
      </c>
      <c r="AA81" s="134" t="s">
        <v>35</v>
      </c>
      <c r="AB81" s="134" t="s">
        <v>38</v>
      </c>
      <c r="AC81" s="134" t="s">
        <v>24</v>
      </c>
      <c r="AD81" s="134" t="s">
        <v>203</v>
      </c>
      <c r="AE81" s="134" t="s">
        <v>29</v>
      </c>
      <c r="AF81" s="135">
        <v>844</v>
      </c>
      <c r="AG81" s="134">
        <v>60295.360000000001</v>
      </c>
      <c r="AH81" s="894"/>
      <c r="AI81" s="900">
        <f>11089/1000</f>
        <v>11.089</v>
      </c>
      <c r="AJ81" s="894">
        <v>4629.7</v>
      </c>
      <c r="AK81" s="894" t="s">
        <v>16</v>
      </c>
      <c r="AL81" s="894" t="s">
        <v>16</v>
      </c>
      <c r="AM81" s="894" t="s">
        <v>17</v>
      </c>
      <c r="AN81" s="894" t="s">
        <v>17</v>
      </c>
      <c r="AO81" s="894" t="s">
        <v>17</v>
      </c>
      <c r="AP81" s="894" t="s">
        <v>16</v>
      </c>
      <c r="AQ81" s="894" t="s">
        <v>16</v>
      </c>
      <c r="AR81" s="134" t="s">
        <v>48</v>
      </c>
      <c r="AS81" s="894" t="s">
        <v>16</v>
      </c>
      <c r="AT81" s="134" t="s">
        <v>52</v>
      </c>
      <c r="AU81" s="894" t="s">
        <v>17</v>
      </c>
      <c r="AV81" s="134"/>
      <c r="AW81" s="134"/>
      <c r="AX81" s="134"/>
      <c r="AY81" s="134" t="s">
        <v>57</v>
      </c>
      <c r="AZ81" s="134" t="s">
        <v>52</v>
      </c>
      <c r="BA81" s="134"/>
      <c r="BB81" s="134"/>
      <c r="BC81" s="906"/>
      <c r="BD81" s="906"/>
      <c r="BE81" s="906"/>
      <c r="BF81" s="906"/>
      <c r="BG81" s="906"/>
      <c r="BH81" s="906"/>
      <c r="BI81" s="903"/>
    </row>
    <row r="82" spans="1:61" ht="15" thickBot="1">
      <c r="A82" s="915"/>
      <c r="B82" s="912"/>
      <c r="C82" s="895"/>
      <c r="D82" s="898"/>
      <c r="E82" s="895"/>
      <c r="F82" s="895"/>
      <c r="G82" s="895"/>
      <c r="H82" s="895"/>
      <c r="I82" s="895"/>
      <c r="J82" s="895"/>
      <c r="K82" s="895"/>
      <c r="L82" s="895"/>
      <c r="M82" s="895"/>
      <c r="N82" s="895"/>
      <c r="O82" s="895"/>
      <c r="P82" s="895"/>
      <c r="Q82" s="895"/>
      <c r="R82" s="898"/>
      <c r="S82" s="895"/>
      <c r="T82" s="895"/>
      <c r="U82" s="898"/>
      <c r="V82" s="895"/>
      <c r="W82" s="895"/>
      <c r="X82" s="895"/>
      <c r="Y82" s="207"/>
      <c r="Z82" s="136"/>
      <c r="AA82" s="136"/>
      <c r="AB82" s="136"/>
      <c r="AC82" s="136"/>
      <c r="AD82" s="136"/>
      <c r="AE82" s="136" t="s">
        <v>35</v>
      </c>
      <c r="AF82" s="137">
        <v>72.94</v>
      </c>
      <c r="AG82" s="136">
        <v>24713.53</v>
      </c>
      <c r="AH82" s="895"/>
      <c r="AI82" s="901"/>
      <c r="AJ82" s="895"/>
      <c r="AK82" s="895"/>
      <c r="AL82" s="895"/>
      <c r="AM82" s="895"/>
      <c r="AN82" s="895"/>
      <c r="AO82" s="895"/>
      <c r="AP82" s="895"/>
      <c r="AQ82" s="895"/>
      <c r="AR82" s="136"/>
      <c r="AS82" s="895"/>
      <c r="AT82" s="136"/>
      <c r="AU82" s="895"/>
      <c r="AV82" s="136"/>
      <c r="AW82" s="136"/>
      <c r="AX82" s="136"/>
      <c r="AY82" s="136"/>
      <c r="AZ82" s="136" t="s">
        <v>53</v>
      </c>
      <c r="BA82" s="136"/>
      <c r="BB82" s="136"/>
      <c r="BC82" s="907"/>
      <c r="BD82" s="907"/>
      <c r="BE82" s="907"/>
      <c r="BF82" s="907"/>
      <c r="BG82" s="907"/>
      <c r="BH82" s="907"/>
      <c r="BI82" s="904"/>
    </row>
    <row r="83" spans="1:61" ht="15" thickBot="1">
      <c r="A83" s="915"/>
      <c r="B83" s="912"/>
      <c r="C83" s="895"/>
      <c r="D83" s="898"/>
      <c r="E83" s="895"/>
      <c r="F83" s="895"/>
      <c r="G83" s="895"/>
      <c r="H83" s="895"/>
      <c r="I83" s="895"/>
      <c r="J83" s="895"/>
      <c r="K83" s="895"/>
      <c r="L83" s="895"/>
      <c r="M83" s="895"/>
      <c r="N83" s="895"/>
      <c r="O83" s="895"/>
      <c r="P83" s="895"/>
      <c r="Q83" s="895"/>
      <c r="R83" s="898"/>
      <c r="S83" s="895"/>
      <c r="T83" s="895"/>
      <c r="U83" s="898"/>
      <c r="V83" s="895"/>
      <c r="W83" s="895"/>
      <c r="X83" s="895"/>
      <c r="Y83" s="207"/>
      <c r="Z83" s="136"/>
      <c r="AA83" s="136"/>
      <c r="AB83" s="136"/>
      <c r="AC83" s="136"/>
      <c r="AD83" s="136"/>
      <c r="AE83" s="136" t="s">
        <v>50</v>
      </c>
      <c r="AF83" s="137"/>
      <c r="AG83" s="136"/>
      <c r="AH83" s="895"/>
      <c r="AI83" s="901"/>
      <c r="AJ83" s="895"/>
      <c r="AK83" s="895"/>
      <c r="AL83" s="895"/>
      <c r="AM83" s="895"/>
      <c r="AN83" s="895"/>
      <c r="AO83" s="895"/>
      <c r="AP83" s="895"/>
      <c r="AQ83" s="895"/>
      <c r="AR83" s="136"/>
      <c r="AS83" s="895"/>
      <c r="AT83" s="136"/>
      <c r="AU83" s="895"/>
      <c r="AV83" s="136"/>
      <c r="AW83" s="136"/>
      <c r="AX83" s="136"/>
      <c r="AY83" s="136"/>
      <c r="AZ83" s="136" t="s">
        <v>54</v>
      </c>
      <c r="BA83" s="136"/>
      <c r="BB83" s="136"/>
      <c r="BC83" s="907"/>
      <c r="BD83" s="907"/>
      <c r="BE83" s="907"/>
      <c r="BF83" s="907"/>
      <c r="BG83" s="907"/>
      <c r="BH83" s="907"/>
      <c r="BI83" s="904"/>
    </row>
    <row r="84" spans="1:61" ht="15" thickBot="1">
      <c r="A84" s="915"/>
      <c r="B84" s="912"/>
      <c r="C84" s="895"/>
      <c r="D84" s="898"/>
      <c r="E84" s="895"/>
      <c r="F84" s="895"/>
      <c r="G84" s="895"/>
      <c r="H84" s="895"/>
      <c r="I84" s="895"/>
      <c r="J84" s="895"/>
      <c r="K84" s="895"/>
      <c r="L84" s="895"/>
      <c r="M84" s="895"/>
      <c r="N84" s="895"/>
      <c r="O84" s="895"/>
      <c r="P84" s="895"/>
      <c r="Q84" s="895"/>
      <c r="R84" s="898"/>
      <c r="S84" s="895"/>
      <c r="T84" s="895"/>
      <c r="U84" s="898"/>
      <c r="V84" s="895"/>
      <c r="W84" s="895"/>
      <c r="X84" s="895"/>
      <c r="Y84" s="207"/>
      <c r="Z84" s="136"/>
      <c r="AA84" s="136"/>
      <c r="AB84" s="136"/>
      <c r="AC84" s="136"/>
      <c r="AD84" s="136"/>
      <c r="AE84" s="136" t="s">
        <v>38</v>
      </c>
      <c r="AF84" s="137"/>
      <c r="AG84" s="136"/>
      <c r="AH84" s="895"/>
      <c r="AI84" s="901"/>
      <c r="AJ84" s="895"/>
      <c r="AK84" s="895"/>
      <c r="AL84" s="895"/>
      <c r="AM84" s="895"/>
      <c r="AN84" s="895"/>
      <c r="AO84" s="895"/>
      <c r="AP84" s="895"/>
      <c r="AQ84" s="895"/>
      <c r="AR84" s="136"/>
      <c r="AS84" s="895"/>
      <c r="AT84" s="136"/>
      <c r="AU84" s="895"/>
      <c r="AV84" s="136"/>
      <c r="AW84" s="136"/>
      <c r="AX84" s="136"/>
      <c r="AY84" s="136"/>
      <c r="AZ84" s="136"/>
      <c r="BA84" s="136"/>
      <c r="BB84" s="136"/>
      <c r="BC84" s="907"/>
      <c r="BD84" s="907"/>
      <c r="BE84" s="907"/>
      <c r="BF84" s="907"/>
      <c r="BG84" s="907"/>
      <c r="BH84" s="907"/>
      <c r="BI84" s="904"/>
    </row>
    <row r="85" spans="1:61" ht="15" thickBot="1">
      <c r="A85" s="915"/>
      <c r="B85" s="912"/>
      <c r="C85" s="895"/>
      <c r="D85" s="898"/>
      <c r="E85" s="895"/>
      <c r="F85" s="895"/>
      <c r="G85" s="895"/>
      <c r="H85" s="895"/>
      <c r="I85" s="895"/>
      <c r="J85" s="895"/>
      <c r="K85" s="895"/>
      <c r="L85" s="895"/>
      <c r="M85" s="895"/>
      <c r="N85" s="895"/>
      <c r="O85" s="895"/>
      <c r="P85" s="895"/>
      <c r="Q85" s="895"/>
      <c r="R85" s="898"/>
      <c r="S85" s="895"/>
      <c r="T85" s="895"/>
      <c r="U85" s="898"/>
      <c r="V85" s="895"/>
      <c r="W85" s="895"/>
      <c r="X85" s="895"/>
      <c r="Y85" s="207"/>
      <c r="Z85" s="136"/>
      <c r="AA85" s="136"/>
      <c r="AB85" s="136"/>
      <c r="AC85" s="136"/>
      <c r="AD85" s="136"/>
      <c r="AE85" s="136" t="s">
        <v>39</v>
      </c>
      <c r="AF85" s="137"/>
      <c r="AG85" s="136"/>
      <c r="AH85" s="895"/>
      <c r="AI85" s="901"/>
      <c r="AJ85" s="895"/>
      <c r="AK85" s="895"/>
      <c r="AL85" s="895"/>
      <c r="AM85" s="895"/>
      <c r="AN85" s="895"/>
      <c r="AO85" s="895"/>
      <c r="AP85" s="895"/>
      <c r="AQ85" s="895"/>
      <c r="AR85" s="136"/>
      <c r="AS85" s="895"/>
      <c r="AT85" s="136"/>
      <c r="AU85" s="895"/>
      <c r="AV85" s="136"/>
      <c r="AW85" s="136"/>
      <c r="AX85" s="136"/>
      <c r="AY85" s="136"/>
      <c r="AZ85" s="136"/>
      <c r="BA85" s="136"/>
      <c r="BB85" s="136"/>
      <c r="BC85" s="907"/>
      <c r="BD85" s="907"/>
      <c r="BE85" s="907"/>
      <c r="BF85" s="907"/>
      <c r="BG85" s="907"/>
      <c r="BH85" s="907"/>
      <c r="BI85" s="904"/>
    </row>
    <row r="86" spans="1:61" ht="15" thickBot="1">
      <c r="A86" s="916"/>
      <c r="B86" s="913"/>
      <c r="C86" s="896"/>
      <c r="D86" s="899"/>
      <c r="E86" s="896"/>
      <c r="F86" s="896"/>
      <c r="G86" s="896"/>
      <c r="H86" s="896"/>
      <c r="I86" s="896"/>
      <c r="J86" s="896"/>
      <c r="K86" s="896"/>
      <c r="L86" s="896"/>
      <c r="M86" s="896"/>
      <c r="N86" s="896"/>
      <c r="O86" s="896"/>
      <c r="P86" s="896"/>
      <c r="Q86" s="896"/>
      <c r="R86" s="899"/>
      <c r="S86" s="896"/>
      <c r="T86" s="896"/>
      <c r="U86" s="899"/>
      <c r="V86" s="896"/>
      <c r="W86" s="896"/>
      <c r="X86" s="896"/>
      <c r="Y86" s="207"/>
      <c r="Z86" s="136"/>
      <c r="AA86" s="138"/>
      <c r="AB86" s="138"/>
      <c r="AC86" s="138"/>
      <c r="AD86" s="138"/>
      <c r="AE86" s="138" t="s">
        <v>37</v>
      </c>
      <c r="AF86" s="139"/>
      <c r="AG86" s="138"/>
      <c r="AH86" s="896"/>
      <c r="AI86" s="902"/>
      <c r="AJ86" s="896"/>
      <c r="AK86" s="896"/>
      <c r="AL86" s="896"/>
      <c r="AM86" s="896"/>
      <c r="AN86" s="896"/>
      <c r="AO86" s="896"/>
      <c r="AP86" s="896"/>
      <c r="AQ86" s="896"/>
      <c r="AR86" s="138"/>
      <c r="AS86" s="896"/>
      <c r="AT86" s="138"/>
      <c r="AU86" s="896"/>
      <c r="AV86" s="138"/>
      <c r="AW86" s="138"/>
      <c r="AX86" s="138"/>
      <c r="AY86" s="138"/>
      <c r="AZ86" s="138"/>
      <c r="BA86" s="138"/>
      <c r="BB86" s="138"/>
      <c r="BC86" s="908"/>
      <c r="BD86" s="908"/>
      <c r="BE86" s="908"/>
      <c r="BF86" s="908"/>
      <c r="BG86" s="908"/>
      <c r="BH86" s="908"/>
      <c r="BI86" s="905"/>
    </row>
    <row r="87" spans="1:61" ht="15" thickBot="1">
      <c r="A87" s="914">
        <v>15</v>
      </c>
      <c r="B87" s="911" t="s">
        <v>294</v>
      </c>
      <c r="C87" s="894" t="s">
        <v>255</v>
      </c>
      <c r="D87" s="897" t="s">
        <v>317</v>
      </c>
      <c r="E87" s="894">
        <v>30</v>
      </c>
      <c r="F87" s="894">
        <v>30</v>
      </c>
      <c r="G87" s="894">
        <v>0</v>
      </c>
      <c r="H87" s="894">
        <v>1977</v>
      </c>
      <c r="I87" s="894">
        <f>SUM(J87,K87)</f>
        <v>1187.8</v>
      </c>
      <c r="J87" s="894">
        <v>1187.8</v>
      </c>
      <c r="K87" s="894">
        <v>0</v>
      </c>
      <c r="L87" s="894">
        <v>76</v>
      </c>
      <c r="M87" s="894" t="s">
        <v>16</v>
      </c>
      <c r="N87" s="894">
        <v>60</v>
      </c>
      <c r="O87" s="894" t="s">
        <v>16</v>
      </c>
      <c r="P87" s="894">
        <v>100</v>
      </c>
      <c r="Q87" s="894" t="s">
        <v>17</v>
      </c>
      <c r="R87" s="897"/>
      <c r="S87" s="894" t="b">
        <f>IF(H87&lt;1966,'lista, wskaźniki'!#REF!,IF(H87="&lt;1966",'lista, wskaźniki'!#REF!,IF(H87="1967-1985",'lista, wskaźniki'!#REF!, IF(H87="1986-1992",'lista, wskaźniki'!#REF!, IF(H87="1993-1996",'lista, wskaźniki'!#REF!, IF(H87="&gt;1997",'lista, wskaźniki'!#REF!))))))</f>
        <v>0</v>
      </c>
      <c r="T87" s="894" t="s">
        <v>23</v>
      </c>
      <c r="U87" s="897" t="s">
        <v>29</v>
      </c>
      <c r="V87" s="894"/>
      <c r="W87" s="894"/>
      <c r="X87" s="894">
        <v>0.11</v>
      </c>
      <c r="Y87" s="207" t="s">
        <v>24</v>
      </c>
      <c r="Z87" s="136">
        <v>22</v>
      </c>
      <c r="AA87" s="134" t="s">
        <v>35</v>
      </c>
      <c r="AB87" s="134" t="s">
        <v>38</v>
      </c>
      <c r="AC87" s="134" t="s">
        <v>24</v>
      </c>
      <c r="AD87" s="134" t="s">
        <v>203</v>
      </c>
      <c r="AE87" s="134" t="s">
        <v>29</v>
      </c>
      <c r="AF87" s="135">
        <v>613</v>
      </c>
      <c r="AG87" s="134">
        <v>43797.72</v>
      </c>
      <c r="AH87" s="894"/>
      <c r="AI87" s="900">
        <f>3897/1000</f>
        <v>3.8969999999999998</v>
      </c>
      <c r="AJ87" s="894">
        <v>1674.14</v>
      </c>
      <c r="AK87" s="894" t="s">
        <v>16</v>
      </c>
      <c r="AL87" s="894" t="s">
        <v>17</v>
      </c>
      <c r="AM87" s="894" t="s">
        <v>17</v>
      </c>
      <c r="AN87" s="894" t="s">
        <v>17</v>
      </c>
      <c r="AO87" s="894" t="s">
        <v>17</v>
      </c>
      <c r="AP87" s="894" t="s">
        <v>16</v>
      </c>
      <c r="AQ87" s="894" t="s">
        <v>16</v>
      </c>
      <c r="AR87" s="134" t="s">
        <v>48</v>
      </c>
      <c r="AS87" s="894" t="s">
        <v>16</v>
      </c>
      <c r="AT87" s="134" t="s">
        <v>52</v>
      </c>
      <c r="AU87" s="894" t="s">
        <v>17</v>
      </c>
      <c r="AV87" s="134"/>
      <c r="AW87" s="134"/>
      <c r="AX87" s="134"/>
      <c r="AY87" s="134" t="s">
        <v>57</v>
      </c>
      <c r="AZ87" s="134" t="s">
        <v>52</v>
      </c>
      <c r="BA87" s="134"/>
      <c r="BB87" s="134"/>
      <c r="BC87" s="906"/>
      <c r="BD87" s="906"/>
      <c r="BE87" s="906"/>
      <c r="BF87" s="906"/>
      <c r="BG87" s="906"/>
      <c r="BH87" s="906"/>
      <c r="BI87" s="903"/>
    </row>
    <row r="88" spans="1:61" ht="15" thickBot="1">
      <c r="A88" s="915"/>
      <c r="B88" s="912"/>
      <c r="C88" s="895"/>
      <c r="D88" s="898"/>
      <c r="E88" s="895"/>
      <c r="F88" s="895"/>
      <c r="G88" s="895"/>
      <c r="H88" s="895"/>
      <c r="I88" s="895"/>
      <c r="J88" s="895"/>
      <c r="K88" s="895"/>
      <c r="L88" s="895"/>
      <c r="M88" s="895"/>
      <c r="N88" s="895"/>
      <c r="O88" s="895"/>
      <c r="P88" s="895"/>
      <c r="Q88" s="895"/>
      <c r="R88" s="898"/>
      <c r="S88" s="895"/>
      <c r="T88" s="895"/>
      <c r="U88" s="898"/>
      <c r="V88" s="895"/>
      <c r="W88" s="895"/>
      <c r="X88" s="895"/>
      <c r="Y88" s="207"/>
      <c r="Z88" s="136"/>
      <c r="AA88" s="136"/>
      <c r="AB88" s="136"/>
      <c r="AC88" s="136"/>
      <c r="AD88" s="136"/>
      <c r="AE88" s="136" t="s">
        <v>35</v>
      </c>
      <c r="AF88" s="137">
        <v>52.98</v>
      </c>
      <c r="AG88" s="136">
        <v>17950.68</v>
      </c>
      <c r="AH88" s="895"/>
      <c r="AI88" s="901"/>
      <c r="AJ88" s="895"/>
      <c r="AK88" s="895"/>
      <c r="AL88" s="895"/>
      <c r="AM88" s="895"/>
      <c r="AN88" s="895"/>
      <c r="AO88" s="895"/>
      <c r="AP88" s="895"/>
      <c r="AQ88" s="895"/>
      <c r="AR88" s="136"/>
      <c r="AS88" s="895"/>
      <c r="AT88" s="136"/>
      <c r="AU88" s="895"/>
      <c r="AV88" s="136"/>
      <c r="AW88" s="136"/>
      <c r="AX88" s="136"/>
      <c r="AY88" s="136"/>
      <c r="AZ88" s="136" t="s">
        <v>53</v>
      </c>
      <c r="BA88" s="136"/>
      <c r="BB88" s="136"/>
      <c r="BC88" s="907"/>
      <c r="BD88" s="907"/>
      <c r="BE88" s="907"/>
      <c r="BF88" s="907"/>
      <c r="BG88" s="907"/>
      <c r="BH88" s="907"/>
      <c r="BI88" s="904"/>
    </row>
    <row r="89" spans="1:61" ht="15" thickBot="1">
      <c r="A89" s="915"/>
      <c r="B89" s="912"/>
      <c r="C89" s="895"/>
      <c r="D89" s="898"/>
      <c r="E89" s="895"/>
      <c r="F89" s="895"/>
      <c r="G89" s="895"/>
      <c r="H89" s="895"/>
      <c r="I89" s="895"/>
      <c r="J89" s="895"/>
      <c r="K89" s="895"/>
      <c r="L89" s="895"/>
      <c r="M89" s="895"/>
      <c r="N89" s="895"/>
      <c r="O89" s="895"/>
      <c r="P89" s="895"/>
      <c r="Q89" s="895"/>
      <c r="R89" s="898"/>
      <c r="S89" s="895"/>
      <c r="T89" s="895"/>
      <c r="U89" s="898"/>
      <c r="V89" s="895"/>
      <c r="W89" s="895"/>
      <c r="X89" s="895"/>
      <c r="Y89" s="207"/>
      <c r="Z89" s="136"/>
      <c r="AA89" s="136"/>
      <c r="AB89" s="136"/>
      <c r="AC89" s="136"/>
      <c r="AD89" s="136"/>
      <c r="AE89" s="136" t="s">
        <v>50</v>
      </c>
      <c r="AF89" s="137"/>
      <c r="AG89" s="136"/>
      <c r="AH89" s="895"/>
      <c r="AI89" s="901"/>
      <c r="AJ89" s="895"/>
      <c r="AK89" s="895"/>
      <c r="AL89" s="895"/>
      <c r="AM89" s="895"/>
      <c r="AN89" s="895"/>
      <c r="AO89" s="895"/>
      <c r="AP89" s="895"/>
      <c r="AQ89" s="895"/>
      <c r="AR89" s="136"/>
      <c r="AS89" s="895"/>
      <c r="AT89" s="136"/>
      <c r="AU89" s="895"/>
      <c r="AV89" s="136"/>
      <c r="AW89" s="136"/>
      <c r="AX89" s="136"/>
      <c r="AY89" s="136"/>
      <c r="AZ89" s="136" t="s">
        <v>54</v>
      </c>
      <c r="BA89" s="136"/>
      <c r="BB89" s="136"/>
      <c r="BC89" s="907"/>
      <c r="BD89" s="907"/>
      <c r="BE89" s="907"/>
      <c r="BF89" s="907"/>
      <c r="BG89" s="907"/>
      <c r="BH89" s="907"/>
      <c r="BI89" s="904"/>
    </row>
    <row r="90" spans="1:61" ht="15" thickBot="1">
      <c r="A90" s="915"/>
      <c r="B90" s="912"/>
      <c r="C90" s="895"/>
      <c r="D90" s="898"/>
      <c r="E90" s="895"/>
      <c r="F90" s="895"/>
      <c r="G90" s="895"/>
      <c r="H90" s="895"/>
      <c r="I90" s="895"/>
      <c r="J90" s="895"/>
      <c r="K90" s="895"/>
      <c r="L90" s="895"/>
      <c r="M90" s="895"/>
      <c r="N90" s="895"/>
      <c r="O90" s="895"/>
      <c r="P90" s="895"/>
      <c r="Q90" s="895"/>
      <c r="R90" s="898"/>
      <c r="S90" s="895"/>
      <c r="T90" s="895"/>
      <c r="U90" s="898"/>
      <c r="V90" s="895"/>
      <c r="W90" s="895"/>
      <c r="X90" s="895"/>
      <c r="Y90" s="207"/>
      <c r="Z90" s="136"/>
      <c r="AA90" s="136"/>
      <c r="AB90" s="136"/>
      <c r="AC90" s="136"/>
      <c r="AD90" s="136"/>
      <c r="AE90" s="136" t="s">
        <v>38</v>
      </c>
      <c r="AF90" s="137"/>
      <c r="AG90" s="136"/>
      <c r="AH90" s="895"/>
      <c r="AI90" s="901"/>
      <c r="AJ90" s="895"/>
      <c r="AK90" s="895"/>
      <c r="AL90" s="895"/>
      <c r="AM90" s="895"/>
      <c r="AN90" s="895"/>
      <c r="AO90" s="895"/>
      <c r="AP90" s="895"/>
      <c r="AQ90" s="895"/>
      <c r="AR90" s="136"/>
      <c r="AS90" s="895"/>
      <c r="AT90" s="136"/>
      <c r="AU90" s="895"/>
      <c r="AV90" s="136"/>
      <c r="AW90" s="136"/>
      <c r="AX90" s="136"/>
      <c r="AY90" s="136"/>
      <c r="AZ90" s="136"/>
      <c r="BA90" s="136"/>
      <c r="BB90" s="136"/>
      <c r="BC90" s="907"/>
      <c r="BD90" s="907"/>
      <c r="BE90" s="907"/>
      <c r="BF90" s="907"/>
      <c r="BG90" s="907"/>
      <c r="BH90" s="907"/>
      <c r="BI90" s="904"/>
    </row>
    <row r="91" spans="1:61" ht="15" thickBot="1">
      <c r="A91" s="915"/>
      <c r="B91" s="912"/>
      <c r="C91" s="895"/>
      <c r="D91" s="898"/>
      <c r="E91" s="895"/>
      <c r="F91" s="895"/>
      <c r="G91" s="895"/>
      <c r="H91" s="895"/>
      <c r="I91" s="895"/>
      <c r="J91" s="895"/>
      <c r="K91" s="895"/>
      <c r="L91" s="895"/>
      <c r="M91" s="895"/>
      <c r="N91" s="895"/>
      <c r="O91" s="895"/>
      <c r="P91" s="895"/>
      <c r="Q91" s="895"/>
      <c r="R91" s="898"/>
      <c r="S91" s="895"/>
      <c r="T91" s="895"/>
      <c r="U91" s="898"/>
      <c r="V91" s="895"/>
      <c r="W91" s="895"/>
      <c r="X91" s="895"/>
      <c r="Y91" s="207"/>
      <c r="Z91" s="136"/>
      <c r="AA91" s="136"/>
      <c r="AB91" s="136"/>
      <c r="AC91" s="136"/>
      <c r="AD91" s="136"/>
      <c r="AE91" s="136" t="s">
        <v>39</v>
      </c>
      <c r="AF91" s="137"/>
      <c r="AG91" s="136"/>
      <c r="AH91" s="895"/>
      <c r="AI91" s="901"/>
      <c r="AJ91" s="895"/>
      <c r="AK91" s="895"/>
      <c r="AL91" s="895"/>
      <c r="AM91" s="895"/>
      <c r="AN91" s="895"/>
      <c r="AO91" s="895"/>
      <c r="AP91" s="895"/>
      <c r="AQ91" s="895"/>
      <c r="AR91" s="136"/>
      <c r="AS91" s="895"/>
      <c r="AT91" s="136"/>
      <c r="AU91" s="895"/>
      <c r="AV91" s="136"/>
      <c r="AW91" s="136"/>
      <c r="AX91" s="136"/>
      <c r="AY91" s="136"/>
      <c r="AZ91" s="136"/>
      <c r="BA91" s="136"/>
      <c r="BB91" s="136"/>
      <c r="BC91" s="907"/>
      <c r="BD91" s="907"/>
      <c r="BE91" s="907"/>
      <c r="BF91" s="907"/>
      <c r="BG91" s="907"/>
      <c r="BH91" s="907"/>
      <c r="BI91" s="904"/>
    </row>
    <row r="92" spans="1:61" ht="15" thickBot="1">
      <c r="A92" s="916"/>
      <c r="B92" s="913"/>
      <c r="C92" s="896"/>
      <c r="D92" s="899"/>
      <c r="E92" s="896"/>
      <c r="F92" s="896"/>
      <c r="G92" s="896"/>
      <c r="H92" s="896"/>
      <c r="I92" s="896"/>
      <c r="J92" s="896"/>
      <c r="K92" s="896"/>
      <c r="L92" s="896"/>
      <c r="M92" s="896"/>
      <c r="N92" s="896"/>
      <c r="O92" s="896"/>
      <c r="P92" s="896"/>
      <c r="Q92" s="896"/>
      <c r="R92" s="899"/>
      <c r="S92" s="896"/>
      <c r="T92" s="896"/>
      <c r="U92" s="899"/>
      <c r="V92" s="896"/>
      <c r="W92" s="896"/>
      <c r="X92" s="896"/>
      <c r="Y92" s="207"/>
      <c r="Z92" s="136"/>
      <c r="AA92" s="138"/>
      <c r="AB92" s="138"/>
      <c r="AC92" s="138"/>
      <c r="AD92" s="138"/>
      <c r="AE92" s="138" t="s">
        <v>37</v>
      </c>
      <c r="AF92" s="139"/>
      <c r="AG92" s="138"/>
      <c r="AH92" s="896"/>
      <c r="AI92" s="902"/>
      <c r="AJ92" s="896"/>
      <c r="AK92" s="896"/>
      <c r="AL92" s="896"/>
      <c r="AM92" s="896"/>
      <c r="AN92" s="896"/>
      <c r="AO92" s="896"/>
      <c r="AP92" s="896"/>
      <c r="AQ92" s="896"/>
      <c r="AR92" s="138"/>
      <c r="AS92" s="896"/>
      <c r="AT92" s="138"/>
      <c r="AU92" s="896"/>
      <c r="AV92" s="138"/>
      <c r="AW92" s="138"/>
      <c r="AX92" s="138"/>
      <c r="AY92" s="138"/>
      <c r="AZ92" s="138"/>
      <c r="BA92" s="138"/>
      <c r="BB92" s="138"/>
      <c r="BC92" s="908"/>
      <c r="BD92" s="908"/>
      <c r="BE92" s="908"/>
      <c r="BF92" s="908"/>
      <c r="BG92" s="908"/>
      <c r="BH92" s="908"/>
      <c r="BI92" s="905"/>
    </row>
    <row r="93" spans="1:61" ht="15" thickBot="1">
      <c r="A93" s="914">
        <v>16</v>
      </c>
      <c r="B93" s="911" t="s">
        <v>294</v>
      </c>
      <c r="C93" s="894" t="s">
        <v>255</v>
      </c>
      <c r="D93" s="897" t="s">
        <v>318</v>
      </c>
      <c r="E93" s="894">
        <v>45</v>
      </c>
      <c r="F93" s="894">
        <v>45</v>
      </c>
      <c r="G93" s="894">
        <v>0</v>
      </c>
      <c r="H93" s="894">
        <v>1977</v>
      </c>
      <c r="I93" s="894">
        <f>SUM(J93,K93)</f>
        <v>2265.5</v>
      </c>
      <c r="J93" s="894">
        <v>2265.5</v>
      </c>
      <c r="K93" s="894">
        <v>0</v>
      </c>
      <c r="L93" s="894">
        <v>99</v>
      </c>
      <c r="M93" s="894" t="s">
        <v>16</v>
      </c>
      <c r="N93" s="894">
        <v>30</v>
      </c>
      <c r="O93" s="894" t="s">
        <v>16</v>
      </c>
      <c r="P93" s="894">
        <v>100</v>
      </c>
      <c r="Q93" s="894" t="s">
        <v>17</v>
      </c>
      <c r="R93" s="897"/>
      <c r="S93" s="894" t="b">
        <f>IF(H93&lt;1966,'lista, wskaźniki'!#REF!,IF(H93="&lt;1966",'lista, wskaźniki'!#REF!,IF(H93="1967-1985",'lista, wskaźniki'!#REF!, IF(H93="1986-1992",'lista, wskaźniki'!#REF!, IF(H93="1993-1996",'lista, wskaźniki'!#REF!, IF(H93="&gt;1997",'lista, wskaźniki'!#REF!))))))</f>
        <v>0</v>
      </c>
      <c r="T93" s="894" t="s">
        <v>23</v>
      </c>
      <c r="U93" s="897" t="s">
        <v>29</v>
      </c>
      <c r="V93" s="894"/>
      <c r="W93" s="894"/>
      <c r="X93" s="894">
        <v>0.2</v>
      </c>
      <c r="Y93" s="207" t="s">
        <v>24</v>
      </c>
      <c r="Z93" s="136">
        <v>32</v>
      </c>
      <c r="AA93" s="134" t="s">
        <v>35</v>
      </c>
      <c r="AB93" s="134" t="s">
        <v>38</v>
      </c>
      <c r="AC93" s="134" t="s">
        <v>24</v>
      </c>
      <c r="AD93" s="134" t="s">
        <v>203</v>
      </c>
      <c r="AE93" s="134" t="s">
        <v>29</v>
      </c>
      <c r="AF93" s="135">
        <v>913</v>
      </c>
      <c r="AG93" s="134">
        <v>65224.72</v>
      </c>
      <c r="AH93" s="894"/>
      <c r="AI93" s="900">
        <f>12697/1000</f>
        <v>12.696999999999999</v>
      </c>
      <c r="AJ93" s="894">
        <v>4874.1400000000003</v>
      </c>
      <c r="AK93" s="894" t="s">
        <v>16</v>
      </c>
      <c r="AL93" s="894" t="s">
        <v>16</v>
      </c>
      <c r="AM93" s="894" t="s">
        <v>17</v>
      </c>
      <c r="AN93" s="894" t="s">
        <v>17</v>
      </c>
      <c r="AO93" s="894" t="s">
        <v>17</v>
      </c>
      <c r="AP93" s="894" t="s">
        <v>16</v>
      </c>
      <c r="AQ93" s="894" t="s">
        <v>16</v>
      </c>
      <c r="AR93" s="134" t="s">
        <v>48</v>
      </c>
      <c r="AS93" s="894" t="s">
        <v>16</v>
      </c>
      <c r="AT93" s="134" t="s">
        <v>52</v>
      </c>
      <c r="AU93" s="894" t="s">
        <v>17</v>
      </c>
      <c r="AV93" s="134"/>
      <c r="AW93" s="134"/>
      <c r="AX93" s="134"/>
      <c r="AY93" s="134" t="s">
        <v>57</v>
      </c>
      <c r="AZ93" s="134" t="s">
        <v>52</v>
      </c>
      <c r="BA93" s="134"/>
      <c r="BB93" s="134"/>
      <c r="BC93" s="906"/>
      <c r="BD93" s="906"/>
      <c r="BE93" s="906"/>
      <c r="BF93" s="906"/>
      <c r="BG93" s="906"/>
      <c r="BH93" s="906"/>
      <c r="BI93" s="903"/>
    </row>
    <row r="94" spans="1:61" ht="15" thickBot="1">
      <c r="A94" s="915"/>
      <c r="B94" s="912"/>
      <c r="C94" s="895"/>
      <c r="D94" s="898"/>
      <c r="E94" s="895"/>
      <c r="F94" s="895"/>
      <c r="G94" s="895"/>
      <c r="H94" s="895"/>
      <c r="I94" s="895"/>
      <c r="J94" s="895"/>
      <c r="K94" s="895"/>
      <c r="L94" s="895"/>
      <c r="M94" s="895"/>
      <c r="N94" s="895"/>
      <c r="O94" s="895"/>
      <c r="P94" s="895"/>
      <c r="Q94" s="895"/>
      <c r="R94" s="898"/>
      <c r="S94" s="895"/>
      <c r="T94" s="895"/>
      <c r="U94" s="898"/>
      <c r="V94" s="895"/>
      <c r="W94" s="895"/>
      <c r="X94" s="895"/>
      <c r="Y94" s="207"/>
      <c r="Z94" s="136"/>
      <c r="AA94" s="136"/>
      <c r="AB94" s="136"/>
      <c r="AC94" s="136"/>
      <c r="AD94" s="136"/>
      <c r="AE94" s="136" t="s">
        <v>35</v>
      </c>
      <c r="AF94" s="137">
        <v>72.98</v>
      </c>
      <c r="AG94" s="136">
        <v>24732.9</v>
      </c>
      <c r="AH94" s="895"/>
      <c r="AI94" s="901"/>
      <c r="AJ94" s="895"/>
      <c r="AK94" s="895"/>
      <c r="AL94" s="895"/>
      <c r="AM94" s="895"/>
      <c r="AN94" s="895"/>
      <c r="AO94" s="895"/>
      <c r="AP94" s="895"/>
      <c r="AQ94" s="895"/>
      <c r="AR94" s="136"/>
      <c r="AS94" s="895"/>
      <c r="AT94" s="136"/>
      <c r="AU94" s="895"/>
      <c r="AV94" s="136"/>
      <c r="AW94" s="136"/>
      <c r="AX94" s="136"/>
      <c r="AY94" s="136"/>
      <c r="AZ94" s="136" t="s">
        <v>53</v>
      </c>
      <c r="BA94" s="136"/>
      <c r="BB94" s="136"/>
      <c r="BC94" s="907"/>
      <c r="BD94" s="907"/>
      <c r="BE94" s="907"/>
      <c r="BF94" s="907"/>
      <c r="BG94" s="907"/>
      <c r="BH94" s="907"/>
      <c r="BI94" s="904"/>
    </row>
    <row r="95" spans="1:61" ht="15" thickBot="1">
      <c r="A95" s="915"/>
      <c r="B95" s="912"/>
      <c r="C95" s="895"/>
      <c r="D95" s="898"/>
      <c r="E95" s="895"/>
      <c r="F95" s="895"/>
      <c r="G95" s="895"/>
      <c r="H95" s="895"/>
      <c r="I95" s="895"/>
      <c r="J95" s="895"/>
      <c r="K95" s="895"/>
      <c r="L95" s="895"/>
      <c r="M95" s="895"/>
      <c r="N95" s="895"/>
      <c r="O95" s="895"/>
      <c r="P95" s="895"/>
      <c r="Q95" s="895"/>
      <c r="R95" s="898"/>
      <c r="S95" s="895"/>
      <c r="T95" s="895"/>
      <c r="U95" s="898"/>
      <c r="V95" s="895"/>
      <c r="W95" s="895"/>
      <c r="X95" s="895"/>
      <c r="Y95" s="207"/>
      <c r="Z95" s="136"/>
      <c r="AA95" s="136"/>
      <c r="AB95" s="136"/>
      <c r="AC95" s="136"/>
      <c r="AD95" s="136"/>
      <c r="AE95" s="136" t="s">
        <v>50</v>
      </c>
      <c r="AF95" s="137"/>
      <c r="AG95" s="136"/>
      <c r="AH95" s="895"/>
      <c r="AI95" s="901"/>
      <c r="AJ95" s="895"/>
      <c r="AK95" s="895"/>
      <c r="AL95" s="895"/>
      <c r="AM95" s="895"/>
      <c r="AN95" s="895"/>
      <c r="AO95" s="895"/>
      <c r="AP95" s="895"/>
      <c r="AQ95" s="895"/>
      <c r="AR95" s="136"/>
      <c r="AS95" s="895"/>
      <c r="AT95" s="136"/>
      <c r="AU95" s="895"/>
      <c r="AV95" s="136"/>
      <c r="AW95" s="136"/>
      <c r="AX95" s="136"/>
      <c r="AY95" s="136"/>
      <c r="AZ95" s="136" t="s">
        <v>54</v>
      </c>
      <c r="BA95" s="136"/>
      <c r="BB95" s="136"/>
      <c r="BC95" s="907"/>
      <c r="BD95" s="907"/>
      <c r="BE95" s="907"/>
      <c r="BF95" s="907"/>
      <c r="BG95" s="907"/>
      <c r="BH95" s="907"/>
      <c r="BI95" s="904"/>
    </row>
    <row r="96" spans="1:61" ht="15" thickBot="1">
      <c r="A96" s="915"/>
      <c r="B96" s="912"/>
      <c r="C96" s="895"/>
      <c r="D96" s="898"/>
      <c r="E96" s="895"/>
      <c r="F96" s="895"/>
      <c r="G96" s="895"/>
      <c r="H96" s="895"/>
      <c r="I96" s="895"/>
      <c r="J96" s="895"/>
      <c r="K96" s="895"/>
      <c r="L96" s="895"/>
      <c r="M96" s="895"/>
      <c r="N96" s="895"/>
      <c r="O96" s="895"/>
      <c r="P96" s="895"/>
      <c r="Q96" s="895"/>
      <c r="R96" s="898"/>
      <c r="S96" s="895"/>
      <c r="T96" s="895"/>
      <c r="U96" s="898"/>
      <c r="V96" s="895"/>
      <c r="W96" s="895"/>
      <c r="X96" s="895"/>
      <c r="Y96" s="207"/>
      <c r="Z96" s="136"/>
      <c r="AA96" s="136"/>
      <c r="AB96" s="136"/>
      <c r="AC96" s="136"/>
      <c r="AD96" s="136"/>
      <c r="AE96" s="136" t="s">
        <v>38</v>
      </c>
      <c r="AF96" s="137"/>
      <c r="AG96" s="136"/>
      <c r="AH96" s="895"/>
      <c r="AI96" s="901"/>
      <c r="AJ96" s="895"/>
      <c r="AK96" s="895"/>
      <c r="AL96" s="895"/>
      <c r="AM96" s="895"/>
      <c r="AN96" s="895"/>
      <c r="AO96" s="895"/>
      <c r="AP96" s="895"/>
      <c r="AQ96" s="895"/>
      <c r="AR96" s="136"/>
      <c r="AS96" s="895"/>
      <c r="AT96" s="136"/>
      <c r="AU96" s="895"/>
      <c r="AV96" s="136"/>
      <c r="AW96" s="136"/>
      <c r="AX96" s="136"/>
      <c r="AY96" s="136"/>
      <c r="AZ96" s="136"/>
      <c r="BA96" s="136"/>
      <c r="BB96" s="136"/>
      <c r="BC96" s="907"/>
      <c r="BD96" s="907"/>
      <c r="BE96" s="907"/>
      <c r="BF96" s="907"/>
      <c r="BG96" s="907"/>
      <c r="BH96" s="907"/>
      <c r="BI96" s="904"/>
    </row>
    <row r="97" spans="1:61" ht="15" thickBot="1">
      <c r="A97" s="915"/>
      <c r="B97" s="912"/>
      <c r="C97" s="895"/>
      <c r="D97" s="898"/>
      <c r="E97" s="895"/>
      <c r="F97" s="895"/>
      <c r="G97" s="895"/>
      <c r="H97" s="895"/>
      <c r="I97" s="895"/>
      <c r="J97" s="895"/>
      <c r="K97" s="895"/>
      <c r="L97" s="895"/>
      <c r="M97" s="895"/>
      <c r="N97" s="895"/>
      <c r="O97" s="895"/>
      <c r="P97" s="895"/>
      <c r="Q97" s="895"/>
      <c r="R97" s="898"/>
      <c r="S97" s="895"/>
      <c r="T97" s="895"/>
      <c r="U97" s="898"/>
      <c r="V97" s="895"/>
      <c r="W97" s="895"/>
      <c r="X97" s="895"/>
      <c r="Y97" s="207"/>
      <c r="Z97" s="136"/>
      <c r="AA97" s="136"/>
      <c r="AB97" s="136"/>
      <c r="AC97" s="136"/>
      <c r="AD97" s="136"/>
      <c r="AE97" s="136" t="s">
        <v>39</v>
      </c>
      <c r="AF97" s="137"/>
      <c r="AG97" s="136"/>
      <c r="AH97" s="895"/>
      <c r="AI97" s="901"/>
      <c r="AJ97" s="895"/>
      <c r="AK97" s="895"/>
      <c r="AL97" s="895"/>
      <c r="AM97" s="895"/>
      <c r="AN97" s="895"/>
      <c r="AO97" s="895"/>
      <c r="AP97" s="895"/>
      <c r="AQ97" s="895"/>
      <c r="AR97" s="136"/>
      <c r="AS97" s="895"/>
      <c r="AT97" s="136"/>
      <c r="AU97" s="895"/>
      <c r="AV97" s="136"/>
      <c r="AW97" s="136"/>
      <c r="AX97" s="136"/>
      <c r="AY97" s="136"/>
      <c r="AZ97" s="136"/>
      <c r="BA97" s="136"/>
      <c r="BB97" s="136"/>
      <c r="BC97" s="907"/>
      <c r="BD97" s="907"/>
      <c r="BE97" s="907"/>
      <c r="BF97" s="907"/>
      <c r="BG97" s="907"/>
      <c r="BH97" s="907"/>
      <c r="BI97" s="904"/>
    </row>
    <row r="98" spans="1:61" ht="15" thickBot="1">
      <c r="A98" s="916"/>
      <c r="B98" s="913"/>
      <c r="C98" s="896"/>
      <c r="D98" s="899"/>
      <c r="E98" s="896"/>
      <c r="F98" s="896"/>
      <c r="G98" s="896"/>
      <c r="H98" s="896"/>
      <c r="I98" s="896"/>
      <c r="J98" s="896"/>
      <c r="K98" s="896"/>
      <c r="L98" s="896"/>
      <c r="M98" s="896"/>
      <c r="N98" s="896"/>
      <c r="O98" s="896"/>
      <c r="P98" s="896"/>
      <c r="Q98" s="896"/>
      <c r="R98" s="899"/>
      <c r="S98" s="896"/>
      <c r="T98" s="896"/>
      <c r="U98" s="899"/>
      <c r="V98" s="896"/>
      <c r="W98" s="896"/>
      <c r="X98" s="896"/>
      <c r="Y98" s="207"/>
      <c r="Z98" s="136"/>
      <c r="AA98" s="138"/>
      <c r="AB98" s="138"/>
      <c r="AC98" s="138"/>
      <c r="AD98" s="138"/>
      <c r="AE98" s="138" t="s">
        <v>37</v>
      </c>
      <c r="AF98" s="139"/>
      <c r="AG98" s="138"/>
      <c r="AH98" s="896"/>
      <c r="AI98" s="902"/>
      <c r="AJ98" s="896"/>
      <c r="AK98" s="896"/>
      <c r="AL98" s="896"/>
      <c r="AM98" s="896"/>
      <c r="AN98" s="896"/>
      <c r="AO98" s="896"/>
      <c r="AP98" s="896"/>
      <c r="AQ98" s="896"/>
      <c r="AR98" s="138"/>
      <c r="AS98" s="896"/>
      <c r="AT98" s="138"/>
      <c r="AU98" s="896"/>
      <c r="AV98" s="138"/>
      <c r="AW98" s="138"/>
      <c r="AX98" s="138"/>
      <c r="AY98" s="138"/>
      <c r="AZ98" s="138"/>
      <c r="BA98" s="138"/>
      <c r="BB98" s="138"/>
      <c r="BC98" s="908"/>
      <c r="BD98" s="908"/>
      <c r="BE98" s="908"/>
      <c r="BF98" s="908"/>
      <c r="BG98" s="908"/>
      <c r="BH98" s="908"/>
      <c r="BI98" s="905"/>
    </row>
    <row r="99" spans="1:61" ht="15" thickBot="1">
      <c r="A99" s="914">
        <v>17</v>
      </c>
      <c r="B99" s="911" t="s">
        <v>294</v>
      </c>
      <c r="C99" s="894" t="s">
        <v>255</v>
      </c>
      <c r="D99" s="897" t="s">
        <v>319</v>
      </c>
      <c r="E99" s="894">
        <v>45</v>
      </c>
      <c r="F99" s="894">
        <v>45</v>
      </c>
      <c r="G99" s="894">
        <v>0</v>
      </c>
      <c r="H99" s="894">
        <v>1977</v>
      </c>
      <c r="I99" s="894">
        <f>SUM(J99,K99)</f>
        <v>2215.5</v>
      </c>
      <c r="J99" s="894">
        <v>2215.5</v>
      </c>
      <c r="K99" s="894">
        <v>0</v>
      </c>
      <c r="L99" s="894">
        <v>127</v>
      </c>
      <c r="M99" s="894" t="s">
        <v>16</v>
      </c>
      <c r="N99" s="894">
        <v>55</v>
      </c>
      <c r="O99" s="894" t="s">
        <v>16</v>
      </c>
      <c r="P99" s="894">
        <v>100</v>
      </c>
      <c r="Q99" s="894" t="s">
        <v>17</v>
      </c>
      <c r="R99" s="897"/>
      <c r="S99" s="894" t="b">
        <f>IF(H99&lt;1966,'lista, wskaźniki'!#REF!,IF(H99="&lt;1966",'lista, wskaźniki'!#REF!,IF(H99="1967-1985",'lista, wskaźniki'!#REF!, IF(H99="1986-1992",'lista, wskaźniki'!#REF!, IF(H99="1993-1996",'lista, wskaźniki'!#REF!, IF(H99="&gt;1997",'lista, wskaźniki'!#REF!))))))</f>
        <v>0</v>
      </c>
      <c r="T99" s="894" t="s">
        <v>23</v>
      </c>
      <c r="U99" s="897" t="s">
        <v>29</v>
      </c>
      <c r="V99" s="894"/>
      <c r="W99" s="894"/>
      <c r="X99" s="894">
        <v>0.2</v>
      </c>
      <c r="Y99" s="207" t="s">
        <v>24</v>
      </c>
      <c r="Z99" s="136">
        <v>44</v>
      </c>
      <c r="AA99" s="134" t="s">
        <v>35</v>
      </c>
      <c r="AB99" s="134" t="s">
        <v>38</v>
      </c>
      <c r="AC99" s="134" t="s">
        <v>24</v>
      </c>
      <c r="AD99" s="134" t="s">
        <v>203</v>
      </c>
      <c r="AE99" s="134" t="s">
        <v>29</v>
      </c>
      <c r="AF99" s="135">
        <v>1081</v>
      </c>
      <c r="AG99" s="134">
        <v>77226.64</v>
      </c>
      <c r="AH99" s="894"/>
      <c r="AI99" s="900">
        <f>6631/1000</f>
        <v>6.6310000000000002</v>
      </c>
      <c r="AJ99" s="894">
        <v>2791.67</v>
      </c>
      <c r="AK99" s="894" t="s">
        <v>16</v>
      </c>
      <c r="AL99" s="894" t="s">
        <v>16</v>
      </c>
      <c r="AM99" s="894" t="s">
        <v>17</v>
      </c>
      <c r="AN99" s="894" t="s">
        <v>17</v>
      </c>
      <c r="AO99" s="894" t="s">
        <v>17</v>
      </c>
      <c r="AP99" s="894" t="s">
        <v>16</v>
      </c>
      <c r="AQ99" s="894" t="s">
        <v>16</v>
      </c>
      <c r="AR99" s="134" t="s">
        <v>48</v>
      </c>
      <c r="AS99" s="894" t="s">
        <v>16</v>
      </c>
      <c r="AT99" s="134" t="s">
        <v>52</v>
      </c>
      <c r="AU99" s="894" t="s">
        <v>17</v>
      </c>
      <c r="AV99" s="134"/>
      <c r="AW99" s="134"/>
      <c r="AX99" s="134"/>
      <c r="AY99" s="134" t="s">
        <v>57</v>
      </c>
      <c r="AZ99" s="134" t="s">
        <v>52</v>
      </c>
      <c r="BA99" s="134"/>
      <c r="BB99" s="134"/>
      <c r="BC99" s="906"/>
      <c r="BD99" s="906"/>
      <c r="BE99" s="906"/>
      <c r="BF99" s="906"/>
      <c r="BG99" s="906"/>
      <c r="BH99" s="906"/>
      <c r="BI99" s="903"/>
    </row>
    <row r="100" spans="1:61" ht="15" thickBot="1">
      <c r="A100" s="915"/>
      <c r="B100" s="912"/>
      <c r="C100" s="895"/>
      <c r="D100" s="898"/>
      <c r="E100" s="895"/>
      <c r="F100" s="895"/>
      <c r="G100" s="895"/>
      <c r="H100" s="895"/>
      <c r="I100" s="895"/>
      <c r="J100" s="895"/>
      <c r="K100" s="895"/>
      <c r="L100" s="895"/>
      <c r="M100" s="895"/>
      <c r="N100" s="895"/>
      <c r="O100" s="895"/>
      <c r="P100" s="895"/>
      <c r="Q100" s="895"/>
      <c r="R100" s="898"/>
      <c r="S100" s="895"/>
      <c r="T100" s="895"/>
      <c r="U100" s="898"/>
      <c r="V100" s="895"/>
      <c r="W100" s="895"/>
      <c r="X100" s="895"/>
      <c r="Y100" s="207"/>
      <c r="Z100" s="136"/>
      <c r="AA100" s="136"/>
      <c r="AB100" s="136"/>
      <c r="AC100" s="136"/>
      <c r="AD100" s="136"/>
      <c r="AE100" s="136" t="s">
        <v>35</v>
      </c>
      <c r="AF100" s="137">
        <v>93.42</v>
      </c>
      <c r="AG100" s="136">
        <v>31652.560000000001</v>
      </c>
      <c r="AH100" s="895"/>
      <c r="AI100" s="901"/>
      <c r="AJ100" s="895"/>
      <c r="AK100" s="895"/>
      <c r="AL100" s="895"/>
      <c r="AM100" s="895"/>
      <c r="AN100" s="895"/>
      <c r="AO100" s="895"/>
      <c r="AP100" s="895"/>
      <c r="AQ100" s="895"/>
      <c r="AR100" s="136"/>
      <c r="AS100" s="895"/>
      <c r="AT100" s="136"/>
      <c r="AU100" s="895"/>
      <c r="AV100" s="136"/>
      <c r="AW100" s="136"/>
      <c r="AX100" s="136"/>
      <c r="AY100" s="136"/>
      <c r="AZ100" s="136" t="s">
        <v>53</v>
      </c>
      <c r="BA100" s="136"/>
      <c r="BB100" s="136"/>
      <c r="BC100" s="907"/>
      <c r="BD100" s="907"/>
      <c r="BE100" s="907"/>
      <c r="BF100" s="907"/>
      <c r="BG100" s="907"/>
      <c r="BH100" s="907"/>
      <c r="BI100" s="904"/>
    </row>
    <row r="101" spans="1:61" ht="15" thickBot="1">
      <c r="A101" s="915"/>
      <c r="B101" s="912"/>
      <c r="C101" s="895"/>
      <c r="D101" s="898"/>
      <c r="E101" s="895"/>
      <c r="F101" s="895"/>
      <c r="G101" s="895"/>
      <c r="H101" s="895"/>
      <c r="I101" s="895"/>
      <c r="J101" s="895"/>
      <c r="K101" s="895"/>
      <c r="L101" s="895"/>
      <c r="M101" s="895"/>
      <c r="N101" s="895"/>
      <c r="O101" s="895"/>
      <c r="P101" s="895"/>
      <c r="Q101" s="895"/>
      <c r="R101" s="898"/>
      <c r="S101" s="895"/>
      <c r="T101" s="895"/>
      <c r="U101" s="898"/>
      <c r="V101" s="895"/>
      <c r="W101" s="895"/>
      <c r="X101" s="895"/>
      <c r="Y101" s="207"/>
      <c r="Z101" s="136"/>
      <c r="AA101" s="136"/>
      <c r="AB101" s="136"/>
      <c r="AC101" s="136"/>
      <c r="AD101" s="136"/>
      <c r="AE101" s="136" t="s">
        <v>50</v>
      </c>
      <c r="AF101" s="137"/>
      <c r="AG101" s="136"/>
      <c r="AH101" s="895"/>
      <c r="AI101" s="901"/>
      <c r="AJ101" s="895"/>
      <c r="AK101" s="895"/>
      <c r="AL101" s="895"/>
      <c r="AM101" s="895"/>
      <c r="AN101" s="895"/>
      <c r="AO101" s="895"/>
      <c r="AP101" s="895"/>
      <c r="AQ101" s="895"/>
      <c r="AR101" s="136"/>
      <c r="AS101" s="895"/>
      <c r="AT101" s="136"/>
      <c r="AU101" s="895"/>
      <c r="AV101" s="136"/>
      <c r="AW101" s="136"/>
      <c r="AX101" s="136"/>
      <c r="AY101" s="136"/>
      <c r="AZ101" s="136" t="s">
        <v>54</v>
      </c>
      <c r="BA101" s="136"/>
      <c r="BB101" s="136"/>
      <c r="BC101" s="907"/>
      <c r="BD101" s="907"/>
      <c r="BE101" s="907"/>
      <c r="BF101" s="907"/>
      <c r="BG101" s="907"/>
      <c r="BH101" s="907"/>
      <c r="BI101" s="904"/>
    </row>
    <row r="102" spans="1:61" ht="15" thickBot="1">
      <c r="A102" s="915"/>
      <c r="B102" s="912"/>
      <c r="C102" s="895"/>
      <c r="D102" s="898"/>
      <c r="E102" s="895"/>
      <c r="F102" s="895"/>
      <c r="G102" s="895"/>
      <c r="H102" s="895"/>
      <c r="I102" s="895"/>
      <c r="J102" s="895"/>
      <c r="K102" s="895"/>
      <c r="L102" s="895"/>
      <c r="M102" s="895"/>
      <c r="N102" s="895"/>
      <c r="O102" s="895"/>
      <c r="P102" s="895"/>
      <c r="Q102" s="895"/>
      <c r="R102" s="898"/>
      <c r="S102" s="895"/>
      <c r="T102" s="895"/>
      <c r="U102" s="898"/>
      <c r="V102" s="895"/>
      <c r="W102" s="895"/>
      <c r="X102" s="895"/>
      <c r="Y102" s="207"/>
      <c r="Z102" s="136"/>
      <c r="AA102" s="136"/>
      <c r="AB102" s="136"/>
      <c r="AC102" s="136"/>
      <c r="AD102" s="136"/>
      <c r="AE102" s="136" t="s">
        <v>38</v>
      </c>
      <c r="AF102" s="137"/>
      <c r="AG102" s="136"/>
      <c r="AH102" s="895"/>
      <c r="AI102" s="901"/>
      <c r="AJ102" s="895"/>
      <c r="AK102" s="895"/>
      <c r="AL102" s="895"/>
      <c r="AM102" s="895"/>
      <c r="AN102" s="895"/>
      <c r="AO102" s="895"/>
      <c r="AP102" s="895"/>
      <c r="AQ102" s="895"/>
      <c r="AR102" s="136"/>
      <c r="AS102" s="895"/>
      <c r="AT102" s="136"/>
      <c r="AU102" s="895"/>
      <c r="AV102" s="136"/>
      <c r="AW102" s="136"/>
      <c r="AX102" s="136"/>
      <c r="AY102" s="136"/>
      <c r="AZ102" s="136"/>
      <c r="BA102" s="136"/>
      <c r="BB102" s="136"/>
      <c r="BC102" s="907"/>
      <c r="BD102" s="907"/>
      <c r="BE102" s="907"/>
      <c r="BF102" s="907"/>
      <c r="BG102" s="907"/>
      <c r="BH102" s="907"/>
      <c r="BI102" s="904"/>
    </row>
    <row r="103" spans="1:61" ht="15" thickBot="1">
      <c r="A103" s="915"/>
      <c r="B103" s="912"/>
      <c r="C103" s="895"/>
      <c r="D103" s="898"/>
      <c r="E103" s="895"/>
      <c r="F103" s="895"/>
      <c r="G103" s="895"/>
      <c r="H103" s="895"/>
      <c r="I103" s="895"/>
      <c r="J103" s="895"/>
      <c r="K103" s="895"/>
      <c r="L103" s="895"/>
      <c r="M103" s="895"/>
      <c r="N103" s="895"/>
      <c r="O103" s="895"/>
      <c r="P103" s="895"/>
      <c r="Q103" s="895"/>
      <c r="R103" s="898"/>
      <c r="S103" s="895"/>
      <c r="T103" s="895"/>
      <c r="U103" s="898"/>
      <c r="V103" s="895"/>
      <c r="W103" s="895"/>
      <c r="X103" s="895"/>
      <c r="Y103" s="207"/>
      <c r="Z103" s="136"/>
      <c r="AA103" s="136"/>
      <c r="AB103" s="136"/>
      <c r="AC103" s="136"/>
      <c r="AD103" s="136"/>
      <c r="AE103" s="136" t="s">
        <v>39</v>
      </c>
      <c r="AF103" s="137"/>
      <c r="AG103" s="136"/>
      <c r="AH103" s="895"/>
      <c r="AI103" s="901"/>
      <c r="AJ103" s="895"/>
      <c r="AK103" s="895"/>
      <c r="AL103" s="895"/>
      <c r="AM103" s="895"/>
      <c r="AN103" s="895"/>
      <c r="AO103" s="895"/>
      <c r="AP103" s="895"/>
      <c r="AQ103" s="895"/>
      <c r="AR103" s="136"/>
      <c r="AS103" s="895"/>
      <c r="AT103" s="136"/>
      <c r="AU103" s="895"/>
      <c r="AV103" s="136"/>
      <c r="AW103" s="136"/>
      <c r="AX103" s="136"/>
      <c r="AY103" s="136"/>
      <c r="AZ103" s="136"/>
      <c r="BA103" s="136"/>
      <c r="BB103" s="136"/>
      <c r="BC103" s="907"/>
      <c r="BD103" s="907"/>
      <c r="BE103" s="907"/>
      <c r="BF103" s="907"/>
      <c r="BG103" s="907"/>
      <c r="BH103" s="907"/>
      <c r="BI103" s="904"/>
    </row>
    <row r="104" spans="1:61" ht="15" thickBot="1">
      <c r="A104" s="916"/>
      <c r="B104" s="913"/>
      <c r="C104" s="896"/>
      <c r="D104" s="899"/>
      <c r="E104" s="896"/>
      <c r="F104" s="896"/>
      <c r="G104" s="896"/>
      <c r="H104" s="896"/>
      <c r="I104" s="896"/>
      <c r="J104" s="896"/>
      <c r="K104" s="896"/>
      <c r="L104" s="896"/>
      <c r="M104" s="896"/>
      <c r="N104" s="896"/>
      <c r="O104" s="896"/>
      <c r="P104" s="896"/>
      <c r="Q104" s="896"/>
      <c r="R104" s="899"/>
      <c r="S104" s="896"/>
      <c r="T104" s="896"/>
      <c r="U104" s="899"/>
      <c r="V104" s="896"/>
      <c r="W104" s="896"/>
      <c r="X104" s="896"/>
      <c r="Y104" s="207"/>
      <c r="Z104" s="136"/>
      <c r="AA104" s="138"/>
      <c r="AB104" s="138"/>
      <c r="AC104" s="138"/>
      <c r="AD104" s="138"/>
      <c r="AE104" s="138" t="s">
        <v>37</v>
      </c>
      <c r="AF104" s="139"/>
      <c r="AG104" s="138"/>
      <c r="AH104" s="896"/>
      <c r="AI104" s="902"/>
      <c r="AJ104" s="896"/>
      <c r="AK104" s="896"/>
      <c r="AL104" s="896"/>
      <c r="AM104" s="896"/>
      <c r="AN104" s="896"/>
      <c r="AO104" s="896"/>
      <c r="AP104" s="896"/>
      <c r="AQ104" s="896"/>
      <c r="AR104" s="138"/>
      <c r="AS104" s="896"/>
      <c r="AT104" s="138"/>
      <c r="AU104" s="896"/>
      <c r="AV104" s="138"/>
      <c r="AW104" s="138"/>
      <c r="AX104" s="138"/>
      <c r="AY104" s="138"/>
      <c r="AZ104" s="138"/>
      <c r="BA104" s="138"/>
      <c r="BB104" s="138"/>
      <c r="BC104" s="908"/>
      <c r="BD104" s="908"/>
      <c r="BE104" s="908"/>
      <c r="BF104" s="908"/>
      <c r="BG104" s="908"/>
      <c r="BH104" s="908"/>
      <c r="BI104" s="905"/>
    </row>
    <row r="105" spans="1:61" ht="15" thickBot="1">
      <c r="A105" s="914">
        <v>18</v>
      </c>
      <c r="B105" s="911" t="s">
        <v>294</v>
      </c>
      <c r="C105" s="894" t="s">
        <v>255</v>
      </c>
      <c r="D105" s="897" t="s">
        <v>320</v>
      </c>
      <c r="E105" s="894">
        <v>45</v>
      </c>
      <c r="F105" s="894">
        <v>45</v>
      </c>
      <c r="G105" s="894">
        <v>0</v>
      </c>
      <c r="H105" s="894">
        <v>1977</v>
      </c>
      <c r="I105" s="894">
        <f>SUM(J105,K105)</f>
        <v>2265.5</v>
      </c>
      <c r="J105" s="894">
        <v>2265.5</v>
      </c>
      <c r="K105" s="894">
        <v>0</v>
      </c>
      <c r="L105" s="894">
        <v>138</v>
      </c>
      <c r="M105" s="894" t="s">
        <v>16</v>
      </c>
      <c r="N105" s="894">
        <v>50</v>
      </c>
      <c r="O105" s="894" t="s">
        <v>16</v>
      </c>
      <c r="P105" s="894">
        <v>100</v>
      </c>
      <c r="Q105" s="894" t="s">
        <v>17</v>
      </c>
      <c r="R105" s="897"/>
      <c r="S105" s="894" t="b">
        <f>IF(H105&lt;1966,'lista, wskaźniki'!#REF!,IF(H105="&lt;1966",'lista, wskaźniki'!#REF!,IF(H105="1967-1985",'lista, wskaźniki'!#REF!, IF(H105="1986-1992",'lista, wskaźniki'!#REF!, IF(H105="1993-1996",'lista, wskaźniki'!#REF!, IF(H105="&gt;1997",'lista, wskaźniki'!#REF!))))))</f>
        <v>0</v>
      </c>
      <c r="T105" s="894" t="s">
        <v>23</v>
      </c>
      <c r="U105" s="897" t="s">
        <v>29</v>
      </c>
      <c r="V105" s="894"/>
      <c r="W105" s="894"/>
      <c r="X105" s="894">
        <v>0.2</v>
      </c>
      <c r="Y105" s="207" t="s">
        <v>24</v>
      </c>
      <c r="Z105" s="136">
        <v>44</v>
      </c>
      <c r="AA105" s="134" t="s">
        <v>35</v>
      </c>
      <c r="AB105" s="134" t="s">
        <v>38</v>
      </c>
      <c r="AC105" s="134" t="s">
        <v>24</v>
      </c>
      <c r="AD105" s="134" t="s">
        <v>203</v>
      </c>
      <c r="AE105" s="134" t="s">
        <v>29</v>
      </c>
      <c r="AF105" s="135">
        <v>1080</v>
      </c>
      <c r="AG105" s="134">
        <v>77155.199999999997</v>
      </c>
      <c r="AH105" s="894"/>
      <c r="AI105" s="900">
        <f>3968/1000</f>
        <v>3.968</v>
      </c>
      <c r="AJ105" s="894">
        <v>1731.34</v>
      </c>
      <c r="AK105" s="894" t="s">
        <v>16</v>
      </c>
      <c r="AL105" s="894" t="s">
        <v>17</v>
      </c>
      <c r="AM105" s="894" t="s">
        <v>17</v>
      </c>
      <c r="AN105" s="894" t="s">
        <v>17</v>
      </c>
      <c r="AO105" s="894" t="s">
        <v>17</v>
      </c>
      <c r="AP105" s="894" t="s">
        <v>16</v>
      </c>
      <c r="AQ105" s="894" t="s">
        <v>16</v>
      </c>
      <c r="AR105" s="134" t="s">
        <v>48</v>
      </c>
      <c r="AS105" s="894" t="s">
        <v>16</v>
      </c>
      <c r="AT105" s="134" t="s">
        <v>52</v>
      </c>
      <c r="AU105" s="894" t="s">
        <v>17</v>
      </c>
      <c r="AV105" s="134"/>
      <c r="AW105" s="134"/>
      <c r="AX105" s="134"/>
      <c r="AY105" s="134" t="s">
        <v>57</v>
      </c>
      <c r="AZ105" s="134" t="s">
        <v>52</v>
      </c>
      <c r="BA105" s="134"/>
      <c r="BB105" s="134"/>
      <c r="BC105" s="906"/>
      <c r="BD105" s="906"/>
      <c r="BE105" s="906"/>
      <c r="BF105" s="906"/>
      <c r="BG105" s="906"/>
      <c r="BH105" s="906"/>
      <c r="BI105" s="903"/>
    </row>
    <row r="106" spans="1:61" ht="15" thickBot="1">
      <c r="A106" s="915"/>
      <c r="B106" s="912"/>
      <c r="C106" s="895"/>
      <c r="D106" s="898"/>
      <c r="E106" s="895"/>
      <c r="F106" s="895"/>
      <c r="G106" s="895"/>
      <c r="H106" s="895"/>
      <c r="I106" s="895"/>
      <c r="J106" s="895"/>
      <c r="K106" s="895"/>
      <c r="L106" s="895"/>
      <c r="M106" s="895"/>
      <c r="N106" s="895"/>
      <c r="O106" s="895"/>
      <c r="P106" s="895"/>
      <c r="Q106" s="895"/>
      <c r="R106" s="898"/>
      <c r="S106" s="895"/>
      <c r="T106" s="895"/>
      <c r="U106" s="898"/>
      <c r="V106" s="895"/>
      <c r="W106" s="895"/>
      <c r="X106" s="895"/>
      <c r="Y106" s="207"/>
      <c r="Z106" s="136"/>
      <c r="AA106" s="136"/>
      <c r="AB106" s="136"/>
      <c r="AC106" s="136"/>
      <c r="AD106" s="136"/>
      <c r="AE106" s="136" t="s">
        <v>35</v>
      </c>
      <c r="AF106" s="137">
        <v>93.33</v>
      </c>
      <c r="AG106" s="136">
        <v>31622.07</v>
      </c>
      <c r="AH106" s="895"/>
      <c r="AI106" s="901"/>
      <c r="AJ106" s="895"/>
      <c r="AK106" s="895"/>
      <c r="AL106" s="895"/>
      <c r="AM106" s="895"/>
      <c r="AN106" s="895"/>
      <c r="AO106" s="895"/>
      <c r="AP106" s="895"/>
      <c r="AQ106" s="895"/>
      <c r="AR106" s="136"/>
      <c r="AS106" s="895"/>
      <c r="AT106" s="136"/>
      <c r="AU106" s="895"/>
      <c r="AV106" s="136"/>
      <c r="AW106" s="136"/>
      <c r="AX106" s="136"/>
      <c r="AY106" s="136"/>
      <c r="AZ106" s="136" t="s">
        <v>53</v>
      </c>
      <c r="BA106" s="136"/>
      <c r="BB106" s="136"/>
      <c r="BC106" s="907"/>
      <c r="BD106" s="907"/>
      <c r="BE106" s="907"/>
      <c r="BF106" s="907"/>
      <c r="BG106" s="907"/>
      <c r="BH106" s="907"/>
      <c r="BI106" s="904"/>
    </row>
    <row r="107" spans="1:61" ht="15" thickBot="1">
      <c r="A107" s="915"/>
      <c r="B107" s="912"/>
      <c r="C107" s="895"/>
      <c r="D107" s="898"/>
      <c r="E107" s="895"/>
      <c r="F107" s="895"/>
      <c r="G107" s="895"/>
      <c r="H107" s="895"/>
      <c r="I107" s="895"/>
      <c r="J107" s="895"/>
      <c r="K107" s="895"/>
      <c r="L107" s="895"/>
      <c r="M107" s="895"/>
      <c r="N107" s="895"/>
      <c r="O107" s="895"/>
      <c r="P107" s="895"/>
      <c r="Q107" s="895"/>
      <c r="R107" s="898"/>
      <c r="S107" s="895"/>
      <c r="T107" s="895"/>
      <c r="U107" s="898"/>
      <c r="V107" s="895"/>
      <c r="W107" s="895"/>
      <c r="X107" s="895"/>
      <c r="Y107" s="207"/>
      <c r="Z107" s="136"/>
      <c r="AA107" s="136"/>
      <c r="AB107" s="136"/>
      <c r="AC107" s="136"/>
      <c r="AD107" s="136"/>
      <c r="AE107" s="136" t="s">
        <v>50</v>
      </c>
      <c r="AF107" s="137"/>
      <c r="AG107" s="136"/>
      <c r="AH107" s="895"/>
      <c r="AI107" s="901"/>
      <c r="AJ107" s="895"/>
      <c r="AK107" s="895"/>
      <c r="AL107" s="895"/>
      <c r="AM107" s="895"/>
      <c r="AN107" s="895"/>
      <c r="AO107" s="895"/>
      <c r="AP107" s="895"/>
      <c r="AQ107" s="895"/>
      <c r="AR107" s="136"/>
      <c r="AS107" s="895"/>
      <c r="AT107" s="136"/>
      <c r="AU107" s="895"/>
      <c r="AV107" s="136"/>
      <c r="AW107" s="136"/>
      <c r="AX107" s="136"/>
      <c r="AY107" s="136"/>
      <c r="AZ107" s="136" t="s">
        <v>54</v>
      </c>
      <c r="BA107" s="136"/>
      <c r="BB107" s="136"/>
      <c r="BC107" s="907"/>
      <c r="BD107" s="907"/>
      <c r="BE107" s="907"/>
      <c r="BF107" s="907"/>
      <c r="BG107" s="907"/>
      <c r="BH107" s="907"/>
      <c r="BI107" s="904"/>
    </row>
    <row r="108" spans="1:61" ht="15" thickBot="1">
      <c r="A108" s="915"/>
      <c r="B108" s="912"/>
      <c r="C108" s="895"/>
      <c r="D108" s="898"/>
      <c r="E108" s="895"/>
      <c r="F108" s="895"/>
      <c r="G108" s="895"/>
      <c r="H108" s="895"/>
      <c r="I108" s="895"/>
      <c r="J108" s="895"/>
      <c r="K108" s="895"/>
      <c r="L108" s="895"/>
      <c r="M108" s="895"/>
      <c r="N108" s="895"/>
      <c r="O108" s="895"/>
      <c r="P108" s="895"/>
      <c r="Q108" s="895"/>
      <c r="R108" s="898"/>
      <c r="S108" s="895"/>
      <c r="T108" s="895"/>
      <c r="U108" s="898"/>
      <c r="V108" s="895"/>
      <c r="W108" s="895"/>
      <c r="X108" s="895"/>
      <c r="Y108" s="207"/>
      <c r="Z108" s="136"/>
      <c r="AA108" s="136"/>
      <c r="AB108" s="136"/>
      <c r="AC108" s="136"/>
      <c r="AD108" s="136"/>
      <c r="AE108" s="136" t="s">
        <v>38</v>
      </c>
      <c r="AF108" s="137"/>
      <c r="AG108" s="136"/>
      <c r="AH108" s="895"/>
      <c r="AI108" s="901"/>
      <c r="AJ108" s="895"/>
      <c r="AK108" s="895"/>
      <c r="AL108" s="895"/>
      <c r="AM108" s="895"/>
      <c r="AN108" s="895"/>
      <c r="AO108" s="895"/>
      <c r="AP108" s="895"/>
      <c r="AQ108" s="895"/>
      <c r="AR108" s="136"/>
      <c r="AS108" s="895"/>
      <c r="AT108" s="136"/>
      <c r="AU108" s="895"/>
      <c r="AV108" s="136"/>
      <c r="AW108" s="136"/>
      <c r="AX108" s="136"/>
      <c r="AY108" s="136"/>
      <c r="AZ108" s="136"/>
      <c r="BA108" s="136"/>
      <c r="BB108" s="136"/>
      <c r="BC108" s="907"/>
      <c r="BD108" s="907"/>
      <c r="BE108" s="907"/>
      <c r="BF108" s="907"/>
      <c r="BG108" s="907"/>
      <c r="BH108" s="907"/>
      <c r="BI108" s="904"/>
    </row>
    <row r="109" spans="1:61" ht="15" thickBot="1">
      <c r="A109" s="915"/>
      <c r="B109" s="912"/>
      <c r="C109" s="895"/>
      <c r="D109" s="898"/>
      <c r="E109" s="895"/>
      <c r="F109" s="895"/>
      <c r="G109" s="895"/>
      <c r="H109" s="895"/>
      <c r="I109" s="895"/>
      <c r="J109" s="895"/>
      <c r="K109" s="895"/>
      <c r="L109" s="895"/>
      <c r="M109" s="895"/>
      <c r="N109" s="895"/>
      <c r="O109" s="895"/>
      <c r="P109" s="895"/>
      <c r="Q109" s="895"/>
      <c r="R109" s="898"/>
      <c r="S109" s="895"/>
      <c r="T109" s="895"/>
      <c r="U109" s="898"/>
      <c r="V109" s="895"/>
      <c r="W109" s="895"/>
      <c r="X109" s="895"/>
      <c r="Y109" s="207"/>
      <c r="Z109" s="136"/>
      <c r="AA109" s="136"/>
      <c r="AB109" s="136"/>
      <c r="AC109" s="136"/>
      <c r="AD109" s="136"/>
      <c r="AE109" s="136" t="s">
        <v>39</v>
      </c>
      <c r="AF109" s="137"/>
      <c r="AG109" s="136"/>
      <c r="AH109" s="895"/>
      <c r="AI109" s="901"/>
      <c r="AJ109" s="895"/>
      <c r="AK109" s="895"/>
      <c r="AL109" s="895"/>
      <c r="AM109" s="895"/>
      <c r="AN109" s="895"/>
      <c r="AO109" s="895"/>
      <c r="AP109" s="895"/>
      <c r="AQ109" s="895"/>
      <c r="AR109" s="136"/>
      <c r="AS109" s="895"/>
      <c r="AT109" s="136"/>
      <c r="AU109" s="895"/>
      <c r="AV109" s="136"/>
      <c r="AW109" s="136"/>
      <c r="AX109" s="136"/>
      <c r="AY109" s="136"/>
      <c r="AZ109" s="136"/>
      <c r="BA109" s="136"/>
      <c r="BB109" s="136"/>
      <c r="BC109" s="907"/>
      <c r="BD109" s="907"/>
      <c r="BE109" s="907"/>
      <c r="BF109" s="907"/>
      <c r="BG109" s="907"/>
      <c r="BH109" s="907"/>
      <c r="BI109" s="904"/>
    </row>
    <row r="110" spans="1:61" ht="15" thickBot="1">
      <c r="A110" s="916"/>
      <c r="B110" s="913"/>
      <c r="C110" s="896"/>
      <c r="D110" s="899"/>
      <c r="E110" s="896"/>
      <c r="F110" s="896"/>
      <c r="G110" s="896"/>
      <c r="H110" s="896"/>
      <c r="I110" s="896"/>
      <c r="J110" s="896"/>
      <c r="K110" s="896"/>
      <c r="L110" s="896"/>
      <c r="M110" s="896"/>
      <c r="N110" s="896"/>
      <c r="O110" s="896"/>
      <c r="P110" s="896"/>
      <c r="Q110" s="896"/>
      <c r="R110" s="899"/>
      <c r="S110" s="896"/>
      <c r="T110" s="896"/>
      <c r="U110" s="899"/>
      <c r="V110" s="896"/>
      <c r="W110" s="896"/>
      <c r="X110" s="896"/>
      <c r="Y110" s="207"/>
      <c r="Z110" s="136"/>
      <c r="AA110" s="138"/>
      <c r="AB110" s="138"/>
      <c r="AC110" s="138"/>
      <c r="AD110" s="138"/>
      <c r="AE110" s="138" t="s">
        <v>37</v>
      </c>
      <c r="AF110" s="139"/>
      <c r="AG110" s="138"/>
      <c r="AH110" s="896"/>
      <c r="AI110" s="902"/>
      <c r="AJ110" s="896"/>
      <c r="AK110" s="896"/>
      <c r="AL110" s="896"/>
      <c r="AM110" s="896"/>
      <c r="AN110" s="896"/>
      <c r="AO110" s="896"/>
      <c r="AP110" s="896"/>
      <c r="AQ110" s="896"/>
      <c r="AR110" s="138"/>
      <c r="AS110" s="896"/>
      <c r="AT110" s="138"/>
      <c r="AU110" s="896"/>
      <c r="AV110" s="138"/>
      <c r="AW110" s="138"/>
      <c r="AX110" s="138"/>
      <c r="AY110" s="138"/>
      <c r="AZ110" s="138"/>
      <c r="BA110" s="138"/>
      <c r="BB110" s="138"/>
      <c r="BC110" s="908"/>
      <c r="BD110" s="908"/>
      <c r="BE110" s="908"/>
      <c r="BF110" s="908"/>
      <c r="BG110" s="908"/>
      <c r="BH110" s="908"/>
      <c r="BI110" s="905"/>
    </row>
    <row r="111" spans="1:61" ht="15" thickBot="1">
      <c r="A111" s="914">
        <v>19</v>
      </c>
      <c r="B111" s="911" t="s">
        <v>294</v>
      </c>
      <c r="C111" s="894" t="s">
        <v>255</v>
      </c>
      <c r="D111" s="897" t="s">
        <v>321</v>
      </c>
      <c r="E111" s="894">
        <v>15</v>
      </c>
      <c r="F111" s="894">
        <v>15</v>
      </c>
      <c r="G111" s="894">
        <v>0</v>
      </c>
      <c r="H111" s="894">
        <v>1977</v>
      </c>
      <c r="I111" s="894">
        <f>SUM(J111,K111)</f>
        <v>701.7</v>
      </c>
      <c r="J111" s="894">
        <v>701.7</v>
      </c>
      <c r="K111" s="894">
        <v>0</v>
      </c>
      <c r="L111" s="894">
        <v>36</v>
      </c>
      <c r="M111" s="894" t="s">
        <v>16</v>
      </c>
      <c r="N111" s="894">
        <v>50</v>
      </c>
      <c r="O111" s="894" t="s">
        <v>16</v>
      </c>
      <c r="P111" s="894">
        <v>100</v>
      </c>
      <c r="Q111" s="894" t="s">
        <v>17</v>
      </c>
      <c r="R111" s="897"/>
      <c r="S111" s="894" t="b">
        <f>IF(H111&lt;1966,'lista, wskaźniki'!#REF!,IF(H111="&lt;1966",'lista, wskaźniki'!#REF!,IF(H111="1967-1985",'lista, wskaźniki'!#REF!, IF(H111="1986-1992",'lista, wskaźniki'!#REF!, IF(H111="1993-1996",'lista, wskaźniki'!#REF!, IF(H111="&gt;1997",'lista, wskaźniki'!#REF!))))))</f>
        <v>0</v>
      </c>
      <c r="T111" s="894" t="s">
        <v>23</v>
      </c>
      <c r="U111" s="897" t="s">
        <v>29</v>
      </c>
      <c r="V111" s="894"/>
      <c r="W111" s="894"/>
      <c r="X111" s="894">
        <v>0.08</v>
      </c>
      <c r="Y111" s="207" t="s">
        <v>24</v>
      </c>
      <c r="Z111" s="136">
        <v>16</v>
      </c>
      <c r="AA111" s="134" t="s">
        <v>35</v>
      </c>
      <c r="AB111" s="134" t="s">
        <v>38</v>
      </c>
      <c r="AC111" s="134" t="s">
        <v>24</v>
      </c>
      <c r="AD111" s="134" t="s">
        <v>203</v>
      </c>
      <c r="AE111" s="134" t="s">
        <v>29</v>
      </c>
      <c r="AF111" s="135">
        <v>455</v>
      </c>
      <c r="AG111" s="134">
        <v>32505.200000000001</v>
      </c>
      <c r="AH111" s="894"/>
      <c r="AI111" s="900">
        <f>5271/1000</f>
        <v>5.2709999999999999</v>
      </c>
      <c r="AJ111" s="894">
        <v>2418.31</v>
      </c>
      <c r="AK111" s="894" t="s">
        <v>16</v>
      </c>
      <c r="AL111" s="894" t="s">
        <v>16</v>
      </c>
      <c r="AM111" s="894" t="s">
        <v>17</v>
      </c>
      <c r="AN111" s="894" t="s">
        <v>17</v>
      </c>
      <c r="AO111" s="894" t="s">
        <v>17</v>
      </c>
      <c r="AP111" s="894" t="s">
        <v>16</v>
      </c>
      <c r="AQ111" s="894" t="s">
        <v>16</v>
      </c>
      <c r="AR111" s="134" t="s">
        <v>48</v>
      </c>
      <c r="AS111" s="894" t="s">
        <v>16</v>
      </c>
      <c r="AT111" s="134" t="s">
        <v>52</v>
      </c>
      <c r="AU111" s="894" t="s">
        <v>17</v>
      </c>
      <c r="AV111" s="134"/>
      <c r="AW111" s="134"/>
      <c r="AX111" s="134"/>
      <c r="AY111" s="134" t="s">
        <v>57</v>
      </c>
      <c r="AZ111" s="134" t="s">
        <v>52</v>
      </c>
      <c r="BA111" s="134"/>
      <c r="BB111" s="134"/>
      <c r="BC111" s="906"/>
      <c r="BD111" s="906"/>
      <c r="BE111" s="906"/>
      <c r="BF111" s="906"/>
      <c r="BG111" s="906"/>
      <c r="BH111" s="906"/>
      <c r="BI111" s="903"/>
    </row>
    <row r="112" spans="1:61" ht="15" thickBot="1">
      <c r="A112" s="915"/>
      <c r="B112" s="912"/>
      <c r="C112" s="895"/>
      <c r="D112" s="898"/>
      <c r="E112" s="895"/>
      <c r="F112" s="895"/>
      <c r="G112" s="895"/>
      <c r="H112" s="895"/>
      <c r="I112" s="895"/>
      <c r="J112" s="895"/>
      <c r="K112" s="895"/>
      <c r="L112" s="895"/>
      <c r="M112" s="895"/>
      <c r="N112" s="895"/>
      <c r="O112" s="895"/>
      <c r="P112" s="895"/>
      <c r="Q112" s="895"/>
      <c r="R112" s="898"/>
      <c r="S112" s="895"/>
      <c r="T112" s="895"/>
      <c r="U112" s="898"/>
      <c r="V112" s="895"/>
      <c r="W112" s="895"/>
      <c r="X112" s="895"/>
      <c r="Y112" s="207"/>
      <c r="Z112" s="136"/>
      <c r="AA112" s="136"/>
      <c r="AB112" s="136"/>
      <c r="AC112" s="136"/>
      <c r="AD112" s="136"/>
      <c r="AE112" s="136" t="s">
        <v>35</v>
      </c>
      <c r="AF112" s="137">
        <v>39.32</v>
      </c>
      <c r="AG112" s="136">
        <v>13322.4</v>
      </c>
      <c r="AH112" s="895"/>
      <c r="AI112" s="901"/>
      <c r="AJ112" s="895"/>
      <c r="AK112" s="895"/>
      <c r="AL112" s="895"/>
      <c r="AM112" s="895"/>
      <c r="AN112" s="895"/>
      <c r="AO112" s="895"/>
      <c r="AP112" s="895"/>
      <c r="AQ112" s="895"/>
      <c r="AR112" s="136"/>
      <c r="AS112" s="895"/>
      <c r="AT112" s="136"/>
      <c r="AU112" s="895"/>
      <c r="AV112" s="136"/>
      <c r="AW112" s="136"/>
      <c r="AX112" s="136"/>
      <c r="AY112" s="136"/>
      <c r="AZ112" s="136" t="s">
        <v>53</v>
      </c>
      <c r="BA112" s="136"/>
      <c r="BB112" s="136"/>
      <c r="BC112" s="907"/>
      <c r="BD112" s="907"/>
      <c r="BE112" s="907"/>
      <c r="BF112" s="907"/>
      <c r="BG112" s="907"/>
      <c r="BH112" s="907"/>
      <c r="BI112" s="904"/>
    </row>
    <row r="113" spans="1:61" ht="15" thickBot="1">
      <c r="A113" s="915"/>
      <c r="B113" s="912"/>
      <c r="C113" s="895"/>
      <c r="D113" s="898"/>
      <c r="E113" s="895"/>
      <c r="F113" s="895"/>
      <c r="G113" s="895"/>
      <c r="H113" s="895"/>
      <c r="I113" s="895"/>
      <c r="J113" s="895"/>
      <c r="K113" s="895"/>
      <c r="L113" s="895"/>
      <c r="M113" s="895"/>
      <c r="N113" s="895"/>
      <c r="O113" s="895"/>
      <c r="P113" s="895"/>
      <c r="Q113" s="895"/>
      <c r="R113" s="898"/>
      <c r="S113" s="895"/>
      <c r="T113" s="895"/>
      <c r="U113" s="898"/>
      <c r="V113" s="895"/>
      <c r="W113" s="895"/>
      <c r="X113" s="895"/>
      <c r="Y113" s="207"/>
      <c r="Z113" s="136"/>
      <c r="AA113" s="136"/>
      <c r="AB113" s="136"/>
      <c r="AC113" s="136"/>
      <c r="AD113" s="136"/>
      <c r="AE113" s="136" t="s">
        <v>50</v>
      </c>
      <c r="AF113" s="137"/>
      <c r="AG113" s="136"/>
      <c r="AH113" s="895"/>
      <c r="AI113" s="901"/>
      <c r="AJ113" s="895"/>
      <c r="AK113" s="895"/>
      <c r="AL113" s="895"/>
      <c r="AM113" s="895"/>
      <c r="AN113" s="895"/>
      <c r="AO113" s="895"/>
      <c r="AP113" s="895"/>
      <c r="AQ113" s="895"/>
      <c r="AR113" s="136"/>
      <c r="AS113" s="895"/>
      <c r="AT113" s="136"/>
      <c r="AU113" s="895"/>
      <c r="AV113" s="136"/>
      <c r="AW113" s="136"/>
      <c r="AX113" s="136"/>
      <c r="AY113" s="136"/>
      <c r="AZ113" s="136" t="s">
        <v>54</v>
      </c>
      <c r="BA113" s="136"/>
      <c r="BB113" s="136"/>
      <c r="BC113" s="907"/>
      <c r="BD113" s="907"/>
      <c r="BE113" s="907"/>
      <c r="BF113" s="907"/>
      <c r="BG113" s="907"/>
      <c r="BH113" s="907"/>
      <c r="BI113" s="904"/>
    </row>
    <row r="114" spans="1:61" ht="15" thickBot="1">
      <c r="A114" s="915"/>
      <c r="B114" s="912"/>
      <c r="C114" s="895"/>
      <c r="D114" s="898"/>
      <c r="E114" s="895"/>
      <c r="F114" s="895"/>
      <c r="G114" s="895"/>
      <c r="H114" s="895"/>
      <c r="I114" s="895"/>
      <c r="J114" s="895"/>
      <c r="K114" s="895"/>
      <c r="L114" s="895"/>
      <c r="M114" s="895"/>
      <c r="N114" s="895"/>
      <c r="O114" s="895"/>
      <c r="P114" s="895"/>
      <c r="Q114" s="895"/>
      <c r="R114" s="898"/>
      <c r="S114" s="895"/>
      <c r="T114" s="895"/>
      <c r="U114" s="898"/>
      <c r="V114" s="895"/>
      <c r="W114" s="895"/>
      <c r="X114" s="895"/>
      <c r="Y114" s="207"/>
      <c r="Z114" s="136"/>
      <c r="AA114" s="136"/>
      <c r="AB114" s="136"/>
      <c r="AC114" s="136"/>
      <c r="AD114" s="136"/>
      <c r="AE114" s="136" t="s">
        <v>38</v>
      </c>
      <c r="AF114" s="137"/>
      <c r="AG114" s="136"/>
      <c r="AH114" s="895"/>
      <c r="AI114" s="901"/>
      <c r="AJ114" s="895"/>
      <c r="AK114" s="895"/>
      <c r="AL114" s="895"/>
      <c r="AM114" s="895"/>
      <c r="AN114" s="895"/>
      <c r="AO114" s="895"/>
      <c r="AP114" s="895"/>
      <c r="AQ114" s="895"/>
      <c r="AR114" s="136"/>
      <c r="AS114" s="895"/>
      <c r="AT114" s="136"/>
      <c r="AU114" s="895"/>
      <c r="AV114" s="136"/>
      <c r="AW114" s="136"/>
      <c r="AX114" s="136"/>
      <c r="AY114" s="136"/>
      <c r="AZ114" s="136"/>
      <c r="BA114" s="136"/>
      <c r="BB114" s="136"/>
      <c r="BC114" s="907"/>
      <c r="BD114" s="907"/>
      <c r="BE114" s="907"/>
      <c r="BF114" s="907"/>
      <c r="BG114" s="907"/>
      <c r="BH114" s="907"/>
      <c r="BI114" s="904"/>
    </row>
    <row r="115" spans="1:61" ht="15" thickBot="1">
      <c r="A115" s="915"/>
      <c r="B115" s="912"/>
      <c r="C115" s="895"/>
      <c r="D115" s="898"/>
      <c r="E115" s="895"/>
      <c r="F115" s="895"/>
      <c r="G115" s="895"/>
      <c r="H115" s="895"/>
      <c r="I115" s="895"/>
      <c r="J115" s="895"/>
      <c r="K115" s="895"/>
      <c r="L115" s="895"/>
      <c r="M115" s="895"/>
      <c r="N115" s="895"/>
      <c r="O115" s="895"/>
      <c r="P115" s="895"/>
      <c r="Q115" s="895"/>
      <c r="R115" s="898"/>
      <c r="S115" s="895"/>
      <c r="T115" s="895"/>
      <c r="U115" s="898"/>
      <c r="V115" s="895"/>
      <c r="W115" s="895"/>
      <c r="X115" s="895"/>
      <c r="Y115" s="207"/>
      <c r="Z115" s="136"/>
      <c r="AA115" s="136"/>
      <c r="AB115" s="136"/>
      <c r="AC115" s="136"/>
      <c r="AD115" s="136"/>
      <c r="AE115" s="136" t="s">
        <v>39</v>
      </c>
      <c r="AF115" s="137"/>
      <c r="AG115" s="136"/>
      <c r="AH115" s="895"/>
      <c r="AI115" s="901"/>
      <c r="AJ115" s="895"/>
      <c r="AK115" s="895"/>
      <c r="AL115" s="895"/>
      <c r="AM115" s="895"/>
      <c r="AN115" s="895"/>
      <c r="AO115" s="895"/>
      <c r="AP115" s="895"/>
      <c r="AQ115" s="895"/>
      <c r="AR115" s="136"/>
      <c r="AS115" s="895"/>
      <c r="AT115" s="136"/>
      <c r="AU115" s="895"/>
      <c r="AV115" s="136"/>
      <c r="AW115" s="136"/>
      <c r="AX115" s="136"/>
      <c r="AY115" s="136"/>
      <c r="AZ115" s="136"/>
      <c r="BA115" s="136"/>
      <c r="BB115" s="136"/>
      <c r="BC115" s="907"/>
      <c r="BD115" s="907"/>
      <c r="BE115" s="907"/>
      <c r="BF115" s="907"/>
      <c r="BG115" s="907"/>
      <c r="BH115" s="907"/>
      <c r="BI115" s="904"/>
    </row>
    <row r="116" spans="1:61" ht="15" thickBot="1">
      <c r="A116" s="916"/>
      <c r="B116" s="913"/>
      <c r="C116" s="896"/>
      <c r="D116" s="899"/>
      <c r="E116" s="896"/>
      <c r="F116" s="896"/>
      <c r="G116" s="896"/>
      <c r="H116" s="896"/>
      <c r="I116" s="896"/>
      <c r="J116" s="896"/>
      <c r="K116" s="896"/>
      <c r="L116" s="896"/>
      <c r="M116" s="896"/>
      <c r="N116" s="896"/>
      <c r="O116" s="896"/>
      <c r="P116" s="896"/>
      <c r="Q116" s="896"/>
      <c r="R116" s="899"/>
      <c r="S116" s="896"/>
      <c r="T116" s="896"/>
      <c r="U116" s="899"/>
      <c r="V116" s="896"/>
      <c r="W116" s="896"/>
      <c r="X116" s="896"/>
      <c r="Y116" s="207"/>
      <c r="Z116" s="136"/>
      <c r="AA116" s="138"/>
      <c r="AB116" s="138"/>
      <c r="AC116" s="138"/>
      <c r="AD116" s="138"/>
      <c r="AE116" s="138" t="s">
        <v>37</v>
      </c>
      <c r="AF116" s="139"/>
      <c r="AG116" s="138"/>
      <c r="AH116" s="896"/>
      <c r="AI116" s="902"/>
      <c r="AJ116" s="896"/>
      <c r="AK116" s="896"/>
      <c r="AL116" s="896"/>
      <c r="AM116" s="896"/>
      <c r="AN116" s="896"/>
      <c r="AO116" s="896"/>
      <c r="AP116" s="896"/>
      <c r="AQ116" s="896"/>
      <c r="AR116" s="138"/>
      <c r="AS116" s="896"/>
      <c r="AT116" s="138"/>
      <c r="AU116" s="896"/>
      <c r="AV116" s="138"/>
      <c r="AW116" s="138"/>
      <c r="AX116" s="138"/>
      <c r="AY116" s="138"/>
      <c r="AZ116" s="138"/>
      <c r="BA116" s="138"/>
      <c r="BB116" s="138"/>
      <c r="BC116" s="908"/>
      <c r="BD116" s="908"/>
      <c r="BE116" s="908"/>
      <c r="BF116" s="908"/>
      <c r="BG116" s="908"/>
      <c r="BH116" s="908"/>
      <c r="BI116" s="905"/>
    </row>
    <row r="117" spans="1:61" ht="15" thickBot="1">
      <c r="A117" s="914">
        <v>20</v>
      </c>
      <c r="B117" s="911" t="s">
        <v>294</v>
      </c>
      <c r="C117" s="894" t="s">
        <v>255</v>
      </c>
      <c r="D117" s="897" t="s">
        <v>322</v>
      </c>
      <c r="E117" s="894">
        <v>27</v>
      </c>
      <c r="F117" s="894">
        <v>27</v>
      </c>
      <c r="G117" s="894">
        <v>0</v>
      </c>
      <c r="H117" s="894">
        <v>1977</v>
      </c>
      <c r="I117" s="894">
        <f>SUM(J117,K117)</f>
        <v>1368.6</v>
      </c>
      <c r="J117" s="894">
        <v>1368.6</v>
      </c>
      <c r="K117" s="894">
        <v>0</v>
      </c>
      <c r="L117" s="894">
        <v>77</v>
      </c>
      <c r="M117" s="894" t="s">
        <v>16</v>
      </c>
      <c r="N117" s="894">
        <v>55</v>
      </c>
      <c r="O117" s="894" t="s">
        <v>16</v>
      </c>
      <c r="P117" s="894">
        <v>100</v>
      </c>
      <c r="Q117" s="894" t="s">
        <v>17</v>
      </c>
      <c r="R117" s="897"/>
      <c r="S117" s="894" t="b">
        <f>IF(H117&lt;1966,'lista, wskaźniki'!#REF!,IF(H117="&lt;1966",'lista, wskaźniki'!#REF!,IF(H117="1967-1985",'lista, wskaźniki'!#REF!, IF(H117="1986-1992",'lista, wskaźniki'!#REF!, IF(H117="1993-1996",'lista, wskaźniki'!#REF!, IF(H117="&gt;1997",'lista, wskaźniki'!#REF!))))))</f>
        <v>0</v>
      </c>
      <c r="T117" s="894" t="s">
        <v>23</v>
      </c>
      <c r="U117" s="897" t="s">
        <v>29</v>
      </c>
      <c r="V117" s="894"/>
      <c r="W117" s="894"/>
      <c r="X117" s="894">
        <v>0.14000000000000001</v>
      </c>
      <c r="Y117" s="207" t="s">
        <v>24</v>
      </c>
      <c r="Z117" s="136">
        <v>23</v>
      </c>
      <c r="AA117" s="134" t="s">
        <v>35</v>
      </c>
      <c r="AB117" s="134" t="s">
        <v>38</v>
      </c>
      <c r="AC117" s="134" t="s">
        <v>24</v>
      </c>
      <c r="AD117" s="134" t="s">
        <v>203</v>
      </c>
      <c r="AE117" s="134" t="s">
        <v>29</v>
      </c>
      <c r="AF117" s="135">
        <v>763</v>
      </c>
      <c r="AG117" s="134">
        <v>54508.72</v>
      </c>
      <c r="AH117" s="894"/>
      <c r="AI117" s="900">
        <f>5285/1000</f>
        <v>5.2850000000000001</v>
      </c>
      <c r="AJ117" s="894">
        <v>2082.56</v>
      </c>
      <c r="AK117" s="894" t="s">
        <v>16</v>
      </c>
      <c r="AL117" s="894" t="s">
        <v>16</v>
      </c>
      <c r="AM117" s="894" t="s">
        <v>17</v>
      </c>
      <c r="AN117" s="894" t="s">
        <v>17</v>
      </c>
      <c r="AO117" s="894" t="s">
        <v>17</v>
      </c>
      <c r="AP117" s="894" t="s">
        <v>16</v>
      </c>
      <c r="AQ117" s="894" t="s">
        <v>16</v>
      </c>
      <c r="AR117" s="134" t="s">
        <v>48</v>
      </c>
      <c r="AS117" s="894" t="s">
        <v>16</v>
      </c>
      <c r="AT117" s="134" t="s">
        <v>52</v>
      </c>
      <c r="AU117" s="894" t="s">
        <v>17</v>
      </c>
      <c r="AV117" s="134"/>
      <c r="AW117" s="134"/>
      <c r="AX117" s="134"/>
      <c r="AY117" s="134" t="s">
        <v>57</v>
      </c>
      <c r="AZ117" s="134" t="s">
        <v>52</v>
      </c>
      <c r="BA117" s="134"/>
      <c r="BB117" s="134"/>
      <c r="BC117" s="906"/>
      <c r="BD117" s="906"/>
      <c r="BE117" s="906"/>
      <c r="BF117" s="906"/>
      <c r="BG117" s="906"/>
      <c r="BH117" s="906"/>
      <c r="BI117" s="903"/>
    </row>
    <row r="118" spans="1:61" ht="15" thickBot="1">
      <c r="A118" s="915"/>
      <c r="B118" s="912"/>
      <c r="C118" s="895"/>
      <c r="D118" s="898"/>
      <c r="E118" s="895"/>
      <c r="F118" s="895"/>
      <c r="G118" s="895"/>
      <c r="H118" s="895"/>
      <c r="I118" s="895"/>
      <c r="J118" s="895"/>
      <c r="K118" s="895"/>
      <c r="L118" s="895"/>
      <c r="M118" s="895"/>
      <c r="N118" s="895"/>
      <c r="O118" s="895"/>
      <c r="P118" s="895"/>
      <c r="Q118" s="895"/>
      <c r="R118" s="898"/>
      <c r="S118" s="895"/>
      <c r="T118" s="895"/>
      <c r="U118" s="898"/>
      <c r="V118" s="895"/>
      <c r="W118" s="895"/>
      <c r="X118" s="895"/>
      <c r="Y118" s="207"/>
      <c r="Z118" s="136"/>
      <c r="AA118" s="136"/>
      <c r="AB118" s="136"/>
      <c r="AC118" s="136"/>
      <c r="AD118" s="136"/>
      <c r="AE118" s="136" t="s">
        <v>35</v>
      </c>
      <c r="AF118" s="137">
        <v>65.94</v>
      </c>
      <c r="AG118" s="136">
        <v>22341.79</v>
      </c>
      <c r="AH118" s="895"/>
      <c r="AI118" s="901"/>
      <c r="AJ118" s="895"/>
      <c r="AK118" s="895"/>
      <c r="AL118" s="895"/>
      <c r="AM118" s="895"/>
      <c r="AN118" s="895"/>
      <c r="AO118" s="895"/>
      <c r="AP118" s="895"/>
      <c r="AQ118" s="895"/>
      <c r="AR118" s="136"/>
      <c r="AS118" s="895"/>
      <c r="AT118" s="136"/>
      <c r="AU118" s="895"/>
      <c r="AV118" s="136"/>
      <c r="AW118" s="136"/>
      <c r="AX118" s="136"/>
      <c r="AY118" s="136"/>
      <c r="AZ118" s="136" t="s">
        <v>53</v>
      </c>
      <c r="BA118" s="136"/>
      <c r="BB118" s="136"/>
      <c r="BC118" s="907"/>
      <c r="BD118" s="907"/>
      <c r="BE118" s="907"/>
      <c r="BF118" s="907"/>
      <c r="BG118" s="907"/>
      <c r="BH118" s="907"/>
      <c r="BI118" s="904"/>
    </row>
    <row r="119" spans="1:61" ht="15" thickBot="1">
      <c r="A119" s="915"/>
      <c r="B119" s="912"/>
      <c r="C119" s="895"/>
      <c r="D119" s="898"/>
      <c r="E119" s="895"/>
      <c r="F119" s="895"/>
      <c r="G119" s="895"/>
      <c r="H119" s="895"/>
      <c r="I119" s="895"/>
      <c r="J119" s="895"/>
      <c r="K119" s="895"/>
      <c r="L119" s="895"/>
      <c r="M119" s="895"/>
      <c r="N119" s="895"/>
      <c r="O119" s="895"/>
      <c r="P119" s="895"/>
      <c r="Q119" s="895"/>
      <c r="R119" s="898"/>
      <c r="S119" s="895"/>
      <c r="T119" s="895"/>
      <c r="U119" s="898"/>
      <c r="V119" s="895"/>
      <c r="W119" s="895"/>
      <c r="X119" s="895"/>
      <c r="Y119" s="207"/>
      <c r="Z119" s="136"/>
      <c r="AA119" s="136"/>
      <c r="AB119" s="136"/>
      <c r="AC119" s="136"/>
      <c r="AD119" s="136"/>
      <c r="AE119" s="136" t="s">
        <v>50</v>
      </c>
      <c r="AF119" s="137"/>
      <c r="AG119" s="136"/>
      <c r="AH119" s="895"/>
      <c r="AI119" s="901"/>
      <c r="AJ119" s="895"/>
      <c r="AK119" s="895"/>
      <c r="AL119" s="895"/>
      <c r="AM119" s="895"/>
      <c r="AN119" s="895"/>
      <c r="AO119" s="895"/>
      <c r="AP119" s="895"/>
      <c r="AQ119" s="895"/>
      <c r="AR119" s="136"/>
      <c r="AS119" s="895"/>
      <c r="AT119" s="136"/>
      <c r="AU119" s="895"/>
      <c r="AV119" s="136"/>
      <c r="AW119" s="136"/>
      <c r="AX119" s="136"/>
      <c r="AY119" s="136"/>
      <c r="AZ119" s="136" t="s">
        <v>54</v>
      </c>
      <c r="BA119" s="136"/>
      <c r="BB119" s="136"/>
      <c r="BC119" s="907"/>
      <c r="BD119" s="907"/>
      <c r="BE119" s="907"/>
      <c r="BF119" s="907"/>
      <c r="BG119" s="907"/>
      <c r="BH119" s="907"/>
      <c r="BI119" s="904"/>
    </row>
    <row r="120" spans="1:61" ht="15" thickBot="1">
      <c r="A120" s="915"/>
      <c r="B120" s="912"/>
      <c r="C120" s="895"/>
      <c r="D120" s="898"/>
      <c r="E120" s="895"/>
      <c r="F120" s="895"/>
      <c r="G120" s="895"/>
      <c r="H120" s="895"/>
      <c r="I120" s="895"/>
      <c r="J120" s="895"/>
      <c r="K120" s="895"/>
      <c r="L120" s="895"/>
      <c r="M120" s="895"/>
      <c r="N120" s="895"/>
      <c r="O120" s="895"/>
      <c r="P120" s="895"/>
      <c r="Q120" s="895"/>
      <c r="R120" s="898"/>
      <c r="S120" s="895"/>
      <c r="T120" s="895"/>
      <c r="U120" s="898"/>
      <c r="V120" s="895"/>
      <c r="W120" s="895"/>
      <c r="X120" s="895"/>
      <c r="Y120" s="207"/>
      <c r="Z120" s="136"/>
      <c r="AA120" s="136"/>
      <c r="AB120" s="136"/>
      <c r="AC120" s="136"/>
      <c r="AD120" s="136"/>
      <c r="AE120" s="136" t="s">
        <v>38</v>
      </c>
      <c r="AF120" s="137"/>
      <c r="AG120" s="136"/>
      <c r="AH120" s="895"/>
      <c r="AI120" s="901"/>
      <c r="AJ120" s="895"/>
      <c r="AK120" s="895"/>
      <c r="AL120" s="895"/>
      <c r="AM120" s="895"/>
      <c r="AN120" s="895"/>
      <c r="AO120" s="895"/>
      <c r="AP120" s="895"/>
      <c r="AQ120" s="895"/>
      <c r="AR120" s="136"/>
      <c r="AS120" s="895"/>
      <c r="AT120" s="136"/>
      <c r="AU120" s="895"/>
      <c r="AV120" s="136"/>
      <c r="AW120" s="136"/>
      <c r="AX120" s="136"/>
      <c r="AY120" s="136"/>
      <c r="AZ120" s="136"/>
      <c r="BA120" s="136"/>
      <c r="BB120" s="136"/>
      <c r="BC120" s="907"/>
      <c r="BD120" s="907"/>
      <c r="BE120" s="907"/>
      <c r="BF120" s="907"/>
      <c r="BG120" s="907"/>
      <c r="BH120" s="907"/>
      <c r="BI120" s="904"/>
    </row>
    <row r="121" spans="1:61" ht="15" thickBot="1">
      <c r="A121" s="915"/>
      <c r="B121" s="912"/>
      <c r="C121" s="895"/>
      <c r="D121" s="898"/>
      <c r="E121" s="895"/>
      <c r="F121" s="895"/>
      <c r="G121" s="895"/>
      <c r="H121" s="895"/>
      <c r="I121" s="895"/>
      <c r="J121" s="895"/>
      <c r="K121" s="895"/>
      <c r="L121" s="895"/>
      <c r="M121" s="895"/>
      <c r="N121" s="895"/>
      <c r="O121" s="895"/>
      <c r="P121" s="895"/>
      <c r="Q121" s="895"/>
      <c r="R121" s="898"/>
      <c r="S121" s="895"/>
      <c r="T121" s="895"/>
      <c r="U121" s="898"/>
      <c r="V121" s="895"/>
      <c r="W121" s="895"/>
      <c r="X121" s="895"/>
      <c r="Y121" s="207"/>
      <c r="Z121" s="136"/>
      <c r="AA121" s="136"/>
      <c r="AB121" s="136"/>
      <c r="AC121" s="136"/>
      <c r="AD121" s="136"/>
      <c r="AE121" s="136" t="s">
        <v>39</v>
      </c>
      <c r="AF121" s="137"/>
      <c r="AG121" s="136"/>
      <c r="AH121" s="895"/>
      <c r="AI121" s="901"/>
      <c r="AJ121" s="895"/>
      <c r="AK121" s="895"/>
      <c r="AL121" s="895"/>
      <c r="AM121" s="895"/>
      <c r="AN121" s="895"/>
      <c r="AO121" s="895"/>
      <c r="AP121" s="895"/>
      <c r="AQ121" s="895"/>
      <c r="AR121" s="136"/>
      <c r="AS121" s="895"/>
      <c r="AT121" s="136"/>
      <c r="AU121" s="895"/>
      <c r="AV121" s="136"/>
      <c r="AW121" s="136"/>
      <c r="AX121" s="136"/>
      <c r="AY121" s="136"/>
      <c r="AZ121" s="136"/>
      <c r="BA121" s="136"/>
      <c r="BB121" s="136"/>
      <c r="BC121" s="907"/>
      <c r="BD121" s="907"/>
      <c r="BE121" s="907"/>
      <c r="BF121" s="907"/>
      <c r="BG121" s="907"/>
      <c r="BH121" s="907"/>
      <c r="BI121" s="904"/>
    </row>
    <row r="122" spans="1:61" ht="15" thickBot="1">
      <c r="A122" s="916"/>
      <c r="B122" s="913"/>
      <c r="C122" s="896"/>
      <c r="D122" s="899"/>
      <c r="E122" s="896"/>
      <c r="F122" s="896"/>
      <c r="G122" s="896"/>
      <c r="H122" s="896"/>
      <c r="I122" s="896"/>
      <c r="J122" s="896"/>
      <c r="K122" s="896"/>
      <c r="L122" s="896"/>
      <c r="M122" s="896"/>
      <c r="N122" s="896"/>
      <c r="O122" s="896"/>
      <c r="P122" s="896"/>
      <c r="Q122" s="896"/>
      <c r="R122" s="899"/>
      <c r="S122" s="896"/>
      <c r="T122" s="896"/>
      <c r="U122" s="899"/>
      <c r="V122" s="896"/>
      <c r="W122" s="896"/>
      <c r="X122" s="896"/>
      <c r="Y122" s="207"/>
      <c r="Z122" s="136"/>
      <c r="AA122" s="138"/>
      <c r="AB122" s="138"/>
      <c r="AC122" s="138"/>
      <c r="AD122" s="138"/>
      <c r="AE122" s="138" t="s">
        <v>37</v>
      </c>
      <c r="AF122" s="139"/>
      <c r="AG122" s="138"/>
      <c r="AH122" s="896"/>
      <c r="AI122" s="902"/>
      <c r="AJ122" s="896"/>
      <c r="AK122" s="896"/>
      <c r="AL122" s="896"/>
      <c r="AM122" s="896"/>
      <c r="AN122" s="896"/>
      <c r="AO122" s="896"/>
      <c r="AP122" s="896"/>
      <c r="AQ122" s="896"/>
      <c r="AR122" s="138"/>
      <c r="AS122" s="896"/>
      <c r="AT122" s="138"/>
      <c r="AU122" s="896"/>
      <c r="AV122" s="138"/>
      <c r="AW122" s="138"/>
      <c r="AX122" s="138"/>
      <c r="AY122" s="138"/>
      <c r="AZ122" s="138"/>
      <c r="BA122" s="138"/>
      <c r="BB122" s="138"/>
      <c r="BC122" s="908"/>
      <c r="BD122" s="908"/>
      <c r="BE122" s="908"/>
      <c r="BF122" s="908"/>
      <c r="BG122" s="908"/>
      <c r="BH122" s="908"/>
      <c r="BI122" s="905"/>
    </row>
    <row r="123" spans="1:61" ht="15" thickBot="1">
      <c r="A123" s="914">
        <v>21</v>
      </c>
      <c r="B123" s="911" t="s">
        <v>294</v>
      </c>
      <c r="C123" s="894" t="s">
        <v>255</v>
      </c>
      <c r="D123" s="897" t="s">
        <v>323</v>
      </c>
      <c r="E123" s="894">
        <v>15</v>
      </c>
      <c r="F123" s="894">
        <v>15</v>
      </c>
      <c r="G123" s="894">
        <v>0</v>
      </c>
      <c r="H123" s="894">
        <v>1977</v>
      </c>
      <c r="I123" s="894">
        <f>SUM(J123,K123)</f>
        <v>701.7</v>
      </c>
      <c r="J123" s="894">
        <v>701.7</v>
      </c>
      <c r="K123" s="894">
        <v>0</v>
      </c>
      <c r="L123" s="894">
        <v>47</v>
      </c>
      <c r="M123" s="894" t="s">
        <v>16</v>
      </c>
      <c r="N123" s="894">
        <v>50</v>
      </c>
      <c r="O123" s="894" t="s">
        <v>16</v>
      </c>
      <c r="P123" s="894">
        <v>100</v>
      </c>
      <c r="Q123" s="894" t="s">
        <v>17</v>
      </c>
      <c r="R123" s="897"/>
      <c r="S123" s="894" t="b">
        <f>IF(H123&lt;1966,'lista, wskaźniki'!#REF!,IF(H123="&lt;1966",'lista, wskaźniki'!#REF!,IF(H123="1967-1985",'lista, wskaźniki'!#REF!, IF(H123="1986-1992",'lista, wskaźniki'!#REF!, IF(H123="1993-1996",'lista, wskaźniki'!#REF!, IF(H123="&gt;1997",'lista, wskaźniki'!#REF!))))))</f>
        <v>0</v>
      </c>
      <c r="T123" s="894" t="s">
        <v>23</v>
      </c>
      <c r="U123" s="897" t="s">
        <v>29</v>
      </c>
      <c r="V123" s="894"/>
      <c r="W123" s="894"/>
      <c r="X123" s="894">
        <v>7.6999999999999999E-2</v>
      </c>
      <c r="Y123" s="207" t="s">
        <v>24</v>
      </c>
      <c r="Z123" s="136">
        <v>14</v>
      </c>
      <c r="AA123" s="134" t="s">
        <v>35</v>
      </c>
      <c r="AB123" s="134" t="s">
        <v>38</v>
      </c>
      <c r="AC123" s="134" t="s">
        <v>24</v>
      </c>
      <c r="AD123" s="134" t="s">
        <v>203</v>
      </c>
      <c r="AE123" s="134" t="s">
        <v>29</v>
      </c>
      <c r="AF123" s="135">
        <v>461</v>
      </c>
      <c r="AG123" s="134">
        <v>32933.839999999997</v>
      </c>
      <c r="AH123" s="894"/>
      <c r="AI123" s="900">
        <f>3417/1000</f>
        <v>3.4169999999999998</v>
      </c>
      <c r="AJ123" s="894">
        <v>1462.27</v>
      </c>
      <c r="AK123" s="894" t="s">
        <v>16</v>
      </c>
      <c r="AL123" s="894" t="s">
        <v>16</v>
      </c>
      <c r="AM123" s="894" t="s">
        <v>17</v>
      </c>
      <c r="AN123" s="894" t="s">
        <v>17</v>
      </c>
      <c r="AO123" s="894" t="s">
        <v>17</v>
      </c>
      <c r="AP123" s="894" t="s">
        <v>16</v>
      </c>
      <c r="AQ123" s="894" t="s">
        <v>16</v>
      </c>
      <c r="AR123" s="134" t="s">
        <v>48</v>
      </c>
      <c r="AS123" s="894" t="s">
        <v>16</v>
      </c>
      <c r="AT123" s="134" t="s">
        <v>52</v>
      </c>
      <c r="AU123" s="894" t="s">
        <v>17</v>
      </c>
      <c r="AV123" s="134"/>
      <c r="AW123" s="134"/>
      <c r="AX123" s="134"/>
      <c r="AY123" s="134" t="s">
        <v>57</v>
      </c>
      <c r="AZ123" s="134" t="s">
        <v>52</v>
      </c>
      <c r="BA123" s="134"/>
      <c r="BB123" s="134"/>
      <c r="BC123" s="906"/>
      <c r="BD123" s="906"/>
      <c r="BE123" s="906"/>
      <c r="BF123" s="906"/>
      <c r="BG123" s="906"/>
      <c r="BH123" s="906"/>
      <c r="BI123" s="903"/>
    </row>
    <row r="124" spans="1:61" ht="15" thickBot="1">
      <c r="A124" s="915"/>
      <c r="B124" s="912"/>
      <c r="C124" s="895"/>
      <c r="D124" s="898"/>
      <c r="E124" s="895"/>
      <c r="F124" s="895"/>
      <c r="G124" s="895"/>
      <c r="H124" s="895"/>
      <c r="I124" s="895"/>
      <c r="J124" s="895"/>
      <c r="K124" s="895"/>
      <c r="L124" s="895"/>
      <c r="M124" s="895"/>
      <c r="N124" s="895"/>
      <c r="O124" s="895"/>
      <c r="P124" s="895"/>
      <c r="Q124" s="895"/>
      <c r="R124" s="898"/>
      <c r="S124" s="895"/>
      <c r="T124" s="895"/>
      <c r="U124" s="898"/>
      <c r="V124" s="895"/>
      <c r="W124" s="895"/>
      <c r="X124" s="895"/>
      <c r="Y124" s="207"/>
      <c r="Z124" s="136"/>
      <c r="AA124" s="136"/>
      <c r="AB124" s="136"/>
      <c r="AC124" s="136"/>
      <c r="AD124" s="136"/>
      <c r="AE124" s="136" t="s">
        <v>35</v>
      </c>
      <c r="AF124" s="137">
        <v>39.840000000000003</v>
      </c>
      <c r="AG124" s="136">
        <v>13498.59</v>
      </c>
      <c r="AH124" s="895"/>
      <c r="AI124" s="901"/>
      <c r="AJ124" s="895"/>
      <c r="AK124" s="895"/>
      <c r="AL124" s="895"/>
      <c r="AM124" s="895"/>
      <c r="AN124" s="895"/>
      <c r="AO124" s="895"/>
      <c r="AP124" s="895"/>
      <c r="AQ124" s="895"/>
      <c r="AR124" s="136"/>
      <c r="AS124" s="895"/>
      <c r="AT124" s="136"/>
      <c r="AU124" s="895"/>
      <c r="AV124" s="136"/>
      <c r="AW124" s="136"/>
      <c r="AX124" s="136"/>
      <c r="AY124" s="136"/>
      <c r="AZ124" s="136" t="s">
        <v>53</v>
      </c>
      <c r="BA124" s="136"/>
      <c r="BB124" s="136"/>
      <c r="BC124" s="907"/>
      <c r="BD124" s="907"/>
      <c r="BE124" s="907"/>
      <c r="BF124" s="907"/>
      <c r="BG124" s="907"/>
      <c r="BH124" s="907"/>
      <c r="BI124" s="904"/>
    </row>
    <row r="125" spans="1:61" ht="15" thickBot="1">
      <c r="A125" s="915"/>
      <c r="B125" s="912"/>
      <c r="C125" s="895"/>
      <c r="D125" s="898"/>
      <c r="E125" s="895"/>
      <c r="F125" s="895"/>
      <c r="G125" s="895"/>
      <c r="H125" s="895"/>
      <c r="I125" s="895"/>
      <c r="J125" s="895"/>
      <c r="K125" s="895"/>
      <c r="L125" s="895"/>
      <c r="M125" s="895"/>
      <c r="N125" s="895"/>
      <c r="O125" s="895"/>
      <c r="P125" s="895"/>
      <c r="Q125" s="895"/>
      <c r="R125" s="898"/>
      <c r="S125" s="895"/>
      <c r="T125" s="895"/>
      <c r="U125" s="898"/>
      <c r="V125" s="895"/>
      <c r="W125" s="895"/>
      <c r="X125" s="895"/>
      <c r="Y125" s="207"/>
      <c r="Z125" s="136"/>
      <c r="AA125" s="136"/>
      <c r="AB125" s="136"/>
      <c r="AC125" s="136"/>
      <c r="AD125" s="136"/>
      <c r="AE125" s="136" t="s">
        <v>50</v>
      </c>
      <c r="AF125" s="137"/>
      <c r="AG125" s="136"/>
      <c r="AH125" s="895"/>
      <c r="AI125" s="901"/>
      <c r="AJ125" s="895"/>
      <c r="AK125" s="895"/>
      <c r="AL125" s="895"/>
      <c r="AM125" s="895"/>
      <c r="AN125" s="895"/>
      <c r="AO125" s="895"/>
      <c r="AP125" s="895"/>
      <c r="AQ125" s="895"/>
      <c r="AR125" s="136"/>
      <c r="AS125" s="895"/>
      <c r="AT125" s="136"/>
      <c r="AU125" s="895"/>
      <c r="AV125" s="136"/>
      <c r="AW125" s="136"/>
      <c r="AX125" s="136"/>
      <c r="AY125" s="136"/>
      <c r="AZ125" s="136" t="s">
        <v>54</v>
      </c>
      <c r="BA125" s="136"/>
      <c r="BB125" s="136"/>
      <c r="BC125" s="907"/>
      <c r="BD125" s="907"/>
      <c r="BE125" s="907"/>
      <c r="BF125" s="907"/>
      <c r="BG125" s="907"/>
      <c r="BH125" s="907"/>
      <c r="BI125" s="904"/>
    </row>
    <row r="126" spans="1:61" ht="15" thickBot="1">
      <c r="A126" s="915"/>
      <c r="B126" s="912"/>
      <c r="C126" s="895"/>
      <c r="D126" s="898"/>
      <c r="E126" s="895"/>
      <c r="F126" s="895"/>
      <c r="G126" s="895"/>
      <c r="H126" s="895"/>
      <c r="I126" s="895"/>
      <c r="J126" s="895"/>
      <c r="K126" s="895"/>
      <c r="L126" s="895"/>
      <c r="M126" s="895"/>
      <c r="N126" s="895"/>
      <c r="O126" s="895"/>
      <c r="P126" s="895"/>
      <c r="Q126" s="895"/>
      <c r="R126" s="898"/>
      <c r="S126" s="895"/>
      <c r="T126" s="895"/>
      <c r="U126" s="898"/>
      <c r="V126" s="895"/>
      <c r="W126" s="895"/>
      <c r="X126" s="895"/>
      <c r="Y126" s="207"/>
      <c r="Z126" s="136"/>
      <c r="AA126" s="136"/>
      <c r="AB126" s="136"/>
      <c r="AC126" s="136"/>
      <c r="AD126" s="136"/>
      <c r="AE126" s="136" t="s">
        <v>38</v>
      </c>
      <c r="AF126" s="137"/>
      <c r="AG126" s="136"/>
      <c r="AH126" s="895"/>
      <c r="AI126" s="901"/>
      <c r="AJ126" s="895"/>
      <c r="AK126" s="895"/>
      <c r="AL126" s="895"/>
      <c r="AM126" s="895"/>
      <c r="AN126" s="895"/>
      <c r="AO126" s="895"/>
      <c r="AP126" s="895"/>
      <c r="AQ126" s="895"/>
      <c r="AR126" s="136"/>
      <c r="AS126" s="895"/>
      <c r="AT126" s="136"/>
      <c r="AU126" s="895"/>
      <c r="AV126" s="136"/>
      <c r="AW126" s="136"/>
      <c r="AX126" s="136"/>
      <c r="AY126" s="136"/>
      <c r="AZ126" s="136"/>
      <c r="BA126" s="136"/>
      <c r="BB126" s="136"/>
      <c r="BC126" s="907"/>
      <c r="BD126" s="907"/>
      <c r="BE126" s="907"/>
      <c r="BF126" s="907"/>
      <c r="BG126" s="907"/>
      <c r="BH126" s="907"/>
      <c r="BI126" s="904"/>
    </row>
    <row r="127" spans="1:61" ht="15" thickBot="1">
      <c r="A127" s="915"/>
      <c r="B127" s="912"/>
      <c r="C127" s="895"/>
      <c r="D127" s="898"/>
      <c r="E127" s="895"/>
      <c r="F127" s="895"/>
      <c r="G127" s="895"/>
      <c r="H127" s="895"/>
      <c r="I127" s="895"/>
      <c r="J127" s="895"/>
      <c r="K127" s="895"/>
      <c r="L127" s="895"/>
      <c r="M127" s="895"/>
      <c r="N127" s="895"/>
      <c r="O127" s="895"/>
      <c r="P127" s="895"/>
      <c r="Q127" s="895"/>
      <c r="R127" s="898"/>
      <c r="S127" s="895"/>
      <c r="T127" s="895"/>
      <c r="U127" s="898"/>
      <c r="V127" s="895"/>
      <c r="W127" s="895"/>
      <c r="X127" s="895"/>
      <c r="Y127" s="207"/>
      <c r="Z127" s="136"/>
      <c r="AA127" s="136"/>
      <c r="AB127" s="136"/>
      <c r="AC127" s="136"/>
      <c r="AD127" s="136"/>
      <c r="AE127" s="136" t="s">
        <v>39</v>
      </c>
      <c r="AF127" s="137"/>
      <c r="AG127" s="136"/>
      <c r="AH127" s="895"/>
      <c r="AI127" s="901"/>
      <c r="AJ127" s="895"/>
      <c r="AK127" s="895"/>
      <c r="AL127" s="895"/>
      <c r="AM127" s="895"/>
      <c r="AN127" s="895"/>
      <c r="AO127" s="895"/>
      <c r="AP127" s="895"/>
      <c r="AQ127" s="895"/>
      <c r="AR127" s="136"/>
      <c r="AS127" s="895"/>
      <c r="AT127" s="136"/>
      <c r="AU127" s="895"/>
      <c r="AV127" s="136"/>
      <c r="AW127" s="136"/>
      <c r="AX127" s="136"/>
      <c r="AY127" s="136"/>
      <c r="AZ127" s="136"/>
      <c r="BA127" s="136"/>
      <c r="BB127" s="136"/>
      <c r="BC127" s="907"/>
      <c r="BD127" s="907"/>
      <c r="BE127" s="907"/>
      <c r="BF127" s="907"/>
      <c r="BG127" s="907"/>
      <c r="BH127" s="907"/>
      <c r="BI127" s="904"/>
    </row>
    <row r="128" spans="1:61" ht="15" thickBot="1">
      <c r="A128" s="916"/>
      <c r="B128" s="913"/>
      <c r="C128" s="896"/>
      <c r="D128" s="899"/>
      <c r="E128" s="896"/>
      <c r="F128" s="896"/>
      <c r="G128" s="896"/>
      <c r="H128" s="896"/>
      <c r="I128" s="896"/>
      <c r="J128" s="896"/>
      <c r="K128" s="896"/>
      <c r="L128" s="896"/>
      <c r="M128" s="896"/>
      <c r="N128" s="896"/>
      <c r="O128" s="896"/>
      <c r="P128" s="896"/>
      <c r="Q128" s="896"/>
      <c r="R128" s="899"/>
      <c r="S128" s="896"/>
      <c r="T128" s="896"/>
      <c r="U128" s="899"/>
      <c r="V128" s="896"/>
      <c r="W128" s="896"/>
      <c r="X128" s="896"/>
      <c r="Y128" s="207"/>
      <c r="Z128" s="136"/>
      <c r="AA128" s="138"/>
      <c r="AB128" s="138"/>
      <c r="AC128" s="138"/>
      <c r="AD128" s="138"/>
      <c r="AE128" s="138" t="s">
        <v>37</v>
      </c>
      <c r="AF128" s="139"/>
      <c r="AG128" s="138"/>
      <c r="AH128" s="896"/>
      <c r="AI128" s="902"/>
      <c r="AJ128" s="896"/>
      <c r="AK128" s="896"/>
      <c r="AL128" s="896"/>
      <c r="AM128" s="896"/>
      <c r="AN128" s="896"/>
      <c r="AO128" s="896"/>
      <c r="AP128" s="896"/>
      <c r="AQ128" s="896"/>
      <c r="AR128" s="138"/>
      <c r="AS128" s="896"/>
      <c r="AT128" s="138"/>
      <c r="AU128" s="896"/>
      <c r="AV128" s="138"/>
      <c r="AW128" s="138"/>
      <c r="AX128" s="138"/>
      <c r="AY128" s="138"/>
      <c r="AZ128" s="138"/>
      <c r="BA128" s="138"/>
      <c r="BB128" s="138"/>
      <c r="BC128" s="908"/>
      <c r="BD128" s="908"/>
      <c r="BE128" s="908"/>
      <c r="BF128" s="908"/>
      <c r="BG128" s="908"/>
      <c r="BH128" s="908"/>
      <c r="BI128" s="905"/>
    </row>
    <row r="129" spans="1:61" ht="15" thickBot="1">
      <c r="A129" s="914">
        <v>22</v>
      </c>
      <c r="B129" s="911" t="s">
        <v>294</v>
      </c>
      <c r="C129" s="894" t="s">
        <v>255</v>
      </c>
      <c r="D129" s="897" t="s">
        <v>324</v>
      </c>
      <c r="E129" s="894">
        <v>15</v>
      </c>
      <c r="F129" s="894">
        <v>15</v>
      </c>
      <c r="G129" s="894">
        <v>0</v>
      </c>
      <c r="H129" s="894">
        <v>1977</v>
      </c>
      <c r="I129" s="894">
        <v>701.7</v>
      </c>
      <c r="J129" s="894">
        <v>701.7</v>
      </c>
      <c r="K129" s="894">
        <v>0</v>
      </c>
      <c r="L129" s="894">
        <v>40</v>
      </c>
      <c r="M129" s="894" t="s">
        <v>16</v>
      </c>
      <c r="N129" s="894">
        <v>50</v>
      </c>
      <c r="O129" s="894" t="s">
        <v>16</v>
      </c>
      <c r="P129" s="894">
        <v>100</v>
      </c>
      <c r="Q129" s="894" t="s">
        <v>17</v>
      </c>
      <c r="R129" s="897"/>
      <c r="S129" s="894" t="b">
        <f>IF(H129&lt;1966,'lista, wskaźniki'!#REF!,IF(H129="&lt;1966",'lista, wskaźniki'!#REF!,IF(H129="1967-1985",'lista, wskaźniki'!#REF!, IF(H129="1986-1992",'lista, wskaźniki'!#REF!, IF(H129="1993-1996",'lista, wskaźniki'!#REF!, IF(H129="&gt;1997",'lista, wskaźniki'!#REF!))))))</f>
        <v>0</v>
      </c>
      <c r="T129" s="894" t="s">
        <v>23</v>
      </c>
      <c r="U129" s="897" t="s">
        <v>29</v>
      </c>
      <c r="V129" s="894"/>
      <c r="W129" s="894"/>
      <c r="X129" s="894">
        <v>7.0000000000000007E-2</v>
      </c>
      <c r="Y129" s="207" t="s">
        <v>24</v>
      </c>
      <c r="Z129" s="136">
        <v>15</v>
      </c>
      <c r="AA129" s="134" t="s">
        <v>35</v>
      </c>
      <c r="AB129" s="134" t="s">
        <v>38</v>
      </c>
      <c r="AC129" s="134" t="s">
        <v>24</v>
      </c>
      <c r="AD129" s="134" t="s">
        <v>203</v>
      </c>
      <c r="AE129" s="134" t="s">
        <v>29</v>
      </c>
      <c r="AF129" s="135">
        <v>551</v>
      </c>
      <c r="AG129" s="134">
        <v>39363.440000000002</v>
      </c>
      <c r="AH129" s="894"/>
      <c r="AI129" s="900">
        <f>3883/1000</f>
        <v>3.883</v>
      </c>
      <c r="AJ129" s="894">
        <v>1668.26</v>
      </c>
      <c r="AK129" s="894" t="s">
        <v>16</v>
      </c>
      <c r="AL129" s="894" t="s">
        <v>16</v>
      </c>
      <c r="AM129" s="894" t="s">
        <v>17</v>
      </c>
      <c r="AN129" s="894" t="s">
        <v>17</v>
      </c>
      <c r="AO129" s="894" t="s">
        <v>17</v>
      </c>
      <c r="AP129" s="894" t="s">
        <v>16</v>
      </c>
      <c r="AQ129" s="894" t="s">
        <v>16</v>
      </c>
      <c r="AR129" s="134" t="s">
        <v>48</v>
      </c>
      <c r="AS129" s="894" t="s">
        <v>16</v>
      </c>
      <c r="AT129" s="134" t="s">
        <v>52</v>
      </c>
      <c r="AU129" s="894" t="s">
        <v>17</v>
      </c>
      <c r="AV129" s="134"/>
      <c r="AW129" s="134"/>
      <c r="AX129" s="134"/>
      <c r="AY129" s="134" t="s">
        <v>57</v>
      </c>
      <c r="AZ129" s="134" t="s">
        <v>52</v>
      </c>
      <c r="BA129" s="134"/>
      <c r="BB129" s="134"/>
      <c r="BC129" s="906"/>
      <c r="BD129" s="906"/>
      <c r="BE129" s="906"/>
      <c r="BF129" s="906"/>
      <c r="BG129" s="906"/>
      <c r="BH129" s="906"/>
      <c r="BI129" s="903"/>
    </row>
    <row r="130" spans="1:61" ht="15" thickBot="1">
      <c r="A130" s="915"/>
      <c r="B130" s="912"/>
      <c r="C130" s="895"/>
      <c r="D130" s="898"/>
      <c r="E130" s="895"/>
      <c r="F130" s="895"/>
      <c r="G130" s="895"/>
      <c r="H130" s="895"/>
      <c r="I130" s="895"/>
      <c r="J130" s="895"/>
      <c r="K130" s="895"/>
      <c r="L130" s="895"/>
      <c r="M130" s="895"/>
      <c r="N130" s="895"/>
      <c r="O130" s="895"/>
      <c r="P130" s="895"/>
      <c r="Q130" s="895"/>
      <c r="R130" s="898"/>
      <c r="S130" s="895"/>
      <c r="T130" s="895"/>
      <c r="U130" s="898"/>
      <c r="V130" s="895"/>
      <c r="W130" s="895"/>
      <c r="X130" s="895"/>
      <c r="Y130" s="207"/>
      <c r="Z130" s="136"/>
      <c r="AA130" s="136"/>
      <c r="AB130" s="136"/>
      <c r="AC130" s="136"/>
      <c r="AD130" s="136"/>
      <c r="AE130" s="136" t="s">
        <v>35</v>
      </c>
      <c r="AF130" s="137">
        <v>47.62</v>
      </c>
      <c r="AG130" s="136">
        <v>16134.61</v>
      </c>
      <c r="AH130" s="895"/>
      <c r="AI130" s="901"/>
      <c r="AJ130" s="895"/>
      <c r="AK130" s="895"/>
      <c r="AL130" s="895"/>
      <c r="AM130" s="895"/>
      <c r="AN130" s="895"/>
      <c r="AO130" s="895"/>
      <c r="AP130" s="895"/>
      <c r="AQ130" s="895"/>
      <c r="AR130" s="136"/>
      <c r="AS130" s="895"/>
      <c r="AT130" s="136"/>
      <c r="AU130" s="895"/>
      <c r="AV130" s="136"/>
      <c r="AW130" s="136"/>
      <c r="AX130" s="136"/>
      <c r="AY130" s="136"/>
      <c r="AZ130" s="136" t="s">
        <v>53</v>
      </c>
      <c r="BA130" s="136"/>
      <c r="BB130" s="136"/>
      <c r="BC130" s="907"/>
      <c r="BD130" s="907"/>
      <c r="BE130" s="907"/>
      <c r="BF130" s="907"/>
      <c r="BG130" s="907"/>
      <c r="BH130" s="907"/>
      <c r="BI130" s="904"/>
    </row>
    <row r="131" spans="1:61" ht="15" thickBot="1">
      <c r="A131" s="915"/>
      <c r="B131" s="912"/>
      <c r="C131" s="895"/>
      <c r="D131" s="898"/>
      <c r="E131" s="895"/>
      <c r="F131" s="895"/>
      <c r="G131" s="895"/>
      <c r="H131" s="895"/>
      <c r="I131" s="895"/>
      <c r="J131" s="895"/>
      <c r="K131" s="895"/>
      <c r="L131" s="895"/>
      <c r="M131" s="895"/>
      <c r="N131" s="895"/>
      <c r="O131" s="895"/>
      <c r="P131" s="895"/>
      <c r="Q131" s="895"/>
      <c r="R131" s="898"/>
      <c r="S131" s="895"/>
      <c r="T131" s="895"/>
      <c r="U131" s="898"/>
      <c r="V131" s="895"/>
      <c r="W131" s="895"/>
      <c r="X131" s="895"/>
      <c r="Y131" s="207"/>
      <c r="Z131" s="136"/>
      <c r="AA131" s="136"/>
      <c r="AB131" s="136"/>
      <c r="AC131" s="136"/>
      <c r="AD131" s="136"/>
      <c r="AE131" s="136" t="s">
        <v>50</v>
      </c>
      <c r="AF131" s="137"/>
      <c r="AG131" s="136"/>
      <c r="AH131" s="895"/>
      <c r="AI131" s="901"/>
      <c r="AJ131" s="895"/>
      <c r="AK131" s="895"/>
      <c r="AL131" s="895"/>
      <c r="AM131" s="895"/>
      <c r="AN131" s="895"/>
      <c r="AO131" s="895"/>
      <c r="AP131" s="895"/>
      <c r="AQ131" s="895"/>
      <c r="AR131" s="136"/>
      <c r="AS131" s="895"/>
      <c r="AT131" s="136"/>
      <c r="AU131" s="895"/>
      <c r="AV131" s="136"/>
      <c r="AW131" s="136"/>
      <c r="AX131" s="136"/>
      <c r="AY131" s="136"/>
      <c r="AZ131" s="136" t="s">
        <v>54</v>
      </c>
      <c r="BA131" s="136"/>
      <c r="BB131" s="136"/>
      <c r="BC131" s="907"/>
      <c r="BD131" s="907"/>
      <c r="BE131" s="907"/>
      <c r="BF131" s="907"/>
      <c r="BG131" s="907"/>
      <c r="BH131" s="907"/>
      <c r="BI131" s="904"/>
    </row>
    <row r="132" spans="1:61" ht="15" thickBot="1">
      <c r="A132" s="915"/>
      <c r="B132" s="912"/>
      <c r="C132" s="895"/>
      <c r="D132" s="898"/>
      <c r="E132" s="895"/>
      <c r="F132" s="895"/>
      <c r="G132" s="895"/>
      <c r="H132" s="895"/>
      <c r="I132" s="895"/>
      <c r="J132" s="895"/>
      <c r="K132" s="895"/>
      <c r="L132" s="895"/>
      <c r="M132" s="895"/>
      <c r="N132" s="895"/>
      <c r="O132" s="895"/>
      <c r="P132" s="895"/>
      <c r="Q132" s="895"/>
      <c r="R132" s="898"/>
      <c r="S132" s="895"/>
      <c r="T132" s="895"/>
      <c r="U132" s="898"/>
      <c r="V132" s="895"/>
      <c r="W132" s="895"/>
      <c r="X132" s="895"/>
      <c r="Y132" s="207"/>
      <c r="Z132" s="136"/>
      <c r="AA132" s="136"/>
      <c r="AB132" s="136"/>
      <c r="AC132" s="136"/>
      <c r="AD132" s="136"/>
      <c r="AE132" s="136" t="s">
        <v>38</v>
      </c>
      <c r="AF132" s="137"/>
      <c r="AG132" s="136"/>
      <c r="AH132" s="895"/>
      <c r="AI132" s="901"/>
      <c r="AJ132" s="895"/>
      <c r="AK132" s="895"/>
      <c r="AL132" s="895"/>
      <c r="AM132" s="895"/>
      <c r="AN132" s="895"/>
      <c r="AO132" s="895"/>
      <c r="AP132" s="895"/>
      <c r="AQ132" s="895"/>
      <c r="AR132" s="136"/>
      <c r="AS132" s="895"/>
      <c r="AT132" s="136"/>
      <c r="AU132" s="895"/>
      <c r="AV132" s="136"/>
      <c r="AW132" s="136"/>
      <c r="AX132" s="136"/>
      <c r="AY132" s="136"/>
      <c r="AZ132" s="136"/>
      <c r="BA132" s="136"/>
      <c r="BB132" s="136"/>
      <c r="BC132" s="907"/>
      <c r="BD132" s="907"/>
      <c r="BE132" s="907"/>
      <c r="BF132" s="907"/>
      <c r="BG132" s="907"/>
      <c r="BH132" s="907"/>
      <c r="BI132" s="904"/>
    </row>
    <row r="133" spans="1:61" ht="15" thickBot="1">
      <c r="A133" s="915"/>
      <c r="B133" s="912"/>
      <c r="C133" s="895"/>
      <c r="D133" s="898"/>
      <c r="E133" s="895"/>
      <c r="F133" s="895"/>
      <c r="G133" s="895"/>
      <c r="H133" s="895"/>
      <c r="I133" s="895"/>
      <c r="J133" s="895"/>
      <c r="K133" s="895"/>
      <c r="L133" s="895"/>
      <c r="M133" s="895"/>
      <c r="N133" s="895"/>
      <c r="O133" s="895"/>
      <c r="P133" s="895"/>
      <c r="Q133" s="895"/>
      <c r="R133" s="898"/>
      <c r="S133" s="895"/>
      <c r="T133" s="895"/>
      <c r="U133" s="898"/>
      <c r="V133" s="895"/>
      <c r="W133" s="895"/>
      <c r="X133" s="895"/>
      <c r="Y133" s="207"/>
      <c r="Z133" s="136"/>
      <c r="AA133" s="136"/>
      <c r="AB133" s="136"/>
      <c r="AC133" s="136"/>
      <c r="AD133" s="136"/>
      <c r="AE133" s="136" t="s">
        <v>39</v>
      </c>
      <c r="AF133" s="137"/>
      <c r="AG133" s="136"/>
      <c r="AH133" s="895"/>
      <c r="AI133" s="901"/>
      <c r="AJ133" s="895"/>
      <c r="AK133" s="895"/>
      <c r="AL133" s="895"/>
      <c r="AM133" s="895"/>
      <c r="AN133" s="895"/>
      <c r="AO133" s="895"/>
      <c r="AP133" s="895"/>
      <c r="AQ133" s="895"/>
      <c r="AR133" s="136"/>
      <c r="AS133" s="895"/>
      <c r="AT133" s="136"/>
      <c r="AU133" s="895"/>
      <c r="AV133" s="136"/>
      <c r="AW133" s="136"/>
      <c r="AX133" s="136"/>
      <c r="AY133" s="136"/>
      <c r="AZ133" s="136"/>
      <c r="BA133" s="136"/>
      <c r="BB133" s="136"/>
      <c r="BC133" s="907"/>
      <c r="BD133" s="907"/>
      <c r="BE133" s="907"/>
      <c r="BF133" s="907"/>
      <c r="BG133" s="907"/>
      <c r="BH133" s="907"/>
      <c r="BI133" s="904"/>
    </row>
    <row r="134" spans="1:61" ht="15" thickBot="1">
      <c r="A134" s="916"/>
      <c r="B134" s="913"/>
      <c r="C134" s="896"/>
      <c r="D134" s="899"/>
      <c r="E134" s="896"/>
      <c r="F134" s="896"/>
      <c r="G134" s="896"/>
      <c r="H134" s="896"/>
      <c r="I134" s="896"/>
      <c r="J134" s="896"/>
      <c r="K134" s="896"/>
      <c r="L134" s="896"/>
      <c r="M134" s="896"/>
      <c r="N134" s="896"/>
      <c r="O134" s="896"/>
      <c r="P134" s="896"/>
      <c r="Q134" s="896"/>
      <c r="R134" s="899"/>
      <c r="S134" s="896"/>
      <c r="T134" s="896"/>
      <c r="U134" s="899"/>
      <c r="V134" s="896"/>
      <c r="W134" s="896"/>
      <c r="X134" s="896"/>
      <c r="Y134" s="207"/>
      <c r="Z134" s="136"/>
      <c r="AA134" s="138"/>
      <c r="AB134" s="138"/>
      <c r="AC134" s="138"/>
      <c r="AD134" s="138"/>
      <c r="AE134" s="138" t="s">
        <v>37</v>
      </c>
      <c r="AF134" s="139"/>
      <c r="AG134" s="138"/>
      <c r="AH134" s="896"/>
      <c r="AI134" s="902"/>
      <c r="AJ134" s="896"/>
      <c r="AK134" s="896"/>
      <c r="AL134" s="896"/>
      <c r="AM134" s="896"/>
      <c r="AN134" s="896"/>
      <c r="AO134" s="896"/>
      <c r="AP134" s="896"/>
      <c r="AQ134" s="896"/>
      <c r="AR134" s="138"/>
      <c r="AS134" s="896"/>
      <c r="AT134" s="138"/>
      <c r="AU134" s="896"/>
      <c r="AV134" s="138"/>
      <c r="AW134" s="138"/>
      <c r="AX134" s="138"/>
      <c r="AY134" s="138"/>
      <c r="AZ134" s="138"/>
      <c r="BA134" s="138"/>
      <c r="BB134" s="138"/>
      <c r="BC134" s="908"/>
      <c r="BD134" s="908"/>
      <c r="BE134" s="908"/>
      <c r="BF134" s="908"/>
      <c r="BG134" s="908"/>
      <c r="BH134" s="908"/>
      <c r="BI134" s="905"/>
    </row>
    <row r="135" spans="1:61" ht="15" thickBot="1">
      <c r="A135" s="914">
        <v>23</v>
      </c>
      <c r="B135" s="911" t="s">
        <v>294</v>
      </c>
      <c r="C135" s="894" t="s">
        <v>255</v>
      </c>
      <c r="D135" s="897" t="s">
        <v>325</v>
      </c>
      <c r="E135" s="894">
        <v>12</v>
      </c>
      <c r="F135" s="894">
        <v>12</v>
      </c>
      <c r="G135" s="894">
        <v>0</v>
      </c>
      <c r="H135" s="894">
        <v>1977</v>
      </c>
      <c r="I135" s="894">
        <f>SUM(J135,K135)</f>
        <v>524.07000000000005</v>
      </c>
      <c r="J135" s="894">
        <v>524.07000000000005</v>
      </c>
      <c r="K135" s="894">
        <v>0</v>
      </c>
      <c r="L135" s="894">
        <v>44</v>
      </c>
      <c r="M135" s="894" t="s">
        <v>16</v>
      </c>
      <c r="N135" s="894">
        <v>50</v>
      </c>
      <c r="O135" s="894" t="s">
        <v>16</v>
      </c>
      <c r="P135" s="894">
        <v>100</v>
      </c>
      <c r="Q135" s="894" t="s">
        <v>17</v>
      </c>
      <c r="R135" s="897"/>
      <c r="S135" s="894" t="b">
        <f>IF(H135&lt;1966,'lista, wskaźniki'!#REF!,IF(H135="&lt;1966",'lista, wskaźniki'!#REF!,IF(H135="1967-1985",'lista, wskaźniki'!#REF!, IF(H135="1986-1992",'lista, wskaźniki'!#REF!, IF(H135="1993-1996",'lista, wskaźniki'!#REF!, IF(H135="&gt;1997",'lista, wskaźniki'!#REF!))))))</f>
        <v>0</v>
      </c>
      <c r="T135" s="894" t="s">
        <v>23</v>
      </c>
      <c r="U135" s="897" t="s">
        <v>29</v>
      </c>
      <c r="V135" s="894"/>
      <c r="W135" s="894"/>
      <c r="X135" s="894">
        <v>7.6999999999999999E-2</v>
      </c>
      <c r="Y135" s="207" t="s">
        <v>24</v>
      </c>
      <c r="Z135" s="136">
        <v>14</v>
      </c>
      <c r="AA135" s="134" t="s">
        <v>35</v>
      </c>
      <c r="AB135" s="134" t="s">
        <v>38</v>
      </c>
      <c r="AC135" s="134" t="s">
        <v>24</v>
      </c>
      <c r="AD135" s="134" t="s">
        <v>203</v>
      </c>
      <c r="AE135" s="134" t="s">
        <v>29</v>
      </c>
      <c r="AF135" s="135">
        <v>392</v>
      </c>
      <c r="AG135" s="134">
        <v>29004.639999999999</v>
      </c>
      <c r="AH135" s="894"/>
      <c r="AI135" s="900">
        <f>3259/1000</f>
        <v>3.2589999999999999</v>
      </c>
      <c r="AJ135" s="894">
        <v>1402.24</v>
      </c>
      <c r="AK135" s="894" t="s">
        <v>16</v>
      </c>
      <c r="AL135" s="894" t="s">
        <v>16</v>
      </c>
      <c r="AM135" s="894" t="s">
        <v>17</v>
      </c>
      <c r="AN135" s="894" t="s">
        <v>17</v>
      </c>
      <c r="AO135" s="894" t="s">
        <v>17</v>
      </c>
      <c r="AP135" s="894" t="s">
        <v>16</v>
      </c>
      <c r="AQ135" s="894" t="s">
        <v>16</v>
      </c>
      <c r="AR135" s="134" t="s">
        <v>48</v>
      </c>
      <c r="AS135" s="894" t="s">
        <v>16</v>
      </c>
      <c r="AT135" s="134" t="s">
        <v>52</v>
      </c>
      <c r="AU135" s="894" t="s">
        <v>17</v>
      </c>
      <c r="AV135" s="134"/>
      <c r="AW135" s="134"/>
      <c r="AX135" s="134"/>
      <c r="AY135" s="134" t="s">
        <v>57</v>
      </c>
      <c r="AZ135" s="134" t="s">
        <v>52</v>
      </c>
      <c r="BA135" s="134"/>
      <c r="BB135" s="134"/>
      <c r="BC135" s="906"/>
      <c r="BD135" s="906"/>
      <c r="BE135" s="906"/>
      <c r="BF135" s="906"/>
      <c r="BG135" s="906"/>
      <c r="BH135" s="906"/>
      <c r="BI135" s="903"/>
    </row>
    <row r="136" spans="1:61" ht="15" thickBot="1">
      <c r="A136" s="915"/>
      <c r="B136" s="912"/>
      <c r="C136" s="895"/>
      <c r="D136" s="898"/>
      <c r="E136" s="895"/>
      <c r="F136" s="895"/>
      <c r="G136" s="895"/>
      <c r="H136" s="895"/>
      <c r="I136" s="895"/>
      <c r="J136" s="895"/>
      <c r="K136" s="895"/>
      <c r="L136" s="895"/>
      <c r="M136" s="895"/>
      <c r="N136" s="895"/>
      <c r="O136" s="895"/>
      <c r="P136" s="895"/>
      <c r="Q136" s="895"/>
      <c r="R136" s="898"/>
      <c r="S136" s="895"/>
      <c r="T136" s="895"/>
      <c r="U136" s="898"/>
      <c r="V136" s="895"/>
      <c r="W136" s="895"/>
      <c r="X136" s="895"/>
      <c r="Y136" s="207"/>
      <c r="Z136" s="136"/>
      <c r="AA136" s="136"/>
      <c r="AB136" s="136"/>
      <c r="AC136" s="136"/>
      <c r="AD136" s="136"/>
      <c r="AE136" s="136" t="s">
        <v>35</v>
      </c>
      <c r="AF136" s="137">
        <v>33.880000000000003</v>
      </c>
      <c r="AG136" s="136">
        <v>11479.22</v>
      </c>
      <c r="AH136" s="895"/>
      <c r="AI136" s="901"/>
      <c r="AJ136" s="895"/>
      <c r="AK136" s="895"/>
      <c r="AL136" s="895"/>
      <c r="AM136" s="895"/>
      <c r="AN136" s="895"/>
      <c r="AO136" s="895"/>
      <c r="AP136" s="895"/>
      <c r="AQ136" s="895"/>
      <c r="AR136" s="136"/>
      <c r="AS136" s="895"/>
      <c r="AT136" s="136"/>
      <c r="AU136" s="895"/>
      <c r="AV136" s="136"/>
      <c r="AW136" s="136"/>
      <c r="AX136" s="136"/>
      <c r="AY136" s="136"/>
      <c r="AZ136" s="136" t="s">
        <v>53</v>
      </c>
      <c r="BA136" s="136"/>
      <c r="BB136" s="136"/>
      <c r="BC136" s="907"/>
      <c r="BD136" s="907"/>
      <c r="BE136" s="907"/>
      <c r="BF136" s="907"/>
      <c r="BG136" s="907"/>
      <c r="BH136" s="907"/>
      <c r="BI136" s="904"/>
    </row>
    <row r="137" spans="1:61" ht="15" thickBot="1">
      <c r="A137" s="915"/>
      <c r="B137" s="912"/>
      <c r="C137" s="895"/>
      <c r="D137" s="898"/>
      <c r="E137" s="895"/>
      <c r="F137" s="895"/>
      <c r="G137" s="895"/>
      <c r="H137" s="895"/>
      <c r="I137" s="895"/>
      <c r="J137" s="895"/>
      <c r="K137" s="895"/>
      <c r="L137" s="895"/>
      <c r="M137" s="895"/>
      <c r="N137" s="895"/>
      <c r="O137" s="895"/>
      <c r="P137" s="895"/>
      <c r="Q137" s="895"/>
      <c r="R137" s="898"/>
      <c r="S137" s="895"/>
      <c r="T137" s="895"/>
      <c r="U137" s="898"/>
      <c r="V137" s="895"/>
      <c r="W137" s="895"/>
      <c r="X137" s="895"/>
      <c r="Y137" s="207"/>
      <c r="Z137" s="136"/>
      <c r="AA137" s="136"/>
      <c r="AB137" s="136"/>
      <c r="AC137" s="136"/>
      <c r="AD137" s="136"/>
      <c r="AE137" s="136" t="s">
        <v>50</v>
      </c>
      <c r="AF137" s="137"/>
      <c r="AG137" s="136"/>
      <c r="AH137" s="895"/>
      <c r="AI137" s="901"/>
      <c r="AJ137" s="895"/>
      <c r="AK137" s="895"/>
      <c r="AL137" s="895"/>
      <c r="AM137" s="895"/>
      <c r="AN137" s="895"/>
      <c r="AO137" s="895"/>
      <c r="AP137" s="895"/>
      <c r="AQ137" s="895"/>
      <c r="AR137" s="136"/>
      <c r="AS137" s="895"/>
      <c r="AT137" s="136"/>
      <c r="AU137" s="895"/>
      <c r="AV137" s="136"/>
      <c r="AW137" s="136"/>
      <c r="AX137" s="136"/>
      <c r="AY137" s="136"/>
      <c r="AZ137" s="136" t="s">
        <v>54</v>
      </c>
      <c r="BA137" s="136"/>
      <c r="BB137" s="136"/>
      <c r="BC137" s="907"/>
      <c r="BD137" s="907"/>
      <c r="BE137" s="907"/>
      <c r="BF137" s="907"/>
      <c r="BG137" s="907"/>
      <c r="BH137" s="907"/>
      <c r="BI137" s="904"/>
    </row>
    <row r="138" spans="1:61" ht="15" thickBot="1">
      <c r="A138" s="915"/>
      <c r="B138" s="912"/>
      <c r="C138" s="895"/>
      <c r="D138" s="898"/>
      <c r="E138" s="895"/>
      <c r="F138" s="895"/>
      <c r="G138" s="895"/>
      <c r="H138" s="895"/>
      <c r="I138" s="895"/>
      <c r="J138" s="895"/>
      <c r="K138" s="895"/>
      <c r="L138" s="895"/>
      <c r="M138" s="895"/>
      <c r="N138" s="895"/>
      <c r="O138" s="895"/>
      <c r="P138" s="895"/>
      <c r="Q138" s="895"/>
      <c r="R138" s="898"/>
      <c r="S138" s="895"/>
      <c r="T138" s="895"/>
      <c r="U138" s="898"/>
      <c r="V138" s="895"/>
      <c r="W138" s="895"/>
      <c r="X138" s="895"/>
      <c r="Y138" s="207"/>
      <c r="Z138" s="136"/>
      <c r="AA138" s="136"/>
      <c r="AB138" s="136"/>
      <c r="AC138" s="136"/>
      <c r="AD138" s="136"/>
      <c r="AE138" s="136" t="s">
        <v>38</v>
      </c>
      <c r="AF138" s="137"/>
      <c r="AG138" s="136"/>
      <c r="AH138" s="895"/>
      <c r="AI138" s="901"/>
      <c r="AJ138" s="895"/>
      <c r="AK138" s="895"/>
      <c r="AL138" s="895"/>
      <c r="AM138" s="895"/>
      <c r="AN138" s="895"/>
      <c r="AO138" s="895"/>
      <c r="AP138" s="895"/>
      <c r="AQ138" s="895"/>
      <c r="AR138" s="136"/>
      <c r="AS138" s="895"/>
      <c r="AT138" s="136"/>
      <c r="AU138" s="895"/>
      <c r="AV138" s="136"/>
      <c r="AW138" s="136"/>
      <c r="AX138" s="136"/>
      <c r="AY138" s="136"/>
      <c r="AZ138" s="136"/>
      <c r="BA138" s="136"/>
      <c r="BB138" s="136"/>
      <c r="BC138" s="907"/>
      <c r="BD138" s="907"/>
      <c r="BE138" s="907"/>
      <c r="BF138" s="907"/>
      <c r="BG138" s="907"/>
      <c r="BH138" s="907"/>
      <c r="BI138" s="904"/>
    </row>
    <row r="139" spans="1:61" ht="15" thickBot="1">
      <c r="A139" s="915"/>
      <c r="B139" s="912"/>
      <c r="C139" s="895"/>
      <c r="D139" s="898"/>
      <c r="E139" s="895"/>
      <c r="F139" s="895"/>
      <c r="G139" s="895"/>
      <c r="H139" s="895"/>
      <c r="I139" s="895"/>
      <c r="J139" s="895"/>
      <c r="K139" s="895"/>
      <c r="L139" s="895"/>
      <c r="M139" s="895"/>
      <c r="N139" s="895"/>
      <c r="O139" s="895"/>
      <c r="P139" s="895"/>
      <c r="Q139" s="895"/>
      <c r="R139" s="898"/>
      <c r="S139" s="895"/>
      <c r="T139" s="895"/>
      <c r="U139" s="898"/>
      <c r="V139" s="895"/>
      <c r="W139" s="895"/>
      <c r="X139" s="895"/>
      <c r="Y139" s="207"/>
      <c r="Z139" s="136"/>
      <c r="AA139" s="136"/>
      <c r="AB139" s="136"/>
      <c r="AC139" s="136"/>
      <c r="AD139" s="136"/>
      <c r="AE139" s="136" t="s">
        <v>39</v>
      </c>
      <c r="AF139" s="137"/>
      <c r="AG139" s="136"/>
      <c r="AH139" s="895"/>
      <c r="AI139" s="901"/>
      <c r="AJ139" s="895"/>
      <c r="AK139" s="895"/>
      <c r="AL139" s="895"/>
      <c r="AM139" s="895"/>
      <c r="AN139" s="895"/>
      <c r="AO139" s="895"/>
      <c r="AP139" s="895"/>
      <c r="AQ139" s="895"/>
      <c r="AR139" s="136"/>
      <c r="AS139" s="895"/>
      <c r="AT139" s="136"/>
      <c r="AU139" s="895"/>
      <c r="AV139" s="136"/>
      <c r="AW139" s="136"/>
      <c r="AX139" s="136"/>
      <c r="AY139" s="136"/>
      <c r="AZ139" s="136"/>
      <c r="BA139" s="136"/>
      <c r="BB139" s="136"/>
      <c r="BC139" s="907"/>
      <c r="BD139" s="907"/>
      <c r="BE139" s="907"/>
      <c r="BF139" s="907"/>
      <c r="BG139" s="907"/>
      <c r="BH139" s="907"/>
      <c r="BI139" s="904"/>
    </row>
    <row r="140" spans="1:61" ht="15" thickBot="1">
      <c r="A140" s="916"/>
      <c r="B140" s="913"/>
      <c r="C140" s="896"/>
      <c r="D140" s="899"/>
      <c r="E140" s="896"/>
      <c r="F140" s="896"/>
      <c r="G140" s="896"/>
      <c r="H140" s="896"/>
      <c r="I140" s="896"/>
      <c r="J140" s="896"/>
      <c r="K140" s="896"/>
      <c r="L140" s="896"/>
      <c r="M140" s="896"/>
      <c r="N140" s="896"/>
      <c r="O140" s="896"/>
      <c r="P140" s="896"/>
      <c r="Q140" s="896"/>
      <c r="R140" s="899"/>
      <c r="S140" s="896"/>
      <c r="T140" s="896"/>
      <c r="U140" s="899"/>
      <c r="V140" s="896"/>
      <c r="W140" s="896"/>
      <c r="X140" s="896"/>
      <c r="Y140" s="207"/>
      <c r="Z140" s="136"/>
      <c r="AA140" s="138"/>
      <c r="AB140" s="138"/>
      <c r="AC140" s="138"/>
      <c r="AD140" s="138"/>
      <c r="AE140" s="138" t="s">
        <v>37</v>
      </c>
      <c r="AF140" s="139"/>
      <c r="AG140" s="138"/>
      <c r="AH140" s="896"/>
      <c r="AI140" s="902"/>
      <c r="AJ140" s="896"/>
      <c r="AK140" s="896"/>
      <c r="AL140" s="896"/>
      <c r="AM140" s="896"/>
      <c r="AN140" s="896"/>
      <c r="AO140" s="896"/>
      <c r="AP140" s="896"/>
      <c r="AQ140" s="896"/>
      <c r="AR140" s="138"/>
      <c r="AS140" s="896"/>
      <c r="AT140" s="138"/>
      <c r="AU140" s="896"/>
      <c r="AV140" s="138"/>
      <c r="AW140" s="138"/>
      <c r="AX140" s="138"/>
      <c r="AY140" s="138"/>
      <c r="AZ140" s="138"/>
      <c r="BA140" s="138"/>
      <c r="BB140" s="138"/>
      <c r="BC140" s="908"/>
      <c r="BD140" s="908"/>
      <c r="BE140" s="908"/>
      <c r="BF140" s="908"/>
      <c r="BG140" s="908"/>
      <c r="BH140" s="908"/>
      <c r="BI140" s="905"/>
    </row>
    <row r="141" spans="1:61" ht="15" thickBot="1">
      <c r="A141" s="914">
        <v>24</v>
      </c>
      <c r="B141" s="911" t="s">
        <v>294</v>
      </c>
      <c r="C141" s="894" t="s">
        <v>255</v>
      </c>
      <c r="D141" s="897" t="s">
        <v>326</v>
      </c>
      <c r="E141" s="894">
        <v>12</v>
      </c>
      <c r="F141" s="894">
        <v>12</v>
      </c>
      <c r="G141" s="894">
        <v>0</v>
      </c>
      <c r="H141" s="894">
        <v>1977</v>
      </c>
      <c r="I141" s="894">
        <f>SUM(J141,K141)</f>
        <v>666.9</v>
      </c>
      <c r="J141" s="894">
        <v>666.9</v>
      </c>
      <c r="K141" s="894">
        <v>0</v>
      </c>
      <c r="L141" s="894">
        <v>26</v>
      </c>
      <c r="M141" s="894" t="s">
        <v>17</v>
      </c>
      <c r="N141" s="894">
        <v>0</v>
      </c>
      <c r="O141" s="894" t="s">
        <v>16</v>
      </c>
      <c r="P141" s="894">
        <v>100</v>
      </c>
      <c r="Q141" s="894" t="s">
        <v>17</v>
      </c>
      <c r="R141" s="897"/>
      <c r="S141" s="894" t="b">
        <f>IF(H141&lt;1966,'lista, wskaźniki'!#REF!,IF(H141="&lt;1966",'lista, wskaźniki'!#REF!,IF(H141="1967-1985",'lista, wskaźniki'!#REF!, IF(H141="1986-1992",'lista, wskaźniki'!#REF!, IF(H141="1993-1996",'lista, wskaźniki'!#REF!, IF(H141="&gt;1997",'lista, wskaźniki'!#REF!))))))</f>
        <v>0</v>
      </c>
      <c r="T141" s="894" t="s">
        <v>23</v>
      </c>
      <c r="U141" s="897" t="s">
        <v>29</v>
      </c>
      <c r="V141" s="894"/>
      <c r="W141" s="894"/>
      <c r="X141" s="894">
        <v>7.5999999999999998E-2</v>
      </c>
      <c r="Y141" s="207" t="s">
        <v>24</v>
      </c>
      <c r="Z141" s="136">
        <v>16</v>
      </c>
      <c r="AA141" s="134" t="s">
        <v>35</v>
      </c>
      <c r="AB141" s="134" t="s">
        <v>38</v>
      </c>
      <c r="AC141" s="134" t="s">
        <v>24</v>
      </c>
      <c r="AD141" s="134" t="s">
        <v>203</v>
      </c>
      <c r="AE141" s="134" t="s">
        <v>29</v>
      </c>
      <c r="AF141" s="135">
        <v>406</v>
      </c>
      <c r="AG141" s="134">
        <v>29004.639999999999</v>
      </c>
      <c r="AH141" s="894"/>
      <c r="AI141" s="900">
        <f>3359/1000</f>
        <v>3.359</v>
      </c>
      <c r="AJ141" s="894">
        <v>1462.24</v>
      </c>
      <c r="AK141" s="894" t="s">
        <v>16</v>
      </c>
      <c r="AL141" s="894" t="s">
        <v>16</v>
      </c>
      <c r="AM141" s="894" t="s">
        <v>17</v>
      </c>
      <c r="AN141" s="894" t="s">
        <v>17</v>
      </c>
      <c r="AO141" s="894" t="s">
        <v>17</v>
      </c>
      <c r="AP141" s="894" t="s">
        <v>16</v>
      </c>
      <c r="AQ141" s="894" t="s">
        <v>16</v>
      </c>
      <c r="AR141" s="134" t="s">
        <v>48</v>
      </c>
      <c r="AS141" s="894" t="s">
        <v>16</v>
      </c>
      <c r="AT141" s="134" t="s">
        <v>52</v>
      </c>
      <c r="AU141" s="894" t="s">
        <v>17</v>
      </c>
      <c r="AV141" s="134"/>
      <c r="AW141" s="134"/>
      <c r="AX141" s="134"/>
      <c r="AY141" s="134" t="s">
        <v>57</v>
      </c>
      <c r="AZ141" s="134" t="s">
        <v>52</v>
      </c>
      <c r="BA141" s="134"/>
      <c r="BB141" s="134"/>
      <c r="BC141" s="906"/>
      <c r="BD141" s="906"/>
      <c r="BE141" s="906"/>
      <c r="BF141" s="906"/>
      <c r="BG141" s="906"/>
      <c r="BH141" s="906"/>
      <c r="BI141" s="903"/>
    </row>
    <row r="142" spans="1:61" ht="15" thickBot="1">
      <c r="A142" s="915"/>
      <c r="B142" s="912"/>
      <c r="C142" s="895"/>
      <c r="D142" s="898"/>
      <c r="E142" s="895"/>
      <c r="F142" s="895"/>
      <c r="G142" s="895"/>
      <c r="H142" s="895"/>
      <c r="I142" s="895"/>
      <c r="J142" s="895"/>
      <c r="K142" s="895"/>
      <c r="L142" s="895"/>
      <c r="M142" s="895"/>
      <c r="N142" s="895"/>
      <c r="O142" s="895"/>
      <c r="P142" s="895"/>
      <c r="Q142" s="895"/>
      <c r="R142" s="898"/>
      <c r="S142" s="895"/>
      <c r="T142" s="895"/>
      <c r="U142" s="898"/>
      <c r="V142" s="895"/>
      <c r="W142" s="895"/>
      <c r="X142" s="895"/>
      <c r="Y142" s="207"/>
      <c r="Z142" s="136"/>
      <c r="AA142" s="136"/>
      <c r="AB142" s="136"/>
      <c r="AC142" s="136"/>
      <c r="AD142" s="136"/>
      <c r="AE142" s="136" t="s">
        <v>35</v>
      </c>
      <c r="AF142" s="137">
        <v>35.090000000000003</v>
      </c>
      <c r="AG142" s="136">
        <v>11889.19</v>
      </c>
      <c r="AH142" s="895"/>
      <c r="AI142" s="901"/>
      <c r="AJ142" s="895"/>
      <c r="AK142" s="895"/>
      <c r="AL142" s="895"/>
      <c r="AM142" s="895"/>
      <c r="AN142" s="895"/>
      <c r="AO142" s="895"/>
      <c r="AP142" s="895"/>
      <c r="AQ142" s="895"/>
      <c r="AR142" s="136"/>
      <c r="AS142" s="895"/>
      <c r="AT142" s="136"/>
      <c r="AU142" s="895"/>
      <c r="AV142" s="136"/>
      <c r="AW142" s="136"/>
      <c r="AX142" s="136"/>
      <c r="AY142" s="136"/>
      <c r="AZ142" s="136" t="s">
        <v>53</v>
      </c>
      <c r="BA142" s="136"/>
      <c r="BB142" s="136"/>
      <c r="BC142" s="907"/>
      <c r="BD142" s="907"/>
      <c r="BE142" s="907"/>
      <c r="BF142" s="907"/>
      <c r="BG142" s="907"/>
      <c r="BH142" s="907"/>
      <c r="BI142" s="904"/>
    </row>
    <row r="143" spans="1:61" ht="15" thickBot="1">
      <c r="A143" s="915"/>
      <c r="B143" s="912"/>
      <c r="C143" s="895"/>
      <c r="D143" s="898"/>
      <c r="E143" s="895"/>
      <c r="F143" s="895"/>
      <c r="G143" s="895"/>
      <c r="H143" s="895"/>
      <c r="I143" s="895"/>
      <c r="J143" s="895"/>
      <c r="K143" s="895"/>
      <c r="L143" s="895"/>
      <c r="M143" s="895"/>
      <c r="N143" s="895"/>
      <c r="O143" s="895"/>
      <c r="P143" s="895"/>
      <c r="Q143" s="895"/>
      <c r="R143" s="898"/>
      <c r="S143" s="895"/>
      <c r="T143" s="895"/>
      <c r="U143" s="898"/>
      <c r="V143" s="895"/>
      <c r="W143" s="895"/>
      <c r="X143" s="895"/>
      <c r="Y143" s="207"/>
      <c r="Z143" s="136"/>
      <c r="AA143" s="136"/>
      <c r="AB143" s="136"/>
      <c r="AC143" s="136"/>
      <c r="AD143" s="136"/>
      <c r="AE143" s="136" t="s">
        <v>50</v>
      </c>
      <c r="AF143" s="137"/>
      <c r="AG143" s="136"/>
      <c r="AH143" s="895"/>
      <c r="AI143" s="901"/>
      <c r="AJ143" s="895"/>
      <c r="AK143" s="895"/>
      <c r="AL143" s="895"/>
      <c r="AM143" s="895"/>
      <c r="AN143" s="895"/>
      <c r="AO143" s="895"/>
      <c r="AP143" s="895"/>
      <c r="AQ143" s="895"/>
      <c r="AR143" s="136"/>
      <c r="AS143" s="895"/>
      <c r="AT143" s="136"/>
      <c r="AU143" s="895"/>
      <c r="AV143" s="136"/>
      <c r="AW143" s="136"/>
      <c r="AX143" s="136"/>
      <c r="AY143" s="136"/>
      <c r="AZ143" s="136" t="s">
        <v>54</v>
      </c>
      <c r="BA143" s="136"/>
      <c r="BB143" s="136"/>
      <c r="BC143" s="907"/>
      <c r="BD143" s="907"/>
      <c r="BE143" s="907"/>
      <c r="BF143" s="907"/>
      <c r="BG143" s="907"/>
      <c r="BH143" s="907"/>
      <c r="BI143" s="904"/>
    </row>
    <row r="144" spans="1:61" ht="15" thickBot="1">
      <c r="A144" s="915"/>
      <c r="B144" s="912"/>
      <c r="C144" s="895"/>
      <c r="D144" s="898"/>
      <c r="E144" s="895"/>
      <c r="F144" s="895"/>
      <c r="G144" s="895"/>
      <c r="H144" s="895"/>
      <c r="I144" s="895"/>
      <c r="J144" s="895"/>
      <c r="K144" s="895"/>
      <c r="L144" s="895"/>
      <c r="M144" s="895"/>
      <c r="N144" s="895"/>
      <c r="O144" s="895"/>
      <c r="P144" s="895"/>
      <c r="Q144" s="895"/>
      <c r="R144" s="898"/>
      <c r="S144" s="895"/>
      <c r="T144" s="895"/>
      <c r="U144" s="898"/>
      <c r="V144" s="895"/>
      <c r="W144" s="895"/>
      <c r="X144" s="895"/>
      <c r="Y144" s="207"/>
      <c r="Z144" s="136"/>
      <c r="AA144" s="136"/>
      <c r="AB144" s="136"/>
      <c r="AC144" s="136"/>
      <c r="AD144" s="136"/>
      <c r="AE144" s="136" t="s">
        <v>38</v>
      </c>
      <c r="AF144" s="137"/>
      <c r="AG144" s="136"/>
      <c r="AH144" s="895"/>
      <c r="AI144" s="901"/>
      <c r="AJ144" s="895"/>
      <c r="AK144" s="895"/>
      <c r="AL144" s="895"/>
      <c r="AM144" s="895"/>
      <c r="AN144" s="895"/>
      <c r="AO144" s="895"/>
      <c r="AP144" s="895"/>
      <c r="AQ144" s="895"/>
      <c r="AR144" s="136"/>
      <c r="AS144" s="895"/>
      <c r="AT144" s="136"/>
      <c r="AU144" s="895"/>
      <c r="AV144" s="136"/>
      <c r="AW144" s="136"/>
      <c r="AX144" s="136"/>
      <c r="AY144" s="136"/>
      <c r="AZ144" s="136"/>
      <c r="BA144" s="136"/>
      <c r="BB144" s="136"/>
      <c r="BC144" s="907"/>
      <c r="BD144" s="907"/>
      <c r="BE144" s="907"/>
      <c r="BF144" s="907"/>
      <c r="BG144" s="907"/>
      <c r="BH144" s="907"/>
      <c r="BI144" s="904"/>
    </row>
    <row r="145" spans="1:61" ht="15" thickBot="1">
      <c r="A145" s="915"/>
      <c r="B145" s="912"/>
      <c r="C145" s="895"/>
      <c r="D145" s="898"/>
      <c r="E145" s="895"/>
      <c r="F145" s="895"/>
      <c r="G145" s="895"/>
      <c r="H145" s="895"/>
      <c r="I145" s="895"/>
      <c r="J145" s="895"/>
      <c r="K145" s="895"/>
      <c r="L145" s="895"/>
      <c r="M145" s="895"/>
      <c r="N145" s="895"/>
      <c r="O145" s="895"/>
      <c r="P145" s="895"/>
      <c r="Q145" s="895"/>
      <c r="R145" s="898"/>
      <c r="S145" s="895"/>
      <c r="T145" s="895"/>
      <c r="U145" s="898"/>
      <c r="V145" s="895"/>
      <c r="W145" s="895"/>
      <c r="X145" s="895"/>
      <c r="Y145" s="207"/>
      <c r="Z145" s="136"/>
      <c r="AA145" s="136"/>
      <c r="AB145" s="136"/>
      <c r="AC145" s="136"/>
      <c r="AD145" s="136"/>
      <c r="AE145" s="136" t="s">
        <v>39</v>
      </c>
      <c r="AF145" s="137"/>
      <c r="AG145" s="136"/>
      <c r="AH145" s="895"/>
      <c r="AI145" s="901"/>
      <c r="AJ145" s="895"/>
      <c r="AK145" s="895"/>
      <c r="AL145" s="895"/>
      <c r="AM145" s="895"/>
      <c r="AN145" s="895"/>
      <c r="AO145" s="895"/>
      <c r="AP145" s="895"/>
      <c r="AQ145" s="895"/>
      <c r="AR145" s="136"/>
      <c r="AS145" s="895"/>
      <c r="AT145" s="136"/>
      <c r="AU145" s="895"/>
      <c r="AV145" s="136"/>
      <c r="AW145" s="136"/>
      <c r="AX145" s="136"/>
      <c r="AY145" s="136"/>
      <c r="AZ145" s="136"/>
      <c r="BA145" s="136"/>
      <c r="BB145" s="136"/>
      <c r="BC145" s="907"/>
      <c r="BD145" s="907"/>
      <c r="BE145" s="907"/>
      <c r="BF145" s="907"/>
      <c r="BG145" s="907"/>
      <c r="BH145" s="907"/>
      <c r="BI145" s="904"/>
    </row>
    <row r="146" spans="1:61" ht="15" thickBot="1">
      <c r="A146" s="916"/>
      <c r="B146" s="913"/>
      <c r="C146" s="896"/>
      <c r="D146" s="899"/>
      <c r="E146" s="896"/>
      <c r="F146" s="896"/>
      <c r="G146" s="896"/>
      <c r="H146" s="896"/>
      <c r="I146" s="896"/>
      <c r="J146" s="896"/>
      <c r="K146" s="896"/>
      <c r="L146" s="896"/>
      <c r="M146" s="896"/>
      <c r="N146" s="896"/>
      <c r="O146" s="896"/>
      <c r="P146" s="896"/>
      <c r="Q146" s="896"/>
      <c r="R146" s="899"/>
      <c r="S146" s="896"/>
      <c r="T146" s="896"/>
      <c r="U146" s="899"/>
      <c r="V146" s="896"/>
      <c r="W146" s="896"/>
      <c r="X146" s="896"/>
      <c r="Y146" s="207"/>
      <c r="Z146" s="136"/>
      <c r="AA146" s="138"/>
      <c r="AB146" s="138"/>
      <c r="AC146" s="138"/>
      <c r="AD146" s="138"/>
      <c r="AE146" s="138" t="s">
        <v>37</v>
      </c>
      <c r="AF146" s="139"/>
      <c r="AG146" s="138"/>
      <c r="AH146" s="896"/>
      <c r="AI146" s="902"/>
      <c r="AJ146" s="896"/>
      <c r="AK146" s="896"/>
      <c r="AL146" s="896"/>
      <c r="AM146" s="896"/>
      <c r="AN146" s="896"/>
      <c r="AO146" s="896"/>
      <c r="AP146" s="896"/>
      <c r="AQ146" s="896"/>
      <c r="AR146" s="138"/>
      <c r="AS146" s="896"/>
      <c r="AT146" s="138"/>
      <c r="AU146" s="896"/>
      <c r="AV146" s="138"/>
      <c r="AW146" s="138"/>
      <c r="AX146" s="138"/>
      <c r="AY146" s="138"/>
      <c r="AZ146" s="138"/>
      <c r="BA146" s="138"/>
      <c r="BB146" s="138"/>
      <c r="BC146" s="908"/>
      <c r="BD146" s="908"/>
      <c r="BE146" s="908"/>
      <c r="BF146" s="908"/>
      <c r="BG146" s="908"/>
      <c r="BH146" s="908"/>
      <c r="BI146" s="905"/>
    </row>
    <row r="147" spans="1:61" ht="15" thickBot="1">
      <c r="A147" s="914">
        <v>25</v>
      </c>
      <c r="B147" s="911" t="s">
        <v>294</v>
      </c>
      <c r="C147" s="894" t="s">
        <v>255</v>
      </c>
      <c r="D147" s="897" t="s">
        <v>327</v>
      </c>
      <c r="E147" s="894">
        <v>12</v>
      </c>
      <c r="F147" s="894">
        <v>12</v>
      </c>
      <c r="G147" s="894">
        <v>0</v>
      </c>
      <c r="H147" s="894">
        <v>1977</v>
      </c>
      <c r="I147" s="894">
        <f>SUM(J147,K147)</f>
        <v>666.9</v>
      </c>
      <c r="J147" s="894">
        <v>666.9</v>
      </c>
      <c r="K147" s="894">
        <v>0</v>
      </c>
      <c r="L147" s="894">
        <v>17</v>
      </c>
      <c r="M147" s="894" t="s">
        <v>16</v>
      </c>
      <c r="N147" s="894">
        <v>100</v>
      </c>
      <c r="O147" s="894" t="s">
        <v>16</v>
      </c>
      <c r="P147" s="894">
        <v>100</v>
      </c>
      <c r="Q147" s="894" t="s">
        <v>17</v>
      </c>
      <c r="R147" s="897"/>
      <c r="S147" s="894" t="b">
        <f>IF(H147&lt;1966,'lista, wskaźniki'!#REF!,IF(H147="&lt;1966",'lista, wskaźniki'!#REF!,IF(H147="1967-1985",'lista, wskaźniki'!#REF!, IF(H147="1986-1992",'lista, wskaźniki'!#REF!, IF(H147="1993-1996",'lista, wskaźniki'!#REF!, IF(H147="&gt;1997",'lista, wskaźniki'!#REF!))))))</f>
        <v>0</v>
      </c>
      <c r="T147" s="894" t="s">
        <v>23</v>
      </c>
      <c r="U147" s="897" t="s">
        <v>29</v>
      </c>
      <c r="V147" s="894"/>
      <c r="W147" s="894"/>
      <c r="X147" s="894">
        <v>7.4999999999999997E-2</v>
      </c>
      <c r="Y147" s="207" t="s">
        <v>24</v>
      </c>
      <c r="Z147" s="136">
        <v>12</v>
      </c>
      <c r="AA147" s="134" t="s">
        <v>35</v>
      </c>
      <c r="AB147" s="134" t="s">
        <v>38</v>
      </c>
      <c r="AC147" s="134" t="s">
        <v>24</v>
      </c>
      <c r="AD147" s="134" t="s">
        <v>203</v>
      </c>
      <c r="AE147" s="134" t="s">
        <v>29</v>
      </c>
      <c r="AF147" s="135">
        <v>410</v>
      </c>
      <c r="AG147" s="134">
        <v>29290.400000000001</v>
      </c>
      <c r="AH147" s="894"/>
      <c r="AI147" s="900">
        <f>3259/1000</f>
        <v>3.2589999999999999</v>
      </c>
      <c r="AJ147" s="894">
        <v>1402.24</v>
      </c>
      <c r="AK147" s="894" t="s">
        <v>16</v>
      </c>
      <c r="AL147" s="894" t="s">
        <v>16</v>
      </c>
      <c r="AM147" s="894" t="s">
        <v>17</v>
      </c>
      <c r="AN147" s="894" t="s">
        <v>17</v>
      </c>
      <c r="AO147" s="894" t="s">
        <v>17</v>
      </c>
      <c r="AP147" s="894" t="s">
        <v>16</v>
      </c>
      <c r="AQ147" s="894" t="s">
        <v>16</v>
      </c>
      <c r="AR147" s="134" t="s">
        <v>48</v>
      </c>
      <c r="AS147" s="894" t="s">
        <v>16</v>
      </c>
      <c r="AT147" s="134" t="s">
        <v>52</v>
      </c>
      <c r="AU147" s="894" t="s">
        <v>17</v>
      </c>
      <c r="AV147" s="134"/>
      <c r="AW147" s="134"/>
      <c r="AX147" s="134"/>
      <c r="AY147" s="134" t="s">
        <v>57</v>
      </c>
      <c r="AZ147" s="134" t="s">
        <v>52</v>
      </c>
      <c r="BA147" s="134"/>
      <c r="BB147" s="134"/>
      <c r="BC147" s="906"/>
      <c r="BD147" s="906"/>
      <c r="BE147" s="906"/>
      <c r="BF147" s="906"/>
      <c r="BG147" s="906"/>
      <c r="BH147" s="906"/>
      <c r="BI147" s="903"/>
    </row>
    <row r="148" spans="1:61" ht="15" thickBot="1">
      <c r="A148" s="915"/>
      <c r="B148" s="912"/>
      <c r="C148" s="895"/>
      <c r="D148" s="898"/>
      <c r="E148" s="895"/>
      <c r="F148" s="895"/>
      <c r="G148" s="895"/>
      <c r="H148" s="895"/>
      <c r="I148" s="895"/>
      <c r="J148" s="895"/>
      <c r="K148" s="895"/>
      <c r="L148" s="895"/>
      <c r="M148" s="895"/>
      <c r="N148" s="895"/>
      <c r="O148" s="895"/>
      <c r="P148" s="895"/>
      <c r="Q148" s="895"/>
      <c r="R148" s="898"/>
      <c r="S148" s="895"/>
      <c r="T148" s="895"/>
      <c r="U148" s="898"/>
      <c r="V148" s="895"/>
      <c r="W148" s="895"/>
      <c r="X148" s="895"/>
      <c r="Y148" s="207"/>
      <c r="Z148" s="136"/>
      <c r="AA148" s="136"/>
      <c r="AB148" s="136"/>
      <c r="AC148" s="136"/>
      <c r="AD148" s="136"/>
      <c r="AE148" s="136" t="s">
        <v>35</v>
      </c>
      <c r="AF148" s="137">
        <v>35.43</v>
      </c>
      <c r="AG148" s="136">
        <v>12004.36</v>
      </c>
      <c r="AH148" s="895"/>
      <c r="AI148" s="901"/>
      <c r="AJ148" s="895"/>
      <c r="AK148" s="895"/>
      <c r="AL148" s="895"/>
      <c r="AM148" s="895"/>
      <c r="AN148" s="895"/>
      <c r="AO148" s="895"/>
      <c r="AP148" s="895"/>
      <c r="AQ148" s="895"/>
      <c r="AR148" s="136"/>
      <c r="AS148" s="895"/>
      <c r="AT148" s="136"/>
      <c r="AU148" s="895"/>
      <c r="AV148" s="136"/>
      <c r="AW148" s="136"/>
      <c r="AX148" s="136"/>
      <c r="AY148" s="136"/>
      <c r="AZ148" s="136" t="s">
        <v>53</v>
      </c>
      <c r="BA148" s="136"/>
      <c r="BB148" s="136"/>
      <c r="BC148" s="907"/>
      <c r="BD148" s="907"/>
      <c r="BE148" s="907"/>
      <c r="BF148" s="907"/>
      <c r="BG148" s="907"/>
      <c r="BH148" s="907"/>
      <c r="BI148" s="904"/>
    </row>
    <row r="149" spans="1:61" ht="15" thickBot="1">
      <c r="A149" s="915"/>
      <c r="B149" s="912"/>
      <c r="C149" s="895"/>
      <c r="D149" s="898"/>
      <c r="E149" s="895"/>
      <c r="F149" s="895"/>
      <c r="G149" s="895"/>
      <c r="H149" s="895"/>
      <c r="I149" s="895"/>
      <c r="J149" s="895"/>
      <c r="K149" s="895"/>
      <c r="L149" s="895"/>
      <c r="M149" s="895"/>
      <c r="N149" s="895"/>
      <c r="O149" s="895"/>
      <c r="P149" s="895"/>
      <c r="Q149" s="895"/>
      <c r="R149" s="898"/>
      <c r="S149" s="895"/>
      <c r="T149" s="895"/>
      <c r="U149" s="898"/>
      <c r="V149" s="895"/>
      <c r="W149" s="895"/>
      <c r="X149" s="895"/>
      <c r="Y149" s="207"/>
      <c r="Z149" s="136"/>
      <c r="AA149" s="136"/>
      <c r="AB149" s="136"/>
      <c r="AC149" s="136"/>
      <c r="AD149" s="136"/>
      <c r="AE149" s="136" t="s">
        <v>50</v>
      </c>
      <c r="AF149" s="137"/>
      <c r="AG149" s="136"/>
      <c r="AH149" s="895"/>
      <c r="AI149" s="901"/>
      <c r="AJ149" s="895"/>
      <c r="AK149" s="895"/>
      <c r="AL149" s="895"/>
      <c r="AM149" s="895"/>
      <c r="AN149" s="895"/>
      <c r="AO149" s="895"/>
      <c r="AP149" s="895"/>
      <c r="AQ149" s="895"/>
      <c r="AR149" s="136"/>
      <c r="AS149" s="895"/>
      <c r="AT149" s="136"/>
      <c r="AU149" s="895"/>
      <c r="AV149" s="136"/>
      <c r="AW149" s="136"/>
      <c r="AX149" s="136"/>
      <c r="AY149" s="136"/>
      <c r="AZ149" s="136" t="s">
        <v>54</v>
      </c>
      <c r="BA149" s="136"/>
      <c r="BB149" s="136"/>
      <c r="BC149" s="907"/>
      <c r="BD149" s="907"/>
      <c r="BE149" s="907"/>
      <c r="BF149" s="907"/>
      <c r="BG149" s="907"/>
      <c r="BH149" s="907"/>
      <c r="BI149" s="904"/>
    </row>
    <row r="150" spans="1:61" ht="15" thickBot="1">
      <c r="A150" s="915"/>
      <c r="B150" s="912"/>
      <c r="C150" s="895"/>
      <c r="D150" s="898"/>
      <c r="E150" s="895"/>
      <c r="F150" s="895"/>
      <c r="G150" s="895"/>
      <c r="H150" s="895"/>
      <c r="I150" s="895"/>
      <c r="J150" s="895"/>
      <c r="K150" s="895"/>
      <c r="L150" s="895"/>
      <c r="M150" s="895"/>
      <c r="N150" s="895"/>
      <c r="O150" s="895"/>
      <c r="P150" s="895"/>
      <c r="Q150" s="895"/>
      <c r="R150" s="898"/>
      <c r="S150" s="895"/>
      <c r="T150" s="895"/>
      <c r="U150" s="898"/>
      <c r="V150" s="895"/>
      <c r="W150" s="895"/>
      <c r="X150" s="895"/>
      <c r="Y150" s="207"/>
      <c r="Z150" s="136"/>
      <c r="AA150" s="136"/>
      <c r="AB150" s="136"/>
      <c r="AC150" s="136"/>
      <c r="AD150" s="136"/>
      <c r="AE150" s="136" t="s">
        <v>38</v>
      </c>
      <c r="AF150" s="137"/>
      <c r="AG150" s="136"/>
      <c r="AH150" s="895"/>
      <c r="AI150" s="901"/>
      <c r="AJ150" s="895"/>
      <c r="AK150" s="895"/>
      <c r="AL150" s="895"/>
      <c r="AM150" s="895"/>
      <c r="AN150" s="895"/>
      <c r="AO150" s="895"/>
      <c r="AP150" s="895"/>
      <c r="AQ150" s="895"/>
      <c r="AR150" s="136"/>
      <c r="AS150" s="895"/>
      <c r="AT150" s="136"/>
      <c r="AU150" s="895"/>
      <c r="AV150" s="136"/>
      <c r="AW150" s="136"/>
      <c r="AX150" s="136"/>
      <c r="AY150" s="136"/>
      <c r="AZ150" s="136"/>
      <c r="BA150" s="136"/>
      <c r="BB150" s="136"/>
      <c r="BC150" s="907"/>
      <c r="BD150" s="907"/>
      <c r="BE150" s="907"/>
      <c r="BF150" s="907"/>
      <c r="BG150" s="907"/>
      <c r="BH150" s="907"/>
      <c r="BI150" s="904"/>
    </row>
    <row r="151" spans="1:61">
      <c r="A151" s="915"/>
      <c r="B151" s="912"/>
      <c r="C151" s="895"/>
      <c r="D151" s="898"/>
      <c r="E151" s="895"/>
      <c r="F151" s="895"/>
      <c r="G151" s="895"/>
      <c r="H151" s="895"/>
      <c r="I151" s="895"/>
      <c r="J151" s="895"/>
      <c r="K151" s="895"/>
      <c r="L151" s="895"/>
      <c r="M151" s="895"/>
      <c r="N151" s="895"/>
      <c r="O151" s="895"/>
      <c r="P151" s="895"/>
      <c r="Q151" s="895"/>
      <c r="R151" s="898"/>
      <c r="S151" s="895"/>
      <c r="T151" s="895"/>
      <c r="U151" s="898"/>
      <c r="V151" s="895"/>
      <c r="W151" s="895"/>
      <c r="X151" s="895"/>
      <c r="Y151" s="207"/>
      <c r="Z151" s="136"/>
      <c r="AA151" s="136"/>
      <c r="AB151" s="136"/>
      <c r="AC151" s="136"/>
      <c r="AD151" s="136"/>
      <c r="AE151" s="136" t="s">
        <v>39</v>
      </c>
      <c r="AF151" s="137"/>
      <c r="AG151" s="136"/>
      <c r="AH151" s="895"/>
      <c r="AI151" s="901"/>
      <c r="AJ151" s="895"/>
      <c r="AK151" s="895"/>
      <c r="AL151" s="895"/>
      <c r="AM151" s="895"/>
      <c r="AN151" s="895"/>
      <c r="AO151" s="895"/>
      <c r="AP151" s="895"/>
      <c r="AQ151" s="895"/>
      <c r="AR151" s="136"/>
      <c r="AS151" s="895"/>
      <c r="AT151" s="136"/>
      <c r="AU151" s="895"/>
      <c r="AV151" s="136"/>
      <c r="AW151" s="136"/>
      <c r="AX151" s="136"/>
      <c r="AY151" s="136"/>
      <c r="AZ151" s="136"/>
      <c r="BA151" s="136"/>
      <c r="BB151" s="136"/>
      <c r="BC151" s="907"/>
      <c r="BD151" s="907"/>
      <c r="BE151" s="907"/>
      <c r="BF151" s="907"/>
      <c r="BG151" s="907"/>
      <c r="BH151" s="907"/>
      <c r="BI151" s="904"/>
    </row>
    <row r="152" spans="1:61" ht="15" thickBot="1">
      <c r="A152" s="916"/>
      <c r="B152" s="913"/>
      <c r="C152" s="896"/>
      <c r="D152" s="899"/>
      <c r="E152" s="896"/>
      <c r="F152" s="896"/>
      <c r="G152" s="896"/>
      <c r="H152" s="896"/>
      <c r="I152" s="896"/>
      <c r="J152" s="896"/>
      <c r="K152" s="896"/>
      <c r="L152" s="896"/>
      <c r="M152" s="896"/>
      <c r="N152" s="896"/>
      <c r="O152" s="896"/>
      <c r="P152" s="896"/>
      <c r="Q152" s="896"/>
      <c r="R152" s="899"/>
      <c r="S152" s="896"/>
      <c r="T152" s="896"/>
      <c r="U152" s="899"/>
      <c r="V152" s="896"/>
      <c r="W152" s="896"/>
      <c r="X152" s="896"/>
      <c r="Y152" s="206"/>
      <c r="Z152" s="136"/>
      <c r="AA152" s="138"/>
      <c r="AB152" s="138"/>
      <c r="AC152" s="138"/>
      <c r="AD152" s="138"/>
      <c r="AE152" s="138" t="s">
        <v>37</v>
      </c>
      <c r="AF152" s="139"/>
      <c r="AG152" s="138"/>
      <c r="AH152" s="896"/>
      <c r="AI152" s="902"/>
      <c r="AJ152" s="896"/>
      <c r="AK152" s="896"/>
      <c r="AL152" s="896"/>
      <c r="AM152" s="896"/>
      <c r="AN152" s="896"/>
      <c r="AO152" s="896"/>
      <c r="AP152" s="896"/>
      <c r="AQ152" s="896"/>
      <c r="AR152" s="138"/>
      <c r="AS152" s="896"/>
      <c r="AT152" s="138"/>
      <c r="AU152" s="896"/>
      <c r="AV152" s="138"/>
      <c r="AW152" s="138"/>
      <c r="AX152" s="138"/>
      <c r="AY152" s="138"/>
      <c r="AZ152" s="138"/>
      <c r="BA152" s="138"/>
      <c r="BB152" s="138"/>
      <c r="BC152" s="908"/>
      <c r="BD152" s="908"/>
      <c r="BE152" s="908"/>
      <c r="BF152" s="908"/>
      <c r="BG152" s="908"/>
      <c r="BH152" s="908"/>
      <c r="BI152" s="905"/>
    </row>
    <row r="153" spans="1:61" ht="15" thickBot="1">
      <c r="A153" s="914">
        <v>26</v>
      </c>
      <c r="B153" s="911" t="s">
        <v>294</v>
      </c>
      <c r="C153" s="894" t="s">
        <v>255</v>
      </c>
      <c r="D153" s="897" t="s">
        <v>328</v>
      </c>
      <c r="E153" s="894">
        <v>27</v>
      </c>
      <c r="F153" s="894">
        <v>27</v>
      </c>
      <c r="G153" s="894">
        <v>0</v>
      </c>
      <c r="H153" s="894">
        <v>1978</v>
      </c>
      <c r="I153" s="894">
        <f>SUM(J153,K153)</f>
        <v>1368.6</v>
      </c>
      <c r="J153" s="894">
        <v>1368.6</v>
      </c>
      <c r="K153" s="894">
        <v>0</v>
      </c>
      <c r="L153" s="894">
        <v>78</v>
      </c>
      <c r="M153" s="894" t="s">
        <v>16</v>
      </c>
      <c r="N153" s="894">
        <v>20</v>
      </c>
      <c r="O153" s="894" t="s">
        <v>16</v>
      </c>
      <c r="P153" s="894">
        <v>100</v>
      </c>
      <c r="Q153" s="894" t="s">
        <v>17</v>
      </c>
      <c r="R153" s="897"/>
      <c r="S153" s="894" t="b">
        <f>IF(H153&lt;1966,'lista, wskaźniki'!#REF!,IF(H153="&lt;1966",'lista, wskaźniki'!#REF!,IF(H153="1967-1985",'lista, wskaźniki'!#REF!, IF(H153="1986-1992",'lista, wskaźniki'!#REF!, IF(H153="1993-1996",'lista, wskaźniki'!#REF!, IF(H153="&gt;1997",'lista, wskaźniki'!#REF!))))))</f>
        <v>0</v>
      </c>
      <c r="T153" s="894" t="s">
        <v>23</v>
      </c>
      <c r="U153" s="897" t="s">
        <v>29</v>
      </c>
      <c r="V153" s="894"/>
      <c r="W153" s="894"/>
      <c r="X153" s="894">
        <v>0.19</v>
      </c>
      <c r="Y153" s="209" t="s">
        <v>24</v>
      </c>
      <c r="Z153" s="136">
        <v>24</v>
      </c>
      <c r="AA153" s="134" t="s">
        <v>35</v>
      </c>
      <c r="AB153" s="134" t="s">
        <v>38</v>
      </c>
      <c r="AC153" s="134" t="s">
        <v>24</v>
      </c>
      <c r="AD153" s="134" t="s">
        <v>203</v>
      </c>
      <c r="AE153" s="134" t="s">
        <v>29</v>
      </c>
      <c r="AF153" s="135">
        <v>802</v>
      </c>
      <c r="AG153" s="134">
        <v>57294.879999999997</v>
      </c>
      <c r="AH153" s="894"/>
      <c r="AI153" s="900">
        <f>7257/1000</f>
        <v>7.2569999999999997</v>
      </c>
      <c r="AJ153" s="894">
        <v>2962.24</v>
      </c>
      <c r="AK153" s="894" t="s">
        <v>16</v>
      </c>
      <c r="AL153" s="894" t="s">
        <v>16</v>
      </c>
      <c r="AM153" s="894" t="s">
        <v>17</v>
      </c>
      <c r="AN153" s="894" t="s">
        <v>17</v>
      </c>
      <c r="AO153" s="894" t="s">
        <v>17</v>
      </c>
      <c r="AP153" s="894" t="s">
        <v>16</v>
      </c>
      <c r="AQ153" s="894" t="s">
        <v>16</v>
      </c>
      <c r="AR153" s="134" t="s">
        <v>48</v>
      </c>
      <c r="AS153" s="894" t="s">
        <v>16</v>
      </c>
      <c r="AT153" s="134" t="s">
        <v>52</v>
      </c>
      <c r="AU153" s="894" t="s">
        <v>17</v>
      </c>
      <c r="AV153" s="134"/>
      <c r="AW153" s="134"/>
      <c r="AX153" s="134"/>
      <c r="AY153" s="134" t="s">
        <v>57</v>
      </c>
      <c r="AZ153" s="134" t="s">
        <v>52</v>
      </c>
      <c r="BA153" s="134"/>
      <c r="BB153" s="134"/>
      <c r="BC153" s="906"/>
      <c r="BD153" s="906"/>
      <c r="BE153" s="906"/>
      <c r="BF153" s="906"/>
      <c r="BG153" s="906"/>
      <c r="BH153" s="906"/>
      <c r="BI153" s="903"/>
    </row>
    <row r="154" spans="1:61" ht="15" thickBot="1">
      <c r="A154" s="915"/>
      <c r="B154" s="912"/>
      <c r="C154" s="895"/>
      <c r="D154" s="898"/>
      <c r="E154" s="895"/>
      <c r="F154" s="895"/>
      <c r="G154" s="895"/>
      <c r="H154" s="895"/>
      <c r="I154" s="895"/>
      <c r="J154" s="895"/>
      <c r="K154" s="895"/>
      <c r="L154" s="895"/>
      <c r="M154" s="895"/>
      <c r="N154" s="895"/>
      <c r="O154" s="895"/>
      <c r="P154" s="895"/>
      <c r="Q154" s="895"/>
      <c r="R154" s="898"/>
      <c r="S154" s="895"/>
      <c r="T154" s="895"/>
      <c r="U154" s="898"/>
      <c r="V154" s="895"/>
      <c r="W154" s="895"/>
      <c r="X154" s="895"/>
      <c r="Y154" s="209"/>
      <c r="Z154" s="136"/>
      <c r="AA154" s="136"/>
      <c r="AB154" s="136"/>
      <c r="AC154" s="136"/>
      <c r="AD154" s="136"/>
      <c r="AE154" s="136" t="s">
        <v>35</v>
      </c>
      <c r="AF154" s="137">
        <v>69.31</v>
      </c>
      <c r="AG154" s="136">
        <v>23483.61</v>
      </c>
      <c r="AH154" s="895"/>
      <c r="AI154" s="901"/>
      <c r="AJ154" s="895"/>
      <c r="AK154" s="895"/>
      <c r="AL154" s="895"/>
      <c r="AM154" s="895"/>
      <c r="AN154" s="895"/>
      <c r="AO154" s="895"/>
      <c r="AP154" s="895"/>
      <c r="AQ154" s="895"/>
      <c r="AR154" s="136"/>
      <c r="AS154" s="895"/>
      <c r="AT154" s="136"/>
      <c r="AU154" s="895"/>
      <c r="AV154" s="136"/>
      <c r="AW154" s="136"/>
      <c r="AX154" s="136"/>
      <c r="AY154" s="136"/>
      <c r="AZ154" s="136" t="s">
        <v>53</v>
      </c>
      <c r="BA154" s="136"/>
      <c r="BB154" s="136"/>
      <c r="BC154" s="907"/>
      <c r="BD154" s="907"/>
      <c r="BE154" s="907"/>
      <c r="BF154" s="907"/>
      <c r="BG154" s="907"/>
      <c r="BH154" s="907"/>
      <c r="BI154" s="904"/>
    </row>
    <row r="155" spans="1:61" ht="15" thickBot="1">
      <c r="A155" s="915"/>
      <c r="B155" s="912"/>
      <c r="C155" s="895"/>
      <c r="D155" s="898"/>
      <c r="E155" s="895"/>
      <c r="F155" s="895"/>
      <c r="G155" s="895"/>
      <c r="H155" s="895"/>
      <c r="I155" s="895"/>
      <c r="J155" s="895"/>
      <c r="K155" s="895"/>
      <c r="L155" s="895"/>
      <c r="M155" s="895"/>
      <c r="N155" s="895"/>
      <c r="O155" s="895"/>
      <c r="P155" s="895"/>
      <c r="Q155" s="895"/>
      <c r="R155" s="898"/>
      <c r="S155" s="895"/>
      <c r="T155" s="895"/>
      <c r="U155" s="898"/>
      <c r="V155" s="895"/>
      <c r="W155" s="895"/>
      <c r="X155" s="895"/>
      <c r="Y155" s="209"/>
      <c r="Z155" s="136"/>
      <c r="AA155" s="136"/>
      <c r="AB155" s="136"/>
      <c r="AC155" s="136"/>
      <c r="AD155" s="136"/>
      <c r="AE155" s="136" t="s">
        <v>50</v>
      </c>
      <c r="AF155" s="137"/>
      <c r="AG155" s="136"/>
      <c r="AH155" s="895"/>
      <c r="AI155" s="901"/>
      <c r="AJ155" s="895"/>
      <c r="AK155" s="895"/>
      <c r="AL155" s="895"/>
      <c r="AM155" s="895"/>
      <c r="AN155" s="895"/>
      <c r="AO155" s="895"/>
      <c r="AP155" s="895"/>
      <c r="AQ155" s="895"/>
      <c r="AR155" s="136"/>
      <c r="AS155" s="895"/>
      <c r="AT155" s="136"/>
      <c r="AU155" s="895"/>
      <c r="AV155" s="136"/>
      <c r="AW155" s="136"/>
      <c r="AX155" s="136"/>
      <c r="AY155" s="136"/>
      <c r="AZ155" s="136" t="s">
        <v>54</v>
      </c>
      <c r="BA155" s="136"/>
      <c r="BB155" s="136"/>
      <c r="BC155" s="907"/>
      <c r="BD155" s="907"/>
      <c r="BE155" s="907"/>
      <c r="BF155" s="907"/>
      <c r="BG155" s="907"/>
      <c r="BH155" s="907"/>
      <c r="BI155" s="904"/>
    </row>
    <row r="156" spans="1:61" ht="15" thickBot="1">
      <c r="A156" s="915"/>
      <c r="B156" s="912"/>
      <c r="C156" s="895"/>
      <c r="D156" s="898"/>
      <c r="E156" s="895"/>
      <c r="F156" s="895"/>
      <c r="G156" s="895"/>
      <c r="H156" s="895"/>
      <c r="I156" s="895"/>
      <c r="J156" s="895"/>
      <c r="K156" s="895"/>
      <c r="L156" s="895"/>
      <c r="M156" s="895"/>
      <c r="N156" s="895"/>
      <c r="O156" s="895"/>
      <c r="P156" s="895"/>
      <c r="Q156" s="895"/>
      <c r="R156" s="898"/>
      <c r="S156" s="895"/>
      <c r="T156" s="895"/>
      <c r="U156" s="898"/>
      <c r="V156" s="895"/>
      <c r="W156" s="895"/>
      <c r="X156" s="895"/>
      <c r="Y156" s="209"/>
      <c r="Z156" s="136"/>
      <c r="AA156" s="136"/>
      <c r="AB156" s="136"/>
      <c r="AC156" s="136"/>
      <c r="AD156" s="136"/>
      <c r="AE156" s="136" t="s">
        <v>38</v>
      </c>
      <c r="AF156" s="137"/>
      <c r="AG156" s="136"/>
      <c r="AH156" s="895"/>
      <c r="AI156" s="901"/>
      <c r="AJ156" s="895"/>
      <c r="AK156" s="895"/>
      <c r="AL156" s="895"/>
      <c r="AM156" s="895"/>
      <c r="AN156" s="895"/>
      <c r="AO156" s="895"/>
      <c r="AP156" s="895"/>
      <c r="AQ156" s="895"/>
      <c r="AR156" s="136"/>
      <c r="AS156" s="895"/>
      <c r="AT156" s="136"/>
      <c r="AU156" s="895"/>
      <c r="AV156" s="136"/>
      <c r="AW156" s="136"/>
      <c r="AX156" s="136"/>
      <c r="AY156" s="136"/>
      <c r="AZ156" s="136"/>
      <c r="BA156" s="136"/>
      <c r="BB156" s="136"/>
      <c r="BC156" s="907"/>
      <c r="BD156" s="907"/>
      <c r="BE156" s="907"/>
      <c r="BF156" s="907"/>
      <c r="BG156" s="907"/>
      <c r="BH156" s="907"/>
      <c r="BI156" s="904"/>
    </row>
    <row r="157" spans="1:61">
      <c r="A157" s="915"/>
      <c r="B157" s="912"/>
      <c r="C157" s="895"/>
      <c r="D157" s="898"/>
      <c r="E157" s="895"/>
      <c r="F157" s="895"/>
      <c r="G157" s="895"/>
      <c r="H157" s="895"/>
      <c r="I157" s="895"/>
      <c r="J157" s="895"/>
      <c r="K157" s="895"/>
      <c r="L157" s="895"/>
      <c r="M157" s="895"/>
      <c r="N157" s="895"/>
      <c r="O157" s="895"/>
      <c r="P157" s="895"/>
      <c r="Q157" s="895"/>
      <c r="R157" s="898"/>
      <c r="S157" s="895"/>
      <c r="T157" s="895"/>
      <c r="U157" s="898"/>
      <c r="V157" s="895"/>
      <c r="W157" s="895"/>
      <c r="X157" s="895"/>
      <c r="Y157" s="209"/>
      <c r="Z157" s="136"/>
      <c r="AA157" s="136"/>
      <c r="AB157" s="136"/>
      <c r="AC157" s="136"/>
      <c r="AD157" s="136"/>
      <c r="AE157" s="136" t="s">
        <v>39</v>
      </c>
      <c r="AF157" s="137"/>
      <c r="AG157" s="136"/>
      <c r="AH157" s="895"/>
      <c r="AI157" s="901"/>
      <c r="AJ157" s="895"/>
      <c r="AK157" s="895"/>
      <c r="AL157" s="895"/>
      <c r="AM157" s="895"/>
      <c r="AN157" s="895"/>
      <c r="AO157" s="895"/>
      <c r="AP157" s="895"/>
      <c r="AQ157" s="895"/>
      <c r="AR157" s="136"/>
      <c r="AS157" s="895"/>
      <c r="AT157" s="136"/>
      <c r="AU157" s="895"/>
      <c r="AV157" s="136"/>
      <c r="AW157" s="136"/>
      <c r="AX157" s="136"/>
      <c r="AY157" s="136"/>
      <c r="AZ157" s="136"/>
      <c r="BA157" s="136"/>
      <c r="BB157" s="136"/>
      <c r="BC157" s="907"/>
      <c r="BD157" s="907"/>
      <c r="BE157" s="907"/>
      <c r="BF157" s="907"/>
      <c r="BG157" s="907"/>
      <c r="BH157" s="907"/>
      <c r="BI157" s="904"/>
    </row>
    <row r="158" spans="1:61" ht="15" thickBot="1">
      <c r="A158" s="916"/>
      <c r="B158" s="913"/>
      <c r="C158" s="896"/>
      <c r="D158" s="899"/>
      <c r="E158" s="896"/>
      <c r="F158" s="896"/>
      <c r="G158" s="896"/>
      <c r="H158" s="896"/>
      <c r="I158" s="896"/>
      <c r="J158" s="896"/>
      <c r="K158" s="896"/>
      <c r="L158" s="896"/>
      <c r="M158" s="896"/>
      <c r="N158" s="896"/>
      <c r="O158" s="896"/>
      <c r="P158" s="896"/>
      <c r="Q158" s="896"/>
      <c r="R158" s="899"/>
      <c r="S158" s="896"/>
      <c r="T158" s="896"/>
      <c r="U158" s="899"/>
      <c r="V158" s="896"/>
      <c r="W158" s="896"/>
      <c r="X158" s="896"/>
      <c r="Y158" s="210"/>
      <c r="Z158" s="136"/>
      <c r="AA158" s="138"/>
      <c r="AB158" s="138"/>
      <c r="AC158" s="138"/>
      <c r="AD158" s="138"/>
      <c r="AE158" s="138" t="s">
        <v>37</v>
      </c>
      <c r="AF158" s="139"/>
      <c r="AG158" s="138"/>
      <c r="AH158" s="896"/>
      <c r="AI158" s="902"/>
      <c r="AJ158" s="896"/>
      <c r="AK158" s="896"/>
      <c r="AL158" s="896"/>
      <c r="AM158" s="896"/>
      <c r="AN158" s="896"/>
      <c r="AO158" s="896"/>
      <c r="AP158" s="896"/>
      <c r="AQ158" s="896"/>
      <c r="AR158" s="138"/>
      <c r="AS158" s="896"/>
      <c r="AT158" s="138"/>
      <c r="AU158" s="896"/>
      <c r="AV158" s="138"/>
      <c r="AW158" s="138"/>
      <c r="AX158" s="138"/>
      <c r="AY158" s="138"/>
      <c r="AZ158" s="138"/>
      <c r="BA158" s="138"/>
      <c r="BB158" s="138"/>
      <c r="BC158" s="908"/>
      <c r="BD158" s="908"/>
      <c r="BE158" s="908"/>
      <c r="BF158" s="908"/>
      <c r="BG158" s="908"/>
      <c r="BH158" s="908"/>
      <c r="BI158" s="905"/>
    </row>
    <row r="159" spans="1:61" ht="15" thickBot="1">
      <c r="A159" s="914">
        <v>27</v>
      </c>
      <c r="B159" s="911" t="s">
        <v>294</v>
      </c>
      <c r="C159" s="894" t="s">
        <v>255</v>
      </c>
      <c r="D159" s="897" t="s">
        <v>329</v>
      </c>
      <c r="E159" s="894">
        <v>27</v>
      </c>
      <c r="F159" s="894">
        <v>27</v>
      </c>
      <c r="G159" s="894">
        <v>0</v>
      </c>
      <c r="H159" s="894">
        <v>1984</v>
      </c>
      <c r="I159" s="894">
        <f>SUM(J159,K159)</f>
        <v>1368.6</v>
      </c>
      <c r="J159" s="894">
        <v>1368.6</v>
      </c>
      <c r="K159" s="894">
        <v>0</v>
      </c>
      <c r="L159" s="894">
        <v>83</v>
      </c>
      <c r="M159" s="894" t="s">
        <v>16</v>
      </c>
      <c r="N159" s="894">
        <v>40</v>
      </c>
      <c r="O159" s="894" t="s">
        <v>16</v>
      </c>
      <c r="P159" s="894">
        <v>100</v>
      </c>
      <c r="Q159" s="894" t="s">
        <v>17</v>
      </c>
      <c r="R159" s="897"/>
      <c r="S159" s="894" t="b">
        <f>IF(H159&lt;1966,'lista, wskaźniki'!#REF!,IF(H159="&lt;1966",'lista, wskaźniki'!#REF!,IF(H159="1967-1985",'lista, wskaźniki'!#REF!, IF(H159="1986-1992",'lista, wskaźniki'!#REF!, IF(H159="1993-1996",'lista, wskaźniki'!#REF!, IF(H159="&gt;1997",'lista, wskaźniki'!#REF!))))))</f>
        <v>0</v>
      </c>
      <c r="T159" s="894" t="s">
        <v>23</v>
      </c>
      <c r="U159" s="897" t="s">
        <v>29</v>
      </c>
      <c r="V159" s="894"/>
      <c r="W159" s="894"/>
      <c r="X159" s="894">
        <v>0.15</v>
      </c>
      <c r="Y159" s="209" t="s">
        <v>24</v>
      </c>
      <c r="Z159" s="136">
        <v>12</v>
      </c>
      <c r="AA159" s="134" t="s">
        <v>35</v>
      </c>
      <c r="AB159" s="134" t="s">
        <v>38</v>
      </c>
      <c r="AC159" s="134" t="s">
        <v>24</v>
      </c>
      <c r="AD159" s="134" t="s">
        <v>203</v>
      </c>
      <c r="AE159" s="134" t="s">
        <v>29</v>
      </c>
      <c r="AF159" s="135">
        <v>763</v>
      </c>
      <c r="AG159" s="134">
        <v>52794.16</v>
      </c>
      <c r="AH159" s="894"/>
      <c r="AI159" s="900">
        <f>5285/1000</f>
        <v>5.2850000000000001</v>
      </c>
      <c r="AJ159" s="894">
        <v>2082.2399999999998</v>
      </c>
      <c r="AK159" s="894" t="s">
        <v>17</v>
      </c>
      <c r="AL159" s="894" t="s">
        <v>16</v>
      </c>
      <c r="AM159" s="894" t="s">
        <v>17</v>
      </c>
      <c r="AN159" s="894" t="s">
        <v>17</v>
      </c>
      <c r="AO159" s="894" t="s">
        <v>17</v>
      </c>
      <c r="AP159" s="894" t="s">
        <v>17</v>
      </c>
      <c r="AQ159" s="894" t="s">
        <v>16</v>
      </c>
      <c r="AR159" s="134" t="s">
        <v>48</v>
      </c>
      <c r="AS159" s="894" t="s">
        <v>16</v>
      </c>
      <c r="AT159" s="134" t="s">
        <v>52</v>
      </c>
      <c r="AU159" s="894" t="s">
        <v>17</v>
      </c>
      <c r="AV159" s="134"/>
      <c r="AW159" s="134"/>
      <c r="AX159" s="134"/>
      <c r="AY159" s="134" t="s">
        <v>57</v>
      </c>
      <c r="AZ159" s="134" t="s">
        <v>52</v>
      </c>
      <c r="BA159" s="134"/>
      <c r="BB159" s="134"/>
      <c r="BC159" s="906"/>
      <c r="BD159" s="906"/>
      <c r="BE159" s="906"/>
      <c r="BF159" s="906"/>
      <c r="BG159" s="906"/>
      <c r="BH159" s="906"/>
      <c r="BI159" s="903"/>
    </row>
    <row r="160" spans="1:61" ht="15" thickBot="1">
      <c r="A160" s="915"/>
      <c r="B160" s="912"/>
      <c r="C160" s="895"/>
      <c r="D160" s="898"/>
      <c r="E160" s="895"/>
      <c r="F160" s="895"/>
      <c r="G160" s="895"/>
      <c r="H160" s="895"/>
      <c r="I160" s="895"/>
      <c r="J160" s="895"/>
      <c r="K160" s="895"/>
      <c r="L160" s="895"/>
      <c r="M160" s="895"/>
      <c r="N160" s="895"/>
      <c r="O160" s="895"/>
      <c r="P160" s="895"/>
      <c r="Q160" s="895"/>
      <c r="R160" s="898"/>
      <c r="S160" s="895"/>
      <c r="T160" s="895"/>
      <c r="U160" s="898"/>
      <c r="V160" s="895"/>
      <c r="W160" s="895"/>
      <c r="X160" s="895"/>
      <c r="Y160" s="209"/>
      <c r="Z160" s="136"/>
      <c r="AA160" s="136"/>
      <c r="AB160" s="136"/>
      <c r="AC160" s="136"/>
      <c r="AD160" s="136"/>
      <c r="AE160" s="136" t="s">
        <v>35</v>
      </c>
      <c r="AF160" s="137">
        <v>63.87</v>
      </c>
      <c r="AG160" s="136">
        <v>21640.43</v>
      </c>
      <c r="AH160" s="895"/>
      <c r="AI160" s="901"/>
      <c r="AJ160" s="895"/>
      <c r="AK160" s="895"/>
      <c r="AL160" s="895"/>
      <c r="AM160" s="895"/>
      <c r="AN160" s="895"/>
      <c r="AO160" s="895"/>
      <c r="AP160" s="895"/>
      <c r="AQ160" s="895"/>
      <c r="AR160" s="136"/>
      <c r="AS160" s="895"/>
      <c r="AT160" s="136"/>
      <c r="AU160" s="895"/>
      <c r="AV160" s="136"/>
      <c r="AW160" s="136"/>
      <c r="AX160" s="136"/>
      <c r="AY160" s="136"/>
      <c r="AZ160" s="136" t="s">
        <v>53</v>
      </c>
      <c r="BA160" s="136"/>
      <c r="BB160" s="136"/>
      <c r="BC160" s="907"/>
      <c r="BD160" s="907"/>
      <c r="BE160" s="907"/>
      <c r="BF160" s="907"/>
      <c r="BG160" s="907"/>
      <c r="BH160" s="907"/>
      <c r="BI160" s="904"/>
    </row>
    <row r="161" spans="1:61" ht="15" thickBot="1">
      <c r="A161" s="915"/>
      <c r="B161" s="912"/>
      <c r="C161" s="895"/>
      <c r="D161" s="898"/>
      <c r="E161" s="895"/>
      <c r="F161" s="895"/>
      <c r="G161" s="895"/>
      <c r="H161" s="895"/>
      <c r="I161" s="895"/>
      <c r="J161" s="895"/>
      <c r="K161" s="895"/>
      <c r="L161" s="895"/>
      <c r="M161" s="895"/>
      <c r="N161" s="895"/>
      <c r="O161" s="895"/>
      <c r="P161" s="895"/>
      <c r="Q161" s="895"/>
      <c r="R161" s="898"/>
      <c r="S161" s="895"/>
      <c r="T161" s="895"/>
      <c r="U161" s="898"/>
      <c r="V161" s="895"/>
      <c r="W161" s="895"/>
      <c r="X161" s="895"/>
      <c r="Y161" s="209"/>
      <c r="Z161" s="136"/>
      <c r="AA161" s="136"/>
      <c r="AB161" s="136"/>
      <c r="AC161" s="136"/>
      <c r="AD161" s="136"/>
      <c r="AE161" s="136" t="s">
        <v>50</v>
      </c>
      <c r="AF161" s="137"/>
      <c r="AG161" s="136"/>
      <c r="AH161" s="895"/>
      <c r="AI161" s="901"/>
      <c r="AJ161" s="895"/>
      <c r="AK161" s="895"/>
      <c r="AL161" s="895"/>
      <c r="AM161" s="895"/>
      <c r="AN161" s="895"/>
      <c r="AO161" s="895"/>
      <c r="AP161" s="895"/>
      <c r="AQ161" s="895"/>
      <c r="AR161" s="136"/>
      <c r="AS161" s="895"/>
      <c r="AT161" s="136"/>
      <c r="AU161" s="895"/>
      <c r="AV161" s="136"/>
      <c r="AW161" s="136"/>
      <c r="AX161" s="136"/>
      <c r="AY161" s="136"/>
      <c r="AZ161" s="136" t="s">
        <v>54</v>
      </c>
      <c r="BA161" s="136"/>
      <c r="BB161" s="136"/>
      <c r="BC161" s="907"/>
      <c r="BD161" s="907"/>
      <c r="BE161" s="907"/>
      <c r="BF161" s="907"/>
      <c r="BG161" s="907"/>
      <c r="BH161" s="907"/>
      <c r="BI161" s="904"/>
    </row>
    <row r="162" spans="1:61" ht="15" thickBot="1">
      <c r="A162" s="915"/>
      <c r="B162" s="912"/>
      <c r="C162" s="895"/>
      <c r="D162" s="898"/>
      <c r="E162" s="895"/>
      <c r="F162" s="895"/>
      <c r="G162" s="895"/>
      <c r="H162" s="895"/>
      <c r="I162" s="895"/>
      <c r="J162" s="895"/>
      <c r="K162" s="895"/>
      <c r="L162" s="895"/>
      <c r="M162" s="895"/>
      <c r="N162" s="895"/>
      <c r="O162" s="895"/>
      <c r="P162" s="895"/>
      <c r="Q162" s="895"/>
      <c r="R162" s="898"/>
      <c r="S162" s="895"/>
      <c r="T162" s="895"/>
      <c r="U162" s="898"/>
      <c r="V162" s="895"/>
      <c r="W162" s="895"/>
      <c r="X162" s="895"/>
      <c r="Y162" s="209"/>
      <c r="Z162" s="136"/>
      <c r="AA162" s="136"/>
      <c r="AB162" s="136"/>
      <c r="AC162" s="136"/>
      <c r="AD162" s="136"/>
      <c r="AE162" s="136" t="s">
        <v>38</v>
      </c>
      <c r="AF162" s="137"/>
      <c r="AG162" s="136"/>
      <c r="AH162" s="895"/>
      <c r="AI162" s="901"/>
      <c r="AJ162" s="895"/>
      <c r="AK162" s="895"/>
      <c r="AL162" s="895"/>
      <c r="AM162" s="895"/>
      <c r="AN162" s="895"/>
      <c r="AO162" s="895"/>
      <c r="AP162" s="895"/>
      <c r="AQ162" s="895"/>
      <c r="AR162" s="136"/>
      <c r="AS162" s="895"/>
      <c r="AT162" s="136"/>
      <c r="AU162" s="895"/>
      <c r="AV162" s="136"/>
      <c r="AW162" s="136"/>
      <c r="AX162" s="136"/>
      <c r="AY162" s="136"/>
      <c r="AZ162" s="136"/>
      <c r="BA162" s="136"/>
      <c r="BB162" s="136"/>
      <c r="BC162" s="907"/>
      <c r="BD162" s="907"/>
      <c r="BE162" s="907"/>
      <c r="BF162" s="907"/>
      <c r="BG162" s="907"/>
      <c r="BH162" s="907"/>
      <c r="BI162" s="904"/>
    </row>
    <row r="163" spans="1:61">
      <c r="A163" s="915"/>
      <c r="B163" s="912"/>
      <c r="C163" s="895"/>
      <c r="D163" s="898"/>
      <c r="E163" s="895"/>
      <c r="F163" s="895"/>
      <c r="G163" s="895"/>
      <c r="H163" s="895"/>
      <c r="I163" s="895"/>
      <c r="J163" s="895"/>
      <c r="K163" s="895"/>
      <c r="L163" s="895"/>
      <c r="M163" s="895"/>
      <c r="N163" s="895"/>
      <c r="O163" s="895"/>
      <c r="P163" s="895"/>
      <c r="Q163" s="895"/>
      <c r="R163" s="898"/>
      <c r="S163" s="895"/>
      <c r="T163" s="895"/>
      <c r="U163" s="898"/>
      <c r="V163" s="895"/>
      <c r="W163" s="895"/>
      <c r="X163" s="895"/>
      <c r="Y163" s="209"/>
      <c r="Z163" s="136"/>
      <c r="AA163" s="136"/>
      <c r="AB163" s="136"/>
      <c r="AC163" s="136"/>
      <c r="AD163" s="136"/>
      <c r="AE163" s="136" t="s">
        <v>39</v>
      </c>
      <c r="AF163" s="137"/>
      <c r="AG163" s="136"/>
      <c r="AH163" s="895"/>
      <c r="AI163" s="901"/>
      <c r="AJ163" s="895"/>
      <c r="AK163" s="895"/>
      <c r="AL163" s="895"/>
      <c r="AM163" s="895"/>
      <c r="AN163" s="895"/>
      <c r="AO163" s="895"/>
      <c r="AP163" s="895"/>
      <c r="AQ163" s="895"/>
      <c r="AR163" s="136"/>
      <c r="AS163" s="895"/>
      <c r="AT163" s="136"/>
      <c r="AU163" s="895"/>
      <c r="AV163" s="136"/>
      <c r="AW163" s="136"/>
      <c r="AX163" s="136"/>
      <c r="AY163" s="136"/>
      <c r="AZ163" s="136"/>
      <c r="BA163" s="136"/>
      <c r="BB163" s="136"/>
      <c r="BC163" s="907"/>
      <c r="BD163" s="907"/>
      <c r="BE163" s="907"/>
      <c r="BF163" s="907"/>
      <c r="BG163" s="907"/>
      <c r="BH163" s="907"/>
      <c r="BI163" s="904"/>
    </row>
    <row r="164" spans="1:61" ht="15" thickBot="1">
      <c r="A164" s="916"/>
      <c r="B164" s="913"/>
      <c r="C164" s="896"/>
      <c r="D164" s="899"/>
      <c r="E164" s="896"/>
      <c r="F164" s="896"/>
      <c r="G164" s="896"/>
      <c r="H164" s="896"/>
      <c r="I164" s="896"/>
      <c r="J164" s="896"/>
      <c r="K164" s="896"/>
      <c r="L164" s="896"/>
      <c r="M164" s="896"/>
      <c r="N164" s="896"/>
      <c r="O164" s="896"/>
      <c r="P164" s="896"/>
      <c r="Q164" s="896"/>
      <c r="R164" s="899"/>
      <c r="S164" s="896"/>
      <c r="T164" s="896"/>
      <c r="U164" s="899"/>
      <c r="V164" s="896"/>
      <c r="W164" s="896"/>
      <c r="X164" s="896"/>
      <c r="Y164" s="210"/>
      <c r="Z164" s="136"/>
      <c r="AA164" s="138"/>
      <c r="AB164" s="138"/>
      <c r="AC164" s="138"/>
      <c r="AD164" s="138"/>
      <c r="AE164" s="138" t="s">
        <v>37</v>
      </c>
      <c r="AF164" s="139"/>
      <c r="AG164" s="138"/>
      <c r="AH164" s="896"/>
      <c r="AI164" s="902"/>
      <c r="AJ164" s="896"/>
      <c r="AK164" s="896"/>
      <c r="AL164" s="896"/>
      <c r="AM164" s="896"/>
      <c r="AN164" s="896"/>
      <c r="AO164" s="896"/>
      <c r="AP164" s="896"/>
      <c r="AQ164" s="896"/>
      <c r="AR164" s="138"/>
      <c r="AS164" s="896"/>
      <c r="AT164" s="138"/>
      <c r="AU164" s="896"/>
      <c r="AV164" s="138"/>
      <c r="AW164" s="138"/>
      <c r="AX164" s="138"/>
      <c r="AY164" s="138"/>
      <c r="AZ164" s="138"/>
      <c r="BA164" s="138"/>
      <c r="BB164" s="138"/>
      <c r="BC164" s="908"/>
      <c r="BD164" s="908"/>
      <c r="BE164" s="908"/>
      <c r="BF164" s="908"/>
      <c r="BG164" s="908"/>
      <c r="BH164" s="908"/>
      <c r="BI164" s="905"/>
    </row>
    <row r="165" spans="1:61" ht="15" thickBot="1">
      <c r="A165" s="914">
        <v>28</v>
      </c>
      <c r="B165" s="911" t="s">
        <v>294</v>
      </c>
      <c r="C165" s="894" t="s">
        <v>255</v>
      </c>
      <c r="D165" s="897" t="s">
        <v>330</v>
      </c>
      <c r="E165" s="894">
        <v>12</v>
      </c>
      <c r="F165" s="894">
        <v>12</v>
      </c>
      <c r="G165" s="894">
        <v>0</v>
      </c>
      <c r="H165" s="894">
        <v>1983</v>
      </c>
      <c r="I165" s="894">
        <f>SUM(J165,K165)</f>
        <v>666.9</v>
      </c>
      <c r="J165" s="894">
        <v>666.9</v>
      </c>
      <c r="K165" s="894">
        <v>0</v>
      </c>
      <c r="L165" s="894">
        <v>26</v>
      </c>
      <c r="M165" s="894" t="s">
        <v>16</v>
      </c>
      <c r="N165" s="894">
        <v>30</v>
      </c>
      <c r="O165" s="894" t="s">
        <v>16</v>
      </c>
      <c r="P165" s="894">
        <v>100</v>
      </c>
      <c r="Q165" s="894" t="s">
        <v>17</v>
      </c>
      <c r="R165" s="897"/>
      <c r="S165" s="894" t="b">
        <f>IF(H165&lt;1966,'lista, wskaźniki'!#REF!,IF(H165="&lt;1966",'lista, wskaźniki'!#REF!,IF(H165="1967-1985",'lista, wskaźniki'!#REF!, IF(H165="1986-1992",'lista, wskaźniki'!#REF!, IF(H165="1993-1996",'lista, wskaźniki'!#REF!, IF(H165="&gt;1997",'lista, wskaźniki'!#REF!))))))</f>
        <v>0</v>
      </c>
      <c r="T165" s="894" t="s">
        <v>23</v>
      </c>
      <c r="U165" s="897" t="s">
        <v>29</v>
      </c>
      <c r="V165" s="894"/>
      <c r="W165" s="894"/>
      <c r="X165" s="894">
        <v>0.14000000000000001</v>
      </c>
      <c r="Y165" s="209" t="s">
        <v>24</v>
      </c>
      <c r="Z165" s="136">
        <v>16</v>
      </c>
      <c r="AA165" s="134" t="s">
        <v>35</v>
      </c>
      <c r="AB165" s="134" t="s">
        <v>38</v>
      </c>
      <c r="AC165" s="134" t="s">
        <v>24</v>
      </c>
      <c r="AD165" s="134" t="s">
        <v>203</v>
      </c>
      <c r="AE165" s="134" t="s">
        <v>29</v>
      </c>
      <c r="AF165" s="135">
        <v>367</v>
      </c>
      <c r="AG165" s="134">
        <v>26218.48</v>
      </c>
      <c r="AH165" s="894"/>
      <c r="AI165" s="900">
        <f>5186/1000</f>
        <v>5.1859999999999999</v>
      </c>
      <c r="AJ165" s="894">
        <v>2012.25</v>
      </c>
      <c r="AK165" s="894" t="s">
        <v>16</v>
      </c>
      <c r="AL165" s="894" t="s">
        <v>16</v>
      </c>
      <c r="AM165" s="894" t="s">
        <v>17</v>
      </c>
      <c r="AN165" s="894" t="s">
        <v>17</v>
      </c>
      <c r="AO165" s="894" t="s">
        <v>17</v>
      </c>
      <c r="AP165" s="894" t="s">
        <v>16</v>
      </c>
      <c r="AQ165" s="894" t="s">
        <v>16</v>
      </c>
      <c r="AR165" s="134" t="s">
        <v>48</v>
      </c>
      <c r="AS165" s="894" t="s">
        <v>16</v>
      </c>
      <c r="AT165" s="134" t="s">
        <v>52</v>
      </c>
      <c r="AU165" s="894" t="s">
        <v>17</v>
      </c>
      <c r="AV165" s="134"/>
      <c r="AW165" s="134"/>
      <c r="AX165" s="134"/>
      <c r="AY165" s="134" t="s">
        <v>57</v>
      </c>
      <c r="AZ165" s="134" t="s">
        <v>52</v>
      </c>
      <c r="BA165" s="134"/>
      <c r="BB165" s="134"/>
      <c r="BC165" s="906"/>
      <c r="BD165" s="906"/>
      <c r="BE165" s="906"/>
      <c r="BF165" s="906"/>
      <c r="BG165" s="906"/>
      <c r="BH165" s="906"/>
      <c r="BI165" s="903"/>
    </row>
    <row r="166" spans="1:61" ht="15" thickBot="1">
      <c r="A166" s="915"/>
      <c r="B166" s="912"/>
      <c r="C166" s="895"/>
      <c r="D166" s="898"/>
      <c r="E166" s="895"/>
      <c r="F166" s="895"/>
      <c r="G166" s="895"/>
      <c r="H166" s="895"/>
      <c r="I166" s="895"/>
      <c r="J166" s="895"/>
      <c r="K166" s="895"/>
      <c r="L166" s="895"/>
      <c r="M166" s="895"/>
      <c r="N166" s="895"/>
      <c r="O166" s="895"/>
      <c r="P166" s="895"/>
      <c r="Q166" s="895"/>
      <c r="R166" s="898"/>
      <c r="S166" s="895"/>
      <c r="T166" s="895"/>
      <c r="U166" s="898"/>
      <c r="V166" s="895"/>
      <c r="W166" s="895"/>
      <c r="X166" s="895"/>
      <c r="Y166" s="209"/>
      <c r="Z166" s="136"/>
      <c r="AA166" s="136"/>
      <c r="AB166" s="136"/>
      <c r="AC166" s="136"/>
      <c r="AD166" s="136"/>
      <c r="AE166" s="136" t="s">
        <v>35</v>
      </c>
      <c r="AF166" s="137">
        <v>31.72</v>
      </c>
      <c r="AG166" s="136">
        <v>10747.37</v>
      </c>
      <c r="AH166" s="895"/>
      <c r="AI166" s="901"/>
      <c r="AJ166" s="895"/>
      <c r="AK166" s="895"/>
      <c r="AL166" s="895"/>
      <c r="AM166" s="895"/>
      <c r="AN166" s="895"/>
      <c r="AO166" s="895"/>
      <c r="AP166" s="895"/>
      <c r="AQ166" s="895"/>
      <c r="AR166" s="136"/>
      <c r="AS166" s="895"/>
      <c r="AT166" s="136"/>
      <c r="AU166" s="895"/>
      <c r="AV166" s="136"/>
      <c r="AW166" s="136"/>
      <c r="AX166" s="136"/>
      <c r="AY166" s="136"/>
      <c r="AZ166" s="136" t="s">
        <v>53</v>
      </c>
      <c r="BA166" s="136"/>
      <c r="BB166" s="136"/>
      <c r="BC166" s="907"/>
      <c r="BD166" s="907"/>
      <c r="BE166" s="907"/>
      <c r="BF166" s="907"/>
      <c r="BG166" s="907"/>
      <c r="BH166" s="907"/>
      <c r="BI166" s="904"/>
    </row>
    <row r="167" spans="1:61" ht="15" thickBot="1">
      <c r="A167" s="915"/>
      <c r="B167" s="912"/>
      <c r="C167" s="895"/>
      <c r="D167" s="898"/>
      <c r="E167" s="895"/>
      <c r="F167" s="895"/>
      <c r="G167" s="895"/>
      <c r="H167" s="895"/>
      <c r="I167" s="895"/>
      <c r="J167" s="895"/>
      <c r="K167" s="895"/>
      <c r="L167" s="895"/>
      <c r="M167" s="895"/>
      <c r="N167" s="895"/>
      <c r="O167" s="895"/>
      <c r="P167" s="895"/>
      <c r="Q167" s="895"/>
      <c r="R167" s="898"/>
      <c r="S167" s="895"/>
      <c r="T167" s="895"/>
      <c r="U167" s="898"/>
      <c r="V167" s="895"/>
      <c r="W167" s="895"/>
      <c r="X167" s="895"/>
      <c r="Y167" s="209"/>
      <c r="Z167" s="136"/>
      <c r="AA167" s="136"/>
      <c r="AB167" s="136"/>
      <c r="AC167" s="136"/>
      <c r="AD167" s="136"/>
      <c r="AE167" s="136" t="s">
        <v>50</v>
      </c>
      <c r="AF167" s="137"/>
      <c r="AG167" s="136"/>
      <c r="AH167" s="895"/>
      <c r="AI167" s="901"/>
      <c r="AJ167" s="895"/>
      <c r="AK167" s="895"/>
      <c r="AL167" s="895"/>
      <c r="AM167" s="895"/>
      <c r="AN167" s="895"/>
      <c r="AO167" s="895"/>
      <c r="AP167" s="895"/>
      <c r="AQ167" s="895"/>
      <c r="AR167" s="136"/>
      <c r="AS167" s="895"/>
      <c r="AT167" s="136"/>
      <c r="AU167" s="895"/>
      <c r="AV167" s="136"/>
      <c r="AW167" s="136"/>
      <c r="AX167" s="136"/>
      <c r="AY167" s="136"/>
      <c r="AZ167" s="136" t="s">
        <v>54</v>
      </c>
      <c r="BA167" s="136"/>
      <c r="BB167" s="136"/>
      <c r="BC167" s="907"/>
      <c r="BD167" s="907"/>
      <c r="BE167" s="907"/>
      <c r="BF167" s="907"/>
      <c r="BG167" s="907"/>
      <c r="BH167" s="907"/>
      <c r="BI167" s="904"/>
    </row>
    <row r="168" spans="1:61" ht="15" thickBot="1">
      <c r="A168" s="915"/>
      <c r="B168" s="912"/>
      <c r="C168" s="895"/>
      <c r="D168" s="898"/>
      <c r="E168" s="895"/>
      <c r="F168" s="895"/>
      <c r="G168" s="895"/>
      <c r="H168" s="895"/>
      <c r="I168" s="895"/>
      <c r="J168" s="895"/>
      <c r="K168" s="895"/>
      <c r="L168" s="895"/>
      <c r="M168" s="895"/>
      <c r="N168" s="895"/>
      <c r="O168" s="895"/>
      <c r="P168" s="895"/>
      <c r="Q168" s="895"/>
      <c r="R168" s="898"/>
      <c r="S168" s="895"/>
      <c r="T168" s="895"/>
      <c r="U168" s="898"/>
      <c r="V168" s="895"/>
      <c r="W168" s="895"/>
      <c r="X168" s="895"/>
      <c r="Y168" s="209"/>
      <c r="Z168" s="136"/>
      <c r="AA168" s="136"/>
      <c r="AB168" s="136"/>
      <c r="AC168" s="136"/>
      <c r="AD168" s="136"/>
      <c r="AE168" s="136" t="s">
        <v>38</v>
      </c>
      <c r="AF168" s="137"/>
      <c r="AG168" s="136"/>
      <c r="AH168" s="895"/>
      <c r="AI168" s="901"/>
      <c r="AJ168" s="895"/>
      <c r="AK168" s="895"/>
      <c r="AL168" s="895"/>
      <c r="AM168" s="895"/>
      <c r="AN168" s="895"/>
      <c r="AO168" s="895"/>
      <c r="AP168" s="895"/>
      <c r="AQ168" s="895"/>
      <c r="AR168" s="136"/>
      <c r="AS168" s="895"/>
      <c r="AT168" s="136"/>
      <c r="AU168" s="895"/>
      <c r="AV168" s="136"/>
      <c r="AW168" s="136"/>
      <c r="AX168" s="136"/>
      <c r="AY168" s="136"/>
      <c r="AZ168" s="136"/>
      <c r="BA168" s="136"/>
      <c r="BB168" s="136"/>
      <c r="BC168" s="907"/>
      <c r="BD168" s="907"/>
      <c r="BE168" s="907"/>
      <c r="BF168" s="907"/>
      <c r="BG168" s="907"/>
      <c r="BH168" s="907"/>
      <c r="BI168" s="904"/>
    </row>
    <row r="169" spans="1:61">
      <c r="A169" s="915"/>
      <c r="B169" s="912"/>
      <c r="C169" s="895"/>
      <c r="D169" s="898"/>
      <c r="E169" s="895"/>
      <c r="F169" s="895"/>
      <c r="G169" s="895"/>
      <c r="H169" s="895"/>
      <c r="I169" s="895"/>
      <c r="J169" s="895"/>
      <c r="K169" s="895"/>
      <c r="L169" s="895"/>
      <c r="M169" s="895"/>
      <c r="N169" s="895"/>
      <c r="O169" s="895"/>
      <c r="P169" s="895"/>
      <c r="Q169" s="895"/>
      <c r="R169" s="898"/>
      <c r="S169" s="895"/>
      <c r="T169" s="895"/>
      <c r="U169" s="898"/>
      <c r="V169" s="895"/>
      <c r="W169" s="895"/>
      <c r="X169" s="895"/>
      <c r="Y169" s="209"/>
      <c r="Z169" s="136"/>
      <c r="AA169" s="136"/>
      <c r="AB169" s="136"/>
      <c r="AC169" s="136"/>
      <c r="AD169" s="136"/>
      <c r="AE169" s="136" t="s">
        <v>39</v>
      </c>
      <c r="AF169" s="137"/>
      <c r="AG169" s="136"/>
      <c r="AH169" s="895"/>
      <c r="AI169" s="901"/>
      <c r="AJ169" s="895"/>
      <c r="AK169" s="895"/>
      <c r="AL169" s="895"/>
      <c r="AM169" s="895"/>
      <c r="AN169" s="895"/>
      <c r="AO169" s="895"/>
      <c r="AP169" s="895"/>
      <c r="AQ169" s="895"/>
      <c r="AR169" s="136"/>
      <c r="AS169" s="895"/>
      <c r="AT169" s="136"/>
      <c r="AU169" s="895"/>
      <c r="AV169" s="136"/>
      <c r="AW169" s="136"/>
      <c r="AX169" s="136"/>
      <c r="AY169" s="136"/>
      <c r="AZ169" s="136"/>
      <c r="BA169" s="136"/>
      <c r="BB169" s="136"/>
      <c r="BC169" s="907"/>
      <c r="BD169" s="907"/>
      <c r="BE169" s="907"/>
      <c r="BF169" s="907"/>
      <c r="BG169" s="907"/>
      <c r="BH169" s="907"/>
      <c r="BI169" s="904"/>
    </row>
    <row r="170" spans="1:61" ht="15" thickBot="1">
      <c r="A170" s="916"/>
      <c r="B170" s="913"/>
      <c r="C170" s="896"/>
      <c r="D170" s="899"/>
      <c r="E170" s="896"/>
      <c r="F170" s="896"/>
      <c r="G170" s="896"/>
      <c r="H170" s="896"/>
      <c r="I170" s="896"/>
      <c r="J170" s="896"/>
      <c r="K170" s="896"/>
      <c r="L170" s="896"/>
      <c r="M170" s="896"/>
      <c r="N170" s="896"/>
      <c r="O170" s="896"/>
      <c r="P170" s="896"/>
      <c r="Q170" s="896"/>
      <c r="R170" s="899"/>
      <c r="S170" s="896"/>
      <c r="T170" s="896"/>
      <c r="U170" s="899"/>
      <c r="V170" s="896"/>
      <c r="W170" s="896"/>
      <c r="X170" s="896"/>
      <c r="Y170" s="210"/>
      <c r="Z170" s="136"/>
      <c r="AA170" s="138"/>
      <c r="AB170" s="138"/>
      <c r="AC170" s="138"/>
      <c r="AD170" s="138"/>
      <c r="AE170" s="138" t="s">
        <v>37</v>
      </c>
      <c r="AF170" s="139"/>
      <c r="AG170" s="138"/>
      <c r="AH170" s="896"/>
      <c r="AI170" s="902"/>
      <c r="AJ170" s="896"/>
      <c r="AK170" s="896"/>
      <c r="AL170" s="896"/>
      <c r="AM170" s="896"/>
      <c r="AN170" s="896"/>
      <c r="AO170" s="896"/>
      <c r="AP170" s="896"/>
      <c r="AQ170" s="896"/>
      <c r="AR170" s="138"/>
      <c r="AS170" s="896"/>
      <c r="AT170" s="138"/>
      <c r="AU170" s="896"/>
      <c r="AV170" s="138"/>
      <c r="AW170" s="138"/>
      <c r="AX170" s="138"/>
      <c r="AY170" s="138"/>
      <c r="AZ170" s="138"/>
      <c r="BA170" s="138"/>
      <c r="BB170" s="138"/>
      <c r="BC170" s="908"/>
      <c r="BD170" s="908"/>
      <c r="BE170" s="908"/>
      <c r="BF170" s="908"/>
      <c r="BG170" s="908"/>
      <c r="BH170" s="908"/>
      <c r="BI170" s="905"/>
    </row>
    <row r="171" spans="1:61" ht="15" thickBot="1">
      <c r="A171" s="914">
        <v>29</v>
      </c>
      <c r="B171" s="911" t="s">
        <v>294</v>
      </c>
      <c r="C171" s="894" t="s">
        <v>255</v>
      </c>
      <c r="D171" s="897" t="s">
        <v>331</v>
      </c>
      <c r="E171" s="894">
        <v>24</v>
      </c>
      <c r="F171" s="894">
        <v>24</v>
      </c>
      <c r="G171" s="894">
        <v>0</v>
      </c>
      <c r="H171" s="894">
        <v>1986</v>
      </c>
      <c r="I171" s="894">
        <f>SUM(J171,K171)</f>
        <v>1252.2</v>
      </c>
      <c r="J171" s="894">
        <v>1252.2</v>
      </c>
      <c r="K171" s="894">
        <v>0</v>
      </c>
      <c r="L171" s="894">
        <v>63</v>
      </c>
      <c r="M171" s="894" t="s">
        <v>16</v>
      </c>
      <c r="N171" s="894">
        <v>40</v>
      </c>
      <c r="O171" s="894" t="s">
        <v>16</v>
      </c>
      <c r="P171" s="894">
        <v>100</v>
      </c>
      <c r="Q171" s="894" t="s">
        <v>17</v>
      </c>
      <c r="R171" s="897"/>
      <c r="S171" s="894" t="b">
        <f>IF(H171&lt;1966,'lista, wskaźniki'!#REF!,IF(H171="&lt;1966",'lista, wskaźniki'!#REF!,IF(H171="1967-1985",'lista, wskaźniki'!#REF!, IF(H171="1986-1992",'lista, wskaźniki'!#REF!, IF(H171="1993-1996",'lista, wskaźniki'!#REF!, IF(H171="&gt;1997",'lista, wskaźniki'!#REF!))))))</f>
        <v>0</v>
      </c>
      <c r="T171" s="894" t="s">
        <v>23</v>
      </c>
      <c r="U171" s="897" t="s">
        <v>29</v>
      </c>
      <c r="V171" s="894"/>
      <c r="W171" s="894"/>
      <c r="X171" s="894">
        <v>0.15</v>
      </c>
      <c r="Y171" s="209" t="s">
        <v>24</v>
      </c>
      <c r="Z171" s="136">
        <v>32</v>
      </c>
      <c r="AA171" s="134" t="s">
        <v>35</v>
      </c>
      <c r="AB171" s="134" t="s">
        <v>38</v>
      </c>
      <c r="AC171" s="134" t="s">
        <v>24</v>
      </c>
      <c r="AD171" s="134" t="s">
        <v>203</v>
      </c>
      <c r="AE171" s="134" t="s">
        <v>29</v>
      </c>
      <c r="AF171" s="135">
        <v>855</v>
      </c>
      <c r="AG171" s="134">
        <v>61081.2</v>
      </c>
      <c r="AH171" s="894"/>
      <c r="AI171" s="900">
        <f>7059/1000</f>
        <v>7.0590000000000002</v>
      </c>
      <c r="AJ171" s="894">
        <v>2293.94</v>
      </c>
      <c r="AK171" s="894" t="s">
        <v>16</v>
      </c>
      <c r="AL171" s="894" t="s">
        <v>16</v>
      </c>
      <c r="AM171" s="894" t="s">
        <v>17</v>
      </c>
      <c r="AN171" s="894" t="s">
        <v>16</v>
      </c>
      <c r="AO171" s="894" t="s">
        <v>17</v>
      </c>
      <c r="AP171" s="894" t="s">
        <v>16</v>
      </c>
      <c r="AQ171" s="894" t="s">
        <v>16</v>
      </c>
      <c r="AR171" s="134" t="s">
        <v>48</v>
      </c>
      <c r="AS171" s="894" t="s">
        <v>16</v>
      </c>
      <c r="AT171" s="134" t="s">
        <v>52</v>
      </c>
      <c r="AU171" s="894" t="s">
        <v>17</v>
      </c>
      <c r="AV171" s="134"/>
      <c r="AW171" s="134"/>
      <c r="AX171" s="134"/>
      <c r="AY171" s="134" t="s">
        <v>57</v>
      </c>
      <c r="AZ171" s="134" t="s">
        <v>52</v>
      </c>
      <c r="BA171" s="134"/>
      <c r="BB171" s="134"/>
      <c r="BC171" s="906"/>
      <c r="BD171" s="906"/>
      <c r="BE171" s="906"/>
      <c r="BF171" s="906"/>
      <c r="BG171" s="906"/>
      <c r="BH171" s="906"/>
      <c r="BI171" s="903"/>
    </row>
    <row r="172" spans="1:61" ht="15" thickBot="1">
      <c r="A172" s="915"/>
      <c r="B172" s="912"/>
      <c r="C172" s="895"/>
      <c r="D172" s="898"/>
      <c r="E172" s="895"/>
      <c r="F172" s="895"/>
      <c r="G172" s="895"/>
      <c r="H172" s="895"/>
      <c r="I172" s="895"/>
      <c r="J172" s="895"/>
      <c r="K172" s="895"/>
      <c r="L172" s="895"/>
      <c r="M172" s="895"/>
      <c r="N172" s="895"/>
      <c r="O172" s="895"/>
      <c r="P172" s="895"/>
      <c r="Q172" s="895"/>
      <c r="R172" s="898"/>
      <c r="S172" s="895"/>
      <c r="T172" s="895"/>
      <c r="U172" s="898"/>
      <c r="V172" s="895"/>
      <c r="W172" s="895"/>
      <c r="X172" s="895"/>
      <c r="Y172" s="209"/>
      <c r="Z172" s="136"/>
      <c r="AA172" s="136"/>
      <c r="AB172" s="136"/>
      <c r="AC172" s="136"/>
      <c r="AD172" s="136"/>
      <c r="AE172" s="136" t="s">
        <v>35</v>
      </c>
      <c r="AF172" s="137">
        <v>73.89</v>
      </c>
      <c r="AG172" s="136">
        <v>25035.41</v>
      </c>
      <c r="AH172" s="895"/>
      <c r="AI172" s="901"/>
      <c r="AJ172" s="895"/>
      <c r="AK172" s="895"/>
      <c r="AL172" s="895"/>
      <c r="AM172" s="895"/>
      <c r="AN172" s="895"/>
      <c r="AO172" s="895"/>
      <c r="AP172" s="895"/>
      <c r="AQ172" s="895"/>
      <c r="AR172" s="136"/>
      <c r="AS172" s="895"/>
      <c r="AT172" s="136"/>
      <c r="AU172" s="895"/>
      <c r="AV172" s="136"/>
      <c r="AW172" s="136"/>
      <c r="AX172" s="136"/>
      <c r="AY172" s="136"/>
      <c r="AZ172" s="136" t="s">
        <v>53</v>
      </c>
      <c r="BA172" s="136"/>
      <c r="BB172" s="136"/>
      <c r="BC172" s="907"/>
      <c r="BD172" s="907"/>
      <c r="BE172" s="907"/>
      <c r="BF172" s="907"/>
      <c r="BG172" s="907"/>
      <c r="BH172" s="907"/>
      <c r="BI172" s="904"/>
    </row>
    <row r="173" spans="1:61" ht="15" thickBot="1">
      <c r="A173" s="915"/>
      <c r="B173" s="912"/>
      <c r="C173" s="895"/>
      <c r="D173" s="898"/>
      <c r="E173" s="895"/>
      <c r="F173" s="895"/>
      <c r="G173" s="895"/>
      <c r="H173" s="895"/>
      <c r="I173" s="895"/>
      <c r="J173" s="895"/>
      <c r="K173" s="895"/>
      <c r="L173" s="895"/>
      <c r="M173" s="895"/>
      <c r="N173" s="895"/>
      <c r="O173" s="895"/>
      <c r="P173" s="895"/>
      <c r="Q173" s="895"/>
      <c r="R173" s="898"/>
      <c r="S173" s="895"/>
      <c r="T173" s="895"/>
      <c r="U173" s="898"/>
      <c r="V173" s="895"/>
      <c r="W173" s="895"/>
      <c r="X173" s="895"/>
      <c r="Y173" s="209"/>
      <c r="Z173" s="136"/>
      <c r="AA173" s="136"/>
      <c r="AB173" s="136"/>
      <c r="AC173" s="136"/>
      <c r="AD173" s="136"/>
      <c r="AE173" s="136" t="s">
        <v>50</v>
      </c>
      <c r="AF173" s="137"/>
      <c r="AG173" s="136"/>
      <c r="AH173" s="895"/>
      <c r="AI173" s="901"/>
      <c r="AJ173" s="895"/>
      <c r="AK173" s="895"/>
      <c r="AL173" s="895"/>
      <c r="AM173" s="895"/>
      <c r="AN173" s="895"/>
      <c r="AO173" s="895"/>
      <c r="AP173" s="895"/>
      <c r="AQ173" s="895"/>
      <c r="AR173" s="136"/>
      <c r="AS173" s="895"/>
      <c r="AT173" s="136"/>
      <c r="AU173" s="895"/>
      <c r="AV173" s="136"/>
      <c r="AW173" s="136"/>
      <c r="AX173" s="136"/>
      <c r="AY173" s="136"/>
      <c r="AZ173" s="136" t="s">
        <v>54</v>
      </c>
      <c r="BA173" s="136"/>
      <c r="BB173" s="136"/>
      <c r="BC173" s="907"/>
      <c r="BD173" s="907"/>
      <c r="BE173" s="907"/>
      <c r="BF173" s="907"/>
      <c r="BG173" s="907"/>
      <c r="BH173" s="907"/>
      <c r="BI173" s="904"/>
    </row>
    <row r="174" spans="1:61" ht="15" thickBot="1">
      <c r="A174" s="915"/>
      <c r="B174" s="912"/>
      <c r="C174" s="895"/>
      <c r="D174" s="898"/>
      <c r="E174" s="895"/>
      <c r="F174" s="895"/>
      <c r="G174" s="895"/>
      <c r="H174" s="895"/>
      <c r="I174" s="895"/>
      <c r="J174" s="895"/>
      <c r="K174" s="895"/>
      <c r="L174" s="895"/>
      <c r="M174" s="895"/>
      <c r="N174" s="895"/>
      <c r="O174" s="895"/>
      <c r="P174" s="895"/>
      <c r="Q174" s="895"/>
      <c r="R174" s="898"/>
      <c r="S174" s="895"/>
      <c r="T174" s="895"/>
      <c r="U174" s="898"/>
      <c r="V174" s="895"/>
      <c r="W174" s="895"/>
      <c r="X174" s="895"/>
      <c r="Y174" s="209"/>
      <c r="Z174" s="136"/>
      <c r="AA174" s="136"/>
      <c r="AB174" s="136"/>
      <c r="AC174" s="136"/>
      <c r="AD174" s="136"/>
      <c r="AE174" s="136" t="s">
        <v>38</v>
      </c>
      <c r="AF174" s="137"/>
      <c r="AG174" s="136"/>
      <c r="AH174" s="895"/>
      <c r="AI174" s="901"/>
      <c r="AJ174" s="895"/>
      <c r="AK174" s="895"/>
      <c r="AL174" s="895"/>
      <c r="AM174" s="895"/>
      <c r="AN174" s="895"/>
      <c r="AO174" s="895"/>
      <c r="AP174" s="895"/>
      <c r="AQ174" s="895"/>
      <c r="AR174" s="136"/>
      <c r="AS174" s="895"/>
      <c r="AT174" s="136"/>
      <c r="AU174" s="895"/>
      <c r="AV174" s="136"/>
      <c r="AW174" s="136"/>
      <c r="AX174" s="136"/>
      <c r="AY174" s="136"/>
      <c r="AZ174" s="136"/>
      <c r="BA174" s="136"/>
      <c r="BB174" s="136"/>
      <c r="BC174" s="907"/>
      <c r="BD174" s="907"/>
      <c r="BE174" s="907"/>
      <c r="BF174" s="907"/>
      <c r="BG174" s="907"/>
      <c r="BH174" s="907"/>
      <c r="BI174" s="904"/>
    </row>
    <row r="175" spans="1:61">
      <c r="A175" s="915"/>
      <c r="B175" s="912"/>
      <c r="C175" s="895"/>
      <c r="D175" s="898"/>
      <c r="E175" s="895"/>
      <c r="F175" s="895"/>
      <c r="G175" s="895"/>
      <c r="H175" s="895"/>
      <c r="I175" s="895"/>
      <c r="J175" s="895"/>
      <c r="K175" s="895"/>
      <c r="L175" s="895"/>
      <c r="M175" s="895"/>
      <c r="N175" s="895"/>
      <c r="O175" s="895"/>
      <c r="P175" s="895"/>
      <c r="Q175" s="895"/>
      <c r="R175" s="898"/>
      <c r="S175" s="895"/>
      <c r="T175" s="895"/>
      <c r="U175" s="898"/>
      <c r="V175" s="895"/>
      <c r="W175" s="895"/>
      <c r="X175" s="895"/>
      <c r="Y175" s="209"/>
      <c r="Z175" s="136"/>
      <c r="AA175" s="136"/>
      <c r="AB175" s="136"/>
      <c r="AC175" s="136"/>
      <c r="AD175" s="136"/>
      <c r="AE175" s="136" t="s">
        <v>39</v>
      </c>
      <c r="AF175" s="137"/>
      <c r="AG175" s="136"/>
      <c r="AH175" s="895"/>
      <c r="AI175" s="901"/>
      <c r="AJ175" s="895"/>
      <c r="AK175" s="895"/>
      <c r="AL175" s="895"/>
      <c r="AM175" s="895"/>
      <c r="AN175" s="895"/>
      <c r="AO175" s="895"/>
      <c r="AP175" s="895"/>
      <c r="AQ175" s="895"/>
      <c r="AR175" s="136"/>
      <c r="AS175" s="895"/>
      <c r="AT175" s="136"/>
      <c r="AU175" s="895"/>
      <c r="AV175" s="136"/>
      <c r="AW175" s="136"/>
      <c r="AX175" s="136"/>
      <c r="AY175" s="136"/>
      <c r="AZ175" s="136"/>
      <c r="BA175" s="136"/>
      <c r="BB175" s="136"/>
      <c r="BC175" s="907"/>
      <c r="BD175" s="907"/>
      <c r="BE175" s="907"/>
      <c r="BF175" s="907"/>
      <c r="BG175" s="907"/>
      <c r="BH175" s="907"/>
      <c r="BI175" s="904"/>
    </row>
    <row r="176" spans="1:61" ht="15" thickBot="1">
      <c r="A176" s="916"/>
      <c r="B176" s="913"/>
      <c r="C176" s="896"/>
      <c r="D176" s="899"/>
      <c r="E176" s="896"/>
      <c r="F176" s="896"/>
      <c r="G176" s="896"/>
      <c r="H176" s="896"/>
      <c r="I176" s="896"/>
      <c r="J176" s="896"/>
      <c r="K176" s="896"/>
      <c r="L176" s="896"/>
      <c r="M176" s="896"/>
      <c r="N176" s="896"/>
      <c r="O176" s="896"/>
      <c r="P176" s="896"/>
      <c r="Q176" s="896"/>
      <c r="R176" s="899"/>
      <c r="S176" s="896"/>
      <c r="T176" s="896"/>
      <c r="U176" s="899"/>
      <c r="V176" s="896"/>
      <c r="W176" s="896"/>
      <c r="X176" s="896"/>
      <c r="Y176" s="210"/>
      <c r="Z176" s="136"/>
      <c r="AA176" s="138"/>
      <c r="AB176" s="138"/>
      <c r="AC176" s="138"/>
      <c r="AD176" s="138"/>
      <c r="AE176" s="138" t="s">
        <v>37</v>
      </c>
      <c r="AF176" s="139"/>
      <c r="AG176" s="138"/>
      <c r="AH176" s="896"/>
      <c r="AI176" s="902"/>
      <c r="AJ176" s="896"/>
      <c r="AK176" s="896"/>
      <c r="AL176" s="896"/>
      <c r="AM176" s="896"/>
      <c r="AN176" s="896"/>
      <c r="AO176" s="896"/>
      <c r="AP176" s="896"/>
      <c r="AQ176" s="896"/>
      <c r="AR176" s="138"/>
      <c r="AS176" s="896"/>
      <c r="AT176" s="138"/>
      <c r="AU176" s="896"/>
      <c r="AV176" s="138"/>
      <c r="AW176" s="138"/>
      <c r="AX176" s="138"/>
      <c r="AY176" s="138"/>
      <c r="AZ176" s="138"/>
      <c r="BA176" s="138"/>
      <c r="BB176" s="138"/>
      <c r="BC176" s="908"/>
      <c r="BD176" s="908"/>
      <c r="BE176" s="908"/>
      <c r="BF176" s="908"/>
      <c r="BG176" s="908"/>
      <c r="BH176" s="908"/>
      <c r="BI176" s="905"/>
    </row>
    <row r="177" spans="1:61" ht="15" thickBot="1">
      <c r="A177" s="914">
        <v>30</v>
      </c>
      <c r="B177" s="911" t="s">
        <v>294</v>
      </c>
      <c r="C177" s="894" t="s">
        <v>255</v>
      </c>
      <c r="D177" s="897" t="s">
        <v>332</v>
      </c>
      <c r="E177" s="894">
        <v>12</v>
      </c>
      <c r="F177" s="894">
        <v>12</v>
      </c>
      <c r="G177" s="894">
        <v>0</v>
      </c>
      <c r="H177" s="894">
        <v>1986</v>
      </c>
      <c r="I177" s="894">
        <v>624.41999999999996</v>
      </c>
      <c r="J177" s="894">
        <v>624.41999999999996</v>
      </c>
      <c r="K177" s="894">
        <v>0</v>
      </c>
      <c r="L177" s="894">
        <v>26</v>
      </c>
      <c r="M177" s="894" t="s">
        <v>16</v>
      </c>
      <c r="N177" s="894">
        <v>50</v>
      </c>
      <c r="O177" s="894" t="s">
        <v>16</v>
      </c>
      <c r="P177" s="894">
        <v>100</v>
      </c>
      <c r="Q177" s="894" t="s">
        <v>17</v>
      </c>
      <c r="R177" s="897"/>
      <c r="S177" s="894" t="b">
        <f>IF(H177&lt;1966,'lista, wskaźniki'!#REF!,IF(H177="&lt;1966",'lista, wskaźniki'!#REF!,IF(H177="1967-1985",'lista, wskaźniki'!#REF!, IF(H177="1986-1992",'lista, wskaźniki'!#REF!, IF(H177="1993-1996",'lista, wskaźniki'!#REF!, IF(H177="&gt;1997",'lista, wskaźniki'!#REF!))))))</f>
        <v>0</v>
      </c>
      <c r="T177" s="894" t="s">
        <v>23</v>
      </c>
      <c r="U177" s="897" t="s">
        <v>29</v>
      </c>
      <c r="V177" s="894"/>
      <c r="W177" s="894"/>
      <c r="X177" s="894">
        <v>0.14000000000000001</v>
      </c>
      <c r="Y177" s="209" t="s">
        <v>24</v>
      </c>
      <c r="Z177" s="136">
        <v>20</v>
      </c>
      <c r="AA177" s="134" t="s">
        <v>35</v>
      </c>
      <c r="AB177" s="134" t="s">
        <v>38</v>
      </c>
      <c r="AC177" s="134" t="s">
        <v>24</v>
      </c>
      <c r="AD177" s="134" t="s">
        <v>203</v>
      </c>
      <c r="AE177" s="134" t="s">
        <v>29</v>
      </c>
      <c r="AF177" s="135">
        <v>429</v>
      </c>
      <c r="AG177" s="134">
        <v>30647.759999999998</v>
      </c>
      <c r="AH177" s="894"/>
      <c r="AI177" s="900">
        <f>2519/1000</f>
        <v>2.5190000000000001</v>
      </c>
      <c r="AJ177" s="894">
        <v>1134.18</v>
      </c>
      <c r="AK177" s="894" t="s">
        <v>16</v>
      </c>
      <c r="AL177" s="894" t="s">
        <v>16</v>
      </c>
      <c r="AM177" s="894" t="s">
        <v>17</v>
      </c>
      <c r="AN177" s="894" t="s">
        <v>16</v>
      </c>
      <c r="AO177" s="894" t="s">
        <v>17</v>
      </c>
      <c r="AP177" s="894" t="s">
        <v>16</v>
      </c>
      <c r="AQ177" s="894" t="s">
        <v>16</v>
      </c>
      <c r="AR177" s="134" t="s">
        <v>48</v>
      </c>
      <c r="AS177" s="894" t="s">
        <v>16</v>
      </c>
      <c r="AT177" s="134" t="s">
        <v>52</v>
      </c>
      <c r="AU177" s="894" t="s">
        <v>17</v>
      </c>
      <c r="AV177" s="134"/>
      <c r="AW177" s="134"/>
      <c r="AX177" s="134"/>
      <c r="AY177" s="134" t="s">
        <v>57</v>
      </c>
      <c r="AZ177" s="134" t="s">
        <v>52</v>
      </c>
      <c r="BA177" s="134"/>
      <c r="BB177" s="134"/>
      <c r="BC177" s="906"/>
      <c r="BD177" s="906"/>
      <c r="BE177" s="906"/>
      <c r="BF177" s="906"/>
      <c r="BG177" s="906"/>
      <c r="BH177" s="906"/>
      <c r="BI177" s="903"/>
    </row>
    <row r="178" spans="1:61" ht="15" thickBot="1">
      <c r="A178" s="915"/>
      <c r="B178" s="912"/>
      <c r="C178" s="895"/>
      <c r="D178" s="898"/>
      <c r="E178" s="895"/>
      <c r="F178" s="895"/>
      <c r="G178" s="895"/>
      <c r="H178" s="895"/>
      <c r="I178" s="895"/>
      <c r="J178" s="895"/>
      <c r="K178" s="895"/>
      <c r="L178" s="895"/>
      <c r="M178" s="895"/>
      <c r="N178" s="895"/>
      <c r="O178" s="895"/>
      <c r="P178" s="895"/>
      <c r="Q178" s="895"/>
      <c r="R178" s="898"/>
      <c r="S178" s="895"/>
      <c r="T178" s="895"/>
      <c r="U178" s="898"/>
      <c r="V178" s="895"/>
      <c r="W178" s="895"/>
      <c r="X178" s="895"/>
      <c r="Y178" s="209"/>
      <c r="Z178" s="136"/>
      <c r="AA178" s="136"/>
      <c r="AB178" s="136"/>
      <c r="AC178" s="136"/>
      <c r="AD178" s="136"/>
      <c r="AE178" s="136" t="s">
        <v>35</v>
      </c>
      <c r="AF178" s="137">
        <v>37.07</v>
      </c>
      <c r="AG178" s="136">
        <v>12560.06</v>
      </c>
      <c r="AH178" s="895"/>
      <c r="AI178" s="901"/>
      <c r="AJ178" s="895"/>
      <c r="AK178" s="895"/>
      <c r="AL178" s="895"/>
      <c r="AM178" s="895"/>
      <c r="AN178" s="895"/>
      <c r="AO178" s="895"/>
      <c r="AP178" s="895"/>
      <c r="AQ178" s="895"/>
      <c r="AR178" s="136"/>
      <c r="AS178" s="895"/>
      <c r="AT178" s="136"/>
      <c r="AU178" s="895"/>
      <c r="AV178" s="136"/>
      <c r="AW178" s="136"/>
      <c r="AX178" s="136"/>
      <c r="AY178" s="136"/>
      <c r="AZ178" s="136" t="s">
        <v>53</v>
      </c>
      <c r="BA178" s="136"/>
      <c r="BB178" s="136"/>
      <c r="BC178" s="907"/>
      <c r="BD178" s="907"/>
      <c r="BE178" s="907"/>
      <c r="BF178" s="907"/>
      <c r="BG178" s="907"/>
      <c r="BH178" s="907"/>
      <c r="BI178" s="904"/>
    </row>
    <row r="179" spans="1:61" ht="15" thickBot="1">
      <c r="A179" s="915"/>
      <c r="B179" s="912"/>
      <c r="C179" s="895"/>
      <c r="D179" s="898"/>
      <c r="E179" s="895"/>
      <c r="F179" s="895"/>
      <c r="G179" s="895"/>
      <c r="H179" s="895"/>
      <c r="I179" s="895"/>
      <c r="J179" s="895"/>
      <c r="K179" s="895"/>
      <c r="L179" s="895"/>
      <c r="M179" s="895"/>
      <c r="N179" s="895"/>
      <c r="O179" s="895"/>
      <c r="P179" s="895"/>
      <c r="Q179" s="895"/>
      <c r="R179" s="898"/>
      <c r="S179" s="895"/>
      <c r="T179" s="895"/>
      <c r="U179" s="898"/>
      <c r="V179" s="895"/>
      <c r="W179" s="895"/>
      <c r="X179" s="895"/>
      <c r="Y179" s="209"/>
      <c r="Z179" s="136"/>
      <c r="AA179" s="136"/>
      <c r="AB179" s="136"/>
      <c r="AC179" s="136"/>
      <c r="AD179" s="136"/>
      <c r="AE179" s="136" t="s">
        <v>50</v>
      </c>
      <c r="AF179" s="137"/>
      <c r="AG179" s="136"/>
      <c r="AH179" s="895"/>
      <c r="AI179" s="901"/>
      <c r="AJ179" s="895"/>
      <c r="AK179" s="895"/>
      <c r="AL179" s="895"/>
      <c r="AM179" s="895"/>
      <c r="AN179" s="895"/>
      <c r="AO179" s="895"/>
      <c r="AP179" s="895"/>
      <c r="AQ179" s="895"/>
      <c r="AR179" s="136"/>
      <c r="AS179" s="895"/>
      <c r="AT179" s="136"/>
      <c r="AU179" s="895"/>
      <c r="AV179" s="136"/>
      <c r="AW179" s="136"/>
      <c r="AX179" s="136"/>
      <c r="AY179" s="136"/>
      <c r="AZ179" s="136" t="s">
        <v>54</v>
      </c>
      <c r="BA179" s="136"/>
      <c r="BB179" s="136"/>
      <c r="BC179" s="907"/>
      <c r="BD179" s="907"/>
      <c r="BE179" s="907"/>
      <c r="BF179" s="907"/>
      <c r="BG179" s="907"/>
      <c r="BH179" s="907"/>
      <c r="BI179" s="904"/>
    </row>
    <row r="180" spans="1:61" ht="15" thickBot="1">
      <c r="A180" s="915"/>
      <c r="B180" s="912"/>
      <c r="C180" s="895"/>
      <c r="D180" s="898"/>
      <c r="E180" s="895"/>
      <c r="F180" s="895"/>
      <c r="G180" s="895"/>
      <c r="H180" s="895"/>
      <c r="I180" s="895"/>
      <c r="J180" s="895"/>
      <c r="K180" s="895"/>
      <c r="L180" s="895"/>
      <c r="M180" s="895"/>
      <c r="N180" s="895"/>
      <c r="O180" s="895"/>
      <c r="P180" s="895"/>
      <c r="Q180" s="895"/>
      <c r="R180" s="898"/>
      <c r="S180" s="895"/>
      <c r="T180" s="895"/>
      <c r="U180" s="898"/>
      <c r="V180" s="895"/>
      <c r="W180" s="895"/>
      <c r="X180" s="895"/>
      <c r="Y180" s="209"/>
      <c r="Z180" s="136"/>
      <c r="AA180" s="136"/>
      <c r="AB180" s="136"/>
      <c r="AC180" s="136"/>
      <c r="AD180" s="136"/>
      <c r="AE180" s="136" t="s">
        <v>38</v>
      </c>
      <c r="AF180" s="137"/>
      <c r="AG180" s="136"/>
      <c r="AH180" s="895"/>
      <c r="AI180" s="901"/>
      <c r="AJ180" s="895"/>
      <c r="AK180" s="895"/>
      <c r="AL180" s="895"/>
      <c r="AM180" s="895"/>
      <c r="AN180" s="895"/>
      <c r="AO180" s="895"/>
      <c r="AP180" s="895"/>
      <c r="AQ180" s="895"/>
      <c r="AR180" s="136"/>
      <c r="AS180" s="895"/>
      <c r="AT180" s="136"/>
      <c r="AU180" s="895"/>
      <c r="AV180" s="136"/>
      <c r="AW180" s="136"/>
      <c r="AX180" s="136"/>
      <c r="AY180" s="136"/>
      <c r="AZ180" s="136"/>
      <c r="BA180" s="136"/>
      <c r="BB180" s="136"/>
      <c r="BC180" s="907"/>
      <c r="BD180" s="907"/>
      <c r="BE180" s="907"/>
      <c r="BF180" s="907"/>
      <c r="BG180" s="907"/>
      <c r="BH180" s="907"/>
      <c r="BI180" s="904"/>
    </row>
    <row r="181" spans="1:61">
      <c r="A181" s="915"/>
      <c r="B181" s="912"/>
      <c r="C181" s="895"/>
      <c r="D181" s="898"/>
      <c r="E181" s="895"/>
      <c r="F181" s="895"/>
      <c r="G181" s="895"/>
      <c r="H181" s="895"/>
      <c r="I181" s="895"/>
      <c r="J181" s="895"/>
      <c r="K181" s="895"/>
      <c r="L181" s="895"/>
      <c r="M181" s="895"/>
      <c r="N181" s="895"/>
      <c r="O181" s="895"/>
      <c r="P181" s="895"/>
      <c r="Q181" s="895"/>
      <c r="R181" s="898"/>
      <c r="S181" s="895"/>
      <c r="T181" s="895"/>
      <c r="U181" s="898"/>
      <c r="V181" s="895"/>
      <c r="W181" s="895"/>
      <c r="X181" s="895"/>
      <c r="Y181" s="209"/>
      <c r="Z181" s="136"/>
      <c r="AA181" s="136"/>
      <c r="AB181" s="136"/>
      <c r="AC181" s="136"/>
      <c r="AD181" s="136"/>
      <c r="AE181" s="136" t="s">
        <v>39</v>
      </c>
      <c r="AF181" s="137"/>
      <c r="AG181" s="136"/>
      <c r="AH181" s="895"/>
      <c r="AI181" s="901"/>
      <c r="AJ181" s="895"/>
      <c r="AK181" s="895"/>
      <c r="AL181" s="895"/>
      <c r="AM181" s="895"/>
      <c r="AN181" s="895"/>
      <c r="AO181" s="895"/>
      <c r="AP181" s="895"/>
      <c r="AQ181" s="895"/>
      <c r="AR181" s="136"/>
      <c r="AS181" s="895"/>
      <c r="AT181" s="136"/>
      <c r="AU181" s="895"/>
      <c r="AV181" s="136"/>
      <c r="AW181" s="136"/>
      <c r="AX181" s="136"/>
      <c r="AY181" s="136"/>
      <c r="AZ181" s="136"/>
      <c r="BA181" s="136"/>
      <c r="BB181" s="136"/>
      <c r="BC181" s="907"/>
      <c r="BD181" s="907"/>
      <c r="BE181" s="907"/>
      <c r="BF181" s="907"/>
      <c r="BG181" s="907"/>
      <c r="BH181" s="907"/>
      <c r="BI181" s="904"/>
    </row>
    <row r="182" spans="1:61" ht="15" thickBot="1">
      <c r="A182" s="916"/>
      <c r="B182" s="913"/>
      <c r="C182" s="896"/>
      <c r="D182" s="899"/>
      <c r="E182" s="896"/>
      <c r="F182" s="896"/>
      <c r="G182" s="896"/>
      <c r="H182" s="896"/>
      <c r="I182" s="896"/>
      <c r="J182" s="896"/>
      <c r="K182" s="896"/>
      <c r="L182" s="896"/>
      <c r="M182" s="896"/>
      <c r="N182" s="896"/>
      <c r="O182" s="896"/>
      <c r="P182" s="896"/>
      <c r="Q182" s="896"/>
      <c r="R182" s="899"/>
      <c r="S182" s="896"/>
      <c r="T182" s="896"/>
      <c r="U182" s="899"/>
      <c r="V182" s="896"/>
      <c r="W182" s="896"/>
      <c r="X182" s="896"/>
      <c r="Y182" s="210"/>
      <c r="Z182" s="136"/>
      <c r="AA182" s="138"/>
      <c r="AB182" s="138"/>
      <c r="AC182" s="138"/>
      <c r="AD182" s="138"/>
      <c r="AE182" s="138" t="s">
        <v>37</v>
      </c>
      <c r="AF182" s="139"/>
      <c r="AG182" s="138"/>
      <c r="AH182" s="896"/>
      <c r="AI182" s="902"/>
      <c r="AJ182" s="896"/>
      <c r="AK182" s="896"/>
      <c r="AL182" s="896"/>
      <c r="AM182" s="896"/>
      <c r="AN182" s="896"/>
      <c r="AO182" s="896"/>
      <c r="AP182" s="896"/>
      <c r="AQ182" s="896"/>
      <c r="AR182" s="138"/>
      <c r="AS182" s="896"/>
      <c r="AT182" s="138"/>
      <c r="AU182" s="896"/>
      <c r="AV182" s="138"/>
      <c r="AW182" s="138"/>
      <c r="AX182" s="138"/>
      <c r="AY182" s="138"/>
      <c r="AZ182" s="138"/>
      <c r="BA182" s="138"/>
      <c r="BB182" s="138"/>
      <c r="BC182" s="908"/>
      <c r="BD182" s="908"/>
      <c r="BE182" s="908"/>
      <c r="BF182" s="908"/>
      <c r="BG182" s="908"/>
      <c r="BH182" s="908"/>
      <c r="BI182" s="905"/>
    </row>
    <row r="183" spans="1:61" ht="15" thickBot="1">
      <c r="A183" s="914">
        <v>31</v>
      </c>
      <c r="B183" s="911" t="s">
        <v>294</v>
      </c>
      <c r="C183" s="894" t="s">
        <v>255</v>
      </c>
      <c r="D183" s="897" t="s">
        <v>333</v>
      </c>
      <c r="E183" s="894">
        <v>12</v>
      </c>
      <c r="F183" s="894">
        <v>12</v>
      </c>
      <c r="G183" s="894">
        <v>0</v>
      </c>
      <c r="H183" s="894">
        <v>1986</v>
      </c>
      <c r="I183" s="894">
        <f>SUM(J183,K183)</f>
        <v>624.41999999999996</v>
      </c>
      <c r="J183" s="894">
        <v>624.41999999999996</v>
      </c>
      <c r="K183" s="894">
        <v>0</v>
      </c>
      <c r="L183" s="894">
        <v>22</v>
      </c>
      <c r="M183" s="894" t="s">
        <v>16</v>
      </c>
      <c r="N183" s="894">
        <v>35</v>
      </c>
      <c r="O183" s="894" t="s">
        <v>16</v>
      </c>
      <c r="P183" s="894">
        <v>100</v>
      </c>
      <c r="Q183" s="894" t="s">
        <v>17</v>
      </c>
      <c r="R183" s="897"/>
      <c r="S183" s="894" t="b">
        <f>IF(H183&lt;1966,'lista, wskaźniki'!#REF!,IF(H183="&lt;1966",'lista, wskaźniki'!#REF!,IF(H183="1967-1985",'lista, wskaźniki'!#REF!, IF(H183="1986-1992",'lista, wskaźniki'!#REF!, IF(H183="1993-1996",'lista, wskaźniki'!#REF!, IF(H183="&gt;1997",'lista, wskaźniki'!#REF!))))))</f>
        <v>0</v>
      </c>
      <c r="T183" s="894" t="s">
        <v>23</v>
      </c>
      <c r="U183" s="897" t="s">
        <v>29</v>
      </c>
      <c r="V183" s="894"/>
      <c r="W183" s="894"/>
      <c r="X183" s="894">
        <v>0.12</v>
      </c>
      <c r="Y183" s="209" t="s">
        <v>24</v>
      </c>
      <c r="Z183" s="136">
        <v>18</v>
      </c>
      <c r="AA183" s="134" t="s">
        <v>35</v>
      </c>
      <c r="AB183" s="134" t="s">
        <v>38</v>
      </c>
      <c r="AC183" s="134" t="s">
        <v>24</v>
      </c>
      <c r="AD183" s="134" t="s">
        <v>203</v>
      </c>
      <c r="AE183" s="134" t="s">
        <v>29</v>
      </c>
      <c r="AF183" s="135">
        <v>398</v>
      </c>
      <c r="AG183" s="134">
        <v>28433.119999999999</v>
      </c>
      <c r="AH183" s="894"/>
      <c r="AI183" s="900">
        <f>4658/1000</f>
        <v>4.6580000000000004</v>
      </c>
      <c r="AJ183" s="894">
        <v>1921.17</v>
      </c>
      <c r="AK183" s="894" t="s">
        <v>16</v>
      </c>
      <c r="AL183" s="894" t="s">
        <v>16</v>
      </c>
      <c r="AM183" s="894" t="s">
        <v>17</v>
      </c>
      <c r="AN183" s="894" t="s">
        <v>16</v>
      </c>
      <c r="AO183" s="894" t="s">
        <v>17</v>
      </c>
      <c r="AP183" s="894" t="s">
        <v>16</v>
      </c>
      <c r="AQ183" s="894" t="s">
        <v>16</v>
      </c>
      <c r="AR183" s="134" t="s">
        <v>48</v>
      </c>
      <c r="AS183" s="894" t="s">
        <v>16</v>
      </c>
      <c r="AT183" s="134" t="s">
        <v>52</v>
      </c>
      <c r="AU183" s="894" t="s">
        <v>17</v>
      </c>
      <c r="AV183" s="134"/>
      <c r="AW183" s="134"/>
      <c r="AX183" s="134"/>
      <c r="AY183" s="134" t="s">
        <v>57</v>
      </c>
      <c r="AZ183" s="134" t="s">
        <v>52</v>
      </c>
      <c r="BA183" s="134"/>
      <c r="BB183" s="134"/>
      <c r="BC183" s="906"/>
      <c r="BD183" s="906"/>
      <c r="BE183" s="906"/>
      <c r="BF183" s="906"/>
      <c r="BG183" s="906"/>
      <c r="BH183" s="906"/>
      <c r="BI183" s="903"/>
    </row>
    <row r="184" spans="1:61" ht="15" thickBot="1">
      <c r="A184" s="915"/>
      <c r="B184" s="912"/>
      <c r="C184" s="895"/>
      <c r="D184" s="898"/>
      <c r="E184" s="895"/>
      <c r="F184" s="895"/>
      <c r="G184" s="895"/>
      <c r="H184" s="895"/>
      <c r="I184" s="895"/>
      <c r="J184" s="895"/>
      <c r="K184" s="895"/>
      <c r="L184" s="895"/>
      <c r="M184" s="895"/>
      <c r="N184" s="895"/>
      <c r="O184" s="895"/>
      <c r="P184" s="895"/>
      <c r="Q184" s="895"/>
      <c r="R184" s="898"/>
      <c r="S184" s="895"/>
      <c r="T184" s="895"/>
      <c r="U184" s="898"/>
      <c r="V184" s="895"/>
      <c r="W184" s="895"/>
      <c r="X184" s="895"/>
      <c r="Y184" s="209"/>
      <c r="Z184" s="136"/>
      <c r="AA184" s="136"/>
      <c r="AB184" s="136"/>
      <c r="AC184" s="136"/>
      <c r="AD184" s="136"/>
      <c r="AE184" s="136" t="s">
        <v>35</v>
      </c>
      <c r="AF184" s="137">
        <v>34.4</v>
      </c>
      <c r="AG184" s="136">
        <v>11655.41</v>
      </c>
      <c r="AH184" s="895"/>
      <c r="AI184" s="901"/>
      <c r="AJ184" s="895"/>
      <c r="AK184" s="895"/>
      <c r="AL184" s="895"/>
      <c r="AM184" s="895"/>
      <c r="AN184" s="895"/>
      <c r="AO184" s="895"/>
      <c r="AP184" s="895"/>
      <c r="AQ184" s="895"/>
      <c r="AR184" s="136"/>
      <c r="AS184" s="895"/>
      <c r="AT184" s="136"/>
      <c r="AU184" s="895"/>
      <c r="AV184" s="136"/>
      <c r="AW184" s="136"/>
      <c r="AX184" s="136"/>
      <c r="AY184" s="136"/>
      <c r="AZ184" s="136" t="s">
        <v>53</v>
      </c>
      <c r="BA184" s="136"/>
      <c r="BB184" s="136"/>
      <c r="BC184" s="907"/>
      <c r="BD184" s="907"/>
      <c r="BE184" s="907"/>
      <c r="BF184" s="907"/>
      <c r="BG184" s="907"/>
      <c r="BH184" s="907"/>
      <c r="BI184" s="904"/>
    </row>
    <row r="185" spans="1:61" ht="15" thickBot="1">
      <c r="A185" s="915"/>
      <c r="B185" s="912"/>
      <c r="C185" s="895"/>
      <c r="D185" s="898"/>
      <c r="E185" s="895"/>
      <c r="F185" s="895"/>
      <c r="G185" s="895"/>
      <c r="H185" s="895"/>
      <c r="I185" s="895"/>
      <c r="J185" s="895"/>
      <c r="K185" s="895"/>
      <c r="L185" s="895"/>
      <c r="M185" s="895"/>
      <c r="N185" s="895"/>
      <c r="O185" s="895"/>
      <c r="P185" s="895"/>
      <c r="Q185" s="895"/>
      <c r="R185" s="898"/>
      <c r="S185" s="895"/>
      <c r="T185" s="895"/>
      <c r="U185" s="898"/>
      <c r="V185" s="895"/>
      <c r="W185" s="895"/>
      <c r="X185" s="895"/>
      <c r="Y185" s="209"/>
      <c r="Z185" s="136"/>
      <c r="AA185" s="136"/>
      <c r="AB185" s="136"/>
      <c r="AC185" s="136"/>
      <c r="AD185" s="136"/>
      <c r="AE185" s="136" t="s">
        <v>50</v>
      </c>
      <c r="AF185" s="137"/>
      <c r="AG185" s="136"/>
      <c r="AH185" s="895"/>
      <c r="AI185" s="901"/>
      <c r="AJ185" s="895"/>
      <c r="AK185" s="895"/>
      <c r="AL185" s="895"/>
      <c r="AM185" s="895"/>
      <c r="AN185" s="895"/>
      <c r="AO185" s="895"/>
      <c r="AP185" s="895"/>
      <c r="AQ185" s="895"/>
      <c r="AR185" s="136"/>
      <c r="AS185" s="895"/>
      <c r="AT185" s="136"/>
      <c r="AU185" s="895"/>
      <c r="AV185" s="136"/>
      <c r="AW185" s="136"/>
      <c r="AX185" s="136"/>
      <c r="AY185" s="136"/>
      <c r="AZ185" s="136" t="s">
        <v>54</v>
      </c>
      <c r="BA185" s="136"/>
      <c r="BB185" s="136"/>
      <c r="BC185" s="907"/>
      <c r="BD185" s="907"/>
      <c r="BE185" s="907"/>
      <c r="BF185" s="907"/>
      <c r="BG185" s="907"/>
      <c r="BH185" s="907"/>
      <c r="BI185" s="904"/>
    </row>
    <row r="186" spans="1:61" ht="15" thickBot="1">
      <c r="A186" s="915"/>
      <c r="B186" s="912"/>
      <c r="C186" s="895"/>
      <c r="D186" s="898"/>
      <c r="E186" s="895"/>
      <c r="F186" s="895"/>
      <c r="G186" s="895"/>
      <c r="H186" s="895"/>
      <c r="I186" s="895"/>
      <c r="J186" s="895"/>
      <c r="K186" s="895"/>
      <c r="L186" s="895"/>
      <c r="M186" s="895"/>
      <c r="N186" s="895"/>
      <c r="O186" s="895"/>
      <c r="P186" s="895"/>
      <c r="Q186" s="895"/>
      <c r="R186" s="898"/>
      <c r="S186" s="895"/>
      <c r="T186" s="895"/>
      <c r="U186" s="898"/>
      <c r="V186" s="895"/>
      <c r="W186" s="895"/>
      <c r="X186" s="895"/>
      <c r="Y186" s="209"/>
      <c r="Z186" s="136"/>
      <c r="AA186" s="136"/>
      <c r="AB186" s="136"/>
      <c r="AC186" s="136"/>
      <c r="AD186" s="136"/>
      <c r="AE186" s="136" t="s">
        <v>38</v>
      </c>
      <c r="AF186" s="137"/>
      <c r="AG186" s="136"/>
      <c r="AH186" s="895"/>
      <c r="AI186" s="901"/>
      <c r="AJ186" s="895"/>
      <c r="AK186" s="895"/>
      <c r="AL186" s="895"/>
      <c r="AM186" s="895"/>
      <c r="AN186" s="895"/>
      <c r="AO186" s="895"/>
      <c r="AP186" s="895"/>
      <c r="AQ186" s="895"/>
      <c r="AR186" s="136"/>
      <c r="AS186" s="895"/>
      <c r="AT186" s="136"/>
      <c r="AU186" s="895"/>
      <c r="AV186" s="136"/>
      <c r="AW186" s="136"/>
      <c r="AX186" s="136"/>
      <c r="AY186" s="136"/>
      <c r="AZ186" s="136"/>
      <c r="BA186" s="136"/>
      <c r="BB186" s="136"/>
      <c r="BC186" s="907"/>
      <c r="BD186" s="907"/>
      <c r="BE186" s="907"/>
      <c r="BF186" s="907"/>
      <c r="BG186" s="907"/>
      <c r="BH186" s="907"/>
      <c r="BI186" s="904"/>
    </row>
    <row r="187" spans="1:61">
      <c r="A187" s="915"/>
      <c r="B187" s="912"/>
      <c r="C187" s="895"/>
      <c r="D187" s="898"/>
      <c r="E187" s="895"/>
      <c r="F187" s="895"/>
      <c r="G187" s="895"/>
      <c r="H187" s="895"/>
      <c r="I187" s="895"/>
      <c r="J187" s="895"/>
      <c r="K187" s="895"/>
      <c r="L187" s="895"/>
      <c r="M187" s="895"/>
      <c r="N187" s="895"/>
      <c r="O187" s="895"/>
      <c r="P187" s="895"/>
      <c r="Q187" s="895"/>
      <c r="R187" s="898"/>
      <c r="S187" s="895"/>
      <c r="T187" s="895"/>
      <c r="U187" s="898"/>
      <c r="V187" s="895"/>
      <c r="W187" s="895"/>
      <c r="X187" s="895"/>
      <c r="Y187" s="209"/>
      <c r="Z187" s="136"/>
      <c r="AA187" s="136"/>
      <c r="AB187" s="136"/>
      <c r="AC187" s="136"/>
      <c r="AD187" s="136"/>
      <c r="AE187" s="136" t="s">
        <v>39</v>
      </c>
      <c r="AF187" s="137"/>
      <c r="AG187" s="136"/>
      <c r="AH187" s="895"/>
      <c r="AI187" s="901"/>
      <c r="AJ187" s="895"/>
      <c r="AK187" s="895"/>
      <c r="AL187" s="895"/>
      <c r="AM187" s="895"/>
      <c r="AN187" s="895"/>
      <c r="AO187" s="895"/>
      <c r="AP187" s="895"/>
      <c r="AQ187" s="895"/>
      <c r="AR187" s="136"/>
      <c r="AS187" s="895"/>
      <c r="AT187" s="136"/>
      <c r="AU187" s="895"/>
      <c r="AV187" s="136"/>
      <c r="AW187" s="136"/>
      <c r="AX187" s="136"/>
      <c r="AY187" s="136"/>
      <c r="AZ187" s="136"/>
      <c r="BA187" s="136"/>
      <c r="BB187" s="136"/>
      <c r="BC187" s="907"/>
      <c r="BD187" s="907"/>
      <c r="BE187" s="907"/>
      <c r="BF187" s="907"/>
      <c r="BG187" s="907"/>
      <c r="BH187" s="907"/>
      <c r="BI187" s="904"/>
    </row>
    <row r="188" spans="1:61" ht="15" thickBot="1">
      <c r="A188" s="916"/>
      <c r="B188" s="913"/>
      <c r="C188" s="896"/>
      <c r="D188" s="899"/>
      <c r="E188" s="896"/>
      <c r="F188" s="896"/>
      <c r="G188" s="896"/>
      <c r="H188" s="896"/>
      <c r="I188" s="896"/>
      <c r="J188" s="896"/>
      <c r="K188" s="896"/>
      <c r="L188" s="896"/>
      <c r="M188" s="896"/>
      <c r="N188" s="896"/>
      <c r="O188" s="896"/>
      <c r="P188" s="896"/>
      <c r="Q188" s="896"/>
      <c r="R188" s="899"/>
      <c r="S188" s="896"/>
      <c r="T188" s="896"/>
      <c r="U188" s="899"/>
      <c r="V188" s="896"/>
      <c r="W188" s="896"/>
      <c r="X188" s="896"/>
      <c r="Y188" s="210"/>
      <c r="Z188" s="136"/>
      <c r="AA188" s="138"/>
      <c r="AB188" s="138"/>
      <c r="AC188" s="138"/>
      <c r="AD188" s="138"/>
      <c r="AE188" s="138" t="s">
        <v>37</v>
      </c>
      <c r="AF188" s="139"/>
      <c r="AG188" s="138"/>
      <c r="AH188" s="896"/>
      <c r="AI188" s="902"/>
      <c r="AJ188" s="896"/>
      <c r="AK188" s="896"/>
      <c r="AL188" s="896"/>
      <c r="AM188" s="896"/>
      <c r="AN188" s="896"/>
      <c r="AO188" s="896"/>
      <c r="AP188" s="896"/>
      <c r="AQ188" s="896"/>
      <c r="AR188" s="138"/>
      <c r="AS188" s="896"/>
      <c r="AT188" s="138"/>
      <c r="AU188" s="896"/>
      <c r="AV188" s="138"/>
      <c r="AW188" s="138"/>
      <c r="AX188" s="138"/>
      <c r="AY188" s="138"/>
      <c r="AZ188" s="138"/>
      <c r="BA188" s="138"/>
      <c r="BB188" s="138"/>
      <c r="BC188" s="908"/>
      <c r="BD188" s="908"/>
      <c r="BE188" s="908"/>
      <c r="BF188" s="908"/>
      <c r="BG188" s="908"/>
      <c r="BH188" s="908"/>
      <c r="BI188" s="905"/>
    </row>
    <row r="189" spans="1:61" ht="15" thickBot="1">
      <c r="A189" s="914">
        <v>32</v>
      </c>
      <c r="B189" s="911" t="s">
        <v>294</v>
      </c>
      <c r="C189" s="894" t="s">
        <v>255</v>
      </c>
      <c r="D189" s="897" t="s">
        <v>334</v>
      </c>
      <c r="E189" s="894">
        <v>12</v>
      </c>
      <c r="F189" s="894">
        <v>12</v>
      </c>
      <c r="G189" s="894">
        <v>0</v>
      </c>
      <c r="H189" s="894">
        <v>1985</v>
      </c>
      <c r="I189" s="894">
        <f>SUM(J189,K189)</f>
        <v>624.41999999999996</v>
      </c>
      <c r="J189" s="894">
        <v>624.41999999999996</v>
      </c>
      <c r="K189" s="894">
        <v>0</v>
      </c>
      <c r="L189" s="894">
        <v>29</v>
      </c>
      <c r="M189" s="894" t="s">
        <v>16</v>
      </c>
      <c r="N189" s="894">
        <v>70</v>
      </c>
      <c r="O189" s="894" t="s">
        <v>16</v>
      </c>
      <c r="P189" s="894">
        <v>100</v>
      </c>
      <c r="Q189" s="894" t="s">
        <v>17</v>
      </c>
      <c r="R189" s="897"/>
      <c r="S189" s="894" t="b">
        <f>IF(H189&lt;1966,'lista, wskaźniki'!#REF!,IF(H189="&lt;1966",'lista, wskaźniki'!#REF!,IF(H189="1967-1985",'lista, wskaźniki'!#REF!, IF(H189="1986-1992",'lista, wskaźniki'!#REF!, IF(H189="1993-1996",'lista, wskaźniki'!#REF!, IF(H189="&gt;1997",'lista, wskaźniki'!#REF!))))))</f>
        <v>0</v>
      </c>
      <c r="T189" s="894" t="s">
        <v>23</v>
      </c>
      <c r="U189" s="897" t="s">
        <v>29</v>
      </c>
      <c r="V189" s="894"/>
      <c r="W189" s="894"/>
      <c r="X189" s="894">
        <v>0.11</v>
      </c>
      <c r="Y189" s="209" t="s">
        <v>24</v>
      </c>
      <c r="Z189" s="136">
        <v>18</v>
      </c>
      <c r="AA189" s="134" t="s">
        <v>35</v>
      </c>
      <c r="AB189" s="134" t="s">
        <v>38</v>
      </c>
      <c r="AC189" s="134" t="s">
        <v>24</v>
      </c>
      <c r="AD189" s="134" t="s">
        <v>203</v>
      </c>
      <c r="AE189" s="134" t="s">
        <v>29</v>
      </c>
      <c r="AF189" s="135">
        <v>402</v>
      </c>
      <c r="AG189" s="134">
        <v>28718.880000000001</v>
      </c>
      <c r="AH189" s="894"/>
      <c r="AI189" s="900">
        <f>3650/1000</f>
        <v>3.65</v>
      </c>
      <c r="AJ189" s="894">
        <v>1597.33</v>
      </c>
      <c r="AK189" s="894" t="s">
        <v>16</v>
      </c>
      <c r="AL189" s="894" t="s">
        <v>17</v>
      </c>
      <c r="AM189" s="894" t="s">
        <v>17</v>
      </c>
      <c r="AN189" s="894" t="s">
        <v>17</v>
      </c>
      <c r="AO189" s="894" t="s">
        <v>17</v>
      </c>
      <c r="AP189" s="894" t="s">
        <v>16</v>
      </c>
      <c r="AQ189" s="894" t="s">
        <v>16</v>
      </c>
      <c r="AR189" s="134" t="s">
        <v>48</v>
      </c>
      <c r="AS189" s="894" t="s">
        <v>16</v>
      </c>
      <c r="AT189" s="134" t="s">
        <v>52</v>
      </c>
      <c r="AU189" s="894" t="s">
        <v>17</v>
      </c>
      <c r="AV189" s="134"/>
      <c r="AW189" s="134"/>
      <c r="AX189" s="134"/>
      <c r="AY189" s="134" t="s">
        <v>57</v>
      </c>
      <c r="AZ189" s="134" t="s">
        <v>52</v>
      </c>
      <c r="BA189" s="134"/>
      <c r="BB189" s="134"/>
      <c r="BC189" s="906"/>
      <c r="BD189" s="906"/>
      <c r="BE189" s="906"/>
      <c r="BF189" s="906"/>
      <c r="BG189" s="906"/>
      <c r="BH189" s="906"/>
      <c r="BI189" s="903"/>
    </row>
    <row r="190" spans="1:61" ht="15" thickBot="1">
      <c r="A190" s="915"/>
      <c r="B190" s="912"/>
      <c r="C190" s="895"/>
      <c r="D190" s="898"/>
      <c r="E190" s="895"/>
      <c r="F190" s="895"/>
      <c r="G190" s="895"/>
      <c r="H190" s="895"/>
      <c r="I190" s="895"/>
      <c r="J190" s="895"/>
      <c r="K190" s="895"/>
      <c r="L190" s="895"/>
      <c r="M190" s="895"/>
      <c r="N190" s="895"/>
      <c r="O190" s="895"/>
      <c r="P190" s="895"/>
      <c r="Q190" s="895"/>
      <c r="R190" s="898"/>
      <c r="S190" s="895"/>
      <c r="T190" s="895"/>
      <c r="U190" s="898"/>
      <c r="V190" s="895"/>
      <c r="W190" s="895"/>
      <c r="X190" s="895"/>
      <c r="Y190" s="209"/>
      <c r="Z190" s="136"/>
      <c r="AA190" s="136"/>
      <c r="AB190" s="136"/>
      <c r="AC190" s="136"/>
      <c r="AD190" s="136"/>
      <c r="AE190" s="136" t="s">
        <v>35</v>
      </c>
      <c r="AF190" s="137">
        <v>34.74</v>
      </c>
      <c r="AG190" s="136">
        <v>11770.61</v>
      </c>
      <c r="AH190" s="895"/>
      <c r="AI190" s="901"/>
      <c r="AJ190" s="895"/>
      <c r="AK190" s="895"/>
      <c r="AL190" s="895"/>
      <c r="AM190" s="895"/>
      <c r="AN190" s="895"/>
      <c r="AO190" s="895"/>
      <c r="AP190" s="895"/>
      <c r="AQ190" s="895"/>
      <c r="AR190" s="136"/>
      <c r="AS190" s="895"/>
      <c r="AT190" s="136"/>
      <c r="AU190" s="895"/>
      <c r="AV190" s="136"/>
      <c r="AW190" s="136"/>
      <c r="AX190" s="136"/>
      <c r="AY190" s="136"/>
      <c r="AZ190" s="136" t="s">
        <v>53</v>
      </c>
      <c r="BA190" s="136"/>
      <c r="BB190" s="136"/>
      <c r="BC190" s="907"/>
      <c r="BD190" s="907"/>
      <c r="BE190" s="907"/>
      <c r="BF190" s="907"/>
      <c r="BG190" s="907"/>
      <c r="BH190" s="907"/>
      <c r="BI190" s="904"/>
    </row>
    <row r="191" spans="1:61" ht="15" thickBot="1">
      <c r="A191" s="915"/>
      <c r="B191" s="912"/>
      <c r="C191" s="895"/>
      <c r="D191" s="898"/>
      <c r="E191" s="895"/>
      <c r="F191" s="895"/>
      <c r="G191" s="895"/>
      <c r="H191" s="895"/>
      <c r="I191" s="895"/>
      <c r="J191" s="895"/>
      <c r="K191" s="895"/>
      <c r="L191" s="895"/>
      <c r="M191" s="895"/>
      <c r="N191" s="895"/>
      <c r="O191" s="895"/>
      <c r="P191" s="895"/>
      <c r="Q191" s="895"/>
      <c r="R191" s="898"/>
      <c r="S191" s="895"/>
      <c r="T191" s="895"/>
      <c r="U191" s="898"/>
      <c r="V191" s="895"/>
      <c r="W191" s="895"/>
      <c r="X191" s="895"/>
      <c r="Y191" s="209"/>
      <c r="Z191" s="136"/>
      <c r="AA191" s="136"/>
      <c r="AB191" s="136"/>
      <c r="AC191" s="136"/>
      <c r="AD191" s="136"/>
      <c r="AE191" s="136" t="s">
        <v>50</v>
      </c>
      <c r="AF191" s="137"/>
      <c r="AG191" s="136"/>
      <c r="AH191" s="895"/>
      <c r="AI191" s="901"/>
      <c r="AJ191" s="895"/>
      <c r="AK191" s="895"/>
      <c r="AL191" s="895"/>
      <c r="AM191" s="895"/>
      <c r="AN191" s="895"/>
      <c r="AO191" s="895"/>
      <c r="AP191" s="895"/>
      <c r="AQ191" s="895"/>
      <c r="AR191" s="136"/>
      <c r="AS191" s="895"/>
      <c r="AT191" s="136"/>
      <c r="AU191" s="895"/>
      <c r="AV191" s="136"/>
      <c r="AW191" s="136"/>
      <c r="AX191" s="136"/>
      <c r="AY191" s="136"/>
      <c r="AZ191" s="136" t="s">
        <v>54</v>
      </c>
      <c r="BA191" s="136"/>
      <c r="BB191" s="136"/>
      <c r="BC191" s="907"/>
      <c r="BD191" s="907"/>
      <c r="BE191" s="907"/>
      <c r="BF191" s="907"/>
      <c r="BG191" s="907"/>
      <c r="BH191" s="907"/>
      <c r="BI191" s="904"/>
    </row>
    <row r="192" spans="1:61" ht="15" thickBot="1">
      <c r="A192" s="915"/>
      <c r="B192" s="912"/>
      <c r="C192" s="895"/>
      <c r="D192" s="898"/>
      <c r="E192" s="895"/>
      <c r="F192" s="895"/>
      <c r="G192" s="895"/>
      <c r="H192" s="895"/>
      <c r="I192" s="895"/>
      <c r="J192" s="895"/>
      <c r="K192" s="895"/>
      <c r="L192" s="895"/>
      <c r="M192" s="895"/>
      <c r="N192" s="895"/>
      <c r="O192" s="895"/>
      <c r="P192" s="895"/>
      <c r="Q192" s="895"/>
      <c r="R192" s="898"/>
      <c r="S192" s="895"/>
      <c r="T192" s="895"/>
      <c r="U192" s="898"/>
      <c r="V192" s="895"/>
      <c r="W192" s="895"/>
      <c r="X192" s="895"/>
      <c r="Y192" s="209"/>
      <c r="Z192" s="136"/>
      <c r="AA192" s="136"/>
      <c r="AB192" s="136"/>
      <c r="AC192" s="136"/>
      <c r="AD192" s="136"/>
      <c r="AE192" s="136" t="s">
        <v>38</v>
      </c>
      <c r="AF192" s="137"/>
      <c r="AG192" s="136"/>
      <c r="AH192" s="895"/>
      <c r="AI192" s="901"/>
      <c r="AJ192" s="895"/>
      <c r="AK192" s="895"/>
      <c r="AL192" s="895"/>
      <c r="AM192" s="895"/>
      <c r="AN192" s="895"/>
      <c r="AO192" s="895"/>
      <c r="AP192" s="895"/>
      <c r="AQ192" s="895"/>
      <c r="AR192" s="136"/>
      <c r="AS192" s="895"/>
      <c r="AT192" s="136"/>
      <c r="AU192" s="895"/>
      <c r="AV192" s="136"/>
      <c r="AW192" s="136"/>
      <c r="AX192" s="136"/>
      <c r="AY192" s="136"/>
      <c r="AZ192" s="136"/>
      <c r="BA192" s="136"/>
      <c r="BB192" s="136"/>
      <c r="BC192" s="907"/>
      <c r="BD192" s="907"/>
      <c r="BE192" s="907"/>
      <c r="BF192" s="907"/>
      <c r="BG192" s="907"/>
      <c r="BH192" s="907"/>
      <c r="BI192" s="904"/>
    </row>
    <row r="193" spans="1:61">
      <c r="A193" s="915"/>
      <c r="B193" s="912"/>
      <c r="C193" s="895"/>
      <c r="D193" s="898"/>
      <c r="E193" s="895"/>
      <c r="F193" s="895"/>
      <c r="G193" s="895"/>
      <c r="H193" s="895"/>
      <c r="I193" s="895"/>
      <c r="J193" s="895"/>
      <c r="K193" s="895"/>
      <c r="L193" s="895"/>
      <c r="M193" s="895"/>
      <c r="N193" s="895"/>
      <c r="O193" s="895"/>
      <c r="P193" s="895"/>
      <c r="Q193" s="895"/>
      <c r="R193" s="898"/>
      <c r="S193" s="895"/>
      <c r="T193" s="895"/>
      <c r="U193" s="898"/>
      <c r="V193" s="895"/>
      <c r="W193" s="895"/>
      <c r="X193" s="895"/>
      <c r="Y193" s="209"/>
      <c r="Z193" s="136"/>
      <c r="AA193" s="136"/>
      <c r="AB193" s="136"/>
      <c r="AC193" s="136"/>
      <c r="AD193" s="136"/>
      <c r="AE193" s="136" t="s">
        <v>39</v>
      </c>
      <c r="AF193" s="137"/>
      <c r="AG193" s="136"/>
      <c r="AH193" s="895"/>
      <c r="AI193" s="901"/>
      <c r="AJ193" s="895"/>
      <c r="AK193" s="895"/>
      <c r="AL193" s="895"/>
      <c r="AM193" s="895"/>
      <c r="AN193" s="895"/>
      <c r="AO193" s="895"/>
      <c r="AP193" s="895"/>
      <c r="AQ193" s="895"/>
      <c r="AR193" s="136"/>
      <c r="AS193" s="895"/>
      <c r="AT193" s="136"/>
      <c r="AU193" s="895"/>
      <c r="AV193" s="136"/>
      <c r="AW193" s="136"/>
      <c r="AX193" s="136"/>
      <c r="AY193" s="136"/>
      <c r="AZ193" s="136"/>
      <c r="BA193" s="136"/>
      <c r="BB193" s="136"/>
      <c r="BC193" s="907"/>
      <c r="BD193" s="907"/>
      <c r="BE193" s="907"/>
      <c r="BF193" s="907"/>
      <c r="BG193" s="907"/>
      <c r="BH193" s="907"/>
      <c r="BI193" s="904"/>
    </row>
    <row r="194" spans="1:61" ht="15" thickBot="1">
      <c r="A194" s="916"/>
      <c r="B194" s="913"/>
      <c r="C194" s="896"/>
      <c r="D194" s="899"/>
      <c r="E194" s="896"/>
      <c r="F194" s="896"/>
      <c r="G194" s="896"/>
      <c r="H194" s="896"/>
      <c r="I194" s="896"/>
      <c r="J194" s="896"/>
      <c r="K194" s="896"/>
      <c r="L194" s="896"/>
      <c r="M194" s="896"/>
      <c r="N194" s="896"/>
      <c r="O194" s="896"/>
      <c r="P194" s="896"/>
      <c r="Q194" s="896"/>
      <c r="R194" s="899"/>
      <c r="S194" s="896"/>
      <c r="T194" s="896"/>
      <c r="U194" s="899"/>
      <c r="V194" s="896"/>
      <c r="W194" s="896"/>
      <c r="X194" s="896"/>
      <c r="Y194" s="210"/>
      <c r="Z194" s="136"/>
      <c r="AA194" s="138"/>
      <c r="AB194" s="138"/>
      <c r="AC194" s="138"/>
      <c r="AD194" s="138"/>
      <c r="AE194" s="138" t="s">
        <v>37</v>
      </c>
      <c r="AF194" s="139"/>
      <c r="AG194" s="138"/>
      <c r="AH194" s="896"/>
      <c r="AI194" s="902"/>
      <c r="AJ194" s="896"/>
      <c r="AK194" s="896"/>
      <c r="AL194" s="896"/>
      <c r="AM194" s="896"/>
      <c r="AN194" s="896"/>
      <c r="AO194" s="896"/>
      <c r="AP194" s="896"/>
      <c r="AQ194" s="896"/>
      <c r="AR194" s="138"/>
      <c r="AS194" s="896"/>
      <c r="AT194" s="138"/>
      <c r="AU194" s="896"/>
      <c r="AV194" s="138"/>
      <c r="AW194" s="138"/>
      <c r="AX194" s="138"/>
      <c r="AY194" s="138"/>
      <c r="AZ194" s="138"/>
      <c r="BA194" s="138"/>
      <c r="BB194" s="138"/>
      <c r="BC194" s="908"/>
      <c r="BD194" s="908"/>
      <c r="BE194" s="908"/>
      <c r="BF194" s="908"/>
      <c r="BG194" s="908"/>
      <c r="BH194" s="908"/>
      <c r="BI194" s="905"/>
    </row>
    <row r="195" spans="1:61" ht="15" thickBot="1">
      <c r="A195" s="914">
        <v>33</v>
      </c>
      <c r="B195" s="911" t="s">
        <v>294</v>
      </c>
      <c r="C195" s="894" t="s">
        <v>255</v>
      </c>
      <c r="D195" s="897" t="s">
        <v>335</v>
      </c>
      <c r="E195" s="894">
        <v>18</v>
      </c>
      <c r="F195" s="894">
        <v>18</v>
      </c>
      <c r="G195" s="894">
        <v>0</v>
      </c>
      <c r="H195" s="894">
        <v>1985</v>
      </c>
      <c r="I195" s="894">
        <f>SUM(J195,K195)</f>
        <v>939.15</v>
      </c>
      <c r="J195" s="894">
        <v>939.15</v>
      </c>
      <c r="K195" s="894">
        <v>0</v>
      </c>
      <c r="L195" s="894">
        <v>51</v>
      </c>
      <c r="M195" s="894" t="s">
        <v>16</v>
      </c>
      <c r="N195" s="894">
        <v>30</v>
      </c>
      <c r="O195" s="894" t="s">
        <v>16</v>
      </c>
      <c r="P195" s="894" t="s">
        <v>200</v>
      </c>
      <c r="Q195" s="894" t="s">
        <v>17</v>
      </c>
      <c r="R195" s="897"/>
      <c r="S195" s="894" t="b">
        <f>IF(H195&lt;1966,'lista, wskaźniki'!#REF!,IF(H195="&lt;1966",'lista, wskaźniki'!#REF!,IF(H195="1967-1985",'lista, wskaźniki'!#REF!, IF(H195="1986-1992",'lista, wskaźniki'!#REF!, IF(H195="1993-1996",'lista, wskaźniki'!#REF!, IF(H195="&gt;1997",'lista, wskaźniki'!#REF!))))))</f>
        <v>0</v>
      </c>
      <c r="T195" s="894" t="s">
        <v>23</v>
      </c>
      <c r="U195" s="897" t="s">
        <v>29</v>
      </c>
      <c r="V195" s="894"/>
      <c r="W195" s="894"/>
      <c r="X195" s="894">
        <v>0.13</v>
      </c>
      <c r="Y195" s="209" t="s">
        <v>24</v>
      </c>
      <c r="Z195" s="136">
        <v>27</v>
      </c>
      <c r="AA195" s="134" t="s">
        <v>35</v>
      </c>
      <c r="AB195" s="134" t="s">
        <v>38</v>
      </c>
      <c r="AC195" s="134" t="s">
        <v>24</v>
      </c>
      <c r="AD195" s="134" t="s">
        <v>203</v>
      </c>
      <c r="AE195" s="134" t="s">
        <v>29</v>
      </c>
      <c r="AF195" s="135">
        <v>625</v>
      </c>
      <c r="AG195" s="134">
        <v>44650</v>
      </c>
      <c r="AH195" s="894"/>
      <c r="AI195" s="900">
        <f>3539/1000</f>
        <v>3.5390000000000001</v>
      </c>
      <c r="AJ195" s="894">
        <v>1503.87</v>
      </c>
      <c r="AK195" s="894" t="s">
        <v>16</v>
      </c>
      <c r="AL195" s="894" t="s">
        <v>16</v>
      </c>
      <c r="AM195" s="894" t="s">
        <v>17</v>
      </c>
      <c r="AN195" s="894" t="s">
        <v>16</v>
      </c>
      <c r="AO195" s="894" t="s">
        <v>17</v>
      </c>
      <c r="AP195" s="894" t="s">
        <v>16</v>
      </c>
      <c r="AQ195" s="894" t="s">
        <v>16</v>
      </c>
      <c r="AR195" s="134" t="s">
        <v>48</v>
      </c>
      <c r="AS195" s="894" t="s">
        <v>16</v>
      </c>
      <c r="AT195" s="134" t="s">
        <v>52</v>
      </c>
      <c r="AU195" s="894" t="s">
        <v>17</v>
      </c>
      <c r="AV195" s="134"/>
      <c r="AW195" s="134"/>
      <c r="AX195" s="134"/>
      <c r="AY195" s="134" t="s">
        <v>57</v>
      </c>
      <c r="AZ195" s="134" t="s">
        <v>52</v>
      </c>
      <c r="BA195" s="134"/>
      <c r="BB195" s="134"/>
      <c r="BC195" s="906"/>
      <c r="BD195" s="906"/>
      <c r="BE195" s="906"/>
      <c r="BF195" s="906"/>
      <c r="BG195" s="906"/>
      <c r="BH195" s="906"/>
      <c r="BI195" s="903"/>
    </row>
    <row r="196" spans="1:61" ht="15" thickBot="1">
      <c r="A196" s="915"/>
      <c r="B196" s="912"/>
      <c r="C196" s="895"/>
      <c r="D196" s="898"/>
      <c r="E196" s="895"/>
      <c r="F196" s="895"/>
      <c r="G196" s="895"/>
      <c r="H196" s="895"/>
      <c r="I196" s="895"/>
      <c r="J196" s="895"/>
      <c r="K196" s="895"/>
      <c r="L196" s="895"/>
      <c r="M196" s="895"/>
      <c r="N196" s="895"/>
      <c r="O196" s="895"/>
      <c r="P196" s="895"/>
      <c r="Q196" s="895"/>
      <c r="R196" s="898"/>
      <c r="S196" s="895"/>
      <c r="T196" s="895"/>
      <c r="U196" s="898"/>
      <c r="V196" s="895"/>
      <c r="W196" s="895"/>
      <c r="X196" s="895"/>
      <c r="Y196" s="209"/>
      <c r="Z196" s="136"/>
      <c r="AA196" s="136"/>
      <c r="AB196" s="136"/>
      <c r="AC196" s="136"/>
      <c r="AD196" s="136"/>
      <c r="AE196" s="136" t="s">
        <v>35</v>
      </c>
      <c r="AF196" s="137">
        <v>54.01</v>
      </c>
      <c r="AG196" s="136">
        <v>18299.669999999998</v>
      </c>
      <c r="AH196" s="895"/>
      <c r="AI196" s="901"/>
      <c r="AJ196" s="895"/>
      <c r="AK196" s="895"/>
      <c r="AL196" s="895"/>
      <c r="AM196" s="895"/>
      <c r="AN196" s="895"/>
      <c r="AO196" s="895"/>
      <c r="AP196" s="895"/>
      <c r="AQ196" s="895"/>
      <c r="AR196" s="136"/>
      <c r="AS196" s="895"/>
      <c r="AT196" s="136"/>
      <c r="AU196" s="895"/>
      <c r="AV196" s="136"/>
      <c r="AW196" s="136"/>
      <c r="AX196" s="136"/>
      <c r="AY196" s="136"/>
      <c r="AZ196" s="136" t="s">
        <v>53</v>
      </c>
      <c r="BA196" s="136"/>
      <c r="BB196" s="136"/>
      <c r="BC196" s="907"/>
      <c r="BD196" s="907"/>
      <c r="BE196" s="907"/>
      <c r="BF196" s="907"/>
      <c r="BG196" s="907"/>
      <c r="BH196" s="907"/>
      <c r="BI196" s="904"/>
    </row>
    <row r="197" spans="1:61" ht="15" thickBot="1">
      <c r="A197" s="915"/>
      <c r="B197" s="912"/>
      <c r="C197" s="895"/>
      <c r="D197" s="898"/>
      <c r="E197" s="895"/>
      <c r="F197" s="895"/>
      <c r="G197" s="895"/>
      <c r="H197" s="895"/>
      <c r="I197" s="895"/>
      <c r="J197" s="895"/>
      <c r="K197" s="895"/>
      <c r="L197" s="895"/>
      <c r="M197" s="895"/>
      <c r="N197" s="895"/>
      <c r="O197" s="895"/>
      <c r="P197" s="895"/>
      <c r="Q197" s="895"/>
      <c r="R197" s="898"/>
      <c r="S197" s="895"/>
      <c r="T197" s="895"/>
      <c r="U197" s="898"/>
      <c r="V197" s="895"/>
      <c r="W197" s="895"/>
      <c r="X197" s="895"/>
      <c r="Y197" s="209"/>
      <c r="Z197" s="136"/>
      <c r="AA197" s="136"/>
      <c r="AB197" s="136"/>
      <c r="AC197" s="136"/>
      <c r="AD197" s="136"/>
      <c r="AE197" s="136" t="s">
        <v>50</v>
      </c>
      <c r="AF197" s="137"/>
      <c r="AG197" s="136"/>
      <c r="AH197" s="895"/>
      <c r="AI197" s="901"/>
      <c r="AJ197" s="895"/>
      <c r="AK197" s="895"/>
      <c r="AL197" s="895"/>
      <c r="AM197" s="895"/>
      <c r="AN197" s="895"/>
      <c r="AO197" s="895"/>
      <c r="AP197" s="895"/>
      <c r="AQ197" s="895"/>
      <c r="AR197" s="136"/>
      <c r="AS197" s="895"/>
      <c r="AT197" s="136"/>
      <c r="AU197" s="895"/>
      <c r="AV197" s="136"/>
      <c r="AW197" s="136"/>
      <c r="AX197" s="136"/>
      <c r="AY197" s="136"/>
      <c r="AZ197" s="136" t="s">
        <v>54</v>
      </c>
      <c r="BA197" s="136"/>
      <c r="BB197" s="136"/>
      <c r="BC197" s="907"/>
      <c r="BD197" s="907"/>
      <c r="BE197" s="907"/>
      <c r="BF197" s="907"/>
      <c r="BG197" s="907"/>
      <c r="BH197" s="907"/>
      <c r="BI197" s="904"/>
    </row>
    <row r="198" spans="1:61" ht="15" thickBot="1">
      <c r="A198" s="915"/>
      <c r="B198" s="912"/>
      <c r="C198" s="895"/>
      <c r="D198" s="898"/>
      <c r="E198" s="895"/>
      <c r="F198" s="895"/>
      <c r="G198" s="895"/>
      <c r="H198" s="895"/>
      <c r="I198" s="895"/>
      <c r="J198" s="895"/>
      <c r="K198" s="895"/>
      <c r="L198" s="895"/>
      <c r="M198" s="895"/>
      <c r="N198" s="895"/>
      <c r="O198" s="895"/>
      <c r="P198" s="895"/>
      <c r="Q198" s="895"/>
      <c r="R198" s="898"/>
      <c r="S198" s="895"/>
      <c r="T198" s="895"/>
      <c r="U198" s="898"/>
      <c r="V198" s="895"/>
      <c r="W198" s="895"/>
      <c r="X198" s="895"/>
      <c r="Y198" s="209"/>
      <c r="Z198" s="136"/>
      <c r="AA198" s="136"/>
      <c r="AB198" s="136"/>
      <c r="AC198" s="136"/>
      <c r="AD198" s="136"/>
      <c r="AE198" s="136" t="s">
        <v>38</v>
      </c>
      <c r="AF198" s="137"/>
      <c r="AG198" s="136"/>
      <c r="AH198" s="895"/>
      <c r="AI198" s="901"/>
      <c r="AJ198" s="895"/>
      <c r="AK198" s="895"/>
      <c r="AL198" s="895"/>
      <c r="AM198" s="895"/>
      <c r="AN198" s="895"/>
      <c r="AO198" s="895"/>
      <c r="AP198" s="895"/>
      <c r="AQ198" s="895"/>
      <c r="AR198" s="136"/>
      <c r="AS198" s="895"/>
      <c r="AT198" s="136"/>
      <c r="AU198" s="895"/>
      <c r="AV198" s="136"/>
      <c r="AW198" s="136"/>
      <c r="AX198" s="136"/>
      <c r="AY198" s="136"/>
      <c r="AZ198" s="136"/>
      <c r="BA198" s="136"/>
      <c r="BB198" s="136"/>
      <c r="BC198" s="907"/>
      <c r="BD198" s="907"/>
      <c r="BE198" s="907"/>
      <c r="BF198" s="907"/>
      <c r="BG198" s="907"/>
      <c r="BH198" s="907"/>
      <c r="BI198" s="904"/>
    </row>
    <row r="199" spans="1:61">
      <c r="A199" s="915"/>
      <c r="B199" s="912"/>
      <c r="C199" s="895"/>
      <c r="D199" s="898"/>
      <c r="E199" s="895"/>
      <c r="F199" s="895"/>
      <c r="G199" s="895"/>
      <c r="H199" s="895"/>
      <c r="I199" s="895"/>
      <c r="J199" s="895"/>
      <c r="K199" s="895"/>
      <c r="L199" s="895"/>
      <c r="M199" s="895"/>
      <c r="N199" s="895"/>
      <c r="O199" s="895"/>
      <c r="P199" s="895"/>
      <c r="Q199" s="895"/>
      <c r="R199" s="898"/>
      <c r="S199" s="895"/>
      <c r="T199" s="895"/>
      <c r="U199" s="898"/>
      <c r="V199" s="895"/>
      <c r="W199" s="895"/>
      <c r="X199" s="895"/>
      <c r="Y199" s="209"/>
      <c r="Z199" s="136"/>
      <c r="AA199" s="136"/>
      <c r="AB199" s="136"/>
      <c r="AC199" s="136"/>
      <c r="AD199" s="136"/>
      <c r="AE199" s="136" t="s">
        <v>39</v>
      </c>
      <c r="AF199" s="137"/>
      <c r="AG199" s="136"/>
      <c r="AH199" s="895"/>
      <c r="AI199" s="901"/>
      <c r="AJ199" s="895"/>
      <c r="AK199" s="895"/>
      <c r="AL199" s="895"/>
      <c r="AM199" s="895"/>
      <c r="AN199" s="895"/>
      <c r="AO199" s="895"/>
      <c r="AP199" s="895"/>
      <c r="AQ199" s="895"/>
      <c r="AR199" s="136"/>
      <c r="AS199" s="895"/>
      <c r="AT199" s="136"/>
      <c r="AU199" s="895"/>
      <c r="AV199" s="136"/>
      <c r="AW199" s="136"/>
      <c r="AX199" s="136"/>
      <c r="AY199" s="136"/>
      <c r="AZ199" s="136"/>
      <c r="BA199" s="136"/>
      <c r="BB199" s="136"/>
      <c r="BC199" s="907"/>
      <c r="BD199" s="907"/>
      <c r="BE199" s="907"/>
      <c r="BF199" s="907"/>
      <c r="BG199" s="907"/>
      <c r="BH199" s="907"/>
      <c r="BI199" s="904"/>
    </row>
    <row r="200" spans="1:61" ht="15" thickBot="1">
      <c r="A200" s="916"/>
      <c r="B200" s="913"/>
      <c r="C200" s="896"/>
      <c r="D200" s="899"/>
      <c r="E200" s="896"/>
      <c r="F200" s="896"/>
      <c r="G200" s="896"/>
      <c r="H200" s="896"/>
      <c r="I200" s="896"/>
      <c r="J200" s="896"/>
      <c r="K200" s="896"/>
      <c r="L200" s="896"/>
      <c r="M200" s="896"/>
      <c r="N200" s="896"/>
      <c r="O200" s="896"/>
      <c r="P200" s="896"/>
      <c r="Q200" s="896"/>
      <c r="R200" s="899"/>
      <c r="S200" s="896"/>
      <c r="T200" s="896"/>
      <c r="U200" s="899"/>
      <c r="V200" s="896"/>
      <c r="W200" s="896"/>
      <c r="X200" s="896"/>
      <c r="Y200" s="210"/>
      <c r="Z200" s="136"/>
      <c r="AA200" s="138"/>
      <c r="AB200" s="138"/>
      <c r="AC200" s="138"/>
      <c r="AD200" s="138"/>
      <c r="AE200" s="138" t="s">
        <v>37</v>
      </c>
      <c r="AF200" s="139"/>
      <c r="AG200" s="138"/>
      <c r="AH200" s="896"/>
      <c r="AI200" s="902"/>
      <c r="AJ200" s="896"/>
      <c r="AK200" s="896"/>
      <c r="AL200" s="896"/>
      <c r="AM200" s="896"/>
      <c r="AN200" s="896"/>
      <c r="AO200" s="896"/>
      <c r="AP200" s="896"/>
      <c r="AQ200" s="896"/>
      <c r="AR200" s="138"/>
      <c r="AS200" s="896"/>
      <c r="AT200" s="138"/>
      <c r="AU200" s="896"/>
      <c r="AV200" s="138"/>
      <c r="AW200" s="138"/>
      <c r="AX200" s="138"/>
      <c r="AY200" s="138"/>
      <c r="AZ200" s="138"/>
      <c r="BA200" s="138"/>
      <c r="BB200" s="138"/>
      <c r="BC200" s="908"/>
      <c r="BD200" s="908"/>
      <c r="BE200" s="908"/>
      <c r="BF200" s="908"/>
      <c r="BG200" s="908"/>
      <c r="BH200" s="908"/>
      <c r="BI200" s="905"/>
    </row>
    <row r="201" spans="1:61" ht="15" thickBot="1">
      <c r="A201" s="914">
        <v>34</v>
      </c>
      <c r="B201" s="911" t="s">
        <v>294</v>
      </c>
      <c r="C201" s="894" t="s">
        <v>255</v>
      </c>
      <c r="D201" s="897" t="s">
        <v>336</v>
      </c>
      <c r="E201" s="894">
        <v>18</v>
      </c>
      <c r="F201" s="894">
        <v>18</v>
      </c>
      <c r="G201" s="894">
        <v>0</v>
      </c>
      <c r="H201" s="894">
        <v>1984</v>
      </c>
      <c r="I201" s="894">
        <f>SUM(J201,K201)</f>
        <v>939.15</v>
      </c>
      <c r="J201" s="894">
        <v>939.15</v>
      </c>
      <c r="K201" s="894">
        <v>0</v>
      </c>
      <c r="L201" s="894">
        <v>42</v>
      </c>
      <c r="M201" s="894" t="s">
        <v>16</v>
      </c>
      <c r="N201" s="894">
        <v>40</v>
      </c>
      <c r="O201" s="894" t="s">
        <v>16</v>
      </c>
      <c r="P201" s="894" t="s">
        <v>200</v>
      </c>
      <c r="Q201" s="894" t="s">
        <v>17</v>
      </c>
      <c r="R201" s="897"/>
      <c r="S201" s="894" t="b">
        <f>IF(H201&lt;1966,'lista, wskaźniki'!#REF!,IF(H201="&lt;1966",'lista, wskaźniki'!#REF!,IF(H201="1967-1985",'lista, wskaźniki'!#REF!, IF(H201="1986-1992",'lista, wskaźniki'!#REF!, IF(H201="1993-1996",'lista, wskaźniki'!#REF!, IF(H201="&gt;1997",'lista, wskaźniki'!#REF!))))))</f>
        <v>0</v>
      </c>
      <c r="T201" s="894" t="s">
        <v>23</v>
      </c>
      <c r="U201" s="897" t="s">
        <v>29</v>
      </c>
      <c r="V201" s="894"/>
      <c r="W201" s="894"/>
      <c r="X201" s="894">
        <v>0.12</v>
      </c>
      <c r="Y201" s="209" t="s">
        <v>24</v>
      </c>
      <c r="Z201" s="136">
        <v>27</v>
      </c>
      <c r="AA201" s="134" t="s">
        <v>35</v>
      </c>
      <c r="AB201" s="134" t="s">
        <v>38</v>
      </c>
      <c r="AC201" s="134" t="s">
        <v>24</v>
      </c>
      <c r="AD201" s="134" t="s">
        <v>203</v>
      </c>
      <c r="AE201" s="134" t="s">
        <v>29</v>
      </c>
      <c r="AF201" s="135">
        <v>664</v>
      </c>
      <c r="AG201" s="134">
        <v>47436.160000000003</v>
      </c>
      <c r="AH201" s="894"/>
      <c r="AI201" s="900">
        <f>4752/1000</f>
        <v>4.7519999999999998</v>
      </c>
      <c r="AJ201" s="894">
        <v>1989.93</v>
      </c>
      <c r="AK201" s="894" t="s">
        <v>16</v>
      </c>
      <c r="AL201" s="894" t="s">
        <v>16</v>
      </c>
      <c r="AM201" s="894" t="s">
        <v>17</v>
      </c>
      <c r="AN201" s="894" t="s">
        <v>16</v>
      </c>
      <c r="AO201" s="894" t="s">
        <v>17</v>
      </c>
      <c r="AP201" s="894" t="s">
        <v>16</v>
      </c>
      <c r="AQ201" s="894" t="s">
        <v>16</v>
      </c>
      <c r="AR201" s="134" t="s">
        <v>48</v>
      </c>
      <c r="AS201" s="894" t="s">
        <v>16</v>
      </c>
      <c r="AT201" s="134" t="s">
        <v>52</v>
      </c>
      <c r="AU201" s="894" t="s">
        <v>17</v>
      </c>
      <c r="AV201" s="134"/>
      <c r="AW201" s="134"/>
      <c r="AX201" s="134"/>
      <c r="AY201" s="134" t="s">
        <v>57</v>
      </c>
      <c r="AZ201" s="134" t="s">
        <v>52</v>
      </c>
      <c r="BA201" s="134"/>
      <c r="BB201" s="134"/>
      <c r="BC201" s="906"/>
      <c r="BD201" s="906"/>
      <c r="BE201" s="906"/>
      <c r="BF201" s="906"/>
      <c r="BG201" s="906"/>
      <c r="BH201" s="906"/>
      <c r="BI201" s="903"/>
    </row>
    <row r="202" spans="1:61" ht="15" thickBot="1">
      <c r="A202" s="915"/>
      <c r="B202" s="912"/>
      <c r="C202" s="895"/>
      <c r="D202" s="898"/>
      <c r="E202" s="895"/>
      <c r="F202" s="895"/>
      <c r="G202" s="895"/>
      <c r="H202" s="895"/>
      <c r="I202" s="895"/>
      <c r="J202" s="895"/>
      <c r="K202" s="895"/>
      <c r="L202" s="895"/>
      <c r="M202" s="895"/>
      <c r="N202" s="895"/>
      <c r="O202" s="895"/>
      <c r="P202" s="895"/>
      <c r="Q202" s="895"/>
      <c r="R202" s="898"/>
      <c r="S202" s="895"/>
      <c r="T202" s="895"/>
      <c r="U202" s="898"/>
      <c r="V202" s="895"/>
      <c r="W202" s="895"/>
      <c r="X202" s="895"/>
      <c r="Y202" s="209"/>
      <c r="Z202" s="136"/>
      <c r="AA202" s="136"/>
      <c r="AB202" s="136"/>
      <c r="AC202" s="136"/>
      <c r="AD202" s="136"/>
      <c r="AE202" s="136" t="s">
        <v>35</v>
      </c>
      <c r="AF202" s="137">
        <v>57.38</v>
      </c>
      <c r="AG202" s="136">
        <v>19441.490000000002</v>
      </c>
      <c r="AH202" s="895"/>
      <c r="AI202" s="901"/>
      <c r="AJ202" s="895"/>
      <c r="AK202" s="895"/>
      <c r="AL202" s="895"/>
      <c r="AM202" s="895"/>
      <c r="AN202" s="895"/>
      <c r="AO202" s="895"/>
      <c r="AP202" s="895"/>
      <c r="AQ202" s="895"/>
      <c r="AR202" s="136"/>
      <c r="AS202" s="895"/>
      <c r="AT202" s="136"/>
      <c r="AU202" s="895"/>
      <c r="AV202" s="136"/>
      <c r="AW202" s="136"/>
      <c r="AX202" s="136"/>
      <c r="AY202" s="136"/>
      <c r="AZ202" s="136" t="s">
        <v>53</v>
      </c>
      <c r="BA202" s="136"/>
      <c r="BB202" s="136"/>
      <c r="BC202" s="907"/>
      <c r="BD202" s="907"/>
      <c r="BE202" s="907"/>
      <c r="BF202" s="907"/>
      <c r="BG202" s="907"/>
      <c r="BH202" s="907"/>
      <c r="BI202" s="904"/>
    </row>
    <row r="203" spans="1:61" ht="15" thickBot="1">
      <c r="A203" s="915"/>
      <c r="B203" s="912"/>
      <c r="C203" s="895"/>
      <c r="D203" s="898"/>
      <c r="E203" s="895"/>
      <c r="F203" s="895"/>
      <c r="G203" s="895"/>
      <c r="H203" s="895"/>
      <c r="I203" s="895"/>
      <c r="J203" s="895"/>
      <c r="K203" s="895"/>
      <c r="L203" s="895"/>
      <c r="M203" s="895"/>
      <c r="N203" s="895"/>
      <c r="O203" s="895"/>
      <c r="P203" s="895"/>
      <c r="Q203" s="895"/>
      <c r="R203" s="898"/>
      <c r="S203" s="895"/>
      <c r="T203" s="895"/>
      <c r="U203" s="898"/>
      <c r="V203" s="895"/>
      <c r="W203" s="895"/>
      <c r="X203" s="895"/>
      <c r="Y203" s="209"/>
      <c r="Z203" s="136"/>
      <c r="AA203" s="136"/>
      <c r="AB203" s="136"/>
      <c r="AC203" s="136"/>
      <c r="AD203" s="136"/>
      <c r="AE203" s="136" t="s">
        <v>50</v>
      </c>
      <c r="AF203" s="137"/>
      <c r="AG203" s="136"/>
      <c r="AH203" s="895"/>
      <c r="AI203" s="901"/>
      <c r="AJ203" s="895"/>
      <c r="AK203" s="895"/>
      <c r="AL203" s="895"/>
      <c r="AM203" s="895"/>
      <c r="AN203" s="895"/>
      <c r="AO203" s="895"/>
      <c r="AP203" s="895"/>
      <c r="AQ203" s="895"/>
      <c r="AR203" s="136"/>
      <c r="AS203" s="895"/>
      <c r="AT203" s="136"/>
      <c r="AU203" s="895"/>
      <c r="AV203" s="136"/>
      <c r="AW203" s="136"/>
      <c r="AX203" s="136"/>
      <c r="AY203" s="136"/>
      <c r="AZ203" s="136" t="s">
        <v>54</v>
      </c>
      <c r="BA203" s="136"/>
      <c r="BB203" s="136"/>
      <c r="BC203" s="907"/>
      <c r="BD203" s="907"/>
      <c r="BE203" s="907"/>
      <c r="BF203" s="907"/>
      <c r="BG203" s="907"/>
      <c r="BH203" s="907"/>
      <c r="BI203" s="904"/>
    </row>
    <row r="204" spans="1:61" ht="15" thickBot="1">
      <c r="A204" s="915"/>
      <c r="B204" s="912"/>
      <c r="C204" s="895"/>
      <c r="D204" s="898"/>
      <c r="E204" s="895"/>
      <c r="F204" s="895"/>
      <c r="G204" s="895"/>
      <c r="H204" s="895"/>
      <c r="I204" s="895"/>
      <c r="J204" s="895"/>
      <c r="K204" s="895"/>
      <c r="L204" s="895"/>
      <c r="M204" s="895"/>
      <c r="N204" s="895"/>
      <c r="O204" s="895"/>
      <c r="P204" s="895"/>
      <c r="Q204" s="895"/>
      <c r="R204" s="898"/>
      <c r="S204" s="895"/>
      <c r="T204" s="895"/>
      <c r="U204" s="898"/>
      <c r="V204" s="895"/>
      <c r="W204" s="895"/>
      <c r="X204" s="895"/>
      <c r="Y204" s="209"/>
      <c r="Z204" s="136"/>
      <c r="AA204" s="136"/>
      <c r="AB204" s="136"/>
      <c r="AC204" s="136"/>
      <c r="AD204" s="136"/>
      <c r="AE204" s="136" t="s">
        <v>38</v>
      </c>
      <c r="AF204" s="137"/>
      <c r="AG204" s="136"/>
      <c r="AH204" s="895"/>
      <c r="AI204" s="901"/>
      <c r="AJ204" s="895"/>
      <c r="AK204" s="895"/>
      <c r="AL204" s="895"/>
      <c r="AM204" s="895"/>
      <c r="AN204" s="895"/>
      <c r="AO204" s="895"/>
      <c r="AP204" s="895"/>
      <c r="AQ204" s="895"/>
      <c r="AR204" s="136"/>
      <c r="AS204" s="895"/>
      <c r="AT204" s="136"/>
      <c r="AU204" s="895"/>
      <c r="AV204" s="136"/>
      <c r="AW204" s="136"/>
      <c r="AX204" s="136"/>
      <c r="AY204" s="136"/>
      <c r="AZ204" s="136"/>
      <c r="BA204" s="136"/>
      <c r="BB204" s="136"/>
      <c r="BC204" s="907"/>
      <c r="BD204" s="907"/>
      <c r="BE204" s="907"/>
      <c r="BF204" s="907"/>
      <c r="BG204" s="907"/>
      <c r="BH204" s="907"/>
      <c r="BI204" s="904"/>
    </row>
    <row r="205" spans="1:61">
      <c r="A205" s="915"/>
      <c r="B205" s="912"/>
      <c r="C205" s="895"/>
      <c r="D205" s="898"/>
      <c r="E205" s="895"/>
      <c r="F205" s="895"/>
      <c r="G205" s="895"/>
      <c r="H205" s="895"/>
      <c r="I205" s="895"/>
      <c r="J205" s="895"/>
      <c r="K205" s="895"/>
      <c r="L205" s="895"/>
      <c r="M205" s="895"/>
      <c r="N205" s="895"/>
      <c r="O205" s="895"/>
      <c r="P205" s="895"/>
      <c r="Q205" s="895"/>
      <c r="R205" s="898"/>
      <c r="S205" s="895"/>
      <c r="T205" s="895"/>
      <c r="U205" s="898"/>
      <c r="V205" s="895"/>
      <c r="W205" s="895"/>
      <c r="X205" s="895"/>
      <c r="Y205" s="209"/>
      <c r="Z205" s="136"/>
      <c r="AA205" s="136"/>
      <c r="AB205" s="136"/>
      <c r="AC205" s="136"/>
      <c r="AD205" s="136"/>
      <c r="AE205" s="136" t="s">
        <v>39</v>
      </c>
      <c r="AF205" s="137"/>
      <c r="AG205" s="136"/>
      <c r="AH205" s="895"/>
      <c r="AI205" s="901"/>
      <c r="AJ205" s="895"/>
      <c r="AK205" s="895"/>
      <c r="AL205" s="895"/>
      <c r="AM205" s="895"/>
      <c r="AN205" s="895"/>
      <c r="AO205" s="895"/>
      <c r="AP205" s="895"/>
      <c r="AQ205" s="895"/>
      <c r="AR205" s="136"/>
      <c r="AS205" s="895"/>
      <c r="AT205" s="136"/>
      <c r="AU205" s="895"/>
      <c r="AV205" s="136"/>
      <c r="AW205" s="136"/>
      <c r="AX205" s="136"/>
      <c r="AY205" s="136"/>
      <c r="AZ205" s="136"/>
      <c r="BA205" s="136"/>
      <c r="BB205" s="136"/>
      <c r="BC205" s="907"/>
      <c r="BD205" s="907"/>
      <c r="BE205" s="907"/>
      <c r="BF205" s="907"/>
      <c r="BG205" s="907"/>
      <c r="BH205" s="907"/>
      <c r="BI205" s="904"/>
    </row>
    <row r="206" spans="1:61" ht="15" thickBot="1">
      <c r="A206" s="916"/>
      <c r="B206" s="913"/>
      <c r="C206" s="896"/>
      <c r="D206" s="899"/>
      <c r="E206" s="896"/>
      <c r="F206" s="896"/>
      <c r="G206" s="896"/>
      <c r="H206" s="896"/>
      <c r="I206" s="896"/>
      <c r="J206" s="896"/>
      <c r="K206" s="896"/>
      <c r="L206" s="896"/>
      <c r="M206" s="896"/>
      <c r="N206" s="896"/>
      <c r="O206" s="896"/>
      <c r="P206" s="896"/>
      <c r="Q206" s="896"/>
      <c r="R206" s="899"/>
      <c r="S206" s="896"/>
      <c r="T206" s="896"/>
      <c r="U206" s="899"/>
      <c r="V206" s="896"/>
      <c r="W206" s="896"/>
      <c r="X206" s="896"/>
      <c r="Y206" s="210"/>
      <c r="Z206" s="136"/>
      <c r="AA206" s="138"/>
      <c r="AB206" s="138"/>
      <c r="AC206" s="138"/>
      <c r="AD206" s="138"/>
      <c r="AE206" s="138" t="s">
        <v>37</v>
      </c>
      <c r="AF206" s="139"/>
      <c r="AG206" s="138"/>
      <c r="AH206" s="896"/>
      <c r="AI206" s="902"/>
      <c r="AJ206" s="896"/>
      <c r="AK206" s="896"/>
      <c r="AL206" s="896"/>
      <c r="AM206" s="896"/>
      <c r="AN206" s="896"/>
      <c r="AO206" s="896"/>
      <c r="AP206" s="896"/>
      <c r="AQ206" s="896"/>
      <c r="AR206" s="138"/>
      <c r="AS206" s="896"/>
      <c r="AT206" s="138"/>
      <c r="AU206" s="896"/>
      <c r="AV206" s="138"/>
      <c r="AW206" s="138"/>
      <c r="AX206" s="138"/>
      <c r="AY206" s="138"/>
      <c r="AZ206" s="138"/>
      <c r="BA206" s="138"/>
      <c r="BB206" s="138"/>
      <c r="BC206" s="908"/>
      <c r="BD206" s="908"/>
      <c r="BE206" s="908"/>
      <c r="BF206" s="908"/>
      <c r="BG206" s="908"/>
      <c r="BH206" s="908"/>
      <c r="BI206" s="905"/>
    </row>
    <row r="207" spans="1:61" ht="15" thickBot="1">
      <c r="A207" s="914">
        <v>35</v>
      </c>
      <c r="B207" s="911" t="s">
        <v>294</v>
      </c>
      <c r="C207" s="894" t="s">
        <v>255</v>
      </c>
      <c r="D207" s="897" t="s">
        <v>337</v>
      </c>
      <c r="E207" s="894">
        <v>18</v>
      </c>
      <c r="F207" s="894">
        <v>18</v>
      </c>
      <c r="G207" s="894">
        <v>0</v>
      </c>
      <c r="H207" s="894">
        <v>1984</v>
      </c>
      <c r="I207" s="894">
        <f>SUM(J207,K207)</f>
        <v>939.15</v>
      </c>
      <c r="J207" s="894">
        <v>939.15</v>
      </c>
      <c r="K207" s="894">
        <v>0</v>
      </c>
      <c r="L207" s="894">
        <v>54</v>
      </c>
      <c r="M207" s="894" t="s">
        <v>16</v>
      </c>
      <c r="N207" s="894">
        <v>40</v>
      </c>
      <c r="O207" s="894" t="s">
        <v>16</v>
      </c>
      <c r="P207" s="894" t="s">
        <v>200</v>
      </c>
      <c r="Q207" s="894" t="s">
        <v>17</v>
      </c>
      <c r="R207" s="897"/>
      <c r="S207" s="894" t="b">
        <f>IF(H207&lt;1966,'lista, wskaźniki'!#REF!,IF(H207="&lt;1966",'lista, wskaźniki'!#REF!,IF(H207="1967-1985",'lista, wskaźniki'!#REF!, IF(H207="1986-1992",'lista, wskaźniki'!#REF!, IF(H207="1993-1996",'lista, wskaźniki'!#REF!, IF(H207="&gt;1997",'lista, wskaźniki'!#REF!))))))</f>
        <v>0</v>
      </c>
      <c r="T207" s="894" t="s">
        <v>23</v>
      </c>
      <c r="U207" s="897" t="s">
        <v>29</v>
      </c>
      <c r="V207" s="894"/>
      <c r="W207" s="894"/>
      <c r="X207" s="894">
        <v>0.13</v>
      </c>
      <c r="Y207" s="209" t="s">
        <v>24</v>
      </c>
      <c r="Z207" s="136">
        <v>27</v>
      </c>
      <c r="AA207" s="134" t="s">
        <v>35</v>
      </c>
      <c r="AB207" s="134" t="s">
        <v>38</v>
      </c>
      <c r="AC207" s="134" t="s">
        <v>24</v>
      </c>
      <c r="AD207" s="134" t="s">
        <v>203</v>
      </c>
      <c r="AE207" s="134" t="s">
        <v>29</v>
      </c>
      <c r="AF207" s="135">
        <v>656</v>
      </c>
      <c r="AG207" s="134">
        <v>46864.639999999999</v>
      </c>
      <c r="AH207" s="894"/>
      <c r="AI207" s="900">
        <f>9320/1000</f>
        <v>9.32</v>
      </c>
      <c r="AJ207" s="894">
        <v>4542.75</v>
      </c>
      <c r="AK207" s="894" t="s">
        <v>16</v>
      </c>
      <c r="AL207" s="894" t="s">
        <v>16</v>
      </c>
      <c r="AM207" s="894" t="s">
        <v>17</v>
      </c>
      <c r="AN207" s="894" t="s">
        <v>16</v>
      </c>
      <c r="AO207" s="894" t="s">
        <v>17</v>
      </c>
      <c r="AP207" s="894" t="s">
        <v>16</v>
      </c>
      <c r="AQ207" s="894" t="s">
        <v>16</v>
      </c>
      <c r="AR207" s="134" t="s">
        <v>48</v>
      </c>
      <c r="AS207" s="894" t="s">
        <v>16</v>
      </c>
      <c r="AT207" s="134" t="s">
        <v>52</v>
      </c>
      <c r="AU207" s="894" t="s">
        <v>17</v>
      </c>
      <c r="AV207" s="134"/>
      <c r="AW207" s="134"/>
      <c r="AX207" s="134"/>
      <c r="AY207" s="134" t="s">
        <v>57</v>
      </c>
      <c r="AZ207" s="134" t="s">
        <v>52</v>
      </c>
      <c r="BA207" s="134"/>
      <c r="BB207" s="134"/>
      <c r="BC207" s="906"/>
      <c r="BD207" s="906"/>
      <c r="BE207" s="906"/>
      <c r="BF207" s="906"/>
      <c r="BG207" s="906"/>
      <c r="BH207" s="906"/>
      <c r="BI207" s="903"/>
    </row>
    <row r="208" spans="1:61" ht="15" thickBot="1">
      <c r="A208" s="915"/>
      <c r="B208" s="912"/>
      <c r="C208" s="895"/>
      <c r="D208" s="898"/>
      <c r="E208" s="895"/>
      <c r="F208" s="895"/>
      <c r="G208" s="895"/>
      <c r="H208" s="895"/>
      <c r="I208" s="895"/>
      <c r="J208" s="895"/>
      <c r="K208" s="895"/>
      <c r="L208" s="895"/>
      <c r="M208" s="895"/>
      <c r="N208" s="895"/>
      <c r="O208" s="895"/>
      <c r="P208" s="895"/>
      <c r="Q208" s="895"/>
      <c r="R208" s="898"/>
      <c r="S208" s="895"/>
      <c r="T208" s="895"/>
      <c r="U208" s="898"/>
      <c r="V208" s="895"/>
      <c r="W208" s="895"/>
      <c r="X208" s="895"/>
      <c r="Y208" s="209"/>
      <c r="Z208" s="136"/>
      <c r="AA208" s="136"/>
      <c r="AB208" s="136"/>
      <c r="AC208" s="136"/>
      <c r="AD208" s="136"/>
      <c r="AE208" s="136" t="s">
        <v>35</v>
      </c>
      <c r="AF208" s="137">
        <v>56.69</v>
      </c>
      <c r="AG208" s="136">
        <v>19207.71</v>
      </c>
      <c r="AH208" s="895"/>
      <c r="AI208" s="901"/>
      <c r="AJ208" s="895"/>
      <c r="AK208" s="895"/>
      <c r="AL208" s="895"/>
      <c r="AM208" s="895"/>
      <c r="AN208" s="895"/>
      <c r="AO208" s="895"/>
      <c r="AP208" s="895"/>
      <c r="AQ208" s="895"/>
      <c r="AR208" s="136"/>
      <c r="AS208" s="895"/>
      <c r="AT208" s="136"/>
      <c r="AU208" s="895"/>
      <c r="AV208" s="136"/>
      <c r="AW208" s="136"/>
      <c r="AX208" s="136"/>
      <c r="AY208" s="136"/>
      <c r="AZ208" s="136" t="s">
        <v>53</v>
      </c>
      <c r="BA208" s="136"/>
      <c r="BB208" s="136"/>
      <c r="BC208" s="907"/>
      <c r="BD208" s="907"/>
      <c r="BE208" s="907"/>
      <c r="BF208" s="907"/>
      <c r="BG208" s="907"/>
      <c r="BH208" s="907"/>
      <c r="BI208" s="904"/>
    </row>
    <row r="209" spans="1:61" ht="15" thickBot="1">
      <c r="A209" s="915"/>
      <c r="B209" s="912"/>
      <c r="C209" s="895"/>
      <c r="D209" s="898"/>
      <c r="E209" s="895"/>
      <c r="F209" s="895"/>
      <c r="G209" s="895"/>
      <c r="H209" s="895"/>
      <c r="I209" s="895"/>
      <c r="J209" s="895"/>
      <c r="K209" s="895"/>
      <c r="L209" s="895"/>
      <c r="M209" s="895"/>
      <c r="N209" s="895"/>
      <c r="O209" s="895"/>
      <c r="P209" s="895"/>
      <c r="Q209" s="895"/>
      <c r="R209" s="898"/>
      <c r="S209" s="895"/>
      <c r="T209" s="895"/>
      <c r="U209" s="898"/>
      <c r="V209" s="895"/>
      <c r="W209" s="895"/>
      <c r="X209" s="895"/>
      <c r="Y209" s="209"/>
      <c r="Z209" s="136"/>
      <c r="AA209" s="136"/>
      <c r="AB209" s="136"/>
      <c r="AC209" s="136"/>
      <c r="AD209" s="136"/>
      <c r="AE209" s="136" t="s">
        <v>50</v>
      </c>
      <c r="AF209" s="137"/>
      <c r="AG209" s="136"/>
      <c r="AH209" s="895"/>
      <c r="AI209" s="901"/>
      <c r="AJ209" s="895"/>
      <c r="AK209" s="895"/>
      <c r="AL209" s="895"/>
      <c r="AM209" s="895"/>
      <c r="AN209" s="895"/>
      <c r="AO209" s="895"/>
      <c r="AP209" s="895"/>
      <c r="AQ209" s="895"/>
      <c r="AR209" s="136"/>
      <c r="AS209" s="895"/>
      <c r="AT209" s="136"/>
      <c r="AU209" s="895"/>
      <c r="AV209" s="136"/>
      <c r="AW209" s="136"/>
      <c r="AX209" s="136"/>
      <c r="AY209" s="136"/>
      <c r="AZ209" s="136" t="s">
        <v>54</v>
      </c>
      <c r="BA209" s="136"/>
      <c r="BB209" s="136"/>
      <c r="BC209" s="907"/>
      <c r="BD209" s="907"/>
      <c r="BE209" s="907"/>
      <c r="BF209" s="907"/>
      <c r="BG209" s="907"/>
      <c r="BH209" s="907"/>
      <c r="BI209" s="904"/>
    </row>
    <row r="210" spans="1:61" ht="15" thickBot="1">
      <c r="A210" s="915"/>
      <c r="B210" s="912"/>
      <c r="C210" s="895"/>
      <c r="D210" s="898"/>
      <c r="E210" s="895"/>
      <c r="F210" s="895"/>
      <c r="G210" s="895"/>
      <c r="H210" s="895"/>
      <c r="I210" s="895"/>
      <c r="J210" s="895"/>
      <c r="K210" s="895"/>
      <c r="L210" s="895"/>
      <c r="M210" s="895"/>
      <c r="N210" s="895"/>
      <c r="O210" s="895"/>
      <c r="P210" s="895"/>
      <c r="Q210" s="895"/>
      <c r="R210" s="898"/>
      <c r="S210" s="895"/>
      <c r="T210" s="895"/>
      <c r="U210" s="898"/>
      <c r="V210" s="895"/>
      <c r="W210" s="895"/>
      <c r="X210" s="895"/>
      <c r="Y210" s="209"/>
      <c r="Z210" s="136"/>
      <c r="AA210" s="136"/>
      <c r="AB210" s="136"/>
      <c r="AC210" s="136"/>
      <c r="AD210" s="136"/>
      <c r="AE210" s="136" t="s">
        <v>38</v>
      </c>
      <c r="AF210" s="137"/>
      <c r="AG210" s="136"/>
      <c r="AH210" s="895"/>
      <c r="AI210" s="901"/>
      <c r="AJ210" s="895"/>
      <c r="AK210" s="895"/>
      <c r="AL210" s="895"/>
      <c r="AM210" s="895"/>
      <c r="AN210" s="895"/>
      <c r="AO210" s="895"/>
      <c r="AP210" s="895"/>
      <c r="AQ210" s="895"/>
      <c r="AR210" s="136"/>
      <c r="AS210" s="895"/>
      <c r="AT210" s="136"/>
      <c r="AU210" s="895"/>
      <c r="AV210" s="136"/>
      <c r="AW210" s="136"/>
      <c r="AX210" s="136"/>
      <c r="AY210" s="136"/>
      <c r="AZ210" s="136"/>
      <c r="BA210" s="136"/>
      <c r="BB210" s="136"/>
      <c r="BC210" s="907"/>
      <c r="BD210" s="907"/>
      <c r="BE210" s="907"/>
      <c r="BF210" s="907"/>
      <c r="BG210" s="907"/>
      <c r="BH210" s="907"/>
      <c r="BI210" s="904"/>
    </row>
    <row r="211" spans="1:61">
      <c r="A211" s="915"/>
      <c r="B211" s="912"/>
      <c r="C211" s="895"/>
      <c r="D211" s="898"/>
      <c r="E211" s="895"/>
      <c r="F211" s="895"/>
      <c r="G211" s="895"/>
      <c r="H211" s="895"/>
      <c r="I211" s="895"/>
      <c r="J211" s="895"/>
      <c r="K211" s="895"/>
      <c r="L211" s="895"/>
      <c r="M211" s="895"/>
      <c r="N211" s="895"/>
      <c r="O211" s="895"/>
      <c r="P211" s="895"/>
      <c r="Q211" s="895"/>
      <c r="R211" s="898"/>
      <c r="S211" s="895"/>
      <c r="T211" s="895"/>
      <c r="U211" s="898"/>
      <c r="V211" s="895"/>
      <c r="W211" s="895"/>
      <c r="X211" s="895"/>
      <c r="Y211" s="209"/>
      <c r="Z211" s="136"/>
      <c r="AA211" s="136"/>
      <c r="AB211" s="136"/>
      <c r="AC211" s="136"/>
      <c r="AD211" s="136"/>
      <c r="AE211" s="136" t="s">
        <v>39</v>
      </c>
      <c r="AF211" s="137"/>
      <c r="AG211" s="136"/>
      <c r="AH211" s="895"/>
      <c r="AI211" s="901"/>
      <c r="AJ211" s="895"/>
      <c r="AK211" s="895"/>
      <c r="AL211" s="895"/>
      <c r="AM211" s="895"/>
      <c r="AN211" s="895"/>
      <c r="AO211" s="895"/>
      <c r="AP211" s="895"/>
      <c r="AQ211" s="895"/>
      <c r="AR211" s="136"/>
      <c r="AS211" s="895"/>
      <c r="AT211" s="136"/>
      <c r="AU211" s="895"/>
      <c r="AV211" s="136"/>
      <c r="AW211" s="136"/>
      <c r="AX211" s="136"/>
      <c r="AY211" s="136"/>
      <c r="AZ211" s="136"/>
      <c r="BA211" s="136"/>
      <c r="BB211" s="136"/>
      <c r="BC211" s="907"/>
      <c r="BD211" s="907"/>
      <c r="BE211" s="907"/>
      <c r="BF211" s="907"/>
      <c r="BG211" s="907"/>
      <c r="BH211" s="907"/>
      <c r="BI211" s="904"/>
    </row>
    <row r="212" spans="1:61" ht="15" thickBot="1">
      <c r="A212" s="916"/>
      <c r="B212" s="913"/>
      <c r="C212" s="896"/>
      <c r="D212" s="899"/>
      <c r="E212" s="896"/>
      <c r="F212" s="896"/>
      <c r="G212" s="896"/>
      <c r="H212" s="896"/>
      <c r="I212" s="896"/>
      <c r="J212" s="896"/>
      <c r="K212" s="896"/>
      <c r="L212" s="896"/>
      <c r="M212" s="896"/>
      <c r="N212" s="896"/>
      <c r="O212" s="896"/>
      <c r="P212" s="896"/>
      <c r="Q212" s="896"/>
      <c r="R212" s="899"/>
      <c r="S212" s="896"/>
      <c r="T212" s="896"/>
      <c r="U212" s="899"/>
      <c r="V212" s="896"/>
      <c r="W212" s="896"/>
      <c r="X212" s="896"/>
      <c r="Y212" s="210"/>
      <c r="Z212" s="136"/>
      <c r="AA212" s="138"/>
      <c r="AB212" s="138"/>
      <c r="AC212" s="138"/>
      <c r="AD212" s="138"/>
      <c r="AE212" s="138" t="s">
        <v>37</v>
      </c>
      <c r="AF212" s="139"/>
      <c r="AG212" s="138"/>
      <c r="AH212" s="896"/>
      <c r="AI212" s="902"/>
      <c r="AJ212" s="896"/>
      <c r="AK212" s="896"/>
      <c r="AL212" s="896"/>
      <c r="AM212" s="896"/>
      <c r="AN212" s="896"/>
      <c r="AO212" s="896"/>
      <c r="AP212" s="896"/>
      <c r="AQ212" s="896"/>
      <c r="AR212" s="138"/>
      <c r="AS212" s="896"/>
      <c r="AT212" s="138"/>
      <c r="AU212" s="896"/>
      <c r="AV212" s="138"/>
      <c r="AW212" s="138"/>
      <c r="AX212" s="138"/>
      <c r="AY212" s="138"/>
      <c r="AZ212" s="138"/>
      <c r="BA212" s="138"/>
      <c r="BB212" s="138"/>
      <c r="BC212" s="908"/>
      <c r="BD212" s="908"/>
      <c r="BE212" s="908"/>
      <c r="BF212" s="908"/>
      <c r="BG212" s="908"/>
      <c r="BH212" s="908"/>
      <c r="BI212" s="905"/>
    </row>
    <row r="213" spans="1:61" ht="15" thickBot="1">
      <c r="A213" s="914">
        <v>36</v>
      </c>
      <c r="B213" s="911" t="s">
        <v>294</v>
      </c>
      <c r="C213" s="894" t="s">
        <v>255</v>
      </c>
      <c r="D213" s="897" t="s">
        <v>338</v>
      </c>
      <c r="E213" s="894">
        <v>40</v>
      </c>
      <c r="F213" s="894">
        <v>40</v>
      </c>
      <c r="G213" s="894">
        <v>0</v>
      </c>
      <c r="H213" s="894">
        <v>1983</v>
      </c>
      <c r="I213" s="894">
        <f>SUM(J213,K213)</f>
        <v>2086.4</v>
      </c>
      <c r="J213" s="894">
        <v>2086.4</v>
      </c>
      <c r="K213" s="894">
        <v>0</v>
      </c>
      <c r="L213" s="894">
        <v>113</v>
      </c>
      <c r="M213" s="894" t="s">
        <v>16</v>
      </c>
      <c r="N213" s="894">
        <v>40</v>
      </c>
      <c r="O213" s="894" t="s">
        <v>16</v>
      </c>
      <c r="P213" s="894">
        <v>100</v>
      </c>
      <c r="Q213" s="894" t="s">
        <v>17</v>
      </c>
      <c r="R213" s="897"/>
      <c r="S213" s="894" t="b">
        <f>IF(H213&lt;1966,'lista, wskaźniki'!#REF!,IF(H213="&lt;1966",'lista, wskaźniki'!#REF!,IF(H213="1967-1985",'lista, wskaźniki'!#REF!, IF(H213="1986-1992",'lista, wskaźniki'!#REF!, IF(H213="1993-1996",'lista, wskaźniki'!#REF!, IF(H213="&gt;1997",'lista, wskaźniki'!#REF!))))))</f>
        <v>0</v>
      </c>
      <c r="T213" s="894" t="s">
        <v>23</v>
      </c>
      <c r="U213" s="897" t="s">
        <v>29</v>
      </c>
      <c r="V213" s="894"/>
      <c r="W213" s="894"/>
      <c r="X213" s="894">
        <v>0.24</v>
      </c>
      <c r="Y213" s="209" t="s">
        <v>24</v>
      </c>
      <c r="Z213" s="136">
        <v>56</v>
      </c>
      <c r="AA213" s="134" t="s">
        <v>35</v>
      </c>
      <c r="AB213" s="134" t="s">
        <v>38</v>
      </c>
      <c r="AC213" s="134" t="s">
        <v>24</v>
      </c>
      <c r="AD213" s="134" t="s">
        <v>203</v>
      </c>
      <c r="AE213" s="134" t="s">
        <v>29</v>
      </c>
      <c r="AF213" s="135">
        <v>859</v>
      </c>
      <c r="AG213" s="134">
        <v>61366.96</v>
      </c>
      <c r="AH213" s="894"/>
      <c r="AI213" s="900">
        <f>11529/1000</f>
        <v>11.529</v>
      </c>
      <c r="AJ213" s="894">
        <v>4923.8500000000004</v>
      </c>
      <c r="AK213" s="894" t="s">
        <v>16</v>
      </c>
      <c r="AL213" s="894" t="s">
        <v>16</v>
      </c>
      <c r="AM213" s="894" t="s">
        <v>17</v>
      </c>
      <c r="AN213" s="894" t="s">
        <v>16</v>
      </c>
      <c r="AO213" s="894" t="s">
        <v>17</v>
      </c>
      <c r="AP213" s="894" t="s">
        <v>16</v>
      </c>
      <c r="AQ213" s="894" t="s">
        <v>16</v>
      </c>
      <c r="AR213" s="134" t="s">
        <v>48</v>
      </c>
      <c r="AS213" s="894" t="s">
        <v>16</v>
      </c>
      <c r="AT213" s="134" t="s">
        <v>52</v>
      </c>
      <c r="AU213" s="894" t="s">
        <v>17</v>
      </c>
      <c r="AV213" s="134"/>
      <c r="AW213" s="134"/>
      <c r="AX213" s="134"/>
      <c r="AY213" s="134" t="s">
        <v>57</v>
      </c>
      <c r="AZ213" s="134" t="s">
        <v>52</v>
      </c>
      <c r="BA213" s="134"/>
      <c r="BB213" s="134"/>
      <c r="BC213" s="906"/>
      <c r="BD213" s="906"/>
      <c r="BE213" s="906"/>
      <c r="BF213" s="906"/>
      <c r="BG213" s="906"/>
      <c r="BH213" s="906"/>
      <c r="BI213" s="903"/>
    </row>
    <row r="214" spans="1:61" ht="15" thickBot="1">
      <c r="A214" s="915"/>
      <c r="B214" s="912"/>
      <c r="C214" s="895"/>
      <c r="D214" s="898"/>
      <c r="E214" s="895"/>
      <c r="F214" s="895"/>
      <c r="G214" s="895"/>
      <c r="H214" s="895"/>
      <c r="I214" s="895"/>
      <c r="J214" s="895"/>
      <c r="K214" s="895"/>
      <c r="L214" s="895"/>
      <c r="M214" s="895"/>
      <c r="N214" s="895"/>
      <c r="O214" s="895"/>
      <c r="P214" s="895"/>
      <c r="Q214" s="895"/>
      <c r="R214" s="898"/>
      <c r="S214" s="895"/>
      <c r="T214" s="895"/>
      <c r="U214" s="898"/>
      <c r="V214" s="895"/>
      <c r="W214" s="895"/>
      <c r="X214" s="895"/>
      <c r="Y214" s="209"/>
      <c r="Z214" s="136"/>
      <c r="AA214" s="136"/>
      <c r="AB214" s="136"/>
      <c r="AC214" s="136"/>
      <c r="AD214" s="136"/>
      <c r="AE214" s="136" t="s">
        <v>35</v>
      </c>
      <c r="AF214" s="137">
        <v>74.239999999999995</v>
      </c>
      <c r="AG214" s="136">
        <v>25154</v>
      </c>
      <c r="AH214" s="895"/>
      <c r="AI214" s="901"/>
      <c r="AJ214" s="895"/>
      <c r="AK214" s="895"/>
      <c r="AL214" s="895"/>
      <c r="AM214" s="895"/>
      <c r="AN214" s="895"/>
      <c r="AO214" s="895"/>
      <c r="AP214" s="895"/>
      <c r="AQ214" s="895"/>
      <c r="AR214" s="136"/>
      <c r="AS214" s="895"/>
      <c r="AT214" s="136"/>
      <c r="AU214" s="895"/>
      <c r="AV214" s="136"/>
      <c r="AW214" s="136"/>
      <c r="AX214" s="136"/>
      <c r="AY214" s="136"/>
      <c r="AZ214" s="136" t="s">
        <v>53</v>
      </c>
      <c r="BA214" s="136"/>
      <c r="BB214" s="136"/>
      <c r="BC214" s="907"/>
      <c r="BD214" s="907"/>
      <c r="BE214" s="907"/>
      <c r="BF214" s="907"/>
      <c r="BG214" s="907"/>
      <c r="BH214" s="907"/>
      <c r="BI214" s="904"/>
    </row>
    <row r="215" spans="1:61" ht="15" thickBot="1">
      <c r="A215" s="915"/>
      <c r="B215" s="912"/>
      <c r="C215" s="895"/>
      <c r="D215" s="898"/>
      <c r="E215" s="895"/>
      <c r="F215" s="895"/>
      <c r="G215" s="895"/>
      <c r="H215" s="895"/>
      <c r="I215" s="895"/>
      <c r="J215" s="895"/>
      <c r="K215" s="895"/>
      <c r="L215" s="895"/>
      <c r="M215" s="895"/>
      <c r="N215" s="895"/>
      <c r="O215" s="895"/>
      <c r="P215" s="895"/>
      <c r="Q215" s="895"/>
      <c r="R215" s="898"/>
      <c r="S215" s="895"/>
      <c r="T215" s="895"/>
      <c r="U215" s="898"/>
      <c r="V215" s="895"/>
      <c r="W215" s="895"/>
      <c r="X215" s="895"/>
      <c r="Y215" s="209"/>
      <c r="Z215" s="136"/>
      <c r="AA215" s="136"/>
      <c r="AB215" s="136"/>
      <c r="AC215" s="136"/>
      <c r="AD215" s="136"/>
      <c r="AE215" s="136" t="s">
        <v>50</v>
      </c>
      <c r="AF215" s="137"/>
      <c r="AG215" s="136"/>
      <c r="AH215" s="895"/>
      <c r="AI215" s="901"/>
      <c r="AJ215" s="895"/>
      <c r="AK215" s="895"/>
      <c r="AL215" s="895"/>
      <c r="AM215" s="895"/>
      <c r="AN215" s="895"/>
      <c r="AO215" s="895"/>
      <c r="AP215" s="895"/>
      <c r="AQ215" s="895"/>
      <c r="AR215" s="136"/>
      <c r="AS215" s="895"/>
      <c r="AT215" s="136"/>
      <c r="AU215" s="895"/>
      <c r="AV215" s="136"/>
      <c r="AW215" s="136"/>
      <c r="AX215" s="136"/>
      <c r="AY215" s="136"/>
      <c r="AZ215" s="136" t="s">
        <v>54</v>
      </c>
      <c r="BA215" s="136"/>
      <c r="BB215" s="136"/>
      <c r="BC215" s="907"/>
      <c r="BD215" s="907"/>
      <c r="BE215" s="907"/>
      <c r="BF215" s="907"/>
      <c r="BG215" s="907"/>
      <c r="BH215" s="907"/>
      <c r="BI215" s="904"/>
    </row>
    <row r="216" spans="1:61" ht="15" thickBot="1">
      <c r="A216" s="915"/>
      <c r="B216" s="912"/>
      <c r="C216" s="895"/>
      <c r="D216" s="898"/>
      <c r="E216" s="895"/>
      <c r="F216" s="895"/>
      <c r="G216" s="895"/>
      <c r="H216" s="895"/>
      <c r="I216" s="895"/>
      <c r="J216" s="895"/>
      <c r="K216" s="895"/>
      <c r="L216" s="895"/>
      <c r="M216" s="895"/>
      <c r="N216" s="895"/>
      <c r="O216" s="895"/>
      <c r="P216" s="895"/>
      <c r="Q216" s="895"/>
      <c r="R216" s="898"/>
      <c r="S216" s="895"/>
      <c r="T216" s="895"/>
      <c r="U216" s="898"/>
      <c r="V216" s="895"/>
      <c r="W216" s="895"/>
      <c r="X216" s="895"/>
      <c r="Y216" s="209"/>
      <c r="Z216" s="136"/>
      <c r="AA216" s="136"/>
      <c r="AB216" s="136"/>
      <c r="AC216" s="136"/>
      <c r="AD216" s="136"/>
      <c r="AE216" s="136" t="s">
        <v>38</v>
      </c>
      <c r="AF216" s="137"/>
      <c r="AG216" s="136"/>
      <c r="AH216" s="895"/>
      <c r="AI216" s="901"/>
      <c r="AJ216" s="895"/>
      <c r="AK216" s="895"/>
      <c r="AL216" s="895"/>
      <c r="AM216" s="895"/>
      <c r="AN216" s="895"/>
      <c r="AO216" s="895"/>
      <c r="AP216" s="895"/>
      <c r="AQ216" s="895"/>
      <c r="AR216" s="136"/>
      <c r="AS216" s="895"/>
      <c r="AT216" s="136"/>
      <c r="AU216" s="895"/>
      <c r="AV216" s="136"/>
      <c r="AW216" s="136"/>
      <c r="AX216" s="136"/>
      <c r="AY216" s="136"/>
      <c r="AZ216" s="136"/>
      <c r="BA216" s="136"/>
      <c r="BB216" s="136"/>
      <c r="BC216" s="907"/>
      <c r="BD216" s="907"/>
      <c r="BE216" s="907"/>
      <c r="BF216" s="907"/>
      <c r="BG216" s="907"/>
      <c r="BH216" s="907"/>
      <c r="BI216" s="904"/>
    </row>
    <row r="217" spans="1:61">
      <c r="A217" s="915"/>
      <c r="B217" s="912"/>
      <c r="C217" s="895"/>
      <c r="D217" s="898"/>
      <c r="E217" s="895"/>
      <c r="F217" s="895"/>
      <c r="G217" s="895"/>
      <c r="H217" s="895"/>
      <c r="I217" s="895"/>
      <c r="J217" s="895"/>
      <c r="K217" s="895"/>
      <c r="L217" s="895"/>
      <c r="M217" s="895"/>
      <c r="N217" s="895"/>
      <c r="O217" s="895"/>
      <c r="P217" s="895"/>
      <c r="Q217" s="895"/>
      <c r="R217" s="898"/>
      <c r="S217" s="895"/>
      <c r="T217" s="895"/>
      <c r="U217" s="898"/>
      <c r="V217" s="895"/>
      <c r="W217" s="895"/>
      <c r="X217" s="895"/>
      <c r="Y217" s="209"/>
      <c r="Z217" s="136"/>
      <c r="AA217" s="136"/>
      <c r="AB217" s="136"/>
      <c r="AC217" s="136"/>
      <c r="AD217" s="136"/>
      <c r="AE217" s="136" t="s">
        <v>39</v>
      </c>
      <c r="AF217" s="137"/>
      <c r="AG217" s="136"/>
      <c r="AH217" s="895"/>
      <c r="AI217" s="901"/>
      <c r="AJ217" s="895"/>
      <c r="AK217" s="895"/>
      <c r="AL217" s="895"/>
      <c r="AM217" s="895"/>
      <c r="AN217" s="895"/>
      <c r="AO217" s="895"/>
      <c r="AP217" s="895"/>
      <c r="AQ217" s="895"/>
      <c r="AR217" s="136"/>
      <c r="AS217" s="895"/>
      <c r="AT217" s="136"/>
      <c r="AU217" s="895"/>
      <c r="AV217" s="136"/>
      <c r="AW217" s="136"/>
      <c r="AX217" s="136"/>
      <c r="AY217" s="136"/>
      <c r="AZ217" s="136"/>
      <c r="BA217" s="136"/>
      <c r="BB217" s="136"/>
      <c r="BC217" s="907"/>
      <c r="BD217" s="907"/>
      <c r="BE217" s="907"/>
      <c r="BF217" s="907"/>
      <c r="BG217" s="907"/>
      <c r="BH217" s="907"/>
      <c r="BI217" s="904"/>
    </row>
    <row r="218" spans="1:61" ht="15" thickBot="1">
      <c r="A218" s="916"/>
      <c r="B218" s="913"/>
      <c r="C218" s="896"/>
      <c r="D218" s="899"/>
      <c r="E218" s="896"/>
      <c r="F218" s="896"/>
      <c r="G218" s="896"/>
      <c r="H218" s="896"/>
      <c r="I218" s="896"/>
      <c r="J218" s="896"/>
      <c r="K218" s="896"/>
      <c r="L218" s="896"/>
      <c r="M218" s="896"/>
      <c r="N218" s="896"/>
      <c r="O218" s="896"/>
      <c r="P218" s="896"/>
      <c r="Q218" s="896"/>
      <c r="R218" s="899"/>
      <c r="S218" s="896"/>
      <c r="T218" s="896"/>
      <c r="U218" s="899"/>
      <c r="V218" s="896"/>
      <c r="W218" s="896"/>
      <c r="X218" s="896"/>
      <c r="Y218" s="210"/>
      <c r="Z218" s="136"/>
      <c r="AA218" s="138"/>
      <c r="AB218" s="138"/>
      <c r="AC218" s="138"/>
      <c r="AD218" s="138"/>
      <c r="AE218" s="138" t="s">
        <v>37</v>
      </c>
      <c r="AF218" s="139"/>
      <c r="AG218" s="138"/>
      <c r="AH218" s="896"/>
      <c r="AI218" s="902"/>
      <c r="AJ218" s="896"/>
      <c r="AK218" s="896"/>
      <c r="AL218" s="896"/>
      <c r="AM218" s="896"/>
      <c r="AN218" s="896"/>
      <c r="AO218" s="896"/>
      <c r="AP218" s="896"/>
      <c r="AQ218" s="896"/>
      <c r="AR218" s="138"/>
      <c r="AS218" s="896"/>
      <c r="AT218" s="138"/>
      <c r="AU218" s="896"/>
      <c r="AV218" s="138"/>
      <c r="AW218" s="138"/>
      <c r="AX218" s="138"/>
      <c r="AY218" s="138"/>
      <c r="AZ218" s="138"/>
      <c r="BA218" s="138"/>
      <c r="BB218" s="138"/>
      <c r="BC218" s="908"/>
      <c r="BD218" s="908"/>
      <c r="BE218" s="908"/>
      <c r="BF218" s="908"/>
      <c r="BG218" s="908"/>
      <c r="BH218" s="908"/>
      <c r="BI218" s="905"/>
    </row>
    <row r="219" spans="1:61" ht="15" thickBot="1">
      <c r="A219" s="914">
        <v>37</v>
      </c>
      <c r="B219" s="911" t="s">
        <v>294</v>
      </c>
      <c r="C219" s="894" t="s">
        <v>255</v>
      </c>
      <c r="D219" s="897" t="s">
        <v>339</v>
      </c>
      <c r="E219" s="894">
        <v>40</v>
      </c>
      <c r="F219" s="894">
        <v>40</v>
      </c>
      <c r="G219" s="894">
        <v>0</v>
      </c>
      <c r="H219" s="894">
        <v>1983</v>
      </c>
      <c r="I219" s="894">
        <f>SUM(J219,K219)</f>
        <v>2086.4</v>
      </c>
      <c r="J219" s="894">
        <v>2086.4</v>
      </c>
      <c r="K219" s="894">
        <v>0</v>
      </c>
      <c r="L219" s="894">
        <v>120</v>
      </c>
      <c r="M219" s="894" t="s">
        <v>16</v>
      </c>
      <c r="N219" s="894">
        <v>40</v>
      </c>
      <c r="O219" s="894" t="s">
        <v>16</v>
      </c>
      <c r="P219" s="894">
        <v>100</v>
      </c>
      <c r="Q219" s="894" t="s">
        <v>17</v>
      </c>
      <c r="R219" s="897"/>
      <c r="S219" s="894" t="b">
        <f>IF(H219&lt;1966,'lista, wskaźniki'!#REF!,IF(H219="&lt;1966",'lista, wskaźniki'!#REF!,IF(H219="1967-1985",'lista, wskaźniki'!#REF!, IF(H219="1986-1992",'lista, wskaźniki'!#REF!, IF(H219="1993-1996",'lista, wskaźniki'!#REF!, IF(H219="&gt;1997",'lista, wskaźniki'!#REF!))))))</f>
        <v>0</v>
      </c>
      <c r="T219" s="894" t="s">
        <v>23</v>
      </c>
      <c r="U219" s="897" t="s">
        <v>29</v>
      </c>
      <c r="V219" s="894"/>
      <c r="W219" s="894"/>
      <c r="X219" s="894">
        <v>0.24</v>
      </c>
      <c r="Y219" s="209" t="s">
        <v>24</v>
      </c>
      <c r="Z219" s="136">
        <v>56</v>
      </c>
      <c r="AA219" s="134" t="s">
        <v>35</v>
      </c>
      <c r="AB219" s="134" t="s">
        <v>38</v>
      </c>
      <c r="AC219" s="134" t="s">
        <v>24</v>
      </c>
      <c r="AD219" s="134" t="s">
        <v>203</v>
      </c>
      <c r="AE219" s="134" t="s">
        <v>29</v>
      </c>
      <c r="AF219" s="135">
        <v>1010</v>
      </c>
      <c r="AG219" s="134">
        <v>72154.399999999994</v>
      </c>
      <c r="AH219" s="894"/>
      <c r="AI219" s="900">
        <f>11628/1000</f>
        <v>11.628</v>
      </c>
      <c r="AJ219" s="894">
        <v>4984.87</v>
      </c>
      <c r="AK219" s="894" t="s">
        <v>16</v>
      </c>
      <c r="AL219" s="894" t="s">
        <v>16</v>
      </c>
      <c r="AM219" s="894" t="s">
        <v>17</v>
      </c>
      <c r="AN219" s="894" t="s">
        <v>17</v>
      </c>
      <c r="AO219" s="894" t="s">
        <v>17</v>
      </c>
      <c r="AP219" s="894" t="s">
        <v>16</v>
      </c>
      <c r="AQ219" s="894" t="s">
        <v>16</v>
      </c>
      <c r="AR219" s="134" t="s">
        <v>48</v>
      </c>
      <c r="AS219" s="894" t="s">
        <v>16</v>
      </c>
      <c r="AT219" s="134" t="s">
        <v>52</v>
      </c>
      <c r="AU219" s="894" t="s">
        <v>17</v>
      </c>
      <c r="AV219" s="134"/>
      <c r="AW219" s="134"/>
      <c r="AX219" s="134"/>
      <c r="AY219" s="134" t="s">
        <v>57</v>
      </c>
      <c r="AZ219" s="134" t="s">
        <v>52</v>
      </c>
      <c r="BA219" s="134"/>
      <c r="BB219" s="134"/>
      <c r="BC219" s="906"/>
      <c r="BD219" s="906"/>
      <c r="BE219" s="906"/>
      <c r="BF219" s="906"/>
      <c r="BG219" s="906"/>
      <c r="BH219" s="906"/>
      <c r="BI219" s="903"/>
    </row>
    <row r="220" spans="1:61" ht="15" thickBot="1">
      <c r="A220" s="915"/>
      <c r="B220" s="912"/>
      <c r="C220" s="895"/>
      <c r="D220" s="898"/>
      <c r="E220" s="895"/>
      <c r="F220" s="895"/>
      <c r="G220" s="895"/>
      <c r="H220" s="895"/>
      <c r="I220" s="895"/>
      <c r="J220" s="895"/>
      <c r="K220" s="895"/>
      <c r="L220" s="895"/>
      <c r="M220" s="895"/>
      <c r="N220" s="895"/>
      <c r="O220" s="895"/>
      <c r="P220" s="895"/>
      <c r="Q220" s="895"/>
      <c r="R220" s="898"/>
      <c r="S220" s="895"/>
      <c r="T220" s="895"/>
      <c r="U220" s="898"/>
      <c r="V220" s="895"/>
      <c r="W220" s="895"/>
      <c r="X220" s="895"/>
      <c r="Y220" s="209"/>
      <c r="Z220" s="136"/>
      <c r="AA220" s="136"/>
      <c r="AB220" s="136"/>
      <c r="AC220" s="136"/>
      <c r="AD220" s="136"/>
      <c r="AE220" s="136" t="s">
        <v>35</v>
      </c>
      <c r="AF220" s="137">
        <v>87.29</v>
      </c>
      <c r="AG220" s="136">
        <v>29575.599999999999</v>
      </c>
      <c r="AH220" s="895"/>
      <c r="AI220" s="901"/>
      <c r="AJ220" s="895"/>
      <c r="AK220" s="895"/>
      <c r="AL220" s="895"/>
      <c r="AM220" s="895"/>
      <c r="AN220" s="895"/>
      <c r="AO220" s="895"/>
      <c r="AP220" s="895"/>
      <c r="AQ220" s="895"/>
      <c r="AR220" s="136"/>
      <c r="AS220" s="895"/>
      <c r="AT220" s="136"/>
      <c r="AU220" s="895"/>
      <c r="AV220" s="136"/>
      <c r="AW220" s="136"/>
      <c r="AX220" s="136"/>
      <c r="AY220" s="136"/>
      <c r="AZ220" s="136" t="s">
        <v>53</v>
      </c>
      <c r="BA220" s="136"/>
      <c r="BB220" s="136"/>
      <c r="BC220" s="907"/>
      <c r="BD220" s="907"/>
      <c r="BE220" s="907"/>
      <c r="BF220" s="907"/>
      <c r="BG220" s="907"/>
      <c r="BH220" s="907"/>
      <c r="BI220" s="904"/>
    </row>
    <row r="221" spans="1:61" ht="15" thickBot="1">
      <c r="A221" s="915"/>
      <c r="B221" s="912"/>
      <c r="C221" s="895"/>
      <c r="D221" s="898"/>
      <c r="E221" s="895"/>
      <c r="F221" s="895"/>
      <c r="G221" s="895"/>
      <c r="H221" s="895"/>
      <c r="I221" s="895"/>
      <c r="J221" s="895"/>
      <c r="K221" s="895"/>
      <c r="L221" s="895"/>
      <c r="M221" s="895"/>
      <c r="N221" s="895"/>
      <c r="O221" s="895"/>
      <c r="P221" s="895"/>
      <c r="Q221" s="895"/>
      <c r="R221" s="898"/>
      <c r="S221" s="895"/>
      <c r="T221" s="895"/>
      <c r="U221" s="898"/>
      <c r="V221" s="895"/>
      <c r="W221" s="895"/>
      <c r="X221" s="895"/>
      <c r="Y221" s="209"/>
      <c r="Z221" s="136"/>
      <c r="AA221" s="136"/>
      <c r="AB221" s="136"/>
      <c r="AC221" s="136"/>
      <c r="AD221" s="136"/>
      <c r="AE221" s="136" t="s">
        <v>50</v>
      </c>
      <c r="AF221" s="137"/>
      <c r="AG221" s="136"/>
      <c r="AH221" s="895"/>
      <c r="AI221" s="901"/>
      <c r="AJ221" s="895"/>
      <c r="AK221" s="895"/>
      <c r="AL221" s="895"/>
      <c r="AM221" s="895"/>
      <c r="AN221" s="895"/>
      <c r="AO221" s="895"/>
      <c r="AP221" s="895"/>
      <c r="AQ221" s="895"/>
      <c r="AR221" s="136"/>
      <c r="AS221" s="895"/>
      <c r="AT221" s="136"/>
      <c r="AU221" s="895"/>
      <c r="AV221" s="136"/>
      <c r="AW221" s="136"/>
      <c r="AX221" s="136"/>
      <c r="AY221" s="136"/>
      <c r="AZ221" s="136" t="s">
        <v>54</v>
      </c>
      <c r="BA221" s="136"/>
      <c r="BB221" s="136"/>
      <c r="BC221" s="907"/>
      <c r="BD221" s="907"/>
      <c r="BE221" s="907"/>
      <c r="BF221" s="907"/>
      <c r="BG221" s="907"/>
      <c r="BH221" s="907"/>
      <c r="BI221" s="904"/>
    </row>
    <row r="222" spans="1:61" ht="15" thickBot="1">
      <c r="A222" s="915"/>
      <c r="B222" s="912"/>
      <c r="C222" s="895"/>
      <c r="D222" s="898"/>
      <c r="E222" s="895"/>
      <c r="F222" s="895"/>
      <c r="G222" s="895"/>
      <c r="H222" s="895"/>
      <c r="I222" s="895"/>
      <c r="J222" s="895"/>
      <c r="K222" s="895"/>
      <c r="L222" s="895"/>
      <c r="M222" s="895"/>
      <c r="N222" s="895"/>
      <c r="O222" s="895"/>
      <c r="P222" s="895"/>
      <c r="Q222" s="895"/>
      <c r="R222" s="898"/>
      <c r="S222" s="895"/>
      <c r="T222" s="895"/>
      <c r="U222" s="898"/>
      <c r="V222" s="895"/>
      <c r="W222" s="895"/>
      <c r="X222" s="895"/>
      <c r="Y222" s="209"/>
      <c r="Z222" s="136"/>
      <c r="AA222" s="136"/>
      <c r="AB222" s="136"/>
      <c r="AC222" s="136"/>
      <c r="AD222" s="136"/>
      <c r="AE222" s="136" t="s">
        <v>38</v>
      </c>
      <c r="AF222" s="137"/>
      <c r="AG222" s="136"/>
      <c r="AH222" s="895"/>
      <c r="AI222" s="901"/>
      <c r="AJ222" s="895"/>
      <c r="AK222" s="895"/>
      <c r="AL222" s="895"/>
      <c r="AM222" s="895"/>
      <c r="AN222" s="895"/>
      <c r="AO222" s="895"/>
      <c r="AP222" s="895"/>
      <c r="AQ222" s="895"/>
      <c r="AR222" s="136"/>
      <c r="AS222" s="895"/>
      <c r="AT222" s="136"/>
      <c r="AU222" s="895"/>
      <c r="AV222" s="136"/>
      <c r="AW222" s="136"/>
      <c r="AX222" s="136"/>
      <c r="AY222" s="136"/>
      <c r="AZ222" s="136"/>
      <c r="BA222" s="136"/>
      <c r="BB222" s="136"/>
      <c r="BC222" s="907"/>
      <c r="BD222" s="907"/>
      <c r="BE222" s="907"/>
      <c r="BF222" s="907"/>
      <c r="BG222" s="907"/>
      <c r="BH222" s="907"/>
      <c r="BI222" s="904"/>
    </row>
    <row r="223" spans="1:61">
      <c r="A223" s="915"/>
      <c r="B223" s="912"/>
      <c r="C223" s="895"/>
      <c r="D223" s="898"/>
      <c r="E223" s="895"/>
      <c r="F223" s="895"/>
      <c r="G223" s="895"/>
      <c r="H223" s="895"/>
      <c r="I223" s="895"/>
      <c r="J223" s="895"/>
      <c r="K223" s="895"/>
      <c r="L223" s="895"/>
      <c r="M223" s="895"/>
      <c r="N223" s="895"/>
      <c r="O223" s="895"/>
      <c r="P223" s="895"/>
      <c r="Q223" s="895"/>
      <c r="R223" s="898"/>
      <c r="S223" s="895"/>
      <c r="T223" s="895"/>
      <c r="U223" s="898"/>
      <c r="V223" s="895"/>
      <c r="W223" s="895"/>
      <c r="X223" s="895"/>
      <c r="Y223" s="209"/>
      <c r="Z223" s="136"/>
      <c r="AA223" s="136"/>
      <c r="AB223" s="136"/>
      <c r="AC223" s="136"/>
      <c r="AD223" s="136"/>
      <c r="AE223" s="136" t="s">
        <v>39</v>
      </c>
      <c r="AF223" s="137"/>
      <c r="AG223" s="136"/>
      <c r="AH223" s="895"/>
      <c r="AI223" s="901"/>
      <c r="AJ223" s="895"/>
      <c r="AK223" s="895"/>
      <c r="AL223" s="895"/>
      <c r="AM223" s="895"/>
      <c r="AN223" s="895"/>
      <c r="AO223" s="895"/>
      <c r="AP223" s="895"/>
      <c r="AQ223" s="895"/>
      <c r="AR223" s="136"/>
      <c r="AS223" s="895"/>
      <c r="AT223" s="136"/>
      <c r="AU223" s="895"/>
      <c r="AV223" s="136"/>
      <c r="AW223" s="136"/>
      <c r="AX223" s="136"/>
      <c r="AY223" s="136"/>
      <c r="AZ223" s="136"/>
      <c r="BA223" s="136"/>
      <c r="BB223" s="136"/>
      <c r="BC223" s="907"/>
      <c r="BD223" s="907"/>
      <c r="BE223" s="907"/>
      <c r="BF223" s="907"/>
      <c r="BG223" s="907"/>
      <c r="BH223" s="907"/>
      <c r="BI223" s="904"/>
    </row>
    <row r="224" spans="1:61" ht="15" thickBot="1">
      <c r="A224" s="916"/>
      <c r="B224" s="913"/>
      <c r="C224" s="896"/>
      <c r="D224" s="899"/>
      <c r="E224" s="896"/>
      <c r="F224" s="896"/>
      <c r="G224" s="896"/>
      <c r="H224" s="896"/>
      <c r="I224" s="896"/>
      <c r="J224" s="896"/>
      <c r="K224" s="896"/>
      <c r="L224" s="896"/>
      <c r="M224" s="896"/>
      <c r="N224" s="896"/>
      <c r="O224" s="896"/>
      <c r="P224" s="896"/>
      <c r="Q224" s="896"/>
      <c r="R224" s="899"/>
      <c r="S224" s="896"/>
      <c r="T224" s="896"/>
      <c r="U224" s="899"/>
      <c r="V224" s="896"/>
      <c r="W224" s="896"/>
      <c r="X224" s="896"/>
      <c r="Y224" s="210"/>
      <c r="Z224" s="136"/>
      <c r="AA224" s="138"/>
      <c r="AB224" s="138"/>
      <c r="AC224" s="138"/>
      <c r="AD224" s="138"/>
      <c r="AE224" s="138" t="s">
        <v>37</v>
      </c>
      <c r="AF224" s="139"/>
      <c r="AG224" s="138"/>
      <c r="AH224" s="896"/>
      <c r="AI224" s="902"/>
      <c r="AJ224" s="896"/>
      <c r="AK224" s="896"/>
      <c r="AL224" s="896"/>
      <c r="AM224" s="896"/>
      <c r="AN224" s="896"/>
      <c r="AO224" s="896"/>
      <c r="AP224" s="896"/>
      <c r="AQ224" s="896"/>
      <c r="AR224" s="138"/>
      <c r="AS224" s="896"/>
      <c r="AT224" s="138"/>
      <c r="AU224" s="896"/>
      <c r="AV224" s="138"/>
      <c r="AW224" s="138"/>
      <c r="AX224" s="138"/>
      <c r="AY224" s="138"/>
      <c r="AZ224" s="138"/>
      <c r="BA224" s="138"/>
      <c r="BB224" s="138"/>
      <c r="BC224" s="908"/>
      <c r="BD224" s="908"/>
      <c r="BE224" s="908"/>
      <c r="BF224" s="908"/>
      <c r="BG224" s="908"/>
      <c r="BH224" s="908"/>
      <c r="BI224" s="905"/>
    </row>
    <row r="225" spans="1:61" ht="15" thickBot="1">
      <c r="A225" s="914">
        <v>38</v>
      </c>
      <c r="B225" s="911" t="s">
        <v>294</v>
      </c>
      <c r="C225" s="894" t="s">
        <v>255</v>
      </c>
      <c r="D225" s="897" t="s">
        <v>340</v>
      </c>
      <c r="E225" s="894">
        <v>40</v>
      </c>
      <c r="F225" s="894">
        <v>40</v>
      </c>
      <c r="G225" s="894">
        <v>0</v>
      </c>
      <c r="H225" s="894">
        <v>1990</v>
      </c>
      <c r="I225" s="894">
        <f>SUM(J225,K225)</f>
        <v>2496.8000000000002</v>
      </c>
      <c r="J225" s="894">
        <v>2496.8000000000002</v>
      </c>
      <c r="K225" s="894">
        <v>0</v>
      </c>
      <c r="L225" s="894">
        <v>128</v>
      </c>
      <c r="M225" s="894" t="s">
        <v>16</v>
      </c>
      <c r="N225" s="894">
        <v>45</v>
      </c>
      <c r="O225" s="894" t="s">
        <v>17</v>
      </c>
      <c r="P225" s="894"/>
      <c r="Q225" s="894" t="s">
        <v>17</v>
      </c>
      <c r="R225" s="897"/>
      <c r="S225" s="894" t="b">
        <f>IF(H225&lt;1966,'lista, wskaźniki'!#REF!,IF(H225="&lt;1966",'lista, wskaźniki'!#REF!,IF(H225="1967-1985",'lista, wskaźniki'!#REF!, IF(H225="1986-1992",'lista, wskaźniki'!#REF!, IF(H225="1993-1996",'lista, wskaźniki'!#REF!, IF(H225="&gt;1997",'lista, wskaźniki'!#REF!))))))</f>
        <v>0</v>
      </c>
      <c r="T225" s="894" t="s">
        <v>23</v>
      </c>
      <c r="U225" s="897" t="s">
        <v>29</v>
      </c>
      <c r="V225" s="894"/>
      <c r="W225" s="894"/>
      <c r="X225" s="894">
        <v>0.24</v>
      </c>
      <c r="Y225" s="209" t="s">
        <v>24</v>
      </c>
      <c r="Z225" s="136">
        <v>52</v>
      </c>
      <c r="AA225" s="134" t="s">
        <v>35</v>
      </c>
      <c r="AB225" s="134" t="s">
        <v>38</v>
      </c>
      <c r="AC225" s="134" t="s">
        <v>24</v>
      </c>
      <c r="AD225" s="134" t="s">
        <v>203</v>
      </c>
      <c r="AE225" s="134" t="s">
        <v>29</v>
      </c>
      <c r="AF225" s="135">
        <v>1062</v>
      </c>
      <c r="AG225" s="134">
        <v>75869.279999999999</v>
      </c>
      <c r="AH225" s="894"/>
      <c r="AI225" s="900">
        <f>11419/1000</f>
        <v>11.419</v>
      </c>
      <c r="AJ225" s="894">
        <v>4942.75</v>
      </c>
      <c r="AK225" s="894" t="s">
        <v>16</v>
      </c>
      <c r="AL225" s="894" t="s">
        <v>16</v>
      </c>
      <c r="AM225" s="894" t="s">
        <v>16</v>
      </c>
      <c r="AN225" s="894" t="s">
        <v>17</v>
      </c>
      <c r="AO225" s="894" t="s">
        <v>17</v>
      </c>
      <c r="AP225" s="894" t="s">
        <v>16</v>
      </c>
      <c r="AQ225" s="894" t="s">
        <v>16</v>
      </c>
      <c r="AR225" s="134" t="s">
        <v>48</v>
      </c>
      <c r="AS225" s="894" t="s">
        <v>16</v>
      </c>
      <c r="AT225" s="134" t="s">
        <v>52</v>
      </c>
      <c r="AU225" s="894" t="s">
        <v>17</v>
      </c>
      <c r="AV225" s="134"/>
      <c r="AW225" s="134"/>
      <c r="AX225" s="134"/>
      <c r="AY225" s="134" t="s">
        <v>57</v>
      </c>
      <c r="AZ225" s="134" t="s">
        <v>52</v>
      </c>
      <c r="BA225" s="134"/>
      <c r="BB225" s="134"/>
      <c r="BC225" s="906"/>
      <c r="BD225" s="906"/>
      <c r="BE225" s="906"/>
      <c r="BF225" s="906"/>
      <c r="BG225" s="906"/>
      <c r="BH225" s="906"/>
      <c r="BI225" s="903"/>
    </row>
    <row r="226" spans="1:61" ht="15" thickBot="1">
      <c r="A226" s="915"/>
      <c r="B226" s="912"/>
      <c r="C226" s="895"/>
      <c r="D226" s="898"/>
      <c r="E226" s="895"/>
      <c r="F226" s="895"/>
      <c r="G226" s="895"/>
      <c r="H226" s="895"/>
      <c r="I226" s="895"/>
      <c r="J226" s="895"/>
      <c r="K226" s="895"/>
      <c r="L226" s="895"/>
      <c r="M226" s="895"/>
      <c r="N226" s="895"/>
      <c r="O226" s="895"/>
      <c r="P226" s="895"/>
      <c r="Q226" s="895"/>
      <c r="R226" s="898"/>
      <c r="S226" s="895"/>
      <c r="T226" s="895"/>
      <c r="U226" s="898"/>
      <c r="V226" s="895"/>
      <c r="W226" s="895"/>
      <c r="X226" s="895"/>
      <c r="Y226" s="209"/>
      <c r="Z226" s="136"/>
      <c r="AA226" s="136"/>
      <c r="AB226" s="136"/>
      <c r="AC226" s="136"/>
      <c r="AD226" s="136"/>
      <c r="AE226" s="136" t="s">
        <v>35</v>
      </c>
      <c r="AF226" s="137">
        <v>91.78</v>
      </c>
      <c r="AG226" s="136">
        <v>31096.9</v>
      </c>
      <c r="AH226" s="895"/>
      <c r="AI226" s="901"/>
      <c r="AJ226" s="895"/>
      <c r="AK226" s="895"/>
      <c r="AL226" s="895"/>
      <c r="AM226" s="895"/>
      <c r="AN226" s="895"/>
      <c r="AO226" s="895"/>
      <c r="AP226" s="895"/>
      <c r="AQ226" s="895"/>
      <c r="AR226" s="136"/>
      <c r="AS226" s="895"/>
      <c r="AT226" s="136"/>
      <c r="AU226" s="895"/>
      <c r="AV226" s="136"/>
      <c r="AW226" s="136"/>
      <c r="AX226" s="136"/>
      <c r="AY226" s="136"/>
      <c r="AZ226" s="136" t="s">
        <v>53</v>
      </c>
      <c r="BA226" s="136"/>
      <c r="BB226" s="136"/>
      <c r="BC226" s="907"/>
      <c r="BD226" s="907"/>
      <c r="BE226" s="907"/>
      <c r="BF226" s="907"/>
      <c r="BG226" s="907"/>
      <c r="BH226" s="907"/>
      <c r="BI226" s="904"/>
    </row>
    <row r="227" spans="1:61" ht="15" thickBot="1">
      <c r="A227" s="915"/>
      <c r="B227" s="912"/>
      <c r="C227" s="895"/>
      <c r="D227" s="898"/>
      <c r="E227" s="895"/>
      <c r="F227" s="895"/>
      <c r="G227" s="895"/>
      <c r="H227" s="895"/>
      <c r="I227" s="895"/>
      <c r="J227" s="895"/>
      <c r="K227" s="895"/>
      <c r="L227" s="895"/>
      <c r="M227" s="895"/>
      <c r="N227" s="895"/>
      <c r="O227" s="895"/>
      <c r="P227" s="895"/>
      <c r="Q227" s="895"/>
      <c r="R227" s="898"/>
      <c r="S227" s="895"/>
      <c r="T227" s="895"/>
      <c r="U227" s="898"/>
      <c r="V227" s="895"/>
      <c r="W227" s="895"/>
      <c r="X227" s="895"/>
      <c r="Y227" s="209"/>
      <c r="Z227" s="136"/>
      <c r="AA227" s="136"/>
      <c r="AB227" s="136"/>
      <c r="AC227" s="136"/>
      <c r="AD227" s="136"/>
      <c r="AE227" s="136" t="s">
        <v>50</v>
      </c>
      <c r="AF227" s="137"/>
      <c r="AG227" s="136"/>
      <c r="AH227" s="895"/>
      <c r="AI227" s="901"/>
      <c r="AJ227" s="895"/>
      <c r="AK227" s="895"/>
      <c r="AL227" s="895"/>
      <c r="AM227" s="895"/>
      <c r="AN227" s="895"/>
      <c r="AO227" s="895"/>
      <c r="AP227" s="895"/>
      <c r="AQ227" s="895"/>
      <c r="AR227" s="136"/>
      <c r="AS227" s="895"/>
      <c r="AT227" s="136"/>
      <c r="AU227" s="895"/>
      <c r="AV227" s="136"/>
      <c r="AW227" s="136"/>
      <c r="AX227" s="136"/>
      <c r="AY227" s="136"/>
      <c r="AZ227" s="136" t="s">
        <v>54</v>
      </c>
      <c r="BA227" s="136"/>
      <c r="BB227" s="136"/>
      <c r="BC227" s="907"/>
      <c r="BD227" s="907"/>
      <c r="BE227" s="907"/>
      <c r="BF227" s="907"/>
      <c r="BG227" s="907"/>
      <c r="BH227" s="907"/>
      <c r="BI227" s="904"/>
    </row>
    <row r="228" spans="1:61" ht="15" thickBot="1">
      <c r="A228" s="915"/>
      <c r="B228" s="912"/>
      <c r="C228" s="895"/>
      <c r="D228" s="898"/>
      <c r="E228" s="895"/>
      <c r="F228" s="895"/>
      <c r="G228" s="895"/>
      <c r="H228" s="895"/>
      <c r="I228" s="895"/>
      <c r="J228" s="895"/>
      <c r="K228" s="895"/>
      <c r="L228" s="895"/>
      <c r="M228" s="895"/>
      <c r="N228" s="895"/>
      <c r="O228" s="895"/>
      <c r="P228" s="895"/>
      <c r="Q228" s="895"/>
      <c r="R228" s="898"/>
      <c r="S228" s="895"/>
      <c r="T228" s="895"/>
      <c r="U228" s="898"/>
      <c r="V228" s="895"/>
      <c r="W228" s="895"/>
      <c r="X228" s="895"/>
      <c r="Y228" s="209"/>
      <c r="Z228" s="136"/>
      <c r="AA228" s="136"/>
      <c r="AB228" s="136"/>
      <c r="AC228" s="136"/>
      <c r="AD228" s="136"/>
      <c r="AE228" s="136" t="s">
        <v>38</v>
      </c>
      <c r="AF228" s="137"/>
      <c r="AG228" s="136"/>
      <c r="AH228" s="895"/>
      <c r="AI228" s="901"/>
      <c r="AJ228" s="895"/>
      <c r="AK228" s="895"/>
      <c r="AL228" s="895"/>
      <c r="AM228" s="895"/>
      <c r="AN228" s="895"/>
      <c r="AO228" s="895"/>
      <c r="AP228" s="895"/>
      <c r="AQ228" s="895"/>
      <c r="AR228" s="136"/>
      <c r="AS228" s="895"/>
      <c r="AT228" s="136"/>
      <c r="AU228" s="895"/>
      <c r="AV228" s="136"/>
      <c r="AW228" s="136"/>
      <c r="AX228" s="136"/>
      <c r="AY228" s="136"/>
      <c r="AZ228" s="136"/>
      <c r="BA228" s="136"/>
      <c r="BB228" s="136"/>
      <c r="BC228" s="907"/>
      <c r="BD228" s="907"/>
      <c r="BE228" s="907"/>
      <c r="BF228" s="907"/>
      <c r="BG228" s="907"/>
      <c r="BH228" s="907"/>
      <c r="BI228" s="904"/>
    </row>
    <row r="229" spans="1:61">
      <c r="A229" s="915"/>
      <c r="B229" s="912"/>
      <c r="C229" s="895"/>
      <c r="D229" s="898"/>
      <c r="E229" s="895"/>
      <c r="F229" s="895"/>
      <c r="G229" s="895"/>
      <c r="H229" s="895"/>
      <c r="I229" s="895"/>
      <c r="J229" s="895"/>
      <c r="K229" s="895"/>
      <c r="L229" s="895"/>
      <c r="M229" s="895"/>
      <c r="N229" s="895"/>
      <c r="O229" s="895"/>
      <c r="P229" s="895"/>
      <c r="Q229" s="895"/>
      <c r="R229" s="898"/>
      <c r="S229" s="895"/>
      <c r="T229" s="895"/>
      <c r="U229" s="898"/>
      <c r="V229" s="895"/>
      <c r="W229" s="895"/>
      <c r="X229" s="895"/>
      <c r="Y229" s="209"/>
      <c r="Z229" s="136"/>
      <c r="AA229" s="136"/>
      <c r="AB229" s="136"/>
      <c r="AC229" s="136"/>
      <c r="AD229" s="136"/>
      <c r="AE229" s="136" t="s">
        <v>39</v>
      </c>
      <c r="AF229" s="137"/>
      <c r="AG229" s="136"/>
      <c r="AH229" s="895"/>
      <c r="AI229" s="901"/>
      <c r="AJ229" s="895"/>
      <c r="AK229" s="895"/>
      <c r="AL229" s="895"/>
      <c r="AM229" s="895"/>
      <c r="AN229" s="895"/>
      <c r="AO229" s="895"/>
      <c r="AP229" s="895"/>
      <c r="AQ229" s="895"/>
      <c r="AR229" s="136"/>
      <c r="AS229" s="895"/>
      <c r="AT229" s="136"/>
      <c r="AU229" s="895"/>
      <c r="AV229" s="136"/>
      <c r="AW229" s="136"/>
      <c r="AX229" s="136"/>
      <c r="AY229" s="136"/>
      <c r="AZ229" s="136"/>
      <c r="BA229" s="136"/>
      <c r="BB229" s="136"/>
      <c r="BC229" s="907"/>
      <c r="BD229" s="907"/>
      <c r="BE229" s="907"/>
      <c r="BF229" s="907"/>
      <c r="BG229" s="907"/>
      <c r="BH229" s="907"/>
      <c r="BI229" s="904"/>
    </row>
    <row r="230" spans="1:61" ht="15" thickBot="1">
      <c r="A230" s="916"/>
      <c r="B230" s="913"/>
      <c r="C230" s="896"/>
      <c r="D230" s="899"/>
      <c r="E230" s="896"/>
      <c r="F230" s="896"/>
      <c r="G230" s="896"/>
      <c r="H230" s="896"/>
      <c r="I230" s="896"/>
      <c r="J230" s="896"/>
      <c r="K230" s="896"/>
      <c r="L230" s="896"/>
      <c r="M230" s="896"/>
      <c r="N230" s="896"/>
      <c r="O230" s="896"/>
      <c r="P230" s="896"/>
      <c r="Q230" s="896"/>
      <c r="R230" s="899"/>
      <c r="S230" s="896"/>
      <c r="T230" s="896"/>
      <c r="U230" s="899"/>
      <c r="V230" s="896"/>
      <c r="W230" s="896"/>
      <c r="X230" s="896"/>
      <c r="Y230" s="210"/>
      <c r="Z230" s="136"/>
      <c r="AA230" s="138"/>
      <c r="AB230" s="138"/>
      <c r="AC230" s="138"/>
      <c r="AD230" s="138"/>
      <c r="AE230" s="138" t="s">
        <v>37</v>
      </c>
      <c r="AF230" s="139"/>
      <c r="AG230" s="138"/>
      <c r="AH230" s="896"/>
      <c r="AI230" s="902"/>
      <c r="AJ230" s="896"/>
      <c r="AK230" s="896"/>
      <c r="AL230" s="896"/>
      <c r="AM230" s="896"/>
      <c r="AN230" s="896"/>
      <c r="AO230" s="896"/>
      <c r="AP230" s="896"/>
      <c r="AQ230" s="896"/>
      <c r="AR230" s="138"/>
      <c r="AS230" s="896"/>
      <c r="AT230" s="138"/>
      <c r="AU230" s="896"/>
      <c r="AV230" s="138"/>
      <c r="AW230" s="138"/>
      <c r="AX230" s="138"/>
      <c r="AY230" s="138"/>
      <c r="AZ230" s="138"/>
      <c r="BA230" s="138"/>
      <c r="BB230" s="138"/>
      <c r="BC230" s="908"/>
      <c r="BD230" s="908"/>
      <c r="BE230" s="908"/>
      <c r="BF230" s="908"/>
      <c r="BG230" s="908"/>
      <c r="BH230" s="908"/>
      <c r="BI230" s="905"/>
    </row>
    <row r="231" spans="1:61" ht="15" thickBot="1">
      <c r="A231" s="914">
        <v>39</v>
      </c>
      <c r="B231" s="911" t="s">
        <v>294</v>
      </c>
      <c r="C231" s="894" t="s">
        <v>255</v>
      </c>
      <c r="D231" s="897" t="s">
        <v>341</v>
      </c>
      <c r="E231" s="894">
        <v>50</v>
      </c>
      <c r="F231" s="894">
        <v>50</v>
      </c>
      <c r="G231" s="894">
        <v>0</v>
      </c>
      <c r="H231" s="894">
        <v>1990</v>
      </c>
      <c r="I231" s="894">
        <f>SUM(J231,K231)</f>
        <v>3106.4</v>
      </c>
      <c r="J231" s="894">
        <v>3106.4</v>
      </c>
      <c r="K231" s="894">
        <v>0</v>
      </c>
      <c r="L231" s="894">
        <v>167</v>
      </c>
      <c r="M231" s="894" t="s">
        <v>16</v>
      </c>
      <c r="N231" s="894">
        <v>70</v>
      </c>
      <c r="O231" s="894" t="s">
        <v>17</v>
      </c>
      <c r="P231" s="894"/>
      <c r="Q231" s="894" t="s">
        <v>17</v>
      </c>
      <c r="R231" s="897"/>
      <c r="S231" s="894" t="b">
        <f>IF(H231&lt;1966,'lista, wskaźniki'!#REF!,IF(H231="&lt;1966",'lista, wskaźniki'!#REF!,IF(H231="1967-1985",'lista, wskaźniki'!#REF!, IF(H231="1986-1992",'lista, wskaźniki'!#REF!, IF(H231="1993-1996",'lista, wskaźniki'!#REF!, IF(H231="&gt;1997",'lista, wskaźniki'!#REF!))))))</f>
        <v>0</v>
      </c>
      <c r="T231" s="894" t="s">
        <v>23</v>
      </c>
      <c r="U231" s="897" t="s">
        <v>29</v>
      </c>
      <c r="V231" s="894"/>
      <c r="W231" s="894"/>
      <c r="X231" s="894">
        <v>0.23</v>
      </c>
      <c r="Y231" s="209" t="s">
        <v>24</v>
      </c>
      <c r="Z231" s="136">
        <v>75</v>
      </c>
      <c r="AA231" s="134" t="s">
        <v>35</v>
      </c>
      <c r="AB231" s="134" t="s">
        <v>38</v>
      </c>
      <c r="AC231" s="134" t="s">
        <v>24</v>
      </c>
      <c r="AD231" s="134" t="s">
        <v>203</v>
      </c>
      <c r="AE231" s="134" t="s">
        <v>29</v>
      </c>
      <c r="AF231" s="135">
        <v>1083</v>
      </c>
      <c r="AG231" s="134">
        <v>77369.52</v>
      </c>
      <c r="AH231" s="894"/>
      <c r="AI231" s="900">
        <f>13408/1000</f>
        <v>13.407999999999999</v>
      </c>
      <c r="AJ231" s="894">
        <v>5556.4</v>
      </c>
      <c r="AK231" s="894" t="s">
        <v>16</v>
      </c>
      <c r="AL231" s="894" t="s">
        <v>17</v>
      </c>
      <c r="AM231" s="894" t="s">
        <v>16</v>
      </c>
      <c r="AN231" s="894" t="s">
        <v>17</v>
      </c>
      <c r="AO231" s="894" t="s">
        <v>17</v>
      </c>
      <c r="AP231" s="894" t="s">
        <v>16</v>
      </c>
      <c r="AQ231" s="894" t="s">
        <v>16</v>
      </c>
      <c r="AR231" s="134" t="s">
        <v>48</v>
      </c>
      <c r="AS231" s="894" t="s">
        <v>16</v>
      </c>
      <c r="AT231" s="134" t="s">
        <v>52</v>
      </c>
      <c r="AU231" s="894" t="s">
        <v>17</v>
      </c>
      <c r="AV231" s="134"/>
      <c r="AW231" s="134"/>
      <c r="AX231" s="134"/>
      <c r="AY231" s="134" t="s">
        <v>57</v>
      </c>
      <c r="AZ231" s="134" t="s">
        <v>52</v>
      </c>
      <c r="BA231" s="134"/>
      <c r="BB231" s="134"/>
      <c r="BC231" s="906"/>
      <c r="BD231" s="906"/>
      <c r="BE231" s="906"/>
      <c r="BF231" s="906"/>
      <c r="BG231" s="906"/>
      <c r="BH231" s="906"/>
      <c r="BI231" s="903"/>
    </row>
    <row r="232" spans="1:61" ht="15" thickBot="1">
      <c r="A232" s="915"/>
      <c r="B232" s="912"/>
      <c r="C232" s="895"/>
      <c r="D232" s="898"/>
      <c r="E232" s="895"/>
      <c r="F232" s="895"/>
      <c r="G232" s="895"/>
      <c r="H232" s="895"/>
      <c r="I232" s="895"/>
      <c r="J232" s="895"/>
      <c r="K232" s="895"/>
      <c r="L232" s="895"/>
      <c r="M232" s="895"/>
      <c r="N232" s="895"/>
      <c r="O232" s="895"/>
      <c r="P232" s="895"/>
      <c r="Q232" s="895"/>
      <c r="R232" s="898"/>
      <c r="S232" s="895"/>
      <c r="T232" s="895"/>
      <c r="U232" s="898"/>
      <c r="V232" s="895"/>
      <c r="W232" s="895"/>
      <c r="X232" s="895"/>
      <c r="Y232" s="209"/>
      <c r="Z232" s="136"/>
      <c r="AA232" s="136"/>
      <c r="AB232" s="136"/>
      <c r="AC232" s="136"/>
      <c r="AD232" s="136"/>
      <c r="AE232" s="136" t="s">
        <v>35</v>
      </c>
      <c r="AF232" s="137">
        <v>93.59</v>
      </c>
      <c r="AG232" s="136">
        <v>31710.16</v>
      </c>
      <c r="AH232" s="895"/>
      <c r="AI232" s="901"/>
      <c r="AJ232" s="895"/>
      <c r="AK232" s="895"/>
      <c r="AL232" s="895"/>
      <c r="AM232" s="895"/>
      <c r="AN232" s="895"/>
      <c r="AO232" s="895"/>
      <c r="AP232" s="895"/>
      <c r="AQ232" s="895"/>
      <c r="AR232" s="136"/>
      <c r="AS232" s="895"/>
      <c r="AT232" s="136"/>
      <c r="AU232" s="895"/>
      <c r="AV232" s="136"/>
      <c r="AW232" s="136"/>
      <c r="AX232" s="136"/>
      <c r="AY232" s="136"/>
      <c r="AZ232" s="136" t="s">
        <v>53</v>
      </c>
      <c r="BA232" s="136"/>
      <c r="BB232" s="136"/>
      <c r="BC232" s="907"/>
      <c r="BD232" s="907"/>
      <c r="BE232" s="907"/>
      <c r="BF232" s="907"/>
      <c r="BG232" s="907"/>
      <c r="BH232" s="907"/>
      <c r="BI232" s="904"/>
    </row>
    <row r="233" spans="1:61" ht="15" thickBot="1">
      <c r="A233" s="915"/>
      <c r="B233" s="912"/>
      <c r="C233" s="895"/>
      <c r="D233" s="898"/>
      <c r="E233" s="895"/>
      <c r="F233" s="895"/>
      <c r="G233" s="895"/>
      <c r="H233" s="895"/>
      <c r="I233" s="895"/>
      <c r="J233" s="895"/>
      <c r="K233" s="895"/>
      <c r="L233" s="895"/>
      <c r="M233" s="895"/>
      <c r="N233" s="895"/>
      <c r="O233" s="895"/>
      <c r="P233" s="895"/>
      <c r="Q233" s="895"/>
      <c r="R233" s="898"/>
      <c r="S233" s="895"/>
      <c r="T233" s="895"/>
      <c r="U233" s="898"/>
      <c r="V233" s="895"/>
      <c r="W233" s="895"/>
      <c r="X233" s="895"/>
      <c r="Y233" s="209"/>
      <c r="Z233" s="136"/>
      <c r="AA233" s="136"/>
      <c r="AB233" s="136"/>
      <c r="AC233" s="136"/>
      <c r="AD233" s="136"/>
      <c r="AE233" s="136" t="s">
        <v>50</v>
      </c>
      <c r="AF233" s="137"/>
      <c r="AG233" s="136"/>
      <c r="AH233" s="895"/>
      <c r="AI233" s="901"/>
      <c r="AJ233" s="895"/>
      <c r="AK233" s="895"/>
      <c r="AL233" s="895"/>
      <c r="AM233" s="895"/>
      <c r="AN233" s="895"/>
      <c r="AO233" s="895"/>
      <c r="AP233" s="895"/>
      <c r="AQ233" s="895"/>
      <c r="AR233" s="136"/>
      <c r="AS233" s="895"/>
      <c r="AT233" s="136"/>
      <c r="AU233" s="895"/>
      <c r="AV233" s="136"/>
      <c r="AW233" s="136"/>
      <c r="AX233" s="136"/>
      <c r="AY233" s="136"/>
      <c r="AZ233" s="136" t="s">
        <v>54</v>
      </c>
      <c r="BA233" s="136"/>
      <c r="BB233" s="136"/>
      <c r="BC233" s="907"/>
      <c r="BD233" s="907"/>
      <c r="BE233" s="907"/>
      <c r="BF233" s="907"/>
      <c r="BG233" s="907"/>
      <c r="BH233" s="907"/>
      <c r="BI233" s="904"/>
    </row>
    <row r="234" spans="1:61" ht="15" thickBot="1">
      <c r="A234" s="915"/>
      <c r="B234" s="912"/>
      <c r="C234" s="895"/>
      <c r="D234" s="898"/>
      <c r="E234" s="895"/>
      <c r="F234" s="895"/>
      <c r="G234" s="895"/>
      <c r="H234" s="895"/>
      <c r="I234" s="895"/>
      <c r="J234" s="895"/>
      <c r="K234" s="895"/>
      <c r="L234" s="895"/>
      <c r="M234" s="895"/>
      <c r="N234" s="895"/>
      <c r="O234" s="895"/>
      <c r="P234" s="895"/>
      <c r="Q234" s="895"/>
      <c r="R234" s="898"/>
      <c r="S234" s="895"/>
      <c r="T234" s="895"/>
      <c r="U234" s="898"/>
      <c r="V234" s="895"/>
      <c r="W234" s="895"/>
      <c r="X234" s="895"/>
      <c r="Y234" s="209"/>
      <c r="Z234" s="136"/>
      <c r="AA234" s="136"/>
      <c r="AB234" s="136"/>
      <c r="AC234" s="136"/>
      <c r="AD234" s="136"/>
      <c r="AE234" s="136" t="s">
        <v>38</v>
      </c>
      <c r="AF234" s="137"/>
      <c r="AG234" s="136"/>
      <c r="AH234" s="895"/>
      <c r="AI234" s="901"/>
      <c r="AJ234" s="895"/>
      <c r="AK234" s="895"/>
      <c r="AL234" s="895"/>
      <c r="AM234" s="895"/>
      <c r="AN234" s="895"/>
      <c r="AO234" s="895"/>
      <c r="AP234" s="895"/>
      <c r="AQ234" s="895"/>
      <c r="AR234" s="136"/>
      <c r="AS234" s="895"/>
      <c r="AT234" s="136"/>
      <c r="AU234" s="895"/>
      <c r="AV234" s="136"/>
      <c r="AW234" s="136"/>
      <c r="AX234" s="136"/>
      <c r="AY234" s="136"/>
      <c r="AZ234" s="136"/>
      <c r="BA234" s="136"/>
      <c r="BB234" s="136"/>
      <c r="BC234" s="907"/>
      <c r="BD234" s="907"/>
      <c r="BE234" s="907"/>
      <c r="BF234" s="907"/>
      <c r="BG234" s="907"/>
      <c r="BH234" s="907"/>
      <c r="BI234" s="904"/>
    </row>
    <row r="235" spans="1:61">
      <c r="A235" s="915"/>
      <c r="B235" s="912"/>
      <c r="C235" s="895"/>
      <c r="D235" s="898"/>
      <c r="E235" s="895"/>
      <c r="F235" s="895"/>
      <c r="G235" s="895"/>
      <c r="H235" s="895"/>
      <c r="I235" s="895"/>
      <c r="J235" s="895"/>
      <c r="K235" s="895"/>
      <c r="L235" s="895"/>
      <c r="M235" s="895"/>
      <c r="N235" s="895"/>
      <c r="O235" s="895"/>
      <c r="P235" s="895"/>
      <c r="Q235" s="895"/>
      <c r="R235" s="898"/>
      <c r="S235" s="895"/>
      <c r="T235" s="895"/>
      <c r="U235" s="898"/>
      <c r="V235" s="895"/>
      <c r="W235" s="895"/>
      <c r="X235" s="895"/>
      <c r="Y235" s="209"/>
      <c r="Z235" s="136"/>
      <c r="AA235" s="136"/>
      <c r="AB235" s="136"/>
      <c r="AC235" s="136"/>
      <c r="AD235" s="136"/>
      <c r="AE235" s="136" t="s">
        <v>39</v>
      </c>
      <c r="AF235" s="137"/>
      <c r="AG235" s="136"/>
      <c r="AH235" s="895"/>
      <c r="AI235" s="901"/>
      <c r="AJ235" s="895"/>
      <c r="AK235" s="895"/>
      <c r="AL235" s="895"/>
      <c r="AM235" s="895"/>
      <c r="AN235" s="895"/>
      <c r="AO235" s="895"/>
      <c r="AP235" s="895"/>
      <c r="AQ235" s="895"/>
      <c r="AR235" s="136"/>
      <c r="AS235" s="895"/>
      <c r="AT235" s="136"/>
      <c r="AU235" s="895"/>
      <c r="AV235" s="136"/>
      <c r="AW235" s="136"/>
      <c r="AX235" s="136"/>
      <c r="AY235" s="136"/>
      <c r="AZ235" s="136"/>
      <c r="BA235" s="136"/>
      <c r="BB235" s="136"/>
      <c r="BC235" s="907"/>
      <c r="BD235" s="907"/>
      <c r="BE235" s="907"/>
      <c r="BF235" s="907"/>
      <c r="BG235" s="907"/>
      <c r="BH235" s="907"/>
      <c r="BI235" s="904"/>
    </row>
    <row r="236" spans="1:61" ht="15" thickBot="1">
      <c r="A236" s="916"/>
      <c r="B236" s="913"/>
      <c r="C236" s="896"/>
      <c r="D236" s="899"/>
      <c r="E236" s="896"/>
      <c r="F236" s="896"/>
      <c r="G236" s="896"/>
      <c r="H236" s="896"/>
      <c r="I236" s="896"/>
      <c r="J236" s="896"/>
      <c r="K236" s="896"/>
      <c r="L236" s="896"/>
      <c r="M236" s="896"/>
      <c r="N236" s="896"/>
      <c r="O236" s="896"/>
      <c r="P236" s="896"/>
      <c r="Q236" s="896"/>
      <c r="R236" s="899"/>
      <c r="S236" s="896"/>
      <c r="T236" s="896"/>
      <c r="U236" s="899"/>
      <c r="V236" s="896"/>
      <c r="W236" s="896"/>
      <c r="X236" s="896"/>
      <c r="Y236" s="210"/>
      <c r="Z236" s="136"/>
      <c r="AA236" s="138"/>
      <c r="AB236" s="138"/>
      <c r="AC236" s="138"/>
      <c r="AD236" s="138"/>
      <c r="AE236" s="138" t="s">
        <v>37</v>
      </c>
      <c r="AF236" s="139"/>
      <c r="AG236" s="138"/>
      <c r="AH236" s="896"/>
      <c r="AI236" s="902"/>
      <c r="AJ236" s="896"/>
      <c r="AK236" s="896"/>
      <c r="AL236" s="896"/>
      <c r="AM236" s="896"/>
      <c r="AN236" s="896"/>
      <c r="AO236" s="896"/>
      <c r="AP236" s="896"/>
      <c r="AQ236" s="896"/>
      <c r="AR236" s="138"/>
      <c r="AS236" s="896"/>
      <c r="AT236" s="138"/>
      <c r="AU236" s="896"/>
      <c r="AV236" s="138"/>
      <c r="AW236" s="138"/>
      <c r="AX236" s="138"/>
      <c r="AY236" s="138"/>
      <c r="AZ236" s="138"/>
      <c r="BA236" s="138"/>
      <c r="BB236" s="138"/>
      <c r="BC236" s="908"/>
      <c r="BD236" s="908"/>
      <c r="BE236" s="908"/>
      <c r="BF236" s="908"/>
      <c r="BG236" s="908"/>
      <c r="BH236" s="908"/>
      <c r="BI236" s="905"/>
    </row>
    <row r="237" spans="1:61" ht="15" thickBot="1">
      <c r="A237" s="914">
        <v>40</v>
      </c>
      <c r="B237" s="911" t="s">
        <v>294</v>
      </c>
      <c r="C237" s="894" t="s">
        <v>255</v>
      </c>
      <c r="D237" s="897" t="s">
        <v>342</v>
      </c>
      <c r="E237" s="894">
        <v>40</v>
      </c>
      <c r="F237" s="894">
        <v>40</v>
      </c>
      <c r="G237" s="894">
        <v>0</v>
      </c>
      <c r="H237" s="894">
        <v>1988</v>
      </c>
      <c r="I237" s="894">
        <f>SUM(J237,K237)</f>
        <v>2496.8000000000002</v>
      </c>
      <c r="J237" s="894">
        <v>2496.8000000000002</v>
      </c>
      <c r="K237" s="894">
        <v>0</v>
      </c>
      <c r="L237" s="894">
        <v>139</v>
      </c>
      <c r="M237" s="894" t="s">
        <v>16</v>
      </c>
      <c r="N237" s="894">
        <v>45</v>
      </c>
      <c r="O237" s="894" t="s">
        <v>16</v>
      </c>
      <c r="P237" s="894">
        <v>100</v>
      </c>
      <c r="Q237" s="894" t="s">
        <v>17</v>
      </c>
      <c r="R237" s="897"/>
      <c r="S237" s="894" t="b">
        <f>IF(H237&lt;1966,'lista, wskaźniki'!#REF!,IF(H237="&lt;1966",'lista, wskaźniki'!#REF!,IF(H237="1967-1985",'lista, wskaźniki'!#REF!, IF(H237="1986-1992",'lista, wskaźniki'!#REF!, IF(H237="1993-1996",'lista, wskaźniki'!#REF!, IF(H237="&gt;1997",'lista, wskaźniki'!#REF!))))))</f>
        <v>0</v>
      </c>
      <c r="T237" s="894" t="s">
        <v>23</v>
      </c>
      <c r="U237" s="897" t="s">
        <v>29</v>
      </c>
      <c r="V237" s="894"/>
      <c r="W237" s="894"/>
      <c r="X237" s="894">
        <v>0.15</v>
      </c>
      <c r="Y237" s="209" t="s">
        <v>24</v>
      </c>
      <c r="Z237" s="136">
        <v>52</v>
      </c>
      <c r="AA237" s="134" t="s">
        <v>35</v>
      </c>
      <c r="AB237" s="134" t="s">
        <v>38</v>
      </c>
      <c r="AC237" s="134" t="s">
        <v>24</v>
      </c>
      <c r="AD237" s="134" t="s">
        <v>203</v>
      </c>
      <c r="AE237" s="134" t="s">
        <v>29</v>
      </c>
      <c r="AF237" s="135">
        <v>1057</v>
      </c>
      <c r="AG237" s="134">
        <v>75512.08</v>
      </c>
      <c r="AH237" s="894"/>
      <c r="AI237" s="900">
        <f>8911/1000</f>
        <v>8.9109999999999996</v>
      </c>
      <c r="AJ237" s="894">
        <v>3607.41</v>
      </c>
      <c r="AK237" s="894" t="s">
        <v>16</v>
      </c>
      <c r="AL237" s="894" t="s">
        <v>16</v>
      </c>
      <c r="AM237" s="894" t="s">
        <v>17</v>
      </c>
      <c r="AN237" s="894" t="s">
        <v>17</v>
      </c>
      <c r="AO237" s="894" t="s">
        <v>17</v>
      </c>
      <c r="AP237" s="894" t="s">
        <v>16</v>
      </c>
      <c r="AQ237" s="894" t="s">
        <v>16</v>
      </c>
      <c r="AR237" s="134" t="s">
        <v>48</v>
      </c>
      <c r="AS237" s="894" t="s">
        <v>16</v>
      </c>
      <c r="AT237" s="134" t="s">
        <v>52</v>
      </c>
      <c r="AU237" s="894" t="s">
        <v>17</v>
      </c>
      <c r="AV237" s="134"/>
      <c r="AW237" s="134"/>
      <c r="AX237" s="134"/>
      <c r="AY237" s="134" t="s">
        <v>57</v>
      </c>
      <c r="AZ237" s="134" t="s">
        <v>52</v>
      </c>
      <c r="BA237" s="134"/>
      <c r="BB237" s="134"/>
      <c r="BC237" s="906"/>
      <c r="BD237" s="906"/>
      <c r="BE237" s="906"/>
      <c r="BF237" s="906"/>
      <c r="BG237" s="906"/>
      <c r="BH237" s="906"/>
      <c r="BI237" s="903"/>
    </row>
    <row r="238" spans="1:61" ht="15" thickBot="1">
      <c r="A238" s="915"/>
      <c r="B238" s="912"/>
      <c r="C238" s="895"/>
      <c r="D238" s="898"/>
      <c r="E238" s="895"/>
      <c r="F238" s="895"/>
      <c r="G238" s="895"/>
      <c r="H238" s="895"/>
      <c r="I238" s="895"/>
      <c r="J238" s="895"/>
      <c r="K238" s="895"/>
      <c r="L238" s="895"/>
      <c r="M238" s="895"/>
      <c r="N238" s="895"/>
      <c r="O238" s="895"/>
      <c r="P238" s="895"/>
      <c r="Q238" s="895"/>
      <c r="R238" s="898"/>
      <c r="S238" s="895"/>
      <c r="T238" s="895"/>
      <c r="U238" s="898"/>
      <c r="V238" s="895"/>
      <c r="W238" s="895"/>
      <c r="X238" s="895"/>
      <c r="Y238" s="209"/>
      <c r="Z238" s="136"/>
      <c r="AA238" s="136"/>
      <c r="AB238" s="136"/>
      <c r="AC238" s="136"/>
      <c r="AD238" s="136"/>
      <c r="AE238" s="136" t="s">
        <v>35</v>
      </c>
      <c r="AF238" s="137">
        <v>91.35</v>
      </c>
      <c r="AG238" s="136">
        <v>30951.21</v>
      </c>
      <c r="AH238" s="895"/>
      <c r="AI238" s="901"/>
      <c r="AJ238" s="895"/>
      <c r="AK238" s="895"/>
      <c r="AL238" s="895"/>
      <c r="AM238" s="895"/>
      <c r="AN238" s="895"/>
      <c r="AO238" s="895"/>
      <c r="AP238" s="895"/>
      <c r="AQ238" s="895"/>
      <c r="AR238" s="136"/>
      <c r="AS238" s="895"/>
      <c r="AT238" s="136"/>
      <c r="AU238" s="895"/>
      <c r="AV238" s="136"/>
      <c r="AW238" s="136"/>
      <c r="AX238" s="136"/>
      <c r="AY238" s="136"/>
      <c r="AZ238" s="136" t="s">
        <v>53</v>
      </c>
      <c r="BA238" s="136"/>
      <c r="BB238" s="136"/>
      <c r="BC238" s="907"/>
      <c r="BD238" s="907"/>
      <c r="BE238" s="907"/>
      <c r="BF238" s="907"/>
      <c r="BG238" s="907"/>
      <c r="BH238" s="907"/>
      <c r="BI238" s="904"/>
    </row>
    <row r="239" spans="1:61" ht="15" thickBot="1">
      <c r="A239" s="915"/>
      <c r="B239" s="912"/>
      <c r="C239" s="895"/>
      <c r="D239" s="898"/>
      <c r="E239" s="895"/>
      <c r="F239" s="895"/>
      <c r="G239" s="895"/>
      <c r="H239" s="895"/>
      <c r="I239" s="895"/>
      <c r="J239" s="895"/>
      <c r="K239" s="895"/>
      <c r="L239" s="895"/>
      <c r="M239" s="895"/>
      <c r="N239" s="895"/>
      <c r="O239" s="895"/>
      <c r="P239" s="895"/>
      <c r="Q239" s="895"/>
      <c r="R239" s="898"/>
      <c r="S239" s="895"/>
      <c r="T239" s="895"/>
      <c r="U239" s="898"/>
      <c r="V239" s="895"/>
      <c r="W239" s="895"/>
      <c r="X239" s="895"/>
      <c r="Y239" s="209"/>
      <c r="Z239" s="136"/>
      <c r="AA239" s="136"/>
      <c r="AB239" s="136"/>
      <c r="AC239" s="136"/>
      <c r="AD239" s="136"/>
      <c r="AE239" s="136" t="s">
        <v>50</v>
      </c>
      <c r="AF239" s="137"/>
      <c r="AG239" s="136"/>
      <c r="AH239" s="895"/>
      <c r="AI239" s="901"/>
      <c r="AJ239" s="895"/>
      <c r="AK239" s="895"/>
      <c r="AL239" s="895"/>
      <c r="AM239" s="895"/>
      <c r="AN239" s="895"/>
      <c r="AO239" s="895"/>
      <c r="AP239" s="895"/>
      <c r="AQ239" s="895"/>
      <c r="AR239" s="136"/>
      <c r="AS239" s="895"/>
      <c r="AT239" s="136"/>
      <c r="AU239" s="895"/>
      <c r="AV239" s="136"/>
      <c r="AW239" s="136"/>
      <c r="AX239" s="136"/>
      <c r="AY239" s="136"/>
      <c r="AZ239" s="136" t="s">
        <v>54</v>
      </c>
      <c r="BA239" s="136"/>
      <c r="BB239" s="136"/>
      <c r="BC239" s="907"/>
      <c r="BD239" s="907"/>
      <c r="BE239" s="907"/>
      <c r="BF239" s="907"/>
      <c r="BG239" s="907"/>
      <c r="BH239" s="907"/>
      <c r="BI239" s="904"/>
    </row>
    <row r="240" spans="1:61" ht="15" thickBot="1">
      <c r="A240" s="915"/>
      <c r="B240" s="912"/>
      <c r="C240" s="895"/>
      <c r="D240" s="898"/>
      <c r="E240" s="895"/>
      <c r="F240" s="895"/>
      <c r="G240" s="895"/>
      <c r="H240" s="895"/>
      <c r="I240" s="895"/>
      <c r="J240" s="895"/>
      <c r="K240" s="895"/>
      <c r="L240" s="895"/>
      <c r="M240" s="895"/>
      <c r="N240" s="895"/>
      <c r="O240" s="895"/>
      <c r="P240" s="895"/>
      <c r="Q240" s="895"/>
      <c r="R240" s="898"/>
      <c r="S240" s="895"/>
      <c r="T240" s="895"/>
      <c r="U240" s="898"/>
      <c r="V240" s="895"/>
      <c r="W240" s="895"/>
      <c r="X240" s="895"/>
      <c r="Y240" s="209"/>
      <c r="Z240" s="136"/>
      <c r="AA240" s="136"/>
      <c r="AB240" s="136"/>
      <c r="AC240" s="136"/>
      <c r="AD240" s="136"/>
      <c r="AE240" s="136" t="s">
        <v>38</v>
      </c>
      <c r="AF240" s="137"/>
      <c r="AG240" s="136"/>
      <c r="AH240" s="895"/>
      <c r="AI240" s="901"/>
      <c r="AJ240" s="895"/>
      <c r="AK240" s="895"/>
      <c r="AL240" s="895"/>
      <c r="AM240" s="895"/>
      <c r="AN240" s="895"/>
      <c r="AO240" s="895"/>
      <c r="AP240" s="895"/>
      <c r="AQ240" s="895"/>
      <c r="AR240" s="136"/>
      <c r="AS240" s="895"/>
      <c r="AT240" s="136"/>
      <c r="AU240" s="895"/>
      <c r="AV240" s="136"/>
      <c r="AW240" s="136"/>
      <c r="AX240" s="136"/>
      <c r="AY240" s="136"/>
      <c r="AZ240" s="136"/>
      <c r="BA240" s="136"/>
      <c r="BB240" s="136"/>
      <c r="BC240" s="907"/>
      <c r="BD240" s="907"/>
      <c r="BE240" s="907"/>
      <c r="BF240" s="907"/>
      <c r="BG240" s="907"/>
      <c r="BH240" s="907"/>
      <c r="BI240" s="904"/>
    </row>
    <row r="241" spans="1:61">
      <c r="A241" s="915"/>
      <c r="B241" s="912"/>
      <c r="C241" s="895"/>
      <c r="D241" s="898"/>
      <c r="E241" s="895"/>
      <c r="F241" s="895"/>
      <c r="G241" s="895"/>
      <c r="H241" s="895"/>
      <c r="I241" s="895"/>
      <c r="J241" s="895"/>
      <c r="K241" s="895"/>
      <c r="L241" s="895"/>
      <c r="M241" s="895"/>
      <c r="N241" s="895"/>
      <c r="O241" s="895"/>
      <c r="P241" s="895"/>
      <c r="Q241" s="895"/>
      <c r="R241" s="898"/>
      <c r="S241" s="895"/>
      <c r="T241" s="895"/>
      <c r="U241" s="898"/>
      <c r="V241" s="895"/>
      <c r="W241" s="895"/>
      <c r="X241" s="895"/>
      <c r="Y241" s="209"/>
      <c r="Z241" s="136"/>
      <c r="AA241" s="136"/>
      <c r="AB241" s="136"/>
      <c r="AC241" s="136"/>
      <c r="AD241" s="136"/>
      <c r="AE241" s="136" t="s">
        <v>39</v>
      </c>
      <c r="AF241" s="137"/>
      <c r="AG241" s="136"/>
      <c r="AH241" s="895"/>
      <c r="AI241" s="901"/>
      <c r="AJ241" s="895"/>
      <c r="AK241" s="895"/>
      <c r="AL241" s="895"/>
      <c r="AM241" s="895"/>
      <c r="AN241" s="895"/>
      <c r="AO241" s="895"/>
      <c r="AP241" s="895"/>
      <c r="AQ241" s="895"/>
      <c r="AR241" s="136"/>
      <c r="AS241" s="895"/>
      <c r="AT241" s="136"/>
      <c r="AU241" s="895"/>
      <c r="AV241" s="136"/>
      <c r="AW241" s="136"/>
      <c r="AX241" s="136"/>
      <c r="AY241" s="136"/>
      <c r="AZ241" s="136"/>
      <c r="BA241" s="136"/>
      <c r="BB241" s="136"/>
      <c r="BC241" s="907"/>
      <c r="BD241" s="907"/>
      <c r="BE241" s="907"/>
      <c r="BF241" s="907"/>
      <c r="BG241" s="907"/>
      <c r="BH241" s="907"/>
      <c r="BI241" s="904"/>
    </row>
    <row r="242" spans="1:61" ht="15" thickBot="1">
      <c r="A242" s="916"/>
      <c r="B242" s="913"/>
      <c r="C242" s="896"/>
      <c r="D242" s="899"/>
      <c r="E242" s="896"/>
      <c r="F242" s="896"/>
      <c r="G242" s="896"/>
      <c r="H242" s="896"/>
      <c r="I242" s="896"/>
      <c r="J242" s="896"/>
      <c r="K242" s="896"/>
      <c r="L242" s="896"/>
      <c r="M242" s="896"/>
      <c r="N242" s="896"/>
      <c r="O242" s="896"/>
      <c r="P242" s="896"/>
      <c r="Q242" s="896"/>
      <c r="R242" s="899"/>
      <c r="S242" s="896"/>
      <c r="T242" s="896"/>
      <c r="U242" s="899"/>
      <c r="V242" s="896"/>
      <c r="W242" s="896"/>
      <c r="X242" s="896"/>
      <c r="Y242" s="210"/>
      <c r="Z242" s="136"/>
      <c r="AA242" s="138"/>
      <c r="AB242" s="138"/>
      <c r="AC242" s="138"/>
      <c r="AD242" s="138"/>
      <c r="AE242" s="138" t="s">
        <v>37</v>
      </c>
      <c r="AF242" s="139"/>
      <c r="AG242" s="138"/>
      <c r="AH242" s="896"/>
      <c r="AI242" s="902"/>
      <c r="AJ242" s="896"/>
      <c r="AK242" s="896"/>
      <c r="AL242" s="896"/>
      <c r="AM242" s="896"/>
      <c r="AN242" s="896"/>
      <c r="AO242" s="896"/>
      <c r="AP242" s="896"/>
      <c r="AQ242" s="896"/>
      <c r="AR242" s="138"/>
      <c r="AS242" s="896"/>
      <c r="AT242" s="138"/>
      <c r="AU242" s="896"/>
      <c r="AV242" s="138"/>
      <c r="AW242" s="138"/>
      <c r="AX242" s="138"/>
      <c r="AY242" s="138"/>
      <c r="AZ242" s="138"/>
      <c r="BA242" s="138"/>
      <c r="BB242" s="138"/>
      <c r="BC242" s="908"/>
      <c r="BD242" s="908"/>
      <c r="BE242" s="908"/>
      <c r="BF242" s="908"/>
      <c r="BG242" s="908"/>
      <c r="BH242" s="908"/>
      <c r="BI242" s="905"/>
    </row>
    <row r="243" spans="1:61" ht="15" thickBot="1">
      <c r="A243" s="914">
        <v>41</v>
      </c>
      <c r="B243" s="911" t="s">
        <v>294</v>
      </c>
      <c r="C243" s="894" t="s">
        <v>255</v>
      </c>
      <c r="D243" s="897" t="s">
        <v>343</v>
      </c>
      <c r="E243" s="894">
        <v>30</v>
      </c>
      <c r="F243" s="894">
        <v>30</v>
      </c>
      <c r="G243" s="894">
        <v>0</v>
      </c>
      <c r="H243" s="894">
        <v>1989</v>
      </c>
      <c r="I243" s="894">
        <f>SUM(J243,K243)</f>
        <v>1857.7</v>
      </c>
      <c r="J243" s="894">
        <v>1857.7</v>
      </c>
      <c r="K243" s="894">
        <v>0</v>
      </c>
      <c r="L243" s="894">
        <v>99</v>
      </c>
      <c r="M243" s="894" t="s">
        <v>16</v>
      </c>
      <c r="N243" s="894">
        <v>45</v>
      </c>
      <c r="O243" s="894" t="s">
        <v>16</v>
      </c>
      <c r="P243" s="894">
        <v>100</v>
      </c>
      <c r="Q243" s="894" t="s">
        <v>17</v>
      </c>
      <c r="R243" s="897"/>
      <c r="S243" s="894" t="b">
        <f>IF(H243&lt;1966,'lista, wskaźniki'!#REF!,IF(H243="&lt;1966",'lista, wskaźniki'!#REF!,IF(H243="1967-1985",'lista, wskaźniki'!#REF!, IF(H243="1986-1992",'lista, wskaźniki'!#REF!, IF(H243="1993-1996",'lista, wskaźniki'!#REF!, IF(H243="&gt;1997",'lista, wskaźniki'!#REF!))))))</f>
        <v>0</v>
      </c>
      <c r="T243" s="894" t="s">
        <v>23</v>
      </c>
      <c r="U243" s="897" t="s">
        <v>29</v>
      </c>
      <c r="V243" s="894"/>
      <c r="W243" s="894"/>
      <c r="X243" s="894">
        <v>0.13</v>
      </c>
      <c r="Y243" s="209" t="s">
        <v>24</v>
      </c>
      <c r="Z243" s="136">
        <v>39</v>
      </c>
      <c r="AA243" s="134" t="s">
        <v>35</v>
      </c>
      <c r="AB243" s="134" t="s">
        <v>38</v>
      </c>
      <c r="AC243" s="134" t="s">
        <v>24</v>
      </c>
      <c r="AD243" s="134" t="s">
        <v>203</v>
      </c>
      <c r="AE243" s="134" t="s">
        <v>29</v>
      </c>
      <c r="AF243" s="135">
        <v>715</v>
      </c>
      <c r="AG243" s="134">
        <v>51079.6</v>
      </c>
      <c r="AH243" s="894"/>
      <c r="AI243" s="900">
        <f>7219/1000</f>
        <v>7.2190000000000003</v>
      </c>
      <c r="AJ243" s="894">
        <v>2972.71</v>
      </c>
      <c r="AK243" s="894" t="s">
        <v>16</v>
      </c>
      <c r="AL243" s="894" t="s">
        <v>16</v>
      </c>
      <c r="AM243" s="894" t="s">
        <v>17</v>
      </c>
      <c r="AN243" s="894" t="s">
        <v>17</v>
      </c>
      <c r="AO243" s="894" t="s">
        <v>17</v>
      </c>
      <c r="AP243" s="894" t="s">
        <v>16</v>
      </c>
      <c r="AQ243" s="894" t="s">
        <v>16</v>
      </c>
      <c r="AR243" s="134" t="s">
        <v>48</v>
      </c>
      <c r="AS243" s="894" t="s">
        <v>16</v>
      </c>
      <c r="AT243" s="134" t="s">
        <v>52</v>
      </c>
      <c r="AU243" s="894" t="s">
        <v>17</v>
      </c>
      <c r="AV243" s="134"/>
      <c r="AW243" s="134"/>
      <c r="AX243" s="134"/>
      <c r="AY243" s="134" t="s">
        <v>57</v>
      </c>
      <c r="AZ243" s="134" t="s">
        <v>52</v>
      </c>
      <c r="BA243" s="134"/>
      <c r="BB243" s="134"/>
      <c r="BC243" s="906"/>
      <c r="BD243" s="906"/>
      <c r="BE243" s="906"/>
      <c r="BF243" s="906"/>
      <c r="BG243" s="906"/>
      <c r="BH243" s="906"/>
      <c r="BI243" s="903"/>
    </row>
    <row r="244" spans="1:61" ht="15" thickBot="1">
      <c r="A244" s="915"/>
      <c r="B244" s="912"/>
      <c r="C244" s="895"/>
      <c r="D244" s="898"/>
      <c r="E244" s="895"/>
      <c r="F244" s="895"/>
      <c r="G244" s="895"/>
      <c r="H244" s="895"/>
      <c r="I244" s="895"/>
      <c r="J244" s="895"/>
      <c r="K244" s="895"/>
      <c r="L244" s="895"/>
      <c r="M244" s="895"/>
      <c r="N244" s="895"/>
      <c r="O244" s="895"/>
      <c r="P244" s="895"/>
      <c r="Q244" s="895"/>
      <c r="R244" s="898"/>
      <c r="S244" s="895"/>
      <c r="T244" s="895"/>
      <c r="U244" s="898"/>
      <c r="V244" s="895"/>
      <c r="W244" s="895"/>
      <c r="X244" s="895"/>
      <c r="Y244" s="209"/>
      <c r="Z244" s="136"/>
      <c r="AA244" s="136"/>
      <c r="AB244" s="136"/>
      <c r="AC244" s="136"/>
      <c r="AD244" s="136"/>
      <c r="AE244" s="136" t="s">
        <v>35</v>
      </c>
      <c r="AF244" s="137">
        <v>61.79</v>
      </c>
      <c r="AG244" s="136">
        <v>20935.689999999999</v>
      </c>
      <c r="AH244" s="895"/>
      <c r="AI244" s="901"/>
      <c r="AJ244" s="895"/>
      <c r="AK244" s="895"/>
      <c r="AL244" s="895"/>
      <c r="AM244" s="895"/>
      <c r="AN244" s="895"/>
      <c r="AO244" s="895"/>
      <c r="AP244" s="895"/>
      <c r="AQ244" s="895"/>
      <c r="AR244" s="136"/>
      <c r="AS244" s="895"/>
      <c r="AT244" s="136"/>
      <c r="AU244" s="895"/>
      <c r="AV244" s="136"/>
      <c r="AW244" s="136"/>
      <c r="AX244" s="136"/>
      <c r="AY244" s="136"/>
      <c r="AZ244" s="136" t="s">
        <v>53</v>
      </c>
      <c r="BA244" s="136"/>
      <c r="BB244" s="136"/>
      <c r="BC244" s="907"/>
      <c r="BD244" s="907"/>
      <c r="BE244" s="907"/>
      <c r="BF244" s="907"/>
      <c r="BG244" s="907"/>
      <c r="BH244" s="907"/>
      <c r="BI244" s="904"/>
    </row>
    <row r="245" spans="1:61" ht="15" thickBot="1">
      <c r="A245" s="915"/>
      <c r="B245" s="912"/>
      <c r="C245" s="895"/>
      <c r="D245" s="898"/>
      <c r="E245" s="895"/>
      <c r="F245" s="895"/>
      <c r="G245" s="895"/>
      <c r="H245" s="895"/>
      <c r="I245" s="895"/>
      <c r="J245" s="895"/>
      <c r="K245" s="895"/>
      <c r="L245" s="895"/>
      <c r="M245" s="895"/>
      <c r="N245" s="895"/>
      <c r="O245" s="895"/>
      <c r="P245" s="895"/>
      <c r="Q245" s="895"/>
      <c r="R245" s="898"/>
      <c r="S245" s="895"/>
      <c r="T245" s="895"/>
      <c r="U245" s="898"/>
      <c r="V245" s="895"/>
      <c r="W245" s="895"/>
      <c r="X245" s="895"/>
      <c r="Y245" s="209"/>
      <c r="Z245" s="136"/>
      <c r="AA245" s="136"/>
      <c r="AB245" s="136"/>
      <c r="AC245" s="136"/>
      <c r="AD245" s="136"/>
      <c r="AE245" s="136" t="s">
        <v>50</v>
      </c>
      <c r="AF245" s="137"/>
      <c r="AG245" s="136"/>
      <c r="AH245" s="895"/>
      <c r="AI245" s="901"/>
      <c r="AJ245" s="895"/>
      <c r="AK245" s="895"/>
      <c r="AL245" s="895"/>
      <c r="AM245" s="895"/>
      <c r="AN245" s="895"/>
      <c r="AO245" s="895"/>
      <c r="AP245" s="895"/>
      <c r="AQ245" s="895"/>
      <c r="AR245" s="136"/>
      <c r="AS245" s="895"/>
      <c r="AT245" s="136"/>
      <c r="AU245" s="895"/>
      <c r="AV245" s="136"/>
      <c r="AW245" s="136"/>
      <c r="AX245" s="136"/>
      <c r="AY245" s="136"/>
      <c r="AZ245" s="136" t="s">
        <v>54</v>
      </c>
      <c r="BA245" s="136"/>
      <c r="BB245" s="136"/>
      <c r="BC245" s="907"/>
      <c r="BD245" s="907"/>
      <c r="BE245" s="907"/>
      <c r="BF245" s="907"/>
      <c r="BG245" s="907"/>
      <c r="BH245" s="907"/>
      <c r="BI245" s="904"/>
    </row>
    <row r="246" spans="1:61" ht="15" thickBot="1">
      <c r="A246" s="915"/>
      <c r="B246" s="912"/>
      <c r="C246" s="895"/>
      <c r="D246" s="898"/>
      <c r="E246" s="895"/>
      <c r="F246" s="895"/>
      <c r="G246" s="895"/>
      <c r="H246" s="895"/>
      <c r="I246" s="895"/>
      <c r="J246" s="895"/>
      <c r="K246" s="895"/>
      <c r="L246" s="895"/>
      <c r="M246" s="895"/>
      <c r="N246" s="895"/>
      <c r="O246" s="895"/>
      <c r="P246" s="895"/>
      <c r="Q246" s="895"/>
      <c r="R246" s="898"/>
      <c r="S246" s="895"/>
      <c r="T246" s="895"/>
      <c r="U246" s="898"/>
      <c r="V246" s="895"/>
      <c r="W246" s="895"/>
      <c r="X246" s="895"/>
      <c r="Y246" s="209"/>
      <c r="Z246" s="136"/>
      <c r="AA246" s="136"/>
      <c r="AB246" s="136"/>
      <c r="AC246" s="136"/>
      <c r="AD246" s="136"/>
      <c r="AE246" s="136" t="s">
        <v>38</v>
      </c>
      <c r="AF246" s="137"/>
      <c r="AG246" s="136"/>
      <c r="AH246" s="895"/>
      <c r="AI246" s="901"/>
      <c r="AJ246" s="895"/>
      <c r="AK246" s="895"/>
      <c r="AL246" s="895"/>
      <c r="AM246" s="895"/>
      <c r="AN246" s="895"/>
      <c r="AO246" s="895"/>
      <c r="AP246" s="895"/>
      <c r="AQ246" s="895"/>
      <c r="AR246" s="136"/>
      <c r="AS246" s="895"/>
      <c r="AT246" s="136"/>
      <c r="AU246" s="895"/>
      <c r="AV246" s="136"/>
      <c r="AW246" s="136"/>
      <c r="AX246" s="136"/>
      <c r="AY246" s="136"/>
      <c r="AZ246" s="136"/>
      <c r="BA246" s="136"/>
      <c r="BB246" s="136"/>
      <c r="BC246" s="907"/>
      <c r="BD246" s="907"/>
      <c r="BE246" s="907"/>
      <c r="BF246" s="907"/>
      <c r="BG246" s="907"/>
      <c r="BH246" s="907"/>
      <c r="BI246" s="904"/>
    </row>
    <row r="247" spans="1:61">
      <c r="A247" s="915"/>
      <c r="B247" s="912"/>
      <c r="C247" s="895"/>
      <c r="D247" s="898"/>
      <c r="E247" s="895"/>
      <c r="F247" s="895"/>
      <c r="G247" s="895"/>
      <c r="H247" s="895"/>
      <c r="I247" s="895"/>
      <c r="J247" s="895"/>
      <c r="K247" s="895"/>
      <c r="L247" s="895"/>
      <c r="M247" s="895"/>
      <c r="N247" s="895"/>
      <c r="O247" s="895"/>
      <c r="P247" s="895"/>
      <c r="Q247" s="895"/>
      <c r="R247" s="898"/>
      <c r="S247" s="895"/>
      <c r="T247" s="895"/>
      <c r="U247" s="898"/>
      <c r="V247" s="895"/>
      <c r="W247" s="895"/>
      <c r="X247" s="895"/>
      <c r="Y247" s="209"/>
      <c r="Z247" s="136"/>
      <c r="AA247" s="136"/>
      <c r="AB247" s="136"/>
      <c r="AC247" s="136"/>
      <c r="AD247" s="136"/>
      <c r="AE247" s="136" t="s">
        <v>39</v>
      </c>
      <c r="AF247" s="137"/>
      <c r="AG247" s="136"/>
      <c r="AH247" s="895"/>
      <c r="AI247" s="901"/>
      <c r="AJ247" s="895"/>
      <c r="AK247" s="895"/>
      <c r="AL247" s="895"/>
      <c r="AM247" s="895"/>
      <c r="AN247" s="895"/>
      <c r="AO247" s="895"/>
      <c r="AP247" s="895"/>
      <c r="AQ247" s="895"/>
      <c r="AR247" s="136"/>
      <c r="AS247" s="895"/>
      <c r="AT247" s="136"/>
      <c r="AU247" s="895"/>
      <c r="AV247" s="136"/>
      <c r="AW247" s="136"/>
      <c r="AX247" s="136"/>
      <c r="AY247" s="136"/>
      <c r="AZ247" s="136"/>
      <c r="BA247" s="136"/>
      <c r="BB247" s="136"/>
      <c r="BC247" s="907"/>
      <c r="BD247" s="907"/>
      <c r="BE247" s="907"/>
      <c r="BF247" s="907"/>
      <c r="BG247" s="907"/>
      <c r="BH247" s="907"/>
      <c r="BI247" s="904"/>
    </row>
    <row r="248" spans="1:61" ht="15" thickBot="1">
      <c r="A248" s="916"/>
      <c r="B248" s="913"/>
      <c r="C248" s="896"/>
      <c r="D248" s="899"/>
      <c r="E248" s="896"/>
      <c r="F248" s="896"/>
      <c r="G248" s="896"/>
      <c r="H248" s="896"/>
      <c r="I248" s="896"/>
      <c r="J248" s="896"/>
      <c r="K248" s="896"/>
      <c r="L248" s="896"/>
      <c r="M248" s="896"/>
      <c r="N248" s="896"/>
      <c r="O248" s="896"/>
      <c r="P248" s="896"/>
      <c r="Q248" s="896"/>
      <c r="R248" s="899"/>
      <c r="S248" s="896"/>
      <c r="T248" s="896"/>
      <c r="U248" s="899"/>
      <c r="V248" s="896"/>
      <c r="W248" s="896"/>
      <c r="X248" s="896"/>
      <c r="Y248" s="210"/>
      <c r="Z248" s="136"/>
      <c r="AA248" s="138"/>
      <c r="AB248" s="138"/>
      <c r="AC248" s="138"/>
      <c r="AD248" s="138"/>
      <c r="AE248" s="138" t="s">
        <v>37</v>
      </c>
      <c r="AF248" s="139"/>
      <c r="AG248" s="138"/>
      <c r="AH248" s="896"/>
      <c r="AI248" s="902"/>
      <c r="AJ248" s="896"/>
      <c r="AK248" s="896"/>
      <c r="AL248" s="896"/>
      <c r="AM248" s="896"/>
      <c r="AN248" s="896"/>
      <c r="AO248" s="896"/>
      <c r="AP248" s="896"/>
      <c r="AQ248" s="896"/>
      <c r="AR248" s="138"/>
      <c r="AS248" s="896"/>
      <c r="AT248" s="138"/>
      <c r="AU248" s="896"/>
      <c r="AV248" s="138"/>
      <c r="AW248" s="138"/>
      <c r="AX248" s="138"/>
      <c r="AY248" s="138"/>
      <c r="AZ248" s="138"/>
      <c r="BA248" s="138"/>
      <c r="BB248" s="138"/>
      <c r="BC248" s="908"/>
      <c r="BD248" s="908"/>
      <c r="BE248" s="908"/>
      <c r="BF248" s="908"/>
      <c r="BG248" s="908"/>
      <c r="BH248" s="908"/>
      <c r="BI248" s="905"/>
    </row>
    <row r="249" spans="1:61" ht="15" thickBot="1">
      <c r="A249" s="914">
        <v>42</v>
      </c>
      <c r="B249" s="911" t="s">
        <v>294</v>
      </c>
      <c r="C249" s="894" t="s">
        <v>255</v>
      </c>
      <c r="D249" s="897" t="s">
        <v>344</v>
      </c>
      <c r="E249" s="894">
        <v>18</v>
      </c>
      <c r="F249" s="894">
        <v>18</v>
      </c>
      <c r="G249" s="894">
        <v>0</v>
      </c>
      <c r="H249" s="894">
        <v>1988</v>
      </c>
      <c r="I249" s="894">
        <f>SUM(J249,K249)</f>
        <v>1337.1</v>
      </c>
      <c r="J249" s="894">
        <v>1337.1</v>
      </c>
      <c r="K249" s="894">
        <v>0</v>
      </c>
      <c r="L249" s="894">
        <v>68</v>
      </c>
      <c r="M249" s="894" t="s">
        <v>17</v>
      </c>
      <c r="N249" s="894"/>
      <c r="O249" s="894" t="s">
        <v>17</v>
      </c>
      <c r="P249" s="894"/>
      <c r="Q249" s="894" t="s">
        <v>17</v>
      </c>
      <c r="R249" s="897"/>
      <c r="S249" s="894" t="b">
        <f>IF(H249&lt;1966,'lista, wskaźniki'!#REF!,IF(H249="&lt;1966",'lista, wskaźniki'!#REF!,IF(H249="1967-1985",'lista, wskaźniki'!#REF!, IF(H249="1986-1992",'lista, wskaźniki'!#REF!, IF(H249="1993-1996",'lista, wskaźniki'!#REF!, IF(H249="&gt;1997",'lista, wskaźniki'!#REF!))))))</f>
        <v>0</v>
      </c>
      <c r="T249" s="894" t="s">
        <v>23</v>
      </c>
      <c r="U249" s="897" t="s">
        <v>29</v>
      </c>
      <c r="V249" s="894"/>
      <c r="W249" s="894"/>
      <c r="X249" s="894">
        <v>0.09</v>
      </c>
      <c r="Y249" s="209" t="s">
        <v>24</v>
      </c>
      <c r="Z249" s="136">
        <v>24</v>
      </c>
      <c r="AA249" s="134" t="s">
        <v>35</v>
      </c>
      <c r="AB249" s="134" t="s">
        <v>38</v>
      </c>
      <c r="AC249" s="134" t="s">
        <v>24</v>
      </c>
      <c r="AD249" s="134" t="s">
        <v>203</v>
      </c>
      <c r="AE249" s="134" t="s">
        <v>29</v>
      </c>
      <c r="AF249" s="135">
        <v>667.69</v>
      </c>
      <c r="AG249" s="134">
        <v>47699.88</v>
      </c>
      <c r="AH249" s="894"/>
      <c r="AI249" s="900">
        <f>7059/1000</f>
        <v>7.0590000000000002</v>
      </c>
      <c r="AJ249" s="894">
        <v>2923.94</v>
      </c>
      <c r="AK249" s="894" t="s">
        <v>16</v>
      </c>
      <c r="AL249" s="894" t="s">
        <v>16</v>
      </c>
      <c r="AM249" s="894" t="s">
        <v>17</v>
      </c>
      <c r="AN249" s="894" t="s">
        <v>16</v>
      </c>
      <c r="AO249" s="894" t="s">
        <v>17</v>
      </c>
      <c r="AP249" s="894" t="s">
        <v>16</v>
      </c>
      <c r="AQ249" s="894" t="s">
        <v>16</v>
      </c>
      <c r="AR249" s="134" t="s">
        <v>48</v>
      </c>
      <c r="AS249" s="894" t="s">
        <v>16</v>
      </c>
      <c r="AT249" s="134" t="s">
        <v>52</v>
      </c>
      <c r="AU249" s="894" t="s">
        <v>17</v>
      </c>
      <c r="AV249" s="134"/>
      <c r="AW249" s="134"/>
      <c r="AX249" s="134"/>
      <c r="AY249" s="134" t="s">
        <v>57</v>
      </c>
      <c r="AZ249" s="134" t="s">
        <v>52</v>
      </c>
      <c r="BA249" s="134"/>
      <c r="BB249" s="134"/>
      <c r="BC249" s="906"/>
      <c r="BD249" s="906"/>
      <c r="BE249" s="906"/>
      <c r="BF249" s="906"/>
      <c r="BG249" s="906"/>
      <c r="BH249" s="906"/>
      <c r="BI249" s="903"/>
    </row>
    <row r="250" spans="1:61" ht="15" thickBot="1">
      <c r="A250" s="915"/>
      <c r="B250" s="912"/>
      <c r="C250" s="895"/>
      <c r="D250" s="898"/>
      <c r="E250" s="895"/>
      <c r="F250" s="895"/>
      <c r="G250" s="895"/>
      <c r="H250" s="895"/>
      <c r="I250" s="895"/>
      <c r="J250" s="895"/>
      <c r="K250" s="895"/>
      <c r="L250" s="895"/>
      <c r="M250" s="895"/>
      <c r="N250" s="895"/>
      <c r="O250" s="895"/>
      <c r="P250" s="895"/>
      <c r="Q250" s="895"/>
      <c r="R250" s="898"/>
      <c r="S250" s="895"/>
      <c r="T250" s="895"/>
      <c r="U250" s="898"/>
      <c r="V250" s="895"/>
      <c r="W250" s="895"/>
      <c r="X250" s="895"/>
      <c r="Y250" s="209"/>
      <c r="Z250" s="136"/>
      <c r="AA250" s="136"/>
      <c r="AB250" s="136"/>
      <c r="AC250" s="136"/>
      <c r="AD250" s="136"/>
      <c r="AE250" s="136" t="s">
        <v>35</v>
      </c>
      <c r="AF250" s="137">
        <v>57.7</v>
      </c>
      <c r="AG250" s="136">
        <v>19550.349999999999</v>
      </c>
      <c r="AH250" s="895"/>
      <c r="AI250" s="901"/>
      <c r="AJ250" s="895"/>
      <c r="AK250" s="895"/>
      <c r="AL250" s="895"/>
      <c r="AM250" s="895"/>
      <c r="AN250" s="895"/>
      <c r="AO250" s="895"/>
      <c r="AP250" s="895"/>
      <c r="AQ250" s="895"/>
      <c r="AR250" s="136"/>
      <c r="AS250" s="895"/>
      <c r="AT250" s="136"/>
      <c r="AU250" s="895"/>
      <c r="AV250" s="136"/>
      <c r="AW250" s="136"/>
      <c r="AX250" s="136"/>
      <c r="AY250" s="136"/>
      <c r="AZ250" s="136" t="s">
        <v>53</v>
      </c>
      <c r="BA250" s="136"/>
      <c r="BB250" s="136"/>
      <c r="BC250" s="907"/>
      <c r="BD250" s="907"/>
      <c r="BE250" s="907"/>
      <c r="BF250" s="907"/>
      <c r="BG250" s="907"/>
      <c r="BH250" s="907"/>
      <c r="BI250" s="904"/>
    </row>
    <row r="251" spans="1:61" ht="15" thickBot="1">
      <c r="A251" s="915"/>
      <c r="B251" s="912"/>
      <c r="C251" s="895"/>
      <c r="D251" s="898"/>
      <c r="E251" s="895"/>
      <c r="F251" s="895"/>
      <c r="G251" s="895"/>
      <c r="H251" s="895"/>
      <c r="I251" s="895"/>
      <c r="J251" s="895"/>
      <c r="K251" s="895"/>
      <c r="L251" s="895"/>
      <c r="M251" s="895"/>
      <c r="N251" s="895"/>
      <c r="O251" s="895"/>
      <c r="P251" s="895"/>
      <c r="Q251" s="895"/>
      <c r="R251" s="898"/>
      <c r="S251" s="895"/>
      <c r="T251" s="895"/>
      <c r="U251" s="898"/>
      <c r="V251" s="895"/>
      <c r="W251" s="895"/>
      <c r="X251" s="895"/>
      <c r="Y251" s="209"/>
      <c r="Z251" s="136"/>
      <c r="AA251" s="136"/>
      <c r="AB251" s="136"/>
      <c r="AC251" s="136"/>
      <c r="AD251" s="136"/>
      <c r="AE251" s="136" t="s">
        <v>50</v>
      </c>
      <c r="AF251" s="137"/>
      <c r="AG251" s="136"/>
      <c r="AH251" s="895"/>
      <c r="AI251" s="901"/>
      <c r="AJ251" s="895"/>
      <c r="AK251" s="895"/>
      <c r="AL251" s="895"/>
      <c r="AM251" s="895"/>
      <c r="AN251" s="895"/>
      <c r="AO251" s="895"/>
      <c r="AP251" s="895"/>
      <c r="AQ251" s="895"/>
      <c r="AR251" s="136"/>
      <c r="AS251" s="895"/>
      <c r="AT251" s="136"/>
      <c r="AU251" s="895"/>
      <c r="AV251" s="136"/>
      <c r="AW251" s="136"/>
      <c r="AX251" s="136"/>
      <c r="AY251" s="136"/>
      <c r="AZ251" s="136" t="s">
        <v>54</v>
      </c>
      <c r="BA251" s="136"/>
      <c r="BB251" s="136"/>
      <c r="BC251" s="907"/>
      <c r="BD251" s="907"/>
      <c r="BE251" s="907"/>
      <c r="BF251" s="907"/>
      <c r="BG251" s="907"/>
      <c r="BH251" s="907"/>
      <c r="BI251" s="904"/>
    </row>
    <row r="252" spans="1:61" ht="15" thickBot="1">
      <c r="A252" s="915"/>
      <c r="B252" s="912"/>
      <c r="C252" s="895"/>
      <c r="D252" s="898"/>
      <c r="E252" s="895"/>
      <c r="F252" s="895"/>
      <c r="G252" s="895"/>
      <c r="H252" s="895"/>
      <c r="I252" s="895"/>
      <c r="J252" s="895"/>
      <c r="K252" s="895"/>
      <c r="L252" s="895"/>
      <c r="M252" s="895"/>
      <c r="N252" s="895"/>
      <c r="O252" s="895"/>
      <c r="P252" s="895"/>
      <c r="Q252" s="895"/>
      <c r="R252" s="898"/>
      <c r="S252" s="895"/>
      <c r="T252" s="895"/>
      <c r="U252" s="898"/>
      <c r="V252" s="895"/>
      <c r="W252" s="895"/>
      <c r="X252" s="895"/>
      <c r="Y252" s="209"/>
      <c r="Z252" s="136"/>
      <c r="AA252" s="136"/>
      <c r="AB252" s="136"/>
      <c r="AC252" s="136"/>
      <c r="AD252" s="136"/>
      <c r="AE252" s="136" t="s">
        <v>38</v>
      </c>
      <c r="AF252" s="137"/>
      <c r="AG252" s="136"/>
      <c r="AH252" s="895"/>
      <c r="AI252" s="901"/>
      <c r="AJ252" s="895"/>
      <c r="AK252" s="895"/>
      <c r="AL252" s="895"/>
      <c r="AM252" s="895"/>
      <c r="AN252" s="895"/>
      <c r="AO252" s="895"/>
      <c r="AP252" s="895"/>
      <c r="AQ252" s="895"/>
      <c r="AR252" s="136"/>
      <c r="AS252" s="895"/>
      <c r="AT252" s="136"/>
      <c r="AU252" s="895"/>
      <c r="AV252" s="136"/>
      <c r="AW252" s="136"/>
      <c r="AX252" s="136"/>
      <c r="AY252" s="136"/>
      <c r="AZ252" s="136"/>
      <c r="BA252" s="136"/>
      <c r="BB252" s="136"/>
      <c r="BC252" s="907"/>
      <c r="BD252" s="907"/>
      <c r="BE252" s="907"/>
      <c r="BF252" s="907"/>
      <c r="BG252" s="907"/>
      <c r="BH252" s="907"/>
      <c r="BI252" s="904"/>
    </row>
    <row r="253" spans="1:61">
      <c r="A253" s="915"/>
      <c r="B253" s="912"/>
      <c r="C253" s="895"/>
      <c r="D253" s="898"/>
      <c r="E253" s="895"/>
      <c r="F253" s="895"/>
      <c r="G253" s="895"/>
      <c r="H253" s="895"/>
      <c r="I253" s="895"/>
      <c r="J253" s="895"/>
      <c r="K253" s="895"/>
      <c r="L253" s="895"/>
      <c r="M253" s="895"/>
      <c r="N253" s="895"/>
      <c r="O253" s="895"/>
      <c r="P253" s="895"/>
      <c r="Q253" s="895"/>
      <c r="R253" s="898"/>
      <c r="S253" s="895"/>
      <c r="T253" s="895"/>
      <c r="U253" s="898"/>
      <c r="V253" s="895"/>
      <c r="W253" s="895"/>
      <c r="X253" s="895"/>
      <c r="Y253" s="209"/>
      <c r="Z253" s="136"/>
      <c r="AA253" s="136"/>
      <c r="AB253" s="136"/>
      <c r="AC253" s="136"/>
      <c r="AD253" s="136"/>
      <c r="AE253" s="136" t="s">
        <v>39</v>
      </c>
      <c r="AF253" s="137"/>
      <c r="AG253" s="136"/>
      <c r="AH253" s="895"/>
      <c r="AI253" s="901"/>
      <c r="AJ253" s="895"/>
      <c r="AK253" s="895"/>
      <c r="AL253" s="895"/>
      <c r="AM253" s="895"/>
      <c r="AN253" s="895"/>
      <c r="AO253" s="895"/>
      <c r="AP253" s="895"/>
      <c r="AQ253" s="895"/>
      <c r="AR253" s="136"/>
      <c r="AS253" s="895"/>
      <c r="AT253" s="136"/>
      <c r="AU253" s="895"/>
      <c r="AV253" s="136"/>
      <c r="AW253" s="136"/>
      <c r="AX253" s="136"/>
      <c r="AY253" s="136"/>
      <c r="AZ253" s="136"/>
      <c r="BA253" s="136"/>
      <c r="BB253" s="136"/>
      <c r="BC253" s="907"/>
      <c r="BD253" s="907"/>
      <c r="BE253" s="907"/>
      <c r="BF253" s="907"/>
      <c r="BG253" s="907"/>
      <c r="BH253" s="907"/>
      <c r="BI253" s="904"/>
    </row>
    <row r="254" spans="1:61" ht="15" thickBot="1">
      <c r="A254" s="916"/>
      <c r="B254" s="913"/>
      <c r="C254" s="896"/>
      <c r="D254" s="899"/>
      <c r="E254" s="896"/>
      <c r="F254" s="896"/>
      <c r="G254" s="896"/>
      <c r="H254" s="896"/>
      <c r="I254" s="896"/>
      <c r="J254" s="896"/>
      <c r="K254" s="896"/>
      <c r="L254" s="896"/>
      <c r="M254" s="896"/>
      <c r="N254" s="896"/>
      <c r="O254" s="896"/>
      <c r="P254" s="896"/>
      <c r="Q254" s="896"/>
      <c r="R254" s="899"/>
      <c r="S254" s="896"/>
      <c r="T254" s="896"/>
      <c r="U254" s="899"/>
      <c r="V254" s="896"/>
      <c r="W254" s="896"/>
      <c r="X254" s="896"/>
      <c r="Y254" s="210"/>
      <c r="Z254" s="136"/>
      <c r="AA254" s="138"/>
      <c r="AB254" s="138"/>
      <c r="AC254" s="138"/>
      <c r="AD254" s="138"/>
      <c r="AE254" s="138" t="s">
        <v>37</v>
      </c>
      <c r="AF254" s="139"/>
      <c r="AG254" s="138"/>
      <c r="AH254" s="896"/>
      <c r="AI254" s="902"/>
      <c r="AJ254" s="896"/>
      <c r="AK254" s="896"/>
      <c r="AL254" s="896"/>
      <c r="AM254" s="896"/>
      <c r="AN254" s="896"/>
      <c r="AO254" s="896"/>
      <c r="AP254" s="896"/>
      <c r="AQ254" s="896"/>
      <c r="AR254" s="138"/>
      <c r="AS254" s="896"/>
      <c r="AT254" s="138"/>
      <c r="AU254" s="896"/>
      <c r="AV254" s="138"/>
      <c r="AW254" s="138"/>
      <c r="AX254" s="138"/>
      <c r="AY254" s="138"/>
      <c r="AZ254" s="138"/>
      <c r="BA254" s="138"/>
      <c r="BB254" s="138"/>
      <c r="BC254" s="908"/>
      <c r="BD254" s="908"/>
      <c r="BE254" s="908"/>
      <c r="BF254" s="908"/>
      <c r="BG254" s="908"/>
      <c r="BH254" s="908"/>
      <c r="BI254" s="905"/>
    </row>
    <row r="255" spans="1:61" ht="15" thickBot="1">
      <c r="A255" s="914">
        <v>43</v>
      </c>
      <c r="B255" s="911" t="s">
        <v>294</v>
      </c>
      <c r="C255" s="894" t="s">
        <v>255</v>
      </c>
      <c r="D255" s="897" t="s">
        <v>345</v>
      </c>
      <c r="E255" s="894">
        <v>12</v>
      </c>
      <c r="F255" s="894">
        <v>12</v>
      </c>
      <c r="G255" s="894">
        <v>0</v>
      </c>
      <c r="H255" s="894">
        <v>1989</v>
      </c>
      <c r="I255" s="894">
        <f>SUM(J255,K255)</f>
        <v>765.6</v>
      </c>
      <c r="J255" s="894">
        <v>765.6</v>
      </c>
      <c r="K255" s="894">
        <v>0</v>
      </c>
      <c r="L255" s="894">
        <v>40</v>
      </c>
      <c r="M255" s="894" t="s">
        <v>16</v>
      </c>
      <c r="N255" s="894"/>
      <c r="O255" s="894" t="s">
        <v>16</v>
      </c>
      <c r="P255" s="894"/>
      <c r="Q255" s="894" t="s">
        <v>17</v>
      </c>
      <c r="R255" s="897"/>
      <c r="S255" s="894" t="b">
        <f>IF(H255&lt;1966,'lista, wskaźniki'!#REF!,IF(H255="&lt;1966",'lista, wskaźniki'!#REF!,IF(H255="1967-1985",'lista, wskaźniki'!#REF!, IF(H255="1986-1992",'lista, wskaźniki'!#REF!, IF(H255="1993-1996",'lista, wskaźniki'!#REF!, IF(H255="&gt;1997",'lista, wskaźniki'!#REF!))))))</f>
        <v>0</v>
      </c>
      <c r="T255" s="894" t="s">
        <v>23</v>
      </c>
      <c r="U255" s="897" t="s">
        <v>29</v>
      </c>
      <c r="V255" s="894"/>
      <c r="W255" s="894"/>
      <c r="X255" s="894">
        <v>0.09</v>
      </c>
      <c r="Y255" s="209" t="s">
        <v>24</v>
      </c>
      <c r="Z255" s="136">
        <v>20</v>
      </c>
      <c r="AA255" s="134" t="s">
        <v>35</v>
      </c>
      <c r="AB255" s="134" t="s">
        <v>38</v>
      </c>
      <c r="AC255" s="134" t="s">
        <v>24</v>
      </c>
      <c r="AD255" s="134" t="s">
        <v>203</v>
      </c>
      <c r="AE255" s="134" t="s">
        <v>29</v>
      </c>
      <c r="AF255" s="135">
        <v>382.31</v>
      </c>
      <c r="AG255" s="134">
        <v>27312.12</v>
      </c>
      <c r="AH255" s="894"/>
      <c r="AI255" s="900">
        <f>4402/1000</f>
        <v>4.4020000000000001</v>
      </c>
      <c r="AJ255" s="894">
        <v>1804.05</v>
      </c>
      <c r="AK255" s="894" t="s">
        <v>16</v>
      </c>
      <c r="AL255" s="894" t="s">
        <v>16</v>
      </c>
      <c r="AM255" s="894" t="s">
        <v>17</v>
      </c>
      <c r="AN255" s="894" t="s">
        <v>16</v>
      </c>
      <c r="AO255" s="894" t="s">
        <v>17</v>
      </c>
      <c r="AP255" s="894" t="s">
        <v>16</v>
      </c>
      <c r="AQ255" s="894" t="s">
        <v>16</v>
      </c>
      <c r="AR255" s="134" t="s">
        <v>48</v>
      </c>
      <c r="AS255" s="894" t="s">
        <v>16</v>
      </c>
      <c r="AT255" s="134" t="s">
        <v>52</v>
      </c>
      <c r="AU255" s="894" t="s">
        <v>17</v>
      </c>
      <c r="AV255" s="134"/>
      <c r="AW255" s="134"/>
      <c r="AX255" s="134"/>
      <c r="AY255" s="134" t="s">
        <v>57</v>
      </c>
      <c r="AZ255" s="134" t="s">
        <v>52</v>
      </c>
      <c r="BA255" s="134"/>
      <c r="BB255" s="134"/>
      <c r="BC255" s="906"/>
      <c r="BD255" s="906"/>
      <c r="BE255" s="906"/>
      <c r="BF255" s="906"/>
      <c r="BG255" s="906"/>
      <c r="BH255" s="906"/>
      <c r="BI255" s="903"/>
    </row>
    <row r="256" spans="1:61" ht="15" thickBot="1">
      <c r="A256" s="915"/>
      <c r="B256" s="912"/>
      <c r="C256" s="895"/>
      <c r="D256" s="898"/>
      <c r="E256" s="895"/>
      <c r="F256" s="895"/>
      <c r="G256" s="895"/>
      <c r="H256" s="895"/>
      <c r="I256" s="895"/>
      <c r="J256" s="895"/>
      <c r="K256" s="895"/>
      <c r="L256" s="895"/>
      <c r="M256" s="895"/>
      <c r="N256" s="895"/>
      <c r="O256" s="895"/>
      <c r="P256" s="895"/>
      <c r="Q256" s="895"/>
      <c r="R256" s="898"/>
      <c r="S256" s="895"/>
      <c r="T256" s="895"/>
      <c r="U256" s="898"/>
      <c r="V256" s="895"/>
      <c r="W256" s="895"/>
      <c r="X256" s="895"/>
      <c r="Y256" s="209"/>
      <c r="Z256" s="136"/>
      <c r="AA256" s="136"/>
      <c r="AB256" s="136"/>
      <c r="AC256" s="136"/>
      <c r="AD256" s="136"/>
      <c r="AE256" s="136" t="s">
        <v>35</v>
      </c>
      <c r="AF256" s="137">
        <v>33.04</v>
      </c>
      <c r="AG256" s="136">
        <v>11194.18</v>
      </c>
      <c r="AH256" s="895"/>
      <c r="AI256" s="901"/>
      <c r="AJ256" s="895"/>
      <c r="AK256" s="895"/>
      <c r="AL256" s="895"/>
      <c r="AM256" s="895"/>
      <c r="AN256" s="895"/>
      <c r="AO256" s="895"/>
      <c r="AP256" s="895"/>
      <c r="AQ256" s="895"/>
      <c r="AR256" s="136"/>
      <c r="AS256" s="895"/>
      <c r="AT256" s="136"/>
      <c r="AU256" s="895"/>
      <c r="AV256" s="136"/>
      <c r="AW256" s="136"/>
      <c r="AX256" s="136"/>
      <c r="AY256" s="136"/>
      <c r="AZ256" s="136" t="s">
        <v>53</v>
      </c>
      <c r="BA256" s="136"/>
      <c r="BB256" s="136"/>
      <c r="BC256" s="907"/>
      <c r="BD256" s="907"/>
      <c r="BE256" s="907"/>
      <c r="BF256" s="907"/>
      <c r="BG256" s="907"/>
      <c r="BH256" s="907"/>
      <c r="BI256" s="904"/>
    </row>
    <row r="257" spans="1:61" ht="15" thickBot="1">
      <c r="A257" s="915"/>
      <c r="B257" s="912"/>
      <c r="C257" s="895"/>
      <c r="D257" s="898"/>
      <c r="E257" s="895"/>
      <c r="F257" s="895"/>
      <c r="G257" s="895"/>
      <c r="H257" s="895"/>
      <c r="I257" s="895"/>
      <c r="J257" s="895"/>
      <c r="K257" s="895"/>
      <c r="L257" s="895"/>
      <c r="M257" s="895"/>
      <c r="N257" s="895"/>
      <c r="O257" s="895"/>
      <c r="P257" s="895"/>
      <c r="Q257" s="895"/>
      <c r="R257" s="898"/>
      <c r="S257" s="895"/>
      <c r="T257" s="895"/>
      <c r="U257" s="898"/>
      <c r="V257" s="895"/>
      <c r="W257" s="895"/>
      <c r="X257" s="895"/>
      <c r="Y257" s="209"/>
      <c r="Z257" s="136"/>
      <c r="AA257" s="136"/>
      <c r="AB257" s="136"/>
      <c r="AC257" s="136"/>
      <c r="AD257" s="136"/>
      <c r="AE257" s="136" t="s">
        <v>50</v>
      </c>
      <c r="AF257" s="137"/>
      <c r="AG257" s="136"/>
      <c r="AH257" s="895"/>
      <c r="AI257" s="901"/>
      <c r="AJ257" s="895"/>
      <c r="AK257" s="895"/>
      <c r="AL257" s="895"/>
      <c r="AM257" s="895"/>
      <c r="AN257" s="895"/>
      <c r="AO257" s="895"/>
      <c r="AP257" s="895"/>
      <c r="AQ257" s="895"/>
      <c r="AR257" s="136"/>
      <c r="AS257" s="895"/>
      <c r="AT257" s="136"/>
      <c r="AU257" s="895"/>
      <c r="AV257" s="136"/>
      <c r="AW257" s="136"/>
      <c r="AX257" s="136"/>
      <c r="AY257" s="136"/>
      <c r="AZ257" s="136" t="s">
        <v>54</v>
      </c>
      <c r="BA257" s="136"/>
      <c r="BB257" s="136"/>
      <c r="BC257" s="907"/>
      <c r="BD257" s="907"/>
      <c r="BE257" s="907"/>
      <c r="BF257" s="907"/>
      <c r="BG257" s="907"/>
      <c r="BH257" s="907"/>
      <c r="BI257" s="904"/>
    </row>
    <row r="258" spans="1:61" ht="15" thickBot="1">
      <c r="A258" s="915"/>
      <c r="B258" s="912"/>
      <c r="C258" s="895"/>
      <c r="D258" s="898"/>
      <c r="E258" s="895"/>
      <c r="F258" s="895"/>
      <c r="G258" s="895"/>
      <c r="H258" s="895"/>
      <c r="I258" s="895"/>
      <c r="J258" s="895"/>
      <c r="K258" s="895"/>
      <c r="L258" s="895"/>
      <c r="M258" s="895"/>
      <c r="N258" s="895"/>
      <c r="O258" s="895"/>
      <c r="P258" s="895"/>
      <c r="Q258" s="895"/>
      <c r="R258" s="898"/>
      <c r="S258" s="895"/>
      <c r="T258" s="895"/>
      <c r="U258" s="898"/>
      <c r="V258" s="895"/>
      <c r="W258" s="895"/>
      <c r="X258" s="895"/>
      <c r="Y258" s="209"/>
      <c r="Z258" s="136"/>
      <c r="AA258" s="136"/>
      <c r="AB258" s="136"/>
      <c r="AC258" s="136"/>
      <c r="AD258" s="136"/>
      <c r="AE258" s="136" t="s">
        <v>38</v>
      </c>
      <c r="AF258" s="137"/>
      <c r="AG258" s="136"/>
      <c r="AH258" s="895"/>
      <c r="AI258" s="901"/>
      <c r="AJ258" s="895"/>
      <c r="AK258" s="895"/>
      <c r="AL258" s="895"/>
      <c r="AM258" s="895"/>
      <c r="AN258" s="895"/>
      <c r="AO258" s="895"/>
      <c r="AP258" s="895"/>
      <c r="AQ258" s="895"/>
      <c r="AR258" s="136"/>
      <c r="AS258" s="895"/>
      <c r="AT258" s="136"/>
      <c r="AU258" s="895"/>
      <c r="AV258" s="136"/>
      <c r="AW258" s="136"/>
      <c r="AX258" s="136"/>
      <c r="AY258" s="136"/>
      <c r="AZ258" s="136"/>
      <c r="BA258" s="136"/>
      <c r="BB258" s="136"/>
      <c r="BC258" s="907"/>
      <c r="BD258" s="907"/>
      <c r="BE258" s="907"/>
      <c r="BF258" s="907"/>
      <c r="BG258" s="907"/>
      <c r="BH258" s="907"/>
      <c r="BI258" s="904"/>
    </row>
    <row r="259" spans="1:61">
      <c r="A259" s="915"/>
      <c r="B259" s="912"/>
      <c r="C259" s="895"/>
      <c r="D259" s="898"/>
      <c r="E259" s="895"/>
      <c r="F259" s="895"/>
      <c r="G259" s="895"/>
      <c r="H259" s="895"/>
      <c r="I259" s="895"/>
      <c r="J259" s="895"/>
      <c r="K259" s="895"/>
      <c r="L259" s="895"/>
      <c r="M259" s="895"/>
      <c r="N259" s="895"/>
      <c r="O259" s="895"/>
      <c r="P259" s="895"/>
      <c r="Q259" s="895"/>
      <c r="R259" s="898"/>
      <c r="S259" s="895"/>
      <c r="T259" s="895"/>
      <c r="U259" s="898"/>
      <c r="V259" s="895"/>
      <c r="W259" s="895"/>
      <c r="X259" s="895"/>
      <c r="Y259" s="209"/>
      <c r="Z259" s="136"/>
      <c r="AA259" s="136"/>
      <c r="AB259" s="136"/>
      <c r="AC259" s="136"/>
      <c r="AD259" s="136"/>
      <c r="AE259" s="136" t="s">
        <v>39</v>
      </c>
      <c r="AF259" s="137"/>
      <c r="AG259" s="136"/>
      <c r="AH259" s="895"/>
      <c r="AI259" s="901"/>
      <c r="AJ259" s="895"/>
      <c r="AK259" s="895"/>
      <c r="AL259" s="895"/>
      <c r="AM259" s="895"/>
      <c r="AN259" s="895"/>
      <c r="AO259" s="895"/>
      <c r="AP259" s="895"/>
      <c r="AQ259" s="895"/>
      <c r="AR259" s="136"/>
      <c r="AS259" s="895"/>
      <c r="AT259" s="136"/>
      <c r="AU259" s="895"/>
      <c r="AV259" s="136"/>
      <c r="AW259" s="136"/>
      <c r="AX259" s="136"/>
      <c r="AY259" s="136"/>
      <c r="AZ259" s="136"/>
      <c r="BA259" s="136"/>
      <c r="BB259" s="136"/>
      <c r="BC259" s="907"/>
      <c r="BD259" s="907"/>
      <c r="BE259" s="907"/>
      <c r="BF259" s="907"/>
      <c r="BG259" s="907"/>
      <c r="BH259" s="907"/>
      <c r="BI259" s="904"/>
    </row>
    <row r="260" spans="1:61" ht="15" thickBot="1">
      <c r="A260" s="916"/>
      <c r="B260" s="913"/>
      <c r="C260" s="896"/>
      <c r="D260" s="899"/>
      <c r="E260" s="896"/>
      <c r="F260" s="896"/>
      <c r="G260" s="896"/>
      <c r="H260" s="896"/>
      <c r="I260" s="896"/>
      <c r="J260" s="896"/>
      <c r="K260" s="896"/>
      <c r="L260" s="896"/>
      <c r="M260" s="896"/>
      <c r="N260" s="896"/>
      <c r="O260" s="896"/>
      <c r="P260" s="896"/>
      <c r="Q260" s="896"/>
      <c r="R260" s="899"/>
      <c r="S260" s="896"/>
      <c r="T260" s="896"/>
      <c r="U260" s="899"/>
      <c r="V260" s="896"/>
      <c r="W260" s="896"/>
      <c r="X260" s="896"/>
      <c r="Y260" s="210"/>
      <c r="Z260" s="136"/>
      <c r="AA260" s="138"/>
      <c r="AB260" s="138"/>
      <c r="AC260" s="138"/>
      <c r="AD260" s="138"/>
      <c r="AE260" s="138" t="s">
        <v>37</v>
      </c>
      <c r="AF260" s="139"/>
      <c r="AG260" s="138"/>
      <c r="AH260" s="896"/>
      <c r="AI260" s="902"/>
      <c r="AJ260" s="896"/>
      <c r="AK260" s="896"/>
      <c r="AL260" s="896"/>
      <c r="AM260" s="896"/>
      <c r="AN260" s="896"/>
      <c r="AO260" s="896"/>
      <c r="AP260" s="896"/>
      <c r="AQ260" s="896"/>
      <c r="AR260" s="138"/>
      <c r="AS260" s="896"/>
      <c r="AT260" s="138"/>
      <c r="AU260" s="896"/>
      <c r="AV260" s="138"/>
      <c r="AW260" s="138"/>
      <c r="AX260" s="138"/>
      <c r="AY260" s="138"/>
      <c r="AZ260" s="138"/>
      <c r="BA260" s="138"/>
      <c r="BB260" s="138"/>
      <c r="BC260" s="908"/>
      <c r="BD260" s="908"/>
      <c r="BE260" s="908"/>
      <c r="BF260" s="908"/>
      <c r="BG260" s="908"/>
      <c r="BH260" s="908"/>
      <c r="BI260" s="905"/>
    </row>
    <row r="261" spans="1:61" ht="15" thickBot="1">
      <c r="A261" s="914">
        <v>44</v>
      </c>
      <c r="B261" s="911" t="s">
        <v>294</v>
      </c>
      <c r="C261" s="894" t="s">
        <v>255</v>
      </c>
      <c r="D261" s="897" t="s">
        <v>346</v>
      </c>
      <c r="E261" s="894">
        <v>48</v>
      </c>
      <c r="F261" s="894">
        <v>48</v>
      </c>
      <c r="G261" s="894">
        <v>0</v>
      </c>
      <c r="H261" s="894">
        <v>1992</v>
      </c>
      <c r="I261" s="894">
        <f>SUM(J261,K261)</f>
        <v>2277.1999999999998</v>
      </c>
      <c r="J261" s="894">
        <v>2277.1999999999998</v>
      </c>
      <c r="K261" s="894">
        <v>0</v>
      </c>
      <c r="L261" s="894">
        <v>134</v>
      </c>
      <c r="M261" s="894" t="s">
        <v>16</v>
      </c>
      <c r="N261" s="894">
        <v>10</v>
      </c>
      <c r="O261" s="894" t="s">
        <v>16</v>
      </c>
      <c r="P261" s="894"/>
      <c r="Q261" s="894" t="s">
        <v>17</v>
      </c>
      <c r="R261" s="897"/>
      <c r="S261" s="894" t="b">
        <f>IF(H261&lt;1966,'lista, wskaźniki'!#REF!,IF(H261="&lt;1966",'lista, wskaźniki'!#REF!,IF(H261="1967-1985",'lista, wskaźniki'!#REF!, IF(H261="1986-1992",'lista, wskaźniki'!#REF!, IF(H261="1993-1996",'lista, wskaźniki'!#REF!, IF(H261="&gt;1997",'lista, wskaźniki'!#REF!))))))</f>
        <v>0</v>
      </c>
      <c r="T261" s="894" t="s">
        <v>23</v>
      </c>
      <c r="U261" s="897" t="s">
        <v>29</v>
      </c>
      <c r="V261" s="894"/>
      <c r="W261" s="894"/>
      <c r="X261" s="894">
        <v>0.17</v>
      </c>
      <c r="Y261" s="209" t="s">
        <v>24</v>
      </c>
      <c r="Z261" s="136">
        <v>69</v>
      </c>
      <c r="AA261" s="134" t="s">
        <v>35</v>
      </c>
      <c r="AB261" s="134" t="s">
        <v>38</v>
      </c>
      <c r="AC261" s="134" t="s">
        <v>24</v>
      </c>
      <c r="AD261" s="134" t="s">
        <v>203</v>
      </c>
      <c r="AE261" s="134" t="s">
        <v>29</v>
      </c>
      <c r="AF261" s="135">
        <v>988</v>
      </c>
      <c r="AG261" s="134">
        <v>70582.720000000001</v>
      </c>
      <c r="AH261" s="894"/>
      <c r="AI261" s="900">
        <f>11157/1000</f>
        <v>11.157</v>
      </c>
      <c r="AJ261" s="894">
        <v>4582.1000000000004</v>
      </c>
      <c r="AK261" s="894" t="s">
        <v>16</v>
      </c>
      <c r="AL261" s="894" t="s">
        <v>16</v>
      </c>
      <c r="AM261" s="894" t="s">
        <v>17</v>
      </c>
      <c r="AN261" s="894" t="s">
        <v>16</v>
      </c>
      <c r="AO261" s="894" t="s">
        <v>17</v>
      </c>
      <c r="AP261" s="894" t="s">
        <v>16</v>
      </c>
      <c r="AQ261" s="894" t="s">
        <v>16</v>
      </c>
      <c r="AR261" s="134" t="s">
        <v>48</v>
      </c>
      <c r="AS261" s="894" t="s">
        <v>16</v>
      </c>
      <c r="AT261" s="134" t="s">
        <v>52</v>
      </c>
      <c r="AU261" s="894" t="s">
        <v>17</v>
      </c>
      <c r="AV261" s="134"/>
      <c r="AW261" s="134"/>
      <c r="AX261" s="134"/>
      <c r="AY261" s="134" t="s">
        <v>57</v>
      </c>
      <c r="AZ261" s="134" t="s">
        <v>52</v>
      </c>
      <c r="BA261" s="134"/>
      <c r="BB261" s="134"/>
      <c r="BC261" s="906"/>
      <c r="BD261" s="906"/>
      <c r="BE261" s="906"/>
      <c r="BF261" s="906"/>
      <c r="BG261" s="906"/>
      <c r="BH261" s="906"/>
      <c r="BI261" s="903"/>
    </row>
    <row r="262" spans="1:61" ht="15" thickBot="1">
      <c r="A262" s="915"/>
      <c r="B262" s="912"/>
      <c r="C262" s="895"/>
      <c r="D262" s="898"/>
      <c r="E262" s="895"/>
      <c r="F262" s="895"/>
      <c r="G262" s="895"/>
      <c r="H262" s="895"/>
      <c r="I262" s="895"/>
      <c r="J262" s="895"/>
      <c r="K262" s="895"/>
      <c r="L262" s="895"/>
      <c r="M262" s="895"/>
      <c r="N262" s="895"/>
      <c r="O262" s="895"/>
      <c r="P262" s="895"/>
      <c r="Q262" s="895"/>
      <c r="R262" s="898"/>
      <c r="S262" s="895"/>
      <c r="T262" s="895"/>
      <c r="U262" s="898"/>
      <c r="V262" s="895"/>
      <c r="W262" s="895"/>
      <c r="X262" s="895"/>
      <c r="Y262" s="209"/>
      <c r="Z262" s="136"/>
      <c r="AA262" s="136"/>
      <c r="AB262" s="136"/>
      <c r="AC262" s="136"/>
      <c r="AD262" s="136"/>
      <c r="AE262" s="136" t="s">
        <v>35</v>
      </c>
      <c r="AF262" s="137">
        <v>85.38</v>
      </c>
      <c r="AG262" s="136">
        <v>28928.45</v>
      </c>
      <c r="AH262" s="895"/>
      <c r="AI262" s="901"/>
      <c r="AJ262" s="895"/>
      <c r="AK262" s="895"/>
      <c r="AL262" s="895"/>
      <c r="AM262" s="895"/>
      <c r="AN262" s="895"/>
      <c r="AO262" s="895"/>
      <c r="AP262" s="895"/>
      <c r="AQ262" s="895"/>
      <c r="AR262" s="136"/>
      <c r="AS262" s="895"/>
      <c r="AT262" s="136"/>
      <c r="AU262" s="895"/>
      <c r="AV262" s="136"/>
      <c r="AW262" s="136"/>
      <c r="AX262" s="136"/>
      <c r="AY262" s="136"/>
      <c r="AZ262" s="136" t="s">
        <v>53</v>
      </c>
      <c r="BA262" s="136"/>
      <c r="BB262" s="136"/>
      <c r="BC262" s="907"/>
      <c r="BD262" s="907"/>
      <c r="BE262" s="907"/>
      <c r="BF262" s="907"/>
      <c r="BG262" s="907"/>
      <c r="BH262" s="907"/>
      <c r="BI262" s="904"/>
    </row>
    <row r="263" spans="1:61" ht="15" thickBot="1">
      <c r="A263" s="915"/>
      <c r="B263" s="912"/>
      <c r="C263" s="895"/>
      <c r="D263" s="898"/>
      <c r="E263" s="895"/>
      <c r="F263" s="895"/>
      <c r="G263" s="895"/>
      <c r="H263" s="895"/>
      <c r="I263" s="895"/>
      <c r="J263" s="895"/>
      <c r="K263" s="895"/>
      <c r="L263" s="895"/>
      <c r="M263" s="895"/>
      <c r="N263" s="895"/>
      <c r="O263" s="895"/>
      <c r="P263" s="895"/>
      <c r="Q263" s="895"/>
      <c r="R263" s="898"/>
      <c r="S263" s="895"/>
      <c r="T263" s="895"/>
      <c r="U263" s="898"/>
      <c r="V263" s="895"/>
      <c r="W263" s="895"/>
      <c r="X263" s="895"/>
      <c r="Y263" s="209"/>
      <c r="Z263" s="136"/>
      <c r="AA263" s="136"/>
      <c r="AB263" s="136"/>
      <c r="AC263" s="136"/>
      <c r="AD263" s="136"/>
      <c r="AE263" s="136" t="s">
        <v>50</v>
      </c>
      <c r="AF263" s="137"/>
      <c r="AG263" s="136"/>
      <c r="AH263" s="895"/>
      <c r="AI263" s="901"/>
      <c r="AJ263" s="895"/>
      <c r="AK263" s="895"/>
      <c r="AL263" s="895"/>
      <c r="AM263" s="895"/>
      <c r="AN263" s="895"/>
      <c r="AO263" s="895"/>
      <c r="AP263" s="895"/>
      <c r="AQ263" s="895"/>
      <c r="AR263" s="136"/>
      <c r="AS263" s="895"/>
      <c r="AT263" s="136"/>
      <c r="AU263" s="895"/>
      <c r="AV263" s="136"/>
      <c r="AW263" s="136"/>
      <c r="AX263" s="136"/>
      <c r="AY263" s="136"/>
      <c r="AZ263" s="136" t="s">
        <v>54</v>
      </c>
      <c r="BA263" s="136"/>
      <c r="BB263" s="136"/>
      <c r="BC263" s="907"/>
      <c r="BD263" s="907"/>
      <c r="BE263" s="907"/>
      <c r="BF263" s="907"/>
      <c r="BG263" s="907"/>
      <c r="BH263" s="907"/>
      <c r="BI263" s="904"/>
    </row>
    <row r="264" spans="1:61" ht="15" thickBot="1">
      <c r="A264" s="915"/>
      <c r="B264" s="912"/>
      <c r="C264" s="895"/>
      <c r="D264" s="898"/>
      <c r="E264" s="895"/>
      <c r="F264" s="895"/>
      <c r="G264" s="895"/>
      <c r="H264" s="895"/>
      <c r="I264" s="895"/>
      <c r="J264" s="895"/>
      <c r="K264" s="895"/>
      <c r="L264" s="895"/>
      <c r="M264" s="895"/>
      <c r="N264" s="895"/>
      <c r="O264" s="895"/>
      <c r="P264" s="895"/>
      <c r="Q264" s="895"/>
      <c r="R264" s="898"/>
      <c r="S264" s="895"/>
      <c r="T264" s="895"/>
      <c r="U264" s="898"/>
      <c r="V264" s="895"/>
      <c r="W264" s="895"/>
      <c r="X264" s="895"/>
      <c r="Y264" s="209"/>
      <c r="Z264" s="136"/>
      <c r="AA264" s="136"/>
      <c r="AB264" s="136"/>
      <c r="AC264" s="136"/>
      <c r="AD264" s="136"/>
      <c r="AE264" s="136" t="s">
        <v>38</v>
      </c>
      <c r="AF264" s="137"/>
      <c r="AG264" s="136"/>
      <c r="AH264" s="895"/>
      <c r="AI264" s="901"/>
      <c r="AJ264" s="895"/>
      <c r="AK264" s="895"/>
      <c r="AL264" s="895"/>
      <c r="AM264" s="895"/>
      <c r="AN264" s="895"/>
      <c r="AO264" s="895"/>
      <c r="AP264" s="895"/>
      <c r="AQ264" s="895"/>
      <c r="AR264" s="136"/>
      <c r="AS264" s="895"/>
      <c r="AT264" s="136"/>
      <c r="AU264" s="895"/>
      <c r="AV264" s="136"/>
      <c r="AW264" s="136"/>
      <c r="AX264" s="136"/>
      <c r="AY264" s="136"/>
      <c r="AZ264" s="136"/>
      <c r="BA264" s="136"/>
      <c r="BB264" s="136"/>
      <c r="BC264" s="907"/>
      <c r="BD264" s="907"/>
      <c r="BE264" s="907"/>
      <c r="BF264" s="907"/>
      <c r="BG264" s="907"/>
      <c r="BH264" s="907"/>
      <c r="BI264" s="904"/>
    </row>
    <row r="265" spans="1:61">
      <c r="A265" s="915"/>
      <c r="B265" s="912"/>
      <c r="C265" s="895"/>
      <c r="D265" s="898"/>
      <c r="E265" s="895"/>
      <c r="F265" s="895"/>
      <c r="G265" s="895"/>
      <c r="H265" s="895"/>
      <c r="I265" s="895"/>
      <c r="J265" s="895"/>
      <c r="K265" s="895"/>
      <c r="L265" s="895"/>
      <c r="M265" s="895"/>
      <c r="N265" s="895"/>
      <c r="O265" s="895"/>
      <c r="P265" s="895"/>
      <c r="Q265" s="895"/>
      <c r="R265" s="898"/>
      <c r="S265" s="895"/>
      <c r="T265" s="895"/>
      <c r="U265" s="898"/>
      <c r="V265" s="895"/>
      <c r="W265" s="895"/>
      <c r="X265" s="895"/>
      <c r="Y265" s="209"/>
      <c r="Z265" s="136"/>
      <c r="AA265" s="136"/>
      <c r="AB265" s="136"/>
      <c r="AC265" s="136"/>
      <c r="AD265" s="136"/>
      <c r="AE265" s="136" t="s">
        <v>39</v>
      </c>
      <c r="AF265" s="137"/>
      <c r="AG265" s="136"/>
      <c r="AH265" s="895"/>
      <c r="AI265" s="901"/>
      <c r="AJ265" s="895"/>
      <c r="AK265" s="895"/>
      <c r="AL265" s="895"/>
      <c r="AM265" s="895"/>
      <c r="AN265" s="895"/>
      <c r="AO265" s="895"/>
      <c r="AP265" s="895"/>
      <c r="AQ265" s="895"/>
      <c r="AR265" s="136"/>
      <c r="AS265" s="895"/>
      <c r="AT265" s="136"/>
      <c r="AU265" s="895"/>
      <c r="AV265" s="136"/>
      <c r="AW265" s="136"/>
      <c r="AX265" s="136"/>
      <c r="AY265" s="136"/>
      <c r="AZ265" s="136"/>
      <c r="BA265" s="136"/>
      <c r="BB265" s="136"/>
      <c r="BC265" s="907"/>
      <c r="BD265" s="907"/>
      <c r="BE265" s="907"/>
      <c r="BF265" s="907"/>
      <c r="BG265" s="907"/>
      <c r="BH265" s="907"/>
      <c r="BI265" s="904"/>
    </row>
    <row r="266" spans="1:61" ht="15" thickBot="1">
      <c r="A266" s="916"/>
      <c r="B266" s="913"/>
      <c r="C266" s="896"/>
      <c r="D266" s="899"/>
      <c r="E266" s="896"/>
      <c r="F266" s="896"/>
      <c r="G266" s="896"/>
      <c r="H266" s="896"/>
      <c r="I266" s="896"/>
      <c r="J266" s="896"/>
      <c r="K266" s="896"/>
      <c r="L266" s="896"/>
      <c r="M266" s="896"/>
      <c r="N266" s="896"/>
      <c r="O266" s="896"/>
      <c r="P266" s="896"/>
      <c r="Q266" s="896"/>
      <c r="R266" s="899"/>
      <c r="S266" s="896"/>
      <c r="T266" s="896"/>
      <c r="U266" s="899"/>
      <c r="V266" s="896"/>
      <c r="W266" s="896"/>
      <c r="X266" s="896"/>
      <c r="Y266" s="210"/>
      <c r="Z266" s="136"/>
      <c r="AA266" s="138"/>
      <c r="AB266" s="138"/>
      <c r="AC266" s="138"/>
      <c r="AD266" s="138"/>
      <c r="AE266" s="138" t="s">
        <v>37</v>
      </c>
      <c r="AF266" s="139"/>
      <c r="AG266" s="138"/>
      <c r="AH266" s="896"/>
      <c r="AI266" s="902"/>
      <c r="AJ266" s="896"/>
      <c r="AK266" s="896"/>
      <c r="AL266" s="896"/>
      <c r="AM266" s="896"/>
      <c r="AN266" s="896"/>
      <c r="AO266" s="896"/>
      <c r="AP266" s="896"/>
      <c r="AQ266" s="896"/>
      <c r="AR266" s="138"/>
      <c r="AS266" s="896"/>
      <c r="AT266" s="138"/>
      <c r="AU266" s="896"/>
      <c r="AV266" s="138"/>
      <c r="AW266" s="138"/>
      <c r="AX266" s="138"/>
      <c r="AY266" s="138"/>
      <c r="AZ266" s="138"/>
      <c r="BA266" s="138"/>
      <c r="BB266" s="138"/>
      <c r="BC266" s="908"/>
      <c r="BD266" s="908"/>
      <c r="BE266" s="908"/>
      <c r="BF266" s="908"/>
      <c r="BG266" s="908"/>
      <c r="BH266" s="908"/>
      <c r="BI266" s="905"/>
    </row>
  </sheetData>
  <mergeCells count="1898">
    <mergeCell ref="Q261:Q266"/>
    <mergeCell ref="R261:R266"/>
    <mergeCell ref="S261:S266"/>
    <mergeCell ref="BD255:BD260"/>
    <mergeCell ref="BE255:BE260"/>
    <mergeCell ref="BF255:BF260"/>
    <mergeCell ref="AO261:AO266"/>
    <mergeCell ref="AP261:AP266"/>
    <mergeCell ref="AQ261:AQ266"/>
    <mergeCell ref="U255:U260"/>
    <mergeCell ref="V255:V260"/>
    <mergeCell ref="W255:W260"/>
    <mergeCell ref="AS261:AS266"/>
    <mergeCell ref="AU261:AU266"/>
    <mergeCell ref="BC261:BC266"/>
    <mergeCell ref="BD261:BD266"/>
    <mergeCell ref="BE261:BE266"/>
    <mergeCell ref="BF261:BF266"/>
    <mergeCell ref="AI255:AI260"/>
    <mergeCell ref="AJ255:AJ260"/>
    <mergeCell ref="AK255:AK260"/>
    <mergeCell ref="AL255:AL260"/>
    <mergeCell ref="AM255:AM260"/>
    <mergeCell ref="AN255:AN260"/>
    <mergeCell ref="BG261:BG266"/>
    <mergeCell ref="BH261:BH266"/>
    <mergeCell ref="BI261:BI266"/>
    <mergeCell ref="BI255:BI260"/>
    <mergeCell ref="A261:A266"/>
    <mergeCell ref="B261:B266"/>
    <mergeCell ref="C261:C266"/>
    <mergeCell ref="D261:D266"/>
    <mergeCell ref="E261:E266"/>
    <mergeCell ref="F261:F266"/>
    <mergeCell ref="G261:G266"/>
    <mergeCell ref="H261:H266"/>
    <mergeCell ref="I261:I266"/>
    <mergeCell ref="J261:J266"/>
    <mergeCell ref="K261:K266"/>
    <mergeCell ref="L261:L266"/>
    <mergeCell ref="M261:M266"/>
    <mergeCell ref="N261:N266"/>
    <mergeCell ref="O261:O266"/>
    <mergeCell ref="P261:P266"/>
    <mergeCell ref="T261:T266"/>
    <mergeCell ref="U261:U266"/>
    <mergeCell ref="V261:V266"/>
    <mergeCell ref="W261:W266"/>
    <mergeCell ref="X261:X266"/>
    <mergeCell ref="AH261:AH266"/>
    <mergeCell ref="AI261:AI266"/>
    <mergeCell ref="AJ261:AJ266"/>
    <mergeCell ref="AK261:AK266"/>
    <mergeCell ref="AL261:AL266"/>
    <mergeCell ref="AM261:AM266"/>
    <mergeCell ref="AN261:AN266"/>
    <mergeCell ref="W249:W254"/>
    <mergeCell ref="X249:X254"/>
    <mergeCell ref="AH249:AH254"/>
    <mergeCell ref="AO255:AO260"/>
    <mergeCell ref="AP255:AP260"/>
    <mergeCell ref="AQ255:AQ260"/>
    <mergeCell ref="AS255:AS260"/>
    <mergeCell ref="AU255:AU260"/>
    <mergeCell ref="BC255:BC260"/>
    <mergeCell ref="AO249:AO254"/>
    <mergeCell ref="AP249:AP254"/>
    <mergeCell ref="AQ249:AQ254"/>
    <mergeCell ref="AS249:AS254"/>
    <mergeCell ref="AU249:AU254"/>
    <mergeCell ref="BG255:BG260"/>
    <mergeCell ref="BH255:BH260"/>
    <mergeCell ref="BC249:BC254"/>
    <mergeCell ref="BD249:BD254"/>
    <mergeCell ref="BE249:BE254"/>
    <mergeCell ref="BF249:BF254"/>
    <mergeCell ref="BG249:BG254"/>
    <mergeCell ref="BH249:BH254"/>
    <mergeCell ref="AU243:AU248"/>
    <mergeCell ref="BI249:BI254"/>
    <mergeCell ref="A255:A260"/>
    <mergeCell ref="B255:B260"/>
    <mergeCell ref="C255:C260"/>
    <mergeCell ref="D255:D260"/>
    <mergeCell ref="E255:E260"/>
    <mergeCell ref="F255:F260"/>
    <mergeCell ref="G255:G260"/>
    <mergeCell ref="H255:H260"/>
    <mergeCell ref="I255:I260"/>
    <mergeCell ref="J255:J260"/>
    <mergeCell ref="K255:K260"/>
    <mergeCell ref="L255:L260"/>
    <mergeCell ref="M255:M260"/>
    <mergeCell ref="N255:N260"/>
    <mergeCell ref="O255:O260"/>
    <mergeCell ref="P255:P260"/>
    <mergeCell ref="Q255:Q260"/>
    <mergeCell ref="R255:R260"/>
    <mergeCell ref="S255:S260"/>
    <mergeCell ref="T255:T260"/>
    <mergeCell ref="BC243:BC248"/>
    <mergeCell ref="BD243:BD248"/>
    <mergeCell ref="BE243:BE248"/>
    <mergeCell ref="BF243:BF248"/>
    <mergeCell ref="BG243:BG248"/>
    <mergeCell ref="X255:X260"/>
    <mergeCell ref="AH255:AH260"/>
    <mergeCell ref="T249:T254"/>
    <mergeCell ref="U249:U254"/>
    <mergeCell ref="V249:V254"/>
    <mergeCell ref="BH243:BH248"/>
    <mergeCell ref="BI243:BI248"/>
    <mergeCell ref="A249:A254"/>
    <mergeCell ref="B249:B254"/>
    <mergeCell ref="C249:C254"/>
    <mergeCell ref="D249:D254"/>
    <mergeCell ref="E249:E254"/>
    <mergeCell ref="F249:F254"/>
    <mergeCell ref="G249:G254"/>
    <mergeCell ref="H249:H254"/>
    <mergeCell ref="I249:I254"/>
    <mergeCell ref="J249:J254"/>
    <mergeCell ref="K249:K254"/>
    <mergeCell ref="L249:L254"/>
    <mergeCell ref="M249:M254"/>
    <mergeCell ref="N249:N254"/>
    <mergeCell ref="O249:O254"/>
    <mergeCell ref="P249:P254"/>
    <mergeCell ref="Q249:Q254"/>
    <mergeCell ref="R249:R254"/>
    <mergeCell ref="S249:S254"/>
    <mergeCell ref="AI249:AI254"/>
    <mergeCell ref="AJ249:AJ254"/>
    <mergeCell ref="AK249:AK254"/>
    <mergeCell ref="AL249:AL254"/>
    <mergeCell ref="AM249:AM254"/>
    <mergeCell ref="AN249:AN254"/>
    <mergeCell ref="AN243:AN248"/>
    <mergeCell ref="AO243:AO248"/>
    <mergeCell ref="AP243:AP248"/>
    <mergeCell ref="AQ243:AQ248"/>
    <mergeCell ref="AS243:AS248"/>
    <mergeCell ref="BH237:BH242"/>
    <mergeCell ref="BI237:BI242"/>
    <mergeCell ref="A243:A248"/>
    <mergeCell ref="B243:B248"/>
    <mergeCell ref="C243:C248"/>
    <mergeCell ref="D243:D248"/>
    <mergeCell ref="E243:E248"/>
    <mergeCell ref="F243:F248"/>
    <mergeCell ref="G243:G248"/>
    <mergeCell ref="H243:H248"/>
    <mergeCell ref="I243:I248"/>
    <mergeCell ref="J243:J248"/>
    <mergeCell ref="K243:K248"/>
    <mergeCell ref="L243:L248"/>
    <mergeCell ref="M243:M248"/>
    <mergeCell ref="N243:N248"/>
    <mergeCell ref="O243:O248"/>
    <mergeCell ref="P243:P248"/>
    <mergeCell ref="Q243:Q248"/>
    <mergeCell ref="R243:R248"/>
    <mergeCell ref="S243:S248"/>
    <mergeCell ref="T243:T248"/>
    <mergeCell ref="U243:U248"/>
    <mergeCell ref="V243:V248"/>
    <mergeCell ref="W243:W248"/>
    <mergeCell ref="X243:X248"/>
    <mergeCell ref="AH243:AH248"/>
    <mergeCell ref="AI243:AI248"/>
    <mergeCell ref="AJ243:AJ248"/>
    <mergeCell ref="AK243:AK248"/>
    <mergeCell ref="AL243:AL248"/>
    <mergeCell ref="AM243:AM248"/>
    <mergeCell ref="AH237:AH242"/>
    <mergeCell ref="AI237:AI242"/>
    <mergeCell ref="AJ237:AJ242"/>
    <mergeCell ref="AK237:AK242"/>
    <mergeCell ref="AL237:AL242"/>
    <mergeCell ref="AM237:AM242"/>
    <mergeCell ref="AN237:AN242"/>
    <mergeCell ref="AO237:AO242"/>
    <mergeCell ref="AP237:AP242"/>
    <mergeCell ref="AQ237:AQ242"/>
    <mergeCell ref="AS237:AS242"/>
    <mergeCell ref="AU237:AU242"/>
    <mergeCell ref="BC237:BC242"/>
    <mergeCell ref="BD237:BD242"/>
    <mergeCell ref="BE237:BE242"/>
    <mergeCell ref="BF237:BF242"/>
    <mergeCell ref="BG237:BG242"/>
    <mergeCell ref="AU231:AU236"/>
    <mergeCell ref="BC231:BC236"/>
    <mergeCell ref="BD231:BD236"/>
    <mergeCell ref="BE231:BE236"/>
    <mergeCell ref="BF231:BF236"/>
    <mergeCell ref="BG231:BG236"/>
    <mergeCell ref="BH231:BH236"/>
    <mergeCell ref="BI231:BI236"/>
    <mergeCell ref="A237:A242"/>
    <mergeCell ref="B237:B242"/>
    <mergeCell ref="C237:C242"/>
    <mergeCell ref="D237:D242"/>
    <mergeCell ref="E237:E242"/>
    <mergeCell ref="F237:F242"/>
    <mergeCell ref="G237:G242"/>
    <mergeCell ref="H237:H242"/>
    <mergeCell ref="I237:I242"/>
    <mergeCell ref="J237:J242"/>
    <mergeCell ref="K237:K242"/>
    <mergeCell ref="L237:L242"/>
    <mergeCell ref="M237:M242"/>
    <mergeCell ref="N237:N242"/>
    <mergeCell ref="O237:O242"/>
    <mergeCell ref="P237:P242"/>
    <mergeCell ref="Q237:Q242"/>
    <mergeCell ref="R237:R242"/>
    <mergeCell ref="S237:S242"/>
    <mergeCell ref="T237:T242"/>
    <mergeCell ref="U237:U242"/>
    <mergeCell ref="V237:V242"/>
    <mergeCell ref="W237:W242"/>
    <mergeCell ref="X237:X242"/>
    <mergeCell ref="S231:S236"/>
    <mergeCell ref="T231:T236"/>
    <mergeCell ref="U231:U236"/>
    <mergeCell ref="V231:V236"/>
    <mergeCell ref="W231:W236"/>
    <mergeCell ref="X231:X236"/>
    <mergeCell ref="AH231:AH236"/>
    <mergeCell ref="AI231:AI236"/>
    <mergeCell ref="AJ231:AJ236"/>
    <mergeCell ref="AK231:AK236"/>
    <mergeCell ref="AL231:AL236"/>
    <mergeCell ref="AM231:AM236"/>
    <mergeCell ref="AN231:AN236"/>
    <mergeCell ref="AO231:AO236"/>
    <mergeCell ref="AP231:AP236"/>
    <mergeCell ref="AQ231:AQ236"/>
    <mergeCell ref="AS231:AS236"/>
    <mergeCell ref="AM225:AM230"/>
    <mergeCell ref="AN225:AN230"/>
    <mergeCell ref="AO225:AO230"/>
    <mergeCell ref="AP225:AP230"/>
    <mergeCell ref="AQ225:AQ230"/>
    <mergeCell ref="AS225:AS230"/>
    <mergeCell ref="AU225:AU230"/>
    <mergeCell ref="BC225:BC230"/>
    <mergeCell ref="BD225:BD230"/>
    <mergeCell ref="BE225:BE230"/>
    <mergeCell ref="BF225:BF230"/>
    <mergeCell ref="BG225:BG230"/>
    <mergeCell ref="BH225:BH230"/>
    <mergeCell ref="BI225:BI230"/>
    <mergeCell ref="A231:A236"/>
    <mergeCell ref="B231:B236"/>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P231:P236"/>
    <mergeCell ref="Q231:Q236"/>
    <mergeCell ref="R231:R236"/>
    <mergeCell ref="BG219:BG224"/>
    <mergeCell ref="BH219:BH224"/>
    <mergeCell ref="BI219:BI224"/>
    <mergeCell ref="A225:A230"/>
    <mergeCell ref="B225:B230"/>
    <mergeCell ref="C225:C230"/>
    <mergeCell ref="D225:D230"/>
    <mergeCell ref="E225:E230"/>
    <mergeCell ref="F225:F230"/>
    <mergeCell ref="G225:G230"/>
    <mergeCell ref="H225:H230"/>
    <mergeCell ref="I225:I230"/>
    <mergeCell ref="J225:J230"/>
    <mergeCell ref="K225:K230"/>
    <mergeCell ref="L225:L230"/>
    <mergeCell ref="M225:M230"/>
    <mergeCell ref="N225:N230"/>
    <mergeCell ref="O225:O230"/>
    <mergeCell ref="P225:P230"/>
    <mergeCell ref="Q225:Q230"/>
    <mergeCell ref="R225:R230"/>
    <mergeCell ref="S225:S230"/>
    <mergeCell ref="T225:T230"/>
    <mergeCell ref="U225:U230"/>
    <mergeCell ref="V225:V230"/>
    <mergeCell ref="W225:W230"/>
    <mergeCell ref="X225:X230"/>
    <mergeCell ref="AH225:AH230"/>
    <mergeCell ref="AI225:AI230"/>
    <mergeCell ref="AJ225:AJ230"/>
    <mergeCell ref="AK225:AK230"/>
    <mergeCell ref="AL225:AL230"/>
    <mergeCell ref="X219:X224"/>
    <mergeCell ref="AH219:AH224"/>
    <mergeCell ref="AI219:AI224"/>
    <mergeCell ref="AJ219:AJ224"/>
    <mergeCell ref="AK219:AK224"/>
    <mergeCell ref="AL219:AL224"/>
    <mergeCell ref="AM219:AM224"/>
    <mergeCell ref="AN219:AN224"/>
    <mergeCell ref="AO219:AO224"/>
    <mergeCell ref="AP219:AP224"/>
    <mergeCell ref="AQ219:AQ224"/>
    <mergeCell ref="AS219:AS224"/>
    <mergeCell ref="AU219:AU224"/>
    <mergeCell ref="BC219:BC224"/>
    <mergeCell ref="BD219:BD224"/>
    <mergeCell ref="BE219:BE224"/>
    <mergeCell ref="BF219:BF224"/>
    <mergeCell ref="AS213:AS218"/>
    <mergeCell ref="AU213:AU218"/>
    <mergeCell ref="BC213:BC218"/>
    <mergeCell ref="BD213:BD218"/>
    <mergeCell ref="BE213:BE218"/>
    <mergeCell ref="BF213:BF218"/>
    <mergeCell ref="BG213:BG218"/>
    <mergeCell ref="BH213:BH218"/>
    <mergeCell ref="BI213:BI218"/>
    <mergeCell ref="A219:A224"/>
    <mergeCell ref="B219:B224"/>
    <mergeCell ref="C219:C224"/>
    <mergeCell ref="D219:D224"/>
    <mergeCell ref="E219:E224"/>
    <mergeCell ref="F219:F224"/>
    <mergeCell ref="G219:G224"/>
    <mergeCell ref="H219:H224"/>
    <mergeCell ref="I219:I224"/>
    <mergeCell ref="J219:J224"/>
    <mergeCell ref="K219:K224"/>
    <mergeCell ref="L219:L224"/>
    <mergeCell ref="M219:M224"/>
    <mergeCell ref="N219:N224"/>
    <mergeCell ref="O219:O224"/>
    <mergeCell ref="P219:P224"/>
    <mergeCell ref="Q219:Q224"/>
    <mergeCell ref="R219:R224"/>
    <mergeCell ref="S219:S224"/>
    <mergeCell ref="T219:T224"/>
    <mergeCell ref="U219:U224"/>
    <mergeCell ref="V219:V224"/>
    <mergeCell ref="W219:W224"/>
    <mergeCell ref="R213:R218"/>
    <mergeCell ref="S213:S218"/>
    <mergeCell ref="T213:T218"/>
    <mergeCell ref="U213:U218"/>
    <mergeCell ref="V213:V218"/>
    <mergeCell ref="W213:W218"/>
    <mergeCell ref="X213:X218"/>
    <mergeCell ref="AH213:AH218"/>
    <mergeCell ref="AI213:AI218"/>
    <mergeCell ref="AJ213:AJ218"/>
    <mergeCell ref="AK213:AK218"/>
    <mergeCell ref="AL213:AL218"/>
    <mergeCell ref="AM213:AM218"/>
    <mergeCell ref="AN213:AN218"/>
    <mergeCell ref="AO213:AO218"/>
    <mergeCell ref="AP213:AP218"/>
    <mergeCell ref="AQ213:AQ218"/>
    <mergeCell ref="A213:A218"/>
    <mergeCell ref="B213:B218"/>
    <mergeCell ref="C213:C218"/>
    <mergeCell ref="D213:D218"/>
    <mergeCell ref="E213:E218"/>
    <mergeCell ref="F213:F218"/>
    <mergeCell ref="G213:G218"/>
    <mergeCell ref="H213:H218"/>
    <mergeCell ref="I213:I218"/>
    <mergeCell ref="J213:J218"/>
    <mergeCell ref="K213:K218"/>
    <mergeCell ref="L213:L218"/>
    <mergeCell ref="M213:M218"/>
    <mergeCell ref="N213:N218"/>
    <mergeCell ref="O213:O218"/>
    <mergeCell ref="P213:P218"/>
    <mergeCell ref="Q213:Q218"/>
    <mergeCell ref="AJ207:AJ212"/>
    <mergeCell ref="AK207:AK212"/>
    <mergeCell ref="AL207:AL212"/>
    <mergeCell ref="AM207:AM212"/>
    <mergeCell ref="AN207:AN212"/>
    <mergeCell ref="AO207:AO212"/>
    <mergeCell ref="AP207:AP212"/>
    <mergeCell ref="AQ207:AQ212"/>
    <mergeCell ref="AS207:AS212"/>
    <mergeCell ref="AU207:AU212"/>
    <mergeCell ref="BC207:BC212"/>
    <mergeCell ref="BD207:BD212"/>
    <mergeCell ref="BE207:BE212"/>
    <mergeCell ref="BF207:BF212"/>
    <mergeCell ref="BG207:BG212"/>
    <mergeCell ref="BH207:BH212"/>
    <mergeCell ref="BI207:BI212"/>
    <mergeCell ref="BD201:BD206"/>
    <mergeCell ref="BE201:BE206"/>
    <mergeCell ref="BF201:BF206"/>
    <mergeCell ref="BG201:BG206"/>
    <mergeCell ref="BH201:BH206"/>
    <mergeCell ref="BI201:BI206"/>
    <mergeCell ref="A207:A212"/>
    <mergeCell ref="B207:B212"/>
    <mergeCell ref="C207:C212"/>
    <mergeCell ref="D207:D212"/>
    <mergeCell ref="E207:E212"/>
    <mergeCell ref="F207:F212"/>
    <mergeCell ref="G207:G212"/>
    <mergeCell ref="H207:H212"/>
    <mergeCell ref="I207:I212"/>
    <mergeCell ref="J207:J212"/>
    <mergeCell ref="K207:K212"/>
    <mergeCell ref="L207:L212"/>
    <mergeCell ref="M207:M212"/>
    <mergeCell ref="N207:N212"/>
    <mergeCell ref="O207:O212"/>
    <mergeCell ref="P207:P212"/>
    <mergeCell ref="Q207:Q212"/>
    <mergeCell ref="R207:R212"/>
    <mergeCell ref="S207:S212"/>
    <mergeCell ref="T207:T212"/>
    <mergeCell ref="U207:U212"/>
    <mergeCell ref="V207:V212"/>
    <mergeCell ref="W207:W212"/>
    <mergeCell ref="X207:X212"/>
    <mergeCell ref="AH207:AH212"/>
    <mergeCell ref="AI207:AI212"/>
    <mergeCell ref="U201:U206"/>
    <mergeCell ref="V201:V206"/>
    <mergeCell ref="W201:W206"/>
    <mergeCell ref="X201:X206"/>
    <mergeCell ref="AH201:AH206"/>
    <mergeCell ref="AI201:AI206"/>
    <mergeCell ref="AJ201:AJ206"/>
    <mergeCell ref="AK201:AK206"/>
    <mergeCell ref="AL201:AL206"/>
    <mergeCell ref="AM201:AM206"/>
    <mergeCell ref="AN201:AN206"/>
    <mergeCell ref="AO201:AO206"/>
    <mergeCell ref="AP201:AP206"/>
    <mergeCell ref="AQ201:AQ206"/>
    <mergeCell ref="AS201:AS206"/>
    <mergeCell ref="AU201:AU206"/>
    <mergeCell ref="BC201:BC206"/>
    <mergeCell ref="AO195:AO200"/>
    <mergeCell ref="AP195:AP200"/>
    <mergeCell ref="AQ195:AQ200"/>
    <mergeCell ref="AS195:AS200"/>
    <mergeCell ref="AU195:AU200"/>
    <mergeCell ref="BC195:BC200"/>
    <mergeCell ref="BD195:BD200"/>
    <mergeCell ref="BE195:BE200"/>
    <mergeCell ref="BF195:BF200"/>
    <mergeCell ref="BG195:BG200"/>
    <mergeCell ref="BH195:BH200"/>
    <mergeCell ref="BI195:BI200"/>
    <mergeCell ref="A201:A206"/>
    <mergeCell ref="B201:B206"/>
    <mergeCell ref="C201:C206"/>
    <mergeCell ref="D201:D206"/>
    <mergeCell ref="E201:E206"/>
    <mergeCell ref="F201:F206"/>
    <mergeCell ref="G201:G206"/>
    <mergeCell ref="H201:H206"/>
    <mergeCell ref="I201:I206"/>
    <mergeCell ref="J201:J206"/>
    <mergeCell ref="K201:K206"/>
    <mergeCell ref="L201:L206"/>
    <mergeCell ref="M201:M206"/>
    <mergeCell ref="N201:N206"/>
    <mergeCell ref="O201:O206"/>
    <mergeCell ref="P201:P206"/>
    <mergeCell ref="Q201:Q206"/>
    <mergeCell ref="R201:R206"/>
    <mergeCell ref="S201:S206"/>
    <mergeCell ref="T201:T206"/>
    <mergeCell ref="BI189:BI194"/>
    <mergeCell ref="A195:A200"/>
    <mergeCell ref="B195:B200"/>
    <mergeCell ref="C195:C200"/>
    <mergeCell ref="D195:D200"/>
    <mergeCell ref="E195:E200"/>
    <mergeCell ref="F195:F200"/>
    <mergeCell ref="G195:G200"/>
    <mergeCell ref="H195:H200"/>
    <mergeCell ref="I195:I200"/>
    <mergeCell ref="J195:J200"/>
    <mergeCell ref="K195:K200"/>
    <mergeCell ref="L195:L200"/>
    <mergeCell ref="M195:M200"/>
    <mergeCell ref="N195:N200"/>
    <mergeCell ref="O195:O200"/>
    <mergeCell ref="P195:P200"/>
    <mergeCell ref="Q195:Q200"/>
    <mergeCell ref="R195:R200"/>
    <mergeCell ref="S195:S200"/>
    <mergeCell ref="T195:T200"/>
    <mergeCell ref="U195:U200"/>
    <mergeCell ref="V195:V200"/>
    <mergeCell ref="W195:W200"/>
    <mergeCell ref="X195:X200"/>
    <mergeCell ref="AH195:AH200"/>
    <mergeCell ref="AI195:AI200"/>
    <mergeCell ref="AJ195:AJ200"/>
    <mergeCell ref="AK195:AK200"/>
    <mergeCell ref="AL195:AL200"/>
    <mergeCell ref="AM195:AM200"/>
    <mergeCell ref="AN195:AN200"/>
    <mergeCell ref="AI189:AI194"/>
    <mergeCell ref="AJ189:AJ194"/>
    <mergeCell ref="AK189:AK194"/>
    <mergeCell ref="AL189:AL194"/>
    <mergeCell ref="AM189:AM194"/>
    <mergeCell ref="AN189:AN194"/>
    <mergeCell ref="AO189:AO194"/>
    <mergeCell ref="AP189:AP194"/>
    <mergeCell ref="AQ189:AQ194"/>
    <mergeCell ref="AS189:AS194"/>
    <mergeCell ref="AU189:AU194"/>
    <mergeCell ref="BC189:BC194"/>
    <mergeCell ref="BD189:BD194"/>
    <mergeCell ref="BE189:BE194"/>
    <mergeCell ref="BF189:BF194"/>
    <mergeCell ref="BG189:BG194"/>
    <mergeCell ref="BH189:BH194"/>
    <mergeCell ref="BC183:BC188"/>
    <mergeCell ref="BD183:BD188"/>
    <mergeCell ref="BE183:BE188"/>
    <mergeCell ref="BF183:BF188"/>
    <mergeCell ref="BG183:BG188"/>
    <mergeCell ref="BH183:BH188"/>
    <mergeCell ref="BI183:BI188"/>
    <mergeCell ref="A189:A194"/>
    <mergeCell ref="B189:B194"/>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P189:P194"/>
    <mergeCell ref="Q189:Q194"/>
    <mergeCell ref="R189:R194"/>
    <mergeCell ref="S189:S194"/>
    <mergeCell ref="T189:T194"/>
    <mergeCell ref="U189:U194"/>
    <mergeCell ref="V189:V194"/>
    <mergeCell ref="W189:W194"/>
    <mergeCell ref="X189:X194"/>
    <mergeCell ref="AH189:AH194"/>
    <mergeCell ref="T183:T188"/>
    <mergeCell ref="U183:U188"/>
    <mergeCell ref="V183:V188"/>
    <mergeCell ref="W183:W188"/>
    <mergeCell ref="X183:X188"/>
    <mergeCell ref="AH183:AH188"/>
    <mergeCell ref="AI183:AI188"/>
    <mergeCell ref="AJ183:AJ188"/>
    <mergeCell ref="AK183:AK188"/>
    <mergeCell ref="AL183:AL188"/>
    <mergeCell ref="AM183:AM188"/>
    <mergeCell ref="AN183:AN188"/>
    <mergeCell ref="AO183:AO188"/>
    <mergeCell ref="AP183:AP188"/>
    <mergeCell ref="AQ183:AQ188"/>
    <mergeCell ref="AS183:AS188"/>
    <mergeCell ref="AU183:AU188"/>
    <mergeCell ref="AN177:AN182"/>
    <mergeCell ref="AO177:AO182"/>
    <mergeCell ref="AP177:AP182"/>
    <mergeCell ref="AQ177:AQ182"/>
    <mergeCell ref="AS177:AS182"/>
    <mergeCell ref="AU177:AU182"/>
    <mergeCell ref="BC177:BC182"/>
    <mergeCell ref="BD177:BD182"/>
    <mergeCell ref="BE177:BE182"/>
    <mergeCell ref="BF177:BF182"/>
    <mergeCell ref="BG177:BG182"/>
    <mergeCell ref="BH177:BH182"/>
    <mergeCell ref="BI177:BI182"/>
    <mergeCell ref="A183:A188"/>
    <mergeCell ref="B183:B188"/>
    <mergeCell ref="C183:C188"/>
    <mergeCell ref="D183:D188"/>
    <mergeCell ref="E183:E188"/>
    <mergeCell ref="F183:F188"/>
    <mergeCell ref="G183:G188"/>
    <mergeCell ref="H183:H188"/>
    <mergeCell ref="I183:I188"/>
    <mergeCell ref="J183:J188"/>
    <mergeCell ref="K183:K188"/>
    <mergeCell ref="L183:L188"/>
    <mergeCell ref="M183:M188"/>
    <mergeCell ref="N183:N188"/>
    <mergeCell ref="O183:O188"/>
    <mergeCell ref="P183:P188"/>
    <mergeCell ref="Q183:Q188"/>
    <mergeCell ref="R183:R188"/>
    <mergeCell ref="S183:S188"/>
    <mergeCell ref="BH171:BH176"/>
    <mergeCell ref="BI171:BI176"/>
    <mergeCell ref="A177:A182"/>
    <mergeCell ref="B177:B182"/>
    <mergeCell ref="C177:C182"/>
    <mergeCell ref="D177:D182"/>
    <mergeCell ref="E177:E182"/>
    <mergeCell ref="F177:F182"/>
    <mergeCell ref="G177:G182"/>
    <mergeCell ref="H177:H182"/>
    <mergeCell ref="I177:I182"/>
    <mergeCell ref="J177:J182"/>
    <mergeCell ref="K177:K182"/>
    <mergeCell ref="L177:L182"/>
    <mergeCell ref="M177:M182"/>
    <mergeCell ref="N177:N182"/>
    <mergeCell ref="O177:O182"/>
    <mergeCell ref="P177:P182"/>
    <mergeCell ref="Q177:Q182"/>
    <mergeCell ref="R177:R182"/>
    <mergeCell ref="S177:S182"/>
    <mergeCell ref="T177:T182"/>
    <mergeCell ref="U177:U182"/>
    <mergeCell ref="V177:V182"/>
    <mergeCell ref="W177:W182"/>
    <mergeCell ref="X177:X182"/>
    <mergeCell ref="AH177:AH182"/>
    <mergeCell ref="AI177:AI182"/>
    <mergeCell ref="AJ177:AJ182"/>
    <mergeCell ref="AK177:AK182"/>
    <mergeCell ref="AL177:AL182"/>
    <mergeCell ref="AM177:AM182"/>
    <mergeCell ref="X171:X176"/>
    <mergeCell ref="AH171:AH176"/>
    <mergeCell ref="AI171:AI176"/>
    <mergeCell ref="AJ171:AJ176"/>
    <mergeCell ref="AK171:AK176"/>
    <mergeCell ref="AL171:AL176"/>
    <mergeCell ref="AM171:AM176"/>
    <mergeCell ref="AN171:AN176"/>
    <mergeCell ref="AO171:AO176"/>
    <mergeCell ref="AQ171:AQ176"/>
    <mergeCell ref="AS171:AS176"/>
    <mergeCell ref="AU171:AU176"/>
    <mergeCell ref="BC171:BC176"/>
    <mergeCell ref="BD171:BD176"/>
    <mergeCell ref="BE171:BE176"/>
    <mergeCell ref="BF171:BF176"/>
    <mergeCell ref="BG171:BG176"/>
    <mergeCell ref="AS165:AS170"/>
    <mergeCell ref="AU165:AU170"/>
    <mergeCell ref="BC165:BC170"/>
    <mergeCell ref="BD165:BD170"/>
    <mergeCell ref="BE165:BE170"/>
    <mergeCell ref="BF165:BF170"/>
    <mergeCell ref="BG165:BG170"/>
    <mergeCell ref="BH165:BH170"/>
    <mergeCell ref="BI165:BI170"/>
    <mergeCell ref="A171:A176"/>
    <mergeCell ref="B171:B176"/>
    <mergeCell ref="C171:C176"/>
    <mergeCell ref="D171:D176"/>
    <mergeCell ref="E171:E176"/>
    <mergeCell ref="F171:F176"/>
    <mergeCell ref="G171:G176"/>
    <mergeCell ref="H171:H176"/>
    <mergeCell ref="I171:I176"/>
    <mergeCell ref="J171:J176"/>
    <mergeCell ref="K171:K176"/>
    <mergeCell ref="L171:L176"/>
    <mergeCell ref="M171:M176"/>
    <mergeCell ref="N171:N176"/>
    <mergeCell ref="O171:O176"/>
    <mergeCell ref="P171:P176"/>
    <mergeCell ref="Q171:Q176"/>
    <mergeCell ref="R171:R176"/>
    <mergeCell ref="S171:S176"/>
    <mergeCell ref="T171:T176"/>
    <mergeCell ref="U171:U176"/>
    <mergeCell ref="V171:V176"/>
    <mergeCell ref="W171:W176"/>
    <mergeCell ref="Q165:Q170"/>
    <mergeCell ref="R165:R170"/>
    <mergeCell ref="S165:S170"/>
    <mergeCell ref="T165:T170"/>
    <mergeCell ref="U165:U170"/>
    <mergeCell ref="V165:V170"/>
    <mergeCell ref="W165:W170"/>
    <mergeCell ref="X165:X170"/>
    <mergeCell ref="AH165:AH170"/>
    <mergeCell ref="AI165:AI170"/>
    <mergeCell ref="AJ165:AJ170"/>
    <mergeCell ref="AK165:AK170"/>
    <mergeCell ref="AL165:AL170"/>
    <mergeCell ref="AM165:AM170"/>
    <mergeCell ref="AN165:AN170"/>
    <mergeCell ref="AO165:AO170"/>
    <mergeCell ref="AQ165:AQ170"/>
    <mergeCell ref="AI159:AI164"/>
    <mergeCell ref="AJ159:AJ164"/>
    <mergeCell ref="AK159:AK164"/>
    <mergeCell ref="AL159:AL164"/>
    <mergeCell ref="AM159:AM164"/>
    <mergeCell ref="AO159:AO164"/>
    <mergeCell ref="AQ159:AQ164"/>
    <mergeCell ref="AS159:AS164"/>
    <mergeCell ref="AU159:AU164"/>
    <mergeCell ref="BC159:BC164"/>
    <mergeCell ref="BD159:BD164"/>
    <mergeCell ref="BE159:BE164"/>
    <mergeCell ref="BF159:BF164"/>
    <mergeCell ref="BG159:BG164"/>
    <mergeCell ref="BH159:BH164"/>
    <mergeCell ref="BI159:BI164"/>
    <mergeCell ref="A165:A170"/>
    <mergeCell ref="B165:B170"/>
    <mergeCell ref="C165:C170"/>
    <mergeCell ref="D165:D170"/>
    <mergeCell ref="E165:E170"/>
    <mergeCell ref="F165:F170"/>
    <mergeCell ref="G165:G170"/>
    <mergeCell ref="H165:H170"/>
    <mergeCell ref="I165:I170"/>
    <mergeCell ref="J165:J170"/>
    <mergeCell ref="K165:K170"/>
    <mergeCell ref="L165:L170"/>
    <mergeCell ref="M165:M170"/>
    <mergeCell ref="N165:N170"/>
    <mergeCell ref="O165:O170"/>
    <mergeCell ref="P165:P170"/>
    <mergeCell ref="BC153:BC158"/>
    <mergeCell ref="BD153:BD158"/>
    <mergeCell ref="BE153:BE158"/>
    <mergeCell ref="BF153:BF158"/>
    <mergeCell ref="BG153:BG158"/>
    <mergeCell ref="BH153:BH158"/>
    <mergeCell ref="BI153:BI158"/>
    <mergeCell ref="A159:A164"/>
    <mergeCell ref="B159:B164"/>
    <mergeCell ref="C159:C164"/>
    <mergeCell ref="D159:D164"/>
    <mergeCell ref="E159:E164"/>
    <mergeCell ref="F159:F164"/>
    <mergeCell ref="G159:G164"/>
    <mergeCell ref="H159:H164"/>
    <mergeCell ref="I159:I164"/>
    <mergeCell ref="J159:J164"/>
    <mergeCell ref="K159:K164"/>
    <mergeCell ref="L159:L164"/>
    <mergeCell ref="M159:M164"/>
    <mergeCell ref="N159:N164"/>
    <mergeCell ref="O159:O164"/>
    <mergeCell ref="P159:P164"/>
    <mergeCell ref="Q159:Q164"/>
    <mergeCell ref="R159:R164"/>
    <mergeCell ref="S159:S164"/>
    <mergeCell ref="T159:T164"/>
    <mergeCell ref="U159:U164"/>
    <mergeCell ref="V159:V164"/>
    <mergeCell ref="W159:W164"/>
    <mergeCell ref="X159:X164"/>
    <mergeCell ref="AH159:AH164"/>
    <mergeCell ref="R153:R158"/>
    <mergeCell ref="S153:S158"/>
    <mergeCell ref="T153:T158"/>
    <mergeCell ref="U153:U158"/>
    <mergeCell ref="V153:V158"/>
    <mergeCell ref="W153:W158"/>
    <mergeCell ref="X153:X158"/>
    <mergeCell ref="AH153:AH158"/>
    <mergeCell ref="AI153:AI158"/>
    <mergeCell ref="AJ153:AJ158"/>
    <mergeCell ref="AK153:AK158"/>
    <mergeCell ref="AL153:AL158"/>
    <mergeCell ref="AM153:AM158"/>
    <mergeCell ref="AO153:AO158"/>
    <mergeCell ref="AQ153:AQ158"/>
    <mergeCell ref="AS153:AS158"/>
    <mergeCell ref="AU153:AU158"/>
    <mergeCell ref="AP153:AP158"/>
    <mergeCell ref="A153:A158"/>
    <mergeCell ref="B153:B158"/>
    <mergeCell ref="C153:C158"/>
    <mergeCell ref="D153:D158"/>
    <mergeCell ref="E153:E158"/>
    <mergeCell ref="F153:F158"/>
    <mergeCell ref="G153:G158"/>
    <mergeCell ref="H153:H158"/>
    <mergeCell ref="I153:I158"/>
    <mergeCell ref="J153:J158"/>
    <mergeCell ref="K153:K158"/>
    <mergeCell ref="L153:L158"/>
    <mergeCell ref="M153:M158"/>
    <mergeCell ref="N153:N158"/>
    <mergeCell ref="O153:O158"/>
    <mergeCell ref="P153:P158"/>
    <mergeCell ref="Q153:Q158"/>
    <mergeCell ref="AM1:AN1"/>
    <mergeCell ref="AO1:AP1"/>
    <mergeCell ref="AN3:AN8"/>
    <mergeCell ref="AP3:AP8"/>
    <mergeCell ref="J147:J152"/>
    <mergeCell ref="K147:K152"/>
    <mergeCell ref="R3:R8"/>
    <mergeCell ref="AK1:AL1"/>
    <mergeCell ref="AL3:AL8"/>
    <mergeCell ref="J123:J128"/>
    <mergeCell ref="K123:K128"/>
    <mergeCell ref="J129:J134"/>
    <mergeCell ref="K129:K134"/>
    <mergeCell ref="J135:J140"/>
    <mergeCell ref="K135:K140"/>
    <mergeCell ref="J99:J104"/>
    <mergeCell ref="K99:K104"/>
    <mergeCell ref="J105:J110"/>
    <mergeCell ref="K105:K110"/>
    <mergeCell ref="J111:J116"/>
    <mergeCell ref="K111:K116"/>
    <mergeCell ref="J75:J80"/>
    <mergeCell ref="K75:K80"/>
    <mergeCell ref="J81:J86"/>
    <mergeCell ref="J51:J56"/>
    <mergeCell ref="K51:K56"/>
    <mergeCell ref="L135:L140"/>
    <mergeCell ref="M135:M140"/>
    <mergeCell ref="J3:J8"/>
    <mergeCell ref="K3:K8"/>
    <mergeCell ref="J9:J14"/>
    <mergeCell ref="J15:J20"/>
    <mergeCell ref="K15:K20"/>
    <mergeCell ref="J21:J26"/>
    <mergeCell ref="K21:K26"/>
    <mergeCell ref="J27:J32"/>
    <mergeCell ref="K27:K32"/>
    <mergeCell ref="J33:J38"/>
    <mergeCell ref="K33:K38"/>
    <mergeCell ref="J39:J44"/>
    <mergeCell ref="AU147:AU152"/>
    <mergeCell ref="BC147:BC152"/>
    <mergeCell ref="BD147:BD152"/>
    <mergeCell ref="K81:K86"/>
    <mergeCell ref="J87:J92"/>
    <mergeCell ref="K87:K92"/>
    <mergeCell ref="J57:J62"/>
    <mergeCell ref="K57:K62"/>
    <mergeCell ref="J63:J68"/>
    <mergeCell ref="K63:K68"/>
    <mergeCell ref="J69:J74"/>
    <mergeCell ref="K69:K74"/>
    <mergeCell ref="N135:N140"/>
    <mergeCell ref="T123:T128"/>
    <mergeCell ref="U123:U128"/>
    <mergeCell ref="V123:V128"/>
    <mergeCell ref="AS141:AS146"/>
    <mergeCell ref="AU141:AU146"/>
    <mergeCell ref="X141:X146"/>
    <mergeCell ref="AH141:AH146"/>
    <mergeCell ref="AI141:AI146"/>
    <mergeCell ref="AJ141:AJ146"/>
    <mergeCell ref="AK141:AK146"/>
    <mergeCell ref="AN141:AN146"/>
    <mergeCell ref="A147:A152"/>
    <mergeCell ref="B147:B152"/>
    <mergeCell ref="C147:C152"/>
    <mergeCell ref="D147:D152"/>
    <mergeCell ref="E147:E152"/>
    <mergeCell ref="F147:F152"/>
    <mergeCell ref="G147:G152"/>
    <mergeCell ref="H147:H152"/>
    <mergeCell ref="I147:I152"/>
    <mergeCell ref="L147:L152"/>
    <mergeCell ref="M147:M152"/>
    <mergeCell ref="N147:N152"/>
    <mergeCell ref="O147:O152"/>
    <mergeCell ref="P147:P152"/>
    <mergeCell ref="BC141:BC146"/>
    <mergeCell ref="BD141:BD146"/>
    <mergeCell ref="BE141:BE146"/>
    <mergeCell ref="BE147:BE152"/>
    <mergeCell ref="AK147:AK152"/>
    <mergeCell ref="AM147:AM152"/>
    <mergeCell ref="AO147:AO152"/>
    <mergeCell ref="AQ147:AQ152"/>
    <mergeCell ref="AS147:AS152"/>
    <mergeCell ref="W147:W152"/>
    <mergeCell ref="X147:X152"/>
    <mergeCell ref="AH147:AH152"/>
    <mergeCell ref="AI147:AI152"/>
    <mergeCell ref="AJ147:AJ152"/>
    <mergeCell ref="AN147:AN152"/>
    <mergeCell ref="AM141:AM146"/>
    <mergeCell ref="AO141:AO146"/>
    <mergeCell ref="AQ141:AQ146"/>
    <mergeCell ref="Q147:Q152"/>
    <mergeCell ref="S147:S152"/>
    <mergeCell ref="T147:T152"/>
    <mergeCell ref="U147:U152"/>
    <mergeCell ref="V147:V152"/>
    <mergeCell ref="BG135:BG140"/>
    <mergeCell ref="BH135:BH140"/>
    <mergeCell ref="BI135:BI140"/>
    <mergeCell ref="AQ135:AQ140"/>
    <mergeCell ref="AS135:AS140"/>
    <mergeCell ref="AU135:AU140"/>
    <mergeCell ref="BC135:BC140"/>
    <mergeCell ref="BD135:BD140"/>
    <mergeCell ref="BF141:BF146"/>
    <mergeCell ref="R147:R152"/>
    <mergeCell ref="AL135:AL140"/>
    <mergeCell ref="AL141:AL146"/>
    <mergeCell ref="AL147:AL152"/>
    <mergeCell ref="AP135:AP140"/>
    <mergeCell ref="AP141:AP146"/>
    <mergeCell ref="AP147:AP152"/>
    <mergeCell ref="BG147:BG152"/>
    <mergeCell ref="BH147:BH152"/>
    <mergeCell ref="BI147:BI152"/>
    <mergeCell ref="BH141:BH146"/>
    <mergeCell ref="BI141:BI146"/>
    <mergeCell ref="BF147:BF152"/>
    <mergeCell ref="BG141:BG146"/>
    <mergeCell ref="F141:F146"/>
    <mergeCell ref="G141:G146"/>
    <mergeCell ref="H141:H146"/>
    <mergeCell ref="I141:I146"/>
    <mergeCell ref="L141:L146"/>
    <mergeCell ref="J141:J146"/>
    <mergeCell ref="K141:K146"/>
    <mergeCell ref="A141:A146"/>
    <mergeCell ref="B141:B146"/>
    <mergeCell ref="C141:C146"/>
    <mergeCell ref="D141:D146"/>
    <mergeCell ref="E141:E146"/>
    <mergeCell ref="S141:S146"/>
    <mergeCell ref="T141:T146"/>
    <mergeCell ref="U141:U146"/>
    <mergeCell ref="V141:V146"/>
    <mergeCell ref="W141:W146"/>
    <mergeCell ref="M141:M146"/>
    <mergeCell ref="N141:N146"/>
    <mergeCell ref="O141:O146"/>
    <mergeCell ref="P141:P146"/>
    <mergeCell ref="Q141:Q146"/>
    <mergeCell ref="R141:R146"/>
    <mergeCell ref="A135:A140"/>
    <mergeCell ref="B135:B140"/>
    <mergeCell ref="C135:C140"/>
    <mergeCell ref="D135:D140"/>
    <mergeCell ref="E135:E140"/>
    <mergeCell ref="F135:F140"/>
    <mergeCell ref="G135:G140"/>
    <mergeCell ref="H135:H140"/>
    <mergeCell ref="I135:I140"/>
    <mergeCell ref="O135:O140"/>
    <mergeCell ref="P135:P140"/>
    <mergeCell ref="Q135:Q140"/>
    <mergeCell ref="S135:S140"/>
    <mergeCell ref="T135:T140"/>
    <mergeCell ref="BF129:BF134"/>
    <mergeCell ref="BG129:BG134"/>
    <mergeCell ref="BH129:BH134"/>
    <mergeCell ref="R135:R140"/>
    <mergeCell ref="AN129:AN134"/>
    <mergeCell ref="AN135:AN140"/>
    <mergeCell ref="AI135:AI140"/>
    <mergeCell ref="AJ135:AJ140"/>
    <mergeCell ref="AK135:AK140"/>
    <mergeCell ref="AM135:AM140"/>
    <mergeCell ref="AO135:AO140"/>
    <mergeCell ref="U135:U140"/>
    <mergeCell ref="V135:V140"/>
    <mergeCell ref="W135:W140"/>
    <mergeCell ref="X135:X140"/>
    <mergeCell ref="AH135:AH140"/>
    <mergeCell ref="BE135:BE140"/>
    <mergeCell ref="BF135:BF140"/>
    <mergeCell ref="BC129:BC134"/>
    <mergeCell ref="BD129:BD134"/>
    <mergeCell ref="BE129:BE134"/>
    <mergeCell ref="AJ129:AJ134"/>
    <mergeCell ref="AK129:AK134"/>
    <mergeCell ref="AM129:AM134"/>
    <mergeCell ref="AO129:AO134"/>
    <mergeCell ref="AQ129:AQ134"/>
    <mergeCell ref="V129:V134"/>
    <mergeCell ref="W129:W134"/>
    <mergeCell ref="X129:X134"/>
    <mergeCell ref="AH129:AH134"/>
    <mergeCell ref="AI129:AI134"/>
    <mergeCell ref="P129:P134"/>
    <mergeCell ref="Q129:Q134"/>
    <mergeCell ref="S129:S134"/>
    <mergeCell ref="T129:T134"/>
    <mergeCell ref="U129:U134"/>
    <mergeCell ref="R129:R134"/>
    <mergeCell ref="R123:R128"/>
    <mergeCell ref="AN123:AN128"/>
    <mergeCell ref="BG123:BG128"/>
    <mergeCell ref="BH123:BH128"/>
    <mergeCell ref="BI123:BI128"/>
    <mergeCell ref="A129:A134"/>
    <mergeCell ref="B129:B134"/>
    <mergeCell ref="C129:C134"/>
    <mergeCell ref="D129:D134"/>
    <mergeCell ref="E129:E134"/>
    <mergeCell ref="F129:F134"/>
    <mergeCell ref="G129:G134"/>
    <mergeCell ref="H129:H134"/>
    <mergeCell ref="I129:I134"/>
    <mergeCell ref="L129:L134"/>
    <mergeCell ref="M129:M134"/>
    <mergeCell ref="N129:N134"/>
    <mergeCell ref="O129:O134"/>
    <mergeCell ref="AU123:AU128"/>
    <mergeCell ref="BC123:BC128"/>
    <mergeCell ref="BD123:BD128"/>
    <mergeCell ref="BE123:BE128"/>
    <mergeCell ref="BF123:BF128"/>
    <mergeCell ref="AK123:AK128"/>
    <mergeCell ref="AM123:AM128"/>
    <mergeCell ref="AO123:AO128"/>
    <mergeCell ref="BI129:BI134"/>
    <mergeCell ref="AL129:AL134"/>
    <mergeCell ref="AP123:AP128"/>
    <mergeCell ref="AP129:AP134"/>
    <mergeCell ref="AS129:AS134"/>
    <mergeCell ref="AU129:AU134"/>
    <mergeCell ref="BI117:BI122"/>
    <mergeCell ref="A123:A128"/>
    <mergeCell ref="B123:B128"/>
    <mergeCell ref="C123:C128"/>
    <mergeCell ref="D123:D128"/>
    <mergeCell ref="E123:E128"/>
    <mergeCell ref="F123:F128"/>
    <mergeCell ref="G123:G128"/>
    <mergeCell ref="H123:H128"/>
    <mergeCell ref="I123:I128"/>
    <mergeCell ref="L123:L128"/>
    <mergeCell ref="M123:M128"/>
    <mergeCell ref="N123:N128"/>
    <mergeCell ref="O123:O128"/>
    <mergeCell ref="P123:P128"/>
    <mergeCell ref="BC117:BC122"/>
    <mergeCell ref="BD117:BD122"/>
    <mergeCell ref="BE117:BE122"/>
    <mergeCell ref="BF117:BF122"/>
    <mergeCell ref="BG117:BG122"/>
    <mergeCell ref="AM117:AM122"/>
    <mergeCell ref="AO117:AO122"/>
    <mergeCell ref="AQ117:AQ122"/>
    <mergeCell ref="AQ123:AQ128"/>
    <mergeCell ref="AS123:AS128"/>
    <mergeCell ref="W123:W128"/>
    <mergeCell ref="X123:X128"/>
    <mergeCell ref="AH123:AH128"/>
    <mergeCell ref="AI123:AI128"/>
    <mergeCell ref="AJ123:AJ128"/>
    <mergeCell ref="Q123:Q128"/>
    <mergeCell ref="S123:S128"/>
    <mergeCell ref="BH111:BH116"/>
    <mergeCell ref="U111:U116"/>
    <mergeCell ref="V111:V116"/>
    <mergeCell ref="W111:W116"/>
    <mergeCell ref="X111:X116"/>
    <mergeCell ref="AH111:AH116"/>
    <mergeCell ref="O111:O116"/>
    <mergeCell ref="P111:P116"/>
    <mergeCell ref="Q111:Q116"/>
    <mergeCell ref="S111:S116"/>
    <mergeCell ref="T111:T116"/>
    <mergeCell ref="R111:R116"/>
    <mergeCell ref="R117:R122"/>
    <mergeCell ref="AN117:AN122"/>
    <mergeCell ref="M117:M122"/>
    <mergeCell ref="N117:N122"/>
    <mergeCell ref="O117:O122"/>
    <mergeCell ref="P117:P122"/>
    <mergeCell ref="Q117:Q122"/>
    <mergeCell ref="AS117:AS122"/>
    <mergeCell ref="AU117:AU122"/>
    <mergeCell ref="X117:X122"/>
    <mergeCell ref="AH117:AH122"/>
    <mergeCell ref="AI117:AI122"/>
    <mergeCell ref="AJ117:AJ122"/>
    <mergeCell ref="AK117:AK122"/>
    <mergeCell ref="S117:S122"/>
    <mergeCell ref="T117:T122"/>
    <mergeCell ref="U117:U122"/>
    <mergeCell ref="V117:V122"/>
    <mergeCell ref="W117:W122"/>
    <mergeCell ref="BH117:BH122"/>
    <mergeCell ref="AU111:AU116"/>
    <mergeCell ref="BC111:BC116"/>
    <mergeCell ref="BD111:BD116"/>
    <mergeCell ref="AI111:AI116"/>
    <mergeCell ref="AJ111:AJ116"/>
    <mergeCell ref="AK111:AK116"/>
    <mergeCell ref="AM111:AM116"/>
    <mergeCell ref="AO111:AO116"/>
    <mergeCell ref="AN111:AN116"/>
    <mergeCell ref="A117:A122"/>
    <mergeCell ref="B117:B122"/>
    <mergeCell ref="C117:C122"/>
    <mergeCell ref="D117:D122"/>
    <mergeCell ref="E117:E122"/>
    <mergeCell ref="BE111:BE116"/>
    <mergeCell ref="BF111:BF116"/>
    <mergeCell ref="BG111:BG116"/>
    <mergeCell ref="F117:F122"/>
    <mergeCell ref="G117:G122"/>
    <mergeCell ref="H117:H122"/>
    <mergeCell ref="I117:I122"/>
    <mergeCell ref="L117:L122"/>
    <mergeCell ref="J117:J122"/>
    <mergeCell ref="K117:K122"/>
    <mergeCell ref="AP117:AP122"/>
    <mergeCell ref="S105:S110"/>
    <mergeCell ref="T105:T110"/>
    <mergeCell ref="U105:U110"/>
    <mergeCell ref="R105:R110"/>
    <mergeCell ref="AN105:AN110"/>
    <mergeCell ref="BF105:BF110"/>
    <mergeCell ref="BG105:BG110"/>
    <mergeCell ref="BH105:BH110"/>
    <mergeCell ref="BI105:BI110"/>
    <mergeCell ref="A111:A116"/>
    <mergeCell ref="B111:B116"/>
    <mergeCell ref="C111:C116"/>
    <mergeCell ref="D111:D116"/>
    <mergeCell ref="E111:E116"/>
    <mergeCell ref="F111:F116"/>
    <mergeCell ref="G111:G116"/>
    <mergeCell ref="H111:H116"/>
    <mergeCell ref="I111:I116"/>
    <mergeCell ref="L111:L116"/>
    <mergeCell ref="M111:M116"/>
    <mergeCell ref="N111:N116"/>
    <mergeCell ref="AS105:AS110"/>
    <mergeCell ref="AU105:AU110"/>
    <mergeCell ref="BC105:BC110"/>
    <mergeCell ref="BD105:BD110"/>
    <mergeCell ref="BE105:BE110"/>
    <mergeCell ref="AJ105:AJ110"/>
    <mergeCell ref="AK105:AK110"/>
    <mergeCell ref="AM105:AM110"/>
    <mergeCell ref="BI111:BI116"/>
    <mergeCell ref="AQ111:AQ116"/>
    <mergeCell ref="AS111:AS116"/>
    <mergeCell ref="BH99:BH104"/>
    <mergeCell ref="BI99:BI104"/>
    <mergeCell ref="A105:A110"/>
    <mergeCell ref="B105:B110"/>
    <mergeCell ref="C105:C110"/>
    <mergeCell ref="D105:D110"/>
    <mergeCell ref="E105:E110"/>
    <mergeCell ref="F105:F110"/>
    <mergeCell ref="G105:G110"/>
    <mergeCell ref="H105:H110"/>
    <mergeCell ref="I105:I110"/>
    <mergeCell ref="L105:L110"/>
    <mergeCell ref="M105:M110"/>
    <mergeCell ref="N105:N110"/>
    <mergeCell ref="O105:O110"/>
    <mergeCell ref="AU99:AU104"/>
    <mergeCell ref="BC99:BC104"/>
    <mergeCell ref="BD99:BD104"/>
    <mergeCell ref="BE99:BE104"/>
    <mergeCell ref="BF99:BF104"/>
    <mergeCell ref="AK99:AK104"/>
    <mergeCell ref="AM99:AM104"/>
    <mergeCell ref="AO99:AO104"/>
    <mergeCell ref="AO105:AO110"/>
    <mergeCell ref="AQ105:AQ110"/>
    <mergeCell ref="V105:V110"/>
    <mergeCell ref="W105:W110"/>
    <mergeCell ref="X105:X110"/>
    <mergeCell ref="AH105:AH110"/>
    <mergeCell ref="AI105:AI110"/>
    <mergeCell ref="P105:P110"/>
    <mergeCell ref="Q105:Q110"/>
    <mergeCell ref="AS99:AS104"/>
    <mergeCell ref="W99:W104"/>
    <mergeCell ref="X99:X104"/>
    <mergeCell ref="AH99:AH104"/>
    <mergeCell ref="AI99:AI104"/>
    <mergeCell ref="AJ99:AJ104"/>
    <mergeCell ref="Q99:Q104"/>
    <mergeCell ref="S99:S104"/>
    <mergeCell ref="T99:T104"/>
    <mergeCell ref="U99:U104"/>
    <mergeCell ref="V99:V104"/>
    <mergeCell ref="R99:R104"/>
    <mergeCell ref="AN99:AN104"/>
    <mergeCell ref="BG99:BG104"/>
    <mergeCell ref="AS93:AS98"/>
    <mergeCell ref="AU93:AU98"/>
    <mergeCell ref="X93:X98"/>
    <mergeCell ref="AH93:AH98"/>
    <mergeCell ref="AI93:AI98"/>
    <mergeCell ref="AJ93:AJ98"/>
    <mergeCell ref="AK93:AK98"/>
    <mergeCell ref="S93:S98"/>
    <mergeCell ref="T93:T98"/>
    <mergeCell ref="U93:U98"/>
    <mergeCell ref="V93:V98"/>
    <mergeCell ref="W93:W98"/>
    <mergeCell ref="Q93:Q98"/>
    <mergeCell ref="F93:F98"/>
    <mergeCell ref="G93:G98"/>
    <mergeCell ref="H93:H98"/>
    <mergeCell ref="I93:I98"/>
    <mergeCell ref="L93:L98"/>
    <mergeCell ref="J93:J98"/>
    <mergeCell ref="K93:K98"/>
    <mergeCell ref="BH93:BH98"/>
    <mergeCell ref="BI93:BI98"/>
    <mergeCell ref="A99:A104"/>
    <mergeCell ref="B99:B104"/>
    <mergeCell ref="C99:C104"/>
    <mergeCell ref="D99:D104"/>
    <mergeCell ref="E99:E104"/>
    <mergeCell ref="F99:F104"/>
    <mergeCell ref="G99:G104"/>
    <mergeCell ref="H99:H104"/>
    <mergeCell ref="I99:I104"/>
    <mergeCell ref="L99:L104"/>
    <mergeCell ref="M99:M104"/>
    <mergeCell ref="N99:N104"/>
    <mergeCell ref="O99:O104"/>
    <mergeCell ref="P99:P104"/>
    <mergeCell ref="BC93:BC98"/>
    <mergeCell ref="BD93:BD98"/>
    <mergeCell ref="BE93:BE98"/>
    <mergeCell ref="BF93:BF98"/>
    <mergeCell ref="BG93:BG98"/>
    <mergeCell ref="AM93:AM98"/>
    <mergeCell ref="AO93:AO98"/>
    <mergeCell ref="AQ93:AQ98"/>
    <mergeCell ref="AQ99:AQ104"/>
    <mergeCell ref="AI87:AI92"/>
    <mergeCell ref="AJ87:AJ92"/>
    <mergeCell ref="AK87:AK92"/>
    <mergeCell ref="AM87:AM92"/>
    <mergeCell ref="AO87:AO92"/>
    <mergeCell ref="AN87:AN92"/>
    <mergeCell ref="A93:A98"/>
    <mergeCell ref="B93:B98"/>
    <mergeCell ref="C93:C98"/>
    <mergeCell ref="D93:D98"/>
    <mergeCell ref="E93:E98"/>
    <mergeCell ref="BE87:BE92"/>
    <mergeCell ref="BF87:BF92"/>
    <mergeCell ref="BG87:BG92"/>
    <mergeCell ref="BH87:BH92"/>
    <mergeCell ref="U87:U92"/>
    <mergeCell ref="V87:V92"/>
    <mergeCell ref="W87:W92"/>
    <mergeCell ref="X87:X92"/>
    <mergeCell ref="AH87:AH92"/>
    <mergeCell ref="O87:O92"/>
    <mergeCell ref="P87:P92"/>
    <mergeCell ref="Q87:Q92"/>
    <mergeCell ref="S87:S92"/>
    <mergeCell ref="T87:T92"/>
    <mergeCell ref="R87:R92"/>
    <mergeCell ref="R93:R98"/>
    <mergeCell ref="AN93:AN98"/>
    <mergeCell ref="M93:M98"/>
    <mergeCell ref="N93:N98"/>
    <mergeCell ref="O93:O98"/>
    <mergeCell ref="P93:P98"/>
    <mergeCell ref="R81:R86"/>
    <mergeCell ref="AN81:AN86"/>
    <mergeCell ref="BF81:BF86"/>
    <mergeCell ref="BG81:BG86"/>
    <mergeCell ref="BH81:BH86"/>
    <mergeCell ref="BI81:BI86"/>
    <mergeCell ref="A87:A92"/>
    <mergeCell ref="B87:B92"/>
    <mergeCell ref="C87:C92"/>
    <mergeCell ref="D87:D92"/>
    <mergeCell ref="E87:E92"/>
    <mergeCell ref="F87:F92"/>
    <mergeCell ref="G87:G92"/>
    <mergeCell ref="H87:H92"/>
    <mergeCell ref="I87:I92"/>
    <mergeCell ref="L87:L92"/>
    <mergeCell ref="M87:M92"/>
    <mergeCell ref="N87:N92"/>
    <mergeCell ref="AS81:AS86"/>
    <mergeCell ref="AU81:AU86"/>
    <mergeCell ref="BC81:BC86"/>
    <mergeCell ref="BD81:BD86"/>
    <mergeCell ref="BE81:BE86"/>
    <mergeCell ref="AJ81:AJ86"/>
    <mergeCell ref="AK81:AK86"/>
    <mergeCell ref="AM81:AM86"/>
    <mergeCell ref="BI87:BI92"/>
    <mergeCell ref="AQ87:AQ92"/>
    <mergeCell ref="AS87:AS92"/>
    <mergeCell ref="AU87:AU92"/>
    <mergeCell ref="BC87:BC92"/>
    <mergeCell ref="BD87:BD92"/>
    <mergeCell ref="A81:A86"/>
    <mergeCell ref="B81:B86"/>
    <mergeCell ref="C81:C86"/>
    <mergeCell ref="D81:D86"/>
    <mergeCell ref="E81:E86"/>
    <mergeCell ref="F81:F86"/>
    <mergeCell ref="G81:G86"/>
    <mergeCell ref="H81:H86"/>
    <mergeCell ref="I81:I86"/>
    <mergeCell ref="L81:L86"/>
    <mergeCell ref="M81:M86"/>
    <mergeCell ref="N81:N86"/>
    <mergeCell ref="O81:O86"/>
    <mergeCell ref="AU75:AU80"/>
    <mergeCell ref="BC75:BC80"/>
    <mergeCell ref="BD75:BD80"/>
    <mergeCell ref="BE75:BE80"/>
    <mergeCell ref="AK75:AK80"/>
    <mergeCell ref="AM75:AM80"/>
    <mergeCell ref="AO75:AO80"/>
    <mergeCell ref="AO81:AO86"/>
    <mergeCell ref="AQ81:AQ86"/>
    <mergeCell ref="V81:V86"/>
    <mergeCell ref="W81:W86"/>
    <mergeCell ref="X81:X86"/>
    <mergeCell ref="AH81:AH86"/>
    <mergeCell ref="AI81:AI86"/>
    <mergeCell ref="P81:P86"/>
    <mergeCell ref="Q81:Q86"/>
    <mergeCell ref="S81:S86"/>
    <mergeCell ref="T81:T86"/>
    <mergeCell ref="U81:U86"/>
    <mergeCell ref="AQ75:AQ80"/>
    <mergeCell ref="AS75:AS80"/>
    <mergeCell ref="W75:W80"/>
    <mergeCell ref="X75:X80"/>
    <mergeCell ref="AH75:AH80"/>
    <mergeCell ref="AI75:AI80"/>
    <mergeCell ref="AJ75:AJ80"/>
    <mergeCell ref="Q75:Q80"/>
    <mergeCell ref="S75:S80"/>
    <mergeCell ref="T75:T80"/>
    <mergeCell ref="U75:U80"/>
    <mergeCell ref="V75:V80"/>
    <mergeCell ref="R75:R80"/>
    <mergeCell ref="AN75:AN80"/>
    <mergeCell ref="BG75:BG80"/>
    <mergeCell ref="BH75:BH80"/>
    <mergeCell ref="BI75:BI80"/>
    <mergeCell ref="BF75:BF80"/>
    <mergeCell ref="AU69:AU74"/>
    <mergeCell ref="X69:X74"/>
    <mergeCell ref="AH69:AH74"/>
    <mergeCell ref="AI69:AI74"/>
    <mergeCell ref="AJ69:AJ74"/>
    <mergeCell ref="AK69:AK74"/>
    <mergeCell ref="S69:S74"/>
    <mergeCell ref="T69:T74"/>
    <mergeCell ref="U69:U74"/>
    <mergeCell ref="V69:V74"/>
    <mergeCell ref="W69:W74"/>
    <mergeCell ref="BH69:BH74"/>
    <mergeCell ref="BI69:BI74"/>
    <mergeCell ref="A75:A80"/>
    <mergeCell ref="B75:B80"/>
    <mergeCell ref="C75:C80"/>
    <mergeCell ref="D75:D80"/>
    <mergeCell ref="E75:E80"/>
    <mergeCell ref="F75:F80"/>
    <mergeCell ref="G75:G80"/>
    <mergeCell ref="H75:H80"/>
    <mergeCell ref="I75:I80"/>
    <mergeCell ref="L75:L80"/>
    <mergeCell ref="M75:M80"/>
    <mergeCell ref="N75:N80"/>
    <mergeCell ref="O75:O80"/>
    <mergeCell ref="P75:P80"/>
    <mergeCell ref="BC69:BC74"/>
    <mergeCell ref="BD69:BD74"/>
    <mergeCell ref="BE69:BE74"/>
    <mergeCell ref="BF69:BF74"/>
    <mergeCell ref="BG69:BG74"/>
    <mergeCell ref="Q63:Q68"/>
    <mergeCell ref="S63:S68"/>
    <mergeCell ref="T63:T68"/>
    <mergeCell ref="R63:R68"/>
    <mergeCell ref="R69:R74"/>
    <mergeCell ref="AN69:AN74"/>
    <mergeCell ref="M69:M74"/>
    <mergeCell ref="N69:N74"/>
    <mergeCell ref="O69:O74"/>
    <mergeCell ref="P69:P74"/>
    <mergeCell ref="Q69:Q74"/>
    <mergeCell ref="F69:F74"/>
    <mergeCell ref="G69:G74"/>
    <mergeCell ref="H69:H74"/>
    <mergeCell ref="I69:I74"/>
    <mergeCell ref="L69:L74"/>
    <mergeCell ref="AS69:AS74"/>
    <mergeCell ref="AM69:AM74"/>
    <mergeCell ref="AO69:AO74"/>
    <mergeCell ref="AQ69:AQ74"/>
    <mergeCell ref="BE57:BE62"/>
    <mergeCell ref="AJ57:AJ62"/>
    <mergeCell ref="AK57:AK62"/>
    <mergeCell ref="AM57:AM62"/>
    <mergeCell ref="BI63:BI68"/>
    <mergeCell ref="AQ63:AQ68"/>
    <mergeCell ref="AS63:AS68"/>
    <mergeCell ref="AU63:AU68"/>
    <mergeCell ref="BC63:BC68"/>
    <mergeCell ref="BD63:BD68"/>
    <mergeCell ref="AI63:AI68"/>
    <mergeCell ref="AJ63:AJ68"/>
    <mergeCell ref="AK63:AK68"/>
    <mergeCell ref="AM63:AM68"/>
    <mergeCell ref="AO63:AO68"/>
    <mergeCell ref="AN63:AN68"/>
    <mergeCell ref="A69:A74"/>
    <mergeCell ref="B69:B74"/>
    <mergeCell ref="C69:C74"/>
    <mergeCell ref="D69:D74"/>
    <mergeCell ref="E69:E74"/>
    <mergeCell ref="BE63:BE68"/>
    <mergeCell ref="BF63:BF68"/>
    <mergeCell ref="BG63:BG68"/>
    <mergeCell ref="BH63:BH68"/>
    <mergeCell ref="U63:U68"/>
    <mergeCell ref="V63:V68"/>
    <mergeCell ref="W63:W68"/>
    <mergeCell ref="X63:X68"/>
    <mergeCell ref="AH63:AH68"/>
    <mergeCell ref="O63:O68"/>
    <mergeCell ref="P63:P68"/>
    <mergeCell ref="V57:V62"/>
    <mergeCell ref="W57:W62"/>
    <mergeCell ref="X57:X62"/>
    <mergeCell ref="AH57:AH62"/>
    <mergeCell ref="AI57:AI62"/>
    <mergeCell ref="P57:P62"/>
    <mergeCell ref="Q57:Q62"/>
    <mergeCell ref="S57:S62"/>
    <mergeCell ref="T57:T62"/>
    <mergeCell ref="U57:U62"/>
    <mergeCell ref="R57:R62"/>
    <mergeCell ref="AN57:AN62"/>
    <mergeCell ref="BF57:BF62"/>
    <mergeCell ref="BG57:BG62"/>
    <mergeCell ref="BH57:BH62"/>
    <mergeCell ref="BI57:BI62"/>
    <mergeCell ref="A63:A68"/>
    <mergeCell ref="B63:B68"/>
    <mergeCell ref="C63:C68"/>
    <mergeCell ref="D63:D68"/>
    <mergeCell ref="E63:E68"/>
    <mergeCell ref="F63:F68"/>
    <mergeCell ref="G63:G68"/>
    <mergeCell ref="H63:H68"/>
    <mergeCell ref="I63:I68"/>
    <mergeCell ref="L63:L68"/>
    <mergeCell ref="M63:M68"/>
    <mergeCell ref="N63:N68"/>
    <mergeCell ref="AS57:AS62"/>
    <mergeCell ref="AU57:AU62"/>
    <mergeCell ref="BC57:BC62"/>
    <mergeCell ref="BD57:BD62"/>
    <mergeCell ref="AH51:AH56"/>
    <mergeCell ref="AI51:AI56"/>
    <mergeCell ref="AJ51:AJ56"/>
    <mergeCell ref="Q51:Q56"/>
    <mergeCell ref="R51:R56"/>
    <mergeCell ref="AN51:AN56"/>
    <mergeCell ref="BG51:BG56"/>
    <mergeCell ref="BH51:BH56"/>
    <mergeCell ref="BI51:BI56"/>
    <mergeCell ref="A57:A62"/>
    <mergeCell ref="B57:B62"/>
    <mergeCell ref="C57:C62"/>
    <mergeCell ref="D57:D62"/>
    <mergeCell ref="E57:E62"/>
    <mergeCell ref="F57:F62"/>
    <mergeCell ref="G57:G62"/>
    <mergeCell ref="H57:H62"/>
    <mergeCell ref="I57:I62"/>
    <mergeCell ref="L57:L62"/>
    <mergeCell ref="M57:M62"/>
    <mergeCell ref="N57:N62"/>
    <mergeCell ref="O57:O62"/>
    <mergeCell ref="AU51:AU56"/>
    <mergeCell ref="BC51:BC56"/>
    <mergeCell ref="BD51:BD56"/>
    <mergeCell ref="BE51:BE56"/>
    <mergeCell ref="BF51:BF56"/>
    <mergeCell ref="AK51:AK56"/>
    <mergeCell ref="AM51:AM56"/>
    <mergeCell ref="AO51:AO56"/>
    <mergeCell ref="AO57:AO62"/>
    <mergeCell ref="AQ57:AQ62"/>
    <mergeCell ref="T45:T50"/>
    <mergeCell ref="U45:U50"/>
    <mergeCell ref="V45:V50"/>
    <mergeCell ref="W45:W50"/>
    <mergeCell ref="BH45:BH50"/>
    <mergeCell ref="BI45:BI50"/>
    <mergeCell ref="A51:A56"/>
    <mergeCell ref="B51:B56"/>
    <mergeCell ref="C51:C56"/>
    <mergeCell ref="D51:D56"/>
    <mergeCell ref="E51:E56"/>
    <mergeCell ref="F51:F56"/>
    <mergeCell ref="G51:G56"/>
    <mergeCell ref="H51:H56"/>
    <mergeCell ref="I51:I56"/>
    <mergeCell ref="L51:L56"/>
    <mergeCell ref="M51:M56"/>
    <mergeCell ref="N51:N56"/>
    <mergeCell ref="O51:O56"/>
    <mergeCell ref="P51:P56"/>
    <mergeCell ref="BC45:BC50"/>
    <mergeCell ref="BD45:BD50"/>
    <mergeCell ref="BE45:BE50"/>
    <mergeCell ref="BF45:BF50"/>
    <mergeCell ref="BG45:BG50"/>
    <mergeCell ref="AM45:AM50"/>
    <mergeCell ref="AO45:AO50"/>
    <mergeCell ref="AQ45:AQ50"/>
    <mergeCell ref="AQ51:AQ56"/>
    <mergeCell ref="AS51:AS56"/>
    <mergeCell ref="W51:W56"/>
    <mergeCell ref="X51:X56"/>
    <mergeCell ref="A45:A50"/>
    <mergeCell ref="B45:B50"/>
    <mergeCell ref="C45:C50"/>
    <mergeCell ref="D45:D50"/>
    <mergeCell ref="E45:E50"/>
    <mergeCell ref="BE39:BE44"/>
    <mergeCell ref="BF39:BF44"/>
    <mergeCell ref="F45:F50"/>
    <mergeCell ref="G45:G50"/>
    <mergeCell ref="H45:H50"/>
    <mergeCell ref="I45:I50"/>
    <mergeCell ref="L45:L50"/>
    <mergeCell ref="K39:K44"/>
    <mergeCell ref="J45:J50"/>
    <mergeCell ref="K45:K50"/>
    <mergeCell ref="BG39:BG44"/>
    <mergeCell ref="BH39:BH44"/>
    <mergeCell ref="U39:U44"/>
    <mergeCell ref="V39:V44"/>
    <mergeCell ref="W39:W44"/>
    <mergeCell ref="R45:R50"/>
    <mergeCell ref="AN45:AN50"/>
    <mergeCell ref="M45:M50"/>
    <mergeCell ref="N45:N50"/>
    <mergeCell ref="O45:O50"/>
    <mergeCell ref="P45:P50"/>
    <mergeCell ref="Q45:Q50"/>
    <mergeCell ref="AS45:AS50"/>
    <mergeCell ref="AU45:AU50"/>
    <mergeCell ref="X45:X50"/>
    <mergeCell ref="AH45:AH50"/>
    <mergeCell ref="AI45:AI50"/>
    <mergeCell ref="R39:R44"/>
    <mergeCell ref="AQ33:AQ38"/>
    <mergeCell ref="V33:V38"/>
    <mergeCell ref="W33:W38"/>
    <mergeCell ref="X33:X38"/>
    <mergeCell ref="BI39:BI44"/>
    <mergeCell ref="AQ39:AQ44"/>
    <mergeCell ref="AS39:AS44"/>
    <mergeCell ref="AU39:AU44"/>
    <mergeCell ref="BC39:BC44"/>
    <mergeCell ref="BD39:BD44"/>
    <mergeCell ref="AI39:AI44"/>
    <mergeCell ref="AJ39:AJ44"/>
    <mergeCell ref="AK39:AK44"/>
    <mergeCell ref="AM39:AM44"/>
    <mergeCell ref="AO39:AO44"/>
    <mergeCell ref="AN39:AN44"/>
    <mergeCell ref="BF33:BF38"/>
    <mergeCell ref="BG33:BG38"/>
    <mergeCell ref="BH33:BH38"/>
    <mergeCell ref="BI33:BI38"/>
    <mergeCell ref="AL39:AL44"/>
    <mergeCell ref="AJ27:AJ32"/>
    <mergeCell ref="Q27:Q32"/>
    <mergeCell ref="BG27:BG32"/>
    <mergeCell ref="BH27:BH32"/>
    <mergeCell ref="BI27:BI32"/>
    <mergeCell ref="BF27:BF32"/>
    <mergeCell ref="A39:A44"/>
    <mergeCell ref="B39:B44"/>
    <mergeCell ref="C39:C44"/>
    <mergeCell ref="D39:D44"/>
    <mergeCell ref="E39:E44"/>
    <mergeCell ref="F39:F44"/>
    <mergeCell ref="G39:G44"/>
    <mergeCell ref="H39:H44"/>
    <mergeCell ref="I39:I44"/>
    <mergeCell ref="L39:L44"/>
    <mergeCell ref="M39:M44"/>
    <mergeCell ref="N39:N44"/>
    <mergeCell ref="AS33:AS38"/>
    <mergeCell ref="AU33:AU38"/>
    <mergeCell ref="BC33:BC38"/>
    <mergeCell ref="BD33:BD38"/>
    <mergeCell ref="BE33:BE38"/>
    <mergeCell ref="A33:A38"/>
    <mergeCell ref="B33:B38"/>
    <mergeCell ref="C33:C38"/>
    <mergeCell ref="D33:D38"/>
    <mergeCell ref="O39:O44"/>
    <mergeCell ref="P39:P44"/>
    <mergeCell ref="Q39:Q44"/>
    <mergeCell ref="S39:S44"/>
    <mergeCell ref="T39:T44"/>
    <mergeCell ref="E33:E38"/>
    <mergeCell ref="F33:F38"/>
    <mergeCell ref="G33:G38"/>
    <mergeCell ref="H33:H38"/>
    <mergeCell ref="I33:I38"/>
    <mergeCell ref="L33:L38"/>
    <mergeCell ref="M33:M38"/>
    <mergeCell ref="N33:N38"/>
    <mergeCell ref="O33:O38"/>
    <mergeCell ref="AU27:AU32"/>
    <mergeCell ref="BC27:BC32"/>
    <mergeCell ref="BD27:BD32"/>
    <mergeCell ref="BE27:BE32"/>
    <mergeCell ref="AK27:AK32"/>
    <mergeCell ref="AM27:AM32"/>
    <mergeCell ref="AO27:AO32"/>
    <mergeCell ref="AO33:AO38"/>
    <mergeCell ref="AL27:AL32"/>
    <mergeCell ref="AL33:AL38"/>
    <mergeCell ref="R27:R32"/>
    <mergeCell ref="AH33:AH38"/>
    <mergeCell ref="AI33:AI38"/>
    <mergeCell ref="P33:P38"/>
    <mergeCell ref="Q33:Q38"/>
    <mergeCell ref="S33:S38"/>
    <mergeCell ref="T33:T38"/>
    <mergeCell ref="U33:U38"/>
    <mergeCell ref="R33:R38"/>
    <mergeCell ref="AS27:AS32"/>
    <mergeCell ref="W27:W32"/>
    <mergeCell ref="X27:X32"/>
    <mergeCell ref="AH27:AH32"/>
    <mergeCell ref="AK21:AK26"/>
    <mergeCell ref="S21:S26"/>
    <mergeCell ref="T21:T26"/>
    <mergeCell ref="U21:U26"/>
    <mergeCell ref="V21:V26"/>
    <mergeCell ref="W21:W26"/>
    <mergeCell ref="AL21:AL26"/>
    <mergeCell ref="BH21:BH26"/>
    <mergeCell ref="BI21:BI26"/>
    <mergeCell ref="A27:A32"/>
    <mergeCell ref="B27:B32"/>
    <mergeCell ref="C27:C32"/>
    <mergeCell ref="D27:D32"/>
    <mergeCell ref="E27:E32"/>
    <mergeCell ref="F27:F32"/>
    <mergeCell ref="G27:G32"/>
    <mergeCell ref="H27:H32"/>
    <mergeCell ref="I27:I32"/>
    <mergeCell ref="L27:L32"/>
    <mergeCell ref="M27:M32"/>
    <mergeCell ref="N27:N32"/>
    <mergeCell ref="O27:O32"/>
    <mergeCell ref="P27:P32"/>
    <mergeCell ref="BC21:BC26"/>
    <mergeCell ref="BD21:BD26"/>
    <mergeCell ref="BE21:BE26"/>
    <mergeCell ref="BF21:BF26"/>
    <mergeCell ref="BG21:BG26"/>
    <mergeCell ref="AM21:AM26"/>
    <mergeCell ref="AO21:AO26"/>
    <mergeCell ref="AQ21:AQ26"/>
    <mergeCell ref="AQ27:AQ32"/>
    <mergeCell ref="A21:A26"/>
    <mergeCell ref="B21:B26"/>
    <mergeCell ref="C21:C26"/>
    <mergeCell ref="D21:D26"/>
    <mergeCell ref="E21:E26"/>
    <mergeCell ref="BE15:BE20"/>
    <mergeCell ref="BF15:BF20"/>
    <mergeCell ref="BG15:BG20"/>
    <mergeCell ref="BH15:BH20"/>
    <mergeCell ref="U15:U20"/>
    <mergeCell ref="V15:V20"/>
    <mergeCell ref="W15:W20"/>
    <mergeCell ref="X15:X20"/>
    <mergeCell ref="AH15:AH20"/>
    <mergeCell ref="O15:O20"/>
    <mergeCell ref="P15:P20"/>
    <mergeCell ref="Q15:Q20"/>
    <mergeCell ref="S15:S20"/>
    <mergeCell ref="T15:T20"/>
    <mergeCell ref="R15:R20"/>
    <mergeCell ref="R21:R26"/>
    <mergeCell ref="AN21:AN26"/>
    <mergeCell ref="M21:M26"/>
    <mergeCell ref="N21:N26"/>
    <mergeCell ref="O21:O26"/>
    <mergeCell ref="P21:P26"/>
    <mergeCell ref="Q21:Q26"/>
    <mergeCell ref="F21:F26"/>
    <mergeCell ref="G21:G26"/>
    <mergeCell ref="H21:H26"/>
    <mergeCell ref="I21:I26"/>
    <mergeCell ref="L21:L26"/>
    <mergeCell ref="A15:A20"/>
    <mergeCell ref="B15:B20"/>
    <mergeCell ref="C15:C20"/>
    <mergeCell ref="D15:D20"/>
    <mergeCell ref="E15:E20"/>
    <mergeCell ref="F15:F20"/>
    <mergeCell ref="G15:G20"/>
    <mergeCell ref="H15:H20"/>
    <mergeCell ref="I15:I20"/>
    <mergeCell ref="L15:L20"/>
    <mergeCell ref="M15:M20"/>
    <mergeCell ref="N15:N20"/>
    <mergeCell ref="AS9:AS14"/>
    <mergeCell ref="AU9:AU14"/>
    <mergeCell ref="BC9:BC14"/>
    <mergeCell ref="BD9:BD14"/>
    <mergeCell ref="BE9:BE14"/>
    <mergeCell ref="AJ9:AJ14"/>
    <mergeCell ref="AK9:AK14"/>
    <mergeCell ref="AM9:AM14"/>
    <mergeCell ref="AQ15:AQ20"/>
    <mergeCell ref="AS15:AS20"/>
    <mergeCell ref="AU15:AU20"/>
    <mergeCell ref="BC15:BC20"/>
    <mergeCell ref="BD15:BD20"/>
    <mergeCell ref="AI15:AI20"/>
    <mergeCell ref="AJ15:AJ20"/>
    <mergeCell ref="AK15:AK20"/>
    <mergeCell ref="AM15:AM20"/>
    <mergeCell ref="AO15:AO20"/>
    <mergeCell ref="AL15:AL20"/>
    <mergeCell ref="AN15:AN20"/>
    <mergeCell ref="G9:G14"/>
    <mergeCell ref="H9:H14"/>
    <mergeCell ref="AO9:AO14"/>
    <mergeCell ref="AQ9:AQ14"/>
    <mergeCell ref="V9:V14"/>
    <mergeCell ref="W9:W14"/>
    <mergeCell ref="X9:X14"/>
    <mergeCell ref="AH9:AH14"/>
    <mergeCell ref="AI9:AI14"/>
    <mergeCell ref="P9:P14"/>
    <mergeCell ref="Q9:Q14"/>
    <mergeCell ref="S9:S14"/>
    <mergeCell ref="T9:T14"/>
    <mergeCell ref="U9:U14"/>
    <mergeCell ref="R9:R14"/>
    <mergeCell ref="AL9:AL14"/>
    <mergeCell ref="AN9:AN14"/>
    <mergeCell ref="AP9:AP14"/>
    <mergeCell ref="K9:K14"/>
    <mergeCell ref="B1:B2"/>
    <mergeCell ref="B3:B8"/>
    <mergeCell ref="A9:A14"/>
    <mergeCell ref="B9:B14"/>
    <mergeCell ref="C9:C14"/>
    <mergeCell ref="O3:O8"/>
    <mergeCell ref="BD1:BF1"/>
    <mergeCell ref="BG1:BI1"/>
    <mergeCell ref="A3:A8"/>
    <mergeCell ref="C3:C8"/>
    <mergeCell ref="D3:D8"/>
    <mergeCell ref="E3:E8"/>
    <mergeCell ref="F3:F8"/>
    <mergeCell ref="G3:G8"/>
    <mergeCell ref="H3:H8"/>
    <mergeCell ref="I3:I8"/>
    <mergeCell ref="L3:L8"/>
    <mergeCell ref="M3:M8"/>
    <mergeCell ref="N3:N8"/>
    <mergeCell ref="AK3:AK8"/>
    <mergeCell ref="P3:P8"/>
    <mergeCell ref="Q3:Q8"/>
    <mergeCell ref="S3:S8"/>
    <mergeCell ref="T3:T8"/>
    <mergeCell ref="I9:I14"/>
    <mergeCell ref="L9:L14"/>
    <mergeCell ref="M9:M14"/>
    <mergeCell ref="N9:N14"/>
    <mergeCell ref="O9:O14"/>
    <mergeCell ref="D9:D14"/>
    <mergeCell ref="E9:E14"/>
    <mergeCell ref="F9:F14"/>
    <mergeCell ref="AL123:AL128"/>
    <mergeCell ref="U3:U8"/>
    <mergeCell ref="V3:V8"/>
    <mergeCell ref="W3:W8"/>
    <mergeCell ref="X3:X8"/>
    <mergeCell ref="AH3:AH8"/>
    <mergeCell ref="AI3:AI8"/>
    <mergeCell ref="AJ3:AJ8"/>
    <mergeCell ref="BI3:BI8"/>
    <mergeCell ref="AM3:AM8"/>
    <mergeCell ref="AO3:AO8"/>
    <mergeCell ref="AQ3:AQ8"/>
    <mergeCell ref="AS3:AS8"/>
    <mergeCell ref="AU3:AU8"/>
    <mergeCell ref="BC3:BC8"/>
    <mergeCell ref="BD3:BD8"/>
    <mergeCell ref="BE3:BE8"/>
    <mergeCell ref="BF3:BF8"/>
    <mergeCell ref="BG3:BG8"/>
    <mergeCell ref="BH3:BH8"/>
    <mergeCell ref="BF9:BF14"/>
    <mergeCell ref="BG9:BG14"/>
    <mergeCell ref="BH9:BH14"/>
    <mergeCell ref="BI9:BI14"/>
    <mergeCell ref="BI15:BI20"/>
    <mergeCell ref="AP15:AP20"/>
    <mergeCell ref="AS21:AS26"/>
    <mergeCell ref="AU21:AU26"/>
    <mergeCell ref="X21:X26"/>
    <mergeCell ref="AH21:AH26"/>
    <mergeCell ref="AI21:AI26"/>
    <mergeCell ref="AJ21:AJ26"/>
    <mergeCell ref="AL45:AL50"/>
    <mergeCell ref="AL51:AL56"/>
    <mergeCell ref="AL57:AL62"/>
    <mergeCell ref="AL63:AL68"/>
    <mergeCell ref="AL69:AL74"/>
    <mergeCell ref="AL75:AL80"/>
    <mergeCell ref="AL81:AL86"/>
    <mergeCell ref="AL87:AL92"/>
    <mergeCell ref="AL93:AL98"/>
    <mergeCell ref="AL99:AL104"/>
    <mergeCell ref="AL105:AL110"/>
    <mergeCell ref="AL111:AL116"/>
    <mergeCell ref="AL117:AL122"/>
    <mergeCell ref="AN27:AN32"/>
    <mergeCell ref="S27:S32"/>
    <mergeCell ref="T27:T32"/>
    <mergeCell ref="U27:U32"/>
    <mergeCell ref="V27:V32"/>
    <mergeCell ref="S51:S56"/>
    <mergeCell ref="T51:T56"/>
    <mergeCell ref="U51:U56"/>
    <mergeCell ref="V51:V56"/>
    <mergeCell ref="AN33:AN38"/>
    <mergeCell ref="AJ33:AJ38"/>
    <mergeCell ref="AK33:AK38"/>
    <mergeCell ref="AM33:AM38"/>
    <mergeCell ref="X39:X44"/>
    <mergeCell ref="AH39:AH44"/>
    <mergeCell ref="AJ45:AJ50"/>
    <mergeCell ref="AK45:AK50"/>
    <mergeCell ref="S45:S50"/>
    <mergeCell ref="AI27:AI32"/>
    <mergeCell ref="AP159:AP164"/>
    <mergeCell ref="AP165:AP170"/>
    <mergeCell ref="AP171:AP176"/>
    <mergeCell ref="AN153:AN158"/>
    <mergeCell ref="AN159:AN164"/>
    <mergeCell ref="AP21:AP26"/>
    <mergeCell ref="AP27:AP32"/>
    <mergeCell ref="AP33:AP38"/>
    <mergeCell ref="AP39:AP44"/>
    <mergeCell ref="AP45:AP50"/>
    <mergeCell ref="AP51:AP56"/>
    <mergeCell ref="AP57:AP62"/>
    <mergeCell ref="AP63:AP68"/>
    <mergeCell ref="AP69:AP74"/>
    <mergeCell ref="AP75:AP80"/>
    <mergeCell ref="AP81:AP86"/>
    <mergeCell ref="AP87:AP92"/>
    <mergeCell ref="AP93:AP98"/>
    <mergeCell ref="AP99:AP104"/>
    <mergeCell ref="AP105:AP110"/>
    <mergeCell ref="AP111:AP116"/>
  </mergeCells>
  <dataValidations count="1">
    <dataValidation type="list" allowBlank="1" showInputMessage="1" showErrorMessage="1" sqref="AU3 AU123 AU9 AU141 AU15 AU81 AU21 AU147 AU27 AU111 AU33 AU87 AU39 AU135 AU45 AU93 AU51 AU117 AU57 AU99 AU63 AU129 AU69 AU105 AU75 AU153 AU159 AU165 AU171 AU177 AU183 AU189 AU195 AU201 AU207 AU213 AU219 AU225 AU231 AU237 AU243 AU249 AU255 AU261">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 wskaźniki'!$A$117:$A$122</xm:f>
          </x14:formula1>
          <xm:sqref>BA3:BA266</xm:sqref>
        </x14:dataValidation>
        <x14:dataValidation type="list" allowBlank="1" showInputMessage="1" showErrorMessage="1">
          <x14:formula1>
            <xm:f>'lista, wskaźniki'!$A$110:$A$113</xm:f>
          </x14:formula1>
          <xm:sqref>AT3:AT266</xm:sqref>
        </x14:dataValidation>
        <x14:dataValidation type="list" allowBlank="1" showInputMessage="1" showErrorMessage="1">
          <x14:formula1>
            <xm:f>'lista, wskaźniki'!$A$49:$A$55</xm:f>
          </x14:formula1>
          <xm:sqref>AA3:AB266</xm:sqref>
        </x14:dataValidation>
        <x14:dataValidation type="list" allowBlank="1" showInputMessage="1" showErrorMessage="1">
          <x14:formula1>
            <xm:f>'lista, wskaźniki'!$A$151:$A$158</xm:f>
          </x14:formula1>
          <xm:sqref>AE9:AE266</xm:sqref>
        </x14:dataValidation>
        <x14:dataValidation type="list" allowBlank="1" showInputMessage="1" showErrorMessage="1">
          <x14:formula1>
            <xm:f>'lista, wskaźniki'!$A$70:$A$75</xm:f>
          </x14:formula1>
          <xm:sqref>AR3:AR266</xm:sqref>
        </x14:dataValidation>
        <x14:dataValidation type="list" allowBlank="1" showInputMessage="1" showErrorMessage="1">
          <x14:formula1>
            <xm:f>'lista, wskaźniki'!$A$102:$A$106</xm:f>
          </x14:formula1>
          <xm:sqref>AZ3:AZ266</xm:sqref>
        </x14:dataValidation>
        <x14:dataValidation type="list" allowBlank="1" showInputMessage="1" showErrorMessage="1">
          <x14:formula1>
            <xm:f>'lista, wskaźniki'!$A$96:$A$98</xm:f>
          </x14:formula1>
          <xm:sqref>AY3:AY266</xm:sqref>
        </x14:dataValidation>
        <x14:dataValidation type="list" allowBlank="1" showInputMessage="1" showErrorMessage="1">
          <x14:formula1>
            <xm:f>'lista, wskaźniki'!$A$59:$A$60</xm:f>
          </x14:formula1>
          <xm:sqref>AC3:AC266</xm:sqref>
        </x14:dataValidation>
        <x14:dataValidation type="list" allowBlank="1" showInputMessage="1" showErrorMessage="1">
          <x14:formula1>
            <xm:f>'lista, wskaźniki'!$A$89:$A$92</xm:f>
          </x14:formula1>
          <xm:sqref>AV3:AV266</xm:sqref>
        </x14:dataValidation>
        <x14:dataValidation type="list" allowBlank="1" showInputMessage="1" showErrorMessage="1">
          <x14:formula1>
            <xm:f>'lista, wskaźniki'!$A$39:$A$45</xm:f>
          </x14:formula1>
          <xm:sqref>U3 U9 U15 U21 U27 U33 U39 U45 U51 U57 U63 U69 U75 U81 U87 U93 U99 U105 U111 U117 U123 U129 U135 U141 U147 U153 U159 U165 U171 U177 U183 U189 U195 U201 U207 U213 U219 U225 U231 U237 U243 U249 U255 U261</xm:sqref>
        </x14:dataValidation>
        <x14:dataValidation type="list" allowBlank="1" showInputMessage="1" showErrorMessage="1">
          <x14:formula1>
            <xm:f>'lista, wskaźniki'!$A$62:$A$66</xm:f>
          </x14:formula1>
          <xm:sqref>AD3:AD266</xm:sqref>
        </x14:dataValidation>
        <x14:dataValidation type="list" allowBlank="1" showInputMessage="1" showErrorMessage="1">
          <x14:formula1>
            <xm:f>'lista, wskaźniki'!$A$33:$A$35</xm:f>
          </x14:formula1>
          <xm:sqref>T3 T9 T15 T21 T27 T33 T39 T45 T51 T57 T63 T69 T75 T81 T87 T93 T99 T105 T111 T117 T123 T129 T135 T141 T147 T153 T159 T165 T171 T177 T183 T189 T195 T201 T207 T213 T219 T225 T231 T237 T243 T249 T255 T261</xm:sqref>
        </x14:dataValidation>
        <x14:dataValidation type="list" allowBlank="1" showInputMessage="1" showErrorMessage="1">
          <x14:formula1>
            <xm:f>'lista, wskaźniki'!$A$22:$A$23</xm:f>
          </x14:formula1>
          <xm:sqref>Q3 AS3 M3 O3 Q21:R21 AQ3:AQ266 AK9:AP9 AS9 M9 O9 AK3:AP3 AK15:AP15 AS15 M15 O15 Q15:R15 AS21 M21 O21 Q27:R27 AS27 M27 O27 Q33:R33 AS33 M33 O33 Q39:R39 AS39 M39 O39 Q45:R45 AS45 M45 O45 Q51:R51 AS51 M51 O51 Q57:R57 AS57 M57 O57 Q63:R63 AS63 M63 O63 Q69:R69 AS69 M69 O69 Q75:R75 AS75 M75 O75 Q81:R81 AS81 M81 O81 Q87:R87 AS87 M87 O87 Q93:R93 AS93 M93 O93 Q99:R99 AS99 M99 O99 Q105:R105 AS105 M105 O105 Q111:R111 AS111 M111 O111 Q117:R117 AS117 M117 O117 Q123:R123 AS123 M123 O123 Q129:R129 AS129 M129 O129 Q135:R135 AS135 M135 O135 Q141:R141 AS141 M141 O141 Q9 Q147:R147 AS147 M147 O147 AK27:AP27 AK33:AP33 AK39:AP39 AK45:AP45 AK51:AP51 AK57:AP57 AK63:AP63 AK69:AP69 AK75:AP75 AK81:AP81 AK87:AP87 AK93:AP93 AK99:AP99 AK105:AP105 AK111:AP111 AK117:AP117 AK123:AP123 AK129:AP129 AK135:AP135 AK141:AP141 AK147:AP147 O153 AK159:AP159 AK21:AP21 AK165:AP165 AK153:AP153 Q153:R153 AS153 M153 Q159:R159 AS159 M159 O159 Q165:R165 AS165 M165 O165 Q171:R171 AS171 M171 O171 AK171:AP171 Q177:R177 AS177 M177 O177 AK177:AP177 Q183:R183 AS183 M183 O183 AK183:AP183 Q189:R189 AS189 M189 O189 AK189:AP189 Q195:R195 AS195 M195 O195 AK195:AP195 Q201:R201 AS201 M201 O201 AK201:AP201 Q207:R207 AS207 M207 O207 AK207:AP207 Q213:R213 AS213 M213 O213 AK213:AP213 Q219:R219 AS219 M219 O219 AK219:AP219 Q225:R225 AS225 M225 O225 AK225:AP225 Q231:R231 AS231 M231 O231 AK231:AP231 Q237:R237 AS237 M237 O237 AK237:AP237 Q243:R243 AS243 M243 O243 AK243:AP243 Q249:R249 AS249 M249 O249 AK249:AP249 Q255:R255 AS255 M255 O255 AK255:AP255 Q261:R261 AS261 M261 O261 AK261:AP261</xm:sqref>
        </x14:dataValidation>
        <x14:dataValidation type="list" allowBlank="1" showInputMessage="1" showErrorMessage="1">
          <x14:formula1>
            <xm:f>'lista, wskaźniki'!$A$161:$A$166</xm:f>
          </x14:formula1>
          <xm:sqref>Y3:Y151 Y153:Y157 Y159:Y163 Y165:Y169 Y171:Y175 Y177:Y181 Y183:Y187 Y189:Y193 Y195:Y199 Y201:Y205 Y207:Y211 Y213:Y217 Y219:Y223 Y225:Y229 Y231:Y235 Y237:Y241 Y243:Y247 Y249:Y253 Y255:Y259 Y261:Y265</xm:sqref>
        </x14:dataValidation>
        <x14:dataValidation type="list" allowBlank="1" showInputMessage="1" showErrorMessage="1">
          <x14:formula1>
            <xm:f>'lista, wskaźniki'!$A$151:$A$157</xm:f>
          </x14:formula1>
          <xm:sqref>AE3:AE8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2091"/>
  <sheetViews>
    <sheetView topLeftCell="CB1" zoomScaleNormal="100" workbookViewId="0">
      <pane ySplit="1" topLeftCell="A2062" activePane="bottomLeft" state="frozen"/>
      <selection pane="bottomLeft" activeCell="CH2070" sqref="CH2070"/>
    </sheetView>
  </sheetViews>
  <sheetFormatPr defaultRowHeight="14.25"/>
  <cols>
    <col min="2" max="2" width="12.25" customWidth="1"/>
    <col min="3" max="3" width="14.375" customWidth="1"/>
    <col min="4" max="4" width="10.625" customWidth="1"/>
    <col min="7" max="7" width="10.25" customWidth="1"/>
    <col min="11" max="11" width="10.375" customWidth="1"/>
    <col min="12" max="12" width="9" customWidth="1"/>
    <col min="13" max="13" width="9" style="13" customWidth="1"/>
    <col min="14" max="14" width="9" customWidth="1"/>
    <col min="15" max="15" width="9" style="13" customWidth="1"/>
    <col min="16" max="18" width="9" customWidth="1"/>
    <col min="19" max="19" width="21.625" customWidth="1"/>
    <col min="20" max="22" width="9" customWidth="1"/>
    <col min="23" max="23" width="10.875" customWidth="1"/>
    <col min="24" max="24" width="15.125" customWidth="1"/>
    <col min="25" max="25" width="11.625" customWidth="1"/>
    <col min="26" max="26" width="17.625" customWidth="1"/>
    <col min="27" max="27" width="10.875" customWidth="1"/>
    <col min="28" max="29" width="10.375" style="56" customWidth="1"/>
    <col min="30" max="32" width="9" style="13" customWidth="1"/>
    <col min="33" max="33" width="9" style="72" customWidth="1"/>
    <col min="34" max="36" width="9" style="13" customWidth="1"/>
    <col min="37" max="37" width="9" style="66" customWidth="1"/>
    <col min="38" max="38" width="9.875" customWidth="1"/>
    <col min="39" max="39" width="8.5" style="13" customWidth="1"/>
    <col min="40" max="41" width="9" style="13" customWidth="1"/>
    <col min="42" max="42" width="10.875" style="13" customWidth="1"/>
    <col min="43" max="43" width="9" style="362" customWidth="1"/>
    <col min="44" max="55" width="9" style="13" customWidth="1"/>
    <col min="56" max="57" width="9" customWidth="1"/>
    <col min="58" max="58" width="9.75" customWidth="1"/>
    <col min="59" max="59" width="9.625" customWidth="1"/>
    <col min="60" max="60" width="10.5" customWidth="1"/>
    <col min="61" max="61" width="10.75" customWidth="1"/>
    <col min="62" max="62" width="9" style="13" customWidth="1"/>
    <col min="63" max="63" width="9" customWidth="1"/>
    <col min="64" max="64" width="16.375" customWidth="1"/>
    <col min="65" max="66" width="9" customWidth="1"/>
    <col min="67" max="67" width="13.75" customWidth="1"/>
    <col min="68" max="68" width="20.375" customWidth="1"/>
    <col min="69" max="69" width="11.125" customWidth="1"/>
    <col min="70" max="70" width="9" customWidth="1"/>
    <col min="71" max="71" width="10.875" customWidth="1"/>
    <col min="72" max="81" width="9" customWidth="1"/>
    <col min="82" max="82" width="9.75" customWidth="1"/>
    <col min="83" max="83" width="10.25" customWidth="1"/>
    <col min="84" max="84" width="19.375" customWidth="1"/>
    <col min="85" max="85" width="20.375" style="13" customWidth="1"/>
    <col min="86" max="86" width="12.875" customWidth="1"/>
    <col min="87" max="88" width="9" customWidth="1"/>
    <col min="89" max="89" width="9.875" bestFit="1" customWidth="1"/>
    <col min="90" max="93" width="9" customWidth="1"/>
  </cols>
  <sheetData>
    <row r="1" spans="1:103" s="15" customFormat="1" ht="76.5" customHeight="1" thickBot="1">
      <c r="A1" s="31" t="s">
        <v>60</v>
      </c>
      <c r="B1" s="23" t="s">
        <v>61</v>
      </c>
      <c r="C1" s="23" t="s">
        <v>62</v>
      </c>
      <c r="D1" s="23" t="s">
        <v>0</v>
      </c>
      <c r="E1" s="23" t="s">
        <v>4</v>
      </c>
      <c r="F1" s="23" t="s">
        <v>63</v>
      </c>
      <c r="G1" s="23" t="s">
        <v>64</v>
      </c>
      <c r="H1" s="23" t="s">
        <v>65</v>
      </c>
      <c r="I1" s="23" t="s">
        <v>9</v>
      </c>
      <c r="J1" s="23" t="s">
        <v>66</v>
      </c>
      <c r="K1" s="23" t="s">
        <v>67</v>
      </c>
      <c r="L1" s="23" t="s">
        <v>68</v>
      </c>
      <c r="M1" s="23" t="s">
        <v>193</v>
      </c>
      <c r="N1" s="23" t="s">
        <v>70</v>
      </c>
      <c r="O1" s="23" t="s">
        <v>194</v>
      </c>
      <c r="P1" s="23" t="s">
        <v>71</v>
      </c>
      <c r="Q1" s="27" t="s">
        <v>72</v>
      </c>
      <c r="R1" s="27" t="s">
        <v>73</v>
      </c>
      <c r="S1" s="23" t="s">
        <v>26</v>
      </c>
      <c r="T1" s="27" t="s">
        <v>74</v>
      </c>
      <c r="U1" s="27" t="s">
        <v>75</v>
      </c>
      <c r="V1" s="27" t="s">
        <v>76</v>
      </c>
      <c r="W1" s="27" t="s">
        <v>77</v>
      </c>
      <c r="X1" s="23" t="s">
        <v>78</v>
      </c>
      <c r="Y1" s="23" t="s">
        <v>79</v>
      </c>
      <c r="Z1" s="23" t="s">
        <v>429</v>
      </c>
      <c r="AA1" s="23" t="s">
        <v>49</v>
      </c>
      <c r="AB1" s="27" t="s">
        <v>81</v>
      </c>
      <c r="AC1" s="27" t="s">
        <v>443</v>
      </c>
      <c r="AD1" s="26" t="s">
        <v>93</v>
      </c>
      <c r="AE1" s="27" t="s">
        <v>82</v>
      </c>
      <c r="AF1" s="1195" t="s">
        <v>442</v>
      </c>
      <c r="AG1" s="1197" t="s">
        <v>84</v>
      </c>
      <c r="AH1" s="1199" t="s">
        <v>85</v>
      </c>
      <c r="AI1" s="357" t="s">
        <v>444</v>
      </c>
      <c r="AJ1" s="1201" t="s">
        <v>86</v>
      </c>
      <c r="AK1" s="23" t="s">
        <v>88</v>
      </c>
      <c r="AL1" s="23" t="s">
        <v>94</v>
      </c>
      <c r="AM1" s="920" t="s">
        <v>89</v>
      </c>
      <c r="AN1" s="924"/>
      <c r="AO1" s="924"/>
      <c r="AP1" s="921"/>
      <c r="AQ1" s="925" t="s">
        <v>445</v>
      </c>
      <c r="AR1" s="926"/>
      <c r="AS1" s="926"/>
      <c r="AT1" s="927"/>
      <c r="AU1" s="952" t="s">
        <v>446</v>
      </c>
      <c r="AV1" s="926"/>
      <c r="AW1" s="926"/>
      <c r="AX1" s="927"/>
      <c r="AY1" s="358" t="s">
        <v>447</v>
      </c>
      <c r="AZ1" s="920" t="s">
        <v>95</v>
      </c>
      <c r="BA1" s="924"/>
      <c r="BB1" s="924"/>
      <c r="BC1" s="921"/>
      <c r="BD1" s="23" t="s">
        <v>103</v>
      </c>
      <c r="BE1" s="23" t="s">
        <v>104</v>
      </c>
      <c r="BF1" s="23" t="s">
        <v>105</v>
      </c>
      <c r="BG1" s="23" t="s">
        <v>101</v>
      </c>
      <c r="BH1" s="23" t="s">
        <v>102</v>
      </c>
      <c r="BI1" s="23" t="s">
        <v>106</v>
      </c>
      <c r="BJ1" s="23" t="s">
        <v>102</v>
      </c>
      <c r="BK1" s="29" t="s">
        <v>96</v>
      </c>
      <c r="BL1" s="23" t="s">
        <v>97</v>
      </c>
      <c r="BM1" s="23" t="s">
        <v>98</v>
      </c>
      <c r="BN1" s="23" t="s">
        <v>99</v>
      </c>
      <c r="BO1" s="23" t="s">
        <v>100</v>
      </c>
      <c r="BP1" s="23" t="s">
        <v>97</v>
      </c>
      <c r="BQ1" s="28" t="s">
        <v>107</v>
      </c>
      <c r="BR1" s="25" t="s">
        <v>108</v>
      </c>
      <c r="BS1" s="24" t="s">
        <v>109</v>
      </c>
      <c r="BT1" s="917" t="s">
        <v>110</v>
      </c>
      <c r="BU1" s="918"/>
      <c r="BV1" s="919"/>
      <c r="BW1" s="917" t="s">
        <v>111</v>
      </c>
      <c r="BX1" s="918"/>
      <c r="BY1" s="919"/>
      <c r="CA1" s="1194" t="s">
        <v>433</v>
      </c>
      <c r="CB1" s="1194"/>
      <c r="CC1" s="1194"/>
      <c r="CD1" s="1194"/>
      <c r="CE1" s="1194"/>
      <c r="CF1" s="1178" t="s">
        <v>85</v>
      </c>
      <c r="CG1" s="1179"/>
      <c r="CH1" s="364" t="s">
        <v>448</v>
      </c>
      <c r="CI1" s="1180" t="s">
        <v>449</v>
      </c>
      <c r="CJ1" s="1181"/>
      <c r="CK1" s="1181"/>
      <c r="CL1" s="1181"/>
      <c r="CM1" s="1181"/>
      <c r="CN1" s="1182"/>
      <c r="CP1" s="1183" t="s">
        <v>450</v>
      </c>
      <c r="CQ1" s="1184"/>
      <c r="CR1" s="1184"/>
      <c r="CS1" s="1184"/>
      <c r="CT1" s="1184"/>
      <c r="CU1" s="1184"/>
      <c r="CV1" s="1184"/>
      <c r="CW1" s="1184"/>
      <c r="CX1" s="1184"/>
      <c r="CY1" s="1184"/>
    </row>
    <row r="2" spans="1:103" ht="21" customHeight="1" thickBot="1">
      <c r="A2" s="43"/>
      <c r="B2" s="44"/>
      <c r="C2" s="45"/>
      <c r="D2" s="44"/>
      <c r="E2" s="44"/>
      <c r="F2" s="44"/>
      <c r="G2" s="44"/>
      <c r="H2" s="44"/>
      <c r="I2" s="44"/>
      <c r="J2" s="44"/>
      <c r="K2" s="44"/>
      <c r="L2" s="44"/>
      <c r="M2" s="44"/>
      <c r="N2" s="44"/>
      <c r="O2" s="44"/>
      <c r="P2" s="44"/>
      <c r="Q2" s="46"/>
      <c r="R2" s="46"/>
      <c r="S2" s="44"/>
      <c r="T2" s="47"/>
      <c r="U2" s="47"/>
      <c r="V2" s="47"/>
      <c r="W2" s="47"/>
      <c r="X2" s="44"/>
      <c r="Y2" s="44"/>
      <c r="Z2" s="44"/>
      <c r="AA2" s="44"/>
      <c r="AB2" s="47"/>
      <c r="AC2" s="47"/>
      <c r="AD2" s="48"/>
      <c r="AE2" s="44"/>
      <c r="AF2" s="1196"/>
      <c r="AG2" s="1198"/>
      <c r="AH2" s="1200"/>
      <c r="AI2" s="335"/>
      <c r="AJ2" s="1202"/>
      <c r="AK2" s="44"/>
      <c r="AL2" s="44"/>
      <c r="AM2" s="271" t="s">
        <v>112</v>
      </c>
      <c r="AN2" s="271" t="s">
        <v>419</v>
      </c>
      <c r="AO2" s="271" t="s">
        <v>420</v>
      </c>
      <c r="AP2" s="271" t="s">
        <v>421</v>
      </c>
      <c r="AQ2" s="271" t="s">
        <v>112</v>
      </c>
      <c r="AR2" s="271" t="s">
        <v>419</v>
      </c>
      <c r="AS2" s="271" t="s">
        <v>420</v>
      </c>
      <c r="AT2" s="271" t="s">
        <v>421</v>
      </c>
      <c r="AU2" s="271" t="s">
        <v>112</v>
      </c>
      <c r="AV2" s="271" t="s">
        <v>419</v>
      </c>
      <c r="AW2" s="271" t="s">
        <v>420</v>
      </c>
      <c r="AX2" s="271" t="s">
        <v>421</v>
      </c>
      <c r="AY2" s="271" t="s">
        <v>112</v>
      </c>
      <c r="AZ2" s="359" t="s">
        <v>112</v>
      </c>
      <c r="BA2" s="359" t="s">
        <v>419</v>
      </c>
      <c r="BB2" s="359" t="s">
        <v>420</v>
      </c>
      <c r="BC2" s="359" t="s">
        <v>421</v>
      </c>
      <c r="BD2" s="44"/>
      <c r="BE2" s="44"/>
      <c r="BF2" s="44"/>
      <c r="BG2" s="44"/>
      <c r="BH2" s="44"/>
      <c r="BI2" s="44"/>
      <c r="BJ2" s="73"/>
      <c r="BK2" s="44"/>
      <c r="BL2" s="44"/>
      <c r="BM2" s="44"/>
      <c r="BN2" s="44"/>
      <c r="BO2" s="44"/>
      <c r="BP2" s="44"/>
      <c r="BQ2" s="49"/>
      <c r="BR2" s="50"/>
      <c r="BS2" s="51"/>
      <c r="BT2" s="25" t="s">
        <v>114</v>
      </c>
      <c r="BU2" s="16" t="s">
        <v>115</v>
      </c>
      <c r="BV2" s="17" t="s">
        <v>116</v>
      </c>
      <c r="BW2" s="25" t="s">
        <v>117</v>
      </c>
      <c r="BX2" s="16" t="s">
        <v>118</v>
      </c>
      <c r="BY2" s="17" t="s">
        <v>119</v>
      </c>
      <c r="CA2" s="306" t="s">
        <v>35</v>
      </c>
      <c r="CB2" s="306" t="s">
        <v>36</v>
      </c>
      <c r="CC2" s="306" t="s">
        <v>50</v>
      </c>
      <c r="CD2" s="306" t="s">
        <v>38</v>
      </c>
      <c r="CE2" s="306" t="s">
        <v>37</v>
      </c>
      <c r="CF2" s="363" t="s">
        <v>38</v>
      </c>
      <c r="CG2" s="363" t="s">
        <v>403</v>
      </c>
      <c r="CH2" s="363" t="s">
        <v>38</v>
      </c>
      <c r="CI2" s="306" t="s">
        <v>35</v>
      </c>
      <c r="CJ2" s="306" t="s">
        <v>36</v>
      </c>
      <c r="CK2" s="306" t="s">
        <v>50</v>
      </c>
      <c r="CL2" s="306" t="s">
        <v>38</v>
      </c>
      <c r="CM2" s="306" t="s">
        <v>37</v>
      </c>
      <c r="CN2" s="367" t="s">
        <v>403</v>
      </c>
      <c r="CP2" s="371" t="s">
        <v>451</v>
      </c>
      <c r="CQ2" s="372" t="s">
        <v>452</v>
      </c>
      <c r="CR2" s="373" t="s">
        <v>11</v>
      </c>
      <c r="CS2" s="372" t="s">
        <v>452</v>
      </c>
      <c r="CT2" s="373" t="s">
        <v>12</v>
      </c>
      <c r="CU2" s="372" t="s">
        <v>452</v>
      </c>
      <c r="CV2" s="373" t="s">
        <v>13</v>
      </c>
      <c r="CW2" s="372" t="s">
        <v>452</v>
      </c>
      <c r="CX2" s="373" t="s">
        <v>132</v>
      </c>
      <c r="CY2" s="372" t="s">
        <v>452</v>
      </c>
    </row>
    <row r="3" spans="1:103" ht="14.25" customHeight="1" thickBot="1">
      <c r="A3" s="931">
        <v>1</v>
      </c>
      <c r="B3" s="940" t="s">
        <v>198</v>
      </c>
      <c r="C3" s="940">
        <v>2</v>
      </c>
      <c r="D3" s="940" t="s">
        <v>1</v>
      </c>
      <c r="E3" s="940" t="s">
        <v>5</v>
      </c>
      <c r="F3" s="940">
        <v>9</v>
      </c>
      <c r="G3" s="940">
        <v>5</v>
      </c>
      <c r="H3" s="940"/>
      <c r="I3" s="940" t="s">
        <v>11</v>
      </c>
      <c r="J3" s="940">
        <v>85</v>
      </c>
      <c r="K3" s="940"/>
      <c r="L3" s="940" t="s">
        <v>16</v>
      </c>
      <c r="M3" s="940">
        <v>100</v>
      </c>
      <c r="N3" s="940" t="s">
        <v>17</v>
      </c>
      <c r="O3" s="940"/>
      <c r="P3" s="940" t="s">
        <v>17</v>
      </c>
      <c r="Q3" s="940">
        <f>IF(I3="&lt;1966",'lista, wskaźniki'!$G$4,IF(I3="1967-1985",'lista, wskaźniki'!$G$5,IF(I3="1986-1992",'lista, wskaźniki'!$G$6,IF(I3="1993-1996",'lista, wskaźniki'!$G$7,IF(I3="&gt;1997",'lista, wskaźniki'!$G$8,IF(I3=0,'lista, wskaźniki'!$G$4))))))</f>
        <v>250</v>
      </c>
      <c r="R3" s="940" t="s">
        <v>23</v>
      </c>
      <c r="S3" s="940" t="s">
        <v>27</v>
      </c>
      <c r="T3" s="940">
        <v>20</v>
      </c>
      <c r="U3" s="940">
        <v>2003</v>
      </c>
      <c r="V3" s="940"/>
      <c r="W3" s="19" t="s">
        <v>35</v>
      </c>
      <c r="X3" s="19"/>
      <c r="Y3" s="20" t="s">
        <v>24</v>
      </c>
      <c r="Z3" s="20" t="s">
        <v>401</v>
      </c>
      <c r="AA3" s="19" t="s">
        <v>35</v>
      </c>
      <c r="AB3" s="54"/>
      <c r="AC3" s="54"/>
      <c r="AD3" s="19"/>
      <c r="AE3" s="940"/>
      <c r="AF3" s="272">
        <f>AG3</f>
        <v>61.2</v>
      </c>
      <c r="AG3" s="272">
        <f>IF(R3="kompletna",Q3*J3*0.0036*'lista, wskaźniki'!$F$13, IF(R3="częściowa",Q3*J3*0.0036*'lista, wskaźniki'!$F$14, IF(R3="brak",Q3*J3*0.0036*'lista, wskaźniki'!$F$15,)))</f>
        <v>61.2</v>
      </c>
      <c r="AH3" s="334">
        <f>IF(Y3="inne",K3*'lista, wskaźniki'!$E$35,IF(Y3="to samo źródło",0,IF(Y3=0,0)))</f>
        <v>0</v>
      </c>
      <c r="AI3" s="334" t="b">
        <f>IF(AA3="gaz z sieci",AC3*'lista, wskaźniki'!$D$21)</f>
        <v>0</v>
      </c>
      <c r="AJ3" s="272">
        <f>IF(AA3="węgiel",AB3*'lista, wskaźniki'!$D$20, IF('Sektor mieszkaniowy'!AA3="drewno",'Sektor mieszkaniowy'!AB3*'lista, wskaźniki'!$D$22,IF('Sektor mieszkaniowy'!AA3="pellet",AB3*'lista, wskaźniki'!$D$23,IF('Sektor mieszkaniowy'!AA3="gaz z sieci",AB3*'lista, wskaźniki'!$D$21,IF('Sektor mieszkaniowy'!AA3="olej opałowy",'Sektor mieszkaniowy'!AB3*'lista, wskaźniki'!$D$24)))))</f>
        <v>0</v>
      </c>
      <c r="AK3" s="1001">
        <f>AL3/'lista, wskaźniki'!$A$127</f>
        <v>0</v>
      </c>
      <c r="AL3" s="940"/>
      <c r="AM3" s="20">
        <f>IF(AA3="węgiel",AF3*1/3.6*'lista, wskaźniki'!$F$20,IF(AA3="drewno",AF3*1/3.6*'lista, wskaźniki'!$F$22,IF(AA3="pellet",AF3*1/3.6*'lista, wskaźniki'!$F$23,IF(AA3="gaz z sieci",AF3*1/3.6*'lista, wskaźniki'!$F$21,IF(AA3="olej opałowy",AF3*1/3.6*'lista, wskaźniki'!$F$24,0)))))</f>
        <v>5.7974759999999996</v>
      </c>
      <c r="AN3" s="20">
        <f>IF(AA3="węgiel",AF3*'lista, wskaźniki'!$E$42,IF(AA3="drewno",AF3*'lista, wskaźniki'!$G$42,IF(AA3="pellet",AF3*'lista, wskaźniki'!$H$42,IF(AA3="gaz z sieci",AF3*'lista, wskaźniki'!$F$42,IF(AA3="olej opałowy",AF3*'lista, wskaźniki'!$I$42,0)))))</f>
        <v>2.3256000000000002E-2</v>
      </c>
      <c r="AO3" s="20">
        <f>IF(AA3="węgiel",AF3*'lista, wskaźniki'!$E$43,IF(AA3="drewno",AF3*'lista, wskaźniki'!$G$43,IF(AA3="pellet",AF3*'lista, wskaźniki'!$H$43,IF(AA3="gaz z sieci",AF3*'lista, wskaźniki'!$F$43,IF(AA3="olej opałowy",AF3*'lista, wskaźniki'!$I$43,0)))))</f>
        <v>2.2032000000000003E-2</v>
      </c>
      <c r="AP3" s="20">
        <f>IF(AA3="węgiel",AF3*'lista, wskaźniki'!$E$44,IF(AA3="drewno",AF3*'lista, wskaźniki'!$G$44,IF(AA3="pellet",AF3*'lista, wskaźniki'!$H$44,IF(AA3="gaz z sieci",AF3*'lista, wskaźniki'!$F$44,IF(AA3="olej opałowy",AF3*'lista, wskaźniki'!$I$44,0)))))</f>
        <v>1.6524E-5</v>
      </c>
      <c r="AQ3" s="20">
        <f>IF(Z3="gaz",AH3*1/3.6*'lista, wskaźniki'!$F$21,IF(Z3="energia elektryczna",AH3*1/3.6*'lista, wskaźniki'!$F$26))</f>
        <v>0</v>
      </c>
      <c r="AR3" s="20">
        <f>IF(Z3="gaz",AH3*'lista, wskaźniki'!$F$42,IF(Z3="energia elektryczna",AH3*0))</f>
        <v>0</v>
      </c>
      <c r="AS3" s="20">
        <f>IF(Z3="gaz",AH3*'lista, wskaźniki'!$F$43,IF(Z3="energia elektryczna",AH3*0))</f>
        <v>0</v>
      </c>
      <c r="AT3" s="20">
        <f>IF(Z3="gaz",AH3*'lista, wskaźniki'!$F$44,IF(Z3="energia elektryczna",AH3*0))</f>
        <v>0</v>
      </c>
      <c r="AU3" s="20">
        <f>AI3*1/3.6*'lista, wskaźniki'!$F$21</f>
        <v>0</v>
      </c>
      <c r="AV3" s="20">
        <f>AI3*'lista, wskaźniki'!$F$42</f>
        <v>0</v>
      </c>
      <c r="AW3" s="20">
        <f>AI3*'lista, wskaźniki'!$F$43</f>
        <v>0</v>
      </c>
      <c r="AX3" s="20">
        <f>AI3*'lista, wskaźniki'!$F$44</f>
        <v>0</v>
      </c>
      <c r="AY3" s="20">
        <f>AK3*'lista, wskaźniki'!$F$26</f>
        <v>0</v>
      </c>
      <c r="AZ3" s="20">
        <f>AM3+AQ3+AU3+AY3</f>
        <v>5.7974759999999996</v>
      </c>
      <c r="BA3" s="20">
        <f>AN3+AR3+AV3</f>
        <v>2.3256000000000002E-2</v>
      </c>
      <c r="BB3" s="20">
        <f>AO3+AS3+AW3</f>
        <v>2.2032000000000003E-2</v>
      </c>
      <c r="BC3" s="20">
        <f>AP3+AT3+AX3</f>
        <v>1.6524E-5</v>
      </c>
      <c r="BD3" s="940" t="s">
        <v>17</v>
      </c>
      <c r="BE3" s="940" t="s">
        <v>17</v>
      </c>
      <c r="BF3" s="940" t="s">
        <v>17</v>
      </c>
      <c r="BG3" s="940" t="s">
        <v>17</v>
      </c>
      <c r="BH3" s="19"/>
      <c r="BI3" s="940" t="s">
        <v>17</v>
      </c>
      <c r="BJ3" s="19"/>
      <c r="BK3" s="940" t="s">
        <v>17</v>
      </c>
      <c r="BL3" s="19"/>
      <c r="BM3" s="19"/>
      <c r="BN3" s="19"/>
      <c r="BO3" s="19" t="s">
        <v>17</v>
      </c>
      <c r="BP3" s="19"/>
      <c r="BQ3" s="19"/>
      <c r="BR3" s="19"/>
      <c r="BS3" s="1004"/>
      <c r="BT3" s="1004"/>
      <c r="BU3" s="1004"/>
      <c r="BV3" s="1004"/>
      <c r="BW3" s="1004"/>
      <c r="BX3" s="1004"/>
      <c r="BY3" s="1007"/>
      <c r="CA3" s="365">
        <f>IF(AA3="węgiel",AF3)</f>
        <v>61.2</v>
      </c>
      <c r="CB3" s="365" t="b">
        <f>IF(AA3="drewno",AF3)</f>
        <v>0</v>
      </c>
      <c r="CC3" s="365" t="b">
        <f>IF(AA3="pellet",AF3)</f>
        <v>0</v>
      </c>
      <c r="CD3" s="365" t="b">
        <f>IF(AA3="gaz z sieci",AF3)</f>
        <v>0</v>
      </c>
      <c r="CE3" s="365" t="b">
        <f>IF(AA3="olej opałowy",AF3)</f>
        <v>0</v>
      </c>
      <c r="CF3" s="365">
        <f>IF(Z3="gaz",AH3)</f>
        <v>0</v>
      </c>
      <c r="CG3" s="365" t="b">
        <f>IF(Z3="energia elektryczna",AH3)</f>
        <v>0</v>
      </c>
      <c r="CH3" s="365" t="b">
        <f>IF(AA3="gaz z sieci",AI3)</f>
        <v>0</v>
      </c>
      <c r="CI3" s="72">
        <f>CA3</f>
        <v>61.2</v>
      </c>
      <c r="CJ3" s="72" t="b">
        <f>CB3</f>
        <v>0</v>
      </c>
      <c r="CK3" s="72" t="b">
        <f>CC3</f>
        <v>0</v>
      </c>
      <c r="CL3" s="72">
        <f>CD3+CF3</f>
        <v>0</v>
      </c>
      <c r="CM3" s="72" t="b">
        <f>CE3</f>
        <v>0</v>
      </c>
      <c r="CN3" s="72" t="b">
        <f>CG3</f>
        <v>0</v>
      </c>
      <c r="CP3" t="b">
        <f>IF(I3="&lt;1966",J3,IF(I3&lt;1966,J3))</f>
        <v>0</v>
      </c>
      <c r="CQ3">
        <f>IF(R3="kompletna",CP3,IF(R3="częściowa",0.5*CP3,IF(R3="brak",0*CP3)))</f>
        <v>0</v>
      </c>
      <c r="CR3" s="13">
        <f>IF(I3="1967-1985",J3)</f>
        <v>85</v>
      </c>
      <c r="CS3" s="13">
        <f>IF(R3="kompletna",CR3,IF(R3="częściowa",0.5*CR3,IF(R3="brak",0*CR3)))</f>
        <v>42.5</v>
      </c>
      <c r="CT3" s="13" t="b">
        <f>IF(I3="1986-1992",J3)</f>
        <v>0</v>
      </c>
      <c r="CU3" s="13">
        <f>IF(R3="kompletna",CT3,IF(R3="częściowa",0.5*CT3,IF(R3="brak",0*CT3)))</f>
        <v>0</v>
      </c>
      <c r="CV3" s="13" t="b">
        <f>IF(I3="1993-1996",J3)</f>
        <v>0</v>
      </c>
      <c r="CW3" s="13">
        <f>IF(R3="kompletna",CV3,IF(R3="częściowa",0.5*CV3,IF(R3="brak",0*CV3)))</f>
        <v>0</v>
      </c>
      <c r="CX3" s="13" t="b">
        <f>IF(I3="&gt;1997",J3)</f>
        <v>0</v>
      </c>
      <c r="CY3" s="13">
        <f>IF(R3="kompletna",CX3,IF(R3="częściowa",0.5*CX3,IF(R3="brak",0*CX3)))</f>
        <v>0</v>
      </c>
    </row>
    <row r="4" spans="1:103" ht="15" thickBot="1">
      <c r="A4" s="932"/>
      <c r="B4" s="941"/>
      <c r="C4" s="941"/>
      <c r="D4" s="941"/>
      <c r="E4" s="941"/>
      <c r="F4" s="941"/>
      <c r="G4" s="941"/>
      <c r="H4" s="941"/>
      <c r="I4" s="941"/>
      <c r="J4" s="941"/>
      <c r="K4" s="941"/>
      <c r="L4" s="941"/>
      <c r="M4" s="941"/>
      <c r="N4" s="941"/>
      <c r="O4" s="941"/>
      <c r="P4" s="941"/>
      <c r="Q4" s="941"/>
      <c r="R4" s="941"/>
      <c r="S4" s="941"/>
      <c r="T4" s="941"/>
      <c r="U4" s="941"/>
      <c r="V4" s="941"/>
      <c r="W4" s="20" t="s">
        <v>36</v>
      </c>
      <c r="X4" s="20"/>
      <c r="Y4" s="20"/>
      <c r="Z4" s="20"/>
      <c r="AA4" s="20" t="s">
        <v>36</v>
      </c>
      <c r="AB4" s="22"/>
      <c r="AC4" s="22"/>
      <c r="AD4" s="20"/>
      <c r="AE4" s="941"/>
      <c r="AF4" s="272">
        <f>IF(AG4&gt;0,(AJ4+AG4)/2,AJ4)</f>
        <v>0</v>
      </c>
      <c r="AG4" s="272">
        <f>IF(R4="kompletna",Q4*J4*0.0036*'lista, wskaźniki'!$F$13, IF(R4="częściowa",Q4*J4*0.0036*'lista, wskaźniki'!$F$14, IF(R4="brak",Q4*J4*0.0036*'lista, wskaźniki'!$F$15,)))</f>
        <v>0</v>
      </c>
      <c r="AH4" s="334">
        <f>IF(Y4="inne",K4*'lista, wskaźniki'!$E$35,IF(Y4="to samo źródło",0,IF(Y4=0,0)))</f>
        <v>0</v>
      </c>
      <c r="AI4" s="334" t="b">
        <f>IF(AA4="gaz z sieci",AC4*'lista, wskaźniki'!$D$21)</f>
        <v>0</v>
      </c>
      <c r="AJ4" s="272">
        <f>IF(AA4="węgiel",AB4*'lista, wskaźniki'!$D$20, IF('Sektor mieszkaniowy'!AA4="drewno",'Sektor mieszkaniowy'!AB4*'lista, wskaźniki'!$D$22,IF('Sektor mieszkaniowy'!AA4="pellet",AB4*'lista, wskaźniki'!$D$23,IF('Sektor mieszkaniowy'!AA4="gaz z sieci",AB4*'lista, wskaźniki'!$D$21,IF('Sektor mieszkaniowy'!AA4="olej opałowy",'Sektor mieszkaniowy'!AB4*'lista, wskaźniki'!$D$24)))))</f>
        <v>0</v>
      </c>
      <c r="AK4" s="1002"/>
      <c r="AL4" s="941"/>
      <c r="AM4" s="20">
        <f>IF(AA4="węgiel",AF4*1/3.6*'lista, wskaźniki'!$F$20,IF(AA4="drewno",AF4*1/3.6*'lista, wskaźniki'!$F$22,IF(AA4="pellet",AF4*1/3.6*'lista, wskaźniki'!$F$23,IF(AA4="gaz z sieci",AF4*1/3.6*'lista, wskaźniki'!$F$21,IF(AA4="olej opałowy",AF4*1/3.6*'lista, wskaźniki'!$F$24,0)))))</f>
        <v>0</v>
      </c>
      <c r="AN4" s="20">
        <f>IF(AA4="węgiel",AF4*'lista, wskaźniki'!$E$42,IF(AA4="drewno",AF4*'lista, wskaźniki'!$G$42,IF(AA4="pellet",AF4*'lista, wskaźniki'!$H$42,IF(AA4="gaz z sieci",AF4*'lista, wskaźniki'!$F$42,IF(AA4="olej opałowy",AF4*'lista, wskaźniki'!$I$42,0)))))</f>
        <v>0</v>
      </c>
      <c r="AO4" s="20">
        <f>IF(AA4="węgiel",AF4*'lista, wskaźniki'!$E$43,IF(AA4="drewno",AF4*'lista, wskaźniki'!$G$43,IF(AA4="pellet",AF4*'lista, wskaźniki'!$H$43,IF(AA4="gaz z sieci",AF4*'lista, wskaźniki'!$F$43,IF(AA4="olej opałowy",AF4*'lista, wskaźniki'!$I$43,0)))))</f>
        <v>0</v>
      </c>
      <c r="AP4" s="20">
        <f>IF(AA4="węgiel",AF4*'lista, wskaźniki'!$E$44,IF(AA4="drewno",AF4*'lista, wskaźniki'!$G$44,IF(AA4="pellet",AF4*'lista, wskaźniki'!$H$44,IF(AA4="gaz z sieci",AF4*'lista, wskaźniki'!$F$44,IF(AA4="olej opałowy",AF4*'lista, wskaźniki'!$I$44,0)))))</f>
        <v>0</v>
      </c>
      <c r="AQ4" s="20" t="b">
        <f>IF(Z4="gaz",AH4*1/3.6*'lista, wskaźniki'!$F$21,IF(Z4="energia elektryczna",AH4*1/3.6*'lista, wskaźniki'!$F$26))</f>
        <v>0</v>
      </c>
      <c r="AR4" s="20" t="b">
        <f>IF(Z4="gaz",AH4*'lista, wskaźniki'!$F$42,IF(Z4="energia elektryczna",AH4*0))</f>
        <v>0</v>
      </c>
      <c r="AS4" s="20" t="b">
        <f>IF(Z4="gaz",AH4*'lista, wskaźniki'!$F$43,IF(Z4="energia elektryczna",AH4*0))</f>
        <v>0</v>
      </c>
      <c r="AT4" s="20" t="b">
        <f>IF(Z4="gaz",AH4*'lista, wskaźniki'!$F$44,IF(Z4="energia elektryczna",AH4*0))</f>
        <v>0</v>
      </c>
      <c r="AU4" s="20">
        <f>AI4*1/3.6*'lista, wskaźniki'!$F$21</f>
        <v>0</v>
      </c>
      <c r="AV4" s="20">
        <f>AI4*'lista, wskaźniki'!$F$42</f>
        <v>0</v>
      </c>
      <c r="AW4" s="20">
        <f>AI4*'lista, wskaźniki'!$F$43</f>
        <v>0</v>
      </c>
      <c r="AX4" s="20">
        <f>AI4*'lista, wskaźniki'!$F$44</f>
        <v>0</v>
      </c>
      <c r="AY4" s="20">
        <f>AK4*'lista, wskaźniki'!$F$26</f>
        <v>0</v>
      </c>
      <c r="AZ4" s="20">
        <f t="shared" ref="AZ4:AZ67" si="0">AM4+AQ4+AU4+AY4</f>
        <v>0</v>
      </c>
      <c r="BA4" s="20">
        <f t="shared" ref="BA4:BA67" si="1">AN4+AR4+AV4</f>
        <v>0</v>
      </c>
      <c r="BB4" s="20">
        <f t="shared" ref="BB4:BB67" si="2">AO4+AS4+AW4</f>
        <v>0</v>
      </c>
      <c r="BC4" s="20">
        <f t="shared" ref="BC4:BC67" si="3">AP4+AT4+AX4</f>
        <v>0</v>
      </c>
      <c r="BD4" s="941"/>
      <c r="BE4" s="941"/>
      <c r="BF4" s="941"/>
      <c r="BG4" s="941"/>
      <c r="BH4" s="20"/>
      <c r="BI4" s="941"/>
      <c r="BJ4" s="20"/>
      <c r="BK4" s="941"/>
      <c r="BL4" s="20"/>
      <c r="BM4" s="20"/>
      <c r="BN4" s="20"/>
      <c r="BO4" s="20"/>
      <c r="BP4" s="20"/>
      <c r="BQ4" s="20"/>
      <c r="BR4" s="20"/>
      <c r="BS4" s="1005"/>
      <c r="BT4" s="1005"/>
      <c r="BU4" s="1005"/>
      <c r="BV4" s="1005"/>
      <c r="BW4" s="1005"/>
      <c r="BX4" s="1005"/>
      <c r="BY4" s="1008"/>
      <c r="CA4" s="365" t="b">
        <f t="shared" ref="CA4:CA67" si="4">IF(AA4="węgiel",AF4)</f>
        <v>0</v>
      </c>
      <c r="CB4" s="365">
        <f t="shared" ref="CB4:CB67" si="5">IF(AA4="drewno",AF4)</f>
        <v>0</v>
      </c>
      <c r="CC4" s="365" t="b">
        <f t="shared" ref="CC4:CC67" si="6">IF(AA4="pellet",AF4)</f>
        <v>0</v>
      </c>
      <c r="CD4" s="365" t="b">
        <f t="shared" ref="CD4:CD67" si="7">IF(AA4="gaz z sieci",AF4)</f>
        <v>0</v>
      </c>
      <c r="CE4" s="365" t="b">
        <f t="shared" ref="CE4:CE67" si="8">IF(AA4="olej opałowy",AF4)</f>
        <v>0</v>
      </c>
      <c r="CF4" s="365" t="b">
        <f t="shared" ref="CF4:CF67" si="9">IF(Z4="gaz",AH4)</f>
        <v>0</v>
      </c>
      <c r="CG4" s="365" t="b">
        <f t="shared" ref="CG4:CG67" si="10">IF(Z4="energia elektryczna",AH4)</f>
        <v>0</v>
      </c>
      <c r="CH4" s="365" t="b">
        <f t="shared" ref="CH4:CH67" si="11">IF(AA4="gaz z sieci",AI4)</f>
        <v>0</v>
      </c>
      <c r="CI4" s="72" t="b">
        <f t="shared" ref="CI4:CI67" si="12">CA4</f>
        <v>0</v>
      </c>
      <c r="CJ4" s="72">
        <f t="shared" ref="CJ4:CJ67" si="13">CB4</f>
        <v>0</v>
      </c>
      <c r="CK4" s="72" t="b">
        <f t="shared" ref="CK4:CK67" si="14">CC4</f>
        <v>0</v>
      </c>
      <c r="CL4" s="72">
        <f t="shared" ref="CL4:CL67" si="15">CD4+CF4</f>
        <v>0</v>
      </c>
      <c r="CM4" s="72" t="b">
        <f t="shared" ref="CM4:CM67" si="16">CE4</f>
        <v>0</v>
      </c>
      <c r="CN4" s="72" t="b">
        <f t="shared" ref="CN4:CN67" si="17">CG4</f>
        <v>0</v>
      </c>
      <c r="CP4" s="13">
        <f t="shared" ref="CP4:CP67" si="18">IF(I4="&lt;1966",J4,IF(I4&lt;1966,J4))</f>
        <v>0</v>
      </c>
      <c r="CQ4" s="13" t="b">
        <f t="shared" ref="CQ4:CQ67" si="19">IF(R4="kompletna",CP4,IF(R4="częściowa",0.5*CP4,IF(R4="brak",0*CP4)))</f>
        <v>0</v>
      </c>
      <c r="CR4" s="13" t="b">
        <f t="shared" ref="CR4:CR67" si="20">IF(I4="1967-1985",J4)</f>
        <v>0</v>
      </c>
      <c r="CS4" s="13" t="b">
        <f t="shared" ref="CS4:CS9" si="21">IF(R4="kompletna",CR4,IF(R4="częściowa",0.5*CR4,IF(R4="brak",0*CR4)))</f>
        <v>0</v>
      </c>
      <c r="CT4" s="13" t="b">
        <f>IF(I4="1986-1992",J4)</f>
        <v>0</v>
      </c>
      <c r="CU4" s="13" t="b">
        <f t="shared" ref="CU4:CU30" si="22">IF(R4="kompletna",CT4,IF(R4="częściowa",0.5*CT4,IF(R4="brak",0*CT4)))</f>
        <v>0</v>
      </c>
      <c r="CV4" s="13" t="b">
        <f t="shared" ref="CV4:CV67" si="23">IF(I4="1993-1996",J4)</f>
        <v>0</v>
      </c>
      <c r="CW4" s="13" t="b">
        <f t="shared" ref="CW4:CW67" si="24">IF(R4="kompletna",CV4,IF(R4="częściowa",0.5*CV4,IF(R4="brak",0*CV4)))</f>
        <v>0</v>
      </c>
      <c r="CX4" s="13" t="b">
        <f t="shared" ref="CX4:CX67" si="25">IF(I4="&gt;1997",J4)</f>
        <v>0</v>
      </c>
      <c r="CY4" s="13" t="b">
        <f t="shared" ref="CY4:CY67" si="26">IF(R4="kompletna",CX4,IF(R4="częściowa",0.5*CX4,IF(R4="brak",0*CX4)))</f>
        <v>0</v>
      </c>
    </row>
    <row r="5" spans="1:103" ht="15" customHeight="1" thickBot="1">
      <c r="A5" s="932"/>
      <c r="B5" s="941"/>
      <c r="C5" s="941"/>
      <c r="D5" s="941"/>
      <c r="E5" s="941"/>
      <c r="F5" s="941"/>
      <c r="G5" s="941"/>
      <c r="H5" s="941"/>
      <c r="I5" s="941"/>
      <c r="J5" s="941"/>
      <c r="K5" s="941"/>
      <c r="L5" s="941"/>
      <c r="M5" s="941"/>
      <c r="N5" s="941"/>
      <c r="O5" s="941"/>
      <c r="P5" s="941"/>
      <c r="Q5" s="941"/>
      <c r="R5" s="941"/>
      <c r="S5" s="941"/>
      <c r="T5" s="941"/>
      <c r="U5" s="941"/>
      <c r="V5" s="941"/>
      <c r="W5" s="20"/>
      <c r="X5" s="20"/>
      <c r="Y5" s="20"/>
      <c r="Z5" s="20"/>
      <c r="AA5" s="20" t="s">
        <v>50</v>
      </c>
      <c r="AB5" s="22"/>
      <c r="AC5" s="22"/>
      <c r="AD5" s="20"/>
      <c r="AE5" s="941"/>
      <c r="AF5" s="334">
        <f t="shared" ref="AF5:AF17" si="27">IF(AG5&gt;0,(AJ5+AG5)/2,AJ5)</f>
        <v>0</v>
      </c>
      <c r="AG5" s="272">
        <f>IF(R5="kompletna",Q5*J5*0.0036*'lista, wskaźniki'!$F$13, IF(R5="częściowa",Q5*J5*0.0036*'lista, wskaźniki'!$F$14, IF(R5="brak",Q5*J5*0.0036*'lista, wskaźniki'!$F$15,)))</f>
        <v>0</v>
      </c>
      <c r="AH5" s="334">
        <f>IF(Y5="inne",K5*'lista, wskaźniki'!$E$35,IF(Y5="to samo źródło",0,IF(Y5=0,0)))</f>
        <v>0</v>
      </c>
      <c r="AI5" s="334" t="b">
        <f>IF(AA5="gaz z sieci",AC5*'lista, wskaźniki'!$D$21)</f>
        <v>0</v>
      </c>
      <c r="AJ5" s="272">
        <f>IF(AA5="węgiel",AB5*'lista, wskaźniki'!$D$20, IF('Sektor mieszkaniowy'!AA5="drewno",'Sektor mieszkaniowy'!AB5*'lista, wskaźniki'!$D$22,IF('Sektor mieszkaniowy'!AA5="pellet",AB5*'lista, wskaźniki'!$D$23,IF('Sektor mieszkaniowy'!AA5="gaz z sieci",AB5*'lista, wskaźniki'!$D$21,IF('Sektor mieszkaniowy'!AA5="olej opałowy",'Sektor mieszkaniowy'!AB5*'lista, wskaźniki'!$D$24)))))</f>
        <v>0</v>
      </c>
      <c r="AK5" s="1002"/>
      <c r="AL5" s="941"/>
      <c r="AM5" s="20">
        <f>IF(AA5="węgiel",AF5*1/3.6*'lista, wskaźniki'!$F$20,IF(AA5="drewno",AF5*1/3.6*'lista, wskaźniki'!$F$22,IF(AA5="pellet",AF5*1/3.6*'lista, wskaźniki'!$F$23,IF(AA5="gaz z sieci",AF5*1/3.6*'lista, wskaźniki'!$F$21,IF(AA5="olej opałowy",AF5*1/3.6*'lista, wskaźniki'!$F$24,0)))))</f>
        <v>0</v>
      </c>
      <c r="AN5" s="20">
        <f>IF(AA5="węgiel",AF5*'lista, wskaźniki'!$E$42,IF(AA5="drewno",AF5*'lista, wskaźniki'!$G$42,IF(AA5="pellet",AF5*'lista, wskaźniki'!$H$42,IF(AA5="gaz z sieci",AF5*'lista, wskaźniki'!$F$42,IF(AA5="olej opałowy",AF5*'lista, wskaźniki'!$I$42,0)))))</f>
        <v>0</v>
      </c>
      <c r="AO5" s="20">
        <f>IF(AA5="węgiel",AF5*'lista, wskaźniki'!$E$43,IF(AA5="drewno",AF5*'lista, wskaźniki'!$G$43,IF(AA5="pellet",AF5*'lista, wskaźniki'!$H$43,IF(AA5="gaz z sieci",AF5*'lista, wskaźniki'!$F$43,IF(AA5="olej opałowy",AF5*'lista, wskaźniki'!$I$43,0)))))</f>
        <v>0</v>
      </c>
      <c r="AP5" s="20">
        <f>IF(AA5="węgiel",AF5*'lista, wskaźniki'!$E$44,IF(AA5="drewno",AF5*'lista, wskaźniki'!$G$44,IF(AA5="pellet",AF5*'lista, wskaźniki'!$H$44,IF(AA5="gaz z sieci",AF5*'lista, wskaźniki'!$F$44,IF(AA5="olej opałowy",AF5*'lista, wskaźniki'!$I$44,0)))))</f>
        <v>0</v>
      </c>
      <c r="AQ5" s="20" t="b">
        <f>IF(Z5="gaz",AH5*1/3.6*'lista, wskaźniki'!$F$21,IF(Z5="energia elektryczna",AH5*1/3.6*'lista, wskaźniki'!$F$26))</f>
        <v>0</v>
      </c>
      <c r="AR5" s="20" t="b">
        <f>IF(Z5="gaz",AH5*'lista, wskaźniki'!$F$42,IF(Z5="energia elektryczna",AH5*0))</f>
        <v>0</v>
      </c>
      <c r="AS5" s="20" t="b">
        <f>IF(Z5="gaz",AH5*'lista, wskaźniki'!$F$43,IF(Z5="energia elektryczna",AH5*0))</f>
        <v>0</v>
      </c>
      <c r="AT5" s="20" t="b">
        <f>IF(Z5="gaz",AH5*'lista, wskaźniki'!$F$44,IF(Z5="energia elektryczna",AH5*0))</f>
        <v>0</v>
      </c>
      <c r="AU5" s="20">
        <f>AI5*1/3.6*'lista, wskaźniki'!$F$21</f>
        <v>0</v>
      </c>
      <c r="AV5" s="20">
        <f>AI5*'lista, wskaźniki'!$F$42</f>
        <v>0</v>
      </c>
      <c r="AW5" s="20">
        <f>AI5*'lista, wskaźniki'!$F$43</f>
        <v>0</v>
      </c>
      <c r="AX5" s="20">
        <f>AI5*'lista, wskaźniki'!$F$44</f>
        <v>0</v>
      </c>
      <c r="AY5" s="20">
        <f>AK5*'lista, wskaźniki'!$F$26</f>
        <v>0</v>
      </c>
      <c r="AZ5" s="20">
        <f t="shared" si="0"/>
        <v>0</v>
      </c>
      <c r="BA5" s="20">
        <f t="shared" si="1"/>
        <v>0</v>
      </c>
      <c r="BB5" s="20">
        <f t="shared" si="2"/>
        <v>0</v>
      </c>
      <c r="BC5" s="20">
        <f t="shared" si="3"/>
        <v>0</v>
      </c>
      <c r="BD5" s="941"/>
      <c r="BE5" s="941"/>
      <c r="BF5" s="941"/>
      <c r="BG5" s="941"/>
      <c r="BH5" s="20"/>
      <c r="BI5" s="941"/>
      <c r="BJ5" s="20"/>
      <c r="BK5" s="941"/>
      <c r="BL5" s="20"/>
      <c r="BM5" s="20"/>
      <c r="BN5" s="20"/>
      <c r="BO5" s="20"/>
      <c r="BP5" s="20"/>
      <c r="BQ5" s="20"/>
      <c r="BR5" s="20"/>
      <c r="BS5" s="1005"/>
      <c r="BT5" s="1005"/>
      <c r="BU5" s="1005"/>
      <c r="BV5" s="1005"/>
      <c r="BW5" s="1005"/>
      <c r="BX5" s="1005"/>
      <c r="BY5" s="1008"/>
      <c r="CA5" s="365" t="b">
        <f t="shared" si="4"/>
        <v>0</v>
      </c>
      <c r="CB5" s="365" t="b">
        <f t="shared" si="5"/>
        <v>0</v>
      </c>
      <c r="CC5" s="365">
        <f t="shared" si="6"/>
        <v>0</v>
      </c>
      <c r="CD5" s="365" t="b">
        <f t="shared" si="7"/>
        <v>0</v>
      </c>
      <c r="CE5" s="365" t="b">
        <f t="shared" si="8"/>
        <v>0</v>
      </c>
      <c r="CF5" s="365" t="b">
        <f t="shared" si="9"/>
        <v>0</v>
      </c>
      <c r="CG5" s="365" t="b">
        <f t="shared" si="10"/>
        <v>0</v>
      </c>
      <c r="CH5" s="365" t="b">
        <f t="shared" si="11"/>
        <v>0</v>
      </c>
      <c r="CI5" s="72" t="b">
        <f t="shared" si="12"/>
        <v>0</v>
      </c>
      <c r="CJ5" s="72" t="b">
        <f t="shared" si="13"/>
        <v>0</v>
      </c>
      <c r="CK5" s="72">
        <f t="shared" si="14"/>
        <v>0</v>
      </c>
      <c r="CL5" s="72">
        <f t="shared" si="15"/>
        <v>0</v>
      </c>
      <c r="CM5" s="72" t="b">
        <f t="shared" si="16"/>
        <v>0</v>
      </c>
      <c r="CN5" s="72" t="b">
        <f t="shared" si="17"/>
        <v>0</v>
      </c>
      <c r="CP5" s="13">
        <f t="shared" si="18"/>
        <v>0</v>
      </c>
      <c r="CQ5" s="13" t="b">
        <f t="shared" si="19"/>
        <v>0</v>
      </c>
      <c r="CR5" s="13" t="b">
        <f t="shared" si="20"/>
        <v>0</v>
      </c>
      <c r="CS5" s="13" t="b">
        <f t="shared" si="21"/>
        <v>0</v>
      </c>
      <c r="CT5" s="13" t="b">
        <f t="shared" ref="CT5:CT68" si="28">IF(I5="1986-1992",J5)</f>
        <v>0</v>
      </c>
      <c r="CU5" s="13" t="b">
        <f t="shared" si="22"/>
        <v>0</v>
      </c>
      <c r="CV5" s="13" t="b">
        <f t="shared" si="23"/>
        <v>0</v>
      </c>
      <c r="CW5" s="13" t="b">
        <f t="shared" si="24"/>
        <v>0</v>
      </c>
      <c r="CX5" s="13" t="b">
        <f t="shared" si="25"/>
        <v>0</v>
      </c>
      <c r="CY5" s="13" t="b">
        <f t="shared" si="26"/>
        <v>0</v>
      </c>
    </row>
    <row r="6" spans="1:103" ht="14.25" customHeight="1" thickBot="1">
      <c r="A6" s="932"/>
      <c r="B6" s="941"/>
      <c r="C6" s="941"/>
      <c r="D6" s="941"/>
      <c r="E6" s="941"/>
      <c r="F6" s="941"/>
      <c r="G6" s="941"/>
      <c r="H6" s="941"/>
      <c r="I6" s="941"/>
      <c r="J6" s="941"/>
      <c r="K6" s="941"/>
      <c r="L6" s="941"/>
      <c r="M6" s="941"/>
      <c r="N6" s="941"/>
      <c r="O6" s="941"/>
      <c r="P6" s="941"/>
      <c r="Q6" s="941"/>
      <c r="R6" s="941"/>
      <c r="S6" s="941"/>
      <c r="T6" s="941"/>
      <c r="U6" s="941"/>
      <c r="V6" s="941"/>
      <c r="W6" s="20"/>
      <c r="X6" s="20"/>
      <c r="Y6" s="20"/>
      <c r="Z6" s="20"/>
      <c r="AA6" s="20" t="s">
        <v>38</v>
      </c>
      <c r="AB6" s="22"/>
      <c r="AC6" s="22"/>
      <c r="AD6" s="20"/>
      <c r="AE6" s="941"/>
      <c r="AF6" s="334">
        <f t="shared" si="27"/>
        <v>0</v>
      </c>
      <c r="AG6" s="272">
        <f>IF(R6="kompletna",Q6*J6*0.0036*'lista, wskaźniki'!$F$13, IF(R6="częściowa",Q6*J6*0.0036*'lista, wskaźniki'!$F$14, IF(R6="brak",Q6*J6*0.0036*'lista, wskaźniki'!$F$15,)))</f>
        <v>0</v>
      </c>
      <c r="AH6" s="334">
        <f>IF(Y6="inne",K6*'lista, wskaźniki'!$E$35,IF(Y6="to samo źródło",0,IF(Y6=0,0)))</f>
        <v>0</v>
      </c>
      <c r="AI6" s="334">
        <f>IF(AA6="gaz z sieci",AC6*'lista, wskaźniki'!$D$21)</f>
        <v>0</v>
      </c>
      <c r="AJ6" s="272">
        <f>IF(AA6="węgiel",AB6*'lista, wskaźniki'!$D$20, IF('Sektor mieszkaniowy'!AA6="drewno",'Sektor mieszkaniowy'!AB6*'lista, wskaźniki'!$D$22,IF('Sektor mieszkaniowy'!AA6="pellet",AB6*'lista, wskaźniki'!$D$23,IF('Sektor mieszkaniowy'!AA6="gaz z sieci",AB6*'lista, wskaźniki'!$D$21,IF('Sektor mieszkaniowy'!AA6="olej opałowy",'Sektor mieszkaniowy'!AB6*'lista, wskaźniki'!$D$24)))))</f>
        <v>0</v>
      </c>
      <c r="AK6" s="1002"/>
      <c r="AL6" s="941"/>
      <c r="AM6" s="20">
        <f>IF(AA6="węgiel",AF6*1/3.6*'lista, wskaźniki'!$F$20,IF(AA6="drewno",AF6*1/3.6*'lista, wskaźniki'!$F$22,IF(AA6="pellet",AF6*1/3.6*'lista, wskaźniki'!$F$23,IF(AA6="gaz z sieci",AF6*1/3.6*'lista, wskaźniki'!$F$21,IF(AA6="olej opałowy",AF6*1/3.6*'lista, wskaźniki'!$F$24,0)))))</f>
        <v>0</v>
      </c>
      <c r="AN6" s="20">
        <f>IF(AA6="węgiel",AF6*'lista, wskaźniki'!$E$42,IF(AA6="drewno",AF6*'lista, wskaźniki'!$G$42,IF(AA6="pellet",AF6*'lista, wskaźniki'!$H$42,IF(AA6="gaz z sieci",AF6*'lista, wskaźniki'!$F$42,IF(AA6="olej opałowy",AF6*'lista, wskaźniki'!$I$42,0)))))</f>
        <v>0</v>
      </c>
      <c r="AO6" s="20">
        <f>IF(AA6="węgiel",AF6*'lista, wskaźniki'!$E$43,IF(AA6="drewno",AF6*'lista, wskaźniki'!$G$43,IF(AA6="pellet",AF6*'lista, wskaźniki'!$H$43,IF(AA6="gaz z sieci",AF6*'lista, wskaźniki'!$F$43,IF(AA6="olej opałowy",AF6*'lista, wskaźniki'!$I$43,0)))))</f>
        <v>0</v>
      </c>
      <c r="AP6" s="20">
        <f>IF(AA6="węgiel",AF6*'lista, wskaźniki'!$E$44,IF(AA6="drewno",AF6*'lista, wskaźniki'!$G$44,IF(AA6="pellet",AF6*'lista, wskaźniki'!$H$44,IF(AA6="gaz z sieci",AF6*'lista, wskaźniki'!$F$44,IF(AA6="olej opałowy",AF6*'lista, wskaźniki'!$I$44,0)))))</f>
        <v>0</v>
      </c>
      <c r="AQ6" s="20" t="b">
        <f>IF(Z6="gaz",AH6*1/3.6*'lista, wskaźniki'!$F$21,IF(Z6="energia elektryczna",AH6*1/3.6*'lista, wskaźniki'!$F$26))</f>
        <v>0</v>
      </c>
      <c r="AR6" s="20" t="b">
        <f>IF(Z6="gaz",AH6*'lista, wskaźniki'!$F$42,IF(Z6="energia elektryczna",AH6*0))</f>
        <v>0</v>
      </c>
      <c r="AS6" s="20" t="b">
        <f>IF(Z6="gaz",AH6*'lista, wskaźniki'!$F$43,IF(Z6="energia elektryczna",AH6*0))</f>
        <v>0</v>
      </c>
      <c r="AT6" s="20" t="b">
        <f>IF(Z6="gaz",AH6*'lista, wskaźniki'!$F$44,IF(Z6="energia elektryczna",AH6*0))</f>
        <v>0</v>
      </c>
      <c r="AU6" s="20">
        <f>AI6*1/3.6*'lista, wskaźniki'!$F$21</f>
        <v>0</v>
      </c>
      <c r="AV6" s="20">
        <f>AI6*'lista, wskaźniki'!$F$42</f>
        <v>0</v>
      </c>
      <c r="AW6" s="20">
        <f>AI6*'lista, wskaźniki'!$F$43</f>
        <v>0</v>
      </c>
      <c r="AX6" s="20">
        <f>AI6*'lista, wskaźniki'!$F$44</f>
        <v>0</v>
      </c>
      <c r="AY6" s="20">
        <f>AK6*'lista, wskaźniki'!$F$26</f>
        <v>0</v>
      </c>
      <c r="AZ6" s="20">
        <f t="shared" si="0"/>
        <v>0</v>
      </c>
      <c r="BA6" s="20">
        <f t="shared" si="1"/>
        <v>0</v>
      </c>
      <c r="BB6" s="20">
        <f t="shared" si="2"/>
        <v>0</v>
      </c>
      <c r="BC6" s="20">
        <f t="shared" si="3"/>
        <v>0</v>
      </c>
      <c r="BD6" s="941"/>
      <c r="BE6" s="941"/>
      <c r="BF6" s="941"/>
      <c r="BG6" s="941"/>
      <c r="BH6" s="20"/>
      <c r="BI6" s="941"/>
      <c r="BJ6" s="20"/>
      <c r="BK6" s="941"/>
      <c r="BL6" s="20"/>
      <c r="BM6" s="20"/>
      <c r="BN6" s="20"/>
      <c r="BO6" s="20"/>
      <c r="BP6" s="20"/>
      <c r="BQ6" s="20"/>
      <c r="BR6" s="20"/>
      <c r="BS6" s="1005"/>
      <c r="BT6" s="1005"/>
      <c r="BU6" s="1005"/>
      <c r="BV6" s="1005"/>
      <c r="BW6" s="1005"/>
      <c r="BX6" s="1005"/>
      <c r="BY6" s="1008"/>
      <c r="CA6" s="365" t="b">
        <f t="shared" si="4"/>
        <v>0</v>
      </c>
      <c r="CB6" s="365" t="b">
        <f t="shared" si="5"/>
        <v>0</v>
      </c>
      <c r="CC6" s="365" t="b">
        <f t="shared" si="6"/>
        <v>0</v>
      </c>
      <c r="CD6" s="365">
        <f t="shared" si="7"/>
        <v>0</v>
      </c>
      <c r="CE6" s="365" t="b">
        <f t="shared" si="8"/>
        <v>0</v>
      </c>
      <c r="CF6" s="365" t="b">
        <f t="shared" si="9"/>
        <v>0</v>
      </c>
      <c r="CG6" s="365" t="b">
        <f t="shared" si="10"/>
        <v>0</v>
      </c>
      <c r="CH6" s="365">
        <f t="shared" si="11"/>
        <v>0</v>
      </c>
      <c r="CI6" s="72" t="b">
        <f t="shared" si="12"/>
        <v>0</v>
      </c>
      <c r="CJ6" s="72" t="b">
        <f t="shared" si="13"/>
        <v>0</v>
      </c>
      <c r="CK6" s="72" t="b">
        <f t="shared" si="14"/>
        <v>0</v>
      </c>
      <c r="CL6" s="72">
        <f t="shared" si="15"/>
        <v>0</v>
      </c>
      <c r="CM6" s="72" t="b">
        <f t="shared" si="16"/>
        <v>0</v>
      </c>
      <c r="CN6" s="72" t="b">
        <f t="shared" si="17"/>
        <v>0</v>
      </c>
      <c r="CP6" s="13">
        <f t="shared" si="18"/>
        <v>0</v>
      </c>
      <c r="CQ6" s="13" t="b">
        <f t="shared" si="19"/>
        <v>0</v>
      </c>
      <c r="CR6" s="13" t="b">
        <f t="shared" si="20"/>
        <v>0</v>
      </c>
      <c r="CS6" s="13" t="b">
        <f t="shared" si="21"/>
        <v>0</v>
      </c>
      <c r="CT6" s="13" t="b">
        <f t="shared" si="28"/>
        <v>0</v>
      </c>
      <c r="CU6" s="13" t="b">
        <f t="shared" si="22"/>
        <v>0</v>
      </c>
      <c r="CV6" s="13" t="b">
        <f t="shared" si="23"/>
        <v>0</v>
      </c>
      <c r="CW6" s="13" t="b">
        <f t="shared" si="24"/>
        <v>0</v>
      </c>
      <c r="CX6" s="13" t="b">
        <f t="shared" si="25"/>
        <v>0</v>
      </c>
      <c r="CY6" s="13" t="b">
        <f t="shared" si="26"/>
        <v>0</v>
      </c>
    </row>
    <row r="7" spans="1:103" s="13" customFormat="1" ht="15" thickBot="1">
      <c r="A7" s="933"/>
      <c r="B7" s="942"/>
      <c r="C7" s="942"/>
      <c r="D7" s="942"/>
      <c r="E7" s="942"/>
      <c r="F7" s="942"/>
      <c r="G7" s="942"/>
      <c r="H7" s="942"/>
      <c r="I7" s="942"/>
      <c r="J7" s="942"/>
      <c r="K7" s="942"/>
      <c r="L7" s="942"/>
      <c r="M7" s="942"/>
      <c r="N7" s="942"/>
      <c r="O7" s="942"/>
      <c r="P7" s="942"/>
      <c r="Q7" s="942"/>
      <c r="R7" s="942"/>
      <c r="S7" s="942"/>
      <c r="T7" s="942"/>
      <c r="U7" s="942"/>
      <c r="V7" s="942"/>
      <c r="W7" s="21"/>
      <c r="X7" s="21"/>
      <c r="Y7" s="21"/>
      <c r="Z7" s="21"/>
      <c r="AA7" s="21" t="s">
        <v>37</v>
      </c>
      <c r="AB7" s="55"/>
      <c r="AC7" s="55"/>
      <c r="AD7" s="21"/>
      <c r="AE7" s="942"/>
      <c r="AF7" s="334">
        <f t="shared" si="27"/>
        <v>0</v>
      </c>
      <c r="AG7" s="272">
        <f>IF(R7="kompletna",Q7*J7*0.0036*'lista, wskaźniki'!$F$13, IF(R7="częściowa",Q7*J7*0.0036*'lista, wskaźniki'!$F$14, IF(R7="brak",Q7*J7*0.0036*'lista, wskaźniki'!$F$15,)))</f>
        <v>0</v>
      </c>
      <c r="AH7" s="334">
        <f>IF(Y7="inne",K7*'lista, wskaźniki'!$E$35,IF(Y7="to samo źródło",0,IF(Y7=0,0)))</f>
        <v>0</v>
      </c>
      <c r="AI7" s="334" t="b">
        <f>IF(AA7="gaz z sieci",AC7*'lista, wskaźniki'!$D$21)</f>
        <v>0</v>
      </c>
      <c r="AJ7" s="272">
        <f>IF(AA7="węgiel",AB7*'lista, wskaźniki'!$D$20, IF('Sektor mieszkaniowy'!AA7="drewno",'Sektor mieszkaniowy'!AB7*'lista, wskaźniki'!$D$22,IF('Sektor mieszkaniowy'!AA7="pellet",AB7*'lista, wskaźniki'!$D$23,IF('Sektor mieszkaniowy'!AA7="gaz z sieci",AB7*'lista, wskaźniki'!$D$21,IF('Sektor mieszkaniowy'!AA7="olej opałowy",'Sektor mieszkaniowy'!AB7*'lista, wskaźniki'!$D$24)))))</f>
        <v>0</v>
      </c>
      <c r="AK7" s="1003"/>
      <c r="AL7" s="942"/>
      <c r="AM7" s="20">
        <f>IF(AA7="węgiel",AF7*1/3.6*'lista, wskaźniki'!$F$20,IF(AA7="drewno",AF7*1/3.6*'lista, wskaźniki'!$F$22,IF(AA7="pellet",AF7*1/3.6*'lista, wskaźniki'!$F$23,IF(AA7="gaz z sieci",AF7*1/3.6*'lista, wskaźniki'!$F$21,IF(AA7="olej opałowy",AF7*1/3.6*'lista, wskaźniki'!$F$24,0)))))</f>
        <v>0</v>
      </c>
      <c r="AN7" s="20">
        <f>IF(AA7="węgiel",AF7*'lista, wskaźniki'!$E$42,IF(AA7="drewno",AF7*'lista, wskaźniki'!$G$42,IF(AA7="pellet",AF7*'lista, wskaźniki'!$H$42,IF(AA7="gaz z sieci",AF7*'lista, wskaźniki'!$F$42,IF(AA7="olej opałowy",AF7*'lista, wskaźniki'!$I$42,0)))))</f>
        <v>0</v>
      </c>
      <c r="AO7" s="20">
        <f>IF(AA7="węgiel",AF7*'lista, wskaźniki'!$E$43,IF(AA7="drewno",AF7*'lista, wskaźniki'!$G$43,IF(AA7="pellet",AF7*'lista, wskaźniki'!$H$43,IF(AA7="gaz z sieci",AF7*'lista, wskaźniki'!$F$43,IF(AA7="olej opałowy",AF7*'lista, wskaźniki'!$I$43,0)))))</f>
        <v>0</v>
      </c>
      <c r="AP7" s="20">
        <f>IF(AA7="węgiel",AF7*'lista, wskaźniki'!$E$44,IF(AA7="drewno",AF7*'lista, wskaźniki'!$G$44,IF(AA7="pellet",AF7*'lista, wskaźniki'!$H$44,IF(AA7="gaz z sieci",AF7*'lista, wskaźniki'!$F$44,IF(AA7="olej opałowy",AF7*'lista, wskaźniki'!$I$44,0)))))</f>
        <v>0</v>
      </c>
      <c r="AQ7" s="20" t="b">
        <f>IF(Z7="gaz",AH7*1/3.6*'lista, wskaźniki'!$F$21,IF(Z7="energia elektryczna",AH7*1/3.6*'lista, wskaźniki'!$F$26))</f>
        <v>0</v>
      </c>
      <c r="AR7" s="20" t="b">
        <f>IF(Z7="gaz",AH7*'lista, wskaźniki'!$F$42,IF(Z7="energia elektryczna",AH7*0))</f>
        <v>0</v>
      </c>
      <c r="AS7" s="20" t="b">
        <f>IF(Z7="gaz",AH7*'lista, wskaźniki'!$F$43,IF(Z7="energia elektryczna",AH7*0))</f>
        <v>0</v>
      </c>
      <c r="AT7" s="20" t="b">
        <f>IF(Z7="gaz",AH7*'lista, wskaźniki'!$F$44,IF(Z7="energia elektryczna",AH7*0))</f>
        <v>0</v>
      </c>
      <c r="AU7" s="20">
        <f>AI7*1/3.6*'lista, wskaźniki'!$F$21</f>
        <v>0</v>
      </c>
      <c r="AV7" s="20">
        <f>AI7*'lista, wskaźniki'!$F$42</f>
        <v>0</v>
      </c>
      <c r="AW7" s="20">
        <f>AI7*'lista, wskaźniki'!$F$43</f>
        <v>0</v>
      </c>
      <c r="AX7" s="20">
        <f>AI7*'lista, wskaźniki'!$F$44</f>
        <v>0</v>
      </c>
      <c r="AY7" s="20">
        <f>AK7*'lista, wskaźniki'!$F$26</f>
        <v>0</v>
      </c>
      <c r="AZ7" s="20">
        <f t="shared" si="0"/>
        <v>0</v>
      </c>
      <c r="BA7" s="20">
        <f t="shared" si="1"/>
        <v>0</v>
      </c>
      <c r="BB7" s="20">
        <f t="shared" si="2"/>
        <v>0</v>
      </c>
      <c r="BC7" s="20">
        <f t="shared" si="3"/>
        <v>0</v>
      </c>
      <c r="BD7" s="942"/>
      <c r="BE7" s="942"/>
      <c r="BF7" s="942"/>
      <c r="BG7" s="942"/>
      <c r="BH7" s="21"/>
      <c r="BI7" s="942"/>
      <c r="BJ7" s="21"/>
      <c r="BK7" s="942"/>
      <c r="BL7" s="21"/>
      <c r="BM7" s="21"/>
      <c r="BN7" s="21"/>
      <c r="BO7" s="21"/>
      <c r="BP7" s="21"/>
      <c r="BQ7" s="21"/>
      <c r="BR7" s="21"/>
      <c r="BS7" s="1006"/>
      <c r="BT7" s="1006"/>
      <c r="BU7" s="1006"/>
      <c r="BV7" s="1006"/>
      <c r="BW7" s="1006"/>
      <c r="BX7" s="1006"/>
      <c r="BY7" s="1009"/>
      <c r="CA7" s="365" t="b">
        <f t="shared" si="4"/>
        <v>0</v>
      </c>
      <c r="CB7" s="365" t="b">
        <f t="shared" si="5"/>
        <v>0</v>
      </c>
      <c r="CC7" s="365" t="b">
        <f t="shared" si="6"/>
        <v>0</v>
      </c>
      <c r="CD7" s="365" t="b">
        <f t="shared" si="7"/>
        <v>0</v>
      </c>
      <c r="CE7" s="365">
        <f t="shared" si="8"/>
        <v>0</v>
      </c>
      <c r="CF7" s="365" t="b">
        <f t="shared" si="9"/>
        <v>0</v>
      </c>
      <c r="CG7" s="365" t="b">
        <f t="shared" si="10"/>
        <v>0</v>
      </c>
      <c r="CH7" s="365" t="b">
        <f t="shared" si="11"/>
        <v>0</v>
      </c>
      <c r="CI7" s="72" t="b">
        <f t="shared" si="12"/>
        <v>0</v>
      </c>
      <c r="CJ7" s="72" t="b">
        <f t="shared" si="13"/>
        <v>0</v>
      </c>
      <c r="CK7" s="72" t="b">
        <f t="shared" si="14"/>
        <v>0</v>
      </c>
      <c r="CL7" s="72">
        <f t="shared" si="15"/>
        <v>0</v>
      </c>
      <c r="CM7" s="72">
        <f t="shared" si="16"/>
        <v>0</v>
      </c>
      <c r="CN7" s="72" t="b">
        <f t="shared" si="17"/>
        <v>0</v>
      </c>
      <c r="CP7" s="13">
        <f t="shared" si="18"/>
        <v>0</v>
      </c>
      <c r="CQ7" s="13" t="b">
        <f t="shared" si="19"/>
        <v>0</v>
      </c>
      <c r="CR7" s="13" t="b">
        <f t="shared" si="20"/>
        <v>0</v>
      </c>
      <c r="CS7" s="13" t="b">
        <f t="shared" si="21"/>
        <v>0</v>
      </c>
      <c r="CT7" s="13" t="b">
        <f t="shared" si="28"/>
        <v>0</v>
      </c>
      <c r="CU7" s="13" t="b">
        <f t="shared" si="22"/>
        <v>0</v>
      </c>
      <c r="CV7" s="13" t="b">
        <f t="shared" si="23"/>
        <v>0</v>
      </c>
      <c r="CW7" s="13" t="b">
        <f t="shared" si="24"/>
        <v>0</v>
      </c>
      <c r="CX7" s="13" t="b">
        <f t="shared" si="25"/>
        <v>0</v>
      </c>
      <c r="CY7" s="13" t="b">
        <f t="shared" si="26"/>
        <v>0</v>
      </c>
    </row>
    <row r="8" spans="1:103" ht="15" thickBot="1">
      <c r="A8" s="931">
        <v>2</v>
      </c>
      <c r="B8" s="940" t="s">
        <v>198</v>
      </c>
      <c r="C8" s="940">
        <v>5</v>
      </c>
      <c r="D8" s="940" t="s">
        <v>1</v>
      </c>
      <c r="E8" s="940" t="s">
        <v>5</v>
      </c>
      <c r="F8" s="940">
        <v>4</v>
      </c>
      <c r="G8" s="940">
        <v>3</v>
      </c>
      <c r="H8" s="940"/>
      <c r="I8" s="940" t="s">
        <v>11</v>
      </c>
      <c r="J8" s="940">
        <v>60</v>
      </c>
      <c r="K8" s="940">
        <v>1</v>
      </c>
      <c r="L8" s="940" t="s">
        <v>17</v>
      </c>
      <c r="M8" s="940"/>
      <c r="N8" s="940" t="s">
        <v>17</v>
      </c>
      <c r="O8" s="940"/>
      <c r="P8" s="940" t="s">
        <v>17</v>
      </c>
      <c r="Q8" s="940">
        <f>IF(I8="&lt;1966",'lista, wskaźniki'!$G$4,IF(I8="1967-1985",'lista, wskaźniki'!$G$5,IF(I8="1986-1992",'lista, wskaźniki'!$G$6,IF(I8="1993-1996",'lista, wskaźniki'!$G$7,IF(I8="&gt;1997",'lista, wskaźniki'!$G$8,IF(I8=0,'lista, wskaźniki'!$G$4))))))</f>
        <v>250</v>
      </c>
      <c r="R8" s="940" t="s">
        <v>25</v>
      </c>
      <c r="S8" s="940" t="s">
        <v>31</v>
      </c>
      <c r="T8" s="940"/>
      <c r="U8" s="940"/>
      <c r="V8" s="940"/>
      <c r="W8" s="20" t="s">
        <v>36</v>
      </c>
      <c r="X8" s="19" t="s">
        <v>39</v>
      </c>
      <c r="Y8" s="19" t="s">
        <v>42</v>
      </c>
      <c r="Z8" s="19"/>
      <c r="AA8" s="19" t="s">
        <v>35</v>
      </c>
      <c r="AB8" s="54"/>
      <c r="AC8" s="54"/>
      <c r="AD8" s="19"/>
      <c r="AE8" s="940"/>
      <c r="AF8" s="334">
        <f t="shared" si="27"/>
        <v>0</v>
      </c>
      <c r="AG8" s="272">
        <v>0</v>
      </c>
      <c r="AH8" s="334">
        <f>IF(Y8="inne",K8*'lista, wskaźniki'!$E$35,IF(Y8="to samo źródło",0,IF(Y8=0,0)))</f>
        <v>0</v>
      </c>
      <c r="AI8" s="334" t="b">
        <f>IF(AA8="gaz z sieci",AC8*'lista, wskaźniki'!$D$21)</f>
        <v>0</v>
      </c>
      <c r="AJ8" s="272">
        <f>IF(AA8="węgiel",AB8*'lista, wskaźniki'!$D$20, IF('Sektor mieszkaniowy'!AA8="drewno",'Sektor mieszkaniowy'!AB8*'lista, wskaźniki'!$D$22,IF('Sektor mieszkaniowy'!AA8="pellet",AB8*'lista, wskaźniki'!$D$23,IF('Sektor mieszkaniowy'!AA8="gaz z sieci",AB8*'lista, wskaźniki'!$D$21,IF('Sektor mieszkaniowy'!AA8="olej opałowy",'Sektor mieszkaniowy'!AB8*'lista, wskaźniki'!$D$24)))))</f>
        <v>0</v>
      </c>
      <c r="AK8" s="1001">
        <f>AL8/'lista, wskaźniki'!$A$127</f>
        <v>0.61538461538461542</v>
      </c>
      <c r="AL8" s="940">
        <v>400</v>
      </c>
      <c r="AM8" s="20">
        <f>IF(AA8="węgiel",AF8*1/3.6*'lista, wskaźniki'!$F$20,IF(AA8="drewno",AF8*1/3.6*'lista, wskaźniki'!$F$22,IF(AA8="pellet",AF8*1/3.6*'lista, wskaźniki'!$F$23,IF(AA8="gaz z sieci",AF8*1/3.6*'lista, wskaźniki'!$F$21,IF(AA8="olej opałowy",AF8*1/3.6*'lista, wskaźniki'!$F$24,0)))))</f>
        <v>0</v>
      </c>
      <c r="AN8" s="20">
        <f>IF(AA8="węgiel",AF8*'lista, wskaźniki'!$E$42,IF(AA8="drewno",AF8*'lista, wskaźniki'!$G$42,IF(AA8="pellet",AF8*'lista, wskaźniki'!$H$42,IF(AA8="gaz z sieci",AF8*'lista, wskaźniki'!$F$42,IF(AA8="olej opałowy",AF8*'lista, wskaźniki'!$I$42,0)))))</f>
        <v>0</v>
      </c>
      <c r="AO8" s="20">
        <f>IF(AA8="węgiel",AF8*'lista, wskaźniki'!$E$43,IF(AA8="drewno",AF8*'lista, wskaźniki'!$G$43,IF(AA8="pellet",AF8*'lista, wskaźniki'!$H$43,IF(AA8="gaz z sieci",AF8*'lista, wskaźniki'!$F$43,IF(AA8="olej opałowy",AF8*'lista, wskaźniki'!$I$43,0)))))</f>
        <v>0</v>
      </c>
      <c r="AP8" s="20">
        <f>IF(AA8="węgiel",AF8*'lista, wskaźniki'!$E$44,IF(AA8="drewno",AF8*'lista, wskaźniki'!$G$44,IF(AA8="pellet",AF8*'lista, wskaźniki'!$H$44,IF(AA8="gaz z sieci",AF8*'lista, wskaźniki'!$F$44,IF(AA8="olej opałowy",AF8*'lista, wskaźniki'!$I$44,0)))))</f>
        <v>0</v>
      </c>
      <c r="AQ8" s="20" t="b">
        <f>IF(Z8="gaz",AH8*1/3.6*'lista, wskaźniki'!$F$21,IF(Z8="energia elektryczna",AH8*1/3.6*'lista, wskaźniki'!$F$26))</f>
        <v>0</v>
      </c>
      <c r="AR8" s="20" t="b">
        <f>IF(Z8="gaz",AH8*'lista, wskaźniki'!$F$42,IF(Z8="energia elektryczna",AH8*0))</f>
        <v>0</v>
      </c>
      <c r="AS8" s="20" t="b">
        <f>IF(Z8="gaz",AH8*'lista, wskaźniki'!$F$43,IF(Z8="energia elektryczna",AH8*0))</f>
        <v>0</v>
      </c>
      <c r="AT8" s="20" t="b">
        <f>IF(Z8="gaz",AH8*'lista, wskaźniki'!$F$44,IF(Z8="energia elektryczna",AH8*0))</f>
        <v>0</v>
      </c>
      <c r="AU8" s="20">
        <f>AI8*1/3.6*'lista, wskaźniki'!$F$21</f>
        <v>0</v>
      </c>
      <c r="AV8" s="20">
        <f>AI8*'lista, wskaźniki'!$F$42</f>
        <v>0</v>
      </c>
      <c r="AW8" s="20">
        <f>AI8*'lista, wskaźniki'!$F$43</f>
        <v>0</v>
      </c>
      <c r="AX8" s="20">
        <f>AI8*'lista, wskaźniki'!$F$44</f>
        <v>0</v>
      </c>
      <c r="AY8" s="20">
        <f>AK8*'lista, wskaźniki'!$F$26</f>
        <v>0.5476923076923077</v>
      </c>
      <c r="AZ8" s="20">
        <f t="shared" si="0"/>
        <v>0.5476923076923077</v>
      </c>
      <c r="BA8" s="20">
        <f t="shared" si="1"/>
        <v>0</v>
      </c>
      <c r="BB8" s="20">
        <f t="shared" si="2"/>
        <v>0</v>
      </c>
      <c r="BC8" s="20">
        <f t="shared" si="3"/>
        <v>0</v>
      </c>
      <c r="BD8" s="940" t="s">
        <v>17</v>
      </c>
      <c r="BE8" s="940" t="s">
        <v>17</v>
      </c>
      <c r="BF8" s="940" t="s">
        <v>17</v>
      </c>
      <c r="BG8" s="940" t="s">
        <v>17</v>
      </c>
      <c r="BH8" s="19"/>
      <c r="BI8" s="940" t="s">
        <v>17</v>
      </c>
      <c r="BJ8" s="19"/>
      <c r="BK8" s="940" t="s">
        <v>17</v>
      </c>
      <c r="BL8" s="19"/>
      <c r="BM8" s="19"/>
      <c r="BN8" s="19"/>
      <c r="BO8" s="19" t="s">
        <v>17</v>
      </c>
      <c r="BP8" s="19"/>
      <c r="BQ8" s="19"/>
      <c r="BR8" s="19"/>
      <c r="BS8" s="1004"/>
      <c r="BT8" s="1004"/>
      <c r="BU8" s="1004"/>
      <c r="BV8" s="1004"/>
      <c r="BW8" s="1004"/>
      <c r="BX8" s="1004"/>
      <c r="BY8" s="1007"/>
      <c r="CA8" s="365">
        <f t="shared" si="4"/>
        <v>0</v>
      </c>
      <c r="CB8" s="365" t="b">
        <f t="shared" si="5"/>
        <v>0</v>
      </c>
      <c r="CC8" s="365" t="b">
        <f t="shared" si="6"/>
        <v>0</v>
      </c>
      <c r="CD8" s="365" t="b">
        <f t="shared" si="7"/>
        <v>0</v>
      </c>
      <c r="CE8" s="365" t="b">
        <f t="shared" si="8"/>
        <v>0</v>
      </c>
      <c r="CF8" s="365" t="b">
        <f t="shared" si="9"/>
        <v>0</v>
      </c>
      <c r="CG8" s="365" t="b">
        <f t="shared" si="10"/>
        <v>0</v>
      </c>
      <c r="CH8" s="365" t="b">
        <f t="shared" si="11"/>
        <v>0</v>
      </c>
      <c r="CI8" s="72">
        <f t="shared" si="12"/>
        <v>0</v>
      </c>
      <c r="CJ8" s="72" t="b">
        <f t="shared" si="13"/>
        <v>0</v>
      </c>
      <c r="CK8" s="72" t="b">
        <f t="shared" si="14"/>
        <v>0</v>
      </c>
      <c r="CL8" s="72">
        <f t="shared" si="15"/>
        <v>0</v>
      </c>
      <c r="CM8" s="72" t="b">
        <f t="shared" si="16"/>
        <v>0</v>
      </c>
      <c r="CN8" s="72" t="b">
        <f t="shared" si="17"/>
        <v>0</v>
      </c>
      <c r="CP8" s="13" t="b">
        <f t="shared" si="18"/>
        <v>0</v>
      </c>
      <c r="CQ8" s="13">
        <f t="shared" si="19"/>
        <v>0</v>
      </c>
      <c r="CR8" s="13">
        <f t="shared" si="20"/>
        <v>60</v>
      </c>
      <c r="CS8" s="13">
        <f t="shared" si="21"/>
        <v>0</v>
      </c>
      <c r="CT8" s="13" t="b">
        <f t="shared" si="28"/>
        <v>0</v>
      </c>
      <c r="CU8" s="13">
        <f t="shared" si="22"/>
        <v>0</v>
      </c>
      <c r="CV8" s="13" t="b">
        <f t="shared" si="23"/>
        <v>0</v>
      </c>
      <c r="CW8" s="13">
        <f t="shared" si="24"/>
        <v>0</v>
      </c>
      <c r="CX8" s="13" t="b">
        <f t="shared" si="25"/>
        <v>0</v>
      </c>
      <c r="CY8" s="13">
        <f t="shared" si="26"/>
        <v>0</v>
      </c>
    </row>
    <row r="9" spans="1:103" ht="15" thickBot="1">
      <c r="A9" s="932"/>
      <c r="B9" s="941"/>
      <c r="C9" s="941"/>
      <c r="D9" s="941"/>
      <c r="E9" s="941"/>
      <c r="F9" s="941"/>
      <c r="G9" s="941"/>
      <c r="H9" s="941"/>
      <c r="I9" s="941"/>
      <c r="J9" s="941"/>
      <c r="K9" s="941"/>
      <c r="L9" s="941"/>
      <c r="M9" s="941"/>
      <c r="N9" s="941"/>
      <c r="O9" s="941"/>
      <c r="P9" s="941"/>
      <c r="Q9" s="941"/>
      <c r="R9" s="941"/>
      <c r="S9" s="941"/>
      <c r="T9" s="941"/>
      <c r="U9" s="941"/>
      <c r="V9" s="941"/>
      <c r="W9" s="20"/>
      <c r="X9" s="20"/>
      <c r="Y9" s="20"/>
      <c r="Z9" s="20"/>
      <c r="AA9" s="20" t="s">
        <v>36</v>
      </c>
      <c r="AB9" s="22">
        <v>2</v>
      </c>
      <c r="AC9" s="22"/>
      <c r="AD9" s="20">
        <v>500</v>
      </c>
      <c r="AE9" s="941"/>
      <c r="AF9" s="334">
        <f t="shared" si="27"/>
        <v>42.6</v>
      </c>
      <c r="AG9" s="272">
        <v>54</v>
      </c>
      <c r="AH9" s="334">
        <f>IF(Y9="inne",K9*'lista, wskaźniki'!$E$35,IF(Y9="to samo źródło",0,IF(Y9=0,0)))</f>
        <v>0</v>
      </c>
      <c r="AI9" s="334" t="b">
        <f>IF(AA9="gaz z sieci",AC9*'lista, wskaźniki'!$D$21)</f>
        <v>0</v>
      </c>
      <c r="AJ9" s="272">
        <f>IF(AA9="węgiel",AB9*'lista, wskaźniki'!$D$20, IF('Sektor mieszkaniowy'!AA9="drewno",'Sektor mieszkaniowy'!AB9*'lista, wskaźniki'!$D$22,IF('Sektor mieszkaniowy'!AA9="pellet",AB9*'lista, wskaźniki'!$D$23,IF('Sektor mieszkaniowy'!AA9="gaz z sieci",AB9*'lista, wskaźniki'!$D$21,IF('Sektor mieszkaniowy'!AA9="olej opałowy",'Sektor mieszkaniowy'!AB9*'lista, wskaźniki'!$D$24)))))</f>
        <v>31.2</v>
      </c>
      <c r="AK9" s="1002"/>
      <c r="AL9" s="941"/>
      <c r="AM9" s="20">
        <f>IF(AA9="węgiel",AF9*1/3.6*'lista, wskaźniki'!$F$20,IF(AA9="drewno",AF9*1/3.6*'lista, wskaźniki'!$F$22,IF(AA9="pellet",AF9*1/3.6*'lista, wskaźniki'!$F$23,IF(AA9="gaz z sieci",AF9*1/3.6*'lista, wskaźniki'!$F$21,IF(AA9="olej opałowy",AF9*1/3.6*'lista, wskaźniki'!$F$24,0)))))</f>
        <v>0</v>
      </c>
      <c r="AN9" s="20">
        <f>IF(AA9="węgiel",AF9*'lista, wskaźniki'!$E$42,IF(AA9="drewno",AF9*'lista, wskaźniki'!$G$42,IF(AA9="pellet",AF9*'lista, wskaźniki'!$H$42,IF(AA9="gaz z sieci",AF9*'lista, wskaźniki'!$F$42,IF(AA9="olej opałowy",AF9*'lista, wskaźniki'!$I$42,0)))))</f>
        <v>3.4506000000000002E-2</v>
      </c>
      <c r="AO9" s="20">
        <f>IF(AA9="węgiel",AF9*'lista, wskaźniki'!$E$43,IF(AA9="drewno",AF9*'lista, wskaźniki'!$G$43,IF(AA9="pellet",AF9*'lista, wskaźniki'!$H$43,IF(AA9="gaz z sieci",AF9*'lista, wskaźniki'!$F$43,IF(AA9="olej opałowy",AF9*'lista, wskaźniki'!$I$43,0)))))</f>
        <v>3.4506000000000002E-2</v>
      </c>
      <c r="AP9" s="20">
        <f>IF(AA9="węgiel",AF9*'lista, wskaźniki'!$E$44,IF(AA9="drewno",AF9*'lista, wskaźniki'!$G$44,IF(AA9="pellet",AF9*'lista, wskaźniki'!$H$44,IF(AA9="gaz z sieci",AF9*'lista, wskaźniki'!$F$44,IF(AA9="olej opałowy",AF9*'lista, wskaźniki'!$I$44,0)))))</f>
        <v>1.065E-5</v>
      </c>
      <c r="AQ9" s="20" t="b">
        <f>IF(Z9="gaz",AH9*1/3.6*'lista, wskaźniki'!$F$21,IF(Z9="energia elektryczna",AH9*1/3.6*'lista, wskaźniki'!$F$26))</f>
        <v>0</v>
      </c>
      <c r="AR9" s="20" t="b">
        <f>IF(Z9="gaz",AH9*'lista, wskaźniki'!$F$42,IF(Z9="energia elektryczna",AH9*0))</f>
        <v>0</v>
      </c>
      <c r="AS9" s="20" t="b">
        <f>IF(Z9="gaz",AH9*'lista, wskaźniki'!$F$43,IF(Z9="energia elektryczna",AH9*0))</f>
        <v>0</v>
      </c>
      <c r="AT9" s="20" t="b">
        <f>IF(Z9="gaz",AH9*'lista, wskaźniki'!$F$44,IF(Z9="energia elektryczna",AH9*0))</f>
        <v>0</v>
      </c>
      <c r="AU9" s="20">
        <f>AI9*1/3.6*'lista, wskaźniki'!$F$21</f>
        <v>0</v>
      </c>
      <c r="AV9" s="20">
        <f>AI9*'lista, wskaźniki'!$F$42</f>
        <v>0</v>
      </c>
      <c r="AW9" s="20">
        <f>AI9*'lista, wskaźniki'!$F$43</f>
        <v>0</v>
      </c>
      <c r="AX9" s="20">
        <f>AI9*'lista, wskaźniki'!$F$44</f>
        <v>0</v>
      </c>
      <c r="AY9" s="20">
        <f>AK9*'lista, wskaźniki'!$F$26</f>
        <v>0</v>
      </c>
      <c r="AZ9" s="20">
        <f t="shared" si="0"/>
        <v>0</v>
      </c>
      <c r="BA9" s="20">
        <f t="shared" si="1"/>
        <v>3.4506000000000002E-2</v>
      </c>
      <c r="BB9" s="20">
        <f t="shared" si="2"/>
        <v>3.4506000000000002E-2</v>
      </c>
      <c r="BC9" s="20">
        <f t="shared" si="3"/>
        <v>1.065E-5</v>
      </c>
      <c r="BD9" s="941"/>
      <c r="BE9" s="941"/>
      <c r="BF9" s="941"/>
      <c r="BG9" s="941"/>
      <c r="BH9" s="20"/>
      <c r="BI9" s="941"/>
      <c r="BJ9" s="20"/>
      <c r="BK9" s="941"/>
      <c r="BL9" s="20"/>
      <c r="BM9" s="20"/>
      <c r="BN9" s="20"/>
      <c r="BO9" s="20"/>
      <c r="BP9" s="20"/>
      <c r="BQ9" s="20"/>
      <c r="BR9" s="20"/>
      <c r="BS9" s="1005"/>
      <c r="BT9" s="1005"/>
      <c r="BU9" s="1005"/>
      <c r="BV9" s="1005"/>
      <c r="BW9" s="1005"/>
      <c r="BX9" s="1005"/>
      <c r="BY9" s="1008"/>
      <c r="CA9" s="365" t="b">
        <f t="shared" si="4"/>
        <v>0</v>
      </c>
      <c r="CB9" s="365">
        <f t="shared" si="5"/>
        <v>42.6</v>
      </c>
      <c r="CC9" s="365" t="b">
        <f t="shared" si="6"/>
        <v>0</v>
      </c>
      <c r="CD9" s="365" t="b">
        <f t="shared" si="7"/>
        <v>0</v>
      </c>
      <c r="CE9" s="365" t="b">
        <f t="shared" si="8"/>
        <v>0</v>
      </c>
      <c r="CF9" s="365" t="b">
        <f t="shared" si="9"/>
        <v>0</v>
      </c>
      <c r="CG9" s="365" t="b">
        <f t="shared" si="10"/>
        <v>0</v>
      </c>
      <c r="CH9" s="365" t="b">
        <f t="shared" si="11"/>
        <v>0</v>
      </c>
      <c r="CI9" s="72" t="b">
        <f t="shared" si="12"/>
        <v>0</v>
      </c>
      <c r="CJ9" s="72">
        <f t="shared" si="13"/>
        <v>42.6</v>
      </c>
      <c r="CK9" s="72" t="b">
        <f t="shared" si="14"/>
        <v>0</v>
      </c>
      <c r="CL9" s="72">
        <f t="shared" si="15"/>
        <v>0</v>
      </c>
      <c r="CM9" s="72" t="b">
        <f t="shared" si="16"/>
        <v>0</v>
      </c>
      <c r="CN9" s="72" t="b">
        <f t="shared" si="17"/>
        <v>0</v>
      </c>
      <c r="CP9" s="13">
        <f t="shared" si="18"/>
        <v>0</v>
      </c>
      <c r="CQ9" s="13" t="b">
        <f t="shared" si="19"/>
        <v>0</v>
      </c>
      <c r="CR9" s="13" t="b">
        <f t="shared" si="20"/>
        <v>0</v>
      </c>
      <c r="CS9" s="13" t="b">
        <f t="shared" si="21"/>
        <v>0</v>
      </c>
      <c r="CT9" s="13" t="b">
        <f t="shared" si="28"/>
        <v>0</v>
      </c>
      <c r="CU9" s="13" t="b">
        <f t="shared" si="22"/>
        <v>0</v>
      </c>
      <c r="CV9" s="13" t="b">
        <f t="shared" si="23"/>
        <v>0</v>
      </c>
      <c r="CW9" s="13" t="b">
        <f t="shared" si="24"/>
        <v>0</v>
      </c>
      <c r="CX9" s="13" t="b">
        <f t="shared" si="25"/>
        <v>0</v>
      </c>
      <c r="CY9" s="13" t="b">
        <f t="shared" si="26"/>
        <v>0</v>
      </c>
    </row>
    <row r="10" spans="1:103" ht="15" thickBot="1">
      <c r="A10" s="932"/>
      <c r="B10" s="941"/>
      <c r="C10" s="941"/>
      <c r="D10" s="941"/>
      <c r="E10" s="941"/>
      <c r="F10" s="941"/>
      <c r="G10" s="941"/>
      <c r="H10" s="941"/>
      <c r="I10" s="941"/>
      <c r="J10" s="941"/>
      <c r="K10" s="941"/>
      <c r="L10" s="941"/>
      <c r="M10" s="941"/>
      <c r="N10" s="941"/>
      <c r="O10" s="941"/>
      <c r="P10" s="941"/>
      <c r="Q10" s="941"/>
      <c r="R10" s="941"/>
      <c r="S10" s="941"/>
      <c r="T10" s="941"/>
      <c r="U10" s="941"/>
      <c r="V10" s="941"/>
      <c r="W10" s="20"/>
      <c r="X10" s="20"/>
      <c r="Y10" s="20"/>
      <c r="Z10" s="20"/>
      <c r="AA10" s="20" t="s">
        <v>50</v>
      </c>
      <c r="AB10" s="22"/>
      <c r="AC10" s="22"/>
      <c r="AD10" s="20"/>
      <c r="AE10" s="941"/>
      <c r="AF10" s="334">
        <f t="shared" si="27"/>
        <v>0</v>
      </c>
      <c r="AG10" s="272">
        <f>IF(R10="kompletna",Q10*J10*0.0036*'lista, wskaźniki'!$F$13, IF(R10="częściowa",Q10*J10*0.0036*'lista, wskaźniki'!$F$14, IF(R10="brak",Q10*J10*0.0036*'lista, wskaźniki'!$F$15,)))</f>
        <v>0</v>
      </c>
      <c r="AH10" s="334">
        <f>IF(Y10="inne",K10*'lista, wskaźniki'!$E$35,IF(Y10="to samo źródło",0,IF(Y10=0,0)))</f>
        <v>0</v>
      </c>
      <c r="AI10" s="334" t="b">
        <f>IF(AA10="gaz z sieci",AC10*'lista, wskaźniki'!$D$21)</f>
        <v>0</v>
      </c>
      <c r="AJ10" s="272">
        <f>IF(AA10="węgiel",AB10*'lista, wskaźniki'!$D$20, IF('Sektor mieszkaniowy'!AA10="drewno",'Sektor mieszkaniowy'!AB10*'lista, wskaźniki'!$D$22,IF('Sektor mieszkaniowy'!AA10="pellet",AB10*'lista, wskaźniki'!$D$23,IF('Sektor mieszkaniowy'!AA10="gaz z sieci",AB10*'lista, wskaźniki'!$D$21,IF('Sektor mieszkaniowy'!AA10="olej opałowy",'Sektor mieszkaniowy'!AB10*'lista, wskaźniki'!$D$24)))))</f>
        <v>0</v>
      </c>
      <c r="AK10" s="1002"/>
      <c r="AL10" s="941"/>
      <c r="AM10" s="20">
        <f>IF(AA10="węgiel",AF10*1/3.6*'lista, wskaźniki'!$F$20,IF(AA10="drewno",AF10*1/3.6*'lista, wskaźniki'!$F$22,IF(AA10="pellet",AF10*1/3.6*'lista, wskaźniki'!$F$23,IF(AA10="gaz z sieci",AF10*1/3.6*'lista, wskaźniki'!$F$21,IF(AA10="olej opałowy",AF10*1/3.6*'lista, wskaźniki'!$F$24,0)))))</f>
        <v>0</v>
      </c>
      <c r="AN10" s="20">
        <f>IF(AA10="węgiel",AF10*'lista, wskaźniki'!$E$42,IF(AA10="drewno",AF10*'lista, wskaźniki'!$G$42,IF(AA10="pellet",AF10*'lista, wskaźniki'!$H$42,IF(AA10="gaz z sieci",AF10*'lista, wskaźniki'!$F$42,IF(AA10="olej opałowy",AF10*'lista, wskaźniki'!$I$42,0)))))</f>
        <v>0</v>
      </c>
      <c r="AO10" s="20">
        <f>IF(AA10="węgiel",AF10*'lista, wskaźniki'!$E$43,IF(AA10="drewno",AF10*'lista, wskaźniki'!$G$43,IF(AA10="pellet",AF10*'lista, wskaźniki'!$H$43,IF(AA10="gaz z sieci",AF10*'lista, wskaźniki'!$F$43,IF(AA10="olej opałowy",AF10*'lista, wskaźniki'!$I$43,0)))))</f>
        <v>0</v>
      </c>
      <c r="AP10" s="20">
        <f>IF(AA10="węgiel",AF10*'lista, wskaźniki'!$E$44,IF(AA10="drewno",AF10*'lista, wskaźniki'!$G$44,IF(AA10="pellet",AF10*'lista, wskaźniki'!$H$44,IF(AA10="gaz z sieci",AF10*'lista, wskaźniki'!$F$44,IF(AA10="olej opałowy",AF10*'lista, wskaźniki'!$I$44,0)))))</f>
        <v>0</v>
      </c>
      <c r="AQ10" s="20" t="b">
        <f>IF(Z10="gaz",AH10*1/3.6*'lista, wskaźniki'!$F$21,IF(Z10="energia elektryczna",AH10*1/3.6*'lista, wskaźniki'!$F$26))</f>
        <v>0</v>
      </c>
      <c r="AR10" s="20" t="b">
        <f>IF(Z10="gaz",AH10*'lista, wskaźniki'!$F$42,IF(Z10="energia elektryczna",AH10*0))</f>
        <v>0</v>
      </c>
      <c r="AS10" s="20" t="b">
        <f>IF(Z10="gaz",AH10*'lista, wskaźniki'!$F$43,IF(Z10="energia elektryczna",AH10*0))</f>
        <v>0</v>
      </c>
      <c r="AT10" s="20" t="b">
        <f>IF(Z10="gaz",AH10*'lista, wskaźniki'!$F$44,IF(Z10="energia elektryczna",AH10*0))</f>
        <v>0</v>
      </c>
      <c r="AU10" s="20">
        <f>AI10*1/3.6*'lista, wskaźniki'!$F$21</f>
        <v>0</v>
      </c>
      <c r="AV10" s="20">
        <f>AI10*'lista, wskaźniki'!$F$42</f>
        <v>0</v>
      </c>
      <c r="AW10" s="20">
        <f>AI10*'lista, wskaźniki'!$F$43</f>
        <v>0</v>
      </c>
      <c r="AX10" s="20">
        <f>AI10*'lista, wskaźniki'!$F$44</f>
        <v>0</v>
      </c>
      <c r="AY10" s="20">
        <f>AK10*'lista, wskaźniki'!$F$26</f>
        <v>0</v>
      </c>
      <c r="AZ10" s="20">
        <f t="shared" si="0"/>
        <v>0</v>
      </c>
      <c r="BA10" s="20">
        <f t="shared" si="1"/>
        <v>0</v>
      </c>
      <c r="BB10" s="20">
        <f t="shared" si="2"/>
        <v>0</v>
      </c>
      <c r="BC10" s="20">
        <f t="shared" si="3"/>
        <v>0</v>
      </c>
      <c r="BD10" s="941"/>
      <c r="BE10" s="941"/>
      <c r="BF10" s="941"/>
      <c r="BG10" s="941"/>
      <c r="BH10" s="20"/>
      <c r="BI10" s="941"/>
      <c r="BJ10" s="20"/>
      <c r="BK10" s="941"/>
      <c r="BL10" s="20"/>
      <c r="BM10" s="20"/>
      <c r="BN10" s="20"/>
      <c r="BO10" s="20"/>
      <c r="BP10" s="20"/>
      <c r="BQ10" s="20"/>
      <c r="BR10" s="20"/>
      <c r="BS10" s="1005"/>
      <c r="BT10" s="1005"/>
      <c r="BU10" s="1005"/>
      <c r="BV10" s="1005"/>
      <c r="BW10" s="1005"/>
      <c r="BX10" s="1005"/>
      <c r="BY10" s="1008"/>
      <c r="CA10" s="365" t="b">
        <f t="shared" si="4"/>
        <v>0</v>
      </c>
      <c r="CB10" s="365" t="b">
        <f t="shared" si="5"/>
        <v>0</v>
      </c>
      <c r="CC10" s="365">
        <f t="shared" si="6"/>
        <v>0</v>
      </c>
      <c r="CD10" s="365" t="b">
        <f t="shared" si="7"/>
        <v>0</v>
      </c>
      <c r="CE10" s="365" t="b">
        <f t="shared" si="8"/>
        <v>0</v>
      </c>
      <c r="CF10" s="365" t="b">
        <f t="shared" si="9"/>
        <v>0</v>
      </c>
      <c r="CG10" s="365" t="b">
        <f t="shared" si="10"/>
        <v>0</v>
      </c>
      <c r="CH10" s="365" t="b">
        <f t="shared" si="11"/>
        <v>0</v>
      </c>
      <c r="CI10" s="72" t="b">
        <f t="shared" si="12"/>
        <v>0</v>
      </c>
      <c r="CJ10" s="72" t="b">
        <f t="shared" si="13"/>
        <v>0</v>
      </c>
      <c r="CK10" s="72">
        <f t="shared" si="14"/>
        <v>0</v>
      </c>
      <c r="CL10" s="72">
        <f t="shared" si="15"/>
        <v>0</v>
      </c>
      <c r="CM10" s="72" t="b">
        <f t="shared" si="16"/>
        <v>0</v>
      </c>
      <c r="CN10" s="72" t="b">
        <f t="shared" si="17"/>
        <v>0</v>
      </c>
      <c r="CP10" s="13">
        <f t="shared" si="18"/>
        <v>0</v>
      </c>
      <c r="CQ10" s="13" t="b">
        <f t="shared" si="19"/>
        <v>0</v>
      </c>
      <c r="CR10" s="13" t="b">
        <f t="shared" si="20"/>
        <v>0</v>
      </c>
      <c r="CS10" s="13" t="b">
        <f t="shared" ref="CS10:CS73" si="29">IF(R10="kompletna",CR10,IF(R10="częściowa",0.5*CR10,IF(R10="brak",0*CR10)))</f>
        <v>0</v>
      </c>
      <c r="CT10" s="13" t="b">
        <f t="shared" si="28"/>
        <v>0</v>
      </c>
      <c r="CU10" s="13" t="b">
        <f t="shared" si="22"/>
        <v>0</v>
      </c>
      <c r="CV10" s="13" t="b">
        <f t="shared" si="23"/>
        <v>0</v>
      </c>
      <c r="CW10" s="13" t="b">
        <f t="shared" si="24"/>
        <v>0</v>
      </c>
      <c r="CX10" s="13" t="b">
        <f t="shared" si="25"/>
        <v>0</v>
      </c>
      <c r="CY10" s="13" t="b">
        <f t="shared" si="26"/>
        <v>0</v>
      </c>
    </row>
    <row r="11" spans="1:103" ht="15" thickBot="1">
      <c r="A11" s="932"/>
      <c r="B11" s="941"/>
      <c r="C11" s="941"/>
      <c r="D11" s="941"/>
      <c r="E11" s="941"/>
      <c r="F11" s="941"/>
      <c r="G11" s="941"/>
      <c r="H11" s="941"/>
      <c r="I11" s="941"/>
      <c r="J11" s="941"/>
      <c r="K11" s="941"/>
      <c r="L11" s="941"/>
      <c r="M11" s="941"/>
      <c r="N11" s="941"/>
      <c r="O11" s="941"/>
      <c r="P11" s="941"/>
      <c r="Q11" s="941"/>
      <c r="R11" s="941"/>
      <c r="S11" s="941"/>
      <c r="T11" s="941"/>
      <c r="U11" s="941"/>
      <c r="V11" s="941"/>
      <c r="W11" s="20"/>
      <c r="X11" s="20"/>
      <c r="Y11" s="20"/>
      <c r="Z11" s="20"/>
      <c r="AA11" s="20" t="s">
        <v>38</v>
      </c>
      <c r="AB11" s="22"/>
      <c r="AC11" s="22"/>
      <c r="AD11" s="20"/>
      <c r="AE11" s="941"/>
      <c r="AF11" s="334">
        <f t="shared" si="27"/>
        <v>0</v>
      </c>
      <c r="AG11" s="272">
        <f>IF(R11="kompletna",Q11*J11*0.0036*'lista, wskaźniki'!$F$13, IF(R11="częściowa",Q11*J11*0.0036*'lista, wskaźniki'!$F$14, IF(R11="brak",Q11*J11*0.0036*'lista, wskaźniki'!$F$15,)))</f>
        <v>0</v>
      </c>
      <c r="AH11" s="334">
        <f>IF(Y11="inne",K11*'lista, wskaźniki'!$E$35,IF(Y11="to samo źródło",0,IF(Y11=0,0)))</f>
        <v>0</v>
      </c>
      <c r="AI11" s="334">
        <f>IF(AA11="gaz z sieci",AC11*'lista, wskaźniki'!$D$21)</f>
        <v>0</v>
      </c>
      <c r="AJ11" s="272">
        <f>IF(AA11="węgiel",AB11*'lista, wskaźniki'!$D$20, IF('Sektor mieszkaniowy'!AA11="drewno",'Sektor mieszkaniowy'!AB11*'lista, wskaźniki'!$D$22,IF('Sektor mieszkaniowy'!AA11="pellet",AB11*'lista, wskaźniki'!$D$23,IF('Sektor mieszkaniowy'!AA11="gaz z sieci",AB11*'lista, wskaźniki'!$D$21,IF('Sektor mieszkaniowy'!AA11="olej opałowy",'Sektor mieszkaniowy'!AB11*'lista, wskaźniki'!$D$24)))))</f>
        <v>0</v>
      </c>
      <c r="AK11" s="1002"/>
      <c r="AL11" s="941"/>
      <c r="AM11" s="20">
        <f>IF(AA11="węgiel",AF11*1/3.6*'lista, wskaźniki'!$F$20,IF(AA11="drewno",AF11*1/3.6*'lista, wskaźniki'!$F$22,IF(AA11="pellet",AF11*1/3.6*'lista, wskaźniki'!$F$23,IF(AA11="gaz z sieci",AF11*1/3.6*'lista, wskaźniki'!$F$21,IF(AA11="olej opałowy",AF11*1/3.6*'lista, wskaźniki'!$F$24,0)))))</f>
        <v>0</v>
      </c>
      <c r="AN11" s="20">
        <f>IF(AA11="węgiel",AF11*'lista, wskaźniki'!$E$42,IF(AA11="drewno",AF11*'lista, wskaźniki'!$G$42,IF(AA11="pellet",AF11*'lista, wskaźniki'!$H$42,IF(AA11="gaz z sieci",AF11*'lista, wskaźniki'!$F$42,IF(AA11="olej opałowy",AF11*'lista, wskaźniki'!$I$42,0)))))</f>
        <v>0</v>
      </c>
      <c r="AO11" s="20">
        <f>IF(AA11="węgiel",AF11*'lista, wskaźniki'!$E$43,IF(AA11="drewno",AF11*'lista, wskaźniki'!$G$43,IF(AA11="pellet",AF11*'lista, wskaźniki'!$H$43,IF(AA11="gaz z sieci",AF11*'lista, wskaźniki'!$F$43,IF(AA11="olej opałowy",AF11*'lista, wskaźniki'!$I$43,0)))))</f>
        <v>0</v>
      </c>
      <c r="AP11" s="20">
        <f>IF(AA11="węgiel",AF11*'lista, wskaźniki'!$E$44,IF(AA11="drewno",AF11*'lista, wskaźniki'!$G$44,IF(AA11="pellet",AF11*'lista, wskaźniki'!$H$44,IF(AA11="gaz z sieci",AF11*'lista, wskaźniki'!$F$44,IF(AA11="olej opałowy",AF11*'lista, wskaźniki'!$I$44,0)))))</f>
        <v>0</v>
      </c>
      <c r="AQ11" s="20" t="b">
        <f>IF(Z11="gaz",AH11*1/3.6*'lista, wskaźniki'!$F$21,IF(Z11="energia elektryczna",AH11*1/3.6*'lista, wskaźniki'!$F$26))</f>
        <v>0</v>
      </c>
      <c r="AR11" s="20" t="b">
        <f>IF(Z11="gaz",AH11*'lista, wskaźniki'!$F$42,IF(Z11="energia elektryczna",AH11*0))</f>
        <v>0</v>
      </c>
      <c r="AS11" s="20" t="b">
        <f>IF(Z11="gaz",AH11*'lista, wskaźniki'!$F$43,IF(Z11="energia elektryczna",AH11*0))</f>
        <v>0</v>
      </c>
      <c r="AT11" s="20" t="b">
        <f>IF(Z11="gaz",AH11*'lista, wskaźniki'!$F$44,IF(Z11="energia elektryczna",AH11*0))</f>
        <v>0</v>
      </c>
      <c r="AU11" s="20">
        <f>AI11*1/3.6*'lista, wskaźniki'!$F$21</f>
        <v>0</v>
      </c>
      <c r="AV11" s="20">
        <f>AI11*'lista, wskaźniki'!$F$42</f>
        <v>0</v>
      </c>
      <c r="AW11" s="20">
        <f>AI11*'lista, wskaźniki'!$F$43</f>
        <v>0</v>
      </c>
      <c r="AX11" s="20">
        <f>AI11*'lista, wskaźniki'!$F$44</f>
        <v>0</v>
      </c>
      <c r="AY11" s="20">
        <f>AK11*'lista, wskaźniki'!$F$26</f>
        <v>0</v>
      </c>
      <c r="AZ11" s="20">
        <f t="shared" si="0"/>
        <v>0</v>
      </c>
      <c r="BA11" s="20">
        <f t="shared" si="1"/>
        <v>0</v>
      </c>
      <c r="BB11" s="20">
        <f t="shared" si="2"/>
        <v>0</v>
      </c>
      <c r="BC11" s="20">
        <f t="shared" si="3"/>
        <v>0</v>
      </c>
      <c r="BD11" s="941"/>
      <c r="BE11" s="941"/>
      <c r="BF11" s="941"/>
      <c r="BG11" s="941"/>
      <c r="BH11" s="20"/>
      <c r="BI11" s="941"/>
      <c r="BJ11" s="20"/>
      <c r="BK11" s="941"/>
      <c r="BL11" s="20"/>
      <c r="BM11" s="20"/>
      <c r="BN11" s="20"/>
      <c r="BO11" s="20"/>
      <c r="BP11" s="20"/>
      <c r="BQ11" s="20"/>
      <c r="BR11" s="20"/>
      <c r="BS11" s="1005"/>
      <c r="BT11" s="1005"/>
      <c r="BU11" s="1005"/>
      <c r="BV11" s="1005"/>
      <c r="BW11" s="1005"/>
      <c r="BX11" s="1005"/>
      <c r="BY11" s="1008"/>
      <c r="CA11" s="365" t="b">
        <f t="shared" si="4"/>
        <v>0</v>
      </c>
      <c r="CB11" s="365" t="b">
        <f t="shared" si="5"/>
        <v>0</v>
      </c>
      <c r="CC11" s="365" t="b">
        <f t="shared" si="6"/>
        <v>0</v>
      </c>
      <c r="CD11" s="365">
        <f t="shared" si="7"/>
        <v>0</v>
      </c>
      <c r="CE11" s="365" t="b">
        <f t="shared" si="8"/>
        <v>0</v>
      </c>
      <c r="CF11" s="365" t="b">
        <f t="shared" si="9"/>
        <v>0</v>
      </c>
      <c r="CG11" s="365" t="b">
        <f t="shared" si="10"/>
        <v>0</v>
      </c>
      <c r="CH11" s="365">
        <f t="shared" si="11"/>
        <v>0</v>
      </c>
      <c r="CI11" s="72" t="b">
        <f t="shared" si="12"/>
        <v>0</v>
      </c>
      <c r="CJ11" s="72" t="b">
        <f t="shared" si="13"/>
        <v>0</v>
      </c>
      <c r="CK11" s="72" t="b">
        <f t="shared" si="14"/>
        <v>0</v>
      </c>
      <c r="CL11" s="72">
        <f t="shared" si="15"/>
        <v>0</v>
      </c>
      <c r="CM11" s="72" t="b">
        <f t="shared" si="16"/>
        <v>0</v>
      </c>
      <c r="CN11" s="72" t="b">
        <f t="shared" si="17"/>
        <v>0</v>
      </c>
      <c r="CP11" s="13">
        <f t="shared" si="18"/>
        <v>0</v>
      </c>
      <c r="CQ11" s="13" t="b">
        <f t="shared" si="19"/>
        <v>0</v>
      </c>
      <c r="CR11" s="13" t="b">
        <f t="shared" si="20"/>
        <v>0</v>
      </c>
      <c r="CS11" s="13" t="b">
        <f t="shared" si="29"/>
        <v>0</v>
      </c>
      <c r="CT11" s="13" t="b">
        <f t="shared" si="28"/>
        <v>0</v>
      </c>
      <c r="CU11" s="13" t="b">
        <f t="shared" si="22"/>
        <v>0</v>
      </c>
      <c r="CV11" s="13" t="b">
        <f t="shared" si="23"/>
        <v>0</v>
      </c>
      <c r="CW11" s="13" t="b">
        <f t="shared" si="24"/>
        <v>0</v>
      </c>
      <c r="CX11" s="13" t="b">
        <f t="shared" si="25"/>
        <v>0</v>
      </c>
      <c r="CY11" s="13" t="b">
        <f t="shared" si="26"/>
        <v>0</v>
      </c>
    </row>
    <row r="12" spans="1:103" ht="15" thickBot="1">
      <c r="A12" s="933"/>
      <c r="B12" s="942"/>
      <c r="C12" s="942"/>
      <c r="D12" s="942"/>
      <c r="E12" s="942"/>
      <c r="F12" s="942"/>
      <c r="G12" s="942"/>
      <c r="H12" s="942"/>
      <c r="I12" s="942"/>
      <c r="J12" s="942"/>
      <c r="K12" s="942"/>
      <c r="L12" s="942"/>
      <c r="M12" s="942"/>
      <c r="N12" s="942"/>
      <c r="O12" s="942"/>
      <c r="P12" s="942"/>
      <c r="Q12" s="942"/>
      <c r="R12" s="942"/>
      <c r="S12" s="942"/>
      <c r="T12" s="942"/>
      <c r="U12" s="942"/>
      <c r="V12" s="942"/>
      <c r="W12" s="21"/>
      <c r="X12" s="21"/>
      <c r="Y12" s="21"/>
      <c r="Z12" s="21"/>
      <c r="AA12" s="21" t="s">
        <v>37</v>
      </c>
      <c r="AB12" s="55"/>
      <c r="AC12" s="55"/>
      <c r="AD12" s="21"/>
      <c r="AE12" s="942"/>
      <c r="AF12" s="334">
        <f t="shared" si="27"/>
        <v>0</v>
      </c>
      <c r="AG12" s="272">
        <f>IF(R12="kompletna",Q12*J12*0.0036*'lista, wskaźniki'!$F$13, IF(R12="częściowa",Q12*J12*0.0036*'lista, wskaźniki'!$F$14, IF(R12="brak",Q12*J12*0.0036*'lista, wskaźniki'!$F$15,)))</f>
        <v>0</v>
      </c>
      <c r="AH12" s="334">
        <f>IF(Y12="inne",K12*'lista, wskaźniki'!$E$35,IF(Y12="to samo źródło",0,IF(Y12=0,0)))</f>
        <v>0</v>
      </c>
      <c r="AI12" s="334" t="b">
        <f>IF(AA12="gaz z sieci",AC12*'lista, wskaźniki'!$D$21)</f>
        <v>0</v>
      </c>
      <c r="AJ12" s="272">
        <f>IF(AA12="węgiel",AB12*'lista, wskaźniki'!$D$20, IF('Sektor mieszkaniowy'!AA12="drewno",'Sektor mieszkaniowy'!AB12*'lista, wskaźniki'!$D$22,IF('Sektor mieszkaniowy'!AA12="pellet",AB12*'lista, wskaźniki'!$D$23,IF('Sektor mieszkaniowy'!AA12="gaz z sieci",AB12*'lista, wskaźniki'!$D$21,IF('Sektor mieszkaniowy'!AA12="olej opałowy",'Sektor mieszkaniowy'!AB12*'lista, wskaźniki'!$D$24)))))</f>
        <v>0</v>
      </c>
      <c r="AK12" s="1003"/>
      <c r="AL12" s="942"/>
      <c r="AM12" s="20">
        <f>IF(AA12="węgiel",AF12*1/3.6*'lista, wskaźniki'!$F$20,IF(AA12="drewno",AF12*1/3.6*'lista, wskaźniki'!$F$22,IF(AA12="pellet",AF12*1/3.6*'lista, wskaźniki'!$F$23,IF(AA12="gaz z sieci",AF12*1/3.6*'lista, wskaźniki'!$F$21,IF(AA12="olej opałowy",AF12*1/3.6*'lista, wskaźniki'!$F$24,0)))))</f>
        <v>0</v>
      </c>
      <c r="AN12" s="20">
        <f>IF(AA12="węgiel",AF12*'lista, wskaźniki'!$E$42,IF(AA12="drewno",AF12*'lista, wskaźniki'!$G$42,IF(AA12="pellet",AF12*'lista, wskaźniki'!$H$42,IF(AA12="gaz z sieci",AF12*'lista, wskaźniki'!$F$42,IF(AA12="olej opałowy",AF12*'lista, wskaźniki'!$I$42,0)))))</f>
        <v>0</v>
      </c>
      <c r="AO12" s="20">
        <f>IF(AA12="węgiel",AF12*'lista, wskaźniki'!$E$43,IF(AA12="drewno",AF12*'lista, wskaźniki'!$G$43,IF(AA12="pellet",AF12*'lista, wskaźniki'!$H$43,IF(AA12="gaz z sieci",AF12*'lista, wskaźniki'!$F$43,IF(AA12="olej opałowy",AF12*'lista, wskaźniki'!$I$43,0)))))</f>
        <v>0</v>
      </c>
      <c r="AP12" s="20">
        <f>IF(AA12="węgiel",AF12*'lista, wskaźniki'!$E$44,IF(AA12="drewno",AF12*'lista, wskaźniki'!$G$44,IF(AA12="pellet",AF12*'lista, wskaźniki'!$H$44,IF(AA12="gaz z sieci",AF12*'lista, wskaźniki'!$F$44,IF(AA12="olej opałowy",AF12*'lista, wskaźniki'!$I$44,0)))))</f>
        <v>0</v>
      </c>
      <c r="AQ12" s="20" t="b">
        <f>IF(Z12="gaz",AH12*1/3.6*'lista, wskaźniki'!$F$21,IF(Z12="energia elektryczna",AH12*1/3.6*'lista, wskaźniki'!$F$26))</f>
        <v>0</v>
      </c>
      <c r="AR12" s="20" t="b">
        <f>IF(Z12="gaz",AH12*'lista, wskaźniki'!$F$42,IF(Z12="energia elektryczna",AH12*0))</f>
        <v>0</v>
      </c>
      <c r="AS12" s="20" t="b">
        <f>IF(Z12="gaz",AH12*'lista, wskaźniki'!$F$43,IF(Z12="energia elektryczna",AH12*0))</f>
        <v>0</v>
      </c>
      <c r="AT12" s="20" t="b">
        <f>IF(Z12="gaz",AH12*'lista, wskaźniki'!$F$44,IF(Z12="energia elektryczna",AH12*0))</f>
        <v>0</v>
      </c>
      <c r="AU12" s="20">
        <f>AI12*1/3.6*'lista, wskaźniki'!$F$21</f>
        <v>0</v>
      </c>
      <c r="AV12" s="20">
        <f>AI12*'lista, wskaźniki'!$F$42</f>
        <v>0</v>
      </c>
      <c r="AW12" s="20">
        <f>AI12*'lista, wskaźniki'!$F$43</f>
        <v>0</v>
      </c>
      <c r="AX12" s="20">
        <f>AI12*'lista, wskaźniki'!$F$44</f>
        <v>0</v>
      </c>
      <c r="AY12" s="20">
        <f>AK12*'lista, wskaźniki'!$F$26</f>
        <v>0</v>
      </c>
      <c r="AZ12" s="20">
        <f t="shared" si="0"/>
        <v>0</v>
      </c>
      <c r="BA12" s="20">
        <f t="shared" si="1"/>
        <v>0</v>
      </c>
      <c r="BB12" s="20">
        <f t="shared" si="2"/>
        <v>0</v>
      </c>
      <c r="BC12" s="20">
        <f t="shared" si="3"/>
        <v>0</v>
      </c>
      <c r="BD12" s="942"/>
      <c r="BE12" s="942"/>
      <c r="BF12" s="942"/>
      <c r="BG12" s="942"/>
      <c r="BH12" s="21"/>
      <c r="BI12" s="942"/>
      <c r="BJ12" s="21"/>
      <c r="BK12" s="942"/>
      <c r="BL12" s="21"/>
      <c r="BM12" s="21"/>
      <c r="BN12" s="21"/>
      <c r="BO12" s="21"/>
      <c r="BP12" s="21"/>
      <c r="BQ12" s="21"/>
      <c r="BR12" s="21"/>
      <c r="BS12" s="1006"/>
      <c r="BT12" s="1006"/>
      <c r="BU12" s="1006"/>
      <c r="BV12" s="1006"/>
      <c r="BW12" s="1006"/>
      <c r="BX12" s="1006"/>
      <c r="BY12" s="1009"/>
      <c r="CA12" s="365" t="b">
        <f t="shared" si="4"/>
        <v>0</v>
      </c>
      <c r="CB12" s="365" t="b">
        <f t="shared" si="5"/>
        <v>0</v>
      </c>
      <c r="CC12" s="365" t="b">
        <f t="shared" si="6"/>
        <v>0</v>
      </c>
      <c r="CD12" s="365" t="b">
        <f t="shared" si="7"/>
        <v>0</v>
      </c>
      <c r="CE12" s="365">
        <f t="shared" si="8"/>
        <v>0</v>
      </c>
      <c r="CF12" s="365" t="b">
        <f t="shared" si="9"/>
        <v>0</v>
      </c>
      <c r="CG12" s="365" t="b">
        <f t="shared" si="10"/>
        <v>0</v>
      </c>
      <c r="CH12" s="365" t="b">
        <f t="shared" si="11"/>
        <v>0</v>
      </c>
      <c r="CI12" s="72" t="b">
        <f t="shared" si="12"/>
        <v>0</v>
      </c>
      <c r="CJ12" s="72" t="b">
        <f t="shared" si="13"/>
        <v>0</v>
      </c>
      <c r="CK12" s="72" t="b">
        <f t="shared" si="14"/>
        <v>0</v>
      </c>
      <c r="CL12" s="72">
        <f t="shared" si="15"/>
        <v>0</v>
      </c>
      <c r="CM12" s="72">
        <f t="shared" si="16"/>
        <v>0</v>
      </c>
      <c r="CN12" s="72" t="b">
        <f t="shared" si="17"/>
        <v>0</v>
      </c>
      <c r="CP12" s="13">
        <f t="shared" si="18"/>
        <v>0</v>
      </c>
      <c r="CQ12" s="13" t="b">
        <f t="shared" si="19"/>
        <v>0</v>
      </c>
      <c r="CR12" s="13" t="b">
        <f t="shared" si="20"/>
        <v>0</v>
      </c>
      <c r="CS12" s="13" t="b">
        <f t="shared" si="29"/>
        <v>0</v>
      </c>
      <c r="CT12" s="13" t="b">
        <f t="shared" si="28"/>
        <v>0</v>
      </c>
      <c r="CU12" s="13" t="b">
        <f t="shared" si="22"/>
        <v>0</v>
      </c>
      <c r="CV12" s="13" t="b">
        <f t="shared" si="23"/>
        <v>0</v>
      </c>
      <c r="CW12" s="13" t="b">
        <f t="shared" si="24"/>
        <v>0</v>
      </c>
      <c r="CX12" s="13" t="b">
        <f t="shared" si="25"/>
        <v>0</v>
      </c>
      <c r="CY12" s="13" t="b">
        <f t="shared" si="26"/>
        <v>0</v>
      </c>
    </row>
    <row r="13" spans="1:103" ht="15" thickBot="1">
      <c r="A13" s="931">
        <v>3</v>
      </c>
      <c r="B13" s="940" t="s">
        <v>198</v>
      </c>
      <c r="C13" s="940">
        <v>7</v>
      </c>
      <c r="D13" s="940" t="s">
        <v>1</v>
      </c>
      <c r="E13" s="940" t="s">
        <v>5</v>
      </c>
      <c r="F13" s="940"/>
      <c r="G13" s="940"/>
      <c r="H13" s="940"/>
      <c r="I13" s="940" t="s">
        <v>10</v>
      </c>
      <c r="J13" s="940">
        <v>48</v>
      </c>
      <c r="K13" s="940">
        <v>1</v>
      </c>
      <c r="L13" s="940" t="s">
        <v>17</v>
      </c>
      <c r="M13" s="940"/>
      <c r="N13" s="940" t="s">
        <v>17</v>
      </c>
      <c r="O13" s="940"/>
      <c r="P13" s="940" t="s">
        <v>17</v>
      </c>
      <c r="Q13" s="940">
        <f>IF(I13="&lt;1966",'lista, wskaźniki'!$G$4,IF(I13="1967-1985",'lista, wskaźniki'!$G$5,IF(I13="1986-1992",'lista, wskaźniki'!$G$6,IF(I13="1993-1996",'lista, wskaźniki'!$G$7,IF(I13="&gt;1997",'lista, wskaźniki'!$G$8,IF(I13=0,'lista, wskaźniki'!$G$4))))))</f>
        <v>290</v>
      </c>
      <c r="R13" s="940" t="s">
        <v>25</v>
      </c>
      <c r="S13" s="940" t="s">
        <v>27</v>
      </c>
      <c r="T13" s="940"/>
      <c r="U13" s="940"/>
      <c r="V13" s="940"/>
      <c r="W13" s="19" t="s">
        <v>35</v>
      </c>
      <c r="X13" s="19" t="s">
        <v>39</v>
      </c>
      <c r="Y13" s="19"/>
      <c r="Z13" s="19"/>
      <c r="AA13" s="19" t="s">
        <v>35</v>
      </c>
      <c r="AB13" s="54">
        <v>1.5</v>
      </c>
      <c r="AC13" s="54"/>
      <c r="AD13" s="19">
        <v>1300</v>
      </c>
      <c r="AE13" s="940">
        <v>3</v>
      </c>
      <c r="AF13" s="334">
        <f t="shared" si="27"/>
        <v>42.028500000000001</v>
      </c>
      <c r="AG13" s="272">
        <f>IF(R13="kompletna",Q13*J13*0.0036*'lista, wskaźniki'!$F$13, IF(R13="częściowa",Q13*J13*0.0036*'lista, wskaźniki'!$F$14, IF(R13="brak",Q13*J13*0.0036*'lista, wskaźniki'!$F$15,)))</f>
        <v>50.112000000000002</v>
      </c>
      <c r="AH13" s="334">
        <f>IF(Y13="inne",K13*'lista, wskaźniki'!$E$35,IF(Y13="to samo źródło",0,IF(Y13=0,0)))</f>
        <v>0</v>
      </c>
      <c r="AI13" s="334" t="b">
        <f>IF(AA13="gaz z sieci",AC13*'lista, wskaźniki'!$D$21)</f>
        <v>0</v>
      </c>
      <c r="AJ13" s="272">
        <f>IF(AA13="węgiel",AB13*'lista, wskaźniki'!$D$20, IF('Sektor mieszkaniowy'!AA13="drewno",'Sektor mieszkaniowy'!AB13*'lista, wskaźniki'!$D$22,IF('Sektor mieszkaniowy'!AA13="pellet",AB13*'lista, wskaźniki'!$D$23,IF('Sektor mieszkaniowy'!AA13="gaz z sieci",AB13*'lista, wskaźniki'!$D$21,IF('Sektor mieszkaniowy'!AA13="olej opałowy",'Sektor mieszkaniowy'!AB13*'lista, wskaźniki'!$D$24)))))</f>
        <v>33.945</v>
      </c>
      <c r="AK13" s="1001">
        <f>AL13/'lista, wskaźniki'!$A$127</f>
        <v>0.92307692307692313</v>
      </c>
      <c r="AL13" s="940">
        <v>600</v>
      </c>
      <c r="AM13" s="20">
        <f>IF(AA13="węgiel",AF13*1/3.6*'lista, wskaźniki'!$F$20,IF(AA13="drewno",AF13*1/3.6*'lista, wskaźniki'!$F$22,IF(AA13="pellet",AF13*1/3.6*'lista, wskaźniki'!$F$23,IF(AA13="gaz z sieci",AF13*1/3.6*'lista, wskaźniki'!$F$21,IF(AA13="olej opałowy",AF13*1/3.6*'lista, wskaźniki'!$F$24,0)))))</f>
        <v>3.9813598049999999</v>
      </c>
      <c r="AN13" s="20">
        <f>IF(AA13="węgiel",AF13*'lista, wskaźniki'!$E$42,IF(AA13="drewno",AF13*'lista, wskaźniki'!$G$42,IF(AA13="pellet",AF13*'lista, wskaźniki'!$H$42,IF(AA13="gaz z sieci",AF13*'lista, wskaźniki'!$F$42,IF(AA13="olej opałowy",AF13*'lista, wskaźniki'!$I$42,0)))))</f>
        <v>1.5970830000000002E-2</v>
      </c>
      <c r="AO13" s="20">
        <f>IF(AA13="węgiel",AF13*'lista, wskaźniki'!$E$43,IF(AA13="drewno",AF13*'lista, wskaźniki'!$G$43,IF(AA13="pellet",AF13*'lista, wskaźniki'!$H$43,IF(AA13="gaz z sieci",AF13*'lista, wskaźniki'!$F$43,IF(AA13="olej opałowy",AF13*'lista, wskaźniki'!$I$43,0)))))</f>
        <v>1.5130260000000001E-2</v>
      </c>
      <c r="AP13" s="20">
        <f>IF(AA13="węgiel",AF13*'lista, wskaźniki'!$E$44,IF(AA13="drewno",AF13*'lista, wskaźniki'!$G$44,IF(AA13="pellet",AF13*'lista, wskaźniki'!$H$44,IF(AA13="gaz z sieci",AF13*'lista, wskaźniki'!$F$44,IF(AA13="olej opałowy",AF13*'lista, wskaźniki'!$I$44,0)))))</f>
        <v>1.1347695000000001E-5</v>
      </c>
      <c r="AQ13" s="20" t="b">
        <f>IF(Z13="gaz",AH13*1/3.6*'lista, wskaźniki'!$F$21,IF(Z13="energia elektryczna",AH13*1/3.6*'lista, wskaźniki'!$F$26))</f>
        <v>0</v>
      </c>
      <c r="AR13" s="20" t="b">
        <f>IF(Z13="gaz",AH13*'lista, wskaźniki'!$F$42,IF(Z13="energia elektryczna",AH13*0))</f>
        <v>0</v>
      </c>
      <c r="AS13" s="20" t="b">
        <f>IF(Z13="gaz",AH13*'lista, wskaźniki'!$F$43,IF(Z13="energia elektryczna",AH13*0))</f>
        <v>0</v>
      </c>
      <c r="AT13" s="20" t="b">
        <f>IF(Z13="gaz",AH13*'lista, wskaźniki'!$F$44,IF(Z13="energia elektryczna",AH13*0))</f>
        <v>0</v>
      </c>
      <c r="AU13" s="20">
        <f>AI13*1/3.6*'lista, wskaźniki'!$F$21</f>
        <v>0</v>
      </c>
      <c r="AV13" s="20">
        <f>AI13*'lista, wskaźniki'!$F$42</f>
        <v>0</v>
      </c>
      <c r="AW13" s="20">
        <f>AI13*'lista, wskaźniki'!$F$43</f>
        <v>0</v>
      </c>
      <c r="AX13" s="20">
        <f>AI13*'lista, wskaźniki'!$F$44</f>
        <v>0</v>
      </c>
      <c r="AY13" s="20">
        <f>AK13*'lista, wskaźniki'!$F$26</f>
        <v>0.82153846153846155</v>
      </c>
      <c r="AZ13" s="20">
        <f t="shared" si="0"/>
        <v>4.8028982665384614</v>
      </c>
      <c r="BA13" s="20">
        <f t="shared" si="1"/>
        <v>1.5970830000000002E-2</v>
      </c>
      <c r="BB13" s="20">
        <f t="shared" si="2"/>
        <v>1.5130260000000001E-2</v>
      </c>
      <c r="BC13" s="20">
        <f t="shared" si="3"/>
        <v>1.1347695000000001E-5</v>
      </c>
      <c r="BD13" s="940" t="s">
        <v>17</v>
      </c>
      <c r="BE13" s="940" t="s">
        <v>17</v>
      </c>
      <c r="BF13" s="940" t="s">
        <v>17</v>
      </c>
      <c r="BG13" s="940" t="s">
        <v>17</v>
      </c>
      <c r="BH13" s="19"/>
      <c r="BI13" s="940" t="s">
        <v>17</v>
      </c>
      <c r="BJ13" s="19"/>
      <c r="BK13" s="940" t="s">
        <v>17</v>
      </c>
      <c r="BL13" s="19"/>
      <c r="BM13" s="19"/>
      <c r="BN13" s="19"/>
      <c r="BO13" s="19" t="s">
        <v>17</v>
      </c>
      <c r="BP13" s="19"/>
      <c r="BQ13" s="19"/>
      <c r="BR13" s="19"/>
      <c r="BS13" s="1004"/>
      <c r="BT13" s="1004"/>
      <c r="BU13" s="1004"/>
      <c r="BV13" s="1004"/>
      <c r="BW13" s="1004"/>
      <c r="BX13" s="1004"/>
      <c r="BY13" s="1007"/>
      <c r="CA13" s="365">
        <f t="shared" si="4"/>
        <v>42.028500000000001</v>
      </c>
      <c r="CB13" s="365" t="b">
        <f t="shared" si="5"/>
        <v>0</v>
      </c>
      <c r="CC13" s="365" t="b">
        <f t="shared" si="6"/>
        <v>0</v>
      </c>
      <c r="CD13" s="365" t="b">
        <f t="shared" si="7"/>
        <v>0</v>
      </c>
      <c r="CE13" s="365" t="b">
        <f t="shared" si="8"/>
        <v>0</v>
      </c>
      <c r="CF13" s="365" t="b">
        <f t="shared" si="9"/>
        <v>0</v>
      </c>
      <c r="CG13" s="365" t="b">
        <f t="shared" si="10"/>
        <v>0</v>
      </c>
      <c r="CH13" s="365" t="b">
        <f t="shared" si="11"/>
        <v>0</v>
      </c>
      <c r="CI13" s="72">
        <f t="shared" si="12"/>
        <v>42.028500000000001</v>
      </c>
      <c r="CJ13" s="72" t="b">
        <f t="shared" si="13"/>
        <v>0</v>
      </c>
      <c r="CK13" s="72" t="b">
        <f t="shared" si="14"/>
        <v>0</v>
      </c>
      <c r="CL13" s="72">
        <f t="shared" si="15"/>
        <v>0</v>
      </c>
      <c r="CM13" s="72" t="b">
        <f t="shared" si="16"/>
        <v>0</v>
      </c>
      <c r="CN13" s="72" t="b">
        <f t="shared" si="17"/>
        <v>0</v>
      </c>
      <c r="CP13" s="13">
        <f t="shared" si="18"/>
        <v>48</v>
      </c>
      <c r="CQ13" s="13">
        <f t="shared" si="19"/>
        <v>0</v>
      </c>
      <c r="CR13" s="13" t="b">
        <f t="shared" si="20"/>
        <v>0</v>
      </c>
      <c r="CS13" s="13">
        <f t="shared" si="29"/>
        <v>0</v>
      </c>
      <c r="CT13" s="13" t="b">
        <f t="shared" si="28"/>
        <v>0</v>
      </c>
      <c r="CU13" s="13">
        <f t="shared" si="22"/>
        <v>0</v>
      </c>
      <c r="CV13" s="13" t="b">
        <f t="shared" si="23"/>
        <v>0</v>
      </c>
      <c r="CW13" s="13">
        <f t="shared" si="24"/>
        <v>0</v>
      </c>
      <c r="CX13" s="13" t="b">
        <f t="shared" si="25"/>
        <v>0</v>
      </c>
      <c r="CY13" s="13">
        <f t="shared" si="26"/>
        <v>0</v>
      </c>
    </row>
    <row r="14" spans="1:103" ht="15" thickBot="1">
      <c r="A14" s="932"/>
      <c r="B14" s="941"/>
      <c r="C14" s="941"/>
      <c r="D14" s="941"/>
      <c r="E14" s="941"/>
      <c r="F14" s="941"/>
      <c r="G14" s="941"/>
      <c r="H14" s="941"/>
      <c r="I14" s="941"/>
      <c r="J14" s="941"/>
      <c r="K14" s="941"/>
      <c r="L14" s="941"/>
      <c r="M14" s="941"/>
      <c r="N14" s="941"/>
      <c r="O14" s="941"/>
      <c r="P14" s="941"/>
      <c r="Q14" s="941"/>
      <c r="R14" s="941"/>
      <c r="S14" s="941"/>
      <c r="T14" s="941"/>
      <c r="U14" s="941"/>
      <c r="V14" s="941"/>
      <c r="W14" s="20"/>
      <c r="X14" s="20"/>
      <c r="Y14" s="20"/>
      <c r="Z14" s="20"/>
      <c r="AA14" s="20" t="s">
        <v>36</v>
      </c>
      <c r="AB14" s="22"/>
      <c r="AC14" s="22"/>
      <c r="AD14" s="20"/>
      <c r="AE14" s="941"/>
      <c r="AF14" s="334">
        <f t="shared" si="27"/>
        <v>0</v>
      </c>
      <c r="AG14" s="272">
        <f>IF(R14="kompletna",Q14*J14*0.0036*'lista, wskaźniki'!$F$13, IF(R14="częściowa",Q14*J14*0.0036*'lista, wskaźniki'!$F$14, IF(R14="brak",Q14*J14*0.0036*'lista, wskaźniki'!$F$15,)))</f>
        <v>0</v>
      </c>
      <c r="AH14" s="334">
        <f>IF(Y14="inne",K14*'lista, wskaźniki'!$E$35,IF(Y14="to samo źródło",0,IF(Y14=0,0)))</f>
        <v>0</v>
      </c>
      <c r="AI14" s="334" t="b">
        <f>IF(AA14="gaz z sieci",AC14*'lista, wskaźniki'!$D$21)</f>
        <v>0</v>
      </c>
      <c r="AJ14" s="272">
        <f>IF(AA14="węgiel",AB14*'lista, wskaźniki'!$D$20, IF('Sektor mieszkaniowy'!AA14="drewno",'Sektor mieszkaniowy'!AB14*'lista, wskaźniki'!$D$22,IF('Sektor mieszkaniowy'!AA14="pellet",AB14*'lista, wskaźniki'!$D$23,IF('Sektor mieszkaniowy'!AA14="gaz z sieci",AB14*'lista, wskaźniki'!$D$21,IF('Sektor mieszkaniowy'!AA14="olej opałowy",'Sektor mieszkaniowy'!AB14*'lista, wskaźniki'!$D$24)))))</f>
        <v>0</v>
      </c>
      <c r="AK14" s="1002"/>
      <c r="AL14" s="941"/>
      <c r="AM14" s="20">
        <f>IF(AA14="węgiel",AF14*1/3.6*'lista, wskaźniki'!$F$20,IF(AA14="drewno",AF14*1/3.6*'lista, wskaźniki'!$F$22,IF(AA14="pellet",AF14*1/3.6*'lista, wskaźniki'!$F$23,IF(AA14="gaz z sieci",AF14*1/3.6*'lista, wskaźniki'!$F$21,IF(AA14="olej opałowy",AF14*1/3.6*'lista, wskaźniki'!$F$24,0)))))</f>
        <v>0</v>
      </c>
      <c r="AN14" s="20">
        <f>IF(AA14="węgiel",AF14*'lista, wskaźniki'!$E$42,IF(AA14="drewno",AF14*'lista, wskaźniki'!$G$42,IF(AA14="pellet",AF14*'lista, wskaźniki'!$H$42,IF(AA14="gaz z sieci",AF14*'lista, wskaźniki'!$F$42,IF(AA14="olej opałowy",AF14*'lista, wskaźniki'!$I$42,0)))))</f>
        <v>0</v>
      </c>
      <c r="AO14" s="20">
        <f>IF(AA14="węgiel",AF14*'lista, wskaźniki'!$E$43,IF(AA14="drewno",AF14*'lista, wskaźniki'!$G$43,IF(AA14="pellet",AF14*'lista, wskaźniki'!$H$43,IF(AA14="gaz z sieci",AF14*'lista, wskaźniki'!$F$43,IF(AA14="olej opałowy",AF14*'lista, wskaźniki'!$I$43,0)))))</f>
        <v>0</v>
      </c>
      <c r="AP14" s="20">
        <f>IF(AA14="węgiel",AF14*'lista, wskaźniki'!$E$44,IF(AA14="drewno",AF14*'lista, wskaźniki'!$G$44,IF(AA14="pellet",AF14*'lista, wskaźniki'!$H$44,IF(AA14="gaz z sieci",AF14*'lista, wskaźniki'!$F$44,IF(AA14="olej opałowy",AF14*'lista, wskaźniki'!$I$44,0)))))</f>
        <v>0</v>
      </c>
      <c r="AQ14" s="20" t="b">
        <f>IF(Z14="gaz",AH14*1/3.6*'lista, wskaźniki'!$F$21,IF(Z14="energia elektryczna",AH14*1/3.6*'lista, wskaźniki'!$F$26))</f>
        <v>0</v>
      </c>
      <c r="AR14" s="20" t="b">
        <f>IF(Z14="gaz",AH14*'lista, wskaźniki'!$F$42,IF(Z14="energia elektryczna",AH14*0))</f>
        <v>0</v>
      </c>
      <c r="AS14" s="20" t="b">
        <f>IF(Z14="gaz",AH14*'lista, wskaźniki'!$F$43,IF(Z14="energia elektryczna",AH14*0))</f>
        <v>0</v>
      </c>
      <c r="AT14" s="20" t="b">
        <f>IF(Z14="gaz",AH14*'lista, wskaźniki'!$F$44,IF(Z14="energia elektryczna",AH14*0))</f>
        <v>0</v>
      </c>
      <c r="AU14" s="20">
        <f>AI14*1/3.6*'lista, wskaźniki'!$F$21</f>
        <v>0</v>
      </c>
      <c r="AV14" s="20">
        <f>AI14*'lista, wskaźniki'!$F$42</f>
        <v>0</v>
      </c>
      <c r="AW14" s="20">
        <f>AI14*'lista, wskaźniki'!$F$43</f>
        <v>0</v>
      </c>
      <c r="AX14" s="20">
        <f>AI14*'lista, wskaźniki'!$F$44</f>
        <v>0</v>
      </c>
      <c r="AY14" s="20">
        <f>AK14*'lista, wskaźniki'!$F$26</f>
        <v>0</v>
      </c>
      <c r="AZ14" s="20">
        <f t="shared" si="0"/>
        <v>0</v>
      </c>
      <c r="BA14" s="20">
        <f t="shared" si="1"/>
        <v>0</v>
      </c>
      <c r="BB14" s="20">
        <f t="shared" si="2"/>
        <v>0</v>
      </c>
      <c r="BC14" s="20">
        <f t="shared" si="3"/>
        <v>0</v>
      </c>
      <c r="BD14" s="941"/>
      <c r="BE14" s="941"/>
      <c r="BF14" s="941"/>
      <c r="BG14" s="941"/>
      <c r="BH14" s="20"/>
      <c r="BI14" s="941"/>
      <c r="BJ14" s="20"/>
      <c r="BK14" s="941"/>
      <c r="BL14" s="20"/>
      <c r="BM14" s="20"/>
      <c r="BN14" s="20"/>
      <c r="BO14" s="20"/>
      <c r="BP14" s="20"/>
      <c r="BQ14" s="20"/>
      <c r="BR14" s="20"/>
      <c r="BS14" s="1005"/>
      <c r="BT14" s="1005"/>
      <c r="BU14" s="1005"/>
      <c r="BV14" s="1005"/>
      <c r="BW14" s="1005"/>
      <c r="BX14" s="1005"/>
      <c r="BY14" s="1008"/>
      <c r="CA14" s="365" t="b">
        <f t="shared" si="4"/>
        <v>0</v>
      </c>
      <c r="CB14" s="365">
        <f t="shared" si="5"/>
        <v>0</v>
      </c>
      <c r="CC14" s="365" t="b">
        <f t="shared" si="6"/>
        <v>0</v>
      </c>
      <c r="CD14" s="365" t="b">
        <f t="shared" si="7"/>
        <v>0</v>
      </c>
      <c r="CE14" s="365" t="b">
        <f t="shared" si="8"/>
        <v>0</v>
      </c>
      <c r="CF14" s="365" t="b">
        <f t="shared" si="9"/>
        <v>0</v>
      </c>
      <c r="CG14" s="365" t="b">
        <f t="shared" si="10"/>
        <v>0</v>
      </c>
      <c r="CH14" s="365" t="b">
        <f t="shared" si="11"/>
        <v>0</v>
      </c>
      <c r="CI14" s="72" t="b">
        <f t="shared" si="12"/>
        <v>0</v>
      </c>
      <c r="CJ14" s="72">
        <f t="shared" si="13"/>
        <v>0</v>
      </c>
      <c r="CK14" s="72" t="b">
        <f t="shared" si="14"/>
        <v>0</v>
      </c>
      <c r="CL14" s="72">
        <f t="shared" si="15"/>
        <v>0</v>
      </c>
      <c r="CM14" s="72" t="b">
        <f t="shared" si="16"/>
        <v>0</v>
      </c>
      <c r="CN14" s="72" t="b">
        <f t="shared" si="17"/>
        <v>0</v>
      </c>
      <c r="CP14" s="13">
        <f t="shared" si="18"/>
        <v>0</v>
      </c>
      <c r="CQ14" s="13" t="b">
        <f t="shared" si="19"/>
        <v>0</v>
      </c>
      <c r="CR14" s="13" t="b">
        <f t="shared" si="20"/>
        <v>0</v>
      </c>
      <c r="CS14" s="13" t="b">
        <f t="shared" si="29"/>
        <v>0</v>
      </c>
      <c r="CT14" s="13" t="b">
        <f t="shared" si="28"/>
        <v>0</v>
      </c>
      <c r="CU14" s="13" t="b">
        <f t="shared" si="22"/>
        <v>0</v>
      </c>
      <c r="CV14" s="13" t="b">
        <f t="shared" si="23"/>
        <v>0</v>
      </c>
      <c r="CW14" s="13" t="b">
        <f t="shared" si="24"/>
        <v>0</v>
      </c>
      <c r="CX14" s="13" t="b">
        <f t="shared" si="25"/>
        <v>0</v>
      </c>
      <c r="CY14" s="13" t="b">
        <f t="shared" si="26"/>
        <v>0</v>
      </c>
    </row>
    <row r="15" spans="1:103" ht="15" thickBot="1">
      <c r="A15" s="932"/>
      <c r="B15" s="941"/>
      <c r="C15" s="941"/>
      <c r="D15" s="941"/>
      <c r="E15" s="941"/>
      <c r="F15" s="941"/>
      <c r="G15" s="941"/>
      <c r="H15" s="941"/>
      <c r="I15" s="941"/>
      <c r="J15" s="941"/>
      <c r="K15" s="941"/>
      <c r="L15" s="941"/>
      <c r="M15" s="941"/>
      <c r="N15" s="941"/>
      <c r="O15" s="941"/>
      <c r="P15" s="941"/>
      <c r="Q15" s="941"/>
      <c r="R15" s="941"/>
      <c r="S15" s="941"/>
      <c r="T15" s="941"/>
      <c r="U15" s="941"/>
      <c r="V15" s="941"/>
      <c r="W15" s="20"/>
      <c r="X15" s="20"/>
      <c r="Y15" s="20"/>
      <c r="Z15" s="20"/>
      <c r="AA15" s="20" t="s">
        <v>50</v>
      </c>
      <c r="AB15" s="22"/>
      <c r="AC15" s="22"/>
      <c r="AD15" s="20"/>
      <c r="AE15" s="941"/>
      <c r="AF15" s="334">
        <f t="shared" si="27"/>
        <v>0</v>
      </c>
      <c r="AG15" s="272">
        <f>IF(R15="kompletna",Q15*J15*0.0036*'lista, wskaźniki'!$F$13, IF(R15="częściowa",Q15*J15*0.0036*'lista, wskaźniki'!$F$14, IF(R15="brak",Q15*J15*0.0036*'lista, wskaźniki'!$F$15,)))</f>
        <v>0</v>
      </c>
      <c r="AH15" s="334">
        <f>IF(Y15="inne",K15*'lista, wskaźniki'!$E$35,IF(Y15="to samo źródło",0,IF(Y15=0,0)))</f>
        <v>0</v>
      </c>
      <c r="AI15" s="334" t="b">
        <f>IF(AA15="gaz z sieci",AC15*'lista, wskaźniki'!$D$21)</f>
        <v>0</v>
      </c>
      <c r="AJ15" s="272">
        <f>IF(AA15="węgiel",AB15*'lista, wskaźniki'!$D$20, IF('Sektor mieszkaniowy'!AA15="drewno",'Sektor mieszkaniowy'!AB15*'lista, wskaźniki'!$D$22,IF('Sektor mieszkaniowy'!AA15="pellet",AB15*'lista, wskaźniki'!$D$23,IF('Sektor mieszkaniowy'!AA15="gaz z sieci",AB15*'lista, wskaźniki'!$D$21,IF('Sektor mieszkaniowy'!AA15="olej opałowy",'Sektor mieszkaniowy'!AB15*'lista, wskaźniki'!$D$24)))))</f>
        <v>0</v>
      </c>
      <c r="AK15" s="1002"/>
      <c r="AL15" s="941"/>
      <c r="AM15" s="20">
        <f>IF(AA15="węgiel",AF15*1/3.6*'lista, wskaźniki'!$F$20,IF(AA15="drewno",AF15*1/3.6*'lista, wskaźniki'!$F$22,IF(AA15="pellet",AF15*1/3.6*'lista, wskaźniki'!$F$23,IF(AA15="gaz z sieci",AF15*1/3.6*'lista, wskaźniki'!$F$21,IF(AA15="olej opałowy",AF15*1/3.6*'lista, wskaźniki'!$F$24,0)))))</f>
        <v>0</v>
      </c>
      <c r="AN15" s="20">
        <f>IF(AA15="węgiel",AF15*'lista, wskaźniki'!$E$42,IF(AA15="drewno",AF15*'lista, wskaźniki'!$G$42,IF(AA15="pellet",AF15*'lista, wskaźniki'!$H$42,IF(AA15="gaz z sieci",AF15*'lista, wskaźniki'!$F$42,IF(AA15="olej opałowy",AF15*'lista, wskaźniki'!$I$42,0)))))</f>
        <v>0</v>
      </c>
      <c r="AO15" s="20">
        <f>IF(AA15="węgiel",AF15*'lista, wskaźniki'!$E$43,IF(AA15="drewno",AF15*'lista, wskaźniki'!$G$43,IF(AA15="pellet",AF15*'lista, wskaźniki'!$H$43,IF(AA15="gaz z sieci",AF15*'lista, wskaźniki'!$F$43,IF(AA15="olej opałowy",AF15*'lista, wskaźniki'!$I$43,0)))))</f>
        <v>0</v>
      </c>
      <c r="AP15" s="20">
        <f>IF(AA15="węgiel",AF15*'lista, wskaźniki'!$E$44,IF(AA15="drewno",AF15*'lista, wskaźniki'!$G$44,IF(AA15="pellet",AF15*'lista, wskaźniki'!$H$44,IF(AA15="gaz z sieci",AF15*'lista, wskaźniki'!$F$44,IF(AA15="olej opałowy",AF15*'lista, wskaźniki'!$I$44,0)))))</f>
        <v>0</v>
      </c>
      <c r="AQ15" s="20" t="b">
        <f>IF(Z15="gaz",AH15*1/3.6*'lista, wskaźniki'!$F$21,IF(Z15="energia elektryczna",AH15*1/3.6*'lista, wskaźniki'!$F$26))</f>
        <v>0</v>
      </c>
      <c r="AR15" s="20" t="b">
        <f>IF(Z15="gaz",AH15*'lista, wskaźniki'!$F$42,IF(Z15="energia elektryczna",AH15*0))</f>
        <v>0</v>
      </c>
      <c r="AS15" s="20" t="b">
        <f>IF(Z15="gaz",AH15*'lista, wskaźniki'!$F$43,IF(Z15="energia elektryczna",AH15*0))</f>
        <v>0</v>
      </c>
      <c r="AT15" s="20" t="b">
        <f>IF(Z15="gaz",AH15*'lista, wskaźniki'!$F$44,IF(Z15="energia elektryczna",AH15*0))</f>
        <v>0</v>
      </c>
      <c r="AU15" s="20">
        <f>AI15*1/3.6*'lista, wskaźniki'!$F$21</f>
        <v>0</v>
      </c>
      <c r="AV15" s="20">
        <f>AI15*'lista, wskaźniki'!$F$42</f>
        <v>0</v>
      </c>
      <c r="AW15" s="20">
        <f>AI15*'lista, wskaźniki'!$F$43</f>
        <v>0</v>
      </c>
      <c r="AX15" s="20">
        <f>AI15*'lista, wskaźniki'!$F$44</f>
        <v>0</v>
      </c>
      <c r="AY15" s="20">
        <f>AK15*'lista, wskaźniki'!$F$26</f>
        <v>0</v>
      </c>
      <c r="AZ15" s="20">
        <f t="shared" si="0"/>
        <v>0</v>
      </c>
      <c r="BA15" s="20">
        <f t="shared" si="1"/>
        <v>0</v>
      </c>
      <c r="BB15" s="20">
        <f t="shared" si="2"/>
        <v>0</v>
      </c>
      <c r="BC15" s="20">
        <f t="shared" si="3"/>
        <v>0</v>
      </c>
      <c r="BD15" s="941"/>
      <c r="BE15" s="941"/>
      <c r="BF15" s="941"/>
      <c r="BG15" s="941"/>
      <c r="BH15" s="20"/>
      <c r="BI15" s="941"/>
      <c r="BJ15" s="20"/>
      <c r="BK15" s="941"/>
      <c r="BL15" s="20"/>
      <c r="BM15" s="20"/>
      <c r="BN15" s="20"/>
      <c r="BO15" s="20"/>
      <c r="BP15" s="20"/>
      <c r="BQ15" s="20"/>
      <c r="BR15" s="20"/>
      <c r="BS15" s="1005"/>
      <c r="BT15" s="1005"/>
      <c r="BU15" s="1005"/>
      <c r="BV15" s="1005"/>
      <c r="BW15" s="1005"/>
      <c r="BX15" s="1005"/>
      <c r="BY15" s="1008"/>
      <c r="CA15" s="365" t="b">
        <f t="shared" si="4"/>
        <v>0</v>
      </c>
      <c r="CB15" s="365" t="b">
        <f t="shared" si="5"/>
        <v>0</v>
      </c>
      <c r="CC15" s="365">
        <f t="shared" si="6"/>
        <v>0</v>
      </c>
      <c r="CD15" s="365" t="b">
        <f t="shared" si="7"/>
        <v>0</v>
      </c>
      <c r="CE15" s="365" t="b">
        <f t="shared" si="8"/>
        <v>0</v>
      </c>
      <c r="CF15" s="365" t="b">
        <f t="shared" si="9"/>
        <v>0</v>
      </c>
      <c r="CG15" s="365" t="b">
        <f t="shared" si="10"/>
        <v>0</v>
      </c>
      <c r="CH15" s="365" t="b">
        <f t="shared" si="11"/>
        <v>0</v>
      </c>
      <c r="CI15" s="72" t="b">
        <f t="shared" si="12"/>
        <v>0</v>
      </c>
      <c r="CJ15" s="72" t="b">
        <f t="shared" si="13"/>
        <v>0</v>
      </c>
      <c r="CK15" s="72">
        <f t="shared" si="14"/>
        <v>0</v>
      </c>
      <c r="CL15" s="72">
        <f t="shared" si="15"/>
        <v>0</v>
      </c>
      <c r="CM15" s="72" t="b">
        <f t="shared" si="16"/>
        <v>0</v>
      </c>
      <c r="CN15" s="72" t="b">
        <f t="shared" si="17"/>
        <v>0</v>
      </c>
      <c r="CP15" s="13">
        <f t="shared" si="18"/>
        <v>0</v>
      </c>
      <c r="CQ15" s="13" t="b">
        <f t="shared" si="19"/>
        <v>0</v>
      </c>
      <c r="CR15" s="13" t="b">
        <f t="shared" si="20"/>
        <v>0</v>
      </c>
      <c r="CS15" s="13" t="b">
        <f t="shared" si="29"/>
        <v>0</v>
      </c>
      <c r="CT15" s="13" t="b">
        <f t="shared" si="28"/>
        <v>0</v>
      </c>
      <c r="CU15" s="13" t="b">
        <f t="shared" si="22"/>
        <v>0</v>
      </c>
      <c r="CV15" s="13" t="b">
        <f t="shared" si="23"/>
        <v>0</v>
      </c>
      <c r="CW15" s="13" t="b">
        <f t="shared" si="24"/>
        <v>0</v>
      </c>
      <c r="CX15" s="13" t="b">
        <f t="shared" si="25"/>
        <v>0</v>
      </c>
      <c r="CY15" s="13" t="b">
        <f t="shared" si="26"/>
        <v>0</v>
      </c>
    </row>
    <row r="16" spans="1:103" ht="15" thickBot="1">
      <c r="A16" s="932"/>
      <c r="B16" s="941"/>
      <c r="C16" s="941"/>
      <c r="D16" s="941"/>
      <c r="E16" s="941"/>
      <c r="F16" s="941"/>
      <c r="G16" s="941"/>
      <c r="H16" s="941"/>
      <c r="I16" s="941"/>
      <c r="J16" s="941"/>
      <c r="K16" s="941"/>
      <c r="L16" s="941"/>
      <c r="M16" s="941"/>
      <c r="N16" s="941"/>
      <c r="O16" s="941"/>
      <c r="P16" s="941"/>
      <c r="Q16" s="941"/>
      <c r="R16" s="941"/>
      <c r="S16" s="941"/>
      <c r="T16" s="941"/>
      <c r="U16" s="941"/>
      <c r="V16" s="941"/>
      <c r="W16" s="20"/>
      <c r="X16" s="20"/>
      <c r="Y16" s="20"/>
      <c r="Z16" s="20"/>
      <c r="AA16" s="20" t="s">
        <v>38</v>
      </c>
      <c r="AB16" s="22"/>
      <c r="AC16" s="22"/>
      <c r="AD16" s="20"/>
      <c r="AE16" s="941"/>
      <c r="AF16" s="334">
        <f t="shared" si="27"/>
        <v>0</v>
      </c>
      <c r="AG16" s="272">
        <f>IF(R16="kompletna",Q16*J16*0.0036*'lista, wskaźniki'!$F$13, IF(R16="częściowa",Q16*J16*0.0036*'lista, wskaźniki'!$F$14, IF(R16="brak",Q16*J16*0.0036*'lista, wskaźniki'!$F$15,)))</f>
        <v>0</v>
      </c>
      <c r="AH16" s="334">
        <f>IF(Y16="inne",K16*'lista, wskaźniki'!$E$35,IF(Y16="to samo źródło",0,IF(Y16=0,0)))</f>
        <v>0</v>
      </c>
      <c r="AI16" s="334">
        <f>IF(AA16="gaz z sieci",AC16*'lista, wskaźniki'!$D$21)</f>
        <v>0</v>
      </c>
      <c r="AJ16" s="272">
        <f>IF(AA16="węgiel",AB16*'lista, wskaźniki'!$D$20, IF('Sektor mieszkaniowy'!AA16="drewno",'Sektor mieszkaniowy'!AB16*'lista, wskaźniki'!$D$22,IF('Sektor mieszkaniowy'!AA16="pellet",AB16*'lista, wskaźniki'!$D$23,IF('Sektor mieszkaniowy'!AA16="gaz z sieci",AB16*'lista, wskaźniki'!$D$21,IF('Sektor mieszkaniowy'!AA16="olej opałowy",'Sektor mieszkaniowy'!AB16*'lista, wskaźniki'!$D$24)))))</f>
        <v>0</v>
      </c>
      <c r="AK16" s="1002"/>
      <c r="AL16" s="941"/>
      <c r="AM16" s="20">
        <f>IF(AA16="węgiel",AF16*1/3.6*'lista, wskaźniki'!$F$20,IF(AA16="drewno",AF16*1/3.6*'lista, wskaźniki'!$F$22,IF(AA16="pellet",AF16*1/3.6*'lista, wskaźniki'!$F$23,IF(AA16="gaz z sieci",AF16*1/3.6*'lista, wskaźniki'!$F$21,IF(AA16="olej opałowy",AF16*1/3.6*'lista, wskaźniki'!$F$24,0)))))</f>
        <v>0</v>
      </c>
      <c r="AN16" s="20">
        <f>IF(AA16="węgiel",AF16*'lista, wskaźniki'!$E$42,IF(AA16="drewno",AF16*'lista, wskaźniki'!$G$42,IF(AA16="pellet",AF16*'lista, wskaźniki'!$H$42,IF(AA16="gaz z sieci",AF16*'lista, wskaźniki'!$F$42,IF(AA16="olej opałowy",AF16*'lista, wskaźniki'!$I$42,0)))))</f>
        <v>0</v>
      </c>
      <c r="AO16" s="20">
        <f>IF(AA16="węgiel",AF16*'lista, wskaźniki'!$E$43,IF(AA16="drewno",AF16*'lista, wskaźniki'!$G$43,IF(AA16="pellet",AF16*'lista, wskaźniki'!$H$43,IF(AA16="gaz z sieci",AF16*'lista, wskaźniki'!$F$43,IF(AA16="olej opałowy",AF16*'lista, wskaźniki'!$I$43,0)))))</f>
        <v>0</v>
      </c>
      <c r="AP16" s="20">
        <f>IF(AA16="węgiel",AF16*'lista, wskaźniki'!$E$44,IF(AA16="drewno",AF16*'lista, wskaźniki'!$G$44,IF(AA16="pellet",AF16*'lista, wskaźniki'!$H$44,IF(AA16="gaz z sieci",AF16*'lista, wskaźniki'!$F$44,IF(AA16="olej opałowy",AF16*'lista, wskaźniki'!$I$44,0)))))</f>
        <v>0</v>
      </c>
      <c r="AQ16" s="20" t="b">
        <f>IF(Z16="gaz",AH16*1/3.6*'lista, wskaźniki'!$F$21,IF(Z16="energia elektryczna",AH16*1/3.6*'lista, wskaźniki'!$F$26))</f>
        <v>0</v>
      </c>
      <c r="AR16" s="20" t="b">
        <f>IF(Z16="gaz",AH16*'lista, wskaźniki'!$F$42,IF(Z16="energia elektryczna",AH16*0))</f>
        <v>0</v>
      </c>
      <c r="AS16" s="20" t="b">
        <f>IF(Z16="gaz",AH16*'lista, wskaźniki'!$F$43,IF(Z16="energia elektryczna",AH16*0))</f>
        <v>0</v>
      </c>
      <c r="AT16" s="20" t="b">
        <f>IF(Z16="gaz",AH16*'lista, wskaźniki'!$F$44,IF(Z16="energia elektryczna",AH16*0))</f>
        <v>0</v>
      </c>
      <c r="AU16" s="20">
        <f>AI16*1/3.6*'lista, wskaźniki'!$F$21</f>
        <v>0</v>
      </c>
      <c r="AV16" s="20">
        <f>AI16*'lista, wskaźniki'!$F$42</f>
        <v>0</v>
      </c>
      <c r="AW16" s="20">
        <f>AI16*'lista, wskaźniki'!$F$43</f>
        <v>0</v>
      </c>
      <c r="AX16" s="20">
        <f>AI16*'lista, wskaźniki'!$F$44</f>
        <v>0</v>
      </c>
      <c r="AY16" s="20">
        <f>AK16*'lista, wskaźniki'!$F$26</f>
        <v>0</v>
      </c>
      <c r="AZ16" s="20">
        <f t="shared" si="0"/>
        <v>0</v>
      </c>
      <c r="BA16" s="20">
        <f t="shared" si="1"/>
        <v>0</v>
      </c>
      <c r="BB16" s="20">
        <f t="shared" si="2"/>
        <v>0</v>
      </c>
      <c r="BC16" s="20">
        <f t="shared" si="3"/>
        <v>0</v>
      </c>
      <c r="BD16" s="941"/>
      <c r="BE16" s="941"/>
      <c r="BF16" s="941"/>
      <c r="BG16" s="941"/>
      <c r="BH16" s="20"/>
      <c r="BI16" s="941"/>
      <c r="BJ16" s="20"/>
      <c r="BK16" s="941"/>
      <c r="BL16" s="20"/>
      <c r="BM16" s="20"/>
      <c r="BN16" s="20"/>
      <c r="BO16" s="20"/>
      <c r="BP16" s="20"/>
      <c r="BQ16" s="20"/>
      <c r="BR16" s="20"/>
      <c r="BS16" s="1005"/>
      <c r="BT16" s="1005"/>
      <c r="BU16" s="1005"/>
      <c r="BV16" s="1005"/>
      <c r="BW16" s="1005"/>
      <c r="BX16" s="1005"/>
      <c r="BY16" s="1008"/>
      <c r="CA16" s="365" t="b">
        <f t="shared" si="4"/>
        <v>0</v>
      </c>
      <c r="CB16" s="365" t="b">
        <f t="shared" si="5"/>
        <v>0</v>
      </c>
      <c r="CC16" s="365" t="b">
        <f t="shared" si="6"/>
        <v>0</v>
      </c>
      <c r="CD16" s="365">
        <f t="shared" si="7"/>
        <v>0</v>
      </c>
      <c r="CE16" s="365" t="b">
        <f t="shared" si="8"/>
        <v>0</v>
      </c>
      <c r="CF16" s="365" t="b">
        <f t="shared" si="9"/>
        <v>0</v>
      </c>
      <c r="CG16" s="365" t="b">
        <f t="shared" si="10"/>
        <v>0</v>
      </c>
      <c r="CH16" s="365">
        <f t="shared" si="11"/>
        <v>0</v>
      </c>
      <c r="CI16" s="72" t="b">
        <f t="shared" si="12"/>
        <v>0</v>
      </c>
      <c r="CJ16" s="72" t="b">
        <f t="shared" si="13"/>
        <v>0</v>
      </c>
      <c r="CK16" s="72" t="b">
        <f t="shared" si="14"/>
        <v>0</v>
      </c>
      <c r="CL16" s="72">
        <f t="shared" si="15"/>
        <v>0</v>
      </c>
      <c r="CM16" s="72" t="b">
        <f t="shared" si="16"/>
        <v>0</v>
      </c>
      <c r="CN16" s="72" t="b">
        <f t="shared" si="17"/>
        <v>0</v>
      </c>
      <c r="CP16" s="13">
        <f t="shared" si="18"/>
        <v>0</v>
      </c>
      <c r="CQ16" s="13" t="b">
        <f t="shared" si="19"/>
        <v>0</v>
      </c>
      <c r="CR16" s="13" t="b">
        <f t="shared" si="20"/>
        <v>0</v>
      </c>
      <c r="CS16" s="13" t="b">
        <f t="shared" si="29"/>
        <v>0</v>
      </c>
      <c r="CT16" s="13" t="b">
        <f t="shared" si="28"/>
        <v>0</v>
      </c>
      <c r="CU16" s="13" t="b">
        <f t="shared" si="22"/>
        <v>0</v>
      </c>
      <c r="CV16" s="13" t="b">
        <f t="shared" si="23"/>
        <v>0</v>
      </c>
      <c r="CW16" s="13" t="b">
        <f t="shared" si="24"/>
        <v>0</v>
      </c>
      <c r="CX16" s="13" t="b">
        <f t="shared" si="25"/>
        <v>0</v>
      </c>
      <c r="CY16" s="13" t="b">
        <f t="shared" si="26"/>
        <v>0</v>
      </c>
    </row>
    <row r="17" spans="1:103" ht="15" thickBot="1">
      <c r="A17" s="933"/>
      <c r="B17" s="942"/>
      <c r="C17" s="942"/>
      <c r="D17" s="942"/>
      <c r="E17" s="942"/>
      <c r="F17" s="942"/>
      <c r="G17" s="942"/>
      <c r="H17" s="942"/>
      <c r="I17" s="942"/>
      <c r="J17" s="942"/>
      <c r="K17" s="942"/>
      <c r="L17" s="942"/>
      <c r="M17" s="942"/>
      <c r="N17" s="942"/>
      <c r="O17" s="942"/>
      <c r="P17" s="942"/>
      <c r="Q17" s="942"/>
      <c r="R17" s="942"/>
      <c r="S17" s="942"/>
      <c r="T17" s="942"/>
      <c r="U17" s="942"/>
      <c r="V17" s="942"/>
      <c r="W17" s="21"/>
      <c r="X17" s="21"/>
      <c r="Y17" s="21"/>
      <c r="Z17" s="21"/>
      <c r="AA17" s="21" t="s">
        <v>37</v>
      </c>
      <c r="AB17" s="55"/>
      <c r="AC17" s="55"/>
      <c r="AD17" s="21"/>
      <c r="AE17" s="942"/>
      <c r="AF17" s="334">
        <f t="shared" si="27"/>
        <v>0</v>
      </c>
      <c r="AG17" s="272">
        <f>IF(R17="kompletna",Q17*J17*0.0036*'lista, wskaźniki'!$F$13, IF(R17="częściowa",Q17*J17*0.0036*'lista, wskaźniki'!$F$14, IF(R17="brak",Q17*J17*0.0036*'lista, wskaźniki'!$F$15,)))</f>
        <v>0</v>
      </c>
      <c r="AH17" s="334">
        <f>IF(Y17="inne",K17*'lista, wskaźniki'!$E$35,IF(Y17="to samo źródło",0,IF(Y17=0,0)))</f>
        <v>0</v>
      </c>
      <c r="AI17" s="334" t="b">
        <f>IF(AA17="gaz z sieci",AC17*'lista, wskaźniki'!$D$21)</f>
        <v>0</v>
      </c>
      <c r="AJ17" s="272">
        <f>IF(AA17="węgiel",AB17*'lista, wskaźniki'!$D$20, IF('Sektor mieszkaniowy'!AA17="drewno",'Sektor mieszkaniowy'!AB17*'lista, wskaźniki'!$D$22,IF('Sektor mieszkaniowy'!AA17="pellet",AB17*'lista, wskaźniki'!$D$23,IF('Sektor mieszkaniowy'!AA17="gaz z sieci",AB17*'lista, wskaźniki'!$D$21,IF('Sektor mieszkaniowy'!AA17="olej opałowy",'Sektor mieszkaniowy'!AB17*'lista, wskaźniki'!$D$24)))))</f>
        <v>0</v>
      </c>
      <c r="AK17" s="1003"/>
      <c r="AL17" s="942"/>
      <c r="AM17" s="20">
        <f>IF(AA17="węgiel",AF17*1/3.6*'lista, wskaźniki'!$F$20,IF(AA17="drewno",AF17*1/3.6*'lista, wskaźniki'!$F$22,IF(AA17="pellet",AF17*1/3.6*'lista, wskaźniki'!$F$23,IF(AA17="gaz z sieci",AF17*1/3.6*'lista, wskaźniki'!$F$21,IF(AA17="olej opałowy",AF17*1/3.6*'lista, wskaźniki'!$F$24,0)))))</f>
        <v>0</v>
      </c>
      <c r="AN17" s="20">
        <f>IF(AA17="węgiel",AF17*'lista, wskaźniki'!$E$42,IF(AA17="drewno",AF17*'lista, wskaźniki'!$G$42,IF(AA17="pellet",AF17*'lista, wskaźniki'!$H$42,IF(AA17="gaz z sieci",AF17*'lista, wskaźniki'!$F$42,IF(AA17="olej opałowy",AF17*'lista, wskaźniki'!$I$42,0)))))</f>
        <v>0</v>
      </c>
      <c r="AO17" s="20">
        <f>IF(AA17="węgiel",AF17*'lista, wskaźniki'!$E$43,IF(AA17="drewno",AF17*'lista, wskaźniki'!$G$43,IF(AA17="pellet",AF17*'lista, wskaźniki'!$H$43,IF(AA17="gaz z sieci",AF17*'lista, wskaźniki'!$F$43,IF(AA17="olej opałowy",AF17*'lista, wskaźniki'!$I$43,0)))))</f>
        <v>0</v>
      </c>
      <c r="AP17" s="20">
        <f>IF(AA17="węgiel",AF17*'lista, wskaźniki'!$E$44,IF(AA17="drewno",AF17*'lista, wskaźniki'!$G$44,IF(AA17="pellet",AF17*'lista, wskaźniki'!$H$44,IF(AA17="gaz z sieci",AF17*'lista, wskaźniki'!$F$44,IF(AA17="olej opałowy",AF17*'lista, wskaźniki'!$I$44,0)))))</f>
        <v>0</v>
      </c>
      <c r="AQ17" s="20" t="b">
        <f>IF(Z17="gaz",AH17*1/3.6*'lista, wskaźniki'!$F$21,IF(Z17="energia elektryczna",AH17*1/3.6*'lista, wskaźniki'!$F$26))</f>
        <v>0</v>
      </c>
      <c r="AR17" s="20" t="b">
        <f>IF(Z17="gaz",AH17*'lista, wskaźniki'!$F$42,IF(Z17="energia elektryczna",AH17*0))</f>
        <v>0</v>
      </c>
      <c r="AS17" s="20" t="b">
        <f>IF(Z17="gaz",AH17*'lista, wskaźniki'!$F$43,IF(Z17="energia elektryczna",AH17*0))</f>
        <v>0</v>
      </c>
      <c r="AT17" s="20" t="b">
        <f>IF(Z17="gaz",AH17*'lista, wskaźniki'!$F$44,IF(Z17="energia elektryczna",AH17*0))</f>
        <v>0</v>
      </c>
      <c r="AU17" s="20">
        <f>AI17*1/3.6*'lista, wskaźniki'!$F$21</f>
        <v>0</v>
      </c>
      <c r="AV17" s="20">
        <f>AI17*'lista, wskaźniki'!$F$42</f>
        <v>0</v>
      </c>
      <c r="AW17" s="20">
        <f>AI17*'lista, wskaźniki'!$F$43</f>
        <v>0</v>
      </c>
      <c r="AX17" s="20">
        <f>AI17*'lista, wskaźniki'!$F$44</f>
        <v>0</v>
      </c>
      <c r="AY17" s="20">
        <f>AK17*'lista, wskaźniki'!$F$26</f>
        <v>0</v>
      </c>
      <c r="AZ17" s="20">
        <f t="shared" si="0"/>
        <v>0</v>
      </c>
      <c r="BA17" s="20">
        <f t="shared" si="1"/>
        <v>0</v>
      </c>
      <c r="BB17" s="20">
        <f t="shared" si="2"/>
        <v>0</v>
      </c>
      <c r="BC17" s="20">
        <f t="shared" si="3"/>
        <v>0</v>
      </c>
      <c r="BD17" s="942"/>
      <c r="BE17" s="942"/>
      <c r="BF17" s="942"/>
      <c r="BG17" s="942"/>
      <c r="BH17" s="21"/>
      <c r="BI17" s="942"/>
      <c r="BJ17" s="21"/>
      <c r="BK17" s="942"/>
      <c r="BL17" s="21"/>
      <c r="BM17" s="21"/>
      <c r="BN17" s="21"/>
      <c r="BO17" s="21"/>
      <c r="BP17" s="21"/>
      <c r="BQ17" s="21"/>
      <c r="BR17" s="21"/>
      <c r="BS17" s="1006"/>
      <c r="BT17" s="1006"/>
      <c r="BU17" s="1006"/>
      <c r="BV17" s="1006"/>
      <c r="BW17" s="1006"/>
      <c r="BX17" s="1006"/>
      <c r="BY17" s="1009"/>
      <c r="CA17" s="365" t="b">
        <f t="shared" si="4"/>
        <v>0</v>
      </c>
      <c r="CB17" s="365" t="b">
        <f t="shared" si="5"/>
        <v>0</v>
      </c>
      <c r="CC17" s="365" t="b">
        <f t="shared" si="6"/>
        <v>0</v>
      </c>
      <c r="CD17" s="365" t="b">
        <f t="shared" si="7"/>
        <v>0</v>
      </c>
      <c r="CE17" s="365">
        <f t="shared" si="8"/>
        <v>0</v>
      </c>
      <c r="CF17" s="365" t="b">
        <f t="shared" si="9"/>
        <v>0</v>
      </c>
      <c r="CG17" s="365" t="b">
        <f t="shared" si="10"/>
        <v>0</v>
      </c>
      <c r="CH17" s="365" t="b">
        <f t="shared" si="11"/>
        <v>0</v>
      </c>
      <c r="CI17" s="72" t="b">
        <f t="shared" si="12"/>
        <v>0</v>
      </c>
      <c r="CJ17" s="72" t="b">
        <f t="shared" si="13"/>
        <v>0</v>
      </c>
      <c r="CK17" s="72" t="b">
        <f t="shared" si="14"/>
        <v>0</v>
      </c>
      <c r="CL17" s="72">
        <f t="shared" si="15"/>
        <v>0</v>
      </c>
      <c r="CM17" s="72">
        <f t="shared" si="16"/>
        <v>0</v>
      </c>
      <c r="CN17" s="72" t="b">
        <f t="shared" si="17"/>
        <v>0</v>
      </c>
      <c r="CP17" s="13">
        <f t="shared" si="18"/>
        <v>0</v>
      </c>
      <c r="CQ17" s="13" t="b">
        <f t="shared" si="19"/>
        <v>0</v>
      </c>
      <c r="CR17" s="13" t="b">
        <f t="shared" si="20"/>
        <v>0</v>
      </c>
      <c r="CS17" s="13" t="b">
        <f t="shared" si="29"/>
        <v>0</v>
      </c>
      <c r="CT17" s="13" t="b">
        <f t="shared" si="28"/>
        <v>0</v>
      </c>
      <c r="CU17" s="13" t="b">
        <f t="shared" si="22"/>
        <v>0</v>
      </c>
      <c r="CV17" s="13" t="b">
        <f t="shared" si="23"/>
        <v>0</v>
      </c>
      <c r="CW17" s="13" t="b">
        <f t="shared" si="24"/>
        <v>0</v>
      </c>
      <c r="CX17" s="13" t="b">
        <f t="shared" si="25"/>
        <v>0</v>
      </c>
      <c r="CY17" s="13" t="b">
        <f t="shared" si="26"/>
        <v>0</v>
      </c>
    </row>
    <row r="18" spans="1:103" ht="15" thickBot="1">
      <c r="A18" s="931">
        <v>4</v>
      </c>
      <c r="B18" s="940" t="s">
        <v>198</v>
      </c>
      <c r="C18" s="940">
        <v>8</v>
      </c>
      <c r="D18" s="940" t="s">
        <v>1</v>
      </c>
      <c r="E18" s="940" t="s">
        <v>5</v>
      </c>
      <c r="F18" s="940">
        <v>4</v>
      </c>
      <c r="G18" s="940">
        <v>3</v>
      </c>
      <c r="H18" s="940"/>
      <c r="I18" s="940" t="s">
        <v>11</v>
      </c>
      <c r="J18" s="940">
        <v>92</v>
      </c>
      <c r="K18" s="940">
        <v>3</v>
      </c>
      <c r="L18" s="940" t="s">
        <v>16</v>
      </c>
      <c r="M18" s="940">
        <v>100</v>
      </c>
      <c r="N18" s="940" t="s">
        <v>17</v>
      </c>
      <c r="O18" s="940"/>
      <c r="P18" s="940" t="s">
        <v>17</v>
      </c>
      <c r="Q18" s="940">
        <f>IF(I18="&lt;1966",'lista, wskaźniki'!$G$4,IF(I18="1967-1985",'lista, wskaźniki'!$G$5,IF(I18="1986-1992",'lista, wskaźniki'!$G$6,IF(I18="1993-1996",'lista, wskaźniki'!$G$7,IF(I18="&gt;1997",'lista, wskaźniki'!$G$8,IF(I18=0,'lista, wskaźniki'!$G$4))))))</f>
        <v>250</v>
      </c>
      <c r="R18" s="940" t="s">
        <v>23</v>
      </c>
      <c r="S18" s="940" t="s">
        <v>27</v>
      </c>
      <c r="T18" s="940">
        <v>11</v>
      </c>
      <c r="U18" s="940">
        <v>2003</v>
      </c>
      <c r="V18" s="940"/>
      <c r="W18" s="19" t="s">
        <v>35</v>
      </c>
      <c r="X18" s="19" t="s">
        <v>39</v>
      </c>
      <c r="Y18" s="19" t="s">
        <v>42</v>
      </c>
      <c r="Z18" s="19"/>
      <c r="AA18" s="19" t="s">
        <v>35</v>
      </c>
      <c r="AB18" s="54">
        <v>1</v>
      </c>
      <c r="AC18" s="54"/>
      <c r="AD18" s="19">
        <v>800</v>
      </c>
      <c r="AE18" s="940">
        <v>6</v>
      </c>
      <c r="AF18" s="308">
        <f>IF(AG18&gt;0,(AJ18+AG18/2)/2,AJ18)</f>
        <v>27.875</v>
      </c>
      <c r="AG18" s="272">
        <f>IF(R18="kompletna",Q18*J18*0.0036*'lista, wskaźniki'!$F$13, IF(R18="częściowa",Q18*J18*0.0036*'lista, wskaźniki'!$F$14, IF(R18="brak",Q18*J18*0.0036*'lista, wskaźniki'!$F$15,)))</f>
        <v>66.239999999999995</v>
      </c>
      <c r="AH18" s="334">
        <f>IF(Y18="inne",K18*'lista, wskaźniki'!$E$35,IF(Y18="to samo źródło",0,IF(Y18=0,0)))</f>
        <v>0</v>
      </c>
      <c r="AI18" s="334" t="b">
        <f>IF(AA18="gaz z sieci",AC18*'lista, wskaźniki'!$D$21)</f>
        <v>0</v>
      </c>
      <c r="AJ18" s="272">
        <f>IF(AA18="węgiel",AB18*'lista, wskaźniki'!$D$20, IF('Sektor mieszkaniowy'!AA18="drewno",'Sektor mieszkaniowy'!AB18*'lista, wskaźniki'!$D$22,IF('Sektor mieszkaniowy'!AA18="pellet",AB18*'lista, wskaźniki'!$D$23,IF('Sektor mieszkaniowy'!AA18="gaz z sieci",AB18*'lista, wskaźniki'!$D$21,IF('Sektor mieszkaniowy'!AA18="olej opałowy",'Sektor mieszkaniowy'!AB18*'lista, wskaźniki'!$D$24)))))</f>
        <v>22.63</v>
      </c>
      <c r="AK18" s="1001">
        <f>AL18/'lista, wskaźniki'!$A$127</f>
        <v>0.92307692307692313</v>
      </c>
      <c r="AL18" s="940">
        <v>600</v>
      </c>
      <c r="AM18" s="20">
        <f>IF(AA18="węgiel",AF18*1/3.6*'lista, wskaźniki'!$F$20,IF(AA18="drewno",AF18*1/3.6*'lista, wskaźniki'!$F$22,IF(AA18="pellet",AF18*1/3.6*'lista, wskaźniki'!$F$23,IF(AA18="gaz z sieci",AF18*1/3.6*'lista, wskaźniki'!$F$21,IF(AA18="olej opałowy",AF18*1/3.6*'lista, wskaźniki'!$F$24,0)))))</f>
        <v>2.6405987500000001</v>
      </c>
      <c r="AN18" s="20">
        <f>IF(AA18="węgiel",AF18*'lista, wskaźniki'!$E$42,IF(AA18="drewno",AF18*'lista, wskaźniki'!$G$42,IF(AA18="pellet",AF18*'lista, wskaźniki'!$H$42,IF(AA18="gaz z sieci",AF18*'lista, wskaźniki'!$F$42,IF(AA18="olej opałowy",AF18*'lista, wskaźniki'!$I$42,0)))))</f>
        <v>1.0592500000000001E-2</v>
      </c>
      <c r="AO18" s="20">
        <f>IF(AA18="węgiel",AF18*'lista, wskaźniki'!$E$43,IF(AA18="drewno",AF18*'lista, wskaźniki'!$G$43,IF(AA18="pellet",AF18*'lista, wskaźniki'!$H$43,IF(AA18="gaz z sieci",AF18*'lista, wskaźniki'!$F$43,IF(AA18="olej opałowy",AF18*'lista, wskaźniki'!$I$43,0)))))</f>
        <v>1.0035000000000001E-2</v>
      </c>
      <c r="AP18" s="20">
        <f>IF(AA18="węgiel",AF18*'lista, wskaźniki'!$E$44,IF(AA18="drewno",AF18*'lista, wskaźniki'!$G$44,IF(AA18="pellet",AF18*'lista, wskaźniki'!$H$44,IF(AA18="gaz z sieci",AF18*'lista, wskaźniki'!$F$44,IF(AA18="olej opałowy",AF18*'lista, wskaźniki'!$I$44,0)))))</f>
        <v>7.5262500000000002E-6</v>
      </c>
      <c r="AQ18" s="20" t="b">
        <f>IF(Z18="gaz",AH18*1/3.6*'lista, wskaźniki'!$F$21,IF(Z18="energia elektryczna",AH18*1/3.6*'lista, wskaźniki'!$F$26))</f>
        <v>0</v>
      </c>
      <c r="AR18" s="20" t="b">
        <f>IF(Z18="gaz",AH18*'lista, wskaźniki'!$F$42,IF(Z18="energia elektryczna",AH18*0))</f>
        <v>0</v>
      </c>
      <c r="AS18" s="20" t="b">
        <f>IF(Z18="gaz",AH18*'lista, wskaźniki'!$F$43,IF(Z18="energia elektryczna",AH18*0))</f>
        <v>0</v>
      </c>
      <c r="AT18" s="20" t="b">
        <f>IF(Z18="gaz",AH18*'lista, wskaźniki'!$F$44,IF(Z18="energia elektryczna",AH18*0))</f>
        <v>0</v>
      </c>
      <c r="AU18" s="20">
        <f>AI18*1/3.6*'lista, wskaźniki'!$F$21</f>
        <v>0</v>
      </c>
      <c r="AV18" s="20">
        <f>AI18*'lista, wskaźniki'!$F$42</f>
        <v>0</v>
      </c>
      <c r="AW18" s="20">
        <f>AI18*'lista, wskaźniki'!$F$43</f>
        <v>0</v>
      </c>
      <c r="AX18" s="20">
        <f>AI18*'lista, wskaźniki'!$F$44</f>
        <v>0</v>
      </c>
      <c r="AY18" s="20">
        <f>AK18*'lista, wskaźniki'!$F$26</f>
        <v>0.82153846153846155</v>
      </c>
      <c r="AZ18" s="20">
        <f t="shared" si="0"/>
        <v>3.4621372115384617</v>
      </c>
      <c r="BA18" s="20">
        <f t="shared" si="1"/>
        <v>1.0592500000000001E-2</v>
      </c>
      <c r="BB18" s="20">
        <f t="shared" si="2"/>
        <v>1.0035000000000001E-2</v>
      </c>
      <c r="BC18" s="20">
        <f t="shared" si="3"/>
        <v>7.5262500000000002E-6</v>
      </c>
      <c r="BD18" s="940" t="s">
        <v>17</v>
      </c>
      <c r="BE18" s="940" t="s">
        <v>16</v>
      </c>
      <c r="BF18" s="940" t="s">
        <v>17</v>
      </c>
      <c r="BG18" s="940" t="s">
        <v>17</v>
      </c>
      <c r="BH18" s="19"/>
      <c r="BI18" s="940" t="s">
        <v>16</v>
      </c>
      <c r="BJ18" s="19"/>
      <c r="BK18" s="940" t="s">
        <v>17</v>
      </c>
      <c r="BL18" s="19"/>
      <c r="BM18" s="19"/>
      <c r="BN18" s="19"/>
      <c r="BO18" s="19" t="s">
        <v>56</v>
      </c>
      <c r="BP18" s="19" t="s">
        <v>52</v>
      </c>
      <c r="BQ18" s="19" t="s">
        <v>120</v>
      </c>
      <c r="BR18" s="19">
        <v>1</v>
      </c>
      <c r="BS18" s="1004">
        <v>5000</v>
      </c>
      <c r="BT18" s="1004">
        <v>400</v>
      </c>
      <c r="BU18" s="1004">
        <v>400</v>
      </c>
      <c r="BV18" s="1004"/>
      <c r="BW18" s="1004">
        <v>2000</v>
      </c>
      <c r="BX18" s="1004">
        <v>1700</v>
      </c>
      <c r="BY18" s="1007"/>
      <c r="CA18" s="365">
        <f t="shared" si="4"/>
        <v>27.875</v>
      </c>
      <c r="CB18" s="365" t="b">
        <f t="shared" si="5"/>
        <v>0</v>
      </c>
      <c r="CC18" s="365" t="b">
        <f t="shared" si="6"/>
        <v>0</v>
      </c>
      <c r="CD18" s="365" t="b">
        <f t="shared" si="7"/>
        <v>0</v>
      </c>
      <c r="CE18" s="365" t="b">
        <f t="shared" si="8"/>
        <v>0</v>
      </c>
      <c r="CF18" s="365" t="b">
        <f t="shared" si="9"/>
        <v>0</v>
      </c>
      <c r="CG18" s="365" t="b">
        <f t="shared" si="10"/>
        <v>0</v>
      </c>
      <c r="CH18" s="365" t="b">
        <f t="shared" si="11"/>
        <v>0</v>
      </c>
      <c r="CI18" s="72">
        <f t="shared" si="12"/>
        <v>27.875</v>
      </c>
      <c r="CJ18" s="72" t="b">
        <f t="shared" si="13"/>
        <v>0</v>
      </c>
      <c r="CK18" s="72" t="b">
        <f t="shared" si="14"/>
        <v>0</v>
      </c>
      <c r="CL18" s="72">
        <f t="shared" si="15"/>
        <v>0</v>
      </c>
      <c r="CM18" s="72" t="b">
        <f t="shared" si="16"/>
        <v>0</v>
      </c>
      <c r="CN18" s="72" t="b">
        <f t="shared" si="17"/>
        <v>0</v>
      </c>
      <c r="CP18" s="13" t="b">
        <f t="shared" si="18"/>
        <v>0</v>
      </c>
      <c r="CQ18" s="13">
        <f t="shared" si="19"/>
        <v>0</v>
      </c>
      <c r="CR18" s="13">
        <f t="shared" si="20"/>
        <v>92</v>
      </c>
      <c r="CS18" s="13">
        <f t="shared" si="29"/>
        <v>46</v>
      </c>
      <c r="CT18" s="13" t="b">
        <f t="shared" si="28"/>
        <v>0</v>
      </c>
      <c r="CU18" s="13">
        <f t="shared" si="22"/>
        <v>0</v>
      </c>
      <c r="CV18" s="13" t="b">
        <f t="shared" si="23"/>
        <v>0</v>
      </c>
      <c r="CW18" s="13">
        <f t="shared" si="24"/>
        <v>0</v>
      </c>
      <c r="CX18" s="13" t="b">
        <f t="shared" si="25"/>
        <v>0</v>
      </c>
      <c r="CY18" s="13">
        <f t="shared" si="26"/>
        <v>0</v>
      </c>
    </row>
    <row r="19" spans="1:103" ht="15" thickBot="1">
      <c r="A19" s="932"/>
      <c r="B19" s="941"/>
      <c r="C19" s="941"/>
      <c r="D19" s="941"/>
      <c r="E19" s="941"/>
      <c r="F19" s="941"/>
      <c r="G19" s="941"/>
      <c r="H19" s="941"/>
      <c r="I19" s="941"/>
      <c r="J19" s="941"/>
      <c r="K19" s="941"/>
      <c r="L19" s="941"/>
      <c r="M19" s="941"/>
      <c r="N19" s="941"/>
      <c r="O19" s="941"/>
      <c r="P19" s="941"/>
      <c r="Q19" s="941"/>
      <c r="R19" s="941"/>
      <c r="S19" s="941"/>
      <c r="T19" s="941"/>
      <c r="U19" s="941"/>
      <c r="V19" s="941"/>
      <c r="W19" s="20" t="s">
        <v>36</v>
      </c>
      <c r="X19" s="20"/>
      <c r="Y19" s="20"/>
      <c r="Z19" s="20"/>
      <c r="AA19" s="20" t="s">
        <v>36</v>
      </c>
      <c r="AB19" s="22">
        <v>3</v>
      </c>
      <c r="AC19" s="22"/>
      <c r="AD19" s="20">
        <v>300</v>
      </c>
      <c r="AE19" s="941"/>
      <c r="AF19" s="308">
        <f>IF(AG19&gt;0,(AJ19+AG19/2)/2,AJ19)</f>
        <v>39.959999999999994</v>
      </c>
      <c r="AG19" s="272">
        <v>66.239999999999995</v>
      </c>
      <c r="AH19" s="334">
        <f>IF(Y19="inne",K19*'lista, wskaźniki'!$E$35,IF(Y19="to samo źródło",0,IF(Y19=0,0)))</f>
        <v>0</v>
      </c>
      <c r="AI19" s="334" t="b">
        <f>IF(AA19="gaz z sieci",AC19*'lista, wskaźniki'!$D$21)</f>
        <v>0</v>
      </c>
      <c r="AJ19" s="272">
        <f>IF(AA19="węgiel",AB19*'lista, wskaźniki'!$D$20, IF('Sektor mieszkaniowy'!AA19="drewno",'Sektor mieszkaniowy'!AB19*'lista, wskaźniki'!$D$22,IF('Sektor mieszkaniowy'!AA19="pellet",AB19*'lista, wskaźniki'!$D$23,IF('Sektor mieszkaniowy'!AA19="gaz z sieci",AB19*'lista, wskaźniki'!$D$21,IF('Sektor mieszkaniowy'!AA19="olej opałowy",'Sektor mieszkaniowy'!AB19*'lista, wskaźniki'!$D$24)))))</f>
        <v>46.8</v>
      </c>
      <c r="AK19" s="1002"/>
      <c r="AL19" s="941"/>
      <c r="AM19" s="20">
        <f>IF(AA19="węgiel",AF19*1/3.6*'lista, wskaźniki'!$F$20,IF(AA19="drewno",AF19*1/3.6*'lista, wskaźniki'!$F$22,IF(AA19="pellet",AF19*1/3.6*'lista, wskaźniki'!$F$23,IF(AA19="gaz z sieci",AF19*1/3.6*'lista, wskaźniki'!$F$21,IF(AA19="olej opałowy",AF19*1/3.6*'lista, wskaźniki'!$F$24,0)))))</f>
        <v>0</v>
      </c>
      <c r="AN19" s="20">
        <f>IF(AA19="węgiel",AF19*'lista, wskaźniki'!$E$42,IF(AA19="drewno",AF19*'lista, wskaźniki'!$G$42,IF(AA19="pellet",AF19*'lista, wskaźniki'!$H$42,IF(AA19="gaz z sieci",AF19*'lista, wskaźniki'!$F$42,IF(AA19="olej opałowy",AF19*'lista, wskaźniki'!$I$42,0)))))</f>
        <v>3.2367599999999996E-2</v>
      </c>
      <c r="AO19" s="20">
        <f>IF(AA19="węgiel",AF19*'lista, wskaźniki'!$E$43,IF(AA19="drewno",AF19*'lista, wskaźniki'!$G$43,IF(AA19="pellet",AF19*'lista, wskaźniki'!$H$43,IF(AA19="gaz z sieci",AF19*'lista, wskaźniki'!$F$43,IF(AA19="olej opałowy",AF19*'lista, wskaźniki'!$I$43,0)))))</f>
        <v>3.2367599999999996E-2</v>
      </c>
      <c r="AP19" s="20">
        <f>IF(AA19="węgiel",AF19*'lista, wskaźniki'!$E$44,IF(AA19="drewno",AF19*'lista, wskaźniki'!$G$44,IF(AA19="pellet",AF19*'lista, wskaźniki'!$H$44,IF(AA19="gaz z sieci",AF19*'lista, wskaźniki'!$F$44,IF(AA19="olej opałowy",AF19*'lista, wskaźniki'!$I$44,0)))))</f>
        <v>9.9899999999999975E-6</v>
      </c>
      <c r="AQ19" s="20" t="b">
        <f>IF(Z19="gaz",AH19*1/3.6*'lista, wskaźniki'!$F$21,IF(Z19="energia elektryczna",AH19*1/3.6*'lista, wskaźniki'!$F$26))</f>
        <v>0</v>
      </c>
      <c r="AR19" s="20" t="b">
        <f>IF(Z19="gaz",AH19*'lista, wskaźniki'!$F$42,IF(Z19="energia elektryczna",AH19*0))</f>
        <v>0</v>
      </c>
      <c r="AS19" s="20" t="b">
        <f>IF(Z19="gaz",AH19*'lista, wskaźniki'!$F$43,IF(Z19="energia elektryczna",AH19*0))</f>
        <v>0</v>
      </c>
      <c r="AT19" s="20" t="b">
        <f>IF(Z19="gaz",AH19*'lista, wskaźniki'!$F$44,IF(Z19="energia elektryczna",AH19*0))</f>
        <v>0</v>
      </c>
      <c r="AU19" s="20">
        <f>AI19*1/3.6*'lista, wskaźniki'!$F$21</f>
        <v>0</v>
      </c>
      <c r="AV19" s="20">
        <f>AI19*'lista, wskaźniki'!$F$42</f>
        <v>0</v>
      </c>
      <c r="AW19" s="20">
        <f>AI19*'lista, wskaźniki'!$F$43</f>
        <v>0</v>
      </c>
      <c r="AX19" s="20">
        <f>AI19*'lista, wskaźniki'!$F$44</f>
        <v>0</v>
      </c>
      <c r="AY19" s="20">
        <f>AK19*'lista, wskaźniki'!$F$26</f>
        <v>0</v>
      </c>
      <c r="AZ19" s="20">
        <f t="shared" si="0"/>
        <v>0</v>
      </c>
      <c r="BA19" s="20">
        <f t="shared" si="1"/>
        <v>3.2367599999999996E-2</v>
      </c>
      <c r="BB19" s="20">
        <f t="shared" si="2"/>
        <v>3.2367599999999996E-2</v>
      </c>
      <c r="BC19" s="20">
        <f t="shared" si="3"/>
        <v>9.9899999999999975E-6</v>
      </c>
      <c r="BD19" s="941"/>
      <c r="BE19" s="941"/>
      <c r="BF19" s="941"/>
      <c r="BG19" s="941"/>
      <c r="BH19" s="20"/>
      <c r="BI19" s="941"/>
      <c r="BJ19" s="20"/>
      <c r="BK19" s="941"/>
      <c r="BL19" s="20"/>
      <c r="BM19" s="20"/>
      <c r="BN19" s="20"/>
      <c r="BO19" s="20"/>
      <c r="BP19" s="20"/>
      <c r="BQ19" s="20" t="s">
        <v>121</v>
      </c>
      <c r="BR19" s="20">
        <v>1</v>
      </c>
      <c r="BS19" s="1005"/>
      <c r="BT19" s="1005"/>
      <c r="BU19" s="1005"/>
      <c r="BV19" s="1005"/>
      <c r="BW19" s="1005"/>
      <c r="BX19" s="1005"/>
      <c r="BY19" s="1008"/>
      <c r="CA19" s="365" t="b">
        <f t="shared" si="4"/>
        <v>0</v>
      </c>
      <c r="CB19" s="365">
        <f t="shared" si="5"/>
        <v>39.959999999999994</v>
      </c>
      <c r="CC19" s="365" t="b">
        <f t="shared" si="6"/>
        <v>0</v>
      </c>
      <c r="CD19" s="365" t="b">
        <f t="shared" si="7"/>
        <v>0</v>
      </c>
      <c r="CE19" s="365" t="b">
        <f t="shared" si="8"/>
        <v>0</v>
      </c>
      <c r="CF19" s="365" t="b">
        <f t="shared" si="9"/>
        <v>0</v>
      </c>
      <c r="CG19" s="365" t="b">
        <f t="shared" si="10"/>
        <v>0</v>
      </c>
      <c r="CH19" s="365" t="b">
        <f t="shared" si="11"/>
        <v>0</v>
      </c>
      <c r="CI19" s="72" t="b">
        <f t="shared" si="12"/>
        <v>0</v>
      </c>
      <c r="CJ19" s="72">
        <f t="shared" si="13"/>
        <v>39.959999999999994</v>
      </c>
      <c r="CK19" s="72" t="b">
        <f t="shared" si="14"/>
        <v>0</v>
      </c>
      <c r="CL19" s="72">
        <f t="shared" si="15"/>
        <v>0</v>
      </c>
      <c r="CM19" s="72" t="b">
        <f t="shared" si="16"/>
        <v>0</v>
      </c>
      <c r="CN19" s="72" t="b">
        <f t="shared" si="17"/>
        <v>0</v>
      </c>
      <c r="CP19" s="13">
        <f t="shared" si="18"/>
        <v>0</v>
      </c>
      <c r="CQ19" s="13" t="b">
        <f t="shared" si="19"/>
        <v>0</v>
      </c>
      <c r="CR19" s="13" t="b">
        <f t="shared" si="20"/>
        <v>0</v>
      </c>
      <c r="CS19" s="13" t="b">
        <f t="shared" si="29"/>
        <v>0</v>
      </c>
      <c r="CT19" s="13" t="b">
        <f t="shared" si="28"/>
        <v>0</v>
      </c>
      <c r="CU19" s="13" t="b">
        <f t="shared" si="22"/>
        <v>0</v>
      </c>
      <c r="CV19" s="13" t="b">
        <f t="shared" si="23"/>
        <v>0</v>
      </c>
      <c r="CW19" s="13" t="b">
        <f t="shared" si="24"/>
        <v>0</v>
      </c>
      <c r="CX19" s="13" t="b">
        <f t="shared" si="25"/>
        <v>0</v>
      </c>
      <c r="CY19" s="13" t="b">
        <f t="shared" si="26"/>
        <v>0</v>
      </c>
    </row>
    <row r="20" spans="1:103" ht="15" thickBot="1">
      <c r="A20" s="932"/>
      <c r="B20" s="941"/>
      <c r="C20" s="941"/>
      <c r="D20" s="941"/>
      <c r="E20" s="941"/>
      <c r="F20" s="941"/>
      <c r="G20" s="941"/>
      <c r="H20" s="941"/>
      <c r="I20" s="941"/>
      <c r="J20" s="941"/>
      <c r="K20" s="941"/>
      <c r="L20" s="941"/>
      <c r="M20" s="941"/>
      <c r="N20" s="941"/>
      <c r="O20" s="941"/>
      <c r="P20" s="941"/>
      <c r="Q20" s="941"/>
      <c r="R20" s="941"/>
      <c r="S20" s="941"/>
      <c r="T20" s="941"/>
      <c r="U20" s="941"/>
      <c r="V20" s="941"/>
      <c r="W20" s="20"/>
      <c r="X20" s="20"/>
      <c r="Y20" s="20"/>
      <c r="Z20" s="20"/>
      <c r="AA20" s="20" t="s">
        <v>50</v>
      </c>
      <c r="AB20" s="22"/>
      <c r="AC20" s="22"/>
      <c r="AD20" s="20"/>
      <c r="AE20" s="941"/>
      <c r="AF20" s="308">
        <f>IF(AG20&gt;0,(AJ20+AG20)/2,AJ20)</f>
        <v>0</v>
      </c>
      <c r="AG20" s="272">
        <f>IF(R20="kompletna",Q20*J20*0.0036*'lista, wskaźniki'!$F$13, IF(R20="częściowa",Q20*J20*0.0036*'lista, wskaźniki'!$F$14, IF(R20="brak",Q20*J20*0.0036*'lista, wskaźniki'!$F$15,)))</f>
        <v>0</v>
      </c>
      <c r="AH20" s="334">
        <f>IF(Y20="inne",K20*'lista, wskaźniki'!$E$35,IF(Y20="to samo źródło",0,IF(Y20=0,0)))</f>
        <v>0</v>
      </c>
      <c r="AI20" s="334" t="b">
        <f>IF(AA20="gaz z sieci",AC20*'lista, wskaźniki'!$D$21)</f>
        <v>0</v>
      </c>
      <c r="AJ20" s="272">
        <f>IF(AA20="węgiel",AB20*'lista, wskaźniki'!$D$20, IF('Sektor mieszkaniowy'!AA20="drewno",'Sektor mieszkaniowy'!AB20*'lista, wskaźniki'!$D$22,IF('Sektor mieszkaniowy'!AA20="pellet",AB20*'lista, wskaźniki'!$D$23,IF('Sektor mieszkaniowy'!AA20="gaz z sieci",AB20*'lista, wskaźniki'!$D$21,IF('Sektor mieszkaniowy'!AA20="olej opałowy",'Sektor mieszkaniowy'!AB20*'lista, wskaźniki'!$D$24)))))</f>
        <v>0</v>
      </c>
      <c r="AK20" s="1002"/>
      <c r="AL20" s="941"/>
      <c r="AM20" s="20">
        <f>IF(AA20="węgiel",AF20*1/3.6*'lista, wskaźniki'!$F$20,IF(AA20="drewno",AF20*1/3.6*'lista, wskaźniki'!$F$22,IF(AA20="pellet",AF20*1/3.6*'lista, wskaźniki'!$F$23,IF(AA20="gaz z sieci",AF20*1/3.6*'lista, wskaźniki'!$F$21,IF(AA20="olej opałowy",AF20*1/3.6*'lista, wskaźniki'!$F$24,0)))))</f>
        <v>0</v>
      </c>
      <c r="AN20" s="20">
        <f>IF(AA20="węgiel",AF20*'lista, wskaźniki'!$E$42,IF(AA20="drewno",AF20*'lista, wskaźniki'!$G$42,IF(AA20="pellet",AF20*'lista, wskaźniki'!$H$42,IF(AA20="gaz z sieci",AF20*'lista, wskaźniki'!$F$42,IF(AA20="olej opałowy",AF20*'lista, wskaźniki'!$I$42,0)))))</f>
        <v>0</v>
      </c>
      <c r="AO20" s="20">
        <f>IF(AA20="węgiel",AF20*'lista, wskaźniki'!$E$43,IF(AA20="drewno",AF20*'lista, wskaźniki'!$G$43,IF(AA20="pellet",AF20*'lista, wskaźniki'!$H$43,IF(AA20="gaz z sieci",AF20*'lista, wskaźniki'!$F$43,IF(AA20="olej opałowy",AF20*'lista, wskaźniki'!$I$43,0)))))</f>
        <v>0</v>
      </c>
      <c r="AP20" s="20">
        <f>IF(AA20="węgiel",AF20*'lista, wskaźniki'!$E$44,IF(AA20="drewno",AF20*'lista, wskaźniki'!$G$44,IF(AA20="pellet",AF20*'lista, wskaźniki'!$H$44,IF(AA20="gaz z sieci",AF20*'lista, wskaźniki'!$F$44,IF(AA20="olej opałowy",AF20*'lista, wskaźniki'!$I$44,0)))))</f>
        <v>0</v>
      </c>
      <c r="AQ20" s="20" t="b">
        <f>IF(Z20="gaz",AH20*1/3.6*'lista, wskaźniki'!$F$21,IF(Z20="energia elektryczna",AH20*1/3.6*'lista, wskaźniki'!$F$26))</f>
        <v>0</v>
      </c>
      <c r="AR20" s="20" t="b">
        <f>IF(Z20="gaz",AH20*'lista, wskaźniki'!$F$42,IF(Z20="energia elektryczna",AH20*0))</f>
        <v>0</v>
      </c>
      <c r="AS20" s="20" t="b">
        <f>IF(Z20="gaz",AH20*'lista, wskaźniki'!$F$43,IF(Z20="energia elektryczna",AH20*0))</f>
        <v>0</v>
      </c>
      <c r="AT20" s="20" t="b">
        <f>IF(Z20="gaz",AH20*'lista, wskaźniki'!$F$44,IF(Z20="energia elektryczna",AH20*0))</f>
        <v>0</v>
      </c>
      <c r="AU20" s="20">
        <f>AI20*1/3.6*'lista, wskaźniki'!$F$21</f>
        <v>0</v>
      </c>
      <c r="AV20" s="20">
        <f>AI20*'lista, wskaźniki'!$F$42</f>
        <v>0</v>
      </c>
      <c r="AW20" s="20">
        <f>AI20*'lista, wskaźniki'!$F$43</f>
        <v>0</v>
      </c>
      <c r="AX20" s="20">
        <f>AI20*'lista, wskaźniki'!$F$44</f>
        <v>0</v>
      </c>
      <c r="AY20" s="20">
        <f>AK20*'lista, wskaźniki'!$F$26</f>
        <v>0</v>
      </c>
      <c r="AZ20" s="20">
        <f t="shared" si="0"/>
        <v>0</v>
      </c>
      <c r="BA20" s="20">
        <f t="shared" si="1"/>
        <v>0</v>
      </c>
      <c r="BB20" s="20">
        <f t="shared" si="2"/>
        <v>0</v>
      </c>
      <c r="BC20" s="20">
        <f t="shared" si="3"/>
        <v>0</v>
      </c>
      <c r="BD20" s="941"/>
      <c r="BE20" s="941"/>
      <c r="BF20" s="941"/>
      <c r="BG20" s="941"/>
      <c r="BH20" s="20"/>
      <c r="BI20" s="941"/>
      <c r="BJ20" s="20"/>
      <c r="BK20" s="941"/>
      <c r="BL20" s="20"/>
      <c r="BM20" s="20"/>
      <c r="BN20" s="20"/>
      <c r="BO20" s="20"/>
      <c r="BP20" s="20"/>
      <c r="BQ20" s="20"/>
      <c r="BR20" s="20"/>
      <c r="BS20" s="1005"/>
      <c r="BT20" s="1005"/>
      <c r="BU20" s="1005"/>
      <c r="BV20" s="1005"/>
      <c r="BW20" s="1005"/>
      <c r="BX20" s="1005"/>
      <c r="BY20" s="1008"/>
      <c r="CA20" s="365" t="b">
        <f t="shared" si="4"/>
        <v>0</v>
      </c>
      <c r="CB20" s="365" t="b">
        <f t="shared" si="5"/>
        <v>0</v>
      </c>
      <c r="CC20" s="365">
        <f t="shared" si="6"/>
        <v>0</v>
      </c>
      <c r="CD20" s="365" t="b">
        <f t="shared" si="7"/>
        <v>0</v>
      </c>
      <c r="CE20" s="365" t="b">
        <f t="shared" si="8"/>
        <v>0</v>
      </c>
      <c r="CF20" s="365" t="b">
        <f t="shared" si="9"/>
        <v>0</v>
      </c>
      <c r="CG20" s="365" t="b">
        <f t="shared" si="10"/>
        <v>0</v>
      </c>
      <c r="CH20" s="365" t="b">
        <f t="shared" si="11"/>
        <v>0</v>
      </c>
      <c r="CI20" s="72" t="b">
        <f t="shared" si="12"/>
        <v>0</v>
      </c>
      <c r="CJ20" s="72" t="b">
        <f t="shared" si="13"/>
        <v>0</v>
      </c>
      <c r="CK20" s="72">
        <f t="shared" si="14"/>
        <v>0</v>
      </c>
      <c r="CL20" s="72">
        <f t="shared" si="15"/>
        <v>0</v>
      </c>
      <c r="CM20" s="72" t="b">
        <f t="shared" si="16"/>
        <v>0</v>
      </c>
      <c r="CN20" s="72" t="b">
        <f t="shared" si="17"/>
        <v>0</v>
      </c>
      <c r="CP20" s="13">
        <f t="shared" si="18"/>
        <v>0</v>
      </c>
      <c r="CQ20" s="13" t="b">
        <f t="shared" si="19"/>
        <v>0</v>
      </c>
      <c r="CR20" s="13" t="b">
        <f t="shared" si="20"/>
        <v>0</v>
      </c>
      <c r="CS20" s="13" t="b">
        <f t="shared" si="29"/>
        <v>0</v>
      </c>
      <c r="CT20" s="13" t="b">
        <f t="shared" si="28"/>
        <v>0</v>
      </c>
      <c r="CU20" s="13" t="b">
        <f t="shared" si="22"/>
        <v>0</v>
      </c>
      <c r="CV20" s="13" t="b">
        <f t="shared" si="23"/>
        <v>0</v>
      </c>
      <c r="CW20" s="13" t="b">
        <f t="shared" si="24"/>
        <v>0</v>
      </c>
      <c r="CX20" s="13" t="b">
        <f t="shared" si="25"/>
        <v>0</v>
      </c>
      <c r="CY20" s="13" t="b">
        <f t="shared" si="26"/>
        <v>0</v>
      </c>
    </row>
    <row r="21" spans="1:103" ht="15" thickBot="1">
      <c r="A21" s="932"/>
      <c r="B21" s="941"/>
      <c r="C21" s="941"/>
      <c r="D21" s="941"/>
      <c r="E21" s="941"/>
      <c r="F21" s="941"/>
      <c r="G21" s="941"/>
      <c r="H21" s="941"/>
      <c r="I21" s="941"/>
      <c r="J21" s="941"/>
      <c r="K21" s="941"/>
      <c r="L21" s="941"/>
      <c r="M21" s="941"/>
      <c r="N21" s="941"/>
      <c r="O21" s="941"/>
      <c r="P21" s="941"/>
      <c r="Q21" s="941"/>
      <c r="R21" s="941"/>
      <c r="S21" s="941"/>
      <c r="T21" s="941"/>
      <c r="U21" s="941"/>
      <c r="V21" s="941"/>
      <c r="W21" s="20"/>
      <c r="X21" s="20"/>
      <c r="Y21" s="20"/>
      <c r="Z21" s="20"/>
      <c r="AA21" s="20" t="s">
        <v>38</v>
      </c>
      <c r="AB21" s="22"/>
      <c r="AC21" s="22"/>
      <c r="AD21" s="20"/>
      <c r="AE21" s="941"/>
      <c r="AF21" s="308">
        <f>IF(AG21&gt;0,(AJ21+AG21)/2,AH21+AJ21)</f>
        <v>0</v>
      </c>
      <c r="AG21" s="272">
        <f>IF(R21="kompletna",Q21*J21*0.0036*'lista, wskaźniki'!$F$13, IF(R21="częściowa",Q21*J21*0.0036*'lista, wskaźniki'!$F$14, IF(R21="brak",Q21*J21*0.0036*'lista, wskaźniki'!$F$15,)))</f>
        <v>0</v>
      </c>
      <c r="AH21" s="334">
        <f>IF(Y21="inne",K21*'lista, wskaźniki'!$E$35,IF(Y21="to samo źródło",0,IF(Y21=0,0)))</f>
        <v>0</v>
      </c>
      <c r="AI21" s="334">
        <f>IF(AA21="gaz z sieci",AC21*'lista, wskaźniki'!$D$21)</f>
        <v>0</v>
      </c>
      <c r="AJ21" s="272">
        <f>IF(AA21="węgiel",AB21*'lista, wskaźniki'!$D$20, IF('Sektor mieszkaniowy'!AA21="drewno",'Sektor mieszkaniowy'!AB21*'lista, wskaźniki'!$D$22,IF('Sektor mieszkaniowy'!AA21="pellet",AB21*'lista, wskaźniki'!$D$23,IF('Sektor mieszkaniowy'!AA21="gaz z sieci",AB21*'lista, wskaźniki'!$D$21,IF('Sektor mieszkaniowy'!AA21="olej opałowy",'Sektor mieszkaniowy'!AB21*'lista, wskaźniki'!$D$24)))))</f>
        <v>0</v>
      </c>
      <c r="AK21" s="1002"/>
      <c r="AL21" s="941"/>
      <c r="AM21" s="20">
        <f>IF(AA21="węgiel",AF21*1/3.6*'lista, wskaźniki'!$F$20,IF(AA21="drewno",AF21*1/3.6*'lista, wskaźniki'!$F$22,IF(AA21="pellet",AF21*1/3.6*'lista, wskaźniki'!$F$23,IF(AA21="gaz z sieci",AF21*1/3.6*'lista, wskaźniki'!$F$21,IF(AA21="olej opałowy",AF21*1/3.6*'lista, wskaźniki'!$F$24,0)))))</f>
        <v>0</v>
      </c>
      <c r="AN21" s="20">
        <f>IF(AA21="węgiel",AF21*'lista, wskaźniki'!$E$42,IF(AA21="drewno",AF21*'lista, wskaźniki'!$G$42,IF(AA21="pellet",AF21*'lista, wskaźniki'!$H$42,IF(AA21="gaz z sieci",AF21*'lista, wskaźniki'!$F$42,IF(AA21="olej opałowy",AF21*'lista, wskaźniki'!$I$42,0)))))</f>
        <v>0</v>
      </c>
      <c r="AO21" s="20">
        <f>IF(AA21="węgiel",AF21*'lista, wskaźniki'!$E$43,IF(AA21="drewno",AF21*'lista, wskaźniki'!$G$43,IF(AA21="pellet",AF21*'lista, wskaźniki'!$H$43,IF(AA21="gaz z sieci",AF21*'lista, wskaźniki'!$F$43,IF(AA21="olej opałowy",AF21*'lista, wskaźniki'!$I$43,0)))))</f>
        <v>0</v>
      </c>
      <c r="AP21" s="20">
        <f>IF(AA21="węgiel",AF21*'lista, wskaźniki'!$E$44,IF(AA21="drewno",AF21*'lista, wskaźniki'!$G$44,IF(AA21="pellet",AF21*'lista, wskaźniki'!$H$44,IF(AA21="gaz z sieci",AF21*'lista, wskaźniki'!$F$44,IF(AA21="olej opałowy",AF21*'lista, wskaźniki'!$I$44,0)))))</f>
        <v>0</v>
      </c>
      <c r="AQ21" s="20" t="b">
        <f>IF(Z21="gaz",AH21*1/3.6*'lista, wskaźniki'!$F$21,IF(Z21="energia elektryczna",AH21*1/3.6*'lista, wskaźniki'!$F$26))</f>
        <v>0</v>
      </c>
      <c r="AR21" s="20" t="b">
        <f>IF(Z21="gaz",AH21*'lista, wskaźniki'!$F$42,IF(Z21="energia elektryczna",AH21*0))</f>
        <v>0</v>
      </c>
      <c r="AS21" s="20" t="b">
        <f>IF(Z21="gaz",AH21*'lista, wskaźniki'!$F$43,IF(Z21="energia elektryczna",AH21*0))</f>
        <v>0</v>
      </c>
      <c r="AT21" s="20" t="b">
        <f>IF(Z21="gaz",AH21*'lista, wskaźniki'!$F$44,IF(Z21="energia elektryczna",AH21*0))</f>
        <v>0</v>
      </c>
      <c r="AU21" s="20">
        <f>AI21*1/3.6*'lista, wskaźniki'!$F$21</f>
        <v>0</v>
      </c>
      <c r="AV21" s="20">
        <f>AI21*'lista, wskaźniki'!$F$42</f>
        <v>0</v>
      </c>
      <c r="AW21" s="20">
        <f>AI21*'lista, wskaźniki'!$F$43</f>
        <v>0</v>
      </c>
      <c r="AX21" s="20">
        <f>AI21*'lista, wskaźniki'!$F$44</f>
        <v>0</v>
      </c>
      <c r="AY21" s="20">
        <f>AK21*'lista, wskaźniki'!$F$26</f>
        <v>0</v>
      </c>
      <c r="AZ21" s="20">
        <f t="shared" si="0"/>
        <v>0</v>
      </c>
      <c r="BA21" s="20">
        <f t="shared" si="1"/>
        <v>0</v>
      </c>
      <c r="BB21" s="20">
        <f t="shared" si="2"/>
        <v>0</v>
      </c>
      <c r="BC21" s="20">
        <f t="shared" si="3"/>
        <v>0</v>
      </c>
      <c r="BD21" s="941"/>
      <c r="BE21" s="941"/>
      <c r="BF21" s="941"/>
      <c r="BG21" s="941"/>
      <c r="BH21" s="20"/>
      <c r="BI21" s="941"/>
      <c r="BJ21" s="20"/>
      <c r="BK21" s="941"/>
      <c r="BL21" s="20"/>
      <c r="BM21" s="20"/>
      <c r="BN21" s="20"/>
      <c r="BO21" s="20"/>
      <c r="BP21" s="20"/>
      <c r="BQ21" s="20"/>
      <c r="BR21" s="20"/>
      <c r="BS21" s="1005"/>
      <c r="BT21" s="1005"/>
      <c r="BU21" s="1005"/>
      <c r="BV21" s="1005"/>
      <c r="BW21" s="1005"/>
      <c r="BX21" s="1005"/>
      <c r="BY21" s="1008"/>
      <c r="CA21" s="365" t="b">
        <f t="shared" si="4"/>
        <v>0</v>
      </c>
      <c r="CB21" s="365" t="b">
        <f t="shared" si="5"/>
        <v>0</v>
      </c>
      <c r="CC21" s="365" t="b">
        <f t="shared" si="6"/>
        <v>0</v>
      </c>
      <c r="CD21" s="365">
        <f t="shared" si="7"/>
        <v>0</v>
      </c>
      <c r="CE21" s="365" t="b">
        <f t="shared" si="8"/>
        <v>0</v>
      </c>
      <c r="CF21" s="365" t="b">
        <f t="shared" si="9"/>
        <v>0</v>
      </c>
      <c r="CG21" s="365" t="b">
        <f t="shared" si="10"/>
        <v>0</v>
      </c>
      <c r="CH21" s="365">
        <f t="shared" si="11"/>
        <v>0</v>
      </c>
      <c r="CI21" s="72" t="b">
        <f t="shared" si="12"/>
        <v>0</v>
      </c>
      <c r="CJ21" s="72" t="b">
        <f t="shared" si="13"/>
        <v>0</v>
      </c>
      <c r="CK21" s="72" t="b">
        <f t="shared" si="14"/>
        <v>0</v>
      </c>
      <c r="CL21" s="72">
        <f t="shared" si="15"/>
        <v>0</v>
      </c>
      <c r="CM21" s="72" t="b">
        <f t="shared" si="16"/>
        <v>0</v>
      </c>
      <c r="CN21" s="72" t="b">
        <f t="shared" si="17"/>
        <v>0</v>
      </c>
      <c r="CP21" s="13">
        <f t="shared" si="18"/>
        <v>0</v>
      </c>
      <c r="CQ21" s="13" t="b">
        <f t="shared" si="19"/>
        <v>0</v>
      </c>
      <c r="CR21" s="13" t="b">
        <f t="shared" si="20"/>
        <v>0</v>
      </c>
      <c r="CS21" s="13" t="b">
        <f t="shared" si="29"/>
        <v>0</v>
      </c>
      <c r="CT21" s="13" t="b">
        <f t="shared" si="28"/>
        <v>0</v>
      </c>
      <c r="CU21" s="13" t="b">
        <f t="shared" si="22"/>
        <v>0</v>
      </c>
      <c r="CV21" s="13" t="b">
        <f t="shared" si="23"/>
        <v>0</v>
      </c>
      <c r="CW21" s="13" t="b">
        <f t="shared" si="24"/>
        <v>0</v>
      </c>
      <c r="CX21" s="13" t="b">
        <f t="shared" si="25"/>
        <v>0</v>
      </c>
      <c r="CY21" s="13" t="b">
        <f t="shared" si="26"/>
        <v>0</v>
      </c>
    </row>
    <row r="22" spans="1:103" ht="15" thickBot="1">
      <c r="A22" s="933"/>
      <c r="B22" s="942"/>
      <c r="C22" s="942"/>
      <c r="D22" s="942"/>
      <c r="E22" s="942"/>
      <c r="F22" s="942"/>
      <c r="G22" s="942"/>
      <c r="H22" s="942"/>
      <c r="I22" s="942"/>
      <c r="J22" s="942"/>
      <c r="K22" s="942"/>
      <c r="L22" s="942"/>
      <c r="M22" s="942"/>
      <c r="N22" s="942"/>
      <c r="O22" s="942"/>
      <c r="P22" s="942"/>
      <c r="Q22" s="942"/>
      <c r="R22" s="942"/>
      <c r="S22" s="942"/>
      <c r="T22" s="942"/>
      <c r="U22" s="942"/>
      <c r="V22" s="942"/>
      <c r="W22" s="21"/>
      <c r="X22" s="21"/>
      <c r="Y22" s="21"/>
      <c r="Z22" s="21"/>
      <c r="AA22" s="21" t="s">
        <v>37</v>
      </c>
      <c r="AB22" s="55"/>
      <c r="AC22" s="55"/>
      <c r="AD22" s="21"/>
      <c r="AE22" s="942"/>
      <c r="AF22" s="334">
        <f>IF(AG22&gt;0,(AJ22+AG22)/2,AH22+AJ22)</f>
        <v>0</v>
      </c>
      <c r="AG22" s="272">
        <f>IF(R22="kompletna",Q22*J22*0.0036*'lista, wskaźniki'!$F$13, IF(R22="częściowa",Q22*J22*0.0036*'lista, wskaźniki'!$F$14, IF(R22="brak",Q22*J22*0.0036*'lista, wskaźniki'!$F$15,)))</f>
        <v>0</v>
      </c>
      <c r="AH22" s="334">
        <f>IF(Y22="inne",K22*'lista, wskaźniki'!$E$35,IF(Y22="to samo źródło",0,IF(Y22=0,0)))</f>
        <v>0</v>
      </c>
      <c r="AI22" s="334" t="b">
        <f>IF(AA22="gaz z sieci",AC22*'lista, wskaźniki'!$D$21)</f>
        <v>0</v>
      </c>
      <c r="AJ22" s="272">
        <f>IF(AA22="węgiel",AB22*'lista, wskaźniki'!$D$20, IF('Sektor mieszkaniowy'!AA22="drewno",'Sektor mieszkaniowy'!AB22*'lista, wskaźniki'!$D$22,IF('Sektor mieszkaniowy'!AA22="pellet",AB22*'lista, wskaźniki'!$D$23,IF('Sektor mieszkaniowy'!AA22="gaz z sieci",AB22*'lista, wskaźniki'!$D$21,IF('Sektor mieszkaniowy'!AA22="olej opałowy",'Sektor mieszkaniowy'!AB22*'lista, wskaźniki'!$D$24)))))</f>
        <v>0</v>
      </c>
      <c r="AK22" s="1003"/>
      <c r="AL22" s="942"/>
      <c r="AM22" s="20">
        <f>IF(AA22="węgiel",AF22*1/3.6*'lista, wskaźniki'!$F$20,IF(AA22="drewno",AF22*1/3.6*'lista, wskaźniki'!$F$22,IF(AA22="pellet",AF22*1/3.6*'lista, wskaźniki'!$F$23,IF(AA22="gaz z sieci",AF22*1/3.6*'lista, wskaźniki'!$F$21,IF(AA22="olej opałowy",AF22*1/3.6*'lista, wskaźniki'!$F$24,0)))))</f>
        <v>0</v>
      </c>
      <c r="AN22" s="20">
        <f>IF(AA22="węgiel",AF22*'lista, wskaźniki'!$E$42,IF(AA22="drewno",AF22*'lista, wskaźniki'!$G$42,IF(AA22="pellet",AF22*'lista, wskaźniki'!$H$42,IF(AA22="gaz z sieci",AF22*'lista, wskaźniki'!$F$42,IF(AA22="olej opałowy",AF22*'lista, wskaźniki'!$I$42,0)))))</f>
        <v>0</v>
      </c>
      <c r="AO22" s="20">
        <f>IF(AA22="węgiel",AF22*'lista, wskaźniki'!$E$43,IF(AA22="drewno",AF22*'lista, wskaźniki'!$G$43,IF(AA22="pellet",AF22*'lista, wskaźniki'!$H$43,IF(AA22="gaz z sieci",AF22*'lista, wskaźniki'!$F$43,IF(AA22="olej opałowy",AF22*'lista, wskaźniki'!$I$43,0)))))</f>
        <v>0</v>
      </c>
      <c r="AP22" s="20">
        <f>IF(AA22="węgiel",AF22*'lista, wskaźniki'!$E$44,IF(AA22="drewno",AF22*'lista, wskaźniki'!$G$44,IF(AA22="pellet",AF22*'lista, wskaźniki'!$H$44,IF(AA22="gaz z sieci",AF22*'lista, wskaźniki'!$F$44,IF(AA22="olej opałowy",AF22*'lista, wskaźniki'!$I$44,0)))))</f>
        <v>0</v>
      </c>
      <c r="AQ22" s="20" t="b">
        <f>IF(Z22="gaz",AH22*1/3.6*'lista, wskaźniki'!$F$21,IF(Z22="energia elektryczna",AH22*1/3.6*'lista, wskaźniki'!$F$26))</f>
        <v>0</v>
      </c>
      <c r="AR22" s="20" t="b">
        <f>IF(Z22="gaz",AH22*'lista, wskaźniki'!$F$42,IF(Z22="energia elektryczna",AH22*0))</f>
        <v>0</v>
      </c>
      <c r="AS22" s="20" t="b">
        <f>IF(Z22="gaz",AH22*'lista, wskaźniki'!$F$43,IF(Z22="energia elektryczna",AH22*0))</f>
        <v>0</v>
      </c>
      <c r="AT22" s="20" t="b">
        <f>IF(Z22="gaz",AH22*'lista, wskaźniki'!$F$44,IF(Z22="energia elektryczna",AH22*0))</f>
        <v>0</v>
      </c>
      <c r="AU22" s="20">
        <f>AI22*1/3.6*'lista, wskaźniki'!$F$21</f>
        <v>0</v>
      </c>
      <c r="AV22" s="20">
        <f>AI22*'lista, wskaźniki'!$F$42</f>
        <v>0</v>
      </c>
      <c r="AW22" s="20">
        <f>AI22*'lista, wskaźniki'!$F$43</f>
        <v>0</v>
      </c>
      <c r="AX22" s="20">
        <f>AI22*'lista, wskaźniki'!$F$44</f>
        <v>0</v>
      </c>
      <c r="AY22" s="20">
        <f>AK22*'lista, wskaźniki'!$F$26</f>
        <v>0</v>
      </c>
      <c r="AZ22" s="20">
        <f t="shared" si="0"/>
        <v>0</v>
      </c>
      <c r="BA22" s="20">
        <f t="shared" si="1"/>
        <v>0</v>
      </c>
      <c r="BB22" s="20">
        <f t="shared" si="2"/>
        <v>0</v>
      </c>
      <c r="BC22" s="20">
        <f t="shared" si="3"/>
        <v>0</v>
      </c>
      <c r="BD22" s="942"/>
      <c r="BE22" s="942"/>
      <c r="BF22" s="942"/>
      <c r="BG22" s="942"/>
      <c r="BH22" s="21"/>
      <c r="BI22" s="942"/>
      <c r="BJ22" s="21"/>
      <c r="BK22" s="942"/>
      <c r="BL22" s="21"/>
      <c r="BM22" s="21"/>
      <c r="BN22" s="21"/>
      <c r="BO22" s="21"/>
      <c r="BP22" s="21"/>
      <c r="BQ22" s="21"/>
      <c r="BR22" s="21"/>
      <c r="BS22" s="1006"/>
      <c r="BT22" s="1006"/>
      <c r="BU22" s="1006"/>
      <c r="BV22" s="1006"/>
      <c r="BW22" s="1006"/>
      <c r="BX22" s="1006"/>
      <c r="BY22" s="1009"/>
      <c r="CA22" s="365" t="b">
        <f t="shared" si="4"/>
        <v>0</v>
      </c>
      <c r="CB22" s="365" t="b">
        <f t="shared" si="5"/>
        <v>0</v>
      </c>
      <c r="CC22" s="365" t="b">
        <f t="shared" si="6"/>
        <v>0</v>
      </c>
      <c r="CD22" s="365" t="b">
        <f t="shared" si="7"/>
        <v>0</v>
      </c>
      <c r="CE22" s="365">
        <f t="shared" si="8"/>
        <v>0</v>
      </c>
      <c r="CF22" s="365" t="b">
        <f t="shared" si="9"/>
        <v>0</v>
      </c>
      <c r="CG22" s="365" t="b">
        <f t="shared" si="10"/>
        <v>0</v>
      </c>
      <c r="CH22" s="365" t="b">
        <f t="shared" si="11"/>
        <v>0</v>
      </c>
      <c r="CI22" s="72" t="b">
        <f t="shared" si="12"/>
        <v>0</v>
      </c>
      <c r="CJ22" s="72" t="b">
        <f t="shared" si="13"/>
        <v>0</v>
      </c>
      <c r="CK22" s="72" t="b">
        <f t="shared" si="14"/>
        <v>0</v>
      </c>
      <c r="CL22" s="72">
        <f t="shared" si="15"/>
        <v>0</v>
      </c>
      <c r="CM22" s="72">
        <f t="shared" si="16"/>
        <v>0</v>
      </c>
      <c r="CN22" s="72" t="b">
        <f t="shared" si="17"/>
        <v>0</v>
      </c>
      <c r="CP22" s="13">
        <f t="shared" si="18"/>
        <v>0</v>
      </c>
      <c r="CQ22" s="13" t="b">
        <f t="shared" si="19"/>
        <v>0</v>
      </c>
      <c r="CR22" s="13" t="b">
        <f t="shared" si="20"/>
        <v>0</v>
      </c>
      <c r="CS22" s="13" t="b">
        <f t="shared" si="29"/>
        <v>0</v>
      </c>
      <c r="CT22" s="13" t="b">
        <f t="shared" si="28"/>
        <v>0</v>
      </c>
      <c r="CU22" s="13" t="b">
        <f t="shared" si="22"/>
        <v>0</v>
      </c>
      <c r="CV22" s="13" t="b">
        <f t="shared" si="23"/>
        <v>0</v>
      </c>
      <c r="CW22" s="13" t="b">
        <f t="shared" si="24"/>
        <v>0</v>
      </c>
      <c r="CX22" s="13" t="b">
        <f t="shared" si="25"/>
        <v>0</v>
      </c>
      <c r="CY22" s="13" t="b">
        <f t="shared" si="26"/>
        <v>0</v>
      </c>
    </row>
    <row r="23" spans="1:103" ht="15" thickBot="1">
      <c r="A23" s="931">
        <v>5</v>
      </c>
      <c r="B23" s="940" t="s">
        <v>198</v>
      </c>
      <c r="C23" s="940">
        <v>9</v>
      </c>
      <c r="D23" s="940" t="s">
        <v>1</v>
      </c>
      <c r="E23" s="940" t="s">
        <v>5</v>
      </c>
      <c r="F23" s="940">
        <v>4</v>
      </c>
      <c r="G23" s="940">
        <v>4</v>
      </c>
      <c r="H23" s="940"/>
      <c r="I23" s="940" t="s">
        <v>10</v>
      </c>
      <c r="J23" s="940">
        <v>56</v>
      </c>
      <c r="K23" s="940">
        <v>1</v>
      </c>
      <c r="L23" s="940" t="s">
        <v>16</v>
      </c>
      <c r="M23" s="940">
        <v>100</v>
      </c>
      <c r="N23" s="940" t="s">
        <v>17</v>
      </c>
      <c r="O23" s="940"/>
      <c r="P23" s="940" t="s">
        <v>17</v>
      </c>
      <c r="Q23" s="940">
        <f>IF(I23="&lt;1966",'lista, wskaźniki'!$G$4,IF(I23="1967-1985",'lista, wskaźniki'!$G$5,IF(I23="1986-1992",'lista, wskaźniki'!$G$6,IF(I23="1993-1996",'lista, wskaźniki'!$G$7,IF(I23="&gt;1997",'lista, wskaźniki'!$G$8,IF(I23=0,'lista, wskaźniki'!$G$4))))))</f>
        <v>290</v>
      </c>
      <c r="R23" s="940" t="s">
        <v>23</v>
      </c>
      <c r="S23" s="940" t="s">
        <v>27</v>
      </c>
      <c r="T23" s="940">
        <v>11</v>
      </c>
      <c r="U23" s="940">
        <v>2003</v>
      </c>
      <c r="V23" s="940"/>
      <c r="W23" s="19" t="s">
        <v>35</v>
      </c>
      <c r="X23" s="19" t="s">
        <v>39</v>
      </c>
      <c r="Y23" s="19" t="s">
        <v>42</v>
      </c>
      <c r="Z23" s="19"/>
      <c r="AA23" s="19" t="s">
        <v>35</v>
      </c>
      <c r="AB23" s="54">
        <v>1</v>
      </c>
      <c r="AC23" s="54"/>
      <c r="AD23" s="19">
        <v>800</v>
      </c>
      <c r="AE23" s="940">
        <v>6</v>
      </c>
      <c r="AF23" s="308">
        <f>IF(AG23&gt;0,(AJ23+AG23/2)/2,AJ23)</f>
        <v>23.0078</v>
      </c>
      <c r="AG23" s="272">
        <f>IF(R23="kompletna",Q23*J23*0.0036*'lista, wskaźniki'!$F$13, IF(R23="częściowa",Q23*J23*0.0036*'lista, wskaźniki'!$F$14, IF(R23="brak",Q23*J23*0.0036*'lista, wskaźniki'!$F$15,)))</f>
        <v>46.7712</v>
      </c>
      <c r="AH23" s="334">
        <f>IF(Y23="inne",K23*'lista, wskaźniki'!$E$35,IF(Y23="to samo źródło",0,IF(Y23=0,0)))</f>
        <v>0</v>
      </c>
      <c r="AI23" s="334" t="b">
        <f>IF(AA23="gaz z sieci",AC23*'lista, wskaźniki'!$D$21)</f>
        <v>0</v>
      </c>
      <c r="AJ23" s="272">
        <f>IF(AA23="węgiel",AB23*'lista, wskaźniki'!$D$20, IF('Sektor mieszkaniowy'!AA23="drewno",'Sektor mieszkaniowy'!AB23*'lista, wskaźniki'!$D$22,IF('Sektor mieszkaniowy'!AA23="pellet",AB23*'lista, wskaźniki'!$D$23,IF('Sektor mieszkaniowy'!AA23="gaz z sieci",AB23*'lista, wskaźniki'!$D$21,IF('Sektor mieszkaniowy'!AA23="olej opałowy",'Sektor mieszkaniowy'!AB23*'lista, wskaźniki'!$D$24)))))</f>
        <v>22.63</v>
      </c>
      <c r="AK23" s="1001">
        <f>AL23/'lista, wskaźniki'!$A$127</f>
        <v>0.49230769230769234</v>
      </c>
      <c r="AL23" s="940">
        <v>320</v>
      </c>
      <c r="AM23" s="20">
        <f>IF(AA23="węgiel",AF23*1/3.6*'lista, wskaźniki'!$F$20,IF(AA23="drewno",AF23*1/3.6*'lista, wskaźniki'!$F$22,IF(AA23="pellet",AF23*1/3.6*'lista, wskaźniki'!$F$23,IF(AA23="gaz z sieci",AF23*1/3.6*'lista, wskaźniki'!$F$21,IF(AA23="olej opałowy",AF23*1/3.6*'lista, wskaźniki'!$F$24,0)))))</f>
        <v>2.1795288939999997</v>
      </c>
      <c r="AN23" s="20">
        <f>IF(AA23="węgiel",AF23*'lista, wskaźniki'!$E$42,IF(AA23="drewno",AF23*'lista, wskaźniki'!$G$42,IF(AA23="pellet",AF23*'lista, wskaźniki'!$H$42,IF(AA23="gaz z sieci",AF23*'lista, wskaźniki'!$F$42,IF(AA23="olej opałowy",AF23*'lista, wskaźniki'!$I$42,0)))))</f>
        <v>8.7429640000000006E-3</v>
      </c>
      <c r="AO23" s="20">
        <f>IF(AA23="węgiel",AF23*'lista, wskaźniki'!$E$43,IF(AA23="drewno",AF23*'lista, wskaźniki'!$G$43,IF(AA23="pellet",AF23*'lista, wskaźniki'!$H$43,IF(AA23="gaz z sieci",AF23*'lista, wskaźniki'!$F$43,IF(AA23="olej opałowy",AF23*'lista, wskaźniki'!$I$43,0)))))</f>
        <v>8.2828080000000009E-3</v>
      </c>
      <c r="AP23" s="20">
        <f>IF(AA23="węgiel",AF23*'lista, wskaźniki'!$E$44,IF(AA23="drewno",AF23*'lista, wskaźniki'!$G$44,IF(AA23="pellet",AF23*'lista, wskaźniki'!$H$44,IF(AA23="gaz z sieci",AF23*'lista, wskaźniki'!$F$44,IF(AA23="olej opałowy",AF23*'lista, wskaźniki'!$I$44,0)))))</f>
        <v>6.2121059999999999E-6</v>
      </c>
      <c r="AQ23" s="20" t="b">
        <f>IF(Z23="gaz",AH23*1/3.6*'lista, wskaźniki'!$F$21,IF(Z23="energia elektryczna",AH23*1/3.6*'lista, wskaźniki'!$F$26))</f>
        <v>0</v>
      </c>
      <c r="AR23" s="20" t="b">
        <f>IF(Z23="gaz",AH23*'lista, wskaźniki'!$F$42,IF(Z23="energia elektryczna",AH23*0))</f>
        <v>0</v>
      </c>
      <c r="AS23" s="20" t="b">
        <f>IF(Z23="gaz",AH23*'lista, wskaźniki'!$F$43,IF(Z23="energia elektryczna",AH23*0))</f>
        <v>0</v>
      </c>
      <c r="AT23" s="20" t="b">
        <f>IF(Z23="gaz",AH23*'lista, wskaźniki'!$F$44,IF(Z23="energia elektryczna",AH23*0))</f>
        <v>0</v>
      </c>
      <c r="AU23" s="20">
        <f>AI23*1/3.6*'lista, wskaźniki'!$F$21</f>
        <v>0</v>
      </c>
      <c r="AV23" s="20">
        <f>AI23*'lista, wskaźniki'!$F$42</f>
        <v>0</v>
      </c>
      <c r="AW23" s="20">
        <f>AI23*'lista, wskaźniki'!$F$43</f>
        <v>0</v>
      </c>
      <c r="AX23" s="20">
        <f>AI23*'lista, wskaźniki'!$F$44</f>
        <v>0</v>
      </c>
      <c r="AY23" s="20">
        <f>AK23*'lista, wskaźniki'!$F$26</f>
        <v>0.43815384615384617</v>
      </c>
      <c r="AZ23" s="20">
        <f t="shared" si="0"/>
        <v>2.6176827401538461</v>
      </c>
      <c r="BA23" s="20">
        <f t="shared" si="1"/>
        <v>8.7429640000000006E-3</v>
      </c>
      <c r="BB23" s="20">
        <f t="shared" si="2"/>
        <v>8.2828080000000009E-3</v>
      </c>
      <c r="BC23" s="20">
        <f t="shared" si="3"/>
        <v>6.2121059999999999E-6</v>
      </c>
      <c r="BD23" s="940" t="s">
        <v>17</v>
      </c>
      <c r="BE23" s="940" t="s">
        <v>17</v>
      </c>
      <c r="BF23" s="940" t="s">
        <v>17</v>
      </c>
      <c r="BG23" s="940" t="s">
        <v>17</v>
      </c>
      <c r="BH23" s="19"/>
      <c r="BI23" s="940" t="s">
        <v>17</v>
      </c>
      <c r="BJ23" s="19"/>
      <c r="BK23" s="940" t="s">
        <v>17</v>
      </c>
      <c r="BL23" s="19"/>
      <c r="BM23" s="19"/>
      <c r="BN23" s="19"/>
      <c r="BO23" s="19" t="s">
        <v>17</v>
      </c>
      <c r="BP23" s="19"/>
      <c r="BQ23" s="19"/>
      <c r="BR23" s="19"/>
      <c r="BS23" s="1004"/>
      <c r="BT23" s="1004"/>
      <c r="BU23" s="1004"/>
      <c r="BV23" s="1004"/>
      <c r="BW23" s="1004"/>
      <c r="BX23" s="1004"/>
      <c r="BY23" s="1007"/>
      <c r="CA23" s="365">
        <f t="shared" si="4"/>
        <v>23.0078</v>
      </c>
      <c r="CB23" s="365" t="b">
        <f t="shared" si="5"/>
        <v>0</v>
      </c>
      <c r="CC23" s="365" t="b">
        <f t="shared" si="6"/>
        <v>0</v>
      </c>
      <c r="CD23" s="365" t="b">
        <f t="shared" si="7"/>
        <v>0</v>
      </c>
      <c r="CE23" s="365" t="b">
        <f t="shared" si="8"/>
        <v>0</v>
      </c>
      <c r="CF23" s="365" t="b">
        <f t="shared" si="9"/>
        <v>0</v>
      </c>
      <c r="CG23" s="365" t="b">
        <f t="shared" si="10"/>
        <v>0</v>
      </c>
      <c r="CH23" s="365" t="b">
        <f t="shared" si="11"/>
        <v>0</v>
      </c>
      <c r="CI23" s="72">
        <f t="shared" si="12"/>
        <v>23.0078</v>
      </c>
      <c r="CJ23" s="72" t="b">
        <f t="shared" si="13"/>
        <v>0</v>
      </c>
      <c r="CK23" s="72" t="b">
        <f t="shared" si="14"/>
        <v>0</v>
      </c>
      <c r="CL23" s="72">
        <f t="shared" si="15"/>
        <v>0</v>
      </c>
      <c r="CM23" s="72" t="b">
        <f t="shared" si="16"/>
        <v>0</v>
      </c>
      <c r="CN23" s="72" t="b">
        <f t="shared" si="17"/>
        <v>0</v>
      </c>
      <c r="CP23" s="13">
        <f t="shared" si="18"/>
        <v>56</v>
      </c>
      <c r="CQ23" s="13">
        <f t="shared" si="19"/>
        <v>28</v>
      </c>
      <c r="CR23" s="13" t="b">
        <f t="shared" si="20"/>
        <v>0</v>
      </c>
      <c r="CS23" s="13">
        <f t="shared" si="29"/>
        <v>0</v>
      </c>
      <c r="CT23" s="13" t="b">
        <f t="shared" si="28"/>
        <v>0</v>
      </c>
      <c r="CU23" s="13">
        <f t="shared" si="22"/>
        <v>0</v>
      </c>
      <c r="CV23" s="13" t="b">
        <f t="shared" si="23"/>
        <v>0</v>
      </c>
      <c r="CW23" s="13">
        <f t="shared" si="24"/>
        <v>0</v>
      </c>
      <c r="CX23" s="13" t="b">
        <f t="shared" si="25"/>
        <v>0</v>
      </c>
      <c r="CY23" s="13">
        <f t="shared" si="26"/>
        <v>0</v>
      </c>
    </row>
    <row r="24" spans="1:103" ht="15" thickBot="1">
      <c r="A24" s="932"/>
      <c r="B24" s="941"/>
      <c r="C24" s="941"/>
      <c r="D24" s="941"/>
      <c r="E24" s="941"/>
      <c r="F24" s="941"/>
      <c r="G24" s="941"/>
      <c r="H24" s="941"/>
      <c r="I24" s="941"/>
      <c r="J24" s="941"/>
      <c r="K24" s="941"/>
      <c r="L24" s="941"/>
      <c r="M24" s="941"/>
      <c r="N24" s="941"/>
      <c r="O24" s="941"/>
      <c r="P24" s="941"/>
      <c r="Q24" s="941"/>
      <c r="R24" s="941"/>
      <c r="S24" s="941"/>
      <c r="T24" s="941"/>
      <c r="U24" s="941"/>
      <c r="V24" s="941"/>
      <c r="W24" s="20" t="s">
        <v>36</v>
      </c>
      <c r="X24" s="20"/>
      <c r="Y24" s="20"/>
      <c r="Z24" s="20"/>
      <c r="AA24" s="20" t="s">
        <v>36</v>
      </c>
      <c r="AB24" s="22">
        <v>3</v>
      </c>
      <c r="AC24" s="22"/>
      <c r="AD24" s="20">
        <v>200</v>
      </c>
      <c r="AE24" s="941"/>
      <c r="AF24" s="308">
        <f>IF(AG24&gt;0,(AJ24+AG24/2)/2,AJ24)</f>
        <v>35.092500000000001</v>
      </c>
      <c r="AG24" s="272">
        <v>46.77</v>
      </c>
      <c r="AH24" s="334">
        <f>IF(Y24="inne",K24*'lista, wskaźniki'!$E$35,IF(Y24="to samo źródło",0,IF(Y24=0,0)))</f>
        <v>0</v>
      </c>
      <c r="AI24" s="334" t="b">
        <f>IF(AA24="gaz z sieci",AC24*'lista, wskaźniki'!$D$21)</f>
        <v>0</v>
      </c>
      <c r="AJ24" s="272">
        <f>IF(AA24="węgiel",AB24*'lista, wskaźniki'!$D$20, IF('Sektor mieszkaniowy'!AA24="drewno",'Sektor mieszkaniowy'!AB24*'lista, wskaźniki'!$D$22,IF('Sektor mieszkaniowy'!AA24="pellet",AB24*'lista, wskaźniki'!$D$23,IF('Sektor mieszkaniowy'!AA24="gaz z sieci",AB24*'lista, wskaźniki'!$D$21,IF('Sektor mieszkaniowy'!AA24="olej opałowy",'Sektor mieszkaniowy'!AB24*'lista, wskaźniki'!$D$24)))))</f>
        <v>46.8</v>
      </c>
      <c r="AK24" s="1002"/>
      <c r="AL24" s="941"/>
      <c r="AM24" s="20">
        <f>IF(AA24="węgiel",AF24*1/3.6*'lista, wskaźniki'!$F$20,IF(AA24="drewno",AF24*1/3.6*'lista, wskaźniki'!$F$22,IF(AA24="pellet",AF24*1/3.6*'lista, wskaźniki'!$F$23,IF(AA24="gaz z sieci",AF24*1/3.6*'lista, wskaźniki'!$F$21,IF(AA24="olej opałowy",AF24*1/3.6*'lista, wskaźniki'!$F$24,0)))))</f>
        <v>0</v>
      </c>
      <c r="AN24" s="20">
        <f>IF(AA24="węgiel",AF24*'lista, wskaźniki'!$E$42,IF(AA24="drewno",AF24*'lista, wskaźniki'!$G$42,IF(AA24="pellet",AF24*'lista, wskaźniki'!$H$42,IF(AA24="gaz z sieci",AF24*'lista, wskaźniki'!$F$42,IF(AA24="olej opałowy",AF24*'lista, wskaźniki'!$I$42,0)))))</f>
        <v>2.8424925E-2</v>
      </c>
      <c r="AO24" s="20">
        <f>IF(AA24="węgiel",AF24*'lista, wskaźniki'!$E$43,IF(AA24="drewno",AF24*'lista, wskaźniki'!$G$43,IF(AA24="pellet",AF24*'lista, wskaźniki'!$H$43,IF(AA24="gaz z sieci",AF24*'lista, wskaźniki'!$F$43,IF(AA24="olej opałowy",AF24*'lista, wskaźniki'!$I$43,0)))))</f>
        <v>2.8424925E-2</v>
      </c>
      <c r="AP24" s="20">
        <f>IF(AA24="węgiel",AF24*'lista, wskaźniki'!$E$44,IF(AA24="drewno",AF24*'lista, wskaźniki'!$G$44,IF(AA24="pellet",AF24*'lista, wskaźniki'!$H$44,IF(AA24="gaz z sieci",AF24*'lista, wskaźniki'!$F$44,IF(AA24="olej opałowy",AF24*'lista, wskaźniki'!$I$44,0)))))</f>
        <v>8.7731249999999991E-6</v>
      </c>
      <c r="AQ24" s="20" t="b">
        <f>IF(Z24="gaz",AH24*1/3.6*'lista, wskaźniki'!$F$21,IF(Z24="energia elektryczna",AH24*1/3.6*'lista, wskaźniki'!$F$26))</f>
        <v>0</v>
      </c>
      <c r="AR24" s="20" t="b">
        <f>IF(Z24="gaz",AH24*'lista, wskaźniki'!$F$42,IF(Z24="energia elektryczna",AH24*0))</f>
        <v>0</v>
      </c>
      <c r="AS24" s="20" t="b">
        <f>IF(Z24="gaz",AH24*'lista, wskaźniki'!$F$43,IF(Z24="energia elektryczna",AH24*0))</f>
        <v>0</v>
      </c>
      <c r="AT24" s="20" t="b">
        <f>IF(Z24="gaz",AH24*'lista, wskaźniki'!$F$44,IF(Z24="energia elektryczna",AH24*0))</f>
        <v>0</v>
      </c>
      <c r="AU24" s="20">
        <f>AI24*1/3.6*'lista, wskaźniki'!$F$21</f>
        <v>0</v>
      </c>
      <c r="AV24" s="20">
        <f>AI24*'lista, wskaźniki'!$F$42</f>
        <v>0</v>
      </c>
      <c r="AW24" s="20">
        <f>AI24*'lista, wskaźniki'!$F$43</f>
        <v>0</v>
      </c>
      <c r="AX24" s="20">
        <f>AI24*'lista, wskaźniki'!$F$44</f>
        <v>0</v>
      </c>
      <c r="AY24" s="20">
        <f>AK24*'lista, wskaźniki'!$F$26</f>
        <v>0</v>
      </c>
      <c r="AZ24" s="20">
        <f t="shared" si="0"/>
        <v>0</v>
      </c>
      <c r="BA24" s="20">
        <f t="shared" si="1"/>
        <v>2.8424925E-2</v>
      </c>
      <c r="BB24" s="20">
        <f t="shared" si="2"/>
        <v>2.8424925E-2</v>
      </c>
      <c r="BC24" s="20">
        <f t="shared" si="3"/>
        <v>8.7731249999999991E-6</v>
      </c>
      <c r="BD24" s="941"/>
      <c r="BE24" s="941"/>
      <c r="BF24" s="941"/>
      <c r="BG24" s="941"/>
      <c r="BH24" s="20"/>
      <c r="BI24" s="941"/>
      <c r="BJ24" s="20"/>
      <c r="BK24" s="941"/>
      <c r="BL24" s="20"/>
      <c r="BM24" s="20"/>
      <c r="BN24" s="20"/>
      <c r="BO24" s="20"/>
      <c r="BP24" s="20"/>
      <c r="BQ24" s="20"/>
      <c r="BR24" s="20"/>
      <c r="BS24" s="1005"/>
      <c r="BT24" s="1005"/>
      <c r="BU24" s="1005"/>
      <c r="BV24" s="1005"/>
      <c r="BW24" s="1005"/>
      <c r="BX24" s="1005"/>
      <c r="BY24" s="1008"/>
      <c r="CA24" s="365" t="b">
        <f t="shared" si="4"/>
        <v>0</v>
      </c>
      <c r="CB24" s="365">
        <f t="shared" si="5"/>
        <v>35.092500000000001</v>
      </c>
      <c r="CC24" s="365" t="b">
        <f t="shared" si="6"/>
        <v>0</v>
      </c>
      <c r="CD24" s="365" t="b">
        <f t="shared" si="7"/>
        <v>0</v>
      </c>
      <c r="CE24" s="365" t="b">
        <f t="shared" si="8"/>
        <v>0</v>
      </c>
      <c r="CF24" s="365" t="b">
        <f t="shared" si="9"/>
        <v>0</v>
      </c>
      <c r="CG24" s="365" t="b">
        <f t="shared" si="10"/>
        <v>0</v>
      </c>
      <c r="CH24" s="365" t="b">
        <f t="shared" si="11"/>
        <v>0</v>
      </c>
      <c r="CI24" s="72" t="b">
        <f t="shared" si="12"/>
        <v>0</v>
      </c>
      <c r="CJ24" s="72">
        <f t="shared" si="13"/>
        <v>35.092500000000001</v>
      </c>
      <c r="CK24" s="72" t="b">
        <f t="shared" si="14"/>
        <v>0</v>
      </c>
      <c r="CL24" s="72">
        <f t="shared" si="15"/>
        <v>0</v>
      </c>
      <c r="CM24" s="72" t="b">
        <f t="shared" si="16"/>
        <v>0</v>
      </c>
      <c r="CN24" s="72" t="b">
        <f t="shared" si="17"/>
        <v>0</v>
      </c>
      <c r="CP24" s="13">
        <f t="shared" si="18"/>
        <v>0</v>
      </c>
      <c r="CQ24" s="13" t="b">
        <f t="shared" si="19"/>
        <v>0</v>
      </c>
      <c r="CR24" s="13" t="b">
        <f t="shared" si="20"/>
        <v>0</v>
      </c>
      <c r="CS24" s="13" t="b">
        <f t="shared" si="29"/>
        <v>0</v>
      </c>
      <c r="CT24" s="13" t="b">
        <f t="shared" si="28"/>
        <v>0</v>
      </c>
      <c r="CU24" s="13" t="b">
        <f t="shared" si="22"/>
        <v>0</v>
      </c>
      <c r="CV24" s="13" t="b">
        <f t="shared" si="23"/>
        <v>0</v>
      </c>
      <c r="CW24" s="13" t="b">
        <f t="shared" si="24"/>
        <v>0</v>
      </c>
      <c r="CX24" s="13" t="b">
        <f t="shared" si="25"/>
        <v>0</v>
      </c>
      <c r="CY24" s="13" t="b">
        <f t="shared" si="26"/>
        <v>0</v>
      </c>
    </row>
    <row r="25" spans="1:103" ht="15" thickBot="1">
      <c r="A25" s="932"/>
      <c r="B25" s="941"/>
      <c r="C25" s="941"/>
      <c r="D25" s="941"/>
      <c r="E25" s="941"/>
      <c r="F25" s="941"/>
      <c r="G25" s="941"/>
      <c r="H25" s="941"/>
      <c r="I25" s="941"/>
      <c r="J25" s="941"/>
      <c r="K25" s="941"/>
      <c r="L25" s="941"/>
      <c r="M25" s="941"/>
      <c r="N25" s="941"/>
      <c r="O25" s="941"/>
      <c r="P25" s="941"/>
      <c r="Q25" s="941"/>
      <c r="R25" s="941"/>
      <c r="S25" s="941"/>
      <c r="T25" s="941"/>
      <c r="U25" s="941"/>
      <c r="V25" s="941"/>
      <c r="W25" s="20"/>
      <c r="X25" s="20"/>
      <c r="Y25" s="20"/>
      <c r="Z25" s="20"/>
      <c r="AA25" s="20" t="s">
        <v>50</v>
      </c>
      <c r="AB25" s="22"/>
      <c r="AC25" s="22"/>
      <c r="AD25" s="20"/>
      <c r="AE25" s="941"/>
      <c r="AF25" s="308">
        <f>IF(AG25&gt;0,(AJ25+AG25)/2,AJ25)</f>
        <v>0</v>
      </c>
      <c r="AG25" s="272">
        <f>IF(R25="kompletna",Q25*J25*0.0036*'lista, wskaźniki'!$F$13, IF(R25="częściowa",Q25*J25*0.0036*'lista, wskaźniki'!$F$14, IF(R25="brak",Q25*J25*0.0036*'lista, wskaźniki'!$F$15,)))</f>
        <v>0</v>
      </c>
      <c r="AH25" s="334">
        <f>IF(Y25="inne",K25*'lista, wskaźniki'!$E$35,IF(Y25="to samo źródło",0,IF(Y25=0,0)))</f>
        <v>0</v>
      </c>
      <c r="AI25" s="334" t="b">
        <f>IF(AA25="gaz z sieci",AC25*'lista, wskaźniki'!$D$21)</f>
        <v>0</v>
      </c>
      <c r="AJ25" s="272">
        <f>IF(AA25="węgiel",AB25*'lista, wskaźniki'!$D$20, IF('Sektor mieszkaniowy'!AA25="drewno",'Sektor mieszkaniowy'!AB25*'lista, wskaźniki'!$D$22,IF('Sektor mieszkaniowy'!AA25="pellet",AB25*'lista, wskaźniki'!$D$23,IF('Sektor mieszkaniowy'!AA25="gaz z sieci",AB25*'lista, wskaźniki'!$D$21,IF('Sektor mieszkaniowy'!AA25="olej opałowy",'Sektor mieszkaniowy'!AB25*'lista, wskaźniki'!$D$24)))))</f>
        <v>0</v>
      </c>
      <c r="AK25" s="1002"/>
      <c r="AL25" s="941"/>
      <c r="AM25" s="20">
        <f>IF(AA25="węgiel",AF25*1/3.6*'lista, wskaźniki'!$F$20,IF(AA25="drewno",AF25*1/3.6*'lista, wskaźniki'!$F$22,IF(AA25="pellet",AF25*1/3.6*'lista, wskaźniki'!$F$23,IF(AA25="gaz z sieci",AF25*1/3.6*'lista, wskaźniki'!$F$21,IF(AA25="olej opałowy",AF25*1/3.6*'lista, wskaźniki'!$F$24,0)))))</f>
        <v>0</v>
      </c>
      <c r="AN25" s="20">
        <f>IF(AA25="węgiel",AF25*'lista, wskaźniki'!$E$42,IF(AA25="drewno",AF25*'lista, wskaźniki'!$G$42,IF(AA25="pellet",AF25*'lista, wskaźniki'!$H$42,IF(AA25="gaz z sieci",AF25*'lista, wskaźniki'!$F$42,IF(AA25="olej opałowy",AF25*'lista, wskaźniki'!$I$42,0)))))</f>
        <v>0</v>
      </c>
      <c r="AO25" s="20">
        <f>IF(AA25="węgiel",AF25*'lista, wskaźniki'!$E$43,IF(AA25="drewno",AF25*'lista, wskaźniki'!$G$43,IF(AA25="pellet",AF25*'lista, wskaźniki'!$H$43,IF(AA25="gaz z sieci",AF25*'lista, wskaźniki'!$F$43,IF(AA25="olej opałowy",AF25*'lista, wskaźniki'!$I$43,0)))))</f>
        <v>0</v>
      </c>
      <c r="AP25" s="20">
        <f>IF(AA25="węgiel",AF25*'lista, wskaźniki'!$E$44,IF(AA25="drewno",AF25*'lista, wskaźniki'!$G$44,IF(AA25="pellet",AF25*'lista, wskaźniki'!$H$44,IF(AA25="gaz z sieci",AF25*'lista, wskaźniki'!$F$44,IF(AA25="olej opałowy",AF25*'lista, wskaźniki'!$I$44,0)))))</f>
        <v>0</v>
      </c>
      <c r="AQ25" s="20" t="b">
        <f>IF(Z25="gaz",AH25*1/3.6*'lista, wskaźniki'!$F$21,IF(Z25="energia elektryczna",AH25*1/3.6*'lista, wskaźniki'!$F$26))</f>
        <v>0</v>
      </c>
      <c r="AR25" s="20" t="b">
        <f>IF(Z25="gaz",AH25*'lista, wskaźniki'!$F$42,IF(Z25="energia elektryczna",AH25*0))</f>
        <v>0</v>
      </c>
      <c r="AS25" s="20" t="b">
        <f>IF(Z25="gaz",AH25*'lista, wskaźniki'!$F$43,IF(Z25="energia elektryczna",AH25*0))</f>
        <v>0</v>
      </c>
      <c r="AT25" s="20" t="b">
        <f>IF(Z25="gaz",AH25*'lista, wskaźniki'!$F$44,IF(Z25="energia elektryczna",AH25*0))</f>
        <v>0</v>
      </c>
      <c r="AU25" s="20">
        <f>AI25*1/3.6*'lista, wskaźniki'!$F$21</f>
        <v>0</v>
      </c>
      <c r="AV25" s="20">
        <f>AI25*'lista, wskaźniki'!$F$42</f>
        <v>0</v>
      </c>
      <c r="AW25" s="20">
        <f>AI25*'lista, wskaźniki'!$F$43</f>
        <v>0</v>
      </c>
      <c r="AX25" s="20">
        <f>AI25*'lista, wskaźniki'!$F$44</f>
        <v>0</v>
      </c>
      <c r="AY25" s="20">
        <f>AK25*'lista, wskaźniki'!$F$26</f>
        <v>0</v>
      </c>
      <c r="AZ25" s="20">
        <f t="shared" si="0"/>
        <v>0</v>
      </c>
      <c r="BA25" s="20">
        <f t="shared" si="1"/>
        <v>0</v>
      </c>
      <c r="BB25" s="20">
        <f t="shared" si="2"/>
        <v>0</v>
      </c>
      <c r="BC25" s="20">
        <f t="shared" si="3"/>
        <v>0</v>
      </c>
      <c r="BD25" s="941"/>
      <c r="BE25" s="941"/>
      <c r="BF25" s="941"/>
      <c r="BG25" s="941"/>
      <c r="BH25" s="20"/>
      <c r="BI25" s="941"/>
      <c r="BJ25" s="20"/>
      <c r="BK25" s="941"/>
      <c r="BL25" s="20"/>
      <c r="BM25" s="20"/>
      <c r="BN25" s="20"/>
      <c r="BO25" s="20"/>
      <c r="BP25" s="20"/>
      <c r="BQ25" s="20"/>
      <c r="BR25" s="20"/>
      <c r="BS25" s="1005"/>
      <c r="BT25" s="1005"/>
      <c r="BU25" s="1005"/>
      <c r="BV25" s="1005"/>
      <c r="BW25" s="1005"/>
      <c r="BX25" s="1005"/>
      <c r="BY25" s="1008"/>
      <c r="CA25" s="365" t="b">
        <f t="shared" si="4"/>
        <v>0</v>
      </c>
      <c r="CB25" s="365" t="b">
        <f t="shared" si="5"/>
        <v>0</v>
      </c>
      <c r="CC25" s="365">
        <f t="shared" si="6"/>
        <v>0</v>
      </c>
      <c r="CD25" s="365" t="b">
        <f t="shared" si="7"/>
        <v>0</v>
      </c>
      <c r="CE25" s="365" t="b">
        <f t="shared" si="8"/>
        <v>0</v>
      </c>
      <c r="CF25" s="365" t="b">
        <f t="shared" si="9"/>
        <v>0</v>
      </c>
      <c r="CG25" s="365" t="b">
        <f t="shared" si="10"/>
        <v>0</v>
      </c>
      <c r="CH25" s="365" t="b">
        <f t="shared" si="11"/>
        <v>0</v>
      </c>
      <c r="CI25" s="72" t="b">
        <f t="shared" si="12"/>
        <v>0</v>
      </c>
      <c r="CJ25" s="72" t="b">
        <f t="shared" si="13"/>
        <v>0</v>
      </c>
      <c r="CK25" s="72">
        <f t="shared" si="14"/>
        <v>0</v>
      </c>
      <c r="CL25" s="72">
        <f t="shared" si="15"/>
        <v>0</v>
      </c>
      <c r="CM25" s="72" t="b">
        <f t="shared" si="16"/>
        <v>0</v>
      </c>
      <c r="CN25" s="72" t="b">
        <f t="shared" si="17"/>
        <v>0</v>
      </c>
      <c r="CP25" s="13">
        <f t="shared" si="18"/>
        <v>0</v>
      </c>
      <c r="CQ25" s="13" t="b">
        <f t="shared" si="19"/>
        <v>0</v>
      </c>
      <c r="CR25" s="13" t="b">
        <f t="shared" si="20"/>
        <v>0</v>
      </c>
      <c r="CS25" s="13" t="b">
        <f t="shared" si="29"/>
        <v>0</v>
      </c>
      <c r="CT25" s="13" t="b">
        <f t="shared" si="28"/>
        <v>0</v>
      </c>
      <c r="CU25" s="13" t="b">
        <f t="shared" si="22"/>
        <v>0</v>
      </c>
      <c r="CV25" s="13" t="b">
        <f t="shared" si="23"/>
        <v>0</v>
      </c>
      <c r="CW25" s="13" t="b">
        <f t="shared" si="24"/>
        <v>0</v>
      </c>
      <c r="CX25" s="13" t="b">
        <f t="shared" si="25"/>
        <v>0</v>
      </c>
      <c r="CY25" s="13" t="b">
        <f t="shared" si="26"/>
        <v>0</v>
      </c>
    </row>
    <row r="26" spans="1:103" ht="15" thickBot="1">
      <c r="A26" s="932"/>
      <c r="B26" s="941"/>
      <c r="C26" s="941"/>
      <c r="D26" s="941"/>
      <c r="E26" s="941"/>
      <c r="F26" s="941"/>
      <c r="G26" s="941"/>
      <c r="H26" s="941"/>
      <c r="I26" s="941"/>
      <c r="J26" s="941"/>
      <c r="K26" s="941"/>
      <c r="L26" s="941"/>
      <c r="M26" s="941"/>
      <c r="N26" s="941"/>
      <c r="O26" s="941"/>
      <c r="P26" s="941"/>
      <c r="Q26" s="941"/>
      <c r="R26" s="941"/>
      <c r="S26" s="941"/>
      <c r="T26" s="941"/>
      <c r="U26" s="941"/>
      <c r="V26" s="941"/>
      <c r="W26" s="20"/>
      <c r="X26" s="20"/>
      <c r="Y26" s="20"/>
      <c r="Z26" s="20"/>
      <c r="AA26" s="20" t="s">
        <v>38</v>
      </c>
      <c r="AB26" s="22"/>
      <c r="AC26" s="22"/>
      <c r="AD26" s="20"/>
      <c r="AE26" s="941"/>
      <c r="AF26" s="334">
        <f>IF(AG26&gt;0,(AJ26+AG26)/2,AJ26)</f>
        <v>0</v>
      </c>
      <c r="AG26" s="272">
        <f>IF(R26="kompletna",Q26*J26*0.0036*'lista, wskaźniki'!$F$13, IF(R26="częściowa",Q26*J26*0.0036*'lista, wskaźniki'!$F$14, IF(R26="brak",Q26*J26*0.0036*'lista, wskaźniki'!$F$15,)))</f>
        <v>0</v>
      </c>
      <c r="AH26" s="334">
        <f>IF(Y26="inne",K26*'lista, wskaźniki'!$E$35,IF(Y26="to samo źródło",0,IF(Y26=0,0)))</f>
        <v>0</v>
      </c>
      <c r="AI26" s="334">
        <f>IF(AA26="gaz z sieci",AC26*'lista, wskaźniki'!$D$21)</f>
        <v>0</v>
      </c>
      <c r="AJ26" s="272">
        <f>IF(AA26="węgiel",AB26*'lista, wskaźniki'!$D$20, IF('Sektor mieszkaniowy'!AA26="drewno",'Sektor mieszkaniowy'!AB26*'lista, wskaźniki'!$D$22,IF('Sektor mieszkaniowy'!AA26="pellet",AB26*'lista, wskaźniki'!$D$23,IF('Sektor mieszkaniowy'!AA26="gaz z sieci",AB26*'lista, wskaźniki'!$D$21,IF('Sektor mieszkaniowy'!AA26="olej opałowy",'Sektor mieszkaniowy'!AB26*'lista, wskaźniki'!$D$24)))))</f>
        <v>0</v>
      </c>
      <c r="AK26" s="1002"/>
      <c r="AL26" s="941"/>
      <c r="AM26" s="20">
        <f>IF(AA26="węgiel",AF26*1/3.6*'lista, wskaźniki'!$F$20,IF(AA26="drewno",AF26*1/3.6*'lista, wskaźniki'!$F$22,IF(AA26="pellet",AF26*1/3.6*'lista, wskaźniki'!$F$23,IF(AA26="gaz z sieci",AF26*1/3.6*'lista, wskaźniki'!$F$21,IF(AA26="olej opałowy",AF26*1/3.6*'lista, wskaźniki'!$F$24,0)))))</f>
        <v>0</v>
      </c>
      <c r="AN26" s="20">
        <f>IF(AA26="węgiel",AF26*'lista, wskaźniki'!$E$42,IF(AA26="drewno",AF26*'lista, wskaźniki'!$G$42,IF(AA26="pellet",AF26*'lista, wskaźniki'!$H$42,IF(AA26="gaz z sieci",AF26*'lista, wskaźniki'!$F$42,IF(AA26="olej opałowy",AF26*'lista, wskaźniki'!$I$42,0)))))</f>
        <v>0</v>
      </c>
      <c r="AO26" s="20">
        <f>IF(AA26="węgiel",AF26*'lista, wskaźniki'!$E$43,IF(AA26="drewno",AF26*'lista, wskaźniki'!$G$43,IF(AA26="pellet",AF26*'lista, wskaźniki'!$H$43,IF(AA26="gaz z sieci",AF26*'lista, wskaźniki'!$F$43,IF(AA26="olej opałowy",AF26*'lista, wskaźniki'!$I$43,0)))))</f>
        <v>0</v>
      </c>
      <c r="AP26" s="20">
        <f>IF(AA26="węgiel",AF26*'lista, wskaźniki'!$E$44,IF(AA26="drewno",AF26*'lista, wskaźniki'!$G$44,IF(AA26="pellet",AF26*'lista, wskaźniki'!$H$44,IF(AA26="gaz z sieci",AF26*'lista, wskaźniki'!$F$44,IF(AA26="olej opałowy",AF26*'lista, wskaźniki'!$I$44,0)))))</f>
        <v>0</v>
      </c>
      <c r="AQ26" s="20" t="b">
        <f>IF(Z26="gaz",AH26*1/3.6*'lista, wskaźniki'!$F$21,IF(Z26="energia elektryczna",AH26*1/3.6*'lista, wskaźniki'!$F$26))</f>
        <v>0</v>
      </c>
      <c r="AR26" s="20" t="b">
        <f>IF(Z26="gaz",AH26*'lista, wskaźniki'!$F$42,IF(Z26="energia elektryczna",AH26*0))</f>
        <v>0</v>
      </c>
      <c r="AS26" s="20" t="b">
        <f>IF(Z26="gaz",AH26*'lista, wskaźniki'!$F$43,IF(Z26="energia elektryczna",AH26*0))</f>
        <v>0</v>
      </c>
      <c r="AT26" s="20" t="b">
        <f>IF(Z26="gaz",AH26*'lista, wskaźniki'!$F$44,IF(Z26="energia elektryczna",AH26*0))</f>
        <v>0</v>
      </c>
      <c r="AU26" s="20">
        <f>AI26*1/3.6*'lista, wskaźniki'!$F$21</f>
        <v>0</v>
      </c>
      <c r="AV26" s="20">
        <f>AI26*'lista, wskaźniki'!$F$42</f>
        <v>0</v>
      </c>
      <c r="AW26" s="20">
        <f>AI26*'lista, wskaźniki'!$F$43</f>
        <v>0</v>
      </c>
      <c r="AX26" s="20">
        <f>AI26*'lista, wskaźniki'!$F$44</f>
        <v>0</v>
      </c>
      <c r="AY26" s="20">
        <f>AK26*'lista, wskaźniki'!$F$26</f>
        <v>0</v>
      </c>
      <c r="AZ26" s="20">
        <f t="shared" si="0"/>
        <v>0</v>
      </c>
      <c r="BA26" s="20">
        <f t="shared" si="1"/>
        <v>0</v>
      </c>
      <c r="BB26" s="20">
        <f t="shared" si="2"/>
        <v>0</v>
      </c>
      <c r="BC26" s="20">
        <f t="shared" si="3"/>
        <v>0</v>
      </c>
      <c r="BD26" s="941"/>
      <c r="BE26" s="941"/>
      <c r="BF26" s="941"/>
      <c r="BG26" s="941"/>
      <c r="BH26" s="20"/>
      <c r="BI26" s="941"/>
      <c r="BJ26" s="20"/>
      <c r="BK26" s="941"/>
      <c r="BL26" s="20"/>
      <c r="BM26" s="20"/>
      <c r="BN26" s="20"/>
      <c r="BO26" s="20"/>
      <c r="BP26" s="20"/>
      <c r="BQ26" s="20"/>
      <c r="BR26" s="20"/>
      <c r="BS26" s="1005"/>
      <c r="BT26" s="1005"/>
      <c r="BU26" s="1005"/>
      <c r="BV26" s="1005"/>
      <c r="BW26" s="1005"/>
      <c r="BX26" s="1005"/>
      <c r="BY26" s="1008"/>
      <c r="CA26" s="365" t="b">
        <f t="shared" si="4"/>
        <v>0</v>
      </c>
      <c r="CB26" s="365" t="b">
        <f t="shared" si="5"/>
        <v>0</v>
      </c>
      <c r="CC26" s="365" t="b">
        <f t="shared" si="6"/>
        <v>0</v>
      </c>
      <c r="CD26" s="365">
        <f t="shared" si="7"/>
        <v>0</v>
      </c>
      <c r="CE26" s="365" t="b">
        <f t="shared" si="8"/>
        <v>0</v>
      </c>
      <c r="CF26" s="365" t="b">
        <f t="shared" si="9"/>
        <v>0</v>
      </c>
      <c r="CG26" s="365" t="b">
        <f t="shared" si="10"/>
        <v>0</v>
      </c>
      <c r="CH26" s="365">
        <f t="shared" si="11"/>
        <v>0</v>
      </c>
      <c r="CI26" s="72" t="b">
        <f t="shared" si="12"/>
        <v>0</v>
      </c>
      <c r="CJ26" s="72" t="b">
        <f t="shared" si="13"/>
        <v>0</v>
      </c>
      <c r="CK26" s="72" t="b">
        <f t="shared" si="14"/>
        <v>0</v>
      </c>
      <c r="CL26" s="72">
        <f t="shared" si="15"/>
        <v>0</v>
      </c>
      <c r="CM26" s="72" t="b">
        <f t="shared" si="16"/>
        <v>0</v>
      </c>
      <c r="CN26" s="72" t="b">
        <f t="shared" si="17"/>
        <v>0</v>
      </c>
      <c r="CP26" s="13">
        <f t="shared" si="18"/>
        <v>0</v>
      </c>
      <c r="CQ26" s="13" t="b">
        <f t="shared" si="19"/>
        <v>0</v>
      </c>
      <c r="CR26" s="13" t="b">
        <f t="shared" si="20"/>
        <v>0</v>
      </c>
      <c r="CS26" s="13" t="b">
        <f t="shared" si="29"/>
        <v>0</v>
      </c>
      <c r="CT26" s="13" t="b">
        <f t="shared" si="28"/>
        <v>0</v>
      </c>
      <c r="CU26" s="13" t="b">
        <f t="shared" si="22"/>
        <v>0</v>
      </c>
      <c r="CV26" s="13" t="b">
        <f t="shared" si="23"/>
        <v>0</v>
      </c>
      <c r="CW26" s="13" t="b">
        <f t="shared" si="24"/>
        <v>0</v>
      </c>
      <c r="CX26" s="13" t="b">
        <f t="shared" si="25"/>
        <v>0</v>
      </c>
      <c r="CY26" s="13" t="b">
        <f t="shared" si="26"/>
        <v>0</v>
      </c>
    </row>
    <row r="27" spans="1:103" ht="15" thickBot="1">
      <c r="A27" s="933"/>
      <c r="B27" s="942"/>
      <c r="C27" s="942"/>
      <c r="D27" s="942"/>
      <c r="E27" s="942"/>
      <c r="F27" s="942"/>
      <c r="G27" s="942"/>
      <c r="H27" s="942"/>
      <c r="I27" s="942"/>
      <c r="J27" s="942"/>
      <c r="K27" s="942"/>
      <c r="L27" s="942"/>
      <c r="M27" s="942"/>
      <c r="N27" s="942"/>
      <c r="O27" s="942"/>
      <c r="P27" s="942"/>
      <c r="Q27" s="942"/>
      <c r="R27" s="942"/>
      <c r="S27" s="942"/>
      <c r="T27" s="942"/>
      <c r="U27" s="942"/>
      <c r="V27" s="942"/>
      <c r="W27" s="21"/>
      <c r="X27" s="21"/>
      <c r="Y27" s="21"/>
      <c r="Z27" s="21"/>
      <c r="AA27" s="21" t="s">
        <v>37</v>
      </c>
      <c r="AB27" s="55"/>
      <c r="AC27" s="55"/>
      <c r="AD27" s="21"/>
      <c r="AE27" s="942"/>
      <c r="AF27" s="334">
        <f>IF(AG27&gt;0,(AJ27+AG27)/2,AJ27)</f>
        <v>0</v>
      </c>
      <c r="AG27" s="272">
        <f>IF(R27="kompletna",Q27*J27*0.0036*'lista, wskaźniki'!$F$13, IF(R27="częściowa",Q27*J27*0.0036*'lista, wskaźniki'!$F$14, IF(R27="brak",Q27*J27*0.0036*'lista, wskaźniki'!$F$15,)))</f>
        <v>0</v>
      </c>
      <c r="AH27" s="334">
        <f>IF(Y27="inne",K27*'lista, wskaźniki'!$E$35,IF(Y27="to samo źródło",0,IF(Y27=0,0)))</f>
        <v>0</v>
      </c>
      <c r="AI27" s="334" t="b">
        <f>IF(AA27="gaz z sieci",AC27*'lista, wskaźniki'!$D$21)</f>
        <v>0</v>
      </c>
      <c r="AJ27" s="272">
        <f>IF(AA27="węgiel",AB27*'lista, wskaźniki'!$D$20, IF('Sektor mieszkaniowy'!AA27="drewno",'Sektor mieszkaniowy'!AB27*'lista, wskaźniki'!$D$22,IF('Sektor mieszkaniowy'!AA27="pellet",AB27*'lista, wskaźniki'!$D$23,IF('Sektor mieszkaniowy'!AA27="gaz z sieci",AB27*'lista, wskaźniki'!$D$21,IF('Sektor mieszkaniowy'!AA27="olej opałowy",'Sektor mieszkaniowy'!AB27*'lista, wskaźniki'!$D$24)))))</f>
        <v>0</v>
      </c>
      <c r="AK27" s="1003"/>
      <c r="AL27" s="942"/>
      <c r="AM27" s="20">
        <f>IF(AA27="węgiel",AF27*1/3.6*'lista, wskaźniki'!$F$20,IF(AA27="drewno",AF27*1/3.6*'lista, wskaźniki'!$F$22,IF(AA27="pellet",AF27*1/3.6*'lista, wskaźniki'!$F$23,IF(AA27="gaz z sieci",AF27*1/3.6*'lista, wskaźniki'!$F$21,IF(AA27="olej opałowy",AF27*1/3.6*'lista, wskaźniki'!$F$24,0)))))</f>
        <v>0</v>
      </c>
      <c r="AN27" s="20">
        <f>IF(AA27="węgiel",AF27*'lista, wskaźniki'!$E$42,IF(AA27="drewno",AF27*'lista, wskaźniki'!$G$42,IF(AA27="pellet",AF27*'lista, wskaźniki'!$H$42,IF(AA27="gaz z sieci",AF27*'lista, wskaźniki'!$F$42,IF(AA27="olej opałowy",AF27*'lista, wskaźniki'!$I$42,0)))))</f>
        <v>0</v>
      </c>
      <c r="AO27" s="20">
        <f>IF(AA27="węgiel",AF27*'lista, wskaźniki'!$E$43,IF(AA27="drewno",AF27*'lista, wskaźniki'!$G$43,IF(AA27="pellet",AF27*'lista, wskaźniki'!$H$43,IF(AA27="gaz z sieci",AF27*'lista, wskaźniki'!$F$43,IF(AA27="olej opałowy",AF27*'lista, wskaźniki'!$I$43,0)))))</f>
        <v>0</v>
      </c>
      <c r="AP27" s="20">
        <f>IF(AA27="węgiel",AF27*'lista, wskaźniki'!$E$44,IF(AA27="drewno",AF27*'lista, wskaźniki'!$G$44,IF(AA27="pellet",AF27*'lista, wskaźniki'!$H$44,IF(AA27="gaz z sieci",AF27*'lista, wskaźniki'!$F$44,IF(AA27="olej opałowy",AF27*'lista, wskaźniki'!$I$44,0)))))</f>
        <v>0</v>
      </c>
      <c r="AQ27" s="20" t="b">
        <f>IF(Z27="gaz",AH27*1/3.6*'lista, wskaźniki'!$F$21,IF(Z27="energia elektryczna",AH27*1/3.6*'lista, wskaźniki'!$F$26))</f>
        <v>0</v>
      </c>
      <c r="AR27" s="20" t="b">
        <f>IF(Z27="gaz",AH27*'lista, wskaźniki'!$F$42,IF(Z27="energia elektryczna",AH27*0))</f>
        <v>0</v>
      </c>
      <c r="AS27" s="20" t="b">
        <f>IF(Z27="gaz",AH27*'lista, wskaźniki'!$F$43,IF(Z27="energia elektryczna",AH27*0))</f>
        <v>0</v>
      </c>
      <c r="AT27" s="20" t="b">
        <f>IF(Z27="gaz",AH27*'lista, wskaźniki'!$F$44,IF(Z27="energia elektryczna",AH27*0))</f>
        <v>0</v>
      </c>
      <c r="AU27" s="20">
        <f>AI27*1/3.6*'lista, wskaźniki'!$F$21</f>
        <v>0</v>
      </c>
      <c r="AV27" s="20">
        <f>AI27*'lista, wskaźniki'!$F$42</f>
        <v>0</v>
      </c>
      <c r="AW27" s="20">
        <f>AI27*'lista, wskaźniki'!$F$43</f>
        <v>0</v>
      </c>
      <c r="AX27" s="20">
        <f>AI27*'lista, wskaźniki'!$F$44</f>
        <v>0</v>
      </c>
      <c r="AY27" s="20">
        <f>AK27*'lista, wskaźniki'!$F$26</f>
        <v>0</v>
      </c>
      <c r="AZ27" s="20">
        <f t="shared" si="0"/>
        <v>0</v>
      </c>
      <c r="BA27" s="20">
        <f t="shared" si="1"/>
        <v>0</v>
      </c>
      <c r="BB27" s="20">
        <f t="shared" si="2"/>
        <v>0</v>
      </c>
      <c r="BC27" s="20">
        <f t="shared" si="3"/>
        <v>0</v>
      </c>
      <c r="BD27" s="942"/>
      <c r="BE27" s="942"/>
      <c r="BF27" s="942"/>
      <c r="BG27" s="942"/>
      <c r="BH27" s="21"/>
      <c r="BI27" s="942"/>
      <c r="BJ27" s="21"/>
      <c r="BK27" s="942"/>
      <c r="BL27" s="21"/>
      <c r="BM27" s="21"/>
      <c r="BN27" s="21"/>
      <c r="BO27" s="21"/>
      <c r="BP27" s="21"/>
      <c r="BQ27" s="21"/>
      <c r="BR27" s="21"/>
      <c r="BS27" s="1006"/>
      <c r="BT27" s="1006"/>
      <c r="BU27" s="1006"/>
      <c r="BV27" s="1006"/>
      <c r="BW27" s="1006"/>
      <c r="BX27" s="1006"/>
      <c r="BY27" s="1009"/>
      <c r="CA27" s="365" t="b">
        <f t="shared" si="4"/>
        <v>0</v>
      </c>
      <c r="CB27" s="365" t="b">
        <f t="shared" si="5"/>
        <v>0</v>
      </c>
      <c r="CC27" s="365" t="b">
        <f t="shared" si="6"/>
        <v>0</v>
      </c>
      <c r="CD27" s="365" t="b">
        <f t="shared" si="7"/>
        <v>0</v>
      </c>
      <c r="CE27" s="365">
        <f t="shared" si="8"/>
        <v>0</v>
      </c>
      <c r="CF27" s="365" t="b">
        <f t="shared" si="9"/>
        <v>0</v>
      </c>
      <c r="CG27" s="365" t="b">
        <f t="shared" si="10"/>
        <v>0</v>
      </c>
      <c r="CH27" s="365" t="b">
        <f t="shared" si="11"/>
        <v>0</v>
      </c>
      <c r="CI27" s="72" t="b">
        <f t="shared" si="12"/>
        <v>0</v>
      </c>
      <c r="CJ27" s="72" t="b">
        <f t="shared" si="13"/>
        <v>0</v>
      </c>
      <c r="CK27" s="72" t="b">
        <f t="shared" si="14"/>
        <v>0</v>
      </c>
      <c r="CL27" s="72">
        <f t="shared" si="15"/>
        <v>0</v>
      </c>
      <c r="CM27" s="72">
        <f t="shared" si="16"/>
        <v>0</v>
      </c>
      <c r="CN27" s="72" t="b">
        <f t="shared" si="17"/>
        <v>0</v>
      </c>
      <c r="CP27" s="13">
        <f t="shared" si="18"/>
        <v>0</v>
      </c>
      <c r="CQ27" s="13" t="b">
        <f t="shared" si="19"/>
        <v>0</v>
      </c>
      <c r="CR27" s="13" t="b">
        <f t="shared" si="20"/>
        <v>0</v>
      </c>
      <c r="CS27" s="13" t="b">
        <f t="shared" si="29"/>
        <v>0</v>
      </c>
      <c r="CT27" s="13" t="b">
        <f t="shared" si="28"/>
        <v>0</v>
      </c>
      <c r="CU27" s="13" t="b">
        <f t="shared" si="22"/>
        <v>0</v>
      </c>
      <c r="CV27" s="13" t="b">
        <f t="shared" si="23"/>
        <v>0</v>
      </c>
      <c r="CW27" s="13" t="b">
        <f t="shared" si="24"/>
        <v>0</v>
      </c>
      <c r="CX27" s="13" t="b">
        <f t="shared" si="25"/>
        <v>0</v>
      </c>
      <c r="CY27" s="13" t="b">
        <f t="shared" si="26"/>
        <v>0</v>
      </c>
    </row>
    <row r="28" spans="1:103" ht="15" thickBot="1">
      <c r="A28" s="931">
        <v>6</v>
      </c>
      <c r="B28" s="940" t="s">
        <v>198</v>
      </c>
      <c r="C28" s="940">
        <v>10</v>
      </c>
      <c r="D28" s="940" t="s">
        <v>1</v>
      </c>
      <c r="E28" s="940" t="s">
        <v>5</v>
      </c>
      <c r="F28" s="940">
        <v>12</v>
      </c>
      <c r="G28" s="940">
        <v>8</v>
      </c>
      <c r="H28" s="940"/>
      <c r="I28" s="940" t="s">
        <v>14</v>
      </c>
      <c r="J28" s="940">
        <v>180</v>
      </c>
      <c r="K28" s="940">
        <v>2</v>
      </c>
      <c r="L28" s="940" t="s">
        <v>16</v>
      </c>
      <c r="M28" s="940">
        <v>100</v>
      </c>
      <c r="N28" s="940" t="s">
        <v>16</v>
      </c>
      <c r="O28" s="940">
        <v>100</v>
      </c>
      <c r="P28" s="940" t="s">
        <v>16</v>
      </c>
      <c r="Q28" s="940">
        <f>IF(I28="&lt;1966",'lista, wskaźniki'!$G$4,IF(I28="1967-1985",'lista, wskaźniki'!$G$5,IF(I28="1986-1992",'lista, wskaźniki'!$G$6,IF(I28="1993-1996",'lista, wskaźniki'!$G$7,IF(I28="&gt;1997",'lista, wskaźniki'!$G$8,IF(I28=0,'lista, wskaźniki'!$G$4))))))</f>
        <v>115</v>
      </c>
      <c r="R28" s="940" t="s">
        <v>21</v>
      </c>
      <c r="S28" s="940" t="s">
        <v>27</v>
      </c>
      <c r="T28" s="940">
        <v>60</v>
      </c>
      <c r="U28" s="940">
        <v>2004</v>
      </c>
      <c r="V28" s="940"/>
      <c r="W28" s="19" t="s">
        <v>35</v>
      </c>
      <c r="X28" s="19" t="s">
        <v>39</v>
      </c>
      <c r="Y28" s="19" t="s">
        <v>42</v>
      </c>
      <c r="Z28" s="19"/>
      <c r="AA28" s="19" t="s">
        <v>35</v>
      </c>
      <c r="AB28" s="54">
        <v>1</v>
      </c>
      <c r="AC28" s="54"/>
      <c r="AD28" s="19">
        <v>800</v>
      </c>
      <c r="AE28" s="940"/>
      <c r="AF28" s="308">
        <f>IF(AG28&gt;0,(AJ28+AG28/2)/2,AJ28)</f>
        <v>22.492999999999999</v>
      </c>
      <c r="AG28" s="272">
        <f>IF(R28="kompletna",Q28*J28*0.0036*'lista, wskaźniki'!$F$13, IF(R28="częściowa",Q28*J28*0.0036*'lista, wskaźniki'!$F$14, IF(R28="brak",Q28*J28*0.0036*'lista, wskaźniki'!$F$15,)))</f>
        <v>44.711999999999996</v>
      </c>
      <c r="AH28" s="334">
        <f>IF(Y28="inne",K28*'lista, wskaźniki'!$E$35,IF(Y28="to samo źródło",0,IF(Y28=0,0)))</f>
        <v>0</v>
      </c>
      <c r="AI28" s="334" t="b">
        <f>IF(AA28="gaz z sieci",AC28*'lista, wskaźniki'!$D$21)</f>
        <v>0</v>
      </c>
      <c r="AJ28" s="272">
        <f>IF(AA28="węgiel",AB28*'lista, wskaźniki'!$D$20, IF('Sektor mieszkaniowy'!AA28="drewno",'Sektor mieszkaniowy'!AB28*'lista, wskaźniki'!$D$22,IF('Sektor mieszkaniowy'!AA28="pellet",AB28*'lista, wskaźniki'!$D$23,IF('Sektor mieszkaniowy'!AA28="gaz z sieci",AB28*'lista, wskaźniki'!$D$21,IF('Sektor mieszkaniowy'!AA28="olej opałowy",'Sektor mieszkaniowy'!AB28*'lista, wskaźniki'!$D$24)))))</f>
        <v>22.63</v>
      </c>
      <c r="AK28" s="1001">
        <f>AL28/'lista, wskaźniki'!$A$127</f>
        <v>1.2307692307692308</v>
      </c>
      <c r="AL28" s="940">
        <v>800</v>
      </c>
      <c r="AM28" s="20">
        <f>IF(AA28="węgiel",AF28*1/3.6*'lista, wskaźniki'!$F$20,IF(AA28="drewno",AF28*1/3.6*'lista, wskaźniki'!$F$22,IF(AA28="pellet",AF28*1/3.6*'lista, wskaźniki'!$F$23,IF(AA28="gaz z sieci",AF28*1/3.6*'lista, wskaźniki'!$F$21,IF(AA28="olej opałowy",AF28*1/3.6*'lista, wskaźniki'!$F$24,0)))))</f>
        <v>2.13076189</v>
      </c>
      <c r="AN28" s="20">
        <f>IF(AA28="węgiel",AF28*'lista, wskaźniki'!$E$42,IF(AA28="drewno",AF28*'lista, wskaźniki'!$G$42,IF(AA28="pellet",AF28*'lista, wskaźniki'!$H$42,IF(AA28="gaz z sieci",AF28*'lista, wskaźniki'!$F$42,IF(AA28="olej opałowy",AF28*'lista, wskaźniki'!$I$42,0)))))</f>
        <v>8.5473400000000005E-3</v>
      </c>
      <c r="AO28" s="20">
        <f>IF(AA28="węgiel",AF28*'lista, wskaźniki'!$E$43,IF(AA28="drewno",AF28*'lista, wskaźniki'!$G$43,IF(AA28="pellet",AF28*'lista, wskaźniki'!$H$43,IF(AA28="gaz z sieci",AF28*'lista, wskaźniki'!$F$43,IF(AA28="olej opałowy",AF28*'lista, wskaźniki'!$I$43,0)))))</f>
        <v>8.0974800000000006E-3</v>
      </c>
      <c r="AP28" s="20">
        <f>IF(AA28="węgiel",AF28*'lista, wskaźniki'!$E$44,IF(AA28="drewno",AF28*'lista, wskaźniki'!$G$44,IF(AA28="pellet",AF28*'lista, wskaźniki'!$H$44,IF(AA28="gaz z sieci",AF28*'lista, wskaźniki'!$F$44,IF(AA28="olej opałowy",AF28*'lista, wskaźniki'!$I$44,0)))))</f>
        <v>6.0731100000000002E-6</v>
      </c>
      <c r="AQ28" s="20" t="b">
        <f>IF(Z28="gaz",AH28*1/3.6*'lista, wskaźniki'!$F$21,IF(Z28="energia elektryczna",AH28*1/3.6*'lista, wskaźniki'!$F$26))</f>
        <v>0</v>
      </c>
      <c r="AR28" s="20" t="b">
        <f>IF(Z28="gaz",AH28*'lista, wskaźniki'!$F$42,IF(Z28="energia elektryczna",AH28*0))</f>
        <v>0</v>
      </c>
      <c r="AS28" s="20" t="b">
        <f>IF(Z28="gaz",AH28*'lista, wskaźniki'!$F$43,IF(Z28="energia elektryczna",AH28*0))</f>
        <v>0</v>
      </c>
      <c r="AT28" s="20" t="b">
        <f>IF(Z28="gaz",AH28*'lista, wskaźniki'!$F$44,IF(Z28="energia elektryczna",AH28*0))</f>
        <v>0</v>
      </c>
      <c r="AU28" s="20">
        <f>AI28*1/3.6*'lista, wskaźniki'!$F$21</f>
        <v>0</v>
      </c>
      <c r="AV28" s="20">
        <f>AI28*'lista, wskaźniki'!$F$42</f>
        <v>0</v>
      </c>
      <c r="AW28" s="20">
        <f>AI28*'lista, wskaźniki'!$F$43</f>
        <v>0</v>
      </c>
      <c r="AX28" s="20">
        <f>AI28*'lista, wskaźniki'!$F$44</f>
        <v>0</v>
      </c>
      <c r="AY28" s="20">
        <f>AK28*'lista, wskaźniki'!$F$26</f>
        <v>1.0953846153846154</v>
      </c>
      <c r="AZ28" s="20">
        <f t="shared" si="0"/>
        <v>3.2261465053846154</v>
      </c>
      <c r="BA28" s="20">
        <f t="shared" si="1"/>
        <v>8.5473400000000005E-3</v>
      </c>
      <c r="BB28" s="20">
        <f t="shared" si="2"/>
        <v>8.0974800000000006E-3</v>
      </c>
      <c r="BC28" s="20">
        <f t="shared" si="3"/>
        <v>6.0731100000000002E-6</v>
      </c>
      <c r="BD28" s="940" t="s">
        <v>17</v>
      </c>
      <c r="BE28" s="940" t="s">
        <v>17</v>
      </c>
      <c r="BF28" s="940" t="s">
        <v>17</v>
      </c>
      <c r="BG28" s="940" t="s">
        <v>17</v>
      </c>
      <c r="BH28" s="19"/>
      <c r="BI28" s="940" t="s">
        <v>16</v>
      </c>
      <c r="BJ28" s="19" t="s">
        <v>52</v>
      </c>
      <c r="BK28" s="940" t="s">
        <v>17</v>
      </c>
      <c r="BL28" s="19"/>
      <c r="BM28" s="19"/>
      <c r="BN28" s="19"/>
      <c r="BO28" s="19" t="s">
        <v>56</v>
      </c>
      <c r="BP28" s="19" t="s">
        <v>52</v>
      </c>
      <c r="BQ28" s="19"/>
      <c r="BR28" s="19">
        <v>3</v>
      </c>
      <c r="BS28" s="1004"/>
      <c r="BT28" s="1004">
        <v>600</v>
      </c>
      <c r="BU28" s="1004">
        <v>300</v>
      </c>
      <c r="BV28" s="1004"/>
      <c r="BW28" s="1004">
        <v>3000</v>
      </c>
      <c r="BX28" s="1004">
        <v>1500</v>
      </c>
      <c r="BY28" s="1007"/>
      <c r="CA28" s="365">
        <f t="shared" si="4"/>
        <v>22.492999999999999</v>
      </c>
      <c r="CB28" s="365" t="b">
        <f t="shared" si="5"/>
        <v>0</v>
      </c>
      <c r="CC28" s="365" t="b">
        <f t="shared" si="6"/>
        <v>0</v>
      </c>
      <c r="CD28" s="365" t="b">
        <f t="shared" si="7"/>
        <v>0</v>
      </c>
      <c r="CE28" s="365" t="b">
        <f t="shared" si="8"/>
        <v>0</v>
      </c>
      <c r="CF28" s="365" t="b">
        <f t="shared" si="9"/>
        <v>0</v>
      </c>
      <c r="CG28" s="365" t="b">
        <f t="shared" si="10"/>
        <v>0</v>
      </c>
      <c r="CH28" s="365" t="b">
        <f t="shared" si="11"/>
        <v>0</v>
      </c>
      <c r="CI28" s="72">
        <f t="shared" si="12"/>
        <v>22.492999999999999</v>
      </c>
      <c r="CJ28" s="72" t="b">
        <f t="shared" si="13"/>
        <v>0</v>
      </c>
      <c r="CK28" s="72" t="b">
        <f t="shared" si="14"/>
        <v>0</v>
      </c>
      <c r="CL28" s="72">
        <f t="shared" si="15"/>
        <v>0</v>
      </c>
      <c r="CM28" s="72" t="b">
        <f t="shared" si="16"/>
        <v>0</v>
      </c>
      <c r="CN28" s="72" t="b">
        <f t="shared" si="17"/>
        <v>0</v>
      </c>
      <c r="CP28" s="13" t="b">
        <f t="shared" si="18"/>
        <v>0</v>
      </c>
      <c r="CQ28" s="13" t="b">
        <f t="shared" si="19"/>
        <v>0</v>
      </c>
      <c r="CR28" s="13" t="b">
        <f t="shared" si="20"/>
        <v>0</v>
      </c>
      <c r="CS28" s="13" t="b">
        <f t="shared" si="29"/>
        <v>0</v>
      </c>
      <c r="CT28" s="13" t="b">
        <f t="shared" si="28"/>
        <v>0</v>
      </c>
      <c r="CU28" s="13" t="b">
        <f t="shared" si="22"/>
        <v>0</v>
      </c>
      <c r="CV28" s="13" t="b">
        <f t="shared" si="23"/>
        <v>0</v>
      </c>
      <c r="CW28" s="13" t="b">
        <f t="shared" si="24"/>
        <v>0</v>
      </c>
      <c r="CX28" s="13">
        <f t="shared" si="25"/>
        <v>180</v>
      </c>
      <c r="CY28" s="13">
        <f t="shared" si="26"/>
        <v>180</v>
      </c>
    </row>
    <row r="29" spans="1:103" ht="15" thickBot="1">
      <c r="A29" s="932"/>
      <c r="B29" s="941"/>
      <c r="C29" s="941"/>
      <c r="D29" s="941"/>
      <c r="E29" s="941"/>
      <c r="F29" s="941"/>
      <c r="G29" s="941"/>
      <c r="H29" s="941"/>
      <c r="I29" s="941"/>
      <c r="J29" s="941"/>
      <c r="K29" s="941"/>
      <c r="L29" s="941"/>
      <c r="M29" s="941"/>
      <c r="N29" s="941"/>
      <c r="O29" s="941"/>
      <c r="P29" s="941"/>
      <c r="Q29" s="941"/>
      <c r="R29" s="941"/>
      <c r="S29" s="941"/>
      <c r="T29" s="941"/>
      <c r="U29" s="941"/>
      <c r="V29" s="941"/>
      <c r="W29" s="20" t="s">
        <v>36</v>
      </c>
      <c r="X29" s="20"/>
      <c r="Y29" s="20"/>
      <c r="Z29" s="20"/>
      <c r="AA29" s="20" t="s">
        <v>36</v>
      </c>
      <c r="AB29" s="22">
        <v>2</v>
      </c>
      <c r="AC29" s="22"/>
      <c r="AD29" s="20">
        <v>500</v>
      </c>
      <c r="AE29" s="941"/>
      <c r="AF29" s="308">
        <f>IF(AG29&gt;0,(AJ29+AG29/2)/2,AJ29)</f>
        <v>26.7775</v>
      </c>
      <c r="AG29" s="272">
        <v>44.71</v>
      </c>
      <c r="AH29" s="334">
        <f>IF(Y29="inne",K29*'lista, wskaźniki'!$E$35,IF(Y29="to samo źródło",0,IF(Y29=0,0)))</f>
        <v>0</v>
      </c>
      <c r="AI29" s="334" t="b">
        <f>IF(AA29="gaz z sieci",AC29*'lista, wskaźniki'!$D$21)</f>
        <v>0</v>
      </c>
      <c r="AJ29" s="272">
        <f>IF(AA29="węgiel",AB29*'lista, wskaźniki'!$D$20, IF('Sektor mieszkaniowy'!AA29="drewno",'Sektor mieszkaniowy'!AB29*'lista, wskaźniki'!$D$22,IF('Sektor mieszkaniowy'!AA29="pellet",AB29*'lista, wskaźniki'!$D$23,IF('Sektor mieszkaniowy'!AA29="gaz z sieci",AB29*'lista, wskaźniki'!$D$21,IF('Sektor mieszkaniowy'!AA29="olej opałowy",'Sektor mieszkaniowy'!AB29*'lista, wskaźniki'!$D$24)))))</f>
        <v>31.2</v>
      </c>
      <c r="AK29" s="1002"/>
      <c r="AL29" s="941"/>
      <c r="AM29" s="20">
        <f>IF(AA29="węgiel",AF29*1/3.6*'lista, wskaźniki'!$F$20,IF(AA29="drewno",AF29*1/3.6*'lista, wskaźniki'!$F$22,IF(AA29="pellet",AF29*1/3.6*'lista, wskaźniki'!$F$23,IF(AA29="gaz z sieci",AF29*1/3.6*'lista, wskaźniki'!$F$21,IF(AA29="olej opałowy",AF29*1/3.6*'lista, wskaźniki'!$F$24,0)))))</f>
        <v>0</v>
      </c>
      <c r="AN29" s="20">
        <f>IF(AA29="węgiel",AF29*'lista, wskaźniki'!$E$42,IF(AA29="drewno",AF29*'lista, wskaźniki'!$G$42,IF(AA29="pellet",AF29*'lista, wskaźniki'!$H$42,IF(AA29="gaz z sieci",AF29*'lista, wskaźniki'!$F$42,IF(AA29="olej opałowy",AF29*'lista, wskaźniki'!$I$42,0)))))</f>
        <v>2.1689774999999998E-2</v>
      </c>
      <c r="AO29" s="20">
        <f>IF(AA29="węgiel",AF29*'lista, wskaźniki'!$E$43,IF(AA29="drewno",AF29*'lista, wskaźniki'!$G$43,IF(AA29="pellet",AF29*'lista, wskaźniki'!$H$43,IF(AA29="gaz z sieci",AF29*'lista, wskaźniki'!$F$43,IF(AA29="olej opałowy",AF29*'lista, wskaźniki'!$I$43,0)))))</f>
        <v>2.1689774999999998E-2</v>
      </c>
      <c r="AP29" s="20">
        <f>IF(AA29="węgiel",AF29*'lista, wskaźniki'!$E$44,IF(AA29="drewno",AF29*'lista, wskaźniki'!$G$44,IF(AA29="pellet",AF29*'lista, wskaźniki'!$H$44,IF(AA29="gaz z sieci",AF29*'lista, wskaźniki'!$F$44,IF(AA29="olej opałowy",AF29*'lista, wskaźniki'!$I$44,0)))))</f>
        <v>6.6943749999999998E-6</v>
      </c>
      <c r="AQ29" s="20" t="b">
        <f>IF(Z29="gaz",AH29*1/3.6*'lista, wskaźniki'!$F$21,IF(Z29="energia elektryczna",AH29*1/3.6*'lista, wskaźniki'!$F$26))</f>
        <v>0</v>
      </c>
      <c r="AR29" s="20" t="b">
        <f>IF(Z29="gaz",AH29*'lista, wskaźniki'!$F$42,IF(Z29="energia elektryczna",AH29*0))</f>
        <v>0</v>
      </c>
      <c r="AS29" s="20" t="b">
        <f>IF(Z29="gaz",AH29*'lista, wskaźniki'!$F$43,IF(Z29="energia elektryczna",AH29*0))</f>
        <v>0</v>
      </c>
      <c r="AT29" s="20" t="b">
        <f>IF(Z29="gaz",AH29*'lista, wskaźniki'!$F$44,IF(Z29="energia elektryczna",AH29*0))</f>
        <v>0</v>
      </c>
      <c r="AU29" s="20">
        <f>AI29*1/3.6*'lista, wskaźniki'!$F$21</f>
        <v>0</v>
      </c>
      <c r="AV29" s="20">
        <f>AI29*'lista, wskaźniki'!$F$42</f>
        <v>0</v>
      </c>
      <c r="AW29" s="20">
        <f>AI29*'lista, wskaźniki'!$F$43</f>
        <v>0</v>
      </c>
      <c r="AX29" s="20">
        <f>AI29*'lista, wskaźniki'!$F$44</f>
        <v>0</v>
      </c>
      <c r="AY29" s="20">
        <f>AK29*'lista, wskaźniki'!$F$26</f>
        <v>0</v>
      </c>
      <c r="AZ29" s="20">
        <f t="shared" si="0"/>
        <v>0</v>
      </c>
      <c r="BA29" s="20">
        <f t="shared" si="1"/>
        <v>2.1689774999999998E-2</v>
      </c>
      <c r="BB29" s="20">
        <f t="shared" si="2"/>
        <v>2.1689774999999998E-2</v>
      </c>
      <c r="BC29" s="20">
        <f t="shared" si="3"/>
        <v>6.6943749999999998E-6</v>
      </c>
      <c r="BD29" s="941"/>
      <c r="BE29" s="941"/>
      <c r="BF29" s="941"/>
      <c r="BG29" s="941"/>
      <c r="BH29" s="20"/>
      <c r="BI29" s="941"/>
      <c r="BJ29" s="20"/>
      <c r="BK29" s="941"/>
      <c r="BL29" s="20"/>
      <c r="BM29" s="20"/>
      <c r="BN29" s="20"/>
      <c r="BO29" s="20"/>
      <c r="BP29" s="20"/>
      <c r="BQ29" s="20"/>
      <c r="BR29" s="20"/>
      <c r="BS29" s="1005"/>
      <c r="BT29" s="1005"/>
      <c r="BU29" s="1005"/>
      <c r="BV29" s="1005"/>
      <c r="BW29" s="1005"/>
      <c r="BX29" s="1005"/>
      <c r="BY29" s="1008"/>
      <c r="CA29" s="365" t="b">
        <f t="shared" si="4"/>
        <v>0</v>
      </c>
      <c r="CB29" s="365">
        <f t="shared" si="5"/>
        <v>26.7775</v>
      </c>
      <c r="CC29" s="365" t="b">
        <f t="shared" si="6"/>
        <v>0</v>
      </c>
      <c r="CD29" s="365" t="b">
        <f t="shared" si="7"/>
        <v>0</v>
      </c>
      <c r="CE29" s="365" t="b">
        <f t="shared" si="8"/>
        <v>0</v>
      </c>
      <c r="CF29" s="365" t="b">
        <f t="shared" si="9"/>
        <v>0</v>
      </c>
      <c r="CG29" s="365" t="b">
        <f t="shared" si="10"/>
        <v>0</v>
      </c>
      <c r="CH29" s="365" t="b">
        <f t="shared" si="11"/>
        <v>0</v>
      </c>
      <c r="CI29" s="72" t="b">
        <f t="shared" si="12"/>
        <v>0</v>
      </c>
      <c r="CJ29" s="72">
        <f t="shared" si="13"/>
        <v>26.7775</v>
      </c>
      <c r="CK29" s="72" t="b">
        <f t="shared" si="14"/>
        <v>0</v>
      </c>
      <c r="CL29" s="72">
        <f t="shared" si="15"/>
        <v>0</v>
      </c>
      <c r="CM29" s="72" t="b">
        <f t="shared" si="16"/>
        <v>0</v>
      </c>
      <c r="CN29" s="72" t="b">
        <f t="shared" si="17"/>
        <v>0</v>
      </c>
      <c r="CP29" s="13">
        <f t="shared" si="18"/>
        <v>0</v>
      </c>
      <c r="CQ29" s="13" t="b">
        <f t="shared" si="19"/>
        <v>0</v>
      </c>
      <c r="CR29" s="13" t="b">
        <f t="shared" si="20"/>
        <v>0</v>
      </c>
      <c r="CS29" s="13" t="b">
        <f t="shared" si="29"/>
        <v>0</v>
      </c>
      <c r="CT29" s="13" t="b">
        <f t="shared" si="28"/>
        <v>0</v>
      </c>
      <c r="CU29" s="13" t="b">
        <f t="shared" si="22"/>
        <v>0</v>
      </c>
      <c r="CV29" s="13" t="b">
        <f t="shared" si="23"/>
        <v>0</v>
      </c>
      <c r="CW29" s="13" t="b">
        <f t="shared" si="24"/>
        <v>0</v>
      </c>
      <c r="CX29" s="13" t="b">
        <f t="shared" si="25"/>
        <v>0</v>
      </c>
      <c r="CY29" s="13" t="b">
        <f t="shared" si="26"/>
        <v>0</v>
      </c>
    </row>
    <row r="30" spans="1:103" ht="15" thickBot="1">
      <c r="A30" s="932"/>
      <c r="B30" s="941"/>
      <c r="C30" s="941"/>
      <c r="D30" s="941"/>
      <c r="E30" s="941"/>
      <c r="F30" s="941"/>
      <c r="G30" s="941"/>
      <c r="H30" s="941"/>
      <c r="I30" s="941"/>
      <c r="J30" s="941"/>
      <c r="K30" s="941"/>
      <c r="L30" s="941"/>
      <c r="M30" s="941"/>
      <c r="N30" s="941"/>
      <c r="O30" s="941"/>
      <c r="P30" s="941"/>
      <c r="Q30" s="941"/>
      <c r="R30" s="941"/>
      <c r="S30" s="941"/>
      <c r="T30" s="941"/>
      <c r="U30" s="941"/>
      <c r="V30" s="941"/>
      <c r="W30" s="20"/>
      <c r="X30" s="20"/>
      <c r="Y30" s="20"/>
      <c r="Z30" s="20"/>
      <c r="AA30" s="20" t="s">
        <v>50</v>
      </c>
      <c r="AB30" s="22"/>
      <c r="AC30" s="22"/>
      <c r="AD30" s="20"/>
      <c r="AE30" s="941"/>
      <c r="AF30" s="308">
        <f>IF(AG30&gt;0,(AJ30+AG30)/2,AJ30)</f>
        <v>0</v>
      </c>
      <c r="AG30" s="272">
        <f>IF(R30="kompletna",Q30*J30*0.0036*'lista, wskaźniki'!$F$13, IF(R30="częściowa",Q30*J30*0.0036*'lista, wskaźniki'!$F$14, IF(R30="brak",Q30*J30*0.0036*'lista, wskaźniki'!$F$15,)))</f>
        <v>0</v>
      </c>
      <c r="AH30" s="334">
        <f>IF(Y30="inne",K30*'lista, wskaźniki'!$E$35,IF(Y30="to samo źródło",0,IF(Y30=0,0)))</f>
        <v>0</v>
      </c>
      <c r="AI30" s="334" t="b">
        <f>IF(AA30="gaz z sieci",AC30*'lista, wskaźniki'!$D$21)</f>
        <v>0</v>
      </c>
      <c r="AJ30" s="272">
        <f>IF(AA30="węgiel",AB30*'lista, wskaźniki'!$D$20, IF('Sektor mieszkaniowy'!AA30="drewno",'Sektor mieszkaniowy'!AB30*'lista, wskaźniki'!$D$22,IF('Sektor mieszkaniowy'!AA30="pellet",AB30*'lista, wskaźniki'!$D$23,IF('Sektor mieszkaniowy'!AA30="gaz z sieci",AB30*'lista, wskaźniki'!$D$21,IF('Sektor mieszkaniowy'!AA30="olej opałowy",'Sektor mieszkaniowy'!AB30*'lista, wskaźniki'!$D$24)))))</f>
        <v>0</v>
      </c>
      <c r="AK30" s="1002"/>
      <c r="AL30" s="941"/>
      <c r="AM30" s="20">
        <f>IF(AA30="węgiel",AF30*1/3.6*'lista, wskaźniki'!$F$20,IF(AA30="drewno",AF30*1/3.6*'lista, wskaźniki'!$F$22,IF(AA30="pellet",AF30*1/3.6*'lista, wskaźniki'!$F$23,IF(AA30="gaz z sieci",AF30*1/3.6*'lista, wskaźniki'!$F$21,IF(AA30="olej opałowy",AF30*1/3.6*'lista, wskaźniki'!$F$24,0)))))</f>
        <v>0</v>
      </c>
      <c r="AN30" s="20">
        <f>IF(AA30="węgiel",AF30*'lista, wskaźniki'!$E$42,IF(AA30="drewno",AF30*'lista, wskaźniki'!$G$42,IF(AA30="pellet",AF30*'lista, wskaźniki'!$H$42,IF(AA30="gaz z sieci",AF30*'lista, wskaźniki'!$F$42,IF(AA30="olej opałowy",AF30*'lista, wskaźniki'!$I$42,0)))))</f>
        <v>0</v>
      </c>
      <c r="AO30" s="20">
        <f>IF(AA30="węgiel",AF30*'lista, wskaźniki'!$E$43,IF(AA30="drewno",AF30*'lista, wskaźniki'!$G$43,IF(AA30="pellet",AF30*'lista, wskaźniki'!$H$43,IF(AA30="gaz z sieci",AF30*'lista, wskaźniki'!$F$43,IF(AA30="olej opałowy",AF30*'lista, wskaźniki'!$I$43,0)))))</f>
        <v>0</v>
      </c>
      <c r="AP30" s="20">
        <f>IF(AA30="węgiel",AF30*'lista, wskaźniki'!$E$44,IF(AA30="drewno",AF30*'lista, wskaźniki'!$G$44,IF(AA30="pellet",AF30*'lista, wskaźniki'!$H$44,IF(AA30="gaz z sieci",AF30*'lista, wskaźniki'!$F$44,IF(AA30="olej opałowy",AF30*'lista, wskaźniki'!$I$44,0)))))</f>
        <v>0</v>
      </c>
      <c r="AQ30" s="20" t="b">
        <f>IF(Z30="gaz",AH30*1/3.6*'lista, wskaźniki'!$F$21,IF(Z30="energia elektryczna",AH30*1/3.6*'lista, wskaźniki'!$F$26))</f>
        <v>0</v>
      </c>
      <c r="AR30" s="20" t="b">
        <f>IF(Z30="gaz",AH30*'lista, wskaźniki'!$F$42,IF(Z30="energia elektryczna",AH30*0))</f>
        <v>0</v>
      </c>
      <c r="AS30" s="20" t="b">
        <f>IF(Z30="gaz",AH30*'lista, wskaźniki'!$F$43,IF(Z30="energia elektryczna",AH30*0))</f>
        <v>0</v>
      </c>
      <c r="AT30" s="20" t="b">
        <f>IF(Z30="gaz",AH30*'lista, wskaźniki'!$F$44,IF(Z30="energia elektryczna",AH30*0))</f>
        <v>0</v>
      </c>
      <c r="AU30" s="20">
        <f>AI30*1/3.6*'lista, wskaźniki'!$F$21</f>
        <v>0</v>
      </c>
      <c r="AV30" s="20">
        <f>AI30*'lista, wskaźniki'!$F$42</f>
        <v>0</v>
      </c>
      <c r="AW30" s="20">
        <f>AI30*'lista, wskaźniki'!$F$43</f>
        <v>0</v>
      </c>
      <c r="AX30" s="20">
        <f>AI30*'lista, wskaźniki'!$F$44</f>
        <v>0</v>
      </c>
      <c r="AY30" s="20">
        <f>AK30*'lista, wskaźniki'!$F$26</f>
        <v>0</v>
      </c>
      <c r="AZ30" s="20">
        <f t="shared" si="0"/>
        <v>0</v>
      </c>
      <c r="BA30" s="20">
        <f t="shared" si="1"/>
        <v>0</v>
      </c>
      <c r="BB30" s="20">
        <f t="shared" si="2"/>
        <v>0</v>
      </c>
      <c r="BC30" s="20">
        <f t="shared" si="3"/>
        <v>0</v>
      </c>
      <c r="BD30" s="941"/>
      <c r="BE30" s="941"/>
      <c r="BF30" s="941"/>
      <c r="BG30" s="941"/>
      <c r="BH30" s="20"/>
      <c r="BI30" s="941"/>
      <c r="BJ30" s="20"/>
      <c r="BK30" s="941"/>
      <c r="BL30" s="20"/>
      <c r="BM30" s="20"/>
      <c r="BN30" s="20"/>
      <c r="BO30" s="20"/>
      <c r="BP30" s="20"/>
      <c r="BQ30" s="20"/>
      <c r="BR30" s="20"/>
      <c r="BS30" s="1005"/>
      <c r="BT30" s="1005"/>
      <c r="BU30" s="1005"/>
      <c r="BV30" s="1005"/>
      <c r="BW30" s="1005"/>
      <c r="BX30" s="1005"/>
      <c r="BY30" s="1008"/>
      <c r="CA30" s="365" t="b">
        <f t="shared" si="4"/>
        <v>0</v>
      </c>
      <c r="CB30" s="365" t="b">
        <f t="shared" si="5"/>
        <v>0</v>
      </c>
      <c r="CC30" s="365">
        <f t="shared" si="6"/>
        <v>0</v>
      </c>
      <c r="CD30" s="365" t="b">
        <f t="shared" si="7"/>
        <v>0</v>
      </c>
      <c r="CE30" s="365" t="b">
        <f t="shared" si="8"/>
        <v>0</v>
      </c>
      <c r="CF30" s="365" t="b">
        <f t="shared" si="9"/>
        <v>0</v>
      </c>
      <c r="CG30" s="365" t="b">
        <f t="shared" si="10"/>
        <v>0</v>
      </c>
      <c r="CH30" s="365" t="b">
        <f t="shared" si="11"/>
        <v>0</v>
      </c>
      <c r="CI30" s="72" t="b">
        <f t="shared" si="12"/>
        <v>0</v>
      </c>
      <c r="CJ30" s="72" t="b">
        <f t="shared" si="13"/>
        <v>0</v>
      </c>
      <c r="CK30" s="72">
        <f t="shared" si="14"/>
        <v>0</v>
      </c>
      <c r="CL30" s="72">
        <f t="shared" si="15"/>
        <v>0</v>
      </c>
      <c r="CM30" s="72" t="b">
        <f t="shared" si="16"/>
        <v>0</v>
      </c>
      <c r="CN30" s="72" t="b">
        <f t="shared" si="17"/>
        <v>0</v>
      </c>
      <c r="CP30" s="13">
        <f t="shared" si="18"/>
        <v>0</v>
      </c>
      <c r="CQ30" s="13" t="b">
        <f t="shared" si="19"/>
        <v>0</v>
      </c>
      <c r="CR30" s="13" t="b">
        <f t="shared" si="20"/>
        <v>0</v>
      </c>
      <c r="CS30" s="13" t="b">
        <f t="shared" si="29"/>
        <v>0</v>
      </c>
      <c r="CT30" s="13" t="b">
        <f t="shared" si="28"/>
        <v>0</v>
      </c>
      <c r="CU30" s="13" t="b">
        <f t="shared" si="22"/>
        <v>0</v>
      </c>
      <c r="CV30" s="13" t="b">
        <f t="shared" si="23"/>
        <v>0</v>
      </c>
      <c r="CW30" s="13" t="b">
        <f t="shared" si="24"/>
        <v>0</v>
      </c>
      <c r="CX30" s="13" t="b">
        <f t="shared" si="25"/>
        <v>0</v>
      </c>
      <c r="CY30" s="13" t="b">
        <f t="shared" si="26"/>
        <v>0</v>
      </c>
    </row>
    <row r="31" spans="1:103" ht="15" thickBot="1">
      <c r="A31" s="932"/>
      <c r="B31" s="941"/>
      <c r="C31" s="941"/>
      <c r="D31" s="941"/>
      <c r="E31" s="941"/>
      <c r="F31" s="941"/>
      <c r="G31" s="941"/>
      <c r="H31" s="941"/>
      <c r="I31" s="941"/>
      <c r="J31" s="941"/>
      <c r="K31" s="941"/>
      <c r="L31" s="941"/>
      <c r="M31" s="941"/>
      <c r="N31" s="941"/>
      <c r="O31" s="941"/>
      <c r="P31" s="941"/>
      <c r="Q31" s="941"/>
      <c r="R31" s="941"/>
      <c r="S31" s="941"/>
      <c r="T31" s="941"/>
      <c r="U31" s="941"/>
      <c r="V31" s="941"/>
      <c r="W31" s="20"/>
      <c r="X31" s="20"/>
      <c r="Y31" s="20"/>
      <c r="Z31" s="20"/>
      <c r="AA31" s="20" t="s">
        <v>38</v>
      </c>
      <c r="AB31" s="22"/>
      <c r="AC31" s="22"/>
      <c r="AD31" s="20"/>
      <c r="AE31" s="941"/>
      <c r="AF31" s="334">
        <f>IF(AG31&gt;0,(AJ31+AG31)/2,AJ31)</f>
        <v>0</v>
      </c>
      <c r="AG31" s="272">
        <f>IF(R31="kompletna",Q31*J31*0.0036*'lista, wskaźniki'!$F$13, IF(R31="częściowa",Q31*J31*0.0036*'lista, wskaźniki'!$F$14, IF(R31="brak",Q31*J31*0.0036*'lista, wskaźniki'!$F$15,)))</f>
        <v>0</v>
      </c>
      <c r="AH31" s="334">
        <f>IF(Y31="inne",K31*'lista, wskaźniki'!$E$35,IF(Y31="to samo źródło",0,IF(Y31=0,0)))</f>
        <v>0</v>
      </c>
      <c r="AI31" s="334">
        <f>IF(AA31="gaz z sieci",AC31*'lista, wskaźniki'!$D$21)</f>
        <v>0</v>
      </c>
      <c r="AJ31" s="272">
        <f>IF(AA31="węgiel",AB31*'lista, wskaźniki'!$D$20, IF('Sektor mieszkaniowy'!AA31="drewno",'Sektor mieszkaniowy'!AB31*'lista, wskaźniki'!$D$22,IF('Sektor mieszkaniowy'!AA31="pellet",AB31*'lista, wskaźniki'!$D$23,IF('Sektor mieszkaniowy'!AA31="gaz z sieci",AB31*'lista, wskaźniki'!$D$21,IF('Sektor mieszkaniowy'!AA31="olej opałowy",'Sektor mieszkaniowy'!AB31*'lista, wskaźniki'!$D$24)))))</f>
        <v>0</v>
      </c>
      <c r="AK31" s="1002"/>
      <c r="AL31" s="941"/>
      <c r="AM31" s="20">
        <f>IF(AA31="węgiel",AF31*1/3.6*'lista, wskaźniki'!$F$20,IF(AA31="drewno",AF31*1/3.6*'lista, wskaźniki'!$F$22,IF(AA31="pellet",AF31*1/3.6*'lista, wskaźniki'!$F$23,IF(AA31="gaz z sieci",AF31*1/3.6*'lista, wskaźniki'!$F$21,IF(AA31="olej opałowy",AF31*1/3.6*'lista, wskaźniki'!$F$24,0)))))</f>
        <v>0</v>
      </c>
      <c r="AN31" s="20">
        <f>IF(AA31="węgiel",AF31*'lista, wskaźniki'!$E$42,IF(AA31="drewno",AF31*'lista, wskaźniki'!$G$42,IF(AA31="pellet",AF31*'lista, wskaźniki'!$H$42,IF(AA31="gaz z sieci",AF31*'lista, wskaźniki'!$F$42,IF(AA31="olej opałowy",AF31*'lista, wskaźniki'!$I$42,0)))))</f>
        <v>0</v>
      </c>
      <c r="AO31" s="20">
        <f>IF(AA31="węgiel",AF31*'lista, wskaźniki'!$E$43,IF(AA31="drewno",AF31*'lista, wskaźniki'!$G$43,IF(AA31="pellet",AF31*'lista, wskaźniki'!$H$43,IF(AA31="gaz z sieci",AF31*'lista, wskaźniki'!$F$43,IF(AA31="olej opałowy",AF31*'lista, wskaźniki'!$I$43,0)))))</f>
        <v>0</v>
      </c>
      <c r="AP31" s="20">
        <f>IF(AA31="węgiel",AF31*'lista, wskaźniki'!$E$44,IF(AA31="drewno",AF31*'lista, wskaźniki'!$G$44,IF(AA31="pellet",AF31*'lista, wskaźniki'!$H$44,IF(AA31="gaz z sieci",AF31*'lista, wskaźniki'!$F$44,IF(AA31="olej opałowy",AF31*'lista, wskaźniki'!$I$44,0)))))</f>
        <v>0</v>
      </c>
      <c r="AQ31" s="20" t="b">
        <f>IF(Z31="gaz",AH31*1/3.6*'lista, wskaźniki'!$F$21,IF(Z31="energia elektryczna",AH31*1/3.6*'lista, wskaźniki'!$F$26))</f>
        <v>0</v>
      </c>
      <c r="AR31" s="20" t="b">
        <f>IF(Z31="gaz",AH31*'lista, wskaźniki'!$F$42,IF(Z31="energia elektryczna",AH31*0))</f>
        <v>0</v>
      </c>
      <c r="AS31" s="20" t="b">
        <f>IF(Z31="gaz",AH31*'lista, wskaźniki'!$F$43,IF(Z31="energia elektryczna",AH31*0))</f>
        <v>0</v>
      </c>
      <c r="AT31" s="20" t="b">
        <f>IF(Z31="gaz",AH31*'lista, wskaźniki'!$F$44,IF(Z31="energia elektryczna",AH31*0))</f>
        <v>0</v>
      </c>
      <c r="AU31" s="20">
        <f>AI31*1/3.6*'lista, wskaźniki'!$F$21</f>
        <v>0</v>
      </c>
      <c r="AV31" s="20">
        <f>AI31*'lista, wskaźniki'!$F$42</f>
        <v>0</v>
      </c>
      <c r="AW31" s="20">
        <f>AI31*'lista, wskaźniki'!$F$43</f>
        <v>0</v>
      </c>
      <c r="AX31" s="20">
        <f>AI31*'lista, wskaźniki'!$F$44</f>
        <v>0</v>
      </c>
      <c r="AY31" s="20">
        <f>AK31*'lista, wskaźniki'!$F$26</f>
        <v>0</v>
      </c>
      <c r="AZ31" s="20">
        <f t="shared" si="0"/>
        <v>0</v>
      </c>
      <c r="BA31" s="20">
        <f t="shared" si="1"/>
        <v>0</v>
      </c>
      <c r="BB31" s="20">
        <f t="shared" si="2"/>
        <v>0</v>
      </c>
      <c r="BC31" s="20">
        <f t="shared" si="3"/>
        <v>0</v>
      </c>
      <c r="BD31" s="941"/>
      <c r="BE31" s="941"/>
      <c r="BF31" s="941"/>
      <c r="BG31" s="941"/>
      <c r="BH31" s="20"/>
      <c r="BI31" s="941"/>
      <c r="BJ31" s="20"/>
      <c r="BK31" s="941"/>
      <c r="BL31" s="20"/>
      <c r="BM31" s="20"/>
      <c r="BN31" s="20"/>
      <c r="BO31" s="20"/>
      <c r="BP31" s="20"/>
      <c r="BQ31" s="20"/>
      <c r="BR31" s="20"/>
      <c r="BS31" s="1005"/>
      <c r="BT31" s="1005"/>
      <c r="BU31" s="1005"/>
      <c r="BV31" s="1005"/>
      <c r="BW31" s="1005"/>
      <c r="BX31" s="1005"/>
      <c r="BY31" s="1008"/>
      <c r="CA31" s="365" t="b">
        <f t="shared" si="4"/>
        <v>0</v>
      </c>
      <c r="CB31" s="365" t="b">
        <f t="shared" si="5"/>
        <v>0</v>
      </c>
      <c r="CC31" s="365" t="b">
        <f t="shared" si="6"/>
        <v>0</v>
      </c>
      <c r="CD31" s="365">
        <f t="shared" si="7"/>
        <v>0</v>
      </c>
      <c r="CE31" s="365" t="b">
        <f t="shared" si="8"/>
        <v>0</v>
      </c>
      <c r="CF31" s="365" t="b">
        <f t="shared" si="9"/>
        <v>0</v>
      </c>
      <c r="CG31" s="365" t="b">
        <f t="shared" si="10"/>
        <v>0</v>
      </c>
      <c r="CH31" s="365">
        <f t="shared" si="11"/>
        <v>0</v>
      </c>
      <c r="CI31" s="72" t="b">
        <f t="shared" si="12"/>
        <v>0</v>
      </c>
      <c r="CJ31" s="72" t="b">
        <f t="shared" si="13"/>
        <v>0</v>
      </c>
      <c r="CK31" s="72" t="b">
        <f t="shared" si="14"/>
        <v>0</v>
      </c>
      <c r="CL31" s="72">
        <f t="shared" si="15"/>
        <v>0</v>
      </c>
      <c r="CM31" s="72" t="b">
        <f t="shared" si="16"/>
        <v>0</v>
      </c>
      <c r="CN31" s="72" t="b">
        <f t="shared" si="17"/>
        <v>0</v>
      </c>
      <c r="CP31" s="13">
        <f t="shared" si="18"/>
        <v>0</v>
      </c>
      <c r="CQ31" s="13" t="b">
        <f t="shared" si="19"/>
        <v>0</v>
      </c>
      <c r="CR31" s="13" t="b">
        <f t="shared" si="20"/>
        <v>0</v>
      </c>
      <c r="CS31" s="13" t="b">
        <f t="shared" si="29"/>
        <v>0</v>
      </c>
      <c r="CT31" s="13" t="b">
        <f t="shared" si="28"/>
        <v>0</v>
      </c>
      <c r="CU31" s="13" t="b">
        <f t="shared" ref="CU31:CU94" si="30">IF(R31="kompletna",CT31,IF(R31="częściowa",0.5*CT31,IF(R31="brak",0*CT31)))</f>
        <v>0</v>
      </c>
      <c r="CV31" s="13" t="b">
        <f t="shared" si="23"/>
        <v>0</v>
      </c>
      <c r="CW31" s="13" t="b">
        <f t="shared" si="24"/>
        <v>0</v>
      </c>
      <c r="CX31" s="13" t="b">
        <f t="shared" si="25"/>
        <v>0</v>
      </c>
      <c r="CY31" s="13" t="b">
        <f t="shared" si="26"/>
        <v>0</v>
      </c>
    </row>
    <row r="32" spans="1:103" ht="15" thickBot="1">
      <c r="A32" s="933"/>
      <c r="B32" s="942"/>
      <c r="C32" s="942"/>
      <c r="D32" s="942"/>
      <c r="E32" s="942"/>
      <c r="F32" s="942"/>
      <c r="G32" s="942"/>
      <c r="H32" s="942"/>
      <c r="I32" s="942"/>
      <c r="J32" s="942"/>
      <c r="K32" s="942"/>
      <c r="L32" s="942"/>
      <c r="M32" s="942"/>
      <c r="N32" s="942"/>
      <c r="O32" s="942"/>
      <c r="P32" s="942"/>
      <c r="Q32" s="942"/>
      <c r="R32" s="942"/>
      <c r="S32" s="942"/>
      <c r="T32" s="942"/>
      <c r="U32" s="942"/>
      <c r="V32" s="942"/>
      <c r="W32" s="21"/>
      <c r="X32" s="21"/>
      <c r="Y32" s="21"/>
      <c r="Z32" s="21"/>
      <c r="AA32" s="21" t="s">
        <v>37</v>
      </c>
      <c r="AB32" s="55"/>
      <c r="AC32" s="55"/>
      <c r="AD32" s="21"/>
      <c r="AE32" s="942"/>
      <c r="AF32" s="334">
        <f>IF(AG32&gt;0,(AJ32+AG32)/2,AJ32)</f>
        <v>0</v>
      </c>
      <c r="AG32" s="272">
        <f>IF(R32="kompletna",Q32*J32*0.0036*'lista, wskaźniki'!$F$13, IF(R32="częściowa",Q32*J32*0.0036*'lista, wskaźniki'!$F$14, IF(R32="brak",Q32*J32*0.0036*'lista, wskaźniki'!$F$15,)))</f>
        <v>0</v>
      </c>
      <c r="AH32" s="334">
        <f>IF(Y32="inne",K32*'lista, wskaźniki'!$E$35,IF(Y32="to samo źródło",0,IF(Y32=0,0)))</f>
        <v>0</v>
      </c>
      <c r="AI32" s="334" t="b">
        <f>IF(AA32="gaz z sieci",AC32*'lista, wskaźniki'!$D$21)</f>
        <v>0</v>
      </c>
      <c r="AJ32" s="272">
        <f>IF(AA32="węgiel",AB32*'lista, wskaźniki'!$D$20, IF('Sektor mieszkaniowy'!AA32="drewno",'Sektor mieszkaniowy'!AB32*'lista, wskaźniki'!$D$22,IF('Sektor mieszkaniowy'!AA32="pellet",AB32*'lista, wskaźniki'!$D$23,IF('Sektor mieszkaniowy'!AA32="gaz z sieci",AB32*'lista, wskaźniki'!$D$21,IF('Sektor mieszkaniowy'!AA32="olej opałowy",'Sektor mieszkaniowy'!AB32*'lista, wskaźniki'!$D$24)))))</f>
        <v>0</v>
      </c>
      <c r="AK32" s="1003"/>
      <c r="AL32" s="942"/>
      <c r="AM32" s="20">
        <f>IF(AA32="węgiel",AF32*1/3.6*'lista, wskaźniki'!$F$20,IF(AA32="drewno",AF32*1/3.6*'lista, wskaźniki'!$F$22,IF(AA32="pellet",AF32*1/3.6*'lista, wskaźniki'!$F$23,IF(AA32="gaz z sieci",AF32*1/3.6*'lista, wskaźniki'!$F$21,IF(AA32="olej opałowy",AF32*1/3.6*'lista, wskaźniki'!$F$24,0)))))</f>
        <v>0</v>
      </c>
      <c r="AN32" s="20">
        <f>IF(AA32="węgiel",AF32*'lista, wskaźniki'!$E$42,IF(AA32="drewno",AF32*'lista, wskaźniki'!$G$42,IF(AA32="pellet",AF32*'lista, wskaźniki'!$H$42,IF(AA32="gaz z sieci",AF32*'lista, wskaźniki'!$F$42,IF(AA32="olej opałowy",AF32*'lista, wskaźniki'!$I$42,0)))))</f>
        <v>0</v>
      </c>
      <c r="AO32" s="20">
        <f>IF(AA32="węgiel",AF32*'lista, wskaźniki'!$E$43,IF(AA32="drewno",AF32*'lista, wskaźniki'!$G$43,IF(AA32="pellet",AF32*'lista, wskaźniki'!$H$43,IF(AA32="gaz z sieci",AF32*'lista, wskaźniki'!$F$43,IF(AA32="olej opałowy",AF32*'lista, wskaźniki'!$I$43,0)))))</f>
        <v>0</v>
      </c>
      <c r="AP32" s="20">
        <f>IF(AA32="węgiel",AF32*'lista, wskaźniki'!$E$44,IF(AA32="drewno",AF32*'lista, wskaźniki'!$G$44,IF(AA32="pellet",AF32*'lista, wskaźniki'!$H$44,IF(AA32="gaz z sieci",AF32*'lista, wskaźniki'!$F$44,IF(AA32="olej opałowy",AF32*'lista, wskaźniki'!$I$44,0)))))</f>
        <v>0</v>
      </c>
      <c r="AQ32" s="20" t="b">
        <f>IF(Z32="gaz",AH32*1/3.6*'lista, wskaźniki'!$F$21,IF(Z32="energia elektryczna",AH32*1/3.6*'lista, wskaźniki'!$F$26))</f>
        <v>0</v>
      </c>
      <c r="AR32" s="20" t="b">
        <f>IF(Z32="gaz",AH32*'lista, wskaźniki'!$F$42,IF(Z32="energia elektryczna",AH32*0))</f>
        <v>0</v>
      </c>
      <c r="AS32" s="20" t="b">
        <f>IF(Z32="gaz",AH32*'lista, wskaźniki'!$F$43,IF(Z32="energia elektryczna",AH32*0))</f>
        <v>0</v>
      </c>
      <c r="AT32" s="20" t="b">
        <f>IF(Z32="gaz",AH32*'lista, wskaźniki'!$F$44,IF(Z32="energia elektryczna",AH32*0))</f>
        <v>0</v>
      </c>
      <c r="AU32" s="20">
        <f>AI32*1/3.6*'lista, wskaźniki'!$F$21</f>
        <v>0</v>
      </c>
      <c r="AV32" s="20">
        <f>AI32*'lista, wskaźniki'!$F$42</f>
        <v>0</v>
      </c>
      <c r="AW32" s="20">
        <f>AI32*'lista, wskaźniki'!$F$43</f>
        <v>0</v>
      </c>
      <c r="AX32" s="20">
        <f>AI32*'lista, wskaźniki'!$F$44</f>
        <v>0</v>
      </c>
      <c r="AY32" s="20">
        <f>AK32*'lista, wskaźniki'!$F$26</f>
        <v>0</v>
      </c>
      <c r="AZ32" s="20">
        <f t="shared" si="0"/>
        <v>0</v>
      </c>
      <c r="BA32" s="20">
        <f t="shared" si="1"/>
        <v>0</v>
      </c>
      <c r="BB32" s="20">
        <f t="shared" si="2"/>
        <v>0</v>
      </c>
      <c r="BC32" s="20">
        <f t="shared" si="3"/>
        <v>0</v>
      </c>
      <c r="BD32" s="942"/>
      <c r="BE32" s="942"/>
      <c r="BF32" s="942"/>
      <c r="BG32" s="942"/>
      <c r="BH32" s="21"/>
      <c r="BI32" s="942"/>
      <c r="BJ32" s="21"/>
      <c r="BK32" s="942"/>
      <c r="BL32" s="21"/>
      <c r="BM32" s="21"/>
      <c r="BN32" s="21"/>
      <c r="BO32" s="21"/>
      <c r="BP32" s="21"/>
      <c r="BQ32" s="21"/>
      <c r="BR32" s="21"/>
      <c r="BS32" s="1006"/>
      <c r="BT32" s="1006"/>
      <c r="BU32" s="1006"/>
      <c r="BV32" s="1006"/>
      <c r="BW32" s="1006"/>
      <c r="BX32" s="1006"/>
      <c r="BY32" s="1009"/>
      <c r="CA32" s="365" t="b">
        <f t="shared" si="4"/>
        <v>0</v>
      </c>
      <c r="CB32" s="365" t="b">
        <f t="shared" si="5"/>
        <v>0</v>
      </c>
      <c r="CC32" s="365" t="b">
        <f t="shared" si="6"/>
        <v>0</v>
      </c>
      <c r="CD32" s="365" t="b">
        <f t="shared" si="7"/>
        <v>0</v>
      </c>
      <c r="CE32" s="365">
        <f t="shared" si="8"/>
        <v>0</v>
      </c>
      <c r="CF32" s="365" t="b">
        <f t="shared" si="9"/>
        <v>0</v>
      </c>
      <c r="CG32" s="365" t="b">
        <f t="shared" si="10"/>
        <v>0</v>
      </c>
      <c r="CH32" s="365" t="b">
        <f t="shared" si="11"/>
        <v>0</v>
      </c>
      <c r="CI32" s="72" t="b">
        <f t="shared" si="12"/>
        <v>0</v>
      </c>
      <c r="CJ32" s="72" t="b">
        <f t="shared" si="13"/>
        <v>0</v>
      </c>
      <c r="CK32" s="72" t="b">
        <f t="shared" si="14"/>
        <v>0</v>
      </c>
      <c r="CL32" s="72">
        <f t="shared" si="15"/>
        <v>0</v>
      </c>
      <c r="CM32" s="72">
        <f t="shared" si="16"/>
        <v>0</v>
      </c>
      <c r="CN32" s="72" t="b">
        <f t="shared" si="17"/>
        <v>0</v>
      </c>
      <c r="CP32" s="13">
        <f t="shared" si="18"/>
        <v>0</v>
      </c>
      <c r="CQ32" s="13" t="b">
        <f t="shared" si="19"/>
        <v>0</v>
      </c>
      <c r="CR32" s="13" t="b">
        <f t="shared" si="20"/>
        <v>0</v>
      </c>
      <c r="CS32" s="13" t="b">
        <f t="shared" si="29"/>
        <v>0</v>
      </c>
      <c r="CT32" s="13" t="b">
        <f t="shared" si="28"/>
        <v>0</v>
      </c>
      <c r="CU32" s="13" t="b">
        <f t="shared" si="30"/>
        <v>0</v>
      </c>
      <c r="CV32" s="13" t="b">
        <f t="shared" si="23"/>
        <v>0</v>
      </c>
      <c r="CW32" s="13" t="b">
        <f t="shared" si="24"/>
        <v>0</v>
      </c>
      <c r="CX32" s="13" t="b">
        <f t="shared" si="25"/>
        <v>0</v>
      </c>
      <c r="CY32" s="13" t="b">
        <f t="shared" si="26"/>
        <v>0</v>
      </c>
    </row>
    <row r="33" spans="1:103" ht="15" thickBot="1">
      <c r="A33" s="931">
        <v>7</v>
      </c>
      <c r="B33" s="940" t="s">
        <v>198</v>
      </c>
      <c r="C33" s="940">
        <v>13</v>
      </c>
      <c r="D33" s="940" t="s">
        <v>1</v>
      </c>
      <c r="E33" s="940" t="s">
        <v>5</v>
      </c>
      <c r="F33" s="940">
        <v>3</v>
      </c>
      <c r="G33" s="940">
        <v>3</v>
      </c>
      <c r="H33" s="940"/>
      <c r="I33" s="940" t="s">
        <v>11</v>
      </c>
      <c r="J33" s="940">
        <v>60</v>
      </c>
      <c r="K33" s="940">
        <v>1</v>
      </c>
      <c r="L33" s="940" t="s">
        <v>17</v>
      </c>
      <c r="M33" s="940"/>
      <c r="N33" s="940" t="s">
        <v>17</v>
      </c>
      <c r="O33" s="940"/>
      <c r="P33" s="940" t="s">
        <v>17</v>
      </c>
      <c r="Q33" s="940">
        <f>IF(I33="&lt;1966",'lista, wskaźniki'!$G$4,IF(I33="1967-1985",'lista, wskaźniki'!$G$5,IF(I33="1986-1992",'lista, wskaźniki'!$G$6,IF(I33="1993-1996",'lista, wskaźniki'!$G$7,IF(I33="&gt;1997",'lista, wskaźniki'!$G$8,IF(I33=0,'lista, wskaźniki'!$G$4))))))</f>
        <v>250</v>
      </c>
      <c r="R33" s="940" t="s">
        <v>25</v>
      </c>
      <c r="S33" s="940" t="s">
        <v>27</v>
      </c>
      <c r="T33" s="940">
        <v>11</v>
      </c>
      <c r="U33" s="940"/>
      <c r="V33" s="940"/>
      <c r="W33" s="19" t="s">
        <v>35</v>
      </c>
      <c r="X33" s="19" t="s">
        <v>39</v>
      </c>
      <c r="Y33" s="19" t="s">
        <v>42</v>
      </c>
      <c r="Z33" s="19"/>
      <c r="AA33" s="19" t="s">
        <v>35</v>
      </c>
      <c r="AB33" s="54">
        <v>1</v>
      </c>
      <c r="AC33" s="54"/>
      <c r="AD33" s="19">
        <v>820</v>
      </c>
      <c r="AE33" s="940">
        <v>2</v>
      </c>
      <c r="AF33" s="308">
        <f>IF(AG33&gt;0,(AJ33+AG33/2)/2,AJ33)</f>
        <v>24.814999999999998</v>
      </c>
      <c r="AG33" s="272">
        <f>IF(R33="kompletna",Q33*J33*0.0036*'lista, wskaźniki'!$F$13, IF(R33="częściowa",Q33*J33*0.0036*'lista, wskaźniki'!$F$14, IF(R33="brak",Q33*J33*0.0036*'lista, wskaźniki'!$F$15,)))</f>
        <v>54</v>
      </c>
      <c r="AH33" s="334">
        <f>IF(Y33="inne",K33*'lista, wskaźniki'!$E$35,IF(Y33="to samo źródło",0,IF(Y33=0,0)))</f>
        <v>0</v>
      </c>
      <c r="AI33" s="334" t="b">
        <f>IF(AA33="gaz z sieci",AC33*'lista, wskaźniki'!$D$21)</f>
        <v>0</v>
      </c>
      <c r="AJ33" s="272">
        <f>IF(AA33="węgiel",AB33*'lista, wskaźniki'!$D$20, IF('Sektor mieszkaniowy'!AA33="drewno",'Sektor mieszkaniowy'!AB33*'lista, wskaźniki'!$D$22,IF('Sektor mieszkaniowy'!AA33="pellet",AB33*'lista, wskaźniki'!$D$23,IF('Sektor mieszkaniowy'!AA33="gaz z sieci",AB33*'lista, wskaźniki'!$D$21,IF('Sektor mieszkaniowy'!AA33="olej opałowy",'Sektor mieszkaniowy'!AB33*'lista, wskaźniki'!$D$24)))))</f>
        <v>22.63</v>
      </c>
      <c r="AK33" s="1001">
        <f>AL33/'lista, wskaźniki'!$A$127</f>
        <v>0.76923076923076927</v>
      </c>
      <c r="AL33" s="940">
        <v>500</v>
      </c>
      <c r="AM33" s="20">
        <f>IF(AA33="węgiel",AF33*1/3.6*'lista, wskaźniki'!$F$20,IF(AA33="drewno",AF33*1/3.6*'lista, wskaźniki'!$F$22,IF(AA33="pellet",AF33*1/3.6*'lista, wskaźniki'!$F$23,IF(AA33="gaz z sieci",AF33*1/3.6*'lista, wskaźniki'!$F$21,IF(AA33="olej opałowy",AF33*1/3.6*'lista, wskaźniki'!$F$24,0)))))</f>
        <v>2.3507249499999996</v>
      </c>
      <c r="AN33" s="20">
        <f>IF(AA33="węgiel",AF33*'lista, wskaźniki'!$E$42,IF(AA33="drewno",AF33*'lista, wskaźniki'!$G$42,IF(AA33="pellet",AF33*'lista, wskaźniki'!$H$42,IF(AA33="gaz z sieci",AF33*'lista, wskaźniki'!$F$42,IF(AA33="olej opałowy",AF33*'lista, wskaźniki'!$I$42,0)))))</f>
        <v>9.4296999999999992E-3</v>
      </c>
      <c r="AO33" s="20">
        <f>IF(AA33="węgiel",AF33*'lista, wskaźniki'!$E$43,IF(AA33="drewno",AF33*'lista, wskaźniki'!$G$43,IF(AA33="pellet",AF33*'lista, wskaźniki'!$H$43,IF(AA33="gaz z sieci",AF33*'lista, wskaźniki'!$F$43,IF(AA33="olej opałowy",AF33*'lista, wskaźniki'!$I$43,0)))))</f>
        <v>8.9333999999999993E-3</v>
      </c>
      <c r="AP33" s="20">
        <f>IF(AA33="węgiel",AF33*'lista, wskaźniki'!$E$44,IF(AA33="drewno",AF33*'lista, wskaźniki'!$G$44,IF(AA33="pellet",AF33*'lista, wskaźniki'!$H$44,IF(AA33="gaz z sieci",AF33*'lista, wskaźniki'!$F$44,IF(AA33="olej opałowy",AF33*'lista, wskaźniki'!$I$44,0)))))</f>
        <v>6.7000499999999995E-6</v>
      </c>
      <c r="AQ33" s="20" t="b">
        <f>IF(Z33="gaz",AH33*1/3.6*'lista, wskaźniki'!$F$21,IF(Z33="energia elektryczna",AH33*1/3.6*'lista, wskaźniki'!$F$26))</f>
        <v>0</v>
      </c>
      <c r="AR33" s="20" t="b">
        <f>IF(Z33="gaz",AH33*'lista, wskaźniki'!$F$42,IF(Z33="energia elektryczna",AH33*0))</f>
        <v>0</v>
      </c>
      <c r="AS33" s="20" t="b">
        <f>IF(Z33="gaz",AH33*'lista, wskaźniki'!$F$43,IF(Z33="energia elektryczna",AH33*0))</f>
        <v>0</v>
      </c>
      <c r="AT33" s="20" t="b">
        <f>IF(Z33="gaz",AH33*'lista, wskaźniki'!$F$44,IF(Z33="energia elektryczna",AH33*0))</f>
        <v>0</v>
      </c>
      <c r="AU33" s="20">
        <f>AI33*1/3.6*'lista, wskaźniki'!$F$21</f>
        <v>0</v>
      </c>
      <c r="AV33" s="20">
        <f>AI33*'lista, wskaźniki'!$F$42</f>
        <v>0</v>
      </c>
      <c r="AW33" s="20">
        <f>AI33*'lista, wskaźniki'!$F$43</f>
        <v>0</v>
      </c>
      <c r="AX33" s="20">
        <f>AI33*'lista, wskaźniki'!$F$44</f>
        <v>0</v>
      </c>
      <c r="AY33" s="20">
        <f>AK33*'lista, wskaźniki'!$F$26</f>
        <v>0.68461538461538463</v>
      </c>
      <c r="AZ33" s="20">
        <f t="shared" si="0"/>
        <v>3.035340334615384</v>
      </c>
      <c r="BA33" s="20">
        <f t="shared" si="1"/>
        <v>9.4296999999999992E-3</v>
      </c>
      <c r="BB33" s="20">
        <f t="shared" si="2"/>
        <v>8.9333999999999993E-3</v>
      </c>
      <c r="BC33" s="20">
        <f t="shared" si="3"/>
        <v>6.7000499999999995E-6</v>
      </c>
      <c r="BD33" s="940" t="s">
        <v>16</v>
      </c>
      <c r="BE33" s="940" t="s">
        <v>17</v>
      </c>
      <c r="BF33" s="940" t="s">
        <v>17</v>
      </c>
      <c r="BG33" s="940" t="s">
        <v>17</v>
      </c>
      <c r="BH33" s="19"/>
      <c r="BI33" s="940" t="s">
        <v>17</v>
      </c>
      <c r="BJ33" s="19"/>
      <c r="BK33" s="940" t="s">
        <v>17</v>
      </c>
      <c r="BL33" s="19"/>
      <c r="BM33" s="19"/>
      <c r="BN33" s="19"/>
      <c r="BO33" s="19" t="s">
        <v>17</v>
      </c>
      <c r="BP33" s="19"/>
      <c r="BQ33" s="19"/>
      <c r="BR33" s="19"/>
      <c r="BS33" s="1004"/>
      <c r="BT33" s="1004"/>
      <c r="BU33" s="1004"/>
      <c r="BV33" s="1004"/>
      <c r="BW33" s="1004"/>
      <c r="BX33" s="1004"/>
      <c r="BY33" s="1007"/>
      <c r="CA33" s="365">
        <f t="shared" si="4"/>
        <v>24.814999999999998</v>
      </c>
      <c r="CB33" s="365" t="b">
        <f t="shared" si="5"/>
        <v>0</v>
      </c>
      <c r="CC33" s="365" t="b">
        <f t="shared" si="6"/>
        <v>0</v>
      </c>
      <c r="CD33" s="365" t="b">
        <f t="shared" si="7"/>
        <v>0</v>
      </c>
      <c r="CE33" s="365" t="b">
        <f t="shared" si="8"/>
        <v>0</v>
      </c>
      <c r="CF33" s="365" t="b">
        <f t="shared" si="9"/>
        <v>0</v>
      </c>
      <c r="CG33" s="365" t="b">
        <f t="shared" si="10"/>
        <v>0</v>
      </c>
      <c r="CH33" s="365" t="b">
        <f t="shared" si="11"/>
        <v>0</v>
      </c>
      <c r="CI33" s="72">
        <f t="shared" si="12"/>
        <v>24.814999999999998</v>
      </c>
      <c r="CJ33" s="72" t="b">
        <f t="shared" si="13"/>
        <v>0</v>
      </c>
      <c r="CK33" s="72" t="b">
        <f t="shared" si="14"/>
        <v>0</v>
      </c>
      <c r="CL33" s="72">
        <f t="shared" si="15"/>
        <v>0</v>
      </c>
      <c r="CM33" s="72" t="b">
        <f t="shared" si="16"/>
        <v>0</v>
      </c>
      <c r="CN33" s="72" t="b">
        <f t="shared" si="17"/>
        <v>0</v>
      </c>
      <c r="CP33" s="13" t="b">
        <f t="shared" si="18"/>
        <v>0</v>
      </c>
      <c r="CQ33" s="13">
        <f t="shared" si="19"/>
        <v>0</v>
      </c>
      <c r="CR33" s="13">
        <f t="shared" si="20"/>
        <v>60</v>
      </c>
      <c r="CS33" s="13">
        <f t="shared" si="29"/>
        <v>0</v>
      </c>
      <c r="CT33" s="13" t="b">
        <f t="shared" si="28"/>
        <v>0</v>
      </c>
      <c r="CU33" s="13">
        <f t="shared" si="30"/>
        <v>0</v>
      </c>
      <c r="CV33" s="13" t="b">
        <f t="shared" si="23"/>
        <v>0</v>
      </c>
      <c r="CW33" s="13">
        <f t="shared" si="24"/>
        <v>0</v>
      </c>
      <c r="CX33" s="13" t="b">
        <f t="shared" si="25"/>
        <v>0</v>
      </c>
      <c r="CY33" s="13">
        <f t="shared" si="26"/>
        <v>0</v>
      </c>
    </row>
    <row r="34" spans="1:103" ht="15" thickBot="1">
      <c r="A34" s="932"/>
      <c r="B34" s="941"/>
      <c r="C34" s="941"/>
      <c r="D34" s="941"/>
      <c r="E34" s="941"/>
      <c r="F34" s="941"/>
      <c r="G34" s="941"/>
      <c r="H34" s="941"/>
      <c r="I34" s="941"/>
      <c r="J34" s="941"/>
      <c r="K34" s="941"/>
      <c r="L34" s="941"/>
      <c r="M34" s="941"/>
      <c r="N34" s="941"/>
      <c r="O34" s="941"/>
      <c r="P34" s="941"/>
      <c r="Q34" s="941"/>
      <c r="R34" s="941"/>
      <c r="S34" s="941"/>
      <c r="T34" s="941"/>
      <c r="U34" s="941"/>
      <c r="V34" s="941"/>
      <c r="W34" s="19" t="s">
        <v>195</v>
      </c>
      <c r="X34" s="20"/>
      <c r="Y34" s="20"/>
      <c r="Z34" s="20"/>
      <c r="AA34" s="20" t="s">
        <v>36</v>
      </c>
      <c r="AB34" s="22"/>
      <c r="AC34" s="22"/>
      <c r="AD34" s="20"/>
      <c r="AE34" s="941"/>
      <c r="AF34" s="308">
        <f>IF(AG34&gt;0,(AJ34+AG34/2)/2,AJ34)</f>
        <v>0</v>
      </c>
      <c r="AG34" s="272">
        <f>IF(R34="kompletna",Q34*J34*0.0036*'lista, wskaźniki'!$F$13, IF(R34="częściowa",Q34*J34*0.0036*'lista, wskaźniki'!$F$14, IF(R34="brak",Q34*J34*0.0036*'lista, wskaźniki'!$F$15,)))</f>
        <v>0</v>
      </c>
      <c r="AH34" s="334">
        <f>IF(Y34="inne",K34*'lista, wskaźniki'!$E$35,IF(Y34="to samo źródło",0,IF(Y34=0,0)))</f>
        <v>0</v>
      </c>
      <c r="AI34" s="334" t="b">
        <f>IF(AA34="gaz z sieci",AC34*'lista, wskaźniki'!$D$21)</f>
        <v>0</v>
      </c>
      <c r="AJ34" s="272">
        <f>IF(AA34="węgiel",AB34*'lista, wskaźniki'!$D$20, IF('Sektor mieszkaniowy'!AA34="drewno",'Sektor mieszkaniowy'!AB34*'lista, wskaźniki'!$D$22,IF('Sektor mieszkaniowy'!AA34="pellet",AB34*'lista, wskaźniki'!$D$23,IF('Sektor mieszkaniowy'!AA34="gaz z sieci",AB34*'lista, wskaźniki'!$D$21,IF('Sektor mieszkaniowy'!AA34="olej opałowy",'Sektor mieszkaniowy'!AB34*'lista, wskaźniki'!$D$24)))))</f>
        <v>0</v>
      </c>
      <c r="AK34" s="1002"/>
      <c r="AL34" s="941"/>
      <c r="AM34" s="20">
        <f>IF(AA34="węgiel",AF34*1/3.6*'lista, wskaźniki'!$F$20,IF(AA34="drewno",AF34*1/3.6*'lista, wskaźniki'!$F$22,IF(AA34="pellet",AF34*1/3.6*'lista, wskaźniki'!$F$23,IF(AA34="gaz z sieci",AF34*1/3.6*'lista, wskaźniki'!$F$21,IF(AA34="olej opałowy",AF34*1/3.6*'lista, wskaźniki'!$F$24,0)))))</f>
        <v>0</v>
      </c>
      <c r="AN34" s="20">
        <f>IF(AA34="węgiel",AF34*'lista, wskaźniki'!$E$42,IF(AA34="drewno",AF34*'lista, wskaźniki'!$G$42,IF(AA34="pellet",AF34*'lista, wskaźniki'!$H$42,IF(AA34="gaz z sieci",AF34*'lista, wskaźniki'!$F$42,IF(AA34="olej opałowy",AF34*'lista, wskaźniki'!$I$42,0)))))</f>
        <v>0</v>
      </c>
      <c r="AO34" s="20">
        <f>IF(AA34="węgiel",AF34*'lista, wskaźniki'!$E$43,IF(AA34="drewno",AF34*'lista, wskaźniki'!$G$43,IF(AA34="pellet",AF34*'lista, wskaźniki'!$H$43,IF(AA34="gaz z sieci",AF34*'lista, wskaźniki'!$F$43,IF(AA34="olej opałowy",AF34*'lista, wskaźniki'!$I$43,0)))))</f>
        <v>0</v>
      </c>
      <c r="AP34" s="20">
        <f>IF(AA34="węgiel",AF34*'lista, wskaźniki'!$E$44,IF(AA34="drewno",AF34*'lista, wskaźniki'!$G$44,IF(AA34="pellet",AF34*'lista, wskaźniki'!$H$44,IF(AA34="gaz z sieci",AF34*'lista, wskaźniki'!$F$44,IF(AA34="olej opałowy",AF34*'lista, wskaźniki'!$I$44,0)))))</f>
        <v>0</v>
      </c>
      <c r="AQ34" s="20" t="b">
        <f>IF(Z34="gaz",AH34*1/3.6*'lista, wskaźniki'!$F$21,IF(Z34="energia elektryczna",AH34*1/3.6*'lista, wskaźniki'!$F$26))</f>
        <v>0</v>
      </c>
      <c r="AR34" s="20" t="b">
        <f>IF(Z34="gaz",AH34*'lista, wskaźniki'!$F$42,IF(Z34="energia elektryczna",AH34*0))</f>
        <v>0</v>
      </c>
      <c r="AS34" s="20" t="b">
        <f>IF(Z34="gaz",AH34*'lista, wskaźniki'!$F$43,IF(Z34="energia elektryczna",AH34*0))</f>
        <v>0</v>
      </c>
      <c r="AT34" s="20" t="b">
        <f>IF(Z34="gaz",AH34*'lista, wskaźniki'!$F$44,IF(Z34="energia elektryczna",AH34*0))</f>
        <v>0</v>
      </c>
      <c r="AU34" s="20">
        <f>AI34*1/3.6*'lista, wskaźniki'!$F$21</f>
        <v>0</v>
      </c>
      <c r="AV34" s="20">
        <f>AI34*'lista, wskaźniki'!$F$42</f>
        <v>0</v>
      </c>
      <c r="AW34" s="20">
        <f>AI34*'lista, wskaźniki'!$F$43</f>
        <v>0</v>
      </c>
      <c r="AX34" s="20">
        <f>AI34*'lista, wskaźniki'!$F$44</f>
        <v>0</v>
      </c>
      <c r="AY34" s="20">
        <f>AK34*'lista, wskaźniki'!$F$26</f>
        <v>0</v>
      </c>
      <c r="AZ34" s="20">
        <f t="shared" si="0"/>
        <v>0</v>
      </c>
      <c r="BA34" s="20">
        <f t="shared" si="1"/>
        <v>0</v>
      </c>
      <c r="BB34" s="20">
        <f t="shared" si="2"/>
        <v>0</v>
      </c>
      <c r="BC34" s="20">
        <f t="shared" si="3"/>
        <v>0</v>
      </c>
      <c r="BD34" s="941"/>
      <c r="BE34" s="941"/>
      <c r="BF34" s="941"/>
      <c r="BG34" s="941"/>
      <c r="BH34" s="20"/>
      <c r="BI34" s="941"/>
      <c r="BJ34" s="20"/>
      <c r="BK34" s="941"/>
      <c r="BL34" s="20"/>
      <c r="BM34" s="20"/>
      <c r="BN34" s="20"/>
      <c r="BO34" s="20"/>
      <c r="BP34" s="20"/>
      <c r="BQ34" s="20"/>
      <c r="BR34" s="20"/>
      <c r="BS34" s="1005"/>
      <c r="BT34" s="1005"/>
      <c r="BU34" s="1005"/>
      <c r="BV34" s="1005"/>
      <c r="BW34" s="1005"/>
      <c r="BX34" s="1005"/>
      <c r="BY34" s="1008"/>
      <c r="CA34" s="365" t="b">
        <f t="shared" si="4"/>
        <v>0</v>
      </c>
      <c r="CB34" s="365">
        <f t="shared" si="5"/>
        <v>0</v>
      </c>
      <c r="CC34" s="365" t="b">
        <f t="shared" si="6"/>
        <v>0</v>
      </c>
      <c r="CD34" s="365" t="b">
        <f t="shared" si="7"/>
        <v>0</v>
      </c>
      <c r="CE34" s="365" t="b">
        <f t="shared" si="8"/>
        <v>0</v>
      </c>
      <c r="CF34" s="365" t="b">
        <f t="shared" si="9"/>
        <v>0</v>
      </c>
      <c r="CG34" s="365" t="b">
        <f t="shared" si="10"/>
        <v>0</v>
      </c>
      <c r="CH34" s="365" t="b">
        <f t="shared" si="11"/>
        <v>0</v>
      </c>
      <c r="CI34" s="72" t="b">
        <f t="shared" si="12"/>
        <v>0</v>
      </c>
      <c r="CJ34" s="72">
        <f t="shared" si="13"/>
        <v>0</v>
      </c>
      <c r="CK34" s="72" t="b">
        <f t="shared" si="14"/>
        <v>0</v>
      </c>
      <c r="CL34" s="72">
        <f t="shared" si="15"/>
        <v>0</v>
      </c>
      <c r="CM34" s="72" t="b">
        <f t="shared" si="16"/>
        <v>0</v>
      </c>
      <c r="CN34" s="72" t="b">
        <f t="shared" si="17"/>
        <v>0</v>
      </c>
      <c r="CP34" s="13">
        <f t="shared" si="18"/>
        <v>0</v>
      </c>
      <c r="CQ34" s="13" t="b">
        <f t="shared" si="19"/>
        <v>0</v>
      </c>
      <c r="CR34" s="13" t="b">
        <f t="shared" si="20"/>
        <v>0</v>
      </c>
      <c r="CS34" s="13" t="b">
        <f t="shared" si="29"/>
        <v>0</v>
      </c>
      <c r="CT34" s="13" t="b">
        <f t="shared" si="28"/>
        <v>0</v>
      </c>
      <c r="CU34" s="13" t="b">
        <f t="shared" si="30"/>
        <v>0</v>
      </c>
      <c r="CV34" s="13" t="b">
        <f t="shared" si="23"/>
        <v>0</v>
      </c>
      <c r="CW34" s="13" t="b">
        <f t="shared" si="24"/>
        <v>0</v>
      </c>
      <c r="CX34" s="13" t="b">
        <f t="shared" si="25"/>
        <v>0</v>
      </c>
      <c r="CY34" s="13" t="b">
        <f t="shared" si="26"/>
        <v>0</v>
      </c>
    </row>
    <row r="35" spans="1:103" ht="15" thickBot="1">
      <c r="A35" s="932"/>
      <c r="B35" s="941"/>
      <c r="C35" s="941"/>
      <c r="D35" s="941"/>
      <c r="E35" s="941"/>
      <c r="F35" s="941"/>
      <c r="G35" s="941"/>
      <c r="H35" s="941"/>
      <c r="I35" s="941"/>
      <c r="J35" s="941"/>
      <c r="K35" s="941"/>
      <c r="L35" s="941"/>
      <c r="M35" s="941"/>
      <c r="N35" s="941"/>
      <c r="O35" s="941"/>
      <c r="P35" s="941"/>
      <c r="Q35" s="941"/>
      <c r="R35" s="941"/>
      <c r="S35" s="941"/>
      <c r="T35" s="941"/>
      <c r="U35" s="941"/>
      <c r="V35" s="941"/>
      <c r="W35" s="20"/>
      <c r="X35" s="20"/>
      <c r="Y35" s="20"/>
      <c r="Z35" s="20"/>
      <c r="AA35" s="20" t="s">
        <v>50</v>
      </c>
      <c r="AB35" s="22">
        <v>3.5</v>
      </c>
      <c r="AC35" s="22"/>
      <c r="AD35" s="20">
        <v>350</v>
      </c>
      <c r="AE35" s="941"/>
      <c r="AF35" s="308">
        <f>IF(AG35&gt;0,(AJ35+AG35/2)/2,AJ35)</f>
        <v>45</v>
      </c>
      <c r="AG35" s="272">
        <v>54</v>
      </c>
      <c r="AH35" s="334">
        <f>IF(Y35="inne",K35*'lista, wskaźniki'!$E$35,IF(Y35="to samo źródło",0,IF(Y35=0,0)))</f>
        <v>0</v>
      </c>
      <c r="AI35" s="334" t="b">
        <f>IF(AA35="gaz z sieci",AC35*'lista, wskaźniki'!$D$21)</f>
        <v>0</v>
      </c>
      <c r="AJ35" s="272">
        <f>IF(AA35="węgiel",AB35*'lista, wskaźniki'!$D$20, IF('Sektor mieszkaniowy'!AA35="drewno",'Sektor mieszkaniowy'!AB35*'lista, wskaźniki'!$D$22,IF('Sektor mieszkaniowy'!AA35="pellet",AB35*'lista, wskaźniki'!$D$23,IF('Sektor mieszkaniowy'!AA35="gaz z sieci",AB35*'lista, wskaźniki'!$D$21,IF('Sektor mieszkaniowy'!AA35="olej opałowy",'Sektor mieszkaniowy'!AB35*'lista, wskaźniki'!$D$24)))))</f>
        <v>63</v>
      </c>
      <c r="AK35" s="1002"/>
      <c r="AL35" s="941"/>
      <c r="AM35" s="20">
        <f>IF(AA35="węgiel",AF35*1/3.6*'lista, wskaźniki'!$F$20,IF(AA35="drewno",AF35*1/3.6*'lista, wskaźniki'!$F$22,IF(AA35="pellet",AF35*1/3.6*'lista, wskaźniki'!$F$23,IF(AA35="gaz z sieci",AF35*1/3.6*'lista, wskaźniki'!$F$21,IF(AA35="olej opałowy",AF35*1/3.6*'lista, wskaźniki'!$F$24,0)))))</f>
        <v>0</v>
      </c>
      <c r="AN35" s="20">
        <f>IF(AA35="węgiel",AF35*'lista, wskaźniki'!$E$42,IF(AA35="drewno",AF35*'lista, wskaźniki'!$G$42,IF(AA35="pellet",AF35*'lista, wskaźniki'!$H$42,IF(AA35="gaz z sieci",AF35*'lista, wskaźniki'!$F$42,IF(AA35="olej opałowy",AF35*'lista, wskaźniki'!$I$42,0)))))</f>
        <v>3.6449999999999996E-2</v>
      </c>
      <c r="AO35" s="20">
        <f>IF(AA35="węgiel",AF35*'lista, wskaźniki'!$E$43,IF(AA35="drewno",AF35*'lista, wskaźniki'!$G$43,IF(AA35="pellet",AF35*'lista, wskaźniki'!$H$43,IF(AA35="gaz z sieci",AF35*'lista, wskaźniki'!$F$43,IF(AA35="olej opałowy",AF35*'lista, wskaźniki'!$I$43,0)))))</f>
        <v>3.6449999999999996E-2</v>
      </c>
      <c r="AP35" s="20">
        <f>IF(AA35="węgiel",AF35*'lista, wskaźniki'!$E$44,IF(AA35="drewno",AF35*'lista, wskaźniki'!$G$44,IF(AA35="pellet",AF35*'lista, wskaźniki'!$H$44,IF(AA35="gaz z sieci",AF35*'lista, wskaźniki'!$F$44,IF(AA35="olej opałowy",AF35*'lista, wskaźniki'!$I$44,0)))))</f>
        <v>1.1249999999999999E-5</v>
      </c>
      <c r="AQ35" s="20" t="b">
        <f>IF(Z35="gaz",AH35*1/3.6*'lista, wskaźniki'!$F$21,IF(Z35="energia elektryczna",AH35*1/3.6*'lista, wskaźniki'!$F$26))</f>
        <v>0</v>
      </c>
      <c r="AR35" s="20" t="b">
        <f>IF(Z35="gaz",AH35*'lista, wskaźniki'!$F$42,IF(Z35="energia elektryczna",AH35*0))</f>
        <v>0</v>
      </c>
      <c r="AS35" s="20" t="b">
        <f>IF(Z35="gaz",AH35*'lista, wskaźniki'!$F$43,IF(Z35="energia elektryczna",AH35*0))</f>
        <v>0</v>
      </c>
      <c r="AT35" s="20" t="b">
        <f>IF(Z35="gaz",AH35*'lista, wskaźniki'!$F$44,IF(Z35="energia elektryczna",AH35*0))</f>
        <v>0</v>
      </c>
      <c r="AU35" s="20">
        <f>AI35*1/3.6*'lista, wskaźniki'!$F$21</f>
        <v>0</v>
      </c>
      <c r="AV35" s="20">
        <f>AI35*'lista, wskaźniki'!$F$42</f>
        <v>0</v>
      </c>
      <c r="AW35" s="20">
        <f>AI35*'lista, wskaźniki'!$F$43</f>
        <v>0</v>
      </c>
      <c r="AX35" s="20">
        <f>AI35*'lista, wskaźniki'!$F$44</f>
        <v>0</v>
      </c>
      <c r="AY35" s="20">
        <f>AK35*'lista, wskaźniki'!$F$26</f>
        <v>0</v>
      </c>
      <c r="AZ35" s="20">
        <f t="shared" si="0"/>
        <v>0</v>
      </c>
      <c r="BA35" s="20">
        <f t="shared" si="1"/>
        <v>3.6449999999999996E-2</v>
      </c>
      <c r="BB35" s="20">
        <f t="shared" si="2"/>
        <v>3.6449999999999996E-2</v>
      </c>
      <c r="BC35" s="20">
        <f t="shared" si="3"/>
        <v>1.1249999999999999E-5</v>
      </c>
      <c r="BD35" s="941"/>
      <c r="BE35" s="941"/>
      <c r="BF35" s="941"/>
      <c r="BG35" s="941"/>
      <c r="BH35" s="20"/>
      <c r="BI35" s="941"/>
      <c r="BJ35" s="20"/>
      <c r="BK35" s="941"/>
      <c r="BL35" s="20"/>
      <c r="BM35" s="20"/>
      <c r="BN35" s="20"/>
      <c r="BO35" s="20"/>
      <c r="BP35" s="20"/>
      <c r="BQ35" s="20"/>
      <c r="BR35" s="20"/>
      <c r="BS35" s="1005"/>
      <c r="BT35" s="1005"/>
      <c r="BU35" s="1005"/>
      <c r="BV35" s="1005"/>
      <c r="BW35" s="1005"/>
      <c r="BX35" s="1005"/>
      <c r="BY35" s="1008"/>
      <c r="CA35" s="365" t="b">
        <f t="shared" si="4"/>
        <v>0</v>
      </c>
      <c r="CB35" s="365" t="b">
        <f t="shared" si="5"/>
        <v>0</v>
      </c>
      <c r="CC35" s="365">
        <f t="shared" si="6"/>
        <v>45</v>
      </c>
      <c r="CD35" s="365" t="b">
        <f t="shared" si="7"/>
        <v>0</v>
      </c>
      <c r="CE35" s="365" t="b">
        <f t="shared" si="8"/>
        <v>0</v>
      </c>
      <c r="CF35" s="365" t="b">
        <f t="shared" si="9"/>
        <v>0</v>
      </c>
      <c r="CG35" s="365" t="b">
        <f t="shared" si="10"/>
        <v>0</v>
      </c>
      <c r="CH35" s="365" t="b">
        <f t="shared" si="11"/>
        <v>0</v>
      </c>
      <c r="CI35" s="72" t="b">
        <f t="shared" si="12"/>
        <v>0</v>
      </c>
      <c r="CJ35" s="72" t="b">
        <f t="shared" si="13"/>
        <v>0</v>
      </c>
      <c r="CK35" s="72">
        <f t="shared" si="14"/>
        <v>45</v>
      </c>
      <c r="CL35" s="72">
        <f t="shared" si="15"/>
        <v>0</v>
      </c>
      <c r="CM35" s="72" t="b">
        <f t="shared" si="16"/>
        <v>0</v>
      </c>
      <c r="CN35" s="72" t="b">
        <f t="shared" si="17"/>
        <v>0</v>
      </c>
      <c r="CP35" s="13">
        <f t="shared" si="18"/>
        <v>0</v>
      </c>
      <c r="CQ35" s="13" t="b">
        <f t="shared" si="19"/>
        <v>0</v>
      </c>
      <c r="CR35" s="13" t="b">
        <f t="shared" si="20"/>
        <v>0</v>
      </c>
      <c r="CS35" s="13" t="b">
        <f t="shared" si="29"/>
        <v>0</v>
      </c>
      <c r="CT35" s="13" t="b">
        <f t="shared" si="28"/>
        <v>0</v>
      </c>
      <c r="CU35" s="13" t="b">
        <f t="shared" si="30"/>
        <v>0</v>
      </c>
      <c r="CV35" s="13" t="b">
        <f t="shared" si="23"/>
        <v>0</v>
      </c>
      <c r="CW35" s="13" t="b">
        <f t="shared" si="24"/>
        <v>0</v>
      </c>
      <c r="CX35" s="13" t="b">
        <f t="shared" si="25"/>
        <v>0</v>
      </c>
      <c r="CY35" s="13" t="b">
        <f t="shared" si="26"/>
        <v>0</v>
      </c>
    </row>
    <row r="36" spans="1:103" ht="15" thickBot="1">
      <c r="A36" s="932"/>
      <c r="B36" s="941"/>
      <c r="C36" s="941"/>
      <c r="D36" s="941"/>
      <c r="E36" s="941"/>
      <c r="F36" s="941"/>
      <c r="G36" s="941"/>
      <c r="H36" s="941"/>
      <c r="I36" s="941"/>
      <c r="J36" s="941"/>
      <c r="K36" s="941"/>
      <c r="L36" s="941"/>
      <c r="M36" s="941"/>
      <c r="N36" s="941"/>
      <c r="O36" s="941"/>
      <c r="P36" s="941"/>
      <c r="Q36" s="941"/>
      <c r="R36" s="941"/>
      <c r="S36" s="941"/>
      <c r="T36" s="941"/>
      <c r="U36" s="941"/>
      <c r="V36" s="941"/>
      <c r="W36" s="20"/>
      <c r="X36" s="20"/>
      <c r="Y36" s="20"/>
      <c r="Z36" s="20"/>
      <c r="AA36" s="20" t="s">
        <v>38</v>
      </c>
      <c r="AB36" s="22"/>
      <c r="AC36" s="22"/>
      <c r="AD36" s="20"/>
      <c r="AE36" s="941"/>
      <c r="AF36" s="308">
        <f>IF(AG36&gt;0,(AJ36+AG36)/2,AJ36)</f>
        <v>0</v>
      </c>
      <c r="AG36" s="272">
        <f>IF(R36="kompletna",Q36*J36*0.0036*'lista, wskaźniki'!$F$13, IF(R36="częściowa",Q36*J36*0.0036*'lista, wskaźniki'!$F$14, IF(R36="brak",Q36*J36*0.0036*'lista, wskaźniki'!$F$15,)))</f>
        <v>0</v>
      </c>
      <c r="AH36" s="334">
        <f>IF(Y36="inne",K36*'lista, wskaźniki'!$E$35,IF(Y36="to samo źródło",0,IF(Y36=0,0)))</f>
        <v>0</v>
      </c>
      <c r="AI36" s="334">
        <f>IF(AA36="gaz z sieci",AC36*'lista, wskaźniki'!$D$21)</f>
        <v>0</v>
      </c>
      <c r="AJ36" s="272">
        <f>IF(AA36="węgiel",AB36*'lista, wskaźniki'!$D$20, IF('Sektor mieszkaniowy'!AA36="drewno",'Sektor mieszkaniowy'!AB36*'lista, wskaźniki'!$D$22,IF('Sektor mieszkaniowy'!AA36="pellet",AB36*'lista, wskaźniki'!$D$23,IF('Sektor mieszkaniowy'!AA36="gaz z sieci",AB36*'lista, wskaźniki'!$D$21,IF('Sektor mieszkaniowy'!AA36="olej opałowy",'Sektor mieszkaniowy'!AB36*'lista, wskaźniki'!$D$24)))))</f>
        <v>0</v>
      </c>
      <c r="AK36" s="1002"/>
      <c r="AL36" s="941"/>
      <c r="AM36" s="20">
        <f>IF(AA36="węgiel",AF36*1/3.6*'lista, wskaźniki'!$F$20,IF(AA36="drewno",AF36*1/3.6*'lista, wskaźniki'!$F$22,IF(AA36="pellet",AF36*1/3.6*'lista, wskaźniki'!$F$23,IF(AA36="gaz z sieci",AF36*1/3.6*'lista, wskaźniki'!$F$21,IF(AA36="olej opałowy",AF36*1/3.6*'lista, wskaźniki'!$F$24,0)))))</f>
        <v>0</v>
      </c>
      <c r="AN36" s="20">
        <f>IF(AA36="węgiel",AF36*'lista, wskaźniki'!$E$42,IF(AA36="drewno",AF36*'lista, wskaźniki'!$G$42,IF(AA36="pellet",AF36*'lista, wskaźniki'!$H$42,IF(AA36="gaz z sieci",AF36*'lista, wskaźniki'!$F$42,IF(AA36="olej opałowy",AF36*'lista, wskaźniki'!$I$42,0)))))</f>
        <v>0</v>
      </c>
      <c r="AO36" s="20">
        <f>IF(AA36="węgiel",AF36*'lista, wskaźniki'!$E$43,IF(AA36="drewno",AF36*'lista, wskaźniki'!$G$43,IF(AA36="pellet",AF36*'lista, wskaźniki'!$H$43,IF(AA36="gaz z sieci",AF36*'lista, wskaźniki'!$F$43,IF(AA36="olej opałowy",AF36*'lista, wskaźniki'!$I$43,0)))))</f>
        <v>0</v>
      </c>
      <c r="AP36" s="20">
        <f>IF(AA36="węgiel",AF36*'lista, wskaźniki'!$E$44,IF(AA36="drewno",AF36*'lista, wskaźniki'!$G$44,IF(AA36="pellet",AF36*'lista, wskaźniki'!$H$44,IF(AA36="gaz z sieci",AF36*'lista, wskaźniki'!$F$44,IF(AA36="olej opałowy",AF36*'lista, wskaźniki'!$I$44,0)))))</f>
        <v>0</v>
      </c>
      <c r="AQ36" s="20" t="b">
        <f>IF(Z36="gaz",AH36*1/3.6*'lista, wskaźniki'!$F$21,IF(Z36="energia elektryczna",AH36*1/3.6*'lista, wskaźniki'!$F$26))</f>
        <v>0</v>
      </c>
      <c r="AR36" s="20" t="b">
        <f>IF(Z36="gaz",AH36*'lista, wskaźniki'!$F$42,IF(Z36="energia elektryczna",AH36*0))</f>
        <v>0</v>
      </c>
      <c r="AS36" s="20" t="b">
        <f>IF(Z36="gaz",AH36*'lista, wskaźniki'!$F$43,IF(Z36="energia elektryczna",AH36*0))</f>
        <v>0</v>
      </c>
      <c r="AT36" s="20" t="b">
        <f>IF(Z36="gaz",AH36*'lista, wskaźniki'!$F$44,IF(Z36="energia elektryczna",AH36*0))</f>
        <v>0</v>
      </c>
      <c r="AU36" s="20">
        <f>AI36*1/3.6*'lista, wskaźniki'!$F$21</f>
        <v>0</v>
      </c>
      <c r="AV36" s="20">
        <f>AI36*'lista, wskaźniki'!$F$42</f>
        <v>0</v>
      </c>
      <c r="AW36" s="20">
        <f>AI36*'lista, wskaźniki'!$F$43</f>
        <v>0</v>
      </c>
      <c r="AX36" s="20">
        <f>AI36*'lista, wskaźniki'!$F$44</f>
        <v>0</v>
      </c>
      <c r="AY36" s="20">
        <f>AK36*'lista, wskaźniki'!$F$26</f>
        <v>0</v>
      </c>
      <c r="AZ36" s="20">
        <f t="shared" si="0"/>
        <v>0</v>
      </c>
      <c r="BA36" s="20">
        <f t="shared" si="1"/>
        <v>0</v>
      </c>
      <c r="BB36" s="20">
        <f t="shared" si="2"/>
        <v>0</v>
      </c>
      <c r="BC36" s="20">
        <f t="shared" si="3"/>
        <v>0</v>
      </c>
      <c r="BD36" s="941"/>
      <c r="BE36" s="941"/>
      <c r="BF36" s="941"/>
      <c r="BG36" s="941"/>
      <c r="BH36" s="20"/>
      <c r="BI36" s="941"/>
      <c r="BJ36" s="20"/>
      <c r="BK36" s="941"/>
      <c r="BL36" s="20"/>
      <c r="BM36" s="20"/>
      <c r="BN36" s="20"/>
      <c r="BO36" s="20"/>
      <c r="BP36" s="20"/>
      <c r="BQ36" s="20"/>
      <c r="BR36" s="20"/>
      <c r="BS36" s="1005"/>
      <c r="BT36" s="1005"/>
      <c r="BU36" s="1005"/>
      <c r="BV36" s="1005"/>
      <c r="BW36" s="1005"/>
      <c r="BX36" s="1005"/>
      <c r="BY36" s="1008"/>
      <c r="CA36" s="365" t="b">
        <f t="shared" si="4"/>
        <v>0</v>
      </c>
      <c r="CB36" s="365" t="b">
        <f t="shared" si="5"/>
        <v>0</v>
      </c>
      <c r="CC36" s="365" t="b">
        <f t="shared" si="6"/>
        <v>0</v>
      </c>
      <c r="CD36" s="365">
        <f t="shared" si="7"/>
        <v>0</v>
      </c>
      <c r="CE36" s="365" t="b">
        <f t="shared" si="8"/>
        <v>0</v>
      </c>
      <c r="CF36" s="365" t="b">
        <f t="shared" si="9"/>
        <v>0</v>
      </c>
      <c r="CG36" s="365" t="b">
        <f t="shared" si="10"/>
        <v>0</v>
      </c>
      <c r="CH36" s="365">
        <f t="shared" si="11"/>
        <v>0</v>
      </c>
      <c r="CI36" s="72" t="b">
        <f t="shared" si="12"/>
        <v>0</v>
      </c>
      <c r="CJ36" s="72" t="b">
        <f t="shared" si="13"/>
        <v>0</v>
      </c>
      <c r="CK36" s="72" t="b">
        <f t="shared" si="14"/>
        <v>0</v>
      </c>
      <c r="CL36" s="72">
        <f t="shared" si="15"/>
        <v>0</v>
      </c>
      <c r="CM36" s="72" t="b">
        <f t="shared" si="16"/>
        <v>0</v>
      </c>
      <c r="CN36" s="72" t="b">
        <f t="shared" si="17"/>
        <v>0</v>
      </c>
      <c r="CP36" s="13">
        <f t="shared" si="18"/>
        <v>0</v>
      </c>
      <c r="CQ36" s="13" t="b">
        <f t="shared" si="19"/>
        <v>0</v>
      </c>
      <c r="CR36" s="13" t="b">
        <f t="shared" si="20"/>
        <v>0</v>
      </c>
      <c r="CS36" s="13" t="b">
        <f t="shared" si="29"/>
        <v>0</v>
      </c>
      <c r="CT36" s="13" t="b">
        <f t="shared" si="28"/>
        <v>0</v>
      </c>
      <c r="CU36" s="13" t="b">
        <f t="shared" si="30"/>
        <v>0</v>
      </c>
      <c r="CV36" s="13" t="b">
        <f t="shared" si="23"/>
        <v>0</v>
      </c>
      <c r="CW36" s="13" t="b">
        <f t="shared" si="24"/>
        <v>0</v>
      </c>
      <c r="CX36" s="13" t="b">
        <f t="shared" si="25"/>
        <v>0</v>
      </c>
      <c r="CY36" s="13" t="b">
        <f t="shared" si="26"/>
        <v>0</v>
      </c>
    </row>
    <row r="37" spans="1:103" ht="15" thickBot="1">
      <c r="A37" s="933"/>
      <c r="B37" s="942"/>
      <c r="C37" s="942"/>
      <c r="D37" s="942"/>
      <c r="E37" s="942"/>
      <c r="F37" s="942"/>
      <c r="G37" s="942"/>
      <c r="H37" s="942"/>
      <c r="I37" s="942"/>
      <c r="J37" s="942"/>
      <c r="K37" s="942"/>
      <c r="L37" s="942"/>
      <c r="M37" s="942"/>
      <c r="N37" s="942"/>
      <c r="O37" s="942"/>
      <c r="P37" s="942"/>
      <c r="Q37" s="942"/>
      <c r="R37" s="942"/>
      <c r="S37" s="942"/>
      <c r="T37" s="942"/>
      <c r="U37" s="942"/>
      <c r="V37" s="942"/>
      <c r="W37" s="21"/>
      <c r="X37" s="21"/>
      <c r="Y37" s="21"/>
      <c r="Z37" s="21"/>
      <c r="AA37" s="21" t="s">
        <v>37</v>
      </c>
      <c r="AB37" s="55"/>
      <c r="AC37" s="55"/>
      <c r="AD37" s="21"/>
      <c r="AE37" s="942"/>
      <c r="AF37" s="334">
        <f t="shared" ref="AF37:AF42" si="31">IF(AG37&gt;0,(AJ37+AG37)/2,AJ37)</f>
        <v>0</v>
      </c>
      <c r="AG37" s="272">
        <f>IF(R37="kompletna",Q37*J37*0.0036*'lista, wskaźniki'!$F$13, IF(R37="częściowa",Q37*J37*0.0036*'lista, wskaźniki'!$F$14, IF(R37="brak",Q37*J37*0.0036*'lista, wskaźniki'!$F$15,)))</f>
        <v>0</v>
      </c>
      <c r="AH37" s="334">
        <f>IF(Y37="inne",K37*'lista, wskaźniki'!$E$35,IF(Y37="to samo źródło",0,IF(Y37=0,0)))</f>
        <v>0</v>
      </c>
      <c r="AI37" s="334" t="b">
        <f>IF(AA37="gaz z sieci",AC37*'lista, wskaźniki'!$D$21)</f>
        <v>0</v>
      </c>
      <c r="AJ37" s="272">
        <f>IF(AA37="węgiel",AB37*'lista, wskaźniki'!$D$20, IF('Sektor mieszkaniowy'!AA37="drewno",'Sektor mieszkaniowy'!AB37*'lista, wskaźniki'!$D$22,IF('Sektor mieszkaniowy'!AA37="pellet",AB37*'lista, wskaźniki'!$D$23,IF('Sektor mieszkaniowy'!AA37="gaz z sieci",AB37*'lista, wskaźniki'!$D$21,IF('Sektor mieszkaniowy'!AA37="olej opałowy",'Sektor mieszkaniowy'!AB37*'lista, wskaźniki'!$D$24)))))</f>
        <v>0</v>
      </c>
      <c r="AK37" s="1003"/>
      <c r="AL37" s="942"/>
      <c r="AM37" s="20">
        <f>IF(AA37="węgiel",AF37*1/3.6*'lista, wskaźniki'!$F$20,IF(AA37="drewno",AF37*1/3.6*'lista, wskaźniki'!$F$22,IF(AA37="pellet",AF37*1/3.6*'lista, wskaźniki'!$F$23,IF(AA37="gaz z sieci",AF37*1/3.6*'lista, wskaźniki'!$F$21,IF(AA37="olej opałowy",AF37*1/3.6*'lista, wskaźniki'!$F$24,0)))))</f>
        <v>0</v>
      </c>
      <c r="AN37" s="20">
        <f>IF(AA37="węgiel",AF37*'lista, wskaźniki'!$E$42,IF(AA37="drewno",AF37*'lista, wskaźniki'!$G$42,IF(AA37="pellet",AF37*'lista, wskaźniki'!$H$42,IF(AA37="gaz z sieci",AF37*'lista, wskaźniki'!$F$42,IF(AA37="olej opałowy",AF37*'lista, wskaźniki'!$I$42,0)))))</f>
        <v>0</v>
      </c>
      <c r="AO37" s="20">
        <f>IF(AA37="węgiel",AF37*'lista, wskaźniki'!$E$43,IF(AA37="drewno",AF37*'lista, wskaźniki'!$G$43,IF(AA37="pellet",AF37*'lista, wskaźniki'!$H$43,IF(AA37="gaz z sieci",AF37*'lista, wskaźniki'!$F$43,IF(AA37="olej opałowy",AF37*'lista, wskaźniki'!$I$43,0)))))</f>
        <v>0</v>
      </c>
      <c r="AP37" s="20">
        <f>IF(AA37="węgiel",AF37*'lista, wskaźniki'!$E$44,IF(AA37="drewno",AF37*'lista, wskaźniki'!$G$44,IF(AA37="pellet",AF37*'lista, wskaźniki'!$H$44,IF(AA37="gaz z sieci",AF37*'lista, wskaźniki'!$F$44,IF(AA37="olej opałowy",AF37*'lista, wskaźniki'!$I$44,0)))))</f>
        <v>0</v>
      </c>
      <c r="AQ37" s="20" t="b">
        <f>IF(Z37="gaz",AH37*1/3.6*'lista, wskaźniki'!$F$21,IF(Z37="energia elektryczna",AH37*1/3.6*'lista, wskaźniki'!$F$26))</f>
        <v>0</v>
      </c>
      <c r="AR37" s="20" t="b">
        <f>IF(Z37="gaz",AH37*'lista, wskaźniki'!$F$42,IF(Z37="energia elektryczna",AH37*0))</f>
        <v>0</v>
      </c>
      <c r="AS37" s="20" t="b">
        <f>IF(Z37="gaz",AH37*'lista, wskaźniki'!$F$43,IF(Z37="energia elektryczna",AH37*0))</f>
        <v>0</v>
      </c>
      <c r="AT37" s="20" t="b">
        <f>IF(Z37="gaz",AH37*'lista, wskaźniki'!$F$44,IF(Z37="energia elektryczna",AH37*0))</f>
        <v>0</v>
      </c>
      <c r="AU37" s="20">
        <f>AI37*1/3.6*'lista, wskaźniki'!$F$21</f>
        <v>0</v>
      </c>
      <c r="AV37" s="20">
        <f>AI37*'lista, wskaźniki'!$F$42</f>
        <v>0</v>
      </c>
      <c r="AW37" s="20">
        <f>AI37*'lista, wskaźniki'!$F$43</f>
        <v>0</v>
      </c>
      <c r="AX37" s="20">
        <f>AI37*'lista, wskaźniki'!$F$44</f>
        <v>0</v>
      </c>
      <c r="AY37" s="20">
        <f>AK37*'lista, wskaźniki'!$F$26</f>
        <v>0</v>
      </c>
      <c r="AZ37" s="20">
        <f t="shared" si="0"/>
        <v>0</v>
      </c>
      <c r="BA37" s="20">
        <f t="shared" si="1"/>
        <v>0</v>
      </c>
      <c r="BB37" s="20">
        <f t="shared" si="2"/>
        <v>0</v>
      </c>
      <c r="BC37" s="20">
        <f t="shared" si="3"/>
        <v>0</v>
      </c>
      <c r="BD37" s="942"/>
      <c r="BE37" s="942"/>
      <c r="BF37" s="942"/>
      <c r="BG37" s="942"/>
      <c r="BH37" s="21"/>
      <c r="BI37" s="942"/>
      <c r="BJ37" s="21"/>
      <c r="BK37" s="942"/>
      <c r="BL37" s="21"/>
      <c r="BM37" s="21"/>
      <c r="BN37" s="21"/>
      <c r="BO37" s="21"/>
      <c r="BP37" s="21"/>
      <c r="BQ37" s="21"/>
      <c r="BR37" s="21"/>
      <c r="BS37" s="1006"/>
      <c r="BT37" s="1006"/>
      <c r="BU37" s="1006"/>
      <c r="BV37" s="1006"/>
      <c r="BW37" s="1006"/>
      <c r="BX37" s="1006"/>
      <c r="BY37" s="1009"/>
      <c r="CA37" s="365" t="b">
        <f t="shared" si="4"/>
        <v>0</v>
      </c>
      <c r="CB37" s="365" t="b">
        <f t="shared" si="5"/>
        <v>0</v>
      </c>
      <c r="CC37" s="365" t="b">
        <f t="shared" si="6"/>
        <v>0</v>
      </c>
      <c r="CD37" s="365" t="b">
        <f t="shared" si="7"/>
        <v>0</v>
      </c>
      <c r="CE37" s="365">
        <f t="shared" si="8"/>
        <v>0</v>
      </c>
      <c r="CF37" s="365" t="b">
        <f t="shared" si="9"/>
        <v>0</v>
      </c>
      <c r="CG37" s="365" t="b">
        <f t="shared" si="10"/>
        <v>0</v>
      </c>
      <c r="CH37" s="365" t="b">
        <f t="shared" si="11"/>
        <v>0</v>
      </c>
      <c r="CI37" s="72" t="b">
        <f t="shared" si="12"/>
        <v>0</v>
      </c>
      <c r="CJ37" s="72" t="b">
        <f t="shared" si="13"/>
        <v>0</v>
      </c>
      <c r="CK37" s="72" t="b">
        <f t="shared" si="14"/>
        <v>0</v>
      </c>
      <c r="CL37" s="72">
        <f t="shared" si="15"/>
        <v>0</v>
      </c>
      <c r="CM37" s="72">
        <f t="shared" si="16"/>
        <v>0</v>
      </c>
      <c r="CN37" s="72" t="b">
        <f t="shared" si="17"/>
        <v>0</v>
      </c>
      <c r="CP37" s="13">
        <f t="shared" si="18"/>
        <v>0</v>
      </c>
      <c r="CQ37" s="13" t="b">
        <f t="shared" si="19"/>
        <v>0</v>
      </c>
      <c r="CR37" s="13" t="b">
        <f t="shared" si="20"/>
        <v>0</v>
      </c>
      <c r="CS37" s="13" t="b">
        <f t="shared" si="29"/>
        <v>0</v>
      </c>
      <c r="CT37" s="13" t="b">
        <f t="shared" si="28"/>
        <v>0</v>
      </c>
      <c r="CU37" s="13" t="b">
        <f t="shared" si="30"/>
        <v>0</v>
      </c>
      <c r="CV37" s="13" t="b">
        <f t="shared" si="23"/>
        <v>0</v>
      </c>
      <c r="CW37" s="13" t="b">
        <f t="shared" si="24"/>
        <v>0</v>
      </c>
      <c r="CX37" s="13" t="b">
        <f t="shared" si="25"/>
        <v>0</v>
      </c>
      <c r="CY37" s="13" t="b">
        <f t="shared" si="26"/>
        <v>0</v>
      </c>
    </row>
    <row r="38" spans="1:103" ht="15" thickBot="1">
      <c r="A38" s="931">
        <v>8</v>
      </c>
      <c r="B38" s="940" t="s">
        <v>198</v>
      </c>
      <c r="C38" s="940">
        <v>18</v>
      </c>
      <c r="D38" s="940" t="s">
        <v>1</v>
      </c>
      <c r="E38" s="940" t="s">
        <v>5</v>
      </c>
      <c r="F38" s="940">
        <v>3</v>
      </c>
      <c r="G38" s="940">
        <v>3</v>
      </c>
      <c r="H38" s="940"/>
      <c r="I38" s="940" t="s">
        <v>10</v>
      </c>
      <c r="J38" s="940"/>
      <c r="K38" s="940"/>
      <c r="L38" s="940" t="s">
        <v>16</v>
      </c>
      <c r="M38" s="940"/>
      <c r="N38" s="940" t="s">
        <v>16</v>
      </c>
      <c r="O38" s="940"/>
      <c r="P38" s="940" t="s">
        <v>17</v>
      </c>
      <c r="Q38" s="940">
        <f>IF(I38="&lt;1966",'lista, wskaźniki'!$G$4,IF(I38="1967-1985",'lista, wskaźniki'!$G$5,IF(I38="1986-1992",'lista, wskaźniki'!$G$6,IF(I38="1993-1996",'lista, wskaźniki'!$G$7,IF(I38="&gt;1997",'lista, wskaźniki'!$G$8,IF(I38=0,'lista, wskaźniki'!$G$4))))))</f>
        <v>290</v>
      </c>
      <c r="R38" s="940" t="s">
        <v>23</v>
      </c>
      <c r="S38" s="940" t="s">
        <v>27</v>
      </c>
      <c r="T38" s="940">
        <v>15</v>
      </c>
      <c r="U38" s="940">
        <v>1991</v>
      </c>
      <c r="V38" s="940"/>
      <c r="W38" s="20" t="s">
        <v>36</v>
      </c>
      <c r="X38" s="19" t="s">
        <v>39</v>
      </c>
      <c r="Y38" s="19" t="s">
        <v>42</v>
      </c>
      <c r="Z38" s="19"/>
      <c r="AA38" s="19" t="s">
        <v>35</v>
      </c>
      <c r="AB38" s="54"/>
      <c r="AC38" s="54"/>
      <c r="AD38" s="19"/>
      <c r="AE38" s="940">
        <v>12</v>
      </c>
      <c r="AF38" s="334">
        <f t="shared" si="31"/>
        <v>0</v>
      </c>
      <c r="AG38" s="272">
        <f>IF(R38="kompletna",Q38*J38*0.0036*'lista, wskaźniki'!$F$13, IF(R38="częściowa",Q38*J38*0.0036*'lista, wskaźniki'!$F$14, IF(R38="brak",Q38*J38*0.0036*'lista, wskaźniki'!$F$15,)))</f>
        <v>0</v>
      </c>
      <c r="AH38" s="334">
        <f>IF(Y38="inne",K38*'lista, wskaźniki'!$E$35,IF(Y38="to samo źródło",0,IF(Y38=0,0)))</f>
        <v>0</v>
      </c>
      <c r="AI38" s="334" t="b">
        <f>IF(AA38="gaz z sieci",AC38*'lista, wskaźniki'!$D$21)</f>
        <v>0</v>
      </c>
      <c r="AJ38" s="272">
        <f>IF(AA38="węgiel",AB38*'lista, wskaźniki'!$D$20, IF('Sektor mieszkaniowy'!AA38="drewno",'Sektor mieszkaniowy'!AB38*'lista, wskaźniki'!$D$22,IF('Sektor mieszkaniowy'!AA38="pellet",AB38*'lista, wskaźniki'!$D$23,IF('Sektor mieszkaniowy'!AA38="gaz z sieci",AB38*'lista, wskaźniki'!$D$21,IF('Sektor mieszkaniowy'!AA38="olej opałowy",'Sektor mieszkaniowy'!AB38*'lista, wskaźniki'!$D$24)))))</f>
        <v>0</v>
      </c>
      <c r="AK38" s="1001">
        <f>AL38/'lista, wskaźniki'!$A$127</f>
        <v>1.8461538461538463</v>
      </c>
      <c r="AL38" s="940">
        <v>1200</v>
      </c>
      <c r="AM38" s="20">
        <f>IF(AA38="węgiel",AF38*1/3.6*'lista, wskaźniki'!$F$20,IF(AA38="drewno",AF38*1/3.6*'lista, wskaźniki'!$F$22,IF(AA38="pellet",AF38*1/3.6*'lista, wskaźniki'!$F$23,IF(AA38="gaz z sieci",AF38*1/3.6*'lista, wskaźniki'!$F$21,IF(AA38="olej opałowy",AF38*1/3.6*'lista, wskaźniki'!$F$24,0)))))</f>
        <v>0</v>
      </c>
      <c r="AN38" s="20">
        <f>IF(AA38="węgiel",AF38*'lista, wskaźniki'!$E$42,IF(AA38="drewno",AF38*'lista, wskaźniki'!$G$42,IF(AA38="pellet",AF38*'lista, wskaźniki'!$H$42,IF(AA38="gaz z sieci",AF38*'lista, wskaźniki'!$F$42,IF(AA38="olej opałowy",AF38*'lista, wskaźniki'!$I$42,0)))))</f>
        <v>0</v>
      </c>
      <c r="AO38" s="20">
        <f>IF(AA38="węgiel",AF38*'lista, wskaźniki'!$E$43,IF(AA38="drewno",AF38*'lista, wskaźniki'!$G$43,IF(AA38="pellet",AF38*'lista, wskaźniki'!$H$43,IF(AA38="gaz z sieci",AF38*'lista, wskaźniki'!$F$43,IF(AA38="olej opałowy",AF38*'lista, wskaźniki'!$I$43,0)))))</f>
        <v>0</v>
      </c>
      <c r="AP38" s="20">
        <f>IF(AA38="węgiel",AF38*'lista, wskaźniki'!$E$44,IF(AA38="drewno",AF38*'lista, wskaźniki'!$G$44,IF(AA38="pellet",AF38*'lista, wskaźniki'!$H$44,IF(AA38="gaz z sieci",AF38*'lista, wskaźniki'!$F$44,IF(AA38="olej opałowy",AF38*'lista, wskaźniki'!$I$44,0)))))</f>
        <v>0</v>
      </c>
      <c r="AQ38" s="20" t="b">
        <f>IF(Z38="gaz",AH38*1/3.6*'lista, wskaźniki'!$F$21,IF(Z38="energia elektryczna",AH38*1/3.6*'lista, wskaźniki'!$F$26))</f>
        <v>0</v>
      </c>
      <c r="AR38" s="20" t="b">
        <f>IF(Z38="gaz",AH38*'lista, wskaźniki'!$F$42,IF(Z38="energia elektryczna",AH38*0))</f>
        <v>0</v>
      </c>
      <c r="AS38" s="20" t="b">
        <f>IF(Z38="gaz",AH38*'lista, wskaźniki'!$F$43,IF(Z38="energia elektryczna",AH38*0))</f>
        <v>0</v>
      </c>
      <c r="AT38" s="20" t="b">
        <f>IF(Z38="gaz",AH38*'lista, wskaźniki'!$F$44,IF(Z38="energia elektryczna",AH38*0))</f>
        <v>0</v>
      </c>
      <c r="AU38" s="20">
        <f>AI38*1/3.6*'lista, wskaźniki'!$F$21</f>
        <v>0</v>
      </c>
      <c r="AV38" s="20">
        <f>AI38*'lista, wskaźniki'!$F$42</f>
        <v>0</v>
      </c>
      <c r="AW38" s="20">
        <f>AI38*'lista, wskaźniki'!$F$43</f>
        <v>0</v>
      </c>
      <c r="AX38" s="20">
        <f>AI38*'lista, wskaźniki'!$F$44</f>
        <v>0</v>
      </c>
      <c r="AY38" s="20">
        <f>AK38*'lista, wskaźniki'!$F$26</f>
        <v>1.6430769230769231</v>
      </c>
      <c r="AZ38" s="20">
        <f t="shared" si="0"/>
        <v>1.6430769230769231</v>
      </c>
      <c r="BA38" s="20">
        <f t="shared" si="1"/>
        <v>0</v>
      </c>
      <c r="BB38" s="20">
        <f t="shared" si="2"/>
        <v>0</v>
      </c>
      <c r="BC38" s="20">
        <f t="shared" si="3"/>
        <v>0</v>
      </c>
      <c r="BD38" s="940" t="s">
        <v>17</v>
      </c>
      <c r="BE38" s="940" t="s">
        <v>17</v>
      </c>
      <c r="BF38" s="940" t="s">
        <v>17</v>
      </c>
      <c r="BG38" s="940" t="s">
        <v>17</v>
      </c>
      <c r="BH38" s="19"/>
      <c r="BI38" s="940" t="s">
        <v>17</v>
      </c>
      <c r="BJ38" s="19"/>
      <c r="BK38" s="940" t="s">
        <v>17</v>
      </c>
      <c r="BL38" s="19"/>
      <c r="BM38" s="19"/>
      <c r="BN38" s="19"/>
      <c r="BO38" s="19" t="s">
        <v>57</v>
      </c>
      <c r="BP38" s="19" t="s">
        <v>52</v>
      </c>
      <c r="BQ38" s="19" t="s">
        <v>121</v>
      </c>
      <c r="BR38" s="19">
        <v>1</v>
      </c>
      <c r="BS38" s="1004"/>
      <c r="BT38" s="1004"/>
      <c r="BU38" s="1004">
        <v>2000</v>
      </c>
      <c r="BV38" s="1004"/>
      <c r="BW38" s="1004"/>
      <c r="BX38" s="1004">
        <v>9000</v>
      </c>
      <c r="BY38" s="1007"/>
      <c r="CA38" s="365">
        <f t="shared" si="4"/>
        <v>0</v>
      </c>
      <c r="CB38" s="365" t="b">
        <f t="shared" si="5"/>
        <v>0</v>
      </c>
      <c r="CC38" s="365" t="b">
        <f t="shared" si="6"/>
        <v>0</v>
      </c>
      <c r="CD38" s="365" t="b">
        <f t="shared" si="7"/>
        <v>0</v>
      </c>
      <c r="CE38" s="365" t="b">
        <f t="shared" si="8"/>
        <v>0</v>
      </c>
      <c r="CF38" s="365" t="b">
        <f t="shared" si="9"/>
        <v>0</v>
      </c>
      <c r="CG38" s="365" t="b">
        <f t="shared" si="10"/>
        <v>0</v>
      </c>
      <c r="CH38" s="365" t="b">
        <f t="shared" si="11"/>
        <v>0</v>
      </c>
      <c r="CI38" s="72">
        <f t="shared" si="12"/>
        <v>0</v>
      </c>
      <c r="CJ38" s="72" t="b">
        <f t="shared" si="13"/>
        <v>0</v>
      </c>
      <c r="CK38" s="72" t="b">
        <f t="shared" si="14"/>
        <v>0</v>
      </c>
      <c r="CL38" s="72">
        <f t="shared" si="15"/>
        <v>0</v>
      </c>
      <c r="CM38" s="72" t="b">
        <f t="shared" si="16"/>
        <v>0</v>
      </c>
      <c r="CN38" s="72" t="b">
        <f t="shared" si="17"/>
        <v>0</v>
      </c>
      <c r="CP38" s="13">
        <f t="shared" si="18"/>
        <v>0</v>
      </c>
      <c r="CQ38" s="13">
        <f t="shared" si="19"/>
        <v>0</v>
      </c>
      <c r="CR38" s="13" t="b">
        <f t="shared" si="20"/>
        <v>0</v>
      </c>
      <c r="CS38" s="13">
        <f t="shared" si="29"/>
        <v>0</v>
      </c>
      <c r="CT38" s="13" t="b">
        <f t="shared" si="28"/>
        <v>0</v>
      </c>
      <c r="CU38" s="13">
        <f t="shared" si="30"/>
        <v>0</v>
      </c>
      <c r="CV38" s="13" t="b">
        <f t="shared" si="23"/>
        <v>0</v>
      </c>
      <c r="CW38" s="13">
        <f t="shared" si="24"/>
        <v>0</v>
      </c>
      <c r="CX38" s="13" t="b">
        <f t="shared" si="25"/>
        <v>0</v>
      </c>
      <c r="CY38" s="13">
        <f t="shared" si="26"/>
        <v>0</v>
      </c>
    </row>
    <row r="39" spans="1:103" ht="15" thickBot="1">
      <c r="A39" s="932"/>
      <c r="B39" s="941"/>
      <c r="C39" s="941"/>
      <c r="D39" s="941"/>
      <c r="E39" s="941"/>
      <c r="F39" s="941"/>
      <c r="G39" s="941"/>
      <c r="H39" s="941"/>
      <c r="I39" s="941"/>
      <c r="J39" s="941"/>
      <c r="K39" s="941"/>
      <c r="L39" s="941"/>
      <c r="M39" s="941"/>
      <c r="N39" s="941"/>
      <c r="O39" s="941"/>
      <c r="P39" s="941"/>
      <c r="Q39" s="941"/>
      <c r="R39" s="941"/>
      <c r="S39" s="941"/>
      <c r="T39" s="941"/>
      <c r="U39" s="941"/>
      <c r="V39" s="941"/>
      <c r="W39" s="20"/>
      <c r="X39" s="20" t="s">
        <v>195</v>
      </c>
      <c r="Y39" s="20"/>
      <c r="Z39" s="20"/>
      <c r="AA39" s="20" t="s">
        <v>36</v>
      </c>
      <c r="AB39" s="22">
        <v>10</v>
      </c>
      <c r="AC39" s="22"/>
      <c r="AD39" s="20">
        <v>1000</v>
      </c>
      <c r="AE39" s="941"/>
      <c r="AF39" s="334">
        <f t="shared" si="31"/>
        <v>156</v>
      </c>
      <c r="AG39" s="272">
        <f>IF(R39="kompletna",Q39*J39*0.0036*'lista, wskaźniki'!$F$13, IF(R39="częściowa",Q39*J39*0.0036*'lista, wskaźniki'!$F$14, IF(R39="brak",Q39*J39*0.0036*'lista, wskaźniki'!$F$15,)))</f>
        <v>0</v>
      </c>
      <c r="AH39" s="334">
        <f>IF(Y39="inne",K39*'lista, wskaźniki'!$E$35,IF(Y39="to samo źródło",0,IF(Y39=0,0)))</f>
        <v>0</v>
      </c>
      <c r="AI39" s="334" t="b">
        <f>IF(AA39="gaz z sieci",AC39*'lista, wskaźniki'!$D$21)</f>
        <v>0</v>
      </c>
      <c r="AJ39" s="272">
        <f>IF(AA39="węgiel",AB39*'lista, wskaźniki'!$D$20, IF('Sektor mieszkaniowy'!AA39="drewno",'Sektor mieszkaniowy'!AB39*'lista, wskaźniki'!$D$22,IF('Sektor mieszkaniowy'!AA39="pellet",AB39*'lista, wskaźniki'!$D$23,IF('Sektor mieszkaniowy'!AA39="gaz z sieci",AB39*'lista, wskaźniki'!$D$21,IF('Sektor mieszkaniowy'!AA39="olej opałowy",'Sektor mieszkaniowy'!AB39*'lista, wskaźniki'!$D$24)))))</f>
        <v>156</v>
      </c>
      <c r="AK39" s="1002"/>
      <c r="AL39" s="941"/>
      <c r="AM39" s="20">
        <f>IF(AA39="węgiel",AF39*1/3.6*'lista, wskaźniki'!$F$20,IF(AA39="drewno",AF39*1/3.6*'lista, wskaźniki'!$F$22,IF(AA39="pellet",AF39*1/3.6*'lista, wskaźniki'!$F$23,IF(AA39="gaz z sieci",AF39*1/3.6*'lista, wskaźniki'!$F$21,IF(AA39="olej opałowy",AF39*1/3.6*'lista, wskaźniki'!$F$24,0)))))</f>
        <v>0</v>
      </c>
      <c r="AN39" s="20">
        <f>IF(AA39="węgiel",AF39*'lista, wskaźniki'!$E$42,IF(AA39="drewno",AF39*'lista, wskaźniki'!$G$42,IF(AA39="pellet",AF39*'lista, wskaźniki'!$H$42,IF(AA39="gaz z sieci",AF39*'lista, wskaźniki'!$F$42,IF(AA39="olej opałowy",AF39*'lista, wskaźniki'!$I$42,0)))))</f>
        <v>0.12636</v>
      </c>
      <c r="AO39" s="20">
        <f>IF(AA39="węgiel",AF39*'lista, wskaźniki'!$E$43,IF(AA39="drewno",AF39*'lista, wskaźniki'!$G$43,IF(AA39="pellet",AF39*'lista, wskaźniki'!$H$43,IF(AA39="gaz z sieci",AF39*'lista, wskaźniki'!$F$43,IF(AA39="olej opałowy",AF39*'lista, wskaźniki'!$I$43,0)))))</f>
        <v>0.12636</v>
      </c>
      <c r="AP39" s="20">
        <f>IF(AA39="węgiel",AF39*'lista, wskaźniki'!$E$44,IF(AA39="drewno",AF39*'lista, wskaźniki'!$G$44,IF(AA39="pellet",AF39*'lista, wskaźniki'!$H$44,IF(AA39="gaz z sieci",AF39*'lista, wskaźniki'!$F$44,IF(AA39="olej opałowy",AF39*'lista, wskaźniki'!$I$44,0)))))</f>
        <v>3.8999999999999999E-5</v>
      </c>
      <c r="AQ39" s="20" t="b">
        <f>IF(Z39="gaz",AH39*1/3.6*'lista, wskaźniki'!$F$21,IF(Z39="energia elektryczna",AH39*1/3.6*'lista, wskaźniki'!$F$26))</f>
        <v>0</v>
      </c>
      <c r="AR39" s="20" t="b">
        <f>IF(Z39="gaz",AH39*'lista, wskaźniki'!$F$42,IF(Z39="energia elektryczna",AH39*0))</f>
        <v>0</v>
      </c>
      <c r="AS39" s="20" t="b">
        <f>IF(Z39="gaz",AH39*'lista, wskaźniki'!$F$43,IF(Z39="energia elektryczna",AH39*0))</f>
        <v>0</v>
      </c>
      <c r="AT39" s="20" t="b">
        <f>IF(Z39="gaz",AH39*'lista, wskaźniki'!$F$44,IF(Z39="energia elektryczna",AH39*0))</f>
        <v>0</v>
      </c>
      <c r="AU39" s="20">
        <f>AI39*1/3.6*'lista, wskaźniki'!$F$21</f>
        <v>0</v>
      </c>
      <c r="AV39" s="20">
        <f>AI39*'lista, wskaźniki'!$F$42</f>
        <v>0</v>
      </c>
      <c r="AW39" s="20">
        <f>AI39*'lista, wskaźniki'!$F$43</f>
        <v>0</v>
      </c>
      <c r="AX39" s="20">
        <f>AI39*'lista, wskaźniki'!$F$44</f>
        <v>0</v>
      </c>
      <c r="AY39" s="20">
        <f>AK39*'lista, wskaźniki'!$F$26</f>
        <v>0</v>
      </c>
      <c r="AZ39" s="20">
        <f t="shared" si="0"/>
        <v>0</v>
      </c>
      <c r="BA39" s="20">
        <f t="shared" si="1"/>
        <v>0.12636</v>
      </c>
      <c r="BB39" s="20">
        <f t="shared" si="2"/>
        <v>0.12636</v>
      </c>
      <c r="BC39" s="20">
        <f t="shared" si="3"/>
        <v>3.8999999999999999E-5</v>
      </c>
      <c r="BD39" s="941"/>
      <c r="BE39" s="941"/>
      <c r="BF39" s="941"/>
      <c r="BG39" s="941"/>
      <c r="BH39" s="20"/>
      <c r="BI39" s="941"/>
      <c r="BJ39" s="20"/>
      <c r="BK39" s="941"/>
      <c r="BL39" s="20"/>
      <c r="BM39" s="20"/>
      <c r="BN39" s="20"/>
      <c r="BO39" s="20"/>
      <c r="BP39" s="20"/>
      <c r="BQ39" s="20"/>
      <c r="BR39" s="20"/>
      <c r="BS39" s="1005"/>
      <c r="BT39" s="1005"/>
      <c r="BU39" s="1005"/>
      <c r="BV39" s="1005"/>
      <c r="BW39" s="1005"/>
      <c r="BX39" s="1005"/>
      <c r="BY39" s="1008"/>
      <c r="CA39" s="365" t="b">
        <f t="shared" si="4"/>
        <v>0</v>
      </c>
      <c r="CB39" s="365">
        <f t="shared" si="5"/>
        <v>156</v>
      </c>
      <c r="CC39" s="365" t="b">
        <f t="shared" si="6"/>
        <v>0</v>
      </c>
      <c r="CD39" s="365" t="b">
        <f t="shared" si="7"/>
        <v>0</v>
      </c>
      <c r="CE39" s="365" t="b">
        <f t="shared" si="8"/>
        <v>0</v>
      </c>
      <c r="CF39" s="365" t="b">
        <f t="shared" si="9"/>
        <v>0</v>
      </c>
      <c r="CG39" s="365" t="b">
        <f t="shared" si="10"/>
        <v>0</v>
      </c>
      <c r="CH39" s="365" t="b">
        <f t="shared" si="11"/>
        <v>0</v>
      </c>
      <c r="CI39" s="72" t="b">
        <f t="shared" si="12"/>
        <v>0</v>
      </c>
      <c r="CJ39" s="72">
        <f t="shared" si="13"/>
        <v>156</v>
      </c>
      <c r="CK39" s="72" t="b">
        <f t="shared" si="14"/>
        <v>0</v>
      </c>
      <c r="CL39" s="72">
        <f t="shared" si="15"/>
        <v>0</v>
      </c>
      <c r="CM39" s="72" t="b">
        <f t="shared" si="16"/>
        <v>0</v>
      </c>
      <c r="CN39" s="72" t="b">
        <f t="shared" si="17"/>
        <v>0</v>
      </c>
      <c r="CP39" s="13">
        <f t="shared" si="18"/>
        <v>0</v>
      </c>
      <c r="CQ39" s="13" t="b">
        <f t="shared" si="19"/>
        <v>0</v>
      </c>
      <c r="CR39" s="13" t="b">
        <f t="shared" si="20"/>
        <v>0</v>
      </c>
      <c r="CS39" s="13" t="b">
        <f t="shared" si="29"/>
        <v>0</v>
      </c>
      <c r="CT39" s="13" t="b">
        <f t="shared" si="28"/>
        <v>0</v>
      </c>
      <c r="CU39" s="13" t="b">
        <f t="shared" si="30"/>
        <v>0</v>
      </c>
      <c r="CV39" s="13" t="b">
        <f t="shared" si="23"/>
        <v>0</v>
      </c>
      <c r="CW39" s="13" t="b">
        <f t="shared" si="24"/>
        <v>0</v>
      </c>
      <c r="CX39" s="13" t="b">
        <f t="shared" si="25"/>
        <v>0</v>
      </c>
      <c r="CY39" s="13" t="b">
        <f t="shared" si="26"/>
        <v>0</v>
      </c>
    </row>
    <row r="40" spans="1:103" ht="15" thickBot="1">
      <c r="A40" s="932"/>
      <c r="B40" s="941"/>
      <c r="C40" s="941"/>
      <c r="D40" s="941"/>
      <c r="E40" s="941"/>
      <c r="F40" s="941"/>
      <c r="G40" s="941"/>
      <c r="H40" s="941"/>
      <c r="I40" s="941"/>
      <c r="J40" s="941"/>
      <c r="K40" s="941"/>
      <c r="L40" s="941"/>
      <c r="M40" s="941"/>
      <c r="N40" s="941"/>
      <c r="O40" s="941"/>
      <c r="P40" s="941"/>
      <c r="Q40" s="941"/>
      <c r="R40" s="941"/>
      <c r="S40" s="941"/>
      <c r="T40" s="941"/>
      <c r="U40" s="941"/>
      <c r="V40" s="941"/>
      <c r="W40" s="20"/>
      <c r="X40" s="20"/>
      <c r="Y40" s="20"/>
      <c r="Z40" s="20"/>
      <c r="AA40" s="20" t="s">
        <v>50</v>
      </c>
      <c r="AB40" s="22"/>
      <c r="AC40" s="22"/>
      <c r="AD40" s="20"/>
      <c r="AE40" s="941"/>
      <c r="AF40" s="334">
        <f>IF(AG40&gt;0,(AJ40+AG40)/2,AJ40)</f>
        <v>0</v>
      </c>
      <c r="AG40" s="272">
        <f>IF(R40="kompletna",Q40*J40*0.0036*'lista, wskaźniki'!$F$13, IF(R40="częściowa",Q40*J40*0.0036*'lista, wskaźniki'!$F$14, IF(R40="brak",Q40*J40*0.0036*'lista, wskaźniki'!$F$15,)))</f>
        <v>0</v>
      </c>
      <c r="AH40" s="334">
        <f>IF(Y40="inne",K40*'lista, wskaźniki'!$E$35,IF(Y40="to samo źródło",0,IF(Y40=0,0)))</f>
        <v>0</v>
      </c>
      <c r="AI40" s="334" t="b">
        <f>IF(AA40="gaz z sieci",AC40*'lista, wskaźniki'!$D$21)</f>
        <v>0</v>
      </c>
      <c r="AJ40" s="272">
        <f>IF(AA40="węgiel",AB40*'lista, wskaźniki'!$D$20, IF('Sektor mieszkaniowy'!AA40="drewno",'Sektor mieszkaniowy'!AB40*'lista, wskaźniki'!$D$22,IF('Sektor mieszkaniowy'!AA40="pellet",AB40*'lista, wskaźniki'!$D$23,IF('Sektor mieszkaniowy'!AA40="gaz z sieci",AB40*'lista, wskaźniki'!$D$21,IF('Sektor mieszkaniowy'!AA40="olej opałowy",'Sektor mieszkaniowy'!AB40*'lista, wskaźniki'!$D$24)))))</f>
        <v>0</v>
      </c>
      <c r="AK40" s="1002"/>
      <c r="AL40" s="941"/>
      <c r="AM40" s="20">
        <f>IF(AA40="węgiel",AF40*1/3.6*'lista, wskaźniki'!$F$20,IF(AA40="drewno",AF40*1/3.6*'lista, wskaźniki'!$F$22,IF(AA40="pellet",AF40*1/3.6*'lista, wskaźniki'!$F$23,IF(AA40="gaz z sieci",AF40*1/3.6*'lista, wskaźniki'!$F$21,IF(AA40="olej opałowy",AF40*1/3.6*'lista, wskaźniki'!$F$24,0)))))</f>
        <v>0</v>
      </c>
      <c r="AN40" s="20">
        <f>IF(AA40="węgiel",AF40*'lista, wskaźniki'!$E$42,IF(AA40="drewno",AF40*'lista, wskaźniki'!$G$42,IF(AA40="pellet",AF40*'lista, wskaźniki'!$H$42,IF(AA40="gaz z sieci",AF40*'lista, wskaźniki'!$F$42,IF(AA40="olej opałowy",AF40*'lista, wskaźniki'!$I$42,0)))))</f>
        <v>0</v>
      </c>
      <c r="AO40" s="20">
        <f>IF(AA40="węgiel",AF40*'lista, wskaźniki'!$E$43,IF(AA40="drewno",AF40*'lista, wskaźniki'!$G$43,IF(AA40="pellet",AF40*'lista, wskaźniki'!$H$43,IF(AA40="gaz z sieci",AF40*'lista, wskaźniki'!$F$43,IF(AA40="olej opałowy",AF40*'lista, wskaźniki'!$I$43,0)))))</f>
        <v>0</v>
      </c>
      <c r="AP40" s="20">
        <f>IF(AA40="węgiel",AF40*'lista, wskaźniki'!$E$44,IF(AA40="drewno",AF40*'lista, wskaźniki'!$G$44,IF(AA40="pellet",AF40*'lista, wskaźniki'!$H$44,IF(AA40="gaz z sieci",AF40*'lista, wskaźniki'!$F$44,IF(AA40="olej opałowy",AF40*'lista, wskaźniki'!$I$44,0)))))</f>
        <v>0</v>
      </c>
      <c r="AQ40" s="20" t="b">
        <f>IF(Z40="gaz",AH40*1/3.6*'lista, wskaźniki'!$F$21,IF(Z40="energia elektryczna",AH40*1/3.6*'lista, wskaźniki'!$F$26))</f>
        <v>0</v>
      </c>
      <c r="AR40" s="20" t="b">
        <f>IF(Z40="gaz",AH40*'lista, wskaźniki'!$F$42,IF(Z40="energia elektryczna",AH40*0))</f>
        <v>0</v>
      </c>
      <c r="AS40" s="20" t="b">
        <f>IF(Z40="gaz",AH40*'lista, wskaźniki'!$F$43,IF(Z40="energia elektryczna",AH40*0))</f>
        <v>0</v>
      </c>
      <c r="AT40" s="20" t="b">
        <f>IF(Z40="gaz",AH40*'lista, wskaźniki'!$F$44,IF(Z40="energia elektryczna",AH40*0))</f>
        <v>0</v>
      </c>
      <c r="AU40" s="20">
        <f>AI40*1/3.6*'lista, wskaźniki'!$F$21</f>
        <v>0</v>
      </c>
      <c r="AV40" s="20">
        <f>AI40*'lista, wskaźniki'!$F$42</f>
        <v>0</v>
      </c>
      <c r="AW40" s="20">
        <f>AI40*'lista, wskaźniki'!$F$43</f>
        <v>0</v>
      </c>
      <c r="AX40" s="20">
        <f>AI40*'lista, wskaźniki'!$F$44</f>
        <v>0</v>
      </c>
      <c r="AY40" s="20">
        <f>AK40*'lista, wskaźniki'!$F$26</f>
        <v>0</v>
      </c>
      <c r="AZ40" s="20">
        <f t="shared" si="0"/>
        <v>0</v>
      </c>
      <c r="BA40" s="20">
        <f t="shared" si="1"/>
        <v>0</v>
      </c>
      <c r="BB40" s="20">
        <f t="shared" si="2"/>
        <v>0</v>
      </c>
      <c r="BC40" s="20">
        <f t="shared" si="3"/>
        <v>0</v>
      </c>
      <c r="BD40" s="941"/>
      <c r="BE40" s="941"/>
      <c r="BF40" s="941"/>
      <c r="BG40" s="941"/>
      <c r="BH40" s="20"/>
      <c r="BI40" s="941"/>
      <c r="BJ40" s="20"/>
      <c r="BK40" s="941"/>
      <c r="BL40" s="20"/>
      <c r="BM40" s="20"/>
      <c r="BN40" s="20"/>
      <c r="BO40" s="20"/>
      <c r="BP40" s="20"/>
      <c r="BQ40" s="20"/>
      <c r="BR40" s="20"/>
      <c r="BS40" s="1005"/>
      <c r="BT40" s="1005"/>
      <c r="BU40" s="1005"/>
      <c r="BV40" s="1005"/>
      <c r="BW40" s="1005"/>
      <c r="BX40" s="1005"/>
      <c r="BY40" s="1008"/>
      <c r="CA40" s="365" t="b">
        <f t="shared" si="4"/>
        <v>0</v>
      </c>
      <c r="CB40" s="365" t="b">
        <f t="shared" si="5"/>
        <v>0</v>
      </c>
      <c r="CC40" s="365">
        <f t="shared" si="6"/>
        <v>0</v>
      </c>
      <c r="CD40" s="365" t="b">
        <f t="shared" si="7"/>
        <v>0</v>
      </c>
      <c r="CE40" s="365" t="b">
        <f t="shared" si="8"/>
        <v>0</v>
      </c>
      <c r="CF40" s="365" t="b">
        <f t="shared" si="9"/>
        <v>0</v>
      </c>
      <c r="CG40" s="365" t="b">
        <f t="shared" si="10"/>
        <v>0</v>
      </c>
      <c r="CH40" s="365" t="b">
        <f t="shared" si="11"/>
        <v>0</v>
      </c>
      <c r="CI40" s="72" t="b">
        <f t="shared" si="12"/>
        <v>0</v>
      </c>
      <c r="CJ40" s="72" t="b">
        <f t="shared" si="13"/>
        <v>0</v>
      </c>
      <c r="CK40" s="72">
        <f t="shared" si="14"/>
        <v>0</v>
      </c>
      <c r="CL40" s="72">
        <f t="shared" si="15"/>
        <v>0</v>
      </c>
      <c r="CM40" s="72" t="b">
        <f t="shared" si="16"/>
        <v>0</v>
      </c>
      <c r="CN40" s="72" t="b">
        <f t="shared" si="17"/>
        <v>0</v>
      </c>
      <c r="CP40" s="13">
        <f t="shared" si="18"/>
        <v>0</v>
      </c>
      <c r="CQ40" s="13" t="b">
        <f t="shared" si="19"/>
        <v>0</v>
      </c>
      <c r="CR40" s="13" t="b">
        <f t="shared" si="20"/>
        <v>0</v>
      </c>
      <c r="CS40" s="13" t="b">
        <f t="shared" si="29"/>
        <v>0</v>
      </c>
      <c r="CT40" s="13" t="b">
        <f t="shared" si="28"/>
        <v>0</v>
      </c>
      <c r="CU40" s="13" t="b">
        <f t="shared" si="30"/>
        <v>0</v>
      </c>
      <c r="CV40" s="13" t="b">
        <f t="shared" si="23"/>
        <v>0</v>
      </c>
      <c r="CW40" s="13" t="b">
        <f t="shared" si="24"/>
        <v>0</v>
      </c>
      <c r="CX40" s="13" t="b">
        <f t="shared" si="25"/>
        <v>0</v>
      </c>
      <c r="CY40" s="13" t="b">
        <f t="shared" si="26"/>
        <v>0</v>
      </c>
    </row>
    <row r="41" spans="1:103" ht="15" thickBot="1">
      <c r="A41" s="932"/>
      <c r="B41" s="941"/>
      <c r="C41" s="941"/>
      <c r="D41" s="941"/>
      <c r="E41" s="941"/>
      <c r="F41" s="941"/>
      <c r="G41" s="941"/>
      <c r="H41" s="941"/>
      <c r="I41" s="941"/>
      <c r="J41" s="941"/>
      <c r="K41" s="941"/>
      <c r="L41" s="941"/>
      <c r="M41" s="941"/>
      <c r="N41" s="941"/>
      <c r="O41" s="941"/>
      <c r="P41" s="941"/>
      <c r="Q41" s="941"/>
      <c r="R41" s="941"/>
      <c r="S41" s="941"/>
      <c r="T41" s="941"/>
      <c r="U41" s="941"/>
      <c r="V41" s="941"/>
      <c r="W41" s="20"/>
      <c r="X41" s="20"/>
      <c r="Y41" s="20"/>
      <c r="Z41" s="20"/>
      <c r="AA41" s="20" t="s">
        <v>38</v>
      </c>
      <c r="AB41" s="22"/>
      <c r="AC41" s="22"/>
      <c r="AD41" s="20"/>
      <c r="AE41" s="941"/>
      <c r="AF41" s="334">
        <f t="shared" si="31"/>
        <v>0</v>
      </c>
      <c r="AG41" s="272">
        <f>IF(R41="kompletna",Q41*J41*0.0036*'lista, wskaźniki'!$F$13, IF(R41="częściowa",Q41*J41*0.0036*'lista, wskaźniki'!$F$14, IF(R41="brak",Q41*J41*0.0036*'lista, wskaźniki'!$F$15,)))</f>
        <v>0</v>
      </c>
      <c r="AH41" s="334">
        <f>IF(Y41="inne",K41*'lista, wskaźniki'!$E$35,IF(Y41="to samo źródło",0,IF(Y41=0,0)))</f>
        <v>0</v>
      </c>
      <c r="AI41" s="334">
        <f>IF(AA41="gaz z sieci",AC41*'lista, wskaźniki'!$D$21)</f>
        <v>0</v>
      </c>
      <c r="AJ41" s="272">
        <f>IF(AA41="węgiel",AB41*'lista, wskaźniki'!$D$20, IF('Sektor mieszkaniowy'!AA41="drewno",'Sektor mieszkaniowy'!AB41*'lista, wskaźniki'!$D$22,IF('Sektor mieszkaniowy'!AA41="pellet",AB41*'lista, wskaźniki'!$D$23,IF('Sektor mieszkaniowy'!AA41="gaz z sieci",AB41*'lista, wskaźniki'!$D$21,IF('Sektor mieszkaniowy'!AA41="olej opałowy",'Sektor mieszkaniowy'!AB41*'lista, wskaźniki'!$D$24)))))</f>
        <v>0</v>
      </c>
      <c r="AK41" s="1002"/>
      <c r="AL41" s="941"/>
      <c r="AM41" s="20">
        <f>IF(AA41="węgiel",AF41*1/3.6*'lista, wskaźniki'!$F$20,IF(AA41="drewno",AF41*1/3.6*'lista, wskaźniki'!$F$22,IF(AA41="pellet",AF41*1/3.6*'lista, wskaźniki'!$F$23,IF(AA41="gaz z sieci",AF41*1/3.6*'lista, wskaźniki'!$F$21,IF(AA41="olej opałowy",AF41*1/3.6*'lista, wskaźniki'!$F$24,0)))))</f>
        <v>0</v>
      </c>
      <c r="AN41" s="20">
        <f>IF(AA41="węgiel",AF41*'lista, wskaźniki'!$E$42,IF(AA41="drewno",AF41*'lista, wskaźniki'!$G$42,IF(AA41="pellet",AF41*'lista, wskaźniki'!$H$42,IF(AA41="gaz z sieci",AF41*'lista, wskaźniki'!$F$42,IF(AA41="olej opałowy",AF41*'lista, wskaźniki'!$I$42,0)))))</f>
        <v>0</v>
      </c>
      <c r="AO41" s="20">
        <f>IF(AA41="węgiel",AF41*'lista, wskaźniki'!$E$43,IF(AA41="drewno",AF41*'lista, wskaźniki'!$G$43,IF(AA41="pellet",AF41*'lista, wskaźniki'!$H$43,IF(AA41="gaz z sieci",AF41*'lista, wskaźniki'!$F$43,IF(AA41="olej opałowy",AF41*'lista, wskaźniki'!$I$43,0)))))</f>
        <v>0</v>
      </c>
      <c r="AP41" s="20">
        <f>IF(AA41="węgiel",AF41*'lista, wskaźniki'!$E$44,IF(AA41="drewno",AF41*'lista, wskaźniki'!$G$44,IF(AA41="pellet",AF41*'lista, wskaźniki'!$H$44,IF(AA41="gaz z sieci",AF41*'lista, wskaźniki'!$F$44,IF(AA41="olej opałowy",AF41*'lista, wskaźniki'!$I$44,0)))))</f>
        <v>0</v>
      </c>
      <c r="AQ41" s="20" t="b">
        <f>IF(Z41="gaz",AH41*1/3.6*'lista, wskaźniki'!$F$21,IF(Z41="energia elektryczna",AH41*1/3.6*'lista, wskaźniki'!$F$26))</f>
        <v>0</v>
      </c>
      <c r="AR41" s="20" t="b">
        <f>IF(Z41="gaz",AH41*'lista, wskaźniki'!$F$42,IF(Z41="energia elektryczna",AH41*0))</f>
        <v>0</v>
      </c>
      <c r="AS41" s="20" t="b">
        <f>IF(Z41="gaz",AH41*'lista, wskaźniki'!$F$43,IF(Z41="energia elektryczna",AH41*0))</f>
        <v>0</v>
      </c>
      <c r="AT41" s="20" t="b">
        <f>IF(Z41="gaz",AH41*'lista, wskaźniki'!$F$44,IF(Z41="energia elektryczna",AH41*0))</f>
        <v>0</v>
      </c>
      <c r="AU41" s="20">
        <f>AI41*1/3.6*'lista, wskaźniki'!$F$21</f>
        <v>0</v>
      </c>
      <c r="AV41" s="20">
        <f>AI41*'lista, wskaźniki'!$F$42</f>
        <v>0</v>
      </c>
      <c r="AW41" s="20">
        <f>AI41*'lista, wskaźniki'!$F$43</f>
        <v>0</v>
      </c>
      <c r="AX41" s="20">
        <f>AI41*'lista, wskaźniki'!$F$44</f>
        <v>0</v>
      </c>
      <c r="AY41" s="20">
        <f>AK41*'lista, wskaźniki'!$F$26</f>
        <v>0</v>
      </c>
      <c r="AZ41" s="20">
        <f t="shared" si="0"/>
        <v>0</v>
      </c>
      <c r="BA41" s="20">
        <f t="shared" si="1"/>
        <v>0</v>
      </c>
      <c r="BB41" s="20">
        <f t="shared" si="2"/>
        <v>0</v>
      </c>
      <c r="BC41" s="20">
        <f t="shared" si="3"/>
        <v>0</v>
      </c>
      <c r="BD41" s="941"/>
      <c r="BE41" s="941"/>
      <c r="BF41" s="941"/>
      <c r="BG41" s="941"/>
      <c r="BH41" s="20"/>
      <c r="BI41" s="941"/>
      <c r="BJ41" s="20"/>
      <c r="BK41" s="941"/>
      <c r="BL41" s="20"/>
      <c r="BM41" s="20"/>
      <c r="BN41" s="20"/>
      <c r="BO41" s="20"/>
      <c r="BP41" s="20"/>
      <c r="BQ41" s="20"/>
      <c r="BR41" s="20"/>
      <c r="BS41" s="1005"/>
      <c r="BT41" s="1005"/>
      <c r="BU41" s="1005"/>
      <c r="BV41" s="1005"/>
      <c r="BW41" s="1005"/>
      <c r="BX41" s="1005"/>
      <c r="BY41" s="1008"/>
      <c r="CA41" s="365" t="b">
        <f t="shared" si="4"/>
        <v>0</v>
      </c>
      <c r="CB41" s="365" t="b">
        <f t="shared" si="5"/>
        <v>0</v>
      </c>
      <c r="CC41" s="365" t="b">
        <f t="shared" si="6"/>
        <v>0</v>
      </c>
      <c r="CD41" s="365">
        <f t="shared" si="7"/>
        <v>0</v>
      </c>
      <c r="CE41" s="365" t="b">
        <f t="shared" si="8"/>
        <v>0</v>
      </c>
      <c r="CF41" s="365" t="b">
        <f t="shared" si="9"/>
        <v>0</v>
      </c>
      <c r="CG41" s="365" t="b">
        <f t="shared" si="10"/>
        <v>0</v>
      </c>
      <c r="CH41" s="365">
        <f t="shared" si="11"/>
        <v>0</v>
      </c>
      <c r="CI41" s="72" t="b">
        <f t="shared" si="12"/>
        <v>0</v>
      </c>
      <c r="CJ41" s="72" t="b">
        <f t="shared" si="13"/>
        <v>0</v>
      </c>
      <c r="CK41" s="72" t="b">
        <f t="shared" si="14"/>
        <v>0</v>
      </c>
      <c r="CL41" s="72">
        <f t="shared" si="15"/>
        <v>0</v>
      </c>
      <c r="CM41" s="72" t="b">
        <f t="shared" si="16"/>
        <v>0</v>
      </c>
      <c r="CN41" s="72" t="b">
        <f t="shared" si="17"/>
        <v>0</v>
      </c>
      <c r="CP41" s="13">
        <f t="shared" si="18"/>
        <v>0</v>
      </c>
      <c r="CQ41" s="13" t="b">
        <f t="shared" si="19"/>
        <v>0</v>
      </c>
      <c r="CR41" s="13" t="b">
        <f t="shared" si="20"/>
        <v>0</v>
      </c>
      <c r="CS41" s="13" t="b">
        <f t="shared" si="29"/>
        <v>0</v>
      </c>
      <c r="CT41" s="13" t="b">
        <f t="shared" si="28"/>
        <v>0</v>
      </c>
      <c r="CU41" s="13" t="b">
        <f t="shared" si="30"/>
        <v>0</v>
      </c>
      <c r="CV41" s="13" t="b">
        <f t="shared" si="23"/>
        <v>0</v>
      </c>
      <c r="CW41" s="13" t="b">
        <f t="shared" si="24"/>
        <v>0</v>
      </c>
      <c r="CX41" s="13" t="b">
        <f t="shared" si="25"/>
        <v>0</v>
      </c>
      <c r="CY41" s="13" t="b">
        <f t="shared" si="26"/>
        <v>0</v>
      </c>
    </row>
    <row r="42" spans="1:103" ht="15" thickBot="1">
      <c r="A42" s="933"/>
      <c r="B42" s="942"/>
      <c r="C42" s="942"/>
      <c r="D42" s="942"/>
      <c r="E42" s="942"/>
      <c r="F42" s="942"/>
      <c r="G42" s="942"/>
      <c r="H42" s="942"/>
      <c r="I42" s="942"/>
      <c r="J42" s="942"/>
      <c r="K42" s="942"/>
      <c r="L42" s="942"/>
      <c r="M42" s="942"/>
      <c r="N42" s="942"/>
      <c r="O42" s="942"/>
      <c r="P42" s="942"/>
      <c r="Q42" s="942"/>
      <c r="R42" s="942"/>
      <c r="S42" s="942"/>
      <c r="T42" s="942"/>
      <c r="U42" s="942"/>
      <c r="V42" s="942"/>
      <c r="W42" s="21"/>
      <c r="X42" s="21"/>
      <c r="Y42" s="21"/>
      <c r="Z42" s="21"/>
      <c r="AA42" s="21" t="s">
        <v>37</v>
      </c>
      <c r="AB42" s="55"/>
      <c r="AC42" s="55"/>
      <c r="AD42" s="21"/>
      <c r="AE42" s="942"/>
      <c r="AF42" s="334">
        <f t="shared" si="31"/>
        <v>0</v>
      </c>
      <c r="AG42" s="272">
        <f>IF(R42="kompletna",Q42*J42*0.0036*'lista, wskaźniki'!$F$13, IF(R42="częściowa",Q42*J42*0.0036*'lista, wskaźniki'!$F$14, IF(R42="brak",Q42*J42*0.0036*'lista, wskaźniki'!$F$15,)))</f>
        <v>0</v>
      </c>
      <c r="AH42" s="334">
        <f>IF(Y42="inne",K42*'lista, wskaźniki'!$E$35,IF(Y42="to samo źródło",0,IF(Y42=0,0)))</f>
        <v>0</v>
      </c>
      <c r="AI42" s="334" t="b">
        <f>IF(AA42="gaz z sieci",AC42*'lista, wskaźniki'!$D$21)</f>
        <v>0</v>
      </c>
      <c r="AJ42" s="272">
        <f>IF(AA42="węgiel",AB42*'lista, wskaźniki'!$D$20, IF('Sektor mieszkaniowy'!AA42="drewno",'Sektor mieszkaniowy'!AB42*'lista, wskaźniki'!$D$22,IF('Sektor mieszkaniowy'!AA42="pellet",AB42*'lista, wskaźniki'!$D$23,IF('Sektor mieszkaniowy'!AA42="gaz z sieci",AB42*'lista, wskaźniki'!$D$21,IF('Sektor mieszkaniowy'!AA42="olej opałowy",'Sektor mieszkaniowy'!AB42*'lista, wskaźniki'!$D$24)))))</f>
        <v>0</v>
      </c>
      <c r="AK42" s="1003"/>
      <c r="AL42" s="942"/>
      <c r="AM42" s="20">
        <f>IF(AA42="węgiel",AF42*1/3.6*'lista, wskaźniki'!$F$20,IF(AA42="drewno",AF42*1/3.6*'lista, wskaźniki'!$F$22,IF(AA42="pellet",AF42*1/3.6*'lista, wskaźniki'!$F$23,IF(AA42="gaz z sieci",AF42*1/3.6*'lista, wskaźniki'!$F$21,IF(AA42="olej opałowy",AF42*1/3.6*'lista, wskaźniki'!$F$24,0)))))</f>
        <v>0</v>
      </c>
      <c r="AN42" s="20">
        <f>IF(AA42="węgiel",AF42*'lista, wskaźniki'!$E$42,IF(AA42="drewno",AF42*'lista, wskaźniki'!$G$42,IF(AA42="pellet",AF42*'lista, wskaźniki'!$H$42,IF(AA42="gaz z sieci",AF42*'lista, wskaźniki'!$F$42,IF(AA42="olej opałowy",AF42*'lista, wskaźniki'!$I$42,0)))))</f>
        <v>0</v>
      </c>
      <c r="AO42" s="20">
        <f>IF(AA42="węgiel",AF42*'lista, wskaźniki'!$E$43,IF(AA42="drewno",AF42*'lista, wskaźniki'!$G$43,IF(AA42="pellet",AF42*'lista, wskaźniki'!$H$43,IF(AA42="gaz z sieci",AF42*'lista, wskaźniki'!$F$43,IF(AA42="olej opałowy",AF42*'lista, wskaźniki'!$I$43,0)))))</f>
        <v>0</v>
      </c>
      <c r="AP42" s="20">
        <f>IF(AA42="węgiel",AF42*'lista, wskaźniki'!$E$44,IF(AA42="drewno",AF42*'lista, wskaźniki'!$G$44,IF(AA42="pellet",AF42*'lista, wskaźniki'!$H$44,IF(AA42="gaz z sieci",AF42*'lista, wskaźniki'!$F$44,IF(AA42="olej opałowy",AF42*'lista, wskaźniki'!$I$44,0)))))</f>
        <v>0</v>
      </c>
      <c r="AQ42" s="20" t="b">
        <f>IF(Z42="gaz",AH42*1/3.6*'lista, wskaźniki'!$F$21,IF(Z42="energia elektryczna",AH42*1/3.6*'lista, wskaźniki'!$F$26))</f>
        <v>0</v>
      </c>
      <c r="AR42" s="20" t="b">
        <f>IF(Z42="gaz",AH42*'lista, wskaźniki'!$F$42,IF(Z42="energia elektryczna",AH42*0))</f>
        <v>0</v>
      </c>
      <c r="AS42" s="20" t="b">
        <f>IF(Z42="gaz",AH42*'lista, wskaźniki'!$F$43,IF(Z42="energia elektryczna",AH42*0))</f>
        <v>0</v>
      </c>
      <c r="AT42" s="20" t="b">
        <f>IF(Z42="gaz",AH42*'lista, wskaźniki'!$F$44,IF(Z42="energia elektryczna",AH42*0))</f>
        <v>0</v>
      </c>
      <c r="AU42" s="20">
        <f>AI42*1/3.6*'lista, wskaźniki'!$F$21</f>
        <v>0</v>
      </c>
      <c r="AV42" s="20">
        <f>AI42*'lista, wskaźniki'!$F$42</f>
        <v>0</v>
      </c>
      <c r="AW42" s="20">
        <f>AI42*'lista, wskaźniki'!$F$43</f>
        <v>0</v>
      </c>
      <c r="AX42" s="20">
        <f>AI42*'lista, wskaźniki'!$F$44</f>
        <v>0</v>
      </c>
      <c r="AY42" s="20">
        <f>AK42*'lista, wskaźniki'!$F$26</f>
        <v>0</v>
      </c>
      <c r="AZ42" s="20">
        <f t="shared" si="0"/>
        <v>0</v>
      </c>
      <c r="BA42" s="20">
        <f t="shared" si="1"/>
        <v>0</v>
      </c>
      <c r="BB42" s="20">
        <f t="shared" si="2"/>
        <v>0</v>
      </c>
      <c r="BC42" s="20">
        <f t="shared" si="3"/>
        <v>0</v>
      </c>
      <c r="BD42" s="942"/>
      <c r="BE42" s="942"/>
      <c r="BF42" s="942"/>
      <c r="BG42" s="942"/>
      <c r="BH42" s="21"/>
      <c r="BI42" s="942"/>
      <c r="BJ42" s="21"/>
      <c r="BK42" s="942"/>
      <c r="BL42" s="21"/>
      <c r="BM42" s="21"/>
      <c r="BN42" s="21"/>
      <c r="BO42" s="21"/>
      <c r="BP42" s="21"/>
      <c r="BQ42" s="21"/>
      <c r="BR42" s="21"/>
      <c r="BS42" s="1006"/>
      <c r="BT42" s="1006"/>
      <c r="BU42" s="1006"/>
      <c r="BV42" s="1006"/>
      <c r="BW42" s="1006"/>
      <c r="BX42" s="1006"/>
      <c r="BY42" s="1009"/>
      <c r="CA42" s="365" t="b">
        <f t="shared" si="4"/>
        <v>0</v>
      </c>
      <c r="CB42" s="365" t="b">
        <f t="shared" si="5"/>
        <v>0</v>
      </c>
      <c r="CC42" s="365" t="b">
        <f t="shared" si="6"/>
        <v>0</v>
      </c>
      <c r="CD42" s="365" t="b">
        <f t="shared" si="7"/>
        <v>0</v>
      </c>
      <c r="CE42" s="365">
        <f t="shared" si="8"/>
        <v>0</v>
      </c>
      <c r="CF42" s="365" t="b">
        <f t="shared" si="9"/>
        <v>0</v>
      </c>
      <c r="CG42" s="365" t="b">
        <f t="shared" si="10"/>
        <v>0</v>
      </c>
      <c r="CH42" s="365" t="b">
        <f t="shared" si="11"/>
        <v>0</v>
      </c>
      <c r="CI42" s="72" t="b">
        <f t="shared" si="12"/>
        <v>0</v>
      </c>
      <c r="CJ42" s="72" t="b">
        <f t="shared" si="13"/>
        <v>0</v>
      </c>
      <c r="CK42" s="72" t="b">
        <f t="shared" si="14"/>
        <v>0</v>
      </c>
      <c r="CL42" s="72">
        <f t="shared" si="15"/>
        <v>0</v>
      </c>
      <c r="CM42" s="72">
        <f t="shared" si="16"/>
        <v>0</v>
      </c>
      <c r="CN42" s="72" t="b">
        <f t="shared" si="17"/>
        <v>0</v>
      </c>
      <c r="CP42" s="13">
        <f t="shared" si="18"/>
        <v>0</v>
      </c>
      <c r="CQ42" s="13" t="b">
        <f t="shared" si="19"/>
        <v>0</v>
      </c>
      <c r="CR42" s="13" t="b">
        <f t="shared" si="20"/>
        <v>0</v>
      </c>
      <c r="CS42" s="13" t="b">
        <f t="shared" si="29"/>
        <v>0</v>
      </c>
      <c r="CT42" s="13" t="b">
        <f t="shared" si="28"/>
        <v>0</v>
      </c>
      <c r="CU42" s="13" t="b">
        <f t="shared" si="30"/>
        <v>0</v>
      </c>
      <c r="CV42" s="13" t="b">
        <f t="shared" si="23"/>
        <v>0</v>
      </c>
      <c r="CW42" s="13" t="b">
        <f t="shared" si="24"/>
        <v>0</v>
      </c>
      <c r="CX42" s="13" t="b">
        <f t="shared" si="25"/>
        <v>0</v>
      </c>
      <c r="CY42" s="13" t="b">
        <f t="shared" si="26"/>
        <v>0</v>
      </c>
    </row>
    <row r="43" spans="1:103" ht="15" thickBot="1">
      <c r="A43" s="931">
        <v>9</v>
      </c>
      <c r="B43" s="940" t="s">
        <v>198</v>
      </c>
      <c r="C43" s="940">
        <v>21</v>
      </c>
      <c r="D43" s="940" t="s">
        <v>1</v>
      </c>
      <c r="E43" s="940" t="s">
        <v>5</v>
      </c>
      <c r="F43" s="940">
        <v>3</v>
      </c>
      <c r="G43" s="940"/>
      <c r="H43" s="940"/>
      <c r="I43" s="940" t="s">
        <v>11</v>
      </c>
      <c r="J43" s="940">
        <v>60</v>
      </c>
      <c r="K43" s="940">
        <v>3</v>
      </c>
      <c r="L43" s="940" t="s">
        <v>16</v>
      </c>
      <c r="M43" s="940">
        <v>100</v>
      </c>
      <c r="N43" s="940" t="s">
        <v>17</v>
      </c>
      <c r="O43" s="940"/>
      <c r="P43" s="940" t="s">
        <v>17</v>
      </c>
      <c r="Q43" s="940">
        <f>IF(I43="&lt;1966",'lista, wskaźniki'!$G$4,IF(I43="1967-1985",'lista, wskaźniki'!$G$5,IF(I43="1986-1992",'lista, wskaźniki'!$G$6,IF(I43="1993-1996",'lista, wskaźniki'!$G$7,IF(I43="&gt;1997",'lista, wskaźniki'!$G$8,IF(I43=0,'lista, wskaźniki'!$G$4))))))</f>
        <v>250</v>
      </c>
      <c r="R43" s="940" t="s">
        <v>23</v>
      </c>
      <c r="S43" s="940" t="s">
        <v>27</v>
      </c>
      <c r="T43" s="940">
        <v>30</v>
      </c>
      <c r="U43" s="940">
        <v>2008</v>
      </c>
      <c r="V43" s="940"/>
      <c r="W43" s="19" t="s">
        <v>35</v>
      </c>
      <c r="X43" s="19" t="s">
        <v>39</v>
      </c>
      <c r="Y43" s="19" t="s">
        <v>42</v>
      </c>
      <c r="Z43" s="19"/>
      <c r="AA43" s="19" t="s">
        <v>35</v>
      </c>
      <c r="AB43" s="54">
        <v>1.5</v>
      </c>
      <c r="AC43" s="54"/>
      <c r="AD43" s="19">
        <v>1300</v>
      </c>
      <c r="AE43" s="940">
        <v>10</v>
      </c>
      <c r="AF43" s="308">
        <f>IF(AG43&gt;0,(AJ43+AG43/2)/2,AJ43)</f>
        <v>27.772500000000001</v>
      </c>
      <c r="AG43" s="272">
        <f>IF(R43="kompletna",Q43*J43*0.0036*'lista, wskaźniki'!$F$13, IF(R43="częściowa",Q43*J43*0.0036*'lista, wskaźniki'!$F$14, IF(R43="brak",Q43*J43*0.0036*'lista, wskaźniki'!$F$15,)))</f>
        <v>43.2</v>
      </c>
      <c r="AH43" s="334">
        <f>IF(Y43="inne",K43*'lista, wskaźniki'!$E$35,IF(Y43="to samo źródło",0,IF(Y43=0,0)))</f>
        <v>0</v>
      </c>
      <c r="AI43" s="334" t="b">
        <f>IF(AA43="gaz z sieci",AC43*'lista, wskaźniki'!$D$21)</f>
        <v>0</v>
      </c>
      <c r="AJ43" s="272">
        <f>IF(AA43="węgiel",AB43*'lista, wskaźniki'!$D$20, IF('Sektor mieszkaniowy'!AA43="drewno",'Sektor mieszkaniowy'!AB43*'lista, wskaźniki'!$D$22,IF('Sektor mieszkaniowy'!AA43="pellet",AB43*'lista, wskaźniki'!$D$23,IF('Sektor mieszkaniowy'!AA43="gaz z sieci",AB43*'lista, wskaźniki'!$D$21,IF('Sektor mieszkaniowy'!AA43="olej opałowy",'Sektor mieszkaniowy'!AB43*'lista, wskaźniki'!$D$24)))))</f>
        <v>33.945</v>
      </c>
      <c r="AK43" s="1001">
        <f>AL43/'lista, wskaźniki'!$A$127</f>
        <v>1.2307692307692308</v>
      </c>
      <c r="AL43" s="940">
        <v>800</v>
      </c>
      <c r="AM43" s="20">
        <f>IF(AA43="węgiel",AF43*1/3.6*'lista, wskaźniki'!$F$20,IF(AA43="drewno",AF43*1/3.6*'lista, wskaźniki'!$F$22,IF(AA43="pellet",AF43*1/3.6*'lista, wskaźniki'!$F$23,IF(AA43="gaz z sieci",AF43*1/3.6*'lista, wskaźniki'!$F$21,IF(AA43="olej opałowy",AF43*1/3.6*'lista, wskaźniki'!$F$24,0)))))</f>
        <v>2.6308889250000003</v>
      </c>
      <c r="AN43" s="20">
        <f>IF(AA43="węgiel",AF43*'lista, wskaźniki'!$E$42,IF(AA43="drewno",AF43*'lista, wskaźniki'!$G$42,IF(AA43="pellet",AF43*'lista, wskaźniki'!$H$42,IF(AA43="gaz z sieci",AF43*'lista, wskaźniki'!$F$42,IF(AA43="olej opałowy",AF43*'lista, wskaźniki'!$I$42,0)))))</f>
        <v>1.055355E-2</v>
      </c>
      <c r="AO43" s="20">
        <f>IF(AA43="węgiel",AF43*'lista, wskaźniki'!$E$43,IF(AA43="drewno",AF43*'lista, wskaźniki'!$G$43,IF(AA43="pellet",AF43*'lista, wskaźniki'!$H$43,IF(AA43="gaz z sieci",AF43*'lista, wskaźniki'!$F$43,IF(AA43="olej opałowy",AF43*'lista, wskaźniki'!$I$43,0)))))</f>
        <v>9.9981000000000011E-3</v>
      </c>
      <c r="AP43" s="20">
        <f>IF(AA43="węgiel",AF43*'lista, wskaźniki'!$E$44,IF(AA43="drewno",AF43*'lista, wskaźniki'!$G$44,IF(AA43="pellet",AF43*'lista, wskaźniki'!$H$44,IF(AA43="gaz z sieci",AF43*'lista, wskaźniki'!$F$44,IF(AA43="olej opałowy",AF43*'lista, wskaźniki'!$I$44,0)))))</f>
        <v>7.4985750000000005E-6</v>
      </c>
      <c r="AQ43" s="20" t="b">
        <f>IF(Z43="gaz",AH43*1/3.6*'lista, wskaźniki'!$F$21,IF(Z43="energia elektryczna",AH43*1/3.6*'lista, wskaźniki'!$F$26))</f>
        <v>0</v>
      </c>
      <c r="AR43" s="20" t="b">
        <f>IF(Z43="gaz",AH43*'lista, wskaźniki'!$F$42,IF(Z43="energia elektryczna",AH43*0))</f>
        <v>0</v>
      </c>
      <c r="AS43" s="20" t="b">
        <f>IF(Z43="gaz",AH43*'lista, wskaźniki'!$F$43,IF(Z43="energia elektryczna",AH43*0))</f>
        <v>0</v>
      </c>
      <c r="AT43" s="20" t="b">
        <f>IF(Z43="gaz",AH43*'lista, wskaźniki'!$F$44,IF(Z43="energia elektryczna",AH43*0))</f>
        <v>0</v>
      </c>
      <c r="AU43" s="20">
        <f>AI43*1/3.6*'lista, wskaźniki'!$F$21</f>
        <v>0</v>
      </c>
      <c r="AV43" s="20">
        <f>AI43*'lista, wskaźniki'!$F$42</f>
        <v>0</v>
      </c>
      <c r="AW43" s="20">
        <f>AI43*'lista, wskaźniki'!$F$43</f>
        <v>0</v>
      </c>
      <c r="AX43" s="20">
        <f>AI43*'lista, wskaźniki'!$F$44</f>
        <v>0</v>
      </c>
      <c r="AY43" s="20">
        <f>AK43*'lista, wskaźniki'!$F$26</f>
        <v>1.0953846153846154</v>
      </c>
      <c r="AZ43" s="20">
        <f t="shared" si="0"/>
        <v>3.7262735403846157</v>
      </c>
      <c r="BA43" s="20">
        <f t="shared" si="1"/>
        <v>1.055355E-2</v>
      </c>
      <c r="BB43" s="20">
        <f t="shared" si="2"/>
        <v>9.9981000000000011E-3</v>
      </c>
      <c r="BC43" s="20">
        <f t="shared" si="3"/>
        <v>7.4985750000000005E-6</v>
      </c>
      <c r="BD43" s="940" t="s">
        <v>17</v>
      </c>
      <c r="BE43" s="940" t="s">
        <v>17</v>
      </c>
      <c r="BF43" s="940" t="s">
        <v>17</v>
      </c>
      <c r="BG43" s="940" t="s">
        <v>17</v>
      </c>
      <c r="BH43" s="19"/>
      <c r="BI43" s="940" t="s">
        <v>17</v>
      </c>
      <c r="BJ43" s="19"/>
      <c r="BK43" s="940" t="s">
        <v>17</v>
      </c>
      <c r="BL43" s="19"/>
      <c r="BM43" s="19"/>
      <c r="BN43" s="19"/>
      <c r="BO43" s="19" t="s">
        <v>57</v>
      </c>
      <c r="BP43" s="19" t="s">
        <v>52</v>
      </c>
      <c r="BQ43" s="19" t="s">
        <v>120</v>
      </c>
      <c r="BR43" s="19">
        <v>1</v>
      </c>
      <c r="BS43" s="1004">
        <v>12000</v>
      </c>
      <c r="BT43" s="1004"/>
      <c r="BU43" s="1004"/>
      <c r="BV43" s="1004">
        <v>1000</v>
      </c>
      <c r="BW43" s="1004"/>
      <c r="BX43" s="1004"/>
      <c r="BY43" s="1007">
        <v>2000</v>
      </c>
      <c r="CA43" s="365">
        <f t="shared" si="4"/>
        <v>27.772500000000001</v>
      </c>
      <c r="CB43" s="365" t="b">
        <f t="shared" si="5"/>
        <v>0</v>
      </c>
      <c r="CC43" s="365" t="b">
        <f t="shared" si="6"/>
        <v>0</v>
      </c>
      <c r="CD43" s="365" t="b">
        <f t="shared" si="7"/>
        <v>0</v>
      </c>
      <c r="CE43" s="365" t="b">
        <f t="shared" si="8"/>
        <v>0</v>
      </c>
      <c r="CF43" s="365" t="b">
        <f t="shared" si="9"/>
        <v>0</v>
      </c>
      <c r="CG43" s="365" t="b">
        <f t="shared" si="10"/>
        <v>0</v>
      </c>
      <c r="CH43" s="365" t="b">
        <f t="shared" si="11"/>
        <v>0</v>
      </c>
      <c r="CI43" s="72">
        <f t="shared" si="12"/>
        <v>27.772500000000001</v>
      </c>
      <c r="CJ43" s="72" t="b">
        <f t="shared" si="13"/>
        <v>0</v>
      </c>
      <c r="CK43" s="72" t="b">
        <f t="shared" si="14"/>
        <v>0</v>
      </c>
      <c r="CL43" s="72">
        <f t="shared" si="15"/>
        <v>0</v>
      </c>
      <c r="CM43" s="72" t="b">
        <f t="shared" si="16"/>
        <v>0</v>
      </c>
      <c r="CN43" s="72" t="b">
        <f t="shared" si="17"/>
        <v>0</v>
      </c>
      <c r="CP43" s="13" t="b">
        <f t="shared" si="18"/>
        <v>0</v>
      </c>
      <c r="CQ43" s="13">
        <f t="shared" si="19"/>
        <v>0</v>
      </c>
      <c r="CR43" s="13">
        <f t="shared" si="20"/>
        <v>60</v>
      </c>
      <c r="CS43" s="13">
        <f t="shared" si="29"/>
        <v>30</v>
      </c>
      <c r="CT43" s="13" t="b">
        <f t="shared" si="28"/>
        <v>0</v>
      </c>
      <c r="CU43" s="13">
        <f t="shared" si="30"/>
        <v>0</v>
      </c>
      <c r="CV43" s="13" t="b">
        <f t="shared" si="23"/>
        <v>0</v>
      </c>
      <c r="CW43" s="13">
        <f t="shared" si="24"/>
        <v>0</v>
      </c>
      <c r="CX43" s="13" t="b">
        <f t="shared" si="25"/>
        <v>0</v>
      </c>
      <c r="CY43" s="13">
        <f t="shared" si="26"/>
        <v>0</v>
      </c>
    </row>
    <row r="44" spans="1:103" ht="15" thickBot="1">
      <c r="A44" s="932"/>
      <c r="B44" s="941"/>
      <c r="C44" s="941"/>
      <c r="D44" s="941"/>
      <c r="E44" s="941"/>
      <c r="F44" s="941"/>
      <c r="G44" s="941"/>
      <c r="H44" s="941"/>
      <c r="I44" s="941"/>
      <c r="J44" s="941"/>
      <c r="K44" s="941"/>
      <c r="L44" s="941"/>
      <c r="M44" s="941"/>
      <c r="N44" s="941"/>
      <c r="O44" s="941"/>
      <c r="P44" s="941"/>
      <c r="Q44" s="941"/>
      <c r="R44" s="941"/>
      <c r="S44" s="941"/>
      <c r="T44" s="941"/>
      <c r="U44" s="941"/>
      <c r="V44" s="941"/>
      <c r="W44" s="20" t="s">
        <v>36</v>
      </c>
      <c r="X44" s="20"/>
      <c r="Y44" s="20"/>
      <c r="Z44" s="20"/>
      <c r="AA44" s="20" t="s">
        <v>36</v>
      </c>
      <c r="AB44" s="22">
        <v>1</v>
      </c>
      <c r="AC44" s="22"/>
      <c r="AD44" s="20">
        <v>400</v>
      </c>
      <c r="AE44" s="941"/>
      <c r="AF44" s="308">
        <f>IF(AG44&gt;0,(AJ44+AG44/2)/2,AJ44)</f>
        <v>18.600000000000001</v>
      </c>
      <c r="AG44" s="272">
        <v>43.2</v>
      </c>
      <c r="AH44" s="334">
        <f>IF(Y44="inne",K44*'lista, wskaźniki'!$E$35,IF(Y44="to samo źródło",0,IF(Y44=0,0)))</f>
        <v>0</v>
      </c>
      <c r="AI44" s="334" t="b">
        <f>IF(AA44="gaz z sieci",AC44*'lista, wskaźniki'!$D$21)</f>
        <v>0</v>
      </c>
      <c r="AJ44" s="272">
        <f>IF(AA44="węgiel",AB44*'lista, wskaźniki'!$D$20, IF('Sektor mieszkaniowy'!AA44="drewno",'Sektor mieszkaniowy'!AB44*'lista, wskaźniki'!$D$22,IF('Sektor mieszkaniowy'!AA44="pellet",AB44*'lista, wskaźniki'!$D$23,IF('Sektor mieszkaniowy'!AA44="gaz z sieci",AB44*'lista, wskaźniki'!$D$21,IF('Sektor mieszkaniowy'!AA44="olej opałowy",'Sektor mieszkaniowy'!AB44*'lista, wskaźniki'!$D$24)))))</f>
        <v>15.6</v>
      </c>
      <c r="AK44" s="1002"/>
      <c r="AL44" s="941"/>
      <c r="AM44" s="20">
        <f>IF(AA44="węgiel",AF44*1/3.6*'lista, wskaźniki'!$F$20,IF(AA44="drewno",AF44*1/3.6*'lista, wskaźniki'!$F$22,IF(AA44="pellet",AF44*1/3.6*'lista, wskaźniki'!$F$23,IF(AA44="gaz z sieci",AF44*1/3.6*'lista, wskaźniki'!$F$21,IF(AA44="olej opałowy",AF44*1/3.6*'lista, wskaźniki'!$F$24,0)))))</f>
        <v>0</v>
      </c>
      <c r="AN44" s="20">
        <f>IF(AA44="węgiel",AF44*'lista, wskaźniki'!$E$42,IF(AA44="drewno",AF44*'lista, wskaźniki'!$G$42,IF(AA44="pellet",AF44*'lista, wskaźniki'!$H$42,IF(AA44="gaz z sieci",AF44*'lista, wskaźniki'!$F$42,IF(AA44="olej opałowy",AF44*'lista, wskaźniki'!$I$42,0)))))</f>
        <v>1.5066E-2</v>
      </c>
      <c r="AO44" s="20">
        <f>IF(AA44="węgiel",AF44*'lista, wskaźniki'!$E$43,IF(AA44="drewno",AF44*'lista, wskaźniki'!$G$43,IF(AA44="pellet",AF44*'lista, wskaźniki'!$H$43,IF(AA44="gaz z sieci",AF44*'lista, wskaźniki'!$F$43,IF(AA44="olej opałowy",AF44*'lista, wskaźniki'!$I$43,0)))))</f>
        <v>1.5066E-2</v>
      </c>
      <c r="AP44" s="20">
        <f>IF(AA44="węgiel",AF44*'lista, wskaźniki'!$E$44,IF(AA44="drewno",AF44*'lista, wskaźniki'!$G$44,IF(AA44="pellet",AF44*'lista, wskaźniki'!$H$44,IF(AA44="gaz z sieci",AF44*'lista, wskaźniki'!$F$44,IF(AA44="olej opałowy",AF44*'lista, wskaźniki'!$I$44,0)))))</f>
        <v>4.6500000000000004E-6</v>
      </c>
      <c r="AQ44" s="20" t="b">
        <f>IF(Z44="gaz",AH44*1/3.6*'lista, wskaźniki'!$F$21,IF(Z44="energia elektryczna",AH44*1/3.6*'lista, wskaźniki'!$F$26))</f>
        <v>0</v>
      </c>
      <c r="AR44" s="20" t="b">
        <f>IF(Z44="gaz",AH44*'lista, wskaźniki'!$F$42,IF(Z44="energia elektryczna",AH44*0))</f>
        <v>0</v>
      </c>
      <c r="AS44" s="20" t="b">
        <f>IF(Z44="gaz",AH44*'lista, wskaźniki'!$F$43,IF(Z44="energia elektryczna",AH44*0))</f>
        <v>0</v>
      </c>
      <c r="AT44" s="20" t="b">
        <f>IF(Z44="gaz",AH44*'lista, wskaźniki'!$F$44,IF(Z44="energia elektryczna",AH44*0))</f>
        <v>0</v>
      </c>
      <c r="AU44" s="20">
        <f>AI44*1/3.6*'lista, wskaźniki'!$F$21</f>
        <v>0</v>
      </c>
      <c r="AV44" s="20">
        <f>AI44*'lista, wskaźniki'!$F$42</f>
        <v>0</v>
      </c>
      <c r="AW44" s="20">
        <f>AI44*'lista, wskaźniki'!$F$43</f>
        <v>0</v>
      </c>
      <c r="AX44" s="20">
        <f>AI44*'lista, wskaźniki'!$F$44</f>
        <v>0</v>
      </c>
      <c r="AY44" s="20">
        <f>AK44*'lista, wskaźniki'!$F$26</f>
        <v>0</v>
      </c>
      <c r="AZ44" s="20">
        <f t="shared" si="0"/>
        <v>0</v>
      </c>
      <c r="BA44" s="20">
        <f t="shared" si="1"/>
        <v>1.5066E-2</v>
      </c>
      <c r="BB44" s="20">
        <f t="shared" si="2"/>
        <v>1.5066E-2</v>
      </c>
      <c r="BC44" s="20">
        <f t="shared" si="3"/>
        <v>4.6500000000000004E-6</v>
      </c>
      <c r="BD44" s="941"/>
      <c r="BE44" s="941"/>
      <c r="BF44" s="941"/>
      <c r="BG44" s="941"/>
      <c r="BH44" s="20"/>
      <c r="BI44" s="941"/>
      <c r="BJ44" s="20"/>
      <c r="BK44" s="941"/>
      <c r="BL44" s="20"/>
      <c r="BM44" s="20"/>
      <c r="BN44" s="20"/>
      <c r="BO44" s="20"/>
      <c r="BP44" s="20"/>
      <c r="BQ44" s="20"/>
      <c r="BR44" s="20"/>
      <c r="BS44" s="1005"/>
      <c r="BT44" s="1005"/>
      <c r="BU44" s="1005"/>
      <c r="BV44" s="1005"/>
      <c r="BW44" s="1005"/>
      <c r="BX44" s="1005"/>
      <c r="BY44" s="1008"/>
      <c r="CA44" s="365" t="b">
        <f t="shared" si="4"/>
        <v>0</v>
      </c>
      <c r="CB44" s="365">
        <f t="shared" si="5"/>
        <v>18.600000000000001</v>
      </c>
      <c r="CC44" s="365" t="b">
        <f t="shared" si="6"/>
        <v>0</v>
      </c>
      <c r="CD44" s="365" t="b">
        <f t="shared" si="7"/>
        <v>0</v>
      </c>
      <c r="CE44" s="365" t="b">
        <f t="shared" si="8"/>
        <v>0</v>
      </c>
      <c r="CF44" s="365" t="b">
        <f t="shared" si="9"/>
        <v>0</v>
      </c>
      <c r="CG44" s="365" t="b">
        <f t="shared" si="10"/>
        <v>0</v>
      </c>
      <c r="CH44" s="365" t="b">
        <f t="shared" si="11"/>
        <v>0</v>
      </c>
      <c r="CI44" s="72" t="b">
        <f t="shared" si="12"/>
        <v>0</v>
      </c>
      <c r="CJ44" s="72">
        <f t="shared" si="13"/>
        <v>18.600000000000001</v>
      </c>
      <c r="CK44" s="72" t="b">
        <f t="shared" si="14"/>
        <v>0</v>
      </c>
      <c r="CL44" s="72">
        <f t="shared" si="15"/>
        <v>0</v>
      </c>
      <c r="CM44" s="72" t="b">
        <f t="shared" si="16"/>
        <v>0</v>
      </c>
      <c r="CN44" s="72" t="b">
        <f t="shared" si="17"/>
        <v>0</v>
      </c>
      <c r="CP44" s="13">
        <f t="shared" si="18"/>
        <v>0</v>
      </c>
      <c r="CQ44" s="13" t="b">
        <f t="shared" si="19"/>
        <v>0</v>
      </c>
      <c r="CR44" s="13" t="b">
        <f t="shared" si="20"/>
        <v>0</v>
      </c>
      <c r="CS44" s="13" t="b">
        <f t="shared" si="29"/>
        <v>0</v>
      </c>
      <c r="CT44" s="13" t="b">
        <f t="shared" si="28"/>
        <v>0</v>
      </c>
      <c r="CU44" s="13" t="b">
        <f t="shared" si="30"/>
        <v>0</v>
      </c>
      <c r="CV44" s="13" t="b">
        <f t="shared" si="23"/>
        <v>0</v>
      </c>
      <c r="CW44" s="13" t="b">
        <f t="shared" si="24"/>
        <v>0</v>
      </c>
      <c r="CX44" s="13" t="b">
        <f t="shared" si="25"/>
        <v>0</v>
      </c>
      <c r="CY44" s="13" t="b">
        <f t="shared" si="26"/>
        <v>0</v>
      </c>
    </row>
    <row r="45" spans="1:103" ht="15" thickBot="1">
      <c r="A45" s="932"/>
      <c r="B45" s="941"/>
      <c r="C45" s="941"/>
      <c r="D45" s="941"/>
      <c r="E45" s="941"/>
      <c r="F45" s="941"/>
      <c r="G45" s="941"/>
      <c r="H45" s="941"/>
      <c r="I45" s="941"/>
      <c r="J45" s="941"/>
      <c r="K45" s="941"/>
      <c r="L45" s="941"/>
      <c r="M45" s="941"/>
      <c r="N45" s="941"/>
      <c r="O45" s="941"/>
      <c r="P45" s="941"/>
      <c r="Q45" s="941"/>
      <c r="R45" s="941"/>
      <c r="S45" s="941"/>
      <c r="T45" s="941"/>
      <c r="U45" s="941"/>
      <c r="V45" s="941"/>
      <c r="W45" s="20"/>
      <c r="X45" s="20"/>
      <c r="Y45" s="20"/>
      <c r="Z45" s="20"/>
      <c r="AA45" s="20" t="s">
        <v>50</v>
      </c>
      <c r="AB45" s="22"/>
      <c r="AC45" s="22"/>
      <c r="AD45" s="20"/>
      <c r="AE45" s="941"/>
      <c r="AF45" s="308">
        <f>IF(AG45&gt;0,(AJ45+AG45)/2,AJ45)</f>
        <v>0</v>
      </c>
      <c r="AG45" s="272">
        <f>IF(R45="kompletna",Q45*J45*0.0036*'lista, wskaźniki'!$F$13, IF(R45="częściowa",Q45*J45*0.0036*'lista, wskaźniki'!$F$14, IF(R45="brak",Q45*J45*0.0036*'lista, wskaźniki'!$F$15,)))</f>
        <v>0</v>
      </c>
      <c r="AH45" s="334">
        <f>IF(Y45="inne",K45*'lista, wskaźniki'!$E$35,IF(Y45="to samo źródło",0,IF(Y45=0,0)))</f>
        <v>0</v>
      </c>
      <c r="AI45" s="334" t="b">
        <f>IF(AA45="gaz z sieci",AC45*'lista, wskaźniki'!$D$21)</f>
        <v>0</v>
      </c>
      <c r="AJ45" s="272">
        <f>IF(AA45="węgiel",AB45*'lista, wskaźniki'!$D$20, IF('Sektor mieszkaniowy'!AA45="drewno",'Sektor mieszkaniowy'!AB45*'lista, wskaźniki'!$D$22,IF('Sektor mieszkaniowy'!AA45="pellet",AB45*'lista, wskaźniki'!$D$23,IF('Sektor mieszkaniowy'!AA45="gaz z sieci",AB45*'lista, wskaźniki'!$D$21,IF('Sektor mieszkaniowy'!AA45="olej opałowy",'Sektor mieszkaniowy'!AB45*'lista, wskaźniki'!$D$24)))))</f>
        <v>0</v>
      </c>
      <c r="AK45" s="1002"/>
      <c r="AL45" s="941"/>
      <c r="AM45" s="20">
        <f>IF(AA45="węgiel",AF45*1/3.6*'lista, wskaźniki'!$F$20,IF(AA45="drewno",AF45*1/3.6*'lista, wskaźniki'!$F$22,IF(AA45="pellet",AF45*1/3.6*'lista, wskaźniki'!$F$23,IF(AA45="gaz z sieci",AF45*1/3.6*'lista, wskaźniki'!$F$21,IF(AA45="olej opałowy",AF45*1/3.6*'lista, wskaźniki'!$F$24,0)))))</f>
        <v>0</v>
      </c>
      <c r="AN45" s="20">
        <f>IF(AA45="węgiel",AF45*'lista, wskaźniki'!$E$42,IF(AA45="drewno",AF45*'lista, wskaźniki'!$G$42,IF(AA45="pellet",AF45*'lista, wskaźniki'!$H$42,IF(AA45="gaz z sieci",AF45*'lista, wskaźniki'!$F$42,IF(AA45="olej opałowy",AF45*'lista, wskaźniki'!$I$42,0)))))</f>
        <v>0</v>
      </c>
      <c r="AO45" s="20">
        <f>IF(AA45="węgiel",AF45*'lista, wskaźniki'!$E$43,IF(AA45="drewno",AF45*'lista, wskaźniki'!$G$43,IF(AA45="pellet",AF45*'lista, wskaźniki'!$H$43,IF(AA45="gaz z sieci",AF45*'lista, wskaźniki'!$F$43,IF(AA45="olej opałowy",AF45*'lista, wskaźniki'!$I$43,0)))))</f>
        <v>0</v>
      </c>
      <c r="AP45" s="20">
        <f>IF(AA45="węgiel",AF45*'lista, wskaźniki'!$E$44,IF(AA45="drewno",AF45*'lista, wskaźniki'!$G$44,IF(AA45="pellet",AF45*'lista, wskaźniki'!$H$44,IF(AA45="gaz z sieci",AF45*'lista, wskaźniki'!$F$44,IF(AA45="olej opałowy",AF45*'lista, wskaźniki'!$I$44,0)))))</f>
        <v>0</v>
      </c>
      <c r="AQ45" s="20" t="b">
        <f>IF(Z45="gaz",AH45*1/3.6*'lista, wskaźniki'!$F$21,IF(Z45="energia elektryczna",AH45*1/3.6*'lista, wskaźniki'!$F$26))</f>
        <v>0</v>
      </c>
      <c r="AR45" s="20" t="b">
        <f>IF(Z45="gaz",AH45*'lista, wskaźniki'!$F$42,IF(Z45="energia elektryczna",AH45*0))</f>
        <v>0</v>
      </c>
      <c r="AS45" s="20" t="b">
        <f>IF(Z45="gaz",AH45*'lista, wskaźniki'!$F$43,IF(Z45="energia elektryczna",AH45*0))</f>
        <v>0</v>
      </c>
      <c r="AT45" s="20" t="b">
        <f>IF(Z45="gaz",AH45*'lista, wskaźniki'!$F$44,IF(Z45="energia elektryczna",AH45*0))</f>
        <v>0</v>
      </c>
      <c r="AU45" s="20">
        <f>AI45*1/3.6*'lista, wskaźniki'!$F$21</f>
        <v>0</v>
      </c>
      <c r="AV45" s="20">
        <f>AI45*'lista, wskaźniki'!$F$42</f>
        <v>0</v>
      </c>
      <c r="AW45" s="20">
        <f>AI45*'lista, wskaźniki'!$F$43</f>
        <v>0</v>
      </c>
      <c r="AX45" s="20">
        <f>AI45*'lista, wskaźniki'!$F$44</f>
        <v>0</v>
      </c>
      <c r="AY45" s="20">
        <f>AK45*'lista, wskaźniki'!$F$26</f>
        <v>0</v>
      </c>
      <c r="AZ45" s="20">
        <f t="shared" si="0"/>
        <v>0</v>
      </c>
      <c r="BA45" s="20">
        <f t="shared" si="1"/>
        <v>0</v>
      </c>
      <c r="BB45" s="20">
        <f t="shared" si="2"/>
        <v>0</v>
      </c>
      <c r="BC45" s="20">
        <f t="shared" si="3"/>
        <v>0</v>
      </c>
      <c r="BD45" s="941"/>
      <c r="BE45" s="941"/>
      <c r="BF45" s="941"/>
      <c r="BG45" s="941"/>
      <c r="BH45" s="20"/>
      <c r="BI45" s="941"/>
      <c r="BJ45" s="20"/>
      <c r="BK45" s="941"/>
      <c r="BL45" s="20"/>
      <c r="BM45" s="20"/>
      <c r="BN45" s="20"/>
      <c r="BO45" s="20"/>
      <c r="BP45" s="20"/>
      <c r="BQ45" s="20"/>
      <c r="BR45" s="20"/>
      <c r="BS45" s="1005"/>
      <c r="BT45" s="1005"/>
      <c r="BU45" s="1005"/>
      <c r="BV45" s="1005"/>
      <c r="BW45" s="1005"/>
      <c r="BX45" s="1005"/>
      <c r="BY45" s="1008"/>
      <c r="CA45" s="365" t="b">
        <f t="shared" si="4"/>
        <v>0</v>
      </c>
      <c r="CB45" s="365" t="b">
        <f t="shared" si="5"/>
        <v>0</v>
      </c>
      <c r="CC45" s="365">
        <f t="shared" si="6"/>
        <v>0</v>
      </c>
      <c r="CD45" s="365" t="b">
        <f t="shared" si="7"/>
        <v>0</v>
      </c>
      <c r="CE45" s="365" t="b">
        <f t="shared" si="8"/>
        <v>0</v>
      </c>
      <c r="CF45" s="365" t="b">
        <f t="shared" si="9"/>
        <v>0</v>
      </c>
      <c r="CG45" s="365" t="b">
        <f t="shared" si="10"/>
        <v>0</v>
      </c>
      <c r="CH45" s="365" t="b">
        <f t="shared" si="11"/>
        <v>0</v>
      </c>
      <c r="CI45" s="72" t="b">
        <f t="shared" si="12"/>
        <v>0</v>
      </c>
      <c r="CJ45" s="72" t="b">
        <f t="shared" si="13"/>
        <v>0</v>
      </c>
      <c r="CK45" s="72">
        <f t="shared" si="14"/>
        <v>0</v>
      </c>
      <c r="CL45" s="72">
        <f t="shared" si="15"/>
        <v>0</v>
      </c>
      <c r="CM45" s="72" t="b">
        <f t="shared" si="16"/>
        <v>0</v>
      </c>
      <c r="CN45" s="72" t="b">
        <f t="shared" si="17"/>
        <v>0</v>
      </c>
      <c r="CP45" s="13">
        <f t="shared" si="18"/>
        <v>0</v>
      </c>
      <c r="CQ45" s="13" t="b">
        <f t="shared" si="19"/>
        <v>0</v>
      </c>
      <c r="CR45" s="13" t="b">
        <f t="shared" si="20"/>
        <v>0</v>
      </c>
      <c r="CS45" s="13" t="b">
        <f t="shared" si="29"/>
        <v>0</v>
      </c>
      <c r="CT45" s="13" t="b">
        <f t="shared" si="28"/>
        <v>0</v>
      </c>
      <c r="CU45" s="13" t="b">
        <f t="shared" si="30"/>
        <v>0</v>
      </c>
      <c r="CV45" s="13" t="b">
        <f t="shared" si="23"/>
        <v>0</v>
      </c>
      <c r="CW45" s="13" t="b">
        <f t="shared" si="24"/>
        <v>0</v>
      </c>
      <c r="CX45" s="13" t="b">
        <f t="shared" si="25"/>
        <v>0</v>
      </c>
      <c r="CY45" s="13" t="b">
        <f t="shared" si="26"/>
        <v>0</v>
      </c>
    </row>
    <row r="46" spans="1:103" ht="15" thickBot="1">
      <c r="A46" s="932"/>
      <c r="B46" s="941"/>
      <c r="C46" s="941"/>
      <c r="D46" s="941"/>
      <c r="E46" s="941"/>
      <c r="F46" s="941"/>
      <c r="G46" s="941"/>
      <c r="H46" s="941"/>
      <c r="I46" s="941"/>
      <c r="J46" s="941"/>
      <c r="K46" s="941"/>
      <c r="L46" s="941"/>
      <c r="M46" s="941"/>
      <c r="N46" s="941"/>
      <c r="O46" s="941"/>
      <c r="P46" s="941"/>
      <c r="Q46" s="941"/>
      <c r="R46" s="941"/>
      <c r="S46" s="941"/>
      <c r="T46" s="941"/>
      <c r="U46" s="941"/>
      <c r="V46" s="941"/>
      <c r="W46" s="20"/>
      <c r="X46" s="20"/>
      <c r="Y46" s="20"/>
      <c r="Z46" s="20"/>
      <c r="AA46" s="20" t="s">
        <v>38</v>
      </c>
      <c r="AB46" s="22"/>
      <c r="AC46" s="22"/>
      <c r="AD46" s="20"/>
      <c r="AE46" s="941"/>
      <c r="AF46" s="334">
        <f>IF(AG46&gt;0,(AJ46+AG46)/2,AJ46)</f>
        <v>0</v>
      </c>
      <c r="AG46" s="272">
        <f>IF(R46="kompletna",Q46*J46*0.0036*'lista, wskaźniki'!$F$13, IF(R46="częściowa",Q46*J46*0.0036*'lista, wskaźniki'!$F$14, IF(R46="brak",Q46*J46*0.0036*'lista, wskaźniki'!$F$15,)))</f>
        <v>0</v>
      </c>
      <c r="AH46" s="334">
        <f>IF(Y46="inne",K46*'lista, wskaźniki'!$E$35,IF(Y46="to samo źródło",0,IF(Y46=0,0)))</f>
        <v>0</v>
      </c>
      <c r="AI46" s="334">
        <f>IF(AA46="gaz z sieci",AC46*'lista, wskaźniki'!$D$21)</f>
        <v>0</v>
      </c>
      <c r="AJ46" s="272">
        <f>IF(AA46="węgiel",AB46*'lista, wskaźniki'!$D$20, IF('Sektor mieszkaniowy'!AA46="drewno",'Sektor mieszkaniowy'!AB46*'lista, wskaźniki'!$D$22,IF('Sektor mieszkaniowy'!AA46="pellet",AB46*'lista, wskaźniki'!$D$23,IF('Sektor mieszkaniowy'!AA46="gaz z sieci",AB46*'lista, wskaźniki'!$D$21,IF('Sektor mieszkaniowy'!AA46="olej opałowy",'Sektor mieszkaniowy'!AB46*'lista, wskaźniki'!$D$24)))))</f>
        <v>0</v>
      </c>
      <c r="AK46" s="1002"/>
      <c r="AL46" s="941"/>
      <c r="AM46" s="20">
        <f>IF(AA46="węgiel",AF46*1/3.6*'lista, wskaźniki'!$F$20,IF(AA46="drewno",AF46*1/3.6*'lista, wskaźniki'!$F$22,IF(AA46="pellet",AF46*1/3.6*'lista, wskaźniki'!$F$23,IF(AA46="gaz z sieci",AF46*1/3.6*'lista, wskaźniki'!$F$21,IF(AA46="olej opałowy",AF46*1/3.6*'lista, wskaźniki'!$F$24,0)))))</f>
        <v>0</v>
      </c>
      <c r="AN46" s="20">
        <f>IF(AA46="węgiel",AF46*'lista, wskaźniki'!$E$42,IF(AA46="drewno",AF46*'lista, wskaźniki'!$G$42,IF(AA46="pellet",AF46*'lista, wskaźniki'!$H$42,IF(AA46="gaz z sieci",AF46*'lista, wskaźniki'!$F$42,IF(AA46="olej opałowy",AF46*'lista, wskaźniki'!$I$42,0)))))</f>
        <v>0</v>
      </c>
      <c r="AO46" s="20">
        <f>IF(AA46="węgiel",AF46*'lista, wskaźniki'!$E$43,IF(AA46="drewno",AF46*'lista, wskaźniki'!$G$43,IF(AA46="pellet",AF46*'lista, wskaźniki'!$H$43,IF(AA46="gaz z sieci",AF46*'lista, wskaźniki'!$F$43,IF(AA46="olej opałowy",AF46*'lista, wskaźniki'!$I$43,0)))))</f>
        <v>0</v>
      </c>
      <c r="AP46" s="20">
        <f>IF(AA46="węgiel",AF46*'lista, wskaźniki'!$E$44,IF(AA46="drewno",AF46*'lista, wskaźniki'!$G$44,IF(AA46="pellet",AF46*'lista, wskaźniki'!$H$44,IF(AA46="gaz z sieci",AF46*'lista, wskaźniki'!$F$44,IF(AA46="olej opałowy",AF46*'lista, wskaźniki'!$I$44,0)))))</f>
        <v>0</v>
      </c>
      <c r="AQ46" s="20" t="b">
        <f>IF(Z46="gaz",AH46*1/3.6*'lista, wskaźniki'!$F$21,IF(Z46="energia elektryczna",AH46*1/3.6*'lista, wskaźniki'!$F$26))</f>
        <v>0</v>
      </c>
      <c r="AR46" s="20" t="b">
        <f>IF(Z46="gaz",AH46*'lista, wskaźniki'!$F$42,IF(Z46="energia elektryczna",AH46*0))</f>
        <v>0</v>
      </c>
      <c r="AS46" s="20" t="b">
        <f>IF(Z46="gaz",AH46*'lista, wskaźniki'!$F$43,IF(Z46="energia elektryczna",AH46*0))</f>
        <v>0</v>
      </c>
      <c r="AT46" s="20" t="b">
        <f>IF(Z46="gaz",AH46*'lista, wskaźniki'!$F$44,IF(Z46="energia elektryczna",AH46*0))</f>
        <v>0</v>
      </c>
      <c r="AU46" s="20">
        <f>AI46*1/3.6*'lista, wskaźniki'!$F$21</f>
        <v>0</v>
      </c>
      <c r="AV46" s="20">
        <f>AI46*'lista, wskaźniki'!$F$42</f>
        <v>0</v>
      </c>
      <c r="AW46" s="20">
        <f>AI46*'lista, wskaźniki'!$F$43</f>
        <v>0</v>
      </c>
      <c r="AX46" s="20">
        <f>AI46*'lista, wskaźniki'!$F$44</f>
        <v>0</v>
      </c>
      <c r="AY46" s="20">
        <f>AK46*'lista, wskaźniki'!$F$26</f>
        <v>0</v>
      </c>
      <c r="AZ46" s="20">
        <f t="shared" si="0"/>
        <v>0</v>
      </c>
      <c r="BA46" s="20">
        <f t="shared" si="1"/>
        <v>0</v>
      </c>
      <c r="BB46" s="20">
        <f t="shared" si="2"/>
        <v>0</v>
      </c>
      <c r="BC46" s="20">
        <f t="shared" si="3"/>
        <v>0</v>
      </c>
      <c r="BD46" s="941"/>
      <c r="BE46" s="941"/>
      <c r="BF46" s="941"/>
      <c r="BG46" s="941"/>
      <c r="BH46" s="20"/>
      <c r="BI46" s="941"/>
      <c r="BJ46" s="20"/>
      <c r="BK46" s="941"/>
      <c r="BL46" s="20"/>
      <c r="BM46" s="20"/>
      <c r="BN46" s="20"/>
      <c r="BO46" s="20"/>
      <c r="BP46" s="20"/>
      <c r="BQ46" s="20"/>
      <c r="BR46" s="20"/>
      <c r="BS46" s="1005"/>
      <c r="BT46" s="1005"/>
      <c r="BU46" s="1005"/>
      <c r="BV46" s="1005"/>
      <c r="BW46" s="1005"/>
      <c r="BX46" s="1005"/>
      <c r="BY46" s="1008"/>
      <c r="CA46" s="365" t="b">
        <f t="shared" si="4"/>
        <v>0</v>
      </c>
      <c r="CB46" s="365" t="b">
        <f t="shared" si="5"/>
        <v>0</v>
      </c>
      <c r="CC46" s="365" t="b">
        <f t="shared" si="6"/>
        <v>0</v>
      </c>
      <c r="CD46" s="365">
        <f t="shared" si="7"/>
        <v>0</v>
      </c>
      <c r="CE46" s="365" t="b">
        <f t="shared" si="8"/>
        <v>0</v>
      </c>
      <c r="CF46" s="365" t="b">
        <f t="shared" si="9"/>
        <v>0</v>
      </c>
      <c r="CG46" s="365" t="b">
        <f t="shared" si="10"/>
        <v>0</v>
      </c>
      <c r="CH46" s="365">
        <f t="shared" si="11"/>
        <v>0</v>
      </c>
      <c r="CI46" s="72" t="b">
        <f t="shared" si="12"/>
        <v>0</v>
      </c>
      <c r="CJ46" s="72" t="b">
        <f t="shared" si="13"/>
        <v>0</v>
      </c>
      <c r="CK46" s="72" t="b">
        <f t="shared" si="14"/>
        <v>0</v>
      </c>
      <c r="CL46" s="72">
        <f t="shared" si="15"/>
        <v>0</v>
      </c>
      <c r="CM46" s="72" t="b">
        <f t="shared" si="16"/>
        <v>0</v>
      </c>
      <c r="CN46" s="72" t="b">
        <f t="shared" si="17"/>
        <v>0</v>
      </c>
      <c r="CP46" s="13">
        <f t="shared" si="18"/>
        <v>0</v>
      </c>
      <c r="CQ46" s="13" t="b">
        <f t="shared" si="19"/>
        <v>0</v>
      </c>
      <c r="CR46" s="13" t="b">
        <f t="shared" si="20"/>
        <v>0</v>
      </c>
      <c r="CS46" s="13" t="b">
        <f t="shared" si="29"/>
        <v>0</v>
      </c>
      <c r="CT46" s="13" t="b">
        <f t="shared" si="28"/>
        <v>0</v>
      </c>
      <c r="CU46" s="13" t="b">
        <f t="shared" si="30"/>
        <v>0</v>
      </c>
      <c r="CV46" s="13" t="b">
        <f t="shared" si="23"/>
        <v>0</v>
      </c>
      <c r="CW46" s="13" t="b">
        <f t="shared" si="24"/>
        <v>0</v>
      </c>
      <c r="CX46" s="13" t="b">
        <f t="shared" si="25"/>
        <v>0</v>
      </c>
      <c r="CY46" s="13" t="b">
        <f t="shared" si="26"/>
        <v>0</v>
      </c>
    </row>
    <row r="47" spans="1:103" ht="15" thickBot="1">
      <c r="A47" s="933"/>
      <c r="B47" s="942"/>
      <c r="C47" s="942"/>
      <c r="D47" s="942"/>
      <c r="E47" s="942"/>
      <c r="F47" s="942"/>
      <c r="G47" s="942"/>
      <c r="H47" s="942"/>
      <c r="I47" s="942"/>
      <c r="J47" s="942"/>
      <c r="K47" s="942"/>
      <c r="L47" s="942"/>
      <c r="M47" s="942"/>
      <c r="N47" s="942"/>
      <c r="O47" s="942"/>
      <c r="P47" s="942"/>
      <c r="Q47" s="942"/>
      <c r="R47" s="942"/>
      <c r="S47" s="942"/>
      <c r="T47" s="942"/>
      <c r="U47" s="942"/>
      <c r="V47" s="942"/>
      <c r="W47" s="21"/>
      <c r="X47" s="21"/>
      <c r="Y47" s="21"/>
      <c r="Z47" s="21"/>
      <c r="AA47" s="21" t="s">
        <v>37</v>
      </c>
      <c r="AB47" s="55"/>
      <c r="AC47" s="55"/>
      <c r="AD47" s="21"/>
      <c r="AE47" s="942"/>
      <c r="AF47" s="334">
        <f>IF(AG47&gt;0,(AJ47+AG47)/2,AJ47)</f>
        <v>0</v>
      </c>
      <c r="AG47" s="272">
        <f>IF(R47="kompletna",Q47*J47*0.0036*'lista, wskaźniki'!$F$13, IF(R47="częściowa",Q47*J47*0.0036*'lista, wskaźniki'!$F$14, IF(R47="brak",Q47*J47*0.0036*'lista, wskaźniki'!$F$15,)))</f>
        <v>0</v>
      </c>
      <c r="AH47" s="334">
        <f>IF(Y47="inne",K47*'lista, wskaźniki'!$E$35,IF(Y47="to samo źródło",0,IF(Y47=0,0)))</f>
        <v>0</v>
      </c>
      <c r="AI47" s="334" t="b">
        <f>IF(AA47="gaz z sieci",AC47*'lista, wskaźniki'!$D$21)</f>
        <v>0</v>
      </c>
      <c r="AJ47" s="272">
        <f>IF(AA47="węgiel",AB47*'lista, wskaźniki'!$D$20, IF('Sektor mieszkaniowy'!AA47="drewno",'Sektor mieszkaniowy'!AB47*'lista, wskaźniki'!$D$22,IF('Sektor mieszkaniowy'!AA47="pellet",AB47*'lista, wskaźniki'!$D$23,IF('Sektor mieszkaniowy'!AA47="gaz z sieci",AB47*'lista, wskaźniki'!$D$21,IF('Sektor mieszkaniowy'!AA47="olej opałowy",'Sektor mieszkaniowy'!AB47*'lista, wskaźniki'!$D$24)))))</f>
        <v>0</v>
      </c>
      <c r="AK47" s="1003"/>
      <c r="AL47" s="942"/>
      <c r="AM47" s="20">
        <f>IF(AA47="węgiel",AF47*1/3.6*'lista, wskaźniki'!$F$20,IF(AA47="drewno",AF47*1/3.6*'lista, wskaźniki'!$F$22,IF(AA47="pellet",AF47*1/3.6*'lista, wskaźniki'!$F$23,IF(AA47="gaz z sieci",AF47*1/3.6*'lista, wskaźniki'!$F$21,IF(AA47="olej opałowy",AF47*1/3.6*'lista, wskaźniki'!$F$24,0)))))</f>
        <v>0</v>
      </c>
      <c r="AN47" s="20">
        <f>IF(AA47="węgiel",AF47*'lista, wskaźniki'!$E$42,IF(AA47="drewno",AF47*'lista, wskaźniki'!$G$42,IF(AA47="pellet",AF47*'lista, wskaźniki'!$H$42,IF(AA47="gaz z sieci",AF47*'lista, wskaźniki'!$F$42,IF(AA47="olej opałowy",AF47*'lista, wskaźniki'!$I$42,0)))))</f>
        <v>0</v>
      </c>
      <c r="AO47" s="20">
        <f>IF(AA47="węgiel",AF47*'lista, wskaźniki'!$E$43,IF(AA47="drewno",AF47*'lista, wskaźniki'!$G$43,IF(AA47="pellet",AF47*'lista, wskaźniki'!$H$43,IF(AA47="gaz z sieci",AF47*'lista, wskaźniki'!$F$43,IF(AA47="olej opałowy",AF47*'lista, wskaźniki'!$I$43,0)))))</f>
        <v>0</v>
      </c>
      <c r="AP47" s="20">
        <f>IF(AA47="węgiel",AF47*'lista, wskaźniki'!$E$44,IF(AA47="drewno",AF47*'lista, wskaźniki'!$G$44,IF(AA47="pellet",AF47*'lista, wskaźniki'!$H$44,IF(AA47="gaz z sieci",AF47*'lista, wskaźniki'!$F$44,IF(AA47="olej opałowy",AF47*'lista, wskaźniki'!$I$44,0)))))</f>
        <v>0</v>
      </c>
      <c r="AQ47" s="20" t="b">
        <f>IF(Z47="gaz",AH47*1/3.6*'lista, wskaźniki'!$F$21,IF(Z47="energia elektryczna",AH47*1/3.6*'lista, wskaźniki'!$F$26))</f>
        <v>0</v>
      </c>
      <c r="AR47" s="20" t="b">
        <f>IF(Z47="gaz",AH47*'lista, wskaźniki'!$F$42,IF(Z47="energia elektryczna",AH47*0))</f>
        <v>0</v>
      </c>
      <c r="AS47" s="20" t="b">
        <f>IF(Z47="gaz",AH47*'lista, wskaźniki'!$F$43,IF(Z47="energia elektryczna",AH47*0))</f>
        <v>0</v>
      </c>
      <c r="AT47" s="20" t="b">
        <f>IF(Z47="gaz",AH47*'lista, wskaźniki'!$F$44,IF(Z47="energia elektryczna",AH47*0))</f>
        <v>0</v>
      </c>
      <c r="AU47" s="20">
        <f>AI47*1/3.6*'lista, wskaźniki'!$F$21</f>
        <v>0</v>
      </c>
      <c r="AV47" s="20">
        <f>AI47*'lista, wskaźniki'!$F$42</f>
        <v>0</v>
      </c>
      <c r="AW47" s="20">
        <f>AI47*'lista, wskaźniki'!$F$43</f>
        <v>0</v>
      </c>
      <c r="AX47" s="20">
        <f>AI47*'lista, wskaźniki'!$F$44</f>
        <v>0</v>
      </c>
      <c r="AY47" s="20">
        <f>AK47*'lista, wskaźniki'!$F$26</f>
        <v>0</v>
      </c>
      <c r="AZ47" s="20">
        <f t="shared" si="0"/>
        <v>0</v>
      </c>
      <c r="BA47" s="20">
        <f t="shared" si="1"/>
        <v>0</v>
      </c>
      <c r="BB47" s="20">
        <f t="shared" si="2"/>
        <v>0</v>
      </c>
      <c r="BC47" s="20">
        <f t="shared" si="3"/>
        <v>0</v>
      </c>
      <c r="BD47" s="942"/>
      <c r="BE47" s="942"/>
      <c r="BF47" s="942"/>
      <c r="BG47" s="942"/>
      <c r="BH47" s="21"/>
      <c r="BI47" s="942"/>
      <c r="BJ47" s="21"/>
      <c r="BK47" s="942"/>
      <c r="BL47" s="21"/>
      <c r="BM47" s="21"/>
      <c r="BN47" s="21"/>
      <c r="BO47" s="21"/>
      <c r="BP47" s="21"/>
      <c r="BQ47" s="21"/>
      <c r="BR47" s="21"/>
      <c r="BS47" s="1006"/>
      <c r="BT47" s="1006"/>
      <c r="BU47" s="1006"/>
      <c r="BV47" s="1006"/>
      <c r="BW47" s="1006"/>
      <c r="BX47" s="1006"/>
      <c r="BY47" s="1009"/>
      <c r="CA47" s="365" t="b">
        <f t="shared" si="4"/>
        <v>0</v>
      </c>
      <c r="CB47" s="365" t="b">
        <f t="shared" si="5"/>
        <v>0</v>
      </c>
      <c r="CC47" s="365" t="b">
        <f t="shared" si="6"/>
        <v>0</v>
      </c>
      <c r="CD47" s="365" t="b">
        <f t="shared" si="7"/>
        <v>0</v>
      </c>
      <c r="CE47" s="365">
        <f t="shared" si="8"/>
        <v>0</v>
      </c>
      <c r="CF47" s="365" t="b">
        <f t="shared" si="9"/>
        <v>0</v>
      </c>
      <c r="CG47" s="365" t="b">
        <f t="shared" si="10"/>
        <v>0</v>
      </c>
      <c r="CH47" s="365" t="b">
        <f t="shared" si="11"/>
        <v>0</v>
      </c>
      <c r="CI47" s="72" t="b">
        <f t="shared" si="12"/>
        <v>0</v>
      </c>
      <c r="CJ47" s="72" t="b">
        <f t="shared" si="13"/>
        <v>0</v>
      </c>
      <c r="CK47" s="72" t="b">
        <f t="shared" si="14"/>
        <v>0</v>
      </c>
      <c r="CL47" s="72">
        <f t="shared" si="15"/>
        <v>0</v>
      </c>
      <c r="CM47" s="72">
        <f t="shared" si="16"/>
        <v>0</v>
      </c>
      <c r="CN47" s="72" t="b">
        <f t="shared" si="17"/>
        <v>0</v>
      </c>
      <c r="CP47" s="13">
        <f t="shared" si="18"/>
        <v>0</v>
      </c>
      <c r="CQ47" s="13" t="b">
        <f t="shared" si="19"/>
        <v>0</v>
      </c>
      <c r="CR47" s="13" t="b">
        <f t="shared" si="20"/>
        <v>0</v>
      </c>
      <c r="CS47" s="13" t="b">
        <f t="shared" si="29"/>
        <v>0</v>
      </c>
      <c r="CT47" s="13" t="b">
        <f t="shared" si="28"/>
        <v>0</v>
      </c>
      <c r="CU47" s="13" t="b">
        <f t="shared" si="30"/>
        <v>0</v>
      </c>
      <c r="CV47" s="13" t="b">
        <f t="shared" si="23"/>
        <v>0</v>
      </c>
      <c r="CW47" s="13" t="b">
        <f t="shared" si="24"/>
        <v>0</v>
      </c>
      <c r="CX47" s="13" t="b">
        <f t="shared" si="25"/>
        <v>0</v>
      </c>
      <c r="CY47" s="13" t="b">
        <f t="shared" si="26"/>
        <v>0</v>
      </c>
    </row>
    <row r="48" spans="1:103" ht="15" thickBot="1">
      <c r="A48" s="931">
        <v>10</v>
      </c>
      <c r="B48" s="940" t="s">
        <v>198</v>
      </c>
      <c r="C48" s="940">
        <v>26</v>
      </c>
      <c r="D48" s="940" t="s">
        <v>1</v>
      </c>
      <c r="E48" s="940" t="s">
        <v>5</v>
      </c>
      <c r="F48" s="940"/>
      <c r="G48" s="940"/>
      <c r="H48" s="940"/>
      <c r="I48" s="940" t="s">
        <v>14</v>
      </c>
      <c r="J48" s="940">
        <v>75</v>
      </c>
      <c r="K48" s="940">
        <v>3</v>
      </c>
      <c r="L48" s="940" t="s">
        <v>16</v>
      </c>
      <c r="M48" s="940"/>
      <c r="N48" s="940" t="s">
        <v>16</v>
      </c>
      <c r="O48" s="940"/>
      <c r="P48" s="940" t="s">
        <v>16</v>
      </c>
      <c r="Q48" s="940">
        <f>IF(I48="&lt;1966",'lista, wskaźniki'!$G$4,IF(I48="1967-1985",'lista, wskaźniki'!$G$5,IF(I48="1986-1992",'lista, wskaźniki'!$G$6,IF(I48="1993-1996",'lista, wskaźniki'!$G$7,IF(I48="&gt;1997",'lista, wskaźniki'!$G$8,IF(I48=0,'lista, wskaźniki'!$G$4))))))</f>
        <v>115</v>
      </c>
      <c r="R48" s="940" t="s">
        <v>21</v>
      </c>
      <c r="S48" s="940" t="s">
        <v>27</v>
      </c>
      <c r="T48" s="940">
        <v>17</v>
      </c>
      <c r="U48" s="940">
        <v>2004</v>
      </c>
      <c r="V48" s="940"/>
      <c r="W48" s="19" t="s">
        <v>35</v>
      </c>
      <c r="X48" s="19" t="s">
        <v>39</v>
      </c>
      <c r="Y48" s="19" t="s">
        <v>42</v>
      </c>
      <c r="Z48" s="19"/>
      <c r="AA48" s="19" t="s">
        <v>35</v>
      </c>
      <c r="AB48" s="54">
        <v>2.5</v>
      </c>
      <c r="AC48" s="54"/>
      <c r="AD48" s="19">
        <v>2000</v>
      </c>
      <c r="AE48" s="940"/>
      <c r="AF48" s="334">
        <f>IF(AG48&gt;0,(AJ48+AG48)/2,AJ48)</f>
        <v>37.602499999999999</v>
      </c>
      <c r="AG48" s="272">
        <f>IF(R48="kompletna",Q48*J48*0.0036*'lista, wskaźniki'!$F$13, IF(R48="częściowa",Q48*J48*0.0036*'lista, wskaźniki'!$F$14, IF(R48="brak",Q48*J48*0.0036*'lista, wskaźniki'!$F$15,)))</f>
        <v>18.63</v>
      </c>
      <c r="AH48" s="334">
        <f>IF(Y48="inne",K48*'lista, wskaźniki'!$E$35,IF(Y48="to samo źródło",0,IF(Y48=0,0)))</f>
        <v>0</v>
      </c>
      <c r="AI48" s="334" t="b">
        <f>IF(AA48="gaz z sieci",AC48*'lista, wskaźniki'!$D$21)</f>
        <v>0</v>
      </c>
      <c r="AJ48" s="272">
        <f>IF(AA48="węgiel",AB48*'lista, wskaźniki'!$D$20, IF('Sektor mieszkaniowy'!AA48="drewno",'Sektor mieszkaniowy'!AB48*'lista, wskaźniki'!$D$22,IF('Sektor mieszkaniowy'!AA48="pellet",AB48*'lista, wskaźniki'!$D$23,IF('Sektor mieszkaniowy'!AA48="gaz z sieci",AB48*'lista, wskaźniki'!$D$21,IF('Sektor mieszkaniowy'!AA48="olej opałowy",'Sektor mieszkaniowy'!AB48*'lista, wskaźniki'!$D$24)))))</f>
        <v>56.574999999999996</v>
      </c>
      <c r="AK48" s="1001">
        <f>AL48/'lista, wskaźniki'!$A$127</f>
        <v>0</v>
      </c>
      <c r="AL48" s="940"/>
      <c r="AM48" s="20">
        <f>IF(AA48="węgiel",AF48*1/3.6*'lista, wskaźniki'!$F$20,IF(AA48="drewno",AF48*1/3.6*'lista, wskaźniki'!$F$22,IF(AA48="pellet",AF48*1/3.6*'lista, wskaźniki'!$F$23,IF(AA48="gaz z sieci",AF48*1/3.6*'lista, wskaźniki'!$F$21,IF(AA48="olej opałowy",AF48*1/3.6*'lista, wskaźniki'!$F$24,0)))))</f>
        <v>3.5620848249999995</v>
      </c>
      <c r="AN48" s="20">
        <f>IF(AA48="węgiel",AF48*'lista, wskaźniki'!$E$42,IF(AA48="drewno",AF48*'lista, wskaźniki'!$G$42,IF(AA48="pellet",AF48*'lista, wskaźniki'!$H$42,IF(AA48="gaz z sieci",AF48*'lista, wskaźniki'!$F$42,IF(AA48="olej opałowy",AF48*'lista, wskaźniki'!$I$42,0)))))</f>
        <v>1.428895E-2</v>
      </c>
      <c r="AO48" s="20">
        <f>IF(AA48="węgiel",AF48*'lista, wskaźniki'!$E$43,IF(AA48="drewno",AF48*'lista, wskaźniki'!$G$43,IF(AA48="pellet",AF48*'lista, wskaźniki'!$H$43,IF(AA48="gaz z sieci",AF48*'lista, wskaźniki'!$F$43,IF(AA48="olej opałowy",AF48*'lista, wskaźniki'!$I$43,0)))))</f>
        <v>1.3536900000000001E-2</v>
      </c>
      <c r="AP48" s="20">
        <f>IF(AA48="węgiel",AF48*'lista, wskaźniki'!$E$44,IF(AA48="drewno",AF48*'lista, wskaźniki'!$G$44,IF(AA48="pellet",AF48*'lista, wskaźniki'!$H$44,IF(AA48="gaz z sieci",AF48*'lista, wskaźniki'!$F$44,IF(AA48="olej opałowy",AF48*'lista, wskaźniki'!$I$44,0)))))</f>
        <v>1.0152675E-5</v>
      </c>
      <c r="AQ48" s="20" t="b">
        <f>IF(Z48="gaz",AH48*1/3.6*'lista, wskaźniki'!$F$21,IF(Z48="energia elektryczna",AH48*1/3.6*'lista, wskaźniki'!$F$26))</f>
        <v>0</v>
      </c>
      <c r="AR48" s="20" t="b">
        <f>IF(Z48="gaz",AH48*'lista, wskaźniki'!$F$42,IF(Z48="energia elektryczna",AH48*0))</f>
        <v>0</v>
      </c>
      <c r="AS48" s="20" t="b">
        <f>IF(Z48="gaz",AH48*'lista, wskaźniki'!$F$43,IF(Z48="energia elektryczna",AH48*0))</f>
        <v>0</v>
      </c>
      <c r="AT48" s="20" t="b">
        <f>IF(Z48="gaz",AH48*'lista, wskaźniki'!$F$44,IF(Z48="energia elektryczna",AH48*0))</f>
        <v>0</v>
      </c>
      <c r="AU48" s="20">
        <f>AI48*1/3.6*'lista, wskaźniki'!$F$21</f>
        <v>0</v>
      </c>
      <c r="AV48" s="20">
        <f>AI48*'lista, wskaźniki'!$F$42</f>
        <v>0</v>
      </c>
      <c r="AW48" s="20">
        <f>AI48*'lista, wskaźniki'!$F$43</f>
        <v>0</v>
      </c>
      <c r="AX48" s="20">
        <f>AI48*'lista, wskaźniki'!$F$44</f>
        <v>0</v>
      </c>
      <c r="AY48" s="20">
        <f>AK48*'lista, wskaźniki'!$F$26</f>
        <v>0</v>
      </c>
      <c r="AZ48" s="20">
        <f t="shared" si="0"/>
        <v>3.5620848249999995</v>
      </c>
      <c r="BA48" s="20">
        <f t="shared" si="1"/>
        <v>1.428895E-2</v>
      </c>
      <c r="BB48" s="20">
        <f t="shared" si="2"/>
        <v>1.3536900000000001E-2</v>
      </c>
      <c r="BC48" s="20">
        <f t="shared" si="3"/>
        <v>1.0152675E-5</v>
      </c>
      <c r="BD48" s="940" t="s">
        <v>17</v>
      </c>
      <c r="BE48" s="940" t="s">
        <v>17</v>
      </c>
      <c r="BF48" s="940" t="s">
        <v>17</v>
      </c>
      <c r="BG48" s="940" t="s">
        <v>17</v>
      </c>
      <c r="BH48" s="19"/>
      <c r="BI48" s="940" t="s">
        <v>17</v>
      </c>
      <c r="BJ48" s="19"/>
      <c r="BK48" s="940" t="s">
        <v>17</v>
      </c>
      <c r="BL48" s="19"/>
      <c r="BM48" s="19"/>
      <c r="BN48" s="19"/>
      <c r="BO48" s="19" t="s">
        <v>17</v>
      </c>
      <c r="BP48" s="19"/>
      <c r="BQ48" s="19" t="s">
        <v>120</v>
      </c>
      <c r="BR48" s="19">
        <v>1</v>
      </c>
      <c r="BS48" s="1004">
        <v>1000</v>
      </c>
      <c r="BT48" s="1004"/>
      <c r="BU48" s="1004">
        <v>100</v>
      </c>
      <c r="BV48" s="1004"/>
      <c r="BW48" s="1004"/>
      <c r="BX48" s="1004">
        <v>500</v>
      </c>
      <c r="BY48" s="1007"/>
      <c r="CA48" s="365">
        <f t="shared" si="4"/>
        <v>37.602499999999999</v>
      </c>
      <c r="CB48" s="365" t="b">
        <f t="shared" si="5"/>
        <v>0</v>
      </c>
      <c r="CC48" s="365" t="b">
        <f t="shared" si="6"/>
        <v>0</v>
      </c>
      <c r="CD48" s="365" t="b">
        <f t="shared" si="7"/>
        <v>0</v>
      </c>
      <c r="CE48" s="365" t="b">
        <f t="shared" si="8"/>
        <v>0</v>
      </c>
      <c r="CF48" s="365" t="b">
        <f t="shared" si="9"/>
        <v>0</v>
      </c>
      <c r="CG48" s="365" t="b">
        <f t="shared" si="10"/>
        <v>0</v>
      </c>
      <c r="CH48" s="365" t="b">
        <f t="shared" si="11"/>
        <v>0</v>
      </c>
      <c r="CI48" s="72">
        <f t="shared" si="12"/>
        <v>37.602499999999999</v>
      </c>
      <c r="CJ48" s="72" t="b">
        <f t="shared" si="13"/>
        <v>0</v>
      </c>
      <c r="CK48" s="72" t="b">
        <f t="shared" si="14"/>
        <v>0</v>
      </c>
      <c r="CL48" s="72">
        <f t="shared" si="15"/>
        <v>0</v>
      </c>
      <c r="CM48" s="72" t="b">
        <f t="shared" si="16"/>
        <v>0</v>
      </c>
      <c r="CN48" s="72" t="b">
        <f t="shared" si="17"/>
        <v>0</v>
      </c>
      <c r="CP48" s="13" t="b">
        <f t="shared" si="18"/>
        <v>0</v>
      </c>
      <c r="CQ48" s="13" t="b">
        <f t="shared" si="19"/>
        <v>0</v>
      </c>
      <c r="CR48" s="13" t="b">
        <f t="shared" si="20"/>
        <v>0</v>
      </c>
      <c r="CS48" s="13" t="b">
        <f t="shared" si="29"/>
        <v>0</v>
      </c>
      <c r="CT48" s="13" t="b">
        <f t="shared" si="28"/>
        <v>0</v>
      </c>
      <c r="CU48" s="13" t="b">
        <f t="shared" si="30"/>
        <v>0</v>
      </c>
      <c r="CV48" s="13" t="b">
        <f t="shared" si="23"/>
        <v>0</v>
      </c>
      <c r="CW48" s="13" t="b">
        <f t="shared" si="24"/>
        <v>0</v>
      </c>
      <c r="CX48" s="13">
        <f t="shared" si="25"/>
        <v>75</v>
      </c>
      <c r="CY48" s="13">
        <f t="shared" si="26"/>
        <v>75</v>
      </c>
    </row>
    <row r="49" spans="1:103" ht="15" thickBot="1">
      <c r="A49" s="932"/>
      <c r="B49" s="941"/>
      <c r="C49" s="941"/>
      <c r="D49" s="941"/>
      <c r="E49" s="941"/>
      <c r="F49" s="941"/>
      <c r="G49" s="941"/>
      <c r="H49" s="941"/>
      <c r="I49" s="941"/>
      <c r="J49" s="941"/>
      <c r="K49" s="941"/>
      <c r="L49" s="941"/>
      <c r="M49" s="941"/>
      <c r="N49" s="941"/>
      <c r="O49" s="941"/>
      <c r="P49" s="941"/>
      <c r="Q49" s="941"/>
      <c r="R49" s="941"/>
      <c r="S49" s="941"/>
      <c r="T49" s="941"/>
      <c r="U49" s="941"/>
      <c r="V49" s="941"/>
      <c r="W49" s="20" t="s">
        <v>36</v>
      </c>
      <c r="X49" s="20"/>
      <c r="Y49" s="20"/>
      <c r="Z49" s="20"/>
      <c r="AA49" s="20" t="s">
        <v>36</v>
      </c>
      <c r="AB49" s="22">
        <v>2</v>
      </c>
      <c r="AC49" s="22"/>
      <c r="AD49" s="20"/>
      <c r="AE49" s="941"/>
      <c r="AF49" s="334">
        <f>IF(AG49&gt;0,(AJ49+AG49/2)/2,AJ49)</f>
        <v>20.2575</v>
      </c>
      <c r="AG49" s="272">
        <v>18.63</v>
      </c>
      <c r="AH49" s="334">
        <f>IF(Y49="inne",K49*'lista, wskaźniki'!$E$35,IF(Y49="to samo źródło",0,IF(Y49=0,0)))</f>
        <v>0</v>
      </c>
      <c r="AI49" s="334" t="b">
        <f>IF(AA49="gaz z sieci",AC49*'lista, wskaźniki'!$D$21)</f>
        <v>0</v>
      </c>
      <c r="AJ49" s="272">
        <f>IF(AA49="węgiel",AB49*'lista, wskaźniki'!$D$20, IF('Sektor mieszkaniowy'!AA49="drewno",'Sektor mieszkaniowy'!AB49*'lista, wskaźniki'!$D$22,IF('Sektor mieszkaniowy'!AA49="pellet",AB49*'lista, wskaźniki'!$D$23,IF('Sektor mieszkaniowy'!AA49="gaz z sieci",AB49*'lista, wskaźniki'!$D$21,IF('Sektor mieszkaniowy'!AA49="olej opałowy",'Sektor mieszkaniowy'!AB49*'lista, wskaźniki'!$D$24)))))</f>
        <v>31.2</v>
      </c>
      <c r="AK49" s="1002"/>
      <c r="AL49" s="941"/>
      <c r="AM49" s="20">
        <f>IF(AA49="węgiel",AF49*1/3.6*'lista, wskaźniki'!$F$20,IF(AA49="drewno",AF49*1/3.6*'lista, wskaźniki'!$F$22,IF(AA49="pellet",AF49*1/3.6*'lista, wskaźniki'!$F$23,IF(AA49="gaz z sieci",AF49*1/3.6*'lista, wskaźniki'!$F$21,IF(AA49="olej opałowy",AF49*1/3.6*'lista, wskaźniki'!$F$24,0)))))</f>
        <v>0</v>
      </c>
      <c r="AN49" s="20">
        <f>IF(AA49="węgiel",AF49*'lista, wskaźniki'!$E$42,IF(AA49="drewno",AF49*'lista, wskaźniki'!$G$42,IF(AA49="pellet",AF49*'lista, wskaźniki'!$H$42,IF(AA49="gaz z sieci",AF49*'lista, wskaźniki'!$F$42,IF(AA49="olej opałowy",AF49*'lista, wskaźniki'!$I$42,0)))))</f>
        <v>1.6408574999999998E-2</v>
      </c>
      <c r="AO49" s="20">
        <f>IF(AA49="węgiel",AF49*'lista, wskaźniki'!$E$43,IF(AA49="drewno",AF49*'lista, wskaźniki'!$G$43,IF(AA49="pellet",AF49*'lista, wskaźniki'!$H$43,IF(AA49="gaz z sieci",AF49*'lista, wskaźniki'!$F$43,IF(AA49="olej opałowy",AF49*'lista, wskaźniki'!$I$43,0)))))</f>
        <v>1.6408574999999998E-2</v>
      </c>
      <c r="AP49" s="20">
        <f>IF(AA49="węgiel",AF49*'lista, wskaźniki'!$E$44,IF(AA49="drewno",AF49*'lista, wskaźniki'!$G$44,IF(AA49="pellet",AF49*'lista, wskaźniki'!$H$44,IF(AA49="gaz z sieci",AF49*'lista, wskaźniki'!$F$44,IF(AA49="olej opałowy",AF49*'lista, wskaźniki'!$I$44,0)))))</f>
        <v>5.0643750000000001E-6</v>
      </c>
      <c r="AQ49" s="20" t="b">
        <f>IF(Z49="gaz",AH49*1/3.6*'lista, wskaźniki'!$F$21,IF(Z49="energia elektryczna",AH49*1/3.6*'lista, wskaźniki'!$F$26))</f>
        <v>0</v>
      </c>
      <c r="AR49" s="20" t="b">
        <f>IF(Z49="gaz",AH49*'lista, wskaźniki'!$F$42,IF(Z49="energia elektryczna",AH49*0))</f>
        <v>0</v>
      </c>
      <c r="AS49" s="20" t="b">
        <f>IF(Z49="gaz",AH49*'lista, wskaźniki'!$F$43,IF(Z49="energia elektryczna",AH49*0))</f>
        <v>0</v>
      </c>
      <c r="AT49" s="20" t="b">
        <f>IF(Z49="gaz",AH49*'lista, wskaźniki'!$F$44,IF(Z49="energia elektryczna",AH49*0))</f>
        <v>0</v>
      </c>
      <c r="AU49" s="20">
        <f>AI49*1/3.6*'lista, wskaźniki'!$F$21</f>
        <v>0</v>
      </c>
      <c r="AV49" s="20">
        <f>AI49*'lista, wskaźniki'!$F$42</f>
        <v>0</v>
      </c>
      <c r="AW49" s="20">
        <f>AI49*'lista, wskaźniki'!$F$43</f>
        <v>0</v>
      </c>
      <c r="AX49" s="20">
        <f>AI49*'lista, wskaźniki'!$F$44</f>
        <v>0</v>
      </c>
      <c r="AY49" s="20">
        <f>AK49*'lista, wskaźniki'!$F$26</f>
        <v>0</v>
      </c>
      <c r="AZ49" s="20">
        <f t="shared" si="0"/>
        <v>0</v>
      </c>
      <c r="BA49" s="20">
        <f t="shared" si="1"/>
        <v>1.6408574999999998E-2</v>
      </c>
      <c r="BB49" s="20">
        <f t="shared" si="2"/>
        <v>1.6408574999999998E-2</v>
      </c>
      <c r="BC49" s="20">
        <f t="shared" si="3"/>
        <v>5.0643750000000001E-6</v>
      </c>
      <c r="BD49" s="941"/>
      <c r="BE49" s="941"/>
      <c r="BF49" s="941"/>
      <c r="BG49" s="941"/>
      <c r="BH49" s="20"/>
      <c r="BI49" s="941"/>
      <c r="BJ49" s="20"/>
      <c r="BK49" s="941"/>
      <c r="BL49" s="20"/>
      <c r="BM49" s="20"/>
      <c r="BN49" s="20"/>
      <c r="BO49" s="20"/>
      <c r="BP49" s="20"/>
      <c r="BQ49" s="20" t="s">
        <v>121</v>
      </c>
      <c r="BR49" s="20">
        <v>1</v>
      </c>
      <c r="BS49" s="1005"/>
      <c r="BT49" s="1005"/>
      <c r="BU49" s="1005"/>
      <c r="BV49" s="1005"/>
      <c r="BW49" s="1005"/>
      <c r="BX49" s="1005"/>
      <c r="BY49" s="1008"/>
      <c r="CA49" s="365" t="b">
        <f t="shared" si="4"/>
        <v>0</v>
      </c>
      <c r="CB49" s="365">
        <f t="shared" si="5"/>
        <v>20.2575</v>
      </c>
      <c r="CC49" s="365" t="b">
        <f t="shared" si="6"/>
        <v>0</v>
      </c>
      <c r="CD49" s="365" t="b">
        <f t="shared" si="7"/>
        <v>0</v>
      </c>
      <c r="CE49" s="365" t="b">
        <f t="shared" si="8"/>
        <v>0</v>
      </c>
      <c r="CF49" s="365" t="b">
        <f t="shared" si="9"/>
        <v>0</v>
      </c>
      <c r="CG49" s="365" t="b">
        <f t="shared" si="10"/>
        <v>0</v>
      </c>
      <c r="CH49" s="365" t="b">
        <f t="shared" si="11"/>
        <v>0</v>
      </c>
      <c r="CI49" s="72" t="b">
        <f t="shared" si="12"/>
        <v>0</v>
      </c>
      <c r="CJ49" s="72">
        <f t="shared" si="13"/>
        <v>20.2575</v>
      </c>
      <c r="CK49" s="72" t="b">
        <f t="shared" si="14"/>
        <v>0</v>
      </c>
      <c r="CL49" s="72">
        <f t="shared" si="15"/>
        <v>0</v>
      </c>
      <c r="CM49" s="72" t="b">
        <f t="shared" si="16"/>
        <v>0</v>
      </c>
      <c r="CN49" s="72" t="b">
        <f t="shared" si="17"/>
        <v>0</v>
      </c>
      <c r="CP49" s="13">
        <f t="shared" si="18"/>
        <v>0</v>
      </c>
      <c r="CQ49" s="13" t="b">
        <f t="shared" si="19"/>
        <v>0</v>
      </c>
      <c r="CR49" s="13" t="b">
        <f t="shared" si="20"/>
        <v>0</v>
      </c>
      <c r="CS49" s="13" t="b">
        <f t="shared" si="29"/>
        <v>0</v>
      </c>
      <c r="CT49" s="13" t="b">
        <f t="shared" si="28"/>
        <v>0</v>
      </c>
      <c r="CU49" s="13" t="b">
        <f t="shared" si="30"/>
        <v>0</v>
      </c>
      <c r="CV49" s="13" t="b">
        <f t="shared" si="23"/>
        <v>0</v>
      </c>
      <c r="CW49" s="13" t="b">
        <f t="shared" si="24"/>
        <v>0</v>
      </c>
      <c r="CX49" s="13" t="b">
        <f t="shared" si="25"/>
        <v>0</v>
      </c>
      <c r="CY49" s="13" t="b">
        <f t="shared" si="26"/>
        <v>0</v>
      </c>
    </row>
    <row r="50" spans="1:103" ht="15" thickBot="1">
      <c r="A50" s="932"/>
      <c r="B50" s="941"/>
      <c r="C50" s="941"/>
      <c r="D50" s="941"/>
      <c r="E50" s="941"/>
      <c r="F50" s="941"/>
      <c r="G50" s="941"/>
      <c r="H50" s="941"/>
      <c r="I50" s="941"/>
      <c r="J50" s="941"/>
      <c r="K50" s="941"/>
      <c r="L50" s="941"/>
      <c r="M50" s="941"/>
      <c r="N50" s="941"/>
      <c r="O50" s="941"/>
      <c r="P50" s="941"/>
      <c r="Q50" s="941"/>
      <c r="R50" s="941"/>
      <c r="S50" s="941"/>
      <c r="T50" s="941"/>
      <c r="U50" s="941"/>
      <c r="V50" s="941"/>
      <c r="W50" s="20"/>
      <c r="X50" s="20"/>
      <c r="Y50" s="20"/>
      <c r="Z50" s="20"/>
      <c r="AA50" s="20" t="s">
        <v>50</v>
      </c>
      <c r="AB50" s="22"/>
      <c r="AC50" s="22"/>
      <c r="AD50" s="20"/>
      <c r="AE50" s="941"/>
      <c r="AF50" s="334">
        <f>IF(AG50&gt;0,(AJ50+AG50)/2,AJ50)</f>
        <v>0</v>
      </c>
      <c r="AG50" s="272">
        <f>IF(R50="kompletna",Q50*J50*0.0036*'lista, wskaźniki'!$F$13, IF(R50="częściowa",Q50*J50*0.0036*'lista, wskaźniki'!$F$14, IF(R50="brak",Q50*J50*0.0036*'lista, wskaźniki'!$F$15,)))</f>
        <v>0</v>
      </c>
      <c r="AH50" s="334">
        <f>IF(Y50="inne",K50*'lista, wskaźniki'!$E$35,IF(Y50="to samo źródło",0,IF(Y50=0,0)))</f>
        <v>0</v>
      </c>
      <c r="AI50" s="334" t="b">
        <f>IF(AA50="gaz z sieci",AC50*'lista, wskaźniki'!$D$21)</f>
        <v>0</v>
      </c>
      <c r="AJ50" s="272">
        <f>IF(AA50="węgiel",AB50*'lista, wskaźniki'!$D$20, IF('Sektor mieszkaniowy'!AA50="drewno",'Sektor mieszkaniowy'!AB50*'lista, wskaźniki'!$D$22,IF('Sektor mieszkaniowy'!AA50="pellet",AB50*'lista, wskaźniki'!$D$23,IF('Sektor mieszkaniowy'!AA50="gaz z sieci",AB50*'lista, wskaźniki'!$D$21,IF('Sektor mieszkaniowy'!AA50="olej opałowy",'Sektor mieszkaniowy'!AB50*'lista, wskaźniki'!$D$24)))))</f>
        <v>0</v>
      </c>
      <c r="AK50" s="1002"/>
      <c r="AL50" s="941"/>
      <c r="AM50" s="20">
        <f>IF(AA50="węgiel",AF50*1/3.6*'lista, wskaźniki'!$F$20,IF(AA50="drewno",AF50*1/3.6*'lista, wskaźniki'!$F$22,IF(AA50="pellet",AF50*1/3.6*'lista, wskaźniki'!$F$23,IF(AA50="gaz z sieci",AF50*1/3.6*'lista, wskaźniki'!$F$21,IF(AA50="olej opałowy",AF50*1/3.6*'lista, wskaźniki'!$F$24,0)))))</f>
        <v>0</v>
      </c>
      <c r="AN50" s="20">
        <f>IF(AA50="węgiel",AF50*'lista, wskaźniki'!$E$42,IF(AA50="drewno",AF50*'lista, wskaźniki'!$G$42,IF(AA50="pellet",AF50*'lista, wskaźniki'!$H$42,IF(AA50="gaz z sieci",AF50*'lista, wskaźniki'!$F$42,IF(AA50="olej opałowy",AF50*'lista, wskaźniki'!$I$42,0)))))</f>
        <v>0</v>
      </c>
      <c r="AO50" s="20">
        <f>IF(AA50="węgiel",AF50*'lista, wskaźniki'!$E$43,IF(AA50="drewno",AF50*'lista, wskaźniki'!$G$43,IF(AA50="pellet",AF50*'lista, wskaźniki'!$H$43,IF(AA50="gaz z sieci",AF50*'lista, wskaźniki'!$F$43,IF(AA50="olej opałowy",AF50*'lista, wskaźniki'!$I$43,0)))))</f>
        <v>0</v>
      </c>
      <c r="AP50" s="20">
        <f>IF(AA50="węgiel",AF50*'lista, wskaźniki'!$E$44,IF(AA50="drewno",AF50*'lista, wskaźniki'!$G$44,IF(AA50="pellet",AF50*'lista, wskaźniki'!$H$44,IF(AA50="gaz z sieci",AF50*'lista, wskaźniki'!$F$44,IF(AA50="olej opałowy",AF50*'lista, wskaźniki'!$I$44,0)))))</f>
        <v>0</v>
      </c>
      <c r="AQ50" s="20" t="b">
        <f>IF(Z50="gaz",AH50*1/3.6*'lista, wskaźniki'!$F$21,IF(Z50="energia elektryczna",AH50*1/3.6*'lista, wskaźniki'!$F$26))</f>
        <v>0</v>
      </c>
      <c r="AR50" s="20" t="b">
        <f>IF(Z50="gaz",AH50*'lista, wskaźniki'!$F$42,IF(Z50="energia elektryczna",AH50*0))</f>
        <v>0</v>
      </c>
      <c r="AS50" s="20" t="b">
        <f>IF(Z50="gaz",AH50*'lista, wskaźniki'!$F$43,IF(Z50="energia elektryczna",AH50*0))</f>
        <v>0</v>
      </c>
      <c r="AT50" s="20" t="b">
        <f>IF(Z50="gaz",AH50*'lista, wskaźniki'!$F$44,IF(Z50="energia elektryczna",AH50*0))</f>
        <v>0</v>
      </c>
      <c r="AU50" s="20">
        <f>AI50*1/3.6*'lista, wskaźniki'!$F$21</f>
        <v>0</v>
      </c>
      <c r="AV50" s="20">
        <f>AI50*'lista, wskaźniki'!$F$42</f>
        <v>0</v>
      </c>
      <c r="AW50" s="20">
        <f>AI50*'lista, wskaźniki'!$F$43</f>
        <v>0</v>
      </c>
      <c r="AX50" s="20">
        <f>AI50*'lista, wskaźniki'!$F$44</f>
        <v>0</v>
      </c>
      <c r="AY50" s="20">
        <f>AK50*'lista, wskaźniki'!$F$26</f>
        <v>0</v>
      </c>
      <c r="AZ50" s="20">
        <f t="shared" si="0"/>
        <v>0</v>
      </c>
      <c r="BA50" s="20">
        <f t="shared" si="1"/>
        <v>0</v>
      </c>
      <c r="BB50" s="20">
        <f t="shared" si="2"/>
        <v>0</v>
      </c>
      <c r="BC50" s="20">
        <f t="shared" si="3"/>
        <v>0</v>
      </c>
      <c r="BD50" s="941"/>
      <c r="BE50" s="941"/>
      <c r="BF50" s="941"/>
      <c r="BG50" s="941"/>
      <c r="BH50" s="20"/>
      <c r="BI50" s="941"/>
      <c r="BJ50" s="20"/>
      <c r="BK50" s="941"/>
      <c r="BL50" s="20"/>
      <c r="BM50" s="20"/>
      <c r="BN50" s="20"/>
      <c r="BO50" s="20"/>
      <c r="BP50" s="20"/>
      <c r="BQ50" s="20"/>
      <c r="BR50" s="20"/>
      <c r="BS50" s="1005"/>
      <c r="BT50" s="1005"/>
      <c r="BU50" s="1005"/>
      <c r="BV50" s="1005"/>
      <c r="BW50" s="1005"/>
      <c r="BX50" s="1005"/>
      <c r="BY50" s="1008"/>
      <c r="CA50" s="365" t="b">
        <f t="shared" si="4"/>
        <v>0</v>
      </c>
      <c r="CB50" s="365" t="b">
        <f t="shared" si="5"/>
        <v>0</v>
      </c>
      <c r="CC50" s="365">
        <f t="shared" si="6"/>
        <v>0</v>
      </c>
      <c r="CD50" s="365" t="b">
        <f t="shared" si="7"/>
        <v>0</v>
      </c>
      <c r="CE50" s="365" t="b">
        <f t="shared" si="8"/>
        <v>0</v>
      </c>
      <c r="CF50" s="365" t="b">
        <f t="shared" si="9"/>
        <v>0</v>
      </c>
      <c r="CG50" s="365" t="b">
        <f t="shared" si="10"/>
        <v>0</v>
      </c>
      <c r="CH50" s="365" t="b">
        <f t="shared" si="11"/>
        <v>0</v>
      </c>
      <c r="CI50" s="72" t="b">
        <f t="shared" si="12"/>
        <v>0</v>
      </c>
      <c r="CJ50" s="72" t="b">
        <f t="shared" si="13"/>
        <v>0</v>
      </c>
      <c r="CK50" s="72">
        <f t="shared" si="14"/>
        <v>0</v>
      </c>
      <c r="CL50" s="72">
        <f t="shared" si="15"/>
        <v>0</v>
      </c>
      <c r="CM50" s="72" t="b">
        <f t="shared" si="16"/>
        <v>0</v>
      </c>
      <c r="CN50" s="72" t="b">
        <f t="shared" si="17"/>
        <v>0</v>
      </c>
      <c r="CP50" s="13">
        <f t="shared" si="18"/>
        <v>0</v>
      </c>
      <c r="CQ50" s="13" t="b">
        <f t="shared" si="19"/>
        <v>0</v>
      </c>
      <c r="CR50" s="13" t="b">
        <f t="shared" si="20"/>
        <v>0</v>
      </c>
      <c r="CS50" s="13" t="b">
        <f t="shared" si="29"/>
        <v>0</v>
      </c>
      <c r="CT50" s="13" t="b">
        <f t="shared" si="28"/>
        <v>0</v>
      </c>
      <c r="CU50" s="13" t="b">
        <f t="shared" si="30"/>
        <v>0</v>
      </c>
      <c r="CV50" s="13" t="b">
        <f t="shared" si="23"/>
        <v>0</v>
      </c>
      <c r="CW50" s="13" t="b">
        <f t="shared" si="24"/>
        <v>0</v>
      </c>
      <c r="CX50" s="13" t="b">
        <f t="shared" si="25"/>
        <v>0</v>
      </c>
      <c r="CY50" s="13" t="b">
        <f t="shared" si="26"/>
        <v>0</v>
      </c>
    </row>
    <row r="51" spans="1:103" ht="15" thickBot="1">
      <c r="A51" s="932"/>
      <c r="B51" s="941"/>
      <c r="C51" s="941"/>
      <c r="D51" s="941"/>
      <c r="E51" s="941"/>
      <c r="F51" s="941"/>
      <c r="G51" s="941"/>
      <c r="H51" s="941"/>
      <c r="I51" s="941"/>
      <c r="J51" s="941"/>
      <c r="K51" s="941"/>
      <c r="L51" s="941"/>
      <c r="M51" s="941"/>
      <c r="N51" s="941"/>
      <c r="O51" s="941"/>
      <c r="P51" s="941"/>
      <c r="Q51" s="941"/>
      <c r="R51" s="941"/>
      <c r="S51" s="941"/>
      <c r="T51" s="941"/>
      <c r="U51" s="941"/>
      <c r="V51" s="941"/>
      <c r="W51" s="20"/>
      <c r="X51" s="20"/>
      <c r="Y51" s="20"/>
      <c r="Z51" s="20"/>
      <c r="AA51" s="20" t="s">
        <v>38</v>
      </c>
      <c r="AB51" s="22"/>
      <c r="AC51" s="22"/>
      <c r="AD51" s="20"/>
      <c r="AE51" s="941"/>
      <c r="AF51" s="334">
        <f t="shared" ref="AF51:AF113" si="32">IF(AG51&gt;0,(AJ51+AG51)/2,AJ51)</f>
        <v>0</v>
      </c>
      <c r="AG51" s="272">
        <f>IF(R51="kompletna",Q51*J51*0.0036*'lista, wskaźniki'!$F$13, IF(R51="częściowa",Q51*J51*0.0036*'lista, wskaźniki'!$F$14, IF(R51="brak",Q51*J51*0.0036*'lista, wskaźniki'!$F$15,)))</f>
        <v>0</v>
      </c>
      <c r="AH51" s="334">
        <f>IF(Y51="inne",K51*'lista, wskaźniki'!$E$35,IF(Y51="to samo źródło",0,IF(Y51=0,0)))</f>
        <v>0</v>
      </c>
      <c r="AI51" s="334">
        <f>IF(AA51="gaz z sieci",AC51*'lista, wskaźniki'!$D$21)</f>
        <v>0</v>
      </c>
      <c r="AJ51" s="272">
        <f>IF(AA51="węgiel",AB51*'lista, wskaźniki'!$D$20, IF('Sektor mieszkaniowy'!AA51="drewno",'Sektor mieszkaniowy'!AB51*'lista, wskaźniki'!$D$22,IF('Sektor mieszkaniowy'!AA51="pellet",AB51*'lista, wskaźniki'!$D$23,IF('Sektor mieszkaniowy'!AA51="gaz z sieci",AB51*'lista, wskaźniki'!$D$21,IF('Sektor mieszkaniowy'!AA51="olej opałowy",'Sektor mieszkaniowy'!AB51*'lista, wskaźniki'!$D$24)))))</f>
        <v>0</v>
      </c>
      <c r="AK51" s="1002"/>
      <c r="AL51" s="941"/>
      <c r="AM51" s="20">
        <f>IF(AA51="węgiel",AF51*1/3.6*'lista, wskaźniki'!$F$20,IF(AA51="drewno",AF51*1/3.6*'lista, wskaźniki'!$F$22,IF(AA51="pellet",AF51*1/3.6*'lista, wskaźniki'!$F$23,IF(AA51="gaz z sieci",AF51*1/3.6*'lista, wskaźniki'!$F$21,IF(AA51="olej opałowy",AF51*1/3.6*'lista, wskaźniki'!$F$24,0)))))</f>
        <v>0</v>
      </c>
      <c r="AN51" s="20">
        <f>IF(AA51="węgiel",AF51*'lista, wskaźniki'!$E$42,IF(AA51="drewno",AF51*'lista, wskaźniki'!$G$42,IF(AA51="pellet",AF51*'lista, wskaźniki'!$H$42,IF(AA51="gaz z sieci",AF51*'lista, wskaźniki'!$F$42,IF(AA51="olej opałowy",AF51*'lista, wskaźniki'!$I$42,0)))))</f>
        <v>0</v>
      </c>
      <c r="AO51" s="20">
        <f>IF(AA51="węgiel",AF51*'lista, wskaźniki'!$E$43,IF(AA51="drewno",AF51*'lista, wskaźniki'!$G$43,IF(AA51="pellet",AF51*'lista, wskaźniki'!$H$43,IF(AA51="gaz z sieci",AF51*'lista, wskaźniki'!$F$43,IF(AA51="olej opałowy",AF51*'lista, wskaźniki'!$I$43,0)))))</f>
        <v>0</v>
      </c>
      <c r="AP51" s="20">
        <f>IF(AA51="węgiel",AF51*'lista, wskaźniki'!$E$44,IF(AA51="drewno",AF51*'lista, wskaźniki'!$G$44,IF(AA51="pellet",AF51*'lista, wskaźniki'!$H$44,IF(AA51="gaz z sieci",AF51*'lista, wskaźniki'!$F$44,IF(AA51="olej opałowy",AF51*'lista, wskaźniki'!$I$44,0)))))</f>
        <v>0</v>
      </c>
      <c r="AQ51" s="20" t="b">
        <f>IF(Z51="gaz",AH51*1/3.6*'lista, wskaźniki'!$F$21,IF(Z51="energia elektryczna",AH51*1/3.6*'lista, wskaźniki'!$F$26))</f>
        <v>0</v>
      </c>
      <c r="AR51" s="20" t="b">
        <f>IF(Z51="gaz",AH51*'lista, wskaźniki'!$F$42,IF(Z51="energia elektryczna",AH51*0))</f>
        <v>0</v>
      </c>
      <c r="AS51" s="20" t="b">
        <f>IF(Z51="gaz",AH51*'lista, wskaźniki'!$F$43,IF(Z51="energia elektryczna",AH51*0))</f>
        <v>0</v>
      </c>
      <c r="AT51" s="20" t="b">
        <f>IF(Z51="gaz",AH51*'lista, wskaźniki'!$F$44,IF(Z51="energia elektryczna",AH51*0))</f>
        <v>0</v>
      </c>
      <c r="AU51" s="20">
        <f>AI51*1/3.6*'lista, wskaźniki'!$F$21</f>
        <v>0</v>
      </c>
      <c r="AV51" s="20">
        <f>AI51*'lista, wskaźniki'!$F$42</f>
        <v>0</v>
      </c>
      <c r="AW51" s="20">
        <f>AI51*'lista, wskaźniki'!$F$43</f>
        <v>0</v>
      </c>
      <c r="AX51" s="20">
        <f>AI51*'lista, wskaźniki'!$F$44</f>
        <v>0</v>
      </c>
      <c r="AY51" s="20">
        <f>AK51*'lista, wskaźniki'!$F$26</f>
        <v>0</v>
      </c>
      <c r="AZ51" s="20">
        <f t="shared" si="0"/>
        <v>0</v>
      </c>
      <c r="BA51" s="20">
        <f t="shared" si="1"/>
        <v>0</v>
      </c>
      <c r="BB51" s="20">
        <f t="shared" si="2"/>
        <v>0</v>
      </c>
      <c r="BC51" s="20">
        <f t="shared" si="3"/>
        <v>0</v>
      </c>
      <c r="BD51" s="941"/>
      <c r="BE51" s="941"/>
      <c r="BF51" s="941"/>
      <c r="BG51" s="941"/>
      <c r="BH51" s="20"/>
      <c r="BI51" s="941"/>
      <c r="BJ51" s="20"/>
      <c r="BK51" s="941"/>
      <c r="BL51" s="20"/>
      <c r="BM51" s="20"/>
      <c r="BN51" s="20"/>
      <c r="BO51" s="20"/>
      <c r="BP51" s="20"/>
      <c r="BQ51" s="20"/>
      <c r="BR51" s="20"/>
      <c r="BS51" s="1005"/>
      <c r="BT51" s="1005"/>
      <c r="BU51" s="1005"/>
      <c r="BV51" s="1005"/>
      <c r="BW51" s="1005"/>
      <c r="BX51" s="1005"/>
      <c r="BY51" s="1008"/>
      <c r="CA51" s="365" t="b">
        <f t="shared" si="4"/>
        <v>0</v>
      </c>
      <c r="CB51" s="365" t="b">
        <f t="shared" si="5"/>
        <v>0</v>
      </c>
      <c r="CC51" s="365" t="b">
        <f t="shared" si="6"/>
        <v>0</v>
      </c>
      <c r="CD51" s="365">
        <f t="shared" si="7"/>
        <v>0</v>
      </c>
      <c r="CE51" s="365" t="b">
        <f t="shared" si="8"/>
        <v>0</v>
      </c>
      <c r="CF51" s="365" t="b">
        <f t="shared" si="9"/>
        <v>0</v>
      </c>
      <c r="CG51" s="365" t="b">
        <f t="shared" si="10"/>
        <v>0</v>
      </c>
      <c r="CH51" s="365">
        <f t="shared" si="11"/>
        <v>0</v>
      </c>
      <c r="CI51" s="72" t="b">
        <f t="shared" si="12"/>
        <v>0</v>
      </c>
      <c r="CJ51" s="72" t="b">
        <f t="shared" si="13"/>
        <v>0</v>
      </c>
      <c r="CK51" s="72" t="b">
        <f t="shared" si="14"/>
        <v>0</v>
      </c>
      <c r="CL51" s="72">
        <f t="shared" si="15"/>
        <v>0</v>
      </c>
      <c r="CM51" s="72" t="b">
        <f t="shared" si="16"/>
        <v>0</v>
      </c>
      <c r="CN51" s="72" t="b">
        <f t="shared" si="17"/>
        <v>0</v>
      </c>
      <c r="CP51" s="13">
        <f t="shared" si="18"/>
        <v>0</v>
      </c>
      <c r="CQ51" s="13" t="b">
        <f t="shared" si="19"/>
        <v>0</v>
      </c>
      <c r="CR51" s="13" t="b">
        <f t="shared" si="20"/>
        <v>0</v>
      </c>
      <c r="CS51" s="13" t="b">
        <f t="shared" si="29"/>
        <v>0</v>
      </c>
      <c r="CT51" s="13" t="b">
        <f t="shared" si="28"/>
        <v>0</v>
      </c>
      <c r="CU51" s="13" t="b">
        <f t="shared" si="30"/>
        <v>0</v>
      </c>
      <c r="CV51" s="13" t="b">
        <f t="shared" si="23"/>
        <v>0</v>
      </c>
      <c r="CW51" s="13" t="b">
        <f t="shared" si="24"/>
        <v>0</v>
      </c>
      <c r="CX51" s="13" t="b">
        <f t="shared" si="25"/>
        <v>0</v>
      </c>
      <c r="CY51" s="13" t="b">
        <f t="shared" si="26"/>
        <v>0</v>
      </c>
    </row>
    <row r="52" spans="1:103" ht="15" thickBot="1">
      <c r="A52" s="933"/>
      <c r="B52" s="942"/>
      <c r="C52" s="942"/>
      <c r="D52" s="942"/>
      <c r="E52" s="942"/>
      <c r="F52" s="942"/>
      <c r="G52" s="942"/>
      <c r="H52" s="942"/>
      <c r="I52" s="942"/>
      <c r="J52" s="942"/>
      <c r="K52" s="942"/>
      <c r="L52" s="942"/>
      <c r="M52" s="942"/>
      <c r="N52" s="942"/>
      <c r="O52" s="942"/>
      <c r="P52" s="942"/>
      <c r="Q52" s="942"/>
      <c r="R52" s="942"/>
      <c r="S52" s="942"/>
      <c r="T52" s="942"/>
      <c r="U52" s="942"/>
      <c r="V52" s="942"/>
      <c r="W52" s="21"/>
      <c r="X52" s="21"/>
      <c r="Y52" s="21"/>
      <c r="Z52" s="21"/>
      <c r="AA52" s="21" t="s">
        <v>37</v>
      </c>
      <c r="AB52" s="55"/>
      <c r="AC52" s="55"/>
      <c r="AD52" s="21"/>
      <c r="AE52" s="942"/>
      <c r="AF52" s="334">
        <f t="shared" si="32"/>
        <v>0</v>
      </c>
      <c r="AG52" s="272">
        <f>IF(R52="kompletna",Q52*J52*0.0036*'lista, wskaźniki'!$F$13, IF(R52="częściowa",Q52*J52*0.0036*'lista, wskaźniki'!$F$14, IF(R52="brak",Q52*J52*0.0036*'lista, wskaźniki'!$F$15,)))</f>
        <v>0</v>
      </c>
      <c r="AH52" s="334">
        <f>IF(Y52="inne",K52*'lista, wskaźniki'!$E$35,IF(Y52="to samo źródło",0,IF(Y52=0,0)))</f>
        <v>0</v>
      </c>
      <c r="AI52" s="334" t="b">
        <f>IF(AA52="gaz z sieci",AC52*'lista, wskaźniki'!$D$21)</f>
        <v>0</v>
      </c>
      <c r="AJ52" s="272">
        <f>IF(AA52="węgiel",AB52*'lista, wskaźniki'!$D$20, IF('Sektor mieszkaniowy'!AA52="drewno",'Sektor mieszkaniowy'!AB52*'lista, wskaźniki'!$D$22,IF('Sektor mieszkaniowy'!AA52="pellet",AB52*'lista, wskaźniki'!$D$23,IF('Sektor mieszkaniowy'!AA52="gaz z sieci",AB52*'lista, wskaźniki'!$D$21,IF('Sektor mieszkaniowy'!AA52="olej opałowy",'Sektor mieszkaniowy'!AB52*'lista, wskaźniki'!$D$24)))))</f>
        <v>0</v>
      </c>
      <c r="AK52" s="1003"/>
      <c r="AL52" s="942"/>
      <c r="AM52" s="20">
        <f>IF(AA52="węgiel",AF52*1/3.6*'lista, wskaźniki'!$F$20,IF(AA52="drewno",AF52*1/3.6*'lista, wskaźniki'!$F$22,IF(AA52="pellet",AF52*1/3.6*'lista, wskaźniki'!$F$23,IF(AA52="gaz z sieci",AF52*1/3.6*'lista, wskaźniki'!$F$21,IF(AA52="olej opałowy",AF52*1/3.6*'lista, wskaźniki'!$F$24,0)))))</f>
        <v>0</v>
      </c>
      <c r="AN52" s="20">
        <f>IF(AA52="węgiel",AF52*'lista, wskaźniki'!$E$42,IF(AA52="drewno",AF52*'lista, wskaźniki'!$G$42,IF(AA52="pellet",AF52*'lista, wskaźniki'!$H$42,IF(AA52="gaz z sieci",AF52*'lista, wskaźniki'!$F$42,IF(AA52="olej opałowy",AF52*'lista, wskaźniki'!$I$42,0)))))</f>
        <v>0</v>
      </c>
      <c r="AO52" s="20">
        <f>IF(AA52="węgiel",AF52*'lista, wskaźniki'!$E$43,IF(AA52="drewno",AF52*'lista, wskaźniki'!$G$43,IF(AA52="pellet",AF52*'lista, wskaźniki'!$H$43,IF(AA52="gaz z sieci",AF52*'lista, wskaźniki'!$F$43,IF(AA52="olej opałowy",AF52*'lista, wskaźniki'!$I$43,0)))))</f>
        <v>0</v>
      </c>
      <c r="AP52" s="20">
        <f>IF(AA52="węgiel",AF52*'lista, wskaźniki'!$E$44,IF(AA52="drewno",AF52*'lista, wskaźniki'!$G$44,IF(AA52="pellet",AF52*'lista, wskaźniki'!$H$44,IF(AA52="gaz z sieci",AF52*'lista, wskaźniki'!$F$44,IF(AA52="olej opałowy",AF52*'lista, wskaźniki'!$I$44,0)))))</f>
        <v>0</v>
      </c>
      <c r="AQ52" s="20" t="b">
        <f>IF(Z52="gaz",AH52*1/3.6*'lista, wskaźniki'!$F$21,IF(Z52="energia elektryczna",AH52*1/3.6*'lista, wskaźniki'!$F$26))</f>
        <v>0</v>
      </c>
      <c r="AR52" s="20" t="b">
        <f>IF(Z52="gaz",AH52*'lista, wskaźniki'!$F$42,IF(Z52="energia elektryczna",AH52*0))</f>
        <v>0</v>
      </c>
      <c r="AS52" s="20" t="b">
        <f>IF(Z52="gaz",AH52*'lista, wskaźniki'!$F$43,IF(Z52="energia elektryczna",AH52*0))</f>
        <v>0</v>
      </c>
      <c r="AT52" s="20" t="b">
        <f>IF(Z52="gaz",AH52*'lista, wskaźniki'!$F$44,IF(Z52="energia elektryczna",AH52*0))</f>
        <v>0</v>
      </c>
      <c r="AU52" s="20">
        <f>AI52*1/3.6*'lista, wskaźniki'!$F$21</f>
        <v>0</v>
      </c>
      <c r="AV52" s="20">
        <f>AI52*'lista, wskaźniki'!$F$42</f>
        <v>0</v>
      </c>
      <c r="AW52" s="20">
        <f>AI52*'lista, wskaźniki'!$F$43</f>
        <v>0</v>
      </c>
      <c r="AX52" s="20">
        <f>AI52*'lista, wskaźniki'!$F$44</f>
        <v>0</v>
      </c>
      <c r="AY52" s="20">
        <f>AK52*'lista, wskaźniki'!$F$26</f>
        <v>0</v>
      </c>
      <c r="AZ52" s="20">
        <f t="shared" si="0"/>
        <v>0</v>
      </c>
      <c r="BA52" s="20">
        <f t="shared" si="1"/>
        <v>0</v>
      </c>
      <c r="BB52" s="20">
        <f t="shared" si="2"/>
        <v>0</v>
      </c>
      <c r="BC52" s="20">
        <f t="shared" si="3"/>
        <v>0</v>
      </c>
      <c r="BD52" s="942"/>
      <c r="BE52" s="942"/>
      <c r="BF52" s="942"/>
      <c r="BG52" s="942"/>
      <c r="BH52" s="21"/>
      <c r="BI52" s="942"/>
      <c r="BJ52" s="21"/>
      <c r="BK52" s="942"/>
      <c r="BL52" s="21"/>
      <c r="BM52" s="21"/>
      <c r="BN52" s="21"/>
      <c r="BO52" s="21"/>
      <c r="BP52" s="21"/>
      <c r="BQ52" s="21"/>
      <c r="BR52" s="21"/>
      <c r="BS52" s="1006"/>
      <c r="BT52" s="1006"/>
      <c r="BU52" s="1006"/>
      <c r="BV52" s="1006"/>
      <c r="BW52" s="1006"/>
      <c r="BX52" s="1006"/>
      <c r="BY52" s="1009"/>
      <c r="CA52" s="365" t="b">
        <f t="shared" si="4"/>
        <v>0</v>
      </c>
      <c r="CB52" s="365" t="b">
        <f t="shared" si="5"/>
        <v>0</v>
      </c>
      <c r="CC52" s="365" t="b">
        <f t="shared" si="6"/>
        <v>0</v>
      </c>
      <c r="CD52" s="365" t="b">
        <f t="shared" si="7"/>
        <v>0</v>
      </c>
      <c r="CE52" s="365">
        <f t="shared" si="8"/>
        <v>0</v>
      </c>
      <c r="CF52" s="365" t="b">
        <f t="shared" si="9"/>
        <v>0</v>
      </c>
      <c r="CG52" s="365" t="b">
        <f t="shared" si="10"/>
        <v>0</v>
      </c>
      <c r="CH52" s="365" t="b">
        <f t="shared" si="11"/>
        <v>0</v>
      </c>
      <c r="CI52" s="72" t="b">
        <f t="shared" si="12"/>
        <v>0</v>
      </c>
      <c r="CJ52" s="72" t="b">
        <f t="shared" si="13"/>
        <v>0</v>
      </c>
      <c r="CK52" s="72" t="b">
        <f t="shared" si="14"/>
        <v>0</v>
      </c>
      <c r="CL52" s="72">
        <f t="shared" si="15"/>
        <v>0</v>
      </c>
      <c r="CM52" s="72">
        <f t="shared" si="16"/>
        <v>0</v>
      </c>
      <c r="CN52" s="72" t="b">
        <f t="shared" si="17"/>
        <v>0</v>
      </c>
      <c r="CP52" s="13">
        <f t="shared" si="18"/>
        <v>0</v>
      </c>
      <c r="CQ52" s="13" t="b">
        <f t="shared" si="19"/>
        <v>0</v>
      </c>
      <c r="CR52" s="13" t="b">
        <f t="shared" si="20"/>
        <v>0</v>
      </c>
      <c r="CS52" s="13" t="b">
        <f t="shared" si="29"/>
        <v>0</v>
      </c>
      <c r="CT52" s="13" t="b">
        <f t="shared" si="28"/>
        <v>0</v>
      </c>
      <c r="CU52" s="13" t="b">
        <f t="shared" si="30"/>
        <v>0</v>
      </c>
      <c r="CV52" s="13" t="b">
        <f t="shared" si="23"/>
        <v>0</v>
      </c>
      <c r="CW52" s="13" t="b">
        <f t="shared" si="24"/>
        <v>0</v>
      </c>
      <c r="CX52" s="13" t="b">
        <f t="shared" si="25"/>
        <v>0</v>
      </c>
      <c r="CY52" s="13" t="b">
        <f t="shared" si="26"/>
        <v>0</v>
      </c>
    </row>
    <row r="53" spans="1:103" ht="15" thickBot="1">
      <c r="A53" s="931">
        <v>11</v>
      </c>
      <c r="B53" s="940" t="s">
        <v>198</v>
      </c>
      <c r="C53" s="940">
        <v>33</v>
      </c>
      <c r="D53" s="940" t="s">
        <v>1</v>
      </c>
      <c r="E53" s="940" t="s">
        <v>5</v>
      </c>
      <c r="F53" s="940">
        <v>6</v>
      </c>
      <c r="G53" s="940">
        <v>5</v>
      </c>
      <c r="H53" s="940"/>
      <c r="I53" s="940" t="s">
        <v>11</v>
      </c>
      <c r="J53" s="940">
        <v>150</v>
      </c>
      <c r="K53" s="940">
        <v>6</v>
      </c>
      <c r="L53" s="940" t="s">
        <v>16</v>
      </c>
      <c r="M53" s="940"/>
      <c r="N53" s="940" t="s">
        <v>17</v>
      </c>
      <c r="O53" s="940"/>
      <c r="P53" s="940" t="s">
        <v>17</v>
      </c>
      <c r="Q53" s="940">
        <f>IF(I53="&lt;1966",'lista, wskaźniki'!$G$4,IF(I53="1967-1985",'lista, wskaźniki'!$G$5,IF(I53="1986-1992",'lista, wskaźniki'!$G$6,IF(I53="1993-1996",'lista, wskaźniki'!$G$7,IF(I53="&gt;1997",'lista, wskaźniki'!$G$8,IF(I53=0,'lista, wskaźniki'!$G$4))))))</f>
        <v>250</v>
      </c>
      <c r="R53" s="940" t="s">
        <v>23</v>
      </c>
      <c r="S53" s="940" t="s">
        <v>27</v>
      </c>
      <c r="T53" s="940">
        <v>15</v>
      </c>
      <c r="U53" s="940">
        <v>2004</v>
      </c>
      <c r="V53" s="940"/>
      <c r="W53" s="19" t="s">
        <v>35</v>
      </c>
      <c r="X53" s="19" t="s">
        <v>39</v>
      </c>
      <c r="Y53" s="19" t="s">
        <v>42</v>
      </c>
      <c r="Z53" s="19"/>
      <c r="AA53" s="19" t="s">
        <v>35</v>
      </c>
      <c r="AB53" s="54">
        <v>3</v>
      </c>
      <c r="AC53" s="54"/>
      <c r="AD53" s="19">
        <v>2400</v>
      </c>
      <c r="AE53" s="940">
        <v>11</v>
      </c>
      <c r="AF53" s="334">
        <f t="shared" si="32"/>
        <v>87.944999999999993</v>
      </c>
      <c r="AG53" s="272">
        <f>IF(R53="kompletna",Q53*J53*0.0036*'lista, wskaźniki'!$F$13, IF(R53="częściowa",Q53*J53*0.0036*'lista, wskaźniki'!$F$14, IF(R53="brak",Q53*J53*0.0036*'lista, wskaźniki'!$F$15,)))</f>
        <v>108</v>
      </c>
      <c r="AH53" s="334">
        <f>IF(Y53="inne",K53*'lista, wskaźniki'!$E$35,IF(Y53="to samo źródło",0,IF(Y53=0,0)))</f>
        <v>0</v>
      </c>
      <c r="AI53" s="334" t="b">
        <f>IF(AA53="gaz z sieci",AC53*'lista, wskaźniki'!$D$21)</f>
        <v>0</v>
      </c>
      <c r="AJ53" s="272">
        <f>IF(AA53="węgiel",AB53*'lista, wskaźniki'!$D$20, IF('Sektor mieszkaniowy'!AA53="drewno",'Sektor mieszkaniowy'!AB53*'lista, wskaźniki'!$D$22,IF('Sektor mieszkaniowy'!AA53="pellet",AB53*'lista, wskaźniki'!$D$23,IF('Sektor mieszkaniowy'!AA53="gaz z sieci",AB53*'lista, wskaźniki'!$D$21,IF('Sektor mieszkaniowy'!AA53="olej opałowy",'Sektor mieszkaniowy'!AB53*'lista, wskaźniki'!$D$24)))))</f>
        <v>67.89</v>
      </c>
      <c r="AK53" s="1001">
        <f>AL53/'lista, wskaźniki'!$A$127</f>
        <v>2.4615384615384617</v>
      </c>
      <c r="AL53" s="940">
        <v>1600</v>
      </c>
      <c r="AM53" s="20">
        <f>IF(AA53="węgiel",AF53*1/3.6*'lista, wskaźniki'!$F$20,IF(AA53="drewno",AF53*1/3.6*'lista, wskaźniki'!$F$22,IF(AA53="pellet",AF53*1/3.6*'lista, wskaźniki'!$F$23,IF(AA53="gaz z sieci",AF53*1/3.6*'lista, wskaźniki'!$F$21,IF(AA53="olej opałowy",AF53*1/3.6*'lista, wskaźniki'!$F$24,0)))))</f>
        <v>8.3310298499999984</v>
      </c>
      <c r="AN53" s="20">
        <f>IF(AA53="węgiel",AF53*'lista, wskaźniki'!$E$42,IF(AA53="drewno",AF53*'lista, wskaźniki'!$G$42,IF(AA53="pellet",AF53*'lista, wskaźniki'!$H$42,IF(AA53="gaz z sieci",AF53*'lista, wskaźniki'!$F$42,IF(AA53="olej opałowy",AF53*'lista, wskaźniki'!$I$42,0)))))</f>
        <v>3.34191E-2</v>
      </c>
      <c r="AO53" s="20">
        <f>IF(AA53="węgiel",AF53*'lista, wskaźniki'!$E$43,IF(AA53="drewno",AF53*'lista, wskaźniki'!$G$43,IF(AA53="pellet",AF53*'lista, wskaźniki'!$H$43,IF(AA53="gaz z sieci",AF53*'lista, wskaźniki'!$F$43,IF(AA53="olej opałowy",AF53*'lista, wskaźniki'!$I$43,0)))))</f>
        <v>3.1660199999999999E-2</v>
      </c>
      <c r="AP53" s="20">
        <f>IF(AA53="węgiel",AF53*'lista, wskaźniki'!$E$44,IF(AA53="drewno",AF53*'lista, wskaźniki'!$G$44,IF(AA53="pellet",AF53*'lista, wskaźniki'!$H$44,IF(AA53="gaz z sieci",AF53*'lista, wskaźniki'!$F$44,IF(AA53="olej opałowy",AF53*'lista, wskaźniki'!$I$44,0)))))</f>
        <v>2.3745149999999997E-5</v>
      </c>
      <c r="AQ53" s="20" t="b">
        <f>IF(Z53="gaz",AH53*1/3.6*'lista, wskaźniki'!$F$21,IF(Z53="energia elektryczna",AH53*1/3.6*'lista, wskaźniki'!$F$26))</f>
        <v>0</v>
      </c>
      <c r="AR53" s="20" t="b">
        <f>IF(Z53="gaz",AH53*'lista, wskaźniki'!$F$42,IF(Z53="energia elektryczna",AH53*0))</f>
        <v>0</v>
      </c>
      <c r="AS53" s="20" t="b">
        <f>IF(Z53="gaz",AH53*'lista, wskaźniki'!$F$43,IF(Z53="energia elektryczna",AH53*0))</f>
        <v>0</v>
      </c>
      <c r="AT53" s="20" t="b">
        <f>IF(Z53="gaz",AH53*'lista, wskaźniki'!$F$44,IF(Z53="energia elektryczna",AH53*0))</f>
        <v>0</v>
      </c>
      <c r="AU53" s="20">
        <f>AI53*1/3.6*'lista, wskaźniki'!$F$21</f>
        <v>0</v>
      </c>
      <c r="AV53" s="20">
        <f>AI53*'lista, wskaźniki'!$F$42</f>
        <v>0</v>
      </c>
      <c r="AW53" s="20">
        <f>AI53*'lista, wskaźniki'!$F$43</f>
        <v>0</v>
      </c>
      <c r="AX53" s="20">
        <f>AI53*'lista, wskaźniki'!$F$44</f>
        <v>0</v>
      </c>
      <c r="AY53" s="20">
        <f>AK53*'lista, wskaźniki'!$F$26</f>
        <v>2.1907692307692308</v>
      </c>
      <c r="AZ53" s="20">
        <f t="shared" si="0"/>
        <v>10.521799080769229</v>
      </c>
      <c r="BA53" s="20">
        <f t="shared" si="1"/>
        <v>3.34191E-2</v>
      </c>
      <c r="BB53" s="20">
        <f t="shared" si="2"/>
        <v>3.1660199999999999E-2</v>
      </c>
      <c r="BC53" s="20">
        <f t="shared" si="3"/>
        <v>2.3745149999999997E-5</v>
      </c>
      <c r="BD53" s="940" t="s">
        <v>17</v>
      </c>
      <c r="BE53" s="940" t="s">
        <v>17</v>
      </c>
      <c r="BF53" s="940" t="s">
        <v>17</v>
      </c>
      <c r="BG53" s="940" t="s">
        <v>17</v>
      </c>
      <c r="BH53" s="19"/>
      <c r="BI53" s="940" t="s">
        <v>17</v>
      </c>
      <c r="BJ53" s="19"/>
      <c r="BK53" s="940" t="s">
        <v>17</v>
      </c>
      <c r="BL53" s="19"/>
      <c r="BM53" s="19"/>
      <c r="BN53" s="19"/>
      <c r="BO53" s="19" t="s">
        <v>17</v>
      </c>
      <c r="BP53" s="19"/>
      <c r="BQ53" s="19" t="s">
        <v>120</v>
      </c>
      <c r="BR53" s="19">
        <v>1</v>
      </c>
      <c r="BS53" s="1004">
        <v>4000</v>
      </c>
      <c r="BT53" s="1004">
        <v>500</v>
      </c>
      <c r="BU53" s="1004"/>
      <c r="BV53" s="1004"/>
      <c r="BW53" s="1004">
        <v>2200</v>
      </c>
      <c r="BX53" s="1004"/>
      <c r="BY53" s="1007"/>
      <c r="CA53" s="365">
        <f t="shared" si="4"/>
        <v>87.944999999999993</v>
      </c>
      <c r="CB53" s="365" t="b">
        <f t="shared" si="5"/>
        <v>0</v>
      </c>
      <c r="CC53" s="365" t="b">
        <f t="shared" si="6"/>
        <v>0</v>
      </c>
      <c r="CD53" s="365" t="b">
        <f t="shared" si="7"/>
        <v>0</v>
      </c>
      <c r="CE53" s="365" t="b">
        <f t="shared" si="8"/>
        <v>0</v>
      </c>
      <c r="CF53" s="365" t="b">
        <f t="shared" si="9"/>
        <v>0</v>
      </c>
      <c r="CG53" s="365" t="b">
        <f t="shared" si="10"/>
        <v>0</v>
      </c>
      <c r="CH53" s="365" t="b">
        <f t="shared" si="11"/>
        <v>0</v>
      </c>
      <c r="CI53" s="72">
        <f t="shared" si="12"/>
        <v>87.944999999999993</v>
      </c>
      <c r="CJ53" s="72" t="b">
        <f t="shared" si="13"/>
        <v>0</v>
      </c>
      <c r="CK53" s="72" t="b">
        <f t="shared" si="14"/>
        <v>0</v>
      </c>
      <c r="CL53" s="72">
        <f t="shared" si="15"/>
        <v>0</v>
      </c>
      <c r="CM53" s="72" t="b">
        <f t="shared" si="16"/>
        <v>0</v>
      </c>
      <c r="CN53" s="72" t="b">
        <f t="shared" si="17"/>
        <v>0</v>
      </c>
      <c r="CP53" s="13" t="b">
        <f t="shared" si="18"/>
        <v>0</v>
      </c>
      <c r="CQ53" s="13">
        <f t="shared" si="19"/>
        <v>0</v>
      </c>
      <c r="CR53" s="13">
        <f t="shared" si="20"/>
        <v>150</v>
      </c>
      <c r="CS53" s="13">
        <f t="shared" si="29"/>
        <v>75</v>
      </c>
      <c r="CT53" s="13" t="b">
        <f t="shared" si="28"/>
        <v>0</v>
      </c>
      <c r="CU53" s="13">
        <f t="shared" si="30"/>
        <v>0</v>
      </c>
      <c r="CV53" s="13" t="b">
        <f t="shared" si="23"/>
        <v>0</v>
      </c>
      <c r="CW53" s="13">
        <f t="shared" si="24"/>
        <v>0</v>
      </c>
      <c r="CX53" s="13" t="b">
        <f t="shared" si="25"/>
        <v>0</v>
      </c>
      <c r="CY53" s="13">
        <f t="shared" si="26"/>
        <v>0</v>
      </c>
    </row>
    <row r="54" spans="1:103" ht="15" thickBot="1">
      <c r="A54" s="932"/>
      <c r="B54" s="941"/>
      <c r="C54" s="941"/>
      <c r="D54" s="941"/>
      <c r="E54" s="941"/>
      <c r="F54" s="941"/>
      <c r="G54" s="941"/>
      <c r="H54" s="941"/>
      <c r="I54" s="941"/>
      <c r="J54" s="941"/>
      <c r="K54" s="941"/>
      <c r="L54" s="941"/>
      <c r="M54" s="941"/>
      <c r="N54" s="941"/>
      <c r="O54" s="941"/>
      <c r="P54" s="941"/>
      <c r="Q54" s="941"/>
      <c r="R54" s="941"/>
      <c r="S54" s="941"/>
      <c r="T54" s="941"/>
      <c r="U54" s="941"/>
      <c r="V54" s="941"/>
      <c r="W54" s="20" t="s">
        <v>36</v>
      </c>
      <c r="X54" s="20"/>
      <c r="Y54" s="20"/>
      <c r="Z54" s="20"/>
      <c r="AA54" s="20" t="s">
        <v>36</v>
      </c>
      <c r="AB54" s="22">
        <v>2</v>
      </c>
      <c r="AC54" s="22"/>
      <c r="AD54" s="20">
        <v>200</v>
      </c>
      <c r="AE54" s="941"/>
      <c r="AF54" s="334">
        <f>IF(AG54&gt;0,(AJ54+AG54/2)/2,AJ54)</f>
        <v>42.6</v>
      </c>
      <c r="AG54" s="272">
        <v>108</v>
      </c>
      <c r="AH54" s="334">
        <f>IF(Y54="inne",K54*'lista, wskaźniki'!$E$35,IF(Y54="to samo źródło",0,IF(Y54=0,0)))</f>
        <v>0</v>
      </c>
      <c r="AI54" s="334" t="b">
        <f>IF(AA54="gaz z sieci",AC54*'lista, wskaźniki'!$D$21)</f>
        <v>0</v>
      </c>
      <c r="AJ54" s="272">
        <f>IF(AA54="węgiel",AB54*'lista, wskaźniki'!$D$20, IF('Sektor mieszkaniowy'!AA54="drewno",'Sektor mieszkaniowy'!AB54*'lista, wskaźniki'!$D$22,IF('Sektor mieszkaniowy'!AA54="pellet",AB54*'lista, wskaźniki'!$D$23,IF('Sektor mieszkaniowy'!AA54="gaz z sieci",AB54*'lista, wskaźniki'!$D$21,IF('Sektor mieszkaniowy'!AA54="olej opałowy",'Sektor mieszkaniowy'!AB54*'lista, wskaźniki'!$D$24)))))</f>
        <v>31.2</v>
      </c>
      <c r="AK54" s="1002"/>
      <c r="AL54" s="941"/>
      <c r="AM54" s="20">
        <f>IF(AA54="węgiel",AF54*1/3.6*'lista, wskaźniki'!$F$20,IF(AA54="drewno",AF54*1/3.6*'lista, wskaźniki'!$F$22,IF(AA54="pellet",AF54*1/3.6*'lista, wskaźniki'!$F$23,IF(AA54="gaz z sieci",AF54*1/3.6*'lista, wskaźniki'!$F$21,IF(AA54="olej opałowy",AF54*1/3.6*'lista, wskaźniki'!$F$24,0)))))</f>
        <v>0</v>
      </c>
      <c r="AN54" s="20">
        <f>IF(AA54="węgiel",AF54*'lista, wskaźniki'!$E$42,IF(AA54="drewno",AF54*'lista, wskaźniki'!$G$42,IF(AA54="pellet",AF54*'lista, wskaźniki'!$H$42,IF(AA54="gaz z sieci",AF54*'lista, wskaźniki'!$F$42,IF(AA54="olej opałowy",AF54*'lista, wskaźniki'!$I$42,0)))))</f>
        <v>3.4506000000000002E-2</v>
      </c>
      <c r="AO54" s="20">
        <f>IF(AA54="węgiel",AF54*'lista, wskaźniki'!$E$43,IF(AA54="drewno",AF54*'lista, wskaźniki'!$G$43,IF(AA54="pellet",AF54*'lista, wskaźniki'!$H$43,IF(AA54="gaz z sieci",AF54*'lista, wskaźniki'!$F$43,IF(AA54="olej opałowy",AF54*'lista, wskaźniki'!$I$43,0)))))</f>
        <v>3.4506000000000002E-2</v>
      </c>
      <c r="AP54" s="20">
        <f>IF(AA54="węgiel",AF54*'lista, wskaźniki'!$E$44,IF(AA54="drewno",AF54*'lista, wskaźniki'!$G$44,IF(AA54="pellet",AF54*'lista, wskaźniki'!$H$44,IF(AA54="gaz z sieci",AF54*'lista, wskaźniki'!$F$44,IF(AA54="olej opałowy",AF54*'lista, wskaźniki'!$I$44,0)))))</f>
        <v>1.065E-5</v>
      </c>
      <c r="AQ54" s="20" t="b">
        <f>IF(Z54="gaz",AH54*1/3.6*'lista, wskaźniki'!$F$21,IF(Z54="energia elektryczna",AH54*1/3.6*'lista, wskaźniki'!$F$26))</f>
        <v>0</v>
      </c>
      <c r="AR54" s="20" t="b">
        <f>IF(Z54="gaz",AH54*'lista, wskaźniki'!$F$42,IF(Z54="energia elektryczna",AH54*0))</f>
        <v>0</v>
      </c>
      <c r="AS54" s="20" t="b">
        <f>IF(Z54="gaz",AH54*'lista, wskaźniki'!$F$43,IF(Z54="energia elektryczna",AH54*0))</f>
        <v>0</v>
      </c>
      <c r="AT54" s="20" t="b">
        <f>IF(Z54="gaz",AH54*'lista, wskaźniki'!$F$44,IF(Z54="energia elektryczna",AH54*0))</f>
        <v>0</v>
      </c>
      <c r="AU54" s="20">
        <f>AI54*1/3.6*'lista, wskaźniki'!$F$21</f>
        <v>0</v>
      </c>
      <c r="AV54" s="20">
        <f>AI54*'lista, wskaźniki'!$F$42</f>
        <v>0</v>
      </c>
      <c r="AW54" s="20">
        <f>AI54*'lista, wskaźniki'!$F$43</f>
        <v>0</v>
      </c>
      <c r="AX54" s="20">
        <f>AI54*'lista, wskaźniki'!$F$44</f>
        <v>0</v>
      </c>
      <c r="AY54" s="20">
        <f>AK54*'lista, wskaźniki'!$F$26</f>
        <v>0</v>
      </c>
      <c r="AZ54" s="20">
        <f t="shared" si="0"/>
        <v>0</v>
      </c>
      <c r="BA54" s="20">
        <f t="shared" si="1"/>
        <v>3.4506000000000002E-2</v>
      </c>
      <c r="BB54" s="20">
        <f t="shared" si="2"/>
        <v>3.4506000000000002E-2</v>
      </c>
      <c r="BC54" s="20">
        <f t="shared" si="3"/>
        <v>1.065E-5</v>
      </c>
      <c r="BD54" s="941"/>
      <c r="BE54" s="941"/>
      <c r="BF54" s="941"/>
      <c r="BG54" s="941"/>
      <c r="BH54" s="20"/>
      <c r="BI54" s="941"/>
      <c r="BJ54" s="20"/>
      <c r="BK54" s="941"/>
      <c r="BL54" s="20"/>
      <c r="BM54" s="20"/>
      <c r="BN54" s="20"/>
      <c r="BO54" s="20"/>
      <c r="BP54" s="20"/>
      <c r="BQ54" s="20"/>
      <c r="BR54" s="20"/>
      <c r="BS54" s="1005"/>
      <c r="BT54" s="1005"/>
      <c r="BU54" s="1005"/>
      <c r="BV54" s="1005"/>
      <c r="BW54" s="1005"/>
      <c r="BX54" s="1005"/>
      <c r="BY54" s="1008"/>
      <c r="CA54" s="365" t="b">
        <f t="shared" si="4"/>
        <v>0</v>
      </c>
      <c r="CB54" s="365">
        <f t="shared" si="5"/>
        <v>42.6</v>
      </c>
      <c r="CC54" s="365" t="b">
        <f t="shared" si="6"/>
        <v>0</v>
      </c>
      <c r="CD54" s="365" t="b">
        <f t="shared" si="7"/>
        <v>0</v>
      </c>
      <c r="CE54" s="365" t="b">
        <f t="shared" si="8"/>
        <v>0</v>
      </c>
      <c r="CF54" s="365" t="b">
        <f t="shared" si="9"/>
        <v>0</v>
      </c>
      <c r="CG54" s="365" t="b">
        <f t="shared" si="10"/>
        <v>0</v>
      </c>
      <c r="CH54" s="365" t="b">
        <f t="shared" si="11"/>
        <v>0</v>
      </c>
      <c r="CI54" s="72" t="b">
        <f t="shared" si="12"/>
        <v>0</v>
      </c>
      <c r="CJ54" s="72">
        <f t="shared" si="13"/>
        <v>42.6</v>
      </c>
      <c r="CK54" s="72" t="b">
        <f t="shared" si="14"/>
        <v>0</v>
      </c>
      <c r="CL54" s="72">
        <f t="shared" si="15"/>
        <v>0</v>
      </c>
      <c r="CM54" s="72" t="b">
        <f t="shared" si="16"/>
        <v>0</v>
      </c>
      <c r="CN54" s="72" t="b">
        <f t="shared" si="17"/>
        <v>0</v>
      </c>
      <c r="CP54" s="13">
        <f t="shared" si="18"/>
        <v>0</v>
      </c>
      <c r="CQ54" s="13" t="b">
        <f t="shared" si="19"/>
        <v>0</v>
      </c>
      <c r="CR54" s="13" t="b">
        <f t="shared" si="20"/>
        <v>0</v>
      </c>
      <c r="CS54" s="13" t="b">
        <f t="shared" si="29"/>
        <v>0</v>
      </c>
      <c r="CT54" s="13" t="b">
        <f t="shared" si="28"/>
        <v>0</v>
      </c>
      <c r="CU54" s="13" t="b">
        <f t="shared" si="30"/>
        <v>0</v>
      </c>
      <c r="CV54" s="13" t="b">
        <f t="shared" si="23"/>
        <v>0</v>
      </c>
      <c r="CW54" s="13" t="b">
        <f t="shared" si="24"/>
        <v>0</v>
      </c>
      <c r="CX54" s="13" t="b">
        <f t="shared" si="25"/>
        <v>0</v>
      </c>
      <c r="CY54" s="13" t="b">
        <f t="shared" si="26"/>
        <v>0</v>
      </c>
    </row>
    <row r="55" spans="1:103" ht="15" thickBot="1">
      <c r="A55" s="932"/>
      <c r="B55" s="941"/>
      <c r="C55" s="941"/>
      <c r="D55" s="941"/>
      <c r="E55" s="941"/>
      <c r="F55" s="941"/>
      <c r="G55" s="941"/>
      <c r="H55" s="941"/>
      <c r="I55" s="941"/>
      <c r="J55" s="941"/>
      <c r="K55" s="941"/>
      <c r="L55" s="941"/>
      <c r="M55" s="941"/>
      <c r="N55" s="941"/>
      <c r="O55" s="941"/>
      <c r="P55" s="941"/>
      <c r="Q55" s="941"/>
      <c r="R55" s="941"/>
      <c r="S55" s="941"/>
      <c r="T55" s="941"/>
      <c r="U55" s="941"/>
      <c r="V55" s="941"/>
      <c r="W55" s="20"/>
      <c r="X55" s="20"/>
      <c r="Y55" s="20"/>
      <c r="Z55" s="20"/>
      <c r="AA55" s="20" t="s">
        <v>50</v>
      </c>
      <c r="AB55" s="22"/>
      <c r="AC55" s="22"/>
      <c r="AD55" s="20"/>
      <c r="AE55" s="941"/>
      <c r="AF55" s="334">
        <f t="shared" si="32"/>
        <v>0</v>
      </c>
      <c r="AG55" s="272">
        <f>IF(R55="kompletna",Q55*J55*0.0036*'lista, wskaźniki'!$F$13, IF(R55="częściowa",Q55*J55*0.0036*'lista, wskaźniki'!$F$14, IF(R55="brak",Q55*J55*0.0036*'lista, wskaźniki'!$F$15,)))</f>
        <v>0</v>
      </c>
      <c r="AH55" s="334">
        <f>IF(Y55="inne",K55*'lista, wskaźniki'!$E$35,IF(Y55="to samo źródło",0,IF(Y55=0,0)))</f>
        <v>0</v>
      </c>
      <c r="AI55" s="334" t="b">
        <f>IF(AA55="gaz z sieci",AC55*'lista, wskaźniki'!$D$21)</f>
        <v>0</v>
      </c>
      <c r="AJ55" s="272">
        <f>IF(AA55="węgiel",AB55*'lista, wskaźniki'!$D$20, IF('Sektor mieszkaniowy'!AA55="drewno",'Sektor mieszkaniowy'!AB55*'lista, wskaźniki'!$D$22,IF('Sektor mieszkaniowy'!AA55="pellet",AB55*'lista, wskaźniki'!$D$23,IF('Sektor mieszkaniowy'!AA55="gaz z sieci",AB55*'lista, wskaźniki'!$D$21,IF('Sektor mieszkaniowy'!AA55="olej opałowy",'Sektor mieszkaniowy'!AB55*'lista, wskaźniki'!$D$24)))))</f>
        <v>0</v>
      </c>
      <c r="AK55" s="1002"/>
      <c r="AL55" s="941"/>
      <c r="AM55" s="20">
        <f>IF(AA55="węgiel",AF55*1/3.6*'lista, wskaźniki'!$F$20,IF(AA55="drewno",AF55*1/3.6*'lista, wskaźniki'!$F$22,IF(AA55="pellet",AF55*1/3.6*'lista, wskaźniki'!$F$23,IF(AA55="gaz z sieci",AF55*1/3.6*'lista, wskaźniki'!$F$21,IF(AA55="olej opałowy",AF55*1/3.6*'lista, wskaźniki'!$F$24,0)))))</f>
        <v>0</v>
      </c>
      <c r="AN55" s="20">
        <f>IF(AA55="węgiel",AF55*'lista, wskaźniki'!$E$42,IF(AA55="drewno",AF55*'lista, wskaźniki'!$G$42,IF(AA55="pellet",AF55*'lista, wskaźniki'!$H$42,IF(AA55="gaz z sieci",AF55*'lista, wskaźniki'!$F$42,IF(AA55="olej opałowy",AF55*'lista, wskaźniki'!$I$42,0)))))</f>
        <v>0</v>
      </c>
      <c r="AO55" s="20">
        <f>IF(AA55="węgiel",AF55*'lista, wskaźniki'!$E$43,IF(AA55="drewno",AF55*'lista, wskaźniki'!$G$43,IF(AA55="pellet",AF55*'lista, wskaźniki'!$H$43,IF(AA55="gaz z sieci",AF55*'lista, wskaźniki'!$F$43,IF(AA55="olej opałowy",AF55*'lista, wskaźniki'!$I$43,0)))))</f>
        <v>0</v>
      </c>
      <c r="AP55" s="20">
        <f>IF(AA55="węgiel",AF55*'lista, wskaźniki'!$E$44,IF(AA55="drewno",AF55*'lista, wskaźniki'!$G$44,IF(AA55="pellet",AF55*'lista, wskaźniki'!$H$44,IF(AA55="gaz z sieci",AF55*'lista, wskaźniki'!$F$44,IF(AA55="olej opałowy",AF55*'lista, wskaźniki'!$I$44,0)))))</f>
        <v>0</v>
      </c>
      <c r="AQ55" s="20" t="b">
        <f>IF(Z55="gaz",AH55*1/3.6*'lista, wskaźniki'!$F$21,IF(Z55="energia elektryczna",AH55*1/3.6*'lista, wskaźniki'!$F$26))</f>
        <v>0</v>
      </c>
      <c r="AR55" s="20" t="b">
        <f>IF(Z55="gaz",AH55*'lista, wskaźniki'!$F$42,IF(Z55="energia elektryczna",AH55*0))</f>
        <v>0</v>
      </c>
      <c r="AS55" s="20" t="b">
        <f>IF(Z55="gaz",AH55*'lista, wskaźniki'!$F$43,IF(Z55="energia elektryczna",AH55*0))</f>
        <v>0</v>
      </c>
      <c r="AT55" s="20" t="b">
        <f>IF(Z55="gaz",AH55*'lista, wskaźniki'!$F$44,IF(Z55="energia elektryczna",AH55*0))</f>
        <v>0</v>
      </c>
      <c r="AU55" s="20">
        <f>AI55*1/3.6*'lista, wskaźniki'!$F$21</f>
        <v>0</v>
      </c>
      <c r="AV55" s="20">
        <f>AI55*'lista, wskaźniki'!$F$42</f>
        <v>0</v>
      </c>
      <c r="AW55" s="20">
        <f>AI55*'lista, wskaźniki'!$F$43</f>
        <v>0</v>
      </c>
      <c r="AX55" s="20">
        <f>AI55*'lista, wskaźniki'!$F$44</f>
        <v>0</v>
      </c>
      <c r="AY55" s="20">
        <f>AK55*'lista, wskaźniki'!$F$26</f>
        <v>0</v>
      </c>
      <c r="AZ55" s="20">
        <f t="shared" si="0"/>
        <v>0</v>
      </c>
      <c r="BA55" s="20">
        <f t="shared" si="1"/>
        <v>0</v>
      </c>
      <c r="BB55" s="20">
        <f t="shared" si="2"/>
        <v>0</v>
      </c>
      <c r="BC55" s="20">
        <f t="shared" si="3"/>
        <v>0</v>
      </c>
      <c r="BD55" s="941"/>
      <c r="BE55" s="941"/>
      <c r="BF55" s="941"/>
      <c r="BG55" s="941"/>
      <c r="BH55" s="20"/>
      <c r="BI55" s="941"/>
      <c r="BJ55" s="20"/>
      <c r="BK55" s="941"/>
      <c r="BL55" s="20"/>
      <c r="BM55" s="20"/>
      <c r="BN55" s="20"/>
      <c r="BO55" s="20"/>
      <c r="BP55" s="20"/>
      <c r="BQ55" s="20"/>
      <c r="BR55" s="20"/>
      <c r="BS55" s="1005"/>
      <c r="BT55" s="1005"/>
      <c r="BU55" s="1005"/>
      <c r="BV55" s="1005"/>
      <c r="BW55" s="1005"/>
      <c r="BX55" s="1005"/>
      <c r="BY55" s="1008"/>
      <c r="CA55" s="365" t="b">
        <f t="shared" si="4"/>
        <v>0</v>
      </c>
      <c r="CB55" s="365" t="b">
        <f t="shared" si="5"/>
        <v>0</v>
      </c>
      <c r="CC55" s="365">
        <f t="shared" si="6"/>
        <v>0</v>
      </c>
      <c r="CD55" s="365" t="b">
        <f t="shared" si="7"/>
        <v>0</v>
      </c>
      <c r="CE55" s="365" t="b">
        <f t="shared" si="8"/>
        <v>0</v>
      </c>
      <c r="CF55" s="365" t="b">
        <f t="shared" si="9"/>
        <v>0</v>
      </c>
      <c r="CG55" s="365" t="b">
        <f t="shared" si="10"/>
        <v>0</v>
      </c>
      <c r="CH55" s="365" t="b">
        <f t="shared" si="11"/>
        <v>0</v>
      </c>
      <c r="CI55" s="72" t="b">
        <f t="shared" si="12"/>
        <v>0</v>
      </c>
      <c r="CJ55" s="72" t="b">
        <f t="shared" si="13"/>
        <v>0</v>
      </c>
      <c r="CK55" s="72">
        <f t="shared" si="14"/>
        <v>0</v>
      </c>
      <c r="CL55" s="72">
        <f t="shared" si="15"/>
        <v>0</v>
      </c>
      <c r="CM55" s="72" t="b">
        <f t="shared" si="16"/>
        <v>0</v>
      </c>
      <c r="CN55" s="72" t="b">
        <f t="shared" si="17"/>
        <v>0</v>
      </c>
      <c r="CP55" s="13">
        <f t="shared" si="18"/>
        <v>0</v>
      </c>
      <c r="CQ55" s="13" t="b">
        <f t="shared" si="19"/>
        <v>0</v>
      </c>
      <c r="CR55" s="13" t="b">
        <f t="shared" si="20"/>
        <v>0</v>
      </c>
      <c r="CS55" s="13" t="b">
        <f t="shared" si="29"/>
        <v>0</v>
      </c>
      <c r="CT55" s="13" t="b">
        <f t="shared" si="28"/>
        <v>0</v>
      </c>
      <c r="CU55" s="13" t="b">
        <f t="shared" si="30"/>
        <v>0</v>
      </c>
      <c r="CV55" s="13" t="b">
        <f t="shared" si="23"/>
        <v>0</v>
      </c>
      <c r="CW55" s="13" t="b">
        <f t="shared" si="24"/>
        <v>0</v>
      </c>
      <c r="CX55" s="13" t="b">
        <f t="shared" si="25"/>
        <v>0</v>
      </c>
      <c r="CY55" s="13" t="b">
        <f t="shared" si="26"/>
        <v>0</v>
      </c>
    </row>
    <row r="56" spans="1:103" ht="15" thickBot="1">
      <c r="A56" s="932"/>
      <c r="B56" s="941"/>
      <c r="C56" s="941"/>
      <c r="D56" s="941"/>
      <c r="E56" s="941"/>
      <c r="F56" s="941"/>
      <c r="G56" s="941"/>
      <c r="H56" s="941"/>
      <c r="I56" s="941"/>
      <c r="J56" s="941"/>
      <c r="K56" s="941"/>
      <c r="L56" s="941"/>
      <c r="M56" s="941"/>
      <c r="N56" s="941"/>
      <c r="O56" s="941"/>
      <c r="P56" s="941"/>
      <c r="Q56" s="941"/>
      <c r="R56" s="941"/>
      <c r="S56" s="941"/>
      <c r="T56" s="941"/>
      <c r="U56" s="941"/>
      <c r="V56" s="941"/>
      <c r="W56" s="20"/>
      <c r="X56" s="20"/>
      <c r="Y56" s="20"/>
      <c r="Z56" s="20"/>
      <c r="AA56" s="20" t="s">
        <v>38</v>
      </c>
      <c r="AB56" s="22"/>
      <c r="AC56" s="22"/>
      <c r="AD56" s="20"/>
      <c r="AE56" s="941"/>
      <c r="AF56" s="334">
        <f t="shared" si="32"/>
        <v>0</v>
      </c>
      <c r="AG56" s="272">
        <f>IF(R56="kompletna",Q56*J56*0.0036*'lista, wskaźniki'!$F$13, IF(R56="częściowa",Q56*J56*0.0036*'lista, wskaźniki'!$F$14, IF(R56="brak",Q56*J56*0.0036*'lista, wskaźniki'!$F$15,)))</f>
        <v>0</v>
      </c>
      <c r="AH56" s="334">
        <f>IF(Y56="inne",K56*'lista, wskaźniki'!$E$35,IF(Y56="to samo źródło",0,IF(Y56=0,0)))</f>
        <v>0</v>
      </c>
      <c r="AI56" s="334">
        <f>IF(AA56="gaz z sieci",AC56*'lista, wskaźniki'!$D$21)</f>
        <v>0</v>
      </c>
      <c r="AJ56" s="272">
        <f>IF(AA56="węgiel",AB56*'lista, wskaźniki'!$D$20, IF('Sektor mieszkaniowy'!AA56="drewno",'Sektor mieszkaniowy'!AB56*'lista, wskaźniki'!$D$22,IF('Sektor mieszkaniowy'!AA56="pellet",AB56*'lista, wskaźniki'!$D$23,IF('Sektor mieszkaniowy'!AA56="gaz z sieci",AB56*'lista, wskaźniki'!$D$21,IF('Sektor mieszkaniowy'!AA56="olej opałowy",'Sektor mieszkaniowy'!AB56*'lista, wskaźniki'!$D$24)))))</f>
        <v>0</v>
      </c>
      <c r="AK56" s="1002"/>
      <c r="AL56" s="941"/>
      <c r="AM56" s="20">
        <f>IF(AA56="węgiel",AF56*1/3.6*'lista, wskaźniki'!$F$20,IF(AA56="drewno",AF56*1/3.6*'lista, wskaźniki'!$F$22,IF(AA56="pellet",AF56*1/3.6*'lista, wskaźniki'!$F$23,IF(AA56="gaz z sieci",AF56*1/3.6*'lista, wskaźniki'!$F$21,IF(AA56="olej opałowy",AF56*1/3.6*'lista, wskaźniki'!$F$24,0)))))</f>
        <v>0</v>
      </c>
      <c r="AN56" s="20">
        <f>IF(AA56="węgiel",AF56*'lista, wskaźniki'!$E$42,IF(AA56="drewno",AF56*'lista, wskaźniki'!$G$42,IF(AA56="pellet",AF56*'lista, wskaźniki'!$H$42,IF(AA56="gaz z sieci",AF56*'lista, wskaźniki'!$F$42,IF(AA56="olej opałowy",AF56*'lista, wskaźniki'!$I$42,0)))))</f>
        <v>0</v>
      </c>
      <c r="AO56" s="20">
        <f>IF(AA56="węgiel",AF56*'lista, wskaźniki'!$E$43,IF(AA56="drewno",AF56*'lista, wskaźniki'!$G$43,IF(AA56="pellet",AF56*'lista, wskaźniki'!$H$43,IF(AA56="gaz z sieci",AF56*'lista, wskaźniki'!$F$43,IF(AA56="olej opałowy",AF56*'lista, wskaźniki'!$I$43,0)))))</f>
        <v>0</v>
      </c>
      <c r="AP56" s="20">
        <f>IF(AA56="węgiel",AF56*'lista, wskaźniki'!$E$44,IF(AA56="drewno",AF56*'lista, wskaźniki'!$G$44,IF(AA56="pellet",AF56*'lista, wskaźniki'!$H$44,IF(AA56="gaz z sieci",AF56*'lista, wskaźniki'!$F$44,IF(AA56="olej opałowy",AF56*'lista, wskaźniki'!$I$44,0)))))</f>
        <v>0</v>
      </c>
      <c r="AQ56" s="20" t="b">
        <f>IF(Z56="gaz",AH56*1/3.6*'lista, wskaźniki'!$F$21,IF(Z56="energia elektryczna",AH56*1/3.6*'lista, wskaźniki'!$F$26))</f>
        <v>0</v>
      </c>
      <c r="AR56" s="20" t="b">
        <f>IF(Z56="gaz",AH56*'lista, wskaźniki'!$F$42,IF(Z56="energia elektryczna",AH56*0))</f>
        <v>0</v>
      </c>
      <c r="AS56" s="20" t="b">
        <f>IF(Z56="gaz",AH56*'lista, wskaźniki'!$F$43,IF(Z56="energia elektryczna",AH56*0))</f>
        <v>0</v>
      </c>
      <c r="AT56" s="20" t="b">
        <f>IF(Z56="gaz",AH56*'lista, wskaźniki'!$F$44,IF(Z56="energia elektryczna",AH56*0))</f>
        <v>0</v>
      </c>
      <c r="AU56" s="20">
        <f>AI56*1/3.6*'lista, wskaźniki'!$F$21</f>
        <v>0</v>
      </c>
      <c r="AV56" s="20">
        <f>AI56*'lista, wskaźniki'!$F$42</f>
        <v>0</v>
      </c>
      <c r="AW56" s="20">
        <f>AI56*'lista, wskaźniki'!$F$43</f>
        <v>0</v>
      </c>
      <c r="AX56" s="20">
        <f>AI56*'lista, wskaźniki'!$F$44</f>
        <v>0</v>
      </c>
      <c r="AY56" s="20">
        <f>AK56*'lista, wskaźniki'!$F$26</f>
        <v>0</v>
      </c>
      <c r="AZ56" s="20">
        <f t="shared" si="0"/>
        <v>0</v>
      </c>
      <c r="BA56" s="20">
        <f t="shared" si="1"/>
        <v>0</v>
      </c>
      <c r="BB56" s="20">
        <f t="shared" si="2"/>
        <v>0</v>
      </c>
      <c r="BC56" s="20">
        <f t="shared" si="3"/>
        <v>0</v>
      </c>
      <c r="BD56" s="941"/>
      <c r="BE56" s="941"/>
      <c r="BF56" s="941"/>
      <c r="BG56" s="941"/>
      <c r="BH56" s="20"/>
      <c r="BI56" s="941"/>
      <c r="BJ56" s="20"/>
      <c r="BK56" s="941"/>
      <c r="BL56" s="20"/>
      <c r="BM56" s="20"/>
      <c r="BN56" s="20"/>
      <c r="BO56" s="20"/>
      <c r="BP56" s="20"/>
      <c r="BQ56" s="20"/>
      <c r="BR56" s="20"/>
      <c r="BS56" s="1005"/>
      <c r="BT56" s="1005"/>
      <c r="BU56" s="1005"/>
      <c r="BV56" s="1005"/>
      <c r="BW56" s="1005"/>
      <c r="BX56" s="1005"/>
      <c r="BY56" s="1008"/>
      <c r="CA56" s="365" t="b">
        <f t="shared" si="4"/>
        <v>0</v>
      </c>
      <c r="CB56" s="365" t="b">
        <f t="shared" si="5"/>
        <v>0</v>
      </c>
      <c r="CC56" s="365" t="b">
        <f t="shared" si="6"/>
        <v>0</v>
      </c>
      <c r="CD56" s="365">
        <f t="shared" si="7"/>
        <v>0</v>
      </c>
      <c r="CE56" s="365" t="b">
        <f t="shared" si="8"/>
        <v>0</v>
      </c>
      <c r="CF56" s="365" t="b">
        <f t="shared" si="9"/>
        <v>0</v>
      </c>
      <c r="CG56" s="365" t="b">
        <f t="shared" si="10"/>
        <v>0</v>
      </c>
      <c r="CH56" s="365">
        <f t="shared" si="11"/>
        <v>0</v>
      </c>
      <c r="CI56" s="72" t="b">
        <f t="shared" si="12"/>
        <v>0</v>
      </c>
      <c r="CJ56" s="72" t="b">
        <f t="shared" si="13"/>
        <v>0</v>
      </c>
      <c r="CK56" s="72" t="b">
        <f t="shared" si="14"/>
        <v>0</v>
      </c>
      <c r="CL56" s="72">
        <f t="shared" si="15"/>
        <v>0</v>
      </c>
      <c r="CM56" s="72" t="b">
        <f t="shared" si="16"/>
        <v>0</v>
      </c>
      <c r="CN56" s="72" t="b">
        <f t="shared" si="17"/>
        <v>0</v>
      </c>
      <c r="CP56" s="13">
        <f t="shared" si="18"/>
        <v>0</v>
      </c>
      <c r="CQ56" s="13" t="b">
        <f t="shared" si="19"/>
        <v>0</v>
      </c>
      <c r="CR56" s="13" t="b">
        <f t="shared" si="20"/>
        <v>0</v>
      </c>
      <c r="CS56" s="13" t="b">
        <f t="shared" si="29"/>
        <v>0</v>
      </c>
      <c r="CT56" s="13" t="b">
        <f t="shared" si="28"/>
        <v>0</v>
      </c>
      <c r="CU56" s="13" t="b">
        <f t="shared" si="30"/>
        <v>0</v>
      </c>
      <c r="CV56" s="13" t="b">
        <f t="shared" si="23"/>
        <v>0</v>
      </c>
      <c r="CW56" s="13" t="b">
        <f t="shared" si="24"/>
        <v>0</v>
      </c>
      <c r="CX56" s="13" t="b">
        <f t="shared" si="25"/>
        <v>0</v>
      </c>
      <c r="CY56" s="13" t="b">
        <f t="shared" si="26"/>
        <v>0</v>
      </c>
    </row>
    <row r="57" spans="1:103" ht="15" thickBot="1">
      <c r="A57" s="933"/>
      <c r="B57" s="942"/>
      <c r="C57" s="942"/>
      <c r="D57" s="942"/>
      <c r="E57" s="942"/>
      <c r="F57" s="942"/>
      <c r="G57" s="942"/>
      <c r="H57" s="942"/>
      <c r="I57" s="942"/>
      <c r="J57" s="942"/>
      <c r="K57" s="942"/>
      <c r="L57" s="942"/>
      <c r="M57" s="942"/>
      <c r="N57" s="942"/>
      <c r="O57" s="942"/>
      <c r="P57" s="942"/>
      <c r="Q57" s="942"/>
      <c r="R57" s="942"/>
      <c r="S57" s="942"/>
      <c r="T57" s="942"/>
      <c r="U57" s="942"/>
      <c r="V57" s="942"/>
      <c r="W57" s="21"/>
      <c r="X57" s="21"/>
      <c r="Y57" s="21"/>
      <c r="Z57" s="21"/>
      <c r="AA57" s="21" t="s">
        <v>37</v>
      </c>
      <c r="AB57" s="55"/>
      <c r="AC57" s="55"/>
      <c r="AD57" s="21"/>
      <c r="AE57" s="942"/>
      <c r="AF57" s="334">
        <f t="shared" si="32"/>
        <v>0</v>
      </c>
      <c r="AG57" s="272">
        <f>IF(R57="kompletna",Q57*J57*0.0036*'lista, wskaźniki'!$F$13, IF(R57="częściowa",Q57*J57*0.0036*'lista, wskaźniki'!$F$14, IF(R57="brak",Q57*J57*0.0036*'lista, wskaźniki'!$F$15,)))</f>
        <v>0</v>
      </c>
      <c r="AH57" s="334">
        <f>IF(Y57="inne",K57*'lista, wskaźniki'!$E$35,IF(Y57="to samo źródło",0,IF(Y57=0,0)))</f>
        <v>0</v>
      </c>
      <c r="AI57" s="334" t="b">
        <f>IF(AA57="gaz z sieci",AC57*'lista, wskaźniki'!$D$21)</f>
        <v>0</v>
      </c>
      <c r="AJ57" s="272">
        <f>IF(AA57="węgiel",AB57*'lista, wskaźniki'!$D$20, IF('Sektor mieszkaniowy'!AA57="drewno",'Sektor mieszkaniowy'!AB57*'lista, wskaźniki'!$D$22,IF('Sektor mieszkaniowy'!AA57="pellet",AB57*'lista, wskaźniki'!$D$23,IF('Sektor mieszkaniowy'!AA57="gaz z sieci",AB57*'lista, wskaźniki'!$D$21,IF('Sektor mieszkaniowy'!AA57="olej opałowy",'Sektor mieszkaniowy'!AB57*'lista, wskaźniki'!$D$24)))))</f>
        <v>0</v>
      </c>
      <c r="AK57" s="1003"/>
      <c r="AL57" s="942"/>
      <c r="AM57" s="20">
        <f>IF(AA57="węgiel",AF57*1/3.6*'lista, wskaźniki'!$F$20,IF(AA57="drewno",AF57*1/3.6*'lista, wskaźniki'!$F$22,IF(AA57="pellet",AF57*1/3.6*'lista, wskaźniki'!$F$23,IF(AA57="gaz z sieci",AF57*1/3.6*'lista, wskaźniki'!$F$21,IF(AA57="olej opałowy",AF57*1/3.6*'lista, wskaźniki'!$F$24,0)))))</f>
        <v>0</v>
      </c>
      <c r="AN57" s="20">
        <f>IF(AA57="węgiel",AF57*'lista, wskaźniki'!$E$42,IF(AA57="drewno",AF57*'lista, wskaźniki'!$G$42,IF(AA57="pellet",AF57*'lista, wskaźniki'!$H$42,IF(AA57="gaz z sieci",AF57*'lista, wskaźniki'!$F$42,IF(AA57="olej opałowy",AF57*'lista, wskaźniki'!$I$42,0)))))</f>
        <v>0</v>
      </c>
      <c r="AO57" s="20">
        <f>IF(AA57="węgiel",AF57*'lista, wskaźniki'!$E$43,IF(AA57="drewno",AF57*'lista, wskaźniki'!$G$43,IF(AA57="pellet",AF57*'lista, wskaźniki'!$H$43,IF(AA57="gaz z sieci",AF57*'lista, wskaźniki'!$F$43,IF(AA57="olej opałowy",AF57*'lista, wskaźniki'!$I$43,0)))))</f>
        <v>0</v>
      </c>
      <c r="AP57" s="20">
        <f>IF(AA57="węgiel",AF57*'lista, wskaźniki'!$E$44,IF(AA57="drewno",AF57*'lista, wskaźniki'!$G$44,IF(AA57="pellet",AF57*'lista, wskaźniki'!$H$44,IF(AA57="gaz z sieci",AF57*'lista, wskaźniki'!$F$44,IF(AA57="olej opałowy",AF57*'lista, wskaźniki'!$I$44,0)))))</f>
        <v>0</v>
      </c>
      <c r="AQ57" s="20" t="b">
        <f>IF(Z57="gaz",AH57*1/3.6*'lista, wskaźniki'!$F$21,IF(Z57="energia elektryczna",AH57*1/3.6*'lista, wskaźniki'!$F$26))</f>
        <v>0</v>
      </c>
      <c r="AR57" s="20" t="b">
        <f>IF(Z57="gaz",AH57*'lista, wskaźniki'!$F$42,IF(Z57="energia elektryczna",AH57*0))</f>
        <v>0</v>
      </c>
      <c r="AS57" s="20" t="b">
        <f>IF(Z57="gaz",AH57*'lista, wskaźniki'!$F$43,IF(Z57="energia elektryczna",AH57*0))</f>
        <v>0</v>
      </c>
      <c r="AT57" s="20" t="b">
        <f>IF(Z57="gaz",AH57*'lista, wskaźniki'!$F$44,IF(Z57="energia elektryczna",AH57*0))</f>
        <v>0</v>
      </c>
      <c r="AU57" s="20">
        <f>AI57*1/3.6*'lista, wskaźniki'!$F$21</f>
        <v>0</v>
      </c>
      <c r="AV57" s="20">
        <f>AI57*'lista, wskaźniki'!$F$42</f>
        <v>0</v>
      </c>
      <c r="AW57" s="20">
        <f>AI57*'lista, wskaźniki'!$F$43</f>
        <v>0</v>
      </c>
      <c r="AX57" s="20">
        <f>AI57*'lista, wskaźniki'!$F$44</f>
        <v>0</v>
      </c>
      <c r="AY57" s="20">
        <f>AK57*'lista, wskaźniki'!$F$26</f>
        <v>0</v>
      </c>
      <c r="AZ57" s="20">
        <f t="shared" si="0"/>
        <v>0</v>
      </c>
      <c r="BA57" s="20">
        <f t="shared" si="1"/>
        <v>0</v>
      </c>
      <c r="BB57" s="20">
        <f t="shared" si="2"/>
        <v>0</v>
      </c>
      <c r="BC57" s="20">
        <f t="shared" si="3"/>
        <v>0</v>
      </c>
      <c r="BD57" s="942"/>
      <c r="BE57" s="942"/>
      <c r="BF57" s="942"/>
      <c r="BG57" s="942"/>
      <c r="BH57" s="21"/>
      <c r="BI57" s="942"/>
      <c r="BJ57" s="21"/>
      <c r="BK57" s="942"/>
      <c r="BL57" s="21"/>
      <c r="BM57" s="21"/>
      <c r="BN57" s="21"/>
      <c r="BO57" s="21"/>
      <c r="BP57" s="21"/>
      <c r="BQ57" s="21"/>
      <c r="BR57" s="21"/>
      <c r="BS57" s="1006"/>
      <c r="BT57" s="1006"/>
      <c r="BU57" s="1006"/>
      <c r="BV57" s="1006"/>
      <c r="BW57" s="1006"/>
      <c r="BX57" s="1006"/>
      <c r="BY57" s="1009"/>
      <c r="CA57" s="365" t="b">
        <f t="shared" si="4"/>
        <v>0</v>
      </c>
      <c r="CB57" s="365" t="b">
        <f t="shared" si="5"/>
        <v>0</v>
      </c>
      <c r="CC57" s="365" t="b">
        <f t="shared" si="6"/>
        <v>0</v>
      </c>
      <c r="CD57" s="365" t="b">
        <f t="shared" si="7"/>
        <v>0</v>
      </c>
      <c r="CE57" s="365">
        <f t="shared" si="8"/>
        <v>0</v>
      </c>
      <c r="CF57" s="365" t="b">
        <f t="shared" si="9"/>
        <v>0</v>
      </c>
      <c r="CG57" s="365" t="b">
        <f t="shared" si="10"/>
        <v>0</v>
      </c>
      <c r="CH57" s="365" t="b">
        <f t="shared" si="11"/>
        <v>0</v>
      </c>
      <c r="CI57" s="72" t="b">
        <f t="shared" si="12"/>
        <v>0</v>
      </c>
      <c r="CJ57" s="72" t="b">
        <f t="shared" si="13"/>
        <v>0</v>
      </c>
      <c r="CK57" s="72" t="b">
        <f t="shared" si="14"/>
        <v>0</v>
      </c>
      <c r="CL57" s="72">
        <f t="shared" si="15"/>
        <v>0</v>
      </c>
      <c r="CM57" s="72">
        <f t="shared" si="16"/>
        <v>0</v>
      </c>
      <c r="CN57" s="72" t="b">
        <f t="shared" si="17"/>
        <v>0</v>
      </c>
      <c r="CP57" s="13">
        <f t="shared" si="18"/>
        <v>0</v>
      </c>
      <c r="CQ57" s="13" t="b">
        <f t="shared" si="19"/>
        <v>0</v>
      </c>
      <c r="CR57" s="13" t="b">
        <f t="shared" si="20"/>
        <v>0</v>
      </c>
      <c r="CS57" s="13" t="b">
        <f t="shared" si="29"/>
        <v>0</v>
      </c>
      <c r="CT57" s="13" t="b">
        <f t="shared" si="28"/>
        <v>0</v>
      </c>
      <c r="CU57" s="13" t="b">
        <f t="shared" si="30"/>
        <v>0</v>
      </c>
      <c r="CV57" s="13" t="b">
        <f t="shared" si="23"/>
        <v>0</v>
      </c>
      <c r="CW57" s="13" t="b">
        <f t="shared" si="24"/>
        <v>0</v>
      </c>
      <c r="CX57" s="13" t="b">
        <f t="shared" si="25"/>
        <v>0</v>
      </c>
      <c r="CY57" s="13" t="b">
        <f t="shared" si="26"/>
        <v>0</v>
      </c>
    </row>
    <row r="58" spans="1:103" ht="15" thickBot="1">
      <c r="A58" s="931">
        <v>12</v>
      </c>
      <c r="B58" s="940" t="s">
        <v>198</v>
      </c>
      <c r="C58" s="940">
        <v>34</v>
      </c>
      <c r="D58" s="940" t="s">
        <v>1</v>
      </c>
      <c r="E58" s="940" t="s">
        <v>5</v>
      </c>
      <c r="F58" s="940">
        <v>6</v>
      </c>
      <c r="G58" s="940">
        <v>3</v>
      </c>
      <c r="H58" s="940"/>
      <c r="I58" s="940" t="s">
        <v>10</v>
      </c>
      <c r="J58" s="940"/>
      <c r="K58" s="940"/>
      <c r="L58" s="940" t="s">
        <v>16</v>
      </c>
      <c r="M58" s="940"/>
      <c r="N58" s="940" t="s">
        <v>17</v>
      </c>
      <c r="O58" s="940"/>
      <c r="P58" s="940" t="s">
        <v>17</v>
      </c>
      <c r="Q58" s="940">
        <f>IF(I58="&lt;1966",'lista, wskaźniki'!$G$4,IF(I58="1967-1985",'lista, wskaźniki'!$G$5,IF(I58="1986-1992",'lista, wskaźniki'!$G$6,IF(I58="1993-1996",'lista, wskaźniki'!$G$7,IF(I58="&gt;1997",'lista, wskaźniki'!$G$8,IF(I58=0,'lista, wskaźniki'!$G$4))))))</f>
        <v>290</v>
      </c>
      <c r="R58" s="940" t="s">
        <v>23</v>
      </c>
      <c r="S58" s="940" t="s">
        <v>27</v>
      </c>
      <c r="T58" s="940">
        <v>11</v>
      </c>
      <c r="U58" s="940">
        <v>1985</v>
      </c>
      <c r="V58" s="940"/>
      <c r="W58" s="20" t="s">
        <v>36</v>
      </c>
      <c r="X58" s="19" t="s">
        <v>39</v>
      </c>
      <c r="Y58" s="19" t="s">
        <v>42</v>
      </c>
      <c r="Z58" s="19"/>
      <c r="AA58" s="19" t="s">
        <v>35</v>
      </c>
      <c r="AB58" s="54"/>
      <c r="AC58" s="54"/>
      <c r="AD58" s="19"/>
      <c r="AE58" s="940">
        <v>6</v>
      </c>
      <c r="AF58" s="334">
        <f t="shared" si="32"/>
        <v>0</v>
      </c>
      <c r="AG58" s="272">
        <f>IF(R58="kompletna",Q58*J58*0.0036*'lista, wskaźniki'!$F$13, IF(R58="częściowa",Q58*J58*0.0036*'lista, wskaźniki'!$F$14, IF(R58="brak",Q58*J58*0.0036*'lista, wskaźniki'!$F$15,)))</f>
        <v>0</v>
      </c>
      <c r="AH58" s="334">
        <f>IF(Y58="inne",K58*'lista, wskaźniki'!$E$35,IF(Y58="to samo źródło",0,IF(Y58=0,0)))</f>
        <v>0</v>
      </c>
      <c r="AI58" s="334" t="b">
        <f>IF(AA58="gaz z sieci",AC58*'lista, wskaźniki'!$D$21)</f>
        <v>0</v>
      </c>
      <c r="AJ58" s="272">
        <f>IF(AA58="węgiel",AB58*'lista, wskaźniki'!$D$20, IF('Sektor mieszkaniowy'!AA58="drewno",'Sektor mieszkaniowy'!AB58*'lista, wskaźniki'!$D$22,IF('Sektor mieszkaniowy'!AA58="pellet",AB58*'lista, wskaźniki'!$D$23,IF('Sektor mieszkaniowy'!AA58="gaz z sieci",AB58*'lista, wskaźniki'!$D$21,IF('Sektor mieszkaniowy'!AA58="olej opałowy",'Sektor mieszkaniowy'!AB58*'lista, wskaźniki'!$D$24)))))</f>
        <v>0</v>
      </c>
      <c r="AK58" s="1001">
        <f>AL58/'lista, wskaźniki'!$A$127</f>
        <v>1.5384615384615385</v>
      </c>
      <c r="AL58" s="940">
        <v>1000</v>
      </c>
      <c r="AM58" s="20">
        <f>IF(AA58="węgiel",AF58*1/3.6*'lista, wskaźniki'!$F$20,IF(AA58="drewno",AF58*1/3.6*'lista, wskaźniki'!$F$22,IF(AA58="pellet",AF58*1/3.6*'lista, wskaźniki'!$F$23,IF(AA58="gaz z sieci",AF58*1/3.6*'lista, wskaźniki'!$F$21,IF(AA58="olej opałowy",AF58*1/3.6*'lista, wskaźniki'!$F$24,0)))))</f>
        <v>0</v>
      </c>
      <c r="AN58" s="20">
        <f>IF(AA58="węgiel",AF58*'lista, wskaźniki'!$E$42,IF(AA58="drewno",AF58*'lista, wskaźniki'!$G$42,IF(AA58="pellet",AF58*'lista, wskaźniki'!$H$42,IF(AA58="gaz z sieci",AF58*'lista, wskaźniki'!$F$42,IF(AA58="olej opałowy",AF58*'lista, wskaźniki'!$I$42,0)))))</f>
        <v>0</v>
      </c>
      <c r="AO58" s="20">
        <f>IF(AA58="węgiel",AF58*'lista, wskaźniki'!$E$43,IF(AA58="drewno",AF58*'lista, wskaźniki'!$G$43,IF(AA58="pellet",AF58*'lista, wskaźniki'!$H$43,IF(AA58="gaz z sieci",AF58*'lista, wskaźniki'!$F$43,IF(AA58="olej opałowy",AF58*'lista, wskaźniki'!$I$43,0)))))</f>
        <v>0</v>
      </c>
      <c r="AP58" s="20">
        <f>IF(AA58="węgiel",AF58*'lista, wskaźniki'!$E$44,IF(AA58="drewno",AF58*'lista, wskaźniki'!$G$44,IF(AA58="pellet",AF58*'lista, wskaźniki'!$H$44,IF(AA58="gaz z sieci",AF58*'lista, wskaźniki'!$F$44,IF(AA58="olej opałowy",AF58*'lista, wskaźniki'!$I$44,0)))))</f>
        <v>0</v>
      </c>
      <c r="AQ58" s="20" t="b">
        <f>IF(Z58="gaz",AH58*1/3.6*'lista, wskaźniki'!$F$21,IF(Z58="energia elektryczna",AH58*1/3.6*'lista, wskaźniki'!$F$26))</f>
        <v>0</v>
      </c>
      <c r="AR58" s="20" t="b">
        <f>IF(Z58="gaz",AH58*'lista, wskaźniki'!$F$42,IF(Z58="energia elektryczna",AH58*0))</f>
        <v>0</v>
      </c>
      <c r="AS58" s="20" t="b">
        <f>IF(Z58="gaz",AH58*'lista, wskaźniki'!$F$43,IF(Z58="energia elektryczna",AH58*0))</f>
        <v>0</v>
      </c>
      <c r="AT58" s="20" t="b">
        <f>IF(Z58="gaz",AH58*'lista, wskaźniki'!$F$44,IF(Z58="energia elektryczna",AH58*0))</f>
        <v>0</v>
      </c>
      <c r="AU58" s="20">
        <f>AI58*1/3.6*'lista, wskaźniki'!$F$21</f>
        <v>0</v>
      </c>
      <c r="AV58" s="20">
        <f>AI58*'lista, wskaźniki'!$F$42</f>
        <v>0</v>
      </c>
      <c r="AW58" s="20">
        <f>AI58*'lista, wskaźniki'!$F$43</f>
        <v>0</v>
      </c>
      <c r="AX58" s="20">
        <f>AI58*'lista, wskaźniki'!$F$44</f>
        <v>0</v>
      </c>
      <c r="AY58" s="20">
        <f>AK58*'lista, wskaźniki'!$F$26</f>
        <v>1.3692307692307693</v>
      </c>
      <c r="AZ58" s="20">
        <f t="shared" si="0"/>
        <v>1.3692307692307693</v>
      </c>
      <c r="BA58" s="20">
        <f t="shared" si="1"/>
        <v>0</v>
      </c>
      <c r="BB58" s="20">
        <f t="shared" si="2"/>
        <v>0</v>
      </c>
      <c r="BC58" s="20">
        <f t="shared" si="3"/>
        <v>0</v>
      </c>
      <c r="BD58" s="940" t="s">
        <v>17</v>
      </c>
      <c r="BE58" s="940" t="s">
        <v>17</v>
      </c>
      <c r="BF58" s="940" t="s">
        <v>17</v>
      </c>
      <c r="BG58" s="940" t="s">
        <v>17</v>
      </c>
      <c r="BH58" s="19"/>
      <c r="BI58" s="940" t="s">
        <v>17</v>
      </c>
      <c r="BJ58" s="19"/>
      <c r="BK58" s="940" t="s">
        <v>17</v>
      </c>
      <c r="BL58" s="19"/>
      <c r="BM58" s="19"/>
      <c r="BN58" s="19"/>
      <c r="BO58" s="19" t="s">
        <v>17</v>
      </c>
      <c r="BP58" s="19"/>
      <c r="BQ58" s="19" t="s">
        <v>120</v>
      </c>
      <c r="BR58" s="19">
        <v>1</v>
      </c>
      <c r="BS58" s="1004">
        <v>4000</v>
      </c>
      <c r="BT58" s="1004">
        <v>60</v>
      </c>
      <c r="BU58" s="1004">
        <v>700</v>
      </c>
      <c r="BV58" s="1004">
        <v>540</v>
      </c>
      <c r="BW58" s="1004">
        <v>270</v>
      </c>
      <c r="BX58" s="1004">
        <v>3000</v>
      </c>
      <c r="BY58" s="1007">
        <v>1000</v>
      </c>
      <c r="CA58" s="365">
        <f t="shared" si="4"/>
        <v>0</v>
      </c>
      <c r="CB58" s="365" t="b">
        <f t="shared" si="5"/>
        <v>0</v>
      </c>
      <c r="CC58" s="365" t="b">
        <f t="shared" si="6"/>
        <v>0</v>
      </c>
      <c r="CD58" s="365" t="b">
        <f t="shared" si="7"/>
        <v>0</v>
      </c>
      <c r="CE58" s="365" t="b">
        <f t="shared" si="8"/>
        <v>0</v>
      </c>
      <c r="CF58" s="365" t="b">
        <f t="shared" si="9"/>
        <v>0</v>
      </c>
      <c r="CG58" s="365" t="b">
        <f t="shared" si="10"/>
        <v>0</v>
      </c>
      <c r="CH58" s="365" t="b">
        <f t="shared" si="11"/>
        <v>0</v>
      </c>
      <c r="CI58" s="72">
        <f t="shared" si="12"/>
        <v>0</v>
      </c>
      <c r="CJ58" s="72" t="b">
        <f t="shared" si="13"/>
        <v>0</v>
      </c>
      <c r="CK58" s="72" t="b">
        <f t="shared" si="14"/>
        <v>0</v>
      </c>
      <c r="CL58" s="72">
        <f t="shared" si="15"/>
        <v>0</v>
      </c>
      <c r="CM58" s="72" t="b">
        <f t="shared" si="16"/>
        <v>0</v>
      </c>
      <c r="CN58" s="72" t="b">
        <f t="shared" si="17"/>
        <v>0</v>
      </c>
      <c r="CP58" s="13">
        <f t="shared" si="18"/>
        <v>0</v>
      </c>
      <c r="CQ58" s="13">
        <f t="shared" si="19"/>
        <v>0</v>
      </c>
      <c r="CR58" s="13" t="b">
        <f t="shared" si="20"/>
        <v>0</v>
      </c>
      <c r="CS58" s="13">
        <f t="shared" si="29"/>
        <v>0</v>
      </c>
      <c r="CT58" s="13" t="b">
        <f t="shared" si="28"/>
        <v>0</v>
      </c>
      <c r="CU58" s="13">
        <f t="shared" si="30"/>
        <v>0</v>
      </c>
      <c r="CV58" s="13" t="b">
        <f t="shared" si="23"/>
        <v>0</v>
      </c>
      <c r="CW58" s="13">
        <f t="shared" si="24"/>
        <v>0</v>
      </c>
      <c r="CX58" s="13" t="b">
        <f t="shared" si="25"/>
        <v>0</v>
      </c>
      <c r="CY58" s="13">
        <f t="shared" si="26"/>
        <v>0</v>
      </c>
    </row>
    <row r="59" spans="1:103" ht="15" thickBot="1">
      <c r="A59" s="932"/>
      <c r="B59" s="941"/>
      <c r="C59" s="941"/>
      <c r="D59" s="941"/>
      <c r="E59" s="941"/>
      <c r="F59" s="941"/>
      <c r="G59" s="941"/>
      <c r="H59" s="941"/>
      <c r="I59" s="941"/>
      <c r="J59" s="941"/>
      <c r="K59" s="941"/>
      <c r="L59" s="941"/>
      <c r="M59" s="941"/>
      <c r="N59" s="941"/>
      <c r="O59" s="941"/>
      <c r="P59" s="941"/>
      <c r="Q59" s="941"/>
      <c r="R59" s="941"/>
      <c r="S59" s="941"/>
      <c r="T59" s="941"/>
      <c r="U59" s="941"/>
      <c r="V59" s="941"/>
      <c r="W59" s="20"/>
      <c r="X59" s="20"/>
      <c r="Y59" s="20"/>
      <c r="Z59" s="20"/>
      <c r="AA59" s="20" t="s">
        <v>36</v>
      </c>
      <c r="AB59" s="22">
        <v>2</v>
      </c>
      <c r="AC59" s="22"/>
      <c r="AD59" s="20">
        <v>1800</v>
      </c>
      <c r="AE59" s="941"/>
      <c r="AF59" s="334">
        <f t="shared" si="32"/>
        <v>31.2</v>
      </c>
      <c r="AG59" s="272">
        <f>IF(R59="kompletna",Q59*J59*0.0036*'lista, wskaźniki'!$F$13, IF(R59="częściowa",Q59*J59*0.0036*'lista, wskaźniki'!$F$14, IF(R59="brak",Q59*J59*0.0036*'lista, wskaźniki'!$F$15,)))</f>
        <v>0</v>
      </c>
      <c r="AH59" s="334">
        <f>IF(Y59="inne",K59*'lista, wskaźniki'!$E$35,IF(Y59="to samo źródło",0,IF(Y59=0,0)))</f>
        <v>0</v>
      </c>
      <c r="AI59" s="334" t="b">
        <f>IF(AA59="gaz z sieci",AC59*'lista, wskaźniki'!$D$21)</f>
        <v>0</v>
      </c>
      <c r="AJ59" s="272">
        <f>IF(AA59="węgiel",AB59*'lista, wskaźniki'!$D$20, IF('Sektor mieszkaniowy'!AA59="drewno",'Sektor mieszkaniowy'!AB59*'lista, wskaźniki'!$D$22,IF('Sektor mieszkaniowy'!AA59="pellet",AB59*'lista, wskaźniki'!$D$23,IF('Sektor mieszkaniowy'!AA59="gaz z sieci",AB59*'lista, wskaźniki'!$D$21,IF('Sektor mieszkaniowy'!AA59="olej opałowy",'Sektor mieszkaniowy'!AB59*'lista, wskaźniki'!$D$24)))))</f>
        <v>31.2</v>
      </c>
      <c r="AK59" s="1002"/>
      <c r="AL59" s="941"/>
      <c r="AM59" s="20">
        <f>IF(AA59="węgiel",AF59*1/3.6*'lista, wskaźniki'!$F$20,IF(AA59="drewno",AF59*1/3.6*'lista, wskaźniki'!$F$22,IF(AA59="pellet",AF59*1/3.6*'lista, wskaźniki'!$F$23,IF(AA59="gaz z sieci",AF59*1/3.6*'lista, wskaźniki'!$F$21,IF(AA59="olej opałowy",AF59*1/3.6*'lista, wskaźniki'!$F$24,0)))))</f>
        <v>0</v>
      </c>
      <c r="AN59" s="20">
        <f>IF(AA59="węgiel",AF59*'lista, wskaźniki'!$E$42,IF(AA59="drewno",AF59*'lista, wskaźniki'!$G$42,IF(AA59="pellet",AF59*'lista, wskaźniki'!$H$42,IF(AA59="gaz z sieci",AF59*'lista, wskaźniki'!$F$42,IF(AA59="olej opałowy",AF59*'lista, wskaźniki'!$I$42,0)))))</f>
        <v>2.5271999999999999E-2</v>
      </c>
      <c r="AO59" s="20">
        <f>IF(AA59="węgiel",AF59*'lista, wskaźniki'!$E$43,IF(AA59="drewno",AF59*'lista, wskaźniki'!$G$43,IF(AA59="pellet",AF59*'lista, wskaźniki'!$H$43,IF(AA59="gaz z sieci",AF59*'lista, wskaźniki'!$F$43,IF(AA59="olej opałowy",AF59*'lista, wskaźniki'!$I$43,0)))))</f>
        <v>2.5271999999999999E-2</v>
      </c>
      <c r="AP59" s="20">
        <f>IF(AA59="węgiel",AF59*'lista, wskaźniki'!$E$44,IF(AA59="drewno",AF59*'lista, wskaźniki'!$G$44,IF(AA59="pellet",AF59*'lista, wskaźniki'!$H$44,IF(AA59="gaz z sieci",AF59*'lista, wskaźniki'!$F$44,IF(AA59="olej opałowy",AF59*'lista, wskaźniki'!$I$44,0)))))</f>
        <v>7.7999999999999999E-6</v>
      </c>
      <c r="AQ59" s="20" t="b">
        <f>IF(Z59="gaz",AH59*1/3.6*'lista, wskaźniki'!$F$21,IF(Z59="energia elektryczna",AH59*1/3.6*'lista, wskaźniki'!$F$26))</f>
        <v>0</v>
      </c>
      <c r="AR59" s="20" t="b">
        <f>IF(Z59="gaz",AH59*'lista, wskaźniki'!$F$42,IF(Z59="energia elektryczna",AH59*0))</f>
        <v>0</v>
      </c>
      <c r="AS59" s="20" t="b">
        <f>IF(Z59="gaz",AH59*'lista, wskaźniki'!$F$43,IF(Z59="energia elektryczna",AH59*0))</f>
        <v>0</v>
      </c>
      <c r="AT59" s="20" t="b">
        <f>IF(Z59="gaz",AH59*'lista, wskaźniki'!$F$44,IF(Z59="energia elektryczna",AH59*0))</f>
        <v>0</v>
      </c>
      <c r="AU59" s="20">
        <f>AI59*1/3.6*'lista, wskaźniki'!$F$21</f>
        <v>0</v>
      </c>
      <c r="AV59" s="20">
        <f>AI59*'lista, wskaźniki'!$F$42</f>
        <v>0</v>
      </c>
      <c r="AW59" s="20">
        <f>AI59*'lista, wskaźniki'!$F$43</f>
        <v>0</v>
      </c>
      <c r="AX59" s="20">
        <f>AI59*'lista, wskaźniki'!$F$44</f>
        <v>0</v>
      </c>
      <c r="AY59" s="20">
        <f>AK59*'lista, wskaźniki'!$F$26</f>
        <v>0</v>
      </c>
      <c r="AZ59" s="20">
        <f t="shared" si="0"/>
        <v>0</v>
      </c>
      <c r="BA59" s="20">
        <f t="shared" si="1"/>
        <v>2.5271999999999999E-2</v>
      </c>
      <c r="BB59" s="20">
        <f t="shared" si="2"/>
        <v>2.5271999999999999E-2</v>
      </c>
      <c r="BC59" s="20">
        <f t="shared" si="3"/>
        <v>7.7999999999999999E-6</v>
      </c>
      <c r="BD59" s="941"/>
      <c r="BE59" s="941"/>
      <c r="BF59" s="941"/>
      <c r="BG59" s="941"/>
      <c r="BH59" s="20"/>
      <c r="BI59" s="941"/>
      <c r="BJ59" s="20"/>
      <c r="BK59" s="941"/>
      <c r="BL59" s="20"/>
      <c r="BM59" s="20"/>
      <c r="BN59" s="20"/>
      <c r="BO59" s="20"/>
      <c r="BP59" s="20"/>
      <c r="BQ59" s="20" t="s">
        <v>121</v>
      </c>
      <c r="BR59" s="20">
        <v>1</v>
      </c>
      <c r="BS59" s="1005"/>
      <c r="BT59" s="1005"/>
      <c r="BU59" s="1005"/>
      <c r="BV59" s="1005"/>
      <c r="BW59" s="1005"/>
      <c r="BX59" s="1005"/>
      <c r="BY59" s="1008"/>
      <c r="CA59" s="365" t="b">
        <f t="shared" si="4"/>
        <v>0</v>
      </c>
      <c r="CB59" s="365">
        <f t="shared" si="5"/>
        <v>31.2</v>
      </c>
      <c r="CC59" s="365" t="b">
        <f t="shared" si="6"/>
        <v>0</v>
      </c>
      <c r="CD59" s="365" t="b">
        <f t="shared" si="7"/>
        <v>0</v>
      </c>
      <c r="CE59" s="365" t="b">
        <f t="shared" si="8"/>
        <v>0</v>
      </c>
      <c r="CF59" s="365" t="b">
        <f t="shared" si="9"/>
        <v>0</v>
      </c>
      <c r="CG59" s="365" t="b">
        <f t="shared" si="10"/>
        <v>0</v>
      </c>
      <c r="CH59" s="365" t="b">
        <f t="shared" si="11"/>
        <v>0</v>
      </c>
      <c r="CI59" s="72" t="b">
        <f t="shared" si="12"/>
        <v>0</v>
      </c>
      <c r="CJ59" s="72">
        <f t="shared" si="13"/>
        <v>31.2</v>
      </c>
      <c r="CK59" s="72" t="b">
        <f t="shared" si="14"/>
        <v>0</v>
      </c>
      <c r="CL59" s="72">
        <f t="shared" si="15"/>
        <v>0</v>
      </c>
      <c r="CM59" s="72" t="b">
        <f t="shared" si="16"/>
        <v>0</v>
      </c>
      <c r="CN59" s="72" t="b">
        <f t="shared" si="17"/>
        <v>0</v>
      </c>
      <c r="CP59" s="13">
        <f t="shared" si="18"/>
        <v>0</v>
      </c>
      <c r="CQ59" s="13" t="b">
        <f t="shared" si="19"/>
        <v>0</v>
      </c>
      <c r="CR59" s="13" t="b">
        <f t="shared" si="20"/>
        <v>0</v>
      </c>
      <c r="CS59" s="13" t="b">
        <f t="shared" si="29"/>
        <v>0</v>
      </c>
      <c r="CT59" s="13" t="b">
        <f t="shared" si="28"/>
        <v>0</v>
      </c>
      <c r="CU59" s="13" t="b">
        <f t="shared" si="30"/>
        <v>0</v>
      </c>
      <c r="CV59" s="13" t="b">
        <f t="shared" si="23"/>
        <v>0</v>
      </c>
      <c r="CW59" s="13" t="b">
        <f t="shared" si="24"/>
        <v>0</v>
      </c>
      <c r="CX59" s="13" t="b">
        <f t="shared" si="25"/>
        <v>0</v>
      </c>
      <c r="CY59" s="13" t="b">
        <f t="shared" si="26"/>
        <v>0</v>
      </c>
    </row>
    <row r="60" spans="1:103" ht="15" thickBot="1">
      <c r="A60" s="932"/>
      <c r="B60" s="941"/>
      <c r="C60" s="941"/>
      <c r="D60" s="941"/>
      <c r="E60" s="941"/>
      <c r="F60" s="941"/>
      <c r="G60" s="941"/>
      <c r="H60" s="941"/>
      <c r="I60" s="941"/>
      <c r="J60" s="941"/>
      <c r="K60" s="941"/>
      <c r="L60" s="941"/>
      <c r="M60" s="941"/>
      <c r="N60" s="941"/>
      <c r="O60" s="941"/>
      <c r="P60" s="941"/>
      <c r="Q60" s="941"/>
      <c r="R60" s="941"/>
      <c r="S60" s="941"/>
      <c r="T60" s="941"/>
      <c r="U60" s="941"/>
      <c r="V60" s="941"/>
      <c r="W60" s="20"/>
      <c r="X60" s="20"/>
      <c r="Y60" s="20"/>
      <c r="Z60" s="20"/>
      <c r="AA60" s="20" t="s">
        <v>50</v>
      </c>
      <c r="AB60" s="22"/>
      <c r="AC60" s="22"/>
      <c r="AD60" s="20"/>
      <c r="AE60" s="941"/>
      <c r="AF60" s="334">
        <f t="shared" si="32"/>
        <v>0</v>
      </c>
      <c r="AG60" s="272">
        <f>IF(R60="kompletna",Q60*J60*0.0036*'lista, wskaźniki'!$F$13, IF(R60="częściowa",Q60*J60*0.0036*'lista, wskaźniki'!$F$14, IF(R60="brak",Q60*J60*0.0036*'lista, wskaźniki'!$F$15,)))</f>
        <v>0</v>
      </c>
      <c r="AH60" s="334">
        <f>IF(Y60="inne",K60*'lista, wskaźniki'!$E$35,IF(Y60="to samo źródło",0,IF(Y60=0,0)))</f>
        <v>0</v>
      </c>
      <c r="AI60" s="334" t="b">
        <f>IF(AA60="gaz z sieci",AC60*'lista, wskaźniki'!$D$21)</f>
        <v>0</v>
      </c>
      <c r="AJ60" s="272">
        <f>IF(AA60="węgiel",AB60*'lista, wskaźniki'!$D$20, IF('Sektor mieszkaniowy'!AA60="drewno",'Sektor mieszkaniowy'!AB60*'lista, wskaźniki'!$D$22,IF('Sektor mieszkaniowy'!AA60="pellet",AB60*'lista, wskaźniki'!$D$23,IF('Sektor mieszkaniowy'!AA60="gaz z sieci",AB60*'lista, wskaźniki'!$D$21,IF('Sektor mieszkaniowy'!AA60="olej opałowy",'Sektor mieszkaniowy'!AB60*'lista, wskaźniki'!$D$24)))))</f>
        <v>0</v>
      </c>
      <c r="AK60" s="1002"/>
      <c r="AL60" s="941"/>
      <c r="AM60" s="20">
        <f>IF(AA60="węgiel",AF60*1/3.6*'lista, wskaźniki'!$F$20,IF(AA60="drewno",AF60*1/3.6*'lista, wskaźniki'!$F$22,IF(AA60="pellet",AF60*1/3.6*'lista, wskaźniki'!$F$23,IF(AA60="gaz z sieci",AF60*1/3.6*'lista, wskaźniki'!$F$21,IF(AA60="olej opałowy",AF60*1/3.6*'lista, wskaźniki'!$F$24,0)))))</f>
        <v>0</v>
      </c>
      <c r="AN60" s="20">
        <f>IF(AA60="węgiel",AF60*'lista, wskaźniki'!$E$42,IF(AA60="drewno",AF60*'lista, wskaźniki'!$G$42,IF(AA60="pellet",AF60*'lista, wskaźniki'!$H$42,IF(AA60="gaz z sieci",AF60*'lista, wskaźniki'!$F$42,IF(AA60="olej opałowy",AF60*'lista, wskaźniki'!$I$42,0)))))</f>
        <v>0</v>
      </c>
      <c r="AO60" s="20">
        <f>IF(AA60="węgiel",AF60*'lista, wskaźniki'!$E$43,IF(AA60="drewno",AF60*'lista, wskaźniki'!$G$43,IF(AA60="pellet",AF60*'lista, wskaźniki'!$H$43,IF(AA60="gaz z sieci",AF60*'lista, wskaźniki'!$F$43,IF(AA60="olej opałowy",AF60*'lista, wskaźniki'!$I$43,0)))))</f>
        <v>0</v>
      </c>
      <c r="AP60" s="20">
        <f>IF(AA60="węgiel",AF60*'lista, wskaźniki'!$E$44,IF(AA60="drewno",AF60*'lista, wskaźniki'!$G$44,IF(AA60="pellet",AF60*'lista, wskaźniki'!$H$44,IF(AA60="gaz z sieci",AF60*'lista, wskaźniki'!$F$44,IF(AA60="olej opałowy",AF60*'lista, wskaźniki'!$I$44,0)))))</f>
        <v>0</v>
      </c>
      <c r="AQ60" s="20" t="b">
        <f>IF(Z60="gaz",AH60*1/3.6*'lista, wskaźniki'!$F$21,IF(Z60="energia elektryczna",AH60*1/3.6*'lista, wskaźniki'!$F$26))</f>
        <v>0</v>
      </c>
      <c r="AR60" s="20" t="b">
        <f>IF(Z60="gaz",AH60*'lista, wskaźniki'!$F$42,IF(Z60="energia elektryczna",AH60*0))</f>
        <v>0</v>
      </c>
      <c r="AS60" s="20" t="b">
        <f>IF(Z60="gaz",AH60*'lista, wskaźniki'!$F$43,IF(Z60="energia elektryczna",AH60*0))</f>
        <v>0</v>
      </c>
      <c r="AT60" s="20" t="b">
        <f>IF(Z60="gaz",AH60*'lista, wskaźniki'!$F$44,IF(Z60="energia elektryczna",AH60*0))</f>
        <v>0</v>
      </c>
      <c r="AU60" s="20">
        <f>AI60*1/3.6*'lista, wskaźniki'!$F$21</f>
        <v>0</v>
      </c>
      <c r="AV60" s="20">
        <f>AI60*'lista, wskaźniki'!$F$42</f>
        <v>0</v>
      </c>
      <c r="AW60" s="20">
        <f>AI60*'lista, wskaźniki'!$F$43</f>
        <v>0</v>
      </c>
      <c r="AX60" s="20">
        <f>AI60*'lista, wskaźniki'!$F$44</f>
        <v>0</v>
      </c>
      <c r="AY60" s="20">
        <f>AK60*'lista, wskaźniki'!$F$26</f>
        <v>0</v>
      </c>
      <c r="AZ60" s="20">
        <f t="shared" si="0"/>
        <v>0</v>
      </c>
      <c r="BA60" s="20">
        <f t="shared" si="1"/>
        <v>0</v>
      </c>
      <c r="BB60" s="20">
        <f t="shared" si="2"/>
        <v>0</v>
      </c>
      <c r="BC60" s="20">
        <f t="shared" si="3"/>
        <v>0</v>
      </c>
      <c r="BD60" s="941"/>
      <c r="BE60" s="941"/>
      <c r="BF60" s="941"/>
      <c r="BG60" s="941"/>
      <c r="BH60" s="20"/>
      <c r="BI60" s="941"/>
      <c r="BJ60" s="20"/>
      <c r="BK60" s="941"/>
      <c r="BL60" s="20"/>
      <c r="BM60" s="20"/>
      <c r="BN60" s="20"/>
      <c r="BO60" s="20"/>
      <c r="BP60" s="20"/>
      <c r="BQ60" s="20"/>
      <c r="BR60" s="20"/>
      <c r="BS60" s="1005"/>
      <c r="BT60" s="1005"/>
      <c r="BU60" s="1005"/>
      <c r="BV60" s="1005"/>
      <c r="BW60" s="1005"/>
      <c r="BX60" s="1005"/>
      <c r="BY60" s="1008"/>
      <c r="CA60" s="365" t="b">
        <f t="shared" si="4"/>
        <v>0</v>
      </c>
      <c r="CB60" s="365" t="b">
        <f t="shared" si="5"/>
        <v>0</v>
      </c>
      <c r="CC60" s="365">
        <f t="shared" si="6"/>
        <v>0</v>
      </c>
      <c r="CD60" s="365" t="b">
        <f t="shared" si="7"/>
        <v>0</v>
      </c>
      <c r="CE60" s="365" t="b">
        <f t="shared" si="8"/>
        <v>0</v>
      </c>
      <c r="CF60" s="365" t="b">
        <f t="shared" si="9"/>
        <v>0</v>
      </c>
      <c r="CG60" s="365" t="b">
        <f t="shared" si="10"/>
        <v>0</v>
      </c>
      <c r="CH60" s="365" t="b">
        <f t="shared" si="11"/>
        <v>0</v>
      </c>
      <c r="CI60" s="72" t="b">
        <f t="shared" si="12"/>
        <v>0</v>
      </c>
      <c r="CJ60" s="72" t="b">
        <f t="shared" si="13"/>
        <v>0</v>
      </c>
      <c r="CK60" s="72">
        <f t="shared" si="14"/>
        <v>0</v>
      </c>
      <c r="CL60" s="72">
        <f t="shared" si="15"/>
        <v>0</v>
      </c>
      <c r="CM60" s="72" t="b">
        <f t="shared" si="16"/>
        <v>0</v>
      </c>
      <c r="CN60" s="72" t="b">
        <f t="shared" si="17"/>
        <v>0</v>
      </c>
      <c r="CP60" s="13">
        <f t="shared" si="18"/>
        <v>0</v>
      </c>
      <c r="CQ60" s="13" t="b">
        <f t="shared" si="19"/>
        <v>0</v>
      </c>
      <c r="CR60" s="13" t="b">
        <f t="shared" si="20"/>
        <v>0</v>
      </c>
      <c r="CS60" s="13" t="b">
        <f t="shared" si="29"/>
        <v>0</v>
      </c>
      <c r="CT60" s="13" t="b">
        <f t="shared" si="28"/>
        <v>0</v>
      </c>
      <c r="CU60" s="13" t="b">
        <f t="shared" si="30"/>
        <v>0</v>
      </c>
      <c r="CV60" s="13" t="b">
        <f t="shared" si="23"/>
        <v>0</v>
      </c>
      <c r="CW60" s="13" t="b">
        <f t="shared" si="24"/>
        <v>0</v>
      </c>
      <c r="CX60" s="13" t="b">
        <f t="shared" si="25"/>
        <v>0</v>
      </c>
      <c r="CY60" s="13" t="b">
        <f t="shared" si="26"/>
        <v>0</v>
      </c>
    </row>
    <row r="61" spans="1:103" ht="15" thickBot="1">
      <c r="A61" s="932"/>
      <c r="B61" s="941"/>
      <c r="C61" s="941"/>
      <c r="D61" s="941"/>
      <c r="E61" s="941"/>
      <c r="F61" s="941"/>
      <c r="G61" s="941"/>
      <c r="H61" s="941"/>
      <c r="I61" s="941"/>
      <c r="J61" s="941"/>
      <c r="K61" s="941"/>
      <c r="L61" s="941"/>
      <c r="M61" s="941"/>
      <c r="N61" s="941"/>
      <c r="O61" s="941"/>
      <c r="P61" s="941"/>
      <c r="Q61" s="941"/>
      <c r="R61" s="941"/>
      <c r="S61" s="941"/>
      <c r="T61" s="941"/>
      <c r="U61" s="941"/>
      <c r="V61" s="941"/>
      <c r="W61" s="20"/>
      <c r="X61" s="20"/>
      <c r="Y61" s="20"/>
      <c r="Z61" s="20"/>
      <c r="AA61" s="20" t="s">
        <v>38</v>
      </c>
      <c r="AB61" s="22"/>
      <c r="AC61" s="22"/>
      <c r="AD61" s="20"/>
      <c r="AE61" s="941"/>
      <c r="AF61" s="334">
        <f t="shared" si="32"/>
        <v>0</v>
      </c>
      <c r="AG61" s="272">
        <f>IF(R61="kompletna",Q61*J61*0.0036*'lista, wskaźniki'!$F$13, IF(R61="częściowa",Q61*J61*0.0036*'lista, wskaźniki'!$F$14, IF(R61="brak",Q61*J61*0.0036*'lista, wskaźniki'!$F$15,)))</f>
        <v>0</v>
      </c>
      <c r="AH61" s="334">
        <f>IF(Y61="inne",K61*'lista, wskaźniki'!$E$35,IF(Y61="to samo źródło",0,IF(Y61=0,0)))</f>
        <v>0</v>
      </c>
      <c r="AI61" s="334">
        <f>IF(AA61="gaz z sieci",AC61*'lista, wskaźniki'!$D$21)</f>
        <v>0</v>
      </c>
      <c r="AJ61" s="272">
        <f>IF(AA61="węgiel",AB61*'lista, wskaźniki'!$D$20, IF('Sektor mieszkaniowy'!AA61="drewno",'Sektor mieszkaniowy'!AB61*'lista, wskaźniki'!$D$22,IF('Sektor mieszkaniowy'!AA61="pellet",AB61*'lista, wskaźniki'!$D$23,IF('Sektor mieszkaniowy'!AA61="gaz z sieci",AB61*'lista, wskaźniki'!$D$21,IF('Sektor mieszkaniowy'!AA61="olej opałowy",'Sektor mieszkaniowy'!AB61*'lista, wskaźniki'!$D$24)))))</f>
        <v>0</v>
      </c>
      <c r="AK61" s="1002"/>
      <c r="AL61" s="941"/>
      <c r="AM61" s="20">
        <f>IF(AA61="węgiel",AF61*1/3.6*'lista, wskaźniki'!$F$20,IF(AA61="drewno",AF61*1/3.6*'lista, wskaźniki'!$F$22,IF(AA61="pellet",AF61*1/3.6*'lista, wskaźniki'!$F$23,IF(AA61="gaz z sieci",AF61*1/3.6*'lista, wskaźniki'!$F$21,IF(AA61="olej opałowy",AF61*1/3.6*'lista, wskaźniki'!$F$24,0)))))</f>
        <v>0</v>
      </c>
      <c r="AN61" s="20">
        <f>IF(AA61="węgiel",AF61*'lista, wskaźniki'!$E$42,IF(AA61="drewno",AF61*'lista, wskaźniki'!$G$42,IF(AA61="pellet",AF61*'lista, wskaźniki'!$H$42,IF(AA61="gaz z sieci",AF61*'lista, wskaźniki'!$F$42,IF(AA61="olej opałowy",AF61*'lista, wskaźniki'!$I$42,0)))))</f>
        <v>0</v>
      </c>
      <c r="AO61" s="20">
        <f>IF(AA61="węgiel",AF61*'lista, wskaźniki'!$E$43,IF(AA61="drewno",AF61*'lista, wskaźniki'!$G$43,IF(AA61="pellet",AF61*'lista, wskaźniki'!$H$43,IF(AA61="gaz z sieci",AF61*'lista, wskaźniki'!$F$43,IF(AA61="olej opałowy",AF61*'lista, wskaźniki'!$I$43,0)))))</f>
        <v>0</v>
      </c>
      <c r="AP61" s="20">
        <f>IF(AA61="węgiel",AF61*'lista, wskaźniki'!$E$44,IF(AA61="drewno",AF61*'lista, wskaźniki'!$G$44,IF(AA61="pellet",AF61*'lista, wskaźniki'!$H$44,IF(AA61="gaz z sieci",AF61*'lista, wskaźniki'!$F$44,IF(AA61="olej opałowy",AF61*'lista, wskaźniki'!$I$44,0)))))</f>
        <v>0</v>
      </c>
      <c r="AQ61" s="20" t="b">
        <f>IF(Z61="gaz",AH61*1/3.6*'lista, wskaźniki'!$F$21,IF(Z61="energia elektryczna",AH61*1/3.6*'lista, wskaźniki'!$F$26))</f>
        <v>0</v>
      </c>
      <c r="AR61" s="20" t="b">
        <f>IF(Z61="gaz",AH61*'lista, wskaźniki'!$F$42,IF(Z61="energia elektryczna",AH61*0))</f>
        <v>0</v>
      </c>
      <c r="AS61" s="20" t="b">
        <f>IF(Z61="gaz",AH61*'lista, wskaźniki'!$F$43,IF(Z61="energia elektryczna",AH61*0))</f>
        <v>0</v>
      </c>
      <c r="AT61" s="20" t="b">
        <f>IF(Z61="gaz",AH61*'lista, wskaźniki'!$F$44,IF(Z61="energia elektryczna",AH61*0))</f>
        <v>0</v>
      </c>
      <c r="AU61" s="20">
        <f>AI61*1/3.6*'lista, wskaźniki'!$F$21</f>
        <v>0</v>
      </c>
      <c r="AV61" s="20">
        <f>AI61*'lista, wskaźniki'!$F$42</f>
        <v>0</v>
      </c>
      <c r="AW61" s="20">
        <f>AI61*'lista, wskaźniki'!$F$43</f>
        <v>0</v>
      </c>
      <c r="AX61" s="20">
        <f>AI61*'lista, wskaźniki'!$F$44</f>
        <v>0</v>
      </c>
      <c r="AY61" s="20">
        <f>AK61*'lista, wskaźniki'!$F$26</f>
        <v>0</v>
      </c>
      <c r="AZ61" s="20">
        <f t="shared" si="0"/>
        <v>0</v>
      </c>
      <c r="BA61" s="20">
        <f t="shared" si="1"/>
        <v>0</v>
      </c>
      <c r="BB61" s="20">
        <f t="shared" si="2"/>
        <v>0</v>
      </c>
      <c r="BC61" s="20">
        <f t="shared" si="3"/>
        <v>0</v>
      </c>
      <c r="BD61" s="941"/>
      <c r="BE61" s="941"/>
      <c r="BF61" s="941"/>
      <c r="BG61" s="941"/>
      <c r="BH61" s="20"/>
      <c r="BI61" s="941"/>
      <c r="BJ61" s="20"/>
      <c r="BK61" s="941"/>
      <c r="BL61" s="20"/>
      <c r="BM61" s="20"/>
      <c r="BN61" s="20"/>
      <c r="BO61" s="20"/>
      <c r="BP61" s="20"/>
      <c r="BQ61" s="20"/>
      <c r="BR61" s="20"/>
      <c r="BS61" s="1005"/>
      <c r="BT61" s="1005"/>
      <c r="BU61" s="1005"/>
      <c r="BV61" s="1005"/>
      <c r="BW61" s="1005"/>
      <c r="BX61" s="1005"/>
      <c r="BY61" s="1008"/>
      <c r="CA61" s="365" t="b">
        <f t="shared" si="4"/>
        <v>0</v>
      </c>
      <c r="CB61" s="365" t="b">
        <f t="shared" si="5"/>
        <v>0</v>
      </c>
      <c r="CC61" s="365" t="b">
        <f t="shared" si="6"/>
        <v>0</v>
      </c>
      <c r="CD61" s="365">
        <f t="shared" si="7"/>
        <v>0</v>
      </c>
      <c r="CE61" s="365" t="b">
        <f t="shared" si="8"/>
        <v>0</v>
      </c>
      <c r="CF61" s="365" t="b">
        <f t="shared" si="9"/>
        <v>0</v>
      </c>
      <c r="CG61" s="365" t="b">
        <f t="shared" si="10"/>
        <v>0</v>
      </c>
      <c r="CH61" s="365">
        <f t="shared" si="11"/>
        <v>0</v>
      </c>
      <c r="CI61" s="72" t="b">
        <f t="shared" si="12"/>
        <v>0</v>
      </c>
      <c r="CJ61" s="72" t="b">
        <f t="shared" si="13"/>
        <v>0</v>
      </c>
      <c r="CK61" s="72" t="b">
        <f t="shared" si="14"/>
        <v>0</v>
      </c>
      <c r="CL61" s="72">
        <f t="shared" si="15"/>
        <v>0</v>
      </c>
      <c r="CM61" s="72" t="b">
        <f t="shared" si="16"/>
        <v>0</v>
      </c>
      <c r="CN61" s="72" t="b">
        <f t="shared" si="17"/>
        <v>0</v>
      </c>
      <c r="CP61" s="13">
        <f t="shared" si="18"/>
        <v>0</v>
      </c>
      <c r="CQ61" s="13" t="b">
        <f t="shared" si="19"/>
        <v>0</v>
      </c>
      <c r="CR61" s="13" t="b">
        <f t="shared" si="20"/>
        <v>0</v>
      </c>
      <c r="CS61" s="13" t="b">
        <f t="shared" si="29"/>
        <v>0</v>
      </c>
      <c r="CT61" s="13" t="b">
        <f t="shared" si="28"/>
        <v>0</v>
      </c>
      <c r="CU61" s="13" t="b">
        <f t="shared" si="30"/>
        <v>0</v>
      </c>
      <c r="CV61" s="13" t="b">
        <f t="shared" si="23"/>
        <v>0</v>
      </c>
      <c r="CW61" s="13" t="b">
        <f t="shared" si="24"/>
        <v>0</v>
      </c>
      <c r="CX61" s="13" t="b">
        <f t="shared" si="25"/>
        <v>0</v>
      </c>
      <c r="CY61" s="13" t="b">
        <f t="shared" si="26"/>
        <v>0</v>
      </c>
    </row>
    <row r="62" spans="1:103" ht="15" thickBot="1">
      <c r="A62" s="933"/>
      <c r="B62" s="942"/>
      <c r="C62" s="942"/>
      <c r="D62" s="942"/>
      <c r="E62" s="942"/>
      <c r="F62" s="942"/>
      <c r="G62" s="942"/>
      <c r="H62" s="942"/>
      <c r="I62" s="942"/>
      <c r="J62" s="942"/>
      <c r="K62" s="942"/>
      <c r="L62" s="942"/>
      <c r="M62" s="942"/>
      <c r="N62" s="942"/>
      <c r="O62" s="942"/>
      <c r="P62" s="942"/>
      <c r="Q62" s="942"/>
      <c r="R62" s="942"/>
      <c r="S62" s="942"/>
      <c r="T62" s="942"/>
      <c r="U62" s="942"/>
      <c r="V62" s="942"/>
      <c r="W62" s="21"/>
      <c r="X62" s="21"/>
      <c r="Y62" s="21"/>
      <c r="Z62" s="21"/>
      <c r="AA62" s="21" t="s">
        <v>37</v>
      </c>
      <c r="AB62" s="55"/>
      <c r="AC62" s="55"/>
      <c r="AD62" s="21"/>
      <c r="AE62" s="942"/>
      <c r="AF62" s="334">
        <f t="shared" si="32"/>
        <v>0</v>
      </c>
      <c r="AG62" s="272">
        <f>IF(R62="kompletna",Q62*J62*0.0036*'lista, wskaźniki'!$F$13, IF(R62="częściowa",Q62*J62*0.0036*'lista, wskaźniki'!$F$14, IF(R62="brak",Q62*J62*0.0036*'lista, wskaźniki'!$F$15,)))</f>
        <v>0</v>
      </c>
      <c r="AH62" s="334">
        <f>IF(Y62="inne",K62*'lista, wskaźniki'!$E$35,IF(Y62="to samo źródło",0,IF(Y62=0,0)))</f>
        <v>0</v>
      </c>
      <c r="AI62" s="334" t="b">
        <f>IF(AA62="gaz z sieci",AC62*'lista, wskaźniki'!$D$21)</f>
        <v>0</v>
      </c>
      <c r="AJ62" s="272">
        <f>IF(AA62="węgiel",AB62*'lista, wskaźniki'!$D$20, IF('Sektor mieszkaniowy'!AA62="drewno",'Sektor mieszkaniowy'!AB62*'lista, wskaźniki'!$D$22,IF('Sektor mieszkaniowy'!AA62="pellet",AB62*'lista, wskaźniki'!$D$23,IF('Sektor mieszkaniowy'!AA62="gaz z sieci",AB62*'lista, wskaźniki'!$D$21,IF('Sektor mieszkaniowy'!AA62="olej opałowy",'Sektor mieszkaniowy'!AB62*'lista, wskaźniki'!$D$24)))))</f>
        <v>0</v>
      </c>
      <c r="AK62" s="1003"/>
      <c r="AL62" s="942"/>
      <c r="AM62" s="20">
        <f>IF(AA62="węgiel",AF62*1/3.6*'lista, wskaźniki'!$F$20,IF(AA62="drewno",AF62*1/3.6*'lista, wskaźniki'!$F$22,IF(AA62="pellet",AF62*1/3.6*'lista, wskaźniki'!$F$23,IF(AA62="gaz z sieci",AF62*1/3.6*'lista, wskaźniki'!$F$21,IF(AA62="olej opałowy",AF62*1/3.6*'lista, wskaźniki'!$F$24,0)))))</f>
        <v>0</v>
      </c>
      <c r="AN62" s="20">
        <f>IF(AA62="węgiel",AF62*'lista, wskaźniki'!$E$42,IF(AA62="drewno",AF62*'lista, wskaźniki'!$G$42,IF(AA62="pellet",AF62*'lista, wskaźniki'!$H$42,IF(AA62="gaz z sieci",AF62*'lista, wskaźniki'!$F$42,IF(AA62="olej opałowy",AF62*'lista, wskaźniki'!$I$42,0)))))</f>
        <v>0</v>
      </c>
      <c r="AO62" s="20">
        <f>IF(AA62="węgiel",AF62*'lista, wskaźniki'!$E$43,IF(AA62="drewno",AF62*'lista, wskaźniki'!$G$43,IF(AA62="pellet",AF62*'lista, wskaźniki'!$H$43,IF(AA62="gaz z sieci",AF62*'lista, wskaźniki'!$F$43,IF(AA62="olej opałowy",AF62*'lista, wskaźniki'!$I$43,0)))))</f>
        <v>0</v>
      </c>
      <c r="AP62" s="20">
        <f>IF(AA62="węgiel",AF62*'lista, wskaźniki'!$E$44,IF(AA62="drewno",AF62*'lista, wskaźniki'!$G$44,IF(AA62="pellet",AF62*'lista, wskaźniki'!$H$44,IF(AA62="gaz z sieci",AF62*'lista, wskaźniki'!$F$44,IF(AA62="olej opałowy",AF62*'lista, wskaźniki'!$I$44,0)))))</f>
        <v>0</v>
      </c>
      <c r="AQ62" s="20" t="b">
        <f>IF(Z62="gaz",AH62*1/3.6*'lista, wskaźniki'!$F$21,IF(Z62="energia elektryczna",AH62*1/3.6*'lista, wskaźniki'!$F$26))</f>
        <v>0</v>
      </c>
      <c r="AR62" s="20" t="b">
        <f>IF(Z62="gaz",AH62*'lista, wskaźniki'!$F$42,IF(Z62="energia elektryczna",AH62*0))</f>
        <v>0</v>
      </c>
      <c r="AS62" s="20" t="b">
        <f>IF(Z62="gaz",AH62*'lista, wskaźniki'!$F$43,IF(Z62="energia elektryczna",AH62*0))</f>
        <v>0</v>
      </c>
      <c r="AT62" s="20" t="b">
        <f>IF(Z62="gaz",AH62*'lista, wskaźniki'!$F$44,IF(Z62="energia elektryczna",AH62*0))</f>
        <v>0</v>
      </c>
      <c r="AU62" s="20">
        <f>AI62*1/3.6*'lista, wskaźniki'!$F$21</f>
        <v>0</v>
      </c>
      <c r="AV62" s="20">
        <f>AI62*'lista, wskaźniki'!$F$42</f>
        <v>0</v>
      </c>
      <c r="AW62" s="20">
        <f>AI62*'lista, wskaźniki'!$F$43</f>
        <v>0</v>
      </c>
      <c r="AX62" s="20">
        <f>AI62*'lista, wskaźniki'!$F$44</f>
        <v>0</v>
      </c>
      <c r="AY62" s="20">
        <f>AK62*'lista, wskaźniki'!$F$26</f>
        <v>0</v>
      </c>
      <c r="AZ62" s="20">
        <f t="shared" si="0"/>
        <v>0</v>
      </c>
      <c r="BA62" s="20">
        <f t="shared" si="1"/>
        <v>0</v>
      </c>
      <c r="BB62" s="20">
        <f t="shared" si="2"/>
        <v>0</v>
      </c>
      <c r="BC62" s="20">
        <f t="shared" si="3"/>
        <v>0</v>
      </c>
      <c r="BD62" s="942"/>
      <c r="BE62" s="942"/>
      <c r="BF62" s="942"/>
      <c r="BG62" s="942"/>
      <c r="BH62" s="21"/>
      <c r="BI62" s="942"/>
      <c r="BJ62" s="21"/>
      <c r="BK62" s="942"/>
      <c r="BL62" s="21"/>
      <c r="BM62" s="21"/>
      <c r="BN62" s="21"/>
      <c r="BO62" s="21"/>
      <c r="BP62" s="21"/>
      <c r="BQ62" s="21"/>
      <c r="BR62" s="21"/>
      <c r="BS62" s="1006"/>
      <c r="BT62" s="1006"/>
      <c r="BU62" s="1006"/>
      <c r="BV62" s="1006"/>
      <c r="BW62" s="1006"/>
      <c r="BX62" s="1006"/>
      <c r="BY62" s="1009"/>
      <c r="CA62" s="365" t="b">
        <f t="shared" si="4"/>
        <v>0</v>
      </c>
      <c r="CB62" s="365" t="b">
        <f t="shared" si="5"/>
        <v>0</v>
      </c>
      <c r="CC62" s="365" t="b">
        <f t="shared" si="6"/>
        <v>0</v>
      </c>
      <c r="CD62" s="365" t="b">
        <f t="shared" si="7"/>
        <v>0</v>
      </c>
      <c r="CE62" s="365">
        <f t="shared" si="8"/>
        <v>0</v>
      </c>
      <c r="CF62" s="365" t="b">
        <f t="shared" si="9"/>
        <v>0</v>
      </c>
      <c r="CG62" s="365" t="b">
        <f t="shared" si="10"/>
        <v>0</v>
      </c>
      <c r="CH62" s="365" t="b">
        <f t="shared" si="11"/>
        <v>0</v>
      </c>
      <c r="CI62" s="72" t="b">
        <f t="shared" si="12"/>
        <v>0</v>
      </c>
      <c r="CJ62" s="72" t="b">
        <f t="shared" si="13"/>
        <v>0</v>
      </c>
      <c r="CK62" s="72" t="b">
        <f t="shared" si="14"/>
        <v>0</v>
      </c>
      <c r="CL62" s="72">
        <f t="shared" si="15"/>
        <v>0</v>
      </c>
      <c r="CM62" s="72">
        <f t="shared" si="16"/>
        <v>0</v>
      </c>
      <c r="CN62" s="72" t="b">
        <f t="shared" si="17"/>
        <v>0</v>
      </c>
      <c r="CP62" s="13">
        <f t="shared" si="18"/>
        <v>0</v>
      </c>
      <c r="CQ62" s="13" t="b">
        <f t="shared" si="19"/>
        <v>0</v>
      </c>
      <c r="CR62" s="13" t="b">
        <f t="shared" si="20"/>
        <v>0</v>
      </c>
      <c r="CS62" s="13" t="b">
        <f t="shared" si="29"/>
        <v>0</v>
      </c>
      <c r="CT62" s="13" t="b">
        <f t="shared" si="28"/>
        <v>0</v>
      </c>
      <c r="CU62" s="13" t="b">
        <f t="shared" si="30"/>
        <v>0</v>
      </c>
      <c r="CV62" s="13" t="b">
        <f t="shared" si="23"/>
        <v>0</v>
      </c>
      <c r="CW62" s="13" t="b">
        <f t="shared" si="24"/>
        <v>0</v>
      </c>
      <c r="CX62" s="13" t="b">
        <f t="shared" si="25"/>
        <v>0</v>
      </c>
      <c r="CY62" s="13" t="b">
        <f t="shared" si="26"/>
        <v>0</v>
      </c>
    </row>
    <row r="63" spans="1:103" ht="15" thickBot="1">
      <c r="A63" s="931">
        <v>13</v>
      </c>
      <c r="B63" s="940" t="s">
        <v>198</v>
      </c>
      <c r="C63" s="940">
        <v>38</v>
      </c>
      <c r="D63" s="940" t="s">
        <v>1</v>
      </c>
      <c r="E63" s="940" t="s">
        <v>5</v>
      </c>
      <c r="F63" s="940"/>
      <c r="G63" s="940"/>
      <c r="H63" s="940"/>
      <c r="I63" s="940" t="s">
        <v>10</v>
      </c>
      <c r="J63" s="940">
        <v>50</v>
      </c>
      <c r="K63" s="940">
        <v>2</v>
      </c>
      <c r="L63" s="940" t="s">
        <v>16</v>
      </c>
      <c r="M63" s="940">
        <v>100</v>
      </c>
      <c r="N63" s="940" t="s">
        <v>16</v>
      </c>
      <c r="O63" s="940">
        <v>100</v>
      </c>
      <c r="P63" s="940" t="s">
        <v>17</v>
      </c>
      <c r="Q63" s="940">
        <f>IF(I63="&lt;1966",'lista, wskaźniki'!$G$4,IF(I63="1967-1985",'lista, wskaźniki'!$G$5,IF(I63="1986-1992",'lista, wskaźniki'!$G$6,IF(I63="1993-1996",'lista, wskaźniki'!$G$7,IF(I63="&gt;1997",'lista, wskaźniki'!$G$8,IF(I63=0,'lista, wskaźniki'!$G$4))))))</f>
        <v>290</v>
      </c>
      <c r="R63" s="940" t="s">
        <v>23</v>
      </c>
      <c r="S63" s="940" t="s">
        <v>27</v>
      </c>
      <c r="T63" s="940"/>
      <c r="U63" s="940"/>
      <c r="V63" s="940"/>
      <c r="W63" s="20" t="s">
        <v>36</v>
      </c>
      <c r="X63" s="19" t="s">
        <v>195</v>
      </c>
      <c r="Y63" s="20" t="s">
        <v>24</v>
      </c>
      <c r="Z63" s="19" t="s">
        <v>40</v>
      </c>
      <c r="AA63" s="19" t="s">
        <v>35</v>
      </c>
      <c r="AB63" s="54"/>
      <c r="AC63" s="54"/>
      <c r="AD63" s="19"/>
      <c r="AE63" s="940"/>
      <c r="AF63" s="334">
        <f t="shared" si="32"/>
        <v>0</v>
      </c>
      <c r="AG63" s="272">
        <v>0</v>
      </c>
      <c r="AH63" s="334">
        <f>IF(Y63="inne",K63*'lista, wskaźniki'!$E$35,IF(Y63="to samo źródło",0,IF(Y63=0,0)))</f>
        <v>4.3357072500000005</v>
      </c>
      <c r="AI63" s="334" t="b">
        <f>IF(AA63="gaz z sieci",AC63*'lista, wskaźniki'!$D$21)</f>
        <v>0</v>
      </c>
      <c r="AJ63" s="272">
        <f>IF(AA63="węgiel",AB63*'lista, wskaźniki'!$D$20, IF('Sektor mieszkaniowy'!AA63="drewno",'Sektor mieszkaniowy'!AB63*'lista, wskaźniki'!$D$22,IF('Sektor mieszkaniowy'!AA63="pellet",AB63*'lista, wskaźniki'!$D$23,IF('Sektor mieszkaniowy'!AA63="gaz z sieci",AB63*'lista, wskaźniki'!$D$21,IF('Sektor mieszkaniowy'!AA63="olej opałowy",'Sektor mieszkaniowy'!AB63*'lista, wskaźniki'!$D$24)))))</f>
        <v>0</v>
      </c>
      <c r="AK63" s="1001">
        <f>AL63/'lista, wskaźniki'!$A$127</f>
        <v>1.5384615384615385</v>
      </c>
      <c r="AL63" s="940">
        <v>1000</v>
      </c>
      <c r="AM63" s="20">
        <f>IF(AA63="węgiel",AF63*1/3.6*'lista, wskaźniki'!$F$20,IF(AA63="drewno",AF63*1/3.6*'lista, wskaźniki'!$F$22,IF(AA63="pellet",AF63*1/3.6*'lista, wskaźniki'!$F$23,IF(AA63="gaz z sieci",AF63*1/3.6*'lista, wskaźniki'!$F$21,IF(AA63="olej opałowy",AF63*1/3.6*'lista, wskaźniki'!$F$24,0)))))</f>
        <v>0</v>
      </c>
      <c r="AN63" s="20">
        <f>IF(AA63="węgiel",AF63*'lista, wskaźniki'!$E$42,IF(AA63="drewno",AF63*'lista, wskaźniki'!$G$42,IF(AA63="pellet",AF63*'lista, wskaźniki'!$H$42,IF(AA63="gaz z sieci",AF63*'lista, wskaźniki'!$F$42,IF(AA63="olej opałowy",AF63*'lista, wskaźniki'!$I$42,0)))))</f>
        <v>0</v>
      </c>
      <c r="AO63" s="20">
        <f>IF(AA63="węgiel",AF63*'lista, wskaźniki'!$E$43,IF(AA63="drewno",AF63*'lista, wskaźniki'!$G$43,IF(AA63="pellet",AF63*'lista, wskaźniki'!$H$43,IF(AA63="gaz z sieci",AF63*'lista, wskaźniki'!$F$43,IF(AA63="olej opałowy",AF63*'lista, wskaźniki'!$I$43,0)))))</f>
        <v>0</v>
      </c>
      <c r="AP63" s="20">
        <f>IF(AA63="węgiel",AF63*'lista, wskaźniki'!$E$44,IF(AA63="drewno",AF63*'lista, wskaźniki'!$G$44,IF(AA63="pellet",AF63*'lista, wskaźniki'!$H$44,IF(AA63="gaz z sieci",AF63*'lista, wskaźniki'!$F$44,IF(AA63="olej opałowy",AF63*'lista, wskaźniki'!$I$44,0)))))</f>
        <v>0</v>
      </c>
      <c r="AQ63" s="360">
        <f>IF(Z63="gaz",AH63*1/3.6*'lista, wskaźniki'!$F$21,IF(Z63="energia elektryczna",AH63*1/3.6*'lista, wskaźniki'!$F$26))</f>
        <v>1.0718831812500003</v>
      </c>
      <c r="AR63" s="20">
        <f>IF(Z63="gaz",AH63*'lista, wskaźniki'!$F$42,IF(Z63="energia elektryczna",AH63*0))</f>
        <v>0</v>
      </c>
      <c r="AS63" s="20">
        <f>IF(Z63="gaz",AH63*'lista, wskaźniki'!$F$43,IF(Z63="energia elektryczna",AH63*0))</f>
        <v>0</v>
      </c>
      <c r="AT63" s="20">
        <f>IF(Z63="gaz",AH63*'lista, wskaźniki'!$F$44,IF(Z63="energia elektryczna",AH63*0))</f>
        <v>0</v>
      </c>
      <c r="AU63" s="20">
        <f>AI63*1/3.6*'lista, wskaźniki'!$F$21</f>
        <v>0</v>
      </c>
      <c r="AV63" s="20">
        <f>AI63*'lista, wskaźniki'!$F$42</f>
        <v>0</v>
      </c>
      <c r="AW63" s="20">
        <f>AI63*'lista, wskaźniki'!$F$43</f>
        <v>0</v>
      </c>
      <c r="AX63" s="20">
        <f>AI63*'lista, wskaźniki'!$F$44</f>
        <v>0</v>
      </c>
      <c r="AY63" s="20">
        <f>AK63*'lista, wskaźniki'!$F$26</f>
        <v>1.3692307692307693</v>
      </c>
      <c r="AZ63" s="20">
        <f>AM63+AU63+AY63</f>
        <v>1.3692307692307693</v>
      </c>
      <c r="BA63" s="20">
        <f t="shared" si="1"/>
        <v>0</v>
      </c>
      <c r="BB63" s="20">
        <f t="shared" si="2"/>
        <v>0</v>
      </c>
      <c r="BC63" s="20">
        <f t="shared" si="3"/>
        <v>0</v>
      </c>
      <c r="BD63" s="940" t="s">
        <v>17</v>
      </c>
      <c r="BE63" s="940" t="s">
        <v>17</v>
      </c>
      <c r="BF63" s="940" t="s">
        <v>16</v>
      </c>
      <c r="BG63" s="940" t="s">
        <v>17</v>
      </c>
      <c r="BH63" s="19"/>
      <c r="BI63" s="940" t="s">
        <v>17</v>
      </c>
      <c r="BJ63" s="19"/>
      <c r="BK63" s="940" t="s">
        <v>17</v>
      </c>
      <c r="BL63" s="19"/>
      <c r="BM63" s="19"/>
      <c r="BN63" s="19"/>
      <c r="BO63" s="19" t="s">
        <v>17</v>
      </c>
      <c r="BP63" s="19"/>
      <c r="BQ63" s="19" t="s">
        <v>120</v>
      </c>
      <c r="BR63" s="19">
        <v>1</v>
      </c>
      <c r="BS63" s="1004">
        <v>3000</v>
      </c>
      <c r="BT63" s="1004">
        <v>1000</v>
      </c>
      <c r="BU63" s="1004"/>
      <c r="BV63" s="1004"/>
      <c r="BW63" s="1004">
        <v>4500</v>
      </c>
      <c r="BX63" s="1004"/>
      <c r="BY63" s="1007"/>
      <c r="CA63" s="365">
        <f t="shared" si="4"/>
        <v>0</v>
      </c>
      <c r="CB63" s="365" t="b">
        <f t="shared" si="5"/>
        <v>0</v>
      </c>
      <c r="CC63" s="365" t="b">
        <f t="shared" si="6"/>
        <v>0</v>
      </c>
      <c r="CD63" s="365" t="b">
        <f t="shared" si="7"/>
        <v>0</v>
      </c>
      <c r="CE63" s="365" t="b">
        <f t="shared" si="8"/>
        <v>0</v>
      </c>
      <c r="CF63" s="365" t="b">
        <f t="shared" si="9"/>
        <v>0</v>
      </c>
      <c r="CG63" s="365">
        <f t="shared" si="10"/>
        <v>4.3357072500000005</v>
      </c>
      <c r="CH63" s="365" t="b">
        <f t="shared" si="11"/>
        <v>0</v>
      </c>
      <c r="CI63" s="72">
        <f t="shared" si="12"/>
        <v>0</v>
      </c>
      <c r="CJ63" s="72" t="b">
        <f t="shared" si="13"/>
        <v>0</v>
      </c>
      <c r="CK63" s="72" t="b">
        <f t="shared" si="14"/>
        <v>0</v>
      </c>
      <c r="CL63" s="72">
        <f t="shared" si="15"/>
        <v>0</v>
      </c>
      <c r="CM63" s="72" t="b">
        <f t="shared" si="16"/>
        <v>0</v>
      </c>
      <c r="CN63" s="72">
        <f t="shared" si="17"/>
        <v>4.3357072500000005</v>
      </c>
      <c r="CP63" s="13">
        <f t="shared" si="18"/>
        <v>50</v>
      </c>
      <c r="CQ63" s="13">
        <f t="shared" si="19"/>
        <v>25</v>
      </c>
      <c r="CR63" s="13" t="b">
        <f t="shared" si="20"/>
        <v>0</v>
      </c>
      <c r="CS63" s="13">
        <f t="shared" si="29"/>
        <v>0</v>
      </c>
      <c r="CT63" s="13" t="b">
        <f t="shared" si="28"/>
        <v>0</v>
      </c>
      <c r="CU63" s="13">
        <f t="shared" si="30"/>
        <v>0</v>
      </c>
      <c r="CV63" s="13" t="b">
        <f t="shared" si="23"/>
        <v>0</v>
      </c>
      <c r="CW63" s="13">
        <f t="shared" si="24"/>
        <v>0</v>
      </c>
      <c r="CX63" s="13" t="b">
        <f t="shared" si="25"/>
        <v>0</v>
      </c>
      <c r="CY63" s="13">
        <f t="shared" si="26"/>
        <v>0</v>
      </c>
    </row>
    <row r="64" spans="1:103" ht="15" thickBot="1">
      <c r="A64" s="932"/>
      <c r="B64" s="941"/>
      <c r="C64" s="941"/>
      <c r="D64" s="941"/>
      <c r="E64" s="941"/>
      <c r="F64" s="941"/>
      <c r="G64" s="941"/>
      <c r="H64" s="941"/>
      <c r="I64" s="941"/>
      <c r="J64" s="941"/>
      <c r="K64" s="941"/>
      <c r="L64" s="941"/>
      <c r="M64" s="941"/>
      <c r="N64" s="941"/>
      <c r="O64" s="941"/>
      <c r="P64" s="941"/>
      <c r="Q64" s="941"/>
      <c r="R64" s="941"/>
      <c r="S64" s="941"/>
      <c r="T64" s="941"/>
      <c r="U64" s="941"/>
      <c r="V64" s="941"/>
      <c r="W64" s="20"/>
      <c r="X64" s="20" t="s">
        <v>40</v>
      </c>
      <c r="Y64" s="20"/>
      <c r="Z64" s="20"/>
      <c r="AA64" s="20" t="s">
        <v>36</v>
      </c>
      <c r="AB64" s="22">
        <v>15</v>
      </c>
      <c r="AC64" s="22"/>
      <c r="AD64" s="20">
        <v>2000</v>
      </c>
      <c r="AE64" s="941"/>
      <c r="AF64" s="334">
        <f t="shared" si="32"/>
        <v>137.88</v>
      </c>
      <c r="AG64" s="272">
        <v>41.76</v>
      </c>
      <c r="AH64" s="334">
        <f>IF(Y64="inne",K64*'lista, wskaźniki'!$E$35,IF(Y64="to samo źródło",0,IF(Y64=0,0)))</f>
        <v>0</v>
      </c>
      <c r="AI64" s="334" t="b">
        <f>IF(AA64="gaz z sieci",AC64*'lista, wskaźniki'!$D$21)</f>
        <v>0</v>
      </c>
      <c r="AJ64" s="272">
        <f>IF(AA64="węgiel",AB64*'lista, wskaźniki'!$D$20, IF('Sektor mieszkaniowy'!AA64="drewno",'Sektor mieszkaniowy'!AB64*'lista, wskaźniki'!$D$22,IF('Sektor mieszkaniowy'!AA64="pellet",AB64*'lista, wskaźniki'!$D$23,IF('Sektor mieszkaniowy'!AA64="gaz z sieci",AB64*'lista, wskaźniki'!$D$21,IF('Sektor mieszkaniowy'!AA64="olej opałowy",'Sektor mieszkaniowy'!AB64*'lista, wskaźniki'!$D$24)))))</f>
        <v>234</v>
      </c>
      <c r="AK64" s="1002"/>
      <c r="AL64" s="941"/>
      <c r="AM64" s="20">
        <f>IF(AA64="węgiel",AF64*1/3.6*'lista, wskaźniki'!$F$20,IF(AA64="drewno",AF64*1/3.6*'lista, wskaźniki'!$F$22,IF(AA64="pellet",AF64*1/3.6*'lista, wskaźniki'!$F$23,IF(AA64="gaz z sieci",AF64*1/3.6*'lista, wskaźniki'!$F$21,IF(AA64="olej opałowy",AF64*1/3.6*'lista, wskaźniki'!$F$24,0)))))</f>
        <v>0</v>
      </c>
      <c r="AN64" s="20">
        <f>IF(AA64="węgiel",AF64*'lista, wskaźniki'!$E$42,IF(AA64="drewno",AF64*'lista, wskaźniki'!$G$42,IF(AA64="pellet",AF64*'lista, wskaźniki'!$H$42,IF(AA64="gaz z sieci",AF64*'lista, wskaźniki'!$F$42,IF(AA64="olej opałowy",AF64*'lista, wskaźniki'!$I$42,0)))))</f>
        <v>0.11168279999999998</v>
      </c>
      <c r="AO64" s="20">
        <f>IF(AA64="węgiel",AF64*'lista, wskaźniki'!$E$43,IF(AA64="drewno",AF64*'lista, wskaźniki'!$G$43,IF(AA64="pellet",AF64*'lista, wskaźniki'!$H$43,IF(AA64="gaz z sieci",AF64*'lista, wskaźniki'!$F$43,IF(AA64="olej opałowy",AF64*'lista, wskaźniki'!$I$43,0)))))</f>
        <v>0.11168279999999998</v>
      </c>
      <c r="AP64" s="20">
        <f>IF(AA64="węgiel",AF64*'lista, wskaźniki'!$E$44,IF(AA64="drewno",AF64*'lista, wskaźniki'!$G$44,IF(AA64="pellet",AF64*'lista, wskaźniki'!$H$44,IF(AA64="gaz z sieci",AF64*'lista, wskaźniki'!$F$44,IF(AA64="olej opałowy",AF64*'lista, wskaźniki'!$I$44,0)))))</f>
        <v>3.447E-5</v>
      </c>
      <c r="AQ64" s="20" t="b">
        <f>IF(Z64="gaz",AH64*1/3.6*'lista, wskaźniki'!$F$21,IF(Z64="energia elektryczna",AH64*1/3.6*'lista, wskaźniki'!$F$26))</f>
        <v>0</v>
      </c>
      <c r="AR64" s="20" t="b">
        <f>IF(Z64="gaz",AH64*'lista, wskaźniki'!$F$42,IF(Z64="energia elektryczna",AH64*0))</f>
        <v>0</v>
      </c>
      <c r="AS64" s="20" t="b">
        <f>IF(Z64="gaz",AH64*'lista, wskaźniki'!$F$43,IF(Z64="energia elektryczna",AH64*0))</f>
        <v>0</v>
      </c>
      <c r="AT64" s="20" t="b">
        <f>IF(Z64="gaz",AH64*'lista, wskaźniki'!$F$44,IF(Z64="energia elektryczna",AH64*0))</f>
        <v>0</v>
      </c>
      <c r="AU64" s="20">
        <f>AI64*1/3.6*'lista, wskaźniki'!$F$21</f>
        <v>0</v>
      </c>
      <c r="AV64" s="20">
        <f>AI64*'lista, wskaźniki'!$F$42</f>
        <v>0</v>
      </c>
      <c r="AW64" s="20">
        <f>AI64*'lista, wskaźniki'!$F$43</f>
        <v>0</v>
      </c>
      <c r="AX64" s="20">
        <f>AI64*'lista, wskaźniki'!$F$44</f>
        <v>0</v>
      </c>
      <c r="AY64" s="20">
        <f>AK64*'lista, wskaźniki'!$F$26</f>
        <v>0</v>
      </c>
      <c r="AZ64" s="20">
        <f t="shared" si="0"/>
        <v>0</v>
      </c>
      <c r="BA64" s="20">
        <f t="shared" si="1"/>
        <v>0.11168279999999998</v>
      </c>
      <c r="BB64" s="20">
        <f t="shared" si="2"/>
        <v>0.11168279999999998</v>
      </c>
      <c r="BC64" s="20">
        <f t="shared" si="3"/>
        <v>3.447E-5</v>
      </c>
      <c r="BD64" s="941"/>
      <c r="BE64" s="941"/>
      <c r="BF64" s="941"/>
      <c r="BG64" s="941"/>
      <c r="BH64" s="20"/>
      <c r="BI64" s="941"/>
      <c r="BJ64" s="20"/>
      <c r="BK64" s="941"/>
      <c r="BL64" s="20"/>
      <c r="BM64" s="20"/>
      <c r="BN64" s="20"/>
      <c r="BO64" s="20"/>
      <c r="BP64" s="20"/>
      <c r="BQ64" s="20"/>
      <c r="BR64" s="20"/>
      <c r="BS64" s="1005"/>
      <c r="BT64" s="1005"/>
      <c r="BU64" s="1005"/>
      <c r="BV64" s="1005"/>
      <c r="BW64" s="1005"/>
      <c r="BX64" s="1005"/>
      <c r="BY64" s="1008"/>
      <c r="CA64" s="365" t="b">
        <f t="shared" si="4"/>
        <v>0</v>
      </c>
      <c r="CB64" s="365">
        <f t="shared" si="5"/>
        <v>137.88</v>
      </c>
      <c r="CC64" s="365" t="b">
        <f t="shared" si="6"/>
        <v>0</v>
      </c>
      <c r="CD64" s="365" t="b">
        <f t="shared" si="7"/>
        <v>0</v>
      </c>
      <c r="CE64" s="365" t="b">
        <f t="shared" si="8"/>
        <v>0</v>
      </c>
      <c r="CF64" s="365" t="b">
        <f t="shared" si="9"/>
        <v>0</v>
      </c>
      <c r="CG64" s="365" t="b">
        <f t="shared" si="10"/>
        <v>0</v>
      </c>
      <c r="CH64" s="365" t="b">
        <f t="shared" si="11"/>
        <v>0</v>
      </c>
      <c r="CI64" s="72" t="b">
        <f t="shared" si="12"/>
        <v>0</v>
      </c>
      <c r="CJ64" s="72">
        <f t="shared" si="13"/>
        <v>137.88</v>
      </c>
      <c r="CK64" s="72" t="b">
        <f t="shared" si="14"/>
        <v>0</v>
      </c>
      <c r="CL64" s="72">
        <f t="shared" si="15"/>
        <v>0</v>
      </c>
      <c r="CM64" s="72" t="b">
        <f t="shared" si="16"/>
        <v>0</v>
      </c>
      <c r="CN64" s="72" t="b">
        <f t="shared" si="17"/>
        <v>0</v>
      </c>
      <c r="CP64" s="13">
        <f t="shared" si="18"/>
        <v>0</v>
      </c>
      <c r="CQ64" s="13" t="b">
        <f t="shared" si="19"/>
        <v>0</v>
      </c>
      <c r="CR64" s="13" t="b">
        <f t="shared" si="20"/>
        <v>0</v>
      </c>
      <c r="CS64" s="13" t="b">
        <f t="shared" si="29"/>
        <v>0</v>
      </c>
      <c r="CT64" s="13" t="b">
        <f t="shared" si="28"/>
        <v>0</v>
      </c>
      <c r="CU64" s="13" t="b">
        <f t="shared" si="30"/>
        <v>0</v>
      </c>
      <c r="CV64" s="13" t="b">
        <f t="shared" si="23"/>
        <v>0</v>
      </c>
      <c r="CW64" s="13" t="b">
        <f t="shared" si="24"/>
        <v>0</v>
      </c>
      <c r="CX64" s="13" t="b">
        <f t="shared" si="25"/>
        <v>0</v>
      </c>
      <c r="CY64" s="13" t="b">
        <f t="shared" si="26"/>
        <v>0</v>
      </c>
    </row>
    <row r="65" spans="1:103" ht="15" thickBot="1">
      <c r="A65" s="932"/>
      <c r="B65" s="941"/>
      <c r="C65" s="941"/>
      <c r="D65" s="941"/>
      <c r="E65" s="941"/>
      <c r="F65" s="941"/>
      <c r="G65" s="941"/>
      <c r="H65" s="941"/>
      <c r="I65" s="941"/>
      <c r="J65" s="941"/>
      <c r="K65" s="941"/>
      <c r="L65" s="941"/>
      <c r="M65" s="941"/>
      <c r="N65" s="941"/>
      <c r="O65" s="941"/>
      <c r="P65" s="941"/>
      <c r="Q65" s="941"/>
      <c r="R65" s="941"/>
      <c r="S65" s="941"/>
      <c r="T65" s="941"/>
      <c r="U65" s="941"/>
      <c r="V65" s="941"/>
      <c r="W65" s="20"/>
      <c r="X65" s="20"/>
      <c r="Y65" s="20"/>
      <c r="Z65" s="20"/>
      <c r="AA65" s="20" t="s">
        <v>50</v>
      </c>
      <c r="AB65" s="22"/>
      <c r="AC65" s="22"/>
      <c r="AD65" s="20"/>
      <c r="AE65" s="941"/>
      <c r="AF65" s="334">
        <f t="shared" si="32"/>
        <v>0</v>
      </c>
      <c r="AG65" s="272">
        <f>IF(R65="kompletna",Q65*J65*0.0036*'lista, wskaźniki'!$F$13, IF(R65="częściowa",Q65*J65*0.0036*'lista, wskaźniki'!$F$14, IF(R65="brak",Q65*J65*0.0036*'lista, wskaźniki'!$F$15,)))</f>
        <v>0</v>
      </c>
      <c r="AH65" s="334">
        <f>IF(Y65="inne",K65*'lista, wskaźniki'!$E$35,IF(Y65="to samo źródło",0,IF(Y65=0,0)))</f>
        <v>0</v>
      </c>
      <c r="AI65" s="334" t="b">
        <f>IF(AA65="gaz z sieci",AC65*'lista, wskaźniki'!$D$21)</f>
        <v>0</v>
      </c>
      <c r="AJ65" s="272">
        <f>IF(AA65="węgiel",AB65*'lista, wskaźniki'!$D$20, IF('Sektor mieszkaniowy'!AA65="drewno",'Sektor mieszkaniowy'!AB65*'lista, wskaźniki'!$D$22,IF('Sektor mieszkaniowy'!AA65="pellet",AB65*'lista, wskaźniki'!$D$23,IF('Sektor mieszkaniowy'!AA65="gaz z sieci",AB65*'lista, wskaźniki'!$D$21,IF('Sektor mieszkaniowy'!AA65="olej opałowy",'Sektor mieszkaniowy'!AB65*'lista, wskaźniki'!$D$24)))))</f>
        <v>0</v>
      </c>
      <c r="AK65" s="1002"/>
      <c r="AL65" s="941"/>
      <c r="AM65" s="20">
        <f>IF(AA65="węgiel",AF65*1/3.6*'lista, wskaźniki'!$F$20,IF(AA65="drewno",AF65*1/3.6*'lista, wskaźniki'!$F$22,IF(AA65="pellet",AF65*1/3.6*'lista, wskaźniki'!$F$23,IF(AA65="gaz z sieci",AF65*1/3.6*'lista, wskaźniki'!$F$21,IF(AA65="olej opałowy",AF65*1/3.6*'lista, wskaźniki'!$F$24,0)))))</f>
        <v>0</v>
      </c>
      <c r="AN65" s="20">
        <f>IF(AA65="węgiel",AF65*'lista, wskaźniki'!$E$42,IF(AA65="drewno",AF65*'lista, wskaźniki'!$G$42,IF(AA65="pellet",AF65*'lista, wskaźniki'!$H$42,IF(AA65="gaz z sieci",AF65*'lista, wskaźniki'!$F$42,IF(AA65="olej opałowy",AF65*'lista, wskaźniki'!$I$42,0)))))</f>
        <v>0</v>
      </c>
      <c r="AO65" s="20">
        <f>IF(AA65="węgiel",AF65*'lista, wskaźniki'!$E$43,IF(AA65="drewno",AF65*'lista, wskaźniki'!$G$43,IF(AA65="pellet",AF65*'lista, wskaźniki'!$H$43,IF(AA65="gaz z sieci",AF65*'lista, wskaźniki'!$F$43,IF(AA65="olej opałowy",AF65*'lista, wskaźniki'!$I$43,0)))))</f>
        <v>0</v>
      </c>
      <c r="AP65" s="20">
        <f>IF(AA65="węgiel",AF65*'lista, wskaźniki'!$E$44,IF(AA65="drewno",AF65*'lista, wskaźniki'!$G$44,IF(AA65="pellet",AF65*'lista, wskaźniki'!$H$44,IF(AA65="gaz z sieci",AF65*'lista, wskaźniki'!$F$44,IF(AA65="olej opałowy",AF65*'lista, wskaźniki'!$I$44,0)))))</f>
        <v>0</v>
      </c>
      <c r="AQ65" s="20" t="b">
        <f>IF(Z65="gaz",AH65*1/3.6*'lista, wskaźniki'!$F$21,IF(Z65="energia elektryczna",AH65*1/3.6*'lista, wskaźniki'!$F$26))</f>
        <v>0</v>
      </c>
      <c r="AR65" s="20" t="b">
        <f>IF(Z65="gaz",AH65*'lista, wskaźniki'!$F$42,IF(Z65="energia elektryczna",AH65*0))</f>
        <v>0</v>
      </c>
      <c r="AS65" s="20" t="b">
        <f>IF(Z65="gaz",AH65*'lista, wskaźniki'!$F$43,IF(Z65="energia elektryczna",AH65*0))</f>
        <v>0</v>
      </c>
      <c r="AT65" s="20" t="b">
        <f>IF(Z65="gaz",AH65*'lista, wskaźniki'!$F$44,IF(Z65="energia elektryczna",AH65*0))</f>
        <v>0</v>
      </c>
      <c r="AU65" s="20">
        <f>AI65*1/3.6*'lista, wskaźniki'!$F$21</f>
        <v>0</v>
      </c>
      <c r="AV65" s="20">
        <f>AI65*'lista, wskaźniki'!$F$42</f>
        <v>0</v>
      </c>
      <c r="AW65" s="20">
        <f>AI65*'lista, wskaźniki'!$F$43</f>
        <v>0</v>
      </c>
      <c r="AX65" s="20">
        <f>AI65*'lista, wskaźniki'!$F$44</f>
        <v>0</v>
      </c>
      <c r="AY65" s="20">
        <f>AK65*'lista, wskaźniki'!$F$26</f>
        <v>0</v>
      </c>
      <c r="AZ65" s="20">
        <f t="shared" si="0"/>
        <v>0</v>
      </c>
      <c r="BA65" s="20">
        <f t="shared" si="1"/>
        <v>0</v>
      </c>
      <c r="BB65" s="20">
        <f t="shared" si="2"/>
        <v>0</v>
      </c>
      <c r="BC65" s="20">
        <f t="shared" si="3"/>
        <v>0</v>
      </c>
      <c r="BD65" s="941"/>
      <c r="BE65" s="941"/>
      <c r="BF65" s="941"/>
      <c r="BG65" s="941"/>
      <c r="BH65" s="20"/>
      <c r="BI65" s="941"/>
      <c r="BJ65" s="20"/>
      <c r="BK65" s="941"/>
      <c r="BL65" s="20"/>
      <c r="BM65" s="20"/>
      <c r="BN65" s="20"/>
      <c r="BO65" s="20"/>
      <c r="BP65" s="20"/>
      <c r="BQ65" s="20"/>
      <c r="BR65" s="20"/>
      <c r="BS65" s="1005"/>
      <c r="BT65" s="1005"/>
      <c r="BU65" s="1005"/>
      <c r="BV65" s="1005"/>
      <c r="BW65" s="1005"/>
      <c r="BX65" s="1005"/>
      <c r="BY65" s="1008"/>
      <c r="CA65" s="365" t="b">
        <f t="shared" si="4"/>
        <v>0</v>
      </c>
      <c r="CB65" s="365" t="b">
        <f t="shared" si="5"/>
        <v>0</v>
      </c>
      <c r="CC65" s="365">
        <f t="shared" si="6"/>
        <v>0</v>
      </c>
      <c r="CD65" s="365" t="b">
        <f t="shared" si="7"/>
        <v>0</v>
      </c>
      <c r="CE65" s="365" t="b">
        <f t="shared" si="8"/>
        <v>0</v>
      </c>
      <c r="CF65" s="365" t="b">
        <f t="shared" si="9"/>
        <v>0</v>
      </c>
      <c r="CG65" s="365" t="b">
        <f t="shared" si="10"/>
        <v>0</v>
      </c>
      <c r="CH65" s="365" t="b">
        <f t="shared" si="11"/>
        <v>0</v>
      </c>
      <c r="CI65" s="72" t="b">
        <f t="shared" si="12"/>
        <v>0</v>
      </c>
      <c r="CJ65" s="72" t="b">
        <f t="shared" si="13"/>
        <v>0</v>
      </c>
      <c r="CK65" s="72">
        <f t="shared" si="14"/>
        <v>0</v>
      </c>
      <c r="CL65" s="72">
        <f t="shared" si="15"/>
        <v>0</v>
      </c>
      <c r="CM65" s="72" t="b">
        <f t="shared" si="16"/>
        <v>0</v>
      </c>
      <c r="CN65" s="72" t="b">
        <f t="shared" si="17"/>
        <v>0</v>
      </c>
      <c r="CP65" s="13">
        <f t="shared" si="18"/>
        <v>0</v>
      </c>
      <c r="CQ65" s="13" t="b">
        <f t="shared" si="19"/>
        <v>0</v>
      </c>
      <c r="CR65" s="13" t="b">
        <f t="shared" si="20"/>
        <v>0</v>
      </c>
      <c r="CS65" s="13" t="b">
        <f t="shared" si="29"/>
        <v>0</v>
      </c>
      <c r="CT65" s="13" t="b">
        <f t="shared" si="28"/>
        <v>0</v>
      </c>
      <c r="CU65" s="13" t="b">
        <f t="shared" si="30"/>
        <v>0</v>
      </c>
      <c r="CV65" s="13" t="b">
        <f t="shared" si="23"/>
        <v>0</v>
      </c>
      <c r="CW65" s="13" t="b">
        <f t="shared" si="24"/>
        <v>0</v>
      </c>
      <c r="CX65" s="13" t="b">
        <f t="shared" si="25"/>
        <v>0</v>
      </c>
      <c r="CY65" s="13" t="b">
        <f t="shared" si="26"/>
        <v>0</v>
      </c>
    </row>
    <row r="66" spans="1:103" ht="15" thickBot="1">
      <c r="A66" s="932"/>
      <c r="B66" s="941"/>
      <c r="C66" s="941"/>
      <c r="D66" s="941"/>
      <c r="E66" s="941"/>
      <c r="F66" s="941"/>
      <c r="G66" s="941"/>
      <c r="H66" s="941"/>
      <c r="I66" s="941"/>
      <c r="J66" s="941"/>
      <c r="K66" s="941"/>
      <c r="L66" s="941"/>
      <c r="M66" s="941"/>
      <c r="N66" s="941"/>
      <c r="O66" s="941"/>
      <c r="P66" s="941"/>
      <c r="Q66" s="941"/>
      <c r="R66" s="941"/>
      <c r="S66" s="941"/>
      <c r="T66" s="941"/>
      <c r="U66" s="941"/>
      <c r="V66" s="941"/>
      <c r="W66" s="20"/>
      <c r="X66" s="20"/>
      <c r="Y66" s="20"/>
      <c r="Z66" s="20"/>
      <c r="AA66" s="20" t="s">
        <v>38</v>
      </c>
      <c r="AB66" s="22"/>
      <c r="AC66" s="22"/>
      <c r="AD66" s="20"/>
      <c r="AE66" s="941"/>
      <c r="AF66" s="334">
        <f t="shared" si="32"/>
        <v>0</v>
      </c>
      <c r="AG66" s="272">
        <f>IF(R66="kompletna",Q66*J66*0.0036*'lista, wskaźniki'!$F$13, IF(R66="częściowa",Q66*J66*0.0036*'lista, wskaźniki'!$F$14, IF(R66="brak",Q66*J66*0.0036*'lista, wskaźniki'!$F$15,)))</f>
        <v>0</v>
      </c>
      <c r="AH66" s="334">
        <f>IF(Y66="inne",K66*'lista, wskaźniki'!$E$35,IF(Y66="to samo źródło",0,IF(Y66=0,0)))</f>
        <v>0</v>
      </c>
      <c r="AI66" s="334">
        <f>IF(AA66="gaz z sieci",AC66*'lista, wskaźniki'!$D$21)</f>
        <v>0</v>
      </c>
      <c r="AJ66" s="272">
        <f>IF(AA66="węgiel",AB66*'lista, wskaźniki'!$D$20, IF('Sektor mieszkaniowy'!AA66="drewno",'Sektor mieszkaniowy'!AB66*'lista, wskaźniki'!$D$22,IF('Sektor mieszkaniowy'!AA66="pellet",AB66*'lista, wskaźniki'!$D$23,IF('Sektor mieszkaniowy'!AA66="gaz z sieci",AB66*'lista, wskaźniki'!$D$21,IF('Sektor mieszkaniowy'!AA66="olej opałowy",'Sektor mieszkaniowy'!AB66*'lista, wskaźniki'!$D$24)))))</f>
        <v>0</v>
      </c>
      <c r="AK66" s="1002"/>
      <c r="AL66" s="941"/>
      <c r="AM66" s="20">
        <f>IF(AA66="węgiel",AF66*1/3.6*'lista, wskaźniki'!$F$20,IF(AA66="drewno",AF66*1/3.6*'lista, wskaźniki'!$F$22,IF(AA66="pellet",AF66*1/3.6*'lista, wskaźniki'!$F$23,IF(AA66="gaz z sieci",AF66*1/3.6*'lista, wskaźniki'!$F$21,IF(AA66="olej opałowy",AF66*1/3.6*'lista, wskaźniki'!$F$24,0)))))</f>
        <v>0</v>
      </c>
      <c r="AN66" s="20">
        <f>IF(AA66="węgiel",AF66*'lista, wskaźniki'!$E$42,IF(AA66="drewno",AF66*'lista, wskaźniki'!$G$42,IF(AA66="pellet",AF66*'lista, wskaźniki'!$H$42,IF(AA66="gaz z sieci",AF66*'lista, wskaźniki'!$F$42,IF(AA66="olej opałowy",AF66*'lista, wskaźniki'!$I$42,0)))))</f>
        <v>0</v>
      </c>
      <c r="AO66" s="20">
        <f>IF(AA66="węgiel",AF66*'lista, wskaźniki'!$E$43,IF(AA66="drewno",AF66*'lista, wskaźniki'!$G$43,IF(AA66="pellet",AF66*'lista, wskaźniki'!$H$43,IF(AA66="gaz z sieci",AF66*'lista, wskaźniki'!$F$43,IF(AA66="olej opałowy",AF66*'lista, wskaźniki'!$I$43,0)))))</f>
        <v>0</v>
      </c>
      <c r="AP66" s="20">
        <f>IF(AA66="węgiel",AF66*'lista, wskaźniki'!$E$44,IF(AA66="drewno",AF66*'lista, wskaźniki'!$G$44,IF(AA66="pellet",AF66*'lista, wskaźniki'!$H$44,IF(AA66="gaz z sieci",AF66*'lista, wskaźniki'!$F$44,IF(AA66="olej opałowy",AF66*'lista, wskaźniki'!$I$44,0)))))</f>
        <v>0</v>
      </c>
      <c r="AQ66" s="20" t="b">
        <f>IF(Z66="gaz",AH66*1/3.6*'lista, wskaźniki'!$F$21,IF(Z66="energia elektryczna",AH66*1/3.6*'lista, wskaźniki'!$F$26))</f>
        <v>0</v>
      </c>
      <c r="AR66" s="20" t="b">
        <f>IF(Z66="gaz",AH66*'lista, wskaźniki'!$F$42,IF(Z66="energia elektryczna",AH66*0))</f>
        <v>0</v>
      </c>
      <c r="AS66" s="20" t="b">
        <f>IF(Z66="gaz",AH66*'lista, wskaźniki'!$F$43,IF(Z66="energia elektryczna",AH66*0))</f>
        <v>0</v>
      </c>
      <c r="AT66" s="20" t="b">
        <f>IF(Z66="gaz",AH66*'lista, wskaźniki'!$F$44,IF(Z66="energia elektryczna",AH66*0))</f>
        <v>0</v>
      </c>
      <c r="AU66" s="20">
        <f>AI66*1/3.6*'lista, wskaźniki'!$F$21</f>
        <v>0</v>
      </c>
      <c r="AV66" s="20">
        <f>AI66*'lista, wskaźniki'!$F$42</f>
        <v>0</v>
      </c>
      <c r="AW66" s="20">
        <f>AI66*'lista, wskaźniki'!$F$43</f>
        <v>0</v>
      </c>
      <c r="AX66" s="20">
        <f>AI66*'lista, wskaźniki'!$F$44</f>
        <v>0</v>
      </c>
      <c r="AY66" s="20">
        <f>AK66*'lista, wskaźniki'!$F$26</f>
        <v>0</v>
      </c>
      <c r="AZ66" s="20">
        <f t="shared" si="0"/>
        <v>0</v>
      </c>
      <c r="BA66" s="20">
        <f t="shared" si="1"/>
        <v>0</v>
      </c>
      <c r="BB66" s="20">
        <f t="shared" si="2"/>
        <v>0</v>
      </c>
      <c r="BC66" s="20">
        <f t="shared" si="3"/>
        <v>0</v>
      </c>
      <c r="BD66" s="941"/>
      <c r="BE66" s="941"/>
      <c r="BF66" s="941"/>
      <c r="BG66" s="941"/>
      <c r="BH66" s="20"/>
      <c r="BI66" s="941"/>
      <c r="BJ66" s="20"/>
      <c r="BK66" s="941"/>
      <c r="BL66" s="20"/>
      <c r="BM66" s="20"/>
      <c r="BN66" s="20"/>
      <c r="BO66" s="20"/>
      <c r="BP66" s="20"/>
      <c r="BQ66" s="20"/>
      <c r="BR66" s="20"/>
      <c r="BS66" s="1005"/>
      <c r="BT66" s="1005"/>
      <c r="BU66" s="1005"/>
      <c r="BV66" s="1005"/>
      <c r="BW66" s="1005"/>
      <c r="BX66" s="1005"/>
      <c r="BY66" s="1008"/>
      <c r="CA66" s="365" t="b">
        <f t="shared" si="4"/>
        <v>0</v>
      </c>
      <c r="CB66" s="365" t="b">
        <f t="shared" si="5"/>
        <v>0</v>
      </c>
      <c r="CC66" s="365" t="b">
        <f t="shared" si="6"/>
        <v>0</v>
      </c>
      <c r="CD66" s="365">
        <f t="shared" si="7"/>
        <v>0</v>
      </c>
      <c r="CE66" s="365" t="b">
        <f t="shared" si="8"/>
        <v>0</v>
      </c>
      <c r="CF66" s="365" t="b">
        <f t="shared" si="9"/>
        <v>0</v>
      </c>
      <c r="CG66" s="365" t="b">
        <f t="shared" si="10"/>
        <v>0</v>
      </c>
      <c r="CH66" s="365">
        <f t="shared" si="11"/>
        <v>0</v>
      </c>
      <c r="CI66" s="72" t="b">
        <f t="shared" si="12"/>
        <v>0</v>
      </c>
      <c r="CJ66" s="72" t="b">
        <f t="shared" si="13"/>
        <v>0</v>
      </c>
      <c r="CK66" s="72" t="b">
        <f t="shared" si="14"/>
        <v>0</v>
      </c>
      <c r="CL66" s="72">
        <f t="shared" si="15"/>
        <v>0</v>
      </c>
      <c r="CM66" s="72" t="b">
        <f t="shared" si="16"/>
        <v>0</v>
      </c>
      <c r="CN66" s="72" t="b">
        <f t="shared" si="17"/>
        <v>0</v>
      </c>
      <c r="CP66" s="13">
        <f t="shared" si="18"/>
        <v>0</v>
      </c>
      <c r="CQ66" s="13" t="b">
        <f t="shared" si="19"/>
        <v>0</v>
      </c>
      <c r="CR66" s="13" t="b">
        <f t="shared" si="20"/>
        <v>0</v>
      </c>
      <c r="CS66" s="13" t="b">
        <f t="shared" si="29"/>
        <v>0</v>
      </c>
      <c r="CT66" s="13" t="b">
        <f t="shared" si="28"/>
        <v>0</v>
      </c>
      <c r="CU66" s="13" t="b">
        <f t="shared" si="30"/>
        <v>0</v>
      </c>
      <c r="CV66" s="13" t="b">
        <f t="shared" si="23"/>
        <v>0</v>
      </c>
      <c r="CW66" s="13" t="b">
        <f t="shared" si="24"/>
        <v>0</v>
      </c>
      <c r="CX66" s="13" t="b">
        <f t="shared" si="25"/>
        <v>0</v>
      </c>
      <c r="CY66" s="13" t="b">
        <f t="shared" si="26"/>
        <v>0</v>
      </c>
    </row>
    <row r="67" spans="1:103" ht="15" thickBot="1">
      <c r="A67" s="933"/>
      <c r="B67" s="942"/>
      <c r="C67" s="942"/>
      <c r="D67" s="942"/>
      <c r="E67" s="942"/>
      <c r="F67" s="942"/>
      <c r="G67" s="942"/>
      <c r="H67" s="942"/>
      <c r="I67" s="942"/>
      <c r="J67" s="942"/>
      <c r="K67" s="942"/>
      <c r="L67" s="942"/>
      <c r="M67" s="942"/>
      <c r="N67" s="942"/>
      <c r="O67" s="942"/>
      <c r="P67" s="942"/>
      <c r="Q67" s="942"/>
      <c r="R67" s="942"/>
      <c r="S67" s="942"/>
      <c r="T67" s="942"/>
      <c r="U67" s="942"/>
      <c r="V67" s="942"/>
      <c r="W67" s="21"/>
      <c r="X67" s="21"/>
      <c r="Y67" s="21"/>
      <c r="Z67" s="21"/>
      <c r="AA67" s="21" t="s">
        <v>37</v>
      </c>
      <c r="AB67" s="55"/>
      <c r="AC67" s="55"/>
      <c r="AD67" s="21"/>
      <c r="AE67" s="942"/>
      <c r="AF67" s="334">
        <f t="shared" si="32"/>
        <v>0</v>
      </c>
      <c r="AG67" s="272">
        <f>IF(R67="kompletna",Q67*J67*0.0036*'lista, wskaźniki'!$F$13, IF(R67="częściowa",Q67*J67*0.0036*'lista, wskaźniki'!$F$14, IF(R67="brak",Q67*J67*0.0036*'lista, wskaźniki'!$F$15,)))</f>
        <v>0</v>
      </c>
      <c r="AH67" s="334">
        <f>IF(Y67="inne",K67*'lista, wskaźniki'!$E$35,IF(Y67="to samo źródło",0,IF(Y67=0,0)))</f>
        <v>0</v>
      </c>
      <c r="AI67" s="334" t="b">
        <f>IF(AA67="gaz z sieci",AC67*'lista, wskaźniki'!$D$21)</f>
        <v>0</v>
      </c>
      <c r="AJ67" s="272">
        <f>IF(AA67="węgiel",AB67*'lista, wskaźniki'!$D$20, IF('Sektor mieszkaniowy'!AA67="drewno",'Sektor mieszkaniowy'!AB67*'lista, wskaźniki'!$D$22,IF('Sektor mieszkaniowy'!AA67="pellet",AB67*'lista, wskaźniki'!$D$23,IF('Sektor mieszkaniowy'!AA67="gaz z sieci",AB67*'lista, wskaźniki'!$D$21,IF('Sektor mieszkaniowy'!AA67="olej opałowy",'Sektor mieszkaniowy'!AB67*'lista, wskaźniki'!$D$24)))))</f>
        <v>0</v>
      </c>
      <c r="AK67" s="1003"/>
      <c r="AL67" s="942"/>
      <c r="AM67" s="20">
        <f>IF(AA67="węgiel",AF67*1/3.6*'lista, wskaźniki'!$F$20,IF(AA67="drewno",AF67*1/3.6*'lista, wskaźniki'!$F$22,IF(AA67="pellet",AF67*1/3.6*'lista, wskaźniki'!$F$23,IF(AA67="gaz z sieci",AF67*1/3.6*'lista, wskaźniki'!$F$21,IF(AA67="olej opałowy",AF67*1/3.6*'lista, wskaźniki'!$F$24,0)))))</f>
        <v>0</v>
      </c>
      <c r="AN67" s="20">
        <f>IF(AA67="węgiel",AF67*'lista, wskaźniki'!$E$42,IF(AA67="drewno",AF67*'lista, wskaźniki'!$G$42,IF(AA67="pellet",AF67*'lista, wskaźniki'!$H$42,IF(AA67="gaz z sieci",AF67*'lista, wskaźniki'!$F$42,IF(AA67="olej opałowy",AF67*'lista, wskaźniki'!$I$42,0)))))</f>
        <v>0</v>
      </c>
      <c r="AO67" s="20">
        <f>IF(AA67="węgiel",AF67*'lista, wskaźniki'!$E$43,IF(AA67="drewno",AF67*'lista, wskaźniki'!$G$43,IF(AA67="pellet",AF67*'lista, wskaźniki'!$H$43,IF(AA67="gaz z sieci",AF67*'lista, wskaźniki'!$F$43,IF(AA67="olej opałowy",AF67*'lista, wskaźniki'!$I$43,0)))))</f>
        <v>0</v>
      </c>
      <c r="AP67" s="20">
        <f>IF(AA67="węgiel",AF67*'lista, wskaźniki'!$E$44,IF(AA67="drewno",AF67*'lista, wskaźniki'!$G$44,IF(AA67="pellet",AF67*'lista, wskaźniki'!$H$44,IF(AA67="gaz z sieci",AF67*'lista, wskaźniki'!$F$44,IF(AA67="olej opałowy",AF67*'lista, wskaźniki'!$I$44,0)))))</f>
        <v>0</v>
      </c>
      <c r="AQ67" s="20" t="b">
        <f>IF(Z67="gaz",AH67*1/3.6*'lista, wskaźniki'!$F$21,IF(Z67="energia elektryczna",AH67*1/3.6*'lista, wskaźniki'!$F$26))</f>
        <v>0</v>
      </c>
      <c r="AR67" s="20" t="b">
        <f>IF(Z67="gaz",AH67*'lista, wskaźniki'!$F$42,IF(Z67="energia elektryczna",AH67*0))</f>
        <v>0</v>
      </c>
      <c r="AS67" s="20" t="b">
        <f>IF(Z67="gaz",AH67*'lista, wskaźniki'!$F$43,IF(Z67="energia elektryczna",AH67*0))</f>
        <v>0</v>
      </c>
      <c r="AT67" s="20" t="b">
        <f>IF(Z67="gaz",AH67*'lista, wskaźniki'!$F$44,IF(Z67="energia elektryczna",AH67*0))</f>
        <v>0</v>
      </c>
      <c r="AU67" s="20">
        <f>AI67*1/3.6*'lista, wskaźniki'!$F$21</f>
        <v>0</v>
      </c>
      <c r="AV67" s="20">
        <f>AI67*'lista, wskaźniki'!$F$42</f>
        <v>0</v>
      </c>
      <c r="AW67" s="20">
        <f>AI67*'lista, wskaźniki'!$F$43</f>
        <v>0</v>
      </c>
      <c r="AX67" s="20">
        <f>AI67*'lista, wskaźniki'!$F$44</f>
        <v>0</v>
      </c>
      <c r="AY67" s="20">
        <f>AK67*'lista, wskaźniki'!$F$26</f>
        <v>0</v>
      </c>
      <c r="AZ67" s="20">
        <f t="shared" si="0"/>
        <v>0</v>
      </c>
      <c r="BA67" s="20">
        <f t="shared" si="1"/>
        <v>0</v>
      </c>
      <c r="BB67" s="20">
        <f t="shared" si="2"/>
        <v>0</v>
      </c>
      <c r="BC67" s="20">
        <f t="shared" si="3"/>
        <v>0</v>
      </c>
      <c r="BD67" s="942"/>
      <c r="BE67" s="942"/>
      <c r="BF67" s="942"/>
      <c r="BG67" s="942"/>
      <c r="BH67" s="21"/>
      <c r="BI67" s="942"/>
      <c r="BJ67" s="21"/>
      <c r="BK67" s="942"/>
      <c r="BL67" s="21"/>
      <c r="BM67" s="21"/>
      <c r="BN67" s="21"/>
      <c r="BO67" s="21"/>
      <c r="BP67" s="21"/>
      <c r="BQ67" s="21"/>
      <c r="BR67" s="21"/>
      <c r="BS67" s="1006"/>
      <c r="BT67" s="1006"/>
      <c r="BU67" s="1006"/>
      <c r="BV67" s="1006"/>
      <c r="BW67" s="1006"/>
      <c r="BX67" s="1006"/>
      <c r="BY67" s="1009"/>
      <c r="CA67" s="365" t="b">
        <f t="shared" si="4"/>
        <v>0</v>
      </c>
      <c r="CB67" s="365" t="b">
        <f t="shared" si="5"/>
        <v>0</v>
      </c>
      <c r="CC67" s="365" t="b">
        <f t="shared" si="6"/>
        <v>0</v>
      </c>
      <c r="CD67" s="365" t="b">
        <f t="shared" si="7"/>
        <v>0</v>
      </c>
      <c r="CE67" s="365">
        <f t="shared" si="8"/>
        <v>0</v>
      </c>
      <c r="CF67" s="365" t="b">
        <f t="shared" si="9"/>
        <v>0</v>
      </c>
      <c r="CG67" s="365" t="b">
        <f t="shared" si="10"/>
        <v>0</v>
      </c>
      <c r="CH67" s="365" t="b">
        <f t="shared" si="11"/>
        <v>0</v>
      </c>
      <c r="CI67" s="72" t="b">
        <f t="shared" si="12"/>
        <v>0</v>
      </c>
      <c r="CJ67" s="72" t="b">
        <f t="shared" si="13"/>
        <v>0</v>
      </c>
      <c r="CK67" s="72" t="b">
        <f t="shared" si="14"/>
        <v>0</v>
      </c>
      <c r="CL67" s="72">
        <f t="shared" si="15"/>
        <v>0</v>
      </c>
      <c r="CM67" s="72">
        <f t="shared" si="16"/>
        <v>0</v>
      </c>
      <c r="CN67" s="72" t="b">
        <f t="shared" si="17"/>
        <v>0</v>
      </c>
      <c r="CP67" s="13">
        <f t="shared" si="18"/>
        <v>0</v>
      </c>
      <c r="CQ67" s="13" t="b">
        <f t="shared" si="19"/>
        <v>0</v>
      </c>
      <c r="CR67" s="13" t="b">
        <f t="shared" si="20"/>
        <v>0</v>
      </c>
      <c r="CS67" s="13" t="b">
        <f t="shared" si="29"/>
        <v>0</v>
      </c>
      <c r="CT67" s="13" t="b">
        <f t="shared" si="28"/>
        <v>0</v>
      </c>
      <c r="CU67" s="13" t="b">
        <f t="shared" si="30"/>
        <v>0</v>
      </c>
      <c r="CV67" s="13" t="b">
        <f t="shared" si="23"/>
        <v>0</v>
      </c>
      <c r="CW67" s="13" t="b">
        <f t="shared" si="24"/>
        <v>0</v>
      </c>
      <c r="CX67" s="13" t="b">
        <f t="shared" si="25"/>
        <v>0</v>
      </c>
      <c r="CY67" s="13" t="b">
        <f t="shared" si="26"/>
        <v>0</v>
      </c>
    </row>
    <row r="68" spans="1:103" ht="15" thickBot="1">
      <c r="A68" s="931">
        <v>14</v>
      </c>
      <c r="B68" s="940" t="s">
        <v>198</v>
      </c>
      <c r="C68" s="940">
        <v>43</v>
      </c>
      <c r="D68" s="940" t="s">
        <v>1</v>
      </c>
      <c r="E68" s="940" t="s">
        <v>5</v>
      </c>
      <c r="F68" s="940">
        <v>6</v>
      </c>
      <c r="G68" s="940">
        <v>6</v>
      </c>
      <c r="H68" s="940"/>
      <c r="I68" s="940" t="s">
        <v>11</v>
      </c>
      <c r="J68" s="940"/>
      <c r="K68" s="940"/>
      <c r="L68" s="940" t="s">
        <v>16</v>
      </c>
      <c r="M68" s="940"/>
      <c r="N68" s="940" t="s">
        <v>16</v>
      </c>
      <c r="O68" s="940"/>
      <c r="P68" s="940" t="s">
        <v>17</v>
      </c>
      <c r="Q68" s="940">
        <f>IF(I68="&lt;1966",'lista, wskaźniki'!$G$4,IF(I68="1967-1985",'lista, wskaźniki'!$G$5,IF(I68="1986-1992",'lista, wskaźniki'!$G$6,IF(I68="1993-1996",'lista, wskaźniki'!$G$7,IF(I68="&gt;1997",'lista, wskaźniki'!$G$8,IF(I68=0,'lista, wskaźniki'!$G$4))))))</f>
        <v>250</v>
      </c>
      <c r="R68" s="940" t="s">
        <v>23</v>
      </c>
      <c r="S68" s="940" t="s">
        <v>27</v>
      </c>
      <c r="T68" s="940">
        <v>11</v>
      </c>
      <c r="U68" s="940">
        <v>2005</v>
      </c>
      <c r="V68" s="940"/>
      <c r="W68" s="19" t="s">
        <v>35</v>
      </c>
      <c r="X68" s="19" t="s">
        <v>39</v>
      </c>
      <c r="Y68" s="19" t="s">
        <v>42</v>
      </c>
      <c r="Z68" s="19"/>
      <c r="AA68" s="19" t="s">
        <v>35</v>
      </c>
      <c r="AB68" s="54">
        <v>2</v>
      </c>
      <c r="AC68" s="54"/>
      <c r="AD68" s="19">
        <v>1600</v>
      </c>
      <c r="AE68" s="940">
        <v>12</v>
      </c>
      <c r="AF68" s="334">
        <f t="shared" si="32"/>
        <v>45.26</v>
      </c>
      <c r="AG68" s="272">
        <f>IF(R68="kompletna",Q68*J68*0.0036*'lista, wskaźniki'!$F$13, IF(R68="częściowa",Q68*J68*0.0036*'lista, wskaźniki'!$F$14, IF(R68="brak",Q68*J68*0.0036*'lista, wskaźniki'!$F$15,)))</f>
        <v>0</v>
      </c>
      <c r="AH68" s="334">
        <f>IF(Y68="inne",K68*'lista, wskaźniki'!$E$35,IF(Y68="to samo źródło",0,IF(Y68=0,0)))</f>
        <v>0</v>
      </c>
      <c r="AI68" s="334" t="b">
        <f>IF(AA68="gaz z sieci",AC68*'lista, wskaźniki'!$D$21)</f>
        <v>0</v>
      </c>
      <c r="AJ68" s="272">
        <f>IF(AA68="węgiel",AB68*'lista, wskaźniki'!$D$20, IF('Sektor mieszkaniowy'!AA68="drewno",'Sektor mieszkaniowy'!AB68*'lista, wskaźniki'!$D$22,IF('Sektor mieszkaniowy'!AA68="pellet",AB68*'lista, wskaźniki'!$D$23,IF('Sektor mieszkaniowy'!AA68="gaz z sieci",AB68*'lista, wskaźniki'!$D$21,IF('Sektor mieszkaniowy'!AA68="olej opałowy",'Sektor mieszkaniowy'!AB68*'lista, wskaźniki'!$D$24)))))</f>
        <v>45.26</v>
      </c>
      <c r="AK68" s="1001">
        <f>AL68/'lista, wskaźniki'!$A$127</f>
        <v>3.0769230769230771</v>
      </c>
      <c r="AL68" s="940">
        <v>2000</v>
      </c>
      <c r="AM68" s="20">
        <f>IF(AA68="węgiel",AF68*1/3.6*'lista, wskaźniki'!$F$20,IF(AA68="drewno",AF68*1/3.6*'lista, wskaźniki'!$F$22,IF(AA68="pellet",AF68*1/3.6*'lista, wskaźniki'!$F$23,IF(AA68="gaz z sieci",AF68*1/3.6*'lista, wskaźniki'!$F$21,IF(AA68="olej opałowy",AF68*1/3.6*'lista, wskaźniki'!$F$24,0)))))</f>
        <v>4.2874797999999998</v>
      </c>
      <c r="AN68" s="20">
        <f>IF(AA68="węgiel",AF68*'lista, wskaźniki'!$E$42,IF(AA68="drewno",AF68*'lista, wskaźniki'!$G$42,IF(AA68="pellet",AF68*'lista, wskaźniki'!$H$42,IF(AA68="gaz z sieci",AF68*'lista, wskaźniki'!$F$42,IF(AA68="olej opałowy",AF68*'lista, wskaźniki'!$I$42,0)))))</f>
        <v>1.71988E-2</v>
      </c>
      <c r="AO68" s="20">
        <f>IF(AA68="węgiel",AF68*'lista, wskaźniki'!$E$43,IF(AA68="drewno",AF68*'lista, wskaźniki'!$G$43,IF(AA68="pellet",AF68*'lista, wskaźniki'!$H$43,IF(AA68="gaz z sieci",AF68*'lista, wskaźniki'!$F$43,IF(AA68="olej opałowy",AF68*'lista, wskaźniki'!$I$43,0)))))</f>
        <v>1.6293600000000002E-2</v>
      </c>
      <c r="AP68" s="20">
        <f>IF(AA68="węgiel",AF68*'lista, wskaźniki'!$E$44,IF(AA68="drewno",AF68*'lista, wskaźniki'!$G$44,IF(AA68="pellet",AF68*'lista, wskaźniki'!$H$44,IF(AA68="gaz z sieci",AF68*'lista, wskaźniki'!$F$44,IF(AA68="olej opałowy",AF68*'lista, wskaźniki'!$I$44,0)))))</f>
        <v>1.22202E-5</v>
      </c>
      <c r="AQ68" s="20" t="b">
        <f>IF(Z68="gaz",AH68*1/3.6*'lista, wskaźniki'!$F$21,IF(Z68="energia elektryczna",AH68*1/3.6*'lista, wskaźniki'!$F$26))</f>
        <v>0</v>
      </c>
      <c r="AR68" s="20" t="b">
        <f>IF(Z68="gaz",AH68*'lista, wskaźniki'!$F$42,IF(Z68="energia elektryczna",AH68*0))</f>
        <v>0</v>
      </c>
      <c r="AS68" s="20" t="b">
        <f>IF(Z68="gaz",AH68*'lista, wskaźniki'!$F$43,IF(Z68="energia elektryczna",AH68*0))</f>
        <v>0</v>
      </c>
      <c r="AT68" s="20" t="b">
        <f>IF(Z68="gaz",AH68*'lista, wskaźniki'!$F$44,IF(Z68="energia elektryczna",AH68*0))</f>
        <v>0</v>
      </c>
      <c r="AU68" s="20">
        <f>AI68*1/3.6*'lista, wskaźniki'!$F$21</f>
        <v>0</v>
      </c>
      <c r="AV68" s="20">
        <f>AI68*'lista, wskaźniki'!$F$42</f>
        <v>0</v>
      </c>
      <c r="AW68" s="20">
        <f>AI68*'lista, wskaźniki'!$F$43</f>
        <v>0</v>
      </c>
      <c r="AX68" s="20">
        <f>AI68*'lista, wskaźniki'!$F$44</f>
        <v>0</v>
      </c>
      <c r="AY68" s="20">
        <f>AK68*'lista, wskaźniki'!$F$26</f>
        <v>2.7384615384615385</v>
      </c>
      <c r="AZ68" s="20">
        <f t="shared" ref="AZ68:AZ131" si="33">AM68+AQ68+AU68+AY68</f>
        <v>7.0259413384615383</v>
      </c>
      <c r="BA68" s="20">
        <f t="shared" ref="BA68:BA131" si="34">AN68+AR68+AV68</f>
        <v>1.71988E-2</v>
      </c>
      <c r="BB68" s="20">
        <f t="shared" ref="BB68:BB131" si="35">AO68+AS68+AW68</f>
        <v>1.6293600000000002E-2</v>
      </c>
      <c r="BC68" s="20">
        <f t="shared" ref="BC68:BC131" si="36">AP68+AT68+AX68</f>
        <v>1.22202E-5</v>
      </c>
      <c r="BD68" s="940" t="s">
        <v>17</v>
      </c>
      <c r="BE68" s="940" t="s">
        <v>17</v>
      </c>
      <c r="BF68" s="940" t="s">
        <v>17</v>
      </c>
      <c r="BG68" s="940" t="s">
        <v>17</v>
      </c>
      <c r="BH68" s="19"/>
      <c r="BI68" s="940" t="s">
        <v>16</v>
      </c>
      <c r="BJ68" s="19" t="s">
        <v>52</v>
      </c>
      <c r="BK68" s="940" t="s">
        <v>17</v>
      </c>
      <c r="BL68" s="19"/>
      <c r="BM68" s="19"/>
      <c r="BN68" s="19"/>
      <c r="BO68" s="19" t="s">
        <v>56</v>
      </c>
      <c r="BP68" s="19" t="s">
        <v>52</v>
      </c>
      <c r="BQ68" s="19" t="s">
        <v>121</v>
      </c>
      <c r="BR68" s="19">
        <v>1</v>
      </c>
      <c r="BS68" s="1004"/>
      <c r="BT68" s="1004"/>
      <c r="BU68" s="1004">
        <v>300</v>
      </c>
      <c r="BV68" s="1004"/>
      <c r="BW68" s="1004"/>
      <c r="BX68" s="1004">
        <v>1500</v>
      </c>
      <c r="BY68" s="1007"/>
      <c r="CA68" s="365">
        <f t="shared" ref="CA68:CA131" si="37">IF(AA68="węgiel",AF68)</f>
        <v>45.26</v>
      </c>
      <c r="CB68" s="365" t="b">
        <f t="shared" ref="CB68:CB131" si="38">IF(AA68="drewno",AF68)</f>
        <v>0</v>
      </c>
      <c r="CC68" s="365" t="b">
        <f t="shared" ref="CC68:CC131" si="39">IF(AA68="pellet",AF68)</f>
        <v>0</v>
      </c>
      <c r="CD68" s="365" t="b">
        <f t="shared" ref="CD68:CD131" si="40">IF(AA68="gaz z sieci",AF68)</f>
        <v>0</v>
      </c>
      <c r="CE68" s="365" t="b">
        <f t="shared" ref="CE68:CE131" si="41">IF(AA68="olej opałowy",AF68)</f>
        <v>0</v>
      </c>
      <c r="CF68" s="365" t="b">
        <f t="shared" ref="CF68:CF131" si="42">IF(Z68="gaz",AH68)</f>
        <v>0</v>
      </c>
      <c r="CG68" s="365" t="b">
        <f t="shared" ref="CG68:CG131" si="43">IF(Z68="energia elektryczna",AH68)</f>
        <v>0</v>
      </c>
      <c r="CH68" s="365" t="b">
        <f t="shared" ref="CH68:CH131" si="44">IF(AA68="gaz z sieci",AI68)</f>
        <v>0</v>
      </c>
      <c r="CI68" s="72">
        <f t="shared" ref="CI68:CI131" si="45">CA68</f>
        <v>45.26</v>
      </c>
      <c r="CJ68" s="72" t="b">
        <f t="shared" ref="CJ68:CJ131" si="46">CB68</f>
        <v>0</v>
      </c>
      <c r="CK68" s="72" t="b">
        <f t="shared" ref="CK68:CK131" si="47">CC68</f>
        <v>0</v>
      </c>
      <c r="CL68" s="72">
        <f t="shared" ref="CL68:CL131" si="48">CD68+CF68</f>
        <v>0</v>
      </c>
      <c r="CM68" s="72" t="b">
        <f t="shared" ref="CM68:CM131" si="49">CE68</f>
        <v>0</v>
      </c>
      <c r="CN68" s="72" t="b">
        <f t="shared" ref="CN68:CN131" si="50">CG68</f>
        <v>0</v>
      </c>
      <c r="CP68" s="13" t="b">
        <f t="shared" ref="CP68:CP131" si="51">IF(I68="&lt;1966",J68,IF(I68&lt;1966,J68))</f>
        <v>0</v>
      </c>
      <c r="CQ68" s="13">
        <f t="shared" ref="CQ68:CQ131" si="52">IF(R68="kompletna",CP68,IF(R68="częściowa",0.5*CP68,IF(R68="brak",0*CP68)))</f>
        <v>0</v>
      </c>
      <c r="CR68" s="13">
        <f t="shared" ref="CR68:CR131" si="53">IF(I68="1967-1985",J68)</f>
        <v>0</v>
      </c>
      <c r="CS68" s="13">
        <f t="shared" si="29"/>
        <v>0</v>
      </c>
      <c r="CT68" s="13" t="b">
        <f t="shared" si="28"/>
        <v>0</v>
      </c>
      <c r="CU68" s="13">
        <f t="shared" si="30"/>
        <v>0</v>
      </c>
      <c r="CV68" s="13" t="b">
        <f t="shared" ref="CV68:CV131" si="54">IF(I68="1993-1996",J68)</f>
        <v>0</v>
      </c>
      <c r="CW68" s="13">
        <f t="shared" ref="CW68:CW131" si="55">IF(R68="kompletna",CV68,IF(R68="częściowa",0.5*CV68,IF(R68="brak",0*CV68)))</f>
        <v>0</v>
      </c>
      <c r="CX68" s="13" t="b">
        <f t="shared" ref="CX68:CX131" si="56">IF(I68="&gt;1997",J68)</f>
        <v>0</v>
      </c>
      <c r="CY68" s="13">
        <f t="shared" ref="CY68:CY131" si="57">IF(R68="kompletna",CX68,IF(R68="częściowa",0.5*CX68,IF(R68="brak",0*CX68)))</f>
        <v>0</v>
      </c>
    </row>
    <row r="69" spans="1:103" ht="15" thickBot="1">
      <c r="A69" s="932"/>
      <c r="B69" s="941"/>
      <c r="C69" s="941"/>
      <c r="D69" s="941"/>
      <c r="E69" s="941"/>
      <c r="F69" s="941"/>
      <c r="G69" s="941"/>
      <c r="H69" s="941"/>
      <c r="I69" s="941"/>
      <c r="J69" s="941"/>
      <c r="K69" s="941"/>
      <c r="L69" s="941"/>
      <c r="M69" s="941"/>
      <c r="N69" s="941"/>
      <c r="O69" s="941"/>
      <c r="P69" s="941"/>
      <c r="Q69" s="941"/>
      <c r="R69" s="941"/>
      <c r="S69" s="941"/>
      <c r="T69" s="941"/>
      <c r="U69" s="941"/>
      <c r="V69" s="941"/>
      <c r="W69" s="20" t="s">
        <v>36</v>
      </c>
      <c r="X69" s="20"/>
      <c r="Y69" s="20"/>
      <c r="Z69" s="20"/>
      <c r="AA69" s="20" t="s">
        <v>36</v>
      </c>
      <c r="AB69" s="22">
        <v>2</v>
      </c>
      <c r="AC69" s="22"/>
      <c r="AD69" s="20">
        <v>260</v>
      </c>
      <c r="AE69" s="941"/>
      <c r="AF69" s="334">
        <f t="shared" si="32"/>
        <v>31.2</v>
      </c>
      <c r="AG69" s="272">
        <f>IF(R69="kompletna",Q69*J69*0.0036*'lista, wskaźniki'!$F$13, IF(R69="częściowa",Q69*J69*0.0036*'lista, wskaźniki'!$F$14, IF(R69="brak",Q69*J69*0.0036*'lista, wskaźniki'!$F$15,)))</f>
        <v>0</v>
      </c>
      <c r="AH69" s="334">
        <f>IF(Y69="inne",K69*'lista, wskaźniki'!$E$35,IF(Y69="to samo źródło",0,IF(Y69=0,0)))</f>
        <v>0</v>
      </c>
      <c r="AI69" s="334" t="b">
        <f>IF(AA69="gaz z sieci",AC69*'lista, wskaźniki'!$D$21)</f>
        <v>0</v>
      </c>
      <c r="AJ69" s="272">
        <f>IF(AA69="węgiel",AB69*'lista, wskaźniki'!$D$20, IF('Sektor mieszkaniowy'!AA69="drewno",'Sektor mieszkaniowy'!AB69*'lista, wskaźniki'!$D$22,IF('Sektor mieszkaniowy'!AA69="pellet",AB69*'lista, wskaźniki'!$D$23,IF('Sektor mieszkaniowy'!AA69="gaz z sieci",AB69*'lista, wskaźniki'!$D$21,IF('Sektor mieszkaniowy'!AA69="olej opałowy",'Sektor mieszkaniowy'!AB69*'lista, wskaźniki'!$D$24)))))</f>
        <v>31.2</v>
      </c>
      <c r="AK69" s="1002"/>
      <c r="AL69" s="941"/>
      <c r="AM69" s="20">
        <f>IF(AA69="węgiel",AF69*1/3.6*'lista, wskaźniki'!$F$20,IF(AA69="drewno",AF69*1/3.6*'lista, wskaźniki'!$F$22,IF(AA69="pellet",AF69*1/3.6*'lista, wskaźniki'!$F$23,IF(AA69="gaz z sieci",AF69*1/3.6*'lista, wskaźniki'!$F$21,IF(AA69="olej opałowy",AF69*1/3.6*'lista, wskaźniki'!$F$24,0)))))</f>
        <v>0</v>
      </c>
      <c r="AN69" s="20">
        <f>IF(AA69="węgiel",AF69*'lista, wskaźniki'!$E$42,IF(AA69="drewno",AF69*'lista, wskaźniki'!$G$42,IF(AA69="pellet",AF69*'lista, wskaźniki'!$H$42,IF(AA69="gaz z sieci",AF69*'lista, wskaźniki'!$F$42,IF(AA69="olej opałowy",AF69*'lista, wskaźniki'!$I$42,0)))))</f>
        <v>2.5271999999999999E-2</v>
      </c>
      <c r="AO69" s="20">
        <f>IF(AA69="węgiel",AF69*'lista, wskaźniki'!$E$43,IF(AA69="drewno",AF69*'lista, wskaźniki'!$G$43,IF(AA69="pellet",AF69*'lista, wskaźniki'!$H$43,IF(AA69="gaz z sieci",AF69*'lista, wskaźniki'!$F$43,IF(AA69="olej opałowy",AF69*'lista, wskaźniki'!$I$43,0)))))</f>
        <v>2.5271999999999999E-2</v>
      </c>
      <c r="AP69" s="20">
        <f>IF(AA69="węgiel",AF69*'lista, wskaźniki'!$E$44,IF(AA69="drewno",AF69*'lista, wskaźniki'!$G$44,IF(AA69="pellet",AF69*'lista, wskaźniki'!$H$44,IF(AA69="gaz z sieci",AF69*'lista, wskaźniki'!$F$44,IF(AA69="olej opałowy",AF69*'lista, wskaźniki'!$I$44,0)))))</f>
        <v>7.7999999999999999E-6</v>
      </c>
      <c r="AQ69" s="20" t="b">
        <f>IF(Z69="gaz",AH69*1/3.6*'lista, wskaźniki'!$F$21,IF(Z69="energia elektryczna",AH69*1/3.6*'lista, wskaźniki'!$F$26))</f>
        <v>0</v>
      </c>
      <c r="AR69" s="20" t="b">
        <f>IF(Z69="gaz",AH69*'lista, wskaźniki'!$F$42,IF(Z69="energia elektryczna",AH69*0))</f>
        <v>0</v>
      </c>
      <c r="AS69" s="20" t="b">
        <f>IF(Z69="gaz",AH69*'lista, wskaźniki'!$F$43,IF(Z69="energia elektryczna",AH69*0))</f>
        <v>0</v>
      </c>
      <c r="AT69" s="20" t="b">
        <f>IF(Z69="gaz",AH69*'lista, wskaźniki'!$F$44,IF(Z69="energia elektryczna",AH69*0))</f>
        <v>0</v>
      </c>
      <c r="AU69" s="20">
        <f>AI69*1/3.6*'lista, wskaźniki'!$F$21</f>
        <v>0</v>
      </c>
      <c r="AV69" s="20">
        <f>AI69*'lista, wskaźniki'!$F$42</f>
        <v>0</v>
      </c>
      <c r="AW69" s="20">
        <f>AI69*'lista, wskaźniki'!$F$43</f>
        <v>0</v>
      </c>
      <c r="AX69" s="20">
        <f>AI69*'lista, wskaźniki'!$F$44</f>
        <v>0</v>
      </c>
      <c r="AY69" s="20">
        <f>AK69*'lista, wskaźniki'!$F$26</f>
        <v>0</v>
      </c>
      <c r="AZ69" s="20">
        <f t="shared" si="33"/>
        <v>0</v>
      </c>
      <c r="BA69" s="20">
        <f t="shared" si="34"/>
        <v>2.5271999999999999E-2</v>
      </c>
      <c r="BB69" s="20">
        <f t="shared" si="35"/>
        <v>2.5271999999999999E-2</v>
      </c>
      <c r="BC69" s="20">
        <f t="shared" si="36"/>
        <v>7.7999999999999999E-6</v>
      </c>
      <c r="BD69" s="941"/>
      <c r="BE69" s="941"/>
      <c r="BF69" s="941"/>
      <c r="BG69" s="941"/>
      <c r="BH69" s="20"/>
      <c r="BI69" s="941"/>
      <c r="BJ69" s="20"/>
      <c r="BK69" s="941"/>
      <c r="BL69" s="20"/>
      <c r="BM69" s="20"/>
      <c r="BN69" s="20"/>
      <c r="BO69" s="20"/>
      <c r="BP69" s="20"/>
      <c r="BQ69" s="20"/>
      <c r="BR69" s="20"/>
      <c r="BS69" s="1005"/>
      <c r="BT69" s="1005"/>
      <c r="BU69" s="1005"/>
      <c r="BV69" s="1005"/>
      <c r="BW69" s="1005"/>
      <c r="BX69" s="1005"/>
      <c r="BY69" s="1008"/>
      <c r="CA69" s="365" t="b">
        <f t="shared" si="37"/>
        <v>0</v>
      </c>
      <c r="CB69" s="365">
        <f t="shared" si="38"/>
        <v>31.2</v>
      </c>
      <c r="CC69" s="365" t="b">
        <f t="shared" si="39"/>
        <v>0</v>
      </c>
      <c r="CD69" s="365" t="b">
        <f t="shared" si="40"/>
        <v>0</v>
      </c>
      <c r="CE69" s="365" t="b">
        <f t="shared" si="41"/>
        <v>0</v>
      </c>
      <c r="CF69" s="365" t="b">
        <f t="shared" si="42"/>
        <v>0</v>
      </c>
      <c r="CG69" s="365" t="b">
        <f t="shared" si="43"/>
        <v>0</v>
      </c>
      <c r="CH69" s="365" t="b">
        <f t="shared" si="44"/>
        <v>0</v>
      </c>
      <c r="CI69" s="72" t="b">
        <f t="shared" si="45"/>
        <v>0</v>
      </c>
      <c r="CJ69" s="72">
        <f t="shared" si="46"/>
        <v>31.2</v>
      </c>
      <c r="CK69" s="72" t="b">
        <f t="shared" si="47"/>
        <v>0</v>
      </c>
      <c r="CL69" s="72">
        <f t="shared" si="48"/>
        <v>0</v>
      </c>
      <c r="CM69" s="72" t="b">
        <f t="shared" si="49"/>
        <v>0</v>
      </c>
      <c r="CN69" s="72" t="b">
        <f t="shared" si="50"/>
        <v>0</v>
      </c>
      <c r="CP69" s="13">
        <f t="shared" si="51"/>
        <v>0</v>
      </c>
      <c r="CQ69" s="13" t="b">
        <f t="shared" si="52"/>
        <v>0</v>
      </c>
      <c r="CR69" s="13" t="b">
        <f t="shared" si="53"/>
        <v>0</v>
      </c>
      <c r="CS69" s="13" t="b">
        <f t="shared" si="29"/>
        <v>0</v>
      </c>
      <c r="CT69" s="13" t="b">
        <f t="shared" ref="CT69:CT132" si="58">IF(I69="1986-1992",J69)</f>
        <v>0</v>
      </c>
      <c r="CU69" s="13" t="b">
        <f t="shared" si="30"/>
        <v>0</v>
      </c>
      <c r="CV69" s="13" t="b">
        <f t="shared" si="54"/>
        <v>0</v>
      </c>
      <c r="CW69" s="13" t="b">
        <f t="shared" si="55"/>
        <v>0</v>
      </c>
      <c r="CX69" s="13" t="b">
        <f t="shared" si="56"/>
        <v>0</v>
      </c>
      <c r="CY69" s="13" t="b">
        <f t="shared" si="57"/>
        <v>0</v>
      </c>
    </row>
    <row r="70" spans="1:103" ht="15" thickBot="1">
      <c r="A70" s="932"/>
      <c r="B70" s="941"/>
      <c r="C70" s="941"/>
      <c r="D70" s="941"/>
      <c r="E70" s="941"/>
      <c r="F70" s="941"/>
      <c r="G70" s="941"/>
      <c r="H70" s="941"/>
      <c r="I70" s="941"/>
      <c r="J70" s="941"/>
      <c r="K70" s="941"/>
      <c r="L70" s="941"/>
      <c r="M70" s="941"/>
      <c r="N70" s="941"/>
      <c r="O70" s="941"/>
      <c r="P70" s="941"/>
      <c r="Q70" s="941"/>
      <c r="R70" s="941"/>
      <c r="S70" s="941"/>
      <c r="T70" s="941"/>
      <c r="U70" s="941"/>
      <c r="V70" s="941"/>
      <c r="W70" s="20"/>
      <c r="X70" s="20"/>
      <c r="Y70" s="20"/>
      <c r="Z70" s="20"/>
      <c r="AA70" s="20" t="s">
        <v>50</v>
      </c>
      <c r="AB70" s="22"/>
      <c r="AC70" s="22"/>
      <c r="AD70" s="20"/>
      <c r="AE70" s="941"/>
      <c r="AF70" s="334">
        <f t="shared" si="32"/>
        <v>0</v>
      </c>
      <c r="AG70" s="272">
        <f>IF(R70="kompletna",Q70*J70*0.0036*'lista, wskaźniki'!$F$13, IF(R70="częściowa",Q70*J70*0.0036*'lista, wskaźniki'!$F$14, IF(R70="brak",Q70*J70*0.0036*'lista, wskaźniki'!$F$15,)))</f>
        <v>0</v>
      </c>
      <c r="AH70" s="334">
        <f>IF(Y70="inne",K70*'lista, wskaźniki'!$E$35,IF(Y70="to samo źródło",0,IF(Y70=0,0)))</f>
        <v>0</v>
      </c>
      <c r="AI70" s="334" t="b">
        <f>IF(AA70="gaz z sieci",AC70*'lista, wskaźniki'!$D$21)</f>
        <v>0</v>
      </c>
      <c r="AJ70" s="272">
        <f>IF(AA70="węgiel",AB70*'lista, wskaźniki'!$D$20, IF('Sektor mieszkaniowy'!AA70="drewno",'Sektor mieszkaniowy'!AB70*'lista, wskaźniki'!$D$22,IF('Sektor mieszkaniowy'!AA70="pellet",AB70*'lista, wskaźniki'!$D$23,IF('Sektor mieszkaniowy'!AA70="gaz z sieci",AB70*'lista, wskaźniki'!$D$21,IF('Sektor mieszkaniowy'!AA70="olej opałowy",'Sektor mieszkaniowy'!AB70*'lista, wskaźniki'!$D$24)))))</f>
        <v>0</v>
      </c>
      <c r="AK70" s="1002"/>
      <c r="AL70" s="941"/>
      <c r="AM70" s="20">
        <f>IF(AA70="węgiel",AF70*1/3.6*'lista, wskaźniki'!$F$20,IF(AA70="drewno",AF70*1/3.6*'lista, wskaźniki'!$F$22,IF(AA70="pellet",AF70*1/3.6*'lista, wskaźniki'!$F$23,IF(AA70="gaz z sieci",AF70*1/3.6*'lista, wskaźniki'!$F$21,IF(AA70="olej opałowy",AF70*1/3.6*'lista, wskaźniki'!$F$24,0)))))</f>
        <v>0</v>
      </c>
      <c r="AN70" s="20">
        <f>IF(AA70="węgiel",AF70*'lista, wskaźniki'!$E$42,IF(AA70="drewno",AF70*'lista, wskaźniki'!$G$42,IF(AA70="pellet",AF70*'lista, wskaźniki'!$H$42,IF(AA70="gaz z sieci",AF70*'lista, wskaźniki'!$F$42,IF(AA70="olej opałowy",AF70*'lista, wskaźniki'!$I$42,0)))))</f>
        <v>0</v>
      </c>
      <c r="AO70" s="20">
        <f>IF(AA70="węgiel",AF70*'lista, wskaźniki'!$E$43,IF(AA70="drewno",AF70*'lista, wskaźniki'!$G$43,IF(AA70="pellet",AF70*'lista, wskaźniki'!$H$43,IF(AA70="gaz z sieci",AF70*'lista, wskaźniki'!$F$43,IF(AA70="olej opałowy",AF70*'lista, wskaźniki'!$I$43,0)))))</f>
        <v>0</v>
      </c>
      <c r="AP70" s="20">
        <f>IF(AA70="węgiel",AF70*'lista, wskaźniki'!$E$44,IF(AA70="drewno",AF70*'lista, wskaźniki'!$G$44,IF(AA70="pellet",AF70*'lista, wskaźniki'!$H$44,IF(AA70="gaz z sieci",AF70*'lista, wskaźniki'!$F$44,IF(AA70="olej opałowy",AF70*'lista, wskaźniki'!$I$44,0)))))</f>
        <v>0</v>
      </c>
      <c r="AQ70" s="20" t="b">
        <f>IF(Z70="gaz",AH70*1/3.6*'lista, wskaźniki'!$F$21,IF(Z70="energia elektryczna",AH70*1/3.6*'lista, wskaźniki'!$F$26))</f>
        <v>0</v>
      </c>
      <c r="AR70" s="20" t="b">
        <f>IF(Z70="gaz",AH70*'lista, wskaźniki'!$F$42,IF(Z70="energia elektryczna",AH70*0))</f>
        <v>0</v>
      </c>
      <c r="AS70" s="20" t="b">
        <f>IF(Z70="gaz",AH70*'lista, wskaźniki'!$F$43,IF(Z70="energia elektryczna",AH70*0))</f>
        <v>0</v>
      </c>
      <c r="AT70" s="20" t="b">
        <f>IF(Z70="gaz",AH70*'lista, wskaźniki'!$F$44,IF(Z70="energia elektryczna",AH70*0))</f>
        <v>0</v>
      </c>
      <c r="AU70" s="20">
        <f>AI70*1/3.6*'lista, wskaźniki'!$F$21</f>
        <v>0</v>
      </c>
      <c r="AV70" s="20">
        <f>AI70*'lista, wskaźniki'!$F$42</f>
        <v>0</v>
      </c>
      <c r="AW70" s="20">
        <f>AI70*'lista, wskaźniki'!$F$43</f>
        <v>0</v>
      </c>
      <c r="AX70" s="20">
        <f>AI70*'lista, wskaźniki'!$F$44</f>
        <v>0</v>
      </c>
      <c r="AY70" s="20">
        <f>AK70*'lista, wskaźniki'!$F$26</f>
        <v>0</v>
      </c>
      <c r="AZ70" s="20">
        <f t="shared" si="33"/>
        <v>0</v>
      </c>
      <c r="BA70" s="20">
        <f t="shared" si="34"/>
        <v>0</v>
      </c>
      <c r="BB70" s="20">
        <f t="shared" si="35"/>
        <v>0</v>
      </c>
      <c r="BC70" s="20">
        <f t="shared" si="36"/>
        <v>0</v>
      </c>
      <c r="BD70" s="941"/>
      <c r="BE70" s="941"/>
      <c r="BF70" s="941"/>
      <c r="BG70" s="941"/>
      <c r="BH70" s="20"/>
      <c r="BI70" s="941"/>
      <c r="BJ70" s="20"/>
      <c r="BK70" s="941"/>
      <c r="BL70" s="20"/>
      <c r="BM70" s="20"/>
      <c r="BN70" s="20"/>
      <c r="BO70" s="20"/>
      <c r="BP70" s="20"/>
      <c r="BQ70" s="20"/>
      <c r="BR70" s="20"/>
      <c r="BS70" s="1005"/>
      <c r="BT70" s="1005"/>
      <c r="BU70" s="1005"/>
      <c r="BV70" s="1005"/>
      <c r="BW70" s="1005"/>
      <c r="BX70" s="1005"/>
      <c r="BY70" s="1008"/>
      <c r="CA70" s="365" t="b">
        <f t="shared" si="37"/>
        <v>0</v>
      </c>
      <c r="CB70" s="365" t="b">
        <f t="shared" si="38"/>
        <v>0</v>
      </c>
      <c r="CC70" s="365">
        <f t="shared" si="39"/>
        <v>0</v>
      </c>
      <c r="CD70" s="365" t="b">
        <f t="shared" si="40"/>
        <v>0</v>
      </c>
      <c r="CE70" s="365" t="b">
        <f t="shared" si="41"/>
        <v>0</v>
      </c>
      <c r="CF70" s="365" t="b">
        <f t="shared" si="42"/>
        <v>0</v>
      </c>
      <c r="CG70" s="365" t="b">
        <f t="shared" si="43"/>
        <v>0</v>
      </c>
      <c r="CH70" s="365" t="b">
        <f t="shared" si="44"/>
        <v>0</v>
      </c>
      <c r="CI70" s="72" t="b">
        <f t="shared" si="45"/>
        <v>0</v>
      </c>
      <c r="CJ70" s="72" t="b">
        <f t="shared" si="46"/>
        <v>0</v>
      </c>
      <c r="CK70" s="72">
        <f t="shared" si="47"/>
        <v>0</v>
      </c>
      <c r="CL70" s="72">
        <f t="shared" si="48"/>
        <v>0</v>
      </c>
      <c r="CM70" s="72" t="b">
        <f t="shared" si="49"/>
        <v>0</v>
      </c>
      <c r="CN70" s="72" t="b">
        <f t="shared" si="50"/>
        <v>0</v>
      </c>
      <c r="CP70" s="13">
        <f t="shared" si="51"/>
        <v>0</v>
      </c>
      <c r="CQ70" s="13" t="b">
        <f t="shared" si="52"/>
        <v>0</v>
      </c>
      <c r="CR70" s="13" t="b">
        <f t="shared" si="53"/>
        <v>0</v>
      </c>
      <c r="CS70" s="13" t="b">
        <f t="shared" si="29"/>
        <v>0</v>
      </c>
      <c r="CT70" s="13" t="b">
        <f t="shared" si="58"/>
        <v>0</v>
      </c>
      <c r="CU70" s="13" t="b">
        <f t="shared" si="30"/>
        <v>0</v>
      </c>
      <c r="CV70" s="13" t="b">
        <f t="shared" si="54"/>
        <v>0</v>
      </c>
      <c r="CW70" s="13" t="b">
        <f t="shared" si="55"/>
        <v>0</v>
      </c>
      <c r="CX70" s="13" t="b">
        <f t="shared" si="56"/>
        <v>0</v>
      </c>
      <c r="CY70" s="13" t="b">
        <f t="shared" si="57"/>
        <v>0</v>
      </c>
    </row>
    <row r="71" spans="1:103" ht="15" thickBot="1">
      <c r="A71" s="932"/>
      <c r="B71" s="941"/>
      <c r="C71" s="941"/>
      <c r="D71" s="941"/>
      <c r="E71" s="941"/>
      <c r="F71" s="941"/>
      <c r="G71" s="941"/>
      <c r="H71" s="941"/>
      <c r="I71" s="941"/>
      <c r="J71" s="941"/>
      <c r="K71" s="941"/>
      <c r="L71" s="941"/>
      <c r="M71" s="941"/>
      <c r="N71" s="941"/>
      <c r="O71" s="941"/>
      <c r="P71" s="941"/>
      <c r="Q71" s="941"/>
      <c r="R71" s="941"/>
      <c r="S71" s="941"/>
      <c r="T71" s="941"/>
      <c r="U71" s="941"/>
      <c r="V71" s="941"/>
      <c r="W71" s="20"/>
      <c r="X71" s="20"/>
      <c r="Y71" s="20"/>
      <c r="Z71" s="20"/>
      <c r="AA71" s="20" t="s">
        <v>38</v>
      </c>
      <c r="AB71" s="22"/>
      <c r="AC71" s="22"/>
      <c r="AD71" s="20"/>
      <c r="AE71" s="941"/>
      <c r="AF71" s="334">
        <f t="shared" si="32"/>
        <v>0</v>
      </c>
      <c r="AG71" s="272">
        <f>IF(R71="kompletna",Q71*J71*0.0036*'lista, wskaźniki'!$F$13, IF(R71="częściowa",Q71*J71*0.0036*'lista, wskaźniki'!$F$14, IF(R71="brak",Q71*J71*0.0036*'lista, wskaźniki'!$F$15,)))</f>
        <v>0</v>
      </c>
      <c r="AH71" s="334">
        <f>IF(Y71="inne",K71*'lista, wskaźniki'!$E$35,IF(Y71="to samo źródło",0,IF(Y71=0,0)))</f>
        <v>0</v>
      </c>
      <c r="AI71" s="334">
        <f>IF(AA71="gaz z sieci",AC71*'lista, wskaźniki'!$D$21)</f>
        <v>0</v>
      </c>
      <c r="AJ71" s="272">
        <f>IF(AA71="węgiel",AB71*'lista, wskaźniki'!$D$20, IF('Sektor mieszkaniowy'!AA71="drewno",'Sektor mieszkaniowy'!AB71*'lista, wskaźniki'!$D$22,IF('Sektor mieszkaniowy'!AA71="pellet",AB71*'lista, wskaźniki'!$D$23,IF('Sektor mieszkaniowy'!AA71="gaz z sieci",AB71*'lista, wskaźniki'!$D$21,IF('Sektor mieszkaniowy'!AA71="olej opałowy",'Sektor mieszkaniowy'!AB71*'lista, wskaźniki'!$D$24)))))</f>
        <v>0</v>
      </c>
      <c r="AK71" s="1002"/>
      <c r="AL71" s="941"/>
      <c r="AM71" s="20">
        <f>IF(AA71="węgiel",AF71*1/3.6*'lista, wskaźniki'!$F$20,IF(AA71="drewno",AF71*1/3.6*'lista, wskaźniki'!$F$22,IF(AA71="pellet",AF71*1/3.6*'lista, wskaźniki'!$F$23,IF(AA71="gaz z sieci",AF71*1/3.6*'lista, wskaźniki'!$F$21,IF(AA71="olej opałowy",AF71*1/3.6*'lista, wskaźniki'!$F$24,0)))))</f>
        <v>0</v>
      </c>
      <c r="AN71" s="20">
        <f>IF(AA71="węgiel",AF71*'lista, wskaźniki'!$E$42,IF(AA71="drewno",AF71*'lista, wskaźniki'!$G$42,IF(AA71="pellet",AF71*'lista, wskaźniki'!$H$42,IF(AA71="gaz z sieci",AF71*'lista, wskaźniki'!$F$42,IF(AA71="olej opałowy",AF71*'lista, wskaźniki'!$I$42,0)))))</f>
        <v>0</v>
      </c>
      <c r="AO71" s="20">
        <f>IF(AA71="węgiel",AF71*'lista, wskaźniki'!$E$43,IF(AA71="drewno",AF71*'lista, wskaźniki'!$G$43,IF(AA71="pellet",AF71*'lista, wskaźniki'!$H$43,IF(AA71="gaz z sieci",AF71*'lista, wskaźniki'!$F$43,IF(AA71="olej opałowy",AF71*'lista, wskaźniki'!$I$43,0)))))</f>
        <v>0</v>
      </c>
      <c r="AP71" s="20">
        <f>IF(AA71="węgiel",AF71*'lista, wskaźniki'!$E$44,IF(AA71="drewno",AF71*'lista, wskaźniki'!$G$44,IF(AA71="pellet",AF71*'lista, wskaźniki'!$H$44,IF(AA71="gaz z sieci",AF71*'lista, wskaźniki'!$F$44,IF(AA71="olej opałowy",AF71*'lista, wskaźniki'!$I$44,0)))))</f>
        <v>0</v>
      </c>
      <c r="AQ71" s="20" t="b">
        <f>IF(Z71="gaz",AH71*1/3.6*'lista, wskaźniki'!$F$21,IF(Z71="energia elektryczna",AH71*1/3.6*'lista, wskaźniki'!$F$26))</f>
        <v>0</v>
      </c>
      <c r="AR71" s="20" t="b">
        <f>IF(Z71="gaz",AH71*'lista, wskaźniki'!$F$42,IF(Z71="energia elektryczna",AH71*0))</f>
        <v>0</v>
      </c>
      <c r="AS71" s="20" t="b">
        <f>IF(Z71="gaz",AH71*'lista, wskaźniki'!$F$43,IF(Z71="energia elektryczna",AH71*0))</f>
        <v>0</v>
      </c>
      <c r="AT71" s="20" t="b">
        <f>IF(Z71="gaz",AH71*'lista, wskaźniki'!$F$44,IF(Z71="energia elektryczna",AH71*0))</f>
        <v>0</v>
      </c>
      <c r="AU71" s="20">
        <f>AI71*1/3.6*'lista, wskaźniki'!$F$21</f>
        <v>0</v>
      </c>
      <c r="AV71" s="20">
        <f>AI71*'lista, wskaźniki'!$F$42</f>
        <v>0</v>
      </c>
      <c r="AW71" s="20">
        <f>AI71*'lista, wskaźniki'!$F$43</f>
        <v>0</v>
      </c>
      <c r="AX71" s="20">
        <f>AI71*'lista, wskaźniki'!$F$44</f>
        <v>0</v>
      </c>
      <c r="AY71" s="20">
        <f>AK71*'lista, wskaźniki'!$F$26</f>
        <v>0</v>
      </c>
      <c r="AZ71" s="20">
        <f t="shared" si="33"/>
        <v>0</v>
      </c>
      <c r="BA71" s="20">
        <f t="shared" si="34"/>
        <v>0</v>
      </c>
      <c r="BB71" s="20">
        <f t="shared" si="35"/>
        <v>0</v>
      </c>
      <c r="BC71" s="20">
        <f t="shared" si="36"/>
        <v>0</v>
      </c>
      <c r="BD71" s="941"/>
      <c r="BE71" s="941"/>
      <c r="BF71" s="941"/>
      <c r="BG71" s="941"/>
      <c r="BH71" s="20"/>
      <c r="BI71" s="941"/>
      <c r="BJ71" s="20"/>
      <c r="BK71" s="941"/>
      <c r="BL71" s="20"/>
      <c r="BM71" s="20"/>
      <c r="BN71" s="20"/>
      <c r="BO71" s="20"/>
      <c r="BP71" s="20"/>
      <c r="BQ71" s="20"/>
      <c r="BR71" s="20"/>
      <c r="BS71" s="1005"/>
      <c r="BT71" s="1005"/>
      <c r="BU71" s="1005"/>
      <c r="BV71" s="1005"/>
      <c r="BW71" s="1005"/>
      <c r="BX71" s="1005"/>
      <c r="BY71" s="1008"/>
      <c r="CA71" s="365" t="b">
        <f t="shared" si="37"/>
        <v>0</v>
      </c>
      <c r="CB71" s="365" t="b">
        <f t="shared" si="38"/>
        <v>0</v>
      </c>
      <c r="CC71" s="365" t="b">
        <f t="shared" si="39"/>
        <v>0</v>
      </c>
      <c r="CD71" s="365">
        <f t="shared" si="40"/>
        <v>0</v>
      </c>
      <c r="CE71" s="365" t="b">
        <f t="shared" si="41"/>
        <v>0</v>
      </c>
      <c r="CF71" s="365" t="b">
        <f t="shared" si="42"/>
        <v>0</v>
      </c>
      <c r="CG71" s="365" t="b">
        <f t="shared" si="43"/>
        <v>0</v>
      </c>
      <c r="CH71" s="365">
        <f t="shared" si="44"/>
        <v>0</v>
      </c>
      <c r="CI71" s="72" t="b">
        <f t="shared" si="45"/>
        <v>0</v>
      </c>
      <c r="CJ71" s="72" t="b">
        <f t="shared" si="46"/>
        <v>0</v>
      </c>
      <c r="CK71" s="72" t="b">
        <f t="shared" si="47"/>
        <v>0</v>
      </c>
      <c r="CL71" s="72">
        <f t="shared" si="48"/>
        <v>0</v>
      </c>
      <c r="CM71" s="72" t="b">
        <f t="shared" si="49"/>
        <v>0</v>
      </c>
      <c r="CN71" s="72" t="b">
        <f t="shared" si="50"/>
        <v>0</v>
      </c>
      <c r="CP71" s="13">
        <f t="shared" si="51"/>
        <v>0</v>
      </c>
      <c r="CQ71" s="13" t="b">
        <f t="shared" si="52"/>
        <v>0</v>
      </c>
      <c r="CR71" s="13" t="b">
        <f t="shared" si="53"/>
        <v>0</v>
      </c>
      <c r="CS71" s="13" t="b">
        <f t="shared" si="29"/>
        <v>0</v>
      </c>
      <c r="CT71" s="13" t="b">
        <f t="shared" si="58"/>
        <v>0</v>
      </c>
      <c r="CU71" s="13" t="b">
        <f t="shared" si="30"/>
        <v>0</v>
      </c>
      <c r="CV71" s="13" t="b">
        <f t="shared" si="54"/>
        <v>0</v>
      </c>
      <c r="CW71" s="13" t="b">
        <f t="shared" si="55"/>
        <v>0</v>
      </c>
      <c r="CX71" s="13" t="b">
        <f t="shared" si="56"/>
        <v>0</v>
      </c>
      <c r="CY71" s="13" t="b">
        <f t="shared" si="57"/>
        <v>0</v>
      </c>
    </row>
    <row r="72" spans="1:103" ht="15" thickBot="1">
      <c r="A72" s="933"/>
      <c r="B72" s="942"/>
      <c r="C72" s="942"/>
      <c r="D72" s="942"/>
      <c r="E72" s="942"/>
      <c r="F72" s="942"/>
      <c r="G72" s="942"/>
      <c r="H72" s="942"/>
      <c r="I72" s="942"/>
      <c r="J72" s="942"/>
      <c r="K72" s="942"/>
      <c r="L72" s="942"/>
      <c r="M72" s="942"/>
      <c r="N72" s="942"/>
      <c r="O72" s="942"/>
      <c r="P72" s="942"/>
      <c r="Q72" s="942"/>
      <c r="R72" s="942"/>
      <c r="S72" s="942"/>
      <c r="T72" s="942"/>
      <c r="U72" s="942"/>
      <c r="V72" s="942"/>
      <c r="W72" s="21"/>
      <c r="X72" s="21"/>
      <c r="Y72" s="21"/>
      <c r="Z72" s="21"/>
      <c r="AA72" s="21" t="s">
        <v>37</v>
      </c>
      <c r="AB72" s="55"/>
      <c r="AC72" s="55"/>
      <c r="AD72" s="21"/>
      <c r="AE72" s="942"/>
      <c r="AF72" s="334">
        <f t="shared" si="32"/>
        <v>0</v>
      </c>
      <c r="AG72" s="272">
        <f>IF(R72="kompletna",Q72*J72*0.0036*'lista, wskaźniki'!$F$13, IF(R72="częściowa",Q72*J72*0.0036*'lista, wskaźniki'!$F$14, IF(R72="brak",Q72*J72*0.0036*'lista, wskaźniki'!$F$15,)))</f>
        <v>0</v>
      </c>
      <c r="AH72" s="334">
        <f>IF(Y72="inne",K72*'lista, wskaźniki'!$E$35,IF(Y72="to samo źródło",0,IF(Y72=0,0)))</f>
        <v>0</v>
      </c>
      <c r="AI72" s="334" t="b">
        <f>IF(AA72="gaz z sieci",AC72*'lista, wskaźniki'!$D$21)</f>
        <v>0</v>
      </c>
      <c r="AJ72" s="272">
        <f>IF(AA72="węgiel",AB72*'lista, wskaźniki'!$D$20, IF('Sektor mieszkaniowy'!AA72="drewno",'Sektor mieszkaniowy'!AB72*'lista, wskaźniki'!$D$22,IF('Sektor mieszkaniowy'!AA72="pellet",AB72*'lista, wskaźniki'!$D$23,IF('Sektor mieszkaniowy'!AA72="gaz z sieci",AB72*'lista, wskaźniki'!$D$21,IF('Sektor mieszkaniowy'!AA72="olej opałowy",'Sektor mieszkaniowy'!AB72*'lista, wskaźniki'!$D$24)))))</f>
        <v>0</v>
      </c>
      <c r="AK72" s="1003"/>
      <c r="AL72" s="942"/>
      <c r="AM72" s="20">
        <f>IF(AA72="węgiel",AF72*1/3.6*'lista, wskaźniki'!$F$20,IF(AA72="drewno",AF72*1/3.6*'lista, wskaźniki'!$F$22,IF(AA72="pellet",AF72*1/3.6*'lista, wskaźniki'!$F$23,IF(AA72="gaz z sieci",AF72*1/3.6*'lista, wskaźniki'!$F$21,IF(AA72="olej opałowy",AF72*1/3.6*'lista, wskaźniki'!$F$24,0)))))</f>
        <v>0</v>
      </c>
      <c r="AN72" s="20">
        <f>IF(AA72="węgiel",AF72*'lista, wskaźniki'!$E$42,IF(AA72="drewno",AF72*'lista, wskaźniki'!$G$42,IF(AA72="pellet",AF72*'lista, wskaźniki'!$H$42,IF(AA72="gaz z sieci",AF72*'lista, wskaźniki'!$F$42,IF(AA72="olej opałowy",AF72*'lista, wskaźniki'!$I$42,0)))))</f>
        <v>0</v>
      </c>
      <c r="AO72" s="20">
        <f>IF(AA72="węgiel",AF72*'lista, wskaźniki'!$E$43,IF(AA72="drewno",AF72*'lista, wskaźniki'!$G$43,IF(AA72="pellet",AF72*'lista, wskaźniki'!$H$43,IF(AA72="gaz z sieci",AF72*'lista, wskaźniki'!$F$43,IF(AA72="olej opałowy",AF72*'lista, wskaźniki'!$I$43,0)))))</f>
        <v>0</v>
      </c>
      <c r="AP72" s="20">
        <f>IF(AA72="węgiel",AF72*'lista, wskaźniki'!$E$44,IF(AA72="drewno",AF72*'lista, wskaźniki'!$G$44,IF(AA72="pellet",AF72*'lista, wskaźniki'!$H$44,IF(AA72="gaz z sieci",AF72*'lista, wskaźniki'!$F$44,IF(AA72="olej opałowy",AF72*'lista, wskaźniki'!$I$44,0)))))</f>
        <v>0</v>
      </c>
      <c r="AQ72" s="20" t="b">
        <f>IF(Z72="gaz",AH72*1/3.6*'lista, wskaźniki'!$F$21,IF(Z72="energia elektryczna",AH72*1/3.6*'lista, wskaźniki'!$F$26))</f>
        <v>0</v>
      </c>
      <c r="AR72" s="20" t="b">
        <f>IF(Z72="gaz",AH72*'lista, wskaźniki'!$F$42,IF(Z72="energia elektryczna",AH72*0))</f>
        <v>0</v>
      </c>
      <c r="AS72" s="20" t="b">
        <f>IF(Z72="gaz",AH72*'lista, wskaźniki'!$F$43,IF(Z72="energia elektryczna",AH72*0))</f>
        <v>0</v>
      </c>
      <c r="AT72" s="20" t="b">
        <f>IF(Z72="gaz",AH72*'lista, wskaźniki'!$F$44,IF(Z72="energia elektryczna",AH72*0))</f>
        <v>0</v>
      </c>
      <c r="AU72" s="20">
        <f>AI72*1/3.6*'lista, wskaźniki'!$F$21</f>
        <v>0</v>
      </c>
      <c r="AV72" s="20">
        <f>AI72*'lista, wskaźniki'!$F$42</f>
        <v>0</v>
      </c>
      <c r="AW72" s="20">
        <f>AI72*'lista, wskaźniki'!$F$43</f>
        <v>0</v>
      </c>
      <c r="AX72" s="20">
        <f>AI72*'lista, wskaźniki'!$F$44</f>
        <v>0</v>
      </c>
      <c r="AY72" s="20">
        <f>AK72*'lista, wskaźniki'!$F$26</f>
        <v>0</v>
      </c>
      <c r="AZ72" s="20">
        <f t="shared" si="33"/>
        <v>0</v>
      </c>
      <c r="BA72" s="20">
        <f t="shared" si="34"/>
        <v>0</v>
      </c>
      <c r="BB72" s="20">
        <f t="shared" si="35"/>
        <v>0</v>
      </c>
      <c r="BC72" s="20">
        <f t="shared" si="36"/>
        <v>0</v>
      </c>
      <c r="BD72" s="942"/>
      <c r="BE72" s="942"/>
      <c r="BF72" s="942"/>
      <c r="BG72" s="942"/>
      <c r="BH72" s="21"/>
      <c r="BI72" s="942"/>
      <c r="BJ72" s="21"/>
      <c r="BK72" s="942"/>
      <c r="BL72" s="21"/>
      <c r="BM72" s="21"/>
      <c r="BN72" s="21"/>
      <c r="BO72" s="21"/>
      <c r="BP72" s="21"/>
      <c r="BQ72" s="21"/>
      <c r="BR72" s="21"/>
      <c r="BS72" s="1006"/>
      <c r="BT72" s="1006"/>
      <c r="BU72" s="1006"/>
      <c r="BV72" s="1006"/>
      <c r="BW72" s="1006"/>
      <c r="BX72" s="1006"/>
      <c r="BY72" s="1009"/>
      <c r="CA72" s="365" t="b">
        <f t="shared" si="37"/>
        <v>0</v>
      </c>
      <c r="CB72" s="365" t="b">
        <f t="shared" si="38"/>
        <v>0</v>
      </c>
      <c r="CC72" s="365" t="b">
        <f t="shared" si="39"/>
        <v>0</v>
      </c>
      <c r="CD72" s="365" t="b">
        <f t="shared" si="40"/>
        <v>0</v>
      </c>
      <c r="CE72" s="365">
        <f t="shared" si="41"/>
        <v>0</v>
      </c>
      <c r="CF72" s="365" t="b">
        <f t="shared" si="42"/>
        <v>0</v>
      </c>
      <c r="CG72" s="365" t="b">
        <f t="shared" si="43"/>
        <v>0</v>
      </c>
      <c r="CH72" s="365" t="b">
        <f t="shared" si="44"/>
        <v>0</v>
      </c>
      <c r="CI72" s="72" t="b">
        <f t="shared" si="45"/>
        <v>0</v>
      </c>
      <c r="CJ72" s="72" t="b">
        <f t="shared" si="46"/>
        <v>0</v>
      </c>
      <c r="CK72" s="72" t="b">
        <f t="shared" si="47"/>
        <v>0</v>
      </c>
      <c r="CL72" s="72">
        <f t="shared" si="48"/>
        <v>0</v>
      </c>
      <c r="CM72" s="72">
        <f t="shared" si="49"/>
        <v>0</v>
      </c>
      <c r="CN72" s="72" t="b">
        <f t="shared" si="50"/>
        <v>0</v>
      </c>
      <c r="CP72" s="13">
        <f t="shared" si="51"/>
        <v>0</v>
      </c>
      <c r="CQ72" s="13" t="b">
        <f t="shared" si="52"/>
        <v>0</v>
      </c>
      <c r="CR72" s="13" t="b">
        <f t="shared" si="53"/>
        <v>0</v>
      </c>
      <c r="CS72" s="13" t="b">
        <f t="shared" si="29"/>
        <v>0</v>
      </c>
      <c r="CT72" s="13" t="b">
        <f t="shared" si="58"/>
        <v>0</v>
      </c>
      <c r="CU72" s="13" t="b">
        <f t="shared" si="30"/>
        <v>0</v>
      </c>
      <c r="CV72" s="13" t="b">
        <f t="shared" si="54"/>
        <v>0</v>
      </c>
      <c r="CW72" s="13" t="b">
        <f t="shared" si="55"/>
        <v>0</v>
      </c>
      <c r="CX72" s="13" t="b">
        <f t="shared" si="56"/>
        <v>0</v>
      </c>
      <c r="CY72" s="13" t="b">
        <f t="shared" si="57"/>
        <v>0</v>
      </c>
    </row>
    <row r="73" spans="1:103" ht="15" thickBot="1">
      <c r="A73" s="931">
        <v>15</v>
      </c>
      <c r="B73" s="940" t="s">
        <v>198</v>
      </c>
      <c r="C73" s="1113" t="s">
        <v>199</v>
      </c>
      <c r="D73" s="940" t="s">
        <v>1</v>
      </c>
      <c r="E73" s="940" t="s">
        <v>5</v>
      </c>
      <c r="F73" s="940"/>
      <c r="G73" s="940"/>
      <c r="H73" s="940"/>
      <c r="I73" s="940" t="s">
        <v>14</v>
      </c>
      <c r="J73" s="940">
        <v>80</v>
      </c>
      <c r="K73" s="940">
        <v>2</v>
      </c>
      <c r="L73" s="940" t="s">
        <v>16</v>
      </c>
      <c r="M73" s="940"/>
      <c r="N73" s="940" t="s">
        <v>16</v>
      </c>
      <c r="O73" s="940"/>
      <c r="P73" s="940" t="s">
        <v>16</v>
      </c>
      <c r="Q73" s="940">
        <f>IF(I73="&lt;1966",'lista, wskaźniki'!$G$4,IF(I73="1967-1985",'lista, wskaźniki'!$G$5,IF(I73="1986-1992",'lista, wskaźniki'!$G$6,IF(I73="1993-1996",'lista, wskaźniki'!$G$7,IF(I73="&gt;1997",'lista, wskaźniki'!$G$8,IF(I73=0,'lista, wskaźniki'!$G$4))))))</f>
        <v>115</v>
      </c>
      <c r="R73" s="940" t="s">
        <v>21</v>
      </c>
      <c r="S73" s="940" t="s">
        <v>27</v>
      </c>
      <c r="T73" s="940">
        <v>17</v>
      </c>
      <c r="U73" s="940">
        <v>2011</v>
      </c>
      <c r="V73" s="940"/>
      <c r="W73" s="19" t="s">
        <v>35</v>
      </c>
      <c r="X73" s="19" t="s">
        <v>40</v>
      </c>
      <c r="Y73" s="19" t="s">
        <v>42</v>
      </c>
      <c r="Z73" s="19"/>
      <c r="AA73" s="19" t="s">
        <v>35</v>
      </c>
      <c r="AB73" s="54">
        <v>2.5</v>
      </c>
      <c r="AC73" s="54"/>
      <c r="AD73" s="19">
        <v>2100</v>
      </c>
      <c r="AE73" s="940"/>
      <c r="AF73" s="334">
        <f t="shared" si="32"/>
        <v>56.574999999999996</v>
      </c>
      <c r="AG73" s="272">
        <v>0</v>
      </c>
      <c r="AH73" s="334">
        <f>IF(Y73="inne",K73*'lista, wskaźniki'!$E$35,IF(Y73="to samo źródło",0,IF(Y73=0,0)))</f>
        <v>0</v>
      </c>
      <c r="AI73" s="334" t="b">
        <f>IF(AA73="gaz z sieci",AC73*'lista, wskaźniki'!$D$21)</f>
        <v>0</v>
      </c>
      <c r="AJ73" s="272">
        <f>IF(AA73="węgiel",AB73*'lista, wskaźniki'!$D$20, IF('Sektor mieszkaniowy'!AA73="drewno",'Sektor mieszkaniowy'!AB73*'lista, wskaźniki'!$D$22,IF('Sektor mieszkaniowy'!AA73="pellet",AB73*'lista, wskaźniki'!$D$23,IF('Sektor mieszkaniowy'!AA73="gaz z sieci",AB73*'lista, wskaźniki'!$D$21,IF('Sektor mieszkaniowy'!AA73="olej opałowy",'Sektor mieszkaniowy'!AB73*'lista, wskaźniki'!$D$24)))))</f>
        <v>56.574999999999996</v>
      </c>
      <c r="AK73" s="1001">
        <f>AL73/'lista, wskaźniki'!$A$127</f>
        <v>2.3076923076923075</v>
      </c>
      <c r="AL73" s="940">
        <v>1500</v>
      </c>
      <c r="AM73" s="20">
        <f>IF(AA73="węgiel",AF73*1/3.6*'lista, wskaźniki'!$F$20,IF(AA73="drewno",AF73*1/3.6*'lista, wskaźniki'!$F$22,IF(AA73="pellet",AF73*1/3.6*'lista, wskaźniki'!$F$23,IF(AA73="gaz z sieci",AF73*1/3.6*'lista, wskaźniki'!$F$21,IF(AA73="olej opałowy",AF73*1/3.6*'lista, wskaźniki'!$F$24,0)))))</f>
        <v>5.3593497499999998</v>
      </c>
      <c r="AN73" s="20">
        <f>IF(AA73="węgiel",AF73*'lista, wskaźniki'!$E$42,IF(AA73="drewno",AF73*'lista, wskaźniki'!$G$42,IF(AA73="pellet",AF73*'lista, wskaźniki'!$H$42,IF(AA73="gaz z sieci",AF73*'lista, wskaźniki'!$F$42,IF(AA73="olej opałowy",AF73*'lista, wskaźniki'!$I$42,0)))))</f>
        <v>2.14985E-2</v>
      </c>
      <c r="AO73" s="20">
        <f>IF(AA73="węgiel",AF73*'lista, wskaźniki'!$E$43,IF(AA73="drewno",AF73*'lista, wskaźniki'!$G$43,IF(AA73="pellet",AF73*'lista, wskaźniki'!$H$43,IF(AA73="gaz z sieci",AF73*'lista, wskaźniki'!$F$43,IF(AA73="olej opałowy",AF73*'lista, wskaźniki'!$I$43,0)))))</f>
        <v>2.0367E-2</v>
      </c>
      <c r="AP73" s="20">
        <f>IF(AA73="węgiel",AF73*'lista, wskaźniki'!$E$44,IF(AA73="drewno",AF73*'lista, wskaźniki'!$G$44,IF(AA73="pellet",AF73*'lista, wskaźniki'!$H$44,IF(AA73="gaz z sieci",AF73*'lista, wskaźniki'!$F$44,IF(AA73="olej opałowy",AF73*'lista, wskaźniki'!$I$44,0)))))</f>
        <v>1.5275249999999999E-5</v>
      </c>
      <c r="AQ73" s="20" t="b">
        <f>IF(Z73="gaz",AH73*1/3.6*'lista, wskaźniki'!$F$21,IF(Z73="energia elektryczna",AH73*1/3.6*'lista, wskaźniki'!$F$26))</f>
        <v>0</v>
      </c>
      <c r="AR73" s="20" t="b">
        <f>IF(Z73="gaz",AH73*'lista, wskaźniki'!$F$42,IF(Z73="energia elektryczna",AH73*0))</f>
        <v>0</v>
      </c>
      <c r="AS73" s="20" t="b">
        <f>IF(Z73="gaz",AH73*'lista, wskaźniki'!$F$43,IF(Z73="energia elektryczna",AH73*0))</f>
        <v>0</v>
      </c>
      <c r="AT73" s="20" t="b">
        <f>IF(Z73="gaz",AH73*'lista, wskaźniki'!$F$44,IF(Z73="energia elektryczna",AH73*0))</f>
        <v>0</v>
      </c>
      <c r="AU73" s="20">
        <f>AI73*1/3.6*'lista, wskaźniki'!$F$21</f>
        <v>0</v>
      </c>
      <c r="AV73" s="20">
        <f>AI73*'lista, wskaźniki'!$F$42</f>
        <v>0</v>
      </c>
      <c r="AW73" s="20">
        <f>AI73*'lista, wskaźniki'!$F$43</f>
        <v>0</v>
      </c>
      <c r="AX73" s="20">
        <f>AI73*'lista, wskaźniki'!$F$44</f>
        <v>0</v>
      </c>
      <c r="AY73" s="20">
        <f>AK73*'lista, wskaźniki'!$F$26</f>
        <v>2.0538461538461537</v>
      </c>
      <c r="AZ73" s="20">
        <f t="shared" si="33"/>
        <v>7.4131959038461535</v>
      </c>
      <c r="BA73" s="20">
        <f t="shared" si="34"/>
        <v>2.14985E-2</v>
      </c>
      <c r="BB73" s="20">
        <f t="shared" si="35"/>
        <v>2.0367E-2</v>
      </c>
      <c r="BC73" s="20">
        <f t="shared" si="36"/>
        <v>1.5275249999999999E-5</v>
      </c>
      <c r="BD73" s="940" t="s">
        <v>17</v>
      </c>
      <c r="BE73" s="940" t="s">
        <v>17</v>
      </c>
      <c r="BF73" s="940" t="s">
        <v>17</v>
      </c>
      <c r="BG73" s="940" t="s">
        <v>17</v>
      </c>
      <c r="BH73" s="19"/>
      <c r="BI73" s="940" t="s">
        <v>17</v>
      </c>
      <c r="BJ73" s="19"/>
      <c r="BK73" s="940" t="s">
        <v>17</v>
      </c>
      <c r="BL73" s="19"/>
      <c r="BM73" s="19"/>
      <c r="BN73" s="19"/>
      <c r="BO73" s="19" t="s">
        <v>17</v>
      </c>
      <c r="BP73" s="19"/>
      <c r="BQ73" s="19" t="s">
        <v>120</v>
      </c>
      <c r="BR73" s="19">
        <v>1</v>
      </c>
      <c r="BS73" s="1004">
        <v>1500</v>
      </c>
      <c r="BT73" s="1004">
        <v>300</v>
      </c>
      <c r="BU73" s="1004"/>
      <c r="BV73" s="1004"/>
      <c r="BW73" s="1004">
        <v>1400</v>
      </c>
      <c r="BX73" s="1004"/>
      <c r="BY73" s="1007"/>
      <c r="CA73" s="365">
        <f t="shared" si="37"/>
        <v>56.574999999999996</v>
      </c>
      <c r="CB73" s="365" t="b">
        <f t="shared" si="38"/>
        <v>0</v>
      </c>
      <c r="CC73" s="365" t="b">
        <f t="shared" si="39"/>
        <v>0</v>
      </c>
      <c r="CD73" s="365" t="b">
        <f t="shared" si="40"/>
        <v>0</v>
      </c>
      <c r="CE73" s="365" t="b">
        <f t="shared" si="41"/>
        <v>0</v>
      </c>
      <c r="CF73" s="365" t="b">
        <f t="shared" si="42"/>
        <v>0</v>
      </c>
      <c r="CG73" s="365" t="b">
        <f t="shared" si="43"/>
        <v>0</v>
      </c>
      <c r="CH73" s="365" t="b">
        <f t="shared" si="44"/>
        <v>0</v>
      </c>
      <c r="CI73" s="72">
        <f t="shared" si="45"/>
        <v>56.574999999999996</v>
      </c>
      <c r="CJ73" s="72" t="b">
        <f t="shared" si="46"/>
        <v>0</v>
      </c>
      <c r="CK73" s="72" t="b">
        <f t="shared" si="47"/>
        <v>0</v>
      </c>
      <c r="CL73" s="72">
        <f t="shared" si="48"/>
        <v>0</v>
      </c>
      <c r="CM73" s="72" t="b">
        <f t="shared" si="49"/>
        <v>0</v>
      </c>
      <c r="CN73" s="72" t="b">
        <f t="shared" si="50"/>
        <v>0</v>
      </c>
      <c r="CP73" s="13" t="b">
        <f t="shared" si="51"/>
        <v>0</v>
      </c>
      <c r="CQ73" s="13" t="b">
        <f t="shared" si="52"/>
        <v>0</v>
      </c>
      <c r="CR73" s="13" t="b">
        <f t="shared" si="53"/>
        <v>0</v>
      </c>
      <c r="CS73" s="13" t="b">
        <f t="shared" si="29"/>
        <v>0</v>
      </c>
      <c r="CT73" s="13" t="b">
        <f t="shared" si="58"/>
        <v>0</v>
      </c>
      <c r="CU73" s="13" t="b">
        <f t="shared" si="30"/>
        <v>0</v>
      </c>
      <c r="CV73" s="13" t="b">
        <f t="shared" si="54"/>
        <v>0</v>
      </c>
      <c r="CW73" s="13" t="b">
        <f t="shared" si="55"/>
        <v>0</v>
      </c>
      <c r="CX73" s="13">
        <f t="shared" si="56"/>
        <v>80</v>
      </c>
      <c r="CY73" s="13">
        <f t="shared" si="57"/>
        <v>80</v>
      </c>
    </row>
    <row r="74" spans="1:103" ht="15" thickBot="1">
      <c r="A74" s="932"/>
      <c r="B74" s="941"/>
      <c r="C74" s="941"/>
      <c r="D74" s="941"/>
      <c r="E74" s="941"/>
      <c r="F74" s="941"/>
      <c r="G74" s="941"/>
      <c r="H74" s="941"/>
      <c r="I74" s="941"/>
      <c r="J74" s="941"/>
      <c r="K74" s="941"/>
      <c r="L74" s="941"/>
      <c r="M74" s="941"/>
      <c r="N74" s="941"/>
      <c r="O74" s="941"/>
      <c r="P74" s="941"/>
      <c r="Q74" s="941"/>
      <c r="R74" s="941"/>
      <c r="S74" s="941"/>
      <c r="T74" s="941"/>
      <c r="U74" s="941"/>
      <c r="V74" s="941"/>
      <c r="W74" s="20"/>
      <c r="X74" s="20"/>
      <c r="Y74" s="20"/>
      <c r="Z74" s="20"/>
      <c r="AA74" s="20" t="s">
        <v>36</v>
      </c>
      <c r="AB74" s="22"/>
      <c r="AC74" s="22"/>
      <c r="AD74" s="20"/>
      <c r="AE74" s="941"/>
      <c r="AF74" s="334">
        <f t="shared" si="32"/>
        <v>0</v>
      </c>
      <c r="AG74" s="272">
        <f>IF(R74="kompletna",Q74*J74*0.0036*'lista, wskaźniki'!$F$13, IF(R74="częściowa",Q74*J74*0.0036*'lista, wskaźniki'!$F$14, IF(R74="brak",Q74*J74*0.0036*'lista, wskaźniki'!$F$15,)))</f>
        <v>0</v>
      </c>
      <c r="AH74" s="334">
        <f>IF(Y74="inne",K74*'lista, wskaźniki'!$E$35,IF(Y74="to samo źródło",0,IF(Y74=0,0)))</f>
        <v>0</v>
      </c>
      <c r="AI74" s="334" t="b">
        <f>IF(AA74="gaz z sieci",AC74*'lista, wskaźniki'!$D$21)</f>
        <v>0</v>
      </c>
      <c r="AJ74" s="272">
        <f>IF(AA74="węgiel",AB74*'lista, wskaźniki'!$D$20, IF('Sektor mieszkaniowy'!AA74="drewno",'Sektor mieszkaniowy'!AB74*'lista, wskaźniki'!$D$22,IF('Sektor mieszkaniowy'!AA74="pellet",AB74*'lista, wskaźniki'!$D$23,IF('Sektor mieszkaniowy'!AA74="gaz z sieci",AB74*'lista, wskaźniki'!$D$21,IF('Sektor mieszkaniowy'!AA74="olej opałowy",'Sektor mieszkaniowy'!AB74*'lista, wskaźniki'!$D$24)))))</f>
        <v>0</v>
      </c>
      <c r="AK74" s="1002"/>
      <c r="AL74" s="941"/>
      <c r="AM74" s="20">
        <f>IF(AA74="węgiel",AF74*1/3.6*'lista, wskaźniki'!$F$20,IF(AA74="drewno",AF74*1/3.6*'lista, wskaźniki'!$F$22,IF(AA74="pellet",AF74*1/3.6*'lista, wskaźniki'!$F$23,IF(AA74="gaz z sieci",AF74*1/3.6*'lista, wskaźniki'!$F$21,IF(AA74="olej opałowy",AF74*1/3.6*'lista, wskaźniki'!$F$24,0)))))</f>
        <v>0</v>
      </c>
      <c r="AN74" s="20">
        <f>IF(AA74="węgiel",AF74*'lista, wskaźniki'!$E$42,IF(AA74="drewno",AF74*'lista, wskaźniki'!$G$42,IF(AA74="pellet",AF74*'lista, wskaźniki'!$H$42,IF(AA74="gaz z sieci",AF74*'lista, wskaźniki'!$F$42,IF(AA74="olej opałowy",AF74*'lista, wskaźniki'!$I$42,0)))))</f>
        <v>0</v>
      </c>
      <c r="AO74" s="20">
        <f>IF(AA74="węgiel",AF74*'lista, wskaźniki'!$E$43,IF(AA74="drewno",AF74*'lista, wskaźniki'!$G$43,IF(AA74="pellet",AF74*'lista, wskaźniki'!$H$43,IF(AA74="gaz z sieci",AF74*'lista, wskaźniki'!$F$43,IF(AA74="olej opałowy",AF74*'lista, wskaźniki'!$I$43,0)))))</f>
        <v>0</v>
      </c>
      <c r="AP74" s="20">
        <f>IF(AA74="węgiel",AF74*'lista, wskaźniki'!$E$44,IF(AA74="drewno",AF74*'lista, wskaźniki'!$G$44,IF(AA74="pellet",AF74*'lista, wskaźniki'!$H$44,IF(AA74="gaz z sieci",AF74*'lista, wskaźniki'!$F$44,IF(AA74="olej opałowy",AF74*'lista, wskaźniki'!$I$44,0)))))</f>
        <v>0</v>
      </c>
      <c r="AQ74" s="20" t="b">
        <f>IF(Z74="gaz",AH74*1/3.6*'lista, wskaźniki'!$F$21,IF(Z74="energia elektryczna",AH74*1/3.6*'lista, wskaźniki'!$F$26))</f>
        <v>0</v>
      </c>
      <c r="AR74" s="20" t="b">
        <f>IF(Z74="gaz",AH74*'lista, wskaźniki'!$F$42,IF(Z74="energia elektryczna",AH74*0))</f>
        <v>0</v>
      </c>
      <c r="AS74" s="20" t="b">
        <f>IF(Z74="gaz",AH74*'lista, wskaźniki'!$F$43,IF(Z74="energia elektryczna",AH74*0))</f>
        <v>0</v>
      </c>
      <c r="AT74" s="20" t="b">
        <f>IF(Z74="gaz",AH74*'lista, wskaźniki'!$F$44,IF(Z74="energia elektryczna",AH74*0))</f>
        <v>0</v>
      </c>
      <c r="AU74" s="20">
        <f>AI74*1/3.6*'lista, wskaźniki'!$F$21</f>
        <v>0</v>
      </c>
      <c r="AV74" s="20">
        <f>AI74*'lista, wskaźniki'!$F$42</f>
        <v>0</v>
      </c>
      <c r="AW74" s="20">
        <f>AI74*'lista, wskaźniki'!$F$43</f>
        <v>0</v>
      </c>
      <c r="AX74" s="20">
        <f>AI74*'lista, wskaźniki'!$F$44</f>
        <v>0</v>
      </c>
      <c r="AY74" s="20">
        <f>AK74*'lista, wskaźniki'!$F$26</f>
        <v>0</v>
      </c>
      <c r="AZ74" s="20">
        <f t="shared" si="33"/>
        <v>0</v>
      </c>
      <c r="BA74" s="20">
        <f t="shared" si="34"/>
        <v>0</v>
      </c>
      <c r="BB74" s="20">
        <f t="shared" si="35"/>
        <v>0</v>
      </c>
      <c r="BC74" s="20">
        <f t="shared" si="36"/>
        <v>0</v>
      </c>
      <c r="BD74" s="941"/>
      <c r="BE74" s="941"/>
      <c r="BF74" s="941"/>
      <c r="BG74" s="941"/>
      <c r="BH74" s="20"/>
      <c r="BI74" s="941"/>
      <c r="BJ74" s="20"/>
      <c r="BK74" s="941"/>
      <c r="BL74" s="20"/>
      <c r="BM74" s="20"/>
      <c r="BN74" s="20"/>
      <c r="BO74" s="20"/>
      <c r="BP74" s="20"/>
      <c r="BQ74" s="20"/>
      <c r="BR74" s="20"/>
      <c r="BS74" s="1005"/>
      <c r="BT74" s="1005"/>
      <c r="BU74" s="1005"/>
      <c r="BV74" s="1005"/>
      <c r="BW74" s="1005"/>
      <c r="BX74" s="1005"/>
      <c r="BY74" s="1008"/>
      <c r="CA74" s="365" t="b">
        <f t="shared" si="37"/>
        <v>0</v>
      </c>
      <c r="CB74" s="365">
        <f t="shared" si="38"/>
        <v>0</v>
      </c>
      <c r="CC74" s="365" t="b">
        <f t="shared" si="39"/>
        <v>0</v>
      </c>
      <c r="CD74" s="365" t="b">
        <f t="shared" si="40"/>
        <v>0</v>
      </c>
      <c r="CE74" s="365" t="b">
        <f t="shared" si="41"/>
        <v>0</v>
      </c>
      <c r="CF74" s="365" t="b">
        <f t="shared" si="42"/>
        <v>0</v>
      </c>
      <c r="CG74" s="365" t="b">
        <f t="shared" si="43"/>
        <v>0</v>
      </c>
      <c r="CH74" s="365" t="b">
        <f t="shared" si="44"/>
        <v>0</v>
      </c>
      <c r="CI74" s="72" t="b">
        <f t="shared" si="45"/>
        <v>0</v>
      </c>
      <c r="CJ74" s="72">
        <f t="shared" si="46"/>
        <v>0</v>
      </c>
      <c r="CK74" s="72" t="b">
        <f t="shared" si="47"/>
        <v>0</v>
      </c>
      <c r="CL74" s="72">
        <f t="shared" si="48"/>
        <v>0</v>
      </c>
      <c r="CM74" s="72" t="b">
        <f t="shared" si="49"/>
        <v>0</v>
      </c>
      <c r="CN74" s="72" t="b">
        <f t="shared" si="50"/>
        <v>0</v>
      </c>
      <c r="CP74" s="13">
        <f t="shared" si="51"/>
        <v>0</v>
      </c>
      <c r="CQ74" s="13" t="b">
        <f t="shared" si="52"/>
        <v>0</v>
      </c>
      <c r="CR74" s="13" t="b">
        <f t="shared" si="53"/>
        <v>0</v>
      </c>
      <c r="CS74" s="13" t="b">
        <f t="shared" ref="CS74:CS137" si="59">IF(R74="kompletna",CR74,IF(R74="częściowa",0.5*CR74,IF(R74="brak",0*CR74)))</f>
        <v>0</v>
      </c>
      <c r="CT74" s="13" t="b">
        <f t="shared" si="58"/>
        <v>0</v>
      </c>
      <c r="CU74" s="13" t="b">
        <f t="shared" si="30"/>
        <v>0</v>
      </c>
      <c r="CV74" s="13" t="b">
        <f t="shared" si="54"/>
        <v>0</v>
      </c>
      <c r="CW74" s="13" t="b">
        <f t="shared" si="55"/>
        <v>0</v>
      </c>
      <c r="CX74" s="13" t="b">
        <f t="shared" si="56"/>
        <v>0</v>
      </c>
      <c r="CY74" s="13" t="b">
        <f t="shared" si="57"/>
        <v>0</v>
      </c>
    </row>
    <row r="75" spans="1:103" ht="15" thickBot="1">
      <c r="A75" s="932"/>
      <c r="B75" s="941"/>
      <c r="C75" s="941"/>
      <c r="D75" s="941"/>
      <c r="E75" s="941"/>
      <c r="F75" s="941"/>
      <c r="G75" s="941"/>
      <c r="H75" s="941"/>
      <c r="I75" s="941"/>
      <c r="J75" s="941"/>
      <c r="K75" s="941"/>
      <c r="L75" s="941"/>
      <c r="M75" s="941"/>
      <c r="N75" s="941"/>
      <c r="O75" s="941"/>
      <c r="P75" s="941"/>
      <c r="Q75" s="941"/>
      <c r="R75" s="941"/>
      <c r="S75" s="941"/>
      <c r="T75" s="941"/>
      <c r="U75" s="941"/>
      <c r="V75" s="941"/>
      <c r="W75" s="20"/>
      <c r="X75" s="20"/>
      <c r="Y75" s="20"/>
      <c r="Z75" s="20"/>
      <c r="AA75" s="20" t="s">
        <v>50</v>
      </c>
      <c r="AB75" s="22"/>
      <c r="AC75" s="22"/>
      <c r="AD75" s="20"/>
      <c r="AE75" s="941"/>
      <c r="AF75" s="334">
        <f t="shared" si="32"/>
        <v>0</v>
      </c>
      <c r="AG75" s="272">
        <f>IF(R75="kompletna",Q75*J75*0.0036*'lista, wskaźniki'!$F$13, IF(R75="częściowa",Q75*J75*0.0036*'lista, wskaźniki'!$F$14, IF(R75="brak",Q75*J75*0.0036*'lista, wskaźniki'!$F$15,)))</f>
        <v>0</v>
      </c>
      <c r="AH75" s="334">
        <f>IF(Y75="inne",K75*'lista, wskaźniki'!$E$35,IF(Y75="to samo źródło",0,IF(Y75=0,0)))</f>
        <v>0</v>
      </c>
      <c r="AI75" s="334" t="b">
        <f>IF(AA75="gaz z sieci",AC75*'lista, wskaźniki'!$D$21)</f>
        <v>0</v>
      </c>
      <c r="AJ75" s="272">
        <f>IF(AA75="węgiel",AB75*'lista, wskaźniki'!$D$20, IF('Sektor mieszkaniowy'!AA75="drewno",'Sektor mieszkaniowy'!AB75*'lista, wskaźniki'!$D$22,IF('Sektor mieszkaniowy'!AA75="pellet",AB75*'lista, wskaźniki'!$D$23,IF('Sektor mieszkaniowy'!AA75="gaz z sieci",AB75*'lista, wskaźniki'!$D$21,IF('Sektor mieszkaniowy'!AA75="olej opałowy",'Sektor mieszkaniowy'!AB75*'lista, wskaźniki'!$D$24)))))</f>
        <v>0</v>
      </c>
      <c r="AK75" s="1002"/>
      <c r="AL75" s="941"/>
      <c r="AM75" s="20">
        <f>IF(AA75="węgiel",AF75*1/3.6*'lista, wskaźniki'!$F$20,IF(AA75="drewno",AF75*1/3.6*'lista, wskaźniki'!$F$22,IF(AA75="pellet",AF75*1/3.6*'lista, wskaźniki'!$F$23,IF(AA75="gaz z sieci",AF75*1/3.6*'lista, wskaźniki'!$F$21,IF(AA75="olej opałowy",AF75*1/3.6*'lista, wskaźniki'!$F$24,0)))))</f>
        <v>0</v>
      </c>
      <c r="AN75" s="20">
        <f>IF(AA75="węgiel",AF75*'lista, wskaźniki'!$E$42,IF(AA75="drewno",AF75*'lista, wskaźniki'!$G$42,IF(AA75="pellet",AF75*'lista, wskaźniki'!$H$42,IF(AA75="gaz z sieci",AF75*'lista, wskaźniki'!$F$42,IF(AA75="olej opałowy",AF75*'lista, wskaźniki'!$I$42,0)))))</f>
        <v>0</v>
      </c>
      <c r="AO75" s="20">
        <f>IF(AA75="węgiel",AF75*'lista, wskaźniki'!$E$43,IF(AA75="drewno",AF75*'lista, wskaźniki'!$G$43,IF(AA75="pellet",AF75*'lista, wskaźniki'!$H$43,IF(AA75="gaz z sieci",AF75*'lista, wskaźniki'!$F$43,IF(AA75="olej opałowy",AF75*'lista, wskaźniki'!$I$43,0)))))</f>
        <v>0</v>
      </c>
      <c r="AP75" s="20">
        <f>IF(AA75="węgiel",AF75*'lista, wskaźniki'!$E$44,IF(AA75="drewno",AF75*'lista, wskaźniki'!$G$44,IF(AA75="pellet",AF75*'lista, wskaźniki'!$H$44,IF(AA75="gaz z sieci",AF75*'lista, wskaźniki'!$F$44,IF(AA75="olej opałowy",AF75*'lista, wskaźniki'!$I$44,0)))))</f>
        <v>0</v>
      </c>
      <c r="AQ75" s="20" t="b">
        <f>IF(Z75="gaz",AH75*1/3.6*'lista, wskaźniki'!$F$21,IF(Z75="energia elektryczna",AH75*1/3.6*'lista, wskaźniki'!$F$26))</f>
        <v>0</v>
      </c>
      <c r="AR75" s="20" t="b">
        <f>IF(Z75="gaz",AH75*'lista, wskaźniki'!$F$42,IF(Z75="energia elektryczna",AH75*0))</f>
        <v>0</v>
      </c>
      <c r="AS75" s="20" t="b">
        <f>IF(Z75="gaz",AH75*'lista, wskaźniki'!$F$43,IF(Z75="energia elektryczna",AH75*0))</f>
        <v>0</v>
      </c>
      <c r="AT75" s="20" t="b">
        <f>IF(Z75="gaz",AH75*'lista, wskaźniki'!$F$44,IF(Z75="energia elektryczna",AH75*0))</f>
        <v>0</v>
      </c>
      <c r="AU75" s="20">
        <f>AI75*1/3.6*'lista, wskaźniki'!$F$21</f>
        <v>0</v>
      </c>
      <c r="AV75" s="20">
        <f>AI75*'lista, wskaźniki'!$F$42</f>
        <v>0</v>
      </c>
      <c r="AW75" s="20">
        <f>AI75*'lista, wskaźniki'!$F$43</f>
        <v>0</v>
      </c>
      <c r="AX75" s="20">
        <f>AI75*'lista, wskaźniki'!$F$44</f>
        <v>0</v>
      </c>
      <c r="AY75" s="20">
        <f>AK75*'lista, wskaźniki'!$F$26</f>
        <v>0</v>
      </c>
      <c r="AZ75" s="20">
        <f t="shared" si="33"/>
        <v>0</v>
      </c>
      <c r="BA75" s="20">
        <f t="shared" si="34"/>
        <v>0</v>
      </c>
      <c r="BB75" s="20">
        <f t="shared" si="35"/>
        <v>0</v>
      </c>
      <c r="BC75" s="20">
        <f t="shared" si="36"/>
        <v>0</v>
      </c>
      <c r="BD75" s="941"/>
      <c r="BE75" s="941"/>
      <c r="BF75" s="941"/>
      <c r="BG75" s="941"/>
      <c r="BH75" s="20"/>
      <c r="BI75" s="941"/>
      <c r="BJ75" s="20"/>
      <c r="BK75" s="941"/>
      <c r="BL75" s="20"/>
      <c r="BM75" s="20"/>
      <c r="BN75" s="20"/>
      <c r="BO75" s="20"/>
      <c r="BP75" s="20"/>
      <c r="BQ75" s="20"/>
      <c r="BR75" s="20"/>
      <c r="BS75" s="1005"/>
      <c r="BT75" s="1005"/>
      <c r="BU75" s="1005"/>
      <c r="BV75" s="1005"/>
      <c r="BW75" s="1005"/>
      <c r="BX75" s="1005"/>
      <c r="BY75" s="1008"/>
      <c r="CA75" s="365" t="b">
        <f t="shared" si="37"/>
        <v>0</v>
      </c>
      <c r="CB75" s="365" t="b">
        <f t="shared" si="38"/>
        <v>0</v>
      </c>
      <c r="CC75" s="365">
        <f t="shared" si="39"/>
        <v>0</v>
      </c>
      <c r="CD75" s="365" t="b">
        <f t="shared" si="40"/>
        <v>0</v>
      </c>
      <c r="CE75" s="365" t="b">
        <f t="shared" si="41"/>
        <v>0</v>
      </c>
      <c r="CF75" s="365" t="b">
        <f t="shared" si="42"/>
        <v>0</v>
      </c>
      <c r="CG75" s="365" t="b">
        <f t="shared" si="43"/>
        <v>0</v>
      </c>
      <c r="CH75" s="365" t="b">
        <f t="shared" si="44"/>
        <v>0</v>
      </c>
      <c r="CI75" s="72" t="b">
        <f t="shared" si="45"/>
        <v>0</v>
      </c>
      <c r="CJ75" s="72" t="b">
        <f t="shared" si="46"/>
        <v>0</v>
      </c>
      <c r="CK75" s="72">
        <f t="shared" si="47"/>
        <v>0</v>
      </c>
      <c r="CL75" s="72">
        <f t="shared" si="48"/>
        <v>0</v>
      </c>
      <c r="CM75" s="72" t="b">
        <f t="shared" si="49"/>
        <v>0</v>
      </c>
      <c r="CN75" s="72" t="b">
        <f t="shared" si="50"/>
        <v>0</v>
      </c>
      <c r="CP75" s="13">
        <f t="shared" si="51"/>
        <v>0</v>
      </c>
      <c r="CQ75" s="13" t="b">
        <f t="shared" si="52"/>
        <v>0</v>
      </c>
      <c r="CR75" s="13" t="b">
        <f t="shared" si="53"/>
        <v>0</v>
      </c>
      <c r="CS75" s="13" t="b">
        <f t="shared" si="59"/>
        <v>0</v>
      </c>
      <c r="CT75" s="13" t="b">
        <f t="shared" si="58"/>
        <v>0</v>
      </c>
      <c r="CU75" s="13" t="b">
        <f t="shared" si="30"/>
        <v>0</v>
      </c>
      <c r="CV75" s="13" t="b">
        <f t="shared" si="54"/>
        <v>0</v>
      </c>
      <c r="CW75" s="13" t="b">
        <f t="shared" si="55"/>
        <v>0</v>
      </c>
      <c r="CX75" s="13" t="b">
        <f t="shared" si="56"/>
        <v>0</v>
      </c>
      <c r="CY75" s="13" t="b">
        <f t="shared" si="57"/>
        <v>0</v>
      </c>
    </row>
    <row r="76" spans="1:103" ht="15" thickBot="1">
      <c r="A76" s="932"/>
      <c r="B76" s="941"/>
      <c r="C76" s="941"/>
      <c r="D76" s="941"/>
      <c r="E76" s="941"/>
      <c r="F76" s="941"/>
      <c r="G76" s="941"/>
      <c r="H76" s="941"/>
      <c r="I76" s="941"/>
      <c r="J76" s="941"/>
      <c r="K76" s="941"/>
      <c r="L76" s="941"/>
      <c r="M76" s="941"/>
      <c r="N76" s="941"/>
      <c r="O76" s="941"/>
      <c r="P76" s="941"/>
      <c r="Q76" s="941"/>
      <c r="R76" s="941"/>
      <c r="S76" s="941"/>
      <c r="T76" s="941"/>
      <c r="U76" s="941"/>
      <c r="V76" s="941"/>
      <c r="W76" s="20"/>
      <c r="X76" s="20"/>
      <c r="Y76" s="20"/>
      <c r="Z76" s="20"/>
      <c r="AA76" s="20" t="s">
        <v>38</v>
      </c>
      <c r="AB76" s="22"/>
      <c r="AC76" s="22"/>
      <c r="AD76" s="20"/>
      <c r="AE76" s="941"/>
      <c r="AF76" s="334">
        <f t="shared" si="32"/>
        <v>0</v>
      </c>
      <c r="AG76" s="272">
        <f>IF(R76="kompletna",Q76*J76*0.0036*'lista, wskaźniki'!$F$13, IF(R76="częściowa",Q76*J76*0.0036*'lista, wskaźniki'!$F$14, IF(R76="brak",Q76*J76*0.0036*'lista, wskaźniki'!$F$15,)))</f>
        <v>0</v>
      </c>
      <c r="AH76" s="334">
        <f>IF(Y76="inne",K76*'lista, wskaźniki'!$E$35,IF(Y76="to samo źródło",0,IF(Y76=0,0)))</f>
        <v>0</v>
      </c>
      <c r="AI76" s="334">
        <f>IF(AA76="gaz z sieci",AC76*'lista, wskaźniki'!$D$21)</f>
        <v>0</v>
      </c>
      <c r="AJ76" s="272">
        <f>IF(AA76="węgiel",AB76*'lista, wskaźniki'!$D$20, IF('Sektor mieszkaniowy'!AA76="drewno",'Sektor mieszkaniowy'!AB76*'lista, wskaźniki'!$D$22,IF('Sektor mieszkaniowy'!AA76="pellet",AB76*'lista, wskaźniki'!$D$23,IF('Sektor mieszkaniowy'!AA76="gaz z sieci",AB76*'lista, wskaźniki'!$D$21,IF('Sektor mieszkaniowy'!AA76="olej opałowy",'Sektor mieszkaniowy'!AB76*'lista, wskaźniki'!$D$24)))))</f>
        <v>0</v>
      </c>
      <c r="AK76" s="1002"/>
      <c r="AL76" s="941"/>
      <c r="AM76" s="20">
        <f>IF(AA76="węgiel",AF76*1/3.6*'lista, wskaźniki'!$F$20,IF(AA76="drewno",AF76*1/3.6*'lista, wskaźniki'!$F$22,IF(AA76="pellet",AF76*1/3.6*'lista, wskaźniki'!$F$23,IF(AA76="gaz z sieci",AF76*1/3.6*'lista, wskaźniki'!$F$21,IF(AA76="olej opałowy",AF76*1/3.6*'lista, wskaźniki'!$F$24,0)))))</f>
        <v>0</v>
      </c>
      <c r="AN76" s="20">
        <f>IF(AA76="węgiel",AF76*'lista, wskaźniki'!$E$42,IF(AA76="drewno",AF76*'lista, wskaźniki'!$G$42,IF(AA76="pellet",AF76*'lista, wskaźniki'!$H$42,IF(AA76="gaz z sieci",AF76*'lista, wskaźniki'!$F$42,IF(AA76="olej opałowy",AF76*'lista, wskaźniki'!$I$42,0)))))</f>
        <v>0</v>
      </c>
      <c r="AO76" s="20">
        <f>IF(AA76="węgiel",AF76*'lista, wskaźniki'!$E$43,IF(AA76="drewno",AF76*'lista, wskaźniki'!$G$43,IF(AA76="pellet",AF76*'lista, wskaźniki'!$H$43,IF(AA76="gaz z sieci",AF76*'lista, wskaźniki'!$F$43,IF(AA76="olej opałowy",AF76*'lista, wskaźniki'!$I$43,0)))))</f>
        <v>0</v>
      </c>
      <c r="AP76" s="20">
        <f>IF(AA76="węgiel",AF76*'lista, wskaźniki'!$E$44,IF(AA76="drewno",AF76*'lista, wskaźniki'!$G$44,IF(AA76="pellet",AF76*'lista, wskaźniki'!$H$44,IF(AA76="gaz z sieci",AF76*'lista, wskaźniki'!$F$44,IF(AA76="olej opałowy",AF76*'lista, wskaźniki'!$I$44,0)))))</f>
        <v>0</v>
      </c>
      <c r="AQ76" s="20" t="b">
        <f>IF(Z76="gaz",AH76*1/3.6*'lista, wskaźniki'!$F$21,IF(Z76="energia elektryczna",AH76*1/3.6*'lista, wskaźniki'!$F$26))</f>
        <v>0</v>
      </c>
      <c r="AR76" s="20" t="b">
        <f>IF(Z76="gaz",AH76*'lista, wskaźniki'!$F$42,IF(Z76="energia elektryczna",AH76*0))</f>
        <v>0</v>
      </c>
      <c r="AS76" s="20" t="b">
        <f>IF(Z76="gaz",AH76*'lista, wskaźniki'!$F$43,IF(Z76="energia elektryczna",AH76*0))</f>
        <v>0</v>
      </c>
      <c r="AT76" s="20" t="b">
        <f>IF(Z76="gaz",AH76*'lista, wskaźniki'!$F$44,IF(Z76="energia elektryczna",AH76*0))</f>
        <v>0</v>
      </c>
      <c r="AU76" s="20">
        <f>AI76*1/3.6*'lista, wskaźniki'!$F$21</f>
        <v>0</v>
      </c>
      <c r="AV76" s="20">
        <f>AI76*'lista, wskaźniki'!$F$42</f>
        <v>0</v>
      </c>
      <c r="AW76" s="20">
        <f>AI76*'lista, wskaźniki'!$F$43</f>
        <v>0</v>
      </c>
      <c r="AX76" s="20">
        <f>AI76*'lista, wskaźniki'!$F$44</f>
        <v>0</v>
      </c>
      <c r="AY76" s="20">
        <f>AK76*'lista, wskaźniki'!$F$26</f>
        <v>0</v>
      </c>
      <c r="AZ76" s="20">
        <f t="shared" si="33"/>
        <v>0</v>
      </c>
      <c r="BA76" s="20">
        <f t="shared" si="34"/>
        <v>0</v>
      </c>
      <c r="BB76" s="20">
        <f t="shared" si="35"/>
        <v>0</v>
      </c>
      <c r="BC76" s="20">
        <f t="shared" si="36"/>
        <v>0</v>
      </c>
      <c r="BD76" s="941"/>
      <c r="BE76" s="941"/>
      <c r="BF76" s="941"/>
      <c r="BG76" s="941"/>
      <c r="BH76" s="20"/>
      <c r="BI76" s="941"/>
      <c r="BJ76" s="20"/>
      <c r="BK76" s="941"/>
      <c r="BL76" s="20"/>
      <c r="BM76" s="20"/>
      <c r="BN76" s="20"/>
      <c r="BO76" s="20"/>
      <c r="BP76" s="20"/>
      <c r="BQ76" s="20"/>
      <c r="BR76" s="20"/>
      <c r="BS76" s="1005"/>
      <c r="BT76" s="1005"/>
      <c r="BU76" s="1005"/>
      <c r="BV76" s="1005"/>
      <c r="BW76" s="1005"/>
      <c r="BX76" s="1005"/>
      <c r="BY76" s="1008"/>
      <c r="CA76" s="365" t="b">
        <f t="shared" si="37"/>
        <v>0</v>
      </c>
      <c r="CB76" s="365" t="b">
        <f t="shared" si="38"/>
        <v>0</v>
      </c>
      <c r="CC76" s="365" t="b">
        <f t="shared" si="39"/>
        <v>0</v>
      </c>
      <c r="CD76" s="365">
        <f t="shared" si="40"/>
        <v>0</v>
      </c>
      <c r="CE76" s="365" t="b">
        <f t="shared" si="41"/>
        <v>0</v>
      </c>
      <c r="CF76" s="365" t="b">
        <f t="shared" si="42"/>
        <v>0</v>
      </c>
      <c r="CG76" s="365" t="b">
        <f t="shared" si="43"/>
        <v>0</v>
      </c>
      <c r="CH76" s="365">
        <f t="shared" si="44"/>
        <v>0</v>
      </c>
      <c r="CI76" s="72" t="b">
        <f t="shared" si="45"/>
        <v>0</v>
      </c>
      <c r="CJ76" s="72" t="b">
        <f t="shared" si="46"/>
        <v>0</v>
      </c>
      <c r="CK76" s="72" t="b">
        <f t="shared" si="47"/>
        <v>0</v>
      </c>
      <c r="CL76" s="72">
        <f t="shared" si="48"/>
        <v>0</v>
      </c>
      <c r="CM76" s="72" t="b">
        <f t="shared" si="49"/>
        <v>0</v>
      </c>
      <c r="CN76" s="72" t="b">
        <f t="shared" si="50"/>
        <v>0</v>
      </c>
      <c r="CP76" s="13">
        <f t="shared" si="51"/>
        <v>0</v>
      </c>
      <c r="CQ76" s="13" t="b">
        <f t="shared" si="52"/>
        <v>0</v>
      </c>
      <c r="CR76" s="13" t="b">
        <f t="shared" si="53"/>
        <v>0</v>
      </c>
      <c r="CS76" s="13" t="b">
        <f t="shared" si="59"/>
        <v>0</v>
      </c>
      <c r="CT76" s="13" t="b">
        <f t="shared" si="58"/>
        <v>0</v>
      </c>
      <c r="CU76" s="13" t="b">
        <f t="shared" si="30"/>
        <v>0</v>
      </c>
      <c r="CV76" s="13" t="b">
        <f t="shared" si="54"/>
        <v>0</v>
      </c>
      <c r="CW76" s="13" t="b">
        <f t="shared" si="55"/>
        <v>0</v>
      </c>
      <c r="CX76" s="13" t="b">
        <f t="shared" si="56"/>
        <v>0</v>
      </c>
      <c r="CY76" s="13" t="b">
        <f t="shared" si="57"/>
        <v>0</v>
      </c>
    </row>
    <row r="77" spans="1:103" ht="15" thickBot="1">
      <c r="A77" s="933"/>
      <c r="B77" s="942"/>
      <c r="C77" s="942"/>
      <c r="D77" s="942"/>
      <c r="E77" s="942"/>
      <c r="F77" s="942"/>
      <c r="G77" s="942"/>
      <c r="H77" s="942"/>
      <c r="I77" s="942"/>
      <c r="J77" s="942"/>
      <c r="K77" s="942"/>
      <c r="L77" s="942"/>
      <c r="M77" s="942"/>
      <c r="N77" s="942"/>
      <c r="O77" s="942"/>
      <c r="P77" s="942"/>
      <c r="Q77" s="942"/>
      <c r="R77" s="942"/>
      <c r="S77" s="942"/>
      <c r="T77" s="942"/>
      <c r="U77" s="942"/>
      <c r="V77" s="942"/>
      <c r="W77" s="21"/>
      <c r="X77" s="21"/>
      <c r="Y77" s="21"/>
      <c r="Z77" s="21"/>
      <c r="AA77" s="21" t="s">
        <v>37</v>
      </c>
      <c r="AB77" s="55"/>
      <c r="AC77" s="55"/>
      <c r="AD77" s="21"/>
      <c r="AE77" s="942"/>
      <c r="AF77" s="334">
        <f t="shared" si="32"/>
        <v>0</v>
      </c>
      <c r="AG77" s="272">
        <f>IF(R77="kompletna",Q77*J77*0.0036*'lista, wskaźniki'!$F$13, IF(R77="częściowa",Q77*J77*0.0036*'lista, wskaźniki'!$F$14, IF(R77="brak",Q77*J77*0.0036*'lista, wskaźniki'!$F$15,)))</f>
        <v>0</v>
      </c>
      <c r="AH77" s="334">
        <f>IF(Y77="inne",K77*'lista, wskaźniki'!$E$35,IF(Y77="to samo źródło",0,IF(Y77=0,0)))</f>
        <v>0</v>
      </c>
      <c r="AI77" s="334" t="b">
        <f>IF(AA77="gaz z sieci",AC77*'lista, wskaźniki'!$D$21)</f>
        <v>0</v>
      </c>
      <c r="AJ77" s="272">
        <f>IF(AA77="węgiel",AB77*'lista, wskaźniki'!$D$20, IF('Sektor mieszkaniowy'!AA77="drewno",'Sektor mieszkaniowy'!AB77*'lista, wskaźniki'!$D$22,IF('Sektor mieszkaniowy'!AA77="pellet",AB77*'lista, wskaźniki'!$D$23,IF('Sektor mieszkaniowy'!AA77="gaz z sieci",AB77*'lista, wskaźniki'!$D$21,IF('Sektor mieszkaniowy'!AA77="olej opałowy",'Sektor mieszkaniowy'!AB77*'lista, wskaźniki'!$D$24)))))</f>
        <v>0</v>
      </c>
      <c r="AK77" s="1003"/>
      <c r="AL77" s="942"/>
      <c r="AM77" s="20">
        <f>IF(AA77="węgiel",AF77*1/3.6*'lista, wskaźniki'!$F$20,IF(AA77="drewno",AF77*1/3.6*'lista, wskaźniki'!$F$22,IF(AA77="pellet",AF77*1/3.6*'lista, wskaźniki'!$F$23,IF(AA77="gaz z sieci",AF77*1/3.6*'lista, wskaźniki'!$F$21,IF(AA77="olej opałowy",AF77*1/3.6*'lista, wskaźniki'!$F$24,0)))))</f>
        <v>0</v>
      </c>
      <c r="AN77" s="20">
        <f>IF(AA77="węgiel",AF77*'lista, wskaźniki'!$E$42,IF(AA77="drewno",AF77*'lista, wskaźniki'!$G$42,IF(AA77="pellet",AF77*'lista, wskaźniki'!$H$42,IF(AA77="gaz z sieci",AF77*'lista, wskaźniki'!$F$42,IF(AA77="olej opałowy",AF77*'lista, wskaźniki'!$I$42,0)))))</f>
        <v>0</v>
      </c>
      <c r="AO77" s="20">
        <f>IF(AA77="węgiel",AF77*'lista, wskaźniki'!$E$43,IF(AA77="drewno",AF77*'lista, wskaźniki'!$G$43,IF(AA77="pellet",AF77*'lista, wskaźniki'!$H$43,IF(AA77="gaz z sieci",AF77*'lista, wskaźniki'!$F$43,IF(AA77="olej opałowy",AF77*'lista, wskaźniki'!$I$43,0)))))</f>
        <v>0</v>
      </c>
      <c r="AP77" s="20">
        <f>IF(AA77="węgiel",AF77*'lista, wskaźniki'!$E$44,IF(AA77="drewno",AF77*'lista, wskaźniki'!$G$44,IF(AA77="pellet",AF77*'lista, wskaźniki'!$H$44,IF(AA77="gaz z sieci",AF77*'lista, wskaźniki'!$F$44,IF(AA77="olej opałowy",AF77*'lista, wskaźniki'!$I$44,0)))))</f>
        <v>0</v>
      </c>
      <c r="AQ77" s="20" t="b">
        <f>IF(Z77="gaz",AH77*1/3.6*'lista, wskaźniki'!$F$21,IF(Z77="energia elektryczna",AH77*1/3.6*'lista, wskaźniki'!$F$26))</f>
        <v>0</v>
      </c>
      <c r="AR77" s="20" t="b">
        <f>IF(Z77="gaz",AH77*'lista, wskaźniki'!$F$42,IF(Z77="energia elektryczna",AH77*0))</f>
        <v>0</v>
      </c>
      <c r="AS77" s="20" t="b">
        <f>IF(Z77="gaz",AH77*'lista, wskaźniki'!$F$43,IF(Z77="energia elektryczna",AH77*0))</f>
        <v>0</v>
      </c>
      <c r="AT77" s="20" t="b">
        <f>IF(Z77="gaz",AH77*'lista, wskaźniki'!$F$44,IF(Z77="energia elektryczna",AH77*0))</f>
        <v>0</v>
      </c>
      <c r="AU77" s="20">
        <f>AI77*1/3.6*'lista, wskaźniki'!$F$21</f>
        <v>0</v>
      </c>
      <c r="AV77" s="20">
        <f>AI77*'lista, wskaźniki'!$F$42</f>
        <v>0</v>
      </c>
      <c r="AW77" s="20">
        <f>AI77*'lista, wskaźniki'!$F$43</f>
        <v>0</v>
      </c>
      <c r="AX77" s="20">
        <f>AI77*'lista, wskaźniki'!$F$44</f>
        <v>0</v>
      </c>
      <c r="AY77" s="20">
        <f>AK77*'lista, wskaźniki'!$F$26</f>
        <v>0</v>
      </c>
      <c r="AZ77" s="20">
        <f t="shared" si="33"/>
        <v>0</v>
      </c>
      <c r="BA77" s="20">
        <f t="shared" si="34"/>
        <v>0</v>
      </c>
      <c r="BB77" s="20">
        <f t="shared" si="35"/>
        <v>0</v>
      </c>
      <c r="BC77" s="20">
        <f t="shared" si="36"/>
        <v>0</v>
      </c>
      <c r="BD77" s="942"/>
      <c r="BE77" s="942"/>
      <c r="BF77" s="942"/>
      <c r="BG77" s="942"/>
      <c r="BH77" s="21"/>
      <c r="BI77" s="942"/>
      <c r="BJ77" s="21"/>
      <c r="BK77" s="942"/>
      <c r="BL77" s="21"/>
      <c r="BM77" s="21"/>
      <c r="BN77" s="21"/>
      <c r="BO77" s="21"/>
      <c r="BP77" s="21"/>
      <c r="BQ77" s="21"/>
      <c r="BR77" s="21"/>
      <c r="BS77" s="1006"/>
      <c r="BT77" s="1006"/>
      <c r="BU77" s="1006"/>
      <c r="BV77" s="1006"/>
      <c r="BW77" s="1006"/>
      <c r="BX77" s="1006"/>
      <c r="BY77" s="1009"/>
      <c r="CA77" s="365" t="b">
        <f t="shared" si="37"/>
        <v>0</v>
      </c>
      <c r="CB77" s="365" t="b">
        <f t="shared" si="38"/>
        <v>0</v>
      </c>
      <c r="CC77" s="365" t="b">
        <f t="shared" si="39"/>
        <v>0</v>
      </c>
      <c r="CD77" s="365" t="b">
        <f t="shared" si="40"/>
        <v>0</v>
      </c>
      <c r="CE77" s="365">
        <f t="shared" si="41"/>
        <v>0</v>
      </c>
      <c r="CF77" s="365" t="b">
        <f t="shared" si="42"/>
        <v>0</v>
      </c>
      <c r="CG77" s="365" t="b">
        <f t="shared" si="43"/>
        <v>0</v>
      </c>
      <c r="CH77" s="365" t="b">
        <f t="shared" si="44"/>
        <v>0</v>
      </c>
      <c r="CI77" s="72" t="b">
        <f t="shared" si="45"/>
        <v>0</v>
      </c>
      <c r="CJ77" s="72" t="b">
        <f t="shared" si="46"/>
        <v>0</v>
      </c>
      <c r="CK77" s="72" t="b">
        <f t="shared" si="47"/>
        <v>0</v>
      </c>
      <c r="CL77" s="72">
        <f t="shared" si="48"/>
        <v>0</v>
      </c>
      <c r="CM77" s="72">
        <f t="shared" si="49"/>
        <v>0</v>
      </c>
      <c r="CN77" s="72" t="b">
        <f t="shared" si="50"/>
        <v>0</v>
      </c>
      <c r="CP77" s="13">
        <f t="shared" si="51"/>
        <v>0</v>
      </c>
      <c r="CQ77" s="13" t="b">
        <f t="shared" si="52"/>
        <v>0</v>
      </c>
      <c r="CR77" s="13" t="b">
        <f t="shared" si="53"/>
        <v>0</v>
      </c>
      <c r="CS77" s="13" t="b">
        <f t="shared" si="59"/>
        <v>0</v>
      </c>
      <c r="CT77" s="13" t="b">
        <f t="shared" si="58"/>
        <v>0</v>
      </c>
      <c r="CU77" s="13" t="b">
        <f t="shared" si="30"/>
        <v>0</v>
      </c>
      <c r="CV77" s="13" t="b">
        <f t="shared" si="54"/>
        <v>0</v>
      </c>
      <c r="CW77" s="13" t="b">
        <f t="shared" si="55"/>
        <v>0</v>
      </c>
      <c r="CX77" s="13" t="b">
        <f t="shared" si="56"/>
        <v>0</v>
      </c>
      <c r="CY77" s="13" t="b">
        <f t="shared" si="57"/>
        <v>0</v>
      </c>
    </row>
    <row r="78" spans="1:103" ht="15" thickBot="1">
      <c r="A78" s="931">
        <v>16</v>
      </c>
      <c r="B78" s="940" t="s">
        <v>198</v>
      </c>
      <c r="C78" s="940"/>
      <c r="D78" s="940" t="s">
        <v>1</v>
      </c>
      <c r="E78" s="940" t="s">
        <v>5</v>
      </c>
      <c r="F78" s="940">
        <v>4</v>
      </c>
      <c r="G78" s="940">
        <v>4</v>
      </c>
      <c r="H78" s="940"/>
      <c r="I78" s="940" t="s">
        <v>11</v>
      </c>
      <c r="J78" s="940">
        <v>85</v>
      </c>
      <c r="K78" s="940"/>
      <c r="L78" s="940" t="s">
        <v>17</v>
      </c>
      <c r="M78" s="940"/>
      <c r="N78" s="940" t="s">
        <v>16</v>
      </c>
      <c r="O78" s="940"/>
      <c r="P78" s="940" t="s">
        <v>17</v>
      </c>
      <c r="Q78" s="940">
        <f>IF(I78="&lt;1966",'lista, wskaźniki'!$G$4,IF(I78="1967-1985",'lista, wskaźniki'!$G$5,IF(I78="1986-1992",'lista, wskaźniki'!$G$6,IF(I78="1993-1996",'lista, wskaźniki'!$G$7,IF(I78="&gt;1997",'lista, wskaźniki'!$G$8,IF(I78=0,'lista, wskaźniki'!$G$4))))))</f>
        <v>250</v>
      </c>
      <c r="R78" s="940" t="s">
        <v>23</v>
      </c>
      <c r="S78" s="940" t="s">
        <v>27</v>
      </c>
      <c r="T78" s="940">
        <v>15</v>
      </c>
      <c r="U78" s="940">
        <v>1995</v>
      </c>
      <c r="V78" s="940"/>
      <c r="W78" s="19" t="s">
        <v>35</v>
      </c>
      <c r="X78" s="19" t="s">
        <v>39</v>
      </c>
      <c r="Y78" s="19" t="s">
        <v>42</v>
      </c>
      <c r="Z78" s="19"/>
      <c r="AA78" s="19" t="s">
        <v>35</v>
      </c>
      <c r="AB78" s="54">
        <v>3</v>
      </c>
      <c r="AC78" s="54"/>
      <c r="AD78" s="19">
        <v>2400</v>
      </c>
      <c r="AE78" s="940">
        <v>12</v>
      </c>
      <c r="AF78" s="334">
        <f t="shared" si="32"/>
        <v>64.545000000000002</v>
      </c>
      <c r="AG78" s="272">
        <f>IF(R78="kompletna",Q78*J78*0.0036*'lista, wskaźniki'!$F$13, IF(R78="częściowa",Q78*J78*0.0036*'lista, wskaźniki'!$F$14, IF(R78="brak",Q78*J78*0.0036*'lista, wskaźniki'!$F$15,)))</f>
        <v>61.2</v>
      </c>
      <c r="AH78" s="334">
        <f>IF(Y78="inne",K78*'lista, wskaźniki'!$E$35,IF(Y78="to samo źródło",0,IF(Y78=0,0)))</f>
        <v>0</v>
      </c>
      <c r="AI78" s="334" t="b">
        <f>IF(AA78="gaz z sieci",AC78*'lista, wskaźniki'!$D$21)</f>
        <v>0</v>
      </c>
      <c r="AJ78" s="272">
        <f>IF(AA78="węgiel",AB78*'lista, wskaźniki'!$D$20, IF('Sektor mieszkaniowy'!AA78="drewno",'Sektor mieszkaniowy'!AB78*'lista, wskaźniki'!$D$22,IF('Sektor mieszkaniowy'!AA78="pellet",AB78*'lista, wskaźniki'!$D$23,IF('Sektor mieszkaniowy'!AA78="gaz z sieci",AB78*'lista, wskaźniki'!$D$21,IF('Sektor mieszkaniowy'!AA78="olej opałowy",'Sektor mieszkaniowy'!AB78*'lista, wskaźniki'!$D$24)))))</f>
        <v>67.89</v>
      </c>
      <c r="AK78" s="1001">
        <f>AL78/'lista, wskaźniki'!$A$127</f>
        <v>0</v>
      </c>
      <c r="AL78" s="940"/>
      <c r="AM78" s="20">
        <f>IF(AA78="węgiel",AF78*1/3.6*'lista, wskaźniki'!$F$20,IF(AA78="drewno",AF78*1/3.6*'lista, wskaźniki'!$F$22,IF(AA78="pellet",AF78*1/3.6*'lista, wskaźniki'!$F$23,IF(AA78="gaz z sieci",AF78*1/3.6*'lista, wskaźniki'!$F$21,IF(AA78="olej opałowy",AF78*1/3.6*'lista, wskaźniki'!$F$24,0)))))</f>
        <v>6.1143478499999997</v>
      </c>
      <c r="AN78" s="20">
        <f>IF(AA78="węgiel",AF78*'lista, wskaźniki'!$E$42,IF(AA78="drewno",AF78*'lista, wskaźniki'!$G$42,IF(AA78="pellet",AF78*'lista, wskaźniki'!$H$42,IF(AA78="gaz z sieci",AF78*'lista, wskaźniki'!$F$42,IF(AA78="olej opałowy",AF78*'lista, wskaźniki'!$I$42,0)))))</f>
        <v>2.4527100000000003E-2</v>
      </c>
      <c r="AO78" s="20">
        <f>IF(AA78="węgiel",AF78*'lista, wskaźniki'!$E$43,IF(AA78="drewno",AF78*'lista, wskaźniki'!$G$43,IF(AA78="pellet",AF78*'lista, wskaźniki'!$H$43,IF(AA78="gaz z sieci",AF78*'lista, wskaźniki'!$F$43,IF(AA78="olej opałowy",AF78*'lista, wskaźniki'!$I$43,0)))))</f>
        <v>2.3236200000000002E-2</v>
      </c>
      <c r="AP78" s="20">
        <f>IF(AA78="węgiel",AF78*'lista, wskaźniki'!$E$44,IF(AA78="drewno",AF78*'lista, wskaźniki'!$G$44,IF(AA78="pellet",AF78*'lista, wskaźniki'!$H$44,IF(AA78="gaz z sieci",AF78*'lista, wskaźniki'!$F$44,IF(AA78="olej opałowy",AF78*'lista, wskaźniki'!$I$44,0)))))</f>
        <v>1.7427150000000001E-5</v>
      </c>
      <c r="AQ78" s="20" t="b">
        <f>IF(Z78="gaz",AH78*1/3.6*'lista, wskaźniki'!$F$21,IF(Z78="energia elektryczna",AH78*1/3.6*'lista, wskaźniki'!$F$26))</f>
        <v>0</v>
      </c>
      <c r="AR78" s="20" t="b">
        <f>IF(Z78="gaz",AH78*'lista, wskaźniki'!$F$42,IF(Z78="energia elektryczna",AH78*0))</f>
        <v>0</v>
      </c>
      <c r="AS78" s="20" t="b">
        <f>IF(Z78="gaz",AH78*'lista, wskaźniki'!$F$43,IF(Z78="energia elektryczna",AH78*0))</f>
        <v>0</v>
      </c>
      <c r="AT78" s="20" t="b">
        <f>IF(Z78="gaz",AH78*'lista, wskaźniki'!$F$44,IF(Z78="energia elektryczna",AH78*0))</f>
        <v>0</v>
      </c>
      <c r="AU78" s="20">
        <f>AI78*1/3.6*'lista, wskaźniki'!$F$21</f>
        <v>0</v>
      </c>
      <c r="AV78" s="20">
        <f>AI78*'lista, wskaźniki'!$F$42</f>
        <v>0</v>
      </c>
      <c r="AW78" s="20">
        <f>AI78*'lista, wskaźniki'!$F$43</f>
        <v>0</v>
      </c>
      <c r="AX78" s="20">
        <f>AI78*'lista, wskaźniki'!$F$44</f>
        <v>0</v>
      </c>
      <c r="AY78" s="20">
        <f>AK78*'lista, wskaźniki'!$F$26</f>
        <v>0</v>
      </c>
      <c r="AZ78" s="20">
        <f t="shared" si="33"/>
        <v>6.1143478499999997</v>
      </c>
      <c r="BA78" s="20">
        <f t="shared" si="34"/>
        <v>2.4527100000000003E-2</v>
      </c>
      <c r="BB78" s="20">
        <f t="shared" si="35"/>
        <v>2.3236200000000002E-2</v>
      </c>
      <c r="BC78" s="20">
        <f t="shared" si="36"/>
        <v>1.7427150000000001E-5</v>
      </c>
      <c r="BD78" s="940" t="s">
        <v>16</v>
      </c>
      <c r="BE78" s="940" t="s">
        <v>17</v>
      </c>
      <c r="BF78" s="940" t="s">
        <v>17</v>
      </c>
      <c r="BG78" s="940" t="s">
        <v>17</v>
      </c>
      <c r="BH78" s="19"/>
      <c r="BI78" s="940" t="s">
        <v>17</v>
      </c>
      <c r="BJ78" s="19"/>
      <c r="BK78" s="940" t="s">
        <v>17</v>
      </c>
      <c r="BL78" s="19"/>
      <c r="BM78" s="19"/>
      <c r="BN78" s="19"/>
      <c r="BO78" s="19" t="s">
        <v>57</v>
      </c>
      <c r="BP78" s="19" t="s">
        <v>52</v>
      </c>
      <c r="BQ78" s="19" t="s">
        <v>121</v>
      </c>
      <c r="BR78" s="19">
        <v>1</v>
      </c>
      <c r="BS78" s="1004"/>
      <c r="BT78" s="1004"/>
      <c r="BU78" s="1004">
        <v>400</v>
      </c>
      <c r="BV78" s="1004"/>
      <c r="BW78" s="1004"/>
      <c r="BX78" s="1004">
        <v>1700</v>
      </c>
      <c r="BY78" s="1007"/>
      <c r="CA78" s="365">
        <f t="shared" si="37"/>
        <v>64.545000000000002</v>
      </c>
      <c r="CB78" s="365" t="b">
        <f t="shared" si="38"/>
        <v>0</v>
      </c>
      <c r="CC78" s="365" t="b">
        <f t="shared" si="39"/>
        <v>0</v>
      </c>
      <c r="CD78" s="365" t="b">
        <f t="shared" si="40"/>
        <v>0</v>
      </c>
      <c r="CE78" s="365" t="b">
        <f t="shared" si="41"/>
        <v>0</v>
      </c>
      <c r="CF78" s="365" t="b">
        <f t="shared" si="42"/>
        <v>0</v>
      </c>
      <c r="CG78" s="365" t="b">
        <f t="shared" si="43"/>
        <v>0</v>
      </c>
      <c r="CH78" s="365" t="b">
        <f t="shared" si="44"/>
        <v>0</v>
      </c>
      <c r="CI78" s="72">
        <f t="shared" si="45"/>
        <v>64.545000000000002</v>
      </c>
      <c r="CJ78" s="72" t="b">
        <f t="shared" si="46"/>
        <v>0</v>
      </c>
      <c r="CK78" s="72" t="b">
        <f t="shared" si="47"/>
        <v>0</v>
      </c>
      <c r="CL78" s="72">
        <f t="shared" si="48"/>
        <v>0</v>
      </c>
      <c r="CM78" s="72" t="b">
        <f t="shared" si="49"/>
        <v>0</v>
      </c>
      <c r="CN78" s="72" t="b">
        <f t="shared" si="50"/>
        <v>0</v>
      </c>
      <c r="CP78" s="13" t="b">
        <f t="shared" si="51"/>
        <v>0</v>
      </c>
      <c r="CQ78" s="13">
        <f t="shared" si="52"/>
        <v>0</v>
      </c>
      <c r="CR78" s="13">
        <f t="shared" si="53"/>
        <v>85</v>
      </c>
      <c r="CS78" s="13">
        <f t="shared" si="59"/>
        <v>42.5</v>
      </c>
      <c r="CT78" s="13" t="b">
        <f t="shared" si="58"/>
        <v>0</v>
      </c>
      <c r="CU78" s="13">
        <f t="shared" si="30"/>
        <v>0</v>
      </c>
      <c r="CV78" s="13" t="b">
        <f t="shared" si="54"/>
        <v>0</v>
      </c>
      <c r="CW78" s="13">
        <f t="shared" si="55"/>
        <v>0</v>
      </c>
      <c r="CX78" s="13" t="b">
        <f t="shared" si="56"/>
        <v>0</v>
      </c>
      <c r="CY78" s="13">
        <f t="shared" si="57"/>
        <v>0</v>
      </c>
    </row>
    <row r="79" spans="1:103" ht="15" thickBot="1">
      <c r="A79" s="932"/>
      <c r="B79" s="941"/>
      <c r="C79" s="941"/>
      <c r="D79" s="941"/>
      <c r="E79" s="941"/>
      <c r="F79" s="941"/>
      <c r="G79" s="941"/>
      <c r="H79" s="941"/>
      <c r="I79" s="941"/>
      <c r="J79" s="941"/>
      <c r="K79" s="941"/>
      <c r="L79" s="941"/>
      <c r="M79" s="941"/>
      <c r="N79" s="941"/>
      <c r="O79" s="941"/>
      <c r="P79" s="941"/>
      <c r="Q79" s="941"/>
      <c r="R79" s="941"/>
      <c r="S79" s="941"/>
      <c r="T79" s="941"/>
      <c r="U79" s="941"/>
      <c r="V79" s="941"/>
      <c r="W79" s="20" t="s">
        <v>36</v>
      </c>
      <c r="X79" s="20" t="s">
        <v>35</v>
      </c>
      <c r="Y79" s="20"/>
      <c r="Z79" s="20"/>
      <c r="AA79" s="20" t="s">
        <v>36</v>
      </c>
      <c r="AB79" s="22">
        <v>15</v>
      </c>
      <c r="AC79" s="22"/>
      <c r="AD79" s="20">
        <v>1800</v>
      </c>
      <c r="AE79" s="941"/>
      <c r="AF79" s="334">
        <f>IF(AG79&gt;0,(AJ79+AG79/2)/2,AJ79)</f>
        <v>132.30000000000001</v>
      </c>
      <c r="AG79" s="272">
        <f>AG78</f>
        <v>61.2</v>
      </c>
      <c r="AH79" s="334">
        <f>IF(Y79="inne",K79*'lista, wskaźniki'!$E$35,IF(Y79="to samo źródło",0,IF(Y79=0,0)))</f>
        <v>0</v>
      </c>
      <c r="AI79" s="334" t="b">
        <f>IF(AA79="gaz z sieci",AC79*'lista, wskaźniki'!$D$21)</f>
        <v>0</v>
      </c>
      <c r="AJ79" s="272">
        <f>IF(AA79="węgiel",AB79*'lista, wskaźniki'!$D$20, IF('Sektor mieszkaniowy'!AA79="drewno",'Sektor mieszkaniowy'!AB79*'lista, wskaźniki'!$D$22,IF('Sektor mieszkaniowy'!AA79="pellet",AB79*'lista, wskaźniki'!$D$23,IF('Sektor mieszkaniowy'!AA79="gaz z sieci",AB79*'lista, wskaźniki'!$D$21,IF('Sektor mieszkaniowy'!AA79="olej opałowy",'Sektor mieszkaniowy'!AB79*'lista, wskaźniki'!$D$24)))))</f>
        <v>234</v>
      </c>
      <c r="AK79" s="1002"/>
      <c r="AL79" s="941"/>
      <c r="AM79" s="20">
        <f>IF(AA79="węgiel",AF79*1/3.6*'lista, wskaźniki'!$F$20,IF(AA79="drewno",AF79*1/3.6*'lista, wskaźniki'!$F$22,IF(AA79="pellet",AF79*1/3.6*'lista, wskaźniki'!$F$23,IF(AA79="gaz z sieci",AF79*1/3.6*'lista, wskaźniki'!$F$21,IF(AA79="olej opałowy",AF79*1/3.6*'lista, wskaźniki'!$F$24,0)))))</f>
        <v>0</v>
      </c>
      <c r="AN79" s="20">
        <f>IF(AA79="węgiel",AF79*'lista, wskaźniki'!$E$42,IF(AA79="drewno",AF79*'lista, wskaźniki'!$G$42,IF(AA79="pellet",AF79*'lista, wskaźniki'!$H$42,IF(AA79="gaz z sieci",AF79*'lista, wskaźniki'!$F$42,IF(AA79="olej opałowy",AF79*'lista, wskaźniki'!$I$42,0)))))</f>
        <v>0.10716300000000001</v>
      </c>
      <c r="AO79" s="20">
        <f>IF(AA79="węgiel",AF79*'lista, wskaźniki'!$E$43,IF(AA79="drewno",AF79*'lista, wskaźniki'!$G$43,IF(AA79="pellet",AF79*'lista, wskaźniki'!$H$43,IF(AA79="gaz z sieci",AF79*'lista, wskaźniki'!$F$43,IF(AA79="olej opałowy",AF79*'lista, wskaźniki'!$I$43,0)))))</f>
        <v>0.10716300000000001</v>
      </c>
      <c r="AP79" s="20">
        <f>IF(AA79="węgiel",AF79*'lista, wskaźniki'!$E$44,IF(AA79="drewno",AF79*'lista, wskaźniki'!$G$44,IF(AA79="pellet",AF79*'lista, wskaźniki'!$H$44,IF(AA79="gaz z sieci",AF79*'lista, wskaźniki'!$F$44,IF(AA79="olej opałowy",AF79*'lista, wskaźniki'!$I$44,0)))))</f>
        <v>3.3075000000000004E-5</v>
      </c>
      <c r="AQ79" s="20" t="b">
        <f>IF(Z79="gaz",AH79*1/3.6*'lista, wskaźniki'!$F$21,IF(Z79="energia elektryczna",AH79*1/3.6*'lista, wskaźniki'!$F$26))</f>
        <v>0</v>
      </c>
      <c r="AR79" s="20" t="b">
        <f>IF(Z79="gaz",AH79*'lista, wskaźniki'!$F$42,IF(Z79="energia elektryczna",AH79*0))</f>
        <v>0</v>
      </c>
      <c r="AS79" s="20" t="b">
        <f>IF(Z79="gaz",AH79*'lista, wskaźniki'!$F$43,IF(Z79="energia elektryczna",AH79*0))</f>
        <v>0</v>
      </c>
      <c r="AT79" s="20" t="b">
        <f>IF(Z79="gaz",AH79*'lista, wskaźniki'!$F$44,IF(Z79="energia elektryczna",AH79*0))</f>
        <v>0</v>
      </c>
      <c r="AU79" s="20">
        <f>AI79*1/3.6*'lista, wskaźniki'!$F$21</f>
        <v>0</v>
      </c>
      <c r="AV79" s="20">
        <f>AI79*'lista, wskaźniki'!$F$42</f>
        <v>0</v>
      </c>
      <c r="AW79" s="20">
        <f>AI79*'lista, wskaźniki'!$F$43</f>
        <v>0</v>
      </c>
      <c r="AX79" s="20">
        <f>AI79*'lista, wskaźniki'!$F$44</f>
        <v>0</v>
      </c>
      <c r="AY79" s="20">
        <f>AK79*'lista, wskaźniki'!$F$26</f>
        <v>0</v>
      </c>
      <c r="AZ79" s="20">
        <f t="shared" si="33"/>
        <v>0</v>
      </c>
      <c r="BA79" s="20">
        <f t="shared" si="34"/>
        <v>0.10716300000000001</v>
      </c>
      <c r="BB79" s="20">
        <f t="shared" si="35"/>
        <v>0.10716300000000001</v>
      </c>
      <c r="BC79" s="20">
        <f t="shared" si="36"/>
        <v>3.3075000000000004E-5</v>
      </c>
      <c r="BD79" s="941"/>
      <c r="BE79" s="941"/>
      <c r="BF79" s="941"/>
      <c r="BG79" s="941"/>
      <c r="BH79" s="20"/>
      <c r="BI79" s="941"/>
      <c r="BJ79" s="20"/>
      <c r="BK79" s="941"/>
      <c r="BL79" s="20"/>
      <c r="BM79" s="20"/>
      <c r="BN79" s="20"/>
      <c r="BO79" s="20"/>
      <c r="BP79" s="20"/>
      <c r="BQ79" s="20"/>
      <c r="BR79" s="20"/>
      <c r="BS79" s="1005"/>
      <c r="BT79" s="1005"/>
      <c r="BU79" s="1005"/>
      <c r="BV79" s="1005"/>
      <c r="BW79" s="1005"/>
      <c r="BX79" s="1005"/>
      <c r="BY79" s="1008"/>
      <c r="CA79" s="365" t="b">
        <f t="shared" si="37"/>
        <v>0</v>
      </c>
      <c r="CB79" s="365">
        <f t="shared" si="38"/>
        <v>132.30000000000001</v>
      </c>
      <c r="CC79" s="365" t="b">
        <f t="shared" si="39"/>
        <v>0</v>
      </c>
      <c r="CD79" s="365" t="b">
        <f t="shared" si="40"/>
        <v>0</v>
      </c>
      <c r="CE79" s="365" t="b">
        <f t="shared" si="41"/>
        <v>0</v>
      </c>
      <c r="CF79" s="365" t="b">
        <f t="shared" si="42"/>
        <v>0</v>
      </c>
      <c r="CG79" s="365" t="b">
        <f t="shared" si="43"/>
        <v>0</v>
      </c>
      <c r="CH79" s="365" t="b">
        <f t="shared" si="44"/>
        <v>0</v>
      </c>
      <c r="CI79" s="72" t="b">
        <f t="shared" si="45"/>
        <v>0</v>
      </c>
      <c r="CJ79" s="72">
        <f t="shared" si="46"/>
        <v>132.30000000000001</v>
      </c>
      <c r="CK79" s="72" t="b">
        <f t="shared" si="47"/>
        <v>0</v>
      </c>
      <c r="CL79" s="72">
        <f t="shared" si="48"/>
        <v>0</v>
      </c>
      <c r="CM79" s="72" t="b">
        <f t="shared" si="49"/>
        <v>0</v>
      </c>
      <c r="CN79" s="72" t="b">
        <f t="shared" si="50"/>
        <v>0</v>
      </c>
      <c r="CP79" s="13">
        <f t="shared" si="51"/>
        <v>0</v>
      </c>
      <c r="CQ79" s="13" t="b">
        <f t="shared" si="52"/>
        <v>0</v>
      </c>
      <c r="CR79" s="13" t="b">
        <f t="shared" si="53"/>
        <v>0</v>
      </c>
      <c r="CS79" s="13" t="b">
        <f t="shared" si="59"/>
        <v>0</v>
      </c>
      <c r="CT79" s="13" t="b">
        <f t="shared" si="58"/>
        <v>0</v>
      </c>
      <c r="CU79" s="13" t="b">
        <f t="shared" si="30"/>
        <v>0</v>
      </c>
      <c r="CV79" s="13" t="b">
        <f t="shared" si="54"/>
        <v>0</v>
      </c>
      <c r="CW79" s="13" t="b">
        <f t="shared" si="55"/>
        <v>0</v>
      </c>
      <c r="CX79" s="13" t="b">
        <f t="shared" si="56"/>
        <v>0</v>
      </c>
      <c r="CY79" s="13" t="b">
        <f t="shared" si="57"/>
        <v>0</v>
      </c>
    </row>
    <row r="80" spans="1:103" ht="15" thickBot="1">
      <c r="A80" s="932"/>
      <c r="B80" s="941"/>
      <c r="C80" s="941"/>
      <c r="D80" s="941"/>
      <c r="E80" s="941"/>
      <c r="F80" s="941"/>
      <c r="G80" s="941"/>
      <c r="H80" s="941"/>
      <c r="I80" s="941"/>
      <c r="J80" s="941"/>
      <c r="K80" s="941"/>
      <c r="L80" s="941"/>
      <c r="M80" s="941"/>
      <c r="N80" s="941"/>
      <c r="O80" s="941"/>
      <c r="P80" s="941"/>
      <c r="Q80" s="941"/>
      <c r="R80" s="941"/>
      <c r="S80" s="941"/>
      <c r="T80" s="941"/>
      <c r="U80" s="941"/>
      <c r="V80" s="941"/>
      <c r="W80" s="20"/>
      <c r="X80" s="20" t="s">
        <v>195</v>
      </c>
      <c r="Y80" s="20"/>
      <c r="Z80" s="20"/>
      <c r="AA80" s="20" t="s">
        <v>50</v>
      </c>
      <c r="AB80" s="22"/>
      <c r="AC80" s="22"/>
      <c r="AD80" s="20"/>
      <c r="AE80" s="941"/>
      <c r="AF80" s="334">
        <f t="shared" si="32"/>
        <v>0</v>
      </c>
      <c r="AG80" s="272">
        <f>IF(R80="kompletna",Q80*J80*0.0036*'lista, wskaźniki'!$F$13, IF(R80="częściowa",Q80*J80*0.0036*'lista, wskaźniki'!$F$14, IF(R80="brak",Q80*J80*0.0036*'lista, wskaźniki'!$F$15,)))</f>
        <v>0</v>
      </c>
      <c r="AH80" s="334">
        <f>IF(Y80="inne",K80*'lista, wskaźniki'!$E$35,IF(Y80="to samo źródło",0,IF(Y80=0,0)))</f>
        <v>0</v>
      </c>
      <c r="AI80" s="334" t="b">
        <f>IF(AA80="gaz z sieci",AC80*'lista, wskaźniki'!$D$21)</f>
        <v>0</v>
      </c>
      <c r="AJ80" s="272">
        <f>IF(AA80="węgiel",AB80*'lista, wskaźniki'!$D$20, IF('Sektor mieszkaniowy'!AA80="drewno",'Sektor mieszkaniowy'!AB80*'lista, wskaźniki'!$D$22,IF('Sektor mieszkaniowy'!AA80="pellet",AB80*'lista, wskaźniki'!$D$23,IF('Sektor mieszkaniowy'!AA80="gaz z sieci",AB80*'lista, wskaźniki'!$D$21,IF('Sektor mieszkaniowy'!AA80="olej opałowy",'Sektor mieszkaniowy'!AB80*'lista, wskaźniki'!$D$24)))))</f>
        <v>0</v>
      </c>
      <c r="AK80" s="1002"/>
      <c r="AL80" s="941"/>
      <c r="AM80" s="20">
        <f>IF(AA80="węgiel",AF80*1/3.6*'lista, wskaźniki'!$F$20,IF(AA80="drewno",AF80*1/3.6*'lista, wskaźniki'!$F$22,IF(AA80="pellet",AF80*1/3.6*'lista, wskaźniki'!$F$23,IF(AA80="gaz z sieci",AF80*1/3.6*'lista, wskaźniki'!$F$21,IF(AA80="olej opałowy",AF80*1/3.6*'lista, wskaźniki'!$F$24,0)))))</f>
        <v>0</v>
      </c>
      <c r="AN80" s="20">
        <f>IF(AA80="węgiel",AF80*'lista, wskaźniki'!$E$42,IF(AA80="drewno",AF80*'lista, wskaźniki'!$G$42,IF(AA80="pellet",AF80*'lista, wskaźniki'!$H$42,IF(AA80="gaz z sieci",AF80*'lista, wskaźniki'!$F$42,IF(AA80="olej opałowy",AF80*'lista, wskaźniki'!$I$42,0)))))</f>
        <v>0</v>
      </c>
      <c r="AO80" s="20">
        <f>IF(AA80="węgiel",AF80*'lista, wskaźniki'!$E$43,IF(AA80="drewno",AF80*'lista, wskaźniki'!$G$43,IF(AA80="pellet",AF80*'lista, wskaźniki'!$H$43,IF(AA80="gaz z sieci",AF80*'lista, wskaźniki'!$F$43,IF(AA80="olej opałowy",AF80*'lista, wskaźniki'!$I$43,0)))))</f>
        <v>0</v>
      </c>
      <c r="AP80" s="20">
        <f>IF(AA80="węgiel",AF80*'lista, wskaźniki'!$E$44,IF(AA80="drewno",AF80*'lista, wskaźniki'!$G$44,IF(AA80="pellet",AF80*'lista, wskaźniki'!$H$44,IF(AA80="gaz z sieci",AF80*'lista, wskaźniki'!$F$44,IF(AA80="olej opałowy",AF80*'lista, wskaźniki'!$I$44,0)))))</f>
        <v>0</v>
      </c>
      <c r="AQ80" s="20" t="b">
        <f>IF(Z80="gaz",AH80*1/3.6*'lista, wskaźniki'!$F$21,IF(Z80="energia elektryczna",AH80*1/3.6*'lista, wskaźniki'!$F$26))</f>
        <v>0</v>
      </c>
      <c r="AR80" s="20" t="b">
        <f>IF(Z80="gaz",AH80*'lista, wskaźniki'!$F$42,IF(Z80="energia elektryczna",AH80*0))</f>
        <v>0</v>
      </c>
      <c r="AS80" s="20" t="b">
        <f>IF(Z80="gaz",AH80*'lista, wskaźniki'!$F$43,IF(Z80="energia elektryczna",AH80*0))</f>
        <v>0</v>
      </c>
      <c r="AT80" s="20" t="b">
        <f>IF(Z80="gaz",AH80*'lista, wskaźniki'!$F$44,IF(Z80="energia elektryczna",AH80*0))</f>
        <v>0</v>
      </c>
      <c r="AU80" s="20">
        <f>AI80*1/3.6*'lista, wskaźniki'!$F$21</f>
        <v>0</v>
      </c>
      <c r="AV80" s="20">
        <f>AI80*'lista, wskaźniki'!$F$42</f>
        <v>0</v>
      </c>
      <c r="AW80" s="20">
        <f>AI80*'lista, wskaźniki'!$F$43</f>
        <v>0</v>
      </c>
      <c r="AX80" s="20">
        <f>AI80*'lista, wskaźniki'!$F$44</f>
        <v>0</v>
      </c>
      <c r="AY80" s="20">
        <f>AK80*'lista, wskaźniki'!$F$26</f>
        <v>0</v>
      </c>
      <c r="AZ80" s="20">
        <f t="shared" si="33"/>
        <v>0</v>
      </c>
      <c r="BA80" s="20">
        <f t="shared" si="34"/>
        <v>0</v>
      </c>
      <c r="BB80" s="20">
        <f t="shared" si="35"/>
        <v>0</v>
      </c>
      <c r="BC80" s="20">
        <f t="shared" si="36"/>
        <v>0</v>
      </c>
      <c r="BD80" s="941"/>
      <c r="BE80" s="941"/>
      <c r="BF80" s="941"/>
      <c r="BG80" s="941"/>
      <c r="BH80" s="20"/>
      <c r="BI80" s="941"/>
      <c r="BJ80" s="20"/>
      <c r="BK80" s="941"/>
      <c r="BL80" s="20"/>
      <c r="BM80" s="20"/>
      <c r="BN80" s="20"/>
      <c r="BO80" s="20"/>
      <c r="BP80" s="20"/>
      <c r="BQ80" s="20"/>
      <c r="BR80" s="20"/>
      <c r="BS80" s="1005"/>
      <c r="BT80" s="1005"/>
      <c r="BU80" s="1005"/>
      <c r="BV80" s="1005"/>
      <c r="BW80" s="1005"/>
      <c r="BX80" s="1005"/>
      <c r="BY80" s="1008"/>
      <c r="CA80" s="365" t="b">
        <f t="shared" si="37"/>
        <v>0</v>
      </c>
      <c r="CB80" s="365" t="b">
        <f t="shared" si="38"/>
        <v>0</v>
      </c>
      <c r="CC80" s="365">
        <f t="shared" si="39"/>
        <v>0</v>
      </c>
      <c r="CD80" s="365" t="b">
        <f t="shared" si="40"/>
        <v>0</v>
      </c>
      <c r="CE80" s="365" t="b">
        <f t="shared" si="41"/>
        <v>0</v>
      </c>
      <c r="CF80" s="365" t="b">
        <f t="shared" si="42"/>
        <v>0</v>
      </c>
      <c r="CG80" s="365" t="b">
        <f t="shared" si="43"/>
        <v>0</v>
      </c>
      <c r="CH80" s="365" t="b">
        <f t="shared" si="44"/>
        <v>0</v>
      </c>
      <c r="CI80" s="72" t="b">
        <f t="shared" si="45"/>
        <v>0</v>
      </c>
      <c r="CJ80" s="72" t="b">
        <f t="shared" si="46"/>
        <v>0</v>
      </c>
      <c r="CK80" s="72">
        <f t="shared" si="47"/>
        <v>0</v>
      </c>
      <c r="CL80" s="72">
        <f t="shared" si="48"/>
        <v>0</v>
      </c>
      <c r="CM80" s="72" t="b">
        <f t="shared" si="49"/>
        <v>0</v>
      </c>
      <c r="CN80" s="72" t="b">
        <f t="shared" si="50"/>
        <v>0</v>
      </c>
      <c r="CP80" s="13">
        <f t="shared" si="51"/>
        <v>0</v>
      </c>
      <c r="CQ80" s="13" t="b">
        <f t="shared" si="52"/>
        <v>0</v>
      </c>
      <c r="CR80" s="13" t="b">
        <f t="shared" si="53"/>
        <v>0</v>
      </c>
      <c r="CS80" s="13" t="b">
        <f t="shared" si="59"/>
        <v>0</v>
      </c>
      <c r="CT80" s="13" t="b">
        <f t="shared" si="58"/>
        <v>0</v>
      </c>
      <c r="CU80" s="13" t="b">
        <f t="shared" si="30"/>
        <v>0</v>
      </c>
      <c r="CV80" s="13" t="b">
        <f t="shared" si="54"/>
        <v>0</v>
      </c>
      <c r="CW80" s="13" t="b">
        <f t="shared" si="55"/>
        <v>0</v>
      </c>
      <c r="CX80" s="13" t="b">
        <f t="shared" si="56"/>
        <v>0</v>
      </c>
      <c r="CY80" s="13" t="b">
        <f t="shared" si="57"/>
        <v>0</v>
      </c>
    </row>
    <row r="81" spans="1:103" ht="15" thickBot="1">
      <c r="A81" s="932"/>
      <c r="B81" s="941"/>
      <c r="C81" s="941"/>
      <c r="D81" s="941"/>
      <c r="E81" s="941"/>
      <c r="F81" s="941"/>
      <c r="G81" s="941"/>
      <c r="H81" s="941"/>
      <c r="I81" s="941"/>
      <c r="J81" s="941"/>
      <c r="K81" s="941"/>
      <c r="L81" s="941"/>
      <c r="M81" s="941"/>
      <c r="N81" s="941"/>
      <c r="O81" s="941"/>
      <c r="P81" s="941"/>
      <c r="Q81" s="941"/>
      <c r="R81" s="941"/>
      <c r="S81" s="941"/>
      <c r="T81" s="941"/>
      <c r="U81" s="941"/>
      <c r="V81" s="941"/>
      <c r="W81" s="20"/>
      <c r="X81" s="20"/>
      <c r="Y81" s="20"/>
      <c r="Z81" s="20"/>
      <c r="AA81" s="20" t="s">
        <v>38</v>
      </c>
      <c r="AB81" s="22"/>
      <c r="AC81" s="22"/>
      <c r="AD81" s="20"/>
      <c r="AE81" s="941"/>
      <c r="AF81" s="334">
        <f t="shared" si="32"/>
        <v>0</v>
      </c>
      <c r="AG81" s="272">
        <f>IF(R81="kompletna",Q81*J81*0.0036*'lista, wskaźniki'!$F$13, IF(R81="częściowa",Q81*J81*0.0036*'lista, wskaźniki'!$F$14, IF(R81="brak",Q81*J81*0.0036*'lista, wskaźniki'!$F$15,)))</f>
        <v>0</v>
      </c>
      <c r="AH81" s="334">
        <f>IF(Y81="inne",K81*'lista, wskaźniki'!$E$35,IF(Y81="to samo źródło",0,IF(Y81=0,0)))</f>
        <v>0</v>
      </c>
      <c r="AI81" s="334">
        <f>IF(AA81="gaz z sieci",AC81*'lista, wskaźniki'!$D$21)</f>
        <v>0</v>
      </c>
      <c r="AJ81" s="272">
        <f>IF(AA81="węgiel",AB81*'lista, wskaźniki'!$D$20, IF('Sektor mieszkaniowy'!AA81="drewno",'Sektor mieszkaniowy'!AB81*'lista, wskaźniki'!$D$22,IF('Sektor mieszkaniowy'!AA81="pellet",AB81*'lista, wskaźniki'!$D$23,IF('Sektor mieszkaniowy'!AA81="gaz z sieci",AB81*'lista, wskaźniki'!$D$21,IF('Sektor mieszkaniowy'!AA81="olej opałowy",'Sektor mieszkaniowy'!AB81*'lista, wskaźniki'!$D$24)))))</f>
        <v>0</v>
      </c>
      <c r="AK81" s="1002"/>
      <c r="AL81" s="941"/>
      <c r="AM81" s="20">
        <f>IF(AA81="węgiel",AF81*1/3.6*'lista, wskaźniki'!$F$20,IF(AA81="drewno",AF81*1/3.6*'lista, wskaźniki'!$F$22,IF(AA81="pellet",AF81*1/3.6*'lista, wskaźniki'!$F$23,IF(AA81="gaz z sieci",AF81*1/3.6*'lista, wskaźniki'!$F$21,IF(AA81="olej opałowy",AF81*1/3.6*'lista, wskaźniki'!$F$24,0)))))</f>
        <v>0</v>
      </c>
      <c r="AN81" s="20">
        <f>IF(AA81="węgiel",AF81*'lista, wskaźniki'!$E$42,IF(AA81="drewno",AF81*'lista, wskaźniki'!$G$42,IF(AA81="pellet",AF81*'lista, wskaźniki'!$H$42,IF(AA81="gaz z sieci",AF81*'lista, wskaźniki'!$F$42,IF(AA81="olej opałowy",AF81*'lista, wskaźniki'!$I$42,0)))))</f>
        <v>0</v>
      </c>
      <c r="AO81" s="20">
        <f>IF(AA81="węgiel",AF81*'lista, wskaźniki'!$E$43,IF(AA81="drewno",AF81*'lista, wskaźniki'!$G$43,IF(AA81="pellet",AF81*'lista, wskaźniki'!$H$43,IF(AA81="gaz z sieci",AF81*'lista, wskaźniki'!$F$43,IF(AA81="olej opałowy",AF81*'lista, wskaźniki'!$I$43,0)))))</f>
        <v>0</v>
      </c>
      <c r="AP81" s="20">
        <f>IF(AA81="węgiel",AF81*'lista, wskaźniki'!$E$44,IF(AA81="drewno",AF81*'lista, wskaźniki'!$G$44,IF(AA81="pellet",AF81*'lista, wskaźniki'!$H$44,IF(AA81="gaz z sieci",AF81*'lista, wskaźniki'!$F$44,IF(AA81="olej opałowy",AF81*'lista, wskaźniki'!$I$44,0)))))</f>
        <v>0</v>
      </c>
      <c r="AQ81" s="20" t="b">
        <f>IF(Z81="gaz",AH81*1/3.6*'lista, wskaźniki'!$F$21,IF(Z81="energia elektryczna",AH81*1/3.6*'lista, wskaźniki'!$F$26))</f>
        <v>0</v>
      </c>
      <c r="AR81" s="20" t="b">
        <f>IF(Z81="gaz",AH81*'lista, wskaźniki'!$F$42,IF(Z81="energia elektryczna",AH81*0))</f>
        <v>0</v>
      </c>
      <c r="AS81" s="20" t="b">
        <f>IF(Z81="gaz",AH81*'lista, wskaźniki'!$F$43,IF(Z81="energia elektryczna",AH81*0))</f>
        <v>0</v>
      </c>
      <c r="AT81" s="20" t="b">
        <f>IF(Z81="gaz",AH81*'lista, wskaźniki'!$F$44,IF(Z81="energia elektryczna",AH81*0))</f>
        <v>0</v>
      </c>
      <c r="AU81" s="20">
        <f>AI81*1/3.6*'lista, wskaźniki'!$F$21</f>
        <v>0</v>
      </c>
      <c r="AV81" s="20">
        <f>AI81*'lista, wskaźniki'!$F$42</f>
        <v>0</v>
      </c>
      <c r="AW81" s="20">
        <f>AI81*'lista, wskaźniki'!$F$43</f>
        <v>0</v>
      </c>
      <c r="AX81" s="20">
        <f>AI81*'lista, wskaźniki'!$F$44</f>
        <v>0</v>
      </c>
      <c r="AY81" s="20">
        <f>AK81*'lista, wskaźniki'!$F$26</f>
        <v>0</v>
      </c>
      <c r="AZ81" s="20">
        <f t="shared" si="33"/>
        <v>0</v>
      </c>
      <c r="BA81" s="20">
        <f t="shared" si="34"/>
        <v>0</v>
      </c>
      <c r="BB81" s="20">
        <f t="shared" si="35"/>
        <v>0</v>
      </c>
      <c r="BC81" s="20">
        <f t="shared" si="36"/>
        <v>0</v>
      </c>
      <c r="BD81" s="941"/>
      <c r="BE81" s="941"/>
      <c r="BF81" s="941"/>
      <c r="BG81" s="941"/>
      <c r="BH81" s="20"/>
      <c r="BI81" s="941"/>
      <c r="BJ81" s="20"/>
      <c r="BK81" s="941"/>
      <c r="BL81" s="20"/>
      <c r="BM81" s="20"/>
      <c r="BN81" s="20"/>
      <c r="BO81" s="20"/>
      <c r="BP81" s="20"/>
      <c r="BQ81" s="20"/>
      <c r="BR81" s="20"/>
      <c r="BS81" s="1005"/>
      <c r="BT81" s="1005"/>
      <c r="BU81" s="1005"/>
      <c r="BV81" s="1005"/>
      <c r="BW81" s="1005"/>
      <c r="BX81" s="1005"/>
      <c r="BY81" s="1008"/>
      <c r="CA81" s="365" t="b">
        <f t="shared" si="37"/>
        <v>0</v>
      </c>
      <c r="CB81" s="365" t="b">
        <f t="shared" si="38"/>
        <v>0</v>
      </c>
      <c r="CC81" s="365" t="b">
        <f t="shared" si="39"/>
        <v>0</v>
      </c>
      <c r="CD81" s="365">
        <f t="shared" si="40"/>
        <v>0</v>
      </c>
      <c r="CE81" s="365" t="b">
        <f t="shared" si="41"/>
        <v>0</v>
      </c>
      <c r="CF81" s="365" t="b">
        <f t="shared" si="42"/>
        <v>0</v>
      </c>
      <c r="CG81" s="365" t="b">
        <f t="shared" si="43"/>
        <v>0</v>
      </c>
      <c r="CH81" s="365">
        <f t="shared" si="44"/>
        <v>0</v>
      </c>
      <c r="CI81" s="72" t="b">
        <f t="shared" si="45"/>
        <v>0</v>
      </c>
      <c r="CJ81" s="72" t="b">
        <f t="shared" si="46"/>
        <v>0</v>
      </c>
      <c r="CK81" s="72" t="b">
        <f t="shared" si="47"/>
        <v>0</v>
      </c>
      <c r="CL81" s="72">
        <f t="shared" si="48"/>
        <v>0</v>
      </c>
      <c r="CM81" s="72" t="b">
        <f t="shared" si="49"/>
        <v>0</v>
      </c>
      <c r="CN81" s="72" t="b">
        <f t="shared" si="50"/>
        <v>0</v>
      </c>
      <c r="CP81" s="13">
        <f t="shared" si="51"/>
        <v>0</v>
      </c>
      <c r="CQ81" s="13" t="b">
        <f t="shared" si="52"/>
        <v>0</v>
      </c>
      <c r="CR81" s="13" t="b">
        <f t="shared" si="53"/>
        <v>0</v>
      </c>
      <c r="CS81" s="13" t="b">
        <f t="shared" si="59"/>
        <v>0</v>
      </c>
      <c r="CT81" s="13" t="b">
        <f t="shared" si="58"/>
        <v>0</v>
      </c>
      <c r="CU81" s="13" t="b">
        <f t="shared" si="30"/>
        <v>0</v>
      </c>
      <c r="CV81" s="13" t="b">
        <f t="shared" si="54"/>
        <v>0</v>
      </c>
      <c r="CW81" s="13" t="b">
        <f t="shared" si="55"/>
        <v>0</v>
      </c>
      <c r="CX81" s="13" t="b">
        <f t="shared" si="56"/>
        <v>0</v>
      </c>
      <c r="CY81" s="13" t="b">
        <f t="shared" si="57"/>
        <v>0</v>
      </c>
    </row>
    <row r="82" spans="1:103" ht="15" thickBot="1">
      <c r="A82" s="933"/>
      <c r="B82" s="942"/>
      <c r="C82" s="942"/>
      <c r="D82" s="942"/>
      <c r="E82" s="942"/>
      <c r="F82" s="942"/>
      <c r="G82" s="942"/>
      <c r="H82" s="942"/>
      <c r="I82" s="942"/>
      <c r="J82" s="942"/>
      <c r="K82" s="942"/>
      <c r="L82" s="942"/>
      <c r="M82" s="942"/>
      <c r="N82" s="942"/>
      <c r="O82" s="942"/>
      <c r="P82" s="942"/>
      <c r="Q82" s="942"/>
      <c r="R82" s="942"/>
      <c r="S82" s="942"/>
      <c r="T82" s="942"/>
      <c r="U82" s="942"/>
      <c r="V82" s="942"/>
      <c r="W82" s="21"/>
      <c r="X82" s="21"/>
      <c r="Y82" s="21"/>
      <c r="Z82" s="21"/>
      <c r="AA82" s="21" t="s">
        <v>37</v>
      </c>
      <c r="AB82" s="55"/>
      <c r="AC82" s="55"/>
      <c r="AD82" s="21"/>
      <c r="AE82" s="942"/>
      <c r="AF82" s="334">
        <f t="shared" si="32"/>
        <v>0</v>
      </c>
      <c r="AG82" s="272">
        <f>IF(R82="kompletna",Q82*J82*0.0036*'lista, wskaźniki'!$F$13, IF(R82="częściowa",Q82*J82*0.0036*'lista, wskaźniki'!$F$14, IF(R82="brak",Q82*J82*0.0036*'lista, wskaźniki'!$F$15,)))</f>
        <v>0</v>
      </c>
      <c r="AH82" s="334">
        <f>IF(Y82="inne",K82*'lista, wskaźniki'!$E$35,IF(Y82="to samo źródło",0,IF(Y82=0,0)))</f>
        <v>0</v>
      </c>
      <c r="AI82" s="334" t="b">
        <f>IF(AA82="gaz z sieci",AC82*'lista, wskaźniki'!$D$21)</f>
        <v>0</v>
      </c>
      <c r="AJ82" s="272">
        <f>IF(AA82="węgiel",AB82*'lista, wskaźniki'!$D$20, IF('Sektor mieszkaniowy'!AA82="drewno",'Sektor mieszkaniowy'!AB82*'lista, wskaźniki'!$D$22,IF('Sektor mieszkaniowy'!AA82="pellet",AB82*'lista, wskaźniki'!$D$23,IF('Sektor mieszkaniowy'!AA82="gaz z sieci",AB82*'lista, wskaźniki'!$D$21,IF('Sektor mieszkaniowy'!AA82="olej opałowy",'Sektor mieszkaniowy'!AB82*'lista, wskaźniki'!$D$24)))))</f>
        <v>0</v>
      </c>
      <c r="AK82" s="1003"/>
      <c r="AL82" s="942"/>
      <c r="AM82" s="20">
        <f>IF(AA82="węgiel",AF82*1/3.6*'lista, wskaźniki'!$F$20,IF(AA82="drewno",AF82*1/3.6*'lista, wskaźniki'!$F$22,IF(AA82="pellet",AF82*1/3.6*'lista, wskaźniki'!$F$23,IF(AA82="gaz z sieci",AF82*1/3.6*'lista, wskaźniki'!$F$21,IF(AA82="olej opałowy",AF82*1/3.6*'lista, wskaźniki'!$F$24,0)))))</f>
        <v>0</v>
      </c>
      <c r="AN82" s="20">
        <f>IF(AA82="węgiel",AF82*'lista, wskaźniki'!$E$42,IF(AA82="drewno",AF82*'lista, wskaźniki'!$G$42,IF(AA82="pellet",AF82*'lista, wskaźniki'!$H$42,IF(AA82="gaz z sieci",AF82*'lista, wskaźniki'!$F$42,IF(AA82="olej opałowy",AF82*'lista, wskaźniki'!$I$42,0)))))</f>
        <v>0</v>
      </c>
      <c r="AO82" s="20">
        <f>IF(AA82="węgiel",AF82*'lista, wskaźniki'!$E$43,IF(AA82="drewno",AF82*'lista, wskaźniki'!$G$43,IF(AA82="pellet",AF82*'lista, wskaźniki'!$H$43,IF(AA82="gaz z sieci",AF82*'lista, wskaźniki'!$F$43,IF(AA82="olej opałowy",AF82*'lista, wskaźniki'!$I$43,0)))))</f>
        <v>0</v>
      </c>
      <c r="AP82" s="20">
        <f>IF(AA82="węgiel",AF82*'lista, wskaźniki'!$E$44,IF(AA82="drewno",AF82*'lista, wskaźniki'!$G$44,IF(AA82="pellet",AF82*'lista, wskaźniki'!$H$44,IF(AA82="gaz z sieci",AF82*'lista, wskaźniki'!$F$44,IF(AA82="olej opałowy",AF82*'lista, wskaźniki'!$I$44,0)))))</f>
        <v>0</v>
      </c>
      <c r="AQ82" s="20" t="b">
        <f>IF(Z82="gaz",AH82*1/3.6*'lista, wskaźniki'!$F$21,IF(Z82="energia elektryczna",AH82*1/3.6*'lista, wskaźniki'!$F$26))</f>
        <v>0</v>
      </c>
      <c r="AR82" s="20" t="b">
        <f>IF(Z82="gaz",AH82*'lista, wskaźniki'!$F$42,IF(Z82="energia elektryczna",AH82*0))</f>
        <v>0</v>
      </c>
      <c r="AS82" s="20" t="b">
        <f>IF(Z82="gaz",AH82*'lista, wskaźniki'!$F$43,IF(Z82="energia elektryczna",AH82*0))</f>
        <v>0</v>
      </c>
      <c r="AT82" s="20" t="b">
        <f>IF(Z82="gaz",AH82*'lista, wskaźniki'!$F$44,IF(Z82="energia elektryczna",AH82*0))</f>
        <v>0</v>
      </c>
      <c r="AU82" s="20">
        <f>AI82*1/3.6*'lista, wskaźniki'!$F$21</f>
        <v>0</v>
      </c>
      <c r="AV82" s="20">
        <f>AI82*'lista, wskaźniki'!$F$42</f>
        <v>0</v>
      </c>
      <c r="AW82" s="20">
        <f>AI82*'lista, wskaźniki'!$F$43</f>
        <v>0</v>
      </c>
      <c r="AX82" s="20">
        <f>AI82*'lista, wskaźniki'!$F$44</f>
        <v>0</v>
      </c>
      <c r="AY82" s="20">
        <f>AK82*'lista, wskaźniki'!$F$26</f>
        <v>0</v>
      </c>
      <c r="AZ82" s="20">
        <f t="shared" si="33"/>
        <v>0</v>
      </c>
      <c r="BA82" s="20">
        <f t="shared" si="34"/>
        <v>0</v>
      </c>
      <c r="BB82" s="20">
        <f t="shared" si="35"/>
        <v>0</v>
      </c>
      <c r="BC82" s="20">
        <f t="shared" si="36"/>
        <v>0</v>
      </c>
      <c r="BD82" s="942"/>
      <c r="BE82" s="942"/>
      <c r="BF82" s="942"/>
      <c r="BG82" s="942"/>
      <c r="BH82" s="21"/>
      <c r="BI82" s="942"/>
      <c r="BJ82" s="21"/>
      <c r="BK82" s="942"/>
      <c r="BL82" s="21"/>
      <c r="BM82" s="21"/>
      <c r="BN82" s="21"/>
      <c r="BO82" s="21"/>
      <c r="BP82" s="21"/>
      <c r="BQ82" s="21"/>
      <c r="BR82" s="21"/>
      <c r="BS82" s="1006"/>
      <c r="BT82" s="1006"/>
      <c r="BU82" s="1006"/>
      <c r="BV82" s="1006"/>
      <c r="BW82" s="1006"/>
      <c r="BX82" s="1006"/>
      <c r="BY82" s="1009"/>
      <c r="CA82" s="365" t="b">
        <f t="shared" si="37"/>
        <v>0</v>
      </c>
      <c r="CB82" s="365" t="b">
        <f t="shared" si="38"/>
        <v>0</v>
      </c>
      <c r="CC82" s="365" t="b">
        <f t="shared" si="39"/>
        <v>0</v>
      </c>
      <c r="CD82" s="365" t="b">
        <f t="shared" si="40"/>
        <v>0</v>
      </c>
      <c r="CE82" s="365">
        <f t="shared" si="41"/>
        <v>0</v>
      </c>
      <c r="CF82" s="365" t="b">
        <f t="shared" si="42"/>
        <v>0</v>
      </c>
      <c r="CG82" s="365" t="b">
        <f t="shared" si="43"/>
        <v>0</v>
      </c>
      <c r="CH82" s="365" t="b">
        <f t="shared" si="44"/>
        <v>0</v>
      </c>
      <c r="CI82" s="72" t="b">
        <f t="shared" si="45"/>
        <v>0</v>
      </c>
      <c r="CJ82" s="72" t="b">
        <f t="shared" si="46"/>
        <v>0</v>
      </c>
      <c r="CK82" s="72" t="b">
        <f t="shared" si="47"/>
        <v>0</v>
      </c>
      <c r="CL82" s="72">
        <f t="shared" si="48"/>
        <v>0</v>
      </c>
      <c r="CM82" s="72">
        <f t="shared" si="49"/>
        <v>0</v>
      </c>
      <c r="CN82" s="72" t="b">
        <f t="shared" si="50"/>
        <v>0</v>
      </c>
      <c r="CP82" s="13">
        <f t="shared" si="51"/>
        <v>0</v>
      </c>
      <c r="CQ82" s="13" t="b">
        <f t="shared" si="52"/>
        <v>0</v>
      </c>
      <c r="CR82" s="13" t="b">
        <f t="shared" si="53"/>
        <v>0</v>
      </c>
      <c r="CS82" s="13" t="b">
        <f t="shared" si="59"/>
        <v>0</v>
      </c>
      <c r="CT82" s="13" t="b">
        <f t="shared" si="58"/>
        <v>0</v>
      </c>
      <c r="CU82" s="13" t="b">
        <f t="shared" si="30"/>
        <v>0</v>
      </c>
      <c r="CV82" s="13" t="b">
        <f t="shared" si="54"/>
        <v>0</v>
      </c>
      <c r="CW82" s="13" t="b">
        <f t="shared" si="55"/>
        <v>0</v>
      </c>
      <c r="CX82" s="13" t="b">
        <f t="shared" si="56"/>
        <v>0</v>
      </c>
      <c r="CY82" s="13" t="b">
        <f t="shared" si="57"/>
        <v>0</v>
      </c>
    </row>
    <row r="83" spans="1:103" ht="15" thickBot="1">
      <c r="A83" s="931">
        <v>17</v>
      </c>
      <c r="B83" s="949" t="s">
        <v>201</v>
      </c>
      <c r="C83" s="949">
        <v>3</v>
      </c>
      <c r="D83" s="949" t="s">
        <v>1</v>
      </c>
      <c r="E83" s="949" t="s">
        <v>5</v>
      </c>
      <c r="F83" s="949"/>
      <c r="G83" s="949">
        <v>6</v>
      </c>
      <c r="H83" s="949"/>
      <c r="I83" s="949" t="s">
        <v>11</v>
      </c>
      <c r="J83" s="949">
        <v>85</v>
      </c>
      <c r="K83" s="949">
        <v>5</v>
      </c>
      <c r="L83" s="949" t="s">
        <v>16</v>
      </c>
      <c r="M83" s="949">
        <v>100</v>
      </c>
      <c r="N83" s="949" t="s">
        <v>17</v>
      </c>
      <c r="O83" s="949"/>
      <c r="P83" s="949" t="s">
        <v>17</v>
      </c>
      <c r="Q83" s="940">
        <f>IF(I83="&lt;1966",'lista, wskaźniki'!$G$4,IF(I83="1967-1985",'lista, wskaźniki'!$G$5,IF(I83="1986-1992",'lista, wskaźniki'!$G$6,IF(I83="1993-1996",'lista, wskaźniki'!$G$7,IF(I83="&gt;1997",'lista, wskaźniki'!$G$8,IF(I83=0,'lista, wskaźniki'!$G$4))))))</f>
        <v>250</v>
      </c>
      <c r="R83" s="949" t="s">
        <v>23</v>
      </c>
      <c r="S83" s="949" t="s">
        <v>27</v>
      </c>
      <c r="T83" s="949"/>
      <c r="U83" s="949"/>
      <c r="V83" s="949"/>
      <c r="W83" s="20" t="s">
        <v>36</v>
      </c>
      <c r="X83" s="75" t="s">
        <v>39</v>
      </c>
      <c r="Y83" s="77" t="s">
        <v>24</v>
      </c>
      <c r="Z83" s="75" t="s">
        <v>40</v>
      </c>
      <c r="AA83" s="75" t="s">
        <v>35</v>
      </c>
      <c r="AB83" s="76"/>
      <c r="AC83" s="76"/>
      <c r="AD83" s="75"/>
      <c r="AE83" s="949"/>
      <c r="AF83" s="334">
        <f t="shared" si="32"/>
        <v>0</v>
      </c>
      <c r="AG83" s="272">
        <v>0</v>
      </c>
      <c r="AH83" s="334">
        <f>IF(Y83="inne",K83*'lista, wskaźniki'!$E$35,IF(Y83="to samo źródło",0,IF(Y83=0,0)))</f>
        <v>10.839268125</v>
      </c>
      <c r="AI83" s="334" t="b">
        <f>IF(AA83="gaz z sieci",AC83*'lista, wskaźniki'!$D$21)</f>
        <v>0</v>
      </c>
      <c r="AJ83" s="272">
        <f>IF(AA83="węgiel",AB83*'lista, wskaźniki'!$D$20, IF('Sektor mieszkaniowy'!AA83="drewno",'Sektor mieszkaniowy'!AB83*'lista, wskaźniki'!$D$22,IF('Sektor mieszkaniowy'!AA83="pellet",AB83*'lista, wskaźniki'!$D$23,IF('Sektor mieszkaniowy'!AA83="gaz z sieci",AB83*'lista, wskaźniki'!$D$21,IF('Sektor mieszkaniowy'!AA83="olej opałowy",'Sektor mieszkaniowy'!AB83*'lista, wskaźniki'!$D$24)))))</f>
        <v>0</v>
      </c>
      <c r="AK83" s="1071">
        <f>AL83/'lista, wskaźniki'!$A$127</f>
        <v>0</v>
      </c>
      <c r="AL83" s="949"/>
      <c r="AM83" s="20">
        <f>IF(AA83="węgiel",AF83*1/3.6*'lista, wskaźniki'!$F$20,IF(AA83="drewno",AF83*1/3.6*'lista, wskaźniki'!$F$22,IF(AA83="pellet",AF83*1/3.6*'lista, wskaźniki'!$F$23,IF(AA83="gaz z sieci",AF83*1/3.6*'lista, wskaźniki'!$F$21,IF(AA83="olej opałowy",AF83*1/3.6*'lista, wskaźniki'!$F$24,0)))))</f>
        <v>0</v>
      </c>
      <c r="AN83" s="20">
        <f>IF(AA83="węgiel",AF83*'lista, wskaźniki'!$E$42,IF(AA83="drewno",AF83*'lista, wskaźniki'!$G$42,IF(AA83="pellet",AF83*'lista, wskaźniki'!$H$42,IF(AA83="gaz z sieci",AF83*'lista, wskaźniki'!$F$42,IF(AA83="olej opałowy",AF83*'lista, wskaźniki'!$I$42,0)))))</f>
        <v>0</v>
      </c>
      <c r="AO83" s="20">
        <f>IF(AA83="węgiel",AF83*'lista, wskaźniki'!$E$43,IF(AA83="drewno",AF83*'lista, wskaźniki'!$G$43,IF(AA83="pellet",AF83*'lista, wskaźniki'!$H$43,IF(AA83="gaz z sieci",AF83*'lista, wskaźniki'!$F$43,IF(AA83="olej opałowy",AF83*'lista, wskaźniki'!$I$43,0)))))</f>
        <v>0</v>
      </c>
      <c r="AP83" s="20">
        <f>IF(AA83="węgiel",AF83*'lista, wskaźniki'!$E$44,IF(AA83="drewno",AF83*'lista, wskaźniki'!$G$44,IF(AA83="pellet",AF83*'lista, wskaźniki'!$H$44,IF(AA83="gaz z sieci",AF83*'lista, wskaźniki'!$F$44,IF(AA83="olej opałowy",AF83*'lista, wskaźniki'!$I$44,0)))))</f>
        <v>0</v>
      </c>
      <c r="AQ83" s="360">
        <f>IF(Z83="gaz",AH83*1/3.6*'lista, wskaźniki'!$F$21,IF(Z83="energia elektryczna",AH83*1/3.6*'lista, wskaźniki'!$F$26))</f>
        <v>2.6797079531250003</v>
      </c>
      <c r="AR83" s="20">
        <f>IF(Z83="gaz",AH83*'lista, wskaźniki'!$F$42,IF(Z83="energia elektryczna",AH83*0))</f>
        <v>0</v>
      </c>
      <c r="AS83" s="20">
        <f>IF(Z83="gaz",AH83*'lista, wskaźniki'!$F$43,IF(Z83="energia elektryczna",AH83*0))</f>
        <v>0</v>
      </c>
      <c r="AT83" s="20">
        <f>IF(Z83="gaz",AH83*'lista, wskaźniki'!$F$44,IF(Z83="energia elektryczna",AH83*0))</f>
        <v>0</v>
      </c>
      <c r="AU83" s="20">
        <f>AI83*1/3.6*'lista, wskaźniki'!$F$21</f>
        <v>0</v>
      </c>
      <c r="AV83" s="20">
        <f>AI83*'lista, wskaźniki'!$F$42</f>
        <v>0</v>
      </c>
      <c r="AW83" s="20">
        <f>AI83*'lista, wskaźniki'!$F$43</f>
        <v>0</v>
      </c>
      <c r="AX83" s="20">
        <f>AI83*'lista, wskaźniki'!$F$44</f>
        <v>0</v>
      </c>
      <c r="AY83" s="20">
        <f>AK83*'lista, wskaźniki'!$F$26</f>
        <v>0</v>
      </c>
      <c r="AZ83" s="20">
        <f t="shared" si="33"/>
        <v>2.6797079531250003</v>
      </c>
      <c r="BA83" s="20">
        <f t="shared" si="34"/>
        <v>0</v>
      </c>
      <c r="BB83" s="20">
        <f t="shared" si="35"/>
        <v>0</v>
      </c>
      <c r="BC83" s="20">
        <f t="shared" si="36"/>
        <v>0</v>
      </c>
      <c r="BD83" s="949" t="s">
        <v>17</v>
      </c>
      <c r="BE83" s="949" t="s">
        <v>16</v>
      </c>
      <c r="BF83" s="949" t="s">
        <v>16</v>
      </c>
      <c r="BG83" s="949" t="s">
        <v>16</v>
      </c>
      <c r="BH83" s="75" t="s">
        <v>35</v>
      </c>
      <c r="BI83" s="949" t="s">
        <v>16</v>
      </c>
      <c r="BJ83" s="75" t="s">
        <v>52</v>
      </c>
      <c r="BK83" s="949" t="s">
        <v>17</v>
      </c>
      <c r="BL83" s="75"/>
      <c r="BM83" s="75"/>
      <c r="BN83" s="75"/>
      <c r="BO83" s="75" t="s">
        <v>57</v>
      </c>
      <c r="BP83" s="75" t="s">
        <v>52</v>
      </c>
      <c r="BQ83" s="75" t="s">
        <v>120</v>
      </c>
      <c r="BR83" s="75">
        <v>1</v>
      </c>
      <c r="BS83" s="934"/>
      <c r="BT83" s="934"/>
      <c r="BU83" s="934"/>
      <c r="BV83" s="934"/>
      <c r="BW83" s="934"/>
      <c r="BX83" s="934"/>
      <c r="BY83" s="1068"/>
      <c r="CA83" s="365">
        <f t="shared" si="37"/>
        <v>0</v>
      </c>
      <c r="CB83" s="365" t="b">
        <f t="shared" si="38"/>
        <v>0</v>
      </c>
      <c r="CC83" s="365" t="b">
        <f t="shared" si="39"/>
        <v>0</v>
      </c>
      <c r="CD83" s="365" t="b">
        <f t="shared" si="40"/>
        <v>0</v>
      </c>
      <c r="CE83" s="365" t="b">
        <f t="shared" si="41"/>
        <v>0</v>
      </c>
      <c r="CF83" s="365" t="b">
        <f t="shared" si="42"/>
        <v>0</v>
      </c>
      <c r="CG83" s="365">
        <f t="shared" si="43"/>
        <v>10.839268125</v>
      </c>
      <c r="CH83" s="365" t="b">
        <f t="shared" si="44"/>
        <v>0</v>
      </c>
      <c r="CI83" s="72">
        <f t="shared" si="45"/>
        <v>0</v>
      </c>
      <c r="CJ83" s="72" t="b">
        <f t="shared" si="46"/>
        <v>0</v>
      </c>
      <c r="CK83" s="72" t="b">
        <f t="shared" si="47"/>
        <v>0</v>
      </c>
      <c r="CL83" s="72">
        <f t="shared" si="48"/>
        <v>0</v>
      </c>
      <c r="CM83" s="72" t="b">
        <f t="shared" si="49"/>
        <v>0</v>
      </c>
      <c r="CN83" s="72">
        <f t="shared" si="50"/>
        <v>10.839268125</v>
      </c>
      <c r="CP83" s="13" t="b">
        <f t="shared" si="51"/>
        <v>0</v>
      </c>
      <c r="CQ83" s="13">
        <f t="shared" si="52"/>
        <v>0</v>
      </c>
      <c r="CR83" s="13">
        <f t="shared" si="53"/>
        <v>85</v>
      </c>
      <c r="CS83" s="13">
        <f t="shared" si="59"/>
        <v>42.5</v>
      </c>
      <c r="CT83" s="13" t="b">
        <f t="shared" si="58"/>
        <v>0</v>
      </c>
      <c r="CU83" s="13">
        <f t="shared" si="30"/>
        <v>0</v>
      </c>
      <c r="CV83" s="13" t="b">
        <f t="shared" si="54"/>
        <v>0</v>
      </c>
      <c r="CW83" s="13">
        <f t="shared" si="55"/>
        <v>0</v>
      </c>
      <c r="CX83" s="13" t="b">
        <f t="shared" si="56"/>
        <v>0</v>
      </c>
      <c r="CY83" s="13">
        <f t="shared" si="57"/>
        <v>0</v>
      </c>
    </row>
    <row r="84" spans="1:103" ht="15" thickBot="1">
      <c r="A84" s="932"/>
      <c r="B84" s="950"/>
      <c r="C84" s="950"/>
      <c r="D84" s="950"/>
      <c r="E84" s="950"/>
      <c r="F84" s="950"/>
      <c r="G84" s="950"/>
      <c r="H84" s="950"/>
      <c r="I84" s="950"/>
      <c r="J84" s="950"/>
      <c r="K84" s="950"/>
      <c r="L84" s="950"/>
      <c r="M84" s="950"/>
      <c r="N84" s="950"/>
      <c r="O84" s="950"/>
      <c r="P84" s="950"/>
      <c r="Q84" s="941"/>
      <c r="R84" s="950"/>
      <c r="S84" s="950"/>
      <c r="T84" s="950"/>
      <c r="U84" s="950"/>
      <c r="V84" s="950"/>
      <c r="W84" s="77"/>
      <c r="X84" s="77"/>
      <c r="Y84" s="77"/>
      <c r="Z84" s="77"/>
      <c r="AA84" s="77" t="s">
        <v>36</v>
      </c>
      <c r="AB84" s="78"/>
      <c r="AC84" s="78"/>
      <c r="AD84" s="77"/>
      <c r="AE84" s="950"/>
      <c r="AF84" s="272">
        <f>AG84</f>
        <v>61.2</v>
      </c>
      <c r="AG84" s="272">
        <v>61.2</v>
      </c>
      <c r="AH84" s="334">
        <f>IF(Y84="inne",K84*'lista, wskaźniki'!$E$35,IF(Y84="to samo źródło",0,IF(Y84=0,0)))</f>
        <v>0</v>
      </c>
      <c r="AI84" s="334" t="b">
        <f>IF(AA84="gaz z sieci",AC84*'lista, wskaźniki'!$D$21)</f>
        <v>0</v>
      </c>
      <c r="AJ84" s="272">
        <f>IF(AA84="węgiel",AB84*'lista, wskaźniki'!$D$20, IF('Sektor mieszkaniowy'!AA84="drewno",'Sektor mieszkaniowy'!AB84*'lista, wskaźniki'!$D$22,IF('Sektor mieszkaniowy'!AA84="pellet",AB84*'lista, wskaźniki'!$D$23,IF('Sektor mieszkaniowy'!AA84="gaz z sieci",AB84*'lista, wskaźniki'!$D$21,IF('Sektor mieszkaniowy'!AA84="olej opałowy",'Sektor mieszkaniowy'!AB84*'lista, wskaźniki'!$D$24)))))</f>
        <v>0</v>
      </c>
      <c r="AK84" s="1072"/>
      <c r="AL84" s="950"/>
      <c r="AM84" s="20">
        <f>IF(AA84="węgiel",AF84*1/3.6*'lista, wskaźniki'!$F$20,IF(AA84="drewno",AF84*1/3.6*'lista, wskaźniki'!$F$22,IF(AA84="pellet",AF84*1/3.6*'lista, wskaźniki'!$F$23,IF(AA84="gaz z sieci",AF84*1/3.6*'lista, wskaźniki'!$F$21,IF(AA84="olej opałowy",AF84*1/3.6*'lista, wskaźniki'!$F$24,0)))))</f>
        <v>0</v>
      </c>
      <c r="AN84" s="20">
        <f>IF(AA84="węgiel",AF84*'lista, wskaźniki'!$E$42,IF(AA84="drewno",AF84*'lista, wskaźniki'!$G$42,IF(AA84="pellet",AF84*'lista, wskaźniki'!$H$42,IF(AA84="gaz z sieci",AF84*'lista, wskaźniki'!$F$42,IF(AA84="olej opałowy",AF84*'lista, wskaźniki'!$I$42,0)))))</f>
        <v>4.9571999999999998E-2</v>
      </c>
      <c r="AO84" s="20">
        <f>IF(AA84="węgiel",AF84*'lista, wskaźniki'!$E$43,IF(AA84="drewno",AF84*'lista, wskaźniki'!$G$43,IF(AA84="pellet",AF84*'lista, wskaźniki'!$H$43,IF(AA84="gaz z sieci",AF84*'lista, wskaźniki'!$F$43,IF(AA84="olej opałowy",AF84*'lista, wskaźniki'!$I$43,0)))))</f>
        <v>4.9571999999999998E-2</v>
      </c>
      <c r="AP84" s="20">
        <f>IF(AA84="węgiel",AF84*'lista, wskaźniki'!$E$44,IF(AA84="drewno",AF84*'lista, wskaźniki'!$G$44,IF(AA84="pellet",AF84*'lista, wskaźniki'!$H$44,IF(AA84="gaz z sieci",AF84*'lista, wskaźniki'!$F$44,IF(AA84="olej opałowy",AF84*'lista, wskaźniki'!$I$44,0)))))</f>
        <v>1.5299999999999999E-5</v>
      </c>
      <c r="AQ84" s="20" t="b">
        <f>IF(Z84="gaz",AH84*1/3.6*'lista, wskaźniki'!$F$21,IF(Z84="energia elektryczna",AH84*1/3.6*'lista, wskaźniki'!$F$26))</f>
        <v>0</v>
      </c>
      <c r="AR84" s="20" t="b">
        <f>IF(Z84="gaz",AH84*'lista, wskaźniki'!$F$42,IF(Z84="energia elektryczna",AH84*0))</f>
        <v>0</v>
      </c>
      <c r="AS84" s="20" t="b">
        <f>IF(Z84="gaz",AH84*'lista, wskaźniki'!$F$43,IF(Z84="energia elektryczna",AH84*0))</f>
        <v>0</v>
      </c>
      <c r="AT84" s="20" t="b">
        <f>IF(Z84="gaz",AH84*'lista, wskaźniki'!$F$44,IF(Z84="energia elektryczna",AH84*0))</f>
        <v>0</v>
      </c>
      <c r="AU84" s="20">
        <f>AI84*1/3.6*'lista, wskaźniki'!$F$21</f>
        <v>0</v>
      </c>
      <c r="AV84" s="20">
        <f>AI84*'lista, wskaźniki'!$F$42</f>
        <v>0</v>
      </c>
      <c r="AW84" s="20">
        <f>AI84*'lista, wskaźniki'!$F$43</f>
        <v>0</v>
      </c>
      <c r="AX84" s="20">
        <f>AI84*'lista, wskaźniki'!$F$44</f>
        <v>0</v>
      </c>
      <c r="AY84" s="20">
        <f>AK84*'lista, wskaźniki'!$F$26</f>
        <v>0</v>
      </c>
      <c r="AZ84" s="20">
        <f t="shared" si="33"/>
        <v>0</v>
      </c>
      <c r="BA84" s="20">
        <f t="shared" si="34"/>
        <v>4.9571999999999998E-2</v>
      </c>
      <c r="BB84" s="20">
        <f t="shared" si="35"/>
        <v>4.9571999999999998E-2</v>
      </c>
      <c r="BC84" s="20">
        <f t="shared" si="36"/>
        <v>1.5299999999999999E-5</v>
      </c>
      <c r="BD84" s="950"/>
      <c r="BE84" s="950"/>
      <c r="BF84" s="950"/>
      <c r="BG84" s="950"/>
      <c r="BH84" s="77"/>
      <c r="BI84" s="950"/>
      <c r="BJ84" s="77"/>
      <c r="BK84" s="950"/>
      <c r="BL84" s="77"/>
      <c r="BM84" s="77"/>
      <c r="BN84" s="77"/>
      <c r="BO84" s="77"/>
      <c r="BP84" s="77"/>
      <c r="BQ84" s="77"/>
      <c r="BR84" s="77"/>
      <c r="BS84" s="935"/>
      <c r="BT84" s="935"/>
      <c r="BU84" s="935"/>
      <c r="BV84" s="935"/>
      <c r="BW84" s="935"/>
      <c r="BX84" s="935"/>
      <c r="BY84" s="1069"/>
      <c r="CA84" s="365" t="b">
        <f t="shared" si="37"/>
        <v>0</v>
      </c>
      <c r="CB84" s="365">
        <f t="shared" si="38"/>
        <v>61.2</v>
      </c>
      <c r="CC84" s="365" t="b">
        <f t="shared" si="39"/>
        <v>0</v>
      </c>
      <c r="CD84" s="365" t="b">
        <f t="shared" si="40"/>
        <v>0</v>
      </c>
      <c r="CE84" s="365" t="b">
        <f t="shared" si="41"/>
        <v>0</v>
      </c>
      <c r="CF84" s="365" t="b">
        <f t="shared" si="42"/>
        <v>0</v>
      </c>
      <c r="CG84" s="365" t="b">
        <f t="shared" si="43"/>
        <v>0</v>
      </c>
      <c r="CH84" s="365" t="b">
        <f t="shared" si="44"/>
        <v>0</v>
      </c>
      <c r="CI84" s="72" t="b">
        <f t="shared" si="45"/>
        <v>0</v>
      </c>
      <c r="CJ84" s="72">
        <f t="shared" si="46"/>
        <v>61.2</v>
      </c>
      <c r="CK84" s="72" t="b">
        <f t="shared" si="47"/>
        <v>0</v>
      </c>
      <c r="CL84" s="72">
        <f t="shared" si="48"/>
        <v>0</v>
      </c>
      <c r="CM84" s="72" t="b">
        <f t="shared" si="49"/>
        <v>0</v>
      </c>
      <c r="CN84" s="72" t="b">
        <f t="shared" si="50"/>
        <v>0</v>
      </c>
      <c r="CP84" s="13">
        <f t="shared" si="51"/>
        <v>0</v>
      </c>
      <c r="CQ84" s="13" t="b">
        <f t="shared" si="52"/>
        <v>0</v>
      </c>
      <c r="CR84" s="13" t="b">
        <f t="shared" si="53"/>
        <v>0</v>
      </c>
      <c r="CS84" s="13" t="b">
        <f t="shared" si="59"/>
        <v>0</v>
      </c>
      <c r="CT84" s="13" t="b">
        <f t="shared" si="58"/>
        <v>0</v>
      </c>
      <c r="CU84" s="13" t="b">
        <f t="shared" si="30"/>
        <v>0</v>
      </c>
      <c r="CV84" s="13" t="b">
        <f t="shared" si="54"/>
        <v>0</v>
      </c>
      <c r="CW84" s="13" t="b">
        <f t="shared" si="55"/>
        <v>0</v>
      </c>
      <c r="CX84" s="13" t="b">
        <f t="shared" si="56"/>
        <v>0</v>
      </c>
      <c r="CY84" s="13" t="b">
        <f t="shared" si="57"/>
        <v>0</v>
      </c>
    </row>
    <row r="85" spans="1:103" ht="15" thickBot="1">
      <c r="A85" s="932"/>
      <c r="B85" s="950"/>
      <c r="C85" s="950"/>
      <c r="D85" s="950"/>
      <c r="E85" s="950"/>
      <c r="F85" s="950"/>
      <c r="G85" s="950"/>
      <c r="H85" s="950"/>
      <c r="I85" s="950"/>
      <c r="J85" s="950"/>
      <c r="K85" s="950"/>
      <c r="L85" s="950"/>
      <c r="M85" s="950"/>
      <c r="N85" s="950"/>
      <c r="O85" s="950"/>
      <c r="P85" s="950"/>
      <c r="Q85" s="941"/>
      <c r="R85" s="950"/>
      <c r="S85" s="950"/>
      <c r="T85" s="950"/>
      <c r="U85" s="950"/>
      <c r="V85" s="950"/>
      <c r="W85" s="77"/>
      <c r="X85" s="77"/>
      <c r="Y85" s="77"/>
      <c r="Z85" s="77"/>
      <c r="AA85" s="77" t="s">
        <v>50</v>
      </c>
      <c r="AB85" s="78"/>
      <c r="AC85" s="78"/>
      <c r="AD85" s="77"/>
      <c r="AE85" s="950"/>
      <c r="AF85" s="334">
        <f t="shared" si="32"/>
        <v>0</v>
      </c>
      <c r="AG85" s="272">
        <f>IF(R85="kompletna",Q85*J85*0.0036*'lista, wskaźniki'!$F$13, IF(R85="częściowa",Q85*J85*0.0036*'lista, wskaźniki'!$F$14, IF(R85="brak",Q85*J85*0.0036*'lista, wskaźniki'!$F$15,)))</f>
        <v>0</v>
      </c>
      <c r="AH85" s="334">
        <f>IF(Y85="inne",K85*'lista, wskaźniki'!$E$35,IF(Y85="to samo źródło",0,IF(Y85=0,0)))</f>
        <v>0</v>
      </c>
      <c r="AI85" s="334" t="b">
        <f>IF(AA85="gaz z sieci",AC85*'lista, wskaźniki'!$D$21)</f>
        <v>0</v>
      </c>
      <c r="AJ85" s="272">
        <f>IF(AA85="węgiel",AB85*'lista, wskaźniki'!$D$20, IF('Sektor mieszkaniowy'!AA85="drewno",'Sektor mieszkaniowy'!AB85*'lista, wskaźniki'!$D$22,IF('Sektor mieszkaniowy'!AA85="pellet",AB85*'lista, wskaźniki'!$D$23,IF('Sektor mieszkaniowy'!AA85="gaz z sieci",AB85*'lista, wskaźniki'!$D$21,IF('Sektor mieszkaniowy'!AA85="olej opałowy",'Sektor mieszkaniowy'!AB85*'lista, wskaźniki'!$D$24)))))</f>
        <v>0</v>
      </c>
      <c r="AK85" s="1072"/>
      <c r="AL85" s="950"/>
      <c r="AM85" s="20">
        <f>IF(AA85="węgiel",AF85*1/3.6*'lista, wskaźniki'!$F$20,IF(AA85="drewno",AF85*1/3.6*'lista, wskaźniki'!$F$22,IF(AA85="pellet",AF85*1/3.6*'lista, wskaźniki'!$F$23,IF(AA85="gaz z sieci",AF85*1/3.6*'lista, wskaźniki'!$F$21,IF(AA85="olej opałowy",AF85*1/3.6*'lista, wskaźniki'!$F$24,0)))))</f>
        <v>0</v>
      </c>
      <c r="AN85" s="20">
        <f>IF(AA85="węgiel",AF85*'lista, wskaźniki'!$E$42,IF(AA85="drewno",AF85*'lista, wskaźniki'!$G$42,IF(AA85="pellet",AF85*'lista, wskaźniki'!$H$42,IF(AA85="gaz z sieci",AF85*'lista, wskaźniki'!$F$42,IF(AA85="olej opałowy",AF85*'lista, wskaźniki'!$I$42,0)))))</f>
        <v>0</v>
      </c>
      <c r="AO85" s="20">
        <f>IF(AA85="węgiel",AF85*'lista, wskaźniki'!$E$43,IF(AA85="drewno",AF85*'lista, wskaźniki'!$G$43,IF(AA85="pellet",AF85*'lista, wskaźniki'!$H$43,IF(AA85="gaz z sieci",AF85*'lista, wskaźniki'!$F$43,IF(AA85="olej opałowy",AF85*'lista, wskaźniki'!$I$43,0)))))</f>
        <v>0</v>
      </c>
      <c r="AP85" s="20">
        <f>IF(AA85="węgiel",AF85*'lista, wskaźniki'!$E$44,IF(AA85="drewno",AF85*'lista, wskaźniki'!$G$44,IF(AA85="pellet",AF85*'lista, wskaźniki'!$H$44,IF(AA85="gaz z sieci",AF85*'lista, wskaźniki'!$F$44,IF(AA85="olej opałowy",AF85*'lista, wskaźniki'!$I$44,0)))))</f>
        <v>0</v>
      </c>
      <c r="AQ85" s="20" t="b">
        <f>IF(Z85="gaz",AH85*1/3.6*'lista, wskaźniki'!$F$21,IF(Z85="energia elektryczna",AH85*1/3.6*'lista, wskaźniki'!$F$26))</f>
        <v>0</v>
      </c>
      <c r="AR85" s="20" t="b">
        <f>IF(Z85="gaz",AH85*'lista, wskaźniki'!$F$42,IF(Z85="energia elektryczna",AH85*0))</f>
        <v>0</v>
      </c>
      <c r="AS85" s="20" t="b">
        <f>IF(Z85="gaz",AH85*'lista, wskaźniki'!$F$43,IF(Z85="energia elektryczna",AH85*0))</f>
        <v>0</v>
      </c>
      <c r="AT85" s="20" t="b">
        <f>IF(Z85="gaz",AH85*'lista, wskaźniki'!$F$44,IF(Z85="energia elektryczna",AH85*0))</f>
        <v>0</v>
      </c>
      <c r="AU85" s="20">
        <f>AI85*1/3.6*'lista, wskaźniki'!$F$21</f>
        <v>0</v>
      </c>
      <c r="AV85" s="20">
        <f>AI85*'lista, wskaźniki'!$F$42</f>
        <v>0</v>
      </c>
      <c r="AW85" s="20">
        <f>AI85*'lista, wskaźniki'!$F$43</f>
        <v>0</v>
      </c>
      <c r="AX85" s="20">
        <f>AI85*'lista, wskaźniki'!$F$44</f>
        <v>0</v>
      </c>
      <c r="AY85" s="20">
        <f>AK85*'lista, wskaźniki'!$F$26</f>
        <v>0</v>
      </c>
      <c r="AZ85" s="20">
        <f t="shared" si="33"/>
        <v>0</v>
      </c>
      <c r="BA85" s="20">
        <f t="shared" si="34"/>
        <v>0</v>
      </c>
      <c r="BB85" s="20">
        <f t="shared" si="35"/>
        <v>0</v>
      </c>
      <c r="BC85" s="20">
        <f t="shared" si="36"/>
        <v>0</v>
      </c>
      <c r="BD85" s="950"/>
      <c r="BE85" s="950"/>
      <c r="BF85" s="950"/>
      <c r="BG85" s="950"/>
      <c r="BH85" s="77"/>
      <c r="BI85" s="950"/>
      <c r="BJ85" s="77"/>
      <c r="BK85" s="950"/>
      <c r="BL85" s="77"/>
      <c r="BM85" s="77"/>
      <c r="BN85" s="77"/>
      <c r="BO85" s="77"/>
      <c r="BP85" s="77"/>
      <c r="BQ85" s="77"/>
      <c r="BR85" s="77"/>
      <c r="BS85" s="935"/>
      <c r="BT85" s="935"/>
      <c r="BU85" s="935"/>
      <c r="BV85" s="935"/>
      <c r="BW85" s="935"/>
      <c r="BX85" s="935"/>
      <c r="BY85" s="1069"/>
      <c r="CA85" s="365" t="b">
        <f t="shared" si="37"/>
        <v>0</v>
      </c>
      <c r="CB85" s="365" t="b">
        <f t="shared" si="38"/>
        <v>0</v>
      </c>
      <c r="CC85" s="365">
        <f t="shared" si="39"/>
        <v>0</v>
      </c>
      <c r="CD85" s="365" t="b">
        <f t="shared" si="40"/>
        <v>0</v>
      </c>
      <c r="CE85" s="365" t="b">
        <f t="shared" si="41"/>
        <v>0</v>
      </c>
      <c r="CF85" s="365" t="b">
        <f t="shared" si="42"/>
        <v>0</v>
      </c>
      <c r="CG85" s="365" t="b">
        <f t="shared" si="43"/>
        <v>0</v>
      </c>
      <c r="CH85" s="365" t="b">
        <f t="shared" si="44"/>
        <v>0</v>
      </c>
      <c r="CI85" s="72" t="b">
        <f t="shared" si="45"/>
        <v>0</v>
      </c>
      <c r="CJ85" s="72" t="b">
        <f t="shared" si="46"/>
        <v>0</v>
      </c>
      <c r="CK85" s="72">
        <f t="shared" si="47"/>
        <v>0</v>
      </c>
      <c r="CL85" s="72">
        <f t="shared" si="48"/>
        <v>0</v>
      </c>
      <c r="CM85" s="72" t="b">
        <f t="shared" si="49"/>
        <v>0</v>
      </c>
      <c r="CN85" s="72" t="b">
        <f t="shared" si="50"/>
        <v>0</v>
      </c>
      <c r="CP85" s="13">
        <f t="shared" si="51"/>
        <v>0</v>
      </c>
      <c r="CQ85" s="13" t="b">
        <f t="shared" si="52"/>
        <v>0</v>
      </c>
      <c r="CR85" s="13" t="b">
        <f t="shared" si="53"/>
        <v>0</v>
      </c>
      <c r="CS85" s="13" t="b">
        <f t="shared" si="59"/>
        <v>0</v>
      </c>
      <c r="CT85" s="13" t="b">
        <f t="shared" si="58"/>
        <v>0</v>
      </c>
      <c r="CU85" s="13" t="b">
        <f t="shared" si="30"/>
        <v>0</v>
      </c>
      <c r="CV85" s="13" t="b">
        <f t="shared" si="54"/>
        <v>0</v>
      </c>
      <c r="CW85" s="13" t="b">
        <f t="shared" si="55"/>
        <v>0</v>
      </c>
      <c r="CX85" s="13" t="b">
        <f t="shared" si="56"/>
        <v>0</v>
      </c>
      <c r="CY85" s="13" t="b">
        <f t="shared" si="57"/>
        <v>0</v>
      </c>
    </row>
    <row r="86" spans="1:103" ht="15" thickBot="1">
      <c r="A86" s="932"/>
      <c r="B86" s="950"/>
      <c r="C86" s="950"/>
      <c r="D86" s="950"/>
      <c r="E86" s="950"/>
      <c r="F86" s="950"/>
      <c r="G86" s="950"/>
      <c r="H86" s="950"/>
      <c r="I86" s="950"/>
      <c r="J86" s="950"/>
      <c r="K86" s="950"/>
      <c r="L86" s="950"/>
      <c r="M86" s="950"/>
      <c r="N86" s="950"/>
      <c r="O86" s="950"/>
      <c r="P86" s="950"/>
      <c r="Q86" s="941"/>
      <c r="R86" s="950"/>
      <c r="S86" s="950"/>
      <c r="T86" s="950"/>
      <c r="U86" s="950"/>
      <c r="V86" s="950"/>
      <c r="W86" s="77"/>
      <c r="X86" s="77"/>
      <c r="Y86" s="77"/>
      <c r="Z86" s="77"/>
      <c r="AA86" s="77" t="s">
        <v>38</v>
      </c>
      <c r="AB86" s="78"/>
      <c r="AC86" s="78"/>
      <c r="AD86" s="77"/>
      <c r="AE86" s="950"/>
      <c r="AF86" s="334">
        <f t="shared" si="32"/>
        <v>0</v>
      </c>
      <c r="AG86" s="272">
        <f>IF(R86="kompletna",Q86*J86*0.0036*'lista, wskaźniki'!$F$13, IF(R86="częściowa",Q86*J86*0.0036*'lista, wskaźniki'!$F$14, IF(R86="brak",Q86*J86*0.0036*'lista, wskaźniki'!$F$15,)))</f>
        <v>0</v>
      </c>
      <c r="AH86" s="334">
        <f>IF(Y86="inne",K86*'lista, wskaźniki'!$E$35,IF(Y86="to samo źródło",0,IF(Y86=0,0)))</f>
        <v>0</v>
      </c>
      <c r="AI86" s="334">
        <f>IF(AA86="gaz z sieci",AC86*'lista, wskaźniki'!$D$21)</f>
        <v>0</v>
      </c>
      <c r="AJ86" s="272">
        <f>IF(AA86="węgiel",AB86*'lista, wskaźniki'!$D$20, IF('Sektor mieszkaniowy'!AA86="drewno",'Sektor mieszkaniowy'!AB86*'lista, wskaźniki'!$D$22,IF('Sektor mieszkaniowy'!AA86="pellet",AB86*'lista, wskaźniki'!$D$23,IF('Sektor mieszkaniowy'!AA86="gaz z sieci",AB86*'lista, wskaźniki'!$D$21,IF('Sektor mieszkaniowy'!AA86="olej opałowy",'Sektor mieszkaniowy'!AB86*'lista, wskaźniki'!$D$24)))))</f>
        <v>0</v>
      </c>
      <c r="AK86" s="1072"/>
      <c r="AL86" s="950"/>
      <c r="AM86" s="20">
        <f>IF(AA86="węgiel",AF86*1/3.6*'lista, wskaźniki'!$F$20,IF(AA86="drewno",AF86*1/3.6*'lista, wskaźniki'!$F$22,IF(AA86="pellet",AF86*1/3.6*'lista, wskaźniki'!$F$23,IF(AA86="gaz z sieci",AF86*1/3.6*'lista, wskaźniki'!$F$21,IF(AA86="olej opałowy",AF86*1/3.6*'lista, wskaźniki'!$F$24,0)))))</f>
        <v>0</v>
      </c>
      <c r="AN86" s="20">
        <f>IF(AA86="węgiel",AF86*'lista, wskaźniki'!$E$42,IF(AA86="drewno",AF86*'lista, wskaźniki'!$G$42,IF(AA86="pellet",AF86*'lista, wskaźniki'!$H$42,IF(AA86="gaz z sieci",AF86*'lista, wskaźniki'!$F$42,IF(AA86="olej opałowy",AF86*'lista, wskaźniki'!$I$42,0)))))</f>
        <v>0</v>
      </c>
      <c r="AO86" s="20">
        <f>IF(AA86="węgiel",AF86*'lista, wskaźniki'!$E$43,IF(AA86="drewno",AF86*'lista, wskaźniki'!$G$43,IF(AA86="pellet",AF86*'lista, wskaźniki'!$H$43,IF(AA86="gaz z sieci",AF86*'lista, wskaźniki'!$F$43,IF(AA86="olej opałowy",AF86*'lista, wskaźniki'!$I$43,0)))))</f>
        <v>0</v>
      </c>
      <c r="AP86" s="20">
        <f>IF(AA86="węgiel",AF86*'lista, wskaźniki'!$E$44,IF(AA86="drewno",AF86*'lista, wskaźniki'!$G$44,IF(AA86="pellet",AF86*'lista, wskaźniki'!$H$44,IF(AA86="gaz z sieci",AF86*'lista, wskaźniki'!$F$44,IF(AA86="olej opałowy",AF86*'lista, wskaźniki'!$I$44,0)))))</f>
        <v>0</v>
      </c>
      <c r="AQ86" s="20" t="b">
        <f>IF(Z86="gaz",AH86*1/3.6*'lista, wskaźniki'!$F$21,IF(Z86="energia elektryczna",AH86*1/3.6*'lista, wskaźniki'!$F$26))</f>
        <v>0</v>
      </c>
      <c r="AR86" s="20" t="b">
        <f>IF(Z86="gaz",AH86*'lista, wskaźniki'!$F$42,IF(Z86="energia elektryczna",AH86*0))</f>
        <v>0</v>
      </c>
      <c r="AS86" s="20" t="b">
        <f>IF(Z86="gaz",AH86*'lista, wskaźniki'!$F$43,IF(Z86="energia elektryczna",AH86*0))</f>
        <v>0</v>
      </c>
      <c r="AT86" s="20" t="b">
        <f>IF(Z86="gaz",AH86*'lista, wskaźniki'!$F$44,IF(Z86="energia elektryczna",AH86*0))</f>
        <v>0</v>
      </c>
      <c r="AU86" s="20">
        <f>AI86*1/3.6*'lista, wskaźniki'!$F$21</f>
        <v>0</v>
      </c>
      <c r="AV86" s="20">
        <f>AI86*'lista, wskaźniki'!$F$42</f>
        <v>0</v>
      </c>
      <c r="AW86" s="20">
        <f>AI86*'lista, wskaźniki'!$F$43</f>
        <v>0</v>
      </c>
      <c r="AX86" s="20">
        <f>AI86*'lista, wskaźniki'!$F$44</f>
        <v>0</v>
      </c>
      <c r="AY86" s="20">
        <f>AK86*'lista, wskaźniki'!$F$26</f>
        <v>0</v>
      </c>
      <c r="AZ86" s="20">
        <f t="shared" si="33"/>
        <v>0</v>
      </c>
      <c r="BA86" s="20">
        <f t="shared" si="34"/>
        <v>0</v>
      </c>
      <c r="BB86" s="20">
        <f t="shared" si="35"/>
        <v>0</v>
      </c>
      <c r="BC86" s="20">
        <f t="shared" si="36"/>
        <v>0</v>
      </c>
      <c r="BD86" s="950"/>
      <c r="BE86" s="950"/>
      <c r="BF86" s="950"/>
      <c r="BG86" s="950"/>
      <c r="BH86" s="77"/>
      <c r="BI86" s="950"/>
      <c r="BJ86" s="77"/>
      <c r="BK86" s="950"/>
      <c r="BL86" s="77"/>
      <c r="BM86" s="77"/>
      <c r="BN86" s="77"/>
      <c r="BO86" s="77"/>
      <c r="BP86" s="77"/>
      <c r="BQ86" s="77"/>
      <c r="BR86" s="77"/>
      <c r="BS86" s="935"/>
      <c r="BT86" s="935"/>
      <c r="BU86" s="935"/>
      <c r="BV86" s="935"/>
      <c r="BW86" s="935"/>
      <c r="BX86" s="935"/>
      <c r="BY86" s="1069"/>
      <c r="CA86" s="365" t="b">
        <f t="shared" si="37"/>
        <v>0</v>
      </c>
      <c r="CB86" s="365" t="b">
        <f t="shared" si="38"/>
        <v>0</v>
      </c>
      <c r="CC86" s="365" t="b">
        <f t="shared" si="39"/>
        <v>0</v>
      </c>
      <c r="CD86" s="365">
        <f t="shared" si="40"/>
        <v>0</v>
      </c>
      <c r="CE86" s="365" t="b">
        <f t="shared" si="41"/>
        <v>0</v>
      </c>
      <c r="CF86" s="365" t="b">
        <f t="shared" si="42"/>
        <v>0</v>
      </c>
      <c r="CG86" s="365" t="b">
        <f t="shared" si="43"/>
        <v>0</v>
      </c>
      <c r="CH86" s="365">
        <f t="shared" si="44"/>
        <v>0</v>
      </c>
      <c r="CI86" s="72" t="b">
        <f t="shared" si="45"/>
        <v>0</v>
      </c>
      <c r="CJ86" s="72" t="b">
        <f t="shared" si="46"/>
        <v>0</v>
      </c>
      <c r="CK86" s="72" t="b">
        <f t="shared" si="47"/>
        <v>0</v>
      </c>
      <c r="CL86" s="72">
        <f t="shared" si="48"/>
        <v>0</v>
      </c>
      <c r="CM86" s="72" t="b">
        <f t="shared" si="49"/>
        <v>0</v>
      </c>
      <c r="CN86" s="72" t="b">
        <f t="shared" si="50"/>
        <v>0</v>
      </c>
      <c r="CP86" s="13">
        <f t="shared" si="51"/>
        <v>0</v>
      </c>
      <c r="CQ86" s="13" t="b">
        <f t="shared" si="52"/>
        <v>0</v>
      </c>
      <c r="CR86" s="13" t="b">
        <f t="shared" si="53"/>
        <v>0</v>
      </c>
      <c r="CS86" s="13" t="b">
        <f t="shared" si="59"/>
        <v>0</v>
      </c>
      <c r="CT86" s="13" t="b">
        <f t="shared" si="58"/>
        <v>0</v>
      </c>
      <c r="CU86" s="13" t="b">
        <f t="shared" si="30"/>
        <v>0</v>
      </c>
      <c r="CV86" s="13" t="b">
        <f t="shared" si="54"/>
        <v>0</v>
      </c>
      <c r="CW86" s="13" t="b">
        <f t="shared" si="55"/>
        <v>0</v>
      </c>
      <c r="CX86" s="13" t="b">
        <f t="shared" si="56"/>
        <v>0</v>
      </c>
      <c r="CY86" s="13" t="b">
        <f t="shared" si="57"/>
        <v>0</v>
      </c>
    </row>
    <row r="87" spans="1:103" ht="15" thickBot="1">
      <c r="A87" s="933"/>
      <c r="B87" s="951"/>
      <c r="C87" s="951"/>
      <c r="D87" s="951"/>
      <c r="E87" s="951"/>
      <c r="F87" s="951"/>
      <c r="G87" s="951"/>
      <c r="H87" s="951"/>
      <c r="I87" s="951"/>
      <c r="J87" s="951"/>
      <c r="K87" s="951"/>
      <c r="L87" s="951"/>
      <c r="M87" s="951"/>
      <c r="N87" s="951"/>
      <c r="O87" s="951"/>
      <c r="P87" s="951"/>
      <c r="Q87" s="942"/>
      <c r="R87" s="951"/>
      <c r="S87" s="951"/>
      <c r="T87" s="951"/>
      <c r="U87" s="951"/>
      <c r="V87" s="951"/>
      <c r="W87" s="79"/>
      <c r="X87" s="79"/>
      <c r="Y87" s="79"/>
      <c r="Z87" s="79"/>
      <c r="AA87" s="79" t="s">
        <v>37</v>
      </c>
      <c r="AB87" s="80"/>
      <c r="AC87" s="80"/>
      <c r="AD87" s="79"/>
      <c r="AE87" s="951"/>
      <c r="AF87" s="334">
        <f t="shared" si="32"/>
        <v>0</v>
      </c>
      <c r="AG87" s="272">
        <f>IF(R87="kompletna",Q87*J87*0.0036*'lista, wskaźniki'!$F$13, IF(R87="częściowa",Q87*J87*0.0036*'lista, wskaźniki'!$F$14, IF(R87="brak",Q87*J87*0.0036*'lista, wskaźniki'!$F$15,)))</f>
        <v>0</v>
      </c>
      <c r="AH87" s="334">
        <f>IF(Y87="inne",K87*'lista, wskaźniki'!$E$35,IF(Y87="to samo źródło",0,IF(Y87=0,0)))</f>
        <v>0</v>
      </c>
      <c r="AI87" s="334" t="b">
        <f>IF(AA87="gaz z sieci",AC87*'lista, wskaźniki'!$D$21)</f>
        <v>0</v>
      </c>
      <c r="AJ87" s="272">
        <f>IF(AA87="węgiel",AB87*'lista, wskaźniki'!$D$20, IF('Sektor mieszkaniowy'!AA87="drewno",'Sektor mieszkaniowy'!AB87*'lista, wskaźniki'!$D$22,IF('Sektor mieszkaniowy'!AA87="pellet",AB87*'lista, wskaźniki'!$D$23,IF('Sektor mieszkaniowy'!AA87="gaz z sieci",AB87*'lista, wskaźniki'!$D$21,IF('Sektor mieszkaniowy'!AA87="olej opałowy",'Sektor mieszkaniowy'!AB87*'lista, wskaźniki'!$D$24)))))</f>
        <v>0</v>
      </c>
      <c r="AK87" s="1073"/>
      <c r="AL87" s="951"/>
      <c r="AM87" s="20">
        <f>IF(AA87="węgiel",AF87*1/3.6*'lista, wskaźniki'!$F$20,IF(AA87="drewno",AF87*1/3.6*'lista, wskaźniki'!$F$22,IF(AA87="pellet",AF87*1/3.6*'lista, wskaźniki'!$F$23,IF(AA87="gaz z sieci",AF87*1/3.6*'lista, wskaźniki'!$F$21,IF(AA87="olej opałowy",AF87*1/3.6*'lista, wskaźniki'!$F$24,0)))))</f>
        <v>0</v>
      </c>
      <c r="AN87" s="20">
        <f>IF(AA87="węgiel",AF87*'lista, wskaźniki'!$E$42,IF(AA87="drewno",AF87*'lista, wskaźniki'!$G$42,IF(AA87="pellet",AF87*'lista, wskaźniki'!$H$42,IF(AA87="gaz z sieci",AF87*'lista, wskaźniki'!$F$42,IF(AA87="olej opałowy",AF87*'lista, wskaźniki'!$I$42,0)))))</f>
        <v>0</v>
      </c>
      <c r="AO87" s="20">
        <f>IF(AA87="węgiel",AF87*'lista, wskaźniki'!$E$43,IF(AA87="drewno",AF87*'lista, wskaźniki'!$G$43,IF(AA87="pellet",AF87*'lista, wskaźniki'!$H$43,IF(AA87="gaz z sieci",AF87*'lista, wskaźniki'!$F$43,IF(AA87="olej opałowy",AF87*'lista, wskaźniki'!$I$43,0)))))</f>
        <v>0</v>
      </c>
      <c r="AP87" s="20">
        <f>IF(AA87="węgiel",AF87*'lista, wskaźniki'!$E$44,IF(AA87="drewno",AF87*'lista, wskaźniki'!$G$44,IF(AA87="pellet",AF87*'lista, wskaźniki'!$H$44,IF(AA87="gaz z sieci",AF87*'lista, wskaźniki'!$F$44,IF(AA87="olej opałowy",AF87*'lista, wskaźniki'!$I$44,0)))))</f>
        <v>0</v>
      </c>
      <c r="AQ87" s="20" t="b">
        <f>IF(Z87="gaz",AH87*1/3.6*'lista, wskaźniki'!$F$21,IF(Z87="energia elektryczna",AH87*1/3.6*'lista, wskaźniki'!$F$26))</f>
        <v>0</v>
      </c>
      <c r="AR87" s="20" t="b">
        <f>IF(Z87="gaz",AH87*'lista, wskaźniki'!$F$42,IF(Z87="energia elektryczna",AH87*0))</f>
        <v>0</v>
      </c>
      <c r="AS87" s="20" t="b">
        <f>IF(Z87="gaz",AH87*'lista, wskaźniki'!$F$43,IF(Z87="energia elektryczna",AH87*0))</f>
        <v>0</v>
      </c>
      <c r="AT87" s="20" t="b">
        <f>IF(Z87="gaz",AH87*'lista, wskaźniki'!$F$44,IF(Z87="energia elektryczna",AH87*0))</f>
        <v>0</v>
      </c>
      <c r="AU87" s="20">
        <f>AI87*1/3.6*'lista, wskaźniki'!$F$21</f>
        <v>0</v>
      </c>
      <c r="AV87" s="20">
        <f>AI87*'lista, wskaźniki'!$F$42</f>
        <v>0</v>
      </c>
      <c r="AW87" s="20">
        <f>AI87*'lista, wskaźniki'!$F$43</f>
        <v>0</v>
      </c>
      <c r="AX87" s="20">
        <f>AI87*'lista, wskaźniki'!$F$44</f>
        <v>0</v>
      </c>
      <c r="AY87" s="20">
        <f>AK87*'lista, wskaźniki'!$F$26</f>
        <v>0</v>
      </c>
      <c r="AZ87" s="20">
        <f t="shared" si="33"/>
        <v>0</v>
      </c>
      <c r="BA87" s="20">
        <f t="shared" si="34"/>
        <v>0</v>
      </c>
      <c r="BB87" s="20">
        <f t="shared" si="35"/>
        <v>0</v>
      </c>
      <c r="BC87" s="20">
        <f t="shared" si="36"/>
        <v>0</v>
      </c>
      <c r="BD87" s="951"/>
      <c r="BE87" s="951"/>
      <c r="BF87" s="951"/>
      <c r="BG87" s="951"/>
      <c r="BH87" s="79"/>
      <c r="BI87" s="951"/>
      <c r="BJ87" s="79"/>
      <c r="BK87" s="951"/>
      <c r="BL87" s="79"/>
      <c r="BM87" s="79"/>
      <c r="BN87" s="79"/>
      <c r="BO87" s="79"/>
      <c r="BP87" s="79"/>
      <c r="BQ87" s="79"/>
      <c r="BR87" s="79"/>
      <c r="BS87" s="936"/>
      <c r="BT87" s="936"/>
      <c r="BU87" s="936"/>
      <c r="BV87" s="936"/>
      <c r="BW87" s="936"/>
      <c r="BX87" s="936"/>
      <c r="BY87" s="1070"/>
      <c r="CA87" s="365" t="b">
        <f t="shared" si="37"/>
        <v>0</v>
      </c>
      <c r="CB87" s="365" t="b">
        <f t="shared" si="38"/>
        <v>0</v>
      </c>
      <c r="CC87" s="365" t="b">
        <f t="shared" si="39"/>
        <v>0</v>
      </c>
      <c r="CD87" s="365" t="b">
        <f t="shared" si="40"/>
        <v>0</v>
      </c>
      <c r="CE87" s="365">
        <f t="shared" si="41"/>
        <v>0</v>
      </c>
      <c r="CF87" s="365" t="b">
        <f t="shared" si="42"/>
        <v>0</v>
      </c>
      <c r="CG87" s="365" t="b">
        <f t="shared" si="43"/>
        <v>0</v>
      </c>
      <c r="CH87" s="365" t="b">
        <f t="shared" si="44"/>
        <v>0</v>
      </c>
      <c r="CI87" s="72" t="b">
        <f t="shared" si="45"/>
        <v>0</v>
      </c>
      <c r="CJ87" s="72" t="b">
        <f t="shared" si="46"/>
        <v>0</v>
      </c>
      <c r="CK87" s="72" t="b">
        <f t="shared" si="47"/>
        <v>0</v>
      </c>
      <c r="CL87" s="72">
        <f t="shared" si="48"/>
        <v>0</v>
      </c>
      <c r="CM87" s="72">
        <f t="shared" si="49"/>
        <v>0</v>
      </c>
      <c r="CN87" s="72" t="b">
        <f t="shared" si="50"/>
        <v>0</v>
      </c>
      <c r="CP87" s="13">
        <f t="shared" si="51"/>
        <v>0</v>
      </c>
      <c r="CQ87" s="13" t="b">
        <f t="shared" si="52"/>
        <v>0</v>
      </c>
      <c r="CR87" s="13" t="b">
        <f t="shared" si="53"/>
        <v>0</v>
      </c>
      <c r="CS87" s="13" t="b">
        <f t="shared" si="59"/>
        <v>0</v>
      </c>
      <c r="CT87" s="13" t="b">
        <f t="shared" si="58"/>
        <v>0</v>
      </c>
      <c r="CU87" s="13" t="b">
        <f t="shared" si="30"/>
        <v>0</v>
      </c>
      <c r="CV87" s="13" t="b">
        <f t="shared" si="54"/>
        <v>0</v>
      </c>
      <c r="CW87" s="13" t="b">
        <f t="shared" si="55"/>
        <v>0</v>
      </c>
      <c r="CX87" s="13" t="b">
        <f t="shared" si="56"/>
        <v>0</v>
      </c>
      <c r="CY87" s="13" t="b">
        <f t="shared" si="57"/>
        <v>0</v>
      </c>
    </row>
    <row r="88" spans="1:103" ht="15" thickBot="1">
      <c r="A88" s="931">
        <v>18</v>
      </c>
      <c r="B88" s="949" t="s">
        <v>201</v>
      </c>
      <c r="C88" s="949">
        <v>4</v>
      </c>
      <c r="D88" s="949" t="s">
        <v>1</v>
      </c>
      <c r="E88" s="949" t="s">
        <v>5</v>
      </c>
      <c r="F88" s="949"/>
      <c r="G88" s="949"/>
      <c r="H88" s="949"/>
      <c r="I88" s="949" t="s">
        <v>10</v>
      </c>
      <c r="J88" s="949"/>
      <c r="K88" s="949"/>
      <c r="L88" s="949" t="s">
        <v>16</v>
      </c>
      <c r="M88" s="949">
        <v>90</v>
      </c>
      <c r="N88" s="949" t="s">
        <v>16</v>
      </c>
      <c r="O88" s="949"/>
      <c r="P88" s="949" t="s">
        <v>17</v>
      </c>
      <c r="Q88" s="940">
        <f>IF(I88="&lt;1966",'lista, wskaźniki'!$G$4,IF(I88="1967-1985",'lista, wskaźniki'!$G$5,IF(I88="1986-1992",'lista, wskaźniki'!$G$6,IF(I88="1993-1996",'lista, wskaźniki'!$G$7,IF(I88="&gt;1997",'lista, wskaźniki'!$G$8,IF(I88=0,'lista, wskaźniki'!$G$4))))))</f>
        <v>290</v>
      </c>
      <c r="R88" s="949" t="s">
        <v>23</v>
      </c>
      <c r="S88" s="949" t="s">
        <v>31</v>
      </c>
      <c r="T88" s="949"/>
      <c r="U88" s="949"/>
      <c r="V88" s="949"/>
      <c r="W88" s="75" t="s">
        <v>35</v>
      </c>
      <c r="X88" s="75" t="s">
        <v>39</v>
      </c>
      <c r="Y88" s="75" t="s">
        <v>42</v>
      </c>
      <c r="Z88" s="75"/>
      <c r="AA88" s="75" t="s">
        <v>35</v>
      </c>
      <c r="AB88" s="76">
        <v>2</v>
      </c>
      <c r="AC88" s="76"/>
      <c r="AD88" s="75"/>
      <c r="AE88" s="949"/>
      <c r="AF88" s="334">
        <f t="shared" si="32"/>
        <v>45.26</v>
      </c>
      <c r="AG88" s="272">
        <f>IF(R88="kompletna",Q88*J88*0.0036*'lista, wskaźniki'!$F$13, IF(R88="częściowa",Q88*J88*0.0036*'lista, wskaźniki'!$F$14, IF(R88="brak",Q88*J88*0.0036*'lista, wskaźniki'!$F$15,)))</f>
        <v>0</v>
      </c>
      <c r="AH88" s="334">
        <f>IF(Y88="inne",K88*'lista, wskaźniki'!$E$35,IF(Y88="to samo źródło",0,IF(Y88=0,0)))</f>
        <v>0</v>
      </c>
      <c r="AI88" s="334" t="b">
        <f>IF(AA88="gaz z sieci",AC88*'lista, wskaźniki'!$D$21)</f>
        <v>0</v>
      </c>
      <c r="AJ88" s="272">
        <f>IF(AA88="węgiel",AB88*'lista, wskaźniki'!$D$20, IF('Sektor mieszkaniowy'!AA88="drewno",'Sektor mieszkaniowy'!AB88*'lista, wskaźniki'!$D$22,IF('Sektor mieszkaniowy'!AA88="pellet",AB88*'lista, wskaźniki'!$D$23,IF('Sektor mieszkaniowy'!AA88="gaz z sieci",AB88*'lista, wskaźniki'!$D$21,IF('Sektor mieszkaniowy'!AA88="olej opałowy",'Sektor mieszkaniowy'!AB88*'lista, wskaźniki'!$D$24)))))</f>
        <v>45.26</v>
      </c>
      <c r="AK88" s="1071">
        <f>AL88/'lista, wskaźniki'!$A$127</f>
        <v>1.2307692307692308</v>
      </c>
      <c r="AL88" s="949">
        <v>800</v>
      </c>
      <c r="AM88" s="20">
        <f>IF(AA88="węgiel",AF88*1/3.6*'lista, wskaźniki'!$F$20,IF(AA88="drewno",AF88*1/3.6*'lista, wskaźniki'!$F$22,IF(AA88="pellet",AF88*1/3.6*'lista, wskaźniki'!$F$23,IF(AA88="gaz z sieci",AF88*1/3.6*'lista, wskaźniki'!$F$21,IF(AA88="olej opałowy",AF88*1/3.6*'lista, wskaźniki'!$F$24,0)))))</f>
        <v>4.2874797999999998</v>
      </c>
      <c r="AN88" s="20">
        <f>IF(AA88="węgiel",AF88*'lista, wskaźniki'!$E$42,IF(AA88="drewno",AF88*'lista, wskaźniki'!$G$42,IF(AA88="pellet",AF88*'lista, wskaźniki'!$H$42,IF(AA88="gaz z sieci",AF88*'lista, wskaźniki'!$F$42,IF(AA88="olej opałowy",AF88*'lista, wskaźniki'!$I$42,0)))))</f>
        <v>1.71988E-2</v>
      </c>
      <c r="AO88" s="20">
        <f>IF(AA88="węgiel",AF88*'lista, wskaźniki'!$E$43,IF(AA88="drewno",AF88*'lista, wskaźniki'!$G$43,IF(AA88="pellet",AF88*'lista, wskaźniki'!$H$43,IF(AA88="gaz z sieci",AF88*'lista, wskaźniki'!$F$43,IF(AA88="olej opałowy",AF88*'lista, wskaźniki'!$I$43,0)))))</f>
        <v>1.6293600000000002E-2</v>
      </c>
      <c r="AP88" s="20">
        <f>IF(AA88="węgiel",AF88*'lista, wskaźniki'!$E$44,IF(AA88="drewno",AF88*'lista, wskaźniki'!$G$44,IF(AA88="pellet",AF88*'lista, wskaźniki'!$H$44,IF(AA88="gaz z sieci",AF88*'lista, wskaźniki'!$F$44,IF(AA88="olej opałowy",AF88*'lista, wskaźniki'!$I$44,0)))))</f>
        <v>1.22202E-5</v>
      </c>
      <c r="AQ88" s="20" t="b">
        <f>IF(Z88="gaz",AH88*1/3.6*'lista, wskaźniki'!$F$21,IF(Z88="energia elektryczna",AH88*1/3.6*'lista, wskaźniki'!$F$26))</f>
        <v>0</v>
      </c>
      <c r="AR88" s="20" t="b">
        <f>IF(Z88="gaz",AH88*'lista, wskaźniki'!$F$42,IF(Z88="energia elektryczna",AH88*0))</f>
        <v>0</v>
      </c>
      <c r="AS88" s="20" t="b">
        <f>IF(Z88="gaz",AH88*'lista, wskaźniki'!$F$43,IF(Z88="energia elektryczna",AH88*0))</f>
        <v>0</v>
      </c>
      <c r="AT88" s="20" t="b">
        <f>IF(Z88="gaz",AH88*'lista, wskaźniki'!$F$44,IF(Z88="energia elektryczna",AH88*0))</f>
        <v>0</v>
      </c>
      <c r="AU88" s="20">
        <f>AI88*1/3.6*'lista, wskaźniki'!$F$21</f>
        <v>0</v>
      </c>
      <c r="AV88" s="20">
        <f>AI88*'lista, wskaźniki'!$F$42</f>
        <v>0</v>
      </c>
      <c r="AW88" s="20">
        <f>AI88*'lista, wskaźniki'!$F$43</f>
        <v>0</v>
      </c>
      <c r="AX88" s="20">
        <f>AI88*'lista, wskaźniki'!$F$44</f>
        <v>0</v>
      </c>
      <c r="AY88" s="20">
        <f>AK88*'lista, wskaźniki'!$F$26</f>
        <v>1.0953846153846154</v>
      </c>
      <c r="AZ88" s="20">
        <f t="shared" si="33"/>
        <v>5.3828644153846152</v>
      </c>
      <c r="BA88" s="20">
        <f t="shared" si="34"/>
        <v>1.71988E-2</v>
      </c>
      <c r="BB88" s="20">
        <f t="shared" si="35"/>
        <v>1.6293600000000002E-2</v>
      </c>
      <c r="BC88" s="20">
        <f t="shared" si="36"/>
        <v>1.22202E-5</v>
      </c>
      <c r="BD88" s="949" t="s">
        <v>17</v>
      </c>
      <c r="BE88" s="949" t="s">
        <v>17</v>
      </c>
      <c r="BF88" s="949" t="s">
        <v>17</v>
      </c>
      <c r="BG88" s="949" t="s">
        <v>17</v>
      </c>
      <c r="BH88" s="75"/>
      <c r="BI88" s="949" t="s">
        <v>17</v>
      </c>
      <c r="BJ88" s="75"/>
      <c r="BK88" s="949" t="s">
        <v>17</v>
      </c>
      <c r="BL88" s="75"/>
      <c r="BM88" s="75"/>
      <c r="BN88" s="75"/>
      <c r="BO88" s="75" t="s">
        <v>17</v>
      </c>
      <c r="BP88" s="75"/>
      <c r="BQ88" s="75"/>
      <c r="BR88" s="75"/>
      <c r="BS88" s="934"/>
      <c r="BT88" s="934"/>
      <c r="BU88" s="934"/>
      <c r="BV88" s="934"/>
      <c r="BW88" s="934"/>
      <c r="BX88" s="934"/>
      <c r="BY88" s="1068"/>
      <c r="CA88" s="365">
        <f t="shared" si="37"/>
        <v>45.26</v>
      </c>
      <c r="CB88" s="365" t="b">
        <f t="shared" si="38"/>
        <v>0</v>
      </c>
      <c r="CC88" s="365" t="b">
        <f t="shared" si="39"/>
        <v>0</v>
      </c>
      <c r="CD88" s="365" t="b">
        <f t="shared" si="40"/>
        <v>0</v>
      </c>
      <c r="CE88" s="365" t="b">
        <f t="shared" si="41"/>
        <v>0</v>
      </c>
      <c r="CF88" s="365" t="b">
        <f t="shared" si="42"/>
        <v>0</v>
      </c>
      <c r="CG88" s="365" t="b">
        <f t="shared" si="43"/>
        <v>0</v>
      </c>
      <c r="CH88" s="365" t="b">
        <f t="shared" si="44"/>
        <v>0</v>
      </c>
      <c r="CI88" s="72">
        <f t="shared" si="45"/>
        <v>45.26</v>
      </c>
      <c r="CJ88" s="72" t="b">
        <f t="shared" si="46"/>
        <v>0</v>
      </c>
      <c r="CK88" s="72" t="b">
        <f t="shared" si="47"/>
        <v>0</v>
      </c>
      <c r="CL88" s="72">
        <f t="shared" si="48"/>
        <v>0</v>
      </c>
      <c r="CM88" s="72" t="b">
        <f t="shared" si="49"/>
        <v>0</v>
      </c>
      <c r="CN88" s="72" t="b">
        <f t="shared" si="50"/>
        <v>0</v>
      </c>
      <c r="CP88" s="13">
        <f t="shared" si="51"/>
        <v>0</v>
      </c>
      <c r="CQ88" s="13">
        <f t="shared" si="52"/>
        <v>0</v>
      </c>
      <c r="CR88" s="13" t="b">
        <f t="shared" si="53"/>
        <v>0</v>
      </c>
      <c r="CS88" s="13">
        <f t="shared" si="59"/>
        <v>0</v>
      </c>
      <c r="CT88" s="13" t="b">
        <f t="shared" si="58"/>
        <v>0</v>
      </c>
      <c r="CU88" s="13">
        <f t="shared" si="30"/>
        <v>0</v>
      </c>
      <c r="CV88" s="13" t="b">
        <f t="shared" si="54"/>
        <v>0</v>
      </c>
      <c r="CW88" s="13">
        <f t="shared" si="55"/>
        <v>0</v>
      </c>
      <c r="CX88" s="13" t="b">
        <f t="shared" si="56"/>
        <v>0</v>
      </c>
      <c r="CY88" s="13">
        <f t="shared" si="57"/>
        <v>0</v>
      </c>
    </row>
    <row r="89" spans="1:103" ht="15" thickBot="1">
      <c r="A89" s="932"/>
      <c r="B89" s="950"/>
      <c r="C89" s="950"/>
      <c r="D89" s="950"/>
      <c r="E89" s="950"/>
      <c r="F89" s="950"/>
      <c r="G89" s="950"/>
      <c r="H89" s="950"/>
      <c r="I89" s="950"/>
      <c r="J89" s="950"/>
      <c r="K89" s="950"/>
      <c r="L89" s="950"/>
      <c r="M89" s="950"/>
      <c r="N89" s="950"/>
      <c r="O89" s="950"/>
      <c r="P89" s="950"/>
      <c r="Q89" s="941"/>
      <c r="R89" s="950"/>
      <c r="S89" s="950"/>
      <c r="T89" s="950"/>
      <c r="U89" s="950"/>
      <c r="V89" s="950"/>
      <c r="W89" s="77" t="s">
        <v>36</v>
      </c>
      <c r="X89" s="77" t="s">
        <v>35</v>
      </c>
      <c r="Y89" s="77"/>
      <c r="Z89" s="77"/>
      <c r="AA89" s="77" t="s">
        <v>36</v>
      </c>
      <c r="AB89" s="78">
        <v>3</v>
      </c>
      <c r="AC89" s="78"/>
      <c r="AD89" s="77"/>
      <c r="AE89" s="950"/>
      <c r="AF89" s="334">
        <f t="shared" si="32"/>
        <v>46.8</v>
      </c>
      <c r="AG89" s="272">
        <f>IF(R89="kompletna",Q89*J89*0.0036*'lista, wskaźniki'!$F$13, IF(R89="częściowa",Q89*J89*0.0036*'lista, wskaźniki'!$F$14, IF(R89="brak",Q89*J89*0.0036*'lista, wskaźniki'!$F$15,)))</f>
        <v>0</v>
      </c>
      <c r="AH89" s="334">
        <f>IF(Y89="inne",K89*'lista, wskaźniki'!$E$35,IF(Y89="to samo źródło",0,IF(Y89=0,0)))</f>
        <v>0</v>
      </c>
      <c r="AI89" s="334" t="b">
        <f>IF(AA89="gaz z sieci",AC89*'lista, wskaźniki'!$D$21)</f>
        <v>0</v>
      </c>
      <c r="AJ89" s="272">
        <f>IF(AA89="węgiel",AB89*'lista, wskaźniki'!$D$20, IF('Sektor mieszkaniowy'!AA89="drewno",'Sektor mieszkaniowy'!AB89*'lista, wskaźniki'!$D$22,IF('Sektor mieszkaniowy'!AA89="pellet",AB89*'lista, wskaźniki'!$D$23,IF('Sektor mieszkaniowy'!AA89="gaz z sieci",AB89*'lista, wskaźniki'!$D$21,IF('Sektor mieszkaniowy'!AA89="olej opałowy",'Sektor mieszkaniowy'!AB89*'lista, wskaźniki'!$D$24)))))</f>
        <v>46.8</v>
      </c>
      <c r="AK89" s="1072"/>
      <c r="AL89" s="950"/>
      <c r="AM89" s="20">
        <f>IF(AA89="węgiel",AF89*1/3.6*'lista, wskaźniki'!$F$20,IF(AA89="drewno",AF89*1/3.6*'lista, wskaźniki'!$F$22,IF(AA89="pellet",AF89*1/3.6*'lista, wskaźniki'!$F$23,IF(AA89="gaz z sieci",AF89*1/3.6*'lista, wskaźniki'!$F$21,IF(AA89="olej opałowy",AF89*1/3.6*'lista, wskaźniki'!$F$24,0)))))</f>
        <v>0</v>
      </c>
      <c r="AN89" s="20">
        <f>IF(AA89="węgiel",AF89*'lista, wskaźniki'!$E$42,IF(AA89="drewno",AF89*'lista, wskaźniki'!$G$42,IF(AA89="pellet",AF89*'lista, wskaźniki'!$H$42,IF(AA89="gaz z sieci",AF89*'lista, wskaźniki'!$F$42,IF(AA89="olej opałowy",AF89*'lista, wskaźniki'!$I$42,0)))))</f>
        <v>3.7907999999999997E-2</v>
      </c>
      <c r="AO89" s="20">
        <f>IF(AA89="węgiel",AF89*'lista, wskaźniki'!$E$43,IF(AA89="drewno",AF89*'lista, wskaźniki'!$G$43,IF(AA89="pellet",AF89*'lista, wskaźniki'!$H$43,IF(AA89="gaz z sieci",AF89*'lista, wskaźniki'!$F$43,IF(AA89="olej opałowy",AF89*'lista, wskaźniki'!$I$43,0)))))</f>
        <v>3.7907999999999997E-2</v>
      </c>
      <c r="AP89" s="20">
        <f>IF(AA89="węgiel",AF89*'lista, wskaźniki'!$E$44,IF(AA89="drewno",AF89*'lista, wskaźniki'!$G$44,IF(AA89="pellet",AF89*'lista, wskaźniki'!$H$44,IF(AA89="gaz z sieci",AF89*'lista, wskaźniki'!$F$44,IF(AA89="olej opałowy",AF89*'lista, wskaźniki'!$I$44,0)))))</f>
        <v>1.1699999999999998E-5</v>
      </c>
      <c r="AQ89" s="20" t="b">
        <f>IF(Z89="gaz",AH89*1/3.6*'lista, wskaźniki'!$F$21,IF(Z89="energia elektryczna",AH89*1/3.6*'lista, wskaźniki'!$F$26))</f>
        <v>0</v>
      </c>
      <c r="AR89" s="20" t="b">
        <f>IF(Z89="gaz",AH89*'lista, wskaźniki'!$F$42,IF(Z89="energia elektryczna",AH89*0))</f>
        <v>0</v>
      </c>
      <c r="AS89" s="20" t="b">
        <f>IF(Z89="gaz",AH89*'lista, wskaźniki'!$F$43,IF(Z89="energia elektryczna",AH89*0))</f>
        <v>0</v>
      </c>
      <c r="AT89" s="20" t="b">
        <f>IF(Z89="gaz",AH89*'lista, wskaźniki'!$F$44,IF(Z89="energia elektryczna",AH89*0))</f>
        <v>0</v>
      </c>
      <c r="AU89" s="20">
        <f>AI89*1/3.6*'lista, wskaźniki'!$F$21</f>
        <v>0</v>
      </c>
      <c r="AV89" s="20">
        <f>AI89*'lista, wskaźniki'!$F$42</f>
        <v>0</v>
      </c>
      <c r="AW89" s="20">
        <f>AI89*'lista, wskaźniki'!$F$43</f>
        <v>0</v>
      </c>
      <c r="AX89" s="20">
        <f>AI89*'lista, wskaźniki'!$F$44</f>
        <v>0</v>
      </c>
      <c r="AY89" s="20">
        <f>AK89*'lista, wskaźniki'!$F$26</f>
        <v>0</v>
      </c>
      <c r="AZ89" s="20">
        <f t="shared" si="33"/>
        <v>0</v>
      </c>
      <c r="BA89" s="20">
        <f t="shared" si="34"/>
        <v>3.7907999999999997E-2</v>
      </c>
      <c r="BB89" s="20">
        <f t="shared" si="35"/>
        <v>3.7907999999999997E-2</v>
      </c>
      <c r="BC89" s="20">
        <f t="shared" si="36"/>
        <v>1.1699999999999998E-5</v>
      </c>
      <c r="BD89" s="950"/>
      <c r="BE89" s="950"/>
      <c r="BF89" s="950"/>
      <c r="BG89" s="950"/>
      <c r="BH89" s="77"/>
      <c r="BI89" s="950"/>
      <c r="BJ89" s="77"/>
      <c r="BK89" s="950"/>
      <c r="BL89" s="77"/>
      <c r="BM89" s="77"/>
      <c r="BN89" s="77"/>
      <c r="BO89" s="77"/>
      <c r="BP89" s="77"/>
      <c r="BQ89" s="77"/>
      <c r="BR89" s="77"/>
      <c r="BS89" s="935"/>
      <c r="BT89" s="935"/>
      <c r="BU89" s="935"/>
      <c r="BV89" s="935"/>
      <c r="BW89" s="935"/>
      <c r="BX89" s="935"/>
      <c r="BY89" s="1069"/>
      <c r="CA89" s="365" t="b">
        <f t="shared" si="37"/>
        <v>0</v>
      </c>
      <c r="CB89" s="365">
        <f t="shared" si="38"/>
        <v>46.8</v>
      </c>
      <c r="CC89" s="365" t="b">
        <f t="shared" si="39"/>
        <v>0</v>
      </c>
      <c r="CD89" s="365" t="b">
        <f t="shared" si="40"/>
        <v>0</v>
      </c>
      <c r="CE89" s="365" t="b">
        <f t="shared" si="41"/>
        <v>0</v>
      </c>
      <c r="CF89" s="365" t="b">
        <f t="shared" si="42"/>
        <v>0</v>
      </c>
      <c r="CG89" s="365" t="b">
        <f t="shared" si="43"/>
        <v>0</v>
      </c>
      <c r="CH89" s="365" t="b">
        <f t="shared" si="44"/>
        <v>0</v>
      </c>
      <c r="CI89" s="72" t="b">
        <f t="shared" si="45"/>
        <v>0</v>
      </c>
      <c r="CJ89" s="72">
        <f t="shared" si="46"/>
        <v>46.8</v>
      </c>
      <c r="CK89" s="72" t="b">
        <f t="shared" si="47"/>
        <v>0</v>
      </c>
      <c r="CL89" s="72">
        <f t="shared" si="48"/>
        <v>0</v>
      </c>
      <c r="CM89" s="72" t="b">
        <f t="shared" si="49"/>
        <v>0</v>
      </c>
      <c r="CN89" s="72" t="b">
        <f t="shared" si="50"/>
        <v>0</v>
      </c>
      <c r="CP89" s="13">
        <f t="shared" si="51"/>
        <v>0</v>
      </c>
      <c r="CQ89" s="13" t="b">
        <f t="shared" si="52"/>
        <v>0</v>
      </c>
      <c r="CR89" s="13" t="b">
        <f t="shared" si="53"/>
        <v>0</v>
      </c>
      <c r="CS89" s="13" t="b">
        <f t="shared" si="59"/>
        <v>0</v>
      </c>
      <c r="CT89" s="13" t="b">
        <f t="shared" si="58"/>
        <v>0</v>
      </c>
      <c r="CU89" s="13" t="b">
        <f t="shared" si="30"/>
        <v>0</v>
      </c>
      <c r="CV89" s="13" t="b">
        <f t="shared" si="54"/>
        <v>0</v>
      </c>
      <c r="CW89" s="13" t="b">
        <f t="shared" si="55"/>
        <v>0</v>
      </c>
      <c r="CX89" s="13" t="b">
        <f t="shared" si="56"/>
        <v>0</v>
      </c>
      <c r="CY89" s="13" t="b">
        <f t="shared" si="57"/>
        <v>0</v>
      </c>
    </row>
    <row r="90" spans="1:103" ht="15" thickBot="1">
      <c r="A90" s="932"/>
      <c r="B90" s="950"/>
      <c r="C90" s="950"/>
      <c r="D90" s="950"/>
      <c r="E90" s="950"/>
      <c r="F90" s="950"/>
      <c r="G90" s="950"/>
      <c r="H90" s="950"/>
      <c r="I90" s="950"/>
      <c r="J90" s="950"/>
      <c r="K90" s="950"/>
      <c r="L90" s="950"/>
      <c r="M90" s="950"/>
      <c r="N90" s="950"/>
      <c r="O90" s="950"/>
      <c r="P90" s="950"/>
      <c r="Q90" s="941"/>
      <c r="R90" s="950"/>
      <c r="S90" s="950"/>
      <c r="T90" s="950"/>
      <c r="U90" s="950"/>
      <c r="V90" s="950"/>
      <c r="W90" s="77"/>
      <c r="X90" s="77"/>
      <c r="Y90" s="77"/>
      <c r="Z90" s="77"/>
      <c r="AA90" s="77" t="s">
        <v>50</v>
      </c>
      <c r="AB90" s="78"/>
      <c r="AC90" s="78"/>
      <c r="AD90" s="77"/>
      <c r="AE90" s="950"/>
      <c r="AF90" s="334">
        <f t="shared" si="32"/>
        <v>0</v>
      </c>
      <c r="AG90" s="272">
        <f>IF(R90="kompletna",Q90*J90*0.0036*'lista, wskaźniki'!$F$13, IF(R90="częściowa",Q90*J90*0.0036*'lista, wskaźniki'!$F$14, IF(R90="brak",Q90*J90*0.0036*'lista, wskaźniki'!$F$15,)))</f>
        <v>0</v>
      </c>
      <c r="AH90" s="334">
        <f>IF(Y90="inne",K90*'lista, wskaźniki'!$E$35,IF(Y90="to samo źródło",0,IF(Y90=0,0)))</f>
        <v>0</v>
      </c>
      <c r="AI90" s="334" t="b">
        <f>IF(AA90="gaz z sieci",AC90*'lista, wskaźniki'!$D$21)</f>
        <v>0</v>
      </c>
      <c r="AJ90" s="272">
        <f>IF(AA90="węgiel",AB90*'lista, wskaźniki'!$D$20, IF('Sektor mieszkaniowy'!AA90="drewno",'Sektor mieszkaniowy'!AB90*'lista, wskaźniki'!$D$22,IF('Sektor mieszkaniowy'!AA90="pellet",AB90*'lista, wskaźniki'!$D$23,IF('Sektor mieszkaniowy'!AA90="gaz z sieci",AB90*'lista, wskaźniki'!$D$21,IF('Sektor mieszkaniowy'!AA90="olej opałowy",'Sektor mieszkaniowy'!AB90*'lista, wskaźniki'!$D$24)))))</f>
        <v>0</v>
      </c>
      <c r="AK90" s="1072"/>
      <c r="AL90" s="950"/>
      <c r="AM90" s="20">
        <f>IF(AA90="węgiel",AF90*1/3.6*'lista, wskaźniki'!$F$20,IF(AA90="drewno",AF90*1/3.6*'lista, wskaźniki'!$F$22,IF(AA90="pellet",AF90*1/3.6*'lista, wskaźniki'!$F$23,IF(AA90="gaz z sieci",AF90*1/3.6*'lista, wskaźniki'!$F$21,IF(AA90="olej opałowy",AF90*1/3.6*'lista, wskaźniki'!$F$24,0)))))</f>
        <v>0</v>
      </c>
      <c r="AN90" s="20">
        <f>IF(AA90="węgiel",AF90*'lista, wskaźniki'!$E$42,IF(AA90="drewno",AF90*'lista, wskaźniki'!$G$42,IF(AA90="pellet",AF90*'lista, wskaźniki'!$H$42,IF(AA90="gaz z sieci",AF90*'lista, wskaźniki'!$F$42,IF(AA90="olej opałowy",AF90*'lista, wskaźniki'!$I$42,0)))))</f>
        <v>0</v>
      </c>
      <c r="AO90" s="20">
        <f>IF(AA90="węgiel",AF90*'lista, wskaźniki'!$E$43,IF(AA90="drewno",AF90*'lista, wskaźniki'!$G$43,IF(AA90="pellet",AF90*'lista, wskaźniki'!$H$43,IF(AA90="gaz z sieci",AF90*'lista, wskaźniki'!$F$43,IF(AA90="olej opałowy",AF90*'lista, wskaźniki'!$I$43,0)))))</f>
        <v>0</v>
      </c>
      <c r="AP90" s="20">
        <f>IF(AA90="węgiel",AF90*'lista, wskaźniki'!$E$44,IF(AA90="drewno",AF90*'lista, wskaźniki'!$G$44,IF(AA90="pellet",AF90*'lista, wskaźniki'!$H$44,IF(AA90="gaz z sieci",AF90*'lista, wskaźniki'!$F$44,IF(AA90="olej opałowy",AF90*'lista, wskaźniki'!$I$44,0)))))</f>
        <v>0</v>
      </c>
      <c r="AQ90" s="20" t="b">
        <f>IF(Z90="gaz",AH90*1/3.6*'lista, wskaźniki'!$F$21,IF(Z90="energia elektryczna",AH90*1/3.6*'lista, wskaźniki'!$F$26))</f>
        <v>0</v>
      </c>
      <c r="AR90" s="20" t="b">
        <f>IF(Z90="gaz",AH90*'lista, wskaźniki'!$F$42,IF(Z90="energia elektryczna",AH90*0))</f>
        <v>0</v>
      </c>
      <c r="AS90" s="20" t="b">
        <f>IF(Z90="gaz",AH90*'lista, wskaźniki'!$F$43,IF(Z90="energia elektryczna",AH90*0))</f>
        <v>0</v>
      </c>
      <c r="AT90" s="20" t="b">
        <f>IF(Z90="gaz",AH90*'lista, wskaźniki'!$F$44,IF(Z90="energia elektryczna",AH90*0))</f>
        <v>0</v>
      </c>
      <c r="AU90" s="20">
        <f>AI90*1/3.6*'lista, wskaźniki'!$F$21</f>
        <v>0</v>
      </c>
      <c r="AV90" s="20">
        <f>AI90*'lista, wskaźniki'!$F$42</f>
        <v>0</v>
      </c>
      <c r="AW90" s="20">
        <f>AI90*'lista, wskaźniki'!$F$43</f>
        <v>0</v>
      </c>
      <c r="AX90" s="20">
        <f>AI90*'lista, wskaźniki'!$F$44</f>
        <v>0</v>
      </c>
      <c r="AY90" s="20">
        <f>AK90*'lista, wskaźniki'!$F$26</f>
        <v>0</v>
      </c>
      <c r="AZ90" s="20">
        <f t="shared" si="33"/>
        <v>0</v>
      </c>
      <c r="BA90" s="20">
        <f t="shared" si="34"/>
        <v>0</v>
      </c>
      <c r="BB90" s="20">
        <f t="shared" si="35"/>
        <v>0</v>
      </c>
      <c r="BC90" s="20">
        <f t="shared" si="36"/>
        <v>0</v>
      </c>
      <c r="BD90" s="950"/>
      <c r="BE90" s="950"/>
      <c r="BF90" s="950"/>
      <c r="BG90" s="950"/>
      <c r="BH90" s="77"/>
      <c r="BI90" s="950"/>
      <c r="BJ90" s="77"/>
      <c r="BK90" s="950"/>
      <c r="BL90" s="77"/>
      <c r="BM90" s="77"/>
      <c r="BN90" s="77"/>
      <c r="BO90" s="77"/>
      <c r="BP90" s="77"/>
      <c r="BQ90" s="77"/>
      <c r="BR90" s="77"/>
      <c r="BS90" s="935"/>
      <c r="BT90" s="935"/>
      <c r="BU90" s="935"/>
      <c r="BV90" s="935"/>
      <c r="BW90" s="935"/>
      <c r="BX90" s="935"/>
      <c r="BY90" s="1069"/>
      <c r="CA90" s="365" t="b">
        <f t="shared" si="37"/>
        <v>0</v>
      </c>
      <c r="CB90" s="365" t="b">
        <f t="shared" si="38"/>
        <v>0</v>
      </c>
      <c r="CC90" s="365">
        <f t="shared" si="39"/>
        <v>0</v>
      </c>
      <c r="CD90" s="365" t="b">
        <f t="shared" si="40"/>
        <v>0</v>
      </c>
      <c r="CE90" s="365" t="b">
        <f t="shared" si="41"/>
        <v>0</v>
      </c>
      <c r="CF90" s="365" t="b">
        <f t="shared" si="42"/>
        <v>0</v>
      </c>
      <c r="CG90" s="365" t="b">
        <f t="shared" si="43"/>
        <v>0</v>
      </c>
      <c r="CH90" s="365" t="b">
        <f t="shared" si="44"/>
        <v>0</v>
      </c>
      <c r="CI90" s="72" t="b">
        <f t="shared" si="45"/>
        <v>0</v>
      </c>
      <c r="CJ90" s="72" t="b">
        <f t="shared" si="46"/>
        <v>0</v>
      </c>
      <c r="CK90" s="72">
        <f t="shared" si="47"/>
        <v>0</v>
      </c>
      <c r="CL90" s="72">
        <f t="shared" si="48"/>
        <v>0</v>
      </c>
      <c r="CM90" s="72" t="b">
        <f t="shared" si="49"/>
        <v>0</v>
      </c>
      <c r="CN90" s="72" t="b">
        <f t="shared" si="50"/>
        <v>0</v>
      </c>
      <c r="CP90" s="13">
        <f t="shared" si="51"/>
        <v>0</v>
      </c>
      <c r="CQ90" s="13" t="b">
        <f t="shared" si="52"/>
        <v>0</v>
      </c>
      <c r="CR90" s="13" t="b">
        <f t="shared" si="53"/>
        <v>0</v>
      </c>
      <c r="CS90" s="13" t="b">
        <f t="shared" si="59"/>
        <v>0</v>
      </c>
      <c r="CT90" s="13" t="b">
        <f t="shared" si="58"/>
        <v>0</v>
      </c>
      <c r="CU90" s="13" t="b">
        <f t="shared" si="30"/>
        <v>0</v>
      </c>
      <c r="CV90" s="13" t="b">
        <f t="shared" si="54"/>
        <v>0</v>
      </c>
      <c r="CW90" s="13" t="b">
        <f t="shared" si="55"/>
        <v>0</v>
      </c>
      <c r="CX90" s="13" t="b">
        <f t="shared" si="56"/>
        <v>0</v>
      </c>
      <c r="CY90" s="13" t="b">
        <f t="shared" si="57"/>
        <v>0</v>
      </c>
    </row>
    <row r="91" spans="1:103" ht="15" thickBot="1">
      <c r="A91" s="932"/>
      <c r="B91" s="950"/>
      <c r="C91" s="950"/>
      <c r="D91" s="950"/>
      <c r="E91" s="950"/>
      <c r="F91" s="950"/>
      <c r="G91" s="950"/>
      <c r="H91" s="950"/>
      <c r="I91" s="950"/>
      <c r="J91" s="950"/>
      <c r="K91" s="950"/>
      <c r="L91" s="950"/>
      <c r="M91" s="950"/>
      <c r="N91" s="950"/>
      <c r="O91" s="950"/>
      <c r="P91" s="950"/>
      <c r="Q91" s="941"/>
      <c r="R91" s="950"/>
      <c r="S91" s="950"/>
      <c r="T91" s="950"/>
      <c r="U91" s="950"/>
      <c r="V91" s="950"/>
      <c r="W91" s="77"/>
      <c r="X91" s="77"/>
      <c r="Y91" s="77"/>
      <c r="Z91" s="77"/>
      <c r="AA91" s="77" t="s">
        <v>38</v>
      </c>
      <c r="AB91" s="78"/>
      <c r="AC91" s="78"/>
      <c r="AD91" s="77"/>
      <c r="AE91" s="950"/>
      <c r="AF91" s="334">
        <f t="shared" si="32"/>
        <v>0</v>
      </c>
      <c r="AG91" s="272">
        <f>IF(R91="kompletna",Q91*J91*0.0036*'lista, wskaźniki'!$F$13, IF(R91="częściowa",Q91*J91*0.0036*'lista, wskaźniki'!$F$14, IF(R91="brak",Q91*J91*0.0036*'lista, wskaźniki'!$F$15,)))</f>
        <v>0</v>
      </c>
      <c r="AH91" s="334">
        <f>IF(Y91="inne",K91*'lista, wskaźniki'!$E$35,IF(Y91="to samo źródło",0,IF(Y91=0,0)))</f>
        <v>0</v>
      </c>
      <c r="AI91" s="334">
        <f>IF(AA91="gaz z sieci",AC91*'lista, wskaźniki'!$D$21)</f>
        <v>0</v>
      </c>
      <c r="AJ91" s="272">
        <f>IF(AA91="węgiel",AB91*'lista, wskaźniki'!$D$20, IF('Sektor mieszkaniowy'!AA91="drewno",'Sektor mieszkaniowy'!AB91*'lista, wskaźniki'!$D$22,IF('Sektor mieszkaniowy'!AA91="pellet",AB91*'lista, wskaźniki'!$D$23,IF('Sektor mieszkaniowy'!AA91="gaz z sieci",AB91*'lista, wskaźniki'!$D$21,IF('Sektor mieszkaniowy'!AA91="olej opałowy",'Sektor mieszkaniowy'!AB91*'lista, wskaźniki'!$D$24)))))</f>
        <v>0</v>
      </c>
      <c r="AK91" s="1072"/>
      <c r="AL91" s="950"/>
      <c r="AM91" s="20">
        <f>IF(AA91="węgiel",AF91*1/3.6*'lista, wskaźniki'!$F$20,IF(AA91="drewno",AF91*1/3.6*'lista, wskaźniki'!$F$22,IF(AA91="pellet",AF91*1/3.6*'lista, wskaźniki'!$F$23,IF(AA91="gaz z sieci",AF91*1/3.6*'lista, wskaźniki'!$F$21,IF(AA91="olej opałowy",AF91*1/3.6*'lista, wskaźniki'!$F$24,0)))))</f>
        <v>0</v>
      </c>
      <c r="AN91" s="20">
        <f>IF(AA91="węgiel",AF91*'lista, wskaźniki'!$E$42,IF(AA91="drewno",AF91*'lista, wskaźniki'!$G$42,IF(AA91="pellet",AF91*'lista, wskaźniki'!$H$42,IF(AA91="gaz z sieci",AF91*'lista, wskaźniki'!$F$42,IF(AA91="olej opałowy",AF91*'lista, wskaźniki'!$I$42,0)))))</f>
        <v>0</v>
      </c>
      <c r="AO91" s="20">
        <f>IF(AA91="węgiel",AF91*'lista, wskaźniki'!$E$43,IF(AA91="drewno",AF91*'lista, wskaźniki'!$G$43,IF(AA91="pellet",AF91*'lista, wskaźniki'!$H$43,IF(AA91="gaz z sieci",AF91*'lista, wskaźniki'!$F$43,IF(AA91="olej opałowy",AF91*'lista, wskaźniki'!$I$43,0)))))</f>
        <v>0</v>
      </c>
      <c r="AP91" s="20">
        <f>IF(AA91="węgiel",AF91*'lista, wskaźniki'!$E$44,IF(AA91="drewno",AF91*'lista, wskaźniki'!$G$44,IF(AA91="pellet",AF91*'lista, wskaźniki'!$H$44,IF(AA91="gaz z sieci",AF91*'lista, wskaźniki'!$F$44,IF(AA91="olej opałowy",AF91*'lista, wskaźniki'!$I$44,0)))))</f>
        <v>0</v>
      </c>
      <c r="AQ91" s="20" t="b">
        <f>IF(Z91="gaz",AH91*1/3.6*'lista, wskaźniki'!$F$21,IF(Z91="energia elektryczna",AH91*1/3.6*'lista, wskaźniki'!$F$26))</f>
        <v>0</v>
      </c>
      <c r="AR91" s="20" t="b">
        <f>IF(Z91="gaz",AH91*'lista, wskaźniki'!$F$42,IF(Z91="energia elektryczna",AH91*0))</f>
        <v>0</v>
      </c>
      <c r="AS91" s="20" t="b">
        <f>IF(Z91="gaz",AH91*'lista, wskaźniki'!$F$43,IF(Z91="energia elektryczna",AH91*0))</f>
        <v>0</v>
      </c>
      <c r="AT91" s="20" t="b">
        <f>IF(Z91="gaz",AH91*'lista, wskaźniki'!$F$44,IF(Z91="energia elektryczna",AH91*0))</f>
        <v>0</v>
      </c>
      <c r="AU91" s="20">
        <f>AI91*1/3.6*'lista, wskaźniki'!$F$21</f>
        <v>0</v>
      </c>
      <c r="AV91" s="20">
        <f>AI91*'lista, wskaźniki'!$F$42</f>
        <v>0</v>
      </c>
      <c r="AW91" s="20">
        <f>AI91*'lista, wskaźniki'!$F$43</f>
        <v>0</v>
      </c>
      <c r="AX91" s="20">
        <f>AI91*'lista, wskaźniki'!$F$44</f>
        <v>0</v>
      </c>
      <c r="AY91" s="20">
        <f>AK91*'lista, wskaźniki'!$F$26</f>
        <v>0</v>
      </c>
      <c r="AZ91" s="20">
        <f t="shared" si="33"/>
        <v>0</v>
      </c>
      <c r="BA91" s="20">
        <f t="shared" si="34"/>
        <v>0</v>
      </c>
      <c r="BB91" s="20">
        <f t="shared" si="35"/>
        <v>0</v>
      </c>
      <c r="BC91" s="20">
        <f t="shared" si="36"/>
        <v>0</v>
      </c>
      <c r="BD91" s="950"/>
      <c r="BE91" s="950"/>
      <c r="BF91" s="950"/>
      <c r="BG91" s="950"/>
      <c r="BH91" s="77"/>
      <c r="BI91" s="950"/>
      <c r="BJ91" s="77"/>
      <c r="BK91" s="950"/>
      <c r="BL91" s="77"/>
      <c r="BM91" s="77"/>
      <c r="BN91" s="77"/>
      <c r="BO91" s="77"/>
      <c r="BP91" s="77"/>
      <c r="BQ91" s="77"/>
      <c r="BR91" s="77"/>
      <c r="BS91" s="935"/>
      <c r="BT91" s="935"/>
      <c r="BU91" s="935"/>
      <c r="BV91" s="935"/>
      <c r="BW91" s="935"/>
      <c r="BX91" s="935"/>
      <c r="BY91" s="1069"/>
      <c r="CA91" s="365" t="b">
        <f t="shared" si="37"/>
        <v>0</v>
      </c>
      <c r="CB91" s="365" t="b">
        <f t="shared" si="38"/>
        <v>0</v>
      </c>
      <c r="CC91" s="365" t="b">
        <f t="shared" si="39"/>
        <v>0</v>
      </c>
      <c r="CD91" s="365">
        <f t="shared" si="40"/>
        <v>0</v>
      </c>
      <c r="CE91" s="365" t="b">
        <f t="shared" si="41"/>
        <v>0</v>
      </c>
      <c r="CF91" s="365" t="b">
        <f t="shared" si="42"/>
        <v>0</v>
      </c>
      <c r="CG91" s="365" t="b">
        <f t="shared" si="43"/>
        <v>0</v>
      </c>
      <c r="CH91" s="365">
        <f t="shared" si="44"/>
        <v>0</v>
      </c>
      <c r="CI91" s="72" t="b">
        <f t="shared" si="45"/>
        <v>0</v>
      </c>
      <c r="CJ91" s="72" t="b">
        <f t="shared" si="46"/>
        <v>0</v>
      </c>
      <c r="CK91" s="72" t="b">
        <f t="shared" si="47"/>
        <v>0</v>
      </c>
      <c r="CL91" s="72">
        <f t="shared" si="48"/>
        <v>0</v>
      </c>
      <c r="CM91" s="72" t="b">
        <f t="shared" si="49"/>
        <v>0</v>
      </c>
      <c r="CN91" s="72" t="b">
        <f t="shared" si="50"/>
        <v>0</v>
      </c>
      <c r="CP91" s="13">
        <f t="shared" si="51"/>
        <v>0</v>
      </c>
      <c r="CQ91" s="13" t="b">
        <f t="shared" si="52"/>
        <v>0</v>
      </c>
      <c r="CR91" s="13" t="b">
        <f t="shared" si="53"/>
        <v>0</v>
      </c>
      <c r="CS91" s="13" t="b">
        <f t="shared" si="59"/>
        <v>0</v>
      </c>
      <c r="CT91" s="13" t="b">
        <f t="shared" si="58"/>
        <v>0</v>
      </c>
      <c r="CU91" s="13" t="b">
        <f t="shared" si="30"/>
        <v>0</v>
      </c>
      <c r="CV91" s="13" t="b">
        <f t="shared" si="54"/>
        <v>0</v>
      </c>
      <c r="CW91" s="13" t="b">
        <f t="shared" si="55"/>
        <v>0</v>
      </c>
      <c r="CX91" s="13" t="b">
        <f t="shared" si="56"/>
        <v>0</v>
      </c>
      <c r="CY91" s="13" t="b">
        <f t="shared" si="57"/>
        <v>0</v>
      </c>
    </row>
    <row r="92" spans="1:103" ht="15" thickBot="1">
      <c r="A92" s="933"/>
      <c r="B92" s="951"/>
      <c r="C92" s="951"/>
      <c r="D92" s="951"/>
      <c r="E92" s="951"/>
      <c r="F92" s="951"/>
      <c r="G92" s="951"/>
      <c r="H92" s="951"/>
      <c r="I92" s="951"/>
      <c r="J92" s="951"/>
      <c r="K92" s="951"/>
      <c r="L92" s="951"/>
      <c r="M92" s="951"/>
      <c r="N92" s="951"/>
      <c r="O92" s="951"/>
      <c r="P92" s="951"/>
      <c r="Q92" s="942"/>
      <c r="R92" s="951"/>
      <c r="S92" s="951"/>
      <c r="T92" s="951"/>
      <c r="U92" s="951"/>
      <c r="V92" s="951"/>
      <c r="W92" s="79"/>
      <c r="X92" s="79"/>
      <c r="Y92" s="79"/>
      <c r="Z92" s="79"/>
      <c r="AA92" s="79" t="s">
        <v>37</v>
      </c>
      <c r="AB92" s="80"/>
      <c r="AC92" s="80"/>
      <c r="AD92" s="79"/>
      <c r="AE92" s="951"/>
      <c r="AF92" s="334">
        <f t="shared" si="32"/>
        <v>0</v>
      </c>
      <c r="AG92" s="272">
        <f>IF(R92="kompletna",Q92*J92*0.0036*'lista, wskaźniki'!$F$13, IF(R92="częściowa",Q92*J92*0.0036*'lista, wskaźniki'!$F$14, IF(R92="brak",Q92*J92*0.0036*'lista, wskaźniki'!$F$15,)))</f>
        <v>0</v>
      </c>
      <c r="AH92" s="334">
        <f>IF(Y92="inne",K92*'lista, wskaźniki'!$E$35,IF(Y92="to samo źródło",0,IF(Y92=0,0)))</f>
        <v>0</v>
      </c>
      <c r="AI92" s="334" t="b">
        <f>IF(AA92="gaz z sieci",AC92*'lista, wskaźniki'!$D$21)</f>
        <v>0</v>
      </c>
      <c r="AJ92" s="272">
        <f>IF(AA92="węgiel",AB92*'lista, wskaźniki'!$D$20, IF('Sektor mieszkaniowy'!AA92="drewno",'Sektor mieszkaniowy'!AB92*'lista, wskaźniki'!$D$22,IF('Sektor mieszkaniowy'!AA92="pellet",AB92*'lista, wskaźniki'!$D$23,IF('Sektor mieszkaniowy'!AA92="gaz z sieci",AB92*'lista, wskaźniki'!$D$21,IF('Sektor mieszkaniowy'!AA92="olej opałowy",'Sektor mieszkaniowy'!AB92*'lista, wskaźniki'!$D$24)))))</f>
        <v>0</v>
      </c>
      <c r="AK92" s="1073"/>
      <c r="AL92" s="951"/>
      <c r="AM92" s="20">
        <f>IF(AA92="węgiel",AF92*1/3.6*'lista, wskaźniki'!$F$20,IF(AA92="drewno",AF92*1/3.6*'lista, wskaźniki'!$F$22,IF(AA92="pellet",AF92*1/3.6*'lista, wskaźniki'!$F$23,IF(AA92="gaz z sieci",AF92*1/3.6*'lista, wskaźniki'!$F$21,IF(AA92="olej opałowy",AF92*1/3.6*'lista, wskaźniki'!$F$24,0)))))</f>
        <v>0</v>
      </c>
      <c r="AN92" s="20">
        <f>IF(AA92="węgiel",AF92*'lista, wskaźniki'!$E$42,IF(AA92="drewno",AF92*'lista, wskaźniki'!$G$42,IF(AA92="pellet",AF92*'lista, wskaźniki'!$H$42,IF(AA92="gaz z sieci",AF92*'lista, wskaźniki'!$F$42,IF(AA92="olej opałowy",AF92*'lista, wskaźniki'!$I$42,0)))))</f>
        <v>0</v>
      </c>
      <c r="AO92" s="20">
        <f>IF(AA92="węgiel",AF92*'lista, wskaźniki'!$E$43,IF(AA92="drewno",AF92*'lista, wskaźniki'!$G$43,IF(AA92="pellet",AF92*'lista, wskaźniki'!$H$43,IF(AA92="gaz z sieci",AF92*'lista, wskaźniki'!$F$43,IF(AA92="olej opałowy",AF92*'lista, wskaźniki'!$I$43,0)))))</f>
        <v>0</v>
      </c>
      <c r="AP92" s="20">
        <f>IF(AA92="węgiel",AF92*'lista, wskaźniki'!$E$44,IF(AA92="drewno",AF92*'lista, wskaźniki'!$G$44,IF(AA92="pellet",AF92*'lista, wskaźniki'!$H$44,IF(AA92="gaz z sieci",AF92*'lista, wskaźniki'!$F$44,IF(AA92="olej opałowy",AF92*'lista, wskaźniki'!$I$44,0)))))</f>
        <v>0</v>
      </c>
      <c r="AQ92" s="20" t="b">
        <f>IF(Z92="gaz",AH92*1/3.6*'lista, wskaźniki'!$F$21,IF(Z92="energia elektryczna",AH92*1/3.6*'lista, wskaźniki'!$F$26))</f>
        <v>0</v>
      </c>
      <c r="AR92" s="20" t="b">
        <f>IF(Z92="gaz",AH92*'lista, wskaźniki'!$F$42,IF(Z92="energia elektryczna",AH92*0))</f>
        <v>0</v>
      </c>
      <c r="AS92" s="20" t="b">
        <f>IF(Z92="gaz",AH92*'lista, wskaźniki'!$F$43,IF(Z92="energia elektryczna",AH92*0))</f>
        <v>0</v>
      </c>
      <c r="AT92" s="20" t="b">
        <f>IF(Z92="gaz",AH92*'lista, wskaźniki'!$F$44,IF(Z92="energia elektryczna",AH92*0))</f>
        <v>0</v>
      </c>
      <c r="AU92" s="20">
        <f>AI92*1/3.6*'lista, wskaźniki'!$F$21</f>
        <v>0</v>
      </c>
      <c r="AV92" s="20">
        <f>AI92*'lista, wskaźniki'!$F$42</f>
        <v>0</v>
      </c>
      <c r="AW92" s="20">
        <f>AI92*'lista, wskaźniki'!$F$43</f>
        <v>0</v>
      </c>
      <c r="AX92" s="20">
        <f>AI92*'lista, wskaźniki'!$F$44</f>
        <v>0</v>
      </c>
      <c r="AY92" s="20">
        <f>AK92*'lista, wskaźniki'!$F$26</f>
        <v>0</v>
      </c>
      <c r="AZ92" s="20">
        <f t="shared" si="33"/>
        <v>0</v>
      </c>
      <c r="BA92" s="20">
        <f t="shared" si="34"/>
        <v>0</v>
      </c>
      <c r="BB92" s="20">
        <f t="shared" si="35"/>
        <v>0</v>
      </c>
      <c r="BC92" s="20">
        <f t="shared" si="36"/>
        <v>0</v>
      </c>
      <c r="BD92" s="951"/>
      <c r="BE92" s="951"/>
      <c r="BF92" s="951"/>
      <c r="BG92" s="951"/>
      <c r="BH92" s="79"/>
      <c r="BI92" s="951"/>
      <c r="BJ92" s="79"/>
      <c r="BK92" s="951"/>
      <c r="BL92" s="79"/>
      <c r="BM92" s="79"/>
      <c r="BN92" s="79"/>
      <c r="BO92" s="79"/>
      <c r="BP92" s="79"/>
      <c r="BQ92" s="79"/>
      <c r="BR92" s="79"/>
      <c r="BS92" s="936"/>
      <c r="BT92" s="936"/>
      <c r="BU92" s="936"/>
      <c r="BV92" s="936"/>
      <c r="BW92" s="936"/>
      <c r="BX92" s="936"/>
      <c r="BY92" s="1070"/>
      <c r="CA92" s="365" t="b">
        <f t="shared" si="37"/>
        <v>0</v>
      </c>
      <c r="CB92" s="365" t="b">
        <f t="shared" si="38"/>
        <v>0</v>
      </c>
      <c r="CC92" s="365" t="b">
        <f t="shared" si="39"/>
        <v>0</v>
      </c>
      <c r="CD92" s="365" t="b">
        <f t="shared" si="40"/>
        <v>0</v>
      </c>
      <c r="CE92" s="365">
        <f t="shared" si="41"/>
        <v>0</v>
      </c>
      <c r="CF92" s="365" t="b">
        <f t="shared" si="42"/>
        <v>0</v>
      </c>
      <c r="CG92" s="365" t="b">
        <f t="shared" si="43"/>
        <v>0</v>
      </c>
      <c r="CH92" s="365" t="b">
        <f t="shared" si="44"/>
        <v>0</v>
      </c>
      <c r="CI92" s="72" t="b">
        <f t="shared" si="45"/>
        <v>0</v>
      </c>
      <c r="CJ92" s="72" t="b">
        <f t="shared" si="46"/>
        <v>0</v>
      </c>
      <c r="CK92" s="72" t="b">
        <f t="shared" si="47"/>
        <v>0</v>
      </c>
      <c r="CL92" s="72">
        <f t="shared" si="48"/>
        <v>0</v>
      </c>
      <c r="CM92" s="72">
        <f t="shared" si="49"/>
        <v>0</v>
      </c>
      <c r="CN92" s="72" t="b">
        <f t="shared" si="50"/>
        <v>0</v>
      </c>
      <c r="CP92" s="13">
        <f t="shared" si="51"/>
        <v>0</v>
      </c>
      <c r="CQ92" s="13" t="b">
        <f t="shared" si="52"/>
        <v>0</v>
      </c>
      <c r="CR92" s="13" t="b">
        <f t="shared" si="53"/>
        <v>0</v>
      </c>
      <c r="CS92" s="13" t="b">
        <f t="shared" si="59"/>
        <v>0</v>
      </c>
      <c r="CT92" s="13" t="b">
        <f t="shared" si="58"/>
        <v>0</v>
      </c>
      <c r="CU92" s="13" t="b">
        <f t="shared" si="30"/>
        <v>0</v>
      </c>
      <c r="CV92" s="13" t="b">
        <f t="shared" si="54"/>
        <v>0</v>
      </c>
      <c r="CW92" s="13" t="b">
        <f t="shared" si="55"/>
        <v>0</v>
      </c>
      <c r="CX92" s="13" t="b">
        <f t="shared" si="56"/>
        <v>0</v>
      </c>
      <c r="CY92" s="13" t="b">
        <f t="shared" si="57"/>
        <v>0</v>
      </c>
    </row>
    <row r="93" spans="1:103" ht="15" thickBot="1">
      <c r="A93" s="931">
        <v>19</v>
      </c>
      <c r="B93" s="949" t="s">
        <v>201</v>
      </c>
      <c r="C93" s="949">
        <v>6</v>
      </c>
      <c r="D93" s="949" t="s">
        <v>1</v>
      </c>
      <c r="E93" s="949" t="s">
        <v>5</v>
      </c>
      <c r="F93" s="949"/>
      <c r="G93" s="949"/>
      <c r="H93" s="949"/>
      <c r="I93" s="949" t="s">
        <v>14</v>
      </c>
      <c r="J93" s="949">
        <v>109</v>
      </c>
      <c r="K93" s="949">
        <v>4</v>
      </c>
      <c r="L93" s="949" t="s">
        <v>16</v>
      </c>
      <c r="M93" s="949"/>
      <c r="N93" s="949" t="s">
        <v>16</v>
      </c>
      <c r="O93" s="949"/>
      <c r="P93" s="949" t="s">
        <v>16</v>
      </c>
      <c r="Q93" s="940">
        <f>IF(I93="&lt;1966",'lista, wskaźniki'!$G$4,IF(I93="1967-1985",'lista, wskaźniki'!$G$5,IF(I93="1986-1992",'lista, wskaźniki'!$G$6,IF(I93="1993-1996",'lista, wskaźniki'!$G$7,IF(I93="&gt;1997",'lista, wskaźniki'!$G$8,IF(I93=0,'lista, wskaźniki'!$G$4))))))</f>
        <v>115</v>
      </c>
      <c r="R93" s="949" t="s">
        <v>21</v>
      </c>
      <c r="S93" s="949" t="s">
        <v>27</v>
      </c>
      <c r="T93" s="949">
        <v>15</v>
      </c>
      <c r="U93" s="949">
        <v>2010</v>
      </c>
      <c r="V93" s="949"/>
      <c r="W93" s="75" t="s">
        <v>35</v>
      </c>
      <c r="X93" s="75" t="s">
        <v>39</v>
      </c>
      <c r="Y93" s="75" t="s">
        <v>42</v>
      </c>
      <c r="Z93" s="75"/>
      <c r="AA93" s="75" t="s">
        <v>35</v>
      </c>
      <c r="AB93" s="76">
        <v>1.5</v>
      </c>
      <c r="AC93" s="76"/>
      <c r="AD93" s="75">
        <v>1200</v>
      </c>
      <c r="AE93" s="949">
        <v>12</v>
      </c>
      <c r="AF93" s="334">
        <f t="shared" si="32"/>
        <v>30.510300000000001</v>
      </c>
      <c r="AG93" s="272">
        <f>IF(R93="kompletna",Q93*J93*0.0036*'lista, wskaźniki'!$F$13, IF(R93="częściowa",Q93*J93*0.0036*'lista, wskaźniki'!$F$14, IF(R93="brak",Q93*J93*0.0036*'lista, wskaźniki'!$F$15,)))</f>
        <v>27.075599999999998</v>
      </c>
      <c r="AH93" s="334">
        <f>IF(Y93="inne",K93*'lista, wskaźniki'!$E$35,IF(Y93="to samo źródło",0,IF(Y93=0,0)))</f>
        <v>0</v>
      </c>
      <c r="AI93" s="334" t="b">
        <f>IF(AA93="gaz z sieci",AC93*'lista, wskaźniki'!$D$21)</f>
        <v>0</v>
      </c>
      <c r="AJ93" s="272">
        <f>IF(AA93="węgiel",AB93*'lista, wskaźniki'!$D$20, IF('Sektor mieszkaniowy'!AA93="drewno",'Sektor mieszkaniowy'!AB93*'lista, wskaźniki'!$D$22,IF('Sektor mieszkaniowy'!AA93="pellet",AB93*'lista, wskaźniki'!$D$23,IF('Sektor mieszkaniowy'!AA93="gaz z sieci",AB93*'lista, wskaźniki'!$D$21,IF('Sektor mieszkaniowy'!AA93="olej opałowy",'Sektor mieszkaniowy'!AB93*'lista, wskaźniki'!$D$24)))))</f>
        <v>33.945</v>
      </c>
      <c r="AK93" s="1071">
        <f>AL93/'lista, wskaźniki'!$A$127</f>
        <v>2.4615384615384617</v>
      </c>
      <c r="AL93" s="949">
        <v>1600</v>
      </c>
      <c r="AM93" s="20">
        <f>IF(AA93="węgiel",AF93*1/3.6*'lista, wskaźniki'!$F$20,IF(AA93="drewno",AF93*1/3.6*'lista, wskaźniki'!$F$22,IF(AA93="pellet",AF93*1/3.6*'lista, wskaźniki'!$F$23,IF(AA93="gaz z sieci",AF93*1/3.6*'lista, wskaźniki'!$F$21,IF(AA93="olej opałowy",AF93*1/3.6*'lista, wskaźniki'!$F$24,0)))))</f>
        <v>2.8902407190000003</v>
      </c>
      <c r="AN93" s="20">
        <f>IF(AA93="węgiel",AF93*'lista, wskaźniki'!$E$42,IF(AA93="drewno",AF93*'lista, wskaźniki'!$G$42,IF(AA93="pellet",AF93*'lista, wskaźniki'!$H$42,IF(AA93="gaz z sieci",AF93*'lista, wskaźniki'!$F$42,IF(AA93="olej opałowy",AF93*'lista, wskaźniki'!$I$42,0)))))</f>
        <v>1.1593914E-2</v>
      </c>
      <c r="AO93" s="20">
        <f>IF(AA93="węgiel",AF93*'lista, wskaźniki'!$E$43,IF(AA93="drewno",AF93*'lista, wskaźniki'!$G$43,IF(AA93="pellet",AF93*'lista, wskaźniki'!$H$43,IF(AA93="gaz z sieci",AF93*'lista, wskaźniki'!$F$43,IF(AA93="olej opałowy",AF93*'lista, wskaźniki'!$I$43,0)))))</f>
        <v>1.0983708000000002E-2</v>
      </c>
      <c r="AP93" s="20">
        <f>IF(AA93="węgiel",AF93*'lista, wskaźniki'!$E$44,IF(AA93="drewno",AF93*'lista, wskaźniki'!$G$44,IF(AA93="pellet",AF93*'lista, wskaźniki'!$H$44,IF(AA93="gaz z sieci",AF93*'lista, wskaźniki'!$F$44,IF(AA93="olej opałowy",AF93*'lista, wskaźniki'!$I$44,0)))))</f>
        <v>8.2377810000000007E-6</v>
      </c>
      <c r="AQ93" s="20" t="b">
        <f>IF(Z93="gaz",AH93*1/3.6*'lista, wskaźniki'!$F$21,IF(Z93="energia elektryczna",AH93*1/3.6*'lista, wskaźniki'!$F$26))</f>
        <v>0</v>
      </c>
      <c r="AR93" s="20" t="b">
        <f>IF(Z93="gaz",AH93*'lista, wskaźniki'!$F$42,IF(Z93="energia elektryczna",AH93*0))</f>
        <v>0</v>
      </c>
      <c r="AS93" s="20" t="b">
        <f>IF(Z93="gaz",AH93*'lista, wskaźniki'!$F$43,IF(Z93="energia elektryczna",AH93*0))</f>
        <v>0</v>
      </c>
      <c r="AT93" s="20" t="b">
        <f>IF(Z93="gaz",AH93*'lista, wskaźniki'!$F$44,IF(Z93="energia elektryczna",AH93*0))</f>
        <v>0</v>
      </c>
      <c r="AU93" s="20">
        <f>AI93*1/3.6*'lista, wskaźniki'!$F$21</f>
        <v>0</v>
      </c>
      <c r="AV93" s="20">
        <f>AI93*'lista, wskaźniki'!$F$42</f>
        <v>0</v>
      </c>
      <c r="AW93" s="20">
        <f>AI93*'lista, wskaźniki'!$F$43</f>
        <v>0</v>
      </c>
      <c r="AX93" s="20">
        <f>AI93*'lista, wskaźniki'!$F$44</f>
        <v>0</v>
      </c>
      <c r="AY93" s="20">
        <f>AK93*'lista, wskaźniki'!$F$26</f>
        <v>2.1907692307692308</v>
      </c>
      <c r="AZ93" s="20">
        <f t="shared" si="33"/>
        <v>5.0810099497692311</v>
      </c>
      <c r="BA93" s="20">
        <f t="shared" si="34"/>
        <v>1.1593914E-2</v>
      </c>
      <c r="BB93" s="20">
        <f t="shared" si="35"/>
        <v>1.0983708000000002E-2</v>
      </c>
      <c r="BC93" s="20">
        <f t="shared" si="36"/>
        <v>8.2377810000000007E-6</v>
      </c>
      <c r="BD93" s="949" t="s">
        <v>17</v>
      </c>
      <c r="BE93" s="949" t="s">
        <v>17</v>
      </c>
      <c r="BF93" s="949" t="s">
        <v>17</v>
      </c>
      <c r="BG93" s="949" t="s">
        <v>17</v>
      </c>
      <c r="BH93" s="75"/>
      <c r="BI93" s="949" t="s">
        <v>17</v>
      </c>
      <c r="BJ93" s="75"/>
      <c r="BK93" s="949" t="s">
        <v>17</v>
      </c>
      <c r="BL93" s="75"/>
      <c r="BM93" s="75"/>
      <c r="BN93" s="75"/>
      <c r="BO93" s="75" t="s">
        <v>17</v>
      </c>
      <c r="BP93" s="75"/>
      <c r="BQ93" s="75" t="s">
        <v>120</v>
      </c>
      <c r="BR93" s="75">
        <v>1</v>
      </c>
      <c r="BS93" s="934">
        <v>15000</v>
      </c>
      <c r="BT93" s="934">
        <v>800</v>
      </c>
      <c r="BU93" s="934">
        <v>1600</v>
      </c>
      <c r="BV93" s="934"/>
      <c r="BW93" s="934">
        <v>4000</v>
      </c>
      <c r="BX93" s="934">
        <v>7400</v>
      </c>
      <c r="BY93" s="1068"/>
      <c r="CA93" s="365">
        <f t="shared" si="37"/>
        <v>30.510300000000001</v>
      </c>
      <c r="CB93" s="365" t="b">
        <f t="shared" si="38"/>
        <v>0</v>
      </c>
      <c r="CC93" s="365" t="b">
        <f t="shared" si="39"/>
        <v>0</v>
      </c>
      <c r="CD93" s="365" t="b">
        <f t="shared" si="40"/>
        <v>0</v>
      </c>
      <c r="CE93" s="365" t="b">
        <f t="shared" si="41"/>
        <v>0</v>
      </c>
      <c r="CF93" s="365" t="b">
        <f t="shared" si="42"/>
        <v>0</v>
      </c>
      <c r="CG93" s="365" t="b">
        <f t="shared" si="43"/>
        <v>0</v>
      </c>
      <c r="CH93" s="365" t="b">
        <f t="shared" si="44"/>
        <v>0</v>
      </c>
      <c r="CI93" s="72">
        <f t="shared" si="45"/>
        <v>30.510300000000001</v>
      </c>
      <c r="CJ93" s="72" t="b">
        <f t="shared" si="46"/>
        <v>0</v>
      </c>
      <c r="CK93" s="72" t="b">
        <f t="shared" si="47"/>
        <v>0</v>
      </c>
      <c r="CL93" s="72">
        <f t="shared" si="48"/>
        <v>0</v>
      </c>
      <c r="CM93" s="72" t="b">
        <f t="shared" si="49"/>
        <v>0</v>
      </c>
      <c r="CN93" s="72" t="b">
        <f t="shared" si="50"/>
        <v>0</v>
      </c>
      <c r="CP93" s="13" t="b">
        <f t="shared" si="51"/>
        <v>0</v>
      </c>
      <c r="CQ93" s="13" t="b">
        <f t="shared" si="52"/>
        <v>0</v>
      </c>
      <c r="CR93" s="13" t="b">
        <f t="shared" si="53"/>
        <v>0</v>
      </c>
      <c r="CS93" s="13" t="b">
        <f t="shared" si="59"/>
        <v>0</v>
      </c>
      <c r="CT93" s="13" t="b">
        <f t="shared" si="58"/>
        <v>0</v>
      </c>
      <c r="CU93" s="13" t="b">
        <f t="shared" si="30"/>
        <v>0</v>
      </c>
      <c r="CV93" s="13" t="b">
        <f t="shared" si="54"/>
        <v>0</v>
      </c>
      <c r="CW93" s="13" t="b">
        <f t="shared" si="55"/>
        <v>0</v>
      </c>
      <c r="CX93" s="13">
        <f t="shared" si="56"/>
        <v>109</v>
      </c>
      <c r="CY93" s="13">
        <f t="shared" si="57"/>
        <v>109</v>
      </c>
    </row>
    <row r="94" spans="1:103" ht="15" thickBot="1">
      <c r="A94" s="932"/>
      <c r="B94" s="950"/>
      <c r="C94" s="950"/>
      <c r="D94" s="950"/>
      <c r="E94" s="950"/>
      <c r="F94" s="950"/>
      <c r="G94" s="950"/>
      <c r="H94" s="950"/>
      <c r="I94" s="950"/>
      <c r="J94" s="950"/>
      <c r="K94" s="950"/>
      <c r="L94" s="950"/>
      <c r="M94" s="950"/>
      <c r="N94" s="950"/>
      <c r="O94" s="950"/>
      <c r="P94" s="950"/>
      <c r="Q94" s="941"/>
      <c r="R94" s="950"/>
      <c r="S94" s="950"/>
      <c r="T94" s="950"/>
      <c r="U94" s="950"/>
      <c r="V94" s="950"/>
      <c r="W94" s="77" t="s">
        <v>36</v>
      </c>
      <c r="X94" s="77"/>
      <c r="Y94" s="77"/>
      <c r="Z94" s="77"/>
      <c r="AA94" s="77" t="s">
        <v>36</v>
      </c>
      <c r="AB94" s="78">
        <v>5</v>
      </c>
      <c r="AC94" s="78"/>
      <c r="AD94" s="77">
        <v>600</v>
      </c>
      <c r="AE94" s="950"/>
      <c r="AF94" s="334">
        <f>IF(AG94&gt;0,(AJ94+AG94/2)/2,AJ94)</f>
        <v>45.768900000000002</v>
      </c>
      <c r="AG94" s="272">
        <f>AG93</f>
        <v>27.075599999999998</v>
      </c>
      <c r="AH94" s="334">
        <f>IF(Y94="inne",K94*'lista, wskaźniki'!$E$35,IF(Y94="to samo źródło",0,IF(Y94=0,0)))</f>
        <v>0</v>
      </c>
      <c r="AI94" s="334" t="b">
        <f>IF(AA94="gaz z sieci",AC94*'lista, wskaźniki'!$D$21)</f>
        <v>0</v>
      </c>
      <c r="AJ94" s="272">
        <f>IF(AA94="węgiel",AB94*'lista, wskaźniki'!$D$20, IF('Sektor mieszkaniowy'!AA94="drewno",'Sektor mieszkaniowy'!AB94*'lista, wskaźniki'!$D$22,IF('Sektor mieszkaniowy'!AA94="pellet",AB94*'lista, wskaźniki'!$D$23,IF('Sektor mieszkaniowy'!AA94="gaz z sieci",AB94*'lista, wskaźniki'!$D$21,IF('Sektor mieszkaniowy'!AA94="olej opałowy",'Sektor mieszkaniowy'!AB94*'lista, wskaźniki'!$D$24)))))</f>
        <v>78</v>
      </c>
      <c r="AK94" s="1072"/>
      <c r="AL94" s="950"/>
      <c r="AM94" s="20">
        <f>IF(AA94="węgiel",AF94*1/3.6*'lista, wskaźniki'!$F$20,IF(AA94="drewno",AF94*1/3.6*'lista, wskaźniki'!$F$22,IF(AA94="pellet",AF94*1/3.6*'lista, wskaźniki'!$F$23,IF(AA94="gaz z sieci",AF94*1/3.6*'lista, wskaźniki'!$F$21,IF(AA94="olej opałowy",AF94*1/3.6*'lista, wskaźniki'!$F$24,0)))))</f>
        <v>0</v>
      </c>
      <c r="AN94" s="20">
        <f>IF(AA94="węgiel",AF94*'lista, wskaźniki'!$E$42,IF(AA94="drewno",AF94*'lista, wskaźniki'!$G$42,IF(AA94="pellet",AF94*'lista, wskaźniki'!$H$42,IF(AA94="gaz z sieci",AF94*'lista, wskaźniki'!$F$42,IF(AA94="olej opałowy",AF94*'lista, wskaźniki'!$I$42,0)))))</f>
        <v>3.7072808999999998E-2</v>
      </c>
      <c r="AO94" s="20">
        <f>IF(AA94="węgiel",AF94*'lista, wskaźniki'!$E$43,IF(AA94="drewno",AF94*'lista, wskaźniki'!$G$43,IF(AA94="pellet",AF94*'lista, wskaźniki'!$H$43,IF(AA94="gaz z sieci",AF94*'lista, wskaźniki'!$F$43,IF(AA94="olej opałowy",AF94*'lista, wskaźniki'!$I$43,0)))))</f>
        <v>3.7072808999999998E-2</v>
      </c>
      <c r="AP94" s="20">
        <f>IF(AA94="węgiel",AF94*'lista, wskaźniki'!$E$44,IF(AA94="drewno",AF94*'lista, wskaźniki'!$G$44,IF(AA94="pellet",AF94*'lista, wskaźniki'!$H$44,IF(AA94="gaz z sieci",AF94*'lista, wskaźniki'!$F$44,IF(AA94="olej opałowy",AF94*'lista, wskaźniki'!$I$44,0)))))</f>
        <v>1.1442225E-5</v>
      </c>
      <c r="AQ94" s="20" t="b">
        <f>IF(Z94="gaz",AH94*1/3.6*'lista, wskaźniki'!$F$21,IF(Z94="energia elektryczna",AH94*1/3.6*'lista, wskaźniki'!$F$26))</f>
        <v>0</v>
      </c>
      <c r="AR94" s="20" t="b">
        <f>IF(Z94="gaz",AH94*'lista, wskaźniki'!$F$42,IF(Z94="energia elektryczna",AH94*0))</f>
        <v>0</v>
      </c>
      <c r="AS94" s="20" t="b">
        <f>IF(Z94="gaz",AH94*'lista, wskaźniki'!$F$43,IF(Z94="energia elektryczna",AH94*0))</f>
        <v>0</v>
      </c>
      <c r="AT94" s="20" t="b">
        <f>IF(Z94="gaz",AH94*'lista, wskaźniki'!$F$44,IF(Z94="energia elektryczna",AH94*0))</f>
        <v>0</v>
      </c>
      <c r="AU94" s="20">
        <f>AI94*1/3.6*'lista, wskaźniki'!$F$21</f>
        <v>0</v>
      </c>
      <c r="AV94" s="20">
        <f>AI94*'lista, wskaźniki'!$F$42</f>
        <v>0</v>
      </c>
      <c r="AW94" s="20">
        <f>AI94*'lista, wskaźniki'!$F$43</f>
        <v>0</v>
      </c>
      <c r="AX94" s="20">
        <f>AI94*'lista, wskaźniki'!$F$44</f>
        <v>0</v>
      </c>
      <c r="AY94" s="20">
        <f>AK94*'lista, wskaźniki'!$F$26</f>
        <v>0</v>
      </c>
      <c r="AZ94" s="20">
        <f t="shared" si="33"/>
        <v>0</v>
      </c>
      <c r="BA94" s="20">
        <f t="shared" si="34"/>
        <v>3.7072808999999998E-2</v>
      </c>
      <c r="BB94" s="20">
        <f t="shared" si="35"/>
        <v>3.7072808999999998E-2</v>
      </c>
      <c r="BC94" s="20">
        <f t="shared" si="36"/>
        <v>1.1442225E-5</v>
      </c>
      <c r="BD94" s="950"/>
      <c r="BE94" s="950"/>
      <c r="BF94" s="950"/>
      <c r="BG94" s="950"/>
      <c r="BH94" s="77"/>
      <c r="BI94" s="950"/>
      <c r="BJ94" s="77"/>
      <c r="BK94" s="950"/>
      <c r="BL94" s="77"/>
      <c r="BM94" s="77"/>
      <c r="BN94" s="77"/>
      <c r="BO94" s="77"/>
      <c r="BP94" s="77"/>
      <c r="BQ94" s="77" t="s">
        <v>121</v>
      </c>
      <c r="BR94" s="77">
        <v>2</v>
      </c>
      <c r="BS94" s="935"/>
      <c r="BT94" s="935"/>
      <c r="BU94" s="935"/>
      <c r="BV94" s="935"/>
      <c r="BW94" s="935"/>
      <c r="BX94" s="935"/>
      <c r="BY94" s="1069"/>
      <c r="CA94" s="365" t="b">
        <f t="shared" si="37"/>
        <v>0</v>
      </c>
      <c r="CB94" s="365">
        <f t="shared" si="38"/>
        <v>45.768900000000002</v>
      </c>
      <c r="CC94" s="365" t="b">
        <f t="shared" si="39"/>
        <v>0</v>
      </c>
      <c r="CD94" s="365" t="b">
        <f t="shared" si="40"/>
        <v>0</v>
      </c>
      <c r="CE94" s="365" t="b">
        <f t="shared" si="41"/>
        <v>0</v>
      </c>
      <c r="CF94" s="365" t="b">
        <f t="shared" si="42"/>
        <v>0</v>
      </c>
      <c r="CG94" s="365" t="b">
        <f t="shared" si="43"/>
        <v>0</v>
      </c>
      <c r="CH94" s="365" t="b">
        <f t="shared" si="44"/>
        <v>0</v>
      </c>
      <c r="CI94" s="72" t="b">
        <f t="shared" si="45"/>
        <v>0</v>
      </c>
      <c r="CJ94" s="72">
        <f t="shared" si="46"/>
        <v>45.768900000000002</v>
      </c>
      <c r="CK94" s="72" t="b">
        <f t="shared" si="47"/>
        <v>0</v>
      </c>
      <c r="CL94" s="72">
        <f t="shared" si="48"/>
        <v>0</v>
      </c>
      <c r="CM94" s="72" t="b">
        <f t="shared" si="49"/>
        <v>0</v>
      </c>
      <c r="CN94" s="72" t="b">
        <f t="shared" si="50"/>
        <v>0</v>
      </c>
      <c r="CP94" s="13">
        <f t="shared" si="51"/>
        <v>0</v>
      </c>
      <c r="CQ94" s="13" t="b">
        <f t="shared" si="52"/>
        <v>0</v>
      </c>
      <c r="CR94" s="13" t="b">
        <f t="shared" si="53"/>
        <v>0</v>
      </c>
      <c r="CS94" s="13" t="b">
        <f t="shared" si="59"/>
        <v>0</v>
      </c>
      <c r="CT94" s="13" t="b">
        <f t="shared" si="58"/>
        <v>0</v>
      </c>
      <c r="CU94" s="13" t="b">
        <f t="shared" si="30"/>
        <v>0</v>
      </c>
      <c r="CV94" s="13" t="b">
        <f t="shared" si="54"/>
        <v>0</v>
      </c>
      <c r="CW94" s="13" t="b">
        <f t="shared" si="55"/>
        <v>0</v>
      </c>
      <c r="CX94" s="13" t="b">
        <f t="shared" si="56"/>
        <v>0</v>
      </c>
      <c r="CY94" s="13" t="b">
        <f t="shared" si="57"/>
        <v>0</v>
      </c>
    </row>
    <row r="95" spans="1:103" ht="15" thickBot="1">
      <c r="A95" s="932"/>
      <c r="B95" s="950"/>
      <c r="C95" s="950"/>
      <c r="D95" s="950"/>
      <c r="E95" s="950"/>
      <c r="F95" s="950"/>
      <c r="G95" s="950"/>
      <c r="H95" s="950"/>
      <c r="I95" s="950"/>
      <c r="J95" s="950"/>
      <c r="K95" s="950"/>
      <c r="L95" s="950"/>
      <c r="M95" s="950"/>
      <c r="N95" s="950"/>
      <c r="O95" s="950"/>
      <c r="P95" s="950"/>
      <c r="Q95" s="941"/>
      <c r="R95" s="950"/>
      <c r="S95" s="950"/>
      <c r="T95" s="950"/>
      <c r="U95" s="950"/>
      <c r="V95" s="950"/>
      <c r="W95" s="77"/>
      <c r="X95" s="77"/>
      <c r="Y95" s="77"/>
      <c r="Z95" s="77"/>
      <c r="AA95" s="77" t="s">
        <v>50</v>
      </c>
      <c r="AB95" s="78"/>
      <c r="AC95" s="78"/>
      <c r="AD95" s="77"/>
      <c r="AE95" s="950"/>
      <c r="AF95" s="334">
        <f t="shared" si="32"/>
        <v>0</v>
      </c>
      <c r="AG95" s="272">
        <f>IF(R95="kompletna",Q95*J95*0.0036*'lista, wskaźniki'!$F$13, IF(R95="częściowa",Q95*J95*0.0036*'lista, wskaźniki'!$F$14, IF(R95="brak",Q95*J95*0.0036*'lista, wskaźniki'!$F$15,)))</f>
        <v>0</v>
      </c>
      <c r="AH95" s="334">
        <f>IF(Y95="inne",K95*'lista, wskaźniki'!$E$35,IF(Y95="to samo źródło",0,IF(Y95=0,0)))</f>
        <v>0</v>
      </c>
      <c r="AI95" s="334" t="b">
        <f>IF(AA95="gaz z sieci",AC95*'lista, wskaźniki'!$D$21)</f>
        <v>0</v>
      </c>
      <c r="AJ95" s="272">
        <f>IF(AA95="węgiel",AB95*'lista, wskaźniki'!$D$20, IF('Sektor mieszkaniowy'!AA95="drewno",'Sektor mieszkaniowy'!AB95*'lista, wskaźniki'!$D$22,IF('Sektor mieszkaniowy'!AA95="pellet",AB95*'lista, wskaźniki'!$D$23,IF('Sektor mieszkaniowy'!AA95="gaz z sieci",AB95*'lista, wskaźniki'!$D$21,IF('Sektor mieszkaniowy'!AA95="olej opałowy",'Sektor mieszkaniowy'!AB95*'lista, wskaźniki'!$D$24)))))</f>
        <v>0</v>
      </c>
      <c r="AK95" s="1072"/>
      <c r="AL95" s="950"/>
      <c r="AM95" s="20">
        <f>IF(AA95="węgiel",AF95*1/3.6*'lista, wskaźniki'!$F$20,IF(AA95="drewno",AF95*1/3.6*'lista, wskaźniki'!$F$22,IF(AA95="pellet",AF95*1/3.6*'lista, wskaźniki'!$F$23,IF(AA95="gaz z sieci",AF95*1/3.6*'lista, wskaźniki'!$F$21,IF(AA95="olej opałowy",AF95*1/3.6*'lista, wskaźniki'!$F$24,0)))))</f>
        <v>0</v>
      </c>
      <c r="AN95" s="20">
        <f>IF(AA95="węgiel",AF95*'lista, wskaźniki'!$E$42,IF(AA95="drewno",AF95*'lista, wskaźniki'!$G$42,IF(AA95="pellet",AF95*'lista, wskaźniki'!$H$42,IF(AA95="gaz z sieci",AF95*'lista, wskaźniki'!$F$42,IF(AA95="olej opałowy",AF95*'lista, wskaźniki'!$I$42,0)))))</f>
        <v>0</v>
      </c>
      <c r="AO95" s="20">
        <f>IF(AA95="węgiel",AF95*'lista, wskaźniki'!$E$43,IF(AA95="drewno",AF95*'lista, wskaźniki'!$G$43,IF(AA95="pellet",AF95*'lista, wskaźniki'!$H$43,IF(AA95="gaz z sieci",AF95*'lista, wskaźniki'!$F$43,IF(AA95="olej opałowy",AF95*'lista, wskaźniki'!$I$43,0)))))</f>
        <v>0</v>
      </c>
      <c r="AP95" s="20">
        <f>IF(AA95="węgiel",AF95*'lista, wskaźniki'!$E$44,IF(AA95="drewno",AF95*'lista, wskaźniki'!$G$44,IF(AA95="pellet",AF95*'lista, wskaźniki'!$H$44,IF(AA95="gaz z sieci",AF95*'lista, wskaźniki'!$F$44,IF(AA95="olej opałowy",AF95*'lista, wskaźniki'!$I$44,0)))))</f>
        <v>0</v>
      </c>
      <c r="AQ95" s="20" t="b">
        <f>IF(Z95="gaz",AH95*1/3.6*'lista, wskaźniki'!$F$21,IF(Z95="energia elektryczna",AH95*1/3.6*'lista, wskaźniki'!$F$26))</f>
        <v>0</v>
      </c>
      <c r="AR95" s="20" t="b">
        <f>IF(Z95="gaz",AH95*'lista, wskaźniki'!$F$42,IF(Z95="energia elektryczna",AH95*0))</f>
        <v>0</v>
      </c>
      <c r="AS95" s="20" t="b">
        <f>IF(Z95="gaz",AH95*'lista, wskaźniki'!$F$43,IF(Z95="energia elektryczna",AH95*0))</f>
        <v>0</v>
      </c>
      <c r="AT95" s="20" t="b">
        <f>IF(Z95="gaz",AH95*'lista, wskaźniki'!$F$44,IF(Z95="energia elektryczna",AH95*0))</f>
        <v>0</v>
      </c>
      <c r="AU95" s="20">
        <f>AI95*1/3.6*'lista, wskaźniki'!$F$21</f>
        <v>0</v>
      </c>
      <c r="AV95" s="20">
        <f>AI95*'lista, wskaźniki'!$F$42</f>
        <v>0</v>
      </c>
      <c r="AW95" s="20">
        <f>AI95*'lista, wskaźniki'!$F$43</f>
        <v>0</v>
      </c>
      <c r="AX95" s="20">
        <f>AI95*'lista, wskaźniki'!$F$44</f>
        <v>0</v>
      </c>
      <c r="AY95" s="20">
        <f>AK95*'lista, wskaźniki'!$F$26</f>
        <v>0</v>
      </c>
      <c r="AZ95" s="20">
        <f t="shared" si="33"/>
        <v>0</v>
      </c>
      <c r="BA95" s="20">
        <f t="shared" si="34"/>
        <v>0</v>
      </c>
      <c r="BB95" s="20">
        <f t="shared" si="35"/>
        <v>0</v>
      </c>
      <c r="BC95" s="20">
        <f t="shared" si="36"/>
        <v>0</v>
      </c>
      <c r="BD95" s="950"/>
      <c r="BE95" s="950"/>
      <c r="BF95" s="950"/>
      <c r="BG95" s="950"/>
      <c r="BH95" s="77"/>
      <c r="BI95" s="950"/>
      <c r="BJ95" s="77"/>
      <c r="BK95" s="950"/>
      <c r="BL95" s="77"/>
      <c r="BM95" s="77"/>
      <c r="BN95" s="77"/>
      <c r="BO95" s="77"/>
      <c r="BP95" s="77"/>
      <c r="BQ95" s="77"/>
      <c r="BR95" s="77"/>
      <c r="BS95" s="935"/>
      <c r="BT95" s="935"/>
      <c r="BU95" s="935"/>
      <c r="BV95" s="935"/>
      <c r="BW95" s="935"/>
      <c r="BX95" s="935"/>
      <c r="BY95" s="1069"/>
      <c r="CA95" s="365" t="b">
        <f t="shared" si="37"/>
        <v>0</v>
      </c>
      <c r="CB95" s="365" t="b">
        <f t="shared" si="38"/>
        <v>0</v>
      </c>
      <c r="CC95" s="365">
        <f t="shared" si="39"/>
        <v>0</v>
      </c>
      <c r="CD95" s="365" t="b">
        <f t="shared" si="40"/>
        <v>0</v>
      </c>
      <c r="CE95" s="365" t="b">
        <f t="shared" si="41"/>
        <v>0</v>
      </c>
      <c r="CF95" s="365" t="b">
        <f t="shared" si="42"/>
        <v>0</v>
      </c>
      <c r="CG95" s="365" t="b">
        <f t="shared" si="43"/>
        <v>0</v>
      </c>
      <c r="CH95" s="365" t="b">
        <f t="shared" si="44"/>
        <v>0</v>
      </c>
      <c r="CI95" s="72" t="b">
        <f t="shared" si="45"/>
        <v>0</v>
      </c>
      <c r="CJ95" s="72" t="b">
        <f t="shared" si="46"/>
        <v>0</v>
      </c>
      <c r="CK95" s="72">
        <f t="shared" si="47"/>
        <v>0</v>
      </c>
      <c r="CL95" s="72">
        <f t="shared" si="48"/>
        <v>0</v>
      </c>
      <c r="CM95" s="72" t="b">
        <f t="shared" si="49"/>
        <v>0</v>
      </c>
      <c r="CN95" s="72" t="b">
        <f t="shared" si="50"/>
        <v>0</v>
      </c>
      <c r="CP95" s="13">
        <f t="shared" si="51"/>
        <v>0</v>
      </c>
      <c r="CQ95" s="13" t="b">
        <f t="shared" si="52"/>
        <v>0</v>
      </c>
      <c r="CR95" s="13" t="b">
        <f t="shared" si="53"/>
        <v>0</v>
      </c>
      <c r="CS95" s="13" t="b">
        <f t="shared" si="59"/>
        <v>0</v>
      </c>
      <c r="CT95" s="13" t="b">
        <f t="shared" si="58"/>
        <v>0</v>
      </c>
      <c r="CU95" s="13" t="b">
        <f t="shared" ref="CU95:CU158" si="60">IF(R95="kompletna",CT95,IF(R95="częściowa",0.5*CT95,IF(R95="brak",0*CT95)))</f>
        <v>0</v>
      </c>
      <c r="CV95" s="13" t="b">
        <f t="shared" si="54"/>
        <v>0</v>
      </c>
      <c r="CW95" s="13" t="b">
        <f t="shared" si="55"/>
        <v>0</v>
      </c>
      <c r="CX95" s="13" t="b">
        <f t="shared" si="56"/>
        <v>0</v>
      </c>
      <c r="CY95" s="13" t="b">
        <f t="shared" si="57"/>
        <v>0</v>
      </c>
    </row>
    <row r="96" spans="1:103" ht="15" thickBot="1">
      <c r="A96" s="932"/>
      <c r="B96" s="950"/>
      <c r="C96" s="950"/>
      <c r="D96" s="950"/>
      <c r="E96" s="950"/>
      <c r="F96" s="950"/>
      <c r="G96" s="950"/>
      <c r="H96" s="950"/>
      <c r="I96" s="950"/>
      <c r="J96" s="950"/>
      <c r="K96" s="950"/>
      <c r="L96" s="950"/>
      <c r="M96" s="950"/>
      <c r="N96" s="950"/>
      <c r="O96" s="950"/>
      <c r="P96" s="950"/>
      <c r="Q96" s="941"/>
      <c r="R96" s="950"/>
      <c r="S96" s="950"/>
      <c r="T96" s="950"/>
      <c r="U96" s="950"/>
      <c r="V96" s="950"/>
      <c r="W96" s="77"/>
      <c r="X96" s="77"/>
      <c r="Y96" s="77"/>
      <c r="Z96" s="77"/>
      <c r="AA96" s="77" t="s">
        <v>38</v>
      </c>
      <c r="AB96" s="78"/>
      <c r="AC96" s="78"/>
      <c r="AD96" s="77"/>
      <c r="AE96" s="950"/>
      <c r="AF96" s="334">
        <f t="shared" si="32"/>
        <v>0</v>
      </c>
      <c r="AG96" s="272">
        <f>IF(R96="kompletna",Q96*J96*0.0036*'lista, wskaźniki'!$F$13, IF(R96="częściowa",Q96*J96*0.0036*'lista, wskaźniki'!$F$14, IF(R96="brak",Q96*J96*0.0036*'lista, wskaźniki'!$F$15,)))</f>
        <v>0</v>
      </c>
      <c r="AH96" s="334">
        <f>IF(Y96="inne",K96*'lista, wskaźniki'!$E$35,IF(Y96="to samo źródło",0,IF(Y96=0,0)))</f>
        <v>0</v>
      </c>
      <c r="AI96" s="334">
        <f>IF(AA96="gaz z sieci",AC96*'lista, wskaźniki'!$D$21)</f>
        <v>0</v>
      </c>
      <c r="AJ96" s="272">
        <f>IF(AA96="węgiel",AB96*'lista, wskaźniki'!$D$20, IF('Sektor mieszkaniowy'!AA96="drewno",'Sektor mieszkaniowy'!AB96*'lista, wskaźniki'!$D$22,IF('Sektor mieszkaniowy'!AA96="pellet",AB96*'lista, wskaźniki'!$D$23,IF('Sektor mieszkaniowy'!AA96="gaz z sieci",AB96*'lista, wskaźniki'!$D$21,IF('Sektor mieszkaniowy'!AA96="olej opałowy",'Sektor mieszkaniowy'!AB96*'lista, wskaźniki'!$D$24)))))</f>
        <v>0</v>
      </c>
      <c r="AK96" s="1072"/>
      <c r="AL96" s="950"/>
      <c r="AM96" s="20">
        <f>IF(AA96="węgiel",AF96*1/3.6*'lista, wskaźniki'!$F$20,IF(AA96="drewno",AF96*1/3.6*'lista, wskaźniki'!$F$22,IF(AA96="pellet",AF96*1/3.6*'lista, wskaźniki'!$F$23,IF(AA96="gaz z sieci",AF96*1/3.6*'lista, wskaźniki'!$F$21,IF(AA96="olej opałowy",AF96*1/3.6*'lista, wskaźniki'!$F$24,0)))))</f>
        <v>0</v>
      </c>
      <c r="AN96" s="20">
        <f>IF(AA96="węgiel",AF96*'lista, wskaźniki'!$E$42,IF(AA96="drewno",AF96*'lista, wskaźniki'!$G$42,IF(AA96="pellet",AF96*'lista, wskaźniki'!$H$42,IF(AA96="gaz z sieci",AF96*'lista, wskaźniki'!$F$42,IF(AA96="olej opałowy",AF96*'lista, wskaźniki'!$I$42,0)))))</f>
        <v>0</v>
      </c>
      <c r="AO96" s="20">
        <f>IF(AA96="węgiel",AF96*'lista, wskaźniki'!$E$43,IF(AA96="drewno",AF96*'lista, wskaźniki'!$G$43,IF(AA96="pellet",AF96*'lista, wskaźniki'!$H$43,IF(AA96="gaz z sieci",AF96*'lista, wskaźniki'!$F$43,IF(AA96="olej opałowy",AF96*'lista, wskaźniki'!$I$43,0)))))</f>
        <v>0</v>
      </c>
      <c r="AP96" s="20">
        <f>IF(AA96="węgiel",AF96*'lista, wskaźniki'!$E$44,IF(AA96="drewno",AF96*'lista, wskaźniki'!$G$44,IF(AA96="pellet",AF96*'lista, wskaźniki'!$H$44,IF(AA96="gaz z sieci",AF96*'lista, wskaźniki'!$F$44,IF(AA96="olej opałowy",AF96*'lista, wskaźniki'!$I$44,0)))))</f>
        <v>0</v>
      </c>
      <c r="AQ96" s="20" t="b">
        <f>IF(Z96="gaz",AH96*1/3.6*'lista, wskaźniki'!$F$21,IF(Z96="energia elektryczna",AH96*1/3.6*'lista, wskaźniki'!$F$26))</f>
        <v>0</v>
      </c>
      <c r="AR96" s="20" t="b">
        <f>IF(Z96="gaz",AH96*'lista, wskaźniki'!$F$42,IF(Z96="energia elektryczna",AH96*0))</f>
        <v>0</v>
      </c>
      <c r="AS96" s="20" t="b">
        <f>IF(Z96="gaz",AH96*'lista, wskaźniki'!$F$43,IF(Z96="energia elektryczna",AH96*0))</f>
        <v>0</v>
      </c>
      <c r="AT96" s="20" t="b">
        <f>IF(Z96="gaz",AH96*'lista, wskaźniki'!$F$44,IF(Z96="energia elektryczna",AH96*0))</f>
        <v>0</v>
      </c>
      <c r="AU96" s="20">
        <f>AI96*1/3.6*'lista, wskaźniki'!$F$21</f>
        <v>0</v>
      </c>
      <c r="AV96" s="20">
        <f>AI96*'lista, wskaźniki'!$F$42</f>
        <v>0</v>
      </c>
      <c r="AW96" s="20">
        <f>AI96*'lista, wskaźniki'!$F$43</f>
        <v>0</v>
      </c>
      <c r="AX96" s="20">
        <f>AI96*'lista, wskaźniki'!$F$44</f>
        <v>0</v>
      </c>
      <c r="AY96" s="20">
        <f>AK96*'lista, wskaźniki'!$F$26</f>
        <v>0</v>
      </c>
      <c r="AZ96" s="20">
        <f t="shared" si="33"/>
        <v>0</v>
      </c>
      <c r="BA96" s="20">
        <f t="shared" si="34"/>
        <v>0</v>
      </c>
      <c r="BB96" s="20">
        <f t="shared" si="35"/>
        <v>0</v>
      </c>
      <c r="BC96" s="20">
        <f t="shared" si="36"/>
        <v>0</v>
      </c>
      <c r="BD96" s="950"/>
      <c r="BE96" s="950"/>
      <c r="BF96" s="950"/>
      <c r="BG96" s="950"/>
      <c r="BH96" s="77"/>
      <c r="BI96" s="950"/>
      <c r="BJ96" s="77"/>
      <c r="BK96" s="950"/>
      <c r="BL96" s="77"/>
      <c r="BM96" s="77"/>
      <c r="BN96" s="77"/>
      <c r="BO96" s="77"/>
      <c r="BP96" s="77"/>
      <c r="BQ96" s="77"/>
      <c r="BR96" s="77"/>
      <c r="BS96" s="935"/>
      <c r="BT96" s="935"/>
      <c r="BU96" s="935"/>
      <c r="BV96" s="935"/>
      <c r="BW96" s="935"/>
      <c r="BX96" s="935"/>
      <c r="BY96" s="1069"/>
      <c r="CA96" s="365" t="b">
        <f t="shared" si="37"/>
        <v>0</v>
      </c>
      <c r="CB96" s="365" t="b">
        <f t="shared" si="38"/>
        <v>0</v>
      </c>
      <c r="CC96" s="365" t="b">
        <f t="shared" si="39"/>
        <v>0</v>
      </c>
      <c r="CD96" s="365">
        <f t="shared" si="40"/>
        <v>0</v>
      </c>
      <c r="CE96" s="365" t="b">
        <f t="shared" si="41"/>
        <v>0</v>
      </c>
      <c r="CF96" s="365" t="b">
        <f t="shared" si="42"/>
        <v>0</v>
      </c>
      <c r="CG96" s="365" t="b">
        <f t="shared" si="43"/>
        <v>0</v>
      </c>
      <c r="CH96" s="365">
        <f t="shared" si="44"/>
        <v>0</v>
      </c>
      <c r="CI96" s="72" t="b">
        <f t="shared" si="45"/>
        <v>0</v>
      </c>
      <c r="CJ96" s="72" t="b">
        <f t="shared" si="46"/>
        <v>0</v>
      </c>
      <c r="CK96" s="72" t="b">
        <f t="shared" si="47"/>
        <v>0</v>
      </c>
      <c r="CL96" s="72">
        <f t="shared" si="48"/>
        <v>0</v>
      </c>
      <c r="CM96" s="72" t="b">
        <f t="shared" si="49"/>
        <v>0</v>
      </c>
      <c r="CN96" s="72" t="b">
        <f t="shared" si="50"/>
        <v>0</v>
      </c>
      <c r="CP96" s="13">
        <f t="shared" si="51"/>
        <v>0</v>
      </c>
      <c r="CQ96" s="13" t="b">
        <f t="shared" si="52"/>
        <v>0</v>
      </c>
      <c r="CR96" s="13" t="b">
        <f t="shared" si="53"/>
        <v>0</v>
      </c>
      <c r="CS96" s="13" t="b">
        <f t="shared" si="59"/>
        <v>0</v>
      </c>
      <c r="CT96" s="13" t="b">
        <f t="shared" si="58"/>
        <v>0</v>
      </c>
      <c r="CU96" s="13" t="b">
        <f t="shared" si="60"/>
        <v>0</v>
      </c>
      <c r="CV96" s="13" t="b">
        <f t="shared" si="54"/>
        <v>0</v>
      </c>
      <c r="CW96" s="13" t="b">
        <f t="shared" si="55"/>
        <v>0</v>
      </c>
      <c r="CX96" s="13" t="b">
        <f t="shared" si="56"/>
        <v>0</v>
      </c>
      <c r="CY96" s="13" t="b">
        <f t="shared" si="57"/>
        <v>0</v>
      </c>
    </row>
    <row r="97" spans="1:103" ht="15" thickBot="1">
      <c r="A97" s="933"/>
      <c r="B97" s="951"/>
      <c r="C97" s="951"/>
      <c r="D97" s="951"/>
      <c r="E97" s="951"/>
      <c r="F97" s="951"/>
      <c r="G97" s="951"/>
      <c r="H97" s="951"/>
      <c r="I97" s="951"/>
      <c r="J97" s="951"/>
      <c r="K97" s="951"/>
      <c r="L97" s="951"/>
      <c r="M97" s="951"/>
      <c r="N97" s="951"/>
      <c r="O97" s="951"/>
      <c r="P97" s="951"/>
      <c r="Q97" s="942"/>
      <c r="R97" s="951"/>
      <c r="S97" s="951"/>
      <c r="T97" s="951"/>
      <c r="U97" s="951"/>
      <c r="V97" s="951"/>
      <c r="W97" s="79"/>
      <c r="X97" s="79"/>
      <c r="Y97" s="79"/>
      <c r="Z97" s="79"/>
      <c r="AA97" s="79" t="s">
        <v>37</v>
      </c>
      <c r="AB97" s="80"/>
      <c r="AC97" s="80"/>
      <c r="AD97" s="79"/>
      <c r="AE97" s="951"/>
      <c r="AF97" s="334">
        <f t="shared" si="32"/>
        <v>0</v>
      </c>
      <c r="AG97" s="272">
        <f>IF(R97="kompletna",Q97*J97*0.0036*'lista, wskaźniki'!$F$13, IF(R97="częściowa",Q97*J97*0.0036*'lista, wskaźniki'!$F$14, IF(R97="brak",Q97*J97*0.0036*'lista, wskaźniki'!$F$15,)))</f>
        <v>0</v>
      </c>
      <c r="AH97" s="334">
        <f>IF(Y97="inne",K97*'lista, wskaźniki'!$E$35,IF(Y97="to samo źródło",0,IF(Y97=0,0)))</f>
        <v>0</v>
      </c>
      <c r="AI97" s="334" t="b">
        <f>IF(AA97="gaz z sieci",AC97*'lista, wskaźniki'!$D$21)</f>
        <v>0</v>
      </c>
      <c r="AJ97" s="272">
        <f>IF(AA97="węgiel",AB97*'lista, wskaźniki'!$D$20, IF('Sektor mieszkaniowy'!AA97="drewno",'Sektor mieszkaniowy'!AB97*'lista, wskaźniki'!$D$22,IF('Sektor mieszkaniowy'!AA97="pellet",AB97*'lista, wskaźniki'!$D$23,IF('Sektor mieszkaniowy'!AA97="gaz z sieci",AB97*'lista, wskaźniki'!$D$21,IF('Sektor mieszkaniowy'!AA97="olej opałowy",'Sektor mieszkaniowy'!AB97*'lista, wskaźniki'!$D$24)))))</f>
        <v>0</v>
      </c>
      <c r="AK97" s="1073"/>
      <c r="AL97" s="951"/>
      <c r="AM97" s="20">
        <f>IF(AA97="węgiel",AF97*1/3.6*'lista, wskaźniki'!$F$20,IF(AA97="drewno",AF97*1/3.6*'lista, wskaźniki'!$F$22,IF(AA97="pellet",AF97*1/3.6*'lista, wskaźniki'!$F$23,IF(AA97="gaz z sieci",AF97*1/3.6*'lista, wskaźniki'!$F$21,IF(AA97="olej opałowy",AF97*1/3.6*'lista, wskaźniki'!$F$24,0)))))</f>
        <v>0</v>
      </c>
      <c r="AN97" s="20">
        <f>IF(AA97="węgiel",AF97*'lista, wskaźniki'!$E$42,IF(AA97="drewno",AF97*'lista, wskaźniki'!$G$42,IF(AA97="pellet",AF97*'lista, wskaźniki'!$H$42,IF(AA97="gaz z sieci",AF97*'lista, wskaźniki'!$F$42,IF(AA97="olej opałowy",AF97*'lista, wskaźniki'!$I$42,0)))))</f>
        <v>0</v>
      </c>
      <c r="AO97" s="20">
        <f>IF(AA97="węgiel",AF97*'lista, wskaźniki'!$E$43,IF(AA97="drewno",AF97*'lista, wskaźniki'!$G$43,IF(AA97="pellet",AF97*'lista, wskaźniki'!$H$43,IF(AA97="gaz z sieci",AF97*'lista, wskaźniki'!$F$43,IF(AA97="olej opałowy",AF97*'lista, wskaźniki'!$I$43,0)))))</f>
        <v>0</v>
      </c>
      <c r="AP97" s="20">
        <f>IF(AA97="węgiel",AF97*'lista, wskaźniki'!$E$44,IF(AA97="drewno",AF97*'lista, wskaźniki'!$G$44,IF(AA97="pellet",AF97*'lista, wskaźniki'!$H$44,IF(AA97="gaz z sieci",AF97*'lista, wskaźniki'!$F$44,IF(AA97="olej opałowy",AF97*'lista, wskaźniki'!$I$44,0)))))</f>
        <v>0</v>
      </c>
      <c r="AQ97" s="20" t="b">
        <f>IF(Z97="gaz",AH97*1/3.6*'lista, wskaźniki'!$F$21,IF(Z97="energia elektryczna",AH97*1/3.6*'lista, wskaźniki'!$F$26))</f>
        <v>0</v>
      </c>
      <c r="AR97" s="20" t="b">
        <f>IF(Z97="gaz",AH97*'lista, wskaźniki'!$F$42,IF(Z97="energia elektryczna",AH97*0))</f>
        <v>0</v>
      </c>
      <c r="AS97" s="20" t="b">
        <f>IF(Z97="gaz",AH97*'lista, wskaźniki'!$F$43,IF(Z97="energia elektryczna",AH97*0))</f>
        <v>0</v>
      </c>
      <c r="AT97" s="20" t="b">
        <f>IF(Z97="gaz",AH97*'lista, wskaźniki'!$F$44,IF(Z97="energia elektryczna",AH97*0))</f>
        <v>0</v>
      </c>
      <c r="AU97" s="20">
        <f>AI97*1/3.6*'lista, wskaźniki'!$F$21</f>
        <v>0</v>
      </c>
      <c r="AV97" s="20">
        <f>AI97*'lista, wskaźniki'!$F$42</f>
        <v>0</v>
      </c>
      <c r="AW97" s="20">
        <f>AI97*'lista, wskaźniki'!$F$43</f>
        <v>0</v>
      </c>
      <c r="AX97" s="20">
        <f>AI97*'lista, wskaźniki'!$F$44</f>
        <v>0</v>
      </c>
      <c r="AY97" s="20">
        <f>AK97*'lista, wskaźniki'!$F$26</f>
        <v>0</v>
      </c>
      <c r="AZ97" s="20">
        <f t="shared" si="33"/>
        <v>0</v>
      </c>
      <c r="BA97" s="20">
        <f t="shared" si="34"/>
        <v>0</v>
      </c>
      <c r="BB97" s="20">
        <f t="shared" si="35"/>
        <v>0</v>
      </c>
      <c r="BC97" s="20">
        <f t="shared" si="36"/>
        <v>0</v>
      </c>
      <c r="BD97" s="951"/>
      <c r="BE97" s="951"/>
      <c r="BF97" s="951"/>
      <c r="BG97" s="951"/>
      <c r="BH97" s="79"/>
      <c r="BI97" s="951"/>
      <c r="BJ97" s="79"/>
      <c r="BK97" s="951"/>
      <c r="BL97" s="79"/>
      <c r="BM97" s="79"/>
      <c r="BN97" s="79"/>
      <c r="BO97" s="79"/>
      <c r="BP97" s="79"/>
      <c r="BQ97" s="79"/>
      <c r="BR97" s="79"/>
      <c r="BS97" s="936"/>
      <c r="BT97" s="936"/>
      <c r="BU97" s="936"/>
      <c r="BV97" s="936"/>
      <c r="BW97" s="936"/>
      <c r="BX97" s="936"/>
      <c r="BY97" s="1070"/>
      <c r="CA97" s="365" t="b">
        <f t="shared" si="37"/>
        <v>0</v>
      </c>
      <c r="CB97" s="365" t="b">
        <f t="shared" si="38"/>
        <v>0</v>
      </c>
      <c r="CC97" s="365" t="b">
        <f t="shared" si="39"/>
        <v>0</v>
      </c>
      <c r="CD97" s="365" t="b">
        <f t="shared" si="40"/>
        <v>0</v>
      </c>
      <c r="CE97" s="365">
        <f t="shared" si="41"/>
        <v>0</v>
      </c>
      <c r="CF97" s="365" t="b">
        <f t="shared" si="42"/>
        <v>0</v>
      </c>
      <c r="CG97" s="365" t="b">
        <f t="shared" si="43"/>
        <v>0</v>
      </c>
      <c r="CH97" s="365" t="b">
        <f t="shared" si="44"/>
        <v>0</v>
      </c>
      <c r="CI97" s="72" t="b">
        <f t="shared" si="45"/>
        <v>0</v>
      </c>
      <c r="CJ97" s="72" t="b">
        <f t="shared" si="46"/>
        <v>0</v>
      </c>
      <c r="CK97" s="72" t="b">
        <f t="shared" si="47"/>
        <v>0</v>
      </c>
      <c r="CL97" s="72">
        <f t="shared" si="48"/>
        <v>0</v>
      </c>
      <c r="CM97" s="72">
        <f t="shared" si="49"/>
        <v>0</v>
      </c>
      <c r="CN97" s="72" t="b">
        <f t="shared" si="50"/>
        <v>0</v>
      </c>
      <c r="CP97" s="13">
        <f t="shared" si="51"/>
        <v>0</v>
      </c>
      <c r="CQ97" s="13" t="b">
        <f t="shared" si="52"/>
        <v>0</v>
      </c>
      <c r="CR97" s="13" t="b">
        <f t="shared" si="53"/>
        <v>0</v>
      </c>
      <c r="CS97" s="13" t="b">
        <f t="shared" si="59"/>
        <v>0</v>
      </c>
      <c r="CT97" s="13" t="b">
        <f t="shared" si="58"/>
        <v>0</v>
      </c>
      <c r="CU97" s="13" t="b">
        <f t="shared" si="60"/>
        <v>0</v>
      </c>
      <c r="CV97" s="13" t="b">
        <f t="shared" si="54"/>
        <v>0</v>
      </c>
      <c r="CW97" s="13" t="b">
        <f t="shared" si="55"/>
        <v>0</v>
      </c>
      <c r="CX97" s="13" t="b">
        <f t="shared" si="56"/>
        <v>0</v>
      </c>
      <c r="CY97" s="13" t="b">
        <f t="shared" si="57"/>
        <v>0</v>
      </c>
    </row>
    <row r="98" spans="1:103" ht="15" thickBot="1">
      <c r="A98" s="931">
        <v>20</v>
      </c>
      <c r="B98" s="949" t="s">
        <v>201</v>
      </c>
      <c r="C98" s="949">
        <v>11</v>
      </c>
      <c r="D98" s="949" t="s">
        <v>1</v>
      </c>
      <c r="E98" s="949" t="s">
        <v>5</v>
      </c>
      <c r="F98" s="949">
        <v>2</v>
      </c>
      <c r="G98" s="949"/>
      <c r="H98" s="949"/>
      <c r="I98" s="949" t="s">
        <v>10</v>
      </c>
      <c r="J98" s="949">
        <v>85</v>
      </c>
      <c r="K98" s="949">
        <v>3</v>
      </c>
      <c r="L98" s="949" t="s">
        <v>16</v>
      </c>
      <c r="M98" s="949">
        <v>100</v>
      </c>
      <c r="N98" s="949" t="s">
        <v>17</v>
      </c>
      <c r="O98" s="949"/>
      <c r="P98" s="949" t="s">
        <v>17</v>
      </c>
      <c r="Q98" s="940">
        <f>IF(I98="&lt;1966",'lista, wskaźniki'!$G$4,IF(I98="1967-1985",'lista, wskaźniki'!$G$5,IF(I98="1986-1992",'lista, wskaźniki'!$G$6,IF(I98="1993-1996",'lista, wskaźniki'!$G$7,IF(I98="&gt;1997",'lista, wskaźniki'!$G$8,IF(I98=0,'lista, wskaźniki'!$G$4))))))</f>
        <v>290</v>
      </c>
      <c r="R98" s="949" t="s">
        <v>23</v>
      </c>
      <c r="S98" s="949" t="s">
        <v>31</v>
      </c>
      <c r="T98" s="949"/>
      <c r="U98" s="949"/>
      <c r="V98" s="949"/>
      <c r="W98" s="20" t="s">
        <v>36</v>
      </c>
      <c r="X98" s="75" t="s">
        <v>39</v>
      </c>
      <c r="Y98" s="75" t="s">
        <v>42</v>
      </c>
      <c r="Z98" s="75"/>
      <c r="AA98" s="75" t="s">
        <v>35</v>
      </c>
      <c r="AB98" s="76"/>
      <c r="AC98" s="76"/>
      <c r="AD98" s="75"/>
      <c r="AE98" s="949">
        <v>6</v>
      </c>
      <c r="AF98" s="334">
        <f t="shared" si="32"/>
        <v>0</v>
      </c>
      <c r="AG98" s="272">
        <v>0</v>
      </c>
      <c r="AH98" s="334">
        <f>IF(Y98="inne",K98*'lista, wskaźniki'!$E$35,IF(Y98="to samo źródło",0,IF(Y98=0,0)))</f>
        <v>0</v>
      </c>
      <c r="AI98" s="334" t="b">
        <f>IF(AA98="gaz z sieci",AC98*'lista, wskaźniki'!$D$21)</f>
        <v>0</v>
      </c>
      <c r="AJ98" s="272">
        <f>IF(AA98="węgiel",AB98*'lista, wskaźniki'!$D$20, IF('Sektor mieszkaniowy'!AA98="drewno",'Sektor mieszkaniowy'!AB98*'lista, wskaźniki'!$D$22,IF('Sektor mieszkaniowy'!AA98="pellet",AB98*'lista, wskaźniki'!$D$23,IF('Sektor mieszkaniowy'!AA98="gaz z sieci",AB98*'lista, wskaźniki'!$D$21,IF('Sektor mieszkaniowy'!AA98="olej opałowy",'Sektor mieszkaniowy'!AB98*'lista, wskaźniki'!$D$24)))))</f>
        <v>0</v>
      </c>
      <c r="AK98" s="1071">
        <f>AL98/'lista, wskaźniki'!$A$127</f>
        <v>0</v>
      </c>
      <c r="AL98" s="949"/>
      <c r="AM98" s="20">
        <f>IF(AA98="węgiel",AF98*1/3.6*'lista, wskaźniki'!$F$20,IF(AA98="drewno",AF98*1/3.6*'lista, wskaźniki'!$F$22,IF(AA98="pellet",AF98*1/3.6*'lista, wskaźniki'!$F$23,IF(AA98="gaz z sieci",AF98*1/3.6*'lista, wskaźniki'!$F$21,IF(AA98="olej opałowy",AF98*1/3.6*'lista, wskaźniki'!$F$24,0)))))</f>
        <v>0</v>
      </c>
      <c r="AN98" s="20">
        <f>IF(AA98="węgiel",AF98*'lista, wskaźniki'!$E$42,IF(AA98="drewno",AF98*'lista, wskaźniki'!$G$42,IF(AA98="pellet",AF98*'lista, wskaźniki'!$H$42,IF(AA98="gaz z sieci",AF98*'lista, wskaźniki'!$F$42,IF(AA98="olej opałowy",AF98*'lista, wskaźniki'!$I$42,0)))))</f>
        <v>0</v>
      </c>
      <c r="AO98" s="20">
        <f>IF(AA98="węgiel",AF98*'lista, wskaźniki'!$E$43,IF(AA98="drewno",AF98*'lista, wskaźniki'!$G$43,IF(AA98="pellet",AF98*'lista, wskaźniki'!$H$43,IF(AA98="gaz z sieci",AF98*'lista, wskaźniki'!$F$43,IF(AA98="olej opałowy",AF98*'lista, wskaźniki'!$I$43,0)))))</f>
        <v>0</v>
      </c>
      <c r="AP98" s="20">
        <f>IF(AA98="węgiel",AF98*'lista, wskaźniki'!$E$44,IF(AA98="drewno",AF98*'lista, wskaźniki'!$G$44,IF(AA98="pellet",AF98*'lista, wskaźniki'!$H$44,IF(AA98="gaz z sieci",AF98*'lista, wskaźniki'!$F$44,IF(AA98="olej opałowy",AF98*'lista, wskaźniki'!$I$44,0)))))</f>
        <v>0</v>
      </c>
      <c r="AQ98" s="20" t="b">
        <f>IF(Z98="gaz",AH98*1/3.6*'lista, wskaźniki'!$F$21,IF(Z98="energia elektryczna",AH98*1/3.6*'lista, wskaźniki'!$F$26))</f>
        <v>0</v>
      </c>
      <c r="AR98" s="20" t="b">
        <f>IF(Z98="gaz",AH98*'lista, wskaźniki'!$F$42,IF(Z98="energia elektryczna",AH98*0))</f>
        <v>0</v>
      </c>
      <c r="AS98" s="20" t="b">
        <f>IF(Z98="gaz",AH98*'lista, wskaźniki'!$F$43,IF(Z98="energia elektryczna",AH98*0))</f>
        <v>0</v>
      </c>
      <c r="AT98" s="20" t="b">
        <f>IF(Z98="gaz",AH98*'lista, wskaźniki'!$F$44,IF(Z98="energia elektryczna",AH98*0))</f>
        <v>0</v>
      </c>
      <c r="AU98" s="20">
        <f>AI98*1/3.6*'lista, wskaźniki'!$F$21</f>
        <v>0</v>
      </c>
      <c r="AV98" s="20">
        <f>AI98*'lista, wskaźniki'!$F$42</f>
        <v>0</v>
      </c>
      <c r="AW98" s="20">
        <f>AI98*'lista, wskaźniki'!$F$43</f>
        <v>0</v>
      </c>
      <c r="AX98" s="20">
        <f>AI98*'lista, wskaźniki'!$F$44</f>
        <v>0</v>
      </c>
      <c r="AY98" s="20">
        <f>AK98*'lista, wskaźniki'!$F$26</f>
        <v>0</v>
      </c>
      <c r="AZ98" s="20">
        <f t="shared" si="33"/>
        <v>0</v>
      </c>
      <c r="BA98" s="20">
        <f t="shared" si="34"/>
        <v>0</v>
      </c>
      <c r="BB98" s="20">
        <f t="shared" si="35"/>
        <v>0</v>
      </c>
      <c r="BC98" s="20">
        <f t="shared" si="36"/>
        <v>0</v>
      </c>
      <c r="BD98" s="949" t="s">
        <v>17</v>
      </c>
      <c r="BE98" s="949" t="s">
        <v>17</v>
      </c>
      <c r="BF98" s="949" t="s">
        <v>17</v>
      </c>
      <c r="BG98" s="949" t="s">
        <v>17</v>
      </c>
      <c r="BH98" s="75"/>
      <c r="BI98" s="949" t="s">
        <v>17</v>
      </c>
      <c r="BJ98" s="75"/>
      <c r="BK98" s="949" t="s">
        <v>17</v>
      </c>
      <c r="BL98" s="75"/>
      <c r="BM98" s="75"/>
      <c r="BN98" s="75"/>
      <c r="BO98" s="75" t="s">
        <v>17</v>
      </c>
      <c r="BP98" s="75"/>
      <c r="BQ98" s="75"/>
      <c r="BR98" s="75"/>
      <c r="BS98" s="934"/>
      <c r="BT98" s="934"/>
      <c r="BU98" s="934"/>
      <c r="BV98" s="934"/>
      <c r="BW98" s="934"/>
      <c r="BX98" s="934"/>
      <c r="BY98" s="1068"/>
      <c r="CA98" s="365">
        <f t="shared" si="37"/>
        <v>0</v>
      </c>
      <c r="CB98" s="365" t="b">
        <f t="shared" si="38"/>
        <v>0</v>
      </c>
      <c r="CC98" s="365" t="b">
        <f t="shared" si="39"/>
        <v>0</v>
      </c>
      <c r="CD98" s="365" t="b">
        <f t="shared" si="40"/>
        <v>0</v>
      </c>
      <c r="CE98" s="365" t="b">
        <f t="shared" si="41"/>
        <v>0</v>
      </c>
      <c r="CF98" s="365" t="b">
        <f t="shared" si="42"/>
        <v>0</v>
      </c>
      <c r="CG98" s="365" t="b">
        <f t="shared" si="43"/>
        <v>0</v>
      </c>
      <c r="CH98" s="365" t="b">
        <f t="shared" si="44"/>
        <v>0</v>
      </c>
      <c r="CI98" s="72">
        <f t="shared" si="45"/>
        <v>0</v>
      </c>
      <c r="CJ98" s="72" t="b">
        <f t="shared" si="46"/>
        <v>0</v>
      </c>
      <c r="CK98" s="72" t="b">
        <f t="shared" si="47"/>
        <v>0</v>
      </c>
      <c r="CL98" s="72">
        <f t="shared" si="48"/>
        <v>0</v>
      </c>
      <c r="CM98" s="72" t="b">
        <f t="shared" si="49"/>
        <v>0</v>
      </c>
      <c r="CN98" s="72" t="b">
        <f t="shared" si="50"/>
        <v>0</v>
      </c>
      <c r="CP98" s="13">
        <f t="shared" si="51"/>
        <v>85</v>
      </c>
      <c r="CQ98" s="13">
        <f t="shared" si="52"/>
        <v>42.5</v>
      </c>
      <c r="CR98" s="13" t="b">
        <f t="shared" si="53"/>
        <v>0</v>
      </c>
      <c r="CS98" s="13">
        <f t="shared" si="59"/>
        <v>0</v>
      </c>
      <c r="CT98" s="13" t="b">
        <f t="shared" si="58"/>
        <v>0</v>
      </c>
      <c r="CU98" s="13">
        <f t="shared" si="60"/>
        <v>0</v>
      </c>
      <c r="CV98" s="13" t="b">
        <f t="shared" si="54"/>
        <v>0</v>
      </c>
      <c r="CW98" s="13">
        <f t="shared" si="55"/>
        <v>0</v>
      </c>
      <c r="CX98" s="13" t="b">
        <f t="shared" si="56"/>
        <v>0</v>
      </c>
      <c r="CY98" s="13">
        <f t="shared" si="57"/>
        <v>0</v>
      </c>
    </row>
    <row r="99" spans="1:103" ht="15" thickBot="1">
      <c r="A99" s="932"/>
      <c r="B99" s="950"/>
      <c r="C99" s="950"/>
      <c r="D99" s="950"/>
      <c r="E99" s="950"/>
      <c r="F99" s="950"/>
      <c r="G99" s="950"/>
      <c r="H99" s="950"/>
      <c r="I99" s="950"/>
      <c r="J99" s="950"/>
      <c r="K99" s="950"/>
      <c r="L99" s="950"/>
      <c r="M99" s="950"/>
      <c r="N99" s="950"/>
      <c r="O99" s="950"/>
      <c r="P99" s="950"/>
      <c r="Q99" s="941"/>
      <c r="R99" s="950"/>
      <c r="S99" s="950"/>
      <c r="T99" s="950"/>
      <c r="U99" s="950"/>
      <c r="V99" s="950"/>
      <c r="W99" s="77"/>
      <c r="X99" s="77" t="s">
        <v>195</v>
      </c>
      <c r="Y99" s="77"/>
      <c r="Z99" s="77"/>
      <c r="AA99" s="77" t="s">
        <v>36</v>
      </c>
      <c r="AB99" s="78">
        <v>5</v>
      </c>
      <c r="AC99" s="78"/>
      <c r="AD99" s="77">
        <v>650</v>
      </c>
      <c r="AE99" s="950"/>
      <c r="AF99" s="334">
        <f t="shared" si="32"/>
        <v>74.495000000000005</v>
      </c>
      <c r="AG99" s="272">
        <v>70.989999999999995</v>
      </c>
      <c r="AH99" s="334">
        <f>IF(Y99="inne",K99*'lista, wskaźniki'!$E$35,IF(Y99="to samo źródło",0,IF(Y99=0,0)))</f>
        <v>0</v>
      </c>
      <c r="AI99" s="334" t="b">
        <f>IF(AA99="gaz z sieci",AC99*'lista, wskaźniki'!$D$21)</f>
        <v>0</v>
      </c>
      <c r="AJ99" s="272">
        <f>IF(AA99="węgiel",AB99*'lista, wskaźniki'!$D$20, IF('Sektor mieszkaniowy'!AA99="drewno",'Sektor mieszkaniowy'!AB99*'lista, wskaźniki'!$D$22,IF('Sektor mieszkaniowy'!AA99="pellet",AB99*'lista, wskaźniki'!$D$23,IF('Sektor mieszkaniowy'!AA99="gaz z sieci",AB99*'lista, wskaźniki'!$D$21,IF('Sektor mieszkaniowy'!AA99="olej opałowy",'Sektor mieszkaniowy'!AB99*'lista, wskaźniki'!$D$24)))))</f>
        <v>78</v>
      </c>
      <c r="AK99" s="1072"/>
      <c r="AL99" s="950"/>
      <c r="AM99" s="20">
        <f>IF(AA99="węgiel",AF99*1/3.6*'lista, wskaźniki'!$F$20,IF(AA99="drewno",AF99*1/3.6*'lista, wskaźniki'!$F$22,IF(AA99="pellet",AF99*1/3.6*'lista, wskaźniki'!$F$23,IF(AA99="gaz z sieci",AF99*1/3.6*'lista, wskaźniki'!$F$21,IF(AA99="olej opałowy",AF99*1/3.6*'lista, wskaźniki'!$F$24,0)))))</f>
        <v>0</v>
      </c>
      <c r="AN99" s="20">
        <f>IF(AA99="węgiel",AF99*'lista, wskaźniki'!$E$42,IF(AA99="drewno",AF99*'lista, wskaźniki'!$G$42,IF(AA99="pellet",AF99*'lista, wskaźniki'!$H$42,IF(AA99="gaz z sieci",AF99*'lista, wskaźniki'!$F$42,IF(AA99="olej opałowy",AF99*'lista, wskaźniki'!$I$42,0)))))</f>
        <v>6.0340949999999997E-2</v>
      </c>
      <c r="AO99" s="20">
        <f>IF(AA99="węgiel",AF99*'lista, wskaźniki'!$E$43,IF(AA99="drewno",AF99*'lista, wskaźniki'!$G$43,IF(AA99="pellet",AF99*'lista, wskaźniki'!$H$43,IF(AA99="gaz z sieci",AF99*'lista, wskaźniki'!$F$43,IF(AA99="olej opałowy",AF99*'lista, wskaźniki'!$I$43,0)))))</f>
        <v>6.0340949999999997E-2</v>
      </c>
      <c r="AP99" s="20">
        <f>IF(AA99="węgiel",AF99*'lista, wskaźniki'!$E$44,IF(AA99="drewno",AF99*'lista, wskaźniki'!$G$44,IF(AA99="pellet",AF99*'lista, wskaźniki'!$H$44,IF(AA99="gaz z sieci",AF99*'lista, wskaźniki'!$F$44,IF(AA99="olej opałowy",AF99*'lista, wskaźniki'!$I$44,0)))))</f>
        <v>1.8623749999999999E-5</v>
      </c>
      <c r="AQ99" s="20" t="b">
        <f>IF(Z99="gaz",AH99*1/3.6*'lista, wskaźniki'!$F$21,IF(Z99="energia elektryczna",AH99*1/3.6*'lista, wskaźniki'!$F$26))</f>
        <v>0</v>
      </c>
      <c r="AR99" s="20" t="b">
        <f>IF(Z99="gaz",AH99*'lista, wskaźniki'!$F$42,IF(Z99="energia elektryczna",AH99*0))</f>
        <v>0</v>
      </c>
      <c r="AS99" s="20" t="b">
        <f>IF(Z99="gaz",AH99*'lista, wskaźniki'!$F$43,IF(Z99="energia elektryczna",AH99*0))</f>
        <v>0</v>
      </c>
      <c r="AT99" s="20" t="b">
        <f>IF(Z99="gaz",AH99*'lista, wskaźniki'!$F$44,IF(Z99="energia elektryczna",AH99*0))</f>
        <v>0</v>
      </c>
      <c r="AU99" s="20">
        <f>AI99*1/3.6*'lista, wskaźniki'!$F$21</f>
        <v>0</v>
      </c>
      <c r="AV99" s="20">
        <f>AI99*'lista, wskaźniki'!$F$42</f>
        <v>0</v>
      </c>
      <c r="AW99" s="20">
        <f>AI99*'lista, wskaźniki'!$F$43</f>
        <v>0</v>
      </c>
      <c r="AX99" s="20">
        <f>AI99*'lista, wskaźniki'!$F$44</f>
        <v>0</v>
      </c>
      <c r="AY99" s="20">
        <f>AK99*'lista, wskaźniki'!$F$26</f>
        <v>0</v>
      </c>
      <c r="AZ99" s="20">
        <f t="shared" si="33"/>
        <v>0</v>
      </c>
      <c r="BA99" s="20">
        <f t="shared" si="34"/>
        <v>6.0340949999999997E-2</v>
      </c>
      <c r="BB99" s="20">
        <f t="shared" si="35"/>
        <v>6.0340949999999997E-2</v>
      </c>
      <c r="BC99" s="20">
        <f t="shared" si="36"/>
        <v>1.8623749999999999E-5</v>
      </c>
      <c r="BD99" s="950"/>
      <c r="BE99" s="950"/>
      <c r="BF99" s="950"/>
      <c r="BG99" s="950"/>
      <c r="BH99" s="77"/>
      <c r="BI99" s="950"/>
      <c r="BJ99" s="77"/>
      <c r="BK99" s="950"/>
      <c r="BL99" s="77"/>
      <c r="BM99" s="77"/>
      <c r="BN99" s="77"/>
      <c r="BO99" s="77"/>
      <c r="BP99" s="77"/>
      <c r="BQ99" s="77"/>
      <c r="BR99" s="77"/>
      <c r="BS99" s="935"/>
      <c r="BT99" s="935"/>
      <c r="BU99" s="935"/>
      <c r="BV99" s="935"/>
      <c r="BW99" s="935"/>
      <c r="BX99" s="935"/>
      <c r="BY99" s="1069"/>
      <c r="CA99" s="365" t="b">
        <f t="shared" si="37"/>
        <v>0</v>
      </c>
      <c r="CB99" s="365">
        <f t="shared" si="38"/>
        <v>74.495000000000005</v>
      </c>
      <c r="CC99" s="365" t="b">
        <f t="shared" si="39"/>
        <v>0</v>
      </c>
      <c r="CD99" s="365" t="b">
        <f t="shared" si="40"/>
        <v>0</v>
      </c>
      <c r="CE99" s="365" t="b">
        <f t="shared" si="41"/>
        <v>0</v>
      </c>
      <c r="CF99" s="365" t="b">
        <f t="shared" si="42"/>
        <v>0</v>
      </c>
      <c r="CG99" s="365" t="b">
        <f t="shared" si="43"/>
        <v>0</v>
      </c>
      <c r="CH99" s="365" t="b">
        <f t="shared" si="44"/>
        <v>0</v>
      </c>
      <c r="CI99" s="72" t="b">
        <f t="shared" si="45"/>
        <v>0</v>
      </c>
      <c r="CJ99" s="72">
        <f t="shared" si="46"/>
        <v>74.495000000000005</v>
      </c>
      <c r="CK99" s="72" t="b">
        <f t="shared" si="47"/>
        <v>0</v>
      </c>
      <c r="CL99" s="72">
        <f t="shared" si="48"/>
        <v>0</v>
      </c>
      <c r="CM99" s="72" t="b">
        <f t="shared" si="49"/>
        <v>0</v>
      </c>
      <c r="CN99" s="72" t="b">
        <f t="shared" si="50"/>
        <v>0</v>
      </c>
      <c r="CP99" s="13">
        <f t="shared" si="51"/>
        <v>0</v>
      </c>
      <c r="CQ99" s="13" t="b">
        <f t="shared" si="52"/>
        <v>0</v>
      </c>
      <c r="CR99" s="13" t="b">
        <f t="shared" si="53"/>
        <v>0</v>
      </c>
      <c r="CS99" s="13" t="b">
        <f t="shared" si="59"/>
        <v>0</v>
      </c>
      <c r="CT99" s="13" t="b">
        <f t="shared" si="58"/>
        <v>0</v>
      </c>
      <c r="CU99" s="13" t="b">
        <f t="shared" si="60"/>
        <v>0</v>
      </c>
      <c r="CV99" s="13" t="b">
        <f t="shared" si="54"/>
        <v>0</v>
      </c>
      <c r="CW99" s="13" t="b">
        <f t="shared" si="55"/>
        <v>0</v>
      </c>
      <c r="CX99" s="13" t="b">
        <f t="shared" si="56"/>
        <v>0</v>
      </c>
      <c r="CY99" s="13" t="b">
        <f t="shared" si="57"/>
        <v>0</v>
      </c>
    </row>
    <row r="100" spans="1:103" ht="15" thickBot="1">
      <c r="A100" s="932"/>
      <c r="B100" s="950"/>
      <c r="C100" s="950"/>
      <c r="D100" s="950"/>
      <c r="E100" s="950"/>
      <c r="F100" s="950"/>
      <c r="G100" s="950"/>
      <c r="H100" s="950"/>
      <c r="I100" s="950"/>
      <c r="J100" s="950"/>
      <c r="K100" s="950"/>
      <c r="L100" s="950"/>
      <c r="M100" s="950"/>
      <c r="N100" s="950"/>
      <c r="O100" s="950"/>
      <c r="P100" s="950"/>
      <c r="Q100" s="941"/>
      <c r="R100" s="950"/>
      <c r="S100" s="950"/>
      <c r="T100" s="950"/>
      <c r="U100" s="950"/>
      <c r="V100" s="950"/>
      <c r="W100" s="77"/>
      <c r="X100" s="77"/>
      <c r="Y100" s="77"/>
      <c r="Z100" s="77"/>
      <c r="AA100" s="77" t="s">
        <v>50</v>
      </c>
      <c r="AB100" s="78"/>
      <c r="AC100" s="78"/>
      <c r="AD100" s="77"/>
      <c r="AE100" s="950"/>
      <c r="AF100" s="334">
        <f t="shared" si="32"/>
        <v>0</v>
      </c>
      <c r="AG100" s="272">
        <f>IF(R100="kompletna",Q100*J100*0.0036*'lista, wskaźniki'!$F$13, IF(R100="częściowa",Q100*J100*0.0036*'lista, wskaźniki'!$F$14, IF(R100="brak",Q100*J100*0.0036*'lista, wskaźniki'!$F$15,)))</f>
        <v>0</v>
      </c>
      <c r="AH100" s="334">
        <f>IF(Y100="inne",K100*'lista, wskaźniki'!$E$35,IF(Y100="to samo źródło",0,IF(Y100=0,0)))</f>
        <v>0</v>
      </c>
      <c r="AI100" s="334" t="b">
        <f>IF(AA100="gaz z sieci",AC100*'lista, wskaźniki'!$D$21)</f>
        <v>0</v>
      </c>
      <c r="AJ100" s="272">
        <f>IF(AA100="węgiel",AB100*'lista, wskaźniki'!$D$20, IF('Sektor mieszkaniowy'!AA100="drewno",'Sektor mieszkaniowy'!AB100*'lista, wskaźniki'!$D$22,IF('Sektor mieszkaniowy'!AA100="pellet",AB100*'lista, wskaźniki'!$D$23,IF('Sektor mieszkaniowy'!AA100="gaz z sieci",AB100*'lista, wskaźniki'!$D$21,IF('Sektor mieszkaniowy'!AA100="olej opałowy",'Sektor mieszkaniowy'!AB100*'lista, wskaźniki'!$D$24)))))</f>
        <v>0</v>
      </c>
      <c r="AK100" s="1072"/>
      <c r="AL100" s="950"/>
      <c r="AM100" s="20">
        <f>IF(AA100="węgiel",AF100*1/3.6*'lista, wskaźniki'!$F$20,IF(AA100="drewno",AF100*1/3.6*'lista, wskaźniki'!$F$22,IF(AA100="pellet",AF100*1/3.6*'lista, wskaźniki'!$F$23,IF(AA100="gaz z sieci",AF100*1/3.6*'lista, wskaźniki'!$F$21,IF(AA100="olej opałowy",AF100*1/3.6*'lista, wskaźniki'!$F$24,0)))))</f>
        <v>0</v>
      </c>
      <c r="AN100" s="20">
        <f>IF(AA100="węgiel",AF100*'lista, wskaźniki'!$E$42,IF(AA100="drewno",AF100*'lista, wskaźniki'!$G$42,IF(AA100="pellet",AF100*'lista, wskaźniki'!$H$42,IF(AA100="gaz z sieci",AF100*'lista, wskaźniki'!$F$42,IF(AA100="olej opałowy",AF100*'lista, wskaźniki'!$I$42,0)))))</f>
        <v>0</v>
      </c>
      <c r="AO100" s="20">
        <f>IF(AA100="węgiel",AF100*'lista, wskaźniki'!$E$43,IF(AA100="drewno",AF100*'lista, wskaźniki'!$G$43,IF(AA100="pellet",AF100*'lista, wskaźniki'!$H$43,IF(AA100="gaz z sieci",AF100*'lista, wskaźniki'!$F$43,IF(AA100="olej opałowy",AF100*'lista, wskaźniki'!$I$43,0)))))</f>
        <v>0</v>
      </c>
      <c r="AP100" s="20">
        <f>IF(AA100="węgiel",AF100*'lista, wskaźniki'!$E$44,IF(AA100="drewno",AF100*'lista, wskaźniki'!$G$44,IF(AA100="pellet",AF100*'lista, wskaźniki'!$H$44,IF(AA100="gaz z sieci",AF100*'lista, wskaźniki'!$F$44,IF(AA100="olej opałowy",AF100*'lista, wskaźniki'!$I$44,0)))))</f>
        <v>0</v>
      </c>
      <c r="AQ100" s="20" t="b">
        <f>IF(Z100="gaz",AH100*1/3.6*'lista, wskaźniki'!$F$21,IF(Z100="energia elektryczna",AH100*1/3.6*'lista, wskaźniki'!$F$26))</f>
        <v>0</v>
      </c>
      <c r="AR100" s="20" t="b">
        <f>IF(Z100="gaz",AH100*'lista, wskaźniki'!$F$42,IF(Z100="energia elektryczna",AH100*0))</f>
        <v>0</v>
      </c>
      <c r="AS100" s="20" t="b">
        <f>IF(Z100="gaz",AH100*'lista, wskaźniki'!$F$43,IF(Z100="energia elektryczna",AH100*0))</f>
        <v>0</v>
      </c>
      <c r="AT100" s="20" t="b">
        <f>IF(Z100="gaz",AH100*'lista, wskaźniki'!$F$44,IF(Z100="energia elektryczna",AH100*0))</f>
        <v>0</v>
      </c>
      <c r="AU100" s="20">
        <f>AI100*1/3.6*'lista, wskaźniki'!$F$21</f>
        <v>0</v>
      </c>
      <c r="AV100" s="20">
        <f>AI100*'lista, wskaźniki'!$F$42</f>
        <v>0</v>
      </c>
      <c r="AW100" s="20">
        <f>AI100*'lista, wskaźniki'!$F$43</f>
        <v>0</v>
      </c>
      <c r="AX100" s="20">
        <f>AI100*'lista, wskaźniki'!$F$44</f>
        <v>0</v>
      </c>
      <c r="AY100" s="20">
        <f>AK100*'lista, wskaźniki'!$F$26</f>
        <v>0</v>
      </c>
      <c r="AZ100" s="20">
        <f t="shared" si="33"/>
        <v>0</v>
      </c>
      <c r="BA100" s="20">
        <f t="shared" si="34"/>
        <v>0</v>
      </c>
      <c r="BB100" s="20">
        <f t="shared" si="35"/>
        <v>0</v>
      </c>
      <c r="BC100" s="20">
        <f t="shared" si="36"/>
        <v>0</v>
      </c>
      <c r="BD100" s="950"/>
      <c r="BE100" s="950"/>
      <c r="BF100" s="950"/>
      <c r="BG100" s="950"/>
      <c r="BH100" s="77"/>
      <c r="BI100" s="950"/>
      <c r="BJ100" s="77"/>
      <c r="BK100" s="950"/>
      <c r="BL100" s="77"/>
      <c r="BM100" s="77"/>
      <c r="BN100" s="77"/>
      <c r="BO100" s="77"/>
      <c r="BP100" s="77"/>
      <c r="BQ100" s="77"/>
      <c r="BR100" s="77"/>
      <c r="BS100" s="935"/>
      <c r="BT100" s="935"/>
      <c r="BU100" s="935"/>
      <c r="BV100" s="935"/>
      <c r="BW100" s="935"/>
      <c r="BX100" s="935"/>
      <c r="BY100" s="1069"/>
      <c r="CA100" s="365" t="b">
        <f t="shared" si="37"/>
        <v>0</v>
      </c>
      <c r="CB100" s="365" t="b">
        <f t="shared" si="38"/>
        <v>0</v>
      </c>
      <c r="CC100" s="365">
        <f t="shared" si="39"/>
        <v>0</v>
      </c>
      <c r="CD100" s="365" t="b">
        <f t="shared" si="40"/>
        <v>0</v>
      </c>
      <c r="CE100" s="365" t="b">
        <f t="shared" si="41"/>
        <v>0</v>
      </c>
      <c r="CF100" s="365" t="b">
        <f t="shared" si="42"/>
        <v>0</v>
      </c>
      <c r="CG100" s="365" t="b">
        <f t="shared" si="43"/>
        <v>0</v>
      </c>
      <c r="CH100" s="365" t="b">
        <f t="shared" si="44"/>
        <v>0</v>
      </c>
      <c r="CI100" s="72" t="b">
        <f t="shared" si="45"/>
        <v>0</v>
      </c>
      <c r="CJ100" s="72" t="b">
        <f t="shared" si="46"/>
        <v>0</v>
      </c>
      <c r="CK100" s="72">
        <f t="shared" si="47"/>
        <v>0</v>
      </c>
      <c r="CL100" s="72">
        <f t="shared" si="48"/>
        <v>0</v>
      </c>
      <c r="CM100" s="72" t="b">
        <f t="shared" si="49"/>
        <v>0</v>
      </c>
      <c r="CN100" s="72" t="b">
        <f t="shared" si="50"/>
        <v>0</v>
      </c>
      <c r="CP100" s="13">
        <f t="shared" si="51"/>
        <v>0</v>
      </c>
      <c r="CQ100" s="13" t="b">
        <f t="shared" si="52"/>
        <v>0</v>
      </c>
      <c r="CR100" s="13" t="b">
        <f t="shared" si="53"/>
        <v>0</v>
      </c>
      <c r="CS100" s="13" t="b">
        <f t="shared" si="59"/>
        <v>0</v>
      </c>
      <c r="CT100" s="13" t="b">
        <f t="shared" si="58"/>
        <v>0</v>
      </c>
      <c r="CU100" s="13" t="b">
        <f t="shared" si="60"/>
        <v>0</v>
      </c>
      <c r="CV100" s="13" t="b">
        <f t="shared" si="54"/>
        <v>0</v>
      </c>
      <c r="CW100" s="13" t="b">
        <f t="shared" si="55"/>
        <v>0</v>
      </c>
      <c r="CX100" s="13" t="b">
        <f t="shared" si="56"/>
        <v>0</v>
      </c>
      <c r="CY100" s="13" t="b">
        <f t="shared" si="57"/>
        <v>0</v>
      </c>
    </row>
    <row r="101" spans="1:103" ht="15" thickBot="1">
      <c r="A101" s="932"/>
      <c r="B101" s="950"/>
      <c r="C101" s="950"/>
      <c r="D101" s="950"/>
      <c r="E101" s="950"/>
      <c r="F101" s="950"/>
      <c r="G101" s="950"/>
      <c r="H101" s="950"/>
      <c r="I101" s="950"/>
      <c r="J101" s="950"/>
      <c r="K101" s="950"/>
      <c r="L101" s="950"/>
      <c r="M101" s="950"/>
      <c r="N101" s="950"/>
      <c r="O101" s="950"/>
      <c r="P101" s="950"/>
      <c r="Q101" s="941"/>
      <c r="R101" s="950"/>
      <c r="S101" s="950"/>
      <c r="T101" s="950"/>
      <c r="U101" s="950"/>
      <c r="V101" s="950"/>
      <c r="W101" s="77"/>
      <c r="X101" s="77"/>
      <c r="Y101" s="77"/>
      <c r="Z101" s="77"/>
      <c r="AA101" s="77" t="s">
        <v>38</v>
      </c>
      <c r="AB101" s="78"/>
      <c r="AC101" s="78"/>
      <c r="AD101" s="77"/>
      <c r="AE101" s="950"/>
      <c r="AF101" s="334">
        <f t="shared" si="32"/>
        <v>0</v>
      </c>
      <c r="AG101" s="272">
        <f>IF(R101="kompletna",Q101*J101*0.0036*'lista, wskaźniki'!$F$13, IF(R101="częściowa",Q101*J101*0.0036*'lista, wskaźniki'!$F$14, IF(R101="brak",Q101*J101*0.0036*'lista, wskaźniki'!$F$15,)))</f>
        <v>0</v>
      </c>
      <c r="AH101" s="334">
        <f>IF(Y101="inne",K101*'lista, wskaźniki'!$E$35,IF(Y101="to samo źródło",0,IF(Y101=0,0)))</f>
        <v>0</v>
      </c>
      <c r="AI101" s="334">
        <f>IF(AA101="gaz z sieci",AC101*'lista, wskaźniki'!$D$21)</f>
        <v>0</v>
      </c>
      <c r="AJ101" s="272">
        <f>IF(AA101="węgiel",AB101*'lista, wskaźniki'!$D$20, IF('Sektor mieszkaniowy'!AA101="drewno",'Sektor mieszkaniowy'!AB101*'lista, wskaźniki'!$D$22,IF('Sektor mieszkaniowy'!AA101="pellet",AB101*'lista, wskaźniki'!$D$23,IF('Sektor mieszkaniowy'!AA101="gaz z sieci",AB101*'lista, wskaźniki'!$D$21,IF('Sektor mieszkaniowy'!AA101="olej opałowy",'Sektor mieszkaniowy'!AB101*'lista, wskaźniki'!$D$24)))))</f>
        <v>0</v>
      </c>
      <c r="AK101" s="1072"/>
      <c r="AL101" s="950"/>
      <c r="AM101" s="20">
        <f>IF(AA101="węgiel",AF101*1/3.6*'lista, wskaźniki'!$F$20,IF(AA101="drewno",AF101*1/3.6*'lista, wskaźniki'!$F$22,IF(AA101="pellet",AF101*1/3.6*'lista, wskaźniki'!$F$23,IF(AA101="gaz z sieci",AF101*1/3.6*'lista, wskaźniki'!$F$21,IF(AA101="olej opałowy",AF101*1/3.6*'lista, wskaźniki'!$F$24,0)))))</f>
        <v>0</v>
      </c>
      <c r="AN101" s="20">
        <f>IF(AA101="węgiel",AF101*'lista, wskaźniki'!$E$42,IF(AA101="drewno",AF101*'lista, wskaźniki'!$G$42,IF(AA101="pellet",AF101*'lista, wskaźniki'!$H$42,IF(AA101="gaz z sieci",AF101*'lista, wskaźniki'!$F$42,IF(AA101="olej opałowy",AF101*'lista, wskaźniki'!$I$42,0)))))</f>
        <v>0</v>
      </c>
      <c r="AO101" s="20">
        <f>IF(AA101="węgiel",AF101*'lista, wskaźniki'!$E$43,IF(AA101="drewno",AF101*'lista, wskaźniki'!$G$43,IF(AA101="pellet",AF101*'lista, wskaźniki'!$H$43,IF(AA101="gaz z sieci",AF101*'lista, wskaźniki'!$F$43,IF(AA101="olej opałowy",AF101*'lista, wskaźniki'!$I$43,0)))))</f>
        <v>0</v>
      </c>
      <c r="AP101" s="20">
        <f>IF(AA101="węgiel",AF101*'lista, wskaźniki'!$E$44,IF(AA101="drewno",AF101*'lista, wskaźniki'!$G$44,IF(AA101="pellet",AF101*'lista, wskaźniki'!$H$44,IF(AA101="gaz z sieci",AF101*'lista, wskaźniki'!$F$44,IF(AA101="olej opałowy",AF101*'lista, wskaźniki'!$I$44,0)))))</f>
        <v>0</v>
      </c>
      <c r="AQ101" s="20" t="b">
        <f>IF(Z101="gaz",AH101*1/3.6*'lista, wskaźniki'!$F$21,IF(Z101="energia elektryczna",AH101*1/3.6*'lista, wskaźniki'!$F$26))</f>
        <v>0</v>
      </c>
      <c r="AR101" s="20" t="b">
        <f>IF(Z101="gaz",AH101*'lista, wskaźniki'!$F$42,IF(Z101="energia elektryczna",AH101*0))</f>
        <v>0</v>
      </c>
      <c r="AS101" s="20" t="b">
        <f>IF(Z101="gaz",AH101*'lista, wskaźniki'!$F$43,IF(Z101="energia elektryczna",AH101*0))</f>
        <v>0</v>
      </c>
      <c r="AT101" s="20" t="b">
        <f>IF(Z101="gaz",AH101*'lista, wskaźniki'!$F$44,IF(Z101="energia elektryczna",AH101*0))</f>
        <v>0</v>
      </c>
      <c r="AU101" s="20">
        <f>AI101*1/3.6*'lista, wskaźniki'!$F$21</f>
        <v>0</v>
      </c>
      <c r="AV101" s="20">
        <f>AI101*'lista, wskaźniki'!$F$42</f>
        <v>0</v>
      </c>
      <c r="AW101" s="20">
        <f>AI101*'lista, wskaźniki'!$F$43</f>
        <v>0</v>
      </c>
      <c r="AX101" s="20">
        <f>AI101*'lista, wskaźniki'!$F$44</f>
        <v>0</v>
      </c>
      <c r="AY101" s="20">
        <f>AK101*'lista, wskaźniki'!$F$26</f>
        <v>0</v>
      </c>
      <c r="AZ101" s="20">
        <f t="shared" si="33"/>
        <v>0</v>
      </c>
      <c r="BA101" s="20">
        <f t="shared" si="34"/>
        <v>0</v>
      </c>
      <c r="BB101" s="20">
        <f t="shared" si="35"/>
        <v>0</v>
      </c>
      <c r="BC101" s="20">
        <f t="shared" si="36"/>
        <v>0</v>
      </c>
      <c r="BD101" s="950"/>
      <c r="BE101" s="950"/>
      <c r="BF101" s="950"/>
      <c r="BG101" s="950"/>
      <c r="BH101" s="77"/>
      <c r="BI101" s="950"/>
      <c r="BJ101" s="77"/>
      <c r="BK101" s="950"/>
      <c r="BL101" s="77"/>
      <c r="BM101" s="77"/>
      <c r="BN101" s="77"/>
      <c r="BO101" s="77"/>
      <c r="BP101" s="77"/>
      <c r="BQ101" s="77"/>
      <c r="BR101" s="77"/>
      <c r="BS101" s="935"/>
      <c r="BT101" s="935"/>
      <c r="BU101" s="935"/>
      <c r="BV101" s="935"/>
      <c r="BW101" s="935"/>
      <c r="BX101" s="935"/>
      <c r="BY101" s="1069"/>
      <c r="CA101" s="365" t="b">
        <f t="shared" si="37"/>
        <v>0</v>
      </c>
      <c r="CB101" s="365" t="b">
        <f t="shared" si="38"/>
        <v>0</v>
      </c>
      <c r="CC101" s="365" t="b">
        <f t="shared" si="39"/>
        <v>0</v>
      </c>
      <c r="CD101" s="365">
        <f t="shared" si="40"/>
        <v>0</v>
      </c>
      <c r="CE101" s="365" t="b">
        <f t="shared" si="41"/>
        <v>0</v>
      </c>
      <c r="CF101" s="365" t="b">
        <f t="shared" si="42"/>
        <v>0</v>
      </c>
      <c r="CG101" s="365" t="b">
        <f t="shared" si="43"/>
        <v>0</v>
      </c>
      <c r="CH101" s="365">
        <f t="shared" si="44"/>
        <v>0</v>
      </c>
      <c r="CI101" s="72" t="b">
        <f t="shared" si="45"/>
        <v>0</v>
      </c>
      <c r="CJ101" s="72" t="b">
        <f t="shared" si="46"/>
        <v>0</v>
      </c>
      <c r="CK101" s="72" t="b">
        <f t="shared" si="47"/>
        <v>0</v>
      </c>
      <c r="CL101" s="72">
        <f t="shared" si="48"/>
        <v>0</v>
      </c>
      <c r="CM101" s="72" t="b">
        <f t="shared" si="49"/>
        <v>0</v>
      </c>
      <c r="CN101" s="72" t="b">
        <f t="shared" si="50"/>
        <v>0</v>
      </c>
      <c r="CP101" s="13">
        <f t="shared" si="51"/>
        <v>0</v>
      </c>
      <c r="CQ101" s="13" t="b">
        <f t="shared" si="52"/>
        <v>0</v>
      </c>
      <c r="CR101" s="13" t="b">
        <f t="shared" si="53"/>
        <v>0</v>
      </c>
      <c r="CS101" s="13" t="b">
        <f t="shared" si="59"/>
        <v>0</v>
      </c>
      <c r="CT101" s="13" t="b">
        <f t="shared" si="58"/>
        <v>0</v>
      </c>
      <c r="CU101" s="13" t="b">
        <f t="shared" si="60"/>
        <v>0</v>
      </c>
      <c r="CV101" s="13" t="b">
        <f t="shared" si="54"/>
        <v>0</v>
      </c>
      <c r="CW101" s="13" t="b">
        <f t="shared" si="55"/>
        <v>0</v>
      </c>
      <c r="CX101" s="13" t="b">
        <f t="shared" si="56"/>
        <v>0</v>
      </c>
      <c r="CY101" s="13" t="b">
        <f t="shared" si="57"/>
        <v>0</v>
      </c>
    </row>
    <row r="102" spans="1:103" ht="15" thickBot="1">
      <c r="A102" s="933"/>
      <c r="B102" s="951"/>
      <c r="C102" s="951"/>
      <c r="D102" s="951"/>
      <c r="E102" s="951"/>
      <c r="F102" s="951"/>
      <c r="G102" s="951"/>
      <c r="H102" s="951"/>
      <c r="I102" s="951"/>
      <c r="J102" s="951"/>
      <c r="K102" s="951"/>
      <c r="L102" s="951"/>
      <c r="M102" s="951"/>
      <c r="N102" s="951"/>
      <c r="O102" s="951"/>
      <c r="P102" s="951"/>
      <c r="Q102" s="942"/>
      <c r="R102" s="951"/>
      <c r="S102" s="951"/>
      <c r="T102" s="951"/>
      <c r="U102" s="951"/>
      <c r="V102" s="951"/>
      <c r="W102" s="79"/>
      <c r="X102" s="79"/>
      <c r="Y102" s="79"/>
      <c r="Z102" s="79"/>
      <c r="AA102" s="79" t="s">
        <v>37</v>
      </c>
      <c r="AB102" s="80"/>
      <c r="AC102" s="80"/>
      <c r="AD102" s="79"/>
      <c r="AE102" s="951"/>
      <c r="AF102" s="334">
        <f t="shared" si="32"/>
        <v>0</v>
      </c>
      <c r="AG102" s="272">
        <f>IF(R102="kompletna",Q102*J102*0.0036*'lista, wskaźniki'!$F$13, IF(R102="częściowa",Q102*J102*0.0036*'lista, wskaźniki'!$F$14, IF(R102="brak",Q102*J102*0.0036*'lista, wskaźniki'!$F$15,)))</f>
        <v>0</v>
      </c>
      <c r="AH102" s="334">
        <f>IF(Y102="inne",K102*'lista, wskaźniki'!$E$35,IF(Y102="to samo źródło",0,IF(Y102=0,0)))</f>
        <v>0</v>
      </c>
      <c r="AI102" s="334" t="b">
        <f>IF(AA102="gaz z sieci",AC102*'lista, wskaźniki'!$D$21)</f>
        <v>0</v>
      </c>
      <c r="AJ102" s="272">
        <f>IF(AA102="węgiel",AB102*'lista, wskaźniki'!$D$20, IF('Sektor mieszkaniowy'!AA102="drewno",'Sektor mieszkaniowy'!AB102*'lista, wskaźniki'!$D$22,IF('Sektor mieszkaniowy'!AA102="pellet",AB102*'lista, wskaźniki'!$D$23,IF('Sektor mieszkaniowy'!AA102="gaz z sieci",AB102*'lista, wskaźniki'!$D$21,IF('Sektor mieszkaniowy'!AA102="olej opałowy",'Sektor mieszkaniowy'!AB102*'lista, wskaźniki'!$D$24)))))</f>
        <v>0</v>
      </c>
      <c r="AK102" s="1073"/>
      <c r="AL102" s="951"/>
      <c r="AM102" s="20">
        <f>IF(AA102="węgiel",AF102*1/3.6*'lista, wskaźniki'!$F$20,IF(AA102="drewno",AF102*1/3.6*'lista, wskaźniki'!$F$22,IF(AA102="pellet",AF102*1/3.6*'lista, wskaźniki'!$F$23,IF(AA102="gaz z sieci",AF102*1/3.6*'lista, wskaźniki'!$F$21,IF(AA102="olej opałowy",AF102*1/3.6*'lista, wskaźniki'!$F$24,0)))))</f>
        <v>0</v>
      </c>
      <c r="AN102" s="20">
        <f>IF(AA102="węgiel",AF102*'lista, wskaźniki'!$E$42,IF(AA102="drewno",AF102*'lista, wskaźniki'!$G$42,IF(AA102="pellet",AF102*'lista, wskaźniki'!$H$42,IF(AA102="gaz z sieci",AF102*'lista, wskaźniki'!$F$42,IF(AA102="olej opałowy",AF102*'lista, wskaźniki'!$I$42,0)))))</f>
        <v>0</v>
      </c>
      <c r="AO102" s="20">
        <f>IF(AA102="węgiel",AF102*'lista, wskaźniki'!$E$43,IF(AA102="drewno",AF102*'lista, wskaźniki'!$G$43,IF(AA102="pellet",AF102*'lista, wskaźniki'!$H$43,IF(AA102="gaz z sieci",AF102*'lista, wskaźniki'!$F$43,IF(AA102="olej opałowy",AF102*'lista, wskaźniki'!$I$43,0)))))</f>
        <v>0</v>
      </c>
      <c r="AP102" s="20">
        <f>IF(AA102="węgiel",AF102*'lista, wskaźniki'!$E$44,IF(AA102="drewno",AF102*'lista, wskaźniki'!$G$44,IF(AA102="pellet",AF102*'lista, wskaźniki'!$H$44,IF(AA102="gaz z sieci",AF102*'lista, wskaźniki'!$F$44,IF(AA102="olej opałowy",AF102*'lista, wskaźniki'!$I$44,0)))))</f>
        <v>0</v>
      </c>
      <c r="AQ102" s="20" t="b">
        <f>IF(Z102="gaz",AH102*1/3.6*'lista, wskaźniki'!$F$21,IF(Z102="energia elektryczna",AH102*1/3.6*'lista, wskaźniki'!$F$26))</f>
        <v>0</v>
      </c>
      <c r="AR102" s="20" t="b">
        <f>IF(Z102="gaz",AH102*'lista, wskaźniki'!$F$42,IF(Z102="energia elektryczna",AH102*0))</f>
        <v>0</v>
      </c>
      <c r="AS102" s="20" t="b">
        <f>IF(Z102="gaz",AH102*'lista, wskaźniki'!$F$43,IF(Z102="energia elektryczna",AH102*0))</f>
        <v>0</v>
      </c>
      <c r="AT102" s="20" t="b">
        <f>IF(Z102="gaz",AH102*'lista, wskaźniki'!$F$44,IF(Z102="energia elektryczna",AH102*0))</f>
        <v>0</v>
      </c>
      <c r="AU102" s="20">
        <f>AI102*1/3.6*'lista, wskaźniki'!$F$21</f>
        <v>0</v>
      </c>
      <c r="AV102" s="20">
        <f>AI102*'lista, wskaźniki'!$F$42</f>
        <v>0</v>
      </c>
      <c r="AW102" s="20">
        <f>AI102*'lista, wskaźniki'!$F$43</f>
        <v>0</v>
      </c>
      <c r="AX102" s="20">
        <f>AI102*'lista, wskaźniki'!$F$44</f>
        <v>0</v>
      </c>
      <c r="AY102" s="20">
        <f>AK102*'lista, wskaźniki'!$F$26</f>
        <v>0</v>
      </c>
      <c r="AZ102" s="20">
        <f t="shared" si="33"/>
        <v>0</v>
      </c>
      <c r="BA102" s="20">
        <f t="shared" si="34"/>
        <v>0</v>
      </c>
      <c r="BB102" s="20">
        <f t="shared" si="35"/>
        <v>0</v>
      </c>
      <c r="BC102" s="20">
        <f t="shared" si="36"/>
        <v>0</v>
      </c>
      <c r="BD102" s="951"/>
      <c r="BE102" s="951"/>
      <c r="BF102" s="951"/>
      <c r="BG102" s="951"/>
      <c r="BH102" s="79"/>
      <c r="BI102" s="951"/>
      <c r="BJ102" s="79"/>
      <c r="BK102" s="951"/>
      <c r="BL102" s="79"/>
      <c r="BM102" s="79"/>
      <c r="BN102" s="79"/>
      <c r="BO102" s="79"/>
      <c r="BP102" s="79"/>
      <c r="BQ102" s="79"/>
      <c r="BR102" s="79"/>
      <c r="BS102" s="936"/>
      <c r="BT102" s="936"/>
      <c r="BU102" s="936"/>
      <c r="BV102" s="936"/>
      <c r="BW102" s="936"/>
      <c r="BX102" s="936"/>
      <c r="BY102" s="1070"/>
      <c r="CA102" s="365" t="b">
        <f t="shared" si="37"/>
        <v>0</v>
      </c>
      <c r="CB102" s="365" t="b">
        <f t="shared" si="38"/>
        <v>0</v>
      </c>
      <c r="CC102" s="365" t="b">
        <f t="shared" si="39"/>
        <v>0</v>
      </c>
      <c r="CD102" s="365" t="b">
        <f t="shared" si="40"/>
        <v>0</v>
      </c>
      <c r="CE102" s="365">
        <f t="shared" si="41"/>
        <v>0</v>
      </c>
      <c r="CF102" s="365" t="b">
        <f t="shared" si="42"/>
        <v>0</v>
      </c>
      <c r="CG102" s="365" t="b">
        <f t="shared" si="43"/>
        <v>0</v>
      </c>
      <c r="CH102" s="365" t="b">
        <f t="shared" si="44"/>
        <v>0</v>
      </c>
      <c r="CI102" s="72" t="b">
        <f t="shared" si="45"/>
        <v>0</v>
      </c>
      <c r="CJ102" s="72" t="b">
        <f t="shared" si="46"/>
        <v>0</v>
      </c>
      <c r="CK102" s="72" t="b">
        <f t="shared" si="47"/>
        <v>0</v>
      </c>
      <c r="CL102" s="72">
        <f t="shared" si="48"/>
        <v>0</v>
      </c>
      <c r="CM102" s="72">
        <f t="shared" si="49"/>
        <v>0</v>
      </c>
      <c r="CN102" s="72" t="b">
        <f t="shared" si="50"/>
        <v>0</v>
      </c>
      <c r="CP102" s="13">
        <f t="shared" si="51"/>
        <v>0</v>
      </c>
      <c r="CQ102" s="13" t="b">
        <f t="shared" si="52"/>
        <v>0</v>
      </c>
      <c r="CR102" s="13" t="b">
        <f t="shared" si="53"/>
        <v>0</v>
      </c>
      <c r="CS102" s="13" t="b">
        <f t="shared" si="59"/>
        <v>0</v>
      </c>
      <c r="CT102" s="13" t="b">
        <f t="shared" si="58"/>
        <v>0</v>
      </c>
      <c r="CU102" s="13" t="b">
        <f t="shared" si="60"/>
        <v>0</v>
      </c>
      <c r="CV102" s="13" t="b">
        <f t="shared" si="54"/>
        <v>0</v>
      </c>
      <c r="CW102" s="13" t="b">
        <f t="shared" si="55"/>
        <v>0</v>
      </c>
      <c r="CX102" s="13" t="b">
        <f t="shared" si="56"/>
        <v>0</v>
      </c>
      <c r="CY102" s="13" t="b">
        <f t="shared" si="57"/>
        <v>0</v>
      </c>
    </row>
    <row r="103" spans="1:103" ht="15" thickBot="1">
      <c r="A103" s="931">
        <v>21</v>
      </c>
      <c r="B103" s="949" t="s">
        <v>201</v>
      </c>
      <c r="C103" s="949">
        <v>20</v>
      </c>
      <c r="D103" s="949" t="s">
        <v>1</v>
      </c>
      <c r="E103" s="949" t="s">
        <v>5</v>
      </c>
      <c r="F103" s="949">
        <v>7</v>
      </c>
      <c r="G103" s="949"/>
      <c r="H103" s="949"/>
      <c r="I103" s="949" t="s">
        <v>11</v>
      </c>
      <c r="J103" s="949">
        <v>100</v>
      </c>
      <c r="K103" s="949">
        <v>5</v>
      </c>
      <c r="L103" s="949" t="s">
        <v>16</v>
      </c>
      <c r="M103" s="949">
        <v>90</v>
      </c>
      <c r="N103" s="949" t="s">
        <v>16</v>
      </c>
      <c r="O103" s="949">
        <v>50</v>
      </c>
      <c r="P103" s="949" t="s">
        <v>16</v>
      </c>
      <c r="Q103" s="940">
        <f>IF(I103="&lt;1966",'lista, wskaźniki'!$G$4,IF(I103="1967-1985",'lista, wskaźniki'!$G$5,IF(I103="1986-1992",'lista, wskaźniki'!$G$6,IF(I103="1993-1996",'lista, wskaźniki'!$G$7,IF(I103="&gt;1997",'lista, wskaźniki'!$G$8,IF(I103=0,'lista, wskaźniki'!$G$4))))))</f>
        <v>250</v>
      </c>
      <c r="R103" s="949" t="s">
        <v>21</v>
      </c>
      <c r="S103" s="949" t="s">
        <v>27</v>
      </c>
      <c r="T103" s="949">
        <v>27</v>
      </c>
      <c r="U103" s="949">
        <v>2015</v>
      </c>
      <c r="V103" s="949"/>
      <c r="W103" s="20" t="s">
        <v>36</v>
      </c>
      <c r="X103" s="75" t="s">
        <v>39</v>
      </c>
      <c r="Y103" s="75" t="s">
        <v>42</v>
      </c>
      <c r="Z103" s="75"/>
      <c r="AA103" s="75" t="s">
        <v>35</v>
      </c>
      <c r="AB103" s="76"/>
      <c r="AC103" s="76"/>
      <c r="AD103" s="75"/>
      <c r="AE103" s="949">
        <v>10</v>
      </c>
      <c r="AF103" s="334">
        <f t="shared" si="32"/>
        <v>0</v>
      </c>
      <c r="AG103" s="272">
        <v>0</v>
      </c>
      <c r="AH103" s="334">
        <f>IF(Y103="inne",K103*'lista, wskaźniki'!$E$35,IF(Y103="to samo źródło",0,IF(Y103=0,0)))</f>
        <v>0</v>
      </c>
      <c r="AI103" s="334" t="b">
        <f>IF(AA103="gaz z sieci",AC103*'lista, wskaźniki'!$D$21)</f>
        <v>0</v>
      </c>
      <c r="AJ103" s="272">
        <f>IF(AA103="węgiel",AB103*'lista, wskaźniki'!$D$20, IF('Sektor mieszkaniowy'!AA103="drewno",'Sektor mieszkaniowy'!AB103*'lista, wskaźniki'!$D$22,IF('Sektor mieszkaniowy'!AA103="pellet",AB103*'lista, wskaźniki'!$D$23,IF('Sektor mieszkaniowy'!AA103="gaz z sieci",AB103*'lista, wskaźniki'!$D$21,IF('Sektor mieszkaniowy'!AA103="olej opałowy",'Sektor mieszkaniowy'!AB103*'lista, wskaźniki'!$D$24)))))</f>
        <v>0</v>
      </c>
      <c r="AK103" s="1071">
        <f>AL103/'lista, wskaźniki'!$A$127</f>
        <v>0</v>
      </c>
      <c r="AL103" s="949"/>
      <c r="AM103" s="20">
        <f>IF(AA103="węgiel",AF103*1/3.6*'lista, wskaźniki'!$F$20,IF(AA103="drewno",AF103*1/3.6*'lista, wskaźniki'!$F$22,IF(AA103="pellet",AF103*1/3.6*'lista, wskaźniki'!$F$23,IF(AA103="gaz z sieci",AF103*1/3.6*'lista, wskaźniki'!$F$21,IF(AA103="olej opałowy",AF103*1/3.6*'lista, wskaźniki'!$F$24,0)))))</f>
        <v>0</v>
      </c>
      <c r="AN103" s="20">
        <f>IF(AA103="węgiel",AF103*'lista, wskaźniki'!$E$42,IF(AA103="drewno",AF103*'lista, wskaźniki'!$G$42,IF(AA103="pellet",AF103*'lista, wskaźniki'!$H$42,IF(AA103="gaz z sieci",AF103*'lista, wskaźniki'!$F$42,IF(AA103="olej opałowy",AF103*'lista, wskaźniki'!$I$42,0)))))</f>
        <v>0</v>
      </c>
      <c r="AO103" s="20">
        <f>IF(AA103="węgiel",AF103*'lista, wskaźniki'!$E$43,IF(AA103="drewno",AF103*'lista, wskaźniki'!$G$43,IF(AA103="pellet",AF103*'lista, wskaźniki'!$H$43,IF(AA103="gaz z sieci",AF103*'lista, wskaźniki'!$F$43,IF(AA103="olej opałowy",AF103*'lista, wskaźniki'!$I$43,0)))))</f>
        <v>0</v>
      </c>
      <c r="AP103" s="20">
        <f>IF(AA103="węgiel",AF103*'lista, wskaźniki'!$E$44,IF(AA103="drewno",AF103*'lista, wskaźniki'!$G$44,IF(AA103="pellet",AF103*'lista, wskaźniki'!$H$44,IF(AA103="gaz z sieci",AF103*'lista, wskaźniki'!$F$44,IF(AA103="olej opałowy",AF103*'lista, wskaźniki'!$I$44,0)))))</f>
        <v>0</v>
      </c>
      <c r="AQ103" s="20" t="b">
        <f>IF(Z103="gaz",AH103*1/3.6*'lista, wskaźniki'!$F$21,IF(Z103="energia elektryczna",AH103*1/3.6*'lista, wskaźniki'!$F$26))</f>
        <v>0</v>
      </c>
      <c r="AR103" s="20" t="b">
        <f>IF(Z103="gaz",AH103*'lista, wskaźniki'!$F$42,IF(Z103="energia elektryczna",AH103*0))</f>
        <v>0</v>
      </c>
      <c r="AS103" s="20" t="b">
        <f>IF(Z103="gaz",AH103*'lista, wskaźniki'!$F$43,IF(Z103="energia elektryczna",AH103*0))</f>
        <v>0</v>
      </c>
      <c r="AT103" s="20" t="b">
        <f>IF(Z103="gaz",AH103*'lista, wskaźniki'!$F$44,IF(Z103="energia elektryczna",AH103*0))</f>
        <v>0</v>
      </c>
      <c r="AU103" s="20">
        <f>AI103*1/3.6*'lista, wskaźniki'!$F$21</f>
        <v>0</v>
      </c>
      <c r="AV103" s="20">
        <f>AI103*'lista, wskaźniki'!$F$42</f>
        <v>0</v>
      </c>
      <c r="AW103" s="20">
        <f>AI103*'lista, wskaźniki'!$F$43</f>
        <v>0</v>
      </c>
      <c r="AX103" s="20">
        <f>AI103*'lista, wskaźniki'!$F$44</f>
        <v>0</v>
      </c>
      <c r="AY103" s="20">
        <f>AK103*'lista, wskaźniki'!$F$26</f>
        <v>0</v>
      </c>
      <c r="AZ103" s="20">
        <f t="shared" si="33"/>
        <v>0</v>
      </c>
      <c r="BA103" s="20">
        <f t="shared" si="34"/>
        <v>0</v>
      </c>
      <c r="BB103" s="20">
        <f t="shared" si="35"/>
        <v>0</v>
      </c>
      <c r="BC103" s="20">
        <f t="shared" si="36"/>
        <v>0</v>
      </c>
      <c r="BD103" s="949" t="s">
        <v>16</v>
      </c>
      <c r="BE103" s="949" t="s">
        <v>16</v>
      </c>
      <c r="BF103" s="949" t="s">
        <v>16</v>
      </c>
      <c r="BG103" s="949" t="s">
        <v>17</v>
      </c>
      <c r="BH103" s="75"/>
      <c r="BI103" s="949" t="s">
        <v>16</v>
      </c>
      <c r="BJ103" s="75" t="s">
        <v>52</v>
      </c>
      <c r="BK103" s="949" t="s">
        <v>17</v>
      </c>
      <c r="BL103" s="75"/>
      <c r="BM103" s="75"/>
      <c r="BN103" s="75"/>
      <c r="BO103" s="75" t="s">
        <v>57</v>
      </c>
      <c r="BP103" s="75" t="s">
        <v>52</v>
      </c>
      <c r="BQ103" s="75" t="s">
        <v>121</v>
      </c>
      <c r="BR103" s="75">
        <v>1</v>
      </c>
      <c r="BS103" s="934">
        <v>1000</v>
      </c>
      <c r="BT103" s="934"/>
      <c r="BU103" s="934">
        <v>450</v>
      </c>
      <c r="BV103" s="934"/>
      <c r="BW103" s="934"/>
      <c r="BX103" s="934">
        <v>2500</v>
      </c>
      <c r="BY103" s="1068"/>
      <c r="CA103" s="365">
        <f t="shared" si="37"/>
        <v>0</v>
      </c>
      <c r="CB103" s="365" t="b">
        <f t="shared" si="38"/>
        <v>0</v>
      </c>
      <c r="CC103" s="365" t="b">
        <f t="shared" si="39"/>
        <v>0</v>
      </c>
      <c r="CD103" s="365" t="b">
        <f t="shared" si="40"/>
        <v>0</v>
      </c>
      <c r="CE103" s="365" t="b">
        <f t="shared" si="41"/>
        <v>0</v>
      </c>
      <c r="CF103" s="365" t="b">
        <f t="shared" si="42"/>
        <v>0</v>
      </c>
      <c r="CG103" s="365" t="b">
        <f t="shared" si="43"/>
        <v>0</v>
      </c>
      <c r="CH103" s="365" t="b">
        <f t="shared" si="44"/>
        <v>0</v>
      </c>
      <c r="CI103" s="72">
        <f t="shared" si="45"/>
        <v>0</v>
      </c>
      <c r="CJ103" s="72" t="b">
        <f t="shared" si="46"/>
        <v>0</v>
      </c>
      <c r="CK103" s="72" t="b">
        <f t="shared" si="47"/>
        <v>0</v>
      </c>
      <c r="CL103" s="72">
        <f t="shared" si="48"/>
        <v>0</v>
      </c>
      <c r="CM103" s="72" t="b">
        <f t="shared" si="49"/>
        <v>0</v>
      </c>
      <c r="CN103" s="72" t="b">
        <f t="shared" si="50"/>
        <v>0</v>
      </c>
      <c r="CP103" s="13" t="b">
        <f t="shared" si="51"/>
        <v>0</v>
      </c>
      <c r="CQ103" s="13" t="b">
        <f t="shared" si="52"/>
        <v>0</v>
      </c>
      <c r="CR103" s="13">
        <f t="shared" si="53"/>
        <v>100</v>
      </c>
      <c r="CS103" s="13">
        <f t="shared" si="59"/>
        <v>100</v>
      </c>
      <c r="CT103" s="13" t="b">
        <f t="shared" si="58"/>
        <v>0</v>
      </c>
      <c r="CU103" s="13" t="b">
        <f t="shared" si="60"/>
        <v>0</v>
      </c>
      <c r="CV103" s="13" t="b">
        <f t="shared" si="54"/>
        <v>0</v>
      </c>
      <c r="CW103" s="13" t="b">
        <f t="shared" si="55"/>
        <v>0</v>
      </c>
      <c r="CX103" s="13" t="b">
        <f t="shared" si="56"/>
        <v>0</v>
      </c>
      <c r="CY103" s="13" t="b">
        <f t="shared" si="57"/>
        <v>0</v>
      </c>
    </row>
    <row r="104" spans="1:103" ht="15" thickBot="1">
      <c r="A104" s="932"/>
      <c r="B104" s="950"/>
      <c r="C104" s="950"/>
      <c r="D104" s="950"/>
      <c r="E104" s="950"/>
      <c r="F104" s="950"/>
      <c r="G104" s="950"/>
      <c r="H104" s="950"/>
      <c r="I104" s="950"/>
      <c r="J104" s="950"/>
      <c r="K104" s="950"/>
      <c r="L104" s="950"/>
      <c r="M104" s="950"/>
      <c r="N104" s="950"/>
      <c r="O104" s="950"/>
      <c r="P104" s="950"/>
      <c r="Q104" s="941"/>
      <c r="R104" s="950"/>
      <c r="S104" s="950"/>
      <c r="T104" s="950"/>
      <c r="U104" s="950"/>
      <c r="V104" s="950"/>
      <c r="W104" s="77"/>
      <c r="X104" s="77"/>
      <c r="Y104" s="77"/>
      <c r="Z104" s="77"/>
      <c r="AA104" s="77" t="s">
        <v>36</v>
      </c>
      <c r="AB104" s="78">
        <v>20</v>
      </c>
      <c r="AC104" s="78"/>
      <c r="AD104" s="77"/>
      <c r="AE104" s="950"/>
      <c r="AF104" s="334">
        <f t="shared" si="32"/>
        <v>183</v>
      </c>
      <c r="AG104" s="272">
        <v>54</v>
      </c>
      <c r="AH104" s="334">
        <f>IF(Y104="inne",K104*'lista, wskaźniki'!$E$35,IF(Y104="to samo źródło",0,IF(Y104=0,0)))</f>
        <v>0</v>
      </c>
      <c r="AI104" s="334" t="b">
        <f>IF(AA104="gaz z sieci",AC104*'lista, wskaźniki'!$D$21)</f>
        <v>0</v>
      </c>
      <c r="AJ104" s="272">
        <f>IF(AA104="węgiel",AB104*'lista, wskaźniki'!$D$20, IF('Sektor mieszkaniowy'!AA104="drewno",'Sektor mieszkaniowy'!AB104*'lista, wskaźniki'!$D$22,IF('Sektor mieszkaniowy'!AA104="pellet",AB104*'lista, wskaźniki'!$D$23,IF('Sektor mieszkaniowy'!AA104="gaz z sieci",AB104*'lista, wskaźniki'!$D$21,IF('Sektor mieszkaniowy'!AA104="olej opałowy",'Sektor mieszkaniowy'!AB104*'lista, wskaźniki'!$D$24)))))</f>
        <v>312</v>
      </c>
      <c r="AK104" s="1072"/>
      <c r="AL104" s="950"/>
      <c r="AM104" s="20">
        <f>IF(AA104="węgiel",AF104*1/3.6*'lista, wskaźniki'!$F$20,IF(AA104="drewno",AF104*1/3.6*'lista, wskaźniki'!$F$22,IF(AA104="pellet",AF104*1/3.6*'lista, wskaźniki'!$F$23,IF(AA104="gaz z sieci",AF104*1/3.6*'lista, wskaźniki'!$F$21,IF(AA104="olej opałowy",AF104*1/3.6*'lista, wskaźniki'!$F$24,0)))))</f>
        <v>0</v>
      </c>
      <c r="AN104" s="20">
        <f>IF(AA104="węgiel",AF104*'lista, wskaźniki'!$E$42,IF(AA104="drewno",AF104*'lista, wskaźniki'!$G$42,IF(AA104="pellet",AF104*'lista, wskaźniki'!$H$42,IF(AA104="gaz z sieci",AF104*'lista, wskaźniki'!$F$42,IF(AA104="olej opałowy",AF104*'lista, wskaźniki'!$I$42,0)))))</f>
        <v>0.14823</v>
      </c>
      <c r="AO104" s="20">
        <f>IF(AA104="węgiel",AF104*'lista, wskaźniki'!$E$43,IF(AA104="drewno",AF104*'lista, wskaźniki'!$G$43,IF(AA104="pellet",AF104*'lista, wskaźniki'!$H$43,IF(AA104="gaz z sieci",AF104*'lista, wskaźniki'!$F$43,IF(AA104="olej opałowy",AF104*'lista, wskaźniki'!$I$43,0)))))</f>
        <v>0.14823</v>
      </c>
      <c r="AP104" s="20">
        <f>IF(AA104="węgiel",AF104*'lista, wskaźniki'!$E$44,IF(AA104="drewno",AF104*'lista, wskaźniki'!$G$44,IF(AA104="pellet",AF104*'lista, wskaźniki'!$H$44,IF(AA104="gaz z sieci",AF104*'lista, wskaźniki'!$F$44,IF(AA104="olej opałowy",AF104*'lista, wskaźniki'!$I$44,0)))))</f>
        <v>4.5750000000000001E-5</v>
      </c>
      <c r="AQ104" s="20" t="b">
        <f>IF(Z104="gaz",AH104*1/3.6*'lista, wskaźniki'!$F$21,IF(Z104="energia elektryczna",AH104*1/3.6*'lista, wskaźniki'!$F$26))</f>
        <v>0</v>
      </c>
      <c r="AR104" s="20" t="b">
        <f>IF(Z104="gaz",AH104*'lista, wskaźniki'!$F$42,IF(Z104="energia elektryczna",AH104*0))</f>
        <v>0</v>
      </c>
      <c r="AS104" s="20" t="b">
        <f>IF(Z104="gaz",AH104*'lista, wskaźniki'!$F$43,IF(Z104="energia elektryczna",AH104*0))</f>
        <v>0</v>
      </c>
      <c r="AT104" s="20" t="b">
        <f>IF(Z104="gaz",AH104*'lista, wskaźniki'!$F$44,IF(Z104="energia elektryczna",AH104*0))</f>
        <v>0</v>
      </c>
      <c r="AU104" s="20">
        <f>AI104*1/3.6*'lista, wskaźniki'!$F$21</f>
        <v>0</v>
      </c>
      <c r="AV104" s="20">
        <f>AI104*'lista, wskaźniki'!$F$42</f>
        <v>0</v>
      </c>
      <c r="AW104" s="20">
        <f>AI104*'lista, wskaźniki'!$F$43</f>
        <v>0</v>
      </c>
      <c r="AX104" s="20">
        <f>AI104*'lista, wskaźniki'!$F$44</f>
        <v>0</v>
      </c>
      <c r="AY104" s="20">
        <f>AK104*'lista, wskaźniki'!$F$26</f>
        <v>0</v>
      </c>
      <c r="AZ104" s="20">
        <f t="shared" si="33"/>
        <v>0</v>
      </c>
      <c r="BA104" s="20">
        <f t="shared" si="34"/>
        <v>0.14823</v>
      </c>
      <c r="BB104" s="20">
        <f t="shared" si="35"/>
        <v>0.14823</v>
      </c>
      <c r="BC104" s="20">
        <f t="shared" si="36"/>
        <v>4.5750000000000001E-5</v>
      </c>
      <c r="BD104" s="950"/>
      <c r="BE104" s="950"/>
      <c r="BF104" s="950"/>
      <c r="BG104" s="950"/>
      <c r="BH104" s="77"/>
      <c r="BI104" s="950"/>
      <c r="BJ104" s="77"/>
      <c r="BK104" s="950"/>
      <c r="BL104" s="77"/>
      <c r="BM104" s="77"/>
      <c r="BN104" s="77"/>
      <c r="BO104" s="77"/>
      <c r="BP104" s="77"/>
      <c r="BQ104" s="77"/>
      <c r="BR104" s="77"/>
      <c r="BS104" s="935"/>
      <c r="BT104" s="935"/>
      <c r="BU104" s="935"/>
      <c r="BV104" s="935"/>
      <c r="BW104" s="935"/>
      <c r="BX104" s="935"/>
      <c r="BY104" s="1069"/>
      <c r="CA104" s="365" t="b">
        <f t="shared" si="37"/>
        <v>0</v>
      </c>
      <c r="CB104" s="365">
        <f t="shared" si="38"/>
        <v>183</v>
      </c>
      <c r="CC104" s="365" t="b">
        <f t="shared" si="39"/>
        <v>0</v>
      </c>
      <c r="CD104" s="365" t="b">
        <f t="shared" si="40"/>
        <v>0</v>
      </c>
      <c r="CE104" s="365" t="b">
        <f t="shared" si="41"/>
        <v>0</v>
      </c>
      <c r="CF104" s="365" t="b">
        <f t="shared" si="42"/>
        <v>0</v>
      </c>
      <c r="CG104" s="365" t="b">
        <f t="shared" si="43"/>
        <v>0</v>
      </c>
      <c r="CH104" s="365" t="b">
        <f t="shared" si="44"/>
        <v>0</v>
      </c>
      <c r="CI104" s="72" t="b">
        <f t="shared" si="45"/>
        <v>0</v>
      </c>
      <c r="CJ104" s="72">
        <f t="shared" si="46"/>
        <v>183</v>
      </c>
      <c r="CK104" s="72" t="b">
        <f t="shared" si="47"/>
        <v>0</v>
      </c>
      <c r="CL104" s="72">
        <f t="shared" si="48"/>
        <v>0</v>
      </c>
      <c r="CM104" s="72" t="b">
        <f t="shared" si="49"/>
        <v>0</v>
      </c>
      <c r="CN104" s="72" t="b">
        <f t="shared" si="50"/>
        <v>0</v>
      </c>
      <c r="CP104" s="13">
        <f t="shared" si="51"/>
        <v>0</v>
      </c>
      <c r="CQ104" s="13" t="b">
        <f t="shared" si="52"/>
        <v>0</v>
      </c>
      <c r="CR104" s="13" t="b">
        <f t="shared" si="53"/>
        <v>0</v>
      </c>
      <c r="CS104" s="13" t="b">
        <f t="shared" si="59"/>
        <v>0</v>
      </c>
      <c r="CT104" s="13" t="b">
        <f t="shared" si="58"/>
        <v>0</v>
      </c>
      <c r="CU104" s="13" t="b">
        <f t="shared" si="60"/>
        <v>0</v>
      </c>
      <c r="CV104" s="13" t="b">
        <f t="shared" si="54"/>
        <v>0</v>
      </c>
      <c r="CW104" s="13" t="b">
        <f t="shared" si="55"/>
        <v>0</v>
      </c>
      <c r="CX104" s="13" t="b">
        <f t="shared" si="56"/>
        <v>0</v>
      </c>
      <c r="CY104" s="13" t="b">
        <f t="shared" si="57"/>
        <v>0</v>
      </c>
    </row>
    <row r="105" spans="1:103" ht="15" thickBot="1">
      <c r="A105" s="932"/>
      <c r="B105" s="950"/>
      <c r="C105" s="950"/>
      <c r="D105" s="950"/>
      <c r="E105" s="950"/>
      <c r="F105" s="950"/>
      <c r="G105" s="950"/>
      <c r="H105" s="950"/>
      <c r="I105" s="950"/>
      <c r="J105" s="950"/>
      <c r="K105" s="950"/>
      <c r="L105" s="950"/>
      <c r="M105" s="950"/>
      <c r="N105" s="950"/>
      <c r="O105" s="950"/>
      <c r="P105" s="950"/>
      <c r="Q105" s="941"/>
      <c r="R105" s="950"/>
      <c r="S105" s="950"/>
      <c r="T105" s="950"/>
      <c r="U105" s="950"/>
      <c r="V105" s="950"/>
      <c r="W105" s="77"/>
      <c r="X105" s="77"/>
      <c r="Y105" s="77"/>
      <c r="Z105" s="77"/>
      <c r="AA105" s="77" t="s">
        <v>50</v>
      </c>
      <c r="AB105" s="78"/>
      <c r="AC105" s="78"/>
      <c r="AD105" s="77"/>
      <c r="AE105" s="950"/>
      <c r="AF105" s="334">
        <f t="shared" si="32"/>
        <v>0</v>
      </c>
      <c r="AG105" s="272">
        <f>IF(R105="kompletna",Q105*J105*0.0036*'lista, wskaźniki'!$F$13, IF(R105="częściowa",Q105*J105*0.0036*'lista, wskaźniki'!$F$14, IF(R105="brak",Q105*J105*0.0036*'lista, wskaźniki'!$F$15,)))</f>
        <v>0</v>
      </c>
      <c r="AH105" s="334">
        <f>IF(Y105="inne",K105*'lista, wskaźniki'!$E$35,IF(Y105="to samo źródło",0,IF(Y105=0,0)))</f>
        <v>0</v>
      </c>
      <c r="AI105" s="334" t="b">
        <f>IF(AA105="gaz z sieci",AC105*'lista, wskaźniki'!$D$21)</f>
        <v>0</v>
      </c>
      <c r="AJ105" s="272">
        <f>IF(AA105="węgiel",AB105*'lista, wskaźniki'!$D$20, IF('Sektor mieszkaniowy'!AA105="drewno",'Sektor mieszkaniowy'!AB105*'lista, wskaźniki'!$D$22,IF('Sektor mieszkaniowy'!AA105="pellet",AB105*'lista, wskaźniki'!$D$23,IF('Sektor mieszkaniowy'!AA105="gaz z sieci",AB105*'lista, wskaźniki'!$D$21,IF('Sektor mieszkaniowy'!AA105="olej opałowy",'Sektor mieszkaniowy'!AB105*'lista, wskaźniki'!$D$24)))))</f>
        <v>0</v>
      </c>
      <c r="AK105" s="1072"/>
      <c r="AL105" s="950"/>
      <c r="AM105" s="20">
        <f>IF(AA105="węgiel",AF105*1/3.6*'lista, wskaźniki'!$F$20,IF(AA105="drewno",AF105*1/3.6*'lista, wskaźniki'!$F$22,IF(AA105="pellet",AF105*1/3.6*'lista, wskaźniki'!$F$23,IF(AA105="gaz z sieci",AF105*1/3.6*'lista, wskaźniki'!$F$21,IF(AA105="olej opałowy",AF105*1/3.6*'lista, wskaźniki'!$F$24,0)))))</f>
        <v>0</v>
      </c>
      <c r="AN105" s="20">
        <f>IF(AA105="węgiel",AF105*'lista, wskaźniki'!$E$42,IF(AA105="drewno",AF105*'lista, wskaźniki'!$G$42,IF(AA105="pellet",AF105*'lista, wskaźniki'!$H$42,IF(AA105="gaz z sieci",AF105*'lista, wskaźniki'!$F$42,IF(AA105="olej opałowy",AF105*'lista, wskaźniki'!$I$42,0)))))</f>
        <v>0</v>
      </c>
      <c r="AO105" s="20">
        <f>IF(AA105="węgiel",AF105*'lista, wskaźniki'!$E$43,IF(AA105="drewno",AF105*'lista, wskaźniki'!$G$43,IF(AA105="pellet",AF105*'lista, wskaźniki'!$H$43,IF(AA105="gaz z sieci",AF105*'lista, wskaźniki'!$F$43,IF(AA105="olej opałowy",AF105*'lista, wskaźniki'!$I$43,0)))))</f>
        <v>0</v>
      </c>
      <c r="AP105" s="20">
        <f>IF(AA105="węgiel",AF105*'lista, wskaźniki'!$E$44,IF(AA105="drewno",AF105*'lista, wskaźniki'!$G$44,IF(AA105="pellet",AF105*'lista, wskaźniki'!$H$44,IF(AA105="gaz z sieci",AF105*'lista, wskaźniki'!$F$44,IF(AA105="olej opałowy",AF105*'lista, wskaźniki'!$I$44,0)))))</f>
        <v>0</v>
      </c>
      <c r="AQ105" s="20" t="b">
        <f>IF(Z105="gaz",AH105*1/3.6*'lista, wskaźniki'!$F$21,IF(Z105="energia elektryczna",AH105*1/3.6*'lista, wskaźniki'!$F$26))</f>
        <v>0</v>
      </c>
      <c r="AR105" s="20" t="b">
        <f>IF(Z105="gaz",AH105*'lista, wskaźniki'!$F$42,IF(Z105="energia elektryczna",AH105*0))</f>
        <v>0</v>
      </c>
      <c r="AS105" s="20" t="b">
        <f>IF(Z105="gaz",AH105*'lista, wskaźniki'!$F$43,IF(Z105="energia elektryczna",AH105*0))</f>
        <v>0</v>
      </c>
      <c r="AT105" s="20" t="b">
        <f>IF(Z105="gaz",AH105*'lista, wskaźniki'!$F$44,IF(Z105="energia elektryczna",AH105*0))</f>
        <v>0</v>
      </c>
      <c r="AU105" s="20">
        <f>AI105*1/3.6*'lista, wskaźniki'!$F$21</f>
        <v>0</v>
      </c>
      <c r="AV105" s="20">
        <f>AI105*'lista, wskaźniki'!$F$42</f>
        <v>0</v>
      </c>
      <c r="AW105" s="20">
        <f>AI105*'lista, wskaźniki'!$F$43</f>
        <v>0</v>
      </c>
      <c r="AX105" s="20">
        <f>AI105*'lista, wskaźniki'!$F$44</f>
        <v>0</v>
      </c>
      <c r="AY105" s="20">
        <f>AK105*'lista, wskaźniki'!$F$26</f>
        <v>0</v>
      </c>
      <c r="AZ105" s="20">
        <f t="shared" si="33"/>
        <v>0</v>
      </c>
      <c r="BA105" s="20">
        <f t="shared" si="34"/>
        <v>0</v>
      </c>
      <c r="BB105" s="20">
        <f t="shared" si="35"/>
        <v>0</v>
      </c>
      <c r="BC105" s="20">
        <f t="shared" si="36"/>
        <v>0</v>
      </c>
      <c r="BD105" s="950"/>
      <c r="BE105" s="950"/>
      <c r="BF105" s="950"/>
      <c r="BG105" s="950"/>
      <c r="BH105" s="77"/>
      <c r="BI105" s="950"/>
      <c r="BJ105" s="77"/>
      <c r="BK105" s="950"/>
      <c r="BL105" s="77"/>
      <c r="BM105" s="77"/>
      <c r="BN105" s="77"/>
      <c r="BO105" s="77"/>
      <c r="BP105" s="77"/>
      <c r="BQ105" s="77"/>
      <c r="BR105" s="77"/>
      <c r="BS105" s="935"/>
      <c r="BT105" s="935"/>
      <c r="BU105" s="935"/>
      <c r="BV105" s="935"/>
      <c r="BW105" s="935"/>
      <c r="BX105" s="935"/>
      <c r="BY105" s="1069"/>
      <c r="CA105" s="365" t="b">
        <f t="shared" si="37"/>
        <v>0</v>
      </c>
      <c r="CB105" s="365" t="b">
        <f t="shared" si="38"/>
        <v>0</v>
      </c>
      <c r="CC105" s="365">
        <f t="shared" si="39"/>
        <v>0</v>
      </c>
      <c r="CD105" s="365" t="b">
        <f t="shared" si="40"/>
        <v>0</v>
      </c>
      <c r="CE105" s="365" t="b">
        <f t="shared" si="41"/>
        <v>0</v>
      </c>
      <c r="CF105" s="365" t="b">
        <f t="shared" si="42"/>
        <v>0</v>
      </c>
      <c r="CG105" s="365" t="b">
        <f t="shared" si="43"/>
        <v>0</v>
      </c>
      <c r="CH105" s="365" t="b">
        <f t="shared" si="44"/>
        <v>0</v>
      </c>
      <c r="CI105" s="72" t="b">
        <f t="shared" si="45"/>
        <v>0</v>
      </c>
      <c r="CJ105" s="72" t="b">
        <f t="shared" si="46"/>
        <v>0</v>
      </c>
      <c r="CK105" s="72">
        <f t="shared" si="47"/>
        <v>0</v>
      </c>
      <c r="CL105" s="72">
        <f t="shared" si="48"/>
        <v>0</v>
      </c>
      <c r="CM105" s="72" t="b">
        <f t="shared" si="49"/>
        <v>0</v>
      </c>
      <c r="CN105" s="72" t="b">
        <f t="shared" si="50"/>
        <v>0</v>
      </c>
      <c r="CP105" s="13">
        <f t="shared" si="51"/>
        <v>0</v>
      </c>
      <c r="CQ105" s="13" t="b">
        <f t="shared" si="52"/>
        <v>0</v>
      </c>
      <c r="CR105" s="13" t="b">
        <f t="shared" si="53"/>
        <v>0</v>
      </c>
      <c r="CS105" s="13" t="b">
        <f t="shared" si="59"/>
        <v>0</v>
      </c>
      <c r="CT105" s="13" t="b">
        <f t="shared" si="58"/>
        <v>0</v>
      </c>
      <c r="CU105" s="13" t="b">
        <f t="shared" si="60"/>
        <v>0</v>
      </c>
      <c r="CV105" s="13" t="b">
        <f t="shared" si="54"/>
        <v>0</v>
      </c>
      <c r="CW105" s="13" t="b">
        <f t="shared" si="55"/>
        <v>0</v>
      </c>
      <c r="CX105" s="13" t="b">
        <f t="shared" si="56"/>
        <v>0</v>
      </c>
      <c r="CY105" s="13" t="b">
        <f t="shared" si="57"/>
        <v>0</v>
      </c>
    </row>
    <row r="106" spans="1:103" ht="15" thickBot="1">
      <c r="A106" s="932"/>
      <c r="B106" s="950"/>
      <c r="C106" s="950"/>
      <c r="D106" s="950"/>
      <c r="E106" s="950"/>
      <c r="F106" s="950"/>
      <c r="G106" s="950"/>
      <c r="H106" s="950"/>
      <c r="I106" s="950"/>
      <c r="J106" s="950"/>
      <c r="K106" s="950"/>
      <c r="L106" s="950"/>
      <c r="M106" s="950"/>
      <c r="N106" s="950"/>
      <c r="O106" s="950"/>
      <c r="P106" s="950"/>
      <c r="Q106" s="941"/>
      <c r="R106" s="950"/>
      <c r="S106" s="950"/>
      <c r="T106" s="950"/>
      <c r="U106" s="950"/>
      <c r="V106" s="950"/>
      <c r="W106" s="77"/>
      <c r="X106" s="77"/>
      <c r="Y106" s="77"/>
      <c r="Z106" s="77"/>
      <c r="AA106" s="77" t="s">
        <v>38</v>
      </c>
      <c r="AB106" s="78"/>
      <c r="AC106" s="78"/>
      <c r="AD106" s="77"/>
      <c r="AE106" s="950"/>
      <c r="AF106" s="334">
        <f t="shared" si="32"/>
        <v>0</v>
      </c>
      <c r="AG106" s="272">
        <f>IF(R106="kompletna",Q106*J106*0.0036*'lista, wskaźniki'!$F$13, IF(R106="częściowa",Q106*J106*0.0036*'lista, wskaźniki'!$F$14, IF(R106="brak",Q106*J106*0.0036*'lista, wskaźniki'!$F$15,)))</f>
        <v>0</v>
      </c>
      <c r="AH106" s="334">
        <f>IF(Y106="inne",K106*'lista, wskaźniki'!$E$35,IF(Y106="to samo źródło",0,IF(Y106=0,0)))</f>
        <v>0</v>
      </c>
      <c r="AI106" s="334">
        <f>IF(AA106="gaz z sieci",AC106*'lista, wskaźniki'!$D$21)</f>
        <v>0</v>
      </c>
      <c r="AJ106" s="272">
        <f>IF(AA106="węgiel",AB106*'lista, wskaźniki'!$D$20, IF('Sektor mieszkaniowy'!AA106="drewno",'Sektor mieszkaniowy'!AB106*'lista, wskaźniki'!$D$22,IF('Sektor mieszkaniowy'!AA106="pellet",AB106*'lista, wskaźniki'!$D$23,IF('Sektor mieszkaniowy'!AA106="gaz z sieci",AB106*'lista, wskaźniki'!$D$21,IF('Sektor mieszkaniowy'!AA106="olej opałowy",'Sektor mieszkaniowy'!AB106*'lista, wskaźniki'!$D$24)))))</f>
        <v>0</v>
      </c>
      <c r="AK106" s="1072"/>
      <c r="AL106" s="950"/>
      <c r="AM106" s="20">
        <f>IF(AA106="węgiel",AF106*1/3.6*'lista, wskaźniki'!$F$20,IF(AA106="drewno",AF106*1/3.6*'lista, wskaźniki'!$F$22,IF(AA106="pellet",AF106*1/3.6*'lista, wskaźniki'!$F$23,IF(AA106="gaz z sieci",AF106*1/3.6*'lista, wskaźniki'!$F$21,IF(AA106="olej opałowy",AF106*1/3.6*'lista, wskaźniki'!$F$24,0)))))</f>
        <v>0</v>
      </c>
      <c r="AN106" s="20">
        <f>IF(AA106="węgiel",AF106*'lista, wskaźniki'!$E$42,IF(AA106="drewno",AF106*'lista, wskaźniki'!$G$42,IF(AA106="pellet",AF106*'lista, wskaźniki'!$H$42,IF(AA106="gaz z sieci",AF106*'lista, wskaźniki'!$F$42,IF(AA106="olej opałowy",AF106*'lista, wskaźniki'!$I$42,0)))))</f>
        <v>0</v>
      </c>
      <c r="AO106" s="20">
        <f>IF(AA106="węgiel",AF106*'lista, wskaźniki'!$E$43,IF(AA106="drewno",AF106*'lista, wskaźniki'!$G$43,IF(AA106="pellet",AF106*'lista, wskaźniki'!$H$43,IF(AA106="gaz z sieci",AF106*'lista, wskaźniki'!$F$43,IF(AA106="olej opałowy",AF106*'lista, wskaźniki'!$I$43,0)))))</f>
        <v>0</v>
      </c>
      <c r="AP106" s="20">
        <f>IF(AA106="węgiel",AF106*'lista, wskaźniki'!$E$44,IF(AA106="drewno",AF106*'lista, wskaźniki'!$G$44,IF(AA106="pellet",AF106*'lista, wskaźniki'!$H$44,IF(AA106="gaz z sieci",AF106*'lista, wskaźniki'!$F$44,IF(AA106="olej opałowy",AF106*'lista, wskaźniki'!$I$44,0)))))</f>
        <v>0</v>
      </c>
      <c r="AQ106" s="20" t="b">
        <f>IF(Z106="gaz",AH106*1/3.6*'lista, wskaźniki'!$F$21,IF(Z106="energia elektryczna",AH106*1/3.6*'lista, wskaźniki'!$F$26))</f>
        <v>0</v>
      </c>
      <c r="AR106" s="20" t="b">
        <f>IF(Z106="gaz",AH106*'lista, wskaźniki'!$F$42,IF(Z106="energia elektryczna",AH106*0))</f>
        <v>0</v>
      </c>
      <c r="AS106" s="20" t="b">
        <f>IF(Z106="gaz",AH106*'lista, wskaźniki'!$F$43,IF(Z106="energia elektryczna",AH106*0))</f>
        <v>0</v>
      </c>
      <c r="AT106" s="20" t="b">
        <f>IF(Z106="gaz",AH106*'lista, wskaźniki'!$F$44,IF(Z106="energia elektryczna",AH106*0))</f>
        <v>0</v>
      </c>
      <c r="AU106" s="20">
        <f>AI106*1/3.6*'lista, wskaźniki'!$F$21</f>
        <v>0</v>
      </c>
      <c r="AV106" s="20">
        <f>AI106*'lista, wskaźniki'!$F$42</f>
        <v>0</v>
      </c>
      <c r="AW106" s="20">
        <f>AI106*'lista, wskaźniki'!$F$43</f>
        <v>0</v>
      </c>
      <c r="AX106" s="20">
        <f>AI106*'lista, wskaźniki'!$F$44</f>
        <v>0</v>
      </c>
      <c r="AY106" s="20">
        <f>AK106*'lista, wskaźniki'!$F$26</f>
        <v>0</v>
      </c>
      <c r="AZ106" s="20">
        <f t="shared" si="33"/>
        <v>0</v>
      </c>
      <c r="BA106" s="20">
        <f t="shared" si="34"/>
        <v>0</v>
      </c>
      <c r="BB106" s="20">
        <f t="shared" si="35"/>
        <v>0</v>
      </c>
      <c r="BC106" s="20">
        <f t="shared" si="36"/>
        <v>0</v>
      </c>
      <c r="BD106" s="950"/>
      <c r="BE106" s="950"/>
      <c r="BF106" s="950"/>
      <c r="BG106" s="950"/>
      <c r="BH106" s="77"/>
      <c r="BI106" s="950"/>
      <c r="BJ106" s="77"/>
      <c r="BK106" s="950"/>
      <c r="BL106" s="77"/>
      <c r="BM106" s="77"/>
      <c r="BN106" s="77"/>
      <c r="BO106" s="77"/>
      <c r="BP106" s="77"/>
      <c r="BQ106" s="77"/>
      <c r="BR106" s="77"/>
      <c r="BS106" s="935"/>
      <c r="BT106" s="935"/>
      <c r="BU106" s="935"/>
      <c r="BV106" s="935"/>
      <c r="BW106" s="935"/>
      <c r="BX106" s="935"/>
      <c r="BY106" s="1069"/>
      <c r="CA106" s="365" t="b">
        <f t="shared" si="37"/>
        <v>0</v>
      </c>
      <c r="CB106" s="365" t="b">
        <f t="shared" si="38"/>
        <v>0</v>
      </c>
      <c r="CC106" s="365" t="b">
        <f t="shared" si="39"/>
        <v>0</v>
      </c>
      <c r="CD106" s="365">
        <f t="shared" si="40"/>
        <v>0</v>
      </c>
      <c r="CE106" s="365" t="b">
        <f t="shared" si="41"/>
        <v>0</v>
      </c>
      <c r="CF106" s="365" t="b">
        <f t="shared" si="42"/>
        <v>0</v>
      </c>
      <c r="CG106" s="365" t="b">
        <f t="shared" si="43"/>
        <v>0</v>
      </c>
      <c r="CH106" s="365">
        <f t="shared" si="44"/>
        <v>0</v>
      </c>
      <c r="CI106" s="72" t="b">
        <f t="shared" si="45"/>
        <v>0</v>
      </c>
      <c r="CJ106" s="72" t="b">
        <f t="shared" si="46"/>
        <v>0</v>
      </c>
      <c r="CK106" s="72" t="b">
        <f t="shared" si="47"/>
        <v>0</v>
      </c>
      <c r="CL106" s="72">
        <f t="shared" si="48"/>
        <v>0</v>
      </c>
      <c r="CM106" s="72" t="b">
        <f t="shared" si="49"/>
        <v>0</v>
      </c>
      <c r="CN106" s="72" t="b">
        <f t="shared" si="50"/>
        <v>0</v>
      </c>
      <c r="CP106" s="13">
        <f t="shared" si="51"/>
        <v>0</v>
      </c>
      <c r="CQ106" s="13" t="b">
        <f t="shared" si="52"/>
        <v>0</v>
      </c>
      <c r="CR106" s="13" t="b">
        <f t="shared" si="53"/>
        <v>0</v>
      </c>
      <c r="CS106" s="13" t="b">
        <f t="shared" si="59"/>
        <v>0</v>
      </c>
      <c r="CT106" s="13" t="b">
        <f t="shared" si="58"/>
        <v>0</v>
      </c>
      <c r="CU106" s="13" t="b">
        <f t="shared" si="60"/>
        <v>0</v>
      </c>
      <c r="CV106" s="13" t="b">
        <f t="shared" si="54"/>
        <v>0</v>
      </c>
      <c r="CW106" s="13" t="b">
        <f t="shared" si="55"/>
        <v>0</v>
      </c>
      <c r="CX106" s="13" t="b">
        <f t="shared" si="56"/>
        <v>0</v>
      </c>
      <c r="CY106" s="13" t="b">
        <f t="shared" si="57"/>
        <v>0</v>
      </c>
    </row>
    <row r="107" spans="1:103" ht="15" thickBot="1">
      <c r="A107" s="933"/>
      <c r="B107" s="951"/>
      <c r="C107" s="951"/>
      <c r="D107" s="951"/>
      <c r="E107" s="951"/>
      <c r="F107" s="951"/>
      <c r="G107" s="951"/>
      <c r="H107" s="951"/>
      <c r="I107" s="951"/>
      <c r="J107" s="951"/>
      <c r="K107" s="951"/>
      <c r="L107" s="951"/>
      <c r="M107" s="951"/>
      <c r="N107" s="951"/>
      <c r="O107" s="951"/>
      <c r="P107" s="951"/>
      <c r="Q107" s="942"/>
      <c r="R107" s="951"/>
      <c r="S107" s="951"/>
      <c r="T107" s="951"/>
      <c r="U107" s="951"/>
      <c r="V107" s="951"/>
      <c r="W107" s="79"/>
      <c r="X107" s="79"/>
      <c r="Y107" s="79"/>
      <c r="Z107" s="79"/>
      <c r="AA107" s="79" t="s">
        <v>37</v>
      </c>
      <c r="AB107" s="80"/>
      <c r="AC107" s="80"/>
      <c r="AD107" s="79"/>
      <c r="AE107" s="951"/>
      <c r="AF107" s="334">
        <f t="shared" si="32"/>
        <v>0</v>
      </c>
      <c r="AG107" s="272">
        <f>IF(R107="kompletna",Q107*J107*0.0036*'lista, wskaźniki'!$F$13, IF(R107="częściowa",Q107*J107*0.0036*'lista, wskaźniki'!$F$14, IF(R107="brak",Q107*J107*0.0036*'lista, wskaźniki'!$F$15,)))</f>
        <v>0</v>
      </c>
      <c r="AH107" s="334">
        <f>IF(Y107="inne",K107*'lista, wskaźniki'!$E$35,IF(Y107="to samo źródło",0,IF(Y107=0,0)))</f>
        <v>0</v>
      </c>
      <c r="AI107" s="334" t="b">
        <f>IF(AA107="gaz z sieci",AC107*'lista, wskaźniki'!$D$21)</f>
        <v>0</v>
      </c>
      <c r="AJ107" s="272">
        <f>IF(AA107="węgiel",AB107*'lista, wskaźniki'!$D$20, IF('Sektor mieszkaniowy'!AA107="drewno",'Sektor mieszkaniowy'!AB107*'lista, wskaźniki'!$D$22,IF('Sektor mieszkaniowy'!AA107="pellet",AB107*'lista, wskaźniki'!$D$23,IF('Sektor mieszkaniowy'!AA107="gaz z sieci",AB107*'lista, wskaźniki'!$D$21,IF('Sektor mieszkaniowy'!AA107="olej opałowy",'Sektor mieszkaniowy'!AB107*'lista, wskaźniki'!$D$24)))))</f>
        <v>0</v>
      </c>
      <c r="AK107" s="1073"/>
      <c r="AL107" s="951"/>
      <c r="AM107" s="20">
        <f>IF(AA107="węgiel",AF107*1/3.6*'lista, wskaźniki'!$F$20,IF(AA107="drewno",AF107*1/3.6*'lista, wskaźniki'!$F$22,IF(AA107="pellet",AF107*1/3.6*'lista, wskaźniki'!$F$23,IF(AA107="gaz z sieci",AF107*1/3.6*'lista, wskaźniki'!$F$21,IF(AA107="olej opałowy",AF107*1/3.6*'lista, wskaźniki'!$F$24,0)))))</f>
        <v>0</v>
      </c>
      <c r="AN107" s="20">
        <f>IF(AA107="węgiel",AF107*'lista, wskaźniki'!$E$42,IF(AA107="drewno",AF107*'lista, wskaźniki'!$G$42,IF(AA107="pellet",AF107*'lista, wskaźniki'!$H$42,IF(AA107="gaz z sieci",AF107*'lista, wskaźniki'!$F$42,IF(AA107="olej opałowy",AF107*'lista, wskaźniki'!$I$42,0)))))</f>
        <v>0</v>
      </c>
      <c r="AO107" s="20">
        <f>IF(AA107="węgiel",AF107*'lista, wskaźniki'!$E$43,IF(AA107="drewno",AF107*'lista, wskaźniki'!$G$43,IF(AA107="pellet",AF107*'lista, wskaźniki'!$H$43,IF(AA107="gaz z sieci",AF107*'lista, wskaźniki'!$F$43,IF(AA107="olej opałowy",AF107*'lista, wskaźniki'!$I$43,0)))))</f>
        <v>0</v>
      </c>
      <c r="AP107" s="20">
        <f>IF(AA107="węgiel",AF107*'lista, wskaźniki'!$E$44,IF(AA107="drewno",AF107*'lista, wskaźniki'!$G$44,IF(AA107="pellet",AF107*'lista, wskaźniki'!$H$44,IF(AA107="gaz z sieci",AF107*'lista, wskaźniki'!$F$44,IF(AA107="olej opałowy",AF107*'lista, wskaźniki'!$I$44,0)))))</f>
        <v>0</v>
      </c>
      <c r="AQ107" s="20" t="b">
        <f>IF(Z107="gaz",AH107*1/3.6*'lista, wskaźniki'!$F$21,IF(Z107="energia elektryczna",AH107*1/3.6*'lista, wskaźniki'!$F$26))</f>
        <v>0</v>
      </c>
      <c r="AR107" s="20" t="b">
        <f>IF(Z107="gaz",AH107*'lista, wskaźniki'!$F$42,IF(Z107="energia elektryczna",AH107*0))</f>
        <v>0</v>
      </c>
      <c r="AS107" s="20" t="b">
        <f>IF(Z107="gaz",AH107*'lista, wskaźniki'!$F$43,IF(Z107="energia elektryczna",AH107*0))</f>
        <v>0</v>
      </c>
      <c r="AT107" s="20" t="b">
        <f>IF(Z107="gaz",AH107*'lista, wskaźniki'!$F$44,IF(Z107="energia elektryczna",AH107*0))</f>
        <v>0</v>
      </c>
      <c r="AU107" s="20">
        <f>AI107*1/3.6*'lista, wskaźniki'!$F$21</f>
        <v>0</v>
      </c>
      <c r="AV107" s="20">
        <f>AI107*'lista, wskaźniki'!$F$42</f>
        <v>0</v>
      </c>
      <c r="AW107" s="20">
        <f>AI107*'lista, wskaźniki'!$F$43</f>
        <v>0</v>
      </c>
      <c r="AX107" s="20">
        <f>AI107*'lista, wskaźniki'!$F$44</f>
        <v>0</v>
      </c>
      <c r="AY107" s="20">
        <f>AK107*'lista, wskaźniki'!$F$26</f>
        <v>0</v>
      </c>
      <c r="AZ107" s="20">
        <f t="shared" si="33"/>
        <v>0</v>
      </c>
      <c r="BA107" s="20">
        <f t="shared" si="34"/>
        <v>0</v>
      </c>
      <c r="BB107" s="20">
        <f t="shared" si="35"/>
        <v>0</v>
      </c>
      <c r="BC107" s="20">
        <f t="shared" si="36"/>
        <v>0</v>
      </c>
      <c r="BD107" s="951"/>
      <c r="BE107" s="951"/>
      <c r="BF107" s="951"/>
      <c r="BG107" s="951"/>
      <c r="BH107" s="79"/>
      <c r="BI107" s="951"/>
      <c r="BJ107" s="79"/>
      <c r="BK107" s="951"/>
      <c r="BL107" s="79"/>
      <c r="BM107" s="79"/>
      <c r="BN107" s="79"/>
      <c r="BO107" s="79"/>
      <c r="BP107" s="79"/>
      <c r="BQ107" s="79"/>
      <c r="BR107" s="79"/>
      <c r="BS107" s="936"/>
      <c r="BT107" s="936"/>
      <c r="BU107" s="936"/>
      <c r="BV107" s="936"/>
      <c r="BW107" s="936"/>
      <c r="BX107" s="936"/>
      <c r="BY107" s="1070"/>
      <c r="CA107" s="365" t="b">
        <f t="shared" si="37"/>
        <v>0</v>
      </c>
      <c r="CB107" s="365" t="b">
        <f t="shared" si="38"/>
        <v>0</v>
      </c>
      <c r="CC107" s="365" t="b">
        <f t="shared" si="39"/>
        <v>0</v>
      </c>
      <c r="CD107" s="365" t="b">
        <f t="shared" si="40"/>
        <v>0</v>
      </c>
      <c r="CE107" s="365">
        <f t="shared" si="41"/>
        <v>0</v>
      </c>
      <c r="CF107" s="365" t="b">
        <f t="shared" si="42"/>
        <v>0</v>
      </c>
      <c r="CG107" s="365" t="b">
        <f t="shared" si="43"/>
        <v>0</v>
      </c>
      <c r="CH107" s="365" t="b">
        <f t="shared" si="44"/>
        <v>0</v>
      </c>
      <c r="CI107" s="72" t="b">
        <f t="shared" si="45"/>
        <v>0</v>
      </c>
      <c r="CJ107" s="72" t="b">
        <f t="shared" si="46"/>
        <v>0</v>
      </c>
      <c r="CK107" s="72" t="b">
        <f t="shared" si="47"/>
        <v>0</v>
      </c>
      <c r="CL107" s="72">
        <f t="shared" si="48"/>
        <v>0</v>
      </c>
      <c r="CM107" s="72">
        <f t="shared" si="49"/>
        <v>0</v>
      </c>
      <c r="CN107" s="72" t="b">
        <f t="shared" si="50"/>
        <v>0</v>
      </c>
      <c r="CP107" s="13">
        <f t="shared" si="51"/>
        <v>0</v>
      </c>
      <c r="CQ107" s="13" t="b">
        <f t="shared" si="52"/>
        <v>0</v>
      </c>
      <c r="CR107" s="13" t="b">
        <f t="shared" si="53"/>
        <v>0</v>
      </c>
      <c r="CS107" s="13" t="b">
        <f t="shared" si="59"/>
        <v>0</v>
      </c>
      <c r="CT107" s="13" t="b">
        <f t="shared" si="58"/>
        <v>0</v>
      </c>
      <c r="CU107" s="13" t="b">
        <f t="shared" si="60"/>
        <v>0</v>
      </c>
      <c r="CV107" s="13" t="b">
        <f t="shared" si="54"/>
        <v>0</v>
      </c>
      <c r="CW107" s="13" t="b">
        <f t="shared" si="55"/>
        <v>0</v>
      </c>
      <c r="CX107" s="13" t="b">
        <f t="shared" si="56"/>
        <v>0</v>
      </c>
      <c r="CY107" s="13" t="b">
        <f t="shared" si="57"/>
        <v>0</v>
      </c>
    </row>
    <row r="108" spans="1:103" ht="15" thickBot="1">
      <c r="A108" s="931">
        <v>22</v>
      </c>
      <c r="B108" s="949" t="s">
        <v>201</v>
      </c>
      <c r="C108" s="949"/>
      <c r="D108" s="949" t="s">
        <v>1</v>
      </c>
      <c r="E108" s="949" t="s">
        <v>5</v>
      </c>
      <c r="F108" s="949"/>
      <c r="G108" s="949"/>
      <c r="H108" s="949"/>
      <c r="I108" s="949" t="s">
        <v>11</v>
      </c>
      <c r="J108" s="949">
        <v>100</v>
      </c>
      <c r="K108" s="949">
        <v>2</v>
      </c>
      <c r="L108" s="949" t="s">
        <v>16</v>
      </c>
      <c r="M108" s="949"/>
      <c r="N108" s="949" t="s">
        <v>16</v>
      </c>
      <c r="O108" s="949"/>
      <c r="P108" s="949" t="s">
        <v>16</v>
      </c>
      <c r="Q108" s="940">
        <f>IF(I108="&lt;1966",'lista, wskaźniki'!$G$4,IF(I108="1967-1985",'lista, wskaźniki'!$G$5,IF(I108="1986-1992",'lista, wskaźniki'!$G$6,IF(I108="1993-1996",'lista, wskaźniki'!$G$7,IF(I108="&gt;1997",'lista, wskaźniki'!$G$8,IF(I108=0,'lista, wskaźniki'!$G$4))))))</f>
        <v>250</v>
      </c>
      <c r="R108" s="949" t="s">
        <v>21</v>
      </c>
      <c r="S108" s="949" t="s">
        <v>27</v>
      </c>
      <c r="T108" s="949">
        <v>15</v>
      </c>
      <c r="U108" s="949">
        <v>2013</v>
      </c>
      <c r="V108" s="949"/>
      <c r="W108" s="75" t="s">
        <v>35</v>
      </c>
      <c r="X108" s="75" t="s">
        <v>39</v>
      </c>
      <c r="Y108" s="75" t="s">
        <v>24</v>
      </c>
      <c r="Z108" s="75" t="s">
        <v>40</v>
      </c>
      <c r="AA108" s="75" t="s">
        <v>35</v>
      </c>
      <c r="AB108" s="76">
        <v>2.5</v>
      </c>
      <c r="AC108" s="76"/>
      <c r="AD108" s="75">
        <v>2000</v>
      </c>
      <c r="AE108" s="949">
        <v>11</v>
      </c>
      <c r="AF108" s="334">
        <f t="shared" si="32"/>
        <v>55.287499999999994</v>
      </c>
      <c r="AG108" s="272">
        <f>IF(R108="kompletna",Q108*J108*0.0036*'lista, wskaźniki'!$F$13, IF(R108="częściowa",Q108*J108*0.0036*'lista, wskaźniki'!$F$14, IF(R108="brak",Q108*J108*0.0036*'lista, wskaźniki'!$F$15,)))</f>
        <v>54</v>
      </c>
      <c r="AH108" s="334">
        <f>IF(Y108="inne",K108*'lista, wskaźniki'!$E$35,IF(Y108="to samo źródło",0,IF(Y108=0,0)))</f>
        <v>4.3357072500000005</v>
      </c>
      <c r="AI108" s="334" t="b">
        <f>IF(AA108="gaz z sieci",AC108*'lista, wskaźniki'!$D$21)</f>
        <v>0</v>
      </c>
      <c r="AJ108" s="272">
        <f>IF(AA108="węgiel",AB108*'lista, wskaźniki'!$D$20, IF('Sektor mieszkaniowy'!AA108="drewno",'Sektor mieszkaniowy'!AB108*'lista, wskaźniki'!$D$22,IF('Sektor mieszkaniowy'!AA108="pellet",AB108*'lista, wskaźniki'!$D$23,IF('Sektor mieszkaniowy'!AA108="gaz z sieci",AB108*'lista, wskaźniki'!$D$21,IF('Sektor mieszkaniowy'!AA108="olej opałowy",'Sektor mieszkaniowy'!AB108*'lista, wskaźniki'!$D$24)))))</f>
        <v>56.574999999999996</v>
      </c>
      <c r="AK108" s="1071">
        <f>AL108/'lista, wskaźniki'!$A$127</f>
        <v>2.7692307692307692</v>
      </c>
      <c r="AL108" s="949">
        <v>1800</v>
      </c>
      <c r="AM108" s="20">
        <f>IF(AA108="węgiel",AF108*1/3.6*'lista, wskaźniki'!$F$20,IF(AA108="drewno",AF108*1/3.6*'lista, wskaźniki'!$F$22,IF(AA108="pellet",AF108*1/3.6*'lista, wskaźniki'!$F$23,IF(AA108="gaz z sieci",AF108*1/3.6*'lista, wskaźniki'!$F$21,IF(AA108="olej opałowy",AF108*1/3.6*'lista, wskaźniki'!$F$24,0)))))</f>
        <v>5.2373848749999992</v>
      </c>
      <c r="AN108" s="20">
        <f>IF(AA108="węgiel",AF108*'lista, wskaźniki'!$E$42,IF(AA108="drewno",AF108*'lista, wskaźniki'!$G$42,IF(AA108="pellet",AF108*'lista, wskaźniki'!$H$42,IF(AA108="gaz z sieci",AF108*'lista, wskaźniki'!$F$42,IF(AA108="olej opałowy",AF108*'lista, wskaźniki'!$I$42,0)))))</f>
        <v>2.100925E-2</v>
      </c>
      <c r="AO108" s="20">
        <f>IF(AA108="węgiel",AF108*'lista, wskaźniki'!$E$43,IF(AA108="drewno",AF108*'lista, wskaźniki'!$G$43,IF(AA108="pellet",AF108*'lista, wskaźniki'!$H$43,IF(AA108="gaz z sieci",AF108*'lista, wskaźniki'!$F$43,IF(AA108="olej opałowy",AF108*'lista, wskaźniki'!$I$43,0)))))</f>
        <v>1.9903499999999998E-2</v>
      </c>
      <c r="AP108" s="20">
        <f>IF(AA108="węgiel",AF108*'lista, wskaźniki'!$E$44,IF(AA108="drewno",AF108*'lista, wskaźniki'!$G$44,IF(AA108="pellet",AF108*'lista, wskaźniki'!$H$44,IF(AA108="gaz z sieci",AF108*'lista, wskaźniki'!$F$44,IF(AA108="olej opałowy",AF108*'lista, wskaźniki'!$I$44,0)))))</f>
        <v>1.4927624999999999E-5</v>
      </c>
      <c r="AQ108" s="360">
        <f>IF(Z108="gaz",AH108*1/3.6*'lista, wskaźniki'!$F$21,IF(Z108="energia elektryczna",AH108*1/3.6*'lista, wskaźniki'!$F$26))</f>
        <v>1.0718831812500003</v>
      </c>
      <c r="AR108" s="20">
        <f>IF(Z108="gaz",AH108*'lista, wskaźniki'!$F$42,IF(Z108="energia elektryczna",AH108*0))</f>
        <v>0</v>
      </c>
      <c r="AS108" s="20">
        <f>IF(Z108="gaz",AH108*'lista, wskaźniki'!$F$43,IF(Z108="energia elektryczna",AH108*0))</f>
        <v>0</v>
      </c>
      <c r="AT108" s="20">
        <f>IF(Z108="gaz",AH108*'lista, wskaźniki'!$F$44,IF(Z108="energia elektryczna",AH108*0))</f>
        <v>0</v>
      </c>
      <c r="AU108" s="20">
        <f>AI108*1/3.6*'lista, wskaźniki'!$F$21</f>
        <v>0</v>
      </c>
      <c r="AV108" s="20">
        <f>AI108*'lista, wskaźniki'!$F$42</f>
        <v>0</v>
      </c>
      <c r="AW108" s="20">
        <f>AI108*'lista, wskaźniki'!$F$43</f>
        <v>0</v>
      </c>
      <c r="AX108" s="20">
        <f>AI108*'lista, wskaźniki'!$F$44</f>
        <v>0</v>
      </c>
      <c r="AY108" s="20">
        <f>AK108*'lista, wskaźniki'!$F$26</f>
        <v>2.4646153846153847</v>
      </c>
      <c r="AZ108" s="20">
        <f>AM108+AU108+AY108</f>
        <v>7.7020002596153834</v>
      </c>
      <c r="BA108" s="20">
        <f t="shared" si="34"/>
        <v>2.100925E-2</v>
      </c>
      <c r="BB108" s="20">
        <f t="shared" si="35"/>
        <v>1.9903499999999998E-2</v>
      </c>
      <c r="BC108" s="20">
        <f t="shared" si="36"/>
        <v>1.4927624999999999E-5</v>
      </c>
      <c r="BD108" s="949" t="s">
        <v>17</v>
      </c>
      <c r="BE108" s="949" t="s">
        <v>17</v>
      </c>
      <c r="BF108" s="949" t="s">
        <v>17</v>
      </c>
      <c r="BG108" s="949" t="s">
        <v>17</v>
      </c>
      <c r="BH108" s="75"/>
      <c r="BI108" s="949" t="s">
        <v>17</v>
      </c>
      <c r="BJ108" s="75"/>
      <c r="BK108" s="949" t="s">
        <v>17</v>
      </c>
      <c r="BL108" s="75"/>
      <c r="BM108" s="75"/>
      <c r="BN108" s="75"/>
      <c r="BO108" s="75" t="s">
        <v>57</v>
      </c>
      <c r="BP108" s="75" t="s">
        <v>52</v>
      </c>
      <c r="BQ108" s="75"/>
      <c r="BR108" s="75"/>
      <c r="BS108" s="934"/>
      <c r="BT108" s="934"/>
      <c r="BU108" s="934"/>
      <c r="BV108" s="934"/>
      <c r="BW108" s="934"/>
      <c r="BX108" s="934"/>
      <c r="BY108" s="1068"/>
      <c r="CA108" s="365">
        <f t="shared" si="37"/>
        <v>55.287499999999994</v>
      </c>
      <c r="CB108" s="365" t="b">
        <f t="shared" si="38"/>
        <v>0</v>
      </c>
      <c r="CC108" s="365" t="b">
        <f t="shared" si="39"/>
        <v>0</v>
      </c>
      <c r="CD108" s="365" t="b">
        <f t="shared" si="40"/>
        <v>0</v>
      </c>
      <c r="CE108" s="365" t="b">
        <f t="shared" si="41"/>
        <v>0</v>
      </c>
      <c r="CF108" s="365" t="b">
        <f t="shared" si="42"/>
        <v>0</v>
      </c>
      <c r="CG108" s="365">
        <f t="shared" si="43"/>
        <v>4.3357072500000005</v>
      </c>
      <c r="CH108" s="365" t="b">
        <f t="shared" si="44"/>
        <v>0</v>
      </c>
      <c r="CI108" s="72">
        <f t="shared" si="45"/>
        <v>55.287499999999994</v>
      </c>
      <c r="CJ108" s="72" t="b">
        <f t="shared" si="46"/>
        <v>0</v>
      </c>
      <c r="CK108" s="72" t="b">
        <f t="shared" si="47"/>
        <v>0</v>
      </c>
      <c r="CL108" s="72">
        <f t="shared" si="48"/>
        <v>0</v>
      </c>
      <c r="CM108" s="72" t="b">
        <f t="shared" si="49"/>
        <v>0</v>
      </c>
      <c r="CN108" s="72">
        <f t="shared" si="50"/>
        <v>4.3357072500000005</v>
      </c>
      <c r="CP108" s="13" t="b">
        <f t="shared" si="51"/>
        <v>0</v>
      </c>
      <c r="CQ108" s="13" t="b">
        <f t="shared" si="52"/>
        <v>0</v>
      </c>
      <c r="CR108" s="13">
        <f t="shared" si="53"/>
        <v>100</v>
      </c>
      <c r="CS108" s="13">
        <f t="shared" si="59"/>
        <v>100</v>
      </c>
      <c r="CT108" s="13" t="b">
        <f t="shared" si="58"/>
        <v>0</v>
      </c>
      <c r="CU108" s="13" t="b">
        <f t="shared" si="60"/>
        <v>0</v>
      </c>
      <c r="CV108" s="13" t="b">
        <f t="shared" si="54"/>
        <v>0</v>
      </c>
      <c r="CW108" s="13" t="b">
        <f t="shared" si="55"/>
        <v>0</v>
      </c>
      <c r="CX108" s="13" t="b">
        <f t="shared" si="56"/>
        <v>0</v>
      </c>
      <c r="CY108" s="13" t="b">
        <f t="shared" si="57"/>
        <v>0</v>
      </c>
    </row>
    <row r="109" spans="1:103" ht="15" thickBot="1">
      <c r="A109" s="932"/>
      <c r="B109" s="950"/>
      <c r="C109" s="950"/>
      <c r="D109" s="950"/>
      <c r="E109" s="950"/>
      <c r="F109" s="950"/>
      <c r="G109" s="950"/>
      <c r="H109" s="950"/>
      <c r="I109" s="950"/>
      <c r="J109" s="950"/>
      <c r="K109" s="950"/>
      <c r="L109" s="950"/>
      <c r="M109" s="950"/>
      <c r="N109" s="950"/>
      <c r="O109" s="950"/>
      <c r="P109" s="950"/>
      <c r="Q109" s="941"/>
      <c r="R109" s="950"/>
      <c r="S109" s="950"/>
      <c r="T109" s="950"/>
      <c r="U109" s="950"/>
      <c r="V109" s="950"/>
      <c r="W109" s="20" t="s">
        <v>36</v>
      </c>
      <c r="X109" s="77"/>
      <c r="Y109" s="77"/>
      <c r="Z109" s="77"/>
      <c r="AA109" s="77" t="s">
        <v>36</v>
      </c>
      <c r="AB109" s="78">
        <v>1</v>
      </c>
      <c r="AC109" s="78"/>
      <c r="AD109" s="77">
        <v>300</v>
      </c>
      <c r="AE109" s="950"/>
      <c r="AF109" s="334">
        <f>IF(AG109&gt;0,(AJ109+AG109/2)/2,AJ109)</f>
        <v>15.6</v>
      </c>
      <c r="AG109" s="272">
        <v>0</v>
      </c>
      <c r="AH109" s="334">
        <f>IF(Y109="inne",K109*'lista, wskaźniki'!$E$35,IF(Y109="to samo źródło",0,IF(Y109=0,0)))</f>
        <v>0</v>
      </c>
      <c r="AI109" s="334" t="b">
        <f>IF(AA109="gaz z sieci",AC109*'lista, wskaźniki'!$D$21)</f>
        <v>0</v>
      </c>
      <c r="AJ109" s="272">
        <f>IF(AA109="węgiel",AB109*'lista, wskaźniki'!$D$20, IF('Sektor mieszkaniowy'!AA109="drewno",'Sektor mieszkaniowy'!AB109*'lista, wskaźniki'!$D$22,IF('Sektor mieszkaniowy'!AA109="pellet",AB109*'lista, wskaźniki'!$D$23,IF('Sektor mieszkaniowy'!AA109="gaz z sieci",AB109*'lista, wskaźniki'!$D$21,IF('Sektor mieszkaniowy'!AA109="olej opałowy",'Sektor mieszkaniowy'!AB109*'lista, wskaźniki'!$D$24)))))</f>
        <v>15.6</v>
      </c>
      <c r="AK109" s="1072"/>
      <c r="AL109" s="950"/>
      <c r="AM109" s="20">
        <f>IF(AA109="węgiel",AF109*1/3.6*'lista, wskaźniki'!$F$20,IF(AA109="drewno",AF109*1/3.6*'lista, wskaźniki'!$F$22,IF(AA109="pellet",AF109*1/3.6*'lista, wskaźniki'!$F$23,IF(AA109="gaz z sieci",AF109*1/3.6*'lista, wskaźniki'!$F$21,IF(AA109="olej opałowy",AF109*1/3.6*'lista, wskaźniki'!$F$24,0)))))</f>
        <v>0</v>
      </c>
      <c r="AN109" s="20">
        <f>IF(AA109="węgiel",AF109*'lista, wskaźniki'!$E$42,IF(AA109="drewno",AF109*'lista, wskaźniki'!$G$42,IF(AA109="pellet",AF109*'lista, wskaźniki'!$H$42,IF(AA109="gaz z sieci",AF109*'lista, wskaźniki'!$F$42,IF(AA109="olej opałowy",AF109*'lista, wskaźniki'!$I$42,0)))))</f>
        <v>1.2636E-2</v>
      </c>
      <c r="AO109" s="20">
        <f>IF(AA109="węgiel",AF109*'lista, wskaźniki'!$E$43,IF(AA109="drewno",AF109*'lista, wskaźniki'!$G$43,IF(AA109="pellet",AF109*'lista, wskaźniki'!$H$43,IF(AA109="gaz z sieci",AF109*'lista, wskaźniki'!$F$43,IF(AA109="olej opałowy",AF109*'lista, wskaźniki'!$I$43,0)))))</f>
        <v>1.2636E-2</v>
      </c>
      <c r="AP109" s="20">
        <f>IF(AA109="węgiel",AF109*'lista, wskaźniki'!$E$44,IF(AA109="drewno",AF109*'lista, wskaźniki'!$G$44,IF(AA109="pellet",AF109*'lista, wskaźniki'!$H$44,IF(AA109="gaz z sieci",AF109*'lista, wskaźniki'!$F$44,IF(AA109="olej opałowy",AF109*'lista, wskaźniki'!$I$44,0)))))</f>
        <v>3.8999999999999999E-6</v>
      </c>
      <c r="AQ109" s="20" t="b">
        <f>IF(Z109="gaz",AH109*1/3.6*'lista, wskaźniki'!$F$21,IF(Z109="energia elektryczna",AH109*1/3.6*'lista, wskaźniki'!$F$26))</f>
        <v>0</v>
      </c>
      <c r="AR109" s="20" t="b">
        <f>IF(Z109="gaz",AH109*'lista, wskaźniki'!$F$42,IF(Z109="energia elektryczna",AH109*0))</f>
        <v>0</v>
      </c>
      <c r="AS109" s="20" t="b">
        <f>IF(Z109="gaz",AH109*'lista, wskaźniki'!$F$43,IF(Z109="energia elektryczna",AH109*0))</f>
        <v>0</v>
      </c>
      <c r="AT109" s="20" t="b">
        <f>IF(Z109="gaz",AH109*'lista, wskaźniki'!$F$44,IF(Z109="energia elektryczna",AH109*0))</f>
        <v>0</v>
      </c>
      <c r="AU109" s="20">
        <f>AI109*1/3.6*'lista, wskaźniki'!$F$21</f>
        <v>0</v>
      </c>
      <c r="AV109" s="20">
        <f>AI109*'lista, wskaźniki'!$F$42</f>
        <v>0</v>
      </c>
      <c r="AW109" s="20">
        <f>AI109*'lista, wskaźniki'!$F$43</f>
        <v>0</v>
      </c>
      <c r="AX109" s="20">
        <f>AI109*'lista, wskaźniki'!$F$44</f>
        <v>0</v>
      </c>
      <c r="AY109" s="20">
        <f>AK109*'lista, wskaźniki'!$F$26</f>
        <v>0</v>
      </c>
      <c r="AZ109" s="20">
        <f t="shared" si="33"/>
        <v>0</v>
      </c>
      <c r="BA109" s="20">
        <f t="shared" si="34"/>
        <v>1.2636E-2</v>
      </c>
      <c r="BB109" s="20">
        <f t="shared" si="35"/>
        <v>1.2636E-2</v>
      </c>
      <c r="BC109" s="20">
        <f t="shared" si="36"/>
        <v>3.8999999999999999E-6</v>
      </c>
      <c r="BD109" s="950"/>
      <c r="BE109" s="950"/>
      <c r="BF109" s="950"/>
      <c r="BG109" s="950"/>
      <c r="BH109" s="77"/>
      <c r="BI109" s="950"/>
      <c r="BJ109" s="77"/>
      <c r="BK109" s="950"/>
      <c r="BL109" s="77"/>
      <c r="BM109" s="77"/>
      <c r="BN109" s="77"/>
      <c r="BO109" s="77"/>
      <c r="BP109" s="77"/>
      <c r="BQ109" s="77"/>
      <c r="BR109" s="77"/>
      <c r="BS109" s="935"/>
      <c r="BT109" s="935"/>
      <c r="BU109" s="935"/>
      <c r="BV109" s="935"/>
      <c r="BW109" s="935"/>
      <c r="BX109" s="935"/>
      <c r="BY109" s="1069"/>
      <c r="CA109" s="365" t="b">
        <f t="shared" si="37"/>
        <v>0</v>
      </c>
      <c r="CB109" s="365">
        <f t="shared" si="38"/>
        <v>15.6</v>
      </c>
      <c r="CC109" s="365" t="b">
        <f t="shared" si="39"/>
        <v>0</v>
      </c>
      <c r="CD109" s="365" t="b">
        <f t="shared" si="40"/>
        <v>0</v>
      </c>
      <c r="CE109" s="365" t="b">
        <f t="shared" si="41"/>
        <v>0</v>
      </c>
      <c r="CF109" s="365" t="b">
        <f t="shared" si="42"/>
        <v>0</v>
      </c>
      <c r="CG109" s="365" t="b">
        <f t="shared" si="43"/>
        <v>0</v>
      </c>
      <c r="CH109" s="365" t="b">
        <f t="shared" si="44"/>
        <v>0</v>
      </c>
      <c r="CI109" s="72" t="b">
        <f t="shared" si="45"/>
        <v>0</v>
      </c>
      <c r="CJ109" s="72">
        <f t="shared" si="46"/>
        <v>15.6</v>
      </c>
      <c r="CK109" s="72" t="b">
        <f t="shared" si="47"/>
        <v>0</v>
      </c>
      <c r="CL109" s="72">
        <f t="shared" si="48"/>
        <v>0</v>
      </c>
      <c r="CM109" s="72" t="b">
        <f t="shared" si="49"/>
        <v>0</v>
      </c>
      <c r="CN109" s="72" t="b">
        <f t="shared" si="50"/>
        <v>0</v>
      </c>
      <c r="CP109" s="13">
        <f t="shared" si="51"/>
        <v>0</v>
      </c>
      <c r="CQ109" s="13" t="b">
        <f t="shared" si="52"/>
        <v>0</v>
      </c>
      <c r="CR109" s="13" t="b">
        <f t="shared" si="53"/>
        <v>0</v>
      </c>
      <c r="CS109" s="13" t="b">
        <f t="shared" si="59"/>
        <v>0</v>
      </c>
      <c r="CT109" s="13" t="b">
        <f t="shared" si="58"/>
        <v>0</v>
      </c>
      <c r="CU109" s="13" t="b">
        <f t="shared" si="60"/>
        <v>0</v>
      </c>
      <c r="CV109" s="13" t="b">
        <f t="shared" si="54"/>
        <v>0</v>
      </c>
      <c r="CW109" s="13" t="b">
        <f t="shared" si="55"/>
        <v>0</v>
      </c>
      <c r="CX109" s="13" t="b">
        <f t="shared" si="56"/>
        <v>0</v>
      </c>
      <c r="CY109" s="13" t="b">
        <f t="shared" si="57"/>
        <v>0</v>
      </c>
    </row>
    <row r="110" spans="1:103" ht="15" thickBot="1">
      <c r="A110" s="932"/>
      <c r="B110" s="950"/>
      <c r="C110" s="950"/>
      <c r="D110" s="950"/>
      <c r="E110" s="950"/>
      <c r="F110" s="950"/>
      <c r="G110" s="950"/>
      <c r="H110" s="950"/>
      <c r="I110" s="950"/>
      <c r="J110" s="950"/>
      <c r="K110" s="950"/>
      <c r="L110" s="950"/>
      <c r="M110" s="950"/>
      <c r="N110" s="950"/>
      <c r="O110" s="950"/>
      <c r="P110" s="950"/>
      <c r="Q110" s="941"/>
      <c r="R110" s="950"/>
      <c r="S110" s="950"/>
      <c r="T110" s="950"/>
      <c r="U110" s="950"/>
      <c r="V110" s="950"/>
      <c r="W110" s="77"/>
      <c r="X110" s="77"/>
      <c r="Y110" s="77"/>
      <c r="Z110" s="77"/>
      <c r="AA110" s="77" t="s">
        <v>50</v>
      </c>
      <c r="AB110" s="78"/>
      <c r="AC110" s="78"/>
      <c r="AD110" s="77"/>
      <c r="AE110" s="950"/>
      <c r="AF110" s="334">
        <f t="shared" si="32"/>
        <v>0</v>
      </c>
      <c r="AG110" s="272">
        <f>IF(R110="kompletna",Q110*J110*0.0036*'lista, wskaźniki'!$F$13, IF(R110="częściowa",Q110*J110*0.0036*'lista, wskaźniki'!$F$14, IF(R110="brak",Q110*J110*0.0036*'lista, wskaźniki'!$F$15,)))</f>
        <v>0</v>
      </c>
      <c r="AH110" s="334">
        <f>IF(Y110="inne",K110*'lista, wskaźniki'!$E$35,IF(Y110="to samo źródło",0,IF(Y110=0,0)))</f>
        <v>0</v>
      </c>
      <c r="AI110" s="334" t="b">
        <f>IF(AA110="gaz z sieci",AC110*'lista, wskaźniki'!$D$21)</f>
        <v>0</v>
      </c>
      <c r="AJ110" s="272">
        <f>IF(AA110="węgiel",AB110*'lista, wskaźniki'!$D$20, IF('Sektor mieszkaniowy'!AA110="drewno",'Sektor mieszkaniowy'!AB110*'lista, wskaźniki'!$D$22,IF('Sektor mieszkaniowy'!AA110="pellet",AB110*'lista, wskaźniki'!$D$23,IF('Sektor mieszkaniowy'!AA110="gaz z sieci",AB110*'lista, wskaźniki'!$D$21,IF('Sektor mieszkaniowy'!AA110="olej opałowy",'Sektor mieszkaniowy'!AB110*'lista, wskaźniki'!$D$24)))))</f>
        <v>0</v>
      </c>
      <c r="AK110" s="1072"/>
      <c r="AL110" s="950"/>
      <c r="AM110" s="20">
        <f>IF(AA110="węgiel",AF110*1/3.6*'lista, wskaźniki'!$F$20,IF(AA110="drewno",AF110*1/3.6*'lista, wskaźniki'!$F$22,IF(AA110="pellet",AF110*1/3.6*'lista, wskaźniki'!$F$23,IF(AA110="gaz z sieci",AF110*1/3.6*'lista, wskaźniki'!$F$21,IF(AA110="olej opałowy",AF110*1/3.6*'lista, wskaźniki'!$F$24,0)))))</f>
        <v>0</v>
      </c>
      <c r="AN110" s="20">
        <f>IF(AA110="węgiel",AF110*'lista, wskaźniki'!$E$42,IF(AA110="drewno",AF110*'lista, wskaźniki'!$G$42,IF(AA110="pellet",AF110*'lista, wskaźniki'!$H$42,IF(AA110="gaz z sieci",AF110*'lista, wskaźniki'!$F$42,IF(AA110="olej opałowy",AF110*'lista, wskaźniki'!$I$42,0)))))</f>
        <v>0</v>
      </c>
      <c r="AO110" s="20">
        <f>IF(AA110="węgiel",AF110*'lista, wskaźniki'!$E$43,IF(AA110="drewno",AF110*'lista, wskaźniki'!$G$43,IF(AA110="pellet",AF110*'lista, wskaźniki'!$H$43,IF(AA110="gaz z sieci",AF110*'lista, wskaźniki'!$F$43,IF(AA110="olej opałowy",AF110*'lista, wskaźniki'!$I$43,0)))))</f>
        <v>0</v>
      </c>
      <c r="AP110" s="20">
        <f>IF(AA110="węgiel",AF110*'lista, wskaźniki'!$E$44,IF(AA110="drewno",AF110*'lista, wskaźniki'!$G$44,IF(AA110="pellet",AF110*'lista, wskaźniki'!$H$44,IF(AA110="gaz z sieci",AF110*'lista, wskaźniki'!$F$44,IF(AA110="olej opałowy",AF110*'lista, wskaźniki'!$I$44,0)))))</f>
        <v>0</v>
      </c>
      <c r="AQ110" s="20" t="b">
        <f>IF(Z110="gaz",AH110*1/3.6*'lista, wskaźniki'!$F$21,IF(Z110="energia elektryczna",AH110*1/3.6*'lista, wskaźniki'!$F$26))</f>
        <v>0</v>
      </c>
      <c r="AR110" s="20" t="b">
        <f>IF(Z110="gaz",AH110*'lista, wskaźniki'!$F$42,IF(Z110="energia elektryczna",AH110*0))</f>
        <v>0</v>
      </c>
      <c r="AS110" s="20" t="b">
        <f>IF(Z110="gaz",AH110*'lista, wskaźniki'!$F$43,IF(Z110="energia elektryczna",AH110*0))</f>
        <v>0</v>
      </c>
      <c r="AT110" s="20" t="b">
        <f>IF(Z110="gaz",AH110*'lista, wskaźniki'!$F$44,IF(Z110="energia elektryczna",AH110*0))</f>
        <v>0</v>
      </c>
      <c r="AU110" s="20">
        <f>AI110*1/3.6*'lista, wskaźniki'!$F$21</f>
        <v>0</v>
      </c>
      <c r="AV110" s="20">
        <f>AI110*'lista, wskaźniki'!$F$42</f>
        <v>0</v>
      </c>
      <c r="AW110" s="20">
        <f>AI110*'lista, wskaźniki'!$F$43</f>
        <v>0</v>
      </c>
      <c r="AX110" s="20">
        <f>AI110*'lista, wskaźniki'!$F$44</f>
        <v>0</v>
      </c>
      <c r="AY110" s="20">
        <f>AK110*'lista, wskaźniki'!$F$26</f>
        <v>0</v>
      </c>
      <c r="AZ110" s="20">
        <f t="shared" si="33"/>
        <v>0</v>
      </c>
      <c r="BA110" s="20">
        <f t="shared" si="34"/>
        <v>0</v>
      </c>
      <c r="BB110" s="20">
        <f t="shared" si="35"/>
        <v>0</v>
      </c>
      <c r="BC110" s="20">
        <f t="shared" si="36"/>
        <v>0</v>
      </c>
      <c r="BD110" s="950"/>
      <c r="BE110" s="950"/>
      <c r="BF110" s="950"/>
      <c r="BG110" s="950"/>
      <c r="BH110" s="77"/>
      <c r="BI110" s="950"/>
      <c r="BJ110" s="77"/>
      <c r="BK110" s="950"/>
      <c r="BL110" s="77"/>
      <c r="BM110" s="77"/>
      <c r="BN110" s="77"/>
      <c r="BO110" s="77"/>
      <c r="BP110" s="77"/>
      <c r="BQ110" s="77"/>
      <c r="BR110" s="77"/>
      <c r="BS110" s="935"/>
      <c r="BT110" s="935"/>
      <c r="BU110" s="935"/>
      <c r="BV110" s="935"/>
      <c r="BW110" s="935"/>
      <c r="BX110" s="935"/>
      <c r="BY110" s="1069"/>
      <c r="CA110" s="365" t="b">
        <f t="shared" si="37"/>
        <v>0</v>
      </c>
      <c r="CB110" s="365" t="b">
        <f t="shared" si="38"/>
        <v>0</v>
      </c>
      <c r="CC110" s="365">
        <f t="shared" si="39"/>
        <v>0</v>
      </c>
      <c r="CD110" s="365" t="b">
        <f t="shared" si="40"/>
        <v>0</v>
      </c>
      <c r="CE110" s="365" t="b">
        <f t="shared" si="41"/>
        <v>0</v>
      </c>
      <c r="CF110" s="365" t="b">
        <f t="shared" si="42"/>
        <v>0</v>
      </c>
      <c r="CG110" s="365" t="b">
        <f t="shared" si="43"/>
        <v>0</v>
      </c>
      <c r="CH110" s="365" t="b">
        <f t="shared" si="44"/>
        <v>0</v>
      </c>
      <c r="CI110" s="72" t="b">
        <f t="shared" si="45"/>
        <v>0</v>
      </c>
      <c r="CJ110" s="72" t="b">
        <f t="shared" si="46"/>
        <v>0</v>
      </c>
      <c r="CK110" s="72">
        <f t="shared" si="47"/>
        <v>0</v>
      </c>
      <c r="CL110" s="72">
        <f t="shared" si="48"/>
        <v>0</v>
      </c>
      <c r="CM110" s="72" t="b">
        <f t="shared" si="49"/>
        <v>0</v>
      </c>
      <c r="CN110" s="72" t="b">
        <f t="shared" si="50"/>
        <v>0</v>
      </c>
      <c r="CP110" s="13">
        <f t="shared" si="51"/>
        <v>0</v>
      </c>
      <c r="CQ110" s="13" t="b">
        <f t="shared" si="52"/>
        <v>0</v>
      </c>
      <c r="CR110" s="13" t="b">
        <f t="shared" si="53"/>
        <v>0</v>
      </c>
      <c r="CS110" s="13" t="b">
        <f t="shared" si="59"/>
        <v>0</v>
      </c>
      <c r="CT110" s="13" t="b">
        <f t="shared" si="58"/>
        <v>0</v>
      </c>
      <c r="CU110" s="13" t="b">
        <f t="shared" si="60"/>
        <v>0</v>
      </c>
      <c r="CV110" s="13" t="b">
        <f t="shared" si="54"/>
        <v>0</v>
      </c>
      <c r="CW110" s="13" t="b">
        <f t="shared" si="55"/>
        <v>0</v>
      </c>
      <c r="CX110" s="13" t="b">
        <f t="shared" si="56"/>
        <v>0</v>
      </c>
      <c r="CY110" s="13" t="b">
        <f t="shared" si="57"/>
        <v>0</v>
      </c>
    </row>
    <row r="111" spans="1:103" ht="15" thickBot="1">
      <c r="A111" s="932"/>
      <c r="B111" s="950"/>
      <c r="C111" s="950"/>
      <c r="D111" s="950"/>
      <c r="E111" s="950"/>
      <c r="F111" s="950"/>
      <c r="G111" s="950"/>
      <c r="H111" s="950"/>
      <c r="I111" s="950"/>
      <c r="J111" s="950"/>
      <c r="K111" s="950"/>
      <c r="L111" s="950"/>
      <c r="M111" s="950"/>
      <c r="N111" s="950"/>
      <c r="O111" s="950"/>
      <c r="P111" s="950"/>
      <c r="Q111" s="941"/>
      <c r="R111" s="950"/>
      <c r="S111" s="950"/>
      <c r="T111" s="950"/>
      <c r="U111" s="950"/>
      <c r="V111" s="950"/>
      <c r="W111" s="77"/>
      <c r="X111" s="77"/>
      <c r="Y111" s="77"/>
      <c r="Z111" s="77"/>
      <c r="AA111" s="77" t="s">
        <v>38</v>
      </c>
      <c r="AB111" s="78"/>
      <c r="AC111" s="78"/>
      <c r="AD111" s="77"/>
      <c r="AE111" s="950"/>
      <c r="AF111" s="334">
        <f t="shared" si="32"/>
        <v>0</v>
      </c>
      <c r="AG111" s="272">
        <f>IF(R111="kompletna",Q111*J111*0.0036*'lista, wskaźniki'!$F$13, IF(R111="częściowa",Q111*J111*0.0036*'lista, wskaźniki'!$F$14, IF(R111="brak",Q111*J111*0.0036*'lista, wskaźniki'!$F$15,)))</f>
        <v>0</v>
      </c>
      <c r="AH111" s="334">
        <f>IF(Y111="inne",K111*'lista, wskaźniki'!$E$35,IF(Y111="to samo źródło",0,IF(Y111=0,0)))</f>
        <v>0</v>
      </c>
      <c r="AI111" s="334">
        <f>IF(AA111="gaz z sieci",AC111*'lista, wskaźniki'!$D$21)</f>
        <v>0</v>
      </c>
      <c r="AJ111" s="272">
        <f>IF(AA111="węgiel",AB111*'lista, wskaźniki'!$D$20, IF('Sektor mieszkaniowy'!AA111="drewno",'Sektor mieszkaniowy'!AB111*'lista, wskaźniki'!$D$22,IF('Sektor mieszkaniowy'!AA111="pellet",AB111*'lista, wskaźniki'!$D$23,IF('Sektor mieszkaniowy'!AA111="gaz z sieci",AB111*'lista, wskaźniki'!$D$21,IF('Sektor mieszkaniowy'!AA111="olej opałowy",'Sektor mieszkaniowy'!AB111*'lista, wskaźniki'!$D$24)))))</f>
        <v>0</v>
      </c>
      <c r="AK111" s="1072"/>
      <c r="AL111" s="950"/>
      <c r="AM111" s="20">
        <f>IF(AA111="węgiel",AF111*1/3.6*'lista, wskaźniki'!$F$20,IF(AA111="drewno",AF111*1/3.6*'lista, wskaźniki'!$F$22,IF(AA111="pellet",AF111*1/3.6*'lista, wskaźniki'!$F$23,IF(AA111="gaz z sieci",AF111*1/3.6*'lista, wskaźniki'!$F$21,IF(AA111="olej opałowy",AF111*1/3.6*'lista, wskaźniki'!$F$24,0)))))</f>
        <v>0</v>
      </c>
      <c r="AN111" s="20">
        <f>IF(AA111="węgiel",AF111*'lista, wskaźniki'!$E$42,IF(AA111="drewno",AF111*'lista, wskaźniki'!$G$42,IF(AA111="pellet",AF111*'lista, wskaźniki'!$H$42,IF(AA111="gaz z sieci",AF111*'lista, wskaźniki'!$F$42,IF(AA111="olej opałowy",AF111*'lista, wskaźniki'!$I$42,0)))))</f>
        <v>0</v>
      </c>
      <c r="AO111" s="20">
        <f>IF(AA111="węgiel",AF111*'lista, wskaźniki'!$E$43,IF(AA111="drewno",AF111*'lista, wskaźniki'!$G$43,IF(AA111="pellet",AF111*'lista, wskaźniki'!$H$43,IF(AA111="gaz z sieci",AF111*'lista, wskaźniki'!$F$43,IF(AA111="olej opałowy",AF111*'lista, wskaźniki'!$I$43,0)))))</f>
        <v>0</v>
      </c>
      <c r="AP111" s="20">
        <f>IF(AA111="węgiel",AF111*'lista, wskaźniki'!$E$44,IF(AA111="drewno",AF111*'lista, wskaźniki'!$G$44,IF(AA111="pellet",AF111*'lista, wskaźniki'!$H$44,IF(AA111="gaz z sieci",AF111*'lista, wskaźniki'!$F$44,IF(AA111="olej opałowy",AF111*'lista, wskaźniki'!$I$44,0)))))</f>
        <v>0</v>
      </c>
      <c r="AQ111" s="20" t="b">
        <f>IF(Z111="gaz",AH111*1/3.6*'lista, wskaźniki'!$F$21,IF(Z111="energia elektryczna",AH111*1/3.6*'lista, wskaźniki'!$F$26))</f>
        <v>0</v>
      </c>
      <c r="AR111" s="20" t="b">
        <f>IF(Z111="gaz",AH111*'lista, wskaźniki'!$F$42,IF(Z111="energia elektryczna",AH111*0))</f>
        <v>0</v>
      </c>
      <c r="AS111" s="20" t="b">
        <f>IF(Z111="gaz",AH111*'lista, wskaźniki'!$F$43,IF(Z111="energia elektryczna",AH111*0))</f>
        <v>0</v>
      </c>
      <c r="AT111" s="20" t="b">
        <f>IF(Z111="gaz",AH111*'lista, wskaźniki'!$F$44,IF(Z111="energia elektryczna",AH111*0))</f>
        <v>0</v>
      </c>
      <c r="AU111" s="20">
        <f>AI111*1/3.6*'lista, wskaźniki'!$F$21</f>
        <v>0</v>
      </c>
      <c r="AV111" s="20">
        <f>AI111*'lista, wskaźniki'!$F$42</f>
        <v>0</v>
      </c>
      <c r="AW111" s="20">
        <f>AI111*'lista, wskaźniki'!$F$43</f>
        <v>0</v>
      </c>
      <c r="AX111" s="20">
        <f>AI111*'lista, wskaźniki'!$F$44</f>
        <v>0</v>
      </c>
      <c r="AY111" s="20">
        <f>AK111*'lista, wskaźniki'!$F$26</f>
        <v>0</v>
      </c>
      <c r="AZ111" s="20">
        <f t="shared" si="33"/>
        <v>0</v>
      </c>
      <c r="BA111" s="20">
        <f t="shared" si="34"/>
        <v>0</v>
      </c>
      <c r="BB111" s="20">
        <f t="shared" si="35"/>
        <v>0</v>
      </c>
      <c r="BC111" s="20">
        <f t="shared" si="36"/>
        <v>0</v>
      </c>
      <c r="BD111" s="950"/>
      <c r="BE111" s="950"/>
      <c r="BF111" s="950"/>
      <c r="BG111" s="950"/>
      <c r="BH111" s="77"/>
      <c r="BI111" s="950"/>
      <c r="BJ111" s="77"/>
      <c r="BK111" s="950"/>
      <c r="BL111" s="77"/>
      <c r="BM111" s="77"/>
      <c r="BN111" s="77"/>
      <c r="BO111" s="77"/>
      <c r="BP111" s="77"/>
      <c r="BQ111" s="77"/>
      <c r="BR111" s="77"/>
      <c r="BS111" s="935"/>
      <c r="BT111" s="935"/>
      <c r="BU111" s="935"/>
      <c r="BV111" s="935"/>
      <c r="BW111" s="935"/>
      <c r="BX111" s="935"/>
      <c r="BY111" s="1069"/>
      <c r="CA111" s="365" t="b">
        <f t="shared" si="37"/>
        <v>0</v>
      </c>
      <c r="CB111" s="365" t="b">
        <f t="shared" si="38"/>
        <v>0</v>
      </c>
      <c r="CC111" s="365" t="b">
        <f t="shared" si="39"/>
        <v>0</v>
      </c>
      <c r="CD111" s="365">
        <f t="shared" si="40"/>
        <v>0</v>
      </c>
      <c r="CE111" s="365" t="b">
        <f t="shared" si="41"/>
        <v>0</v>
      </c>
      <c r="CF111" s="365" t="b">
        <f t="shared" si="42"/>
        <v>0</v>
      </c>
      <c r="CG111" s="365" t="b">
        <f t="shared" si="43"/>
        <v>0</v>
      </c>
      <c r="CH111" s="365">
        <f t="shared" si="44"/>
        <v>0</v>
      </c>
      <c r="CI111" s="72" t="b">
        <f t="shared" si="45"/>
        <v>0</v>
      </c>
      <c r="CJ111" s="72" t="b">
        <f t="shared" si="46"/>
        <v>0</v>
      </c>
      <c r="CK111" s="72" t="b">
        <f t="shared" si="47"/>
        <v>0</v>
      </c>
      <c r="CL111" s="72">
        <f t="shared" si="48"/>
        <v>0</v>
      </c>
      <c r="CM111" s="72" t="b">
        <f t="shared" si="49"/>
        <v>0</v>
      </c>
      <c r="CN111" s="72" t="b">
        <f t="shared" si="50"/>
        <v>0</v>
      </c>
      <c r="CP111" s="13">
        <f t="shared" si="51"/>
        <v>0</v>
      </c>
      <c r="CQ111" s="13" t="b">
        <f t="shared" si="52"/>
        <v>0</v>
      </c>
      <c r="CR111" s="13" t="b">
        <f t="shared" si="53"/>
        <v>0</v>
      </c>
      <c r="CS111" s="13" t="b">
        <f t="shared" si="59"/>
        <v>0</v>
      </c>
      <c r="CT111" s="13" t="b">
        <f t="shared" si="58"/>
        <v>0</v>
      </c>
      <c r="CU111" s="13" t="b">
        <f t="shared" si="60"/>
        <v>0</v>
      </c>
      <c r="CV111" s="13" t="b">
        <f t="shared" si="54"/>
        <v>0</v>
      </c>
      <c r="CW111" s="13" t="b">
        <f t="shared" si="55"/>
        <v>0</v>
      </c>
      <c r="CX111" s="13" t="b">
        <f t="shared" si="56"/>
        <v>0</v>
      </c>
      <c r="CY111" s="13" t="b">
        <f t="shared" si="57"/>
        <v>0</v>
      </c>
    </row>
    <row r="112" spans="1:103" ht="15" thickBot="1">
      <c r="A112" s="933"/>
      <c r="B112" s="951"/>
      <c r="C112" s="951"/>
      <c r="D112" s="951"/>
      <c r="E112" s="951"/>
      <c r="F112" s="951"/>
      <c r="G112" s="951"/>
      <c r="H112" s="951"/>
      <c r="I112" s="951"/>
      <c r="J112" s="951"/>
      <c r="K112" s="951"/>
      <c r="L112" s="951"/>
      <c r="M112" s="951"/>
      <c r="N112" s="951"/>
      <c r="O112" s="951"/>
      <c r="P112" s="951"/>
      <c r="Q112" s="942"/>
      <c r="R112" s="951"/>
      <c r="S112" s="951"/>
      <c r="T112" s="951"/>
      <c r="U112" s="951"/>
      <c r="V112" s="951"/>
      <c r="W112" s="79"/>
      <c r="X112" s="79"/>
      <c r="Y112" s="79"/>
      <c r="Z112" s="79"/>
      <c r="AA112" s="79" t="s">
        <v>37</v>
      </c>
      <c r="AB112" s="80"/>
      <c r="AC112" s="80"/>
      <c r="AD112" s="79"/>
      <c r="AE112" s="951"/>
      <c r="AF112" s="334">
        <f t="shared" si="32"/>
        <v>0</v>
      </c>
      <c r="AG112" s="272">
        <f>IF(R112="kompletna",Q112*J112*0.0036*'lista, wskaźniki'!$F$13, IF(R112="częściowa",Q112*J112*0.0036*'lista, wskaźniki'!$F$14, IF(R112="brak",Q112*J112*0.0036*'lista, wskaźniki'!$F$15,)))</f>
        <v>0</v>
      </c>
      <c r="AH112" s="334">
        <f>IF(Y112="inne",K112*'lista, wskaźniki'!$E$35,IF(Y112="to samo źródło",0,IF(Y112=0,0)))</f>
        <v>0</v>
      </c>
      <c r="AI112" s="334" t="b">
        <f>IF(AA112="gaz z sieci",AC112*'lista, wskaźniki'!$D$21)</f>
        <v>0</v>
      </c>
      <c r="AJ112" s="272">
        <f>IF(AA112="węgiel",AB112*'lista, wskaźniki'!$D$20, IF('Sektor mieszkaniowy'!AA112="drewno",'Sektor mieszkaniowy'!AB112*'lista, wskaźniki'!$D$22,IF('Sektor mieszkaniowy'!AA112="pellet",AB112*'lista, wskaźniki'!$D$23,IF('Sektor mieszkaniowy'!AA112="gaz z sieci",AB112*'lista, wskaźniki'!$D$21,IF('Sektor mieszkaniowy'!AA112="olej opałowy",'Sektor mieszkaniowy'!AB112*'lista, wskaźniki'!$D$24)))))</f>
        <v>0</v>
      </c>
      <c r="AK112" s="1073"/>
      <c r="AL112" s="951"/>
      <c r="AM112" s="20">
        <f>IF(AA112="węgiel",AF112*1/3.6*'lista, wskaźniki'!$F$20,IF(AA112="drewno",AF112*1/3.6*'lista, wskaźniki'!$F$22,IF(AA112="pellet",AF112*1/3.6*'lista, wskaźniki'!$F$23,IF(AA112="gaz z sieci",AF112*1/3.6*'lista, wskaźniki'!$F$21,IF(AA112="olej opałowy",AF112*1/3.6*'lista, wskaźniki'!$F$24,0)))))</f>
        <v>0</v>
      </c>
      <c r="AN112" s="20">
        <f>IF(AA112="węgiel",AF112*'lista, wskaźniki'!$E$42,IF(AA112="drewno",AF112*'lista, wskaźniki'!$G$42,IF(AA112="pellet",AF112*'lista, wskaźniki'!$H$42,IF(AA112="gaz z sieci",AF112*'lista, wskaźniki'!$F$42,IF(AA112="olej opałowy",AF112*'lista, wskaźniki'!$I$42,0)))))</f>
        <v>0</v>
      </c>
      <c r="AO112" s="20">
        <f>IF(AA112="węgiel",AF112*'lista, wskaźniki'!$E$43,IF(AA112="drewno",AF112*'lista, wskaźniki'!$G$43,IF(AA112="pellet",AF112*'lista, wskaźniki'!$H$43,IF(AA112="gaz z sieci",AF112*'lista, wskaźniki'!$F$43,IF(AA112="olej opałowy",AF112*'lista, wskaźniki'!$I$43,0)))))</f>
        <v>0</v>
      </c>
      <c r="AP112" s="20">
        <f>IF(AA112="węgiel",AF112*'lista, wskaźniki'!$E$44,IF(AA112="drewno",AF112*'lista, wskaźniki'!$G$44,IF(AA112="pellet",AF112*'lista, wskaźniki'!$H$44,IF(AA112="gaz z sieci",AF112*'lista, wskaźniki'!$F$44,IF(AA112="olej opałowy",AF112*'lista, wskaźniki'!$I$44,0)))))</f>
        <v>0</v>
      </c>
      <c r="AQ112" s="20" t="b">
        <f>IF(Z112="gaz",AH112*1/3.6*'lista, wskaźniki'!$F$21,IF(Z112="energia elektryczna",AH112*1/3.6*'lista, wskaźniki'!$F$26))</f>
        <v>0</v>
      </c>
      <c r="AR112" s="20" t="b">
        <f>IF(Z112="gaz",AH112*'lista, wskaźniki'!$F$42,IF(Z112="energia elektryczna",AH112*0))</f>
        <v>0</v>
      </c>
      <c r="AS112" s="20" t="b">
        <f>IF(Z112="gaz",AH112*'lista, wskaźniki'!$F$43,IF(Z112="energia elektryczna",AH112*0))</f>
        <v>0</v>
      </c>
      <c r="AT112" s="20" t="b">
        <f>IF(Z112="gaz",AH112*'lista, wskaźniki'!$F$44,IF(Z112="energia elektryczna",AH112*0))</f>
        <v>0</v>
      </c>
      <c r="AU112" s="20">
        <f>AI112*1/3.6*'lista, wskaźniki'!$F$21</f>
        <v>0</v>
      </c>
      <c r="AV112" s="20">
        <f>AI112*'lista, wskaźniki'!$F$42</f>
        <v>0</v>
      </c>
      <c r="AW112" s="20">
        <f>AI112*'lista, wskaźniki'!$F$43</f>
        <v>0</v>
      </c>
      <c r="AX112" s="20">
        <f>AI112*'lista, wskaźniki'!$F$44</f>
        <v>0</v>
      </c>
      <c r="AY112" s="20">
        <f>AK112*'lista, wskaźniki'!$F$26</f>
        <v>0</v>
      </c>
      <c r="AZ112" s="20">
        <f t="shared" si="33"/>
        <v>0</v>
      </c>
      <c r="BA112" s="20">
        <f t="shared" si="34"/>
        <v>0</v>
      </c>
      <c r="BB112" s="20">
        <f t="shared" si="35"/>
        <v>0</v>
      </c>
      <c r="BC112" s="20">
        <f t="shared" si="36"/>
        <v>0</v>
      </c>
      <c r="BD112" s="951"/>
      <c r="BE112" s="951"/>
      <c r="BF112" s="951"/>
      <c r="BG112" s="951"/>
      <c r="BH112" s="79"/>
      <c r="BI112" s="951"/>
      <c r="BJ112" s="79"/>
      <c r="BK112" s="951"/>
      <c r="BL112" s="79"/>
      <c r="BM112" s="79"/>
      <c r="BN112" s="79"/>
      <c r="BO112" s="79"/>
      <c r="BP112" s="79"/>
      <c r="BQ112" s="79"/>
      <c r="BR112" s="79"/>
      <c r="BS112" s="936"/>
      <c r="BT112" s="936"/>
      <c r="BU112" s="936"/>
      <c r="BV112" s="936"/>
      <c r="BW112" s="936"/>
      <c r="BX112" s="936"/>
      <c r="BY112" s="1070"/>
      <c r="CA112" s="365" t="b">
        <f t="shared" si="37"/>
        <v>0</v>
      </c>
      <c r="CB112" s="365" t="b">
        <f t="shared" si="38"/>
        <v>0</v>
      </c>
      <c r="CC112" s="365" t="b">
        <f t="shared" si="39"/>
        <v>0</v>
      </c>
      <c r="CD112" s="365" t="b">
        <f t="shared" si="40"/>
        <v>0</v>
      </c>
      <c r="CE112" s="365">
        <f t="shared" si="41"/>
        <v>0</v>
      </c>
      <c r="CF112" s="365" t="b">
        <f t="shared" si="42"/>
        <v>0</v>
      </c>
      <c r="CG112" s="365" t="b">
        <f t="shared" si="43"/>
        <v>0</v>
      </c>
      <c r="CH112" s="365" t="b">
        <f t="shared" si="44"/>
        <v>0</v>
      </c>
      <c r="CI112" s="72" t="b">
        <f t="shared" si="45"/>
        <v>0</v>
      </c>
      <c r="CJ112" s="72" t="b">
        <f t="shared" si="46"/>
        <v>0</v>
      </c>
      <c r="CK112" s="72" t="b">
        <f t="shared" si="47"/>
        <v>0</v>
      </c>
      <c r="CL112" s="72">
        <f t="shared" si="48"/>
        <v>0</v>
      </c>
      <c r="CM112" s="72">
        <f t="shared" si="49"/>
        <v>0</v>
      </c>
      <c r="CN112" s="72" t="b">
        <f t="shared" si="50"/>
        <v>0</v>
      </c>
      <c r="CP112" s="13">
        <f t="shared" si="51"/>
        <v>0</v>
      </c>
      <c r="CQ112" s="13" t="b">
        <f t="shared" si="52"/>
        <v>0</v>
      </c>
      <c r="CR112" s="13" t="b">
        <f t="shared" si="53"/>
        <v>0</v>
      </c>
      <c r="CS112" s="13" t="b">
        <f t="shared" si="59"/>
        <v>0</v>
      </c>
      <c r="CT112" s="13" t="b">
        <f t="shared" si="58"/>
        <v>0</v>
      </c>
      <c r="CU112" s="13" t="b">
        <f t="shared" si="60"/>
        <v>0</v>
      </c>
      <c r="CV112" s="13" t="b">
        <f t="shared" si="54"/>
        <v>0</v>
      </c>
      <c r="CW112" s="13" t="b">
        <f t="shared" si="55"/>
        <v>0</v>
      </c>
      <c r="CX112" s="13" t="b">
        <f t="shared" si="56"/>
        <v>0</v>
      </c>
      <c r="CY112" s="13" t="b">
        <f t="shared" si="57"/>
        <v>0</v>
      </c>
    </row>
    <row r="113" spans="1:103" ht="15" thickBot="1">
      <c r="A113" s="931">
        <v>23</v>
      </c>
      <c r="B113" s="949" t="s">
        <v>201</v>
      </c>
      <c r="C113" s="949"/>
      <c r="D113" s="949" t="s">
        <v>1</v>
      </c>
      <c r="E113" s="949" t="s">
        <v>5</v>
      </c>
      <c r="F113" s="949"/>
      <c r="G113" s="949"/>
      <c r="H113" s="949"/>
      <c r="I113" s="949" t="s">
        <v>12</v>
      </c>
      <c r="J113" s="949">
        <v>240</v>
      </c>
      <c r="K113" s="949">
        <v>5</v>
      </c>
      <c r="L113" s="949" t="s">
        <v>16</v>
      </c>
      <c r="M113" s="949">
        <v>100</v>
      </c>
      <c r="N113" s="949" t="s">
        <v>16</v>
      </c>
      <c r="O113" s="949">
        <v>100</v>
      </c>
      <c r="P113" s="949" t="s">
        <v>16</v>
      </c>
      <c r="Q113" s="940">
        <f>IF(I113="&lt;1966",'lista, wskaźniki'!$G$4,IF(I113="1967-1985",'lista, wskaźniki'!$G$5,IF(I113="1986-1992",'lista, wskaźniki'!$G$6,IF(I113="1993-1996",'lista, wskaźniki'!$G$7,IF(I113="&gt;1997",'lista, wskaźniki'!$G$8,IF(I113=0,'lista, wskaźniki'!$G$4))))))</f>
        <v>175</v>
      </c>
      <c r="R113" s="949" t="s">
        <v>21</v>
      </c>
      <c r="S113" s="949" t="s">
        <v>27</v>
      </c>
      <c r="T113" s="949">
        <v>20</v>
      </c>
      <c r="U113" s="949">
        <v>2013</v>
      </c>
      <c r="V113" s="949"/>
      <c r="W113" s="75" t="s">
        <v>35</v>
      </c>
      <c r="X113" s="75" t="s">
        <v>39</v>
      </c>
      <c r="Y113" s="75" t="s">
        <v>42</v>
      </c>
      <c r="Z113" s="75"/>
      <c r="AA113" s="75" t="s">
        <v>35</v>
      </c>
      <c r="AB113" s="76">
        <v>4</v>
      </c>
      <c r="AC113" s="76"/>
      <c r="AD113" s="75">
        <v>3200</v>
      </c>
      <c r="AE113" s="949"/>
      <c r="AF113" s="334">
        <f t="shared" si="32"/>
        <v>90.61999999999999</v>
      </c>
      <c r="AG113" s="272">
        <f>IF(R113="kompletna",Q113*J113*0.0036*'lista, wskaźniki'!$F$13, IF(R113="częściowa",Q113*J113*0.0036*'lista, wskaźniki'!$F$14, IF(R113="brak",Q113*J113*0.0036*'lista, wskaźniki'!$F$15,)))</f>
        <v>90.719999999999985</v>
      </c>
      <c r="AH113" s="334">
        <f>IF(Y113="inne",K113*'lista, wskaźniki'!$E$35,IF(Y113="to samo źródło",0,IF(Y113=0,0)))</f>
        <v>0</v>
      </c>
      <c r="AI113" s="334" t="b">
        <f>IF(AA113="gaz z sieci",AC113*'lista, wskaźniki'!$D$21)</f>
        <v>0</v>
      </c>
      <c r="AJ113" s="272">
        <f>IF(AA113="węgiel",AB113*'lista, wskaźniki'!$D$20, IF('Sektor mieszkaniowy'!AA113="drewno",'Sektor mieszkaniowy'!AB113*'lista, wskaźniki'!$D$22,IF('Sektor mieszkaniowy'!AA113="pellet",AB113*'lista, wskaźniki'!$D$23,IF('Sektor mieszkaniowy'!AA113="gaz z sieci",AB113*'lista, wskaźniki'!$D$21,IF('Sektor mieszkaniowy'!AA113="olej opałowy",'Sektor mieszkaniowy'!AB113*'lista, wskaźniki'!$D$24)))))</f>
        <v>90.52</v>
      </c>
      <c r="AK113" s="1071">
        <f>AL113/'lista, wskaźniki'!$A$127</f>
        <v>3.6153846153846154</v>
      </c>
      <c r="AL113" s="949">
        <v>2350</v>
      </c>
      <c r="AM113" s="20">
        <f>IF(AA113="węgiel",AF113*1/3.6*'lista, wskaźniki'!$F$20,IF(AA113="drewno",AF113*1/3.6*'lista, wskaźniki'!$F$22,IF(AA113="pellet",AF113*1/3.6*'lista, wskaźniki'!$F$23,IF(AA113="gaz z sieci",AF113*1/3.6*'lista, wskaźniki'!$F$21,IF(AA113="olej opałowy",AF113*1/3.6*'lista, wskaźniki'!$F$24,0)))))</f>
        <v>8.5844325999999977</v>
      </c>
      <c r="AN113" s="20">
        <f>IF(AA113="węgiel",AF113*'lista, wskaźniki'!$E$42,IF(AA113="drewno",AF113*'lista, wskaźniki'!$G$42,IF(AA113="pellet",AF113*'lista, wskaźniki'!$H$42,IF(AA113="gaz z sieci",AF113*'lista, wskaźniki'!$F$42,IF(AA113="olej opałowy",AF113*'lista, wskaźniki'!$I$42,0)))))</f>
        <v>3.4435599999999997E-2</v>
      </c>
      <c r="AO113" s="20">
        <f>IF(AA113="węgiel",AF113*'lista, wskaźniki'!$E$43,IF(AA113="drewno",AF113*'lista, wskaźniki'!$G$43,IF(AA113="pellet",AF113*'lista, wskaźniki'!$H$43,IF(AA113="gaz z sieci",AF113*'lista, wskaźniki'!$F$43,IF(AA113="olej opałowy",AF113*'lista, wskaźniki'!$I$43,0)))))</f>
        <v>3.2623199999999998E-2</v>
      </c>
      <c r="AP113" s="20">
        <f>IF(AA113="węgiel",AF113*'lista, wskaźniki'!$E$44,IF(AA113="drewno",AF113*'lista, wskaźniki'!$G$44,IF(AA113="pellet",AF113*'lista, wskaźniki'!$H$44,IF(AA113="gaz z sieci",AF113*'lista, wskaźniki'!$F$44,IF(AA113="olej opałowy",AF113*'lista, wskaźniki'!$I$44,0)))))</f>
        <v>2.4467399999999999E-5</v>
      </c>
      <c r="AQ113" s="20" t="b">
        <f>IF(Z113="gaz",AH113*1/3.6*'lista, wskaźniki'!$F$21,IF(Z113="energia elektryczna",AH113*1/3.6*'lista, wskaźniki'!$F$26))</f>
        <v>0</v>
      </c>
      <c r="AR113" s="20" t="b">
        <f>IF(Z113="gaz",AH113*'lista, wskaźniki'!$F$42,IF(Z113="energia elektryczna",AH113*0))</f>
        <v>0</v>
      </c>
      <c r="AS113" s="20" t="b">
        <f>IF(Z113="gaz",AH113*'lista, wskaźniki'!$F$43,IF(Z113="energia elektryczna",AH113*0))</f>
        <v>0</v>
      </c>
      <c r="AT113" s="20" t="b">
        <f>IF(Z113="gaz",AH113*'lista, wskaźniki'!$F$44,IF(Z113="energia elektryczna",AH113*0))</f>
        <v>0</v>
      </c>
      <c r="AU113" s="20">
        <f>AI113*1/3.6*'lista, wskaźniki'!$F$21</f>
        <v>0</v>
      </c>
      <c r="AV113" s="20">
        <f>AI113*'lista, wskaźniki'!$F$42</f>
        <v>0</v>
      </c>
      <c r="AW113" s="20">
        <f>AI113*'lista, wskaźniki'!$F$43</f>
        <v>0</v>
      </c>
      <c r="AX113" s="20">
        <f>AI113*'lista, wskaźniki'!$F$44</f>
        <v>0</v>
      </c>
      <c r="AY113" s="20">
        <f>AK113*'lista, wskaźniki'!$F$26</f>
        <v>3.2176923076923076</v>
      </c>
      <c r="AZ113" s="20">
        <f t="shared" si="33"/>
        <v>11.802124907692306</v>
      </c>
      <c r="BA113" s="20">
        <f t="shared" si="34"/>
        <v>3.4435599999999997E-2</v>
      </c>
      <c r="BB113" s="20">
        <f t="shared" si="35"/>
        <v>3.2623199999999998E-2</v>
      </c>
      <c r="BC113" s="20">
        <f t="shared" si="36"/>
        <v>2.4467399999999999E-5</v>
      </c>
      <c r="BD113" s="949" t="s">
        <v>17</v>
      </c>
      <c r="BE113" s="949" t="s">
        <v>17</v>
      </c>
      <c r="BF113" s="949" t="s">
        <v>17</v>
      </c>
      <c r="BG113" s="949" t="s">
        <v>17</v>
      </c>
      <c r="BH113" s="75"/>
      <c r="BI113" s="949" t="s">
        <v>17</v>
      </c>
      <c r="BJ113" s="75"/>
      <c r="BK113" s="949" t="s">
        <v>17</v>
      </c>
      <c r="BL113" s="75"/>
      <c r="BM113" s="75"/>
      <c r="BN113" s="75"/>
      <c r="BO113" s="75" t="s">
        <v>57</v>
      </c>
      <c r="BP113" s="75" t="s">
        <v>52</v>
      </c>
      <c r="BQ113" s="75" t="s">
        <v>121</v>
      </c>
      <c r="BR113" s="75">
        <v>3</v>
      </c>
      <c r="BS113" s="934">
        <v>20000</v>
      </c>
      <c r="BT113" s="934"/>
      <c r="BU113" s="934">
        <v>4500</v>
      </c>
      <c r="BV113" s="934"/>
      <c r="BW113" s="934"/>
      <c r="BX113" s="934">
        <v>20000</v>
      </c>
      <c r="BY113" s="1068"/>
      <c r="CA113" s="365">
        <f t="shared" si="37"/>
        <v>90.61999999999999</v>
      </c>
      <c r="CB113" s="365" t="b">
        <f t="shared" si="38"/>
        <v>0</v>
      </c>
      <c r="CC113" s="365" t="b">
        <f t="shared" si="39"/>
        <v>0</v>
      </c>
      <c r="CD113" s="365" t="b">
        <f t="shared" si="40"/>
        <v>0</v>
      </c>
      <c r="CE113" s="365" t="b">
        <f t="shared" si="41"/>
        <v>0</v>
      </c>
      <c r="CF113" s="365" t="b">
        <f t="shared" si="42"/>
        <v>0</v>
      </c>
      <c r="CG113" s="365" t="b">
        <f t="shared" si="43"/>
        <v>0</v>
      </c>
      <c r="CH113" s="365" t="b">
        <f t="shared" si="44"/>
        <v>0</v>
      </c>
      <c r="CI113" s="72">
        <f t="shared" si="45"/>
        <v>90.61999999999999</v>
      </c>
      <c r="CJ113" s="72" t="b">
        <f t="shared" si="46"/>
        <v>0</v>
      </c>
      <c r="CK113" s="72" t="b">
        <f t="shared" si="47"/>
        <v>0</v>
      </c>
      <c r="CL113" s="72">
        <f t="shared" si="48"/>
        <v>0</v>
      </c>
      <c r="CM113" s="72" t="b">
        <f t="shared" si="49"/>
        <v>0</v>
      </c>
      <c r="CN113" s="72" t="b">
        <f t="shared" si="50"/>
        <v>0</v>
      </c>
      <c r="CP113" s="13" t="b">
        <f t="shared" si="51"/>
        <v>0</v>
      </c>
      <c r="CQ113" s="13" t="b">
        <f t="shared" si="52"/>
        <v>0</v>
      </c>
      <c r="CR113" s="13" t="b">
        <f t="shared" si="53"/>
        <v>0</v>
      </c>
      <c r="CS113" s="13" t="b">
        <f t="shared" si="59"/>
        <v>0</v>
      </c>
      <c r="CT113" s="13">
        <f t="shared" si="58"/>
        <v>240</v>
      </c>
      <c r="CU113" s="13">
        <f t="shared" si="60"/>
        <v>240</v>
      </c>
      <c r="CV113" s="13" t="b">
        <f t="shared" si="54"/>
        <v>0</v>
      </c>
      <c r="CW113" s="13" t="b">
        <f t="shared" si="55"/>
        <v>0</v>
      </c>
      <c r="CX113" s="13" t="b">
        <f t="shared" si="56"/>
        <v>0</v>
      </c>
      <c r="CY113" s="13" t="b">
        <f t="shared" si="57"/>
        <v>0</v>
      </c>
    </row>
    <row r="114" spans="1:103" ht="15" thickBot="1">
      <c r="A114" s="932"/>
      <c r="B114" s="950"/>
      <c r="C114" s="950"/>
      <c r="D114" s="950"/>
      <c r="E114" s="950"/>
      <c r="F114" s="950"/>
      <c r="G114" s="950"/>
      <c r="H114" s="950"/>
      <c r="I114" s="950"/>
      <c r="J114" s="950"/>
      <c r="K114" s="950"/>
      <c r="L114" s="950"/>
      <c r="M114" s="950"/>
      <c r="N114" s="950"/>
      <c r="O114" s="950"/>
      <c r="P114" s="950"/>
      <c r="Q114" s="941"/>
      <c r="R114" s="950"/>
      <c r="S114" s="950"/>
      <c r="T114" s="950"/>
      <c r="U114" s="950"/>
      <c r="V114" s="950"/>
      <c r="W114" s="20" t="s">
        <v>36</v>
      </c>
      <c r="X114" s="77"/>
      <c r="Y114" s="77"/>
      <c r="Z114" s="77"/>
      <c r="AA114" s="77" t="s">
        <v>36</v>
      </c>
      <c r="AB114" s="78">
        <v>3</v>
      </c>
      <c r="AC114" s="78"/>
      <c r="AD114" s="77">
        <v>200</v>
      </c>
      <c r="AE114" s="950"/>
      <c r="AF114" s="334">
        <f>IF(AG114&gt;0,(AJ114+AG114/2)/2,AJ114)</f>
        <v>46.08</v>
      </c>
      <c r="AG114" s="272">
        <f>AG113</f>
        <v>90.719999999999985</v>
      </c>
      <c r="AH114" s="334">
        <f>IF(Y114="inne",K114*'lista, wskaźniki'!$E$35,IF(Y114="to samo źródło",0,IF(Y114=0,0)))</f>
        <v>0</v>
      </c>
      <c r="AI114" s="334" t="b">
        <f>IF(AA114="gaz z sieci",AC114*'lista, wskaźniki'!$D$21)</f>
        <v>0</v>
      </c>
      <c r="AJ114" s="272">
        <f>IF(AA114="węgiel",AB114*'lista, wskaźniki'!$D$20, IF('Sektor mieszkaniowy'!AA114="drewno",'Sektor mieszkaniowy'!AB114*'lista, wskaźniki'!$D$22,IF('Sektor mieszkaniowy'!AA114="pellet",AB114*'lista, wskaźniki'!$D$23,IF('Sektor mieszkaniowy'!AA114="gaz z sieci",AB114*'lista, wskaźniki'!$D$21,IF('Sektor mieszkaniowy'!AA114="olej opałowy",'Sektor mieszkaniowy'!AB114*'lista, wskaźniki'!$D$24)))))</f>
        <v>46.8</v>
      </c>
      <c r="AK114" s="1072"/>
      <c r="AL114" s="950"/>
      <c r="AM114" s="20">
        <f>IF(AA114="węgiel",AF114*1/3.6*'lista, wskaźniki'!$F$20,IF(AA114="drewno",AF114*1/3.6*'lista, wskaźniki'!$F$22,IF(AA114="pellet",AF114*1/3.6*'lista, wskaźniki'!$F$23,IF(AA114="gaz z sieci",AF114*1/3.6*'lista, wskaźniki'!$F$21,IF(AA114="olej opałowy",AF114*1/3.6*'lista, wskaźniki'!$F$24,0)))))</f>
        <v>0</v>
      </c>
      <c r="AN114" s="20">
        <f>IF(AA114="węgiel",AF114*'lista, wskaźniki'!$E$42,IF(AA114="drewno",AF114*'lista, wskaźniki'!$G$42,IF(AA114="pellet",AF114*'lista, wskaźniki'!$H$42,IF(AA114="gaz z sieci",AF114*'lista, wskaźniki'!$F$42,IF(AA114="olej opałowy",AF114*'lista, wskaźniki'!$I$42,0)))))</f>
        <v>3.7324799999999998E-2</v>
      </c>
      <c r="AO114" s="20">
        <f>IF(AA114="węgiel",AF114*'lista, wskaźniki'!$E$43,IF(AA114="drewno",AF114*'lista, wskaźniki'!$G$43,IF(AA114="pellet",AF114*'lista, wskaźniki'!$H$43,IF(AA114="gaz z sieci",AF114*'lista, wskaźniki'!$F$43,IF(AA114="olej opałowy",AF114*'lista, wskaźniki'!$I$43,0)))))</f>
        <v>3.7324799999999998E-2</v>
      </c>
      <c r="AP114" s="20">
        <f>IF(AA114="węgiel",AF114*'lista, wskaźniki'!$E$44,IF(AA114="drewno",AF114*'lista, wskaźniki'!$G$44,IF(AA114="pellet",AF114*'lista, wskaźniki'!$H$44,IF(AA114="gaz z sieci",AF114*'lista, wskaźniki'!$F$44,IF(AA114="olej opałowy",AF114*'lista, wskaźniki'!$I$44,0)))))</f>
        <v>1.152E-5</v>
      </c>
      <c r="AQ114" s="20" t="b">
        <f>IF(Z114="gaz",AH114*1/3.6*'lista, wskaźniki'!$F$21,IF(Z114="energia elektryczna",AH114*1/3.6*'lista, wskaźniki'!$F$26))</f>
        <v>0</v>
      </c>
      <c r="AR114" s="20" t="b">
        <f>IF(Z114="gaz",AH114*'lista, wskaźniki'!$F$42,IF(Z114="energia elektryczna",AH114*0))</f>
        <v>0</v>
      </c>
      <c r="AS114" s="20" t="b">
        <f>IF(Z114="gaz",AH114*'lista, wskaźniki'!$F$43,IF(Z114="energia elektryczna",AH114*0))</f>
        <v>0</v>
      </c>
      <c r="AT114" s="20" t="b">
        <f>IF(Z114="gaz",AH114*'lista, wskaźniki'!$F$44,IF(Z114="energia elektryczna",AH114*0))</f>
        <v>0</v>
      </c>
      <c r="AU114" s="20">
        <f>AI114*1/3.6*'lista, wskaźniki'!$F$21</f>
        <v>0</v>
      </c>
      <c r="AV114" s="20">
        <f>AI114*'lista, wskaźniki'!$F$42</f>
        <v>0</v>
      </c>
      <c r="AW114" s="20">
        <f>AI114*'lista, wskaźniki'!$F$43</f>
        <v>0</v>
      </c>
      <c r="AX114" s="20">
        <f>AI114*'lista, wskaźniki'!$F$44</f>
        <v>0</v>
      </c>
      <c r="AY114" s="20">
        <f>AK114*'lista, wskaźniki'!$F$26</f>
        <v>0</v>
      </c>
      <c r="AZ114" s="20">
        <f t="shared" si="33"/>
        <v>0</v>
      </c>
      <c r="BA114" s="20">
        <f t="shared" si="34"/>
        <v>3.7324799999999998E-2</v>
      </c>
      <c r="BB114" s="20">
        <f t="shared" si="35"/>
        <v>3.7324799999999998E-2</v>
      </c>
      <c r="BC114" s="20">
        <f t="shared" si="36"/>
        <v>1.152E-5</v>
      </c>
      <c r="BD114" s="950"/>
      <c r="BE114" s="950"/>
      <c r="BF114" s="950"/>
      <c r="BG114" s="950"/>
      <c r="BH114" s="77"/>
      <c r="BI114" s="950"/>
      <c r="BJ114" s="77"/>
      <c r="BK114" s="950"/>
      <c r="BL114" s="77"/>
      <c r="BM114" s="77"/>
      <c r="BN114" s="77"/>
      <c r="BO114" s="77"/>
      <c r="BP114" s="77"/>
      <c r="BQ114" s="77" t="s">
        <v>120</v>
      </c>
      <c r="BR114" s="77">
        <v>1</v>
      </c>
      <c r="BS114" s="935"/>
      <c r="BT114" s="935"/>
      <c r="BU114" s="935"/>
      <c r="BV114" s="935"/>
      <c r="BW114" s="935"/>
      <c r="BX114" s="935"/>
      <c r="BY114" s="1069"/>
      <c r="CA114" s="365" t="b">
        <f t="shared" si="37"/>
        <v>0</v>
      </c>
      <c r="CB114" s="365">
        <f t="shared" si="38"/>
        <v>46.08</v>
      </c>
      <c r="CC114" s="365" t="b">
        <f t="shared" si="39"/>
        <v>0</v>
      </c>
      <c r="CD114" s="365" t="b">
        <f t="shared" si="40"/>
        <v>0</v>
      </c>
      <c r="CE114" s="365" t="b">
        <f t="shared" si="41"/>
        <v>0</v>
      </c>
      <c r="CF114" s="365" t="b">
        <f t="shared" si="42"/>
        <v>0</v>
      </c>
      <c r="CG114" s="365" t="b">
        <f t="shared" si="43"/>
        <v>0</v>
      </c>
      <c r="CH114" s="365" t="b">
        <f t="shared" si="44"/>
        <v>0</v>
      </c>
      <c r="CI114" s="72" t="b">
        <f t="shared" si="45"/>
        <v>0</v>
      </c>
      <c r="CJ114" s="72">
        <f t="shared" si="46"/>
        <v>46.08</v>
      </c>
      <c r="CK114" s="72" t="b">
        <f t="shared" si="47"/>
        <v>0</v>
      </c>
      <c r="CL114" s="72">
        <f t="shared" si="48"/>
        <v>0</v>
      </c>
      <c r="CM114" s="72" t="b">
        <f t="shared" si="49"/>
        <v>0</v>
      </c>
      <c r="CN114" s="72" t="b">
        <f t="shared" si="50"/>
        <v>0</v>
      </c>
      <c r="CP114" s="13">
        <f t="shared" si="51"/>
        <v>0</v>
      </c>
      <c r="CQ114" s="13" t="b">
        <f t="shared" si="52"/>
        <v>0</v>
      </c>
      <c r="CR114" s="13" t="b">
        <f t="shared" si="53"/>
        <v>0</v>
      </c>
      <c r="CS114" s="13" t="b">
        <f t="shared" si="59"/>
        <v>0</v>
      </c>
      <c r="CT114" s="13" t="b">
        <f t="shared" si="58"/>
        <v>0</v>
      </c>
      <c r="CU114" s="13" t="b">
        <f t="shared" si="60"/>
        <v>0</v>
      </c>
      <c r="CV114" s="13" t="b">
        <f t="shared" si="54"/>
        <v>0</v>
      </c>
      <c r="CW114" s="13" t="b">
        <f t="shared" si="55"/>
        <v>0</v>
      </c>
      <c r="CX114" s="13" t="b">
        <f t="shared" si="56"/>
        <v>0</v>
      </c>
      <c r="CY114" s="13" t="b">
        <f t="shared" si="57"/>
        <v>0</v>
      </c>
    </row>
    <row r="115" spans="1:103" ht="15" thickBot="1">
      <c r="A115" s="932"/>
      <c r="B115" s="950"/>
      <c r="C115" s="950"/>
      <c r="D115" s="950"/>
      <c r="E115" s="950"/>
      <c r="F115" s="950"/>
      <c r="G115" s="950"/>
      <c r="H115" s="950"/>
      <c r="I115" s="950"/>
      <c r="J115" s="950"/>
      <c r="K115" s="950"/>
      <c r="L115" s="950"/>
      <c r="M115" s="950"/>
      <c r="N115" s="950"/>
      <c r="O115" s="950"/>
      <c r="P115" s="950"/>
      <c r="Q115" s="941"/>
      <c r="R115" s="950"/>
      <c r="S115" s="950"/>
      <c r="T115" s="950"/>
      <c r="U115" s="950"/>
      <c r="V115" s="950"/>
      <c r="W115" s="77"/>
      <c r="X115" s="77"/>
      <c r="Y115" s="77"/>
      <c r="Z115" s="77"/>
      <c r="AA115" s="77" t="s">
        <v>50</v>
      </c>
      <c r="AB115" s="78"/>
      <c r="AC115" s="78"/>
      <c r="AD115" s="77"/>
      <c r="AE115" s="950"/>
      <c r="AF115" s="334">
        <f t="shared" ref="AF115:AF178" si="61">IF(AG115&gt;0,(AJ115+AG115)/2,AJ115)</f>
        <v>0</v>
      </c>
      <c r="AG115" s="272">
        <f>IF(R115="kompletna",Q115*J115*0.0036*'lista, wskaźniki'!$F$13, IF(R115="częściowa",Q115*J115*0.0036*'lista, wskaźniki'!$F$14, IF(R115="brak",Q115*J115*0.0036*'lista, wskaźniki'!$F$15,)))</f>
        <v>0</v>
      </c>
      <c r="AH115" s="334">
        <f>IF(Y115="inne",K115*'lista, wskaźniki'!$E$35,IF(Y115="to samo źródło",0,IF(Y115=0,0)))</f>
        <v>0</v>
      </c>
      <c r="AI115" s="334" t="b">
        <f>IF(AA115="gaz z sieci",AC115*'lista, wskaźniki'!$D$21)</f>
        <v>0</v>
      </c>
      <c r="AJ115" s="272">
        <f>IF(AA115="węgiel",AB115*'lista, wskaźniki'!$D$20, IF('Sektor mieszkaniowy'!AA115="drewno",'Sektor mieszkaniowy'!AB115*'lista, wskaźniki'!$D$22,IF('Sektor mieszkaniowy'!AA115="pellet",AB115*'lista, wskaźniki'!$D$23,IF('Sektor mieszkaniowy'!AA115="gaz z sieci",AB115*'lista, wskaźniki'!$D$21,IF('Sektor mieszkaniowy'!AA115="olej opałowy",'Sektor mieszkaniowy'!AB115*'lista, wskaźniki'!$D$24)))))</f>
        <v>0</v>
      </c>
      <c r="AK115" s="1072"/>
      <c r="AL115" s="950"/>
      <c r="AM115" s="20">
        <f>IF(AA115="węgiel",AF115*1/3.6*'lista, wskaźniki'!$F$20,IF(AA115="drewno",AF115*1/3.6*'lista, wskaźniki'!$F$22,IF(AA115="pellet",AF115*1/3.6*'lista, wskaźniki'!$F$23,IF(AA115="gaz z sieci",AF115*1/3.6*'lista, wskaźniki'!$F$21,IF(AA115="olej opałowy",AF115*1/3.6*'lista, wskaźniki'!$F$24,0)))))</f>
        <v>0</v>
      </c>
      <c r="AN115" s="20">
        <f>IF(AA115="węgiel",AF115*'lista, wskaźniki'!$E$42,IF(AA115="drewno",AF115*'lista, wskaźniki'!$G$42,IF(AA115="pellet",AF115*'lista, wskaźniki'!$H$42,IF(AA115="gaz z sieci",AF115*'lista, wskaźniki'!$F$42,IF(AA115="olej opałowy",AF115*'lista, wskaźniki'!$I$42,0)))))</f>
        <v>0</v>
      </c>
      <c r="AO115" s="20">
        <f>IF(AA115="węgiel",AF115*'lista, wskaźniki'!$E$43,IF(AA115="drewno",AF115*'lista, wskaźniki'!$G$43,IF(AA115="pellet",AF115*'lista, wskaźniki'!$H$43,IF(AA115="gaz z sieci",AF115*'lista, wskaźniki'!$F$43,IF(AA115="olej opałowy",AF115*'lista, wskaźniki'!$I$43,0)))))</f>
        <v>0</v>
      </c>
      <c r="AP115" s="20">
        <f>IF(AA115="węgiel",AF115*'lista, wskaźniki'!$E$44,IF(AA115="drewno",AF115*'lista, wskaźniki'!$G$44,IF(AA115="pellet",AF115*'lista, wskaźniki'!$H$44,IF(AA115="gaz z sieci",AF115*'lista, wskaźniki'!$F$44,IF(AA115="olej opałowy",AF115*'lista, wskaźniki'!$I$44,0)))))</f>
        <v>0</v>
      </c>
      <c r="AQ115" s="20" t="b">
        <f>IF(Z115="gaz",AH115*1/3.6*'lista, wskaźniki'!$F$21,IF(Z115="energia elektryczna",AH115*1/3.6*'lista, wskaźniki'!$F$26))</f>
        <v>0</v>
      </c>
      <c r="AR115" s="20" t="b">
        <f>IF(Z115="gaz",AH115*'lista, wskaźniki'!$F$42,IF(Z115="energia elektryczna",AH115*0))</f>
        <v>0</v>
      </c>
      <c r="AS115" s="20" t="b">
        <f>IF(Z115="gaz",AH115*'lista, wskaźniki'!$F$43,IF(Z115="energia elektryczna",AH115*0))</f>
        <v>0</v>
      </c>
      <c r="AT115" s="20" t="b">
        <f>IF(Z115="gaz",AH115*'lista, wskaźniki'!$F$44,IF(Z115="energia elektryczna",AH115*0))</f>
        <v>0</v>
      </c>
      <c r="AU115" s="20">
        <f>AI115*1/3.6*'lista, wskaźniki'!$F$21</f>
        <v>0</v>
      </c>
      <c r="AV115" s="20">
        <f>AI115*'lista, wskaźniki'!$F$42</f>
        <v>0</v>
      </c>
      <c r="AW115" s="20">
        <f>AI115*'lista, wskaźniki'!$F$43</f>
        <v>0</v>
      </c>
      <c r="AX115" s="20">
        <f>AI115*'lista, wskaźniki'!$F$44</f>
        <v>0</v>
      </c>
      <c r="AY115" s="20">
        <f>AK115*'lista, wskaźniki'!$F$26</f>
        <v>0</v>
      </c>
      <c r="AZ115" s="20">
        <f t="shared" si="33"/>
        <v>0</v>
      </c>
      <c r="BA115" s="20">
        <f t="shared" si="34"/>
        <v>0</v>
      </c>
      <c r="BB115" s="20">
        <f t="shared" si="35"/>
        <v>0</v>
      </c>
      <c r="BC115" s="20">
        <f t="shared" si="36"/>
        <v>0</v>
      </c>
      <c r="BD115" s="950"/>
      <c r="BE115" s="950"/>
      <c r="BF115" s="950"/>
      <c r="BG115" s="950"/>
      <c r="BH115" s="77"/>
      <c r="BI115" s="950"/>
      <c r="BJ115" s="77"/>
      <c r="BK115" s="950"/>
      <c r="BL115" s="77"/>
      <c r="BM115" s="77"/>
      <c r="BN115" s="77"/>
      <c r="BO115" s="77"/>
      <c r="BP115" s="77"/>
      <c r="BQ115" s="77" t="s">
        <v>196</v>
      </c>
      <c r="BR115" s="77">
        <v>1</v>
      </c>
      <c r="BS115" s="935"/>
      <c r="BT115" s="935"/>
      <c r="BU115" s="935"/>
      <c r="BV115" s="935"/>
      <c r="BW115" s="935"/>
      <c r="BX115" s="935"/>
      <c r="BY115" s="1069"/>
      <c r="CA115" s="365" t="b">
        <f t="shared" si="37"/>
        <v>0</v>
      </c>
      <c r="CB115" s="365" t="b">
        <f t="shared" si="38"/>
        <v>0</v>
      </c>
      <c r="CC115" s="365">
        <f t="shared" si="39"/>
        <v>0</v>
      </c>
      <c r="CD115" s="365" t="b">
        <f t="shared" si="40"/>
        <v>0</v>
      </c>
      <c r="CE115" s="365" t="b">
        <f t="shared" si="41"/>
        <v>0</v>
      </c>
      <c r="CF115" s="365" t="b">
        <f t="shared" si="42"/>
        <v>0</v>
      </c>
      <c r="CG115" s="365" t="b">
        <f t="shared" si="43"/>
        <v>0</v>
      </c>
      <c r="CH115" s="365" t="b">
        <f t="shared" si="44"/>
        <v>0</v>
      </c>
      <c r="CI115" s="72" t="b">
        <f t="shared" si="45"/>
        <v>0</v>
      </c>
      <c r="CJ115" s="72" t="b">
        <f t="shared" si="46"/>
        <v>0</v>
      </c>
      <c r="CK115" s="72">
        <f t="shared" si="47"/>
        <v>0</v>
      </c>
      <c r="CL115" s="72">
        <f t="shared" si="48"/>
        <v>0</v>
      </c>
      <c r="CM115" s="72" t="b">
        <f t="shared" si="49"/>
        <v>0</v>
      </c>
      <c r="CN115" s="72" t="b">
        <f t="shared" si="50"/>
        <v>0</v>
      </c>
      <c r="CP115" s="13">
        <f t="shared" si="51"/>
        <v>0</v>
      </c>
      <c r="CQ115" s="13" t="b">
        <f t="shared" si="52"/>
        <v>0</v>
      </c>
      <c r="CR115" s="13" t="b">
        <f t="shared" si="53"/>
        <v>0</v>
      </c>
      <c r="CS115" s="13" t="b">
        <f t="shared" si="59"/>
        <v>0</v>
      </c>
      <c r="CT115" s="13" t="b">
        <f t="shared" si="58"/>
        <v>0</v>
      </c>
      <c r="CU115" s="13" t="b">
        <f t="shared" si="60"/>
        <v>0</v>
      </c>
      <c r="CV115" s="13" t="b">
        <f t="shared" si="54"/>
        <v>0</v>
      </c>
      <c r="CW115" s="13" t="b">
        <f t="shared" si="55"/>
        <v>0</v>
      </c>
      <c r="CX115" s="13" t="b">
        <f t="shared" si="56"/>
        <v>0</v>
      </c>
      <c r="CY115" s="13" t="b">
        <f t="shared" si="57"/>
        <v>0</v>
      </c>
    </row>
    <row r="116" spans="1:103" ht="15" thickBot="1">
      <c r="A116" s="932"/>
      <c r="B116" s="950"/>
      <c r="C116" s="950"/>
      <c r="D116" s="950"/>
      <c r="E116" s="950"/>
      <c r="F116" s="950"/>
      <c r="G116" s="950"/>
      <c r="H116" s="950"/>
      <c r="I116" s="950"/>
      <c r="J116" s="950"/>
      <c r="K116" s="950"/>
      <c r="L116" s="950"/>
      <c r="M116" s="950"/>
      <c r="N116" s="950"/>
      <c r="O116" s="950"/>
      <c r="P116" s="950"/>
      <c r="Q116" s="941"/>
      <c r="R116" s="950"/>
      <c r="S116" s="950"/>
      <c r="T116" s="950"/>
      <c r="U116" s="950"/>
      <c r="V116" s="950"/>
      <c r="W116" s="77"/>
      <c r="X116" s="77"/>
      <c r="Y116" s="77"/>
      <c r="Z116" s="77"/>
      <c r="AA116" s="77" t="s">
        <v>38</v>
      </c>
      <c r="AB116" s="78"/>
      <c r="AC116" s="78"/>
      <c r="AD116" s="77"/>
      <c r="AE116" s="950"/>
      <c r="AF116" s="334">
        <f t="shared" si="61"/>
        <v>0</v>
      </c>
      <c r="AG116" s="272">
        <f>IF(R116="kompletna",Q116*J116*0.0036*'lista, wskaźniki'!$F$13, IF(R116="częściowa",Q116*J116*0.0036*'lista, wskaźniki'!$F$14, IF(R116="brak",Q116*J116*0.0036*'lista, wskaźniki'!$F$15,)))</f>
        <v>0</v>
      </c>
      <c r="AH116" s="334">
        <f>IF(Y116="inne",K116*'lista, wskaźniki'!$E$35,IF(Y116="to samo źródło",0,IF(Y116=0,0)))</f>
        <v>0</v>
      </c>
      <c r="AI116" s="334">
        <f>IF(AA116="gaz z sieci",AC116*'lista, wskaźniki'!$D$21)</f>
        <v>0</v>
      </c>
      <c r="AJ116" s="272">
        <f>IF(AA116="węgiel",AB116*'lista, wskaźniki'!$D$20, IF('Sektor mieszkaniowy'!AA116="drewno",'Sektor mieszkaniowy'!AB116*'lista, wskaźniki'!$D$22,IF('Sektor mieszkaniowy'!AA116="pellet",AB116*'lista, wskaźniki'!$D$23,IF('Sektor mieszkaniowy'!AA116="gaz z sieci",AB116*'lista, wskaźniki'!$D$21,IF('Sektor mieszkaniowy'!AA116="olej opałowy",'Sektor mieszkaniowy'!AB116*'lista, wskaźniki'!$D$24)))))</f>
        <v>0</v>
      </c>
      <c r="AK116" s="1072"/>
      <c r="AL116" s="950"/>
      <c r="AM116" s="20">
        <f>IF(AA116="węgiel",AF116*1/3.6*'lista, wskaźniki'!$F$20,IF(AA116="drewno",AF116*1/3.6*'lista, wskaźniki'!$F$22,IF(AA116="pellet",AF116*1/3.6*'lista, wskaźniki'!$F$23,IF(AA116="gaz z sieci",AF116*1/3.6*'lista, wskaźniki'!$F$21,IF(AA116="olej opałowy",AF116*1/3.6*'lista, wskaźniki'!$F$24,0)))))</f>
        <v>0</v>
      </c>
      <c r="AN116" s="20">
        <f>IF(AA116="węgiel",AF116*'lista, wskaźniki'!$E$42,IF(AA116="drewno",AF116*'lista, wskaźniki'!$G$42,IF(AA116="pellet",AF116*'lista, wskaźniki'!$H$42,IF(AA116="gaz z sieci",AF116*'lista, wskaźniki'!$F$42,IF(AA116="olej opałowy",AF116*'lista, wskaźniki'!$I$42,0)))))</f>
        <v>0</v>
      </c>
      <c r="AO116" s="20">
        <f>IF(AA116="węgiel",AF116*'lista, wskaźniki'!$E$43,IF(AA116="drewno",AF116*'lista, wskaźniki'!$G$43,IF(AA116="pellet",AF116*'lista, wskaźniki'!$H$43,IF(AA116="gaz z sieci",AF116*'lista, wskaźniki'!$F$43,IF(AA116="olej opałowy",AF116*'lista, wskaźniki'!$I$43,0)))))</f>
        <v>0</v>
      </c>
      <c r="AP116" s="20">
        <f>IF(AA116="węgiel",AF116*'lista, wskaźniki'!$E$44,IF(AA116="drewno",AF116*'lista, wskaźniki'!$G$44,IF(AA116="pellet",AF116*'lista, wskaźniki'!$H$44,IF(AA116="gaz z sieci",AF116*'lista, wskaźniki'!$F$44,IF(AA116="olej opałowy",AF116*'lista, wskaźniki'!$I$44,0)))))</f>
        <v>0</v>
      </c>
      <c r="AQ116" s="20" t="b">
        <f>IF(Z116="gaz",AH116*1/3.6*'lista, wskaźniki'!$F$21,IF(Z116="energia elektryczna",AH116*1/3.6*'lista, wskaźniki'!$F$26))</f>
        <v>0</v>
      </c>
      <c r="AR116" s="20" t="b">
        <f>IF(Z116="gaz",AH116*'lista, wskaźniki'!$F$42,IF(Z116="energia elektryczna",AH116*0))</f>
        <v>0</v>
      </c>
      <c r="AS116" s="20" t="b">
        <f>IF(Z116="gaz",AH116*'lista, wskaźniki'!$F$43,IF(Z116="energia elektryczna",AH116*0))</f>
        <v>0</v>
      </c>
      <c r="AT116" s="20" t="b">
        <f>IF(Z116="gaz",AH116*'lista, wskaźniki'!$F$44,IF(Z116="energia elektryczna",AH116*0))</f>
        <v>0</v>
      </c>
      <c r="AU116" s="20">
        <f>AI116*1/3.6*'lista, wskaźniki'!$F$21</f>
        <v>0</v>
      </c>
      <c r="AV116" s="20">
        <f>AI116*'lista, wskaźniki'!$F$42</f>
        <v>0</v>
      </c>
      <c r="AW116" s="20">
        <f>AI116*'lista, wskaźniki'!$F$43</f>
        <v>0</v>
      </c>
      <c r="AX116" s="20">
        <f>AI116*'lista, wskaźniki'!$F$44</f>
        <v>0</v>
      </c>
      <c r="AY116" s="20">
        <f>AK116*'lista, wskaźniki'!$F$26</f>
        <v>0</v>
      </c>
      <c r="AZ116" s="20">
        <f t="shared" si="33"/>
        <v>0</v>
      </c>
      <c r="BA116" s="20">
        <f t="shared" si="34"/>
        <v>0</v>
      </c>
      <c r="BB116" s="20">
        <f t="shared" si="35"/>
        <v>0</v>
      </c>
      <c r="BC116" s="20">
        <f t="shared" si="36"/>
        <v>0</v>
      </c>
      <c r="BD116" s="950"/>
      <c r="BE116" s="950"/>
      <c r="BF116" s="950"/>
      <c r="BG116" s="950"/>
      <c r="BH116" s="77"/>
      <c r="BI116" s="950"/>
      <c r="BJ116" s="77"/>
      <c r="BK116" s="950"/>
      <c r="BL116" s="77"/>
      <c r="BM116" s="77"/>
      <c r="BN116" s="77"/>
      <c r="BO116" s="77"/>
      <c r="BP116" s="77"/>
      <c r="BQ116" s="77"/>
      <c r="BR116" s="77"/>
      <c r="BS116" s="935"/>
      <c r="BT116" s="935"/>
      <c r="BU116" s="935"/>
      <c r="BV116" s="935"/>
      <c r="BW116" s="935"/>
      <c r="BX116" s="935"/>
      <c r="BY116" s="1069"/>
      <c r="CA116" s="365" t="b">
        <f t="shared" si="37"/>
        <v>0</v>
      </c>
      <c r="CB116" s="365" t="b">
        <f t="shared" si="38"/>
        <v>0</v>
      </c>
      <c r="CC116" s="365" t="b">
        <f t="shared" si="39"/>
        <v>0</v>
      </c>
      <c r="CD116" s="365">
        <f t="shared" si="40"/>
        <v>0</v>
      </c>
      <c r="CE116" s="365" t="b">
        <f t="shared" si="41"/>
        <v>0</v>
      </c>
      <c r="CF116" s="365" t="b">
        <f t="shared" si="42"/>
        <v>0</v>
      </c>
      <c r="CG116" s="365" t="b">
        <f t="shared" si="43"/>
        <v>0</v>
      </c>
      <c r="CH116" s="365">
        <f t="shared" si="44"/>
        <v>0</v>
      </c>
      <c r="CI116" s="72" t="b">
        <f t="shared" si="45"/>
        <v>0</v>
      </c>
      <c r="CJ116" s="72" t="b">
        <f t="shared" si="46"/>
        <v>0</v>
      </c>
      <c r="CK116" s="72" t="b">
        <f t="shared" si="47"/>
        <v>0</v>
      </c>
      <c r="CL116" s="72">
        <f t="shared" si="48"/>
        <v>0</v>
      </c>
      <c r="CM116" s="72" t="b">
        <f t="shared" si="49"/>
        <v>0</v>
      </c>
      <c r="CN116" s="72" t="b">
        <f t="shared" si="50"/>
        <v>0</v>
      </c>
      <c r="CP116" s="13">
        <f t="shared" si="51"/>
        <v>0</v>
      </c>
      <c r="CQ116" s="13" t="b">
        <f t="shared" si="52"/>
        <v>0</v>
      </c>
      <c r="CR116" s="13" t="b">
        <f t="shared" si="53"/>
        <v>0</v>
      </c>
      <c r="CS116" s="13" t="b">
        <f t="shared" si="59"/>
        <v>0</v>
      </c>
      <c r="CT116" s="13" t="b">
        <f t="shared" si="58"/>
        <v>0</v>
      </c>
      <c r="CU116" s="13" t="b">
        <f t="shared" si="60"/>
        <v>0</v>
      </c>
      <c r="CV116" s="13" t="b">
        <f t="shared" si="54"/>
        <v>0</v>
      </c>
      <c r="CW116" s="13" t="b">
        <f t="shared" si="55"/>
        <v>0</v>
      </c>
      <c r="CX116" s="13" t="b">
        <f t="shared" si="56"/>
        <v>0</v>
      </c>
      <c r="CY116" s="13" t="b">
        <f t="shared" si="57"/>
        <v>0</v>
      </c>
    </row>
    <row r="117" spans="1:103" ht="15" thickBot="1">
      <c r="A117" s="933"/>
      <c r="B117" s="951"/>
      <c r="C117" s="951"/>
      <c r="D117" s="951"/>
      <c r="E117" s="951"/>
      <c r="F117" s="951"/>
      <c r="G117" s="951"/>
      <c r="H117" s="951"/>
      <c r="I117" s="951"/>
      <c r="J117" s="951"/>
      <c r="K117" s="951"/>
      <c r="L117" s="951"/>
      <c r="M117" s="951"/>
      <c r="N117" s="951"/>
      <c r="O117" s="951"/>
      <c r="P117" s="951"/>
      <c r="Q117" s="942"/>
      <c r="R117" s="951"/>
      <c r="S117" s="951"/>
      <c r="T117" s="951"/>
      <c r="U117" s="951"/>
      <c r="V117" s="951"/>
      <c r="W117" s="79"/>
      <c r="X117" s="79"/>
      <c r="Y117" s="79"/>
      <c r="Z117" s="79"/>
      <c r="AA117" s="216" t="s">
        <v>37</v>
      </c>
      <c r="AB117" s="214"/>
      <c r="AC117" s="214"/>
      <c r="AD117" s="216"/>
      <c r="AE117" s="951"/>
      <c r="AF117" s="334">
        <f t="shared" si="61"/>
        <v>0</v>
      </c>
      <c r="AG117" s="272">
        <f>IF(R117="kompletna",Q117*J117*0.0036*'lista, wskaźniki'!$F$13, IF(R117="częściowa",Q117*J117*0.0036*'lista, wskaźniki'!$F$14, IF(R117="brak",Q117*J117*0.0036*'lista, wskaźniki'!$F$15,)))</f>
        <v>0</v>
      </c>
      <c r="AH117" s="334">
        <f>IF(Y117="inne",K117*'lista, wskaźniki'!$E$35,IF(Y117="to samo źródło",0,IF(Y117=0,0)))</f>
        <v>0</v>
      </c>
      <c r="AI117" s="334" t="b">
        <f>IF(AA117="gaz z sieci",AC117*'lista, wskaźniki'!$D$21)</f>
        <v>0</v>
      </c>
      <c r="AJ117" s="272">
        <f>IF(AA117="węgiel",AB117*'lista, wskaźniki'!$D$20, IF('Sektor mieszkaniowy'!AA117="drewno",'Sektor mieszkaniowy'!AB117*'lista, wskaźniki'!$D$22,IF('Sektor mieszkaniowy'!AA117="pellet",AB117*'lista, wskaźniki'!$D$23,IF('Sektor mieszkaniowy'!AA117="gaz z sieci",AB117*'lista, wskaźniki'!$D$21,IF('Sektor mieszkaniowy'!AA117="olej opałowy",'Sektor mieszkaniowy'!AB117*'lista, wskaźniki'!$D$24)))))</f>
        <v>0</v>
      </c>
      <c r="AK117" s="1073"/>
      <c r="AL117" s="951"/>
      <c r="AM117" s="20">
        <f>IF(AA117="węgiel",AF117*1/3.6*'lista, wskaźniki'!$F$20,IF(AA117="drewno",AF117*1/3.6*'lista, wskaźniki'!$F$22,IF(AA117="pellet",AF117*1/3.6*'lista, wskaźniki'!$F$23,IF(AA117="gaz z sieci",AF117*1/3.6*'lista, wskaźniki'!$F$21,IF(AA117="olej opałowy",AF117*1/3.6*'lista, wskaźniki'!$F$24,0)))))</f>
        <v>0</v>
      </c>
      <c r="AN117" s="20">
        <f>IF(AA117="węgiel",AF117*'lista, wskaźniki'!$E$42,IF(AA117="drewno",AF117*'lista, wskaźniki'!$G$42,IF(AA117="pellet",AF117*'lista, wskaźniki'!$H$42,IF(AA117="gaz z sieci",AF117*'lista, wskaźniki'!$F$42,IF(AA117="olej opałowy",AF117*'lista, wskaźniki'!$I$42,0)))))</f>
        <v>0</v>
      </c>
      <c r="AO117" s="20">
        <f>IF(AA117="węgiel",AF117*'lista, wskaźniki'!$E$43,IF(AA117="drewno",AF117*'lista, wskaźniki'!$G$43,IF(AA117="pellet",AF117*'lista, wskaźniki'!$H$43,IF(AA117="gaz z sieci",AF117*'lista, wskaźniki'!$F$43,IF(AA117="olej opałowy",AF117*'lista, wskaźniki'!$I$43,0)))))</f>
        <v>0</v>
      </c>
      <c r="AP117" s="20">
        <f>IF(AA117="węgiel",AF117*'lista, wskaźniki'!$E$44,IF(AA117="drewno",AF117*'lista, wskaźniki'!$G$44,IF(AA117="pellet",AF117*'lista, wskaźniki'!$H$44,IF(AA117="gaz z sieci",AF117*'lista, wskaźniki'!$F$44,IF(AA117="olej opałowy",AF117*'lista, wskaźniki'!$I$44,0)))))</f>
        <v>0</v>
      </c>
      <c r="AQ117" s="20" t="b">
        <f>IF(Z117="gaz",AH117*1/3.6*'lista, wskaźniki'!$F$21,IF(Z117="energia elektryczna",AH117*1/3.6*'lista, wskaźniki'!$F$26))</f>
        <v>0</v>
      </c>
      <c r="AR117" s="20" t="b">
        <f>IF(Z117="gaz",AH117*'lista, wskaźniki'!$F$42,IF(Z117="energia elektryczna",AH117*0))</f>
        <v>0</v>
      </c>
      <c r="AS117" s="20" t="b">
        <f>IF(Z117="gaz",AH117*'lista, wskaźniki'!$F$43,IF(Z117="energia elektryczna",AH117*0))</f>
        <v>0</v>
      </c>
      <c r="AT117" s="20" t="b">
        <f>IF(Z117="gaz",AH117*'lista, wskaźniki'!$F$44,IF(Z117="energia elektryczna",AH117*0))</f>
        <v>0</v>
      </c>
      <c r="AU117" s="20">
        <f>AI117*1/3.6*'lista, wskaźniki'!$F$21</f>
        <v>0</v>
      </c>
      <c r="AV117" s="20">
        <f>AI117*'lista, wskaźniki'!$F$42</f>
        <v>0</v>
      </c>
      <c r="AW117" s="20">
        <f>AI117*'lista, wskaźniki'!$F$43</f>
        <v>0</v>
      </c>
      <c r="AX117" s="20">
        <f>AI117*'lista, wskaźniki'!$F$44</f>
        <v>0</v>
      </c>
      <c r="AY117" s="20">
        <f>AK117*'lista, wskaźniki'!$F$26</f>
        <v>0</v>
      </c>
      <c r="AZ117" s="20">
        <f t="shared" si="33"/>
        <v>0</v>
      </c>
      <c r="BA117" s="20">
        <f t="shared" si="34"/>
        <v>0</v>
      </c>
      <c r="BB117" s="20">
        <f t="shared" si="35"/>
        <v>0</v>
      </c>
      <c r="BC117" s="20">
        <f t="shared" si="36"/>
        <v>0</v>
      </c>
      <c r="BD117" s="951"/>
      <c r="BE117" s="951"/>
      <c r="BF117" s="951"/>
      <c r="BG117" s="951"/>
      <c r="BH117" s="216"/>
      <c r="BI117" s="951"/>
      <c r="BJ117" s="216"/>
      <c r="BK117" s="951"/>
      <c r="BL117" s="79"/>
      <c r="BM117" s="79"/>
      <c r="BN117" s="79"/>
      <c r="BO117" s="216"/>
      <c r="BP117" s="79"/>
      <c r="BQ117" s="216"/>
      <c r="BR117" s="216"/>
      <c r="BS117" s="936"/>
      <c r="BT117" s="936"/>
      <c r="BU117" s="936"/>
      <c r="BV117" s="936"/>
      <c r="BW117" s="936"/>
      <c r="BX117" s="936"/>
      <c r="BY117" s="1070"/>
      <c r="CA117" s="365" t="b">
        <f t="shared" si="37"/>
        <v>0</v>
      </c>
      <c r="CB117" s="365" t="b">
        <f t="shared" si="38"/>
        <v>0</v>
      </c>
      <c r="CC117" s="365" t="b">
        <f t="shared" si="39"/>
        <v>0</v>
      </c>
      <c r="CD117" s="365" t="b">
        <f t="shared" si="40"/>
        <v>0</v>
      </c>
      <c r="CE117" s="365">
        <f t="shared" si="41"/>
        <v>0</v>
      </c>
      <c r="CF117" s="365" t="b">
        <f t="shared" si="42"/>
        <v>0</v>
      </c>
      <c r="CG117" s="365" t="b">
        <f t="shared" si="43"/>
        <v>0</v>
      </c>
      <c r="CH117" s="365" t="b">
        <f t="shared" si="44"/>
        <v>0</v>
      </c>
      <c r="CI117" s="72" t="b">
        <f t="shared" si="45"/>
        <v>0</v>
      </c>
      <c r="CJ117" s="72" t="b">
        <f t="shared" si="46"/>
        <v>0</v>
      </c>
      <c r="CK117" s="72" t="b">
        <f t="shared" si="47"/>
        <v>0</v>
      </c>
      <c r="CL117" s="72">
        <f t="shared" si="48"/>
        <v>0</v>
      </c>
      <c r="CM117" s="72">
        <f t="shared" si="49"/>
        <v>0</v>
      </c>
      <c r="CN117" s="72" t="b">
        <f t="shared" si="50"/>
        <v>0</v>
      </c>
      <c r="CP117" s="13">
        <f t="shared" si="51"/>
        <v>0</v>
      </c>
      <c r="CQ117" s="13" t="b">
        <f t="shared" si="52"/>
        <v>0</v>
      </c>
      <c r="CR117" s="13" t="b">
        <f t="shared" si="53"/>
        <v>0</v>
      </c>
      <c r="CS117" s="13" t="b">
        <f t="shared" si="59"/>
        <v>0</v>
      </c>
      <c r="CT117" s="13" t="b">
        <f t="shared" si="58"/>
        <v>0</v>
      </c>
      <c r="CU117" s="13" t="b">
        <f t="shared" si="60"/>
        <v>0</v>
      </c>
      <c r="CV117" s="13" t="b">
        <f t="shared" si="54"/>
        <v>0</v>
      </c>
      <c r="CW117" s="13" t="b">
        <f t="shared" si="55"/>
        <v>0</v>
      </c>
      <c r="CX117" s="13" t="b">
        <f t="shared" si="56"/>
        <v>0</v>
      </c>
      <c r="CY117" s="13" t="b">
        <f t="shared" si="57"/>
        <v>0</v>
      </c>
    </row>
    <row r="118" spans="1:103" s="13" customFormat="1" ht="15" thickBot="1">
      <c r="A118" s="931">
        <v>24</v>
      </c>
      <c r="B118" s="949" t="s">
        <v>201</v>
      </c>
      <c r="C118" s="949"/>
      <c r="D118" s="949" t="s">
        <v>1</v>
      </c>
      <c r="E118" s="949" t="s">
        <v>5</v>
      </c>
      <c r="F118" s="949">
        <v>6</v>
      </c>
      <c r="G118" s="949">
        <v>6</v>
      </c>
      <c r="H118" s="949">
        <v>0</v>
      </c>
      <c r="I118" s="949" t="s">
        <v>12</v>
      </c>
      <c r="J118" s="949">
        <v>170</v>
      </c>
      <c r="K118" s="949">
        <v>2</v>
      </c>
      <c r="L118" s="949" t="s">
        <v>16</v>
      </c>
      <c r="M118" s="949">
        <v>100</v>
      </c>
      <c r="N118" s="949" t="s">
        <v>16</v>
      </c>
      <c r="O118" s="949">
        <v>100</v>
      </c>
      <c r="P118" s="949" t="s">
        <v>17</v>
      </c>
      <c r="Q118" s="940">
        <f>IF(I118="&lt;1966",'lista, wskaźniki'!$G$4,IF(I118="1967-1985",'lista, wskaźniki'!$G$5,IF(I118="1986-1992",'lista, wskaźniki'!$G$6,IF(I118="1993-1996",'lista, wskaźniki'!$G$7,IF(I118="&gt;1997",'lista, wskaźniki'!$G$8,IF(I118=0,'lista, wskaźniki'!$G$4))))))</f>
        <v>175</v>
      </c>
      <c r="R118" s="949" t="s">
        <v>23</v>
      </c>
      <c r="S118" s="949" t="s">
        <v>27</v>
      </c>
      <c r="T118" s="949">
        <v>20</v>
      </c>
      <c r="U118" s="949">
        <v>1997</v>
      </c>
      <c r="V118" s="949"/>
      <c r="W118" s="213" t="s">
        <v>35</v>
      </c>
      <c r="X118" s="213" t="s">
        <v>39</v>
      </c>
      <c r="Y118" s="213" t="s">
        <v>24</v>
      </c>
      <c r="Z118" s="213" t="s">
        <v>40</v>
      </c>
      <c r="AA118" s="75" t="s">
        <v>35</v>
      </c>
      <c r="AB118" s="78">
        <v>3</v>
      </c>
      <c r="AC118" s="78"/>
      <c r="AD118" s="77">
        <v>2000</v>
      </c>
      <c r="AE118" s="949">
        <v>16</v>
      </c>
      <c r="AF118" s="334">
        <f t="shared" si="61"/>
        <v>76.784999999999997</v>
      </c>
      <c r="AG118" s="272">
        <f>IF(R118="kompletna",Q118*J118*0.0036*'lista, wskaźniki'!$F$13, IF(R118="częściowa",Q118*J118*0.0036*'lista, wskaźniki'!$F$14, IF(R118="brak",Q118*J118*0.0036*'lista, wskaźniki'!$F$15,)))</f>
        <v>85.68</v>
      </c>
      <c r="AH118" s="334">
        <f>IF(Y118="inne",K118*'lista, wskaźniki'!$E$35,IF(Y118="to samo źródło",0,IF(Y118=0,0)))</f>
        <v>4.3357072500000005</v>
      </c>
      <c r="AI118" s="334" t="b">
        <f>IF(AA118="gaz z sieci",AC118*'lista, wskaźniki'!$D$21)</f>
        <v>0</v>
      </c>
      <c r="AJ118" s="272">
        <f>IF(AA118="węgiel",AB118*'lista, wskaźniki'!$D$20, IF('Sektor mieszkaniowy'!AA118="drewno",'Sektor mieszkaniowy'!AB118*'lista, wskaźniki'!$D$22,IF('Sektor mieszkaniowy'!AA118="pellet",AB118*'lista, wskaźniki'!$D$23,IF('Sektor mieszkaniowy'!AA118="gaz z sieci",AB118*'lista, wskaźniki'!$D$21,IF('Sektor mieszkaniowy'!AA118="olej opałowy",'Sektor mieszkaniowy'!AB118*'lista, wskaźniki'!$D$24)))))</f>
        <v>67.89</v>
      </c>
      <c r="AK118" s="1071">
        <f>AL118/'lista, wskaźniki'!$A$127</f>
        <v>2.3076923076923075</v>
      </c>
      <c r="AL118" s="949">
        <v>1500</v>
      </c>
      <c r="AM118" s="20">
        <f>IF(AA118="węgiel",AF118*1/3.6*'lista, wskaźniki'!$F$20,IF(AA118="drewno",AF118*1/3.6*'lista, wskaźniki'!$F$22,IF(AA118="pellet",AF118*1/3.6*'lista, wskaźniki'!$F$23,IF(AA118="gaz z sieci",AF118*1/3.6*'lista, wskaźniki'!$F$21,IF(AA118="olej opałowy",AF118*1/3.6*'lista, wskaźniki'!$F$24,0)))))</f>
        <v>7.27384305</v>
      </c>
      <c r="AN118" s="20">
        <f>IF(AA118="węgiel",AF118*'lista, wskaźniki'!$E$42,IF(AA118="drewno",AF118*'lista, wskaźniki'!$G$42,IF(AA118="pellet",AF118*'lista, wskaźniki'!$H$42,IF(AA118="gaz z sieci",AF118*'lista, wskaźniki'!$F$42,IF(AA118="olej opałowy",AF118*'lista, wskaźniki'!$I$42,0)))))</f>
        <v>2.9178300000000001E-2</v>
      </c>
      <c r="AO118" s="20">
        <f>IF(AA118="węgiel",AF118*'lista, wskaźniki'!$E$43,IF(AA118="drewno",AF118*'lista, wskaźniki'!$G$43,IF(AA118="pellet",AF118*'lista, wskaźniki'!$H$43,IF(AA118="gaz z sieci",AF118*'lista, wskaźniki'!$F$43,IF(AA118="olej opałowy",AF118*'lista, wskaźniki'!$I$43,0)))))</f>
        <v>2.76426E-2</v>
      </c>
      <c r="AP118" s="20">
        <f>IF(AA118="węgiel",AF118*'lista, wskaźniki'!$E$44,IF(AA118="drewno",AF118*'lista, wskaźniki'!$G$44,IF(AA118="pellet",AF118*'lista, wskaźniki'!$H$44,IF(AA118="gaz z sieci",AF118*'lista, wskaźniki'!$F$44,IF(AA118="olej opałowy",AF118*'lista, wskaźniki'!$I$44,0)))))</f>
        <v>2.0731950000000001E-5</v>
      </c>
      <c r="AQ118" s="360">
        <f>IF(Z118="gaz",AH118*1/3.6*'lista, wskaźniki'!$F$21,IF(Z118="energia elektryczna",AH118*1/3.6*'lista, wskaźniki'!$F$26))</f>
        <v>1.0718831812500003</v>
      </c>
      <c r="AR118" s="20">
        <f>IF(Z118="gaz",AH118*'lista, wskaźniki'!$F$42,IF(Z118="energia elektryczna",AH118*0))</f>
        <v>0</v>
      </c>
      <c r="AS118" s="20">
        <f>IF(Z118="gaz",AH118*'lista, wskaźniki'!$F$43,IF(Z118="energia elektryczna",AH118*0))</f>
        <v>0</v>
      </c>
      <c r="AT118" s="20">
        <f>IF(Z118="gaz",AH118*'lista, wskaźniki'!$F$44,IF(Z118="energia elektryczna",AH118*0))</f>
        <v>0</v>
      </c>
      <c r="AU118" s="20">
        <f>AI118*1/3.6*'lista, wskaźniki'!$F$21</f>
        <v>0</v>
      </c>
      <c r="AV118" s="20">
        <f>AI118*'lista, wskaźniki'!$F$42</f>
        <v>0</v>
      </c>
      <c r="AW118" s="20">
        <f>AI118*'lista, wskaźniki'!$F$43</f>
        <v>0</v>
      </c>
      <c r="AX118" s="20">
        <f>AI118*'lista, wskaźniki'!$F$44</f>
        <v>0</v>
      </c>
      <c r="AY118" s="20">
        <f>AK118*'lista, wskaźniki'!$F$26</f>
        <v>2.0538461538461537</v>
      </c>
      <c r="AZ118" s="20">
        <f>AM118+AU118+AY118</f>
        <v>9.3276892038461536</v>
      </c>
      <c r="BA118" s="20">
        <f t="shared" si="34"/>
        <v>2.9178300000000001E-2</v>
      </c>
      <c r="BB118" s="20">
        <f t="shared" si="35"/>
        <v>2.76426E-2</v>
      </c>
      <c r="BC118" s="20">
        <f t="shared" si="36"/>
        <v>2.0731950000000001E-5</v>
      </c>
      <c r="BD118" s="949" t="s">
        <v>17</v>
      </c>
      <c r="BE118" s="949" t="s">
        <v>17</v>
      </c>
      <c r="BF118" s="949" t="s">
        <v>16</v>
      </c>
      <c r="BG118" s="949" t="s">
        <v>17</v>
      </c>
      <c r="BH118" s="77"/>
      <c r="BI118" s="949" t="s">
        <v>17</v>
      </c>
      <c r="BJ118" s="77"/>
      <c r="BK118" s="949" t="s">
        <v>17</v>
      </c>
      <c r="BL118" s="213"/>
      <c r="BM118" s="213"/>
      <c r="BN118" s="213"/>
      <c r="BO118" s="77" t="s">
        <v>57</v>
      </c>
      <c r="BP118" s="213" t="s">
        <v>52</v>
      </c>
      <c r="BQ118" s="77" t="s">
        <v>120</v>
      </c>
      <c r="BR118" s="77">
        <v>1</v>
      </c>
      <c r="BS118" s="934">
        <v>5000</v>
      </c>
      <c r="BT118" s="934">
        <v>400</v>
      </c>
      <c r="BU118" s="211"/>
      <c r="BV118" s="211"/>
      <c r="BW118" s="934">
        <v>1900</v>
      </c>
      <c r="BX118" s="211"/>
      <c r="BY118" s="212"/>
      <c r="CA118" s="365">
        <f t="shared" si="37"/>
        <v>76.784999999999997</v>
      </c>
      <c r="CB118" s="365" t="b">
        <f t="shared" si="38"/>
        <v>0</v>
      </c>
      <c r="CC118" s="365" t="b">
        <f t="shared" si="39"/>
        <v>0</v>
      </c>
      <c r="CD118" s="365" t="b">
        <f t="shared" si="40"/>
        <v>0</v>
      </c>
      <c r="CE118" s="365" t="b">
        <f t="shared" si="41"/>
        <v>0</v>
      </c>
      <c r="CF118" s="365" t="b">
        <f t="shared" si="42"/>
        <v>0</v>
      </c>
      <c r="CG118" s="365">
        <f t="shared" si="43"/>
        <v>4.3357072500000005</v>
      </c>
      <c r="CH118" s="365" t="b">
        <f t="shared" si="44"/>
        <v>0</v>
      </c>
      <c r="CI118" s="72">
        <f t="shared" si="45"/>
        <v>76.784999999999997</v>
      </c>
      <c r="CJ118" s="72" t="b">
        <f t="shared" si="46"/>
        <v>0</v>
      </c>
      <c r="CK118" s="72" t="b">
        <f t="shared" si="47"/>
        <v>0</v>
      </c>
      <c r="CL118" s="72">
        <f t="shared" si="48"/>
        <v>0</v>
      </c>
      <c r="CM118" s="72" t="b">
        <f t="shared" si="49"/>
        <v>0</v>
      </c>
      <c r="CN118" s="72">
        <f t="shared" si="50"/>
        <v>4.3357072500000005</v>
      </c>
      <c r="CP118" s="13" t="b">
        <f t="shared" si="51"/>
        <v>0</v>
      </c>
      <c r="CQ118" s="13">
        <f t="shared" si="52"/>
        <v>0</v>
      </c>
      <c r="CR118" s="13" t="b">
        <f t="shared" si="53"/>
        <v>0</v>
      </c>
      <c r="CS118" s="13">
        <f t="shared" si="59"/>
        <v>0</v>
      </c>
      <c r="CT118" s="13">
        <f t="shared" si="58"/>
        <v>170</v>
      </c>
      <c r="CU118" s="13">
        <f t="shared" si="60"/>
        <v>85</v>
      </c>
      <c r="CV118" s="13" t="b">
        <f t="shared" si="54"/>
        <v>0</v>
      </c>
      <c r="CW118" s="13">
        <f t="shared" si="55"/>
        <v>0</v>
      </c>
      <c r="CX118" s="13" t="b">
        <f t="shared" si="56"/>
        <v>0</v>
      </c>
      <c r="CY118" s="13">
        <f t="shared" si="57"/>
        <v>0</v>
      </c>
    </row>
    <row r="119" spans="1:103" s="13" customFormat="1" ht="15" thickBot="1">
      <c r="A119" s="932"/>
      <c r="B119" s="950"/>
      <c r="C119" s="950"/>
      <c r="D119" s="950"/>
      <c r="E119" s="950"/>
      <c r="F119" s="950"/>
      <c r="G119" s="950"/>
      <c r="H119" s="950"/>
      <c r="I119" s="950"/>
      <c r="J119" s="950"/>
      <c r="K119" s="950"/>
      <c r="L119" s="950"/>
      <c r="M119" s="950"/>
      <c r="N119" s="950"/>
      <c r="O119" s="950"/>
      <c r="P119" s="950"/>
      <c r="Q119" s="941"/>
      <c r="R119" s="950"/>
      <c r="S119" s="950"/>
      <c r="T119" s="950"/>
      <c r="U119" s="950"/>
      <c r="V119" s="950"/>
      <c r="W119" s="213"/>
      <c r="X119" s="213"/>
      <c r="Y119" s="213"/>
      <c r="Z119" s="213"/>
      <c r="AA119" s="77" t="s">
        <v>36</v>
      </c>
      <c r="AB119" s="78">
        <v>2</v>
      </c>
      <c r="AC119" s="78"/>
      <c r="AD119" s="77">
        <v>200</v>
      </c>
      <c r="AE119" s="950"/>
      <c r="AF119" s="334">
        <f t="shared" si="61"/>
        <v>31.2</v>
      </c>
      <c r="AG119" s="272">
        <v>0</v>
      </c>
      <c r="AH119" s="334">
        <f>IF(Y119="inne",K119*'lista, wskaźniki'!$E$35,IF(Y119="to samo źródło",0,IF(Y119=0,0)))</f>
        <v>0</v>
      </c>
      <c r="AI119" s="334" t="b">
        <f>IF(AA119="gaz z sieci",AC119*'lista, wskaźniki'!$D$21)</f>
        <v>0</v>
      </c>
      <c r="AJ119" s="272">
        <f>IF(AA119="węgiel",AB119*'lista, wskaźniki'!$D$20, IF('Sektor mieszkaniowy'!AA119="drewno",'Sektor mieszkaniowy'!AB119*'lista, wskaźniki'!$D$22,IF('Sektor mieszkaniowy'!AA119="pellet",AB119*'lista, wskaźniki'!$D$23,IF('Sektor mieszkaniowy'!AA119="gaz z sieci",AB119*'lista, wskaźniki'!$D$21,IF('Sektor mieszkaniowy'!AA119="olej opałowy",'Sektor mieszkaniowy'!AB119*'lista, wskaźniki'!$D$24)))))</f>
        <v>31.2</v>
      </c>
      <c r="AK119" s="1072"/>
      <c r="AL119" s="950"/>
      <c r="AM119" s="20">
        <f>IF(AA119="węgiel",AF119*1/3.6*'lista, wskaźniki'!$F$20,IF(AA119="drewno",AF119*1/3.6*'lista, wskaźniki'!$F$22,IF(AA119="pellet",AF119*1/3.6*'lista, wskaźniki'!$F$23,IF(AA119="gaz z sieci",AF119*1/3.6*'lista, wskaźniki'!$F$21,IF(AA119="olej opałowy",AF119*1/3.6*'lista, wskaźniki'!$F$24,0)))))</f>
        <v>0</v>
      </c>
      <c r="AN119" s="20">
        <f>IF(AA119="węgiel",AF119*'lista, wskaźniki'!$E$42,IF(AA119="drewno",AF119*'lista, wskaźniki'!$G$42,IF(AA119="pellet",AF119*'lista, wskaźniki'!$H$42,IF(AA119="gaz z sieci",AF119*'lista, wskaźniki'!$F$42,IF(AA119="olej opałowy",AF119*'lista, wskaźniki'!$I$42,0)))))</f>
        <v>2.5271999999999999E-2</v>
      </c>
      <c r="AO119" s="20">
        <f>IF(AA119="węgiel",AF119*'lista, wskaźniki'!$E$43,IF(AA119="drewno",AF119*'lista, wskaźniki'!$G$43,IF(AA119="pellet",AF119*'lista, wskaźniki'!$H$43,IF(AA119="gaz z sieci",AF119*'lista, wskaźniki'!$F$43,IF(AA119="olej opałowy",AF119*'lista, wskaźniki'!$I$43,0)))))</f>
        <v>2.5271999999999999E-2</v>
      </c>
      <c r="AP119" s="20">
        <f>IF(AA119="węgiel",AF119*'lista, wskaźniki'!$E$44,IF(AA119="drewno",AF119*'lista, wskaźniki'!$G$44,IF(AA119="pellet",AF119*'lista, wskaźniki'!$H$44,IF(AA119="gaz z sieci",AF119*'lista, wskaźniki'!$F$44,IF(AA119="olej opałowy",AF119*'lista, wskaźniki'!$I$44,0)))))</f>
        <v>7.7999999999999999E-6</v>
      </c>
      <c r="AQ119" s="20" t="b">
        <f>IF(Z119="gaz",AH119*1/3.6*'lista, wskaźniki'!$F$21,IF(Z119="energia elektryczna",AH119*1/3.6*'lista, wskaźniki'!$F$26))</f>
        <v>0</v>
      </c>
      <c r="AR119" s="20" t="b">
        <f>IF(Z119="gaz",AH119*'lista, wskaźniki'!$F$42,IF(Z119="energia elektryczna",AH119*0))</f>
        <v>0</v>
      </c>
      <c r="AS119" s="20" t="b">
        <f>IF(Z119="gaz",AH119*'lista, wskaźniki'!$F$43,IF(Z119="energia elektryczna",AH119*0))</f>
        <v>0</v>
      </c>
      <c r="AT119" s="20" t="b">
        <f>IF(Z119="gaz",AH119*'lista, wskaźniki'!$F$44,IF(Z119="energia elektryczna",AH119*0))</f>
        <v>0</v>
      </c>
      <c r="AU119" s="20">
        <f>AI119*1/3.6*'lista, wskaźniki'!$F$21</f>
        <v>0</v>
      </c>
      <c r="AV119" s="20">
        <f>AI119*'lista, wskaźniki'!$F$42</f>
        <v>0</v>
      </c>
      <c r="AW119" s="20">
        <f>AI119*'lista, wskaźniki'!$F$43</f>
        <v>0</v>
      </c>
      <c r="AX119" s="20">
        <f>AI119*'lista, wskaźniki'!$F$44</f>
        <v>0</v>
      </c>
      <c r="AY119" s="20">
        <f>AK119*'lista, wskaźniki'!$F$26</f>
        <v>0</v>
      </c>
      <c r="AZ119" s="20">
        <f t="shared" si="33"/>
        <v>0</v>
      </c>
      <c r="BA119" s="20">
        <f t="shared" si="34"/>
        <v>2.5271999999999999E-2</v>
      </c>
      <c r="BB119" s="20">
        <f t="shared" si="35"/>
        <v>2.5271999999999999E-2</v>
      </c>
      <c r="BC119" s="20">
        <f t="shared" si="36"/>
        <v>7.7999999999999999E-6</v>
      </c>
      <c r="BD119" s="950"/>
      <c r="BE119" s="950"/>
      <c r="BF119" s="950"/>
      <c r="BG119" s="950"/>
      <c r="BH119" s="77"/>
      <c r="BI119" s="950"/>
      <c r="BJ119" s="77"/>
      <c r="BK119" s="950"/>
      <c r="BL119" s="213"/>
      <c r="BM119" s="213"/>
      <c r="BN119" s="213"/>
      <c r="BO119" s="77"/>
      <c r="BP119" s="77"/>
      <c r="BQ119" s="77"/>
      <c r="BR119" s="77"/>
      <c r="BS119" s="935"/>
      <c r="BT119" s="935"/>
      <c r="BU119" s="211"/>
      <c r="BV119" s="211"/>
      <c r="BW119" s="935"/>
      <c r="BX119" s="211"/>
      <c r="BY119" s="212"/>
      <c r="CA119" s="365" t="b">
        <f t="shared" si="37"/>
        <v>0</v>
      </c>
      <c r="CB119" s="365">
        <f t="shared" si="38"/>
        <v>31.2</v>
      </c>
      <c r="CC119" s="365" t="b">
        <f t="shared" si="39"/>
        <v>0</v>
      </c>
      <c r="CD119" s="365" t="b">
        <f t="shared" si="40"/>
        <v>0</v>
      </c>
      <c r="CE119" s="365" t="b">
        <f t="shared" si="41"/>
        <v>0</v>
      </c>
      <c r="CF119" s="365" t="b">
        <f t="shared" si="42"/>
        <v>0</v>
      </c>
      <c r="CG119" s="365" t="b">
        <f t="shared" si="43"/>
        <v>0</v>
      </c>
      <c r="CH119" s="365" t="b">
        <f t="shared" si="44"/>
        <v>0</v>
      </c>
      <c r="CI119" s="72" t="b">
        <f t="shared" si="45"/>
        <v>0</v>
      </c>
      <c r="CJ119" s="72">
        <f t="shared" si="46"/>
        <v>31.2</v>
      </c>
      <c r="CK119" s="72" t="b">
        <f t="shared" si="47"/>
        <v>0</v>
      </c>
      <c r="CL119" s="72">
        <f t="shared" si="48"/>
        <v>0</v>
      </c>
      <c r="CM119" s="72" t="b">
        <f t="shared" si="49"/>
        <v>0</v>
      </c>
      <c r="CN119" s="72" t="b">
        <f t="shared" si="50"/>
        <v>0</v>
      </c>
      <c r="CP119" s="13">
        <f t="shared" si="51"/>
        <v>0</v>
      </c>
      <c r="CQ119" s="13" t="b">
        <f t="shared" si="52"/>
        <v>0</v>
      </c>
      <c r="CR119" s="13" t="b">
        <f t="shared" si="53"/>
        <v>0</v>
      </c>
      <c r="CS119" s="13" t="b">
        <f t="shared" si="59"/>
        <v>0</v>
      </c>
      <c r="CT119" s="13" t="b">
        <f t="shared" si="58"/>
        <v>0</v>
      </c>
      <c r="CU119" s="13" t="b">
        <f t="shared" si="60"/>
        <v>0</v>
      </c>
      <c r="CV119" s="13" t="b">
        <f t="shared" si="54"/>
        <v>0</v>
      </c>
      <c r="CW119" s="13" t="b">
        <f t="shared" si="55"/>
        <v>0</v>
      </c>
      <c r="CX119" s="13" t="b">
        <f t="shared" si="56"/>
        <v>0</v>
      </c>
      <c r="CY119" s="13" t="b">
        <f t="shared" si="57"/>
        <v>0</v>
      </c>
    </row>
    <row r="120" spans="1:103" s="13" customFormat="1" ht="15" thickBot="1">
      <c r="A120" s="932"/>
      <c r="B120" s="950"/>
      <c r="C120" s="950"/>
      <c r="D120" s="950"/>
      <c r="E120" s="950"/>
      <c r="F120" s="950"/>
      <c r="G120" s="950"/>
      <c r="H120" s="950"/>
      <c r="I120" s="950"/>
      <c r="J120" s="950"/>
      <c r="K120" s="950"/>
      <c r="L120" s="950"/>
      <c r="M120" s="950"/>
      <c r="N120" s="950"/>
      <c r="O120" s="950"/>
      <c r="P120" s="950"/>
      <c r="Q120" s="941"/>
      <c r="R120" s="950"/>
      <c r="S120" s="950"/>
      <c r="T120" s="950"/>
      <c r="U120" s="950"/>
      <c r="V120" s="950"/>
      <c r="W120" s="213"/>
      <c r="X120" s="213"/>
      <c r="Y120" s="213"/>
      <c r="Z120" s="213"/>
      <c r="AA120" s="77" t="s">
        <v>50</v>
      </c>
      <c r="AB120" s="78"/>
      <c r="AC120" s="78"/>
      <c r="AD120" s="77"/>
      <c r="AE120" s="950"/>
      <c r="AF120" s="334">
        <f t="shared" si="61"/>
        <v>0</v>
      </c>
      <c r="AG120" s="272">
        <f>IF(R120="kompletna",Q120*J120*0.0036*'lista, wskaźniki'!$F$13, IF(R120="częściowa",Q120*J120*0.0036*'lista, wskaźniki'!$F$14, IF(R120="brak",Q120*J120*0.0036*'lista, wskaźniki'!$F$15,)))</f>
        <v>0</v>
      </c>
      <c r="AH120" s="334">
        <f>IF(Y120="inne",K120*'lista, wskaźniki'!$E$35,IF(Y120="to samo źródło",0,IF(Y120=0,0)))</f>
        <v>0</v>
      </c>
      <c r="AI120" s="334" t="b">
        <f>IF(AA120="gaz z sieci",AC120*'lista, wskaźniki'!$D$21)</f>
        <v>0</v>
      </c>
      <c r="AJ120" s="272">
        <f>IF(AA120="węgiel",AB120*'lista, wskaźniki'!$D$20, IF('Sektor mieszkaniowy'!AA120="drewno",'Sektor mieszkaniowy'!AB120*'lista, wskaźniki'!$D$22,IF('Sektor mieszkaniowy'!AA120="pellet",AB120*'lista, wskaźniki'!$D$23,IF('Sektor mieszkaniowy'!AA120="gaz z sieci",AB120*'lista, wskaźniki'!$D$21,IF('Sektor mieszkaniowy'!AA120="olej opałowy",'Sektor mieszkaniowy'!AB120*'lista, wskaźniki'!$D$24)))))</f>
        <v>0</v>
      </c>
      <c r="AK120" s="1072"/>
      <c r="AL120" s="950"/>
      <c r="AM120" s="20">
        <f>IF(AA120="węgiel",AF120*1/3.6*'lista, wskaźniki'!$F$20,IF(AA120="drewno",AF120*1/3.6*'lista, wskaźniki'!$F$22,IF(AA120="pellet",AF120*1/3.6*'lista, wskaźniki'!$F$23,IF(AA120="gaz z sieci",AF120*1/3.6*'lista, wskaźniki'!$F$21,IF(AA120="olej opałowy",AF120*1/3.6*'lista, wskaźniki'!$F$24,0)))))</f>
        <v>0</v>
      </c>
      <c r="AN120" s="20">
        <f>IF(AA120="węgiel",AF120*'lista, wskaźniki'!$E$42,IF(AA120="drewno",AF120*'lista, wskaźniki'!$G$42,IF(AA120="pellet",AF120*'lista, wskaźniki'!$H$42,IF(AA120="gaz z sieci",AF120*'lista, wskaźniki'!$F$42,IF(AA120="olej opałowy",AF120*'lista, wskaźniki'!$I$42,0)))))</f>
        <v>0</v>
      </c>
      <c r="AO120" s="20">
        <f>IF(AA120="węgiel",AF120*'lista, wskaźniki'!$E$43,IF(AA120="drewno",AF120*'lista, wskaźniki'!$G$43,IF(AA120="pellet",AF120*'lista, wskaźniki'!$H$43,IF(AA120="gaz z sieci",AF120*'lista, wskaźniki'!$F$43,IF(AA120="olej opałowy",AF120*'lista, wskaźniki'!$I$43,0)))))</f>
        <v>0</v>
      </c>
      <c r="AP120" s="20">
        <f>IF(AA120="węgiel",AF120*'lista, wskaźniki'!$E$44,IF(AA120="drewno",AF120*'lista, wskaźniki'!$G$44,IF(AA120="pellet",AF120*'lista, wskaźniki'!$H$44,IF(AA120="gaz z sieci",AF120*'lista, wskaźniki'!$F$44,IF(AA120="olej opałowy",AF120*'lista, wskaźniki'!$I$44,0)))))</f>
        <v>0</v>
      </c>
      <c r="AQ120" s="20" t="b">
        <f>IF(Z120="gaz",AH120*1/3.6*'lista, wskaźniki'!$F$21,IF(Z120="energia elektryczna",AH120*1/3.6*'lista, wskaźniki'!$F$26))</f>
        <v>0</v>
      </c>
      <c r="AR120" s="20" t="b">
        <f>IF(Z120="gaz",AH120*'lista, wskaźniki'!$F$42,IF(Z120="energia elektryczna",AH120*0))</f>
        <v>0</v>
      </c>
      <c r="AS120" s="20" t="b">
        <f>IF(Z120="gaz",AH120*'lista, wskaźniki'!$F$43,IF(Z120="energia elektryczna",AH120*0))</f>
        <v>0</v>
      </c>
      <c r="AT120" s="20" t="b">
        <f>IF(Z120="gaz",AH120*'lista, wskaźniki'!$F$44,IF(Z120="energia elektryczna",AH120*0))</f>
        <v>0</v>
      </c>
      <c r="AU120" s="20">
        <f>AI120*1/3.6*'lista, wskaźniki'!$F$21</f>
        <v>0</v>
      </c>
      <c r="AV120" s="20">
        <f>AI120*'lista, wskaźniki'!$F$42</f>
        <v>0</v>
      </c>
      <c r="AW120" s="20">
        <f>AI120*'lista, wskaźniki'!$F$43</f>
        <v>0</v>
      </c>
      <c r="AX120" s="20">
        <f>AI120*'lista, wskaźniki'!$F$44</f>
        <v>0</v>
      </c>
      <c r="AY120" s="20">
        <f>AK120*'lista, wskaźniki'!$F$26</f>
        <v>0</v>
      </c>
      <c r="AZ120" s="20">
        <f t="shared" si="33"/>
        <v>0</v>
      </c>
      <c r="BA120" s="20">
        <f t="shared" si="34"/>
        <v>0</v>
      </c>
      <c r="BB120" s="20">
        <f t="shared" si="35"/>
        <v>0</v>
      </c>
      <c r="BC120" s="20">
        <f t="shared" si="36"/>
        <v>0</v>
      </c>
      <c r="BD120" s="950"/>
      <c r="BE120" s="950"/>
      <c r="BF120" s="950"/>
      <c r="BG120" s="950"/>
      <c r="BH120" s="77"/>
      <c r="BI120" s="950"/>
      <c r="BJ120" s="77"/>
      <c r="BK120" s="950"/>
      <c r="BL120" s="213"/>
      <c r="BM120" s="213"/>
      <c r="BN120" s="213"/>
      <c r="BO120" s="77"/>
      <c r="BP120" s="77"/>
      <c r="BQ120" s="77"/>
      <c r="BR120" s="77"/>
      <c r="BS120" s="935"/>
      <c r="BT120" s="935"/>
      <c r="BU120" s="211"/>
      <c r="BV120" s="211"/>
      <c r="BW120" s="935"/>
      <c r="BX120" s="211"/>
      <c r="BY120" s="212"/>
      <c r="CA120" s="365" t="b">
        <f t="shared" si="37"/>
        <v>0</v>
      </c>
      <c r="CB120" s="365" t="b">
        <f t="shared" si="38"/>
        <v>0</v>
      </c>
      <c r="CC120" s="365">
        <f t="shared" si="39"/>
        <v>0</v>
      </c>
      <c r="CD120" s="365" t="b">
        <f t="shared" si="40"/>
        <v>0</v>
      </c>
      <c r="CE120" s="365" t="b">
        <f t="shared" si="41"/>
        <v>0</v>
      </c>
      <c r="CF120" s="365" t="b">
        <f t="shared" si="42"/>
        <v>0</v>
      </c>
      <c r="CG120" s="365" t="b">
        <f t="shared" si="43"/>
        <v>0</v>
      </c>
      <c r="CH120" s="365" t="b">
        <f t="shared" si="44"/>
        <v>0</v>
      </c>
      <c r="CI120" s="72" t="b">
        <f t="shared" si="45"/>
        <v>0</v>
      </c>
      <c r="CJ120" s="72" t="b">
        <f t="shared" si="46"/>
        <v>0</v>
      </c>
      <c r="CK120" s="72">
        <f t="shared" si="47"/>
        <v>0</v>
      </c>
      <c r="CL120" s="72">
        <f t="shared" si="48"/>
        <v>0</v>
      </c>
      <c r="CM120" s="72" t="b">
        <f t="shared" si="49"/>
        <v>0</v>
      </c>
      <c r="CN120" s="72" t="b">
        <f t="shared" si="50"/>
        <v>0</v>
      </c>
      <c r="CP120" s="13">
        <f t="shared" si="51"/>
        <v>0</v>
      </c>
      <c r="CQ120" s="13" t="b">
        <f t="shared" si="52"/>
        <v>0</v>
      </c>
      <c r="CR120" s="13" t="b">
        <f t="shared" si="53"/>
        <v>0</v>
      </c>
      <c r="CS120" s="13" t="b">
        <f t="shared" si="59"/>
        <v>0</v>
      </c>
      <c r="CT120" s="13" t="b">
        <f t="shared" si="58"/>
        <v>0</v>
      </c>
      <c r="CU120" s="13" t="b">
        <f t="shared" si="60"/>
        <v>0</v>
      </c>
      <c r="CV120" s="13" t="b">
        <f t="shared" si="54"/>
        <v>0</v>
      </c>
      <c r="CW120" s="13" t="b">
        <f t="shared" si="55"/>
        <v>0</v>
      </c>
      <c r="CX120" s="13" t="b">
        <f t="shared" si="56"/>
        <v>0</v>
      </c>
      <c r="CY120" s="13" t="b">
        <f t="shared" si="57"/>
        <v>0</v>
      </c>
    </row>
    <row r="121" spans="1:103" s="13" customFormat="1" ht="15" thickBot="1">
      <c r="A121" s="932"/>
      <c r="B121" s="950"/>
      <c r="C121" s="950"/>
      <c r="D121" s="950"/>
      <c r="E121" s="950"/>
      <c r="F121" s="950"/>
      <c r="G121" s="950"/>
      <c r="H121" s="950"/>
      <c r="I121" s="950"/>
      <c r="J121" s="950"/>
      <c r="K121" s="950"/>
      <c r="L121" s="950"/>
      <c r="M121" s="950"/>
      <c r="N121" s="950"/>
      <c r="O121" s="950"/>
      <c r="P121" s="950"/>
      <c r="Q121" s="941"/>
      <c r="R121" s="950"/>
      <c r="S121" s="950"/>
      <c r="T121" s="950"/>
      <c r="U121" s="950"/>
      <c r="V121" s="950"/>
      <c r="W121" s="213"/>
      <c r="X121" s="213"/>
      <c r="Y121" s="213"/>
      <c r="Z121" s="213"/>
      <c r="AA121" s="77" t="s">
        <v>38</v>
      </c>
      <c r="AB121" s="78"/>
      <c r="AC121" s="78"/>
      <c r="AD121" s="77"/>
      <c r="AE121" s="950"/>
      <c r="AF121" s="334">
        <f t="shared" si="61"/>
        <v>0</v>
      </c>
      <c r="AG121" s="272">
        <f>IF(R121="kompletna",Q121*J121*0.0036*'lista, wskaźniki'!$F$13, IF(R121="częściowa",Q121*J121*0.0036*'lista, wskaźniki'!$F$14, IF(R121="brak",Q121*J121*0.0036*'lista, wskaźniki'!$F$15,)))</f>
        <v>0</v>
      </c>
      <c r="AH121" s="334">
        <f>IF(Y121="inne",K121*'lista, wskaźniki'!$E$35,IF(Y121="to samo źródło",0,IF(Y121=0,0)))</f>
        <v>0</v>
      </c>
      <c r="AI121" s="334">
        <f>IF(AA121="gaz z sieci",AC121*'lista, wskaźniki'!$D$21)</f>
        <v>0</v>
      </c>
      <c r="AJ121" s="272">
        <f>IF(AA121="węgiel",AB121*'lista, wskaźniki'!$D$20, IF('Sektor mieszkaniowy'!AA121="drewno",'Sektor mieszkaniowy'!AB121*'lista, wskaźniki'!$D$22,IF('Sektor mieszkaniowy'!AA121="pellet",AB121*'lista, wskaźniki'!$D$23,IF('Sektor mieszkaniowy'!AA121="gaz z sieci",AB121*'lista, wskaźniki'!$D$21,IF('Sektor mieszkaniowy'!AA121="olej opałowy",'Sektor mieszkaniowy'!AB121*'lista, wskaźniki'!$D$24)))))</f>
        <v>0</v>
      </c>
      <c r="AK121" s="1072"/>
      <c r="AL121" s="950"/>
      <c r="AM121" s="20">
        <f>IF(AA121="węgiel",AF121*1/3.6*'lista, wskaźniki'!$F$20,IF(AA121="drewno",AF121*1/3.6*'lista, wskaźniki'!$F$22,IF(AA121="pellet",AF121*1/3.6*'lista, wskaźniki'!$F$23,IF(AA121="gaz z sieci",AF121*1/3.6*'lista, wskaźniki'!$F$21,IF(AA121="olej opałowy",AF121*1/3.6*'lista, wskaźniki'!$F$24,0)))))</f>
        <v>0</v>
      </c>
      <c r="AN121" s="20">
        <f>IF(AA121="węgiel",AF121*'lista, wskaźniki'!$E$42,IF(AA121="drewno",AF121*'lista, wskaźniki'!$G$42,IF(AA121="pellet",AF121*'lista, wskaźniki'!$H$42,IF(AA121="gaz z sieci",AF121*'lista, wskaźniki'!$F$42,IF(AA121="olej opałowy",AF121*'lista, wskaźniki'!$I$42,0)))))</f>
        <v>0</v>
      </c>
      <c r="AO121" s="20">
        <f>IF(AA121="węgiel",AF121*'lista, wskaźniki'!$E$43,IF(AA121="drewno",AF121*'lista, wskaźniki'!$G$43,IF(AA121="pellet",AF121*'lista, wskaźniki'!$H$43,IF(AA121="gaz z sieci",AF121*'lista, wskaźniki'!$F$43,IF(AA121="olej opałowy",AF121*'lista, wskaźniki'!$I$43,0)))))</f>
        <v>0</v>
      </c>
      <c r="AP121" s="20">
        <f>IF(AA121="węgiel",AF121*'lista, wskaźniki'!$E$44,IF(AA121="drewno",AF121*'lista, wskaźniki'!$G$44,IF(AA121="pellet",AF121*'lista, wskaźniki'!$H$44,IF(AA121="gaz z sieci",AF121*'lista, wskaźniki'!$F$44,IF(AA121="olej opałowy",AF121*'lista, wskaźniki'!$I$44,0)))))</f>
        <v>0</v>
      </c>
      <c r="AQ121" s="20" t="b">
        <f>IF(Z121="gaz",AH121*1/3.6*'lista, wskaźniki'!$F$21,IF(Z121="energia elektryczna",AH121*1/3.6*'lista, wskaźniki'!$F$26))</f>
        <v>0</v>
      </c>
      <c r="AR121" s="20" t="b">
        <f>IF(Z121="gaz",AH121*'lista, wskaźniki'!$F$42,IF(Z121="energia elektryczna",AH121*0))</f>
        <v>0</v>
      </c>
      <c r="AS121" s="20" t="b">
        <f>IF(Z121="gaz",AH121*'lista, wskaźniki'!$F$43,IF(Z121="energia elektryczna",AH121*0))</f>
        <v>0</v>
      </c>
      <c r="AT121" s="20" t="b">
        <f>IF(Z121="gaz",AH121*'lista, wskaźniki'!$F$44,IF(Z121="energia elektryczna",AH121*0))</f>
        <v>0</v>
      </c>
      <c r="AU121" s="20">
        <f>AI121*1/3.6*'lista, wskaźniki'!$F$21</f>
        <v>0</v>
      </c>
      <c r="AV121" s="20">
        <f>AI121*'lista, wskaźniki'!$F$42</f>
        <v>0</v>
      </c>
      <c r="AW121" s="20">
        <f>AI121*'lista, wskaźniki'!$F$43</f>
        <v>0</v>
      </c>
      <c r="AX121" s="20">
        <f>AI121*'lista, wskaźniki'!$F$44</f>
        <v>0</v>
      </c>
      <c r="AY121" s="20">
        <f>AK121*'lista, wskaźniki'!$F$26</f>
        <v>0</v>
      </c>
      <c r="AZ121" s="20">
        <f t="shared" si="33"/>
        <v>0</v>
      </c>
      <c r="BA121" s="20">
        <f t="shared" si="34"/>
        <v>0</v>
      </c>
      <c r="BB121" s="20">
        <f t="shared" si="35"/>
        <v>0</v>
      </c>
      <c r="BC121" s="20">
        <f t="shared" si="36"/>
        <v>0</v>
      </c>
      <c r="BD121" s="950"/>
      <c r="BE121" s="950"/>
      <c r="BF121" s="950"/>
      <c r="BG121" s="950"/>
      <c r="BH121" s="77"/>
      <c r="BI121" s="950"/>
      <c r="BJ121" s="77"/>
      <c r="BK121" s="950"/>
      <c r="BL121" s="213"/>
      <c r="BM121" s="213"/>
      <c r="BN121" s="213"/>
      <c r="BO121" s="77"/>
      <c r="BP121" s="77"/>
      <c r="BQ121" s="77"/>
      <c r="BR121" s="77"/>
      <c r="BS121" s="935"/>
      <c r="BT121" s="935"/>
      <c r="BU121" s="211"/>
      <c r="BV121" s="211"/>
      <c r="BW121" s="935"/>
      <c r="BX121" s="211"/>
      <c r="BY121" s="212"/>
      <c r="CA121" s="365" t="b">
        <f t="shared" si="37"/>
        <v>0</v>
      </c>
      <c r="CB121" s="365" t="b">
        <f t="shared" si="38"/>
        <v>0</v>
      </c>
      <c r="CC121" s="365" t="b">
        <f t="shared" si="39"/>
        <v>0</v>
      </c>
      <c r="CD121" s="365">
        <f t="shared" si="40"/>
        <v>0</v>
      </c>
      <c r="CE121" s="365" t="b">
        <f t="shared" si="41"/>
        <v>0</v>
      </c>
      <c r="CF121" s="365" t="b">
        <f t="shared" si="42"/>
        <v>0</v>
      </c>
      <c r="CG121" s="365" t="b">
        <f t="shared" si="43"/>
        <v>0</v>
      </c>
      <c r="CH121" s="365">
        <f t="shared" si="44"/>
        <v>0</v>
      </c>
      <c r="CI121" s="72" t="b">
        <f t="shared" si="45"/>
        <v>0</v>
      </c>
      <c r="CJ121" s="72" t="b">
        <f t="shared" si="46"/>
        <v>0</v>
      </c>
      <c r="CK121" s="72" t="b">
        <f t="shared" si="47"/>
        <v>0</v>
      </c>
      <c r="CL121" s="72">
        <f t="shared" si="48"/>
        <v>0</v>
      </c>
      <c r="CM121" s="72" t="b">
        <f t="shared" si="49"/>
        <v>0</v>
      </c>
      <c r="CN121" s="72" t="b">
        <f t="shared" si="50"/>
        <v>0</v>
      </c>
      <c r="CP121" s="13">
        <f t="shared" si="51"/>
        <v>0</v>
      </c>
      <c r="CQ121" s="13" t="b">
        <f t="shared" si="52"/>
        <v>0</v>
      </c>
      <c r="CR121" s="13" t="b">
        <f t="shared" si="53"/>
        <v>0</v>
      </c>
      <c r="CS121" s="13" t="b">
        <f t="shared" si="59"/>
        <v>0</v>
      </c>
      <c r="CT121" s="13" t="b">
        <f t="shared" si="58"/>
        <v>0</v>
      </c>
      <c r="CU121" s="13" t="b">
        <f t="shared" si="60"/>
        <v>0</v>
      </c>
      <c r="CV121" s="13" t="b">
        <f t="shared" si="54"/>
        <v>0</v>
      </c>
      <c r="CW121" s="13" t="b">
        <f t="shared" si="55"/>
        <v>0</v>
      </c>
      <c r="CX121" s="13" t="b">
        <f t="shared" si="56"/>
        <v>0</v>
      </c>
      <c r="CY121" s="13" t="b">
        <f t="shared" si="57"/>
        <v>0</v>
      </c>
    </row>
    <row r="122" spans="1:103" s="13" customFormat="1" ht="15" thickBot="1">
      <c r="A122" s="933"/>
      <c r="B122" s="951"/>
      <c r="C122" s="951"/>
      <c r="D122" s="951"/>
      <c r="E122" s="951"/>
      <c r="F122" s="951"/>
      <c r="G122" s="951"/>
      <c r="H122" s="951"/>
      <c r="I122" s="951"/>
      <c r="J122" s="951"/>
      <c r="K122" s="951"/>
      <c r="L122" s="951"/>
      <c r="M122" s="951"/>
      <c r="N122" s="951"/>
      <c r="O122" s="951"/>
      <c r="P122" s="951"/>
      <c r="Q122" s="942"/>
      <c r="R122" s="951"/>
      <c r="S122" s="951"/>
      <c r="T122" s="951"/>
      <c r="U122" s="951"/>
      <c r="V122" s="951"/>
      <c r="W122" s="213"/>
      <c r="X122" s="213"/>
      <c r="Y122" s="213"/>
      <c r="Z122" s="213"/>
      <c r="AA122" s="216" t="s">
        <v>37</v>
      </c>
      <c r="AB122" s="78"/>
      <c r="AC122" s="78"/>
      <c r="AD122" s="77"/>
      <c r="AE122" s="951"/>
      <c r="AF122" s="334">
        <f t="shared" si="61"/>
        <v>0</v>
      </c>
      <c r="AG122" s="272">
        <f>IF(R122="kompletna",Q122*J122*0.0036*'lista, wskaźniki'!$F$13, IF(R122="częściowa",Q122*J122*0.0036*'lista, wskaźniki'!$F$14, IF(R122="brak",Q122*J122*0.0036*'lista, wskaźniki'!$F$15,)))</f>
        <v>0</v>
      </c>
      <c r="AH122" s="334">
        <f>IF(Y122="inne",K122*'lista, wskaźniki'!$E$35,IF(Y122="to samo źródło",0,IF(Y122=0,0)))</f>
        <v>0</v>
      </c>
      <c r="AI122" s="334" t="b">
        <f>IF(AA122="gaz z sieci",AC122*'lista, wskaźniki'!$D$21)</f>
        <v>0</v>
      </c>
      <c r="AJ122" s="272">
        <f>IF(AA122="węgiel",AB122*'lista, wskaźniki'!$D$20, IF('Sektor mieszkaniowy'!AA122="drewno",'Sektor mieszkaniowy'!AB122*'lista, wskaźniki'!$D$22,IF('Sektor mieszkaniowy'!AA122="pellet",AB122*'lista, wskaźniki'!$D$23,IF('Sektor mieszkaniowy'!AA122="gaz z sieci",AB122*'lista, wskaźniki'!$D$21,IF('Sektor mieszkaniowy'!AA122="olej opałowy",'Sektor mieszkaniowy'!AB122*'lista, wskaźniki'!$D$24)))))</f>
        <v>0</v>
      </c>
      <c r="AK122" s="1073"/>
      <c r="AL122" s="951"/>
      <c r="AM122" s="20">
        <f>IF(AA122="węgiel",AF122*1/3.6*'lista, wskaźniki'!$F$20,IF(AA122="drewno",AF122*1/3.6*'lista, wskaźniki'!$F$22,IF(AA122="pellet",AF122*1/3.6*'lista, wskaźniki'!$F$23,IF(AA122="gaz z sieci",AF122*1/3.6*'lista, wskaźniki'!$F$21,IF(AA122="olej opałowy",AF122*1/3.6*'lista, wskaźniki'!$F$24,0)))))</f>
        <v>0</v>
      </c>
      <c r="AN122" s="20">
        <f>IF(AA122="węgiel",AF122*'lista, wskaźniki'!$E$42,IF(AA122="drewno",AF122*'lista, wskaźniki'!$G$42,IF(AA122="pellet",AF122*'lista, wskaźniki'!$H$42,IF(AA122="gaz z sieci",AF122*'lista, wskaźniki'!$F$42,IF(AA122="olej opałowy",AF122*'lista, wskaźniki'!$I$42,0)))))</f>
        <v>0</v>
      </c>
      <c r="AO122" s="20">
        <f>IF(AA122="węgiel",AF122*'lista, wskaźniki'!$E$43,IF(AA122="drewno",AF122*'lista, wskaźniki'!$G$43,IF(AA122="pellet",AF122*'lista, wskaźniki'!$H$43,IF(AA122="gaz z sieci",AF122*'lista, wskaźniki'!$F$43,IF(AA122="olej opałowy",AF122*'lista, wskaźniki'!$I$43,0)))))</f>
        <v>0</v>
      </c>
      <c r="AP122" s="20">
        <f>IF(AA122="węgiel",AF122*'lista, wskaźniki'!$E$44,IF(AA122="drewno",AF122*'lista, wskaźniki'!$G$44,IF(AA122="pellet",AF122*'lista, wskaźniki'!$H$44,IF(AA122="gaz z sieci",AF122*'lista, wskaźniki'!$F$44,IF(AA122="olej opałowy",AF122*'lista, wskaźniki'!$I$44,0)))))</f>
        <v>0</v>
      </c>
      <c r="AQ122" s="20" t="b">
        <f>IF(Z122="gaz",AH122*1/3.6*'lista, wskaźniki'!$F$21,IF(Z122="energia elektryczna",AH122*1/3.6*'lista, wskaźniki'!$F$26))</f>
        <v>0</v>
      </c>
      <c r="AR122" s="20" t="b">
        <f>IF(Z122="gaz",AH122*'lista, wskaźniki'!$F$42,IF(Z122="energia elektryczna",AH122*0))</f>
        <v>0</v>
      </c>
      <c r="AS122" s="20" t="b">
        <f>IF(Z122="gaz",AH122*'lista, wskaźniki'!$F$43,IF(Z122="energia elektryczna",AH122*0))</f>
        <v>0</v>
      </c>
      <c r="AT122" s="20" t="b">
        <f>IF(Z122="gaz",AH122*'lista, wskaźniki'!$F$44,IF(Z122="energia elektryczna",AH122*0))</f>
        <v>0</v>
      </c>
      <c r="AU122" s="20">
        <f>AI122*1/3.6*'lista, wskaźniki'!$F$21</f>
        <v>0</v>
      </c>
      <c r="AV122" s="20">
        <f>AI122*'lista, wskaźniki'!$F$42</f>
        <v>0</v>
      </c>
      <c r="AW122" s="20">
        <f>AI122*'lista, wskaźniki'!$F$43</f>
        <v>0</v>
      </c>
      <c r="AX122" s="20">
        <f>AI122*'lista, wskaźniki'!$F$44</f>
        <v>0</v>
      </c>
      <c r="AY122" s="20">
        <f>AK122*'lista, wskaźniki'!$F$26</f>
        <v>0</v>
      </c>
      <c r="AZ122" s="20">
        <f t="shared" si="33"/>
        <v>0</v>
      </c>
      <c r="BA122" s="20">
        <f t="shared" si="34"/>
        <v>0</v>
      </c>
      <c r="BB122" s="20">
        <f t="shared" si="35"/>
        <v>0</v>
      </c>
      <c r="BC122" s="20">
        <f t="shared" si="36"/>
        <v>0</v>
      </c>
      <c r="BD122" s="951"/>
      <c r="BE122" s="951"/>
      <c r="BF122" s="951"/>
      <c r="BG122" s="951"/>
      <c r="BH122" s="77"/>
      <c r="BI122" s="951"/>
      <c r="BJ122" s="77"/>
      <c r="BK122" s="951"/>
      <c r="BL122" s="213"/>
      <c r="BM122" s="213"/>
      <c r="BN122" s="213"/>
      <c r="BO122" s="77"/>
      <c r="BP122" s="77"/>
      <c r="BQ122" s="77"/>
      <c r="BR122" s="77"/>
      <c r="BS122" s="936"/>
      <c r="BT122" s="936"/>
      <c r="BU122" s="211"/>
      <c r="BV122" s="211"/>
      <c r="BW122" s="936"/>
      <c r="BX122" s="211"/>
      <c r="BY122" s="212"/>
      <c r="CA122" s="365" t="b">
        <f t="shared" si="37"/>
        <v>0</v>
      </c>
      <c r="CB122" s="365" t="b">
        <f t="shared" si="38"/>
        <v>0</v>
      </c>
      <c r="CC122" s="365" t="b">
        <f t="shared" si="39"/>
        <v>0</v>
      </c>
      <c r="CD122" s="365" t="b">
        <f t="shared" si="40"/>
        <v>0</v>
      </c>
      <c r="CE122" s="365">
        <f t="shared" si="41"/>
        <v>0</v>
      </c>
      <c r="CF122" s="365" t="b">
        <f t="shared" si="42"/>
        <v>0</v>
      </c>
      <c r="CG122" s="365" t="b">
        <f t="shared" si="43"/>
        <v>0</v>
      </c>
      <c r="CH122" s="365" t="b">
        <f t="shared" si="44"/>
        <v>0</v>
      </c>
      <c r="CI122" s="72" t="b">
        <f t="shared" si="45"/>
        <v>0</v>
      </c>
      <c r="CJ122" s="72" t="b">
        <f t="shared" si="46"/>
        <v>0</v>
      </c>
      <c r="CK122" s="72" t="b">
        <f t="shared" si="47"/>
        <v>0</v>
      </c>
      <c r="CL122" s="72">
        <f t="shared" si="48"/>
        <v>0</v>
      </c>
      <c r="CM122" s="72">
        <f t="shared" si="49"/>
        <v>0</v>
      </c>
      <c r="CN122" s="72" t="b">
        <f t="shared" si="50"/>
        <v>0</v>
      </c>
      <c r="CP122" s="13">
        <f t="shared" si="51"/>
        <v>0</v>
      </c>
      <c r="CQ122" s="13" t="b">
        <f t="shared" si="52"/>
        <v>0</v>
      </c>
      <c r="CR122" s="13" t="b">
        <f t="shared" si="53"/>
        <v>0</v>
      </c>
      <c r="CS122" s="13" t="b">
        <f t="shared" si="59"/>
        <v>0</v>
      </c>
      <c r="CT122" s="13" t="b">
        <f t="shared" si="58"/>
        <v>0</v>
      </c>
      <c r="CU122" s="13" t="b">
        <f t="shared" si="60"/>
        <v>0</v>
      </c>
      <c r="CV122" s="13" t="b">
        <f t="shared" si="54"/>
        <v>0</v>
      </c>
      <c r="CW122" s="13" t="b">
        <f t="shared" si="55"/>
        <v>0</v>
      </c>
      <c r="CX122" s="13" t="b">
        <f t="shared" si="56"/>
        <v>0</v>
      </c>
      <c r="CY122" s="13" t="b">
        <f t="shared" si="57"/>
        <v>0</v>
      </c>
    </row>
    <row r="123" spans="1:103" ht="15" thickBot="1">
      <c r="A123" s="931">
        <v>25</v>
      </c>
      <c r="B123" s="949" t="s">
        <v>201</v>
      </c>
      <c r="C123" s="949"/>
      <c r="D123" s="949" t="s">
        <v>1</v>
      </c>
      <c r="E123" s="949" t="s">
        <v>5</v>
      </c>
      <c r="F123" s="949">
        <v>8</v>
      </c>
      <c r="G123" s="949">
        <v>8</v>
      </c>
      <c r="H123" s="949"/>
      <c r="I123" s="949" t="s">
        <v>12</v>
      </c>
      <c r="J123" s="949">
        <v>180</v>
      </c>
      <c r="K123" s="949">
        <v>3</v>
      </c>
      <c r="L123" s="949" t="s">
        <v>16</v>
      </c>
      <c r="M123" s="949">
        <v>100</v>
      </c>
      <c r="N123" s="949" t="s">
        <v>16</v>
      </c>
      <c r="O123" s="949">
        <v>100</v>
      </c>
      <c r="P123" s="949" t="s">
        <v>17</v>
      </c>
      <c r="Q123" s="940">
        <f>IF(I123="&lt;1966",'lista, wskaźniki'!$G$4,IF(I123="1967-1985",'lista, wskaźniki'!$G$5,IF(I123="1986-1992",'lista, wskaźniki'!$G$6,IF(I123="1993-1996",'lista, wskaźniki'!$G$7,IF(I123="&gt;1997",'lista, wskaźniki'!$G$8,IF(I123=0,'lista, wskaźniki'!$G$4))))))</f>
        <v>175</v>
      </c>
      <c r="R123" s="949" t="s">
        <v>23</v>
      </c>
      <c r="S123" s="949" t="s">
        <v>27</v>
      </c>
      <c r="T123" s="949">
        <v>20</v>
      </c>
      <c r="U123" s="949">
        <v>1998</v>
      </c>
      <c r="V123" s="949"/>
      <c r="W123" s="75" t="s">
        <v>35</v>
      </c>
      <c r="X123" s="75" t="s">
        <v>39</v>
      </c>
      <c r="Y123" s="75" t="s">
        <v>24</v>
      </c>
      <c r="Z123" s="75" t="s">
        <v>40</v>
      </c>
      <c r="AA123" s="217" t="s">
        <v>35</v>
      </c>
      <c r="AB123" s="215">
        <v>2</v>
      </c>
      <c r="AC123" s="215"/>
      <c r="AD123" s="217">
        <v>1600</v>
      </c>
      <c r="AE123" s="949">
        <v>17</v>
      </c>
      <c r="AF123" s="334">
        <f t="shared" si="61"/>
        <v>67.989999999999995</v>
      </c>
      <c r="AG123" s="272">
        <f>IF(R123="kompletna",Q123*J123*0.0036*'lista, wskaźniki'!$F$13, IF(R123="częściowa",Q123*J123*0.0036*'lista, wskaźniki'!$F$14, IF(R123="brak",Q123*J123*0.0036*'lista, wskaźniki'!$F$15,)))</f>
        <v>90.72</v>
      </c>
      <c r="AH123" s="334">
        <f>IF(Y123="inne",K123*'lista, wskaźniki'!$E$35,IF(Y123="to samo źródło",0,IF(Y123=0,0)))</f>
        <v>6.5035608750000007</v>
      </c>
      <c r="AI123" s="334" t="b">
        <f>IF(AA123="gaz z sieci",AC123*'lista, wskaźniki'!$D$21)</f>
        <v>0</v>
      </c>
      <c r="AJ123" s="272">
        <f>IF(AA123="węgiel",AB123*'lista, wskaźniki'!$D$20, IF('Sektor mieszkaniowy'!AA123="drewno",'Sektor mieszkaniowy'!AB123*'lista, wskaźniki'!$D$22,IF('Sektor mieszkaniowy'!AA123="pellet",AB123*'lista, wskaźniki'!$D$23,IF('Sektor mieszkaniowy'!AA123="gaz z sieci",AB123*'lista, wskaźniki'!$D$21,IF('Sektor mieszkaniowy'!AA123="olej opałowy",'Sektor mieszkaniowy'!AB123*'lista, wskaźniki'!$D$24)))))</f>
        <v>45.26</v>
      </c>
      <c r="AK123" s="1071">
        <f>AL123/'lista, wskaźniki'!$A$127</f>
        <v>2.3076923076923075</v>
      </c>
      <c r="AL123" s="949">
        <v>1500</v>
      </c>
      <c r="AM123" s="20">
        <f>IF(AA123="węgiel",AF123*1/3.6*'lista, wskaźniki'!$F$20,IF(AA123="drewno",AF123*1/3.6*'lista, wskaźniki'!$F$22,IF(AA123="pellet",AF123*1/3.6*'lista, wskaźniki'!$F$23,IF(AA123="gaz z sieci",AF123*1/3.6*'lista, wskaźniki'!$F$21,IF(AA123="olej opałowy",AF123*1/3.6*'lista, wskaźniki'!$F$24,0)))))</f>
        <v>6.4406926999999996</v>
      </c>
      <c r="AN123" s="20">
        <f>IF(AA123="węgiel",AF123*'lista, wskaźniki'!$E$42,IF(AA123="drewno",AF123*'lista, wskaźniki'!$G$42,IF(AA123="pellet",AF123*'lista, wskaźniki'!$H$42,IF(AA123="gaz z sieci",AF123*'lista, wskaźniki'!$F$42,IF(AA123="olej opałowy",AF123*'lista, wskaźniki'!$I$42,0)))))</f>
        <v>2.58362E-2</v>
      </c>
      <c r="AO123" s="20">
        <f>IF(AA123="węgiel",AF123*'lista, wskaźniki'!$E$43,IF(AA123="drewno",AF123*'lista, wskaźniki'!$G$43,IF(AA123="pellet",AF123*'lista, wskaźniki'!$H$43,IF(AA123="gaz z sieci",AF123*'lista, wskaźniki'!$F$43,IF(AA123="olej opałowy",AF123*'lista, wskaźniki'!$I$43,0)))))</f>
        <v>2.4476399999999999E-2</v>
      </c>
      <c r="AP123" s="20">
        <f>IF(AA123="węgiel",AF123*'lista, wskaźniki'!$E$44,IF(AA123="drewno",AF123*'lista, wskaźniki'!$G$44,IF(AA123="pellet",AF123*'lista, wskaźniki'!$H$44,IF(AA123="gaz z sieci",AF123*'lista, wskaźniki'!$F$44,IF(AA123="olej opałowy",AF123*'lista, wskaźniki'!$I$44,0)))))</f>
        <v>1.8357299999999998E-5</v>
      </c>
      <c r="AQ123" s="360">
        <f>IF(Z123="gaz",AH123*1/3.6*'lista, wskaźniki'!$F$21,IF(Z123="energia elektryczna",AH123*1/3.6*'lista, wskaźniki'!$F$26))</f>
        <v>1.6078247718750003</v>
      </c>
      <c r="AR123" s="20">
        <f>IF(Z123="gaz",AH123*'lista, wskaźniki'!$F$42,IF(Z123="energia elektryczna",AH123*0))</f>
        <v>0</v>
      </c>
      <c r="AS123" s="20">
        <f>IF(Z123="gaz",AH123*'lista, wskaźniki'!$F$43,IF(Z123="energia elektryczna",AH123*0))</f>
        <v>0</v>
      </c>
      <c r="AT123" s="20">
        <f>IF(Z123="gaz",AH123*'lista, wskaźniki'!$F$44,IF(Z123="energia elektryczna",AH123*0))</f>
        <v>0</v>
      </c>
      <c r="AU123" s="20">
        <f>AI123*1/3.6*'lista, wskaźniki'!$F$21</f>
        <v>0</v>
      </c>
      <c r="AV123" s="20">
        <f>AI123*'lista, wskaźniki'!$F$42</f>
        <v>0</v>
      </c>
      <c r="AW123" s="20">
        <f>AI123*'lista, wskaźniki'!$F$43</f>
        <v>0</v>
      </c>
      <c r="AX123" s="20">
        <f>AI123*'lista, wskaźniki'!$F$44</f>
        <v>0</v>
      </c>
      <c r="AY123" s="20">
        <f>AK123*'lista, wskaźniki'!$F$26</f>
        <v>2.0538461538461537</v>
      </c>
      <c r="AZ123" s="20">
        <f>AM123+AU123+AY123</f>
        <v>8.4945388538461533</v>
      </c>
      <c r="BA123" s="20">
        <f t="shared" si="34"/>
        <v>2.58362E-2</v>
      </c>
      <c r="BB123" s="20">
        <f t="shared" si="35"/>
        <v>2.4476399999999999E-2</v>
      </c>
      <c r="BC123" s="20">
        <f t="shared" si="36"/>
        <v>1.8357299999999998E-5</v>
      </c>
      <c r="BD123" s="949" t="s">
        <v>17</v>
      </c>
      <c r="BE123" s="949" t="s">
        <v>17</v>
      </c>
      <c r="BF123" s="949" t="s">
        <v>16</v>
      </c>
      <c r="BG123" s="949" t="s">
        <v>17</v>
      </c>
      <c r="BH123" s="217"/>
      <c r="BI123" s="949" t="s">
        <v>16</v>
      </c>
      <c r="BJ123" s="217" t="s">
        <v>52</v>
      </c>
      <c r="BK123" s="949" t="s">
        <v>17</v>
      </c>
      <c r="BL123" s="75"/>
      <c r="BM123" s="75"/>
      <c r="BN123" s="75"/>
      <c r="BO123" s="217" t="s">
        <v>57</v>
      </c>
      <c r="BP123" s="217" t="s">
        <v>52</v>
      </c>
      <c r="BQ123" s="217" t="s">
        <v>121</v>
      </c>
      <c r="BR123" s="217">
        <v>3</v>
      </c>
      <c r="BS123" s="934">
        <v>10000</v>
      </c>
      <c r="BT123" s="934">
        <v>800</v>
      </c>
      <c r="BU123" s="934">
        <v>1500</v>
      </c>
      <c r="BV123" s="934"/>
      <c r="BW123" s="934">
        <v>4000</v>
      </c>
      <c r="BX123" s="934">
        <v>7500</v>
      </c>
      <c r="BY123" s="1068"/>
      <c r="CA123" s="365">
        <f t="shared" si="37"/>
        <v>67.989999999999995</v>
      </c>
      <c r="CB123" s="365" t="b">
        <f t="shared" si="38"/>
        <v>0</v>
      </c>
      <c r="CC123" s="365" t="b">
        <f t="shared" si="39"/>
        <v>0</v>
      </c>
      <c r="CD123" s="365" t="b">
        <f t="shared" si="40"/>
        <v>0</v>
      </c>
      <c r="CE123" s="365" t="b">
        <f t="shared" si="41"/>
        <v>0</v>
      </c>
      <c r="CF123" s="365" t="b">
        <f t="shared" si="42"/>
        <v>0</v>
      </c>
      <c r="CG123" s="365">
        <f t="shared" si="43"/>
        <v>6.5035608750000007</v>
      </c>
      <c r="CH123" s="365" t="b">
        <f t="shared" si="44"/>
        <v>0</v>
      </c>
      <c r="CI123" s="72">
        <f t="shared" si="45"/>
        <v>67.989999999999995</v>
      </c>
      <c r="CJ123" s="72" t="b">
        <f t="shared" si="46"/>
        <v>0</v>
      </c>
      <c r="CK123" s="72" t="b">
        <f t="shared" si="47"/>
        <v>0</v>
      </c>
      <c r="CL123" s="72">
        <f t="shared" si="48"/>
        <v>0</v>
      </c>
      <c r="CM123" s="72" t="b">
        <f t="shared" si="49"/>
        <v>0</v>
      </c>
      <c r="CN123" s="72">
        <f t="shared" si="50"/>
        <v>6.5035608750000007</v>
      </c>
      <c r="CP123" s="13" t="b">
        <f t="shared" si="51"/>
        <v>0</v>
      </c>
      <c r="CQ123" s="13">
        <f t="shared" si="52"/>
        <v>0</v>
      </c>
      <c r="CR123" s="13" t="b">
        <f t="shared" si="53"/>
        <v>0</v>
      </c>
      <c r="CS123" s="13">
        <f t="shared" si="59"/>
        <v>0</v>
      </c>
      <c r="CT123" s="13">
        <f t="shared" si="58"/>
        <v>180</v>
      </c>
      <c r="CU123" s="13">
        <f t="shared" si="60"/>
        <v>90</v>
      </c>
      <c r="CV123" s="13" t="b">
        <f t="shared" si="54"/>
        <v>0</v>
      </c>
      <c r="CW123" s="13">
        <f t="shared" si="55"/>
        <v>0</v>
      </c>
      <c r="CX123" s="13" t="b">
        <f t="shared" si="56"/>
        <v>0</v>
      </c>
      <c r="CY123" s="13">
        <f t="shared" si="57"/>
        <v>0</v>
      </c>
    </row>
    <row r="124" spans="1:103" ht="15" thickBot="1">
      <c r="A124" s="932"/>
      <c r="B124" s="950"/>
      <c r="C124" s="950"/>
      <c r="D124" s="950"/>
      <c r="E124" s="950"/>
      <c r="F124" s="950"/>
      <c r="G124" s="950"/>
      <c r="H124" s="950"/>
      <c r="I124" s="950"/>
      <c r="J124" s="950"/>
      <c r="K124" s="950"/>
      <c r="L124" s="950"/>
      <c r="M124" s="950"/>
      <c r="N124" s="950"/>
      <c r="O124" s="950"/>
      <c r="P124" s="950"/>
      <c r="Q124" s="941"/>
      <c r="R124" s="950"/>
      <c r="S124" s="950"/>
      <c r="T124" s="950"/>
      <c r="U124" s="950"/>
      <c r="V124" s="950"/>
      <c r="W124" s="20" t="s">
        <v>36</v>
      </c>
      <c r="X124" s="77"/>
      <c r="Y124" s="77"/>
      <c r="Z124" s="77"/>
      <c r="AA124" s="77" t="s">
        <v>36</v>
      </c>
      <c r="AB124" s="78">
        <v>2</v>
      </c>
      <c r="AC124" s="78"/>
      <c r="AD124" s="77">
        <v>200</v>
      </c>
      <c r="AE124" s="950"/>
      <c r="AF124" s="334">
        <f t="shared" si="61"/>
        <v>31.2</v>
      </c>
      <c r="AG124" s="272">
        <v>0</v>
      </c>
      <c r="AH124" s="334">
        <f>IF(Y124="inne",K124*'lista, wskaźniki'!$E$35,IF(Y124="to samo źródło",0,IF(Y124=0,0)))</f>
        <v>0</v>
      </c>
      <c r="AI124" s="334" t="b">
        <f>IF(AA124="gaz z sieci",AC124*'lista, wskaźniki'!$D$21)</f>
        <v>0</v>
      </c>
      <c r="AJ124" s="272">
        <f>IF(AA124="węgiel",AB124*'lista, wskaźniki'!$D$20, IF('Sektor mieszkaniowy'!AA124="drewno",'Sektor mieszkaniowy'!AB124*'lista, wskaźniki'!$D$22,IF('Sektor mieszkaniowy'!AA124="pellet",AB124*'lista, wskaźniki'!$D$23,IF('Sektor mieszkaniowy'!AA124="gaz z sieci",AB124*'lista, wskaźniki'!$D$21,IF('Sektor mieszkaniowy'!AA124="olej opałowy",'Sektor mieszkaniowy'!AB124*'lista, wskaźniki'!$D$24)))))</f>
        <v>31.2</v>
      </c>
      <c r="AK124" s="1072"/>
      <c r="AL124" s="950"/>
      <c r="AM124" s="20">
        <f>IF(AA124="węgiel",AF124*1/3.6*'lista, wskaźniki'!$F$20,IF(AA124="drewno",AF124*1/3.6*'lista, wskaźniki'!$F$22,IF(AA124="pellet",AF124*1/3.6*'lista, wskaźniki'!$F$23,IF(AA124="gaz z sieci",AF124*1/3.6*'lista, wskaźniki'!$F$21,IF(AA124="olej opałowy",AF124*1/3.6*'lista, wskaźniki'!$F$24,0)))))</f>
        <v>0</v>
      </c>
      <c r="AN124" s="20">
        <f>IF(AA124="węgiel",AF124*'lista, wskaźniki'!$E$42,IF(AA124="drewno",AF124*'lista, wskaźniki'!$G$42,IF(AA124="pellet",AF124*'lista, wskaźniki'!$H$42,IF(AA124="gaz z sieci",AF124*'lista, wskaźniki'!$F$42,IF(AA124="olej opałowy",AF124*'lista, wskaźniki'!$I$42,0)))))</f>
        <v>2.5271999999999999E-2</v>
      </c>
      <c r="AO124" s="20">
        <f>IF(AA124="węgiel",AF124*'lista, wskaźniki'!$E$43,IF(AA124="drewno",AF124*'lista, wskaźniki'!$G$43,IF(AA124="pellet",AF124*'lista, wskaźniki'!$H$43,IF(AA124="gaz z sieci",AF124*'lista, wskaźniki'!$F$43,IF(AA124="olej opałowy",AF124*'lista, wskaźniki'!$I$43,0)))))</f>
        <v>2.5271999999999999E-2</v>
      </c>
      <c r="AP124" s="20">
        <f>IF(AA124="węgiel",AF124*'lista, wskaźniki'!$E$44,IF(AA124="drewno",AF124*'lista, wskaźniki'!$G$44,IF(AA124="pellet",AF124*'lista, wskaźniki'!$H$44,IF(AA124="gaz z sieci",AF124*'lista, wskaźniki'!$F$44,IF(AA124="olej opałowy",AF124*'lista, wskaźniki'!$I$44,0)))))</f>
        <v>7.7999999999999999E-6</v>
      </c>
      <c r="AQ124" s="20" t="b">
        <f>IF(Z124="gaz",AH124*1/3.6*'lista, wskaźniki'!$F$21,IF(Z124="energia elektryczna",AH124*1/3.6*'lista, wskaźniki'!$F$26))</f>
        <v>0</v>
      </c>
      <c r="AR124" s="20" t="b">
        <f>IF(Z124="gaz",AH124*'lista, wskaźniki'!$F$42,IF(Z124="energia elektryczna",AH124*0))</f>
        <v>0</v>
      </c>
      <c r="AS124" s="20" t="b">
        <f>IF(Z124="gaz",AH124*'lista, wskaźniki'!$F$43,IF(Z124="energia elektryczna",AH124*0))</f>
        <v>0</v>
      </c>
      <c r="AT124" s="20" t="b">
        <f>IF(Z124="gaz",AH124*'lista, wskaźniki'!$F$44,IF(Z124="energia elektryczna",AH124*0))</f>
        <v>0</v>
      </c>
      <c r="AU124" s="20">
        <f>AI124*1/3.6*'lista, wskaźniki'!$F$21</f>
        <v>0</v>
      </c>
      <c r="AV124" s="20">
        <f>AI124*'lista, wskaźniki'!$F$42</f>
        <v>0</v>
      </c>
      <c r="AW124" s="20">
        <f>AI124*'lista, wskaźniki'!$F$43</f>
        <v>0</v>
      </c>
      <c r="AX124" s="20">
        <f>AI124*'lista, wskaźniki'!$F$44</f>
        <v>0</v>
      </c>
      <c r="AY124" s="20">
        <f>AK124*'lista, wskaźniki'!$F$26</f>
        <v>0</v>
      </c>
      <c r="AZ124" s="20">
        <f t="shared" si="33"/>
        <v>0</v>
      </c>
      <c r="BA124" s="20">
        <f t="shared" si="34"/>
        <v>2.5271999999999999E-2</v>
      </c>
      <c r="BB124" s="20">
        <f t="shared" si="35"/>
        <v>2.5271999999999999E-2</v>
      </c>
      <c r="BC124" s="20">
        <f t="shared" si="36"/>
        <v>7.7999999999999999E-6</v>
      </c>
      <c r="BD124" s="950"/>
      <c r="BE124" s="950"/>
      <c r="BF124" s="950"/>
      <c r="BG124" s="950"/>
      <c r="BH124" s="77"/>
      <c r="BI124" s="950"/>
      <c r="BJ124" s="77"/>
      <c r="BK124" s="950"/>
      <c r="BL124" s="77"/>
      <c r="BM124" s="77"/>
      <c r="BN124" s="77"/>
      <c r="BO124" s="77"/>
      <c r="BP124" s="77"/>
      <c r="BQ124" s="77" t="s">
        <v>120</v>
      </c>
      <c r="BR124" s="77">
        <v>1</v>
      </c>
      <c r="BS124" s="935"/>
      <c r="BT124" s="935"/>
      <c r="BU124" s="935"/>
      <c r="BV124" s="935"/>
      <c r="BW124" s="935"/>
      <c r="BX124" s="935"/>
      <c r="BY124" s="1069"/>
      <c r="CA124" s="365" t="b">
        <f t="shared" si="37"/>
        <v>0</v>
      </c>
      <c r="CB124" s="365">
        <f t="shared" si="38"/>
        <v>31.2</v>
      </c>
      <c r="CC124" s="365" t="b">
        <f t="shared" si="39"/>
        <v>0</v>
      </c>
      <c r="CD124" s="365" t="b">
        <f t="shared" si="40"/>
        <v>0</v>
      </c>
      <c r="CE124" s="365" t="b">
        <f t="shared" si="41"/>
        <v>0</v>
      </c>
      <c r="CF124" s="365" t="b">
        <f t="shared" si="42"/>
        <v>0</v>
      </c>
      <c r="CG124" s="365" t="b">
        <f t="shared" si="43"/>
        <v>0</v>
      </c>
      <c r="CH124" s="365" t="b">
        <f t="shared" si="44"/>
        <v>0</v>
      </c>
      <c r="CI124" s="72" t="b">
        <f t="shared" si="45"/>
        <v>0</v>
      </c>
      <c r="CJ124" s="72">
        <f t="shared" si="46"/>
        <v>31.2</v>
      </c>
      <c r="CK124" s="72" t="b">
        <f t="shared" si="47"/>
        <v>0</v>
      </c>
      <c r="CL124" s="72">
        <f t="shared" si="48"/>
        <v>0</v>
      </c>
      <c r="CM124" s="72" t="b">
        <f t="shared" si="49"/>
        <v>0</v>
      </c>
      <c r="CN124" s="72" t="b">
        <f t="shared" si="50"/>
        <v>0</v>
      </c>
      <c r="CP124" s="13">
        <f t="shared" si="51"/>
        <v>0</v>
      </c>
      <c r="CQ124" s="13" t="b">
        <f t="shared" si="52"/>
        <v>0</v>
      </c>
      <c r="CR124" s="13" t="b">
        <f t="shared" si="53"/>
        <v>0</v>
      </c>
      <c r="CS124" s="13" t="b">
        <f t="shared" si="59"/>
        <v>0</v>
      </c>
      <c r="CT124" s="13" t="b">
        <f t="shared" si="58"/>
        <v>0</v>
      </c>
      <c r="CU124" s="13" t="b">
        <f t="shared" si="60"/>
        <v>0</v>
      </c>
      <c r="CV124" s="13" t="b">
        <f t="shared" si="54"/>
        <v>0</v>
      </c>
      <c r="CW124" s="13" t="b">
        <f t="shared" si="55"/>
        <v>0</v>
      </c>
      <c r="CX124" s="13" t="b">
        <f t="shared" si="56"/>
        <v>0</v>
      </c>
      <c r="CY124" s="13" t="b">
        <f t="shared" si="57"/>
        <v>0</v>
      </c>
    </row>
    <row r="125" spans="1:103" ht="15" thickBot="1">
      <c r="A125" s="932"/>
      <c r="B125" s="950"/>
      <c r="C125" s="950"/>
      <c r="D125" s="950"/>
      <c r="E125" s="950"/>
      <c r="F125" s="950"/>
      <c r="G125" s="950"/>
      <c r="H125" s="950"/>
      <c r="I125" s="950"/>
      <c r="J125" s="950"/>
      <c r="K125" s="950"/>
      <c r="L125" s="950"/>
      <c r="M125" s="950"/>
      <c r="N125" s="950"/>
      <c r="O125" s="950"/>
      <c r="P125" s="950"/>
      <c r="Q125" s="941"/>
      <c r="R125" s="950"/>
      <c r="S125" s="950"/>
      <c r="T125" s="950"/>
      <c r="U125" s="950"/>
      <c r="V125" s="950"/>
      <c r="W125" s="77"/>
      <c r="X125" s="77"/>
      <c r="Y125" s="77"/>
      <c r="Z125" s="77"/>
      <c r="AA125" s="77" t="s">
        <v>50</v>
      </c>
      <c r="AB125" s="78"/>
      <c r="AC125" s="78"/>
      <c r="AD125" s="77"/>
      <c r="AE125" s="950"/>
      <c r="AF125" s="334">
        <f t="shared" si="61"/>
        <v>0</v>
      </c>
      <c r="AG125" s="272">
        <f>IF(R125="kompletna",Q125*J125*0.0036*'lista, wskaźniki'!$F$13, IF(R125="częściowa",Q125*J125*0.0036*'lista, wskaźniki'!$F$14, IF(R125="brak",Q125*J125*0.0036*'lista, wskaźniki'!$F$15,)))</f>
        <v>0</v>
      </c>
      <c r="AH125" s="334">
        <f>IF(Y125="inne",K125*'lista, wskaźniki'!$E$35,IF(Y125="to samo źródło",0,IF(Y125=0,0)))</f>
        <v>0</v>
      </c>
      <c r="AI125" s="334" t="b">
        <f>IF(AA125="gaz z sieci",AC125*'lista, wskaźniki'!$D$21)</f>
        <v>0</v>
      </c>
      <c r="AJ125" s="272">
        <f>IF(AA125="węgiel",AB125*'lista, wskaźniki'!$D$20, IF('Sektor mieszkaniowy'!AA125="drewno",'Sektor mieszkaniowy'!AB125*'lista, wskaźniki'!$D$22,IF('Sektor mieszkaniowy'!AA125="pellet",AB125*'lista, wskaźniki'!$D$23,IF('Sektor mieszkaniowy'!AA125="gaz z sieci",AB125*'lista, wskaźniki'!$D$21,IF('Sektor mieszkaniowy'!AA125="olej opałowy",'Sektor mieszkaniowy'!AB125*'lista, wskaźniki'!$D$24)))))</f>
        <v>0</v>
      </c>
      <c r="AK125" s="1072"/>
      <c r="AL125" s="950"/>
      <c r="AM125" s="20">
        <f>IF(AA125="węgiel",AF125*1/3.6*'lista, wskaźniki'!$F$20,IF(AA125="drewno",AF125*1/3.6*'lista, wskaźniki'!$F$22,IF(AA125="pellet",AF125*1/3.6*'lista, wskaźniki'!$F$23,IF(AA125="gaz z sieci",AF125*1/3.6*'lista, wskaźniki'!$F$21,IF(AA125="olej opałowy",AF125*1/3.6*'lista, wskaźniki'!$F$24,0)))))</f>
        <v>0</v>
      </c>
      <c r="AN125" s="20">
        <f>IF(AA125="węgiel",AF125*'lista, wskaźniki'!$E$42,IF(AA125="drewno",AF125*'lista, wskaźniki'!$G$42,IF(AA125="pellet",AF125*'lista, wskaźniki'!$H$42,IF(AA125="gaz z sieci",AF125*'lista, wskaźniki'!$F$42,IF(AA125="olej opałowy",AF125*'lista, wskaźniki'!$I$42,0)))))</f>
        <v>0</v>
      </c>
      <c r="AO125" s="20">
        <f>IF(AA125="węgiel",AF125*'lista, wskaźniki'!$E$43,IF(AA125="drewno",AF125*'lista, wskaźniki'!$G$43,IF(AA125="pellet",AF125*'lista, wskaźniki'!$H$43,IF(AA125="gaz z sieci",AF125*'lista, wskaźniki'!$F$43,IF(AA125="olej opałowy",AF125*'lista, wskaźniki'!$I$43,0)))))</f>
        <v>0</v>
      </c>
      <c r="AP125" s="20">
        <f>IF(AA125="węgiel",AF125*'lista, wskaźniki'!$E$44,IF(AA125="drewno",AF125*'lista, wskaźniki'!$G$44,IF(AA125="pellet",AF125*'lista, wskaźniki'!$H$44,IF(AA125="gaz z sieci",AF125*'lista, wskaźniki'!$F$44,IF(AA125="olej opałowy",AF125*'lista, wskaźniki'!$I$44,0)))))</f>
        <v>0</v>
      </c>
      <c r="AQ125" s="20" t="b">
        <f>IF(Z125="gaz",AH125*1/3.6*'lista, wskaźniki'!$F$21,IF(Z125="energia elektryczna",AH125*1/3.6*'lista, wskaźniki'!$F$26))</f>
        <v>0</v>
      </c>
      <c r="AR125" s="20" t="b">
        <f>IF(Z125="gaz",AH125*'lista, wskaźniki'!$F$42,IF(Z125="energia elektryczna",AH125*0))</f>
        <v>0</v>
      </c>
      <c r="AS125" s="20" t="b">
        <f>IF(Z125="gaz",AH125*'lista, wskaźniki'!$F$43,IF(Z125="energia elektryczna",AH125*0))</f>
        <v>0</v>
      </c>
      <c r="AT125" s="20" t="b">
        <f>IF(Z125="gaz",AH125*'lista, wskaźniki'!$F$44,IF(Z125="energia elektryczna",AH125*0))</f>
        <v>0</v>
      </c>
      <c r="AU125" s="20">
        <f>AI125*1/3.6*'lista, wskaźniki'!$F$21</f>
        <v>0</v>
      </c>
      <c r="AV125" s="20">
        <f>AI125*'lista, wskaźniki'!$F$42</f>
        <v>0</v>
      </c>
      <c r="AW125" s="20">
        <f>AI125*'lista, wskaźniki'!$F$43</f>
        <v>0</v>
      </c>
      <c r="AX125" s="20">
        <f>AI125*'lista, wskaźniki'!$F$44</f>
        <v>0</v>
      </c>
      <c r="AY125" s="20">
        <f>AK125*'lista, wskaźniki'!$F$26</f>
        <v>0</v>
      </c>
      <c r="AZ125" s="20">
        <f t="shared" si="33"/>
        <v>0</v>
      </c>
      <c r="BA125" s="20">
        <f t="shared" si="34"/>
        <v>0</v>
      </c>
      <c r="BB125" s="20">
        <f t="shared" si="35"/>
        <v>0</v>
      </c>
      <c r="BC125" s="20">
        <f t="shared" si="36"/>
        <v>0</v>
      </c>
      <c r="BD125" s="950"/>
      <c r="BE125" s="950"/>
      <c r="BF125" s="950"/>
      <c r="BG125" s="950"/>
      <c r="BH125" s="77"/>
      <c r="BI125" s="950"/>
      <c r="BJ125" s="77"/>
      <c r="BK125" s="950"/>
      <c r="BL125" s="77"/>
      <c r="BM125" s="77"/>
      <c r="BN125" s="77"/>
      <c r="BO125" s="77"/>
      <c r="BP125" s="77"/>
      <c r="BQ125" s="77"/>
      <c r="BR125" s="77"/>
      <c r="BS125" s="935"/>
      <c r="BT125" s="935"/>
      <c r="BU125" s="935"/>
      <c r="BV125" s="935"/>
      <c r="BW125" s="935"/>
      <c r="BX125" s="935"/>
      <c r="BY125" s="1069"/>
      <c r="CA125" s="365" t="b">
        <f t="shared" si="37"/>
        <v>0</v>
      </c>
      <c r="CB125" s="365" t="b">
        <f t="shared" si="38"/>
        <v>0</v>
      </c>
      <c r="CC125" s="365">
        <f t="shared" si="39"/>
        <v>0</v>
      </c>
      <c r="CD125" s="365" t="b">
        <f t="shared" si="40"/>
        <v>0</v>
      </c>
      <c r="CE125" s="365" t="b">
        <f t="shared" si="41"/>
        <v>0</v>
      </c>
      <c r="CF125" s="365" t="b">
        <f t="shared" si="42"/>
        <v>0</v>
      </c>
      <c r="CG125" s="365" t="b">
        <f t="shared" si="43"/>
        <v>0</v>
      </c>
      <c r="CH125" s="365" t="b">
        <f t="shared" si="44"/>
        <v>0</v>
      </c>
      <c r="CI125" s="72" t="b">
        <f t="shared" si="45"/>
        <v>0</v>
      </c>
      <c r="CJ125" s="72" t="b">
        <f t="shared" si="46"/>
        <v>0</v>
      </c>
      <c r="CK125" s="72">
        <f t="shared" si="47"/>
        <v>0</v>
      </c>
      <c r="CL125" s="72">
        <f t="shared" si="48"/>
        <v>0</v>
      </c>
      <c r="CM125" s="72" t="b">
        <f t="shared" si="49"/>
        <v>0</v>
      </c>
      <c r="CN125" s="72" t="b">
        <f t="shared" si="50"/>
        <v>0</v>
      </c>
      <c r="CP125" s="13">
        <f t="shared" si="51"/>
        <v>0</v>
      </c>
      <c r="CQ125" s="13" t="b">
        <f t="shared" si="52"/>
        <v>0</v>
      </c>
      <c r="CR125" s="13" t="b">
        <f t="shared" si="53"/>
        <v>0</v>
      </c>
      <c r="CS125" s="13" t="b">
        <f t="shared" si="59"/>
        <v>0</v>
      </c>
      <c r="CT125" s="13" t="b">
        <f t="shared" si="58"/>
        <v>0</v>
      </c>
      <c r="CU125" s="13" t="b">
        <f t="shared" si="60"/>
        <v>0</v>
      </c>
      <c r="CV125" s="13" t="b">
        <f t="shared" si="54"/>
        <v>0</v>
      </c>
      <c r="CW125" s="13" t="b">
        <f t="shared" si="55"/>
        <v>0</v>
      </c>
      <c r="CX125" s="13" t="b">
        <f t="shared" si="56"/>
        <v>0</v>
      </c>
      <c r="CY125" s="13" t="b">
        <f t="shared" si="57"/>
        <v>0</v>
      </c>
    </row>
    <row r="126" spans="1:103" ht="15" thickBot="1">
      <c r="A126" s="932"/>
      <c r="B126" s="950"/>
      <c r="C126" s="950"/>
      <c r="D126" s="950"/>
      <c r="E126" s="950"/>
      <c r="F126" s="950"/>
      <c r="G126" s="950"/>
      <c r="H126" s="950"/>
      <c r="I126" s="950"/>
      <c r="J126" s="950"/>
      <c r="K126" s="950"/>
      <c r="L126" s="950"/>
      <c r="M126" s="950"/>
      <c r="N126" s="950"/>
      <c r="O126" s="950"/>
      <c r="P126" s="950"/>
      <c r="Q126" s="941"/>
      <c r="R126" s="950"/>
      <c r="S126" s="950"/>
      <c r="T126" s="950"/>
      <c r="U126" s="950"/>
      <c r="V126" s="950"/>
      <c r="W126" s="77"/>
      <c r="X126" s="77"/>
      <c r="Y126" s="77"/>
      <c r="Z126" s="77"/>
      <c r="AA126" s="77" t="s">
        <v>38</v>
      </c>
      <c r="AB126" s="78"/>
      <c r="AC126" s="78"/>
      <c r="AD126" s="77"/>
      <c r="AE126" s="950"/>
      <c r="AF126" s="334">
        <f t="shared" si="61"/>
        <v>0</v>
      </c>
      <c r="AG126" s="272">
        <f>IF(R126="kompletna",Q126*J126*0.0036*'lista, wskaźniki'!$F$13, IF(R126="częściowa",Q126*J126*0.0036*'lista, wskaźniki'!$F$14, IF(R126="brak",Q126*J126*0.0036*'lista, wskaźniki'!$F$15,)))</f>
        <v>0</v>
      </c>
      <c r="AH126" s="334">
        <f>IF(Y126="inne",K126*'lista, wskaźniki'!$E$35,IF(Y126="to samo źródło",0,IF(Y126=0,0)))</f>
        <v>0</v>
      </c>
      <c r="AI126" s="334">
        <f>IF(AA126="gaz z sieci",AC126*'lista, wskaźniki'!$D$21)</f>
        <v>0</v>
      </c>
      <c r="AJ126" s="272">
        <f>IF(AA126="węgiel",AB126*'lista, wskaźniki'!$D$20, IF('Sektor mieszkaniowy'!AA126="drewno",'Sektor mieszkaniowy'!AB126*'lista, wskaźniki'!$D$22,IF('Sektor mieszkaniowy'!AA126="pellet",AB126*'lista, wskaźniki'!$D$23,IF('Sektor mieszkaniowy'!AA126="gaz z sieci",AB126*'lista, wskaźniki'!$D$21,IF('Sektor mieszkaniowy'!AA126="olej opałowy",'Sektor mieszkaniowy'!AB126*'lista, wskaźniki'!$D$24)))))</f>
        <v>0</v>
      </c>
      <c r="AK126" s="1072"/>
      <c r="AL126" s="950"/>
      <c r="AM126" s="20">
        <f>IF(AA126="węgiel",AF126*1/3.6*'lista, wskaźniki'!$F$20,IF(AA126="drewno",AF126*1/3.6*'lista, wskaźniki'!$F$22,IF(AA126="pellet",AF126*1/3.6*'lista, wskaźniki'!$F$23,IF(AA126="gaz z sieci",AF126*1/3.6*'lista, wskaźniki'!$F$21,IF(AA126="olej opałowy",AF126*1/3.6*'lista, wskaźniki'!$F$24,0)))))</f>
        <v>0</v>
      </c>
      <c r="AN126" s="20">
        <f>IF(AA126="węgiel",AF126*'lista, wskaźniki'!$E$42,IF(AA126="drewno",AF126*'lista, wskaźniki'!$G$42,IF(AA126="pellet",AF126*'lista, wskaźniki'!$H$42,IF(AA126="gaz z sieci",AF126*'lista, wskaźniki'!$F$42,IF(AA126="olej opałowy",AF126*'lista, wskaźniki'!$I$42,0)))))</f>
        <v>0</v>
      </c>
      <c r="AO126" s="20">
        <f>IF(AA126="węgiel",AF126*'lista, wskaźniki'!$E$43,IF(AA126="drewno",AF126*'lista, wskaźniki'!$G$43,IF(AA126="pellet",AF126*'lista, wskaźniki'!$H$43,IF(AA126="gaz z sieci",AF126*'lista, wskaźniki'!$F$43,IF(AA126="olej opałowy",AF126*'lista, wskaźniki'!$I$43,0)))))</f>
        <v>0</v>
      </c>
      <c r="AP126" s="20">
        <f>IF(AA126="węgiel",AF126*'lista, wskaźniki'!$E$44,IF(AA126="drewno",AF126*'lista, wskaźniki'!$G$44,IF(AA126="pellet",AF126*'lista, wskaźniki'!$H$44,IF(AA126="gaz z sieci",AF126*'lista, wskaźniki'!$F$44,IF(AA126="olej opałowy",AF126*'lista, wskaźniki'!$I$44,0)))))</f>
        <v>0</v>
      </c>
      <c r="AQ126" s="20" t="b">
        <f>IF(Z126="gaz",AH126*1/3.6*'lista, wskaźniki'!$F$21,IF(Z126="energia elektryczna",AH126*1/3.6*'lista, wskaźniki'!$F$26))</f>
        <v>0</v>
      </c>
      <c r="AR126" s="20" t="b">
        <f>IF(Z126="gaz",AH126*'lista, wskaźniki'!$F$42,IF(Z126="energia elektryczna",AH126*0))</f>
        <v>0</v>
      </c>
      <c r="AS126" s="20" t="b">
        <f>IF(Z126="gaz",AH126*'lista, wskaźniki'!$F$43,IF(Z126="energia elektryczna",AH126*0))</f>
        <v>0</v>
      </c>
      <c r="AT126" s="20" t="b">
        <f>IF(Z126="gaz",AH126*'lista, wskaźniki'!$F$44,IF(Z126="energia elektryczna",AH126*0))</f>
        <v>0</v>
      </c>
      <c r="AU126" s="20">
        <f>AI126*1/3.6*'lista, wskaźniki'!$F$21</f>
        <v>0</v>
      </c>
      <c r="AV126" s="20">
        <f>AI126*'lista, wskaźniki'!$F$42</f>
        <v>0</v>
      </c>
      <c r="AW126" s="20">
        <f>AI126*'lista, wskaźniki'!$F$43</f>
        <v>0</v>
      </c>
      <c r="AX126" s="20">
        <f>AI126*'lista, wskaźniki'!$F$44</f>
        <v>0</v>
      </c>
      <c r="AY126" s="20">
        <f>AK126*'lista, wskaźniki'!$F$26</f>
        <v>0</v>
      </c>
      <c r="AZ126" s="20">
        <f t="shared" si="33"/>
        <v>0</v>
      </c>
      <c r="BA126" s="20">
        <f t="shared" si="34"/>
        <v>0</v>
      </c>
      <c r="BB126" s="20">
        <f t="shared" si="35"/>
        <v>0</v>
      </c>
      <c r="BC126" s="20">
        <f t="shared" si="36"/>
        <v>0</v>
      </c>
      <c r="BD126" s="950"/>
      <c r="BE126" s="950"/>
      <c r="BF126" s="950"/>
      <c r="BG126" s="950"/>
      <c r="BH126" s="77"/>
      <c r="BI126" s="950"/>
      <c r="BJ126" s="77"/>
      <c r="BK126" s="950"/>
      <c r="BL126" s="77"/>
      <c r="BM126" s="77"/>
      <c r="BN126" s="77"/>
      <c r="BO126" s="77"/>
      <c r="BP126" s="77"/>
      <c r="BQ126" s="77"/>
      <c r="BR126" s="77"/>
      <c r="BS126" s="935"/>
      <c r="BT126" s="935"/>
      <c r="BU126" s="935"/>
      <c r="BV126" s="935"/>
      <c r="BW126" s="935"/>
      <c r="BX126" s="935"/>
      <c r="BY126" s="1069"/>
      <c r="CA126" s="365" t="b">
        <f t="shared" si="37"/>
        <v>0</v>
      </c>
      <c r="CB126" s="365" t="b">
        <f t="shared" si="38"/>
        <v>0</v>
      </c>
      <c r="CC126" s="365" t="b">
        <f t="shared" si="39"/>
        <v>0</v>
      </c>
      <c r="CD126" s="365">
        <f t="shared" si="40"/>
        <v>0</v>
      </c>
      <c r="CE126" s="365" t="b">
        <f t="shared" si="41"/>
        <v>0</v>
      </c>
      <c r="CF126" s="365" t="b">
        <f t="shared" si="42"/>
        <v>0</v>
      </c>
      <c r="CG126" s="365" t="b">
        <f t="shared" si="43"/>
        <v>0</v>
      </c>
      <c r="CH126" s="365">
        <f t="shared" si="44"/>
        <v>0</v>
      </c>
      <c r="CI126" s="72" t="b">
        <f t="shared" si="45"/>
        <v>0</v>
      </c>
      <c r="CJ126" s="72" t="b">
        <f t="shared" si="46"/>
        <v>0</v>
      </c>
      <c r="CK126" s="72" t="b">
        <f t="shared" si="47"/>
        <v>0</v>
      </c>
      <c r="CL126" s="72">
        <f t="shared" si="48"/>
        <v>0</v>
      </c>
      <c r="CM126" s="72" t="b">
        <f t="shared" si="49"/>
        <v>0</v>
      </c>
      <c r="CN126" s="72" t="b">
        <f t="shared" si="50"/>
        <v>0</v>
      </c>
      <c r="CP126" s="13">
        <f t="shared" si="51"/>
        <v>0</v>
      </c>
      <c r="CQ126" s="13" t="b">
        <f t="shared" si="52"/>
        <v>0</v>
      </c>
      <c r="CR126" s="13" t="b">
        <f t="shared" si="53"/>
        <v>0</v>
      </c>
      <c r="CS126" s="13" t="b">
        <f t="shared" si="59"/>
        <v>0</v>
      </c>
      <c r="CT126" s="13" t="b">
        <f t="shared" si="58"/>
        <v>0</v>
      </c>
      <c r="CU126" s="13" t="b">
        <f t="shared" si="60"/>
        <v>0</v>
      </c>
      <c r="CV126" s="13" t="b">
        <f t="shared" si="54"/>
        <v>0</v>
      </c>
      <c r="CW126" s="13" t="b">
        <f t="shared" si="55"/>
        <v>0</v>
      </c>
      <c r="CX126" s="13" t="b">
        <f t="shared" si="56"/>
        <v>0</v>
      </c>
      <c r="CY126" s="13" t="b">
        <f t="shared" si="57"/>
        <v>0</v>
      </c>
    </row>
    <row r="127" spans="1:103" ht="15" thickBot="1">
      <c r="A127" s="933"/>
      <c r="B127" s="951"/>
      <c r="C127" s="951"/>
      <c r="D127" s="951"/>
      <c r="E127" s="951"/>
      <c r="F127" s="951"/>
      <c r="G127" s="951"/>
      <c r="H127" s="951"/>
      <c r="I127" s="951"/>
      <c r="J127" s="951"/>
      <c r="K127" s="951"/>
      <c r="L127" s="951"/>
      <c r="M127" s="951"/>
      <c r="N127" s="951"/>
      <c r="O127" s="951"/>
      <c r="P127" s="951"/>
      <c r="Q127" s="942"/>
      <c r="R127" s="951"/>
      <c r="S127" s="951"/>
      <c r="T127" s="951"/>
      <c r="U127" s="951"/>
      <c r="V127" s="951"/>
      <c r="W127" s="79"/>
      <c r="X127" s="79"/>
      <c r="Y127" s="79"/>
      <c r="Z127" s="79"/>
      <c r="AA127" s="79" t="s">
        <v>37</v>
      </c>
      <c r="AB127" s="80"/>
      <c r="AC127" s="80"/>
      <c r="AD127" s="79"/>
      <c r="AE127" s="951"/>
      <c r="AF127" s="334">
        <f t="shared" si="61"/>
        <v>0</v>
      </c>
      <c r="AG127" s="272">
        <f>IF(R127="kompletna",Q127*J127*0.0036*'lista, wskaźniki'!$F$13, IF(R127="częściowa",Q127*J127*0.0036*'lista, wskaźniki'!$F$14, IF(R127="brak",Q127*J127*0.0036*'lista, wskaźniki'!$F$15,)))</f>
        <v>0</v>
      </c>
      <c r="AH127" s="334">
        <f>IF(Y127="inne",K127*'lista, wskaźniki'!$E$35,IF(Y127="to samo źródło",0,IF(Y127=0,0)))</f>
        <v>0</v>
      </c>
      <c r="AI127" s="334" t="b">
        <f>IF(AA127="gaz z sieci",AC127*'lista, wskaźniki'!$D$21)</f>
        <v>0</v>
      </c>
      <c r="AJ127" s="272">
        <f>IF(AA127="węgiel",AB127*'lista, wskaźniki'!$D$20, IF('Sektor mieszkaniowy'!AA127="drewno",'Sektor mieszkaniowy'!AB127*'lista, wskaźniki'!$D$22,IF('Sektor mieszkaniowy'!AA127="pellet",AB127*'lista, wskaźniki'!$D$23,IF('Sektor mieszkaniowy'!AA127="gaz z sieci",AB127*'lista, wskaźniki'!$D$21,IF('Sektor mieszkaniowy'!AA127="olej opałowy",'Sektor mieszkaniowy'!AB127*'lista, wskaźniki'!$D$24)))))</f>
        <v>0</v>
      </c>
      <c r="AK127" s="1073"/>
      <c r="AL127" s="951"/>
      <c r="AM127" s="20">
        <f>IF(AA127="węgiel",AF127*1/3.6*'lista, wskaźniki'!$F$20,IF(AA127="drewno",AF127*1/3.6*'lista, wskaźniki'!$F$22,IF(AA127="pellet",AF127*1/3.6*'lista, wskaźniki'!$F$23,IF(AA127="gaz z sieci",AF127*1/3.6*'lista, wskaźniki'!$F$21,IF(AA127="olej opałowy",AF127*1/3.6*'lista, wskaźniki'!$F$24,0)))))</f>
        <v>0</v>
      </c>
      <c r="AN127" s="20">
        <f>IF(AA127="węgiel",AF127*'lista, wskaźniki'!$E$42,IF(AA127="drewno",AF127*'lista, wskaźniki'!$G$42,IF(AA127="pellet",AF127*'lista, wskaźniki'!$H$42,IF(AA127="gaz z sieci",AF127*'lista, wskaźniki'!$F$42,IF(AA127="olej opałowy",AF127*'lista, wskaźniki'!$I$42,0)))))</f>
        <v>0</v>
      </c>
      <c r="AO127" s="20">
        <f>IF(AA127="węgiel",AF127*'lista, wskaźniki'!$E$43,IF(AA127="drewno",AF127*'lista, wskaźniki'!$G$43,IF(AA127="pellet",AF127*'lista, wskaźniki'!$H$43,IF(AA127="gaz z sieci",AF127*'lista, wskaźniki'!$F$43,IF(AA127="olej opałowy",AF127*'lista, wskaźniki'!$I$43,0)))))</f>
        <v>0</v>
      </c>
      <c r="AP127" s="20">
        <f>IF(AA127="węgiel",AF127*'lista, wskaźniki'!$E$44,IF(AA127="drewno",AF127*'lista, wskaźniki'!$G$44,IF(AA127="pellet",AF127*'lista, wskaźniki'!$H$44,IF(AA127="gaz z sieci",AF127*'lista, wskaźniki'!$F$44,IF(AA127="olej opałowy",AF127*'lista, wskaźniki'!$I$44,0)))))</f>
        <v>0</v>
      </c>
      <c r="AQ127" s="20" t="b">
        <f>IF(Z127="gaz",AH127*1/3.6*'lista, wskaźniki'!$F$21,IF(Z127="energia elektryczna",AH127*1/3.6*'lista, wskaźniki'!$F$26))</f>
        <v>0</v>
      </c>
      <c r="AR127" s="20" t="b">
        <f>IF(Z127="gaz",AH127*'lista, wskaźniki'!$F$42,IF(Z127="energia elektryczna",AH127*0))</f>
        <v>0</v>
      </c>
      <c r="AS127" s="20" t="b">
        <f>IF(Z127="gaz",AH127*'lista, wskaźniki'!$F$43,IF(Z127="energia elektryczna",AH127*0))</f>
        <v>0</v>
      </c>
      <c r="AT127" s="20" t="b">
        <f>IF(Z127="gaz",AH127*'lista, wskaźniki'!$F$44,IF(Z127="energia elektryczna",AH127*0))</f>
        <v>0</v>
      </c>
      <c r="AU127" s="20">
        <f>AI127*1/3.6*'lista, wskaźniki'!$F$21</f>
        <v>0</v>
      </c>
      <c r="AV127" s="20">
        <f>AI127*'lista, wskaźniki'!$F$42</f>
        <v>0</v>
      </c>
      <c r="AW127" s="20">
        <f>AI127*'lista, wskaźniki'!$F$43</f>
        <v>0</v>
      </c>
      <c r="AX127" s="20">
        <f>AI127*'lista, wskaźniki'!$F$44</f>
        <v>0</v>
      </c>
      <c r="AY127" s="20">
        <f>AK127*'lista, wskaźniki'!$F$26</f>
        <v>0</v>
      </c>
      <c r="AZ127" s="20">
        <f t="shared" si="33"/>
        <v>0</v>
      </c>
      <c r="BA127" s="20">
        <f t="shared" si="34"/>
        <v>0</v>
      </c>
      <c r="BB127" s="20">
        <f t="shared" si="35"/>
        <v>0</v>
      </c>
      <c r="BC127" s="20">
        <f t="shared" si="36"/>
        <v>0</v>
      </c>
      <c r="BD127" s="951"/>
      <c r="BE127" s="951"/>
      <c r="BF127" s="951"/>
      <c r="BG127" s="951"/>
      <c r="BH127" s="79"/>
      <c r="BI127" s="951"/>
      <c r="BJ127" s="79"/>
      <c r="BK127" s="951"/>
      <c r="BL127" s="79"/>
      <c r="BM127" s="79"/>
      <c r="BN127" s="79"/>
      <c r="BO127" s="79"/>
      <c r="BP127" s="79"/>
      <c r="BQ127" s="79"/>
      <c r="BR127" s="79"/>
      <c r="BS127" s="936"/>
      <c r="BT127" s="936"/>
      <c r="BU127" s="936"/>
      <c r="BV127" s="936"/>
      <c r="BW127" s="936"/>
      <c r="BX127" s="936"/>
      <c r="BY127" s="1070"/>
      <c r="CA127" s="365" t="b">
        <f t="shared" si="37"/>
        <v>0</v>
      </c>
      <c r="CB127" s="365" t="b">
        <f t="shared" si="38"/>
        <v>0</v>
      </c>
      <c r="CC127" s="365" t="b">
        <f t="shared" si="39"/>
        <v>0</v>
      </c>
      <c r="CD127" s="365" t="b">
        <f t="shared" si="40"/>
        <v>0</v>
      </c>
      <c r="CE127" s="365">
        <f t="shared" si="41"/>
        <v>0</v>
      </c>
      <c r="CF127" s="365" t="b">
        <f t="shared" si="42"/>
        <v>0</v>
      </c>
      <c r="CG127" s="365" t="b">
        <f t="shared" si="43"/>
        <v>0</v>
      </c>
      <c r="CH127" s="365" t="b">
        <f t="shared" si="44"/>
        <v>0</v>
      </c>
      <c r="CI127" s="72" t="b">
        <f t="shared" si="45"/>
        <v>0</v>
      </c>
      <c r="CJ127" s="72" t="b">
        <f t="shared" si="46"/>
        <v>0</v>
      </c>
      <c r="CK127" s="72" t="b">
        <f t="shared" si="47"/>
        <v>0</v>
      </c>
      <c r="CL127" s="72">
        <f t="shared" si="48"/>
        <v>0</v>
      </c>
      <c r="CM127" s="72">
        <f t="shared" si="49"/>
        <v>0</v>
      </c>
      <c r="CN127" s="72" t="b">
        <f t="shared" si="50"/>
        <v>0</v>
      </c>
      <c r="CP127" s="13">
        <f t="shared" si="51"/>
        <v>0</v>
      </c>
      <c r="CQ127" s="13" t="b">
        <f t="shared" si="52"/>
        <v>0</v>
      </c>
      <c r="CR127" s="13" t="b">
        <f t="shared" si="53"/>
        <v>0</v>
      </c>
      <c r="CS127" s="13" t="b">
        <f t="shared" si="59"/>
        <v>0</v>
      </c>
      <c r="CT127" s="13" t="b">
        <f t="shared" si="58"/>
        <v>0</v>
      </c>
      <c r="CU127" s="13" t="b">
        <f t="shared" si="60"/>
        <v>0</v>
      </c>
      <c r="CV127" s="13" t="b">
        <f t="shared" si="54"/>
        <v>0</v>
      </c>
      <c r="CW127" s="13" t="b">
        <f t="shared" si="55"/>
        <v>0</v>
      </c>
      <c r="CX127" s="13" t="b">
        <f t="shared" si="56"/>
        <v>0</v>
      </c>
      <c r="CY127" s="13" t="b">
        <f t="shared" si="57"/>
        <v>0</v>
      </c>
    </row>
    <row r="128" spans="1:103" ht="15" thickBot="1">
      <c r="A128" s="931">
        <v>26</v>
      </c>
      <c r="B128" s="1114" t="s">
        <v>234</v>
      </c>
      <c r="C128" s="1114">
        <v>28</v>
      </c>
      <c r="D128" s="1114" t="s">
        <v>1</v>
      </c>
      <c r="E128" s="1114" t="s">
        <v>5</v>
      </c>
      <c r="F128" s="1114">
        <v>1</v>
      </c>
      <c r="G128" s="1114">
        <v>1</v>
      </c>
      <c r="H128" s="1114"/>
      <c r="I128" s="1114"/>
      <c r="J128" s="1114">
        <v>85</v>
      </c>
      <c r="K128" s="1114"/>
      <c r="L128" s="1114" t="s">
        <v>16</v>
      </c>
      <c r="M128" s="1114"/>
      <c r="N128" s="1114" t="s">
        <v>16</v>
      </c>
      <c r="O128" s="190"/>
      <c r="P128" s="1114" t="s">
        <v>17</v>
      </c>
      <c r="Q128" s="940">
        <f>IF(I128="&lt;1966",'lista, wskaźniki'!$G$4,IF(I128="1967-1985",'lista, wskaźniki'!$G$5,IF(I128="1986-1992",'lista, wskaźniki'!$G$6,IF(I128="1993-1996",'lista, wskaźniki'!$G$7,IF(I128="&gt;1997",'lista, wskaźniki'!$G$8,IF(I128=0,'lista, wskaźniki'!$G$4))))))</f>
        <v>290</v>
      </c>
      <c r="R128" s="1114" t="s">
        <v>23</v>
      </c>
      <c r="S128" s="1114" t="s">
        <v>27</v>
      </c>
      <c r="T128" s="1114">
        <v>11</v>
      </c>
      <c r="U128" s="1114"/>
      <c r="V128" s="1114"/>
      <c r="W128" s="191" t="s">
        <v>35</v>
      </c>
      <c r="X128" s="191" t="s">
        <v>39</v>
      </c>
      <c r="Y128" s="191" t="s">
        <v>42</v>
      </c>
      <c r="Z128" s="191"/>
      <c r="AA128" s="191" t="s">
        <v>35</v>
      </c>
      <c r="AB128" s="192">
        <v>4</v>
      </c>
      <c r="AC128" s="192"/>
      <c r="AD128" s="191"/>
      <c r="AE128" s="1114">
        <v>15</v>
      </c>
      <c r="AF128" s="334">
        <f t="shared" si="61"/>
        <v>80.756</v>
      </c>
      <c r="AG128" s="272">
        <f>IF(R128="kompletna",Q128*J128*0.0036*'lista, wskaźniki'!$F$13, IF(R128="częściowa",Q128*J128*0.0036*'lista, wskaźniki'!$F$14, IF(R128="brak",Q128*J128*0.0036*'lista, wskaźniki'!$F$15,)))</f>
        <v>70.992000000000004</v>
      </c>
      <c r="AH128" s="334">
        <f>IF(Y128="inne",K128*'lista, wskaźniki'!$E$35,IF(Y128="to samo źródło",0,IF(Y128=0,0)))</f>
        <v>0</v>
      </c>
      <c r="AI128" s="334" t="b">
        <f>IF(AA128="gaz z sieci",AC128*'lista, wskaźniki'!$D$21)</f>
        <v>0</v>
      </c>
      <c r="AJ128" s="272">
        <f>IF(AA128="węgiel",AB128*'lista, wskaźniki'!$D$20, IF('Sektor mieszkaniowy'!AA128="drewno",'Sektor mieszkaniowy'!AB128*'lista, wskaźniki'!$D$22,IF('Sektor mieszkaniowy'!AA128="pellet",AB128*'lista, wskaźniki'!$D$23,IF('Sektor mieszkaniowy'!AA128="gaz z sieci",AB128*'lista, wskaźniki'!$D$21,IF('Sektor mieszkaniowy'!AA128="olej opałowy",'Sektor mieszkaniowy'!AB128*'lista, wskaźniki'!$D$24)))))</f>
        <v>90.52</v>
      </c>
      <c r="AK128" s="1117">
        <f>AL128/[1]lista!$A$127</f>
        <v>1.2307692307692308</v>
      </c>
      <c r="AL128" s="1114">
        <v>800</v>
      </c>
      <c r="AM128" s="20">
        <f>IF(AA128="węgiel",AF128*1/3.6*'lista, wskaźniki'!$F$20,IF(AA128="drewno",AF128*1/3.6*'lista, wskaźniki'!$F$22,IF(AA128="pellet",AF128*1/3.6*'lista, wskaźniki'!$F$23,IF(AA128="gaz z sieci",AF128*1/3.6*'lista, wskaźniki'!$F$21,IF(AA128="olej opałowy",AF128*1/3.6*'lista, wskaźniki'!$F$24,0)))))</f>
        <v>7.6500158799999998</v>
      </c>
      <c r="AN128" s="20">
        <f>IF(AA128="węgiel",AF128*'lista, wskaźniki'!$E$42,IF(AA128="drewno",AF128*'lista, wskaźniki'!$G$42,IF(AA128="pellet",AF128*'lista, wskaźniki'!$H$42,IF(AA128="gaz z sieci",AF128*'lista, wskaźniki'!$F$42,IF(AA128="olej opałowy",AF128*'lista, wskaźniki'!$I$42,0)))))</f>
        <v>3.0687280000000001E-2</v>
      </c>
      <c r="AO128" s="20">
        <f>IF(AA128="węgiel",AF128*'lista, wskaźniki'!$E$43,IF(AA128="drewno",AF128*'lista, wskaźniki'!$G$43,IF(AA128="pellet",AF128*'lista, wskaźniki'!$H$43,IF(AA128="gaz z sieci",AF128*'lista, wskaźniki'!$F$43,IF(AA128="olej opałowy",AF128*'lista, wskaźniki'!$I$43,0)))))</f>
        <v>2.9072160000000003E-2</v>
      </c>
      <c r="AP128" s="20">
        <f>IF(AA128="węgiel",AF128*'lista, wskaźniki'!$E$44,IF(AA128="drewno",AF128*'lista, wskaźniki'!$G$44,IF(AA128="pellet",AF128*'lista, wskaźniki'!$H$44,IF(AA128="gaz z sieci",AF128*'lista, wskaźniki'!$F$44,IF(AA128="olej opałowy",AF128*'lista, wskaźniki'!$I$44,0)))))</f>
        <v>2.1804120000000002E-5</v>
      </c>
      <c r="AQ128" s="20" t="b">
        <f>IF(Z128="gaz",AH128*1/3.6*'lista, wskaźniki'!$F$21,IF(Z128="energia elektryczna",AH128*1/3.6*'lista, wskaźniki'!$F$26))</f>
        <v>0</v>
      </c>
      <c r="AR128" s="20" t="b">
        <f>IF(Z128="gaz",AH128*'lista, wskaźniki'!$F$42,IF(Z128="energia elektryczna",AH128*0))</f>
        <v>0</v>
      </c>
      <c r="AS128" s="20" t="b">
        <f>IF(Z128="gaz",AH128*'lista, wskaźniki'!$F$43,IF(Z128="energia elektryczna",AH128*0))</f>
        <v>0</v>
      </c>
      <c r="AT128" s="20" t="b">
        <f>IF(Z128="gaz",AH128*'lista, wskaźniki'!$F$44,IF(Z128="energia elektryczna",AH128*0))</f>
        <v>0</v>
      </c>
      <c r="AU128" s="20">
        <f>AI128*1/3.6*'lista, wskaźniki'!$F$21</f>
        <v>0</v>
      </c>
      <c r="AV128" s="20">
        <f>AI128*'lista, wskaźniki'!$F$42</f>
        <v>0</v>
      </c>
      <c r="AW128" s="20">
        <f>AI128*'lista, wskaźniki'!$F$43</f>
        <v>0</v>
      </c>
      <c r="AX128" s="20">
        <f>AI128*'lista, wskaźniki'!$F$44</f>
        <v>0</v>
      </c>
      <c r="AY128" s="20">
        <f>AK128*'lista, wskaźniki'!$F$26</f>
        <v>1.0953846153846154</v>
      </c>
      <c r="AZ128" s="20">
        <f t="shared" si="33"/>
        <v>8.7454004953846152</v>
      </c>
      <c r="BA128" s="20">
        <f t="shared" si="34"/>
        <v>3.0687280000000001E-2</v>
      </c>
      <c r="BB128" s="20">
        <f t="shared" si="35"/>
        <v>2.9072160000000003E-2</v>
      </c>
      <c r="BC128" s="20">
        <f t="shared" si="36"/>
        <v>2.1804120000000002E-5</v>
      </c>
      <c r="BD128" s="1114" t="s">
        <v>17</v>
      </c>
      <c r="BE128" s="1114" t="s">
        <v>17</v>
      </c>
      <c r="BF128" s="1114" t="s">
        <v>17</v>
      </c>
      <c r="BG128" s="1114" t="s">
        <v>17</v>
      </c>
      <c r="BH128" s="191"/>
      <c r="BI128" s="1114" t="s">
        <v>17</v>
      </c>
      <c r="BJ128" s="191"/>
      <c r="BK128" s="1114" t="s">
        <v>17</v>
      </c>
      <c r="BL128" s="191"/>
      <c r="BM128" s="191"/>
      <c r="BN128" s="191"/>
      <c r="BO128" s="191" t="s">
        <v>17</v>
      </c>
      <c r="BP128" s="191"/>
      <c r="BQ128" s="191" t="s">
        <v>120</v>
      </c>
      <c r="BR128" s="191">
        <v>1</v>
      </c>
      <c r="BS128" s="1032"/>
      <c r="BT128" s="1032">
        <v>300</v>
      </c>
      <c r="BU128" s="1032"/>
      <c r="BV128" s="1032"/>
      <c r="BW128" s="1032"/>
      <c r="BX128" s="1032"/>
      <c r="BY128" s="1035"/>
      <c r="CA128" s="365">
        <f t="shared" si="37"/>
        <v>80.756</v>
      </c>
      <c r="CB128" s="365" t="b">
        <f t="shared" si="38"/>
        <v>0</v>
      </c>
      <c r="CC128" s="365" t="b">
        <f t="shared" si="39"/>
        <v>0</v>
      </c>
      <c r="CD128" s="365" t="b">
        <f t="shared" si="40"/>
        <v>0</v>
      </c>
      <c r="CE128" s="365" t="b">
        <f t="shared" si="41"/>
        <v>0</v>
      </c>
      <c r="CF128" s="365" t="b">
        <f t="shared" si="42"/>
        <v>0</v>
      </c>
      <c r="CG128" s="365" t="b">
        <f t="shared" si="43"/>
        <v>0</v>
      </c>
      <c r="CH128" s="365" t="b">
        <f t="shared" si="44"/>
        <v>0</v>
      </c>
      <c r="CI128" s="72">
        <f t="shared" si="45"/>
        <v>80.756</v>
      </c>
      <c r="CJ128" s="72" t="b">
        <f t="shared" si="46"/>
        <v>0</v>
      </c>
      <c r="CK128" s="72" t="b">
        <f t="shared" si="47"/>
        <v>0</v>
      </c>
      <c r="CL128" s="72">
        <f t="shared" si="48"/>
        <v>0</v>
      </c>
      <c r="CM128" s="72" t="b">
        <f t="shared" si="49"/>
        <v>0</v>
      </c>
      <c r="CN128" s="72" t="b">
        <f t="shared" si="50"/>
        <v>0</v>
      </c>
      <c r="CP128" s="13">
        <f t="shared" si="51"/>
        <v>85</v>
      </c>
      <c r="CQ128" s="13">
        <f t="shared" si="52"/>
        <v>42.5</v>
      </c>
      <c r="CR128" s="13" t="b">
        <f t="shared" si="53"/>
        <v>0</v>
      </c>
      <c r="CS128" s="13">
        <f t="shared" si="59"/>
        <v>0</v>
      </c>
      <c r="CT128" s="13" t="b">
        <f t="shared" si="58"/>
        <v>0</v>
      </c>
      <c r="CU128" s="13">
        <f t="shared" si="60"/>
        <v>0</v>
      </c>
      <c r="CV128" s="13" t="b">
        <f t="shared" si="54"/>
        <v>0</v>
      </c>
      <c r="CW128" s="13">
        <f t="shared" si="55"/>
        <v>0</v>
      </c>
      <c r="CX128" s="13" t="b">
        <f t="shared" si="56"/>
        <v>0</v>
      </c>
      <c r="CY128" s="13">
        <f t="shared" si="57"/>
        <v>0</v>
      </c>
    </row>
    <row r="129" spans="1:103" ht="15" thickBot="1">
      <c r="A129" s="932"/>
      <c r="B129" s="1115"/>
      <c r="C129" s="1115"/>
      <c r="D129" s="1115"/>
      <c r="E129" s="1115"/>
      <c r="F129" s="1115"/>
      <c r="G129" s="1115"/>
      <c r="H129" s="1115"/>
      <c r="I129" s="1115"/>
      <c r="J129" s="1115"/>
      <c r="K129" s="1115"/>
      <c r="L129" s="1115"/>
      <c r="M129" s="1115"/>
      <c r="N129" s="1115"/>
      <c r="O129" s="193"/>
      <c r="P129" s="1115"/>
      <c r="Q129" s="941"/>
      <c r="R129" s="1115"/>
      <c r="S129" s="1115"/>
      <c r="T129" s="1115"/>
      <c r="U129" s="1115"/>
      <c r="V129" s="1115"/>
      <c r="W129" s="194" t="s">
        <v>36</v>
      </c>
      <c r="X129" s="194"/>
      <c r="Y129" s="194"/>
      <c r="Z129" s="194"/>
      <c r="AA129" s="194" t="s">
        <v>36</v>
      </c>
      <c r="AB129" s="195">
        <v>5</v>
      </c>
      <c r="AC129" s="195"/>
      <c r="AD129" s="194"/>
      <c r="AE129" s="1115"/>
      <c r="AF129" s="334">
        <f>IF(AG129&gt;0,(AJ129+AG129/2)/2,AJ129)</f>
        <v>56.748000000000005</v>
      </c>
      <c r="AG129" s="272">
        <f>AG128</f>
        <v>70.992000000000004</v>
      </c>
      <c r="AH129" s="334">
        <f>IF(Y129="inne",K129*'lista, wskaźniki'!$E$35,IF(Y129="to samo źródło",0,IF(Y129=0,0)))</f>
        <v>0</v>
      </c>
      <c r="AI129" s="334" t="b">
        <f>IF(AA129="gaz z sieci",AC129*'lista, wskaźniki'!$D$21)</f>
        <v>0</v>
      </c>
      <c r="AJ129" s="272">
        <f>IF(AA129="węgiel",AB129*'lista, wskaźniki'!$D$20, IF('Sektor mieszkaniowy'!AA129="drewno",'Sektor mieszkaniowy'!AB129*'lista, wskaźniki'!$D$22,IF('Sektor mieszkaniowy'!AA129="pellet",AB129*'lista, wskaźniki'!$D$23,IF('Sektor mieszkaniowy'!AA129="gaz z sieci",AB129*'lista, wskaźniki'!$D$21,IF('Sektor mieszkaniowy'!AA129="olej opałowy",'Sektor mieszkaniowy'!AB129*'lista, wskaźniki'!$D$24)))))</f>
        <v>78</v>
      </c>
      <c r="AK129" s="1118"/>
      <c r="AL129" s="1115"/>
      <c r="AM129" s="20">
        <f>IF(AA129="węgiel",AF129*1/3.6*'lista, wskaźniki'!$F$20,IF(AA129="drewno",AF129*1/3.6*'lista, wskaźniki'!$F$22,IF(AA129="pellet",AF129*1/3.6*'lista, wskaźniki'!$F$23,IF(AA129="gaz z sieci",AF129*1/3.6*'lista, wskaźniki'!$F$21,IF(AA129="olej opałowy",AF129*1/3.6*'lista, wskaźniki'!$F$24,0)))))</f>
        <v>0</v>
      </c>
      <c r="AN129" s="20">
        <f>IF(AA129="węgiel",AF129*'lista, wskaźniki'!$E$42,IF(AA129="drewno",AF129*'lista, wskaźniki'!$G$42,IF(AA129="pellet",AF129*'lista, wskaźniki'!$H$42,IF(AA129="gaz z sieci",AF129*'lista, wskaźniki'!$F$42,IF(AA129="olej opałowy",AF129*'lista, wskaźniki'!$I$42,0)))))</f>
        <v>4.5965880000000001E-2</v>
      </c>
      <c r="AO129" s="20">
        <f>IF(AA129="węgiel",AF129*'lista, wskaźniki'!$E$43,IF(AA129="drewno",AF129*'lista, wskaźniki'!$G$43,IF(AA129="pellet",AF129*'lista, wskaźniki'!$H$43,IF(AA129="gaz z sieci",AF129*'lista, wskaźniki'!$F$43,IF(AA129="olej opałowy",AF129*'lista, wskaźniki'!$I$43,0)))))</f>
        <v>4.5965880000000001E-2</v>
      </c>
      <c r="AP129" s="20">
        <f>IF(AA129="węgiel",AF129*'lista, wskaźniki'!$E$44,IF(AA129="drewno",AF129*'lista, wskaźniki'!$G$44,IF(AA129="pellet",AF129*'lista, wskaźniki'!$H$44,IF(AA129="gaz z sieci",AF129*'lista, wskaźniki'!$F$44,IF(AA129="olej opałowy",AF129*'lista, wskaźniki'!$I$44,0)))))</f>
        <v>1.4187E-5</v>
      </c>
      <c r="AQ129" s="20" t="b">
        <f>IF(Z129="gaz",AH129*1/3.6*'lista, wskaźniki'!$F$21,IF(Z129="energia elektryczna",AH129*1/3.6*'lista, wskaźniki'!$F$26))</f>
        <v>0</v>
      </c>
      <c r="AR129" s="20" t="b">
        <f>IF(Z129="gaz",AH129*'lista, wskaźniki'!$F$42,IF(Z129="energia elektryczna",AH129*0))</f>
        <v>0</v>
      </c>
      <c r="AS129" s="20" t="b">
        <f>IF(Z129="gaz",AH129*'lista, wskaźniki'!$F$43,IF(Z129="energia elektryczna",AH129*0))</f>
        <v>0</v>
      </c>
      <c r="AT129" s="20" t="b">
        <f>IF(Z129="gaz",AH129*'lista, wskaźniki'!$F$44,IF(Z129="energia elektryczna",AH129*0))</f>
        <v>0</v>
      </c>
      <c r="AU129" s="20">
        <f>AI129*1/3.6*'lista, wskaźniki'!$F$21</f>
        <v>0</v>
      </c>
      <c r="AV129" s="20">
        <f>AI129*'lista, wskaźniki'!$F$42</f>
        <v>0</v>
      </c>
      <c r="AW129" s="20">
        <f>AI129*'lista, wskaźniki'!$F$43</f>
        <v>0</v>
      </c>
      <c r="AX129" s="20">
        <f>AI129*'lista, wskaźniki'!$F$44</f>
        <v>0</v>
      </c>
      <c r="AY129" s="20">
        <f>AK129*'lista, wskaźniki'!$F$26</f>
        <v>0</v>
      </c>
      <c r="AZ129" s="20">
        <f t="shared" si="33"/>
        <v>0</v>
      </c>
      <c r="BA129" s="20">
        <f t="shared" si="34"/>
        <v>4.5965880000000001E-2</v>
      </c>
      <c r="BB129" s="20">
        <f t="shared" si="35"/>
        <v>4.5965880000000001E-2</v>
      </c>
      <c r="BC129" s="20">
        <f t="shared" si="36"/>
        <v>1.4187E-5</v>
      </c>
      <c r="BD129" s="1115"/>
      <c r="BE129" s="1115"/>
      <c r="BF129" s="1115"/>
      <c r="BG129" s="1115"/>
      <c r="BH129" s="194"/>
      <c r="BI129" s="1115"/>
      <c r="BJ129" s="194"/>
      <c r="BK129" s="1115"/>
      <c r="BL129" s="194"/>
      <c r="BM129" s="194"/>
      <c r="BN129" s="194"/>
      <c r="BO129" s="194"/>
      <c r="BP129" s="194"/>
      <c r="BQ129" s="194"/>
      <c r="BR129" s="194"/>
      <c r="BS129" s="1033"/>
      <c r="BT129" s="1033"/>
      <c r="BU129" s="1033"/>
      <c r="BV129" s="1033"/>
      <c r="BW129" s="1033"/>
      <c r="BX129" s="1033"/>
      <c r="BY129" s="1036"/>
      <c r="CA129" s="365" t="b">
        <f t="shared" si="37"/>
        <v>0</v>
      </c>
      <c r="CB129" s="365">
        <f t="shared" si="38"/>
        <v>56.748000000000005</v>
      </c>
      <c r="CC129" s="365" t="b">
        <f t="shared" si="39"/>
        <v>0</v>
      </c>
      <c r="CD129" s="365" t="b">
        <f t="shared" si="40"/>
        <v>0</v>
      </c>
      <c r="CE129" s="365" t="b">
        <f t="shared" si="41"/>
        <v>0</v>
      </c>
      <c r="CF129" s="365" t="b">
        <f t="shared" si="42"/>
        <v>0</v>
      </c>
      <c r="CG129" s="365" t="b">
        <f t="shared" si="43"/>
        <v>0</v>
      </c>
      <c r="CH129" s="365" t="b">
        <f t="shared" si="44"/>
        <v>0</v>
      </c>
      <c r="CI129" s="72" t="b">
        <f t="shared" si="45"/>
        <v>0</v>
      </c>
      <c r="CJ129" s="72">
        <f t="shared" si="46"/>
        <v>56.748000000000005</v>
      </c>
      <c r="CK129" s="72" t="b">
        <f t="shared" si="47"/>
        <v>0</v>
      </c>
      <c r="CL129" s="72">
        <f t="shared" si="48"/>
        <v>0</v>
      </c>
      <c r="CM129" s="72" t="b">
        <f t="shared" si="49"/>
        <v>0</v>
      </c>
      <c r="CN129" s="72" t="b">
        <f t="shared" si="50"/>
        <v>0</v>
      </c>
      <c r="CP129" s="13">
        <f t="shared" si="51"/>
        <v>0</v>
      </c>
      <c r="CQ129" s="13" t="b">
        <f t="shared" si="52"/>
        <v>0</v>
      </c>
      <c r="CR129" s="13" t="b">
        <f t="shared" si="53"/>
        <v>0</v>
      </c>
      <c r="CS129" s="13" t="b">
        <f t="shared" si="59"/>
        <v>0</v>
      </c>
      <c r="CT129" s="13" t="b">
        <f t="shared" si="58"/>
        <v>0</v>
      </c>
      <c r="CU129" s="13" t="b">
        <f t="shared" si="60"/>
        <v>0</v>
      </c>
      <c r="CV129" s="13" t="b">
        <f t="shared" si="54"/>
        <v>0</v>
      </c>
      <c r="CW129" s="13" t="b">
        <f t="shared" si="55"/>
        <v>0</v>
      </c>
      <c r="CX129" s="13" t="b">
        <f t="shared" si="56"/>
        <v>0</v>
      </c>
      <c r="CY129" s="13" t="b">
        <f t="shared" si="57"/>
        <v>0</v>
      </c>
    </row>
    <row r="130" spans="1:103" ht="15" thickBot="1">
      <c r="A130" s="932"/>
      <c r="B130" s="1115"/>
      <c r="C130" s="1115"/>
      <c r="D130" s="1115"/>
      <c r="E130" s="1115"/>
      <c r="F130" s="1115"/>
      <c r="G130" s="1115"/>
      <c r="H130" s="1115"/>
      <c r="I130" s="1115"/>
      <c r="J130" s="1115"/>
      <c r="K130" s="1115"/>
      <c r="L130" s="1115"/>
      <c r="M130" s="1115"/>
      <c r="N130" s="1115"/>
      <c r="O130" s="193"/>
      <c r="P130" s="1115"/>
      <c r="Q130" s="941"/>
      <c r="R130" s="1115"/>
      <c r="S130" s="1115"/>
      <c r="T130" s="1115"/>
      <c r="U130" s="1115"/>
      <c r="V130" s="1115"/>
      <c r="W130" s="194"/>
      <c r="X130" s="194"/>
      <c r="Y130" s="194"/>
      <c r="Z130" s="194"/>
      <c r="AA130" s="194" t="s">
        <v>50</v>
      </c>
      <c r="AB130" s="195"/>
      <c r="AC130" s="195"/>
      <c r="AD130" s="194"/>
      <c r="AE130" s="1115"/>
      <c r="AF130" s="334">
        <f t="shared" si="61"/>
        <v>0</v>
      </c>
      <c r="AG130" s="272">
        <f>IF(R130="kompletna",Q130*J130*0.0036*'lista, wskaźniki'!$F$13, IF(R130="częściowa",Q130*J130*0.0036*'lista, wskaźniki'!$F$14, IF(R130="brak",Q130*J130*0.0036*'lista, wskaźniki'!$F$15,)))</f>
        <v>0</v>
      </c>
      <c r="AH130" s="334">
        <f>IF(Y130="inne",K130*'lista, wskaźniki'!$E$35,IF(Y130="to samo źródło",0,IF(Y130=0,0)))</f>
        <v>0</v>
      </c>
      <c r="AI130" s="334" t="b">
        <f>IF(AA130="gaz z sieci",AC130*'lista, wskaźniki'!$D$21)</f>
        <v>0</v>
      </c>
      <c r="AJ130" s="272">
        <f>IF(AA130="węgiel",AB130*'lista, wskaźniki'!$D$20, IF('Sektor mieszkaniowy'!AA130="drewno",'Sektor mieszkaniowy'!AB130*'lista, wskaźniki'!$D$22,IF('Sektor mieszkaniowy'!AA130="pellet",AB130*'lista, wskaźniki'!$D$23,IF('Sektor mieszkaniowy'!AA130="gaz z sieci",AB130*'lista, wskaźniki'!$D$21,IF('Sektor mieszkaniowy'!AA130="olej opałowy",'Sektor mieszkaniowy'!AB130*'lista, wskaźniki'!$D$24)))))</f>
        <v>0</v>
      </c>
      <c r="AK130" s="1118"/>
      <c r="AL130" s="1115"/>
      <c r="AM130" s="20">
        <f>IF(AA130="węgiel",AF130*1/3.6*'lista, wskaźniki'!$F$20,IF(AA130="drewno",AF130*1/3.6*'lista, wskaźniki'!$F$22,IF(AA130="pellet",AF130*1/3.6*'lista, wskaźniki'!$F$23,IF(AA130="gaz z sieci",AF130*1/3.6*'lista, wskaźniki'!$F$21,IF(AA130="olej opałowy",AF130*1/3.6*'lista, wskaźniki'!$F$24,0)))))</f>
        <v>0</v>
      </c>
      <c r="AN130" s="20">
        <f>IF(AA130="węgiel",AF130*'lista, wskaźniki'!$E$42,IF(AA130="drewno",AF130*'lista, wskaźniki'!$G$42,IF(AA130="pellet",AF130*'lista, wskaźniki'!$H$42,IF(AA130="gaz z sieci",AF130*'lista, wskaźniki'!$F$42,IF(AA130="olej opałowy",AF130*'lista, wskaźniki'!$I$42,0)))))</f>
        <v>0</v>
      </c>
      <c r="AO130" s="20">
        <f>IF(AA130="węgiel",AF130*'lista, wskaźniki'!$E$43,IF(AA130="drewno",AF130*'lista, wskaźniki'!$G$43,IF(AA130="pellet",AF130*'lista, wskaźniki'!$H$43,IF(AA130="gaz z sieci",AF130*'lista, wskaźniki'!$F$43,IF(AA130="olej opałowy",AF130*'lista, wskaźniki'!$I$43,0)))))</f>
        <v>0</v>
      </c>
      <c r="AP130" s="20">
        <f>IF(AA130="węgiel",AF130*'lista, wskaźniki'!$E$44,IF(AA130="drewno",AF130*'lista, wskaźniki'!$G$44,IF(AA130="pellet",AF130*'lista, wskaźniki'!$H$44,IF(AA130="gaz z sieci",AF130*'lista, wskaźniki'!$F$44,IF(AA130="olej opałowy",AF130*'lista, wskaźniki'!$I$44,0)))))</f>
        <v>0</v>
      </c>
      <c r="AQ130" s="20" t="b">
        <f>IF(Z130="gaz",AH130*1/3.6*'lista, wskaźniki'!$F$21,IF(Z130="energia elektryczna",AH130*1/3.6*'lista, wskaźniki'!$F$26))</f>
        <v>0</v>
      </c>
      <c r="AR130" s="20" t="b">
        <f>IF(Z130="gaz",AH130*'lista, wskaźniki'!$F$42,IF(Z130="energia elektryczna",AH130*0))</f>
        <v>0</v>
      </c>
      <c r="AS130" s="20" t="b">
        <f>IF(Z130="gaz",AH130*'lista, wskaźniki'!$F$43,IF(Z130="energia elektryczna",AH130*0))</f>
        <v>0</v>
      </c>
      <c r="AT130" s="20" t="b">
        <f>IF(Z130="gaz",AH130*'lista, wskaźniki'!$F$44,IF(Z130="energia elektryczna",AH130*0))</f>
        <v>0</v>
      </c>
      <c r="AU130" s="20">
        <f>AI130*1/3.6*'lista, wskaźniki'!$F$21</f>
        <v>0</v>
      </c>
      <c r="AV130" s="20">
        <f>AI130*'lista, wskaźniki'!$F$42</f>
        <v>0</v>
      </c>
      <c r="AW130" s="20">
        <f>AI130*'lista, wskaźniki'!$F$43</f>
        <v>0</v>
      </c>
      <c r="AX130" s="20">
        <f>AI130*'lista, wskaźniki'!$F$44</f>
        <v>0</v>
      </c>
      <c r="AY130" s="20">
        <f>AK130*'lista, wskaźniki'!$F$26</f>
        <v>0</v>
      </c>
      <c r="AZ130" s="20">
        <f t="shared" si="33"/>
        <v>0</v>
      </c>
      <c r="BA130" s="20">
        <f t="shared" si="34"/>
        <v>0</v>
      </c>
      <c r="BB130" s="20">
        <f t="shared" si="35"/>
        <v>0</v>
      </c>
      <c r="BC130" s="20">
        <f t="shared" si="36"/>
        <v>0</v>
      </c>
      <c r="BD130" s="1115"/>
      <c r="BE130" s="1115"/>
      <c r="BF130" s="1115"/>
      <c r="BG130" s="1115"/>
      <c r="BH130" s="194"/>
      <c r="BI130" s="1115"/>
      <c r="BJ130" s="194"/>
      <c r="BK130" s="1115"/>
      <c r="BL130" s="194"/>
      <c r="BM130" s="194"/>
      <c r="BN130" s="194"/>
      <c r="BO130" s="194"/>
      <c r="BP130" s="194"/>
      <c r="BQ130" s="194"/>
      <c r="BR130" s="194"/>
      <c r="BS130" s="1033"/>
      <c r="BT130" s="1033"/>
      <c r="BU130" s="1033"/>
      <c r="BV130" s="1033"/>
      <c r="BW130" s="1033"/>
      <c r="BX130" s="1033"/>
      <c r="BY130" s="1036"/>
      <c r="CA130" s="365" t="b">
        <f t="shared" si="37"/>
        <v>0</v>
      </c>
      <c r="CB130" s="365" t="b">
        <f t="shared" si="38"/>
        <v>0</v>
      </c>
      <c r="CC130" s="365">
        <f t="shared" si="39"/>
        <v>0</v>
      </c>
      <c r="CD130" s="365" t="b">
        <f t="shared" si="40"/>
        <v>0</v>
      </c>
      <c r="CE130" s="365" t="b">
        <f t="shared" si="41"/>
        <v>0</v>
      </c>
      <c r="CF130" s="365" t="b">
        <f t="shared" si="42"/>
        <v>0</v>
      </c>
      <c r="CG130" s="365" t="b">
        <f t="shared" si="43"/>
        <v>0</v>
      </c>
      <c r="CH130" s="365" t="b">
        <f t="shared" si="44"/>
        <v>0</v>
      </c>
      <c r="CI130" s="72" t="b">
        <f t="shared" si="45"/>
        <v>0</v>
      </c>
      <c r="CJ130" s="72" t="b">
        <f t="shared" si="46"/>
        <v>0</v>
      </c>
      <c r="CK130" s="72">
        <f t="shared" si="47"/>
        <v>0</v>
      </c>
      <c r="CL130" s="72">
        <f t="shared" si="48"/>
        <v>0</v>
      </c>
      <c r="CM130" s="72" t="b">
        <f t="shared" si="49"/>
        <v>0</v>
      </c>
      <c r="CN130" s="72" t="b">
        <f t="shared" si="50"/>
        <v>0</v>
      </c>
      <c r="CP130" s="13">
        <f t="shared" si="51"/>
        <v>0</v>
      </c>
      <c r="CQ130" s="13" t="b">
        <f t="shared" si="52"/>
        <v>0</v>
      </c>
      <c r="CR130" s="13" t="b">
        <f t="shared" si="53"/>
        <v>0</v>
      </c>
      <c r="CS130" s="13" t="b">
        <f t="shared" si="59"/>
        <v>0</v>
      </c>
      <c r="CT130" s="13" t="b">
        <f t="shared" si="58"/>
        <v>0</v>
      </c>
      <c r="CU130" s="13" t="b">
        <f t="shared" si="60"/>
        <v>0</v>
      </c>
      <c r="CV130" s="13" t="b">
        <f t="shared" si="54"/>
        <v>0</v>
      </c>
      <c r="CW130" s="13" t="b">
        <f t="shared" si="55"/>
        <v>0</v>
      </c>
      <c r="CX130" s="13" t="b">
        <f t="shared" si="56"/>
        <v>0</v>
      </c>
      <c r="CY130" s="13" t="b">
        <f t="shared" si="57"/>
        <v>0</v>
      </c>
    </row>
    <row r="131" spans="1:103" ht="15" thickBot="1">
      <c r="A131" s="932"/>
      <c r="B131" s="1115"/>
      <c r="C131" s="1115"/>
      <c r="D131" s="1115"/>
      <c r="E131" s="1115"/>
      <c r="F131" s="1115"/>
      <c r="G131" s="1115"/>
      <c r="H131" s="1115"/>
      <c r="I131" s="1115"/>
      <c r="J131" s="1115"/>
      <c r="K131" s="1115"/>
      <c r="L131" s="1115"/>
      <c r="M131" s="1115"/>
      <c r="N131" s="1115"/>
      <c r="O131" s="193"/>
      <c r="P131" s="1115"/>
      <c r="Q131" s="941"/>
      <c r="R131" s="1115"/>
      <c r="S131" s="1115"/>
      <c r="T131" s="1115"/>
      <c r="U131" s="1115"/>
      <c r="V131" s="1115"/>
      <c r="W131" s="194"/>
      <c r="X131" s="194"/>
      <c r="Y131" s="194"/>
      <c r="Z131" s="194"/>
      <c r="AA131" s="194" t="s">
        <v>38</v>
      </c>
      <c r="AB131" s="195"/>
      <c r="AC131" s="195"/>
      <c r="AD131" s="194"/>
      <c r="AE131" s="1115"/>
      <c r="AF131" s="334">
        <f t="shared" si="61"/>
        <v>0</v>
      </c>
      <c r="AG131" s="272">
        <f>IF(R131="kompletna",Q131*J131*0.0036*'lista, wskaźniki'!$F$13, IF(R131="częściowa",Q131*J131*0.0036*'lista, wskaźniki'!$F$14, IF(R131="brak",Q131*J131*0.0036*'lista, wskaźniki'!$F$15,)))</f>
        <v>0</v>
      </c>
      <c r="AH131" s="334">
        <f>IF(Y131="inne",K131*'lista, wskaźniki'!$E$35,IF(Y131="to samo źródło",0,IF(Y131=0,0)))</f>
        <v>0</v>
      </c>
      <c r="AI131" s="334">
        <f>IF(AA131="gaz z sieci",AC131*'lista, wskaźniki'!$D$21)</f>
        <v>0</v>
      </c>
      <c r="AJ131" s="272">
        <f>IF(AA131="węgiel",AB131*'lista, wskaźniki'!$D$20, IF('Sektor mieszkaniowy'!AA131="drewno",'Sektor mieszkaniowy'!AB131*'lista, wskaźniki'!$D$22,IF('Sektor mieszkaniowy'!AA131="pellet",AB131*'lista, wskaźniki'!$D$23,IF('Sektor mieszkaniowy'!AA131="gaz z sieci",AB131*'lista, wskaźniki'!$D$21,IF('Sektor mieszkaniowy'!AA131="olej opałowy",'Sektor mieszkaniowy'!AB131*'lista, wskaźniki'!$D$24)))))</f>
        <v>0</v>
      </c>
      <c r="AK131" s="1118"/>
      <c r="AL131" s="1115"/>
      <c r="AM131" s="20">
        <f>IF(AA131="węgiel",AF131*1/3.6*'lista, wskaźniki'!$F$20,IF(AA131="drewno",AF131*1/3.6*'lista, wskaźniki'!$F$22,IF(AA131="pellet",AF131*1/3.6*'lista, wskaźniki'!$F$23,IF(AA131="gaz z sieci",AF131*1/3.6*'lista, wskaźniki'!$F$21,IF(AA131="olej opałowy",AF131*1/3.6*'lista, wskaźniki'!$F$24,0)))))</f>
        <v>0</v>
      </c>
      <c r="AN131" s="20">
        <f>IF(AA131="węgiel",AF131*'lista, wskaźniki'!$E$42,IF(AA131="drewno",AF131*'lista, wskaźniki'!$G$42,IF(AA131="pellet",AF131*'lista, wskaźniki'!$H$42,IF(AA131="gaz z sieci",AF131*'lista, wskaźniki'!$F$42,IF(AA131="olej opałowy",AF131*'lista, wskaźniki'!$I$42,0)))))</f>
        <v>0</v>
      </c>
      <c r="AO131" s="20">
        <f>IF(AA131="węgiel",AF131*'lista, wskaźniki'!$E$43,IF(AA131="drewno",AF131*'lista, wskaźniki'!$G$43,IF(AA131="pellet",AF131*'lista, wskaźniki'!$H$43,IF(AA131="gaz z sieci",AF131*'lista, wskaźniki'!$F$43,IF(AA131="olej opałowy",AF131*'lista, wskaźniki'!$I$43,0)))))</f>
        <v>0</v>
      </c>
      <c r="AP131" s="20">
        <f>IF(AA131="węgiel",AF131*'lista, wskaźniki'!$E$44,IF(AA131="drewno",AF131*'lista, wskaźniki'!$G$44,IF(AA131="pellet",AF131*'lista, wskaźniki'!$H$44,IF(AA131="gaz z sieci",AF131*'lista, wskaźniki'!$F$44,IF(AA131="olej opałowy",AF131*'lista, wskaźniki'!$I$44,0)))))</f>
        <v>0</v>
      </c>
      <c r="AQ131" s="20" t="b">
        <f>IF(Z131="gaz",AH131*1/3.6*'lista, wskaźniki'!$F$21,IF(Z131="energia elektryczna",AH131*1/3.6*'lista, wskaźniki'!$F$26))</f>
        <v>0</v>
      </c>
      <c r="AR131" s="20" t="b">
        <f>IF(Z131="gaz",AH131*'lista, wskaźniki'!$F$42,IF(Z131="energia elektryczna",AH131*0))</f>
        <v>0</v>
      </c>
      <c r="AS131" s="20" t="b">
        <f>IF(Z131="gaz",AH131*'lista, wskaźniki'!$F$43,IF(Z131="energia elektryczna",AH131*0))</f>
        <v>0</v>
      </c>
      <c r="AT131" s="20" t="b">
        <f>IF(Z131="gaz",AH131*'lista, wskaźniki'!$F$44,IF(Z131="energia elektryczna",AH131*0))</f>
        <v>0</v>
      </c>
      <c r="AU131" s="20">
        <f>AI131*1/3.6*'lista, wskaźniki'!$F$21</f>
        <v>0</v>
      </c>
      <c r="AV131" s="20">
        <f>AI131*'lista, wskaźniki'!$F$42</f>
        <v>0</v>
      </c>
      <c r="AW131" s="20">
        <f>AI131*'lista, wskaźniki'!$F$43</f>
        <v>0</v>
      </c>
      <c r="AX131" s="20">
        <f>AI131*'lista, wskaźniki'!$F$44</f>
        <v>0</v>
      </c>
      <c r="AY131" s="20">
        <f>AK131*'lista, wskaźniki'!$F$26</f>
        <v>0</v>
      </c>
      <c r="AZ131" s="20">
        <f t="shared" si="33"/>
        <v>0</v>
      </c>
      <c r="BA131" s="20">
        <f t="shared" si="34"/>
        <v>0</v>
      </c>
      <c r="BB131" s="20">
        <f t="shared" si="35"/>
        <v>0</v>
      </c>
      <c r="BC131" s="20">
        <f t="shared" si="36"/>
        <v>0</v>
      </c>
      <c r="BD131" s="1115"/>
      <c r="BE131" s="1115"/>
      <c r="BF131" s="1115"/>
      <c r="BG131" s="1115"/>
      <c r="BH131" s="194"/>
      <c r="BI131" s="1115"/>
      <c r="BJ131" s="194"/>
      <c r="BK131" s="1115"/>
      <c r="BL131" s="194"/>
      <c r="BM131" s="194"/>
      <c r="BN131" s="194"/>
      <c r="BO131" s="194"/>
      <c r="BP131" s="194"/>
      <c r="BQ131" s="194"/>
      <c r="BR131" s="194"/>
      <c r="BS131" s="1033"/>
      <c r="BT131" s="1033"/>
      <c r="BU131" s="1033"/>
      <c r="BV131" s="1033"/>
      <c r="BW131" s="1033"/>
      <c r="BX131" s="1033"/>
      <c r="BY131" s="1036"/>
      <c r="CA131" s="365" t="b">
        <f t="shared" si="37"/>
        <v>0</v>
      </c>
      <c r="CB131" s="365" t="b">
        <f t="shared" si="38"/>
        <v>0</v>
      </c>
      <c r="CC131" s="365" t="b">
        <f t="shared" si="39"/>
        <v>0</v>
      </c>
      <c r="CD131" s="365">
        <f t="shared" si="40"/>
        <v>0</v>
      </c>
      <c r="CE131" s="365" t="b">
        <f t="shared" si="41"/>
        <v>0</v>
      </c>
      <c r="CF131" s="365" t="b">
        <f t="shared" si="42"/>
        <v>0</v>
      </c>
      <c r="CG131" s="365" t="b">
        <f t="shared" si="43"/>
        <v>0</v>
      </c>
      <c r="CH131" s="365">
        <f t="shared" si="44"/>
        <v>0</v>
      </c>
      <c r="CI131" s="72" t="b">
        <f t="shared" si="45"/>
        <v>0</v>
      </c>
      <c r="CJ131" s="72" t="b">
        <f t="shared" si="46"/>
        <v>0</v>
      </c>
      <c r="CK131" s="72" t="b">
        <f t="shared" si="47"/>
        <v>0</v>
      </c>
      <c r="CL131" s="72">
        <f t="shared" si="48"/>
        <v>0</v>
      </c>
      <c r="CM131" s="72" t="b">
        <f t="shared" si="49"/>
        <v>0</v>
      </c>
      <c r="CN131" s="72" t="b">
        <f t="shared" si="50"/>
        <v>0</v>
      </c>
      <c r="CP131" s="13">
        <f t="shared" si="51"/>
        <v>0</v>
      </c>
      <c r="CQ131" s="13" t="b">
        <f t="shared" si="52"/>
        <v>0</v>
      </c>
      <c r="CR131" s="13" t="b">
        <f t="shared" si="53"/>
        <v>0</v>
      </c>
      <c r="CS131" s="13" t="b">
        <f t="shared" si="59"/>
        <v>0</v>
      </c>
      <c r="CT131" s="13" t="b">
        <f t="shared" si="58"/>
        <v>0</v>
      </c>
      <c r="CU131" s="13" t="b">
        <f t="shared" si="60"/>
        <v>0</v>
      </c>
      <c r="CV131" s="13" t="b">
        <f t="shared" si="54"/>
        <v>0</v>
      </c>
      <c r="CW131" s="13" t="b">
        <f t="shared" si="55"/>
        <v>0</v>
      </c>
      <c r="CX131" s="13" t="b">
        <f t="shared" si="56"/>
        <v>0</v>
      </c>
      <c r="CY131" s="13" t="b">
        <f t="shared" si="57"/>
        <v>0</v>
      </c>
    </row>
    <row r="132" spans="1:103" ht="15" thickBot="1">
      <c r="A132" s="933"/>
      <c r="B132" s="1116"/>
      <c r="C132" s="1116"/>
      <c r="D132" s="1116"/>
      <c r="E132" s="1116"/>
      <c r="F132" s="1116"/>
      <c r="G132" s="1116"/>
      <c r="H132" s="1116"/>
      <c r="I132" s="1116"/>
      <c r="J132" s="1116"/>
      <c r="K132" s="1116"/>
      <c r="L132" s="1116"/>
      <c r="M132" s="1116"/>
      <c r="N132" s="1116"/>
      <c r="O132" s="196"/>
      <c r="P132" s="1116"/>
      <c r="Q132" s="942"/>
      <c r="R132" s="1116"/>
      <c r="S132" s="1116"/>
      <c r="T132" s="1116"/>
      <c r="U132" s="1116"/>
      <c r="V132" s="1116"/>
      <c r="W132" s="197"/>
      <c r="X132" s="197"/>
      <c r="Y132" s="197"/>
      <c r="Z132" s="197"/>
      <c r="AA132" s="197" t="s">
        <v>37</v>
      </c>
      <c r="AB132" s="198"/>
      <c r="AC132" s="198"/>
      <c r="AD132" s="197"/>
      <c r="AE132" s="1116"/>
      <c r="AF132" s="334">
        <f t="shared" si="61"/>
        <v>0</v>
      </c>
      <c r="AG132" s="272">
        <f>IF(R132="kompletna",Q132*J132*0.0036*'lista, wskaźniki'!$F$13, IF(R132="częściowa",Q132*J132*0.0036*'lista, wskaźniki'!$F$14, IF(R132="brak",Q132*J132*0.0036*'lista, wskaźniki'!$F$15,)))</f>
        <v>0</v>
      </c>
      <c r="AH132" s="334">
        <f>IF(Y132="inne",K132*'lista, wskaźniki'!$E$35,IF(Y132="to samo źródło",0,IF(Y132=0,0)))</f>
        <v>0</v>
      </c>
      <c r="AI132" s="334" t="b">
        <f>IF(AA132="gaz z sieci",AC132*'lista, wskaźniki'!$D$21)</f>
        <v>0</v>
      </c>
      <c r="AJ132" s="272">
        <f>IF(AA132="węgiel",AB132*'lista, wskaźniki'!$D$20, IF('Sektor mieszkaniowy'!AA132="drewno",'Sektor mieszkaniowy'!AB132*'lista, wskaźniki'!$D$22,IF('Sektor mieszkaniowy'!AA132="pellet",AB132*'lista, wskaźniki'!$D$23,IF('Sektor mieszkaniowy'!AA132="gaz z sieci",AB132*'lista, wskaźniki'!$D$21,IF('Sektor mieszkaniowy'!AA132="olej opałowy",'Sektor mieszkaniowy'!AB132*'lista, wskaźniki'!$D$24)))))</f>
        <v>0</v>
      </c>
      <c r="AK132" s="1119"/>
      <c r="AL132" s="1116"/>
      <c r="AM132" s="20">
        <f>IF(AA132="węgiel",AF132*1/3.6*'lista, wskaźniki'!$F$20,IF(AA132="drewno",AF132*1/3.6*'lista, wskaźniki'!$F$22,IF(AA132="pellet",AF132*1/3.6*'lista, wskaźniki'!$F$23,IF(AA132="gaz z sieci",AF132*1/3.6*'lista, wskaźniki'!$F$21,IF(AA132="olej opałowy",AF132*1/3.6*'lista, wskaźniki'!$F$24,0)))))</f>
        <v>0</v>
      </c>
      <c r="AN132" s="20">
        <f>IF(AA132="węgiel",AF132*'lista, wskaźniki'!$E$42,IF(AA132="drewno",AF132*'lista, wskaźniki'!$G$42,IF(AA132="pellet",AF132*'lista, wskaźniki'!$H$42,IF(AA132="gaz z sieci",AF132*'lista, wskaźniki'!$F$42,IF(AA132="olej opałowy",AF132*'lista, wskaźniki'!$I$42,0)))))</f>
        <v>0</v>
      </c>
      <c r="AO132" s="20">
        <f>IF(AA132="węgiel",AF132*'lista, wskaźniki'!$E$43,IF(AA132="drewno",AF132*'lista, wskaźniki'!$G$43,IF(AA132="pellet",AF132*'lista, wskaźniki'!$H$43,IF(AA132="gaz z sieci",AF132*'lista, wskaźniki'!$F$43,IF(AA132="olej opałowy",AF132*'lista, wskaźniki'!$I$43,0)))))</f>
        <v>0</v>
      </c>
      <c r="AP132" s="20">
        <f>IF(AA132="węgiel",AF132*'lista, wskaźniki'!$E$44,IF(AA132="drewno",AF132*'lista, wskaźniki'!$G$44,IF(AA132="pellet",AF132*'lista, wskaźniki'!$H$44,IF(AA132="gaz z sieci",AF132*'lista, wskaźniki'!$F$44,IF(AA132="olej opałowy",AF132*'lista, wskaźniki'!$I$44,0)))))</f>
        <v>0</v>
      </c>
      <c r="AQ132" s="20" t="b">
        <f>IF(Z132="gaz",AH132*1/3.6*'lista, wskaźniki'!$F$21,IF(Z132="energia elektryczna",AH132*1/3.6*'lista, wskaźniki'!$F$26))</f>
        <v>0</v>
      </c>
      <c r="AR132" s="20" t="b">
        <f>IF(Z132="gaz",AH132*'lista, wskaźniki'!$F$42,IF(Z132="energia elektryczna",AH132*0))</f>
        <v>0</v>
      </c>
      <c r="AS132" s="20" t="b">
        <f>IF(Z132="gaz",AH132*'lista, wskaźniki'!$F$43,IF(Z132="energia elektryczna",AH132*0))</f>
        <v>0</v>
      </c>
      <c r="AT132" s="20" t="b">
        <f>IF(Z132="gaz",AH132*'lista, wskaźniki'!$F$44,IF(Z132="energia elektryczna",AH132*0))</f>
        <v>0</v>
      </c>
      <c r="AU132" s="20">
        <f>AI132*1/3.6*'lista, wskaźniki'!$F$21</f>
        <v>0</v>
      </c>
      <c r="AV132" s="20">
        <f>AI132*'lista, wskaźniki'!$F$42</f>
        <v>0</v>
      </c>
      <c r="AW132" s="20">
        <f>AI132*'lista, wskaźniki'!$F$43</f>
        <v>0</v>
      </c>
      <c r="AX132" s="20">
        <f>AI132*'lista, wskaźniki'!$F$44</f>
        <v>0</v>
      </c>
      <c r="AY132" s="20">
        <f>AK132*'lista, wskaźniki'!$F$26</f>
        <v>0</v>
      </c>
      <c r="AZ132" s="20">
        <f t="shared" ref="AZ132:AZ195" si="62">AM132+AQ132+AU132+AY132</f>
        <v>0</v>
      </c>
      <c r="BA132" s="20">
        <f t="shared" ref="BA132:BA195" si="63">AN132+AR132+AV132</f>
        <v>0</v>
      </c>
      <c r="BB132" s="20">
        <f t="shared" ref="BB132:BB195" si="64">AO132+AS132+AW132</f>
        <v>0</v>
      </c>
      <c r="BC132" s="20">
        <f t="shared" ref="BC132:BC195" si="65">AP132+AT132+AX132</f>
        <v>0</v>
      </c>
      <c r="BD132" s="1116"/>
      <c r="BE132" s="1116"/>
      <c r="BF132" s="1116"/>
      <c r="BG132" s="1116"/>
      <c r="BH132" s="197"/>
      <c r="BI132" s="1116"/>
      <c r="BJ132" s="197"/>
      <c r="BK132" s="1116"/>
      <c r="BL132" s="197"/>
      <c r="BM132" s="197"/>
      <c r="BN132" s="197"/>
      <c r="BO132" s="197"/>
      <c r="BP132" s="197"/>
      <c r="BQ132" s="197"/>
      <c r="BR132" s="197"/>
      <c r="BS132" s="1034"/>
      <c r="BT132" s="1034"/>
      <c r="BU132" s="1034"/>
      <c r="BV132" s="1034"/>
      <c r="BW132" s="1034"/>
      <c r="BX132" s="1034"/>
      <c r="BY132" s="1037"/>
      <c r="CA132" s="365" t="b">
        <f t="shared" ref="CA132:CA195" si="66">IF(AA132="węgiel",AF132)</f>
        <v>0</v>
      </c>
      <c r="CB132" s="365" t="b">
        <f t="shared" ref="CB132:CB195" si="67">IF(AA132="drewno",AF132)</f>
        <v>0</v>
      </c>
      <c r="CC132" s="365" t="b">
        <f t="shared" ref="CC132:CC195" si="68">IF(AA132="pellet",AF132)</f>
        <v>0</v>
      </c>
      <c r="CD132" s="365" t="b">
        <f t="shared" ref="CD132:CD195" si="69">IF(AA132="gaz z sieci",AF132)</f>
        <v>0</v>
      </c>
      <c r="CE132" s="365">
        <f t="shared" ref="CE132:CE195" si="70">IF(AA132="olej opałowy",AF132)</f>
        <v>0</v>
      </c>
      <c r="CF132" s="365" t="b">
        <f t="shared" ref="CF132:CF195" si="71">IF(Z132="gaz",AH132)</f>
        <v>0</v>
      </c>
      <c r="CG132" s="365" t="b">
        <f t="shared" ref="CG132:CG195" si="72">IF(Z132="energia elektryczna",AH132)</f>
        <v>0</v>
      </c>
      <c r="CH132" s="365" t="b">
        <f t="shared" ref="CH132:CH195" si="73">IF(AA132="gaz z sieci",AI132)</f>
        <v>0</v>
      </c>
      <c r="CI132" s="72" t="b">
        <f t="shared" ref="CI132:CI195" si="74">CA132</f>
        <v>0</v>
      </c>
      <c r="CJ132" s="72" t="b">
        <f t="shared" ref="CJ132:CJ195" si="75">CB132</f>
        <v>0</v>
      </c>
      <c r="CK132" s="72" t="b">
        <f t="shared" ref="CK132:CK195" si="76">CC132</f>
        <v>0</v>
      </c>
      <c r="CL132" s="72">
        <f t="shared" ref="CL132:CL195" si="77">CD132+CF132</f>
        <v>0</v>
      </c>
      <c r="CM132" s="72">
        <f t="shared" ref="CM132:CM195" si="78">CE132</f>
        <v>0</v>
      </c>
      <c r="CN132" s="72" t="b">
        <f t="shared" ref="CN132:CN195" si="79">CG132</f>
        <v>0</v>
      </c>
      <c r="CP132" s="13">
        <f t="shared" ref="CP132:CP195" si="80">IF(I132="&lt;1966",J132,IF(I132&lt;1966,J132))</f>
        <v>0</v>
      </c>
      <c r="CQ132" s="13" t="b">
        <f t="shared" ref="CQ132:CQ195" si="81">IF(R132="kompletna",CP132,IF(R132="częściowa",0.5*CP132,IF(R132="brak",0*CP132)))</f>
        <v>0</v>
      </c>
      <c r="CR132" s="13" t="b">
        <f t="shared" ref="CR132:CR195" si="82">IF(I132="1967-1985",J132)</f>
        <v>0</v>
      </c>
      <c r="CS132" s="13" t="b">
        <f t="shared" si="59"/>
        <v>0</v>
      </c>
      <c r="CT132" s="13" t="b">
        <f t="shared" si="58"/>
        <v>0</v>
      </c>
      <c r="CU132" s="13" t="b">
        <f t="shared" si="60"/>
        <v>0</v>
      </c>
      <c r="CV132" s="13" t="b">
        <f t="shared" ref="CV132:CV195" si="83">IF(I132="1993-1996",J132)</f>
        <v>0</v>
      </c>
      <c r="CW132" s="13" t="b">
        <f t="shared" ref="CW132:CW195" si="84">IF(R132="kompletna",CV132,IF(R132="częściowa",0.5*CV132,IF(R132="brak",0*CV132)))</f>
        <v>0</v>
      </c>
      <c r="CX132" s="13" t="b">
        <f t="shared" ref="CX132:CX195" si="85">IF(I132="&gt;1997",J132)</f>
        <v>0</v>
      </c>
      <c r="CY132" s="13" t="b">
        <f t="shared" ref="CY132:CY195" si="86">IF(R132="kompletna",CX132,IF(R132="częściowa",0.5*CX132,IF(R132="brak",0*CX132)))</f>
        <v>0</v>
      </c>
    </row>
    <row r="133" spans="1:103" ht="15" thickBot="1">
      <c r="A133" s="931">
        <v>27</v>
      </c>
      <c r="B133" s="953" t="s">
        <v>202</v>
      </c>
      <c r="C133" s="953"/>
      <c r="D133" s="953" t="s">
        <v>1</v>
      </c>
      <c r="E133" s="953" t="s">
        <v>5</v>
      </c>
      <c r="F133" s="953"/>
      <c r="G133" s="953"/>
      <c r="H133" s="953"/>
      <c r="I133" s="953" t="s">
        <v>10</v>
      </c>
      <c r="J133" s="953">
        <v>85</v>
      </c>
      <c r="K133" s="953"/>
      <c r="L133" s="953" t="s">
        <v>16</v>
      </c>
      <c r="M133" s="953"/>
      <c r="N133" s="953" t="s">
        <v>16</v>
      </c>
      <c r="O133" s="953"/>
      <c r="P133" s="953" t="s">
        <v>17</v>
      </c>
      <c r="Q133" s="940">
        <f>IF(I133="&lt;1966",'lista, wskaźniki'!$G$4,IF(I133="1967-1985",'lista, wskaźniki'!$G$5,IF(I133="1986-1992",'lista, wskaźniki'!$G$6,IF(I133="1993-1996",'lista, wskaźniki'!$G$7,IF(I133="&gt;1997",'lista, wskaźniki'!$G$8,IF(I133=0,'lista, wskaźniki'!$G$4))))))</f>
        <v>290</v>
      </c>
      <c r="R133" s="953" t="s">
        <v>23</v>
      </c>
      <c r="S133" s="953" t="s">
        <v>27</v>
      </c>
      <c r="T133" s="953"/>
      <c r="U133" s="953"/>
      <c r="V133" s="953"/>
      <c r="W133" s="20" t="s">
        <v>36</v>
      </c>
      <c r="X133" s="81" t="s">
        <v>38</v>
      </c>
      <c r="Y133" s="81" t="s">
        <v>42</v>
      </c>
      <c r="Z133" s="81"/>
      <c r="AA133" s="81" t="s">
        <v>35</v>
      </c>
      <c r="AB133" s="82"/>
      <c r="AC133" s="82"/>
      <c r="AD133" s="81"/>
      <c r="AE133" s="953"/>
      <c r="AF133" s="334">
        <f t="shared" si="61"/>
        <v>0</v>
      </c>
      <c r="AG133" s="272">
        <v>0</v>
      </c>
      <c r="AH133" s="334">
        <f>IF(Y133="inne",K133*'lista, wskaźniki'!$E$35,IF(Y133="to samo źródło",0,IF(Y133=0,0)))</f>
        <v>0</v>
      </c>
      <c r="AI133" s="334" t="b">
        <f>IF(AA133="gaz z sieci",AC133*'lista, wskaźniki'!$D$21)</f>
        <v>0</v>
      </c>
      <c r="AJ133" s="272">
        <f>IF(AA133="węgiel",AB133*'lista, wskaźniki'!$D$20, IF('Sektor mieszkaniowy'!AA133="drewno",'Sektor mieszkaniowy'!AB133*'lista, wskaźniki'!$D$22,IF('Sektor mieszkaniowy'!AA133="pellet",AB133*'lista, wskaźniki'!$D$23,IF('Sektor mieszkaniowy'!AA133="gaz z sieci",AB133*'lista, wskaźniki'!$D$21,IF('Sektor mieszkaniowy'!AA133="olej opałowy",'Sektor mieszkaniowy'!AB133*'lista, wskaźniki'!$D$24)))))</f>
        <v>0</v>
      </c>
      <c r="AK133" s="1110">
        <f>AL133/'lista, wskaźniki'!$A$127</f>
        <v>0</v>
      </c>
      <c r="AL133" s="953"/>
      <c r="AM133" s="20">
        <f>IF(AA133="węgiel",AF133*1/3.6*'lista, wskaźniki'!$F$20,IF(AA133="drewno",AF133*1/3.6*'lista, wskaźniki'!$F$22,IF(AA133="pellet",AF133*1/3.6*'lista, wskaźniki'!$F$23,IF(AA133="gaz z sieci",AF133*1/3.6*'lista, wskaźniki'!$F$21,IF(AA133="olej opałowy",AF133*1/3.6*'lista, wskaźniki'!$F$24,0)))))</f>
        <v>0</v>
      </c>
      <c r="AN133" s="20">
        <f>IF(AA133="węgiel",AF133*'lista, wskaźniki'!$E$42,IF(AA133="drewno",AF133*'lista, wskaźniki'!$G$42,IF(AA133="pellet",AF133*'lista, wskaźniki'!$H$42,IF(AA133="gaz z sieci",AF133*'lista, wskaźniki'!$F$42,IF(AA133="olej opałowy",AF133*'lista, wskaźniki'!$I$42,0)))))</f>
        <v>0</v>
      </c>
      <c r="AO133" s="20">
        <f>IF(AA133="węgiel",AF133*'lista, wskaźniki'!$E$43,IF(AA133="drewno",AF133*'lista, wskaźniki'!$G$43,IF(AA133="pellet",AF133*'lista, wskaźniki'!$H$43,IF(AA133="gaz z sieci",AF133*'lista, wskaźniki'!$F$43,IF(AA133="olej opałowy",AF133*'lista, wskaźniki'!$I$43,0)))))</f>
        <v>0</v>
      </c>
      <c r="AP133" s="20">
        <f>IF(AA133="węgiel",AF133*'lista, wskaźniki'!$E$44,IF(AA133="drewno",AF133*'lista, wskaźniki'!$G$44,IF(AA133="pellet",AF133*'lista, wskaźniki'!$H$44,IF(AA133="gaz z sieci",AF133*'lista, wskaźniki'!$F$44,IF(AA133="olej opałowy",AF133*'lista, wskaźniki'!$I$44,0)))))</f>
        <v>0</v>
      </c>
      <c r="AQ133" s="20" t="b">
        <f>IF(Z133="gaz",AH133*1/3.6*'lista, wskaźniki'!$F$21,IF(Z133="energia elektryczna",AH133*1/3.6*'lista, wskaźniki'!$F$26))</f>
        <v>0</v>
      </c>
      <c r="AR133" s="20" t="b">
        <f>IF(Z133="gaz",AH133*'lista, wskaźniki'!$F$42,IF(Z133="energia elektryczna",AH133*0))</f>
        <v>0</v>
      </c>
      <c r="AS133" s="20" t="b">
        <f>IF(Z133="gaz",AH133*'lista, wskaźniki'!$F$43,IF(Z133="energia elektryczna",AH133*0))</f>
        <v>0</v>
      </c>
      <c r="AT133" s="20" t="b">
        <f>IF(Z133="gaz",AH133*'lista, wskaźniki'!$F$44,IF(Z133="energia elektryczna",AH133*0))</f>
        <v>0</v>
      </c>
      <c r="AU133" s="20">
        <f>AI133*1/3.6*'lista, wskaźniki'!$F$21</f>
        <v>0</v>
      </c>
      <c r="AV133" s="20">
        <f>AI133*'lista, wskaźniki'!$F$42</f>
        <v>0</v>
      </c>
      <c r="AW133" s="20">
        <f>AI133*'lista, wskaźniki'!$F$43</f>
        <v>0</v>
      </c>
      <c r="AX133" s="20">
        <f>AI133*'lista, wskaźniki'!$F$44</f>
        <v>0</v>
      </c>
      <c r="AY133" s="20">
        <f>AK133*'lista, wskaźniki'!$F$26</f>
        <v>0</v>
      </c>
      <c r="AZ133" s="20">
        <f t="shared" si="62"/>
        <v>0</v>
      </c>
      <c r="BA133" s="20">
        <f t="shared" si="63"/>
        <v>0</v>
      </c>
      <c r="BB133" s="20">
        <f t="shared" si="64"/>
        <v>0</v>
      </c>
      <c r="BC133" s="20">
        <f t="shared" si="65"/>
        <v>0</v>
      </c>
      <c r="BD133" s="953" t="s">
        <v>17</v>
      </c>
      <c r="BE133" s="953" t="s">
        <v>17</v>
      </c>
      <c r="BF133" s="953" t="s">
        <v>17</v>
      </c>
      <c r="BG133" s="953" t="s">
        <v>17</v>
      </c>
      <c r="BH133" s="81"/>
      <c r="BI133" s="953" t="s">
        <v>17</v>
      </c>
      <c r="BJ133" s="81"/>
      <c r="BK133" s="953" t="s">
        <v>17</v>
      </c>
      <c r="BL133" s="81"/>
      <c r="BM133" s="81"/>
      <c r="BN133" s="81"/>
      <c r="BO133" s="81" t="s">
        <v>57</v>
      </c>
      <c r="BP133" s="81" t="s">
        <v>52</v>
      </c>
      <c r="BQ133" s="81" t="s">
        <v>120</v>
      </c>
      <c r="BR133" s="81"/>
      <c r="BS133" s="1104"/>
      <c r="BT133" s="1104">
        <v>120</v>
      </c>
      <c r="BU133" s="1104">
        <v>400</v>
      </c>
      <c r="BV133" s="1104"/>
      <c r="BW133" s="1104">
        <v>600</v>
      </c>
      <c r="BX133" s="1104">
        <v>1600</v>
      </c>
      <c r="BY133" s="1107"/>
      <c r="CA133" s="365">
        <f t="shared" si="66"/>
        <v>0</v>
      </c>
      <c r="CB133" s="365" t="b">
        <f t="shared" si="67"/>
        <v>0</v>
      </c>
      <c r="CC133" s="365" t="b">
        <f t="shared" si="68"/>
        <v>0</v>
      </c>
      <c r="CD133" s="365" t="b">
        <f t="shared" si="69"/>
        <v>0</v>
      </c>
      <c r="CE133" s="365" t="b">
        <f t="shared" si="70"/>
        <v>0</v>
      </c>
      <c r="CF133" s="365" t="b">
        <f t="shared" si="71"/>
        <v>0</v>
      </c>
      <c r="CG133" s="365" t="b">
        <f t="shared" si="72"/>
        <v>0</v>
      </c>
      <c r="CH133" s="365" t="b">
        <f t="shared" si="73"/>
        <v>0</v>
      </c>
      <c r="CI133" s="72">
        <f t="shared" si="74"/>
        <v>0</v>
      </c>
      <c r="CJ133" s="72" t="b">
        <f t="shared" si="75"/>
        <v>0</v>
      </c>
      <c r="CK133" s="72" t="b">
        <f t="shared" si="76"/>
        <v>0</v>
      </c>
      <c r="CL133" s="72">
        <f t="shared" si="77"/>
        <v>0</v>
      </c>
      <c r="CM133" s="72" t="b">
        <f t="shared" si="78"/>
        <v>0</v>
      </c>
      <c r="CN133" s="72" t="b">
        <f t="shared" si="79"/>
        <v>0</v>
      </c>
      <c r="CP133" s="13">
        <f t="shared" si="80"/>
        <v>85</v>
      </c>
      <c r="CQ133" s="13">
        <f t="shared" si="81"/>
        <v>42.5</v>
      </c>
      <c r="CR133" s="13" t="b">
        <f t="shared" si="82"/>
        <v>0</v>
      </c>
      <c r="CS133" s="13">
        <f t="shared" si="59"/>
        <v>0</v>
      </c>
      <c r="CT133" s="13" t="b">
        <f t="shared" ref="CT133:CT196" si="87">IF(I133="1986-1992",J133)</f>
        <v>0</v>
      </c>
      <c r="CU133" s="13">
        <f t="shared" si="60"/>
        <v>0</v>
      </c>
      <c r="CV133" s="13" t="b">
        <f t="shared" si="83"/>
        <v>0</v>
      </c>
      <c r="CW133" s="13">
        <f t="shared" si="84"/>
        <v>0</v>
      </c>
      <c r="CX133" s="13" t="b">
        <f t="shared" si="85"/>
        <v>0</v>
      </c>
      <c r="CY133" s="13">
        <f t="shared" si="86"/>
        <v>0</v>
      </c>
    </row>
    <row r="134" spans="1:103" ht="15" thickBot="1">
      <c r="A134" s="932"/>
      <c r="B134" s="954"/>
      <c r="C134" s="954"/>
      <c r="D134" s="954"/>
      <c r="E134" s="954"/>
      <c r="F134" s="954"/>
      <c r="G134" s="954"/>
      <c r="H134" s="954"/>
      <c r="I134" s="954"/>
      <c r="J134" s="954"/>
      <c r="K134" s="954"/>
      <c r="L134" s="954"/>
      <c r="M134" s="954"/>
      <c r="N134" s="954"/>
      <c r="O134" s="954"/>
      <c r="P134" s="954"/>
      <c r="Q134" s="941"/>
      <c r="R134" s="954"/>
      <c r="S134" s="954"/>
      <c r="T134" s="954"/>
      <c r="U134" s="954"/>
      <c r="V134" s="954"/>
      <c r="W134" s="83"/>
      <c r="X134" s="83"/>
      <c r="Y134" s="83"/>
      <c r="Z134" s="83"/>
      <c r="AA134" s="83" t="s">
        <v>36</v>
      </c>
      <c r="AB134" s="84">
        <v>10</v>
      </c>
      <c r="AC134" s="84"/>
      <c r="AD134" s="83">
        <v>900</v>
      </c>
      <c r="AE134" s="954"/>
      <c r="AF134" s="334">
        <f t="shared" si="61"/>
        <v>113.495</v>
      </c>
      <c r="AG134" s="272">
        <v>70.989999999999995</v>
      </c>
      <c r="AH134" s="334">
        <f>IF(Y134="inne",K134*'lista, wskaźniki'!$E$35,IF(Y134="to samo źródło",0,IF(Y134=0,0)))</f>
        <v>0</v>
      </c>
      <c r="AI134" s="334" t="b">
        <f>IF(AA134="gaz z sieci",AC134*'lista, wskaźniki'!$D$21)</f>
        <v>0</v>
      </c>
      <c r="AJ134" s="272">
        <f>IF(AA134="węgiel",AB134*'lista, wskaźniki'!$D$20, IF('Sektor mieszkaniowy'!AA134="drewno",'Sektor mieszkaniowy'!AB134*'lista, wskaźniki'!$D$22,IF('Sektor mieszkaniowy'!AA134="pellet",AB134*'lista, wskaźniki'!$D$23,IF('Sektor mieszkaniowy'!AA134="gaz z sieci",AB134*'lista, wskaźniki'!$D$21,IF('Sektor mieszkaniowy'!AA134="olej opałowy",'Sektor mieszkaniowy'!AB134*'lista, wskaźniki'!$D$24)))))</f>
        <v>156</v>
      </c>
      <c r="AK134" s="1111"/>
      <c r="AL134" s="954"/>
      <c r="AM134" s="20">
        <f>IF(AA134="węgiel",AF134*1/3.6*'lista, wskaźniki'!$F$20,IF(AA134="drewno",AF134*1/3.6*'lista, wskaźniki'!$F$22,IF(AA134="pellet",AF134*1/3.6*'lista, wskaźniki'!$F$23,IF(AA134="gaz z sieci",AF134*1/3.6*'lista, wskaźniki'!$F$21,IF(AA134="olej opałowy",AF134*1/3.6*'lista, wskaźniki'!$F$24,0)))))</f>
        <v>0</v>
      </c>
      <c r="AN134" s="20">
        <f>IF(AA134="węgiel",AF134*'lista, wskaźniki'!$E$42,IF(AA134="drewno",AF134*'lista, wskaźniki'!$G$42,IF(AA134="pellet",AF134*'lista, wskaźniki'!$H$42,IF(AA134="gaz z sieci",AF134*'lista, wskaźniki'!$F$42,IF(AA134="olej opałowy",AF134*'lista, wskaźniki'!$I$42,0)))))</f>
        <v>9.1930949999999997E-2</v>
      </c>
      <c r="AO134" s="20">
        <f>IF(AA134="węgiel",AF134*'lista, wskaźniki'!$E$43,IF(AA134="drewno",AF134*'lista, wskaźniki'!$G$43,IF(AA134="pellet",AF134*'lista, wskaźniki'!$H$43,IF(AA134="gaz z sieci",AF134*'lista, wskaźniki'!$F$43,IF(AA134="olej opałowy",AF134*'lista, wskaźniki'!$I$43,0)))))</f>
        <v>9.1930949999999997E-2</v>
      </c>
      <c r="AP134" s="20">
        <f>IF(AA134="węgiel",AF134*'lista, wskaźniki'!$E$44,IF(AA134="drewno",AF134*'lista, wskaźniki'!$G$44,IF(AA134="pellet",AF134*'lista, wskaźniki'!$H$44,IF(AA134="gaz z sieci",AF134*'lista, wskaźniki'!$F$44,IF(AA134="olej opałowy",AF134*'lista, wskaźniki'!$I$44,0)))))</f>
        <v>2.8373749999999999E-5</v>
      </c>
      <c r="AQ134" s="20" t="b">
        <f>IF(Z134="gaz",AH134*1/3.6*'lista, wskaźniki'!$F$21,IF(Z134="energia elektryczna",AH134*1/3.6*'lista, wskaźniki'!$F$26))</f>
        <v>0</v>
      </c>
      <c r="AR134" s="20" t="b">
        <f>IF(Z134="gaz",AH134*'lista, wskaźniki'!$F$42,IF(Z134="energia elektryczna",AH134*0))</f>
        <v>0</v>
      </c>
      <c r="AS134" s="20" t="b">
        <f>IF(Z134="gaz",AH134*'lista, wskaźniki'!$F$43,IF(Z134="energia elektryczna",AH134*0))</f>
        <v>0</v>
      </c>
      <c r="AT134" s="20" t="b">
        <f>IF(Z134="gaz",AH134*'lista, wskaźniki'!$F$44,IF(Z134="energia elektryczna",AH134*0))</f>
        <v>0</v>
      </c>
      <c r="AU134" s="20">
        <f>AI134*1/3.6*'lista, wskaźniki'!$F$21</f>
        <v>0</v>
      </c>
      <c r="AV134" s="20">
        <f>AI134*'lista, wskaźniki'!$F$42</f>
        <v>0</v>
      </c>
      <c r="AW134" s="20">
        <f>AI134*'lista, wskaźniki'!$F$43</f>
        <v>0</v>
      </c>
      <c r="AX134" s="20">
        <f>AI134*'lista, wskaźniki'!$F$44</f>
        <v>0</v>
      </c>
      <c r="AY134" s="20">
        <f>AK134*'lista, wskaźniki'!$F$26</f>
        <v>0</v>
      </c>
      <c r="AZ134" s="20">
        <f t="shared" si="62"/>
        <v>0</v>
      </c>
      <c r="BA134" s="20">
        <f t="shared" si="63"/>
        <v>9.1930949999999997E-2</v>
      </c>
      <c r="BB134" s="20">
        <f t="shared" si="64"/>
        <v>9.1930949999999997E-2</v>
      </c>
      <c r="BC134" s="20">
        <f t="shared" si="65"/>
        <v>2.8373749999999999E-5</v>
      </c>
      <c r="BD134" s="954"/>
      <c r="BE134" s="954"/>
      <c r="BF134" s="954"/>
      <c r="BG134" s="954"/>
      <c r="BH134" s="83"/>
      <c r="BI134" s="954"/>
      <c r="BJ134" s="83"/>
      <c r="BK134" s="954"/>
      <c r="BL134" s="83"/>
      <c r="BM134" s="83"/>
      <c r="BN134" s="83"/>
      <c r="BO134" s="83"/>
      <c r="BP134" s="83"/>
      <c r="BQ134" s="83"/>
      <c r="BR134" s="83"/>
      <c r="BS134" s="1105"/>
      <c r="BT134" s="1105"/>
      <c r="BU134" s="1105"/>
      <c r="BV134" s="1105"/>
      <c r="BW134" s="1105"/>
      <c r="BX134" s="1105"/>
      <c r="BY134" s="1108"/>
      <c r="CA134" s="365" t="b">
        <f t="shared" si="66"/>
        <v>0</v>
      </c>
      <c r="CB134" s="365">
        <f t="shared" si="67"/>
        <v>113.495</v>
      </c>
      <c r="CC134" s="365" t="b">
        <f t="shared" si="68"/>
        <v>0</v>
      </c>
      <c r="CD134" s="365" t="b">
        <f t="shared" si="69"/>
        <v>0</v>
      </c>
      <c r="CE134" s="365" t="b">
        <f t="shared" si="70"/>
        <v>0</v>
      </c>
      <c r="CF134" s="365" t="b">
        <f t="shared" si="71"/>
        <v>0</v>
      </c>
      <c r="CG134" s="365" t="b">
        <f t="shared" si="72"/>
        <v>0</v>
      </c>
      <c r="CH134" s="365" t="b">
        <f t="shared" si="73"/>
        <v>0</v>
      </c>
      <c r="CI134" s="72" t="b">
        <f t="shared" si="74"/>
        <v>0</v>
      </c>
      <c r="CJ134" s="72">
        <f t="shared" si="75"/>
        <v>113.495</v>
      </c>
      <c r="CK134" s="72" t="b">
        <f t="shared" si="76"/>
        <v>0</v>
      </c>
      <c r="CL134" s="72">
        <f t="shared" si="77"/>
        <v>0</v>
      </c>
      <c r="CM134" s="72" t="b">
        <f t="shared" si="78"/>
        <v>0</v>
      </c>
      <c r="CN134" s="72" t="b">
        <f t="shared" si="79"/>
        <v>0</v>
      </c>
      <c r="CP134" s="13">
        <f t="shared" si="80"/>
        <v>0</v>
      </c>
      <c r="CQ134" s="13" t="b">
        <f t="shared" si="81"/>
        <v>0</v>
      </c>
      <c r="CR134" s="13" t="b">
        <f t="shared" si="82"/>
        <v>0</v>
      </c>
      <c r="CS134" s="13" t="b">
        <f t="shared" si="59"/>
        <v>0</v>
      </c>
      <c r="CT134" s="13" t="b">
        <f t="shared" si="87"/>
        <v>0</v>
      </c>
      <c r="CU134" s="13" t="b">
        <f t="shared" si="60"/>
        <v>0</v>
      </c>
      <c r="CV134" s="13" t="b">
        <f t="shared" si="83"/>
        <v>0</v>
      </c>
      <c r="CW134" s="13" t="b">
        <f t="shared" si="84"/>
        <v>0</v>
      </c>
      <c r="CX134" s="13" t="b">
        <f t="shared" si="85"/>
        <v>0</v>
      </c>
      <c r="CY134" s="13" t="b">
        <f t="shared" si="86"/>
        <v>0</v>
      </c>
    </row>
    <row r="135" spans="1:103" ht="15" thickBot="1">
      <c r="A135" s="932"/>
      <c r="B135" s="954"/>
      <c r="C135" s="954"/>
      <c r="D135" s="954"/>
      <c r="E135" s="954"/>
      <c r="F135" s="954"/>
      <c r="G135" s="954"/>
      <c r="H135" s="954"/>
      <c r="I135" s="954"/>
      <c r="J135" s="954"/>
      <c r="K135" s="954"/>
      <c r="L135" s="954"/>
      <c r="M135" s="954"/>
      <c r="N135" s="954"/>
      <c r="O135" s="954"/>
      <c r="P135" s="954"/>
      <c r="Q135" s="941"/>
      <c r="R135" s="954"/>
      <c r="S135" s="954"/>
      <c r="T135" s="954"/>
      <c r="U135" s="954"/>
      <c r="V135" s="954"/>
      <c r="W135" s="83"/>
      <c r="X135" s="83"/>
      <c r="Y135" s="83"/>
      <c r="Z135" s="83"/>
      <c r="AA135" s="83" t="s">
        <v>50</v>
      </c>
      <c r="AB135" s="84"/>
      <c r="AC135" s="84"/>
      <c r="AD135" s="83"/>
      <c r="AE135" s="954"/>
      <c r="AF135" s="334">
        <f t="shared" si="61"/>
        <v>0</v>
      </c>
      <c r="AG135" s="272">
        <f>IF(R135="kompletna",Q135*J135*0.0036*'lista, wskaźniki'!$F$13, IF(R135="częściowa",Q135*J135*0.0036*'lista, wskaźniki'!$F$14, IF(R135="brak",Q135*J135*0.0036*'lista, wskaźniki'!$F$15,)))</f>
        <v>0</v>
      </c>
      <c r="AH135" s="334">
        <f>IF(Y135="inne",K135*'lista, wskaźniki'!$E$35,IF(Y135="to samo źródło",0,IF(Y135=0,0)))</f>
        <v>0</v>
      </c>
      <c r="AI135" s="334" t="b">
        <f>IF(AA135="gaz z sieci",AC135*'lista, wskaźniki'!$D$21)</f>
        <v>0</v>
      </c>
      <c r="AJ135" s="272">
        <f>IF(AA135="węgiel",AB135*'lista, wskaźniki'!$D$20, IF('Sektor mieszkaniowy'!AA135="drewno",'Sektor mieszkaniowy'!AB135*'lista, wskaźniki'!$D$22,IF('Sektor mieszkaniowy'!AA135="pellet",AB135*'lista, wskaźniki'!$D$23,IF('Sektor mieszkaniowy'!AA135="gaz z sieci",AB135*'lista, wskaźniki'!$D$21,IF('Sektor mieszkaniowy'!AA135="olej opałowy",'Sektor mieszkaniowy'!AB135*'lista, wskaźniki'!$D$24)))))</f>
        <v>0</v>
      </c>
      <c r="AK135" s="1111"/>
      <c r="AL135" s="954"/>
      <c r="AM135" s="20">
        <f>IF(AA135="węgiel",AF135*1/3.6*'lista, wskaźniki'!$F$20,IF(AA135="drewno",AF135*1/3.6*'lista, wskaźniki'!$F$22,IF(AA135="pellet",AF135*1/3.6*'lista, wskaźniki'!$F$23,IF(AA135="gaz z sieci",AF135*1/3.6*'lista, wskaźniki'!$F$21,IF(AA135="olej opałowy",AF135*1/3.6*'lista, wskaźniki'!$F$24,0)))))</f>
        <v>0</v>
      </c>
      <c r="AN135" s="20">
        <f>IF(AA135="węgiel",AF135*'lista, wskaźniki'!$E$42,IF(AA135="drewno",AF135*'lista, wskaźniki'!$G$42,IF(AA135="pellet",AF135*'lista, wskaźniki'!$H$42,IF(AA135="gaz z sieci",AF135*'lista, wskaźniki'!$F$42,IF(AA135="olej opałowy",AF135*'lista, wskaźniki'!$I$42,0)))))</f>
        <v>0</v>
      </c>
      <c r="AO135" s="20">
        <f>IF(AA135="węgiel",AF135*'lista, wskaźniki'!$E$43,IF(AA135="drewno",AF135*'lista, wskaźniki'!$G$43,IF(AA135="pellet",AF135*'lista, wskaźniki'!$H$43,IF(AA135="gaz z sieci",AF135*'lista, wskaźniki'!$F$43,IF(AA135="olej opałowy",AF135*'lista, wskaźniki'!$I$43,0)))))</f>
        <v>0</v>
      </c>
      <c r="AP135" s="20">
        <f>IF(AA135="węgiel",AF135*'lista, wskaźniki'!$E$44,IF(AA135="drewno",AF135*'lista, wskaźniki'!$G$44,IF(AA135="pellet",AF135*'lista, wskaźniki'!$H$44,IF(AA135="gaz z sieci",AF135*'lista, wskaźniki'!$F$44,IF(AA135="olej opałowy",AF135*'lista, wskaźniki'!$I$44,0)))))</f>
        <v>0</v>
      </c>
      <c r="AQ135" s="20" t="b">
        <f>IF(Z135="gaz",AH135*1/3.6*'lista, wskaźniki'!$F$21,IF(Z135="energia elektryczna",AH135*1/3.6*'lista, wskaźniki'!$F$26))</f>
        <v>0</v>
      </c>
      <c r="AR135" s="20" t="b">
        <f>IF(Z135="gaz",AH135*'lista, wskaźniki'!$F$42,IF(Z135="energia elektryczna",AH135*0))</f>
        <v>0</v>
      </c>
      <c r="AS135" s="20" t="b">
        <f>IF(Z135="gaz",AH135*'lista, wskaźniki'!$F$43,IF(Z135="energia elektryczna",AH135*0))</f>
        <v>0</v>
      </c>
      <c r="AT135" s="20" t="b">
        <f>IF(Z135="gaz",AH135*'lista, wskaźniki'!$F$44,IF(Z135="energia elektryczna",AH135*0))</f>
        <v>0</v>
      </c>
      <c r="AU135" s="20">
        <f>AI135*1/3.6*'lista, wskaźniki'!$F$21</f>
        <v>0</v>
      </c>
      <c r="AV135" s="20">
        <f>AI135*'lista, wskaźniki'!$F$42</f>
        <v>0</v>
      </c>
      <c r="AW135" s="20">
        <f>AI135*'lista, wskaźniki'!$F$43</f>
        <v>0</v>
      </c>
      <c r="AX135" s="20">
        <f>AI135*'lista, wskaźniki'!$F$44</f>
        <v>0</v>
      </c>
      <c r="AY135" s="20">
        <f>AK135*'lista, wskaźniki'!$F$26</f>
        <v>0</v>
      </c>
      <c r="AZ135" s="20">
        <f t="shared" si="62"/>
        <v>0</v>
      </c>
      <c r="BA135" s="20">
        <f t="shared" si="63"/>
        <v>0</v>
      </c>
      <c r="BB135" s="20">
        <f t="shared" si="64"/>
        <v>0</v>
      </c>
      <c r="BC135" s="20">
        <f t="shared" si="65"/>
        <v>0</v>
      </c>
      <c r="BD135" s="954"/>
      <c r="BE135" s="954"/>
      <c r="BF135" s="954"/>
      <c r="BG135" s="954"/>
      <c r="BH135" s="83"/>
      <c r="BI135" s="954"/>
      <c r="BJ135" s="83"/>
      <c r="BK135" s="954"/>
      <c r="BL135" s="83"/>
      <c r="BM135" s="83"/>
      <c r="BN135" s="83"/>
      <c r="BO135" s="83"/>
      <c r="BP135" s="83"/>
      <c r="BQ135" s="83"/>
      <c r="BR135" s="83"/>
      <c r="BS135" s="1105"/>
      <c r="BT135" s="1105"/>
      <c r="BU135" s="1105"/>
      <c r="BV135" s="1105"/>
      <c r="BW135" s="1105"/>
      <c r="BX135" s="1105"/>
      <c r="BY135" s="1108"/>
      <c r="CA135" s="365" t="b">
        <f t="shared" si="66"/>
        <v>0</v>
      </c>
      <c r="CB135" s="365" t="b">
        <f t="shared" si="67"/>
        <v>0</v>
      </c>
      <c r="CC135" s="365">
        <f t="shared" si="68"/>
        <v>0</v>
      </c>
      <c r="CD135" s="365" t="b">
        <f t="shared" si="69"/>
        <v>0</v>
      </c>
      <c r="CE135" s="365" t="b">
        <f t="shared" si="70"/>
        <v>0</v>
      </c>
      <c r="CF135" s="365" t="b">
        <f t="shared" si="71"/>
        <v>0</v>
      </c>
      <c r="CG135" s="365" t="b">
        <f t="shared" si="72"/>
        <v>0</v>
      </c>
      <c r="CH135" s="365" t="b">
        <f t="shared" si="73"/>
        <v>0</v>
      </c>
      <c r="CI135" s="72" t="b">
        <f t="shared" si="74"/>
        <v>0</v>
      </c>
      <c r="CJ135" s="72" t="b">
        <f t="shared" si="75"/>
        <v>0</v>
      </c>
      <c r="CK135" s="72">
        <f t="shared" si="76"/>
        <v>0</v>
      </c>
      <c r="CL135" s="72">
        <f t="shared" si="77"/>
        <v>0</v>
      </c>
      <c r="CM135" s="72" t="b">
        <f t="shared" si="78"/>
        <v>0</v>
      </c>
      <c r="CN135" s="72" t="b">
        <f t="shared" si="79"/>
        <v>0</v>
      </c>
      <c r="CP135" s="13">
        <f t="shared" si="80"/>
        <v>0</v>
      </c>
      <c r="CQ135" s="13" t="b">
        <f t="shared" si="81"/>
        <v>0</v>
      </c>
      <c r="CR135" s="13" t="b">
        <f t="shared" si="82"/>
        <v>0</v>
      </c>
      <c r="CS135" s="13" t="b">
        <f t="shared" si="59"/>
        <v>0</v>
      </c>
      <c r="CT135" s="13" t="b">
        <f t="shared" si="87"/>
        <v>0</v>
      </c>
      <c r="CU135" s="13" t="b">
        <f t="shared" si="60"/>
        <v>0</v>
      </c>
      <c r="CV135" s="13" t="b">
        <f t="shared" si="83"/>
        <v>0</v>
      </c>
      <c r="CW135" s="13" t="b">
        <f t="shared" si="84"/>
        <v>0</v>
      </c>
      <c r="CX135" s="13" t="b">
        <f t="shared" si="85"/>
        <v>0</v>
      </c>
      <c r="CY135" s="13" t="b">
        <f t="shared" si="86"/>
        <v>0</v>
      </c>
    </row>
    <row r="136" spans="1:103" ht="15" thickBot="1">
      <c r="A136" s="932"/>
      <c r="B136" s="954"/>
      <c r="C136" s="954"/>
      <c r="D136" s="954"/>
      <c r="E136" s="954"/>
      <c r="F136" s="954"/>
      <c r="G136" s="954"/>
      <c r="H136" s="954"/>
      <c r="I136" s="954"/>
      <c r="J136" s="954"/>
      <c r="K136" s="954"/>
      <c r="L136" s="954"/>
      <c r="M136" s="954"/>
      <c r="N136" s="954"/>
      <c r="O136" s="954"/>
      <c r="P136" s="954"/>
      <c r="Q136" s="941"/>
      <c r="R136" s="954"/>
      <c r="S136" s="954"/>
      <c r="T136" s="954"/>
      <c r="U136" s="954"/>
      <c r="V136" s="954"/>
      <c r="W136" s="83"/>
      <c r="X136" s="83"/>
      <c r="Y136" s="83"/>
      <c r="Z136" s="83"/>
      <c r="AA136" s="83" t="s">
        <v>38</v>
      </c>
      <c r="AB136" s="84"/>
      <c r="AC136" s="84"/>
      <c r="AD136" s="83"/>
      <c r="AE136" s="954"/>
      <c r="AF136" s="334">
        <f t="shared" si="61"/>
        <v>0</v>
      </c>
      <c r="AG136" s="272">
        <f>IF(R136="kompletna",Q136*J136*0.0036*'lista, wskaźniki'!$F$13, IF(R136="częściowa",Q136*J136*0.0036*'lista, wskaźniki'!$F$14, IF(R136="brak",Q136*J136*0.0036*'lista, wskaźniki'!$F$15,)))</f>
        <v>0</v>
      </c>
      <c r="AH136" s="334">
        <f>IF(Y136="inne",K136*'lista, wskaźniki'!$E$35,IF(Y136="to samo źródło",0,IF(Y136=0,0)))</f>
        <v>0</v>
      </c>
      <c r="AI136" s="334">
        <f>IF(AA136="gaz z sieci",AC136*'lista, wskaźniki'!$D$21)</f>
        <v>0</v>
      </c>
      <c r="AJ136" s="272">
        <f>IF(AA136="węgiel",AB136*'lista, wskaźniki'!$D$20, IF('Sektor mieszkaniowy'!AA136="drewno",'Sektor mieszkaniowy'!AB136*'lista, wskaźniki'!$D$22,IF('Sektor mieszkaniowy'!AA136="pellet",AB136*'lista, wskaźniki'!$D$23,IF('Sektor mieszkaniowy'!AA136="gaz z sieci",AB136*'lista, wskaźniki'!$D$21,IF('Sektor mieszkaniowy'!AA136="olej opałowy",'Sektor mieszkaniowy'!AB136*'lista, wskaźniki'!$D$24)))))</f>
        <v>0</v>
      </c>
      <c r="AK136" s="1111"/>
      <c r="AL136" s="954"/>
      <c r="AM136" s="20">
        <f>IF(AA136="węgiel",AF136*1/3.6*'lista, wskaźniki'!$F$20,IF(AA136="drewno",AF136*1/3.6*'lista, wskaźniki'!$F$22,IF(AA136="pellet",AF136*1/3.6*'lista, wskaźniki'!$F$23,IF(AA136="gaz z sieci",AF136*1/3.6*'lista, wskaźniki'!$F$21,IF(AA136="olej opałowy",AF136*1/3.6*'lista, wskaźniki'!$F$24,0)))))</f>
        <v>0</v>
      </c>
      <c r="AN136" s="20">
        <f>IF(AA136="węgiel",AF136*'lista, wskaźniki'!$E$42,IF(AA136="drewno",AF136*'lista, wskaźniki'!$G$42,IF(AA136="pellet",AF136*'lista, wskaźniki'!$H$42,IF(AA136="gaz z sieci",AF136*'lista, wskaźniki'!$F$42,IF(AA136="olej opałowy",AF136*'lista, wskaźniki'!$I$42,0)))))</f>
        <v>0</v>
      </c>
      <c r="AO136" s="20">
        <f>IF(AA136="węgiel",AF136*'lista, wskaźniki'!$E$43,IF(AA136="drewno",AF136*'lista, wskaźniki'!$G$43,IF(AA136="pellet",AF136*'lista, wskaźniki'!$H$43,IF(AA136="gaz z sieci",AF136*'lista, wskaźniki'!$F$43,IF(AA136="olej opałowy",AF136*'lista, wskaźniki'!$I$43,0)))))</f>
        <v>0</v>
      </c>
      <c r="AP136" s="20">
        <f>IF(AA136="węgiel",AF136*'lista, wskaźniki'!$E$44,IF(AA136="drewno",AF136*'lista, wskaźniki'!$G$44,IF(AA136="pellet",AF136*'lista, wskaźniki'!$H$44,IF(AA136="gaz z sieci",AF136*'lista, wskaźniki'!$F$44,IF(AA136="olej opałowy",AF136*'lista, wskaźniki'!$I$44,0)))))</f>
        <v>0</v>
      </c>
      <c r="AQ136" s="20" t="b">
        <f>IF(Z136="gaz",AH136*1/3.6*'lista, wskaźniki'!$F$21,IF(Z136="energia elektryczna",AH136*1/3.6*'lista, wskaźniki'!$F$26))</f>
        <v>0</v>
      </c>
      <c r="AR136" s="20" t="b">
        <f>IF(Z136="gaz",AH136*'lista, wskaźniki'!$F$42,IF(Z136="energia elektryczna",AH136*0))</f>
        <v>0</v>
      </c>
      <c r="AS136" s="20" t="b">
        <f>IF(Z136="gaz",AH136*'lista, wskaźniki'!$F$43,IF(Z136="energia elektryczna",AH136*0))</f>
        <v>0</v>
      </c>
      <c r="AT136" s="20" t="b">
        <f>IF(Z136="gaz",AH136*'lista, wskaźniki'!$F$44,IF(Z136="energia elektryczna",AH136*0))</f>
        <v>0</v>
      </c>
      <c r="AU136" s="20">
        <f>AI136*1/3.6*'lista, wskaźniki'!$F$21</f>
        <v>0</v>
      </c>
      <c r="AV136" s="20">
        <f>AI136*'lista, wskaźniki'!$F$42</f>
        <v>0</v>
      </c>
      <c r="AW136" s="20">
        <f>AI136*'lista, wskaźniki'!$F$43</f>
        <v>0</v>
      </c>
      <c r="AX136" s="20">
        <f>AI136*'lista, wskaźniki'!$F$44</f>
        <v>0</v>
      </c>
      <c r="AY136" s="20">
        <f>AK136*'lista, wskaźniki'!$F$26</f>
        <v>0</v>
      </c>
      <c r="AZ136" s="20">
        <f t="shared" si="62"/>
        <v>0</v>
      </c>
      <c r="BA136" s="20">
        <f t="shared" si="63"/>
        <v>0</v>
      </c>
      <c r="BB136" s="20">
        <f t="shared" si="64"/>
        <v>0</v>
      </c>
      <c r="BC136" s="20">
        <f t="shared" si="65"/>
        <v>0</v>
      </c>
      <c r="BD136" s="954"/>
      <c r="BE136" s="954"/>
      <c r="BF136" s="954"/>
      <c r="BG136" s="954"/>
      <c r="BH136" s="83"/>
      <c r="BI136" s="954"/>
      <c r="BJ136" s="83"/>
      <c r="BK136" s="954"/>
      <c r="BL136" s="83"/>
      <c r="BM136" s="83"/>
      <c r="BN136" s="83"/>
      <c r="BO136" s="83"/>
      <c r="BP136" s="83"/>
      <c r="BQ136" s="83"/>
      <c r="BR136" s="83"/>
      <c r="BS136" s="1105"/>
      <c r="BT136" s="1105"/>
      <c r="BU136" s="1105"/>
      <c r="BV136" s="1105"/>
      <c r="BW136" s="1105"/>
      <c r="BX136" s="1105"/>
      <c r="BY136" s="1108"/>
      <c r="CA136" s="365" t="b">
        <f t="shared" si="66"/>
        <v>0</v>
      </c>
      <c r="CB136" s="365" t="b">
        <f t="shared" si="67"/>
        <v>0</v>
      </c>
      <c r="CC136" s="365" t="b">
        <f t="shared" si="68"/>
        <v>0</v>
      </c>
      <c r="CD136" s="365">
        <f t="shared" si="69"/>
        <v>0</v>
      </c>
      <c r="CE136" s="365" t="b">
        <f t="shared" si="70"/>
        <v>0</v>
      </c>
      <c r="CF136" s="365" t="b">
        <f t="shared" si="71"/>
        <v>0</v>
      </c>
      <c r="CG136" s="365" t="b">
        <f t="shared" si="72"/>
        <v>0</v>
      </c>
      <c r="CH136" s="365">
        <f t="shared" si="73"/>
        <v>0</v>
      </c>
      <c r="CI136" s="72" t="b">
        <f t="shared" si="74"/>
        <v>0</v>
      </c>
      <c r="CJ136" s="72" t="b">
        <f t="shared" si="75"/>
        <v>0</v>
      </c>
      <c r="CK136" s="72" t="b">
        <f t="shared" si="76"/>
        <v>0</v>
      </c>
      <c r="CL136" s="72">
        <f t="shared" si="77"/>
        <v>0</v>
      </c>
      <c r="CM136" s="72" t="b">
        <f t="shared" si="78"/>
        <v>0</v>
      </c>
      <c r="CN136" s="72" t="b">
        <f t="shared" si="79"/>
        <v>0</v>
      </c>
      <c r="CP136" s="13">
        <f t="shared" si="80"/>
        <v>0</v>
      </c>
      <c r="CQ136" s="13" t="b">
        <f t="shared" si="81"/>
        <v>0</v>
      </c>
      <c r="CR136" s="13" t="b">
        <f t="shared" si="82"/>
        <v>0</v>
      </c>
      <c r="CS136" s="13" t="b">
        <f t="shared" si="59"/>
        <v>0</v>
      </c>
      <c r="CT136" s="13" t="b">
        <f t="shared" si="87"/>
        <v>0</v>
      </c>
      <c r="CU136" s="13" t="b">
        <f t="shared" si="60"/>
        <v>0</v>
      </c>
      <c r="CV136" s="13" t="b">
        <f t="shared" si="83"/>
        <v>0</v>
      </c>
      <c r="CW136" s="13" t="b">
        <f t="shared" si="84"/>
        <v>0</v>
      </c>
      <c r="CX136" s="13" t="b">
        <f t="shared" si="85"/>
        <v>0</v>
      </c>
      <c r="CY136" s="13" t="b">
        <f t="shared" si="86"/>
        <v>0</v>
      </c>
    </row>
    <row r="137" spans="1:103" ht="15" thickBot="1">
      <c r="A137" s="933"/>
      <c r="B137" s="955"/>
      <c r="C137" s="955"/>
      <c r="D137" s="955"/>
      <c r="E137" s="955"/>
      <c r="F137" s="955"/>
      <c r="G137" s="955"/>
      <c r="H137" s="955"/>
      <c r="I137" s="955"/>
      <c r="J137" s="955"/>
      <c r="K137" s="955"/>
      <c r="L137" s="955"/>
      <c r="M137" s="955"/>
      <c r="N137" s="955"/>
      <c r="O137" s="955"/>
      <c r="P137" s="955"/>
      <c r="Q137" s="942"/>
      <c r="R137" s="955"/>
      <c r="S137" s="955"/>
      <c r="T137" s="955"/>
      <c r="U137" s="955"/>
      <c r="V137" s="955"/>
      <c r="W137" s="85"/>
      <c r="X137" s="85"/>
      <c r="Y137" s="85"/>
      <c r="Z137" s="85"/>
      <c r="AA137" s="85" t="s">
        <v>37</v>
      </c>
      <c r="AB137" s="86"/>
      <c r="AC137" s="86"/>
      <c r="AD137" s="85"/>
      <c r="AE137" s="955"/>
      <c r="AF137" s="334">
        <f t="shared" si="61"/>
        <v>0</v>
      </c>
      <c r="AG137" s="272">
        <f>IF(R137="kompletna",Q137*J137*0.0036*'lista, wskaźniki'!$F$13, IF(R137="częściowa",Q137*J137*0.0036*'lista, wskaźniki'!$F$14, IF(R137="brak",Q137*J137*0.0036*'lista, wskaźniki'!$F$15,)))</f>
        <v>0</v>
      </c>
      <c r="AH137" s="334">
        <f>IF(Y137="inne",K137*'lista, wskaźniki'!$E$35,IF(Y137="to samo źródło",0,IF(Y137=0,0)))</f>
        <v>0</v>
      </c>
      <c r="AI137" s="334" t="b">
        <f>IF(AA137="gaz z sieci",AC137*'lista, wskaźniki'!$D$21)</f>
        <v>0</v>
      </c>
      <c r="AJ137" s="272">
        <f>IF(AA137="węgiel",AB137*'lista, wskaźniki'!$D$20, IF('Sektor mieszkaniowy'!AA137="drewno",'Sektor mieszkaniowy'!AB137*'lista, wskaźniki'!$D$22,IF('Sektor mieszkaniowy'!AA137="pellet",AB137*'lista, wskaźniki'!$D$23,IF('Sektor mieszkaniowy'!AA137="gaz z sieci",AB137*'lista, wskaźniki'!$D$21,IF('Sektor mieszkaniowy'!AA137="olej opałowy",'Sektor mieszkaniowy'!AB137*'lista, wskaźniki'!$D$24)))))</f>
        <v>0</v>
      </c>
      <c r="AK137" s="1112"/>
      <c r="AL137" s="955"/>
      <c r="AM137" s="20">
        <f>IF(AA137="węgiel",AF137*1/3.6*'lista, wskaźniki'!$F$20,IF(AA137="drewno",AF137*1/3.6*'lista, wskaźniki'!$F$22,IF(AA137="pellet",AF137*1/3.6*'lista, wskaźniki'!$F$23,IF(AA137="gaz z sieci",AF137*1/3.6*'lista, wskaźniki'!$F$21,IF(AA137="olej opałowy",AF137*1/3.6*'lista, wskaźniki'!$F$24,0)))))</f>
        <v>0</v>
      </c>
      <c r="AN137" s="20">
        <f>IF(AA137="węgiel",AF137*'lista, wskaźniki'!$E$42,IF(AA137="drewno",AF137*'lista, wskaźniki'!$G$42,IF(AA137="pellet",AF137*'lista, wskaźniki'!$H$42,IF(AA137="gaz z sieci",AF137*'lista, wskaźniki'!$F$42,IF(AA137="olej opałowy",AF137*'lista, wskaźniki'!$I$42,0)))))</f>
        <v>0</v>
      </c>
      <c r="AO137" s="20">
        <f>IF(AA137="węgiel",AF137*'lista, wskaźniki'!$E$43,IF(AA137="drewno",AF137*'lista, wskaźniki'!$G$43,IF(AA137="pellet",AF137*'lista, wskaźniki'!$H$43,IF(AA137="gaz z sieci",AF137*'lista, wskaźniki'!$F$43,IF(AA137="olej opałowy",AF137*'lista, wskaźniki'!$I$43,0)))))</f>
        <v>0</v>
      </c>
      <c r="AP137" s="20">
        <f>IF(AA137="węgiel",AF137*'lista, wskaźniki'!$E$44,IF(AA137="drewno",AF137*'lista, wskaźniki'!$G$44,IF(AA137="pellet",AF137*'lista, wskaźniki'!$H$44,IF(AA137="gaz z sieci",AF137*'lista, wskaźniki'!$F$44,IF(AA137="olej opałowy",AF137*'lista, wskaźniki'!$I$44,0)))))</f>
        <v>0</v>
      </c>
      <c r="AQ137" s="20" t="b">
        <f>IF(Z137="gaz",AH137*1/3.6*'lista, wskaźniki'!$F$21,IF(Z137="energia elektryczna",AH137*1/3.6*'lista, wskaźniki'!$F$26))</f>
        <v>0</v>
      </c>
      <c r="AR137" s="20" t="b">
        <f>IF(Z137="gaz",AH137*'lista, wskaźniki'!$F$42,IF(Z137="energia elektryczna",AH137*0))</f>
        <v>0</v>
      </c>
      <c r="AS137" s="20" t="b">
        <f>IF(Z137="gaz",AH137*'lista, wskaźniki'!$F$43,IF(Z137="energia elektryczna",AH137*0))</f>
        <v>0</v>
      </c>
      <c r="AT137" s="20" t="b">
        <f>IF(Z137="gaz",AH137*'lista, wskaźniki'!$F$44,IF(Z137="energia elektryczna",AH137*0))</f>
        <v>0</v>
      </c>
      <c r="AU137" s="20">
        <f>AI137*1/3.6*'lista, wskaźniki'!$F$21</f>
        <v>0</v>
      </c>
      <c r="AV137" s="20">
        <f>AI137*'lista, wskaźniki'!$F$42</f>
        <v>0</v>
      </c>
      <c r="AW137" s="20">
        <f>AI137*'lista, wskaźniki'!$F$43</f>
        <v>0</v>
      </c>
      <c r="AX137" s="20">
        <f>AI137*'lista, wskaźniki'!$F$44</f>
        <v>0</v>
      </c>
      <c r="AY137" s="20">
        <f>AK137*'lista, wskaźniki'!$F$26</f>
        <v>0</v>
      </c>
      <c r="AZ137" s="20">
        <f t="shared" si="62"/>
        <v>0</v>
      </c>
      <c r="BA137" s="20">
        <f t="shared" si="63"/>
        <v>0</v>
      </c>
      <c r="BB137" s="20">
        <f t="shared" si="64"/>
        <v>0</v>
      </c>
      <c r="BC137" s="20">
        <f t="shared" si="65"/>
        <v>0</v>
      </c>
      <c r="BD137" s="955"/>
      <c r="BE137" s="955"/>
      <c r="BF137" s="955"/>
      <c r="BG137" s="955"/>
      <c r="BH137" s="85"/>
      <c r="BI137" s="955"/>
      <c r="BJ137" s="85"/>
      <c r="BK137" s="955"/>
      <c r="BL137" s="85"/>
      <c r="BM137" s="85"/>
      <c r="BN137" s="85"/>
      <c r="BO137" s="85"/>
      <c r="BP137" s="85"/>
      <c r="BQ137" s="85"/>
      <c r="BR137" s="85"/>
      <c r="BS137" s="1106"/>
      <c r="BT137" s="1106"/>
      <c r="BU137" s="1106"/>
      <c r="BV137" s="1106"/>
      <c r="BW137" s="1106"/>
      <c r="BX137" s="1106"/>
      <c r="BY137" s="1109"/>
      <c r="CA137" s="365" t="b">
        <f t="shared" si="66"/>
        <v>0</v>
      </c>
      <c r="CB137" s="365" t="b">
        <f t="shared" si="67"/>
        <v>0</v>
      </c>
      <c r="CC137" s="365" t="b">
        <f t="shared" si="68"/>
        <v>0</v>
      </c>
      <c r="CD137" s="365" t="b">
        <f t="shared" si="69"/>
        <v>0</v>
      </c>
      <c r="CE137" s="365">
        <f t="shared" si="70"/>
        <v>0</v>
      </c>
      <c r="CF137" s="365" t="b">
        <f t="shared" si="71"/>
        <v>0</v>
      </c>
      <c r="CG137" s="365" t="b">
        <f t="shared" si="72"/>
        <v>0</v>
      </c>
      <c r="CH137" s="365" t="b">
        <f t="shared" si="73"/>
        <v>0</v>
      </c>
      <c r="CI137" s="72" t="b">
        <f t="shared" si="74"/>
        <v>0</v>
      </c>
      <c r="CJ137" s="72" t="b">
        <f t="shared" si="75"/>
        <v>0</v>
      </c>
      <c r="CK137" s="72" t="b">
        <f t="shared" si="76"/>
        <v>0</v>
      </c>
      <c r="CL137" s="72">
        <f t="shared" si="77"/>
        <v>0</v>
      </c>
      <c r="CM137" s="72">
        <f t="shared" si="78"/>
        <v>0</v>
      </c>
      <c r="CN137" s="72" t="b">
        <f t="shared" si="79"/>
        <v>0</v>
      </c>
      <c r="CP137" s="13">
        <f t="shared" si="80"/>
        <v>0</v>
      </c>
      <c r="CQ137" s="13" t="b">
        <f t="shared" si="81"/>
        <v>0</v>
      </c>
      <c r="CR137" s="13" t="b">
        <f t="shared" si="82"/>
        <v>0</v>
      </c>
      <c r="CS137" s="13" t="b">
        <f t="shared" si="59"/>
        <v>0</v>
      </c>
      <c r="CT137" s="13" t="b">
        <f t="shared" si="87"/>
        <v>0</v>
      </c>
      <c r="CU137" s="13" t="b">
        <f t="shared" si="60"/>
        <v>0</v>
      </c>
      <c r="CV137" s="13" t="b">
        <f t="shared" si="83"/>
        <v>0</v>
      </c>
      <c r="CW137" s="13" t="b">
        <f t="shared" si="84"/>
        <v>0</v>
      </c>
      <c r="CX137" s="13" t="b">
        <f t="shared" si="85"/>
        <v>0</v>
      </c>
      <c r="CY137" s="13" t="b">
        <f t="shared" si="86"/>
        <v>0</v>
      </c>
    </row>
    <row r="138" spans="1:103" ht="15" thickBot="1">
      <c r="A138" s="931">
        <v>28</v>
      </c>
      <c r="B138" s="953" t="s">
        <v>202</v>
      </c>
      <c r="C138" s="953"/>
      <c r="D138" s="953" t="s">
        <v>1</v>
      </c>
      <c r="E138" s="953" t="s">
        <v>5</v>
      </c>
      <c r="F138" s="953">
        <v>5</v>
      </c>
      <c r="G138" s="953"/>
      <c r="H138" s="953"/>
      <c r="I138" s="953" t="s">
        <v>10</v>
      </c>
      <c r="J138" s="953">
        <v>85</v>
      </c>
      <c r="K138" s="953"/>
      <c r="L138" s="953" t="s">
        <v>16</v>
      </c>
      <c r="M138" s="953"/>
      <c r="N138" s="953" t="s">
        <v>17</v>
      </c>
      <c r="O138" s="953"/>
      <c r="P138" s="953" t="s">
        <v>17</v>
      </c>
      <c r="Q138" s="940">
        <f>IF(I138="&lt;1966",'lista, wskaźniki'!$G$4,IF(I138="1967-1985",'lista, wskaźniki'!$G$5,IF(I138="1986-1992",'lista, wskaźniki'!$G$6,IF(I138="1993-1996",'lista, wskaźniki'!$G$7,IF(I138="&gt;1997",'lista, wskaźniki'!$G$8,IF(I138=0,'lista, wskaźniki'!$G$4))))))</f>
        <v>290</v>
      </c>
      <c r="R138" s="953" t="s">
        <v>23</v>
      </c>
      <c r="S138" s="953" t="s">
        <v>27</v>
      </c>
      <c r="T138" s="953"/>
      <c r="U138" s="953">
        <v>2006</v>
      </c>
      <c r="V138" s="953"/>
      <c r="W138" s="81" t="s">
        <v>35</v>
      </c>
      <c r="X138" s="81" t="s">
        <v>195</v>
      </c>
      <c r="Y138" s="83" t="s">
        <v>24</v>
      </c>
      <c r="Z138" s="81" t="s">
        <v>40</v>
      </c>
      <c r="AA138" s="81" t="s">
        <v>35</v>
      </c>
      <c r="AB138" s="82"/>
      <c r="AC138" s="82"/>
      <c r="AD138" s="81"/>
      <c r="AE138" s="953"/>
      <c r="AF138" s="334">
        <f>AG138</f>
        <v>70.992000000000004</v>
      </c>
      <c r="AG138" s="272">
        <f>IF(R138="kompletna",Q138*J138*0.0036*'lista, wskaźniki'!$F$13, IF(R138="częściowa",Q138*J138*0.0036*'lista, wskaźniki'!$F$14, IF(R138="brak",Q138*J138*0.0036*'lista, wskaźniki'!$F$15,)))</f>
        <v>70.992000000000004</v>
      </c>
      <c r="AH138" s="334">
        <f>IF(Y138="inne",K138*'lista, wskaźniki'!$E$35,IF(Y138="to samo źródło",0,IF(Y138=0,0)))</f>
        <v>0</v>
      </c>
      <c r="AI138" s="334" t="b">
        <f>IF(AA138="gaz z sieci",AC138*'lista, wskaźniki'!$D$21)</f>
        <v>0</v>
      </c>
      <c r="AJ138" s="272">
        <f>IF(AA138="węgiel",AB138*'lista, wskaźniki'!$D$20, IF('Sektor mieszkaniowy'!AA138="drewno",'Sektor mieszkaniowy'!AB138*'lista, wskaźniki'!$D$22,IF('Sektor mieszkaniowy'!AA138="pellet",AB138*'lista, wskaźniki'!$D$23,IF('Sektor mieszkaniowy'!AA138="gaz z sieci",AB138*'lista, wskaźniki'!$D$21,IF('Sektor mieszkaniowy'!AA138="olej opałowy",'Sektor mieszkaniowy'!AB138*'lista, wskaźniki'!$D$24)))))</f>
        <v>0</v>
      </c>
      <c r="AK138" s="1110">
        <f>AL138/'lista, wskaźniki'!$A$127</f>
        <v>0</v>
      </c>
      <c r="AL138" s="953"/>
      <c r="AM138" s="20">
        <f>IF(AA138="węgiel",AF138*1/3.6*'lista, wskaźniki'!$F$20,IF(AA138="drewno",AF138*1/3.6*'lista, wskaźniki'!$F$22,IF(AA138="pellet",AF138*1/3.6*'lista, wskaźniki'!$F$23,IF(AA138="gaz z sieci",AF138*1/3.6*'lista, wskaźniki'!$F$21,IF(AA138="olej opałowy",AF138*1/3.6*'lista, wskaźniki'!$F$24,0)))))</f>
        <v>6.7250721600000007</v>
      </c>
      <c r="AN138" s="20">
        <f>IF(AA138="węgiel",AF138*'lista, wskaźniki'!$E$42,IF(AA138="drewno",AF138*'lista, wskaźniki'!$G$42,IF(AA138="pellet",AF138*'lista, wskaźniki'!$H$42,IF(AA138="gaz z sieci",AF138*'lista, wskaźniki'!$F$42,IF(AA138="olej opałowy",AF138*'lista, wskaźniki'!$I$42,0)))))</f>
        <v>2.6976960000000005E-2</v>
      </c>
      <c r="AO138" s="20">
        <f>IF(AA138="węgiel",AF138*'lista, wskaźniki'!$E$43,IF(AA138="drewno",AF138*'lista, wskaźniki'!$G$43,IF(AA138="pellet",AF138*'lista, wskaźniki'!$H$43,IF(AA138="gaz z sieci",AF138*'lista, wskaźniki'!$F$43,IF(AA138="olej opałowy",AF138*'lista, wskaźniki'!$I$43,0)))))</f>
        <v>2.5557120000000003E-2</v>
      </c>
      <c r="AP138" s="20">
        <f>IF(AA138="węgiel",AF138*'lista, wskaźniki'!$E$44,IF(AA138="drewno",AF138*'lista, wskaźniki'!$G$44,IF(AA138="pellet",AF138*'lista, wskaźniki'!$H$44,IF(AA138="gaz z sieci",AF138*'lista, wskaźniki'!$F$44,IF(AA138="olej opałowy",AF138*'lista, wskaźniki'!$I$44,0)))))</f>
        <v>1.9167840000000002E-5</v>
      </c>
      <c r="AQ138" s="360">
        <f>IF(Z138="gaz",AH138*1/3.6*'lista, wskaźniki'!$F$21,IF(Z138="energia elektryczna",AH138*1/3.6*'lista, wskaźniki'!$F$26))</f>
        <v>0</v>
      </c>
      <c r="AR138" s="20">
        <f>IF(Z138="gaz",AH138*'lista, wskaźniki'!$F$42,IF(Z138="energia elektryczna",AH138*0))</f>
        <v>0</v>
      </c>
      <c r="AS138" s="20">
        <f>IF(Z138="gaz",AH138*'lista, wskaźniki'!$F$43,IF(Z138="energia elektryczna",AH138*0))</f>
        <v>0</v>
      </c>
      <c r="AT138" s="20">
        <f>IF(Z138="gaz",AH138*'lista, wskaźniki'!$F$44,IF(Z138="energia elektryczna",AH138*0))</f>
        <v>0</v>
      </c>
      <c r="AU138" s="20">
        <f>AI138*1/3.6*'lista, wskaźniki'!$F$21</f>
        <v>0</v>
      </c>
      <c r="AV138" s="20">
        <f>AI138*'lista, wskaźniki'!$F$42</f>
        <v>0</v>
      </c>
      <c r="AW138" s="20">
        <f>AI138*'lista, wskaźniki'!$F$43</f>
        <v>0</v>
      </c>
      <c r="AX138" s="20">
        <f>AI138*'lista, wskaźniki'!$F$44</f>
        <v>0</v>
      </c>
      <c r="AY138" s="20">
        <f>AK138*'lista, wskaźniki'!$F$26</f>
        <v>0</v>
      </c>
      <c r="AZ138" s="20">
        <f t="shared" si="62"/>
        <v>6.7250721600000007</v>
      </c>
      <c r="BA138" s="20">
        <f t="shared" si="63"/>
        <v>2.6976960000000005E-2</v>
      </c>
      <c r="BB138" s="20">
        <f t="shared" si="64"/>
        <v>2.5557120000000003E-2</v>
      </c>
      <c r="BC138" s="20">
        <f t="shared" si="65"/>
        <v>1.9167840000000002E-5</v>
      </c>
      <c r="BD138" s="953" t="s">
        <v>17</v>
      </c>
      <c r="BE138" s="953" t="s">
        <v>16</v>
      </c>
      <c r="BF138" s="953" t="s">
        <v>16</v>
      </c>
      <c r="BG138" s="953" t="s">
        <v>17</v>
      </c>
      <c r="BH138" s="81"/>
      <c r="BI138" s="953" t="s">
        <v>16</v>
      </c>
      <c r="BJ138" s="81" t="s">
        <v>52</v>
      </c>
      <c r="BK138" s="953" t="s">
        <v>17</v>
      </c>
      <c r="BL138" s="81"/>
      <c r="BM138" s="81"/>
      <c r="BN138" s="81"/>
      <c r="BO138" s="81" t="s">
        <v>57</v>
      </c>
      <c r="BP138" s="81" t="s">
        <v>52</v>
      </c>
      <c r="BQ138" s="81" t="s">
        <v>120</v>
      </c>
      <c r="BR138" s="81">
        <v>1</v>
      </c>
      <c r="BS138" s="1104"/>
      <c r="BT138" s="1104"/>
      <c r="BU138" s="1104"/>
      <c r="BV138" s="1104"/>
      <c r="BW138" s="1104"/>
      <c r="BX138" s="1104"/>
      <c r="BY138" s="1107"/>
      <c r="CA138" s="365">
        <f t="shared" si="66"/>
        <v>70.992000000000004</v>
      </c>
      <c r="CB138" s="365" t="b">
        <f t="shared" si="67"/>
        <v>0</v>
      </c>
      <c r="CC138" s="365" t="b">
        <f t="shared" si="68"/>
        <v>0</v>
      </c>
      <c r="CD138" s="365" t="b">
        <f t="shared" si="69"/>
        <v>0</v>
      </c>
      <c r="CE138" s="365" t="b">
        <f t="shared" si="70"/>
        <v>0</v>
      </c>
      <c r="CF138" s="365" t="b">
        <f t="shared" si="71"/>
        <v>0</v>
      </c>
      <c r="CG138" s="365">
        <f t="shared" si="72"/>
        <v>0</v>
      </c>
      <c r="CH138" s="365" t="b">
        <f t="shared" si="73"/>
        <v>0</v>
      </c>
      <c r="CI138" s="72">
        <f t="shared" si="74"/>
        <v>70.992000000000004</v>
      </c>
      <c r="CJ138" s="72" t="b">
        <f t="shared" si="75"/>
        <v>0</v>
      </c>
      <c r="CK138" s="72" t="b">
        <f t="shared" si="76"/>
        <v>0</v>
      </c>
      <c r="CL138" s="72">
        <f t="shared" si="77"/>
        <v>0</v>
      </c>
      <c r="CM138" s="72" t="b">
        <f t="shared" si="78"/>
        <v>0</v>
      </c>
      <c r="CN138" s="72">
        <f t="shared" si="79"/>
        <v>0</v>
      </c>
      <c r="CP138" s="13">
        <f t="shared" si="80"/>
        <v>85</v>
      </c>
      <c r="CQ138" s="13">
        <f t="shared" si="81"/>
        <v>42.5</v>
      </c>
      <c r="CR138" s="13" t="b">
        <f t="shared" si="82"/>
        <v>0</v>
      </c>
      <c r="CS138" s="13">
        <f t="shared" ref="CS138:CS201" si="88">IF(R138="kompletna",CR138,IF(R138="częściowa",0.5*CR138,IF(R138="brak",0*CR138)))</f>
        <v>0</v>
      </c>
      <c r="CT138" s="13" t="b">
        <f t="shared" si="87"/>
        <v>0</v>
      </c>
      <c r="CU138" s="13">
        <f t="shared" si="60"/>
        <v>0</v>
      </c>
      <c r="CV138" s="13" t="b">
        <f t="shared" si="83"/>
        <v>0</v>
      </c>
      <c r="CW138" s="13">
        <f t="shared" si="84"/>
        <v>0</v>
      </c>
      <c r="CX138" s="13" t="b">
        <f t="shared" si="85"/>
        <v>0</v>
      </c>
      <c r="CY138" s="13">
        <f t="shared" si="86"/>
        <v>0</v>
      </c>
    </row>
    <row r="139" spans="1:103" ht="15" thickBot="1">
      <c r="A139" s="932"/>
      <c r="B139" s="954"/>
      <c r="C139" s="954"/>
      <c r="D139" s="954"/>
      <c r="E139" s="954"/>
      <c r="F139" s="954"/>
      <c r="G139" s="954"/>
      <c r="H139" s="954"/>
      <c r="I139" s="954"/>
      <c r="J139" s="954"/>
      <c r="K139" s="954"/>
      <c r="L139" s="954"/>
      <c r="M139" s="954"/>
      <c r="N139" s="954"/>
      <c r="O139" s="954"/>
      <c r="P139" s="954"/>
      <c r="Q139" s="941"/>
      <c r="R139" s="954"/>
      <c r="S139" s="954"/>
      <c r="T139" s="954"/>
      <c r="U139" s="954"/>
      <c r="V139" s="954"/>
      <c r="W139" s="20" t="s">
        <v>36</v>
      </c>
      <c r="X139" s="83"/>
      <c r="Y139" s="83"/>
      <c r="Z139" s="83"/>
      <c r="AA139" s="83" t="s">
        <v>36</v>
      </c>
      <c r="AB139" s="84"/>
      <c r="AC139" s="84"/>
      <c r="AD139" s="83"/>
      <c r="AE139" s="954"/>
      <c r="AF139" s="334">
        <f t="shared" si="61"/>
        <v>0</v>
      </c>
      <c r="AG139" s="272">
        <f>IF(R139="kompletna",Q139*J139*0.0036*'lista, wskaźniki'!$F$13, IF(R139="częściowa",Q139*J139*0.0036*'lista, wskaźniki'!$F$14, IF(R139="brak",Q139*J139*0.0036*'lista, wskaźniki'!$F$15,)))</f>
        <v>0</v>
      </c>
      <c r="AH139" s="334">
        <f>IF(Y139="inne",K139*'lista, wskaźniki'!$E$35,IF(Y139="to samo źródło",0,IF(Y139=0,0)))</f>
        <v>0</v>
      </c>
      <c r="AI139" s="334" t="b">
        <f>IF(AA139="gaz z sieci",AC139*'lista, wskaźniki'!$D$21)</f>
        <v>0</v>
      </c>
      <c r="AJ139" s="272">
        <f>IF(AA139="węgiel",AB139*'lista, wskaźniki'!$D$20, IF('Sektor mieszkaniowy'!AA139="drewno",'Sektor mieszkaniowy'!AB139*'lista, wskaźniki'!$D$22,IF('Sektor mieszkaniowy'!AA139="pellet",AB139*'lista, wskaźniki'!$D$23,IF('Sektor mieszkaniowy'!AA139="gaz z sieci",AB139*'lista, wskaźniki'!$D$21,IF('Sektor mieszkaniowy'!AA139="olej opałowy",'Sektor mieszkaniowy'!AB139*'lista, wskaźniki'!$D$24)))))</f>
        <v>0</v>
      </c>
      <c r="AK139" s="1111"/>
      <c r="AL139" s="954"/>
      <c r="AM139" s="20">
        <f>IF(AA139="węgiel",AF139*1/3.6*'lista, wskaźniki'!$F$20,IF(AA139="drewno",AF139*1/3.6*'lista, wskaźniki'!$F$22,IF(AA139="pellet",AF139*1/3.6*'lista, wskaźniki'!$F$23,IF(AA139="gaz z sieci",AF139*1/3.6*'lista, wskaźniki'!$F$21,IF(AA139="olej opałowy",AF139*1/3.6*'lista, wskaźniki'!$F$24,0)))))</f>
        <v>0</v>
      </c>
      <c r="AN139" s="20">
        <f>IF(AA139="węgiel",AF139*'lista, wskaźniki'!$E$42,IF(AA139="drewno",AF139*'lista, wskaźniki'!$G$42,IF(AA139="pellet",AF139*'lista, wskaźniki'!$H$42,IF(AA139="gaz z sieci",AF139*'lista, wskaźniki'!$F$42,IF(AA139="olej opałowy",AF139*'lista, wskaźniki'!$I$42,0)))))</f>
        <v>0</v>
      </c>
      <c r="AO139" s="20">
        <f>IF(AA139="węgiel",AF139*'lista, wskaźniki'!$E$43,IF(AA139="drewno",AF139*'lista, wskaźniki'!$G$43,IF(AA139="pellet",AF139*'lista, wskaźniki'!$H$43,IF(AA139="gaz z sieci",AF139*'lista, wskaźniki'!$F$43,IF(AA139="olej opałowy",AF139*'lista, wskaźniki'!$I$43,0)))))</f>
        <v>0</v>
      </c>
      <c r="AP139" s="20">
        <f>IF(AA139="węgiel",AF139*'lista, wskaźniki'!$E$44,IF(AA139="drewno",AF139*'lista, wskaźniki'!$G$44,IF(AA139="pellet",AF139*'lista, wskaźniki'!$H$44,IF(AA139="gaz z sieci",AF139*'lista, wskaźniki'!$F$44,IF(AA139="olej opałowy",AF139*'lista, wskaźniki'!$I$44,0)))))</f>
        <v>0</v>
      </c>
      <c r="AQ139" s="20" t="b">
        <f>IF(Z139="gaz",AH139*1/3.6*'lista, wskaźniki'!$F$21,IF(Z139="energia elektryczna",AH139*1/3.6*'lista, wskaźniki'!$F$26))</f>
        <v>0</v>
      </c>
      <c r="AR139" s="20" t="b">
        <f>IF(Z139="gaz",AH139*'lista, wskaźniki'!$F$42,IF(Z139="energia elektryczna",AH139*0))</f>
        <v>0</v>
      </c>
      <c r="AS139" s="20" t="b">
        <f>IF(Z139="gaz",AH139*'lista, wskaźniki'!$F$43,IF(Z139="energia elektryczna",AH139*0))</f>
        <v>0</v>
      </c>
      <c r="AT139" s="20" t="b">
        <f>IF(Z139="gaz",AH139*'lista, wskaźniki'!$F$44,IF(Z139="energia elektryczna",AH139*0))</f>
        <v>0</v>
      </c>
      <c r="AU139" s="20">
        <f>AI139*1/3.6*'lista, wskaźniki'!$F$21</f>
        <v>0</v>
      </c>
      <c r="AV139" s="20">
        <f>AI139*'lista, wskaźniki'!$F$42</f>
        <v>0</v>
      </c>
      <c r="AW139" s="20">
        <f>AI139*'lista, wskaźniki'!$F$43</f>
        <v>0</v>
      </c>
      <c r="AX139" s="20">
        <f>AI139*'lista, wskaźniki'!$F$44</f>
        <v>0</v>
      </c>
      <c r="AY139" s="20">
        <f>AK139*'lista, wskaźniki'!$F$26</f>
        <v>0</v>
      </c>
      <c r="AZ139" s="20">
        <f t="shared" si="62"/>
        <v>0</v>
      </c>
      <c r="BA139" s="20">
        <f t="shared" si="63"/>
        <v>0</v>
      </c>
      <c r="BB139" s="20">
        <f t="shared" si="64"/>
        <v>0</v>
      </c>
      <c r="BC139" s="20">
        <f t="shared" si="65"/>
        <v>0</v>
      </c>
      <c r="BD139" s="954"/>
      <c r="BE139" s="954"/>
      <c r="BF139" s="954"/>
      <c r="BG139" s="954"/>
      <c r="BH139" s="83"/>
      <c r="BI139" s="954"/>
      <c r="BJ139" s="83"/>
      <c r="BK139" s="954"/>
      <c r="BL139" s="83"/>
      <c r="BM139" s="83"/>
      <c r="BN139" s="83"/>
      <c r="BO139" s="83"/>
      <c r="BP139" s="83"/>
      <c r="BQ139" s="83" t="s">
        <v>196</v>
      </c>
      <c r="BR139" s="83">
        <v>1</v>
      </c>
      <c r="BS139" s="1105"/>
      <c r="BT139" s="1105"/>
      <c r="BU139" s="1105"/>
      <c r="BV139" s="1105"/>
      <c r="BW139" s="1105"/>
      <c r="BX139" s="1105"/>
      <c r="BY139" s="1108"/>
      <c r="CA139" s="365" t="b">
        <f t="shared" si="66"/>
        <v>0</v>
      </c>
      <c r="CB139" s="365">
        <f t="shared" si="67"/>
        <v>0</v>
      </c>
      <c r="CC139" s="365" t="b">
        <f t="shared" si="68"/>
        <v>0</v>
      </c>
      <c r="CD139" s="365" t="b">
        <f t="shared" si="69"/>
        <v>0</v>
      </c>
      <c r="CE139" s="365" t="b">
        <f t="shared" si="70"/>
        <v>0</v>
      </c>
      <c r="CF139" s="365" t="b">
        <f t="shared" si="71"/>
        <v>0</v>
      </c>
      <c r="CG139" s="365" t="b">
        <f t="shared" si="72"/>
        <v>0</v>
      </c>
      <c r="CH139" s="365" t="b">
        <f t="shared" si="73"/>
        <v>0</v>
      </c>
      <c r="CI139" s="72" t="b">
        <f t="shared" si="74"/>
        <v>0</v>
      </c>
      <c r="CJ139" s="72">
        <f t="shared" si="75"/>
        <v>0</v>
      </c>
      <c r="CK139" s="72" t="b">
        <f t="shared" si="76"/>
        <v>0</v>
      </c>
      <c r="CL139" s="72">
        <f t="shared" si="77"/>
        <v>0</v>
      </c>
      <c r="CM139" s="72" t="b">
        <f t="shared" si="78"/>
        <v>0</v>
      </c>
      <c r="CN139" s="72" t="b">
        <f t="shared" si="79"/>
        <v>0</v>
      </c>
      <c r="CP139" s="13">
        <f t="shared" si="80"/>
        <v>0</v>
      </c>
      <c r="CQ139" s="13" t="b">
        <f t="shared" si="81"/>
        <v>0</v>
      </c>
      <c r="CR139" s="13" t="b">
        <f t="shared" si="82"/>
        <v>0</v>
      </c>
      <c r="CS139" s="13" t="b">
        <f t="shared" si="88"/>
        <v>0</v>
      </c>
      <c r="CT139" s="13" t="b">
        <f t="shared" si="87"/>
        <v>0</v>
      </c>
      <c r="CU139" s="13" t="b">
        <f t="shared" si="60"/>
        <v>0</v>
      </c>
      <c r="CV139" s="13" t="b">
        <f t="shared" si="83"/>
        <v>0</v>
      </c>
      <c r="CW139" s="13" t="b">
        <f t="shared" si="84"/>
        <v>0</v>
      </c>
      <c r="CX139" s="13" t="b">
        <f t="shared" si="85"/>
        <v>0</v>
      </c>
      <c r="CY139" s="13" t="b">
        <f t="shared" si="86"/>
        <v>0</v>
      </c>
    </row>
    <row r="140" spans="1:103" ht="15" thickBot="1">
      <c r="A140" s="932"/>
      <c r="B140" s="954"/>
      <c r="C140" s="954"/>
      <c r="D140" s="954"/>
      <c r="E140" s="954"/>
      <c r="F140" s="954"/>
      <c r="G140" s="954"/>
      <c r="H140" s="954"/>
      <c r="I140" s="954"/>
      <c r="J140" s="954"/>
      <c r="K140" s="954"/>
      <c r="L140" s="954"/>
      <c r="M140" s="954"/>
      <c r="N140" s="954"/>
      <c r="O140" s="954"/>
      <c r="P140" s="954"/>
      <c r="Q140" s="941"/>
      <c r="R140" s="954"/>
      <c r="S140" s="954"/>
      <c r="T140" s="954"/>
      <c r="U140" s="954"/>
      <c r="V140" s="954"/>
      <c r="W140" s="83"/>
      <c r="X140" s="83"/>
      <c r="Y140" s="83"/>
      <c r="Z140" s="83"/>
      <c r="AA140" s="83" t="s">
        <v>50</v>
      </c>
      <c r="AB140" s="84"/>
      <c r="AC140" s="84"/>
      <c r="AD140" s="83"/>
      <c r="AE140" s="954"/>
      <c r="AF140" s="334">
        <f t="shared" si="61"/>
        <v>0</v>
      </c>
      <c r="AG140" s="272">
        <f>IF(R140="kompletna",Q140*J140*0.0036*'lista, wskaźniki'!$F$13, IF(R140="częściowa",Q140*J140*0.0036*'lista, wskaźniki'!$F$14, IF(R140="brak",Q140*J140*0.0036*'lista, wskaźniki'!$F$15,)))</f>
        <v>0</v>
      </c>
      <c r="AH140" s="334">
        <f>IF(Y140="inne",K140*'lista, wskaźniki'!$E$35,IF(Y140="to samo źródło",0,IF(Y140=0,0)))</f>
        <v>0</v>
      </c>
      <c r="AI140" s="334" t="b">
        <f>IF(AA140="gaz z sieci",AC140*'lista, wskaźniki'!$D$21)</f>
        <v>0</v>
      </c>
      <c r="AJ140" s="272">
        <f>IF(AA140="węgiel",AB140*'lista, wskaźniki'!$D$20, IF('Sektor mieszkaniowy'!AA140="drewno",'Sektor mieszkaniowy'!AB140*'lista, wskaźniki'!$D$22,IF('Sektor mieszkaniowy'!AA140="pellet",AB140*'lista, wskaźniki'!$D$23,IF('Sektor mieszkaniowy'!AA140="gaz z sieci",AB140*'lista, wskaźniki'!$D$21,IF('Sektor mieszkaniowy'!AA140="olej opałowy",'Sektor mieszkaniowy'!AB140*'lista, wskaźniki'!$D$24)))))</f>
        <v>0</v>
      </c>
      <c r="AK140" s="1111"/>
      <c r="AL140" s="954"/>
      <c r="AM140" s="20">
        <f>IF(AA140="węgiel",AF140*1/3.6*'lista, wskaźniki'!$F$20,IF(AA140="drewno",AF140*1/3.6*'lista, wskaźniki'!$F$22,IF(AA140="pellet",AF140*1/3.6*'lista, wskaźniki'!$F$23,IF(AA140="gaz z sieci",AF140*1/3.6*'lista, wskaźniki'!$F$21,IF(AA140="olej opałowy",AF140*1/3.6*'lista, wskaźniki'!$F$24,0)))))</f>
        <v>0</v>
      </c>
      <c r="AN140" s="20">
        <f>IF(AA140="węgiel",AF140*'lista, wskaźniki'!$E$42,IF(AA140="drewno",AF140*'lista, wskaźniki'!$G$42,IF(AA140="pellet",AF140*'lista, wskaźniki'!$H$42,IF(AA140="gaz z sieci",AF140*'lista, wskaźniki'!$F$42,IF(AA140="olej opałowy",AF140*'lista, wskaźniki'!$I$42,0)))))</f>
        <v>0</v>
      </c>
      <c r="AO140" s="20">
        <f>IF(AA140="węgiel",AF140*'lista, wskaźniki'!$E$43,IF(AA140="drewno",AF140*'lista, wskaźniki'!$G$43,IF(AA140="pellet",AF140*'lista, wskaźniki'!$H$43,IF(AA140="gaz z sieci",AF140*'lista, wskaźniki'!$F$43,IF(AA140="olej opałowy",AF140*'lista, wskaźniki'!$I$43,0)))))</f>
        <v>0</v>
      </c>
      <c r="AP140" s="20">
        <f>IF(AA140="węgiel",AF140*'lista, wskaźniki'!$E$44,IF(AA140="drewno",AF140*'lista, wskaźniki'!$G$44,IF(AA140="pellet",AF140*'lista, wskaźniki'!$H$44,IF(AA140="gaz z sieci",AF140*'lista, wskaźniki'!$F$44,IF(AA140="olej opałowy",AF140*'lista, wskaźniki'!$I$44,0)))))</f>
        <v>0</v>
      </c>
      <c r="AQ140" s="20" t="b">
        <f>IF(Z140="gaz",AH140*1/3.6*'lista, wskaźniki'!$F$21,IF(Z140="energia elektryczna",AH140*1/3.6*'lista, wskaźniki'!$F$26))</f>
        <v>0</v>
      </c>
      <c r="AR140" s="20" t="b">
        <f>IF(Z140="gaz",AH140*'lista, wskaźniki'!$F$42,IF(Z140="energia elektryczna",AH140*0))</f>
        <v>0</v>
      </c>
      <c r="AS140" s="20" t="b">
        <f>IF(Z140="gaz",AH140*'lista, wskaźniki'!$F$43,IF(Z140="energia elektryczna",AH140*0))</f>
        <v>0</v>
      </c>
      <c r="AT140" s="20" t="b">
        <f>IF(Z140="gaz",AH140*'lista, wskaźniki'!$F$44,IF(Z140="energia elektryczna",AH140*0))</f>
        <v>0</v>
      </c>
      <c r="AU140" s="20">
        <f>AI140*1/3.6*'lista, wskaźniki'!$F$21</f>
        <v>0</v>
      </c>
      <c r="AV140" s="20">
        <f>AI140*'lista, wskaźniki'!$F$42</f>
        <v>0</v>
      </c>
      <c r="AW140" s="20">
        <f>AI140*'lista, wskaźniki'!$F$43</f>
        <v>0</v>
      </c>
      <c r="AX140" s="20">
        <f>AI140*'lista, wskaźniki'!$F$44</f>
        <v>0</v>
      </c>
      <c r="AY140" s="20">
        <f>AK140*'lista, wskaźniki'!$F$26</f>
        <v>0</v>
      </c>
      <c r="AZ140" s="20">
        <f t="shared" si="62"/>
        <v>0</v>
      </c>
      <c r="BA140" s="20">
        <f t="shared" si="63"/>
        <v>0</v>
      </c>
      <c r="BB140" s="20">
        <f t="shared" si="64"/>
        <v>0</v>
      </c>
      <c r="BC140" s="20">
        <f t="shared" si="65"/>
        <v>0</v>
      </c>
      <c r="BD140" s="954"/>
      <c r="BE140" s="954"/>
      <c r="BF140" s="954"/>
      <c r="BG140" s="954"/>
      <c r="BH140" s="83"/>
      <c r="BI140" s="954"/>
      <c r="BJ140" s="83"/>
      <c r="BK140" s="954"/>
      <c r="BL140" s="83"/>
      <c r="BM140" s="83"/>
      <c r="BN140" s="83"/>
      <c r="BO140" s="83"/>
      <c r="BP140" s="83"/>
      <c r="BQ140" s="83" t="s">
        <v>121</v>
      </c>
      <c r="BR140" s="83">
        <v>1</v>
      </c>
      <c r="BS140" s="1105"/>
      <c r="BT140" s="1105"/>
      <c r="BU140" s="1105"/>
      <c r="BV140" s="1105"/>
      <c r="BW140" s="1105"/>
      <c r="BX140" s="1105"/>
      <c r="BY140" s="1108"/>
      <c r="CA140" s="365" t="b">
        <f t="shared" si="66"/>
        <v>0</v>
      </c>
      <c r="CB140" s="365" t="b">
        <f t="shared" si="67"/>
        <v>0</v>
      </c>
      <c r="CC140" s="365">
        <f t="shared" si="68"/>
        <v>0</v>
      </c>
      <c r="CD140" s="365" t="b">
        <f t="shared" si="69"/>
        <v>0</v>
      </c>
      <c r="CE140" s="365" t="b">
        <f t="shared" si="70"/>
        <v>0</v>
      </c>
      <c r="CF140" s="365" t="b">
        <f t="shared" si="71"/>
        <v>0</v>
      </c>
      <c r="CG140" s="365" t="b">
        <f t="shared" si="72"/>
        <v>0</v>
      </c>
      <c r="CH140" s="365" t="b">
        <f t="shared" si="73"/>
        <v>0</v>
      </c>
      <c r="CI140" s="72" t="b">
        <f t="shared" si="74"/>
        <v>0</v>
      </c>
      <c r="CJ140" s="72" t="b">
        <f t="shared" si="75"/>
        <v>0</v>
      </c>
      <c r="CK140" s="72">
        <f t="shared" si="76"/>
        <v>0</v>
      </c>
      <c r="CL140" s="72">
        <f t="shared" si="77"/>
        <v>0</v>
      </c>
      <c r="CM140" s="72" t="b">
        <f t="shared" si="78"/>
        <v>0</v>
      </c>
      <c r="CN140" s="72" t="b">
        <f t="shared" si="79"/>
        <v>0</v>
      </c>
      <c r="CP140" s="13">
        <f t="shared" si="80"/>
        <v>0</v>
      </c>
      <c r="CQ140" s="13" t="b">
        <f t="shared" si="81"/>
        <v>0</v>
      </c>
      <c r="CR140" s="13" t="b">
        <f t="shared" si="82"/>
        <v>0</v>
      </c>
      <c r="CS140" s="13" t="b">
        <f t="shared" si="88"/>
        <v>0</v>
      </c>
      <c r="CT140" s="13" t="b">
        <f t="shared" si="87"/>
        <v>0</v>
      </c>
      <c r="CU140" s="13" t="b">
        <f t="shared" si="60"/>
        <v>0</v>
      </c>
      <c r="CV140" s="13" t="b">
        <f t="shared" si="83"/>
        <v>0</v>
      </c>
      <c r="CW140" s="13" t="b">
        <f t="shared" si="84"/>
        <v>0</v>
      </c>
      <c r="CX140" s="13" t="b">
        <f t="shared" si="85"/>
        <v>0</v>
      </c>
      <c r="CY140" s="13" t="b">
        <f t="shared" si="86"/>
        <v>0</v>
      </c>
    </row>
    <row r="141" spans="1:103" ht="15" thickBot="1">
      <c r="A141" s="932"/>
      <c r="B141" s="954"/>
      <c r="C141" s="954"/>
      <c r="D141" s="954"/>
      <c r="E141" s="954"/>
      <c r="F141" s="954"/>
      <c r="G141" s="954"/>
      <c r="H141" s="954"/>
      <c r="I141" s="954"/>
      <c r="J141" s="954"/>
      <c r="K141" s="954"/>
      <c r="L141" s="954"/>
      <c r="M141" s="954"/>
      <c r="N141" s="954"/>
      <c r="O141" s="954"/>
      <c r="P141" s="954"/>
      <c r="Q141" s="941"/>
      <c r="R141" s="954"/>
      <c r="S141" s="954"/>
      <c r="T141" s="954"/>
      <c r="U141" s="954"/>
      <c r="V141" s="954"/>
      <c r="W141" s="83"/>
      <c r="X141" s="83"/>
      <c r="Y141" s="83"/>
      <c r="Z141" s="83"/>
      <c r="AA141" s="83" t="s">
        <v>38</v>
      </c>
      <c r="AB141" s="84"/>
      <c r="AC141" s="84"/>
      <c r="AD141" s="83"/>
      <c r="AE141" s="954"/>
      <c r="AF141" s="334">
        <f t="shared" si="61"/>
        <v>0</v>
      </c>
      <c r="AG141" s="272">
        <f>IF(R141="kompletna",Q141*J141*0.0036*'lista, wskaźniki'!$F$13, IF(R141="częściowa",Q141*J141*0.0036*'lista, wskaźniki'!$F$14, IF(R141="brak",Q141*J141*0.0036*'lista, wskaźniki'!$F$15,)))</f>
        <v>0</v>
      </c>
      <c r="AH141" s="334">
        <f>IF(Y141="inne",K141*'lista, wskaźniki'!$E$35,IF(Y141="to samo źródło",0,IF(Y141=0,0)))</f>
        <v>0</v>
      </c>
      <c r="AI141" s="334">
        <f>IF(AA141="gaz z sieci",AC141*'lista, wskaźniki'!$D$21)</f>
        <v>0</v>
      </c>
      <c r="AJ141" s="272">
        <f>IF(AA141="węgiel",AB141*'lista, wskaźniki'!$D$20, IF('Sektor mieszkaniowy'!AA141="drewno",'Sektor mieszkaniowy'!AB141*'lista, wskaźniki'!$D$22,IF('Sektor mieszkaniowy'!AA141="pellet",AB141*'lista, wskaźniki'!$D$23,IF('Sektor mieszkaniowy'!AA141="gaz z sieci",AB141*'lista, wskaźniki'!$D$21,IF('Sektor mieszkaniowy'!AA141="olej opałowy",'Sektor mieszkaniowy'!AB141*'lista, wskaźniki'!$D$24)))))</f>
        <v>0</v>
      </c>
      <c r="AK141" s="1111"/>
      <c r="AL141" s="954"/>
      <c r="AM141" s="20">
        <f>IF(AA141="węgiel",AF141*1/3.6*'lista, wskaźniki'!$F$20,IF(AA141="drewno",AF141*1/3.6*'lista, wskaźniki'!$F$22,IF(AA141="pellet",AF141*1/3.6*'lista, wskaźniki'!$F$23,IF(AA141="gaz z sieci",AF141*1/3.6*'lista, wskaźniki'!$F$21,IF(AA141="olej opałowy",AF141*1/3.6*'lista, wskaźniki'!$F$24,0)))))</f>
        <v>0</v>
      </c>
      <c r="AN141" s="20">
        <f>IF(AA141="węgiel",AF141*'lista, wskaźniki'!$E$42,IF(AA141="drewno",AF141*'lista, wskaźniki'!$G$42,IF(AA141="pellet",AF141*'lista, wskaźniki'!$H$42,IF(AA141="gaz z sieci",AF141*'lista, wskaźniki'!$F$42,IF(AA141="olej opałowy",AF141*'lista, wskaźniki'!$I$42,0)))))</f>
        <v>0</v>
      </c>
      <c r="AO141" s="20">
        <f>IF(AA141="węgiel",AF141*'lista, wskaźniki'!$E$43,IF(AA141="drewno",AF141*'lista, wskaźniki'!$G$43,IF(AA141="pellet",AF141*'lista, wskaźniki'!$H$43,IF(AA141="gaz z sieci",AF141*'lista, wskaźniki'!$F$43,IF(AA141="olej opałowy",AF141*'lista, wskaźniki'!$I$43,0)))))</f>
        <v>0</v>
      </c>
      <c r="AP141" s="20">
        <f>IF(AA141="węgiel",AF141*'lista, wskaźniki'!$E$44,IF(AA141="drewno",AF141*'lista, wskaźniki'!$G$44,IF(AA141="pellet",AF141*'lista, wskaźniki'!$H$44,IF(AA141="gaz z sieci",AF141*'lista, wskaźniki'!$F$44,IF(AA141="olej opałowy",AF141*'lista, wskaźniki'!$I$44,0)))))</f>
        <v>0</v>
      </c>
      <c r="AQ141" s="20" t="b">
        <f>IF(Z141="gaz",AH141*1/3.6*'lista, wskaźniki'!$F$21,IF(Z141="energia elektryczna",AH141*1/3.6*'lista, wskaźniki'!$F$26))</f>
        <v>0</v>
      </c>
      <c r="AR141" s="20" t="b">
        <f>IF(Z141="gaz",AH141*'lista, wskaźniki'!$F$42,IF(Z141="energia elektryczna",AH141*0))</f>
        <v>0</v>
      </c>
      <c r="AS141" s="20" t="b">
        <f>IF(Z141="gaz",AH141*'lista, wskaźniki'!$F$43,IF(Z141="energia elektryczna",AH141*0))</f>
        <v>0</v>
      </c>
      <c r="AT141" s="20" t="b">
        <f>IF(Z141="gaz",AH141*'lista, wskaźniki'!$F$44,IF(Z141="energia elektryczna",AH141*0))</f>
        <v>0</v>
      </c>
      <c r="AU141" s="20">
        <f>AI141*1/3.6*'lista, wskaźniki'!$F$21</f>
        <v>0</v>
      </c>
      <c r="AV141" s="20">
        <f>AI141*'lista, wskaźniki'!$F$42</f>
        <v>0</v>
      </c>
      <c r="AW141" s="20">
        <f>AI141*'lista, wskaźniki'!$F$43</f>
        <v>0</v>
      </c>
      <c r="AX141" s="20">
        <f>AI141*'lista, wskaźniki'!$F$44</f>
        <v>0</v>
      </c>
      <c r="AY141" s="20">
        <f>AK141*'lista, wskaźniki'!$F$26</f>
        <v>0</v>
      </c>
      <c r="AZ141" s="20">
        <f t="shared" si="62"/>
        <v>0</v>
      </c>
      <c r="BA141" s="20">
        <f t="shared" si="63"/>
        <v>0</v>
      </c>
      <c r="BB141" s="20">
        <f t="shared" si="64"/>
        <v>0</v>
      </c>
      <c r="BC141" s="20">
        <f t="shared" si="65"/>
        <v>0</v>
      </c>
      <c r="BD141" s="954"/>
      <c r="BE141" s="954"/>
      <c r="BF141" s="954"/>
      <c r="BG141" s="954"/>
      <c r="BH141" s="83"/>
      <c r="BI141" s="954"/>
      <c r="BJ141" s="83"/>
      <c r="BK141" s="954"/>
      <c r="BL141" s="83"/>
      <c r="BM141" s="83"/>
      <c r="BN141" s="83"/>
      <c r="BO141" s="83"/>
      <c r="BP141" s="83"/>
      <c r="BQ141" s="83"/>
      <c r="BR141" s="83"/>
      <c r="BS141" s="1105"/>
      <c r="BT141" s="1105"/>
      <c r="BU141" s="1105"/>
      <c r="BV141" s="1105"/>
      <c r="BW141" s="1105"/>
      <c r="BX141" s="1105"/>
      <c r="BY141" s="1108"/>
      <c r="CA141" s="365" t="b">
        <f t="shared" si="66"/>
        <v>0</v>
      </c>
      <c r="CB141" s="365" t="b">
        <f t="shared" si="67"/>
        <v>0</v>
      </c>
      <c r="CC141" s="365" t="b">
        <f t="shared" si="68"/>
        <v>0</v>
      </c>
      <c r="CD141" s="365">
        <f t="shared" si="69"/>
        <v>0</v>
      </c>
      <c r="CE141" s="365" t="b">
        <f t="shared" si="70"/>
        <v>0</v>
      </c>
      <c r="CF141" s="365" t="b">
        <f t="shared" si="71"/>
        <v>0</v>
      </c>
      <c r="CG141" s="365" t="b">
        <f t="shared" si="72"/>
        <v>0</v>
      </c>
      <c r="CH141" s="365">
        <f t="shared" si="73"/>
        <v>0</v>
      </c>
      <c r="CI141" s="72" t="b">
        <f t="shared" si="74"/>
        <v>0</v>
      </c>
      <c r="CJ141" s="72" t="b">
        <f t="shared" si="75"/>
        <v>0</v>
      </c>
      <c r="CK141" s="72" t="b">
        <f t="shared" si="76"/>
        <v>0</v>
      </c>
      <c r="CL141" s="72">
        <f t="shared" si="77"/>
        <v>0</v>
      </c>
      <c r="CM141" s="72" t="b">
        <f t="shared" si="78"/>
        <v>0</v>
      </c>
      <c r="CN141" s="72" t="b">
        <f t="shared" si="79"/>
        <v>0</v>
      </c>
      <c r="CP141" s="13">
        <f t="shared" si="80"/>
        <v>0</v>
      </c>
      <c r="CQ141" s="13" t="b">
        <f t="shared" si="81"/>
        <v>0</v>
      </c>
      <c r="CR141" s="13" t="b">
        <f t="shared" si="82"/>
        <v>0</v>
      </c>
      <c r="CS141" s="13" t="b">
        <f t="shared" si="88"/>
        <v>0</v>
      </c>
      <c r="CT141" s="13" t="b">
        <f t="shared" si="87"/>
        <v>0</v>
      </c>
      <c r="CU141" s="13" t="b">
        <f t="shared" si="60"/>
        <v>0</v>
      </c>
      <c r="CV141" s="13" t="b">
        <f t="shared" si="83"/>
        <v>0</v>
      </c>
      <c r="CW141" s="13" t="b">
        <f t="shared" si="84"/>
        <v>0</v>
      </c>
      <c r="CX141" s="13" t="b">
        <f t="shared" si="85"/>
        <v>0</v>
      </c>
      <c r="CY141" s="13" t="b">
        <f t="shared" si="86"/>
        <v>0</v>
      </c>
    </row>
    <row r="142" spans="1:103" ht="15" thickBot="1">
      <c r="A142" s="933"/>
      <c r="B142" s="955"/>
      <c r="C142" s="955"/>
      <c r="D142" s="955"/>
      <c r="E142" s="955"/>
      <c r="F142" s="955"/>
      <c r="G142" s="955"/>
      <c r="H142" s="955"/>
      <c r="I142" s="955"/>
      <c r="J142" s="955"/>
      <c r="K142" s="955"/>
      <c r="L142" s="955"/>
      <c r="M142" s="955"/>
      <c r="N142" s="955"/>
      <c r="O142" s="955"/>
      <c r="P142" s="955"/>
      <c r="Q142" s="942"/>
      <c r="R142" s="955"/>
      <c r="S142" s="955"/>
      <c r="T142" s="955"/>
      <c r="U142" s="955"/>
      <c r="V142" s="955"/>
      <c r="W142" s="85"/>
      <c r="X142" s="85"/>
      <c r="Y142" s="85"/>
      <c r="Z142" s="85"/>
      <c r="AA142" s="85" t="s">
        <v>37</v>
      </c>
      <c r="AB142" s="86"/>
      <c r="AC142" s="86"/>
      <c r="AD142" s="85"/>
      <c r="AE142" s="955"/>
      <c r="AF142" s="334">
        <f t="shared" si="61"/>
        <v>0</v>
      </c>
      <c r="AG142" s="272">
        <f>IF(R142="kompletna",Q142*J142*0.0036*'lista, wskaźniki'!$F$13, IF(R142="częściowa",Q142*J142*0.0036*'lista, wskaźniki'!$F$14, IF(R142="brak",Q142*J142*0.0036*'lista, wskaźniki'!$F$15,)))</f>
        <v>0</v>
      </c>
      <c r="AH142" s="334">
        <f>IF(Y142="inne",K142*'lista, wskaźniki'!$E$35,IF(Y142="to samo źródło",0,IF(Y142=0,0)))</f>
        <v>0</v>
      </c>
      <c r="AI142" s="334" t="b">
        <f>IF(AA142="gaz z sieci",AC142*'lista, wskaźniki'!$D$21)</f>
        <v>0</v>
      </c>
      <c r="AJ142" s="272">
        <f>IF(AA142="węgiel",AB142*'lista, wskaźniki'!$D$20, IF('Sektor mieszkaniowy'!AA142="drewno",'Sektor mieszkaniowy'!AB142*'lista, wskaźniki'!$D$22,IF('Sektor mieszkaniowy'!AA142="pellet",AB142*'lista, wskaźniki'!$D$23,IF('Sektor mieszkaniowy'!AA142="gaz z sieci",AB142*'lista, wskaźniki'!$D$21,IF('Sektor mieszkaniowy'!AA142="olej opałowy",'Sektor mieszkaniowy'!AB142*'lista, wskaźniki'!$D$24)))))</f>
        <v>0</v>
      </c>
      <c r="AK142" s="1112"/>
      <c r="AL142" s="955"/>
      <c r="AM142" s="20">
        <f>IF(AA142="węgiel",AF142*1/3.6*'lista, wskaźniki'!$F$20,IF(AA142="drewno",AF142*1/3.6*'lista, wskaźniki'!$F$22,IF(AA142="pellet",AF142*1/3.6*'lista, wskaźniki'!$F$23,IF(AA142="gaz z sieci",AF142*1/3.6*'lista, wskaźniki'!$F$21,IF(AA142="olej opałowy",AF142*1/3.6*'lista, wskaźniki'!$F$24,0)))))</f>
        <v>0</v>
      </c>
      <c r="AN142" s="20">
        <f>IF(AA142="węgiel",AF142*'lista, wskaźniki'!$E$42,IF(AA142="drewno",AF142*'lista, wskaźniki'!$G$42,IF(AA142="pellet",AF142*'lista, wskaźniki'!$H$42,IF(AA142="gaz z sieci",AF142*'lista, wskaźniki'!$F$42,IF(AA142="olej opałowy",AF142*'lista, wskaźniki'!$I$42,0)))))</f>
        <v>0</v>
      </c>
      <c r="AO142" s="20">
        <f>IF(AA142="węgiel",AF142*'lista, wskaźniki'!$E$43,IF(AA142="drewno",AF142*'lista, wskaźniki'!$G$43,IF(AA142="pellet",AF142*'lista, wskaźniki'!$H$43,IF(AA142="gaz z sieci",AF142*'lista, wskaźniki'!$F$43,IF(AA142="olej opałowy",AF142*'lista, wskaźniki'!$I$43,0)))))</f>
        <v>0</v>
      </c>
      <c r="AP142" s="20">
        <f>IF(AA142="węgiel",AF142*'lista, wskaźniki'!$E$44,IF(AA142="drewno",AF142*'lista, wskaźniki'!$G$44,IF(AA142="pellet",AF142*'lista, wskaźniki'!$H$44,IF(AA142="gaz z sieci",AF142*'lista, wskaźniki'!$F$44,IF(AA142="olej opałowy",AF142*'lista, wskaźniki'!$I$44,0)))))</f>
        <v>0</v>
      </c>
      <c r="AQ142" s="20" t="b">
        <f>IF(Z142="gaz",AH142*1/3.6*'lista, wskaźniki'!$F$21,IF(Z142="energia elektryczna",AH142*1/3.6*'lista, wskaźniki'!$F$26))</f>
        <v>0</v>
      </c>
      <c r="AR142" s="20" t="b">
        <f>IF(Z142="gaz",AH142*'lista, wskaźniki'!$F$42,IF(Z142="energia elektryczna",AH142*0))</f>
        <v>0</v>
      </c>
      <c r="AS142" s="20" t="b">
        <f>IF(Z142="gaz",AH142*'lista, wskaźniki'!$F$43,IF(Z142="energia elektryczna",AH142*0))</f>
        <v>0</v>
      </c>
      <c r="AT142" s="20" t="b">
        <f>IF(Z142="gaz",AH142*'lista, wskaźniki'!$F$44,IF(Z142="energia elektryczna",AH142*0))</f>
        <v>0</v>
      </c>
      <c r="AU142" s="20">
        <f>AI142*1/3.6*'lista, wskaźniki'!$F$21</f>
        <v>0</v>
      </c>
      <c r="AV142" s="20">
        <f>AI142*'lista, wskaźniki'!$F$42</f>
        <v>0</v>
      </c>
      <c r="AW142" s="20">
        <f>AI142*'lista, wskaźniki'!$F$43</f>
        <v>0</v>
      </c>
      <c r="AX142" s="20">
        <f>AI142*'lista, wskaźniki'!$F$44</f>
        <v>0</v>
      </c>
      <c r="AY142" s="20">
        <f>AK142*'lista, wskaźniki'!$F$26</f>
        <v>0</v>
      </c>
      <c r="AZ142" s="20">
        <f t="shared" si="62"/>
        <v>0</v>
      </c>
      <c r="BA142" s="20">
        <f t="shared" si="63"/>
        <v>0</v>
      </c>
      <c r="BB142" s="20">
        <f t="shared" si="64"/>
        <v>0</v>
      </c>
      <c r="BC142" s="20">
        <f t="shared" si="65"/>
        <v>0</v>
      </c>
      <c r="BD142" s="955"/>
      <c r="BE142" s="955"/>
      <c r="BF142" s="955"/>
      <c r="BG142" s="955"/>
      <c r="BH142" s="85"/>
      <c r="BI142" s="955"/>
      <c r="BJ142" s="85"/>
      <c r="BK142" s="955"/>
      <c r="BL142" s="85"/>
      <c r="BM142" s="85"/>
      <c r="BN142" s="85"/>
      <c r="BO142" s="85"/>
      <c r="BP142" s="85"/>
      <c r="BQ142" s="85"/>
      <c r="BR142" s="85"/>
      <c r="BS142" s="1106"/>
      <c r="BT142" s="1106"/>
      <c r="BU142" s="1106"/>
      <c r="BV142" s="1106"/>
      <c r="BW142" s="1106"/>
      <c r="BX142" s="1106"/>
      <c r="BY142" s="1109"/>
      <c r="CA142" s="365" t="b">
        <f t="shared" si="66"/>
        <v>0</v>
      </c>
      <c r="CB142" s="365" t="b">
        <f t="shared" si="67"/>
        <v>0</v>
      </c>
      <c r="CC142" s="365" t="b">
        <f t="shared" si="68"/>
        <v>0</v>
      </c>
      <c r="CD142" s="365" t="b">
        <f t="shared" si="69"/>
        <v>0</v>
      </c>
      <c r="CE142" s="365">
        <f t="shared" si="70"/>
        <v>0</v>
      </c>
      <c r="CF142" s="365" t="b">
        <f t="shared" si="71"/>
        <v>0</v>
      </c>
      <c r="CG142" s="365" t="b">
        <f t="shared" si="72"/>
        <v>0</v>
      </c>
      <c r="CH142" s="365" t="b">
        <f t="shared" si="73"/>
        <v>0</v>
      </c>
      <c r="CI142" s="72" t="b">
        <f t="shared" si="74"/>
        <v>0</v>
      </c>
      <c r="CJ142" s="72" t="b">
        <f t="shared" si="75"/>
        <v>0</v>
      </c>
      <c r="CK142" s="72" t="b">
        <f t="shared" si="76"/>
        <v>0</v>
      </c>
      <c r="CL142" s="72">
        <f t="shared" si="77"/>
        <v>0</v>
      </c>
      <c r="CM142" s="72">
        <f t="shared" si="78"/>
        <v>0</v>
      </c>
      <c r="CN142" s="72" t="b">
        <f t="shared" si="79"/>
        <v>0</v>
      </c>
      <c r="CP142" s="13">
        <f t="shared" si="80"/>
        <v>0</v>
      </c>
      <c r="CQ142" s="13" t="b">
        <f t="shared" si="81"/>
        <v>0</v>
      </c>
      <c r="CR142" s="13" t="b">
        <f t="shared" si="82"/>
        <v>0</v>
      </c>
      <c r="CS142" s="13" t="b">
        <f t="shared" si="88"/>
        <v>0</v>
      </c>
      <c r="CT142" s="13" t="b">
        <f t="shared" si="87"/>
        <v>0</v>
      </c>
      <c r="CU142" s="13" t="b">
        <f t="shared" si="60"/>
        <v>0</v>
      </c>
      <c r="CV142" s="13" t="b">
        <f t="shared" si="83"/>
        <v>0</v>
      </c>
      <c r="CW142" s="13" t="b">
        <f t="shared" si="84"/>
        <v>0</v>
      </c>
      <c r="CX142" s="13" t="b">
        <f t="shared" si="85"/>
        <v>0</v>
      </c>
      <c r="CY142" s="13" t="b">
        <f t="shared" si="86"/>
        <v>0</v>
      </c>
    </row>
    <row r="143" spans="1:103" ht="15" thickBot="1">
      <c r="A143" s="931">
        <v>29</v>
      </c>
      <c r="B143" s="953" t="s">
        <v>202</v>
      </c>
      <c r="C143" s="953"/>
      <c r="D143" s="953" t="s">
        <v>1</v>
      </c>
      <c r="E143" s="953" t="s">
        <v>5</v>
      </c>
      <c r="F143" s="953"/>
      <c r="G143" s="953"/>
      <c r="H143" s="953"/>
      <c r="I143" s="953" t="s">
        <v>10</v>
      </c>
      <c r="J143" s="953">
        <v>85</v>
      </c>
      <c r="K143" s="953"/>
      <c r="L143" s="953" t="s">
        <v>17</v>
      </c>
      <c r="M143" s="953"/>
      <c r="N143" s="953" t="s">
        <v>17</v>
      </c>
      <c r="O143" s="953"/>
      <c r="P143" s="953" t="s">
        <v>17</v>
      </c>
      <c r="Q143" s="940">
        <f>IF(I143="&lt;1966",'lista, wskaźniki'!$G$4,IF(I143="1967-1985",'lista, wskaźniki'!$G$5,IF(I143="1986-1992",'lista, wskaźniki'!$G$6,IF(I143="1993-1996",'lista, wskaźniki'!$G$7,IF(I143="&gt;1997",'lista, wskaźniki'!$G$8,IF(I143=0,'lista, wskaźniki'!$G$4))))))</f>
        <v>290</v>
      </c>
      <c r="R143" s="953" t="s">
        <v>25</v>
      </c>
      <c r="S143" s="953" t="s">
        <v>31</v>
      </c>
      <c r="T143" s="953"/>
      <c r="U143" s="953"/>
      <c r="V143" s="953"/>
      <c r="W143" s="20" t="s">
        <v>36</v>
      </c>
      <c r="X143" s="81" t="s">
        <v>195</v>
      </c>
      <c r="Y143" s="81" t="s">
        <v>42</v>
      </c>
      <c r="Z143" s="81"/>
      <c r="AA143" s="81" t="s">
        <v>35</v>
      </c>
      <c r="AB143" s="82"/>
      <c r="AC143" s="82"/>
      <c r="AD143" s="81"/>
      <c r="AE143" s="953"/>
      <c r="AF143" s="334">
        <f t="shared" si="61"/>
        <v>0</v>
      </c>
      <c r="AG143" s="272">
        <v>0</v>
      </c>
      <c r="AH143" s="334">
        <f>IF(Y143="inne",K143*'lista, wskaźniki'!$E$35,IF(Y143="to samo źródło",0,IF(Y143=0,0)))</f>
        <v>0</v>
      </c>
      <c r="AI143" s="334" t="b">
        <f>IF(AA143="gaz z sieci",AC143*'lista, wskaźniki'!$D$21)</f>
        <v>0</v>
      </c>
      <c r="AJ143" s="272">
        <f>IF(AA143="węgiel",AB143*'lista, wskaźniki'!$D$20, IF('Sektor mieszkaniowy'!AA143="drewno",'Sektor mieszkaniowy'!AB143*'lista, wskaźniki'!$D$22,IF('Sektor mieszkaniowy'!AA143="pellet",AB143*'lista, wskaźniki'!$D$23,IF('Sektor mieszkaniowy'!AA143="gaz z sieci",AB143*'lista, wskaźniki'!$D$21,IF('Sektor mieszkaniowy'!AA143="olej opałowy",'Sektor mieszkaniowy'!AB143*'lista, wskaźniki'!$D$24)))))</f>
        <v>0</v>
      </c>
      <c r="AK143" s="1110">
        <f>AL143/'lista, wskaźniki'!$A$127</f>
        <v>0.76923076923076927</v>
      </c>
      <c r="AL143" s="953">
        <v>500</v>
      </c>
      <c r="AM143" s="20">
        <f>IF(AA143="węgiel",AF143*1/3.6*'lista, wskaźniki'!$F$20,IF(AA143="drewno",AF143*1/3.6*'lista, wskaźniki'!$F$22,IF(AA143="pellet",AF143*1/3.6*'lista, wskaźniki'!$F$23,IF(AA143="gaz z sieci",AF143*1/3.6*'lista, wskaźniki'!$F$21,IF(AA143="olej opałowy",AF143*1/3.6*'lista, wskaźniki'!$F$24,0)))))</f>
        <v>0</v>
      </c>
      <c r="AN143" s="20">
        <f>IF(AA143="węgiel",AF143*'lista, wskaźniki'!$E$42,IF(AA143="drewno",AF143*'lista, wskaźniki'!$G$42,IF(AA143="pellet",AF143*'lista, wskaźniki'!$H$42,IF(AA143="gaz z sieci",AF143*'lista, wskaźniki'!$F$42,IF(AA143="olej opałowy",AF143*'lista, wskaźniki'!$I$42,0)))))</f>
        <v>0</v>
      </c>
      <c r="AO143" s="20">
        <f>IF(AA143="węgiel",AF143*'lista, wskaźniki'!$E$43,IF(AA143="drewno",AF143*'lista, wskaźniki'!$G$43,IF(AA143="pellet",AF143*'lista, wskaźniki'!$H$43,IF(AA143="gaz z sieci",AF143*'lista, wskaźniki'!$F$43,IF(AA143="olej opałowy",AF143*'lista, wskaźniki'!$I$43,0)))))</f>
        <v>0</v>
      </c>
      <c r="AP143" s="20">
        <f>IF(AA143="węgiel",AF143*'lista, wskaźniki'!$E$44,IF(AA143="drewno",AF143*'lista, wskaźniki'!$G$44,IF(AA143="pellet",AF143*'lista, wskaźniki'!$H$44,IF(AA143="gaz z sieci",AF143*'lista, wskaźniki'!$F$44,IF(AA143="olej opałowy",AF143*'lista, wskaźniki'!$I$44,0)))))</f>
        <v>0</v>
      </c>
      <c r="AQ143" s="20" t="b">
        <f>IF(Z143="gaz",AH143*1/3.6*'lista, wskaźniki'!$F$21,IF(Z143="energia elektryczna",AH143*1/3.6*'lista, wskaźniki'!$F$26))</f>
        <v>0</v>
      </c>
      <c r="AR143" s="20" t="b">
        <f>IF(Z143="gaz",AH143*'lista, wskaźniki'!$F$42,IF(Z143="energia elektryczna",AH143*0))</f>
        <v>0</v>
      </c>
      <c r="AS143" s="20" t="b">
        <f>IF(Z143="gaz",AH143*'lista, wskaźniki'!$F$43,IF(Z143="energia elektryczna",AH143*0))</f>
        <v>0</v>
      </c>
      <c r="AT143" s="20" t="b">
        <f>IF(Z143="gaz",AH143*'lista, wskaźniki'!$F$44,IF(Z143="energia elektryczna",AH143*0))</f>
        <v>0</v>
      </c>
      <c r="AU143" s="20">
        <f>AI143*1/3.6*'lista, wskaźniki'!$F$21</f>
        <v>0</v>
      </c>
      <c r="AV143" s="20">
        <f>AI143*'lista, wskaźniki'!$F$42</f>
        <v>0</v>
      </c>
      <c r="AW143" s="20">
        <f>AI143*'lista, wskaźniki'!$F$43</f>
        <v>0</v>
      </c>
      <c r="AX143" s="20">
        <f>AI143*'lista, wskaźniki'!$F$44</f>
        <v>0</v>
      </c>
      <c r="AY143" s="20">
        <f>AK143*'lista, wskaźniki'!$F$26</f>
        <v>0.68461538461538463</v>
      </c>
      <c r="AZ143" s="20">
        <f t="shared" si="62"/>
        <v>0.68461538461538463</v>
      </c>
      <c r="BA143" s="20">
        <f t="shared" si="63"/>
        <v>0</v>
      </c>
      <c r="BB143" s="20">
        <f t="shared" si="64"/>
        <v>0</v>
      </c>
      <c r="BC143" s="20">
        <f t="shared" si="65"/>
        <v>0</v>
      </c>
      <c r="BD143" s="953" t="s">
        <v>17</v>
      </c>
      <c r="BE143" s="953" t="s">
        <v>17</v>
      </c>
      <c r="BF143" s="953" t="s">
        <v>17</v>
      </c>
      <c r="BG143" s="953" t="s">
        <v>17</v>
      </c>
      <c r="BH143" s="81"/>
      <c r="BI143" s="953" t="s">
        <v>17</v>
      </c>
      <c r="BJ143" s="81"/>
      <c r="BK143" s="953" t="s">
        <v>17</v>
      </c>
      <c r="BL143" s="81"/>
      <c r="BM143" s="81"/>
      <c r="BN143" s="81"/>
      <c r="BO143" s="81" t="s">
        <v>57</v>
      </c>
      <c r="BP143" s="81" t="s">
        <v>53</v>
      </c>
      <c r="BQ143" s="81" t="s">
        <v>120</v>
      </c>
      <c r="BR143" s="81">
        <v>1</v>
      </c>
      <c r="BS143" s="1104">
        <v>8000</v>
      </c>
      <c r="BT143" s="1104">
        <v>410</v>
      </c>
      <c r="BU143" s="1104"/>
      <c r="BV143" s="1104"/>
      <c r="BW143" s="1104">
        <v>2000</v>
      </c>
      <c r="BX143" s="1104"/>
      <c r="BY143" s="1107"/>
      <c r="CA143" s="365">
        <f t="shared" si="66"/>
        <v>0</v>
      </c>
      <c r="CB143" s="365" t="b">
        <f t="shared" si="67"/>
        <v>0</v>
      </c>
      <c r="CC143" s="365" t="b">
        <f t="shared" si="68"/>
        <v>0</v>
      </c>
      <c r="CD143" s="365" t="b">
        <f t="shared" si="69"/>
        <v>0</v>
      </c>
      <c r="CE143" s="365" t="b">
        <f t="shared" si="70"/>
        <v>0</v>
      </c>
      <c r="CF143" s="365" t="b">
        <f t="shared" si="71"/>
        <v>0</v>
      </c>
      <c r="CG143" s="365" t="b">
        <f t="shared" si="72"/>
        <v>0</v>
      </c>
      <c r="CH143" s="365" t="b">
        <f t="shared" si="73"/>
        <v>0</v>
      </c>
      <c r="CI143" s="72">
        <f t="shared" si="74"/>
        <v>0</v>
      </c>
      <c r="CJ143" s="72" t="b">
        <f t="shared" si="75"/>
        <v>0</v>
      </c>
      <c r="CK143" s="72" t="b">
        <f t="shared" si="76"/>
        <v>0</v>
      </c>
      <c r="CL143" s="72">
        <f t="shared" si="77"/>
        <v>0</v>
      </c>
      <c r="CM143" s="72" t="b">
        <f t="shared" si="78"/>
        <v>0</v>
      </c>
      <c r="CN143" s="72" t="b">
        <f t="shared" si="79"/>
        <v>0</v>
      </c>
      <c r="CP143" s="13">
        <f t="shared" si="80"/>
        <v>85</v>
      </c>
      <c r="CQ143" s="13">
        <f t="shared" si="81"/>
        <v>0</v>
      </c>
      <c r="CR143" s="13" t="b">
        <f t="shared" si="82"/>
        <v>0</v>
      </c>
      <c r="CS143" s="13">
        <f t="shared" si="88"/>
        <v>0</v>
      </c>
      <c r="CT143" s="13" t="b">
        <f t="shared" si="87"/>
        <v>0</v>
      </c>
      <c r="CU143" s="13">
        <f t="shared" si="60"/>
        <v>0</v>
      </c>
      <c r="CV143" s="13" t="b">
        <f t="shared" si="83"/>
        <v>0</v>
      </c>
      <c r="CW143" s="13">
        <f t="shared" si="84"/>
        <v>0</v>
      </c>
      <c r="CX143" s="13" t="b">
        <f t="shared" si="85"/>
        <v>0</v>
      </c>
      <c r="CY143" s="13">
        <f t="shared" si="86"/>
        <v>0</v>
      </c>
    </row>
    <row r="144" spans="1:103" ht="15" thickBot="1">
      <c r="A144" s="932"/>
      <c r="B144" s="954"/>
      <c r="C144" s="954"/>
      <c r="D144" s="954"/>
      <c r="E144" s="954"/>
      <c r="F144" s="954"/>
      <c r="G144" s="954"/>
      <c r="H144" s="954"/>
      <c r="I144" s="954"/>
      <c r="J144" s="954"/>
      <c r="K144" s="954"/>
      <c r="L144" s="954"/>
      <c r="M144" s="954"/>
      <c r="N144" s="954"/>
      <c r="O144" s="954"/>
      <c r="P144" s="954"/>
      <c r="Q144" s="941"/>
      <c r="R144" s="954"/>
      <c r="S144" s="954"/>
      <c r="T144" s="954"/>
      <c r="U144" s="954"/>
      <c r="V144" s="954"/>
      <c r="W144" s="83"/>
      <c r="X144" s="83" t="s">
        <v>39</v>
      </c>
      <c r="Y144" s="83"/>
      <c r="Z144" s="83"/>
      <c r="AA144" s="83" t="s">
        <v>36</v>
      </c>
      <c r="AB144" s="84">
        <f>INT(AD144/'lista, wskaźniki'!$A$133)</f>
        <v>8</v>
      </c>
      <c r="AC144" s="84"/>
      <c r="AD144" s="83">
        <v>2500</v>
      </c>
      <c r="AE144" s="954"/>
      <c r="AF144" s="334">
        <f t="shared" si="61"/>
        <v>106.77</v>
      </c>
      <c r="AG144" s="272">
        <v>88.74</v>
      </c>
      <c r="AH144" s="334">
        <f>IF(Y144="inne",K144*'lista, wskaźniki'!$E$35,IF(Y144="to samo źródło",0,IF(Y144=0,0)))</f>
        <v>0</v>
      </c>
      <c r="AI144" s="334" t="b">
        <f>IF(AA144="gaz z sieci",AC144*'lista, wskaźniki'!$D$21)</f>
        <v>0</v>
      </c>
      <c r="AJ144" s="272">
        <f>IF(AA144="węgiel",AB144*'lista, wskaźniki'!$D$20, IF('Sektor mieszkaniowy'!AA144="drewno",'Sektor mieszkaniowy'!AB144*'lista, wskaźniki'!$D$22,IF('Sektor mieszkaniowy'!AA144="pellet",AB144*'lista, wskaźniki'!$D$23,IF('Sektor mieszkaniowy'!AA144="gaz z sieci",AB144*'lista, wskaźniki'!$D$21,IF('Sektor mieszkaniowy'!AA144="olej opałowy",'Sektor mieszkaniowy'!AB144*'lista, wskaźniki'!$D$24)))))</f>
        <v>124.8</v>
      </c>
      <c r="AK144" s="1111"/>
      <c r="AL144" s="954"/>
      <c r="AM144" s="20">
        <f>IF(AA144="węgiel",AF144*1/3.6*'lista, wskaźniki'!$F$20,IF(AA144="drewno",AF144*1/3.6*'lista, wskaźniki'!$F$22,IF(AA144="pellet",AF144*1/3.6*'lista, wskaźniki'!$F$23,IF(AA144="gaz z sieci",AF144*1/3.6*'lista, wskaźniki'!$F$21,IF(AA144="olej opałowy",AF144*1/3.6*'lista, wskaźniki'!$F$24,0)))))</f>
        <v>0</v>
      </c>
      <c r="AN144" s="20">
        <f>IF(AA144="węgiel",AF144*'lista, wskaźniki'!$E$42,IF(AA144="drewno",AF144*'lista, wskaźniki'!$G$42,IF(AA144="pellet",AF144*'lista, wskaźniki'!$H$42,IF(AA144="gaz z sieci",AF144*'lista, wskaźniki'!$F$42,IF(AA144="olej opałowy",AF144*'lista, wskaźniki'!$I$42,0)))))</f>
        <v>8.6483699999999997E-2</v>
      </c>
      <c r="AO144" s="20">
        <f>IF(AA144="węgiel",AF144*'lista, wskaźniki'!$E$43,IF(AA144="drewno",AF144*'lista, wskaźniki'!$G$43,IF(AA144="pellet",AF144*'lista, wskaźniki'!$H$43,IF(AA144="gaz z sieci",AF144*'lista, wskaźniki'!$F$43,IF(AA144="olej opałowy",AF144*'lista, wskaźniki'!$I$43,0)))))</f>
        <v>8.6483699999999997E-2</v>
      </c>
      <c r="AP144" s="20">
        <f>IF(AA144="węgiel",AF144*'lista, wskaźniki'!$E$44,IF(AA144="drewno",AF144*'lista, wskaźniki'!$G$44,IF(AA144="pellet",AF144*'lista, wskaźniki'!$H$44,IF(AA144="gaz z sieci",AF144*'lista, wskaźniki'!$F$44,IF(AA144="olej opałowy",AF144*'lista, wskaźniki'!$I$44,0)))))</f>
        <v>2.6692499999999999E-5</v>
      </c>
      <c r="AQ144" s="20" t="b">
        <f>IF(Z144="gaz",AH144*1/3.6*'lista, wskaźniki'!$F$21,IF(Z144="energia elektryczna",AH144*1/3.6*'lista, wskaźniki'!$F$26))</f>
        <v>0</v>
      </c>
      <c r="AR144" s="20" t="b">
        <f>IF(Z144="gaz",AH144*'lista, wskaźniki'!$F$42,IF(Z144="energia elektryczna",AH144*0))</f>
        <v>0</v>
      </c>
      <c r="AS144" s="20" t="b">
        <f>IF(Z144="gaz",AH144*'lista, wskaźniki'!$F$43,IF(Z144="energia elektryczna",AH144*0))</f>
        <v>0</v>
      </c>
      <c r="AT144" s="20" t="b">
        <f>IF(Z144="gaz",AH144*'lista, wskaźniki'!$F$44,IF(Z144="energia elektryczna",AH144*0))</f>
        <v>0</v>
      </c>
      <c r="AU144" s="20">
        <f>AI144*1/3.6*'lista, wskaźniki'!$F$21</f>
        <v>0</v>
      </c>
      <c r="AV144" s="20">
        <f>AI144*'lista, wskaźniki'!$F$42</f>
        <v>0</v>
      </c>
      <c r="AW144" s="20">
        <f>AI144*'lista, wskaźniki'!$F$43</f>
        <v>0</v>
      </c>
      <c r="AX144" s="20">
        <f>AI144*'lista, wskaźniki'!$F$44</f>
        <v>0</v>
      </c>
      <c r="AY144" s="20">
        <f>AK144*'lista, wskaźniki'!$F$26</f>
        <v>0</v>
      </c>
      <c r="AZ144" s="20">
        <f t="shared" si="62"/>
        <v>0</v>
      </c>
      <c r="BA144" s="20">
        <f t="shared" si="63"/>
        <v>8.6483699999999997E-2</v>
      </c>
      <c r="BB144" s="20">
        <f t="shared" si="64"/>
        <v>8.6483699999999997E-2</v>
      </c>
      <c r="BC144" s="20">
        <f t="shared" si="65"/>
        <v>2.6692499999999999E-5</v>
      </c>
      <c r="BD144" s="954"/>
      <c r="BE144" s="954"/>
      <c r="BF144" s="954"/>
      <c r="BG144" s="954"/>
      <c r="BH144" s="83"/>
      <c r="BI144" s="954"/>
      <c r="BJ144" s="83"/>
      <c r="BK144" s="954"/>
      <c r="BL144" s="83"/>
      <c r="BM144" s="83"/>
      <c r="BN144" s="83"/>
      <c r="BO144" s="83"/>
      <c r="BP144" s="83"/>
      <c r="BQ144" s="83"/>
      <c r="BR144" s="83"/>
      <c r="BS144" s="1105"/>
      <c r="BT144" s="1105"/>
      <c r="BU144" s="1105"/>
      <c r="BV144" s="1105"/>
      <c r="BW144" s="1105"/>
      <c r="BX144" s="1105"/>
      <c r="BY144" s="1108"/>
      <c r="CA144" s="365" t="b">
        <f t="shared" si="66"/>
        <v>0</v>
      </c>
      <c r="CB144" s="365">
        <f t="shared" si="67"/>
        <v>106.77</v>
      </c>
      <c r="CC144" s="365" t="b">
        <f t="shared" si="68"/>
        <v>0</v>
      </c>
      <c r="CD144" s="365" t="b">
        <f t="shared" si="69"/>
        <v>0</v>
      </c>
      <c r="CE144" s="365" t="b">
        <f t="shared" si="70"/>
        <v>0</v>
      </c>
      <c r="CF144" s="365" t="b">
        <f t="shared" si="71"/>
        <v>0</v>
      </c>
      <c r="CG144" s="365" t="b">
        <f t="shared" si="72"/>
        <v>0</v>
      </c>
      <c r="CH144" s="365" t="b">
        <f t="shared" si="73"/>
        <v>0</v>
      </c>
      <c r="CI144" s="72" t="b">
        <f t="shared" si="74"/>
        <v>0</v>
      </c>
      <c r="CJ144" s="72">
        <f t="shared" si="75"/>
        <v>106.77</v>
      </c>
      <c r="CK144" s="72" t="b">
        <f t="shared" si="76"/>
        <v>0</v>
      </c>
      <c r="CL144" s="72">
        <f t="shared" si="77"/>
        <v>0</v>
      </c>
      <c r="CM144" s="72" t="b">
        <f t="shared" si="78"/>
        <v>0</v>
      </c>
      <c r="CN144" s="72" t="b">
        <f t="shared" si="79"/>
        <v>0</v>
      </c>
      <c r="CP144" s="13">
        <f t="shared" si="80"/>
        <v>0</v>
      </c>
      <c r="CQ144" s="13" t="b">
        <f t="shared" si="81"/>
        <v>0</v>
      </c>
      <c r="CR144" s="13" t="b">
        <f t="shared" si="82"/>
        <v>0</v>
      </c>
      <c r="CS144" s="13" t="b">
        <f t="shared" si="88"/>
        <v>0</v>
      </c>
      <c r="CT144" s="13" t="b">
        <f t="shared" si="87"/>
        <v>0</v>
      </c>
      <c r="CU144" s="13" t="b">
        <f t="shared" si="60"/>
        <v>0</v>
      </c>
      <c r="CV144" s="13" t="b">
        <f t="shared" si="83"/>
        <v>0</v>
      </c>
      <c r="CW144" s="13" t="b">
        <f t="shared" si="84"/>
        <v>0</v>
      </c>
      <c r="CX144" s="13" t="b">
        <f t="shared" si="85"/>
        <v>0</v>
      </c>
      <c r="CY144" s="13" t="b">
        <f t="shared" si="86"/>
        <v>0</v>
      </c>
    </row>
    <row r="145" spans="1:103" ht="15" thickBot="1">
      <c r="A145" s="932"/>
      <c r="B145" s="954"/>
      <c r="C145" s="954"/>
      <c r="D145" s="954"/>
      <c r="E145" s="954"/>
      <c r="F145" s="954"/>
      <c r="G145" s="954"/>
      <c r="H145" s="954"/>
      <c r="I145" s="954"/>
      <c r="J145" s="954"/>
      <c r="K145" s="954"/>
      <c r="L145" s="954"/>
      <c r="M145" s="954"/>
      <c r="N145" s="954"/>
      <c r="O145" s="954"/>
      <c r="P145" s="954"/>
      <c r="Q145" s="941"/>
      <c r="R145" s="954"/>
      <c r="S145" s="954"/>
      <c r="T145" s="954"/>
      <c r="U145" s="954"/>
      <c r="V145" s="954"/>
      <c r="W145" s="83"/>
      <c r="X145" s="83"/>
      <c r="Y145" s="83"/>
      <c r="Z145" s="83"/>
      <c r="AA145" s="83" t="s">
        <v>50</v>
      </c>
      <c r="AB145" s="84"/>
      <c r="AC145" s="84"/>
      <c r="AD145" s="83"/>
      <c r="AE145" s="954"/>
      <c r="AF145" s="334">
        <f t="shared" si="61"/>
        <v>0</v>
      </c>
      <c r="AG145" s="272">
        <f>IF(R145="kompletna",Q145*J145*0.0036*'lista, wskaźniki'!$F$13, IF(R145="częściowa",Q145*J145*0.0036*'lista, wskaźniki'!$F$14, IF(R145="brak",Q145*J145*0.0036*'lista, wskaźniki'!$F$15,)))</f>
        <v>0</v>
      </c>
      <c r="AH145" s="334">
        <f>IF(Y145="inne",K145*'lista, wskaźniki'!$E$35,IF(Y145="to samo źródło",0,IF(Y145=0,0)))</f>
        <v>0</v>
      </c>
      <c r="AI145" s="334" t="b">
        <f>IF(AA145="gaz z sieci",AC145*'lista, wskaźniki'!$D$21)</f>
        <v>0</v>
      </c>
      <c r="AJ145" s="272">
        <f>IF(AA145="węgiel",AB145*'lista, wskaźniki'!$D$20, IF('Sektor mieszkaniowy'!AA145="drewno",'Sektor mieszkaniowy'!AB145*'lista, wskaźniki'!$D$22,IF('Sektor mieszkaniowy'!AA145="pellet",AB145*'lista, wskaźniki'!$D$23,IF('Sektor mieszkaniowy'!AA145="gaz z sieci",AB145*'lista, wskaźniki'!$D$21,IF('Sektor mieszkaniowy'!AA145="olej opałowy",'Sektor mieszkaniowy'!AB145*'lista, wskaźniki'!$D$24)))))</f>
        <v>0</v>
      </c>
      <c r="AK145" s="1111"/>
      <c r="AL145" s="954"/>
      <c r="AM145" s="20">
        <f>IF(AA145="węgiel",AF145*1/3.6*'lista, wskaźniki'!$F$20,IF(AA145="drewno",AF145*1/3.6*'lista, wskaźniki'!$F$22,IF(AA145="pellet",AF145*1/3.6*'lista, wskaźniki'!$F$23,IF(AA145="gaz z sieci",AF145*1/3.6*'lista, wskaźniki'!$F$21,IF(AA145="olej opałowy",AF145*1/3.6*'lista, wskaźniki'!$F$24,0)))))</f>
        <v>0</v>
      </c>
      <c r="AN145" s="20">
        <f>IF(AA145="węgiel",AF145*'lista, wskaźniki'!$E$42,IF(AA145="drewno",AF145*'lista, wskaźniki'!$G$42,IF(AA145="pellet",AF145*'lista, wskaźniki'!$H$42,IF(AA145="gaz z sieci",AF145*'lista, wskaźniki'!$F$42,IF(AA145="olej opałowy",AF145*'lista, wskaźniki'!$I$42,0)))))</f>
        <v>0</v>
      </c>
      <c r="AO145" s="20">
        <f>IF(AA145="węgiel",AF145*'lista, wskaźniki'!$E$43,IF(AA145="drewno",AF145*'lista, wskaźniki'!$G$43,IF(AA145="pellet",AF145*'lista, wskaźniki'!$H$43,IF(AA145="gaz z sieci",AF145*'lista, wskaźniki'!$F$43,IF(AA145="olej opałowy",AF145*'lista, wskaźniki'!$I$43,0)))))</f>
        <v>0</v>
      </c>
      <c r="AP145" s="20">
        <f>IF(AA145="węgiel",AF145*'lista, wskaźniki'!$E$44,IF(AA145="drewno",AF145*'lista, wskaźniki'!$G$44,IF(AA145="pellet",AF145*'lista, wskaźniki'!$H$44,IF(AA145="gaz z sieci",AF145*'lista, wskaźniki'!$F$44,IF(AA145="olej opałowy",AF145*'lista, wskaźniki'!$I$44,0)))))</f>
        <v>0</v>
      </c>
      <c r="AQ145" s="20" t="b">
        <f>IF(Z145="gaz",AH145*1/3.6*'lista, wskaźniki'!$F$21,IF(Z145="energia elektryczna",AH145*1/3.6*'lista, wskaźniki'!$F$26))</f>
        <v>0</v>
      </c>
      <c r="AR145" s="20" t="b">
        <f>IF(Z145="gaz",AH145*'lista, wskaźniki'!$F$42,IF(Z145="energia elektryczna",AH145*0))</f>
        <v>0</v>
      </c>
      <c r="AS145" s="20" t="b">
        <f>IF(Z145="gaz",AH145*'lista, wskaźniki'!$F$43,IF(Z145="energia elektryczna",AH145*0))</f>
        <v>0</v>
      </c>
      <c r="AT145" s="20" t="b">
        <f>IF(Z145="gaz",AH145*'lista, wskaźniki'!$F$44,IF(Z145="energia elektryczna",AH145*0))</f>
        <v>0</v>
      </c>
      <c r="AU145" s="20">
        <f>AI145*1/3.6*'lista, wskaźniki'!$F$21</f>
        <v>0</v>
      </c>
      <c r="AV145" s="20">
        <f>AI145*'lista, wskaźniki'!$F$42</f>
        <v>0</v>
      </c>
      <c r="AW145" s="20">
        <f>AI145*'lista, wskaźniki'!$F$43</f>
        <v>0</v>
      </c>
      <c r="AX145" s="20">
        <f>AI145*'lista, wskaźniki'!$F$44</f>
        <v>0</v>
      </c>
      <c r="AY145" s="20">
        <f>AK145*'lista, wskaźniki'!$F$26</f>
        <v>0</v>
      </c>
      <c r="AZ145" s="20">
        <f t="shared" si="62"/>
        <v>0</v>
      </c>
      <c r="BA145" s="20">
        <f t="shared" si="63"/>
        <v>0</v>
      </c>
      <c r="BB145" s="20">
        <f t="shared" si="64"/>
        <v>0</v>
      </c>
      <c r="BC145" s="20">
        <f t="shared" si="65"/>
        <v>0</v>
      </c>
      <c r="BD145" s="954"/>
      <c r="BE145" s="954"/>
      <c r="BF145" s="954"/>
      <c r="BG145" s="954"/>
      <c r="BH145" s="83"/>
      <c r="BI145" s="954"/>
      <c r="BJ145" s="83"/>
      <c r="BK145" s="954"/>
      <c r="BL145" s="83"/>
      <c r="BM145" s="83"/>
      <c r="BN145" s="83"/>
      <c r="BO145" s="83"/>
      <c r="BP145" s="83"/>
      <c r="BQ145" s="83"/>
      <c r="BR145" s="83"/>
      <c r="BS145" s="1105"/>
      <c r="BT145" s="1105"/>
      <c r="BU145" s="1105"/>
      <c r="BV145" s="1105"/>
      <c r="BW145" s="1105"/>
      <c r="BX145" s="1105"/>
      <c r="BY145" s="1108"/>
      <c r="CA145" s="365" t="b">
        <f t="shared" si="66"/>
        <v>0</v>
      </c>
      <c r="CB145" s="365" t="b">
        <f t="shared" si="67"/>
        <v>0</v>
      </c>
      <c r="CC145" s="365">
        <f t="shared" si="68"/>
        <v>0</v>
      </c>
      <c r="CD145" s="365" t="b">
        <f t="shared" si="69"/>
        <v>0</v>
      </c>
      <c r="CE145" s="365" t="b">
        <f t="shared" si="70"/>
        <v>0</v>
      </c>
      <c r="CF145" s="365" t="b">
        <f t="shared" si="71"/>
        <v>0</v>
      </c>
      <c r="CG145" s="365" t="b">
        <f t="shared" si="72"/>
        <v>0</v>
      </c>
      <c r="CH145" s="365" t="b">
        <f t="shared" si="73"/>
        <v>0</v>
      </c>
      <c r="CI145" s="72" t="b">
        <f t="shared" si="74"/>
        <v>0</v>
      </c>
      <c r="CJ145" s="72" t="b">
        <f t="shared" si="75"/>
        <v>0</v>
      </c>
      <c r="CK145" s="72">
        <f t="shared" si="76"/>
        <v>0</v>
      </c>
      <c r="CL145" s="72">
        <f t="shared" si="77"/>
        <v>0</v>
      </c>
      <c r="CM145" s="72" t="b">
        <f t="shared" si="78"/>
        <v>0</v>
      </c>
      <c r="CN145" s="72" t="b">
        <f t="shared" si="79"/>
        <v>0</v>
      </c>
      <c r="CP145" s="13">
        <f t="shared" si="80"/>
        <v>0</v>
      </c>
      <c r="CQ145" s="13" t="b">
        <f t="shared" si="81"/>
        <v>0</v>
      </c>
      <c r="CR145" s="13" t="b">
        <f t="shared" si="82"/>
        <v>0</v>
      </c>
      <c r="CS145" s="13" t="b">
        <f t="shared" si="88"/>
        <v>0</v>
      </c>
      <c r="CT145" s="13" t="b">
        <f t="shared" si="87"/>
        <v>0</v>
      </c>
      <c r="CU145" s="13" t="b">
        <f t="shared" si="60"/>
        <v>0</v>
      </c>
      <c r="CV145" s="13" t="b">
        <f t="shared" si="83"/>
        <v>0</v>
      </c>
      <c r="CW145" s="13" t="b">
        <f t="shared" si="84"/>
        <v>0</v>
      </c>
      <c r="CX145" s="13" t="b">
        <f t="shared" si="85"/>
        <v>0</v>
      </c>
      <c r="CY145" s="13" t="b">
        <f t="shared" si="86"/>
        <v>0</v>
      </c>
    </row>
    <row r="146" spans="1:103" ht="15" thickBot="1">
      <c r="A146" s="932"/>
      <c r="B146" s="954"/>
      <c r="C146" s="954"/>
      <c r="D146" s="954"/>
      <c r="E146" s="954"/>
      <c r="F146" s="954"/>
      <c r="G146" s="954"/>
      <c r="H146" s="954"/>
      <c r="I146" s="954"/>
      <c r="J146" s="954"/>
      <c r="K146" s="954"/>
      <c r="L146" s="954"/>
      <c r="M146" s="954"/>
      <c r="N146" s="954"/>
      <c r="O146" s="954"/>
      <c r="P146" s="954"/>
      <c r="Q146" s="941"/>
      <c r="R146" s="954"/>
      <c r="S146" s="954"/>
      <c r="T146" s="954"/>
      <c r="U146" s="954"/>
      <c r="V146" s="954"/>
      <c r="W146" s="83"/>
      <c r="X146" s="83"/>
      <c r="Y146" s="83"/>
      <c r="Z146" s="83"/>
      <c r="AA146" s="83" t="s">
        <v>38</v>
      </c>
      <c r="AB146" s="84"/>
      <c r="AC146" s="84"/>
      <c r="AD146" s="83"/>
      <c r="AE146" s="954"/>
      <c r="AF146" s="334">
        <f t="shared" si="61"/>
        <v>0</v>
      </c>
      <c r="AG146" s="272">
        <f>IF(R146="kompletna",Q146*J146*0.0036*'lista, wskaźniki'!$F$13, IF(R146="częściowa",Q146*J146*0.0036*'lista, wskaźniki'!$F$14, IF(R146="brak",Q146*J146*0.0036*'lista, wskaźniki'!$F$15,)))</f>
        <v>0</v>
      </c>
      <c r="AH146" s="334">
        <f>IF(Y146="inne",K146*'lista, wskaźniki'!$E$35,IF(Y146="to samo źródło",0,IF(Y146=0,0)))</f>
        <v>0</v>
      </c>
      <c r="AI146" s="334">
        <f>IF(AA146="gaz z sieci",AC146*'lista, wskaźniki'!$D$21)</f>
        <v>0</v>
      </c>
      <c r="AJ146" s="272">
        <f>IF(AA146="węgiel",AB146*'lista, wskaźniki'!$D$20, IF('Sektor mieszkaniowy'!AA146="drewno",'Sektor mieszkaniowy'!AB146*'lista, wskaźniki'!$D$22,IF('Sektor mieszkaniowy'!AA146="pellet",AB146*'lista, wskaźniki'!$D$23,IF('Sektor mieszkaniowy'!AA146="gaz z sieci",AB146*'lista, wskaźniki'!$D$21,IF('Sektor mieszkaniowy'!AA146="olej opałowy",'Sektor mieszkaniowy'!AB146*'lista, wskaźniki'!$D$24)))))</f>
        <v>0</v>
      </c>
      <c r="AK146" s="1111"/>
      <c r="AL146" s="954"/>
      <c r="AM146" s="20">
        <f>IF(AA146="węgiel",AF146*1/3.6*'lista, wskaźniki'!$F$20,IF(AA146="drewno",AF146*1/3.6*'lista, wskaźniki'!$F$22,IF(AA146="pellet",AF146*1/3.6*'lista, wskaźniki'!$F$23,IF(AA146="gaz z sieci",AF146*1/3.6*'lista, wskaźniki'!$F$21,IF(AA146="olej opałowy",AF146*1/3.6*'lista, wskaźniki'!$F$24,0)))))</f>
        <v>0</v>
      </c>
      <c r="AN146" s="20">
        <f>IF(AA146="węgiel",AF146*'lista, wskaźniki'!$E$42,IF(AA146="drewno",AF146*'lista, wskaźniki'!$G$42,IF(AA146="pellet",AF146*'lista, wskaźniki'!$H$42,IF(AA146="gaz z sieci",AF146*'lista, wskaźniki'!$F$42,IF(AA146="olej opałowy",AF146*'lista, wskaźniki'!$I$42,0)))))</f>
        <v>0</v>
      </c>
      <c r="AO146" s="20">
        <f>IF(AA146="węgiel",AF146*'lista, wskaźniki'!$E$43,IF(AA146="drewno",AF146*'lista, wskaźniki'!$G$43,IF(AA146="pellet",AF146*'lista, wskaźniki'!$H$43,IF(AA146="gaz z sieci",AF146*'lista, wskaźniki'!$F$43,IF(AA146="olej opałowy",AF146*'lista, wskaźniki'!$I$43,0)))))</f>
        <v>0</v>
      </c>
      <c r="AP146" s="20">
        <f>IF(AA146="węgiel",AF146*'lista, wskaźniki'!$E$44,IF(AA146="drewno",AF146*'lista, wskaźniki'!$G$44,IF(AA146="pellet",AF146*'lista, wskaźniki'!$H$44,IF(AA146="gaz z sieci",AF146*'lista, wskaźniki'!$F$44,IF(AA146="olej opałowy",AF146*'lista, wskaźniki'!$I$44,0)))))</f>
        <v>0</v>
      </c>
      <c r="AQ146" s="20" t="b">
        <f>IF(Z146="gaz",AH146*1/3.6*'lista, wskaźniki'!$F$21,IF(Z146="energia elektryczna",AH146*1/3.6*'lista, wskaźniki'!$F$26))</f>
        <v>0</v>
      </c>
      <c r="AR146" s="20" t="b">
        <f>IF(Z146="gaz",AH146*'lista, wskaźniki'!$F$42,IF(Z146="energia elektryczna",AH146*0))</f>
        <v>0</v>
      </c>
      <c r="AS146" s="20" t="b">
        <f>IF(Z146="gaz",AH146*'lista, wskaźniki'!$F$43,IF(Z146="energia elektryczna",AH146*0))</f>
        <v>0</v>
      </c>
      <c r="AT146" s="20" t="b">
        <f>IF(Z146="gaz",AH146*'lista, wskaźniki'!$F$44,IF(Z146="energia elektryczna",AH146*0))</f>
        <v>0</v>
      </c>
      <c r="AU146" s="20">
        <f>AI146*1/3.6*'lista, wskaźniki'!$F$21</f>
        <v>0</v>
      </c>
      <c r="AV146" s="20">
        <f>AI146*'lista, wskaźniki'!$F$42</f>
        <v>0</v>
      </c>
      <c r="AW146" s="20">
        <f>AI146*'lista, wskaźniki'!$F$43</f>
        <v>0</v>
      </c>
      <c r="AX146" s="20">
        <f>AI146*'lista, wskaźniki'!$F$44</f>
        <v>0</v>
      </c>
      <c r="AY146" s="20">
        <f>AK146*'lista, wskaźniki'!$F$26</f>
        <v>0</v>
      </c>
      <c r="AZ146" s="20">
        <f t="shared" si="62"/>
        <v>0</v>
      </c>
      <c r="BA146" s="20">
        <f t="shared" si="63"/>
        <v>0</v>
      </c>
      <c r="BB146" s="20">
        <f t="shared" si="64"/>
        <v>0</v>
      </c>
      <c r="BC146" s="20">
        <f t="shared" si="65"/>
        <v>0</v>
      </c>
      <c r="BD146" s="954"/>
      <c r="BE146" s="954"/>
      <c r="BF146" s="954"/>
      <c r="BG146" s="954"/>
      <c r="BH146" s="83"/>
      <c r="BI146" s="954"/>
      <c r="BJ146" s="83"/>
      <c r="BK146" s="954"/>
      <c r="BL146" s="83"/>
      <c r="BM146" s="83"/>
      <c r="BN146" s="83"/>
      <c r="BO146" s="83"/>
      <c r="BP146" s="83"/>
      <c r="BQ146" s="83"/>
      <c r="BR146" s="83"/>
      <c r="BS146" s="1105"/>
      <c r="BT146" s="1105"/>
      <c r="BU146" s="1105"/>
      <c r="BV146" s="1105"/>
      <c r="BW146" s="1105"/>
      <c r="BX146" s="1105"/>
      <c r="BY146" s="1108"/>
      <c r="CA146" s="365" t="b">
        <f t="shared" si="66"/>
        <v>0</v>
      </c>
      <c r="CB146" s="365" t="b">
        <f t="shared" si="67"/>
        <v>0</v>
      </c>
      <c r="CC146" s="365" t="b">
        <f t="shared" si="68"/>
        <v>0</v>
      </c>
      <c r="CD146" s="365">
        <f t="shared" si="69"/>
        <v>0</v>
      </c>
      <c r="CE146" s="365" t="b">
        <f t="shared" si="70"/>
        <v>0</v>
      </c>
      <c r="CF146" s="365" t="b">
        <f t="shared" si="71"/>
        <v>0</v>
      </c>
      <c r="CG146" s="365" t="b">
        <f t="shared" si="72"/>
        <v>0</v>
      </c>
      <c r="CH146" s="365">
        <f t="shared" si="73"/>
        <v>0</v>
      </c>
      <c r="CI146" s="72" t="b">
        <f t="shared" si="74"/>
        <v>0</v>
      </c>
      <c r="CJ146" s="72" t="b">
        <f t="shared" si="75"/>
        <v>0</v>
      </c>
      <c r="CK146" s="72" t="b">
        <f t="shared" si="76"/>
        <v>0</v>
      </c>
      <c r="CL146" s="72">
        <f t="shared" si="77"/>
        <v>0</v>
      </c>
      <c r="CM146" s="72" t="b">
        <f t="shared" si="78"/>
        <v>0</v>
      </c>
      <c r="CN146" s="72" t="b">
        <f t="shared" si="79"/>
        <v>0</v>
      </c>
      <c r="CP146" s="13">
        <f t="shared" si="80"/>
        <v>0</v>
      </c>
      <c r="CQ146" s="13" t="b">
        <f t="shared" si="81"/>
        <v>0</v>
      </c>
      <c r="CR146" s="13" t="b">
        <f t="shared" si="82"/>
        <v>0</v>
      </c>
      <c r="CS146" s="13" t="b">
        <f t="shared" si="88"/>
        <v>0</v>
      </c>
      <c r="CT146" s="13" t="b">
        <f t="shared" si="87"/>
        <v>0</v>
      </c>
      <c r="CU146" s="13" t="b">
        <f t="shared" si="60"/>
        <v>0</v>
      </c>
      <c r="CV146" s="13" t="b">
        <f t="shared" si="83"/>
        <v>0</v>
      </c>
      <c r="CW146" s="13" t="b">
        <f t="shared" si="84"/>
        <v>0</v>
      </c>
      <c r="CX146" s="13" t="b">
        <f t="shared" si="85"/>
        <v>0</v>
      </c>
      <c r="CY146" s="13" t="b">
        <f t="shared" si="86"/>
        <v>0</v>
      </c>
    </row>
    <row r="147" spans="1:103" ht="15" thickBot="1">
      <c r="A147" s="933"/>
      <c r="B147" s="955"/>
      <c r="C147" s="955"/>
      <c r="D147" s="955"/>
      <c r="E147" s="955"/>
      <c r="F147" s="955"/>
      <c r="G147" s="955"/>
      <c r="H147" s="955"/>
      <c r="I147" s="955"/>
      <c r="J147" s="955"/>
      <c r="K147" s="955"/>
      <c r="L147" s="955"/>
      <c r="M147" s="955"/>
      <c r="N147" s="955"/>
      <c r="O147" s="955"/>
      <c r="P147" s="955"/>
      <c r="Q147" s="942"/>
      <c r="R147" s="955"/>
      <c r="S147" s="955"/>
      <c r="T147" s="955"/>
      <c r="U147" s="955"/>
      <c r="V147" s="955"/>
      <c r="W147" s="85"/>
      <c r="X147" s="85"/>
      <c r="Y147" s="85"/>
      <c r="Z147" s="85"/>
      <c r="AA147" s="85" t="s">
        <v>37</v>
      </c>
      <c r="AB147" s="86"/>
      <c r="AC147" s="86"/>
      <c r="AD147" s="85"/>
      <c r="AE147" s="955"/>
      <c r="AF147" s="334">
        <f t="shared" si="61"/>
        <v>0</v>
      </c>
      <c r="AG147" s="272">
        <f>IF(R147="kompletna",Q147*J147*0.0036*'lista, wskaźniki'!$F$13, IF(R147="częściowa",Q147*J147*0.0036*'lista, wskaźniki'!$F$14, IF(R147="brak",Q147*J147*0.0036*'lista, wskaźniki'!$F$15,)))</f>
        <v>0</v>
      </c>
      <c r="AH147" s="334">
        <f>IF(Y147="inne",K147*'lista, wskaźniki'!$E$35,IF(Y147="to samo źródło",0,IF(Y147=0,0)))</f>
        <v>0</v>
      </c>
      <c r="AI147" s="334" t="b">
        <f>IF(AA147="gaz z sieci",AC147*'lista, wskaźniki'!$D$21)</f>
        <v>0</v>
      </c>
      <c r="AJ147" s="272">
        <f>IF(AA147="węgiel",AB147*'lista, wskaźniki'!$D$20, IF('Sektor mieszkaniowy'!AA147="drewno",'Sektor mieszkaniowy'!AB147*'lista, wskaźniki'!$D$22,IF('Sektor mieszkaniowy'!AA147="pellet",AB147*'lista, wskaźniki'!$D$23,IF('Sektor mieszkaniowy'!AA147="gaz z sieci",AB147*'lista, wskaźniki'!$D$21,IF('Sektor mieszkaniowy'!AA147="olej opałowy",'Sektor mieszkaniowy'!AB147*'lista, wskaźniki'!$D$24)))))</f>
        <v>0</v>
      </c>
      <c r="AK147" s="1112"/>
      <c r="AL147" s="955"/>
      <c r="AM147" s="20">
        <f>IF(AA147="węgiel",AF147*1/3.6*'lista, wskaźniki'!$F$20,IF(AA147="drewno",AF147*1/3.6*'lista, wskaźniki'!$F$22,IF(AA147="pellet",AF147*1/3.6*'lista, wskaźniki'!$F$23,IF(AA147="gaz z sieci",AF147*1/3.6*'lista, wskaźniki'!$F$21,IF(AA147="olej opałowy",AF147*1/3.6*'lista, wskaźniki'!$F$24,0)))))</f>
        <v>0</v>
      </c>
      <c r="AN147" s="20">
        <f>IF(AA147="węgiel",AF147*'lista, wskaźniki'!$E$42,IF(AA147="drewno",AF147*'lista, wskaźniki'!$G$42,IF(AA147="pellet",AF147*'lista, wskaźniki'!$H$42,IF(AA147="gaz z sieci",AF147*'lista, wskaźniki'!$F$42,IF(AA147="olej opałowy",AF147*'lista, wskaźniki'!$I$42,0)))))</f>
        <v>0</v>
      </c>
      <c r="AO147" s="20">
        <f>IF(AA147="węgiel",AF147*'lista, wskaźniki'!$E$43,IF(AA147="drewno",AF147*'lista, wskaźniki'!$G$43,IF(AA147="pellet",AF147*'lista, wskaźniki'!$H$43,IF(AA147="gaz z sieci",AF147*'lista, wskaźniki'!$F$43,IF(AA147="olej opałowy",AF147*'lista, wskaźniki'!$I$43,0)))))</f>
        <v>0</v>
      </c>
      <c r="AP147" s="20">
        <f>IF(AA147="węgiel",AF147*'lista, wskaźniki'!$E$44,IF(AA147="drewno",AF147*'lista, wskaźniki'!$G$44,IF(AA147="pellet",AF147*'lista, wskaźniki'!$H$44,IF(AA147="gaz z sieci",AF147*'lista, wskaźniki'!$F$44,IF(AA147="olej opałowy",AF147*'lista, wskaźniki'!$I$44,0)))))</f>
        <v>0</v>
      </c>
      <c r="AQ147" s="20" t="b">
        <f>IF(Z147="gaz",AH147*1/3.6*'lista, wskaźniki'!$F$21,IF(Z147="energia elektryczna",AH147*1/3.6*'lista, wskaźniki'!$F$26))</f>
        <v>0</v>
      </c>
      <c r="AR147" s="20" t="b">
        <f>IF(Z147="gaz",AH147*'lista, wskaźniki'!$F$42,IF(Z147="energia elektryczna",AH147*0))</f>
        <v>0</v>
      </c>
      <c r="AS147" s="20" t="b">
        <f>IF(Z147="gaz",AH147*'lista, wskaźniki'!$F$43,IF(Z147="energia elektryczna",AH147*0))</f>
        <v>0</v>
      </c>
      <c r="AT147" s="20" t="b">
        <f>IF(Z147="gaz",AH147*'lista, wskaźniki'!$F$44,IF(Z147="energia elektryczna",AH147*0))</f>
        <v>0</v>
      </c>
      <c r="AU147" s="20">
        <f>AI147*1/3.6*'lista, wskaźniki'!$F$21</f>
        <v>0</v>
      </c>
      <c r="AV147" s="20">
        <f>AI147*'lista, wskaźniki'!$F$42</f>
        <v>0</v>
      </c>
      <c r="AW147" s="20">
        <f>AI147*'lista, wskaźniki'!$F$43</f>
        <v>0</v>
      </c>
      <c r="AX147" s="20">
        <f>AI147*'lista, wskaźniki'!$F$44</f>
        <v>0</v>
      </c>
      <c r="AY147" s="20">
        <f>AK147*'lista, wskaźniki'!$F$26</f>
        <v>0</v>
      </c>
      <c r="AZ147" s="20">
        <f t="shared" si="62"/>
        <v>0</v>
      </c>
      <c r="BA147" s="20">
        <f t="shared" si="63"/>
        <v>0</v>
      </c>
      <c r="BB147" s="20">
        <f t="shared" si="64"/>
        <v>0</v>
      </c>
      <c r="BC147" s="20">
        <f t="shared" si="65"/>
        <v>0</v>
      </c>
      <c r="BD147" s="955"/>
      <c r="BE147" s="955"/>
      <c r="BF147" s="955"/>
      <c r="BG147" s="955"/>
      <c r="BH147" s="85"/>
      <c r="BI147" s="955"/>
      <c r="BJ147" s="85"/>
      <c r="BK147" s="955"/>
      <c r="BL147" s="85"/>
      <c r="BM147" s="85"/>
      <c r="BN147" s="85"/>
      <c r="BO147" s="85"/>
      <c r="BP147" s="85"/>
      <c r="BQ147" s="85"/>
      <c r="BR147" s="85"/>
      <c r="BS147" s="1106"/>
      <c r="BT147" s="1106"/>
      <c r="BU147" s="1106"/>
      <c r="BV147" s="1106"/>
      <c r="BW147" s="1106"/>
      <c r="BX147" s="1106"/>
      <c r="BY147" s="1109"/>
      <c r="CA147" s="365" t="b">
        <f t="shared" si="66"/>
        <v>0</v>
      </c>
      <c r="CB147" s="365" t="b">
        <f t="shared" si="67"/>
        <v>0</v>
      </c>
      <c r="CC147" s="365" t="b">
        <f t="shared" si="68"/>
        <v>0</v>
      </c>
      <c r="CD147" s="365" t="b">
        <f t="shared" si="69"/>
        <v>0</v>
      </c>
      <c r="CE147" s="365">
        <f t="shared" si="70"/>
        <v>0</v>
      </c>
      <c r="CF147" s="365" t="b">
        <f t="shared" si="71"/>
        <v>0</v>
      </c>
      <c r="CG147" s="365" t="b">
        <f t="shared" si="72"/>
        <v>0</v>
      </c>
      <c r="CH147" s="365" t="b">
        <f t="shared" si="73"/>
        <v>0</v>
      </c>
      <c r="CI147" s="72" t="b">
        <f t="shared" si="74"/>
        <v>0</v>
      </c>
      <c r="CJ147" s="72" t="b">
        <f t="shared" si="75"/>
        <v>0</v>
      </c>
      <c r="CK147" s="72" t="b">
        <f t="shared" si="76"/>
        <v>0</v>
      </c>
      <c r="CL147" s="72">
        <f t="shared" si="77"/>
        <v>0</v>
      </c>
      <c r="CM147" s="72">
        <f t="shared" si="78"/>
        <v>0</v>
      </c>
      <c r="CN147" s="72" t="b">
        <f t="shared" si="79"/>
        <v>0</v>
      </c>
      <c r="CP147" s="13">
        <f t="shared" si="80"/>
        <v>0</v>
      </c>
      <c r="CQ147" s="13" t="b">
        <f t="shared" si="81"/>
        <v>0</v>
      </c>
      <c r="CR147" s="13" t="b">
        <f t="shared" si="82"/>
        <v>0</v>
      </c>
      <c r="CS147" s="13" t="b">
        <f t="shared" si="88"/>
        <v>0</v>
      </c>
      <c r="CT147" s="13" t="b">
        <f t="shared" si="87"/>
        <v>0</v>
      </c>
      <c r="CU147" s="13" t="b">
        <f t="shared" si="60"/>
        <v>0</v>
      </c>
      <c r="CV147" s="13" t="b">
        <f t="shared" si="83"/>
        <v>0</v>
      </c>
      <c r="CW147" s="13" t="b">
        <f t="shared" si="84"/>
        <v>0</v>
      </c>
      <c r="CX147" s="13" t="b">
        <f t="shared" si="85"/>
        <v>0</v>
      </c>
      <c r="CY147" s="13" t="b">
        <f t="shared" si="86"/>
        <v>0</v>
      </c>
    </row>
    <row r="148" spans="1:103" ht="15" thickBot="1">
      <c r="A148" s="931">
        <v>30</v>
      </c>
      <c r="B148" s="953" t="s">
        <v>202</v>
      </c>
      <c r="C148" s="953"/>
      <c r="D148" s="953" t="s">
        <v>1</v>
      </c>
      <c r="E148" s="953" t="s">
        <v>5</v>
      </c>
      <c r="F148" s="953"/>
      <c r="G148" s="953"/>
      <c r="H148" s="953"/>
      <c r="I148" s="953" t="s">
        <v>14</v>
      </c>
      <c r="J148" s="953">
        <v>250</v>
      </c>
      <c r="K148" s="953">
        <v>3</v>
      </c>
      <c r="L148" s="953" t="s">
        <v>17</v>
      </c>
      <c r="M148" s="953"/>
      <c r="N148" s="953" t="s">
        <v>16</v>
      </c>
      <c r="O148" s="953">
        <v>100</v>
      </c>
      <c r="P148" s="953" t="s">
        <v>16</v>
      </c>
      <c r="Q148" s="940">
        <f>IF(I148="&lt;1966",'lista, wskaźniki'!$G$4,IF(I148="1967-1985",'lista, wskaźniki'!$G$5,IF(I148="1986-1992",'lista, wskaźniki'!$G$6,IF(I148="1993-1996",'lista, wskaźniki'!$G$7,IF(I148="&gt;1997",'lista, wskaźniki'!$G$8,IF(I148=0,'lista, wskaźniki'!$G$4))))))</f>
        <v>115</v>
      </c>
      <c r="R148" s="953" t="s">
        <v>23</v>
      </c>
      <c r="S148" s="953" t="s">
        <v>27</v>
      </c>
      <c r="T148" s="953">
        <v>28</v>
      </c>
      <c r="U148" s="953">
        <v>1995</v>
      </c>
      <c r="V148" s="953"/>
      <c r="W148" s="20" t="s">
        <v>36</v>
      </c>
      <c r="X148" s="81" t="s">
        <v>38</v>
      </c>
      <c r="Y148" s="81" t="s">
        <v>42</v>
      </c>
      <c r="Z148" s="81"/>
      <c r="AA148" s="81" t="s">
        <v>35</v>
      </c>
      <c r="AB148" s="82"/>
      <c r="AC148" s="82"/>
      <c r="AD148" s="81"/>
      <c r="AE148" s="953"/>
      <c r="AF148" s="334">
        <f t="shared" si="61"/>
        <v>0</v>
      </c>
      <c r="AG148" s="272">
        <v>0</v>
      </c>
      <c r="AH148" s="334">
        <f>IF(Y148="inne",K148*'lista, wskaźniki'!$E$35,IF(Y148="to samo źródło",0,IF(Y148=0,0)))</f>
        <v>0</v>
      </c>
      <c r="AI148" s="334" t="b">
        <f>IF(AA148="gaz z sieci",AC148*'lista, wskaźniki'!$D$21)</f>
        <v>0</v>
      </c>
      <c r="AJ148" s="272">
        <f>IF(AA148="węgiel",AB148*'lista, wskaźniki'!$D$20, IF('Sektor mieszkaniowy'!AA148="drewno",'Sektor mieszkaniowy'!AB148*'lista, wskaźniki'!$D$22,IF('Sektor mieszkaniowy'!AA148="pellet",AB148*'lista, wskaźniki'!$D$23,IF('Sektor mieszkaniowy'!AA148="gaz z sieci",AB148*'lista, wskaźniki'!$D$21,IF('Sektor mieszkaniowy'!AA148="olej opałowy",'Sektor mieszkaniowy'!AB148*'lista, wskaźniki'!$D$24)))))</f>
        <v>0</v>
      </c>
      <c r="AK148" s="1110">
        <f>AL148/'lista, wskaźniki'!$A$127</f>
        <v>3.5384615384615383</v>
      </c>
      <c r="AL148" s="953">
        <v>2300</v>
      </c>
      <c r="AM148" s="20">
        <f>IF(AA148="węgiel",AF148*1/3.6*'lista, wskaźniki'!$F$20,IF(AA148="drewno",AF148*1/3.6*'lista, wskaźniki'!$F$22,IF(AA148="pellet",AF148*1/3.6*'lista, wskaźniki'!$F$23,IF(AA148="gaz z sieci",AF148*1/3.6*'lista, wskaźniki'!$F$21,IF(AA148="olej opałowy",AF148*1/3.6*'lista, wskaźniki'!$F$24,0)))))</f>
        <v>0</v>
      </c>
      <c r="AN148" s="20">
        <f>IF(AA148="węgiel",AF148*'lista, wskaźniki'!$E$42,IF(AA148="drewno",AF148*'lista, wskaźniki'!$G$42,IF(AA148="pellet",AF148*'lista, wskaźniki'!$H$42,IF(AA148="gaz z sieci",AF148*'lista, wskaźniki'!$F$42,IF(AA148="olej opałowy",AF148*'lista, wskaźniki'!$I$42,0)))))</f>
        <v>0</v>
      </c>
      <c r="AO148" s="20">
        <f>IF(AA148="węgiel",AF148*'lista, wskaźniki'!$E$43,IF(AA148="drewno",AF148*'lista, wskaźniki'!$G$43,IF(AA148="pellet",AF148*'lista, wskaźniki'!$H$43,IF(AA148="gaz z sieci",AF148*'lista, wskaźniki'!$F$43,IF(AA148="olej opałowy",AF148*'lista, wskaźniki'!$I$43,0)))))</f>
        <v>0</v>
      </c>
      <c r="AP148" s="20">
        <f>IF(AA148="węgiel",AF148*'lista, wskaźniki'!$E$44,IF(AA148="drewno",AF148*'lista, wskaźniki'!$G$44,IF(AA148="pellet",AF148*'lista, wskaźniki'!$H$44,IF(AA148="gaz z sieci",AF148*'lista, wskaźniki'!$F$44,IF(AA148="olej opałowy",AF148*'lista, wskaźniki'!$I$44,0)))))</f>
        <v>0</v>
      </c>
      <c r="AQ148" s="20" t="b">
        <f>IF(Z148="gaz",AH148*1/3.6*'lista, wskaźniki'!$F$21,IF(Z148="energia elektryczna",AH148*1/3.6*'lista, wskaźniki'!$F$26))</f>
        <v>0</v>
      </c>
      <c r="AR148" s="20" t="b">
        <f>IF(Z148="gaz",AH148*'lista, wskaźniki'!$F$42,IF(Z148="energia elektryczna",AH148*0))</f>
        <v>0</v>
      </c>
      <c r="AS148" s="20" t="b">
        <f>IF(Z148="gaz",AH148*'lista, wskaźniki'!$F$43,IF(Z148="energia elektryczna",AH148*0))</f>
        <v>0</v>
      </c>
      <c r="AT148" s="20" t="b">
        <f>IF(Z148="gaz",AH148*'lista, wskaźniki'!$F$44,IF(Z148="energia elektryczna",AH148*0))</f>
        <v>0</v>
      </c>
      <c r="AU148" s="20">
        <f>AI148*1/3.6*'lista, wskaźniki'!$F$21</f>
        <v>0</v>
      </c>
      <c r="AV148" s="20">
        <f>AI148*'lista, wskaźniki'!$F$42</f>
        <v>0</v>
      </c>
      <c r="AW148" s="20">
        <f>AI148*'lista, wskaźniki'!$F$43</f>
        <v>0</v>
      </c>
      <c r="AX148" s="20">
        <f>AI148*'lista, wskaźniki'!$F$44</f>
        <v>0</v>
      </c>
      <c r="AY148" s="20">
        <f>AK148*'lista, wskaźniki'!$F$26</f>
        <v>3.1492307692307691</v>
      </c>
      <c r="AZ148" s="20">
        <f t="shared" si="62"/>
        <v>3.1492307692307691</v>
      </c>
      <c r="BA148" s="20">
        <f t="shared" si="63"/>
        <v>0</v>
      </c>
      <c r="BB148" s="20">
        <f t="shared" si="64"/>
        <v>0</v>
      </c>
      <c r="BC148" s="20">
        <f t="shared" si="65"/>
        <v>0</v>
      </c>
      <c r="BD148" s="953" t="s">
        <v>16</v>
      </c>
      <c r="BE148" s="953" t="s">
        <v>17</v>
      </c>
      <c r="BF148" s="953" t="s">
        <v>17</v>
      </c>
      <c r="BG148" s="953" t="s">
        <v>17</v>
      </c>
      <c r="BH148" s="81"/>
      <c r="BI148" s="953" t="s">
        <v>16</v>
      </c>
      <c r="BJ148" s="81" t="s">
        <v>52</v>
      </c>
      <c r="BK148" s="953" t="s">
        <v>17</v>
      </c>
      <c r="BL148" s="81"/>
      <c r="BM148" s="81"/>
      <c r="BN148" s="81"/>
      <c r="BO148" s="81" t="s">
        <v>57</v>
      </c>
      <c r="BP148" s="81" t="s">
        <v>52</v>
      </c>
      <c r="BQ148" s="81" t="s">
        <v>120</v>
      </c>
      <c r="BR148" s="81">
        <v>1</v>
      </c>
      <c r="BS148" s="1104">
        <v>5000</v>
      </c>
      <c r="BT148" s="1104">
        <v>20</v>
      </c>
      <c r="BU148" s="1104">
        <v>180</v>
      </c>
      <c r="BV148" s="1104">
        <v>200</v>
      </c>
      <c r="BW148" s="1104">
        <v>90</v>
      </c>
      <c r="BX148" s="1104">
        <v>750</v>
      </c>
      <c r="BY148" s="1107">
        <v>400</v>
      </c>
      <c r="CA148" s="365">
        <f t="shared" si="66"/>
        <v>0</v>
      </c>
      <c r="CB148" s="365" t="b">
        <f t="shared" si="67"/>
        <v>0</v>
      </c>
      <c r="CC148" s="365" t="b">
        <f t="shared" si="68"/>
        <v>0</v>
      </c>
      <c r="CD148" s="365" t="b">
        <f t="shared" si="69"/>
        <v>0</v>
      </c>
      <c r="CE148" s="365" t="b">
        <f t="shared" si="70"/>
        <v>0</v>
      </c>
      <c r="CF148" s="365" t="b">
        <f t="shared" si="71"/>
        <v>0</v>
      </c>
      <c r="CG148" s="365" t="b">
        <f t="shared" si="72"/>
        <v>0</v>
      </c>
      <c r="CH148" s="365" t="b">
        <f t="shared" si="73"/>
        <v>0</v>
      </c>
      <c r="CI148" s="72">
        <f t="shared" si="74"/>
        <v>0</v>
      </c>
      <c r="CJ148" s="72" t="b">
        <f t="shared" si="75"/>
        <v>0</v>
      </c>
      <c r="CK148" s="72" t="b">
        <f t="shared" si="76"/>
        <v>0</v>
      </c>
      <c r="CL148" s="72">
        <f t="shared" si="77"/>
        <v>0</v>
      </c>
      <c r="CM148" s="72" t="b">
        <f t="shared" si="78"/>
        <v>0</v>
      </c>
      <c r="CN148" s="72" t="b">
        <f t="shared" si="79"/>
        <v>0</v>
      </c>
      <c r="CP148" s="13" t="b">
        <f t="shared" si="80"/>
        <v>0</v>
      </c>
      <c r="CQ148" s="13">
        <f t="shared" si="81"/>
        <v>0</v>
      </c>
      <c r="CR148" s="13" t="b">
        <f t="shared" si="82"/>
        <v>0</v>
      </c>
      <c r="CS148" s="13">
        <f t="shared" si="88"/>
        <v>0</v>
      </c>
      <c r="CT148" s="13" t="b">
        <f t="shared" si="87"/>
        <v>0</v>
      </c>
      <c r="CU148" s="13">
        <f t="shared" si="60"/>
        <v>0</v>
      </c>
      <c r="CV148" s="13" t="b">
        <f t="shared" si="83"/>
        <v>0</v>
      </c>
      <c r="CW148" s="13">
        <f t="shared" si="84"/>
        <v>0</v>
      </c>
      <c r="CX148" s="13">
        <f t="shared" si="85"/>
        <v>250</v>
      </c>
      <c r="CY148" s="13">
        <f t="shared" si="86"/>
        <v>125</v>
      </c>
    </row>
    <row r="149" spans="1:103" ht="15" thickBot="1">
      <c r="A149" s="932"/>
      <c r="B149" s="954"/>
      <c r="C149" s="954"/>
      <c r="D149" s="954"/>
      <c r="E149" s="954"/>
      <c r="F149" s="954"/>
      <c r="G149" s="954"/>
      <c r="H149" s="954"/>
      <c r="I149" s="954"/>
      <c r="J149" s="954"/>
      <c r="K149" s="954"/>
      <c r="L149" s="954"/>
      <c r="M149" s="954"/>
      <c r="N149" s="954"/>
      <c r="O149" s="954"/>
      <c r="P149" s="954"/>
      <c r="Q149" s="941"/>
      <c r="R149" s="954"/>
      <c r="S149" s="954"/>
      <c r="T149" s="954"/>
      <c r="U149" s="954"/>
      <c r="V149" s="954"/>
      <c r="W149" s="83"/>
      <c r="X149" s="83"/>
      <c r="Y149" s="83"/>
      <c r="Z149" s="83"/>
      <c r="AA149" s="83" t="s">
        <v>36</v>
      </c>
      <c r="AB149" s="84">
        <v>9</v>
      </c>
      <c r="AC149" s="84"/>
      <c r="AD149" s="83">
        <v>900</v>
      </c>
      <c r="AE149" s="954"/>
      <c r="AF149" s="334">
        <f t="shared" si="61"/>
        <v>111.6</v>
      </c>
      <c r="AG149" s="272">
        <v>82.8</v>
      </c>
      <c r="AH149" s="334">
        <f>IF(Y149="inne",K149*'lista, wskaźniki'!$E$35,IF(Y149="to samo źródło",0,IF(Y149=0,0)))</f>
        <v>0</v>
      </c>
      <c r="AI149" s="334" t="b">
        <f>IF(AA149="gaz z sieci",AC149*'lista, wskaźniki'!$D$21)</f>
        <v>0</v>
      </c>
      <c r="AJ149" s="272">
        <f>IF(AA149="węgiel",AB149*'lista, wskaźniki'!$D$20, IF('Sektor mieszkaniowy'!AA149="drewno",'Sektor mieszkaniowy'!AB149*'lista, wskaźniki'!$D$22,IF('Sektor mieszkaniowy'!AA149="pellet",AB149*'lista, wskaźniki'!$D$23,IF('Sektor mieszkaniowy'!AA149="gaz z sieci",AB149*'lista, wskaźniki'!$D$21,IF('Sektor mieszkaniowy'!AA149="olej opałowy",'Sektor mieszkaniowy'!AB149*'lista, wskaźniki'!$D$24)))))</f>
        <v>140.4</v>
      </c>
      <c r="AK149" s="1111"/>
      <c r="AL149" s="954"/>
      <c r="AM149" s="20">
        <f>IF(AA149="węgiel",AF149*1/3.6*'lista, wskaźniki'!$F$20,IF(AA149="drewno",AF149*1/3.6*'lista, wskaźniki'!$F$22,IF(AA149="pellet",AF149*1/3.6*'lista, wskaźniki'!$F$23,IF(AA149="gaz z sieci",AF149*1/3.6*'lista, wskaźniki'!$F$21,IF(AA149="olej opałowy",AF149*1/3.6*'lista, wskaźniki'!$F$24,0)))))</f>
        <v>0</v>
      </c>
      <c r="AN149" s="20">
        <f>IF(AA149="węgiel",AF149*'lista, wskaźniki'!$E$42,IF(AA149="drewno",AF149*'lista, wskaźniki'!$G$42,IF(AA149="pellet",AF149*'lista, wskaźniki'!$H$42,IF(AA149="gaz z sieci",AF149*'lista, wskaźniki'!$F$42,IF(AA149="olej opałowy",AF149*'lista, wskaźniki'!$I$42,0)))))</f>
        <v>9.039599999999999E-2</v>
      </c>
      <c r="AO149" s="20">
        <f>IF(AA149="węgiel",AF149*'lista, wskaźniki'!$E$43,IF(AA149="drewno",AF149*'lista, wskaźniki'!$G$43,IF(AA149="pellet",AF149*'lista, wskaźniki'!$H$43,IF(AA149="gaz z sieci",AF149*'lista, wskaźniki'!$F$43,IF(AA149="olej opałowy",AF149*'lista, wskaźniki'!$I$43,0)))))</f>
        <v>9.039599999999999E-2</v>
      </c>
      <c r="AP149" s="20">
        <f>IF(AA149="węgiel",AF149*'lista, wskaźniki'!$E$44,IF(AA149="drewno",AF149*'lista, wskaźniki'!$G$44,IF(AA149="pellet",AF149*'lista, wskaźniki'!$H$44,IF(AA149="gaz z sieci",AF149*'lista, wskaźniki'!$F$44,IF(AA149="olej opałowy",AF149*'lista, wskaźniki'!$I$44,0)))))</f>
        <v>2.7899999999999997E-5</v>
      </c>
      <c r="AQ149" s="20" t="b">
        <f>IF(Z149="gaz",AH149*1/3.6*'lista, wskaźniki'!$F$21,IF(Z149="energia elektryczna",AH149*1/3.6*'lista, wskaźniki'!$F$26))</f>
        <v>0</v>
      </c>
      <c r="AR149" s="20" t="b">
        <f>IF(Z149="gaz",AH149*'lista, wskaźniki'!$F$42,IF(Z149="energia elektryczna",AH149*0))</f>
        <v>0</v>
      </c>
      <c r="AS149" s="20" t="b">
        <f>IF(Z149="gaz",AH149*'lista, wskaźniki'!$F$43,IF(Z149="energia elektryczna",AH149*0))</f>
        <v>0</v>
      </c>
      <c r="AT149" s="20" t="b">
        <f>IF(Z149="gaz",AH149*'lista, wskaźniki'!$F$44,IF(Z149="energia elektryczna",AH149*0))</f>
        <v>0</v>
      </c>
      <c r="AU149" s="20">
        <f>AI149*1/3.6*'lista, wskaźniki'!$F$21</f>
        <v>0</v>
      </c>
      <c r="AV149" s="20">
        <f>AI149*'lista, wskaźniki'!$F$42</f>
        <v>0</v>
      </c>
      <c r="AW149" s="20">
        <f>AI149*'lista, wskaźniki'!$F$43</f>
        <v>0</v>
      </c>
      <c r="AX149" s="20">
        <f>AI149*'lista, wskaźniki'!$F$44</f>
        <v>0</v>
      </c>
      <c r="AY149" s="20">
        <f>AK149*'lista, wskaźniki'!$F$26</f>
        <v>0</v>
      </c>
      <c r="AZ149" s="20">
        <f t="shared" si="62"/>
        <v>0</v>
      </c>
      <c r="BA149" s="20">
        <f t="shared" si="63"/>
        <v>9.039599999999999E-2</v>
      </c>
      <c r="BB149" s="20">
        <f t="shared" si="64"/>
        <v>9.039599999999999E-2</v>
      </c>
      <c r="BC149" s="20">
        <f t="shared" si="65"/>
        <v>2.7899999999999997E-5</v>
      </c>
      <c r="BD149" s="954"/>
      <c r="BE149" s="954"/>
      <c r="BF149" s="954"/>
      <c r="BG149" s="954"/>
      <c r="BH149" s="83"/>
      <c r="BI149" s="954"/>
      <c r="BJ149" s="83"/>
      <c r="BK149" s="954"/>
      <c r="BL149" s="83"/>
      <c r="BM149" s="83"/>
      <c r="BN149" s="83"/>
      <c r="BO149" s="83"/>
      <c r="BP149" s="83"/>
      <c r="BQ149" s="83" t="s">
        <v>121</v>
      </c>
      <c r="BR149" s="83">
        <v>1</v>
      </c>
      <c r="BS149" s="1105"/>
      <c r="BT149" s="1105"/>
      <c r="BU149" s="1105"/>
      <c r="BV149" s="1105"/>
      <c r="BW149" s="1105"/>
      <c r="BX149" s="1105"/>
      <c r="BY149" s="1108"/>
      <c r="CA149" s="365" t="b">
        <f t="shared" si="66"/>
        <v>0</v>
      </c>
      <c r="CB149" s="365">
        <f t="shared" si="67"/>
        <v>111.6</v>
      </c>
      <c r="CC149" s="365" t="b">
        <f t="shared" si="68"/>
        <v>0</v>
      </c>
      <c r="CD149" s="365" t="b">
        <f t="shared" si="69"/>
        <v>0</v>
      </c>
      <c r="CE149" s="365" t="b">
        <f t="shared" si="70"/>
        <v>0</v>
      </c>
      <c r="CF149" s="365" t="b">
        <f t="shared" si="71"/>
        <v>0</v>
      </c>
      <c r="CG149" s="365" t="b">
        <f t="shared" si="72"/>
        <v>0</v>
      </c>
      <c r="CH149" s="365" t="b">
        <f t="shared" si="73"/>
        <v>0</v>
      </c>
      <c r="CI149" s="72" t="b">
        <f t="shared" si="74"/>
        <v>0</v>
      </c>
      <c r="CJ149" s="72">
        <f t="shared" si="75"/>
        <v>111.6</v>
      </c>
      <c r="CK149" s="72" t="b">
        <f t="shared" si="76"/>
        <v>0</v>
      </c>
      <c r="CL149" s="72">
        <f t="shared" si="77"/>
        <v>0</v>
      </c>
      <c r="CM149" s="72" t="b">
        <f t="shared" si="78"/>
        <v>0</v>
      </c>
      <c r="CN149" s="72" t="b">
        <f t="shared" si="79"/>
        <v>0</v>
      </c>
      <c r="CP149" s="13">
        <f t="shared" si="80"/>
        <v>0</v>
      </c>
      <c r="CQ149" s="13" t="b">
        <f t="shared" si="81"/>
        <v>0</v>
      </c>
      <c r="CR149" s="13" t="b">
        <f t="shared" si="82"/>
        <v>0</v>
      </c>
      <c r="CS149" s="13" t="b">
        <f t="shared" si="88"/>
        <v>0</v>
      </c>
      <c r="CT149" s="13" t="b">
        <f t="shared" si="87"/>
        <v>0</v>
      </c>
      <c r="CU149" s="13" t="b">
        <f t="shared" si="60"/>
        <v>0</v>
      </c>
      <c r="CV149" s="13" t="b">
        <f t="shared" si="83"/>
        <v>0</v>
      </c>
      <c r="CW149" s="13" t="b">
        <f t="shared" si="84"/>
        <v>0</v>
      </c>
      <c r="CX149" s="13" t="b">
        <f t="shared" si="85"/>
        <v>0</v>
      </c>
      <c r="CY149" s="13" t="b">
        <f t="shared" si="86"/>
        <v>0</v>
      </c>
    </row>
    <row r="150" spans="1:103" ht="15" thickBot="1">
      <c r="A150" s="932"/>
      <c r="B150" s="954"/>
      <c r="C150" s="954"/>
      <c r="D150" s="954"/>
      <c r="E150" s="954"/>
      <c r="F150" s="954"/>
      <c r="G150" s="954"/>
      <c r="H150" s="954"/>
      <c r="I150" s="954"/>
      <c r="J150" s="954"/>
      <c r="K150" s="954"/>
      <c r="L150" s="954"/>
      <c r="M150" s="954"/>
      <c r="N150" s="954"/>
      <c r="O150" s="954"/>
      <c r="P150" s="954"/>
      <c r="Q150" s="941"/>
      <c r="R150" s="954"/>
      <c r="S150" s="954"/>
      <c r="T150" s="954"/>
      <c r="U150" s="954"/>
      <c r="V150" s="954"/>
      <c r="W150" s="83"/>
      <c r="X150" s="83"/>
      <c r="Y150" s="83"/>
      <c r="Z150" s="83"/>
      <c r="AA150" s="83" t="s">
        <v>50</v>
      </c>
      <c r="AB150" s="84"/>
      <c r="AC150" s="84"/>
      <c r="AD150" s="83"/>
      <c r="AE150" s="954"/>
      <c r="AF150" s="334">
        <f t="shared" si="61"/>
        <v>0</v>
      </c>
      <c r="AG150" s="272">
        <f>IF(R150="kompletna",Q150*J150*0.0036*'lista, wskaźniki'!$F$13, IF(R150="częściowa",Q150*J150*0.0036*'lista, wskaźniki'!$F$14, IF(R150="brak",Q150*J150*0.0036*'lista, wskaźniki'!$F$15,)))</f>
        <v>0</v>
      </c>
      <c r="AH150" s="334">
        <f>IF(Y150="inne",K150*'lista, wskaźniki'!$E$35,IF(Y150="to samo źródło",0,IF(Y150=0,0)))</f>
        <v>0</v>
      </c>
      <c r="AI150" s="334" t="b">
        <f>IF(AA150="gaz z sieci",AC150*'lista, wskaźniki'!$D$21)</f>
        <v>0</v>
      </c>
      <c r="AJ150" s="272">
        <f>IF(AA150="węgiel",AB150*'lista, wskaźniki'!$D$20, IF('Sektor mieszkaniowy'!AA150="drewno",'Sektor mieszkaniowy'!AB150*'lista, wskaźniki'!$D$22,IF('Sektor mieszkaniowy'!AA150="pellet",AB150*'lista, wskaźniki'!$D$23,IF('Sektor mieszkaniowy'!AA150="gaz z sieci",AB150*'lista, wskaźniki'!$D$21,IF('Sektor mieszkaniowy'!AA150="olej opałowy",'Sektor mieszkaniowy'!AB150*'lista, wskaźniki'!$D$24)))))</f>
        <v>0</v>
      </c>
      <c r="AK150" s="1111"/>
      <c r="AL150" s="954"/>
      <c r="AM150" s="20">
        <f>IF(AA150="węgiel",AF150*1/3.6*'lista, wskaźniki'!$F$20,IF(AA150="drewno",AF150*1/3.6*'lista, wskaźniki'!$F$22,IF(AA150="pellet",AF150*1/3.6*'lista, wskaźniki'!$F$23,IF(AA150="gaz z sieci",AF150*1/3.6*'lista, wskaźniki'!$F$21,IF(AA150="olej opałowy",AF150*1/3.6*'lista, wskaźniki'!$F$24,0)))))</f>
        <v>0</v>
      </c>
      <c r="AN150" s="20">
        <f>IF(AA150="węgiel",AF150*'lista, wskaźniki'!$E$42,IF(AA150="drewno",AF150*'lista, wskaźniki'!$G$42,IF(AA150="pellet",AF150*'lista, wskaźniki'!$H$42,IF(AA150="gaz z sieci",AF150*'lista, wskaźniki'!$F$42,IF(AA150="olej opałowy",AF150*'lista, wskaźniki'!$I$42,0)))))</f>
        <v>0</v>
      </c>
      <c r="AO150" s="20">
        <f>IF(AA150="węgiel",AF150*'lista, wskaźniki'!$E$43,IF(AA150="drewno",AF150*'lista, wskaźniki'!$G$43,IF(AA150="pellet",AF150*'lista, wskaźniki'!$H$43,IF(AA150="gaz z sieci",AF150*'lista, wskaźniki'!$F$43,IF(AA150="olej opałowy",AF150*'lista, wskaźniki'!$I$43,0)))))</f>
        <v>0</v>
      </c>
      <c r="AP150" s="20">
        <f>IF(AA150="węgiel",AF150*'lista, wskaźniki'!$E$44,IF(AA150="drewno",AF150*'lista, wskaźniki'!$G$44,IF(AA150="pellet",AF150*'lista, wskaźniki'!$H$44,IF(AA150="gaz z sieci",AF150*'lista, wskaźniki'!$F$44,IF(AA150="olej opałowy",AF150*'lista, wskaźniki'!$I$44,0)))))</f>
        <v>0</v>
      </c>
      <c r="AQ150" s="20" t="b">
        <f>IF(Z150="gaz",AH150*1/3.6*'lista, wskaźniki'!$F$21,IF(Z150="energia elektryczna",AH150*1/3.6*'lista, wskaźniki'!$F$26))</f>
        <v>0</v>
      </c>
      <c r="AR150" s="20" t="b">
        <f>IF(Z150="gaz",AH150*'lista, wskaźniki'!$F$42,IF(Z150="energia elektryczna",AH150*0))</f>
        <v>0</v>
      </c>
      <c r="AS150" s="20" t="b">
        <f>IF(Z150="gaz",AH150*'lista, wskaźniki'!$F$43,IF(Z150="energia elektryczna",AH150*0))</f>
        <v>0</v>
      </c>
      <c r="AT150" s="20" t="b">
        <f>IF(Z150="gaz",AH150*'lista, wskaźniki'!$F$44,IF(Z150="energia elektryczna",AH150*0))</f>
        <v>0</v>
      </c>
      <c r="AU150" s="20">
        <f>AI150*1/3.6*'lista, wskaźniki'!$F$21</f>
        <v>0</v>
      </c>
      <c r="AV150" s="20">
        <f>AI150*'lista, wskaźniki'!$F$42</f>
        <v>0</v>
      </c>
      <c r="AW150" s="20">
        <f>AI150*'lista, wskaźniki'!$F$43</f>
        <v>0</v>
      </c>
      <c r="AX150" s="20">
        <f>AI150*'lista, wskaźniki'!$F$44</f>
        <v>0</v>
      </c>
      <c r="AY150" s="20">
        <f>AK150*'lista, wskaźniki'!$F$26</f>
        <v>0</v>
      </c>
      <c r="AZ150" s="20">
        <f t="shared" si="62"/>
        <v>0</v>
      </c>
      <c r="BA150" s="20">
        <f t="shared" si="63"/>
        <v>0</v>
      </c>
      <c r="BB150" s="20">
        <f t="shared" si="64"/>
        <v>0</v>
      </c>
      <c r="BC150" s="20">
        <f t="shared" si="65"/>
        <v>0</v>
      </c>
      <c r="BD150" s="954"/>
      <c r="BE150" s="954"/>
      <c r="BF150" s="954"/>
      <c r="BG150" s="954"/>
      <c r="BH150" s="83"/>
      <c r="BI150" s="954"/>
      <c r="BJ150" s="83"/>
      <c r="BK150" s="954"/>
      <c r="BL150" s="83"/>
      <c r="BM150" s="83"/>
      <c r="BN150" s="83"/>
      <c r="BO150" s="83"/>
      <c r="BP150" s="83"/>
      <c r="BQ150" s="83"/>
      <c r="BR150" s="83"/>
      <c r="BS150" s="1105"/>
      <c r="BT150" s="1105"/>
      <c r="BU150" s="1105"/>
      <c r="BV150" s="1105"/>
      <c r="BW150" s="1105"/>
      <c r="BX150" s="1105"/>
      <c r="BY150" s="1108"/>
      <c r="CA150" s="365" t="b">
        <f t="shared" si="66"/>
        <v>0</v>
      </c>
      <c r="CB150" s="365" t="b">
        <f t="shared" si="67"/>
        <v>0</v>
      </c>
      <c r="CC150" s="365">
        <f t="shared" si="68"/>
        <v>0</v>
      </c>
      <c r="CD150" s="365" t="b">
        <f t="shared" si="69"/>
        <v>0</v>
      </c>
      <c r="CE150" s="365" t="b">
        <f t="shared" si="70"/>
        <v>0</v>
      </c>
      <c r="CF150" s="365" t="b">
        <f t="shared" si="71"/>
        <v>0</v>
      </c>
      <c r="CG150" s="365" t="b">
        <f t="shared" si="72"/>
        <v>0</v>
      </c>
      <c r="CH150" s="365" t="b">
        <f t="shared" si="73"/>
        <v>0</v>
      </c>
      <c r="CI150" s="72" t="b">
        <f t="shared" si="74"/>
        <v>0</v>
      </c>
      <c r="CJ150" s="72" t="b">
        <f t="shared" si="75"/>
        <v>0</v>
      </c>
      <c r="CK150" s="72">
        <f t="shared" si="76"/>
        <v>0</v>
      </c>
      <c r="CL150" s="72">
        <f t="shared" si="77"/>
        <v>0</v>
      </c>
      <c r="CM150" s="72" t="b">
        <f t="shared" si="78"/>
        <v>0</v>
      </c>
      <c r="CN150" s="72" t="b">
        <f t="shared" si="79"/>
        <v>0</v>
      </c>
      <c r="CP150" s="13">
        <f t="shared" si="80"/>
        <v>0</v>
      </c>
      <c r="CQ150" s="13" t="b">
        <f t="shared" si="81"/>
        <v>0</v>
      </c>
      <c r="CR150" s="13" t="b">
        <f t="shared" si="82"/>
        <v>0</v>
      </c>
      <c r="CS150" s="13" t="b">
        <f t="shared" si="88"/>
        <v>0</v>
      </c>
      <c r="CT150" s="13" t="b">
        <f t="shared" si="87"/>
        <v>0</v>
      </c>
      <c r="CU150" s="13" t="b">
        <f t="shared" si="60"/>
        <v>0</v>
      </c>
      <c r="CV150" s="13" t="b">
        <f t="shared" si="83"/>
        <v>0</v>
      </c>
      <c r="CW150" s="13" t="b">
        <f t="shared" si="84"/>
        <v>0</v>
      </c>
      <c r="CX150" s="13" t="b">
        <f t="shared" si="85"/>
        <v>0</v>
      </c>
      <c r="CY150" s="13" t="b">
        <f t="shared" si="86"/>
        <v>0</v>
      </c>
    </row>
    <row r="151" spans="1:103" s="282" customFormat="1" ht="15" thickBot="1">
      <c r="A151" s="932"/>
      <c r="B151" s="954"/>
      <c r="C151" s="954"/>
      <c r="D151" s="954"/>
      <c r="E151" s="954"/>
      <c r="F151" s="954"/>
      <c r="G151" s="954"/>
      <c r="H151" s="954"/>
      <c r="I151" s="954"/>
      <c r="J151" s="954"/>
      <c r="K151" s="954"/>
      <c r="L151" s="954"/>
      <c r="M151" s="954"/>
      <c r="N151" s="954"/>
      <c r="O151" s="954"/>
      <c r="P151" s="954"/>
      <c r="Q151" s="941"/>
      <c r="R151" s="954"/>
      <c r="S151" s="954"/>
      <c r="T151" s="954"/>
      <c r="U151" s="954"/>
      <c r="V151" s="954"/>
      <c r="W151" s="287"/>
      <c r="X151" s="287"/>
      <c r="Y151" s="287"/>
      <c r="Z151" s="287"/>
      <c r="AA151" s="329" t="s">
        <v>38</v>
      </c>
      <c r="AB151" s="288"/>
      <c r="AC151" s="288">
        <f>AD151/2.5</f>
        <v>200</v>
      </c>
      <c r="AD151" s="287">
        <v>500</v>
      </c>
      <c r="AE151" s="954"/>
      <c r="AF151" s="334">
        <f t="shared" si="61"/>
        <v>0</v>
      </c>
      <c r="AG151" s="292">
        <f>IF(R151="kompletna",Q151*J151*0.0036*'lista, wskaźniki'!$F$13, IF(R151="częściowa",Q151*J151*0.0036*'lista, wskaźniki'!$F$14, IF(R151="brak",Q151*J151*0.0036*'lista, wskaźniki'!$F$15,)))</f>
        <v>0</v>
      </c>
      <c r="AH151" s="334">
        <f>IF(Y151="inne",K151*'lista, wskaźniki'!$E$35,IF(Y151="to samo źródło",0,IF(Y151=0,0)))</f>
        <v>0</v>
      </c>
      <c r="AI151" s="334">
        <f>IF(AA151="gaz z sieci",AC151*'lista, wskaźniki'!$D$21)</f>
        <v>7.2240000000000002</v>
      </c>
      <c r="AJ151" s="292">
        <f>IF(AA151="węgiel",AB151*'lista, wskaźniki'!$D$20, IF('Sektor mieszkaniowy'!AA151="drewno",'Sektor mieszkaniowy'!AB151*'lista, wskaźniki'!$D$22,IF('Sektor mieszkaniowy'!AA151="pellet",AB151*'lista, wskaźniki'!$D$23,IF('Sektor mieszkaniowy'!AA151="gaz z sieci",AB151*'lista, wskaźniki'!$D$21,IF('Sektor mieszkaniowy'!AA151="olej opałowy",'Sektor mieszkaniowy'!AB151*'lista, wskaźniki'!$D$24)))))</f>
        <v>0</v>
      </c>
      <c r="AK151" s="1111"/>
      <c r="AL151" s="954"/>
      <c r="AM151" s="20">
        <f>IF(AA151="węgiel",AF151*1/3.6*'lista, wskaźniki'!$F$20,IF(AA151="drewno",AF151*1/3.6*'lista, wskaźniki'!$F$22,IF(AA151="pellet",AF151*1/3.6*'lista, wskaźniki'!$F$23,IF(AA151="gaz z sieci",AF151*1/3.6*'lista, wskaźniki'!$F$21,IF(AA151="olej opałowy",AF151*1/3.6*'lista, wskaźniki'!$F$24,0)))))</f>
        <v>0</v>
      </c>
      <c r="AN151" s="20">
        <f>IF(AA151="węgiel",AF151*'lista, wskaźniki'!$E$42,IF(AA151="drewno",AF151*'lista, wskaźniki'!$G$42,IF(AA151="pellet",AF151*'lista, wskaźniki'!$H$42,IF(AA151="gaz z sieci",AF151*'lista, wskaźniki'!$F$42,IF(AA151="olej opałowy",AF151*'lista, wskaźniki'!$I$42,0)))))</f>
        <v>0</v>
      </c>
      <c r="AO151" s="20">
        <f>IF(AA151="węgiel",AF151*'lista, wskaźniki'!$E$43,IF(AA151="drewno",AF151*'lista, wskaźniki'!$G$43,IF(AA151="pellet",AF151*'lista, wskaźniki'!$H$43,IF(AA151="gaz z sieci",AF151*'lista, wskaźniki'!$F$43,IF(AA151="olej opałowy",AF151*'lista, wskaźniki'!$I$43,0)))))</f>
        <v>0</v>
      </c>
      <c r="AP151" s="20">
        <f>IF(AA151="węgiel",AF151*'lista, wskaźniki'!$E$44,IF(AA151="drewno",AF151*'lista, wskaźniki'!$G$44,IF(AA151="pellet",AF151*'lista, wskaźniki'!$H$44,IF(AA151="gaz z sieci",AF151*'lista, wskaźniki'!$F$44,IF(AA151="olej opałowy",AF151*'lista, wskaźniki'!$I$44,0)))))</f>
        <v>0</v>
      </c>
      <c r="AQ151" s="20" t="b">
        <f>IF(Z151="gaz",AH151*1/3.6*'lista, wskaźniki'!$F$21,IF(Z151="energia elektryczna",AH151*1/3.6*'lista, wskaźniki'!$F$26))</f>
        <v>0</v>
      </c>
      <c r="AR151" s="20" t="b">
        <f>IF(Z151="gaz",AH151*'lista, wskaźniki'!$F$42,IF(Z151="energia elektryczna",AH151*0))</f>
        <v>0</v>
      </c>
      <c r="AS151" s="20" t="b">
        <f>IF(Z151="gaz",AH151*'lista, wskaźniki'!$F$43,IF(Z151="energia elektryczna",AH151*0))</f>
        <v>0</v>
      </c>
      <c r="AT151" s="20" t="b">
        <f>IF(Z151="gaz",AH151*'lista, wskaźniki'!$F$44,IF(Z151="energia elektryczna",AH151*0))</f>
        <v>0</v>
      </c>
      <c r="AU151" s="20">
        <f>AI151*1/3.6*'lista, wskaźniki'!$F$21</f>
        <v>0.40324367999999999</v>
      </c>
      <c r="AV151" s="20">
        <f>AI151*'lista, wskaźniki'!$F$42</f>
        <v>3.6119999999999999E-6</v>
      </c>
      <c r="AW151" s="20">
        <f>AI151*'lista, wskaźniki'!$F$43</f>
        <v>3.6119999999999999E-6</v>
      </c>
      <c r="AX151" s="20">
        <f>AI151*'lista, wskaźniki'!$F$44</f>
        <v>0</v>
      </c>
      <c r="AY151" s="20">
        <f>AK151*'lista, wskaźniki'!$F$26</f>
        <v>0</v>
      </c>
      <c r="AZ151" s="20">
        <f t="shared" si="62"/>
        <v>0.40324367999999999</v>
      </c>
      <c r="BA151" s="20">
        <f t="shared" si="63"/>
        <v>3.6119999999999999E-6</v>
      </c>
      <c r="BB151" s="20">
        <f t="shared" si="64"/>
        <v>3.6119999999999999E-6</v>
      </c>
      <c r="BC151" s="20">
        <f t="shared" si="65"/>
        <v>0</v>
      </c>
      <c r="BD151" s="954"/>
      <c r="BE151" s="954"/>
      <c r="BF151" s="954"/>
      <c r="BG151" s="954"/>
      <c r="BH151" s="287"/>
      <c r="BI151" s="954"/>
      <c r="BJ151" s="287"/>
      <c r="BK151" s="954"/>
      <c r="BL151" s="287"/>
      <c r="BM151" s="287"/>
      <c r="BN151" s="287"/>
      <c r="BO151" s="287"/>
      <c r="BP151" s="287"/>
      <c r="BQ151" s="287"/>
      <c r="BR151" s="287"/>
      <c r="BS151" s="1105"/>
      <c r="BT151" s="1105"/>
      <c r="BU151" s="1105"/>
      <c r="BV151" s="1105"/>
      <c r="BW151" s="1105"/>
      <c r="BX151" s="1105"/>
      <c r="BY151" s="1108"/>
      <c r="CA151" s="365" t="b">
        <f t="shared" si="66"/>
        <v>0</v>
      </c>
      <c r="CB151" s="365" t="b">
        <f t="shared" si="67"/>
        <v>0</v>
      </c>
      <c r="CC151" s="365" t="b">
        <f t="shared" si="68"/>
        <v>0</v>
      </c>
      <c r="CD151" s="365">
        <f t="shared" si="69"/>
        <v>0</v>
      </c>
      <c r="CE151" s="365" t="b">
        <f t="shared" si="70"/>
        <v>0</v>
      </c>
      <c r="CF151" s="365" t="b">
        <f t="shared" si="71"/>
        <v>0</v>
      </c>
      <c r="CG151" s="365" t="b">
        <f t="shared" si="72"/>
        <v>0</v>
      </c>
      <c r="CH151" s="365">
        <f t="shared" si="73"/>
        <v>7.2240000000000002</v>
      </c>
      <c r="CI151" s="72" t="b">
        <f t="shared" si="74"/>
        <v>0</v>
      </c>
      <c r="CJ151" s="72" t="b">
        <f t="shared" si="75"/>
        <v>0</v>
      </c>
      <c r="CK151" s="72" t="b">
        <f t="shared" si="76"/>
        <v>0</v>
      </c>
      <c r="CL151" s="72">
        <f t="shared" si="77"/>
        <v>0</v>
      </c>
      <c r="CM151" s="72" t="b">
        <f t="shared" si="78"/>
        <v>0</v>
      </c>
      <c r="CN151" s="72" t="b">
        <f t="shared" si="79"/>
        <v>0</v>
      </c>
      <c r="CP151" s="13">
        <f t="shared" si="80"/>
        <v>0</v>
      </c>
      <c r="CQ151" s="13" t="b">
        <f t="shared" si="81"/>
        <v>0</v>
      </c>
      <c r="CR151" s="13" t="b">
        <f t="shared" si="82"/>
        <v>0</v>
      </c>
      <c r="CS151" s="13" t="b">
        <f t="shared" si="88"/>
        <v>0</v>
      </c>
      <c r="CT151" s="13" t="b">
        <f t="shared" si="87"/>
        <v>0</v>
      </c>
      <c r="CU151" s="13" t="b">
        <f t="shared" si="60"/>
        <v>0</v>
      </c>
      <c r="CV151" s="13" t="b">
        <f t="shared" si="83"/>
        <v>0</v>
      </c>
      <c r="CW151" s="13" t="b">
        <f t="shared" si="84"/>
        <v>0</v>
      </c>
      <c r="CX151" s="13" t="b">
        <f t="shared" si="85"/>
        <v>0</v>
      </c>
      <c r="CY151" s="13" t="b">
        <f t="shared" si="86"/>
        <v>0</v>
      </c>
    </row>
    <row r="152" spans="1:103" ht="15" thickBot="1">
      <c r="A152" s="933"/>
      <c r="B152" s="955"/>
      <c r="C152" s="955"/>
      <c r="D152" s="955"/>
      <c r="E152" s="955"/>
      <c r="F152" s="955"/>
      <c r="G152" s="955"/>
      <c r="H152" s="955"/>
      <c r="I152" s="955"/>
      <c r="J152" s="955"/>
      <c r="K152" s="955"/>
      <c r="L152" s="955"/>
      <c r="M152" s="955"/>
      <c r="N152" s="955"/>
      <c r="O152" s="955"/>
      <c r="P152" s="955"/>
      <c r="Q152" s="942"/>
      <c r="R152" s="955"/>
      <c r="S152" s="955"/>
      <c r="T152" s="955"/>
      <c r="U152" s="955"/>
      <c r="V152" s="955"/>
      <c r="W152" s="85"/>
      <c r="X152" s="85"/>
      <c r="Y152" s="85"/>
      <c r="Z152" s="85"/>
      <c r="AA152" s="85" t="s">
        <v>37</v>
      </c>
      <c r="AB152" s="86"/>
      <c r="AC152" s="86"/>
      <c r="AD152" s="85"/>
      <c r="AE152" s="955"/>
      <c r="AF152" s="334">
        <f t="shared" si="61"/>
        <v>0</v>
      </c>
      <c r="AG152" s="272">
        <f>IF(R152="kompletna",Q152*J152*0.0036*'lista, wskaźniki'!$F$13, IF(R152="częściowa",Q152*J152*0.0036*'lista, wskaźniki'!$F$14, IF(R152="brak",Q152*J152*0.0036*'lista, wskaźniki'!$F$15,)))</f>
        <v>0</v>
      </c>
      <c r="AH152" s="334">
        <f>IF(Y152="inne",K152*'lista, wskaźniki'!$E$35,IF(Y152="to samo źródło",0,IF(Y152=0,0)))</f>
        <v>0</v>
      </c>
      <c r="AI152" s="334" t="b">
        <f>IF(AA152="gaz z sieci",AC152*'lista, wskaźniki'!$D$21)</f>
        <v>0</v>
      </c>
      <c r="AJ152" s="272">
        <f>IF(AA152="węgiel",AB152*'lista, wskaźniki'!$D$20, IF('Sektor mieszkaniowy'!AA152="drewno",'Sektor mieszkaniowy'!AB152*'lista, wskaźniki'!$D$22,IF('Sektor mieszkaniowy'!AA152="pellet",AB152*'lista, wskaźniki'!$D$23,IF('Sektor mieszkaniowy'!AA152="gaz z sieci",AB152*'lista, wskaźniki'!$D$21,IF('Sektor mieszkaniowy'!AA152="olej opałowy",'Sektor mieszkaniowy'!AB152*'lista, wskaźniki'!$D$24)))))</f>
        <v>0</v>
      </c>
      <c r="AK152" s="1112"/>
      <c r="AL152" s="955"/>
      <c r="AM152" s="20">
        <f>IF(AA152="węgiel",AF152*1/3.6*'lista, wskaźniki'!$F$20,IF(AA152="drewno",AF152*1/3.6*'lista, wskaźniki'!$F$22,IF(AA152="pellet",AF152*1/3.6*'lista, wskaźniki'!$F$23,IF(AA152="gaz z sieci",AF152*1/3.6*'lista, wskaźniki'!$F$21,IF(AA152="olej opałowy",AF152*1/3.6*'lista, wskaźniki'!$F$24,0)))))</f>
        <v>0</v>
      </c>
      <c r="AN152" s="20">
        <f>IF(AA152="węgiel",AF152*'lista, wskaźniki'!$E$42,IF(AA152="drewno",AF152*'lista, wskaźniki'!$G$42,IF(AA152="pellet",AF152*'lista, wskaźniki'!$H$42,IF(AA152="gaz z sieci",AF152*'lista, wskaźniki'!$F$42,IF(AA152="olej opałowy",AF152*'lista, wskaźniki'!$I$42,0)))))</f>
        <v>0</v>
      </c>
      <c r="AO152" s="20">
        <f>IF(AA152="węgiel",AF152*'lista, wskaźniki'!$E$43,IF(AA152="drewno",AF152*'lista, wskaźniki'!$G$43,IF(AA152="pellet",AF152*'lista, wskaźniki'!$H$43,IF(AA152="gaz z sieci",AF152*'lista, wskaźniki'!$F$43,IF(AA152="olej opałowy",AF152*'lista, wskaźniki'!$I$43,0)))))</f>
        <v>0</v>
      </c>
      <c r="AP152" s="20">
        <f>IF(AA152="węgiel",AF152*'lista, wskaźniki'!$E$44,IF(AA152="drewno",AF152*'lista, wskaźniki'!$G$44,IF(AA152="pellet",AF152*'lista, wskaźniki'!$H$44,IF(AA152="gaz z sieci",AF152*'lista, wskaźniki'!$F$44,IF(AA152="olej opałowy",AF152*'lista, wskaźniki'!$I$44,0)))))</f>
        <v>0</v>
      </c>
      <c r="AQ152" s="20" t="b">
        <f>IF(Z152="gaz",AH152*1/3.6*'lista, wskaźniki'!$F$21,IF(Z152="energia elektryczna",AH152*1/3.6*'lista, wskaźniki'!$F$26))</f>
        <v>0</v>
      </c>
      <c r="AR152" s="20" t="b">
        <f>IF(Z152="gaz",AH152*'lista, wskaźniki'!$F$42,IF(Z152="energia elektryczna",AH152*0))</f>
        <v>0</v>
      </c>
      <c r="AS152" s="20" t="b">
        <f>IF(Z152="gaz",AH152*'lista, wskaźniki'!$F$43,IF(Z152="energia elektryczna",AH152*0))</f>
        <v>0</v>
      </c>
      <c r="AT152" s="20" t="b">
        <f>IF(Z152="gaz",AH152*'lista, wskaźniki'!$F$44,IF(Z152="energia elektryczna",AH152*0))</f>
        <v>0</v>
      </c>
      <c r="AU152" s="20">
        <f>AI152*1/3.6*'lista, wskaźniki'!$F$21</f>
        <v>0</v>
      </c>
      <c r="AV152" s="20">
        <f>AI152*'lista, wskaźniki'!$F$42</f>
        <v>0</v>
      </c>
      <c r="AW152" s="20">
        <f>AI152*'lista, wskaźniki'!$F$43</f>
        <v>0</v>
      </c>
      <c r="AX152" s="20">
        <f>AI152*'lista, wskaźniki'!$F$44</f>
        <v>0</v>
      </c>
      <c r="AY152" s="20">
        <f>AK152*'lista, wskaźniki'!$F$26</f>
        <v>0</v>
      </c>
      <c r="AZ152" s="20">
        <f t="shared" si="62"/>
        <v>0</v>
      </c>
      <c r="BA152" s="20">
        <f t="shared" si="63"/>
        <v>0</v>
      </c>
      <c r="BB152" s="20">
        <f t="shared" si="64"/>
        <v>0</v>
      </c>
      <c r="BC152" s="20">
        <f t="shared" si="65"/>
        <v>0</v>
      </c>
      <c r="BD152" s="955"/>
      <c r="BE152" s="955"/>
      <c r="BF152" s="955"/>
      <c r="BG152" s="955"/>
      <c r="BH152" s="85"/>
      <c r="BI152" s="955"/>
      <c r="BJ152" s="85"/>
      <c r="BK152" s="955"/>
      <c r="BL152" s="85"/>
      <c r="BM152" s="85"/>
      <c r="BN152" s="85"/>
      <c r="BO152" s="85"/>
      <c r="BP152" s="85"/>
      <c r="BQ152" s="85"/>
      <c r="BR152" s="85"/>
      <c r="BS152" s="1106"/>
      <c r="BT152" s="1106"/>
      <c r="BU152" s="1106"/>
      <c r="BV152" s="1106"/>
      <c r="BW152" s="1106"/>
      <c r="BX152" s="1106"/>
      <c r="BY152" s="1109"/>
      <c r="CA152" s="365" t="b">
        <f t="shared" si="66"/>
        <v>0</v>
      </c>
      <c r="CB152" s="365" t="b">
        <f t="shared" si="67"/>
        <v>0</v>
      </c>
      <c r="CC152" s="365" t="b">
        <f t="shared" si="68"/>
        <v>0</v>
      </c>
      <c r="CD152" s="365" t="b">
        <f t="shared" si="69"/>
        <v>0</v>
      </c>
      <c r="CE152" s="365">
        <f t="shared" si="70"/>
        <v>0</v>
      </c>
      <c r="CF152" s="365" t="b">
        <f t="shared" si="71"/>
        <v>0</v>
      </c>
      <c r="CG152" s="365" t="b">
        <f t="shared" si="72"/>
        <v>0</v>
      </c>
      <c r="CH152" s="365" t="b">
        <f t="shared" si="73"/>
        <v>0</v>
      </c>
      <c r="CI152" s="72" t="b">
        <f t="shared" si="74"/>
        <v>0</v>
      </c>
      <c r="CJ152" s="72" t="b">
        <f t="shared" si="75"/>
        <v>0</v>
      </c>
      <c r="CK152" s="72" t="b">
        <f t="shared" si="76"/>
        <v>0</v>
      </c>
      <c r="CL152" s="72">
        <f t="shared" si="77"/>
        <v>0</v>
      </c>
      <c r="CM152" s="72">
        <f t="shared" si="78"/>
        <v>0</v>
      </c>
      <c r="CN152" s="72" t="b">
        <f t="shared" si="79"/>
        <v>0</v>
      </c>
      <c r="CP152" s="13">
        <f t="shared" si="80"/>
        <v>0</v>
      </c>
      <c r="CQ152" s="13" t="b">
        <f t="shared" si="81"/>
        <v>0</v>
      </c>
      <c r="CR152" s="13" t="b">
        <f t="shared" si="82"/>
        <v>0</v>
      </c>
      <c r="CS152" s="13" t="b">
        <f t="shared" si="88"/>
        <v>0</v>
      </c>
      <c r="CT152" s="13" t="b">
        <f t="shared" si="87"/>
        <v>0</v>
      </c>
      <c r="CU152" s="13" t="b">
        <f t="shared" si="60"/>
        <v>0</v>
      </c>
      <c r="CV152" s="13" t="b">
        <f t="shared" si="83"/>
        <v>0</v>
      </c>
      <c r="CW152" s="13" t="b">
        <f t="shared" si="84"/>
        <v>0</v>
      </c>
      <c r="CX152" s="13" t="b">
        <f t="shared" si="85"/>
        <v>0</v>
      </c>
      <c r="CY152" s="13" t="b">
        <f t="shared" si="86"/>
        <v>0</v>
      </c>
    </row>
    <row r="153" spans="1:103" ht="15" thickBot="1">
      <c r="A153" s="931">
        <v>31</v>
      </c>
      <c r="B153" s="953" t="s">
        <v>202</v>
      </c>
      <c r="C153" s="953"/>
      <c r="D153" s="953" t="s">
        <v>1</v>
      </c>
      <c r="E153" s="953" t="s">
        <v>5</v>
      </c>
      <c r="F153" s="953"/>
      <c r="G153" s="953">
        <v>1</v>
      </c>
      <c r="H153" s="953"/>
      <c r="I153" s="953" t="s">
        <v>10</v>
      </c>
      <c r="J153" s="953"/>
      <c r="K153" s="953"/>
      <c r="L153" s="953" t="s">
        <v>16</v>
      </c>
      <c r="M153" s="953"/>
      <c r="N153" s="953" t="s">
        <v>17</v>
      </c>
      <c r="O153" s="953"/>
      <c r="P153" s="953" t="s">
        <v>17</v>
      </c>
      <c r="Q153" s="940">
        <f>IF(I153="&lt;1966",'lista, wskaźniki'!$G$4,IF(I153="1967-1985",'lista, wskaźniki'!$G$5,IF(I153="1986-1992",'lista, wskaźniki'!$G$6,IF(I153="1993-1996",'lista, wskaźniki'!$G$7,IF(I153="&gt;1997",'lista, wskaźniki'!$G$8,IF(I153=0,'lista, wskaźniki'!$G$4))))))</f>
        <v>290</v>
      </c>
      <c r="R153" s="953" t="s">
        <v>23</v>
      </c>
      <c r="S153" s="953" t="s">
        <v>27</v>
      </c>
      <c r="T153" s="953"/>
      <c r="U153" s="953"/>
      <c r="V153" s="953"/>
      <c r="W153" s="81" t="s">
        <v>38</v>
      </c>
      <c r="X153" s="81" t="s">
        <v>38</v>
      </c>
      <c r="Y153" s="81" t="s">
        <v>42</v>
      </c>
      <c r="Z153" s="81"/>
      <c r="AA153" s="81" t="s">
        <v>35</v>
      </c>
      <c r="AB153" s="82"/>
      <c r="AC153" s="82"/>
      <c r="AD153" s="81"/>
      <c r="AE153" s="953"/>
      <c r="AF153" s="334">
        <f t="shared" si="61"/>
        <v>0</v>
      </c>
      <c r="AG153" s="272">
        <f>IF(R153="kompletna",Q153*J153*0.0036*'lista, wskaźniki'!$F$13, IF(R153="częściowa",Q153*J153*0.0036*'lista, wskaźniki'!$F$14, IF(R153="brak",Q153*J153*0.0036*'lista, wskaźniki'!$F$15,)))</f>
        <v>0</v>
      </c>
      <c r="AH153" s="334">
        <f>IF(Y153="inne",K153*'lista, wskaźniki'!$E$35,IF(Y153="to samo źródło",0,IF(Y153=0,0)))</f>
        <v>0</v>
      </c>
      <c r="AI153" s="334" t="b">
        <f>IF(AA153="gaz z sieci",AC153*'lista, wskaźniki'!$D$21)</f>
        <v>0</v>
      </c>
      <c r="AJ153" s="272">
        <f>IF(AA153="węgiel",AB153*'lista, wskaźniki'!$D$20, IF('Sektor mieszkaniowy'!AA153="drewno",'Sektor mieszkaniowy'!AB153*'lista, wskaźniki'!$D$22,IF('Sektor mieszkaniowy'!AA153="pellet",AB153*'lista, wskaźniki'!$D$23,IF('Sektor mieszkaniowy'!AA153="gaz z sieci",AB153*'lista, wskaźniki'!$D$21,IF('Sektor mieszkaniowy'!AA153="olej opałowy",'Sektor mieszkaniowy'!AB153*'lista, wskaźniki'!$D$24)))))</f>
        <v>0</v>
      </c>
      <c r="AK153" s="1110">
        <f>AL153/'lista, wskaźniki'!$A$127</f>
        <v>0</v>
      </c>
      <c r="AL153" s="953"/>
      <c r="AM153" s="20">
        <f>IF(AA153="węgiel",AF153*1/3.6*'lista, wskaźniki'!$F$20,IF(AA153="drewno",AF153*1/3.6*'lista, wskaźniki'!$F$22,IF(AA153="pellet",AF153*1/3.6*'lista, wskaźniki'!$F$23,IF(AA153="gaz z sieci",AF153*1/3.6*'lista, wskaźniki'!$F$21,IF(AA153="olej opałowy",AF153*1/3.6*'lista, wskaźniki'!$F$24,0)))))</f>
        <v>0</v>
      </c>
      <c r="AN153" s="20">
        <f>IF(AA153="węgiel",AF153*'lista, wskaźniki'!$E$42,IF(AA153="drewno",AF153*'lista, wskaźniki'!$G$42,IF(AA153="pellet",AF153*'lista, wskaźniki'!$H$42,IF(AA153="gaz z sieci",AF153*'lista, wskaźniki'!$F$42,IF(AA153="olej opałowy",AF153*'lista, wskaźniki'!$I$42,0)))))</f>
        <v>0</v>
      </c>
      <c r="AO153" s="20">
        <f>IF(AA153="węgiel",AF153*'lista, wskaźniki'!$E$43,IF(AA153="drewno",AF153*'lista, wskaźniki'!$G$43,IF(AA153="pellet",AF153*'lista, wskaźniki'!$H$43,IF(AA153="gaz z sieci",AF153*'lista, wskaźniki'!$F$43,IF(AA153="olej opałowy",AF153*'lista, wskaźniki'!$I$43,0)))))</f>
        <v>0</v>
      </c>
      <c r="AP153" s="20">
        <f>IF(AA153="węgiel",AF153*'lista, wskaźniki'!$E$44,IF(AA153="drewno",AF153*'lista, wskaźniki'!$G$44,IF(AA153="pellet",AF153*'lista, wskaźniki'!$H$44,IF(AA153="gaz z sieci",AF153*'lista, wskaźniki'!$F$44,IF(AA153="olej opałowy",AF153*'lista, wskaźniki'!$I$44,0)))))</f>
        <v>0</v>
      </c>
      <c r="AQ153" s="20" t="b">
        <f>IF(Z153="gaz",AH153*1/3.6*'lista, wskaźniki'!$F$21,IF(Z153="energia elektryczna",AH153*1/3.6*'lista, wskaźniki'!$F$26))</f>
        <v>0</v>
      </c>
      <c r="AR153" s="20" t="b">
        <f>IF(Z153="gaz",AH153*'lista, wskaźniki'!$F$42,IF(Z153="energia elektryczna",AH153*0))</f>
        <v>0</v>
      </c>
      <c r="AS153" s="20" t="b">
        <f>IF(Z153="gaz",AH153*'lista, wskaźniki'!$F$43,IF(Z153="energia elektryczna",AH153*0))</f>
        <v>0</v>
      </c>
      <c r="AT153" s="20" t="b">
        <f>IF(Z153="gaz",AH153*'lista, wskaźniki'!$F$44,IF(Z153="energia elektryczna",AH153*0))</f>
        <v>0</v>
      </c>
      <c r="AU153" s="20">
        <f>AI153*1/3.6*'lista, wskaźniki'!$F$21</f>
        <v>0</v>
      </c>
      <c r="AV153" s="20">
        <f>AI153*'lista, wskaźniki'!$F$42</f>
        <v>0</v>
      </c>
      <c r="AW153" s="20">
        <f>AI153*'lista, wskaźniki'!$F$43</f>
        <v>0</v>
      </c>
      <c r="AX153" s="20">
        <f>AI153*'lista, wskaźniki'!$F$44</f>
        <v>0</v>
      </c>
      <c r="AY153" s="20">
        <f>AK153*'lista, wskaźniki'!$F$26</f>
        <v>0</v>
      </c>
      <c r="AZ153" s="20">
        <f t="shared" si="62"/>
        <v>0</v>
      </c>
      <c r="BA153" s="20">
        <f t="shared" si="63"/>
        <v>0</v>
      </c>
      <c r="BB153" s="20">
        <f t="shared" si="64"/>
        <v>0</v>
      </c>
      <c r="BC153" s="20">
        <f t="shared" si="65"/>
        <v>0</v>
      </c>
      <c r="BD153" s="953" t="s">
        <v>17</v>
      </c>
      <c r="BE153" s="953" t="s">
        <v>17</v>
      </c>
      <c r="BF153" s="953" t="s">
        <v>17</v>
      </c>
      <c r="BG153" s="953" t="s">
        <v>17</v>
      </c>
      <c r="BH153" s="81"/>
      <c r="BI153" s="953" t="s">
        <v>17</v>
      </c>
      <c r="BJ153" s="81"/>
      <c r="BK153" s="953" t="s">
        <v>17</v>
      </c>
      <c r="BL153" s="81"/>
      <c r="BM153" s="81"/>
      <c r="BN153" s="81"/>
      <c r="BO153" s="81"/>
      <c r="BP153" s="81"/>
      <c r="BQ153" s="81"/>
      <c r="BR153" s="81"/>
      <c r="BS153" s="1104"/>
      <c r="BT153" s="1104"/>
      <c r="BU153" s="1104"/>
      <c r="BV153" s="1104"/>
      <c r="BW153" s="1104"/>
      <c r="BX153" s="1104"/>
      <c r="BY153" s="1107"/>
      <c r="CA153" s="365">
        <f t="shared" si="66"/>
        <v>0</v>
      </c>
      <c r="CB153" s="365" t="b">
        <f t="shared" si="67"/>
        <v>0</v>
      </c>
      <c r="CC153" s="365" t="b">
        <f t="shared" si="68"/>
        <v>0</v>
      </c>
      <c r="CD153" s="365" t="b">
        <f t="shared" si="69"/>
        <v>0</v>
      </c>
      <c r="CE153" s="365" t="b">
        <f t="shared" si="70"/>
        <v>0</v>
      </c>
      <c r="CF153" s="365" t="b">
        <f t="shared" si="71"/>
        <v>0</v>
      </c>
      <c r="CG153" s="365" t="b">
        <f t="shared" si="72"/>
        <v>0</v>
      </c>
      <c r="CH153" s="365" t="b">
        <f t="shared" si="73"/>
        <v>0</v>
      </c>
      <c r="CI153" s="72">
        <f t="shared" si="74"/>
        <v>0</v>
      </c>
      <c r="CJ153" s="72" t="b">
        <f t="shared" si="75"/>
        <v>0</v>
      </c>
      <c r="CK153" s="72" t="b">
        <f t="shared" si="76"/>
        <v>0</v>
      </c>
      <c r="CL153" s="72">
        <f t="shared" si="77"/>
        <v>0</v>
      </c>
      <c r="CM153" s="72" t="b">
        <f t="shared" si="78"/>
        <v>0</v>
      </c>
      <c r="CN153" s="72" t="b">
        <f t="shared" si="79"/>
        <v>0</v>
      </c>
      <c r="CP153" s="13">
        <f t="shared" si="80"/>
        <v>0</v>
      </c>
      <c r="CQ153" s="13">
        <f t="shared" si="81"/>
        <v>0</v>
      </c>
      <c r="CR153" s="13" t="b">
        <f t="shared" si="82"/>
        <v>0</v>
      </c>
      <c r="CS153" s="13">
        <f t="shared" si="88"/>
        <v>0</v>
      </c>
      <c r="CT153" s="13" t="b">
        <f t="shared" si="87"/>
        <v>0</v>
      </c>
      <c r="CU153" s="13">
        <f t="shared" si="60"/>
        <v>0</v>
      </c>
      <c r="CV153" s="13" t="b">
        <f t="shared" si="83"/>
        <v>0</v>
      </c>
      <c r="CW153" s="13">
        <f t="shared" si="84"/>
        <v>0</v>
      </c>
      <c r="CX153" s="13" t="b">
        <f t="shared" si="85"/>
        <v>0</v>
      </c>
      <c r="CY153" s="13">
        <f t="shared" si="86"/>
        <v>0</v>
      </c>
    </row>
    <row r="154" spans="1:103" ht="15" thickBot="1">
      <c r="A154" s="932"/>
      <c r="B154" s="954"/>
      <c r="C154" s="954"/>
      <c r="D154" s="954"/>
      <c r="E154" s="954"/>
      <c r="F154" s="954"/>
      <c r="G154" s="954"/>
      <c r="H154" s="954"/>
      <c r="I154" s="954"/>
      <c r="J154" s="954"/>
      <c r="K154" s="954"/>
      <c r="L154" s="954"/>
      <c r="M154" s="954"/>
      <c r="N154" s="954"/>
      <c r="O154" s="954"/>
      <c r="P154" s="954"/>
      <c r="Q154" s="941"/>
      <c r="R154" s="954"/>
      <c r="S154" s="954"/>
      <c r="T154" s="954"/>
      <c r="U154" s="954"/>
      <c r="V154" s="954"/>
      <c r="W154" s="83"/>
      <c r="X154" s="83"/>
      <c r="Y154" s="83"/>
      <c r="Z154" s="83"/>
      <c r="AA154" s="83" t="s">
        <v>36</v>
      </c>
      <c r="AB154" s="84"/>
      <c r="AC154" s="84"/>
      <c r="AD154" s="83"/>
      <c r="AE154" s="954"/>
      <c r="AF154" s="334">
        <f t="shared" si="61"/>
        <v>0</v>
      </c>
      <c r="AG154" s="272">
        <f>IF(R154="kompletna",Q154*J154*0.0036*'lista, wskaźniki'!$F$13, IF(R154="częściowa",Q154*J154*0.0036*'lista, wskaźniki'!$F$14, IF(R154="brak",Q154*J154*0.0036*'lista, wskaźniki'!$F$15,)))</f>
        <v>0</v>
      </c>
      <c r="AH154" s="334">
        <f>IF(Y154="inne",K154*'lista, wskaźniki'!$E$35,IF(Y154="to samo źródło",0,IF(Y154=0,0)))</f>
        <v>0</v>
      </c>
      <c r="AI154" s="334" t="b">
        <f>IF(AA154="gaz z sieci",AC154*'lista, wskaźniki'!$D$21)</f>
        <v>0</v>
      </c>
      <c r="AJ154" s="272">
        <f>IF(AA154="węgiel",AB154*'lista, wskaźniki'!$D$20, IF('Sektor mieszkaniowy'!AA154="drewno",'Sektor mieszkaniowy'!AB154*'lista, wskaźniki'!$D$22,IF('Sektor mieszkaniowy'!AA154="pellet",AB154*'lista, wskaźniki'!$D$23,IF('Sektor mieszkaniowy'!AA154="gaz z sieci",AB154*'lista, wskaźniki'!$D$21,IF('Sektor mieszkaniowy'!AA154="olej opałowy",'Sektor mieszkaniowy'!AB154*'lista, wskaźniki'!$D$24)))))</f>
        <v>0</v>
      </c>
      <c r="AK154" s="1111"/>
      <c r="AL154" s="954"/>
      <c r="AM154" s="20">
        <f>IF(AA154="węgiel",AF154*1/3.6*'lista, wskaźniki'!$F$20,IF(AA154="drewno",AF154*1/3.6*'lista, wskaźniki'!$F$22,IF(AA154="pellet",AF154*1/3.6*'lista, wskaźniki'!$F$23,IF(AA154="gaz z sieci",AF154*1/3.6*'lista, wskaźniki'!$F$21,IF(AA154="olej opałowy",AF154*1/3.6*'lista, wskaźniki'!$F$24,0)))))</f>
        <v>0</v>
      </c>
      <c r="AN154" s="20">
        <f>IF(AA154="węgiel",AF154*'lista, wskaźniki'!$E$42,IF(AA154="drewno",AF154*'lista, wskaźniki'!$G$42,IF(AA154="pellet",AF154*'lista, wskaźniki'!$H$42,IF(AA154="gaz z sieci",AF154*'lista, wskaźniki'!$F$42,IF(AA154="olej opałowy",AF154*'lista, wskaźniki'!$I$42,0)))))</f>
        <v>0</v>
      </c>
      <c r="AO154" s="20">
        <f>IF(AA154="węgiel",AF154*'lista, wskaźniki'!$E$43,IF(AA154="drewno",AF154*'lista, wskaźniki'!$G$43,IF(AA154="pellet",AF154*'lista, wskaźniki'!$H$43,IF(AA154="gaz z sieci",AF154*'lista, wskaźniki'!$F$43,IF(AA154="olej opałowy",AF154*'lista, wskaźniki'!$I$43,0)))))</f>
        <v>0</v>
      </c>
      <c r="AP154" s="20">
        <f>IF(AA154="węgiel",AF154*'lista, wskaźniki'!$E$44,IF(AA154="drewno",AF154*'lista, wskaźniki'!$G$44,IF(AA154="pellet",AF154*'lista, wskaźniki'!$H$44,IF(AA154="gaz z sieci",AF154*'lista, wskaźniki'!$F$44,IF(AA154="olej opałowy",AF154*'lista, wskaźniki'!$I$44,0)))))</f>
        <v>0</v>
      </c>
      <c r="AQ154" s="20" t="b">
        <f>IF(Z154="gaz",AH154*1/3.6*'lista, wskaźniki'!$F$21,IF(Z154="energia elektryczna",AH154*1/3.6*'lista, wskaźniki'!$F$26))</f>
        <v>0</v>
      </c>
      <c r="AR154" s="20" t="b">
        <f>IF(Z154="gaz",AH154*'lista, wskaźniki'!$F$42,IF(Z154="energia elektryczna",AH154*0))</f>
        <v>0</v>
      </c>
      <c r="AS154" s="20" t="b">
        <f>IF(Z154="gaz",AH154*'lista, wskaźniki'!$F$43,IF(Z154="energia elektryczna",AH154*0))</f>
        <v>0</v>
      </c>
      <c r="AT154" s="20" t="b">
        <f>IF(Z154="gaz",AH154*'lista, wskaźniki'!$F$44,IF(Z154="energia elektryczna",AH154*0))</f>
        <v>0</v>
      </c>
      <c r="AU154" s="20">
        <f>AI154*1/3.6*'lista, wskaźniki'!$F$21</f>
        <v>0</v>
      </c>
      <c r="AV154" s="20">
        <f>AI154*'lista, wskaźniki'!$F$42</f>
        <v>0</v>
      </c>
      <c r="AW154" s="20">
        <f>AI154*'lista, wskaźniki'!$F$43</f>
        <v>0</v>
      </c>
      <c r="AX154" s="20">
        <f>AI154*'lista, wskaźniki'!$F$44</f>
        <v>0</v>
      </c>
      <c r="AY154" s="20">
        <f>AK154*'lista, wskaźniki'!$F$26</f>
        <v>0</v>
      </c>
      <c r="AZ154" s="20">
        <f t="shared" si="62"/>
        <v>0</v>
      </c>
      <c r="BA154" s="20">
        <f t="shared" si="63"/>
        <v>0</v>
      </c>
      <c r="BB154" s="20">
        <f t="shared" si="64"/>
        <v>0</v>
      </c>
      <c r="BC154" s="20">
        <f t="shared" si="65"/>
        <v>0</v>
      </c>
      <c r="BD154" s="954"/>
      <c r="BE154" s="954"/>
      <c r="BF154" s="954"/>
      <c r="BG154" s="954"/>
      <c r="BH154" s="83"/>
      <c r="BI154" s="954"/>
      <c r="BJ154" s="83"/>
      <c r="BK154" s="954"/>
      <c r="BL154" s="83"/>
      <c r="BM154" s="83"/>
      <c r="BN154" s="83"/>
      <c r="BO154" s="83"/>
      <c r="BP154" s="83"/>
      <c r="BQ154" s="83"/>
      <c r="BR154" s="83"/>
      <c r="BS154" s="1105"/>
      <c r="BT154" s="1105"/>
      <c r="BU154" s="1105"/>
      <c r="BV154" s="1105"/>
      <c r="BW154" s="1105"/>
      <c r="BX154" s="1105"/>
      <c r="BY154" s="1108"/>
      <c r="CA154" s="365" t="b">
        <f t="shared" si="66"/>
        <v>0</v>
      </c>
      <c r="CB154" s="365">
        <f t="shared" si="67"/>
        <v>0</v>
      </c>
      <c r="CC154" s="365" t="b">
        <f t="shared" si="68"/>
        <v>0</v>
      </c>
      <c r="CD154" s="365" t="b">
        <f t="shared" si="69"/>
        <v>0</v>
      </c>
      <c r="CE154" s="365" t="b">
        <f t="shared" si="70"/>
        <v>0</v>
      </c>
      <c r="CF154" s="365" t="b">
        <f t="shared" si="71"/>
        <v>0</v>
      </c>
      <c r="CG154" s="365" t="b">
        <f t="shared" si="72"/>
        <v>0</v>
      </c>
      <c r="CH154" s="365" t="b">
        <f t="shared" si="73"/>
        <v>0</v>
      </c>
      <c r="CI154" s="72" t="b">
        <f t="shared" si="74"/>
        <v>0</v>
      </c>
      <c r="CJ154" s="72">
        <f t="shared" si="75"/>
        <v>0</v>
      </c>
      <c r="CK154" s="72" t="b">
        <f t="shared" si="76"/>
        <v>0</v>
      </c>
      <c r="CL154" s="72">
        <f t="shared" si="77"/>
        <v>0</v>
      </c>
      <c r="CM154" s="72" t="b">
        <f t="shared" si="78"/>
        <v>0</v>
      </c>
      <c r="CN154" s="72" t="b">
        <f t="shared" si="79"/>
        <v>0</v>
      </c>
      <c r="CP154" s="13">
        <f t="shared" si="80"/>
        <v>0</v>
      </c>
      <c r="CQ154" s="13" t="b">
        <f t="shared" si="81"/>
        <v>0</v>
      </c>
      <c r="CR154" s="13" t="b">
        <f t="shared" si="82"/>
        <v>0</v>
      </c>
      <c r="CS154" s="13" t="b">
        <f t="shared" si="88"/>
        <v>0</v>
      </c>
      <c r="CT154" s="13" t="b">
        <f t="shared" si="87"/>
        <v>0</v>
      </c>
      <c r="CU154" s="13" t="b">
        <f t="shared" si="60"/>
        <v>0</v>
      </c>
      <c r="CV154" s="13" t="b">
        <f t="shared" si="83"/>
        <v>0</v>
      </c>
      <c r="CW154" s="13" t="b">
        <f t="shared" si="84"/>
        <v>0</v>
      </c>
      <c r="CX154" s="13" t="b">
        <f t="shared" si="85"/>
        <v>0</v>
      </c>
      <c r="CY154" s="13" t="b">
        <f t="shared" si="86"/>
        <v>0</v>
      </c>
    </row>
    <row r="155" spans="1:103" ht="15" thickBot="1">
      <c r="A155" s="932"/>
      <c r="B155" s="954"/>
      <c r="C155" s="954"/>
      <c r="D155" s="954"/>
      <c r="E155" s="954"/>
      <c r="F155" s="954"/>
      <c r="G155" s="954"/>
      <c r="H155" s="954"/>
      <c r="I155" s="954"/>
      <c r="J155" s="954"/>
      <c r="K155" s="954"/>
      <c r="L155" s="954"/>
      <c r="M155" s="954"/>
      <c r="N155" s="954"/>
      <c r="O155" s="954"/>
      <c r="P155" s="954"/>
      <c r="Q155" s="941"/>
      <c r="R155" s="954"/>
      <c r="S155" s="954"/>
      <c r="T155" s="954"/>
      <c r="U155" s="954"/>
      <c r="V155" s="954"/>
      <c r="W155" s="83"/>
      <c r="X155" s="83"/>
      <c r="Y155" s="83"/>
      <c r="Z155" s="83"/>
      <c r="AA155" s="83" t="s">
        <v>50</v>
      </c>
      <c r="AB155" s="84"/>
      <c r="AC155" s="84"/>
      <c r="AD155" s="83"/>
      <c r="AE155" s="954"/>
      <c r="AF155" s="334">
        <f t="shared" si="61"/>
        <v>0</v>
      </c>
      <c r="AG155" s="272">
        <f>IF(R155="kompletna",Q155*J155*0.0036*'lista, wskaźniki'!$F$13, IF(R155="częściowa",Q155*J155*0.0036*'lista, wskaźniki'!$F$14, IF(R155="brak",Q155*J155*0.0036*'lista, wskaźniki'!$F$15,)))</f>
        <v>0</v>
      </c>
      <c r="AH155" s="334">
        <f>IF(Y155="inne",K155*'lista, wskaźniki'!$E$35,IF(Y155="to samo źródło",0,IF(Y155=0,0)))</f>
        <v>0</v>
      </c>
      <c r="AI155" s="334" t="b">
        <f>IF(AA155="gaz z sieci",AC155*'lista, wskaźniki'!$D$21)</f>
        <v>0</v>
      </c>
      <c r="AJ155" s="272">
        <f>IF(AA155="węgiel",AB155*'lista, wskaźniki'!$D$20, IF('Sektor mieszkaniowy'!AA155="drewno",'Sektor mieszkaniowy'!AB155*'lista, wskaźniki'!$D$22,IF('Sektor mieszkaniowy'!AA155="pellet",AB155*'lista, wskaźniki'!$D$23,IF('Sektor mieszkaniowy'!AA155="gaz z sieci",AB155*'lista, wskaźniki'!$D$21,IF('Sektor mieszkaniowy'!AA155="olej opałowy",'Sektor mieszkaniowy'!AB155*'lista, wskaźniki'!$D$24)))))</f>
        <v>0</v>
      </c>
      <c r="AK155" s="1111"/>
      <c r="AL155" s="954"/>
      <c r="AM155" s="20">
        <f>IF(AA155="węgiel",AF155*1/3.6*'lista, wskaźniki'!$F$20,IF(AA155="drewno",AF155*1/3.6*'lista, wskaźniki'!$F$22,IF(AA155="pellet",AF155*1/3.6*'lista, wskaźniki'!$F$23,IF(AA155="gaz z sieci",AF155*1/3.6*'lista, wskaźniki'!$F$21,IF(AA155="olej opałowy",AF155*1/3.6*'lista, wskaźniki'!$F$24,0)))))</f>
        <v>0</v>
      </c>
      <c r="AN155" s="20">
        <f>IF(AA155="węgiel",AF155*'lista, wskaźniki'!$E$42,IF(AA155="drewno",AF155*'lista, wskaźniki'!$G$42,IF(AA155="pellet",AF155*'lista, wskaźniki'!$H$42,IF(AA155="gaz z sieci",AF155*'lista, wskaźniki'!$F$42,IF(AA155="olej opałowy",AF155*'lista, wskaźniki'!$I$42,0)))))</f>
        <v>0</v>
      </c>
      <c r="AO155" s="20">
        <f>IF(AA155="węgiel",AF155*'lista, wskaźniki'!$E$43,IF(AA155="drewno",AF155*'lista, wskaźniki'!$G$43,IF(AA155="pellet",AF155*'lista, wskaźniki'!$H$43,IF(AA155="gaz z sieci",AF155*'lista, wskaźniki'!$F$43,IF(AA155="olej opałowy",AF155*'lista, wskaźniki'!$I$43,0)))))</f>
        <v>0</v>
      </c>
      <c r="AP155" s="20">
        <f>IF(AA155="węgiel",AF155*'lista, wskaźniki'!$E$44,IF(AA155="drewno",AF155*'lista, wskaźniki'!$G$44,IF(AA155="pellet",AF155*'lista, wskaźniki'!$H$44,IF(AA155="gaz z sieci",AF155*'lista, wskaźniki'!$F$44,IF(AA155="olej opałowy",AF155*'lista, wskaźniki'!$I$44,0)))))</f>
        <v>0</v>
      </c>
      <c r="AQ155" s="20" t="b">
        <f>IF(Z155="gaz",AH155*1/3.6*'lista, wskaźniki'!$F$21,IF(Z155="energia elektryczna",AH155*1/3.6*'lista, wskaźniki'!$F$26))</f>
        <v>0</v>
      </c>
      <c r="AR155" s="20" t="b">
        <f>IF(Z155="gaz",AH155*'lista, wskaźniki'!$F$42,IF(Z155="energia elektryczna",AH155*0))</f>
        <v>0</v>
      </c>
      <c r="AS155" s="20" t="b">
        <f>IF(Z155="gaz",AH155*'lista, wskaźniki'!$F$43,IF(Z155="energia elektryczna",AH155*0))</f>
        <v>0</v>
      </c>
      <c r="AT155" s="20" t="b">
        <f>IF(Z155="gaz",AH155*'lista, wskaźniki'!$F$44,IF(Z155="energia elektryczna",AH155*0))</f>
        <v>0</v>
      </c>
      <c r="AU155" s="20">
        <f>AI155*1/3.6*'lista, wskaźniki'!$F$21</f>
        <v>0</v>
      </c>
      <c r="AV155" s="20">
        <f>AI155*'lista, wskaźniki'!$F$42</f>
        <v>0</v>
      </c>
      <c r="AW155" s="20">
        <f>AI155*'lista, wskaźniki'!$F$43</f>
        <v>0</v>
      </c>
      <c r="AX155" s="20">
        <f>AI155*'lista, wskaźniki'!$F$44</f>
        <v>0</v>
      </c>
      <c r="AY155" s="20">
        <f>AK155*'lista, wskaźniki'!$F$26</f>
        <v>0</v>
      </c>
      <c r="AZ155" s="20">
        <f t="shared" si="62"/>
        <v>0</v>
      </c>
      <c r="BA155" s="20">
        <f t="shared" si="63"/>
        <v>0</v>
      </c>
      <c r="BB155" s="20">
        <f t="shared" si="64"/>
        <v>0</v>
      </c>
      <c r="BC155" s="20">
        <f t="shared" si="65"/>
        <v>0</v>
      </c>
      <c r="BD155" s="954"/>
      <c r="BE155" s="954"/>
      <c r="BF155" s="954"/>
      <c r="BG155" s="954"/>
      <c r="BH155" s="83"/>
      <c r="BI155" s="954"/>
      <c r="BJ155" s="83"/>
      <c r="BK155" s="954"/>
      <c r="BL155" s="83"/>
      <c r="BM155" s="83"/>
      <c r="BN155" s="83"/>
      <c r="BO155" s="83"/>
      <c r="BP155" s="83"/>
      <c r="BQ155" s="83"/>
      <c r="BR155" s="83"/>
      <c r="BS155" s="1105"/>
      <c r="BT155" s="1105"/>
      <c r="BU155" s="1105"/>
      <c r="BV155" s="1105"/>
      <c r="BW155" s="1105"/>
      <c r="BX155" s="1105"/>
      <c r="BY155" s="1108"/>
      <c r="CA155" s="365" t="b">
        <f t="shared" si="66"/>
        <v>0</v>
      </c>
      <c r="CB155" s="365" t="b">
        <f t="shared" si="67"/>
        <v>0</v>
      </c>
      <c r="CC155" s="365">
        <f t="shared" si="68"/>
        <v>0</v>
      </c>
      <c r="CD155" s="365" t="b">
        <f t="shared" si="69"/>
        <v>0</v>
      </c>
      <c r="CE155" s="365" t="b">
        <f t="shared" si="70"/>
        <v>0</v>
      </c>
      <c r="CF155" s="365" t="b">
        <f t="shared" si="71"/>
        <v>0</v>
      </c>
      <c r="CG155" s="365" t="b">
        <f t="shared" si="72"/>
        <v>0</v>
      </c>
      <c r="CH155" s="365" t="b">
        <f t="shared" si="73"/>
        <v>0</v>
      </c>
      <c r="CI155" s="72" t="b">
        <f t="shared" si="74"/>
        <v>0</v>
      </c>
      <c r="CJ155" s="72" t="b">
        <f t="shared" si="75"/>
        <v>0</v>
      </c>
      <c r="CK155" s="72">
        <f t="shared" si="76"/>
        <v>0</v>
      </c>
      <c r="CL155" s="72">
        <f t="shared" si="77"/>
        <v>0</v>
      </c>
      <c r="CM155" s="72" t="b">
        <f t="shared" si="78"/>
        <v>0</v>
      </c>
      <c r="CN155" s="72" t="b">
        <f t="shared" si="79"/>
        <v>0</v>
      </c>
      <c r="CP155" s="13">
        <f t="shared" si="80"/>
        <v>0</v>
      </c>
      <c r="CQ155" s="13" t="b">
        <f t="shared" si="81"/>
        <v>0</v>
      </c>
      <c r="CR155" s="13" t="b">
        <f t="shared" si="82"/>
        <v>0</v>
      </c>
      <c r="CS155" s="13" t="b">
        <f t="shared" si="88"/>
        <v>0</v>
      </c>
      <c r="CT155" s="13" t="b">
        <f t="shared" si="87"/>
        <v>0</v>
      </c>
      <c r="CU155" s="13" t="b">
        <f t="shared" si="60"/>
        <v>0</v>
      </c>
      <c r="CV155" s="13" t="b">
        <f t="shared" si="83"/>
        <v>0</v>
      </c>
      <c r="CW155" s="13" t="b">
        <f t="shared" si="84"/>
        <v>0</v>
      </c>
      <c r="CX155" s="13" t="b">
        <f t="shared" si="85"/>
        <v>0</v>
      </c>
      <c r="CY155" s="13" t="b">
        <f t="shared" si="86"/>
        <v>0</v>
      </c>
    </row>
    <row r="156" spans="1:103" ht="15" thickBot="1">
      <c r="A156" s="932"/>
      <c r="B156" s="954"/>
      <c r="C156" s="954"/>
      <c r="D156" s="954"/>
      <c r="E156" s="954"/>
      <c r="F156" s="954"/>
      <c r="G156" s="954"/>
      <c r="H156" s="954"/>
      <c r="I156" s="954"/>
      <c r="J156" s="954"/>
      <c r="K156" s="954"/>
      <c r="L156" s="954"/>
      <c r="M156" s="954"/>
      <c r="N156" s="954"/>
      <c r="O156" s="954"/>
      <c r="P156" s="954"/>
      <c r="Q156" s="941"/>
      <c r="R156" s="954"/>
      <c r="S156" s="954"/>
      <c r="T156" s="954"/>
      <c r="U156" s="954"/>
      <c r="V156" s="954"/>
      <c r="W156" s="83"/>
      <c r="X156" s="83"/>
      <c r="Y156" s="83"/>
      <c r="Z156" s="83"/>
      <c r="AA156" s="83" t="s">
        <v>38</v>
      </c>
      <c r="AB156" s="84">
        <v>1500</v>
      </c>
      <c r="AC156" s="84"/>
      <c r="AD156" s="83"/>
      <c r="AE156" s="954"/>
      <c r="AF156" s="334">
        <f t="shared" si="61"/>
        <v>54.18</v>
      </c>
      <c r="AG156" s="272">
        <f>IF(R156="kompletna",Q156*J156*0.0036*'lista, wskaźniki'!$F$13, IF(R156="częściowa",Q156*J156*0.0036*'lista, wskaźniki'!$F$14, IF(R156="brak",Q156*J156*0.0036*'lista, wskaźniki'!$F$15,)))</f>
        <v>0</v>
      </c>
      <c r="AH156" s="334">
        <f>IF(Y156="inne",K156*'lista, wskaźniki'!$E$35,IF(Y156="to samo źródło",0,IF(Y156=0,0)))</f>
        <v>0</v>
      </c>
      <c r="AI156" s="334">
        <f>IF(AA156="gaz z sieci",AC156*'lista, wskaźniki'!$D$21)</f>
        <v>0</v>
      </c>
      <c r="AJ156" s="272">
        <f>IF(AA156="węgiel",AB156*'lista, wskaźniki'!$D$20, IF('Sektor mieszkaniowy'!AA156="drewno",'Sektor mieszkaniowy'!AB156*'lista, wskaźniki'!$D$22,IF('Sektor mieszkaniowy'!AA156="pellet",AB156*'lista, wskaźniki'!$D$23,IF('Sektor mieszkaniowy'!AA156="gaz z sieci",AB156*'lista, wskaźniki'!$D$21,IF('Sektor mieszkaniowy'!AA156="olej opałowy",'Sektor mieszkaniowy'!AB156*'lista, wskaźniki'!$D$24)))))</f>
        <v>54.18</v>
      </c>
      <c r="AK156" s="1111"/>
      <c r="AL156" s="954"/>
      <c r="AM156" s="20">
        <f>IF(AA156="węgiel",AF156*1/3.6*'lista, wskaźniki'!$F$20,IF(AA156="drewno",AF156*1/3.6*'lista, wskaźniki'!$F$22,IF(AA156="pellet",AF156*1/3.6*'lista, wskaźniki'!$F$23,IF(AA156="gaz z sieci",AF156*1/3.6*'lista, wskaźniki'!$F$21,IF(AA156="olej opałowy",AF156*1/3.6*'lista, wskaźniki'!$F$24,0)))))</f>
        <v>3.0243275999999994</v>
      </c>
      <c r="AN156" s="20">
        <f>IF(AA156="węgiel",AF156*'lista, wskaźniki'!$E$42,IF(AA156="drewno",AF156*'lista, wskaźniki'!$G$42,IF(AA156="pellet",AF156*'lista, wskaźniki'!$H$42,IF(AA156="gaz z sieci",AF156*'lista, wskaźniki'!$F$42,IF(AA156="olej opałowy",AF156*'lista, wskaźniki'!$I$42,0)))))</f>
        <v>2.709E-5</v>
      </c>
      <c r="AO156" s="20">
        <f>IF(AA156="węgiel",AF156*'lista, wskaźniki'!$E$43,IF(AA156="drewno",AF156*'lista, wskaźniki'!$G$43,IF(AA156="pellet",AF156*'lista, wskaźniki'!$H$43,IF(AA156="gaz z sieci",AF156*'lista, wskaźniki'!$F$43,IF(AA156="olej opałowy",AF156*'lista, wskaźniki'!$I$43,0)))))</f>
        <v>2.709E-5</v>
      </c>
      <c r="AP156" s="20">
        <f>IF(AA156="węgiel",AF156*'lista, wskaźniki'!$E$44,IF(AA156="drewno",AF156*'lista, wskaźniki'!$G$44,IF(AA156="pellet",AF156*'lista, wskaźniki'!$H$44,IF(AA156="gaz z sieci",AF156*'lista, wskaźniki'!$F$44,IF(AA156="olej opałowy",AF156*'lista, wskaźniki'!$I$44,0)))))</f>
        <v>0</v>
      </c>
      <c r="AQ156" s="20" t="b">
        <f>IF(Z156="gaz",AH156*1/3.6*'lista, wskaźniki'!$F$21,IF(Z156="energia elektryczna",AH156*1/3.6*'lista, wskaźniki'!$F$26))</f>
        <v>0</v>
      </c>
      <c r="AR156" s="20" t="b">
        <f>IF(Z156="gaz",AH156*'lista, wskaźniki'!$F$42,IF(Z156="energia elektryczna",AH156*0))</f>
        <v>0</v>
      </c>
      <c r="AS156" s="20" t="b">
        <f>IF(Z156="gaz",AH156*'lista, wskaźniki'!$F$43,IF(Z156="energia elektryczna",AH156*0))</f>
        <v>0</v>
      </c>
      <c r="AT156" s="20" t="b">
        <f>IF(Z156="gaz",AH156*'lista, wskaźniki'!$F$44,IF(Z156="energia elektryczna",AH156*0))</f>
        <v>0</v>
      </c>
      <c r="AU156" s="20">
        <f>AI156*1/3.6*'lista, wskaźniki'!$F$21</f>
        <v>0</v>
      </c>
      <c r="AV156" s="20">
        <f>AI156*'lista, wskaźniki'!$F$42</f>
        <v>0</v>
      </c>
      <c r="AW156" s="20">
        <f>AI156*'lista, wskaźniki'!$F$43</f>
        <v>0</v>
      </c>
      <c r="AX156" s="20">
        <f>AI156*'lista, wskaźniki'!$F$44</f>
        <v>0</v>
      </c>
      <c r="AY156" s="20">
        <f>AK156*'lista, wskaźniki'!$F$26</f>
        <v>0</v>
      </c>
      <c r="AZ156" s="20">
        <f t="shared" si="62"/>
        <v>3.0243275999999994</v>
      </c>
      <c r="BA156" s="20">
        <f t="shared" si="63"/>
        <v>2.709E-5</v>
      </c>
      <c r="BB156" s="20">
        <f t="shared" si="64"/>
        <v>2.709E-5</v>
      </c>
      <c r="BC156" s="20">
        <f t="shared" si="65"/>
        <v>0</v>
      </c>
      <c r="BD156" s="954"/>
      <c r="BE156" s="954"/>
      <c r="BF156" s="954"/>
      <c r="BG156" s="954"/>
      <c r="BH156" s="83"/>
      <c r="BI156" s="954"/>
      <c r="BJ156" s="83"/>
      <c r="BK156" s="954"/>
      <c r="BL156" s="83"/>
      <c r="BM156" s="83"/>
      <c r="BN156" s="83"/>
      <c r="BO156" s="83"/>
      <c r="BP156" s="83"/>
      <c r="BQ156" s="83"/>
      <c r="BR156" s="83"/>
      <c r="BS156" s="1105"/>
      <c r="BT156" s="1105"/>
      <c r="BU156" s="1105"/>
      <c r="BV156" s="1105"/>
      <c r="BW156" s="1105"/>
      <c r="BX156" s="1105"/>
      <c r="BY156" s="1108"/>
      <c r="CA156" s="365" t="b">
        <f t="shared" si="66"/>
        <v>0</v>
      </c>
      <c r="CB156" s="365" t="b">
        <f t="shared" si="67"/>
        <v>0</v>
      </c>
      <c r="CC156" s="365" t="b">
        <f t="shared" si="68"/>
        <v>0</v>
      </c>
      <c r="CD156" s="365">
        <f t="shared" si="69"/>
        <v>54.18</v>
      </c>
      <c r="CE156" s="365" t="b">
        <f t="shared" si="70"/>
        <v>0</v>
      </c>
      <c r="CF156" s="365" t="b">
        <f t="shared" si="71"/>
        <v>0</v>
      </c>
      <c r="CG156" s="365" t="b">
        <f t="shared" si="72"/>
        <v>0</v>
      </c>
      <c r="CH156" s="365">
        <f t="shared" si="73"/>
        <v>0</v>
      </c>
      <c r="CI156" s="72" t="b">
        <f t="shared" si="74"/>
        <v>0</v>
      </c>
      <c r="CJ156" s="72" t="b">
        <f t="shared" si="75"/>
        <v>0</v>
      </c>
      <c r="CK156" s="72" t="b">
        <f t="shared" si="76"/>
        <v>0</v>
      </c>
      <c r="CL156" s="72">
        <f t="shared" si="77"/>
        <v>54.18</v>
      </c>
      <c r="CM156" s="72" t="b">
        <f t="shared" si="78"/>
        <v>0</v>
      </c>
      <c r="CN156" s="72" t="b">
        <f t="shared" si="79"/>
        <v>0</v>
      </c>
      <c r="CP156" s="13">
        <f t="shared" si="80"/>
        <v>0</v>
      </c>
      <c r="CQ156" s="13" t="b">
        <f t="shared" si="81"/>
        <v>0</v>
      </c>
      <c r="CR156" s="13" t="b">
        <f t="shared" si="82"/>
        <v>0</v>
      </c>
      <c r="CS156" s="13" t="b">
        <f t="shared" si="88"/>
        <v>0</v>
      </c>
      <c r="CT156" s="13" t="b">
        <f t="shared" si="87"/>
        <v>0</v>
      </c>
      <c r="CU156" s="13" t="b">
        <f t="shared" si="60"/>
        <v>0</v>
      </c>
      <c r="CV156" s="13" t="b">
        <f t="shared" si="83"/>
        <v>0</v>
      </c>
      <c r="CW156" s="13" t="b">
        <f t="shared" si="84"/>
        <v>0</v>
      </c>
      <c r="CX156" s="13" t="b">
        <f t="shared" si="85"/>
        <v>0</v>
      </c>
      <c r="CY156" s="13" t="b">
        <f t="shared" si="86"/>
        <v>0</v>
      </c>
    </row>
    <row r="157" spans="1:103" ht="15" thickBot="1">
      <c r="A157" s="933"/>
      <c r="B157" s="955"/>
      <c r="C157" s="955"/>
      <c r="D157" s="955"/>
      <c r="E157" s="955"/>
      <c r="F157" s="955"/>
      <c r="G157" s="955"/>
      <c r="H157" s="955"/>
      <c r="I157" s="955"/>
      <c r="J157" s="955"/>
      <c r="K157" s="955"/>
      <c r="L157" s="955"/>
      <c r="M157" s="955"/>
      <c r="N157" s="955"/>
      <c r="O157" s="955"/>
      <c r="P157" s="955"/>
      <c r="Q157" s="942"/>
      <c r="R157" s="955"/>
      <c r="S157" s="955"/>
      <c r="T157" s="955"/>
      <c r="U157" s="955"/>
      <c r="V157" s="955"/>
      <c r="W157" s="85"/>
      <c r="X157" s="85"/>
      <c r="Y157" s="85"/>
      <c r="Z157" s="85"/>
      <c r="AA157" s="85" t="s">
        <v>37</v>
      </c>
      <c r="AB157" s="86"/>
      <c r="AC157" s="86"/>
      <c r="AD157" s="85"/>
      <c r="AE157" s="955"/>
      <c r="AF157" s="334">
        <f t="shared" si="61"/>
        <v>0</v>
      </c>
      <c r="AG157" s="272">
        <f>IF(R157="kompletna",Q157*J157*0.0036*'lista, wskaźniki'!$F$13, IF(R157="częściowa",Q157*J157*0.0036*'lista, wskaźniki'!$F$14, IF(R157="brak",Q157*J157*0.0036*'lista, wskaźniki'!$F$15,)))</f>
        <v>0</v>
      </c>
      <c r="AH157" s="334">
        <f>IF(Y157="inne",K157*'lista, wskaźniki'!$E$35,IF(Y157="to samo źródło",0,IF(Y157=0,0)))</f>
        <v>0</v>
      </c>
      <c r="AI157" s="334" t="b">
        <f>IF(AA157="gaz z sieci",AC157*'lista, wskaźniki'!$D$21)</f>
        <v>0</v>
      </c>
      <c r="AJ157" s="272">
        <f>IF(AA157="węgiel",AB157*'lista, wskaźniki'!$D$20, IF('Sektor mieszkaniowy'!AA157="drewno",'Sektor mieszkaniowy'!AB157*'lista, wskaźniki'!$D$22,IF('Sektor mieszkaniowy'!AA157="pellet",AB157*'lista, wskaźniki'!$D$23,IF('Sektor mieszkaniowy'!AA157="gaz z sieci",AB157*'lista, wskaźniki'!$D$21,IF('Sektor mieszkaniowy'!AA157="olej opałowy",'Sektor mieszkaniowy'!AB157*'lista, wskaźniki'!$D$24)))))</f>
        <v>0</v>
      </c>
      <c r="AK157" s="1112"/>
      <c r="AL157" s="955"/>
      <c r="AM157" s="20">
        <f>IF(AA157="węgiel",AF157*1/3.6*'lista, wskaźniki'!$F$20,IF(AA157="drewno",AF157*1/3.6*'lista, wskaźniki'!$F$22,IF(AA157="pellet",AF157*1/3.6*'lista, wskaźniki'!$F$23,IF(AA157="gaz z sieci",AF157*1/3.6*'lista, wskaźniki'!$F$21,IF(AA157="olej opałowy",AF157*1/3.6*'lista, wskaźniki'!$F$24,0)))))</f>
        <v>0</v>
      </c>
      <c r="AN157" s="20">
        <f>IF(AA157="węgiel",AF157*'lista, wskaźniki'!$E$42,IF(AA157="drewno",AF157*'lista, wskaźniki'!$G$42,IF(AA157="pellet",AF157*'lista, wskaźniki'!$H$42,IF(AA157="gaz z sieci",AF157*'lista, wskaźniki'!$F$42,IF(AA157="olej opałowy",AF157*'lista, wskaźniki'!$I$42,0)))))</f>
        <v>0</v>
      </c>
      <c r="AO157" s="20">
        <f>IF(AA157="węgiel",AF157*'lista, wskaźniki'!$E$43,IF(AA157="drewno",AF157*'lista, wskaźniki'!$G$43,IF(AA157="pellet",AF157*'lista, wskaźniki'!$H$43,IF(AA157="gaz z sieci",AF157*'lista, wskaźniki'!$F$43,IF(AA157="olej opałowy",AF157*'lista, wskaźniki'!$I$43,0)))))</f>
        <v>0</v>
      </c>
      <c r="AP157" s="20">
        <f>IF(AA157="węgiel",AF157*'lista, wskaźniki'!$E$44,IF(AA157="drewno",AF157*'lista, wskaźniki'!$G$44,IF(AA157="pellet",AF157*'lista, wskaźniki'!$H$44,IF(AA157="gaz z sieci",AF157*'lista, wskaźniki'!$F$44,IF(AA157="olej opałowy",AF157*'lista, wskaźniki'!$I$44,0)))))</f>
        <v>0</v>
      </c>
      <c r="AQ157" s="20" t="b">
        <f>IF(Z157="gaz",AH157*1/3.6*'lista, wskaźniki'!$F$21,IF(Z157="energia elektryczna",AH157*1/3.6*'lista, wskaźniki'!$F$26))</f>
        <v>0</v>
      </c>
      <c r="AR157" s="20" t="b">
        <f>IF(Z157="gaz",AH157*'lista, wskaźniki'!$F$42,IF(Z157="energia elektryczna",AH157*0))</f>
        <v>0</v>
      </c>
      <c r="AS157" s="20" t="b">
        <f>IF(Z157="gaz",AH157*'lista, wskaźniki'!$F$43,IF(Z157="energia elektryczna",AH157*0))</f>
        <v>0</v>
      </c>
      <c r="AT157" s="20" t="b">
        <f>IF(Z157="gaz",AH157*'lista, wskaźniki'!$F$44,IF(Z157="energia elektryczna",AH157*0))</f>
        <v>0</v>
      </c>
      <c r="AU157" s="20">
        <f>AI157*1/3.6*'lista, wskaźniki'!$F$21</f>
        <v>0</v>
      </c>
      <c r="AV157" s="20">
        <f>AI157*'lista, wskaźniki'!$F$42</f>
        <v>0</v>
      </c>
      <c r="AW157" s="20">
        <f>AI157*'lista, wskaźniki'!$F$43</f>
        <v>0</v>
      </c>
      <c r="AX157" s="20">
        <f>AI157*'lista, wskaźniki'!$F$44</f>
        <v>0</v>
      </c>
      <c r="AY157" s="20">
        <f>AK157*'lista, wskaźniki'!$F$26</f>
        <v>0</v>
      </c>
      <c r="AZ157" s="20">
        <f t="shared" si="62"/>
        <v>0</v>
      </c>
      <c r="BA157" s="20">
        <f t="shared" si="63"/>
        <v>0</v>
      </c>
      <c r="BB157" s="20">
        <f t="shared" si="64"/>
        <v>0</v>
      </c>
      <c r="BC157" s="20">
        <f t="shared" si="65"/>
        <v>0</v>
      </c>
      <c r="BD157" s="955"/>
      <c r="BE157" s="955"/>
      <c r="BF157" s="955"/>
      <c r="BG157" s="955"/>
      <c r="BH157" s="85"/>
      <c r="BI157" s="955"/>
      <c r="BJ157" s="85"/>
      <c r="BK157" s="955"/>
      <c r="BL157" s="85"/>
      <c r="BM157" s="85"/>
      <c r="BN157" s="85"/>
      <c r="BO157" s="85"/>
      <c r="BP157" s="85"/>
      <c r="BQ157" s="85"/>
      <c r="BR157" s="85"/>
      <c r="BS157" s="1106"/>
      <c r="BT157" s="1106"/>
      <c r="BU157" s="1106"/>
      <c r="BV157" s="1106"/>
      <c r="BW157" s="1106"/>
      <c r="BX157" s="1106"/>
      <c r="BY157" s="1109"/>
      <c r="CA157" s="365" t="b">
        <f t="shared" si="66"/>
        <v>0</v>
      </c>
      <c r="CB157" s="365" t="b">
        <f t="shared" si="67"/>
        <v>0</v>
      </c>
      <c r="CC157" s="365" t="b">
        <f t="shared" si="68"/>
        <v>0</v>
      </c>
      <c r="CD157" s="365" t="b">
        <f t="shared" si="69"/>
        <v>0</v>
      </c>
      <c r="CE157" s="365">
        <f t="shared" si="70"/>
        <v>0</v>
      </c>
      <c r="CF157" s="365" t="b">
        <f t="shared" si="71"/>
        <v>0</v>
      </c>
      <c r="CG157" s="365" t="b">
        <f t="shared" si="72"/>
        <v>0</v>
      </c>
      <c r="CH157" s="365" t="b">
        <f t="shared" si="73"/>
        <v>0</v>
      </c>
      <c r="CI157" s="72" t="b">
        <f t="shared" si="74"/>
        <v>0</v>
      </c>
      <c r="CJ157" s="72" t="b">
        <f t="shared" si="75"/>
        <v>0</v>
      </c>
      <c r="CK157" s="72" t="b">
        <f t="shared" si="76"/>
        <v>0</v>
      </c>
      <c r="CL157" s="72">
        <f t="shared" si="77"/>
        <v>0</v>
      </c>
      <c r="CM157" s="72">
        <f t="shared" si="78"/>
        <v>0</v>
      </c>
      <c r="CN157" s="72" t="b">
        <f t="shared" si="79"/>
        <v>0</v>
      </c>
      <c r="CP157" s="13">
        <f t="shared" si="80"/>
        <v>0</v>
      </c>
      <c r="CQ157" s="13" t="b">
        <f t="shared" si="81"/>
        <v>0</v>
      </c>
      <c r="CR157" s="13" t="b">
        <f t="shared" si="82"/>
        <v>0</v>
      </c>
      <c r="CS157" s="13" t="b">
        <f t="shared" si="88"/>
        <v>0</v>
      </c>
      <c r="CT157" s="13" t="b">
        <f t="shared" si="87"/>
        <v>0</v>
      </c>
      <c r="CU157" s="13" t="b">
        <f t="shared" si="60"/>
        <v>0</v>
      </c>
      <c r="CV157" s="13" t="b">
        <f t="shared" si="83"/>
        <v>0</v>
      </c>
      <c r="CW157" s="13" t="b">
        <f t="shared" si="84"/>
        <v>0</v>
      </c>
      <c r="CX157" s="13" t="b">
        <f t="shared" si="85"/>
        <v>0</v>
      </c>
      <c r="CY157" s="13" t="b">
        <f t="shared" si="86"/>
        <v>0</v>
      </c>
    </row>
    <row r="158" spans="1:103" ht="15" thickBot="1">
      <c r="A158" s="931">
        <v>32</v>
      </c>
      <c r="B158" s="953" t="s">
        <v>202</v>
      </c>
      <c r="C158" s="953"/>
      <c r="D158" s="953" t="s">
        <v>1</v>
      </c>
      <c r="E158" s="953" t="s">
        <v>5</v>
      </c>
      <c r="F158" s="953"/>
      <c r="G158" s="953"/>
      <c r="H158" s="953"/>
      <c r="I158" s="953" t="s">
        <v>11</v>
      </c>
      <c r="J158" s="953">
        <v>40</v>
      </c>
      <c r="K158" s="953">
        <v>2</v>
      </c>
      <c r="L158" s="953" t="s">
        <v>17</v>
      </c>
      <c r="M158" s="953"/>
      <c r="N158" s="953" t="s">
        <v>17</v>
      </c>
      <c r="O158" s="953"/>
      <c r="P158" s="953" t="s">
        <v>17</v>
      </c>
      <c r="Q158" s="940">
        <f>IF(I158="&lt;1966",'lista, wskaźniki'!$G$4,IF(I158="1967-1985",'lista, wskaźniki'!$G$5,IF(I158="1986-1992",'lista, wskaźniki'!$G$6,IF(I158="1993-1996",'lista, wskaźniki'!$G$7,IF(I158="&gt;1997",'lista, wskaźniki'!$G$8,IF(I158=0,'lista, wskaźniki'!$G$4))))))</f>
        <v>250</v>
      </c>
      <c r="R158" s="953" t="s">
        <v>25</v>
      </c>
      <c r="S158" s="953" t="s">
        <v>31</v>
      </c>
      <c r="T158" s="953"/>
      <c r="U158" s="953"/>
      <c r="V158" s="953"/>
      <c r="W158" s="20" t="s">
        <v>36</v>
      </c>
      <c r="X158" s="81" t="s">
        <v>195</v>
      </c>
      <c r="Y158" s="81" t="s">
        <v>42</v>
      </c>
      <c r="Z158" s="81"/>
      <c r="AA158" s="81" t="s">
        <v>35</v>
      </c>
      <c r="AB158" s="82"/>
      <c r="AC158" s="82"/>
      <c r="AD158" s="81"/>
      <c r="AE158" s="953"/>
      <c r="AF158" s="334">
        <f t="shared" si="61"/>
        <v>0</v>
      </c>
      <c r="AG158" s="272">
        <v>0</v>
      </c>
      <c r="AH158" s="334">
        <f>IF(Y158="inne",K158*'lista, wskaźniki'!$E$35,IF(Y158="to samo źródło",0,IF(Y158=0,0)))</f>
        <v>0</v>
      </c>
      <c r="AI158" s="334" t="b">
        <f>IF(AA158="gaz z sieci",AC158*'lista, wskaźniki'!$D$21)</f>
        <v>0</v>
      </c>
      <c r="AJ158" s="272">
        <f>IF(AA158="węgiel",AB158*'lista, wskaźniki'!$D$20, IF('Sektor mieszkaniowy'!AA158="drewno",'Sektor mieszkaniowy'!AB158*'lista, wskaźniki'!$D$22,IF('Sektor mieszkaniowy'!AA158="pellet",AB158*'lista, wskaźniki'!$D$23,IF('Sektor mieszkaniowy'!AA158="gaz z sieci",AB158*'lista, wskaźniki'!$D$21,IF('Sektor mieszkaniowy'!AA158="olej opałowy",'Sektor mieszkaniowy'!AB158*'lista, wskaźniki'!$D$24)))))</f>
        <v>0</v>
      </c>
      <c r="AK158" s="1110">
        <f>AL158/'lista, wskaźniki'!$A$127</f>
        <v>1.2307692307692308</v>
      </c>
      <c r="AL158" s="953">
        <v>800</v>
      </c>
      <c r="AM158" s="20">
        <f>IF(AA158="węgiel",AF158*1/3.6*'lista, wskaźniki'!$F$20,IF(AA158="drewno",AF158*1/3.6*'lista, wskaźniki'!$F$22,IF(AA158="pellet",AF158*1/3.6*'lista, wskaźniki'!$F$23,IF(AA158="gaz z sieci",AF158*1/3.6*'lista, wskaźniki'!$F$21,IF(AA158="olej opałowy",AF158*1/3.6*'lista, wskaźniki'!$F$24,0)))))</f>
        <v>0</v>
      </c>
      <c r="AN158" s="20">
        <f>IF(AA158="węgiel",AF158*'lista, wskaźniki'!$E$42,IF(AA158="drewno",AF158*'lista, wskaźniki'!$G$42,IF(AA158="pellet",AF158*'lista, wskaźniki'!$H$42,IF(AA158="gaz z sieci",AF158*'lista, wskaźniki'!$F$42,IF(AA158="olej opałowy",AF158*'lista, wskaźniki'!$I$42,0)))))</f>
        <v>0</v>
      </c>
      <c r="AO158" s="20">
        <f>IF(AA158="węgiel",AF158*'lista, wskaźniki'!$E$43,IF(AA158="drewno",AF158*'lista, wskaźniki'!$G$43,IF(AA158="pellet",AF158*'lista, wskaźniki'!$H$43,IF(AA158="gaz z sieci",AF158*'lista, wskaźniki'!$F$43,IF(AA158="olej opałowy",AF158*'lista, wskaźniki'!$I$43,0)))))</f>
        <v>0</v>
      </c>
      <c r="AP158" s="20">
        <f>IF(AA158="węgiel",AF158*'lista, wskaźniki'!$E$44,IF(AA158="drewno",AF158*'lista, wskaźniki'!$G$44,IF(AA158="pellet",AF158*'lista, wskaźniki'!$H$44,IF(AA158="gaz z sieci",AF158*'lista, wskaźniki'!$F$44,IF(AA158="olej opałowy",AF158*'lista, wskaźniki'!$I$44,0)))))</f>
        <v>0</v>
      </c>
      <c r="AQ158" s="20" t="b">
        <f>IF(Z158="gaz",AH158*1/3.6*'lista, wskaźniki'!$F$21,IF(Z158="energia elektryczna",AH158*1/3.6*'lista, wskaźniki'!$F$26))</f>
        <v>0</v>
      </c>
      <c r="AR158" s="20" t="b">
        <f>IF(Z158="gaz",AH158*'lista, wskaźniki'!$F$42,IF(Z158="energia elektryczna",AH158*0))</f>
        <v>0</v>
      </c>
      <c r="AS158" s="20" t="b">
        <f>IF(Z158="gaz",AH158*'lista, wskaźniki'!$F$43,IF(Z158="energia elektryczna",AH158*0))</f>
        <v>0</v>
      </c>
      <c r="AT158" s="20" t="b">
        <f>IF(Z158="gaz",AH158*'lista, wskaźniki'!$F$44,IF(Z158="energia elektryczna",AH158*0))</f>
        <v>0</v>
      </c>
      <c r="AU158" s="20">
        <f>AI158*1/3.6*'lista, wskaźniki'!$F$21</f>
        <v>0</v>
      </c>
      <c r="AV158" s="20">
        <f>AI158*'lista, wskaźniki'!$F$42</f>
        <v>0</v>
      </c>
      <c r="AW158" s="20">
        <f>AI158*'lista, wskaźniki'!$F$43</f>
        <v>0</v>
      </c>
      <c r="AX158" s="20">
        <f>AI158*'lista, wskaźniki'!$F$44</f>
        <v>0</v>
      </c>
      <c r="AY158" s="20">
        <f>AK158*'lista, wskaźniki'!$F$26</f>
        <v>1.0953846153846154</v>
      </c>
      <c r="AZ158" s="20">
        <f t="shared" si="62"/>
        <v>1.0953846153846154</v>
      </c>
      <c r="BA158" s="20">
        <f t="shared" si="63"/>
        <v>0</v>
      </c>
      <c r="BB158" s="20">
        <f t="shared" si="64"/>
        <v>0</v>
      </c>
      <c r="BC158" s="20">
        <f t="shared" si="65"/>
        <v>0</v>
      </c>
      <c r="BD158" s="953" t="s">
        <v>17</v>
      </c>
      <c r="BE158" s="953" t="s">
        <v>17</v>
      </c>
      <c r="BF158" s="953" t="s">
        <v>17</v>
      </c>
      <c r="BG158" s="953" t="s">
        <v>17</v>
      </c>
      <c r="BH158" s="81"/>
      <c r="BI158" s="953" t="s">
        <v>17</v>
      </c>
      <c r="BJ158" s="81"/>
      <c r="BK158" s="953" t="s">
        <v>17</v>
      </c>
      <c r="BL158" s="81"/>
      <c r="BM158" s="81"/>
      <c r="BN158" s="81"/>
      <c r="BO158" s="81" t="s">
        <v>17</v>
      </c>
      <c r="BP158" s="81"/>
      <c r="BQ158" s="81" t="s">
        <v>121</v>
      </c>
      <c r="BR158" s="81">
        <v>1</v>
      </c>
      <c r="BS158" s="1104">
        <v>500</v>
      </c>
      <c r="BT158" s="1104"/>
      <c r="BU158" s="1104">
        <v>200</v>
      </c>
      <c r="BV158" s="1104"/>
      <c r="BW158" s="1104"/>
      <c r="BX158" s="1104">
        <v>850</v>
      </c>
      <c r="BY158" s="1107"/>
      <c r="CA158" s="365">
        <f t="shared" si="66"/>
        <v>0</v>
      </c>
      <c r="CB158" s="365" t="b">
        <f t="shared" si="67"/>
        <v>0</v>
      </c>
      <c r="CC158" s="365" t="b">
        <f t="shared" si="68"/>
        <v>0</v>
      </c>
      <c r="CD158" s="365" t="b">
        <f t="shared" si="69"/>
        <v>0</v>
      </c>
      <c r="CE158" s="365" t="b">
        <f t="shared" si="70"/>
        <v>0</v>
      </c>
      <c r="CF158" s="365" t="b">
        <f t="shared" si="71"/>
        <v>0</v>
      </c>
      <c r="CG158" s="365" t="b">
        <f t="shared" si="72"/>
        <v>0</v>
      </c>
      <c r="CH158" s="365" t="b">
        <f t="shared" si="73"/>
        <v>0</v>
      </c>
      <c r="CI158" s="72">
        <f t="shared" si="74"/>
        <v>0</v>
      </c>
      <c r="CJ158" s="72" t="b">
        <f t="shared" si="75"/>
        <v>0</v>
      </c>
      <c r="CK158" s="72" t="b">
        <f t="shared" si="76"/>
        <v>0</v>
      </c>
      <c r="CL158" s="72">
        <f t="shared" si="77"/>
        <v>0</v>
      </c>
      <c r="CM158" s="72" t="b">
        <f t="shared" si="78"/>
        <v>0</v>
      </c>
      <c r="CN158" s="72" t="b">
        <f t="shared" si="79"/>
        <v>0</v>
      </c>
      <c r="CP158" s="13" t="b">
        <f t="shared" si="80"/>
        <v>0</v>
      </c>
      <c r="CQ158" s="13">
        <f t="shared" si="81"/>
        <v>0</v>
      </c>
      <c r="CR158" s="13">
        <f t="shared" si="82"/>
        <v>40</v>
      </c>
      <c r="CS158" s="13">
        <f t="shared" si="88"/>
        <v>0</v>
      </c>
      <c r="CT158" s="13" t="b">
        <f t="shared" si="87"/>
        <v>0</v>
      </c>
      <c r="CU158" s="13">
        <f t="shared" si="60"/>
        <v>0</v>
      </c>
      <c r="CV158" s="13" t="b">
        <f t="shared" si="83"/>
        <v>0</v>
      </c>
      <c r="CW158" s="13">
        <f t="shared" si="84"/>
        <v>0</v>
      </c>
      <c r="CX158" s="13" t="b">
        <f t="shared" si="85"/>
        <v>0</v>
      </c>
      <c r="CY158" s="13">
        <f t="shared" si="86"/>
        <v>0</v>
      </c>
    </row>
    <row r="159" spans="1:103" ht="15" thickBot="1">
      <c r="A159" s="932"/>
      <c r="B159" s="954"/>
      <c r="C159" s="954"/>
      <c r="D159" s="954"/>
      <c r="E159" s="954"/>
      <c r="F159" s="954"/>
      <c r="G159" s="954"/>
      <c r="H159" s="954"/>
      <c r="I159" s="954"/>
      <c r="J159" s="954"/>
      <c r="K159" s="954"/>
      <c r="L159" s="954"/>
      <c r="M159" s="954"/>
      <c r="N159" s="954"/>
      <c r="O159" s="954"/>
      <c r="P159" s="954"/>
      <c r="Q159" s="941"/>
      <c r="R159" s="954"/>
      <c r="S159" s="954"/>
      <c r="T159" s="954"/>
      <c r="U159" s="954"/>
      <c r="V159" s="954"/>
      <c r="W159" s="83"/>
      <c r="X159" s="83"/>
      <c r="Y159" s="83"/>
      <c r="Z159" s="83"/>
      <c r="AA159" s="83" t="s">
        <v>36</v>
      </c>
      <c r="AB159" s="84">
        <v>15</v>
      </c>
      <c r="AC159" s="84"/>
      <c r="AD159" s="83">
        <v>1500</v>
      </c>
      <c r="AE159" s="954"/>
      <c r="AF159" s="334">
        <f t="shared" si="61"/>
        <v>135</v>
      </c>
      <c r="AG159" s="272">
        <v>36</v>
      </c>
      <c r="AH159" s="334">
        <f>IF(Y159="inne",K159*'lista, wskaźniki'!$E$35,IF(Y159="to samo źródło",0,IF(Y159=0,0)))</f>
        <v>0</v>
      </c>
      <c r="AI159" s="334" t="b">
        <f>IF(AA159="gaz z sieci",AC159*'lista, wskaźniki'!$D$21)</f>
        <v>0</v>
      </c>
      <c r="AJ159" s="272">
        <f>IF(AA159="węgiel",AB159*'lista, wskaźniki'!$D$20, IF('Sektor mieszkaniowy'!AA159="drewno",'Sektor mieszkaniowy'!AB159*'lista, wskaźniki'!$D$22,IF('Sektor mieszkaniowy'!AA159="pellet",AB159*'lista, wskaźniki'!$D$23,IF('Sektor mieszkaniowy'!AA159="gaz z sieci",AB159*'lista, wskaźniki'!$D$21,IF('Sektor mieszkaniowy'!AA159="olej opałowy",'Sektor mieszkaniowy'!AB159*'lista, wskaźniki'!$D$24)))))</f>
        <v>234</v>
      </c>
      <c r="AK159" s="1111"/>
      <c r="AL159" s="954"/>
      <c r="AM159" s="20">
        <f>IF(AA159="węgiel",AF159*1/3.6*'lista, wskaźniki'!$F$20,IF(AA159="drewno",AF159*1/3.6*'lista, wskaźniki'!$F$22,IF(AA159="pellet",AF159*1/3.6*'lista, wskaźniki'!$F$23,IF(AA159="gaz z sieci",AF159*1/3.6*'lista, wskaźniki'!$F$21,IF(AA159="olej opałowy",AF159*1/3.6*'lista, wskaźniki'!$F$24,0)))))</f>
        <v>0</v>
      </c>
      <c r="AN159" s="20">
        <f>IF(AA159="węgiel",AF159*'lista, wskaźniki'!$E$42,IF(AA159="drewno",AF159*'lista, wskaźniki'!$G$42,IF(AA159="pellet",AF159*'lista, wskaźniki'!$H$42,IF(AA159="gaz z sieci",AF159*'lista, wskaźniki'!$F$42,IF(AA159="olej opałowy",AF159*'lista, wskaźniki'!$I$42,0)))))</f>
        <v>0.10934999999999999</v>
      </c>
      <c r="AO159" s="20">
        <f>IF(AA159="węgiel",AF159*'lista, wskaźniki'!$E$43,IF(AA159="drewno",AF159*'lista, wskaźniki'!$G$43,IF(AA159="pellet",AF159*'lista, wskaźniki'!$H$43,IF(AA159="gaz z sieci",AF159*'lista, wskaźniki'!$F$43,IF(AA159="olej opałowy",AF159*'lista, wskaźniki'!$I$43,0)))))</f>
        <v>0.10934999999999999</v>
      </c>
      <c r="AP159" s="20">
        <f>IF(AA159="węgiel",AF159*'lista, wskaźniki'!$E$44,IF(AA159="drewno",AF159*'lista, wskaźniki'!$G$44,IF(AA159="pellet",AF159*'lista, wskaźniki'!$H$44,IF(AA159="gaz z sieci",AF159*'lista, wskaźniki'!$F$44,IF(AA159="olej opałowy",AF159*'lista, wskaźniki'!$I$44,0)))))</f>
        <v>3.375E-5</v>
      </c>
      <c r="AQ159" s="20" t="b">
        <f>IF(Z159="gaz",AH159*1/3.6*'lista, wskaźniki'!$F$21,IF(Z159="energia elektryczna",AH159*1/3.6*'lista, wskaźniki'!$F$26))</f>
        <v>0</v>
      </c>
      <c r="AR159" s="20" t="b">
        <f>IF(Z159="gaz",AH159*'lista, wskaźniki'!$F$42,IF(Z159="energia elektryczna",AH159*0))</f>
        <v>0</v>
      </c>
      <c r="AS159" s="20" t="b">
        <f>IF(Z159="gaz",AH159*'lista, wskaźniki'!$F$43,IF(Z159="energia elektryczna",AH159*0))</f>
        <v>0</v>
      </c>
      <c r="AT159" s="20" t="b">
        <f>IF(Z159="gaz",AH159*'lista, wskaźniki'!$F$44,IF(Z159="energia elektryczna",AH159*0))</f>
        <v>0</v>
      </c>
      <c r="AU159" s="20">
        <f>AI159*1/3.6*'lista, wskaźniki'!$F$21</f>
        <v>0</v>
      </c>
      <c r="AV159" s="20">
        <f>AI159*'lista, wskaźniki'!$F$42</f>
        <v>0</v>
      </c>
      <c r="AW159" s="20">
        <f>AI159*'lista, wskaźniki'!$F$43</f>
        <v>0</v>
      </c>
      <c r="AX159" s="20">
        <f>AI159*'lista, wskaźniki'!$F$44</f>
        <v>0</v>
      </c>
      <c r="AY159" s="20">
        <f>AK159*'lista, wskaźniki'!$F$26</f>
        <v>0</v>
      </c>
      <c r="AZ159" s="20">
        <f t="shared" si="62"/>
        <v>0</v>
      </c>
      <c r="BA159" s="20">
        <f t="shared" si="63"/>
        <v>0.10934999999999999</v>
      </c>
      <c r="BB159" s="20">
        <f t="shared" si="64"/>
        <v>0.10934999999999999</v>
      </c>
      <c r="BC159" s="20">
        <f t="shared" si="65"/>
        <v>3.375E-5</v>
      </c>
      <c r="BD159" s="954"/>
      <c r="BE159" s="954"/>
      <c r="BF159" s="954"/>
      <c r="BG159" s="954"/>
      <c r="BH159" s="83"/>
      <c r="BI159" s="954"/>
      <c r="BJ159" s="83"/>
      <c r="BK159" s="954"/>
      <c r="BL159" s="83"/>
      <c r="BM159" s="83"/>
      <c r="BN159" s="83"/>
      <c r="BO159" s="83"/>
      <c r="BP159" s="83"/>
      <c r="BQ159" s="83"/>
      <c r="BR159" s="83"/>
      <c r="BS159" s="1105"/>
      <c r="BT159" s="1105"/>
      <c r="BU159" s="1105"/>
      <c r="BV159" s="1105"/>
      <c r="BW159" s="1105"/>
      <c r="BX159" s="1105"/>
      <c r="BY159" s="1108"/>
      <c r="CA159" s="365" t="b">
        <f t="shared" si="66"/>
        <v>0</v>
      </c>
      <c r="CB159" s="365">
        <f t="shared" si="67"/>
        <v>135</v>
      </c>
      <c r="CC159" s="365" t="b">
        <f t="shared" si="68"/>
        <v>0</v>
      </c>
      <c r="CD159" s="365" t="b">
        <f t="shared" si="69"/>
        <v>0</v>
      </c>
      <c r="CE159" s="365" t="b">
        <f t="shared" si="70"/>
        <v>0</v>
      </c>
      <c r="CF159" s="365" t="b">
        <f t="shared" si="71"/>
        <v>0</v>
      </c>
      <c r="CG159" s="365" t="b">
        <f t="shared" si="72"/>
        <v>0</v>
      </c>
      <c r="CH159" s="365" t="b">
        <f t="shared" si="73"/>
        <v>0</v>
      </c>
      <c r="CI159" s="72" t="b">
        <f t="shared" si="74"/>
        <v>0</v>
      </c>
      <c r="CJ159" s="72">
        <f t="shared" si="75"/>
        <v>135</v>
      </c>
      <c r="CK159" s="72" t="b">
        <f t="shared" si="76"/>
        <v>0</v>
      </c>
      <c r="CL159" s="72">
        <f t="shared" si="77"/>
        <v>0</v>
      </c>
      <c r="CM159" s="72" t="b">
        <f t="shared" si="78"/>
        <v>0</v>
      </c>
      <c r="CN159" s="72" t="b">
        <f t="shared" si="79"/>
        <v>0</v>
      </c>
      <c r="CP159" s="13">
        <f t="shared" si="80"/>
        <v>0</v>
      </c>
      <c r="CQ159" s="13" t="b">
        <f t="shared" si="81"/>
        <v>0</v>
      </c>
      <c r="CR159" s="13" t="b">
        <f t="shared" si="82"/>
        <v>0</v>
      </c>
      <c r="CS159" s="13" t="b">
        <f t="shared" si="88"/>
        <v>0</v>
      </c>
      <c r="CT159" s="13" t="b">
        <f t="shared" si="87"/>
        <v>0</v>
      </c>
      <c r="CU159" s="13" t="b">
        <f t="shared" ref="CU159:CU222" si="89">IF(R159="kompletna",CT159,IF(R159="częściowa",0.5*CT159,IF(R159="brak",0*CT159)))</f>
        <v>0</v>
      </c>
      <c r="CV159" s="13" t="b">
        <f t="shared" si="83"/>
        <v>0</v>
      </c>
      <c r="CW159" s="13" t="b">
        <f t="shared" si="84"/>
        <v>0</v>
      </c>
      <c r="CX159" s="13" t="b">
        <f t="shared" si="85"/>
        <v>0</v>
      </c>
      <c r="CY159" s="13" t="b">
        <f t="shared" si="86"/>
        <v>0</v>
      </c>
    </row>
    <row r="160" spans="1:103" ht="15" thickBot="1">
      <c r="A160" s="932"/>
      <c r="B160" s="954"/>
      <c r="C160" s="954"/>
      <c r="D160" s="954"/>
      <c r="E160" s="954"/>
      <c r="F160" s="954"/>
      <c r="G160" s="954"/>
      <c r="H160" s="954"/>
      <c r="I160" s="954"/>
      <c r="J160" s="954"/>
      <c r="K160" s="954"/>
      <c r="L160" s="954"/>
      <c r="M160" s="954"/>
      <c r="N160" s="954"/>
      <c r="O160" s="954"/>
      <c r="P160" s="954"/>
      <c r="Q160" s="941"/>
      <c r="R160" s="954"/>
      <c r="S160" s="954"/>
      <c r="T160" s="954"/>
      <c r="U160" s="954"/>
      <c r="V160" s="954"/>
      <c r="W160" s="83"/>
      <c r="X160" s="83"/>
      <c r="Y160" s="83"/>
      <c r="Z160" s="83"/>
      <c r="AA160" s="83" t="s">
        <v>50</v>
      </c>
      <c r="AB160" s="84"/>
      <c r="AC160" s="84"/>
      <c r="AD160" s="83"/>
      <c r="AE160" s="954"/>
      <c r="AF160" s="334">
        <f t="shared" si="61"/>
        <v>0</v>
      </c>
      <c r="AG160" s="272">
        <f>IF(R160="kompletna",Q160*J160*0.0036*'lista, wskaźniki'!$F$13, IF(R160="częściowa",Q160*J160*0.0036*'lista, wskaźniki'!$F$14, IF(R160="brak",Q160*J160*0.0036*'lista, wskaźniki'!$F$15,)))</f>
        <v>0</v>
      </c>
      <c r="AH160" s="334">
        <f>IF(Y160="inne",K160*'lista, wskaźniki'!$E$35,IF(Y160="to samo źródło",0,IF(Y160=0,0)))</f>
        <v>0</v>
      </c>
      <c r="AI160" s="334" t="b">
        <f>IF(AA160="gaz z sieci",AC160*'lista, wskaźniki'!$D$21)</f>
        <v>0</v>
      </c>
      <c r="AJ160" s="272">
        <f>IF(AA160="węgiel",AB160*'lista, wskaźniki'!$D$20, IF('Sektor mieszkaniowy'!AA160="drewno",'Sektor mieszkaniowy'!AB160*'lista, wskaźniki'!$D$22,IF('Sektor mieszkaniowy'!AA160="pellet",AB160*'lista, wskaźniki'!$D$23,IF('Sektor mieszkaniowy'!AA160="gaz z sieci",AB160*'lista, wskaźniki'!$D$21,IF('Sektor mieszkaniowy'!AA160="olej opałowy",'Sektor mieszkaniowy'!AB160*'lista, wskaźniki'!$D$24)))))</f>
        <v>0</v>
      </c>
      <c r="AK160" s="1111"/>
      <c r="AL160" s="954"/>
      <c r="AM160" s="20">
        <f>IF(AA160="węgiel",AF160*1/3.6*'lista, wskaźniki'!$F$20,IF(AA160="drewno",AF160*1/3.6*'lista, wskaźniki'!$F$22,IF(AA160="pellet",AF160*1/3.6*'lista, wskaźniki'!$F$23,IF(AA160="gaz z sieci",AF160*1/3.6*'lista, wskaźniki'!$F$21,IF(AA160="olej opałowy",AF160*1/3.6*'lista, wskaźniki'!$F$24,0)))))</f>
        <v>0</v>
      </c>
      <c r="AN160" s="20">
        <f>IF(AA160="węgiel",AF160*'lista, wskaźniki'!$E$42,IF(AA160="drewno",AF160*'lista, wskaźniki'!$G$42,IF(AA160="pellet",AF160*'lista, wskaźniki'!$H$42,IF(AA160="gaz z sieci",AF160*'lista, wskaźniki'!$F$42,IF(AA160="olej opałowy",AF160*'lista, wskaźniki'!$I$42,0)))))</f>
        <v>0</v>
      </c>
      <c r="AO160" s="20">
        <f>IF(AA160="węgiel",AF160*'lista, wskaźniki'!$E$43,IF(AA160="drewno",AF160*'lista, wskaźniki'!$G$43,IF(AA160="pellet",AF160*'lista, wskaźniki'!$H$43,IF(AA160="gaz z sieci",AF160*'lista, wskaźniki'!$F$43,IF(AA160="olej opałowy",AF160*'lista, wskaźniki'!$I$43,0)))))</f>
        <v>0</v>
      </c>
      <c r="AP160" s="20">
        <f>IF(AA160="węgiel",AF160*'lista, wskaźniki'!$E$44,IF(AA160="drewno",AF160*'lista, wskaźniki'!$G$44,IF(AA160="pellet",AF160*'lista, wskaźniki'!$H$44,IF(AA160="gaz z sieci",AF160*'lista, wskaźniki'!$F$44,IF(AA160="olej opałowy",AF160*'lista, wskaźniki'!$I$44,0)))))</f>
        <v>0</v>
      </c>
      <c r="AQ160" s="20" t="b">
        <f>IF(Z160="gaz",AH160*1/3.6*'lista, wskaźniki'!$F$21,IF(Z160="energia elektryczna",AH160*1/3.6*'lista, wskaźniki'!$F$26))</f>
        <v>0</v>
      </c>
      <c r="AR160" s="20" t="b">
        <f>IF(Z160="gaz",AH160*'lista, wskaźniki'!$F$42,IF(Z160="energia elektryczna",AH160*0))</f>
        <v>0</v>
      </c>
      <c r="AS160" s="20" t="b">
        <f>IF(Z160="gaz",AH160*'lista, wskaźniki'!$F$43,IF(Z160="energia elektryczna",AH160*0))</f>
        <v>0</v>
      </c>
      <c r="AT160" s="20" t="b">
        <f>IF(Z160="gaz",AH160*'lista, wskaźniki'!$F$44,IF(Z160="energia elektryczna",AH160*0))</f>
        <v>0</v>
      </c>
      <c r="AU160" s="20">
        <f>AI160*1/3.6*'lista, wskaźniki'!$F$21</f>
        <v>0</v>
      </c>
      <c r="AV160" s="20">
        <f>AI160*'lista, wskaźniki'!$F$42</f>
        <v>0</v>
      </c>
      <c r="AW160" s="20">
        <f>AI160*'lista, wskaźniki'!$F$43</f>
        <v>0</v>
      </c>
      <c r="AX160" s="20">
        <f>AI160*'lista, wskaźniki'!$F$44</f>
        <v>0</v>
      </c>
      <c r="AY160" s="20">
        <f>AK160*'lista, wskaźniki'!$F$26</f>
        <v>0</v>
      </c>
      <c r="AZ160" s="20">
        <f t="shared" si="62"/>
        <v>0</v>
      </c>
      <c r="BA160" s="20">
        <f t="shared" si="63"/>
        <v>0</v>
      </c>
      <c r="BB160" s="20">
        <f t="shared" si="64"/>
        <v>0</v>
      </c>
      <c r="BC160" s="20">
        <f t="shared" si="65"/>
        <v>0</v>
      </c>
      <c r="BD160" s="954"/>
      <c r="BE160" s="954"/>
      <c r="BF160" s="954"/>
      <c r="BG160" s="954"/>
      <c r="BH160" s="83"/>
      <c r="BI160" s="954"/>
      <c r="BJ160" s="83"/>
      <c r="BK160" s="954"/>
      <c r="BL160" s="83"/>
      <c r="BM160" s="83"/>
      <c r="BN160" s="83"/>
      <c r="BO160" s="83"/>
      <c r="BP160" s="83"/>
      <c r="BQ160" s="83"/>
      <c r="BR160" s="83"/>
      <c r="BS160" s="1105"/>
      <c r="BT160" s="1105"/>
      <c r="BU160" s="1105"/>
      <c r="BV160" s="1105"/>
      <c r="BW160" s="1105"/>
      <c r="BX160" s="1105"/>
      <c r="BY160" s="1108"/>
      <c r="CA160" s="365" t="b">
        <f t="shared" si="66"/>
        <v>0</v>
      </c>
      <c r="CB160" s="365" t="b">
        <f t="shared" si="67"/>
        <v>0</v>
      </c>
      <c r="CC160" s="365">
        <f t="shared" si="68"/>
        <v>0</v>
      </c>
      <c r="CD160" s="365" t="b">
        <f t="shared" si="69"/>
        <v>0</v>
      </c>
      <c r="CE160" s="365" t="b">
        <f t="shared" si="70"/>
        <v>0</v>
      </c>
      <c r="CF160" s="365" t="b">
        <f t="shared" si="71"/>
        <v>0</v>
      </c>
      <c r="CG160" s="365" t="b">
        <f t="shared" si="72"/>
        <v>0</v>
      </c>
      <c r="CH160" s="365" t="b">
        <f t="shared" si="73"/>
        <v>0</v>
      </c>
      <c r="CI160" s="72" t="b">
        <f t="shared" si="74"/>
        <v>0</v>
      </c>
      <c r="CJ160" s="72" t="b">
        <f t="shared" si="75"/>
        <v>0</v>
      </c>
      <c r="CK160" s="72">
        <f t="shared" si="76"/>
        <v>0</v>
      </c>
      <c r="CL160" s="72">
        <f t="shared" si="77"/>
        <v>0</v>
      </c>
      <c r="CM160" s="72" t="b">
        <f t="shared" si="78"/>
        <v>0</v>
      </c>
      <c r="CN160" s="72" t="b">
        <f t="shared" si="79"/>
        <v>0</v>
      </c>
      <c r="CP160" s="13">
        <f t="shared" si="80"/>
        <v>0</v>
      </c>
      <c r="CQ160" s="13" t="b">
        <f t="shared" si="81"/>
        <v>0</v>
      </c>
      <c r="CR160" s="13" t="b">
        <f t="shared" si="82"/>
        <v>0</v>
      </c>
      <c r="CS160" s="13" t="b">
        <f t="shared" si="88"/>
        <v>0</v>
      </c>
      <c r="CT160" s="13" t="b">
        <f t="shared" si="87"/>
        <v>0</v>
      </c>
      <c r="CU160" s="13" t="b">
        <f t="shared" si="89"/>
        <v>0</v>
      </c>
      <c r="CV160" s="13" t="b">
        <f t="shared" si="83"/>
        <v>0</v>
      </c>
      <c r="CW160" s="13" t="b">
        <f t="shared" si="84"/>
        <v>0</v>
      </c>
      <c r="CX160" s="13" t="b">
        <f t="shared" si="85"/>
        <v>0</v>
      </c>
      <c r="CY160" s="13" t="b">
        <f t="shared" si="86"/>
        <v>0</v>
      </c>
    </row>
    <row r="161" spans="1:103" ht="15" thickBot="1">
      <c r="A161" s="932"/>
      <c r="B161" s="954"/>
      <c r="C161" s="954"/>
      <c r="D161" s="954"/>
      <c r="E161" s="954"/>
      <c r="F161" s="954"/>
      <c r="G161" s="954"/>
      <c r="H161" s="954"/>
      <c r="I161" s="954"/>
      <c r="J161" s="954"/>
      <c r="K161" s="954"/>
      <c r="L161" s="954"/>
      <c r="M161" s="954"/>
      <c r="N161" s="954"/>
      <c r="O161" s="954"/>
      <c r="P161" s="954"/>
      <c r="Q161" s="941"/>
      <c r="R161" s="954"/>
      <c r="S161" s="954"/>
      <c r="T161" s="954"/>
      <c r="U161" s="954"/>
      <c r="V161" s="954"/>
      <c r="W161" s="83"/>
      <c r="X161" s="83"/>
      <c r="Y161" s="83"/>
      <c r="Z161" s="83"/>
      <c r="AA161" s="83" t="s">
        <v>38</v>
      </c>
      <c r="AB161" s="84"/>
      <c r="AC161" s="84"/>
      <c r="AD161" s="83"/>
      <c r="AE161" s="954"/>
      <c r="AF161" s="334">
        <f t="shared" si="61"/>
        <v>0</v>
      </c>
      <c r="AG161" s="272">
        <f>IF(R161="kompletna",Q161*J161*0.0036*'lista, wskaźniki'!$F$13, IF(R161="częściowa",Q161*J161*0.0036*'lista, wskaźniki'!$F$14, IF(R161="brak",Q161*J161*0.0036*'lista, wskaźniki'!$F$15,)))</f>
        <v>0</v>
      </c>
      <c r="AH161" s="334">
        <f>IF(Y161="inne",K161*'lista, wskaźniki'!$E$35,IF(Y161="to samo źródło",0,IF(Y161=0,0)))</f>
        <v>0</v>
      </c>
      <c r="AI161" s="334">
        <f>IF(AA161="gaz z sieci",AC161*'lista, wskaźniki'!$D$21)</f>
        <v>0</v>
      </c>
      <c r="AJ161" s="272">
        <f>IF(AA161="węgiel",AB161*'lista, wskaźniki'!$D$20, IF('Sektor mieszkaniowy'!AA161="drewno",'Sektor mieszkaniowy'!AB161*'lista, wskaźniki'!$D$22,IF('Sektor mieszkaniowy'!AA161="pellet",AB161*'lista, wskaźniki'!$D$23,IF('Sektor mieszkaniowy'!AA161="gaz z sieci",AB161*'lista, wskaźniki'!$D$21,IF('Sektor mieszkaniowy'!AA161="olej opałowy",'Sektor mieszkaniowy'!AB161*'lista, wskaźniki'!$D$24)))))</f>
        <v>0</v>
      </c>
      <c r="AK161" s="1111"/>
      <c r="AL161" s="954"/>
      <c r="AM161" s="20">
        <f>IF(AA161="węgiel",AF161*1/3.6*'lista, wskaźniki'!$F$20,IF(AA161="drewno",AF161*1/3.6*'lista, wskaźniki'!$F$22,IF(AA161="pellet",AF161*1/3.6*'lista, wskaźniki'!$F$23,IF(AA161="gaz z sieci",AF161*1/3.6*'lista, wskaźniki'!$F$21,IF(AA161="olej opałowy",AF161*1/3.6*'lista, wskaźniki'!$F$24,0)))))</f>
        <v>0</v>
      </c>
      <c r="AN161" s="20">
        <f>IF(AA161="węgiel",AF161*'lista, wskaźniki'!$E$42,IF(AA161="drewno",AF161*'lista, wskaźniki'!$G$42,IF(AA161="pellet",AF161*'lista, wskaźniki'!$H$42,IF(AA161="gaz z sieci",AF161*'lista, wskaźniki'!$F$42,IF(AA161="olej opałowy",AF161*'lista, wskaźniki'!$I$42,0)))))</f>
        <v>0</v>
      </c>
      <c r="AO161" s="20">
        <f>IF(AA161="węgiel",AF161*'lista, wskaźniki'!$E$43,IF(AA161="drewno",AF161*'lista, wskaźniki'!$G$43,IF(AA161="pellet",AF161*'lista, wskaźniki'!$H$43,IF(AA161="gaz z sieci",AF161*'lista, wskaźniki'!$F$43,IF(AA161="olej opałowy",AF161*'lista, wskaźniki'!$I$43,0)))))</f>
        <v>0</v>
      </c>
      <c r="AP161" s="20">
        <f>IF(AA161="węgiel",AF161*'lista, wskaźniki'!$E$44,IF(AA161="drewno",AF161*'lista, wskaźniki'!$G$44,IF(AA161="pellet",AF161*'lista, wskaźniki'!$H$44,IF(AA161="gaz z sieci",AF161*'lista, wskaźniki'!$F$44,IF(AA161="olej opałowy",AF161*'lista, wskaźniki'!$I$44,0)))))</f>
        <v>0</v>
      </c>
      <c r="AQ161" s="20" t="b">
        <f>IF(Z161="gaz",AH161*1/3.6*'lista, wskaźniki'!$F$21,IF(Z161="energia elektryczna",AH161*1/3.6*'lista, wskaźniki'!$F$26))</f>
        <v>0</v>
      </c>
      <c r="AR161" s="20" t="b">
        <f>IF(Z161="gaz",AH161*'lista, wskaźniki'!$F$42,IF(Z161="energia elektryczna",AH161*0))</f>
        <v>0</v>
      </c>
      <c r="AS161" s="20" t="b">
        <f>IF(Z161="gaz",AH161*'lista, wskaźniki'!$F$43,IF(Z161="energia elektryczna",AH161*0))</f>
        <v>0</v>
      </c>
      <c r="AT161" s="20" t="b">
        <f>IF(Z161="gaz",AH161*'lista, wskaźniki'!$F$44,IF(Z161="energia elektryczna",AH161*0))</f>
        <v>0</v>
      </c>
      <c r="AU161" s="20">
        <f>AI161*1/3.6*'lista, wskaźniki'!$F$21</f>
        <v>0</v>
      </c>
      <c r="AV161" s="20">
        <f>AI161*'lista, wskaźniki'!$F$42</f>
        <v>0</v>
      </c>
      <c r="AW161" s="20">
        <f>AI161*'lista, wskaźniki'!$F$43</f>
        <v>0</v>
      </c>
      <c r="AX161" s="20">
        <f>AI161*'lista, wskaźniki'!$F$44</f>
        <v>0</v>
      </c>
      <c r="AY161" s="20">
        <f>AK161*'lista, wskaźniki'!$F$26</f>
        <v>0</v>
      </c>
      <c r="AZ161" s="20">
        <f t="shared" si="62"/>
        <v>0</v>
      </c>
      <c r="BA161" s="20">
        <f t="shared" si="63"/>
        <v>0</v>
      </c>
      <c r="BB161" s="20">
        <f t="shared" si="64"/>
        <v>0</v>
      </c>
      <c r="BC161" s="20">
        <f t="shared" si="65"/>
        <v>0</v>
      </c>
      <c r="BD161" s="954"/>
      <c r="BE161" s="954"/>
      <c r="BF161" s="954"/>
      <c r="BG161" s="954"/>
      <c r="BH161" s="83"/>
      <c r="BI161" s="954"/>
      <c r="BJ161" s="83"/>
      <c r="BK161" s="954"/>
      <c r="BL161" s="83"/>
      <c r="BM161" s="83"/>
      <c r="BN161" s="83"/>
      <c r="BO161" s="83"/>
      <c r="BP161" s="83"/>
      <c r="BQ161" s="83"/>
      <c r="BR161" s="83"/>
      <c r="BS161" s="1105"/>
      <c r="BT161" s="1105"/>
      <c r="BU161" s="1105"/>
      <c r="BV161" s="1105"/>
      <c r="BW161" s="1105"/>
      <c r="BX161" s="1105"/>
      <c r="BY161" s="1108"/>
      <c r="CA161" s="365" t="b">
        <f t="shared" si="66"/>
        <v>0</v>
      </c>
      <c r="CB161" s="365" t="b">
        <f t="shared" si="67"/>
        <v>0</v>
      </c>
      <c r="CC161" s="365" t="b">
        <f t="shared" si="68"/>
        <v>0</v>
      </c>
      <c r="CD161" s="365">
        <f t="shared" si="69"/>
        <v>0</v>
      </c>
      <c r="CE161" s="365" t="b">
        <f t="shared" si="70"/>
        <v>0</v>
      </c>
      <c r="CF161" s="365" t="b">
        <f t="shared" si="71"/>
        <v>0</v>
      </c>
      <c r="CG161" s="365" t="b">
        <f t="shared" si="72"/>
        <v>0</v>
      </c>
      <c r="CH161" s="365">
        <f t="shared" si="73"/>
        <v>0</v>
      </c>
      <c r="CI161" s="72" t="b">
        <f t="shared" si="74"/>
        <v>0</v>
      </c>
      <c r="CJ161" s="72" t="b">
        <f t="shared" si="75"/>
        <v>0</v>
      </c>
      <c r="CK161" s="72" t="b">
        <f t="shared" si="76"/>
        <v>0</v>
      </c>
      <c r="CL161" s="72">
        <f t="shared" si="77"/>
        <v>0</v>
      </c>
      <c r="CM161" s="72" t="b">
        <f t="shared" si="78"/>
        <v>0</v>
      </c>
      <c r="CN161" s="72" t="b">
        <f t="shared" si="79"/>
        <v>0</v>
      </c>
      <c r="CP161" s="13">
        <f t="shared" si="80"/>
        <v>0</v>
      </c>
      <c r="CQ161" s="13" t="b">
        <f t="shared" si="81"/>
        <v>0</v>
      </c>
      <c r="CR161" s="13" t="b">
        <f t="shared" si="82"/>
        <v>0</v>
      </c>
      <c r="CS161" s="13" t="b">
        <f t="shared" si="88"/>
        <v>0</v>
      </c>
      <c r="CT161" s="13" t="b">
        <f t="shared" si="87"/>
        <v>0</v>
      </c>
      <c r="CU161" s="13" t="b">
        <f t="shared" si="89"/>
        <v>0</v>
      </c>
      <c r="CV161" s="13" t="b">
        <f t="shared" si="83"/>
        <v>0</v>
      </c>
      <c r="CW161" s="13" t="b">
        <f t="shared" si="84"/>
        <v>0</v>
      </c>
      <c r="CX161" s="13" t="b">
        <f t="shared" si="85"/>
        <v>0</v>
      </c>
      <c r="CY161" s="13" t="b">
        <f t="shared" si="86"/>
        <v>0</v>
      </c>
    </row>
    <row r="162" spans="1:103" ht="15" thickBot="1">
      <c r="A162" s="933"/>
      <c r="B162" s="955"/>
      <c r="C162" s="955"/>
      <c r="D162" s="955"/>
      <c r="E162" s="955"/>
      <c r="F162" s="955"/>
      <c r="G162" s="955"/>
      <c r="H162" s="955"/>
      <c r="I162" s="955"/>
      <c r="J162" s="955"/>
      <c r="K162" s="955"/>
      <c r="L162" s="955"/>
      <c r="M162" s="955"/>
      <c r="N162" s="955"/>
      <c r="O162" s="955"/>
      <c r="P162" s="955"/>
      <c r="Q162" s="942"/>
      <c r="R162" s="955"/>
      <c r="S162" s="955"/>
      <c r="T162" s="955"/>
      <c r="U162" s="955"/>
      <c r="V162" s="955"/>
      <c r="W162" s="85"/>
      <c r="X162" s="85"/>
      <c r="Y162" s="85"/>
      <c r="Z162" s="85"/>
      <c r="AA162" s="85" t="s">
        <v>37</v>
      </c>
      <c r="AB162" s="86"/>
      <c r="AC162" s="86"/>
      <c r="AD162" s="85"/>
      <c r="AE162" s="955"/>
      <c r="AF162" s="334">
        <f t="shared" si="61"/>
        <v>0</v>
      </c>
      <c r="AG162" s="272">
        <f>IF(R162="kompletna",Q162*J162*0.0036*'lista, wskaźniki'!$F$13, IF(R162="częściowa",Q162*J162*0.0036*'lista, wskaźniki'!$F$14, IF(R162="brak",Q162*J162*0.0036*'lista, wskaźniki'!$F$15,)))</f>
        <v>0</v>
      </c>
      <c r="AH162" s="334">
        <f>IF(Y162="inne",K162*'lista, wskaźniki'!$E$35,IF(Y162="to samo źródło",0,IF(Y162=0,0)))</f>
        <v>0</v>
      </c>
      <c r="AI162" s="334" t="b">
        <f>IF(AA162="gaz z sieci",AC162*'lista, wskaźniki'!$D$21)</f>
        <v>0</v>
      </c>
      <c r="AJ162" s="272">
        <f>IF(AA162="węgiel",AB162*'lista, wskaźniki'!$D$20, IF('Sektor mieszkaniowy'!AA162="drewno",'Sektor mieszkaniowy'!AB162*'lista, wskaźniki'!$D$22,IF('Sektor mieszkaniowy'!AA162="pellet",AB162*'lista, wskaźniki'!$D$23,IF('Sektor mieszkaniowy'!AA162="gaz z sieci",AB162*'lista, wskaźniki'!$D$21,IF('Sektor mieszkaniowy'!AA162="olej opałowy",'Sektor mieszkaniowy'!AB162*'lista, wskaźniki'!$D$24)))))</f>
        <v>0</v>
      </c>
      <c r="AK162" s="1112"/>
      <c r="AL162" s="955"/>
      <c r="AM162" s="20">
        <f>IF(AA162="węgiel",AF162*1/3.6*'lista, wskaźniki'!$F$20,IF(AA162="drewno",AF162*1/3.6*'lista, wskaźniki'!$F$22,IF(AA162="pellet",AF162*1/3.6*'lista, wskaźniki'!$F$23,IF(AA162="gaz z sieci",AF162*1/3.6*'lista, wskaźniki'!$F$21,IF(AA162="olej opałowy",AF162*1/3.6*'lista, wskaźniki'!$F$24,0)))))</f>
        <v>0</v>
      </c>
      <c r="AN162" s="20">
        <f>IF(AA162="węgiel",AF162*'lista, wskaźniki'!$E$42,IF(AA162="drewno",AF162*'lista, wskaźniki'!$G$42,IF(AA162="pellet",AF162*'lista, wskaźniki'!$H$42,IF(AA162="gaz z sieci",AF162*'lista, wskaźniki'!$F$42,IF(AA162="olej opałowy",AF162*'lista, wskaźniki'!$I$42,0)))))</f>
        <v>0</v>
      </c>
      <c r="AO162" s="20">
        <f>IF(AA162="węgiel",AF162*'lista, wskaźniki'!$E$43,IF(AA162="drewno",AF162*'lista, wskaźniki'!$G$43,IF(AA162="pellet",AF162*'lista, wskaźniki'!$H$43,IF(AA162="gaz z sieci",AF162*'lista, wskaźniki'!$F$43,IF(AA162="olej opałowy",AF162*'lista, wskaźniki'!$I$43,0)))))</f>
        <v>0</v>
      </c>
      <c r="AP162" s="20">
        <f>IF(AA162="węgiel",AF162*'lista, wskaźniki'!$E$44,IF(AA162="drewno",AF162*'lista, wskaźniki'!$G$44,IF(AA162="pellet",AF162*'lista, wskaźniki'!$H$44,IF(AA162="gaz z sieci",AF162*'lista, wskaźniki'!$F$44,IF(AA162="olej opałowy",AF162*'lista, wskaźniki'!$I$44,0)))))</f>
        <v>0</v>
      </c>
      <c r="AQ162" s="20" t="b">
        <f>IF(Z162="gaz",AH162*1/3.6*'lista, wskaźniki'!$F$21,IF(Z162="energia elektryczna",AH162*1/3.6*'lista, wskaźniki'!$F$26))</f>
        <v>0</v>
      </c>
      <c r="AR162" s="20" t="b">
        <f>IF(Z162="gaz",AH162*'lista, wskaźniki'!$F$42,IF(Z162="energia elektryczna",AH162*0))</f>
        <v>0</v>
      </c>
      <c r="AS162" s="20" t="b">
        <f>IF(Z162="gaz",AH162*'lista, wskaźniki'!$F$43,IF(Z162="energia elektryczna",AH162*0))</f>
        <v>0</v>
      </c>
      <c r="AT162" s="20" t="b">
        <f>IF(Z162="gaz",AH162*'lista, wskaźniki'!$F$44,IF(Z162="energia elektryczna",AH162*0))</f>
        <v>0</v>
      </c>
      <c r="AU162" s="20">
        <f>AI162*1/3.6*'lista, wskaźniki'!$F$21</f>
        <v>0</v>
      </c>
      <c r="AV162" s="20">
        <f>AI162*'lista, wskaźniki'!$F$42</f>
        <v>0</v>
      </c>
      <c r="AW162" s="20">
        <f>AI162*'lista, wskaźniki'!$F$43</f>
        <v>0</v>
      </c>
      <c r="AX162" s="20">
        <f>AI162*'lista, wskaźniki'!$F$44</f>
        <v>0</v>
      </c>
      <c r="AY162" s="20">
        <f>AK162*'lista, wskaźniki'!$F$26</f>
        <v>0</v>
      </c>
      <c r="AZ162" s="20">
        <f t="shared" si="62"/>
        <v>0</v>
      </c>
      <c r="BA162" s="20">
        <f t="shared" si="63"/>
        <v>0</v>
      </c>
      <c r="BB162" s="20">
        <f t="shared" si="64"/>
        <v>0</v>
      </c>
      <c r="BC162" s="20">
        <f t="shared" si="65"/>
        <v>0</v>
      </c>
      <c r="BD162" s="955"/>
      <c r="BE162" s="955"/>
      <c r="BF162" s="955"/>
      <c r="BG162" s="955"/>
      <c r="BH162" s="85"/>
      <c r="BI162" s="955"/>
      <c r="BJ162" s="85"/>
      <c r="BK162" s="955"/>
      <c r="BL162" s="85"/>
      <c r="BM162" s="85"/>
      <c r="BN162" s="85"/>
      <c r="BO162" s="85"/>
      <c r="BP162" s="85"/>
      <c r="BQ162" s="85"/>
      <c r="BR162" s="85"/>
      <c r="BS162" s="1106"/>
      <c r="BT162" s="1106"/>
      <c r="BU162" s="1106"/>
      <c r="BV162" s="1106"/>
      <c r="BW162" s="1106"/>
      <c r="BX162" s="1106"/>
      <c r="BY162" s="1109"/>
      <c r="CA162" s="365" t="b">
        <f t="shared" si="66"/>
        <v>0</v>
      </c>
      <c r="CB162" s="365" t="b">
        <f t="shared" si="67"/>
        <v>0</v>
      </c>
      <c r="CC162" s="365" t="b">
        <f t="shared" si="68"/>
        <v>0</v>
      </c>
      <c r="CD162" s="365" t="b">
        <f t="shared" si="69"/>
        <v>0</v>
      </c>
      <c r="CE162" s="365">
        <f t="shared" si="70"/>
        <v>0</v>
      </c>
      <c r="CF162" s="365" t="b">
        <f t="shared" si="71"/>
        <v>0</v>
      </c>
      <c r="CG162" s="365" t="b">
        <f t="shared" si="72"/>
        <v>0</v>
      </c>
      <c r="CH162" s="365" t="b">
        <f t="shared" si="73"/>
        <v>0</v>
      </c>
      <c r="CI162" s="72" t="b">
        <f t="shared" si="74"/>
        <v>0</v>
      </c>
      <c r="CJ162" s="72" t="b">
        <f t="shared" si="75"/>
        <v>0</v>
      </c>
      <c r="CK162" s="72" t="b">
        <f t="shared" si="76"/>
        <v>0</v>
      </c>
      <c r="CL162" s="72">
        <f t="shared" si="77"/>
        <v>0</v>
      </c>
      <c r="CM162" s="72">
        <f t="shared" si="78"/>
        <v>0</v>
      </c>
      <c r="CN162" s="72" t="b">
        <f t="shared" si="79"/>
        <v>0</v>
      </c>
      <c r="CP162" s="13">
        <f t="shared" si="80"/>
        <v>0</v>
      </c>
      <c r="CQ162" s="13" t="b">
        <f t="shared" si="81"/>
        <v>0</v>
      </c>
      <c r="CR162" s="13" t="b">
        <f t="shared" si="82"/>
        <v>0</v>
      </c>
      <c r="CS162" s="13" t="b">
        <f t="shared" si="88"/>
        <v>0</v>
      </c>
      <c r="CT162" s="13" t="b">
        <f t="shared" si="87"/>
        <v>0</v>
      </c>
      <c r="CU162" s="13" t="b">
        <f t="shared" si="89"/>
        <v>0</v>
      </c>
      <c r="CV162" s="13" t="b">
        <f t="shared" si="83"/>
        <v>0</v>
      </c>
      <c r="CW162" s="13" t="b">
        <f t="shared" si="84"/>
        <v>0</v>
      </c>
      <c r="CX162" s="13" t="b">
        <f t="shared" si="85"/>
        <v>0</v>
      </c>
      <c r="CY162" s="13" t="b">
        <f t="shared" si="86"/>
        <v>0</v>
      </c>
    </row>
    <row r="163" spans="1:103" ht="15" thickBot="1">
      <c r="A163" s="931">
        <v>33</v>
      </c>
      <c r="B163" s="953" t="s">
        <v>202</v>
      </c>
      <c r="C163" s="953"/>
      <c r="D163" s="953" t="s">
        <v>1</v>
      </c>
      <c r="E163" s="953" t="s">
        <v>5</v>
      </c>
      <c r="F163" s="953"/>
      <c r="G163" s="953"/>
      <c r="H163" s="953"/>
      <c r="I163" s="953" t="s">
        <v>14</v>
      </c>
      <c r="J163" s="953">
        <v>46</v>
      </c>
      <c r="K163" s="953">
        <v>3</v>
      </c>
      <c r="L163" s="953" t="s">
        <v>16</v>
      </c>
      <c r="M163" s="953">
        <v>100</v>
      </c>
      <c r="N163" s="953" t="s">
        <v>16</v>
      </c>
      <c r="O163" s="953">
        <v>100</v>
      </c>
      <c r="P163" s="953" t="s">
        <v>17</v>
      </c>
      <c r="Q163" s="940">
        <f>IF(I163="&lt;1966",'lista, wskaźniki'!$G$4,IF(I163="1967-1985",'lista, wskaźniki'!$G$5,IF(I163="1986-1992",'lista, wskaźniki'!$G$6,IF(I163="1993-1996",'lista, wskaźniki'!$G$7,IF(I163="&gt;1997",'lista, wskaźniki'!$G$8,IF(I163=0,'lista, wskaźniki'!$G$4))))))</f>
        <v>115</v>
      </c>
      <c r="R163" s="953" t="s">
        <v>23</v>
      </c>
      <c r="S163" s="953" t="s">
        <v>31</v>
      </c>
      <c r="T163" s="953"/>
      <c r="U163" s="953"/>
      <c r="V163" s="953"/>
      <c r="W163" s="20" t="s">
        <v>36</v>
      </c>
      <c r="X163" s="81" t="s">
        <v>195</v>
      </c>
      <c r="Y163" s="81" t="s">
        <v>42</v>
      </c>
      <c r="Z163" s="81"/>
      <c r="AA163" s="81" t="s">
        <v>35</v>
      </c>
      <c r="AB163" s="82"/>
      <c r="AC163" s="82"/>
      <c r="AD163" s="81"/>
      <c r="AE163" s="953"/>
      <c r="AF163" s="334">
        <f t="shared" si="61"/>
        <v>0</v>
      </c>
      <c r="AG163" s="272">
        <v>0</v>
      </c>
      <c r="AH163" s="334">
        <f>IF(Y163="inne",K163*'lista, wskaźniki'!$E$35,IF(Y163="to samo źródło",0,IF(Y163=0,0)))</f>
        <v>0</v>
      </c>
      <c r="AI163" s="334" t="b">
        <f>IF(AA163="gaz z sieci",AC163*'lista, wskaźniki'!$D$21)</f>
        <v>0</v>
      </c>
      <c r="AJ163" s="272">
        <f>IF(AA163="węgiel",AB163*'lista, wskaźniki'!$D$20, IF('Sektor mieszkaniowy'!AA163="drewno",'Sektor mieszkaniowy'!AB163*'lista, wskaźniki'!$D$22,IF('Sektor mieszkaniowy'!AA163="pellet",AB163*'lista, wskaźniki'!$D$23,IF('Sektor mieszkaniowy'!AA163="gaz z sieci",AB163*'lista, wskaźniki'!$D$21,IF('Sektor mieszkaniowy'!AA163="olej opałowy",'Sektor mieszkaniowy'!AB163*'lista, wskaźniki'!$D$24)))))</f>
        <v>0</v>
      </c>
      <c r="AK163" s="1110">
        <f>AL163/'lista, wskaźniki'!$A$127</f>
        <v>1.2307692307692308</v>
      </c>
      <c r="AL163" s="953">
        <v>800</v>
      </c>
      <c r="AM163" s="20">
        <f>IF(AA163="węgiel",AF163*1/3.6*'lista, wskaźniki'!$F$20,IF(AA163="drewno",AF163*1/3.6*'lista, wskaźniki'!$F$22,IF(AA163="pellet",AF163*1/3.6*'lista, wskaźniki'!$F$23,IF(AA163="gaz z sieci",AF163*1/3.6*'lista, wskaźniki'!$F$21,IF(AA163="olej opałowy",AF163*1/3.6*'lista, wskaźniki'!$F$24,0)))))</f>
        <v>0</v>
      </c>
      <c r="AN163" s="20">
        <f>IF(AA163="węgiel",AF163*'lista, wskaźniki'!$E$42,IF(AA163="drewno",AF163*'lista, wskaźniki'!$G$42,IF(AA163="pellet",AF163*'lista, wskaźniki'!$H$42,IF(AA163="gaz z sieci",AF163*'lista, wskaźniki'!$F$42,IF(AA163="olej opałowy",AF163*'lista, wskaźniki'!$I$42,0)))))</f>
        <v>0</v>
      </c>
      <c r="AO163" s="20">
        <f>IF(AA163="węgiel",AF163*'lista, wskaźniki'!$E$43,IF(AA163="drewno",AF163*'lista, wskaźniki'!$G$43,IF(AA163="pellet",AF163*'lista, wskaźniki'!$H$43,IF(AA163="gaz z sieci",AF163*'lista, wskaźniki'!$F$43,IF(AA163="olej opałowy",AF163*'lista, wskaźniki'!$I$43,0)))))</f>
        <v>0</v>
      </c>
      <c r="AP163" s="20">
        <f>IF(AA163="węgiel",AF163*'lista, wskaźniki'!$E$44,IF(AA163="drewno",AF163*'lista, wskaźniki'!$G$44,IF(AA163="pellet",AF163*'lista, wskaźniki'!$H$44,IF(AA163="gaz z sieci",AF163*'lista, wskaźniki'!$F$44,IF(AA163="olej opałowy",AF163*'lista, wskaźniki'!$I$44,0)))))</f>
        <v>0</v>
      </c>
      <c r="AQ163" s="20" t="b">
        <f>IF(Z163="gaz",AH163*1/3.6*'lista, wskaźniki'!$F$21,IF(Z163="energia elektryczna",AH163*1/3.6*'lista, wskaźniki'!$F$26))</f>
        <v>0</v>
      </c>
      <c r="AR163" s="20" t="b">
        <f>IF(Z163="gaz",AH163*'lista, wskaźniki'!$F$42,IF(Z163="energia elektryczna",AH163*0))</f>
        <v>0</v>
      </c>
      <c r="AS163" s="20" t="b">
        <f>IF(Z163="gaz",AH163*'lista, wskaźniki'!$F$43,IF(Z163="energia elektryczna",AH163*0))</f>
        <v>0</v>
      </c>
      <c r="AT163" s="20" t="b">
        <f>IF(Z163="gaz",AH163*'lista, wskaźniki'!$F$44,IF(Z163="energia elektryczna",AH163*0))</f>
        <v>0</v>
      </c>
      <c r="AU163" s="20">
        <f>AI163*1/3.6*'lista, wskaźniki'!$F$21</f>
        <v>0</v>
      </c>
      <c r="AV163" s="20">
        <f>AI163*'lista, wskaźniki'!$F$42</f>
        <v>0</v>
      </c>
      <c r="AW163" s="20">
        <f>AI163*'lista, wskaźniki'!$F$43</f>
        <v>0</v>
      </c>
      <c r="AX163" s="20">
        <f>AI163*'lista, wskaźniki'!$F$44</f>
        <v>0</v>
      </c>
      <c r="AY163" s="20">
        <f>AK163*'lista, wskaźniki'!$F$26</f>
        <v>1.0953846153846154</v>
      </c>
      <c r="AZ163" s="20">
        <f t="shared" si="62"/>
        <v>1.0953846153846154</v>
      </c>
      <c r="BA163" s="20">
        <f t="shared" si="63"/>
        <v>0</v>
      </c>
      <c r="BB163" s="20">
        <f t="shared" si="64"/>
        <v>0</v>
      </c>
      <c r="BC163" s="20">
        <f t="shared" si="65"/>
        <v>0</v>
      </c>
      <c r="BD163" s="953" t="s">
        <v>17</v>
      </c>
      <c r="BE163" s="953" t="s">
        <v>17</v>
      </c>
      <c r="BF163" s="953" t="s">
        <v>17</v>
      </c>
      <c r="BG163" s="953" t="s">
        <v>17</v>
      </c>
      <c r="BH163" s="81"/>
      <c r="BI163" s="953" t="s">
        <v>17</v>
      </c>
      <c r="BJ163" s="81"/>
      <c r="BK163" s="953" t="s">
        <v>17</v>
      </c>
      <c r="BL163" s="81"/>
      <c r="BM163" s="81"/>
      <c r="BN163" s="81"/>
      <c r="BO163" s="81" t="s">
        <v>17</v>
      </c>
      <c r="BP163" s="81"/>
      <c r="BQ163" s="81" t="s">
        <v>120</v>
      </c>
      <c r="BR163" s="81">
        <v>1</v>
      </c>
      <c r="BS163" s="1104">
        <v>1500</v>
      </c>
      <c r="BT163" s="1104"/>
      <c r="BU163" s="1104">
        <v>300</v>
      </c>
      <c r="BV163" s="1104"/>
      <c r="BW163" s="1104"/>
      <c r="BX163" s="1104">
        <v>1500</v>
      </c>
      <c r="BY163" s="1107"/>
      <c r="CA163" s="365">
        <f t="shared" si="66"/>
        <v>0</v>
      </c>
      <c r="CB163" s="365" t="b">
        <f t="shared" si="67"/>
        <v>0</v>
      </c>
      <c r="CC163" s="365" t="b">
        <f t="shared" si="68"/>
        <v>0</v>
      </c>
      <c r="CD163" s="365" t="b">
        <f t="shared" si="69"/>
        <v>0</v>
      </c>
      <c r="CE163" s="365" t="b">
        <f t="shared" si="70"/>
        <v>0</v>
      </c>
      <c r="CF163" s="365" t="b">
        <f t="shared" si="71"/>
        <v>0</v>
      </c>
      <c r="CG163" s="365" t="b">
        <f t="shared" si="72"/>
        <v>0</v>
      </c>
      <c r="CH163" s="365" t="b">
        <f t="shared" si="73"/>
        <v>0</v>
      </c>
      <c r="CI163" s="72">
        <f t="shared" si="74"/>
        <v>0</v>
      </c>
      <c r="CJ163" s="72" t="b">
        <f t="shared" si="75"/>
        <v>0</v>
      </c>
      <c r="CK163" s="72" t="b">
        <f t="shared" si="76"/>
        <v>0</v>
      </c>
      <c r="CL163" s="72">
        <f t="shared" si="77"/>
        <v>0</v>
      </c>
      <c r="CM163" s="72" t="b">
        <f t="shared" si="78"/>
        <v>0</v>
      </c>
      <c r="CN163" s="72" t="b">
        <f t="shared" si="79"/>
        <v>0</v>
      </c>
      <c r="CP163" s="13" t="b">
        <f t="shared" si="80"/>
        <v>0</v>
      </c>
      <c r="CQ163" s="13">
        <f t="shared" si="81"/>
        <v>0</v>
      </c>
      <c r="CR163" s="13" t="b">
        <f t="shared" si="82"/>
        <v>0</v>
      </c>
      <c r="CS163" s="13">
        <f t="shared" si="88"/>
        <v>0</v>
      </c>
      <c r="CT163" s="13" t="b">
        <f t="shared" si="87"/>
        <v>0</v>
      </c>
      <c r="CU163" s="13">
        <f t="shared" si="89"/>
        <v>0</v>
      </c>
      <c r="CV163" s="13" t="b">
        <f t="shared" si="83"/>
        <v>0</v>
      </c>
      <c r="CW163" s="13">
        <f t="shared" si="84"/>
        <v>0</v>
      </c>
      <c r="CX163" s="13">
        <f t="shared" si="85"/>
        <v>46</v>
      </c>
      <c r="CY163" s="13">
        <f t="shared" si="86"/>
        <v>23</v>
      </c>
    </row>
    <row r="164" spans="1:103" ht="15" thickBot="1">
      <c r="A164" s="932"/>
      <c r="B164" s="954"/>
      <c r="C164" s="954"/>
      <c r="D164" s="954"/>
      <c r="E164" s="954"/>
      <c r="F164" s="954"/>
      <c r="G164" s="954"/>
      <c r="H164" s="954"/>
      <c r="I164" s="954"/>
      <c r="J164" s="954"/>
      <c r="K164" s="954"/>
      <c r="L164" s="954"/>
      <c r="M164" s="954"/>
      <c r="N164" s="954"/>
      <c r="O164" s="954"/>
      <c r="P164" s="954"/>
      <c r="Q164" s="941"/>
      <c r="R164" s="954"/>
      <c r="S164" s="954"/>
      <c r="T164" s="954"/>
      <c r="U164" s="954"/>
      <c r="V164" s="954"/>
      <c r="W164" s="83"/>
      <c r="X164" s="83" t="s">
        <v>39</v>
      </c>
      <c r="Y164" s="83"/>
      <c r="Z164" s="83"/>
      <c r="AA164" s="83" t="s">
        <v>36</v>
      </c>
      <c r="AB164" s="84">
        <v>10</v>
      </c>
      <c r="AC164" s="84"/>
      <c r="AD164" s="83">
        <v>1000</v>
      </c>
      <c r="AE164" s="954"/>
      <c r="AF164" s="334">
        <f t="shared" si="61"/>
        <v>156</v>
      </c>
      <c r="AG164" s="272">
        <f>IF(R164="kompletna",Q164*J164*0.0036*'lista, wskaźniki'!$F$13, IF(R164="częściowa",Q164*J164*0.0036*'lista, wskaźniki'!$F$14, IF(R164="brak",Q164*J164*0.0036*'lista, wskaźniki'!$F$15,)))</f>
        <v>0</v>
      </c>
      <c r="AH164" s="334">
        <f>IF(Y164="inne",K164*'lista, wskaźniki'!$E$35,IF(Y164="to samo źródło",0,IF(Y164=0,0)))</f>
        <v>0</v>
      </c>
      <c r="AI164" s="334" t="b">
        <f>IF(AA164="gaz z sieci",AC164*'lista, wskaźniki'!$D$21)</f>
        <v>0</v>
      </c>
      <c r="AJ164" s="272">
        <f>IF(AA164="węgiel",AB164*'lista, wskaźniki'!$D$20, IF('Sektor mieszkaniowy'!AA164="drewno",'Sektor mieszkaniowy'!AB164*'lista, wskaźniki'!$D$22,IF('Sektor mieszkaniowy'!AA164="pellet",AB164*'lista, wskaźniki'!$D$23,IF('Sektor mieszkaniowy'!AA164="gaz z sieci",AB164*'lista, wskaźniki'!$D$21,IF('Sektor mieszkaniowy'!AA164="olej opałowy",'Sektor mieszkaniowy'!AB164*'lista, wskaźniki'!$D$24)))))</f>
        <v>156</v>
      </c>
      <c r="AK164" s="1111"/>
      <c r="AL164" s="954"/>
      <c r="AM164" s="20">
        <f>IF(AA164="węgiel",AF164*1/3.6*'lista, wskaźniki'!$F$20,IF(AA164="drewno",AF164*1/3.6*'lista, wskaźniki'!$F$22,IF(AA164="pellet",AF164*1/3.6*'lista, wskaźniki'!$F$23,IF(AA164="gaz z sieci",AF164*1/3.6*'lista, wskaźniki'!$F$21,IF(AA164="olej opałowy",AF164*1/3.6*'lista, wskaźniki'!$F$24,0)))))</f>
        <v>0</v>
      </c>
      <c r="AN164" s="20">
        <f>IF(AA164="węgiel",AF164*'lista, wskaźniki'!$E$42,IF(AA164="drewno",AF164*'lista, wskaźniki'!$G$42,IF(AA164="pellet",AF164*'lista, wskaźniki'!$H$42,IF(AA164="gaz z sieci",AF164*'lista, wskaźniki'!$F$42,IF(AA164="olej opałowy",AF164*'lista, wskaźniki'!$I$42,0)))))</f>
        <v>0.12636</v>
      </c>
      <c r="AO164" s="20">
        <f>IF(AA164="węgiel",AF164*'lista, wskaźniki'!$E$43,IF(AA164="drewno",AF164*'lista, wskaźniki'!$G$43,IF(AA164="pellet",AF164*'lista, wskaźniki'!$H$43,IF(AA164="gaz z sieci",AF164*'lista, wskaźniki'!$F$43,IF(AA164="olej opałowy",AF164*'lista, wskaźniki'!$I$43,0)))))</f>
        <v>0.12636</v>
      </c>
      <c r="AP164" s="20">
        <f>IF(AA164="węgiel",AF164*'lista, wskaźniki'!$E$44,IF(AA164="drewno",AF164*'lista, wskaźniki'!$G$44,IF(AA164="pellet",AF164*'lista, wskaźniki'!$H$44,IF(AA164="gaz z sieci",AF164*'lista, wskaźniki'!$F$44,IF(AA164="olej opałowy",AF164*'lista, wskaźniki'!$I$44,0)))))</f>
        <v>3.8999999999999999E-5</v>
      </c>
      <c r="AQ164" s="20" t="b">
        <f>IF(Z164="gaz",AH164*1/3.6*'lista, wskaźniki'!$F$21,IF(Z164="energia elektryczna",AH164*1/3.6*'lista, wskaźniki'!$F$26))</f>
        <v>0</v>
      </c>
      <c r="AR164" s="20" t="b">
        <f>IF(Z164="gaz",AH164*'lista, wskaźniki'!$F$42,IF(Z164="energia elektryczna",AH164*0))</f>
        <v>0</v>
      </c>
      <c r="AS164" s="20" t="b">
        <f>IF(Z164="gaz",AH164*'lista, wskaźniki'!$F$43,IF(Z164="energia elektryczna",AH164*0))</f>
        <v>0</v>
      </c>
      <c r="AT164" s="20" t="b">
        <f>IF(Z164="gaz",AH164*'lista, wskaźniki'!$F$44,IF(Z164="energia elektryczna",AH164*0))</f>
        <v>0</v>
      </c>
      <c r="AU164" s="20">
        <f>AI164*1/3.6*'lista, wskaźniki'!$F$21</f>
        <v>0</v>
      </c>
      <c r="AV164" s="20">
        <f>AI164*'lista, wskaźniki'!$F$42</f>
        <v>0</v>
      </c>
      <c r="AW164" s="20">
        <f>AI164*'lista, wskaźniki'!$F$43</f>
        <v>0</v>
      </c>
      <c r="AX164" s="20">
        <f>AI164*'lista, wskaźniki'!$F$44</f>
        <v>0</v>
      </c>
      <c r="AY164" s="20">
        <f>AK164*'lista, wskaźniki'!$F$26</f>
        <v>0</v>
      </c>
      <c r="AZ164" s="20">
        <f t="shared" si="62"/>
        <v>0</v>
      </c>
      <c r="BA164" s="20">
        <f t="shared" si="63"/>
        <v>0.12636</v>
      </c>
      <c r="BB164" s="20">
        <f t="shared" si="64"/>
        <v>0.12636</v>
      </c>
      <c r="BC164" s="20">
        <f t="shared" si="65"/>
        <v>3.8999999999999999E-5</v>
      </c>
      <c r="BD164" s="954"/>
      <c r="BE164" s="954"/>
      <c r="BF164" s="954"/>
      <c r="BG164" s="954"/>
      <c r="BH164" s="83"/>
      <c r="BI164" s="954"/>
      <c r="BJ164" s="83"/>
      <c r="BK164" s="954"/>
      <c r="BL164" s="83"/>
      <c r="BM164" s="83"/>
      <c r="BN164" s="83"/>
      <c r="BO164" s="83"/>
      <c r="BP164" s="83"/>
      <c r="BQ164" s="83"/>
      <c r="BR164" s="83"/>
      <c r="BS164" s="1105"/>
      <c r="BT164" s="1105"/>
      <c r="BU164" s="1105"/>
      <c r="BV164" s="1105"/>
      <c r="BW164" s="1105"/>
      <c r="BX164" s="1105"/>
      <c r="BY164" s="1108"/>
      <c r="CA164" s="365" t="b">
        <f t="shared" si="66"/>
        <v>0</v>
      </c>
      <c r="CB164" s="365">
        <f t="shared" si="67"/>
        <v>156</v>
      </c>
      <c r="CC164" s="365" t="b">
        <f t="shared" si="68"/>
        <v>0</v>
      </c>
      <c r="CD164" s="365" t="b">
        <f t="shared" si="69"/>
        <v>0</v>
      </c>
      <c r="CE164" s="365" t="b">
        <f t="shared" si="70"/>
        <v>0</v>
      </c>
      <c r="CF164" s="365" t="b">
        <f t="shared" si="71"/>
        <v>0</v>
      </c>
      <c r="CG164" s="365" t="b">
        <f t="shared" si="72"/>
        <v>0</v>
      </c>
      <c r="CH164" s="365" t="b">
        <f t="shared" si="73"/>
        <v>0</v>
      </c>
      <c r="CI164" s="72" t="b">
        <f t="shared" si="74"/>
        <v>0</v>
      </c>
      <c r="CJ164" s="72">
        <f t="shared" si="75"/>
        <v>156</v>
      </c>
      <c r="CK164" s="72" t="b">
        <f t="shared" si="76"/>
        <v>0</v>
      </c>
      <c r="CL164" s="72">
        <f t="shared" si="77"/>
        <v>0</v>
      </c>
      <c r="CM164" s="72" t="b">
        <f t="shared" si="78"/>
        <v>0</v>
      </c>
      <c r="CN164" s="72" t="b">
        <f t="shared" si="79"/>
        <v>0</v>
      </c>
      <c r="CP164" s="13">
        <f t="shared" si="80"/>
        <v>0</v>
      </c>
      <c r="CQ164" s="13" t="b">
        <f t="shared" si="81"/>
        <v>0</v>
      </c>
      <c r="CR164" s="13" t="b">
        <f t="shared" si="82"/>
        <v>0</v>
      </c>
      <c r="CS164" s="13" t="b">
        <f t="shared" si="88"/>
        <v>0</v>
      </c>
      <c r="CT164" s="13" t="b">
        <f t="shared" si="87"/>
        <v>0</v>
      </c>
      <c r="CU164" s="13" t="b">
        <f t="shared" si="89"/>
        <v>0</v>
      </c>
      <c r="CV164" s="13" t="b">
        <f t="shared" si="83"/>
        <v>0</v>
      </c>
      <c r="CW164" s="13" t="b">
        <f t="shared" si="84"/>
        <v>0</v>
      </c>
      <c r="CX164" s="13" t="b">
        <f t="shared" si="85"/>
        <v>0</v>
      </c>
      <c r="CY164" s="13" t="b">
        <f t="shared" si="86"/>
        <v>0</v>
      </c>
    </row>
    <row r="165" spans="1:103" ht="15" thickBot="1">
      <c r="A165" s="932"/>
      <c r="B165" s="954"/>
      <c r="C165" s="954"/>
      <c r="D165" s="954"/>
      <c r="E165" s="954"/>
      <c r="F165" s="954"/>
      <c r="G165" s="954"/>
      <c r="H165" s="954"/>
      <c r="I165" s="954"/>
      <c r="J165" s="954"/>
      <c r="K165" s="954"/>
      <c r="L165" s="954"/>
      <c r="M165" s="954"/>
      <c r="N165" s="954"/>
      <c r="O165" s="954"/>
      <c r="P165" s="954"/>
      <c r="Q165" s="941"/>
      <c r="R165" s="954"/>
      <c r="S165" s="954"/>
      <c r="T165" s="954"/>
      <c r="U165" s="954"/>
      <c r="V165" s="954"/>
      <c r="W165" s="83"/>
      <c r="X165" s="83"/>
      <c r="Y165" s="83"/>
      <c r="Z165" s="83"/>
      <c r="AA165" s="83" t="s">
        <v>50</v>
      </c>
      <c r="AB165" s="84"/>
      <c r="AC165" s="84"/>
      <c r="AD165" s="83"/>
      <c r="AE165" s="954"/>
      <c r="AF165" s="334">
        <f t="shared" si="61"/>
        <v>0</v>
      </c>
      <c r="AG165" s="272">
        <f>IF(R165="kompletna",Q165*J165*0.0036*'lista, wskaźniki'!$F$13, IF(R165="częściowa",Q165*J165*0.0036*'lista, wskaźniki'!$F$14, IF(R165="brak",Q165*J165*0.0036*'lista, wskaźniki'!$F$15,)))</f>
        <v>0</v>
      </c>
      <c r="AH165" s="334">
        <f>IF(Y165="inne",K165*'lista, wskaźniki'!$E$35,IF(Y165="to samo źródło",0,IF(Y165=0,0)))</f>
        <v>0</v>
      </c>
      <c r="AI165" s="334" t="b">
        <f>IF(AA165="gaz z sieci",AC165*'lista, wskaźniki'!$D$21)</f>
        <v>0</v>
      </c>
      <c r="AJ165" s="272">
        <f>IF(AA165="węgiel",AB165*'lista, wskaźniki'!$D$20, IF('Sektor mieszkaniowy'!AA165="drewno",'Sektor mieszkaniowy'!AB165*'lista, wskaźniki'!$D$22,IF('Sektor mieszkaniowy'!AA165="pellet",AB165*'lista, wskaźniki'!$D$23,IF('Sektor mieszkaniowy'!AA165="gaz z sieci",AB165*'lista, wskaźniki'!$D$21,IF('Sektor mieszkaniowy'!AA165="olej opałowy",'Sektor mieszkaniowy'!AB165*'lista, wskaźniki'!$D$24)))))</f>
        <v>0</v>
      </c>
      <c r="AK165" s="1111"/>
      <c r="AL165" s="954"/>
      <c r="AM165" s="20">
        <f>IF(AA165="węgiel",AF165*1/3.6*'lista, wskaźniki'!$F$20,IF(AA165="drewno",AF165*1/3.6*'lista, wskaźniki'!$F$22,IF(AA165="pellet",AF165*1/3.6*'lista, wskaźniki'!$F$23,IF(AA165="gaz z sieci",AF165*1/3.6*'lista, wskaźniki'!$F$21,IF(AA165="olej opałowy",AF165*1/3.6*'lista, wskaźniki'!$F$24,0)))))</f>
        <v>0</v>
      </c>
      <c r="AN165" s="20">
        <f>IF(AA165="węgiel",AF165*'lista, wskaźniki'!$E$42,IF(AA165="drewno",AF165*'lista, wskaźniki'!$G$42,IF(AA165="pellet",AF165*'lista, wskaźniki'!$H$42,IF(AA165="gaz z sieci",AF165*'lista, wskaźniki'!$F$42,IF(AA165="olej opałowy",AF165*'lista, wskaźniki'!$I$42,0)))))</f>
        <v>0</v>
      </c>
      <c r="AO165" s="20">
        <f>IF(AA165="węgiel",AF165*'lista, wskaźniki'!$E$43,IF(AA165="drewno",AF165*'lista, wskaźniki'!$G$43,IF(AA165="pellet",AF165*'lista, wskaźniki'!$H$43,IF(AA165="gaz z sieci",AF165*'lista, wskaźniki'!$F$43,IF(AA165="olej opałowy",AF165*'lista, wskaźniki'!$I$43,0)))))</f>
        <v>0</v>
      </c>
      <c r="AP165" s="20">
        <f>IF(AA165="węgiel",AF165*'lista, wskaźniki'!$E$44,IF(AA165="drewno",AF165*'lista, wskaźniki'!$G$44,IF(AA165="pellet",AF165*'lista, wskaźniki'!$H$44,IF(AA165="gaz z sieci",AF165*'lista, wskaźniki'!$F$44,IF(AA165="olej opałowy",AF165*'lista, wskaźniki'!$I$44,0)))))</f>
        <v>0</v>
      </c>
      <c r="AQ165" s="20" t="b">
        <f>IF(Z165="gaz",AH165*1/3.6*'lista, wskaźniki'!$F$21,IF(Z165="energia elektryczna",AH165*1/3.6*'lista, wskaźniki'!$F$26))</f>
        <v>0</v>
      </c>
      <c r="AR165" s="20" t="b">
        <f>IF(Z165="gaz",AH165*'lista, wskaźniki'!$F$42,IF(Z165="energia elektryczna",AH165*0))</f>
        <v>0</v>
      </c>
      <c r="AS165" s="20" t="b">
        <f>IF(Z165="gaz",AH165*'lista, wskaźniki'!$F$43,IF(Z165="energia elektryczna",AH165*0))</f>
        <v>0</v>
      </c>
      <c r="AT165" s="20" t="b">
        <f>IF(Z165="gaz",AH165*'lista, wskaźniki'!$F$44,IF(Z165="energia elektryczna",AH165*0))</f>
        <v>0</v>
      </c>
      <c r="AU165" s="20">
        <f>AI165*1/3.6*'lista, wskaźniki'!$F$21</f>
        <v>0</v>
      </c>
      <c r="AV165" s="20">
        <f>AI165*'lista, wskaźniki'!$F$42</f>
        <v>0</v>
      </c>
      <c r="AW165" s="20">
        <f>AI165*'lista, wskaźniki'!$F$43</f>
        <v>0</v>
      </c>
      <c r="AX165" s="20">
        <f>AI165*'lista, wskaźniki'!$F$44</f>
        <v>0</v>
      </c>
      <c r="AY165" s="20">
        <f>AK165*'lista, wskaźniki'!$F$26</f>
        <v>0</v>
      </c>
      <c r="AZ165" s="20">
        <f t="shared" si="62"/>
        <v>0</v>
      </c>
      <c r="BA165" s="20">
        <f t="shared" si="63"/>
        <v>0</v>
      </c>
      <c r="BB165" s="20">
        <f t="shared" si="64"/>
        <v>0</v>
      </c>
      <c r="BC165" s="20">
        <f t="shared" si="65"/>
        <v>0</v>
      </c>
      <c r="BD165" s="954"/>
      <c r="BE165" s="954"/>
      <c r="BF165" s="954"/>
      <c r="BG165" s="954"/>
      <c r="BH165" s="83"/>
      <c r="BI165" s="954"/>
      <c r="BJ165" s="83"/>
      <c r="BK165" s="954"/>
      <c r="BL165" s="83"/>
      <c r="BM165" s="83"/>
      <c r="BN165" s="83"/>
      <c r="BO165" s="83"/>
      <c r="BP165" s="83"/>
      <c r="BQ165" s="83"/>
      <c r="BR165" s="83"/>
      <c r="BS165" s="1105"/>
      <c r="BT165" s="1105"/>
      <c r="BU165" s="1105"/>
      <c r="BV165" s="1105"/>
      <c r="BW165" s="1105"/>
      <c r="BX165" s="1105"/>
      <c r="BY165" s="1108"/>
      <c r="CA165" s="365" t="b">
        <f t="shared" si="66"/>
        <v>0</v>
      </c>
      <c r="CB165" s="365" t="b">
        <f t="shared" si="67"/>
        <v>0</v>
      </c>
      <c r="CC165" s="365">
        <f t="shared" si="68"/>
        <v>0</v>
      </c>
      <c r="CD165" s="365" t="b">
        <f t="shared" si="69"/>
        <v>0</v>
      </c>
      <c r="CE165" s="365" t="b">
        <f t="shared" si="70"/>
        <v>0</v>
      </c>
      <c r="CF165" s="365" t="b">
        <f t="shared" si="71"/>
        <v>0</v>
      </c>
      <c r="CG165" s="365" t="b">
        <f t="shared" si="72"/>
        <v>0</v>
      </c>
      <c r="CH165" s="365" t="b">
        <f t="shared" si="73"/>
        <v>0</v>
      </c>
      <c r="CI165" s="72" t="b">
        <f t="shared" si="74"/>
        <v>0</v>
      </c>
      <c r="CJ165" s="72" t="b">
        <f t="shared" si="75"/>
        <v>0</v>
      </c>
      <c r="CK165" s="72">
        <f t="shared" si="76"/>
        <v>0</v>
      </c>
      <c r="CL165" s="72">
        <f t="shared" si="77"/>
        <v>0</v>
      </c>
      <c r="CM165" s="72" t="b">
        <f t="shared" si="78"/>
        <v>0</v>
      </c>
      <c r="CN165" s="72" t="b">
        <f t="shared" si="79"/>
        <v>0</v>
      </c>
      <c r="CP165" s="13">
        <f t="shared" si="80"/>
        <v>0</v>
      </c>
      <c r="CQ165" s="13" t="b">
        <f t="shared" si="81"/>
        <v>0</v>
      </c>
      <c r="CR165" s="13" t="b">
        <f t="shared" si="82"/>
        <v>0</v>
      </c>
      <c r="CS165" s="13" t="b">
        <f t="shared" si="88"/>
        <v>0</v>
      </c>
      <c r="CT165" s="13" t="b">
        <f t="shared" si="87"/>
        <v>0</v>
      </c>
      <c r="CU165" s="13" t="b">
        <f t="shared" si="89"/>
        <v>0</v>
      </c>
      <c r="CV165" s="13" t="b">
        <f t="shared" si="83"/>
        <v>0</v>
      </c>
      <c r="CW165" s="13" t="b">
        <f t="shared" si="84"/>
        <v>0</v>
      </c>
      <c r="CX165" s="13" t="b">
        <f t="shared" si="85"/>
        <v>0</v>
      </c>
      <c r="CY165" s="13" t="b">
        <f t="shared" si="86"/>
        <v>0</v>
      </c>
    </row>
    <row r="166" spans="1:103" ht="15" thickBot="1">
      <c r="A166" s="932"/>
      <c r="B166" s="954"/>
      <c r="C166" s="954"/>
      <c r="D166" s="954"/>
      <c r="E166" s="954"/>
      <c r="F166" s="954"/>
      <c r="G166" s="954"/>
      <c r="H166" s="954"/>
      <c r="I166" s="954"/>
      <c r="J166" s="954"/>
      <c r="K166" s="954"/>
      <c r="L166" s="954"/>
      <c r="M166" s="954"/>
      <c r="N166" s="954"/>
      <c r="O166" s="954"/>
      <c r="P166" s="954"/>
      <c r="Q166" s="941"/>
      <c r="R166" s="954"/>
      <c r="S166" s="954"/>
      <c r="T166" s="954"/>
      <c r="U166" s="954"/>
      <c r="V166" s="954"/>
      <c r="W166" s="83"/>
      <c r="X166" s="83"/>
      <c r="Y166" s="83"/>
      <c r="Z166" s="83"/>
      <c r="AA166" s="83" t="s">
        <v>38</v>
      </c>
      <c r="AB166" s="84"/>
      <c r="AC166" s="84"/>
      <c r="AD166" s="83"/>
      <c r="AE166" s="954"/>
      <c r="AF166" s="334">
        <f t="shared" si="61"/>
        <v>0</v>
      </c>
      <c r="AG166" s="272">
        <f>IF(R166="kompletna",Q166*J166*0.0036*'lista, wskaźniki'!$F$13, IF(R166="częściowa",Q166*J166*0.0036*'lista, wskaźniki'!$F$14, IF(R166="brak",Q166*J166*0.0036*'lista, wskaźniki'!$F$15,)))</f>
        <v>0</v>
      </c>
      <c r="AH166" s="334">
        <f>IF(Y166="inne",K166*'lista, wskaźniki'!$E$35,IF(Y166="to samo źródło",0,IF(Y166=0,0)))</f>
        <v>0</v>
      </c>
      <c r="AI166" s="334">
        <f>IF(AA166="gaz z sieci",AC166*'lista, wskaźniki'!$D$21)</f>
        <v>0</v>
      </c>
      <c r="AJ166" s="272">
        <f>IF(AA166="węgiel",AB166*'lista, wskaźniki'!$D$20, IF('Sektor mieszkaniowy'!AA166="drewno",'Sektor mieszkaniowy'!AB166*'lista, wskaźniki'!$D$22,IF('Sektor mieszkaniowy'!AA166="pellet",AB166*'lista, wskaźniki'!$D$23,IF('Sektor mieszkaniowy'!AA166="gaz z sieci",AB166*'lista, wskaźniki'!$D$21,IF('Sektor mieszkaniowy'!AA166="olej opałowy",'Sektor mieszkaniowy'!AB166*'lista, wskaźniki'!$D$24)))))</f>
        <v>0</v>
      </c>
      <c r="AK166" s="1111"/>
      <c r="AL166" s="954"/>
      <c r="AM166" s="20">
        <f>IF(AA166="węgiel",AF166*1/3.6*'lista, wskaźniki'!$F$20,IF(AA166="drewno",AF166*1/3.6*'lista, wskaźniki'!$F$22,IF(AA166="pellet",AF166*1/3.6*'lista, wskaźniki'!$F$23,IF(AA166="gaz z sieci",AF166*1/3.6*'lista, wskaźniki'!$F$21,IF(AA166="olej opałowy",AF166*1/3.6*'lista, wskaźniki'!$F$24,0)))))</f>
        <v>0</v>
      </c>
      <c r="AN166" s="20">
        <f>IF(AA166="węgiel",AF166*'lista, wskaźniki'!$E$42,IF(AA166="drewno",AF166*'lista, wskaźniki'!$G$42,IF(AA166="pellet",AF166*'lista, wskaźniki'!$H$42,IF(AA166="gaz z sieci",AF166*'lista, wskaźniki'!$F$42,IF(AA166="olej opałowy",AF166*'lista, wskaźniki'!$I$42,0)))))</f>
        <v>0</v>
      </c>
      <c r="AO166" s="20">
        <f>IF(AA166="węgiel",AF166*'lista, wskaźniki'!$E$43,IF(AA166="drewno",AF166*'lista, wskaźniki'!$G$43,IF(AA166="pellet",AF166*'lista, wskaźniki'!$H$43,IF(AA166="gaz z sieci",AF166*'lista, wskaźniki'!$F$43,IF(AA166="olej opałowy",AF166*'lista, wskaźniki'!$I$43,0)))))</f>
        <v>0</v>
      </c>
      <c r="AP166" s="20">
        <f>IF(AA166="węgiel",AF166*'lista, wskaźniki'!$E$44,IF(AA166="drewno",AF166*'lista, wskaźniki'!$G$44,IF(AA166="pellet",AF166*'lista, wskaźniki'!$H$44,IF(AA166="gaz z sieci",AF166*'lista, wskaźniki'!$F$44,IF(AA166="olej opałowy",AF166*'lista, wskaźniki'!$I$44,0)))))</f>
        <v>0</v>
      </c>
      <c r="AQ166" s="20" t="b">
        <f>IF(Z166="gaz",AH166*1/3.6*'lista, wskaźniki'!$F$21,IF(Z166="energia elektryczna",AH166*1/3.6*'lista, wskaźniki'!$F$26))</f>
        <v>0</v>
      </c>
      <c r="AR166" s="20" t="b">
        <f>IF(Z166="gaz",AH166*'lista, wskaźniki'!$F$42,IF(Z166="energia elektryczna",AH166*0))</f>
        <v>0</v>
      </c>
      <c r="AS166" s="20" t="b">
        <f>IF(Z166="gaz",AH166*'lista, wskaźniki'!$F$43,IF(Z166="energia elektryczna",AH166*0))</f>
        <v>0</v>
      </c>
      <c r="AT166" s="20" t="b">
        <f>IF(Z166="gaz",AH166*'lista, wskaźniki'!$F$44,IF(Z166="energia elektryczna",AH166*0))</f>
        <v>0</v>
      </c>
      <c r="AU166" s="20">
        <f>AI166*1/3.6*'lista, wskaźniki'!$F$21</f>
        <v>0</v>
      </c>
      <c r="AV166" s="20">
        <f>AI166*'lista, wskaźniki'!$F$42</f>
        <v>0</v>
      </c>
      <c r="AW166" s="20">
        <f>AI166*'lista, wskaźniki'!$F$43</f>
        <v>0</v>
      </c>
      <c r="AX166" s="20">
        <f>AI166*'lista, wskaźniki'!$F$44</f>
        <v>0</v>
      </c>
      <c r="AY166" s="20">
        <f>AK166*'lista, wskaźniki'!$F$26</f>
        <v>0</v>
      </c>
      <c r="AZ166" s="20">
        <f t="shared" si="62"/>
        <v>0</v>
      </c>
      <c r="BA166" s="20">
        <f t="shared" si="63"/>
        <v>0</v>
      </c>
      <c r="BB166" s="20">
        <f t="shared" si="64"/>
        <v>0</v>
      </c>
      <c r="BC166" s="20">
        <f t="shared" si="65"/>
        <v>0</v>
      </c>
      <c r="BD166" s="954"/>
      <c r="BE166" s="954"/>
      <c r="BF166" s="954"/>
      <c r="BG166" s="954"/>
      <c r="BH166" s="83"/>
      <c r="BI166" s="954"/>
      <c r="BJ166" s="83"/>
      <c r="BK166" s="954"/>
      <c r="BL166" s="83"/>
      <c r="BM166" s="83"/>
      <c r="BN166" s="83"/>
      <c r="BO166" s="83"/>
      <c r="BP166" s="83"/>
      <c r="BQ166" s="83"/>
      <c r="BR166" s="83"/>
      <c r="BS166" s="1105"/>
      <c r="BT166" s="1105"/>
      <c r="BU166" s="1105"/>
      <c r="BV166" s="1105"/>
      <c r="BW166" s="1105"/>
      <c r="BX166" s="1105"/>
      <c r="BY166" s="1108"/>
      <c r="CA166" s="365" t="b">
        <f t="shared" si="66"/>
        <v>0</v>
      </c>
      <c r="CB166" s="365" t="b">
        <f t="shared" si="67"/>
        <v>0</v>
      </c>
      <c r="CC166" s="365" t="b">
        <f t="shared" si="68"/>
        <v>0</v>
      </c>
      <c r="CD166" s="365">
        <f t="shared" si="69"/>
        <v>0</v>
      </c>
      <c r="CE166" s="365" t="b">
        <f t="shared" si="70"/>
        <v>0</v>
      </c>
      <c r="CF166" s="365" t="b">
        <f t="shared" si="71"/>
        <v>0</v>
      </c>
      <c r="CG166" s="365" t="b">
        <f t="shared" si="72"/>
        <v>0</v>
      </c>
      <c r="CH166" s="365">
        <f t="shared" si="73"/>
        <v>0</v>
      </c>
      <c r="CI166" s="72" t="b">
        <f t="shared" si="74"/>
        <v>0</v>
      </c>
      <c r="CJ166" s="72" t="b">
        <f t="shared" si="75"/>
        <v>0</v>
      </c>
      <c r="CK166" s="72" t="b">
        <f t="shared" si="76"/>
        <v>0</v>
      </c>
      <c r="CL166" s="72">
        <f t="shared" si="77"/>
        <v>0</v>
      </c>
      <c r="CM166" s="72" t="b">
        <f t="shared" si="78"/>
        <v>0</v>
      </c>
      <c r="CN166" s="72" t="b">
        <f t="shared" si="79"/>
        <v>0</v>
      </c>
      <c r="CP166" s="13">
        <f t="shared" si="80"/>
        <v>0</v>
      </c>
      <c r="CQ166" s="13" t="b">
        <f t="shared" si="81"/>
        <v>0</v>
      </c>
      <c r="CR166" s="13" t="b">
        <f t="shared" si="82"/>
        <v>0</v>
      </c>
      <c r="CS166" s="13" t="b">
        <f t="shared" si="88"/>
        <v>0</v>
      </c>
      <c r="CT166" s="13" t="b">
        <f t="shared" si="87"/>
        <v>0</v>
      </c>
      <c r="CU166" s="13" t="b">
        <f t="shared" si="89"/>
        <v>0</v>
      </c>
      <c r="CV166" s="13" t="b">
        <f t="shared" si="83"/>
        <v>0</v>
      </c>
      <c r="CW166" s="13" t="b">
        <f t="shared" si="84"/>
        <v>0</v>
      </c>
      <c r="CX166" s="13" t="b">
        <f t="shared" si="85"/>
        <v>0</v>
      </c>
      <c r="CY166" s="13" t="b">
        <f t="shared" si="86"/>
        <v>0</v>
      </c>
    </row>
    <row r="167" spans="1:103" ht="15" thickBot="1">
      <c r="A167" s="933"/>
      <c r="B167" s="955"/>
      <c r="C167" s="955"/>
      <c r="D167" s="955"/>
      <c r="E167" s="955"/>
      <c r="F167" s="955"/>
      <c r="G167" s="955"/>
      <c r="H167" s="955"/>
      <c r="I167" s="955"/>
      <c r="J167" s="955"/>
      <c r="K167" s="955"/>
      <c r="L167" s="955"/>
      <c r="M167" s="955"/>
      <c r="N167" s="955"/>
      <c r="O167" s="955"/>
      <c r="P167" s="955"/>
      <c r="Q167" s="942"/>
      <c r="R167" s="955"/>
      <c r="S167" s="955"/>
      <c r="T167" s="955"/>
      <c r="U167" s="955"/>
      <c r="V167" s="955"/>
      <c r="W167" s="85"/>
      <c r="X167" s="85"/>
      <c r="Y167" s="85"/>
      <c r="Z167" s="85"/>
      <c r="AA167" s="85" t="s">
        <v>37</v>
      </c>
      <c r="AB167" s="86"/>
      <c r="AC167" s="86"/>
      <c r="AD167" s="85"/>
      <c r="AE167" s="955"/>
      <c r="AF167" s="334">
        <f t="shared" si="61"/>
        <v>0</v>
      </c>
      <c r="AG167" s="272">
        <f>IF(R167="kompletna",Q167*J167*0.0036*'lista, wskaźniki'!$F$13, IF(R167="częściowa",Q167*J167*0.0036*'lista, wskaźniki'!$F$14, IF(R167="brak",Q167*J167*0.0036*'lista, wskaźniki'!$F$15,)))</f>
        <v>0</v>
      </c>
      <c r="AH167" s="334">
        <f>IF(Y167="inne",K167*'lista, wskaźniki'!$E$35,IF(Y167="to samo źródło",0,IF(Y167=0,0)))</f>
        <v>0</v>
      </c>
      <c r="AI167" s="334" t="b">
        <f>IF(AA167="gaz z sieci",AC167*'lista, wskaźniki'!$D$21)</f>
        <v>0</v>
      </c>
      <c r="AJ167" s="272">
        <f>IF(AA167="węgiel",AB167*'lista, wskaźniki'!$D$20, IF('Sektor mieszkaniowy'!AA167="drewno",'Sektor mieszkaniowy'!AB167*'lista, wskaźniki'!$D$22,IF('Sektor mieszkaniowy'!AA167="pellet",AB167*'lista, wskaźniki'!$D$23,IF('Sektor mieszkaniowy'!AA167="gaz z sieci",AB167*'lista, wskaźniki'!$D$21,IF('Sektor mieszkaniowy'!AA167="olej opałowy",'Sektor mieszkaniowy'!AB167*'lista, wskaźniki'!$D$24)))))</f>
        <v>0</v>
      </c>
      <c r="AK167" s="1112"/>
      <c r="AL167" s="955"/>
      <c r="AM167" s="20">
        <f>IF(AA167="węgiel",AF167*1/3.6*'lista, wskaźniki'!$F$20,IF(AA167="drewno",AF167*1/3.6*'lista, wskaźniki'!$F$22,IF(AA167="pellet",AF167*1/3.6*'lista, wskaźniki'!$F$23,IF(AA167="gaz z sieci",AF167*1/3.6*'lista, wskaźniki'!$F$21,IF(AA167="olej opałowy",AF167*1/3.6*'lista, wskaźniki'!$F$24,0)))))</f>
        <v>0</v>
      </c>
      <c r="AN167" s="20">
        <f>IF(AA167="węgiel",AF167*'lista, wskaźniki'!$E$42,IF(AA167="drewno",AF167*'lista, wskaźniki'!$G$42,IF(AA167="pellet",AF167*'lista, wskaźniki'!$H$42,IF(AA167="gaz z sieci",AF167*'lista, wskaźniki'!$F$42,IF(AA167="olej opałowy",AF167*'lista, wskaźniki'!$I$42,0)))))</f>
        <v>0</v>
      </c>
      <c r="AO167" s="20">
        <f>IF(AA167="węgiel",AF167*'lista, wskaźniki'!$E$43,IF(AA167="drewno",AF167*'lista, wskaźniki'!$G$43,IF(AA167="pellet",AF167*'lista, wskaźniki'!$H$43,IF(AA167="gaz z sieci",AF167*'lista, wskaźniki'!$F$43,IF(AA167="olej opałowy",AF167*'lista, wskaźniki'!$I$43,0)))))</f>
        <v>0</v>
      </c>
      <c r="AP167" s="20">
        <f>IF(AA167="węgiel",AF167*'lista, wskaźniki'!$E$44,IF(AA167="drewno",AF167*'lista, wskaźniki'!$G$44,IF(AA167="pellet",AF167*'lista, wskaźniki'!$H$44,IF(AA167="gaz z sieci",AF167*'lista, wskaźniki'!$F$44,IF(AA167="olej opałowy",AF167*'lista, wskaźniki'!$I$44,0)))))</f>
        <v>0</v>
      </c>
      <c r="AQ167" s="20" t="b">
        <f>IF(Z167="gaz",AH167*1/3.6*'lista, wskaźniki'!$F$21,IF(Z167="energia elektryczna",AH167*1/3.6*'lista, wskaźniki'!$F$26))</f>
        <v>0</v>
      </c>
      <c r="AR167" s="20" t="b">
        <f>IF(Z167="gaz",AH167*'lista, wskaźniki'!$F$42,IF(Z167="energia elektryczna",AH167*0))</f>
        <v>0</v>
      </c>
      <c r="AS167" s="20" t="b">
        <f>IF(Z167="gaz",AH167*'lista, wskaźniki'!$F$43,IF(Z167="energia elektryczna",AH167*0))</f>
        <v>0</v>
      </c>
      <c r="AT167" s="20" t="b">
        <f>IF(Z167="gaz",AH167*'lista, wskaźniki'!$F$44,IF(Z167="energia elektryczna",AH167*0))</f>
        <v>0</v>
      </c>
      <c r="AU167" s="20">
        <f>AI167*1/3.6*'lista, wskaźniki'!$F$21</f>
        <v>0</v>
      </c>
      <c r="AV167" s="20">
        <f>AI167*'lista, wskaźniki'!$F$42</f>
        <v>0</v>
      </c>
      <c r="AW167" s="20">
        <f>AI167*'lista, wskaźniki'!$F$43</f>
        <v>0</v>
      </c>
      <c r="AX167" s="20">
        <f>AI167*'lista, wskaźniki'!$F$44</f>
        <v>0</v>
      </c>
      <c r="AY167" s="20">
        <f>AK167*'lista, wskaźniki'!$F$26</f>
        <v>0</v>
      </c>
      <c r="AZ167" s="20">
        <f t="shared" si="62"/>
        <v>0</v>
      </c>
      <c r="BA167" s="20">
        <f t="shared" si="63"/>
        <v>0</v>
      </c>
      <c r="BB167" s="20">
        <f t="shared" si="64"/>
        <v>0</v>
      </c>
      <c r="BC167" s="20">
        <f t="shared" si="65"/>
        <v>0</v>
      </c>
      <c r="BD167" s="955"/>
      <c r="BE167" s="955"/>
      <c r="BF167" s="955"/>
      <c r="BG167" s="955"/>
      <c r="BH167" s="85"/>
      <c r="BI167" s="955"/>
      <c r="BJ167" s="85"/>
      <c r="BK167" s="955"/>
      <c r="BL167" s="85"/>
      <c r="BM167" s="85"/>
      <c r="BN167" s="85"/>
      <c r="BO167" s="85"/>
      <c r="BP167" s="85"/>
      <c r="BQ167" s="85"/>
      <c r="BR167" s="85"/>
      <c r="BS167" s="1106"/>
      <c r="BT167" s="1106"/>
      <c r="BU167" s="1106"/>
      <c r="BV167" s="1106"/>
      <c r="BW167" s="1106"/>
      <c r="BX167" s="1106"/>
      <c r="BY167" s="1109"/>
      <c r="CA167" s="365" t="b">
        <f t="shared" si="66"/>
        <v>0</v>
      </c>
      <c r="CB167" s="365" t="b">
        <f t="shared" si="67"/>
        <v>0</v>
      </c>
      <c r="CC167" s="365" t="b">
        <f t="shared" si="68"/>
        <v>0</v>
      </c>
      <c r="CD167" s="365" t="b">
        <f t="shared" si="69"/>
        <v>0</v>
      </c>
      <c r="CE167" s="365">
        <f t="shared" si="70"/>
        <v>0</v>
      </c>
      <c r="CF167" s="365" t="b">
        <f t="shared" si="71"/>
        <v>0</v>
      </c>
      <c r="CG167" s="365" t="b">
        <f t="shared" si="72"/>
        <v>0</v>
      </c>
      <c r="CH167" s="365" t="b">
        <f t="shared" si="73"/>
        <v>0</v>
      </c>
      <c r="CI167" s="72" t="b">
        <f t="shared" si="74"/>
        <v>0</v>
      </c>
      <c r="CJ167" s="72" t="b">
        <f t="shared" si="75"/>
        <v>0</v>
      </c>
      <c r="CK167" s="72" t="b">
        <f t="shared" si="76"/>
        <v>0</v>
      </c>
      <c r="CL167" s="72">
        <f t="shared" si="77"/>
        <v>0</v>
      </c>
      <c r="CM167" s="72">
        <f t="shared" si="78"/>
        <v>0</v>
      </c>
      <c r="CN167" s="72" t="b">
        <f t="shared" si="79"/>
        <v>0</v>
      </c>
      <c r="CP167" s="13">
        <f t="shared" si="80"/>
        <v>0</v>
      </c>
      <c r="CQ167" s="13" t="b">
        <f t="shared" si="81"/>
        <v>0</v>
      </c>
      <c r="CR167" s="13" t="b">
        <f t="shared" si="82"/>
        <v>0</v>
      </c>
      <c r="CS167" s="13" t="b">
        <f t="shared" si="88"/>
        <v>0</v>
      </c>
      <c r="CT167" s="13" t="b">
        <f t="shared" si="87"/>
        <v>0</v>
      </c>
      <c r="CU167" s="13" t="b">
        <f t="shared" si="89"/>
        <v>0</v>
      </c>
      <c r="CV167" s="13" t="b">
        <f t="shared" si="83"/>
        <v>0</v>
      </c>
      <c r="CW167" s="13" t="b">
        <f t="shared" si="84"/>
        <v>0</v>
      </c>
      <c r="CX167" s="13" t="b">
        <f t="shared" si="85"/>
        <v>0</v>
      </c>
      <c r="CY167" s="13" t="b">
        <f t="shared" si="86"/>
        <v>0</v>
      </c>
    </row>
    <row r="168" spans="1:103" ht="15" thickBot="1">
      <c r="A168" s="931">
        <v>34</v>
      </c>
      <c r="B168" s="953" t="s">
        <v>202</v>
      </c>
      <c r="C168" s="953"/>
      <c r="D168" s="953" t="s">
        <v>1</v>
      </c>
      <c r="E168" s="953" t="s">
        <v>5</v>
      </c>
      <c r="F168" s="953"/>
      <c r="G168" s="953">
        <v>1</v>
      </c>
      <c r="H168" s="953"/>
      <c r="I168" s="953" t="s">
        <v>11</v>
      </c>
      <c r="J168" s="953">
        <v>200</v>
      </c>
      <c r="K168" s="953">
        <v>3</v>
      </c>
      <c r="L168" s="953" t="s">
        <v>16</v>
      </c>
      <c r="M168" s="953">
        <v>50</v>
      </c>
      <c r="N168" s="953" t="s">
        <v>17</v>
      </c>
      <c r="O168" s="953"/>
      <c r="P168" s="953" t="s">
        <v>17</v>
      </c>
      <c r="Q168" s="940">
        <f>IF(I168="&lt;1966",'lista, wskaźniki'!$G$4,IF(I168="1967-1985",'lista, wskaźniki'!$G$5,IF(I168="1986-1992",'lista, wskaźniki'!$G$6,IF(I168="1993-1996",'lista, wskaźniki'!$G$7,IF(I168="&gt;1997",'lista, wskaźniki'!$G$8,IF(I168=0,'lista, wskaźniki'!$G$4))))))</f>
        <v>250</v>
      </c>
      <c r="R168" s="953" t="s">
        <v>23</v>
      </c>
      <c r="S168" s="953" t="s">
        <v>27</v>
      </c>
      <c r="T168" s="953">
        <v>18</v>
      </c>
      <c r="U168" s="953">
        <v>1983</v>
      </c>
      <c r="V168" s="953"/>
      <c r="W168" s="20" t="s">
        <v>36</v>
      </c>
      <c r="X168" s="81" t="s">
        <v>195</v>
      </c>
      <c r="Y168" s="81" t="s">
        <v>42</v>
      </c>
      <c r="Z168" s="81"/>
      <c r="AA168" s="81" t="s">
        <v>35</v>
      </c>
      <c r="AB168" s="82"/>
      <c r="AC168" s="82"/>
      <c r="AD168" s="81"/>
      <c r="AE168" s="953">
        <v>4</v>
      </c>
      <c r="AF168" s="334">
        <f t="shared" si="61"/>
        <v>0</v>
      </c>
      <c r="AG168" s="272">
        <v>0</v>
      </c>
      <c r="AH168" s="334">
        <f>IF(Y168="inne",K168*'lista, wskaźniki'!$E$35,IF(Y168="to samo źródło",0,IF(Y168=0,0)))</f>
        <v>0</v>
      </c>
      <c r="AI168" s="334" t="b">
        <f>IF(AA168="gaz z sieci",AC168*'lista, wskaźniki'!$D$21)</f>
        <v>0</v>
      </c>
      <c r="AJ168" s="272">
        <f>IF(AA168="węgiel",AB168*'lista, wskaźniki'!$D$20, IF('Sektor mieszkaniowy'!AA168="drewno",'Sektor mieszkaniowy'!AB168*'lista, wskaźniki'!$D$22,IF('Sektor mieszkaniowy'!AA168="pellet",AB168*'lista, wskaźniki'!$D$23,IF('Sektor mieszkaniowy'!AA168="gaz z sieci",AB168*'lista, wskaźniki'!$D$21,IF('Sektor mieszkaniowy'!AA168="olej opałowy",'Sektor mieszkaniowy'!AB168*'lista, wskaźniki'!$D$24)))))</f>
        <v>0</v>
      </c>
      <c r="AK168" s="1110">
        <f>AL168/'lista, wskaźniki'!$A$127</f>
        <v>1.8461538461538463</v>
      </c>
      <c r="AL168" s="953">
        <v>1200</v>
      </c>
      <c r="AM168" s="20">
        <f>IF(AA168="węgiel",AF168*1/3.6*'lista, wskaźniki'!$F$20,IF(AA168="drewno",AF168*1/3.6*'lista, wskaźniki'!$F$22,IF(AA168="pellet",AF168*1/3.6*'lista, wskaźniki'!$F$23,IF(AA168="gaz z sieci",AF168*1/3.6*'lista, wskaźniki'!$F$21,IF(AA168="olej opałowy",AF168*1/3.6*'lista, wskaźniki'!$F$24,0)))))</f>
        <v>0</v>
      </c>
      <c r="AN168" s="20">
        <f>IF(AA168="węgiel",AF168*'lista, wskaźniki'!$E$42,IF(AA168="drewno",AF168*'lista, wskaźniki'!$G$42,IF(AA168="pellet",AF168*'lista, wskaźniki'!$H$42,IF(AA168="gaz z sieci",AF168*'lista, wskaźniki'!$F$42,IF(AA168="olej opałowy",AF168*'lista, wskaźniki'!$I$42,0)))))</f>
        <v>0</v>
      </c>
      <c r="AO168" s="20">
        <f>IF(AA168="węgiel",AF168*'lista, wskaźniki'!$E$43,IF(AA168="drewno",AF168*'lista, wskaźniki'!$G$43,IF(AA168="pellet",AF168*'lista, wskaźniki'!$H$43,IF(AA168="gaz z sieci",AF168*'lista, wskaźniki'!$F$43,IF(AA168="olej opałowy",AF168*'lista, wskaźniki'!$I$43,0)))))</f>
        <v>0</v>
      </c>
      <c r="AP168" s="20">
        <f>IF(AA168="węgiel",AF168*'lista, wskaźniki'!$E$44,IF(AA168="drewno",AF168*'lista, wskaźniki'!$G$44,IF(AA168="pellet",AF168*'lista, wskaźniki'!$H$44,IF(AA168="gaz z sieci",AF168*'lista, wskaźniki'!$F$44,IF(AA168="olej opałowy",AF168*'lista, wskaźniki'!$I$44,0)))))</f>
        <v>0</v>
      </c>
      <c r="AQ168" s="20" t="b">
        <f>IF(Z168="gaz",AH168*1/3.6*'lista, wskaźniki'!$F$21,IF(Z168="energia elektryczna",AH168*1/3.6*'lista, wskaźniki'!$F$26))</f>
        <v>0</v>
      </c>
      <c r="AR168" s="20" t="b">
        <f>IF(Z168="gaz",AH168*'lista, wskaźniki'!$F$42,IF(Z168="energia elektryczna",AH168*0))</f>
        <v>0</v>
      </c>
      <c r="AS168" s="20" t="b">
        <f>IF(Z168="gaz",AH168*'lista, wskaźniki'!$F$43,IF(Z168="energia elektryczna",AH168*0))</f>
        <v>0</v>
      </c>
      <c r="AT168" s="20" t="b">
        <f>IF(Z168="gaz",AH168*'lista, wskaźniki'!$F$44,IF(Z168="energia elektryczna",AH168*0))</f>
        <v>0</v>
      </c>
      <c r="AU168" s="20">
        <f>AI168*1/3.6*'lista, wskaźniki'!$F$21</f>
        <v>0</v>
      </c>
      <c r="AV168" s="20">
        <f>AI168*'lista, wskaźniki'!$F$42</f>
        <v>0</v>
      </c>
      <c r="AW168" s="20">
        <f>AI168*'lista, wskaźniki'!$F$43</f>
        <v>0</v>
      </c>
      <c r="AX168" s="20">
        <f>AI168*'lista, wskaźniki'!$F$44</f>
        <v>0</v>
      </c>
      <c r="AY168" s="20">
        <f>AK168*'lista, wskaźniki'!$F$26</f>
        <v>1.6430769230769231</v>
      </c>
      <c r="AZ168" s="20">
        <f t="shared" si="62"/>
        <v>1.6430769230769231</v>
      </c>
      <c r="BA168" s="20">
        <f t="shared" si="63"/>
        <v>0</v>
      </c>
      <c r="BB168" s="20">
        <f t="shared" si="64"/>
        <v>0</v>
      </c>
      <c r="BC168" s="20">
        <f t="shared" si="65"/>
        <v>0</v>
      </c>
      <c r="BD168" s="953" t="s">
        <v>17</v>
      </c>
      <c r="BE168" s="953" t="s">
        <v>17</v>
      </c>
      <c r="BF168" s="953" t="s">
        <v>17</v>
      </c>
      <c r="BG168" s="953" t="s">
        <v>17</v>
      </c>
      <c r="BH168" s="81"/>
      <c r="BI168" s="953" t="s">
        <v>17</v>
      </c>
      <c r="BJ168" s="81"/>
      <c r="BK168" s="953" t="s">
        <v>17</v>
      </c>
      <c r="BL168" s="81"/>
      <c r="BM168" s="81"/>
      <c r="BN168" s="81"/>
      <c r="BO168" s="81" t="s">
        <v>57</v>
      </c>
      <c r="BP168" s="81" t="s">
        <v>52</v>
      </c>
      <c r="BQ168" s="81"/>
      <c r="BR168" s="81"/>
      <c r="BS168" s="1104"/>
      <c r="BT168" s="1104"/>
      <c r="BU168" s="1104"/>
      <c r="BV168" s="1104"/>
      <c r="BW168" s="1104"/>
      <c r="BX168" s="1104"/>
      <c r="BY168" s="1107"/>
      <c r="CA168" s="365">
        <f t="shared" si="66"/>
        <v>0</v>
      </c>
      <c r="CB168" s="365" t="b">
        <f t="shared" si="67"/>
        <v>0</v>
      </c>
      <c r="CC168" s="365" t="b">
        <f t="shared" si="68"/>
        <v>0</v>
      </c>
      <c r="CD168" s="365" t="b">
        <f t="shared" si="69"/>
        <v>0</v>
      </c>
      <c r="CE168" s="365" t="b">
        <f t="shared" si="70"/>
        <v>0</v>
      </c>
      <c r="CF168" s="365" t="b">
        <f t="shared" si="71"/>
        <v>0</v>
      </c>
      <c r="CG168" s="365" t="b">
        <f t="shared" si="72"/>
        <v>0</v>
      </c>
      <c r="CH168" s="365" t="b">
        <f t="shared" si="73"/>
        <v>0</v>
      </c>
      <c r="CI168" s="72">
        <f t="shared" si="74"/>
        <v>0</v>
      </c>
      <c r="CJ168" s="72" t="b">
        <f t="shared" si="75"/>
        <v>0</v>
      </c>
      <c r="CK168" s="72" t="b">
        <f t="shared" si="76"/>
        <v>0</v>
      </c>
      <c r="CL168" s="72">
        <f t="shared" si="77"/>
        <v>0</v>
      </c>
      <c r="CM168" s="72" t="b">
        <f t="shared" si="78"/>
        <v>0</v>
      </c>
      <c r="CN168" s="72" t="b">
        <f t="shared" si="79"/>
        <v>0</v>
      </c>
      <c r="CP168" s="13" t="b">
        <f t="shared" si="80"/>
        <v>0</v>
      </c>
      <c r="CQ168" s="13">
        <f t="shared" si="81"/>
        <v>0</v>
      </c>
      <c r="CR168" s="13">
        <f t="shared" si="82"/>
        <v>200</v>
      </c>
      <c r="CS168" s="13">
        <f t="shared" si="88"/>
        <v>100</v>
      </c>
      <c r="CT168" s="13" t="b">
        <f t="shared" si="87"/>
        <v>0</v>
      </c>
      <c r="CU168" s="13">
        <f t="shared" si="89"/>
        <v>0</v>
      </c>
      <c r="CV168" s="13" t="b">
        <f t="shared" si="83"/>
        <v>0</v>
      </c>
      <c r="CW168" s="13">
        <f t="shared" si="84"/>
        <v>0</v>
      </c>
      <c r="CX168" s="13" t="b">
        <f t="shared" si="85"/>
        <v>0</v>
      </c>
      <c r="CY168" s="13">
        <f t="shared" si="86"/>
        <v>0</v>
      </c>
    </row>
    <row r="169" spans="1:103" ht="15" thickBot="1">
      <c r="A169" s="932"/>
      <c r="B169" s="954"/>
      <c r="C169" s="954"/>
      <c r="D169" s="954"/>
      <c r="E169" s="954"/>
      <c r="F169" s="954"/>
      <c r="G169" s="954"/>
      <c r="H169" s="954"/>
      <c r="I169" s="954"/>
      <c r="J169" s="954"/>
      <c r="K169" s="954"/>
      <c r="L169" s="954"/>
      <c r="M169" s="954"/>
      <c r="N169" s="954"/>
      <c r="O169" s="954"/>
      <c r="P169" s="954"/>
      <c r="Q169" s="941"/>
      <c r="R169" s="954"/>
      <c r="S169" s="954"/>
      <c r="T169" s="954"/>
      <c r="U169" s="954"/>
      <c r="V169" s="954"/>
      <c r="W169" s="83"/>
      <c r="X169" s="83" t="s">
        <v>39</v>
      </c>
      <c r="Y169" s="83"/>
      <c r="Z169" s="83"/>
      <c r="AA169" s="83" t="s">
        <v>36</v>
      </c>
      <c r="AB169" s="84">
        <v>30</v>
      </c>
      <c r="AC169" s="84"/>
      <c r="AD169" s="83">
        <v>3000</v>
      </c>
      <c r="AE169" s="954"/>
      <c r="AF169" s="334">
        <f t="shared" si="61"/>
        <v>306</v>
      </c>
      <c r="AG169" s="272">
        <v>144</v>
      </c>
      <c r="AH169" s="334">
        <f>IF(Y169="inne",K169*'lista, wskaźniki'!$E$35,IF(Y169="to samo źródło",0,IF(Y169=0,0)))</f>
        <v>0</v>
      </c>
      <c r="AI169" s="334" t="b">
        <f>IF(AA169="gaz z sieci",AC169*'lista, wskaźniki'!$D$21)</f>
        <v>0</v>
      </c>
      <c r="AJ169" s="272">
        <f>IF(AA169="węgiel",AB169*'lista, wskaźniki'!$D$20, IF('Sektor mieszkaniowy'!AA169="drewno",'Sektor mieszkaniowy'!AB169*'lista, wskaźniki'!$D$22,IF('Sektor mieszkaniowy'!AA169="pellet",AB169*'lista, wskaźniki'!$D$23,IF('Sektor mieszkaniowy'!AA169="gaz z sieci",AB169*'lista, wskaźniki'!$D$21,IF('Sektor mieszkaniowy'!AA169="olej opałowy",'Sektor mieszkaniowy'!AB169*'lista, wskaźniki'!$D$24)))))</f>
        <v>468</v>
      </c>
      <c r="AK169" s="1111"/>
      <c r="AL169" s="954"/>
      <c r="AM169" s="20">
        <f>IF(AA169="węgiel",AF169*1/3.6*'lista, wskaźniki'!$F$20,IF(AA169="drewno",AF169*1/3.6*'lista, wskaźniki'!$F$22,IF(AA169="pellet",AF169*1/3.6*'lista, wskaźniki'!$F$23,IF(AA169="gaz z sieci",AF169*1/3.6*'lista, wskaźniki'!$F$21,IF(AA169="olej opałowy",AF169*1/3.6*'lista, wskaźniki'!$F$24,0)))))</f>
        <v>0</v>
      </c>
      <c r="AN169" s="20">
        <f>IF(AA169="węgiel",AF169*'lista, wskaźniki'!$E$42,IF(AA169="drewno",AF169*'lista, wskaźniki'!$G$42,IF(AA169="pellet",AF169*'lista, wskaźniki'!$H$42,IF(AA169="gaz z sieci",AF169*'lista, wskaźniki'!$F$42,IF(AA169="olej opałowy",AF169*'lista, wskaźniki'!$I$42,0)))))</f>
        <v>0.24786</v>
      </c>
      <c r="AO169" s="20">
        <f>IF(AA169="węgiel",AF169*'lista, wskaźniki'!$E$43,IF(AA169="drewno",AF169*'lista, wskaźniki'!$G$43,IF(AA169="pellet",AF169*'lista, wskaźniki'!$H$43,IF(AA169="gaz z sieci",AF169*'lista, wskaźniki'!$F$43,IF(AA169="olej opałowy",AF169*'lista, wskaźniki'!$I$43,0)))))</f>
        <v>0.24786</v>
      </c>
      <c r="AP169" s="20">
        <f>IF(AA169="węgiel",AF169*'lista, wskaźniki'!$E$44,IF(AA169="drewno",AF169*'lista, wskaźniki'!$G$44,IF(AA169="pellet",AF169*'lista, wskaźniki'!$H$44,IF(AA169="gaz z sieci",AF169*'lista, wskaźniki'!$F$44,IF(AA169="olej opałowy",AF169*'lista, wskaźniki'!$I$44,0)))))</f>
        <v>7.6500000000000003E-5</v>
      </c>
      <c r="AQ169" s="20" t="b">
        <f>IF(Z169="gaz",AH169*1/3.6*'lista, wskaźniki'!$F$21,IF(Z169="energia elektryczna",AH169*1/3.6*'lista, wskaźniki'!$F$26))</f>
        <v>0</v>
      </c>
      <c r="AR169" s="20" t="b">
        <f>IF(Z169="gaz",AH169*'lista, wskaźniki'!$F$42,IF(Z169="energia elektryczna",AH169*0))</f>
        <v>0</v>
      </c>
      <c r="AS169" s="20" t="b">
        <f>IF(Z169="gaz",AH169*'lista, wskaźniki'!$F$43,IF(Z169="energia elektryczna",AH169*0))</f>
        <v>0</v>
      </c>
      <c r="AT169" s="20" t="b">
        <f>IF(Z169="gaz",AH169*'lista, wskaźniki'!$F$44,IF(Z169="energia elektryczna",AH169*0))</f>
        <v>0</v>
      </c>
      <c r="AU169" s="20">
        <f>AI169*1/3.6*'lista, wskaźniki'!$F$21</f>
        <v>0</v>
      </c>
      <c r="AV169" s="20">
        <f>AI169*'lista, wskaźniki'!$F$42</f>
        <v>0</v>
      </c>
      <c r="AW169" s="20">
        <f>AI169*'lista, wskaźniki'!$F$43</f>
        <v>0</v>
      </c>
      <c r="AX169" s="20">
        <f>AI169*'lista, wskaźniki'!$F$44</f>
        <v>0</v>
      </c>
      <c r="AY169" s="20">
        <f>AK169*'lista, wskaźniki'!$F$26</f>
        <v>0</v>
      </c>
      <c r="AZ169" s="20">
        <f t="shared" si="62"/>
        <v>0</v>
      </c>
      <c r="BA169" s="20">
        <f t="shared" si="63"/>
        <v>0.24786</v>
      </c>
      <c r="BB169" s="20">
        <f t="shared" si="64"/>
        <v>0.24786</v>
      </c>
      <c r="BC169" s="20">
        <f t="shared" si="65"/>
        <v>7.6500000000000003E-5</v>
      </c>
      <c r="BD169" s="954"/>
      <c r="BE169" s="954"/>
      <c r="BF169" s="954"/>
      <c r="BG169" s="954"/>
      <c r="BH169" s="83"/>
      <c r="BI169" s="954"/>
      <c r="BJ169" s="83"/>
      <c r="BK169" s="954"/>
      <c r="BL169" s="83"/>
      <c r="BM169" s="83"/>
      <c r="BN169" s="83"/>
      <c r="BO169" s="83"/>
      <c r="BP169" s="83"/>
      <c r="BQ169" s="83"/>
      <c r="BR169" s="83"/>
      <c r="BS169" s="1105"/>
      <c r="BT169" s="1105"/>
      <c r="BU169" s="1105"/>
      <c r="BV169" s="1105"/>
      <c r="BW169" s="1105"/>
      <c r="BX169" s="1105"/>
      <c r="BY169" s="1108"/>
      <c r="CA169" s="365" t="b">
        <f t="shared" si="66"/>
        <v>0</v>
      </c>
      <c r="CB169" s="365">
        <f t="shared" si="67"/>
        <v>306</v>
      </c>
      <c r="CC169" s="365" t="b">
        <f t="shared" si="68"/>
        <v>0</v>
      </c>
      <c r="CD169" s="365" t="b">
        <f t="shared" si="69"/>
        <v>0</v>
      </c>
      <c r="CE169" s="365" t="b">
        <f t="shared" si="70"/>
        <v>0</v>
      </c>
      <c r="CF169" s="365" t="b">
        <f t="shared" si="71"/>
        <v>0</v>
      </c>
      <c r="CG169" s="365" t="b">
        <f t="shared" si="72"/>
        <v>0</v>
      </c>
      <c r="CH169" s="365" t="b">
        <f t="shared" si="73"/>
        <v>0</v>
      </c>
      <c r="CI169" s="72" t="b">
        <f t="shared" si="74"/>
        <v>0</v>
      </c>
      <c r="CJ169" s="72">
        <f t="shared" si="75"/>
        <v>306</v>
      </c>
      <c r="CK169" s="72" t="b">
        <f t="shared" si="76"/>
        <v>0</v>
      </c>
      <c r="CL169" s="72">
        <f t="shared" si="77"/>
        <v>0</v>
      </c>
      <c r="CM169" s="72" t="b">
        <f t="shared" si="78"/>
        <v>0</v>
      </c>
      <c r="CN169" s="72" t="b">
        <f t="shared" si="79"/>
        <v>0</v>
      </c>
      <c r="CP169" s="13">
        <f t="shared" si="80"/>
        <v>0</v>
      </c>
      <c r="CQ169" s="13" t="b">
        <f t="shared" si="81"/>
        <v>0</v>
      </c>
      <c r="CR169" s="13" t="b">
        <f t="shared" si="82"/>
        <v>0</v>
      </c>
      <c r="CS169" s="13" t="b">
        <f t="shared" si="88"/>
        <v>0</v>
      </c>
      <c r="CT169" s="13" t="b">
        <f t="shared" si="87"/>
        <v>0</v>
      </c>
      <c r="CU169" s="13" t="b">
        <f t="shared" si="89"/>
        <v>0</v>
      </c>
      <c r="CV169" s="13" t="b">
        <f t="shared" si="83"/>
        <v>0</v>
      </c>
      <c r="CW169" s="13" t="b">
        <f t="shared" si="84"/>
        <v>0</v>
      </c>
      <c r="CX169" s="13" t="b">
        <f t="shared" si="85"/>
        <v>0</v>
      </c>
      <c r="CY169" s="13" t="b">
        <f t="shared" si="86"/>
        <v>0</v>
      </c>
    </row>
    <row r="170" spans="1:103" ht="15" thickBot="1">
      <c r="A170" s="932"/>
      <c r="B170" s="954"/>
      <c r="C170" s="954"/>
      <c r="D170" s="954"/>
      <c r="E170" s="954"/>
      <c r="F170" s="954"/>
      <c r="G170" s="954"/>
      <c r="H170" s="954"/>
      <c r="I170" s="954"/>
      <c r="J170" s="954"/>
      <c r="K170" s="954"/>
      <c r="L170" s="954"/>
      <c r="M170" s="954"/>
      <c r="N170" s="954"/>
      <c r="O170" s="954"/>
      <c r="P170" s="954"/>
      <c r="Q170" s="941"/>
      <c r="R170" s="954"/>
      <c r="S170" s="954"/>
      <c r="T170" s="954"/>
      <c r="U170" s="954"/>
      <c r="V170" s="954"/>
      <c r="W170" s="83"/>
      <c r="X170" s="83"/>
      <c r="Y170" s="83"/>
      <c r="Z170" s="83"/>
      <c r="AA170" s="83" t="s">
        <v>50</v>
      </c>
      <c r="AB170" s="84"/>
      <c r="AC170" s="84"/>
      <c r="AD170" s="83"/>
      <c r="AE170" s="954"/>
      <c r="AF170" s="334">
        <f t="shared" si="61"/>
        <v>0</v>
      </c>
      <c r="AG170" s="272">
        <f>IF(R170="kompletna",Q170*J170*0.0036*'lista, wskaźniki'!$F$13, IF(R170="częściowa",Q170*J170*0.0036*'lista, wskaźniki'!$F$14, IF(R170="brak",Q170*J170*0.0036*'lista, wskaźniki'!$F$15,)))</f>
        <v>0</v>
      </c>
      <c r="AH170" s="334">
        <f>IF(Y170="inne",K170*'lista, wskaźniki'!$E$35,IF(Y170="to samo źródło",0,IF(Y170=0,0)))</f>
        <v>0</v>
      </c>
      <c r="AI170" s="334" t="b">
        <f>IF(AA170="gaz z sieci",AC170*'lista, wskaźniki'!$D$21)</f>
        <v>0</v>
      </c>
      <c r="AJ170" s="272">
        <f>IF(AA170="węgiel",AB170*'lista, wskaźniki'!$D$20, IF('Sektor mieszkaniowy'!AA170="drewno",'Sektor mieszkaniowy'!AB170*'lista, wskaźniki'!$D$22,IF('Sektor mieszkaniowy'!AA170="pellet",AB170*'lista, wskaźniki'!$D$23,IF('Sektor mieszkaniowy'!AA170="gaz z sieci",AB170*'lista, wskaźniki'!$D$21,IF('Sektor mieszkaniowy'!AA170="olej opałowy",'Sektor mieszkaniowy'!AB170*'lista, wskaźniki'!$D$24)))))</f>
        <v>0</v>
      </c>
      <c r="AK170" s="1111"/>
      <c r="AL170" s="954"/>
      <c r="AM170" s="20">
        <f>IF(AA170="węgiel",AF170*1/3.6*'lista, wskaźniki'!$F$20,IF(AA170="drewno",AF170*1/3.6*'lista, wskaźniki'!$F$22,IF(AA170="pellet",AF170*1/3.6*'lista, wskaźniki'!$F$23,IF(AA170="gaz z sieci",AF170*1/3.6*'lista, wskaźniki'!$F$21,IF(AA170="olej opałowy",AF170*1/3.6*'lista, wskaźniki'!$F$24,0)))))</f>
        <v>0</v>
      </c>
      <c r="AN170" s="20">
        <f>IF(AA170="węgiel",AF170*'lista, wskaźniki'!$E$42,IF(AA170="drewno",AF170*'lista, wskaźniki'!$G$42,IF(AA170="pellet",AF170*'lista, wskaźniki'!$H$42,IF(AA170="gaz z sieci",AF170*'lista, wskaźniki'!$F$42,IF(AA170="olej opałowy",AF170*'lista, wskaźniki'!$I$42,0)))))</f>
        <v>0</v>
      </c>
      <c r="AO170" s="20">
        <f>IF(AA170="węgiel",AF170*'lista, wskaźniki'!$E$43,IF(AA170="drewno",AF170*'lista, wskaźniki'!$G$43,IF(AA170="pellet",AF170*'lista, wskaźniki'!$H$43,IF(AA170="gaz z sieci",AF170*'lista, wskaźniki'!$F$43,IF(AA170="olej opałowy",AF170*'lista, wskaźniki'!$I$43,0)))))</f>
        <v>0</v>
      </c>
      <c r="AP170" s="20">
        <f>IF(AA170="węgiel",AF170*'lista, wskaźniki'!$E$44,IF(AA170="drewno",AF170*'lista, wskaźniki'!$G$44,IF(AA170="pellet",AF170*'lista, wskaźniki'!$H$44,IF(AA170="gaz z sieci",AF170*'lista, wskaźniki'!$F$44,IF(AA170="olej opałowy",AF170*'lista, wskaźniki'!$I$44,0)))))</f>
        <v>0</v>
      </c>
      <c r="AQ170" s="20" t="b">
        <f>IF(Z170="gaz",AH170*1/3.6*'lista, wskaźniki'!$F$21,IF(Z170="energia elektryczna",AH170*1/3.6*'lista, wskaźniki'!$F$26))</f>
        <v>0</v>
      </c>
      <c r="AR170" s="20" t="b">
        <f>IF(Z170="gaz",AH170*'lista, wskaźniki'!$F$42,IF(Z170="energia elektryczna",AH170*0))</f>
        <v>0</v>
      </c>
      <c r="AS170" s="20" t="b">
        <f>IF(Z170="gaz",AH170*'lista, wskaźniki'!$F$43,IF(Z170="energia elektryczna",AH170*0))</f>
        <v>0</v>
      </c>
      <c r="AT170" s="20" t="b">
        <f>IF(Z170="gaz",AH170*'lista, wskaźniki'!$F$44,IF(Z170="energia elektryczna",AH170*0))</f>
        <v>0</v>
      </c>
      <c r="AU170" s="20">
        <f>AI170*1/3.6*'lista, wskaźniki'!$F$21</f>
        <v>0</v>
      </c>
      <c r="AV170" s="20">
        <f>AI170*'lista, wskaźniki'!$F$42</f>
        <v>0</v>
      </c>
      <c r="AW170" s="20">
        <f>AI170*'lista, wskaźniki'!$F$43</f>
        <v>0</v>
      </c>
      <c r="AX170" s="20">
        <f>AI170*'lista, wskaźniki'!$F$44</f>
        <v>0</v>
      </c>
      <c r="AY170" s="20">
        <f>AK170*'lista, wskaźniki'!$F$26</f>
        <v>0</v>
      </c>
      <c r="AZ170" s="20">
        <f t="shared" si="62"/>
        <v>0</v>
      </c>
      <c r="BA170" s="20">
        <f t="shared" si="63"/>
        <v>0</v>
      </c>
      <c r="BB170" s="20">
        <f t="shared" si="64"/>
        <v>0</v>
      </c>
      <c r="BC170" s="20">
        <f t="shared" si="65"/>
        <v>0</v>
      </c>
      <c r="BD170" s="954"/>
      <c r="BE170" s="954"/>
      <c r="BF170" s="954"/>
      <c r="BG170" s="954"/>
      <c r="BH170" s="83"/>
      <c r="BI170" s="954"/>
      <c r="BJ170" s="83"/>
      <c r="BK170" s="954"/>
      <c r="BL170" s="83"/>
      <c r="BM170" s="83"/>
      <c r="BN170" s="83"/>
      <c r="BO170" s="83"/>
      <c r="BP170" s="83"/>
      <c r="BQ170" s="83"/>
      <c r="BR170" s="83"/>
      <c r="BS170" s="1105"/>
      <c r="BT170" s="1105"/>
      <c r="BU170" s="1105"/>
      <c r="BV170" s="1105"/>
      <c r="BW170" s="1105"/>
      <c r="BX170" s="1105"/>
      <c r="BY170" s="1108"/>
      <c r="CA170" s="365" t="b">
        <f t="shared" si="66"/>
        <v>0</v>
      </c>
      <c r="CB170" s="365" t="b">
        <f t="shared" si="67"/>
        <v>0</v>
      </c>
      <c r="CC170" s="365">
        <f t="shared" si="68"/>
        <v>0</v>
      </c>
      <c r="CD170" s="365" t="b">
        <f t="shared" si="69"/>
        <v>0</v>
      </c>
      <c r="CE170" s="365" t="b">
        <f t="shared" si="70"/>
        <v>0</v>
      </c>
      <c r="CF170" s="365" t="b">
        <f t="shared" si="71"/>
        <v>0</v>
      </c>
      <c r="CG170" s="365" t="b">
        <f t="shared" si="72"/>
        <v>0</v>
      </c>
      <c r="CH170" s="365" t="b">
        <f t="shared" si="73"/>
        <v>0</v>
      </c>
      <c r="CI170" s="72" t="b">
        <f t="shared" si="74"/>
        <v>0</v>
      </c>
      <c r="CJ170" s="72" t="b">
        <f t="shared" si="75"/>
        <v>0</v>
      </c>
      <c r="CK170" s="72">
        <f t="shared" si="76"/>
        <v>0</v>
      </c>
      <c r="CL170" s="72">
        <f t="shared" si="77"/>
        <v>0</v>
      </c>
      <c r="CM170" s="72" t="b">
        <f t="shared" si="78"/>
        <v>0</v>
      </c>
      <c r="CN170" s="72" t="b">
        <f t="shared" si="79"/>
        <v>0</v>
      </c>
      <c r="CP170" s="13">
        <f t="shared" si="80"/>
        <v>0</v>
      </c>
      <c r="CQ170" s="13" t="b">
        <f t="shared" si="81"/>
        <v>0</v>
      </c>
      <c r="CR170" s="13" t="b">
        <f t="shared" si="82"/>
        <v>0</v>
      </c>
      <c r="CS170" s="13" t="b">
        <f t="shared" si="88"/>
        <v>0</v>
      </c>
      <c r="CT170" s="13" t="b">
        <f t="shared" si="87"/>
        <v>0</v>
      </c>
      <c r="CU170" s="13" t="b">
        <f t="shared" si="89"/>
        <v>0</v>
      </c>
      <c r="CV170" s="13" t="b">
        <f t="shared" si="83"/>
        <v>0</v>
      </c>
      <c r="CW170" s="13" t="b">
        <f t="shared" si="84"/>
        <v>0</v>
      </c>
      <c r="CX170" s="13" t="b">
        <f t="shared" si="85"/>
        <v>0</v>
      </c>
      <c r="CY170" s="13" t="b">
        <f t="shared" si="86"/>
        <v>0</v>
      </c>
    </row>
    <row r="171" spans="1:103" ht="15" thickBot="1">
      <c r="A171" s="932"/>
      <c r="B171" s="954"/>
      <c r="C171" s="954"/>
      <c r="D171" s="954"/>
      <c r="E171" s="954"/>
      <c r="F171" s="954"/>
      <c r="G171" s="954"/>
      <c r="H171" s="954"/>
      <c r="I171" s="954"/>
      <c r="J171" s="954"/>
      <c r="K171" s="954"/>
      <c r="L171" s="954"/>
      <c r="M171" s="954"/>
      <c r="N171" s="954"/>
      <c r="O171" s="954"/>
      <c r="P171" s="954"/>
      <c r="Q171" s="941"/>
      <c r="R171" s="954"/>
      <c r="S171" s="954"/>
      <c r="T171" s="954"/>
      <c r="U171" s="954"/>
      <c r="V171" s="954"/>
      <c r="W171" s="83"/>
      <c r="X171" s="83"/>
      <c r="Y171" s="83"/>
      <c r="Z171" s="83"/>
      <c r="AA171" s="83" t="s">
        <v>38</v>
      </c>
      <c r="AB171" s="84"/>
      <c r="AC171" s="84"/>
      <c r="AD171" s="83"/>
      <c r="AE171" s="954"/>
      <c r="AF171" s="334">
        <f t="shared" si="61"/>
        <v>0</v>
      </c>
      <c r="AG171" s="272">
        <f>IF(R171="kompletna",Q171*J171*0.0036*'lista, wskaźniki'!$F$13, IF(R171="częściowa",Q171*J171*0.0036*'lista, wskaźniki'!$F$14, IF(R171="brak",Q171*J171*0.0036*'lista, wskaźniki'!$F$15,)))</f>
        <v>0</v>
      </c>
      <c r="AH171" s="334">
        <f>IF(Y171="inne",K171*'lista, wskaźniki'!$E$35,IF(Y171="to samo źródło",0,IF(Y171=0,0)))</f>
        <v>0</v>
      </c>
      <c r="AI171" s="334">
        <f>IF(AA171="gaz z sieci",AC171*'lista, wskaźniki'!$D$21)</f>
        <v>0</v>
      </c>
      <c r="AJ171" s="272">
        <f>IF(AA171="węgiel",AB171*'lista, wskaźniki'!$D$20, IF('Sektor mieszkaniowy'!AA171="drewno",'Sektor mieszkaniowy'!AB171*'lista, wskaźniki'!$D$22,IF('Sektor mieszkaniowy'!AA171="pellet",AB171*'lista, wskaźniki'!$D$23,IF('Sektor mieszkaniowy'!AA171="gaz z sieci",AB171*'lista, wskaźniki'!$D$21,IF('Sektor mieszkaniowy'!AA171="olej opałowy",'Sektor mieszkaniowy'!AB171*'lista, wskaźniki'!$D$24)))))</f>
        <v>0</v>
      </c>
      <c r="AK171" s="1111"/>
      <c r="AL171" s="954"/>
      <c r="AM171" s="20">
        <f>IF(AA171="węgiel",AF171*1/3.6*'lista, wskaźniki'!$F$20,IF(AA171="drewno",AF171*1/3.6*'lista, wskaźniki'!$F$22,IF(AA171="pellet",AF171*1/3.6*'lista, wskaźniki'!$F$23,IF(AA171="gaz z sieci",AF171*1/3.6*'lista, wskaźniki'!$F$21,IF(AA171="olej opałowy",AF171*1/3.6*'lista, wskaźniki'!$F$24,0)))))</f>
        <v>0</v>
      </c>
      <c r="AN171" s="20">
        <f>IF(AA171="węgiel",AF171*'lista, wskaźniki'!$E$42,IF(AA171="drewno",AF171*'lista, wskaźniki'!$G$42,IF(AA171="pellet",AF171*'lista, wskaźniki'!$H$42,IF(AA171="gaz z sieci",AF171*'lista, wskaźniki'!$F$42,IF(AA171="olej opałowy",AF171*'lista, wskaźniki'!$I$42,0)))))</f>
        <v>0</v>
      </c>
      <c r="AO171" s="20">
        <f>IF(AA171="węgiel",AF171*'lista, wskaźniki'!$E$43,IF(AA171="drewno",AF171*'lista, wskaźniki'!$G$43,IF(AA171="pellet",AF171*'lista, wskaźniki'!$H$43,IF(AA171="gaz z sieci",AF171*'lista, wskaźniki'!$F$43,IF(AA171="olej opałowy",AF171*'lista, wskaźniki'!$I$43,0)))))</f>
        <v>0</v>
      </c>
      <c r="AP171" s="20">
        <f>IF(AA171="węgiel",AF171*'lista, wskaźniki'!$E$44,IF(AA171="drewno",AF171*'lista, wskaźniki'!$G$44,IF(AA171="pellet",AF171*'lista, wskaźniki'!$H$44,IF(AA171="gaz z sieci",AF171*'lista, wskaźniki'!$F$44,IF(AA171="olej opałowy",AF171*'lista, wskaźniki'!$I$44,0)))))</f>
        <v>0</v>
      </c>
      <c r="AQ171" s="20" t="b">
        <f>IF(Z171="gaz",AH171*1/3.6*'lista, wskaźniki'!$F$21,IF(Z171="energia elektryczna",AH171*1/3.6*'lista, wskaźniki'!$F$26))</f>
        <v>0</v>
      </c>
      <c r="AR171" s="20" t="b">
        <f>IF(Z171="gaz",AH171*'lista, wskaźniki'!$F$42,IF(Z171="energia elektryczna",AH171*0))</f>
        <v>0</v>
      </c>
      <c r="AS171" s="20" t="b">
        <f>IF(Z171="gaz",AH171*'lista, wskaźniki'!$F$43,IF(Z171="energia elektryczna",AH171*0))</f>
        <v>0</v>
      </c>
      <c r="AT171" s="20" t="b">
        <f>IF(Z171="gaz",AH171*'lista, wskaźniki'!$F$44,IF(Z171="energia elektryczna",AH171*0))</f>
        <v>0</v>
      </c>
      <c r="AU171" s="20">
        <f>AI171*1/3.6*'lista, wskaźniki'!$F$21</f>
        <v>0</v>
      </c>
      <c r="AV171" s="20">
        <f>AI171*'lista, wskaźniki'!$F$42</f>
        <v>0</v>
      </c>
      <c r="AW171" s="20">
        <f>AI171*'lista, wskaźniki'!$F$43</f>
        <v>0</v>
      </c>
      <c r="AX171" s="20">
        <f>AI171*'lista, wskaźniki'!$F$44</f>
        <v>0</v>
      </c>
      <c r="AY171" s="20">
        <f>AK171*'lista, wskaźniki'!$F$26</f>
        <v>0</v>
      </c>
      <c r="AZ171" s="20">
        <f t="shared" si="62"/>
        <v>0</v>
      </c>
      <c r="BA171" s="20">
        <f t="shared" si="63"/>
        <v>0</v>
      </c>
      <c r="BB171" s="20">
        <f t="shared" si="64"/>
        <v>0</v>
      </c>
      <c r="BC171" s="20">
        <f t="shared" si="65"/>
        <v>0</v>
      </c>
      <c r="BD171" s="954"/>
      <c r="BE171" s="954"/>
      <c r="BF171" s="954"/>
      <c r="BG171" s="954"/>
      <c r="BH171" s="83"/>
      <c r="BI171" s="954"/>
      <c r="BJ171" s="83"/>
      <c r="BK171" s="954"/>
      <c r="BL171" s="83"/>
      <c r="BM171" s="83"/>
      <c r="BN171" s="83"/>
      <c r="BO171" s="83"/>
      <c r="BP171" s="83"/>
      <c r="BQ171" s="83"/>
      <c r="BR171" s="83"/>
      <c r="BS171" s="1105"/>
      <c r="BT171" s="1105"/>
      <c r="BU171" s="1105"/>
      <c r="BV171" s="1105"/>
      <c r="BW171" s="1105"/>
      <c r="BX171" s="1105"/>
      <c r="BY171" s="1108"/>
      <c r="CA171" s="365" t="b">
        <f t="shared" si="66"/>
        <v>0</v>
      </c>
      <c r="CB171" s="365" t="b">
        <f t="shared" si="67"/>
        <v>0</v>
      </c>
      <c r="CC171" s="365" t="b">
        <f t="shared" si="68"/>
        <v>0</v>
      </c>
      <c r="CD171" s="365">
        <f t="shared" si="69"/>
        <v>0</v>
      </c>
      <c r="CE171" s="365" t="b">
        <f t="shared" si="70"/>
        <v>0</v>
      </c>
      <c r="CF171" s="365" t="b">
        <f t="shared" si="71"/>
        <v>0</v>
      </c>
      <c r="CG171" s="365" t="b">
        <f t="shared" si="72"/>
        <v>0</v>
      </c>
      <c r="CH171" s="365">
        <f t="shared" si="73"/>
        <v>0</v>
      </c>
      <c r="CI171" s="72" t="b">
        <f t="shared" si="74"/>
        <v>0</v>
      </c>
      <c r="CJ171" s="72" t="b">
        <f t="shared" si="75"/>
        <v>0</v>
      </c>
      <c r="CK171" s="72" t="b">
        <f t="shared" si="76"/>
        <v>0</v>
      </c>
      <c r="CL171" s="72">
        <f t="shared" si="77"/>
        <v>0</v>
      </c>
      <c r="CM171" s="72" t="b">
        <f t="shared" si="78"/>
        <v>0</v>
      </c>
      <c r="CN171" s="72" t="b">
        <f t="shared" si="79"/>
        <v>0</v>
      </c>
      <c r="CP171" s="13">
        <f t="shared" si="80"/>
        <v>0</v>
      </c>
      <c r="CQ171" s="13" t="b">
        <f t="shared" si="81"/>
        <v>0</v>
      </c>
      <c r="CR171" s="13" t="b">
        <f t="shared" si="82"/>
        <v>0</v>
      </c>
      <c r="CS171" s="13" t="b">
        <f t="shared" si="88"/>
        <v>0</v>
      </c>
      <c r="CT171" s="13" t="b">
        <f t="shared" si="87"/>
        <v>0</v>
      </c>
      <c r="CU171" s="13" t="b">
        <f t="shared" si="89"/>
        <v>0</v>
      </c>
      <c r="CV171" s="13" t="b">
        <f t="shared" si="83"/>
        <v>0</v>
      </c>
      <c r="CW171" s="13" t="b">
        <f t="shared" si="84"/>
        <v>0</v>
      </c>
      <c r="CX171" s="13" t="b">
        <f t="shared" si="85"/>
        <v>0</v>
      </c>
      <c r="CY171" s="13" t="b">
        <f t="shared" si="86"/>
        <v>0</v>
      </c>
    </row>
    <row r="172" spans="1:103" ht="15" thickBot="1">
      <c r="A172" s="933"/>
      <c r="B172" s="955"/>
      <c r="C172" s="955"/>
      <c r="D172" s="955"/>
      <c r="E172" s="955"/>
      <c r="F172" s="955"/>
      <c r="G172" s="955"/>
      <c r="H172" s="955"/>
      <c r="I172" s="955"/>
      <c r="J172" s="955"/>
      <c r="K172" s="955"/>
      <c r="L172" s="955"/>
      <c r="M172" s="955"/>
      <c r="N172" s="955"/>
      <c r="O172" s="955"/>
      <c r="P172" s="955"/>
      <c r="Q172" s="942"/>
      <c r="R172" s="955"/>
      <c r="S172" s="955"/>
      <c r="T172" s="955"/>
      <c r="U172" s="955"/>
      <c r="V172" s="955"/>
      <c r="W172" s="85"/>
      <c r="X172" s="85"/>
      <c r="Y172" s="85"/>
      <c r="Z172" s="85"/>
      <c r="AA172" s="85" t="s">
        <v>37</v>
      </c>
      <c r="AB172" s="86"/>
      <c r="AC172" s="86"/>
      <c r="AD172" s="85"/>
      <c r="AE172" s="955"/>
      <c r="AF172" s="334">
        <f t="shared" si="61"/>
        <v>0</v>
      </c>
      <c r="AG172" s="272">
        <f>IF(R172="kompletna",Q172*J172*0.0036*'lista, wskaźniki'!$F$13, IF(R172="częściowa",Q172*J172*0.0036*'lista, wskaźniki'!$F$14, IF(R172="brak",Q172*J172*0.0036*'lista, wskaźniki'!$F$15,)))</f>
        <v>0</v>
      </c>
      <c r="AH172" s="334">
        <f>IF(Y172="inne",K172*'lista, wskaźniki'!$E$35,IF(Y172="to samo źródło",0,IF(Y172=0,0)))</f>
        <v>0</v>
      </c>
      <c r="AI172" s="334" t="b">
        <f>IF(AA172="gaz z sieci",AC172*'lista, wskaźniki'!$D$21)</f>
        <v>0</v>
      </c>
      <c r="AJ172" s="272">
        <f>IF(AA172="węgiel",AB172*'lista, wskaźniki'!$D$20, IF('Sektor mieszkaniowy'!AA172="drewno",'Sektor mieszkaniowy'!AB172*'lista, wskaźniki'!$D$22,IF('Sektor mieszkaniowy'!AA172="pellet",AB172*'lista, wskaźniki'!$D$23,IF('Sektor mieszkaniowy'!AA172="gaz z sieci",AB172*'lista, wskaźniki'!$D$21,IF('Sektor mieszkaniowy'!AA172="olej opałowy",'Sektor mieszkaniowy'!AB172*'lista, wskaźniki'!$D$24)))))</f>
        <v>0</v>
      </c>
      <c r="AK172" s="1112"/>
      <c r="AL172" s="955"/>
      <c r="AM172" s="20">
        <f>IF(AA172="węgiel",AF172*1/3.6*'lista, wskaźniki'!$F$20,IF(AA172="drewno",AF172*1/3.6*'lista, wskaźniki'!$F$22,IF(AA172="pellet",AF172*1/3.6*'lista, wskaźniki'!$F$23,IF(AA172="gaz z sieci",AF172*1/3.6*'lista, wskaźniki'!$F$21,IF(AA172="olej opałowy",AF172*1/3.6*'lista, wskaźniki'!$F$24,0)))))</f>
        <v>0</v>
      </c>
      <c r="AN172" s="20">
        <f>IF(AA172="węgiel",AF172*'lista, wskaźniki'!$E$42,IF(AA172="drewno",AF172*'lista, wskaźniki'!$G$42,IF(AA172="pellet",AF172*'lista, wskaźniki'!$H$42,IF(AA172="gaz z sieci",AF172*'lista, wskaźniki'!$F$42,IF(AA172="olej opałowy",AF172*'lista, wskaźniki'!$I$42,0)))))</f>
        <v>0</v>
      </c>
      <c r="AO172" s="20">
        <f>IF(AA172="węgiel",AF172*'lista, wskaźniki'!$E$43,IF(AA172="drewno",AF172*'lista, wskaźniki'!$G$43,IF(AA172="pellet",AF172*'lista, wskaźniki'!$H$43,IF(AA172="gaz z sieci",AF172*'lista, wskaźniki'!$F$43,IF(AA172="olej opałowy",AF172*'lista, wskaźniki'!$I$43,0)))))</f>
        <v>0</v>
      </c>
      <c r="AP172" s="20">
        <f>IF(AA172="węgiel",AF172*'lista, wskaźniki'!$E$44,IF(AA172="drewno",AF172*'lista, wskaźniki'!$G$44,IF(AA172="pellet",AF172*'lista, wskaźniki'!$H$44,IF(AA172="gaz z sieci",AF172*'lista, wskaźniki'!$F$44,IF(AA172="olej opałowy",AF172*'lista, wskaźniki'!$I$44,0)))))</f>
        <v>0</v>
      </c>
      <c r="AQ172" s="20" t="b">
        <f>IF(Z172="gaz",AH172*1/3.6*'lista, wskaźniki'!$F$21,IF(Z172="energia elektryczna",AH172*1/3.6*'lista, wskaźniki'!$F$26))</f>
        <v>0</v>
      </c>
      <c r="AR172" s="20" t="b">
        <f>IF(Z172="gaz",AH172*'lista, wskaźniki'!$F$42,IF(Z172="energia elektryczna",AH172*0))</f>
        <v>0</v>
      </c>
      <c r="AS172" s="20" t="b">
        <f>IF(Z172="gaz",AH172*'lista, wskaźniki'!$F$43,IF(Z172="energia elektryczna",AH172*0))</f>
        <v>0</v>
      </c>
      <c r="AT172" s="20" t="b">
        <f>IF(Z172="gaz",AH172*'lista, wskaźniki'!$F$44,IF(Z172="energia elektryczna",AH172*0))</f>
        <v>0</v>
      </c>
      <c r="AU172" s="20">
        <f>AI172*1/3.6*'lista, wskaźniki'!$F$21</f>
        <v>0</v>
      </c>
      <c r="AV172" s="20">
        <f>AI172*'lista, wskaźniki'!$F$42</f>
        <v>0</v>
      </c>
      <c r="AW172" s="20">
        <f>AI172*'lista, wskaźniki'!$F$43</f>
        <v>0</v>
      </c>
      <c r="AX172" s="20">
        <f>AI172*'lista, wskaźniki'!$F$44</f>
        <v>0</v>
      </c>
      <c r="AY172" s="20">
        <f>AK172*'lista, wskaźniki'!$F$26</f>
        <v>0</v>
      </c>
      <c r="AZ172" s="20">
        <f t="shared" si="62"/>
        <v>0</v>
      </c>
      <c r="BA172" s="20">
        <f t="shared" si="63"/>
        <v>0</v>
      </c>
      <c r="BB172" s="20">
        <f t="shared" si="64"/>
        <v>0</v>
      </c>
      <c r="BC172" s="20">
        <f t="shared" si="65"/>
        <v>0</v>
      </c>
      <c r="BD172" s="955"/>
      <c r="BE172" s="955"/>
      <c r="BF172" s="955"/>
      <c r="BG172" s="955"/>
      <c r="BH172" s="85"/>
      <c r="BI172" s="955"/>
      <c r="BJ172" s="85"/>
      <c r="BK172" s="955"/>
      <c r="BL172" s="85"/>
      <c r="BM172" s="85"/>
      <c r="BN172" s="85"/>
      <c r="BO172" s="85"/>
      <c r="BP172" s="85"/>
      <c r="BQ172" s="85"/>
      <c r="BR172" s="85"/>
      <c r="BS172" s="1106"/>
      <c r="BT172" s="1106"/>
      <c r="BU172" s="1106"/>
      <c r="BV172" s="1106"/>
      <c r="BW172" s="1106"/>
      <c r="BX172" s="1106"/>
      <c r="BY172" s="1109"/>
      <c r="CA172" s="365" t="b">
        <f t="shared" si="66"/>
        <v>0</v>
      </c>
      <c r="CB172" s="365" t="b">
        <f t="shared" si="67"/>
        <v>0</v>
      </c>
      <c r="CC172" s="365" t="b">
        <f t="shared" si="68"/>
        <v>0</v>
      </c>
      <c r="CD172" s="365" t="b">
        <f t="shared" si="69"/>
        <v>0</v>
      </c>
      <c r="CE172" s="365">
        <f t="shared" si="70"/>
        <v>0</v>
      </c>
      <c r="CF172" s="365" t="b">
        <f t="shared" si="71"/>
        <v>0</v>
      </c>
      <c r="CG172" s="365" t="b">
        <f t="shared" si="72"/>
        <v>0</v>
      </c>
      <c r="CH172" s="365" t="b">
        <f t="shared" si="73"/>
        <v>0</v>
      </c>
      <c r="CI172" s="72" t="b">
        <f t="shared" si="74"/>
        <v>0</v>
      </c>
      <c r="CJ172" s="72" t="b">
        <f t="shared" si="75"/>
        <v>0</v>
      </c>
      <c r="CK172" s="72" t="b">
        <f t="shared" si="76"/>
        <v>0</v>
      </c>
      <c r="CL172" s="72">
        <f t="shared" si="77"/>
        <v>0</v>
      </c>
      <c r="CM172" s="72">
        <f t="shared" si="78"/>
        <v>0</v>
      </c>
      <c r="CN172" s="72" t="b">
        <f t="shared" si="79"/>
        <v>0</v>
      </c>
      <c r="CP172" s="13">
        <f t="shared" si="80"/>
        <v>0</v>
      </c>
      <c r="CQ172" s="13" t="b">
        <f t="shared" si="81"/>
        <v>0</v>
      </c>
      <c r="CR172" s="13" t="b">
        <f t="shared" si="82"/>
        <v>0</v>
      </c>
      <c r="CS172" s="13" t="b">
        <f t="shared" si="88"/>
        <v>0</v>
      </c>
      <c r="CT172" s="13" t="b">
        <f t="shared" si="87"/>
        <v>0</v>
      </c>
      <c r="CU172" s="13" t="b">
        <f t="shared" si="89"/>
        <v>0</v>
      </c>
      <c r="CV172" s="13" t="b">
        <f t="shared" si="83"/>
        <v>0</v>
      </c>
      <c r="CW172" s="13" t="b">
        <f t="shared" si="84"/>
        <v>0</v>
      </c>
      <c r="CX172" s="13" t="b">
        <f t="shared" si="85"/>
        <v>0</v>
      </c>
      <c r="CY172" s="13" t="b">
        <f t="shared" si="86"/>
        <v>0</v>
      </c>
    </row>
    <row r="173" spans="1:103" ht="15" thickBot="1">
      <c r="A173" s="931">
        <v>35</v>
      </c>
      <c r="B173" s="953" t="s">
        <v>202</v>
      </c>
      <c r="C173" s="953"/>
      <c r="D173" s="953" t="s">
        <v>1</v>
      </c>
      <c r="E173" s="953" t="s">
        <v>5</v>
      </c>
      <c r="F173" s="953"/>
      <c r="G173" s="953"/>
      <c r="H173" s="953"/>
      <c r="I173" s="953"/>
      <c r="J173" s="953">
        <v>85</v>
      </c>
      <c r="K173" s="953"/>
      <c r="L173" s="953" t="s">
        <v>17</v>
      </c>
      <c r="M173" s="953"/>
      <c r="N173" s="953" t="s">
        <v>17</v>
      </c>
      <c r="O173" s="953"/>
      <c r="P173" s="953" t="s">
        <v>17</v>
      </c>
      <c r="Q173" s="940">
        <f>IF(I173="&lt;1966",'lista, wskaźniki'!$G$4,IF(I173="1967-1985",'lista, wskaźniki'!$G$5,IF(I173="1986-1992",'lista, wskaźniki'!$G$6,IF(I173="1993-1996",'lista, wskaźniki'!$G$7,IF(I173="&gt;1997",'lista, wskaźniki'!$G$8,IF(I173=0,'lista, wskaźniki'!$G$4))))))</f>
        <v>290</v>
      </c>
      <c r="R173" s="953" t="s">
        <v>25</v>
      </c>
      <c r="S173" s="953" t="s">
        <v>31</v>
      </c>
      <c r="T173" s="953"/>
      <c r="U173" s="953"/>
      <c r="V173" s="953"/>
      <c r="W173" s="20" t="s">
        <v>36</v>
      </c>
      <c r="X173" s="81" t="s">
        <v>39</v>
      </c>
      <c r="Y173" s="81" t="s">
        <v>42</v>
      </c>
      <c r="Z173" s="81"/>
      <c r="AA173" s="81" t="s">
        <v>35</v>
      </c>
      <c r="AB173" s="82"/>
      <c r="AC173" s="82"/>
      <c r="AD173" s="81"/>
      <c r="AE173" s="953">
        <v>12</v>
      </c>
      <c r="AF173" s="334">
        <f t="shared" si="61"/>
        <v>0</v>
      </c>
      <c r="AG173" s="272">
        <v>0</v>
      </c>
      <c r="AH173" s="334">
        <f>IF(Y173="inne",K173*'lista, wskaźniki'!$E$35,IF(Y173="to samo źródło",0,IF(Y173=0,0)))</f>
        <v>0</v>
      </c>
      <c r="AI173" s="334" t="b">
        <f>IF(AA173="gaz z sieci",AC173*'lista, wskaźniki'!$D$21)</f>
        <v>0</v>
      </c>
      <c r="AJ173" s="272">
        <f>IF(AA173="węgiel",AB173*'lista, wskaźniki'!$D$20, IF('Sektor mieszkaniowy'!AA173="drewno",'Sektor mieszkaniowy'!AB173*'lista, wskaźniki'!$D$22,IF('Sektor mieszkaniowy'!AA173="pellet",AB173*'lista, wskaźniki'!$D$23,IF('Sektor mieszkaniowy'!AA173="gaz z sieci",AB173*'lista, wskaźniki'!$D$21,IF('Sektor mieszkaniowy'!AA173="olej opałowy",'Sektor mieszkaniowy'!AB173*'lista, wskaźniki'!$D$24)))))</f>
        <v>0</v>
      </c>
      <c r="AK173" s="1110">
        <f>AL173/'lista, wskaźniki'!$A$127</f>
        <v>0</v>
      </c>
      <c r="AL173" s="953"/>
      <c r="AM173" s="20">
        <f>IF(AA173="węgiel",AF173*1/3.6*'lista, wskaźniki'!$F$20,IF(AA173="drewno",AF173*1/3.6*'lista, wskaźniki'!$F$22,IF(AA173="pellet",AF173*1/3.6*'lista, wskaźniki'!$F$23,IF(AA173="gaz z sieci",AF173*1/3.6*'lista, wskaźniki'!$F$21,IF(AA173="olej opałowy",AF173*1/3.6*'lista, wskaźniki'!$F$24,0)))))</f>
        <v>0</v>
      </c>
      <c r="AN173" s="20">
        <f>IF(AA173="węgiel",AF173*'lista, wskaźniki'!$E$42,IF(AA173="drewno",AF173*'lista, wskaźniki'!$G$42,IF(AA173="pellet",AF173*'lista, wskaźniki'!$H$42,IF(AA173="gaz z sieci",AF173*'lista, wskaźniki'!$F$42,IF(AA173="olej opałowy",AF173*'lista, wskaźniki'!$I$42,0)))))</f>
        <v>0</v>
      </c>
      <c r="AO173" s="20">
        <f>IF(AA173="węgiel",AF173*'lista, wskaźniki'!$E$43,IF(AA173="drewno",AF173*'lista, wskaźniki'!$G$43,IF(AA173="pellet",AF173*'lista, wskaźniki'!$H$43,IF(AA173="gaz z sieci",AF173*'lista, wskaźniki'!$F$43,IF(AA173="olej opałowy",AF173*'lista, wskaźniki'!$I$43,0)))))</f>
        <v>0</v>
      </c>
      <c r="AP173" s="20">
        <f>IF(AA173="węgiel",AF173*'lista, wskaźniki'!$E$44,IF(AA173="drewno",AF173*'lista, wskaźniki'!$G$44,IF(AA173="pellet",AF173*'lista, wskaźniki'!$H$44,IF(AA173="gaz z sieci",AF173*'lista, wskaźniki'!$F$44,IF(AA173="olej opałowy",AF173*'lista, wskaźniki'!$I$44,0)))))</f>
        <v>0</v>
      </c>
      <c r="AQ173" s="20" t="b">
        <f>IF(Z173="gaz",AH173*1/3.6*'lista, wskaźniki'!$F$21,IF(Z173="energia elektryczna",AH173*1/3.6*'lista, wskaźniki'!$F$26))</f>
        <v>0</v>
      </c>
      <c r="AR173" s="20" t="b">
        <f>IF(Z173="gaz",AH173*'lista, wskaźniki'!$F$42,IF(Z173="energia elektryczna",AH173*0))</f>
        <v>0</v>
      </c>
      <c r="AS173" s="20" t="b">
        <f>IF(Z173="gaz",AH173*'lista, wskaźniki'!$F$43,IF(Z173="energia elektryczna",AH173*0))</f>
        <v>0</v>
      </c>
      <c r="AT173" s="20" t="b">
        <f>IF(Z173="gaz",AH173*'lista, wskaźniki'!$F$44,IF(Z173="energia elektryczna",AH173*0))</f>
        <v>0</v>
      </c>
      <c r="AU173" s="20">
        <f>AI173*1/3.6*'lista, wskaźniki'!$F$21</f>
        <v>0</v>
      </c>
      <c r="AV173" s="20">
        <f>AI173*'lista, wskaźniki'!$F$42</f>
        <v>0</v>
      </c>
      <c r="AW173" s="20">
        <f>AI173*'lista, wskaźniki'!$F$43</f>
        <v>0</v>
      </c>
      <c r="AX173" s="20">
        <f>AI173*'lista, wskaźniki'!$F$44</f>
        <v>0</v>
      </c>
      <c r="AY173" s="20">
        <f>AK173*'lista, wskaźniki'!$F$26</f>
        <v>0</v>
      </c>
      <c r="AZ173" s="20">
        <f t="shared" si="62"/>
        <v>0</v>
      </c>
      <c r="BA173" s="20">
        <f t="shared" si="63"/>
        <v>0</v>
      </c>
      <c r="BB173" s="20">
        <f t="shared" si="64"/>
        <v>0</v>
      </c>
      <c r="BC173" s="20">
        <f t="shared" si="65"/>
        <v>0</v>
      </c>
      <c r="BD173" s="953" t="s">
        <v>16</v>
      </c>
      <c r="BE173" s="953" t="s">
        <v>17</v>
      </c>
      <c r="BF173" s="953" t="s">
        <v>17</v>
      </c>
      <c r="BG173" s="953" t="s">
        <v>16</v>
      </c>
      <c r="BH173" s="81" t="s">
        <v>43</v>
      </c>
      <c r="BI173" s="953" t="s">
        <v>16</v>
      </c>
      <c r="BJ173" s="81" t="s">
        <v>43</v>
      </c>
      <c r="BK173" s="953" t="s">
        <v>17</v>
      </c>
      <c r="BL173" s="81"/>
      <c r="BM173" s="81"/>
      <c r="BN173" s="81"/>
      <c r="BO173" s="81" t="s">
        <v>57</v>
      </c>
      <c r="BP173" s="81" t="s">
        <v>52</v>
      </c>
      <c r="BQ173" s="81" t="s">
        <v>120</v>
      </c>
      <c r="BR173" s="81">
        <v>1</v>
      </c>
      <c r="BS173" s="1104">
        <v>12000</v>
      </c>
      <c r="BT173" s="1104">
        <v>1000</v>
      </c>
      <c r="BU173" s="1104"/>
      <c r="BV173" s="1104"/>
      <c r="BW173" s="1104">
        <v>4500</v>
      </c>
      <c r="BX173" s="1104"/>
      <c r="BY173" s="1107"/>
      <c r="CA173" s="365">
        <f t="shared" si="66"/>
        <v>0</v>
      </c>
      <c r="CB173" s="365" t="b">
        <f t="shared" si="67"/>
        <v>0</v>
      </c>
      <c r="CC173" s="365" t="b">
        <f t="shared" si="68"/>
        <v>0</v>
      </c>
      <c r="CD173" s="365" t="b">
        <f t="shared" si="69"/>
        <v>0</v>
      </c>
      <c r="CE173" s="365" t="b">
        <f t="shared" si="70"/>
        <v>0</v>
      </c>
      <c r="CF173" s="365" t="b">
        <f t="shared" si="71"/>
        <v>0</v>
      </c>
      <c r="CG173" s="365" t="b">
        <f t="shared" si="72"/>
        <v>0</v>
      </c>
      <c r="CH173" s="365" t="b">
        <f t="shared" si="73"/>
        <v>0</v>
      </c>
      <c r="CI173" s="72">
        <f t="shared" si="74"/>
        <v>0</v>
      </c>
      <c r="CJ173" s="72" t="b">
        <f t="shared" si="75"/>
        <v>0</v>
      </c>
      <c r="CK173" s="72" t="b">
        <f t="shared" si="76"/>
        <v>0</v>
      </c>
      <c r="CL173" s="72">
        <f t="shared" si="77"/>
        <v>0</v>
      </c>
      <c r="CM173" s="72" t="b">
        <f t="shared" si="78"/>
        <v>0</v>
      </c>
      <c r="CN173" s="72" t="b">
        <f t="shared" si="79"/>
        <v>0</v>
      </c>
      <c r="CP173" s="13">
        <f t="shared" si="80"/>
        <v>85</v>
      </c>
      <c r="CQ173" s="13">
        <f t="shared" si="81"/>
        <v>0</v>
      </c>
      <c r="CR173" s="13" t="b">
        <f t="shared" si="82"/>
        <v>0</v>
      </c>
      <c r="CS173" s="13">
        <f t="shared" si="88"/>
        <v>0</v>
      </c>
      <c r="CT173" s="13" t="b">
        <f t="shared" si="87"/>
        <v>0</v>
      </c>
      <c r="CU173" s="13">
        <f t="shared" si="89"/>
        <v>0</v>
      </c>
      <c r="CV173" s="13" t="b">
        <f t="shared" si="83"/>
        <v>0</v>
      </c>
      <c r="CW173" s="13">
        <f t="shared" si="84"/>
        <v>0</v>
      </c>
      <c r="CX173" s="13" t="b">
        <f t="shared" si="85"/>
        <v>0</v>
      </c>
      <c r="CY173" s="13">
        <f t="shared" si="86"/>
        <v>0</v>
      </c>
    </row>
    <row r="174" spans="1:103" ht="15" thickBot="1">
      <c r="A174" s="932"/>
      <c r="B174" s="954"/>
      <c r="C174" s="954"/>
      <c r="D174" s="954"/>
      <c r="E174" s="954"/>
      <c r="F174" s="954"/>
      <c r="G174" s="954"/>
      <c r="H174" s="954"/>
      <c r="I174" s="954"/>
      <c r="J174" s="954"/>
      <c r="K174" s="954"/>
      <c r="L174" s="954"/>
      <c r="M174" s="954"/>
      <c r="N174" s="954"/>
      <c r="O174" s="954"/>
      <c r="P174" s="954"/>
      <c r="Q174" s="941"/>
      <c r="R174" s="954"/>
      <c r="S174" s="954"/>
      <c r="T174" s="954"/>
      <c r="U174" s="954"/>
      <c r="V174" s="954"/>
      <c r="W174" s="83"/>
      <c r="X174" s="83"/>
      <c r="Y174" s="83"/>
      <c r="Z174" s="83"/>
      <c r="AA174" s="83" t="s">
        <v>36</v>
      </c>
      <c r="AB174" s="84"/>
      <c r="AC174" s="84"/>
      <c r="AD174" s="83"/>
      <c r="AE174" s="954"/>
      <c r="AF174" s="334">
        <f>AG174</f>
        <v>88.74</v>
      </c>
      <c r="AG174" s="272">
        <v>88.74</v>
      </c>
      <c r="AH174" s="334">
        <f>IF(Y174="inne",K174*'lista, wskaźniki'!$E$35,IF(Y174="to samo źródło",0,IF(Y174=0,0)))</f>
        <v>0</v>
      </c>
      <c r="AI174" s="334" t="b">
        <f>IF(AA174="gaz z sieci",AC174*'lista, wskaźniki'!$D$21)</f>
        <v>0</v>
      </c>
      <c r="AJ174" s="272">
        <f>IF(AA174="węgiel",AB174*'lista, wskaźniki'!$D$20, IF('Sektor mieszkaniowy'!AA174="drewno",'Sektor mieszkaniowy'!AB174*'lista, wskaźniki'!$D$22,IF('Sektor mieszkaniowy'!AA174="pellet",AB174*'lista, wskaźniki'!$D$23,IF('Sektor mieszkaniowy'!AA174="gaz z sieci",AB174*'lista, wskaźniki'!$D$21,IF('Sektor mieszkaniowy'!AA174="olej opałowy",'Sektor mieszkaniowy'!AB174*'lista, wskaźniki'!$D$24)))))</f>
        <v>0</v>
      </c>
      <c r="AK174" s="1111"/>
      <c r="AL174" s="954"/>
      <c r="AM174" s="20">
        <f>IF(AA174="węgiel",AF174*1/3.6*'lista, wskaźniki'!$F$20,IF(AA174="drewno",AF174*1/3.6*'lista, wskaźniki'!$F$22,IF(AA174="pellet",AF174*1/3.6*'lista, wskaźniki'!$F$23,IF(AA174="gaz z sieci",AF174*1/3.6*'lista, wskaźniki'!$F$21,IF(AA174="olej opałowy",AF174*1/3.6*'lista, wskaźniki'!$F$24,0)))))</f>
        <v>0</v>
      </c>
      <c r="AN174" s="20">
        <f>IF(AA174="węgiel",AF174*'lista, wskaźniki'!$E$42,IF(AA174="drewno",AF174*'lista, wskaźniki'!$G$42,IF(AA174="pellet",AF174*'lista, wskaźniki'!$H$42,IF(AA174="gaz z sieci",AF174*'lista, wskaźniki'!$F$42,IF(AA174="olej opałowy",AF174*'lista, wskaźniki'!$I$42,0)))))</f>
        <v>7.1879399999999996E-2</v>
      </c>
      <c r="AO174" s="20">
        <f>IF(AA174="węgiel",AF174*'lista, wskaźniki'!$E$43,IF(AA174="drewno",AF174*'lista, wskaźniki'!$G$43,IF(AA174="pellet",AF174*'lista, wskaźniki'!$H$43,IF(AA174="gaz z sieci",AF174*'lista, wskaźniki'!$F$43,IF(AA174="olej opałowy",AF174*'lista, wskaźniki'!$I$43,0)))))</f>
        <v>7.1879399999999996E-2</v>
      </c>
      <c r="AP174" s="20">
        <f>IF(AA174="węgiel",AF174*'lista, wskaźniki'!$E$44,IF(AA174="drewno",AF174*'lista, wskaźniki'!$G$44,IF(AA174="pellet",AF174*'lista, wskaźniki'!$H$44,IF(AA174="gaz z sieci",AF174*'lista, wskaźniki'!$F$44,IF(AA174="olej opałowy",AF174*'lista, wskaźniki'!$I$44,0)))))</f>
        <v>2.2184999999999999E-5</v>
      </c>
      <c r="AQ174" s="20" t="b">
        <f>IF(Z174="gaz",AH174*1/3.6*'lista, wskaźniki'!$F$21,IF(Z174="energia elektryczna",AH174*1/3.6*'lista, wskaźniki'!$F$26))</f>
        <v>0</v>
      </c>
      <c r="AR174" s="20" t="b">
        <f>IF(Z174="gaz",AH174*'lista, wskaźniki'!$F$42,IF(Z174="energia elektryczna",AH174*0))</f>
        <v>0</v>
      </c>
      <c r="AS174" s="20" t="b">
        <f>IF(Z174="gaz",AH174*'lista, wskaźniki'!$F$43,IF(Z174="energia elektryczna",AH174*0))</f>
        <v>0</v>
      </c>
      <c r="AT174" s="20" t="b">
        <f>IF(Z174="gaz",AH174*'lista, wskaźniki'!$F$44,IF(Z174="energia elektryczna",AH174*0))</f>
        <v>0</v>
      </c>
      <c r="AU174" s="20">
        <f>AI174*1/3.6*'lista, wskaźniki'!$F$21</f>
        <v>0</v>
      </c>
      <c r="AV174" s="20">
        <f>AI174*'lista, wskaźniki'!$F$42</f>
        <v>0</v>
      </c>
      <c r="AW174" s="20">
        <f>AI174*'lista, wskaźniki'!$F$43</f>
        <v>0</v>
      </c>
      <c r="AX174" s="20">
        <f>AI174*'lista, wskaźniki'!$F$44</f>
        <v>0</v>
      </c>
      <c r="AY174" s="20">
        <f>AK174*'lista, wskaźniki'!$F$26</f>
        <v>0</v>
      </c>
      <c r="AZ174" s="20">
        <f t="shared" si="62"/>
        <v>0</v>
      </c>
      <c r="BA174" s="20">
        <f t="shared" si="63"/>
        <v>7.1879399999999996E-2</v>
      </c>
      <c r="BB174" s="20">
        <f t="shared" si="64"/>
        <v>7.1879399999999996E-2</v>
      </c>
      <c r="BC174" s="20">
        <f t="shared" si="65"/>
        <v>2.2184999999999999E-5</v>
      </c>
      <c r="BD174" s="954"/>
      <c r="BE174" s="954"/>
      <c r="BF174" s="954"/>
      <c r="BG174" s="954"/>
      <c r="BH174" s="83"/>
      <c r="BI174" s="954"/>
      <c r="BJ174" s="83"/>
      <c r="BK174" s="954"/>
      <c r="BL174" s="83"/>
      <c r="BM174" s="83"/>
      <c r="BN174" s="83"/>
      <c r="BO174" s="83"/>
      <c r="BP174" s="83"/>
      <c r="BQ174" s="83"/>
      <c r="BR174" s="83"/>
      <c r="BS174" s="1105"/>
      <c r="BT174" s="1105"/>
      <c r="BU174" s="1105"/>
      <c r="BV174" s="1105"/>
      <c r="BW174" s="1105"/>
      <c r="BX174" s="1105"/>
      <c r="BY174" s="1108"/>
      <c r="CA174" s="365" t="b">
        <f t="shared" si="66"/>
        <v>0</v>
      </c>
      <c r="CB174" s="365">
        <f t="shared" si="67"/>
        <v>88.74</v>
      </c>
      <c r="CC174" s="365" t="b">
        <f t="shared" si="68"/>
        <v>0</v>
      </c>
      <c r="CD174" s="365" t="b">
        <f t="shared" si="69"/>
        <v>0</v>
      </c>
      <c r="CE174" s="365" t="b">
        <f t="shared" si="70"/>
        <v>0</v>
      </c>
      <c r="CF174" s="365" t="b">
        <f t="shared" si="71"/>
        <v>0</v>
      </c>
      <c r="CG174" s="365" t="b">
        <f t="shared" si="72"/>
        <v>0</v>
      </c>
      <c r="CH174" s="365" t="b">
        <f t="shared" si="73"/>
        <v>0</v>
      </c>
      <c r="CI174" s="72" t="b">
        <f t="shared" si="74"/>
        <v>0</v>
      </c>
      <c r="CJ174" s="72">
        <f t="shared" si="75"/>
        <v>88.74</v>
      </c>
      <c r="CK174" s="72" t="b">
        <f t="shared" si="76"/>
        <v>0</v>
      </c>
      <c r="CL174" s="72">
        <f t="shared" si="77"/>
        <v>0</v>
      </c>
      <c r="CM174" s="72" t="b">
        <f t="shared" si="78"/>
        <v>0</v>
      </c>
      <c r="CN174" s="72" t="b">
        <f t="shared" si="79"/>
        <v>0</v>
      </c>
      <c r="CP174" s="13">
        <f t="shared" si="80"/>
        <v>0</v>
      </c>
      <c r="CQ174" s="13" t="b">
        <f t="shared" si="81"/>
        <v>0</v>
      </c>
      <c r="CR174" s="13" t="b">
        <f t="shared" si="82"/>
        <v>0</v>
      </c>
      <c r="CS174" s="13" t="b">
        <f t="shared" si="88"/>
        <v>0</v>
      </c>
      <c r="CT174" s="13" t="b">
        <f t="shared" si="87"/>
        <v>0</v>
      </c>
      <c r="CU174" s="13" t="b">
        <f t="shared" si="89"/>
        <v>0</v>
      </c>
      <c r="CV174" s="13" t="b">
        <f t="shared" si="83"/>
        <v>0</v>
      </c>
      <c r="CW174" s="13" t="b">
        <f t="shared" si="84"/>
        <v>0</v>
      </c>
      <c r="CX174" s="13" t="b">
        <f t="shared" si="85"/>
        <v>0</v>
      </c>
      <c r="CY174" s="13" t="b">
        <f t="shared" si="86"/>
        <v>0</v>
      </c>
    </row>
    <row r="175" spans="1:103" ht="15" thickBot="1">
      <c r="A175" s="932"/>
      <c r="B175" s="954"/>
      <c r="C175" s="954"/>
      <c r="D175" s="954"/>
      <c r="E175" s="954"/>
      <c r="F175" s="954"/>
      <c r="G175" s="954"/>
      <c r="H175" s="954"/>
      <c r="I175" s="954"/>
      <c r="J175" s="954"/>
      <c r="K175" s="954"/>
      <c r="L175" s="954"/>
      <c r="M175" s="954"/>
      <c r="N175" s="954"/>
      <c r="O175" s="954"/>
      <c r="P175" s="954"/>
      <c r="Q175" s="941"/>
      <c r="R175" s="954"/>
      <c r="S175" s="954"/>
      <c r="T175" s="954"/>
      <c r="U175" s="954"/>
      <c r="V175" s="954"/>
      <c r="W175" s="83"/>
      <c r="X175" s="83"/>
      <c r="Y175" s="83"/>
      <c r="Z175" s="83"/>
      <c r="AA175" s="83" t="s">
        <v>50</v>
      </c>
      <c r="AB175" s="84"/>
      <c r="AC175" s="84"/>
      <c r="AD175" s="83"/>
      <c r="AE175" s="954"/>
      <c r="AF175" s="334">
        <f t="shared" si="61"/>
        <v>0</v>
      </c>
      <c r="AG175" s="272">
        <f>IF(R175="kompletna",Q175*J175*0.0036*'lista, wskaźniki'!$F$13, IF(R175="częściowa",Q175*J175*0.0036*'lista, wskaźniki'!$F$14, IF(R175="brak",Q175*J175*0.0036*'lista, wskaźniki'!$F$15,)))</f>
        <v>0</v>
      </c>
      <c r="AH175" s="334">
        <f>IF(Y175="inne",K175*'lista, wskaźniki'!$E$35,IF(Y175="to samo źródło",0,IF(Y175=0,0)))</f>
        <v>0</v>
      </c>
      <c r="AI175" s="334" t="b">
        <f>IF(AA175="gaz z sieci",AC175*'lista, wskaźniki'!$D$21)</f>
        <v>0</v>
      </c>
      <c r="AJ175" s="272">
        <f>IF(AA175="węgiel",AB175*'lista, wskaźniki'!$D$20, IF('Sektor mieszkaniowy'!AA175="drewno",'Sektor mieszkaniowy'!AB175*'lista, wskaźniki'!$D$22,IF('Sektor mieszkaniowy'!AA175="pellet",AB175*'lista, wskaźniki'!$D$23,IF('Sektor mieszkaniowy'!AA175="gaz z sieci",AB175*'lista, wskaźniki'!$D$21,IF('Sektor mieszkaniowy'!AA175="olej opałowy",'Sektor mieszkaniowy'!AB175*'lista, wskaźniki'!$D$24)))))</f>
        <v>0</v>
      </c>
      <c r="AK175" s="1111"/>
      <c r="AL175" s="954"/>
      <c r="AM175" s="20">
        <f>IF(AA175="węgiel",AF175*1/3.6*'lista, wskaźniki'!$F$20,IF(AA175="drewno",AF175*1/3.6*'lista, wskaźniki'!$F$22,IF(AA175="pellet",AF175*1/3.6*'lista, wskaźniki'!$F$23,IF(AA175="gaz z sieci",AF175*1/3.6*'lista, wskaźniki'!$F$21,IF(AA175="olej opałowy",AF175*1/3.6*'lista, wskaźniki'!$F$24,0)))))</f>
        <v>0</v>
      </c>
      <c r="AN175" s="20">
        <f>IF(AA175="węgiel",AF175*'lista, wskaźniki'!$E$42,IF(AA175="drewno",AF175*'lista, wskaźniki'!$G$42,IF(AA175="pellet",AF175*'lista, wskaźniki'!$H$42,IF(AA175="gaz z sieci",AF175*'lista, wskaźniki'!$F$42,IF(AA175="olej opałowy",AF175*'lista, wskaźniki'!$I$42,0)))))</f>
        <v>0</v>
      </c>
      <c r="AO175" s="20">
        <f>IF(AA175="węgiel",AF175*'lista, wskaźniki'!$E$43,IF(AA175="drewno",AF175*'lista, wskaźniki'!$G$43,IF(AA175="pellet",AF175*'lista, wskaźniki'!$H$43,IF(AA175="gaz z sieci",AF175*'lista, wskaźniki'!$F$43,IF(AA175="olej opałowy",AF175*'lista, wskaźniki'!$I$43,0)))))</f>
        <v>0</v>
      </c>
      <c r="AP175" s="20">
        <f>IF(AA175="węgiel",AF175*'lista, wskaźniki'!$E$44,IF(AA175="drewno",AF175*'lista, wskaźniki'!$G$44,IF(AA175="pellet",AF175*'lista, wskaźniki'!$H$44,IF(AA175="gaz z sieci",AF175*'lista, wskaźniki'!$F$44,IF(AA175="olej opałowy",AF175*'lista, wskaźniki'!$I$44,0)))))</f>
        <v>0</v>
      </c>
      <c r="AQ175" s="20" t="b">
        <f>IF(Z175="gaz",AH175*1/3.6*'lista, wskaźniki'!$F$21,IF(Z175="energia elektryczna",AH175*1/3.6*'lista, wskaźniki'!$F$26))</f>
        <v>0</v>
      </c>
      <c r="AR175" s="20" t="b">
        <f>IF(Z175="gaz",AH175*'lista, wskaźniki'!$F$42,IF(Z175="energia elektryczna",AH175*0))</f>
        <v>0</v>
      </c>
      <c r="AS175" s="20" t="b">
        <f>IF(Z175="gaz",AH175*'lista, wskaźniki'!$F$43,IF(Z175="energia elektryczna",AH175*0))</f>
        <v>0</v>
      </c>
      <c r="AT175" s="20" t="b">
        <f>IF(Z175="gaz",AH175*'lista, wskaźniki'!$F$44,IF(Z175="energia elektryczna",AH175*0))</f>
        <v>0</v>
      </c>
      <c r="AU175" s="20">
        <f>AI175*1/3.6*'lista, wskaźniki'!$F$21</f>
        <v>0</v>
      </c>
      <c r="AV175" s="20">
        <f>AI175*'lista, wskaźniki'!$F$42</f>
        <v>0</v>
      </c>
      <c r="AW175" s="20">
        <f>AI175*'lista, wskaźniki'!$F$43</f>
        <v>0</v>
      </c>
      <c r="AX175" s="20">
        <f>AI175*'lista, wskaźniki'!$F$44</f>
        <v>0</v>
      </c>
      <c r="AY175" s="20">
        <f>AK175*'lista, wskaźniki'!$F$26</f>
        <v>0</v>
      </c>
      <c r="AZ175" s="20">
        <f t="shared" si="62"/>
        <v>0</v>
      </c>
      <c r="BA175" s="20">
        <f t="shared" si="63"/>
        <v>0</v>
      </c>
      <c r="BB175" s="20">
        <f t="shared" si="64"/>
        <v>0</v>
      </c>
      <c r="BC175" s="20">
        <f t="shared" si="65"/>
        <v>0</v>
      </c>
      <c r="BD175" s="954"/>
      <c r="BE175" s="954"/>
      <c r="BF175" s="954"/>
      <c r="BG175" s="954"/>
      <c r="BH175" s="83"/>
      <c r="BI175" s="954"/>
      <c r="BJ175" s="83"/>
      <c r="BK175" s="954"/>
      <c r="BL175" s="83"/>
      <c r="BM175" s="83"/>
      <c r="BN175" s="83"/>
      <c r="BO175" s="83"/>
      <c r="BP175" s="83"/>
      <c r="BQ175" s="83"/>
      <c r="BR175" s="83"/>
      <c r="BS175" s="1105"/>
      <c r="BT175" s="1105"/>
      <c r="BU175" s="1105"/>
      <c r="BV175" s="1105"/>
      <c r="BW175" s="1105"/>
      <c r="BX175" s="1105"/>
      <c r="BY175" s="1108"/>
      <c r="CA175" s="365" t="b">
        <f t="shared" si="66"/>
        <v>0</v>
      </c>
      <c r="CB175" s="365" t="b">
        <f t="shared" si="67"/>
        <v>0</v>
      </c>
      <c r="CC175" s="365">
        <f t="shared" si="68"/>
        <v>0</v>
      </c>
      <c r="CD175" s="365" t="b">
        <f t="shared" si="69"/>
        <v>0</v>
      </c>
      <c r="CE175" s="365" t="b">
        <f t="shared" si="70"/>
        <v>0</v>
      </c>
      <c r="CF175" s="365" t="b">
        <f t="shared" si="71"/>
        <v>0</v>
      </c>
      <c r="CG175" s="365" t="b">
        <f t="shared" si="72"/>
        <v>0</v>
      </c>
      <c r="CH175" s="365" t="b">
        <f t="shared" si="73"/>
        <v>0</v>
      </c>
      <c r="CI175" s="72" t="b">
        <f t="shared" si="74"/>
        <v>0</v>
      </c>
      <c r="CJ175" s="72" t="b">
        <f t="shared" si="75"/>
        <v>0</v>
      </c>
      <c r="CK175" s="72">
        <f t="shared" si="76"/>
        <v>0</v>
      </c>
      <c r="CL175" s="72">
        <f t="shared" si="77"/>
        <v>0</v>
      </c>
      <c r="CM175" s="72" t="b">
        <f t="shared" si="78"/>
        <v>0</v>
      </c>
      <c r="CN175" s="72" t="b">
        <f t="shared" si="79"/>
        <v>0</v>
      </c>
      <c r="CP175" s="13">
        <f t="shared" si="80"/>
        <v>0</v>
      </c>
      <c r="CQ175" s="13" t="b">
        <f t="shared" si="81"/>
        <v>0</v>
      </c>
      <c r="CR175" s="13" t="b">
        <f t="shared" si="82"/>
        <v>0</v>
      </c>
      <c r="CS175" s="13" t="b">
        <f t="shared" si="88"/>
        <v>0</v>
      </c>
      <c r="CT175" s="13" t="b">
        <f t="shared" si="87"/>
        <v>0</v>
      </c>
      <c r="CU175" s="13" t="b">
        <f t="shared" si="89"/>
        <v>0</v>
      </c>
      <c r="CV175" s="13" t="b">
        <f t="shared" si="83"/>
        <v>0</v>
      </c>
      <c r="CW175" s="13" t="b">
        <f t="shared" si="84"/>
        <v>0</v>
      </c>
      <c r="CX175" s="13" t="b">
        <f t="shared" si="85"/>
        <v>0</v>
      </c>
      <c r="CY175" s="13" t="b">
        <f t="shared" si="86"/>
        <v>0</v>
      </c>
    </row>
    <row r="176" spans="1:103" ht="15" thickBot="1">
      <c r="A176" s="932"/>
      <c r="B176" s="954"/>
      <c r="C176" s="954"/>
      <c r="D176" s="954"/>
      <c r="E176" s="954"/>
      <c r="F176" s="954"/>
      <c r="G176" s="954"/>
      <c r="H176" s="954"/>
      <c r="I176" s="954"/>
      <c r="J176" s="954"/>
      <c r="K176" s="954"/>
      <c r="L176" s="954"/>
      <c r="M176" s="954"/>
      <c r="N176" s="954"/>
      <c r="O176" s="954"/>
      <c r="P176" s="954"/>
      <c r="Q176" s="941"/>
      <c r="R176" s="954"/>
      <c r="S176" s="954"/>
      <c r="T176" s="954"/>
      <c r="U176" s="954"/>
      <c r="V176" s="954"/>
      <c r="W176" s="83"/>
      <c r="X176" s="83"/>
      <c r="Y176" s="83"/>
      <c r="Z176" s="83"/>
      <c r="AA176" s="83" t="s">
        <v>38</v>
      </c>
      <c r="AB176" s="84"/>
      <c r="AC176" s="84"/>
      <c r="AD176" s="83"/>
      <c r="AE176" s="954"/>
      <c r="AF176" s="334">
        <f t="shared" si="61"/>
        <v>0</v>
      </c>
      <c r="AG176" s="272">
        <f>IF(R176="kompletna",Q176*J176*0.0036*'lista, wskaźniki'!$F$13, IF(R176="częściowa",Q176*J176*0.0036*'lista, wskaźniki'!$F$14, IF(R176="brak",Q176*J176*0.0036*'lista, wskaźniki'!$F$15,)))</f>
        <v>0</v>
      </c>
      <c r="AH176" s="334">
        <f>IF(Y176="inne",K176*'lista, wskaźniki'!$E$35,IF(Y176="to samo źródło",0,IF(Y176=0,0)))</f>
        <v>0</v>
      </c>
      <c r="AI176" s="334">
        <f>IF(AA176="gaz z sieci",AC176*'lista, wskaźniki'!$D$21)</f>
        <v>0</v>
      </c>
      <c r="AJ176" s="272">
        <f>IF(AA176="węgiel",AB176*'lista, wskaźniki'!$D$20, IF('Sektor mieszkaniowy'!AA176="drewno",'Sektor mieszkaniowy'!AB176*'lista, wskaźniki'!$D$22,IF('Sektor mieszkaniowy'!AA176="pellet",AB176*'lista, wskaźniki'!$D$23,IF('Sektor mieszkaniowy'!AA176="gaz z sieci",AB176*'lista, wskaźniki'!$D$21,IF('Sektor mieszkaniowy'!AA176="olej opałowy",'Sektor mieszkaniowy'!AB176*'lista, wskaźniki'!$D$24)))))</f>
        <v>0</v>
      </c>
      <c r="AK176" s="1111"/>
      <c r="AL176" s="954"/>
      <c r="AM176" s="20">
        <f>IF(AA176="węgiel",AF176*1/3.6*'lista, wskaźniki'!$F$20,IF(AA176="drewno",AF176*1/3.6*'lista, wskaźniki'!$F$22,IF(AA176="pellet",AF176*1/3.6*'lista, wskaźniki'!$F$23,IF(AA176="gaz z sieci",AF176*1/3.6*'lista, wskaźniki'!$F$21,IF(AA176="olej opałowy",AF176*1/3.6*'lista, wskaźniki'!$F$24,0)))))</f>
        <v>0</v>
      </c>
      <c r="AN176" s="20">
        <f>IF(AA176="węgiel",AF176*'lista, wskaźniki'!$E$42,IF(AA176="drewno",AF176*'lista, wskaźniki'!$G$42,IF(AA176="pellet",AF176*'lista, wskaźniki'!$H$42,IF(AA176="gaz z sieci",AF176*'lista, wskaźniki'!$F$42,IF(AA176="olej opałowy",AF176*'lista, wskaźniki'!$I$42,0)))))</f>
        <v>0</v>
      </c>
      <c r="AO176" s="20">
        <f>IF(AA176="węgiel",AF176*'lista, wskaźniki'!$E$43,IF(AA176="drewno",AF176*'lista, wskaźniki'!$G$43,IF(AA176="pellet",AF176*'lista, wskaźniki'!$H$43,IF(AA176="gaz z sieci",AF176*'lista, wskaźniki'!$F$43,IF(AA176="olej opałowy",AF176*'lista, wskaźniki'!$I$43,0)))))</f>
        <v>0</v>
      </c>
      <c r="AP176" s="20">
        <f>IF(AA176="węgiel",AF176*'lista, wskaźniki'!$E$44,IF(AA176="drewno",AF176*'lista, wskaźniki'!$G$44,IF(AA176="pellet",AF176*'lista, wskaźniki'!$H$44,IF(AA176="gaz z sieci",AF176*'lista, wskaźniki'!$F$44,IF(AA176="olej opałowy",AF176*'lista, wskaźniki'!$I$44,0)))))</f>
        <v>0</v>
      </c>
      <c r="AQ176" s="20" t="b">
        <f>IF(Z176="gaz",AH176*1/3.6*'lista, wskaźniki'!$F$21,IF(Z176="energia elektryczna",AH176*1/3.6*'lista, wskaźniki'!$F$26))</f>
        <v>0</v>
      </c>
      <c r="AR176" s="20" t="b">
        <f>IF(Z176="gaz",AH176*'lista, wskaźniki'!$F$42,IF(Z176="energia elektryczna",AH176*0))</f>
        <v>0</v>
      </c>
      <c r="AS176" s="20" t="b">
        <f>IF(Z176="gaz",AH176*'lista, wskaźniki'!$F$43,IF(Z176="energia elektryczna",AH176*0))</f>
        <v>0</v>
      </c>
      <c r="AT176" s="20" t="b">
        <f>IF(Z176="gaz",AH176*'lista, wskaźniki'!$F$44,IF(Z176="energia elektryczna",AH176*0))</f>
        <v>0</v>
      </c>
      <c r="AU176" s="20">
        <f>AI176*1/3.6*'lista, wskaźniki'!$F$21</f>
        <v>0</v>
      </c>
      <c r="AV176" s="20">
        <f>AI176*'lista, wskaźniki'!$F$42</f>
        <v>0</v>
      </c>
      <c r="AW176" s="20">
        <f>AI176*'lista, wskaźniki'!$F$43</f>
        <v>0</v>
      </c>
      <c r="AX176" s="20">
        <f>AI176*'lista, wskaźniki'!$F$44</f>
        <v>0</v>
      </c>
      <c r="AY176" s="20">
        <f>AK176*'lista, wskaźniki'!$F$26</f>
        <v>0</v>
      </c>
      <c r="AZ176" s="20">
        <f t="shared" si="62"/>
        <v>0</v>
      </c>
      <c r="BA176" s="20">
        <f t="shared" si="63"/>
        <v>0</v>
      </c>
      <c r="BB176" s="20">
        <f t="shared" si="64"/>
        <v>0</v>
      </c>
      <c r="BC176" s="20">
        <f t="shared" si="65"/>
        <v>0</v>
      </c>
      <c r="BD176" s="954"/>
      <c r="BE176" s="954"/>
      <c r="BF176" s="954"/>
      <c r="BG176" s="954"/>
      <c r="BH176" s="83"/>
      <c r="BI176" s="954"/>
      <c r="BJ176" s="83"/>
      <c r="BK176" s="954"/>
      <c r="BL176" s="83"/>
      <c r="BM176" s="83"/>
      <c r="BN176" s="83"/>
      <c r="BO176" s="83"/>
      <c r="BP176" s="83"/>
      <c r="BQ176" s="83"/>
      <c r="BR176" s="83"/>
      <c r="BS176" s="1105"/>
      <c r="BT176" s="1105"/>
      <c r="BU176" s="1105"/>
      <c r="BV176" s="1105"/>
      <c r="BW176" s="1105"/>
      <c r="BX176" s="1105"/>
      <c r="BY176" s="1108"/>
      <c r="CA176" s="365" t="b">
        <f t="shared" si="66"/>
        <v>0</v>
      </c>
      <c r="CB176" s="365" t="b">
        <f t="shared" si="67"/>
        <v>0</v>
      </c>
      <c r="CC176" s="365" t="b">
        <f t="shared" si="68"/>
        <v>0</v>
      </c>
      <c r="CD176" s="365">
        <f t="shared" si="69"/>
        <v>0</v>
      </c>
      <c r="CE176" s="365" t="b">
        <f t="shared" si="70"/>
        <v>0</v>
      </c>
      <c r="CF176" s="365" t="b">
        <f t="shared" si="71"/>
        <v>0</v>
      </c>
      <c r="CG176" s="365" t="b">
        <f t="shared" si="72"/>
        <v>0</v>
      </c>
      <c r="CH176" s="365">
        <f t="shared" si="73"/>
        <v>0</v>
      </c>
      <c r="CI176" s="72" t="b">
        <f t="shared" si="74"/>
        <v>0</v>
      </c>
      <c r="CJ176" s="72" t="b">
        <f t="shared" si="75"/>
        <v>0</v>
      </c>
      <c r="CK176" s="72" t="b">
        <f t="shared" si="76"/>
        <v>0</v>
      </c>
      <c r="CL176" s="72">
        <f t="shared" si="77"/>
        <v>0</v>
      </c>
      <c r="CM176" s="72" t="b">
        <f t="shared" si="78"/>
        <v>0</v>
      </c>
      <c r="CN176" s="72" t="b">
        <f t="shared" si="79"/>
        <v>0</v>
      </c>
      <c r="CP176" s="13">
        <f t="shared" si="80"/>
        <v>0</v>
      </c>
      <c r="CQ176" s="13" t="b">
        <f t="shared" si="81"/>
        <v>0</v>
      </c>
      <c r="CR176" s="13" t="b">
        <f t="shared" si="82"/>
        <v>0</v>
      </c>
      <c r="CS176" s="13" t="b">
        <f t="shared" si="88"/>
        <v>0</v>
      </c>
      <c r="CT176" s="13" t="b">
        <f t="shared" si="87"/>
        <v>0</v>
      </c>
      <c r="CU176" s="13" t="b">
        <f t="shared" si="89"/>
        <v>0</v>
      </c>
      <c r="CV176" s="13" t="b">
        <f t="shared" si="83"/>
        <v>0</v>
      </c>
      <c r="CW176" s="13" t="b">
        <f t="shared" si="84"/>
        <v>0</v>
      </c>
      <c r="CX176" s="13" t="b">
        <f t="shared" si="85"/>
        <v>0</v>
      </c>
      <c r="CY176" s="13" t="b">
        <f t="shared" si="86"/>
        <v>0</v>
      </c>
    </row>
    <row r="177" spans="1:103" ht="15" thickBot="1">
      <c r="A177" s="933"/>
      <c r="B177" s="955"/>
      <c r="C177" s="955"/>
      <c r="D177" s="955"/>
      <c r="E177" s="955"/>
      <c r="F177" s="955"/>
      <c r="G177" s="955"/>
      <c r="H177" s="955"/>
      <c r="I177" s="955"/>
      <c r="J177" s="955"/>
      <c r="K177" s="955"/>
      <c r="L177" s="955"/>
      <c r="M177" s="955"/>
      <c r="N177" s="955"/>
      <c r="O177" s="955"/>
      <c r="P177" s="955"/>
      <c r="Q177" s="942"/>
      <c r="R177" s="955"/>
      <c r="S177" s="955"/>
      <c r="T177" s="955"/>
      <c r="U177" s="955"/>
      <c r="V177" s="955"/>
      <c r="W177" s="85"/>
      <c r="X177" s="85"/>
      <c r="Y177" s="85"/>
      <c r="Z177" s="85"/>
      <c r="AA177" s="85" t="s">
        <v>37</v>
      </c>
      <c r="AB177" s="86"/>
      <c r="AC177" s="86"/>
      <c r="AD177" s="85"/>
      <c r="AE177" s="955"/>
      <c r="AF177" s="334">
        <f t="shared" si="61"/>
        <v>0</v>
      </c>
      <c r="AG177" s="272">
        <f>IF(R177="kompletna",Q177*J177*0.0036*'lista, wskaźniki'!$F$13, IF(R177="częściowa",Q177*J177*0.0036*'lista, wskaźniki'!$F$14, IF(R177="brak",Q177*J177*0.0036*'lista, wskaźniki'!$F$15,)))</f>
        <v>0</v>
      </c>
      <c r="AH177" s="334">
        <f>IF(Y177="inne",K177*'lista, wskaźniki'!$E$35,IF(Y177="to samo źródło",0,IF(Y177=0,0)))</f>
        <v>0</v>
      </c>
      <c r="AI177" s="334" t="b">
        <f>IF(AA177="gaz z sieci",AC177*'lista, wskaźniki'!$D$21)</f>
        <v>0</v>
      </c>
      <c r="AJ177" s="272">
        <f>IF(AA177="węgiel",AB177*'lista, wskaźniki'!$D$20, IF('Sektor mieszkaniowy'!AA177="drewno",'Sektor mieszkaniowy'!AB177*'lista, wskaźniki'!$D$22,IF('Sektor mieszkaniowy'!AA177="pellet",AB177*'lista, wskaźniki'!$D$23,IF('Sektor mieszkaniowy'!AA177="gaz z sieci",AB177*'lista, wskaźniki'!$D$21,IF('Sektor mieszkaniowy'!AA177="olej opałowy",'Sektor mieszkaniowy'!AB177*'lista, wskaźniki'!$D$24)))))</f>
        <v>0</v>
      </c>
      <c r="AK177" s="1112"/>
      <c r="AL177" s="955"/>
      <c r="AM177" s="20">
        <f>IF(AA177="węgiel",AF177*1/3.6*'lista, wskaźniki'!$F$20,IF(AA177="drewno",AF177*1/3.6*'lista, wskaźniki'!$F$22,IF(AA177="pellet",AF177*1/3.6*'lista, wskaźniki'!$F$23,IF(AA177="gaz z sieci",AF177*1/3.6*'lista, wskaźniki'!$F$21,IF(AA177="olej opałowy",AF177*1/3.6*'lista, wskaźniki'!$F$24,0)))))</f>
        <v>0</v>
      </c>
      <c r="AN177" s="20">
        <f>IF(AA177="węgiel",AF177*'lista, wskaźniki'!$E$42,IF(AA177="drewno",AF177*'lista, wskaźniki'!$G$42,IF(AA177="pellet",AF177*'lista, wskaźniki'!$H$42,IF(AA177="gaz z sieci",AF177*'lista, wskaźniki'!$F$42,IF(AA177="olej opałowy",AF177*'lista, wskaźniki'!$I$42,0)))))</f>
        <v>0</v>
      </c>
      <c r="AO177" s="20">
        <f>IF(AA177="węgiel",AF177*'lista, wskaźniki'!$E$43,IF(AA177="drewno",AF177*'lista, wskaźniki'!$G$43,IF(AA177="pellet",AF177*'lista, wskaźniki'!$H$43,IF(AA177="gaz z sieci",AF177*'lista, wskaźniki'!$F$43,IF(AA177="olej opałowy",AF177*'lista, wskaźniki'!$I$43,0)))))</f>
        <v>0</v>
      </c>
      <c r="AP177" s="20">
        <f>IF(AA177="węgiel",AF177*'lista, wskaźniki'!$E$44,IF(AA177="drewno",AF177*'lista, wskaźniki'!$G$44,IF(AA177="pellet",AF177*'lista, wskaźniki'!$H$44,IF(AA177="gaz z sieci",AF177*'lista, wskaźniki'!$F$44,IF(AA177="olej opałowy",AF177*'lista, wskaźniki'!$I$44,0)))))</f>
        <v>0</v>
      </c>
      <c r="AQ177" s="20" t="b">
        <f>IF(Z177="gaz",AH177*1/3.6*'lista, wskaźniki'!$F$21,IF(Z177="energia elektryczna",AH177*1/3.6*'lista, wskaźniki'!$F$26))</f>
        <v>0</v>
      </c>
      <c r="AR177" s="20" t="b">
        <f>IF(Z177="gaz",AH177*'lista, wskaźniki'!$F$42,IF(Z177="energia elektryczna",AH177*0))</f>
        <v>0</v>
      </c>
      <c r="AS177" s="20" t="b">
        <f>IF(Z177="gaz",AH177*'lista, wskaźniki'!$F$43,IF(Z177="energia elektryczna",AH177*0))</f>
        <v>0</v>
      </c>
      <c r="AT177" s="20" t="b">
        <f>IF(Z177="gaz",AH177*'lista, wskaźniki'!$F$44,IF(Z177="energia elektryczna",AH177*0))</f>
        <v>0</v>
      </c>
      <c r="AU177" s="20">
        <f>AI177*1/3.6*'lista, wskaźniki'!$F$21</f>
        <v>0</v>
      </c>
      <c r="AV177" s="20">
        <f>AI177*'lista, wskaźniki'!$F$42</f>
        <v>0</v>
      </c>
      <c r="AW177" s="20">
        <f>AI177*'lista, wskaźniki'!$F$43</f>
        <v>0</v>
      </c>
      <c r="AX177" s="20">
        <f>AI177*'lista, wskaźniki'!$F$44</f>
        <v>0</v>
      </c>
      <c r="AY177" s="20">
        <f>AK177*'lista, wskaźniki'!$F$26</f>
        <v>0</v>
      </c>
      <c r="AZ177" s="20">
        <f t="shared" si="62"/>
        <v>0</v>
      </c>
      <c r="BA177" s="20">
        <f t="shared" si="63"/>
        <v>0</v>
      </c>
      <c r="BB177" s="20">
        <f t="shared" si="64"/>
        <v>0</v>
      </c>
      <c r="BC177" s="20">
        <f t="shared" si="65"/>
        <v>0</v>
      </c>
      <c r="BD177" s="955"/>
      <c r="BE177" s="955"/>
      <c r="BF177" s="955"/>
      <c r="BG177" s="955"/>
      <c r="BH177" s="85"/>
      <c r="BI177" s="955"/>
      <c r="BJ177" s="85"/>
      <c r="BK177" s="955"/>
      <c r="BL177" s="85"/>
      <c r="BM177" s="85"/>
      <c r="BN177" s="85"/>
      <c r="BO177" s="85"/>
      <c r="BP177" s="85"/>
      <c r="BQ177" s="85"/>
      <c r="BR177" s="85"/>
      <c r="BS177" s="1106"/>
      <c r="BT177" s="1106"/>
      <c r="BU177" s="1106"/>
      <c r="BV177" s="1106"/>
      <c r="BW177" s="1106"/>
      <c r="BX177" s="1106"/>
      <c r="BY177" s="1109"/>
      <c r="CA177" s="365" t="b">
        <f t="shared" si="66"/>
        <v>0</v>
      </c>
      <c r="CB177" s="365" t="b">
        <f t="shared" si="67"/>
        <v>0</v>
      </c>
      <c r="CC177" s="365" t="b">
        <f t="shared" si="68"/>
        <v>0</v>
      </c>
      <c r="CD177" s="365" t="b">
        <f t="shared" si="69"/>
        <v>0</v>
      </c>
      <c r="CE177" s="365">
        <f t="shared" si="70"/>
        <v>0</v>
      </c>
      <c r="CF177" s="365" t="b">
        <f t="shared" si="71"/>
        <v>0</v>
      </c>
      <c r="CG177" s="365" t="b">
        <f t="shared" si="72"/>
        <v>0</v>
      </c>
      <c r="CH177" s="365" t="b">
        <f t="shared" si="73"/>
        <v>0</v>
      </c>
      <c r="CI177" s="72" t="b">
        <f t="shared" si="74"/>
        <v>0</v>
      </c>
      <c r="CJ177" s="72" t="b">
        <f t="shared" si="75"/>
        <v>0</v>
      </c>
      <c r="CK177" s="72" t="b">
        <f t="shared" si="76"/>
        <v>0</v>
      </c>
      <c r="CL177" s="72">
        <f t="shared" si="77"/>
        <v>0</v>
      </c>
      <c r="CM177" s="72">
        <f t="shared" si="78"/>
        <v>0</v>
      </c>
      <c r="CN177" s="72" t="b">
        <f t="shared" si="79"/>
        <v>0</v>
      </c>
      <c r="CP177" s="13">
        <f t="shared" si="80"/>
        <v>0</v>
      </c>
      <c r="CQ177" s="13" t="b">
        <f t="shared" si="81"/>
        <v>0</v>
      </c>
      <c r="CR177" s="13" t="b">
        <f t="shared" si="82"/>
        <v>0</v>
      </c>
      <c r="CS177" s="13" t="b">
        <f t="shared" si="88"/>
        <v>0</v>
      </c>
      <c r="CT177" s="13" t="b">
        <f t="shared" si="87"/>
        <v>0</v>
      </c>
      <c r="CU177" s="13" t="b">
        <f t="shared" si="89"/>
        <v>0</v>
      </c>
      <c r="CV177" s="13" t="b">
        <f t="shared" si="83"/>
        <v>0</v>
      </c>
      <c r="CW177" s="13" t="b">
        <f t="shared" si="84"/>
        <v>0</v>
      </c>
      <c r="CX177" s="13" t="b">
        <f t="shared" si="85"/>
        <v>0</v>
      </c>
      <c r="CY177" s="13" t="b">
        <f t="shared" si="86"/>
        <v>0</v>
      </c>
    </row>
    <row r="178" spans="1:103" ht="15" thickBot="1">
      <c r="A178" s="931">
        <v>36</v>
      </c>
      <c r="B178" s="953" t="s">
        <v>202</v>
      </c>
      <c r="C178" s="953"/>
      <c r="D178" s="953" t="s">
        <v>1</v>
      </c>
      <c r="E178" s="953" t="s">
        <v>5</v>
      </c>
      <c r="F178" s="953"/>
      <c r="G178" s="953">
        <v>1</v>
      </c>
      <c r="H178" s="953"/>
      <c r="I178" s="953" t="s">
        <v>11</v>
      </c>
      <c r="J178" s="953">
        <v>120</v>
      </c>
      <c r="K178" s="953">
        <v>4</v>
      </c>
      <c r="L178" s="953" t="s">
        <v>16</v>
      </c>
      <c r="M178" s="953">
        <v>100</v>
      </c>
      <c r="N178" s="953" t="s">
        <v>17</v>
      </c>
      <c r="O178" s="953"/>
      <c r="P178" s="953" t="s">
        <v>17</v>
      </c>
      <c r="Q178" s="940">
        <f>IF(I178="&lt;1966",'lista, wskaźniki'!$G$4,IF(I178="1967-1985",'lista, wskaźniki'!$G$5,IF(I178="1986-1992",'lista, wskaźniki'!$G$6,IF(I178="1993-1996",'lista, wskaźniki'!$G$7,IF(I178="&gt;1997",'lista, wskaźniki'!$G$8,IF(I178=0,'lista, wskaźniki'!$G$4))))))</f>
        <v>250</v>
      </c>
      <c r="R178" s="953" t="s">
        <v>23</v>
      </c>
      <c r="S178" s="953" t="s">
        <v>27</v>
      </c>
      <c r="T178" s="953"/>
      <c r="U178" s="953"/>
      <c r="V178" s="953"/>
      <c r="W178" s="20" t="s">
        <v>36</v>
      </c>
      <c r="X178" s="81" t="s">
        <v>38</v>
      </c>
      <c r="Y178" s="81" t="s">
        <v>42</v>
      </c>
      <c r="Z178" s="81"/>
      <c r="AA178" s="81" t="s">
        <v>35</v>
      </c>
      <c r="AB178" s="82"/>
      <c r="AC178" s="82"/>
      <c r="AD178" s="81"/>
      <c r="AE178" s="953"/>
      <c r="AF178" s="334">
        <f t="shared" si="61"/>
        <v>0</v>
      </c>
      <c r="AG178" s="272">
        <v>0</v>
      </c>
      <c r="AH178" s="334">
        <f>IF(Y178="inne",K178*'lista, wskaźniki'!$E$35,IF(Y178="to samo źródło",0,IF(Y178=0,0)))</f>
        <v>0</v>
      </c>
      <c r="AI178" s="334" t="b">
        <f>IF(AA178="gaz z sieci",AC178*'lista, wskaźniki'!$D$21)</f>
        <v>0</v>
      </c>
      <c r="AJ178" s="272">
        <f>IF(AA178="węgiel",AB178*'lista, wskaźniki'!$D$20, IF('Sektor mieszkaniowy'!AA178="drewno",'Sektor mieszkaniowy'!AB178*'lista, wskaźniki'!$D$22,IF('Sektor mieszkaniowy'!AA178="pellet",AB178*'lista, wskaźniki'!$D$23,IF('Sektor mieszkaniowy'!AA178="gaz z sieci",AB178*'lista, wskaźniki'!$D$21,IF('Sektor mieszkaniowy'!AA178="olej opałowy",'Sektor mieszkaniowy'!AB178*'lista, wskaźniki'!$D$24)))))</f>
        <v>0</v>
      </c>
      <c r="AK178" s="1110">
        <f>AL178/'lista, wskaźniki'!$A$127</f>
        <v>1.8461538461538463</v>
      </c>
      <c r="AL178" s="953">
        <v>1200</v>
      </c>
      <c r="AM178" s="20">
        <f>IF(AA178="węgiel",AF178*1/3.6*'lista, wskaźniki'!$F$20,IF(AA178="drewno",AF178*1/3.6*'lista, wskaźniki'!$F$22,IF(AA178="pellet",AF178*1/3.6*'lista, wskaźniki'!$F$23,IF(AA178="gaz z sieci",AF178*1/3.6*'lista, wskaźniki'!$F$21,IF(AA178="olej opałowy",AF178*1/3.6*'lista, wskaźniki'!$F$24,0)))))</f>
        <v>0</v>
      </c>
      <c r="AN178" s="20">
        <f>IF(AA178="węgiel",AF178*'lista, wskaźniki'!$E$42,IF(AA178="drewno",AF178*'lista, wskaźniki'!$G$42,IF(AA178="pellet",AF178*'lista, wskaźniki'!$H$42,IF(AA178="gaz z sieci",AF178*'lista, wskaźniki'!$F$42,IF(AA178="olej opałowy",AF178*'lista, wskaźniki'!$I$42,0)))))</f>
        <v>0</v>
      </c>
      <c r="AO178" s="20">
        <f>IF(AA178="węgiel",AF178*'lista, wskaźniki'!$E$43,IF(AA178="drewno",AF178*'lista, wskaźniki'!$G$43,IF(AA178="pellet",AF178*'lista, wskaźniki'!$H$43,IF(AA178="gaz z sieci",AF178*'lista, wskaźniki'!$F$43,IF(AA178="olej opałowy",AF178*'lista, wskaźniki'!$I$43,0)))))</f>
        <v>0</v>
      </c>
      <c r="AP178" s="20">
        <f>IF(AA178="węgiel",AF178*'lista, wskaźniki'!$E$44,IF(AA178="drewno",AF178*'lista, wskaźniki'!$G$44,IF(AA178="pellet",AF178*'lista, wskaźniki'!$H$44,IF(AA178="gaz z sieci",AF178*'lista, wskaźniki'!$F$44,IF(AA178="olej opałowy",AF178*'lista, wskaźniki'!$I$44,0)))))</f>
        <v>0</v>
      </c>
      <c r="AQ178" s="20" t="b">
        <f>IF(Z178="gaz",AH178*1/3.6*'lista, wskaźniki'!$F$21,IF(Z178="energia elektryczna",AH178*1/3.6*'lista, wskaźniki'!$F$26))</f>
        <v>0</v>
      </c>
      <c r="AR178" s="20" t="b">
        <f>IF(Z178="gaz",AH178*'lista, wskaźniki'!$F$42,IF(Z178="energia elektryczna",AH178*0))</f>
        <v>0</v>
      </c>
      <c r="AS178" s="20" t="b">
        <f>IF(Z178="gaz",AH178*'lista, wskaźniki'!$F$43,IF(Z178="energia elektryczna",AH178*0))</f>
        <v>0</v>
      </c>
      <c r="AT178" s="20" t="b">
        <f>IF(Z178="gaz",AH178*'lista, wskaźniki'!$F$44,IF(Z178="energia elektryczna",AH178*0))</f>
        <v>0</v>
      </c>
      <c r="AU178" s="20">
        <f>AI178*1/3.6*'lista, wskaźniki'!$F$21</f>
        <v>0</v>
      </c>
      <c r="AV178" s="20">
        <f>AI178*'lista, wskaźniki'!$F$42</f>
        <v>0</v>
      </c>
      <c r="AW178" s="20">
        <f>AI178*'lista, wskaźniki'!$F$43</f>
        <v>0</v>
      </c>
      <c r="AX178" s="20">
        <f>AI178*'lista, wskaźniki'!$F$44</f>
        <v>0</v>
      </c>
      <c r="AY178" s="20">
        <f>AK178*'lista, wskaźniki'!$F$26</f>
        <v>1.6430769230769231</v>
      </c>
      <c r="AZ178" s="20">
        <f t="shared" si="62"/>
        <v>1.6430769230769231</v>
      </c>
      <c r="BA178" s="20">
        <f t="shared" si="63"/>
        <v>0</v>
      </c>
      <c r="BB178" s="20">
        <f t="shared" si="64"/>
        <v>0</v>
      </c>
      <c r="BC178" s="20">
        <f t="shared" si="65"/>
        <v>0</v>
      </c>
      <c r="BD178" s="953" t="s">
        <v>17</v>
      </c>
      <c r="BE178" s="953" t="s">
        <v>16</v>
      </c>
      <c r="BF178" s="953" t="s">
        <v>16</v>
      </c>
      <c r="BG178" s="953" t="s">
        <v>17</v>
      </c>
      <c r="BH178" s="81"/>
      <c r="BI178" s="953" t="s">
        <v>16</v>
      </c>
      <c r="BJ178" s="81" t="s">
        <v>52</v>
      </c>
      <c r="BK178" s="953" t="s">
        <v>17</v>
      </c>
      <c r="BL178" s="81"/>
      <c r="BM178" s="81"/>
      <c r="BN178" s="81"/>
      <c r="BO178" s="81" t="s">
        <v>57</v>
      </c>
      <c r="BP178" s="81" t="s">
        <v>52</v>
      </c>
      <c r="BQ178" s="81"/>
      <c r="BR178" s="81"/>
      <c r="BS178" s="1104"/>
      <c r="BT178" s="1104"/>
      <c r="BU178" s="1104"/>
      <c r="BV178" s="1104"/>
      <c r="BW178" s="1104"/>
      <c r="BX178" s="1104"/>
      <c r="BY178" s="1107"/>
      <c r="CA178" s="365">
        <f t="shared" si="66"/>
        <v>0</v>
      </c>
      <c r="CB178" s="365" t="b">
        <f t="shared" si="67"/>
        <v>0</v>
      </c>
      <c r="CC178" s="365" t="b">
        <f t="shared" si="68"/>
        <v>0</v>
      </c>
      <c r="CD178" s="365" t="b">
        <f t="shared" si="69"/>
        <v>0</v>
      </c>
      <c r="CE178" s="365" t="b">
        <f t="shared" si="70"/>
        <v>0</v>
      </c>
      <c r="CF178" s="365" t="b">
        <f t="shared" si="71"/>
        <v>0</v>
      </c>
      <c r="CG178" s="365" t="b">
        <f t="shared" si="72"/>
        <v>0</v>
      </c>
      <c r="CH178" s="365" t="b">
        <f t="shared" si="73"/>
        <v>0</v>
      </c>
      <c r="CI178" s="72">
        <f t="shared" si="74"/>
        <v>0</v>
      </c>
      <c r="CJ178" s="72" t="b">
        <f t="shared" si="75"/>
        <v>0</v>
      </c>
      <c r="CK178" s="72" t="b">
        <f t="shared" si="76"/>
        <v>0</v>
      </c>
      <c r="CL178" s="72">
        <f t="shared" si="77"/>
        <v>0</v>
      </c>
      <c r="CM178" s="72" t="b">
        <f t="shared" si="78"/>
        <v>0</v>
      </c>
      <c r="CN178" s="72" t="b">
        <f t="shared" si="79"/>
        <v>0</v>
      </c>
      <c r="CP178" s="13" t="b">
        <f t="shared" si="80"/>
        <v>0</v>
      </c>
      <c r="CQ178" s="13">
        <f t="shared" si="81"/>
        <v>0</v>
      </c>
      <c r="CR178" s="13">
        <f t="shared" si="82"/>
        <v>120</v>
      </c>
      <c r="CS178" s="13">
        <f t="shared" si="88"/>
        <v>60</v>
      </c>
      <c r="CT178" s="13" t="b">
        <f t="shared" si="87"/>
        <v>0</v>
      </c>
      <c r="CU178" s="13">
        <f t="shared" si="89"/>
        <v>0</v>
      </c>
      <c r="CV178" s="13" t="b">
        <f t="shared" si="83"/>
        <v>0</v>
      </c>
      <c r="CW178" s="13">
        <f t="shared" si="84"/>
        <v>0</v>
      </c>
      <c r="CX178" s="13" t="b">
        <f t="shared" si="85"/>
        <v>0</v>
      </c>
      <c r="CY178" s="13">
        <f t="shared" si="86"/>
        <v>0</v>
      </c>
    </row>
    <row r="179" spans="1:103" ht="15" thickBot="1">
      <c r="A179" s="932"/>
      <c r="B179" s="954"/>
      <c r="C179" s="954"/>
      <c r="D179" s="954"/>
      <c r="E179" s="954"/>
      <c r="F179" s="954"/>
      <c r="G179" s="954"/>
      <c r="H179" s="954"/>
      <c r="I179" s="954"/>
      <c r="J179" s="954"/>
      <c r="K179" s="954"/>
      <c r="L179" s="954"/>
      <c r="M179" s="954"/>
      <c r="N179" s="954"/>
      <c r="O179" s="954"/>
      <c r="P179" s="954"/>
      <c r="Q179" s="941"/>
      <c r="R179" s="954"/>
      <c r="S179" s="954"/>
      <c r="T179" s="954"/>
      <c r="U179" s="954"/>
      <c r="V179" s="954"/>
      <c r="W179" s="83"/>
      <c r="X179" s="83"/>
      <c r="Y179" s="83"/>
      <c r="Z179" s="83"/>
      <c r="AA179" s="83" t="s">
        <v>36</v>
      </c>
      <c r="AB179" s="84">
        <v>20</v>
      </c>
      <c r="AC179" s="84"/>
      <c r="AD179" s="83">
        <v>2000</v>
      </c>
      <c r="AE179" s="954"/>
      <c r="AF179" s="334">
        <f t="shared" ref="AF179:AF243" si="90">IF(AG179&gt;0,(AJ179+AG179)/2,AJ179)</f>
        <v>199.2</v>
      </c>
      <c r="AG179" s="272">
        <v>86.4</v>
      </c>
      <c r="AH179" s="334">
        <f>IF(Y179="inne",K179*'lista, wskaźniki'!$E$35,IF(Y179="to samo źródło",0,IF(Y179=0,0)))</f>
        <v>0</v>
      </c>
      <c r="AI179" s="334" t="b">
        <f>IF(AA179="gaz z sieci",AC179*'lista, wskaźniki'!$D$21)</f>
        <v>0</v>
      </c>
      <c r="AJ179" s="272">
        <f>IF(AA179="węgiel",AB179*'lista, wskaźniki'!$D$20, IF('Sektor mieszkaniowy'!AA179="drewno",'Sektor mieszkaniowy'!AB179*'lista, wskaźniki'!$D$22,IF('Sektor mieszkaniowy'!AA179="pellet",AB179*'lista, wskaźniki'!$D$23,IF('Sektor mieszkaniowy'!AA179="gaz z sieci",AB179*'lista, wskaźniki'!$D$21,IF('Sektor mieszkaniowy'!AA179="olej opałowy",'Sektor mieszkaniowy'!AB179*'lista, wskaźniki'!$D$24)))))</f>
        <v>312</v>
      </c>
      <c r="AK179" s="1111"/>
      <c r="AL179" s="954"/>
      <c r="AM179" s="20">
        <f>IF(AA179="węgiel",AF179*1/3.6*'lista, wskaźniki'!$F$20,IF(AA179="drewno",AF179*1/3.6*'lista, wskaźniki'!$F$22,IF(AA179="pellet",AF179*1/3.6*'lista, wskaźniki'!$F$23,IF(AA179="gaz z sieci",AF179*1/3.6*'lista, wskaźniki'!$F$21,IF(AA179="olej opałowy",AF179*1/3.6*'lista, wskaźniki'!$F$24,0)))))</f>
        <v>0</v>
      </c>
      <c r="AN179" s="20">
        <f>IF(AA179="węgiel",AF179*'lista, wskaźniki'!$E$42,IF(AA179="drewno",AF179*'lista, wskaźniki'!$G$42,IF(AA179="pellet",AF179*'lista, wskaźniki'!$H$42,IF(AA179="gaz z sieci",AF179*'lista, wskaźniki'!$F$42,IF(AA179="olej opałowy",AF179*'lista, wskaźniki'!$I$42,0)))))</f>
        <v>0.161352</v>
      </c>
      <c r="AO179" s="20">
        <f>IF(AA179="węgiel",AF179*'lista, wskaźniki'!$E$43,IF(AA179="drewno",AF179*'lista, wskaźniki'!$G$43,IF(AA179="pellet",AF179*'lista, wskaźniki'!$H$43,IF(AA179="gaz z sieci",AF179*'lista, wskaźniki'!$F$43,IF(AA179="olej opałowy",AF179*'lista, wskaźniki'!$I$43,0)))))</f>
        <v>0.161352</v>
      </c>
      <c r="AP179" s="20">
        <f>IF(AA179="węgiel",AF179*'lista, wskaźniki'!$E$44,IF(AA179="drewno",AF179*'lista, wskaźniki'!$G$44,IF(AA179="pellet",AF179*'lista, wskaźniki'!$H$44,IF(AA179="gaz z sieci",AF179*'lista, wskaźniki'!$F$44,IF(AA179="olej opałowy",AF179*'lista, wskaźniki'!$I$44,0)))))</f>
        <v>4.9799999999999998E-5</v>
      </c>
      <c r="AQ179" s="20" t="b">
        <f>IF(Z179="gaz",AH179*1/3.6*'lista, wskaźniki'!$F$21,IF(Z179="energia elektryczna",AH179*1/3.6*'lista, wskaźniki'!$F$26))</f>
        <v>0</v>
      </c>
      <c r="AR179" s="20" t="b">
        <f>IF(Z179="gaz",AH179*'lista, wskaźniki'!$F$42,IF(Z179="energia elektryczna",AH179*0))</f>
        <v>0</v>
      </c>
      <c r="AS179" s="20" t="b">
        <f>IF(Z179="gaz",AH179*'lista, wskaźniki'!$F$43,IF(Z179="energia elektryczna",AH179*0))</f>
        <v>0</v>
      </c>
      <c r="AT179" s="20" t="b">
        <f>IF(Z179="gaz",AH179*'lista, wskaźniki'!$F$44,IF(Z179="energia elektryczna",AH179*0))</f>
        <v>0</v>
      </c>
      <c r="AU179" s="20">
        <f>AI179*1/3.6*'lista, wskaźniki'!$F$21</f>
        <v>0</v>
      </c>
      <c r="AV179" s="20">
        <f>AI179*'lista, wskaźniki'!$F$42</f>
        <v>0</v>
      </c>
      <c r="AW179" s="20">
        <f>AI179*'lista, wskaźniki'!$F$43</f>
        <v>0</v>
      </c>
      <c r="AX179" s="20">
        <f>AI179*'lista, wskaźniki'!$F$44</f>
        <v>0</v>
      </c>
      <c r="AY179" s="20">
        <f>AK179*'lista, wskaźniki'!$F$26</f>
        <v>0</v>
      </c>
      <c r="AZ179" s="20">
        <f t="shared" si="62"/>
        <v>0</v>
      </c>
      <c r="BA179" s="20">
        <f t="shared" si="63"/>
        <v>0.161352</v>
      </c>
      <c r="BB179" s="20">
        <f t="shared" si="64"/>
        <v>0.161352</v>
      </c>
      <c r="BC179" s="20">
        <f t="shared" si="65"/>
        <v>4.9799999999999998E-5</v>
      </c>
      <c r="BD179" s="954"/>
      <c r="BE179" s="954"/>
      <c r="BF179" s="954"/>
      <c r="BG179" s="954"/>
      <c r="BH179" s="83"/>
      <c r="BI179" s="954"/>
      <c r="BJ179" s="83"/>
      <c r="BK179" s="954"/>
      <c r="BL179" s="83"/>
      <c r="BM179" s="83"/>
      <c r="BN179" s="83"/>
      <c r="BO179" s="83"/>
      <c r="BP179" s="83"/>
      <c r="BQ179" s="83"/>
      <c r="BR179" s="83"/>
      <c r="BS179" s="1105"/>
      <c r="BT179" s="1105"/>
      <c r="BU179" s="1105"/>
      <c r="BV179" s="1105"/>
      <c r="BW179" s="1105"/>
      <c r="BX179" s="1105"/>
      <c r="BY179" s="1108"/>
      <c r="CA179" s="365" t="b">
        <f t="shared" si="66"/>
        <v>0</v>
      </c>
      <c r="CB179" s="365">
        <f t="shared" si="67"/>
        <v>199.2</v>
      </c>
      <c r="CC179" s="365" t="b">
        <f t="shared" si="68"/>
        <v>0</v>
      </c>
      <c r="CD179" s="365" t="b">
        <f t="shared" si="69"/>
        <v>0</v>
      </c>
      <c r="CE179" s="365" t="b">
        <f t="shared" si="70"/>
        <v>0</v>
      </c>
      <c r="CF179" s="365" t="b">
        <f t="shared" si="71"/>
        <v>0</v>
      </c>
      <c r="CG179" s="365" t="b">
        <f t="shared" si="72"/>
        <v>0</v>
      </c>
      <c r="CH179" s="365" t="b">
        <f t="shared" si="73"/>
        <v>0</v>
      </c>
      <c r="CI179" s="72" t="b">
        <f t="shared" si="74"/>
        <v>0</v>
      </c>
      <c r="CJ179" s="72">
        <f t="shared" si="75"/>
        <v>199.2</v>
      </c>
      <c r="CK179" s="72" t="b">
        <f t="shared" si="76"/>
        <v>0</v>
      </c>
      <c r="CL179" s="72">
        <f t="shared" si="77"/>
        <v>0</v>
      </c>
      <c r="CM179" s="72" t="b">
        <f t="shared" si="78"/>
        <v>0</v>
      </c>
      <c r="CN179" s="72" t="b">
        <f t="shared" si="79"/>
        <v>0</v>
      </c>
      <c r="CP179" s="13">
        <f t="shared" si="80"/>
        <v>0</v>
      </c>
      <c r="CQ179" s="13" t="b">
        <f t="shared" si="81"/>
        <v>0</v>
      </c>
      <c r="CR179" s="13" t="b">
        <f t="shared" si="82"/>
        <v>0</v>
      </c>
      <c r="CS179" s="13" t="b">
        <f t="shared" si="88"/>
        <v>0</v>
      </c>
      <c r="CT179" s="13" t="b">
        <f t="shared" si="87"/>
        <v>0</v>
      </c>
      <c r="CU179" s="13" t="b">
        <f t="shared" si="89"/>
        <v>0</v>
      </c>
      <c r="CV179" s="13" t="b">
        <f t="shared" si="83"/>
        <v>0</v>
      </c>
      <c r="CW179" s="13" t="b">
        <f t="shared" si="84"/>
        <v>0</v>
      </c>
      <c r="CX179" s="13" t="b">
        <f t="shared" si="85"/>
        <v>0</v>
      </c>
      <c r="CY179" s="13" t="b">
        <f t="shared" si="86"/>
        <v>0</v>
      </c>
    </row>
    <row r="180" spans="1:103" ht="15" thickBot="1">
      <c r="A180" s="932"/>
      <c r="B180" s="954"/>
      <c r="C180" s="954"/>
      <c r="D180" s="954"/>
      <c r="E180" s="954"/>
      <c r="F180" s="954"/>
      <c r="G180" s="954"/>
      <c r="H180" s="954"/>
      <c r="I180" s="954"/>
      <c r="J180" s="954"/>
      <c r="K180" s="954"/>
      <c r="L180" s="954"/>
      <c r="M180" s="954"/>
      <c r="N180" s="954"/>
      <c r="O180" s="954"/>
      <c r="P180" s="954"/>
      <c r="Q180" s="941"/>
      <c r="R180" s="954"/>
      <c r="S180" s="954"/>
      <c r="T180" s="954"/>
      <c r="U180" s="954"/>
      <c r="V180" s="954"/>
      <c r="W180" s="83"/>
      <c r="X180" s="83"/>
      <c r="Y180" s="83"/>
      <c r="Z180" s="83"/>
      <c r="AA180" s="83" t="s">
        <v>50</v>
      </c>
      <c r="AB180" s="84"/>
      <c r="AC180" s="84"/>
      <c r="AD180" s="83"/>
      <c r="AE180" s="954"/>
      <c r="AF180" s="334">
        <f t="shared" si="90"/>
        <v>0</v>
      </c>
      <c r="AG180" s="272">
        <f>IF(R180="kompletna",Q180*J180*0.0036*'lista, wskaźniki'!$F$13, IF(R180="częściowa",Q180*J180*0.0036*'lista, wskaźniki'!$F$14, IF(R180="brak",Q180*J180*0.0036*'lista, wskaźniki'!$F$15,)))</f>
        <v>0</v>
      </c>
      <c r="AH180" s="334">
        <f>IF(Y180="inne",K180*'lista, wskaźniki'!$E$35,IF(Y180="to samo źródło",0,IF(Y180=0,0)))</f>
        <v>0</v>
      </c>
      <c r="AI180" s="334" t="b">
        <f>IF(AA180="gaz z sieci",AC180*'lista, wskaźniki'!$D$21)</f>
        <v>0</v>
      </c>
      <c r="AJ180" s="272">
        <f>IF(AA180="węgiel",AB180*'lista, wskaźniki'!$D$20, IF('Sektor mieszkaniowy'!AA180="drewno",'Sektor mieszkaniowy'!AB180*'lista, wskaźniki'!$D$22,IF('Sektor mieszkaniowy'!AA180="pellet",AB180*'lista, wskaźniki'!$D$23,IF('Sektor mieszkaniowy'!AA180="gaz z sieci",AB180*'lista, wskaźniki'!$D$21,IF('Sektor mieszkaniowy'!AA180="olej opałowy",'Sektor mieszkaniowy'!AB180*'lista, wskaźniki'!$D$24)))))</f>
        <v>0</v>
      </c>
      <c r="AK180" s="1111"/>
      <c r="AL180" s="954"/>
      <c r="AM180" s="20">
        <f>IF(AA180="węgiel",AF180*1/3.6*'lista, wskaźniki'!$F$20,IF(AA180="drewno",AF180*1/3.6*'lista, wskaźniki'!$F$22,IF(AA180="pellet",AF180*1/3.6*'lista, wskaźniki'!$F$23,IF(AA180="gaz z sieci",AF180*1/3.6*'lista, wskaźniki'!$F$21,IF(AA180="olej opałowy",AF180*1/3.6*'lista, wskaźniki'!$F$24,0)))))</f>
        <v>0</v>
      </c>
      <c r="AN180" s="20">
        <f>IF(AA180="węgiel",AF180*'lista, wskaźniki'!$E$42,IF(AA180="drewno",AF180*'lista, wskaźniki'!$G$42,IF(AA180="pellet",AF180*'lista, wskaźniki'!$H$42,IF(AA180="gaz z sieci",AF180*'lista, wskaźniki'!$F$42,IF(AA180="olej opałowy",AF180*'lista, wskaźniki'!$I$42,0)))))</f>
        <v>0</v>
      </c>
      <c r="AO180" s="20">
        <f>IF(AA180="węgiel",AF180*'lista, wskaźniki'!$E$43,IF(AA180="drewno",AF180*'lista, wskaźniki'!$G$43,IF(AA180="pellet",AF180*'lista, wskaźniki'!$H$43,IF(AA180="gaz z sieci",AF180*'lista, wskaźniki'!$F$43,IF(AA180="olej opałowy",AF180*'lista, wskaźniki'!$I$43,0)))))</f>
        <v>0</v>
      </c>
      <c r="AP180" s="20">
        <f>IF(AA180="węgiel",AF180*'lista, wskaźniki'!$E$44,IF(AA180="drewno",AF180*'lista, wskaźniki'!$G$44,IF(AA180="pellet",AF180*'lista, wskaźniki'!$H$44,IF(AA180="gaz z sieci",AF180*'lista, wskaźniki'!$F$44,IF(AA180="olej opałowy",AF180*'lista, wskaźniki'!$I$44,0)))))</f>
        <v>0</v>
      </c>
      <c r="AQ180" s="20" t="b">
        <f>IF(Z180="gaz",AH180*1/3.6*'lista, wskaźniki'!$F$21,IF(Z180="energia elektryczna",AH180*1/3.6*'lista, wskaźniki'!$F$26))</f>
        <v>0</v>
      </c>
      <c r="AR180" s="20" t="b">
        <f>IF(Z180="gaz",AH180*'lista, wskaźniki'!$F$42,IF(Z180="energia elektryczna",AH180*0))</f>
        <v>0</v>
      </c>
      <c r="AS180" s="20" t="b">
        <f>IF(Z180="gaz",AH180*'lista, wskaźniki'!$F$43,IF(Z180="energia elektryczna",AH180*0))</f>
        <v>0</v>
      </c>
      <c r="AT180" s="20" t="b">
        <f>IF(Z180="gaz",AH180*'lista, wskaźniki'!$F$44,IF(Z180="energia elektryczna",AH180*0))</f>
        <v>0</v>
      </c>
      <c r="AU180" s="20">
        <f>AI180*1/3.6*'lista, wskaźniki'!$F$21</f>
        <v>0</v>
      </c>
      <c r="AV180" s="20">
        <f>AI180*'lista, wskaźniki'!$F$42</f>
        <v>0</v>
      </c>
      <c r="AW180" s="20">
        <f>AI180*'lista, wskaźniki'!$F$43</f>
        <v>0</v>
      </c>
      <c r="AX180" s="20">
        <f>AI180*'lista, wskaźniki'!$F$44</f>
        <v>0</v>
      </c>
      <c r="AY180" s="20">
        <f>AK180*'lista, wskaźniki'!$F$26</f>
        <v>0</v>
      </c>
      <c r="AZ180" s="20">
        <f t="shared" si="62"/>
        <v>0</v>
      </c>
      <c r="BA180" s="20">
        <f t="shared" si="63"/>
        <v>0</v>
      </c>
      <c r="BB180" s="20">
        <f t="shared" si="64"/>
        <v>0</v>
      </c>
      <c r="BC180" s="20">
        <f t="shared" si="65"/>
        <v>0</v>
      </c>
      <c r="BD180" s="954"/>
      <c r="BE180" s="954"/>
      <c r="BF180" s="954"/>
      <c r="BG180" s="954"/>
      <c r="BH180" s="83"/>
      <c r="BI180" s="954"/>
      <c r="BJ180" s="83"/>
      <c r="BK180" s="954"/>
      <c r="BL180" s="83"/>
      <c r="BM180" s="83"/>
      <c r="BN180" s="83"/>
      <c r="BO180" s="83"/>
      <c r="BP180" s="83"/>
      <c r="BQ180" s="83"/>
      <c r="BR180" s="83"/>
      <c r="BS180" s="1105"/>
      <c r="BT180" s="1105"/>
      <c r="BU180" s="1105"/>
      <c r="BV180" s="1105"/>
      <c r="BW180" s="1105"/>
      <c r="BX180" s="1105"/>
      <c r="BY180" s="1108"/>
      <c r="CA180" s="365" t="b">
        <f t="shared" si="66"/>
        <v>0</v>
      </c>
      <c r="CB180" s="365" t="b">
        <f t="shared" si="67"/>
        <v>0</v>
      </c>
      <c r="CC180" s="365">
        <f t="shared" si="68"/>
        <v>0</v>
      </c>
      <c r="CD180" s="365" t="b">
        <f t="shared" si="69"/>
        <v>0</v>
      </c>
      <c r="CE180" s="365" t="b">
        <f t="shared" si="70"/>
        <v>0</v>
      </c>
      <c r="CF180" s="365" t="b">
        <f t="shared" si="71"/>
        <v>0</v>
      </c>
      <c r="CG180" s="365" t="b">
        <f t="shared" si="72"/>
        <v>0</v>
      </c>
      <c r="CH180" s="365" t="b">
        <f t="shared" si="73"/>
        <v>0</v>
      </c>
      <c r="CI180" s="72" t="b">
        <f t="shared" si="74"/>
        <v>0</v>
      </c>
      <c r="CJ180" s="72" t="b">
        <f t="shared" si="75"/>
        <v>0</v>
      </c>
      <c r="CK180" s="72">
        <f t="shared" si="76"/>
        <v>0</v>
      </c>
      <c r="CL180" s="72">
        <f t="shared" si="77"/>
        <v>0</v>
      </c>
      <c r="CM180" s="72" t="b">
        <f t="shared" si="78"/>
        <v>0</v>
      </c>
      <c r="CN180" s="72" t="b">
        <f t="shared" si="79"/>
        <v>0</v>
      </c>
      <c r="CP180" s="13">
        <f t="shared" si="80"/>
        <v>0</v>
      </c>
      <c r="CQ180" s="13" t="b">
        <f t="shared" si="81"/>
        <v>0</v>
      </c>
      <c r="CR180" s="13" t="b">
        <f t="shared" si="82"/>
        <v>0</v>
      </c>
      <c r="CS180" s="13" t="b">
        <f t="shared" si="88"/>
        <v>0</v>
      </c>
      <c r="CT180" s="13" t="b">
        <f t="shared" si="87"/>
        <v>0</v>
      </c>
      <c r="CU180" s="13" t="b">
        <f t="shared" si="89"/>
        <v>0</v>
      </c>
      <c r="CV180" s="13" t="b">
        <f t="shared" si="83"/>
        <v>0</v>
      </c>
      <c r="CW180" s="13" t="b">
        <f t="shared" si="84"/>
        <v>0</v>
      </c>
      <c r="CX180" s="13" t="b">
        <f t="shared" si="85"/>
        <v>0</v>
      </c>
      <c r="CY180" s="13" t="b">
        <f t="shared" si="86"/>
        <v>0</v>
      </c>
    </row>
    <row r="181" spans="1:103" s="282" customFormat="1" ht="15" thickBot="1">
      <c r="A181" s="932"/>
      <c r="B181" s="954"/>
      <c r="C181" s="954"/>
      <c r="D181" s="954"/>
      <c r="E181" s="954"/>
      <c r="F181" s="954"/>
      <c r="G181" s="954"/>
      <c r="H181" s="954"/>
      <c r="I181" s="954"/>
      <c r="J181" s="954"/>
      <c r="K181" s="954"/>
      <c r="L181" s="954"/>
      <c r="M181" s="954"/>
      <c r="N181" s="954"/>
      <c r="O181" s="954"/>
      <c r="P181" s="954"/>
      <c r="Q181" s="941"/>
      <c r="R181" s="954"/>
      <c r="S181" s="954"/>
      <c r="T181" s="954"/>
      <c r="U181" s="954"/>
      <c r="V181" s="954"/>
      <c r="W181" s="287"/>
      <c r="X181" s="287"/>
      <c r="Y181" s="287"/>
      <c r="Z181" s="287"/>
      <c r="AA181" s="329" t="s">
        <v>38</v>
      </c>
      <c r="AB181" s="87"/>
      <c r="AC181" s="87">
        <f>AD181/2.5</f>
        <v>480</v>
      </c>
      <c r="AD181" s="287">
        <v>1200</v>
      </c>
      <c r="AE181" s="954"/>
      <c r="AF181" s="334">
        <f t="shared" si="90"/>
        <v>0</v>
      </c>
      <c r="AG181" s="292">
        <f>IF(R181="kompletna",Q181*J181*0.0036*'lista, wskaźniki'!$F$13, IF(R181="częściowa",Q181*J181*0.0036*'lista, wskaźniki'!$F$14, IF(R181="brak",Q181*J181*0.0036*'lista, wskaźniki'!$F$15,)))</f>
        <v>0</v>
      </c>
      <c r="AH181" s="334">
        <f>IF(Y181="inne",K181*'lista, wskaźniki'!$E$35,IF(Y181="to samo źródło",0,IF(Y181=0,0)))</f>
        <v>0</v>
      </c>
      <c r="AI181" s="334">
        <f>IF(AA181="gaz z sieci",AC181*'lista, wskaźniki'!$D$21)</f>
        <v>17.337599999999998</v>
      </c>
      <c r="AJ181" s="292">
        <f>IF(AA181="węgiel",AB181*'lista, wskaźniki'!$D$20, IF('Sektor mieszkaniowy'!AA181="drewno",'Sektor mieszkaniowy'!AB181*'lista, wskaźniki'!$D$22,IF('Sektor mieszkaniowy'!AA181="pellet",AB181*'lista, wskaźniki'!$D$23,IF('Sektor mieszkaniowy'!AA181="gaz z sieci",AB181*'lista, wskaźniki'!$D$21,IF('Sektor mieszkaniowy'!AA181="olej opałowy",'Sektor mieszkaniowy'!AB181*'lista, wskaźniki'!$D$24)))))</f>
        <v>0</v>
      </c>
      <c r="AK181" s="1111"/>
      <c r="AL181" s="954"/>
      <c r="AM181" s="20">
        <f>IF(AA181="węgiel",AF181*1/3.6*'lista, wskaźniki'!$F$20,IF(AA181="drewno",AF181*1/3.6*'lista, wskaźniki'!$F$22,IF(AA181="pellet",AF181*1/3.6*'lista, wskaźniki'!$F$23,IF(AA181="gaz z sieci",AF181*1/3.6*'lista, wskaźniki'!$F$21,IF(AA181="olej opałowy",AF181*1/3.6*'lista, wskaźniki'!$F$24,0)))))</f>
        <v>0</v>
      </c>
      <c r="AN181" s="20">
        <f>IF(AA181="węgiel",AF181*'lista, wskaźniki'!$E$42,IF(AA181="drewno",AF181*'lista, wskaźniki'!$G$42,IF(AA181="pellet",AF181*'lista, wskaźniki'!$H$42,IF(AA181="gaz z sieci",AF181*'lista, wskaźniki'!$F$42,IF(AA181="olej opałowy",AF181*'lista, wskaźniki'!$I$42,0)))))</f>
        <v>0</v>
      </c>
      <c r="AO181" s="20">
        <f>IF(AA181="węgiel",AF181*'lista, wskaźniki'!$E$43,IF(AA181="drewno",AF181*'lista, wskaźniki'!$G$43,IF(AA181="pellet",AF181*'lista, wskaźniki'!$H$43,IF(AA181="gaz z sieci",AF181*'lista, wskaźniki'!$F$43,IF(AA181="olej opałowy",AF181*'lista, wskaźniki'!$I$43,0)))))</f>
        <v>0</v>
      </c>
      <c r="AP181" s="20">
        <f>IF(AA181="węgiel",AF181*'lista, wskaźniki'!$E$44,IF(AA181="drewno",AF181*'lista, wskaźniki'!$G$44,IF(AA181="pellet",AF181*'lista, wskaźniki'!$H$44,IF(AA181="gaz z sieci",AF181*'lista, wskaźniki'!$F$44,IF(AA181="olej opałowy",AF181*'lista, wskaźniki'!$I$44,0)))))</f>
        <v>0</v>
      </c>
      <c r="AQ181" s="20" t="b">
        <f>IF(Z181="gaz",AH181*1/3.6*'lista, wskaźniki'!$F$21,IF(Z181="energia elektryczna",AH181*1/3.6*'lista, wskaźniki'!$F$26))</f>
        <v>0</v>
      </c>
      <c r="AR181" s="20" t="b">
        <f>IF(Z181="gaz",AH181*'lista, wskaźniki'!$F$42,IF(Z181="energia elektryczna",AH181*0))</f>
        <v>0</v>
      </c>
      <c r="AS181" s="20" t="b">
        <f>IF(Z181="gaz",AH181*'lista, wskaźniki'!$F$43,IF(Z181="energia elektryczna",AH181*0))</f>
        <v>0</v>
      </c>
      <c r="AT181" s="20" t="b">
        <f>IF(Z181="gaz",AH181*'lista, wskaźniki'!$F$44,IF(Z181="energia elektryczna",AH181*0))</f>
        <v>0</v>
      </c>
      <c r="AU181" s="20">
        <f>AI181*1/3.6*'lista, wskaźniki'!$F$21</f>
        <v>0.96778483199999987</v>
      </c>
      <c r="AV181" s="20">
        <f>AI181*'lista, wskaźniki'!$F$42</f>
        <v>8.6687999999999991E-6</v>
      </c>
      <c r="AW181" s="20">
        <f>AI181*'lista, wskaźniki'!$F$43</f>
        <v>8.6687999999999991E-6</v>
      </c>
      <c r="AX181" s="20">
        <f>AI181*'lista, wskaźniki'!$F$44</f>
        <v>0</v>
      </c>
      <c r="AY181" s="20">
        <f>AK181*'lista, wskaźniki'!$F$26</f>
        <v>0</v>
      </c>
      <c r="AZ181" s="20">
        <f t="shared" si="62"/>
        <v>0.96778483199999987</v>
      </c>
      <c r="BA181" s="20">
        <f t="shared" si="63"/>
        <v>8.6687999999999991E-6</v>
      </c>
      <c r="BB181" s="20">
        <f t="shared" si="64"/>
        <v>8.6687999999999991E-6</v>
      </c>
      <c r="BC181" s="20">
        <f t="shared" si="65"/>
        <v>0</v>
      </c>
      <c r="BD181" s="954"/>
      <c r="BE181" s="954"/>
      <c r="BF181" s="954"/>
      <c r="BG181" s="954"/>
      <c r="BH181" s="287"/>
      <c r="BI181" s="954"/>
      <c r="BJ181" s="287"/>
      <c r="BK181" s="954"/>
      <c r="BL181" s="287"/>
      <c r="BM181" s="287"/>
      <c r="BN181" s="287"/>
      <c r="BO181" s="287"/>
      <c r="BP181" s="287"/>
      <c r="BQ181" s="287"/>
      <c r="BR181" s="287"/>
      <c r="BS181" s="1105"/>
      <c r="BT181" s="1105"/>
      <c r="BU181" s="1105"/>
      <c r="BV181" s="1105"/>
      <c r="BW181" s="1105"/>
      <c r="BX181" s="1105"/>
      <c r="BY181" s="1108"/>
      <c r="CA181" s="365" t="b">
        <f t="shared" si="66"/>
        <v>0</v>
      </c>
      <c r="CB181" s="365" t="b">
        <f t="shared" si="67"/>
        <v>0</v>
      </c>
      <c r="CC181" s="365" t="b">
        <f t="shared" si="68"/>
        <v>0</v>
      </c>
      <c r="CD181" s="365">
        <f t="shared" si="69"/>
        <v>0</v>
      </c>
      <c r="CE181" s="365" t="b">
        <f t="shared" si="70"/>
        <v>0</v>
      </c>
      <c r="CF181" s="365" t="b">
        <f t="shared" si="71"/>
        <v>0</v>
      </c>
      <c r="CG181" s="365" t="b">
        <f t="shared" si="72"/>
        <v>0</v>
      </c>
      <c r="CH181" s="365">
        <f t="shared" si="73"/>
        <v>17.337599999999998</v>
      </c>
      <c r="CI181" s="72" t="b">
        <f t="shared" si="74"/>
        <v>0</v>
      </c>
      <c r="CJ181" s="72" t="b">
        <f t="shared" si="75"/>
        <v>0</v>
      </c>
      <c r="CK181" s="72" t="b">
        <f t="shared" si="76"/>
        <v>0</v>
      </c>
      <c r="CL181" s="72">
        <f t="shared" si="77"/>
        <v>0</v>
      </c>
      <c r="CM181" s="72" t="b">
        <f t="shared" si="78"/>
        <v>0</v>
      </c>
      <c r="CN181" s="72" t="b">
        <f t="shared" si="79"/>
        <v>0</v>
      </c>
      <c r="CP181" s="13">
        <f t="shared" si="80"/>
        <v>0</v>
      </c>
      <c r="CQ181" s="13" t="b">
        <f t="shared" si="81"/>
        <v>0</v>
      </c>
      <c r="CR181" s="13" t="b">
        <f t="shared" si="82"/>
        <v>0</v>
      </c>
      <c r="CS181" s="13" t="b">
        <f t="shared" si="88"/>
        <v>0</v>
      </c>
      <c r="CT181" s="13" t="b">
        <f t="shared" si="87"/>
        <v>0</v>
      </c>
      <c r="CU181" s="13" t="b">
        <f t="shared" si="89"/>
        <v>0</v>
      </c>
      <c r="CV181" s="13" t="b">
        <f t="shared" si="83"/>
        <v>0</v>
      </c>
      <c r="CW181" s="13" t="b">
        <f t="shared" si="84"/>
        <v>0</v>
      </c>
      <c r="CX181" s="13" t="b">
        <f t="shared" si="85"/>
        <v>0</v>
      </c>
      <c r="CY181" s="13" t="b">
        <f t="shared" si="86"/>
        <v>0</v>
      </c>
    </row>
    <row r="182" spans="1:103" ht="15" thickBot="1">
      <c r="A182" s="933"/>
      <c r="B182" s="955"/>
      <c r="C182" s="955"/>
      <c r="D182" s="955"/>
      <c r="E182" s="955"/>
      <c r="F182" s="955"/>
      <c r="G182" s="955"/>
      <c r="H182" s="955"/>
      <c r="I182" s="955"/>
      <c r="J182" s="955"/>
      <c r="K182" s="955"/>
      <c r="L182" s="955"/>
      <c r="M182" s="955"/>
      <c r="N182" s="955"/>
      <c r="O182" s="955"/>
      <c r="P182" s="955"/>
      <c r="Q182" s="942"/>
      <c r="R182" s="955"/>
      <c r="S182" s="955"/>
      <c r="T182" s="955"/>
      <c r="U182" s="955"/>
      <c r="V182" s="955"/>
      <c r="W182" s="85"/>
      <c r="X182" s="85"/>
      <c r="Y182" s="85"/>
      <c r="Z182" s="85"/>
      <c r="AA182" s="85" t="s">
        <v>37</v>
      </c>
      <c r="AB182" s="86"/>
      <c r="AC182" s="86"/>
      <c r="AD182" s="85"/>
      <c r="AE182" s="955"/>
      <c r="AF182" s="334">
        <f t="shared" si="90"/>
        <v>0</v>
      </c>
      <c r="AG182" s="272">
        <f>IF(R182="kompletna",Q182*J182*0.0036*'lista, wskaźniki'!$F$13, IF(R182="częściowa",Q182*J182*0.0036*'lista, wskaźniki'!$F$14, IF(R182="brak",Q182*J182*0.0036*'lista, wskaźniki'!$F$15,)))</f>
        <v>0</v>
      </c>
      <c r="AH182" s="334">
        <f>IF(Y182="inne",K182*'lista, wskaźniki'!$E$35,IF(Y182="to samo źródło",0,IF(Y182=0,0)))</f>
        <v>0</v>
      </c>
      <c r="AI182" s="334" t="b">
        <f>IF(AA182="gaz z sieci",AC182*'lista, wskaźniki'!$D$21)</f>
        <v>0</v>
      </c>
      <c r="AJ182" s="272">
        <f>IF(AA182="węgiel",AB182*'lista, wskaźniki'!$D$20, IF('Sektor mieszkaniowy'!AA182="drewno",'Sektor mieszkaniowy'!AB182*'lista, wskaźniki'!$D$22,IF('Sektor mieszkaniowy'!AA182="pellet",AB182*'lista, wskaźniki'!$D$23,IF('Sektor mieszkaniowy'!AA182="gaz z sieci",AB182*'lista, wskaźniki'!$D$21,IF('Sektor mieszkaniowy'!AA182="olej opałowy",'Sektor mieszkaniowy'!AB182*'lista, wskaźniki'!$D$24)))))</f>
        <v>0</v>
      </c>
      <c r="AK182" s="1112"/>
      <c r="AL182" s="955"/>
      <c r="AM182" s="20">
        <f>IF(AA182="węgiel",AF182*1/3.6*'lista, wskaźniki'!$F$20,IF(AA182="drewno",AF182*1/3.6*'lista, wskaźniki'!$F$22,IF(AA182="pellet",AF182*1/3.6*'lista, wskaźniki'!$F$23,IF(AA182="gaz z sieci",AF182*1/3.6*'lista, wskaźniki'!$F$21,IF(AA182="olej opałowy",AF182*1/3.6*'lista, wskaźniki'!$F$24,0)))))</f>
        <v>0</v>
      </c>
      <c r="AN182" s="20">
        <f>IF(AA182="węgiel",AF182*'lista, wskaźniki'!$E$42,IF(AA182="drewno",AF182*'lista, wskaźniki'!$G$42,IF(AA182="pellet",AF182*'lista, wskaźniki'!$H$42,IF(AA182="gaz z sieci",AF182*'lista, wskaźniki'!$F$42,IF(AA182="olej opałowy",AF182*'lista, wskaźniki'!$I$42,0)))))</f>
        <v>0</v>
      </c>
      <c r="AO182" s="20">
        <f>IF(AA182="węgiel",AF182*'lista, wskaźniki'!$E$43,IF(AA182="drewno",AF182*'lista, wskaźniki'!$G$43,IF(AA182="pellet",AF182*'lista, wskaźniki'!$H$43,IF(AA182="gaz z sieci",AF182*'lista, wskaźniki'!$F$43,IF(AA182="olej opałowy",AF182*'lista, wskaźniki'!$I$43,0)))))</f>
        <v>0</v>
      </c>
      <c r="AP182" s="20">
        <f>IF(AA182="węgiel",AF182*'lista, wskaźniki'!$E$44,IF(AA182="drewno",AF182*'lista, wskaźniki'!$G$44,IF(AA182="pellet",AF182*'lista, wskaźniki'!$H$44,IF(AA182="gaz z sieci",AF182*'lista, wskaźniki'!$F$44,IF(AA182="olej opałowy",AF182*'lista, wskaźniki'!$I$44,0)))))</f>
        <v>0</v>
      </c>
      <c r="AQ182" s="20" t="b">
        <f>IF(Z182="gaz",AH182*1/3.6*'lista, wskaźniki'!$F$21,IF(Z182="energia elektryczna",AH182*1/3.6*'lista, wskaźniki'!$F$26))</f>
        <v>0</v>
      </c>
      <c r="AR182" s="20" t="b">
        <f>IF(Z182="gaz",AH182*'lista, wskaźniki'!$F$42,IF(Z182="energia elektryczna",AH182*0))</f>
        <v>0</v>
      </c>
      <c r="AS182" s="20" t="b">
        <f>IF(Z182="gaz",AH182*'lista, wskaźniki'!$F$43,IF(Z182="energia elektryczna",AH182*0))</f>
        <v>0</v>
      </c>
      <c r="AT182" s="20" t="b">
        <f>IF(Z182="gaz",AH182*'lista, wskaźniki'!$F$44,IF(Z182="energia elektryczna",AH182*0))</f>
        <v>0</v>
      </c>
      <c r="AU182" s="20">
        <f>AI182*1/3.6*'lista, wskaźniki'!$F$21</f>
        <v>0</v>
      </c>
      <c r="AV182" s="20">
        <f>AI182*'lista, wskaźniki'!$F$42</f>
        <v>0</v>
      </c>
      <c r="AW182" s="20">
        <f>AI182*'lista, wskaźniki'!$F$43</f>
        <v>0</v>
      </c>
      <c r="AX182" s="20">
        <f>AI182*'lista, wskaźniki'!$F$44</f>
        <v>0</v>
      </c>
      <c r="AY182" s="20">
        <f>AK182*'lista, wskaźniki'!$F$26</f>
        <v>0</v>
      </c>
      <c r="AZ182" s="20">
        <f t="shared" si="62"/>
        <v>0</v>
      </c>
      <c r="BA182" s="20">
        <f t="shared" si="63"/>
        <v>0</v>
      </c>
      <c r="BB182" s="20">
        <f t="shared" si="64"/>
        <v>0</v>
      </c>
      <c r="BC182" s="20">
        <f t="shared" si="65"/>
        <v>0</v>
      </c>
      <c r="BD182" s="955"/>
      <c r="BE182" s="955"/>
      <c r="BF182" s="955"/>
      <c r="BG182" s="955"/>
      <c r="BH182" s="85"/>
      <c r="BI182" s="955"/>
      <c r="BJ182" s="85"/>
      <c r="BK182" s="955"/>
      <c r="BL182" s="85"/>
      <c r="BM182" s="85"/>
      <c r="BN182" s="85"/>
      <c r="BO182" s="85"/>
      <c r="BP182" s="85"/>
      <c r="BQ182" s="85"/>
      <c r="BR182" s="85"/>
      <c r="BS182" s="1106"/>
      <c r="BT182" s="1106"/>
      <c r="BU182" s="1106"/>
      <c r="BV182" s="1106"/>
      <c r="BW182" s="1106"/>
      <c r="BX182" s="1106"/>
      <c r="BY182" s="1109"/>
      <c r="CA182" s="365" t="b">
        <f t="shared" si="66"/>
        <v>0</v>
      </c>
      <c r="CB182" s="365" t="b">
        <f t="shared" si="67"/>
        <v>0</v>
      </c>
      <c r="CC182" s="365" t="b">
        <f t="shared" si="68"/>
        <v>0</v>
      </c>
      <c r="CD182" s="365" t="b">
        <f t="shared" si="69"/>
        <v>0</v>
      </c>
      <c r="CE182" s="365">
        <f t="shared" si="70"/>
        <v>0</v>
      </c>
      <c r="CF182" s="365" t="b">
        <f t="shared" si="71"/>
        <v>0</v>
      </c>
      <c r="CG182" s="365" t="b">
        <f t="shared" si="72"/>
        <v>0</v>
      </c>
      <c r="CH182" s="365" t="b">
        <f t="shared" si="73"/>
        <v>0</v>
      </c>
      <c r="CI182" s="72" t="b">
        <f t="shared" si="74"/>
        <v>0</v>
      </c>
      <c r="CJ182" s="72" t="b">
        <f t="shared" si="75"/>
        <v>0</v>
      </c>
      <c r="CK182" s="72" t="b">
        <f t="shared" si="76"/>
        <v>0</v>
      </c>
      <c r="CL182" s="72">
        <f t="shared" si="77"/>
        <v>0</v>
      </c>
      <c r="CM182" s="72">
        <f t="shared" si="78"/>
        <v>0</v>
      </c>
      <c r="CN182" s="72" t="b">
        <f t="shared" si="79"/>
        <v>0</v>
      </c>
      <c r="CP182" s="13">
        <f t="shared" si="80"/>
        <v>0</v>
      </c>
      <c r="CQ182" s="13" t="b">
        <f t="shared" si="81"/>
        <v>0</v>
      </c>
      <c r="CR182" s="13" t="b">
        <f t="shared" si="82"/>
        <v>0</v>
      </c>
      <c r="CS182" s="13" t="b">
        <f t="shared" si="88"/>
        <v>0</v>
      </c>
      <c r="CT182" s="13" t="b">
        <f t="shared" si="87"/>
        <v>0</v>
      </c>
      <c r="CU182" s="13" t="b">
        <f t="shared" si="89"/>
        <v>0</v>
      </c>
      <c r="CV182" s="13" t="b">
        <f t="shared" si="83"/>
        <v>0</v>
      </c>
      <c r="CW182" s="13" t="b">
        <f t="shared" si="84"/>
        <v>0</v>
      </c>
      <c r="CX182" s="13" t="b">
        <f t="shared" si="85"/>
        <v>0</v>
      </c>
      <c r="CY182" s="13" t="b">
        <f t="shared" si="86"/>
        <v>0</v>
      </c>
    </row>
    <row r="183" spans="1:103" ht="15" thickBot="1">
      <c r="A183" s="931">
        <v>37</v>
      </c>
      <c r="B183" s="953" t="s">
        <v>202</v>
      </c>
      <c r="C183" s="953"/>
      <c r="D183" s="953" t="s">
        <v>1</v>
      </c>
      <c r="E183" s="953" t="s">
        <v>5</v>
      </c>
      <c r="F183" s="953"/>
      <c r="G183" s="953">
        <v>1</v>
      </c>
      <c r="H183" s="953"/>
      <c r="I183" s="953" t="s">
        <v>11</v>
      </c>
      <c r="J183" s="953">
        <v>85</v>
      </c>
      <c r="K183" s="953">
        <v>2</v>
      </c>
      <c r="L183" s="953" t="s">
        <v>16</v>
      </c>
      <c r="M183" s="953">
        <v>100</v>
      </c>
      <c r="N183" s="953" t="s">
        <v>17</v>
      </c>
      <c r="O183" s="953"/>
      <c r="P183" s="953" t="s">
        <v>17</v>
      </c>
      <c r="Q183" s="940">
        <f>IF(I183="&lt;1966",'lista, wskaźniki'!$G$4,IF(I183="1967-1985",'lista, wskaźniki'!$G$5,IF(I183="1986-1992",'lista, wskaźniki'!$G$6,IF(I183="1993-1996",'lista, wskaźniki'!$G$7,IF(I183="&gt;1997",'lista, wskaźniki'!$G$8,IF(I183=0,'lista, wskaźniki'!$G$4))))))</f>
        <v>250</v>
      </c>
      <c r="R183" s="953" t="s">
        <v>23</v>
      </c>
      <c r="S183" s="953" t="s">
        <v>27</v>
      </c>
      <c r="T183" s="953"/>
      <c r="U183" s="953">
        <v>1985</v>
      </c>
      <c r="V183" s="953"/>
      <c r="W183" s="20" t="s">
        <v>36</v>
      </c>
      <c r="X183" s="81" t="s">
        <v>38</v>
      </c>
      <c r="Y183" s="81" t="s">
        <v>42</v>
      </c>
      <c r="Z183" s="81"/>
      <c r="AA183" s="81" t="s">
        <v>35</v>
      </c>
      <c r="AB183" s="82"/>
      <c r="AC183" s="82"/>
      <c r="AD183" s="81"/>
      <c r="AE183" s="953"/>
      <c r="AF183" s="334">
        <f t="shared" si="90"/>
        <v>0</v>
      </c>
      <c r="AG183" s="272">
        <v>0</v>
      </c>
      <c r="AH183" s="334">
        <f>IF(Y183="inne",K183*'lista, wskaźniki'!$E$35,IF(Y183="to samo źródło",0,IF(Y183=0,0)))</f>
        <v>0</v>
      </c>
      <c r="AI183" s="334" t="b">
        <f>IF(AA183="gaz z sieci",AC183*'lista, wskaźniki'!$D$21)</f>
        <v>0</v>
      </c>
      <c r="AJ183" s="272">
        <f>IF(AA183="węgiel",AB183*'lista, wskaźniki'!$D$20, IF('Sektor mieszkaniowy'!AA183="drewno",'Sektor mieszkaniowy'!AB183*'lista, wskaźniki'!$D$22,IF('Sektor mieszkaniowy'!AA183="pellet",AB183*'lista, wskaźniki'!$D$23,IF('Sektor mieszkaniowy'!AA183="gaz z sieci",AB183*'lista, wskaźniki'!$D$21,IF('Sektor mieszkaniowy'!AA183="olej opałowy",'Sektor mieszkaniowy'!AB183*'lista, wskaźniki'!$D$24)))))</f>
        <v>0</v>
      </c>
      <c r="AK183" s="1110">
        <f>AL183/'lista, wskaźniki'!$A$127</f>
        <v>0</v>
      </c>
      <c r="AL183" s="953"/>
      <c r="AM183" s="20">
        <f>IF(AA183="węgiel",AF183*1/3.6*'lista, wskaźniki'!$F$20,IF(AA183="drewno",AF183*1/3.6*'lista, wskaźniki'!$F$22,IF(AA183="pellet",AF183*1/3.6*'lista, wskaźniki'!$F$23,IF(AA183="gaz z sieci",AF183*1/3.6*'lista, wskaźniki'!$F$21,IF(AA183="olej opałowy",AF183*1/3.6*'lista, wskaźniki'!$F$24,0)))))</f>
        <v>0</v>
      </c>
      <c r="AN183" s="20">
        <f>IF(AA183="węgiel",AF183*'lista, wskaźniki'!$E$42,IF(AA183="drewno",AF183*'lista, wskaźniki'!$G$42,IF(AA183="pellet",AF183*'lista, wskaźniki'!$H$42,IF(AA183="gaz z sieci",AF183*'lista, wskaźniki'!$F$42,IF(AA183="olej opałowy",AF183*'lista, wskaźniki'!$I$42,0)))))</f>
        <v>0</v>
      </c>
      <c r="AO183" s="20">
        <f>IF(AA183="węgiel",AF183*'lista, wskaźniki'!$E$43,IF(AA183="drewno",AF183*'lista, wskaźniki'!$G$43,IF(AA183="pellet",AF183*'lista, wskaźniki'!$H$43,IF(AA183="gaz z sieci",AF183*'lista, wskaźniki'!$F$43,IF(AA183="olej opałowy",AF183*'lista, wskaźniki'!$I$43,0)))))</f>
        <v>0</v>
      </c>
      <c r="AP183" s="20">
        <f>IF(AA183="węgiel",AF183*'lista, wskaźniki'!$E$44,IF(AA183="drewno",AF183*'lista, wskaźniki'!$G$44,IF(AA183="pellet",AF183*'lista, wskaźniki'!$H$44,IF(AA183="gaz z sieci",AF183*'lista, wskaźniki'!$F$44,IF(AA183="olej opałowy",AF183*'lista, wskaźniki'!$I$44,0)))))</f>
        <v>0</v>
      </c>
      <c r="AQ183" s="20" t="b">
        <f>IF(Z183="gaz",AH183*1/3.6*'lista, wskaźniki'!$F$21,IF(Z183="energia elektryczna",AH183*1/3.6*'lista, wskaźniki'!$F$26))</f>
        <v>0</v>
      </c>
      <c r="AR183" s="20" t="b">
        <f>IF(Z183="gaz",AH183*'lista, wskaźniki'!$F$42,IF(Z183="energia elektryczna",AH183*0))</f>
        <v>0</v>
      </c>
      <c r="AS183" s="20" t="b">
        <f>IF(Z183="gaz",AH183*'lista, wskaźniki'!$F$43,IF(Z183="energia elektryczna",AH183*0))</f>
        <v>0</v>
      </c>
      <c r="AT183" s="20" t="b">
        <f>IF(Z183="gaz",AH183*'lista, wskaźniki'!$F$44,IF(Z183="energia elektryczna",AH183*0))</f>
        <v>0</v>
      </c>
      <c r="AU183" s="20">
        <f>AI183*1/3.6*'lista, wskaźniki'!$F$21</f>
        <v>0</v>
      </c>
      <c r="AV183" s="20">
        <f>AI183*'lista, wskaźniki'!$F$42</f>
        <v>0</v>
      </c>
      <c r="AW183" s="20">
        <f>AI183*'lista, wskaźniki'!$F$43</f>
        <v>0</v>
      </c>
      <c r="AX183" s="20">
        <f>AI183*'lista, wskaźniki'!$F$44</f>
        <v>0</v>
      </c>
      <c r="AY183" s="20">
        <f>AK183*'lista, wskaźniki'!$F$26</f>
        <v>0</v>
      </c>
      <c r="AZ183" s="20">
        <f t="shared" si="62"/>
        <v>0</v>
      </c>
      <c r="BA183" s="20">
        <f t="shared" si="63"/>
        <v>0</v>
      </c>
      <c r="BB183" s="20">
        <f t="shared" si="64"/>
        <v>0</v>
      </c>
      <c r="BC183" s="20">
        <f t="shared" si="65"/>
        <v>0</v>
      </c>
      <c r="BD183" s="953" t="s">
        <v>17</v>
      </c>
      <c r="BE183" s="953" t="s">
        <v>17</v>
      </c>
      <c r="BF183" s="953" t="s">
        <v>17</v>
      </c>
      <c r="BG183" s="953" t="s">
        <v>17</v>
      </c>
      <c r="BH183" s="81"/>
      <c r="BI183" s="953" t="s">
        <v>17</v>
      </c>
      <c r="BJ183" s="81"/>
      <c r="BK183" s="953" t="s">
        <v>17</v>
      </c>
      <c r="BL183" s="81"/>
      <c r="BM183" s="81"/>
      <c r="BN183" s="81"/>
      <c r="BO183" s="81" t="s">
        <v>57</v>
      </c>
      <c r="BP183" s="81" t="s">
        <v>52</v>
      </c>
      <c r="BQ183" s="81"/>
      <c r="BR183" s="81"/>
      <c r="BS183" s="1104"/>
      <c r="BT183" s="1104"/>
      <c r="BU183" s="1104"/>
      <c r="BV183" s="1104"/>
      <c r="BW183" s="1104"/>
      <c r="BX183" s="1104"/>
      <c r="BY183" s="1107"/>
      <c r="CA183" s="365">
        <f t="shared" si="66"/>
        <v>0</v>
      </c>
      <c r="CB183" s="365" t="b">
        <f t="shared" si="67"/>
        <v>0</v>
      </c>
      <c r="CC183" s="365" t="b">
        <f t="shared" si="68"/>
        <v>0</v>
      </c>
      <c r="CD183" s="365" t="b">
        <f t="shared" si="69"/>
        <v>0</v>
      </c>
      <c r="CE183" s="365" t="b">
        <f t="shared" si="70"/>
        <v>0</v>
      </c>
      <c r="CF183" s="365" t="b">
        <f t="shared" si="71"/>
        <v>0</v>
      </c>
      <c r="CG183" s="365" t="b">
        <f t="shared" si="72"/>
        <v>0</v>
      </c>
      <c r="CH183" s="365" t="b">
        <f t="shared" si="73"/>
        <v>0</v>
      </c>
      <c r="CI183" s="72">
        <f t="shared" si="74"/>
        <v>0</v>
      </c>
      <c r="CJ183" s="72" t="b">
        <f t="shared" si="75"/>
        <v>0</v>
      </c>
      <c r="CK183" s="72" t="b">
        <f t="shared" si="76"/>
        <v>0</v>
      </c>
      <c r="CL183" s="72">
        <f t="shared" si="77"/>
        <v>0</v>
      </c>
      <c r="CM183" s="72" t="b">
        <f t="shared" si="78"/>
        <v>0</v>
      </c>
      <c r="CN183" s="72" t="b">
        <f t="shared" si="79"/>
        <v>0</v>
      </c>
      <c r="CP183" s="13" t="b">
        <f t="shared" si="80"/>
        <v>0</v>
      </c>
      <c r="CQ183" s="13">
        <f t="shared" si="81"/>
        <v>0</v>
      </c>
      <c r="CR183" s="13">
        <f t="shared" si="82"/>
        <v>85</v>
      </c>
      <c r="CS183" s="13">
        <f t="shared" si="88"/>
        <v>42.5</v>
      </c>
      <c r="CT183" s="13" t="b">
        <f t="shared" si="87"/>
        <v>0</v>
      </c>
      <c r="CU183" s="13">
        <f t="shared" si="89"/>
        <v>0</v>
      </c>
      <c r="CV183" s="13" t="b">
        <f t="shared" si="83"/>
        <v>0</v>
      </c>
      <c r="CW183" s="13">
        <f t="shared" si="84"/>
        <v>0</v>
      </c>
      <c r="CX183" s="13" t="b">
        <f t="shared" si="85"/>
        <v>0</v>
      </c>
      <c r="CY183" s="13">
        <f t="shared" si="86"/>
        <v>0</v>
      </c>
    </row>
    <row r="184" spans="1:103" ht="15" thickBot="1">
      <c r="A184" s="932"/>
      <c r="B184" s="954"/>
      <c r="C184" s="954"/>
      <c r="D184" s="954"/>
      <c r="E184" s="954"/>
      <c r="F184" s="954"/>
      <c r="G184" s="954"/>
      <c r="H184" s="954"/>
      <c r="I184" s="954"/>
      <c r="J184" s="954"/>
      <c r="K184" s="954"/>
      <c r="L184" s="954"/>
      <c r="M184" s="954"/>
      <c r="N184" s="954"/>
      <c r="O184" s="954"/>
      <c r="P184" s="954"/>
      <c r="Q184" s="941"/>
      <c r="R184" s="954"/>
      <c r="S184" s="954"/>
      <c r="T184" s="954"/>
      <c r="U184" s="954"/>
      <c r="V184" s="954"/>
      <c r="W184" s="83"/>
      <c r="X184" s="83" t="s">
        <v>195</v>
      </c>
      <c r="Y184" s="83"/>
      <c r="Z184" s="83"/>
      <c r="AA184" s="83" t="s">
        <v>36</v>
      </c>
      <c r="AB184" s="84"/>
      <c r="AC184" s="84"/>
      <c r="AD184" s="83"/>
      <c r="AE184" s="954"/>
      <c r="AF184" s="334">
        <f t="shared" si="90"/>
        <v>30.5</v>
      </c>
      <c r="AG184" s="272">
        <v>61</v>
      </c>
      <c r="AH184" s="334">
        <f>IF(Y184="inne",K184*'lista, wskaźniki'!$E$35,IF(Y184="to samo źródło",0,IF(Y184=0,0)))</f>
        <v>0</v>
      </c>
      <c r="AI184" s="334" t="b">
        <f>IF(AA184="gaz z sieci",AC184*'lista, wskaźniki'!$D$21)</f>
        <v>0</v>
      </c>
      <c r="AJ184" s="272">
        <f>IF(AA184="węgiel",AB184*'lista, wskaźniki'!$D$20, IF('Sektor mieszkaniowy'!AA184="drewno",'Sektor mieszkaniowy'!AB184*'lista, wskaźniki'!$D$22,IF('Sektor mieszkaniowy'!AA184="pellet",AB184*'lista, wskaźniki'!$D$23,IF('Sektor mieszkaniowy'!AA184="gaz z sieci",AB184*'lista, wskaźniki'!$D$21,IF('Sektor mieszkaniowy'!AA184="olej opałowy",'Sektor mieszkaniowy'!AB184*'lista, wskaźniki'!$D$24)))))</f>
        <v>0</v>
      </c>
      <c r="AK184" s="1111"/>
      <c r="AL184" s="954"/>
      <c r="AM184" s="20">
        <f>IF(AA184="węgiel",AF184*1/3.6*'lista, wskaźniki'!$F$20,IF(AA184="drewno",AF184*1/3.6*'lista, wskaźniki'!$F$22,IF(AA184="pellet",AF184*1/3.6*'lista, wskaźniki'!$F$23,IF(AA184="gaz z sieci",AF184*1/3.6*'lista, wskaźniki'!$F$21,IF(AA184="olej opałowy",AF184*1/3.6*'lista, wskaźniki'!$F$24,0)))))</f>
        <v>0</v>
      </c>
      <c r="AN184" s="20">
        <f>IF(AA184="węgiel",AF184*'lista, wskaźniki'!$E$42,IF(AA184="drewno",AF184*'lista, wskaźniki'!$G$42,IF(AA184="pellet",AF184*'lista, wskaźniki'!$H$42,IF(AA184="gaz z sieci",AF184*'lista, wskaźniki'!$F$42,IF(AA184="olej opałowy",AF184*'lista, wskaźniki'!$I$42,0)))))</f>
        <v>2.4704999999999998E-2</v>
      </c>
      <c r="AO184" s="20">
        <f>IF(AA184="węgiel",AF184*'lista, wskaźniki'!$E$43,IF(AA184="drewno",AF184*'lista, wskaźniki'!$G$43,IF(AA184="pellet",AF184*'lista, wskaźniki'!$H$43,IF(AA184="gaz z sieci",AF184*'lista, wskaźniki'!$F$43,IF(AA184="olej opałowy",AF184*'lista, wskaźniki'!$I$43,0)))))</f>
        <v>2.4704999999999998E-2</v>
      </c>
      <c r="AP184" s="20">
        <f>IF(AA184="węgiel",AF184*'lista, wskaźniki'!$E$44,IF(AA184="drewno",AF184*'lista, wskaźniki'!$G$44,IF(AA184="pellet",AF184*'lista, wskaźniki'!$H$44,IF(AA184="gaz z sieci",AF184*'lista, wskaźniki'!$F$44,IF(AA184="olej opałowy",AF184*'lista, wskaźniki'!$I$44,0)))))</f>
        <v>7.6249999999999998E-6</v>
      </c>
      <c r="AQ184" s="20" t="b">
        <f>IF(Z184="gaz",AH184*1/3.6*'lista, wskaźniki'!$F$21,IF(Z184="energia elektryczna",AH184*1/3.6*'lista, wskaźniki'!$F$26))</f>
        <v>0</v>
      </c>
      <c r="AR184" s="20" t="b">
        <f>IF(Z184="gaz",AH184*'lista, wskaźniki'!$F$42,IF(Z184="energia elektryczna",AH184*0))</f>
        <v>0</v>
      </c>
      <c r="AS184" s="20" t="b">
        <f>IF(Z184="gaz",AH184*'lista, wskaźniki'!$F$43,IF(Z184="energia elektryczna",AH184*0))</f>
        <v>0</v>
      </c>
      <c r="AT184" s="20" t="b">
        <f>IF(Z184="gaz",AH184*'lista, wskaźniki'!$F$44,IF(Z184="energia elektryczna",AH184*0))</f>
        <v>0</v>
      </c>
      <c r="AU184" s="20">
        <f>AI184*1/3.6*'lista, wskaźniki'!$F$21</f>
        <v>0</v>
      </c>
      <c r="AV184" s="20">
        <f>AI184*'lista, wskaźniki'!$F$42</f>
        <v>0</v>
      </c>
      <c r="AW184" s="20">
        <f>AI184*'lista, wskaźniki'!$F$43</f>
        <v>0</v>
      </c>
      <c r="AX184" s="20">
        <f>AI184*'lista, wskaźniki'!$F$44</f>
        <v>0</v>
      </c>
      <c r="AY184" s="20">
        <f>AK184*'lista, wskaźniki'!$F$26</f>
        <v>0</v>
      </c>
      <c r="AZ184" s="20">
        <f t="shared" si="62"/>
        <v>0</v>
      </c>
      <c r="BA184" s="20">
        <f t="shared" si="63"/>
        <v>2.4704999999999998E-2</v>
      </c>
      <c r="BB184" s="20">
        <f t="shared" si="64"/>
        <v>2.4704999999999998E-2</v>
      </c>
      <c r="BC184" s="20">
        <f t="shared" si="65"/>
        <v>7.6249999999999998E-6</v>
      </c>
      <c r="BD184" s="954"/>
      <c r="BE184" s="954"/>
      <c r="BF184" s="954"/>
      <c r="BG184" s="954"/>
      <c r="BH184" s="83"/>
      <c r="BI184" s="954"/>
      <c r="BJ184" s="83"/>
      <c r="BK184" s="954"/>
      <c r="BL184" s="83"/>
      <c r="BM184" s="83"/>
      <c r="BN184" s="83"/>
      <c r="BO184" s="83"/>
      <c r="BP184" s="83"/>
      <c r="BQ184" s="83"/>
      <c r="BR184" s="83"/>
      <c r="BS184" s="1105"/>
      <c r="BT184" s="1105"/>
      <c r="BU184" s="1105"/>
      <c r="BV184" s="1105"/>
      <c r="BW184" s="1105"/>
      <c r="BX184" s="1105"/>
      <c r="BY184" s="1108"/>
      <c r="CA184" s="365" t="b">
        <f t="shared" si="66"/>
        <v>0</v>
      </c>
      <c r="CB184" s="365">
        <f t="shared" si="67"/>
        <v>30.5</v>
      </c>
      <c r="CC184" s="365" t="b">
        <f t="shared" si="68"/>
        <v>0</v>
      </c>
      <c r="CD184" s="365" t="b">
        <f t="shared" si="69"/>
        <v>0</v>
      </c>
      <c r="CE184" s="365" t="b">
        <f t="shared" si="70"/>
        <v>0</v>
      </c>
      <c r="CF184" s="365" t="b">
        <f t="shared" si="71"/>
        <v>0</v>
      </c>
      <c r="CG184" s="365" t="b">
        <f t="shared" si="72"/>
        <v>0</v>
      </c>
      <c r="CH184" s="365" t="b">
        <f t="shared" si="73"/>
        <v>0</v>
      </c>
      <c r="CI184" s="72" t="b">
        <f t="shared" si="74"/>
        <v>0</v>
      </c>
      <c r="CJ184" s="72">
        <f t="shared" si="75"/>
        <v>30.5</v>
      </c>
      <c r="CK184" s="72" t="b">
        <f t="shared" si="76"/>
        <v>0</v>
      </c>
      <c r="CL184" s="72">
        <f t="shared" si="77"/>
        <v>0</v>
      </c>
      <c r="CM184" s="72" t="b">
        <f t="shared" si="78"/>
        <v>0</v>
      </c>
      <c r="CN184" s="72" t="b">
        <f t="shared" si="79"/>
        <v>0</v>
      </c>
      <c r="CP184" s="13">
        <f t="shared" si="80"/>
        <v>0</v>
      </c>
      <c r="CQ184" s="13" t="b">
        <f t="shared" si="81"/>
        <v>0</v>
      </c>
      <c r="CR184" s="13" t="b">
        <f t="shared" si="82"/>
        <v>0</v>
      </c>
      <c r="CS184" s="13" t="b">
        <f t="shared" si="88"/>
        <v>0</v>
      </c>
      <c r="CT184" s="13" t="b">
        <f t="shared" si="87"/>
        <v>0</v>
      </c>
      <c r="CU184" s="13" t="b">
        <f t="shared" si="89"/>
        <v>0</v>
      </c>
      <c r="CV184" s="13" t="b">
        <f t="shared" si="83"/>
        <v>0</v>
      </c>
      <c r="CW184" s="13" t="b">
        <f t="shared" si="84"/>
        <v>0</v>
      </c>
      <c r="CX184" s="13" t="b">
        <f t="shared" si="85"/>
        <v>0</v>
      </c>
      <c r="CY184" s="13" t="b">
        <f t="shared" si="86"/>
        <v>0</v>
      </c>
    </row>
    <row r="185" spans="1:103" ht="15" thickBot="1">
      <c r="A185" s="932"/>
      <c r="B185" s="954"/>
      <c r="C185" s="954"/>
      <c r="D185" s="954"/>
      <c r="E185" s="954"/>
      <c r="F185" s="954"/>
      <c r="G185" s="954"/>
      <c r="H185" s="954"/>
      <c r="I185" s="954"/>
      <c r="J185" s="954"/>
      <c r="K185" s="954"/>
      <c r="L185" s="954"/>
      <c r="M185" s="954"/>
      <c r="N185" s="954"/>
      <c r="O185" s="954"/>
      <c r="P185" s="954"/>
      <c r="Q185" s="941"/>
      <c r="R185" s="954"/>
      <c r="S185" s="954"/>
      <c r="T185" s="954"/>
      <c r="U185" s="954"/>
      <c r="V185" s="954"/>
      <c r="W185" s="83"/>
      <c r="X185" s="83"/>
      <c r="Y185" s="83"/>
      <c r="Z185" s="83"/>
      <c r="AA185" s="83" t="s">
        <v>50</v>
      </c>
      <c r="AB185" s="84"/>
      <c r="AC185" s="84"/>
      <c r="AD185" s="83"/>
      <c r="AE185" s="954"/>
      <c r="AF185" s="334">
        <f t="shared" si="90"/>
        <v>0</v>
      </c>
      <c r="AG185" s="272">
        <f>IF(R185="kompletna",Q185*J185*0.0036*'lista, wskaźniki'!$F$13, IF(R185="częściowa",Q185*J185*0.0036*'lista, wskaźniki'!$F$14, IF(R185="brak",Q185*J185*0.0036*'lista, wskaźniki'!$F$15,)))</f>
        <v>0</v>
      </c>
      <c r="AH185" s="334">
        <f>IF(Y185="inne",K185*'lista, wskaźniki'!$E$35,IF(Y185="to samo źródło",0,IF(Y185=0,0)))</f>
        <v>0</v>
      </c>
      <c r="AI185" s="334" t="b">
        <f>IF(AA185="gaz z sieci",AC185*'lista, wskaźniki'!$D$21)</f>
        <v>0</v>
      </c>
      <c r="AJ185" s="272">
        <f>IF(AA185="węgiel",AB185*'lista, wskaźniki'!$D$20, IF('Sektor mieszkaniowy'!AA185="drewno",'Sektor mieszkaniowy'!AB185*'lista, wskaźniki'!$D$22,IF('Sektor mieszkaniowy'!AA185="pellet",AB185*'lista, wskaźniki'!$D$23,IF('Sektor mieszkaniowy'!AA185="gaz z sieci",AB185*'lista, wskaźniki'!$D$21,IF('Sektor mieszkaniowy'!AA185="olej opałowy",'Sektor mieszkaniowy'!AB185*'lista, wskaźniki'!$D$24)))))</f>
        <v>0</v>
      </c>
      <c r="AK185" s="1111"/>
      <c r="AL185" s="954"/>
      <c r="AM185" s="20">
        <f>IF(AA185="węgiel",AF185*1/3.6*'lista, wskaźniki'!$F$20,IF(AA185="drewno",AF185*1/3.6*'lista, wskaźniki'!$F$22,IF(AA185="pellet",AF185*1/3.6*'lista, wskaźniki'!$F$23,IF(AA185="gaz z sieci",AF185*1/3.6*'lista, wskaźniki'!$F$21,IF(AA185="olej opałowy",AF185*1/3.6*'lista, wskaźniki'!$F$24,0)))))</f>
        <v>0</v>
      </c>
      <c r="AN185" s="20">
        <f>IF(AA185="węgiel",AF185*'lista, wskaźniki'!$E$42,IF(AA185="drewno",AF185*'lista, wskaźniki'!$G$42,IF(AA185="pellet",AF185*'lista, wskaźniki'!$H$42,IF(AA185="gaz z sieci",AF185*'lista, wskaźniki'!$F$42,IF(AA185="olej opałowy",AF185*'lista, wskaźniki'!$I$42,0)))))</f>
        <v>0</v>
      </c>
      <c r="AO185" s="20">
        <f>IF(AA185="węgiel",AF185*'lista, wskaźniki'!$E$43,IF(AA185="drewno",AF185*'lista, wskaźniki'!$G$43,IF(AA185="pellet",AF185*'lista, wskaźniki'!$H$43,IF(AA185="gaz z sieci",AF185*'lista, wskaźniki'!$F$43,IF(AA185="olej opałowy",AF185*'lista, wskaźniki'!$I$43,0)))))</f>
        <v>0</v>
      </c>
      <c r="AP185" s="20">
        <f>IF(AA185="węgiel",AF185*'lista, wskaźniki'!$E$44,IF(AA185="drewno",AF185*'lista, wskaźniki'!$G$44,IF(AA185="pellet",AF185*'lista, wskaźniki'!$H$44,IF(AA185="gaz z sieci",AF185*'lista, wskaźniki'!$F$44,IF(AA185="olej opałowy",AF185*'lista, wskaźniki'!$I$44,0)))))</f>
        <v>0</v>
      </c>
      <c r="AQ185" s="20" t="b">
        <f>IF(Z185="gaz",AH185*1/3.6*'lista, wskaźniki'!$F$21,IF(Z185="energia elektryczna",AH185*1/3.6*'lista, wskaźniki'!$F$26))</f>
        <v>0</v>
      </c>
      <c r="AR185" s="20" t="b">
        <f>IF(Z185="gaz",AH185*'lista, wskaźniki'!$F$42,IF(Z185="energia elektryczna",AH185*0))</f>
        <v>0</v>
      </c>
      <c r="AS185" s="20" t="b">
        <f>IF(Z185="gaz",AH185*'lista, wskaźniki'!$F$43,IF(Z185="energia elektryczna",AH185*0))</f>
        <v>0</v>
      </c>
      <c r="AT185" s="20" t="b">
        <f>IF(Z185="gaz",AH185*'lista, wskaźniki'!$F$44,IF(Z185="energia elektryczna",AH185*0))</f>
        <v>0</v>
      </c>
      <c r="AU185" s="20">
        <f>AI185*1/3.6*'lista, wskaźniki'!$F$21</f>
        <v>0</v>
      </c>
      <c r="AV185" s="20">
        <f>AI185*'lista, wskaźniki'!$F$42</f>
        <v>0</v>
      </c>
      <c r="AW185" s="20">
        <f>AI185*'lista, wskaźniki'!$F$43</f>
        <v>0</v>
      </c>
      <c r="AX185" s="20">
        <f>AI185*'lista, wskaźniki'!$F$44</f>
        <v>0</v>
      </c>
      <c r="AY185" s="20">
        <f>AK185*'lista, wskaźniki'!$F$26</f>
        <v>0</v>
      </c>
      <c r="AZ185" s="20">
        <f t="shared" si="62"/>
        <v>0</v>
      </c>
      <c r="BA185" s="20">
        <f t="shared" si="63"/>
        <v>0</v>
      </c>
      <c r="BB185" s="20">
        <f t="shared" si="64"/>
        <v>0</v>
      </c>
      <c r="BC185" s="20">
        <f t="shared" si="65"/>
        <v>0</v>
      </c>
      <c r="BD185" s="954"/>
      <c r="BE185" s="954"/>
      <c r="BF185" s="954"/>
      <c r="BG185" s="954"/>
      <c r="BH185" s="83"/>
      <c r="BI185" s="954"/>
      <c r="BJ185" s="83"/>
      <c r="BK185" s="954"/>
      <c r="BL185" s="83"/>
      <c r="BM185" s="83"/>
      <c r="BN185" s="83"/>
      <c r="BO185" s="83"/>
      <c r="BP185" s="83"/>
      <c r="BQ185" s="83"/>
      <c r="BR185" s="83"/>
      <c r="BS185" s="1105"/>
      <c r="BT185" s="1105"/>
      <c r="BU185" s="1105"/>
      <c r="BV185" s="1105"/>
      <c r="BW185" s="1105"/>
      <c r="BX185" s="1105"/>
      <c r="BY185" s="1108"/>
      <c r="CA185" s="365" t="b">
        <f t="shared" si="66"/>
        <v>0</v>
      </c>
      <c r="CB185" s="365" t="b">
        <f t="shared" si="67"/>
        <v>0</v>
      </c>
      <c r="CC185" s="365">
        <f t="shared" si="68"/>
        <v>0</v>
      </c>
      <c r="CD185" s="365" t="b">
        <f t="shared" si="69"/>
        <v>0</v>
      </c>
      <c r="CE185" s="365" t="b">
        <f t="shared" si="70"/>
        <v>0</v>
      </c>
      <c r="CF185" s="365" t="b">
        <f t="shared" si="71"/>
        <v>0</v>
      </c>
      <c r="CG185" s="365" t="b">
        <f t="shared" si="72"/>
        <v>0</v>
      </c>
      <c r="CH185" s="365" t="b">
        <f t="shared" si="73"/>
        <v>0</v>
      </c>
      <c r="CI185" s="72" t="b">
        <f t="shared" si="74"/>
        <v>0</v>
      </c>
      <c r="CJ185" s="72" t="b">
        <f t="shared" si="75"/>
        <v>0</v>
      </c>
      <c r="CK185" s="72">
        <f t="shared" si="76"/>
        <v>0</v>
      </c>
      <c r="CL185" s="72">
        <f t="shared" si="77"/>
        <v>0</v>
      </c>
      <c r="CM185" s="72" t="b">
        <f t="shared" si="78"/>
        <v>0</v>
      </c>
      <c r="CN185" s="72" t="b">
        <f t="shared" si="79"/>
        <v>0</v>
      </c>
      <c r="CP185" s="13">
        <f t="shared" si="80"/>
        <v>0</v>
      </c>
      <c r="CQ185" s="13" t="b">
        <f t="shared" si="81"/>
        <v>0</v>
      </c>
      <c r="CR185" s="13" t="b">
        <f t="shared" si="82"/>
        <v>0</v>
      </c>
      <c r="CS185" s="13" t="b">
        <f t="shared" si="88"/>
        <v>0</v>
      </c>
      <c r="CT185" s="13" t="b">
        <f t="shared" si="87"/>
        <v>0</v>
      </c>
      <c r="CU185" s="13" t="b">
        <f t="shared" si="89"/>
        <v>0</v>
      </c>
      <c r="CV185" s="13" t="b">
        <f t="shared" si="83"/>
        <v>0</v>
      </c>
      <c r="CW185" s="13" t="b">
        <f t="shared" si="84"/>
        <v>0</v>
      </c>
      <c r="CX185" s="13" t="b">
        <f t="shared" si="85"/>
        <v>0</v>
      </c>
      <c r="CY185" s="13" t="b">
        <f t="shared" si="86"/>
        <v>0</v>
      </c>
    </row>
    <row r="186" spans="1:103" ht="15" thickBot="1">
      <c r="A186" s="932"/>
      <c r="B186" s="954"/>
      <c r="C186" s="954"/>
      <c r="D186" s="954"/>
      <c r="E186" s="954"/>
      <c r="F186" s="954"/>
      <c r="G186" s="954"/>
      <c r="H186" s="954"/>
      <c r="I186" s="954"/>
      <c r="J186" s="954"/>
      <c r="K186" s="954"/>
      <c r="L186" s="954"/>
      <c r="M186" s="954"/>
      <c r="N186" s="954"/>
      <c r="O186" s="954"/>
      <c r="P186" s="954"/>
      <c r="Q186" s="941"/>
      <c r="R186" s="954"/>
      <c r="S186" s="954"/>
      <c r="T186" s="954"/>
      <c r="U186" s="954"/>
      <c r="V186" s="954"/>
      <c r="W186" s="83"/>
      <c r="X186" s="83"/>
      <c r="Y186" s="83"/>
      <c r="Z186" s="83"/>
      <c r="AA186" s="83" t="s">
        <v>38</v>
      </c>
      <c r="AB186" s="84"/>
      <c r="AC186" s="84"/>
      <c r="AD186" s="83"/>
      <c r="AE186" s="954"/>
      <c r="AF186" s="334">
        <f t="shared" si="90"/>
        <v>0</v>
      </c>
      <c r="AG186" s="272">
        <f>IF(R186="kompletna",Q186*J186*0.0036*'lista, wskaźniki'!$F$13, IF(R186="częściowa",Q186*J186*0.0036*'lista, wskaźniki'!$F$14, IF(R186="brak",Q186*J186*0.0036*'lista, wskaźniki'!$F$15,)))</f>
        <v>0</v>
      </c>
      <c r="AH186" s="334">
        <f>IF(Y186="inne",K186*'lista, wskaźniki'!$E$35,IF(Y186="to samo źródło",0,IF(Y186=0,0)))</f>
        <v>0</v>
      </c>
      <c r="AI186" s="334">
        <f>IF(AA186="gaz z sieci",AC186*'lista, wskaźniki'!$D$21)</f>
        <v>0</v>
      </c>
      <c r="AJ186" s="272">
        <f>IF(AA186="węgiel",AB186*'lista, wskaźniki'!$D$20, IF('Sektor mieszkaniowy'!AA186="drewno",'Sektor mieszkaniowy'!AB186*'lista, wskaźniki'!$D$22,IF('Sektor mieszkaniowy'!AA186="pellet",AB186*'lista, wskaźniki'!$D$23,IF('Sektor mieszkaniowy'!AA186="gaz z sieci",AB186*'lista, wskaźniki'!$D$21,IF('Sektor mieszkaniowy'!AA186="olej opałowy",'Sektor mieszkaniowy'!AB186*'lista, wskaźniki'!$D$24)))))</f>
        <v>0</v>
      </c>
      <c r="AK186" s="1111"/>
      <c r="AL186" s="954"/>
      <c r="AM186" s="20">
        <f>IF(AA186="węgiel",AF186*1/3.6*'lista, wskaźniki'!$F$20,IF(AA186="drewno",AF186*1/3.6*'lista, wskaźniki'!$F$22,IF(AA186="pellet",AF186*1/3.6*'lista, wskaźniki'!$F$23,IF(AA186="gaz z sieci",AF186*1/3.6*'lista, wskaźniki'!$F$21,IF(AA186="olej opałowy",AF186*1/3.6*'lista, wskaźniki'!$F$24,0)))))</f>
        <v>0</v>
      </c>
      <c r="AN186" s="20">
        <f>IF(AA186="węgiel",AF186*'lista, wskaźniki'!$E$42,IF(AA186="drewno",AF186*'lista, wskaźniki'!$G$42,IF(AA186="pellet",AF186*'lista, wskaźniki'!$H$42,IF(AA186="gaz z sieci",AF186*'lista, wskaźniki'!$F$42,IF(AA186="olej opałowy",AF186*'lista, wskaźniki'!$I$42,0)))))</f>
        <v>0</v>
      </c>
      <c r="AO186" s="20">
        <f>IF(AA186="węgiel",AF186*'lista, wskaźniki'!$E$43,IF(AA186="drewno",AF186*'lista, wskaźniki'!$G$43,IF(AA186="pellet",AF186*'lista, wskaźniki'!$H$43,IF(AA186="gaz z sieci",AF186*'lista, wskaźniki'!$F$43,IF(AA186="olej opałowy",AF186*'lista, wskaźniki'!$I$43,0)))))</f>
        <v>0</v>
      </c>
      <c r="AP186" s="20">
        <f>IF(AA186="węgiel",AF186*'lista, wskaźniki'!$E$44,IF(AA186="drewno",AF186*'lista, wskaźniki'!$G$44,IF(AA186="pellet",AF186*'lista, wskaźniki'!$H$44,IF(AA186="gaz z sieci",AF186*'lista, wskaźniki'!$F$44,IF(AA186="olej opałowy",AF186*'lista, wskaźniki'!$I$44,0)))))</f>
        <v>0</v>
      </c>
      <c r="AQ186" s="20" t="b">
        <f>IF(Z186="gaz",AH186*1/3.6*'lista, wskaźniki'!$F$21,IF(Z186="energia elektryczna",AH186*1/3.6*'lista, wskaźniki'!$F$26))</f>
        <v>0</v>
      </c>
      <c r="AR186" s="20" t="b">
        <f>IF(Z186="gaz",AH186*'lista, wskaźniki'!$F$42,IF(Z186="energia elektryczna",AH186*0))</f>
        <v>0</v>
      </c>
      <c r="AS186" s="20" t="b">
        <f>IF(Z186="gaz",AH186*'lista, wskaźniki'!$F$43,IF(Z186="energia elektryczna",AH186*0))</f>
        <v>0</v>
      </c>
      <c r="AT186" s="20" t="b">
        <f>IF(Z186="gaz",AH186*'lista, wskaźniki'!$F$44,IF(Z186="energia elektryczna",AH186*0))</f>
        <v>0</v>
      </c>
      <c r="AU186" s="20">
        <f>AI186*1/3.6*'lista, wskaźniki'!$F$21</f>
        <v>0</v>
      </c>
      <c r="AV186" s="20">
        <f>AI186*'lista, wskaźniki'!$F$42</f>
        <v>0</v>
      </c>
      <c r="AW186" s="20">
        <f>AI186*'lista, wskaźniki'!$F$43</f>
        <v>0</v>
      </c>
      <c r="AX186" s="20">
        <f>AI186*'lista, wskaźniki'!$F$44</f>
        <v>0</v>
      </c>
      <c r="AY186" s="20">
        <f>AK186*'lista, wskaźniki'!$F$26</f>
        <v>0</v>
      </c>
      <c r="AZ186" s="20">
        <f t="shared" si="62"/>
        <v>0</v>
      </c>
      <c r="BA186" s="20">
        <f t="shared" si="63"/>
        <v>0</v>
      </c>
      <c r="BB186" s="20">
        <f t="shared" si="64"/>
        <v>0</v>
      </c>
      <c r="BC186" s="20">
        <f t="shared" si="65"/>
        <v>0</v>
      </c>
      <c r="BD186" s="954"/>
      <c r="BE186" s="954"/>
      <c r="BF186" s="954"/>
      <c r="BG186" s="954"/>
      <c r="BH186" s="83"/>
      <c r="BI186" s="954"/>
      <c r="BJ186" s="83"/>
      <c r="BK186" s="954"/>
      <c r="BL186" s="83"/>
      <c r="BM186" s="83"/>
      <c r="BN186" s="83"/>
      <c r="BO186" s="83"/>
      <c r="BP186" s="83"/>
      <c r="BQ186" s="83"/>
      <c r="BR186" s="83"/>
      <c r="BS186" s="1105"/>
      <c r="BT186" s="1105"/>
      <c r="BU186" s="1105"/>
      <c r="BV186" s="1105"/>
      <c r="BW186" s="1105"/>
      <c r="BX186" s="1105"/>
      <c r="BY186" s="1108"/>
      <c r="CA186" s="365" t="b">
        <f t="shared" si="66"/>
        <v>0</v>
      </c>
      <c r="CB186" s="365" t="b">
        <f t="shared" si="67"/>
        <v>0</v>
      </c>
      <c r="CC186" s="365" t="b">
        <f t="shared" si="68"/>
        <v>0</v>
      </c>
      <c r="CD186" s="365">
        <f t="shared" si="69"/>
        <v>0</v>
      </c>
      <c r="CE186" s="365" t="b">
        <f t="shared" si="70"/>
        <v>0</v>
      </c>
      <c r="CF186" s="365" t="b">
        <f t="shared" si="71"/>
        <v>0</v>
      </c>
      <c r="CG186" s="365" t="b">
        <f t="shared" si="72"/>
        <v>0</v>
      </c>
      <c r="CH186" s="365">
        <f t="shared" si="73"/>
        <v>0</v>
      </c>
      <c r="CI186" s="72" t="b">
        <f t="shared" si="74"/>
        <v>0</v>
      </c>
      <c r="CJ186" s="72" t="b">
        <f t="shared" si="75"/>
        <v>0</v>
      </c>
      <c r="CK186" s="72" t="b">
        <f t="shared" si="76"/>
        <v>0</v>
      </c>
      <c r="CL186" s="72">
        <f t="shared" si="77"/>
        <v>0</v>
      </c>
      <c r="CM186" s="72" t="b">
        <f t="shared" si="78"/>
        <v>0</v>
      </c>
      <c r="CN186" s="72" t="b">
        <f t="shared" si="79"/>
        <v>0</v>
      </c>
      <c r="CP186" s="13">
        <f t="shared" si="80"/>
        <v>0</v>
      </c>
      <c r="CQ186" s="13" t="b">
        <f t="shared" si="81"/>
        <v>0</v>
      </c>
      <c r="CR186" s="13" t="b">
        <f t="shared" si="82"/>
        <v>0</v>
      </c>
      <c r="CS186" s="13" t="b">
        <f t="shared" si="88"/>
        <v>0</v>
      </c>
      <c r="CT186" s="13" t="b">
        <f t="shared" si="87"/>
        <v>0</v>
      </c>
      <c r="CU186" s="13" t="b">
        <f t="shared" si="89"/>
        <v>0</v>
      </c>
      <c r="CV186" s="13" t="b">
        <f t="shared" si="83"/>
        <v>0</v>
      </c>
      <c r="CW186" s="13" t="b">
        <f t="shared" si="84"/>
        <v>0</v>
      </c>
      <c r="CX186" s="13" t="b">
        <f t="shared" si="85"/>
        <v>0</v>
      </c>
      <c r="CY186" s="13" t="b">
        <f t="shared" si="86"/>
        <v>0</v>
      </c>
    </row>
    <row r="187" spans="1:103" ht="15" thickBot="1">
      <c r="A187" s="933"/>
      <c r="B187" s="955"/>
      <c r="C187" s="955"/>
      <c r="D187" s="955"/>
      <c r="E187" s="955"/>
      <c r="F187" s="955"/>
      <c r="G187" s="955"/>
      <c r="H187" s="955"/>
      <c r="I187" s="955"/>
      <c r="J187" s="955"/>
      <c r="K187" s="955"/>
      <c r="L187" s="955"/>
      <c r="M187" s="955"/>
      <c r="N187" s="955"/>
      <c r="O187" s="955"/>
      <c r="P187" s="955"/>
      <c r="Q187" s="942"/>
      <c r="R187" s="955"/>
      <c r="S187" s="955"/>
      <c r="T187" s="955"/>
      <c r="U187" s="955"/>
      <c r="V187" s="955"/>
      <c r="W187" s="85"/>
      <c r="X187" s="85"/>
      <c r="Y187" s="85"/>
      <c r="Z187" s="85"/>
      <c r="AA187" s="85" t="s">
        <v>37</v>
      </c>
      <c r="AB187" s="86"/>
      <c r="AC187" s="86"/>
      <c r="AD187" s="85"/>
      <c r="AE187" s="955"/>
      <c r="AF187" s="334">
        <f t="shared" si="90"/>
        <v>0</v>
      </c>
      <c r="AG187" s="272">
        <f>IF(R187="kompletna",Q187*J187*0.0036*'lista, wskaźniki'!$F$13, IF(R187="częściowa",Q187*J187*0.0036*'lista, wskaźniki'!$F$14, IF(R187="brak",Q187*J187*0.0036*'lista, wskaźniki'!$F$15,)))</f>
        <v>0</v>
      </c>
      <c r="AH187" s="334">
        <f>IF(Y187="inne",K187*'lista, wskaźniki'!$E$35,IF(Y187="to samo źródło",0,IF(Y187=0,0)))</f>
        <v>0</v>
      </c>
      <c r="AI187" s="334" t="b">
        <f>IF(AA187="gaz z sieci",AC187*'lista, wskaźniki'!$D$21)</f>
        <v>0</v>
      </c>
      <c r="AJ187" s="272">
        <f>IF(AA187="węgiel",AB187*'lista, wskaźniki'!$D$20, IF('Sektor mieszkaniowy'!AA187="drewno",'Sektor mieszkaniowy'!AB187*'lista, wskaźniki'!$D$22,IF('Sektor mieszkaniowy'!AA187="pellet",AB187*'lista, wskaźniki'!$D$23,IF('Sektor mieszkaniowy'!AA187="gaz z sieci",AB187*'lista, wskaźniki'!$D$21,IF('Sektor mieszkaniowy'!AA187="olej opałowy",'Sektor mieszkaniowy'!AB187*'lista, wskaźniki'!$D$24)))))</f>
        <v>0</v>
      </c>
      <c r="AK187" s="1112"/>
      <c r="AL187" s="955"/>
      <c r="AM187" s="20">
        <f>IF(AA187="węgiel",AF187*1/3.6*'lista, wskaźniki'!$F$20,IF(AA187="drewno",AF187*1/3.6*'lista, wskaźniki'!$F$22,IF(AA187="pellet",AF187*1/3.6*'lista, wskaźniki'!$F$23,IF(AA187="gaz z sieci",AF187*1/3.6*'lista, wskaźniki'!$F$21,IF(AA187="olej opałowy",AF187*1/3.6*'lista, wskaźniki'!$F$24,0)))))</f>
        <v>0</v>
      </c>
      <c r="AN187" s="20">
        <f>IF(AA187="węgiel",AF187*'lista, wskaźniki'!$E$42,IF(AA187="drewno",AF187*'lista, wskaźniki'!$G$42,IF(AA187="pellet",AF187*'lista, wskaźniki'!$H$42,IF(AA187="gaz z sieci",AF187*'lista, wskaźniki'!$F$42,IF(AA187="olej opałowy",AF187*'lista, wskaźniki'!$I$42,0)))))</f>
        <v>0</v>
      </c>
      <c r="AO187" s="20">
        <f>IF(AA187="węgiel",AF187*'lista, wskaźniki'!$E$43,IF(AA187="drewno",AF187*'lista, wskaźniki'!$G$43,IF(AA187="pellet",AF187*'lista, wskaźniki'!$H$43,IF(AA187="gaz z sieci",AF187*'lista, wskaźniki'!$F$43,IF(AA187="olej opałowy",AF187*'lista, wskaźniki'!$I$43,0)))))</f>
        <v>0</v>
      </c>
      <c r="AP187" s="20">
        <f>IF(AA187="węgiel",AF187*'lista, wskaźniki'!$E$44,IF(AA187="drewno",AF187*'lista, wskaźniki'!$G$44,IF(AA187="pellet",AF187*'lista, wskaźniki'!$H$44,IF(AA187="gaz z sieci",AF187*'lista, wskaźniki'!$F$44,IF(AA187="olej opałowy",AF187*'lista, wskaźniki'!$I$44,0)))))</f>
        <v>0</v>
      </c>
      <c r="AQ187" s="20" t="b">
        <f>IF(Z187="gaz",AH187*1/3.6*'lista, wskaźniki'!$F$21,IF(Z187="energia elektryczna",AH187*1/3.6*'lista, wskaźniki'!$F$26))</f>
        <v>0</v>
      </c>
      <c r="AR187" s="20" t="b">
        <f>IF(Z187="gaz",AH187*'lista, wskaźniki'!$F$42,IF(Z187="energia elektryczna",AH187*0))</f>
        <v>0</v>
      </c>
      <c r="AS187" s="20" t="b">
        <f>IF(Z187="gaz",AH187*'lista, wskaźniki'!$F$43,IF(Z187="energia elektryczna",AH187*0))</f>
        <v>0</v>
      </c>
      <c r="AT187" s="20" t="b">
        <f>IF(Z187="gaz",AH187*'lista, wskaźniki'!$F$44,IF(Z187="energia elektryczna",AH187*0))</f>
        <v>0</v>
      </c>
      <c r="AU187" s="20">
        <f>AI187*1/3.6*'lista, wskaźniki'!$F$21</f>
        <v>0</v>
      </c>
      <c r="AV187" s="20">
        <f>AI187*'lista, wskaźniki'!$F$42</f>
        <v>0</v>
      </c>
      <c r="AW187" s="20">
        <f>AI187*'lista, wskaźniki'!$F$43</f>
        <v>0</v>
      </c>
      <c r="AX187" s="20">
        <f>AI187*'lista, wskaźniki'!$F$44</f>
        <v>0</v>
      </c>
      <c r="AY187" s="20">
        <f>AK187*'lista, wskaźniki'!$F$26</f>
        <v>0</v>
      </c>
      <c r="AZ187" s="20">
        <f t="shared" si="62"/>
        <v>0</v>
      </c>
      <c r="BA187" s="20">
        <f t="shared" si="63"/>
        <v>0</v>
      </c>
      <c r="BB187" s="20">
        <f t="shared" si="64"/>
        <v>0</v>
      </c>
      <c r="BC187" s="20">
        <f t="shared" si="65"/>
        <v>0</v>
      </c>
      <c r="BD187" s="955"/>
      <c r="BE187" s="955"/>
      <c r="BF187" s="955"/>
      <c r="BG187" s="955"/>
      <c r="BH187" s="85"/>
      <c r="BI187" s="955"/>
      <c r="BJ187" s="85"/>
      <c r="BK187" s="955"/>
      <c r="BL187" s="85"/>
      <c r="BM187" s="85"/>
      <c r="BN187" s="85"/>
      <c r="BO187" s="85"/>
      <c r="BP187" s="85"/>
      <c r="BQ187" s="85"/>
      <c r="BR187" s="85"/>
      <c r="BS187" s="1106"/>
      <c r="BT187" s="1106"/>
      <c r="BU187" s="1106"/>
      <c r="BV187" s="1106"/>
      <c r="BW187" s="1106"/>
      <c r="BX187" s="1106"/>
      <c r="BY187" s="1109"/>
      <c r="CA187" s="365" t="b">
        <f t="shared" si="66"/>
        <v>0</v>
      </c>
      <c r="CB187" s="365" t="b">
        <f t="shared" si="67"/>
        <v>0</v>
      </c>
      <c r="CC187" s="365" t="b">
        <f t="shared" si="68"/>
        <v>0</v>
      </c>
      <c r="CD187" s="365" t="b">
        <f t="shared" si="69"/>
        <v>0</v>
      </c>
      <c r="CE187" s="365">
        <f t="shared" si="70"/>
        <v>0</v>
      </c>
      <c r="CF187" s="365" t="b">
        <f t="shared" si="71"/>
        <v>0</v>
      </c>
      <c r="CG187" s="365" t="b">
        <f t="shared" si="72"/>
        <v>0</v>
      </c>
      <c r="CH187" s="365" t="b">
        <f t="shared" si="73"/>
        <v>0</v>
      </c>
      <c r="CI187" s="72" t="b">
        <f t="shared" si="74"/>
        <v>0</v>
      </c>
      <c r="CJ187" s="72" t="b">
        <f t="shared" si="75"/>
        <v>0</v>
      </c>
      <c r="CK187" s="72" t="b">
        <f t="shared" si="76"/>
        <v>0</v>
      </c>
      <c r="CL187" s="72">
        <f t="shared" si="77"/>
        <v>0</v>
      </c>
      <c r="CM187" s="72">
        <f t="shared" si="78"/>
        <v>0</v>
      </c>
      <c r="CN187" s="72" t="b">
        <f t="shared" si="79"/>
        <v>0</v>
      </c>
      <c r="CP187" s="13">
        <f t="shared" si="80"/>
        <v>0</v>
      </c>
      <c r="CQ187" s="13" t="b">
        <f t="shared" si="81"/>
        <v>0</v>
      </c>
      <c r="CR187" s="13" t="b">
        <f t="shared" si="82"/>
        <v>0</v>
      </c>
      <c r="CS187" s="13" t="b">
        <f t="shared" si="88"/>
        <v>0</v>
      </c>
      <c r="CT187" s="13" t="b">
        <f t="shared" si="87"/>
        <v>0</v>
      </c>
      <c r="CU187" s="13" t="b">
        <f t="shared" si="89"/>
        <v>0</v>
      </c>
      <c r="CV187" s="13" t="b">
        <f t="shared" si="83"/>
        <v>0</v>
      </c>
      <c r="CW187" s="13" t="b">
        <f t="shared" si="84"/>
        <v>0</v>
      </c>
      <c r="CX187" s="13" t="b">
        <f t="shared" si="85"/>
        <v>0</v>
      </c>
      <c r="CY187" s="13" t="b">
        <f t="shared" si="86"/>
        <v>0</v>
      </c>
    </row>
    <row r="188" spans="1:103" ht="15" thickBot="1">
      <c r="A188" s="931">
        <v>38</v>
      </c>
      <c r="B188" s="953" t="s">
        <v>202</v>
      </c>
      <c r="C188" s="953"/>
      <c r="D188" s="953" t="s">
        <v>1</v>
      </c>
      <c r="E188" s="953" t="s">
        <v>5</v>
      </c>
      <c r="F188" s="953">
        <v>4</v>
      </c>
      <c r="G188" s="953">
        <v>3</v>
      </c>
      <c r="H188" s="953"/>
      <c r="I188" s="953" t="s">
        <v>11</v>
      </c>
      <c r="J188" s="953">
        <v>48</v>
      </c>
      <c r="K188" s="953">
        <v>2</v>
      </c>
      <c r="L188" s="953" t="s">
        <v>16</v>
      </c>
      <c r="M188" s="953"/>
      <c r="N188" s="953" t="s">
        <v>17</v>
      </c>
      <c r="O188" s="953"/>
      <c r="P188" s="953" t="s">
        <v>17</v>
      </c>
      <c r="Q188" s="940">
        <f>IF(I188="&lt;1966",'lista, wskaźniki'!$G$4,IF(I188="1967-1985",'lista, wskaźniki'!$G$5,IF(I188="1986-1992",'lista, wskaźniki'!$G$6,IF(I188="1993-1996",'lista, wskaźniki'!$G$7,IF(I188="&gt;1997",'lista, wskaźniki'!$G$8,IF(I188=0,'lista, wskaźniki'!$G$4))))))</f>
        <v>250</v>
      </c>
      <c r="R188" s="953" t="s">
        <v>23</v>
      </c>
      <c r="S188" s="953" t="s">
        <v>27</v>
      </c>
      <c r="T188" s="953"/>
      <c r="U188" s="953">
        <v>1995</v>
      </c>
      <c r="V188" s="953"/>
      <c r="W188" s="20" t="s">
        <v>36</v>
      </c>
      <c r="X188" s="81" t="s">
        <v>38</v>
      </c>
      <c r="Y188" s="81" t="s">
        <v>42</v>
      </c>
      <c r="Z188" s="81"/>
      <c r="AA188" s="81" t="s">
        <v>35</v>
      </c>
      <c r="AB188" s="82"/>
      <c r="AC188" s="82"/>
      <c r="AD188" s="81"/>
      <c r="AE188" s="953"/>
      <c r="AF188" s="334">
        <f t="shared" si="90"/>
        <v>0</v>
      </c>
      <c r="AG188" s="272">
        <v>0</v>
      </c>
      <c r="AH188" s="334">
        <f>IF(Y188="inne",K188*'lista, wskaźniki'!$E$35,IF(Y188="to samo źródło",0,IF(Y188=0,0)))</f>
        <v>0</v>
      </c>
      <c r="AI188" s="334" t="b">
        <f>IF(AA188="gaz z sieci",AC188*'lista, wskaźniki'!$D$21)</f>
        <v>0</v>
      </c>
      <c r="AJ188" s="272">
        <f>IF(AA188="węgiel",AB188*'lista, wskaźniki'!$D$20, IF('Sektor mieszkaniowy'!AA188="drewno",'Sektor mieszkaniowy'!AB188*'lista, wskaźniki'!$D$22,IF('Sektor mieszkaniowy'!AA188="pellet",AB188*'lista, wskaźniki'!$D$23,IF('Sektor mieszkaniowy'!AA188="gaz z sieci",AB188*'lista, wskaźniki'!$D$21,IF('Sektor mieszkaniowy'!AA188="olej opałowy",'Sektor mieszkaniowy'!AB188*'lista, wskaźniki'!$D$24)))))</f>
        <v>0</v>
      </c>
      <c r="AK188" s="1110">
        <v>1.097</v>
      </c>
      <c r="AL188" s="953">
        <v>689</v>
      </c>
      <c r="AM188" s="20">
        <f>IF(AA188="węgiel",AF188*1/3.6*'lista, wskaźniki'!$F$20,IF(AA188="drewno",AF188*1/3.6*'lista, wskaźniki'!$F$22,IF(AA188="pellet",AF188*1/3.6*'lista, wskaźniki'!$F$23,IF(AA188="gaz z sieci",AF188*1/3.6*'lista, wskaźniki'!$F$21,IF(AA188="olej opałowy",AF188*1/3.6*'lista, wskaźniki'!$F$24,0)))))</f>
        <v>0</v>
      </c>
      <c r="AN188" s="20">
        <f>IF(AA188="węgiel",AF188*'lista, wskaźniki'!$E$42,IF(AA188="drewno",AF188*'lista, wskaźniki'!$G$42,IF(AA188="pellet",AF188*'lista, wskaźniki'!$H$42,IF(AA188="gaz z sieci",AF188*'lista, wskaźniki'!$F$42,IF(AA188="olej opałowy",AF188*'lista, wskaźniki'!$I$42,0)))))</f>
        <v>0</v>
      </c>
      <c r="AO188" s="20">
        <f>IF(AA188="węgiel",AF188*'lista, wskaźniki'!$E$43,IF(AA188="drewno",AF188*'lista, wskaźniki'!$G$43,IF(AA188="pellet",AF188*'lista, wskaźniki'!$H$43,IF(AA188="gaz z sieci",AF188*'lista, wskaźniki'!$F$43,IF(AA188="olej opałowy",AF188*'lista, wskaźniki'!$I$43,0)))))</f>
        <v>0</v>
      </c>
      <c r="AP188" s="20">
        <f>IF(AA188="węgiel",AF188*'lista, wskaźniki'!$E$44,IF(AA188="drewno",AF188*'lista, wskaźniki'!$G$44,IF(AA188="pellet",AF188*'lista, wskaźniki'!$H$44,IF(AA188="gaz z sieci",AF188*'lista, wskaźniki'!$F$44,IF(AA188="olej opałowy",AF188*'lista, wskaźniki'!$I$44,0)))))</f>
        <v>0</v>
      </c>
      <c r="AQ188" s="20" t="b">
        <f>IF(Z188="gaz",AH188*1/3.6*'lista, wskaźniki'!$F$21,IF(Z188="energia elektryczna",AH188*1/3.6*'lista, wskaźniki'!$F$26))</f>
        <v>0</v>
      </c>
      <c r="AR188" s="20" t="b">
        <f>IF(Z188="gaz",AH188*'lista, wskaźniki'!$F$42,IF(Z188="energia elektryczna",AH188*0))</f>
        <v>0</v>
      </c>
      <c r="AS188" s="20" t="b">
        <f>IF(Z188="gaz",AH188*'lista, wskaźniki'!$F$43,IF(Z188="energia elektryczna",AH188*0))</f>
        <v>0</v>
      </c>
      <c r="AT188" s="20" t="b">
        <f>IF(Z188="gaz",AH188*'lista, wskaźniki'!$F$44,IF(Z188="energia elektryczna",AH188*0))</f>
        <v>0</v>
      </c>
      <c r="AU188" s="20">
        <f>AI188*1/3.6*'lista, wskaźniki'!$F$21</f>
        <v>0</v>
      </c>
      <c r="AV188" s="20">
        <f>AI188*'lista, wskaźniki'!$F$42</f>
        <v>0</v>
      </c>
      <c r="AW188" s="20">
        <f>AI188*'lista, wskaźniki'!$F$43</f>
        <v>0</v>
      </c>
      <c r="AX188" s="20">
        <f>AI188*'lista, wskaźniki'!$F$44</f>
        <v>0</v>
      </c>
      <c r="AY188" s="20">
        <f>AK188*'lista, wskaźniki'!$F$26</f>
        <v>0.97633000000000003</v>
      </c>
      <c r="AZ188" s="20">
        <f t="shared" si="62"/>
        <v>0.97633000000000003</v>
      </c>
      <c r="BA188" s="20">
        <f t="shared" si="63"/>
        <v>0</v>
      </c>
      <c r="BB188" s="20">
        <f t="shared" si="64"/>
        <v>0</v>
      </c>
      <c r="BC188" s="20">
        <f t="shared" si="65"/>
        <v>0</v>
      </c>
      <c r="BD188" s="953" t="s">
        <v>17</v>
      </c>
      <c r="BE188" s="953" t="s">
        <v>17</v>
      </c>
      <c r="BF188" s="953" t="s">
        <v>17</v>
      </c>
      <c r="BG188" s="953" t="s">
        <v>17</v>
      </c>
      <c r="BH188" s="81"/>
      <c r="BI188" s="953" t="s">
        <v>17</v>
      </c>
      <c r="BJ188" s="81"/>
      <c r="BK188" s="953" t="s">
        <v>17</v>
      </c>
      <c r="BL188" s="81"/>
      <c r="BM188" s="81"/>
      <c r="BN188" s="81"/>
      <c r="BO188" s="81" t="s">
        <v>17</v>
      </c>
      <c r="BP188" s="81"/>
      <c r="BQ188" s="81" t="s">
        <v>120</v>
      </c>
      <c r="BR188" s="81">
        <v>1</v>
      </c>
      <c r="BS188" s="1104"/>
      <c r="BT188" s="1104"/>
      <c r="BU188" s="1104"/>
      <c r="BV188" s="1104"/>
      <c r="BW188" s="1104"/>
      <c r="BX188" s="1104"/>
      <c r="BY188" s="1107"/>
      <c r="CA188" s="365">
        <f t="shared" si="66"/>
        <v>0</v>
      </c>
      <c r="CB188" s="365" t="b">
        <f t="shared" si="67"/>
        <v>0</v>
      </c>
      <c r="CC188" s="365" t="b">
        <f t="shared" si="68"/>
        <v>0</v>
      </c>
      <c r="CD188" s="365" t="b">
        <f t="shared" si="69"/>
        <v>0</v>
      </c>
      <c r="CE188" s="365" t="b">
        <f t="shared" si="70"/>
        <v>0</v>
      </c>
      <c r="CF188" s="365" t="b">
        <f t="shared" si="71"/>
        <v>0</v>
      </c>
      <c r="CG188" s="365" t="b">
        <f t="shared" si="72"/>
        <v>0</v>
      </c>
      <c r="CH188" s="365" t="b">
        <f t="shared" si="73"/>
        <v>0</v>
      </c>
      <c r="CI188" s="72">
        <f t="shared" si="74"/>
        <v>0</v>
      </c>
      <c r="CJ188" s="72" t="b">
        <f t="shared" si="75"/>
        <v>0</v>
      </c>
      <c r="CK188" s="72" t="b">
        <f t="shared" si="76"/>
        <v>0</v>
      </c>
      <c r="CL188" s="72">
        <f t="shared" si="77"/>
        <v>0</v>
      </c>
      <c r="CM188" s="72" t="b">
        <f t="shared" si="78"/>
        <v>0</v>
      </c>
      <c r="CN188" s="72" t="b">
        <f t="shared" si="79"/>
        <v>0</v>
      </c>
      <c r="CP188" s="13" t="b">
        <f t="shared" si="80"/>
        <v>0</v>
      </c>
      <c r="CQ188" s="13">
        <f t="shared" si="81"/>
        <v>0</v>
      </c>
      <c r="CR188" s="13">
        <f t="shared" si="82"/>
        <v>48</v>
      </c>
      <c r="CS188" s="13">
        <f t="shared" si="88"/>
        <v>24</v>
      </c>
      <c r="CT188" s="13" t="b">
        <f t="shared" si="87"/>
        <v>0</v>
      </c>
      <c r="CU188" s="13">
        <f t="shared" si="89"/>
        <v>0</v>
      </c>
      <c r="CV188" s="13" t="b">
        <f t="shared" si="83"/>
        <v>0</v>
      </c>
      <c r="CW188" s="13">
        <f t="shared" si="84"/>
        <v>0</v>
      </c>
      <c r="CX188" s="13" t="b">
        <f t="shared" si="85"/>
        <v>0</v>
      </c>
      <c r="CY188" s="13">
        <f t="shared" si="86"/>
        <v>0</v>
      </c>
    </row>
    <row r="189" spans="1:103" ht="15" thickBot="1">
      <c r="A189" s="932"/>
      <c r="B189" s="954"/>
      <c r="C189" s="954"/>
      <c r="D189" s="954"/>
      <c r="E189" s="954"/>
      <c r="F189" s="954"/>
      <c r="G189" s="954"/>
      <c r="H189" s="954"/>
      <c r="I189" s="954"/>
      <c r="J189" s="954"/>
      <c r="K189" s="954"/>
      <c r="L189" s="954"/>
      <c r="M189" s="954"/>
      <c r="N189" s="954"/>
      <c r="O189" s="954"/>
      <c r="P189" s="954"/>
      <c r="Q189" s="941"/>
      <c r="R189" s="954"/>
      <c r="S189" s="954"/>
      <c r="T189" s="954"/>
      <c r="U189" s="954"/>
      <c r="V189" s="954"/>
      <c r="W189" s="83"/>
      <c r="X189" s="83"/>
      <c r="Y189" s="83"/>
      <c r="Z189" s="83"/>
      <c r="AA189" s="83" t="s">
        <v>36</v>
      </c>
      <c r="AB189" s="84">
        <v>10</v>
      </c>
      <c r="AC189" s="84"/>
      <c r="AD189" s="83">
        <v>1000</v>
      </c>
      <c r="AE189" s="954"/>
      <c r="AF189" s="334">
        <f t="shared" si="90"/>
        <v>95.28</v>
      </c>
      <c r="AG189" s="272">
        <v>34.56</v>
      </c>
      <c r="AH189" s="334">
        <f>IF(Y189="inne",K189*'lista, wskaźniki'!$E$35,IF(Y189="to samo źródło",0,IF(Y189=0,0)))</f>
        <v>0</v>
      </c>
      <c r="AI189" s="334" t="b">
        <f>IF(AA189="gaz z sieci",AC189*'lista, wskaźniki'!$D$21)</f>
        <v>0</v>
      </c>
      <c r="AJ189" s="272">
        <f>IF(AA189="węgiel",AB189*'lista, wskaźniki'!$D$20, IF('Sektor mieszkaniowy'!AA189="drewno",'Sektor mieszkaniowy'!AB189*'lista, wskaźniki'!$D$22,IF('Sektor mieszkaniowy'!AA189="pellet",AB189*'lista, wskaźniki'!$D$23,IF('Sektor mieszkaniowy'!AA189="gaz z sieci",AB189*'lista, wskaźniki'!$D$21,IF('Sektor mieszkaniowy'!AA189="olej opałowy",'Sektor mieszkaniowy'!AB189*'lista, wskaźniki'!$D$24)))))</f>
        <v>156</v>
      </c>
      <c r="AK189" s="1111"/>
      <c r="AL189" s="954"/>
      <c r="AM189" s="20">
        <f>IF(AA189="węgiel",AF189*1/3.6*'lista, wskaźniki'!$F$20,IF(AA189="drewno",AF189*1/3.6*'lista, wskaźniki'!$F$22,IF(AA189="pellet",AF189*1/3.6*'lista, wskaźniki'!$F$23,IF(AA189="gaz z sieci",AF189*1/3.6*'lista, wskaźniki'!$F$21,IF(AA189="olej opałowy",AF189*1/3.6*'lista, wskaźniki'!$F$24,0)))))</f>
        <v>0</v>
      </c>
      <c r="AN189" s="20">
        <f>IF(AA189="węgiel",AF189*'lista, wskaźniki'!$E$42,IF(AA189="drewno",AF189*'lista, wskaźniki'!$G$42,IF(AA189="pellet",AF189*'lista, wskaźniki'!$H$42,IF(AA189="gaz z sieci",AF189*'lista, wskaźniki'!$F$42,IF(AA189="olej opałowy",AF189*'lista, wskaźniki'!$I$42,0)))))</f>
        <v>7.717679999999999E-2</v>
      </c>
      <c r="AO189" s="20">
        <f>IF(AA189="węgiel",AF189*'lista, wskaźniki'!$E$43,IF(AA189="drewno",AF189*'lista, wskaźniki'!$G$43,IF(AA189="pellet",AF189*'lista, wskaźniki'!$H$43,IF(AA189="gaz z sieci",AF189*'lista, wskaźniki'!$F$43,IF(AA189="olej opałowy",AF189*'lista, wskaźniki'!$I$43,0)))))</f>
        <v>7.717679999999999E-2</v>
      </c>
      <c r="AP189" s="20">
        <f>IF(AA189="węgiel",AF189*'lista, wskaźniki'!$E$44,IF(AA189="drewno",AF189*'lista, wskaźniki'!$G$44,IF(AA189="pellet",AF189*'lista, wskaźniki'!$H$44,IF(AA189="gaz z sieci",AF189*'lista, wskaźniki'!$F$44,IF(AA189="olej opałowy",AF189*'lista, wskaźniki'!$I$44,0)))))</f>
        <v>2.3819999999999999E-5</v>
      </c>
      <c r="AQ189" s="20" t="b">
        <f>IF(Z189="gaz",AH189*1/3.6*'lista, wskaźniki'!$F$21,IF(Z189="energia elektryczna",AH189*1/3.6*'lista, wskaźniki'!$F$26))</f>
        <v>0</v>
      </c>
      <c r="AR189" s="20" t="b">
        <f>IF(Z189="gaz",AH189*'lista, wskaźniki'!$F$42,IF(Z189="energia elektryczna",AH189*0))</f>
        <v>0</v>
      </c>
      <c r="AS189" s="20" t="b">
        <f>IF(Z189="gaz",AH189*'lista, wskaźniki'!$F$43,IF(Z189="energia elektryczna",AH189*0))</f>
        <v>0</v>
      </c>
      <c r="AT189" s="20" t="b">
        <f>IF(Z189="gaz",AH189*'lista, wskaźniki'!$F$44,IF(Z189="energia elektryczna",AH189*0))</f>
        <v>0</v>
      </c>
      <c r="AU189" s="20">
        <f>AI189*1/3.6*'lista, wskaźniki'!$F$21</f>
        <v>0</v>
      </c>
      <c r="AV189" s="20">
        <f>AI189*'lista, wskaźniki'!$F$42</f>
        <v>0</v>
      </c>
      <c r="AW189" s="20">
        <f>AI189*'lista, wskaźniki'!$F$43</f>
        <v>0</v>
      </c>
      <c r="AX189" s="20">
        <f>AI189*'lista, wskaźniki'!$F$44</f>
        <v>0</v>
      </c>
      <c r="AY189" s="20">
        <f>AK189*'lista, wskaźniki'!$F$26</f>
        <v>0</v>
      </c>
      <c r="AZ189" s="20">
        <f t="shared" si="62"/>
        <v>0</v>
      </c>
      <c r="BA189" s="20">
        <f t="shared" si="63"/>
        <v>7.717679999999999E-2</v>
      </c>
      <c r="BB189" s="20">
        <f t="shared" si="64"/>
        <v>7.717679999999999E-2</v>
      </c>
      <c r="BC189" s="20">
        <f t="shared" si="65"/>
        <v>2.3819999999999999E-5</v>
      </c>
      <c r="BD189" s="954"/>
      <c r="BE189" s="954"/>
      <c r="BF189" s="954"/>
      <c r="BG189" s="954"/>
      <c r="BH189" s="83"/>
      <c r="BI189" s="954"/>
      <c r="BJ189" s="83"/>
      <c r="BK189" s="954"/>
      <c r="BL189" s="83"/>
      <c r="BM189" s="83"/>
      <c r="BN189" s="83"/>
      <c r="BO189" s="83"/>
      <c r="BP189" s="83"/>
      <c r="BQ189" s="83" t="s">
        <v>121</v>
      </c>
      <c r="BR189" s="83">
        <v>1</v>
      </c>
      <c r="BS189" s="1105"/>
      <c r="BT189" s="1105"/>
      <c r="BU189" s="1105"/>
      <c r="BV189" s="1105"/>
      <c r="BW189" s="1105"/>
      <c r="BX189" s="1105"/>
      <c r="BY189" s="1108"/>
      <c r="CA189" s="365" t="b">
        <f t="shared" si="66"/>
        <v>0</v>
      </c>
      <c r="CB189" s="365">
        <f t="shared" si="67"/>
        <v>95.28</v>
      </c>
      <c r="CC189" s="365" t="b">
        <f t="shared" si="68"/>
        <v>0</v>
      </c>
      <c r="CD189" s="365" t="b">
        <f t="shared" si="69"/>
        <v>0</v>
      </c>
      <c r="CE189" s="365" t="b">
        <f t="shared" si="70"/>
        <v>0</v>
      </c>
      <c r="CF189" s="365" t="b">
        <f t="shared" si="71"/>
        <v>0</v>
      </c>
      <c r="CG189" s="365" t="b">
        <f t="shared" si="72"/>
        <v>0</v>
      </c>
      <c r="CH189" s="365" t="b">
        <f t="shared" si="73"/>
        <v>0</v>
      </c>
      <c r="CI189" s="72" t="b">
        <f t="shared" si="74"/>
        <v>0</v>
      </c>
      <c r="CJ189" s="72">
        <f t="shared" si="75"/>
        <v>95.28</v>
      </c>
      <c r="CK189" s="72" t="b">
        <f t="shared" si="76"/>
        <v>0</v>
      </c>
      <c r="CL189" s="72">
        <f t="shared" si="77"/>
        <v>0</v>
      </c>
      <c r="CM189" s="72" t="b">
        <f t="shared" si="78"/>
        <v>0</v>
      </c>
      <c r="CN189" s="72" t="b">
        <f t="shared" si="79"/>
        <v>0</v>
      </c>
      <c r="CP189" s="13">
        <f t="shared" si="80"/>
        <v>0</v>
      </c>
      <c r="CQ189" s="13" t="b">
        <f t="shared" si="81"/>
        <v>0</v>
      </c>
      <c r="CR189" s="13" t="b">
        <f t="shared" si="82"/>
        <v>0</v>
      </c>
      <c r="CS189" s="13" t="b">
        <f t="shared" si="88"/>
        <v>0</v>
      </c>
      <c r="CT189" s="13" t="b">
        <f t="shared" si="87"/>
        <v>0</v>
      </c>
      <c r="CU189" s="13" t="b">
        <f t="shared" si="89"/>
        <v>0</v>
      </c>
      <c r="CV189" s="13" t="b">
        <f t="shared" si="83"/>
        <v>0</v>
      </c>
      <c r="CW189" s="13" t="b">
        <f t="shared" si="84"/>
        <v>0</v>
      </c>
      <c r="CX189" s="13" t="b">
        <f t="shared" si="85"/>
        <v>0</v>
      </c>
      <c r="CY189" s="13" t="b">
        <f t="shared" si="86"/>
        <v>0</v>
      </c>
    </row>
    <row r="190" spans="1:103" ht="15" thickBot="1">
      <c r="A190" s="932"/>
      <c r="B190" s="954"/>
      <c r="C190" s="954"/>
      <c r="D190" s="954"/>
      <c r="E190" s="954"/>
      <c r="F190" s="954"/>
      <c r="G190" s="954"/>
      <c r="H190" s="954"/>
      <c r="I190" s="954"/>
      <c r="J190" s="954"/>
      <c r="K190" s="954"/>
      <c r="L190" s="954"/>
      <c r="M190" s="954"/>
      <c r="N190" s="954"/>
      <c r="O190" s="954"/>
      <c r="P190" s="954"/>
      <c r="Q190" s="941"/>
      <c r="R190" s="954"/>
      <c r="S190" s="954"/>
      <c r="T190" s="954"/>
      <c r="U190" s="954"/>
      <c r="V190" s="954"/>
      <c r="W190" s="83"/>
      <c r="X190" s="83"/>
      <c r="Y190" s="83"/>
      <c r="Z190" s="83"/>
      <c r="AA190" s="83" t="s">
        <v>50</v>
      </c>
      <c r="AB190" s="84"/>
      <c r="AC190" s="84"/>
      <c r="AD190" s="83"/>
      <c r="AE190" s="954"/>
      <c r="AF190" s="334">
        <f t="shared" si="90"/>
        <v>0</v>
      </c>
      <c r="AG190" s="272">
        <f>IF(R190="kompletna",Q190*J190*0.0036*'lista, wskaźniki'!$F$13, IF(R190="częściowa",Q190*J190*0.0036*'lista, wskaźniki'!$F$14, IF(R190="brak",Q190*J190*0.0036*'lista, wskaźniki'!$F$15,)))</f>
        <v>0</v>
      </c>
      <c r="AH190" s="334">
        <f>IF(Y190="inne",K190*'lista, wskaźniki'!$E$35,IF(Y190="to samo źródło",0,IF(Y190=0,0)))</f>
        <v>0</v>
      </c>
      <c r="AI190" s="334" t="b">
        <f>IF(AA190="gaz z sieci",AC190*'lista, wskaźniki'!$D$21)</f>
        <v>0</v>
      </c>
      <c r="AJ190" s="272">
        <f>IF(AA190="węgiel",AB190*'lista, wskaźniki'!$D$20, IF('Sektor mieszkaniowy'!AA190="drewno",'Sektor mieszkaniowy'!AB190*'lista, wskaźniki'!$D$22,IF('Sektor mieszkaniowy'!AA190="pellet",AB190*'lista, wskaźniki'!$D$23,IF('Sektor mieszkaniowy'!AA190="gaz z sieci",AB190*'lista, wskaźniki'!$D$21,IF('Sektor mieszkaniowy'!AA190="olej opałowy",'Sektor mieszkaniowy'!AB190*'lista, wskaźniki'!$D$24)))))</f>
        <v>0</v>
      </c>
      <c r="AK190" s="1111"/>
      <c r="AL190" s="954"/>
      <c r="AM190" s="20">
        <f>IF(AA190="węgiel",AF190*1/3.6*'lista, wskaźniki'!$F$20,IF(AA190="drewno",AF190*1/3.6*'lista, wskaźniki'!$F$22,IF(AA190="pellet",AF190*1/3.6*'lista, wskaźniki'!$F$23,IF(AA190="gaz z sieci",AF190*1/3.6*'lista, wskaźniki'!$F$21,IF(AA190="olej opałowy",AF190*1/3.6*'lista, wskaźniki'!$F$24,0)))))</f>
        <v>0</v>
      </c>
      <c r="AN190" s="20">
        <f>IF(AA190="węgiel",AF190*'lista, wskaźniki'!$E$42,IF(AA190="drewno",AF190*'lista, wskaźniki'!$G$42,IF(AA190="pellet",AF190*'lista, wskaźniki'!$H$42,IF(AA190="gaz z sieci",AF190*'lista, wskaźniki'!$F$42,IF(AA190="olej opałowy",AF190*'lista, wskaźniki'!$I$42,0)))))</f>
        <v>0</v>
      </c>
      <c r="AO190" s="20">
        <f>IF(AA190="węgiel",AF190*'lista, wskaźniki'!$E$43,IF(AA190="drewno",AF190*'lista, wskaźniki'!$G$43,IF(AA190="pellet",AF190*'lista, wskaźniki'!$H$43,IF(AA190="gaz z sieci",AF190*'lista, wskaźniki'!$F$43,IF(AA190="olej opałowy",AF190*'lista, wskaźniki'!$I$43,0)))))</f>
        <v>0</v>
      </c>
      <c r="AP190" s="20">
        <f>IF(AA190="węgiel",AF190*'lista, wskaźniki'!$E$44,IF(AA190="drewno",AF190*'lista, wskaźniki'!$G$44,IF(AA190="pellet",AF190*'lista, wskaźniki'!$H$44,IF(AA190="gaz z sieci",AF190*'lista, wskaźniki'!$F$44,IF(AA190="olej opałowy",AF190*'lista, wskaźniki'!$I$44,0)))))</f>
        <v>0</v>
      </c>
      <c r="AQ190" s="20" t="b">
        <f>IF(Z190="gaz",AH190*1/3.6*'lista, wskaźniki'!$F$21,IF(Z190="energia elektryczna",AH190*1/3.6*'lista, wskaźniki'!$F$26))</f>
        <v>0</v>
      </c>
      <c r="AR190" s="20" t="b">
        <f>IF(Z190="gaz",AH190*'lista, wskaźniki'!$F$42,IF(Z190="energia elektryczna",AH190*0))</f>
        <v>0</v>
      </c>
      <c r="AS190" s="20" t="b">
        <f>IF(Z190="gaz",AH190*'lista, wskaźniki'!$F$43,IF(Z190="energia elektryczna",AH190*0))</f>
        <v>0</v>
      </c>
      <c r="AT190" s="20" t="b">
        <f>IF(Z190="gaz",AH190*'lista, wskaźniki'!$F$44,IF(Z190="energia elektryczna",AH190*0))</f>
        <v>0</v>
      </c>
      <c r="AU190" s="20">
        <f>AI190*1/3.6*'lista, wskaźniki'!$F$21</f>
        <v>0</v>
      </c>
      <c r="AV190" s="20">
        <f>AI190*'lista, wskaźniki'!$F$42</f>
        <v>0</v>
      </c>
      <c r="AW190" s="20">
        <f>AI190*'lista, wskaźniki'!$F$43</f>
        <v>0</v>
      </c>
      <c r="AX190" s="20">
        <f>AI190*'lista, wskaźniki'!$F$44</f>
        <v>0</v>
      </c>
      <c r="AY190" s="20">
        <f>AK190*'lista, wskaźniki'!$F$26</f>
        <v>0</v>
      </c>
      <c r="AZ190" s="20">
        <f t="shared" si="62"/>
        <v>0</v>
      </c>
      <c r="BA190" s="20">
        <f t="shared" si="63"/>
        <v>0</v>
      </c>
      <c r="BB190" s="20">
        <f t="shared" si="64"/>
        <v>0</v>
      </c>
      <c r="BC190" s="20">
        <f t="shared" si="65"/>
        <v>0</v>
      </c>
      <c r="BD190" s="954"/>
      <c r="BE190" s="954"/>
      <c r="BF190" s="954"/>
      <c r="BG190" s="954"/>
      <c r="BH190" s="83"/>
      <c r="BI190" s="954"/>
      <c r="BJ190" s="83"/>
      <c r="BK190" s="954"/>
      <c r="BL190" s="83"/>
      <c r="BM190" s="83"/>
      <c r="BN190" s="83"/>
      <c r="BO190" s="83"/>
      <c r="BP190" s="83"/>
      <c r="BQ190" s="83"/>
      <c r="BR190" s="83"/>
      <c r="BS190" s="1105"/>
      <c r="BT190" s="1105"/>
      <c r="BU190" s="1105"/>
      <c r="BV190" s="1105"/>
      <c r="BW190" s="1105"/>
      <c r="BX190" s="1105"/>
      <c r="BY190" s="1108"/>
      <c r="CA190" s="365" t="b">
        <f t="shared" si="66"/>
        <v>0</v>
      </c>
      <c r="CB190" s="365" t="b">
        <f t="shared" si="67"/>
        <v>0</v>
      </c>
      <c r="CC190" s="365">
        <f t="shared" si="68"/>
        <v>0</v>
      </c>
      <c r="CD190" s="365" t="b">
        <f t="shared" si="69"/>
        <v>0</v>
      </c>
      <c r="CE190" s="365" t="b">
        <f t="shared" si="70"/>
        <v>0</v>
      </c>
      <c r="CF190" s="365" t="b">
        <f t="shared" si="71"/>
        <v>0</v>
      </c>
      <c r="CG190" s="365" t="b">
        <f t="shared" si="72"/>
        <v>0</v>
      </c>
      <c r="CH190" s="365" t="b">
        <f t="shared" si="73"/>
        <v>0</v>
      </c>
      <c r="CI190" s="72" t="b">
        <f t="shared" si="74"/>
        <v>0</v>
      </c>
      <c r="CJ190" s="72" t="b">
        <f t="shared" si="75"/>
        <v>0</v>
      </c>
      <c r="CK190" s="72">
        <f t="shared" si="76"/>
        <v>0</v>
      </c>
      <c r="CL190" s="72">
        <f t="shared" si="77"/>
        <v>0</v>
      </c>
      <c r="CM190" s="72" t="b">
        <f t="shared" si="78"/>
        <v>0</v>
      </c>
      <c r="CN190" s="72" t="b">
        <f t="shared" si="79"/>
        <v>0</v>
      </c>
      <c r="CP190" s="13">
        <f t="shared" si="80"/>
        <v>0</v>
      </c>
      <c r="CQ190" s="13" t="b">
        <f t="shared" si="81"/>
        <v>0</v>
      </c>
      <c r="CR190" s="13" t="b">
        <f t="shared" si="82"/>
        <v>0</v>
      </c>
      <c r="CS190" s="13" t="b">
        <f t="shared" si="88"/>
        <v>0</v>
      </c>
      <c r="CT190" s="13" t="b">
        <f t="shared" si="87"/>
        <v>0</v>
      </c>
      <c r="CU190" s="13" t="b">
        <f t="shared" si="89"/>
        <v>0</v>
      </c>
      <c r="CV190" s="13" t="b">
        <f t="shared" si="83"/>
        <v>0</v>
      </c>
      <c r="CW190" s="13" t="b">
        <f t="shared" si="84"/>
        <v>0</v>
      </c>
      <c r="CX190" s="13" t="b">
        <f t="shared" si="85"/>
        <v>0</v>
      </c>
      <c r="CY190" s="13" t="b">
        <f t="shared" si="86"/>
        <v>0</v>
      </c>
    </row>
    <row r="191" spans="1:103" s="282" customFormat="1" ht="15" thickBot="1">
      <c r="A191" s="932"/>
      <c r="B191" s="954"/>
      <c r="C191" s="954"/>
      <c r="D191" s="954"/>
      <c r="E191" s="954"/>
      <c r="F191" s="954"/>
      <c r="G191" s="954"/>
      <c r="H191" s="954"/>
      <c r="I191" s="954"/>
      <c r="J191" s="954"/>
      <c r="K191" s="954"/>
      <c r="L191" s="954"/>
      <c r="M191" s="954"/>
      <c r="N191" s="954"/>
      <c r="O191" s="954"/>
      <c r="P191" s="954"/>
      <c r="Q191" s="941"/>
      <c r="R191" s="954"/>
      <c r="S191" s="954"/>
      <c r="T191" s="954"/>
      <c r="U191" s="954"/>
      <c r="V191" s="954"/>
      <c r="W191" s="287"/>
      <c r="X191" s="287"/>
      <c r="Y191" s="287"/>
      <c r="Z191" s="287"/>
      <c r="AA191" s="329" t="s">
        <v>38</v>
      </c>
      <c r="AB191" s="87"/>
      <c r="AC191" s="87">
        <v>92</v>
      </c>
      <c r="AD191" s="287">
        <v>299</v>
      </c>
      <c r="AE191" s="954"/>
      <c r="AF191" s="334">
        <f t="shared" si="90"/>
        <v>0</v>
      </c>
      <c r="AG191" s="281">
        <f>IF(R191="kompletna",Q191*J191*0.0036*'lista, wskaźniki'!$F$13, IF(R191="częściowa",Q191*J191*0.0036*'lista, wskaźniki'!$F$14, IF(R191="brak",Q191*J191*0.0036*'lista, wskaźniki'!$F$15,)))</f>
        <v>0</v>
      </c>
      <c r="AH191" s="334">
        <f>IF(Y191="inne",K191*'lista, wskaźniki'!$E$35,IF(Y191="to samo źródło",0,IF(Y191=0,0)))</f>
        <v>0</v>
      </c>
      <c r="AI191" s="334">
        <f>IF(AA191="gaz z sieci",AC191*'lista, wskaźniki'!$D$21)</f>
        <v>3.3230399999999998</v>
      </c>
      <c r="AJ191" s="281">
        <f>IF(AA191="węgiel",AB191*'lista, wskaźniki'!$D$20, IF('Sektor mieszkaniowy'!AA191="drewno",'Sektor mieszkaniowy'!AB191*'lista, wskaźniki'!$D$22,IF('Sektor mieszkaniowy'!AA191="pellet",AB191*'lista, wskaźniki'!$D$23,IF('Sektor mieszkaniowy'!AA191="gaz z sieci",AB191*'lista, wskaźniki'!$D$21,IF('Sektor mieszkaniowy'!AA191="olej opałowy",'Sektor mieszkaniowy'!AB191*'lista, wskaźniki'!$D$24)))))</f>
        <v>0</v>
      </c>
      <c r="AK191" s="1111"/>
      <c r="AL191" s="954"/>
      <c r="AM191" s="20">
        <f>IF(AA191="węgiel",AF191*1/3.6*'lista, wskaźniki'!$F$20,IF(AA191="drewno",AF191*1/3.6*'lista, wskaźniki'!$F$22,IF(AA191="pellet",AF191*1/3.6*'lista, wskaźniki'!$F$23,IF(AA191="gaz z sieci",AF191*1/3.6*'lista, wskaźniki'!$F$21,IF(AA191="olej opałowy",AF191*1/3.6*'lista, wskaźniki'!$F$24,0)))))</f>
        <v>0</v>
      </c>
      <c r="AN191" s="20">
        <f>IF(AA191="węgiel",AF191*'lista, wskaźniki'!$E$42,IF(AA191="drewno",AF191*'lista, wskaźniki'!$G$42,IF(AA191="pellet",AF191*'lista, wskaźniki'!$H$42,IF(AA191="gaz z sieci",AF191*'lista, wskaźniki'!$F$42,IF(AA191="olej opałowy",AF191*'lista, wskaźniki'!$I$42,0)))))</f>
        <v>0</v>
      </c>
      <c r="AO191" s="20">
        <f>IF(AA191="węgiel",AF191*'lista, wskaźniki'!$E$43,IF(AA191="drewno",AF191*'lista, wskaźniki'!$G$43,IF(AA191="pellet",AF191*'lista, wskaźniki'!$H$43,IF(AA191="gaz z sieci",AF191*'lista, wskaźniki'!$F$43,IF(AA191="olej opałowy",AF191*'lista, wskaźniki'!$I$43,0)))))</f>
        <v>0</v>
      </c>
      <c r="AP191" s="20">
        <f>IF(AA191="węgiel",AF191*'lista, wskaźniki'!$E$44,IF(AA191="drewno",AF191*'lista, wskaźniki'!$G$44,IF(AA191="pellet",AF191*'lista, wskaźniki'!$H$44,IF(AA191="gaz z sieci",AF191*'lista, wskaźniki'!$F$44,IF(AA191="olej opałowy",AF191*'lista, wskaźniki'!$I$44,0)))))</f>
        <v>0</v>
      </c>
      <c r="AQ191" s="20" t="b">
        <f>IF(Z191="gaz",AH191*1/3.6*'lista, wskaźniki'!$F$21,IF(Z191="energia elektryczna",AH191*1/3.6*'lista, wskaźniki'!$F$26))</f>
        <v>0</v>
      </c>
      <c r="AR191" s="20" t="b">
        <f>IF(Z191="gaz",AH191*'lista, wskaźniki'!$F$42,IF(Z191="energia elektryczna",AH191*0))</f>
        <v>0</v>
      </c>
      <c r="AS191" s="20" t="b">
        <f>IF(Z191="gaz",AH191*'lista, wskaźniki'!$F$43,IF(Z191="energia elektryczna",AH191*0))</f>
        <v>0</v>
      </c>
      <c r="AT191" s="20" t="b">
        <f>IF(Z191="gaz",AH191*'lista, wskaźniki'!$F$44,IF(Z191="energia elektryczna",AH191*0))</f>
        <v>0</v>
      </c>
      <c r="AU191" s="20">
        <f>AI191*1/3.6*'lista, wskaźniki'!$F$21</f>
        <v>0.18549209279999998</v>
      </c>
      <c r="AV191" s="20">
        <f>AI191*'lista, wskaźniki'!$F$42</f>
        <v>1.6615199999999998E-6</v>
      </c>
      <c r="AW191" s="20">
        <f>AI191*'lista, wskaźniki'!$F$43</f>
        <v>1.6615199999999998E-6</v>
      </c>
      <c r="AX191" s="20">
        <f>AI191*'lista, wskaźniki'!$F$44</f>
        <v>0</v>
      </c>
      <c r="AY191" s="20">
        <f>AK191*'lista, wskaźniki'!$F$26</f>
        <v>0</v>
      </c>
      <c r="AZ191" s="20">
        <f t="shared" si="62"/>
        <v>0.18549209279999998</v>
      </c>
      <c r="BA191" s="20">
        <f t="shared" si="63"/>
        <v>1.6615199999999998E-6</v>
      </c>
      <c r="BB191" s="20">
        <f t="shared" si="64"/>
        <v>1.6615199999999998E-6</v>
      </c>
      <c r="BC191" s="20">
        <f t="shared" si="65"/>
        <v>0</v>
      </c>
      <c r="BD191" s="954"/>
      <c r="BE191" s="954"/>
      <c r="BF191" s="954"/>
      <c r="BG191" s="954"/>
      <c r="BH191" s="287"/>
      <c r="BI191" s="954"/>
      <c r="BJ191" s="287"/>
      <c r="BK191" s="954"/>
      <c r="BL191" s="287"/>
      <c r="BM191" s="287"/>
      <c r="BN191" s="287"/>
      <c r="BO191" s="287"/>
      <c r="BP191" s="287"/>
      <c r="BQ191" s="287"/>
      <c r="BR191" s="287"/>
      <c r="BS191" s="1105"/>
      <c r="BT191" s="1105"/>
      <c r="BU191" s="1105"/>
      <c r="BV191" s="1105"/>
      <c r="BW191" s="1105"/>
      <c r="BX191" s="1105"/>
      <c r="BY191" s="1108"/>
      <c r="CA191" s="365" t="b">
        <f t="shared" si="66"/>
        <v>0</v>
      </c>
      <c r="CB191" s="365" t="b">
        <f t="shared" si="67"/>
        <v>0</v>
      </c>
      <c r="CC191" s="365" t="b">
        <f t="shared" si="68"/>
        <v>0</v>
      </c>
      <c r="CD191" s="365">
        <f t="shared" si="69"/>
        <v>0</v>
      </c>
      <c r="CE191" s="365" t="b">
        <f t="shared" si="70"/>
        <v>0</v>
      </c>
      <c r="CF191" s="365" t="b">
        <f t="shared" si="71"/>
        <v>0</v>
      </c>
      <c r="CG191" s="365" t="b">
        <f t="shared" si="72"/>
        <v>0</v>
      </c>
      <c r="CH191" s="365">
        <f t="shared" si="73"/>
        <v>3.3230399999999998</v>
      </c>
      <c r="CI191" s="72" t="b">
        <f t="shared" si="74"/>
        <v>0</v>
      </c>
      <c r="CJ191" s="72" t="b">
        <f t="shared" si="75"/>
        <v>0</v>
      </c>
      <c r="CK191" s="72" t="b">
        <f t="shared" si="76"/>
        <v>0</v>
      </c>
      <c r="CL191" s="72">
        <f t="shared" si="77"/>
        <v>0</v>
      </c>
      <c r="CM191" s="72" t="b">
        <f t="shared" si="78"/>
        <v>0</v>
      </c>
      <c r="CN191" s="72" t="b">
        <f t="shared" si="79"/>
        <v>0</v>
      </c>
      <c r="CP191" s="13">
        <f t="shared" si="80"/>
        <v>0</v>
      </c>
      <c r="CQ191" s="13" t="b">
        <f t="shared" si="81"/>
        <v>0</v>
      </c>
      <c r="CR191" s="13" t="b">
        <f t="shared" si="82"/>
        <v>0</v>
      </c>
      <c r="CS191" s="13" t="b">
        <f t="shared" si="88"/>
        <v>0</v>
      </c>
      <c r="CT191" s="13" t="b">
        <f t="shared" si="87"/>
        <v>0</v>
      </c>
      <c r="CU191" s="13" t="b">
        <f t="shared" si="89"/>
        <v>0</v>
      </c>
      <c r="CV191" s="13" t="b">
        <f t="shared" si="83"/>
        <v>0</v>
      </c>
      <c r="CW191" s="13" t="b">
        <f t="shared" si="84"/>
        <v>0</v>
      </c>
      <c r="CX191" s="13" t="b">
        <f t="shared" si="85"/>
        <v>0</v>
      </c>
      <c r="CY191" s="13" t="b">
        <f t="shared" si="86"/>
        <v>0</v>
      </c>
    </row>
    <row r="192" spans="1:103" ht="15" thickBot="1">
      <c r="A192" s="933"/>
      <c r="B192" s="955"/>
      <c r="C192" s="955"/>
      <c r="D192" s="955"/>
      <c r="E192" s="955"/>
      <c r="F192" s="955"/>
      <c r="G192" s="955"/>
      <c r="H192" s="955"/>
      <c r="I192" s="955"/>
      <c r="J192" s="955"/>
      <c r="K192" s="955"/>
      <c r="L192" s="955"/>
      <c r="M192" s="955"/>
      <c r="N192" s="955"/>
      <c r="O192" s="955"/>
      <c r="P192" s="955"/>
      <c r="Q192" s="942"/>
      <c r="R192" s="955"/>
      <c r="S192" s="955"/>
      <c r="T192" s="955"/>
      <c r="U192" s="955"/>
      <c r="V192" s="955"/>
      <c r="W192" s="85"/>
      <c r="X192" s="85"/>
      <c r="Y192" s="85"/>
      <c r="Z192" s="85"/>
      <c r="AA192" s="85" t="s">
        <v>37</v>
      </c>
      <c r="AB192" s="86"/>
      <c r="AC192" s="86"/>
      <c r="AD192" s="85"/>
      <c r="AE192" s="955"/>
      <c r="AF192" s="334">
        <f t="shared" si="90"/>
        <v>0</v>
      </c>
      <c r="AG192" s="272">
        <f>IF(R192="kompletna",Q192*J192*0.0036*'lista, wskaźniki'!$F$13, IF(R192="częściowa",Q192*J192*0.0036*'lista, wskaźniki'!$F$14, IF(R192="brak",Q192*J192*0.0036*'lista, wskaźniki'!$F$15,)))</f>
        <v>0</v>
      </c>
      <c r="AH192" s="334">
        <f>IF(Y192="inne",K192*'lista, wskaźniki'!$E$35,IF(Y192="to samo źródło",0,IF(Y192=0,0)))</f>
        <v>0</v>
      </c>
      <c r="AI192" s="334" t="b">
        <f>IF(AA192="gaz z sieci",AC192*'lista, wskaźniki'!$D$21)</f>
        <v>0</v>
      </c>
      <c r="AJ192" s="272">
        <f>IF(AA192="węgiel",AB192*'lista, wskaźniki'!$D$20, IF('Sektor mieszkaniowy'!AA192="drewno",'Sektor mieszkaniowy'!AB192*'lista, wskaźniki'!$D$22,IF('Sektor mieszkaniowy'!AA192="pellet",AB192*'lista, wskaźniki'!$D$23,IF('Sektor mieszkaniowy'!AA192="gaz z sieci",AB192*'lista, wskaźniki'!$D$21,IF('Sektor mieszkaniowy'!AA192="olej opałowy",'Sektor mieszkaniowy'!AB192*'lista, wskaźniki'!$D$24)))))</f>
        <v>0</v>
      </c>
      <c r="AK192" s="1112"/>
      <c r="AL192" s="955"/>
      <c r="AM192" s="20">
        <f>IF(AA192="węgiel",AF192*1/3.6*'lista, wskaźniki'!$F$20,IF(AA192="drewno",AF192*1/3.6*'lista, wskaźniki'!$F$22,IF(AA192="pellet",AF192*1/3.6*'lista, wskaźniki'!$F$23,IF(AA192="gaz z sieci",AF192*1/3.6*'lista, wskaźniki'!$F$21,IF(AA192="olej opałowy",AF192*1/3.6*'lista, wskaźniki'!$F$24,0)))))</f>
        <v>0</v>
      </c>
      <c r="AN192" s="20">
        <f>IF(AA192="węgiel",AF192*'lista, wskaźniki'!$E$42,IF(AA192="drewno",AF192*'lista, wskaźniki'!$G$42,IF(AA192="pellet",AF192*'lista, wskaźniki'!$H$42,IF(AA192="gaz z sieci",AF192*'lista, wskaźniki'!$F$42,IF(AA192="olej opałowy",AF192*'lista, wskaźniki'!$I$42,0)))))</f>
        <v>0</v>
      </c>
      <c r="AO192" s="20">
        <f>IF(AA192="węgiel",AF192*'lista, wskaźniki'!$E$43,IF(AA192="drewno",AF192*'lista, wskaźniki'!$G$43,IF(AA192="pellet",AF192*'lista, wskaźniki'!$H$43,IF(AA192="gaz z sieci",AF192*'lista, wskaźniki'!$F$43,IF(AA192="olej opałowy",AF192*'lista, wskaźniki'!$I$43,0)))))</f>
        <v>0</v>
      </c>
      <c r="AP192" s="20">
        <f>IF(AA192="węgiel",AF192*'lista, wskaźniki'!$E$44,IF(AA192="drewno",AF192*'lista, wskaźniki'!$G$44,IF(AA192="pellet",AF192*'lista, wskaźniki'!$H$44,IF(AA192="gaz z sieci",AF192*'lista, wskaźniki'!$F$44,IF(AA192="olej opałowy",AF192*'lista, wskaźniki'!$I$44,0)))))</f>
        <v>0</v>
      </c>
      <c r="AQ192" s="20" t="b">
        <f>IF(Z192="gaz",AH192*1/3.6*'lista, wskaźniki'!$F$21,IF(Z192="energia elektryczna",AH192*1/3.6*'lista, wskaźniki'!$F$26))</f>
        <v>0</v>
      </c>
      <c r="AR192" s="20" t="b">
        <f>IF(Z192="gaz",AH192*'lista, wskaźniki'!$F$42,IF(Z192="energia elektryczna",AH192*0))</f>
        <v>0</v>
      </c>
      <c r="AS192" s="20" t="b">
        <f>IF(Z192="gaz",AH192*'lista, wskaźniki'!$F$43,IF(Z192="energia elektryczna",AH192*0))</f>
        <v>0</v>
      </c>
      <c r="AT192" s="20" t="b">
        <f>IF(Z192="gaz",AH192*'lista, wskaźniki'!$F$44,IF(Z192="energia elektryczna",AH192*0))</f>
        <v>0</v>
      </c>
      <c r="AU192" s="20">
        <f>AI192*1/3.6*'lista, wskaźniki'!$F$21</f>
        <v>0</v>
      </c>
      <c r="AV192" s="20">
        <f>AI192*'lista, wskaźniki'!$F$42</f>
        <v>0</v>
      </c>
      <c r="AW192" s="20">
        <f>AI192*'lista, wskaźniki'!$F$43</f>
        <v>0</v>
      </c>
      <c r="AX192" s="20">
        <f>AI192*'lista, wskaźniki'!$F$44</f>
        <v>0</v>
      </c>
      <c r="AY192" s="20">
        <f>AK192*'lista, wskaźniki'!$F$26</f>
        <v>0</v>
      </c>
      <c r="AZ192" s="20">
        <f t="shared" si="62"/>
        <v>0</v>
      </c>
      <c r="BA192" s="20">
        <f t="shared" si="63"/>
        <v>0</v>
      </c>
      <c r="BB192" s="20">
        <f t="shared" si="64"/>
        <v>0</v>
      </c>
      <c r="BC192" s="20">
        <f t="shared" si="65"/>
        <v>0</v>
      </c>
      <c r="BD192" s="955"/>
      <c r="BE192" s="955"/>
      <c r="BF192" s="955"/>
      <c r="BG192" s="955"/>
      <c r="BH192" s="85"/>
      <c r="BI192" s="955"/>
      <c r="BJ192" s="85"/>
      <c r="BK192" s="955"/>
      <c r="BL192" s="85"/>
      <c r="BM192" s="85"/>
      <c r="BN192" s="85"/>
      <c r="BO192" s="85"/>
      <c r="BP192" s="85"/>
      <c r="BQ192" s="85"/>
      <c r="BR192" s="85"/>
      <c r="BS192" s="1106"/>
      <c r="BT192" s="1106"/>
      <c r="BU192" s="1106"/>
      <c r="BV192" s="1106"/>
      <c r="BW192" s="1106"/>
      <c r="BX192" s="1106"/>
      <c r="BY192" s="1109"/>
      <c r="CA192" s="365" t="b">
        <f t="shared" si="66"/>
        <v>0</v>
      </c>
      <c r="CB192" s="365" t="b">
        <f t="shared" si="67"/>
        <v>0</v>
      </c>
      <c r="CC192" s="365" t="b">
        <f t="shared" si="68"/>
        <v>0</v>
      </c>
      <c r="CD192" s="365" t="b">
        <f t="shared" si="69"/>
        <v>0</v>
      </c>
      <c r="CE192" s="365">
        <f t="shared" si="70"/>
        <v>0</v>
      </c>
      <c r="CF192" s="365" t="b">
        <f t="shared" si="71"/>
        <v>0</v>
      </c>
      <c r="CG192" s="365" t="b">
        <f t="shared" si="72"/>
        <v>0</v>
      </c>
      <c r="CH192" s="365" t="b">
        <f t="shared" si="73"/>
        <v>0</v>
      </c>
      <c r="CI192" s="72" t="b">
        <f t="shared" si="74"/>
        <v>0</v>
      </c>
      <c r="CJ192" s="72" t="b">
        <f t="shared" si="75"/>
        <v>0</v>
      </c>
      <c r="CK192" s="72" t="b">
        <f t="shared" si="76"/>
        <v>0</v>
      </c>
      <c r="CL192" s="72">
        <f t="shared" si="77"/>
        <v>0</v>
      </c>
      <c r="CM192" s="72">
        <f t="shared" si="78"/>
        <v>0</v>
      </c>
      <c r="CN192" s="72" t="b">
        <f t="shared" si="79"/>
        <v>0</v>
      </c>
      <c r="CP192" s="13">
        <f t="shared" si="80"/>
        <v>0</v>
      </c>
      <c r="CQ192" s="13" t="b">
        <f t="shared" si="81"/>
        <v>0</v>
      </c>
      <c r="CR192" s="13" t="b">
        <f t="shared" si="82"/>
        <v>0</v>
      </c>
      <c r="CS192" s="13" t="b">
        <f t="shared" si="88"/>
        <v>0</v>
      </c>
      <c r="CT192" s="13" t="b">
        <f t="shared" si="87"/>
        <v>0</v>
      </c>
      <c r="CU192" s="13" t="b">
        <f t="shared" si="89"/>
        <v>0</v>
      </c>
      <c r="CV192" s="13" t="b">
        <f t="shared" si="83"/>
        <v>0</v>
      </c>
      <c r="CW192" s="13" t="b">
        <f t="shared" si="84"/>
        <v>0</v>
      </c>
      <c r="CX192" s="13" t="b">
        <f t="shared" si="85"/>
        <v>0</v>
      </c>
      <c r="CY192" s="13" t="b">
        <f t="shared" si="86"/>
        <v>0</v>
      </c>
    </row>
    <row r="193" spans="1:103" ht="15" thickBot="1">
      <c r="A193" s="931">
        <v>39</v>
      </c>
      <c r="B193" s="953" t="s">
        <v>202</v>
      </c>
      <c r="C193" s="953"/>
      <c r="D193" s="953" t="s">
        <v>1</v>
      </c>
      <c r="E193" s="953" t="s">
        <v>5</v>
      </c>
      <c r="F193" s="953">
        <v>1</v>
      </c>
      <c r="G193" s="953"/>
      <c r="H193" s="953"/>
      <c r="I193" s="953" t="s">
        <v>11</v>
      </c>
      <c r="J193" s="953">
        <v>60</v>
      </c>
      <c r="K193" s="953">
        <v>2</v>
      </c>
      <c r="L193" s="953" t="s">
        <v>16</v>
      </c>
      <c r="M193" s="953"/>
      <c r="N193" s="953" t="s">
        <v>17</v>
      </c>
      <c r="O193" s="953"/>
      <c r="P193" s="953" t="s">
        <v>17</v>
      </c>
      <c r="Q193" s="940">
        <f>IF(I193="&lt;1966",'lista, wskaźniki'!$G$4,IF(I193="1967-1985",'lista, wskaźniki'!$G$5,IF(I193="1986-1992",'lista, wskaźniki'!$G$6,IF(I193="1993-1996",'lista, wskaźniki'!$G$7,IF(I193="&gt;1997",'lista, wskaźniki'!$G$8,IF(I193=0,'lista, wskaźniki'!$G$4))))))</f>
        <v>250</v>
      </c>
      <c r="R193" s="953" t="s">
        <v>23</v>
      </c>
      <c r="S193" s="953" t="s">
        <v>27</v>
      </c>
      <c r="T193" s="953">
        <v>14</v>
      </c>
      <c r="U193" s="953"/>
      <c r="V193" s="953"/>
      <c r="W193" s="20" t="s">
        <v>36</v>
      </c>
      <c r="X193" s="81" t="s">
        <v>38</v>
      </c>
      <c r="Y193" s="81" t="s">
        <v>42</v>
      </c>
      <c r="Z193" s="81"/>
      <c r="AA193" s="81" t="s">
        <v>35</v>
      </c>
      <c r="AB193" s="82"/>
      <c r="AC193" s="82"/>
      <c r="AD193" s="81"/>
      <c r="AE193" s="953"/>
      <c r="AF193" s="334">
        <f t="shared" si="90"/>
        <v>0</v>
      </c>
      <c r="AG193" s="272">
        <v>0</v>
      </c>
      <c r="AH193" s="334">
        <f>IF(Y193="inne",K193*'lista, wskaźniki'!$E$35,IF(Y193="to samo źródło",0,IF(Y193=0,0)))</f>
        <v>0</v>
      </c>
      <c r="AI193" s="334" t="b">
        <f>IF(AA193="gaz z sieci",AC193*'lista, wskaźniki'!$D$21)</f>
        <v>0</v>
      </c>
      <c r="AJ193" s="272">
        <f>IF(AA193="węgiel",AB193*'lista, wskaźniki'!$D$20, IF('Sektor mieszkaniowy'!AA193="drewno",'Sektor mieszkaniowy'!AB193*'lista, wskaźniki'!$D$22,IF('Sektor mieszkaniowy'!AA193="pellet",AB193*'lista, wskaźniki'!$D$23,IF('Sektor mieszkaniowy'!AA193="gaz z sieci",AB193*'lista, wskaźniki'!$D$21,IF('Sektor mieszkaniowy'!AA193="olej opałowy",'Sektor mieszkaniowy'!AB193*'lista, wskaźniki'!$D$24)))))</f>
        <v>0</v>
      </c>
      <c r="AK193" s="1110">
        <f>AL193/'lista, wskaźniki'!$A$127</f>
        <v>1.5384615384615385</v>
      </c>
      <c r="AL193" s="953">
        <v>1000</v>
      </c>
      <c r="AM193" s="20">
        <f>IF(AA193="węgiel",AF193*1/3.6*'lista, wskaźniki'!$F$20,IF(AA193="drewno",AF193*1/3.6*'lista, wskaźniki'!$F$22,IF(AA193="pellet",AF193*1/3.6*'lista, wskaźniki'!$F$23,IF(AA193="gaz z sieci",AF193*1/3.6*'lista, wskaźniki'!$F$21,IF(AA193="olej opałowy",AF193*1/3.6*'lista, wskaźniki'!$F$24,0)))))</f>
        <v>0</v>
      </c>
      <c r="AN193" s="20">
        <f>IF(AA193="węgiel",AF193*'lista, wskaźniki'!$E$42,IF(AA193="drewno",AF193*'lista, wskaźniki'!$G$42,IF(AA193="pellet",AF193*'lista, wskaźniki'!$H$42,IF(AA193="gaz z sieci",AF193*'lista, wskaźniki'!$F$42,IF(AA193="olej opałowy",AF193*'lista, wskaźniki'!$I$42,0)))))</f>
        <v>0</v>
      </c>
      <c r="AO193" s="20">
        <f>IF(AA193="węgiel",AF193*'lista, wskaźniki'!$E$43,IF(AA193="drewno",AF193*'lista, wskaźniki'!$G$43,IF(AA193="pellet",AF193*'lista, wskaźniki'!$H$43,IF(AA193="gaz z sieci",AF193*'lista, wskaźniki'!$F$43,IF(AA193="olej opałowy",AF193*'lista, wskaźniki'!$I$43,0)))))</f>
        <v>0</v>
      </c>
      <c r="AP193" s="20">
        <f>IF(AA193="węgiel",AF193*'lista, wskaźniki'!$E$44,IF(AA193="drewno",AF193*'lista, wskaźniki'!$G$44,IF(AA193="pellet",AF193*'lista, wskaźniki'!$H$44,IF(AA193="gaz z sieci",AF193*'lista, wskaźniki'!$F$44,IF(AA193="olej opałowy",AF193*'lista, wskaźniki'!$I$44,0)))))</f>
        <v>0</v>
      </c>
      <c r="AQ193" s="20" t="b">
        <f>IF(Z193="gaz",AH193*1/3.6*'lista, wskaźniki'!$F$21,IF(Z193="energia elektryczna",AH193*1/3.6*'lista, wskaźniki'!$F$26))</f>
        <v>0</v>
      </c>
      <c r="AR193" s="20" t="b">
        <f>IF(Z193="gaz",AH193*'lista, wskaźniki'!$F$42,IF(Z193="energia elektryczna",AH193*0))</f>
        <v>0</v>
      </c>
      <c r="AS193" s="20" t="b">
        <f>IF(Z193="gaz",AH193*'lista, wskaźniki'!$F$43,IF(Z193="energia elektryczna",AH193*0))</f>
        <v>0</v>
      </c>
      <c r="AT193" s="20" t="b">
        <f>IF(Z193="gaz",AH193*'lista, wskaźniki'!$F$44,IF(Z193="energia elektryczna",AH193*0))</f>
        <v>0</v>
      </c>
      <c r="AU193" s="20">
        <f>AI193*1/3.6*'lista, wskaźniki'!$F$21</f>
        <v>0</v>
      </c>
      <c r="AV193" s="20">
        <f>AI193*'lista, wskaźniki'!$F$42</f>
        <v>0</v>
      </c>
      <c r="AW193" s="20">
        <f>AI193*'lista, wskaźniki'!$F$43</f>
        <v>0</v>
      </c>
      <c r="AX193" s="20">
        <f>AI193*'lista, wskaźniki'!$F$44</f>
        <v>0</v>
      </c>
      <c r="AY193" s="20">
        <f>AK193*'lista, wskaźniki'!$F$26</f>
        <v>1.3692307692307693</v>
      </c>
      <c r="AZ193" s="20">
        <f t="shared" si="62"/>
        <v>1.3692307692307693</v>
      </c>
      <c r="BA193" s="20">
        <f t="shared" si="63"/>
        <v>0</v>
      </c>
      <c r="BB193" s="20">
        <f t="shared" si="64"/>
        <v>0</v>
      </c>
      <c r="BC193" s="20">
        <f t="shared" si="65"/>
        <v>0</v>
      </c>
      <c r="BD193" s="953" t="s">
        <v>17</v>
      </c>
      <c r="BE193" s="953" t="s">
        <v>17</v>
      </c>
      <c r="BF193" s="953" t="s">
        <v>17</v>
      </c>
      <c r="BG193" s="953" t="s">
        <v>17</v>
      </c>
      <c r="BH193" s="81"/>
      <c r="BI193" s="953" t="s">
        <v>17</v>
      </c>
      <c r="BJ193" s="81"/>
      <c r="BK193" s="953" t="s">
        <v>17</v>
      </c>
      <c r="BL193" s="81"/>
      <c r="BM193" s="81"/>
      <c r="BN193" s="81"/>
      <c r="BO193" s="81" t="s">
        <v>17</v>
      </c>
      <c r="BP193" s="81"/>
      <c r="BQ193" s="81" t="s">
        <v>120</v>
      </c>
      <c r="BR193" s="81">
        <v>1</v>
      </c>
      <c r="BS193" s="1104">
        <v>2500</v>
      </c>
      <c r="BT193" s="1104">
        <v>100</v>
      </c>
      <c r="BU193" s="1104">
        <v>100</v>
      </c>
      <c r="BV193" s="1104"/>
      <c r="BW193" s="1104">
        <v>500</v>
      </c>
      <c r="BX193" s="1104">
        <v>500</v>
      </c>
      <c r="BY193" s="1107"/>
      <c r="CA193" s="365">
        <f t="shared" si="66"/>
        <v>0</v>
      </c>
      <c r="CB193" s="365" t="b">
        <f t="shared" si="67"/>
        <v>0</v>
      </c>
      <c r="CC193" s="365" t="b">
        <f t="shared" si="68"/>
        <v>0</v>
      </c>
      <c r="CD193" s="365" t="b">
        <f t="shared" si="69"/>
        <v>0</v>
      </c>
      <c r="CE193" s="365" t="b">
        <f t="shared" si="70"/>
        <v>0</v>
      </c>
      <c r="CF193" s="365" t="b">
        <f t="shared" si="71"/>
        <v>0</v>
      </c>
      <c r="CG193" s="365" t="b">
        <f t="shared" si="72"/>
        <v>0</v>
      </c>
      <c r="CH193" s="365" t="b">
        <f t="shared" si="73"/>
        <v>0</v>
      </c>
      <c r="CI193" s="72">
        <f t="shared" si="74"/>
        <v>0</v>
      </c>
      <c r="CJ193" s="72" t="b">
        <f t="shared" si="75"/>
        <v>0</v>
      </c>
      <c r="CK193" s="72" t="b">
        <f t="shared" si="76"/>
        <v>0</v>
      </c>
      <c r="CL193" s="72">
        <f t="shared" si="77"/>
        <v>0</v>
      </c>
      <c r="CM193" s="72" t="b">
        <f t="shared" si="78"/>
        <v>0</v>
      </c>
      <c r="CN193" s="72" t="b">
        <f t="shared" si="79"/>
        <v>0</v>
      </c>
      <c r="CP193" s="13" t="b">
        <f t="shared" si="80"/>
        <v>0</v>
      </c>
      <c r="CQ193" s="13">
        <f t="shared" si="81"/>
        <v>0</v>
      </c>
      <c r="CR193" s="13">
        <f t="shared" si="82"/>
        <v>60</v>
      </c>
      <c r="CS193" s="13">
        <f t="shared" si="88"/>
        <v>30</v>
      </c>
      <c r="CT193" s="13" t="b">
        <f t="shared" si="87"/>
        <v>0</v>
      </c>
      <c r="CU193" s="13">
        <f t="shared" si="89"/>
        <v>0</v>
      </c>
      <c r="CV193" s="13" t="b">
        <f t="shared" si="83"/>
        <v>0</v>
      </c>
      <c r="CW193" s="13">
        <f t="shared" si="84"/>
        <v>0</v>
      </c>
      <c r="CX193" s="13" t="b">
        <f t="shared" si="85"/>
        <v>0</v>
      </c>
      <c r="CY193" s="13">
        <f t="shared" si="86"/>
        <v>0</v>
      </c>
    </row>
    <row r="194" spans="1:103" ht="15" thickBot="1">
      <c r="A194" s="932"/>
      <c r="B194" s="954"/>
      <c r="C194" s="954"/>
      <c r="D194" s="954"/>
      <c r="E194" s="954"/>
      <c r="F194" s="954"/>
      <c r="G194" s="954"/>
      <c r="H194" s="954"/>
      <c r="I194" s="954"/>
      <c r="J194" s="954"/>
      <c r="K194" s="954"/>
      <c r="L194" s="954"/>
      <c r="M194" s="954"/>
      <c r="N194" s="954"/>
      <c r="O194" s="954"/>
      <c r="P194" s="954"/>
      <c r="Q194" s="941"/>
      <c r="R194" s="954"/>
      <c r="S194" s="954"/>
      <c r="T194" s="954"/>
      <c r="U194" s="954"/>
      <c r="V194" s="954"/>
      <c r="W194" s="83"/>
      <c r="X194" s="83"/>
      <c r="Y194" s="83"/>
      <c r="Z194" s="83"/>
      <c r="AA194" s="83" t="s">
        <v>36</v>
      </c>
      <c r="AB194" s="84"/>
      <c r="AC194" s="84"/>
      <c r="AD194" s="83">
        <v>1000</v>
      </c>
      <c r="AE194" s="954"/>
      <c r="AF194" s="334">
        <f>AG194</f>
        <v>43.2</v>
      </c>
      <c r="AG194" s="272">
        <v>43.2</v>
      </c>
      <c r="AH194" s="334">
        <f>IF(Y194="inne",K194*'lista, wskaźniki'!$E$35,IF(Y194="to samo źródło",0,IF(Y194=0,0)))</f>
        <v>0</v>
      </c>
      <c r="AI194" s="334" t="b">
        <f>IF(AA194="gaz z sieci",AC194*'lista, wskaźniki'!$D$21)</f>
        <v>0</v>
      </c>
      <c r="AJ194" s="272">
        <f>IF(AA194="węgiel",AB194*'lista, wskaźniki'!$D$20, IF('Sektor mieszkaniowy'!AA194="drewno",'Sektor mieszkaniowy'!AB194*'lista, wskaźniki'!$D$22,IF('Sektor mieszkaniowy'!AA194="pellet",AB194*'lista, wskaźniki'!$D$23,IF('Sektor mieszkaniowy'!AA194="gaz z sieci",AB194*'lista, wskaźniki'!$D$21,IF('Sektor mieszkaniowy'!AA194="olej opałowy",'Sektor mieszkaniowy'!AB194*'lista, wskaźniki'!$D$24)))))</f>
        <v>0</v>
      </c>
      <c r="AK194" s="1111"/>
      <c r="AL194" s="954"/>
      <c r="AM194" s="20">
        <f>IF(AA194="węgiel",AF194*1/3.6*'lista, wskaźniki'!$F$20,IF(AA194="drewno",AF194*1/3.6*'lista, wskaźniki'!$F$22,IF(AA194="pellet",AF194*1/3.6*'lista, wskaźniki'!$F$23,IF(AA194="gaz z sieci",AF194*1/3.6*'lista, wskaźniki'!$F$21,IF(AA194="olej opałowy",AF194*1/3.6*'lista, wskaźniki'!$F$24,0)))))</f>
        <v>0</v>
      </c>
      <c r="AN194" s="20">
        <f>IF(AA194="węgiel",AF194*'lista, wskaźniki'!$E$42,IF(AA194="drewno",AF194*'lista, wskaźniki'!$G$42,IF(AA194="pellet",AF194*'lista, wskaźniki'!$H$42,IF(AA194="gaz z sieci",AF194*'lista, wskaźniki'!$F$42,IF(AA194="olej opałowy",AF194*'lista, wskaźniki'!$I$42,0)))))</f>
        <v>3.4992000000000002E-2</v>
      </c>
      <c r="AO194" s="20">
        <f>IF(AA194="węgiel",AF194*'lista, wskaźniki'!$E$43,IF(AA194="drewno",AF194*'lista, wskaźniki'!$G$43,IF(AA194="pellet",AF194*'lista, wskaźniki'!$H$43,IF(AA194="gaz z sieci",AF194*'lista, wskaźniki'!$F$43,IF(AA194="olej opałowy",AF194*'lista, wskaźniki'!$I$43,0)))))</f>
        <v>3.4992000000000002E-2</v>
      </c>
      <c r="AP194" s="20">
        <f>IF(AA194="węgiel",AF194*'lista, wskaźniki'!$E$44,IF(AA194="drewno",AF194*'lista, wskaźniki'!$G$44,IF(AA194="pellet",AF194*'lista, wskaźniki'!$H$44,IF(AA194="gaz z sieci",AF194*'lista, wskaźniki'!$F$44,IF(AA194="olej opałowy",AF194*'lista, wskaźniki'!$I$44,0)))))</f>
        <v>1.08E-5</v>
      </c>
      <c r="AQ194" s="20" t="b">
        <f>IF(Z194="gaz",AH194*1/3.6*'lista, wskaźniki'!$F$21,IF(Z194="energia elektryczna",AH194*1/3.6*'lista, wskaźniki'!$F$26))</f>
        <v>0</v>
      </c>
      <c r="AR194" s="20" t="b">
        <f>IF(Z194="gaz",AH194*'lista, wskaźniki'!$F$42,IF(Z194="energia elektryczna",AH194*0))</f>
        <v>0</v>
      </c>
      <c r="AS194" s="20" t="b">
        <f>IF(Z194="gaz",AH194*'lista, wskaźniki'!$F$43,IF(Z194="energia elektryczna",AH194*0))</f>
        <v>0</v>
      </c>
      <c r="AT194" s="20" t="b">
        <f>IF(Z194="gaz",AH194*'lista, wskaźniki'!$F$44,IF(Z194="energia elektryczna",AH194*0))</f>
        <v>0</v>
      </c>
      <c r="AU194" s="20">
        <f>AI194*1/3.6*'lista, wskaźniki'!$F$21</f>
        <v>0</v>
      </c>
      <c r="AV194" s="20">
        <f>AI194*'lista, wskaźniki'!$F$42</f>
        <v>0</v>
      </c>
      <c r="AW194" s="20">
        <f>AI194*'lista, wskaźniki'!$F$43</f>
        <v>0</v>
      </c>
      <c r="AX194" s="20">
        <f>AI194*'lista, wskaźniki'!$F$44</f>
        <v>0</v>
      </c>
      <c r="AY194" s="20">
        <f>AK194*'lista, wskaźniki'!$F$26</f>
        <v>0</v>
      </c>
      <c r="AZ194" s="20">
        <f t="shared" si="62"/>
        <v>0</v>
      </c>
      <c r="BA194" s="20">
        <f t="shared" si="63"/>
        <v>3.4992000000000002E-2</v>
      </c>
      <c r="BB194" s="20">
        <f t="shared" si="64"/>
        <v>3.4992000000000002E-2</v>
      </c>
      <c r="BC194" s="20">
        <f t="shared" si="65"/>
        <v>1.08E-5</v>
      </c>
      <c r="BD194" s="954"/>
      <c r="BE194" s="954"/>
      <c r="BF194" s="954"/>
      <c r="BG194" s="954"/>
      <c r="BH194" s="83"/>
      <c r="BI194" s="954"/>
      <c r="BJ194" s="83"/>
      <c r="BK194" s="954"/>
      <c r="BL194" s="83"/>
      <c r="BM194" s="83"/>
      <c r="BN194" s="83"/>
      <c r="BO194" s="83"/>
      <c r="BP194" s="83"/>
      <c r="BQ194" s="83" t="s">
        <v>121</v>
      </c>
      <c r="BR194" s="83">
        <v>1</v>
      </c>
      <c r="BS194" s="1105"/>
      <c r="BT194" s="1105"/>
      <c r="BU194" s="1105"/>
      <c r="BV194" s="1105"/>
      <c r="BW194" s="1105"/>
      <c r="BX194" s="1105"/>
      <c r="BY194" s="1108"/>
      <c r="CA194" s="365" t="b">
        <f t="shared" si="66"/>
        <v>0</v>
      </c>
      <c r="CB194" s="365">
        <f t="shared" si="67"/>
        <v>43.2</v>
      </c>
      <c r="CC194" s="365" t="b">
        <f t="shared" si="68"/>
        <v>0</v>
      </c>
      <c r="CD194" s="365" t="b">
        <f t="shared" si="69"/>
        <v>0</v>
      </c>
      <c r="CE194" s="365" t="b">
        <f t="shared" si="70"/>
        <v>0</v>
      </c>
      <c r="CF194" s="365" t="b">
        <f t="shared" si="71"/>
        <v>0</v>
      </c>
      <c r="CG194" s="365" t="b">
        <f t="shared" si="72"/>
        <v>0</v>
      </c>
      <c r="CH194" s="365" t="b">
        <f t="shared" si="73"/>
        <v>0</v>
      </c>
      <c r="CI194" s="72" t="b">
        <f t="shared" si="74"/>
        <v>0</v>
      </c>
      <c r="CJ194" s="72">
        <f t="shared" si="75"/>
        <v>43.2</v>
      </c>
      <c r="CK194" s="72" t="b">
        <f t="shared" si="76"/>
        <v>0</v>
      </c>
      <c r="CL194" s="72">
        <f t="shared" si="77"/>
        <v>0</v>
      </c>
      <c r="CM194" s="72" t="b">
        <f t="shared" si="78"/>
        <v>0</v>
      </c>
      <c r="CN194" s="72" t="b">
        <f t="shared" si="79"/>
        <v>0</v>
      </c>
      <c r="CP194" s="13">
        <f t="shared" si="80"/>
        <v>0</v>
      </c>
      <c r="CQ194" s="13" t="b">
        <f t="shared" si="81"/>
        <v>0</v>
      </c>
      <c r="CR194" s="13" t="b">
        <f t="shared" si="82"/>
        <v>0</v>
      </c>
      <c r="CS194" s="13" t="b">
        <f t="shared" si="88"/>
        <v>0</v>
      </c>
      <c r="CT194" s="13" t="b">
        <f t="shared" si="87"/>
        <v>0</v>
      </c>
      <c r="CU194" s="13" t="b">
        <f t="shared" si="89"/>
        <v>0</v>
      </c>
      <c r="CV194" s="13" t="b">
        <f t="shared" si="83"/>
        <v>0</v>
      </c>
      <c r="CW194" s="13" t="b">
        <f t="shared" si="84"/>
        <v>0</v>
      </c>
      <c r="CX194" s="13" t="b">
        <f t="shared" si="85"/>
        <v>0</v>
      </c>
      <c r="CY194" s="13" t="b">
        <f t="shared" si="86"/>
        <v>0</v>
      </c>
    </row>
    <row r="195" spans="1:103" ht="15" thickBot="1">
      <c r="A195" s="932"/>
      <c r="B195" s="954"/>
      <c r="C195" s="954"/>
      <c r="D195" s="954"/>
      <c r="E195" s="954"/>
      <c r="F195" s="954"/>
      <c r="G195" s="954"/>
      <c r="H195" s="954"/>
      <c r="I195" s="954"/>
      <c r="J195" s="954"/>
      <c r="K195" s="954"/>
      <c r="L195" s="954"/>
      <c r="M195" s="954"/>
      <c r="N195" s="954"/>
      <c r="O195" s="954"/>
      <c r="P195" s="954"/>
      <c r="Q195" s="941"/>
      <c r="R195" s="954"/>
      <c r="S195" s="954"/>
      <c r="T195" s="954"/>
      <c r="U195" s="954"/>
      <c r="V195" s="954"/>
      <c r="W195" s="83"/>
      <c r="X195" s="83"/>
      <c r="Y195" s="83"/>
      <c r="Z195" s="83"/>
      <c r="AA195" s="83" t="s">
        <v>50</v>
      </c>
      <c r="AB195" s="84"/>
      <c r="AC195" s="84"/>
      <c r="AD195" s="83"/>
      <c r="AE195" s="954"/>
      <c r="AF195" s="334">
        <f t="shared" si="90"/>
        <v>0</v>
      </c>
      <c r="AG195" s="272">
        <f>IF(R195="kompletna",Q195*J195*0.0036*'lista, wskaźniki'!$F$13, IF(R195="częściowa",Q195*J195*0.0036*'lista, wskaźniki'!$F$14, IF(R195="brak",Q195*J195*0.0036*'lista, wskaźniki'!$F$15,)))</f>
        <v>0</v>
      </c>
      <c r="AH195" s="334">
        <f>IF(Y195="inne",K195*'lista, wskaźniki'!$E$35,IF(Y195="to samo źródło",0,IF(Y195=0,0)))</f>
        <v>0</v>
      </c>
      <c r="AI195" s="334" t="b">
        <f>IF(AA195="gaz z sieci",AC195*'lista, wskaźniki'!$D$21)</f>
        <v>0</v>
      </c>
      <c r="AJ195" s="272">
        <f>IF(AA195="węgiel",AB195*'lista, wskaźniki'!$D$20, IF('Sektor mieszkaniowy'!AA195="drewno",'Sektor mieszkaniowy'!AB195*'lista, wskaźniki'!$D$22,IF('Sektor mieszkaniowy'!AA195="pellet",AB195*'lista, wskaźniki'!$D$23,IF('Sektor mieszkaniowy'!AA195="gaz z sieci",AB195*'lista, wskaźniki'!$D$21,IF('Sektor mieszkaniowy'!AA195="olej opałowy",'Sektor mieszkaniowy'!AB195*'lista, wskaźniki'!$D$24)))))</f>
        <v>0</v>
      </c>
      <c r="AK195" s="1111"/>
      <c r="AL195" s="954"/>
      <c r="AM195" s="20">
        <f>IF(AA195="węgiel",AF195*1/3.6*'lista, wskaźniki'!$F$20,IF(AA195="drewno",AF195*1/3.6*'lista, wskaźniki'!$F$22,IF(AA195="pellet",AF195*1/3.6*'lista, wskaźniki'!$F$23,IF(AA195="gaz z sieci",AF195*1/3.6*'lista, wskaźniki'!$F$21,IF(AA195="olej opałowy",AF195*1/3.6*'lista, wskaźniki'!$F$24,0)))))</f>
        <v>0</v>
      </c>
      <c r="AN195" s="20">
        <f>IF(AA195="węgiel",AF195*'lista, wskaźniki'!$E$42,IF(AA195="drewno",AF195*'lista, wskaźniki'!$G$42,IF(AA195="pellet",AF195*'lista, wskaźniki'!$H$42,IF(AA195="gaz z sieci",AF195*'lista, wskaźniki'!$F$42,IF(AA195="olej opałowy",AF195*'lista, wskaźniki'!$I$42,0)))))</f>
        <v>0</v>
      </c>
      <c r="AO195" s="20">
        <f>IF(AA195="węgiel",AF195*'lista, wskaźniki'!$E$43,IF(AA195="drewno",AF195*'lista, wskaźniki'!$G$43,IF(AA195="pellet",AF195*'lista, wskaźniki'!$H$43,IF(AA195="gaz z sieci",AF195*'lista, wskaźniki'!$F$43,IF(AA195="olej opałowy",AF195*'lista, wskaźniki'!$I$43,0)))))</f>
        <v>0</v>
      </c>
      <c r="AP195" s="20">
        <f>IF(AA195="węgiel",AF195*'lista, wskaźniki'!$E$44,IF(AA195="drewno",AF195*'lista, wskaźniki'!$G$44,IF(AA195="pellet",AF195*'lista, wskaźniki'!$H$44,IF(AA195="gaz z sieci",AF195*'lista, wskaźniki'!$F$44,IF(AA195="olej opałowy",AF195*'lista, wskaźniki'!$I$44,0)))))</f>
        <v>0</v>
      </c>
      <c r="AQ195" s="20" t="b">
        <f>IF(Z195="gaz",AH195*1/3.6*'lista, wskaźniki'!$F$21,IF(Z195="energia elektryczna",AH195*1/3.6*'lista, wskaźniki'!$F$26))</f>
        <v>0</v>
      </c>
      <c r="AR195" s="20" t="b">
        <f>IF(Z195="gaz",AH195*'lista, wskaźniki'!$F$42,IF(Z195="energia elektryczna",AH195*0))</f>
        <v>0</v>
      </c>
      <c r="AS195" s="20" t="b">
        <f>IF(Z195="gaz",AH195*'lista, wskaźniki'!$F$43,IF(Z195="energia elektryczna",AH195*0))</f>
        <v>0</v>
      </c>
      <c r="AT195" s="20" t="b">
        <f>IF(Z195="gaz",AH195*'lista, wskaźniki'!$F$44,IF(Z195="energia elektryczna",AH195*0))</f>
        <v>0</v>
      </c>
      <c r="AU195" s="20">
        <f>AI195*1/3.6*'lista, wskaźniki'!$F$21</f>
        <v>0</v>
      </c>
      <c r="AV195" s="20">
        <f>AI195*'lista, wskaźniki'!$F$42</f>
        <v>0</v>
      </c>
      <c r="AW195" s="20">
        <f>AI195*'lista, wskaźniki'!$F$43</f>
        <v>0</v>
      </c>
      <c r="AX195" s="20">
        <f>AI195*'lista, wskaźniki'!$F$44</f>
        <v>0</v>
      </c>
      <c r="AY195" s="20">
        <f>AK195*'lista, wskaźniki'!$F$26</f>
        <v>0</v>
      </c>
      <c r="AZ195" s="20">
        <f t="shared" si="62"/>
        <v>0</v>
      </c>
      <c r="BA195" s="20">
        <f t="shared" si="63"/>
        <v>0</v>
      </c>
      <c r="BB195" s="20">
        <f t="shared" si="64"/>
        <v>0</v>
      </c>
      <c r="BC195" s="20">
        <f t="shared" si="65"/>
        <v>0</v>
      </c>
      <c r="BD195" s="954"/>
      <c r="BE195" s="954"/>
      <c r="BF195" s="954"/>
      <c r="BG195" s="954"/>
      <c r="BH195" s="83"/>
      <c r="BI195" s="954"/>
      <c r="BJ195" s="83"/>
      <c r="BK195" s="954"/>
      <c r="BL195" s="83"/>
      <c r="BM195" s="83"/>
      <c r="BN195" s="83"/>
      <c r="BO195" s="83"/>
      <c r="BP195" s="83"/>
      <c r="BQ195" s="83"/>
      <c r="BR195" s="83"/>
      <c r="BS195" s="1105"/>
      <c r="BT195" s="1105"/>
      <c r="BU195" s="1105"/>
      <c r="BV195" s="1105"/>
      <c r="BW195" s="1105"/>
      <c r="BX195" s="1105"/>
      <c r="BY195" s="1108"/>
      <c r="CA195" s="365" t="b">
        <f t="shared" si="66"/>
        <v>0</v>
      </c>
      <c r="CB195" s="365" t="b">
        <f t="shared" si="67"/>
        <v>0</v>
      </c>
      <c r="CC195" s="365">
        <f t="shared" si="68"/>
        <v>0</v>
      </c>
      <c r="CD195" s="365" t="b">
        <f t="shared" si="69"/>
        <v>0</v>
      </c>
      <c r="CE195" s="365" t="b">
        <f t="shared" si="70"/>
        <v>0</v>
      </c>
      <c r="CF195" s="365" t="b">
        <f t="shared" si="71"/>
        <v>0</v>
      </c>
      <c r="CG195" s="365" t="b">
        <f t="shared" si="72"/>
        <v>0</v>
      </c>
      <c r="CH195" s="365" t="b">
        <f t="shared" si="73"/>
        <v>0</v>
      </c>
      <c r="CI195" s="72" t="b">
        <f t="shared" si="74"/>
        <v>0</v>
      </c>
      <c r="CJ195" s="72" t="b">
        <f t="shared" si="75"/>
        <v>0</v>
      </c>
      <c r="CK195" s="72">
        <f t="shared" si="76"/>
        <v>0</v>
      </c>
      <c r="CL195" s="72">
        <f t="shared" si="77"/>
        <v>0</v>
      </c>
      <c r="CM195" s="72" t="b">
        <f t="shared" si="78"/>
        <v>0</v>
      </c>
      <c r="CN195" s="72" t="b">
        <f t="shared" si="79"/>
        <v>0</v>
      </c>
      <c r="CP195" s="13">
        <f t="shared" si="80"/>
        <v>0</v>
      </c>
      <c r="CQ195" s="13" t="b">
        <f t="shared" si="81"/>
        <v>0</v>
      </c>
      <c r="CR195" s="13" t="b">
        <f t="shared" si="82"/>
        <v>0</v>
      </c>
      <c r="CS195" s="13" t="b">
        <f t="shared" si="88"/>
        <v>0</v>
      </c>
      <c r="CT195" s="13" t="b">
        <f t="shared" si="87"/>
        <v>0</v>
      </c>
      <c r="CU195" s="13" t="b">
        <f t="shared" si="89"/>
        <v>0</v>
      </c>
      <c r="CV195" s="13" t="b">
        <f t="shared" si="83"/>
        <v>0</v>
      </c>
      <c r="CW195" s="13" t="b">
        <f t="shared" si="84"/>
        <v>0</v>
      </c>
      <c r="CX195" s="13" t="b">
        <f t="shared" si="85"/>
        <v>0</v>
      </c>
      <c r="CY195" s="13" t="b">
        <f t="shared" si="86"/>
        <v>0</v>
      </c>
    </row>
    <row r="196" spans="1:103" s="282" customFormat="1" ht="15" thickBot="1">
      <c r="A196" s="932"/>
      <c r="B196" s="954"/>
      <c r="C196" s="954"/>
      <c r="D196" s="954"/>
      <c r="E196" s="954"/>
      <c r="F196" s="954"/>
      <c r="G196" s="954"/>
      <c r="H196" s="954"/>
      <c r="I196" s="954"/>
      <c r="J196" s="954"/>
      <c r="K196" s="954"/>
      <c r="L196" s="954"/>
      <c r="M196" s="954"/>
      <c r="N196" s="954"/>
      <c r="O196" s="954"/>
      <c r="P196" s="954"/>
      <c r="Q196" s="941"/>
      <c r="R196" s="954"/>
      <c r="S196" s="954"/>
      <c r="T196" s="954"/>
      <c r="U196" s="954"/>
      <c r="V196" s="954"/>
      <c r="W196" s="287"/>
      <c r="X196" s="287"/>
      <c r="Y196" s="287"/>
      <c r="Z196" s="287"/>
      <c r="AA196" s="329" t="s">
        <v>38</v>
      </c>
      <c r="AB196" s="87"/>
      <c r="AC196" s="87">
        <f>AD196/2.5</f>
        <v>240</v>
      </c>
      <c r="AD196" s="287">
        <v>600</v>
      </c>
      <c r="AE196" s="954"/>
      <c r="AF196" s="334">
        <f t="shared" si="90"/>
        <v>0</v>
      </c>
      <c r="AG196" s="281">
        <f>IF(R196="kompletna",Q196*J196*0.0036*'lista, wskaźniki'!$F$13, IF(R196="częściowa",Q196*J196*0.0036*'lista, wskaźniki'!$F$14, IF(R196="brak",Q196*J196*0.0036*'lista, wskaźniki'!$F$15,)))</f>
        <v>0</v>
      </c>
      <c r="AH196" s="334">
        <f>IF(Y196="inne",K196*'lista, wskaźniki'!$E$35,IF(Y196="to samo źródło",0,IF(Y196=0,0)))</f>
        <v>0</v>
      </c>
      <c r="AI196" s="334">
        <f>IF(AA196="gaz z sieci",AC196*'lista, wskaźniki'!$D$21)</f>
        <v>8.6687999999999992</v>
      </c>
      <c r="AJ196" s="281">
        <f>IF(AA196="węgiel",AB196*'lista, wskaźniki'!$D$20, IF('Sektor mieszkaniowy'!AA196="drewno",'Sektor mieszkaniowy'!AB196*'lista, wskaźniki'!$D$22,IF('Sektor mieszkaniowy'!AA196="pellet",AB196*'lista, wskaźniki'!$D$23,IF('Sektor mieszkaniowy'!AA196="gaz z sieci",AB196*'lista, wskaźniki'!$D$21,IF('Sektor mieszkaniowy'!AA196="olej opałowy",'Sektor mieszkaniowy'!AB196*'lista, wskaźniki'!$D$24)))))</f>
        <v>0</v>
      </c>
      <c r="AK196" s="1111"/>
      <c r="AL196" s="954"/>
      <c r="AM196" s="20">
        <f>IF(AA196="węgiel",AF196*1/3.6*'lista, wskaźniki'!$F$20,IF(AA196="drewno",AF196*1/3.6*'lista, wskaźniki'!$F$22,IF(AA196="pellet",AF196*1/3.6*'lista, wskaźniki'!$F$23,IF(AA196="gaz z sieci",AF196*1/3.6*'lista, wskaźniki'!$F$21,IF(AA196="olej opałowy",AF196*1/3.6*'lista, wskaźniki'!$F$24,0)))))</f>
        <v>0</v>
      </c>
      <c r="AN196" s="20">
        <f>IF(AA196="węgiel",AF196*'lista, wskaźniki'!$E$42,IF(AA196="drewno",AF196*'lista, wskaźniki'!$G$42,IF(AA196="pellet",AF196*'lista, wskaźniki'!$H$42,IF(AA196="gaz z sieci",AF196*'lista, wskaźniki'!$F$42,IF(AA196="olej opałowy",AF196*'lista, wskaźniki'!$I$42,0)))))</f>
        <v>0</v>
      </c>
      <c r="AO196" s="20">
        <f>IF(AA196="węgiel",AF196*'lista, wskaźniki'!$E$43,IF(AA196="drewno",AF196*'lista, wskaźniki'!$G$43,IF(AA196="pellet",AF196*'lista, wskaźniki'!$H$43,IF(AA196="gaz z sieci",AF196*'lista, wskaźniki'!$F$43,IF(AA196="olej opałowy",AF196*'lista, wskaźniki'!$I$43,0)))))</f>
        <v>0</v>
      </c>
      <c r="AP196" s="20">
        <f>IF(AA196="węgiel",AF196*'lista, wskaźniki'!$E$44,IF(AA196="drewno",AF196*'lista, wskaźniki'!$G$44,IF(AA196="pellet",AF196*'lista, wskaźniki'!$H$44,IF(AA196="gaz z sieci",AF196*'lista, wskaźniki'!$F$44,IF(AA196="olej opałowy",AF196*'lista, wskaźniki'!$I$44,0)))))</f>
        <v>0</v>
      </c>
      <c r="AQ196" s="20" t="b">
        <f>IF(Z196="gaz",AH196*1/3.6*'lista, wskaźniki'!$F$21,IF(Z196="energia elektryczna",AH196*1/3.6*'lista, wskaźniki'!$F$26))</f>
        <v>0</v>
      </c>
      <c r="AR196" s="20" t="b">
        <f>IF(Z196="gaz",AH196*'lista, wskaźniki'!$F$42,IF(Z196="energia elektryczna",AH196*0))</f>
        <v>0</v>
      </c>
      <c r="AS196" s="20" t="b">
        <f>IF(Z196="gaz",AH196*'lista, wskaźniki'!$F$43,IF(Z196="energia elektryczna",AH196*0))</f>
        <v>0</v>
      </c>
      <c r="AT196" s="20" t="b">
        <f>IF(Z196="gaz",AH196*'lista, wskaźniki'!$F$44,IF(Z196="energia elektryczna",AH196*0))</f>
        <v>0</v>
      </c>
      <c r="AU196" s="20">
        <f>AI196*1/3.6*'lista, wskaźniki'!$F$21</f>
        <v>0.48389241599999994</v>
      </c>
      <c r="AV196" s="20">
        <f>AI196*'lista, wskaźniki'!$F$42</f>
        <v>4.3343999999999995E-6</v>
      </c>
      <c r="AW196" s="20">
        <f>AI196*'lista, wskaźniki'!$F$43</f>
        <v>4.3343999999999995E-6</v>
      </c>
      <c r="AX196" s="20">
        <f>AI196*'lista, wskaźniki'!$F$44</f>
        <v>0</v>
      </c>
      <c r="AY196" s="20">
        <f>AK196*'lista, wskaźniki'!$F$26</f>
        <v>0</v>
      </c>
      <c r="AZ196" s="20">
        <f t="shared" ref="AZ196:AZ259" si="91">AM196+AQ196+AU196+AY196</f>
        <v>0.48389241599999994</v>
      </c>
      <c r="BA196" s="20">
        <f t="shared" ref="BA196:BA259" si="92">AN196+AR196+AV196</f>
        <v>4.3343999999999995E-6</v>
      </c>
      <c r="BB196" s="20">
        <f t="shared" ref="BB196:BB259" si="93">AO196+AS196+AW196</f>
        <v>4.3343999999999995E-6</v>
      </c>
      <c r="BC196" s="20">
        <f t="shared" ref="BC196:BC259" si="94">AP196+AT196+AX196</f>
        <v>0</v>
      </c>
      <c r="BD196" s="954"/>
      <c r="BE196" s="954"/>
      <c r="BF196" s="954"/>
      <c r="BG196" s="954"/>
      <c r="BH196" s="287"/>
      <c r="BI196" s="954"/>
      <c r="BJ196" s="287"/>
      <c r="BK196" s="954"/>
      <c r="BL196" s="287"/>
      <c r="BM196" s="287"/>
      <c r="BN196" s="287"/>
      <c r="BO196" s="287"/>
      <c r="BP196" s="287"/>
      <c r="BQ196" s="287"/>
      <c r="BR196" s="287"/>
      <c r="BS196" s="1105"/>
      <c r="BT196" s="1105"/>
      <c r="BU196" s="1105"/>
      <c r="BV196" s="1105"/>
      <c r="BW196" s="1105"/>
      <c r="BX196" s="1105"/>
      <c r="BY196" s="1108"/>
      <c r="CA196" s="365" t="b">
        <f t="shared" ref="CA196:CA259" si="95">IF(AA196="węgiel",AF196)</f>
        <v>0</v>
      </c>
      <c r="CB196" s="365" t="b">
        <f t="shared" ref="CB196:CB259" si="96">IF(AA196="drewno",AF196)</f>
        <v>0</v>
      </c>
      <c r="CC196" s="365" t="b">
        <f t="shared" ref="CC196:CC259" si="97">IF(AA196="pellet",AF196)</f>
        <v>0</v>
      </c>
      <c r="CD196" s="365">
        <f t="shared" ref="CD196:CD259" si="98">IF(AA196="gaz z sieci",AF196)</f>
        <v>0</v>
      </c>
      <c r="CE196" s="365" t="b">
        <f t="shared" ref="CE196:CE259" si="99">IF(AA196="olej opałowy",AF196)</f>
        <v>0</v>
      </c>
      <c r="CF196" s="365" t="b">
        <f t="shared" ref="CF196:CF259" si="100">IF(Z196="gaz",AH196)</f>
        <v>0</v>
      </c>
      <c r="CG196" s="365" t="b">
        <f t="shared" ref="CG196:CG259" si="101">IF(Z196="energia elektryczna",AH196)</f>
        <v>0</v>
      </c>
      <c r="CH196" s="365">
        <f t="shared" ref="CH196:CH259" si="102">IF(AA196="gaz z sieci",AI196)</f>
        <v>8.6687999999999992</v>
      </c>
      <c r="CI196" s="72" t="b">
        <f t="shared" ref="CI196:CI259" si="103">CA196</f>
        <v>0</v>
      </c>
      <c r="CJ196" s="72" t="b">
        <f t="shared" ref="CJ196:CJ259" si="104">CB196</f>
        <v>0</v>
      </c>
      <c r="CK196" s="72" t="b">
        <f t="shared" ref="CK196:CK259" si="105">CC196</f>
        <v>0</v>
      </c>
      <c r="CL196" s="72">
        <f t="shared" ref="CL196:CL259" si="106">CD196+CF196</f>
        <v>0</v>
      </c>
      <c r="CM196" s="72" t="b">
        <f t="shared" ref="CM196:CM259" si="107">CE196</f>
        <v>0</v>
      </c>
      <c r="CN196" s="72" t="b">
        <f t="shared" ref="CN196:CN259" si="108">CG196</f>
        <v>0</v>
      </c>
      <c r="CP196" s="13">
        <f t="shared" ref="CP196:CP259" si="109">IF(I196="&lt;1966",J196,IF(I196&lt;1966,J196))</f>
        <v>0</v>
      </c>
      <c r="CQ196" s="13" t="b">
        <f t="shared" ref="CQ196:CQ259" si="110">IF(R196="kompletna",CP196,IF(R196="częściowa",0.5*CP196,IF(R196="brak",0*CP196)))</f>
        <v>0</v>
      </c>
      <c r="CR196" s="13" t="b">
        <f t="shared" ref="CR196:CR259" si="111">IF(I196="1967-1985",J196)</f>
        <v>0</v>
      </c>
      <c r="CS196" s="13" t="b">
        <f t="shared" si="88"/>
        <v>0</v>
      </c>
      <c r="CT196" s="13" t="b">
        <f t="shared" si="87"/>
        <v>0</v>
      </c>
      <c r="CU196" s="13" t="b">
        <f t="shared" si="89"/>
        <v>0</v>
      </c>
      <c r="CV196" s="13" t="b">
        <f t="shared" ref="CV196:CV259" si="112">IF(I196="1993-1996",J196)</f>
        <v>0</v>
      </c>
      <c r="CW196" s="13" t="b">
        <f t="shared" ref="CW196:CW259" si="113">IF(R196="kompletna",CV196,IF(R196="częściowa",0.5*CV196,IF(R196="brak",0*CV196)))</f>
        <v>0</v>
      </c>
      <c r="CX196" s="13" t="b">
        <f t="shared" ref="CX196:CX259" si="114">IF(I196="&gt;1997",J196)</f>
        <v>0</v>
      </c>
      <c r="CY196" s="13" t="b">
        <f t="shared" ref="CY196:CY259" si="115">IF(R196="kompletna",CX196,IF(R196="częściowa",0.5*CX196,IF(R196="brak",0*CX196)))</f>
        <v>0</v>
      </c>
    </row>
    <row r="197" spans="1:103" ht="15" thickBot="1">
      <c r="A197" s="933"/>
      <c r="B197" s="955"/>
      <c r="C197" s="955"/>
      <c r="D197" s="955"/>
      <c r="E197" s="955"/>
      <c r="F197" s="955"/>
      <c r="G197" s="955"/>
      <c r="H197" s="955"/>
      <c r="I197" s="955"/>
      <c r="J197" s="955"/>
      <c r="K197" s="955"/>
      <c r="L197" s="955"/>
      <c r="M197" s="955"/>
      <c r="N197" s="955"/>
      <c r="O197" s="955"/>
      <c r="P197" s="955"/>
      <c r="Q197" s="942"/>
      <c r="R197" s="955"/>
      <c r="S197" s="955"/>
      <c r="T197" s="955"/>
      <c r="U197" s="955"/>
      <c r="V197" s="955"/>
      <c r="W197" s="85"/>
      <c r="X197" s="85"/>
      <c r="Y197" s="85"/>
      <c r="Z197" s="85"/>
      <c r="AA197" s="85" t="s">
        <v>37</v>
      </c>
      <c r="AB197" s="86"/>
      <c r="AC197" s="86"/>
      <c r="AD197" s="85"/>
      <c r="AE197" s="955"/>
      <c r="AF197" s="334">
        <f t="shared" si="90"/>
        <v>0</v>
      </c>
      <c r="AG197" s="272">
        <f>IF(R197="kompletna",Q197*J197*0.0036*'lista, wskaźniki'!$F$13, IF(R197="częściowa",Q197*J197*0.0036*'lista, wskaźniki'!$F$14, IF(R197="brak",Q197*J197*0.0036*'lista, wskaźniki'!$F$15,)))</f>
        <v>0</v>
      </c>
      <c r="AH197" s="334">
        <f>IF(Y197="inne",K197*'lista, wskaźniki'!$E$35,IF(Y197="to samo źródło",0,IF(Y197=0,0)))</f>
        <v>0</v>
      </c>
      <c r="AI197" s="334" t="b">
        <f>IF(AA197="gaz z sieci",AC197*'lista, wskaźniki'!$D$21)</f>
        <v>0</v>
      </c>
      <c r="AJ197" s="272">
        <f>IF(AA197="węgiel",AB197*'lista, wskaźniki'!$D$20, IF('Sektor mieszkaniowy'!AA197="drewno",'Sektor mieszkaniowy'!AB197*'lista, wskaźniki'!$D$22,IF('Sektor mieszkaniowy'!AA197="pellet",AB197*'lista, wskaźniki'!$D$23,IF('Sektor mieszkaniowy'!AA197="gaz z sieci",AB197*'lista, wskaźniki'!$D$21,IF('Sektor mieszkaniowy'!AA197="olej opałowy",'Sektor mieszkaniowy'!AB197*'lista, wskaźniki'!$D$24)))))</f>
        <v>0</v>
      </c>
      <c r="AK197" s="1112"/>
      <c r="AL197" s="955"/>
      <c r="AM197" s="20">
        <f>IF(AA197="węgiel",AF197*1/3.6*'lista, wskaźniki'!$F$20,IF(AA197="drewno",AF197*1/3.6*'lista, wskaźniki'!$F$22,IF(AA197="pellet",AF197*1/3.6*'lista, wskaźniki'!$F$23,IF(AA197="gaz z sieci",AF197*1/3.6*'lista, wskaźniki'!$F$21,IF(AA197="olej opałowy",AF197*1/3.6*'lista, wskaźniki'!$F$24,0)))))</f>
        <v>0</v>
      </c>
      <c r="AN197" s="20">
        <f>IF(AA197="węgiel",AF197*'lista, wskaźniki'!$E$42,IF(AA197="drewno",AF197*'lista, wskaźniki'!$G$42,IF(AA197="pellet",AF197*'lista, wskaźniki'!$H$42,IF(AA197="gaz z sieci",AF197*'lista, wskaźniki'!$F$42,IF(AA197="olej opałowy",AF197*'lista, wskaźniki'!$I$42,0)))))</f>
        <v>0</v>
      </c>
      <c r="AO197" s="20">
        <f>IF(AA197="węgiel",AF197*'lista, wskaźniki'!$E$43,IF(AA197="drewno",AF197*'lista, wskaźniki'!$G$43,IF(AA197="pellet",AF197*'lista, wskaźniki'!$H$43,IF(AA197="gaz z sieci",AF197*'lista, wskaźniki'!$F$43,IF(AA197="olej opałowy",AF197*'lista, wskaźniki'!$I$43,0)))))</f>
        <v>0</v>
      </c>
      <c r="AP197" s="20">
        <f>IF(AA197="węgiel",AF197*'lista, wskaźniki'!$E$44,IF(AA197="drewno",AF197*'lista, wskaźniki'!$G$44,IF(AA197="pellet",AF197*'lista, wskaźniki'!$H$44,IF(AA197="gaz z sieci",AF197*'lista, wskaźniki'!$F$44,IF(AA197="olej opałowy",AF197*'lista, wskaźniki'!$I$44,0)))))</f>
        <v>0</v>
      </c>
      <c r="AQ197" s="20" t="b">
        <f>IF(Z197="gaz",AH197*1/3.6*'lista, wskaźniki'!$F$21,IF(Z197="energia elektryczna",AH197*1/3.6*'lista, wskaźniki'!$F$26))</f>
        <v>0</v>
      </c>
      <c r="AR197" s="20" t="b">
        <f>IF(Z197="gaz",AH197*'lista, wskaźniki'!$F$42,IF(Z197="energia elektryczna",AH197*0))</f>
        <v>0</v>
      </c>
      <c r="AS197" s="20" t="b">
        <f>IF(Z197="gaz",AH197*'lista, wskaźniki'!$F$43,IF(Z197="energia elektryczna",AH197*0))</f>
        <v>0</v>
      </c>
      <c r="AT197" s="20" t="b">
        <f>IF(Z197="gaz",AH197*'lista, wskaźniki'!$F$44,IF(Z197="energia elektryczna",AH197*0))</f>
        <v>0</v>
      </c>
      <c r="AU197" s="20">
        <f>AI197*1/3.6*'lista, wskaźniki'!$F$21</f>
        <v>0</v>
      </c>
      <c r="AV197" s="20">
        <f>AI197*'lista, wskaźniki'!$F$42</f>
        <v>0</v>
      </c>
      <c r="AW197" s="20">
        <f>AI197*'lista, wskaźniki'!$F$43</f>
        <v>0</v>
      </c>
      <c r="AX197" s="20">
        <f>AI197*'lista, wskaźniki'!$F$44</f>
        <v>0</v>
      </c>
      <c r="AY197" s="20">
        <f>AK197*'lista, wskaźniki'!$F$26</f>
        <v>0</v>
      </c>
      <c r="AZ197" s="20">
        <f t="shared" si="91"/>
        <v>0</v>
      </c>
      <c r="BA197" s="20">
        <f t="shared" si="92"/>
        <v>0</v>
      </c>
      <c r="BB197" s="20">
        <f t="shared" si="93"/>
        <v>0</v>
      </c>
      <c r="BC197" s="20">
        <f t="shared" si="94"/>
        <v>0</v>
      </c>
      <c r="BD197" s="955"/>
      <c r="BE197" s="955"/>
      <c r="BF197" s="955"/>
      <c r="BG197" s="955"/>
      <c r="BH197" s="85"/>
      <c r="BI197" s="955"/>
      <c r="BJ197" s="85"/>
      <c r="BK197" s="955"/>
      <c r="BL197" s="85"/>
      <c r="BM197" s="85"/>
      <c r="BN197" s="85"/>
      <c r="BO197" s="85"/>
      <c r="BP197" s="85"/>
      <c r="BQ197" s="85"/>
      <c r="BR197" s="85"/>
      <c r="BS197" s="1106"/>
      <c r="BT197" s="1106"/>
      <c r="BU197" s="1106"/>
      <c r="BV197" s="1106"/>
      <c r="BW197" s="1106"/>
      <c r="BX197" s="1106"/>
      <c r="BY197" s="1109"/>
      <c r="CA197" s="365" t="b">
        <f t="shared" si="95"/>
        <v>0</v>
      </c>
      <c r="CB197" s="365" t="b">
        <f t="shared" si="96"/>
        <v>0</v>
      </c>
      <c r="CC197" s="365" t="b">
        <f t="shared" si="97"/>
        <v>0</v>
      </c>
      <c r="CD197" s="365" t="b">
        <f t="shared" si="98"/>
        <v>0</v>
      </c>
      <c r="CE197" s="365">
        <f t="shared" si="99"/>
        <v>0</v>
      </c>
      <c r="CF197" s="365" t="b">
        <f t="shared" si="100"/>
        <v>0</v>
      </c>
      <c r="CG197" s="365" t="b">
        <f t="shared" si="101"/>
        <v>0</v>
      </c>
      <c r="CH197" s="365" t="b">
        <f t="shared" si="102"/>
        <v>0</v>
      </c>
      <c r="CI197" s="72" t="b">
        <f t="shared" si="103"/>
        <v>0</v>
      </c>
      <c r="CJ197" s="72" t="b">
        <f t="shared" si="104"/>
        <v>0</v>
      </c>
      <c r="CK197" s="72" t="b">
        <f t="shared" si="105"/>
        <v>0</v>
      </c>
      <c r="CL197" s="72">
        <f t="shared" si="106"/>
        <v>0</v>
      </c>
      <c r="CM197" s="72">
        <f t="shared" si="107"/>
        <v>0</v>
      </c>
      <c r="CN197" s="72" t="b">
        <f t="shared" si="108"/>
        <v>0</v>
      </c>
      <c r="CP197" s="13">
        <f t="shared" si="109"/>
        <v>0</v>
      </c>
      <c r="CQ197" s="13" t="b">
        <f t="shared" si="110"/>
        <v>0</v>
      </c>
      <c r="CR197" s="13" t="b">
        <f t="shared" si="111"/>
        <v>0</v>
      </c>
      <c r="CS197" s="13" t="b">
        <f t="shared" si="88"/>
        <v>0</v>
      </c>
      <c r="CT197" s="13" t="b">
        <f t="shared" ref="CT197:CT260" si="116">IF(I197="1986-1992",J197)</f>
        <v>0</v>
      </c>
      <c r="CU197" s="13" t="b">
        <f t="shared" si="89"/>
        <v>0</v>
      </c>
      <c r="CV197" s="13" t="b">
        <f t="shared" si="112"/>
        <v>0</v>
      </c>
      <c r="CW197" s="13" t="b">
        <f t="shared" si="113"/>
        <v>0</v>
      </c>
      <c r="CX197" s="13" t="b">
        <f t="shared" si="114"/>
        <v>0</v>
      </c>
      <c r="CY197" s="13" t="b">
        <f t="shared" si="115"/>
        <v>0</v>
      </c>
    </row>
    <row r="198" spans="1:103" ht="15" thickBot="1">
      <c r="A198" s="931">
        <v>40</v>
      </c>
      <c r="B198" s="953" t="s">
        <v>202</v>
      </c>
      <c r="C198" s="953"/>
      <c r="D198" s="953" t="s">
        <v>1</v>
      </c>
      <c r="E198" s="953" t="s">
        <v>5</v>
      </c>
      <c r="F198" s="953"/>
      <c r="G198" s="953"/>
      <c r="H198" s="953"/>
      <c r="I198" s="953" t="s">
        <v>10</v>
      </c>
      <c r="J198" s="953">
        <v>85</v>
      </c>
      <c r="K198" s="953"/>
      <c r="L198" s="953" t="s">
        <v>16</v>
      </c>
      <c r="M198" s="953"/>
      <c r="N198" s="953" t="s">
        <v>16</v>
      </c>
      <c r="O198" s="953"/>
      <c r="P198" s="953" t="s">
        <v>16</v>
      </c>
      <c r="Q198" s="940">
        <f>IF(I198="&lt;1966",'lista, wskaźniki'!$G$4,IF(I198="1967-1985",'lista, wskaźniki'!$G$5,IF(I198="1986-1992",'lista, wskaźniki'!$G$6,IF(I198="1993-1996",'lista, wskaźniki'!$G$7,IF(I198="&gt;1997",'lista, wskaźniki'!$G$8,IF(I198=0,'lista, wskaźniki'!$G$4))))))</f>
        <v>290</v>
      </c>
      <c r="R198" s="953" t="s">
        <v>21</v>
      </c>
      <c r="S198" s="953" t="s">
        <v>31</v>
      </c>
      <c r="T198" s="953"/>
      <c r="U198" s="953"/>
      <c r="V198" s="953"/>
      <c r="W198" s="20" t="s">
        <v>36</v>
      </c>
      <c r="X198" s="81" t="s">
        <v>195</v>
      </c>
      <c r="Y198" s="81" t="s">
        <v>42</v>
      </c>
      <c r="Z198" s="81"/>
      <c r="AA198" s="81" t="s">
        <v>35</v>
      </c>
      <c r="AB198" s="82"/>
      <c r="AC198" s="82"/>
      <c r="AD198" s="81"/>
      <c r="AE198" s="953"/>
      <c r="AF198" s="334">
        <f t="shared" si="90"/>
        <v>0</v>
      </c>
      <c r="AG198" s="272">
        <v>0</v>
      </c>
      <c r="AH198" s="334">
        <f>IF(Y198="inne",K198*'lista, wskaźniki'!$E$35,IF(Y198="to samo źródło",0,IF(Y198=0,0)))</f>
        <v>0</v>
      </c>
      <c r="AI198" s="334" t="b">
        <f>IF(AA198="gaz z sieci",AC198*'lista, wskaźniki'!$D$21)</f>
        <v>0</v>
      </c>
      <c r="AJ198" s="272">
        <f>IF(AA198="węgiel",AB198*'lista, wskaźniki'!$D$20, IF('Sektor mieszkaniowy'!AA198="drewno",'Sektor mieszkaniowy'!AB198*'lista, wskaźniki'!$D$22,IF('Sektor mieszkaniowy'!AA198="pellet",AB198*'lista, wskaźniki'!$D$23,IF('Sektor mieszkaniowy'!AA198="gaz z sieci",AB198*'lista, wskaźniki'!$D$21,IF('Sektor mieszkaniowy'!AA198="olej opałowy",'Sektor mieszkaniowy'!AB198*'lista, wskaźniki'!$D$24)))))</f>
        <v>0</v>
      </c>
      <c r="AK198" s="1110">
        <f>AL198/'lista, wskaźniki'!$A$127</f>
        <v>0</v>
      </c>
      <c r="AL198" s="953"/>
      <c r="AM198" s="20">
        <f>IF(AA198="węgiel",AF198*1/3.6*'lista, wskaźniki'!$F$20,IF(AA198="drewno",AF198*1/3.6*'lista, wskaźniki'!$F$22,IF(AA198="pellet",AF198*1/3.6*'lista, wskaźniki'!$F$23,IF(AA198="gaz z sieci",AF198*1/3.6*'lista, wskaźniki'!$F$21,IF(AA198="olej opałowy",AF198*1/3.6*'lista, wskaźniki'!$F$24,0)))))</f>
        <v>0</v>
      </c>
      <c r="AN198" s="20">
        <f>IF(AA198="węgiel",AF198*'lista, wskaźniki'!$E$42,IF(AA198="drewno",AF198*'lista, wskaźniki'!$G$42,IF(AA198="pellet",AF198*'lista, wskaźniki'!$H$42,IF(AA198="gaz z sieci",AF198*'lista, wskaźniki'!$F$42,IF(AA198="olej opałowy",AF198*'lista, wskaźniki'!$I$42,0)))))</f>
        <v>0</v>
      </c>
      <c r="AO198" s="20">
        <f>IF(AA198="węgiel",AF198*'lista, wskaźniki'!$E$43,IF(AA198="drewno",AF198*'lista, wskaźniki'!$G$43,IF(AA198="pellet",AF198*'lista, wskaźniki'!$H$43,IF(AA198="gaz z sieci",AF198*'lista, wskaźniki'!$F$43,IF(AA198="olej opałowy",AF198*'lista, wskaźniki'!$I$43,0)))))</f>
        <v>0</v>
      </c>
      <c r="AP198" s="20">
        <f>IF(AA198="węgiel",AF198*'lista, wskaźniki'!$E$44,IF(AA198="drewno",AF198*'lista, wskaźniki'!$G$44,IF(AA198="pellet",AF198*'lista, wskaźniki'!$H$44,IF(AA198="gaz z sieci",AF198*'lista, wskaźniki'!$F$44,IF(AA198="olej opałowy",AF198*'lista, wskaźniki'!$I$44,0)))))</f>
        <v>0</v>
      </c>
      <c r="AQ198" s="20" t="b">
        <f>IF(Z198="gaz",AH198*1/3.6*'lista, wskaźniki'!$F$21,IF(Z198="energia elektryczna",AH198*1/3.6*'lista, wskaźniki'!$F$26))</f>
        <v>0</v>
      </c>
      <c r="AR198" s="20" t="b">
        <f>IF(Z198="gaz",AH198*'lista, wskaźniki'!$F$42,IF(Z198="energia elektryczna",AH198*0))</f>
        <v>0</v>
      </c>
      <c r="AS198" s="20" t="b">
        <f>IF(Z198="gaz",AH198*'lista, wskaźniki'!$F$43,IF(Z198="energia elektryczna",AH198*0))</f>
        <v>0</v>
      </c>
      <c r="AT198" s="20" t="b">
        <f>IF(Z198="gaz",AH198*'lista, wskaźniki'!$F$44,IF(Z198="energia elektryczna",AH198*0))</f>
        <v>0</v>
      </c>
      <c r="AU198" s="20">
        <f>AI198*1/3.6*'lista, wskaźniki'!$F$21</f>
        <v>0</v>
      </c>
      <c r="AV198" s="20">
        <f>AI198*'lista, wskaźniki'!$F$42</f>
        <v>0</v>
      </c>
      <c r="AW198" s="20">
        <f>AI198*'lista, wskaźniki'!$F$43</f>
        <v>0</v>
      </c>
      <c r="AX198" s="20">
        <f>AI198*'lista, wskaźniki'!$F$44</f>
        <v>0</v>
      </c>
      <c r="AY198" s="20">
        <f>AK198*'lista, wskaźniki'!$F$26</f>
        <v>0</v>
      </c>
      <c r="AZ198" s="20">
        <f t="shared" si="91"/>
        <v>0</v>
      </c>
      <c r="BA198" s="20">
        <f t="shared" si="92"/>
        <v>0</v>
      </c>
      <c r="BB198" s="20">
        <f t="shared" si="93"/>
        <v>0</v>
      </c>
      <c r="BC198" s="20">
        <f t="shared" si="94"/>
        <v>0</v>
      </c>
      <c r="BD198" s="953" t="s">
        <v>17</v>
      </c>
      <c r="BE198" s="953" t="s">
        <v>17</v>
      </c>
      <c r="BF198" s="953" t="s">
        <v>17</v>
      </c>
      <c r="BG198" s="953" t="s">
        <v>17</v>
      </c>
      <c r="BH198" s="81"/>
      <c r="BI198" s="953" t="s">
        <v>17</v>
      </c>
      <c r="BJ198" s="81"/>
      <c r="BK198" s="953" t="s">
        <v>17</v>
      </c>
      <c r="BL198" s="81"/>
      <c r="BM198" s="81"/>
      <c r="BN198" s="81"/>
      <c r="BO198" s="81" t="s">
        <v>17</v>
      </c>
      <c r="BP198" s="81"/>
      <c r="BQ198" s="81"/>
      <c r="BR198" s="81"/>
      <c r="BS198" s="1104"/>
      <c r="BT198" s="1104"/>
      <c r="BU198" s="1104"/>
      <c r="BV198" s="1104"/>
      <c r="BW198" s="1104"/>
      <c r="BX198" s="1104"/>
      <c r="BY198" s="1107"/>
      <c r="CA198" s="365">
        <f t="shared" si="95"/>
        <v>0</v>
      </c>
      <c r="CB198" s="365" t="b">
        <f t="shared" si="96"/>
        <v>0</v>
      </c>
      <c r="CC198" s="365" t="b">
        <f t="shared" si="97"/>
        <v>0</v>
      </c>
      <c r="CD198" s="365" t="b">
        <f t="shared" si="98"/>
        <v>0</v>
      </c>
      <c r="CE198" s="365" t="b">
        <f t="shared" si="99"/>
        <v>0</v>
      </c>
      <c r="CF198" s="365" t="b">
        <f t="shared" si="100"/>
        <v>0</v>
      </c>
      <c r="CG198" s="365" t="b">
        <f t="shared" si="101"/>
        <v>0</v>
      </c>
      <c r="CH198" s="365" t="b">
        <f t="shared" si="102"/>
        <v>0</v>
      </c>
      <c r="CI198" s="72">
        <f t="shared" si="103"/>
        <v>0</v>
      </c>
      <c r="CJ198" s="72" t="b">
        <f t="shared" si="104"/>
        <v>0</v>
      </c>
      <c r="CK198" s="72" t="b">
        <f t="shared" si="105"/>
        <v>0</v>
      </c>
      <c r="CL198" s="72">
        <f t="shared" si="106"/>
        <v>0</v>
      </c>
      <c r="CM198" s="72" t="b">
        <f t="shared" si="107"/>
        <v>0</v>
      </c>
      <c r="CN198" s="72" t="b">
        <f t="shared" si="108"/>
        <v>0</v>
      </c>
      <c r="CP198" s="13">
        <f t="shared" si="109"/>
        <v>85</v>
      </c>
      <c r="CQ198" s="13">
        <f t="shared" si="110"/>
        <v>85</v>
      </c>
      <c r="CR198" s="13" t="b">
        <f t="shared" si="111"/>
        <v>0</v>
      </c>
      <c r="CS198" s="13" t="b">
        <f t="shared" si="88"/>
        <v>0</v>
      </c>
      <c r="CT198" s="13" t="b">
        <f t="shared" si="116"/>
        <v>0</v>
      </c>
      <c r="CU198" s="13" t="b">
        <f t="shared" si="89"/>
        <v>0</v>
      </c>
      <c r="CV198" s="13" t="b">
        <f t="shared" si="112"/>
        <v>0</v>
      </c>
      <c r="CW198" s="13" t="b">
        <f t="shared" si="113"/>
        <v>0</v>
      </c>
      <c r="CX198" s="13" t="b">
        <f t="shared" si="114"/>
        <v>0</v>
      </c>
      <c r="CY198" s="13" t="b">
        <f t="shared" si="115"/>
        <v>0</v>
      </c>
    </row>
    <row r="199" spans="1:103" ht="15" thickBot="1">
      <c r="A199" s="932"/>
      <c r="B199" s="954"/>
      <c r="C199" s="954"/>
      <c r="D199" s="954"/>
      <c r="E199" s="954"/>
      <c r="F199" s="954"/>
      <c r="G199" s="954"/>
      <c r="H199" s="954"/>
      <c r="I199" s="954"/>
      <c r="J199" s="954"/>
      <c r="K199" s="954"/>
      <c r="L199" s="954"/>
      <c r="M199" s="954"/>
      <c r="N199" s="954"/>
      <c r="O199" s="954"/>
      <c r="P199" s="954"/>
      <c r="Q199" s="941"/>
      <c r="R199" s="954"/>
      <c r="S199" s="954"/>
      <c r="T199" s="954"/>
      <c r="U199" s="954"/>
      <c r="V199" s="954"/>
      <c r="W199" s="83"/>
      <c r="X199" s="83" t="s">
        <v>40</v>
      </c>
      <c r="Y199" s="83"/>
      <c r="Z199" s="83"/>
      <c r="AA199" s="83" t="s">
        <v>36</v>
      </c>
      <c r="AB199" s="84"/>
      <c r="AC199" s="84"/>
      <c r="AD199" s="83"/>
      <c r="AE199" s="954"/>
      <c r="AF199" s="334">
        <f>AG199</f>
        <v>53.24</v>
      </c>
      <c r="AG199" s="272">
        <v>53.24</v>
      </c>
      <c r="AH199" s="334">
        <f>IF(Y199="inne",K199*'lista, wskaźniki'!$E$35,IF(Y199="to samo źródło",0,IF(Y199=0,0)))</f>
        <v>0</v>
      </c>
      <c r="AI199" s="334" t="b">
        <f>IF(AA199="gaz z sieci",AC199*'lista, wskaźniki'!$D$21)</f>
        <v>0</v>
      </c>
      <c r="AJ199" s="272">
        <f>IF(AA199="węgiel",AB199*'lista, wskaźniki'!$D$20, IF('Sektor mieszkaniowy'!AA199="drewno",'Sektor mieszkaniowy'!AB199*'lista, wskaźniki'!$D$22,IF('Sektor mieszkaniowy'!AA199="pellet",AB199*'lista, wskaźniki'!$D$23,IF('Sektor mieszkaniowy'!AA199="gaz z sieci",AB199*'lista, wskaźniki'!$D$21,IF('Sektor mieszkaniowy'!AA199="olej opałowy",'Sektor mieszkaniowy'!AB199*'lista, wskaźniki'!$D$24)))))</f>
        <v>0</v>
      </c>
      <c r="AK199" s="1111"/>
      <c r="AL199" s="954"/>
      <c r="AM199" s="20">
        <f>IF(AA199="węgiel",AF199*1/3.6*'lista, wskaźniki'!$F$20,IF(AA199="drewno",AF199*1/3.6*'lista, wskaźniki'!$F$22,IF(AA199="pellet",AF199*1/3.6*'lista, wskaźniki'!$F$23,IF(AA199="gaz z sieci",AF199*1/3.6*'lista, wskaźniki'!$F$21,IF(AA199="olej opałowy",AF199*1/3.6*'lista, wskaźniki'!$F$24,0)))))</f>
        <v>0</v>
      </c>
      <c r="AN199" s="20">
        <f>IF(AA199="węgiel",AF199*'lista, wskaźniki'!$E$42,IF(AA199="drewno",AF199*'lista, wskaźniki'!$G$42,IF(AA199="pellet",AF199*'lista, wskaźniki'!$H$42,IF(AA199="gaz z sieci",AF199*'lista, wskaźniki'!$F$42,IF(AA199="olej opałowy",AF199*'lista, wskaźniki'!$I$42,0)))))</f>
        <v>4.31244E-2</v>
      </c>
      <c r="AO199" s="20">
        <f>IF(AA199="węgiel",AF199*'lista, wskaźniki'!$E$43,IF(AA199="drewno",AF199*'lista, wskaźniki'!$G$43,IF(AA199="pellet",AF199*'lista, wskaźniki'!$H$43,IF(AA199="gaz z sieci",AF199*'lista, wskaźniki'!$F$43,IF(AA199="olej opałowy",AF199*'lista, wskaźniki'!$I$43,0)))))</f>
        <v>4.31244E-2</v>
      </c>
      <c r="AP199" s="20">
        <f>IF(AA199="węgiel",AF199*'lista, wskaźniki'!$E$44,IF(AA199="drewno",AF199*'lista, wskaźniki'!$G$44,IF(AA199="pellet",AF199*'lista, wskaźniki'!$H$44,IF(AA199="gaz z sieci",AF199*'lista, wskaźniki'!$F$44,IF(AA199="olej opałowy",AF199*'lista, wskaźniki'!$I$44,0)))))</f>
        <v>1.331E-5</v>
      </c>
      <c r="AQ199" s="20" t="b">
        <f>IF(Z199="gaz",AH199*1/3.6*'lista, wskaźniki'!$F$21,IF(Z199="energia elektryczna",AH199*1/3.6*'lista, wskaźniki'!$F$26))</f>
        <v>0</v>
      </c>
      <c r="AR199" s="20" t="b">
        <f>IF(Z199="gaz",AH199*'lista, wskaźniki'!$F$42,IF(Z199="energia elektryczna",AH199*0))</f>
        <v>0</v>
      </c>
      <c r="AS199" s="20" t="b">
        <f>IF(Z199="gaz",AH199*'lista, wskaźniki'!$F$43,IF(Z199="energia elektryczna",AH199*0))</f>
        <v>0</v>
      </c>
      <c r="AT199" s="20" t="b">
        <f>IF(Z199="gaz",AH199*'lista, wskaźniki'!$F$44,IF(Z199="energia elektryczna",AH199*0))</f>
        <v>0</v>
      </c>
      <c r="AU199" s="20">
        <f>AI199*1/3.6*'lista, wskaźniki'!$F$21</f>
        <v>0</v>
      </c>
      <c r="AV199" s="20">
        <f>AI199*'lista, wskaźniki'!$F$42</f>
        <v>0</v>
      </c>
      <c r="AW199" s="20">
        <f>AI199*'lista, wskaźniki'!$F$43</f>
        <v>0</v>
      </c>
      <c r="AX199" s="20">
        <f>AI199*'lista, wskaźniki'!$F$44</f>
        <v>0</v>
      </c>
      <c r="AY199" s="20">
        <f>AK199*'lista, wskaźniki'!$F$26</f>
        <v>0</v>
      </c>
      <c r="AZ199" s="20">
        <f t="shared" si="91"/>
        <v>0</v>
      </c>
      <c r="BA199" s="20">
        <f t="shared" si="92"/>
        <v>4.31244E-2</v>
      </c>
      <c r="BB199" s="20">
        <f t="shared" si="93"/>
        <v>4.31244E-2</v>
      </c>
      <c r="BC199" s="20">
        <f t="shared" si="94"/>
        <v>1.331E-5</v>
      </c>
      <c r="BD199" s="954"/>
      <c r="BE199" s="954"/>
      <c r="BF199" s="954"/>
      <c r="BG199" s="954"/>
      <c r="BH199" s="83"/>
      <c r="BI199" s="954"/>
      <c r="BJ199" s="83"/>
      <c r="BK199" s="954"/>
      <c r="BL199" s="83"/>
      <c r="BM199" s="83"/>
      <c r="BN199" s="83"/>
      <c r="BO199" s="83"/>
      <c r="BP199" s="83"/>
      <c r="BQ199" s="83"/>
      <c r="BR199" s="83"/>
      <c r="BS199" s="1105"/>
      <c r="BT199" s="1105"/>
      <c r="BU199" s="1105"/>
      <c r="BV199" s="1105"/>
      <c r="BW199" s="1105"/>
      <c r="BX199" s="1105"/>
      <c r="BY199" s="1108"/>
      <c r="CA199" s="365" t="b">
        <f t="shared" si="95"/>
        <v>0</v>
      </c>
      <c r="CB199" s="365">
        <f t="shared" si="96"/>
        <v>53.24</v>
      </c>
      <c r="CC199" s="365" t="b">
        <f t="shared" si="97"/>
        <v>0</v>
      </c>
      <c r="CD199" s="365" t="b">
        <f t="shared" si="98"/>
        <v>0</v>
      </c>
      <c r="CE199" s="365" t="b">
        <f t="shared" si="99"/>
        <v>0</v>
      </c>
      <c r="CF199" s="365" t="b">
        <f t="shared" si="100"/>
        <v>0</v>
      </c>
      <c r="CG199" s="365" t="b">
        <f t="shared" si="101"/>
        <v>0</v>
      </c>
      <c r="CH199" s="365" t="b">
        <f t="shared" si="102"/>
        <v>0</v>
      </c>
      <c r="CI199" s="72" t="b">
        <f t="shared" si="103"/>
        <v>0</v>
      </c>
      <c r="CJ199" s="72">
        <f t="shared" si="104"/>
        <v>53.24</v>
      </c>
      <c r="CK199" s="72" t="b">
        <f t="shared" si="105"/>
        <v>0</v>
      </c>
      <c r="CL199" s="72">
        <f t="shared" si="106"/>
        <v>0</v>
      </c>
      <c r="CM199" s="72" t="b">
        <f t="shared" si="107"/>
        <v>0</v>
      </c>
      <c r="CN199" s="72" t="b">
        <f t="shared" si="108"/>
        <v>0</v>
      </c>
      <c r="CP199" s="13">
        <f t="shared" si="109"/>
        <v>0</v>
      </c>
      <c r="CQ199" s="13" t="b">
        <f t="shared" si="110"/>
        <v>0</v>
      </c>
      <c r="CR199" s="13" t="b">
        <f t="shared" si="111"/>
        <v>0</v>
      </c>
      <c r="CS199" s="13" t="b">
        <f t="shared" si="88"/>
        <v>0</v>
      </c>
      <c r="CT199" s="13" t="b">
        <f t="shared" si="116"/>
        <v>0</v>
      </c>
      <c r="CU199" s="13" t="b">
        <f t="shared" si="89"/>
        <v>0</v>
      </c>
      <c r="CV199" s="13" t="b">
        <f t="shared" si="112"/>
        <v>0</v>
      </c>
      <c r="CW199" s="13" t="b">
        <f t="shared" si="113"/>
        <v>0</v>
      </c>
      <c r="CX199" s="13" t="b">
        <f t="shared" si="114"/>
        <v>0</v>
      </c>
      <c r="CY199" s="13" t="b">
        <f t="shared" si="115"/>
        <v>0</v>
      </c>
    </row>
    <row r="200" spans="1:103" ht="15" thickBot="1">
      <c r="A200" s="932"/>
      <c r="B200" s="954"/>
      <c r="C200" s="954"/>
      <c r="D200" s="954"/>
      <c r="E200" s="954"/>
      <c r="F200" s="954"/>
      <c r="G200" s="954"/>
      <c r="H200" s="954"/>
      <c r="I200" s="954"/>
      <c r="J200" s="954"/>
      <c r="K200" s="954"/>
      <c r="L200" s="954"/>
      <c r="M200" s="954"/>
      <c r="N200" s="954"/>
      <c r="O200" s="954"/>
      <c r="P200" s="954"/>
      <c r="Q200" s="941"/>
      <c r="R200" s="954"/>
      <c r="S200" s="954"/>
      <c r="T200" s="954"/>
      <c r="U200" s="954"/>
      <c r="V200" s="954"/>
      <c r="W200" s="83"/>
      <c r="X200" s="83"/>
      <c r="Y200" s="83"/>
      <c r="Z200" s="83"/>
      <c r="AA200" s="83" t="s">
        <v>50</v>
      </c>
      <c r="AB200" s="84"/>
      <c r="AC200" s="84"/>
      <c r="AD200" s="83"/>
      <c r="AE200" s="954"/>
      <c r="AF200" s="334">
        <f t="shared" si="90"/>
        <v>0</v>
      </c>
      <c r="AG200" s="272">
        <f>IF(R200="kompletna",Q200*J200*0.0036*'lista, wskaźniki'!$F$13, IF(R200="częściowa",Q200*J200*0.0036*'lista, wskaźniki'!$F$14, IF(R200="brak",Q200*J200*0.0036*'lista, wskaźniki'!$F$15,)))</f>
        <v>0</v>
      </c>
      <c r="AH200" s="334">
        <f>IF(Y200="inne",K200*'lista, wskaźniki'!$E$35,IF(Y200="to samo źródło",0,IF(Y200=0,0)))</f>
        <v>0</v>
      </c>
      <c r="AI200" s="334" t="b">
        <f>IF(AA200="gaz z sieci",AC200*'lista, wskaźniki'!$D$21)</f>
        <v>0</v>
      </c>
      <c r="AJ200" s="272">
        <f>IF(AA200="węgiel",AB200*'lista, wskaźniki'!$D$20, IF('Sektor mieszkaniowy'!AA200="drewno",'Sektor mieszkaniowy'!AB200*'lista, wskaźniki'!$D$22,IF('Sektor mieszkaniowy'!AA200="pellet",AB200*'lista, wskaźniki'!$D$23,IF('Sektor mieszkaniowy'!AA200="gaz z sieci",AB200*'lista, wskaźniki'!$D$21,IF('Sektor mieszkaniowy'!AA200="olej opałowy",'Sektor mieszkaniowy'!AB200*'lista, wskaźniki'!$D$24)))))</f>
        <v>0</v>
      </c>
      <c r="AK200" s="1111"/>
      <c r="AL200" s="954"/>
      <c r="AM200" s="20">
        <f>IF(AA200="węgiel",AF200*1/3.6*'lista, wskaźniki'!$F$20,IF(AA200="drewno",AF200*1/3.6*'lista, wskaźniki'!$F$22,IF(AA200="pellet",AF200*1/3.6*'lista, wskaźniki'!$F$23,IF(AA200="gaz z sieci",AF200*1/3.6*'lista, wskaźniki'!$F$21,IF(AA200="olej opałowy",AF200*1/3.6*'lista, wskaźniki'!$F$24,0)))))</f>
        <v>0</v>
      </c>
      <c r="AN200" s="20">
        <f>IF(AA200="węgiel",AF200*'lista, wskaźniki'!$E$42,IF(AA200="drewno",AF200*'lista, wskaźniki'!$G$42,IF(AA200="pellet",AF200*'lista, wskaźniki'!$H$42,IF(AA200="gaz z sieci",AF200*'lista, wskaźniki'!$F$42,IF(AA200="olej opałowy",AF200*'lista, wskaźniki'!$I$42,0)))))</f>
        <v>0</v>
      </c>
      <c r="AO200" s="20">
        <f>IF(AA200="węgiel",AF200*'lista, wskaźniki'!$E$43,IF(AA200="drewno",AF200*'lista, wskaźniki'!$G$43,IF(AA200="pellet",AF200*'lista, wskaźniki'!$H$43,IF(AA200="gaz z sieci",AF200*'lista, wskaźniki'!$F$43,IF(AA200="olej opałowy",AF200*'lista, wskaźniki'!$I$43,0)))))</f>
        <v>0</v>
      </c>
      <c r="AP200" s="20">
        <f>IF(AA200="węgiel",AF200*'lista, wskaźniki'!$E$44,IF(AA200="drewno",AF200*'lista, wskaźniki'!$G$44,IF(AA200="pellet",AF200*'lista, wskaźniki'!$H$44,IF(AA200="gaz z sieci",AF200*'lista, wskaźniki'!$F$44,IF(AA200="olej opałowy",AF200*'lista, wskaźniki'!$I$44,0)))))</f>
        <v>0</v>
      </c>
      <c r="AQ200" s="20" t="b">
        <f>IF(Z200="gaz",AH200*1/3.6*'lista, wskaźniki'!$F$21,IF(Z200="energia elektryczna",AH200*1/3.6*'lista, wskaźniki'!$F$26))</f>
        <v>0</v>
      </c>
      <c r="AR200" s="20" t="b">
        <f>IF(Z200="gaz",AH200*'lista, wskaźniki'!$F$42,IF(Z200="energia elektryczna",AH200*0))</f>
        <v>0</v>
      </c>
      <c r="AS200" s="20" t="b">
        <f>IF(Z200="gaz",AH200*'lista, wskaźniki'!$F$43,IF(Z200="energia elektryczna",AH200*0))</f>
        <v>0</v>
      </c>
      <c r="AT200" s="20" t="b">
        <f>IF(Z200="gaz",AH200*'lista, wskaźniki'!$F$44,IF(Z200="energia elektryczna",AH200*0))</f>
        <v>0</v>
      </c>
      <c r="AU200" s="20">
        <f>AI200*1/3.6*'lista, wskaźniki'!$F$21</f>
        <v>0</v>
      </c>
      <c r="AV200" s="20">
        <f>AI200*'lista, wskaźniki'!$F$42</f>
        <v>0</v>
      </c>
      <c r="AW200" s="20">
        <f>AI200*'lista, wskaźniki'!$F$43</f>
        <v>0</v>
      </c>
      <c r="AX200" s="20">
        <f>AI200*'lista, wskaźniki'!$F$44</f>
        <v>0</v>
      </c>
      <c r="AY200" s="20">
        <f>AK200*'lista, wskaźniki'!$F$26</f>
        <v>0</v>
      </c>
      <c r="AZ200" s="20">
        <f t="shared" si="91"/>
        <v>0</v>
      </c>
      <c r="BA200" s="20">
        <f t="shared" si="92"/>
        <v>0</v>
      </c>
      <c r="BB200" s="20">
        <f t="shared" si="93"/>
        <v>0</v>
      </c>
      <c r="BC200" s="20">
        <f t="shared" si="94"/>
        <v>0</v>
      </c>
      <c r="BD200" s="954"/>
      <c r="BE200" s="954"/>
      <c r="BF200" s="954"/>
      <c r="BG200" s="954"/>
      <c r="BH200" s="83"/>
      <c r="BI200" s="954"/>
      <c r="BJ200" s="83"/>
      <c r="BK200" s="954"/>
      <c r="BL200" s="83"/>
      <c r="BM200" s="83"/>
      <c r="BN200" s="83"/>
      <c r="BO200" s="83"/>
      <c r="BP200" s="83"/>
      <c r="BQ200" s="83"/>
      <c r="BR200" s="83"/>
      <c r="BS200" s="1105"/>
      <c r="BT200" s="1105"/>
      <c r="BU200" s="1105"/>
      <c r="BV200" s="1105"/>
      <c r="BW200" s="1105"/>
      <c r="BX200" s="1105"/>
      <c r="BY200" s="1108"/>
      <c r="CA200" s="365" t="b">
        <f t="shared" si="95"/>
        <v>0</v>
      </c>
      <c r="CB200" s="365" t="b">
        <f t="shared" si="96"/>
        <v>0</v>
      </c>
      <c r="CC200" s="365">
        <f t="shared" si="97"/>
        <v>0</v>
      </c>
      <c r="CD200" s="365" t="b">
        <f t="shared" si="98"/>
        <v>0</v>
      </c>
      <c r="CE200" s="365" t="b">
        <f t="shared" si="99"/>
        <v>0</v>
      </c>
      <c r="CF200" s="365" t="b">
        <f t="shared" si="100"/>
        <v>0</v>
      </c>
      <c r="CG200" s="365" t="b">
        <f t="shared" si="101"/>
        <v>0</v>
      </c>
      <c r="CH200" s="365" t="b">
        <f t="shared" si="102"/>
        <v>0</v>
      </c>
      <c r="CI200" s="72" t="b">
        <f t="shared" si="103"/>
        <v>0</v>
      </c>
      <c r="CJ200" s="72" t="b">
        <f t="shared" si="104"/>
        <v>0</v>
      </c>
      <c r="CK200" s="72">
        <f t="shared" si="105"/>
        <v>0</v>
      </c>
      <c r="CL200" s="72">
        <f t="shared" si="106"/>
        <v>0</v>
      </c>
      <c r="CM200" s="72" t="b">
        <f t="shared" si="107"/>
        <v>0</v>
      </c>
      <c r="CN200" s="72" t="b">
        <f t="shared" si="108"/>
        <v>0</v>
      </c>
      <c r="CP200" s="13">
        <f t="shared" si="109"/>
        <v>0</v>
      </c>
      <c r="CQ200" s="13" t="b">
        <f t="shared" si="110"/>
        <v>0</v>
      </c>
      <c r="CR200" s="13" t="b">
        <f t="shared" si="111"/>
        <v>0</v>
      </c>
      <c r="CS200" s="13" t="b">
        <f t="shared" si="88"/>
        <v>0</v>
      </c>
      <c r="CT200" s="13" t="b">
        <f t="shared" si="116"/>
        <v>0</v>
      </c>
      <c r="CU200" s="13" t="b">
        <f t="shared" si="89"/>
        <v>0</v>
      </c>
      <c r="CV200" s="13" t="b">
        <f t="shared" si="112"/>
        <v>0</v>
      </c>
      <c r="CW200" s="13" t="b">
        <f t="shared" si="113"/>
        <v>0</v>
      </c>
      <c r="CX200" s="13" t="b">
        <f t="shared" si="114"/>
        <v>0</v>
      </c>
      <c r="CY200" s="13" t="b">
        <f t="shared" si="115"/>
        <v>0</v>
      </c>
    </row>
    <row r="201" spans="1:103" ht="15" thickBot="1">
      <c r="A201" s="932"/>
      <c r="B201" s="954"/>
      <c r="C201" s="954"/>
      <c r="D201" s="954"/>
      <c r="E201" s="954"/>
      <c r="F201" s="954"/>
      <c r="G201" s="954"/>
      <c r="H201" s="954"/>
      <c r="I201" s="954"/>
      <c r="J201" s="954"/>
      <c r="K201" s="954"/>
      <c r="L201" s="954"/>
      <c r="M201" s="954"/>
      <c r="N201" s="954"/>
      <c r="O201" s="954"/>
      <c r="P201" s="954"/>
      <c r="Q201" s="941"/>
      <c r="R201" s="954"/>
      <c r="S201" s="954"/>
      <c r="T201" s="954"/>
      <c r="U201" s="954"/>
      <c r="V201" s="954"/>
      <c r="W201" s="83"/>
      <c r="X201" s="83"/>
      <c r="Y201" s="83"/>
      <c r="Z201" s="83"/>
      <c r="AA201" s="83" t="s">
        <v>38</v>
      </c>
      <c r="AB201" s="84"/>
      <c r="AC201" s="84"/>
      <c r="AD201" s="83"/>
      <c r="AE201" s="954"/>
      <c r="AF201" s="334">
        <f t="shared" si="90"/>
        <v>0</v>
      </c>
      <c r="AG201" s="272">
        <f>IF(R201="kompletna",Q201*J201*0.0036*'lista, wskaźniki'!$F$13, IF(R201="częściowa",Q201*J201*0.0036*'lista, wskaźniki'!$F$14, IF(R201="brak",Q201*J201*0.0036*'lista, wskaźniki'!$F$15,)))</f>
        <v>0</v>
      </c>
      <c r="AH201" s="334">
        <f>IF(Y201="inne",K201*'lista, wskaźniki'!$E$35,IF(Y201="to samo źródło",0,IF(Y201=0,0)))</f>
        <v>0</v>
      </c>
      <c r="AI201" s="334">
        <f>IF(AA201="gaz z sieci",AC201*'lista, wskaźniki'!$D$21)</f>
        <v>0</v>
      </c>
      <c r="AJ201" s="272">
        <f>IF(AA201="węgiel",AB201*'lista, wskaźniki'!$D$20, IF('Sektor mieszkaniowy'!AA201="drewno",'Sektor mieszkaniowy'!AB201*'lista, wskaźniki'!$D$22,IF('Sektor mieszkaniowy'!AA201="pellet",AB201*'lista, wskaźniki'!$D$23,IF('Sektor mieszkaniowy'!AA201="gaz z sieci",AB201*'lista, wskaźniki'!$D$21,IF('Sektor mieszkaniowy'!AA201="olej opałowy",'Sektor mieszkaniowy'!AB201*'lista, wskaźniki'!$D$24)))))</f>
        <v>0</v>
      </c>
      <c r="AK201" s="1111"/>
      <c r="AL201" s="954"/>
      <c r="AM201" s="20">
        <f>IF(AA201="węgiel",AF201*1/3.6*'lista, wskaźniki'!$F$20,IF(AA201="drewno",AF201*1/3.6*'lista, wskaźniki'!$F$22,IF(AA201="pellet",AF201*1/3.6*'lista, wskaźniki'!$F$23,IF(AA201="gaz z sieci",AF201*1/3.6*'lista, wskaźniki'!$F$21,IF(AA201="olej opałowy",AF201*1/3.6*'lista, wskaźniki'!$F$24,0)))))</f>
        <v>0</v>
      </c>
      <c r="AN201" s="20">
        <f>IF(AA201="węgiel",AF201*'lista, wskaźniki'!$E$42,IF(AA201="drewno",AF201*'lista, wskaźniki'!$G$42,IF(AA201="pellet",AF201*'lista, wskaźniki'!$H$42,IF(AA201="gaz z sieci",AF201*'lista, wskaźniki'!$F$42,IF(AA201="olej opałowy",AF201*'lista, wskaźniki'!$I$42,0)))))</f>
        <v>0</v>
      </c>
      <c r="AO201" s="20">
        <f>IF(AA201="węgiel",AF201*'lista, wskaźniki'!$E$43,IF(AA201="drewno",AF201*'lista, wskaźniki'!$G$43,IF(AA201="pellet",AF201*'lista, wskaźniki'!$H$43,IF(AA201="gaz z sieci",AF201*'lista, wskaźniki'!$F$43,IF(AA201="olej opałowy",AF201*'lista, wskaźniki'!$I$43,0)))))</f>
        <v>0</v>
      </c>
      <c r="AP201" s="20">
        <f>IF(AA201="węgiel",AF201*'lista, wskaźniki'!$E$44,IF(AA201="drewno",AF201*'lista, wskaźniki'!$G$44,IF(AA201="pellet",AF201*'lista, wskaźniki'!$H$44,IF(AA201="gaz z sieci",AF201*'lista, wskaźniki'!$F$44,IF(AA201="olej opałowy",AF201*'lista, wskaźniki'!$I$44,0)))))</f>
        <v>0</v>
      </c>
      <c r="AQ201" s="20" t="b">
        <f>IF(Z201="gaz",AH201*1/3.6*'lista, wskaźniki'!$F$21,IF(Z201="energia elektryczna",AH201*1/3.6*'lista, wskaźniki'!$F$26))</f>
        <v>0</v>
      </c>
      <c r="AR201" s="20" t="b">
        <f>IF(Z201="gaz",AH201*'lista, wskaźniki'!$F$42,IF(Z201="energia elektryczna",AH201*0))</f>
        <v>0</v>
      </c>
      <c r="AS201" s="20" t="b">
        <f>IF(Z201="gaz",AH201*'lista, wskaźniki'!$F$43,IF(Z201="energia elektryczna",AH201*0))</f>
        <v>0</v>
      </c>
      <c r="AT201" s="20" t="b">
        <f>IF(Z201="gaz",AH201*'lista, wskaźniki'!$F$44,IF(Z201="energia elektryczna",AH201*0))</f>
        <v>0</v>
      </c>
      <c r="AU201" s="20">
        <f>AI201*1/3.6*'lista, wskaźniki'!$F$21</f>
        <v>0</v>
      </c>
      <c r="AV201" s="20">
        <f>AI201*'lista, wskaźniki'!$F$42</f>
        <v>0</v>
      </c>
      <c r="AW201" s="20">
        <f>AI201*'lista, wskaźniki'!$F$43</f>
        <v>0</v>
      </c>
      <c r="AX201" s="20">
        <f>AI201*'lista, wskaźniki'!$F$44</f>
        <v>0</v>
      </c>
      <c r="AY201" s="20">
        <f>AK201*'lista, wskaźniki'!$F$26</f>
        <v>0</v>
      </c>
      <c r="AZ201" s="20">
        <f t="shared" si="91"/>
        <v>0</v>
      </c>
      <c r="BA201" s="20">
        <f t="shared" si="92"/>
        <v>0</v>
      </c>
      <c r="BB201" s="20">
        <f t="shared" si="93"/>
        <v>0</v>
      </c>
      <c r="BC201" s="20">
        <f t="shared" si="94"/>
        <v>0</v>
      </c>
      <c r="BD201" s="954"/>
      <c r="BE201" s="954"/>
      <c r="BF201" s="954"/>
      <c r="BG201" s="954"/>
      <c r="BH201" s="83"/>
      <c r="BI201" s="954"/>
      <c r="BJ201" s="83"/>
      <c r="BK201" s="954"/>
      <c r="BL201" s="83"/>
      <c r="BM201" s="83"/>
      <c r="BN201" s="83"/>
      <c r="BO201" s="83"/>
      <c r="BP201" s="83"/>
      <c r="BQ201" s="83"/>
      <c r="BR201" s="83"/>
      <c r="BS201" s="1105"/>
      <c r="BT201" s="1105"/>
      <c r="BU201" s="1105"/>
      <c r="BV201" s="1105"/>
      <c r="BW201" s="1105"/>
      <c r="BX201" s="1105"/>
      <c r="BY201" s="1108"/>
      <c r="CA201" s="365" t="b">
        <f t="shared" si="95"/>
        <v>0</v>
      </c>
      <c r="CB201" s="365" t="b">
        <f t="shared" si="96"/>
        <v>0</v>
      </c>
      <c r="CC201" s="365" t="b">
        <f t="shared" si="97"/>
        <v>0</v>
      </c>
      <c r="CD201" s="365">
        <f t="shared" si="98"/>
        <v>0</v>
      </c>
      <c r="CE201" s="365" t="b">
        <f t="shared" si="99"/>
        <v>0</v>
      </c>
      <c r="CF201" s="365" t="b">
        <f t="shared" si="100"/>
        <v>0</v>
      </c>
      <c r="CG201" s="365" t="b">
        <f t="shared" si="101"/>
        <v>0</v>
      </c>
      <c r="CH201" s="365">
        <f t="shared" si="102"/>
        <v>0</v>
      </c>
      <c r="CI201" s="72" t="b">
        <f t="shared" si="103"/>
        <v>0</v>
      </c>
      <c r="CJ201" s="72" t="b">
        <f t="shared" si="104"/>
        <v>0</v>
      </c>
      <c r="CK201" s="72" t="b">
        <f t="shared" si="105"/>
        <v>0</v>
      </c>
      <c r="CL201" s="72">
        <f t="shared" si="106"/>
        <v>0</v>
      </c>
      <c r="CM201" s="72" t="b">
        <f t="shared" si="107"/>
        <v>0</v>
      </c>
      <c r="CN201" s="72" t="b">
        <f t="shared" si="108"/>
        <v>0</v>
      </c>
      <c r="CP201" s="13">
        <f t="shared" si="109"/>
        <v>0</v>
      </c>
      <c r="CQ201" s="13" t="b">
        <f t="shared" si="110"/>
        <v>0</v>
      </c>
      <c r="CR201" s="13" t="b">
        <f t="shared" si="111"/>
        <v>0</v>
      </c>
      <c r="CS201" s="13" t="b">
        <f t="shared" si="88"/>
        <v>0</v>
      </c>
      <c r="CT201" s="13" t="b">
        <f t="shared" si="116"/>
        <v>0</v>
      </c>
      <c r="CU201" s="13" t="b">
        <f t="shared" si="89"/>
        <v>0</v>
      </c>
      <c r="CV201" s="13" t="b">
        <f t="shared" si="112"/>
        <v>0</v>
      </c>
      <c r="CW201" s="13" t="b">
        <f t="shared" si="113"/>
        <v>0</v>
      </c>
      <c r="CX201" s="13" t="b">
        <f t="shared" si="114"/>
        <v>0</v>
      </c>
      <c r="CY201" s="13" t="b">
        <f t="shared" si="115"/>
        <v>0</v>
      </c>
    </row>
    <row r="202" spans="1:103" ht="15" thickBot="1">
      <c r="A202" s="933"/>
      <c r="B202" s="955"/>
      <c r="C202" s="955"/>
      <c r="D202" s="955"/>
      <c r="E202" s="955"/>
      <c r="F202" s="955"/>
      <c r="G202" s="955"/>
      <c r="H202" s="955"/>
      <c r="I202" s="955"/>
      <c r="J202" s="955"/>
      <c r="K202" s="955"/>
      <c r="L202" s="955"/>
      <c r="M202" s="955"/>
      <c r="N202" s="955"/>
      <c r="O202" s="955"/>
      <c r="P202" s="955"/>
      <c r="Q202" s="942"/>
      <c r="R202" s="955"/>
      <c r="S202" s="955"/>
      <c r="T202" s="955"/>
      <c r="U202" s="955"/>
      <c r="V202" s="955"/>
      <c r="W202" s="85"/>
      <c r="X202" s="85"/>
      <c r="Y202" s="85"/>
      <c r="Z202" s="85"/>
      <c r="AA202" s="85" t="s">
        <v>37</v>
      </c>
      <c r="AB202" s="86"/>
      <c r="AC202" s="86"/>
      <c r="AD202" s="85"/>
      <c r="AE202" s="955"/>
      <c r="AF202" s="334">
        <f t="shared" si="90"/>
        <v>0</v>
      </c>
      <c r="AG202" s="272">
        <f>IF(R202="kompletna",Q202*J202*0.0036*'lista, wskaźniki'!$F$13, IF(R202="częściowa",Q202*J202*0.0036*'lista, wskaźniki'!$F$14, IF(R202="brak",Q202*J202*0.0036*'lista, wskaźniki'!$F$15,)))</f>
        <v>0</v>
      </c>
      <c r="AH202" s="334">
        <f>IF(Y202="inne",K202*'lista, wskaźniki'!$E$35,IF(Y202="to samo źródło",0,IF(Y202=0,0)))</f>
        <v>0</v>
      </c>
      <c r="AI202" s="334" t="b">
        <f>IF(AA202="gaz z sieci",AC202*'lista, wskaźniki'!$D$21)</f>
        <v>0</v>
      </c>
      <c r="AJ202" s="272">
        <f>IF(AA202="węgiel",AB202*'lista, wskaźniki'!$D$20, IF('Sektor mieszkaniowy'!AA202="drewno",'Sektor mieszkaniowy'!AB202*'lista, wskaźniki'!$D$22,IF('Sektor mieszkaniowy'!AA202="pellet",AB202*'lista, wskaźniki'!$D$23,IF('Sektor mieszkaniowy'!AA202="gaz z sieci",AB202*'lista, wskaźniki'!$D$21,IF('Sektor mieszkaniowy'!AA202="olej opałowy",'Sektor mieszkaniowy'!AB202*'lista, wskaźniki'!$D$24)))))</f>
        <v>0</v>
      </c>
      <c r="AK202" s="1112"/>
      <c r="AL202" s="955"/>
      <c r="AM202" s="20">
        <f>IF(AA202="węgiel",AF202*1/3.6*'lista, wskaźniki'!$F$20,IF(AA202="drewno",AF202*1/3.6*'lista, wskaźniki'!$F$22,IF(AA202="pellet",AF202*1/3.6*'lista, wskaźniki'!$F$23,IF(AA202="gaz z sieci",AF202*1/3.6*'lista, wskaźniki'!$F$21,IF(AA202="olej opałowy",AF202*1/3.6*'lista, wskaźniki'!$F$24,0)))))</f>
        <v>0</v>
      </c>
      <c r="AN202" s="20">
        <f>IF(AA202="węgiel",AF202*'lista, wskaźniki'!$E$42,IF(AA202="drewno",AF202*'lista, wskaźniki'!$G$42,IF(AA202="pellet",AF202*'lista, wskaźniki'!$H$42,IF(AA202="gaz z sieci",AF202*'lista, wskaźniki'!$F$42,IF(AA202="olej opałowy",AF202*'lista, wskaźniki'!$I$42,0)))))</f>
        <v>0</v>
      </c>
      <c r="AO202" s="20">
        <f>IF(AA202="węgiel",AF202*'lista, wskaźniki'!$E$43,IF(AA202="drewno",AF202*'lista, wskaźniki'!$G$43,IF(AA202="pellet",AF202*'lista, wskaźniki'!$H$43,IF(AA202="gaz z sieci",AF202*'lista, wskaźniki'!$F$43,IF(AA202="olej opałowy",AF202*'lista, wskaźniki'!$I$43,0)))))</f>
        <v>0</v>
      </c>
      <c r="AP202" s="20">
        <f>IF(AA202="węgiel",AF202*'lista, wskaźniki'!$E$44,IF(AA202="drewno",AF202*'lista, wskaźniki'!$G$44,IF(AA202="pellet",AF202*'lista, wskaźniki'!$H$44,IF(AA202="gaz z sieci",AF202*'lista, wskaźniki'!$F$44,IF(AA202="olej opałowy",AF202*'lista, wskaźniki'!$I$44,0)))))</f>
        <v>0</v>
      </c>
      <c r="AQ202" s="20" t="b">
        <f>IF(Z202="gaz",AH202*1/3.6*'lista, wskaźniki'!$F$21,IF(Z202="energia elektryczna",AH202*1/3.6*'lista, wskaźniki'!$F$26))</f>
        <v>0</v>
      </c>
      <c r="AR202" s="20" t="b">
        <f>IF(Z202="gaz",AH202*'lista, wskaźniki'!$F$42,IF(Z202="energia elektryczna",AH202*0))</f>
        <v>0</v>
      </c>
      <c r="AS202" s="20" t="b">
        <f>IF(Z202="gaz",AH202*'lista, wskaźniki'!$F$43,IF(Z202="energia elektryczna",AH202*0))</f>
        <v>0</v>
      </c>
      <c r="AT202" s="20" t="b">
        <f>IF(Z202="gaz",AH202*'lista, wskaźniki'!$F$44,IF(Z202="energia elektryczna",AH202*0))</f>
        <v>0</v>
      </c>
      <c r="AU202" s="20">
        <f>AI202*1/3.6*'lista, wskaźniki'!$F$21</f>
        <v>0</v>
      </c>
      <c r="AV202" s="20">
        <f>AI202*'lista, wskaźniki'!$F$42</f>
        <v>0</v>
      </c>
      <c r="AW202" s="20">
        <f>AI202*'lista, wskaźniki'!$F$43</f>
        <v>0</v>
      </c>
      <c r="AX202" s="20">
        <f>AI202*'lista, wskaźniki'!$F$44</f>
        <v>0</v>
      </c>
      <c r="AY202" s="20">
        <f>AK202*'lista, wskaźniki'!$F$26</f>
        <v>0</v>
      </c>
      <c r="AZ202" s="20">
        <f t="shared" si="91"/>
        <v>0</v>
      </c>
      <c r="BA202" s="20">
        <f t="shared" si="92"/>
        <v>0</v>
      </c>
      <c r="BB202" s="20">
        <f t="shared" si="93"/>
        <v>0</v>
      </c>
      <c r="BC202" s="20">
        <f t="shared" si="94"/>
        <v>0</v>
      </c>
      <c r="BD202" s="955"/>
      <c r="BE202" s="955"/>
      <c r="BF202" s="955"/>
      <c r="BG202" s="955"/>
      <c r="BH202" s="85"/>
      <c r="BI202" s="955"/>
      <c r="BJ202" s="85"/>
      <c r="BK202" s="955"/>
      <c r="BL202" s="85"/>
      <c r="BM202" s="85"/>
      <c r="BN202" s="85"/>
      <c r="BO202" s="85"/>
      <c r="BP202" s="85"/>
      <c r="BQ202" s="85"/>
      <c r="BR202" s="85"/>
      <c r="BS202" s="1106"/>
      <c r="BT202" s="1106"/>
      <c r="BU202" s="1106"/>
      <c r="BV202" s="1106"/>
      <c r="BW202" s="1106"/>
      <c r="BX202" s="1106"/>
      <c r="BY202" s="1109"/>
      <c r="CA202" s="365" t="b">
        <f t="shared" si="95"/>
        <v>0</v>
      </c>
      <c r="CB202" s="365" t="b">
        <f t="shared" si="96"/>
        <v>0</v>
      </c>
      <c r="CC202" s="365" t="b">
        <f t="shared" si="97"/>
        <v>0</v>
      </c>
      <c r="CD202" s="365" t="b">
        <f t="shared" si="98"/>
        <v>0</v>
      </c>
      <c r="CE202" s="365">
        <f t="shared" si="99"/>
        <v>0</v>
      </c>
      <c r="CF202" s="365" t="b">
        <f t="shared" si="100"/>
        <v>0</v>
      </c>
      <c r="CG202" s="365" t="b">
        <f t="shared" si="101"/>
        <v>0</v>
      </c>
      <c r="CH202" s="365" t="b">
        <f t="shared" si="102"/>
        <v>0</v>
      </c>
      <c r="CI202" s="72" t="b">
        <f t="shared" si="103"/>
        <v>0</v>
      </c>
      <c r="CJ202" s="72" t="b">
        <f t="shared" si="104"/>
        <v>0</v>
      </c>
      <c r="CK202" s="72" t="b">
        <f t="shared" si="105"/>
        <v>0</v>
      </c>
      <c r="CL202" s="72">
        <f t="shared" si="106"/>
        <v>0</v>
      </c>
      <c r="CM202" s="72">
        <f t="shared" si="107"/>
        <v>0</v>
      </c>
      <c r="CN202" s="72" t="b">
        <f t="shared" si="108"/>
        <v>0</v>
      </c>
      <c r="CP202" s="13">
        <f t="shared" si="109"/>
        <v>0</v>
      </c>
      <c r="CQ202" s="13" t="b">
        <f t="shared" si="110"/>
        <v>0</v>
      </c>
      <c r="CR202" s="13" t="b">
        <f t="shared" si="111"/>
        <v>0</v>
      </c>
      <c r="CS202" s="13" t="b">
        <f t="shared" ref="CS202:CS265" si="117">IF(R202="kompletna",CR202,IF(R202="częściowa",0.5*CR202,IF(R202="brak",0*CR202)))</f>
        <v>0</v>
      </c>
      <c r="CT202" s="13" t="b">
        <f t="shared" si="116"/>
        <v>0</v>
      </c>
      <c r="CU202" s="13" t="b">
        <f t="shared" si="89"/>
        <v>0</v>
      </c>
      <c r="CV202" s="13" t="b">
        <f t="shared" si="112"/>
        <v>0</v>
      </c>
      <c r="CW202" s="13" t="b">
        <f t="shared" si="113"/>
        <v>0</v>
      </c>
      <c r="CX202" s="13" t="b">
        <f t="shared" si="114"/>
        <v>0</v>
      </c>
      <c r="CY202" s="13" t="b">
        <f t="shared" si="115"/>
        <v>0</v>
      </c>
    </row>
    <row r="203" spans="1:103" ht="15" thickBot="1">
      <c r="A203" s="931">
        <v>41</v>
      </c>
      <c r="B203" s="953" t="s">
        <v>202</v>
      </c>
      <c r="C203" s="953"/>
      <c r="D203" s="953" t="s">
        <v>1</v>
      </c>
      <c r="E203" s="953" t="s">
        <v>5</v>
      </c>
      <c r="F203" s="953"/>
      <c r="G203" s="953"/>
      <c r="H203" s="953"/>
      <c r="I203" s="953" t="s">
        <v>11</v>
      </c>
      <c r="J203" s="953">
        <v>85</v>
      </c>
      <c r="K203" s="953"/>
      <c r="L203" s="953" t="s">
        <v>16</v>
      </c>
      <c r="M203" s="953"/>
      <c r="N203" s="953" t="s">
        <v>16</v>
      </c>
      <c r="O203" s="953"/>
      <c r="P203" s="953" t="s">
        <v>17</v>
      </c>
      <c r="Q203" s="940">
        <f>IF(I203="&lt;1966",'lista, wskaźniki'!$G$4,IF(I203="1967-1985",'lista, wskaźniki'!$G$5,IF(I203="1986-1992",'lista, wskaźniki'!$G$6,IF(I203="1993-1996",'lista, wskaźniki'!$G$7,IF(I203="&gt;1997",'lista, wskaźniki'!$G$8,IF(I203=0,'lista, wskaźniki'!$G$4))))))</f>
        <v>250</v>
      </c>
      <c r="R203" s="953" t="s">
        <v>23</v>
      </c>
      <c r="S203" s="953" t="s">
        <v>27</v>
      </c>
      <c r="T203" s="953"/>
      <c r="U203" s="953">
        <v>1989</v>
      </c>
      <c r="V203" s="953"/>
      <c r="W203" s="81" t="s">
        <v>35</v>
      </c>
      <c r="X203" s="81" t="s">
        <v>38</v>
      </c>
      <c r="Y203" s="81" t="s">
        <v>42</v>
      </c>
      <c r="Z203" s="81"/>
      <c r="AA203" s="81" t="s">
        <v>35</v>
      </c>
      <c r="AB203" s="82">
        <v>2</v>
      </c>
      <c r="AC203" s="82"/>
      <c r="AD203" s="81">
        <v>1600</v>
      </c>
      <c r="AE203" s="953"/>
      <c r="AF203" s="334">
        <f t="shared" si="90"/>
        <v>53.230000000000004</v>
      </c>
      <c r="AG203" s="272">
        <f>IF(R203="kompletna",Q203*J203*0.0036*'lista, wskaźniki'!$F$13, IF(R203="częściowa",Q203*J203*0.0036*'lista, wskaźniki'!$F$14, IF(R203="brak",Q203*J203*0.0036*'lista, wskaźniki'!$F$15,)))</f>
        <v>61.2</v>
      </c>
      <c r="AH203" s="334">
        <f>IF(Y203="inne",K203*'lista, wskaźniki'!$E$35,IF(Y203="to samo źródło",0,IF(Y203=0,0)))</f>
        <v>0</v>
      </c>
      <c r="AI203" s="334" t="b">
        <f>IF(AA203="gaz z sieci",AC203*'lista, wskaźniki'!$D$21)</f>
        <v>0</v>
      </c>
      <c r="AJ203" s="272">
        <f>IF(AA203="węgiel",AB203*'lista, wskaźniki'!$D$20, IF('Sektor mieszkaniowy'!AA203="drewno",'Sektor mieszkaniowy'!AB203*'lista, wskaźniki'!$D$22,IF('Sektor mieszkaniowy'!AA203="pellet",AB203*'lista, wskaźniki'!$D$23,IF('Sektor mieszkaniowy'!AA203="gaz z sieci",AB203*'lista, wskaźniki'!$D$21,IF('Sektor mieszkaniowy'!AA203="olej opałowy",'Sektor mieszkaniowy'!AB203*'lista, wskaźniki'!$D$24)))))</f>
        <v>45.26</v>
      </c>
      <c r="AK203" s="1110">
        <f>AL203/'lista, wskaźniki'!$A$127</f>
        <v>3.4615384615384617</v>
      </c>
      <c r="AL203" s="953">
        <v>2250</v>
      </c>
      <c r="AM203" s="20">
        <f>IF(AA203="węgiel",AF203*1/3.6*'lista, wskaźniki'!$F$20,IF(AA203="drewno",AF203*1/3.6*'lista, wskaźniki'!$F$22,IF(AA203="pellet",AF203*1/3.6*'lista, wskaźniki'!$F$23,IF(AA203="gaz z sieci",AF203*1/3.6*'lista, wskaźniki'!$F$21,IF(AA203="olej opałowy",AF203*1/3.6*'lista, wskaźniki'!$F$24,0)))))</f>
        <v>5.0424778999999997</v>
      </c>
      <c r="AN203" s="20">
        <f>IF(AA203="węgiel",AF203*'lista, wskaźniki'!$E$42,IF(AA203="drewno",AF203*'lista, wskaźniki'!$G$42,IF(AA203="pellet",AF203*'lista, wskaźniki'!$H$42,IF(AA203="gaz z sieci",AF203*'lista, wskaźniki'!$F$42,IF(AA203="olej opałowy",AF203*'lista, wskaźniki'!$I$42,0)))))</f>
        <v>2.0227400000000003E-2</v>
      </c>
      <c r="AO203" s="20">
        <f>IF(AA203="węgiel",AF203*'lista, wskaźniki'!$E$43,IF(AA203="drewno",AF203*'lista, wskaźniki'!$G$43,IF(AA203="pellet",AF203*'lista, wskaźniki'!$H$43,IF(AA203="gaz z sieci",AF203*'lista, wskaźniki'!$F$43,IF(AA203="olej opałowy",AF203*'lista, wskaźniki'!$I$43,0)))))</f>
        <v>1.9162800000000004E-2</v>
      </c>
      <c r="AP203" s="20">
        <f>IF(AA203="węgiel",AF203*'lista, wskaźniki'!$E$44,IF(AA203="drewno",AF203*'lista, wskaźniki'!$G$44,IF(AA203="pellet",AF203*'lista, wskaźniki'!$H$44,IF(AA203="gaz z sieci",AF203*'lista, wskaźniki'!$F$44,IF(AA203="olej opałowy",AF203*'lista, wskaźniki'!$I$44,0)))))</f>
        <v>1.4372100000000001E-5</v>
      </c>
      <c r="AQ203" s="20" t="b">
        <f>IF(Z203="gaz",AH203*1/3.6*'lista, wskaźniki'!$F$21,IF(Z203="energia elektryczna",AH203*1/3.6*'lista, wskaźniki'!$F$26))</f>
        <v>0</v>
      </c>
      <c r="AR203" s="20" t="b">
        <f>IF(Z203="gaz",AH203*'lista, wskaźniki'!$F$42,IF(Z203="energia elektryczna",AH203*0))</f>
        <v>0</v>
      </c>
      <c r="AS203" s="20" t="b">
        <f>IF(Z203="gaz",AH203*'lista, wskaźniki'!$F$43,IF(Z203="energia elektryczna",AH203*0))</f>
        <v>0</v>
      </c>
      <c r="AT203" s="20" t="b">
        <f>IF(Z203="gaz",AH203*'lista, wskaźniki'!$F$44,IF(Z203="energia elektryczna",AH203*0))</f>
        <v>0</v>
      </c>
      <c r="AU203" s="20">
        <f>AI203*1/3.6*'lista, wskaźniki'!$F$21</f>
        <v>0</v>
      </c>
      <c r="AV203" s="20">
        <f>AI203*'lista, wskaźniki'!$F$42</f>
        <v>0</v>
      </c>
      <c r="AW203" s="20">
        <f>AI203*'lista, wskaźniki'!$F$43</f>
        <v>0</v>
      </c>
      <c r="AX203" s="20">
        <f>AI203*'lista, wskaźniki'!$F$44</f>
        <v>0</v>
      </c>
      <c r="AY203" s="20">
        <f>AK203*'lista, wskaźniki'!$F$26</f>
        <v>3.0807692307692309</v>
      </c>
      <c r="AZ203" s="20">
        <f t="shared" si="91"/>
        <v>8.1232471307692311</v>
      </c>
      <c r="BA203" s="20">
        <f t="shared" si="92"/>
        <v>2.0227400000000003E-2</v>
      </c>
      <c r="BB203" s="20">
        <f t="shared" si="93"/>
        <v>1.9162800000000004E-2</v>
      </c>
      <c r="BC203" s="20">
        <f t="shared" si="94"/>
        <v>1.4372100000000001E-5</v>
      </c>
      <c r="BD203" s="953" t="s">
        <v>17</v>
      </c>
      <c r="BE203" s="953" t="s">
        <v>17</v>
      </c>
      <c r="BF203" s="953" t="s">
        <v>16</v>
      </c>
      <c r="BG203" s="953" t="s">
        <v>17</v>
      </c>
      <c r="BH203" s="81"/>
      <c r="BI203" s="953" t="s">
        <v>16</v>
      </c>
      <c r="BJ203" s="81" t="s">
        <v>52</v>
      </c>
      <c r="BK203" s="953" t="s">
        <v>17</v>
      </c>
      <c r="BL203" s="81"/>
      <c r="BM203" s="81"/>
      <c r="BN203" s="81"/>
      <c r="BO203" s="81" t="s">
        <v>57</v>
      </c>
      <c r="BP203" s="81" t="s">
        <v>52</v>
      </c>
      <c r="BQ203" s="81" t="s">
        <v>120</v>
      </c>
      <c r="BR203" s="81">
        <v>3</v>
      </c>
      <c r="BS203" s="1104">
        <v>12000</v>
      </c>
      <c r="BT203" s="1104">
        <v>180</v>
      </c>
      <c r="BU203" s="1104">
        <v>500</v>
      </c>
      <c r="BV203" s="1104">
        <v>400</v>
      </c>
      <c r="BW203" s="1104">
        <v>990</v>
      </c>
      <c r="BX203" s="1104">
        <v>2500</v>
      </c>
      <c r="BY203" s="1107">
        <v>1000</v>
      </c>
      <c r="CA203" s="365">
        <f t="shared" si="95"/>
        <v>53.230000000000004</v>
      </c>
      <c r="CB203" s="365" t="b">
        <f t="shared" si="96"/>
        <v>0</v>
      </c>
      <c r="CC203" s="365" t="b">
        <f t="shared" si="97"/>
        <v>0</v>
      </c>
      <c r="CD203" s="365" t="b">
        <f t="shared" si="98"/>
        <v>0</v>
      </c>
      <c r="CE203" s="365" t="b">
        <f t="shared" si="99"/>
        <v>0</v>
      </c>
      <c r="CF203" s="365" t="b">
        <f t="shared" si="100"/>
        <v>0</v>
      </c>
      <c r="CG203" s="365" t="b">
        <f t="shared" si="101"/>
        <v>0</v>
      </c>
      <c r="CH203" s="365" t="b">
        <f t="shared" si="102"/>
        <v>0</v>
      </c>
      <c r="CI203" s="72">
        <f t="shared" si="103"/>
        <v>53.230000000000004</v>
      </c>
      <c r="CJ203" s="72" t="b">
        <f t="shared" si="104"/>
        <v>0</v>
      </c>
      <c r="CK203" s="72" t="b">
        <f t="shared" si="105"/>
        <v>0</v>
      </c>
      <c r="CL203" s="72">
        <f t="shared" si="106"/>
        <v>0</v>
      </c>
      <c r="CM203" s="72" t="b">
        <f t="shared" si="107"/>
        <v>0</v>
      </c>
      <c r="CN203" s="72" t="b">
        <f t="shared" si="108"/>
        <v>0</v>
      </c>
      <c r="CP203" s="13" t="b">
        <f t="shared" si="109"/>
        <v>0</v>
      </c>
      <c r="CQ203" s="13">
        <f t="shared" si="110"/>
        <v>0</v>
      </c>
      <c r="CR203" s="13">
        <f t="shared" si="111"/>
        <v>85</v>
      </c>
      <c r="CS203" s="13">
        <f t="shared" si="117"/>
        <v>42.5</v>
      </c>
      <c r="CT203" s="13" t="b">
        <f t="shared" si="116"/>
        <v>0</v>
      </c>
      <c r="CU203" s="13">
        <f t="shared" si="89"/>
        <v>0</v>
      </c>
      <c r="CV203" s="13" t="b">
        <f t="shared" si="112"/>
        <v>0</v>
      </c>
      <c r="CW203" s="13">
        <f t="shared" si="113"/>
        <v>0</v>
      </c>
      <c r="CX203" s="13" t="b">
        <f t="shared" si="114"/>
        <v>0</v>
      </c>
      <c r="CY203" s="13">
        <f t="shared" si="115"/>
        <v>0</v>
      </c>
    </row>
    <row r="204" spans="1:103" ht="15" thickBot="1">
      <c r="A204" s="932"/>
      <c r="B204" s="954"/>
      <c r="C204" s="954"/>
      <c r="D204" s="954"/>
      <c r="E204" s="954"/>
      <c r="F204" s="954"/>
      <c r="G204" s="954"/>
      <c r="H204" s="954"/>
      <c r="I204" s="954"/>
      <c r="J204" s="954"/>
      <c r="K204" s="954"/>
      <c r="L204" s="954"/>
      <c r="M204" s="954"/>
      <c r="N204" s="954"/>
      <c r="O204" s="954"/>
      <c r="P204" s="954"/>
      <c r="Q204" s="941"/>
      <c r="R204" s="954"/>
      <c r="S204" s="954"/>
      <c r="T204" s="954"/>
      <c r="U204" s="954"/>
      <c r="V204" s="954"/>
      <c r="W204" s="20" t="s">
        <v>36</v>
      </c>
      <c r="X204" s="83"/>
      <c r="Y204" s="83"/>
      <c r="Z204" s="83"/>
      <c r="AA204" s="83" t="s">
        <v>36</v>
      </c>
      <c r="AB204" s="84">
        <v>10</v>
      </c>
      <c r="AC204" s="84"/>
      <c r="AD204" s="83">
        <v>3000</v>
      </c>
      <c r="AE204" s="954"/>
      <c r="AF204" s="334">
        <f>IF(AG204&gt;0,(AJ204+AG204/2)/2,AJ204)</f>
        <v>93.3</v>
      </c>
      <c r="AG204" s="272">
        <f>AG203</f>
        <v>61.2</v>
      </c>
      <c r="AH204" s="334">
        <f>IF(Y204="inne",K204*'lista, wskaźniki'!$E$35,IF(Y204="to samo źródło",0,IF(Y204=0,0)))</f>
        <v>0</v>
      </c>
      <c r="AI204" s="334" t="b">
        <f>IF(AA204="gaz z sieci",AC204*'lista, wskaźniki'!$D$21)</f>
        <v>0</v>
      </c>
      <c r="AJ204" s="272">
        <f>IF(AA204="węgiel",AB204*'lista, wskaźniki'!$D$20, IF('Sektor mieszkaniowy'!AA204="drewno",'Sektor mieszkaniowy'!AB204*'lista, wskaźniki'!$D$22,IF('Sektor mieszkaniowy'!AA204="pellet",AB204*'lista, wskaźniki'!$D$23,IF('Sektor mieszkaniowy'!AA204="gaz z sieci",AB204*'lista, wskaźniki'!$D$21,IF('Sektor mieszkaniowy'!AA204="olej opałowy",'Sektor mieszkaniowy'!AB204*'lista, wskaźniki'!$D$24)))))</f>
        <v>156</v>
      </c>
      <c r="AK204" s="1111"/>
      <c r="AL204" s="954"/>
      <c r="AM204" s="20">
        <f>IF(AA204="węgiel",AF204*1/3.6*'lista, wskaźniki'!$F$20,IF(AA204="drewno",AF204*1/3.6*'lista, wskaźniki'!$F$22,IF(AA204="pellet",AF204*1/3.6*'lista, wskaźniki'!$F$23,IF(AA204="gaz z sieci",AF204*1/3.6*'lista, wskaźniki'!$F$21,IF(AA204="olej opałowy",AF204*1/3.6*'lista, wskaźniki'!$F$24,0)))))</f>
        <v>0</v>
      </c>
      <c r="AN204" s="20">
        <f>IF(AA204="węgiel",AF204*'lista, wskaźniki'!$E$42,IF(AA204="drewno",AF204*'lista, wskaźniki'!$G$42,IF(AA204="pellet",AF204*'lista, wskaźniki'!$H$42,IF(AA204="gaz z sieci",AF204*'lista, wskaźniki'!$F$42,IF(AA204="olej opałowy",AF204*'lista, wskaźniki'!$I$42,0)))))</f>
        <v>7.5572999999999987E-2</v>
      </c>
      <c r="AO204" s="20">
        <f>IF(AA204="węgiel",AF204*'lista, wskaźniki'!$E$43,IF(AA204="drewno",AF204*'lista, wskaźniki'!$G$43,IF(AA204="pellet",AF204*'lista, wskaźniki'!$H$43,IF(AA204="gaz z sieci",AF204*'lista, wskaźniki'!$F$43,IF(AA204="olej opałowy",AF204*'lista, wskaźniki'!$I$43,0)))))</f>
        <v>7.5572999999999987E-2</v>
      </c>
      <c r="AP204" s="20">
        <f>IF(AA204="węgiel",AF204*'lista, wskaźniki'!$E$44,IF(AA204="drewno",AF204*'lista, wskaźniki'!$G$44,IF(AA204="pellet",AF204*'lista, wskaźniki'!$H$44,IF(AA204="gaz z sieci",AF204*'lista, wskaźniki'!$F$44,IF(AA204="olej opałowy",AF204*'lista, wskaźniki'!$I$44,0)))))</f>
        <v>2.3324999999999998E-5</v>
      </c>
      <c r="AQ204" s="20" t="b">
        <f>IF(Z204="gaz",AH204*1/3.6*'lista, wskaźniki'!$F$21,IF(Z204="energia elektryczna",AH204*1/3.6*'lista, wskaźniki'!$F$26))</f>
        <v>0</v>
      </c>
      <c r="AR204" s="20" t="b">
        <f>IF(Z204="gaz",AH204*'lista, wskaźniki'!$F$42,IF(Z204="energia elektryczna",AH204*0))</f>
        <v>0</v>
      </c>
      <c r="AS204" s="20" t="b">
        <f>IF(Z204="gaz",AH204*'lista, wskaźniki'!$F$43,IF(Z204="energia elektryczna",AH204*0))</f>
        <v>0</v>
      </c>
      <c r="AT204" s="20" t="b">
        <f>IF(Z204="gaz",AH204*'lista, wskaźniki'!$F$44,IF(Z204="energia elektryczna",AH204*0))</f>
        <v>0</v>
      </c>
      <c r="AU204" s="20">
        <f>AI204*1/3.6*'lista, wskaźniki'!$F$21</f>
        <v>0</v>
      </c>
      <c r="AV204" s="20">
        <f>AI204*'lista, wskaźniki'!$F$42</f>
        <v>0</v>
      </c>
      <c r="AW204" s="20">
        <f>AI204*'lista, wskaźniki'!$F$43</f>
        <v>0</v>
      </c>
      <c r="AX204" s="20">
        <f>AI204*'lista, wskaźniki'!$F$44</f>
        <v>0</v>
      </c>
      <c r="AY204" s="20">
        <f>AK204*'lista, wskaźniki'!$F$26</f>
        <v>0</v>
      </c>
      <c r="AZ204" s="20">
        <f t="shared" si="91"/>
        <v>0</v>
      </c>
      <c r="BA204" s="20">
        <f t="shared" si="92"/>
        <v>7.5572999999999987E-2</v>
      </c>
      <c r="BB204" s="20">
        <f t="shared" si="93"/>
        <v>7.5572999999999987E-2</v>
      </c>
      <c r="BC204" s="20">
        <f t="shared" si="94"/>
        <v>2.3324999999999998E-5</v>
      </c>
      <c r="BD204" s="954"/>
      <c r="BE204" s="954"/>
      <c r="BF204" s="954"/>
      <c r="BG204" s="954"/>
      <c r="BH204" s="83"/>
      <c r="BI204" s="954"/>
      <c r="BJ204" s="83"/>
      <c r="BK204" s="954"/>
      <c r="BL204" s="83"/>
      <c r="BM204" s="83"/>
      <c r="BN204" s="83"/>
      <c r="BO204" s="83"/>
      <c r="BP204" s="83"/>
      <c r="BQ204" s="83" t="s">
        <v>121</v>
      </c>
      <c r="BR204" s="83">
        <v>1</v>
      </c>
      <c r="BS204" s="1105"/>
      <c r="BT204" s="1105"/>
      <c r="BU204" s="1105"/>
      <c r="BV204" s="1105"/>
      <c r="BW204" s="1105"/>
      <c r="BX204" s="1105"/>
      <c r="BY204" s="1108"/>
      <c r="CA204" s="365" t="b">
        <f t="shared" si="95"/>
        <v>0</v>
      </c>
      <c r="CB204" s="365">
        <f t="shared" si="96"/>
        <v>93.3</v>
      </c>
      <c r="CC204" s="365" t="b">
        <f t="shared" si="97"/>
        <v>0</v>
      </c>
      <c r="CD204" s="365" t="b">
        <f t="shared" si="98"/>
        <v>0</v>
      </c>
      <c r="CE204" s="365" t="b">
        <f t="shared" si="99"/>
        <v>0</v>
      </c>
      <c r="CF204" s="365" t="b">
        <f t="shared" si="100"/>
        <v>0</v>
      </c>
      <c r="CG204" s="365" t="b">
        <f t="shared" si="101"/>
        <v>0</v>
      </c>
      <c r="CH204" s="365" t="b">
        <f t="shared" si="102"/>
        <v>0</v>
      </c>
      <c r="CI204" s="72" t="b">
        <f t="shared" si="103"/>
        <v>0</v>
      </c>
      <c r="CJ204" s="72">
        <f t="shared" si="104"/>
        <v>93.3</v>
      </c>
      <c r="CK204" s="72" t="b">
        <f t="shared" si="105"/>
        <v>0</v>
      </c>
      <c r="CL204" s="72">
        <f t="shared" si="106"/>
        <v>0</v>
      </c>
      <c r="CM204" s="72" t="b">
        <f t="shared" si="107"/>
        <v>0</v>
      </c>
      <c r="CN204" s="72" t="b">
        <f t="shared" si="108"/>
        <v>0</v>
      </c>
      <c r="CP204" s="13">
        <f t="shared" si="109"/>
        <v>0</v>
      </c>
      <c r="CQ204" s="13" t="b">
        <f t="shared" si="110"/>
        <v>0</v>
      </c>
      <c r="CR204" s="13" t="b">
        <f t="shared" si="111"/>
        <v>0</v>
      </c>
      <c r="CS204" s="13" t="b">
        <f t="shared" si="117"/>
        <v>0</v>
      </c>
      <c r="CT204" s="13" t="b">
        <f t="shared" si="116"/>
        <v>0</v>
      </c>
      <c r="CU204" s="13" t="b">
        <f t="shared" si="89"/>
        <v>0</v>
      </c>
      <c r="CV204" s="13" t="b">
        <f t="shared" si="112"/>
        <v>0</v>
      </c>
      <c r="CW204" s="13" t="b">
        <f t="shared" si="113"/>
        <v>0</v>
      </c>
      <c r="CX204" s="13" t="b">
        <f t="shared" si="114"/>
        <v>0</v>
      </c>
      <c r="CY204" s="13" t="b">
        <f t="shared" si="115"/>
        <v>0</v>
      </c>
    </row>
    <row r="205" spans="1:103" ht="15" thickBot="1">
      <c r="A205" s="932"/>
      <c r="B205" s="954"/>
      <c r="C205" s="954"/>
      <c r="D205" s="954"/>
      <c r="E205" s="954"/>
      <c r="F205" s="954"/>
      <c r="G205" s="954"/>
      <c r="H205" s="954"/>
      <c r="I205" s="954"/>
      <c r="J205" s="954"/>
      <c r="K205" s="954"/>
      <c r="L205" s="954"/>
      <c r="M205" s="954"/>
      <c r="N205" s="954"/>
      <c r="O205" s="954"/>
      <c r="P205" s="954"/>
      <c r="Q205" s="941"/>
      <c r="R205" s="954"/>
      <c r="S205" s="954"/>
      <c r="T205" s="954"/>
      <c r="U205" s="954"/>
      <c r="V205" s="954"/>
      <c r="W205" s="83"/>
      <c r="X205" s="83"/>
      <c r="Y205" s="83"/>
      <c r="Z205" s="83"/>
      <c r="AA205" s="83" t="s">
        <v>50</v>
      </c>
      <c r="AB205" s="84"/>
      <c r="AC205" s="84"/>
      <c r="AD205" s="83"/>
      <c r="AE205" s="954"/>
      <c r="AF205" s="334">
        <f t="shared" si="90"/>
        <v>0</v>
      </c>
      <c r="AG205" s="272">
        <f>IF(R205="kompletna",Q205*J205*0.0036*'lista, wskaźniki'!$F$13, IF(R205="częściowa",Q205*J205*0.0036*'lista, wskaźniki'!$F$14, IF(R205="brak",Q205*J205*0.0036*'lista, wskaźniki'!$F$15,)))</f>
        <v>0</v>
      </c>
      <c r="AH205" s="334">
        <f>IF(Y205="inne",K205*'lista, wskaźniki'!$E$35,IF(Y205="to samo źródło",0,IF(Y205=0,0)))</f>
        <v>0</v>
      </c>
      <c r="AI205" s="334" t="b">
        <f>IF(AA205="gaz z sieci",AC205*'lista, wskaźniki'!$D$21)</f>
        <v>0</v>
      </c>
      <c r="AJ205" s="272">
        <f>IF(AA205="węgiel",AB205*'lista, wskaźniki'!$D$20, IF('Sektor mieszkaniowy'!AA205="drewno",'Sektor mieszkaniowy'!AB205*'lista, wskaźniki'!$D$22,IF('Sektor mieszkaniowy'!AA205="pellet",AB205*'lista, wskaźniki'!$D$23,IF('Sektor mieszkaniowy'!AA205="gaz z sieci",AB205*'lista, wskaźniki'!$D$21,IF('Sektor mieszkaniowy'!AA205="olej opałowy",'Sektor mieszkaniowy'!AB205*'lista, wskaźniki'!$D$24)))))</f>
        <v>0</v>
      </c>
      <c r="AK205" s="1111"/>
      <c r="AL205" s="954"/>
      <c r="AM205" s="20">
        <f>IF(AA205="węgiel",AF205*1/3.6*'lista, wskaźniki'!$F$20,IF(AA205="drewno",AF205*1/3.6*'lista, wskaźniki'!$F$22,IF(AA205="pellet",AF205*1/3.6*'lista, wskaźniki'!$F$23,IF(AA205="gaz z sieci",AF205*1/3.6*'lista, wskaźniki'!$F$21,IF(AA205="olej opałowy",AF205*1/3.6*'lista, wskaźniki'!$F$24,0)))))</f>
        <v>0</v>
      </c>
      <c r="AN205" s="20">
        <f>IF(AA205="węgiel",AF205*'lista, wskaźniki'!$E$42,IF(AA205="drewno",AF205*'lista, wskaźniki'!$G$42,IF(AA205="pellet",AF205*'lista, wskaźniki'!$H$42,IF(AA205="gaz z sieci",AF205*'lista, wskaźniki'!$F$42,IF(AA205="olej opałowy",AF205*'lista, wskaźniki'!$I$42,0)))))</f>
        <v>0</v>
      </c>
      <c r="AO205" s="20">
        <f>IF(AA205="węgiel",AF205*'lista, wskaźniki'!$E$43,IF(AA205="drewno",AF205*'lista, wskaźniki'!$G$43,IF(AA205="pellet",AF205*'lista, wskaźniki'!$H$43,IF(AA205="gaz z sieci",AF205*'lista, wskaźniki'!$F$43,IF(AA205="olej opałowy",AF205*'lista, wskaźniki'!$I$43,0)))))</f>
        <v>0</v>
      </c>
      <c r="AP205" s="20">
        <f>IF(AA205="węgiel",AF205*'lista, wskaźniki'!$E$44,IF(AA205="drewno",AF205*'lista, wskaźniki'!$G$44,IF(AA205="pellet",AF205*'lista, wskaźniki'!$H$44,IF(AA205="gaz z sieci",AF205*'lista, wskaźniki'!$F$44,IF(AA205="olej opałowy",AF205*'lista, wskaźniki'!$I$44,0)))))</f>
        <v>0</v>
      </c>
      <c r="AQ205" s="20" t="b">
        <f>IF(Z205="gaz",AH205*1/3.6*'lista, wskaźniki'!$F$21,IF(Z205="energia elektryczna",AH205*1/3.6*'lista, wskaźniki'!$F$26))</f>
        <v>0</v>
      </c>
      <c r="AR205" s="20" t="b">
        <f>IF(Z205="gaz",AH205*'lista, wskaźniki'!$F$42,IF(Z205="energia elektryczna",AH205*0))</f>
        <v>0</v>
      </c>
      <c r="AS205" s="20" t="b">
        <f>IF(Z205="gaz",AH205*'lista, wskaźniki'!$F$43,IF(Z205="energia elektryczna",AH205*0))</f>
        <v>0</v>
      </c>
      <c r="AT205" s="20" t="b">
        <f>IF(Z205="gaz",AH205*'lista, wskaźniki'!$F$44,IF(Z205="energia elektryczna",AH205*0))</f>
        <v>0</v>
      </c>
      <c r="AU205" s="20">
        <f>AI205*1/3.6*'lista, wskaźniki'!$F$21</f>
        <v>0</v>
      </c>
      <c r="AV205" s="20">
        <f>AI205*'lista, wskaźniki'!$F$42</f>
        <v>0</v>
      </c>
      <c r="AW205" s="20">
        <f>AI205*'lista, wskaźniki'!$F$43</f>
        <v>0</v>
      </c>
      <c r="AX205" s="20">
        <f>AI205*'lista, wskaźniki'!$F$44</f>
        <v>0</v>
      </c>
      <c r="AY205" s="20">
        <f>AK205*'lista, wskaźniki'!$F$26</f>
        <v>0</v>
      </c>
      <c r="AZ205" s="20">
        <f t="shared" si="91"/>
        <v>0</v>
      </c>
      <c r="BA205" s="20">
        <f t="shared" si="92"/>
        <v>0</v>
      </c>
      <c r="BB205" s="20">
        <f t="shared" si="93"/>
        <v>0</v>
      </c>
      <c r="BC205" s="20">
        <f t="shared" si="94"/>
        <v>0</v>
      </c>
      <c r="BD205" s="954"/>
      <c r="BE205" s="954"/>
      <c r="BF205" s="954"/>
      <c r="BG205" s="954"/>
      <c r="BH205" s="83"/>
      <c r="BI205" s="954"/>
      <c r="BJ205" s="83"/>
      <c r="BK205" s="954"/>
      <c r="BL205" s="83"/>
      <c r="BM205" s="83"/>
      <c r="BN205" s="83"/>
      <c r="BO205" s="83"/>
      <c r="BP205" s="83"/>
      <c r="BQ205" s="83"/>
      <c r="BR205" s="83"/>
      <c r="BS205" s="1105"/>
      <c r="BT205" s="1105"/>
      <c r="BU205" s="1105"/>
      <c r="BV205" s="1105"/>
      <c r="BW205" s="1105"/>
      <c r="BX205" s="1105"/>
      <c r="BY205" s="1108"/>
      <c r="CA205" s="365" t="b">
        <f t="shared" si="95"/>
        <v>0</v>
      </c>
      <c r="CB205" s="365" t="b">
        <f t="shared" si="96"/>
        <v>0</v>
      </c>
      <c r="CC205" s="365">
        <f t="shared" si="97"/>
        <v>0</v>
      </c>
      <c r="CD205" s="365" t="b">
        <f t="shared" si="98"/>
        <v>0</v>
      </c>
      <c r="CE205" s="365" t="b">
        <f t="shared" si="99"/>
        <v>0</v>
      </c>
      <c r="CF205" s="365" t="b">
        <f t="shared" si="100"/>
        <v>0</v>
      </c>
      <c r="CG205" s="365" t="b">
        <f t="shared" si="101"/>
        <v>0</v>
      </c>
      <c r="CH205" s="365" t="b">
        <f t="shared" si="102"/>
        <v>0</v>
      </c>
      <c r="CI205" s="72" t="b">
        <f t="shared" si="103"/>
        <v>0</v>
      </c>
      <c r="CJ205" s="72" t="b">
        <f t="shared" si="104"/>
        <v>0</v>
      </c>
      <c r="CK205" s="72">
        <f t="shared" si="105"/>
        <v>0</v>
      </c>
      <c r="CL205" s="72">
        <f t="shared" si="106"/>
        <v>0</v>
      </c>
      <c r="CM205" s="72" t="b">
        <f t="shared" si="107"/>
        <v>0</v>
      </c>
      <c r="CN205" s="72" t="b">
        <f t="shared" si="108"/>
        <v>0</v>
      </c>
      <c r="CP205" s="13">
        <f t="shared" si="109"/>
        <v>0</v>
      </c>
      <c r="CQ205" s="13" t="b">
        <f t="shared" si="110"/>
        <v>0</v>
      </c>
      <c r="CR205" s="13" t="b">
        <f t="shared" si="111"/>
        <v>0</v>
      </c>
      <c r="CS205" s="13" t="b">
        <f t="shared" si="117"/>
        <v>0</v>
      </c>
      <c r="CT205" s="13" t="b">
        <f t="shared" si="116"/>
        <v>0</v>
      </c>
      <c r="CU205" s="13" t="b">
        <f t="shared" si="89"/>
        <v>0</v>
      </c>
      <c r="CV205" s="13" t="b">
        <f t="shared" si="112"/>
        <v>0</v>
      </c>
      <c r="CW205" s="13" t="b">
        <f t="shared" si="113"/>
        <v>0</v>
      </c>
      <c r="CX205" s="13" t="b">
        <f t="shared" si="114"/>
        <v>0</v>
      </c>
      <c r="CY205" s="13" t="b">
        <f t="shared" si="115"/>
        <v>0</v>
      </c>
    </row>
    <row r="206" spans="1:103" ht="15" thickBot="1">
      <c r="A206" s="932"/>
      <c r="B206" s="954"/>
      <c r="C206" s="954"/>
      <c r="D206" s="954"/>
      <c r="E206" s="954"/>
      <c r="F206" s="954"/>
      <c r="G206" s="954"/>
      <c r="H206" s="954"/>
      <c r="I206" s="954"/>
      <c r="J206" s="954"/>
      <c r="K206" s="954"/>
      <c r="L206" s="954"/>
      <c r="M206" s="954"/>
      <c r="N206" s="954"/>
      <c r="O206" s="954"/>
      <c r="P206" s="954"/>
      <c r="Q206" s="941"/>
      <c r="R206" s="954"/>
      <c r="S206" s="954"/>
      <c r="T206" s="954"/>
      <c r="U206" s="954"/>
      <c r="V206" s="954"/>
      <c r="W206" s="83"/>
      <c r="X206" s="83"/>
      <c r="Y206" s="83"/>
      <c r="Z206" s="83"/>
      <c r="AA206" s="83" t="s">
        <v>38</v>
      </c>
      <c r="AB206" s="84"/>
      <c r="AC206" s="84"/>
      <c r="AD206" s="83"/>
      <c r="AE206" s="954"/>
      <c r="AF206" s="334">
        <f t="shared" si="90"/>
        <v>0</v>
      </c>
      <c r="AG206" s="272">
        <f>IF(R206="kompletna",Q206*J206*0.0036*'lista, wskaźniki'!$F$13, IF(R206="częściowa",Q206*J206*0.0036*'lista, wskaźniki'!$F$14, IF(R206="brak",Q206*J206*0.0036*'lista, wskaźniki'!$F$15,)))</f>
        <v>0</v>
      </c>
      <c r="AH206" s="334">
        <f>IF(Y206="inne",K206*'lista, wskaźniki'!$E$35,IF(Y206="to samo źródło",0,IF(Y206=0,0)))</f>
        <v>0</v>
      </c>
      <c r="AI206" s="334">
        <f>IF(AA206="gaz z sieci",AC206*'lista, wskaźniki'!$D$21)</f>
        <v>0</v>
      </c>
      <c r="AJ206" s="272">
        <f>IF(AA206="węgiel",AB206*'lista, wskaźniki'!$D$20, IF('Sektor mieszkaniowy'!AA206="drewno",'Sektor mieszkaniowy'!AB206*'lista, wskaźniki'!$D$22,IF('Sektor mieszkaniowy'!AA206="pellet",AB206*'lista, wskaźniki'!$D$23,IF('Sektor mieszkaniowy'!AA206="gaz z sieci",AB206*'lista, wskaźniki'!$D$21,IF('Sektor mieszkaniowy'!AA206="olej opałowy",'Sektor mieszkaniowy'!AB206*'lista, wskaźniki'!$D$24)))))</f>
        <v>0</v>
      </c>
      <c r="AK206" s="1111"/>
      <c r="AL206" s="954"/>
      <c r="AM206" s="20">
        <f>IF(AA206="węgiel",AF206*1/3.6*'lista, wskaźniki'!$F$20,IF(AA206="drewno",AF206*1/3.6*'lista, wskaźniki'!$F$22,IF(AA206="pellet",AF206*1/3.6*'lista, wskaźniki'!$F$23,IF(AA206="gaz z sieci",AF206*1/3.6*'lista, wskaźniki'!$F$21,IF(AA206="olej opałowy",AF206*1/3.6*'lista, wskaźniki'!$F$24,0)))))</f>
        <v>0</v>
      </c>
      <c r="AN206" s="20">
        <f>IF(AA206="węgiel",AF206*'lista, wskaźniki'!$E$42,IF(AA206="drewno",AF206*'lista, wskaźniki'!$G$42,IF(AA206="pellet",AF206*'lista, wskaźniki'!$H$42,IF(AA206="gaz z sieci",AF206*'lista, wskaźniki'!$F$42,IF(AA206="olej opałowy",AF206*'lista, wskaźniki'!$I$42,0)))))</f>
        <v>0</v>
      </c>
      <c r="AO206" s="20">
        <f>IF(AA206="węgiel",AF206*'lista, wskaźniki'!$E$43,IF(AA206="drewno",AF206*'lista, wskaźniki'!$G$43,IF(AA206="pellet",AF206*'lista, wskaźniki'!$H$43,IF(AA206="gaz z sieci",AF206*'lista, wskaźniki'!$F$43,IF(AA206="olej opałowy",AF206*'lista, wskaźniki'!$I$43,0)))))</f>
        <v>0</v>
      </c>
      <c r="AP206" s="20">
        <f>IF(AA206="węgiel",AF206*'lista, wskaźniki'!$E$44,IF(AA206="drewno",AF206*'lista, wskaźniki'!$G$44,IF(AA206="pellet",AF206*'lista, wskaźniki'!$H$44,IF(AA206="gaz z sieci",AF206*'lista, wskaźniki'!$F$44,IF(AA206="olej opałowy",AF206*'lista, wskaźniki'!$I$44,0)))))</f>
        <v>0</v>
      </c>
      <c r="AQ206" s="20" t="b">
        <f>IF(Z206="gaz",AH206*1/3.6*'lista, wskaźniki'!$F$21,IF(Z206="energia elektryczna",AH206*1/3.6*'lista, wskaźniki'!$F$26))</f>
        <v>0</v>
      </c>
      <c r="AR206" s="20" t="b">
        <f>IF(Z206="gaz",AH206*'lista, wskaźniki'!$F$42,IF(Z206="energia elektryczna",AH206*0))</f>
        <v>0</v>
      </c>
      <c r="AS206" s="20" t="b">
        <f>IF(Z206="gaz",AH206*'lista, wskaźniki'!$F$43,IF(Z206="energia elektryczna",AH206*0))</f>
        <v>0</v>
      </c>
      <c r="AT206" s="20" t="b">
        <f>IF(Z206="gaz",AH206*'lista, wskaźniki'!$F$44,IF(Z206="energia elektryczna",AH206*0))</f>
        <v>0</v>
      </c>
      <c r="AU206" s="20">
        <f>AI206*1/3.6*'lista, wskaźniki'!$F$21</f>
        <v>0</v>
      </c>
      <c r="AV206" s="20">
        <f>AI206*'lista, wskaźniki'!$F$42</f>
        <v>0</v>
      </c>
      <c r="AW206" s="20">
        <f>AI206*'lista, wskaźniki'!$F$43</f>
        <v>0</v>
      </c>
      <c r="AX206" s="20">
        <f>AI206*'lista, wskaźniki'!$F$44</f>
        <v>0</v>
      </c>
      <c r="AY206" s="20">
        <f>AK206*'lista, wskaźniki'!$F$26</f>
        <v>0</v>
      </c>
      <c r="AZ206" s="20">
        <f t="shared" si="91"/>
        <v>0</v>
      </c>
      <c r="BA206" s="20">
        <f t="shared" si="92"/>
        <v>0</v>
      </c>
      <c r="BB206" s="20">
        <f t="shared" si="93"/>
        <v>0</v>
      </c>
      <c r="BC206" s="20">
        <f t="shared" si="94"/>
        <v>0</v>
      </c>
      <c r="BD206" s="954"/>
      <c r="BE206" s="954"/>
      <c r="BF206" s="954"/>
      <c r="BG206" s="954"/>
      <c r="BH206" s="83"/>
      <c r="BI206" s="954"/>
      <c r="BJ206" s="83"/>
      <c r="BK206" s="954"/>
      <c r="BL206" s="83"/>
      <c r="BM206" s="83"/>
      <c r="BN206" s="83"/>
      <c r="BO206" s="83"/>
      <c r="BP206" s="83"/>
      <c r="BQ206" s="83"/>
      <c r="BR206" s="83"/>
      <c r="BS206" s="1105"/>
      <c r="BT206" s="1105"/>
      <c r="BU206" s="1105"/>
      <c r="BV206" s="1105"/>
      <c r="BW206" s="1105"/>
      <c r="BX206" s="1105"/>
      <c r="BY206" s="1108"/>
      <c r="CA206" s="365" t="b">
        <f t="shared" si="95"/>
        <v>0</v>
      </c>
      <c r="CB206" s="365" t="b">
        <f t="shared" si="96"/>
        <v>0</v>
      </c>
      <c r="CC206" s="365" t="b">
        <f t="shared" si="97"/>
        <v>0</v>
      </c>
      <c r="CD206" s="365">
        <f t="shared" si="98"/>
        <v>0</v>
      </c>
      <c r="CE206" s="365" t="b">
        <f t="shared" si="99"/>
        <v>0</v>
      </c>
      <c r="CF206" s="365" t="b">
        <f t="shared" si="100"/>
        <v>0</v>
      </c>
      <c r="CG206" s="365" t="b">
        <f t="shared" si="101"/>
        <v>0</v>
      </c>
      <c r="CH206" s="365">
        <f t="shared" si="102"/>
        <v>0</v>
      </c>
      <c r="CI206" s="72" t="b">
        <f t="shared" si="103"/>
        <v>0</v>
      </c>
      <c r="CJ206" s="72" t="b">
        <f t="shared" si="104"/>
        <v>0</v>
      </c>
      <c r="CK206" s="72" t="b">
        <f t="shared" si="105"/>
        <v>0</v>
      </c>
      <c r="CL206" s="72">
        <f t="shared" si="106"/>
        <v>0</v>
      </c>
      <c r="CM206" s="72" t="b">
        <f t="shared" si="107"/>
        <v>0</v>
      </c>
      <c r="CN206" s="72" t="b">
        <f t="shared" si="108"/>
        <v>0</v>
      </c>
      <c r="CP206" s="13">
        <f t="shared" si="109"/>
        <v>0</v>
      </c>
      <c r="CQ206" s="13" t="b">
        <f t="shared" si="110"/>
        <v>0</v>
      </c>
      <c r="CR206" s="13" t="b">
        <f t="shared" si="111"/>
        <v>0</v>
      </c>
      <c r="CS206" s="13" t="b">
        <f t="shared" si="117"/>
        <v>0</v>
      </c>
      <c r="CT206" s="13" t="b">
        <f t="shared" si="116"/>
        <v>0</v>
      </c>
      <c r="CU206" s="13" t="b">
        <f t="shared" si="89"/>
        <v>0</v>
      </c>
      <c r="CV206" s="13" t="b">
        <f t="shared" si="112"/>
        <v>0</v>
      </c>
      <c r="CW206" s="13" t="b">
        <f t="shared" si="113"/>
        <v>0</v>
      </c>
      <c r="CX206" s="13" t="b">
        <f t="shared" si="114"/>
        <v>0</v>
      </c>
      <c r="CY206" s="13" t="b">
        <f t="shared" si="115"/>
        <v>0</v>
      </c>
    </row>
    <row r="207" spans="1:103" ht="15" thickBot="1">
      <c r="A207" s="933"/>
      <c r="B207" s="955"/>
      <c r="C207" s="955"/>
      <c r="D207" s="955"/>
      <c r="E207" s="955"/>
      <c r="F207" s="955"/>
      <c r="G207" s="955"/>
      <c r="H207" s="955"/>
      <c r="I207" s="955"/>
      <c r="J207" s="955"/>
      <c r="K207" s="955"/>
      <c r="L207" s="955"/>
      <c r="M207" s="955"/>
      <c r="N207" s="955"/>
      <c r="O207" s="955"/>
      <c r="P207" s="955"/>
      <c r="Q207" s="942"/>
      <c r="R207" s="955"/>
      <c r="S207" s="955"/>
      <c r="T207" s="955"/>
      <c r="U207" s="955"/>
      <c r="V207" s="955"/>
      <c r="W207" s="85"/>
      <c r="X207" s="85"/>
      <c r="Y207" s="85"/>
      <c r="Z207" s="85"/>
      <c r="AA207" s="85" t="s">
        <v>37</v>
      </c>
      <c r="AB207" s="86"/>
      <c r="AC207" s="86"/>
      <c r="AD207" s="85"/>
      <c r="AE207" s="955"/>
      <c r="AF207" s="334">
        <f t="shared" si="90"/>
        <v>0</v>
      </c>
      <c r="AG207" s="272">
        <f>IF(R207="kompletna",Q207*J207*0.0036*'lista, wskaźniki'!$F$13, IF(R207="częściowa",Q207*J207*0.0036*'lista, wskaźniki'!$F$14, IF(R207="brak",Q207*J207*0.0036*'lista, wskaźniki'!$F$15,)))</f>
        <v>0</v>
      </c>
      <c r="AH207" s="334">
        <f>IF(Y207="inne",K207*'lista, wskaźniki'!$E$35,IF(Y207="to samo źródło",0,IF(Y207=0,0)))</f>
        <v>0</v>
      </c>
      <c r="AI207" s="334" t="b">
        <f>IF(AA207="gaz z sieci",AC207*'lista, wskaźniki'!$D$21)</f>
        <v>0</v>
      </c>
      <c r="AJ207" s="272">
        <f>IF(AA207="węgiel",AB207*'lista, wskaźniki'!$D$20, IF('Sektor mieszkaniowy'!AA207="drewno",'Sektor mieszkaniowy'!AB207*'lista, wskaźniki'!$D$22,IF('Sektor mieszkaniowy'!AA207="pellet",AB207*'lista, wskaźniki'!$D$23,IF('Sektor mieszkaniowy'!AA207="gaz z sieci",AB207*'lista, wskaźniki'!$D$21,IF('Sektor mieszkaniowy'!AA207="olej opałowy",'Sektor mieszkaniowy'!AB207*'lista, wskaźniki'!$D$24)))))</f>
        <v>0</v>
      </c>
      <c r="AK207" s="1112"/>
      <c r="AL207" s="955"/>
      <c r="AM207" s="20">
        <f>IF(AA207="węgiel",AF207*1/3.6*'lista, wskaźniki'!$F$20,IF(AA207="drewno",AF207*1/3.6*'lista, wskaźniki'!$F$22,IF(AA207="pellet",AF207*1/3.6*'lista, wskaźniki'!$F$23,IF(AA207="gaz z sieci",AF207*1/3.6*'lista, wskaźniki'!$F$21,IF(AA207="olej opałowy",AF207*1/3.6*'lista, wskaźniki'!$F$24,0)))))</f>
        <v>0</v>
      </c>
      <c r="AN207" s="20">
        <f>IF(AA207="węgiel",AF207*'lista, wskaźniki'!$E$42,IF(AA207="drewno",AF207*'lista, wskaźniki'!$G$42,IF(AA207="pellet",AF207*'lista, wskaźniki'!$H$42,IF(AA207="gaz z sieci",AF207*'lista, wskaźniki'!$F$42,IF(AA207="olej opałowy",AF207*'lista, wskaźniki'!$I$42,0)))))</f>
        <v>0</v>
      </c>
      <c r="AO207" s="20">
        <f>IF(AA207="węgiel",AF207*'lista, wskaźniki'!$E$43,IF(AA207="drewno",AF207*'lista, wskaźniki'!$G$43,IF(AA207="pellet",AF207*'lista, wskaźniki'!$H$43,IF(AA207="gaz z sieci",AF207*'lista, wskaźniki'!$F$43,IF(AA207="olej opałowy",AF207*'lista, wskaźniki'!$I$43,0)))))</f>
        <v>0</v>
      </c>
      <c r="AP207" s="20">
        <f>IF(AA207="węgiel",AF207*'lista, wskaźniki'!$E$44,IF(AA207="drewno",AF207*'lista, wskaźniki'!$G$44,IF(AA207="pellet",AF207*'lista, wskaźniki'!$H$44,IF(AA207="gaz z sieci",AF207*'lista, wskaźniki'!$F$44,IF(AA207="olej opałowy",AF207*'lista, wskaźniki'!$I$44,0)))))</f>
        <v>0</v>
      </c>
      <c r="AQ207" s="20" t="b">
        <f>IF(Z207="gaz",AH207*1/3.6*'lista, wskaźniki'!$F$21,IF(Z207="energia elektryczna",AH207*1/3.6*'lista, wskaźniki'!$F$26))</f>
        <v>0</v>
      </c>
      <c r="AR207" s="20" t="b">
        <f>IF(Z207="gaz",AH207*'lista, wskaźniki'!$F$42,IF(Z207="energia elektryczna",AH207*0))</f>
        <v>0</v>
      </c>
      <c r="AS207" s="20" t="b">
        <f>IF(Z207="gaz",AH207*'lista, wskaźniki'!$F$43,IF(Z207="energia elektryczna",AH207*0))</f>
        <v>0</v>
      </c>
      <c r="AT207" s="20" t="b">
        <f>IF(Z207="gaz",AH207*'lista, wskaźniki'!$F$44,IF(Z207="energia elektryczna",AH207*0))</f>
        <v>0</v>
      </c>
      <c r="AU207" s="20">
        <f>AI207*1/3.6*'lista, wskaźniki'!$F$21</f>
        <v>0</v>
      </c>
      <c r="AV207" s="20">
        <f>AI207*'lista, wskaźniki'!$F$42</f>
        <v>0</v>
      </c>
      <c r="AW207" s="20">
        <f>AI207*'lista, wskaźniki'!$F$43</f>
        <v>0</v>
      </c>
      <c r="AX207" s="20">
        <f>AI207*'lista, wskaźniki'!$F$44</f>
        <v>0</v>
      </c>
      <c r="AY207" s="20">
        <f>AK207*'lista, wskaźniki'!$F$26</f>
        <v>0</v>
      </c>
      <c r="AZ207" s="20">
        <f t="shared" si="91"/>
        <v>0</v>
      </c>
      <c r="BA207" s="20">
        <f t="shared" si="92"/>
        <v>0</v>
      </c>
      <c r="BB207" s="20">
        <f t="shared" si="93"/>
        <v>0</v>
      </c>
      <c r="BC207" s="20">
        <f t="shared" si="94"/>
        <v>0</v>
      </c>
      <c r="BD207" s="955"/>
      <c r="BE207" s="955"/>
      <c r="BF207" s="955"/>
      <c r="BG207" s="955"/>
      <c r="BH207" s="85"/>
      <c r="BI207" s="955"/>
      <c r="BJ207" s="85"/>
      <c r="BK207" s="955"/>
      <c r="BL207" s="85"/>
      <c r="BM207" s="85"/>
      <c r="BN207" s="85"/>
      <c r="BO207" s="85"/>
      <c r="BP207" s="85"/>
      <c r="BQ207" s="85"/>
      <c r="BR207" s="85"/>
      <c r="BS207" s="1106"/>
      <c r="BT207" s="1106"/>
      <c r="BU207" s="1106"/>
      <c r="BV207" s="1106"/>
      <c r="BW207" s="1106"/>
      <c r="BX207" s="1106"/>
      <c r="BY207" s="1109"/>
      <c r="CA207" s="365" t="b">
        <f t="shared" si="95"/>
        <v>0</v>
      </c>
      <c r="CB207" s="365" t="b">
        <f t="shared" si="96"/>
        <v>0</v>
      </c>
      <c r="CC207" s="365" t="b">
        <f t="shared" si="97"/>
        <v>0</v>
      </c>
      <c r="CD207" s="365" t="b">
        <f t="shared" si="98"/>
        <v>0</v>
      </c>
      <c r="CE207" s="365">
        <f t="shared" si="99"/>
        <v>0</v>
      </c>
      <c r="CF207" s="365" t="b">
        <f t="shared" si="100"/>
        <v>0</v>
      </c>
      <c r="CG207" s="365" t="b">
        <f t="shared" si="101"/>
        <v>0</v>
      </c>
      <c r="CH207" s="365" t="b">
        <f t="shared" si="102"/>
        <v>0</v>
      </c>
      <c r="CI207" s="72" t="b">
        <f t="shared" si="103"/>
        <v>0</v>
      </c>
      <c r="CJ207" s="72" t="b">
        <f t="shared" si="104"/>
        <v>0</v>
      </c>
      <c r="CK207" s="72" t="b">
        <f t="shared" si="105"/>
        <v>0</v>
      </c>
      <c r="CL207" s="72">
        <f t="shared" si="106"/>
        <v>0</v>
      </c>
      <c r="CM207" s="72">
        <f t="shared" si="107"/>
        <v>0</v>
      </c>
      <c r="CN207" s="72" t="b">
        <f t="shared" si="108"/>
        <v>0</v>
      </c>
      <c r="CP207" s="13">
        <f t="shared" si="109"/>
        <v>0</v>
      </c>
      <c r="CQ207" s="13" t="b">
        <f t="shared" si="110"/>
        <v>0</v>
      </c>
      <c r="CR207" s="13" t="b">
        <f t="shared" si="111"/>
        <v>0</v>
      </c>
      <c r="CS207" s="13" t="b">
        <f t="shared" si="117"/>
        <v>0</v>
      </c>
      <c r="CT207" s="13" t="b">
        <f t="shared" si="116"/>
        <v>0</v>
      </c>
      <c r="CU207" s="13" t="b">
        <f t="shared" si="89"/>
        <v>0</v>
      </c>
      <c r="CV207" s="13" t="b">
        <f t="shared" si="112"/>
        <v>0</v>
      </c>
      <c r="CW207" s="13" t="b">
        <f t="shared" si="113"/>
        <v>0</v>
      </c>
      <c r="CX207" s="13" t="b">
        <f t="shared" si="114"/>
        <v>0</v>
      </c>
      <c r="CY207" s="13" t="b">
        <f t="shared" si="115"/>
        <v>0</v>
      </c>
    </row>
    <row r="208" spans="1:103" ht="15" thickBot="1">
      <c r="A208" s="931">
        <v>42</v>
      </c>
      <c r="B208" s="953" t="s">
        <v>202</v>
      </c>
      <c r="C208" s="953"/>
      <c r="D208" s="953" t="s">
        <v>1</v>
      </c>
      <c r="E208" s="953" t="s">
        <v>5</v>
      </c>
      <c r="F208" s="953"/>
      <c r="G208" s="953"/>
      <c r="H208" s="953"/>
      <c r="I208" s="953" t="s">
        <v>11</v>
      </c>
      <c r="J208" s="953">
        <v>50</v>
      </c>
      <c r="K208" s="953">
        <v>6</v>
      </c>
      <c r="L208" s="953" t="s">
        <v>16</v>
      </c>
      <c r="M208" s="953">
        <v>100</v>
      </c>
      <c r="N208" s="953" t="s">
        <v>17</v>
      </c>
      <c r="O208" s="953"/>
      <c r="P208" s="953" t="s">
        <v>17</v>
      </c>
      <c r="Q208" s="940">
        <f>IF(I208="&lt;1966",'lista, wskaźniki'!$G$4,IF(I208="1967-1985",'lista, wskaźniki'!$G$5,IF(I208="1986-1992",'lista, wskaźniki'!$G$6,IF(I208="1993-1996",'lista, wskaźniki'!$G$7,IF(I208="&gt;1997",'lista, wskaźniki'!$G$8,IF(I208=0,'lista, wskaźniki'!$G$4))))))</f>
        <v>250</v>
      </c>
      <c r="R208" s="953" t="s">
        <v>23</v>
      </c>
      <c r="S208" s="953" t="s">
        <v>31</v>
      </c>
      <c r="T208" s="953"/>
      <c r="U208" s="953">
        <v>1973</v>
      </c>
      <c r="V208" s="953"/>
      <c r="W208" s="20" t="s">
        <v>36</v>
      </c>
      <c r="X208" s="81" t="s">
        <v>195</v>
      </c>
      <c r="Y208" s="81" t="s">
        <v>42</v>
      </c>
      <c r="Z208" s="81"/>
      <c r="AA208" s="81" t="s">
        <v>35</v>
      </c>
      <c r="AB208" s="82"/>
      <c r="AC208" s="82"/>
      <c r="AD208" s="81"/>
      <c r="AE208" s="953">
        <v>10</v>
      </c>
      <c r="AF208" s="334">
        <f t="shared" si="90"/>
        <v>0</v>
      </c>
      <c r="AG208" s="272">
        <v>0</v>
      </c>
      <c r="AH208" s="334">
        <f>IF(Y208="inne",K208*'lista, wskaźniki'!$E$35,IF(Y208="to samo źródło",0,IF(Y208=0,0)))</f>
        <v>0</v>
      </c>
      <c r="AI208" s="334" t="b">
        <f>IF(AA208="gaz z sieci",AC208*'lista, wskaźniki'!$D$21)</f>
        <v>0</v>
      </c>
      <c r="AJ208" s="272">
        <f>IF(AA208="węgiel",AB208*'lista, wskaźniki'!$D$20, IF('Sektor mieszkaniowy'!AA208="drewno",'Sektor mieszkaniowy'!AB208*'lista, wskaźniki'!$D$22,IF('Sektor mieszkaniowy'!AA208="pellet",AB208*'lista, wskaźniki'!$D$23,IF('Sektor mieszkaniowy'!AA208="gaz z sieci",AB208*'lista, wskaźniki'!$D$21,IF('Sektor mieszkaniowy'!AA208="olej opałowy",'Sektor mieszkaniowy'!AB208*'lista, wskaźniki'!$D$24)))))</f>
        <v>0</v>
      </c>
      <c r="AK208" s="1110">
        <f>AL208/'lista, wskaźniki'!$A$127</f>
        <v>1.8461538461538463</v>
      </c>
      <c r="AL208" s="953">
        <v>1200</v>
      </c>
      <c r="AM208" s="20">
        <f>IF(AA208="węgiel",AF208*1/3.6*'lista, wskaźniki'!$F$20,IF(AA208="drewno",AF208*1/3.6*'lista, wskaźniki'!$F$22,IF(AA208="pellet",AF208*1/3.6*'lista, wskaźniki'!$F$23,IF(AA208="gaz z sieci",AF208*1/3.6*'lista, wskaźniki'!$F$21,IF(AA208="olej opałowy",AF208*1/3.6*'lista, wskaźniki'!$F$24,0)))))</f>
        <v>0</v>
      </c>
      <c r="AN208" s="20">
        <f>IF(AA208="węgiel",AF208*'lista, wskaźniki'!$E$42,IF(AA208="drewno",AF208*'lista, wskaźniki'!$G$42,IF(AA208="pellet",AF208*'lista, wskaźniki'!$H$42,IF(AA208="gaz z sieci",AF208*'lista, wskaźniki'!$F$42,IF(AA208="olej opałowy",AF208*'lista, wskaźniki'!$I$42,0)))))</f>
        <v>0</v>
      </c>
      <c r="AO208" s="20">
        <f>IF(AA208="węgiel",AF208*'lista, wskaźniki'!$E$43,IF(AA208="drewno",AF208*'lista, wskaźniki'!$G$43,IF(AA208="pellet",AF208*'lista, wskaźniki'!$H$43,IF(AA208="gaz z sieci",AF208*'lista, wskaźniki'!$F$43,IF(AA208="olej opałowy",AF208*'lista, wskaźniki'!$I$43,0)))))</f>
        <v>0</v>
      </c>
      <c r="AP208" s="20">
        <f>IF(AA208="węgiel",AF208*'lista, wskaźniki'!$E$44,IF(AA208="drewno",AF208*'lista, wskaźniki'!$G$44,IF(AA208="pellet",AF208*'lista, wskaźniki'!$H$44,IF(AA208="gaz z sieci",AF208*'lista, wskaźniki'!$F$44,IF(AA208="olej opałowy",AF208*'lista, wskaźniki'!$I$44,0)))))</f>
        <v>0</v>
      </c>
      <c r="AQ208" s="20" t="b">
        <f>IF(Z208="gaz",AH208*1/3.6*'lista, wskaźniki'!$F$21,IF(Z208="energia elektryczna",AH208*1/3.6*'lista, wskaźniki'!$F$26))</f>
        <v>0</v>
      </c>
      <c r="AR208" s="20" t="b">
        <f>IF(Z208="gaz",AH208*'lista, wskaźniki'!$F$42,IF(Z208="energia elektryczna",AH208*0))</f>
        <v>0</v>
      </c>
      <c r="AS208" s="20" t="b">
        <f>IF(Z208="gaz",AH208*'lista, wskaźniki'!$F$43,IF(Z208="energia elektryczna",AH208*0))</f>
        <v>0</v>
      </c>
      <c r="AT208" s="20" t="b">
        <f>IF(Z208="gaz",AH208*'lista, wskaźniki'!$F$44,IF(Z208="energia elektryczna",AH208*0))</f>
        <v>0</v>
      </c>
      <c r="AU208" s="20">
        <f>AI208*1/3.6*'lista, wskaźniki'!$F$21</f>
        <v>0</v>
      </c>
      <c r="AV208" s="20">
        <f>AI208*'lista, wskaźniki'!$F$42</f>
        <v>0</v>
      </c>
      <c r="AW208" s="20">
        <f>AI208*'lista, wskaźniki'!$F$43</f>
        <v>0</v>
      </c>
      <c r="AX208" s="20">
        <f>AI208*'lista, wskaźniki'!$F$44</f>
        <v>0</v>
      </c>
      <c r="AY208" s="20">
        <f>AK208*'lista, wskaźniki'!$F$26</f>
        <v>1.6430769230769231</v>
      </c>
      <c r="AZ208" s="20">
        <f t="shared" si="91"/>
        <v>1.6430769230769231</v>
      </c>
      <c r="BA208" s="20">
        <f t="shared" si="92"/>
        <v>0</v>
      </c>
      <c r="BB208" s="20">
        <f t="shared" si="93"/>
        <v>0</v>
      </c>
      <c r="BC208" s="20">
        <f t="shared" si="94"/>
        <v>0</v>
      </c>
      <c r="BD208" s="953" t="s">
        <v>17</v>
      </c>
      <c r="BE208" s="953" t="s">
        <v>17</v>
      </c>
      <c r="BF208" s="953" t="s">
        <v>17</v>
      </c>
      <c r="BG208" s="953" t="s">
        <v>17</v>
      </c>
      <c r="BH208" s="81"/>
      <c r="BI208" s="953" t="s">
        <v>17</v>
      </c>
      <c r="BJ208" s="81"/>
      <c r="BK208" s="953" t="s">
        <v>17</v>
      </c>
      <c r="BL208" s="81"/>
      <c r="BM208" s="81"/>
      <c r="BN208" s="81"/>
      <c r="BO208" s="81"/>
      <c r="BP208" s="81"/>
      <c r="BQ208" s="81" t="s">
        <v>120</v>
      </c>
      <c r="BR208" s="81">
        <v>1</v>
      </c>
      <c r="BS208" s="1104">
        <v>10000</v>
      </c>
      <c r="BT208" s="1104"/>
      <c r="BU208" s="1104">
        <v>750</v>
      </c>
      <c r="BV208" s="1104"/>
      <c r="BW208" s="1104"/>
      <c r="BX208" s="1104">
        <v>3370</v>
      </c>
      <c r="BY208" s="1107"/>
      <c r="CA208" s="365">
        <f t="shared" si="95"/>
        <v>0</v>
      </c>
      <c r="CB208" s="365" t="b">
        <f t="shared" si="96"/>
        <v>0</v>
      </c>
      <c r="CC208" s="365" t="b">
        <f t="shared" si="97"/>
        <v>0</v>
      </c>
      <c r="CD208" s="365" t="b">
        <f t="shared" si="98"/>
        <v>0</v>
      </c>
      <c r="CE208" s="365" t="b">
        <f t="shared" si="99"/>
        <v>0</v>
      </c>
      <c r="CF208" s="365" t="b">
        <f t="shared" si="100"/>
        <v>0</v>
      </c>
      <c r="CG208" s="365" t="b">
        <f t="shared" si="101"/>
        <v>0</v>
      </c>
      <c r="CH208" s="365" t="b">
        <f t="shared" si="102"/>
        <v>0</v>
      </c>
      <c r="CI208" s="72">
        <f t="shared" si="103"/>
        <v>0</v>
      </c>
      <c r="CJ208" s="72" t="b">
        <f t="shared" si="104"/>
        <v>0</v>
      </c>
      <c r="CK208" s="72" t="b">
        <f t="shared" si="105"/>
        <v>0</v>
      </c>
      <c r="CL208" s="72">
        <f t="shared" si="106"/>
        <v>0</v>
      </c>
      <c r="CM208" s="72" t="b">
        <f t="shared" si="107"/>
        <v>0</v>
      </c>
      <c r="CN208" s="72" t="b">
        <f t="shared" si="108"/>
        <v>0</v>
      </c>
      <c r="CP208" s="13" t="b">
        <f t="shared" si="109"/>
        <v>0</v>
      </c>
      <c r="CQ208" s="13">
        <f t="shared" si="110"/>
        <v>0</v>
      </c>
      <c r="CR208" s="13">
        <f t="shared" si="111"/>
        <v>50</v>
      </c>
      <c r="CS208" s="13">
        <f t="shared" si="117"/>
        <v>25</v>
      </c>
      <c r="CT208" s="13" t="b">
        <f t="shared" si="116"/>
        <v>0</v>
      </c>
      <c r="CU208" s="13">
        <f t="shared" si="89"/>
        <v>0</v>
      </c>
      <c r="CV208" s="13" t="b">
        <f t="shared" si="112"/>
        <v>0</v>
      </c>
      <c r="CW208" s="13">
        <f t="shared" si="113"/>
        <v>0</v>
      </c>
      <c r="CX208" s="13" t="b">
        <f t="shared" si="114"/>
        <v>0</v>
      </c>
      <c r="CY208" s="13">
        <f t="shared" si="115"/>
        <v>0</v>
      </c>
    </row>
    <row r="209" spans="1:103" ht="15" thickBot="1">
      <c r="A209" s="932"/>
      <c r="B209" s="954"/>
      <c r="C209" s="954"/>
      <c r="D209" s="954"/>
      <c r="E209" s="954"/>
      <c r="F209" s="954"/>
      <c r="G209" s="954"/>
      <c r="H209" s="954"/>
      <c r="I209" s="954"/>
      <c r="J209" s="954"/>
      <c r="K209" s="954"/>
      <c r="L209" s="954"/>
      <c r="M209" s="954"/>
      <c r="N209" s="954"/>
      <c r="O209" s="954"/>
      <c r="P209" s="954"/>
      <c r="Q209" s="941"/>
      <c r="R209" s="954"/>
      <c r="S209" s="954"/>
      <c r="T209" s="954"/>
      <c r="U209" s="954"/>
      <c r="V209" s="954"/>
      <c r="W209" s="83"/>
      <c r="X209" s="83" t="s">
        <v>39</v>
      </c>
      <c r="Y209" s="83"/>
      <c r="Z209" s="83"/>
      <c r="AA209" s="83" t="s">
        <v>36</v>
      </c>
      <c r="AB209" s="84">
        <v>5</v>
      </c>
      <c r="AC209" s="84"/>
      <c r="AD209" s="83">
        <v>500</v>
      </c>
      <c r="AE209" s="954"/>
      <c r="AF209" s="334">
        <f t="shared" si="90"/>
        <v>57</v>
      </c>
      <c r="AG209" s="272">
        <v>36</v>
      </c>
      <c r="AH209" s="334">
        <f>IF(Y209="inne",K209*'lista, wskaźniki'!$E$35,IF(Y209="to samo źródło",0,IF(Y209=0,0)))</f>
        <v>0</v>
      </c>
      <c r="AI209" s="334" t="b">
        <f>IF(AA209="gaz z sieci",AC209*'lista, wskaźniki'!$D$21)</f>
        <v>0</v>
      </c>
      <c r="AJ209" s="272">
        <f>IF(AA209="węgiel",AB209*'lista, wskaźniki'!$D$20, IF('Sektor mieszkaniowy'!AA209="drewno",'Sektor mieszkaniowy'!AB209*'lista, wskaźniki'!$D$22,IF('Sektor mieszkaniowy'!AA209="pellet",AB209*'lista, wskaźniki'!$D$23,IF('Sektor mieszkaniowy'!AA209="gaz z sieci",AB209*'lista, wskaźniki'!$D$21,IF('Sektor mieszkaniowy'!AA209="olej opałowy",'Sektor mieszkaniowy'!AB209*'lista, wskaźniki'!$D$24)))))</f>
        <v>78</v>
      </c>
      <c r="AK209" s="1111"/>
      <c r="AL209" s="954"/>
      <c r="AM209" s="20">
        <f>IF(AA209="węgiel",AF209*1/3.6*'lista, wskaźniki'!$F$20,IF(AA209="drewno",AF209*1/3.6*'lista, wskaźniki'!$F$22,IF(AA209="pellet",AF209*1/3.6*'lista, wskaźniki'!$F$23,IF(AA209="gaz z sieci",AF209*1/3.6*'lista, wskaźniki'!$F$21,IF(AA209="olej opałowy",AF209*1/3.6*'lista, wskaźniki'!$F$24,0)))))</f>
        <v>0</v>
      </c>
      <c r="AN209" s="20">
        <f>IF(AA209="węgiel",AF209*'lista, wskaźniki'!$E$42,IF(AA209="drewno",AF209*'lista, wskaźniki'!$G$42,IF(AA209="pellet",AF209*'lista, wskaźniki'!$H$42,IF(AA209="gaz z sieci",AF209*'lista, wskaźniki'!$F$42,IF(AA209="olej opałowy",AF209*'lista, wskaźniki'!$I$42,0)))))</f>
        <v>4.6169999999999996E-2</v>
      </c>
      <c r="AO209" s="20">
        <f>IF(AA209="węgiel",AF209*'lista, wskaźniki'!$E$43,IF(AA209="drewno",AF209*'lista, wskaźniki'!$G$43,IF(AA209="pellet",AF209*'lista, wskaźniki'!$H$43,IF(AA209="gaz z sieci",AF209*'lista, wskaźniki'!$F$43,IF(AA209="olej opałowy",AF209*'lista, wskaźniki'!$I$43,0)))))</f>
        <v>4.6169999999999996E-2</v>
      </c>
      <c r="AP209" s="20">
        <f>IF(AA209="węgiel",AF209*'lista, wskaźniki'!$E$44,IF(AA209="drewno",AF209*'lista, wskaźniki'!$G$44,IF(AA209="pellet",AF209*'lista, wskaźniki'!$H$44,IF(AA209="gaz z sieci",AF209*'lista, wskaźniki'!$F$44,IF(AA209="olej opałowy",AF209*'lista, wskaźniki'!$I$44,0)))))</f>
        <v>1.4249999999999999E-5</v>
      </c>
      <c r="AQ209" s="20" t="b">
        <f>IF(Z209="gaz",AH209*1/3.6*'lista, wskaźniki'!$F$21,IF(Z209="energia elektryczna",AH209*1/3.6*'lista, wskaźniki'!$F$26))</f>
        <v>0</v>
      </c>
      <c r="AR209" s="20" t="b">
        <f>IF(Z209="gaz",AH209*'lista, wskaźniki'!$F$42,IF(Z209="energia elektryczna",AH209*0))</f>
        <v>0</v>
      </c>
      <c r="AS209" s="20" t="b">
        <f>IF(Z209="gaz",AH209*'lista, wskaźniki'!$F$43,IF(Z209="energia elektryczna",AH209*0))</f>
        <v>0</v>
      </c>
      <c r="AT209" s="20" t="b">
        <f>IF(Z209="gaz",AH209*'lista, wskaźniki'!$F$44,IF(Z209="energia elektryczna",AH209*0))</f>
        <v>0</v>
      </c>
      <c r="AU209" s="20">
        <f>AI209*1/3.6*'lista, wskaźniki'!$F$21</f>
        <v>0</v>
      </c>
      <c r="AV209" s="20">
        <f>AI209*'lista, wskaźniki'!$F$42</f>
        <v>0</v>
      </c>
      <c r="AW209" s="20">
        <f>AI209*'lista, wskaźniki'!$F$43</f>
        <v>0</v>
      </c>
      <c r="AX209" s="20">
        <f>AI209*'lista, wskaźniki'!$F$44</f>
        <v>0</v>
      </c>
      <c r="AY209" s="20">
        <f>AK209*'lista, wskaźniki'!$F$26</f>
        <v>0</v>
      </c>
      <c r="AZ209" s="20">
        <f t="shared" si="91"/>
        <v>0</v>
      </c>
      <c r="BA209" s="20">
        <f t="shared" si="92"/>
        <v>4.6169999999999996E-2</v>
      </c>
      <c r="BB209" s="20">
        <f t="shared" si="93"/>
        <v>4.6169999999999996E-2</v>
      </c>
      <c r="BC209" s="20">
        <f t="shared" si="94"/>
        <v>1.4249999999999999E-5</v>
      </c>
      <c r="BD209" s="954"/>
      <c r="BE209" s="954"/>
      <c r="BF209" s="954"/>
      <c r="BG209" s="954"/>
      <c r="BH209" s="83"/>
      <c r="BI209" s="954"/>
      <c r="BJ209" s="83"/>
      <c r="BK209" s="954"/>
      <c r="BL209" s="83"/>
      <c r="BM209" s="83"/>
      <c r="BN209" s="83"/>
      <c r="BO209" s="83"/>
      <c r="BP209" s="83"/>
      <c r="BQ209" s="83"/>
      <c r="BR209" s="83"/>
      <c r="BS209" s="1105"/>
      <c r="BT209" s="1105"/>
      <c r="BU209" s="1105"/>
      <c r="BV209" s="1105"/>
      <c r="BW209" s="1105"/>
      <c r="BX209" s="1105"/>
      <c r="BY209" s="1108"/>
      <c r="CA209" s="365" t="b">
        <f t="shared" si="95"/>
        <v>0</v>
      </c>
      <c r="CB209" s="365">
        <f t="shared" si="96"/>
        <v>57</v>
      </c>
      <c r="CC209" s="365" t="b">
        <f t="shared" si="97"/>
        <v>0</v>
      </c>
      <c r="CD209" s="365" t="b">
        <f t="shared" si="98"/>
        <v>0</v>
      </c>
      <c r="CE209" s="365" t="b">
        <f t="shared" si="99"/>
        <v>0</v>
      </c>
      <c r="CF209" s="365" t="b">
        <f t="shared" si="100"/>
        <v>0</v>
      </c>
      <c r="CG209" s="365" t="b">
        <f t="shared" si="101"/>
        <v>0</v>
      </c>
      <c r="CH209" s="365" t="b">
        <f t="shared" si="102"/>
        <v>0</v>
      </c>
      <c r="CI209" s="72" t="b">
        <f t="shared" si="103"/>
        <v>0</v>
      </c>
      <c r="CJ209" s="72">
        <f t="shared" si="104"/>
        <v>57</v>
      </c>
      <c r="CK209" s="72" t="b">
        <f t="shared" si="105"/>
        <v>0</v>
      </c>
      <c r="CL209" s="72">
        <f t="shared" si="106"/>
        <v>0</v>
      </c>
      <c r="CM209" s="72" t="b">
        <f t="shared" si="107"/>
        <v>0</v>
      </c>
      <c r="CN209" s="72" t="b">
        <f t="shared" si="108"/>
        <v>0</v>
      </c>
      <c r="CP209" s="13">
        <f t="shared" si="109"/>
        <v>0</v>
      </c>
      <c r="CQ209" s="13" t="b">
        <f t="shared" si="110"/>
        <v>0</v>
      </c>
      <c r="CR209" s="13" t="b">
        <f t="shared" si="111"/>
        <v>0</v>
      </c>
      <c r="CS209" s="13" t="b">
        <f t="shared" si="117"/>
        <v>0</v>
      </c>
      <c r="CT209" s="13" t="b">
        <f t="shared" si="116"/>
        <v>0</v>
      </c>
      <c r="CU209" s="13" t="b">
        <f t="shared" si="89"/>
        <v>0</v>
      </c>
      <c r="CV209" s="13" t="b">
        <f t="shared" si="112"/>
        <v>0</v>
      </c>
      <c r="CW209" s="13" t="b">
        <f t="shared" si="113"/>
        <v>0</v>
      </c>
      <c r="CX209" s="13" t="b">
        <f t="shared" si="114"/>
        <v>0</v>
      </c>
      <c r="CY209" s="13" t="b">
        <f t="shared" si="115"/>
        <v>0</v>
      </c>
    </row>
    <row r="210" spans="1:103" ht="15" thickBot="1">
      <c r="A210" s="932"/>
      <c r="B210" s="954"/>
      <c r="C210" s="954"/>
      <c r="D210" s="954"/>
      <c r="E210" s="954"/>
      <c r="F210" s="954"/>
      <c r="G210" s="954"/>
      <c r="H210" s="954"/>
      <c r="I210" s="954"/>
      <c r="J210" s="954"/>
      <c r="K210" s="954"/>
      <c r="L210" s="954"/>
      <c r="M210" s="954"/>
      <c r="N210" s="954"/>
      <c r="O210" s="954"/>
      <c r="P210" s="954"/>
      <c r="Q210" s="941"/>
      <c r="R210" s="954"/>
      <c r="S210" s="954"/>
      <c r="T210" s="954"/>
      <c r="U210" s="954"/>
      <c r="V210" s="954"/>
      <c r="W210" s="83"/>
      <c r="X210" s="83"/>
      <c r="Y210" s="83"/>
      <c r="Z210" s="83"/>
      <c r="AA210" s="83" t="s">
        <v>50</v>
      </c>
      <c r="AB210" s="84"/>
      <c r="AC210" s="84"/>
      <c r="AD210" s="83"/>
      <c r="AE210" s="954"/>
      <c r="AF210" s="334">
        <f t="shared" si="90"/>
        <v>0</v>
      </c>
      <c r="AG210" s="272">
        <f>IF(R210="kompletna",Q210*J210*0.0036*'lista, wskaźniki'!$F$13, IF(R210="częściowa",Q210*J210*0.0036*'lista, wskaźniki'!$F$14, IF(R210="brak",Q210*J210*0.0036*'lista, wskaźniki'!$F$15,)))</f>
        <v>0</v>
      </c>
      <c r="AH210" s="334">
        <f>IF(Y210="inne",K210*'lista, wskaźniki'!$E$35,IF(Y210="to samo źródło",0,IF(Y210=0,0)))</f>
        <v>0</v>
      </c>
      <c r="AI210" s="334" t="b">
        <f>IF(AA210="gaz z sieci",AC210*'lista, wskaźniki'!$D$21)</f>
        <v>0</v>
      </c>
      <c r="AJ210" s="272">
        <f>IF(AA210="węgiel",AB210*'lista, wskaźniki'!$D$20, IF('Sektor mieszkaniowy'!AA210="drewno",'Sektor mieszkaniowy'!AB210*'lista, wskaźniki'!$D$22,IF('Sektor mieszkaniowy'!AA210="pellet",AB210*'lista, wskaźniki'!$D$23,IF('Sektor mieszkaniowy'!AA210="gaz z sieci",AB210*'lista, wskaźniki'!$D$21,IF('Sektor mieszkaniowy'!AA210="olej opałowy",'Sektor mieszkaniowy'!AB210*'lista, wskaźniki'!$D$24)))))</f>
        <v>0</v>
      </c>
      <c r="AK210" s="1111"/>
      <c r="AL210" s="954"/>
      <c r="AM210" s="20">
        <f>IF(AA210="węgiel",AF210*1/3.6*'lista, wskaźniki'!$F$20,IF(AA210="drewno",AF210*1/3.6*'lista, wskaźniki'!$F$22,IF(AA210="pellet",AF210*1/3.6*'lista, wskaźniki'!$F$23,IF(AA210="gaz z sieci",AF210*1/3.6*'lista, wskaźniki'!$F$21,IF(AA210="olej opałowy",AF210*1/3.6*'lista, wskaźniki'!$F$24,0)))))</f>
        <v>0</v>
      </c>
      <c r="AN210" s="20">
        <f>IF(AA210="węgiel",AF210*'lista, wskaźniki'!$E$42,IF(AA210="drewno",AF210*'lista, wskaźniki'!$G$42,IF(AA210="pellet",AF210*'lista, wskaźniki'!$H$42,IF(AA210="gaz z sieci",AF210*'lista, wskaźniki'!$F$42,IF(AA210="olej opałowy",AF210*'lista, wskaźniki'!$I$42,0)))))</f>
        <v>0</v>
      </c>
      <c r="AO210" s="20">
        <f>IF(AA210="węgiel",AF210*'lista, wskaźniki'!$E$43,IF(AA210="drewno",AF210*'lista, wskaźniki'!$G$43,IF(AA210="pellet",AF210*'lista, wskaźniki'!$H$43,IF(AA210="gaz z sieci",AF210*'lista, wskaźniki'!$F$43,IF(AA210="olej opałowy",AF210*'lista, wskaźniki'!$I$43,0)))))</f>
        <v>0</v>
      </c>
      <c r="AP210" s="20">
        <f>IF(AA210="węgiel",AF210*'lista, wskaźniki'!$E$44,IF(AA210="drewno",AF210*'lista, wskaźniki'!$G$44,IF(AA210="pellet",AF210*'lista, wskaźniki'!$H$44,IF(AA210="gaz z sieci",AF210*'lista, wskaźniki'!$F$44,IF(AA210="olej opałowy",AF210*'lista, wskaźniki'!$I$44,0)))))</f>
        <v>0</v>
      </c>
      <c r="AQ210" s="20" t="b">
        <f>IF(Z210="gaz",AH210*1/3.6*'lista, wskaźniki'!$F$21,IF(Z210="energia elektryczna",AH210*1/3.6*'lista, wskaźniki'!$F$26))</f>
        <v>0</v>
      </c>
      <c r="AR210" s="20" t="b">
        <f>IF(Z210="gaz",AH210*'lista, wskaźniki'!$F$42,IF(Z210="energia elektryczna",AH210*0))</f>
        <v>0</v>
      </c>
      <c r="AS210" s="20" t="b">
        <f>IF(Z210="gaz",AH210*'lista, wskaźniki'!$F$43,IF(Z210="energia elektryczna",AH210*0))</f>
        <v>0</v>
      </c>
      <c r="AT210" s="20" t="b">
        <f>IF(Z210="gaz",AH210*'lista, wskaźniki'!$F$44,IF(Z210="energia elektryczna",AH210*0))</f>
        <v>0</v>
      </c>
      <c r="AU210" s="20">
        <f>AI210*1/3.6*'lista, wskaźniki'!$F$21</f>
        <v>0</v>
      </c>
      <c r="AV210" s="20">
        <f>AI210*'lista, wskaźniki'!$F$42</f>
        <v>0</v>
      </c>
      <c r="AW210" s="20">
        <f>AI210*'lista, wskaźniki'!$F$43</f>
        <v>0</v>
      </c>
      <c r="AX210" s="20">
        <f>AI210*'lista, wskaźniki'!$F$44</f>
        <v>0</v>
      </c>
      <c r="AY210" s="20">
        <f>AK210*'lista, wskaźniki'!$F$26</f>
        <v>0</v>
      </c>
      <c r="AZ210" s="20">
        <f t="shared" si="91"/>
        <v>0</v>
      </c>
      <c r="BA210" s="20">
        <f t="shared" si="92"/>
        <v>0</v>
      </c>
      <c r="BB210" s="20">
        <f t="shared" si="93"/>
        <v>0</v>
      </c>
      <c r="BC210" s="20">
        <f t="shared" si="94"/>
        <v>0</v>
      </c>
      <c r="BD210" s="954"/>
      <c r="BE210" s="954"/>
      <c r="BF210" s="954"/>
      <c r="BG210" s="954"/>
      <c r="BH210" s="83"/>
      <c r="BI210" s="954"/>
      <c r="BJ210" s="83"/>
      <c r="BK210" s="954"/>
      <c r="BL210" s="83"/>
      <c r="BM210" s="83"/>
      <c r="BN210" s="83"/>
      <c r="BO210" s="83"/>
      <c r="BP210" s="83"/>
      <c r="BQ210" s="83"/>
      <c r="BR210" s="83"/>
      <c r="BS210" s="1105"/>
      <c r="BT210" s="1105"/>
      <c r="BU210" s="1105"/>
      <c r="BV210" s="1105"/>
      <c r="BW210" s="1105"/>
      <c r="BX210" s="1105"/>
      <c r="BY210" s="1108"/>
      <c r="CA210" s="365" t="b">
        <f t="shared" si="95"/>
        <v>0</v>
      </c>
      <c r="CB210" s="365" t="b">
        <f t="shared" si="96"/>
        <v>0</v>
      </c>
      <c r="CC210" s="365">
        <f t="shared" si="97"/>
        <v>0</v>
      </c>
      <c r="CD210" s="365" t="b">
        <f t="shared" si="98"/>
        <v>0</v>
      </c>
      <c r="CE210" s="365" t="b">
        <f t="shared" si="99"/>
        <v>0</v>
      </c>
      <c r="CF210" s="365" t="b">
        <f t="shared" si="100"/>
        <v>0</v>
      </c>
      <c r="CG210" s="365" t="b">
        <f t="shared" si="101"/>
        <v>0</v>
      </c>
      <c r="CH210" s="365" t="b">
        <f t="shared" si="102"/>
        <v>0</v>
      </c>
      <c r="CI210" s="72" t="b">
        <f t="shared" si="103"/>
        <v>0</v>
      </c>
      <c r="CJ210" s="72" t="b">
        <f t="shared" si="104"/>
        <v>0</v>
      </c>
      <c r="CK210" s="72">
        <f t="shared" si="105"/>
        <v>0</v>
      </c>
      <c r="CL210" s="72">
        <f t="shared" si="106"/>
        <v>0</v>
      </c>
      <c r="CM210" s="72" t="b">
        <f t="shared" si="107"/>
        <v>0</v>
      </c>
      <c r="CN210" s="72" t="b">
        <f t="shared" si="108"/>
        <v>0</v>
      </c>
      <c r="CP210" s="13">
        <f t="shared" si="109"/>
        <v>0</v>
      </c>
      <c r="CQ210" s="13" t="b">
        <f t="shared" si="110"/>
        <v>0</v>
      </c>
      <c r="CR210" s="13" t="b">
        <f t="shared" si="111"/>
        <v>0</v>
      </c>
      <c r="CS210" s="13" t="b">
        <f t="shared" si="117"/>
        <v>0</v>
      </c>
      <c r="CT210" s="13" t="b">
        <f t="shared" si="116"/>
        <v>0</v>
      </c>
      <c r="CU210" s="13" t="b">
        <f t="shared" si="89"/>
        <v>0</v>
      </c>
      <c r="CV210" s="13" t="b">
        <f t="shared" si="112"/>
        <v>0</v>
      </c>
      <c r="CW210" s="13" t="b">
        <f t="shared" si="113"/>
        <v>0</v>
      </c>
      <c r="CX210" s="13" t="b">
        <f t="shared" si="114"/>
        <v>0</v>
      </c>
      <c r="CY210" s="13" t="b">
        <f t="shared" si="115"/>
        <v>0</v>
      </c>
    </row>
    <row r="211" spans="1:103" ht="15" thickBot="1">
      <c r="A211" s="932"/>
      <c r="B211" s="954"/>
      <c r="C211" s="954"/>
      <c r="D211" s="954"/>
      <c r="E211" s="954"/>
      <c r="F211" s="954"/>
      <c r="G211" s="954"/>
      <c r="H211" s="954"/>
      <c r="I211" s="954"/>
      <c r="J211" s="954"/>
      <c r="K211" s="954"/>
      <c r="L211" s="954"/>
      <c r="M211" s="954"/>
      <c r="N211" s="954"/>
      <c r="O211" s="954"/>
      <c r="P211" s="954"/>
      <c r="Q211" s="941"/>
      <c r="R211" s="954"/>
      <c r="S211" s="954"/>
      <c r="T211" s="954"/>
      <c r="U211" s="954"/>
      <c r="V211" s="954"/>
      <c r="W211" s="83"/>
      <c r="X211" s="83"/>
      <c r="Y211" s="83"/>
      <c r="Z211" s="83"/>
      <c r="AA211" s="83" t="s">
        <v>38</v>
      </c>
      <c r="AB211" s="84"/>
      <c r="AC211" s="84"/>
      <c r="AD211" s="83"/>
      <c r="AE211" s="954"/>
      <c r="AF211" s="334">
        <f t="shared" si="90"/>
        <v>0</v>
      </c>
      <c r="AG211" s="272">
        <f>IF(R211="kompletna",Q211*J211*0.0036*'lista, wskaźniki'!$F$13, IF(R211="częściowa",Q211*J211*0.0036*'lista, wskaźniki'!$F$14, IF(R211="brak",Q211*J211*0.0036*'lista, wskaźniki'!$F$15,)))</f>
        <v>0</v>
      </c>
      <c r="AH211" s="334">
        <f>IF(Y211="inne",K211*'lista, wskaźniki'!$E$35,IF(Y211="to samo źródło",0,IF(Y211=0,0)))</f>
        <v>0</v>
      </c>
      <c r="AI211" s="334">
        <f>IF(AA211="gaz z sieci",AC211*'lista, wskaźniki'!$D$21)</f>
        <v>0</v>
      </c>
      <c r="AJ211" s="272">
        <f>IF(AA211="węgiel",AB211*'lista, wskaźniki'!$D$20, IF('Sektor mieszkaniowy'!AA211="drewno",'Sektor mieszkaniowy'!AB211*'lista, wskaźniki'!$D$22,IF('Sektor mieszkaniowy'!AA211="pellet",AB211*'lista, wskaźniki'!$D$23,IF('Sektor mieszkaniowy'!AA211="gaz z sieci",AB211*'lista, wskaźniki'!$D$21,IF('Sektor mieszkaniowy'!AA211="olej opałowy",'Sektor mieszkaniowy'!AB211*'lista, wskaźniki'!$D$24)))))</f>
        <v>0</v>
      </c>
      <c r="AK211" s="1111"/>
      <c r="AL211" s="954"/>
      <c r="AM211" s="20">
        <f>IF(AA211="węgiel",AF211*1/3.6*'lista, wskaźniki'!$F$20,IF(AA211="drewno",AF211*1/3.6*'lista, wskaźniki'!$F$22,IF(AA211="pellet",AF211*1/3.6*'lista, wskaźniki'!$F$23,IF(AA211="gaz z sieci",AF211*1/3.6*'lista, wskaźniki'!$F$21,IF(AA211="olej opałowy",AF211*1/3.6*'lista, wskaźniki'!$F$24,0)))))</f>
        <v>0</v>
      </c>
      <c r="AN211" s="20">
        <f>IF(AA211="węgiel",AF211*'lista, wskaźniki'!$E$42,IF(AA211="drewno",AF211*'lista, wskaźniki'!$G$42,IF(AA211="pellet",AF211*'lista, wskaźniki'!$H$42,IF(AA211="gaz z sieci",AF211*'lista, wskaźniki'!$F$42,IF(AA211="olej opałowy",AF211*'lista, wskaźniki'!$I$42,0)))))</f>
        <v>0</v>
      </c>
      <c r="AO211" s="20">
        <f>IF(AA211="węgiel",AF211*'lista, wskaźniki'!$E$43,IF(AA211="drewno",AF211*'lista, wskaźniki'!$G$43,IF(AA211="pellet",AF211*'lista, wskaźniki'!$H$43,IF(AA211="gaz z sieci",AF211*'lista, wskaźniki'!$F$43,IF(AA211="olej opałowy",AF211*'lista, wskaźniki'!$I$43,0)))))</f>
        <v>0</v>
      </c>
      <c r="AP211" s="20">
        <f>IF(AA211="węgiel",AF211*'lista, wskaźniki'!$E$44,IF(AA211="drewno",AF211*'lista, wskaźniki'!$G$44,IF(AA211="pellet",AF211*'lista, wskaźniki'!$H$44,IF(AA211="gaz z sieci",AF211*'lista, wskaźniki'!$F$44,IF(AA211="olej opałowy",AF211*'lista, wskaźniki'!$I$44,0)))))</f>
        <v>0</v>
      </c>
      <c r="AQ211" s="20" t="b">
        <f>IF(Z211="gaz",AH211*1/3.6*'lista, wskaźniki'!$F$21,IF(Z211="energia elektryczna",AH211*1/3.6*'lista, wskaźniki'!$F$26))</f>
        <v>0</v>
      </c>
      <c r="AR211" s="20" t="b">
        <f>IF(Z211="gaz",AH211*'lista, wskaźniki'!$F$42,IF(Z211="energia elektryczna",AH211*0))</f>
        <v>0</v>
      </c>
      <c r="AS211" s="20" t="b">
        <f>IF(Z211="gaz",AH211*'lista, wskaźniki'!$F$43,IF(Z211="energia elektryczna",AH211*0))</f>
        <v>0</v>
      </c>
      <c r="AT211" s="20" t="b">
        <f>IF(Z211="gaz",AH211*'lista, wskaźniki'!$F$44,IF(Z211="energia elektryczna",AH211*0))</f>
        <v>0</v>
      </c>
      <c r="AU211" s="20">
        <f>AI211*1/3.6*'lista, wskaźniki'!$F$21</f>
        <v>0</v>
      </c>
      <c r="AV211" s="20">
        <f>AI211*'lista, wskaźniki'!$F$42</f>
        <v>0</v>
      </c>
      <c r="AW211" s="20">
        <f>AI211*'lista, wskaźniki'!$F$43</f>
        <v>0</v>
      </c>
      <c r="AX211" s="20">
        <f>AI211*'lista, wskaźniki'!$F$44</f>
        <v>0</v>
      </c>
      <c r="AY211" s="20">
        <f>AK211*'lista, wskaźniki'!$F$26</f>
        <v>0</v>
      </c>
      <c r="AZ211" s="20">
        <f t="shared" si="91"/>
        <v>0</v>
      </c>
      <c r="BA211" s="20">
        <f t="shared" si="92"/>
        <v>0</v>
      </c>
      <c r="BB211" s="20">
        <f t="shared" si="93"/>
        <v>0</v>
      </c>
      <c r="BC211" s="20">
        <f t="shared" si="94"/>
        <v>0</v>
      </c>
      <c r="BD211" s="954"/>
      <c r="BE211" s="954"/>
      <c r="BF211" s="954"/>
      <c r="BG211" s="954"/>
      <c r="BH211" s="83"/>
      <c r="BI211" s="954"/>
      <c r="BJ211" s="83"/>
      <c r="BK211" s="954"/>
      <c r="BL211" s="83"/>
      <c r="BM211" s="83"/>
      <c r="BN211" s="83"/>
      <c r="BO211" s="83"/>
      <c r="BP211" s="83"/>
      <c r="BQ211" s="83"/>
      <c r="BR211" s="83"/>
      <c r="BS211" s="1105"/>
      <c r="BT211" s="1105"/>
      <c r="BU211" s="1105"/>
      <c r="BV211" s="1105"/>
      <c r="BW211" s="1105"/>
      <c r="BX211" s="1105"/>
      <c r="BY211" s="1108"/>
      <c r="CA211" s="365" t="b">
        <f t="shared" si="95"/>
        <v>0</v>
      </c>
      <c r="CB211" s="365" t="b">
        <f t="shared" si="96"/>
        <v>0</v>
      </c>
      <c r="CC211" s="365" t="b">
        <f t="shared" si="97"/>
        <v>0</v>
      </c>
      <c r="CD211" s="365">
        <f t="shared" si="98"/>
        <v>0</v>
      </c>
      <c r="CE211" s="365" t="b">
        <f t="shared" si="99"/>
        <v>0</v>
      </c>
      <c r="CF211" s="365" t="b">
        <f t="shared" si="100"/>
        <v>0</v>
      </c>
      <c r="CG211" s="365" t="b">
        <f t="shared" si="101"/>
        <v>0</v>
      </c>
      <c r="CH211" s="365">
        <f t="shared" si="102"/>
        <v>0</v>
      </c>
      <c r="CI211" s="72" t="b">
        <f t="shared" si="103"/>
        <v>0</v>
      </c>
      <c r="CJ211" s="72" t="b">
        <f t="shared" si="104"/>
        <v>0</v>
      </c>
      <c r="CK211" s="72" t="b">
        <f t="shared" si="105"/>
        <v>0</v>
      </c>
      <c r="CL211" s="72">
        <f t="shared" si="106"/>
        <v>0</v>
      </c>
      <c r="CM211" s="72" t="b">
        <f t="shared" si="107"/>
        <v>0</v>
      </c>
      <c r="CN211" s="72" t="b">
        <f t="shared" si="108"/>
        <v>0</v>
      </c>
      <c r="CP211" s="13">
        <f t="shared" si="109"/>
        <v>0</v>
      </c>
      <c r="CQ211" s="13" t="b">
        <f t="shared" si="110"/>
        <v>0</v>
      </c>
      <c r="CR211" s="13" t="b">
        <f t="shared" si="111"/>
        <v>0</v>
      </c>
      <c r="CS211" s="13" t="b">
        <f t="shared" si="117"/>
        <v>0</v>
      </c>
      <c r="CT211" s="13" t="b">
        <f t="shared" si="116"/>
        <v>0</v>
      </c>
      <c r="CU211" s="13" t="b">
        <f t="shared" si="89"/>
        <v>0</v>
      </c>
      <c r="CV211" s="13" t="b">
        <f t="shared" si="112"/>
        <v>0</v>
      </c>
      <c r="CW211" s="13" t="b">
        <f t="shared" si="113"/>
        <v>0</v>
      </c>
      <c r="CX211" s="13" t="b">
        <f t="shared" si="114"/>
        <v>0</v>
      </c>
      <c r="CY211" s="13" t="b">
        <f t="shared" si="115"/>
        <v>0</v>
      </c>
    </row>
    <row r="212" spans="1:103" ht="15" thickBot="1">
      <c r="A212" s="933"/>
      <c r="B212" s="955"/>
      <c r="C212" s="955"/>
      <c r="D212" s="955"/>
      <c r="E212" s="955"/>
      <c r="F212" s="955"/>
      <c r="G212" s="955"/>
      <c r="H212" s="955"/>
      <c r="I212" s="955"/>
      <c r="J212" s="955"/>
      <c r="K212" s="955"/>
      <c r="L212" s="955"/>
      <c r="M212" s="955"/>
      <c r="N212" s="955"/>
      <c r="O212" s="955"/>
      <c r="P212" s="955"/>
      <c r="Q212" s="942"/>
      <c r="R212" s="955"/>
      <c r="S212" s="955"/>
      <c r="T212" s="955"/>
      <c r="U212" s="955"/>
      <c r="V212" s="955"/>
      <c r="W212" s="85"/>
      <c r="X212" s="85"/>
      <c r="Y212" s="85"/>
      <c r="Z212" s="85"/>
      <c r="AA212" s="85" t="s">
        <v>37</v>
      </c>
      <c r="AB212" s="86"/>
      <c r="AC212" s="86"/>
      <c r="AD212" s="85"/>
      <c r="AE212" s="955"/>
      <c r="AF212" s="334">
        <f t="shared" si="90"/>
        <v>0</v>
      </c>
      <c r="AG212" s="272">
        <f>IF(R212="kompletna",Q212*J212*0.0036*'lista, wskaźniki'!$F$13, IF(R212="częściowa",Q212*J212*0.0036*'lista, wskaźniki'!$F$14, IF(R212="brak",Q212*J212*0.0036*'lista, wskaźniki'!$F$15,)))</f>
        <v>0</v>
      </c>
      <c r="AH212" s="334">
        <f>IF(Y212="inne",K212*'lista, wskaźniki'!$E$35,IF(Y212="to samo źródło",0,IF(Y212=0,0)))</f>
        <v>0</v>
      </c>
      <c r="AI212" s="334" t="b">
        <f>IF(AA212="gaz z sieci",AC212*'lista, wskaźniki'!$D$21)</f>
        <v>0</v>
      </c>
      <c r="AJ212" s="272">
        <f>IF(AA212="węgiel",AB212*'lista, wskaźniki'!$D$20, IF('Sektor mieszkaniowy'!AA212="drewno",'Sektor mieszkaniowy'!AB212*'lista, wskaźniki'!$D$22,IF('Sektor mieszkaniowy'!AA212="pellet",AB212*'lista, wskaźniki'!$D$23,IF('Sektor mieszkaniowy'!AA212="gaz z sieci",AB212*'lista, wskaźniki'!$D$21,IF('Sektor mieszkaniowy'!AA212="olej opałowy",'Sektor mieszkaniowy'!AB212*'lista, wskaźniki'!$D$24)))))</f>
        <v>0</v>
      </c>
      <c r="AK212" s="1112"/>
      <c r="AL212" s="955"/>
      <c r="AM212" s="20">
        <f>IF(AA212="węgiel",AF212*1/3.6*'lista, wskaźniki'!$F$20,IF(AA212="drewno",AF212*1/3.6*'lista, wskaźniki'!$F$22,IF(AA212="pellet",AF212*1/3.6*'lista, wskaźniki'!$F$23,IF(AA212="gaz z sieci",AF212*1/3.6*'lista, wskaźniki'!$F$21,IF(AA212="olej opałowy",AF212*1/3.6*'lista, wskaźniki'!$F$24,0)))))</f>
        <v>0</v>
      </c>
      <c r="AN212" s="20">
        <f>IF(AA212="węgiel",AF212*'lista, wskaźniki'!$E$42,IF(AA212="drewno",AF212*'lista, wskaźniki'!$G$42,IF(AA212="pellet",AF212*'lista, wskaźniki'!$H$42,IF(AA212="gaz z sieci",AF212*'lista, wskaźniki'!$F$42,IF(AA212="olej opałowy",AF212*'lista, wskaźniki'!$I$42,0)))))</f>
        <v>0</v>
      </c>
      <c r="AO212" s="20">
        <f>IF(AA212="węgiel",AF212*'lista, wskaźniki'!$E$43,IF(AA212="drewno",AF212*'lista, wskaźniki'!$G$43,IF(AA212="pellet",AF212*'lista, wskaźniki'!$H$43,IF(AA212="gaz z sieci",AF212*'lista, wskaźniki'!$F$43,IF(AA212="olej opałowy",AF212*'lista, wskaźniki'!$I$43,0)))))</f>
        <v>0</v>
      </c>
      <c r="AP212" s="20">
        <f>IF(AA212="węgiel",AF212*'lista, wskaźniki'!$E$44,IF(AA212="drewno",AF212*'lista, wskaźniki'!$G$44,IF(AA212="pellet",AF212*'lista, wskaźniki'!$H$44,IF(AA212="gaz z sieci",AF212*'lista, wskaźniki'!$F$44,IF(AA212="olej opałowy",AF212*'lista, wskaźniki'!$I$44,0)))))</f>
        <v>0</v>
      </c>
      <c r="AQ212" s="20" t="b">
        <f>IF(Z212="gaz",AH212*1/3.6*'lista, wskaźniki'!$F$21,IF(Z212="energia elektryczna",AH212*1/3.6*'lista, wskaźniki'!$F$26))</f>
        <v>0</v>
      </c>
      <c r="AR212" s="20" t="b">
        <f>IF(Z212="gaz",AH212*'lista, wskaźniki'!$F$42,IF(Z212="energia elektryczna",AH212*0))</f>
        <v>0</v>
      </c>
      <c r="AS212" s="20" t="b">
        <f>IF(Z212="gaz",AH212*'lista, wskaźniki'!$F$43,IF(Z212="energia elektryczna",AH212*0))</f>
        <v>0</v>
      </c>
      <c r="AT212" s="20" t="b">
        <f>IF(Z212="gaz",AH212*'lista, wskaźniki'!$F$44,IF(Z212="energia elektryczna",AH212*0))</f>
        <v>0</v>
      </c>
      <c r="AU212" s="20">
        <f>AI212*1/3.6*'lista, wskaźniki'!$F$21</f>
        <v>0</v>
      </c>
      <c r="AV212" s="20">
        <f>AI212*'lista, wskaźniki'!$F$42</f>
        <v>0</v>
      </c>
      <c r="AW212" s="20">
        <f>AI212*'lista, wskaźniki'!$F$43</f>
        <v>0</v>
      </c>
      <c r="AX212" s="20">
        <f>AI212*'lista, wskaźniki'!$F$44</f>
        <v>0</v>
      </c>
      <c r="AY212" s="20">
        <f>AK212*'lista, wskaźniki'!$F$26</f>
        <v>0</v>
      </c>
      <c r="AZ212" s="20">
        <f t="shared" si="91"/>
        <v>0</v>
      </c>
      <c r="BA212" s="20">
        <f t="shared" si="92"/>
        <v>0</v>
      </c>
      <c r="BB212" s="20">
        <f t="shared" si="93"/>
        <v>0</v>
      </c>
      <c r="BC212" s="20">
        <f t="shared" si="94"/>
        <v>0</v>
      </c>
      <c r="BD212" s="955"/>
      <c r="BE212" s="955"/>
      <c r="BF212" s="955"/>
      <c r="BG212" s="955"/>
      <c r="BH212" s="85"/>
      <c r="BI212" s="955"/>
      <c r="BJ212" s="85"/>
      <c r="BK212" s="955"/>
      <c r="BL212" s="85"/>
      <c r="BM212" s="85"/>
      <c r="BN212" s="85"/>
      <c r="BO212" s="85"/>
      <c r="BP212" s="85"/>
      <c r="BQ212" s="85"/>
      <c r="BR212" s="85"/>
      <c r="BS212" s="1106"/>
      <c r="BT212" s="1106"/>
      <c r="BU212" s="1106"/>
      <c r="BV212" s="1106"/>
      <c r="BW212" s="1106"/>
      <c r="BX212" s="1106"/>
      <c r="BY212" s="1109"/>
      <c r="CA212" s="365" t="b">
        <f t="shared" si="95"/>
        <v>0</v>
      </c>
      <c r="CB212" s="365" t="b">
        <f t="shared" si="96"/>
        <v>0</v>
      </c>
      <c r="CC212" s="365" t="b">
        <f t="shared" si="97"/>
        <v>0</v>
      </c>
      <c r="CD212" s="365" t="b">
        <f t="shared" si="98"/>
        <v>0</v>
      </c>
      <c r="CE212" s="365">
        <f t="shared" si="99"/>
        <v>0</v>
      </c>
      <c r="CF212" s="365" t="b">
        <f t="shared" si="100"/>
        <v>0</v>
      </c>
      <c r="CG212" s="365" t="b">
        <f t="shared" si="101"/>
        <v>0</v>
      </c>
      <c r="CH212" s="365" t="b">
        <f t="shared" si="102"/>
        <v>0</v>
      </c>
      <c r="CI212" s="72" t="b">
        <f t="shared" si="103"/>
        <v>0</v>
      </c>
      <c r="CJ212" s="72" t="b">
        <f t="shared" si="104"/>
        <v>0</v>
      </c>
      <c r="CK212" s="72" t="b">
        <f t="shared" si="105"/>
        <v>0</v>
      </c>
      <c r="CL212" s="72">
        <f t="shared" si="106"/>
        <v>0</v>
      </c>
      <c r="CM212" s="72">
        <f t="shared" si="107"/>
        <v>0</v>
      </c>
      <c r="CN212" s="72" t="b">
        <f t="shared" si="108"/>
        <v>0</v>
      </c>
      <c r="CP212" s="13">
        <f t="shared" si="109"/>
        <v>0</v>
      </c>
      <c r="CQ212" s="13" t="b">
        <f t="shared" si="110"/>
        <v>0</v>
      </c>
      <c r="CR212" s="13" t="b">
        <f t="shared" si="111"/>
        <v>0</v>
      </c>
      <c r="CS212" s="13" t="b">
        <f t="shared" si="117"/>
        <v>0</v>
      </c>
      <c r="CT212" s="13" t="b">
        <f t="shared" si="116"/>
        <v>0</v>
      </c>
      <c r="CU212" s="13" t="b">
        <f t="shared" si="89"/>
        <v>0</v>
      </c>
      <c r="CV212" s="13" t="b">
        <f t="shared" si="112"/>
        <v>0</v>
      </c>
      <c r="CW212" s="13" t="b">
        <f t="shared" si="113"/>
        <v>0</v>
      </c>
      <c r="CX212" s="13" t="b">
        <f t="shared" si="114"/>
        <v>0</v>
      </c>
      <c r="CY212" s="13" t="b">
        <f t="shared" si="115"/>
        <v>0</v>
      </c>
    </row>
    <row r="213" spans="1:103" ht="15" thickBot="1">
      <c r="A213" s="931">
        <v>43</v>
      </c>
      <c r="B213" s="953" t="s">
        <v>202</v>
      </c>
      <c r="C213" s="953"/>
      <c r="D213" s="953" t="s">
        <v>2</v>
      </c>
      <c r="E213" s="953" t="s">
        <v>5</v>
      </c>
      <c r="F213" s="953"/>
      <c r="G213" s="953"/>
      <c r="H213" s="953"/>
      <c r="I213" s="953" t="s">
        <v>13</v>
      </c>
      <c r="J213" s="953">
        <v>85</v>
      </c>
      <c r="K213" s="953"/>
      <c r="L213" s="953" t="s">
        <v>17</v>
      </c>
      <c r="M213" s="953"/>
      <c r="N213" s="953" t="s">
        <v>16</v>
      </c>
      <c r="O213" s="953"/>
      <c r="P213" s="953" t="s">
        <v>17</v>
      </c>
      <c r="Q213" s="940">
        <f>IF(I213="&lt;1966",'lista, wskaźniki'!$G$4,IF(I213="1967-1985",'lista, wskaźniki'!$G$5,IF(I213="1986-1992",'lista, wskaźniki'!$G$6,IF(I213="1993-1996",'lista, wskaźniki'!$G$7,IF(I213="&gt;1997",'lista, wskaźniki'!$G$8,IF(I213=0,'lista, wskaźniki'!$G$4))))))</f>
        <v>130</v>
      </c>
      <c r="R213" s="953" t="s">
        <v>23</v>
      </c>
      <c r="S213" s="953" t="s">
        <v>27</v>
      </c>
      <c r="T213" s="953"/>
      <c r="U213" s="953"/>
      <c r="V213" s="953"/>
      <c r="W213" s="20" t="s">
        <v>36</v>
      </c>
      <c r="X213" s="81" t="s">
        <v>38</v>
      </c>
      <c r="Y213" s="81" t="s">
        <v>42</v>
      </c>
      <c r="Z213" s="81"/>
      <c r="AA213" s="81" t="s">
        <v>35</v>
      </c>
      <c r="AB213" s="82"/>
      <c r="AC213" s="82"/>
      <c r="AD213" s="81"/>
      <c r="AE213" s="953"/>
      <c r="AF213" s="334">
        <f t="shared" si="90"/>
        <v>0</v>
      </c>
      <c r="AG213" s="272">
        <v>0</v>
      </c>
      <c r="AH213" s="334">
        <f>IF(Y213="inne",K213*'lista, wskaźniki'!$E$35,IF(Y213="to samo źródło",0,IF(Y213=0,0)))</f>
        <v>0</v>
      </c>
      <c r="AI213" s="334" t="b">
        <f>IF(AA213="gaz z sieci",AC213*'lista, wskaźniki'!$D$21)</f>
        <v>0</v>
      </c>
      <c r="AJ213" s="272">
        <f>IF(AA213="węgiel",AB213*'lista, wskaźniki'!$D$20, IF('Sektor mieszkaniowy'!AA213="drewno",'Sektor mieszkaniowy'!AB213*'lista, wskaźniki'!$D$22,IF('Sektor mieszkaniowy'!AA213="pellet",AB213*'lista, wskaźniki'!$D$23,IF('Sektor mieszkaniowy'!AA213="gaz z sieci",AB213*'lista, wskaźniki'!$D$21,IF('Sektor mieszkaniowy'!AA213="olej opałowy",'Sektor mieszkaniowy'!AB213*'lista, wskaźniki'!$D$24)))))</f>
        <v>0</v>
      </c>
      <c r="AK213" s="1110">
        <f>AL213/'lista, wskaźniki'!$A$127</f>
        <v>0</v>
      </c>
      <c r="AL213" s="953"/>
      <c r="AM213" s="20">
        <f>IF(AA213="węgiel",AF213*1/3.6*'lista, wskaźniki'!$F$20,IF(AA213="drewno",AF213*1/3.6*'lista, wskaźniki'!$F$22,IF(AA213="pellet",AF213*1/3.6*'lista, wskaźniki'!$F$23,IF(AA213="gaz z sieci",AF213*1/3.6*'lista, wskaźniki'!$F$21,IF(AA213="olej opałowy",AF213*1/3.6*'lista, wskaźniki'!$F$24,0)))))</f>
        <v>0</v>
      </c>
      <c r="AN213" s="20">
        <f>IF(AA213="węgiel",AF213*'lista, wskaźniki'!$E$42,IF(AA213="drewno",AF213*'lista, wskaźniki'!$G$42,IF(AA213="pellet",AF213*'lista, wskaźniki'!$H$42,IF(AA213="gaz z sieci",AF213*'lista, wskaźniki'!$F$42,IF(AA213="olej opałowy",AF213*'lista, wskaźniki'!$I$42,0)))))</f>
        <v>0</v>
      </c>
      <c r="AO213" s="20">
        <f>IF(AA213="węgiel",AF213*'lista, wskaźniki'!$E$43,IF(AA213="drewno",AF213*'lista, wskaźniki'!$G$43,IF(AA213="pellet",AF213*'lista, wskaźniki'!$H$43,IF(AA213="gaz z sieci",AF213*'lista, wskaźniki'!$F$43,IF(AA213="olej opałowy",AF213*'lista, wskaźniki'!$I$43,0)))))</f>
        <v>0</v>
      </c>
      <c r="AP213" s="20">
        <f>IF(AA213="węgiel",AF213*'lista, wskaźniki'!$E$44,IF(AA213="drewno",AF213*'lista, wskaźniki'!$G$44,IF(AA213="pellet",AF213*'lista, wskaźniki'!$H$44,IF(AA213="gaz z sieci",AF213*'lista, wskaźniki'!$F$44,IF(AA213="olej opałowy",AF213*'lista, wskaźniki'!$I$44,0)))))</f>
        <v>0</v>
      </c>
      <c r="AQ213" s="20" t="b">
        <f>IF(Z213="gaz",AH213*1/3.6*'lista, wskaźniki'!$F$21,IF(Z213="energia elektryczna",AH213*1/3.6*'lista, wskaźniki'!$F$26))</f>
        <v>0</v>
      </c>
      <c r="AR213" s="20" t="b">
        <f>IF(Z213="gaz",AH213*'lista, wskaźniki'!$F$42,IF(Z213="energia elektryczna",AH213*0))</f>
        <v>0</v>
      </c>
      <c r="AS213" s="20" t="b">
        <f>IF(Z213="gaz",AH213*'lista, wskaźniki'!$F$43,IF(Z213="energia elektryczna",AH213*0))</f>
        <v>0</v>
      </c>
      <c r="AT213" s="20" t="b">
        <f>IF(Z213="gaz",AH213*'lista, wskaźniki'!$F$44,IF(Z213="energia elektryczna",AH213*0))</f>
        <v>0</v>
      </c>
      <c r="AU213" s="20">
        <f>AI213*1/3.6*'lista, wskaźniki'!$F$21</f>
        <v>0</v>
      </c>
      <c r="AV213" s="20">
        <f>AI213*'lista, wskaźniki'!$F$42</f>
        <v>0</v>
      </c>
      <c r="AW213" s="20">
        <f>AI213*'lista, wskaźniki'!$F$43</f>
        <v>0</v>
      </c>
      <c r="AX213" s="20">
        <f>AI213*'lista, wskaźniki'!$F$44</f>
        <v>0</v>
      </c>
      <c r="AY213" s="20">
        <f>AK213*'lista, wskaźniki'!$F$26</f>
        <v>0</v>
      </c>
      <c r="AZ213" s="20">
        <f t="shared" si="91"/>
        <v>0</v>
      </c>
      <c r="BA213" s="20">
        <f t="shared" si="92"/>
        <v>0</v>
      </c>
      <c r="BB213" s="20">
        <f t="shared" si="93"/>
        <v>0</v>
      </c>
      <c r="BC213" s="20">
        <f t="shared" si="94"/>
        <v>0</v>
      </c>
      <c r="BD213" s="953" t="s">
        <v>17</v>
      </c>
      <c r="BE213" s="953" t="s">
        <v>17</v>
      </c>
      <c r="BF213" s="953" t="s">
        <v>17</v>
      </c>
      <c r="BG213" s="953" t="s">
        <v>17</v>
      </c>
      <c r="BH213" s="81"/>
      <c r="BI213" s="953" t="s">
        <v>17</v>
      </c>
      <c r="BJ213" s="81"/>
      <c r="BK213" s="953" t="s">
        <v>17</v>
      </c>
      <c r="BL213" s="81"/>
      <c r="BM213" s="81"/>
      <c r="BN213" s="81"/>
      <c r="BO213" s="81" t="s">
        <v>57</v>
      </c>
      <c r="BP213" s="81" t="s">
        <v>24</v>
      </c>
      <c r="BQ213" s="81"/>
      <c r="BR213" s="81"/>
      <c r="BS213" s="1104"/>
      <c r="BT213" s="1104"/>
      <c r="BU213" s="1104"/>
      <c r="BV213" s="1104"/>
      <c r="BW213" s="1104"/>
      <c r="BX213" s="1104"/>
      <c r="BY213" s="1107"/>
      <c r="CA213" s="365">
        <f t="shared" si="95"/>
        <v>0</v>
      </c>
      <c r="CB213" s="365" t="b">
        <f t="shared" si="96"/>
        <v>0</v>
      </c>
      <c r="CC213" s="365" t="b">
        <f t="shared" si="97"/>
        <v>0</v>
      </c>
      <c r="CD213" s="365" t="b">
        <f t="shared" si="98"/>
        <v>0</v>
      </c>
      <c r="CE213" s="365" t="b">
        <f t="shared" si="99"/>
        <v>0</v>
      </c>
      <c r="CF213" s="365" t="b">
        <f t="shared" si="100"/>
        <v>0</v>
      </c>
      <c r="CG213" s="365" t="b">
        <f t="shared" si="101"/>
        <v>0</v>
      </c>
      <c r="CH213" s="365" t="b">
        <f t="shared" si="102"/>
        <v>0</v>
      </c>
      <c r="CI213" s="72">
        <f t="shared" si="103"/>
        <v>0</v>
      </c>
      <c r="CJ213" s="72" t="b">
        <f t="shared" si="104"/>
        <v>0</v>
      </c>
      <c r="CK213" s="72" t="b">
        <f t="shared" si="105"/>
        <v>0</v>
      </c>
      <c r="CL213" s="72">
        <f t="shared" si="106"/>
        <v>0</v>
      </c>
      <c r="CM213" s="72" t="b">
        <f t="shared" si="107"/>
        <v>0</v>
      </c>
      <c r="CN213" s="72" t="b">
        <f t="shared" si="108"/>
        <v>0</v>
      </c>
      <c r="CP213" s="13" t="b">
        <f t="shared" si="109"/>
        <v>0</v>
      </c>
      <c r="CQ213" s="13">
        <f t="shared" si="110"/>
        <v>0</v>
      </c>
      <c r="CR213" s="13" t="b">
        <f t="shared" si="111"/>
        <v>0</v>
      </c>
      <c r="CS213" s="13">
        <f t="shared" si="117"/>
        <v>0</v>
      </c>
      <c r="CT213" s="13" t="b">
        <f t="shared" si="116"/>
        <v>0</v>
      </c>
      <c r="CU213" s="13">
        <f t="shared" si="89"/>
        <v>0</v>
      </c>
      <c r="CV213" s="13">
        <f t="shared" si="112"/>
        <v>85</v>
      </c>
      <c r="CW213" s="13">
        <f t="shared" si="113"/>
        <v>42.5</v>
      </c>
      <c r="CX213" s="13" t="b">
        <f t="shared" si="114"/>
        <v>0</v>
      </c>
      <c r="CY213" s="13">
        <f t="shared" si="115"/>
        <v>0</v>
      </c>
    </row>
    <row r="214" spans="1:103" ht="15" thickBot="1">
      <c r="A214" s="932"/>
      <c r="B214" s="954"/>
      <c r="C214" s="954"/>
      <c r="D214" s="954"/>
      <c r="E214" s="954"/>
      <c r="F214" s="954"/>
      <c r="G214" s="954"/>
      <c r="H214" s="954"/>
      <c r="I214" s="954"/>
      <c r="J214" s="954"/>
      <c r="K214" s="954"/>
      <c r="L214" s="954"/>
      <c r="M214" s="954"/>
      <c r="N214" s="954"/>
      <c r="O214" s="954"/>
      <c r="P214" s="954"/>
      <c r="Q214" s="941"/>
      <c r="R214" s="954"/>
      <c r="S214" s="954"/>
      <c r="T214" s="954"/>
      <c r="U214" s="954"/>
      <c r="V214" s="954"/>
      <c r="W214" s="83"/>
      <c r="X214" s="83"/>
      <c r="Y214" s="83"/>
      <c r="Z214" s="83"/>
      <c r="AA214" s="83" t="s">
        <v>36</v>
      </c>
      <c r="AB214" s="84"/>
      <c r="AC214" s="84"/>
      <c r="AD214" s="83"/>
      <c r="AE214" s="954"/>
      <c r="AF214" s="334">
        <f>AG214</f>
        <v>31.82</v>
      </c>
      <c r="AG214" s="272">
        <v>31.82</v>
      </c>
      <c r="AH214" s="334">
        <f>IF(Y214="inne",K214*'lista, wskaźniki'!$E$35,IF(Y214="to samo źródło",0,IF(Y214=0,0)))</f>
        <v>0</v>
      </c>
      <c r="AI214" s="334" t="b">
        <f>IF(AA214="gaz z sieci",AC214*'lista, wskaźniki'!$D$21)</f>
        <v>0</v>
      </c>
      <c r="AJ214" s="272">
        <f>IF(AA214="węgiel",AB214*'lista, wskaźniki'!$D$20, IF('Sektor mieszkaniowy'!AA214="drewno",'Sektor mieszkaniowy'!AB214*'lista, wskaźniki'!$D$22,IF('Sektor mieszkaniowy'!AA214="pellet",AB214*'lista, wskaźniki'!$D$23,IF('Sektor mieszkaniowy'!AA214="gaz z sieci",AB214*'lista, wskaźniki'!$D$21,IF('Sektor mieszkaniowy'!AA214="olej opałowy",'Sektor mieszkaniowy'!AB214*'lista, wskaźniki'!$D$24)))))</f>
        <v>0</v>
      </c>
      <c r="AK214" s="1111"/>
      <c r="AL214" s="954"/>
      <c r="AM214" s="20">
        <f>IF(AA214="węgiel",AF214*1/3.6*'lista, wskaźniki'!$F$20,IF(AA214="drewno",AF214*1/3.6*'lista, wskaźniki'!$F$22,IF(AA214="pellet",AF214*1/3.6*'lista, wskaźniki'!$F$23,IF(AA214="gaz z sieci",AF214*1/3.6*'lista, wskaźniki'!$F$21,IF(AA214="olej opałowy",AF214*1/3.6*'lista, wskaźniki'!$F$24,0)))))</f>
        <v>0</v>
      </c>
      <c r="AN214" s="20">
        <f>IF(AA214="węgiel",AF214*'lista, wskaźniki'!$E$42,IF(AA214="drewno",AF214*'lista, wskaźniki'!$G$42,IF(AA214="pellet",AF214*'lista, wskaźniki'!$H$42,IF(AA214="gaz z sieci",AF214*'lista, wskaźniki'!$F$42,IF(AA214="olej opałowy",AF214*'lista, wskaźniki'!$I$42,0)))))</f>
        <v>2.5774199999999997E-2</v>
      </c>
      <c r="AO214" s="20">
        <f>IF(AA214="węgiel",AF214*'lista, wskaźniki'!$E$43,IF(AA214="drewno",AF214*'lista, wskaźniki'!$G$43,IF(AA214="pellet",AF214*'lista, wskaźniki'!$H$43,IF(AA214="gaz z sieci",AF214*'lista, wskaźniki'!$F$43,IF(AA214="olej opałowy",AF214*'lista, wskaźniki'!$I$43,0)))))</f>
        <v>2.5774199999999997E-2</v>
      </c>
      <c r="AP214" s="20">
        <f>IF(AA214="węgiel",AF214*'lista, wskaźniki'!$E$44,IF(AA214="drewno",AF214*'lista, wskaźniki'!$G$44,IF(AA214="pellet",AF214*'lista, wskaźniki'!$H$44,IF(AA214="gaz z sieci",AF214*'lista, wskaźniki'!$F$44,IF(AA214="olej opałowy",AF214*'lista, wskaźniki'!$I$44,0)))))</f>
        <v>7.9549999999999992E-6</v>
      </c>
      <c r="AQ214" s="20" t="b">
        <f>IF(Z214="gaz",AH214*1/3.6*'lista, wskaźniki'!$F$21,IF(Z214="energia elektryczna",AH214*1/3.6*'lista, wskaźniki'!$F$26))</f>
        <v>0</v>
      </c>
      <c r="AR214" s="20" t="b">
        <f>IF(Z214="gaz",AH214*'lista, wskaźniki'!$F$42,IF(Z214="energia elektryczna",AH214*0))</f>
        <v>0</v>
      </c>
      <c r="AS214" s="20" t="b">
        <f>IF(Z214="gaz",AH214*'lista, wskaźniki'!$F$43,IF(Z214="energia elektryczna",AH214*0))</f>
        <v>0</v>
      </c>
      <c r="AT214" s="20" t="b">
        <f>IF(Z214="gaz",AH214*'lista, wskaźniki'!$F$44,IF(Z214="energia elektryczna",AH214*0))</f>
        <v>0</v>
      </c>
      <c r="AU214" s="20">
        <f>AI214*1/3.6*'lista, wskaźniki'!$F$21</f>
        <v>0</v>
      </c>
      <c r="AV214" s="20">
        <f>AI214*'lista, wskaźniki'!$F$42</f>
        <v>0</v>
      </c>
      <c r="AW214" s="20">
        <f>AI214*'lista, wskaźniki'!$F$43</f>
        <v>0</v>
      </c>
      <c r="AX214" s="20">
        <f>AI214*'lista, wskaźniki'!$F$44</f>
        <v>0</v>
      </c>
      <c r="AY214" s="20">
        <f>AK214*'lista, wskaźniki'!$F$26</f>
        <v>0</v>
      </c>
      <c r="AZ214" s="20">
        <f t="shared" si="91"/>
        <v>0</v>
      </c>
      <c r="BA214" s="20">
        <f t="shared" si="92"/>
        <v>2.5774199999999997E-2</v>
      </c>
      <c r="BB214" s="20">
        <f t="shared" si="93"/>
        <v>2.5774199999999997E-2</v>
      </c>
      <c r="BC214" s="20">
        <f t="shared" si="94"/>
        <v>7.9549999999999992E-6</v>
      </c>
      <c r="BD214" s="954"/>
      <c r="BE214" s="954"/>
      <c r="BF214" s="954"/>
      <c r="BG214" s="954"/>
      <c r="BH214" s="83"/>
      <c r="BI214" s="954"/>
      <c r="BJ214" s="83"/>
      <c r="BK214" s="954"/>
      <c r="BL214" s="83"/>
      <c r="BM214" s="83"/>
      <c r="BN214" s="83"/>
      <c r="BO214" s="83"/>
      <c r="BP214" s="83"/>
      <c r="BQ214" s="83"/>
      <c r="BR214" s="83"/>
      <c r="BS214" s="1105"/>
      <c r="BT214" s="1105"/>
      <c r="BU214" s="1105"/>
      <c r="BV214" s="1105"/>
      <c r="BW214" s="1105"/>
      <c r="BX214" s="1105"/>
      <c r="BY214" s="1108"/>
      <c r="CA214" s="365" t="b">
        <f t="shared" si="95"/>
        <v>0</v>
      </c>
      <c r="CB214" s="365">
        <f t="shared" si="96"/>
        <v>31.82</v>
      </c>
      <c r="CC214" s="365" t="b">
        <f t="shared" si="97"/>
        <v>0</v>
      </c>
      <c r="CD214" s="365" t="b">
        <f t="shared" si="98"/>
        <v>0</v>
      </c>
      <c r="CE214" s="365" t="b">
        <f t="shared" si="99"/>
        <v>0</v>
      </c>
      <c r="CF214" s="365" t="b">
        <f t="shared" si="100"/>
        <v>0</v>
      </c>
      <c r="CG214" s="365" t="b">
        <f t="shared" si="101"/>
        <v>0</v>
      </c>
      <c r="CH214" s="365" t="b">
        <f t="shared" si="102"/>
        <v>0</v>
      </c>
      <c r="CI214" s="72" t="b">
        <f t="shared" si="103"/>
        <v>0</v>
      </c>
      <c r="CJ214" s="72">
        <f t="shared" si="104"/>
        <v>31.82</v>
      </c>
      <c r="CK214" s="72" t="b">
        <f t="shared" si="105"/>
        <v>0</v>
      </c>
      <c r="CL214" s="72">
        <f t="shared" si="106"/>
        <v>0</v>
      </c>
      <c r="CM214" s="72" t="b">
        <f t="shared" si="107"/>
        <v>0</v>
      </c>
      <c r="CN214" s="72" t="b">
        <f t="shared" si="108"/>
        <v>0</v>
      </c>
      <c r="CP214" s="13">
        <f t="shared" si="109"/>
        <v>0</v>
      </c>
      <c r="CQ214" s="13" t="b">
        <f t="shared" si="110"/>
        <v>0</v>
      </c>
      <c r="CR214" s="13" t="b">
        <f t="shared" si="111"/>
        <v>0</v>
      </c>
      <c r="CS214" s="13" t="b">
        <f t="shared" si="117"/>
        <v>0</v>
      </c>
      <c r="CT214" s="13" t="b">
        <f t="shared" si="116"/>
        <v>0</v>
      </c>
      <c r="CU214" s="13" t="b">
        <f t="shared" si="89"/>
        <v>0</v>
      </c>
      <c r="CV214" s="13" t="b">
        <f t="shared" si="112"/>
        <v>0</v>
      </c>
      <c r="CW214" s="13" t="b">
        <f t="shared" si="113"/>
        <v>0</v>
      </c>
      <c r="CX214" s="13" t="b">
        <f t="shared" si="114"/>
        <v>0</v>
      </c>
      <c r="CY214" s="13" t="b">
        <f t="shared" si="115"/>
        <v>0</v>
      </c>
    </row>
    <row r="215" spans="1:103" ht="15" thickBot="1">
      <c r="A215" s="932"/>
      <c r="B215" s="954"/>
      <c r="C215" s="954"/>
      <c r="D215" s="954"/>
      <c r="E215" s="954"/>
      <c r="F215" s="954"/>
      <c r="G215" s="954"/>
      <c r="H215" s="954"/>
      <c r="I215" s="954"/>
      <c r="J215" s="954"/>
      <c r="K215" s="954"/>
      <c r="L215" s="954"/>
      <c r="M215" s="954"/>
      <c r="N215" s="954"/>
      <c r="O215" s="954"/>
      <c r="P215" s="954"/>
      <c r="Q215" s="941"/>
      <c r="R215" s="954"/>
      <c r="S215" s="954"/>
      <c r="T215" s="954"/>
      <c r="U215" s="954"/>
      <c r="V215" s="954"/>
      <c r="W215" s="83"/>
      <c r="X215" s="83"/>
      <c r="Y215" s="83"/>
      <c r="Z215" s="83"/>
      <c r="AA215" s="83" t="s">
        <v>50</v>
      </c>
      <c r="AB215" s="84"/>
      <c r="AC215" s="84"/>
      <c r="AD215" s="83"/>
      <c r="AE215" s="954"/>
      <c r="AF215" s="334">
        <f t="shared" si="90"/>
        <v>0</v>
      </c>
      <c r="AG215" s="272">
        <f>IF(R215="kompletna",Q215*J215*0.0036*'lista, wskaźniki'!$F$13, IF(R215="częściowa",Q215*J215*0.0036*'lista, wskaźniki'!$F$14, IF(R215="brak",Q215*J215*0.0036*'lista, wskaźniki'!$F$15,)))</f>
        <v>0</v>
      </c>
      <c r="AH215" s="334">
        <f>IF(Y215="inne",K215*'lista, wskaźniki'!$E$35,IF(Y215="to samo źródło",0,IF(Y215=0,0)))</f>
        <v>0</v>
      </c>
      <c r="AI215" s="334" t="b">
        <f>IF(AA215="gaz z sieci",AC215*'lista, wskaźniki'!$D$21)</f>
        <v>0</v>
      </c>
      <c r="AJ215" s="272">
        <f>IF(AA215="węgiel",AB215*'lista, wskaźniki'!$D$20, IF('Sektor mieszkaniowy'!AA215="drewno",'Sektor mieszkaniowy'!AB215*'lista, wskaźniki'!$D$22,IF('Sektor mieszkaniowy'!AA215="pellet",AB215*'lista, wskaźniki'!$D$23,IF('Sektor mieszkaniowy'!AA215="gaz z sieci",AB215*'lista, wskaźniki'!$D$21,IF('Sektor mieszkaniowy'!AA215="olej opałowy",'Sektor mieszkaniowy'!AB215*'lista, wskaźniki'!$D$24)))))</f>
        <v>0</v>
      </c>
      <c r="AK215" s="1111"/>
      <c r="AL215" s="954"/>
      <c r="AM215" s="20">
        <f>IF(AA215="węgiel",AF215*1/3.6*'lista, wskaźniki'!$F$20,IF(AA215="drewno",AF215*1/3.6*'lista, wskaźniki'!$F$22,IF(AA215="pellet",AF215*1/3.6*'lista, wskaźniki'!$F$23,IF(AA215="gaz z sieci",AF215*1/3.6*'lista, wskaźniki'!$F$21,IF(AA215="olej opałowy",AF215*1/3.6*'lista, wskaźniki'!$F$24,0)))))</f>
        <v>0</v>
      </c>
      <c r="AN215" s="20">
        <f>IF(AA215="węgiel",AF215*'lista, wskaźniki'!$E$42,IF(AA215="drewno",AF215*'lista, wskaźniki'!$G$42,IF(AA215="pellet",AF215*'lista, wskaźniki'!$H$42,IF(AA215="gaz z sieci",AF215*'lista, wskaźniki'!$F$42,IF(AA215="olej opałowy",AF215*'lista, wskaźniki'!$I$42,0)))))</f>
        <v>0</v>
      </c>
      <c r="AO215" s="20">
        <f>IF(AA215="węgiel",AF215*'lista, wskaźniki'!$E$43,IF(AA215="drewno",AF215*'lista, wskaźniki'!$G$43,IF(AA215="pellet",AF215*'lista, wskaźniki'!$H$43,IF(AA215="gaz z sieci",AF215*'lista, wskaźniki'!$F$43,IF(AA215="olej opałowy",AF215*'lista, wskaźniki'!$I$43,0)))))</f>
        <v>0</v>
      </c>
      <c r="AP215" s="20">
        <f>IF(AA215="węgiel",AF215*'lista, wskaźniki'!$E$44,IF(AA215="drewno",AF215*'lista, wskaźniki'!$G$44,IF(AA215="pellet",AF215*'lista, wskaźniki'!$H$44,IF(AA215="gaz z sieci",AF215*'lista, wskaźniki'!$F$44,IF(AA215="olej opałowy",AF215*'lista, wskaźniki'!$I$44,0)))))</f>
        <v>0</v>
      </c>
      <c r="AQ215" s="20" t="b">
        <f>IF(Z215="gaz",AH215*1/3.6*'lista, wskaźniki'!$F$21,IF(Z215="energia elektryczna",AH215*1/3.6*'lista, wskaźniki'!$F$26))</f>
        <v>0</v>
      </c>
      <c r="AR215" s="20" t="b">
        <f>IF(Z215="gaz",AH215*'lista, wskaźniki'!$F$42,IF(Z215="energia elektryczna",AH215*0))</f>
        <v>0</v>
      </c>
      <c r="AS215" s="20" t="b">
        <f>IF(Z215="gaz",AH215*'lista, wskaźniki'!$F$43,IF(Z215="energia elektryczna",AH215*0))</f>
        <v>0</v>
      </c>
      <c r="AT215" s="20" t="b">
        <f>IF(Z215="gaz",AH215*'lista, wskaźniki'!$F$44,IF(Z215="energia elektryczna",AH215*0))</f>
        <v>0</v>
      </c>
      <c r="AU215" s="20">
        <f>AI215*1/3.6*'lista, wskaźniki'!$F$21</f>
        <v>0</v>
      </c>
      <c r="AV215" s="20">
        <f>AI215*'lista, wskaźniki'!$F$42</f>
        <v>0</v>
      </c>
      <c r="AW215" s="20">
        <f>AI215*'lista, wskaźniki'!$F$43</f>
        <v>0</v>
      </c>
      <c r="AX215" s="20">
        <f>AI215*'lista, wskaźniki'!$F$44</f>
        <v>0</v>
      </c>
      <c r="AY215" s="20">
        <f>AK215*'lista, wskaźniki'!$F$26</f>
        <v>0</v>
      </c>
      <c r="AZ215" s="20">
        <f t="shared" si="91"/>
        <v>0</v>
      </c>
      <c r="BA215" s="20">
        <f t="shared" si="92"/>
        <v>0</v>
      </c>
      <c r="BB215" s="20">
        <f t="shared" si="93"/>
        <v>0</v>
      </c>
      <c r="BC215" s="20">
        <f t="shared" si="94"/>
        <v>0</v>
      </c>
      <c r="BD215" s="954"/>
      <c r="BE215" s="954"/>
      <c r="BF215" s="954"/>
      <c r="BG215" s="954"/>
      <c r="BH215" s="83"/>
      <c r="BI215" s="954"/>
      <c r="BJ215" s="83"/>
      <c r="BK215" s="954"/>
      <c r="BL215" s="83"/>
      <c r="BM215" s="83"/>
      <c r="BN215" s="83"/>
      <c r="BO215" s="83"/>
      <c r="BP215" s="83"/>
      <c r="BQ215" s="83"/>
      <c r="BR215" s="83"/>
      <c r="BS215" s="1105"/>
      <c r="BT215" s="1105"/>
      <c r="BU215" s="1105"/>
      <c r="BV215" s="1105"/>
      <c r="BW215" s="1105"/>
      <c r="BX215" s="1105"/>
      <c r="BY215" s="1108"/>
      <c r="CA215" s="365" t="b">
        <f t="shared" si="95"/>
        <v>0</v>
      </c>
      <c r="CB215" s="365" t="b">
        <f t="shared" si="96"/>
        <v>0</v>
      </c>
      <c r="CC215" s="365">
        <f t="shared" si="97"/>
        <v>0</v>
      </c>
      <c r="CD215" s="365" t="b">
        <f t="shared" si="98"/>
        <v>0</v>
      </c>
      <c r="CE215" s="365" t="b">
        <f t="shared" si="99"/>
        <v>0</v>
      </c>
      <c r="CF215" s="365" t="b">
        <f t="shared" si="100"/>
        <v>0</v>
      </c>
      <c r="CG215" s="365" t="b">
        <f t="shared" si="101"/>
        <v>0</v>
      </c>
      <c r="CH215" s="365" t="b">
        <f t="shared" si="102"/>
        <v>0</v>
      </c>
      <c r="CI215" s="72" t="b">
        <f t="shared" si="103"/>
        <v>0</v>
      </c>
      <c r="CJ215" s="72" t="b">
        <f t="shared" si="104"/>
        <v>0</v>
      </c>
      <c r="CK215" s="72">
        <f t="shared" si="105"/>
        <v>0</v>
      </c>
      <c r="CL215" s="72">
        <f t="shared" si="106"/>
        <v>0</v>
      </c>
      <c r="CM215" s="72" t="b">
        <f t="shared" si="107"/>
        <v>0</v>
      </c>
      <c r="CN215" s="72" t="b">
        <f t="shared" si="108"/>
        <v>0</v>
      </c>
      <c r="CP215" s="13">
        <f t="shared" si="109"/>
        <v>0</v>
      </c>
      <c r="CQ215" s="13" t="b">
        <f t="shared" si="110"/>
        <v>0</v>
      </c>
      <c r="CR215" s="13" t="b">
        <f t="shared" si="111"/>
        <v>0</v>
      </c>
      <c r="CS215" s="13" t="b">
        <f t="shared" si="117"/>
        <v>0</v>
      </c>
      <c r="CT215" s="13" t="b">
        <f t="shared" si="116"/>
        <v>0</v>
      </c>
      <c r="CU215" s="13" t="b">
        <f t="shared" si="89"/>
        <v>0</v>
      </c>
      <c r="CV215" s="13" t="b">
        <f t="shared" si="112"/>
        <v>0</v>
      </c>
      <c r="CW215" s="13" t="b">
        <f t="shared" si="113"/>
        <v>0</v>
      </c>
      <c r="CX215" s="13" t="b">
        <f t="shared" si="114"/>
        <v>0</v>
      </c>
      <c r="CY215" s="13" t="b">
        <f t="shared" si="115"/>
        <v>0</v>
      </c>
    </row>
    <row r="216" spans="1:103" ht="15" thickBot="1">
      <c r="A216" s="932"/>
      <c r="B216" s="954"/>
      <c r="C216" s="954"/>
      <c r="D216" s="954"/>
      <c r="E216" s="954"/>
      <c r="F216" s="954"/>
      <c r="G216" s="954"/>
      <c r="H216" s="954"/>
      <c r="I216" s="954"/>
      <c r="J216" s="954"/>
      <c r="K216" s="954"/>
      <c r="L216" s="954"/>
      <c r="M216" s="954"/>
      <c r="N216" s="954"/>
      <c r="O216" s="954"/>
      <c r="P216" s="954"/>
      <c r="Q216" s="941"/>
      <c r="R216" s="954"/>
      <c r="S216" s="954"/>
      <c r="T216" s="954"/>
      <c r="U216" s="954"/>
      <c r="V216" s="954"/>
      <c r="W216" s="83"/>
      <c r="X216" s="83"/>
      <c r="Y216" s="83"/>
      <c r="Z216" s="83"/>
      <c r="AA216" s="83" t="s">
        <v>38</v>
      </c>
      <c r="AB216" s="84"/>
      <c r="AC216" s="84"/>
      <c r="AD216" s="83"/>
      <c r="AE216" s="954"/>
      <c r="AF216" s="334">
        <f t="shared" si="90"/>
        <v>0</v>
      </c>
      <c r="AG216" s="272">
        <f>IF(R216="kompletna",Q216*J216*0.0036*'lista, wskaźniki'!$F$13, IF(R216="częściowa",Q216*J216*0.0036*'lista, wskaźniki'!$F$14, IF(R216="brak",Q216*J216*0.0036*'lista, wskaźniki'!$F$15,)))</f>
        <v>0</v>
      </c>
      <c r="AH216" s="334">
        <f>IF(Y216="inne",K216*'lista, wskaźniki'!$E$35,IF(Y216="to samo źródło",0,IF(Y216=0,0)))</f>
        <v>0</v>
      </c>
      <c r="AI216" s="334">
        <f>IF(AA216="gaz z sieci",AC216*'lista, wskaźniki'!$D$21)</f>
        <v>0</v>
      </c>
      <c r="AJ216" s="272">
        <f>IF(AA216="węgiel",AB216*'lista, wskaźniki'!$D$20, IF('Sektor mieszkaniowy'!AA216="drewno",'Sektor mieszkaniowy'!AB216*'lista, wskaźniki'!$D$22,IF('Sektor mieszkaniowy'!AA216="pellet",AB216*'lista, wskaźniki'!$D$23,IF('Sektor mieszkaniowy'!AA216="gaz z sieci",AB216*'lista, wskaźniki'!$D$21,IF('Sektor mieszkaniowy'!AA216="olej opałowy",'Sektor mieszkaniowy'!AB216*'lista, wskaźniki'!$D$24)))))</f>
        <v>0</v>
      </c>
      <c r="AK216" s="1111"/>
      <c r="AL216" s="954"/>
      <c r="AM216" s="20">
        <f>IF(AA216="węgiel",AF216*1/3.6*'lista, wskaźniki'!$F$20,IF(AA216="drewno",AF216*1/3.6*'lista, wskaźniki'!$F$22,IF(AA216="pellet",AF216*1/3.6*'lista, wskaźniki'!$F$23,IF(AA216="gaz z sieci",AF216*1/3.6*'lista, wskaźniki'!$F$21,IF(AA216="olej opałowy",AF216*1/3.6*'lista, wskaźniki'!$F$24,0)))))</f>
        <v>0</v>
      </c>
      <c r="AN216" s="20">
        <f>IF(AA216="węgiel",AF216*'lista, wskaźniki'!$E$42,IF(AA216="drewno",AF216*'lista, wskaźniki'!$G$42,IF(AA216="pellet",AF216*'lista, wskaźniki'!$H$42,IF(AA216="gaz z sieci",AF216*'lista, wskaźniki'!$F$42,IF(AA216="olej opałowy",AF216*'lista, wskaźniki'!$I$42,0)))))</f>
        <v>0</v>
      </c>
      <c r="AO216" s="20">
        <f>IF(AA216="węgiel",AF216*'lista, wskaźniki'!$E$43,IF(AA216="drewno",AF216*'lista, wskaźniki'!$G$43,IF(AA216="pellet",AF216*'lista, wskaźniki'!$H$43,IF(AA216="gaz z sieci",AF216*'lista, wskaźniki'!$F$43,IF(AA216="olej opałowy",AF216*'lista, wskaźniki'!$I$43,0)))))</f>
        <v>0</v>
      </c>
      <c r="AP216" s="20">
        <f>IF(AA216="węgiel",AF216*'lista, wskaźniki'!$E$44,IF(AA216="drewno",AF216*'lista, wskaźniki'!$G$44,IF(AA216="pellet",AF216*'lista, wskaźniki'!$H$44,IF(AA216="gaz z sieci",AF216*'lista, wskaźniki'!$F$44,IF(AA216="olej opałowy",AF216*'lista, wskaźniki'!$I$44,0)))))</f>
        <v>0</v>
      </c>
      <c r="AQ216" s="20" t="b">
        <f>IF(Z216="gaz",AH216*1/3.6*'lista, wskaźniki'!$F$21,IF(Z216="energia elektryczna",AH216*1/3.6*'lista, wskaźniki'!$F$26))</f>
        <v>0</v>
      </c>
      <c r="AR216" s="20" t="b">
        <f>IF(Z216="gaz",AH216*'lista, wskaźniki'!$F$42,IF(Z216="energia elektryczna",AH216*0))</f>
        <v>0</v>
      </c>
      <c r="AS216" s="20" t="b">
        <f>IF(Z216="gaz",AH216*'lista, wskaźniki'!$F$43,IF(Z216="energia elektryczna",AH216*0))</f>
        <v>0</v>
      </c>
      <c r="AT216" s="20" t="b">
        <f>IF(Z216="gaz",AH216*'lista, wskaźniki'!$F$44,IF(Z216="energia elektryczna",AH216*0))</f>
        <v>0</v>
      </c>
      <c r="AU216" s="20">
        <f>AI216*1/3.6*'lista, wskaźniki'!$F$21</f>
        <v>0</v>
      </c>
      <c r="AV216" s="20">
        <f>AI216*'lista, wskaźniki'!$F$42</f>
        <v>0</v>
      </c>
      <c r="AW216" s="20">
        <f>AI216*'lista, wskaźniki'!$F$43</f>
        <v>0</v>
      </c>
      <c r="AX216" s="20">
        <f>AI216*'lista, wskaźniki'!$F$44</f>
        <v>0</v>
      </c>
      <c r="AY216" s="20">
        <f>AK216*'lista, wskaźniki'!$F$26</f>
        <v>0</v>
      </c>
      <c r="AZ216" s="20">
        <f t="shared" si="91"/>
        <v>0</v>
      </c>
      <c r="BA216" s="20">
        <f t="shared" si="92"/>
        <v>0</v>
      </c>
      <c r="BB216" s="20">
        <f t="shared" si="93"/>
        <v>0</v>
      </c>
      <c r="BC216" s="20">
        <f t="shared" si="94"/>
        <v>0</v>
      </c>
      <c r="BD216" s="954"/>
      <c r="BE216" s="954"/>
      <c r="BF216" s="954"/>
      <c r="BG216" s="954"/>
      <c r="BH216" s="83"/>
      <c r="BI216" s="954"/>
      <c r="BJ216" s="83"/>
      <c r="BK216" s="954"/>
      <c r="BL216" s="83"/>
      <c r="BM216" s="83"/>
      <c r="BN216" s="83"/>
      <c r="BO216" s="83"/>
      <c r="BP216" s="83"/>
      <c r="BQ216" s="83"/>
      <c r="BR216" s="83"/>
      <c r="BS216" s="1105"/>
      <c r="BT216" s="1105"/>
      <c r="BU216" s="1105"/>
      <c r="BV216" s="1105"/>
      <c r="BW216" s="1105"/>
      <c r="BX216" s="1105"/>
      <c r="BY216" s="1108"/>
      <c r="CA216" s="365" t="b">
        <f t="shared" si="95"/>
        <v>0</v>
      </c>
      <c r="CB216" s="365" t="b">
        <f t="shared" si="96"/>
        <v>0</v>
      </c>
      <c r="CC216" s="365" t="b">
        <f t="shared" si="97"/>
        <v>0</v>
      </c>
      <c r="CD216" s="365">
        <f t="shared" si="98"/>
        <v>0</v>
      </c>
      <c r="CE216" s="365" t="b">
        <f t="shared" si="99"/>
        <v>0</v>
      </c>
      <c r="CF216" s="365" t="b">
        <f t="shared" si="100"/>
        <v>0</v>
      </c>
      <c r="CG216" s="365" t="b">
        <f t="shared" si="101"/>
        <v>0</v>
      </c>
      <c r="CH216" s="365">
        <f t="shared" si="102"/>
        <v>0</v>
      </c>
      <c r="CI216" s="72" t="b">
        <f t="shared" si="103"/>
        <v>0</v>
      </c>
      <c r="CJ216" s="72" t="b">
        <f t="shared" si="104"/>
        <v>0</v>
      </c>
      <c r="CK216" s="72" t="b">
        <f t="shared" si="105"/>
        <v>0</v>
      </c>
      <c r="CL216" s="72">
        <f t="shared" si="106"/>
        <v>0</v>
      </c>
      <c r="CM216" s="72" t="b">
        <f t="shared" si="107"/>
        <v>0</v>
      </c>
      <c r="CN216" s="72" t="b">
        <f t="shared" si="108"/>
        <v>0</v>
      </c>
      <c r="CP216" s="13">
        <f t="shared" si="109"/>
        <v>0</v>
      </c>
      <c r="CQ216" s="13" t="b">
        <f t="shared" si="110"/>
        <v>0</v>
      </c>
      <c r="CR216" s="13" t="b">
        <f t="shared" si="111"/>
        <v>0</v>
      </c>
      <c r="CS216" s="13" t="b">
        <f t="shared" si="117"/>
        <v>0</v>
      </c>
      <c r="CT216" s="13" t="b">
        <f t="shared" si="116"/>
        <v>0</v>
      </c>
      <c r="CU216" s="13" t="b">
        <f t="shared" si="89"/>
        <v>0</v>
      </c>
      <c r="CV216" s="13" t="b">
        <f t="shared" si="112"/>
        <v>0</v>
      </c>
      <c r="CW216" s="13" t="b">
        <f t="shared" si="113"/>
        <v>0</v>
      </c>
      <c r="CX216" s="13" t="b">
        <f t="shared" si="114"/>
        <v>0</v>
      </c>
      <c r="CY216" s="13" t="b">
        <f t="shared" si="115"/>
        <v>0</v>
      </c>
    </row>
    <row r="217" spans="1:103" ht="15" thickBot="1">
      <c r="A217" s="933"/>
      <c r="B217" s="955"/>
      <c r="C217" s="955"/>
      <c r="D217" s="955"/>
      <c r="E217" s="955"/>
      <c r="F217" s="955"/>
      <c r="G217" s="955"/>
      <c r="H217" s="955"/>
      <c r="I217" s="955"/>
      <c r="J217" s="955"/>
      <c r="K217" s="955"/>
      <c r="L217" s="955"/>
      <c r="M217" s="955"/>
      <c r="N217" s="955"/>
      <c r="O217" s="955"/>
      <c r="P217" s="955"/>
      <c r="Q217" s="942"/>
      <c r="R217" s="955"/>
      <c r="S217" s="955"/>
      <c r="T217" s="955"/>
      <c r="U217" s="955"/>
      <c r="V217" s="955"/>
      <c r="W217" s="85"/>
      <c r="X217" s="85"/>
      <c r="Y217" s="85"/>
      <c r="Z217" s="85"/>
      <c r="AA217" s="85" t="s">
        <v>37</v>
      </c>
      <c r="AB217" s="86"/>
      <c r="AC217" s="86"/>
      <c r="AD217" s="85"/>
      <c r="AE217" s="955"/>
      <c r="AF217" s="334">
        <f t="shared" si="90"/>
        <v>0</v>
      </c>
      <c r="AG217" s="272">
        <f>IF(R217="kompletna",Q217*J217*0.0036*'lista, wskaźniki'!$F$13, IF(R217="częściowa",Q217*J217*0.0036*'lista, wskaźniki'!$F$14, IF(R217="brak",Q217*J217*0.0036*'lista, wskaźniki'!$F$15,)))</f>
        <v>0</v>
      </c>
      <c r="AH217" s="334">
        <f>IF(Y217="inne",K217*'lista, wskaźniki'!$E$35,IF(Y217="to samo źródło",0,IF(Y217=0,0)))</f>
        <v>0</v>
      </c>
      <c r="AI217" s="334" t="b">
        <f>IF(AA217="gaz z sieci",AC217*'lista, wskaźniki'!$D$21)</f>
        <v>0</v>
      </c>
      <c r="AJ217" s="272">
        <f>IF(AA217="węgiel",AB217*'lista, wskaźniki'!$D$20, IF('Sektor mieszkaniowy'!AA217="drewno",'Sektor mieszkaniowy'!AB217*'lista, wskaźniki'!$D$22,IF('Sektor mieszkaniowy'!AA217="pellet",AB217*'lista, wskaźniki'!$D$23,IF('Sektor mieszkaniowy'!AA217="gaz z sieci",AB217*'lista, wskaźniki'!$D$21,IF('Sektor mieszkaniowy'!AA217="olej opałowy",'Sektor mieszkaniowy'!AB217*'lista, wskaźniki'!$D$24)))))</f>
        <v>0</v>
      </c>
      <c r="AK217" s="1112"/>
      <c r="AL217" s="955"/>
      <c r="AM217" s="20">
        <f>IF(AA217="węgiel",AF217*1/3.6*'lista, wskaźniki'!$F$20,IF(AA217="drewno",AF217*1/3.6*'lista, wskaźniki'!$F$22,IF(AA217="pellet",AF217*1/3.6*'lista, wskaźniki'!$F$23,IF(AA217="gaz z sieci",AF217*1/3.6*'lista, wskaźniki'!$F$21,IF(AA217="olej opałowy",AF217*1/3.6*'lista, wskaźniki'!$F$24,0)))))</f>
        <v>0</v>
      </c>
      <c r="AN217" s="20">
        <f>IF(AA217="węgiel",AF217*'lista, wskaźniki'!$E$42,IF(AA217="drewno",AF217*'lista, wskaźniki'!$G$42,IF(AA217="pellet",AF217*'lista, wskaźniki'!$H$42,IF(AA217="gaz z sieci",AF217*'lista, wskaźniki'!$F$42,IF(AA217="olej opałowy",AF217*'lista, wskaźniki'!$I$42,0)))))</f>
        <v>0</v>
      </c>
      <c r="AO217" s="20">
        <f>IF(AA217="węgiel",AF217*'lista, wskaźniki'!$E$43,IF(AA217="drewno",AF217*'lista, wskaźniki'!$G$43,IF(AA217="pellet",AF217*'lista, wskaźniki'!$H$43,IF(AA217="gaz z sieci",AF217*'lista, wskaźniki'!$F$43,IF(AA217="olej opałowy",AF217*'lista, wskaźniki'!$I$43,0)))))</f>
        <v>0</v>
      </c>
      <c r="AP217" s="20">
        <f>IF(AA217="węgiel",AF217*'lista, wskaźniki'!$E$44,IF(AA217="drewno",AF217*'lista, wskaźniki'!$G$44,IF(AA217="pellet",AF217*'lista, wskaźniki'!$H$44,IF(AA217="gaz z sieci",AF217*'lista, wskaźniki'!$F$44,IF(AA217="olej opałowy",AF217*'lista, wskaźniki'!$I$44,0)))))</f>
        <v>0</v>
      </c>
      <c r="AQ217" s="20" t="b">
        <f>IF(Z217="gaz",AH217*1/3.6*'lista, wskaźniki'!$F$21,IF(Z217="energia elektryczna",AH217*1/3.6*'lista, wskaźniki'!$F$26))</f>
        <v>0</v>
      </c>
      <c r="AR217" s="20" t="b">
        <f>IF(Z217="gaz",AH217*'lista, wskaźniki'!$F$42,IF(Z217="energia elektryczna",AH217*0))</f>
        <v>0</v>
      </c>
      <c r="AS217" s="20" t="b">
        <f>IF(Z217="gaz",AH217*'lista, wskaźniki'!$F$43,IF(Z217="energia elektryczna",AH217*0))</f>
        <v>0</v>
      </c>
      <c r="AT217" s="20" t="b">
        <f>IF(Z217="gaz",AH217*'lista, wskaźniki'!$F$44,IF(Z217="energia elektryczna",AH217*0))</f>
        <v>0</v>
      </c>
      <c r="AU217" s="20">
        <f>AI217*1/3.6*'lista, wskaźniki'!$F$21</f>
        <v>0</v>
      </c>
      <c r="AV217" s="20">
        <f>AI217*'lista, wskaźniki'!$F$42</f>
        <v>0</v>
      </c>
      <c r="AW217" s="20">
        <f>AI217*'lista, wskaźniki'!$F$43</f>
        <v>0</v>
      </c>
      <c r="AX217" s="20">
        <f>AI217*'lista, wskaźniki'!$F$44</f>
        <v>0</v>
      </c>
      <c r="AY217" s="20">
        <f>AK217*'lista, wskaźniki'!$F$26</f>
        <v>0</v>
      </c>
      <c r="AZ217" s="20">
        <f t="shared" si="91"/>
        <v>0</v>
      </c>
      <c r="BA217" s="20">
        <f t="shared" si="92"/>
        <v>0</v>
      </c>
      <c r="BB217" s="20">
        <f t="shared" si="93"/>
        <v>0</v>
      </c>
      <c r="BC217" s="20">
        <f t="shared" si="94"/>
        <v>0</v>
      </c>
      <c r="BD217" s="955"/>
      <c r="BE217" s="955"/>
      <c r="BF217" s="955"/>
      <c r="BG217" s="955"/>
      <c r="BH217" s="85"/>
      <c r="BI217" s="955"/>
      <c r="BJ217" s="85"/>
      <c r="BK217" s="955"/>
      <c r="BL217" s="85"/>
      <c r="BM217" s="85"/>
      <c r="BN217" s="85"/>
      <c r="BO217" s="85"/>
      <c r="BP217" s="85"/>
      <c r="BQ217" s="85"/>
      <c r="BR217" s="85"/>
      <c r="BS217" s="1106"/>
      <c r="BT217" s="1106"/>
      <c r="BU217" s="1106"/>
      <c r="BV217" s="1106"/>
      <c r="BW217" s="1106"/>
      <c r="BX217" s="1106"/>
      <c r="BY217" s="1109"/>
      <c r="CA217" s="365" t="b">
        <f t="shared" si="95"/>
        <v>0</v>
      </c>
      <c r="CB217" s="365" t="b">
        <f t="shared" si="96"/>
        <v>0</v>
      </c>
      <c r="CC217" s="365" t="b">
        <f t="shared" si="97"/>
        <v>0</v>
      </c>
      <c r="CD217" s="365" t="b">
        <f t="shared" si="98"/>
        <v>0</v>
      </c>
      <c r="CE217" s="365">
        <f t="shared" si="99"/>
        <v>0</v>
      </c>
      <c r="CF217" s="365" t="b">
        <f t="shared" si="100"/>
        <v>0</v>
      </c>
      <c r="CG217" s="365" t="b">
        <f t="shared" si="101"/>
        <v>0</v>
      </c>
      <c r="CH217" s="365" t="b">
        <f t="shared" si="102"/>
        <v>0</v>
      </c>
      <c r="CI217" s="72" t="b">
        <f t="shared" si="103"/>
        <v>0</v>
      </c>
      <c r="CJ217" s="72" t="b">
        <f t="shared" si="104"/>
        <v>0</v>
      </c>
      <c r="CK217" s="72" t="b">
        <f t="shared" si="105"/>
        <v>0</v>
      </c>
      <c r="CL217" s="72">
        <f t="shared" si="106"/>
        <v>0</v>
      </c>
      <c r="CM217" s="72">
        <f t="shared" si="107"/>
        <v>0</v>
      </c>
      <c r="CN217" s="72" t="b">
        <f t="shared" si="108"/>
        <v>0</v>
      </c>
      <c r="CP217" s="13">
        <f t="shared" si="109"/>
        <v>0</v>
      </c>
      <c r="CQ217" s="13" t="b">
        <f t="shared" si="110"/>
        <v>0</v>
      </c>
      <c r="CR217" s="13" t="b">
        <f t="shared" si="111"/>
        <v>0</v>
      </c>
      <c r="CS217" s="13" t="b">
        <f t="shared" si="117"/>
        <v>0</v>
      </c>
      <c r="CT217" s="13" t="b">
        <f t="shared" si="116"/>
        <v>0</v>
      </c>
      <c r="CU217" s="13" t="b">
        <f t="shared" si="89"/>
        <v>0</v>
      </c>
      <c r="CV217" s="13" t="b">
        <f t="shared" si="112"/>
        <v>0</v>
      </c>
      <c r="CW217" s="13" t="b">
        <f t="shared" si="113"/>
        <v>0</v>
      </c>
      <c r="CX217" s="13" t="b">
        <f t="shared" si="114"/>
        <v>0</v>
      </c>
      <c r="CY217" s="13" t="b">
        <f t="shared" si="115"/>
        <v>0</v>
      </c>
    </row>
    <row r="218" spans="1:103" ht="15" thickBot="1">
      <c r="A218" s="931">
        <v>44</v>
      </c>
      <c r="B218" s="953" t="s">
        <v>202</v>
      </c>
      <c r="C218" s="953"/>
      <c r="D218" s="953" t="s">
        <v>1</v>
      </c>
      <c r="E218" s="953" t="s">
        <v>5</v>
      </c>
      <c r="F218" s="953"/>
      <c r="G218" s="953"/>
      <c r="H218" s="953"/>
      <c r="I218" s="953" t="s">
        <v>11</v>
      </c>
      <c r="J218" s="953">
        <v>85</v>
      </c>
      <c r="K218" s="953"/>
      <c r="L218" s="953" t="s">
        <v>16</v>
      </c>
      <c r="M218" s="953"/>
      <c r="N218" s="953" t="s">
        <v>16</v>
      </c>
      <c r="O218" s="953">
        <v>70</v>
      </c>
      <c r="P218" s="953" t="s">
        <v>16</v>
      </c>
      <c r="Q218" s="940">
        <f>IF(I218="&lt;1966",'lista, wskaźniki'!$G$4,IF(I218="1967-1985",'lista, wskaźniki'!$G$5,IF(I218="1986-1992",'lista, wskaźniki'!$G$6,IF(I218="1993-1996",'lista, wskaźniki'!$G$7,IF(I218="&gt;1997",'lista, wskaźniki'!$G$8,IF(I218=0,'lista, wskaźniki'!$G$4))))))</f>
        <v>250</v>
      </c>
      <c r="R218" s="953" t="s">
        <v>21</v>
      </c>
      <c r="S218" s="953" t="s">
        <v>27</v>
      </c>
      <c r="T218" s="953"/>
      <c r="U218" s="953"/>
      <c r="V218" s="953"/>
      <c r="W218" s="20" t="s">
        <v>36</v>
      </c>
      <c r="X218" s="81" t="s">
        <v>38</v>
      </c>
      <c r="Y218" s="81" t="s">
        <v>24</v>
      </c>
      <c r="Z218" s="81" t="s">
        <v>401</v>
      </c>
      <c r="AA218" s="81" t="s">
        <v>35</v>
      </c>
      <c r="AB218" s="82"/>
      <c r="AC218" s="82"/>
      <c r="AD218" s="81"/>
      <c r="AE218" s="953"/>
      <c r="AF218" s="334">
        <f t="shared" si="90"/>
        <v>0</v>
      </c>
      <c r="AG218" s="272">
        <v>0</v>
      </c>
      <c r="AH218" s="334">
        <f>IF(Y218="inne",K218*'lista, wskaźniki'!$E$35,IF(Y218="to samo źródło",0,IF(Y218=0,0)))</f>
        <v>0</v>
      </c>
      <c r="AI218" s="334" t="b">
        <f>IF(AA218="gaz z sieci",AC218*'lista, wskaźniki'!$D$21)</f>
        <v>0</v>
      </c>
      <c r="AJ218" s="272">
        <f>IF(AA218="węgiel",AB218*'lista, wskaźniki'!$D$20, IF('Sektor mieszkaniowy'!AA218="drewno",'Sektor mieszkaniowy'!AB218*'lista, wskaźniki'!$D$22,IF('Sektor mieszkaniowy'!AA218="pellet",AB218*'lista, wskaźniki'!$D$23,IF('Sektor mieszkaniowy'!AA218="gaz z sieci",AB218*'lista, wskaźniki'!$D$21,IF('Sektor mieszkaniowy'!AA218="olej opałowy",'Sektor mieszkaniowy'!AB218*'lista, wskaźniki'!$D$24)))))</f>
        <v>0</v>
      </c>
      <c r="AK218" s="1110">
        <f>AL218/'lista, wskaźniki'!$A$127</f>
        <v>1.4615384615384615</v>
      </c>
      <c r="AL218" s="953">
        <v>950</v>
      </c>
      <c r="AM218" s="20">
        <f>IF(AA218="węgiel",AF218*1/3.6*'lista, wskaźniki'!$F$20,IF(AA218="drewno",AF218*1/3.6*'lista, wskaźniki'!$F$22,IF(AA218="pellet",AF218*1/3.6*'lista, wskaźniki'!$F$23,IF(AA218="gaz z sieci",AF218*1/3.6*'lista, wskaźniki'!$F$21,IF(AA218="olej opałowy",AF218*1/3.6*'lista, wskaźniki'!$F$24,0)))))</f>
        <v>0</v>
      </c>
      <c r="AN218" s="20">
        <f>IF(AA218="węgiel",AF218*'lista, wskaźniki'!$E$42,IF(AA218="drewno",AF218*'lista, wskaźniki'!$G$42,IF(AA218="pellet",AF218*'lista, wskaźniki'!$H$42,IF(AA218="gaz z sieci",AF218*'lista, wskaźniki'!$F$42,IF(AA218="olej opałowy",AF218*'lista, wskaźniki'!$I$42,0)))))</f>
        <v>0</v>
      </c>
      <c r="AO218" s="20">
        <f>IF(AA218="węgiel",AF218*'lista, wskaźniki'!$E$43,IF(AA218="drewno",AF218*'lista, wskaźniki'!$G$43,IF(AA218="pellet",AF218*'lista, wskaźniki'!$H$43,IF(AA218="gaz z sieci",AF218*'lista, wskaźniki'!$F$43,IF(AA218="olej opałowy",AF218*'lista, wskaźniki'!$I$43,0)))))</f>
        <v>0</v>
      </c>
      <c r="AP218" s="20">
        <f>IF(AA218="węgiel",AF218*'lista, wskaźniki'!$E$44,IF(AA218="drewno",AF218*'lista, wskaźniki'!$G$44,IF(AA218="pellet",AF218*'lista, wskaźniki'!$H$44,IF(AA218="gaz z sieci",AF218*'lista, wskaźniki'!$F$44,IF(AA218="olej opałowy",AF218*'lista, wskaźniki'!$I$44,0)))))</f>
        <v>0</v>
      </c>
      <c r="AQ218" s="20">
        <f>IF(Z218="gaz",AH218*1/3.6*'lista, wskaźniki'!$F$21,IF(Z218="energia elektryczna",AH218*1/3.6*'lista, wskaźniki'!$F$26))</f>
        <v>0</v>
      </c>
      <c r="AR218" s="20">
        <f>IF(Z218="gaz",AH218*'lista, wskaźniki'!$F$42,IF(Z218="energia elektryczna",AH218*0))</f>
        <v>0</v>
      </c>
      <c r="AS218" s="20">
        <f>IF(Z218="gaz",AH218*'lista, wskaźniki'!$F$43,IF(Z218="energia elektryczna",AH218*0))</f>
        <v>0</v>
      </c>
      <c r="AT218" s="20">
        <f>IF(Z218="gaz",AH218*'lista, wskaźniki'!$F$44,IF(Z218="energia elektryczna",AH218*0))</f>
        <v>0</v>
      </c>
      <c r="AU218" s="20">
        <f>AI218*1/3.6*'lista, wskaźniki'!$F$21</f>
        <v>0</v>
      </c>
      <c r="AV218" s="20">
        <f>AI218*'lista, wskaźniki'!$F$42</f>
        <v>0</v>
      </c>
      <c r="AW218" s="20">
        <f>AI218*'lista, wskaźniki'!$F$43</f>
        <v>0</v>
      </c>
      <c r="AX218" s="20">
        <f>AI218*'lista, wskaźniki'!$F$44</f>
        <v>0</v>
      </c>
      <c r="AY218" s="20">
        <f>AK218*'lista, wskaźniki'!$F$26</f>
        <v>1.3007692307692307</v>
      </c>
      <c r="AZ218" s="20">
        <f t="shared" si="91"/>
        <v>1.3007692307692307</v>
      </c>
      <c r="BA218" s="20">
        <f t="shared" si="92"/>
        <v>0</v>
      </c>
      <c r="BB218" s="20">
        <f t="shared" si="93"/>
        <v>0</v>
      </c>
      <c r="BC218" s="20">
        <f t="shared" si="94"/>
        <v>0</v>
      </c>
      <c r="BD218" s="953" t="s">
        <v>17</v>
      </c>
      <c r="BE218" s="953" t="s">
        <v>17</v>
      </c>
      <c r="BF218" s="953" t="s">
        <v>17</v>
      </c>
      <c r="BG218" s="953" t="s">
        <v>17</v>
      </c>
      <c r="BH218" s="81"/>
      <c r="BI218" s="953" t="s">
        <v>17</v>
      </c>
      <c r="BJ218" s="81"/>
      <c r="BK218" s="953" t="s">
        <v>17</v>
      </c>
      <c r="BL218" s="81"/>
      <c r="BM218" s="81"/>
      <c r="BN218" s="81"/>
      <c r="BO218" s="81" t="s">
        <v>17</v>
      </c>
      <c r="BP218" s="81"/>
      <c r="BQ218" s="81"/>
      <c r="BR218" s="81"/>
      <c r="BS218" s="1104"/>
      <c r="BT218" s="1104"/>
      <c r="BU218" s="1104"/>
      <c r="BV218" s="1104"/>
      <c r="BW218" s="1104"/>
      <c r="BX218" s="1104"/>
      <c r="BY218" s="1107"/>
      <c r="CA218" s="365">
        <f t="shared" si="95"/>
        <v>0</v>
      </c>
      <c r="CB218" s="365" t="b">
        <f t="shared" si="96"/>
        <v>0</v>
      </c>
      <c r="CC218" s="365" t="b">
        <f t="shared" si="97"/>
        <v>0</v>
      </c>
      <c r="CD218" s="365" t="b">
        <f t="shared" si="98"/>
        <v>0</v>
      </c>
      <c r="CE218" s="365" t="b">
        <f t="shared" si="99"/>
        <v>0</v>
      </c>
      <c r="CF218" s="365">
        <f t="shared" si="100"/>
        <v>0</v>
      </c>
      <c r="CG218" s="365" t="b">
        <f t="shared" si="101"/>
        <v>0</v>
      </c>
      <c r="CH218" s="365" t="b">
        <f t="shared" si="102"/>
        <v>0</v>
      </c>
      <c r="CI218" s="72">
        <f t="shared" si="103"/>
        <v>0</v>
      </c>
      <c r="CJ218" s="72" t="b">
        <f t="shared" si="104"/>
        <v>0</v>
      </c>
      <c r="CK218" s="72" t="b">
        <f t="shared" si="105"/>
        <v>0</v>
      </c>
      <c r="CL218" s="72">
        <f t="shared" si="106"/>
        <v>0</v>
      </c>
      <c r="CM218" s="72" t="b">
        <f t="shared" si="107"/>
        <v>0</v>
      </c>
      <c r="CN218" s="72" t="b">
        <f t="shared" si="108"/>
        <v>0</v>
      </c>
      <c r="CP218" s="13" t="b">
        <f t="shared" si="109"/>
        <v>0</v>
      </c>
      <c r="CQ218" s="13" t="b">
        <f t="shared" si="110"/>
        <v>0</v>
      </c>
      <c r="CR218" s="13">
        <f t="shared" si="111"/>
        <v>85</v>
      </c>
      <c r="CS218" s="13">
        <f t="shared" si="117"/>
        <v>85</v>
      </c>
      <c r="CT218" s="13" t="b">
        <f t="shared" si="116"/>
        <v>0</v>
      </c>
      <c r="CU218" s="13" t="b">
        <f t="shared" si="89"/>
        <v>0</v>
      </c>
      <c r="CV218" s="13" t="b">
        <f t="shared" si="112"/>
        <v>0</v>
      </c>
      <c r="CW218" s="13" t="b">
        <f t="shared" si="113"/>
        <v>0</v>
      </c>
      <c r="CX218" s="13" t="b">
        <f t="shared" si="114"/>
        <v>0</v>
      </c>
      <c r="CY218" s="13" t="b">
        <f t="shared" si="115"/>
        <v>0</v>
      </c>
    </row>
    <row r="219" spans="1:103" ht="15" thickBot="1">
      <c r="A219" s="932"/>
      <c r="B219" s="954"/>
      <c r="C219" s="954"/>
      <c r="D219" s="954"/>
      <c r="E219" s="954"/>
      <c r="F219" s="954"/>
      <c r="G219" s="954"/>
      <c r="H219" s="954"/>
      <c r="I219" s="954"/>
      <c r="J219" s="954"/>
      <c r="K219" s="954"/>
      <c r="L219" s="954"/>
      <c r="M219" s="954"/>
      <c r="N219" s="954"/>
      <c r="O219" s="954"/>
      <c r="P219" s="954"/>
      <c r="Q219" s="941"/>
      <c r="R219" s="954"/>
      <c r="S219" s="954"/>
      <c r="T219" s="954"/>
      <c r="U219" s="954"/>
      <c r="V219" s="954"/>
      <c r="W219" s="83"/>
      <c r="X219" s="83"/>
      <c r="Y219" s="83"/>
      <c r="Z219" s="83"/>
      <c r="AA219" s="83" t="s">
        <v>36</v>
      </c>
      <c r="AB219" s="87">
        <f>AD219/'lista, wskaźniki'!A133</f>
        <v>0.5</v>
      </c>
      <c r="AC219" s="87"/>
      <c r="AD219" s="83">
        <v>150</v>
      </c>
      <c r="AE219" s="954"/>
      <c r="AF219" s="334">
        <f t="shared" si="90"/>
        <v>26.849999999999998</v>
      </c>
      <c r="AG219" s="292">
        <v>45.9</v>
      </c>
      <c r="AH219" s="334">
        <f>IF(Y219="inne",K219*'lista, wskaźniki'!$E$35,IF(Y219="to samo źródło",0,IF(Y219=0,0)))</f>
        <v>0</v>
      </c>
      <c r="AI219" s="334" t="b">
        <f>IF(AA219="gaz z sieci",AC219*'lista, wskaźniki'!$D$21)</f>
        <v>0</v>
      </c>
      <c r="AJ219" s="272">
        <f>IF(AA219="węgiel",AB219*'lista, wskaźniki'!$D$20, IF('Sektor mieszkaniowy'!AA219="drewno",'Sektor mieszkaniowy'!AB219*'lista, wskaźniki'!$D$22,IF('Sektor mieszkaniowy'!AA219="pellet",AB219*'lista, wskaźniki'!$D$23,IF('Sektor mieszkaniowy'!AA219="gaz z sieci",AB219*'lista, wskaźniki'!$D$21,IF('Sektor mieszkaniowy'!AA219="olej opałowy",'Sektor mieszkaniowy'!AB219*'lista, wskaźniki'!$D$24)))))</f>
        <v>7.8</v>
      </c>
      <c r="AK219" s="1111"/>
      <c r="AL219" s="954"/>
      <c r="AM219" s="20">
        <f>IF(AA219="węgiel",AF219*1/3.6*'lista, wskaźniki'!$F$20,IF(AA219="drewno",AF219*1/3.6*'lista, wskaźniki'!$F$22,IF(AA219="pellet",AF219*1/3.6*'lista, wskaźniki'!$F$23,IF(AA219="gaz z sieci",AF219*1/3.6*'lista, wskaźniki'!$F$21,IF(AA219="olej opałowy",AF219*1/3.6*'lista, wskaźniki'!$F$24,0)))))</f>
        <v>0</v>
      </c>
      <c r="AN219" s="20">
        <f>IF(AA219="węgiel",AF219*'lista, wskaźniki'!$E$42,IF(AA219="drewno",AF219*'lista, wskaźniki'!$G$42,IF(AA219="pellet",AF219*'lista, wskaźniki'!$H$42,IF(AA219="gaz z sieci",AF219*'lista, wskaźniki'!$F$42,IF(AA219="olej opałowy",AF219*'lista, wskaźniki'!$I$42,0)))))</f>
        <v>2.1748499999999997E-2</v>
      </c>
      <c r="AO219" s="20">
        <f>IF(AA219="węgiel",AF219*'lista, wskaźniki'!$E$43,IF(AA219="drewno",AF219*'lista, wskaźniki'!$G$43,IF(AA219="pellet",AF219*'lista, wskaźniki'!$H$43,IF(AA219="gaz z sieci",AF219*'lista, wskaźniki'!$F$43,IF(AA219="olej opałowy",AF219*'lista, wskaźniki'!$I$43,0)))))</f>
        <v>2.1748499999999997E-2</v>
      </c>
      <c r="AP219" s="20">
        <f>IF(AA219="węgiel",AF219*'lista, wskaźniki'!$E$44,IF(AA219="drewno",AF219*'lista, wskaźniki'!$G$44,IF(AA219="pellet",AF219*'lista, wskaźniki'!$H$44,IF(AA219="gaz z sieci",AF219*'lista, wskaźniki'!$F$44,IF(AA219="olej opałowy",AF219*'lista, wskaźniki'!$I$44,0)))))</f>
        <v>6.7124999999999988E-6</v>
      </c>
      <c r="AQ219" s="20" t="b">
        <f>IF(Z219="gaz",AH219*1/3.6*'lista, wskaźniki'!$F$21,IF(Z219="energia elektryczna",AH219*1/3.6*'lista, wskaźniki'!$F$26))</f>
        <v>0</v>
      </c>
      <c r="AR219" s="20" t="b">
        <f>IF(Z219="gaz",AH219*'lista, wskaźniki'!$F$42,IF(Z219="energia elektryczna",AH219*0))</f>
        <v>0</v>
      </c>
      <c r="AS219" s="20" t="b">
        <f>IF(Z219="gaz",AH219*'lista, wskaźniki'!$F$43,IF(Z219="energia elektryczna",AH219*0))</f>
        <v>0</v>
      </c>
      <c r="AT219" s="20" t="b">
        <f>IF(Z219="gaz",AH219*'lista, wskaźniki'!$F$44,IF(Z219="energia elektryczna",AH219*0))</f>
        <v>0</v>
      </c>
      <c r="AU219" s="20">
        <f>AI219*1/3.6*'lista, wskaźniki'!$F$21</f>
        <v>0</v>
      </c>
      <c r="AV219" s="20">
        <f>AI219*'lista, wskaźniki'!$F$42</f>
        <v>0</v>
      </c>
      <c r="AW219" s="20">
        <f>AI219*'lista, wskaźniki'!$F$43</f>
        <v>0</v>
      </c>
      <c r="AX219" s="20">
        <f>AI219*'lista, wskaźniki'!$F$44</f>
        <v>0</v>
      </c>
      <c r="AY219" s="20">
        <f>AK219*'lista, wskaźniki'!$F$26</f>
        <v>0</v>
      </c>
      <c r="AZ219" s="20">
        <f t="shared" si="91"/>
        <v>0</v>
      </c>
      <c r="BA219" s="20">
        <f t="shared" si="92"/>
        <v>2.1748499999999997E-2</v>
      </c>
      <c r="BB219" s="20">
        <f t="shared" si="93"/>
        <v>2.1748499999999997E-2</v>
      </c>
      <c r="BC219" s="20">
        <f t="shared" si="94"/>
        <v>6.7124999999999988E-6</v>
      </c>
      <c r="BD219" s="954"/>
      <c r="BE219" s="954"/>
      <c r="BF219" s="954"/>
      <c r="BG219" s="954"/>
      <c r="BH219" s="83"/>
      <c r="BI219" s="954"/>
      <c r="BJ219" s="83"/>
      <c r="BK219" s="954"/>
      <c r="BL219" s="83"/>
      <c r="BM219" s="83"/>
      <c r="BN219" s="83"/>
      <c r="BO219" s="83"/>
      <c r="BP219" s="83"/>
      <c r="BQ219" s="83"/>
      <c r="BR219" s="83"/>
      <c r="BS219" s="1105"/>
      <c r="BT219" s="1105"/>
      <c r="BU219" s="1105"/>
      <c r="BV219" s="1105"/>
      <c r="BW219" s="1105"/>
      <c r="BX219" s="1105"/>
      <c r="BY219" s="1108"/>
      <c r="CA219" s="365" t="b">
        <f t="shared" si="95"/>
        <v>0</v>
      </c>
      <c r="CB219" s="365">
        <f t="shared" si="96"/>
        <v>26.849999999999998</v>
      </c>
      <c r="CC219" s="365" t="b">
        <f t="shared" si="97"/>
        <v>0</v>
      </c>
      <c r="CD219" s="365" t="b">
        <f t="shared" si="98"/>
        <v>0</v>
      </c>
      <c r="CE219" s="365" t="b">
        <f t="shared" si="99"/>
        <v>0</v>
      </c>
      <c r="CF219" s="365" t="b">
        <f t="shared" si="100"/>
        <v>0</v>
      </c>
      <c r="CG219" s="365" t="b">
        <f t="shared" si="101"/>
        <v>0</v>
      </c>
      <c r="CH219" s="365" t="b">
        <f t="shared" si="102"/>
        <v>0</v>
      </c>
      <c r="CI219" s="72" t="b">
        <f t="shared" si="103"/>
        <v>0</v>
      </c>
      <c r="CJ219" s="72">
        <f t="shared" si="104"/>
        <v>26.849999999999998</v>
      </c>
      <c r="CK219" s="72" t="b">
        <f t="shared" si="105"/>
        <v>0</v>
      </c>
      <c r="CL219" s="72">
        <f t="shared" si="106"/>
        <v>0</v>
      </c>
      <c r="CM219" s="72" t="b">
        <f t="shared" si="107"/>
        <v>0</v>
      </c>
      <c r="CN219" s="72" t="b">
        <f t="shared" si="108"/>
        <v>0</v>
      </c>
      <c r="CP219" s="13">
        <f t="shared" si="109"/>
        <v>0</v>
      </c>
      <c r="CQ219" s="13" t="b">
        <f t="shared" si="110"/>
        <v>0</v>
      </c>
      <c r="CR219" s="13" t="b">
        <f t="shared" si="111"/>
        <v>0</v>
      </c>
      <c r="CS219" s="13" t="b">
        <f t="shared" si="117"/>
        <v>0</v>
      </c>
      <c r="CT219" s="13" t="b">
        <f t="shared" si="116"/>
        <v>0</v>
      </c>
      <c r="CU219" s="13" t="b">
        <f t="shared" si="89"/>
        <v>0</v>
      </c>
      <c r="CV219" s="13" t="b">
        <f t="shared" si="112"/>
        <v>0</v>
      </c>
      <c r="CW219" s="13" t="b">
        <f t="shared" si="113"/>
        <v>0</v>
      </c>
      <c r="CX219" s="13" t="b">
        <f t="shared" si="114"/>
        <v>0</v>
      </c>
      <c r="CY219" s="13" t="b">
        <f t="shared" si="115"/>
        <v>0</v>
      </c>
    </row>
    <row r="220" spans="1:103" ht="15" thickBot="1">
      <c r="A220" s="932"/>
      <c r="B220" s="954"/>
      <c r="C220" s="954"/>
      <c r="D220" s="954"/>
      <c r="E220" s="954"/>
      <c r="F220" s="954"/>
      <c r="G220" s="954"/>
      <c r="H220" s="954"/>
      <c r="I220" s="954"/>
      <c r="J220" s="954"/>
      <c r="K220" s="954"/>
      <c r="L220" s="954"/>
      <c r="M220" s="954"/>
      <c r="N220" s="954"/>
      <c r="O220" s="954"/>
      <c r="P220" s="954"/>
      <c r="Q220" s="941"/>
      <c r="R220" s="954"/>
      <c r="S220" s="954"/>
      <c r="T220" s="954"/>
      <c r="U220" s="954"/>
      <c r="V220" s="954"/>
      <c r="W220" s="83"/>
      <c r="X220" s="83"/>
      <c r="Y220" s="83"/>
      <c r="Z220" s="83"/>
      <c r="AA220" s="83" t="s">
        <v>50</v>
      </c>
      <c r="AB220" s="84"/>
      <c r="AC220" s="84"/>
      <c r="AD220" s="83"/>
      <c r="AE220" s="954"/>
      <c r="AF220" s="334">
        <f t="shared" si="90"/>
        <v>0</v>
      </c>
      <c r="AG220" s="272">
        <f>IF(R220="kompletna",Q220*J220*0.0036*'lista, wskaźniki'!$F$13, IF(R220="częściowa",Q220*J220*0.0036*'lista, wskaźniki'!$F$14, IF(R220="brak",Q220*J220*0.0036*'lista, wskaźniki'!$F$15,)))</f>
        <v>0</v>
      </c>
      <c r="AH220" s="334">
        <f>IF(Y220="inne",K220*'lista, wskaźniki'!$E$35,IF(Y220="to samo źródło",0,IF(Y220=0,0)))</f>
        <v>0</v>
      </c>
      <c r="AI220" s="334" t="b">
        <f>IF(AA220="gaz z sieci",AC220*'lista, wskaźniki'!$D$21)</f>
        <v>0</v>
      </c>
      <c r="AJ220" s="272">
        <f>IF(AA220="węgiel",AB220*'lista, wskaźniki'!$D$20, IF('Sektor mieszkaniowy'!AA220="drewno",'Sektor mieszkaniowy'!AB220*'lista, wskaźniki'!$D$22,IF('Sektor mieszkaniowy'!AA220="pellet",AB220*'lista, wskaźniki'!$D$23,IF('Sektor mieszkaniowy'!AA220="gaz z sieci",AB220*'lista, wskaźniki'!$D$21,IF('Sektor mieszkaniowy'!AA220="olej opałowy",'Sektor mieszkaniowy'!AB220*'lista, wskaźniki'!$D$24)))))</f>
        <v>0</v>
      </c>
      <c r="AK220" s="1111"/>
      <c r="AL220" s="954"/>
      <c r="AM220" s="20">
        <f>IF(AA220="węgiel",AF220*1/3.6*'lista, wskaźniki'!$F$20,IF(AA220="drewno",AF220*1/3.6*'lista, wskaźniki'!$F$22,IF(AA220="pellet",AF220*1/3.6*'lista, wskaźniki'!$F$23,IF(AA220="gaz z sieci",AF220*1/3.6*'lista, wskaźniki'!$F$21,IF(AA220="olej opałowy",AF220*1/3.6*'lista, wskaźniki'!$F$24,0)))))</f>
        <v>0</v>
      </c>
      <c r="AN220" s="20">
        <f>IF(AA220="węgiel",AF220*'lista, wskaźniki'!$E$42,IF(AA220="drewno",AF220*'lista, wskaźniki'!$G$42,IF(AA220="pellet",AF220*'lista, wskaźniki'!$H$42,IF(AA220="gaz z sieci",AF220*'lista, wskaźniki'!$F$42,IF(AA220="olej opałowy",AF220*'lista, wskaźniki'!$I$42,0)))))</f>
        <v>0</v>
      </c>
      <c r="AO220" s="20">
        <f>IF(AA220="węgiel",AF220*'lista, wskaźniki'!$E$43,IF(AA220="drewno",AF220*'lista, wskaźniki'!$G$43,IF(AA220="pellet",AF220*'lista, wskaźniki'!$H$43,IF(AA220="gaz z sieci",AF220*'lista, wskaźniki'!$F$43,IF(AA220="olej opałowy",AF220*'lista, wskaźniki'!$I$43,0)))))</f>
        <v>0</v>
      </c>
      <c r="AP220" s="20">
        <f>IF(AA220="węgiel",AF220*'lista, wskaźniki'!$E$44,IF(AA220="drewno",AF220*'lista, wskaźniki'!$G$44,IF(AA220="pellet",AF220*'lista, wskaźniki'!$H$44,IF(AA220="gaz z sieci",AF220*'lista, wskaźniki'!$F$44,IF(AA220="olej opałowy",AF220*'lista, wskaźniki'!$I$44,0)))))</f>
        <v>0</v>
      </c>
      <c r="AQ220" s="20" t="b">
        <f>IF(Z220="gaz",AH220*1/3.6*'lista, wskaźniki'!$F$21,IF(Z220="energia elektryczna",AH220*1/3.6*'lista, wskaźniki'!$F$26))</f>
        <v>0</v>
      </c>
      <c r="AR220" s="20" t="b">
        <f>IF(Z220="gaz",AH220*'lista, wskaźniki'!$F$42,IF(Z220="energia elektryczna",AH220*0))</f>
        <v>0</v>
      </c>
      <c r="AS220" s="20" t="b">
        <f>IF(Z220="gaz",AH220*'lista, wskaźniki'!$F$43,IF(Z220="energia elektryczna",AH220*0))</f>
        <v>0</v>
      </c>
      <c r="AT220" s="20" t="b">
        <f>IF(Z220="gaz",AH220*'lista, wskaźniki'!$F$44,IF(Z220="energia elektryczna",AH220*0))</f>
        <v>0</v>
      </c>
      <c r="AU220" s="20">
        <f>AI220*1/3.6*'lista, wskaźniki'!$F$21</f>
        <v>0</v>
      </c>
      <c r="AV220" s="20">
        <f>AI220*'lista, wskaźniki'!$F$42</f>
        <v>0</v>
      </c>
      <c r="AW220" s="20">
        <f>AI220*'lista, wskaźniki'!$F$43</f>
        <v>0</v>
      </c>
      <c r="AX220" s="20">
        <f>AI220*'lista, wskaźniki'!$F$44</f>
        <v>0</v>
      </c>
      <c r="AY220" s="20">
        <f>AK220*'lista, wskaźniki'!$F$26</f>
        <v>0</v>
      </c>
      <c r="AZ220" s="20">
        <f t="shared" si="91"/>
        <v>0</v>
      </c>
      <c r="BA220" s="20">
        <f t="shared" si="92"/>
        <v>0</v>
      </c>
      <c r="BB220" s="20">
        <f t="shared" si="93"/>
        <v>0</v>
      </c>
      <c r="BC220" s="20">
        <f t="shared" si="94"/>
        <v>0</v>
      </c>
      <c r="BD220" s="954"/>
      <c r="BE220" s="954"/>
      <c r="BF220" s="954"/>
      <c r="BG220" s="954"/>
      <c r="BH220" s="83"/>
      <c r="BI220" s="954"/>
      <c r="BJ220" s="83"/>
      <c r="BK220" s="954"/>
      <c r="BL220" s="83"/>
      <c r="BM220" s="83"/>
      <c r="BN220" s="83"/>
      <c r="BO220" s="83"/>
      <c r="BP220" s="83"/>
      <c r="BQ220" s="83"/>
      <c r="BR220" s="83"/>
      <c r="BS220" s="1105"/>
      <c r="BT220" s="1105"/>
      <c r="BU220" s="1105"/>
      <c r="BV220" s="1105"/>
      <c r="BW220" s="1105"/>
      <c r="BX220" s="1105"/>
      <c r="BY220" s="1108"/>
      <c r="CA220" s="365" t="b">
        <f t="shared" si="95"/>
        <v>0</v>
      </c>
      <c r="CB220" s="365" t="b">
        <f t="shared" si="96"/>
        <v>0</v>
      </c>
      <c r="CC220" s="365">
        <f t="shared" si="97"/>
        <v>0</v>
      </c>
      <c r="CD220" s="365" t="b">
        <f t="shared" si="98"/>
        <v>0</v>
      </c>
      <c r="CE220" s="365" t="b">
        <f t="shared" si="99"/>
        <v>0</v>
      </c>
      <c r="CF220" s="365" t="b">
        <f t="shared" si="100"/>
        <v>0</v>
      </c>
      <c r="CG220" s="365" t="b">
        <f t="shared" si="101"/>
        <v>0</v>
      </c>
      <c r="CH220" s="365" t="b">
        <f t="shared" si="102"/>
        <v>0</v>
      </c>
      <c r="CI220" s="72" t="b">
        <f t="shared" si="103"/>
        <v>0</v>
      </c>
      <c r="CJ220" s="72" t="b">
        <f t="shared" si="104"/>
        <v>0</v>
      </c>
      <c r="CK220" s="72">
        <f t="shared" si="105"/>
        <v>0</v>
      </c>
      <c r="CL220" s="72">
        <f t="shared" si="106"/>
        <v>0</v>
      </c>
      <c r="CM220" s="72" t="b">
        <f t="shared" si="107"/>
        <v>0</v>
      </c>
      <c r="CN220" s="72" t="b">
        <f t="shared" si="108"/>
        <v>0</v>
      </c>
      <c r="CP220" s="13">
        <f t="shared" si="109"/>
        <v>0</v>
      </c>
      <c r="CQ220" s="13" t="b">
        <f t="shared" si="110"/>
        <v>0</v>
      </c>
      <c r="CR220" s="13" t="b">
        <f t="shared" si="111"/>
        <v>0</v>
      </c>
      <c r="CS220" s="13" t="b">
        <f t="shared" si="117"/>
        <v>0</v>
      </c>
      <c r="CT220" s="13" t="b">
        <f t="shared" si="116"/>
        <v>0</v>
      </c>
      <c r="CU220" s="13" t="b">
        <f t="shared" si="89"/>
        <v>0</v>
      </c>
      <c r="CV220" s="13" t="b">
        <f t="shared" si="112"/>
        <v>0</v>
      </c>
      <c r="CW220" s="13" t="b">
        <f t="shared" si="113"/>
        <v>0</v>
      </c>
      <c r="CX220" s="13" t="b">
        <f t="shared" si="114"/>
        <v>0</v>
      </c>
      <c r="CY220" s="13" t="b">
        <f t="shared" si="115"/>
        <v>0</v>
      </c>
    </row>
    <row r="221" spans="1:103" ht="15" thickBot="1">
      <c r="A221" s="932"/>
      <c r="B221" s="954"/>
      <c r="C221" s="954"/>
      <c r="D221" s="954"/>
      <c r="E221" s="954"/>
      <c r="F221" s="954"/>
      <c r="G221" s="954"/>
      <c r="H221" s="954"/>
      <c r="I221" s="954"/>
      <c r="J221" s="954"/>
      <c r="K221" s="954"/>
      <c r="L221" s="954"/>
      <c r="M221" s="954"/>
      <c r="N221" s="954"/>
      <c r="O221" s="954"/>
      <c r="P221" s="954"/>
      <c r="Q221" s="941"/>
      <c r="R221" s="954"/>
      <c r="S221" s="954"/>
      <c r="T221" s="954"/>
      <c r="U221" s="954"/>
      <c r="V221" s="954"/>
      <c r="W221" s="83"/>
      <c r="X221" s="83"/>
      <c r="Y221" s="83"/>
      <c r="Z221" s="83"/>
      <c r="AA221" s="83" t="s">
        <v>38</v>
      </c>
      <c r="AB221" s="84"/>
      <c r="AC221" s="84"/>
      <c r="AD221" s="83"/>
      <c r="AE221" s="954"/>
      <c r="AF221" s="334">
        <f t="shared" si="90"/>
        <v>0</v>
      </c>
      <c r="AG221" s="272">
        <f>IF(R221="kompletna",Q221*J221*0.0036*'lista, wskaźniki'!$F$13, IF(R221="częściowa",Q221*J221*0.0036*'lista, wskaźniki'!$F$14, IF(R221="brak",Q221*J221*0.0036*'lista, wskaźniki'!$F$15,)))</f>
        <v>0</v>
      </c>
      <c r="AH221" s="334">
        <f>IF(Y221="inne",K221*'lista, wskaźniki'!$E$35,IF(Y221="to samo źródło",0,IF(Y221=0,0)))</f>
        <v>0</v>
      </c>
      <c r="AI221" s="334">
        <f>IF(AA221="gaz z sieci",AC221*'lista, wskaźniki'!$D$21)</f>
        <v>0</v>
      </c>
      <c r="AJ221" s="272">
        <f>IF(AA221="węgiel",AB221*'lista, wskaźniki'!$D$20, IF('Sektor mieszkaniowy'!AA221="drewno",'Sektor mieszkaniowy'!AB221*'lista, wskaźniki'!$D$22,IF('Sektor mieszkaniowy'!AA221="pellet",AB221*'lista, wskaźniki'!$D$23,IF('Sektor mieszkaniowy'!AA221="gaz z sieci",AB221*'lista, wskaźniki'!$D$21,IF('Sektor mieszkaniowy'!AA221="olej opałowy",'Sektor mieszkaniowy'!AB221*'lista, wskaźniki'!$D$24)))))</f>
        <v>0</v>
      </c>
      <c r="AK221" s="1111"/>
      <c r="AL221" s="954"/>
      <c r="AM221" s="20">
        <f>IF(AA221="węgiel",AF221*1/3.6*'lista, wskaźniki'!$F$20,IF(AA221="drewno",AF221*1/3.6*'lista, wskaźniki'!$F$22,IF(AA221="pellet",AF221*1/3.6*'lista, wskaźniki'!$F$23,IF(AA221="gaz z sieci",AF221*1/3.6*'lista, wskaźniki'!$F$21,IF(AA221="olej opałowy",AF221*1/3.6*'lista, wskaźniki'!$F$24,0)))))</f>
        <v>0</v>
      </c>
      <c r="AN221" s="20">
        <f>IF(AA221="węgiel",AF221*'lista, wskaźniki'!$E$42,IF(AA221="drewno",AF221*'lista, wskaźniki'!$G$42,IF(AA221="pellet",AF221*'lista, wskaźniki'!$H$42,IF(AA221="gaz z sieci",AF221*'lista, wskaźniki'!$F$42,IF(AA221="olej opałowy",AF221*'lista, wskaźniki'!$I$42,0)))))</f>
        <v>0</v>
      </c>
      <c r="AO221" s="20">
        <f>IF(AA221="węgiel",AF221*'lista, wskaźniki'!$E$43,IF(AA221="drewno",AF221*'lista, wskaźniki'!$G$43,IF(AA221="pellet",AF221*'lista, wskaźniki'!$H$43,IF(AA221="gaz z sieci",AF221*'lista, wskaźniki'!$F$43,IF(AA221="olej opałowy",AF221*'lista, wskaźniki'!$I$43,0)))))</f>
        <v>0</v>
      </c>
      <c r="AP221" s="20">
        <f>IF(AA221="węgiel",AF221*'lista, wskaźniki'!$E$44,IF(AA221="drewno",AF221*'lista, wskaźniki'!$G$44,IF(AA221="pellet",AF221*'lista, wskaźniki'!$H$44,IF(AA221="gaz z sieci",AF221*'lista, wskaźniki'!$F$44,IF(AA221="olej opałowy",AF221*'lista, wskaźniki'!$I$44,0)))))</f>
        <v>0</v>
      </c>
      <c r="AQ221" s="20" t="b">
        <f>IF(Z221="gaz",AH221*1/3.6*'lista, wskaźniki'!$F$21,IF(Z221="energia elektryczna",AH221*1/3.6*'lista, wskaźniki'!$F$26))</f>
        <v>0</v>
      </c>
      <c r="AR221" s="20" t="b">
        <f>IF(Z221="gaz",AH221*'lista, wskaźniki'!$F$42,IF(Z221="energia elektryczna",AH221*0))</f>
        <v>0</v>
      </c>
      <c r="AS221" s="20" t="b">
        <f>IF(Z221="gaz",AH221*'lista, wskaźniki'!$F$43,IF(Z221="energia elektryczna",AH221*0))</f>
        <v>0</v>
      </c>
      <c r="AT221" s="20" t="b">
        <f>IF(Z221="gaz",AH221*'lista, wskaźniki'!$F$44,IF(Z221="energia elektryczna",AH221*0))</f>
        <v>0</v>
      </c>
      <c r="AU221" s="20">
        <f>AI221*1/3.6*'lista, wskaźniki'!$F$21</f>
        <v>0</v>
      </c>
      <c r="AV221" s="20">
        <f>AI221*'lista, wskaźniki'!$F$42</f>
        <v>0</v>
      </c>
      <c r="AW221" s="20">
        <f>AI221*'lista, wskaźniki'!$F$43</f>
        <v>0</v>
      </c>
      <c r="AX221" s="20">
        <f>AI221*'lista, wskaźniki'!$F$44</f>
        <v>0</v>
      </c>
      <c r="AY221" s="20">
        <f>AK221*'lista, wskaźniki'!$F$26</f>
        <v>0</v>
      </c>
      <c r="AZ221" s="20">
        <f t="shared" si="91"/>
        <v>0</v>
      </c>
      <c r="BA221" s="20">
        <f t="shared" si="92"/>
        <v>0</v>
      </c>
      <c r="BB221" s="20">
        <f t="shared" si="93"/>
        <v>0</v>
      </c>
      <c r="BC221" s="20">
        <f t="shared" si="94"/>
        <v>0</v>
      </c>
      <c r="BD221" s="954"/>
      <c r="BE221" s="954"/>
      <c r="BF221" s="954"/>
      <c r="BG221" s="954"/>
      <c r="BH221" s="83"/>
      <c r="BI221" s="954"/>
      <c r="BJ221" s="83"/>
      <c r="BK221" s="954"/>
      <c r="BL221" s="83"/>
      <c r="BM221" s="83"/>
      <c r="BN221" s="83"/>
      <c r="BO221" s="83"/>
      <c r="BP221" s="83"/>
      <c r="BQ221" s="83"/>
      <c r="BR221" s="83"/>
      <c r="BS221" s="1105"/>
      <c r="BT221" s="1105"/>
      <c r="BU221" s="1105"/>
      <c r="BV221" s="1105"/>
      <c r="BW221" s="1105"/>
      <c r="BX221" s="1105"/>
      <c r="BY221" s="1108"/>
      <c r="CA221" s="365" t="b">
        <f t="shared" si="95"/>
        <v>0</v>
      </c>
      <c r="CB221" s="365" t="b">
        <f t="shared" si="96"/>
        <v>0</v>
      </c>
      <c r="CC221" s="365" t="b">
        <f t="shared" si="97"/>
        <v>0</v>
      </c>
      <c r="CD221" s="365">
        <f t="shared" si="98"/>
        <v>0</v>
      </c>
      <c r="CE221" s="365" t="b">
        <f t="shared" si="99"/>
        <v>0</v>
      </c>
      <c r="CF221" s="365" t="b">
        <f t="shared" si="100"/>
        <v>0</v>
      </c>
      <c r="CG221" s="365" t="b">
        <f t="shared" si="101"/>
        <v>0</v>
      </c>
      <c r="CH221" s="365">
        <f t="shared" si="102"/>
        <v>0</v>
      </c>
      <c r="CI221" s="72" t="b">
        <f t="shared" si="103"/>
        <v>0</v>
      </c>
      <c r="CJ221" s="72" t="b">
        <f t="shared" si="104"/>
        <v>0</v>
      </c>
      <c r="CK221" s="72" t="b">
        <f t="shared" si="105"/>
        <v>0</v>
      </c>
      <c r="CL221" s="72">
        <f t="shared" si="106"/>
        <v>0</v>
      </c>
      <c r="CM221" s="72" t="b">
        <f t="shared" si="107"/>
        <v>0</v>
      </c>
      <c r="CN221" s="72" t="b">
        <f t="shared" si="108"/>
        <v>0</v>
      </c>
      <c r="CP221" s="13">
        <f t="shared" si="109"/>
        <v>0</v>
      </c>
      <c r="CQ221" s="13" t="b">
        <f t="shared" si="110"/>
        <v>0</v>
      </c>
      <c r="CR221" s="13" t="b">
        <f t="shared" si="111"/>
        <v>0</v>
      </c>
      <c r="CS221" s="13" t="b">
        <f t="shared" si="117"/>
        <v>0</v>
      </c>
      <c r="CT221" s="13" t="b">
        <f t="shared" si="116"/>
        <v>0</v>
      </c>
      <c r="CU221" s="13" t="b">
        <f t="shared" si="89"/>
        <v>0</v>
      </c>
      <c r="CV221" s="13" t="b">
        <f t="shared" si="112"/>
        <v>0</v>
      </c>
      <c r="CW221" s="13" t="b">
        <f t="shared" si="113"/>
        <v>0</v>
      </c>
      <c r="CX221" s="13" t="b">
        <f t="shared" si="114"/>
        <v>0</v>
      </c>
      <c r="CY221" s="13" t="b">
        <f t="shared" si="115"/>
        <v>0</v>
      </c>
    </row>
    <row r="222" spans="1:103" ht="15" thickBot="1">
      <c r="A222" s="933"/>
      <c r="B222" s="955"/>
      <c r="C222" s="955"/>
      <c r="D222" s="955"/>
      <c r="E222" s="955"/>
      <c r="F222" s="955"/>
      <c r="G222" s="955"/>
      <c r="H222" s="955"/>
      <c r="I222" s="955"/>
      <c r="J222" s="955"/>
      <c r="K222" s="955"/>
      <c r="L222" s="955"/>
      <c r="M222" s="955"/>
      <c r="N222" s="955"/>
      <c r="O222" s="955"/>
      <c r="P222" s="955"/>
      <c r="Q222" s="942"/>
      <c r="R222" s="955"/>
      <c r="S222" s="955"/>
      <c r="T222" s="955"/>
      <c r="U222" s="955"/>
      <c r="V222" s="955"/>
      <c r="W222" s="85"/>
      <c r="X222" s="85"/>
      <c r="Y222" s="85"/>
      <c r="Z222" s="85"/>
      <c r="AA222" s="85" t="s">
        <v>37</v>
      </c>
      <c r="AB222" s="86"/>
      <c r="AC222" s="86"/>
      <c r="AD222" s="85"/>
      <c r="AE222" s="955"/>
      <c r="AF222" s="334">
        <f t="shared" si="90"/>
        <v>0</v>
      </c>
      <c r="AG222" s="272">
        <f>IF(R222="kompletna",Q222*J222*0.0036*'lista, wskaźniki'!$F$13, IF(R222="częściowa",Q222*J222*0.0036*'lista, wskaźniki'!$F$14, IF(R222="brak",Q222*J222*0.0036*'lista, wskaźniki'!$F$15,)))</f>
        <v>0</v>
      </c>
      <c r="AH222" s="334">
        <f>IF(Y222="inne",K222*'lista, wskaźniki'!$E$35,IF(Y222="to samo źródło",0,IF(Y222=0,0)))</f>
        <v>0</v>
      </c>
      <c r="AI222" s="334" t="b">
        <f>IF(AA222="gaz z sieci",AC222*'lista, wskaźniki'!$D$21)</f>
        <v>0</v>
      </c>
      <c r="AJ222" s="272">
        <f>IF(AA222="węgiel",AB222*'lista, wskaźniki'!$D$20, IF('Sektor mieszkaniowy'!AA222="drewno",'Sektor mieszkaniowy'!AB222*'lista, wskaźniki'!$D$22,IF('Sektor mieszkaniowy'!AA222="pellet",AB222*'lista, wskaźniki'!$D$23,IF('Sektor mieszkaniowy'!AA222="gaz z sieci",AB222*'lista, wskaźniki'!$D$21,IF('Sektor mieszkaniowy'!AA222="olej opałowy",'Sektor mieszkaniowy'!AB222*'lista, wskaźniki'!$D$24)))))</f>
        <v>0</v>
      </c>
      <c r="AK222" s="1112"/>
      <c r="AL222" s="955"/>
      <c r="AM222" s="20">
        <f>IF(AA222="węgiel",AF222*1/3.6*'lista, wskaźniki'!$F$20,IF(AA222="drewno",AF222*1/3.6*'lista, wskaźniki'!$F$22,IF(AA222="pellet",AF222*1/3.6*'lista, wskaźniki'!$F$23,IF(AA222="gaz z sieci",AF222*1/3.6*'lista, wskaźniki'!$F$21,IF(AA222="olej opałowy",AF222*1/3.6*'lista, wskaźniki'!$F$24,0)))))</f>
        <v>0</v>
      </c>
      <c r="AN222" s="20">
        <f>IF(AA222="węgiel",AF222*'lista, wskaźniki'!$E$42,IF(AA222="drewno",AF222*'lista, wskaźniki'!$G$42,IF(AA222="pellet",AF222*'lista, wskaźniki'!$H$42,IF(AA222="gaz z sieci",AF222*'lista, wskaźniki'!$F$42,IF(AA222="olej opałowy",AF222*'lista, wskaźniki'!$I$42,0)))))</f>
        <v>0</v>
      </c>
      <c r="AO222" s="20">
        <f>IF(AA222="węgiel",AF222*'lista, wskaźniki'!$E$43,IF(AA222="drewno",AF222*'lista, wskaźniki'!$G$43,IF(AA222="pellet",AF222*'lista, wskaźniki'!$H$43,IF(AA222="gaz z sieci",AF222*'lista, wskaźniki'!$F$43,IF(AA222="olej opałowy",AF222*'lista, wskaźniki'!$I$43,0)))))</f>
        <v>0</v>
      </c>
      <c r="AP222" s="20">
        <f>IF(AA222="węgiel",AF222*'lista, wskaźniki'!$E$44,IF(AA222="drewno",AF222*'lista, wskaźniki'!$G$44,IF(AA222="pellet",AF222*'lista, wskaźniki'!$H$44,IF(AA222="gaz z sieci",AF222*'lista, wskaźniki'!$F$44,IF(AA222="olej opałowy",AF222*'lista, wskaźniki'!$I$44,0)))))</f>
        <v>0</v>
      </c>
      <c r="AQ222" s="20" t="b">
        <f>IF(Z222="gaz",AH222*1/3.6*'lista, wskaźniki'!$F$21,IF(Z222="energia elektryczna",AH222*1/3.6*'lista, wskaźniki'!$F$26))</f>
        <v>0</v>
      </c>
      <c r="AR222" s="20" t="b">
        <f>IF(Z222="gaz",AH222*'lista, wskaźniki'!$F$42,IF(Z222="energia elektryczna",AH222*0))</f>
        <v>0</v>
      </c>
      <c r="AS222" s="20" t="b">
        <f>IF(Z222="gaz",AH222*'lista, wskaźniki'!$F$43,IF(Z222="energia elektryczna",AH222*0))</f>
        <v>0</v>
      </c>
      <c r="AT222" s="20" t="b">
        <f>IF(Z222="gaz",AH222*'lista, wskaźniki'!$F$44,IF(Z222="energia elektryczna",AH222*0))</f>
        <v>0</v>
      </c>
      <c r="AU222" s="20">
        <f>AI222*1/3.6*'lista, wskaźniki'!$F$21</f>
        <v>0</v>
      </c>
      <c r="AV222" s="20">
        <f>AI222*'lista, wskaźniki'!$F$42</f>
        <v>0</v>
      </c>
      <c r="AW222" s="20">
        <f>AI222*'lista, wskaźniki'!$F$43</f>
        <v>0</v>
      </c>
      <c r="AX222" s="20">
        <f>AI222*'lista, wskaźniki'!$F$44</f>
        <v>0</v>
      </c>
      <c r="AY222" s="20">
        <f>AK222*'lista, wskaźniki'!$F$26</f>
        <v>0</v>
      </c>
      <c r="AZ222" s="20">
        <f t="shared" si="91"/>
        <v>0</v>
      </c>
      <c r="BA222" s="20">
        <f t="shared" si="92"/>
        <v>0</v>
      </c>
      <c r="BB222" s="20">
        <f t="shared" si="93"/>
        <v>0</v>
      </c>
      <c r="BC222" s="20">
        <f t="shared" si="94"/>
        <v>0</v>
      </c>
      <c r="BD222" s="955"/>
      <c r="BE222" s="955"/>
      <c r="BF222" s="955"/>
      <c r="BG222" s="955"/>
      <c r="BH222" s="85"/>
      <c r="BI222" s="955"/>
      <c r="BJ222" s="85"/>
      <c r="BK222" s="955"/>
      <c r="BL222" s="85"/>
      <c r="BM222" s="85"/>
      <c r="BN222" s="85"/>
      <c r="BO222" s="85"/>
      <c r="BP222" s="85"/>
      <c r="BQ222" s="85"/>
      <c r="BR222" s="85"/>
      <c r="BS222" s="1106"/>
      <c r="BT222" s="1106"/>
      <c r="BU222" s="1106"/>
      <c r="BV222" s="1106"/>
      <c r="BW222" s="1106"/>
      <c r="BX222" s="1106"/>
      <c r="BY222" s="1109"/>
      <c r="CA222" s="365" t="b">
        <f t="shared" si="95"/>
        <v>0</v>
      </c>
      <c r="CB222" s="365" t="b">
        <f t="shared" si="96"/>
        <v>0</v>
      </c>
      <c r="CC222" s="365" t="b">
        <f t="shared" si="97"/>
        <v>0</v>
      </c>
      <c r="CD222" s="365" t="b">
        <f t="shared" si="98"/>
        <v>0</v>
      </c>
      <c r="CE222" s="365">
        <f t="shared" si="99"/>
        <v>0</v>
      </c>
      <c r="CF222" s="365" t="b">
        <f t="shared" si="100"/>
        <v>0</v>
      </c>
      <c r="CG222" s="365" t="b">
        <f t="shared" si="101"/>
        <v>0</v>
      </c>
      <c r="CH222" s="365" t="b">
        <f t="shared" si="102"/>
        <v>0</v>
      </c>
      <c r="CI222" s="72" t="b">
        <f t="shared" si="103"/>
        <v>0</v>
      </c>
      <c r="CJ222" s="72" t="b">
        <f t="shared" si="104"/>
        <v>0</v>
      </c>
      <c r="CK222" s="72" t="b">
        <f t="shared" si="105"/>
        <v>0</v>
      </c>
      <c r="CL222" s="72">
        <f t="shared" si="106"/>
        <v>0</v>
      </c>
      <c r="CM222" s="72">
        <f t="shared" si="107"/>
        <v>0</v>
      </c>
      <c r="CN222" s="72" t="b">
        <f t="shared" si="108"/>
        <v>0</v>
      </c>
      <c r="CP222" s="13">
        <f t="shared" si="109"/>
        <v>0</v>
      </c>
      <c r="CQ222" s="13" t="b">
        <f t="shared" si="110"/>
        <v>0</v>
      </c>
      <c r="CR222" s="13" t="b">
        <f t="shared" si="111"/>
        <v>0</v>
      </c>
      <c r="CS222" s="13" t="b">
        <f t="shared" si="117"/>
        <v>0</v>
      </c>
      <c r="CT222" s="13" t="b">
        <f t="shared" si="116"/>
        <v>0</v>
      </c>
      <c r="CU222" s="13" t="b">
        <f t="shared" si="89"/>
        <v>0</v>
      </c>
      <c r="CV222" s="13" t="b">
        <f t="shared" si="112"/>
        <v>0</v>
      </c>
      <c r="CW222" s="13" t="b">
        <f t="shared" si="113"/>
        <v>0</v>
      </c>
      <c r="CX222" s="13" t="b">
        <f t="shared" si="114"/>
        <v>0</v>
      </c>
      <c r="CY222" s="13" t="b">
        <f t="shared" si="115"/>
        <v>0</v>
      </c>
    </row>
    <row r="223" spans="1:103" ht="15" thickBot="1">
      <c r="A223" s="931">
        <v>45</v>
      </c>
      <c r="B223" s="953" t="s">
        <v>202</v>
      </c>
      <c r="C223" s="953"/>
      <c r="D223" s="953" t="s">
        <v>1</v>
      </c>
      <c r="E223" s="953" t="s">
        <v>5</v>
      </c>
      <c r="F223" s="953"/>
      <c r="G223" s="953"/>
      <c r="H223" s="953"/>
      <c r="I223" s="953" t="s">
        <v>10</v>
      </c>
      <c r="J223" s="953">
        <v>50</v>
      </c>
      <c r="K223" s="953">
        <v>1</v>
      </c>
      <c r="L223" s="953" t="s">
        <v>16</v>
      </c>
      <c r="M223" s="953">
        <v>100</v>
      </c>
      <c r="N223" s="953" t="s">
        <v>17</v>
      </c>
      <c r="O223" s="953"/>
      <c r="P223" s="953" t="s">
        <v>17</v>
      </c>
      <c r="Q223" s="940">
        <f>IF(I223="&lt;1966",'lista, wskaźniki'!$G$4,IF(I223="1967-1985",'lista, wskaźniki'!$G$5,IF(I223="1986-1992",'lista, wskaźniki'!$G$6,IF(I223="1993-1996",'lista, wskaźniki'!$G$7,IF(I223="&gt;1997",'lista, wskaźniki'!$G$8,IF(I223=0,'lista, wskaźniki'!$G$4))))))</f>
        <v>290</v>
      </c>
      <c r="R223" s="953" t="s">
        <v>23</v>
      </c>
      <c r="S223" s="953" t="s">
        <v>27</v>
      </c>
      <c r="T223" s="953"/>
      <c r="U223" s="953"/>
      <c r="V223" s="953"/>
      <c r="W223" s="20" t="s">
        <v>36</v>
      </c>
      <c r="X223" s="81" t="s">
        <v>39</v>
      </c>
      <c r="Y223" s="81" t="s">
        <v>42</v>
      </c>
      <c r="Z223" s="81"/>
      <c r="AA223" s="81" t="s">
        <v>35</v>
      </c>
      <c r="AB223" s="82"/>
      <c r="AC223" s="82"/>
      <c r="AD223" s="81"/>
      <c r="AE223" s="953">
        <v>4</v>
      </c>
      <c r="AF223" s="334">
        <f t="shared" si="90"/>
        <v>0</v>
      </c>
      <c r="AG223" s="272">
        <v>0</v>
      </c>
      <c r="AH223" s="334">
        <f>IF(Y223="inne",K223*'lista, wskaźniki'!$E$35,IF(Y223="to samo źródło",0,IF(Y223=0,0)))</f>
        <v>0</v>
      </c>
      <c r="AI223" s="334" t="b">
        <f>IF(AA223="gaz z sieci",AC223*'lista, wskaźniki'!$D$21)</f>
        <v>0</v>
      </c>
      <c r="AJ223" s="272">
        <f>IF(AA223="węgiel",AB223*'lista, wskaźniki'!$D$20, IF('Sektor mieszkaniowy'!AA223="drewno",'Sektor mieszkaniowy'!AB223*'lista, wskaźniki'!$D$22,IF('Sektor mieszkaniowy'!AA223="pellet",AB223*'lista, wskaźniki'!$D$23,IF('Sektor mieszkaniowy'!AA223="gaz z sieci",AB223*'lista, wskaźniki'!$D$21,IF('Sektor mieszkaniowy'!AA223="olej opałowy",'Sektor mieszkaniowy'!AB223*'lista, wskaźniki'!$D$24)))))</f>
        <v>0</v>
      </c>
      <c r="AK223" s="1110">
        <f>AL223/'lista, wskaźniki'!$A$127</f>
        <v>0.70153846153846156</v>
      </c>
      <c r="AL223" s="953">
        <v>456</v>
      </c>
      <c r="AM223" s="20">
        <f>IF(AA223="węgiel",AF223*1/3.6*'lista, wskaźniki'!$F$20,IF(AA223="drewno",AF223*1/3.6*'lista, wskaźniki'!$F$22,IF(AA223="pellet",AF223*1/3.6*'lista, wskaźniki'!$F$23,IF(AA223="gaz z sieci",AF223*1/3.6*'lista, wskaźniki'!$F$21,IF(AA223="olej opałowy",AF223*1/3.6*'lista, wskaźniki'!$F$24,0)))))</f>
        <v>0</v>
      </c>
      <c r="AN223" s="20">
        <f>IF(AA223="węgiel",AF223*'lista, wskaźniki'!$E$42,IF(AA223="drewno",AF223*'lista, wskaźniki'!$G$42,IF(AA223="pellet",AF223*'lista, wskaźniki'!$H$42,IF(AA223="gaz z sieci",AF223*'lista, wskaźniki'!$F$42,IF(AA223="olej opałowy",AF223*'lista, wskaźniki'!$I$42,0)))))</f>
        <v>0</v>
      </c>
      <c r="AO223" s="20">
        <f>IF(AA223="węgiel",AF223*'lista, wskaźniki'!$E$43,IF(AA223="drewno",AF223*'lista, wskaźniki'!$G$43,IF(AA223="pellet",AF223*'lista, wskaźniki'!$H$43,IF(AA223="gaz z sieci",AF223*'lista, wskaźniki'!$F$43,IF(AA223="olej opałowy",AF223*'lista, wskaźniki'!$I$43,0)))))</f>
        <v>0</v>
      </c>
      <c r="AP223" s="20">
        <f>IF(AA223="węgiel",AF223*'lista, wskaźniki'!$E$44,IF(AA223="drewno",AF223*'lista, wskaźniki'!$G$44,IF(AA223="pellet",AF223*'lista, wskaźniki'!$H$44,IF(AA223="gaz z sieci",AF223*'lista, wskaźniki'!$F$44,IF(AA223="olej opałowy",AF223*'lista, wskaźniki'!$I$44,0)))))</f>
        <v>0</v>
      </c>
      <c r="AQ223" s="20" t="b">
        <f>IF(Z223="gaz",AH223*1/3.6*'lista, wskaźniki'!$F$21,IF(Z223="energia elektryczna",AH223*1/3.6*'lista, wskaźniki'!$F$26))</f>
        <v>0</v>
      </c>
      <c r="AR223" s="20" t="b">
        <f>IF(Z223="gaz",AH223*'lista, wskaźniki'!$F$42,IF(Z223="energia elektryczna",AH223*0))</f>
        <v>0</v>
      </c>
      <c r="AS223" s="20" t="b">
        <f>IF(Z223="gaz",AH223*'lista, wskaźniki'!$F$43,IF(Z223="energia elektryczna",AH223*0))</f>
        <v>0</v>
      </c>
      <c r="AT223" s="20" t="b">
        <f>IF(Z223="gaz",AH223*'lista, wskaźniki'!$F$44,IF(Z223="energia elektryczna",AH223*0))</f>
        <v>0</v>
      </c>
      <c r="AU223" s="20">
        <f>AI223*1/3.6*'lista, wskaźniki'!$F$21</f>
        <v>0</v>
      </c>
      <c r="AV223" s="20">
        <f>AI223*'lista, wskaźniki'!$F$42</f>
        <v>0</v>
      </c>
      <c r="AW223" s="20">
        <f>AI223*'lista, wskaźniki'!$F$43</f>
        <v>0</v>
      </c>
      <c r="AX223" s="20">
        <f>AI223*'lista, wskaźniki'!$F$44</f>
        <v>0</v>
      </c>
      <c r="AY223" s="20">
        <f>AK223*'lista, wskaźniki'!$F$26</f>
        <v>0.62436923076923079</v>
      </c>
      <c r="AZ223" s="20">
        <f t="shared" si="91"/>
        <v>0.62436923076923079</v>
      </c>
      <c r="BA223" s="20">
        <f t="shared" si="92"/>
        <v>0</v>
      </c>
      <c r="BB223" s="20">
        <f t="shared" si="93"/>
        <v>0</v>
      </c>
      <c r="BC223" s="20">
        <f t="shared" si="94"/>
        <v>0</v>
      </c>
      <c r="BD223" s="953" t="s">
        <v>17</v>
      </c>
      <c r="BE223" s="953" t="s">
        <v>17</v>
      </c>
      <c r="BF223" s="953" t="s">
        <v>17</v>
      </c>
      <c r="BG223" s="953" t="s">
        <v>17</v>
      </c>
      <c r="BH223" s="81"/>
      <c r="BI223" s="953" t="s">
        <v>17</v>
      </c>
      <c r="BJ223" s="81"/>
      <c r="BK223" s="953" t="s">
        <v>17</v>
      </c>
      <c r="BL223" s="81"/>
      <c r="BM223" s="81"/>
      <c r="BN223" s="81"/>
      <c r="BO223" s="81" t="s">
        <v>17</v>
      </c>
      <c r="BP223" s="81"/>
      <c r="BQ223" s="81"/>
      <c r="BR223" s="81"/>
      <c r="BS223" s="1104"/>
      <c r="BT223" s="1104"/>
      <c r="BU223" s="1104"/>
      <c r="BV223" s="1104"/>
      <c r="BW223" s="1104"/>
      <c r="BX223" s="1104"/>
      <c r="BY223" s="1107"/>
      <c r="CA223" s="365">
        <f t="shared" si="95"/>
        <v>0</v>
      </c>
      <c r="CB223" s="365" t="b">
        <f t="shared" si="96"/>
        <v>0</v>
      </c>
      <c r="CC223" s="365" t="b">
        <f t="shared" si="97"/>
        <v>0</v>
      </c>
      <c r="CD223" s="365" t="b">
        <f t="shared" si="98"/>
        <v>0</v>
      </c>
      <c r="CE223" s="365" t="b">
        <f t="shared" si="99"/>
        <v>0</v>
      </c>
      <c r="CF223" s="365" t="b">
        <f t="shared" si="100"/>
        <v>0</v>
      </c>
      <c r="CG223" s="365" t="b">
        <f t="shared" si="101"/>
        <v>0</v>
      </c>
      <c r="CH223" s="365" t="b">
        <f t="shared" si="102"/>
        <v>0</v>
      </c>
      <c r="CI223" s="72">
        <f t="shared" si="103"/>
        <v>0</v>
      </c>
      <c r="CJ223" s="72" t="b">
        <f t="shared" si="104"/>
        <v>0</v>
      </c>
      <c r="CK223" s="72" t="b">
        <f t="shared" si="105"/>
        <v>0</v>
      </c>
      <c r="CL223" s="72">
        <f t="shared" si="106"/>
        <v>0</v>
      </c>
      <c r="CM223" s="72" t="b">
        <f t="shared" si="107"/>
        <v>0</v>
      </c>
      <c r="CN223" s="72" t="b">
        <f t="shared" si="108"/>
        <v>0</v>
      </c>
      <c r="CP223" s="13">
        <f t="shared" si="109"/>
        <v>50</v>
      </c>
      <c r="CQ223" s="13">
        <f t="shared" si="110"/>
        <v>25</v>
      </c>
      <c r="CR223" s="13" t="b">
        <f t="shared" si="111"/>
        <v>0</v>
      </c>
      <c r="CS223" s="13">
        <f t="shared" si="117"/>
        <v>0</v>
      </c>
      <c r="CT223" s="13" t="b">
        <f t="shared" si="116"/>
        <v>0</v>
      </c>
      <c r="CU223" s="13">
        <f t="shared" ref="CU223:CU286" si="118">IF(R223="kompletna",CT223,IF(R223="częściowa",0.5*CT223,IF(R223="brak",0*CT223)))</f>
        <v>0</v>
      </c>
      <c r="CV223" s="13" t="b">
        <f t="shared" si="112"/>
        <v>0</v>
      </c>
      <c r="CW223" s="13">
        <f t="shared" si="113"/>
        <v>0</v>
      </c>
      <c r="CX223" s="13" t="b">
        <f t="shared" si="114"/>
        <v>0</v>
      </c>
      <c r="CY223" s="13">
        <f t="shared" si="115"/>
        <v>0</v>
      </c>
    </row>
    <row r="224" spans="1:103" ht="15" thickBot="1">
      <c r="A224" s="932"/>
      <c r="B224" s="954"/>
      <c r="C224" s="954"/>
      <c r="D224" s="954"/>
      <c r="E224" s="954"/>
      <c r="F224" s="954"/>
      <c r="G224" s="954"/>
      <c r="H224" s="954"/>
      <c r="I224" s="954"/>
      <c r="J224" s="954"/>
      <c r="K224" s="954"/>
      <c r="L224" s="954"/>
      <c r="M224" s="954"/>
      <c r="N224" s="954"/>
      <c r="O224" s="954"/>
      <c r="P224" s="954"/>
      <c r="Q224" s="941"/>
      <c r="R224" s="954"/>
      <c r="S224" s="954"/>
      <c r="T224" s="954"/>
      <c r="U224" s="954"/>
      <c r="V224" s="954"/>
      <c r="W224" s="83"/>
      <c r="X224" s="83"/>
      <c r="Y224" s="83"/>
      <c r="Z224" s="83"/>
      <c r="AA224" s="83" t="s">
        <v>36</v>
      </c>
      <c r="AB224" s="84">
        <v>10</v>
      </c>
      <c r="AC224" s="84"/>
      <c r="AD224" s="83">
        <v>800</v>
      </c>
      <c r="AE224" s="954"/>
      <c r="AF224" s="334">
        <f t="shared" si="90"/>
        <v>98.88</v>
      </c>
      <c r="AG224" s="272">
        <v>41.76</v>
      </c>
      <c r="AH224" s="334">
        <f>IF(Y224="inne",K224*'lista, wskaźniki'!$E$35,IF(Y224="to samo źródło",0,IF(Y224=0,0)))</f>
        <v>0</v>
      </c>
      <c r="AI224" s="334" t="b">
        <f>IF(AA224="gaz z sieci",AC224*'lista, wskaźniki'!$D$21)</f>
        <v>0</v>
      </c>
      <c r="AJ224" s="272">
        <f>IF(AA224="węgiel",AB224*'lista, wskaźniki'!$D$20, IF('Sektor mieszkaniowy'!AA224="drewno",'Sektor mieszkaniowy'!AB224*'lista, wskaźniki'!$D$22,IF('Sektor mieszkaniowy'!AA224="pellet",AB224*'lista, wskaźniki'!$D$23,IF('Sektor mieszkaniowy'!AA224="gaz z sieci",AB224*'lista, wskaźniki'!$D$21,IF('Sektor mieszkaniowy'!AA224="olej opałowy",'Sektor mieszkaniowy'!AB224*'lista, wskaźniki'!$D$24)))))</f>
        <v>156</v>
      </c>
      <c r="AK224" s="1111"/>
      <c r="AL224" s="954"/>
      <c r="AM224" s="20">
        <f>IF(AA224="węgiel",AF224*1/3.6*'lista, wskaźniki'!$F$20,IF(AA224="drewno",AF224*1/3.6*'lista, wskaźniki'!$F$22,IF(AA224="pellet",AF224*1/3.6*'lista, wskaźniki'!$F$23,IF(AA224="gaz z sieci",AF224*1/3.6*'lista, wskaźniki'!$F$21,IF(AA224="olej opałowy",AF224*1/3.6*'lista, wskaźniki'!$F$24,0)))))</f>
        <v>0</v>
      </c>
      <c r="AN224" s="20">
        <f>IF(AA224="węgiel",AF224*'lista, wskaźniki'!$E$42,IF(AA224="drewno",AF224*'lista, wskaźniki'!$G$42,IF(AA224="pellet",AF224*'lista, wskaźniki'!$H$42,IF(AA224="gaz z sieci",AF224*'lista, wskaźniki'!$F$42,IF(AA224="olej opałowy",AF224*'lista, wskaźniki'!$I$42,0)))))</f>
        <v>8.0092799999999992E-2</v>
      </c>
      <c r="AO224" s="20">
        <f>IF(AA224="węgiel",AF224*'lista, wskaźniki'!$E$43,IF(AA224="drewno",AF224*'lista, wskaźniki'!$G$43,IF(AA224="pellet",AF224*'lista, wskaźniki'!$H$43,IF(AA224="gaz z sieci",AF224*'lista, wskaźniki'!$F$43,IF(AA224="olej opałowy",AF224*'lista, wskaźniki'!$I$43,0)))))</f>
        <v>8.0092799999999992E-2</v>
      </c>
      <c r="AP224" s="20">
        <f>IF(AA224="węgiel",AF224*'lista, wskaźniki'!$E$44,IF(AA224="drewno",AF224*'lista, wskaźniki'!$G$44,IF(AA224="pellet",AF224*'lista, wskaźniki'!$H$44,IF(AA224="gaz z sieci",AF224*'lista, wskaźniki'!$F$44,IF(AA224="olej opałowy",AF224*'lista, wskaźniki'!$I$44,0)))))</f>
        <v>2.4719999999999997E-5</v>
      </c>
      <c r="AQ224" s="20" t="b">
        <f>IF(Z224="gaz",AH224*1/3.6*'lista, wskaźniki'!$F$21,IF(Z224="energia elektryczna",AH224*1/3.6*'lista, wskaźniki'!$F$26))</f>
        <v>0</v>
      </c>
      <c r="AR224" s="20" t="b">
        <f>IF(Z224="gaz",AH224*'lista, wskaźniki'!$F$42,IF(Z224="energia elektryczna",AH224*0))</f>
        <v>0</v>
      </c>
      <c r="AS224" s="20" t="b">
        <f>IF(Z224="gaz",AH224*'lista, wskaźniki'!$F$43,IF(Z224="energia elektryczna",AH224*0))</f>
        <v>0</v>
      </c>
      <c r="AT224" s="20" t="b">
        <f>IF(Z224="gaz",AH224*'lista, wskaźniki'!$F$44,IF(Z224="energia elektryczna",AH224*0))</f>
        <v>0</v>
      </c>
      <c r="AU224" s="20">
        <f>AI224*1/3.6*'lista, wskaźniki'!$F$21</f>
        <v>0</v>
      </c>
      <c r="AV224" s="20">
        <f>AI224*'lista, wskaźniki'!$F$42</f>
        <v>0</v>
      </c>
      <c r="AW224" s="20">
        <f>AI224*'lista, wskaźniki'!$F$43</f>
        <v>0</v>
      </c>
      <c r="AX224" s="20">
        <f>AI224*'lista, wskaźniki'!$F$44</f>
        <v>0</v>
      </c>
      <c r="AY224" s="20">
        <f>AK224*'lista, wskaźniki'!$F$26</f>
        <v>0</v>
      </c>
      <c r="AZ224" s="20">
        <f t="shared" si="91"/>
        <v>0</v>
      </c>
      <c r="BA224" s="20">
        <f t="shared" si="92"/>
        <v>8.0092799999999992E-2</v>
      </c>
      <c r="BB224" s="20">
        <f t="shared" si="93"/>
        <v>8.0092799999999992E-2</v>
      </c>
      <c r="BC224" s="20">
        <f t="shared" si="94"/>
        <v>2.4719999999999997E-5</v>
      </c>
      <c r="BD224" s="954"/>
      <c r="BE224" s="954"/>
      <c r="BF224" s="954"/>
      <c r="BG224" s="954"/>
      <c r="BH224" s="83"/>
      <c r="BI224" s="954"/>
      <c r="BJ224" s="83"/>
      <c r="BK224" s="954"/>
      <c r="BL224" s="83"/>
      <c r="BM224" s="83"/>
      <c r="BN224" s="83"/>
      <c r="BO224" s="83"/>
      <c r="BP224" s="83"/>
      <c r="BQ224" s="83"/>
      <c r="BR224" s="83"/>
      <c r="BS224" s="1105"/>
      <c r="BT224" s="1105"/>
      <c r="BU224" s="1105"/>
      <c r="BV224" s="1105"/>
      <c r="BW224" s="1105"/>
      <c r="BX224" s="1105"/>
      <c r="BY224" s="1108"/>
      <c r="CA224" s="365" t="b">
        <f t="shared" si="95"/>
        <v>0</v>
      </c>
      <c r="CB224" s="365">
        <f t="shared" si="96"/>
        <v>98.88</v>
      </c>
      <c r="CC224" s="365" t="b">
        <f t="shared" si="97"/>
        <v>0</v>
      </c>
      <c r="CD224" s="365" t="b">
        <f t="shared" si="98"/>
        <v>0</v>
      </c>
      <c r="CE224" s="365" t="b">
        <f t="shared" si="99"/>
        <v>0</v>
      </c>
      <c r="CF224" s="365" t="b">
        <f t="shared" si="100"/>
        <v>0</v>
      </c>
      <c r="CG224" s="365" t="b">
        <f t="shared" si="101"/>
        <v>0</v>
      </c>
      <c r="CH224" s="365" t="b">
        <f t="shared" si="102"/>
        <v>0</v>
      </c>
      <c r="CI224" s="72" t="b">
        <f t="shared" si="103"/>
        <v>0</v>
      </c>
      <c r="CJ224" s="72">
        <f t="shared" si="104"/>
        <v>98.88</v>
      </c>
      <c r="CK224" s="72" t="b">
        <f t="shared" si="105"/>
        <v>0</v>
      </c>
      <c r="CL224" s="72">
        <f t="shared" si="106"/>
        <v>0</v>
      </c>
      <c r="CM224" s="72" t="b">
        <f t="shared" si="107"/>
        <v>0</v>
      </c>
      <c r="CN224" s="72" t="b">
        <f t="shared" si="108"/>
        <v>0</v>
      </c>
      <c r="CP224" s="13">
        <f t="shared" si="109"/>
        <v>0</v>
      </c>
      <c r="CQ224" s="13" t="b">
        <f t="shared" si="110"/>
        <v>0</v>
      </c>
      <c r="CR224" s="13" t="b">
        <f t="shared" si="111"/>
        <v>0</v>
      </c>
      <c r="CS224" s="13" t="b">
        <f t="shared" si="117"/>
        <v>0</v>
      </c>
      <c r="CT224" s="13" t="b">
        <f t="shared" si="116"/>
        <v>0</v>
      </c>
      <c r="CU224" s="13" t="b">
        <f t="shared" si="118"/>
        <v>0</v>
      </c>
      <c r="CV224" s="13" t="b">
        <f t="shared" si="112"/>
        <v>0</v>
      </c>
      <c r="CW224" s="13" t="b">
        <f t="shared" si="113"/>
        <v>0</v>
      </c>
      <c r="CX224" s="13" t="b">
        <f t="shared" si="114"/>
        <v>0</v>
      </c>
      <c r="CY224" s="13" t="b">
        <f t="shared" si="115"/>
        <v>0</v>
      </c>
    </row>
    <row r="225" spans="1:103" ht="15" thickBot="1">
      <c r="A225" s="932"/>
      <c r="B225" s="954"/>
      <c r="C225" s="954"/>
      <c r="D225" s="954"/>
      <c r="E225" s="954"/>
      <c r="F225" s="954"/>
      <c r="G225" s="954"/>
      <c r="H225" s="954"/>
      <c r="I225" s="954"/>
      <c r="J225" s="954"/>
      <c r="K225" s="954"/>
      <c r="L225" s="954"/>
      <c r="M225" s="954"/>
      <c r="N225" s="954"/>
      <c r="O225" s="954"/>
      <c r="P225" s="954"/>
      <c r="Q225" s="941"/>
      <c r="R225" s="954"/>
      <c r="S225" s="954"/>
      <c r="T225" s="954"/>
      <c r="U225" s="954"/>
      <c r="V225" s="954"/>
      <c r="W225" s="83"/>
      <c r="X225" s="83"/>
      <c r="Y225" s="83"/>
      <c r="Z225" s="83"/>
      <c r="AA225" s="83" t="s">
        <v>50</v>
      </c>
      <c r="AB225" s="84"/>
      <c r="AC225" s="84"/>
      <c r="AD225" s="83"/>
      <c r="AE225" s="954"/>
      <c r="AF225" s="334">
        <f t="shared" si="90"/>
        <v>0</v>
      </c>
      <c r="AG225" s="272">
        <f>IF(R225="kompletna",Q225*J225*0.0036*'lista, wskaźniki'!$F$13, IF(R225="częściowa",Q225*J225*0.0036*'lista, wskaźniki'!$F$14, IF(R225="brak",Q225*J225*0.0036*'lista, wskaźniki'!$F$15,)))</f>
        <v>0</v>
      </c>
      <c r="AH225" s="334">
        <f>IF(Y225="inne",K225*'lista, wskaźniki'!$E$35,IF(Y225="to samo źródło",0,IF(Y225=0,0)))</f>
        <v>0</v>
      </c>
      <c r="AI225" s="334" t="b">
        <f>IF(AA225="gaz z sieci",AC225*'lista, wskaźniki'!$D$21)</f>
        <v>0</v>
      </c>
      <c r="AJ225" s="272">
        <f>IF(AA225="węgiel",AB225*'lista, wskaźniki'!$D$20, IF('Sektor mieszkaniowy'!AA225="drewno",'Sektor mieszkaniowy'!AB225*'lista, wskaźniki'!$D$22,IF('Sektor mieszkaniowy'!AA225="pellet",AB225*'lista, wskaźniki'!$D$23,IF('Sektor mieszkaniowy'!AA225="gaz z sieci",AB225*'lista, wskaźniki'!$D$21,IF('Sektor mieszkaniowy'!AA225="olej opałowy",'Sektor mieszkaniowy'!AB225*'lista, wskaźniki'!$D$24)))))</f>
        <v>0</v>
      </c>
      <c r="AK225" s="1111"/>
      <c r="AL225" s="954"/>
      <c r="AM225" s="20">
        <f>IF(AA225="węgiel",AF225*1/3.6*'lista, wskaźniki'!$F$20,IF(AA225="drewno",AF225*1/3.6*'lista, wskaźniki'!$F$22,IF(AA225="pellet",AF225*1/3.6*'lista, wskaźniki'!$F$23,IF(AA225="gaz z sieci",AF225*1/3.6*'lista, wskaźniki'!$F$21,IF(AA225="olej opałowy",AF225*1/3.6*'lista, wskaźniki'!$F$24,0)))))</f>
        <v>0</v>
      </c>
      <c r="AN225" s="20">
        <f>IF(AA225="węgiel",AF225*'lista, wskaźniki'!$E$42,IF(AA225="drewno",AF225*'lista, wskaźniki'!$G$42,IF(AA225="pellet",AF225*'lista, wskaźniki'!$H$42,IF(AA225="gaz z sieci",AF225*'lista, wskaźniki'!$F$42,IF(AA225="olej opałowy",AF225*'lista, wskaźniki'!$I$42,0)))))</f>
        <v>0</v>
      </c>
      <c r="AO225" s="20">
        <f>IF(AA225="węgiel",AF225*'lista, wskaźniki'!$E$43,IF(AA225="drewno",AF225*'lista, wskaźniki'!$G$43,IF(AA225="pellet",AF225*'lista, wskaźniki'!$H$43,IF(AA225="gaz z sieci",AF225*'lista, wskaźniki'!$F$43,IF(AA225="olej opałowy",AF225*'lista, wskaźniki'!$I$43,0)))))</f>
        <v>0</v>
      </c>
      <c r="AP225" s="20">
        <f>IF(AA225="węgiel",AF225*'lista, wskaźniki'!$E$44,IF(AA225="drewno",AF225*'lista, wskaźniki'!$G$44,IF(AA225="pellet",AF225*'lista, wskaźniki'!$H$44,IF(AA225="gaz z sieci",AF225*'lista, wskaźniki'!$F$44,IF(AA225="olej opałowy",AF225*'lista, wskaźniki'!$I$44,0)))))</f>
        <v>0</v>
      </c>
      <c r="AQ225" s="20" t="b">
        <f>IF(Z225="gaz",AH225*1/3.6*'lista, wskaźniki'!$F$21,IF(Z225="energia elektryczna",AH225*1/3.6*'lista, wskaźniki'!$F$26))</f>
        <v>0</v>
      </c>
      <c r="AR225" s="20" t="b">
        <f>IF(Z225="gaz",AH225*'lista, wskaźniki'!$F$42,IF(Z225="energia elektryczna",AH225*0))</f>
        <v>0</v>
      </c>
      <c r="AS225" s="20" t="b">
        <f>IF(Z225="gaz",AH225*'lista, wskaźniki'!$F$43,IF(Z225="energia elektryczna",AH225*0))</f>
        <v>0</v>
      </c>
      <c r="AT225" s="20" t="b">
        <f>IF(Z225="gaz",AH225*'lista, wskaźniki'!$F$44,IF(Z225="energia elektryczna",AH225*0))</f>
        <v>0</v>
      </c>
      <c r="AU225" s="20">
        <f>AI225*1/3.6*'lista, wskaźniki'!$F$21</f>
        <v>0</v>
      </c>
      <c r="AV225" s="20">
        <f>AI225*'lista, wskaźniki'!$F$42</f>
        <v>0</v>
      </c>
      <c r="AW225" s="20">
        <f>AI225*'lista, wskaźniki'!$F$43</f>
        <v>0</v>
      </c>
      <c r="AX225" s="20">
        <f>AI225*'lista, wskaźniki'!$F$44</f>
        <v>0</v>
      </c>
      <c r="AY225" s="20">
        <f>AK225*'lista, wskaźniki'!$F$26</f>
        <v>0</v>
      </c>
      <c r="AZ225" s="20">
        <f t="shared" si="91"/>
        <v>0</v>
      </c>
      <c r="BA225" s="20">
        <f t="shared" si="92"/>
        <v>0</v>
      </c>
      <c r="BB225" s="20">
        <f t="shared" si="93"/>
        <v>0</v>
      </c>
      <c r="BC225" s="20">
        <f t="shared" si="94"/>
        <v>0</v>
      </c>
      <c r="BD225" s="954"/>
      <c r="BE225" s="954"/>
      <c r="BF225" s="954"/>
      <c r="BG225" s="954"/>
      <c r="BH225" s="83"/>
      <c r="BI225" s="954"/>
      <c r="BJ225" s="83"/>
      <c r="BK225" s="954"/>
      <c r="BL225" s="83"/>
      <c r="BM225" s="83"/>
      <c r="BN225" s="83"/>
      <c r="BO225" s="83"/>
      <c r="BP225" s="83"/>
      <c r="BQ225" s="83"/>
      <c r="BR225" s="83"/>
      <c r="BS225" s="1105"/>
      <c r="BT225" s="1105"/>
      <c r="BU225" s="1105"/>
      <c r="BV225" s="1105"/>
      <c r="BW225" s="1105"/>
      <c r="BX225" s="1105"/>
      <c r="BY225" s="1108"/>
      <c r="CA225" s="365" t="b">
        <f t="shared" si="95"/>
        <v>0</v>
      </c>
      <c r="CB225" s="365" t="b">
        <f t="shared" si="96"/>
        <v>0</v>
      </c>
      <c r="CC225" s="365">
        <f t="shared" si="97"/>
        <v>0</v>
      </c>
      <c r="CD225" s="365" t="b">
        <f t="shared" si="98"/>
        <v>0</v>
      </c>
      <c r="CE225" s="365" t="b">
        <f t="shared" si="99"/>
        <v>0</v>
      </c>
      <c r="CF225" s="365" t="b">
        <f t="shared" si="100"/>
        <v>0</v>
      </c>
      <c r="CG225" s="365" t="b">
        <f t="shared" si="101"/>
        <v>0</v>
      </c>
      <c r="CH225" s="365" t="b">
        <f t="shared" si="102"/>
        <v>0</v>
      </c>
      <c r="CI225" s="72" t="b">
        <f t="shared" si="103"/>
        <v>0</v>
      </c>
      <c r="CJ225" s="72" t="b">
        <f t="shared" si="104"/>
        <v>0</v>
      </c>
      <c r="CK225" s="72">
        <f t="shared" si="105"/>
        <v>0</v>
      </c>
      <c r="CL225" s="72">
        <f t="shared" si="106"/>
        <v>0</v>
      </c>
      <c r="CM225" s="72" t="b">
        <f t="shared" si="107"/>
        <v>0</v>
      </c>
      <c r="CN225" s="72" t="b">
        <f t="shared" si="108"/>
        <v>0</v>
      </c>
      <c r="CP225" s="13">
        <f t="shared" si="109"/>
        <v>0</v>
      </c>
      <c r="CQ225" s="13" t="b">
        <f t="shared" si="110"/>
        <v>0</v>
      </c>
      <c r="CR225" s="13" t="b">
        <f t="shared" si="111"/>
        <v>0</v>
      </c>
      <c r="CS225" s="13" t="b">
        <f t="shared" si="117"/>
        <v>0</v>
      </c>
      <c r="CT225" s="13" t="b">
        <f t="shared" si="116"/>
        <v>0</v>
      </c>
      <c r="CU225" s="13" t="b">
        <f t="shared" si="118"/>
        <v>0</v>
      </c>
      <c r="CV225" s="13" t="b">
        <f t="shared" si="112"/>
        <v>0</v>
      </c>
      <c r="CW225" s="13" t="b">
        <f t="shared" si="113"/>
        <v>0</v>
      </c>
      <c r="CX225" s="13" t="b">
        <f t="shared" si="114"/>
        <v>0</v>
      </c>
      <c r="CY225" s="13" t="b">
        <f t="shared" si="115"/>
        <v>0</v>
      </c>
    </row>
    <row r="226" spans="1:103" ht="15" thickBot="1">
      <c r="A226" s="932"/>
      <c r="B226" s="954"/>
      <c r="C226" s="954"/>
      <c r="D226" s="954"/>
      <c r="E226" s="954"/>
      <c r="F226" s="954"/>
      <c r="G226" s="954"/>
      <c r="H226" s="954"/>
      <c r="I226" s="954"/>
      <c r="J226" s="954"/>
      <c r="K226" s="954"/>
      <c r="L226" s="954"/>
      <c r="M226" s="954"/>
      <c r="N226" s="954"/>
      <c r="O226" s="954"/>
      <c r="P226" s="954"/>
      <c r="Q226" s="941"/>
      <c r="R226" s="954"/>
      <c r="S226" s="954"/>
      <c r="T226" s="954"/>
      <c r="U226" s="954"/>
      <c r="V226" s="954"/>
      <c r="W226" s="83"/>
      <c r="X226" s="83"/>
      <c r="Y226" s="83"/>
      <c r="Z226" s="83"/>
      <c r="AA226" s="83" t="s">
        <v>38</v>
      </c>
      <c r="AB226" s="84"/>
      <c r="AC226" s="84"/>
      <c r="AD226" s="83"/>
      <c r="AE226" s="954"/>
      <c r="AF226" s="334">
        <f t="shared" si="90"/>
        <v>0</v>
      </c>
      <c r="AG226" s="272">
        <f>IF(R226="kompletna",Q226*J226*0.0036*'lista, wskaźniki'!$F$13, IF(R226="częściowa",Q226*J226*0.0036*'lista, wskaźniki'!$F$14, IF(R226="brak",Q226*J226*0.0036*'lista, wskaźniki'!$F$15,)))</f>
        <v>0</v>
      </c>
      <c r="AH226" s="334">
        <f>IF(Y226="inne",K226*'lista, wskaźniki'!$E$35,IF(Y226="to samo źródło",0,IF(Y226=0,0)))</f>
        <v>0</v>
      </c>
      <c r="AI226" s="334">
        <f>IF(AA226="gaz z sieci",AC226*'lista, wskaźniki'!$D$21)</f>
        <v>0</v>
      </c>
      <c r="AJ226" s="272">
        <f>IF(AA226="węgiel",AB226*'lista, wskaźniki'!$D$20, IF('Sektor mieszkaniowy'!AA226="drewno",'Sektor mieszkaniowy'!AB226*'lista, wskaźniki'!$D$22,IF('Sektor mieszkaniowy'!AA226="pellet",AB226*'lista, wskaźniki'!$D$23,IF('Sektor mieszkaniowy'!AA226="gaz z sieci",AB226*'lista, wskaźniki'!$D$21,IF('Sektor mieszkaniowy'!AA226="olej opałowy",'Sektor mieszkaniowy'!AB226*'lista, wskaźniki'!$D$24)))))</f>
        <v>0</v>
      </c>
      <c r="AK226" s="1111"/>
      <c r="AL226" s="954"/>
      <c r="AM226" s="20">
        <f>IF(AA226="węgiel",AF226*1/3.6*'lista, wskaźniki'!$F$20,IF(AA226="drewno",AF226*1/3.6*'lista, wskaźniki'!$F$22,IF(AA226="pellet",AF226*1/3.6*'lista, wskaźniki'!$F$23,IF(AA226="gaz z sieci",AF226*1/3.6*'lista, wskaźniki'!$F$21,IF(AA226="olej opałowy",AF226*1/3.6*'lista, wskaźniki'!$F$24,0)))))</f>
        <v>0</v>
      </c>
      <c r="AN226" s="20">
        <f>IF(AA226="węgiel",AF226*'lista, wskaźniki'!$E$42,IF(AA226="drewno",AF226*'lista, wskaźniki'!$G$42,IF(AA226="pellet",AF226*'lista, wskaźniki'!$H$42,IF(AA226="gaz z sieci",AF226*'lista, wskaźniki'!$F$42,IF(AA226="olej opałowy",AF226*'lista, wskaźniki'!$I$42,0)))))</f>
        <v>0</v>
      </c>
      <c r="AO226" s="20">
        <f>IF(AA226="węgiel",AF226*'lista, wskaźniki'!$E$43,IF(AA226="drewno",AF226*'lista, wskaźniki'!$G$43,IF(AA226="pellet",AF226*'lista, wskaźniki'!$H$43,IF(AA226="gaz z sieci",AF226*'lista, wskaźniki'!$F$43,IF(AA226="olej opałowy",AF226*'lista, wskaźniki'!$I$43,0)))))</f>
        <v>0</v>
      </c>
      <c r="AP226" s="20">
        <f>IF(AA226="węgiel",AF226*'lista, wskaźniki'!$E$44,IF(AA226="drewno",AF226*'lista, wskaźniki'!$G$44,IF(AA226="pellet",AF226*'lista, wskaźniki'!$H$44,IF(AA226="gaz z sieci",AF226*'lista, wskaźniki'!$F$44,IF(AA226="olej opałowy",AF226*'lista, wskaźniki'!$I$44,0)))))</f>
        <v>0</v>
      </c>
      <c r="AQ226" s="20" t="b">
        <f>IF(Z226="gaz",AH226*1/3.6*'lista, wskaźniki'!$F$21,IF(Z226="energia elektryczna",AH226*1/3.6*'lista, wskaźniki'!$F$26))</f>
        <v>0</v>
      </c>
      <c r="AR226" s="20" t="b">
        <f>IF(Z226="gaz",AH226*'lista, wskaźniki'!$F$42,IF(Z226="energia elektryczna",AH226*0))</f>
        <v>0</v>
      </c>
      <c r="AS226" s="20" t="b">
        <f>IF(Z226="gaz",AH226*'lista, wskaźniki'!$F$43,IF(Z226="energia elektryczna",AH226*0))</f>
        <v>0</v>
      </c>
      <c r="AT226" s="20" t="b">
        <f>IF(Z226="gaz",AH226*'lista, wskaźniki'!$F$44,IF(Z226="energia elektryczna",AH226*0))</f>
        <v>0</v>
      </c>
      <c r="AU226" s="20">
        <f>AI226*1/3.6*'lista, wskaźniki'!$F$21</f>
        <v>0</v>
      </c>
      <c r="AV226" s="20">
        <f>AI226*'lista, wskaźniki'!$F$42</f>
        <v>0</v>
      </c>
      <c r="AW226" s="20">
        <f>AI226*'lista, wskaźniki'!$F$43</f>
        <v>0</v>
      </c>
      <c r="AX226" s="20">
        <f>AI226*'lista, wskaźniki'!$F$44</f>
        <v>0</v>
      </c>
      <c r="AY226" s="20">
        <f>AK226*'lista, wskaźniki'!$F$26</f>
        <v>0</v>
      </c>
      <c r="AZ226" s="20">
        <f t="shared" si="91"/>
        <v>0</v>
      </c>
      <c r="BA226" s="20">
        <f t="shared" si="92"/>
        <v>0</v>
      </c>
      <c r="BB226" s="20">
        <f t="shared" si="93"/>
        <v>0</v>
      </c>
      <c r="BC226" s="20">
        <f t="shared" si="94"/>
        <v>0</v>
      </c>
      <c r="BD226" s="954"/>
      <c r="BE226" s="954"/>
      <c r="BF226" s="954"/>
      <c r="BG226" s="954"/>
      <c r="BH226" s="83"/>
      <c r="BI226" s="954"/>
      <c r="BJ226" s="83"/>
      <c r="BK226" s="954"/>
      <c r="BL226" s="83"/>
      <c r="BM226" s="83"/>
      <c r="BN226" s="83"/>
      <c r="BO226" s="83"/>
      <c r="BP226" s="83"/>
      <c r="BQ226" s="83"/>
      <c r="BR226" s="83"/>
      <c r="BS226" s="1105"/>
      <c r="BT226" s="1105"/>
      <c r="BU226" s="1105"/>
      <c r="BV226" s="1105"/>
      <c r="BW226" s="1105"/>
      <c r="BX226" s="1105"/>
      <c r="BY226" s="1108"/>
      <c r="CA226" s="365" t="b">
        <f t="shared" si="95"/>
        <v>0</v>
      </c>
      <c r="CB226" s="365" t="b">
        <f t="shared" si="96"/>
        <v>0</v>
      </c>
      <c r="CC226" s="365" t="b">
        <f t="shared" si="97"/>
        <v>0</v>
      </c>
      <c r="CD226" s="365">
        <f t="shared" si="98"/>
        <v>0</v>
      </c>
      <c r="CE226" s="365" t="b">
        <f t="shared" si="99"/>
        <v>0</v>
      </c>
      <c r="CF226" s="365" t="b">
        <f t="shared" si="100"/>
        <v>0</v>
      </c>
      <c r="CG226" s="365" t="b">
        <f t="shared" si="101"/>
        <v>0</v>
      </c>
      <c r="CH226" s="365">
        <f t="shared" si="102"/>
        <v>0</v>
      </c>
      <c r="CI226" s="72" t="b">
        <f t="shared" si="103"/>
        <v>0</v>
      </c>
      <c r="CJ226" s="72" t="b">
        <f t="shared" si="104"/>
        <v>0</v>
      </c>
      <c r="CK226" s="72" t="b">
        <f t="shared" si="105"/>
        <v>0</v>
      </c>
      <c r="CL226" s="72">
        <f t="shared" si="106"/>
        <v>0</v>
      </c>
      <c r="CM226" s="72" t="b">
        <f t="shared" si="107"/>
        <v>0</v>
      </c>
      <c r="CN226" s="72" t="b">
        <f t="shared" si="108"/>
        <v>0</v>
      </c>
      <c r="CP226" s="13">
        <f t="shared" si="109"/>
        <v>0</v>
      </c>
      <c r="CQ226" s="13" t="b">
        <f t="shared" si="110"/>
        <v>0</v>
      </c>
      <c r="CR226" s="13" t="b">
        <f t="shared" si="111"/>
        <v>0</v>
      </c>
      <c r="CS226" s="13" t="b">
        <f t="shared" si="117"/>
        <v>0</v>
      </c>
      <c r="CT226" s="13" t="b">
        <f t="shared" si="116"/>
        <v>0</v>
      </c>
      <c r="CU226" s="13" t="b">
        <f t="shared" si="118"/>
        <v>0</v>
      </c>
      <c r="CV226" s="13" t="b">
        <f t="shared" si="112"/>
        <v>0</v>
      </c>
      <c r="CW226" s="13" t="b">
        <f t="shared" si="113"/>
        <v>0</v>
      </c>
      <c r="CX226" s="13" t="b">
        <f t="shared" si="114"/>
        <v>0</v>
      </c>
      <c r="CY226" s="13" t="b">
        <f t="shared" si="115"/>
        <v>0</v>
      </c>
    </row>
    <row r="227" spans="1:103" ht="15" thickBot="1">
      <c r="A227" s="933"/>
      <c r="B227" s="955"/>
      <c r="C227" s="955"/>
      <c r="D227" s="955"/>
      <c r="E227" s="955"/>
      <c r="F227" s="955"/>
      <c r="G227" s="955"/>
      <c r="H227" s="955"/>
      <c r="I227" s="955"/>
      <c r="J227" s="955"/>
      <c r="K227" s="955"/>
      <c r="L227" s="955"/>
      <c r="M227" s="955"/>
      <c r="N227" s="955"/>
      <c r="O227" s="955"/>
      <c r="P227" s="955"/>
      <c r="Q227" s="942"/>
      <c r="R227" s="955"/>
      <c r="S227" s="955"/>
      <c r="T227" s="955"/>
      <c r="U227" s="955"/>
      <c r="V227" s="955"/>
      <c r="W227" s="85"/>
      <c r="X227" s="85"/>
      <c r="Y227" s="85"/>
      <c r="Z227" s="85"/>
      <c r="AA227" s="85" t="s">
        <v>37</v>
      </c>
      <c r="AB227" s="86"/>
      <c r="AC227" s="86"/>
      <c r="AD227" s="85"/>
      <c r="AE227" s="955"/>
      <c r="AF227" s="334">
        <f t="shared" si="90"/>
        <v>0</v>
      </c>
      <c r="AG227" s="272">
        <f>IF(R227="kompletna",Q227*J227*0.0036*'lista, wskaźniki'!$F$13, IF(R227="częściowa",Q227*J227*0.0036*'lista, wskaźniki'!$F$14, IF(R227="brak",Q227*J227*0.0036*'lista, wskaźniki'!$F$15,)))</f>
        <v>0</v>
      </c>
      <c r="AH227" s="334">
        <f>IF(Y227="inne",K227*'lista, wskaźniki'!$E$35,IF(Y227="to samo źródło",0,IF(Y227=0,0)))</f>
        <v>0</v>
      </c>
      <c r="AI227" s="334" t="b">
        <f>IF(AA227="gaz z sieci",AC227*'lista, wskaźniki'!$D$21)</f>
        <v>0</v>
      </c>
      <c r="AJ227" s="272">
        <f>IF(AA227="węgiel",AB227*'lista, wskaźniki'!$D$20, IF('Sektor mieszkaniowy'!AA227="drewno",'Sektor mieszkaniowy'!AB227*'lista, wskaźniki'!$D$22,IF('Sektor mieszkaniowy'!AA227="pellet",AB227*'lista, wskaźniki'!$D$23,IF('Sektor mieszkaniowy'!AA227="gaz z sieci",AB227*'lista, wskaźniki'!$D$21,IF('Sektor mieszkaniowy'!AA227="olej opałowy",'Sektor mieszkaniowy'!AB227*'lista, wskaźniki'!$D$24)))))</f>
        <v>0</v>
      </c>
      <c r="AK227" s="1112"/>
      <c r="AL227" s="955"/>
      <c r="AM227" s="20">
        <f>IF(AA227="węgiel",AF227*1/3.6*'lista, wskaźniki'!$F$20,IF(AA227="drewno",AF227*1/3.6*'lista, wskaźniki'!$F$22,IF(AA227="pellet",AF227*1/3.6*'lista, wskaźniki'!$F$23,IF(AA227="gaz z sieci",AF227*1/3.6*'lista, wskaźniki'!$F$21,IF(AA227="olej opałowy",AF227*1/3.6*'lista, wskaźniki'!$F$24,0)))))</f>
        <v>0</v>
      </c>
      <c r="AN227" s="20">
        <f>IF(AA227="węgiel",AF227*'lista, wskaźniki'!$E$42,IF(AA227="drewno",AF227*'lista, wskaźniki'!$G$42,IF(AA227="pellet",AF227*'lista, wskaźniki'!$H$42,IF(AA227="gaz z sieci",AF227*'lista, wskaźniki'!$F$42,IF(AA227="olej opałowy",AF227*'lista, wskaźniki'!$I$42,0)))))</f>
        <v>0</v>
      </c>
      <c r="AO227" s="20">
        <f>IF(AA227="węgiel",AF227*'lista, wskaźniki'!$E$43,IF(AA227="drewno",AF227*'lista, wskaźniki'!$G$43,IF(AA227="pellet",AF227*'lista, wskaźniki'!$H$43,IF(AA227="gaz z sieci",AF227*'lista, wskaźniki'!$F$43,IF(AA227="olej opałowy",AF227*'lista, wskaźniki'!$I$43,0)))))</f>
        <v>0</v>
      </c>
      <c r="AP227" s="20">
        <f>IF(AA227="węgiel",AF227*'lista, wskaźniki'!$E$44,IF(AA227="drewno",AF227*'lista, wskaźniki'!$G$44,IF(AA227="pellet",AF227*'lista, wskaźniki'!$H$44,IF(AA227="gaz z sieci",AF227*'lista, wskaźniki'!$F$44,IF(AA227="olej opałowy",AF227*'lista, wskaźniki'!$I$44,0)))))</f>
        <v>0</v>
      </c>
      <c r="AQ227" s="20" t="b">
        <f>IF(Z227="gaz",AH227*1/3.6*'lista, wskaźniki'!$F$21,IF(Z227="energia elektryczna",AH227*1/3.6*'lista, wskaźniki'!$F$26))</f>
        <v>0</v>
      </c>
      <c r="AR227" s="20" t="b">
        <f>IF(Z227="gaz",AH227*'lista, wskaźniki'!$F$42,IF(Z227="energia elektryczna",AH227*0))</f>
        <v>0</v>
      </c>
      <c r="AS227" s="20" t="b">
        <f>IF(Z227="gaz",AH227*'lista, wskaźniki'!$F$43,IF(Z227="energia elektryczna",AH227*0))</f>
        <v>0</v>
      </c>
      <c r="AT227" s="20" t="b">
        <f>IF(Z227="gaz",AH227*'lista, wskaźniki'!$F$44,IF(Z227="energia elektryczna",AH227*0))</f>
        <v>0</v>
      </c>
      <c r="AU227" s="20">
        <f>AI227*1/3.6*'lista, wskaźniki'!$F$21</f>
        <v>0</v>
      </c>
      <c r="AV227" s="20">
        <f>AI227*'lista, wskaźniki'!$F$42</f>
        <v>0</v>
      </c>
      <c r="AW227" s="20">
        <f>AI227*'lista, wskaźniki'!$F$43</f>
        <v>0</v>
      </c>
      <c r="AX227" s="20">
        <f>AI227*'lista, wskaźniki'!$F$44</f>
        <v>0</v>
      </c>
      <c r="AY227" s="20">
        <f>AK227*'lista, wskaźniki'!$F$26</f>
        <v>0</v>
      </c>
      <c r="AZ227" s="20">
        <f t="shared" si="91"/>
        <v>0</v>
      </c>
      <c r="BA227" s="20">
        <f t="shared" si="92"/>
        <v>0</v>
      </c>
      <c r="BB227" s="20">
        <f t="shared" si="93"/>
        <v>0</v>
      </c>
      <c r="BC227" s="20">
        <f t="shared" si="94"/>
        <v>0</v>
      </c>
      <c r="BD227" s="955"/>
      <c r="BE227" s="955"/>
      <c r="BF227" s="955"/>
      <c r="BG227" s="955"/>
      <c r="BH227" s="85"/>
      <c r="BI227" s="955"/>
      <c r="BJ227" s="85"/>
      <c r="BK227" s="955"/>
      <c r="BL227" s="85"/>
      <c r="BM227" s="85"/>
      <c r="BN227" s="85"/>
      <c r="BO227" s="85"/>
      <c r="BP227" s="85"/>
      <c r="BQ227" s="85"/>
      <c r="BR227" s="85"/>
      <c r="BS227" s="1106"/>
      <c r="BT227" s="1106"/>
      <c r="BU227" s="1106"/>
      <c r="BV227" s="1106"/>
      <c r="BW227" s="1106"/>
      <c r="BX227" s="1106"/>
      <c r="BY227" s="1109"/>
      <c r="CA227" s="365" t="b">
        <f t="shared" si="95"/>
        <v>0</v>
      </c>
      <c r="CB227" s="365" t="b">
        <f t="shared" si="96"/>
        <v>0</v>
      </c>
      <c r="CC227" s="365" t="b">
        <f t="shared" si="97"/>
        <v>0</v>
      </c>
      <c r="CD227" s="365" t="b">
        <f t="shared" si="98"/>
        <v>0</v>
      </c>
      <c r="CE227" s="365">
        <f t="shared" si="99"/>
        <v>0</v>
      </c>
      <c r="CF227" s="365" t="b">
        <f t="shared" si="100"/>
        <v>0</v>
      </c>
      <c r="CG227" s="365" t="b">
        <f t="shared" si="101"/>
        <v>0</v>
      </c>
      <c r="CH227" s="365" t="b">
        <f t="shared" si="102"/>
        <v>0</v>
      </c>
      <c r="CI227" s="72" t="b">
        <f t="shared" si="103"/>
        <v>0</v>
      </c>
      <c r="CJ227" s="72" t="b">
        <f t="shared" si="104"/>
        <v>0</v>
      </c>
      <c r="CK227" s="72" t="b">
        <f t="shared" si="105"/>
        <v>0</v>
      </c>
      <c r="CL227" s="72">
        <f t="shared" si="106"/>
        <v>0</v>
      </c>
      <c r="CM227" s="72">
        <f t="shared" si="107"/>
        <v>0</v>
      </c>
      <c r="CN227" s="72" t="b">
        <f t="shared" si="108"/>
        <v>0</v>
      </c>
      <c r="CP227" s="13">
        <f t="shared" si="109"/>
        <v>0</v>
      </c>
      <c r="CQ227" s="13" t="b">
        <f t="shared" si="110"/>
        <v>0</v>
      </c>
      <c r="CR227" s="13" t="b">
        <f t="shared" si="111"/>
        <v>0</v>
      </c>
      <c r="CS227" s="13" t="b">
        <f t="shared" si="117"/>
        <v>0</v>
      </c>
      <c r="CT227" s="13" t="b">
        <f t="shared" si="116"/>
        <v>0</v>
      </c>
      <c r="CU227" s="13" t="b">
        <f t="shared" si="118"/>
        <v>0</v>
      </c>
      <c r="CV227" s="13" t="b">
        <f t="shared" si="112"/>
        <v>0</v>
      </c>
      <c r="CW227" s="13" t="b">
        <f t="shared" si="113"/>
        <v>0</v>
      </c>
      <c r="CX227" s="13" t="b">
        <f t="shared" si="114"/>
        <v>0</v>
      </c>
      <c r="CY227" s="13" t="b">
        <f t="shared" si="115"/>
        <v>0</v>
      </c>
    </row>
    <row r="228" spans="1:103" ht="15" thickBot="1">
      <c r="A228" s="931">
        <v>46</v>
      </c>
      <c r="B228" s="953" t="s">
        <v>202</v>
      </c>
      <c r="C228" s="953"/>
      <c r="D228" s="953" t="s">
        <v>1</v>
      </c>
      <c r="E228" s="953" t="s">
        <v>5</v>
      </c>
      <c r="F228" s="953">
        <v>3</v>
      </c>
      <c r="G228" s="953"/>
      <c r="H228" s="953"/>
      <c r="I228" s="953" t="s">
        <v>10</v>
      </c>
      <c r="J228" s="953">
        <v>85</v>
      </c>
      <c r="K228" s="953">
        <v>3</v>
      </c>
      <c r="L228" s="953" t="s">
        <v>16</v>
      </c>
      <c r="M228" s="953"/>
      <c r="N228" s="953" t="s">
        <v>17</v>
      </c>
      <c r="O228" s="953"/>
      <c r="P228" s="953" t="s">
        <v>17</v>
      </c>
      <c r="Q228" s="940">
        <f>IF(I228="&lt;1966",'lista, wskaźniki'!$G$4,IF(I228="1967-1985",'lista, wskaźniki'!$G$5,IF(I228="1986-1992",'lista, wskaźniki'!$G$6,IF(I228="1993-1996",'lista, wskaźniki'!$G$7,IF(I228="&gt;1997",'lista, wskaźniki'!$G$8,IF(I228=0,'lista, wskaźniki'!$G$4))))))</f>
        <v>290</v>
      </c>
      <c r="R228" s="953" t="s">
        <v>23</v>
      </c>
      <c r="S228" s="953" t="s">
        <v>27</v>
      </c>
      <c r="T228" s="953">
        <v>10</v>
      </c>
      <c r="U228" s="953">
        <v>2013</v>
      </c>
      <c r="V228" s="953"/>
      <c r="W228" s="20" t="s">
        <v>36</v>
      </c>
      <c r="X228" s="81" t="s">
        <v>195</v>
      </c>
      <c r="Y228" s="81" t="s">
        <v>42</v>
      </c>
      <c r="Z228" s="81"/>
      <c r="AA228" s="81" t="s">
        <v>35</v>
      </c>
      <c r="AB228" s="82"/>
      <c r="AC228" s="82"/>
      <c r="AD228" s="81"/>
      <c r="AE228" s="953"/>
      <c r="AF228" s="334">
        <f t="shared" si="90"/>
        <v>0</v>
      </c>
      <c r="AG228" s="272">
        <v>0</v>
      </c>
      <c r="AH228" s="334">
        <f>IF(Y228="inne",K228*'lista, wskaźniki'!$E$35,IF(Y228="to samo źródło",0,IF(Y228=0,0)))</f>
        <v>0</v>
      </c>
      <c r="AI228" s="334" t="b">
        <f>IF(AA228="gaz z sieci",AC228*'lista, wskaźniki'!$D$21)</f>
        <v>0</v>
      </c>
      <c r="AJ228" s="272">
        <f>IF(AA228="węgiel",AB228*'lista, wskaźniki'!$D$20, IF('Sektor mieszkaniowy'!AA228="drewno",'Sektor mieszkaniowy'!AB228*'lista, wskaźniki'!$D$22,IF('Sektor mieszkaniowy'!AA228="pellet",AB228*'lista, wskaźniki'!$D$23,IF('Sektor mieszkaniowy'!AA228="gaz z sieci",AB228*'lista, wskaźniki'!$D$21,IF('Sektor mieszkaniowy'!AA228="olej opałowy",'Sektor mieszkaniowy'!AB228*'lista, wskaźniki'!$D$24)))))</f>
        <v>0</v>
      </c>
      <c r="AK228" s="1110">
        <f>AL228/'lista, wskaźniki'!$A$127</f>
        <v>0</v>
      </c>
      <c r="AL228" s="953"/>
      <c r="AM228" s="20">
        <f>IF(AA228="węgiel",AF228*1/3.6*'lista, wskaźniki'!$F$20,IF(AA228="drewno",AF228*1/3.6*'lista, wskaźniki'!$F$22,IF(AA228="pellet",AF228*1/3.6*'lista, wskaźniki'!$F$23,IF(AA228="gaz z sieci",AF228*1/3.6*'lista, wskaźniki'!$F$21,IF(AA228="olej opałowy",AF228*1/3.6*'lista, wskaźniki'!$F$24,0)))))</f>
        <v>0</v>
      </c>
      <c r="AN228" s="20">
        <f>IF(AA228="węgiel",AF228*'lista, wskaźniki'!$E$42,IF(AA228="drewno",AF228*'lista, wskaźniki'!$G$42,IF(AA228="pellet",AF228*'lista, wskaźniki'!$H$42,IF(AA228="gaz z sieci",AF228*'lista, wskaźniki'!$F$42,IF(AA228="olej opałowy",AF228*'lista, wskaźniki'!$I$42,0)))))</f>
        <v>0</v>
      </c>
      <c r="AO228" s="20">
        <f>IF(AA228="węgiel",AF228*'lista, wskaźniki'!$E$43,IF(AA228="drewno",AF228*'lista, wskaźniki'!$G$43,IF(AA228="pellet",AF228*'lista, wskaźniki'!$H$43,IF(AA228="gaz z sieci",AF228*'lista, wskaźniki'!$F$43,IF(AA228="olej opałowy",AF228*'lista, wskaźniki'!$I$43,0)))))</f>
        <v>0</v>
      </c>
      <c r="AP228" s="20">
        <f>IF(AA228="węgiel",AF228*'lista, wskaźniki'!$E$44,IF(AA228="drewno",AF228*'lista, wskaźniki'!$G$44,IF(AA228="pellet",AF228*'lista, wskaźniki'!$H$44,IF(AA228="gaz z sieci",AF228*'lista, wskaźniki'!$F$44,IF(AA228="olej opałowy",AF228*'lista, wskaźniki'!$I$44,0)))))</f>
        <v>0</v>
      </c>
      <c r="AQ228" s="20" t="b">
        <f>IF(Z228="gaz",AH228*1/3.6*'lista, wskaźniki'!$F$21,IF(Z228="energia elektryczna",AH228*1/3.6*'lista, wskaźniki'!$F$26))</f>
        <v>0</v>
      </c>
      <c r="AR228" s="20" t="b">
        <f>IF(Z228="gaz",AH228*'lista, wskaźniki'!$F$42,IF(Z228="energia elektryczna",AH228*0))</f>
        <v>0</v>
      </c>
      <c r="AS228" s="20" t="b">
        <f>IF(Z228="gaz",AH228*'lista, wskaźniki'!$F$43,IF(Z228="energia elektryczna",AH228*0))</f>
        <v>0</v>
      </c>
      <c r="AT228" s="20" t="b">
        <f>IF(Z228="gaz",AH228*'lista, wskaźniki'!$F$44,IF(Z228="energia elektryczna",AH228*0))</f>
        <v>0</v>
      </c>
      <c r="AU228" s="20">
        <f>AI228*1/3.6*'lista, wskaźniki'!$F$21</f>
        <v>0</v>
      </c>
      <c r="AV228" s="20">
        <f>AI228*'lista, wskaźniki'!$F$42</f>
        <v>0</v>
      </c>
      <c r="AW228" s="20">
        <f>AI228*'lista, wskaźniki'!$F$43</f>
        <v>0</v>
      </c>
      <c r="AX228" s="20">
        <f>AI228*'lista, wskaźniki'!$F$44</f>
        <v>0</v>
      </c>
      <c r="AY228" s="20">
        <f>AK228*'lista, wskaźniki'!$F$26</f>
        <v>0</v>
      </c>
      <c r="AZ228" s="20">
        <f t="shared" si="91"/>
        <v>0</v>
      </c>
      <c r="BA228" s="20">
        <f t="shared" si="92"/>
        <v>0</v>
      </c>
      <c r="BB228" s="20">
        <f t="shared" si="93"/>
        <v>0</v>
      </c>
      <c r="BC228" s="20">
        <f t="shared" si="94"/>
        <v>0</v>
      </c>
      <c r="BD228" s="953" t="s">
        <v>17</v>
      </c>
      <c r="BE228" s="953" t="s">
        <v>17</v>
      </c>
      <c r="BF228" s="953" t="s">
        <v>17</v>
      </c>
      <c r="BG228" s="953" t="s">
        <v>17</v>
      </c>
      <c r="BH228" s="81"/>
      <c r="BI228" s="953" t="s">
        <v>17</v>
      </c>
      <c r="BJ228" s="81"/>
      <c r="BK228" s="953" t="s">
        <v>17</v>
      </c>
      <c r="BL228" s="81"/>
      <c r="BM228" s="81"/>
      <c r="BN228" s="81"/>
      <c r="BO228" s="81" t="s">
        <v>17</v>
      </c>
      <c r="BP228" s="81"/>
      <c r="BQ228" s="81" t="s">
        <v>120</v>
      </c>
      <c r="BR228" s="81">
        <v>1</v>
      </c>
      <c r="BS228" s="1104"/>
      <c r="BT228" s="1104"/>
      <c r="BU228" s="1104">
        <v>800</v>
      </c>
      <c r="BV228" s="1104"/>
      <c r="BW228" s="1104"/>
      <c r="BX228" s="1104">
        <v>3440</v>
      </c>
      <c r="BY228" s="1107"/>
      <c r="CA228" s="365">
        <f t="shared" si="95"/>
        <v>0</v>
      </c>
      <c r="CB228" s="365" t="b">
        <f t="shared" si="96"/>
        <v>0</v>
      </c>
      <c r="CC228" s="365" t="b">
        <f t="shared" si="97"/>
        <v>0</v>
      </c>
      <c r="CD228" s="365" t="b">
        <f t="shared" si="98"/>
        <v>0</v>
      </c>
      <c r="CE228" s="365" t="b">
        <f t="shared" si="99"/>
        <v>0</v>
      </c>
      <c r="CF228" s="365" t="b">
        <f t="shared" si="100"/>
        <v>0</v>
      </c>
      <c r="CG228" s="365" t="b">
        <f t="shared" si="101"/>
        <v>0</v>
      </c>
      <c r="CH228" s="365" t="b">
        <f t="shared" si="102"/>
        <v>0</v>
      </c>
      <c r="CI228" s="72">
        <f t="shared" si="103"/>
        <v>0</v>
      </c>
      <c r="CJ228" s="72" t="b">
        <f t="shared" si="104"/>
        <v>0</v>
      </c>
      <c r="CK228" s="72" t="b">
        <f t="shared" si="105"/>
        <v>0</v>
      </c>
      <c r="CL228" s="72">
        <f t="shared" si="106"/>
        <v>0</v>
      </c>
      <c r="CM228" s="72" t="b">
        <f t="shared" si="107"/>
        <v>0</v>
      </c>
      <c r="CN228" s="72" t="b">
        <f t="shared" si="108"/>
        <v>0</v>
      </c>
      <c r="CP228" s="13">
        <f t="shared" si="109"/>
        <v>85</v>
      </c>
      <c r="CQ228" s="13">
        <f t="shared" si="110"/>
        <v>42.5</v>
      </c>
      <c r="CR228" s="13" t="b">
        <f t="shared" si="111"/>
        <v>0</v>
      </c>
      <c r="CS228" s="13">
        <f t="shared" si="117"/>
        <v>0</v>
      </c>
      <c r="CT228" s="13" t="b">
        <f t="shared" si="116"/>
        <v>0</v>
      </c>
      <c r="CU228" s="13">
        <f t="shared" si="118"/>
        <v>0</v>
      </c>
      <c r="CV228" s="13" t="b">
        <f t="shared" si="112"/>
        <v>0</v>
      </c>
      <c r="CW228" s="13">
        <f t="shared" si="113"/>
        <v>0</v>
      </c>
      <c r="CX228" s="13" t="b">
        <f t="shared" si="114"/>
        <v>0</v>
      </c>
      <c r="CY228" s="13">
        <f t="shared" si="115"/>
        <v>0</v>
      </c>
    </row>
    <row r="229" spans="1:103" ht="15" thickBot="1">
      <c r="A229" s="932"/>
      <c r="B229" s="954"/>
      <c r="C229" s="954"/>
      <c r="D229" s="954"/>
      <c r="E229" s="954"/>
      <c r="F229" s="954"/>
      <c r="G229" s="954"/>
      <c r="H229" s="954"/>
      <c r="I229" s="954"/>
      <c r="J229" s="954"/>
      <c r="K229" s="954"/>
      <c r="L229" s="954"/>
      <c r="M229" s="954"/>
      <c r="N229" s="954"/>
      <c r="O229" s="954"/>
      <c r="P229" s="954"/>
      <c r="Q229" s="941"/>
      <c r="R229" s="954"/>
      <c r="S229" s="954"/>
      <c r="T229" s="954"/>
      <c r="U229" s="954"/>
      <c r="V229" s="954"/>
      <c r="W229" s="83"/>
      <c r="X229" s="83" t="s">
        <v>39</v>
      </c>
      <c r="Y229" s="83"/>
      <c r="Z229" s="83"/>
      <c r="AA229" s="83" t="s">
        <v>36</v>
      </c>
      <c r="AB229" s="84"/>
      <c r="AC229" s="84"/>
      <c r="AD229" s="83"/>
      <c r="AE229" s="954"/>
      <c r="AF229" s="334">
        <f>AG229</f>
        <v>70.989999999999995</v>
      </c>
      <c r="AG229" s="272">
        <v>70.989999999999995</v>
      </c>
      <c r="AH229" s="334">
        <f>IF(Y229="inne",K229*'lista, wskaźniki'!$E$35,IF(Y229="to samo źródło",0,IF(Y229=0,0)))</f>
        <v>0</v>
      </c>
      <c r="AI229" s="334" t="b">
        <f>IF(AA229="gaz z sieci",AC229*'lista, wskaźniki'!$D$21)</f>
        <v>0</v>
      </c>
      <c r="AJ229" s="272">
        <f>IF(AA229="węgiel",AB229*'lista, wskaźniki'!$D$20, IF('Sektor mieszkaniowy'!AA229="drewno",'Sektor mieszkaniowy'!AB229*'lista, wskaźniki'!$D$22,IF('Sektor mieszkaniowy'!AA229="pellet",AB229*'lista, wskaźniki'!$D$23,IF('Sektor mieszkaniowy'!AA229="gaz z sieci",AB229*'lista, wskaźniki'!$D$21,IF('Sektor mieszkaniowy'!AA229="olej opałowy",'Sektor mieszkaniowy'!AB229*'lista, wskaźniki'!$D$24)))))</f>
        <v>0</v>
      </c>
      <c r="AK229" s="1111"/>
      <c r="AL229" s="954"/>
      <c r="AM229" s="20">
        <f>IF(AA229="węgiel",AF229*1/3.6*'lista, wskaźniki'!$F$20,IF(AA229="drewno",AF229*1/3.6*'lista, wskaźniki'!$F$22,IF(AA229="pellet",AF229*1/3.6*'lista, wskaźniki'!$F$23,IF(AA229="gaz z sieci",AF229*1/3.6*'lista, wskaźniki'!$F$21,IF(AA229="olej opałowy",AF229*1/3.6*'lista, wskaźniki'!$F$24,0)))))</f>
        <v>0</v>
      </c>
      <c r="AN229" s="20">
        <f>IF(AA229="węgiel",AF229*'lista, wskaźniki'!$E$42,IF(AA229="drewno",AF229*'lista, wskaźniki'!$G$42,IF(AA229="pellet",AF229*'lista, wskaźniki'!$H$42,IF(AA229="gaz z sieci",AF229*'lista, wskaźniki'!$F$42,IF(AA229="olej opałowy",AF229*'lista, wskaźniki'!$I$42,0)))))</f>
        <v>5.7501899999999995E-2</v>
      </c>
      <c r="AO229" s="20">
        <f>IF(AA229="węgiel",AF229*'lista, wskaźniki'!$E$43,IF(AA229="drewno",AF229*'lista, wskaźniki'!$G$43,IF(AA229="pellet",AF229*'lista, wskaźniki'!$H$43,IF(AA229="gaz z sieci",AF229*'lista, wskaźniki'!$F$43,IF(AA229="olej opałowy",AF229*'lista, wskaźniki'!$I$43,0)))))</f>
        <v>5.7501899999999995E-2</v>
      </c>
      <c r="AP229" s="20">
        <f>IF(AA229="węgiel",AF229*'lista, wskaźniki'!$E$44,IF(AA229="drewno",AF229*'lista, wskaźniki'!$G$44,IF(AA229="pellet",AF229*'lista, wskaźniki'!$H$44,IF(AA229="gaz z sieci",AF229*'lista, wskaźniki'!$F$44,IF(AA229="olej opałowy",AF229*'lista, wskaźniki'!$I$44,0)))))</f>
        <v>1.7747499999999999E-5</v>
      </c>
      <c r="AQ229" s="20" t="b">
        <f>IF(Z229="gaz",AH229*1/3.6*'lista, wskaźniki'!$F$21,IF(Z229="energia elektryczna",AH229*1/3.6*'lista, wskaźniki'!$F$26))</f>
        <v>0</v>
      </c>
      <c r="AR229" s="20" t="b">
        <f>IF(Z229="gaz",AH229*'lista, wskaźniki'!$F$42,IF(Z229="energia elektryczna",AH229*0))</f>
        <v>0</v>
      </c>
      <c r="AS229" s="20" t="b">
        <f>IF(Z229="gaz",AH229*'lista, wskaźniki'!$F$43,IF(Z229="energia elektryczna",AH229*0))</f>
        <v>0</v>
      </c>
      <c r="AT229" s="20" t="b">
        <f>IF(Z229="gaz",AH229*'lista, wskaźniki'!$F$44,IF(Z229="energia elektryczna",AH229*0))</f>
        <v>0</v>
      </c>
      <c r="AU229" s="20">
        <f>AI229*1/3.6*'lista, wskaźniki'!$F$21</f>
        <v>0</v>
      </c>
      <c r="AV229" s="20">
        <f>AI229*'lista, wskaźniki'!$F$42</f>
        <v>0</v>
      </c>
      <c r="AW229" s="20">
        <f>AI229*'lista, wskaźniki'!$F$43</f>
        <v>0</v>
      </c>
      <c r="AX229" s="20">
        <f>AI229*'lista, wskaźniki'!$F$44</f>
        <v>0</v>
      </c>
      <c r="AY229" s="20">
        <f>AK229*'lista, wskaźniki'!$F$26</f>
        <v>0</v>
      </c>
      <c r="AZ229" s="20">
        <f t="shared" si="91"/>
        <v>0</v>
      </c>
      <c r="BA229" s="20">
        <f t="shared" si="92"/>
        <v>5.7501899999999995E-2</v>
      </c>
      <c r="BB229" s="20">
        <f t="shared" si="93"/>
        <v>5.7501899999999995E-2</v>
      </c>
      <c r="BC229" s="20">
        <f t="shared" si="94"/>
        <v>1.7747499999999999E-5</v>
      </c>
      <c r="BD229" s="954"/>
      <c r="BE229" s="954"/>
      <c r="BF229" s="954"/>
      <c r="BG229" s="954"/>
      <c r="BH229" s="83"/>
      <c r="BI229" s="954"/>
      <c r="BJ229" s="83"/>
      <c r="BK229" s="954"/>
      <c r="BL229" s="83"/>
      <c r="BM229" s="83"/>
      <c r="BN229" s="83"/>
      <c r="BO229" s="83"/>
      <c r="BP229" s="83"/>
      <c r="BQ229" s="83" t="s">
        <v>121</v>
      </c>
      <c r="BR229" s="83">
        <v>1</v>
      </c>
      <c r="BS229" s="1105"/>
      <c r="BT229" s="1105"/>
      <c r="BU229" s="1105"/>
      <c r="BV229" s="1105"/>
      <c r="BW229" s="1105"/>
      <c r="BX229" s="1105"/>
      <c r="BY229" s="1108"/>
      <c r="CA229" s="365" t="b">
        <f t="shared" si="95"/>
        <v>0</v>
      </c>
      <c r="CB229" s="365">
        <f t="shared" si="96"/>
        <v>70.989999999999995</v>
      </c>
      <c r="CC229" s="365" t="b">
        <f t="shared" si="97"/>
        <v>0</v>
      </c>
      <c r="CD229" s="365" t="b">
        <f t="shared" si="98"/>
        <v>0</v>
      </c>
      <c r="CE229" s="365" t="b">
        <f t="shared" si="99"/>
        <v>0</v>
      </c>
      <c r="CF229" s="365" t="b">
        <f t="shared" si="100"/>
        <v>0</v>
      </c>
      <c r="CG229" s="365" t="b">
        <f t="shared" si="101"/>
        <v>0</v>
      </c>
      <c r="CH229" s="365" t="b">
        <f t="shared" si="102"/>
        <v>0</v>
      </c>
      <c r="CI229" s="72" t="b">
        <f t="shared" si="103"/>
        <v>0</v>
      </c>
      <c r="CJ229" s="72">
        <f t="shared" si="104"/>
        <v>70.989999999999995</v>
      </c>
      <c r="CK229" s="72" t="b">
        <f t="shared" si="105"/>
        <v>0</v>
      </c>
      <c r="CL229" s="72">
        <f t="shared" si="106"/>
        <v>0</v>
      </c>
      <c r="CM229" s="72" t="b">
        <f t="shared" si="107"/>
        <v>0</v>
      </c>
      <c r="CN229" s="72" t="b">
        <f t="shared" si="108"/>
        <v>0</v>
      </c>
      <c r="CP229" s="13">
        <f t="shared" si="109"/>
        <v>0</v>
      </c>
      <c r="CQ229" s="13" t="b">
        <f t="shared" si="110"/>
        <v>0</v>
      </c>
      <c r="CR229" s="13" t="b">
        <f t="shared" si="111"/>
        <v>0</v>
      </c>
      <c r="CS229" s="13" t="b">
        <f t="shared" si="117"/>
        <v>0</v>
      </c>
      <c r="CT229" s="13" t="b">
        <f t="shared" si="116"/>
        <v>0</v>
      </c>
      <c r="CU229" s="13" t="b">
        <f t="shared" si="118"/>
        <v>0</v>
      </c>
      <c r="CV229" s="13" t="b">
        <f t="shared" si="112"/>
        <v>0</v>
      </c>
      <c r="CW229" s="13" t="b">
        <f t="shared" si="113"/>
        <v>0</v>
      </c>
      <c r="CX229" s="13" t="b">
        <f t="shared" si="114"/>
        <v>0</v>
      </c>
      <c r="CY229" s="13" t="b">
        <f t="shared" si="115"/>
        <v>0</v>
      </c>
    </row>
    <row r="230" spans="1:103" ht="15" thickBot="1">
      <c r="A230" s="932"/>
      <c r="B230" s="954"/>
      <c r="C230" s="954"/>
      <c r="D230" s="954"/>
      <c r="E230" s="954"/>
      <c r="F230" s="954"/>
      <c r="G230" s="954"/>
      <c r="H230" s="954"/>
      <c r="I230" s="954"/>
      <c r="J230" s="954"/>
      <c r="K230" s="954"/>
      <c r="L230" s="954"/>
      <c r="M230" s="954"/>
      <c r="N230" s="954"/>
      <c r="O230" s="954"/>
      <c r="P230" s="954"/>
      <c r="Q230" s="941"/>
      <c r="R230" s="954"/>
      <c r="S230" s="954"/>
      <c r="T230" s="954"/>
      <c r="U230" s="954"/>
      <c r="V230" s="954"/>
      <c r="W230" s="83"/>
      <c r="X230" s="83"/>
      <c r="Y230" s="83"/>
      <c r="Z230" s="83"/>
      <c r="AA230" s="83" t="s">
        <v>50</v>
      </c>
      <c r="AB230" s="84"/>
      <c r="AC230" s="84"/>
      <c r="AD230" s="83"/>
      <c r="AE230" s="954"/>
      <c r="AF230" s="334">
        <f t="shared" si="90"/>
        <v>0</v>
      </c>
      <c r="AG230" s="272">
        <f>IF(R230="kompletna",Q230*J230*0.0036*'lista, wskaźniki'!$F$13, IF(R230="częściowa",Q230*J230*0.0036*'lista, wskaźniki'!$F$14, IF(R230="brak",Q230*J230*0.0036*'lista, wskaźniki'!$F$15,)))</f>
        <v>0</v>
      </c>
      <c r="AH230" s="334">
        <f>IF(Y230="inne",K230*'lista, wskaźniki'!$E$35,IF(Y230="to samo źródło",0,IF(Y230=0,0)))</f>
        <v>0</v>
      </c>
      <c r="AI230" s="334" t="b">
        <f>IF(AA230="gaz z sieci",AC230*'lista, wskaźniki'!$D$21)</f>
        <v>0</v>
      </c>
      <c r="AJ230" s="272">
        <f>IF(AA230="węgiel",AB230*'lista, wskaźniki'!$D$20, IF('Sektor mieszkaniowy'!AA230="drewno",'Sektor mieszkaniowy'!AB230*'lista, wskaźniki'!$D$22,IF('Sektor mieszkaniowy'!AA230="pellet",AB230*'lista, wskaźniki'!$D$23,IF('Sektor mieszkaniowy'!AA230="gaz z sieci",AB230*'lista, wskaźniki'!$D$21,IF('Sektor mieszkaniowy'!AA230="olej opałowy",'Sektor mieszkaniowy'!AB230*'lista, wskaźniki'!$D$24)))))</f>
        <v>0</v>
      </c>
      <c r="AK230" s="1111"/>
      <c r="AL230" s="954"/>
      <c r="AM230" s="20">
        <f>IF(AA230="węgiel",AF230*1/3.6*'lista, wskaźniki'!$F$20,IF(AA230="drewno",AF230*1/3.6*'lista, wskaźniki'!$F$22,IF(AA230="pellet",AF230*1/3.6*'lista, wskaźniki'!$F$23,IF(AA230="gaz z sieci",AF230*1/3.6*'lista, wskaźniki'!$F$21,IF(AA230="olej opałowy",AF230*1/3.6*'lista, wskaźniki'!$F$24,0)))))</f>
        <v>0</v>
      </c>
      <c r="AN230" s="20">
        <f>IF(AA230="węgiel",AF230*'lista, wskaźniki'!$E$42,IF(AA230="drewno",AF230*'lista, wskaźniki'!$G$42,IF(AA230="pellet",AF230*'lista, wskaźniki'!$H$42,IF(AA230="gaz z sieci",AF230*'lista, wskaźniki'!$F$42,IF(AA230="olej opałowy",AF230*'lista, wskaźniki'!$I$42,0)))))</f>
        <v>0</v>
      </c>
      <c r="AO230" s="20">
        <f>IF(AA230="węgiel",AF230*'lista, wskaźniki'!$E$43,IF(AA230="drewno",AF230*'lista, wskaźniki'!$G$43,IF(AA230="pellet",AF230*'lista, wskaźniki'!$H$43,IF(AA230="gaz z sieci",AF230*'lista, wskaźniki'!$F$43,IF(AA230="olej opałowy",AF230*'lista, wskaźniki'!$I$43,0)))))</f>
        <v>0</v>
      </c>
      <c r="AP230" s="20">
        <f>IF(AA230="węgiel",AF230*'lista, wskaźniki'!$E$44,IF(AA230="drewno",AF230*'lista, wskaźniki'!$G$44,IF(AA230="pellet",AF230*'lista, wskaźniki'!$H$44,IF(AA230="gaz z sieci",AF230*'lista, wskaźniki'!$F$44,IF(AA230="olej opałowy",AF230*'lista, wskaźniki'!$I$44,0)))))</f>
        <v>0</v>
      </c>
      <c r="AQ230" s="20" t="b">
        <f>IF(Z230="gaz",AH230*1/3.6*'lista, wskaźniki'!$F$21,IF(Z230="energia elektryczna",AH230*1/3.6*'lista, wskaźniki'!$F$26))</f>
        <v>0</v>
      </c>
      <c r="AR230" s="20" t="b">
        <f>IF(Z230="gaz",AH230*'lista, wskaźniki'!$F$42,IF(Z230="energia elektryczna",AH230*0))</f>
        <v>0</v>
      </c>
      <c r="AS230" s="20" t="b">
        <f>IF(Z230="gaz",AH230*'lista, wskaźniki'!$F$43,IF(Z230="energia elektryczna",AH230*0))</f>
        <v>0</v>
      </c>
      <c r="AT230" s="20" t="b">
        <f>IF(Z230="gaz",AH230*'lista, wskaźniki'!$F$44,IF(Z230="energia elektryczna",AH230*0))</f>
        <v>0</v>
      </c>
      <c r="AU230" s="20">
        <f>AI230*1/3.6*'lista, wskaźniki'!$F$21</f>
        <v>0</v>
      </c>
      <c r="AV230" s="20">
        <f>AI230*'lista, wskaźniki'!$F$42</f>
        <v>0</v>
      </c>
      <c r="AW230" s="20">
        <f>AI230*'lista, wskaźniki'!$F$43</f>
        <v>0</v>
      </c>
      <c r="AX230" s="20">
        <f>AI230*'lista, wskaźniki'!$F$44</f>
        <v>0</v>
      </c>
      <c r="AY230" s="20">
        <f>AK230*'lista, wskaźniki'!$F$26</f>
        <v>0</v>
      </c>
      <c r="AZ230" s="20">
        <f t="shared" si="91"/>
        <v>0</v>
      </c>
      <c r="BA230" s="20">
        <f t="shared" si="92"/>
        <v>0</v>
      </c>
      <c r="BB230" s="20">
        <f t="shared" si="93"/>
        <v>0</v>
      </c>
      <c r="BC230" s="20">
        <f t="shared" si="94"/>
        <v>0</v>
      </c>
      <c r="BD230" s="954"/>
      <c r="BE230" s="954"/>
      <c r="BF230" s="954"/>
      <c r="BG230" s="954"/>
      <c r="BH230" s="83"/>
      <c r="BI230" s="954"/>
      <c r="BJ230" s="83"/>
      <c r="BK230" s="954"/>
      <c r="BL230" s="83"/>
      <c r="BM230" s="83"/>
      <c r="BN230" s="83"/>
      <c r="BO230" s="83"/>
      <c r="BP230" s="83"/>
      <c r="BQ230" s="83"/>
      <c r="BR230" s="83"/>
      <c r="BS230" s="1105"/>
      <c r="BT230" s="1105"/>
      <c r="BU230" s="1105"/>
      <c r="BV230" s="1105"/>
      <c r="BW230" s="1105"/>
      <c r="BX230" s="1105"/>
      <c r="BY230" s="1108"/>
      <c r="CA230" s="365" t="b">
        <f t="shared" si="95"/>
        <v>0</v>
      </c>
      <c r="CB230" s="365" t="b">
        <f t="shared" si="96"/>
        <v>0</v>
      </c>
      <c r="CC230" s="365">
        <f t="shared" si="97"/>
        <v>0</v>
      </c>
      <c r="CD230" s="365" t="b">
        <f t="shared" si="98"/>
        <v>0</v>
      </c>
      <c r="CE230" s="365" t="b">
        <f t="shared" si="99"/>
        <v>0</v>
      </c>
      <c r="CF230" s="365" t="b">
        <f t="shared" si="100"/>
        <v>0</v>
      </c>
      <c r="CG230" s="365" t="b">
        <f t="shared" si="101"/>
        <v>0</v>
      </c>
      <c r="CH230" s="365" t="b">
        <f t="shared" si="102"/>
        <v>0</v>
      </c>
      <c r="CI230" s="72" t="b">
        <f t="shared" si="103"/>
        <v>0</v>
      </c>
      <c r="CJ230" s="72" t="b">
        <f t="shared" si="104"/>
        <v>0</v>
      </c>
      <c r="CK230" s="72">
        <f t="shared" si="105"/>
        <v>0</v>
      </c>
      <c r="CL230" s="72">
        <f t="shared" si="106"/>
        <v>0</v>
      </c>
      <c r="CM230" s="72" t="b">
        <f t="shared" si="107"/>
        <v>0</v>
      </c>
      <c r="CN230" s="72" t="b">
        <f t="shared" si="108"/>
        <v>0</v>
      </c>
      <c r="CP230" s="13">
        <f t="shared" si="109"/>
        <v>0</v>
      </c>
      <c r="CQ230" s="13" t="b">
        <f t="shared" si="110"/>
        <v>0</v>
      </c>
      <c r="CR230" s="13" t="b">
        <f t="shared" si="111"/>
        <v>0</v>
      </c>
      <c r="CS230" s="13" t="b">
        <f t="shared" si="117"/>
        <v>0</v>
      </c>
      <c r="CT230" s="13" t="b">
        <f t="shared" si="116"/>
        <v>0</v>
      </c>
      <c r="CU230" s="13" t="b">
        <f t="shared" si="118"/>
        <v>0</v>
      </c>
      <c r="CV230" s="13" t="b">
        <f t="shared" si="112"/>
        <v>0</v>
      </c>
      <c r="CW230" s="13" t="b">
        <f t="shared" si="113"/>
        <v>0</v>
      </c>
      <c r="CX230" s="13" t="b">
        <f t="shared" si="114"/>
        <v>0</v>
      </c>
      <c r="CY230" s="13" t="b">
        <f t="shared" si="115"/>
        <v>0</v>
      </c>
    </row>
    <row r="231" spans="1:103" ht="15" thickBot="1">
      <c r="A231" s="932"/>
      <c r="B231" s="954"/>
      <c r="C231" s="954"/>
      <c r="D231" s="954"/>
      <c r="E231" s="954"/>
      <c r="F231" s="954"/>
      <c r="G231" s="954"/>
      <c r="H231" s="954"/>
      <c r="I231" s="954"/>
      <c r="J231" s="954"/>
      <c r="K231" s="954"/>
      <c r="L231" s="954"/>
      <c r="M231" s="954"/>
      <c r="N231" s="954"/>
      <c r="O231" s="954"/>
      <c r="P231" s="954"/>
      <c r="Q231" s="941"/>
      <c r="R231" s="954"/>
      <c r="S231" s="954"/>
      <c r="T231" s="954"/>
      <c r="U231" s="954"/>
      <c r="V231" s="954"/>
      <c r="W231" s="83"/>
      <c r="X231" s="83"/>
      <c r="Y231" s="83"/>
      <c r="Z231" s="83"/>
      <c r="AA231" s="83" t="s">
        <v>38</v>
      </c>
      <c r="AB231" s="84"/>
      <c r="AC231" s="84"/>
      <c r="AD231" s="83"/>
      <c r="AE231" s="954"/>
      <c r="AF231" s="334">
        <f t="shared" si="90"/>
        <v>0</v>
      </c>
      <c r="AG231" s="272">
        <f>IF(R231="kompletna",Q231*J231*0.0036*'lista, wskaźniki'!$F$13, IF(R231="częściowa",Q231*J231*0.0036*'lista, wskaźniki'!$F$14, IF(R231="brak",Q231*J231*0.0036*'lista, wskaźniki'!$F$15,)))</f>
        <v>0</v>
      </c>
      <c r="AH231" s="334">
        <f>IF(Y231="inne",K231*'lista, wskaźniki'!$E$35,IF(Y231="to samo źródło",0,IF(Y231=0,0)))</f>
        <v>0</v>
      </c>
      <c r="AI231" s="334">
        <f>IF(AA231="gaz z sieci",AC231*'lista, wskaźniki'!$D$21)</f>
        <v>0</v>
      </c>
      <c r="AJ231" s="272">
        <f>IF(AA231="węgiel",AB231*'lista, wskaźniki'!$D$20, IF('Sektor mieszkaniowy'!AA231="drewno",'Sektor mieszkaniowy'!AB231*'lista, wskaźniki'!$D$22,IF('Sektor mieszkaniowy'!AA231="pellet",AB231*'lista, wskaźniki'!$D$23,IF('Sektor mieszkaniowy'!AA231="gaz z sieci",AB231*'lista, wskaźniki'!$D$21,IF('Sektor mieszkaniowy'!AA231="olej opałowy",'Sektor mieszkaniowy'!AB231*'lista, wskaźniki'!$D$24)))))</f>
        <v>0</v>
      </c>
      <c r="AK231" s="1111"/>
      <c r="AL231" s="954"/>
      <c r="AM231" s="20">
        <f>IF(AA231="węgiel",AF231*1/3.6*'lista, wskaźniki'!$F$20,IF(AA231="drewno",AF231*1/3.6*'lista, wskaźniki'!$F$22,IF(AA231="pellet",AF231*1/3.6*'lista, wskaźniki'!$F$23,IF(AA231="gaz z sieci",AF231*1/3.6*'lista, wskaźniki'!$F$21,IF(AA231="olej opałowy",AF231*1/3.6*'lista, wskaźniki'!$F$24,0)))))</f>
        <v>0</v>
      </c>
      <c r="AN231" s="20">
        <f>IF(AA231="węgiel",AF231*'lista, wskaźniki'!$E$42,IF(AA231="drewno",AF231*'lista, wskaźniki'!$G$42,IF(AA231="pellet",AF231*'lista, wskaźniki'!$H$42,IF(AA231="gaz z sieci",AF231*'lista, wskaźniki'!$F$42,IF(AA231="olej opałowy",AF231*'lista, wskaźniki'!$I$42,0)))))</f>
        <v>0</v>
      </c>
      <c r="AO231" s="20">
        <f>IF(AA231="węgiel",AF231*'lista, wskaźniki'!$E$43,IF(AA231="drewno",AF231*'lista, wskaźniki'!$G$43,IF(AA231="pellet",AF231*'lista, wskaźniki'!$H$43,IF(AA231="gaz z sieci",AF231*'lista, wskaźniki'!$F$43,IF(AA231="olej opałowy",AF231*'lista, wskaźniki'!$I$43,0)))))</f>
        <v>0</v>
      </c>
      <c r="AP231" s="20">
        <f>IF(AA231="węgiel",AF231*'lista, wskaźniki'!$E$44,IF(AA231="drewno",AF231*'lista, wskaźniki'!$G$44,IF(AA231="pellet",AF231*'lista, wskaźniki'!$H$44,IF(AA231="gaz z sieci",AF231*'lista, wskaźniki'!$F$44,IF(AA231="olej opałowy",AF231*'lista, wskaźniki'!$I$44,0)))))</f>
        <v>0</v>
      </c>
      <c r="AQ231" s="20" t="b">
        <f>IF(Z231="gaz",AH231*1/3.6*'lista, wskaźniki'!$F$21,IF(Z231="energia elektryczna",AH231*1/3.6*'lista, wskaźniki'!$F$26))</f>
        <v>0</v>
      </c>
      <c r="AR231" s="20" t="b">
        <f>IF(Z231="gaz",AH231*'lista, wskaźniki'!$F$42,IF(Z231="energia elektryczna",AH231*0))</f>
        <v>0</v>
      </c>
      <c r="AS231" s="20" t="b">
        <f>IF(Z231="gaz",AH231*'lista, wskaźniki'!$F$43,IF(Z231="energia elektryczna",AH231*0))</f>
        <v>0</v>
      </c>
      <c r="AT231" s="20" t="b">
        <f>IF(Z231="gaz",AH231*'lista, wskaźniki'!$F$44,IF(Z231="energia elektryczna",AH231*0))</f>
        <v>0</v>
      </c>
      <c r="AU231" s="20">
        <f>AI231*1/3.6*'lista, wskaźniki'!$F$21</f>
        <v>0</v>
      </c>
      <c r="AV231" s="20">
        <f>AI231*'lista, wskaźniki'!$F$42</f>
        <v>0</v>
      </c>
      <c r="AW231" s="20">
        <f>AI231*'lista, wskaźniki'!$F$43</f>
        <v>0</v>
      </c>
      <c r="AX231" s="20">
        <f>AI231*'lista, wskaźniki'!$F$44</f>
        <v>0</v>
      </c>
      <c r="AY231" s="20">
        <f>AK231*'lista, wskaźniki'!$F$26</f>
        <v>0</v>
      </c>
      <c r="AZ231" s="20">
        <f t="shared" si="91"/>
        <v>0</v>
      </c>
      <c r="BA231" s="20">
        <f t="shared" si="92"/>
        <v>0</v>
      </c>
      <c r="BB231" s="20">
        <f t="shared" si="93"/>
        <v>0</v>
      </c>
      <c r="BC231" s="20">
        <f t="shared" si="94"/>
        <v>0</v>
      </c>
      <c r="BD231" s="954"/>
      <c r="BE231" s="954"/>
      <c r="BF231" s="954"/>
      <c r="BG231" s="954"/>
      <c r="BH231" s="83"/>
      <c r="BI231" s="954"/>
      <c r="BJ231" s="83"/>
      <c r="BK231" s="954"/>
      <c r="BL231" s="83"/>
      <c r="BM231" s="83"/>
      <c r="BN231" s="83"/>
      <c r="BO231" s="83"/>
      <c r="BP231" s="83"/>
      <c r="BQ231" s="83"/>
      <c r="BR231" s="83"/>
      <c r="BS231" s="1105"/>
      <c r="BT231" s="1105"/>
      <c r="BU231" s="1105"/>
      <c r="BV231" s="1105"/>
      <c r="BW231" s="1105"/>
      <c r="BX231" s="1105"/>
      <c r="BY231" s="1108"/>
      <c r="CA231" s="365" t="b">
        <f t="shared" si="95"/>
        <v>0</v>
      </c>
      <c r="CB231" s="365" t="b">
        <f t="shared" si="96"/>
        <v>0</v>
      </c>
      <c r="CC231" s="365" t="b">
        <f t="shared" si="97"/>
        <v>0</v>
      </c>
      <c r="CD231" s="365">
        <f t="shared" si="98"/>
        <v>0</v>
      </c>
      <c r="CE231" s="365" t="b">
        <f t="shared" si="99"/>
        <v>0</v>
      </c>
      <c r="CF231" s="365" t="b">
        <f t="shared" si="100"/>
        <v>0</v>
      </c>
      <c r="CG231" s="365" t="b">
        <f t="shared" si="101"/>
        <v>0</v>
      </c>
      <c r="CH231" s="365">
        <f t="shared" si="102"/>
        <v>0</v>
      </c>
      <c r="CI231" s="72" t="b">
        <f t="shared" si="103"/>
        <v>0</v>
      </c>
      <c r="CJ231" s="72" t="b">
        <f t="shared" si="104"/>
        <v>0</v>
      </c>
      <c r="CK231" s="72" t="b">
        <f t="shared" si="105"/>
        <v>0</v>
      </c>
      <c r="CL231" s="72">
        <f t="shared" si="106"/>
        <v>0</v>
      </c>
      <c r="CM231" s="72" t="b">
        <f t="shared" si="107"/>
        <v>0</v>
      </c>
      <c r="CN231" s="72" t="b">
        <f t="shared" si="108"/>
        <v>0</v>
      </c>
      <c r="CP231" s="13">
        <f t="shared" si="109"/>
        <v>0</v>
      </c>
      <c r="CQ231" s="13" t="b">
        <f t="shared" si="110"/>
        <v>0</v>
      </c>
      <c r="CR231" s="13" t="b">
        <f t="shared" si="111"/>
        <v>0</v>
      </c>
      <c r="CS231" s="13" t="b">
        <f t="shared" si="117"/>
        <v>0</v>
      </c>
      <c r="CT231" s="13" t="b">
        <f t="shared" si="116"/>
        <v>0</v>
      </c>
      <c r="CU231" s="13" t="b">
        <f t="shared" si="118"/>
        <v>0</v>
      </c>
      <c r="CV231" s="13" t="b">
        <f t="shared" si="112"/>
        <v>0</v>
      </c>
      <c r="CW231" s="13" t="b">
        <f t="shared" si="113"/>
        <v>0</v>
      </c>
      <c r="CX231" s="13" t="b">
        <f t="shared" si="114"/>
        <v>0</v>
      </c>
      <c r="CY231" s="13" t="b">
        <f t="shared" si="115"/>
        <v>0</v>
      </c>
    </row>
    <row r="232" spans="1:103" ht="15" thickBot="1">
      <c r="A232" s="933"/>
      <c r="B232" s="955"/>
      <c r="C232" s="955"/>
      <c r="D232" s="955"/>
      <c r="E232" s="955"/>
      <c r="F232" s="955"/>
      <c r="G232" s="955"/>
      <c r="H232" s="955"/>
      <c r="I232" s="955"/>
      <c r="J232" s="955"/>
      <c r="K232" s="955"/>
      <c r="L232" s="955"/>
      <c r="M232" s="955"/>
      <c r="N232" s="955"/>
      <c r="O232" s="955"/>
      <c r="P232" s="955"/>
      <c r="Q232" s="942"/>
      <c r="R232" s="955"/>
      <c r="S232" s="955"/>
      <c r="T232" s="955"/>
      <c r="U232" s="955"/>
      <c r="V232" s="955"/>
      <c r="W232" s="85"/>
      <c r="X232" s="85"/>
      <c r="Y232" s="85"/>
      <c r="Z232" s="85"/>
      <c r="AA232" s="85" t="s">
        <v>37</v>
      </c>
      <c r="AB232" s="86"/>
      <c r="AC232" s="86"/>
      <c r="AD232" s="85"/>
      <c r="AE232" s="955"/>
      <c r="AF232" s="334">
        <f t="shared" si="90"/>
        <v>0</v>
      </c>
      <c r="AG232" s="272">
        <f>IF(R232="kompletna",Q232*J232*0.0036*'lista, wskaźniki'!$F$13, IF(R232="częściowa",Q232*J232*0.0036*'lista, wskaźniki'!$F$14, IF(R232="brak",Q232*J232*0.0036*'lista, wskaźniki'!$F$15,)))</f>
        <v>0</v>
      </c>
      <c r="AH232" s="334">
        <f>IF(Y232="inne",K232*'lista, wskaźniki'!$E$35,IF(Y232="to samo źródło",0,IF(Y232=0,0)))</f>
        <v>0</v>
      </c>
      <c r="AI232" s="334" t="b">
        <f>IF(AA232="gaz z sieci",AC232*'lista, wskaźniki'!$D$21)</f>
        <v>0</v>
      </c>
      <c r="AJ232" s="272">
        <f>IF(AA232="węgiel",AB232*'lista, wskaźniki'!$D$20, IF('Sektor mieszkaniowy'!AA232="drewno",'Sektor mieszkaniowy'!AB232*'lista, wskaźniki'!$D$22,IF('Sektor mieszkaniowy'!AA232="pellet",AB232*'lista, wskaźniki'!$D$23,IF('Sektor mieszkaniowy'!AA232="gaz z sieci",AB232*'lista, wskaźniki'!$D$21,IF('Sektor mieszkaniowy'!AA232="olej opałowy",'Sektor mieszkaniowy'!AB232*'lista, wskaźniki'!$D$24)))))</f>
        <v>0</v>
      </c>
      <c r="AK232" s="1112"/>
      <c r="AL232" s="955"/>
      <c r="AM232" s="20">
        <f>IF(AA232="węgiel",AF232*1/3.6*'lista, wskaźniki'!$F$20,IF(AA232="drewno",AF232*1/3.6*'lista, wskaźniki'!$F$22,IF(AA232="pellet",AF232*1/3.6*'lista, wskaźniki'!$F$23,IF(AA232="gaz z sieci",AF232*1/3.6*'lista, wskaźniki'!$F$21,IF(AA232="olej opałowy",AF232*1/3.6*'lista, wskaźniki'!$F$24,0)))))</f>
        <v>0</v>
      </c>
      <c r="AN232" s="20">
        <f>IF(AA232="węgiel",AF232*'lista, wskaźniki'!$E$42,IF(AA232="drewno",AF232*'lista, wskaźniki'!$G$42,IF(AA232="pellet",AF232*'lista, wskaźniki'!$H$42,IF(AA232="gaz z sieci",AF232*'lista, wskaźniki'!$F$42,IF(AA232="olej opałowy",AF232*'lista, wskaźniki'!$I$42,0)))))</f>
        <v>0</v>
      </c>
      <c r="AO232" s="20">
        <f>IF(AA232="węgiel",AF232*'lista, wskaźniki'!$E$43,IF(AA232="drewno",AF232*'lista, wskaźniki'!$G$43,IF(AA232="pellet",AF232*'lista, wskaźniki'!$H$43,IF(AA232="gaz z sieci",AF232*'lista, wskaźniki'!$F$43,IF(AA232="olej opałowy",AF232*'lista, wskaźniki'!$I$43,0)))))</f>
        <v>0</v>
      </c>
      <c r="AP232" s="20">
        <f>IF(AA232="węgiel",AF232*'lista, wskaźniki'!$E$44,IF(AA232="drewno",AF232*'lista, wskaźniki'!$G$44,IF(AA232="pellet",AF232*'lista, wskaźniki'!$H$44,IF(AA232="gaz z sieci",AF232*'lista, wskaźniki'!$F$44,IF(AA232="olej opałowy",AF232*'lista, wskaźniki'!$I$44,0)))))</f>
        <v>0</v>
      </c>
      <c r="AQ232" s="20" t="b">
        <f>IF(Z232="gaz",AH232*1/3.6*'lista, wskaźniki'!$F$21,IF(Z232="energia elektryczna",AH232*1/3.6*'lista, wskaźniki'!$F$26))</f>
        <v>0</v>
      </c>
      <c r="AR232" s="20" t="b">
        <f>IF(Z232="gaz",AH232*'lista, wskaźniki'!$F$42,IF(Z232="energia elektryczna",AH232*0))</f>
        <v>0</v>
      </c>
      <c r="AS232" s="20" t="b">
        <f>IF(Z232="gaz",AH232*'lista, wskaźniki'!$F$43,IF(Z232="energia elektryczna",AH232*0))</f>
        <v>0</v>
      </c>
      <c r="AT232" s="20" t="b">
        <f>IF(Z232="gaz",AH232*'lista, wskaźniki'!$F$44,IF(Z232="energia elektryczna",AH232*0))</f>
        <v>0</v>
      </c>
      <c r="AU232" s="20">
        <f>AI232*1/3.6*'lista, wskaźniki'!$F$21</f>
        <v>0</v>
      </c>
      <c r="AV232" s="20">
        <f>AI232*'lista, wskaźniki'!$F$42</f>
        <v>0</v>
      </c>
      <c r="AW232" s="20">
        <f>AI232*'lista, wskaźniki'!$F$43</f>
        <v>0</v>
      </c>
      <c r="AX232" s="20">
        <f>AI232*'lista, wskaźniki'!$F$44</f>
        <v>0</v>
      </c>
      <c r="AY232" s="20">
        <f>AK232*'lista, wskaźniki'!$F$26</f>
        <v>0</v>
      </c>
      <c r="AZ232" s="20">
        <f t="shared" si="91"/>
        <v>0</v>
      </c>
      <c r="BA232" s="20">
        <f t="shared" si="92"/>
        <v>0</v>
      </c>
      <c r="BB232" s="20">
        <f t="shared" si="93"/>
        <v>0</v>
      </c>
      <c r="BC232" s="20">
        <f t="shared" si="94"/>
        <v>0</v>
      </c>
      <c r="BD232" s="955"/>
      <c r="BE232" s="955"/>
      <c r="BF232" s="955"/>
      <c r="BG232" s="955"/>
      <c r="BH232" s="85"/>
      <c r="BI232" s="955"/>
      <c r="BJ232" s="85"/>
      <c r="BK232" s="955"/>
      <c r="BL232" s="85"/>
      <c r="BM232" s="85"/>
      <c r="BN232" s="85"/>
      <c r="BO232" s="85"/>
      <c r="BP232" s="85"/>
      <c r="BQ232" s="85"/>
      <c r="BR232" s="85"/>
      <c r="BS232" s="1106"/>
      <c r="BT232" s="1106"/>
      <c r="BU232" s="1106"/>
      <c r="BV232" s="1106"/>
      <c r="BW232" s="1106"/>
      <c r="BX232" s="1106"/>
      <c r="BY232" s="1109"/>
      <c r="CA232" s="365" t="b">
        <f t="shared" si="95"/>
        <v>0</v>
      </c>
      <c r="CB232" s="365" t="b">
        <f t="shared" si="96"/>
        <v>0</v>
      </c>
      <c r="CC232" s="365" t="b">
        <f t="shared" si="97"/>
        <v>0</v>
      </c>
      <c r="CD232" s="365" t="b">
        <f t="shared" si="98"/>
        <v>0</v>
      </c>
      <c r="CE232" s="365">
        <f t="shared" si="99"/>
        <v>0</v>
      </c>
      <c r="CF232" s="365" t="b">
        <f t="shared" si="100"/>
        <v>0</v>
      </c>
      <c r="CG232" s="365" t="b">
        <f t="shared" si="101"/>
        <v>0</v>
      </c>
      <c r="CH232" s="365" t="b">
        <f t="shared" si="102"/>
        <v>0</v>
      </c>
      <c r="CI232" s="72" t="b">
        <f t="shared" si="103"/>
        <v>0</v>
      </c>
      <c r="CJ232" s="72" t="b">
        <f t="shared" si="104"/>
        <v>0</v>
      </c>
      <c r="CK232" s="72" t="b">
        <f t="shared" si="105"/>
        <v>0</v>
      </c>
      <c r="CL232" s="72">
        <f t="shared" si="106"/>
        <v>0</v>
      </c>
      <c r="CM232" s="72">
        <f t="shared" si="107"/>
        <v>0</v>
      </c>
      <c r="CN232" s="72" t="b">
        <f t="shared" si="108"/>
        <v>0</v>
      </c>
      <c r="CP232" s="13">
        <f t="shared" si="109"/>
        <v>0</v>
      </c>
      <c r="CQ232" s="13" t="b">
        <f t="shared" si="110"/>
        <v>0</v>
      </c>
      <c r="CR232" s="13" t="b">
        <f t="shared" si="111"/>
        <v>0</v>
      </c>
      <c r="CS232" s="13" t="b">
        <f t="shared" si="117"/>
        <v>0</v>
      </c>
      <c r="CT232" s="13" t="b">
        <f t="shared" si="116"/>
        <v>0</v>
      </c>
      <c r="CU232" s="13" t="b">
        <f t="shared" si="118"/>
        <v>0</v>
      </c>
      <c r="CV232" s="13" t="b">
        <f t="shared" si="112"/>
        <v>0</v>
      </c>
      <c r="CW232" s="13" t="b">
        <f t="shared" si="113"/>
        <v>0</v>
      </c>
      <c r="CX232" s="13" t="b">
        <f t="shared" si="114"/>
        <v>0</v>
      </c>
      <c r="CY232" s="13" t="b">
        <f t="shared" si="115"/>
        <v>0</v>
      </c>
    </row>
    <row r="233" spans="1:103" ht="15" thickBot="1">
      <c r="A233" s="931">
        <v>47</v>
      </c>
      <c r="B233" s="953" t="s">
        <v>202</v>
      </c>
      <c r="C233" s="953"/>
      <c r="D233" s="953" t="s">
        <v>1</v>
      </c>
      <c r="E233" s="953" t="s">
        <v>5</v>
      </c>
      <c r="F233" s="953"/>
      <c r="G233" s="953"/>
      <c r="H233" s="953"/>
      <c r="I233" s="953" t="s">
        <v>14</v>
      </c>
      <c r="J233" s="953"/>
      <c r="K233" s="953"/>
      <c r="L233" s="953" t="s">
        <v>16</v>
      </c>
      <c r="M233" s="953"/>
      <c r="N233" s="953" t="s">
        <v>16</v>
      </c>
      <c r="O233" s="953"/>
      <c r="P233" s="953" t="s">
        <v>16</v>
      </c>
      <c r="Q233" s="940">
        <f>IF(I233="&lt;1966",'lista, wskaźniki'!$G$4,IF(I233="1967-1985",'lista, wskaźniki'!$G$5,IF(I233="1986-1992",'lista, wskaźniki'!$G$6,IF(I233="1993-1996",'lista, wskaźniki'!$G$7,IF(I233="&gt;1997",'lista, wskaźniki'!$G$8,IF(I233=0,'lista, wskaźniki'!$G$4))))))</f>
        <v>115</v>
      </c>
      <c r="R233" s="953" t="s">
        <v>21</v>
      </c>
      <c r="S233" s="953" t="s">
        <v>27</v>
      </c>
      <c r="T233" s="953">
        <v>22</v>
      </c>
      <c r="U233" s="953">
        <v>2002</v>
      </c>
      <c r="V233" s="953"/>
      <c r="W233" s="81" t="s">
        <v>35</v>
      </c>
      <c r="X233" s="81" t="s">
        <v>38</v>
      </c>
      <c r="Y233" s="83" t="s">
        <v>24</v>
      </c>
      <c r="Z233" s="81" t="s">
        <v>401</v>
      </c>
      <c r="AA233" s="81" t="s">
        <v>35</v>
      </c>
      <c r="AB233" s="82">
        <v>5</v>
      </c>
      <c r="AC233" s="82"/>
      <c r="AD233" s="81">
        <v>3000</v>
      </c>
      <c r="AE233" s="953"/>
      <c r="AF233" s="334">
        <f t="shared" si="90"/>
        <v>113.14999999999999</v>
      </c>
      <c r="AG233" s="272">
        <f>IF(R233="kompletna",Q233*J233*0.0036*'lista, wskaźniki'!$F$13, IF(R233="częściowa",Q233*J233*0.0036*'lista, wskaźniki'!$F$14, IF(R233="brak",Q233*J233*0.0036*'lista, wskaźniki'!$F$15,)))</f>
        <v>0</v>
      </c>
      <c r="AH233" s="334">
        <f>IF(Y233="inne",K233*'lista, wskaźniki'!$E$35,IF(Y233="to samo źródło",0,IF(Y233=0,0)))</f>
        <v>0</v>
      </c>
      <c r="AI233" s="334" t="b">
        <f>IF(AA233="gaz z sieci",AC233*'lista, wskaźniki'!$D$21)</f>
        <v>0</v>
      </c>
      <c r="AJ233" s="272">
        <f>IF(AA233="węgiel",AB233*'lista, wskaźniki'!$D$20, IF('Sektor mieszkaniowy'!AA233="drewno",'Sektor mieszkaniowy'!AB233*'lista, wskaźniki'!$D$22,IF('Sektor mieszkaniowy'!AA233="pellet",AB233*'lista, wskaźniki'!$D$23,IF('Sektor mieszkaniowy'!AA233="gaz z sieci",AB233*'lista, wskaźniki'!$D$21,IF('Sektor mieszkaniowy'!AA233="olej opałowy",'Sektor mieszkaniowy'!AB233*'lista, wskaźniki'!$D$24)))))</f>
        <v>113.14999999999999</v>
      </c>
      <c r="AK233" s="1110">
        <f>AL233/'lista, wskaźniki'!$A$127</f>
        <v>0</v>
      </c>
      <c r="AL233" s="953"/>
      <c r="AM233" s="20">
        <f>IF(AA233="węgiel",AF233*1/3.6*'lista, wskaźniki'!$F$20,IF(AA233="drewno",AF233*1/3.6*'lista, wskaźniki'!$F$22,IF(AA233="pellet",AF233*1/3.6*'lista, wskaźniki'!$F$23,IF(AA233="gaz z sieci",AF233*1/3.6*'lista, wskaźniki'!$F$21,IF(AA233="olej opałowy",AF233*1/3.6*'lista, wskaźniki'!$F$24,0)))))</f>
        <v>10.7186995</v>
      </c>
      <c r="AN233" s="20">
        <f>IF(AA233="węgiel",AF233*'lista, wskaźniki'!$E$42,IF(AA233="drewno",AF233*'lista, wskaźniki'!$G$42,IF(AA233="pellet",AF233*'lista, wskaźniki'!$H$42,IF(AA233="gaz z sieci",AF233*'lista, wskaźniki'!$F$42,IF(AA233="olej opałowy",AF233*'lista, wskaźniki'!$I$42,0)))))</f>
        <v>4.2997E-2</v>
      </c>
      <c r="AO233" s="20">
        <f>IF(AA233="węgiel",AF233*'lista, wskaźniki'!$E$43,IF(AA233="drewno",AF233*'lista, wskaźniki'!$G$43,IF(AA233="pellet",AF233*'lista, wskaźniki'!$H$43,IF(AA233="gaz z sieci",AF233*'lista, wskaźniki'!$F$43,IF(AA233="olej opałowy",AF233*'lista, wskaźniki'!$I$43,0)))))</f>
        <v>4.0733999999999999E-2</v>
      </c>
      <c r="AP233" s="20">
        <f>IF(AA233="węgiel",AF233*'lista, wskaźniki'!$E$44,IF(AA233="drewno",AF233*'lista, wskaźniki'!$G$44,IF(AA233="pellet",AF233*'lista, wskaźniki'!$H$44,IF(AA233="gaz z sieci",AF233*'lista, wskaźniki'!$F$44,IF(AA233="olej opałowy",AF233*'lista, wskaźniki'!$I$44,0)))))</f>
        <v>3.0550499999999998E-5</v>
      </c>
      <c r="AQ233" s="20">
        <f>IF(Z233="gaz",AH233*1/3.6*'lista, wskaźniki'!$F$21,IF(Z233="energia elektryczna",AH233*1/3.6*'lista, wskaźniki'!$F$26))</f>
        <v>0</v>
      </c>
      <c r="AR233" s="20">
        <f>IF(Z233="gaz",AH233*'lista, wskaźniki'!$F$42,IF(Z233="energia elektryczna",AH233*0))</f>
        <v>0</v>
      </c>
      <c r="AS233" s="20">
        <f>IF(Z233="gaz",AH233*'lista, wskaźniki'!$F$43,IF(Z233="energia elektryczna",AH233*0))</f>
        <v>0</v>
      </c>
      <c r="AT233" s="20">
        <f>IF(Z233="gaz",AH233*'lista, wskaźniki'!$F$44,IF(Z233="energia elektryczna",AH233*0))</f>
        <v>0</v>
      </c>
      <c r="AU233" s="20">
        <f>AI233*1/3.6*'lista, wskaźniki'!$F$21</f>
        <v>0</v>
      </c>
      <c r="AV233" s="20">
        <f>AI233*'lista, wskaźniki'!$F$42</f>
        <v>0</v>
      </c>
      <c r="AW233" s="20">
        <f>AI233*'lista, wskaźniki'!$F$43</f>
        <v>0</v>
      </c>
      <c r="AX233" s="20">
        <f>AI233*'lista, wskaźniki'!$F$44</f>
        <v>0</v>
      </c>
      <c r="AY233" s="20">
        <f>AK233*'lista, wskaźniki'!$F$26</f>
        <v>0</v>
      </c>
      <c r="AZ233" s="20">
        <f t="shared" si="91"/>
        <v>10.7186995</v>
      </c>
      <c r="BA233" s="20">
        <f t="shared" si="92"/>
        <v>4.2997E-2</v>
      </c>
      <c r="BB233" s="20">
        <f t="shared" si="93"/>
        <v>4.0733999999999999E-2</v>
      </c>
      <c r="BC233" s="20">
        <f t="shared" si="94"/>
        <v>3.0550499999999998E-5</v>
      </c>
      <c r="BD233" s="953" t="s">
        <v>17</v>
      </c>
      <c r="BE233" s="953" t="s">
        <v>17</v>
      </c>
      <c r="BF233" s="953" t="s">
        <v>17</v>
      </c>
      <c r="BG233" s="953" t="s">
        <v>17</v>
      </c>
      <c r="BH233" s="81"/>
      <c r="BI233" s="953" t="s">
        <v>16</v>
      </c>
      <c r="BJ233" s="81" t="s">
        <v>52</v>
      </c>
      <c r="BK233" s="953" t="s">
        <v>17</v>
      </c>
      <c r="BL233" s="81"/>
      <c r="BM233" s="81"/>
      <c r="BN233" s="81"/>
      <c r="BO233" s="81" t="s">
        <v>17</v>
      </c>
      <c r="BP233" s="81"/>
      <c r="BQ233" s="81" t="s">
        <v>120</v>
      </c>
      <c r="BR233" s="81">
        <v>2</v>
      </c>
      <c r="BS233" s="1104">
        <v>10000</v>
      </c>
      <c r="BT233" s="1104"/>
      <c r="BU233" s="1104">
        <v>1000</v>
      </c>
      <c r="BV233" s="1104"/>
      <c r="BW233" s="1104"/>
      <c r="BX233" s="1104">
        <v>5000</v>
      </c>
      <c r="BY233" s="1107"/>
      <c r="CA233" s="365">
        <f t="shared" si="95"/>
        <v>113.14999999999999</v>
      </c>
      <c r="CB233" s="365" t="b">
        <f t="shared" si="96"/>
        <v>0</v>
      </c>
      <c r="CC233" s="365" t="b">
        <f t="shared" si="97"/>
        <v>0</v>
      </c>
      <c r="CD233" s="365" t="b">
        <f t="shared" si="98"/>
        <v>0</v>
      </c>
      <c r="CE233" s="365" t="b">
        <f t="shared" si="99"/>
        <v>0</v>
      </c>
      <c r="CF233" s="365">
        <f t="shared" si="100"/>
        <v>0</v>
      </c>
      <c r="CG233" s="365" t="b">
        <f t="shared" si="101"/>
        <v>0</v>
      </c>
      <c r="CH233" s="365" t="b">
        <f t="shared" si="102"/>
        <v>0</v>
      </c>
      <c r="CI233" s="72">
        <f t="shared" si="103"/>
        <v>113.14999999999999</v>
      </c>
      <c r="CJ233" s="72" t="b">
        <f t="shared" si="104"/>
        <v>0</v>
      </c>
      <c r="CK233" s="72" t="b">
        <f t="shared" si="105"/>
        <v>0</v>
      </c>
      <c r="CL233" s="72">
        <f t="shared" si="106"/>
        <v>0</v>
      </c>
      <c r="CM233" s="72" t="b">
        <f t="shared" si="107"/>
        <v>0</v>
      </c>
      <c r="CN233" s="72" t="b">
        <f t="shared" si="108"/>
        <v>0</v>
      </c>
      <c r="CP233" s="13" t="b">
        <f t="shared" si="109"/>
        <v>0</v>
      </c>
      <c r="CQ233" s="13" t="b">
        <f t="shared" si="110"/>
        <v>0</v>
      </c>
      <c r="CR233" s="13" t="b">
        <f t="shared" si="111"/>
        <v>0</v>
      </c>
      <c r="CS233" s="13" t="b">
        <f t="shared" si="117"/>
        <v>0</v>
      </c>
      <c r="CT233" s="13" t="b">
        <f t="shared" si="116"/>
        <v>0</v>
      </c>
      <c r="CU233" s="13" t="b">
        <f t="shared" si="118"/>
        <v>0</v>
      </c>
      <c r="CV233" s="13" t="b">
        <f t="shared" si="112"/>
        <v>0</v>
      </c>
      <c r="CW233" s="13" t="b">
        <f t="shared" si="113"/>
        <v>0</v>
      </c>
      <c r="CX233" s="13">
        <f t="shared" si="114"/>
        <v>0</v>
      </c>
      <c r="CY233" s="13">
        <f t="shared" si="115"/>
        <v>0</v>
      </c>
    </row>
    <row r="234" spans="1:103" ht="15" thickBot="1">
      <c r="A234" s="932"/>
      <c r="B234" s="954"/>
      <c r="C234" s="954"/>
      <c r="D234" s="954"/>
      <c r="E234" s="954"/>
      <c r="F234" s="954"/>
      <c r="G234" s="954"/>
      <c r="H234" s="954"/>
      <c r="I234" s="954"/>
      <c r="J234" s="954"/>
      <c r="K234" s="954"/>
      <c r="L234" s="954"/>
      <c r="M234" s="954"/>
      <c r="N234" s="954"/>
      <c r="O234" s="954"/>
      <c r="P234" s="954"/>
      <c r="Q234" s="941"/>
      <c r="R234" s="954"/>
      <c r="S234" s="954"/>
      <c r="T234" s="954"/>
      <c r="U234" s="954"/>
      <c r="V234" s="954"/>
      <c r="W234" s="83"/>
      <c r="X234" s="83"/>
      <c r="Y234" s="83"/>
      <c r="Z234" s="83"/>
      <c r="AA234" s="83" t="s">
        <v>36</v>
      </c>
      <c r="AB234" s="84">
        <v>1</v>
      </c>
      <c r="AC234" s="84"/>
      <c r="AD234" s="83">
        <v>1000</v>
      </c>
      <c r="AE234" s="954"/>
      <c r="AF234" s="334">
        <f t="shared" si="90"/>
        <v>15.6</v>
      </c>
      <c r="AG234" s="272">
        <f>IF(R234="kompletna",Q234*J234*0.0036*'lista, wskaźniki'!$F$13, IF(R234="częściowa",Q234*J234*0.0036*'lista, wskaźniki'!$F$14, IF(R234="brak",Q234*J234*0.0036*'lista, wskaźniki'!$F$15,)))</f>
        <v>0</v>
      </c>
      <c r="AH234" s="334">
        <f>IF(Y234="inne",K234*'lista, wskaźniki'!$E$35,IF(Y234="to samo źródło",0,IF(Y234=0,0)))</f>
        <v>0</v>
      </c>
      <c r="AI234" s="334" t="b">
        <f>IF(AA234="gaz z sieci",AC234*'lista, wskaźniki'!$D$21)</f>
        <v>0</v>
      </c>
      <c r="AJ234" s="272">
        <f>IF(AA234="węgiel",AB234*'lista, wskaźniki'!$D$20, IF('Sektor mieszkaniowy'!AA234="drewno",'Sektor mieszkaniowy'!AB234*'lista, wskaźniki'!$D$22,IF('Sektor mieszkaniowy'!AA234="pellet",AB234*'lista, wskaźniki'!$D$23,IF('Sektor mieszkaniowy'!AA234="gaz z sieci",AB234*'lista, wskaźniki'!$D$21,IF('Sektor mieszkaniowy'!AA234="olej opałowy",'Sektor mieszkaniowy'!AB234*'lista, wskaźniki'!$D$24)))))</f>
        <v>15.6</v>
      </c>
      <c r="AK234" s="1111"/>
      <c r="AL234" s="954"/>
      <c r="AM234" s="20">
        <f>IF(AA234="węgiel",AF234*1/3.6*'lista, wskaźniki'!$F$20,IF(AA234="drewno",AF234*1/3.6*'lista, wskaźniki'!$F$22,IF(AA234="pellet",AF234*1/3.6*'lista, wskaźniki'!$F$23,IF(AA234="gaz z sieci",AF234*1/3.6*'lista, wskaźniki'!$F$21,IF(AA234="olej opałowy",AF234*1/3.6*'lista, wskaźniki'!$F$24,0)))))</f>
        <v>0</v>
      </c>
      <c r="AN234" s="20">
        <f>IF(AA234="węgiel",AF234*'lista, wskaźniki'!$E$42,IF(AA234="drewno",AF234*'lista, wskaźniki'!$G$42,IF(AA234="pellet",AF234*'lista, wskaźniki'!$H$42,IF(AA234="gaz z sieci",AF234*'lista, wskaźniki'!$F$42,IF(AA234="olej opałowy",AF234*'lista, wskaźniki'!$I$42,0)))))</f>
        <v>1.2636E-2</v>
      </c>
      <c r="AO234" s="20">
        <f>IF(AA234="węgiel",AF234*'lista, wskaźniki'!$E$43,IF(AA234="drewno",AF234*'lista, wskaźniki'!$G$43,IF(AA234="pellet",AF234*'lista, wskaźniki'!$H$43,IF(AA234="gaz z sieci",AF234*'lista, wskaźniki'!$F$43,IF(AA234="olej opałowy",AF234*'lista, wskaźniki'!$I$43,0)))))</f>
        <v>1.2636E-2</v>
      </c>
      <c r="AP234" s="20">
        <f>IF(AA234="węgiel",AF234*'lista, wskaźniki'!$E$44,IF(AA234="drewno",AF234*'lista, wskaźniki'!$G$44,IF(AA234="pellet",AF234*'lista, wskaźniki'!$H$44,IF(AA234="gaz z sieci",AF234*'lista, wskaźniki'!$F$44,IF(AA234="olej opałowy",AF234*'lista, wskaźniki'!$I$44,0)))))</f>
        <v>3.8999999999999999E-6</v>
      </c>
      <c r="AQ234" s="20" t="b">
        <f>IF(Z234="gaz",AH234*1/3.6*'lista, wskaźniki'!$F$21,IF(Z234="energia elektryczna",AH234*1/3.6*'lista, wskaźniki'!$F$26))</f>
        <v>0</v>
      </c>
      <c r="AR234" s="20" t="b">
        <f>IF(Z234="gaz",AH234*'lista, wskaźniki'!$F$42,IF(Z234="energia elektryczna",AH234*0))</f>
        <v>0</v>
      </c>
      <c r="AS234" s="20" t="b">
        <f>IF(Z234="gaz",AH234*'lista, wskaźniki'!$F$43,IF(Z234="energia elektryczna",AH234*0))</f>
        <v>0</v>
      </c>
      <c r="AT234" s="20" t="b">
        <f>IF(Z234="gaz",AH234*'lista, wskaźniki'!$F$44,IF(Z234="energia elektryczna",AH234*0))</f>
        <v>0</v>
      </c>
      <c r="AU234" s="20">
        <f>AI234*1/3.6*'lista, wskaźniki'!$F$21</f>
        <v>0</v>
      </c>
      <c r="AV234" s="20">
        <f>AI234*'lista, wskaźniki'!$F$42</f>
        <v>0</v>
      </c>
      <c r="AW234" s="20">
        <f>AI234*'lista, wskaźniki'!$F$43</f>
        <v>0</v>
      </c>
      <c r="AX234" s="20">
        <f>AI234*'lista, wskaźniki'!$F$44</f>
        <v>0</v>
      </c>
      <c r="AY234" s="20">
        <f>AK234*'lista, wskaźniki'!$F$26</f>
        <v>0</v>
      </c>
      <c r="AZ234" s="20">
        <f t="shared" si="91"/>
        <v>0</v>
      </c>
      <c r="BA234" s="20">
        <f t="shared" si="92"/>
        <v>1.2636E-2</v>
      </c>
      <c r="BB234" s="20">
        <f t="shared" si="93"/>
        <v>1.2636E-2</v>
      </c>
      <c r="BC234" s="20">
        <f t="shared" si="94"/>
        <v>3.8999999999999999E-6</v>
      </c>
      <c r="BD234" s="954"/>
      <c r="BE234" s="954"/>
      <c r="BF234" s="954"/>
      <c r="BG234" s="954"/>
      <c r="BH234" s="83"/>
      <c r="BI234" s="954"/>
      <c r="BJ234" s="83"/>
      <c r="BK234" s="954"/>
      <c r="BL234" s="83"/>
      <c r="BM234" s="83"/>
      <c r="BN234" s="83"/>
      <c r="BO234" s="83"/>
      <c r="BP234" s="83"/>
      <c r="BQ234" s="83" t="s">
        <v>121</v>
      </c>
      <c r="BR234" s="83">
        <v>2</v>
      </c>
      <c r="BS234" s="1105"/>
      <c r="BT234" s="1105"/>
      <c r="BU234" s="1105"/>
      <c r="BV234" s="1105"/>
      <c r="BW234" s="1105"/>
      <c r="BX234" s="1105"/>
      <c r="BY234" s="1108"/>
      <c r="CA234" s="365" t="b">
        <f t="shared" si="95"/>
        <v>0</v>
      </c>
      <c r="CB234" s="365">
        <f t="shared" si="96"/>
        <v>15.6</v>
      </c>
      <c r="CC234" s="365" t="b">
        <f t="shared" si="97"/>
        <v>0</v>
      </c>
      <c r="CD234" s="365" t="b">
        <f t="shared" si="98"/>
        <v>0</v>
      </c>
      <c r="CE234" s="365" t="b">
        <f t="shared" si="99"/>
        <v>0</v>
      </c>
      <c r="CF234" s="365" t="b">
        <f t="shared" si="100"/>
        <v>0</v>
      </c>
      <c r="CG234" s="365" t="b">
        <f t="shared" si="101"/>
        <v>0</v>
      </c>
      <c r="CH234" s="365" t="b">
        <f t="shared" si="102"/>
        <v>0</v>
      </c>
      <c r="CI234" s="72" t="b">
        <f t="shared" si="103"/>
        <v>0</v>
      </c>
      <c r="CJ234" s="72">
        <f t="shared" si="104"/>
        <v>15.6</v>
      </c>
      <c r="CK234" s="72" t="b">
        <f t="shared" si="105"/>
        <v>0</v>
      </c>
      <c r="CL234" s="72">
        <f t="shared" si="106"/>
        <v>0</v>
      </c>
      <c r="CM234" s="72" t="b">
        <f t="shared" si="107"/>
        <v>0</v>
      </c>
      <c r="CN234" s="72" t="b">
        <f t="shared" si="108"/>
        <v>0</v>
      </c>
      <c r="CP234" s="13">
        <f t="shared" si="109"/>
        <v>0</v>
      </c>
      <c r="CQ234" s="13" t="b">
        <f t="shared" si="110"/>
        <v>0</v>
      </c>
      <c r="CR234" s="13" t="b">
        <f t="shared" si="111"/>
        <v>0</v>
      </c>
      <c r="CS234" s="13" t="b">
        <f t="shared" si="117"/>
        <v>0</v>
      </c>
      <c r="CT234" s="13" t="b">
        <f t="shared" si="116"/>
        <v>0</v>
      </c>
      <c r="CU234" s="13" t="b">
        <f t="shared" si="118"/>
        <v>0</v>
      </c>
      <c r="CV234" s="13" t="b">
        <f t="shared" si="112"/>
        <v>0</v>
      </c>
      <c r="CW234" s="13" t="b">
        <f t="shared" si="113"/>
        <v>0</v>
      </c>
      <c r="CX234" s="13" t="b">
        <f t="shared" si="114"/>
        <v>0</v>
      </c>
      <c r="CY234" s="13" t="b">
        <f t="shared" si="115"/>
        <v>0</v>
      </c>
    </row>
    <row r="235" spans="1:103" ht="15" thickBot="1">
      <c r="A235" s="932"/>
      <c r="B235" s="954"/>
      <c r="C235" s="954"/>
      <c r="D235" s="954"/>
      <c r="E235" s="954"/>
      <c r="F235" s="954"/>
      <c r="G235" s="954"/>
      <c r="H235" s="954"/>
      <c r="I235" s="954"/>
      <c r="J235" s="954"/>
      <c r="K235" s="954"/>
      <c r="L235" s="954"/>
      <c r="M235" s="954"/>
      <c r="N235" s="954"/>
      <c r="O235" s="954"/>
      <c r="P235" s="954"/>
      <c r="Q235" s="941"/>
      <c r="R235" s="954"/>
      <c r="S235" s="954"/>
      <c r="T235" s="954"/>
      <c r="U235" s="954"/>
      <c r="V235" s="954"/>
      <c r="W235" s="83"/>
      <c r="X235" s="83"/>
      <c r="Y235" s="83"/>
      <c r="Z235" s="83"/>
      <c r="AA235" s="83" t="s">
        <v>50</v>
      </c>
      <c r="AB235" s="84"/>
      <c r="AC235" s="84"/>
      <c r="AD235" s="83"/>
      <c r="AE235" s="954"/>
      <c r="AF235" s="334">
        <f t="shared" si="90"/>
        <v>0</v>
      </c>
      <c r="AG235" s="272">
        <f>IF(R235="kompletna",Q235*J235*0.0036*'lista, wskaźniki'!$F$13, IF(R235="częściowa",Q235*J235*0.0036*'lista, wskaźniki'!$F$14, IF(R235="brak",Q235*J235*0.0036*'lista, wskaźniki'!$F$15,)))</f>
        <v>0</v>
      </c>
      <c r="AH235" s="334">
        <f>IF(Y235="inne",K235*'lista, wskaźniki'!$E$35,IF(Y235="to samo źródło",0,IF(Y235=0,0)))</f>
        <v>0</v>
      </c>
      <c r="AI235" s="334" t="b">
        <f>IF(AA235="gaz z sieci",AC235*'lista, wskaźniki'!$D$21)</f>
        <v>0</v>
      </c>
      <c r="AJ235" s="272">
        <f>IF(AA235="węgiel",AB235*'lista, wskaźniki'!$D$20, IF('Sektor mieszkaniowy'!AA235="drewno",'Sektor mieszkaniowy'!AB235*'lista, wskaźniki'!$D$22,IF('Sektor mieszkaniowy'!AA235="pellet",AB235*'lista, wskaźniki'!$D$23,IF('Sektor mieszkaniowy'!AA235="gaz z sieci",AB235*'lista, wskaźniki'!$D$21,IF('Sektor mieszkaniowy'!AA235="olej opałowy",'Sektor mieszkaniowy'!AB235*'lista, wskaźniki'!$D$24)))))</f>
        <v>0</v>
      </c>
      <c r="AK235" s="1111"/>
      <c r="AL235" s="954"/>
      <c r="AM235" s="20">
        <f>IF(AA235="węgiel",AF235*1/3.6*'lista, wskaźniki'!$F$20,IF(AA235="drewno",AF235*1/3.6*'lista, wskaźniki'!$F$22,IF(AA235="pellet",AF235*1/3.6*'lista, wskaźniki'!$F$23,IF(AA235="gaz z sieci",AF235*1/3.6*'lista, wskaźniki'!$F$21,IF(AA235="olej opałowy",AF235*1/3.6*'lista, wskaźniki'!$F$24,0)))))</f>
        <v>0</v>
      </c>
      <c r="AN235" s="20">
        <f>IF(AA235="węgiel",AF235*'lista, wskaźniki'!$E$42,IF(AA235="drewno",AF235*'lista, wskaźniki'!$G$42,IF(AA235="pellet",AF235*'lista, wskaźniki'!$H$42,IF(AA235="gaz z sieci",AF235*'lista, wskaźniki'!$F$42,IF(AA235="olej opałowy",AF235*'lista, wskaźniki'!$I$42,0)))))</f>
        <v>0</v>
      </c>
      <c r="AO235" s="20">
        <f>IF(AA235="węgiel",AF235*'lista, wskaźniki'!$E$43,IF(AA235="drewno",AF235*'lista, wskaźniki'!$G$43,IF(AA235="pellet",AF235*'lista, wskaźniki'!$H$43,IF(AA235="gaz z sieci",AF235*'lista, wskaźniki'!$F$43,IF(AA235="olej opałowy",AF235*'lista, wskaźniki'!$I$43,0)))))</f>
        <v>0</v>
      </c>
      <c r="AP235" s="20">
        <f>IF(AA235="węgiel",AF235*'lista, wskaźniki'!$E$44,IF(AA235="drewno",AF235*'lista, wskaźniki'!$G$44,IF(AA235="pellet",AF235*'lista, wskaźniki'!$H$44,IF(AA235="gaz z sieci",AF235*'lista, wskaźniki'!$F$44,IF(AA235="olej opałowy",AF235*'lista, wskaźniki'!$I$44,0)))))</f>
        <v>0</v>
      </c>
      <c r="AQ235" s="20" t="b">
        <f>IF(Z235="gaz",AH235*1/3.6*'lista, wskaźniki'!$F$21,IF(Z235="energia elektryczna",AH235*1/3.6*'lista, wskaźniki'!$F$26))</f>
        <v>0</v>
      </c>
      <c r="AR235" s="20" t="b">
        <f>IF(Z235="gaz",AH235*'lista, wskaźniki'!$F$42,IF(Z235="energia elektryczna",AH235*0))</f>
        <v>0</v>
      </c>
      <c r="AS235" s="20" t="b">
        <f>IF(Z235="gaz",AH235*'lista, wskaźniki'!$F$43,IF(Z235="energia elektryczna",AH235*0))</f>
        <v>0</v>
      </c>
      <c r="AT235" s="20" t="b">
        <f>IF(Z235="gaz",AH235*'lista, wskaźniki'!$F$44,IF(Z235="energia elektryczna",AH235*0))</f>
        <v>0</v>
      </c>
      <c r="AU235" s="20">
        <f>AI235*1/3.6*'lista, wskaźniki'!$F$21</f>
        <v>0</v>
      </c>
      <c r="AV235" s="20">
        <f>AI235*'lista, wskaźniki'!$F$42</f>
        <v>0</v>
      </c>
      <c r="AW235" s="20">
        <f>AI235*'lista, wskaźniki'!$F$43</f>
        <v>0</v>
      </c>
      <c r="AX235" s="20">
        <f>AI235*'lista, wskaźniki'!$F$44</f>
        <v>0</v>
      </c>
      <c r="AY235" s="20">
        <f>AK235*'lista, wskaźniki'!$F$26</f>
        <v>0</v>
      </c>
      <c r="AZ235" s="20">
        <f t="shared" si="91"/>
        <v>0</v>
      </c>
      <c r="BA235" s="20">
        <f t="shared" si="92"/>
        <v>0</v>
      </c>
      <c r="BB235" s="20">
        <f t="shared" si="93"/>
        <v>0</v>
      </c>
      <c r="BC235" s="20">
        <f t="shared" si="94"/>
        <v>0</v>
      </c>
      <c r="BD235" s="954"/>
      <c r="BE235" s="954"/>
      <c r="BF235" s="954"/>
      <c r="BG235" s="954"/>
      <c r="BH235" s="83"/>
      <c r="BI235" s="954"/>
      <c r="BJ235" s="83"/>
      <c r="BK235" s="954"/>
      <c r="BL235" s="83"/>
      <c r="BM235" s="83"/>
      <c r="BN235" s="83"/>
      <c r="BO235" s="83"/>
      <c r="BP235" s="83"/>
      <c r="BQ235" s="83"/>
      <c r="BR235" s="83"/>
      <c r="BS235" s="1105"/>
      <c r="BT235" s="1105"/>
      <c r="BU235" s="1105"/>
      <c r="BV235" s="1105"/>
      <c r="BW235" s="1105"/>
      <c r="BX235" s="1105"/>
      <c r="BY235" s="1108"/>
      <c r="CA235" s="365" t="b">
        <f t="shared" si="95"/>
        <v>0</v>
      </c>
      <c r="CB235" s="365" t="b">
        <f t="shared" si="96"/>
        <v>0</v>
      </c>
      <c r="CC235" s="365">
        <f t="shared" si="97"/>
        <v>0</v>
      </c>
      <c r="CD235" s="365" t="b">
        <f t="shared" si="98"/>
        <v>0</v>
      </c>
      <c r="CE235" s="365" t="b">
        <f t="shared" si="99"/>
        <v>0</v>
      </c>
      <c r="CF235" s="365" t="b">
        <f t="shared" si="100"/>
        <v>0</v>
      </c>
      <c r="CG235" s="365" t="b">
        <f t="shared" si="101"/>
        <v>0</v>
      </c>
      <c r="CH235" s="365" t="b">
        <f t="shared" si="102"/>
        <v>0</v>
      </c>
      <c r="CI235" s="72" t="b">
        <f t="shared" si="103"/>
        <v>0</v>
      </c>
      <c r="CJ235" s="72" t="b">
        <f t="shared" si="104"/>
        <v>0</v>
      </c>
      <c r="CK235" s="72">
        <f t="shared" si="105"/>
        <v>0</v>
      </c>
      <c r="CL235" s="72">
        <f t="shared" si="106"/>
        <v>0</v>
      </c>
      <c r="CM235" s="72" t="b">
        <f t="shared" si="107"/>
        <v>0</v>
      </c>
      <c r="CN235" s="72" t="b">
        <f t="shared" si="108"/>
        <v>0</v>
      </c>
      <c r="CP235" s="13">
        <f t="shared" si="109"/>
        <v>0</v>
      </c>
      <c r="CQ235" s="13" t="b">
        <f t="shared" si="110"/>
        <v>0</v>
      </c>
      <c r="CR235" s="13" t="b">
        <f t="shared" si="111"/>
        <v>0</v>
      </c>
      <c r="CS235" s="13" t="b">
        <f t="shared" si="117"/>
        <v>0</v>
      </c>
      <c r="CT235" s="13" t="b">
        <f t="shared" si="116"/>
        <v>0</v>
      </c>
      <c r="CU235" s="13" t="b">
        <f t="shared" si="118"/>
        <v>0</v>
      </c>
      <c r="CV235" s="13" t="b">
        <f t="shared" si="112"/>
        <v>0</v>
      </c>
      <c r="CW235" s="13" t="b">
        <f t="shared" si="113"/>
        <v>0</v>
      </c>
      <c r="CX235" s="13" t="b">
        <f t="shared" si="114"/>
        <v>0</v>
      </c>
      <c r="CY235" s="13" t="b">
        <f t="shared" si="115"/>
        <v>0</v>
      </c>
    </row>
    <row r="236" spans="1:103" ht="15" thickBot="1">
      <c r="A236" s="932"/>
      <c r="B236" s="954"/>
      <c r="C236" s="954"/>
      <c r="D236" s="954"/>
      <c r="E236" s="954"/>
      <c r="F236" s="954"/>
      <c r="G236" s="954"/>
      <c r="H236" s="954"/>
      <c r="I236" s="954"/>
      <c r="J236" s="954"/>
      <c r="K236" s="954"/>
      <c r="L236" s="954"/>
      <c r="M236" s="954"/>
      <c r="N236" s="954"/>
      <c r="O236" s="954"/>
      <c r="P236" s="954"/>
      <c r="Q236" s="941"/>
      <c r="R236" s="954"/>
      <c r="S236" s="954"/>
      <c r="T236" s="954"/>
      <c r="U236" s="954"/>
      <c r="V236" s="954"/>
      <c r="W236" s="83"/>
      <c r="X236" s="83"/>
      <c r="Y236" s="83"/>
      <c r="Z236" s="83"/>
      <c r="AA236" s="83" t="s">
        <v>38</v>
      </c>
      <c r="AB236" s="84"/>
      <c r="AC236" s="84"/>
      <c r="AD236" s="83"/>
      <c r="AE236" s="954"/>
      <c r="AF236" s="334">
        <f t="shared" si="90"/>
        <v>0</v>
      </c>
      <c r="AG236" s="272">
        <f>IF(R236="kompletna",Q236*J236*0.0036*'lista, wskaźniki'!$F$13, IF(R236="częściowa",Q236*J236*0.0036*'lista, wskaźniki'!$F$14, IF(R236="brak",Q236*J236*0.0036*'lista, wskaźniki'!$F$15,)))</f>
        <v>0</v>
      </c>
      <c r="AH236" s="334">
        <f>IF(Y236="inne",K236*'lista, wskaźniki'!$E$35,IF(Y236="to samo źródło",0,IF(Y236=0,0)))</f>
        <v>0</v>
      </c>
      <c r="AI236" s="334">
        <f>IF(AA236="gaz z sieci",AC236*'lista, wskaźniki'!$D$21)</f>
        <v>0</v>
      </c>
      <c r="AJ236" s="272">
        <f>IF(AA236="węgiel",AB236*'lista, wskaźniki'!$D$20, IF('Sektor mieszkaniowy'!AA236="drewno",'Sektor mieszkaniowy'!AB236*'lista, wskaźniki'!$D$22,IF('Sektor mieszkaniowy'!AA236="pellet",AB236*'lista, wskaźniki'!$D$23,IF('Sektor mieszkaniowy'!AA236="gaz z sieci",AB236*'lista, wskaźniki'!$D$21,IF('Sektor mieszkaniowy'!AA236="olej opałowy",'Sektor mieszkaniowy'!AB236*'lista, wskaźniki'!$D$24)))))</f>
        <v>0</v>
      </c>
      <c r="AK236" s="1111"/>
      <c r="AL236" s="954"/>
      <c r="AM236" s="20">
        <f>IF(AA236="węgiel",AF236*1/3.6*'lista, wskaźniki'!$F$20,IF(AA236="drewno",AF236*1/3.6*'lista, wskaźniki'!$F$22,IF(AA236="pellet",AF236*1/3.6*'lista, wskaźniki'!$F$23,IF(AA236="gaz z sieci",AF236*1/3.6*'lista, wskaźniki'!$F$21,IF(AA236="olej opałowy",AF236*1/3.6*'lista, wskaźniki'!$F$24,0)))))</f>
        <v>0</v>
      </c>
      <c r="AN236" s="20">
        <f>IF(AA236="węgiel",AF236*'lista, wskaźniki'!$E$42,IF(AA236="drewno",AF236*'lista, wskaźniki'!$G$42,IF(AA236="pellet",AF236*'lista, wskaźniki'!$H$42,IF(AA236="gaz z sieci",AF236*'lista, wskaźniki'!$F$42,IF(AA236="olej opałowy",AF236*'lista, wskaźniki'!$I$42,0)))))</f>
        <v>0</v>
      </c>
      <c r="AO236" s="20">
        <f>IF(AA236="węgiel",AF236*'lista, wskaźniki'!$E$43,IF(AA236="drewno",AF236*'lista, wskaźniki'!$G$43,IF(AA236="pellet",AF236*'lista, wskaźniki'!$H$43,IF(AA236="gaz z sieci",AF236*'lista, wskaźniki'!$F$43,IF(AA236="olej opałowy",AF236*'lista, wskaźniki'!$I$43,0)))))</f>
        <v>0</v>
      </c>
      <c r="AP236" s="20">
        <f>IF(AA236="węgiel",AF236*'lista, wskaźniki'!$E$44,IF(AA236="drewno",AF236*'lista, wskaźniki'!$G$44,IF(AA236="pellet",AF236*'lista, wskaźniki'!$H$44,IF(AA236="gaz z sieci",AF236*'lista, wskaźniki'!$F$44,IF(AA236="olej opałowy",AF236*'lista, wskaźniki'!$I$44,0)))))</f>
        <v>0</v>
      </c>
      <c r="AQ236" s="20" t="b">
        <f>IF(Z236="gaz",AH236*1/3.6*'lista, wskaźniki'!$F$21,IF(Z236="energia elektryczna",AH236*1/3.6*'lista, wskaźniki'!$F$26))</f>
        <v>0</v>
      </c>
      <c r="AR236" s="20" t="b">
        <f>IF(Z236="gaz",AH236*'lista, wskaźniki'!$F$42,IF(Z236="energia elektryczna",AH236*0))</f>
        <v>0</v>
      </c>
      <c r="AS236" s="20" t="b">
        <f>IF(Z236="gaz",AH236*'lista, wskaźniki'!$F$43,IF(Z236="energia elektryczna",AH236*0))</f>
        <v>0</v>
      </c>
      <c r="AT236" s="20" t="b">
        <f>IF(Z236="gaz",AH236*'lista, wskaźniki'!$F$44,IF(Z236="energia elektryczna",AH236*0))</f>
        <v>0</v>
      </c>
      <c r="AU236" s="20">
        <f>AI236*1/3.6*'lista, wskaźniki'!$F$21</f>
        <v>0</v>
      </c>
      <c r="AV236" s="20">
        <f>AI236*'lista, wskaźniki'!$F$42</f>
        <v>0</v>
      </c>
      <c r="AW236" s="20">
        <f>AI236*'lista, wskaźniki'!$F$43</f>
        <v>0</v>
      </c>
      <c r="AX236" s="20">
        <f>AI236*'lista, wskaźniki'!$F$44</f>
        <v>0</v>
      </c>
      <c r="AY236" s="20">
        <f>AK236*'lista, wskaźniki'!$F$26</f>
        <v>0</v>
      </c>
      <c r="AZ236" s="20">
        <f t="shared" si="91"/>
        <v>0</v>
      </c>
      <c r="BA236" s="20">
        <f t="shared" si="92"/>
        <v>0</v>
      </c>
      <c r="BB236" s="20">
        <f t="shared" si="93"/>
        <v>0</v>
      </c>
      <c r="BC236" s="20">
        <f t="shared" si="94"/>
        <v>0</v>
      </c>
      <c r="BD236" s="954"/>
      <c r="BE236" s="954"/>
      <c r="BF236" s="954"/>
      <c r="BG236" s="954"/>
      <c r="BH236" s="83"/>
      <c r="BI236" s="954"/>
      <c r="BJ236" s="83"/>
      <c r="BK236" s="954"/>
      <c r="BL236" s="83"/>
      <c r="BM236" s="83"/>
      <c r="BN236" s="83"/>
      <c r="BO236" s="83"/>
      <c r="BP236" s="83"/>
      <c r="BQ236" s="83"/>
      <c r="BR236" s="83"/>
      <c r="BS236" s="1105"/>
      <c r="BT236" s="1105"/>
      <c r="BU236" s="1105"/>
      <c r="BV236" s="1105"/>
      <c r="BW236" s="1105"/>
      <c r="BX236" s="1105"/>
      <c r="BY236" s="1108"/>
      <c r="CA236" s="365" t="b">
        <f t="shared" si="95"/>
        <v>0</v>
      </c>
      <c r="CB236" s="365" t="b">
        <f t="shared" si="96"/>
        <v>0</v>
      </c>
      <c r="CC236" s="365" t="b">
        <f t="shared" si="97"/>
        <v>0</v>
      </c>
      <c r="CD236" s="365">
        <f t="shared" si="98"/>
        <v>0</v>
      </c>
      <c r="CE236" s="365" t="b">
        <f t="shared" si="99"/>
        <v>0</v>
      </c>
      <c r="CF236" s="365" t="b">
        <f t="shared" si="100"/>
        <v>0</v>
      </c>
      <c r="CG236" s="365" t="b">
        <f t="shared" si="101"/>
        <v>0</v>
      </c>
      <c r="CH236" s="365">
        <f t="shared" si="102"/>
        <v>0</v>
      </c>
      <c r="CI236" s="72" t="b">
        <f t="shared" si="103"/>
        <v>0</v>
      </c>
      <c r="CJ236" s="72" t="b">
        <f t="shared" si="104"/>
        <v>0</v>
      </c>
      <c r="CK236" s="72" t="b">
        <f t="shared" si="105"/>
        <v>0</v>
      </c>
      <c r="CL236" s="72">
        <f t="shared" si="106"/>
        <v>0</v>
      </c>
      <c r="CM236" s="72" t="b">
        <f t="shared" si="107"/>
        <v>0</v>
      </c>
      <c r="CN236" s="72" t="b">
        <f t="shared" si="108"/>
        <v>0</v>
      </c>
      <c r="CP236" s="13">
        <f t="shared" si="109"/>
        <v>0</v>
      </c>
      <c r="CQ236" s="13" t="b">
        <f t="shared" si="110"/>
        <v>0</v>
      </c>
      <c r="CR236" s="13" t="b">
        <f t="shared" si="111"/>
        <v>0</v>
      </c>
      <c r="CS236" s="13" t="b">
        <f t="shared" si="117"/>
        <v>0</v>
      </c>
      <c r="CT236" s="13" t="b">
        <f t="shared" si="116"/>
        <v>0</v>
      </c>
      <c r="CU236" s="13" t="b">
        <f t="shared" si="118"/>
        <v>0</v>
      </c>
      <c r="CV236" s="13" t="b">
        <f t="shared" si="112"/>
        <v>0</v>
      </c>
      <c r="CW236" s="13" t="b">
        <f t="shared" si="113"/>
        <v>0</v>
      </c>
      <c r="CX236" s="13" t="b">
        <f t="shared" si="114"/>
        <v>0</v>
      </c>
      <c r="CY236" s="13" t="b">
        <f t="shared" si="115"/>
        <v>0</v>
      </c>
    </row>
    <row r="237" spans="1:103" ht="15" thickBot="1">
      <c r="A237" s="933"/>
      <c r="B237" s="955"/>
      <c r="C237" s="955"/>
      <c r="D237" s="955"/>
      <c r="E237" s="955"/>
      <c r="F237" s="955"/>
      <c r="G237" s="955"/>
      <c r="H237" s="955"/>
      <c r="I237" s="955"/>
      <c r="J237" s="955"/>
      <c r="K237" s="955"/>
      <c r="L237" s="955"/>
      <c r="M237" s="955"/>
      <c r="N237" s="955"/>
      <c r="O237" s="955"/>
      <c r="P237" s="955"/>
      <c r="Q237" s="942"/>
      <c r="R237" s="955"/>
      <c r="S237" s="955"/>
      <c r="T237" s="955"/>
      <c r="U237" s="955"/>
      <c r="V237" s="955"/>
      <c r="W237" s="85"/>
      <c r="X237" s="85"/>
      <c r="Y237" s="85"/>
      <c r="Z237" s="85"/>
      <c r="AA237" s="85" t="s">
        <v>37</v>
      </c>
      <c r="AB237" s="86"/>
      <c r="AC237" s="86"/>
      <c r="AD237" s="85"/>
      <c r="AE237" s="955"/>
      <c r="AF237" s="334">
        <f t="shared" si="90"/>
        <v>0</v>
      </c>
      <c r="AG237" s="272">
        <f>IF(R237="kompletna",Q237*J237*0.0036*'lista, wskaźniki'!$F$13, IF(R237="częściowa",Q237*J237*0.0036*'lista, wskaźniki'!$F$14, IF(R237="brak",Q237*J237*0.0036*'lista, wskaźniki'!$F$15,)))</f>
        <v>0</v>
      </c>
      <c r="AH237" s="334">
        <f>IF(Y237="inne",K237*'lista, wskaźniki'!$E$35,IF(Y237="to samo źródło",0,IF(Y237=0,0)))</f>
        <v>0</v>
      </c>
      <c r="AI237" s="334" t="b">
        <f>IF(AA237="gaz z sieci",AC237*'lista, wskaźniki'!$D$21)</f>
        <v>0</v>
      </c>
      <c r="AJ237" s="272">
        <f>IF(AA237="węgiel",AB237*'lista, wskaźniki'!$D$20, IF('Sektor mieszkaniowy'!AA237="drewno",'Sektor mieszkaniowy'!AB237*'lista, wskaźniki'!$D$22,IF('Sektor mieszkaniowy'!AA237="pellet",AB237*'lista, wskaźniki'!$D$23,IF('Sektor mieszkaniowy'!AA237="gaz z sieci",AB237*'lista, wskaźniki'!$D$21,IF('Sektor mieszkaniowy'!AA237="olej opałowy",'Sektor mieszkaniowy'!AB237*'lista, wskaźniki'!$D$24)))))</f>
        <v>0</v>
      </c>
      <c r="AK237" s="1112"/>
      <c r="AL237" s="955"/>
      <c r="AM237" s="20">
        <f>IF(AA237="węgiel",AF237*1/3.6*'lista, wskaźniki'!$F$20,IF(AA237="drewno",AF237*1/3.6*'lista, wskaźniki'!$F$22,IF(AA237="pellet",AF237*1/3.6*'lista, wskaźniki'!$F$23,IF(AA237="gaz z sieci",AF237*1/3.6*'lista, wskaźniki'!$F$21,IF(AA237="olej opałowy",AF237*1/3.6*'lista, wskaźniki'!$F$24,0)))))</f>
        <v>0</v>
      </c>
      <c r="AN237" s="20">
        <f>IF(AA237="węgiel",AF237*'lista, wskaźniki'!$E$42,IF(AA237="drewno",AF237*'lista, wskaźniki'!$G$42,IF(AA237="pellet",AF237*'lista, wskaźniki'!$H$42,IF(AA237="gaz z sieci",AF237*'lista, wskaźniki'!$F$42,IF(AA237="olej opałowy",AF237*'lista, wskaźniki'!$I$42,0)))))</f>
        <v>0</v>
      </c>
      <c r="AO237" s="20">
        <f>IF(AA237="węgiel",AF237*'lista, wskaźniki'!$E$43,IF(AA237="drewno",AF237*'lista, wskaźniki'!$G$43,IF(AA237="pellet",AF237*'lista, wskaźniki'!$H$43,IF(AA237="gaz z sieci",AF237*'lista, wskaźniki'!$F$43,IF(AA237="olej opałowy",AF237*'lista, wskaźniki'!$I$43,0)))))</f>
        <v>0</v>
      </c>
      <c r="AP237" s="20">
        <f>IF(AA237="węgiel",AF237*'lista, wskaźniki'!$E$44,IF(AA237="drewno",AF237*'lista, wskaźniki'!$G$44,IF(AA237="pellet",AF237*'lista, wskaźniki'!$H$44,IF(AA237="gaz z sieci",AF237*'lista, wskaźniki'!$F$44,IF(AA237="olej opałowy",AF237*'lista, wskaźniki'!$I$44,0)))))</f>
        <v>0</v>
      </c>
      <c r="AQ237" s="20" t="b">
        <f>IF(Z237="gaz",AH237*1/3.6*'lista, wskaźniki'!$F$21,IF(Z237="energia elektryczna",AH237*1/3.6*'lista, wskaźniki'!$F$26))</f>
        <v>0</v>
      </c>
      <c r="AR237" s="20" t="b">
        <f>IF(Z237="gaz",AH237*'lista, wskaźniki'!$F$42,IF(Z237="energia elektryczna",AH237*0))</f>
        <v>0</v>
      </c>
      <c r="AS237" s="20" t="b">
        <f>IF(Z237="gaz",AH237*'lista, wskaźniki'!$F$43,IF(Z237="energia elektryczna",AH237*0))</f>
        <v>0</v>
      </c>
      <c r="AT237" s="20" t="b">
        <f>IF(Z237="gaz",AH237*'lista, wskaźniki'!$F$44,IF(Z237="energia elektryczna",AH237*0))</f>
        <v>0</v>
      </c>
      <c r="AU237" s="20">
        <f>AI237*1/3.6*'lista, wskaźniki'!$F$21</f>
        <v>0</v>
      </c>
      <c r="AV237" s="20">
        <f>AI237*'lista, wskaźniki'!$F$42</f>
        <v>0</v>
      </c>
      <c r="AW237" s="20">
        <f>AI237*'lista, wskaźniki'!$F$43</f>
        <v>0</v>
      </c>
      <c r="AX237" s="20">
        <f>AI237*'lista, wskaźniki'!$F$44</f>
        <v>0</v>
      </c>
      <c r="AY237" s="20">
        <f>AK237*'lista, wskaźniki'!$F$26</f>
        <v>0</v>
      </c>
      <c r="AZ237" s="20">
        <f t="shared" si="91"/>
        <v>0</v>
      </c>
      <c r="BA237" s="20">
        <f t="shared" si="92"/>
        <v>0</v>
      </c>
      <c r="BB237" s="20">
        <f t="shared" si="93"/>
        <v>0</v>
      </c>
      <c r="BC237" s="20">
        <f t="shared" si="94"/>
        <v>0</v>
      </c>
      <c r="BD237" s="955"/>
      <c r="BE237" s="955"/>
      <c r="BF237" s="955"/>
      <c r="BG237" s="955"/>
      <c r="BH237" s="85"/>
      <c r="BI237" s="955"/>
      <c r="BJ237" s="85"/>
      <c r="BK237" s="955"/>
      <c r="BL237" s="85"/>
      <c r="BM237" s="85"/>
      <c r="BN237" s="85"/>
      <c r="BO237" s="85"/>
      <c r="BP237" s="85"/>
      <c r="BQ237" s="85"/>
      <c r="BR237" s="85"/>
      <c r="BS237" s="1106"/>
      <c r="BT237" s="1106"/>
      <c r="BU237" s="1106"/>
      <c r="BV237" s="1106"/>
      <c r="BW237" s="1106"/>
      <c r="BX237" s="1106"/>
      <c r="BY237" s="1109"/>
      <c r="CA237" s="365" t="b">
        <f t="shared" si="95"/>
        <v>0</v>
      </c>
      <c r="CB237" s="365" t="b">
        <f t="shared" si="96"/>
        <v>0</v>
      </c>
      <c r="CC237" s="365" t="b">
        <f t="shared" si="97"/>
        <v>0</v>
      </c>
      <c r="CD237" s="365" t="b">
        <f t="shared" si="98"/>
        <v>0</v>
      </c>
      <c r="CE237" s="365">
        <f t="shared" si="99"/>
        <v>0</v>
      </c>
      <c r="CF237" s="365" t="b">
        <f t="shared" si="100"/>
        <v>0</v>
      </c>
      <c r="CG237" s="365" t="b">
        <f t="shared" si="101"/>
        <v>0</v>
      </c>
      <c r="CH237" s="365" t="b">
        <f t="shared" si="102"/>
        <v>0</v>
      </c>
      <c r="CI237" s="72" t="b">
        <f t="shared" si="103"/>
        <v>0</v>
      </c>
      <c r="CJ237" s="72" t="b">
        <f t="shared" si="104"/>
        <v>0</v>
      </c>
      <c r="CK237" s="72" t="b">
        <f t="shared" si="105"/>
        <v>0</v>
      </c>
      <c r="CL237" s="72">
        <f t="shared" si="106"/>
        <v>0</v>
      </c>
      <c r="CM237" s="72">
        <f t="shared" si="107"/>
        <v>0</v>
      </c>
      <c r="CN237" s="72" t="b">
        <f t="shared" si="108"/>
        <v>0</v>
      </c>
      <c r="CP237" s="13">
        <f t="shared" si="109"/>
        <v>0</v>
      </c>
      <c r="CQ237" s="13" t="b">
        <f t="shared" si="110"/>
        <v>0</v>
      </c>
      <c r="CR237" s="13" t="b">
        <f t="shared" si="111"/>
        <v>0</v>
      </c>
      <c r="CS237" s="13" t="b">
        <f t="shared" si="117"/>
        <v>0</v>
      </c>
      <c r="CT237" s="13" t="b">
        <f t="shared" si="116"/>
        <v>0</v>
      </c>
      <c r="CU237" s="13" t="b">
        <f t="shared" si="118"/>
        <v>0</v>
      </c>
      <c r="CV237" s="13" t="b">
        <f t="shared" si="112"/>
        <v>0</v>
      </c>
      <c r="CW237" s="13" t="b">
        <f t="shared" si="113"/>
        <v>0</v>
      </c>
      <c r="CX237" s="13" t="b">
        <f t="shared" si="114"/>
        <v>0</v>
      </c>
      <c r="CY237" s="13" t="b">
        <f t="shared" si="115"/>
        <v>0</v>
      </c>
    </row>
    <row r="238" spans="1:103" ht="15" thickBot="1">
      <c r="A238" s="931">
        <v>48</v>
      </c>
      <c r="B238" s="953" t="s">
        <v>202</v>
      </c>
      <c r="C238" s="953"/>
      <c r="D238" s="953" t="s">
        <v>1</v>
      </c>
      <c r="E238" s="953" t="s">
        <v>5</v>
      </c>
      <c r="F238" s="953">
        <v>4</v>
      </c>
      <c r="G238" s="953">
        <v>2</v>
      </c>
      <c r="H238" s="953"/>
      <c r="I238" s="953" t="s">
        <v>10</v>
      </c>
      <c r="J238" s="953">
        <v>60</v>
      </c>
      <c r="K238" s="953">
        <v>3</v>
      </c>
      <c r="L238" s="953" t="s">
        <v>16</v>
      </c>
      <c r="M238" s="953">
        <v>100</v>
      </c>
      <c r="N238" s="953" t="s">
        <v>16</v>
      </c>
      <c r="O238" s="953">
        <v>100</v>
      </c>
      <c r="P238" s="953" t="s">
        <v>17</v>
      </c>
      <c r="Q238" s="940">
        <f>IF(I238="&lt;1966",'lista, wskaźniki'!$G$4,IF(I238="1967-1985",'lista, wskaźniki'!$G$5,IF(I238="1986-1992",'lista, wskaźniki'!$G$6,IF(I238="1993-1996",'lista, wskaźniki'!$G$7,IF(I238="&gt;1997",'lista, wskaźniki'!$G$8,IF(I238=0,'lista, wskaźniki'!$G$4))))))</f>
        <v>290</v>
      </c>
      <c r="R238" s="953" t="s">
        <v>23</v>
      </c>
      <c r="S238" s="953" t="s">
        <v>31</v>
      </c>
      <c r="T238" s="953"/>
      <c r="U238" s="953"/>
      <c r="V238" s="953"/>
      <c r="W238" s="20" t="s">
        <v>36</v>
      </c>
      <c r="X238" s="81" t="s">
        <v>39</v>
      </c>
      <c r="Y238" s="81" t="s">
        <v>42</v>
      </c>
      <c r="Z238" s="81"/>
      <c r="AA238" s="81" t="s">
        <v>35</v>
      </c>
      <c r="AB238" s="82">
        <v>1</v>
      </c>
      <c r="AC238" s="82"/>
      <c r="AD238" s="81">
        <v>700</v>
      </c>
      <c r="AE238" s="953"/>
      <c r="AF238" s="334">
        <f t="shared" si="90"/>
        <v>36.371000000000002</v>
      </c>
      <c r="AG238" s="272">
        <f>IF(R238="kompletna",Q238*J238*0.0036*'lista, wskaźniki'!$F$13, IF(R238="częściowa",Q238*J238*0.0036*'lista, wskaźniki'!$F$14, IF(R238="brak",Q238*J238*0.0036*'lista, wskaźniki'!$F$15,)))</f>
        <v>50.112000000000002</v>
      </c>
      <c r="AH238" s="334">
        <f>IF(Y238="inne",K238*'lista, wskaźniki'!$E$35,IF(Y238="to samo źródło",0,IF(Y238=0,0)))</f>
        <v>0</v>
      </c>
      <c r="AI238" s="334" t="b">
        <f>IF(AA238="gaz z sieci",AC238*'lista, wskaźniki'!$D$21)</f>
        <v>0</v>
      </c>
      <c r="AJ238" s="272">
        <f>IF(AA238="węgiel",AB238*'lista, wskaźniki'!$D$20, IF('Sektor mieszkaniowy'!AA238="drewno",'Sektor mieszkaniowy'!AB238*'lista, wskaźniki'!$D$22,IF('Sektor mieszkaniowy'!AA238="pellet",AB238*'lista, wskaźniki'!$D$23,IF('Sektor mieszkaniowy'!AA238="gaz z sieci",AB238*'lista, wskaźniki'!$D$21,IF('Sektor mieszkaniowy'!AA238="olej opałowy",'Sektor mieszkaniowy'!AB238*'lista, wskaźniki'!$D$24)))))</f>
        <v>22.63</v>
      </c>
      <c r="AK238" s="1110">
        <f>AL238/'lista, wskaźniki'!$A$127</f>
        <v>0.72307692307692306</v>
      </c>
      <c r="AL238" s="953">
        <v>470</v>
      </c>
      <c r="AM238" s="20">
        <f>IF(AA238="węgiel",AF238*1/3.6*'lista, wskaźniki'!$F$20,IF(AA238="drewno",AF238*1/3.6*'lista, wskaźniki'!$F$22,IF(AA238="pellet",AF238*1/3.6*'lista, wskaźniki'!$F$23,IF(AA238="gaz z sieci",AF238*1/3.6*'lista, wskaźniki'!$F$21,IF(AA238="olej opałowy",AF238*1/3.6*'lista, wskaźniki'!$F$24,0)))))</f>
        <v>3.4454248300000003</v>
      </c>
      <c r="AN238" s="20">
        <f>IF(AA238="węgiel",AF238*'lista, wskaźniki'!$E$42,IF(AA238="drewno",AF238*'lista, wskaźniki'!$G$42,IF(AA238="pellet",AF238*'lista, wskaźniki'!$H$42,IF(AA238="gaz z sieci",AF238*'lista, wskaźniki'!$F$42,IF(AA238="olej opałowy",AF238*'lista, wskaźniki'!$I$42,0)))))</f>
        <v>1.3820980000000002E-2</v>
      </c>
      <c r="AO238" s="20">
        <f>IF(AA238="węgiel",AF238*'lista, wskaźniki'!$E$43,IF(AA238="drewno",AF238*'lista, wskaźniki'!$G$43,IF(AA238="pellet",AF238*'lista, wskaźniki'!$H$43,IF(AA238="gaz z sieci",AF238*'lista, wskaźniki'!$F$43,IF(AA238="olej opałowy",AF238*'lista, wskaźniki'!$I$43,0)))))</f>
        <v>1.3093560000000002E-2</v>
      </c>
      <c r="AP238" s="20">
        <f>IF(AA238="węgiel",AF238*'lista, wskaźniki'!$E$44,IF(AA238="drewno",AF238*'lista, wskaźniki'!$G$44,IF(AA238="pellet",AF238*'lista, wskaźniki'!$H$44,IF(AA238="gaz z sieci",AF238*'lista, wskaźniki'!$F$44,IF(AA238="olej opałowy",AF238*'lista, wskaźniki'!$I$44,0)))))</f>
        <v>9.8201700000000009E-6</v>
      </c>
      <c r="AQ238" s="20" t="b">
        <f>IF(Z238="gaz",AH238*1/3.6*'lista, wskaźniki'!$F$21,IF(Z238="energia elektryczna",AH238*1/3.6*'lista, wskaźniki'!$F$26))</f>
        <v>0</v>
      </c>
      <c r="AR238" s="20" t="b">
        <f>IF(Z238="gaz",AH238*'lista, wskaźniki'!$F$42,IF(Z238="energia elektryczna",AH238*0))</f>
        <v>0</v>
      </c>
      <c r="AS238" s="20" t="b">
        <f>IF(Z238="gaz",AH238*'lista, wskaźniki'!$F$43,IF(Z238="energia elektryczna",AH238*0))</f>
        <v>0</v>
      </c>
      <c r="AT238" s="20" t="b">
        <f>IF(Z238="gaz",AH238*'lista, wskaźniki'!$F$44,IF(Z238="energia elektryczna",AH238*0))</f>
        <v>0</v>
      </c>
      <c r="AU238" s="20">
        <f>AI238*1/3.6*'lista, wskaźniki'!$F$21</f>
        <v>0</v>
      </c>
      <c r="AV238" s="20">
        <f>AI238*'lista, wskaźniki'!$F$42</f>
        <v>0</v>
      </c>
      <c r="AW238" s="20">
        <f>AI238*'lista, wskaźniki'!$F$43</f>
        <v>0</v>
      </c>
      <c r="AX238" s="20">
        <f>AI238*'lista, wskaźniki'!$F$44</f>
        <v>0</v>
      </c>
      <c r="AY238" s="20">
        <f>AK238*'lista, wskaźniki'!$F$26</f>
        <v>0.6435384615384615</v>
      </c>
      <c r="AZ238" s="20">
        <f t="shared" si="91"/>
        <v>4.0889632915384615</v>
      </c>
      <c r="BA238" s="20">
        <f t="shared" si="92"/>
        <v>1.3820980000000002E-2</v>
      </c>
      <c r="BB238" s="20">
        <f t="shared" si="93"/>
        <v>1.3093560000000002E-2</v>
      </c>
      <c r="BC238" s="20">
        <f t="shared" si="94"/>
        <v>9.8201700000000009E-6</v>
      </c>
      <c r="BD238" s="953" t="s">
        <v>17</v>
      </c>
      <c r="BE238" s="953" t="s">
        <v>17</v>
      </c>
      <c r="BF238" s="953" t="s">
        <v>17</v>
      </c>
      <c r="BG238" s="953" t="s">
        <v>17</v>
      </c>
      <c r="BH238" s="81"/>
      <c r="BI238" s="953" t="s">
        <v>17</v>
      </c>
      <c r="BJ238" s="81"/>
      <c r="BK238" s="953" t="s">
        <v>17</v>
      </c>
      <c r="BL238" s="81"/>
      <c r="BM238" s="81"/>
      <c r="BN238" s="81"/>
      <c r="BO238" s="81" t="s">
        <v>17</v>
      </c>
      <c r="BP238" s="81"/>
      <c r="BQ238" s="81" t="s">
        <v>120</v>
      </c>
      <c r="BR238" s="81">
        <v>1</v>
      </c>
      <c r="BS238" s="1104">
        <v>1500</v>
      </c>
      <c r="BT238" s="1104"/>
      <c r="BU238" s="1104">
        <v>200</v>
      </c>
      <c r="BV238" s="1104"/>
      <c r="BW238" s="1104"/>
      <c r="BX238" s="1104">
        <v>1000</v>
      </c>
      <c r="BY238" s="1107"/>
      <c r="CA238" s="365">
        <f t="shared" si="95"/>
        <v>36.371000000000002</v>
      </c>
      <c r="CB238" s="365" t="b">
        <f t="shared" si="96"/>
        <v>0</v>
      </c>
      <c r="CC238" s="365" t="b">
        <f t="shared" si="97"/>
        <v>0</v>
      </c>
      <c r="CD238" s="365" t="b">
        <f t="shared" si="98"/>
        <v>0</v>
      </c>
      <c r="CE238" s="365" t="b">
        <f t="shared" si="99"/>
        <v>0</v>
      </c>
      <c r="CF238" s="365" t="b">
        <f t="shared" si="100"/>
        <v>0</v>
      </c>
      <c r="CG238" s="365" t="b">
        <f t="shared" si="101"/>
        <v>0</v>
      </c>
      <c r="CH238" s="365" t="b">
        <f t="shared" si="102"/>
        <v>0</v>
      </c>
      <c r="CI238" s="72">
        <f t="shared" si="103"/>
        <v>36.371000000000002</v>
      </c>
      <c r="CJ238" s="72" t="b">
        <f t="shared" si="104"/>
        <v>0</v>
      </c>
      <c r="CK238" s="72" t="b">
        <f t="shared" si="105"/>
        <v>0</v>
      </c>
      <c r="CL238" s="72">
        <f t="shared" si="106"/>
        <v>0</v>
      </c>
      <c r="CM238" s="72" t="b">
        <f t="shared" si="107"/>
        <v>0</v>
      </c>
      <c r="CN238" s="72" t="b">
        <f t="shared" si="108"/>
        <v>0</v>
      </c>
      <c r="CP238" s="13">
        <f t="shared" si="109"/>
        <v>60</v>
      </c>
      <c r="CQ238" s="13">
        <f t="shared" si="110"/>
        <v>30</v>
      </c>
      <c r="CR238" s="13" t="b">
        <f t="shared" si="111"/>
        <v>0</v>
      </c>
      <c r="CS238" s="13">
        <f t="shared" si="117"/>
        <v>0</v>
      </c>
      <c r="CT238" s="13" t="b">
        <f t="shared" si="116"/>
        <v>0</v>
      </c>
      <c r="CU238" s="13">
        <f t="shared" si="118"/>
        <v>0</v>
      </c>
      <c r="CV238" s="13" t="b">
        <f t="shared" si="112"/>
        <v>0</v>
      </c>
      <c r="CW238" s="13">
        <f t="shared" si="113"/>
        <v>0</v>
      </c>
      <c r="CX238" s="13" t="b">
        <f t="shared" si="114"/>
        <v>0</v>
      </c>
      <c r="CY238" s="13">
        <f t="shared" si="115"/>
        <v>0</v>
      </c>
    </row>
    <row r="239" spans="1:103" ht="15" thickBot="1">
      <c r="A239" s="932"/>
      <c r="B239" s="954"/>
      <c r="C239" s="954"/>
      <c r="D239" s="954"/>
      <c r="E239" s="954"/>
      <c r="F239" s="954"/>
      <c r="G239" s="954"/>
      <c r="H239" s="954"/>
      <c r="I239" s="954"/>
      <c r="J239" s="954"/>
      <c r="K239" s="954"/>
      <c r="L239" s="954"/>
      <c r="M239" s="954"/>
      <c r="N239" s="954"/>
      <c r="O239" s="954"/>
      <c r="P239" s="954"/>
      <c r="Q239" s="941"/>
      <c r="R239" s="954"/>
      <c r="S239" s="954"/>
      <c r="T239" s="954"/>
      <c r="U239" s="954"/>
      <c r="V239" s="954"/>
      <c r="W239" s="83" t="s">
        <v>35</v>
      </c>
      <c r="X239" s="83"/>
      <c r="Y239" s="83"/>
      <c r="Z239" s="83"/>
      <c r="AA239" s="83" t="s">
        <v>36</v>
      </c>
      <c r="AB239" s="84">
        <v>6</v>
      </c>
      <c r="AC239" s="84"/>
      <c r="AD239" s="83">
        <v>600</v>
      </c>
      <c r="AE239" s="954"/>
      <c r="AF239" s="334">
        <f>IF(AG239&gt;0,(AJ239+AG239/2)/2,AJ239)</f>
        <v>59.327500000000001</v>
      </c>
      <c r="AG239" s="272">
        <v>50.11</v>
      </c>
      <c r="AH239" s="334">
        <f>IF(Y239="inne",K239*'lista, wskaźniki'!$E$35,IF(Y239="to samo źródło",0,IF(Y239=0,0)))</f>
        <v>0</v>
      </c>
      <c r="AI239" s="334" t="b">
        <f>IF(AA239="gaz z sieci",AC239*'lista, wskaźniki'!$D$21)</f>
        <v>0</v>
      </c>
      <c r="AJ239" s="272">
        <f>IF(AA239="węgiel",AB239*'lista, wskaźniki'!$D$20, IF('Sektor mieszkaniowy'!AA239="drewno",'Sektor mieszkaniowy'!AB239*'lista, wskaźniki'!$D$22,IF('Sektor mieszkaniowy'!AA239="pellet",AB239*'lista, wskaźniki'!$D$23,IF('Sektor mieszkaniowy'!AA239="gaz z sieci",AB239*'lista, wskaźniki'!$D$21,IF('Sektor mieszkaniowy'!AA239="olej opałowy",'Sektor mieszkaniowy'!AB239*'lista, wskaźniki'!$D$24)))))</f>
        <v>93.6</v>
      </c>
      <c r="AK239" s="1111"/>
      <c r="AL239" s="954"/>
      <c r="AM239" s="20">
        <f>IF(AA239="węgiel",AF239*1/3.6*'lista, wskaźniki'!$F$20,IF(AA239="drewno",AF239*1/3.6*'lista, wskaźniki'!$F$22,IF(AA239="pellet",AF239*1/3.6*'lista, wskaźniki'!$F$23,IF(AA239="gaz z sieci",AF239*1/3.6*'lista, wskaźniki'!$F$21,IF(AA239="olej opałowy",AF239*1/3.6*'lista, wskaźniki'!$F$24,0)))))</f>
        <v>0</v>
      </c>
      <c r="AN239" s="20">
        <f>IF(AA239="węgiel",AF239*'lista, wskaźniki'!$E$42,IF(AA239="drewno",AF239*'lista, wskaźniki'!$G$42,IF(AA239="pellet",AF239*'lista, wskaźniki'!$H$42,IF(AA239="gaz z sieci",AF239*'lista, wskaźniki'!$F$42,IF(AA239="olej opałowy",AF239*'lista, wskaźniki'!$I$42,0)))))</f>
        <v>4.8055274999999995E-2</v>
      </c>
      <c r="AO239" s="20">
        <f>IF(AA239="węgiel",AF239*'lista, wskaźniki'!$E$43,IF(AA239="drewno",AF239*'lista, wskaźniki'!$G$43,IF(AA239="pellet",AF239*'lista, wskaźniki'!$H$43,IF(AA239="gaz z sieci",AF239*'lista, wskaźniki'!$F$43,IF(AA239="olej opałowy",AF239*'lista, wskaźniki'!$I$43,0)))))</f>
        <v>4.8055274999999995E-2</v>
      </c>
      <c r="AP239" s="20">
        <f>IF(AA239="węgiel",AF239*'lista, wskaźniki'!$E$44,IF(AA239="drewno",AF239*'lista, wskaźniki'!$G$44,IF(AA239="pellet",AF239*'lista, wskaźniki'!$H$44,IF(AA239="gaz z sieci",AF239*'lista, wskaźniki'!$F$44,IF(AA239="olej opałowy",AF239*'lista, wskaźniki'!$I$44,0)))))</f>
        <v>1.4831874999999999E-5</v>
      </c>
      <c r="AQ239" s="20" t="b">
        <f>IF(Z239="gaz",AH239*1/3.6*'lista, wskaźniki'!$F$21,IF(Z239="energia elektryczna",AH239*1/3.6*'lista, wskaźniki'!$F$26))</f>
        <v>0</v>
      </c>
      <c r="AR239" s="20" t="b">
        <f>IF(Z239="gaz",AH239*'lista, wskaźniki'!$F$42,IF(Z239="energia elektryczna",AH239*0))</f>
        <v>0</v>
      </c>
      <c r="AS239" s="20" t="b">
        <f>IF(Z239="gaz",AH239*'lista, wskaźniki'!$F$43,IF(Z239="energia elektryczna",AH239*0))</f>
        <v>0</v>
      </c>
      <c r="AT239" s="20" t="b">
        <f>IF(Z239="gaz",AH239*'lista, wskaźniki'!$F$44,IF(Z239="energia elektryczna",AH239*0))</f>
        <v>0</v>
      </c>
      <c r="AU239" s="20">
        <f>AI239*1/3.6*'lista, wskaźniki'!$F$21</f>
        <v>0</v>
      </c>
      <c r="AV239" s="20">
        <f>AI239*'lista, wskaźniki'!$F$42</f>
        <v>0</v>
      </c>
      <c r="AW239" s="20">
        <f>AI239*'lista, wskaźniki'!$F$43</f>
        <v>0</v>
      </c>
      <c r="AX239" s="20">
        <f>AI239*'lista, wskaźniki'!$F$44</f>
        <v>0</v>
      </c>
      <c r="AY239" s="20">
        <f>AK239*'lista, wskaźniki'!$F$26</f>
        <v>0</v>
      </c>
      <c r="AZ239" s="20">
        <f t="shared" si="91"/>
        <v>0</v>
      </c>
      <c r="BA239" s="20">
        <f t="shared" si="92"/>
        <v>4.8055274999999995E-2</v>
      </c>
      <c r="BB239" s="20">
        <f t="shared" si="93"/>
        <v>4.8055274999999995E-2</v>
      </c>
      <c r="BC239" s="20">
        <f t="shared" si="94"/>
        <v>1.4831874999999999E-5</v>
      </c>
      <c r="BD239" s="954"/>
      <c r="BE239" s="954"/>
      <c r="BF239" s="954"/>
      <c r="BG239" s="954"/>
      <c r="BH239" s="83"/>
      <c r="BI239" s="954"/>
      <c r="BJ239" s="83"/>
      <c r="BK239" s="954"/>
      <c r="BL239" s="83"/>
      <c r="BM239" s="83"/>
      <c r="BN239" s="83"/>
      <c r="BO239" s="83"/>
      <c r="BP239" s="83"/>
      <c r="BQ239" s="83"/>
      <c r="BR239" s="83"/>
      <c r="BS239" s="1105"/>
      <c r="BT239" s="1105"/>
      <c r="BU239" s="1105"/>
      <c r="BV239" s="1105"/>
      <c r="BW239" s="1105"/>
      <c r="BX239" s="1105"/>
      <c r="BY239" s="1108"/>
      <c r="CA239" s="365" t="b">
        <f t="shared" si="95"/>
        <v>0</v>
      </c>
      <c r="CB239" s="365">
        <f t="shared" si="96"/>
        <v>59.327500000000001</v>
      </c>
      <c r="CC239" s="365" t="b">
        <f t="shared" si="97"/>
        <v>0</v>
      </c>
      <c r="CD239" s="365" t="b">
        <f t="shared" si="98"/>
        <v>0</v>
      </c>
      <c r="CE239" s="365" t="b">
        <f t="shared" si="99"/>
        <v>0</v>
      </c>
      <c r="CF239" s="365" t="b">
        <f t="shared" si="100"/>
        <v>0</v>
      </c>
      <c r="CG239" s="365" t="b">
        <f t="shared" si="101"/>
        <v>0</v>
      </c>
      <c r="CH239" s="365" t="b">
        <f t="shared" si="102"/>
        <v>0</v>
      </c>
      <c r="CI239" s="72" t="b">
        <f t="shared" si="103"/>
        <v>0</v>
      </c>
      <c r="CJ239" s="72">
        <f t="shared" si="104"/>
        <v>59.327500000000001</v>
      </c>
      <c r="CK239" s="72" t="b">
        <f t="shared" si="105"/>
        <v>0</v>
      </c>
      <c r="CL239" s="72">
        <f t="shared" si="106"/>
        <v>0</v>
      </c>
      <c r="CM239" s="72" t="b">
        <f t="shared" si="107"/>
        <v>0</v>
      </c>
      <c r="CN239" s="72" t="b">
        <f t="shared" si="108"/>
        <v>0</v>
      </c>
      <c r="CP239" s="13">
        <f t="shared" si="109"/>
        <v>0</v>
      </c>
      <c r="CQ239" s="13" t="b">
        <f t="shared" si="110"/>
        <v>0</v>
      </c>
      <c r="CR239" s="13" t="b">
        <f t="shared" si="111"/>
        <v>0</v>
      </c>
      <c r="CS239" s="13" t="b">
        <f t="shared" si="117"/>
        <v>0</v>
      </c>
      <c r="CT239" s="13" t="b">
        <f t="shared" si="116"/>
        <v>0</v>
      </c>
      <c r="CU239" s="13" t="b">
        <f t="shared" si="118"/>
        <v>0</v>
      </c>
      <c r="CV239" s="13" t="b">
        <f t="shared" si="112"/>
        <v>0</v>
      </c>
      <c r="CW239" s="13" t="b">
        <f t="shared" si="113"/>
        <v>0</v>
      </c>
      <c r="CX239" s="13" t="b">
        <f t="shared" si="114"/>
        <v>0</v>
      </c>
      <c r="CY239" s="13" t="b">
        <f t="shared" si="115"/>
        <v>0</v>
      </c>
    </row>
    <row r="240" spans="1:103" ht="15" thickBot="1">
      <c r="A240" s="932"/>
      <c r="B240" s="954"/>
      <c r="C240" s="954"/>
      <c r="D240" s="954"/>
      <c r="E240" s="954"/>
      <c r="F240" s="954"/>
      <c r="G240" s="954"/>
      <c r="H240" s="954"/>
      <c r="I240" s="954"/>
      <c r="J240" s="954"/>
      <c r="K240" s="954"/>
      <c r="L240" s="954"/>
      <c r="M240" s="954"/>
      <c r="N240" s="954"/>
      <c r="O240" s="954"/>
      <c r="P240" s="954"/>
      <c r="Q240" s="941"/>
      <c r="R240" s="954"/>
      <c r="S240" s="954"/>
      <c r="T240" s="954"/>
      <c r="U240" s="954"/>
      <c r="V240" s="954"/>
      <c r="W240" s="83"/>
      <c r="X240" s="83"/>
      <c r="Y240" s="83"/>
      <c r="Z240" s="83"/>
      <c r="AA240" s="83" t="s">
        <v>50</v>
      </c>
      <c r="AB240" s="84"/>
      <c r="AC240" s="84"/>
      <c r="AD240" s="83"/>
      <c r="AE240" s="954"/>
      <c r="AF240" s="334">
        <f t="shared" si="90"/>
        <v>0</v>
      </c>
      <c r="AG240" s="272">
        <f>IF(R240="kompletna",Q240*J240*0.0036*'lista, wskaźniki'!$F$13, IF(R240="częściowa",Q240*J240*0.0036*'lista, wskaźniki'!$F$14, IF(R240="brak",Q240*J240*0.0036*'lista, wskaźniki'!$F$15,)))</f>
        <v>0</v>
      </c>
      <c r="AH240" s="334">
        <f>IF(Y240="inne",K240*'lista, wskaźniki'!$E$35,IF(Y240="to samo źródło",0,IF(Y240=0,0)))</f>
        <v>0</v>
      </c>
      <c r="AI240" s="334" t="b">
        <f>IF(AA240="gaz z sieci",AC240*'lista, wskaźniki'!$D$21)</f>
        <v>0</v>
      </c>
      <c r="AJ240" s="272">
        <f>IF(AA240="węgiel",AB240*'lista, wskaźniki'!$D$20, IF('Sektor mieszkaniowy'!AA240="drewno",'Sektor mieszkaniowy'!AB240*'lista, wskaźniki'!$D$22,IF('Sektor mieszkaniowy'!AA240="pellet",AB240*'lista, wskaźniki'!$D$23,IF('Sektor mieszkaniowy'!AA240="gaz z sieci",AB240*'lista, wskaźniki'!$D$21,IF('Sektor mieszkaniowy'!AA240="olej opałowy",'Sektor mieszkaniowy'!AB240*'lista, wskaźniki'!$D$24)))))</f>
        <v>0</v>
      </c>
      <c r="AK240" s="1111"/>
      <c r="AL240" s="954"/>
      <c r="AM240" s="20">
        <f>IF(AA240="węgiel",AF240*1/3.6*'lista, wskaźniki'!$F$20,IF(AA240="drewno",AF240*1/3.6*'lista, wskaźniki'!$F$22,IF(AA240="pellet",AF240*1/3.6*'lista, wskaźniki'!$F$23,IF(AA240="gaz z sieci",AF240*1/3.6*'lista, wskaźniki'!$F$21,IF(AA240="olej opałowy",AF240*1/3.6*'lista, wskaźniki'!$F$24,0)))))</f>
        <v>0</v>
      </c>
      <c r="AN240" s="20">
        <f>IF(AA240="węgiel",AF240*'lista, wskaźniki'!$E$42,IF(AA240="drewno",AF240*'lista, wskaźniki'!$G$42,IF(AA240="pellet",AF240*'lista, wskaźniki'!$H$42,IF(AA240="gaz z sieci",AF240*'lista, wskaźniki'!$F$42,IF(AA240="olej opałowy",AF240*'lista, wskaźniki'!$I$42,0)))))</f>
        <v>0</v>
      </c>
      <c r="AO240" s="20">
        <f>IF(AA240="węgiel",AF240*'lista, wskaźniki'!$E$43,IF(AA240="drewno",AF240*'lista, wskaźniki'!$G$43,IF(AA240="pellet",AF240*'lista, wskaźniki'!$H$43,IF(AA240="gaz z sieci",AF240*'lista, wskaźniki'!$F$43,IF(AA240="olej opałowy",AF240*'lista, wskaźniki'!$I$43,0)))))</f>
        <v>0</v>
      </c>
      <c r="AP240" s="20">
        <f>IF(AA240="węgiel",AF240*'lista, wskaźniki'!$E$44,IF(AA240="drewno",AF240*'lista, wskaźniki'!$G$44,IF(AA240="pellet",AF240*'lista, wskaźniki'!$H$44,IF(AA240="gaz z sieci",AF240*'lista, wskaźniki'!$F$44,IF(AA240="olej opałowy",AF240*'lista, wskaźniki'!$I$44,0)))))</f>
        <v>0</v>
      </c>
      <c r="AQ240" s="20" t="b">
        <f>IF(Z240="gaz",AH240*1/3.6*'lista, wskaźniki'!$F$21,IF(Z240="energia elektryczna",AH240*1/3.6*'lista, wskaźniki'!$F$26))</f>
        <v>0</v>
      </c>
      <c r="AR240" s="20" t="b">
        <f>IF(Z240="gaz",AH240*'lista, wskaźniki'!$F$42,IF(Z240="energia elektryczna",AH240*0))</f>
        <v>0</v>
      </c>
      <c r="AS240" s="20" t="b">
        <f>IF(Z240="gaz",AH240*'lista, wskaźniki'!$F$43,IF(Z240="energia elektryczna",AH240*0))</f>
        <v>0</v>
      </c>
      <c r="AT240" s="20" t="b">
        <f>IF(Z240="gaz",AH240*'lista, wskaźniki'!$F$44,IF(Z240="energia elektryczna",AH240*0))</f>
        <v>0</v>
      </c>
      <c r="AU240" s="20">
        <f>AI240*1/3.6*'lista, wskaźniki'!$F$21</f>
        <v>0</v>
      </c>
      <c r="AV240" s="20">
        <f>AI240*'lista, wskaźniki'!$F$42</f>
        <v>0</v>
      </c>
      <c r="AW240" s="20">
        <f>AI240*'lista, wskaźniki'!$F$43</f>
        <v>0</v>
      </c>
      <c r="AX240" s="20">
        <f>AI240*'lista, wskaźniki'!$F$44</f>
        <v>0</v>
      </c>
      <c r="AY240" s="20">
        <f>AK240*'lista, wskaźniki'!$F$26</f>
        <v>0</v>
      </c>
      <c r="AZ240" s="20">
        <f t="shared" si="91"/>
        <v>0</v>
      </c>
      <c r="BA240" s="20">
        <f t="shared" si="92"/>
        <v>0</v>
      </c>
      <c r="BB240" s="20">
        <f t="shared" si="93"/>
        <v>0</v>
      </c>
      <c r="BC240" s="20">
        <f t="shared" si="94"/>
        <v>0</v>
      </c>
      <c r="BD240" s="954"/>
      <c r="BE240" s="954"/>
      <c r="BF240" s="954"/>
      <c r="BG240" s="954"/>
      <c r="BH240" s="83"/>
      <c r="BI240" s="954"/>
      <c r="BJ240" s="83"/>
      <c r="BK240" s="954"/>
      <c r="BL240" s="83"/>
      <c r="BM240" s="83"/>
      <c r="BN240" s="83"/>
      <c r="BO240" s="83"/>
      <c r="BP240" s="83"/>
      <c r="BQ240" s="83"/>
      <c r="BR240" s="83"/>
      <c r="BS240" s="1105"/>
      <c r="BT240" s="1105"/>
      <c r="BU240" s="1105"/>
      <c r="BV240" s="1105"/>
      <c r="BW240" s="1105"/>
      <c r="BX240" s="1105"/>
      <c r="BY240" s="1108"/>
      <c r="CA240" s="365" t="b">
        <f t="shared" si="95"/>
        <v>0</v>
      </c>
      <c r="CB240" s="365" t="b">
        <f t="shared" si="96"/>
        <v>0</v>
      </c>
      <c r="CC240" s="365">
        <f t="shared" si="97"/>
        <v>0</v>
      </c>
      <c r="CD240" s="365" t="b">
        <f t="shared" si="98"/>
        <v>0</v>
      </c>
      <c r="CE240" s="365" t="b">
        <f t="shared" si="99"/>
        <v>0</v>
      </c>
      <c r="CF240" s="365" t="b">
        <f t="shared" si="100"/>
        <v>0</v>
      </c>
      <c r="CG240" s="365" t="b">
        <f t="shared" si="101"/>
        <v>0</v>
      </c>
      <c r="CH240" s="365" t="b">
        <f t="shared" si="102"/>
        <v>0</v>
      </c>
      <c r="CI240" s="72" t="b">
        <f t="shared" si="103"/>
        <v>0</v>
      </c>
      <c r="CJ240" s="72" t="b">
        <f t="shared" si="104"/>
        <v>0</v>
      </c>
      <c r="CK240" s="72">
        <f t="shared" si="105"/>
        <v>0</v>
      </c>
      <c r="CL240" s="72">
        <f t="shared" si="106"/>
        <v>0</v>
      </c>
      <c r="CM240" s="72" t="b">
        <f t="shared" si="107"/>
        <v>0</v>
      </c>
      <c r="CN240" s="72" t="b">
        <f t="shared" si="108"/>
        <v>0</v>
      </c>
      <c r="CP240" s="13">
        <f t="shared" si="109"/>
        <v>0</v>
      </c>
      <c r="CQ240" s="13" t="b">
        <f t="shared" si="110"/>
        <v>0</v>
      </c>
      <c r="CR240" s="13" t="b">
        <f t="shared" si="111"/>
        <v>0</v>
      </c>
      <c r="CS240" s="13" t="b">
        <f t="shared" si="117"/>
        <v>0</v>
      </c>
      <c r="CT240" s="13" t="b">
        <f t="shared" si="116"/>
        <v>0</v>
      </c>
      <c r="CU240" s="13" t="b">
        <f t="shared" si="118"/>
        <v>0</v>
      </c>
      <c r="CV240" s="13" t="b">
        <f t="shared" si="112"/>
        <v>0</v>
      </c>
      <c r="CW240" s="13" t="b">
        <f t="shared" si="113"/>
        <v>0</v>
      </c>
      <c r="CX240" s="13" t="b">
        <f t="shared" si="114"/>
        <v>0</v>
      </c>
      <c r="CY240" s="13" t="b">
        <f t="shared" si="115"/>
        <v>0</v>
      </c>
    </row>
    <row r="241" spans="1:103" ht="15" thickBot="1">
      <c r="A241" s="932"/>
      <c r="B241" s="954"/>
      <c r="C241" s="954"/>
      <c r="D241" s="954"/>
      <c r="E241" s="954"/>
      <c r="F241" s="954"/>
      <c r="G241" s="954"/>
      <c r="H241" s="954"/>
      <c r="I241" s="954"/>
      <c r="J241" s="954"/>
      <c r="K241" s="954"/>
      <c r="L241" s="954"/>
      <c r="M241" s="954"/>
      <c r="N241" s="954"/>
      <c r="O241" s="954"/>
      <c r="P241" s="954"/>
      <c r="Q241" s="941"/>
      <c r="R241" s="954"/>
      <c r="S241" s="954"/>
      <c r="T241" s="954"/>
      <c r="U241" s="954"/>
      <c r="V241" s="954"/>
      <c r="W241" s="83"/>
      <c r="X241" s="83"/>
      <c r="Y241" s="83"/>
      <c r="Z241" s="83"/>
      <c r="AA241" s="83" t="s">
        <v>38</v>
      </c>
      <c r="AB241" s="84"/>
      <c r="AC241" s="84"/>
      <c r="AD241" s="83"/>
      <c r="AE241" s="954"/>
      <c r="AF241" s="334">
        <f t="shared" si="90"/>
        <v>0</v>
      </c>
      <c r="AG241" s="272">
        <f>IF(R241="kompletna",Q241*J241*0.0036*'lista, wskaźniki'!$F$13, IF(R241="częściowa",Q241*J241*0.0036*'lista, wskaźniki'!$F$14, IF(R241="brak",Q241*J241*0.0036*'lista, wskaźniki'!$F$15,)))</f>
        <v>0</v>
      </c>
      <c r="AH241" s="334">
        <f>IF(Y241="inne",K241*'lista, wskaźniki'!$E$35,IF(Y241="to samo źródło",0,IF(Y241=0,0)))</f>
        <v>0</v>
      </c>
      <c r="AI241" s="334">
        <f>IF(AA241="gaz z sieci",AC241*'lista, wskaźniki'!$D$21)</f>
        <v>0</v>
      </c>
      <c r="AJ241" s="272">
        <f>IF(AA241="węgiel",AB241*'lista, wskaźniki'!$D$20, IF('Sektor mieszkaniowy'!AA241="drewno",'Sektor mieszkaniowy'!AB241*'lista, wskaźniki'!$D$22,IF('Sektor mieszkaniowy'!AA241="pellet",AB241*'lista, wskaźniki'!$D$23,IF('Sektor mieszkaniowy'!AA241="gaz z sieci",AB241*'lista, wskaźniki'!$D$21,IF('Sektor mieszkaniowy'!AA241="olej opałowy",'Sektor mieszkaniowy'!AB241*'lista, wskaźniki'!$D$24)))))</f>
        <v>0</v>
      </c>
      <c r="AK241" s="1111"/>
      <c r="AL241" s="954"/>
      <c r="AM241" s="20">
        <f>IF(AA241="węgiel",AF241*1/3.6*'lista, wskaźniki'!$F$20,IF(AA241="drewno",AF241*1/3.6*'lista, wskaźniki'!$F$22,IF(AA241="pellet",AF241*1/3.6*'lista, wskaźniki'!$F$23,IF(AA241="gaz z sieci",AF241*1/3.6*'lista, wskaźniki'!$F$21,IF(AA241="olej opałowy",AF241*1/3.6*'lista, wskaźniki'!$F$24,0)))))</f>
        <v>0</v>
      </c>
      <c r="AN241" s="20">
        <f>IF(AA241="węgiel",AF241*'lista, wskaźniki'!$E$42,IF(AA241="drewno",AF241*'lista, wskaźniki'!$G$42,IF(AA241="pellet",AF241*'lista, wskaźniki'!$H$42,IF(AA241="gaz z sieci",AF241*'lista, wskaźniki'!$F$42,IF(AA241="olej opałowy",AF241*'lista, wskaźniki'!$I$42,0)))))</f>
        <v>0</v>
      </c>
      <c r="AO241" s="20">
        <f>IF(AA241="węgiel",AF241*'lista, wskaźniki'!$E$43,IF(AA241="drewno",AF241*'lista, wskaźniki'!$G$43,IF(AA241="pellet",AF241*'lista, wskaźniki'!$H$43,IF(AA241="gaz z sieci",AF241*'lista, wskaźniki'!$F$43,IF(AA241="olej opałowy",AF241*'lista, wskaźniki'!$I$43,0)))))</f>
        <v>0</v>
      </c>
      <c r="AP241" s="20">
        <f>IF(AA241="węgiel",AF241*'lista, wskaźniki'!$E$44,IF(AA241="drewno",AF241*'lista, wskaźniki'!$G$44,IF(AA241="pellet",AF241*'lista, wskaźniki'!$H$44,IF(AA241="gaz z sieci",AF241*'lista, wskaźniki'!$F$44,IF(AA241="olej opałowy",AF241*'lista, wskaźniki'!$I$44,0)))))</f>
        <v>0</v>
      </c>
      <c r="AQ241" s="20" t="b">
        <f>IF(Z241="gaz",AH241*1/3.6*'lista, wskaźniki'!$F$21,IF(Z241="energia elektryczna",AH241*1/3.6*'lista, wskaźniki'!$F$26))</f>
        <v>0</v>
      </c>
      <c r="AR241" s="20" t="b">
        <f>IF(Z241="gaz",AH241*'lista, wskaźniki'!$F$42,IF(Z241="energia elektryczna",AH241*0))</f>
        <v>0</v>
      </c>
      <c r="AS241" s="20" t="b">
        <f>IF(Z241="gaz",AH241*'lista, wskaźniki'!$F$43,IF(Z241="energia elektryczna",AH241*0))</f>
        <v>0</v>
      </c>
      <c r="AT241" s="20" t="b">
        <f>IF(Z241="gaz",AH241*'lista, wskaźniki'!$F$44,IF(Z241="energia elektryczna",AH241*0))</f>
        <v>0</v>
      </c>
      <c r="AU241" s="20">
        <f>AI241*1/3.6*'lista, wskaźniki'!$F$21</f>
        <v>0</v>
      </c>
      <c r="AV241" s="20">
        <f>AI241*'lista, wskaźniki'!$F$42</f>
        <v>0</v>
      </c>
      <c r="AW241" s="20">
        <f>AI241*'lista, wskaźniki'!$F$43</f>
        <v>0</v>
      </c>
      <c r="AX241" s="20">
        <f>AI241*'lista, wskaźniki'!$F$44</f>
        <v>0</v>
      </c>
      <c r="AY241" s="20">
        <f>AK241*'lista, wskaźniki'!$F$26</f>
        <v>0</v>
      </c>
      <c r="AZ241" s="20">
        <f t="shared" si="91"/>
        <v>0</v>
      </c>
      <c r="BA241" s="20">
        <f t="shared" si="92"/>
        <v>0</v>
      </c>
      <c r="BB241" s="20">
        <f t="shared" si="93"/>
        <v>0</v>
      </c>
      <c r="BC241" s="20">
        <f t="shared" si="94"/>
        <v>0</v>
      </c>
      <c r="BD241" s="954"/>
      <c r="BE241" s="954"/>
      <c r="BF241" s="954"/>
      <c r="BG241" s="954"/>
      <c r="BH241" s="83"/>
      <c r="BI241" s="954"/>
      <c r="BJ241" s="83"/>
      <c r="BK241" s="954"/>
      <c r="BL241" s="83"/>
      <c r="BM241" s="83"/>
      <c r="BN241" s="83"/>
      <c r="BO241" s="83"/>
      <c r="BP241" s="83"/>
      <c r="BQ241" s="83"/>
      <c r="BR241" s="83"/>
      <c r="BS241" s="1105"/>
      <c r="BT241" s="1105"/>
      <c r="BU241" s="1105"/>
      <c r="BV241" s="1105"/>
      <c r="BW241" s="1105"/>
      <c r="BX241" s="1105"/>
      <c r="BY241" s="1108"/>
      <c r="CA241" s="365" t="b">
        <f t="shared" si="95"/>
        <v>0</v>
      </c>
      <c r="CB241" s="365" t="b">
        <f t="shared" si="96"/>
        <v>0</v>
      </c>
      <c r="CC241" s="365" t="b">
        <f t="shared" si="97"/>
        <v>0</v>
      </c>
      <c r="CD241" s="365">
        <f t="shared" si="98"/>
        <v>0</v>
      </c>
      <c r="CE241" s="365" t="b">
        <f t="shared" si="99"/>
        <v>0</v>
      </c>
      <c r="CF241" s="365" t="b">
        <f t="shared" si="100"/>
        <v>0</v>
      </c>
      <c r="CG241" s="365" t="b">
        <f t="shared" si="101"/>
        <v>0</v>
      </c>
      <c r="CH241" s="365">
        <f t="shared" si="102"/>
        <v>0</v>
      </c>
      <c r="CI241" s="72" t="b">
        <f t="shared" si="103"/>
        <v>0</v>
      </c>
      <c r="CJ241" s="72" t="b">
        <f t="shared" si="104"/>
        <v>0</v>
      </c>
      <c r="CK241" s="72" t="b">
        <f t="shared" si="105"/>
        <v>0</v>
      </c>
      <c r="CL241" s="72">
        <f t="shared" si="106"/>
        <v>0</v>
      </c>
      <c r="CM241" s="72" t="b">
        <f t="shared" si="107"/>
        <v>0</v>
      </c>
      <c r="CN241" s="72" t="b">
        <f t="shared" si="108"/>
        <v>0</v>
      </c>
      <c r="CP241" s="13">
        <f t="shared" si="109"/>
        <v>0</v>
      </c>
      <c r="CQ241" s="13" t="b">
        <f t="shared" si="110"/>
        <v>0</v>
      </c>
      <c r="CR241" s="13" t="b">
        <f t="shared" si="111"/>
        <v>0</v>
      </c>
      <c r="CS241" s="13" t="b">
        <f t="shared" si="117"/>
        <v>0</v>
      </c>
      <c r="CT241" s="13" t="b">
        <f t="shared" si="116"/>
        <v>0</v>
      </c>
      <c r="CU241" s="13" t="b">
        <f t="shared" si="118"/>
        <v>0</v>
      </c>
      <c r="CV241" s="13" t="b">
        <f t="shared" si="112"/>
        <v>0</v>
      </c>
      <c r="CW241" s="13" t="b">
        <f t="shared" si="113"/>
        <v>0</v>
      </c>
      <c r="CX241" s="13" t="b">
        <f t="shared" si="114"/>
        <v>0</v>
      </c>
      <c r="CY241" s="13" t="b">
        <f t="shared" si="115"/>
        <v>0</v>
      </c>
    </row>
    <row r="242" spans="1:103" ht="15" thickBot="1">
      <c r="A242" s="933"/>
      <c r="B242" s="955"/>
      <c r="C242" s="955"/>
      <c r="D242" s="955"/>
      <c r="E242" s="955"/>
      <c r="F242" s="955"/>
      <c r="G242" s="955"/>
      <c r="H242" s="955"/>
      <c r="I242" s="955"/>
      <c r="J242" s="955"/>
      <c r="K242" s="955"/>
      <c r="L242" s="955"/>
      <c r="M242" s="955"/>
      <c r="N242" s="955"/>
      <c r="O242" s="955"/>
      <c r="P242" s="955"/>
      <c r="Q242" s="942"/>
      <c r="R242" s="955"/>
      <c r="S242" s="955"/>
      <c r="T242" s="955"/>
      <c r="U242" s="955"/>
      <c r="V242" s="955"/>
      <c r="W242" s="85"/>
      <c r="X242" s="85"/>
      <c r="Y242" s="85"/>
      <c r="Z242" s="85"/>
      <c r="AA242" s="85" t="s">
        <v>37</v>
      </c>
      <c r="AB242" s="86"/>
      <c r="AC242" s="86"/>
      <c r="AD242" s="85"/>
      <c r="AE242" s="955"/>
      <c r="AF242" s="334">
        <f t="shared" si="90"/>
        <v>0</v>
      </c>
      <c r="AG242" s="272">
        <f>IF(R242="kompletna",Q242*J242*0.0036*'lista, wskaźniki'!$F$13, IF(R242="częściowa",Q242*J242*0.0036*'lista, wskaźniki'!$F$14, IF(R242="brak",Q242*J242*0.0036*'lista, wskaźniki'!$F$15,)))</f>
        <v>0</v>
      </c>
      <c r="AH242" s="334">
        <f>IF(Y242="inne",K242*'lista, wskaźniki'!$E$35,IF(Y242="to samo źródło",0,IF(Y242=0,0)))</f>
        <v>0</v>
      </c>
      <c r="AI242" s="334" t="b">
        <f>IF(AA242="gaz z sieci",AC242*'lista, wskaźniki'!$D$21)</f>
        <v>0</v>
      </c>
      <c r="AJ242" s="272">
        <f>IF(AA242="węgiel",AB242*'lista, wskaźniki'!$D$20, IF('Sektor mieszkaniowy'!AA242="drewno",'Sektor mieszkaniowy'!AB242*'lista, wskaźniki'!$D$22,IF('Sektor mieszkaniowy'!AA242="pellet",AB242*'lista, wskaźniki'!$D$23,IF('Sektor mieszkaniowy'!AA242="gaz z sieci",AB242*'lista, wskaźniki'!$D$21,IF('Sektor mieszkaniowy'!AA242="olej opałowy",'Sektor mieszkaniowy'!AB242*'lista, wskaźniki'!$D$24)))))</f>
        <v>0</v>
      </c>
      <c r="AK242" s="1112"/>
      <c r="AL242" s="955"/>
      <c r="AM242" s="20">
        <f>IF(AA242="węgiel",AF242*1/3.6*'lista, wskaźniki'!$F$20,IF(AA242="drewno",AF242*1/3.6*'lista, wskaźniki'!$F$22,IF(AA242="pellet",AF242*1/3.6*'lista, wskaźniki'!$F$23,IF(AA242="gaz z sieci",AF242*1/3.6*'lista, wskaźniki'!$F$21,IF(AA242="olej opałowy",AF242*1/3.6*'lista, wskaźniki'!$F$24,0)))))</f>
        <v>0</v>
      </c>
      <c r="AN242" s="20">
        <f>IF(AA242="węgiel",AF242*'lista, wskaźniki'!$E$42,IF(AA242="drewno",AF242*'lista, wskaźniki'!$G$42,IF(AA242="pellet",AF242*'lista, wskaźniki'!$H$42,IF(AA242="gaz z sieci",AF242*'lista, wskaźniki'!$F$42,IF(AA242="olej opałowy",AF242*'lista, wskaźniki'!$I$42,0)))))</f>
        <v>0</v>
      </c>
      <c r="AO242" s="20">
        <f>IF(AA242="węgiel",AF242*'lista, wskaźniki'!$E$43,IF(AA242="drewno",AF242*'lista, wskaźniki'!$G$43,IF(AA242="pellet",AF242*'lista, wskaźniki'!$H$43,IF(AA242="gaz z sieci",AF242*'lista, wskaźniki'!$F$43,IF(AA242="olej opałowy",AF242*'lista, wskaźniki'!$I$43,0)))))</f>
        <v>0</v>
      </c>
      <c r="AP242" s="20">
        <f>IF(AA242="węgiel",AF242*'lista, wskaźniki'!$E$44,IF(AA242="drewno",AF242*'lista, wskaźniki'!$G$44,IF(AA242="pellet",AF242*'lista, wskaźniki'!$H$44,IF(AA242="gaz z sieci",AF242*'lista, wskaźniki'!$F$44,IF(AA242="olej opałowy",AF242*'lista, wskaźniki'!$I$44,0)))))</f>
        <v>0</v>
      </c>
      <c r="AQ242" s="20" t="b">
        <f>IF(Z242="gaz",AH242*1/3.6*'lista, wskaźniki'!$F$21,IF(Z242="energia elektryczna",AH242*1/3.6*'lista, wskaźniki'!$F$26))</f>
        <v>0</v>
      </c>
      <c r="AR242" s="20" t="b">
        <f>IF(Z242="gaz",AH242*'lista, wskaźniki'!$F$42,IF(Z242="energia elektryczna",AH242*0))</f>
        <v>0</v>
      </c>
      <c r="AS242" s="20" t="b">
        <f>IF(Z242="gaz",AH242*'lista, wskaźniki'!$F$43,IF(Z242="energia elektryczna",AH242*0))</f>
        <v>0</v>
      </c>
      <c r="AT242" s="20" t="b">
        <f>IF(Z242="gaz",AH242*'lista, wskaźniki'!$F$44,IF(Z242="energia elektryczna",AH242*0))</f>
        <v>0</v>
      </c>
      <c r="AU242" s="20">
        <f>AI242*1/3.6*'lista, wskaźniki'!$F$21</f>
        <v>0</v>
      </c>
      <c r="AV242" s="20">
        <f>AI242*'lista, wskaźniki'!$F$42</f>
        <v>0</v>
      </c>
      <c r="AW242" s="20">
        <f>AI242*'lista, wskaźniki'!$F$43</f>
        <v>0</v>
      </c>
      <c r="AX242" s="20">
        <f>AI242*'lista, wskaźniki'!$F$44</f>
        <v>0</v>
      </c>
      <c r="AY242" s="20">
        <f>AK242*'lista, wskaźniki'!$F$26</f>
        <v>0</v>
      </c>
      <c r="AZ242" s="20">
        <f t="shared" si="91"/>
        <v>0</v>
      </c>
      <c r="BA242" s="20">
        <f t="shared" si="92"/>
        <v>0</v>
      </c>
      <c r="BB242" s="20">
        <f t="shared" si="93"/>
        <v>0</v>
      </c>
      <c r="BC242" s="20">
        <f t="shared" si="94"/>
        <v>0</v>
      </c>
      <c r="BD242" s="955"/>
      <c r="BE242" s="955"/>
      <c r="BF242" s="955"/>
      <c r="BG242" s="955"/>
      <c r="BH242" s="85"/>
      <c r="BI242" s="955"/>
      <c r="BJ242" s="85"/>
      <c r="BK242" s="955"/>
      <c r="BL242" s="85"/>
      <c r="BM242" s="85"/>
      <c r="BN242" s="85"/>
      <c r="BO242" s="85"/>
      <c r="BP242" s="85"/>
      <c r="BQ242" s="85"/>
      <c r="BR242" s="85"/>
      <c r="BS242" s="1106"/>
      <c r="BT242" s="1106"/>
      <c r="BU242" s="1106"/>
      <c r="BV242" s="1106"/>
      <c r="BW242" s="1106"/>
      <c r="BX242" s="1106"/>
      <c r="BY242" s="1109"/>
      <c r="CA242" s="365" t="b">
        <f t="shared" si="95"/>
        <v>0</v>
      </c>
      <c r="CB242" s="365" t="b">
        <f t="shared" si="96"/>
        <v>0</v>
      </c>
      <c r="CC242" s="365" t="b">
        <f t="shared" si="97"/>
        <v>0</v>
      </c>
      <c r="CD242" s="365" t="b">
        <f t="shared" si="98"/>
        <v>0</v>
      </c>
      <c r="CE242" s="365">
        <f t="shared" si="99"/>
        <v>0</v>
      </c>
      <c r="CF242" s="365" t="b">
        <f t="shared" si="100"/>
        <v>0</v>
      </c>
      <c r="CG242" s="365" t="b">
        <f t="shared" si="101"/>
        <v>0</v>
      </c>
      <c r="CH242" s="365" t="b">
        <f t="shared" si="102"/>
        <v>0</v>
      </c>
      <c r="CI242" s="72" t="b">
        <f t="shared" si="103"/>
        <v>0</v>
      </c>
      <c r="CJ242" s="72" t="b">
        <f t="shared" si="104"/>
        <v>0</v>
      </c>
      <c r="CK242" s="72" t="b">
        <f t="shared" si="105"/>
        <v>0</v>
      </c>
      <c r="CL242" s="72">
        <f t="shared" si="106"/>
        <v>0</v>
      </c>
      <c r="CM242" s="72">
        <f t="shared" si="107"/>
        <v>0</v>
      </c>
      <c r="CN242" s="72" t="b">
        <f t="shared" si="108"/>
        <v>0</v>
      </c>
      <c r="CP242" s="13">
        <f t="shared" si="109"/>
        <v>0</v>
      </c>
      <c r="CQ242" s="13" t="b">
        <f t="shared" si="110"/>
        <v>0</v>
      </c>
      <c r="CR242" s="13" t="b">
        <f t="shared" si="111"/>
        <v>0</v>
      </c>
      <c r="CS242" s="13" t="b">
        <f t="shared" si="117"/>
        <v>0</v>
      </c>
      <c r="CT242" s="13" t="b">
        <f t="shared" si="116"/>
        <v>0</v>
      </c>
      <c r="CU242" s="13" t="b">
        <f t="shared" si="118"/>
        <v>0</v>
      </c>
      <c r="CV242" s="13" t="b">
        <f t="shared" si="112"/>
        <v>0</v>
      </c>
      <c r="CW242" s="13" t="b">
        <f t="shared" si="113"/>
        <v>0</v>
      </c>
      <c r="CX242" s="13" t="b">
        <f t="shared" si="114"/>
        <v>0</v>
      </c>
      <c r="CY242" s="13" t="b">
        <f t="shared" si="115"/>
        <v>0</v>
      </c>
    </row>
    <row r="243" spans="1:103" s="13" customFormat="1" ht="15" thickBot="1">
      <c r="A243" s="931">
        <v>49</v>
      </c>
      <c r="B243" s="937" t="s">
        <v>348</v>
      </c>
      <c r="C243" s="937">
        <v>69</v>
      </c>
      <c r="D243" s="937" t="s">
        <v>1</v>
      </c>
      <c r="E243" s="937" t="s">
        <v>6</v>
      </c>
      <c r="F243" s="937">
        <v>2</v>
      </c>
      <c r="G243" s="937">
        <v>1</v>
      </c>
      <c r="H243" s="937">
        <v>1</v>
      </c>
      <c r="I243" s="937" t="s">
        <v>10</v>
      </c>
      <c r="J243" s="937">
        <v>800</v>
      </c>
      <c r="K243" s="937">
        <v>44</v>
      </c>
      <c r="L243" s="937" t="s">
        <v>16</v>
      </c>
      <c r="M243" s="937">
        <v>100</v>
      </c>
      <c r="N243" s="937" t="s">
        <v>16</v>
      </c>
      <c r="O243" s="937">
        <v>100</v>
      </c>
      <c r="P243" s="937" t="s">
        <v>16</v>
      </c>
      <c r="Q243" s="940">
        <f>IF(I243="&lt;1966",'lista, wskaźniki'!$G$4,IF(I243="1967-1985",'lista, wskaźniki'!$G$5,IF(I243="1986-1992",'lista, wskaźniki'!$G$6,IF(I243="1993-1996",'lista, wskaźniki'!$G$7,IF(I243="&gt;1997",'lista, wskaźniki'!$G$8,IF(I243=0,'lista, wskaźniki'!$G$4))))))</f>
        <v>290</v>
      </c>
      <c r="R243" s="937" t="s">
        <v>21</v>
      </c>
      <c r="S243" s="937" t="s">
        <v>27</v>
      </c>
      <c r="T243" s="937">
        <v>61</v>
      </c>
      <c r="U243" s="937">
        <v>2013</v>
      </c>
      <c r="V243" s="937"/>
      <c r="W243" s="220" t="s">
        <v>35</v>
      </c>
      <c r="X243" s="218" t="s">
        <v>38</v>
      </c>
      <c r="Y243" s="218" t="s">
        <v>42</v>
      </c>
      <c r="Z243" s="218"/>
      <c r="AA243" s="218" t="s">
        <v>35</v>
      </c>
      <c r="AB243" s="219">
        <v>35</v>
      </c>
      <c r="AC243" s="219"/>
      <c r="AD243" s="218">
        <v>21200</v>
      </c>
      <c r="AE243" s="937">
        <v>15</v>
      </c>
      <c r="AF243" s="334">
        <f t="shared" si="90"/>
        <v>646.58499999999992</v>
      </c>
      <c r="AG243" s="272">
        <f>IF(R243="kompletna",Q243*J243*0.0036*'lista, wskaźniki'!$F$13, IF(R243="częściowa",Q243*J243*0.0036*'lista, wskaźniki'!$F$14, IF(R243="brak",Q243*J243*0.0036*'lista, wskaźniki'!$F$15,)))</f>
        <v>501.11999999999995</v>
      </c>
      <c r="AH243" s="334">
        <f>IF(Y243="inne",K243*'lista, wskaźniki'!$E$35,IF(Y243="to samo źródło",0,IF(Y243=0,0)))</f>
        <v>0</v>
      </c>
      <c r="AI243" s="334" t="b">
        <f>IF(AA243="gaz z sieci",AC243*'lista, wskaźniki'!$D$21)</f>
        <v>0</v>
      </c>
      <c r="AJ243" s="272">
        <f>IF(AA243="węgiel",AB243*'lista, wskaźniki'!$D$20, IF('Sektor mieszkaniowy'!AA243="drewno",'Sektor mieszkaniowy'!AB243*'lista, wskaźniki'!$D$22,IF('Sektor mieszkaniowy'!AA243="pellet",AB243*'lista, wskaźniki'!$D$23,IF('Sektor mieszkaniowy'!AA243="gaz z sieci",AB243*'lista, wskaźniki'!$D$21,IF('Sektor mieszkaniowy'!AA243="olej opałowy",'Sektor mieszkaniowy'!AB243*'lista, wskaźniki'!$D$24)))))</f>
        <v>792.05</v>
      </c>
      <c r="AK243" s="943">
        <f>11768/1000</f>
        <v>11.768000000000001</v>
      </c>
      <c r="AL243" s="937">
        <v>6664.11</v>
      </c>
      <c r="AM243" s="20">
        <f>IF(AA243="węgiel",AF243*1/3.6*'lista, wskaźniki'!$F$20,IF(AA243="drewno",AF243*1/3.6*'lista, wskaźniki'!$F$22,IF(AA243="pellet",AF243*1/3.6*'lista, wskaźniki'!$F$23,IF(AA243="gaz z sieci",AF243*1/3.6*'lista, wskaźniki'!$F$21,IF(AA243="olej opałowy",AF243*1/3.6*'lista, wskaźniki'!$F$24,0)))))</f>
        <v>61.250997049999995</v>
      </c>
      <c r="AN243" s="20">
        <f>IF(AA243="węgiel",AF243*'lista, wskaźniki'!$E$42,IF(AA243="drewno",AF243*'lista, wskaźniki'!$G$42,IF(AA243="pellet",AF243*'lista, wskaźniki'!$H$42,IF(AA243="gaz z sieci",AF243*'lista, wskaźniki'!$F$42,IF(AA243="olej opałowy",AF243*'lista, wskaźniki'!$I$42,0)))))</f>
        <v>0.24570229999999998</v>
      </c>
      <c r="AO243" s="20">
        <f>IF(AA243="węgiel",AF243*'lista, wskaźniki'!$E$43,IF(AA243="drewno",AF243*'lista, wskaźniki'!$G$43,IF(AA243="pellet",AF243*'lista, wskaźniki'!$H$43,IF(AA243="gaz z sieci",AF243*'lista, wskaźniki'!$F$43,IF(AA243="olej opałowy",AF243*'lista, wskaźniki'!$I$43,0)))))</f>
        <v>0.23277059999999999</v>
      </c>
      <c r="AP243" s="20">
        <f>IF(AA243="węgiel",AF243*'lista, wskaźniki'!$E$44,IF(AA243="drewno",AF243*'lista, wskaźniki'!$G$44,IF(AA243="pellet",AF243*'lista, wskaźniki'!$H$44,IF(AA243="gaz z sieci",AF243*'lista, wskaźniki'!$F$44,IF(AA243="olej opałowy",AF243*'lista, wskaźniki'!$I$44,0)))))</f>
        <v>1.7457794999999998E-4</v>
      </c>
      <c r="AQ243" s="20" t="b">
        <f>IF(Z243="gaz",AH243*1/3.6*'lista, wskaźniki'!$F$21,IF(Z243="energia elektryczna",AH243*1/3.6*'lista, wskaźniki'!$F$26))</f>
        <v>0</v>
      </c>
      <c r="AR243" s="20" t="b">
        <f>IF(Z243="gaz",AH243*'lista, wskaźniki'!$F$42,IF(Z243="energia elektryczna",AH243*0))</f>
        <v>0</v>
      </c>
      <c r="AS243" s="20" t="b">
        <f>IF(Z243="gaz",AH243*'lista, wskaźniki'!$F$43,IF(Z243="energia elektryczna",AH243*0))</f>
        <v>0</v>
      </c>
      <c r="AT243" s="20" t="b">
        <f>IF(Z243="gaz",AH243*'lista, wskaźniki'!$F$44,IF(Z243="energia elektryczna",AH243*0))</f>
        <v>0</v>
      </c>
      <c r="AU243" s="20">
        <f>AI243*1/3.6*'lista, wskaźniki'!$F$21</f>
        <v>0</v>
      </c>
      <c r="AV243" s="20">
        <f>AI243*'lista, wskaźniki'!$F$42</f>
        <v>0</v>
      </c>
      <c r="AW243" s="20">
        <f>AI243*'lista, wskaźniki'!$F$43</f>
        <v>0</v>
      </c>
      <c r="AX243" s="20">
        <f>AI243*'lista, wskaźniki'!$F$44</f>
        <v>0</v>
      </c>
      <c r="AY243" s="20">
        <f>AK243*'lista, wskaźniki'!$F$26</f>
        <v>10.473520000000001</v>
      </c>
      <c r="AZ243" s="20">
        <f t="shared" si="91"/>
        <v>71.724517050000003</v>
      </c>
      <c r="BA243" s="20">
        <f t="shared" si="92"/>
        <v>0.24570229999999998</v>
      </c>
      <c r="BB243" s="20">
        <f t="shared" si="93"/>
        <v>0.23277059999999999</v>
      </c>
      <c r="BC243" s="20">
        <f t="shared" si="94"/>
        <v>1.7457794999999998E-4</v>
      </c>
      <c r="BD243" s="937" t="s">
        <v>17</v>
      </c>
      <c r="BE243" s="937" t="s">
        <v>17</v>
      </c>
      <c r="BF243" s="937" t="s">
        <v>17</v>
      </c>
      <c r="BG243" s="937" t="s">
        <v>17</v>
      </c>
      <c r="BH243" s="218"/>
      <c r="BI243" s="937" t="s">
        <v>17</v>
      </c>
      <c r="BJ243" s="218"/>
      <c r="BK243" s="937" t="s">
        <v>17</v>
      </c>
      <c r="BL243" s="218"/>
      <c r="BM243" s="218"/>
      <c r="BN243" s="218"/>
      <c r="BO243" s="218" t="s">
        <v>17</v>
      </c>
      <c r="BP243" s="218"/>
      <c r="BQ243" s="218" t="s">
        <v>120</v>
      </c>
      <c r="BR243" s="218">
        <v>1</v>
      </c>
      <c r="BS243" s="946">
        <v>8109</v>
      </c>
      <c r="BT243" s="946"/>
      <c r="BU243" s="946">
        <v>639</v>
      </c>
      <c r="BV243" s="946"/>
      <c r="BW243" s="946"/>
      <c r="BX243" s="946">
        <v>2722.14</v>
      </c>
      <c r="BY243" s="928"/>
      <c r="CA243" s="365">
        <f t="shared" si="95"/>
        <v>646.58499999999992</v>
      </c>
      <c r="CB243" s="365" t="b">
        <f t="shared" si="96"/>
        <v>0</v>
      </c>
      <c r="CC243" s="365" t="b">
        <f t="shared" si="97"/>
        <v>0</v>
      </c>
      <c r="CD243" s="365" t="b">
        <f t="shared" si="98"/>
        <v>0</v>
      </c>
      <c r="CE243" s="365" t="b">
        <f t="shared" si="99"/>
        <v>0</v>
      </c>
      <c r="CF243" s="365" t="b">
        <f t="shared" si="100"/>
        <v>0</v>
      </c>
      <c r="CG243" s="365" t="b">
        <f t="shared" si="101"/>
        <v>0</v>
      </c>
      <c r="CH243" s="365" t="b">
        <f t="shared" si="102"/>
        <v>0</v>
      </c>
      <c r="CI243" s="72">
        <f t="shared" si="103"/>
        <v>646.58499999999992</v>
      </c>
      <c r="CJ243" s="72" t="b">
        <f t="shared" si="104"/>
        <v>0</v>
      </c>
      <c r="CK243" s="72" t="b">
        <f t="shared" si="105"/>
        <v>0</v>
      </c>
      <c r="CL243" s="72">
        <f t="shared" si="106"/>
        <v>0</v>
      </c>
      <c r="CM243" s="72" t="b">
        <f t="shared" si="107"/>
        <v>0</v>
      </c>
      <c r="CN243" s="72" t="b">
        <f t="shared" si="108"/>
        <v>0</v>
      </c>
      <c r="CP243" s="13">
        <f t="shared" si="109"/>
        <v>800</v>
      </c>
      <c r="CQ243" s="13">
        <f t="shared" si="110"/>
        <v>800</v>
      </c>
      <c r="CR243" s="13" t="b">
        <f t="shared" si="111"/>
        <v>0</v>
      </c>
      <c r="CS243" s="13" t="b">
        <f t="shared" si="117"/>
        <v>0</v>
      </c>
      <c r="CT243" s="13" t="b">
        <f t="shared" si="116"/>
        <v>0</v>
      </c>
      <c r="CU243" s="13" t="b">
        <f t="shared" si="118"/>
        <v>0</v>
      </c>
      <c r="CV243" s="13" t="b">
        <f t="shared" si="112"/>
        <v>0</v>
      </c>
      <c r="CW243" s="13" t="b">
        <f t="shared" si="113"/>
        <v>0</v>
      </c>
      <c r="CX243" s="13" t="b">
        <f t="shared" si="114"/>
        <v>0</v>
      </c>
      <c r="CY243" s="13" t="b">
        <f t="shared" si="115"/>
        <v>0</v>
      </c>
    </row>
    <row r="244" spans="1:103" s="13" customFormat="1" ht="15" thickBot="1">
      <c r="A244" s="932"/>
      <c r="B244" s="938"/>
      <c r="C244" s="938"/>
      <c r="D244" s="938"/>
      <c r="E244" s="938"/>
      <c r="F244" s="938"/>
      <c r="G244" s="938"/>
      <c r="H244" s="938"/>
      <c r="I244" s="938"/>
      <c r="J244" s="938"/>
      <c r="K244" s="938"/>
      <c r="L244" s="938"/>
      <c r="M244" s="938"/>
      <c r="N244" s="938"/>
      <c r="O244" s="938"/>
      <c r="P244" s="938"/>
      <c r="Q244" s="941"/>
      <c r="R244" s="938"/>
      <c r="S244" s="938"/>
      <c r="T244" s="938"/>
      <c r="U244" s="938"/>
      <c r="V244" s="938"/>
      <c r="W244" s="220"/>
      <c r="X244" s="220"/>
      <c r="Y244" s="220"/>
      <c r="Z244" s="220"/>
      <c r="AA244" s="220" t="s">
        <v>36</v>
      </c>
      <c r="AB244" s="221"/>
      <c r="AC244" s="221"/>
      <c r="AD244" s="220"/>
      <c r="AE244" s="938"/>
      <c r="AF244" s="334">
        <f t="shared" ref="AF244:AF307" si="119">IF(AG244&gt;0,(AJ244+AG244)/2,AJ244)</f>
        <v>0</v>
      </c>
      <c r="AG244" s="272">
        <f>IF(R244="kompletna",Q244*J244*0.0036*'lista, wskaźniki'!$F$13, IF(R244="częściowa",Q244*J244*0.0036*'lista, wskaźniki'!$F$14, IF(R244="brak",Q244*J244*0.0036*'lista, wskaźniki'!$F$15,)))</f>
        <v>0</v>
      </c>
      <c r="AH244" s="334">
        <f>IF(Y244="inne",K244*'lista, wskaźniki'!$E$35,IF(Y244="to samo źródło",0,IF(Y244=0,0)))</f>
        <v>0</v>
      </c>
      <c r="AI244" s="334" t="b">
        <f>IF(AA244="gaz z sieci",AC244*'lista, wskaźniki'!$D$21)</f>
        <v>0</v>
      </c>
      <c r="AJ244" s="272">
        <f>IF(AA244="węgiel",AB244*'lista, wskaźniki'!$D$20, IF('Sektor mieszkaniowy'!AA244="drewno",'Sektor mieszkaniowy'!AB244*'lista, wskaźniki'!$D$22,IF('Sektor mieszkaniowy'!AA244="pellet",AB244*'lista, wskaźniki'!$D$23,IF('Sektor mieszkaniowy'!AA244="gaz z sieci",AB244*'lista, wskaźniki'!$D$21,IF('Sektor mieszkaniowy'!AA244="olej opałowy",'Sektor mieszkaniowy'!AB244*'lista, wskaźniki'!$D$24)))))</f>
        <v>0</v>
      </c>
      <c r="AK244" s="944"/>
      <c r="AL244" s="938"/>
      <c r="AM244" s="20">
        <f>IF(AA244="węgiel",AF244*1/3.6*'lista, wskaźniki'!$F$20,IF(AA244="drewno",AF244*1/3.6*'lista, wskaźniki'!$F$22,IF(AA244="pellet",AF244*1/3.6*'lista, wskaźniki'!$F$23,IF(AA244="gaz z sieci",AF244*1/3.6*'lista, wskaźniki'!$F$21,IF(AA244="olej opałowy",AF244*1/3.6*'lista, wskaźniki'!$F$24,0)))))</f>
        <v>0</v>
      </c>
      <c r="AN244" s="20">
        <f>IF(AA244="węgiel",AF244*'lista, wskaźniki'!$E$42,IF(AA244="drewno",AF244*'lista, wskaźniki'!$G$42,IF(AA244="pellet",AF244*'lista, wskaźniki'!$H$42,IF(AA244="gaz z sieci",AF244*'lista, wskaźniki'!$F$42,IF(AA244="olej opałowy",AF244*'lista, wskaźniki'!$I$42,0)))))</f>
        <v>0</v>
      </c>
      <c r="AO244" s="20">
        <f>IF(AA244="węgiel",AF244*'lista, wskaźniki'!$E$43,IF(AA244="drewno",AF244*'lista, wskaźniki'!$G$43,IF(AA244="pellet",AF244*'lista, wskaźniki'!$H$43,IF(AA244="gaz z sieci",AF244*'lista, wskaźniki'!$F$43,IF(AA244="olej opałowy",AF244*'lista, wskaźniki'!$I$43,0)))))</f>
        <v>0</v>
      </c>
      <c r="AP244" s="20">
        <f>IF(AA244="węgiel",AF244*'lista, wskaźniki'!$E$44,IF(AA244="drewno",AF244*'lista, wskaźniki'!$G$44,IF(AA244="pellet",AF244*'lista, wskaźniki'!$H$44,IF(AA244="gaz z sieci",AF244*'lista, wskaźniki'!$F$44,IF(AA244="olej opałowy",AF244*'lista, wskaźniki'!$I$44,0)))))</f>
        <v>0</v>
      </c>
      <c r="AQ244" s="20" t="b">
        <f>IF(Z244="gaz",AH244*1/3.6*'lista, wskaźniki'!$F$21,IF(Z244="energia elektryczna",AH244*1/3.6*'lista, wskaźniki'!$F$26))</f>
        <v>0</v>
      </c>
      <c r="AR244" s="20" t="b">
        <f>IF(Z244="gaz",AH244*'lista, wskaźniki'!$F$42,IF(Z244="energia elektryczna",AH244*0))</f>
        <v>0</v>
      </c>
      <c r="AS244" s="20" t="b">
        <f>IF(Z244="gaz",AH244*'lista, wskaźniki'!$F$43,IF(Z244="energia elektryczna",AH244*0))</f>
        <v>0</v>
      </c>
      <c r="AT244" s="20" t="b">
        <f>IF(Z244="gaz",AH244*'lista, wskaźniki'!$F$44,IF(Z244="energia elektryczna",AH244*0))</f>
        <v>0</v>
      </c>
      <c r="AU244" s="20">
        <f>AI244*1/3.6*'lista, wskaźniki'!$F$21</f>
        <v>0</v>
      </c>
      <c r="AV244" s="20">
        <f>AI244*'lista, wskaźniki'!$F$42</f>
        <v>0</v>
      </c>
      <c r="AW244" s="20">
        <f>AI244*'lista, wskaźniki'!$F$43</f>
        <v>0</v>
      </c>
      <c r="AX244" s="20">
        <f>AI244*'lista, wskaźniki'!$F$44</f>
        <v>0</v>
      </c>
      <c r="AY244" s="20">
        <f>AK244*'lista, wskaźniki'!$F$26</f>
        <v>0</v>
      </c>
      <c r="AZ244" s="20">
        <f t="shared" si="91"/>
        <v>0</v>
      </c>
      <c r="BA244" s="20">
        <f t="shared" si="92"/>
        <v>0</v>
      </c>
      <c r="BB244" s="20">
        <f t="shared" si="93"/>
        <v>0</v>
      </c>
      <c r="BC244" s="20">
        <f t="shared" si="94"/>
        <v>0</v>
      </c>
      <c r="BD244" s="938"/>
      <c r="BE244" s="938"/>
      <c r="BF244" s="938"/>
      <c r="BG244" s="938"/>
      <c r="BH244" s="220"/>
      <c r="BI244" s="938"/>
      <c r="BJ244" s="220"/>
      <c r="BK244" s="938"/>
      <c r="BL244" s="220"/>
      <c r="BM244" s="220"/>
      <c r="BN244" s="220"/>
      <c r="BO244" s="220"/>
      <c r="BP244" s="220"/>
      <c r="BQ244" s="220"/>
      <c r="BR244" s="220"/>
      <c r="BS244" s="947"/>
      <c r="BT244" s="947"/>
      <c r="BU244" s="947"/>
      <c r="BV244" s="947"/>
      <c r="BW244" s="947"/>
      <c r="BX244" s="947"/>
      <c r="BY244" s="929"/>
      <c r="CA244" s="365" t="b">
        <f t="shared" si="95"/>
        <v>0</v>
      </c>
      <c r="CB244" s="365">
        <f t="shared" si="96"/>
        <v>0</v>
      </c>
      <c r="CC244" s="365" t="b">
        <f t="shared" si="97"/>
        <v>0</v>
      </c>
      <c r="CD244" s="365" t="b">
        <f t="shared" si="98"/>
        <v>0</v>
      </c>
      <c r="CE244" s="365" t="b">
        <f t="shared" si="99"/>
        <v>0</v>
      </c>
      <c r="CF244" s="365" t="b">
        <f t="shared" si="100"/>
        <v>0</v>
      </c>
      <c r="CG244" s="365" t="b">
        <f t="shared" si="101"/>
        <v>0</v>
      </c>
      <c r="CH244" s="365" t="b">
        <f t="shared" si="102"/>
        <v>0</v>
      </c>
      <c r="CI244" s="72" t="b">
        <f t="shared" si="103"/>
        <v>0</v>
      </c>
      <c r="CJ244" s="72">
        <f t="shared" si="104"/>
        <v>0</v>
      </c>
      <c r="CK244" s="72" t="b">
        <f t="shared" si="105"/>
        <v>0</v>
      </c>
      <c r="CL244" s="72">
        <f t="shared" si="106"/>
        <v>0</v>
      </c>
      <c r="CM244" s="72" t="b">
        <f t="shared" si="107"/>
        <v>0</v>
      </c>
      <c r="CN244" s="72" t="b">
        <f t="shared" si="108"/>
        <v>0</v>
      </c>
      <c r="CP244" s="13">
        <f t="shared" si="109"/>
        <v>0</v>
      </c>
      <c r="CQ244" s="13" t="b">
        <f t="shared" si="110"/>
        <v>0</v>
      </c>
      <c r="CR244" s="13" t="b">
        <f t="shared" si="111"/>
        <v>0</v>
      </c>
      <c r="CS244" s="13" t="b">
        <f t="shared" si="117"/>
        <v>0</v>
      </c>
      <c r="CT244" s="13" t="b">
        <f t="shared" si="116"/>
        <v>0</v>
      </c>
      <c r="CU244" s="13" t="b">
        <f t="shared" si="118"/>
        <v>0</v>
      </c>
      <c r="CV244" s="13" t="b">
        <f t="shared" si="112"/>
        <v>0</v>
      </c>
      <c r="CW244" s="13" t="b">
        <f t="shared" si="113"/>
        <v>0</v>
      </c>
      <c r="CX244" s="13" t="b">
        <f t="shared" si="114"/>
        <v>0</v>
      </c>
      <c r="CY244" s="13" t="b">
        <f t="shared" si="115"/>
        <v>0</v>
      </c>
    </row>
    <row r="245" spans="1:103" s="13" customFormat="1" ht="15" thickBot="1">
      <c r="A245" s="932"/>
      <c r="B245" s="938"/>
      <c r="C245" s="938"/>
      <c r="D245" s="938"/>
      <c r="E245" s="938"/>
      <c r="F245" s="938"/>
      <c r="G245" s="938"/>
      <c r="H245" s="938"/>
      <c r="I245" s="938"/>
      <c r="J245" s="938"/>
      <c r="K245" s="938"/>
      <c r="L245" s="938"/>
      <c r="M245" s="938"/>
      <c r="N245" s="938"/>
      <c r="O245" s="938"/>
      <c r="P245" s="938"/>
      <c r="Q245" s="941"/>
      <c r="R245" s="938"/>
      <c r="S245" s="938"/>
      <c r="T245" s="938"/>
      <c r="U245" s="938"/>
      <c r="V245" s="938"/>
      <c r="W245" s="220"/>
      <c r="X245" s="220"/>
      <c r="Y245" s="220"/>
      <c r="Z245" s="220"/>
      <c r="AA245" s="220" t="s">
        <v>50</v>
      </c>
      <c r="AB245" s="221"/>
      <c r="AC245" s="221"/>
      <c r="AD245" s="220"/>
      <c r="AE245" s="938"/>
      <c r="AF245" s="334">
        <f t="shared" si="119"/>
        <v>0</v>
      </c>
      <c r="AG245" s="272">
        <f>IF(R245="kompletna",Q245*J245*0.0036*'lista, wskaźniki'!$F$13, IF(R245="częściowa",Q245*J245*0.0036*'lista, wskaźniki'!$F$14, IF(R245="brak",Q245*J245*0.0036*'lista, wskaźniki'!$F$15,)))</f>
        <v>0</v>
      </c>
      <c r="AH245" s="334">
        <f>IF(Y245="inne",K245*'lista, wskaźniki'!$E$35,IF(Y245="to samo źródło",0,IF(Y245=0,0)))</f>
        <v>0</v>
      </c>
      <c r="AI245" s="334" t="b">
        <f>IF(AA245="gaz z sieci",AC245*'lista, wskaźniki'!$D$21)</f>
        <v>0</v>
      </c>
      <c r="AJ245" s="272">
        <f>IF(AA245="węgiel",AB245*'lista, wskaźniki'!$D$20, IF('Sektor mieszkaniowy'!AA245="drewno",'Sektor mieszkaniowy'!AB245*'lista, wskaźniki'!$D$22,IF('Sektor mieszkaniowy'!AA245="pellet",AB245*'lista, wskaźniki'!$D$23,IF('Sektor mieszkaniowy'!AA245="gaz z sieci",AB245*'lista, wskaźniki'!$D$21,IF('Sektor mieszkaniowy'!AA245="olej opałowy",'Sektor mieszkaniowy'!AB245*'lista, wskaźniki'!$D$24)))))</f>
        <v>0</v>
      </c>
      <c r="AK245" s="944"/>
      <c r="AL245" s="938"/>
      <c r="AM245" s="20">
        <f>IF(AA245="węgiel",AF245*1/3.6*'lista, wskaźniki'!$F$20,IF(AA245="drewno",AF245*1/3.6*'lista, wskaźniki'!$F$22,IF(AA245="pellet",AF245*1/3.6*'lista, wskaźniki'!$F$23,IF(AA245="gaz z sieci",AF245*1/3.6*'lista, wskaźniki'!$F$21,IF(AA245="olej opałowy",AF245*1/3.6*'lista, wskaźniki'!$F$24,0)))))</f>
        <v>0</v>
      </c>
      <c r="AN245" s="20">
        <f>IF(AA245="węgiel",AF245*'lista, wskaźniki'!$E$42,IF(AA245="drewno",AF245*'lista, wskaźniki'!$G$42,IF(AA245="pellet",AF245*'lista, wskaźniki'!$H$42,IF(AA245="gaz z sieci",AF245*'lista, wskaźniki'!$F$42,IF(AA245="olej opałowy",AF245*'lista, wskaźniki'!$I$42,0)))))</f>
        <v>0</v>
      </c>
      <c r="AO245" s="20">
        <f>IF(AA245="węgiel",AF245*'lista, wskaźniki'!$E$43,IF(AA245="drewno",AF245*'lista, wskaźniki'!$G$43,IF(AA245="pellet",AF245*'lista, wskaźniki'!$H$43,IF(AA245="gaz z sieci",AF245*'lista, wskaźniki'!$F$43,IF(AA245="olej opałowy",AF245*'lista, wskaźniki'!$I$43,0)))))</f>
        <v>0</v>
      </c>
      <c r="AP245" s="20">
        <f>IF(AA245="węgiel",AF245*'lista, wskaźniki'!$E$44,IF(AA245="drewno",AF245*'lista, wskaźniki'!$G$44,IF(AA245="pellet",AF245*'lista, wskaźniki'!$H$44,IF(AA245="gaz z sieci",AF245*'lista, wskaźniki'!$F$44,IF(AA245="olej opałowy",AF245*'lista, wskaźniki'!$I$44,0)))))</f>
        <v>0</v>
      </c>
      <c r="AQ245" s="20" t="b">
        <f>IF(Z245="gaz",AH245*1/3.6*'lista, wskaźniki'!$F$21,IF(Z245="energia elektryczna",AH245*1/3.6*'lista, wskaźniki'!$F$26))</f>
        <v>0</v>
      </c>
      <c r="AR245" s="20" t="b">
        <f>IF(Z245="gaz",AH245*'lista, wskaźniki'!$F$42,IF(Z245="energia elektryczna",AH245*0))</f>
        <v>0</v>
      </c>
      <c r="AS245" s="20" t="b">
        <f>IF(Z245="gaz",AH245*'lista, wskaźniki'!$F$43,IF(Z245="energia elektryczna",AH245*0))</f>
        <v>0</v>
      </c>
      <c r="AT245" s="20" t="b">
        <f>IF(Z245="gaz",AH245*'lista, wskaźniki'!$F$44,IF(Z245="energia elektryczna",AH245*0))</f>
        <v>0</v>
      </c>
      <c r="AU245" s="20">
        <f>AI245*1/3.6*'lista, wskaźniki'!$F$21</f>
        <v>0</v>
      </c>
      <c r="AV245" s="20">
        <f>AI245*'lista, wskaźniki'!$F$42</f>
        <v>0</v>
      </c>
      <c r="AW245" s="20">
        <f>AI245*'lista, wskaźniki'!$F$43</f>
        <v>0</v>
      </c>
      <c r="AX245" s="20">
        <f>AI245*'lista, wskaźniki'!$F$44</f>
        <v>0</v>
      </c>
      <c r="AY245" s="20">
        <f>AK245*'lista, wskaźniki'!$F$26</f>
        <v>0</v>
      </c>
      <c r="AZ245" s="20">
        <f t="shared" si="91"/>
        <v>0</v>
      </c>
      <c r="BA245" s="20">
        <f t="shared" si="92"/>
        <v>0</v>
      </c>
      <c r="BB245" s="20">
        <f t="shared" si="93"/>
        <v>0</v>
      </c>
      <c r="BC245" s="20">
        <f t="shared" si="94"/>
        <v>0</v>
      </c>
      <c r="BD245" s="938"/>
      <c r="BE245" s="938"/>
      <c r="BF245" s="938"/>
      <c r="BG245" s="938"/>
      <c r="BH245" s="220"/>
      <c r="BI245" s="938"/>
      <c r="BJ245" s="220"/>
      <c r="BK245" s="938"/>
      <c r="BL245" s="220"/>
      <c r="BM245" s="220"/>
      <c r="BN245" s="220"/>
      <c r="BO245" s="220"/>
      <c r="BP245" s="220"/>
      <c r="BQ245" s="220"/>
      <c r="BR245" s="220"/>
      <c r="BS245" s="947"/>
      <c r="BT245" s="947"/>
      <c r="BU245" s="947"/>
      <c r="BV245" s="947"/>
      <c r="BW245" s="947"/>
      <c r="BX245" s="947"/>
      <c r="BY245" s="929"/>
      <c r="CA245" s="365" t="b">
        <f t="shared" si="95"/>
        <v>0</v>
      </c>
      <c r="CB245" s="365" t="b">
        <f t="shared" si="96"/>
        <v>0</v>
      </c>
      <c r="CC245" s="365">
        <f t="shared" si="97"/>
        <v>0</v>
      </c>
      <c r="CD245" s="365" t="b">
        <f t="shared" si="98"/>
        <v>0</v>
      </c>
      <c r="CE245" s="365" t="b">
        <f t="shared" si="99"/>
        <v>0</v>
      </c>
      <c r="CF245" s="365" t="b">
        <f t="shared" si="100"/>
        <v>0</v>
      </c>
      <c r="CG245" s="365" t="b">
        <f t="shared" si="101"/>
        <v>0</v>
      </c>
      <c r="CH245" s="365" t="b">
        <f t="shared" si="102"/>
        <v>0</v>
      </c>
      <c r="CI245" s="72" t="b">
        <f t="shared" si="103"/>
        <v>0</v>
      </c>
      <c r="CJ245" s="72" t="b">
        <f t="shared" si="104"/>
        <v>0</v>
      </c>
      <c r="CK245" s="72">
        <f t="shared" si="105"/>
        <v>0</v>
      </c>
      <c r="CL245" s="72">
        <f t="shared" si="106"/>
        <v>0</v>
      </c>
      <c r="CM245" s="72" t="b">
        <f t="shared" si="107"/>
        <v>0</v>
      </c>
      <c r="CN245" s="72" t="b">
        <f t="shared" si="108"/>
        <v>0</v>
      </c>
      <c r="CP245" s="13">
        <f t="shared" si="109"/>
        <v>0</v>
      </c>
      <c r="CQ245" s="13" t="b">
        <f t="shared" si="110"/>
        <v>0</v>
      </c>
      <c r="CR245" s="13" t="b">
        <f t="shared" si="111"/>
        <v>0</v>
      </c>
      <c r="CS245" s="13" t="b">
        <f t="shared" si="117"/>
        <v>0</v>
      </c>
      <c r="CT245" s="13" t="b">
        <f t="shared" si="116"/>
        <v>0</v>
      </c>
      <c r="CU245" s="13" t="b">
        <f t="shared" si="118"/>
        <v>0</v>
      </c>
      <c r="CV245" s="13" t="b">
        <f t="shared" si="112"/>
        <v>0</v>
      </c>
      <c r="CW245" s="13" t="b">
        <f t="shared" si="113"/>
        <v>0</v>
      </c>
      <c r="CX245" s="13" t="b">
        <f t="shared" si="114"/>
        <v>0</v>
      </c>
      <c r="CY245" s="13" t="b">
        <f t="shared" si="115"/>
        <v>0</v>
      </c>
    </row>
    <row r="246" spans="1:103" s="13" customFormat="1" ht="15" thickBot="1">
      <c r="A246" s="932"/>
      <c r="B246" s="938"/>
      <c r="C246" s="938"/>
      <c r="D246" s="938"/>
      <c r="E246" s="938"/>
      <c r="F246" s="938"/>
      <c r="G246" s="938"/>
      <c r="H246" s="938"/>
      <c r="I246" s="938"/>
      <c r="J246" s="938"/>
      <c r="K246" s="938"/>
      <c r="L246" s="938"/>
      <c r="M246" s="938"/>
      <c r="N246" s="938"/>
      <c r="O246" s="938"/>
      <c r="P246" s="938"/>
      <c r="Q246" s="941"/>
      <c r="R246" s="938"/>
      <c r="S246" s="938"/>
      <c r="T246" s="938"/>
      <c r="U246" s="938"/>
      <c r="V246" s="938"/>
      <c r="W246" s="220"/>
      <c r="X246" s="220"/>
      <c r="Y246" s="220"/>
      <c r="Z246" s="220"/>
      <c r="AA246" s="220" t="s">
        <v>38</v>
      </c>
      <c r="AB246" s="221"/>
      <c r="AC246" s="221"/>
      <c r="AD246" s="220"/>
      <c r="AE246" s="938"/>
      <c r="AF246" s="334">
        <f t="shared" si="119"/>
        <v>0</v>
      </c>
      <c r="AG246" s="272">
        <f>IF(R246="kompletna",Q246*J246*0.0036*'lista, wskaźniki'!$F$13, IF(R246="częściowa",Q246*J246*0.0036*'lista, wskaźniki'!$F$14, IF(R246="brak",Q246*J246*0.0036*'lista, wskaźniki'!$F$15,)))</f>
        <v>0</v>
      </c>
      <c r="AH246" s="334">
        <f>IF(Y246="inne",K246*'lista, wskaźniki'!$E$35,IF(Y246="to samo źródło",0,IF(Y246=0,0)))</f>
        <v>0</v>
      </c>
      <c r="AI246" s="334">
        <f>IF(AA246="gaz z sieci",AC246*'lista, wskaźniki'!$D$21)</f>
        <v>0</v>
      </c>
      <c r="AJ246" s="272">
        <f>IF(AA246="węgiel",AB246*'lista, wskaźniki'!$D$20, IF('Sektor mieszkaniowy'!AA246="drewno",'Sektor mieszkaniowy'!AB246*'lista, wskaźniki'!$D$22,IF('Sektor mieszkaniowy'!AA246="pellet",AB246*'lista, wskaźniki'!$D$23,IF('Sektor mieszkaniowy'!AA246="gaz z sieci",AB246*'lista, wskaźniki'!$D$21,IF('Sektor mieszkaniowy'!AA246="olej opałowy",'Sektor mieszkaniowy'!AB246*'lista, wskaźniki'!$D$24)))))</f>
        <v>0</v>
      </c>
      <c r="AK246" s="944"/>
      <c r="AL246" s="938"/>
      <c r="AM246" s="20">
        <f>IF(AA246="węgiel",AF246*1/3.6*'lista, wskaźniki'!$F$20,IF(AA246="drewno",AF246*1/3.6*'lista, wskaźniki'!$F$22,IF(AA246="pellet",AF246*1/3.6*'lista, wskaźniki'!$F$23,IF(AA246="gaz z sieci",AF246*1/3.6*'lista, wskaźniki'!$F$21,IF(AA246="olej opałowy",AF246*1/3.6*'lista, wskaźniki'!$F$24,0)))))</f>
        <v>0</v>
      </c>
      <c r="AN246" s="20">
        <f>IF(AA246="węgiel",AF246*'lista, wskaźniki'!$E$42,IF(AA246="drewno",AF246*'lista, wskaźniki'!$G$42,IF(AA246="pellet",AF246*'lista, wskaźniki'!$H$42,IF(AA246="gaz z sieci",AF246*'lista, wskaźniki'!$F$42,IF(AA246="olej opałowy",AF246*'lista, wskaźniki'!$I$42,0)))))</f>
        <v>0</v>
      </c>
      <c r="AO246" s="20">
        <f>IF(AA246="węgiel",AF246*'lista, wskaźniki'!$E$43,IF(AA246="drewno",AF246*'lista, wskaźniki'!$G$43,IF(AA246="pellet",AF246*'lista, wskaźniki'!$H$43,IF(AA246="gaz z sieci",AF246*'lista, wskaźniki'!$F$43,IF(AA246="olej opałowy",AF246*'lista, wskaźniki'!$I$43,0)))))</f>
        <v>0</v>
      </c>
      <c r="AP246" s="20">
        <f>IF(AA246="węgiel",AF246*'lista, wskaźniki'!$E$44,IF(AA246="drewno",AF246*'lista, wskaźniki'!$G$44,IF(AA246="pellet",AF246*'lista, wskaźniki'!$H$44,IF(AA246="gaz z sieci",AF246*'lista, wskaźniki'!$F$44,IF(AA246="olej opałowy",AF246*'lista, wskaźniki'!$I$44,0)))))</f>
        <v>0</v>
      </c>
      <c r="AQ246" s="20" t="b">
        <f>IF(Z246="gaz",AH246*1/3.6*'lista, wskaźniki'!$F$21,IF(Z246="energia elektryczna",AH246*1/3.6*'lista, wskaźniki'!$F$26))</f>
        <v>0</v>
      </c>
      <c r="AR246" s="20" t="b">
        <f>IF(Z246="gaz",AH246*'lista, wskaźniki'!$F$42,IF(Z246="energia elektryczna",AH246*0))</f>
        <v>0</v>
      </c>
      <c r="AS246" s="20" t="b">
        <f>IF(Z246="gaz",AH246*'lista, wskaźniki'!$F$43,IF(Z246="energia elektryczna",AH246*0))</f>
        <v>0</v>
      </c>
      <c r="AT246" s="20" t="b">
        <f>IF(Z246="gaz",AH246*'lista, wskaźniki'!$F$44,IF(Z246="energia elektryczna",AH246*0))</f>
        <v>0</v>
      </c>
      <c r="AU246" s="20">
        <f>AI246*1/3.6*'lista, wskaźniki'!$F$21</f>
        <v>0</v>
      </c>
      <c r="AV246" s="20">
        <f>AI246*'lista, wskaźniki'!$F$42</f>
        <v>0</v>
      </c>
      <c r="AW246" s="20">
        <f>AI246*'lista, wskaźniki'!$F$43</f>
        <v>0</v>
      </c>
      <c r="AX246" s="20">
        <f>AI246*'lista, wskaźniki'!$F$44</f>
        <v>0</v>
      </c>
      <c r="AY246" s="20">
        <f>AK246*'lista, wskaźniki'!$F$26</f>
        <v>0</v>
      </c>
      <c r="AZ246" s="20">
        <f t="shared" si="91"/>
        <v>0</v>
      </c>
      <c r="BA246" s="20">
        <f t="shared" si="92"/>
        <v>0</v>
      </c>
      <c r="BB246" s="20">
        <f t="shared" si="93"/>
        <v>0</v>
      </c>
      <c r="BC246" s="20">
        <f t="shared" si="94"/>
        <v>0</v>
      </c>
      <c r="BD246" s="938"/>
      <c r="BE246" s="938"/>
      <c r="BF246" s="938"/>
      <c r="BG246" s="938"/>
      <c r="BH246" s="220"/>
      <c r="BI246" s="938"/>
      <c r="BJ246" s="220"/>
      <c r="BK246" s="938"/>
      <c r="BL246" s="220"/>
      <c r="BM246" s="220"/>
      <c r="BN246" s="220"/>
      <c r="BO246" s="220"/>
      <c r="BP246" s="220"/>
      <c r="BQ246" s="220"/>
      <c r="BR246" s="220"/>
      <c r="BS246" s="947"/>
      <c r="BT246" s="947"/>
      <c r="BU246" s="947"/>
      <c r="BV246" s="947"/>
      <c r="BW246" s="947"/>
      <c r="BX246" s="947"/>
      <c r="BY246" s="929"/>
      <c r="CA246" s="365" t="b">
        <f t="shared" si="95"/>
        <v>0</v>
      </c>
      <c r="CB246" s="365" t="b">
        <f t="shared" si="96"/>
        <v>0</v>
      </c>
      <c r="CC246" s="365" t="b">
        <f t="shared" si="97"/>
        <v>0</v>
      </c>
      <c r="CD246" s="365">
        <f t="shared" si="98"/>
        <v>0</v>
      </c>
      <c r="CE246" s="365" t="b">
        <f t="shared" si="99"/>
        <v>0</v>
      </c>
      <c r="CF246" s="365" t="b">
        <f t="shared" si="100"/>
        <v>0</v>
      </c>
      <c r="CG246" s="365" t="b">
        <f t="shared" si="101"/>
        <v>0</v>
      </c>
      <c r="CH246" s="365">
        <f t="shared" si="102"/>
        <v>0</v>
      </c>
      <c r="CI246" s="72" t="b">
        <f t="shared" si="103"/>
        <v>0</v>
      </c>
      <c r="CJ246" s="72" t="b">
        <f t="shared" si="104"/>
        <v>0</v>
      </c>
      <c r="CK246" s="72" t="b">
        <f t="shared" si="105"/>
        <v>0</v>
      </c>
      <c r="CL246" s="72">
        <f t="shared" si="106"/>
        <v>0</v>
      </c>
      <c r="CM246" s="72" t="b">
        <f t="shared" si="107"/>
        <v>0</v>
      </c>
      <c r="CN246" s="72" t="b">
        <f t="shared" si="108"/>
        <v>0</v>
      </c>
      <c r="CP246" s="13">
        <f t="shared" si="109"/>
        <v>0</v>
      </c>
      <c r="CQ246" s="13" t="b">
        <f t="shared" si="110"/>
        <v>0</v>
      </c>
      <c r="CR246" s="13" t="b">
        <f t="shared" si="111"/>
        <v>0</v>
      </c>
      <c r="CS246" s="13" t="b">
        <f t="shared" si="117"/>
        <v>0</v>
      </c>
      <c r="CT246" s="13" t="b">
        <f t="shared" si="116"/>
        <v>0</v>
      </c>
      <c r="CU246" s="13" t="b">
        <f t="shared" si="118"/>
        <v>0</v>
      </c>
      <c r="CV246" s="13" t="b">
        <f t="shared" si="112"/>
        <v>0</v>
      </c>
      <c r="CW246" s="13" t="b">
        <f t="shared" si="113"/>
        <v>0</v>
      </c>
      <c r="CX246" s="13" t="b">
        <f t="shared" si="114"/>
        <v>0</v>
      </c>
      <c r="CY246" s="13" t="b">
        <f t="shared" si="115"/>
        <v>0</v>
      </c>
    </row>
    <row r="247" spans="1:103" s="13" customFormat="1" ht="15" thickBot="1">
      <c r="A247" s="933"/>
      <c r="B247" s="939"/>
      <c r="C247" s="939"/>
      <c r="D247" s="939"/>
      <c r="E247" s="939"/>
      <c r="F247" s="939"/>
      <c r="G247" s="939"/>
      <c r="H247" s="939"/>
      <c r="I247" s="939"/>
      <c r="J247" s="939"/>
      <c r="K247" s="939"/>
      <c r="L247" s="939"/>
      <c r="M247" s="939"/>
      <c r="N247" s="939"/>
      <c r="O247" s="939"/>
      <c r="P247" s="939"/>
      <c r="Q247" s="942"/>
      <c r="R247" s="939"/>
      <c r="S247" s="939"/>
      <c r="T247" s="939"/>
      <c r="U247" s="939"/>
      <c r="V247" s="939"/>
      <c r="W247" s="222"/>
      <c r="X247" s="222"/>
      <c r="Y247" s="222"/>
      <c r="Z247" s="222"/>
      <c r="AA247" s="222" t="s">
        <v>37</v>
      </c>
      <c r="AB247" s="223"/>
      <c r="AC247" s="223"/>
      <c r="AD247" s="222"/>
      <c r="AE247" s="939"/>
      <c r="AF247" s="334">
        <f t="shared" si="119"/>
        <v>0</v>
      </c>
      <c r="AG247" s="272">
        <f>IF(R247="kompletna",Q247*J247*0.0036*'lista, wskaźniki'!$F$13, IF(R247="częściowa",Q247*J247*0.0036*'lista, wskaźniki'!$F$14, IF(R247="brak",Q247*J247*0.0036*'lista, wskaźniki'!$F$15,)))</f>
        <v>0</v>
      </c>
      <c r="AH247" s="334">
        <f>IF(Y247="inne",K247*'lista, wskaźniki'!$E$35,IF(Y247="to samo źródło",0,IF(Y247=0,0)))</f>
        <v>0</v>
      </c>
      <c r="AI247" s="334" t="b">
        <f>IF(AA247="gaz z sieci",AC247*'lista, wskaźniki'!$D$21)</f>
        <v>0</v>
      </c>
      <c r="AJ247" s="272">
        <f>IF(AA247="węgiel",AB247*'lista, wskaźniki'!$D$20, IF('Sektor mieszkaniowy'!AA247="drewno",'Sektor mieszkaniowy'!AB247*'lista, wskaźniki'!$D$22,IF('Sektor mieszkaniowy'!AA247="pellet",AB247*'lista, wskaźniki'!$D$23,IF('Sektor mieszkaniowy'!AA247="gaz z sieci",AB247*'lista, wskaźniki'!$D$21,IF('Sektor mieszkaniowy'!AA247="olej opałowy",'Sektor mieszkaniowy'!AB247*'lista, wskaźniki'!$D$24)))))</f>
        <v>0</v>
      </c>
      <c r="AK247" s="945"/>
      <c r="AL247" s="939"/>
      <c r="AM247" s="20">
        <f>IF(AA247="węgiel",AF247*1/3.6*'lista, wskaźniki'!$F$20,IF(AA247="drewno",AF247*1/3.6*'lista, wskaźniki'!$F$22,IF(AA247="pellet",AF247*1/3.6*'lista, wskaźniki'!$F$23,IF(AA247="gaz z sieci",AF247*1/3.6*'lista, wskaźniki'!$F$21,IF(AA247="olej opałowy",AF247*1/3.6*'lista, wskaźniki'!$F$24,0)))))</f>
        <v>0</v>
      </c>
      <c r="AN247" s="20">
        <f>IF(AA247="węgiel",AF247*'lista, wskaźniki'!$E$42,IF(AA247="drewno",AF247*'lista, wskaźniki'!$G$42,IF(AA247="pellet",AF247*'lista, wskaźniki'!$H$42,IF(AA247="gaz z sieci",AF247*'lista, wskaźniki'!$F$42,IF(AA247="olej opałowy",AF247*'lista, wskaźniki'!$I$42,0)))))</f>
        <v>0</v>
      </c>
      <c r="AO247" s="20">
        <f>IF(AA247="węgiel",AF247*'lista, wskaźniki'!$E$43,IF(AA247="drewno",AF247*'lista, wskaźniki'!$G$43,IF(AA247="pellet",AF247*'lista, wskaźniki'!$H$43,IF(AA247="gaz z sieci",AF247*'lista, wskaźniki'!$F$43,IF(AA247="olej opałowy",AF247*'lista, wskaźniki'!$I$43,0)))))</f>
        <v>0</v>
      </c>
      <c r="AP247" s="20">
        <f>IF(AA247="węgiel",AF247*'lista, wskaźniki'!$E$44,IF(AA247="drewno",AF247*'lista, wskaźniki'!$G$44,IF(AA247="pellet",AF247*'lista, wskaźniki'!$H$44,IF(AA247="gaz z sieci",AF247*'lista, wskaźniki'!$F$44,IF(AA247="olej opałowy",AF247*'lista, wskaźniki'!$I$44,0)))))</f>
        <v>0</v>
      </c>
      <c r="AQ247" s="20" t="b">
        <f>IF(Z247="gaz",AH247*1/3.6*'lista, wskaźniki'!$F$21,IF(Z247="energia elektryczna",AH247*1/3.6*'lista, wskaźniki'!$F$26))</f>
        <v>0</v>
      </c>
      <c r="AR247" s="20" t="b">
        <f>IF(Z247="gaz",AH247*'lista, wskaźniki'!$F$42,IF(Z247="energia elektryczna",AH247*0))</f>
        <v>0</v>
      </c>
      <c r="AS247" s="20" t="b">
        <f>IF(Z247="gaz",AH247*'lista, wskaźniki'!$F$43,IF(Z247="energia elektryczna",AH247*0))</f>
        <v>0</v>
      </c>
      <c r="AT247" s="20" t="b">
        <f>IF(Z247="gaz",AH247*'lista, wskaźniki'!$F$44,IF(Z247="energia elektryczna",AH247*0))</f>
        <v>0</v>
      </c>
      <c r="AU247" s="20">
        <f>AI247*1/3.6*'lista, wskaźniki'!$F$21</f>
        <v>0</v>
      </c>
      <c r="AV247" s="20">
        <f>AI247*'lista, wskaźniki'!$F$42</f>
        <v>0</v>
      </c>
      <c r="AW247" s="20">
        <f>AI247*'lista, wskaźniki'!$F$43</f>
        <v>0</v>
      </c>
      <c r="AX247" s="20">
        <f>AI247*'lista, wskaźniki'!$F$44</f>
        <v>0</v>
      </c>
      <c r="AY247" s="20">
        <f>AK247*'lista, wskaźniki'!$F$26</f>
        <v>0</v>
      </c>
      <c r="AZ247" s="20">
        <f t="shared" si="91"/>
        <v>0</v>
      </c>
      <c r="BA247" s="20">
        <f t="shared" si="92"/>
        <v>0</v>
      </c>
      <c r="BB247" s="20">
        <f t="shared" si="93"/>
        <v>0</v>
      </c>
      <c r="BC247" s="20">
        <f t="shared" si="94"/>
        <v>0</v>
      </c>
      <c r="BD247" s="939"/>
      <c r="BE247" s="939"/>
      <c r="BF247" s="939"/>
      <c r="BG247" s="939"/>
      <c r="BH247" s="222"/>
      <c r="BI247" s="939"/>
      <c r="BJ247" s="222"/>
      <c r="BK247" s="939"/>
      <c r="BL247" s="222"/>
      <c r="BM247" s="222"/>
      <c r="BN247" s="222"/>
      <c r="BO247" s="222"/>
      <c r="BP247" s="222"/>
      <c r="BQ247" s="222"/>
      <c r="BR247" s="222"/>
      <c r="BS247" s="948"/>
      <c r="BT247" s="948"/>
      <c r="BU247" s="948"/>
      <c r="BV247" s="948"/>
      <c r="BW247" s="948"/>
      <c r="BX247" s="948"/>
      <c r="BY247" s="930"/>
      <c r="CA247" s="365" t="b">
        <f t="shared" si="95"/>
        <v>0</v>
      </c>
      <c r="CB247" s="365" t="b">
        <f t="shared" si="96"/>
        <v>0</v>
      </c>
      <c r="CC247" s="365" t="b">
        <f t="shared" si="97"/>
        <v>0</v>
      </c>
      <c r="CD247" s="365" t="b">
        <f t="shared" si="98"/>
        <v>0</v>
      </c>
      <c r="CE247" s="365">
        <f t="shared" si="99"/>
        <v>0</v>
      </c>
      <c r="CF247" s="365" t="b">
        <f t="shared" si="100"/>
        <v>0</v>
      </c>
      <c r="CG247" s="365" t="b">
        <f t="shared" si="101"/>
        <v>0</v>
      </c>
      <c r="CH247" s="365" t="b">
        <f t="shared" si="102"/>
        <v>0</v>
      </c>
      <c r="CI247" s="72" t="b">
        <f t="shared" si="103"/>
        <v>0</v>
      </c>
      <c r="CJ247" s="72" t="b">
        <f t="shared" si="104"/>
        <v>0</v>
      </c>
      <c r="CK247" s="72" t="b">
        <f t="shared" si="105"/>
        <v>0</v>
      </c>
      <c r="CL247" s="72">
        <f t="shared" si="106"/>
        <v>0</v>
      </c>
      <c r="CM247" s="72">
        <f t="shared" si="107"/>
        <v>0</v>
      </c>
      <c r="CN247" s="72" t="b">
        <f t="shared" si="108"/>
        <v>0</v>
      </c>
      <c r="CP247" s="13">
        <f t="shared" si="109"/>
        <v>0</v>
      </c>
      <c r="CQ247" s="13" t="b">
        <f t="shared" si="110"/>
        <v>0</v>
      </c>
      <c r="CR247" s="13" t="b">
        <f t="shared" si="111"/>
        <v>0</v>
      </c>
      <c r="CS247" s="13" t="b">
        <f t="shared" si="117"/>
        <v>0</v>
      </c>
      <c r="CT247" s="13" t="b">
        <f t="shared" si="116"/>
        <v>0</v>
      </c>
      <c r="CU247" s="13" t="b">
        <f t="shared" si="118"/>
        <v>0</v>
      </c>
      <c r="CV247" s="13" t="b">
        <f t="shared" si="112"/>
        <v>0</v>
      </c>
      <c r="CW247" s="13" t="b">
        <f t="shared" si="113"/>
        <v>0</v>
      </c>
      <c r="CX247" s="13" t="b">
        <f t="shared" si="114"/>
        <v>0</v>
      </c>
      <c r="CY247" s="13" t="b">
        <f t="shared" si="115"/>
        <v>0</v>
      </c>
    </row>
    <row r="248" spans="1:103" ht="15" thickBot="1">
      <c r="A248" s="931">
        <v>50</v>
      </c>
      <c r="B248" s="1080" t="s">
        <v>204</v>
      </c>
      <c r="C248" s="1080">
        <v>1</v>
      </c>
      <c r="D248" s="1080" t="s">
        <v>1</v>
      </c>
      <c r="E248" s="1080" t="s">
        <v>5</v>
      </c>
      <c r="F248" s="1080">
        <v>6</v>
      </c>
      <c r="G248" s="1080">
        <v>6</v>
      </c>
      <c r="H248" s="1080"/>
      <c r="I248" s="1080" t="s">
        <v>10</v>
      </c>
      <c r="J248" s="1080">
        <v>138</v>
      </c>
      <c r="K248" s="1080">
        <v>2</v>
      </c>
      <c r="L248" s="1080" t="s">
        <v>16</v>
      </c>
      <c r="M248" s="1080"/>
      <c r="N248" s="1080" t="s">
        <v>16</v>
      </c>
      <c r="O248" s="1080"/>
      <c r="P248" s="1080" t="s">
        <v>17</v>
      </c>
      <c r="Q248" s="940">
        <f>IF(I248="&lt;1966",'lista, wskaźniki'!$G$4,IF(I248="1967-1985",'lista, wskaźniki'!$G$5,IF(I248="1986-1992",'lista, wskaźniki'!$G$6,IF(I248="1993-1996",'lista, wskaźniki'!$G$7,IF(I248="&gt;1997",'lista, wskaźniki'!$G$8,IF(I248=0,'lista, wskaźniki'!$G$4))))))</f>
        <v>290</v>
      </c>
      <c r="R248" s="1080" t="s">
        <v>23</v>
      </c>
      <c r="S248" s="1080" t="s">
        <v>27</v>
      </c>
      <c r="T248" s="1080"/>
      <c r="U248" s="1080"/>
      <c r="V248" s="1080"/>
      <c r="W248" s="89" t="s">
        <v>35</v>
      </c>
      <c r="X248" s="89" t="s">
        <v>38</v>
      </c>
      <c r="Y248" s="89" t="s">
        <v>24</v>
      </c>
      <c r="Z248" s="89" t="s">
        <v>401</v>
      </c>
      <c r="AA248" s="89" t="s">
        <v>35</v>
      </c>
      <c r="AB248" s="90">
        <v>3</v>
      </c>
      <c r="AC248" s="90"/>
      <c r="AD248" s="89">
        <v>2700</v>
      </c>
      <c r="AE248" s="1080"/>
      <c r="AF248" s="334">
        <f t="shared" si="119"/>
        <v>91.573800000000006</v>
      </c>
      <c r="AG248" s="272">
        <f>IF(R248="kompletna",Q248*J248*0.0036*'lista, wskaźniki'!$F$13, IF(R248="częściowa",Q248*J248*0.0036*'lista, wskaźniki'!$F$14, IF(R248="brak",Q248*J248*0.0036*'lista, wskaźniki'!$F$15,)))</f>
        <v>115.25760000000001</v>
      </c>
      <c r="AH248" s="334">
        <f>IF(Y248="inne",K248*'lista, wskaźniki'!$E$35,IF(Y248="to samo źródło",0,IF(Y248=0,0)))</f>
        <v>4.3357072500000005</v>
      </c>
      <c r="AI248" s="334" t="b">
        <f>IF(AA248="gaz z sieci",AC248*'lista, wskaźniki'!$D$21)</f>
        <v>0</v>
      </c>
      <c r="AJ248" s="272">
        <f>IF(AA248="węgiel",AB248*'lista, wskaźniki'!$D$20, IF('Sektor mieszkaniowy'!AA248="drewno",'Sektor mieszkaniowy'!AB248*'lista, wskaźniki'!$D$22,IF('Sektor mieszkaniowy'!AA248="pellet",AB248*'lista, wskaźniki'!$D$23,IF('Sektor mieszkaniowy'!AA248="gaz z sieci",AB248*'lista, wskaźniki'!$D$21,IF('Sektor mieszkaniowy'!AA248="olej opałowy",'Sektor mieszkaniowy'!AB248*'lista, wskaźniki'!$D$24)))))</f>
        <v>67.89</v>
      </c>
      <c r="AK248" s="1083">
        <f>AL248/'lista, wskaźniki'!$A$127</f>
        <v>2.3076923076923075</v>
      </c>
      <c r="AL248" s="1080">
        <v>1500</v>
      </c>
      <c r="AM248" s="20">
        <f>IF(AA248="węgiel",AF248*1/3.6*'lista, wskaźniki'!$F$20,IF(AA248="drewno",AF248*1/3.6*'lista, wskaźniki'!$F$22,IF(AA248="pellet",AF248*1/3.6*'lista, wskaźniki'!$F$23,IF(AA248="gaz z sieci",AF248*1/3.6*'lista, wskaźniki'!$F$21,IF(AA248="olej opałowy",AF248*1/3.6*'lista, wskaźniki'!$F$24,0)))))</f>
        <v>8.674786074</v>
      </c>
      <c r="AN248" s="20">
        <f>IF(AA248="węgiel",AF248*'lista, wskaźniki'!$E$42,IF(AA248="drewno",AF248*'lista, wskaźniki'!$G$42,IF(AA248="pellet",AF248*'lista, wskaźniki'!$H$42,IF(AA248="gaz z sieci",AF248*'lista, wskaźniki'!$F$42,IF(AA248="olej opałowy",AF248*'lista, wskaźniki'!$I$42,0)))))</f>
        <v>3.4798044000000007E-2</v>
      </c>
      <c r="AO248" s="20">
        <f>IF(AA248="węgiel",AF248*'lista, wskaźniki'!$E$43,IF(AA248="drewno",AF248*'lista, wskaźniki'!$G$43,IF(AA248="pellet",AF248*'lista, wskaźniki'!$H$43,IF(AA248="gaz z sieci",AF248*'lista, wskaźniki'!$F$43,IF(AA248="olej opałowy",AF248*'lista, wskaźniki'!$I$43,0)))))</f>
        <v>3.2966568000000002E-2</v>
      </c>
      <c r="AP248" s="20">
        <f>IF(AA248="węgiel",AF248*'lista, wskaźniki'!$E$44,IF(AA248="drewno",AF248*'lista, wskaźniki'!$G$44,IF(AA248="pellet",AF248*'lista, wskaźniki'!$H$44,IF(AA248="gaz z sieci",AF248*'lista, wskaźniki'!$F$44,IF(AA248="olej opałowy",AF248*'lista, wskaźniki'!$I$44,0)))))</f>
        <v>2.4724926000000002E-5</v>
      </c>
      <c r="AQ248" s="20">
        <f>IF(Z248="gaz",AH248*1/3.6*'lista, wskaźniki'!$F$21,IF(Z248="energia elektryczna",AH248*1/3.6*'lista, wskaźniki'!$F$26))</f>
        <v>0.24201917869500003</v>
      </c>
      <c r="AR248" s="20">
        <f>IF(Z248="gaz",AH248*'lista, wskaźniki'!$F$42,IF(Z248="energia elektryczna",AH248*0))</f>
        <v>2.1678536250000003E-6</v>
      </c>
      <c r="AS248" s="20">
        <f>IF(Z248="gaz",AH248*'lista, wskaźniki'!$F$43,IF(Z248="energia elektryczna",AH248*0))</f>
        <v>2.1678536250000003E-6</v>
      </c>
      <c r="AT248" s="20">
        <f>IF(Z248="gaz",AH248*'lista, wskaźniki'!$F$44,IF(Z248="energia elektryczna",AH248*0))</f>
        <v>0</v>
      </c>
      <c r="AU248" s="20">
        <f>AI248*1/3.6*'lista, wskaźniki'!$F$21</f>
        <v>0</v>
      </c>
      <c r="AV248" s="20">
        <f>AI248*'lista, wskaźniki'!$F$42</f>
        <v>0</v>
      </c>
      <c r="AW248" s="20">
        <f>AI248*'lista, wskaźniki'!$F$43</f>
        <v>0</v>
      </c>
      <c r="AX248" s="20">
        <f>AI248*'lista, wskaźniki'!$F$44</f>
        <v>0</v>
      </c>
      <c r="AY248" s="20">
        <f>AK248*'lista, wskaźniki'!$F$26</f>
        <v>2.0538461538461537</v>
      </c>
      <c r="AZ248" s="20">
        <f t="shared" si="91"/>
        <v>10.970651406541153</v>
      </c>
      <c r="BA248" s="20">
        <f t="shared" si="92"/>
        <v>3.4800211853625009E-2</v>
      </c>
      <c r="BB248" s="20">
        <f t="shared" si="93"/>
        <v>3.2968735853625003E-2</v>
      </c>
      <c r="BC248" s="20">
        <f t="shared" si="94"/>
        <v>2.4724926000000002E-5</v>
      </c>
      <c r="BD248" s="1080" t="s">
        <v>17</v>
      </c>
      <c r="BE248" s="1080" t="s">
        <v>17</v>
      </c>
      <c r="BF248" s="1080" t="s">
        <v>17</v>
      </c>
      <c r="BG248" s="1080" t="s">
        <v>17</v>
      </c>
      <c r="BH248" s="89"/>
      <c r="BI248" s="1080" t="s">
        <v>17</v>
      </c>
      <c r="BJ248" s="89"/>
      <c r="BK248" s="1080" t="s">
        <v>17</v>
      </c>
      <c r="BL248" s="89"/>
      <c r="BM248" s="89"/>
      <c r="BN248" s="89"/>
      <c r="BO248" s="89" t="s">
        <v>17</v>
      </c>
      <c r="BP248" s="89"/>
      <c r="BQ248" s="89"/>
      <c r="BR248" s="89"/>
      <c r="BS248" s="1074"/>
      <c r="BT248" s="1074"/>
      <c r="BU248" s="1074"/>
      <c r="BV248" s="1074"/>
      <c r="BW248" s="1074"/>
      <c r="BX248" s="1074"/>
      <c r="BY248" s="1077"/>
      <c r="CA248" s="365">
        <f t="shared" si="95"/>
        <v>91.573800000000006</v>
      </c>
      <c r="CB248" s="365" t="b">
        <f t="shared" si="96"/>
        <v>0</v>
      </c>
      <c r="CC248" s="365" t="b">
        <f t="shared" si="97"/>
        <v>0</v>
      </c>
      <c r="CD248" s="365" t="b">
        <f t="shared" si="98"/>
        <v>0</v>
      </c>
      <c r="CE248" s="365" t="b">
        <f t="shared" si="99"/>
        <v>0</v>
      </c>
      <c r="CF248" s="365">
        <f t="shared" si="100"/>
        <v>4.3357072500000005</v>
      </c>
      <c r="CG248" s="365" t="b">
        <f t="shared" si="101"/>
        <v>0</v>
      </c>
      <c r="CH248" s="365" t="b">
        <f t="shared" si="102"/>
        <v>0</v>
      </c>
      <c r="CI248" s="72">
        <f t="shared" si="103"/>
        <v>91.573800000000006</v>
      </c>
      <c r="CJ248" s="72" t="b">
        <f t="shared" si="104"/>
        <v>0</v>
      </c>
      <c r="CK248" s="72" t="b">
        <f t="shared" si="105"/>
        <v>0</v>
      </c>
      <c r="CL248" s="72">
        <f t="shared" si="106"/>
        <v>4.3357072500000005</v>
      </c>
      <c r="CM248" s="72" t="b">
        <f t="shared" si="107"/>
        <v>0</v>
      </c>
      <c r="CN248" s="72" t="b">
        <f t="shared" si="108"/>
        <v>0</v>
      </c>
      <c r="CP248" s="13">
        <f t="shared" si="109"/>
        <v>138</v>
      </c>
      <c r="CQ248" s="13">
        <f t="shared" si="110"/>
        <v>69</v>
      </c>
      <c r="CR248" s="13" t="b">
        <f t="shared" si="111"/>
        <v>0</v>
      </c>
      <c r="CS248" s="13">
        <f t="shared" si="117"/>
        <v>0</v>
      </c>
      <c r="CT248" s="13" t="b">
        <f t="shared" si="116"/>
        <v>0</v>
      </c>
      <c r="CU248" s="13">
        <f t="shared" si="118"/>
        <v>0</v>
      </c>
      <c r="CV248" s="13" t="b">
        <f t="shared" si="112"/>
        <v>0</v>
      </c>
      <c r="CW248" s="13">
        <f t="shared" si="113"/>
        <v>0</v>
      </c>
      <c r="CX248" s="13" t="b">
        <f t="shared" si="114"/>
        <v>0</v>
      </c>
      <c r="CY248" s="13">
        <f t="shared" si="115"/>
        <v>0</v>
      </c>
    </row>
    <row r="249" spans="1:103" ht="15" thickBot="1">
      <c r="A249" s="932"/>
      <c r="B249" s="1081"/>
      <c r="C249" s="1081"/>
      <c r="D249" s="1081"/>
      <c r="E249" s="1081"/>
      <c r="F249" s="1081"/>
      <c r="G249" s="1081"/>
      <c r="H249" s="1081"/>
      <c r="I249" s="1081"/>
      <c r="J249" s="1081"/>
      <c r="K249" s="1081"/>
      <c r="L249" s="1081"/>
      <c r="M249" s="1081"/>
      <c r="N249" s="1081"/>
      <c r="O249" s="1081"/>
      <c r="P249" s="1081"/>
      <c r="Q249" s="941"/>
      <c r="R249" s="1081"/>
      <c r="S249" s="1081"/>
      <c r="T249" s="1081"/>
      <c r="U249" s="1081"/>
      <c r="V249" s="1081"/>
      <c r="W249" s="20" t="s">
        <v>36</v>
      </c>
      <c r="X249" s="91"/>
      <c r="Y249" s="91"/>
      <c r="Z249" s="91"/>
      <c r="AA249" s="91" t="s">
        <v>36</v>
      </c>
      <c r="AB249" s="92">
        <v>4</v>
      </c>
      <c r="AC249" s="92"/>
      <c r="AD249" s="91">
        <v>500</v>
      </c>
      <c r="AE249" s="1081"/>
      <c r="AF249" s="334">
        <f>IF(AG249&gt;0,(AJ249+AG249/2)/2,AJ249)</f>
        <v>60.015000000000001</v>
      </c>
      <c r="AG249" s="272">
        <v>115.26</v>
      </c>
      <c r="AH249" s="334">
        <f>IF(Y249="inne",K249*'lista, wskaźniki'!$E$35,IF(Y249="to samo źródło",0,IF(Y249=0,0)))</f>
        <v>0</v>
      </c>
      <c r="AI249" s="334" t="b">
        <f>IF(AA249="gaz z sieci",AC249*'lista, wskaźniki'!$D$21)</f>
        <v>0</v>
      </c>
      <c r="AJ249" s="272">
        <f>IF(AA249="węgiel",AB249*'lista, wskaźniki'!$D$20, IF('Sektor mieszkaniowy'!AA249="drewno",'Sektor mieszkaniowy'!AB249*'lista, wskaźniki'!$D$22,IF('Sektor mieszkaniowy'!AA249="pellet",AB249*'lista, wskaźniki'!$D$23,IF('Sektor mieszkaniowy'!AA249="gaz z sieci",AB249*'lista, wskaźniki'!$D$21,IF('Sektor mieszkaniowy'!AA249="olej opałowy",'Sektor mieszkaniowy'!AB249*'lista, wskaźniki'!$D$24)))))</f>
        <v>62.4</v>
      </c>
      <c r="AK249" s="1084"/>
      <c r="AL249" s="1081"/>
      <c r="AM249" s="20">
        <f>IF(AA249="węgiel",AF249*1/3.6*'lista, wskaźniki'!$F$20,IF(AA249="drewno",AF249*1/3.6*'lista, wskaźniki'!$F$22,IF(AA249="pellet",AF249*1/3.6*'lista, wskaźniki'!$F$23,IF(AA249="gaz z sieci",AF249*1/3.6*'lista, wskaźniki'!$F$21,IF(AA249="olej opałowy",AF249*1/3.6*'lista, wskaźniki'!$F$24,0)))))</f>
        <v>0</v>
      </c>
      <c r="AN249" s="20">
        <f>IF(AA249="węgiel",AF249*'lista, wskaźniki'!$E$42,IF(AA249="drewno",AF249*'lista, wskaźniki'!$G$42,IF(AA249="pellet",AF249*'lista, wskaźniki'!$H$42,IF(AA249="gaz z sieci",AF249*'lista, wskaźniki'!$F$42,IF(AA249="olej opałowy",AF249*'lista, wskaźniki'!$I$42,0)))))</f>
        <v>4.861215E-2</v>
      </c>
      <c r="AO249" s="20">
        <f>IF(AA249="węgiel",AF249*'lista, wskaźniki'!$E$43,IF(AA249="drewno",AF249*'lista, wskaźniki'!$G$43,IF(AA249="pellet",AF249*'lista, wskaźniki'!$H$43,IF(AA249="gaz z sieci",AF249*'lista, wskaźniki'!$F$43,IF(AA249="olej opałowy",AF249*'lista, wskaźniki'!$I$43,0)))))</f>
        <v>4.861215E-2</v>
      </c>
      <c r="AP249" s="20">
        <f>IF(AA249="węgiel",AF249*'lista, wskaźniki'!$E$44,IF(AA249="drewno",AF249*'lista, wskaźniki'!$G$44,IF(AA249="pellet",AF249*'lista, wskaźniki'!$H$44,IF(AA249="gaz z sieci",AF249*'lista, wskaźniki'!$F$44,IF(AA249="olej opałowy",AF249*'lista, wskaźniki'!$I$44,0)))))</f>
        <v>1.500375E-5</v>
      </c>
      <c r="AQ249" s="20" t="b">
        <f>IF(Z249="gaz",AH249*1/3.6*'lista, wskaźniki'!$F$21,IF(Z249="energia elektryczna",AH249*1/3.6*'lista, wskaźniki'!$F$26))</f>
        <v>0</v>
      </c>
      <c r="AR249" s="20" t="b">
        <f>IF(Z249="gaz",AH249*'lista, wskaźniki'!$F$42,IF(Z249="energia elektryczna",AH249*0))</f>
        <v>0</v>
      </c>
      <c r="AS249" s="20" t="b">
        <f>IF(Z249="gaz",AH249*'lista, wskaźniki'!$F$43,IF(Z249="energia elektryczna",AH249*0))</f>
        <v>0</v>
      </c>
      <c r="AT249" s="20" t="b">
        <f>IF(Z249="gaz",AH249*'lista, wskaźniki'!$F$44,IF(Z249="energia elektryczna",AH249*0))</f>
        <v>0</v>
      </c>
      <c r="AU249" s="20">
        <f>AI249*1/3.6*'lista, wskaźniki'!$F$21</f>
        <v>0</v>
      </c>
      <c r="AV249" s="20">
        <f>AI249*'lista, wskaźniki'!$F$42</f>
        <v>0</v>
      </c>
      <c r="AW249" s="20">
        <f>AI249*'lista, wskaźniki'!$F$43</f>
        <v>0</v>
      </c>
      <c r="AX249" s="20">
        <f>AI249*'lista, wskaźniki'!$F$44</f>
        <v>0</v>
      </c>
      <c r="AY249" s="20">
        <f>AK249*'lista, wskaźniki'!$F$26</f>
        <v>0</v>
      </c>
      <c r="AZ249" s="20">
        <f t="shared" si="91"/>
        <v>0</v>
      </c>
      <c r="BA249" s="20">
        <f t="shared" si="92"/>
        <v>4.861215E-2</v>
      </c>
      <c r="BB249" s="20">
        <f t="shared" si="93"/>
        <v>4.861215E-2</v>
      </c>
      <c r="BC249" s="20">
        <f t="shared" si="94"/>
        <v>1.500375E-5</v>
      </c>
      <c r="BD249" s="1081"/>
      <c r="BE249" s="1081"/>
      <c r="BF249" s="1081"/>
      <c r="BG249" s="1081"/>
      <c r="BH249" s="91"/>
      <c r="BI249" s="1081"/>
      <c r="BJ249" s="91"/>
      <c r="BK249" s="1081"/>
      <c r="BL249" s="91"/>
      <c r="BM249" s="91"/>
      <c r="BN249" s="91"/>
      <c r="BO249" s="91"/>
      <c r="BP249" s="91"/>
      <c r="BQ249" s="91"/>
      <c r="BR249" s="91"/>
      <c r="BS249" s="1075"/>
      <c r="BT249" s="1075"/>
      <c r="BU249" s="1075"/>
      <c r="BV249" s="1075"/>
      <c r="BW249" s="1075"/>
      <c r="BX249" s="1075"/>
      <c r="BY249" s="1078"/>
      <c r="CA249" s="365" t="b">
        <f t="shared" si="95"/>
        <v>0</v>
      </c>
      <c r="CB249" s="365">
        <f t="shared" si="96"/>
        <v>60.015000000000001</v>
      </c>
      <c r="CC249" s="365" t="b">
        <f t="shared" si="97"/>
        <v>0</v>
      </c>
      <c r="CD249" s="365" t="b">
        <f t="shared" si="98"/>
        <v>0</v>
      </c>
      <c r="CE249" s="365" t="b">
        <f t="shared" si="99"/>
        <v>0</v>
      </c>
      <c r="CF249" s="365" t="b">
        <f t="shared" si="100"/>
        <v>0</v>
      </c>
      <c r="CG249" s="365" t="b">
        <f t="shared" si="101"/>
        <v>0</v>
      </c>
      <c r="CH249" s="365" t="b">
        <f t="shared" si="102"/>
        <v>0</v>
      </c>
      <c r="CI249" s="72" t="b">
        <f t="shared" si="103"/>
        <v>0</v>
      </c>
      <c r="CJ249" s="72">
        <f t="shared" si="104"/>
        <v>60.015000000000001</v>
      </c>
      <c r="CK249" s="72" t="b">
        <f t="shared" si="105"/>
        <v>0</v>
      </c>
      <c r="CL249" s="72">
        <f t="shared" si="106"/>
        <v>0</v>
      </c>
      <c r="CM249" s="72" t="b">
        <f t="shared" si="107"/>
        <v>0</v>
      </c>
      <c r="CN249" s="72" t="b">
        <f t="shared" si="108"/>
        <v>0</v>
      </c>
      <c r="CP249" s="13">
        <f t="shared" si="109"/>
        <v>0</v>
      </c>
      <c r="CQ249" s="13" t="b">
        <f t="shared" si="110"/>
        <v>0</v>
      </c>
      <c r="CR249" s="13" t="b">
        <f t="shared" si="111"/>
        <v>0</v>
      </c>
      <c r="CS249" s="13" t="b">
        <f t="shared" si="117"/>
        <v>0</v>
      </c>
      <c r="CT249" s="13" t="b">
        <f t="shared" si="116"/>
        <v>0</v>
      </c>
      <c r="CU249" s="13" t="b">
        <f t="shared" si="118"/>
        <v>0</v>
      </c>
      <c r="CV249" s="13" t="b">
        <f t="shared" si="112"/>
        <v>0</v>
      </c>
      <c r="CW249" s="13" t="b">
        <f t="shared" si="113"/>
        <v>0</v>
      </c>
      <c r="CX249" s="13" t="b">
        <f t="shared" si="114"/>
        <v>0</v>
      </c>
      <c r="CY249" s="13" t="b">
        <f t="shared" si="115"/>
        <v>0</v>
      </c>
    </row>
    <row r="250" spans="1:103" ht="15" thickBot="1">
      <c r="A250" s="932"/>
      <c r="B250" s="1081"/>
      <c r="C250" s="1081"/>
      <c r="D250" s="1081"/>
      <c r="E250" s="1081"/>
      <c r="F250" s="1081"/>
      <c r="G250" s="1081"/>
      <c r="H250" s="1081"/>
      <c r="I250" s="1081"/>
      <c r="J250" s="1081"/>
      <c r="K250" s="1081"/>
      <c r="L250" s="1081"/>
      <c r="M250" s="1081"/>
      <c r="N250" s="1081"/>
      <c r="O250" s="1081"/>
      <c r="P250" s="1081"/>
      <c r="Q250" s="941"/>
      <c r="R250" s="1081"/>
      <c r="S250" s="1081"/>
      <c r="T250" s="1081"/>
      <c r="U250" s="1081"/>
      <c r="V250" s="1081"/>
      <c r="W250" s="91"/>
      <c r="X250" s="91"/>
      <c r="Y250" s="91"/>
      <c r="Z250" s="91"/>
      <c r="AA250" s="91" t="s">
        <v>50</v>
      </c>
      <c r="AB250" s="92"/>
      <c r="AC250" s="92"/>
      <c r="AD250" s="91"/>
      <c r="AE250" s="1081"/>
      <c r="AF250" s="334">
        <f t="shared" si="119"/>
        <v>0</v>
      </c>
      <c r="AG250" s="272">
        <f>IF(R250="kompletna",Q250*J250*0.0036*'lista, wskaźniki'!$F$13, IF(R250="częściowa",Q250*J250*0.0036*'lista, wskaźniki'!$F$14, IF(R250="brak",Q250*J250*0.0036*'lista, wskaźniki'!$F$15,)))</f>
        <v>0</v>
      </c>
      <c r="AH250" s="334">
        <f>IF(Y250="inne",K250*'lista, wskaźniki'!$E$35,IF(Y250="to samo źródło",0,IF(Y250=0,0)))</f>
        <v>0</v>
      </c>
      <c r="AI250" s="334" t="b">
        <f>IF(AA250="gaz z sieci",AC250*'lista, wskaźniki'!$D$21)</f>
        <v>0</v>
      </c>
      <c r="AJ250" s="272">
        <f>IF(AA250="węgiel",AB250*'lista, wskaźniki'!$D$20, IF('Sektor mieszkaniowy'!AA250="drewno",'Sektor mieszkaniowy'!AB250*'lista, wskaźniki'!$D$22,IF('Sektor mieszkaniowy'!AA250="pellet",AB250*'lista, wskaźniki'!$D$23,IF('Sektor mieszkaniowy'!AA250="gaz z sieci",AB250*'lista, wskaźniki'!$D$21,IF('Sektor mieszkaniowy'!AA250="olej opałowy",'Sektor mieszkaniowy'!AB250*'lista, wskaźniki'!$D$24)))))</f>
        <v>0</v>
      </c>
      <c r="AK250" s="1084"/>
      <c r="AL250" s="1081"/>
      <c r="AM250" s="20">
        <f>IF(AA250="węgiel",AF250*1/3.6*'lista, wskaźniki'!$F$20,IF(AA250="drewno",AF250*1/3.6*'lista, wskaźniki'!$F$22,IF(AA250="pellet",AF250*1/3.6*'lista, wskaźniki'!$F$23,IF(AA250="gaz z sieci",AF250*1/3.6*'lista, wskaźniki'!$F$21,IF(AA250="olej opałowy",AF250*1/3.6*'lista, wskaźniki'!$F$24,0)))))</f>
        <v>0</v>
      </c>
      <c r="AN250" s="20">
        <f>IF(AA250="węgiel",AF250*'lista, wskaźniki'!$E$42,IF(AA250="drewno",AF250*'lista, wskaźniki'!$G$42,IF(AA250="pellet",AF250*'lista, wskaźniki'!$H$42,IF(AA250="gaz z sieci",AF250*'lista, wskaźniki'!$F$42,IF(AA250="olej opałowy",AF250*'lista, wskaźniki'!$I$42,0)))))</f>
        <v>0</v>
      </c>
      <c r="AO250" s="20">
        <f>IF(AA250="węgiel",AF250*'lista, wskaźniki'!$E$43,IF(AA250="drewno",AF250*'lista, wskaźniki'!$G$43,IF(AA250="pellet",AF250*'lista, wskaźniki'!$H$43,IF(AA250="gaz z sieci",AF250*'lista, wskaźniki'!$F$43,IF(AA250="olej opałowy",AF250*'lista, wskaźniki'!$I$43,0)))))</f>
        <v>0</v>
      </c>
      <c r="AP250" s="20">
        <f>IF(AA250="węgiel",AF250*'lista, wskaźniki'!$E$44,IF(AA250="drewno",AF250*'lista, wskaźniki'!$G$44,IF(AA250="pellet",AF250*'lista, wskaźniki'!$H$44,IF(AA250="gaz z sieci",AF250*'lista, wskaźniki'!$F$44,IF(AA250="olej opałowy",AF250*'lista, wskaźniki'!$I$44,0)))))</f>
        <v>0</v>
      </c>
      <c r="AQ250" s="20" t="b">
        <f>IF(Z250="gaz",AH250*1/3.6*'lista, wskaźniki'!$F$21,IF(Z250="energia elektryczna",AH250*1/3.6*'lista, wskaźniki'!$F$26))</f>
        <v>0</v>
      </c>
      <c r="AR250" s="20" t="b">
        <f>IF(Z250="gaz",AH250*'lista, wskaźniki'!$F$42,IF(Z250="energia elektryczna",AH250*0))</f>
        <v>0</v>
      </c>
      <c r="AS250" s="20" t="b">
        <f>IF(Z250="gaz",AH250*'lista, wskaźniki'!$F$43,IF(Z250="energia elektryczna",AH250*0))</f>
        <v>0</v>
      </c>
      <c r="AT250" s="20" t="b">
        <f>IF(Z250="gaz",AH250*'lista, wskaźniki'!$F$44,IF(Z250="energia elektryczna",AH250*0))</f>
        <v>0</v>
      </c>
      <c r="AU250" s="20">
        <f>AI250*1/3.6*'lista, wskaźniki'!$F$21</f>
        <v>0</v>
      </c>
      <c r="AV250" s="20">
        <f>AI250*'lista, wskaźniki'!$F$42</f>
        <v>0</v>
      </c>
      <c r="AW250" s="20">
        <f>AI250*'lista, wskaźniki'!$F$43</f>
        <v>0</v>
      </c>
      <c r="AX250" s="20">
        <f>AI250*'lista, wskaźniki'!$F$44</f>
        <v>0</v>
      </c>
      <c r="AY250" s="20">
        <f>AK250*'lista, wskaźniki'!$F$26</f>
        <v>0</v>
      </c>
      <c r="AZ250" s="20">
        <f t="shared" si="91"/>
        <v>0</v>
      </c>
      <c r="BA250" s="20">
        <f t="shared" si="92"/>
        <v>0</v>
      </c>
      <c r="BB250" s="20">
        <f t="shared" si="93"/>
        <v>0</v>
      </c>
      <c r="BC250" s="20">
        <f t="shared" si="94"/>
        <v>0</v>
      </c>
      <c r="BD250" s="1081"/>
      <c r="BE250" s="1081"/>
      <c r="BF250" s="1081"/>
      <c r="BG250" s="1081"/>
      <c r="BH250" s="91"/>
      <c r="BI250" s="1081"/>
      <c r="BJ250" s="91"/>
      <c r="BK250" s="1081"/>
      <c r="BL250" s="91"/>
      <c r="BM250" s="91"/>
      <c r="BN250" s="91"/>
      <c r="BO250" s="91"/>
      <c r="BP250" s="91"/>
      <c r="BQ250" s="91"/>
      <c r="BR250" s="91"/>
      <c r="BS250" s="1075"/>
      <c r="BT250" s="1075"/>
      <c r="BU250" s="1075"/>
      <c r="BV250" s="1075"/>
      <c r="BW250" s="1075"/>
      <c r="BX250" s="1075"/>
      <c r="BY250" s="1078"/>
      <c r="CA250" s="365" t="b">
        <f t="shared" si="95"/>
        <v>0</v>
      </c>
      <c r="CB250" s="365" t="b">
        <f t="shared" si="96"/>
        <v>0</v>
      </c>
      <c r="CC250" s="365">
        <f t="shared" si="97"/>
        <v>0</v>
      </c>
      <c r="CD250" s="365" t="b">
        <f t="shared" si="98"/>
        <v>0</v>
      </c>
      <c r="CE250" s="365" t="b">
        <f t="shared" si="99"/>
        <v>0</v>
      </c>
      <c r="CF250" s="365" t="b">
        <f t="shared" si="100"/>
        <v>0</v>
      </c>
      <c r="CG250" s="365" t="b">
        <f t="shared" si="101"/>
        <v>0</v>
      </c>
      <c r="CH250" s="365" t="b">
        <f t="shared" si="102"/>
        <v>0</v>
      </c>
      <c r="CI250" s="72" t="b">
        <f t="shared" si="103"/>
        <v>0</v>
      </c>
      <c r="CJ250" s="72" t="b">
        <f t="shared" si="104"/>
        <v>0</v>
      </c>
      <c r="CK250" s="72">
        <f t="shared" si="105"/>
        <v>0</v>
      </c>
      <c r="CL250" s="72">
        <f t="shared" si="106"/>
        <v>0</v>
      </c>
      <c r="CM250" s="72" t="b">
        <f t="shared" si="107"/>
        <v>0</v>
      </c>
      <c r="CN250" s="72" t="b">
        <f t="shared" si="108"/>
        <v>0</v>
      </c>
      <c r="CP250" s="13">
        <f t="shared" si="109"/>
        <v>0</v>
      </c>
      <c r="CQ250" s="13" t="b">
        <f t="shared" si="110"/>
        <v>0</v>
      </c>
      <c r="CR250" s="13" t="b">
        <f t="shared" si="111"/>
        <v>0</v>
      </c>
      <c r="CS250" s="13" t="b">
        <f t="shared" si="117"/>
        <v>0</v>
      </c>
      <c r="CT250" s="13" t="b">
        <f t="shared" si="116"/>
        <v>0</v>
      </c>
      <c r="CU250" s="13" t="b">
        <f t="shared" si="118"/>
        <v>0</v>
      </c>
      <c r="CV250" s="13" t="b">
        <f t="shared" si="112"/>
        <v>0</v>
      </c>
      <c r="CW250" s="13" t="b">
        <f t="shared" si="113"/>
        <v>0</v>
      </c>
      <c r="CX250" s="13" t="b">
        <f t="shared" si="114"/>
        <v>0</v>
      </c>
      <c r="CY250" s="13" t="b">
        <f t="shared" si="115"/>
        <v>0</v>
      </c>
    </row>
    <row r="251" spans="1:103" s="282" customFormat="1" ht="15" thickBot="1">
      <c r="A251" s="932"/>
      <c r="B251" s="1081"/>
      <c r="C251" s="1081"/>
      <c r="D251" s="1081"/>
      <c r="E251" s="1081"/>
      <c r="F251" s="1081"/>
      <c r="G251" s="1081"/>
      <c r="H251" s="1081"/>
      <c r="I251" s="1081"/>
      <c r="J251" s="1081"/>
      <c r="K251" s="1081"/>
      <c r="L251" s="1081"/>
      <c r="M251" s="1081"/>
      <c r="N251" s="1081"/>
      <c r="O251" s="1081"/>
      <c r="P251" s="1081"/>
      <c r="Q251" s="941"/>
      <c r="R251" s="1081"/>
      <c r="S251" s="1081"/>
      <c r="T251" s="1081"/>
      <c r="U251" s="1081"/>
      <c r="V251" s="1081"/>
      <c r="W251" s="289"/>
      <c r="X251" s="289"/>
      <c r="Y251" s="289"/>
      <c r="Z251" s="289"/>
      <c r="AA251" s="291" t="s">
        <v>38</v>
      </c>
      <c r="AB251" s="290"/>
      <c r="AC251" s="290">
        <v>480</v>
      </c>
      <c r="AD251" s="289">
        <v>1200</v>
      </c>
      <c r="AE251" s="1081"/>
      <c r="AF251" s="334">
        <f t="shared" si="119"/>
        <v>0</v>
      </c>
      <c r="AG251" s="281">
        <f>IF(R251="kompletna",Q251*J251*0.0036*'lista, wskaźniki'!$F$13, IF(R251="częściowa",Q251*J251*0.0036*'lista, wskaźniki'!$F$14, IF(R251="brak",Q251*J251*0.0036*'lista, wskaźniki'!$F$15,)))</f>
        <v>0</v>
      </c>
      <c r="AH251" s="334">
        <f>IF(Y251="inne",K251*'lista, wskaźniki'!$E$35,IF(Y251="to samo źródło",0,IF(Y251=0,0)))</f>
        <v>0</v>
      </c>
      <c r="AI251" s="334">
        <f>IF(AA251="gaz z sieci",AC251*'lista, wskaźniki'!$D$21)</f>
        <v>17.337599999999998</v>
      </c>
      <c r="AJ251" s="281">
        <f>IF(AA251="węgiel",AB251*'lista, wskaźniki'!$D$20, IF('Sektor mieszkaniowy'!AA251="drewno",'Sektor mieszkaniowy'!AB251*'lista, wskaźniki'!$D$22,IF('Sektor mieszkaniowy'!AA251="pellet",AB251*'lista, wskaźniki'!$D$23,IF('Sektor mieszkaniowy'!AA251="gaz z sieci",AB251*'lista, wskaźniki'!$D$21,IF('Sektor mieszkaniowy'!AA251="olej opałowy",'Sektor mieszkaniowy'!AB251*'lista, wskaźniki'!$D$24)))))</f>
        <v>0</v>
      </c>
      <c r="AK251" s="1084"/>
      <c r="AL251" s="1081"/>
      <c r="AM251" s="20">
        <f>IF(AA251="węgiel",AF251*1/3.6*'lista, wskaźniki'!$F$20,IF(AA251="drewno",AF251*1/3.6*'lista, wskaźniki'!$F$22,IF(AA251="pellet",AF251*1/3.6*'lista, wskaźniki'!$F$23,IF(AA251="gaz z sieci",AF251*1/3.6*'lista, wskaźniki'!$F$21,IF(AA251="olej opałowy",AF251*1/3.6*'lista, wskaźniki'!$F$24,0)))))</f>
        <v>0</v>
      </c>
      <c r="AN251" s="20">
        <f>IF(AA251="węgiel",AF251*'lista, wskaźniki'!$E$42,IF(AA251="drewno",AF251*'lista, wskaźniki'!$G$42,IF(AA251="pellet",AF251*'lista, wskaźniki'!$H$42,IF(AA251="gaz z sieci",AF251*'lista, wskaźniki'!$F$42,IF(AA251="olej opałowy",AF251*'lista, wskaźniki'!$I$42,0)))))</f>
        <v>0</v>
      </c>
      <c r="AO251" s="20">
        <f>IF(AA251="węgiel",AF251*'lista, wskaźniki'!$E$43,IF(AA251="drewno",AF251*'lista, wskaźniki'!$G$43,IF(AA251="pellet",AF251*'lista, wskaźniki'!$H$43,IF(AA251="gaz z sieci",AF251*'lista, wskaźniki'!$F$43,IF(AA251="olej opałowy",AF251*'lista, wskaźniki'!$I$43,0)))))</f>
        <v>0</v>
      </c>
      <c r="AP251" s="20">
        <f>IF(AA251="węgiel",AF251*'lista, wskaźniki'!$E$44,IF(AA251="drewno",AF251*'lista, wskaźniki'!$G$44,IF(AA251="pellet",AF251*'lista, wskaźniki'!$H$44,IF(AA251="gaz z sieci",AF251*'lista, wskaźniki'!$F$44,IF(AA251="olej opałowy",AF251*'lista, wskaźniki'!$I$44,0)))))</f>
        <v>0</v>
      </c>
      <c r="AQ251" s="20" t="b">
        <f>IF(Z251="gaz",AH251*1/3.6*'lista, wskaźniki'!$F$21,IF(Z251="energia elektryczna",AH251*1/3.6*'lista, wskaźniki'!$F$26))</f>
        <v>0</v>
      </c>
      <c r="AR251" s="20" t="b">
        <f>IF(Z251="gaz",AH251*'lista, wskaźniki'!$F$42,IF(Z251="energia elektryczna",AH251*0))</f>
        <v>0</v>
      </c>
      <c r="AS251" s="20" t="b">
        <f>IF(Z251="gaz",AH251*'lista, wskaźniki'!$F$43,IF(Z251="energia elektryczna",AH251*0))</f>
        <v>0</v>
      </c>
      <c r="AT251" s="20" t="b">
        <f>IF(Z251="gaz",AH251*'lista, wskaźniki'!$F$44,IF(Z251="energia elektryczna",AH251*0))</f>
        <v>0</v>
      </c>
      <c r="AU251" s="20">
        <f>AI251*1/3.6*'lista, wskaźniki'!$F$21</f>
        <v>0.96778483199999987</v>
      </c>
      <c r="AV251" s="20">
        <f>AI251*'lista, wskaźniki'!$F$42</f>
        <v>8.6687999999999991E-6</v>
      </c>
      <c r="AW251" s="20">
        <f>AI251*'lista, wskaźniki'!$F$43</f>
        <v>8.6687999999999991E-6</v>
      </c>
      <c r="AX251" s="20">
        <f>AI251*'lista, wskaźniki'!$F$44</f>
        <v>0</v>
      </c>
      <c r="AY251" s="20">
        <f>AK251*'lista, wskaźniki'!$F$26</f>
        <v>0</v>
      </c>
      <c r="AZ251" s="20">
        <f t="shared" si="91"/>
        <v>0.96778483199999987</v>
      </c>
      <c r="BA251" s="20">
        <f t="shared" si="92"/>
        <v>8.6687999999999991E-6</v>
      </c>
      <c r="BB251" s="20">
        <f t="shared" si="93"/>
        <v>8.6687999999999991E-6</v>
      </c>
      <c r="BC251" s="20">
        <f t="shared" si="94"/>
        <v>0</v>
      </c>
      <c r="BD251" s="1081"/>
      <c r="BE251" s="1081"/>
      <c r="BF251" s="1081"/>
      <c r="BG251" s="1081"/>
      <c r="BH251" s="289"/>
      <c r="BI251" s="1081"/>
      <c r="BJ251" s="289"/>
      <c r="BK251" s="1081"/>
      <c r="BL251" s="289"/>
      <c r="BM251" s="289"/>
      <c r="BN251" s="289"/>
      <c r="BO251" s="289"/>
      <c r="BP251" s="289"/>
      <c r="BQ251" s="289"/>
      <c r="BR251" s="289"/>
      <c r="BS251" s="1075"/>
      <c r="BT251" s="1075"/>
      <c r="BU251" s="1075"/>
      <c r="BV251" s="1075"/>
      <c r="BW251" s="1075"/>
      <c r="BX251" s="1075"/>
      <c r="BY251" s="1078"/>
      <c r="CA251" s="365" t="b">
        <f t="shared" si="95"/>
        <v>0</v>
      </c>
      <c r="CB251" s="365" t="b">
        <f t="shared" si="96"/>
        <v>0</v>
      </c>
      <c r="CC251" s="365" t="b">
        <f t="shared" si="97"/>
        <v>0</v>
      </c>
      <c r="CD251" s="365">
        <f t="shared" si="98"/>
        <v>0</v>
      </c>
      <c r="CE251" s="365" t="b">
        <f t="shared" si="99"/>
        <v>0</v>
      </c>
      <c r="CF251" s="365" t="b">
        <f t="shared" si="100"/>
        <v>0</v>
      </c>
      <c r="CG251" s="365" t="b">
        <f t="shared" si="101"/>
        <v>0</v>
      </c>
      <c r="CH251" s="365">
        <f t="shared" si="102"/>
        <v>17.337599999999998</v>
      </c>
      <c r="CI251" s="72" t="b">
        <f t="shared" si="103"/>
        <v>0</v>
      </c>
      <c r="CJ251" s="72" t="b">
        <f t="shared" si="104"/>
        <v>0</v>
      </c>
      <c r="CK251" s="72" t="b">
        <f t="shared" si="105"/>
        <v>0</v>
      </c>
      <c r="CL251" s="72">
        <f t="shared" si="106"/>
        <v>0</v>
      </c>
      <c r="CM251" s="72" t="b">
        <f t="shared" si="107"/>
        <v>0</v>
      </c>
      <c r="CN251" s="72" t="b">
        <f t="shared" si="108"/>
        <v>0</v>
      </c>
      <c r="CP251" s="13">
        <f t="shared" si="109"/>
        <v>0</v>
      </c>
      <c r="CQ251" s="13" t="b">
        <f t="shared" si="110"/>
        <v>0</v>
      </c>
      <c r="CR251" s="13" t="b">
        <f t="shared" si="111"/>
        <v>0</v>
      </c>
      <c r="CS251" s="13" t="b">
        <f t="shared" si="117"/>
        <v>0</v>
      </c>
      <c r="CT251" s="13" t="b">
        <f t="shared" si="116"/>
        <v>0</v>
      </c>
      <c r="CU251" s="13" t="b">
        <f t="shared" si="118"/>
        <v>0</v>
      </c>
      <c r="CV251" s="13" t="b">
        <f t="shared" si="112"/>
        <v>0</v>
      </c>
      <c r="CW251" s="13" t="b">
        <f t="shared" si="113"/>
        <v>0</v>
      </c>
      <c r="CX251" s="13" t="b">
        <f t="shared" si="114"/>
        <v>0</v>
      </c>
      <c r="CY251" s="13" t="b">
        <f t="shared" si="115"/>
        <v>0</v>
      </c>
    </row>
    <row r="252" spans="1:103" ht="15" thickBot="1">
      <c r="A252" s="933"/>
      <c r="B252" s="1082"/>
      <c r="C252" s="1082"/>
      <c r="D252" s="1082"/>
      <c r="E252" s="1082"/>
      <c r="F252" s="1082"/>
      <c r="G252" s="1082"/>
      <c r="H252" s="1082"/>
      <c r="I252" s="1082"/>
      <c r="J252" s="1082"/>
      <c r="K252" s="1082"/>
      <c r="L252" s="1082"/>
      <c r="M252" s="1082"/>
      <c r="N252" s="1082"/>
      <c r="O252" s="1082"/>
      <c r="P252" s="1082"/>
      <c r="Q252" s="942"/>
      <c r="R252" s="1082"/>
      <c r="S252" s="1082"/>
      <c r="T252" s="1082"/>
      <c r="U252" s="1082"/>
      <c r="V252" s="1082"/>
      <c r="W252" s="93"/>
      <c r="X252" s="93"/>
      <c r="Y252" s="93"/>
      <c r="Z252" s="93"/>
      <c r="AA252" s="93" t="s">
        <v>37</v>
      </c>
      <c r="AB252" s="94"/>
      <c r="AC252" s="94"/>
      <c r="AD252" s="93"/>
      <c r="AE252" s="1082"/>
      <c r="AF252" s="334">
        <f t="shared" si="119"/>
        <v>0</v>
      </c>
      <c r="AG252" s="272">
        <f>IF(R252="kompletna",Q252*J252*0.0036*'lista, wskaźniki'!$F$13, IF(R252="częściowa",Q252*J252*0.0036*'lista, wskaźniki'!$F$14, IF(R252="brak",Q252*J252*0.0036*'lista, wskaźniki'!$F$15,)))</f>
        <v>0</v>
      </c>
      <c r="AH252" s="334">
        <f>IF(Y252="inne",K252*'lista, wskaźniki'!$E$35,IF(Y252="to samo źródło",0,IF(Y252=0,0)))</f>
        <v>0</v>
      </c>
      <c r="AI252" s="334" t="b">
        <f>IF(AA252="gaz z sieci",AC252*'lista, wskaźniki'!$D$21)</f>
        <v>0</v>
      </c>
      <c r="AJ252" s="272">
        <f>IF(AA252="węgiel",AB252*'lista, wskaźniki'!$D$20, IF('Sektor mieszkaniowy'!AA252="drewno",'Sektor mieszkaniowy'!AB252*'lista, wskaźniki'!$D$22,IF('Sektor mieszkaniowy'!AA252="pellet",AB252*'lista, wskaźniki'!$D$23,IF('Sektor mieszkaniowy'!AA252="gaz z sieci",AB252*'lista, wskaźniki'!$D$21,IF('Sektor mieszkaniowy'!AA252="olej opałowy",'Sektor mieszkaniowy'!AB252*'lista, wskaźniki'!$D$24)))))</f>
        <v>0</v>
      </c>
      <c r="AK252" s="1085"/>
      <c r="AL252" s="1082"/>
      <c r="AM252" s="20">
        <f>IF(AA252="węgiel",AF252*1/3.6*'lista, wskaźniki'!$F$20,IF(AA252="drewno",AF252*1/3.6*'lista, wskaźniki'!$F$22,IF(AA252="pellet",AF252*1/3.6*'lista, wskaźniki'!$F$23,IF(AA252="gaz z sieci",AF252*1/3.6*'lista, wskaźniki'!$F$21,IF(AA252="olej opałowy",AF252*1/3.6*'lista, wskaźniki'!$F$24,0)))))</f>
        <v>0</v>
      </c>
      <c r="AN252" s="20">
        <f>IF(AA252="węgiel",AF252*'lista, wskaźniki'!$E$42,IF(AA252="drewno",AF252*'lista, wskaźniki'!$G$42,IF(AA252="pellet",AF252*'lista, wskaźniki'!$H$42,IF(AA252="gaz z sieci",AF252*'lista, wskaźniki'!$F$42,IF(AA252="olej opałowy",AF252*'lista, wskaźniki'!$I$42,0)))))</f>
        <v>0</v>
      </c>
      <c r="AO252" s="20">
        <f>IF(AA252="węgiel",AF252*'lista, wskaźniki'!$E$43,IF(AA252="drewno",AF252*'lista, wskaźniki'!$G$43,IF(AA252="pellet",AF252*'lista, wskaźniki'!$H$43,IF(AA252="gaz z sieci",AF252*'lista, wskaźniki'!$F$43,IF(AA252="olej opałowy",AF252*'lista, wskaźniki'!$I$43,0)))))</f>
        <v>0</v>
      </c>
      <c r="AP252" s="20">
        <f>IF(AA252="węgiel",AF252*'lista, wskaźniki'!$E$44,IF(AA252="drewno",AF252*'lista, wskaźniki'!$G$44,IF(AA252="pellet",AF252*'lista, wskaźniki'!$H$44,IF(AA252="gaz z sieci",AF252*'lista, wskaźniki'!$F$44,IF(AA252="olej opałowy",AF252*'lista, wskaźniki'!$I$44,0)))))</f>
        <v>0</v>
      </c>
      <c r="AQ252" s="20" t="b">
        <f>IF(Z252="gaz",AH252*1/3.6*'lista, wskaźniki'!$F$21,IF(Z252="energia elektryczna",AH252*1/3.6*'lista, wskaźniki'!$F$26))</f>
        <v>0</v>
      </c>
      <c r="AR252" s="20" t="b">
        <f>IF(Z252="gaz",AH252*'lista, wskaźniki'!$F$42,IF(Z252="energia elektryczna",AH252*0))</f>
        <v>0</v>
      </c>
      <c r="AS252" s="20" t="b">
        <f>IF(Z252="gaz",AH252*'lista, wskaźniki'!$F$43,IF(Z252="energia elektryczna",AH252*0))</f>
        <v>0</v>
      </c>
      <c r="AT252" s="20" t="b">
        <f>IF(Z252="gaz",AH252*'lista, wskaźniki'!$F$44,IF(Z252="energia elektryczna",AH252*0))</f>
        <v>0</v>
      </c>
      <c r="AU252" s="20">
        <f>AI252*1/3.6*'lista, wskaźniki'!$F$21</f>
        <v>0</v>
      </c>
      <c r="AV252" s="20">
        <f>AI252*'lista, wskaźniki'!$F$42</f>
        <v>0</v>
      </c>
      <c r="AW252" s="20">
        <f>AI252*'lista, wskaźniki'!$F$43</f>
        <v>0</v>
      </c>
      <c r="AX252" s="20">
        <f>AI252*'lista, wskaźniki'!$F$44</f>
        <v>0</v>
      </c>
      <c r="AY252" s="20">
        <f>AK252*'lista, wskaźniki'!$F$26</f>
        <v>0</v>
      </c>
      <c r="AZ252" s="20">
        <f t="shared" si="91"/>
        <v>0</v>
      </c>
      <c r="BA252" s="20">
        <f t="shared" si="92"/>
        <v>0</v>
      </c>
      <c r="BB252" s="20">
        <f t="shared" si="93"/>
        <v>0</v>
      </c>
      <c r="BC252" s="20">
        <f t="shared" si="94"/>
        <v>0</v>
      </c>
      <c r="BD252" s="1082"/>
      <c r="BE252" s="1082"/>
      <c r="BF252" s="1082"/>
      <c r="BG252" s="1082"/>
      <c r="BH252" s="93"/>
      <c r="BI252" s="1082"/>
      <c r="BJ252" s="93"/>
      <c r="BK252" s="1082"/>
      <c r="BL252" s="93"/>
      <c r="BM252" s="93"/>
      <c r="BN252" s="93"/>
      <c r="BO252" s="93"/>
      <c r="BP252" s="93"/>
      <c r="BQ252" s="93"/>
      <c r="BR252" s="93"/>
      <c r="BS252" s="1076"/>
      <c r="BT252" s="1076"/>
      <c r="BU252" s="1076"/>
      <c r="BV252" s="1076"/>
      <c r="BW252" s="1076"/>
      <c r="BX252" s="1076"/>
      <c r="BY252" s="1079"/>
      <c r="CA252" s="365" t="b">
        <f t="shared" si="95"/>
        <v>0</v>
      </c>
      <c r="CB252" s="365" t="b">
        <f t="shared" si="96"/>
        <v>0</v>
      </c>
      <c r="CC252" s="365" t="b">
        <f t="shared" si="97"/>
        <v>0</v>
      </c>
      <c r="CD252" s="365" t="b">
        <f t="shared" si="98"/>
        <v>0</v>
      </c>
      <c r="CE252" s="365">
        <f t="shared" si="99"/>
        <v>0</v>
      </c>
      <c r="CF252" s="365" t="b">
        <f t="shared" si="100"/>
        <v>0</v>
      </c>
      <c r="CG252" s="365" t="b">
        <f t="shared" si="101"/>
        <v>0</v>
      </c>
      <c r="CH252" s="365" t="b">
        <f t="shared" si="102"/>
        <v>0</v>
      </c>
      <c r="CI252" s="72" t="b">
        <f t="shared" si="103"/>
        <v>0</v>
      </c>
      <c r="CJ252" s="72" t="b">
        <f t="shared" si="104"/>
        <v>0</v>
      </c>
      <c r="CK252" s="72" t="b">
        <f t="shared" si="105"/>
        <v>0</v>
      </c>
      <c r="CL252" s="72">
        <f t="shared" si="106"/>
        <v>0</v>
      </c>
      <c r="CM252" s="72">
        <f t="shared" si="107"/>
        <v>0</v>
      </c>
      <c r="CN252" s="72" t="b">
        <f t="shared" si="108"/>
        <v>0</v>
      </c>
      <c r="CP252" s="13">
        <f t="shared" si="109"/>
        <v>0</v>
      </c>
      <c r="CQ252" s="13" t="b">
        <f t="shared" si="110"/>
        <v>0</v>
      </c>
      <c r="CR252" s="13" t="b">
        <f t="shared" si="111"/>
        <v>0</v>
      </c>
      <c r="CS252" s="13" t="b">
        <f t="shared" si="117"/>
        <v>0</v>
      </c>
      <c r="CT252" s="13" t="b">
        <f t="shared" si="116"/>
        <v>0</v>
      </c>
      <c r="CU252" s="13" t="b">
        <f t="shared" si="118"/>
        <v>0</v>
      </c>
      <c r="CV252" s="13" t="b">
        <f t="shared" si="112"/>
        <v>0</v>
      </c>
      <c r="CW252" s="13" t="b">
        <f t="shared" si="113"/>
        <v>0</v>
      </c>
      <c r="CX252" s="13" t="b">
        <f t="shared" si="114"/>
        <v>0</v>
      </c>
      <c r="CY252" s="13" t="b">
        <f t="shared" si="115"/>
        <v>0</v>
      </c>
    </row>
    <row r="253" spans="1:103" ht="15" thickBot="1">
      <c r="A253" s="931">
        <v>51</v>
      </c>
      <c r="B253" s="1080" t="s">
        <v>204</v>
      </c>
      <c r="C253" s="1080">
        <v>4</v>
      </c>
      <c r="D253" s="1080" t="s">
        <v>1</v>
      </c>
      <c r="E253" s="1080" t="s">
        <v>5</v>
      </c>
      <c r="F253" s="1080">
        <v>1</v>
      </c>
      <c r="G253" s="1080">
        <v>1</v>
      </c>
      <c r="H253" s="1080"/>
      <c r="I253" s="1080"/>
      <c r="J253" s="1080"/>
      <c r="K253" s="1080"/>
      <c r="L253" s="1080" t="s">
        <v>16</v>
      </c>
      <c r="M253" s="1080">
        <v>100</v>
      </c>
      <c r="N253" s="1080" t="s">
        <v>16</v>
      </c>
      <c r="O253" s="1080">
        <v>100</v>
      </c>
      <c r="P253" s="1080" t="s">
        <v>17</v>
      </c>
      <c r="Q253" s="940">
        <f>IF(I253="&lt;1966",'lista, wskaźniki'!$G$4,IF(I253="1967-1985",'lista, wskaźniki'!$G$5,IF(I253="1986-1992",'lista, wskaźniki'!$G$6,IF(I253="1993-1996",'lista, wskaźniki'!$G$7,IF(I253="&gt;1997",'lista, wskaźniki'!$G$8,IF(I253=0,'lista, wskaźniki'!$G$4))))))</f>
        <v>290</v>
      </c>
      <c r="R253" s="1080" t="s">
        <v>23</v>
      </c>
      <c r="S253" s="1080" t="s">
        <v>27</v>
      </c>
      <c r="T253" s="1080">
        <v>30</v>
      </c>
      <c r="U253" s="1080">
        <v>2006</v>
      </c>
      <c r="V253" s="1080"/>
      <c r="W253" s="20" t="s">
        <v>36</v>
      </c>
      <c r="X253" s="89" t="s">
        <v>38</v>
      </c>
      <c r="Y253" s="89" t="s">
        <v>24</v>
      </c>
      <c r="Z253" s="89" t="s">
        <v>401</v>
      </c>
      <c r="AA253" s="89" t="s">
        <v>35</v>
      </c>
      <c r="AB253" s="90"/>
      <c r="AC253" s="90"/>
      <c r="AD253" s="89"/>
      <c r="AE253" s="1080"/>
      <c r="AF253" s="334">
        <f t="shared" si="119"/>
        <v>0</v>
      </c>
      <c r="AG253" s="272">
        <f>IF(R253="kompletna",Q253*J253*0.0036*'lista, wskaźniki'!$F$13, IF(R253="częściowa",Q253*J253*0.0036*'lista, wskaźniki'!$F$14, IF(R253="brak",Q253*J253*0.0036*'lista, wskaźniki'!$F$15,)))</f>
        <v>0</v>
      </c>
      <c r="AH253" s="334">
        <f>IF(Y253="inne",K253*'lista, wskaźniki'!$E$35,IF(Y253="to samo źródło",0,IF(Y253=0,0)))</f>
        <v>0</v>
      </c>
      <c r="AI253" s="334" t="b">
        <f>IF(AA253="gaz z sieci",AC253*'lista, wskaźniki'!$D$21)</f>
        <v>0</v>
      </c>
      <c r="AJ253" s="272">
        <f>IF(AA253="węgiel",AB253*'lista, wskaźniki'!$D$20, IF('Sektor mieszkaniowy'!AA253="drewno",'Sektor mieszkaniowy'!AB253*'lista, wskaźniki'!$D$22,IF('Sektor mieszkaniowy'!AA253="pellet",AB253*'lista, wskaźniki'!$D$23,IF('Sektor mieszkaniowy'!AA253="gaz z sieci",AB253*'lista, wskaźniki'!$D$21,IF('Sektor mieszkaniowy'!AA253="olej opałowy",'Sektor mieszkaniowy'!AB253*'lista, wskaźniki'!$D$24)))))</f>
        <v>0</v>
      </c>
      <c r="AK253" s="1083">
        <f>AL253/'lista, wskaźniki'!$A$127</f>
        <v>0</v>
      </c>
      <c r="AL253" s="1080"/>
      <c r="AM253" s="20">
        <f>IF(AA253="węgiel",AF253*1/3.6*'lista, wskaźniki'!$F$20,IF(AA253="drewno",AF253*1/3.6*'lista, wskaźniki'!$F$22,IF(AA253="pellet",AF253*1/3.6*'lista, wskaźniki'!$F$23,IF(AA253="gaz z sieci",AF253*1/3.6*'lista, wskaźniki'!$F$21,IF(AA253="olej opałowy",AF253*1/3.6*'lista, wskaźniki'!$F$24,0)))))</f>
        <v>0</v>
      </c>
      <c r="AN253" s="20">
        <f>IF(AA253="węgiel",AF253*'lista, wskaźniki'!$E$42,IF(AA253="drewno",AF253*'lista, wskaźniki'!$G$42,IF(AA253="pellet",AF253*'lista, wskaźniki'!$H$42,IF(AA253="gaz z sieci",AF253*'lista, wskaźniki'!$F$42,IF(AA253="olej opałowy",AF253*'lista, wskaźniki'!$I$42,0)))))</f>
        <v>0</v>
      </c>
      <c r="AO253" s="20">
        <f>IF(AA253="węgiel",AF253*'lista, wskaźniki'!$E$43,IF(AA253="drewno",AF253*'lista, wskaźniki'!$G$43,IF(AA253="pellet",AF253*'lista, wskaźniki'!$H$43,IF(AA253="gaz z sieci",AF253*'lista, wskaźniki'!$F$43,IF(AA253="olej opałowy",AF253*'lista, wskaźniki'!$I$43,0)))))</f>
        <v>0</v>
      </c>
      <c r="AP253" s="20">
        <f>IF(AA253="węgiel",AF253*'lista, wskaźniki'!$E$44,IF(AA253="drewno",AF253*'lista, wskaźniki'!$G$44,IF(AA253="pellet",AF253*'lista, wskaźniki'!$H$44,IF(AA253="gaz z sieci",AF253*'lista, wskaźniki'!$F$44,IF(AA253="olej opałowy",AF253*'lista, wskaźniki'!$I$44,0)))))</f>
        <v>0</v>
      </c>
      <c r="AQ253" s="20">
        <f>IF(Z253="gaz",AH253*1/3.6*'lista, wskaźniki'!$F$21,IF(Z253="energia elektryczna",AH253*1/3.6*'lista, wskaźniki'!$F$26))</f>
        <v>0</v>
      </c>
      <c r="AR253" s="20">
        <f>IF(Z253="gaz",AH253*'lista, wskaźniki'!$F$42,IF(Z253="energia elektryczna",AH253*0))</f>
        <v>0</v>
      </c>
      <c r="AS253" s="20">
        <f>IF(Z253="gaz",AH253*'lista, wskaźniki'!$F$43,IF(Z253="energia elektryczna",AH253*0))</f>
        <v>0</v>
      </c>
      <c r="AT253" s="20">
        <f>IF(Z253="gaz",AH253*'lista, wskaźniki'!$F$44,IF(Z253="energia elektryczna",AH253*0))</f>
        <v>0</v>
      </c>
      <c r="AU253" s="20">
        <f>AI253*1/3.6*'lista, wskaźniki'!$F$21</f>
        <v>0</v>
      </c>
      <c r="AV253" s="20">
        <f>AI253*'lista, wskaźniki'!$F$42</f>
        <v>0</v>
      </c>
      <c r="AW253" s="20">
        <f>AI253*'lista, wskaźniki'!$F$43</f>
        <v>0</v>
      </c>
      <c r="AX253" s="20">
        <f>AI253*'lista, wskaźniki'!$F$44</f>
        <v>0</v>
      </c>
      <c r="AY253" s="20">
        <f>AK253*'lista, wskaźniki'!$F$26</f>
        <v>0</v>
      </c>
      <c r="AZ253" s="20">
        <f t="shared" si="91"/>
        <v>0</v>
      </c>
      <c r="BA253" s="20">
        <f t="shared" si="92"/>
        <v>0</v>
      </c>
      <c r="BB253" s="20">
        <f t="shared" si="93"/>
        <v>0</v>
      </c>
      <c r="BC253" s="20">
        <f t="shared" si="94"/>
        <v>0</v>
      </c>
      <c r="BD253" s="1080" t="s">
        <v>17</v>
      </c>
      <c r="BE253" s="1080" t="s">
        <v>17</v>
      </c>
      <c r="BF253" s="1080" t="s">
        <v>16</v>
      </c>
      <c r="BG253" s="1080" t="s">
        <v>17</v>
      </c>
      <c r="BH253" s="89"/>
      <c r="BI253" s="1080" t="s">
        <v>16</v>
      </c>
      <c r="BJ253" s="89" t="s">
        <v>24</v>
      </c>
      <c r="BK253" s="1080" t="s">
        <v>17</v>
      </c>
      <c r="BL253" s="89"/>
      <c r="BM253" s="89"/>
      <c r="BN253" s="89"/>
      <c r="BO253" s="89" t="s">
        <v>57</v>
      </c>
      <c r="BP253" s="89" t="s">
        <v>53</v>
      </c>
      <c r="BQ253" s="89" t="s">
        <v>120</v>
      </c>
      <c r="BR253" s="89">
        <v>4</v>
      </c>
      <c r="BS253" s="1074">
        <v>40000</v>
      </c>
      <c r="BT253" s="1074"/>
      <c r="BU253" s="1074">
        <v>10000</v>
      </c>
      <c r="BV253" s="1074"/>
      <c r="BW253" s="1074"/>
      <c r="BX253" s="1074">
        <v>42000</v>
      </c>
      <c r="BY253" s="1077"/>
      <c r="CA253" s="365">
        <f t="shared" si="95"/>
        <v>0</v>
      </c>
      <c r="CB253" s="365" t="b">
        <f t="shared" si="96"/>
        <v>0</v>
      </c>
      <c r="CC253" s="365" t="b">
        <f t="shared" si="97"/>
        <v>0</v>
      </c>
      <c r="CD253" s="365" t="b">
        <f t="shared" si="98"/>
        <v>0</v>
      </c>
      <c r="CE253" s="365" t="b">
        <f t="shared" si="99"/>
        <v>0</v>
      </c>
      <c r="CF253" s="365">
        <f t="shared" si="100"/>
        <v>0</v>
      </c>
      <c r="CG253" s="365" t="b">
        <f t="shared" si="101"/>
        <v>0</v>
      </c>
      <c r="CH253" s="365" t="b">
        <f t="shared" si="102"/>
        <v>0</v>
      </c>
      <c r="CI253" s="72">
        <f t="shared" si="103"/>
        <v>0</v>
      </c>
      <c r="CJ253" s="72" t="b">
        <f t="shared" si="104"/>
        <v>0</v>
      </c>
      <c r="CK253" s="72" t="b">
        <f t="shared" si="105"/>
        <v>0</v>
      </c>
      <c r="CL253" s="72">
        <f t="shared" si="106"/>
        <v>0</v>
      </c>
      <c r="CM253" s="72" t="b">
        <f t="shared" si="107"/>
        <v>0</v>
      </c>
      <c r="CN253" s="72" t="b">
        <f t="shared" si="108"/>
        <v>0</v>
      </c>
      <c r="CP253" s="13">
        <f t="shared" si="109"/>
        <v>0</v>
      </c>
      <c r="CQ253" s="13">
        <f t="shared" si="110"/>
        <v>0</v>
      </c>
      <c r="CR253" s="13" t="b">
        <f t="shared" si="111"/>
        <v>0</v>
      </c>
      <c r="CS253" s="13">
        <f t="shared" si="117"/>
        <v>0</v>
      </c>
      <c r="CT253" s="13" t="b">
        <f t="shared" si="116"/>
        <v>0</v>
      </c>
      <c r="CU253" s="13">
        <f t="shared" si="118"/>
        <v>0</v>
      </c>
      <c r="CV253" s="13" t="b">
        <f t="shared" si="112"/>
        <v>0</v>
      </c>
      <c r="CW253" s="13">
        <f t="shared" si="113"/>
        <v>0</v>
      </c>
      <c r="CX253" s="13" t="b">
        <f t="shared" si="114"/>
        <v>0</v>
      </c>
      <c r="CY253" s="13">
        <f t="shared" si="115"/>
        <v>0</v>
      </c>
    </row>
    <row r="254" spans="1:103" ht="15" thickBot="1">
      <c r="A254" s="932"/>
      <c r="B254" s="1081"/>
      <c r="C254" s="1081"/>
      <c r="D254" s="1081"/>
      <c r="E254" s="1081"/>
      <c r="F254" s="1081"/>
      <c r="G254" s="1081"/>
      <c r="H254" s="1081"/>
      <c r="I254" s="1081"/>
      <c r="J254" s="1081"/>
      <c r="K254" s="1081"/>
      <c r="L254" s="1081"/>
      <c r="M254" s="1081"/>
      <c r="N254" s="1081"/>
      <c r="O254" s="1081"/>
      <c r="P254" s="1081"/>
      <c r="Q254" s="941"/>
      <c r="R254" s="1081"/>
      <c r="S254" s="1081"/>
      <c r="T254" s="1081"/>
      <c r="U254" s="1081"/>
      <c r="V254" s="1081"/>
      <c r="W254" s="91"/>
      <c r="X254" s="91"/>
      <c r="Y254" s="91"/>
      <c r="Z254" s="91"/>
      <c r="AA254" s="91" t="s">
        <v>36</v>
      </c>
      <c r="AB254" s="92">
        <v>5</v>
      </c>
      <c r="AC254" s="92"/>
      <c r="AD254" s="91"/>
      <c r="AE254" s="1081"/>
      <c r="AF254" s="334">
        <f t="shared" si="119"/>
        <v>78</v>
      </c>
      <c r="AG254" s="272">
        <f>IF(R254="kompletna",Q254*J254*0.0036*'lista, wskaźniki'!$F$13, IF(R254="częściowa",Q254*J254*0.0036*'lista, wskaźniki'!$F$14, IF(R254="brak",Q254*J254*0.0036*'lista, wskaźniki'!$F$15,)))</f>
        <v>0</v>
      </c>
      <c r="AH254" s="334">
        <f>IF(Y254="inne",K254*'lista, wskaźniki'!$E$35,IF(Y254="to samo źródło",0,IF(Y254=0,0)))</f>
        <v>0</v>
      </c>
      <c r="AI254" s="334" t="b">
        <f>IF(AA254="gaz z sieci",AC254*'lista, wskaźniki'!$D$21)</f>
        <v>0</v>
      </c>
      <c r="AJ254" s="272">
        <f>IF(AA254="węgiel",AB254*'lista, wskaźniki'!$D$20, IF('Sektor mieszkaniowy'!AA254="drewno",'Sektor mieszkaniowy'!AB254*'lista, wskaźniki'!$D$22,IF('Sektor mieszkaniowy'!AA254="pellet",AB254*'lista, wskaźniki'!$D$23,IF('Sektor mieszkaniowy'!AA254="gaz z sieci",AB254*'lista, wskaźniki'!$D$21,IF('Sektor mieszkaniowy'!AA254="olej opałowy",'Sektor mieszkaniowy'!AB254*'lista, wskaźniki'!$D$24)))))</f>
        <v>78</v>
      </c>
      <c r="AK254" s="1084"/>
      <c r="AL254" s="1081"/>
      <c r="AM254" s="20">
        <f>IF(AA254="węgiel",AF254*1/3.6*'lista, wskaźniki'!$F$20,IF(AA254="drewno",AF254*1/3.6*'lista, wskaźniki'!$F$22,IF(AA254="pellet",AF254*1/3.6*'lista, wskaźniki'!$F$23,IF(AA254="gaz z sieci",AF254*1/3.6*'lista, wskaźniki'!$F$21,IF(AA254="olej opałowy",AF254*1/3.6*'lista, wskaźniki'!$F$24,0)))))</f>
        <v>0</v>
      </c>
      <c r="AN254" s="20">
        <f>IF(AA254="węgiel",AF254*'lista, wskaźniki'!$E$42,IF(AA254="drewno",AF254*'lista, wskaźniki'!$G$42,IF(AA254="pellet",AF254*'lista, wskaźniki'!$H$42,IF(AA254="gaz z sieci",AF254*'lista, wskaźniki'!$F$42,IF(AA254="olej opałowy",AF254*'lista, wskaźniki'!$I$42,0)))))</f>
        <v>6.318E-2</v>
      </c>
      <c r="AO254" s="20">
        <f>IF(AA254="węgiel",AF254*'lista, wskaźniki'!$E$43,IF(AA254="drewno",AF254*'lista, wskaźniki'!$G$43,IF(AA254="pellet",AF254*'lista, wskaźniki'!$H$43,IF(AA254="gaz z sieci",AF254*'lista, wskaźniki'!$F$43,IF(AA254="olej opałowy",AF254*'lista, wskaźniki'!$I$43,0)))))</f>
        <v>6.318E-2</v>
      </c>
      <c r="AP254" s="20">
        <f>IF(AA254="węgiel",AF254*'lista, wskaźniki'!$E$44,IF(AA254="drewno",AF254*'lista, wskaźniki'!$G$44,IF(AA254="pellet",AF254*'lista, wskaźniki'!$H$44,IF(AA254="gaz z sieci",AF254*'lista, wskaźniki'!$F$44,IF(AA254="olej opałowy",AF254*'lista, wskaźniki'!$I$44,0)))))</f>
        <v>1.95E-5</v>
      </c>
      <c r="AQ254" s="20" t="b">
        <f>IF(Z254="gaz",AH254*1/3.6*'lista, wskaźniki'!$F$21,IF(Z254="energia elektryczna",AH254*1/3.6*'lista, wskaźniki'!$F$26))</f>
        <v>0</v>
      </c>
      <c r="AR254" s="20" t="b">
        <f>IF(Z254="gaz",AH254*'lista, wskaźniki'!$F$42,IF(Z254="energia elektryczna",AH254*0))</f>
        <v>0</v>
      </c>
      <c r="AS254" s="20" t="b">
        <f>IF(Z254="gaz",AH254*'lista, wskaźniki'!$F$43,IF(Z254="energia elektryczna",AH254*0))</f>
        <v>0</v>
      </c>
      <c r="AT254" s="20" t="b">
        <f>IF(Z254="gaz",AH254*'lista, wskaźniki'!$F$44,IF(Z254="energia elektryczna",AH254*0))</f>
        <v>0</v>
      </c>
      <c r="AU254" s="20">
        <f>AI254*1/3.6*'lista, wskaźniki'!$F$21</f>
        <v>0</v>
      </c>
      <c r="AV254" s="20">
        <f>AI254*'lista, wskaźniki'!$F$42</f>
        <v>0</v>
      </c>
      <c r="AW254" s="20">
        <f>AI254*'lista, wskaźniki'!$F$43</f>
        <v>0</v>
      </c>
      <c r="AX254" s="20">
        <f>AI254*'lista, wskaźniki'!$F$44</f>
        <v>0</v>
      </c>
      <c r="AY254" s="20">
        <f>AK254*'lista, wskaźniki'!$F$26</f>
        <v>0</v>
      </c>
      <c r="AZ254" s="20">
        <f t="shared" si="91"/>
        <v>0</v>
      </c>
      <c r="BA254" s="20">
        <f t="shared" si="92"/>
        <v>6.318E-2</v>
      </c>
      <c r="BB254" s="20">
        <f t="shared" si="93"/>
        <v>6.318E-2</v>
      </c>
      <c r="BC254" s="20">
        <f t="shared" si="94"/>
        <v>1.95E-5</v>
      </c>
      <c r="BD254" s="1081"/>
      <c r="BE254" s="1081"/>
      <c r="BF254" s="1081"/>
      <c r="BG254" s="1081"/>
      <c r="BH254" s="91"/>
      <c r="BI254" s="1081"/>
      <c r="BJ254" s="91"/>
      <c r="BK254" s="1081"/>
      <c r="BL254" s="91"/>
      <c r="BM254" s="91"/>
      <c r="BN254" s="91"/>
      <c r="BO254" s="91"/>
      <c r="BP254" s="91"/>
      <c r="BQ254" s="91" t="s">
        <v>121</v>
      </c>
      <c r="BR254" s="91">
        <v>7</v>
      </c>
      <c r="BS254" s="1075"/>
      <c r="BT254" s="1075"/>
      <c r="BU254" s="1075"/>
      <c r="BV254" s="1075"/>
      <c r="BW254" s="1075"/>
      <c r="BX254" s="1075"/>
      <c r="BY254" s="1078"/>
      <c r="CA254" s="365" t="b">
        <f t="shared" si="95"/>
        <v>0</v>
      </c>
      <c r="CB254" s="365">
        <f t="shared" si="96"/>
        <v>78</v>
      </c>
      <c r="CC254" s="365" t="b">
        <f t="shared" si="97"/>
        <v>0</v>
      </c>
      <c r="CD254" s="365" t="b">
        <f t="shared" si="98"/>
        <v>0</v>
      </c>
      <c r="CE254" s="365" t="b">
        <f t="shared" si="99"/>
        <v>0</v>
      </c>
      <c r="CF254" s="365" t="b">
        <f t="shared" si="100"/>
        <v>0</v>
      </c>
      <c r="CG254" s="365" t="b">
        <f t="shared" si="101"/>
        <v>0</v>
      </c>
      <c r="CH254" s="365" t="b">
        <f t="shared" si="102"/>
        <v>0</v>
      </c>
      <c r="CI254" s="72" t="b">
        <f t="shared" si="103"/>
        <v>0</v>
      </c>
      <c r="CJ254" s="72">
        <f t="shared" si="104"/>
        <v>78</v>
      </c>
      <c r="CK254" s="72" t="b">
        <f t="shared" si="105"/>
        <v>0</v>
      </c>
      <c r="CL254" s="72">
        <f t="shared" si="106"/>
        <v>0</v>
      </c>
      <c r="CM254" s="72" t="b">
        <f t="shared" si="107"/>
        <v>0</v>
      </c>
      <c r="CN254" s="72" t="b">
        <f t="shared" si="108"/>
        <v>0</v>
      </c>
      <c r="CP254" s="13">
        <f t="shared" si="109"/>
        <v>0</v>
      </c>
      <c r="CQ254" s="13" t="b">
        <f t="shared" si="110"/>
        <v>0</v>
      </c>
      <c r="CR254" s="13" t="b">
        <f t="shared" si="111"/>
        <v>0</v>
      </c>
      <c r="CS254" s="13" t="b">
        <f t="shared" si="117"/>
        <v>0</v>
      </c>
      <c r="CT254" s="13" t="b">
        <f t="shared" si="116"/>
        <v>0</v>
      </c>
      <c r="CU254" s="13" t="b">
        <f t="shared" si="118"/>
        <v>0</v>
      </c>
      <c r="CV254" s="13" t="b">
        <f t="shared" si="112"/>
        <v>0</v>
      </c>
      <c r="CW254" s="13" t="b">
        <f t="shared" si="113"/>
        <v>0</v>
      </c>
      <c r="CX254" s="13" t="b">
        <f t="shared" si="114"/>
        <v>0</v>
      </c>
      <c r="CY254" s="13" t="b">
        <f t="shared" si="115"/>
        <v>0</v>
      </c>
    </row>
    <row r="255" spans="1:103" ht="15" thickBot="1">
      <c r="A255" s="932"/>
      <c r="B255" s="1081"/>
      <c r="C255" s="1081"/>
      <c r="D255" s="1081"/>
      <c r="E255" s="1081"/>
      <c r="F255" s="1081"/>
      <c r="G255" s="1081"/>
      <c r="H255" s="1081"/>
      <c r="I255" s="1081"/>
      <c r="J255" s="1081"/>
      <c r="K255" s="1081"/>
      <c r="L255" s="1081"/>
      <c r="M255" s="1081"/>
      <c r="N255" s="1081"/>
      <c r="O255" s="1081"/>
      <c r="P255" s="1081"/>
      <c r="Q255" s="941"/>
      <c r="R255" s="1081"/>
      <c r="S255" s="1081"/>
      <c r="T255" s="1081"/>
      <c r="U255" s="1081"/>
      <c r="V255" s="1081"/>
      <c r="W255" s="91"/>
      <c r="X255" s="91"/>
      <c r="Y255" s="91"/>
      <c r="Z255" s="91"/>
      <c r="AA255" s="91" t="s">
        <v>50</v>
      </c>
      <c r="AB255" s="92"/>
      <c r="AC255" s="92"/>
      <c r="AD255" s="91"/>
      <c r="AE255" s="1081"/>
      <c r="AF255" s="334">
        <f t="shared" si="119"/>
        <v>0</v>
      </c>
      <c r="AG255" s="272">
        <f>IF(R255="kompletna",Q255*J255*0.0036*'lista, wskaźniki'!$F$13, IF(R255="częściowa",Q255*J255*0.0036*'lista, wskaźniki'!$F$14, IF(R255="brak",Q255*J255*0.0036*'lista, wskaźniki'!$F$15,)))</f>
        <v>0</v>
      </c>
      <c r="AH255" s="334">
        <f>IF(Y255="inne",K255*'lista, wskaźniki'!$E$35,IF(Y255="to samo źródło",0,IF(Y255=0,0)))</f>
        <v>0</v>
      </c>
      <c r="AI255" s="334" t="b">
        <f>IF(AA255="gaz z sieci",AC255*'lista, wskaźniki'!$D$21)</f>
        <v>0</v>
      </c>
      <c r="AJ255" s="272">
        <f>IF(AA255="węgiel",AB255*'lista, wskaźniki'!$D$20, IF('Sektor mieszkaniowy'!AA255="drewno",'Sektor mieszkaniowy'!AB255*'lista, wskaźniki'!$D$22,IF('Sektor mieszkaniowy'!AA255="pellet",AB255*'lista, wskaźniki'!$D$23,IF('Sektor mieszkaniowy'!AA255="gaz z sieci",AB255*'lista, wskaźniki'!$D$21,IF('Sektor mieszkaniowy'!AA255="olej opałowy",'Sektor mieszkaniowy'!AB255*'lista, wskaźniki'!$D$24)))))</f>
        <v>0</v>
      </c>
      <c r="AK255" s="1084"/>
      <c r="AL255" s="1081"/>
      <c r="AM255" s="20">
        <f>IF(AA255="węgiel",AF255*1/3.6*'lista, wskaźniki'!$F$20,IF(AA255="drewno",AF255*1/3.6*'lista, wskaźniki'!$F$22,IF(AA255="pellet",AF255*1/3.6*'lista, wskaźniki'!$F$23,IF(AA255="gaz z sieci",AF255*1/3.6*'lista, wskaźniki'!$F$21,IF(AA255="olej opałowy",AF255*1/3.6*'lista, wskaźniki'!$F$24,0)))))</f>
        <v>0</v>
      </c>
      <c r="AN255" s="20">
        <f>IF(AA255="węgiel",AF255*'lista, wskaźniki'!$E$42,IF(AA255="drewno",AF255*'lista, wskaźniki'!$G$42,IF(AA255="pellet",AF255*'lista, wskaźniki'!$H$42,IF(AA255="gaz z sieci",AF255*'lista, wskaźniki'!$F$42,IF(AA255="olej opałowy",AF255*'lista, wskaźniki'!$I$42,0)))))</f>
        <v>0</v>
      </c>
      <c r="AO255" s="20">
        <f>IF(AA255="węgiel",AF255*'lista, wskaźniki'!$E$43,IF(AA255="drewno",AF255*'lista, wskaźniki'!$G$43,IF(AA255="pellet",AF255*'lista, wskaźniki'!$H$43,IF(AA255="gaz z sieci",AF255*'lista, wskaźniki'!$F$43,IF(AA255="olej opałowy",AF255*'lista, wskaźniki'!$I$43,0)))))</f>
        <v>0</v>
      </c>
      <c r="AP255" s="20">
        <f>IF(AA255="węgiel",AF255*'lista, wskaźniki'!$E$44,IF(AA255="drewno",AF255*'lista, wskaźniki'!$G$44,IF(AA255="pellet",AF255*'lista, wskaźniki'!$H$44,IF(AA255="gaz z sieci",AF255*'lista, wskaźniki'!$F$44,IF(AA255="olej opałowy",AF255*'lista, wskaźniki'!$I$44,0)))))</f>
        <v>0</v>
      </c>
      <c r="AQ255" s="20" t="b">
        <f>IF(Z255="gaz",AH255*1/3.6*'lista, wskaźniki'!$F$21,IF(Z255="energia elektryczna",AH255*1/3.6*'lista, wskaźniki'!$F$26))</f>
        <v>0</v>
      </c>
      <c r="AR255" s="20" t="b">
        <f>IF(Z255="gaz",AH255*'lista, wskaźniki'!$F$42,IF(Z255="energia elektryczna",AH255*0))</f>
        <v>0</v>
      </c>
      <c r="AS255" s="20" t="b">
        <f>IF(Z255="gaz",AH255*'lista, wskaźniki'!$F$43,IF(Z255="energia elektryczna",AH255*0))</f>
        <v>0</v>
      </c>
      <c r="AT255" s="20" t="b">
        <f>IF(Z255="gaz",AH255*'lista, wskaźniki'!$F$44,IF(Z255="energia elektryczna",AH255*0))</f>
        <v>0</v>
      </c>
      <c r="AU255" s="20">
        <f>AI255*1/3.6*'lista, wskaźniki'!$F$21</f>
        <v>0</v>
      </c>
      <c r="AV255" s="20">
        <f>AI255*'lista, wskaźniki'!$F$42</f>
        <v>0</v>
      </c>
      <c r="AW255" s="20">
        <f>AI255*'lista, wskaźniki'!$F$43</f>
        <v>0</v>
      </c>
      <c r="AX255" s="20">
        <f>AI255*'lista, wskaźniki'!$F$44</f>
        <v>0</v>
      </c>
      <c r="AY255" s="20">
        <f>AK255*'lista, wskaźniki'!$F$26</f>
        <v>0</v>
      </c>
      <c r="AZ255" s="20">
        <f t="shared" si="91"/>
        <v>0</v>
      </c>
      <c r="BA255" s="20">
        <f t="shared" si="92"/>
        <v>0</v>
      </c>
      <c r="BB255" s="20">
        <f t="shared" si="93"/>
        <v>0</v>
      </c>
      <c r="BC255" s="20">
        <f t="shared" si="94"/>
        <v>0</v>
      </c>
      <c r="BD255" s="1081"/>
      <c r="BE255" s="1081"/>
      <c r="BF255" s="1081"/>
      <c r="BG255" s="1081"/>
      <c r="BH255" s="91"/>
      <c r="BI255" s="1081"/>
      <c r="BJ255" s="91"/>
      <c r="BK255" s="1081"/>
      <c r="BL255" s="91"/>
      <c r="BM255" s="91"/>
      <c r="BN255" s="91"/>
      <c r="BO255" s="91"/>
      <c r="BP255" s="91"/>
      <c r="BQ255" s="91"/>
      <c r="BR255" s="91"/>
      <c r="BS255" s="1075"/>
      <c r="BT255" s="1075"/>
      <c r="BU255" s="1075"/>
      <c r="BV255" s="1075"/>
      <c r="BW255" s="1075"/>
      <c r="BX255" s="1075"/>
      <c r="BY255" s="1078"/>
      <c r="CA255" s="365" t="b">
        <f t="shared" si="95"/>
        <v>0</v>
      </c>
      <c r="CB255" s="365" t="b">
        <f t="shared" si="96"/>
        <v>0</v>
      </c>
      <c r="CC255" s="365">
        <f t="shared" si="97"/>
        <v>0</v>
      </c>
      <c r="CD255" s="365" t="b">
        <f t="shared" si="98"/>
        <v>0</v>
      </c>
      <c r="CE255" s="365" t="b">
        <f t="shared" si="99"/>
        <v>0</v>
      </c>
      <c r="CF255" s="365" t="b">
        <f t="shared" si="100"/>
        <v>0</v>
      </c>
      <c r="CG255" s="365" t="b">
        <f t="shared" si="101"/>
        <v>0</v>
      </c>
      <c r="CH255" s="365" t="b">
        <f t="shared" si="102"/>
        <v>0</v>
      </c>
      <c r="CI255" s="72" t="b">
        <f t="shared" si="103"/>
        <v>0</v>
      </c>
      <c r="CJ255" s="72" t="b">
        <f t="shared" si="104"/>
        <v>0</v>
      </c>
      <c r="CK255" s="72">
        <f t="shared" si="105"/>
        <v>0</v>
      </c>
      <c r="CL255" s="72">
        <f t="shared" si="106"/>
        <v>0</v>
      </c>
      <c r="CM255" s="72" t="b">
        <f t="shared" si="107"/>
        <v>0</v>
      </c>
      <c r="CN255" s="72" t="b">
        <f t="shared" si="108"/>
        <v>0</v>
      </c>
      <c r="CP255" s="13">
        <f t="shared" si="109"/>
        <v>0</v>
      </c>
      <c r="CQ255" s="13" t="b">
        <f t="shared" si="110"/>
        <v>0</v>
      </c>
      <c r="CR255" s="13" t="b">
        <f t="shared" si="111"/>
        <v>0</v>
      </c>
      <c r="CS255" s="13" t="b">
        <f t="shared" si="117"/>
        <v>0</v>
      </c>
      <c r="CT255" s="13" t="b">
        <f t="shared" si="116"/>
        <v>0</v>
      </c>
      <c r="CU255" s="13" t="b">
        <f t="shared" si="118"/>
        <v>0</v>
      </c>
      <c r="CV255" s="13" t="b">
        <f t="shared" si="112"/>
        <v>0</v>
      </c>
      <c r="CW255" s="13" t="b">
        <f t="shared" si="113"/>
        <v>0</v>
      </c>
      <c r="CX255" s="13" t="b">
        <f t="shared" si="114"/>
        <v>0</v>
      </c>
      <c r="CY255" s="13" t="b">
        <f t="shared" si="115"/>
        <v>0</v>
      </c>
    </row>
    <row r="256" spans="1:103" ht="15" thickBot="1">
      <c r="A256" s="932"/>
      <c r="B256" s="1081"/>
      <c r="C256" s="1081"/>
      <c r="D256" s="1081"/>
      <c r="E256" s="1081"/>
      <c r="F256" s="1081"/>
      <c r="G256" s="1081"/>
      <c r="H256" s="1081"/>
      <c r="I256" s="1081"/>
      <c r="J256" s="1081"/>
      <c r="K256" s="1081"/>
      <c r="L256" s="1081"/>
      <c r="M256" s="1081"/>
      <c r="N256" s="1081"/>
      <c r="O256" s="1081"/>
      <c r="P256" s="1081"/>
      <c r="Q256" s="941"/>
      <c r="R256" s="1081"/>
      <c r="S256" s="1081"/>
      <c r="T256" s="1081"/>
      <c r="U256" s="1081"/>
      <c r="V256" s="1081"/>
      <c r="W256" s="91"/>
      <c r="X256" s="91"/>
      <c r="Y256" s="91"/>
      <c r="Z256" s="91"/>
      <c r="AA256" s="91" t="s">
        <v>38</v>
      </c>
      <c r="AB256" s="92"/>
      <c r="AC256" s="92"/>
      <c r="AD256" s="91"/>
      <c r="AE256" s="1081"/>
      <c r="AF256" s="334">
        <f t="shared" si="119"/>
        <v>0</v>
      </c>
      <c r="AG256" s="272">
        <f>IF(R256="kompletna",Q256*J256*0.0036*'lista, wskaźniki'!$F$13, IF(R256="częściowa",Q256*J256*0.0036*'lista, wskaźniki'!$F$14, IF(R256="brak",Q256*J256*0.0036*'lista, wskaźniki'!$F$15,)))</f>
        <v>0</v>
      </c>
      <c r="AH256" s="334">
        <f>IF(Y256="inne",K256*'lista, wskaźniki'!$E$35,IF(Y256="to samo źródło",0,IF(Y256=0,0)))</f>
        <v>0</v>
      </c>
      <c r="AI256" s="334">
        <f>IF(AA256="gaz z sieci",AC256*'lista, wskaźniki'!$D$21)</f>
        <v>0</v>
      </c>
      <c r="AJ256" s="272">
        <f>IF(AA256="węgiel",AB256*'lista, wskaźniki'!$D$20, IF('Sektor mieszkaniowy'!AA256="drewno",'Sektor mieszkaniowy'!AB256*'lista, wskaźniki'!$D$22,IF('Sektor mieszkaniowy'!AA256="pellet",AB256*'lista, wskaźniki'!$D$23,IF('Sektor mieszkaniowy'!AA256="gaz z sieci",AB256*'lista, wskaźniki'!$D$21,IF('Sektor mieszkaniowy'!AA256="olej opałowy",'Sektor mieszkaniowy'!AB256*'lista, wskaźniki'!$D$24)))))</f>
        <v>0</v>
      </c>
      <c r="AK256" s="1084"/>
      <c r="AL256" s="1081"/>
      <c r="AM256" s="20">
        <f>IF(AA256="węgiel",AF256*1/3.6*'lista, wskaźniki'!$F$20,IF(AA256="drewno",AF256*1/3.6*'lista, wskaźniki'!$F$22,IF(AA256="pellet",AF256*1/3.6*'lista, wskaźniki'!$F$23,IF(AA256="gaz z sieci",AF256*1/3.6*'lista, wskaźniki'!$F$21,IF(AA256="olej opałowy",AF256*1/3.6*'lista, wskaźniki'!$F$24,0)))))</f>
        <v>0</v>
      </c>
      <c r="AN256" s="20">
        <f>IF(AA256="węgiel",AF256*'lista, wskaźniki'!$E$42,IF(AA256="drewno",AF256*'lista, wskaźniki'!$G$42,IF(AA256="pellet",AF256*'lista, wskaźniki'!$H$42,IF(AA256="gaz z sieci",AF256*'lista, wskaźniki'!$F$42,IF(AA256="olej opałowy",AF256*'lista, wskaźniki'!$I$42,0)))))</f>
        <v>0</v>
      </c>
      <c r="AO256" s="20">
        <f>IF(AA256="węgiel",AF256*'lista, wskaźniki'!$E$43,IF(AA256="drewno",AF256*'lista, wskaźniki'!$G$43,IF(AA256="pellet",AF256*'lista, wskaźniki'!$H$43,IF(AA256="gaz z sieci",AF256*'lista, wskaźniki'!$F$43,IF(AA256="olej opałowy",AF256*'lista, wskaźniki'!$I$43,0)))))</f>
        <v>0</v>
      </c>
      <c r="AP256" s="20">
        <f>IF(AA256="węgiel",AF256*'lista, wskaźniki'!$E$44,IF(AA256="drewno",AF256*'lista, wskaźniki'!$G$44,IF(AA256="pellet",AF256*'lista, wskaźniki'!$H$44,IF(AA256="gaz z sieci",AF256*'lista, wskaźniki'!$F$44,IF(AA256="olej opałowy",AF256*'lista, wskaźniki'!$I$44,0)))))</f>
        <v>0</v>
      </c>
      <c r="AQ256" s="20" t="b">
        <f>IF(Z256="gaz",AH256*1/3.6*'lista, wskaźniki'!$F$21,IF(Z256="energia elektryczna",AH256*1/3.6*'lista, wskaźniki'!$F$26))</f>
        <v>0</v>
      </c>
      <c r="AR256" s="20" t="b">
        <f>IF(Z256="gaz",AH256*'lista, wskaźniki'!$F$42,IF(Z256="energia elektryczna",AH256*0))</f>
        <v>0</v>
      </c>
      <c r="AS256" s="20" t="b">
        <f>IF(Z256="gaz",AH256*'lista, wskaźniki'!$F$43,IF(Z256="energia elektryczna",AH256*0))</f>
        <v>0</v>
      </c>
      <c r="AT256" s="20" t="b">
        <f>IF(Z256="gaz",AH256*'lista, wskaźniki'!$F$44,IF(Z256="energia elektryczna",AH256*0))</f>
        <v>0</v>
      </c>
      <c r="AU256" s="20">
        <f>AI256*1/3.6*'lista, wskaźniki'!$F$21</f>
        <v>0</v>
      </c>
      <c r="AV256" s="20">
        <f>AI256*'lista, wskaźniki'!$F$42</f>
        <v>0</v>
      </c>
      <c r="AW256" s="20">
        <f>AI256*'lista, wskaźniki'!$F$43</f>
        <v>0</v>
      </c>
      <c r="AX256" s="20">
        <f>AI256*'lista, wskaźniki'!$F$44</f>
        <v>0</v>
      </c>
      <c r="AY256" s="20">
        <f>AK256*'lista, wskaźniki'!$F$26</f>
        <v>0</v>
      </c>
      <c r="AZ256" s="20">
        <f t="shared" si="91"/>
        <v>0</v>
      </c>
      <c r="BA256" s="20">
        <f t="shared" si="92"/>
        <v>0</v>
      </c>
      <c r="BB256" s="20">
        <f t="shared" si="93"/>
        <v>0</v>
      </c>
      <c r="BC256" s="20">
        <f t="shared" si="94"/>
        <v>0</v>
      </c>
      <c r="BD256" s="1081"/>
      <c r="BE256" s="1081"/>
      <c r="BF256" s="1081"/>
      <c r="BG256" s="1081"/>
      <c r="BH256" s="91"/>
      <c r="BI256" s="1081"/>
      <c r="BJ256" s="91"/>
      <c r="BK256" s="1081"/>
      <c r="BL256" s="91"/>
      <c r="BM256" s="91"/>
      <c r="BN256" s="91"/>
      <c r="BO256" s="91"/>
      <c r="BP256" s="91"/>
      <c r="BQ256" s="91"/>
      <c r="BR256" s="91"/>
      <c r="BS256" s="1075"/>
      <c r="BT256" s="1075"/>
      <c r="BU256" s="1075"/>
      <c r="BV256" s="1075"/>
      <c r="BW256" s="1075"/>
      <c r="BX256" s="1075"/>
      <c r="BY256" s="1078"/>
      <c r="CA256" s="365" t="b">
        <f t="shared" si="95"/>
        <v>0</v>
      </c>
      <c r="CB256" s="365" t="b">
        <f t="shared" si="96"/>
        <v>0</v>
      </c>
      <c r="CC256" s="365" t="b">
        <f t="shared" si="97"/>
        <v>0</v>
      </c>
      <c r="CD256" s="365">
        <f t="shared" si="98"/>
        <v>0</v>
      </c>
      <c r="CE256" s="365" t="b">
        <f t="shared" si="99"/>
        <v>0</v>
      </c>
      <c r="CF256" s="365" t="b">
        <f t="shared" si="100"/>
        <v>0</v>
      </c>
      <c r="CG256" s="365" t="b">
        <f t="shared" si="101"/>
        <v>0</v>
      </c>
      <c r="CH256" s="365">
        <f t="shared" si="102"/>
        <v>0</v>
      </c>
      <c r="CI256" s="72" t="b">
        <f t="shared" si="103"/>
        <v>0</v>
      </c>
      <c r="CJ256" s="72" t="b">
        <f t="shared" si="104"/>
        <v>0</v>
      </c>
      <c r="CK256" s="72" t="b">
        <f t="shared" si="105"/>
        <v>0</v>
      </c>
      <c r="CL256" s="72">
        <f t="shared" si="106"/>
        <v>0</v>
      </c>
      <c r="CM256" s="72" t="b">
        <f t="shared" si="107"/>
        <v>0</v>
      </c>
      <c r="CN256" s="72" t="b">
        <f t="shared" si="108"/>
        <v>0</v>
      </c>
      <c r="CP256" s="13">
        <f t="shared" si="109"/>
        <v>0</v>
      </c>
      <c r="CQ256" s="13" t="b">
        <f t="shared" si="110"/>
        <v>0</v>
      </c>
      <c r="CR256" s="13" t="b">
        <f t="shared" si="111"/>
        <v>0</v>
      </c>
      <c r="CS256" s="13" t="b">
        <f t="shared" si="117"/>
        <v>0</v>
      </c>
      <c r="CT256" s="13" t="b">
        <f t="shared" si="116"/>
        <v>0</v>
      </c>
      <c r="CU256" s="13" t="b">
        <f t="shared" si="118"/>
        <v>0</v>
      </c>
      <c r="CV256" s="13" t="b">
        <f t="shared" si="112"/>
        <v>0</v>
      </c>
      <c r="CW256" s="13" t="b">
        <f t="shared" si="113"/>
        <v>0</v>
      </c>
      <c r="CX256" s="13" t="b">
        <f t="shared" si="114"/>
        <v>0</v>
      </c>
      <c r="CY256" s="13" t="b">
        <f t="shared" si="115"/>
        <v>0</v>
      </c>
    </row>
    <row r="257" spans="1:103" ht="15" thickBot="1">
      <c r="A257" s="933"/>
      <c r="B257" s="1082"/>
      <c r="C257" s="1082"/>
      <c r="D257" s="1082"/>
      <c r="E257" s="1082"/>
      <c r="F257" s="1082"/>
      <c r="G257" s="1082"/>
      <c r="H257" s="1082"/>
      <c r="I257" s="1082"/>
      <c r="J257" s="1082"/>
      <c r="K257" s="1082"/>
      <c r="L257" s="1082"/>
      <c r="M257" s="1082"/>
      <c r="N257" s="1082"/>
      <c r="O257" s="1082"/>
      <c r="P257" s="1082"/>
      <c r="Q257" s="942"/>
      <c r="R257" s="1082"/>
      <c r="S257" s="1082"/>
      <c r="T257" s="1082"/>
      <c r="U257" s="1082"/>
      <c r="V257" s="1082"/>
      <c r="W257" s="93"/>
      <c r="X257" s="93"/>
      <c r="Y257" s="93"/>
      <c r="Z257" s="93"/>
      <c r="AA257" s="93" t="s">
        <v>37</v>
      </c>
      <c r="AB257" s="94"/>
      <c r="AC257" s="94"/>
      <c r="AD257" s="93"/>
      <c r="AE257" s="1082"/>
      <c r="AF257" s="334">
        <f t="shared" si="119"/>
        <v>0</v>
      </c>
      <c r="AG257" s="272">
        <f>IF(R257="kompletna",Q257*J257*0.0036*'lista, wskaźniki'!$F$13, IF(R257="częściowa",Q257*J257*0.0036*'lista, wskaźniki'!$F$14, IF(R257="brak",Q257*J257*0.0036*'lista, wskaźniki'!$F$15,)))</f>
        <v>0</v>
      </c>
      <c r="AH257" s="334">
        <f>IF(Y257="inne",K257*'lista, wskaźniki'!$E$35,IF(Y257="to samo źródło",0,IF(Y257=0,0)))</f>
        <v>0</v>
      </c>
      <c r="AI257" s="334" t="b">
        <f>IF(AA257="gaz z sieci",AC257*'lista, wskaźniki'!$D$21)</f>
        <v>0</v>
      </c>
      <c r="AJ257" s="272">
        <f>IF(AA257="węgiel",AB257*'lista, wskaźniki'!$D$20, IF('Sektor mieszkaniowy'!AA257="drewno",'Sektor mieszkaniowy'!AB257*'lista, wskaźniki'!$D$22,IF('Sektor mieszkaniowy'!AA257="pellet",AB257*'lista, wskaźniki'!$D$23,IF('Sektor mieszkaniowy'!AA257="gaz z sieci",AB257*'lista, wskaźniki'!$D$21,IF('Sektor mieszkaniowy'!AA257="olej opałowy",'Sektor mieszkaniowy'!AB257*'lista, wskaźniki'!$D$24)))))</f>
        <v>0</v>
      </c>
      <c r="AK257" s="1085"/>
      <c r="AL257" s="1082"/>
      <c r="AM257" s="20">
        <f>IF(AA257="węgiel",AF257*1/3.6*'lista, wskaźniki'!$F$20,IF(AA257="drewno",AF257*1/3.6*'lista, wskaźniki'!$F$22,IF(AA257="pellet",AF257*1/3.6*'lista, wskaźniki'!$F$23,IF(AA257="gaz z sieci",AF257*1/3.6*'lista, wskaźniki'!$F$21,IF(AA257="olej opałowy",AF257*1/3.6*'lista, wskaźniki'!$F$24,0)))))</f>
        <v>0</v>
      </c>
      <c r="AN257" s="20">
        <f>IF(AA257="węgiel",AF257*'lista, wskaźniki'!$E$42,IF(AA257="drewno",AF257*'lista, wskaźniki'!$G$42,IF(AA257="pellet",AF257*'lista, wskaźniki'!$H$42,IF(AA257="gaz z sieci",AF257*'lista, wskaźniki'!$F$42,IF(AA257="olej opałowy",AF257*'lista, wskaźniki'!$I$42,0)))))</f>
        <v>0</v>
      </c>
      <c r="AO257" s="20">
        <f>IF(AA257="węgiel",AF257*'lista, wskaźniki'!$E$43,IF(AA257="drewno",AF257*'lista, wskaźniki'!$G$43,IF(AA257="pellet",AF257*'lista, wskaźniki'!$H$43,IF(AA257="gaz z sieci",AF257*'lista, wskaźniki'!$F$43,IF(AA257="olej opałowy",AF257*'lista, wskaźniki'!$I$43,0)))))</f>
        <v>0</v>
      </c>
      <c r="AP257" s="20">
        <f>IF(AA257="węgiel",AF257*'lista, wskaźniki'!$E$44,IF(AA257="drewno",AF257*'lista, wskaźniki'!$G$44,IF(AA257="pellet",AF257*'lista, wskaźniki'!$H$44,IF(AA257="gaz z sieci",AF257*'lista, wskaźniki'!$F$44,IF(AA257="olej opałowy",AF257*'lista, wskaźniki'!$I$44,0)))))</f>
        <v>0</v>
      </c>
      <c r="AQ257" s="20" t="b">
        <f>IF(Z257="gaz",AH257*1/3.6*'lista, wskaźniki'!$F$21,IF(Z257="energia elektryczna",AH257*1/3.6*'lista, wskaźniki'!$F$26))</f>
        <v>0</v>
      </c>
      <c r="AR257" s="20" t="b">
        <f>IF(Z257="gaz",AH257*'lista, wskaźniki'!$F$42,IF(Z257="energia elektryczna",AH257*0))</f>
        <v>0</v>
      </c>
      <c r="AS257" s="20" t="b">
        <f>IF(Z257="gaz",AH257*'lista, wskaźniki'!$F$43,IF(Z257="energia elektryczna",AH257*0))</f>
        <v>0</v>
      </c>
      <c r="AT257" s="20" t="b">
        <f>IF(Z257="gaz",AH257*'lista, wskaźniki'!$F$44,IF(Z257="energia elektryczna",AH257*0))</f>
        <v>0</v>
      </c>
      <c r="AU257" s="20">
        <f>AI257*1/3.6*'lista, wskaźniki'!$F$21</f>
        <v>0</v>
      </c>
      <c r="AV257" s="20">
        <f>AI257*'lista, wskaźniki'!$F$42</f>
        <v>0</v>
      </c>
      <c r="AW257" s="20">
        <f>AI257*'lista, wskaźniki'!$F$43</f>
        <v>0</v>
      </c>
      <c r="AX257" s="20">
        <f>AI257*'lista, wskaźniki'!$F$44</f>
        <v>0</v>
      </c>
      <c r="AY257" s="20">
        <f>AK257*'lista, wskaźniki'!$F$26</f>
        <v>0</v>
      </c>
      <c r="AZ257" s="20">
        <f t="shared" si="91"/>
        <v>0</v>
      </c>
      <c r="BA257" s="20">
        <f t="shared" si="92"/>
        <v>0</v>
      </c>
      <c r="BB257" s="20">
        <f t="shared" si="93"/>
        <v>0</v>
      </c>
      <c r="BC257" s="20">
        <f t="shared" si="94"/>
        <v>0</v>
      </c>
      <c r="BD257" s="1082"/>
      <c r="BE257" s="1082"/>
      <c r="BF257" s="1082"/>
      <c r="BG257" s="1082"/>
      <c r="BH257" s="93"/>
      <c r="BI257" s="1082"/>
      <c r="BJ257" s="93"/>
      <c r="BK257" s="1082"/>
      <c r="BL257" s="93"/>
      <c r="BM257" s="93"/>
      <c r="BN257" s="93"/>
      <c r="BO257" s="93"/>
      <c r="BP257" s="93"/>
      <c r="BQ257" s="93"/>
      <c r="BR257" s="93"/>
      <c r="BS257" s="1076"/>
      <c r="BT257" s="1076"/>
      <c r="BU257" s="1076"/>
      <c r="BV257" s="1076"/>
      <c r="BW257" s="1076"/>
      <c r="BX257" s="1076"/>
      <c r="BY257" s="1079"/>
      <c r="CA257" s="365" t="b">
        <f t="shared" si="95"/>
        <v>0</v>
      </c>
      <c r="CB257" s="365" t="b">
        <f t="shared" si="96"/>
        <v>0</v>
      </c>
      <c r="CC257" s="365" t="b">
        <f t="shared" si="97"/>
        <v>0</v>
      </c>
      <c r="CD257" s="365" t="b">
        <f t="shared" si="98"/>
        <v>0</v>
      </c>
      <c r="CE257" s="365">
        <f t="shared" si="99"/>
        <v>0</v>
      </c>
      <c r="CF257" s="365" t="b">
        <f t="shared" si="100"/>
        <v>0</v>
      </c>
      <c r="CG257" s="365" t="b">
        <f t="shared" si="101"/>
        <v>0</v>
      </c>
      <c r="CH257" s="365" t="b">
        <f t="shared" si="102"/>
        <v>0</v>
      </c>
      <c r="CI257" s="72" t="b">
        <f t="shared" si="103"/>
        <v>0</v>
      </c>
      <c r="CJ257" s="72" t="b">
        <f t="shared" si="104"/>
        <v>0</v>
      </c>
      <c r="CK257" s="72" t="b">
        <f t="shared" si="105"/>
        <v>0</v>
      </c>
      <c r="CL257" s="72">
        <f t="shared" si="106"/>
        <v>0</v>
      </c>
      <c r="CM257" s="72">
        <f t="shared" si="107"/>
        <v>0</v>
      </c>
      <c r="CN257" s="72" t="b">
        <f t="shared" si="108"/>
        <v>0</v>
      </c>
      <c r="CP257" s="13">
        <f t="shared" si="109"/>
        <v>0</v>
      </c>
      <c r="CQ257" s="13" t="b">
        <f t="shared" si="110"/>
        <v>0</v>
      </c>
      <c r="CR257" s="13" t="b">
        <f t="shared" si="111"/>
        <v>0</v>
      </c>
      <c r="CS257" s="13" t="b">
        <f t="shared" si="117"/>
        <v>0</v>
      </c>
      <c r="CT257" s="13" t="b">
        <f t="shared" si="116"/>
        <v>0</v>
      </c>
      <c r="CU257" s="13" t="b">
        <f t="shared" si="118"/>
        <v>0</v>
      </c>
      <c r="CV257" s="13" t="b">
        <f t="shared" si="112"/>
        <v>0</v>
      </c>
      <c r="CW257" s="13" t="b">
        <f t="shared" si="113"/>
        <v>0</v>
      </c>
      <c r="CX257" s="13" t="b">
        <f t="shared" si="114"/>
        <v>0</v>
      </c>
      <c r="CY257" s="13" t="b">
        <f t="shared" si="115"/>
        <v>0</v>
      </c>
    </row>
    <row r="258" spans="1:103" ht="15" thickBot="1">
      <c r="A258" s="931">
        <v>52</v>
      </c>
      <c r="B258" s="1080" t="s">
        <v>204</v>
      </c>
      <c r="C258" s="1080">
        <v>5</v>
      </c>
      <c r="D258" s="1080" t="s">
        <v>1</v>
      </c>
      <c r="E258" s="1080" t="s">
        <v>5</v>
      </c>
      <c r="F258" s="1080">
        <v>4</v>
      </c>
      <c r="G258" s="1080">
        <v>4</v>
      </c>
      <c r="H258" s="1080"/>
      <c r="I258" s="1080" t="s">
        <v>10</v>
      </c>
      <c r="J258" s="1080">
        <v>80</v>
      </c>
      <c r="K258" s="1080">
        <v>4</v>
      </c>
      <c r="L258" s="1080" t="s">
        <v>16</v>
      </c>
      <c r="M258" s="1080"/>
      <c r="N258" s="1080" t="s">
        <v>16</v>
      </c>
      <c r="O258" s="1080"/>
      <c r="P258" s="1080" t="s">
        <v>17</v>
      </c>
      <c r="Q258" s="940">
        <f>IF(I258="&lt;1966",'lista, wskaźniki'!$G$4,IF(I258="1967-1985",'lista, wskaźniki'!$G$5,IF(I258="1986-1992",'lista, wskaźniki'!$G$6,IF(I258="1993-1996",'lista, wskaźniki'!$G$7,IF(I258="&gt;1997",'lista, wskaźniki'!$G$8,IF(I258=0,'lista, wskaźniki'!$G$4))))))</f>
        <v>290</v>
      </c>
      <c r="R258" s="1080" t="s">
        <v>23</v>
      </c>
      <c r="S258" s="1080" t="s">
        <v>27</v>
      </c>
      <c r="T258" s="1080">
        <v>19</v>
      </c>
      <c r="U258" s="1080">
        <v>1981</v>
      </c>
      <c r="V258" s="1080"/>
      <c r="W258" s="20" t="s">
        <v>36</v>
      </c>
      <c r="X258" s="89" t="s">
        <v>38</v>
      </c>
      <c r="Y258" s="89" t="s">
        <v>24</v>
      </c>
      <c r="Z258" s="89" t="s">
        <v>40</v>
      </c>
      <c r="AA258" s="89" t="s">
        <v>35</v>
      </c>
      <c r="AB258" s="90"/>
      <c r="AC258" s="90"/>
      <c r="AD258" s="89"/>
      <c r="AE258" s="1080"/>
      <c r="AF258" s="334">
        <f t="shared" si="119"/>
        <v>0</v>
      </c>
      <c r="AG258" s="272">
        <v>0</v>
      </c>
      <c r="AH258" s="334">
        <f>IF(Y258="inne",K258*'lista, wskaźniki'!$E$35,IF(Y258="to samo źródło",0,IF(Y258=0,0)))</f>
        <v>8.6714145000000009</v>
      </c>
      <c r="AI258" s="334" t="b">
        <f>IF(AA258="gaz z sieci",AC258*'lista, wskaźniki'!$D$21)</f>
        <v>0</v>
      </c>
      <c r="AJ258" s="272">
        <f>IF(AA258="węgiel",AB258*'lista, wskaźniki'!$D$20, IF('Sektor mieszkaniowy'!AA258="drewno",'Sektor mieszkaniowy'!AB258*'lista, wskaźniki'!$D$22,IF('Sektor mieszkaniowy'!AA258="pellet",AB258*'lista, wskaźniki'!$D$23,IF('Sektor mieszkaniowy'!AA258="gaz z sieci",AB258*'lista, wskaźniki'!$D$21,IF('Sektor mieszkaniowy'!AA258="olej opałowy",'Sektor mieszkaniowy'!AB258*'lista, wskaźniki'!$D$24)))))</f>
        <v>0</v>
      </c>
      <c r="AK258" s="1083">
        <f>AL258/'lista, wskaźniki'!$A$127</f>
        <v>5.384615384615385</v>
      </c>
      <c r="AL258" s="1080">
        <v>3500</v>
      </c>
      <c r="AM258" s="20">
        <f>IF(AA258="węgiel",AF258*1/3.6*'lista, wskaźniki'!$F$20,IF(AA258="drewno",AF258*1/3.6*'lista, wskaźniki'!$F$22,IF(AA258="pellet",AF258*1/3.6*'lista, wskaźniki'!$F$23,IF(AA258="gaz z sieci",AF258*1/3.6*'lista, wskaźniki'!$F$21,IF(AA258="olej opałowy",AF258*1/3.6*'lista, wskaźniki'!$F$24,0)))))</f>
        <v>0</v>
      </c>
      <c r="AN258" s="20">
        <f>IF(AA258="węgiel",AF258*'lista, wskaźniki'!$E$42,IF(AA258="drewno",AF258*'lista, wskaźniki'!$G$42,IF(AA258="pellet",AF258*'lista, wskaźniki'!$H$42,IF(AA258="gaz z sieci",AF258*'lista, wskaźniki'!$F$42,IF(AA258="olej opałowy",AF258*'lista, wskaźniki'!$I$42,0)))))</f>
        <v>0</v>
      </c>
      <c r="AO258" s="20">
        <f>IF(AA258="węgiel",AF258*'lista, wskaźniki'!$E$43,IF(AA258="drewno",AF258*'lista, wskaźniki'!$G$43,IF(AA258="pellet",AF258*'lista, wskaźniki'!$H$43,IF(AA258="gaz z sieci",AF258*'lista, wskaźniki'!$F$43,IF(AA258="olej opałowy",AF258*'lista, wskaźniki'!$I$43,0)))))</f>
        <v>0</v>
      </c>
      <c r="AP258" s="20">
        <f>IF(AA258="węgiel",AF258*'lista, wskaźniki'!$E$44,IF(AA258="drewno",AF258*'lista, wskaźniki'!$G$44,IF(AA258="pellet",AF258*'lista, wskaźniki'!$H$44,IF(AA258="gaz z sieci",AF258*'lista, wskaźniki'!$F$44,IF(AA258="olej opałowy",AF258*'lista, wskaźniki'!$I$44,0)))))</f>
        <v>0</v>
      </c>
      <c r="AQ258" s="360">
        <f>IF(Z258="gaz",AH258*1/3.6*'lista, wskaźniki'!$F$21,IF(Z258="energia elektryczna",AH258*1/3.6*'lista, wskaźniki'!$F$26))</f>
        <v>2.1437663625000005</v>
      </c>
      <c r="AR258" s="20">
        <f>IF(Z258="gaz",AH258*'lista, wskaźniki'!$F$42,IF(Z258="energia elektryczna",AH258*0))</f>
        <v>0</v>
      </c>
      <c r="AS258" s="20">
        <f>IF(Z258="gaz",AH258*'lista, wskaźniki'!$F$43,IF(Z258="energia elektryczna",AH258*0))</f>
        <v>0</v>
      </c>
      <c r="AT258" s="20">
        <f>IF(Z258="gaz",AH258*'lista, wskaźniki'!$F$44,IF(Z258="energia elektryczna",AH258*0))</f>
        <v>0</v>
      </c>
      <c r="AU258" s="20">
        <f>AI258*1/3.6*'lista, wskaźniki'!$F$21</f>
        <v>0</v>
      </c>
      <c r="AV258" s="20">
        <f>AI258*'lista, wskaźniki'!$F$42</f>
        <v>0</v>
      </c>
      <c r="AW258" s="20">
        <f>AI258*'lista, wskaźniki'!$F$43</f>
        <v>0</v>
      </c>
      <c r="AX258" s="20">
        <f>AI258*'lista, wskaźniki'!$F$44</f>
        <v>0</v>
      </c>
      <c r="AY258" s="20">
        <f>AK258*'lista, wskaźniki'!$F$26</f>
        <v>4.792307692307693</v>
      </c>
      <c r="AZ258" s="20">
        <f>AM258+AU258+AY258</f>
        <v>4.792307692307693</v>
      </c>
      <c r="BA258" s="20">
        <f t="shared" si="92"/>
        <v>0</v>
      </c>
      <c r="BB258" s="20">
        <f t="shared" si="93"/>
        <v>0</v>
      </c>
      <c r="BC258" s="20">
        <f t="shared" si="94"/>
        <v>0</v>
      </c>
      <c r="BD258" s="1080" t="s">
        <v>17</v>
      </c>
      <c r="BE258" s="1080" t="s">
        <v>16</v>
      </c>
      <c r="BF258" s="1080" t="s">
        <v>17</v>
      </c>
      <c r="BG258" s="1080" t="s">
        <v>17</v>
      </c>
      <c r="BH258" s="89"/>
      <c r="BI258" s="1080" t="s">
        <v>17</v>
      </c>
      <c r="BJ258" s="89"/>
      <c r="BK258" s="1080" t="s">
        <v>17</v>
      </c>
      <c r="BL258" s="89"/>
      <c r="BM258" s="89"/>
      <c r="BN258" s="89"/>
      <c r="BO258" s="89" t="s">
        <v>17</v>
      </c>
      <c r="BP258" s="89"/>
      <c r="BQ258" s="89" t="s">
        <v>120</v>
      </c>
      <c r="BR258" s="89">
        <v>1</v>
      </c>
      <c r="BS258" s="1074">
        <v>10000</v>
      </c>
      <c r="BT258" s="1074">
        <v>500</v>
      </c>
      <c r="BU258" s="1074"/>
      <c r="BV258" s="1074"/>
      <c r="BW258" s="1074">
        <v>2500</v>
      </c>
      <c r="BX258" s="1074"/>
      <c r="BY258" s="1077"/>
      <c r="CA258" s="365">
        <f t="shared" si="95"/>
        <v>0</v>
      </c>
      <c r="CB258" s="365" t="b">
        <f t="shared" si="96"/>
        <v>0</v>
      </c>
      <c r="CC258" s="365" t="b">
        <f t="shared" si="97"/>
        <v>0</v>
      </c>
      <c r="CD258" s="365" t="b">
        <f t="shared" si="98"/>
        <v>0</v>
      </c>
      <c r="CE258" s="365" t="b">
        <f t="shared" si="99"/>
        <v>0</v>
      </c>
      <c r="CF258" s="365" t="b">
        <f t="shared" si="100"/>
        <v>0</v>
      </c>
      <c r="CG258" s="365">
        <f t="shared" si="101"/>
        <v>8.6714145000000009</v>
      </c>
      <c r="CH258" s="365" t="b">
        <f t="shared" si="102"/>
        <v>0</v>
      </c>
      <c r="CI258" s="72">
        <f t="shared" si="103"/>
        <v>0</v>
      </c>
      <c r="CJ258" s="72" t="b">
        <f t="shared" si="104"/>
        <v>0</v>
      </c>
      <c r="CK258" s="72" t="b">
        <f t="shared" si="105"/>
        <v>0</v>
      </c>
      <c r="CL258" s="72">
        <f t="shared" si="106"/>
        <v>0</v>
      </c>
      <c r="CM258" s="72" t="b">
        <f t="shared" si="107"/>
        <v>0</v>
      </c>
      <c r="CN258" s="72">
        <f t="shared" si="108"/>
        <v>8.6714145000000009</v>
      </c>
      <c r="CP258" s="13">
        <f t="shared" si="109"/>
        <v>80</v>
      </c>
      <c r="CQ258" s="13">
        <f t="shared" si="110"/>
        <v>40</v>
      </c>
      <c r="CR258" s="13" t="b">
        <f t="shared" si="111"/>
        <v>0</v>
      </c>
      <c r="CS258" s="13">
        <f t="shared" si="117"/>
        <v>0</v>
      </c>
      <c r="CT258" s="13" t="b">
        <f t="shared" si="116"/>
        <v>0</v>
      </c>
      <c r="CU258" s="13">
        <f t="shared" si="118"/>
        <v>0</v>
      </c>
      <c r="CV258" s="13" t="b">
        <f t="shared" si="112"/>
        <v>0</v>
      </c>
      <c r="CW258" s="13">
        <f t="shared" si="113"/>
        <v>0</v>
      </c>
      <c r="CX258" s="13" t="b">
        <f t="shared" si="114"/>
        <v>0</v>
      </c>
      <c r="CY258" s="13">
        <f t="shared" si="115"/>
        <v>0</v>
      </c>
    </row>
    <row r="259" spans="1:103" ht="15" thickBot="1">
      <c r="A259" s="932"/>
      <c r="B259" s="1081"/>
      <c r="C259" s="1081"/>
      <c r="D259" s="1081"/>
      <c r="E259" s="1081"/>
      <c r="F259" s="1081"/>
      <c r="G259" s="1081"/>
      <c r="H259" s="1081"/>
      <c r="I259" s="1081"/>
      <c r="J259" s="1081"/>
      <c r="K259" s="1081"/>
      <c r="L259" s="1081"/>
      <c r="M259" s="1081"/>
      <c r="N259" s="1081"/>
      <c r="O259" s="1081"/>
      <c r="P259" s="1081"/>
      <c r="Q259" s="941"/>
      <c r="R259" s="1081"/>
      <c r="S259" s="1081"/>
      <c r="T259" s="1081"/>
      <c r="U259" s="1081"/>
      <c r="V259" s="1081"/>
      <c r="W259" s="91" t="s">
        <v>38</v>
      </c>
      <c r="X259" s="91"/>
      <c r="Y259" s="91"/>
      <c r="Z259" s="91"/>
      <c r="AA259" s="91" t="s">
        <v>36</v>
      </c>
      <c r="AB259" s="92">
        <v>8</v>
      </c>
      <c r="AC259" s="92"/>
      <c r="AD259" s="91">
        <v>1000</v>
      </c>
      <c r="AE259" s="1081"/>
      <c r="AF259" s="334">
        <f>IF(AG259&gt;0,(AJ259+AG259)/2,AJ259)</f>
        <v>95.81</v>
      </c>
      <c r="AG259" s="272">
        <v>66.819999999999993</v>
      </c>
      <c r="AH259" s="334">
        <f>IF(Y259="inne",K259*'lista, wskaźniki'!$E$35,IF(Y259="to samo źródło",0,IF(Y259=0,0)))</f>
        <v>0</v>
      </c>
      <c r="AI259" s="334" t="b">
        <f>IF(AA259="gaz z sieci",AC259*'lista, wskaźniki'!$D$21)</f>
        <v>0</v>
      </c>
      <c r="AJ259" s="272">
        <f>IF(AA259="węgiel",AB259*'lista, wskaźniki'!$D$20, IF('Sektor mieszkaniowy'!AA259="drewno",'Sektor mieszkaniowy'!AB259*'lista, wskaźniki'!$D$22,IF('Sektor mieszkaniowy'!AA259="pellet",AB259*'lista, wskaźniki'!$D$23,IF('Sektor mieszkaniowy'!AA259="gaz z sieci",AB259*'lista, wskaźniki'!$D$21,IF('Sektor mieszkaniowy'!AA259="olej opałowy",'Sektor mieszkaniowy'!AB259*'lista, wskaźniki'!$D$24)))))</f>
        <v>124.8</v>
      </c>
      <c r="AK259" s="1084"/>
      <c r="AL259" s="1081"/>
      <c r="AM259" s="20">
        <f>IF(AA259="węgiel",AF259*1/3.6*'lista, wskaźniki'!$F$20,IF(AA259="drewno",AF259*1/3.6*'lista, wskaźniki'!$F$22,IF(AA259="pellet",AF259*1/3.6*'lista, wskaźniki'!$F$23,IF(AA259="gaz z sieci",AF259*1/3.6*'lista, wskaźniki'!$F$21,IF(AA259="olej opałowy",AF259*1/3.6*'lista, wskaźniki'!$F$24,0)))))</f>
        <v>0</v>
      </c>
      <c r="AN259" s="20">
        <f>IF(AA259="węgiel",AF259*'lista, wskaźniki'!$E$42,IF(AA259="drewno",AF259*'lista, wskaźniki'!$G$42,IF(AA259="pellet",AF259*'lista, wskaźniki'!$H$42,IF(AA259="gaz z sieci",AF259*'lista, wskaźniki'!$F$42,IF(AA259="olej opałowy",AF259*'lista, wskaźniki'!$I$42,0)))))</f>
        <v>7.7606099999999997E-2</v>
      </c>
      <c r="AO259" s="20">
        <f>IF(AA259="węgiel",AF259*'lista, wskaźniki'!$E$43,IF(AA259="drewno",AF259*'lista, wskaźniki'!$G$43,IF(AA259="pellet",AF259*'lista, wskaźniki'!$H$43,IF(AA259="gaz z sieci",AF259*'lista, wskaźniki'!$F$43,IF(AA259="olej opałowy",AF259*'lista, wskaźniki'!$I$43,0)))))</f>
        <v>7.7606099999999997E-2</v>
      </c>
      <c r="AP259" s="20">
        <f>IF(AA259="węgiel",AF259*'lista, wskaźniki'!$E$44,IF(AA259="drewno",AF259*'lista, wskaźniki'!$G$44,IF(AA259="pellet",AF259*'lista, wskaźniki'!$H$44,IF(AA259="gaz z sieci",AF259*'lista, wskaźniki'!$F$44,IF(AA259="olej opałowy",AF259*'lista, wskaźniki'!$I$44,0)))))</f>
        <v>2.3952499999999998E-5</v>
      </c>
      <c r="AQ259" s="20" t="b">
        <f>IF(Z259="gaz",AH259*1/3.6*'lista, wskaźniki'!$F$21,IF(Z259="energia elektryczna",AH259*1/3.6*'lista, wskaźniki'!$F$26))</f>
        <v>0</v>
      </c>
      <c r="AR259" s="20" t="b">
        <f>IF(Z259="gaz",AH259*'lista, wskaźniki'!$F$42,IF(Z259="energia elektryczna",AH259*0))</f>
        <v>0</v>
      </c>
      <c r="AS259" s="20" t="b">
        <f>IF(Z259="gaz",AH259*'lista, wskaźniki'!$F$43,IF(Z259="energia elektryczna",AH259*0))</f>
        <v>0</v>
      </c>
      <c r="AT259" s="20" t="b">
        <f>IF(Z259="gaz",AH259*'lista, wskaźniki'!$F$44,IF(Z259="energia elektryczna",AH259*0))</f>
        <v>0</v>
      </c>
      <c r="AU259" s="20">
        <f>AI259*1/3.6*'lista, wskaźniki'!$F$21</f>
        <v>0</v>
      </c>
      <c r="AV259" s="20">
        <f>AI259*'lista, wskaźniki'!$F$42</f>
        <v>0</v>
      </c>
      <c r="AW259" s="20">
        <f>AI259*'lista, wskaźniki'!$F$43</f>
        <v>0</v>
      </c>
      <c r="AX259" s="20">
        <f>AI259*'lista, wskaźniki'!$F$44</f>
        <v>0</v>
      </c>
      <c r="AY259" s="20">
        <f>AK259*'lista, wskaźniki'!$F$26</f>
        <v>0</v>
      </c>
      <c r="AZ259" s="20">
        <f t="shared" si="91"/>
        <v>0</v>
      </c>
      <c r="BA259" s="20">
        <f t="shared" si="92"/>
        <v>7.7606099999999997E-2</v>
      </c>
      <c r="BB259" s="20">
        <f t="shared" si="93"/>
        <v>7.7606099999999997E-2</v>
      </c>
      <c r="BC259" s="20">
        <f t="shared" si="94"/>
        <v>2.3952499999999998E-5</v>
      </c>
      <c r="BD259" s="1081"/>
      <c r="BE259" s="1081"/>
      <c r="BF259" s="1081"/>
      <c r="BG259" s="1081"/>
      <c r="BH259" s="91"/>
      <c r="BI259" s="1081"/>
      <c r="BJ259" s="91"/>
      <c r="BK259" s="1081"/>
      <c r="BL259" s="91"/>
      <c r="BM259" s="91"/>
      <c r="BN259" s="91"/>
      <c r="BO259" s="91"/>
      <c r="BP259" s="91"/>
      <c r="BQ259" s="91"/>
      <c r="BR259" s="91"/>
      <c r="BS259" s="1075"/>
      <c r="BT259" s="1075"/>
      <c r="BU259" s="1075"/>
      <c r="BV259" s="1075"/>
      <c r="BW259" s="1075"/>
      <c r="BX259" s="1075"/>
      <c r="BY259" s="1078"/>
      <c r="CA259" s="365" t="b">
        <f t="shared" si="95"/>
        <v>0</v>
      </c>
      <c r="CB259" s="365">
        <f t="shared" si="96"/>
        <v>95.81</v>
      </c>
      <c r="CC259" s="365" t="b">
        <f t="shared" si="97"/>
        <v>0</v>
      </c>
      <c r="CD259" s="365" t="b">
        <f t="shared" si="98"/>
        <v>0</v>
      </c>
      <c r="CE259" s="365" t="b">
        <f t="shared" si="99"/>
        <v>0</v>
      </c>
      <c r="CF259" s="365" t="b">
        <f t="shared" si="100"/>
        <v>0</v>
      </c>
      <c r="CG259" s="365" t="b">
        <f t="shared" si="101"/>
        <v>0</v>
      </c>
      <c r="CH259" s="365" t="b">
        <f t="shared" si="102"/>
        <v>0</v>
      </c>
      <c r="CI259" s="72" t="b">
        <f t="shared" si="103"/>
        <v>0</v>
      </c>
      <c r="CJ259" s="72">
        <f t="shared" si="104"/>
        <v>95.81</v>
      </c>
      <c r="CK259" s="72" t="b">
        <f t="shared" si="105"/>
        <v>0</v>
      </c>
      <c r="CL259" s="72">
        <f t="shared" si="106"/>
        <v>0</v>
      </c>
      <c r="CM259" s="72" t="b">
        <f t="shared" si="107"/>
        <v>0</v>
      </c>
      <c r="CN259" s="72" t="b">
        <f t="shared" si="108"/>
        <v>0</v>
      </c>
      <c r="CP259" s="13">
        <f t="shared" si="109"/>
        <v>0</v>
      </c>
      <c r="CQ259" s="13" t="b">
        <f t="shared" si="110"/>
        <v>0</v>
      </c>
      <c r="CR259" s="13" t="b">
        <f t="shared" si="111"/>
        <v>0</v>
      </c>
      <c r="CS259" s="13" t="b">
        <f t="shared" si="117"/>
        <v>0</v>
      </c>
      <c r="CT259" s="13" t="b">
        <f t="shared" si="116"/>
        <v>0</v>
      </c>
      <c r="CU259" s="13" t="b">
        <f t="shared" si="118"/>
        <v>0</v>
      </c>
      <c r="CV259" s="13" t="b">
        <f t="shared" si="112"/>
        <v>0</v>
      </c>
      <c r="CW259" s="13" t="b">
        <f t="shared" si="113"/>
        <v>0</v>
      </c>
      <c r="CX259" s="13" t="b">
        <f t="shared" si="114"/>
        <v>0</v>
      </c>
      <c r="CY259" s="13" t="b">
        <f t="shared" si="115"/>
        <v>0</v>
      </c>
    </row>
    <row r="260" spans="1:103" ht="15" thickBot="1">
      <c r="A260" s="932"/>
      <c r="B260" s="1081"/>
      <c r="C260" s="1081"/>
      <c r="D260" s="1081"/>
      <c r="E260" s="1081"/>
      <c r="F260" s="1081"/>
      <c r="G260" s="1081"/>
      <c r="H260" s="1081"/>
      <c r="I260" s="1081"/>
      <c r="J260" s="1081"/>
      <c r="K260" s="1081"/>
      <c r="L260" s="1081"/>
      <c r="M260" s="1081"/>
      <c r="N260" s="1081"/>
      <c r="O260" s="1081"/>
      <c r="P260" s="1081"/>
      <c r="Q260" s="941"/>
      <c r="R260" s="1081"/>
      <c r="S260" s="1081"/>
      <c r="T260" s="1081"/>
      <c r="U260" s="1081"/>
      <c r="V260" s="1081"/>
      <c r="W260" s="91"/>
      <c r="X260" s="91"/>
      <c r="Y260" s="91"/>
      <c r="Z260" s="91"/>
      <c r="AA260" s="91" t="s">
        <v>50</v>
      </c>
      <c r="AB260" s="92"/>
      <c r="AC260" s="92"/>
      <c r="AD260" s="91"/>
      <c r="AE260" s="1081"/>
      <c r="AF260" s="334">
        <f t="shared" si="119"/>
        <v>0</v>
      </c>
      <c r="AG260" s="272">
        <f>IF(R260="kompletna",Q260*J260*0.0036*'lista, wskaźniki'!$F$13, IF(R260="częściowa",Q260*J260*0.0036*'lista, wskaźniki'!$F$14, IF(R260="brak",Q260*J260*0.0036*'lista, wskaźniki'!$F$15,)))</f>
        <v>0</v>
      </c>
      <c r="AH260" s="334">
        <f>IF(Y260="inne",K260*'lista, wskaźniki'!$E$35,IF(Y260="to samo źródło",0,IF(Y260=0,0)))</f>
        <v>0</v>
      </c>
      <c r="AI260" s="334" t="b">
        <f>IF(AA260="gaz z sieci",AC260*'lista, wskaźniki'!$D$21)</f>
        <v>0</v>
      </c>
      <c r="AJ260" s="272">
        <f>IF(AA260="węgiel",AB260*'lista, wskaźniki'!$D$20, IF('Sektor mieszkaniowy'!AA260="drewno",'Sektor mieszkaniowy'!AB260*'lista, wskaźniki'!$D$22,IF('Sektor mieszkaniowy'!AA260="pellet",AB260*'lista, wskaźniki'!$D$23,IF('Sektor mieszkaniowy'!AA260="gaz z sieci",AB260*'lista, wskaźniki'!$D$21,IF('Sektor mieszkaniowy'!AA260="olej opałowy",'Sektor mieszkaniowy'!AB260*'lista, wskaźniki'!$D$24)))))</f>
        <v>0</v>
      </c>
      <c r="AK260" s="1084"/>
      <c r="AL260" s="1081"/>
      <c r="AM260" s="20">
        <f>IF(AA260="węgiel",AF260*1/3.6*'lista, wskaźniki'!$F$20,IF(AA260="drewno",AF260*1/3.6*'lista, wskaźniki'!$F$22,IF(AA260="pellet",AF260*1/3.6*'lista, wskaźniki'!$F$23,IF(AA260="gaz z sieci",AF260*1/3.6*'lista, wskaźniki'!$F$21,IF(AA260="olej opałowy",AF260*1/3.6*'lista, wskaźniki'!$F$24,0)))))</f>
        <v>0</v>
      </c>
      <c r="AN260" s="20">
        <f>IF(AA260="węgiel",AF260*'lista, wskaźniki'!$E$42,IF(AA260="drewno",AF260*'lista, wskaźniki'!$G$42,IF(AA260="pellet",AF260*'lista, wskaźniki'!$H$42,IF(AA260="gaz z sieci",AF260*'lista, wskaźniki'!$F$42,IF(AA260="olej opałowy",AF260*'lista, wskaźniki'!$I$42,0)))))</f>
        <v>0</v>
      </c>
      <c r="AO260" s="20">
        <f>IF(AA260="węgiel",AF260*'lista, wskaźniki'!$E$43,IF(AA260="drewno",AF260*'lista, wskaźniki'!$G$43,IF(AA260="pellet",AF260*'lista, wskaźniki'!$H$43,IF(AA260="gaz z sieci",AF260*'lista, wskaźniki'!$F$43,IF(AA260="olej opałowy",AF260*'lista, wskaźniki'!$I$43,0)))))</f>
        <v>0</v>
      </c>
      <c r="AP260" s="20">
        <f>IF(AA260="węgiel",AF260*'lista, wskaźniki'!$E$44,IF(AA260="drewno",AF260*'lista, wskaźniki'!$G$44,IF(AA260="pellet",AF260*'lista, wskaźniki'!$H$44,IF(AA260="gaz z sieci",AF260*'lista, wskaźniki'!$F$44,IF(AA260="olej opałowy",AF260*'lista, wskaźniki'!$I$44,0)))))</f>
        <v>0</v>
      </c>
      <c r="AQ260" s="20" t="b">
        <f>IF(Z260="gaz",AH260*1/3.6*'lista, wskaźniki'!$F$21,IF(Z260="energia elektryczna",AH260*1/3.6*'lista, wskaźniki'!$F$26))</f>
        <v>0</v>
      </c>
      <c r="AR260" s="20" t="b">
        <f>IF(Z260="gaz",AH260*'lista, wskaźniki'!$F$42,IF(Z260="energia elektryczna",AH260*0))</f>
        <v>0</v>
      </c>
      <c r="AS260" s="20" t="b">
        <f>IF(Z260="gaz",AH260*'lista, wskaźniki'!$F$43,IF(Z260="energia elektryczna",AH260*0))</f>
        <v>0</v>
      </c>
      <c r="AT260" s="20" t="b">
        <f>IF(Z260="gaz",AH260*'lista, wskaźniki'!$F$44,IF(Z260="energia elektryczna",AH260*0))</f>
        <v>0</v>
      </c>
      <c r="AU260" s="20">
        <f>AI260*1/3.6*'lista, wskaźniki'!$F$21</f>
        <v>0</v>
      </c>
      <c r="AV260" s="20">
        <f>AI260*'lista, wskaźniki'!$F$42</f>
        <v>0</v>
      </c>
      <c r="AW260" s="20">
        <f>AI260*'lista, wskaźniki'!$F$43</f>
        <v>0</v>
      </c>
      <c r="AX260" s="20">
        <f>AI260*'lista, wskaźniki'!$F$44</f>
        <v>0</v>
      </c>
      <c r="AY260" s="20">
        <f>AK260*'lista, wskaźniki'!$F$26</f>
        <v>0</v>
      </c>
      <c r="AZ260" s="20">
        <f t="shared" ref="AZ260:AZ323" si="120">AM260+AQ260+AU260+AY260</f>
        <v>0</v>
      </c>
      <c r="BA260" s="20">
        <f t="shared" ref="BA260:BA323" si="121">AN260+AR260+AV260</f>
        <v>0</v>
      </c>
      <c r="BB260" s="20">
        <f t="shared" ref="BB260:BB323" si="122">AO260+AS260+AW260</f>
        <v>0</v>
      </c>
      <c r="BC260" s="20">
        <f t="shared" ref="BC260:BC323" si="123">AP260+AT260+AX260</f>
        <v>0</v>
      </c>
      <c r="BD260" s="1081"/>
      <c r="BE260" s="1081"/>
      <c r="BF260" s="1081"/>
      <c r="BG260" s="1081"/>
      <c r="BH260" s="91"/>
      <c r="BI260" s="1081"/>
      <c r="BJ260" s="91"/>
      <c r="BK260" s="1081"/>
      <c r="BL260" s="91"/>
      <c r="BM260" s="91"/>
      <c r="BN260" s="91"/>
      <c r="BO260" s="91"/>
      <c r="BP260" s="91"/>
      <c r="BQ260" s="91"/>
      <c r="BR260" s="91"/>
      <c r="BS260" s="1075"/>
      <c r="BT260" s="1075"/>
      <c r="BU260" s="1075"/>
      <c r="BV260" s="1075"/>
      <c r="BW260" s="1075"/>
      <c r="BX260" s="1075"/>
      <c r="BY260" s="1078"/>
      <c r="CA260" s="365" t="b">
        <f t="shared" ref="CA260:CA323" si="124">IF(AA260="węgiel",AF260)</f>
        <v>0</v>
      </c>
      <c r="CB260" s="365" t="b">
        <f t="shared" ref="CB260:CB323" si="125">IF(AA260="drewno",AF260)</f>
        <v>0</v>
      </c>
      <c r="CC260" s="365">
        <f t="shared" ref="CC260:CC323" si="126">IF(AA260="pellet",AF260)</f>
        <v>0</v>
      </c>
      <c r="CD260" s="365" t="b">
        <f t="shared" ref="CD260:CD323" si="127">IF(AA260="gaz z sieci",AF260)</f>
        <v>0</v>
      </c>
      <c r="CE260" s="365" t="b">
        <f t="shared" ref="CE260:CE323" si="128">IF(AA260="olej opałowy",AF260)</f>
        <v>0</v>
      </c>
      <c r="CF260" s="365" t="b">
        <f t="shared" ref="CF260:CF323" si="129">IF(Z260="gaz",AH260)</f>
        <v>0</v>
      </c>
      <c r="CG260" s="365" t="b">
        <f t="shared" ref="CG260:CG323" si="130">IF(Z260="energia elektryczna",AH260)</f>
        <v>0</v>
      </c>
      <c r="CH260" s="365" t="b">
        <f t="shared" ref="CH260:CH323" si="131">IF(AA260="gaz z sieci",AI260)</f>
        <v>0</v>
      </c>
      <c r="CI260" s="72" t="b">
        <f t="shared" ref="CI260:CI323" si="132">CA260</f>
        <v>0</v>
      </c>
      <c r="CJ260" s="72" t="b">
        <f t="shared" ref="CJ260:CJ323" si="133">CB260</f>
        <v>0</v>
      </c>
      <c r="CK260" s="72">
        <f t="shared" ref="CK260:CK323" si="134">CC260</f>
        <v>0</v>
      </c>
      <c r="CL260" s="72">
        <f t="shared" ref="CL260:CL323" si="135">CD260+CF260</f>
        <v>0</v>
      </c>
      <c r="CM260" s="72" t="b">
        <f t="shared" ref="CM260:CM323" si="136">CE260</f>
        <v>0</v>
      </c>
      <c r="CN260" s="72" t="b">
        <f t="shared" ref="CN260:CN323" si="137">CG260</f>
        <v>0</v>
      </c>
      <c r="CP260" s="13">
        <f t="shared" ref="CP260:CP323" si="138">IF(I260="&lt;1966",J260,IF(I260&lt;1966,J260))</f>
        <v>0</v>
      </c>
      <c r="CQ260" s="13" t="b">
        <f t="shared" ref="CQ260:CQ323" si="139">IF(R260="kompletna",CP260,IF(R260="częściowa",0.5*CP260,IF(R260="brak",0*CP260)))</f>
        <v>0</v>
      </c>
      <c r="CR260" s="13" t="b">
        <f t="shared" ref="CR260:CR323" si="140">IF(I260="1967-1985",J260)</f>
        <v>0</v>
      </c>
      <c r="CS260" s="13" t="b">
        <f t="shared" si="117"/>
        <v>0</v>
      </c>
      <c r="CT260" s="13" t="b">
        <f t="shared" si="116"/>
        <v>0</v>
      </c>
      <c r="CU260" s="13" t="b">
        <f t="shared" si="118"/>
        <v>0</v>
      </c>
      <c r="CV260" s="13" t="b">
        <f t="shared" ref="CV260:CV323" si="141">IF(I260="1993-1996",J260)</f>
        <v>0</v>
      </c>
      <c r="CW260" s="13" t="b">
        <f t="shared" ref="CW260:CW323" si="142">IF(R260="kompletna",CV260,IF(R260="częściowa",0.5*CV260,IF(R260="brak",0*CV260)))</f>
        <v>0</v>
      </c>
      <c r="CX260" s="13" t="b">
        <f t="shared" ref="CX260:CX323" si="143">IF(I260="&gt;1997",J260)</f>
        <v>0</v>
      </c>
      <c r="CY260" s="13" t="b">
        <f t="shared" ref="CY260:CY323" si="144">IF(R260="kompletna",CX260,IF(R260="częściowa",0.5*CX260,IF(R260="brak",0*CX260)))</f>
        <v>0</v>
      </c>
    </row>
    <row r="261" spans="1:103" s="56" customFormat="1" ht="15" thickBot="1">
      <c r="A261" s="932"/>
      <c r="B261" s="1081"/>
      <c r="C261" s="1081"/>
      <c r="D261" s="1081"/>
      <c r="E261" s="1081"/>
      <c r="F261" s="1081"/>
      <c r="G261" s="1081"/>
      <c r="H261" s="1081"/>
      <c r="I261" s="1081"/>
      <c r="J261" s="1081"/>
      <c r="K261" s="1081"/>
      <c r="L261" s="1081"/>
      <c r="M261" s="1081"/>
      <c r="N261" s="1081"/>
      <c r="O261" s="1081"/>
      <c r="P261" s="1081"/>
      <c r="Q261" s="941"/>
      <c r="R261" s="1081"/>
      <c r="S261" s="1081"/>
      <c r="T261" s="1081"/>
      <c r="U261" s="1081"/>
      <c r="V261" s="1081"/>
      <c r="W261" s="291"/>
      <c r="X261" s="291"/>
      <c r="Y261" s="291"/>
      <c r="Z261" s="291"/>
      <c r="AA261" s="291" t="s">
        <v>38</v>
      </c>
      <c r="AB261" s="92">
        <v>2000</v>
      </c>
      <c r="AC261" s="92"/>
      <c r="AD261" s="291">
        <v>3000</v>
      </c>
      <c r="AE261" s="1081"/>
      <c r="AF261" s="334">
        <f>IF(AG261&gt;0,(AJ261+AG261)/2,AJ261)</f>
        <v>69.53</v>
      </c>
      <c r="AG261" s="292">
        <v>66.819999999999993</v>
      </c>
      <c r="AH261" s="334">
        <f>IF(Y261="inne",K261*'lista, wskaźniki'!$E$35,IF(Y261="to samo źródło",0,IF(Y261=0,0)))</f>
        <v>0</v>
      </c>
      <c r="AI261" s="334">
        <f>IF(AA261="gaz z sieci",AC261*'lista, wskaźniki'!$D$21)</f>
        <v>0</v>
      </c>
      <c r="AJ261" s="292">
        <f>IF(AA261="węgiel",AB261*'lista, wskaźniki'!$D$20, IF('Sektor mieszkaniowy'!AA261="drewno",'Sektor mieszkaniowy'!AB261*'lista, wskaźniki'!$D$22,IF('Sektor mieszkaniowy'!AA261="pellet",AB261*'lista, wskaźniki'!$D$23,IF('Sektor mieszkaniowy'!AA261="gaz z sieci",AB261*'lista, wskaźniki'!$D$21,IF('Sektor mieszkaniowy'!AA261="olej opałowy",'Sektor mieszkaniowy'!AB261*'lista, wskaźniki'!$D$24)))))</f>
        <v>72.239999999999995</v>
      </c>
      <c r="AK261" s="1084"/>
      <c r="AL261" s="1081"/>
      <c r="AM261" s="20">
        <f>IF(AA261="węgiel",AF261*1/3.6*'lista, wskaźniki'!$F$20,IF(AA261="drewno",AF261*1/3.6*'lista, wskaźniki'!$F$22,IF(AA261="pellet",AF261*1/3.6*'lista, wskaźniki'!$F$23,IF(AA261="gaz z sieci",AF261*1/3.6*'lista, wskaźniki'!$F$21,IF(AA261="olej opałowy",AF261*1/3.6*'lista, wskaźniki'!$F$24,0)))))</f>
        <v>3.8811646</v>
      </c>
      <c r="AN261" s="20">
        <f>IF(AA261="węgiel",AF261*'lista, wskaźniki'!$E$42,IF(AA261="drewno",AF261*'lista, wskaźniki'!$G$42,IF(AA261="pellet",AF261*'lista, wskaźniki'!$H$42,IF(AA261="gaz z sieci",AF261*'lista, wskaźniki'!$F$42,IF(AA261="olej opałowy",AF261*'lista, wskaźniki'!$I$42,0)))))</f>
        <v>3.4764999999999997E-5</v>
      </c>
      <c r="AO261" s="20">
        <f>IF(AA261="węgiel",AF261*'lista, wskaźniki'!$E$43,IF(AA261="drewno",AF261*'lista, wskaźniki'!$G$43,IF(AA261="pellet",AF261*'lista, wskaźniki'!$H$43,IF(AA261="gaz z sieci",AF261*'lista, wskaźniki'!$F$43,IF(AA261="olej opałowy",AF261*'lista, wskaźniki'!$I$43,0)))))</f>
        <v>3.4764999999999997E-5</v>
      </c>
      <c r="AP261" s="20">
        <f>IF(AA261="węgiel",AF261*'lista, wskaźniki'!$E$44,IF(AA261="drewno",AF261*'lista, wskaźniki'!$G$44,IF(AA261="pellet",AF261*'lista, wskaźniki'!$H$44,IF(AA261="gaz z sieci",AF261*'lista, wskaźniki'!$F$44,IF(AA261="olej opałowy",AF261*'lista, wskaźniki'!$I$44,0)))))</f>
        <v>0</v>
      </c>
      <c r="AQ261" s="20" t="b">
        <f>IF(Z261="gaz",AH261*1/3.6*'lista, wskaźniki'!$F$21,IF(Z261="energia elektryczna",AH261*1/3.6*'lista, wskaźniki'!$F$26))</f>
        <v>0</v>
      </c>
      <c r="AR261" s="20" t="b">
        <f>IF(Z261="gaz",AH261*'lista, wskaźniki'!$F$42,IF(Z261="energia elektryczna",AH261*0))</f>
        <v>0</v>
      </c>
      <c r="AS261" s="20" t="b">
        <f>IF(Z261="gaz",AH261*'lista, wskaźniki'!$F$43,IF(Z261="energia elektryczna",AH261*0))</f>
        <v>0</v>
      </c>
      <c r="AT261" s="20" t="b">
        <f>IF(Z261="gaz",AH261*'lista, wskaźniki'!$F$44,IF(Z261="energia elektryczna",AH261*0))</f>
        <v>0</v>
      </c>
      <c r="AU261" s="20">
        <f>AI261*1/3.6*'lista, wskaźniki'!$F$21</f>
        <v>0</v>
      </c>
      <c r="AV261" s="20">
        <f>AI261*'lista, wskaźniki'!$F$42</f>
        <v>0</v>
      </c>
      <c r="AW261" s="20">
        <f>AI261*'lista, wskaźniki'!$F$43</f>
        <v>0</v>
      </c>
      <c r="AX261" s="20">
        <f>AI261*'lista, wskaźniki'!$F$44</f>
        <v>0</v>
      </c>
      <c r="AY261" s="20">
        <f>AK261*'lista, wskaźniki'!$F$26</f>
        <v>0</v>
      </c>
      <c r="AZ261" s="20">
        <f t="shared" si="120"/>
        <v>3.8811646</v>
      </c>
      <c r="BA261" s="20">
        <f t="shared" si="121"/>
        <v>3.4764999999999997E-5</v>
      </c>
      <c r="BB261" s="20">
        <f t="shared" si="122"/>
        <v>3.4764999999999997E-5</v>
      </c>
      <c r="BC261" s="20">
        <f t="shared" si="123"/>
        <v>0</v>
      </c>
      <c r="BD261" s="1081"/>
      <c r="BE261" s="1081"/>
      <c r="BF261" s="1081"/>
      <c r="BG261" s="1081"/>
      <c r="BH261" s="291"/>
      <c r="BI261" s="1081"/>
      <c r="BJ261" s="291"/>
      <c r="BK261" s="1081"/>
      <c r="BL261" s="291"/>
      <c r="BM261" s="291"/>
      <c r="BN261" s="291"/>
      <c r="BO261" s="291"/>
      <c r="BP261" s="291"/>
      <c r="BQ261" s="291"/>
      <c r="BR261" s="291"/>
      <c r="BS261" s="1075"/>
      <c r="BT261" s="1075"/>
      <c r="BU261" s="1075"/>
      <c r="BV261" s="1075"/>
      <c r="BW261" s="1075"/>
      <c r="BX261" s="1075"/>
      <c r="BY261" s="1078"/>
      <c r="CA261" s="365" t="b">
        <f t="shared" si="124"/>
        <v>0</v>
      </c>
      <c r="CB261" s="365" t="b">
        <f t="shared" si="125"/>
        <v>0</v>
      </c>
      <c r="CC261" s="365" t="b">
        <f t="shared" si="126"/>
        <v>0</v>
      </c>
      <c r="CD261" s="365">
        <f t="shared" si="127"/>
        <v>69.53</v>
      </c>
      <c r="CE261" s="365" t="b">
        <f t="shared" si="128"/>
        <v>0</v>
      </c>
      <c r="CF261" s="365" t="b">
        <f t="shared" si="129"/>
        <v>0</v>
      </c>
      <c r="CG261" s="365" t="b">
        <f t="shared" si="130"/>
        <v>0</v>
      </c>
      <c r="CH261" s="365">
        <f t="shared" si="131"/>
        <v>0</v>
      </c>
      <c r="CI261" s="72" t="b">
        <f t="shared" si="132"/>
        <v>0</v>
      </c>
      <c r="CJ261" s="72" t="b">
        <f t="shared" si="133"/>
        <v>0</v>
      </c>
      <c r="CK261" s="72" t="b">
        <f t="shared" si="134"/>
        <v>0</v>
      </c>
      <c r="CL261" s="72">
        <f t="shared" si="135"/>
        <v>69.53</v>
      </c>
      <c r="CM261" s="72" t="b">
        <f t="shared" si="136"/>
        <v>0</v>
      </c>
      <c r="CN261" s="72" t="b">
        <f t="shared" si="137"/>
        <v>0</v>
      </c>
      <c r="CP261" s="13">
        <f t="shared" si="138"/>
        <v>0</v>
      </c>
      <c r="CQ261" s="13" t="b">
        <f t="shared" si="139"/>
        <v>0</v>
      </c>
      <c r="CR261" s="13" t="b">
        <f t="shared" si="140"/>
        <v>0</v>
      </c>
      <c r="CS261" s="13" t="b">
        <f t="shared" si="117"/>
        <v>0</v>
      </c>
      <c r="CT261" s="13" t="b">
        <f t="shared" ref="CT261:CT324" si="145">IF(I261="1986-1992",J261)</f>
        <v>0</v>
      </c>
      <c r="CU261" s="13" t="b">
        <f t="shared" si="118"/>
        <v>0</v>
      </c>
      <c r="CV261" s="13" t="b">
        <f t="shared" si="141"/>
        <v>0</v>
      </c>
      <c r="CW261" s="13" t="b">
        <f t="shared" si="142"/>
        <v>0</v>
      </c>
      <c r="CX261" s="13" t="b">
        <f t="shared" si="143"/>
        <v>0</v>
      </c>
      <c r="CY261" s="13" t="b">
        <f t="shared" si="144"/>
        <v>0</v>
      </c>
    </row>
    <row r="262" spans="1:103" ht="15" thickBot="1">
      <c r="A262" s="933"/>
      <c r="B262" s="1082"/>
      <c r="C262" s="1082"/>
      <c r="D262" s="1082"/>
      <c r="E262" s="1082"/>
      <c r="F262" s="1082"/>
      <c r="G262" s="1082"/>
      <c r="H262" s="1082"/>
      <c r="I262" s="1082"/>
      <c r="J262" s="1082"/>
      <c r="K262" s="1082"/>
      <c r="L262" s="1082"/>
      <c r="M262" s="1082"/>
      <c r="N262" s="1082"/>
      <c r="O262" s="1082"/>
      <c r="P262" s="1082"/>
      <c r="Q262" s="942"/>
      <c r="R262" s="1082"/>
      <c r="S262" s="1082"/>
      <c r="T262" s="1082"/>
      <c r="U262" s="1082"/>
      <c r="V262" s="1082"/>
      <c r="W262" s="93"/>
      <c r="X262" s="93"/>
      <c r="Y262" s="93"/>
      <c r="Z262" s="93"/>
      <c r="AA262" s="93" t="s">
        <v>37</v>
      </c>
      <c r="AB262" s="94"/>
      <c r="AC262" s="94"/>
      <c r="AD262" s="93"/>
      <c r="AE262" s="1082"/>
      <c r="AF262" s="334">
        <f t="shared" si="119"/>
        <v>0</v>
      </c>
      <c r="AG262" s="272">
        <f>IF(R262="kompletna",Q262*J262*0.0036*'lista, wskaźniki'!$F$13, IF(R262="częściowa",Q262*J262*0.0036*'lista, wskaźniki'!$F$14, IF(R262="brak",Q262*J262*0.0036*'lista, wskaźniki'!$F$15,)))</f>
        <v>0</v>
      </c>
      <c r="AH262" s="334">
        <f>IF(Y262="inne",K262*'lista, wskaźniki'!$E$35,IF(Y262="to samo źródło",0,IF(Y262=0,0)))</f>
        <v>0</v>
      </c>
      <c r="AI262" s="334" t="b">
        <f>IF(AA262="gaz z sieci",AC262*'lista, wskaźniki'!$D$21)</f>
        <v>0</v>
      </c>
      <c r="AJ262" s="272">
        <f>IF(AA262="węgiel",AB262*'lista, wskaźniki'!$D$20, IF('Sektor mieszkaniowy'!AA262="drewno",'Sektor mieszkaniowy'!AB262*'lista, wskaźniki'!$D$22,IF('Sektor mieszkaniowy'!AA262="pellet",AB262*'lista, wskaźniki'!$D$23,IF('Sektor mieszkaniowy'!AA262="gaz z sieci",AB262*'lista, wskaźniki'!$D$21,IF('Sektor mieszkaniowy'!AA262="olej opałowy",'Sektor mieszkaniowy'!AB262*'lista, wskaźniki'!$D$24)))))</f>
        <v>0</v>
      </c>
      <c r="AK262" s="1085"/>
      <c r="AL262" s="1082"/>
      <c r="AM262" s="20">
        <f>IF(AA262="węgiel",AF262*1/3.6*'lista, wskaźniki'!$F$20,IF(AA262="drewno",AF262*1/3.6*'lista, wskaźniki'!$F$22,IF(AA262="pellet",AF262*1/3.6*'lista, wskaźniki'!$F$23,IF(AA262="gaz z sieci",AF262*1/3.6*'lista, wskaźniki'!$F$21,IF(AA262="olej opałowy",AF262*1/3.6*'lista, wskaźniki'!$F$24,0)))))</f>
        <v>0</v>
      </c>
      <c r="AN262" s="20">
        <f>IF(AA262="węgiel",AF262*'lista, wskaźniki'!$E$42,IF(AA262="drewno",AF262*'lista, wskaźniki'!$G$42,IF(AA262="pellet",AF262*'lista, wskaźniki'!$H$42,IF(AA262="gaz z sieci",AF262*'lista, wskaźniki'!$F$42,IF(AA262="olej opałowy",AF262*'lista, wskaźniki'!$I$42,0)))))</f>
        <v>0</v>
      </c>
      <c r="AO262" s="20">
        <f>IF(AA262="węgiel",AF262*'lista, wskaźniki'!$E$43,IF(AA262="drewno",AF262*'lista, wskaźniki'!$G$43,IF(AA262="pellet",AF262*'lista, wskaźniki'!$H$43,IF(AA262="gaz z sieci",AF262*'lista, wskaźniki'!$F$43,IF(AA262="olej opałowy",AF262*'lista, wskaźniki'!$I$43,0)))))</f>
        <v>0</v>
      </c>
      <c r="AP262" s="20">
        <f>IF(AA262="węgiel",AF262*'lista, wskaźniki'!$E$44,IF(AA262="drewno",AF262*'lista, wskaźniki'!$G$44,IF(AA262="pellet",AF262*'lista, wskaźniki'!$H$44,IF(AA262="gaz z sieci",AF262*'lista, wskaźniki'!$F$44,IF(AA262="olej opałowy",AF262*'lista, wskaźniki'!$I$44,0)))))</f>
        <v>0</v>
      </c>
      <c r="AQ262" s="20" t="b">
        <f>IF(Z262="gaz",AH262*1/3.6*'lista, wskaźniki'!$F$21,IF(Z262="energia elektryczna",AH262*1/3.6*'lista, wskaźniki'!$F$26))</f>
        <v>0</v>
      </c>
      <c r="AR262" s="20" t="b">
        <f>IF(Z262="gaz",AH262*'lista, wskaźniki'!$F$42,IF(Z262="energia elektryczna",AH262*0))</f>
        <v>0</v>
      </c>
      <c r="AS262" s="20" t="b">
        <f>IF(Z262="gaz",AH262*'lista, wskaźniki'!$F$43,IF(Z262="energia elektryczna",AH262*0))</f>
        <v>0</v>
      </c>
      <c r="AT262" s="20" t="b">
        <f>IF(Z262="gaz",AH262*'lista, wskaźniki'!$F$44,IF(Z262="energia elektryczna",AH262*0))</f>
        <v>0</v>
      </c>
      <c r="AU262" s="20">
        <f>AI262*1/3.6*'lista, wskaźniki'!$F$21</f>
        <v>0</v>
      </c>
      <c r="AV262" s="20">
        <f>AI262*'lista, wskaźniki'!$F$42</f>
        <v>0</v>
      </c>
      <c r="AW262" s="20">
        <f>AI262*'lista, wskaźniki'!$F$43</f>
        <v>0</v>
      </c>
      <c r="AX262" s="20">
        <f>AI262*'lista, wskaźniki'!$F$44</f>
        <v>0</v>
      </c>
      <c r="AY262" s="20">
        <f>AK262*'lista, wskaźniki'!$F$26</f>
        <v>0</v>
      </c>
      <c r="AZ262" s="20">
        <f t="shared" si="120"/>
        <v>0</v>
      </c>
      <c r="BA262" s="20">
        <f t="shared" si="121"/>
        <v>0</v>
      </c>
      <c r="BB262" s="20">
        <f t="shared" si="122"/>
        <v>0</v>
      </c>
      <c r="BC262" s="20">
        <f t="shared" si="123"/>
        <v>0</v>
      </c>
      <c r="BD262" s="1082"/>
      <c r="BE262" s="1082"/>
      <c r="BF262" s="1082"/>
      <c r="BG262" s="1082"/>
      <c r="BH262" s="93"/>
      <c r="BI262" s="1082"/>
      <c r="BJ262" s="93"/>
      <c r="BK262" s="1082"/>
      <c r="BL262" s="93"/>
      <c r="BM262" s="93"/>
      <c r="BN262" s="93"/>
      <c r="BO262" s="93"/>
      <c r="BP262" s="93"/>
      <c r="BQ262" s="93"/>
      <c r="BR262" s="93"/>
      <c r="BS262" s="1076"/>
      <c r="BT262" s="1076"/>
      <c r="BU262" s="1076"/>
      <c r="BV262" s="1076"/>
      <c r="BW262" s="1076"/>
      <c r="BX262" s="1076"/>
      <c r="BY262" s="1079"/>
      <c r="CA262" s="365" t="b">
        <f t="shared" si="124"/>
        <v>0</v>
      </c>
      <c r="CB262" s="365" t="b">
        <f t="shared" si="125"/>
        <v>0</v>
      </c>
      <c r="CC262" s="365" t="b">
        <f t="shared" si="126"/>
        <v>0</v>
      </c>
      <c r="CD262" s="365" t="b">
        <f t="shared" si="127"/>
        <v>0</v>
      </c>
      <c r="CE262" s="365">
        <f t="shared" si="128"/>
        <v>0</v>
      </c>
      <c r="CF262" s="365" t="b">
        <f t="shared" si="129"/>
        <v>0</v>
      </c>
      <c r="CG262" s="365" t="b">
        <f t="shared" si="130"/>
        <v>0</v>
      </c>
      <c r="CH262" s="365" t="b">
        <f t="shared" si="131"/>
        <v>0</v>
      </c>
      <c r="CI262" s="72" t="b">
        <f t="shared" si="132"/>
        <v>0</v>
      </c>
      <c r="CJ262" s="72" t="b">
        <f t="shared" si="133"/>
        <v>0</v>
      </c>
      <c r="CK262" s="72" t="b">
        <f t="shared" si="134"/>
        <v>0</v>
      </c>
      <c r="CL262" s="72">
        <f t="shared" si="135"/>
        <v>0</v>
      </c>
      <c r="CM262" s="72">
        <f t="shared" si="136"/>
        <v>0</v>
      </c>
      <c r="CN262" s="72" t="b">
        <f t="shared" si="137"/>
        <v>0</v>
      </c>
      <c r="CP262" s="13">
        <f t="shared" si="138"/>
        <v>0</v>
      </c>
      <c r="CQ262" s="13" t="b">
        <f t="shared" si="139"/>
        <v>0</v>
      </c>
      <c r="CR262" s="13" t="b">
        <f t="shared" si="140"/>
        <v>0</v>
      </c>
      <c r="CS262" s="13" t="b">
        <f t="shared" si="117"/>
        <v>0</v>
      </c>
      <c r="CT262" s="13" t="b">
        <f t="shared" si="145"/>
        <v>0</v>
      </c>
      <c r="CU262" s="13" t="b">
        <f t="shared" si="118"/>
        <v>0</v>
      </c>
      <c r="CV262" s="13" t="b">
        <f t="shared" si="141"/>
        <v>0</v>
      </c>
      <c r="CW262" s="13" t="b">
        <f t="shared" si="142"/>
        <v>0</v>
      </c>
      <c r="CX262" s="13" t="b">
        <f t="shared" si="143"/>
        <v>0</v>
      </c>
      <c r="CY262" s="13" t="b">
        <f t="shared" si="144"/>
        <v>0</v>
      </c>
    </row>
    <row r="263" spans="1:103" ht="15" thickBot="1">
      <c r="A263" s="931">
        <v>53</v>
      </c>
      <c r="B263" s="1080" t="s">
        <v>204</v>
      </c>
      <c r="C263" s="1080">
        <v>6</v>
      </c>
      <c r="D263" s="1080" t="s">
        <v>1</v>
      </c>
      <c r="E263" s="1080" t="s">
        <v>5</v>
      </c>
      <c r="F263" s="1080">
        <v>5</v>
      </c>
      <c r="G263" s="1080"/>
      <c r="H263" s="1080"/>
      <c r="I263" s="1080" t="s">
        <v>12</v>
      </c>
      <c r="J263" s="1080"/>
      <c r="K263" s="1080"/>
      <c r="L263" s="1080" t="s">
        <v>17</v>
      </c>
      <c r="M263" s="1080"/>
      <c r="N263" s="1080" t="s">
        <v>16</v>
      </c>
      <c r="O263" s="1080"/>
      <c r="P263" s="1080" t="s">
        <v>17</v>
      </c>
      <c r="Q263" s="940">
        <f>IF(I263="&lt;1966",'lista, wskaźniki'!$G$4,IF(I263="1967-1985",'lista, wskaźniki'!$G$5,IF(I263="1986-1992",'lista, wskaźniki'!$G$6,IF(I263="1993-1996",'lista, wskaźniki'!$G$7,IF(I263="&gt;1997",'lista, wskaźniki'!$G$8,IF(I263=0,'lista, wskaźniki'!$G$4))))))</f>
        <v>175</v>
      </c>
      <c r="R263" s="1080" t="s">
        <v>23</v>
      </c>
      <c r="S263" s="1080" t="s">
        <v>27</v>
      </c>
      <c r="T263" s="1080">
        <v>20</v>
      </c>
      <c r="U263" s="1080">
        <v>2006</v>
      </c>
      <c r="V263" s="1080"/>
      <c r="W263" s="89" t="s">
        <v>38</v>
      </c>
      <c r="X263" s="89" t="s">
        <v>38</v>
      </c>
      <c r="Y263" s="89" t="s">
        <v>42</v>
      </c>
      <c r="Z263" s="89"/>
      <c r="AA263" s="89" t="s">
        <v>35</v>
      </c>
      <c r="AB263" s="90"/>
      <c r="AC263" s="90"/>
      <c r="AD263" s="89"/>
      <c r="AE263" s="1080"/>
      <c r="AF263" s="334">
        <f t="shared" si="119"/>
        <v>0</v>
      </c>
      <c r="AG263" s="272">
        <f>IF(R263="kompletna",Q263*J263*0.0036*'lista, wskaźniki'!$F$13, IF(R263="częściowa",Q263*J263*0.0036*'lista, wskaźniki'!$F$14, IF(R263="brak",Q263*J263*0.0036*'lista, wskaźniki'!$F$15,)))</f>
        <v>0</v>
      </c>
      <c r="AH263" s="334">
        <f>IF(Y263="inne",K263*'lista, wskaźniki'!$E$35,IF(Y263="to samo źródło",0,IF(Y263=0,0)))</f>
        <v>0</v>
      </c>
      <c r="AI263" s="334" t="b">
        <f>IF(AA263="gaz z sieci",AC263*'lista, wskaźniki'!$D$21)</f>
        <v>0</v>
      </c>
      <c r="AJ263" s="272">
        <f>IF(AA263="węgiel",AB263*'lista, wskaźniki'!$D$20, IF('Sektor mieszkaniowy'!AA263="drewno",'Sektor mieszkaniowy'!AB263*'lista, wskaźniki'!$D$22,IF('Sektor mieszkaniowy'!AA263="pellet",AB263*'lista, wskaźniki'!$D$23,IF('Sektor mieszkaniowy'!AA263="gaz z sieci",AB263*'lista, wskaźniki'!$D$21,IF('Sektor mieszkaniowy'!AA263="olej opałowy",'Sektor mieszkaniowy'!AB263*'lista, wskaźniki'!$D$24)))))</f>
        <v>0</v>
      </c>
      <c r="AK263" s="1083">
        <f>AL263/'lista, wskaźniki'!$A$127</f>
        <v>0</v>
      </c>
      <c r="AL263" s="1080"/>
      <c r="AM263" s="20">
        <f>IF(AA263="węgiel",AF263*1/3.6*'lista, wskaźniki'!$F$20,IF(AA263="drewno",AF263*1/3.6*'lista, wskaźniki'!$F$22,IF(AA263="pellet",AF263*1/3.6*'lista, wskaźniki'!$F$23,IF(AA263="gaz z sieci",AF263*1/3.6*'lista, wskaźniki'!$F$21,IF(AA263="olej opałowy",AF263*1/3.6*'lista, wskaźniki'!$F$24,0)))))</f>
        <v>0</v>
      </c>
      <c r="AN263" s="20">
        <f>IF(AA263="węgiel",AF263*'lista, wskaźniki'!$E$42,IF(AA263="drewno",AF263*'lista, wskaźniki'!$G$42,IF(AA263="pellet",AF263*'lista, wskaźniki'!$H$42,IF(AA263="gaz z sieci",AF263*'lista, wskaźniki'!$F$42,IF(AA263="olej opałowy",AF263*'lista, wskaźniki'!$I$42,0)))))</f>
        <v>0</v>
      </c>
      <c r="AO263" s="20">
        <f>IF(AA263="węgiel",AF263*'lista, wskaźniki'!$E$43,IF(AA263="drewno",AF263*'lista, wskaźniki'!$G$43,IF(AA263="pellet",AF263*'lista, wskaźniki'!$H$43,IF(AA263="gaz z sieci",AF263*'lista, wskaźniki'!$F$43,IF(AA263="olej opałowy",AF263*'lista, wskaźniki'!$I$43,0)))))</f>
        <v>0</v>
      </c>
      <c r="AP263" s="20">
        <f>IF(AA263="węgiel",AF263*'lista, wskaźniki'!$E$44,IF(AA263="drewno",AF263*'lista, wskaźniki'!$G$44,IF(AA263="pellet",AF263*'lista, wskaźniki'!$H$44,IF(AA263="gaz z sieci",AF263*'lista, wskaźniki'!$F$44,IF(AA263="olej opałowy",AF263*'lista, wskaźniki'!$I$44,0)))))</f>
        <v>0</v>
      </c>
      <c r="AQ263" s="20" t="b">
        <f>IF(Z263="gaz",AH263*1/3.6*'lista, wskaźniki'!$F$21,IF(Z263="energia elektryczna",AH263*1/3.6*'lista, wskaźniki'!$F$26))</f>
        <v>0</v>
      </c>
      <c r="AR263" s="20" t="b">
        <f>IF(Z263="gaz",AH263*'lista, wskaźniki'!$F$42,IF(Z263="energia elektryczna",AH263*0))</f>
        <v>0</v>
      </c>
      <c r="AS263" s="20" t="b">
        <f>IF(Z263="gaz",AH263*'lista, wskaźniki'!$F$43,IF(Z263="energia elektryczna",AH263*0))</f>
        <v>0</v>
      </c>
      <c r="AT263" s="20" t="b">
        <f>IF(Z263="gaz",AH263*'lista, wskaźniki'!$F$44,IF(Z263="energia elektryczna",AH263*0))</f>
        <v>0</v>
      </c>
      <c r="AU263" s="20">
        <f>AI263*1/3.6*'lista, wskaźniki'!$F$21</f>
        <v>0</v>
      </c>
      <c r="AV263" s="20">
        <f>AI263*'lista, wskaźniki'!$F$42</f>
        <v>0</v>
      </c>
      <c r="AW263" s="20">
        <f>AI263*'lista, wskaźniki'!$F$43</f>
        <v>0</v>
      </c>
      <c r="AX263" s="20">
        <f>AI263*'lista, wskaźniki'!$F$44</f>
        <v>0</v>
      </c>
      <c r="AY263" s="20">
        <f>AK263*'lista, wskaźniki'!$F$26</f>
        <v>0</v>
      </c>
      <c r="AZ263" s="20">
        <f t="shared" si="120"/>
        <v>0</v>
      </c>
      <c r="BA263" s="20">
        <f t="shared" si="121"/>
        <v>0</v>
      </c>
      <c r="BB263" s="20">
        <f t="shared" si="122"/>
        <v>0</v>
      </c>
      <c r="BC263" s="20">
        <f t="shared" si="123"/>
        <v>0</v>
      </c>
      <c r="BD263" s="1080" t="s">
        <v>17</v>
      </c>
      <c r="BE263" s="1080" t="s">
        <v>17</v>
      </c>
      <c r="BF263" s="1080" t="s">
        <v>17</v>
      </c>
      <c r="BG263" s="1080" t="s">
        <v>17</v>
      </c>
      <c r="BH263" s="89"/>
      <c r="BI263" s="1080" t="s">
        <v>17</v>
      </c>
      <c r="BJ263" s="89"/>
      <c r="BK263" s="1080" t="s">
        <v>17</v>
      </c>
      <c r="BL263" s="89"/>
      <c r="BM263" s="89"/>
      <c r="BN263" s="89"/>
      <c r="BO263" s="89" t="s">
        <v>17</v>
      </c>
      <c r="BP263" s="89"/>
      <c r="BQ263" s="89" t="s">
        <v>120</v>
      </c>
      <c r="BR263" s="89">
        <v>2</v>
      </c>
      <c r="BS263" s="1074">
        <v>6000</v>
      </c>
      <c r="BT263" s="1074">
        <v>440</v>
      </c>
      <c r="BU263" s="1074">
        <v>1200</v>
      </c>
      <c r="BV263" s="1074"/>
      <c r="BW263" s="1074">
        <v>1930</v>
      </c>
      <c r="BX263" s="1074">
        <v>5160</v>
      </c>
      <c r="BY263" s="1077"/>
      <c r="CA263" s="365">
        <f t="shared" si="124"/>
        <v>0</v>
      </c>
      <c r="CB263" s="365" t="b">
        <f t="shared" si="125"/>
        <v>0</v>
      </c>
      <c r="CC263" s="365" t="b">
        <f t="shared" si="126"/>
        <v>0</v>
      </c>
      <c r="CD263" s="365" t="b">
        <f t="shared" si="127"/>
        <v>0</v>
      </c>
      <c r="CE263" s="365" t="b">
        <f t="shared" si="128"/>
        <v>0</v>
      </c>
      <c r="CF263" s="365" t="b">
        <f t="shared" si="129"/>
        <v>0</v>
      </c>
      <c r="CG263" s="365" t="b">
        <f t="shared" si="130"/>
        <v>0</v>
      </c>
      <c r="CH263" s="365" t="b">
        <f t="shared" si="131"/>
        <v>0</v>
      </c>
      <c r="CI263" s="72">
        <f t="shared" si="132"/>
        <v>0</v>
      </c>
      <c r="CJ263" s="72" t="b">
        <f t="shared" si="133"/>
        <v>0</v>
      </c>
      <c r="CK263" s="72" t="b">
        <f t="shared" si="134"/>
        <v>0</v>
      </c>
      <c r="CL263" s="72">
        <f t="shared" si="135"/>
        <v>0</v>
      </c>
      <c r="CM263" s="72" t="b">
        <f t="shared" si="136"/>
        <v>0</v>
      </c>
      <c r="CN263" s="72" t="b">
        <f t="shared" si="137"/>
        <v>0</v>
      </c>
      <c r="CP263" s="13" t="b">
        <f t="shared" si="138"/>
        <v>0</v>
      </c>
      <c r="CQ263" s="13">
        <f t="shared" si="139"/>
        <v>0</v>
      </c>
      <c r="CR263" s="13" t="b">
        <f t="shared" si="140"/>
        <v>0</v>
      </c>
      <c r="CS263" s="13">
        <f t="shared" si="117"/>
        <v>0</v>
      </c>
      <c r="CT263" s="13">
        <f t="shared" si="145"/>
        <v>0</v>
      </c>
      <c r="CU263" s="13">
        <f t="shared" si="118"/>
        <v>0</v>
      </c>
      <c r="CV263" s="13" t="b">
        <f t="shared" si="141"/>
        <v>0</v>
      </c>
      <c r="CW263" s="13">
        <f t="shared" si="142"/>
        <v>0</v>
      </c>
      <c r="CX263" s="13" t="b">
        <f t="shared" si="143"/>
        <v>0</v>
      </c>
      <c r="CY263" s="13">
        <f t="shared" si="144"/>
        <v>0</v>
      </c>
    </row>
    <row r="264" spans="1:103" ht="15" thickBot="1">
      <c r="A264" s="932"/>
      <c r="B264" s="1081"/>
      <c r="C264" s="1081"/>
      <c r="D264" s="1081"/>
      <c r="E264" s="1081"/>
      <c r="F264" s="1081"/>
      <c r="G264" s="1081"/>
      <c r="H264" s="1081"/>
      <c r="I264" s="1081"/>
      <c r="J264" s="1081"/>
      <c r="K264" s="1081"/>
      <c r="L264" s="1081"/>
      <c r="M264" s="1081"/>
      <c r="N264" s="1081"/>
      <c r="O264" s="1081"/>
      <c r="P264" s="1081"/>
      <c r="Q264" s="941"/>
      <c r="R264" s="1081"/>
      <c r="S264" s="1081"/>
      <c r="T264" s="1081"/>
      <c r="U264" s="1081"/>
      <c r="V264" s="1081"/>
      <c r="W264" s="91"/>
      <c r="X264" s="91"/>
      <c r="Y264" s="91"/>
      <c r="Z264" s="91"/>
      <c r="AA264" s="91" t="s">
        <v>36</v>
      </c>
      <c r="AB264" s="92"/>
      <c r="AC264" s="92"/>
      <c r="AD264" s="91"/>
      <c r="AE264" s="1081"/>
      <c r="AF264" s="334">
        <f t="shared" si="119"/>
        <v>0</v>
      </c>
      <c r="AG264" s="272">
        <f>IF(R264="kompletna",Q264*J264*0.0036*'lista, wskaźniki'!$F$13, IF(R264="częściowa",Q264*J264*0.0036*'lista, wskaźniki'!$F$14, IF(R264="brak",Q264*J264*0.0036*'lista, wskaźniki'!$F$15,)))</f>
        <v>0</v>
      </c>
      <c r="AH264" s="334">
        <f>IF(Y264="inne",K264*'lista, wskaźniki'!$E$35,IF(Y264="to samo źródło",0,IF(Y264=0,0)))</f>
        <v>0</v>
      </c>
      <c r="AI264" s="334" t="b">
        <f>IF(AA264="gaz z sieci",AC264*'lista, wskaźniki'!$D$21)</f>
        <v>0</v>
      </c>
      <c r="AJ264" s="272">
        <f>IF(AA264="węgiel",AB264*'lista, wskaźniki'!$D$20, IF('Sektor mieszkaniowy'!AA264="drewno",'Sektor mieszkaniowy'!AB264*'lista, wskaźniki'!$D$22,IF('Sektor mieszkaniowy'!AA264="pellet",AB264*'lista, wskaźniki'!$D$23,IF('Sektor mieszkaniowy'!AA264="gaz z sieci",AB264*'lista, wskaźniki'!$D$21,IF('Sektor mieszkaniowy'!AA264="olej opałowy",'Sektor mieszkaniowy'!AB264*'lista, wskaźniki'!$D$24)))))</f>
        <v>0</v>
      </c>
      <c r="AK264" s="1084"/>
      <c r="AL264" s="1081"/>
      <c r="AM264" s="20">
        <f>IF(AA264="węgiel",AF264*1/3.6*'lista, wskaźniki'!$F$20,IF(AA264="drewno",AF264*1/3.6*'lista, wskaźniki'!$F$22,IF(AA264="pellet",AF264*1/3.6*'lista, wskaźniki'!$F$23,IF(AA264="gaz z sieci",AF264*1/3.6*'lista, wskaźniki'!$F$21,IF(AA264="olej opałowy",AF264*1/3.6*'lista, wskaźniki'!$F$24,0)))))</f>
        <v>0</v>
      </c>
      <c r="AN264" s="20">
        <f>IF(AA264="węgiel",AF264*'lista, wskaźniki'!$E$42,IF(AA264="drewno",AF264*'lista, wskaźniki'!$G$42,IF(AA264="pellet",AF264*'lista, wskaźniki'!$H$42,IF(AA264="gaz z sieci",AF264*'lista, wskaźniki'!$F$42,IF(AA264="olej opałowy",AF264*'lista, wskaźniki'!$I$42,0)))))</f>
        <v>0</v>
      </c>
      <c r="AO264" s="20">
        <f>IF(AA264="węgiel",AF264*'lista, wskaźniki'!$E$43,IF(AA264="drewno",AF264*'lista, wskaźniki'!$G$43,IF(AA264="pellet",AF264*'lista, wskaźniki'!$H$43,IF(AA264="gaz z sieci",AF264*'lista, wskaźniki'!$F$43,IF(AA264="olej opałowy",AF264*'lista, wskaźniki'!$I$43,0)))))</f>
        <v>0</v>
      </c>
      <c r="AP264" s="20">
        <f>IF(AA264="węgiel",AF264*'lista, wskaźniki'!$E$44,IF(AA264="drewno",AF264*'lista, wskaźniki'!$G$44,IF(AA264="pellet",AF264*'lista, wskaźniki'!$H$44,IF(AA264="gaz z sieci",AF264*'lista, wskaźniki'!$F$44,IF(AA264="olej opałowy",AF264*'lista, wskaźniki'!$I$44,0)))))</f>
        <v>0</v>
      </c>
      <c r="AQ264" s="20" t="b">
        <f>IF(Z264="gaz",AH264*1/3.6*'lista, wskaźniki'!$F$21,IF(Z264="energia elektryczna",AH264*1/3.6*'lista, wskaźniki'!$F$26))</f>
        <v>0</v>
      </c>
      <c r="AR264" s="20" t="b">
        <f>IF(Z264="gaz",AH264*'lista, wskaźniki'!$F$42,IF(Z264="energia elektryczna",AH264*0))</f>
        <v>0</v>
      </c>
      <c r="AS264" s="20" t="b">
        <f>IF(Z264="gaz",AH264*'lista, wskaźniki'!$F$43,IF(Z264="energia elektryczna",AH264*0))</f>
        <v>0</v>
      </c>
      <c r="AT264" s="20" t="b">
        <f>IF(Z264="gaz",AH264*'lista, wskaźniki'!$F$44,IF(Z264="energia elektryczna",AH264*0))</f>
        <v>0</v>
      </c>
      <c r="AU264" s="20">
        <f>AI264*1/3.6*'lista, wskaźniki'!$F$21</f>
        <v>0</v>
      </c>
      <c r="AV264" s="20">
        <f>AI264*'lista, wskaźniki'!$F$42</f>
        <v>0</v>
      </c>
      <c r="AW264" s="20">
        <f>AI264*'lista, wskaźniki'!$F$43</f>
        <v>0</v>
      </c>
      <c r="AX264" s="20">
        <f>AI264*'lista, wskaźniki'!$F$44</f>
        <v>0</v>
      </c>
      <c r="AY264" s="20">
        <f>AK264*'lista, wskaźniki'!$F$26</f>
        <v>0</v>
      </c>
      <c r="AZ264" s="20">
        <f t="shared" si="120"/>
        <v>0</v>
      </c>
      <c r="BA264" s="20">
        <f t="shared" si="121"/>
        <v>0</v>
      </c>
      <c r="BB264" s="20">
        <f t="shared" si="122"/>
        <v>0</v>
      </c>
      <c r="BC264" s="20">
        <f t="shared" si="123"/>
        <v>0</v>
      </c>
      <c r="BD264" s="1081"/>
      <c r="BE264" s="1081"/>
      <c r="BF264" s="1081"/>
      <c r="BG264" s="1081"/>
      <c r="BH264" s="91"/>
      <c r="BI264" s="1081"/>
      <c r="BJ264" s="91"/>
      <c r="BK264" s="1081"/>
      <c r="BL264" s="91"/>
      <c r="BM264" s="91"/>
      <c r="BN264" s="91"/>
      <c r="BO264" s="91"/>
      <c r="BP264" s="91"/>
      <c r="BQ264" s="91" t="s">
        <v>196</v>
      </c>
      <c r="BR264" s="91">
        <v>1</v>
      </c>
      <c r="BS264" s="1075"/>
      <c r="BT264" s="1075"/>
      <c r="BU264" s="1075"/>
      <c r="BV264" s="1075"/>
      <c r="BW264" s="1075"/>
      <c r="BX264" s="1075"/>
      <c r="BY264" s="1078"/>
      <c r="CA264" s="365" t="b">
        <f t="shared" si="124"/>
        <v>0</v>
      </c>
      <c r="CB264" s="365">
        <f t="shared" si="125"/>
        <v>0</v>
      </c>
      <c r="CC264" s="365" t="b">
        <f t="shared" si="126"/>
        <v>0</v>
      </c>
      <c r="CD264" s="365" t="b">
        <f t="shared" si="127"/>
        <v>0</v>
      </c>
      <c r="CE264" s="365" t="b">
        <f t="shared" si="128"/>
        <v>0</v>
      </c>
      <c r="CF264" s="365" t="b">
        <f t="shared" si="129"/>
        <v>0</v>
      </c>
      <c r="CG264" s="365" t="b">
        <f t="shared" si="130"/>
        <v>0</v>
      </c>
      <c r="CH264" s="365" t="b">
        <f t="shared" si="131"/>
        <v>0</v>
      </c>
      <c r="CI264" s="72" t="b">
        <f t="shared" si="132"/>
        <v>0</v>
      </c>
      <c r="CJ264" s="72">
        <f t="shared" si="133"/>
        <v>0</v>
      </c>
      <c r="CK264" s="72" t="b">
        <f t="shared" si="134"/>
        <v>0</v>
      </c>
      <c r="CL264" s="72">
        <f t="shared" si="135"/>
        <v>0</v>
      </c>
      <c r="CM264" s="72" t="b">
        <f t="shared" si="136"/>
        <v>0</v>
      </c>
      <c r="CN264" s="72" t="b">
        <f t="shared" si="137"/>
        <v>0</v>
      </c>
      <c r="CP264" s="13">
        <f t="shared" si="138"/>
        <v>0</v>
      </c>
      <c r="CQ264" s="13" t="b">
        <f t="shared" si="139"/>
        <v>0</v>
      </c>
      <c r="CR264" s="13" t="b">
        <f t="shared" si="140"/>
        <v>0</v>
      </c>
      <c r="CS264" s="13" t="b">
        <f t="shared" si="117"/>
        <v>0</v>
      </c>
      <c r="CT264" s="13" t="b">
        <f t="shared" si="145"/>
        <v>0</v>
      </c>
      <c r="CU264" s="13" t="b">
        <f t="shared" si="118"/>
        <v>0</v>
      </c>
      <c r="CV264" s="13" t="b">
        <f t="shared" si="141"/>
        <v>0</v>
      </c>
      <c r="CW264" s="13" t="b">
        <f t="shared" si="142"/>
        <v>0</v>
      </c>
      <c r="CX264" s="13" t="b">
        <f t="shared" si="143"/>
        <v>0</v>
      </c>
      <c r="CY264" s="13" t="b">
        <f t="shared" si="144"/>
        <v>0</v>
      </c>
    </row>
    <row r="265" spans="1:103" ht="15" thickBot="1">
      <c r="A265" s="932"/>
      <c r="B265" s="1081"/>
      <c r="C265" s="1081"/>
      <c r="D265" s="1081"/>
      <c r="E265" s="1081"/>
      <c r="F265" s="1081"/>
      <c r="G265" s="1081"/>
      <c r="H265" s="1081"/>
      <c r="I265" s="1081"/>
      <c r="J265" s="1081"/>
      <c r="K265" s="1081"/>
      <c r="L265" s="1081"/>
      <c r="M265" s="1081"/>
      <c r="N265" s="1081"/>
      <c r="O265" s="1081"/>
      <c r="P265" s="1081"/>
      <c r="Q265" s="941"/>
      <c r="R265" s="1081"/>
      <c r="S265" s="1081"/>
      <c r="T265" s="1081"/>
      <c r="U265" s="1081"/>
      <c r="V265" s="1081"/>
      <c r="W265" s="91"/>
      <c r="X265" s="91"/>
      <c r="Y265" s="91"/>
      <c r="Z265" s="91"/>
      <c r="AA265" s="91" t="s">
        <v>50</v>
      </c>
      <c r="AB265" s="92"/>
      <c r="AC265" s="92"/>
      <c r="AD265" s="91"/>
      <c r="AE265" s="1081"/>
      <c r="AF265" s="334">
        <f t="shared" si="119"/>
        <v>0</v>
      </c>
      <c r="AG265" s="272">
        <f>IF(R265="kompletna",Q265*J265*0.0036*'lista, wskaźniki'!$F$13, IF(R265="częściowa",Q265*J265*0.0036*'lista, wskaźniki'!$F$14, IF(R265="brak",Q265*J265*0.0036*'lista, wskaźniki'!$F$15,)))</f>
        <v>0</v>
      </c>
      <c r="AH265" s="334">
        <f>IF(Y265="inne",K265*'lista, wskaźniki'!$E$35,IF(Y265="to samo źródło",0,IF(Y265=0,0)))</f>
        <v>0</v>
      </c>
      <c r="AI265" s="334" t="b">
        <f>IF(AA265="gaz z sieci",AC265*'lista, wskaźniki'!$D$21)</f>
        <v>0</v>
      </c>
      <c r="AJ265" s="272">
        <f>IF(AA265="węgiel",AB265*'lista, wskaźniki'!$D$20, IF('Sektor mieszkaniowy'!AA265="drewno",'Sektor mieszkaniowy'!AB265*'lista, wskaźniki'!$D$22,IF('Sektor mieszkaniowy'!AA265="pellet",AB265*'lista, wskaźniki'!$D$23,IF('Sektor mieszkaniowy'!AA265="gaz z sieci",AB265*'lista, wskaźniki'!$D$21,IF('Sektor mieszkaniowy'!AA265="olej opałowy",'Sektor mieszkaniowy'!AB265*'lista, wskaźniki'!$D$24)))))</f>
        <v>0</v>
      </c>
      <c r="AK265" s="1084"/>
      <c r="AL265" s="1081"/>
      <c r="AM265" s="20">
        <f>IF(AA265="węgiel",AF265*1/3.6*'lista, wskaźniki'!$F$20,IF(AA265="drewno",AF265*1/3.6*'lista, wskaźniki'!$F$22,IF(AA265="pellet",AF265*1/3.6*'lista, wskaźniki'!$F$23,IF(AA265="gaz z sieci",AF265*1/3.6*'lista, wskaźniki'!$F$21,IF(AA265="olej opałowy",AF265*1/3.6*'lista, wskaźniki'!$F$24,0)))))</f>
        <v>0</v>
      </c>
      <c r="AN265" s="20">
        <f>IF(AA265="węgiel",AF265*'lista, wskaźniki'!$E$42,IF(AA265="drewno",AF265*'lista, wskaźniki'!$G$42,IF(AA265="pellet",AF265*'lista, wskaźniki'!$H$42,IF(AA265="gaz z sieci",AF265*'lista, wskaźniki'!$F$42,IF(AA265="olej opałowy",AF265*'lista, wskaźniki'!$I$42,0)))))</f>
        <v>0</v>
      </c>
      <c r="AO265" s="20">
        <f>IF(AA265="węgiel",AF265*'lista, wskaźniki'!$E$43,IF(AA265="drewno",AF265*'lista, wskaźniki'!$G$43,IF(AA265="pellet",AF265*'lista, wskaźniki'!$H$43,IF(AA265="gaz z sieci",AF265*'lista, wskaźniki'!$F$43,IF(AA265="olej opałowy",AF265*'lista, wskaźniki'!$I$43,0)))))</f>
        <v>0</v>
      </c>
      <c r="AP265" s="20">
        <f>IF(AA265="węgiel",AF265*'lista, wskaźniki'!$E$44,IF(AA265="drewno",AF265*'lista, wskaźniki'!$G$44,IF(AA265="pellet",AF265*'lista, wskaźniki'!$H$44,IF(AA265="gaz z sieci",AF265*'lista, wskaźniki'!$F$44,IF(AA265="olej opałowy",AF265*'lista, wskaźniki'!$I$44,0)))))</f>
        <v>0</v>
      </c>
      <c r="AQ265" s="20" t="b">
        <f>IF(Z265="gaz",AH265*1/3.6*'lista, wskaźniki'!$F$21,IF(Z265="energia elektryczna",AH265*1/3.6*'lista, wskaźniki'!$F$26))</f>
        <v>0</v>
      </c>
      <c r="AR265" s="20" t="b">
        <f>IF(Z265="gaz",AH265*'lista, wskaźniki'!$F$42,IF(Z265="energia elektryczna",AH265*0))</f>
        <v>0</v>
      </c>
      <c r="AS265" s="20" t="b">
        <f>IF(Z265="gaz",AH265*'lista, wskaźniki'!$F$43,IF(Z265="energia elektryczna",AH265*0))</f>
        <v>0</v>
      </c>
      <c r="AT265" s="20" t="b">
        <f>IF(Z265="gaz",AH265*'lista, wskaźniki'!$F$44,IF(Z265="energia elektryczna",AH265*0))</f>
        <v>0</v>
      </c>
      <c r="AU265" s="20">
        <f>AI265*1/3.6*'lista, wskaźniki'!$F$21</f>
        <v>0</v>
      </c>
      <c r="AV265" s="20">
        <f>AI265*'lista, wskaźniki'!$F$42</f>
        <v>0</v>
      </c>
      <c r="AW265" s="20">
        <f>AI265*'lista, wskaźniki'!$F$43</f>
        <v>0</v>
      </c>
      <c r="AX265" s="20">
        <f>AI265*'lista, wskaźniki'!$F$44</f>
        <v>0</v>
      </c>
      <c r="AY265" s="20">
        <f>AK265*'lista, wskaźniki'!$F$26</f>
        <v>0</v>
      </c>
      <c r="AZ265" s="20">
        <f t="shared" si="120"/>
        <v>0</v>
      </c>
      <c r="BA265" s="20">
        <f t="shared" si="121"/>
        <v>0</v>
      </c>
      <c r="BB265" s="20">
        <f t="shared" si="122"/>
        <v>0</v>
      </c>
      <c r="BC265" s="20">
        <f t="shared" si="123"/>
        <v>0</v>
      </c>
      <c r="BD265" s="1081"/>
      <c r="BE265" s="1081"/>
      <c r="BF265" s="1081"/>
      <c r="BG265" s="1081"/>
      <c r="BH265" s="91"/>
      <c r="BI265" s="1081"/>
      <c r="BJ265" s="91"/>
      <c r="BK265" s="1081"/>
      <c r="BL265" s="91"/>
      <c r="BM265" s="91"/>
      <c r="BN265" s="91"/>
      <c r="BO265" s="91"/>
      <c r="BP265" s="91"/>
      <c r="BQ265" s="91" t="s">
        <v>121</v>
      </c>
      <c r="BR265" s="91">
        <v>1</v>
      </c>
      <c r="BS265" s="1075"/>
      <c r="BT265" s="1075"/>
      <c r="BU265" s="1075"/>
      <c r="BV265" s="1075"/>
      <c r="BW265" s="1075"/>
      <c r="BX265" s="1075"/>
      <c r="BY265" s="1078"/>
      <c r="CA265" s="365" t="b">
        <f t="shared" si="124"/>
        <v>0</v>
      </c>
      <c r="CB265" s="365" t="b">
        <f t="shared" si="125"/>
        <v>0</v>
      </c>
      <c r="CC265" s="365">
        <f t="shared" si="126"/>
        <v>0</v>
      </c>
      <c r="CD265" s="365" t="b">
        <f t="shared" si="127"/>
        <v>0</v>
      </c>
      <c r="CE265" s="365" t="b">
        <f t="shared" si="128"/>
        <v>0</v>
      </c>
      <c r="CF265" s="365" t="b">
        <f t="shared" si="129"/>
        <v>0</v>
      </c>
      <c r="CG265" s="365" t="b">
        <f t="shared" si="130"/>
        <v>0</v>
      </c>
      <c r="CH265" s="365" t="b">
        <f t="shared" si="131"/>
        <v>0</v>
      </c>
      <c r="CI265" s="72" t="b">
        <f t="shared" si="132"/>
        <v>0</v>
      </c>
      <c r="CJ265" s="72" t="b">
        <f t="shared" si="133"/>
        <v>0</v>
      </c>
      <c r="CK265" s="72">
        <f t="shared" si="134"/>
        <v>0</v>
      </c>
      <c r="CL265" s="72">
        <f t="shared" si="135"/>
        <v>0</v>
      </c>
      <c r="CM265" s="72" t="b">
        <f t="shared" si="136"/>
        <v>0</v>
      </c>
      <c r="CN265" s="72" t="b">
        <f t="shared" si="137"/>
        <v>0</v>
      </c>
      <c r="CP265" s="13">
        <f t="shared" si="138"/>
        <v>0</v>
      </c>
      <c r="CQ265" s="13" t="b">
        <f t="shared" si="139"/>
        <v>0</v>
      </c>
      <c r="CR265" s="13" t="b">
        <f t="shared" si="140"/>
        <v>0</v>
      </c>
      <c r="CS265" s="13" t="b">
        <f t="shared" si="117"/>
        <v>0</v>
      </c>
      <c r="CT265" s="13" t="b">
        <f t="shared" si="145"/>
        <v>0</v>
      </c>
      <c r="CU265" s="13" t="b">
        <f t="shared" si="118"/>
        <v>0</v>
      </c>
      <c r="CV265" s="13" t="b">
        <f t="shared" si="141"/>
        <v>0</v>
      </c>
      <c r="CW265" s="13" t="b">
        <f t="shared" si="142"/>
        <v>0</v>
      </c>
      <c r="CX265" s="13" t="b">
        <f t="shared" si="143"/>
        <v>0</v>
      </c>
      <c r="CY265" s="13" t="b">
        <f t="shared" si="144"/>
        <v>0</v>
      </c>
    </row>
    <row r="266" spans="1:103" ht="15" thickBot="1">
      <c r="A266" s="932"/>
      <c r="B266" s="1081"/>
      <c r="C266" s="1081"/>
      <c r="D266" s="1081"/>
      <c r="E266" s="1081"/>
      <c r="F266" s="1081"/>
      <c r="G266" s="1081"/>
      <c r="H266" s="1081"/>
      <c r="I266" s="1081"/>
      <c r="J266" s="1081"/>
      <c r="K266" s="1081"/>
      <c r="L266" s="1081"/>
      <c r="M266" s="1081"/>
      <c r="N266" s="1081"/>
      <c r="O266" s="1081"/>
      <c r="P266" s="1081"/>
      <c r="Q266" s="941"/>
      <c r="R266" s="1081"/>
      <c r="S266" s="1081"/>
      <c r="T266" s="1081"/>
      <c r="U266" s="1081"/>
      <c r="V266" s="1081"/>
      <c r="W266" s="91"/>
      <c r="X266" s="91"/>
      <c r="Y266" s="91"/>
      <c r="Z266" s="91"/>
      <c r="AA266" s="91" t="s">
        <v>38</v>
      </c>
      <c r="AB266" s="92">
        <v>3100</v>
      </c>
      <c r="AC266" s="92"/>
      <c r="AD266" s="91">
        <v>9750</v>
      </c>
      <c r="AE266" s="1081"/>
      <c r="AF266" s="334">
        <f t="shared" si="119"/>
        <v>111.97199999999999</v>
      </c>
      <c r="AG266" s="272">
        <f>IF(R266="kompletna",Q266*J266*0.0036*'lista, wskaźniki'!$F$13, IF(R266="częściowa",Q266*J266*0.0036*'lista, wskaźniki'!$F$14, IF(R266="brak",Q266*J266*0.0036*'lista, wskaźniki'!$F$15,)))</f>
        <v>0</v>
      </c>
      <c r="AH266" s="334">
        <f>IF(Y266="inne",K266*'lista, wskaźniki'!$E$35,IF(Y266="to samo źródło",0,IF(Y266=0,0)))</f>
        <v>0</v>
      </c>
      <c r="AI266" s="334">
        <f>IF(AA266="gaz z sieci",AC266*'lista, wskaźniki'!$D$21)</f>
        <v>0</v>
      </c>
      <c r="AJ266" s="272">
        <f>IF(AA266="węgiel",AB266*'lista, wskaźniki'!$D$20, IF('Sektor mieszkaniowy'!AA266="drewno",'Sektor mieszkaniowy'!AB266*'lista, wskaźniki'!$D$22,IF('Sektor mieszkaniowy'!AA266="pellet",AB266*'lista, wskaźniki'!$D$23,IF('Sektor mieszkaniowy'!AA266="gaz z sieci",AB266*'lista, wskaźniki'!$D$21,IF('Sektor mieszkaniowy'!AA266="olej opałowy",'Sektor mieszkaniowy'!AB266*'lista, wskaźniki'!$D$24)))))</f>
        <v>111.97199999999999</v>
      </c>
      <c r="AK266" s="1084"/>
      <c r="AL266" s="1081"/>
      <c r="AM266" s="20">
        <f>IF(AA266="węgiel",AF266*1/3.6*'lista, wskaźniki'!$F$20,IF(AA266="drewno",AF266*1/3.6*'lista, wskaźniki'!$F$22,IF(AA266="pellet",AF266*1/3.6*'lista, wskaźniki'!$F$23,IF(AA266="gaz z sieci",AF266*1/3.6*'lista, wskaźniki'!$F$21,IF(AA266="olej opałowy",AF266*1/3.6*'lista, wskaźniki'!$F$24,0)))))</f>
        <v>6.2502770399999994</v>
      </c>
      <c r="AN266" s="20">
        <f>IF(AA266="węgiel",AF266*'lista, wskaźniki'!$E$42,IF(AA266="drewno",AF266*'lista, wskaźniki'!$G$42,IF(AA266="pellet",AF266*'lista, wskaźniki'!$H$42,IF(AA266="gaz z sieci",AF266*'lista, wskaźniki'!$F$42,IF(AA266="olej opałowy",AF266*'lista, wskaźniki'!$I$42,0)))))</f>
        <v>5.5985999999999996E-5</v>
      </c>
      <c r="AO266" s="20">
        <f>IF(AA266="węgiel",AF266*'lista, wskaźniki'!$E$43,IF(AA266="drewno",AF266*'lista, wskaźniki'!$G$43,IF(AA266="pellet",AF266*'lista, wskaźniki'!$H$43,IF(AA266="gaz z sieci",AF266*'lista, wskaźniki'!$F$43,IF(AA266="olej opałowy",AF266*'lista, wskaźniki'!$I$43,0)))))</f>
        <v>5.5985999999999996E-5</v>
      </c>
      <c r="AP266" s="20">
        <f>IF(AA266="węgiel",AF266*'lista, wskaźniki'!$E$44,IF(AA266="drewno",AF266*'lista, wskaźniki'!$G$44,IF(AA266="pellet",AF266*'lista, wskaźniki'!$H$44,IF(AA266="gaz z sieci",AF266*'lista, wskaźniki'!$F$44,IF(AA266="olej opałowy",AF266*'lista, wskaźniki'!$I$44,0)))))</f>
        <v>0</v>
      </c>
      <c r="AQ266" s="20" t="b">
        <f>IF(Z266="gaz",AH266*1/3.6*'lista, wskaźniki'!$F$21,IF(Z266="energia elektryczna",AH266*1/3.6*'lista, wskaźniki'!$F$26))</f>
        <v>0</v>
      </c>
      <c r="AR266" s="20" t="b">
        <f>IF(Z266="gaz",AH266*'lista, wskaźniki'!$F$42,IF(Z266="energia elektryczna",AH266*0))</f>
        <v>0</v>
      </c>
      <c r="AS266" s="20" t="b">
        <f>IF(Z266="gaz",AH266*'lista, wskaźniki'!$F$43,IF(Z266="energia elektryczna",AH266*0))</f>
        <v>0</v>
      </c>
      <c r="AT266" s="20" t="b">
        <f>IF(Z266="gaz",AH266*'lista, wskaźniki'!$F$44,IF(Z266="energia elektryczna",AH266*0))</f>
        <v>0</v>
      </c>
      <c r="AU266" s="20">
        <f>AI266*1/3.6*'lista, wskaźniki'!$F$21</f>
        <v>0</v>
      </c>
      <c r="AV266" s="20">
        <f>AI266*'lista, wskaźniki'!$F$42</f>
        <v>0</v>
      </c>
      <c r="AW266" s="20">
        <f>AI266*'lista, wskaźniki'!$F$43</f>
        <v>0</v>
      </c>
      <c r="AX266" s="20">
        <f>AI266*'lista, wskaźniki'!$F$44</f>
        <v>0</v>
      </c>
      <c r="AY266" s="20">
        <f>AK266*'lista, wskaźniki'!$F$26</f>
        <v>0</v>
      </c>
      <c r="AZ266" s="20">
        <f t="shared" si="120"/>
        <v>6.2502770399999994</v>
      </c>
      <c r="BA266" s="20">
        <f t="shared" si="121"/>
        <v>5.5985999999999996E-5</v>
      </c>
      <c r="BB266" s="20">
        <f t="shared" si="122"/>
        <v>5.5985999999999996E-5</v>
      </c>
      <c r="BC266" s="20">
        <f t="shared" si="123"/>
        <v>0</v>
      </c>
      <c r="BD266" s="1081"/>
      <c r="BE266" s="1081"/>
      <c r="BF266" s="1081"/>
      <c r="BG266" s="1081"/>
      <c r="BH266" s="91"/>
      <c r="BI266" s="1081"/>
      <c r="BJ266" s="91"/>
      <c r="BK266" s="1081"/>
      <c r="BL266" s="91"/>
      <c r="BM266" s="91"/>
      <c r="BN266" s="91"/>
      <c r="BO266" s="91"/>
      <c r="BP266" s="91"/>
      <c r="BQ266" s="91"/>
      <c r="BR266" s="91"/>
      <c r="BS266" s="1075"/>
      <c r="BT266" s="1075"/>
      <c r="BU266" s="1075"/>
      <c r="BV266" s="1075"/>
      <c r="BW266" s="1075"/>
      <c r="BX266" s="1075"/>
      <c r="BY266" s="1078"/>
      <c r="CA266" s="365" t="b">
        <f t="shared" si="124"/>
        <v>0</v>
      </c>
      <c r="CB266" s="365" t="b">
        <f t="shared" si="125"/>
        <v>0</v>
      </c>
      <c r="CC266" s="365" t="b">
        <f t="shared" si="126"/>
        <v>0</v>
      </c>
      <c r="CD266" s="365">
        <f t="shared" si="127"/>
        <v>111.97199999999999</v>
      </c>
      <c r="CE266" s="365" t="b">
        <f t="shared" si="128"/>
        <v>0</v>
      </c>
      <c r="CF266" s="365" t="b">
        <f t="shared" si="129"/>
        <v>0</v>
      </c>
      <c r="CG266" s="365" t="b">
        <f t="shared" si="130"/>
        <v>0</v>
      </c>
      <c r="CH266" s="365">
        <f t="shared" si="131"/>
        <v>0</v>
      </c>
      <c r="CI266" s="72" t="b">
        <f t="shared" si="132"/>
        <v>0</v>
      </c>
      <c r="CJ266" s="72" t="b">
        <f t="shared" si="133"/>
        <v>0</v>
      </c>
      <c r="CK266" s="72" t="b">
        <f t="shared" si="134"/>
        <v>0</v>
      </c>
      <c r="CL266" s="72">
        <f t="shared" si="135"/>
        <v>111.97199999999999</v>
      </c>
      <c r="CM266" s="72" t="b">
        <f t="shared" si="136"/>
        <v>0</v>
      </c>
      <c r="CN266" s="72" t="b">
        <f t="shared" si="137"/>
        <v>0</v>
      </c>
      <c r="CP266" s="13">
        <f t="shared" si="138"/>
        <v>0</v>
      </c>
      <c r="CQ266" s="13" t="b">
        <f t="shared" si="139"/>
        <v>0</v>
      </c>
      <c r="CR266" s="13" t="b">
        <f t="shared" si="140"/>
        <v>0</v>
      </c>
      <c r="CS266" s="13" t="b">
        <f t="shared" ref="CS266:CS329" si="146">IF(R266="kompletna",CR266,IF(R266="częściowa",0.5*CR266,IF(R266="brak",0*CR266)))</f>
        <v>0</v>
      </c>
      <c r="CT266" s="13" t="b">
        <f t="shared" si="145"/>
        <v>0</v>
      </c>
      <c r="CU266" s="13" t="b">
        <f t="shared" si="118"/>
        <v>0</v>
      </c>
      <c r="CV266" s="13" t="b">
        <f t="shared" si="141"/>
        <v>0</v>
      </c>
      <c r="CW266" s="13" t="b">
        <f t="shared" si="142"/>
        <v>0</v>
      </c>
      <c r="CX266" s="13" t="b">
        <f t="shared" si="143"/>
        <v>0</v>
      </c>
      <c r="CY266" s="13" t="b">
        <f t="shared" si="144"/>
        <v>0</v>
      </c>
    </row>
    <row r="267" spans="1:103" ht="15" thickBot="1">
      <c r="A267" s="933"/>
      <c r="B267" s="1082"/>
      <c r="C267" s="1082"/>
      <c r="D267" s="1082"/>
      <c r="E267" s="1082"/>
      <c r="F267" s="1082"/>
      <c r="G267" s="1082"/>
      <c r="H267" s="1082"/>
      <c r="I267" s="1082"/>
      <c r="J267" s="1082"/>
      <c r="K267" s="1082"/>
      <c r="L267" s="1082"/>
      <c r="M267" s="1082"/>
      <c r="N267" s="1082"/>
      <c r="O267" s="1082"/>
      <c r="P267" s="1082"/>
      <c r="Q267" s="942"/>
      <c r="R267" s="1082"/>
      <c r="S267" s="1082"/>
      <c r="T267" s="1082"/>
      <c r="U267" s="1082"/>
      <c r="V267" s="1082"/>
      <c r="W267" s="93"/>
      <c r="X267" s="93"/>
      <c r="Y267" s="93"/>
      <c r="Z267" s="93"/>
      <c r="AA267" s="93" t="s">
        <v>37</v>
      </c>
      <c r="AB267" s="94"/>
      <c r="AC267" s="94"/>
      <c r="AD267" s="93"/>
      <c r="AE267" s="1082"/>
      <c r="AF267" s="334">
        <f t="shared" si="119"/>
        <v>0</v>
      </c>
      <c r="AG267" s="272">
        <f>IF(R267="kompletna",Q267*J267*0.0036*'lista, wskaźniki'!$F$13, IF(R267="częściowa",Q267*J267*0.0036*'lista, wskaźniki'!$F$14, IF(R267="brak",Q267*J267*0.0036*'lista, wskaźniki'!$F$15,)))</f>
        <v>0</v>
      </c>
      <c r="AH267" s="334">
        <f>IF(Y267="inne",K267*'lista, wskaźniki'!$E$35,IF(Y267="to samo źródło",0,IF(Y267=0,0)))</f>
        <v>0</v>
      </c>
      <c r="AI267" s="334" t="b">
        <f>IF(AA267="gaz z sieci",AC267*'lista, wskaźniki'!$D$21)</f>
        <v>0</v>
      </c>
      <c r="AJ267" s="272">
        <f>IF(AA267="węgiel",AB267*'lista, wskaźniki'!$D$20, IF('Sektor mieszkaniowy'!AA267="drewno",'Sektor mieszkaniowy'!AB267*'lista, wskaźniki'!$D$22,IF('Sektor mieszkaniowy'!AA267="pellet",AB267*'lista, wskaźniki'!$D$23,IF('Sektor mieszkaniowy'!AA267="gaz z sieci",AB267*'lista, wskaźniki'!$D$21,IF('Sektor mieszkaniowy'!AA267="olej opałowy",'Sektor mieszkaniowy'!AB267*'lista, wskaźniki'!$D$24)))))</f>
        <v>0</v>
      </c>
      <c r="AK267" s="1085"/>
      <c r="AL267" s="1082"/>
      <c r="AM267" s="20">
        <f>IF(AA267="węgiel",AF267*1/3.6*'lista, wskaźniki'!$F$20,IF(AA267="drewno",AF267*1/3.6*'lista, wskaźniki'!$F$22,IF(AA267="pellet",AF267*1/3.6*'lista, wskaźniki'!$F$23,IF(AA267="gaz z sieci",AF267*1/3.6*'lista, wskaźniki'!$F$21,IF(AA267="olej opałowy",AF267*1/3.6*'lista, wskaźniki'!$F$24,0)))))</f>
        <v>0</v>
      </c>
      <c r="AN267" s="20">
        <f>IF(AA267="węgiel",AF267*'lista, wskaźniki'!$E$42,IF(AA267="drewno",AF267*'lista, wskaźniki'!$G$42,IF(AA267="pellet",AF267*'lista, wskaźniki'!$H$42,IF(AA267="gaz z sieci",AF267*'lista, wskaźniki'!$F$42,IF(AA267="olej opałowy",AF267*'lista, wskaźniki'!$I$42,0)))))</f>
        <v>0</v>
      </c>
      <c r="AO267" s="20">
        <f>IF(AA267="węgiel",AF267*'lista, wskaźniki'!$E$43,IF(AA267="drewno",AF267*'lista, wskaźniki'!$G$43,IF(AA267="pellet",AF267*'lista, wskaźniki'!$H$43,IF(AA267="gaz z sieci",AF267*'lista, wskaźniki'!$F$43,IF(AA267="olej opałowy",AF267*'lista, wskaźniki'!$I$43,0)))))</f>
        <v>0</v>
      </c>
      <c r="AP267" s="20">
        <f>IF(AA267="węgiel",AF267*'lista, wskaźniki'!$E$44,IF(AA267="drewno",AF267*'lista, wskaźniki'!$G$44,IF(AA267="pellet",AF267*'lista, wskaźniki'!$H$44,IF(AA267="gaz z sieci",AF267*'lista, wskaźniki'!$F$44,IF(AA267="olej opałowy",AF267*'lista, wskaźniki'!$I$44,0)))))</f>
        <v>0</v>
      </c>
      <c r="AQ267" s="20" t="b">
        <f>IF(Z267="gaz",AH267*1/3.6*'lista, wskaźniki'!$F$21,IF(Z267="energia elektryczna",AH267*1/3.6*'lista, wskaźniki'!$F$26))</f>
        <v>0</v>
      </c>
      <c r="AR267" s="20" t="b">
        <f>IF(Z267="gaz",AH267*'lista, wskaźniki'!$F$42,IF(Z267="energia elektryczna",AH267*0))</f>
        <v>0</v>
      </c>
      <c r="AS267" s="20" t="b">
        <f>IF(Z267="gaz",AH267*'lista, wskaźniki'!$F$43,IF(Z267="energia elektryczna",AH267*0))</f>
        <v>0</v>
      </c>
      <c r="AT267" s="20" t="b">
        <f>IF(Z267="gaz",AH267*'lista, wskaźniki'!$F$44,IF(Z267="energia elektryczna",AH267*0))</f>
        <v>0</v>
      </c>
      <c r="AU267" s="20">
        <f>AI267*1/3.6*'lista, wskaźniki'!$F$21</f>
        <v>0</v>
      </c>
      <c r="AV267" s="20">
        <f>AI267*'lista, wskaźniki'!$F$42</f>
        <v>0</v>
      </c>
      <c r="AW267" s="20">
        <f>AI267*'lista, wskaźniki'!$F$43</f>
        <v>0</v>
      </c>
      <c r="AX267" s="20">
        <f>AI267*'lista, wskaźniki'!$F$44</f>
        <v>0</v>
      </c>
      <c r="AY267" s="20">
        <f>AK267*'lista, wskaźniki'!$F$26</f>
        <v>0</v>
      </c>
      <c r="AZ267" s="20">
        <f t="shared" si="120"/>
        <v>0</v>
      </c>
      <c r="BA267" s="20">
        <f t="shared" si="121"/>
        <v>0</v>
      </c>
      <c r="BB267" s="20">
        <f t="shared" si="122"/>
        <v>0</v>
      </c>
      <c r="BC267" s="20">
        <f t="shared" si="123"/>
        <v>0</v>
      </c>
      <c r="BD267" s="1082"/>
      <c r="BE267" s="1082"/>
      <c r="BF267" s="1082"/>
      <c r="BG267" s="1082"/>
      <c r="BH267" s="93"/>
      <c r="BI267" s="1082"/>
      <c r="BJ267" s="93"/>
      <c r="BK267" s="1082"/>
      <c r="BL267" s="93"/>
      <c r="BM267" s="93"/>
      <c r="BN267" s="93"/>
      <c r="BO267" s="93"/>
      <c r="BP267" s="93"/>
      <c r="BQ267" s="93"/>
      <c r="BR267" s="93"/>
      <c r="BS267" s="1076"/>
      <c r="BT267" s="1076"/>
      <c r="BU267" s="1076"/>
      <c r="BV267" s="1076"/>
      <c r="BW267" s="1076"/>
      <c r="BX267" s="1076"/>
      <c r="BY267" s="1079"/>
      <c r="CA267" s="365" t="b">
        <f t="shared" si="124"/>
        <v>0</v>
      </c>
      <c r="CB267" s="365" t="b">
        <f t="shared" si="125"/>
        <v>0</v>
      </c>
      <c r="CC267" s="365" t="b">
        <f t="shared" si="126"/>
        <v>0</v>
      </c>
      <c r="CD267" s="365" t="b">
        <f t="shared" si="127"/>
        <v>0</v>
      </c>
      <c r="CE267" s="365">
        <f t="shared" si="128"/>
        <v>0</v>
      </c>
      <c r="CF267" s="365" t="b">
        <f t="shared" si="129"/>
        <v>0</v>
      </c>
      <c r="CG267" s="365" t="b">
        <f t="shared" si="130"/>
        <v>0</v>
      </c>
      <c r="CH267" s="365" t="b">
        <f t="shared" si="131"/>
        <v>0</v>
      </c>
      <c r="CI267" s="72" t="b">
        <f t="shared" si="132"/>
        <v>0</v>
      </c>
      <c r="CJ267" s="72" t="b">
        <f t="shared" si="133"/>
        <v>0</v>
      </c>
      <c r="CK267" s="72" t="b">
        <f t="shared" si="134"/>
        <v>0</v>
      </c>
      <c r="CL267" s="72">
        <f t="shared" si="135"/>
        <v>0</v>
      </c>
      <c r="CM267" s="72">
        <f t="shared" si="136"/>
        <v>0</v>
      </c>
      <c r="CN267" s="72" t="b">
        <f t="shared" si="137"/>
        <v>0</v>
      </c>
      <c r="CP267" s="13">
        <f t="shared" si="138"/>
        <v>0</v>
      </c>
      <c r="CQ267" s="13" t="b">
        <f t="shared" si="139"/>
        <v>0</v>
      </c>
      <c r="CR267" s="13" t="b">
        <f t="shared" si="140"/>
        <v>0</v>
      </c>
      <c r="CS267" s="13" t="b">
        <f t="shared" si="146"/>
        <v>0</v>
      </c>
      <c r="CT267" s="13" t="b">
        <f t="shared" si="145"/>
        <v>0</v>
      </c>
      <c r="CU267" s="13" t="b">
        <f t="shared" si="118"/>
        <v>0</v>
      </c>
      <c r="CV267" s="13" t="b">
        <f t="shared" si="141"/>
        <v>0</v>
      </c>
      <c r="CW267" s="13" t="b">
        <f t="shared" si="142"/>
        <v>0</v>
      </c>
      <c r="CX267" s="13" t="b">
        <f t="shared" si="143"/>
        <v>0</v>
      </c>
      <c r="CY267" s="13" t="b">
        <f t="shared" si="144"/>
        <v>0</v>
      </c>
    </row>
    <row r="268" spans="1:103" ht="15" thickBot="1">
      <c r="A268" s="931">
        <v>54</v>
      </c>
      <c r="B268" s="1080" t="s">
        <v>204</v>
      </c>
      <c r="C268" s="1080">
        <v>10</v>
      </c>
      <c r="D268" s="1080" t="s">
        <v>1</v>
      </c>
      <c r="E268" s="1080" t="s">
        <v>5</v>
      </c>
      <c r="F268" s="1080">
        <v>1</v>
      </c>
      <c r="G268" s="1080"/>
      <c r="H268" s="1080"/>
      <c r="I268" s="1080" t="s">
        <v>11</v>
      </c>
      <c r="J268" s="1080">
        <v>100</v>
      </c>
      <c r="K268" s="1080">
        <v>3</v>
      </c>
      <c r="L268" s="1080" t="s">
        <v>16</v>
      </c>
      <c r="M268" s="1080">
        <v>80</v>
      </c>
      <c r="N268" s="1080" t="s">
        <v>16</v>
      </c>
      <c r="O268" s="1080"/>
      <c r="P268" s="1080" t="s">
        <v>16</v>
      </c>
      <c r="Q268" s="940">
        <f>IF(I268="&lt;1966",'lista, wskaźniki'!$G$4,IF(I268="1967-1985",'lista, wskaźniki'!$G$5,IF(I268="1986-1992",'lista, wskaźniki'!$G$6,IF(I268="1993-1996",'lista, wskaźniki'!$G$7,IF(I268="&gt;1997",'lista, wskaźniki'!$G$8,IF(I268=0,'lista, wskaźniki'!$G$4))))))</f>
        <v>250</v>
      </c>
      <c r="R268" s="1080" t="s">
        <v>21</v>
      </c>
      <c r="S268" s="1080" t="s">
        <v>27</v>
      </c>
      <c r="T268" s="1080"/>
      <c r="U268" s="1080">
        <v>1982</v>
      </c>
      <c r="V268" s="1080"/>
      <c r="W268" s="89" t="s">
        <v>35</v>
      </c>
      <c r="X268" s="89" t="s">
        <v>38</v>
      </c>
      <c r="Y268" s="89" t="s">
        <v>24</v>
      </c>
      <c r="Z268" s="89" t="s">
        <v>40</v>
      </c>
      <c r="AA268" s="89" t="s">
        <v>35</v>
      </c>
      <c r="AB268" s="90">
        <v>4</v>
      </c>
      <c r="AC268" s="90"/>
      <c r="AD268" s="89">
        <v>3200</v>
      </c>
      <c r="AE268" s="1080"/>
      <c r="AF268" s="334">
        <f t="shared" si="119"/>
        <v>72.259999999999991</v>
      </c>
      <c r="AG268" s="272">
        <f>IF(R268="kompletna",Q268*J268*0.0036*'lista, wskaźniki'!$F$13, IF(R268="częściowa",Q268*J268*0.0036*'lista, wskaźniki'!$F$14, IF(R268="brak",Q268*J268*0.0036*'lista, wskaźniki'!$F$15,)))</f>
        <v>54</v>
      </c>
      <c r="AH268" s="334">
        <f>IF(Y268="inne",K268*'lista, wskaźniki'!$E$35,IF(Y268="to samo źródło",0,IF(Y268=0,0)))</f>
        <v>6.5035608750000007</v>
      </c>
      <c r="AI268" s="334" t="b">
        <f>IF(AA268="gaz z sieci",AC268*'lista, wskaźniki'!$D$21)</f>
        <v>0</v>
      </c>
      <c r="AJ268" s="272">
        <f>IF(AA268="węgiel",AB268*'lista, wskaźniki'!$D$20, IF('Sektor mieszkaniowy'!AA268="drewno",'Sektor mieszkaniowy'!AB268*'lista, wskaźniki'!$D$22,IF('Sektor mieszkaniowy'!AA268="pellet",AB268*'lista, wskaźniki'!$D$23,IF('Sektor mieszkaniowy'!AA268="gaz z sieci",AB268*'lista, wskaźniki'!$D$21,IF('Sektor mieszkaniowy'!AA268="olej opałowy",'Sektor mieszkaniowy'!AB268*'lista, wskaźniki'!$D$24)))))</f>
        <v>90.52</v>
      </c>
      <c r="AK268" s="1083">
        <f>AL268/'lista, wskaźniki'!$A$127</f>
        <v>3.6153846153846154</v>
      </c>
      <c r="AL268" s="1080">
        <v>2350</v>
      </c>
      <c r="AM268" s="20">
        <f>IF(AA268="węgiel",AF268*1/3.6*'lista, wskaźniki'!$F$20,IF(AA268="drewno",AF268*1/3.6*'lista, wskaźniki'!$F$22,IF(AA268="pellet",AF268*1/3.6*'lista, wskaźniki'!$F$23,IF(AA268="gaz z sieci",AF268*1/3.6*'lista, wskaźniki'!$F$21,IF(AA268="olej opałowy",AF268*1/3.6*'lista, wskaźniki'!$F$24,0)))))</f>
        <v>6.8451897999999991</v>
      </c>
      <c r="AN268" s="20">
        <f>IF(AA268="węgiel",AF268*'lista, wskaźniki'!$E$42,IF(AA268="drewno",AF268*'lista, wskaźniki'!$G$42,IF(AA268="pellet",AF268*'lista, wskaźniki'!$H$42,IF(AA268="gaz z sieci",AF268*'lista, wskaźniki'!$F$42,IF(AA268="olej opałowy",AF268*'lista, wskaźniki'!$I$42,0)))))</f>
        <v>2.7458799999999998E-2</v>
      </c>
      <c r="AO268" s="20">
        <f>IF(AA268="węgiel",AF268*'lista, wskaźniki'!$E$43,IF(AA268="drewno",AF268*'lista, wskaźniki'!$G$43,IF(AA268="pellet",AF268*'lista, wskaźniki'!$H$43,IF(AA268="gaz z sieci",AF268*'lista, wskaźniki'!$F$43,IF(AA268="olej opałowy",AF268*'lista, wskaźniki'!$I$43,0)))))</f>
        <v>2.6013599999999998E-2</v>
      </c>
      <c r="AP268" s="20">
        <f>IF(AA268="węgiel",AF268*'lista, wskaźniki'!$E$44,IF(AA268="drewno",AF268*'lista, wskaźniki'!$G$44,IF(AA268="pellet",AF268*'lista, wskaźniki'!$H$44,IF(AA268="gaz z sieci",AF268*'lista, wskaźniki'!$F$44,IF(AA268="olej opałowy",AF268*'lista, wskaźniki'!$I$44,0)))))</f>
        <v>1.9510199999999998E-5</v>
      </c>
      <c r="AQ268" s="360">
        <f>IF(Z268="gaz",AH268*1/3.6*'lista, wskaźniki'!$F$21,IF(Z268="energia elektryczna",AH268*1/3.6*'lista, wskaźniki'!$F$26))</f>
        <v>1.6078247718750003</v>
      </c>
      <c r="AR268" s="20">
        <f>IF(Z268="gaz",AH268*'lista, wskaźniki'!$F$42,IF(Z268="energia elektryczna",AH268*0))</f>
        <v>0</v>
      </c>
      <c r="AS268" s="20">
        <f>IF(Z268="gaz",AH268*'lista, wskaźniki'!$F$43,IF(Z268="energia elektryczna",AH268*0))</f>
        <v>0</v>
      </c>
      <c r="AT268" s="20">
        <f>IF(Z268="gaz",AH268*'lista, wskaźniki'!$F$44,IF(Z268="energia elektryczna",AH268*0))</f>
        <v>0</v>
      </c>
      <c r="AU268" s="20">
        <f>AI268*1/3.6*'lista, wskaźniki'!$F$21</f>
        <v>0</v>
      </c>
      <c r="AV268" s="20">
        <f>AI268*'lista, wskaźniki'!$F$42</f>
        <v>0</v>
      </c>
      <c r="AW268" s="20">
        <f>AI268*'lista, wskaźniki'!$F$43</f>
        <v>0</v>
      </c>
      <c r="AX268" s="20">
        <f>AI268*'lista, wskaźniki'!$F$44</f>
        <v>0</v>
      </c>
      <c r="AY268" s="20">
        <f>AK268*'lista, wskaźniki'!$F$26</f>
        <v>3.2176923076923076</v>
      </c>
      <c r="AZ268" s="20">
        <f>AM268+AU268+AY268</f>
        <v>10.062882107692307</v>
      </c>
      <c r="BA268" s="20">
        <f t="shared" si="121"/>
        <v>2.7458799999999998E-2</v>
      </c>
      <c r="BB268" s="20">
        <f t="shared" si="122"/>
        <v>2.6013599999999998E-2</v>
      </c>
      <c r="BC268" s="20">
        <f t="shared" si="123"/>
        <v>1.9510199999999998E-5</v>
      </c>
      <c r="BD268" s="1080" t="s">
        <v>17</v>
      </c>
      <c r="BE268" s="1080" t="s">
        <v>17</v>
      </c>
      <c r="BF268" s="1080" t="s">
        <v>17</v>
      </c>
      <c r="BG268" s="1080" t="s">
        <v>17</v>
      </c>
      <c r="BH268" s="89"/>
      <c r="BI268" s="1080" t="s">
        <v>17</v>
      </c>
      <c r="BJ268" s="89"/>
      <c r="BK268" s="1080" t="s">
        <v>17</v>
      </c>
      <c r="BL268" s="89"/>
      <c r="BM268" s="89"/>
      <c r="BN268" s="89"/>
      <c r="BO268" s="89" t="s">
        <v>57</v>
      </c>
      <c r="BP268" s="89" t="s">
        <v>52</v>
      </c>
      <c r="BQ268" s="89"/>
      <c r="BR268" s="89"/>
      <c r="BS268" s="1074">
        <v>3500</v>
      </c>
      <c r="BT268" s="1074">
        <v>30</v>
      </c>
      <c r="BU268" s="1074">
        <v>1700</v>
      </c>
      <c r="BV268" s="1074"/>
      <c r="BW268" s="1074">
        <v>140</v>
      </c>
      <c r="BX268" s="1074">
        <v>8200</v>
      </c>
      <c r="BY268" s="1077"/>
      <c r="CA268" s="365">
        <f t="shared" si="124"/>
        <v>72.259999999999991</v>
      </c>
      <c r="CB268" s="365" t="b">
        <f t="shared" si="125"/>
        <v>0</v>
      </c>
      <c r="CC268" s="365" t="b">
        <f t="shared" si="126"/>
        <v>0</v>
      </c>
      <c r="CD268" s="365" t="b">
        <f t="shared" si="127"/>
        <v>0</v>
      </c>
      <c r="CE268" s="365" t="b">
        <f t="shared" si="128"/>
        <v>0</v>
      </c>
      <c r="CF268" s="365" t="b">
        <f t="shared" si="129"/>
        <v>0</v>
      </c>
      <c r="CG268" s="365">
        <f t="shared" si="130"/>
        <v>6.5035608750000007</v>
      </c>
      <c r="CH268" s="365" t="b">
        <f t="shared" si="131"/>
        <v>0</v>
      </c>
      <c r="CI268" s="72">
        <f t="shared" si="132"/>
        <v>72.259999999999991</v>
      </c>
      <c r="CJ268" s="72" t="b">
        <f t="shared" si="133"/>
        <v>0</v>
      </c>
      <c r="CK268" s="72" t="b">
        <f t="shared" si="134"/>
        <v>0</v>
      </c>
      <c r="CL268" s="72">
        <f t="shared" si="135"/>
        <v>0</v>
      </c>
      <c r="CM268" s="72" t="b">
        <f t="shared" si="136"/>
        <v>0</v>
      </c>
      <c r="CN268" s="72">
        <f t="shared" si="137"/>
        <v>6.5035608750000007</v>
      </c>
      <c r="CP268" s="13" t="b">
        <f t="shared" si="138"/>
        <v>0</v>
      </c>
      <c r="CQ268" s="13" t="b">
        <f t="shared" si="139"/>
        <v>0</v>
      </c>
      <c r="CR268" s="13">
        <f t="shared" si="140"/>
        <v>100</v>
      </c>
      <c r="CS268" s="13">
        <f t="shared" si="146"/>
        <v>100</v>
      </c>
      <c r="CT268" s="13" t="b">
        <f t="shared" si="145"/>
        <v>0</v>
      </c>
      <c r="CU268" s="13" t="b">
        <f t="shared" si="118"/>
        <v>0</v>
      </c>
      <c r="CV268" s="13" t="b">
        <f t="shared" si="141"/>
        <v>0</v>
      </c>
      <c r="CW268" s="13" t="b">
        <f t="shared" si="142"/>
        <v>0</v>
      </c>
      <c r="CX268" s="13" t="b">
        <f t="shared" si="143"/>
        <v>0</v>
      </c>
      <c r="CY268" s="13" t="b">
        <f t="shared" si="144"/>
        <v>0</v>
      </c>
    </row>
    <row r="269" spans="1:103" ht="15" thickBot="1">
      <c r="A269" s="932"/>
      <c r="B269" s="1081"/>
      <c r="C269" s="1081"/>
      <c r="D269" s="1081"/>
      <c r="E269" s="1081"/>
      <c r="F269" s="1081"/>
      <c r="G269" s="1081"/>
      <c r="H269" s="1081"/>
      <c r="I269" s="1081"/>
      <c r="J269" s="1081"/>
      <c r="K269" s="1081"/>
      <c r="L269" s="1081"/>
      <c r="M269" s="1081"/>
      <c r="N269" s="1081"/>
      <c r="O269" s="1081"/>
      <c r="P269" s="1081"/>
      <c r="Q269" s="941"/>
      <c r="R269" s="1081"/>
      <c r="S269" s="1081"/>
      <c r="T269" s="1081"/>
      <c r="U269" s="1081"/>
      <c r="V269" s="1081"/>
      <c r="W269" s="20" t="s">
        <v>36</v>
      </c>
      <c r="X269" s="91"/>
      <c r="Y269" s="91"/>
      <c r="Z269" s="91"/>
      <c r="AA269" s="91" t="s">
        <v>36</v>
      </c>
      <c r="AB269" s="92">
        <v>1</v>
      </c>
      <c r="AC269" s="92"/>
      <c r="AD269" s="91">
        <v>800</v>
      </c>
      <c r="AE269" s="1081"/>
      <c r="AF269" s="334">
        <f t="shared" si="119"/>
        <v>15.6</v>
      </c>
      <c r="AG269" s="272">
        <v>0</v>
      </c>
      <c r="AH269" s="334">
        <f>IF(Y269="inne",K269*'lista, wskaźniki'!$E$35,IF(Y269="to samo źródło",0,IF(Y269=0,0)))</f>
        <v>0</v>
      </c>
      <c r="AI269" s="334" t="b">
        <f>IF(AA269="gaz z sieci",AC269*'lista, wskaźniki'!$D$21)</f>
        <v>0</v>
      </c>
      <c r="AJ269" s="272">
        <f>IF(AA269="węgiel",AB269*'lista, wskaźniki'!$D$20, IF('Sektor mieszkaniowy'!AA269="drewno",'Sektor mieszkaniowy'!AB269*'lista, wskaźniki'!$D$22,IF('Sektor mieszkaniowy'!AA269="pellet",AB269*'lista, wskaźniki'!$D$23,IF('Sektor mieszkaniowy'!AA269="gaz z sieci",AB269*'lista, wskaźniki'!$D$21,IF('Sektor mieszkaniowy'!AA269="olej opałowy",'Sektor mieszkaniowy'!AB269*'lista, wskaźniki'!$D$24)))))</f>
        <v>15.6</v>
      </c>
      <c r="AK269" s="1084"/>
      <c r="AL269" s="1081"/>
      <c r="AM269" s="20">
        <f>IF(AA269="węgiel",AF269*1/3.6*'lista, wskaźniki'!$F$20,IF(AA269="drewno",AF269*1/3.6*'lista, wskaźniki'!$F$22,IF(AA269="pellet",AF269*1/3.6*'lista, wskaźniki'!$F$23,IF(AA269="gaz z sieci",AF269*1/3.6*'lista, wskaźniki'!$F$21,IF(AA269="olej opałowy",AF269*1/3.6*'lista, wskaźniki'!$F$24,0)))))</f>
        <v>0</v>
      </c>
      <c r="AN269" s="20">
        <f>IF(AA269="węgiel",AF269*'lista, wskaźniki'!$E$42,IF(AA269="drewno",AF269*'lista, wskaźniki'!$G$42,IF(AA269="pellet",AF269*'lista, wskaźniki'!$H$42,IF(AA269="gaz z sieci",AF269*'lista, wskaźniki'!$F$42,IF(AA269="olej opałowy",AF269*'lista, wskaźniki'!$I$42,0)))))</f>
        <v>1.2636E-2</v>
      </c>
      <c r="AO269" s="20">
        <f>IF(AA269="węgiel",AF269*'lista, wskaźniki'!$E$43,IF(AA269="drewno",AF269*'lista, wskaźniki'!$G$43,IF(AA269="pellet",AF269*'lista, wskaźniki'!$H$43,IF(AA269="gaz z sieci",AF269*'lista, wskaźniki'!$F$43,IF(AA269="olej opałowy",AF269*'lista, wskaźniki'!$I$43,0)))))</f>
        <v>1.2636E-2</v>
      </c>
      <c r="AP269" s="20">
        <f>IF(AA269="węgiel",AF269*'lista, wskaźniki'!$E$44,IF(AA269="drewno",AF269*'lista, wskaźniki'!$G$44,IF(AA269="pellet",AF269*'lista, wskaźniki'!$H$44,IF(AA269="gaz z sieci",AF269*'lista, wskaźniki'!$F$44,IF(AA269="olej opałowy",AF269*'lista, wskaźniki'!$I$44,0)))))</f>
        <v>3.8999999999999999E-6</v>
      </c>
      <c r="AQ269" s="20" t="b">
        <f>IF(Z269="gaz",AH269*1/3.6*'lista, wskaźniki'!$F$21,IF(Z269="energia elektryczna",AH269*1/3.6*'lista, wskaźniki'!$F$26))</f>
        <v>0</v>
      </c>
      <c r="AR269" s="20" t="b">
        <f>IF(Z269="gaz",AH269*'lista, wskaźniki'!$F$42,IF(Z269="energia elektryczna",AH269*0))</f>
        <v>0</v>
      </c>
      <c r="AS269" s="20" t="b">
        <f>IF(Z269="gaz",AH269*'lista, wskaźniki'!$F$43,IF(Z269="energia elektryczna",AH269*0))</f>
        <v>0</v>
      </c>
      <c r="AT269" s="20" t="b">
        <f>IF(Z269="gaz",AH269*'lista, wskaźniki'!$F$44,IF(Z269="energia elektryczna",AH269*0))</f>
        <v>0</v>
      </c>
      <c r="AU269" s="20">
        <f>AI269*1/3.6*'lista, wskaźniki'!$F$21</f>
        <v>0</v>
      </c>
      <c r="AV269" s="20">
        <f>AI269*'lista, wskaźniki'!$F$42</f>
        <v>0</v>
      </c>
      <c r="AW269" s="20">
        <f>AI269*'lista, wskaźniki'!$F$43</f>
        <v>0</v>
      </c>
      <c r="AX269" s="20">
        <f>AI269*'lista, wskaźniki'!$F$44</f>
        <v>0</v>
      </c>
      <c r="AY269" s="20">
        <f>AK269*'lista, wskaźniki'!$F$26</f>
        <v>0</v>
      </c>
      <c r="AZ269" s="20">
        <f t="shared" si="120"/>
        <v>0</v>
      </c>
      <c r="BA269" s="20">
        <f t="shared" si="121"/>
        <v>1.2636E-2</v>
      </c>
      <c r="BB269" s="20">
        <f t="shared" si="122"/>
        <v>1.2636E-2</v>
      </c>
      <c r="BC269" s="20">
        <f t="shared" si="123"/>
        <v>3.8999999999999999E-6</v>
      </c>
      <c r="BD269" s="1081"/>
      <c r="BE269" s="1081"/>
      <c r="BF269" s="1081"/>
      <c r="BG269" s="1081"/>
      <c r="BH269" s="91"/>
      <c r="BI269" s="1081"/>
      <c r="BJ269" s="91"/>
      <c r="BK269" s="1081"/>
      <c r="BL269" s="91"/>
      <c r="BM269" s="91"/>
      <c r="BN269" s="91"/>
      <c r="BO269" s="91"/>
      <c r="BP269" s="91"/>
      <c r="BQ269" s="91"/>
      <c r="BR269" s="91"/>
      <c r="BS269" s="1075"/>
      <c r="BT269" s="1075"/>
      <c r="BU269" s="1075"/>
      <c r="BV269" s="1075"/>
      <c r="BW269" s="1075"/>
      <c r="BX269" s="1075"/>
      <c r="BY269" s="1078"/>
      <c r="CA269" s="365" t="b">
        <f t="shared" si="124"/>
        <v>0</v>
      </c>
      <c r="CB269" s="365">
        <f t="shared" si="125"/>
        <v>15.6</v>
      </c>
      <c r="CC269" s="365" t="b">
        <f t="shared" si="126"/>
        <v>0</v>
      </c>
      <c r="CD269" s="365" t="b">
        <f t="shared" si="127"/>
        <v>0</v>
      </c>
      <c r="CE269" s="365" t="b">
        <f t="shared" si="128"/>
        <v>0</v>
      </c>
      <c r="CF269" s="365" t="b">
        <f t="shared" si="129"/>
        <v>0</v>
      </c>
      <c r="CG269" s="365" t="b">
        <f t="shared" si="130"/>
        <v>0</v>
      </c>
      <c r="CH269" s="365" t="b">
        <f t="shared" si="131"/>
        <v>0</v>
      </c>
      <c r="CI269" s="72" t="b">
        <f t="shared" si="132"/>
        <v>0</v>
      </c>
      <c r="CJ269" s="72">
        <f t="shared" si="133"/>
        <v>15.6</v>
      </c>
      <c r="CK269" s="72" t="b">
        <f t="shared" si="134"/>
        <v>0</v>
      </c>
      <c r="CL269" s="72">
        <f t="shared" si="135"/>
        <v>0</v>
      </c>
      <c r="CM269" s="72" t="b">
        <f t="shared" si="136"/>
        <v>0</v>
      </c>
      <c r="CN269" s="72" t="b">
        <f t="shared" si="137"/>
        <v>0</v>
      </c>
      <c r="CP269" s="13">
        <f t="shared" si="138"/>
        <v>0</v>
      </c>
      <c r="CQ269" s="13" t="b">
        <f t="shared" si="139"/>
        <v>0</v>
      </c>
      <c r="CR269" s="13" t="b">
        <f t="shared" si="140"/>
        <v>0</v>
      </c>
      <c r="CS269" s="13" t="b">
        <f t="shared" si="146"/>
        <v>0</v>
      </c>
      <c r="CT269" s="13" t="b">
        <f t="shared" si="145"/>
        <v>0</v>
      </c>
      <c r="CU269" s="13" t="b">
        <f t="shared" si="118"/>
        <v>0</v>
      </c>
      <c r="CV269" s="13" t="b">
        <f t="shared" si="141"/>
        <v>0</v>
      </c>
      <c r="CW269" s="13" t="b">
        <f t="shared" si="142"/>
        <v>0</v>
      </c>
      <c r="CX269" s="13" t="b">
        <f t="shared" si="143"/>
        <v>0</v>
      </c>
      <c r="CY269" s="13" t="b">
        <f t="shared" si="144"/>
        <v>0</v>
      </c>
    </row>
    <row r="270" spans="1:103" ht="15" thickBot="1">
      <c r="A270" s="932"/>
      <c r="B270" s="1081"/>
      <c r="C270" s="1081"/>
      <c r="D270" s="1081"/>
      <c r="E270" s="1081"/>
      <c r="F270" s="1081"/>
      <c r="G270" s="1081"/>
      <c r="H270" s="1081"/>
      <c r="I270" s="1081"/>
      <c r="J270" s="1081"/>
      <c r="K270" s="1081"/>
      <c r="L270" s="1081"/>
      <c r="M270" s="1081"/>
      <c r="N270" s="1081"/>
      <c r="O270" s="1081"/>
      <c r="P270" s="1081"/>
      <c r="Q270" s="941"/>
      <c r="R270" s="1081"/>
      <c r="S270" s="1081"/>
      <c r="T270" s="1081"/>
      <c r="U270" s="1081"/>
      <c r="V270" s="1081"/>
      <c r="W270" s="91"/>
      <c r="X270" s="91"/>
      <c r="Y270" s="91"/>
      <c r="Z270" s="91"/>
      <c r="AA270" s="91" t="s">
        <v>50</v>
      </c>
      <c r="AB270" s="92"/>
      <c r="AC270" s="92"/>
      <c r="AD270" s="91"/>
      <c r="AE270" s="1081"/>
      <c r="AF270" s="334">
        <f t="shared" si="119"/>
        <v>0</v>
      </c>
      <c r="AG270" s="272">
        <f>IF(R270="kompletna",Q270*J270*0.0036*'lista, wskaźniki'!$F$13, IF(R270="częściowa",Q270*J270*0.0036*'lista, wskaźniki'!$F$14, IF(R270="brak",Q270*J270*0.0036*'lista, wskaźniki'!$F$15,)))</f>
        <v>0</v>
      </c>
      <c r="AH270" s="334">
        <f>IF(Y270="inne",K270*'lista, wskaźniki'!$E$35,IF(Y270="to samo źródło",0,IF(Y270=0,0)))</f>
        <v>0</v>
      </c>
      <c r="AI270" s="334" t="b">
        <f>IF(AA270="gaz z sieci",AC270*'lista, wskaźniki'!$D$21)</f>
        <v>0</v>
      </c>
      <c r="AJ270" s="272">
        <f>IF(AA270="węgiel",AB270*'lista, wskaźniki'!$D$20, IF('Sektor mieszkaniowy'!AA270="drewno",'Sektor mieszkaniowy'!AB270*'lista, wskaźniki'!$D$22,IF('Sektor mieszkaniowy'!AA270="pellet",AB270*'lista, wskaźniki'!$D$23,IF('Sektor mieszkaniowy'!AA270="gaz z sieci",AB270*'lista, wskaźniki'!$D$21,IF('Sektor mieszkaniowy'!AA270="olej opałowy",'Sektor mieszkaniowy'!AB270*'lista, wskaźniki'!$D$24)))))</f>
        <v>0</v>
      </c>
      <c r="AK270" s="1084"/>
      <c r="AL270" s="1081"/>
      <c r="AM270" s="20">
        <f>IF(AA270="węgiel",AF270*1/3.6*'lista, wskaźniki'!$F$20,IF(AA270="drewno",AF270*1/3.6*'lista, wskaźniki'!$F$22,IF(AA270="pellet",AF270*1/3.6*'lista, wskaźniki'!$F$23,IF(AA270="gaz z sieci",AF270*1/3.6*'lista, wskaźniki'!$F$21,IF(AA270="olej opałowy",AF270*1/3.6*'lista, wskaźniki'!$F$24,0)))))</f>
        <v>0</v>
      </c>
      <c r="AN270" s="20">
        <f>IF(AA270="węgiel",AF270*'lista, wskaźniki'!$E$42,IF(AA270="drewno",AF270*'lista, wskaźniki'!$G$42,IF(AA270="pellet",AF270*'lista, wskaźniki'!$H$42,IF(AA270="gaz z sieci",AF270*'lista, wskaźniki'!$F$42,IF(AA270="olej opałowy",AF270*'lista, wskaźniki'!$I$42,0)))))</f>
        <v>0</v>
      </c>
      <c r="AO270" s="20">
        <f>IF(AA270="węgiel",AF270*'lista, wskaźniki'!$E$43,IF(AA270="drewno",AF270*'lista, wskaźniki'!$G$43,IF(AA270="pellet",AF270*'lista, wskaźniki'!$H$43,IF(AA270="gaz z sieci",AF270*'lista, wskaźniki'!$F$43,IF(AA270="olej opałowy",AF270*'lista, wskaźniki'!$I$43,0)))))</f>
        <v>0</v>
      </c>
      <c r="AP270" s="20">
        <f>IF(AA270="węgiel",AF270*'lista, wskaźniki'!$E$44,IF(AA270="drewno",AF270*'lista, wskaźniki'!$G$44,IF(AA270="pellet",AF270*'lista, wskaźniki'!$H$44,IF(AA270="gaz z sieci",AF270*'lista, wskaźniki'!$F$44,IF(AA270="olej opałowy",AF270*'lista, wskaźniki'!$I$44,0)))))</f>
        <v>0</v>
      </c>
      <c r="AQ270" s="20" t="b">
        <f>IF(Z270="gaz",AH270*1/3.6*'lista, wskaźniki'!$F$21,IF(Z270="energia elektryczna",AH270*1/3.6*'lista, wskaźniki'!$F$26))</f>
        <v>0</v>
      </c>
      <c r="AR270" s="20" t="b">
        <f>IF(Z270="gaz",AH270*'lista, wskaźniki'!$F$42,IF(Z270="energia elektryczna",AH270*0))</f>
        <v>0</v>
      </c>
      <c r="AS270" s="20" t="b">
        <f>IF(Z270="gaz",AH270*'lista, wskaźniki'!$F$43,IF(Z270="energia elektryczna",AH270*0))</f>
        <v>0</v>
      </c>
      <c r="AT270" s="20" t="b">
        <f>IF(Z270="gaz",AH270*'lista, wskaźniki'!$F$44,IF(Z270="energia elektryczna",AH270*0))</f>
        <v>0</v>
      </c>
      <c r="AU270" s="20">
        <f>AI270*1/3.6*'lista, wskaźniki'!$F$21</f>
        <v>0</v>
      </c>
      <c r="AV270" s="20">
        <f>AI270*'lista, wskaźniki'!$F$42</f>
        <v>0</v>
      </c>
      <c r="AW270" s="20">
        <f>AI270*'lista, wskaźniki'!$F$43</f>
        <v>0</v>
      </c>
      <c r="AX270" s="20">
        <f>AI270*'lista, wskaźniki'!$F$44</f>
        <v>0</v>
      </c>
      <c r="AY270" s="20">
        <f>AK270*'lista, wskaźniki'!$F$26</f>
        <v>0</v>
      </c>
      <c r="AZ270" s="20">
        <f t="shared" si="120"/>
        <v>0</v>
      </c>
      <c r="BA270" s="20">
        <f t="shared" si="121"/>
        <v>0</v>
      </c>
      <c r="BB270" s="20">
        <f t="shared" si="122"/>
        <v>0</v>
      </c>
      <c r="BC270" s="20">
        <f t="shared" si="123"/>
        <v>0</v>
      </c>
      <c r="BD270" s="1081"/>
      <c r="BE270" s="1081"/>
      <c r="BF270" s="1081"/>
      <c r="BG270" s="1081"/>
      <c r="BH270" s="91"/>
      <c r="BI270" s="1081"/>
      <c r="BJ270" s="91"/>
      <c r="BK270" s="1081"/>
      <c r="BL270" s="91"/>
      <c r="BM270" s="91"/>
      <c r="BN270" s="91"/>
      <c r="BO270" s="91"/>
      <c r="BP270" s="91"/>
      <c r="BQ270" s="91"/>
      <c r="BR270" s="91"/>
      <c r="BS270" s="1075"/>
      <c r="BT270" s="1075"/>
      <c r="BU270" s="1075"/>
      <c r="BV270" s="1075"/>
      <c r="BW270" s="1075"/>
      <c r="BX270" s="1075"/>
      <c r="BY270" s="1078"/>
      <c r="CA270" s="365" t="b">
        <f t="shared" si="124"/>
        <v>0</v>
      </c>
      <c r="CB270" s="365" t="b">
        <f t="shared" si="125"/>
        <v>0</v>
      </c>
      <c r="CC270" s="365">
        <f t="shared" si="126"/>
        <v>0</v>
      </c>
      <c r="CD270" s="365" t="b">
        <f t="shared" si="127"/>
        <v>0</v>
      </c>
      <c r="CE270" s="365" t="b">
        <f t="shared" si="128"/>
        <v>0</v>
      </c>
      <c r="CF270" s="365" t="b">
        <f t="shared" si="129"/>
        <v>0</v>
      </c>
      <c r="CG270" s="365" t="b">
        <f t="shared" si="130"/>
        <v>0</v>
      </c>
      <c r="CH270" s="365" t="b">
        <f t="shared" si="131"/>
        <v>0</v>
      </c>
      <c r="CI270" s="72" t="b">
        <f t="shared" si="132"/>
        <v>0</v>
      </c>
      <c r="CJ270" s="72" t="b">
        <f t="shared" si="133"/>
        <v>0</v>
      </c>
      <c r="CK270" s="72">
        <f t="shared" si="134"/>
        <v>0</v>
      </c>
      <c r="CL270" s="72">
        <f t="shared" si="135"/>
        <v>0</v>
      </c>
      <c r="CM270" s="72" t="b">
        <f t="shared" si="136"/>
        <v>0</v>
      </c>
      <c r="CN270" s="72" t="b">
        <f t="shared" si="137"/>
        <v>0</v>
      </c>
      <c r="CP270" s="13">
        <f t="shared" si="138"/>
        <v>0</v>
      </c>
      <c r="CQ270" s="13" t="b">
        <f t="shared" si="139"/>
        <v>0</v>
      </c>
      <c r="CR270" s="13" t="b">
        <f t="shared" si="140"/>
        <v>0</v>
      </c>
      <c r="CS270" s="13" t="b">
        <f t="shared" si="146"/>
        <v>0</v>
      </c>
      <c r="CT270" s="13" t="b">
        <f t="shared" si="145"/>
        <v>0</v>
      </c>
      <c r="CU270" s="13" t="b">
        <f t="shared" si="118"/>
        <v>0</v>
      </c>
      <c r="CV270" s="13" t="b">
        <f t="shared" si="141"/>
        <v>0</v>
      </c>
      <c r="CW270" s="13" t="b">
        <f t="shared" si="142"/>
        <v>0</v>
      </c>
      <c r="CX270" s="13" t="b">
        <f t="shared" si="143"/>
        <v>0</v>
      </c>
      <c r="CY270" s="13" t="b">
        <f t="shared" si="144"/>
        <v>0</v>
      </c>
    </row>
    <row r="271" spans="1:103" s="282" customFormat="1" ht="15" thickBot="1">
      <c r="A271" s="932"/>
      <c r="B271" s="1081"/>
      <c r="C271" s="1081"/>
      <c r="D271" s="1081"/>
      <c r="E271" s="1081"/>
      <c r="F271" s="1081"/>
      <c r="G271" s="1081"/>
      <c r="H271" s="1081"/>
      <c r="I271" s="1081"/>
      <c r="J271" s="1081"/>
      <c r="K271" s="1081"/>
      <c r="L271" s="1081"/>
      <c r="M271" s="1081"/>
      <c r="N271" s="1081"/>
      <c r="O271" s="1081"/>
      <c r="P271" s="1081"/>
      <c r="Q271" s="941"/>
      <c r="R271" s="1081"/>
      <c r="S271" s="1081"/>
      <c r="T271" s="1081"/>
      <c r="U271" s="1081"/>
      <c r="V271" s="1081"/>
      <c r="W271" s="289"/>
      <c r="X271" s="289"/>
      <c r="Y271" s="289"/>
      <c r="Z271" s="289"/>
      <c r="AA271" s="291" t="s">
        <v>38</v>
      </c>
      <c r="AB271" s="290"/>
      <c r="AC271" s="290">
        <v>256</v>
      </c>
      <c r="AD271" s="289">
        <v>730</v>
      </c>
      <c r="AE271" s="1081"/>
      <c r="AF271" s="334">
        <f t="shared" si="119"/>
        <v>0</v>
      </c>
      <c r="AG271" s="281">
        <f>IF(R271="kompletna",Q271*J271*0.0036*'lista, wskaźniki'!$F$13, IF(R271="częściowa",Q271*J271*0.0036*'lista, wskaźniki'!$F$14, IF(R271="brak",Q271*J271*0.0036*'lista, wskaźniki'!$F$15,)))</f>
        <v>0</v>
      </c>
      <c r="AH271" s="334">
        <f>IF(Y271="inne",K271*'lista, wskaźniki'!$E$35,IF(Y271="to samo źródło",0,IF(Y271=0,0)))</f>
        <v>0</v>
      </c>
      <c r="AI271" s="334">
        <f>IF(AA271="gaz z sieci",AC271*'lista, wskaźniki'!$D$21)</f>
        <v>9.2467199999999998</v>
      </c>
      <c r="AJ271" s="281">
        <f>IF(AA271="węgiel",AB271*'lista, wskaźniki'!$D$20, IF('Sektor mieszkaniowy'!AA271="drewno",'Sektor mieszkaniowy'!AB271*'lista, wskaźniki'!$D$22,IF('Sektor mieszkaniowy'!AA271="pellet",AB271*'lista, wskaźniki'!$D$23,IF('Sektor mieszkaniowy'!AA271="gaz z sieci",AB271*'lista, wskaźniki'!$D$21,IF('Sektor mieszkaniowy'!AA271="olej opałowy",'Sektor mieszkaniowy'!AB271*'lista, wskaźniki'!$D$24)))))</f>
        <v>0</v>
      </c>
      <c r="AK271" s="1084"/>
      <c r="AL271" s="1081"/>
      <c r="AM271" s="20">
        <f>IF(AA271="węgiel",AF271*1/3.6*'lista, wskaźniki'!$F$20,IF(AA271="drewno",AF271*1/3.6*'lista, wskaźniki'!$F$22,IF(AA271="pellet",AF271*1/3.6*'lista, wskaźniki'!$F$23,IF(AA271="gaz z sieci",AF271*1/3.6*'lista, wskaźniki'!$F$21,IF(AA271="olej opałowy",AF271*1/3.6*'lista, wskaźniki'!$F$24,0)))))</f>
        <v>0</v>
      </c>
      <c r="AN271" s="20">
        <f>IF(AA271="węgiel",AF271*'lista, wskaźniki'!$E$42,IF(AA271="drewno",AF271*'lista, wskaźniki'!$G$42,IF(AA271="pellet",AF271*'lista, wskaźniki'!$H$42,IF(AA271="gaz z sieci",AF271*'lista, wskaźniki'!$F$42,IF(AA271="olej opałowy",AF271*'lista, wskaźniki'!$I$42,0)))))</f>
        <v>0</v>
      </c>
      <c r="AO271" s="20">
        <f>IF(AA271="węgiel",AF271*'lista, wskaźniki'!$E$43,IF(AA271="drewno",AF271*'lista, wskaźniki'!$G$43,IF(AA271="pellet",AF271*'lista, wskaźniki'!$H$43,IF(AA271="gaz z sieci",AF271*'lista, wskaźniki'!$F$43,IF(AA271="olej opałowy",AF271*'lista, wskaźniki'!$I$43,0)))))</f>
        <v>0</v>
      </c>
      <c r="AP271" s="20">
        <f>IF(AA271="węgiel",AF271*'lista, wskaźniki'!$E$44,IF(AA271="drewno",AF271*'lista, wskaźniki'!$G$44,IF(AA271="pellet",AF271*'lista, wskaźniki'!$H$44,IF(AA271="gaz z sieci",AF271*'lista, wskaźniki'!$F$44,IF(AA271="olej opałowy",AF271*'lista, wskaźniki'!$I$44,0)))))</f>
        <v>0</v>
      </c>
      <c r="AQ271" s="20" t="b">
        <f>IF(Z271="gaz",AH271*1/3.6*'lista, wskaźniki'!$F$21,IF(Z271="energia elektryczna",AH271*1/3.6*'lista, wskaźniki'!$F$26))</f>
        <v>0</v>
      </c>
      <c r="AR271" s="20" t="b">
        <f>IF(Z271="gaz",AH271*'lista, wskaźniki'!$F$42,IF(Z271="energia elektryczna",AH271*0))</f>
        <v>0</v>
      </c>
      <c r="AS271" s="20" t="b">
        <f>IF(Z271="gaz",AH271*'lista, wskaźniki'!$F$43,IF(Z271="energia elektryczna",AH271*0))</f>
        <v>0</v>
      </c>
      <c r="AT271" s="20" t="b">
        <f>IF(Z271="gaz",AH271*'lista, wskaźniki'!$F$44,IF(Z271="energia elektryczna",AH271*0))</f>
        <v>0</v>
      </c>
      <c r="AU271" s="20">
        <f>AI271*1/3.6*'lista, wskaźniki'!$F$21</f>
        <v>0.51615191039999997</v>
      </c>
      <c r="AV271" s="20">
        <f>AI271*'lista, wskaźniki'!$F$42</f>
        <v>4.6233599999999994E-6</v>
      </c>
      <c r="AW271" s="20">
        <f>AI271*'lista, wskaźniki'!$F$43</f>
        <v>4.6233599999999994E-6</v>
      </c>
      <c r="AX271" s="20">
        <f>AI271*'lista, wskaźniki'!$F$44</f>
        <v>0</v>
      </c>
      <c r="AY271" s="20">
        <f>AK271*'lista, wskaźniki'!$F$26</f>
        <v>0</v>
      </c>
      <c r="AZ271" s="20">
        <f t="shared" si="120"/>
        <v>0.51615191039999997</v>
      </c>
      <c r="BA271" s="20">
        <f t="shared" si="121"/>
        <v>4.6233599999999994E-6</v>
      </c>
      <c r="BB271" s="20">
        <f t="shared" si="122"/>
        <v>4.6233599999999994E-6</v>
      </c>
      <c r="BC271" s="20">
        <f t="shared" si="123"/>
        <v>0</v>
      </c>
      <c r="BD271" s="1081"/>
      <c r="BE271" s="1081"/>
      <c r="BF271" s="1081"/>
      <c r="BG271" s="1081"/>
      <c r="BH271" s="289"/>
      <c r="BI271" s="1081"/>
      <c r="BJ271" s="289"/>
      <c r="BK271" s="1081"/>
      <c r="BL271" s="289"/>
      <c r="BM271" s="289"/>
      <c r="BN271" s="289"/>
      <c r="BO271" s="289"/>
      <c r="BP271" s="289"/>
      <c r="BQ271" s="289"/>
      <c r="BR271" s="289"/>
      <c r="BS271" s="1075"/>
      <c r="BT271" s="1075"/>
      <c r="BU271" s="1075"/>
      <c r="BV271" s="1075"/>
      <c r="BW271" s="1075"/>
      <c r="BX271" s="1075"/>
      <c r="BY271" s="1078"/>
      <c r="CA271" s="365" t="b">
        <f t="shared" si="124"/>
        <v>0</v>
      </c>
      <c r="CB271" s="365" t="b">
        <f t="shared" si="125"/>
        <v>0</v>
      </c>
      <c r="CC271" s="365" t="b">
        <f t="shared" si="126"/>
        <v>0</v>
      </c>
      <c r="CD271" s="365">
        <f t="shared" si="127"/>
        <v>0</v>
      </c>
      <c r="CE271" s="365" t="b">
        <f t="shared" si="128"/>
        <v>0</v>
      </c>
      <c r="CF271" s="365" t="b">
        <f t="shared" si="129"/>
        <v>0</v>
      </c>
      <c r="CG271" s="365" t="b">
        <f t="shared" si="130"/>
        <v>0</v>
      </c>
      <c r="CH271" s="365">
        <f t="shared" si="131"/>
        <v>9.2467199999999998</v>
      </c>
      <c r="CI271" s="72" t="b">
        <f t="shared" si="132"/>
        <v>0</v>
      </c>
      <c r="CJ271" s="72" t="b">
        <f t="shared" si="133"/>
        <v>0</v>
      </c>
      <c r="CK271" s="72" t="b">
        <f t="shared" si="134"/>
        <v>0</v>
      </c>
      <c r="CL271" s="72">
        <f t="shared" si="135"/>
        <v>0</v>
      </c>
      <c r="CM271" s="72" t="b">
        <f t="shared" si="136"/>
        <v>0</v>
      </c>
      <c r="CN271" s="72" t="b">
        <f t="shared" si="137"/>
        <v>0</v>
      </c>
      <c r="CP271" s="13">
        <f t="shared" si="138"/>
        <v>0</v>
      </c>
      <c r="CQ271" s="13" t="b">
        <f t="shared" si="139"/>
        <v>0</v>
      </c>
      <c r="CR271" s="13" t="b">
        <f t="shared" si="140"/>
        <v>0</v>
      </c>
      <c r="CS271" s="13" t="b">
        <f t="shared" si="146"/>
        <v>0</v>
      </c>
      <c r="CT271" s="13" t="b">
        <f t="shared" si="145"/>
        <v>0</v>
      </c>
      <c r="CU271" s="13" t="b">
        <f t="shared" si="118"/>
        <v>0</v>
      </c>
      <c r="CV271" s="13" t="b">
        <f t="shared" si="141"/>
        <v>0</v>
      </c>
      <c r="CW271" s="13" t="b">
        <f t="shared" si="142"/>
        <v>0</v>
      </c>
      <c r="CX271" s="13" t="b">
        <f t="shared" si="143"/>
        <v>0</v>
      </c>
      <c r="CY271" s="13" t="b">
        <f t="shared" si="144"/>
        <v>0</v>
      </c>
    </row>
    <row r="272" spans="1:103" ht="15" thickBot="1">
      <c r="A272" s="933"/>
      <c r="B272" s="1082"/>
      <c r="C272" s="1082"/>
      <c r="D272" s="1082"/>
      <c r="E272" s="1082"/>
      <c r="F272" s="1082"/>
      <c r="G272" s="1082"/>
      <c r="H272" s="1082"/>
      <c r="I272" s="1082"/>
      <c r="J272" s="1082"/>
      <c r="K272" s="1082"/>
      <c r="L272" s="1082"/>
      <c r="M272" s="1082"/>
      <c r="N272" s="1082"/>
      <c r="O272" s="1082"/>
      <c r="P272" s="1082"/>
      <c r="Q272" s="942"/>
      <c r="R272" s="1082"/>
      <c r="S272" s="1082"/>
      <c r="T272" s="1082"/>
      <c r="U272" s="1082"/>
      <c r="V272" s="1082"/>
      <c r="W272" s="93"/>
      <c r="X272" s="93"/>
      <c r="Y272" s="93"/>
      <c r="Z272" s="93"/>
      <c r="AA272" s="93" t="s">
        <v>37</v>
      </c>
      <c r="AB272" s="94"/>
      <c r="AC272" s="94"/>
      <c r="AD272" s="93"/>
      <c r="AE272" s="1082"/>
      <c r="AF272" s="334">
        <f t="shared" si="119"/>
        <v>0</v>
      </c>
      <c r="AG272" s="272">
        <f>IF(R272="kompletna",Q272*J272*0.0036*'lista, wskaźniki'!$F$13, IF(R272="częściowa",Q272*J272*0.0036*'lista, wskaźniki'!$F$14, IF(R272="brak",Q272*J272*0.0036*'lista, wskaźniki'!$F$15,)))</f>
        <v>0</v>
      </c>
      <c r="AH272" s="334">
        <f>IF(Y272="inne",K272*'lista, wskaźniki'!$E$35,IF(Y272="to samo źródło",0,IF(Y272=0,0)))</f>
        <v>0</v>
      </c>
      <c r="AI272" s="334" t="b">
        <f>IF(AA272="gaz z sieci",AC272*'lista, wskaźniki'!$D$21)</f>
        <v>0</v>
      </c>
      <c r="AJ272" s="272">
        <f>IF(AA272="węgiel",AB272*'lista, wskaźniki'!$D$20, IF('Sektor mieszkaniowy'!AA272="drewno",'Sektor mieszkaniowy'!AB272*'lista, wskaźniki'!$D$22,IF('Sektor mieszkaniowy'!AA272="pellet",AB272*'lista, wskaźniki'!$D$23,IF('Sektor mieszkaniowy'!AA272="gaz z sieci",AB272*'lista, wskaźniki'!$D$21,IF('Sektor mieszkaniowy'!AA272="olej opałowy",'Sektor mieszkaniowy'!AB272*'lista, wskaźniki'!$D$24)))))</f>
        <v>0</v>
      </c>
      <c r="AK272" s="1085"/>
      <c r="AL272" s="1082"/>
      <c r="AM272" s="20">
        <f>IF(AA272="węgiel",AF272*1/3.6*'lista, wskaźniki'!$F$20,IF(AA272="drewno",AF272*1/3.6*'lista, wskaźniki'!$F$22,IF(AA272="pellet",AF272*1/3.6*'lista, wskaźniki'!$F$23,IF(AA272="gaz z sieci",AF272*1/3.6*'lista, wskaźniki'!$F$21,IF(AA272="olej opałowy",AF272*1/3.6*'lista, wskaźniki'!$F$24,0)))))</f>
        <v>0</v>
      </c>
      <c r="AN272" s="20">
        <f>IF(AA272="węgiel",AF272*'lista, wskaźniki'!$E$42,IF(AA272="drewno",AF272*'lista, wskaźniki'!$G$42,IF(AA272="pellet",AF272*'lista, wskaźniki'!$H$42,IF(AA272="gaz z sieci",AF272*'lista, wskaźniki'!$F$42,IF(AA272="olej opałowy",AF272*'lista, wskaźniki'!$I$42,0)))))</f>
        <v>0</v>
      </c>
      <c r="AO272" s="20">
        <f>IF(AA272="węgiel",AF272*'lista, wskaźniki'!$E$43,IF(AA272="drewno",AF272*'lista, wskaźniki'!$G$43,IF(AA272="pellet",AF272*'lista, wskaźniki'!$H$43,IF(AA272="gaz z sieci",AF272*'lista, wskaźniki'!$F$43,IF(AA272="olej opałowy",AF272*'lista, wskaźniki'!$I$43,0)))))</f>
        <v>0</v>
      </c>
      <c r="AP272" s="20">
        <f>IF(AA272="węgiel",AF272*'lista, wskaźniki'!$E$44,IF(AA272="drewno",AF272*'lista, wskaźniki'!$G$44,IF(AA272="pellet",AF272*'lista, wskaźniki'!$H$44,IF(AA272="gaz z sieci",AF272*'lista, wskaźniki'!$F$44,IF(AA272="olej opałowy",AF272*'lista, wskaźniki'!$I$44,0)))))</f>
        <v>0</v>
      </c>
      <c r="AQ272" s="20" t="b">
        <f>IF(Z272="gaz",AH272*1/3.6*'lista, wskaźniki'!$F$21,IF(Z272="energia elektryczna",AH272*1/3.6*'lista, wskaźniki'!$F$26))</f>
        <v>0</v>
      </c>
      <c r="AR272" s="20" t="b">
        <f>IF(Z272="gaz",AH272*'lista, wskaźniki'!$F$42,IF(Z272="energia elektryczna",AH272*0))</f>
        <v>0</v>
      </c>
      <c r="AS272" s="20" t="b">
        <f>IF(Z272="gaz",AH272*'lista, wskaźniki'!$F$43,IF(Z272="energia elektryczna",AH272*0))</f>
        <v>0</v>
      </c>
      <c r="AT272" s="20" t="b">
        <f>IF(Z272="gaz",AH272*'lista, wskaźniki'!$F$44,IF(Z272="energia elektryczna",AH272*0))</f>
        <v>0</v>
      </c>
      <c r="AU272" s="20">
        <f>AI272*1/3.6*'lista, wskaźniki'!$F$21</f>
        <v>0</v>
      </c>
      <c r="AV272" s="20">
        <f>AI272*'lista, wskaźniki'!$F$42</f>
        <v>0</v>
      </c>
      <c r="AW272" s="20">
        <f>AI272*'lista, wskaźniki'!$F$43</f>
        <v>0</v>
      </c>
      <c r="AX272" s="20">
        <f>AI272*'lista, wskaźniki'!$F$44</f>
        <v>0</v>
      </c>
      <c r="AY272" s="20">
        <f>AK272*'lista, wskaźniki'!$F$26</f>
        <v>0</v>
      </c>
      <c r="AZ272" s="20">
        <f t="shared" si="120"/>
        <v>0</v>
      </c>
      <c r="BA272" s="20">
        <f t="shared" si="121"/>
        <v>0</v>
      </c>
      <c r="BB272" s="20">
        <f t="shared" si="122"/>
        <v>0</v>
      </c>
      <c r="BC272" s="20">
        <f t="shared" si="123"/>
        <v>0</v>
      </c>
      <c r="BD272" s="1082"/>
      <c r="BE272" s="1082"/>
      <c r="BF272" s="1082"/>
      <c r="BG272" s="1082"/>
      <c r="BH272" s="93"/>
      <c r="BI272" s="1082"/>
      <c r="BJ272" s="93"/>
      <c r="BK272" s="1082"/>
      <c r="BL272" s="93"/>
      <c r="BM272" s="93"/>
      <c r="BN272" s="93"/>
      <c r="BO272" s="93"/>
      <c r="BP272" s="93"/>
      <c r="BQ272" s="93"/>
      <c r="BR272" s="93"/>
      <c r="BS272" s="1076"/>
      <c r="BT272" s="1076"/>
      <c r="BU272" s="1076"/>
      <c r="BV272" s="1076"/>
      <c r="BW272" s="1076"/>
      <c r="BX272" s="1076"/>
      <c r="BY272" s="1079"/>
      <c r="CA272" s="365" t="b">
        <f t="shared" si="124"/>
        <v>0</v>
      </c>
      <c r="CB272" s="365" t="b">
        <f t="shared" si="125"/>
        <v>0</v>
      </c>
      <c r="CC272" s="365" t="b">
        <f t="shared" si="126"/>
        <v>0</v>
      </c>
      <c r="CD272" s="365" t="b">
        <f t="shared" si="127"/>
        <v>0</v>
      </c>
      <c r="CE272" s="365">
        <f t="shared" si="128"/>
        <v>0</v>
      </c>
      <c r="CF272" s="365" t="b">
        <f t="shared" si="129"/>
        <v>0</v>
      </c>
      <c r="CG272" s="365" t="b">
        <f t="shared" si="130"/>
        <v>0</v>
      </c>
      <c r="CH272" s="365" t="b">
        <f t="shared" si="131"/>
        <v>0</v>
      </c>
      <c r="CI272" s="72" t="b">
        <f t="shared" si="132"/>
        <v>0</v>
      </c>
      <c r="CJ272" s="72" t="b">
        <f t="shared" si="133"/>
        <v>0</v>
      </c>
      <c r="CK272" s="72" t="b">
        <f t="shared" si="134"/>
        <v>0</v>
      </c>
      <c r="CL272" s="72">
        <f t="shared" si="135"/>
        <v>0</v>
      </c>
      <c r="CM272" s="72">
        <f t="shared" si="136"/>
        <v>0</v>
      </c>
      <c r="CN272" s="72" t="b">
        <f t="shared" si="137"/>
        <v>0</v>
      </c>
      <c r="CP272" s="13">
        <f t="shared" si="138"/>
        <v>0</v>
      </c>
      <c r="CQ272" s="13" t="b">
        <f t="shared" si="139"/>
        <v>0</v>
      </c>
      <c r="CR272" s="13" t="b">
        <f t="shared" si="140"/>
        <v>0</v>
      </c>
      <c r="CS272" s="13" t="b">
        <f t="shared" si="146"/>
        <v>0</v>
      </c>
      <c r="CT272" s="13" t="b">
        <f t="shared" si="145"/>
        <v>0</v>
      </c>
      <c r="CU272" s="13" t="b">
        <f t="shared" si="118"/>
        <v>0</v>
      </c>
      <c r="CV272" s="13" t="b">
        <f t="shared" si="141"/>
        <v>0</v>
      </c>
      <c r="CW272" s="13" t="b">
        <f t="shared" si="142"/>
        <v>0</v>
      </c>
      <c r="CX272" s="13" t="b">
        <f t="shared" si="143"/>
        <v>0</v>
      </c>
      <c r="CY272" s="13" t="b">
        <f t="shared" si="144"/>
        <v>0</v>
      </c>
    </row>
    <row r="273" spans="1:103" ht="15" thickBot="1">
      <c r="A273" s="931">
        <v>55</v>
      </c>
      <c r="B273" s="1080" t="s">
        <v>204</v>
      </c>
      <c r="C273" s="1080" t="s">
        <v>205</v>
      </c>
      <c r="D273" s="1080" t="s">
        <v>1</v>
      </c>
      <c r="E273" s="1080" t="s">
        <v>5</v>
      </c>
      <c r="F273" s="1080"/>
      <c r="G273" s="1080">
        <v>5</v>
      </c>
      <c r="H273" s="1080"/>
      <c r="I273" s="1080" t="s">
        <v>14</v>
      </c>
      <c r="J273" s="1080">
        <v>132</v>
      </c>
      <c r="K273" s="1080">
        <v>3</v>
      </c>
      <c r="L273" s="1080" t="s">
        <v>16</v>
      </c>
      <c r="M273" s="1080"/>
      <c r="N273" s="1080" t="s">
        <v>16</v>
      </c>
      <c r="O273" s="1080"/>
      <c r="P273" s="1080" t="s">
        <v>16</v>
      </c>
      <c r="Q273" s="940">
        <f>IF(I273="&lt;1966",'lista, wskaźniki'!$G$4,IF(I273="1967-1985",'lista, wskaźniki'!$G$5,IF(I273="1986-1992",'lista, wskaźniki'!$G$6,IF(I273="1993-1996",'lista, wskaźniki'!$G$7,IF(I273="&gt;1997",'lista, wskaźniki'!$G$8,IF(I273=0,'lista, wskaźniki'!$G$4))))))</f>
        <v>115</v>
      </c>
      <c r="R273" s="1080" t="s">
        <v>21</v>
      </c>
      <c r="S273" s="1080" t="s">
        <v>27</v>
      </c>
      <c r="T273" s="1080">
        <v>12</v>
      </c>
      <c r="U273" s="1080">
        <v>2007</v>
      </c>
      <c r="V273" s="1080"/>
      <c r="W273" s="89" t="s">
        <v>38</v>
      </c>
      <c r="X273" s="89" t="s">
        <v>40</v>
      </c>
      <c r="Y273" s="89" t="s">
        <v>42</v>
      </c>
      <c r="Z273" s="89"/>
      <c r="AA273" s="89" t="s">
        <v>35</v>
      </c>
      <c r="AB273" s="90"/>
      <c r="AC273" s="90"/>
      <c r="AD273" s="89"/>
      <c r="AE273" s="1080"/>
      <c r="AF273" s="334">
        <f t="shared" si="119"/>
        <v>0</v>
      </c>
      <c r="AG273" s="272">
        <v>0</v>
      </c>
      <c r="AH273" s="334">
        <f>IF(Y273="inne",K273*'lista, wskaźniki'!$E$35,IF(Y273="to samo źródło",0,IF(Y273=0,0)))</f>
        <v>0</v>
      </c>
      <c r="AI273" s="334" t="b">
        <f>IF(AA273="gaz z sieci",AC273*'lista, wskaźniki'!$D$21)</f>
        <v>0</v>
      </c>
      <c r="AJ273" s="272">
        <f>IF(AA273="węgiel",AB273*'lista, wskaźniki'!$D$20, IF('Sektor mieszkaniowy'!AA273="drewno",'Sektor mieszkaniowy'!AB273*'lista, wskaźniki'!$D$22,IF('Sektor mieszkaniowy'!AA273="pellet",AB273*'lista, wskaźniki'!$D$23,IF('Sektor mieszkaniowy'!AA273="gaz z sieci",AB273*'lista, wskaźniki'!$D$21,IF('Sektor mieszkaniowy'!AA273="olej opałowy",'Sektor mieszkaniowy'!AB273*'lista, wskaźniki'!$D$24)))))</f>
        <v>0</v>
      </c>
      <c r="AK273" s="1083">
        <f>AL273/'lista, wskaźniki'!$A$127</f>
        <v>8.4615384615384617</v>
      </c>
      <c r="AL273" s="1080">
        <v>5500</v>
      </c>
      <c r="AM273" s="20">
        <f>IF(AA273="węgiel",AF273*1/3.6*'lista, wskaźniki'!$F$20,IF(AA273="drewno",AF273*1/3.6*'lista, wskaźniki'!$F$22,IF(AA273="pellet",AF273*1/3.6*'lista, wskaźniki'!$F$23,IF(AA273="gaz z sieci",AF273*1/3.6*'lista, wskaźniki'!$F$21,IF(AA273="olej opałowy",AF273*1/3.6*'lista, wskaźniki'!$F$24,0)))))</f>
        <v>0</v>
      </c>
      <c r="AN273" s="20">
        <f>IF(AA273="węgiel",AF273*'lista, wskaźniki'!$E$42,IF(AA273="drewno",AF273*'lista, wskaźniki'!$G$42,IF(AA273="pellet",AF273*'lista, wskaźniki'!$H$42,IF(AA273="gaz z sieci",AF273*'lista, wskaźniki'!$F$42,IF(AA273="olej opałowy",AF273*'lista, wskaźniki'!$I$42,0)))))</f>
        <v>0</v>
      </c>
      <c r="AO273" s="20">
        <f>IF(AA273="węgiel",AF273*'lista, wskaźniki'!$E$43,IF(AA273="drewno",AF273*'lista, wskaźniki'!$G$43,IF(AA273="pellet",AF273*'lista, wskaźniki'!$H$43,IF(AA273="gaz z sieci",AF273*'lista, wskaźniki'!$F$43,IF(AA273="olej opałowy",AF273*'lista, wskaźniki'!$I$43,0)))))</f>
        <v>0</v>
      </c>
      <c r="AP273" s="20">
        <f>IF(AA273="węgiel",AF273*'lista, wskaźniki'!$E$44,IF(AA273="drewno",AF273*'lista, wskaźniki'!$G$44,IF(AA273="pellet",AF273*'lista, wskaźniki'!$H$44,IF(AA273="gaz z sieci",AF273*'lista, wskaźniki'!$F$44,IF(AA273="olej opałowy",AF273*'lista, wskaźniki'!$I$44,0)))))</f>
        <v>0</v>
      </c>
      <c r="AQ273" s="20" t="b">
        <f>IF(Z273="gaz",AH273*1/3.6*'lista, wskaźniki'!$F$21,IF(Z273="energia elektryczna",AH273*1/3.6*'lista, wskaźniki'!$F$26))</f>
        <v>0</v>
      </c>
      <c r="AR273" s="20" t="b">
        <f>IF(Z273="gaz",AH273*'lista, wskaźniki'!$F$42,IF(Z273="energia elektryczna",AH273*0))</f>
        <v>0</v>
      </c>
      <c r="AS273" s="20" t="b">
        <f>IF(Z273="gaz",AH273*'lista, wskaźniki'!$F$43,IF(Z273="energia elektryczna",AH273*0))</f>
        <v>0</v>
      </c>
      <c r="AT273" s="20" t="b">
        <f>IF(Z273="gaz",AH273*'lista, wskaźniki'!$F$44,IF(Z273="energia elektryczna",AH273*0))</f>
        <v>0</v>
      </c>
      <c r="AU273" s="20">
        <f>AI273*1/3.6*'lista, wskaźniki'!$F$21</f>
        <v>0</v>
      </c>
      <c r="AV273" s="20">
        <f>AI273*'lista, wskaźniki'!$F$42</f>
        <v>0</v>
      </c>
      <c r="AW273" s="20">
        <f>AI273*'lista, wskaźniki'!$F$43</f>
        <v>0</v>
      </c>
      <c r="AX273" s="20">
        <f>AI273*'lista, wskaźniki'!$F$44</f>
        <v>0</v>
      </c>
      <c r="AY273" s="20">
        <f>AK273*'lista, wskaźniki'!$F$26</f>
        <v>7.5307692307692307</v>
      </c>
      <c r="AZ273" s="20">
        <f t="shared" si="120"/>
        <v>7.5307692307692307</v>
      </c>
      <c r="BA273" s="20">
        <f t="shared" si="121"/>
        <v>0</v>
      </c>
      <c r="BB273" s="20">
        <f t="shared" si="122"/>
        <v>0</v>
      </c>
      <c r="BC273" s="20">
        <f t="shared" si="123"/>
        <v>0</v>
      </c>
      <c r="BD273" s="1080" t="s">
        <v>17</v>
      </c>
      <c r="BE273" s="1080" t="s">
        <v>17</v>
      </c>
      <c r="BF273" s="1080" t="s">
        <v>17</v>
      </c>
      <c r="BG273" s="1080" t="s">
        <v>17</v>
      </c>
      <c r="BH273" s="89"/>
      <c r="BI273" s="1080" t="s">
        <v>17</v>
      </c>
      <c r="BJ273" s="89"/>
      <c r="BK273" s="1080" t="s">
        <v>17</v>
      </c>
      <c r="BL273" s="89"/>
      <c r="BM273" s="89"/>
      <c r="BN273" s="89"/>
      <c r="BO273" s="89" t="s">
        <v>57</v>
      </c>
      <c r="BP273" s="89" t="s">
        <v>53</v>
      </c>
      <c r="BQ273" s="89" t="s">
        <v>120</v>
      </c>
      <c r="BR273" s="89">
        <v>1</v>
      </c>
      <c r="BS273" s="1074">
        <v>20000</v>
      </c>
      <c r="BT273" s="1074">
        <v>1000</v>
      </c>
      <c r="BU273" s="1074"/>
      <c r="BV273" s="1074"/>
      <c r="BW273" s="1074">
        <v>5000</v>
      </c>
      <c r="BX273" s="1074"/>
      <c r="BY273" s="1077"/>
      <c r="CA273" s="365">
        <f t="shared" si="124"/>
        <v>0</v>
      </c>
      <c r="CB273" s="365" t="b">
        <f t="shared" si="125"/>
        <v>0</v>
      </c>
      <c r="CC273" s="365" t="b">
        <f t="shared" si="126"/>
        <v>0</v>
      </c>
      <c r="CD273" s="365" t="b">
        <f t="shared" si="127"/>
        <v>0</v>
      </c>
      <c r="CE273" s="365" t="b">
        <f t="shared" si="128"/>
        <v>0</v>
      </c>
      <c r="CF273" s="365" t="b">
        <f t="shared" si="129"/>
        <v>0</v>
      </c>
      <c r="CG273" s="365" t="b">
        <f t="shared" si="130"/>
        <v>0</v>
      </c>
      <c r="CH273" s="365" t="b">
        <f t="shared" si="131"/>
        <v>0</v>
      </c>
      <c r="CI273" s="72">
        <f t="shared" si="132"/>
        <v>0</v>
      </c>
      <c r="CJ273" s="72" t="b">
        <f t="shared" si="133"/>
        <v>0</v>
      </c>
      <c r="CK273" s="72" t="b">
        <f t="shared" si="134"/>
        <v>0</v>
      </c>
      <c r="CL273" s="72">
        <f t="shared" si="135"/>
        <v>0</v>
      </c>
      <c r="CM273" s="72" t="b">
        <f t="shared" si="136"/>
        <v>0</v>
      </c>
      <c r="CN273" s="72" t="b">
        <f t="shared" si="137"/>
        <v>0</v>
      </c>
      <c r="CP273" s="13" t="b">
        <f t="shared" si="138"/>
        <v>0</v>
      </c>
      <c r="CQ273" s="13" t="b">
        <f t="shared" si="139"/>
        <v>0</v>
      </c>
      <c r="CR273" s="13" t="b">
        <f t="shared" si="140"/>
        <v>0</v>
      </c>
      <c r="CS273" s="13" t="b">
        <f t="shared" si="146"/>
        <v>0</v>
      </c>
      <c r="CT273" s="13" t="b">
        <f t="shared" si="145"/>
        <v>0</v>
      </c>
      <c r="CU273" s="13" t="b">
        <f t="shared" si="118"/>
        <v>0</v>
      </c>
      <c r="CV273" s="13" t="b">
        <f t="shared" si="141"/>
        <v>0</v>
      </c>
      <c r="CW273" s="13" t="b">
        <f t="shared" si="142"/>
        <v>0</v>
      </c>
      <c r="CX273" s="13">
        <f t="shared" si="143"/>
        <v>132</v>
      </c>
      <c r="CY273" s="13">
        <f t="shared" si="144"/>
        <v>132</v>
      </c>
    </row>
    <row r="274" spans="1:103" ht="15" thickBot="1">
      <c r="A274" s="932"/>
      <c r="B274" s="1081"/>
      <c r="C274" s="1081"/>
      <c r="D274" s="1081"/>
      <c r="E274" s="1081"/>
      <c r="F274" s="1081"/>
      <c r="G274" s="1081"/>
      <c r="H274" s="1081"/>
      <c r="I274" s="1081"/>
      <c r="J274" s="1081"/>
      <c r="K274" s="1081"/>
      <c r="L274" s="1081"/>
      <c r="M274" s="1081"/>
      <c r="N274" s="1081"/>
      <c r="O274" s="1081"/>
      <c r="P274" s="1081"/>
      <c r="Q274" s="941"/>
      <c r="R274" s="1081"/>
      <c r="S274" s="1081"/>
      <c r="T274" s="1081"/>
      <c r="U274" s="1081"/>
      <c r="V274" s="1081"/>
      <c r="W274" s="91"/>
      <c r="X274" s="91"/>
      <c r="Y274" s="91"/>
      <c r="Z274" s="91"/>
      <c r="AA274" s="91" t="s">
        <v>36</v>
      </c>
      <c r="AB274" s="92"/>
      <c r="AC274" s="92"/>
      <c r="AD274" s="91"/>
      <c r="AE274" s="1081"/>
      <c r="AF274" s="334">
        <f t="shared" si="119"/>
        <v>0</v>
      </c>
      <c r="AG274" s="272">
        <f>IF(R274="kompletna",Q274*J274*0.0036*'lista, wskaźniki'!$F$13, IF(R274="częściowa",Q274*J274*0.0036*'lista, wskaźniki'!$F$14, IF(R274="brak",Q274*J274*0.0036*'lista, wskaźniki'!$F$15,)))</f>
        <v>0</v>
      </c>
      <c r="AH274" s="334">
        <f>IF(Y274="inne",K274*'lista, wskaźniki'!$E$35,IF(Y274="to samo źródło",0,IF(Y274=0,0)))</f>
        <v>0</v>
      </c>
      <c r="AI274" s="334" t="b">
        <f>IF(AA274="gaz z sieci",AC274*'lista, wskaźniki'!$D$21)</f>
        <v>0</v>
      </c>
      <c r="AJ274" s="272">
        <f>IF(AA274="węgiel",AB274*'lista, wskaźniki'!$D$20, IF('Sektor mieszkaniowy'!AA274="drewno",'Sektor mieszkaniowy'!AB274*'lista, wskaźniki'!$D$22,IF('Sektor mieszkaniowy'!AA274="pellet",AB274*'lista, wskaźniki'!$D$23,IF('Sektor mieszkaniowy'!AA274="gaz z sieci",AB274*'lista, wskaźniki'!$D$21,IF('Sektor mieszkaniowy'!AA274="olej opałowy",'Sektor mieszkaniowy'!AB274*'lista, wskaźniki'!$D$24)))))</f>
        <v>0</v>
      </c>
      <c r="AK274" s="1084"/>
      <c r="AL274" s="1081"/>
      <c r="AM274" s="20">
        <f>IF(AA274="węgiel",AF274*1/3.6*'lista, wskaźniki'!$F$20,IF(AA274="drewno",AF274*1/3.6*'lista, wskaźniki'!$F$22,IF(AA274="pellet",AF274*1/3.6*'lista, wskaźniki'!$F$23,IF(AA274="gaz z sieci",AF274*1/3.6*'lista, wskaźniki'!$F$21,IF(AA274="olej opałowy",AF274*1/3.6*'lista, wskaźniki'!$F$24,0)))))</f>
        <v>0</v>
      </c>
      <c r="AN274" s="20">
        <f>IF(AA274="węgiel",AF274*'lista, wskaźniki'!$E$42,IF(AA274="drewno",AF274*'lista, wskaźniki'!$G$42,IF(AA274="pellet",AF274*'lista, wskaźniki'!$H$42,IF(AA274="gaz z sieci",AF274*'lista, wskaźniki'!$F$42,IF(AA274="olej opałowy",AF274*'lista, wskaźniki'!$I$42,0)))))</f>
        <v>0</v>
      </c>
      <c r="AO274" s="20">
        <f>IF(AA274="węgiel",AF274*'lista, wskaźniki'!$E$43,IF(AA274="drewno",AF274*'lista, wskaźniki'!$G$43,IF(AA274="pellet",AF274*'lista, wskaźniki'!$H$43,IF(AA274="gaz z sieci",AF274*'lista, wskaźniki'!$F$43,IF(AA274="olej opałowy",AF274*'lista, wskaźniki'!$I$43,0)))))</f>
        <v>0</v>
      </c>
      <c r="AP274" s="20">
        <f>IF(AA274="węgiel",AF274*'lista, wskaźniki'!$E$44,IF(AA274="drewno",AF274*'lista, wskaźniki'!$G$44,IF(AA274="pellet",AF274*'lista, wskaźniki'!$H$44,IF(AA274="gaz z sieci",AF274*'lista, wskaźniki'!$F$44,IF(AA274="olej opałowy",AF274*'lista, wskaźniki'!$I$44,0)))))</f>
        <v>0</v>
      </c>
      <c r="AQ274" s="20" t="b">
        <f>IF(Z274="gaz",AH274*1/3.6*'lista, wskaźniki'!$F$21,IF(Z274="energia elektryczna",AH274*1/3.6*'lista, wskaźniki'!$F$26))</f>
        <v>0</v>
      </c>
      <c r="AR274" s="20" t="b">
        <f>IF(Z274="gaz",AH274*'lista, wskaźniki'!$F$42,IF(Z274="energia elektryczna",AH274*0))</f>
        <v>0</v>
      </c>
      <c r="AS274" s="20" t="b">
        <f>IF(Z274="gaz",AH274*'lista, wskaźniki'!$F$43,IF(Z274="energia elektryczna",AH274*0))</f>
        <v>0</v>
      </c>
      <c r="AT274" s="20" t="b">
        <f>IF(Z274="gaz",AH274*'lista, wskaźniki'!$F$44,IF(Z274="energia elektryczna",AH274*0))</f>
        <v>0</v>
      </c>
      <c r="AU274" s="20">
        <f>AI274*1/3.6*'lista, wskaźniki'!$F$21</f>
        <v>0</v>
      </c>
      <c r="AV274" s="20">
        <f>AI274*'lista, wskaźniki'!$F$42</f>
        <v>0</v>
      </c>
      <c r="AW274" s="20">
        <f>AI274*'lista, wskaźniki'!$F$43</f>
        <v>0</v>
      </c>
      <c r="AX274" s="20">
        <f>AI274*'lista, wskaźniki'!$F$44</f>
        <v>0</v>
      </c>
      <c r="AY274" s="20">
        <f>AK274*'lista, wskaźniki'!$F$26</f>
        <v>0</v>
      </c>
      <c r="AZ274" s="20">
        <f t="shared" si="120"/>
        <v>0</v>
      </c>
      <c r="BA274" s="20">
        <f t="shared" si="121"/>
        <v>0</v>
      </c>
      <c r="BB274" s="20">
        <f t="shared" si="122"/>
        <v>0</v>
      </c>
      <c r="BC274" s="20">
        <f t="shared" si="123"/>
        <v>0</v>
      </c>
      <c r="BD274" s="1081"/>
      <c r="BE274" s="1081"/>
      <c r="BF274" s="1081"/>
      <c r="BG274" s="1081"/>
      <c r="BH274" s="91"/>
      <c r="BI274" s="1081"/>
      <c r="BJ274" s="91"/>
      <c r="BK274" s="1081"/>
      <c r="BL274" s="91"/>
      <c r="BM274" s="91"/>
      <c r="BN274" s="91"/>
      <c r="BO274" s="91"/>
      <c r="BP274" s="91"/>
      <c r="BQ274" s="91"/>
      <c r="BR274" s="91"/>
      <c r="BS274" s="1075"/>
      <c r="BT274" s="1075"/>
      <c r="BU274" s="1075"/>
      <c r="BV274" s="1075"/>
      <c r="BW274" s="1075"/>
      <c r="BX274" s="1075"/>
      <c r="BY274" s="1078"/>
      <c r="CA274" s="365" t="b">
        <f t="shared" si="124"/>
        <v>0</v>
      </c>
      <c r="CB274" s="365">
        <f t="shared" si="125"/>
        <v>0</v>
      </c>
      <c r="CC274" s="365" t="b">
        <f t="shared" si="126"/>
        <v>0</v>
      </c>
      <c r="CD274" s="365" t="b">
        <f t="shared" si="127"/>
        <v>0</v>
      </c>
      <c r="CE274" s="365" t="b">
        <f t="shared" si="128"/>
        <v>0</v>
      </c>
      <c r="CF274" s="365" t="b">
        <f t="shared" si="129"/>
        <v>0</v>
      </c>
      <c r="CG274" s="365" t="b">
        <f t="shared" si="130"/>
        <v>0</v>
      </c>
      <c r="CH274" s="365" t="b">
        <f t="shared" si="131"/>
        <v>0</v>
      </c>
      <c r="CI274" s="72" t="b">
        <f t="shared" si="132"/>
        <v>0</v>
      </c>
      <c r="CJ274" s="72">
        <f t="shared" si="133"/>
        <v>0</v>
      </c>
      <c r="CK274" s="72" t="b">
        <f t="shared" si="134"/>
        <v>0</v>
      </c>
      <c r="CL274" s="72">
        <f t="shared" si="135"/>
        <v>0</v>
      </c>
      <c r="CM274" s="72" t="b">
        <f t="shared" si="136"/>
        <v>0</v>
      </c>
      <c r="CN274" s="72" t="b">
        <f t="shared" si="137"/>
        <v>0</v>
      </c>
      <c r="CP274" s="13">
        <f t="shared" si="138"/>
        <v>0</v>
      </c>
      <c r="CQ274" s="13" t="b">
        <f t="shared" si="139"/>
        <v>0</v>
      </c>
      <c r="CR274" s="13" t="b">
        <f t="shared" si="140"/>
        <v>0</v>
      </c>
      <c r="CS274" s="13" t="b">
        <f t="shared" si="146"/>
        <v>0</v>
      </c>
      <c r="CT274" s="13" t="b">
        <f t="shared" si="145"/>
        <v>0</v>
      </c>
      <c r="CU274" s="13" t="b">
        <f t="shared" si="118"/>
        <v>0</v>
      </c>
      <c r="CV274" s="13" t="b">
        <f t="shared" si="141"/>
        <v>0</v>
      </c>
      <c r="CW274" s="13" t="b">
        <f t="shared" si="142"/>
        <v>0</v>
      </c>
      <c r="CX274" s="13" t="b">
        <f t="shared" si="143"/>
        <v>0</v>
      </c>
      <c r="CY274" s="13" t="b">
        <f t="shared" si="144"/>
        <v>0</v>
      </c>
    </row>
    <row r="275" spans="1:103" ht="15" thickBot="1">
      <c r="A275" s="932"/>
      <c r="B275" s="1081"/>
      <c r="C275" s="1081"/>
      <c r="D275" s="1081"/>
      <c r="E275" s="1081"/>
      <c r="F275" s="1081"/>
      <c r="G275" s="1081"/>
      <c r="H275" s="1081"/>
      <c r="I275" s="1081"/>
      <c r="J275" s="1081"/>
      <c r="K275" s="1081"/>
      <c r="L275" s="1081"/>
      <c r="M275" s="1081"/>
      <c r="N275" s="1081"/>
      <c r="O275" s="1081"/>
      <c r="P275" s="1081"/>
      <c r="Q275" s="941"/>
      <c r="R275" s="1081"/>
      <c r="S275" s="1081"/>
      <c r="T275" s="1081"/>
      <c r="U275" s="1081"/>
      <c r="V275" s="1081"/>
      <c r="W275" s="91"/>
      <c r="X275" s="91"/>
      <c r="Y275" s="91"/>
      <c r="Z275" s="91"/>
      <c r="AA275" s="91" t="s">
        <v>50</v>
      </c>
      <c r="AB275" s="92"/>
      <c r="AC275" s="92"/>
      <c r="AD275" s="91"/>
      <c r="AE275" s="1081"/>
      <c r="AF275" s="334">
        <f t="shared" si="119"/>
        <v>0</v>
      </c>
      <c r="AG275" s="272">
        <f>IF(R275="kompletna",Q275*J275*0.0036*'lista, wskaźniki'!$F$13, IF(R275="częściowa",Q275*J275*0.0036*'lista, wskaźniki'!$F$14, IF(R275="brak",Q275*J275*0.0036*'lista, wskaźniki'!$F$15,)))</f>
        <v>0</v>
      </c>
      <c r="AH275" s="334">
        <f>IF(Y275="inne",K275*'lista, wskaźniki'!$E$35,IF(Y275="to samo źródło",0,IF(Y275=0,0)))</f>
        <v>0</v>
      </c>
      <c r="AI275" s="334" t="b">
        <f>IF(AA275="gaz z sieci",AC275*'lista, wskaźniki'!$D$21)</f>
        <v>0</v>
      </c>
      <c r="AJ275" s="272">
        <f>IF(AA275="węgiel",AB275*'lista, wskaźniki'!$D$20, IF('Sektor mieszkaniowy'!AA275="drewno",'Sektor mieszkaniowy'!AB275*'lista, wskaźniki'!$D$22,IF('Sektor mieszkaniowy'!AA275="pellet",AB275*'lista, wskaźniki'!$D$23,IF('Sektor mieszkaniowy'!AA275="gaz z sieci",AB275*'lista, wskaźniki'!$D$21,IF('Sektor mieszkaniowy'!AA275="olej opałowy",'Sektor mieszkaniowy'!AB275*'lista, wskaźniki'!$D$24)))))</f>
        <v>0</v>
      </c>
      <c r="AK275" s="1084"/>
      <c r="AL275" s="1081"/>
      <c r="AM275" s="20">
        <f>IF(AA275="węgiel",AF275*1/3.6*'lista, wskaźniki'!$F$20,IF(AA275="drewno",AF275*1/3.6*'lista, wskaźniki'!$F$22,IF(AA275="pellet",AF275*1/3.6*'lista, wskaźniki'!$F$23,IF(AA275="gaz z sieci",AF275*1/3.6*'lista, wskaźniki'!$F$21,IF(AA275="olej opałowy",AF275*1/3.6*'lista, wskaźniki'!$F$24,0)))))</f>
        <v>0</v>
      </c>
      <c r="AN275" s="20">
        <f>IF(AA275="węgiel",AF275*'lista, wskaźniki'!$E$42,IF(AA275="drewno",AF275*'lista, wskaźniki'!$G$42,IF(AA275="pellet",AF275*'lista, wskaźniki'!$H$42,IF(AA275="gaz z sieci",AF275*'lista, wskaźniki'!$F$42,IF(AA275="olej opałowy",AF275*'lista, wskaźniki'!$I$42,0)))))</f>
        <v>0</v>
      </c>
      <c r="AO275" s="20">
        <f>IF(AA275="węgiel",AF275*'lista, wskaźniki'!$E$43,IF(AA275="drewno",AF275*'lista, wskaźniki'!$G$43,IF(AA275="pellet",AF275*'lista, wskaźniki'!$H$43,IF(AA275="gaz z sieci",AF275*'lista, wskaźniki'!$F$43,IF(AA275="olej opałowy",AF275*'lista, wskaźniki'!$I$43,0)))))</f>
        <v>0</v>
      </c>
      <c r="AP275" s="20">
        <f>IF(AA275="węgiel",AF275*'lista, wskaźniki'!$E$44,IF(AA275="drewno",AF275*'lista, wskaźniki'!$G$44,IF(AA275="pellet",AF275*'lista, wskaźniki'!$H$44,IF(AA275="gaz z sieci",AF275*'lista, wskaźniki'!$F$44,IF(AA275="olej opałowy",AF275*'lista, wskaźniki'!$I$44,0)))))</f>
        <v>0</v>
      </c>
      <c r="AQ275" s="20" t="b">
        <f>IF(Z275="gaz",AH275*1/3.6*'lista, wskaźniki'!$F$21,IF(Z275="energia elektryczna",AH275*1/3.6*'lista, wskaźniki'!$F$26))</f>
        <v>0</v>
      </c>
      <c r="AR275" s="20" t="b">
        <f>IF(Z275="gaz",AH275*'lista, wskaźniki'!$F$42,IF(Z275="energia elektryczna",AH275*0))</f>
        <v>0</v>
      </c>
      <c r="AS275" s="20" t="b">
        <f>IF(Z275="gaz",AH275*'lista, wskaźniki'!$F$43,IF(Z275="energia elektryczna",AH275*0))</f>
        <v>0</v>
      </c>
      <c r="AT275" s="20" t="b">
        <f>IF(Z275="gaz",AH275*'lista, wskaźniki'!$F$44,IF(Z275="energia elektryczna",AH275*0))</f>
        <v>0</v>
      </c>
      <c r="AU275" s="20">
        <f>AI275*1/3.6*'lista, wskaźniki'!$F$21</f>
        <v>0</v>
      </c>
      <c r="AV275" s="20">
        <f>AI275*'lista, wskaźniki'!$F$42</f>
        <v>0</v>
      </c>
      <c r="AW275" s="20">
        <f>AI275*'lista, wskaźniki'!$F$43</f>
        <v>0</v>
      </c>
      <c r="AX275" s="20">
        <f>AI275*'lista, wskaźniki'!$F$44</f>
        <v>0</v>
      </c>
      <c r="AY275" s="20">
        <f>AK275*'lista, wskaźniki'!$F$26</f>
        <v>0</v>
      </c>
      <c r="AZ275" s="20">
        <f t="shared" si="120"/>
        <v>0</v>
      </c>
      <c r="BA275" s="20">
        <f t="shared" si="121"/>
        <v>0</v>
      </c>
      <c r="BB275" s="20">
        <f t="shared" si="122"/>
        <v>0</v>
      </c>
      <c r="BC275" s="20">
        <f t="shared" si="123"/>
        <v>0</v>
      </c>
      <c r="BD275" s="1081"/>
      <c r="BE275" s="1081"/>
      <c r="BF275" s="1081"/>
      <c r="BG275" s="1081"/>
      <c r="BH275" s="91"/>
      <c r="BI275" s="1081"/>
      <c r="BJ275" s="91"/>
      <c r="BK275" s="1081"/>
      <c r="BL275" s="91"/>
      <c r="BM275" s="91"/>
      <c r="BN275" s="91"/>
      <c r="BO275" s="91"/>
      <c r="BP275" s="91"/>
      <c r="BQ275" s="91"/>
      <c r="BR275" s="91"/>
      <c r="BS275" s="1075"/>
      <c r="BT275" s="1075"/>
      <c r="BU275" s="1075"/>
      <c r="BV275" s="1075"/>
      <c r="BW275" s="1075"/>
      <c r="BX275" s="1075"/>
      <c r="BY275" s="1078"/>
      <c r="CA275" s="365" t="b">
        <f t="shared" si="124"/>
        <v>0</v>
      </c>
      <c r="CB275" s="365" t="b">
        <f t="shared" si="125"/>
        <v>0</v>
      </c>
      <c r="CC275" s="365">
        <f t="shared" si="126"/>
        <v>0</v>
      </c>
      <c r="CD275" s="365" t="b">
        <f t="shared" si="127"/>
        <v>0</v>
      </c>
      <c r="CE275" s="365" t="b">
        <f t="shared" si="128"/>
        <v>0</v>
      </c>
      <c r="CF275" s="365" t="b">
        <f t="shared" si="129"/>
        <v>0</v>
      </c>
      <c r="CG275" s="365" t="b">
        <f t="shared" si="130"/>
        <v>0</v>
      </c>
      <c r="CH275" s="365" t="b">
        <f t="shared" si="131"/>
        <v>0</v>
      </c>
      <c r="CI275" s="72" t="b">
        <f t="shared" si="132"/>
        <v>0</v>
      </c>
      <c r="CJ275" s="72" t="b">
        <f t="shared" si="133"/>
        <v>0</v>
      </c>
      <c r="CK275" s="72">
        <f t="shared" si="134"/>
        <v>0</v>
      </c>
      <c r="CL275" s="72">
        <f t="shared" si="135"/>
        <v>0</v>
      </c>
      <c r="CM275" s="72" t="b">
        <f t="shared" si="136"/>
        <v>0</v>
      </c>
      <c r="CN275" s="72" t="b">
        <f t="shared" si="137"/>
        <v>0</v>
      </c>
      <c r="CP275" s="13">
        <f t="shared" si="138"/>
        <v>0</v>
      </c>
      <c r="CQ275" s="13" t="b">
        <f t="shared" si="139"/>
        <v>0</v>
      </c>
      <c r="CR275" s="13" t="b">
        <f t="shared" si="140"/>
        <v>0</v>
      </c>
      <c r="CS275" s="13" t="b">
        <f t="shared" si="146"/>
        <v>0</v>
      </c>
      <c r="CT275" s="13" t="b">
        <f t="shared" si="145"/>
        <v>0</v>
      </c>
      <c r="CU275" s="13" t="b">
        <f t="shared" si="118"/>
        <v>0</v>
      </c>
      <c r="CV275" s="13" t="b">
        <f t="shared" si="141"/>
        <v>0</v>
      </c>
      <c r="CW275" s="13" t="b">
        <f t="shared" si="142"/>
        <v>0</v>
      </c>
      <c r="CX275" s="13" t="b">
        <f t="shared" si="143"/>
        <v>0</v>
      </c>
      <c r="CY275" s="13" t="b">
        <f t="shared" si="144"/>
        <v>0</v>
      </c>
    </row>
    <row r="276" spans="1:103" ht="15" thickBot="1">
      <c r="A276" s="932"/>
      <c r="B276" s="1081"/>
      <c r="C276" s="1081"/>
      <c r="D276" s="1081"/>
      <c r="E276" s="1081"/>
      <c r="F276" s="1081"/>
      <c r="G276" s="1081"/>
      <c r="H276" s="1081"/>
      <c r="I276" s="1081"/>
      <c r="J276" s="1081"/>
      <c r="K276" s="1081"/>
      <c r="L276" s="1081"/>
      <c r="M276" s="1081"/>
      <c r="N276" s="1081"/>
      <c r="O276" s="1081"/>
      <c r="P276" s="1081"/>
      <c r="Q276" s="941"/>
      <c r="R276" s="1081"/>
      <c r="S276" s="1081"/>
      <c r="T276" s="1081"/>
      <c r="U276" s="1081"/>
      <c r="V276" s="1081"/>
      <c r="W276" s="91"/>
      <c r="X276" s="91"/>
      <c r="Y276" s="91"/>
      <c r="Z276" s="91"/>
      <c r="AA276" s="91" t="s">
        <v>38</v>
      </c>
      <c r="AB276" s="92">
        <f>INT(AD276/2.5)</f>
        <v>4000</v>
      </c>
      <c r="AC276" s="92"/>
      <c r="AD276" s="91">
        <v>10000</v>
      </c>
      <c r="AE276" s="1081"/>
      <c r="AF276" s="334">
        <f t="shared" si="119"/>
        <v>144.47999999999999</v>
      </c>
      <c r="AG276" s="272">
        <v>0</v>
      </c>
      <c r="AH276" s="334">
        <f>IF(Y276="inne",K276*'lista, wskaźniki'!$E$35,IF(Y276="to samo źródło",0,IF(Y276=0,0)))</f>
        <v>0</v>
      </c>
      <c r="AI276" s="334">
        <f>IF(AA276="gaz z sieci",AC276*'lista, wskaźniki'!$D$21)</f>
        <v>0</v>
      </c>
      <c r="AJ276" s="272">
        <f>IF(AA276="węgiel",AB276*'lista, wskaźniki'!$D$20, IF('Sektor mieszkaniowy'!AA276="drewno",'Sektor mieszkaniowy'!AB276*'lista, wskaźniki'!$D$22,IF('Sektor mieszkaniowy'!AA276="pellet",AB276*'lista, wskaźniki'!$D$23,IF('Sektor mieszkaniowy'!AA276="gaz z sieci",AB276*'lista, wskaźniki'!$D$21,IF('Sektor mieszkaniowy'!AA276="olej opałowy",'Sektor mieszkaniowy'!AB276*'lista, wskaźniki'!$D$24)))))</f>
        <v>144.47999999999999</v>
      </c>
      <c r="AK276" s="1084"/>
      <c r="AL276" s="1081"/>
      <c r="AM276" s="20">
        <f>IF(AA276="węgiel",AF276*1/3.6*'lista, wskaźniki'!$F$20,IF(AA276="drewno",AF276*1/3.6*'lista, wskaźniki'!$F$22,IF(AA276="pellet",AF276*1/3.6*'lista, wskaźniki'!$F$23,IF(AA276="gaz z sieci",AF276*1/3.6*'lista, wskaźniki'!$F$21,IF(AA276="olej opałowy",AF276*1/3.6*'lista, wskaźniki'!$F$24,0)))))</f>
        <v>8.0648736000000003</v>
      </c>
      <c r="AN276" s="20">
        <f>IF(AA276="węgiel",AF276*'lista, wskaźniki'!$E$42,IF(AA276="drewno",AF276*'lista, wskaźniki'!$G$42,IF(AA276="pellet",AF276*'lista, wskaźniki'!$H$42,IF(AA276="gaz z sieci",AF276*'lista, wskaźniki'!$F$42,IF(AA276="olej opałowy",AF276*'lista, wskaźniki'!$I$42,0)))))</f>
        <v>7.2239999999999986E-5</v>
      </c>
      <c r="AO276" s="20">
        <f>IF(AA276="węgiel",AF276*'lista, wskaźniki'!$E$43,IF(AA276="drewno",AF276*'lista, wskaźniki'!$G$43,IF(AA276="pellet",AF276*'lista, wskaźniki'!$H$43,IF(AA276="gaz z sieci",AF276*'lista, wskaźniki'!$F$43,IF(AA276="olej opałowy",AF276*'lista, wskaźniki'!$I$43,0)))))</f>
        <v>7.2239999999999986E-5</v>
      </c>
      <c r="AP276" s="20">
        <f>IF(AA276="węgiel",AF276*'lista, wskaźniki'!$E$44,IF(AA276="drewno",AF276*'lista, wskaźniki'!$G$44,IF(AA276="pellet",AF276*'lista, wskaźniki'!$H$44,IF(AA276="gaz z sieci",AF276*'lista, wskaźniki'!$F$44,IF(AA276="olej opałowy",AF276*'lista, wskaźniki'!$I$44,0)))))</f>
        <v>0</v>
      </c>
      <c r="AQ276" s="20" t="b">
        <f>IF(Z276="gaz",AH276*1/3.6*'lista, wskaźniki'!$F$21,IF(Z276="energia elektryczna",AH276*1/3.6*'lista, wskaźniki'!$F$26))</f>
        <v>0</v>
      </c>
      <c r="AR276" s="20" t="b">
        <f>IF(Z276="gaz",AH276*'lista, wskaźniki'!$F$42,IF(Z276="energia elektryczna",AH276*0))</f>
        <v>0</v>
      </c>
      <c r="AS276" s="20" t="b">
        <f>IF(Z276="gaz",AH276*'lista, wskaźniki'!$F$43,IF(Z276="energia elektryczna",AH276*0))</f>
        <v>0</v>
      </c>
      <c r="AT276" s="20" t="b">
        <f>IF(Z276="gaz",AH276*'lista, wskaźniki'!$F$44,IF(Z276="energia elektryczna",AH276*0))</f>
        <v>0</v>
      </c>
      <c r="AU276" s="20">
        <f>AI276*1/3.6*'lista, wskaźniki'!$F$21</f>
        <v>0</v>
      </c>
      <c r="AV276" s="20">
        <f>AI276*'lista, wskaźniki'!$F$42</f>
        <v>0</v>
      </c>
      <c r="AW276" s="20">
        <f>AI276*'lista, wskaźniki'!$F$43</f>
        <v>0</v>
      </c>
      <c r="AX276" s="20">
        <f>AI276*'lista, wskaźniki'!$F$44</f>
        <v>0</v>
      </c>
      <c r="AY276" s="20">
        <f>AK276*'lista, wskaźniki'!$F$26</f>
        <v>0</v>
      </c>
      <c r="AZ276" s="20">
        <f t="shared" si="120"/>
        <v>8.0648736000000003</v>
      </c>
      <c r="BA276" s="20">
        <f t="shared" si="121"/>
        <v>7.2239999999999986E-5</v>
      </c>
      <c r="BB276" s="20">
        <f t="shared" si="122"/>
        <v>7.2239999999999986E-5</v>
      </c>
      <c r="BC276" s="20">
        <f t="shared" si="123"/>
        <v>0</v>
      </c>
      <c r="BD276" s="1081"/>
      <c r="BE276" s="1081"/>
      <c r="BF276" s="1081"/>
      <c r="BG276" s="1081"/>
      <c r="BH276" s="91"/>
      <c r="BI276" s="1081"/>
      <c r="BJ276" s="91"/>
      <c r="BK276" s="1081"/>
      <c r="BL276" s="91"/>
      <c r="BM276" s="91"/>
      <c r="BN276" s="91"/>
      <c r="BO276" s="91"/>
      <c r="BP276" s="91"/>
      <c r="BQ276" s="91"/>
      <c r="BR276" s="91"/>
      <c r="BS276" s="1075"/>
      <c r="BT276" s="1075"/>
      <c r="BU276" s="1075"/>
      <c r="BV276" s="1075"/>
      <c r="BW276" s="1075"/>
      <c r="BX276" s="1075"/>
      <c r="BY276" s="1078"/>
      <c r="CA276" s="365" t="b">
        <f t="shared" si="124"/>
        <v>0</v>
      </c>
      <c r="CB276" s="365" t="b">
        <f t="shared" si="125"/>
        <v>0</v>
      </c>
      <c r="CC276" s="365" t="b">
        <f t="shared" si="126"/>
        <v>0</v>
      </c>
      <c r="CD276" s="365">
        <f t="shared" si="127"/>
        <v>144.47999999999999</v>
      </c>
      <c r="CE276" s="365" t="b">
        <f t="shared" si="128"/>
        <v>0</v>
      </c>
      <c r="CF276" s="365" t="b">
        <f t="shared" si="129"/>
        <v>0</v>
      </c>
      <c r="CG276" s="365" t="b">
        <f t="shared" si="130"/>
        <v>0</v>
      </c>
      <c r="CH276" s="365">
        <f t="shared" si="131"/>
        <v>0</v>
      </c>
      <c r="CI276" s="72" t="b">
        <f t="shared" si="132"/>
        <v>0</v>
      </c>
      <c r="CJ276" s="72" t="b">
        <f t="shared" si="133"/>
        <v>0</v>
      </c>
      <c r="CK276" s="72" t="b">
        <f t="shared" si="134"/>
        <v>0</v>
      </c>
      <c r="CL276" s="72">
        <f t="shared" si="135"/>
        <v>144.47999999999999</v>
      </c>
      <c r="CM276" s="72" t="b">
        <f t="shared" si="136"/>
        <v>0</v>
      </c>
      <c r="CN276" s="72" t="b">
        <f t="shared" si="137"/>
        <v>0</v>
      </c>
      <c r="CP276" s="13">
        <f t="shared" si="138"/>
        <v>0</v>
      </c>
      <c r="CQ276" s="13" t="b">
        <f t="shared" si="139"/>
        <v>0</v>
      </c>
      <c r="CR276" s="13" t="b">
        <f t="shared" si="140"/>
        <v>0</v>
      </c>
      <c r="CS276" s="13" t="b">
        <f t="shared" si="146"/>
        <v>0</v>
      </c>
      <c r="CT276" s="13" t="b">
        <f t="shared" si="145"/>
        <v>0</v>
      </c>
      <c r="CU276" s="13" t="b">
        <f t="shared" si="118"/>
        <v>0</v>
      </c>
      <c r="CV276" s="13" t="b">
        <f t="shared" si="141"/>
        <v>0</v>
      </c>
      <c r="CW276" s="13" t="b">
        <f t="shared" si="142"/>
        <v>0</v>
      </c>
      <c r="CX276" s="13" t="b">
        <f t="shared" si="143"/>
        <v>0</v>
      </c>
      <c r="CY276" s="13" t="b">
        <f t="shared" si="144"/>
        <v>0</v>
      </c>
    </row>
    <row r="277" spans="1:103" ht="15" thickBot="1">
      <c r="A277" s="933"/>
      <c r="B277" s="1082"/>
      <c r="C277" s="1082"/>
      <c r="D277" s="1082"/>
      <c r="E277" s="1082"/>
      <c r="F277" s="1082"/>
      <c r="G277" s="1082"/>
      <c r="H277" s="1082"/>
      <c r="I277" s="1082"/>
      <c r="J277" s="1082"/>
      <c r="K277" s="1082"/>
      <c r="L277" s="1082"/>
      <c r="M277" s="1082"/>
      <c r="N277" s="1082"/>
      <c r="O277" s="1082"/>
      <c r="P277" s="1082"/>
      <c r="Q277" s="942"/>
      <c r="R277" s="1082"/>
      <c r="S277" s="1082"/>
      <c r="T277" s="1082"/>
      <c r="U277" s="1082"/>
      <c r="V277" s="1082"/>
      <c r="W277" s="93"/>
      <c r="X277" s="93"/>
      <c r="Y277" s="93"/>
      <c r="Z277" s="93"/>
      <c r="AA277" s="93" t="s">
        <v>37</v>
      </c>
      <c r="AB277" s="94"/>
      <c r="AC277" s="94"/>
      <c r="AD277" s="93"/>
      <c r="AE277" s="1082"/>
      <c r="AF277" s="334">
        <f t="shared" si="119"/>
        <v>0</v>
      </c>
      <c r="AG277" s="272">
        <f>IF(R277="kompletna",Q277*J277*0.0036*'lista, wskaźniki'!$F$13, IF(R277="częściowa",Q277*J277*0.0036*'lista, wskaźniki'!$F$14, IF(R277="brak",Q277*J277*0.0036*'lista, wskaźniki'!$F$15,)))</f>
        <v>0</v>
      </c>
      <c r="AH277" s="334">
        <f>IF(Y277="inne",K277*'lista, wskaźniki'!$E$35,IF(Y277="to samo źródło",0,IF(Y277=0,0)))</f>
        <v>0</v>
      </c>
      <c r="AI277" s="334" t="b">
        <f>IF(AA277="gaz z sieci",AC277*'lista, wskaźniki'!$D$21)</f>
        <v>0</v>
      </c>
      <c r="AJ277" s="272">
        <f>IF(AA277="węgiel",AB277*'lista, wskaźniki'!$D$20, IF('Sektor mieszkaniowy'!AA277="drewno",'Sektor mieszkaniowy'!AB277*'lista, wskaźniki'!$D$22,IF('Sektor mieszkaniowy'!AA277="pellet",AB277*'lista, wskaźniki'!$D$23,IF('Sektor mieszkaniowy'!AA277="gaz z sieci",AB277*'lista, wskaźniki'!$D$21,IF('Sektor mieszkaniowy'!AA277="olej opałowy",'Sektor mieszkaniowy'!AB277*'lista, wskaźniki'!$D$24)))))</f>
        <v>0</v>
      </c>
      <c r="AK277" s="1085"/>
      <c r="AL277" s="1082"/>
      <c r="AM277" s="20">
        <f>IF(AA277="węgiel",AF277*1/3.6*'lista, wskaźniki'!$F$20,IF(AA277="drewno",AF277*1/3.6*'lista, wskaźniki'!$F$22,IF(AA277="pellet",AF277*1/3.6*'lista, wskaźniki'!$F$23,IF(AA277="gaz z sieci",AF277*1/3.6*'lista, wskaźniki'!$F$21,IF(AA277="olej opałowy",AF277*1/3.6*'lista, wskaźniki'!$F$24,0)))))</f>
        <v>0</v>
      </c>
      <c r="AN277" s="20">
        <f>IF(AA277="węgiel",AF277*'lista, wskaźniki'!$E$42,IF(AA277="drewno",AF277*'lista, wskaźniki'!$G$42,IF(AA277="pellet",AF277*'lista, wskaźniki'!$H$42,IF(AA277="gaz z sieci",AF277*'lista, wskaźniki'!$F$42,IF(AA277="olej opałowy",AF277*'lista, wskaźniki'!$I$42,0)))))</f>
        <v>0</v>
      </c>
      <c r="AO277" s="20">
        <f>IF(AA277="węgiel",AF277*'lista, wskaźniki'!$E$43,IF(AA277="drewno",AF277*'lista, wskaźniki'!$G$43,IF(AA277="pellet",AF277*'lista, wskaźniki'!$H$43,IF(AA277="gaz z sieci",AF277*'lista, wskaźniki'!$F$43,IF(AA277="olej opałowy",AF277*'lista, wskaźniki'!$I$43,0)))))</f>
        <v>0</v>
      </c>
      <c r="AP277" s="20">
        <f>IF(AA277="węgiel",AF277*'lista, wskaźniki'!$E$44,IF(AA277="drewno",AF277*'lista, wskaźniki'!$G$44,IF(AA277="pellet",AF277*'lista, wskaźniki'!$H$44,IF(AA277="gaz z sieci",AF277*'lista, wskaźniki'!$F$44,IF(AA277="olej opałowy",AF277*'lista, wskaźniki'!$I$44,0)))))</f>
        <v>0</v>
      </c>
      <c r="AQ277" s="20" t="b">
        <f>IF(Z277="gaz",AH277*1/3.6*'lista, wskaźniki'!$F$21,IF(Z277="energia elektryczna",AH277*1/3.6*'lista, wskaźniki'!$F$26))</f>
        <v>0</v>
      </c>
      <c r="AR277" s="20" t="b">
        <f>IF(Z277="gaz",AH277*'lista, wskaźniki'!$F$42,IF(Z277="energia elektryczna",AH277*0))</f>
        <v>0</v>
      </c>
      <c r="AS277" s="20" t="b">
        <f>IF(Z277="gaz",AH277*'lista, wskaźniki'!$F$43,IF(Z277="energia elektryczna",AH277*0))</f>
        <v>0</v>
      </c>
      <c r="AT277" s="20" t="b">
        <f>IF(Z277="gaz",AH277*'lista, wskaźniki'!$F$44,IF(Z277="energia elektryczna",AH277*0))</f>
        <v>0</v>
      </c>
      <c r="AU277" s="20">
        <f>AI277*1/3.6*'lista, wskaźniki'!$F$21</f>
        <v>0</v>
      </c>
      <c r="AV277" s="20">
        <f>AI277*'lista, wskaźniki'!$F$42</f>
        <v>0</v>
      </c>
      <c r="AW277" s="20">
        <f>AI277*'lista, wskaźniki'!$F$43</f>
        <v>0</v>
      </c>
      <c r="AX277" s="20">
        <f>AI277*'lista, wskaźniki'!$F$44</f>
        <v>0</v>
      </c>
      <c r="AY277" s="20">
        <f>AK277*'lista, wskaźniki'!$F$26</f>
        <v>0</v>
      </c>
      <c r="AZ277" s="20">
        <f t="shared" si="120"/>
        <v>0</v>
      </c>
      <c r="BA277" s="20">
        <f t="shared" si="121"/>
        <v>0</v>
      </c>
      <c r="BB277" s="20">
        <f t="shared" si="122"/>
        <v>0</v>
      </c>
      <c r="BC277" s="20">
        <f t="shared" si="123"/>
        <v>0</v>
      </c>
      <c r="BD277" s="1082"/>
      <c r="BE277" s="1082"/>
      <c r="BF277" s="1082"/>
      <c r="BG277" s="1082"/>
      <c r="BH277" s="93"/>
      <c r="BI277" s="1082"/>
      <c r="BJ277" s="93"/>
      <c r="BK277" s="1082"/>
      <c r="BL277" s="93"/>
      <c r="BM277" s="93"/>
      <c r="BN277" s="93"/>
      <c r="BO277" s="93"/>
      <c r="BP277" s="93"/>
      <c r="BQ277" s="93"/>
      <c r="BR277" s="93"/>
      <c r="BS277" s="1076"/>
      <c r="BT277" s="1076"/>
      <c r="BU277" s="1076"/>
      <c r="BV277" s="1076"/>
      <c r="BW277" s="1076"/>
      <c r="BX277" s="1076"/>
      <c r="BY277" s="1079"/>
      <c r="CA277" s="365" t="b">
        <f t="shared" si="124"/>
        <v>0</v>
      </c>
      <c r="CB277" s="365" t="b">
        <f t="shared" si="125"/>
        <v>0</v>
      </c>
      <c r="CC277" s="365" t="b">
        <f t="shared" si="126"/>
        <v>0</v>
      </c>
      <c r="CD277" s="365" t="b">
        <f t="shared" si="127"/>
        <v>0</v>
      </c>
      <c r="CE277" s="365">
        <f t="shared" si="128"/>
        <v>0</v>
      </c>
      <c r="CF277" s="365" t="b">
        <f t="shared" si="129"/>
        <v>0</v>
      </c>
      <c r="CG277" s="365" t="b">
        <f t="shared" si="130"/>
        <v>0</v>
      </c>
      <c r="CH277" s="365" t="b">
        <f t="shared" si="131"/>
        <v>0</v>
      </c>
      <c r="CI277" s="72" t="b">
        <f t="shared" si="132"/>
        <v>0</v>
      </c>
      <c r="CJ277" s="72" t="b">
        <f t="shared" si="133"/>
        <v>0</v>
      </c>
      <c r="CK277" s="72" t="b">
        <f t="shared" si="134"/>
        <v>0</v>
      </c>
      <c r="CL277" s="72">
        <f t="shared" si="135"/>
        <v>0</v>
      </c>
      <c r="CM277" s="72">
        <f t="shared" si="136"/>
        <v>0</v>
      </c>
      <c r="CN277" s="72" t="b">
        <f t="shared" si="137"/>
        <v>0</v>
      </c>
      <c r="CP277" s="13">
        <f t="shared" si="138"/>
        <v>0</v>
      </c>
      <c r="CQ277" s="13" t="b">
        <f t="shared" si="139"/>
        <v>0</v>
      </c>
      <c r="CR277" s="13" t="b">
        <f t="shared" si="140"/>
        <v>0</v>
      </c>
      <c r="CS277" s="13" t="b">
        <f t="shared" si="146"/>
        <v>0</v>
      </c>
      <c r="CT277" s="13" t="b">
        <f t="shared" si="145"/>
        <v>0</v>
      </c>
      <c r="CU277" s="13" t="b">
        <f t="shared" si="118"/>
        <v>0</v>
      </c>
      <c r="CV277" s="13" t="b">
        <f t="shared" si="141"/>
        <v>0</v>
      </c>
      <c r="CW277" s="13" t="b">
        <f t="shared" si="142"/>
        <v>0</v>
      </c>
      <c r="CX277" s="13" t="b">
        <f t="shared" si="143"/>
        <v>0</v>
      </c>
      <c r="CY277" s="13" t="b">
        <f t="shared" si="144"/>
        <v>0</v>
      </c>
    </row>
    <row r="278" spans="1:103" ht="15" thickBot="1">
      <c r="A278" s="931">
        <v>56</v>
      </c>
      <c r="B278" s="1080" t="s">
        <v>204</v>
      </c>
      <c r="C278" s="1080">
        <v>12</v>
      </c>
      <c r="D278" s="1080" t="s">
        <v>1</v>
      </c>
      <c r="E278" s="1080" t="s">
        <v>5</v>
      </c>
      <c r="F278" s="1080"/>
      <c r="G278" s="1080"/>
      <c r="H278" s="1080"/>
      <c r="I278" s="1080" t="s">
        <v>10</v>
      </c>
      <c r="J278" s="1080">
        <v>60</v>
      </c>
      <c r="K278" s="1080">
        <v>2</v>
      </c>
      <c r="L278" s="1080" t="s">
        <v>16</v>
      </c>
      <c r="M278" s="1080"/>
      <c r="N278" s="1080" t="s">
        <v>16</v>
      </c>
      <c r="O278" s="1080"/>
      <c r="P278" s="1080" t="s">
        <v>17</v>
      </c>
      <c r="Q278" s="940">
        <f>IF(I278="&lt;1966",'lista, wskaźniki'!$G$4,IF(I278="1967-1985",'lista, wskaźniki'!$G$5,IF(I278="1986-1992",'lista, wskaźniki'!$G$6,IF(I278="1993-1996",'lista, wskaźniki'!$G$7,IF(I278="&gt;1997",'lista, wskaźniki'!$G$8,IF(I278=0,'lista, wskaźniki'!$G$4))))))</f>
        <v>290</v>
      </c>
      <c r="R278" s="1080" t="s">
        <v>23</v>
      </c>
      <c r="S278" s="1080" t="s">
        <v>27</v>
      </c>
      <c r="T278" s="1080">
        <v>15</v>
      </c>
      <c r="U278" s="1080">
        <v>2003</v>
      </c>
      <c r="V278" s="1080"/>
      <c r="W278" s="89" t="s">
        <v>35</v>
      </c>
      <c r="X278" s="89" t="s">
        <v>38</v>
      </c>
      <c r="Y278" s="89" t="s">
        <v>24</v>
      </c>
      <c r="Z278" s="89" t="s">
        <v>40</v>
      </c>
      <c r="AA278" s="89" t="s">
        <v>35</v>
      </c>
      <c r="AB278" s="90">
        <v>3</v>
      </c>
      <c r="AC278" s="90"/>
      <c r="AD278" s="89">
        <v>2600</v>
      </c>
      <c r="AE278" s="1080"/>
      <c r="AF278" s="334">
        <f t="shared" si="119"/>
        <v>59.001000000000005</v>
      </c>
      <c r="AG278" s="272">
        <f>IF(R278="kompletna",Q278*J278*0.0036*'lista, wskaźniki'!$F$13, IF(R278="częściowa",Q278*J278*0.0036*'lista, wskaźniki'!$F$14, IF(R278="brak",Q278*J278*0.0036*'lista, wskaźniki'!$F$15,)))</f>
        <v>50.112000000000002</v>
      </c>
      <c r="AH278" s="334">
        <f>IF(Y278="inne",K278*'lista, wskaźniki'!$E$35,IF(Y278="to samo źródło",0,IF(Y278=0,0)))</f>
        <v>4.3357072500000005</v>
      </c>
      <c r="AI278" s="334" t="b">
        <f>IF(AA278="gaz z sieci",AC278*'lista, wskaźniki'!$D$21)</f>
        <v>0</v>
      </c>
      <c r="AJ278" s="272">
        <f>IF(AA278="węgiel",AB278*'lista, wskaźniki'!$D$20, IF('Sektor mieszkaniowy'!AA278="drewno",'Sektor mieszkaniowy'!AB278*'lista, wskaźniki'!$D$22,IF('Sektor mieszkaniowy'!AA278="pellet",AB278*'lista, wskaźniki'!$D$23,IF('Sektor mieszkaniowy'!AA278="gaz z sieci",AB278*'lista, wskaźniki'!$D$21,IF('Sektor mieszkaniowy'!AA278="olej opałowy",'Sektor mieszkaniowy'!AB278*'lista, wskaźniki'!$D$24)))))</f>
        <v>67.89</v>
      </c>
      <c r="AK278" s="1083">
        <f>AL278/'lista, wskaźniki'!$A$127</f>
        <v>0</v>
      </c>
      <c r="AL278" s="1080"/>
      <c r="AM278" s="20">
        <f>IF(AA278="węgiel",AF278*1/3.6*'lista, wskaźniki'!$F$20,IF(AA278="drewno",AF278*1/3.6*'lista, wskaźniki'!$F$22,IF(AA278="pellet",AF278*1/3.6*'lista, wskaźniki'!$F$23,IF(AA278="gaz z sieci",AF278*1/3.6*'lista, wskaźniki'!$F$21,IF(AA278="olej opałowy",AF278*1/3.6*'lista, wskaźniki'!$F$24,0)))))</f>
        <v>5.5891647300000002</v>
      </c>
      <c r="AN278" s="20">
        <f>IF(AA278="węgiel",AF278*'lista, wskaźniki'!$E$42,IF(AA278="drewno",AF278*'lista, wskaźniki'!$G$42,IF(AA278="pellet",AF278*'lista, wskaźniki'!$H$42,IF(AA278="gaz z sieci",AF278*'lista, wskaźniki'!$F$42,IF(AA278="olej opałowy",AF278*'lista, wskaźniki'!$I$42,0)))))</f>
        <v>2.2420380000000004E-2</v>
      </c>
      <c r="AO278" s="20">
        <f>IF(AA278="węgiel",AF278*'lista, wskaźniki'!$E$43,IF(AA278="drewno",AF278*'lista, wskaźniki'!$G$43,IF(AA278="pellet",AF278*'lista, wskaźniki'!$H$43,IF(AA278="gaz z sieci",AF278*'lista, wskaźniki'!$F$43,IF(AA278="olej opałowy",AF278*'lista, wskaźniki'!$I$43,0)))))</f>
        <v>2.1240360000000003E-2</v>
      </c>
      <c r="AP278" s="20">
        <f>IF(AA278="węgiel",AF278*'lista, wskaźniki'!$E$44,IF(AA278="drewno",AF278*'lista, wskaźniki'!$G$44,IF(AA278="pellet",AF278*'lista, wskaźniki'!$H$44,IF(AA278="gaz z sieci",AF278*'lista, wskaźniki'!$F$44,IF(AA278="olej opałowy",AF278*'lista, wskaźniki'!$I$44,0)))))</f>
        <v>1.593027E-5</v>
      </c>
      <c r="AQ278" s="360">
        <f>IF(Z278="gaz",AH278*1/3.6*'lista, wskaźniki'!$F$21,IF(Z278="energia elektryczna",AH278*1/3.6*'lista, wskaźniki'!$F$26))</f>
        <v>1.0718831812500003</v>
      </c>
      <c r="AR278" s="20">
        <f>IF(Z278="gaz",AH278*'lista, wskaźniki'!$F$42,IF(Z278="energia elektryczna",AH278*0))</f>
        <v>0</v>
      </c>
      <c r="AS278" s="20">
        <f>IF(Z278="gaz",AH278*'lista, wskaźniki'!$F$43,IF(Z278="energia elektryczna",AH278*0))</f>
        <v>0</v>
      </c>
      <c r="AT278" s="20">
        <f>IF(Z278="gaz",AH278*'lista, wskaźniki'!$F$44,IF(Z278="energia elektryczna",AH278*0))</f>
        <v>0</v>
      </c>
      <c r="AU278" s="20">
        <f>AI278*1/3.6*'lista, wskaźniki'!$F$21</f>
        <v>0</v>
      </c>
      <c r="AV278" s="20">
        <f>AI278*'lista, wskaźniki'!$F$42</f>
        <v>0</v>
      </c>
      <c r="AW278" s="20">
        <f>AI278*'lista, wskaźniki'!$F$43</f>
        <v>0</v>
      </c>
      <c r="AX278" s="20">
        <f>AI278*'lista, wskaźniki'!$F$44</f>
        <v>0</v>
      </c>
      <c r="AY278" s="20">
        <f>AK278*'lista, wskaźniki'!$F$26</f>
        <v>0</v>
      </c>
      <c r="AZ278" s="20">
        <f t="shared" si="120"/>
        <v>6.6610479112500007</v>
      </c>
      <c r="BA278" s="20">
        <f t="shared" si="121"/>
        <v>2.2420380000000004E-2</v>
      </c>
      <c r="BB278" s="20">
        <f t="shared" si="122"/>
        <v>2.1240360000000003E-2</v>
      </c>
      <c r="BC278" s="20">
        <f t="shared" si="123"/>
        <v>1.593027E-5</v>
      </c>
      <c r="BD278" s="1080" t="s">
        <v>17</v>
      </c>
      <c r="BE278" s="1080" t="s">
        <v>17</v>
      </c>
      <c r="BF278" s="1080" t="s">
        <v>17</v>
      </c>
      <c r="BG278" s="1080" t="s">
        <v>17</v>
      </c>
      <c r="BH278" s="89"/>
      <c r="BI278" s="1080" t="s">
        <v>17</v>
      </c>
      <c r="BJ278" s="89"/>
      <c r="BK278" s="1080" t="s">
        <v>17</v>
      </c>
      <c r="BL278" s="89"/>
      <c r="BM278" s="89"/>
      <c r="BN278" s="89"/>
      <c r="BO278" s="89" t="s">
        <v>17</v>
      </c>
      <c r="BP278" s="89"/>
      <c r="BQ278" s="89"/>
      <c r="BR278" s="89"/>
      <c r="BS278" s="1074"/>
      <c r="BT278" s="1074"/>
      <c r="BU278" s="1074"/>
      <c r="BV278" s="1074"/>
      <c r="BW278" s="1074"/>
      <c r="BX278" s="1074"/>
      <c r="BY278" s="1077"/>
      <c r="CA278" s="365">
        <f t="shared" si="124"/>
        <v>59.001000000000005</v>
      </c>
      <c r="CB278" s="365" t="b">
        <f t="shared" si="125"/>
        <v>0</v>
      </c>
      <c r="CC278" s="365" t="b">
        <f t="shared" si="126"/>
        <v>0</v>
      </c>
      <c r="CD278" s="365" t="b">
        <f t="shared" si="127"/>
        <v>0</v>
      </c>
      <c r="CE278" s="365" t="b">
        <f t="shared" si="128"/>
        <v>0</v>
      </c>
      <c r="CF278" s="365" t="b">
        <f t="shared" si="129"/>
        <v>0</v>
      </c>
      <c r="CG278" s="365">
        <f t="shared" si="130"/>
        <v>4.3357072500000005</v>
      </c>
      <c r="CH278" s="365" t="b">
        <f t="shared" si="131"/>
        <v>0</v>
      </c>
      <c r="CI278" s="72">
        <f t="shared" si="132"/>
        <v>59.001000000000005</v>
      </c>
      <c r="CJ278" s="72" t="b">
        <f t="shared" si="133"/>
        <v>0</v>
      </c>
      <c r="CK278" s="72" t="b">
        <f t="shared" si="134"/>
        <v>0</v>
      </c>
      <c r="CL278" s="72">
        <f t="shared" si="135"/>
        <v>0</v>
      </c>
      <c r="CM278" s="72" t="b">
        <f t="shared" si="136"/>
        <v>0</v>
      </c>
      <c r="CN278" s="72">
        <f t="shared" si="137"/>
        <v>4.3357072500000005</v>
      </c>
      <c r="CP278" s="13">
        <f t="shared" si="138"/>
        <v>60</v>
      </c>
      <c r="CQ278" s="13">
        <f t="shared" si="139"/>
        <v>30</v>
      </c>
      <c r="CR278" s="13" t="b">
        <f t="shared" si="140"/>
        <v>0</v>
      </c>
      <c r="CS278" s="13">
        <f t="shared" si="146"/>
        <v>0</v>
      </c>
      <c r="CT278" s="13" t="b">
        <f t="shared" si="145"/>
        <v>0</v>
      </c>
      <c r="CU278" s="13">
        <f t="shared" si="118"/>
        <v>0</v>
      </c>
      <c r="CV278" s="13" t="b">
        <f t="shared" si="141"/>
        <v>0</v>
      </c>
      <c r="CW278" s="13">
        <f t="shared" si="142"/>
        <v>0</v>
      </c>
      <c r="CX278" s="13" t="b">
        <f t="shared" si="143"/>
        <v>0</v>
      </c>
      <c r="CY278" s="13">
        <f t="shared" si="144"/>
        <v>0</v>
      </c>
    </row>
    <row r="279" spans="1:103" ht="15" thickBot="1">
      <c r="A279" s="932"/>
      <c r="B279" s="1081"/>
      <c r="C279" s="1081"/>
      <c r="D279" s="1081"/>
      <c r="E279" s="1081"/>
      <c r="F279" s="1081"/>
      <c r="G279" s="1081"/>
      <c r="H279" s="1081"/>
      <c r="I279" s="1081"/>
      <c r="J279" s="1081"/>
      <c r="K279" s="1081"/>
      <c r="L279" s="1081"/>
      <c r="M279" s="1081"/>
      <c r="N279" s="1081"/>
      <c r="O279" s="1081"/>
      <c r="P279" s="1081"/>
      <c r="Q279" s="941"/>
      <c r="R279" s="1081"/>
      <c r="S279" s="1081"/>
      <c r="T279" s="1081"/>
      <c r="U279" s="1081"/>
      <c r="V279" s="1081"/>
      <c r="W279" s="20" t="s">
        <v>36</v>
      </c>
      <c r="X279" s="91"/>
      <c r="Y279" s="91"/>
      <c r="Z279" s="91"/>
      <c r="AA279" s="91" t="s">
        <v>36</v>
      </c>
      <c r="AB279" s="92">
        <v>4</v>
      </c>
      <c r="AC279" s="92"/>
      <c r="AD279" s="91">
        <v>900</v>
      </c>
      <c r="AE279" s="1081"/>
      <c r="AF279" s="334">
        <f>IF(AG279&gt;0,(AJ279+AG279/2)/2,AJ279)</f>
        <v>43.727499999999999</v>
      </c>
      <c r="AG279" s="272">
        <v>50.11</v>
      </c>
      <c r="AH279" s="334">
        <f>IF(Y279="inne",K279*'lista, wskaźniki'!$E$35,IF(Y279="to samo źródło",0,IF(Y279=0,0)))</f>
        <v>0</v>
      </c>
      <c r="AI279" s="334" t="b">
        <f>IF(AA279="gaz z sieci",AC279*'lista, wskaźniki'!$D$21)</f>
        <v>0</v>
      </c>
      <c r="AJ279" s="272">
        <f>IF(AA279="węgiel",AB279*'lista, wskaźniki'!$D$20, IF('Sektor mieszkaniowy'!AA279="drewno",'Sektor mieszkaniowy'!AB279*'lista, wskaźniki'!$D$22,IF('Sektor mieszkaniowy'!AA279="pellet",AB279*'lista, wskaźniki'!$D$23,IF('Sektor mieszkaniowy'!AA279="gaz z sieci",AB279*'lista, wskaźniki'!$D$21,IF('Sektor mieszkaniowy'!AA279="olej opałowy",'Sektor mieszkaniowy'!AB279*'lista, wskaźniki'!$D$24)))))</f>
        <v>62.4</v>
      </c>
      <c r="AK279" s="1084"/>
      <c r="AL279" s="1081"/>
      <c r="AM279" s="20">
        <f>IF(AA279="węgiel",AF279*1/3.6*'lista, wskaźniki'!$F$20,IF(AA279="drewno",AF279*1/3.6*'lista, wskaźniki'!$F$22,IF(AA279="pellet",AF279*1/3.6*'lista, wskaźniki'!$F$23,IF(AA279="gaz z sieci",AF279*1/3.6*'lista, wskaźniki'!$F$21,IF(AA279="olej opałowy",AF279*1/3.6*'lista, wskaźniki'!$F$24,0)))))</f>
        <v>0</v>
      </c>
      <c r="AN279" s="20">
        <f>IF(AA279="węgiel",AF279*'lista, wskaźniki'!$E$42,IF(AA279="drewno",AF279*'lista, wskaźniki'!$G$42,IF(AA279="pellet",AF279*'lista, wskaźniki'!$H$42,IF(AA279="gaz z sieci",AF279*'lista, wskaźniki'!$F$42,IF(AA279="olej opałowy",AF279*'lista, wskaźniki'!$I$42,0)))))</f>
        <v>3.5419275E-2</v>
      </c>
      <c r="AO279" s="20">
        <f>IF(AA279="węgiel",AF279*'lista, wskaźniki'!$E$43,IF(AA279="drewno",AF279*'lista, wskaźniki'!$G$43,IF(AA279="pellet",AF279*'lista, wskaźniki'!$H$43,IF(AA279="gaz z sieci",AF279*'lista, wskaźniki'!$F$43,IF(AA279="olej opałowy",AF279*'lista, wskaźniki'!$I$43,0)))))</f>
        <v>3.5419275E-2</v>
      </c>
      <c r="AP279" s="20">
        <f>IF(AA279="węgiel",AF279*'lista, wskaźniki'!$E$44,IF(AA279="drewno",AF279*'lista, wskaźniki'!$G$44,IF(AA279="pellet",AF279*'lista, wskaźniki'!$H$44,IF(AA279="gaz z sieci",AF279*'lista, wskaźniki'!$F$44,IF(AA279="olej opałowy",AF279*'lista, wskaźniki'!$I$44,0)))))</f>
        <v>1.0931874999999999E-5</v>
      </c>
      <c r="AQ279" s="20" t="b">
        <f>IF(Z279="gaz",AH279*1/3.6*'lista, wskaźniki'!$F$21,IF(Z279="energia elektryczna",AH279*1/3.6*'lista, wskaźniki'!$F$26))</f>
        <v>0</v>
      </c>
      <c r="AR279" s="20" t="b">
        <f>IF(Z279="gaz",AH279*'lista, wskaźniki'!$F$42,IF(Z279="energia elektryczna",AH279*0))</f>
        <v>0</v>
      </c>
      <c r="AS279" s="20" t="b">
        <f>IF(Z279="gaz",AH279*'lista, wskaźniki'!$F$43,IF(Z279="energia elektryczna",AH279*0))</f>
        <v>0</v>
      </c>
      <c r="AT279" s="20" t="b">
        <f>IF(Z279="gaz",AH279*'lista, wskaźniki'!$F$44,IF(Z279="energia elektryczna",AH279*0))</f>
        <v>0</v>
      </c>
      <c r="AU279" s="20">
        <f>AI279*1/3.6*'lista, wskaźniki'!$F$21</f>
        <v>0</v>
      </c>
      <c r="AV279" s="20">
        <f>AI279*'lista, wskaźniki'!$F$42</f>
        <v>0</v>
      </c>
      <c r="AW279" s="20">
        <f>AI279*'lista, wskaźniki'!$F$43</f>
        <v>0</v>
      </c>
      <c r="AX279" s="20">
        <f>AI279*'lista, wskaźniki'!$F$44</f>
        <v>0</v>
      </c>
      <c r="AY279" s="20">
        <f>AK279*'lista, wskaźniki'!$F$26</f>
        <v>0</v>
      </c>
      <c r="AZ279" s="20">
        <f t="shared" si="120"/>
        <v>0</v>
      </c>
      <c r="BA279" s="20">
        <f t="shared" si="121"/>
        <v>3.5419275E-2</v>
      </c>
      <c r="BB279" s="20">
        <f t="shared" si="122"/>
        <v>3.5419275E-2</v>
      </c>
      <c r="BC279" s="20">
        <f t="shared" si="123"/>
        <v>1.0931874999999999E-5</v>
      </c>
      <c r="BD279" s="1081"/>
      <c r="BE279" s="1081"/>
      <c r="BF279" s="1081"/>
      <c r="BG279" s="1081"/>
      <c r="BH279" s="91"/>
      <c r="BI279" s="1081"/>
      <c r="BJ279" s="91"/>
      <c r="BK279" s="1081"/>
      <c r="BL279" s="91"/>
      <c r="BM279" s="91"/>
      <c r="BN279" s="91"/>
      <c r="BO279" s="91"/>
      <c r="BP279" s="91"/>
      <c r="BQ279" s="91"/>
      <c r="BR279" s="91"/>
      <c r="BS279" s="1075"/>
      <c r="BT279" s="1075"/>
      <c r="BU279" s="1075"/>
      <c r="BV279" s="1075"/>
      <c r="BW279" s="1075"/>
      <c r="BX279" s="1075"/>
      <c r="BY279" s="1078"/>
      <c r="CA279" s="365" t="b">
        <f t="shared" si="124"/>
        <v>0</v>
      </c>
      <c r="CB279" s="365">
        <f t="shared" si="125"/>
        <v>43.727499999999999</v>
      </c>
      <c r="CC279" s="365" t="b">
        <f t="shared" si="126"/>
        <v>0</v>
      </c>
      <c r="CD279" s="365" t="b">
        <f t="shared" si="127"/>
        <v>0</v>
      </c>
      <c r="CE279" s="365" t="b">
        <f t="shared" si="128"/>
        <v>0</v>
      </c>
      <c r="CF279" s="365" t="b">
        <f t="shared" si="129"/>
        <v>0</v>
      </c>
      <c r="CG279" s="365" t="b">
        <f t="shared" si="130"/>
        <v>0</v>
      </c>
      <c r="CH279" s="365" t="b">
        <f t="shared" si="131"/>
        <v>0</v>
      </c>
      <c r="CI279" s="72" t="b">
        <f t="shared" si="132"/>
        <v>0</v>
      </c>
      <c r="CJ279" s="72">
        <f t="shared" si="133"/>
        <v>43.727499999999999</v>
      </c>
      <c r="CK279" s="72" t="b">
        <f t="shared" si="134"/>
        <v>0</v>
      </c>
      <c r="CL279" s="72">
        <f t="shared" si="135"/>
        <v>0</v>
      </c>
      <c r="CM279" s="72" t="b">
        <f t="shared" si="136"/>
        <v>0</v>
      </c>
      <c r="CN279" s="72" t="b">
        <f t="shared" si="137"/>
        <v>0</v>
      </c>
      <c r="CP279" s="13">
        <f t="shared" si="138"/>
        <v>0</v>
      </c>
      <c r="CQ279" s="13" t="b">
        <f t="shared" si="139"/>
        <v>0</v>
      </c>
      <c r="CR279" s="13" t="b">
        <f t="shared" si="140"/>
        <v>0</v>
      </c>
      <c r="CS279" s="13" t="b">
        <f t="shared" si="146"/>
        <v>0</v>
      </c>
      <c r="CT279" s="13" t="b">
        <f t="shared" si="145"/>
        <v>0</v>
      </c>
      <c r="CU279" s="13" t="b">
        <f t="shared" si="118"/>
        <v>0</v>
      </c>
      <c r="CV279" s="13" t="b">
        <f t="shared" si="141"/>
        <v>0</v>
      </c>
      <c r="CW279" s="13" t="b">
        <f t="shared" si="142"/>
        <v>0</v>
      </c>
      <c r="CX279" s="13" t="b">
        <f t="shared" si="143"/>
        <v>0</v>
      </c>
      <c r="CY279" s="13" t="b">
        <f t="shared" si="144"/>
        <v>0</v>
      </c>
    </row>
    <row r="280" spans="1:103" ht="15" thickBot="1">
      <c r="A280" s="932"/>
      <c r="B280" s="1081"/>
      <c r="C280" s="1081"/>
      <c r="D280" s="1081"/>
      <c r="E280" s="1081"/>
      <c r="F280" s="1081"/>
      <c r="G280" s="1081"/>
      <c r="H280" s="1081"/>
      <c r="I280" s="1081"/>
      <c r="J280" s="1081"/>
      <c r="K280" s="1081"/>
      <c r="L280" s="1081"/>
      <c r="M280" s="1081"/>
      <c r="N280" s="1081"/>
      <c r="O280" s="1081"/>
      <c r="P280" s="1081"/>
      <c r="Q280" s="941"/>
      <c r="R280" s="1081"/>
      <c r="S280" s="1081"/>
      <c r="T280" s="1081"/>
      <c r="U280" s="1081"/>
      <c r="V280" s="1081"/>
      <c r="W280" s="91"/>
      <c r="X280" s="91"/>
      <c r="Y280" s="91"/>
      <c r="Z280" s="91"/>
      <c r="AA280" s="91" t="s">
        <v>50</v>
      </c>
      <c r="AB280" s="92"/>
      <c r="AC280" s="92"/>
      <c r="AD280" s="91"/>
      <c r="AE280" s="1081"/>
      <c r="AF280" s="334">
        <f t="shared" si="119"/>
        <v>0</v>
      </c>
      <c r="AG280" s="272">
        <f>IF(R280="kompletna",Q280*J280*0.0036*'lista, wskaźniki'!$F$13, IF(R280="częściowa",Q280*J280*0.0036*'lista, wskaźniki'!$F$14, IF(R280="brak",Q280*J280*0.0036*'lista, wskaźniki'!$F$15,)))</f>
        <v>0</v>
      </c>
      <c r="AH280" s="334">
        <f>IF(Y280="inne",K280*'lista, wskaźniki'!$E$35,IF(Y280="to samo źródło",0,IF(Y280=0,0)))</f>
        <v>0</v>
      </c>
      <c r="AI280" s="334" t="b">
        <f>IF(AA280="gaz z sieci",AC280*'lista, wskaźniki'!$D$21)</f>
        <v>0</v>
      </c>
      <c r="AJ280" s="272">
        <f>IF(AA280="węgiel",AB280*'lista, wskaźniki'!$D$20, IF('Sektor mieszkaniowy'!AA280="drewno",'Sektor mieszkaniowy'!AB280*'lista, wskaźniki'!$D$22,IF('Sektor mieszkaniowy'!AA280="pellet",AB280*'lista, wskaźniki'!$D$23,IF('Sektor mieszkaniowy'!AA280="gaz z sieci",AB280*'lista, wskaźniki'!$D$21,IF('Sektor mieszkaniowy'!AA280="olej opałowy",'Sektor mieszkaniowy'!AB280*'lista, wskaźniki'!$D$24)))))</f>
        <v>0</v>
      </c>
      <c r="AK280" s="1084"/>
      <c r="AL280" s="1081"/>
      <c r="AM280" s="20">
        <f>IF(AA280="węgiel",AF280*1/3.6*'lista, wskaźniki'!$F$20,IF(AA280="drewno",AF280*1/3.6*'lista, wskaźniki'!$F$22,IF(AA280="pellet",AF280*1/3.6*'lista, wskaźniki'!$F$23,IF(AA280="gaz z sieci",AF280*1/3.6*'lista, wskaźniki'!$F$21,IF(AA280="olej opałowy",AF280*1/3.6*'lista, wskaźniki'!$F$24,0)))))</f>
        <v>0</v>
      </c>
      <c r="AN280" s="20">
        <f>IF(AA280="węgiel",AF280*'lista, wskaźniki'!$E$42,IF(AA280="drewno",AF280*'lista, wskaźniki'!$G$42,IF(AA280="pellet",AF280*'lista, wskaźniki'!$H$42,IF(AA280="gaz z sieci",AF280*'lista, wskaźniki'!$F$42,IF(AA280="olej opałowy",AF280*'lista, wskaźniki'!$I$42,0)))))</f>
        <v>0</v>
      </c>
      <c r="AO280" s="20">
        <f>IF(AA280="węgiel",AF280*'lista, wskaźniki'!$E$43,IF(AA280="drewno",AF280*'lista, wskaźniki'!$G$43,IF(AA280="pellet",AF280*'lista, wskaźniki'!$H$43,IF(AA280="gaz z sieci",AF280*'lista, wskaźniki'!$F$43,IF(AA280="olej opałowy",AF280*'lista, wskaźniki'!$I$43,0)))))</f>
        <v>0</v>
      </c>
      <c r="AP280" s="20">
        <f>IF(AA280="węgiel",AF280*'lista, wskaźniki'!$E$44,IF(AA280="drewno",AF280*'lista, wskaźniki'!$G$44,IF(AA280="pellet",AF280*'lista, wskaźniki'!$H$44,IF(AA280="gaz z sieci",AF280*'lista, wskaźniki'!$F$44,IF(AA280="olej opałowy",AF280*'lista, wskaźniki'!$I$44,0)))))</f>
        <v>0</v>
      </c>
      <c r="AQ280" s="20" t="b">
        <f>IF(Z280="gaz",AH280*1/3.6*'lista, wskaźniki'!$F$21,IF(Z280="energia elektryczna",AH280*1/3.6*'lista, wskaźniki'!$F$26))</f>
        <v>0</v>
      </c>
      <c r="AR280" s="20" t="b">
        <f>IF(Z280="gaz",AH280*'lista, wskaźniki'!$F$42,IF(Z280="energia elektryczna",AH280*0))</f>
        <v>0</v>
      </c>
      <c r="AS280" s="20" t="b">
        <f>IF(Z280="gaz",AH280*'lista, wskaźniki'!$F$43,IF(Z280="energia elektryczna",AH280*0))</f>
        <v>0</v>
      </c>
      <c r="AT280" s="20" t="b">
        <f>IF(Z280="gaz",AH280*'lista, wskaźniki'!$F$44,IF(Z280="energia elektryczna",AH280*0))</f>
        <v>0</v>
      </c>
      <c r="AU280" s="20">
        <f>AI280*1/3.6*'lista, wskaźniki'!$F$21</f>
        <v>0</v>
      </c>
      <c r="AV280" s="20">
        <f>AI280*'lista, wskaźniki'!$F$42</f>
        <v>0</v>
      </c>
      <c r="AW280" s="20">
        <f>AI280*'lista, wskaźniki'!$F$43</f>
        <v>0</v>
      </c>
      <c r="AX280" s="20">
        <f>AI280*'lista, wskaźniki'!$F$44</f>
        <v>0</v>
      </c>
      <c r="AY280" s="20">
        <f>AK280*'lista, wskaźniki'!$F$26</f>
        <v>0</v>
      </c>
      <c r="AZ280" s="20">
        <f t="shared" si="120"/>
        <v>0</v>
      </c>
      <c r="BA280" s="20">
        <f t="shared" si="121"/>
        <v>0</v>
      </c>
      <c r="BB280" s="20">
        <f t="shared" si="122"/>
        <v>0</v>
      </c>
      <c r="BC280" s="20">
        <f t="shared" si="123"/>
        <v>0</v>
      </c>
      <c r="BD280" s="1081"/>
      <c r="BE280" s="1081"/>
      <c r="BF280" s="1081"/>
      <c r="BG280" s="1081"/>
      <c r="BH280" s="91"/>
      <c r="BI280" s="1081"/>
      <c r="BJ280" s="91"/>
      <c r="BK280" s="1081"/>
      <c r="BL280" s="91"/>
      <c r="BM280" s="91"/>
      <c r="BN280" s="91"/>
      <c r="BO280" s="91"/>
      <c r="BP280" s="91"/>
      <c r="BQ280" s="91"/>
      <c r="BR280" s="91"/>
      <c r="BS280" s="1075"/>
      <c r="BT280" s="1075"/>
      <c r="BU280" s="1075"/>
      <c r="BV280" s="1075"/>
      <c r="BW280" s="1075"/>
      <c r="BX280" s="1075"/>
      <c r="BY280" s="1078"/>
      <c r="CA280" s="365" t="b">
        <f t="shared" si="124"/>
        <v>0</v>
      </c>
      <c r="CB280" s="365" t="b">
        <f t="shared" si="125"/>
        <v>0</v>
      </c>
      <c r="CC280" s="365">
        <f t="shared" si="126"/>
        <v>0</v>
      </c>
      <c r="CD280" s="365" t="b">
        <f t="shared" si="127"/>
        <v>0</v>
      </c>
      <c r="CE280" s="365" t="b">
        <f t="shared" si="128"/>
        <v>0</v>
      </c>
      <c r="CF280" s="365" t="b">
        <f t="shared" si="129"/>
        <v>0</v>
      </c>
      <c r="CG280" s="365" t="b">
        <f t="shared" si="130"/>
        <v>0</v>
      </c>
      <c r="CH280" s="365" t="b">
        <f t="shared" si="131"/>
        <v>0</v>
      </c>
      <c r="CI280" s="72" t="b">
        <f t="shared" si="132"/>
        <v>0</v>
      </c>
      <c r="CJ280" s="72" t="b">
        <f t="shared" si="133"/>
        <v>0</v>
      </c>
      <c r="CK280" s="72">
        <f t="shared" si="134"/>
        <v>0</v>
      </c>
      <c r="CL280" s="72">
        <f t="shared" si="135"/>
        <v>0</v>
      </c>
      <c r="CM280" s="72" t="b">
        <f t="shared" si="136"/>
        <v>0</v>
      </c>
      <c r="CN280" s="72" t="b">
        <f t="shared" si="137"/>
        <v>0</v>
      </c>
      <c r="CP280" s="13">
        <f t="shared" si="138"/>
        <v>0</v>
      </c>
      <c r="CQ280" s="13" t="b">
        <f t="shared" si="139"/>
        <v>0</v>
      </c>
      <c r="CR280" s="13" t="b">
        <f t="shared" si="140"/>
        <v>0</v>
      </c>
      <c r="CS280" s="13" t="b">
        <f t="shared" si="146"/>
        <v>0</v>
      </c>
      <c r="CT280" s="13" t="b">
        <f t="shared" si="145"/>
        <v>0</v>
      </c>
      <c r="CU280" s="13" t="b">
        <f t="shared" si="118"/>
        <v>0</v>
      </c>
      <c r="CV280" s="13" t="b">
        <f t="shared" si="141"/>
        <v>0</v>
      </c>
      <c r="CW280" s="13" t="b">
        <f t="shared" si="142"/>
        <v>0</v>
      </c>
      <c r="CX280" s="13" t="b">
        <f t="shared" si="143"/>
        <v>0</v>
      </c>
      <c r="CY280" s="13" t="b">
        <f t="shared" si="144"/>
        <v>0</v>
      </c>
    </row>
    <row r="281" spans="1:103" ht="15" thickBot="1">
      <c r="A281" s="932"/>
      <c r="B281" s="1081"/>
      <c r="C281" s="1081"/>
      <c r="D281" s="1081"/>
      <c r="E281" s="1081"/>
      <c r="F281" s="1081"/>
      <c r="G281" s="1081"/>
      <c r="H281" s="1081"/>
      <c r="I281" s="1081"/>
      <c r="J281" s="1081"/>
      <c r="K281" s="1081"/>
      <c r="L281" s="1081"/>
      <c r="M281" s="1081"/>
      <c r="N281" s="1081"/>
      <c r="O281" s="1081"/>
      <c r="P281" s="1081"/>
      <c r="Q281" s="941"/>
      <c r="R281" s="1081"/>
      <c r="S281" s="1081"/>
      <c r="T281" s="1081"/>
      <c r="U281" s="1081"/>
      <c r="V281" s="1081"/>
      <c r="W281" s="91"/>
      <c r="X281" s="91"/>
      <c r="Y281" s="91"/>
      <c r="Z281" s="91"/>
      <c r="AA281" s="91" t="s">
        <v>38</v>
      </c>
      <c r="AB281" s="92"/>
      <c r="AC281" s="92"/>
      <c r="AD281" s="91"/>
      <c r="AE281" s="1081"/>
      <c r="AF281" s="334">
        <f t="shared" si="119"/>
        <v>0</v>
      </c>
      <c r="AG281" s="272">
        <f>IF(R281="kompletna",Q281*J281*0.0036*'lista, wskaźniki'!$F$13, IF(R281="częściowa",Q281*J281*0.0036*'lista, wskaźniki'!$F$14, IF(R281="brak",Q281*J281*0.0036*'lista, wskaźniki'!$F$15,)))</f>
        <v>0</v>
      </c>
      <c r="AH281" s="334">
        <f>IF(Y281="inne",K281*'lista, wskaźniki'!$E$35,IF(Y281="to samo źródło",0,IF(Y281=0,0)))</f>
        <v>0</v>
      </c>
      <c r="AI281" s="334">
        <f>IF(AA281="gaz z sieci",AC281*'lista, wskaźniki'!$D$21)</f>
        <v>0</v>
      </c>
      <c r="AJ281" s="272">
        <f>IF(AA281="węgiel",AB281*'lista, wskaźniki'!$D$20, IF('Sektor mieszkaniowy'!AA281="drewno",'Sektor mieszkaniowy'!AB281*'lista, wskaźniki'!$D$22,IF('Sektor mieszkaniowy'!AA281="pellet",AB281*'lista, wskaźniki'!$D$23,IF('Sektor mieszkaniowy'!AA281="gaz z sieci",AB281*'lista, wskaźniki'!$D$21,IF('Sektor mieszkaniowy'!AA281="olej opałowy",'Sektor mieszkaniowy'!AB281*'lista, wskaźniki'!$D$24)))))</f>
        <v>0</v>
      </c>
      <c r="AK281" s="1084"/>
      <c r="AL281" s="1081"/>
      <c r="AM281" s="20">
        <f>IF(AA281="węgiel",AF281*1/3.6*'lista, wskaźniki'!$F$20,IF(AA281="drewno",AF281*1/3.6*'lista, wskaźniki'!$F$22,IF(AA281="pellet",AF281*1/3.6*'lista, wskaźniki'!$F$23,IF(AA281="gaz z sieci",AF281*1/3.6*'lista, wskaźniki'!$F$21,IF(AA281="olej opałowy",AF281*1/3.6*'lista, wskaźniki'!$F$24,0)))))</f>
        <v>0</v>
      </c>
      <c r="AN281" s="20">
        <f>IF(AA281="węgiel",AF281*'lista, wskaźniki'!$E$42,IF(AA281="drewno",AF281*'lista, wskaźniki'!$G$42,IF(AA281="pellet",AF281*'lista, wskaźniki'!$H$42,IF(AA281="gaz z sieci",AF281*'lista, wskaźniki'!$F$42,IF(AA281="olej opałowy",AF281*'lista, wskaźniki'!$I$42,0)))))</f>
        <v>0</v>
      </c>
      <c r="AO281" s="20">
        <f>IF(AA281="węgiel",AF281*'lista, wskaźniki'!$E$43,IF(AA281="drewno",AF281*'lista, wskaźniki'!$G$43,IF(AA281="pellet",AF281*'lista, wskaźniki'!$H$43,IF(AA281="gaz z sieci",AF281*'lista, wskaźniki'!$F$43,IF(AA281="olej opałowy",AF281*'lista, wskaźniki'!$I$43,0)))))</f>
        <v>0</v>
      </c>
      <c r="AP281" s="20">
        <f>IF(AA281="węgiel",AF281*'lista, wskaźniki'!$E$44,IF(AA281="drewno",AF281*'lista, wskaźniki'!$G$44,IF(AA281="pellet",AF281*'lista, wskaźniki'!$H$44,IF(AA281="gaz z sieci",AF281*'lista, wskaźniki'!$F$44,IF(AA281="olej opałowy",AF281*'lista, wskaźniki'!$I$44,0)))))</f>
        <v>0</v>
      </c>
      <c r="AQ281" s="20" t="b">
        <f>IF(Z281="gaz",AH281*1/3.6*'lista, wskaźniki'!$F$21,IF(Z281="energia elektryczna",AH281*1/3.6*'lista, wskaźniki'!$F$26))</f>
        <v>0</v>
      </c>
      <c r="AR281" s="20" t="b">
        <f>IF(Z281="gaz",AH281*'lista, wskaźniki'!$F$42,IF(Z281="energia elektryczna",AH281*0))</f>
        <v>0</v>
      </c>
      <c r="AS281" s="20" t="b">
        <f>IF(Z281="gaz",AH281*'lista, wskaźniki'!$F$43,IF(Z281="energia elektryczna",AH281*0))</f>
        <v>0</v>
      </c>
      <c r="AT281" s="20" t="b">
        <f>IF(Z281="gaz",AH281*'lista, wskaźniki'!$F$44,IF(Z281="energia elektryczna",AH281*0))</f>
        <v>0</v>
      </c>
      <c r="AU281" s="20">
        <f>AI281*1/3.6*'lista, wskaźniki'!$F$21</f>
        <v>0</v>
      </c>
      <c r="AV281" s="20">
        <f>AI281*'lista, wskaźniki'!$F$42</f>
        <v>0</v>
      </c>
      <c r="AW281" s="20">
        <f>AI281*'lista, wskaźniki'!$F$43</f>
        <v>0</v>
      </c>
      <c r="AX281" s="20">
        <f>AI281*'lista, wskaźniki'!$F$44</f>
        <v>0</v>
      </c>
      <c r="AY281" s="20">
        <f>AK281*'lista, wskaźniki'!$F$26</f>
        <v>0</v>
      </c>
      <c r="AZ281" s="20">
        <f t="shared" si="120"/>
        <v>0</v>
      </c>
      <c r="BA281" s="20">
        <f t="shared" si="121"/>
        <v>0</v>
      </c>
      <c r="BB281" s="20">
        <f t="shared" si="122"/>
        <v>0</v>
      </c>
      <c r="BC281" s="20">
        <f t="shared" si="123"/>
        <v>0</v>
      </c>
      <c r="BD281" s="1081"/>
      <c r="BE281" s="1081"/>
      <c r="BF281" s="1081"/>
      <c r="BG281" s="1081"/>
      <c r="BH281" s="91"/>
      <c r="BI281" s="1081"/>
      <c r="BJ281" s="91"/>
      <c r="BK281" s="1081"/>
      <c r="BL281" s="91"/>
      <c r="BM281" s="91"/>
      <c r="BN281" s="91"/>
      <c r="BO281" s="91"/>
      <c r="BP281" s="91"/>
      <c r="BQ281" s="91"/>
      <c r="BR281" s="91"/>
      <c r="BS281" s="1075"/>
      <c r="BT281" s="1075"/>
      <c r="BU281" s="1075"/>
      <c r="BV281" s="1075"/>
      <c r="BW281" s="1075"/>
      <c r="BX281" s="1075"/>
      <c r="BY281" s="1078"/>
      <c r="CA281" s="365" t="b">
        <f t="shared" si="124"/>
        <v>0</v>
      </c>
      <c r="CB281" s="365" t="b">
        <f t="shared" si="125"/>
        <v>0</v>
      </c>
      <c r="CC281" s="365" t="b">
        <f t="shared" si="126"/>
        <v>0</v>
      </c>
      <c r="CD281" s="365">
        <f t="shared" si="127"/>
        <v>0</v>
      </c>
      <c r="CE281" s="365" t="b">
        <f t="shared" si="128"/>
        <v>0</v>
      </c>
      <c r="CF281" s="365" t="b">
        <f t="shared" si="129"/>
        <v>0</v>
      </c>
      <c r="CG281" s="365" t="b">
        <f t="shared" si="130"/>
        <v>0</v>
      </c>
      <c r="CH281" s="365">
        <f t="shared" si="131"/>
        <v>0</v>
      </c>
      <c r="CI281" s="72" t="b">
        <f t="shared" si="132"/>
        <v>0</v>
      </c>
      <c r="CJ281" s="72" t="b">
        <f t="shared" si="133"/>
        <v>0</v>
      </c>
      <c r="CK281" s="72" t="b">
        <f t="shared" si="134"/>
        <v>0</v>
      </c>
      <c r="CL281" s="72">
        <f t="shared" si="135"/>
        <v>0</v>
      </c>
      <c r="CM281" s="72" t="b">
        <f t="shared" si="136"/>
        <v>0</v>
      </c>
      <c r="CN281" s="72" t="b">
        <f t="shared" si="137"/>
        <v>0</v>
      </c>
      <c r="CP281" s="13">
        <f t="shared" si="138"/>
        <v>0</v>
      </c>
      <c r="CQ281" s="13" t="b">
        <f t="shared" si="139"/>
        <v>0</v>
      </c>
      <c r="CR281" s="13" t="b">
        <f t="shared" si="140"/>
        <v>0</v>
      </c>
      <c r="CS281" s="13" t="b">
        <f t="shared" si="146"/>
        <v>0</v>
      </c>
      <c r="CT281" s="13" t="b">
        <f t="shared" si="145"/>
        <v>0</v>
      </c>
      <c r="CU281" s="13" t="b">
        <f t="shared" si="118"/>
        <v>0</v>
      </c>
      <c r="CV281" s="13" t="b">
        <f t="shared" si="141"/>
        <v>0</v>
      </c>
      <c r="CW281" s="13" t="b">
        <f t="shared" si="142"/>
        <v>0</v>
      </c>
      <c r="CX281" s="13" t="b">
        <f t="shared" si="143"/>
        <v>0</v>
      </c>
      <c r="CY281" s="13" t="b">
        <f t="shared" si="144"/>
        <v>0</v>
      </c>
    </row>
    <row r="282" spans="1:103" ht="15" thickBot="1">
      <c r="A282" s="933"/>
      <c r="B282" s="1082"/>
      <c r="C282" s="1082"/>
      <c r="D282" s="1082"/>
      <c r="E282" s="1082"/>
      <c r="F282" s="1082"/>
      <c r="G282" s="1082"/>
      <c r="H282" s="1082"/>
      <c r="I282" s="1082"/>
      <c r="J282" s="1082"/>
      <c r="K282" s="1082"/>
      <c r="L282" s="1082"/>
      <c r="M282" s="1082"/>
      <c r="N282" s="1082"/>
      <c r="O282" s="1082"/>
      <c r="P282" s="1082"/>
      <c r="Q282" s="942"/>
      <c r="R282" s="1082"/>
      <c r="S282" s="1082"/>
      <c r="T282" s="1082"/>
      <c r="U282" s="1082"/>
      <c r="V282" s="1082"/>
      <c r="W282" s="93"/>
      <c r="X282" s="93"/>
      <c r="Y282" s="93"/>
      <c r="Z282" s="93"/>
      <c r="AA282" s="93" t="s">
        <v>37</v>
      </c>
      <c r="AB282" s="94"/>
      <c r="AC282" s="94"/>
      <c r="AD282" s="93"/>
      <c r="AE282" s="1082"/>
      <c r="AF282" s="334">
        <f t="shared" si="119"/>
        <v>0</v>
      </c>
      <c r="AG282" s="272">
        <f>IF(R282="kompletna",Q282*J282*0.0036*'lista, wskaźniki'!$F$13, IF(R282="częściowa",Q282*J282*0.0036*'lista, wskaźniki'!$F$14, IF(R282="brak",Q282*J282*0.0036*'lista, wskaźniki'!$F$15,)))</f>
        <v>0</v>
      </c>
      <c r="AH282" s="334">
        <f>IF(Y282="inne",K282*'lista, wskaźniki'!$E$35,IF(Y282="to samo źródło",0,IF(Y282=0,0)))</f>
        <v>0</v>
      </c>
      <c r="AI282" s="334" t="b">
        <f>IF(AA282="gaz z sieci",AC282*'lista, wskaźniki'!$D$21)</f>
        <v>0</v>
      </c>
      <c r="AJ282" s="272">
        <f>IF(AA282="węgiel",AB282*'lista, wskaźniki'!$D$20, IF('Sektor mieszkaniowy'!AA282="drewno",'Sektor mieszkaniowy'!AB282*'lista, wskaźniki'!$D$22,IF('Sektor mieszkaniowy'!AA282="pellet",AB282*'lista, wskaźniki'!$D$23,IF('Sektor mieszkaniowy'!AA282="gaz z sieci",AB282*'lista, wskaźniki'!$D$21,IF('Sektor mieszkaniowy'!AA282="olej opałowy",'Sektor mieszkaniowy'!AB282*'lista, wskaźniki'!$D$24)))))</f>
        <v>0</v>
      </c>
      <c r="AK282" s="1085"/>
      <c r="AL282" s="1082"/>
      <c r="AM282" s="20">
        <f>IF(AA282="węgiel",AF282*1/3.6*'lista, wskaźniki'!$F$20,IF(AA282="drewno",AF282*1/3.6*'lista, wskaźniki'!$F$22,IF(AA282="pellet",AF282*1/3.6*'lista, wskaźniki'!$F$23,IF(AA282="gaz z sieci",AF282*1/3.6*'lista, wskaźniki'!$F$21,IF(AA282="olej opałowy",AF282*1/3.6*'lista, wskaźniki'!$F$24,0)))))</f>
        <v>0</v>
      </c>
      <c r="AN282" s="20">
        <f>IF(AA282="węgiel",AF282*'lista, wskaźniki'!$E$42,IF(AA282="drewno",AF282*'lista, wskaźniki'!$G$42,IF(AA282="pellet",AF282*'lista, wskaźniki'!$H$42,IF(AA282="gaz z sieci",AF282*'lista, wskaźniki'!$F$42,IF(AA282="olej opałowy",AF282*'lista, wskaźniki'!$I$42,0)))))</f>
        <v>0</v>
      </c>
      <c r="AO282" s="20">
        <f>IF(AA282="węgiel",AF282*'lista, wskaźniki'!$E$43,IF(AA282="drewno",AF282*'lista, wskaźniki'!$G$43,IF(AA282="pellet",AF282*'lista, wskaźniki'!$H$43,IF(AA282="gaz z sieci",AF282*'lista, wskaźniki'!$F$43,IF(AA282="olej opałowy",AF282*'lista, wskaźniki'!$I$43,0)))))</f>
        <v>0</v>
      </c>
      <c r="AP282" s="20">
        <f>IF(AA282="węgiel",AF282*'lista, wskaźniki'!$E$44,IF(AA282="drewno",AF282*'lista, wskaźniki'!$G$44,IF(AA282="pellet",AF282*'lista, wskaźniki'!$H$44,IF(AA282="gaz z sieci",AF282*'lista, wskaźniki'!$F$44,IF(AA282="olej opałowy",AF282*'lista, wskaźniki'!$I$44,0)))))</f>
        <v>0</v>
      </c>
      <c r="AQ282" s="20" t="b">
        <f>IF(Z282="gaz",AH282*1/3.6*'lista, wskaźniki'!$F$21,IF(Z282="energia elektryczna",AH282*1/3.6*'lista, wskaźniki'!$F$26))</f>
        <v>0</v>
      </c>
      <c r="AR282" s="20" t="b">
        <f>IF(Z282="gaz",AH282*'lista, wskaźniki'!$F$42,IF(Z282="energia elektryczna",AH282*0))</f>
        <v>0</v>
      </c>
      <c r="AS282" s="20" t="b">
        <f>IF(Z282="gaz",AH282*'lista, wskaźniki'!$F$43,IF(Z282="energia elektryczna",AH282*0))</f>
        <v>0</v>
      </c>
      <c r="AT282" s="20" t="b">
        <f>IF(Z282="gaz",AH282*'lista, wskaźniki'!$F$44,IF(Z282="energia elektryczna",AH282*0))</f>
        <v>0</v>
      </c>
      <c r="AU282" s="20">
        <f>AI282*1/3.6*'lista, wskaźniki'!$F$21</f>
        <v>0</v>
      </c>
      <c r="AV282" s="20">
        <f>AI282*'lista, wskaźniki'!$F$42</f>
        <v>0</v>
      </c>
      <c r="AW282" s="20">
        <f>AI282*'lista, wskaźniki'!$F$43</f>
        <v>0</v>
      </c>
      <c r="AX282" s="20">
        <f>AI282*'lista, wskaźniki'!$F$44</f>
        <v>0</v>
      </c>
      <c r="AY282" s="20">
        <f>AK282*'lista, wskaźniki'!$F$26</f>
        <v>0</v>
      </c>
      <c r="AZ282" s="20">
        <f t="shared" si="120"/>
        <v>0</v>
      </c>
      <c r="BA282" s="20">
        <f t="shared" si="121"/>
        <v>0</v>
      </c>
      <c r="BB282" s="20">
        <f t="shared" si="122"/>
        <v>0</v>
      </c>
      <c r="BC282" s="20">
        <f t="shared" si="123"/>
        <v>0</v>
      </c>
      <c r="BD282" s="1082"/>
      <c r="BE282" s="1082"/>
      <c r="BF282" s="1082"/>
      <c r="BG282" s="1082"/>
      <c r="BH282" s="93"/>
      <c r="BI282" s="1082"/>
      <c r="BJ282" s="93"/>
      <c r="BK282" s="1082"/>
      <c r="BL282" s="93"/>
      <c r="BM282" s="93"/>
      <c r="BN282" s="93"/>
      <c r="BO282" s="93"/>
      <c r="BP282" s="93"/>
      <c r="BQ282" s="93"/>
      <c r="BR282" s="93"/>
      <c r="BS282" s="1076"/>
      <c r="BT282" s="1076"/>
      <c r="BU282" s="1076"/>
      <c r="BV282" s="1076"/>
      <c r="BW282" s="1076"/>
      <c r="BX282" s="1076"/>
      <c r="BY282" s="1079"/>
      <c r="CA282" s="365" t="b">
        <f t="shared" si="124"/>
        <v>0</v>
      </c>
      <c r="CB282" s="365" t="b">
        <f t="shared" si="125"/>
        <v>0</v>
      </c>
      <c r="CC282" s="365" t="b">
        <f t="shared" si="126"/>
        <v>0</v>
      </c>
      <c r="CD282" s="365" t="b">
        <f t="shared" si="127"/>
        <v>0</v>
      </c>
      <c r="CE282" s="365">
        <f t="shared" si="128"/>
        <v>0</v>
      </c>
      <c r="CF282" s="365" t="b">
        <f t="shared" si="129"/>
        <v>0</v>
      </c>
      <c r="CG282" s="365" t="b">
        <f t="shared" si="130"/>
        <v>0</v>
      </c>
      <c r="CH282" s="365" t="b">
        <f t="shared" si="131"/>
        <v>0</v>
      </c>
      <c r="CI282" s="72" t="b">
        <f t="shared" si="132"/>
        <v>0</v>
      </c>
      <c r="CJ282" s="72" t="b">
        <f t="shared" si="133"/>
        <v>0</v>
      </c>
      <c r="CK282" s="72" t="b">
        <f t="shared" si="134"/>
        <v>0</v>
      </c>
      <c r="CL282" s="72">
        <f t="shared" si="135"/>
        <v>0</v>
      </c>
      <c r="CM282" s="72">
        <f t="shared" si="136"/>
        <v>0</v>
      </c>
      <c r="CN282" s="72" t="b">
        <f t="shared" si="137"/>
        <v>0</v>
      </c>
      <c r="CP282" s="13">
        <f t="shared" si="138"/>
        <v>0</v>
      </c>
      <c r="CQ282" s="13" t="b">
        <f t="shared" si="139"/>
        <v>0</v>
      </c>
      <c r="CR282" s="13" t="b">
        <f t="shared" si="140"/>
        <v>0</v>
      </c>
      <c r="CS282" s="13" t="b">
        <f t="shared" si="146"/>
        <v>0</v>
      </c>
      <c r="CT282" s="13" t="b">
        <f t="shared" si="145"/>
        <v>0</v>
      </c>
      <c r="CU282" s="13" t="b">
        <f t="shared" si="118"/>
        <v>0</v>
      </c>
      <c r="CV282" s="13" t="b">
        <f t="shared" si="141"/>
        <v>0</v>
      </c>
      <c r="CW282" s="13" t="b">
        <f t="shared" si="142"/>
        <v>0</v>
      </c>
      <c r="CX282" s="13" t="b">
        <f t="shared" si="143"/>
        <v>0</v>
      </c>
      <c r="CY282" s="13" t="b">
        <f t="shared" si="144"/>
        <v>0</v>
      </c>
    </row>
    <row r="283" spans="1:103" ht="15" thickBot="1">
      <c r="A283" s="931">
        <v>57</v>
      </c>
      <c r="B283" s="1080" t="s">
        <v>204</v>
      </c>
      <c r="C283" s="1080">
        <v>15</v>
      </c>
      <c r="D283" s="1080" t="s">
        <v>1</v>
      </c>
      <c r="E283" s="1080" t="s">
        <v>5</v>
      </c>
      <c r="F283" s="1080">
        <v>7</v>
      </c>
      <c r="G283" s="1080">
        <v>7</v>
      </c>
      <c r="H283" s="1080"/>
      <c r="I283" s="1080" t="s">
        <v>11</v>
      </c>
      <c r="J283" s="1080"/>
      <c r="K283" s="1080"/>
      <c r="L283" s="1080" t="s">
        <v>16</v>
      </c>
      <c r="M283" s="1080">
        <v>100</v>
      </c>
      <c r="N283" s="1080" t="s">
        <v>16</v>
      </c>
      <c r="O283" s="1080">
        <v>50</v>
      </c>
      <c r="P283" s="1080" t="s">
        <v>16</v>
      </c>
      <c r="Q283" s="940">
        <f>IF(I283="&lt;1966",'lista, wskaźniki'!$G$4,IF(I283="1967-1985",'lista, wskaźniki'!$G$5,IF(I283="1986-1992",'lista, wskaźniki'!$G$6,IF(I283="1993-1996",'lista, wskaźniki'!$G$7,IF(I283="&gt;1997",'lista, wskaźniki'!$G$8,IF(I283=0,'lista, wskaźniki'!$G$4))))))</f>
        <v>250</v>
      </c>
      <c r="R283" s="1080" t="s">
        <v>21</v>
      </c>
      <c r="S283" s="1080" t="s">
        <v>27</v>
      </c>
      <c r="T283" s="1080">
        <v>16</v>
      </c>
      <c r="U283" s="1080"/>
      <c r="V283" s="1080"/>
      <c r="W283" s="89" t="s">
        <v>35</v>
      </c>
      <c r="X283" s="89" t="s">
        <v>39</v>
      </c>
      <c r="Y283" s="91" t="s">
        <v>24</v>
      </c>
      <c r="Z283" s="91" t="s">
        <v>40</v>
      </c>
      <c r="AA283" s="89" t="s">
        <v>35</v>
      </c>
      <c r="AB283" s="90"/>
      <c r="AC283" s="90"/>
      <c r="AD283" s="89"/>
      <c r="AE283" s="1080"/>
      <c r="AF283" s="334">
        <f t="shared" si="119"/>
        <v>0</v>
      </c>
      <c r="AG283" s="272">
        <f>IF(R283="kompletna",Q283*J283*0.0036*'lista, wskaźniki'!$F$13, IF(R283="częściowa",Q283*J283*0.0036*'lista, wskaźniki'!$F$14, IF(R283="brak",Q283*J283*0.0036*'lista, wskaźniki'!$F$15,)))</f>
        <v>0</v>
      </c>
      <c r="AH283" s="334">
        <f>IF(Y283="inne",K283*'lista, wskaźniki'!$E$35,IF(Y283="to samo źródło",0,IF(Y283=0,0)))</f>
        <v>0</v>
      </c>
      <c r="AI283" s="334" t="b">
        <f>IF(AA283="gaz z sieci",AC283*'lista, wskaźniki'!$D$21)</f>
        <v>0</v>
      </c>
      <c r="AJ283" s="272">
        <f>IF(AA283="węgiel",AB283*'lista, wskaźniki'!$D$20, IF('Sektor mieszkaniowy'!AA283="drewno",'Sektor mieszkaniowy'!AB283*'lista, wskaźniki'!$D$22,IF('Sektor mieszkaniowy'!AA283="pellet",AB283*'lista, wskaźniki'!$D$23,IF('Sektor mieszkaniowy'!AA283="gaz z sieci",AB283*'lista, wskaźniki'!$D$21,IF('Sektor mieszkaniowy'!AA283="olej opałowy",'Sektor mieszkaniowy'!AB283*'lista, wskaźniki'!$D$24)))))</f>
        <v>0</v>
      </c>
      <c r="AK283" s="1083">
        <f>AL283/'lista, wskaźniki'!$A$127</f>
        <v>0</v>
      </c>
      <c r="AL283" s="1080"/>
      <c r="AM283" s="20">
        <f>IF(AA283="węgiel",AF283*1/3.6*'lista, wskaźniki'!$F$20,IF(AA283="drewno",AF283*1/3.6*'lista, wskaźniki'!$F$22,IF(AA283="pellet",AF283*1/3.6*'lista, wskaźniki'!$F$23,IF(AA283="gaz z sieci",AF283*1/3.6*'lista, wskaźniki'!$F$21,IF(AA283="olej opałowy",AF283*1/3.6*'lista, wskaźniki'!$F$24,0)))))</f>
        <v>0</v>
      </c>
      <c r="AN283" s="20">
        <f>IF(AA283="węgiel",AF283*'lista, wskaźniki'!$E$42,IF(AA283="drewno",AF283*'lista, wskaźniki'!$G$42,IF(AA283="pellet",AF283*'lista, wskaźniki'!$H$42,IF(AA283="gaz z sieci",AF283*'lista, wskaźniki'!$F$42,IF(AA283="olej opałowy",AF283*'lista, wskaźniki'!$I$42,0)))))</f>
        <v>0</v>
      </c>
      <c r="AO283" s="20">
        <f>IF(AA283="węgiel",AF283*'lista, wskaźniki'!$E$43,IF(AA283="drewno",AF283*'lista, wskaźniki'!$G$43,IF(AA283="pellet",AF283*'lista, wskaźniki'!$H$43,IF(AA283="gaz z sieci",AF283*'lista, wskaźniki'!$F$43,IF(AA283="olej opałowy",AF283*'lista, wskaźniki'!$I$43,0)))))</f>
        <v>0</v>
      </c>
      <c r="AP283" s="20">
        <f>IF(AA283="węgiel",AF283*'lista, wskaźniki'!$E$44,IF(AA283="drewno",AF283*'lista, wskaźniki'!$G$44,IF(AA283="pellet",AF283*'lista, wskaźniki'!$H$44,IF(AA283="gaz z sieci",AF283*'lista, wskaźniki'!$F$44,IF(AA283="olej opałowy",AF283*'lista, wskaźniki'!$I$44,0)))))</f>
        <v>0</v>
      </c>
      <c r="AQ283" s="360">
        <f>IF(Z283="gaz",AH283*1/3.6*'lista, wskaźniki'!$F$21,IF(Z283="energia elektryczna",AH283*1/3.6*'lista, wskaźniki'!$F$26))</f>
        <v>0</v>
      </c>
      <c r="AR283" s="20">
        <f>IF(Z283="gaz",AH283*'lista, wskaźniki'!$F$42,IF(Z283="energia elektryczna",AH283*0))</f>
        <v>0</v>
      </c>
      <c r="AS283" s="20">
        <f>IF(Z283="gaz",AH283*'lista, wskaźniki'!$F$43,IF(Z283="energia elektryczna",AH283*0))</f>
        <v>0</v>
      </c>
      <c r="AT283" s="20">
        <f>IF(Z283="gaz",AH283*'lista, wskaźniki'!$F$44,IF(Z283="energia elektryczna",AH283*0))</f>
        <v>0</v>
      </c>
      <c r="AU283" s="20">
        <f>AI283*1/3.6*'lista, wskaźniki'!$F$21</f>
        <v>0</v>
      </c>
      <c r="AV283" s="20">
        <f>AI283*'lista, wskaźniki'!$F$42</f>
        <v>0</v>
      </c>
      <c r="AW283" s="20">
        <f>AI283*'lista, wskaźniki'!$F$43</f>
        <v>0</v>
      </c>
      <c r="AX283" s="20">
        <f>AI283*'lista, wskaźniki'!$F$44</f>
        <v>0</v>
      </c>
      <c r="AY283" s="20">
        <f>AK283*'lista, wskaźniki'!$F$26</f>
        <v>0</v>
      </c>
      <c r="AZ283" s="20">
        <f t="shared" si="120"/>
        <v>0</v>
      </c>
      <c r="BA283" s="20">
        <f t="shared" si="121"/>
        <v>0</v>
      </c>
      <c r="BB283" s="20">
        <f t="shared" si="122"/>
        <v>0</v>
      </c>
      <c r="BC283" s="20">
        <f t="shared" si="123"/>
        <v>0</v>
      </c>
      <c r="BD283" s="1080" t="s">
        <v>17</v>
      </c>
      <c r="BE283" s="1080" t="s">
        <v>16</v>
      </c>
      <c r="BF283" s="1080" t="s">
        <v>17</v>
      </c>
      <c r="BG283" s="1080" t="s">
        <v>17</v>
      </c>
      <c r="BH283" s="89"/>
      <c r="BI283" s="1080" t="s">
        <v>16</v>
      </c>
      <c r="BJ283" s="89" t="s">
        <v>52</v>
      </c>
      <c r="BK283" s="1080" t="s">
        <v>17</v>
      </c>
      <c r="BL283" s="89"/>
      <c r="BM283" s="89"/>
      <c r="BN283" s="89"/>
      <c r="BO283" s="89" t="s">
        <v>57</v>
      </c>
      <c r="BP283" s="89" t="s">
        <v>52</v>
      </c>
      <c r="BQ283" s="89"/>
      <c r="BR283" s="89"/>
      <c r="BS283" s="1074"/>
      <c r="BT283" s="1074"/>
      <c r="BU283" s="1074"/>
      <c r="BV283" s="1074"/>
      <c r="BW283" s="1074"/>
      <c r="BX283" s="1074"/>
      <c r="BY283" s="1077"/>
      <c r="CA283" s="365">
        <f t="shared" si="124"/>
        <v>0</v>
      </c>
      <c r="CB283" s="365" t="b">
        <f t="shared" si="125"/>
        <v>0</v>
      </c>
      <c r="CC283" s="365" t="b">
        <f t="shared" si="126"/>
        <v>0</v>
      </c>
      <c r="CD283" s="365" t="b">
        <f t="shared" si="127"/>
        <v>0</v>
      </c>
      <c r="CE283" s="365" t="b">
        <f t="shared" si="128"/>
        <v>0</v>
      </c>
      <c r="CF283" s="365" t="b">
        <f t="shared" si="129"/>
        <v>0</v>
      </c>
      <c r="CG283" s="365">
        <f t="shared" si="130"/>
        <v>0</v>
      </c>
      <c r="CH283" s="365" t="b">
        <f t="shared" si="131"/>
        <v>0</v>
      </c>
      <c r="CI283" s="72">
        <f t="shared" si="132"/>
        <v>0</v>
      </c>
      <c r="CJ283" s="72" t="b">
        <f t="shared" si="133"/>
        <v>0</v>
      </c>
      <c r="CK283" s="72" t="b">
        <f t="shared" si="134"/>
        <v>0</v>
      </c>
      <c r="CL283" s="72">
        <f t="shared" si="135"/>
        <v>0</v>
      </c>
      <c r="CM283" s="72" t="b">
        <f t="shared" si="136"/>
        <v>0</v>
      </c>
      <c r="CN283" s="72">
        <f t="shared" si="137"/>
        <v>0</v>
      </c>
      <c r="CP283" s="13" t="b">
        <f t="shared" si="138"/>
        <v>0</v>
      </c>
      <c r="CQ283" s="13" t="b">
        <f t="shared" si="139"/>
        <v>0</v>
      </c>
      <c r="CR283" s="13">
        <f t="shared" si="140"/>
        <v>0</v>
      </c>
      <c r="CS283" s="13">
        <f t="shared" si="146"/>
        <v>0</v>
      </c>
      <c r="CT283" s="13" t="b">
        <f t="shared" si="145"/>
        <v>0</v>
      </c>
      <c r="CU283" s="13" t="b">
        <f t="shared" si="118"/>
        <v>0</v>
      </c>
      <c r="CV283" s="13" t="b">
        <f t="shared" si="141"/>
        <v>0</v>
      </c>
      <c r="CW283" s="13" t="b">
        <f t="shared" si="142"/>
        <v>0</v>
      </c>
      <c r="CX283" s="13" t="b">
        <f t="shared" si="143"/>
        <v>0</v>
      </c>
      <c r="CY283" s="13" t="b">
        <f t="shared" si="144"/>
        <v>0</v>
      </c>
    </row>
    <row r="284" spans="1:103" ht="15" thickBot="1">
      <c r="A284" s="932"/>
      <c r="B284" s="1081"/>
      <c r="C284" s="1081"/>
      <c r="D284" s="1081"/>
      <c r="E284" s="1081"/>
      <c r="F284" s="1081"/>
      <c r="G284" s="1081"/>
      <c r="H284" s="1081"/>
      <c r="I284" s="1081"/>
      <c r="J284" s="1081"/>
      <c r="K284" s="1081"/>
      <c r="L284" s="1081"/>
      <c r="M284" s="1081"/>
      <c r="N284" s="1081"/>
      <c r="O284" s="1081"/>
      <c r="P284" s="1081"/>
      <c r="Q284" s="941"/>
      <c r="R284" s="1081"/>
      <c r="S284" s="1081"/>
      <c r="T284" s="1081"/>
      <c r="U284" s="1081"/>
      <c r="V284" s="1081"/>
      <c r="W284" s="20" t="s">
        <v>36</v>
      </c>
      <c r="X284" s="91" t="s">
        <v>40</v>
      </c>
      <c r="Y284" s="91"/>
      <c r="Z284" s="91"/>
      <c r="AA284" s="91" t="s">
        <v>36</v>
      </c>
      <c r="AB284" s="92"/>
      <c r="AC284" s="92"/>
      <c r="AD284" s="91"/>
      <c r="AE284" s="1081"/>
      <c r="AF284" s="334">
        <f t="shared" si="119"/>
        <v>0</v>
      </c>
      <c r="AG284" s="272">
        <f>IF(R284="kompletna",Q284*J284*0.0036*'lista, wskaźniki'!$F$13, IF(R284="częściowa",Q284*J284*0.0036*'lista, wskaźniki'!$F$14, IF(R284="brak",Q284*J284*0.0036*'lista, wskaźniki'!$F$15,)))</f>
        <v>0</v>
      </c>
      <c r="AH284" s="334">
        <f>IF(Y284="inne",K284*'lista, wskaźniki'!$E$35,IF(Y284="to samo źródło",0,IF(Y284=0,0)))</f>
        <v>0</v>
      </c>
      <c r="AI284" s="334" t="b">
        <f>IF(AA284="gaz z sieci",AC284*'lista, wskaźniki'!$D$21)</f>
        <v>0</v>
      </c>
      <c r="AJ284" s="272">
        <f>IF(AA284="węgiel",AB284*'lista, wskaźniki'!$D$20, IF('Sektor mieszkaniowy'!AA284="drewno",'Sektor mieszkaniowy'!AB284*'lista, wskaźniki'!$D$22,IF('Sektor mieszkaniowy'!AA284="pellet",AB284*'lista, wskaźniki'!$D$23,IF('Sektor mieszkaniowy'!AA284="gaz z sieci",AB284*'lista, wskaźniki'!$D$21,IF('Sektor mieszkaniowy'!AA284="olej opałowy",'Sektor mieszkaniowy'!AB284*'lista, wskaźniki'!$D$24)))))</f>
        <v>0</v>
      </c>
      <c r="AK284" s="1084"/>
      <c r="AL284" s="1081"/>
      <c r="AM284" s="20">
        <f>IF(AA284="węgiel",AF284*1/3.6*'lista, wskaźniki'!$F$20,IF(AA284="drewno",AF284*1/3.6*'lista, wskaźniki'!$F$22,IF(AA284="pellet",AF284*1/3.6*'lista, wskaźniki'!$F$23,IF(AA284="gaz z sieci",AF284*1/3.6*'lista, wskaźniki'!$F$21,IF(AA284="olej opałowy",AF284*1/3.6*'lista, wskaźniki'!$F$24,0)))))</f>
        <v>0</v>
      </c>
      <c r="AN284" s="20">
        <f>IF(AA284="węgiel",AF284*'lista, wskaźniki'!$E$42,IF(AA284="drewno",AF284*'lista, wskaźniki'!$G$42,IF(AA284="pellet",AF284*'lista, wskaźniki'!$H$42,IF(AA284="gaz z sieci",AF284*'lista, wskaźniki'!$F$42,IF(AA284="olej opałowy",AF284*'lista, wskaźniki'!$I$42,0)))))</f>
        <v>0</v>
      </c>
      <c r="AO284" s="20">
        <f>IF(AA284="węgiel",AF284*'lista, wskaźniki'!$E$43,IF(AA284="drewno",AF284*'lista, wskaźniki'!$G$43,IF(AA284="pellet",AF284*'lista, wskaźniki'!$H$43,IF(AA284="gaz z sieci",AF284*'lista, wskaźniki'!$F$43,IF(AA284="olej opałowy",AF284*'lista, wskaźniki'!$I$43,0)))))</f>
        <v>0</v>
      </c>
      <c r="AP284" s="20">
        <f>IF(AA284="węgiel",AF284*'lista, wskaźniki'!$E$44,IF(AA284="drewno",AF284*'lista, wskaźniki'!$G$44,IF(AA284="pellet",AF284*'lista, wskaźniki'!$H$44,IF(AA284="gaz z sieci",AF284*'lista, wskaźniki'!$F$44,IF(AA284="olej opałowy",AF284*'lista, wskaźniki'!$I$44,0)))))</f>
        <v>0</v>
      </c>
      <c r="AQ284" s="20" t="b">
        <f>IF(Z284="gaz",AH284*1/3.6*'lista, wskaźniki'!$F$21,IF(Z284="energia elektryczna",AH284*1/3.6*'lista, wskaźniki'!$F$26))</f>
        <v>0</v>
      </c>
      <c r="AR284" s="20" t="b">
        <f>IF(Z284="gaz",AH284*'lista, wskaźniki'!$F$42,IF(Z284="energia elektryczna",AH284*0))</f>
        <v>0</v>
      </c>
      <c r="AS284" s="20" t="b">
        <f>IF(Z284="gaz",AH284*'lista, wskaźniki'!$F$43,IF(Z284="energia elektryczna",AH284*0))</f>
        <v>0</v>
      </c>
      <c r="AT284" s="20" t="b">
        <f>IF(Z284="gaz",AH284*'lista, wskaźniki'!$F$44,IF(Z284="energia elektryczna",AH284*0))</f>
        <v>0</v>
      </c>
      <c r="AU284" s="20">
        <f>AI284*1/3.6*'lista, wskaźniki'!$F$21</f>
        <v>0</v>
      </c>
      <c r="AV284" s="20">
        <f>AI284*'lista, wskaźniki'!$F$42</f>
        <v>0</v>
      </c>
      <c r="AW284" s="20">
        <f>AI284*'lista, wskaźniki'!$F$43</f>
        <v>0</v>
      </c>
      <c r="AX284" s="20">
        <f>AI284*'lista, wskaźniki'!$F$44</f>
        <v>0</v>
      </c>
      <c r="AY284" s="20">
        <f>AK284*'lista, wskaźniki'!$F$26</f>
        <v>0</v>
      </c>
      <c r="AZ284" s="20">
        <f t="shared" si="120"/>
        <v>0</v>
      </c>
      <c r="BA284" s="20">
        <f t="shared" si="121"/>
        <v>0</v>
      </c>
      <c r="BB284" s="20">
        <f t="shared" si="122"/>
        <v>0</v>
      </c>
      <c r="BC284" s="20">
        <f t="shared" si="123"/>
        <v>0</v>
      </c>
      <c r="BD284" s="1081"/>
      <c r="BE284" s="1081"/>
      <c r="BF284" s="1081"/>
      <c r="BG284" s="1081"/>
      <c r="BH284" s="91"/>
      <c r="BI284" s="1081"/>
      <c r="BJ284" s="91"/>
      <c r="BK284" s="1081"/>
      <c r="BL284" s="91"/>
      <c r="BM284" s="91"/>
      <c r="BN284" s="91"/>
      <c r="BO284" s="91"/>
      <c r="BP284" s="91"/>
      <c r="BQ284" s="91"/>
      <c r="BR284" s="91"/>
      <c r="BS284" s="1075"/>
      <c r="BT284" s="1075"/>
      <c r="BU284" s="1075"/>
      <c r="BV284" s="1075"/>
      <c r="BW284" s="1075"/>
      <c r="BX284" s="1075"/>
      <c r="BY284" s="1078"/>
      <c r="CA284" s="365" t="b">
        <f t="shared" si="124"/>
        <v>0</v>
      </c>
      <c r="CB284" s="365">
        <f t="shared" si="125"/>
        <v>0</v>
      </c>
      <c r="CC284" s="365" t="b">
        <f t="shared" si="126"/>
        <v>0</v>
      </c>
      <c r="CD284" s="365" t="b">
        <f t="shared" si="127"/>
        <v>0</v>
      </c>
      <c r="CE284" s="365" t="b">
        <f t="shared" si="128"/>
        <v>0</v>
      </c>
      <c r="CF284" s="365" t="b">
        <f t="shared" si="129"/>
        <v>0</v>
      </c>
      <c r="CG284" s="365" t="b">
        <f t="shared" si="130"/>
        <v>0</v>
      </c>
      <c r="CH284" s="365" t="b">
        <f t="shared" si="131"/>
        <v>0</v>
      </c>
      <c r="CI284" s="72" t="b">
        <f t="shared" si="132"/>
        <v>0</v>
      </c>
      <c r="CJ284" s="72">
        <f t="shared" si="133"/>
        <v>0</v>
      </c>
      <c r="CK284" s="72" t="b">
        <f t="shared" si="134"/>
        <v>0</v>
      </c>
      <c r="CL284" s="72">
        <f t="shared" si="135"/>
        <v>0</v>
      </c>
      <c r="CM284" s="72" t="b">
        <f t="shared" si="136"/>
        <v>0</v>
      </c>
      <c r="CN284" s="72" t="b">
        <f t="shared" si="137"/>
        <v>0</v>
      </c>
      <c r="CP284" s="13">
        <f t="shared" si="138"/>
        <v>0</v>
      </c>
      <c r="CQ284" s="13" t="b">
        <f t="shared" si="139"/>
        <v>0</v>
      </c>
      <c r="CR284" s="13" t="b">
        <f t="shared" si="140"/>
        <v>0</v>
      </c>
      <c r="CS284" s="13" t="b">
        <f t="shared" si="146"/>
        <v>0</v>
      </c>
      <c r="CT284" s="13" t="b">
        <f t="shared" si="145"/>
        <v>0</v>
      </c>
      <c r="CU284" s="13" t="b">
        <f t="shared" si="118"/>
        <v>0</v>
      </c>
      <c r="CV284" s="13" t="b">
        <f t="shared" si="141"/>
        <v>0</v>
      </c>
      <c r="CW284" s="13" t="b">
        <f t="shared" si="142"/>
        <v>0</v>
      </c>
      <c r="CX284" s="13" t="b">
        <f t="shared" si="143"/>
        <v>0</v>
      </c>
      <c r="CY284" s="13" t="b">
        <f t="shared" si="144"/>
        <v>0</v>
      </c>
    </row>
    <row r="285" spans="1:103" ht="15" thickBot="1">
      <c r="A285" s="932"/>
      <c r="B285" s="1081"/>
      <c r="C285" s="1081"/>
      <c r="D285" s="1081"/>
      <c r="E285" s="1081"/>
      <c r="F285" s="1081"/>
      <c r="G285" s="1081"/>
      <c r="H285" s="1081"/>
      <c r="I285" s="1081"/>
      <c r="J285" s="1081"/>
      <c r="K285" s="1081"/>
      <c r="L285" s="1081"/>
      <c r="M285" s="1081"/>
      <c r="N285" s="1081"/>
      <c r="O285" s="1081"/>
      <c r="P285" s="1081"/>
      <c r="Q285" s="941"/>
      <c r="R285" s="1081"/>
      <c r="S285" s="1081"/>
      <c r="T285" s="1081"/>
      <c r="U285" s="1081"/>
      <c r="V285" s="1081"/>
      <c r="W285" s="91"/>
      <c r="X285" s="91"/>
      <c r="Y285" s="91"/>
      <c r="Z285" s="91"/>
      <c r="AA285" s="91" t="s">
        <v>50</v>
      </c>
      <c r="AB285" s="92"/>
      <c r="AC285" s="92"/>
      <c r="AD285" s="91"/>
      <c r="AE285" s="1081"/>
      <c r="AF285" s="334">
        <f t="shared" si="119"/>
        <v>0</v>
      </c>
      <c r="AG285" s="272">
        <f>IF(R285="kompletna",Q285*J285*0.0036*'lista, wskaźniki'!$F$13, IF(R285="częściowa",Q285*J285*0.0036*'lista, wskaźniki'!$F$14, IF(R285="brak",Q285*J285*0.0036*'lista, wskaźniki'!$F$15,)))</f>
        <v>0</v>
      </c>
      <c r="AH285" s="334">
        <f>IF(Y285="inne",K285*'lista, wskaźniki'!$E$35,IF(Y285="to samo źródło",0,IF(Y285=0,0)))</f>
        <v>0</v>
      </c>
      <c r="AI285" s="334" t="b">
        <f>IF(AA285="gaz z sieci",AC285*'lista, wskaźniki'!$D$21)</f>
        <v>0</v>
      </c>
      <c r="AJ285" s="272">
        <f>IF(AA285="węgiel",AB285*'lista, wskaźniki'!$D$20, IF('Sektor mieszkaniowy'!AA285="drewno",'Sektor mieszkaniowy'!AB285*'lista, wskaźniki'!$D$22,IF('Sektor mieszkaniowy'!AA285="pellet",AB285*'lista, wskaźniki'!$D$23,IF('Sektor mieszkaniowy'!AA285="gaz z sieci",AB285*'lista, wskaźniki'!$D$21,IF('Sektor mieszkaniowy'!AA285="olej opałowy",'Sektor mieszkaniowy'!AB285*'lista, wskaźniki'!$D$24)))))</f>
        <v>0</v>
      </c>
      <c r="AK285" s="1084"/>
      <c r="AL285" s="1081"/>
      <c r="AM285" s="20">
        <f>IF(AA285="węgiel",AF285*1/3.6*'lista, wskaźniki'!$F$20,IF(AA285="drewno",AF285*1/3.6*'lista, wskaźniki'!$F$22,IF(AA285="pellet",AF285*1/3.6*'lista, wskaźniki'!$F$23,IF(AA285="gaz z sieci",AF285*1/3.6*'lista, wskaźniki'!$F$21,IF(AA285="olej opałowy",AF285*1/3.6*'lista, wskaźniki'!$F$24,0)))))</f>
        <v>0</v>
      </c>
      <c r="AN285" s="20">
        <f>IF(AA285="węgiel",AF285*'lista, wskaźniki'!$E$42,IF(AA285="drewno",AF285*'lista, wskaźniki'!$G$42,IF(AA285="pellet",AF285*'lista, wskaźniki'!$H$42,IF(AA285="gaz z sieci",AF285*'lista, wskaźniki'!$F$42,IF(AA285="olej opałowy",AF285*'lista, wskaźniki'!$I$42,0)))))</f>
        <v>0</v>
      </c>
      <c r="AO285" s="20">
        <f>IF(AA285="węgiel",AF285*'lista, wskaźniki'!$E$43,IF(AA285="drewno",AF285*'lista, wskaźniki'!$G$43,IF(AA285="pellet",AF285*'lista, wskaźniki'!$H$43,IF(AA285="gaz z sieci",AF285*'lista, wskaźniki'!$F$43,IF(AA285="olej opałowy",AF285*'lista, wskaźniki'!$I$43,0)))))</f>
        <v>0</v>
      </c>
      <c r="AP285" s="20">
        <f>IF(AA285="węgiel",AF285*'lista, wskaźniki'!$E$44,IF(AA285="drewno",AF285*'lista, wskaźniki'!$G$44,IF(AA285="pellet",AF285*'lista, wskaźniki'!$H$44,IF(AA285="gaz z sieci",AF285*'lista, wskaźniki'!$F$44,IF(AA285="olej opałowy",AF285*'lista, wskaźniki'!$I$44,0)))))</f>
        <v>0</v>
      </c>
      <c r="AQ285" s="20" t="b">
        <f>IF(Z285="gaz",AH285*1/3.6*'lista, wskaźniki'!$F$21,IF(Z285="energia elektryczna",AH285*1/3.6*'lista, wskaźniki'!$F$26))</f>
        <v>0</v>
      </c>
      <c r="AR285" s="20" t="b">
        <f>IF(Z285="gaz",AH285*'lista, wskaźniki'!$F$42,IF(Z285="energia elektryczna",AH285*0))</f>
        <v>0</v>
      </c>
      <c r="AS285" s="20" t="b">
        <f>IF(Z285="gaz",AH285*'lista, wskaźniki'!$F$43,IF(Z285="energia elektryczna",AH285*0))</f>
        <v>0</v>
      </c>
      <c r="AT285" s="20" t="b">
        <f>IF(Z285="gaz",AH285*'lista, wskaźniki'!$F$44,IF(Z285="energia elektryczna",AH285*0))</f>
        <v>0</v>
      </c>
      <c r="AU285" s="20">
        <f>AI285*1/3.6*'lista, wskaźniki'!$F$21</f>
        <v>0</v>
      </c>
      <c r="AV285" s="20">
        <f>AI285*'lista, wskaźniki'!$F$42</f>
        <v>0</v>
      </c>
      <c r="AW285" s="20">
        <f>AI285*'lista, wskaźniki'!$F$43</f>
        <v>0</v>
      </c>
      <c r="AX285" s="20">
        <f>AI285*'lista, wskaźniki'!$F$44</f>
        <v>0</v>
      </c>
      <c r="AY285" s="20">
        <f>AK285*'lista, wskaźniki'!$F$26</f>
        <v>0</v>
      </c>
      <c r="AZ285" s="20">
        <f t="shared" si="120"/>
        <v>0</v>
      </c>
      <c r="BA285" s="20">
        <f t="shared" si="121"/>
        <v>0</v>
      </c>
      <c r="BB285" s="20">
        <f t="shared" si="122"/>
        <v>0</v>
      </c>
      <c r="BC285" s="20">
        <f t="shared" si="123"/>
        <v>0</v>
      </c>
      <c r="BD285" s="1081"/>
      <c r="BE285" s="1081"/>
      <c r="BF285" s="1081"/>
      <c r="BG285" s="1081"/>
      <c r="BH285" s="91"/>
      <c r="BI285" s="1081"/>
      <c r="BJ285" s="91"/>
      <c r="BK285" s="1081"/>
      <c r="BL285" s="91"/>
      <c r="BM285" s="91"/>
      <c r="BN285" s="91"/>
      <c r="BO285" s="91"/>
      <c r="BP285" s="91"/>
      <c r="BQ285" s="91"/>
      <c r="BR285" s="91"/>
      <c r="BS285" s="1075"/>
      <c r="BT285" s="1075"/>
      <c r="BU285" s="1075"/>
      <c r="BV285" s="1075"/>
      <c r="BW285" s="1075"/>
      <c r="BX285" s="1075"/>
      <c r="BY285" s="1078"/>
      <c r="CA285" s="365" t="b">
        <f t="shared" si="124"/>
        <v>0</v>
      </c>
      <c r="CB285" s="365" t="b">
        <f t="shared" si="125"/>
        <v>0</v>
      </c>
      <c r="CC285" s="365">
        <f t="shared" si="126"/>
        <v>0</v>
      </c>
      <c r="CD285" s="365" t="b">
        <f t="shared" si="127"/>
        <v>0</v>
      </c>
      <c r="CE285" s="365" t="b">
        <f t="shared" si="128"/>
        <v>0</v>
      </c>
      <c r="CF285" s="365" t="b">
        <f t="shared" si="129"/>
        <v>0</v>
      </c>
      <c r="CG285" s="365" t="b">
        <f t="shared" si="130"/>
        <v>0</v>
      </c>
      <c r="CH285" s="365" t="b">
        <f t="shared" si="131"/>
        <v>0</v>
      </c>
      <c r="CI285" s="72" t="b">
        <f t="shared" si="132"/>
        <v>0</v>
      </c>
      <c r="CJ285" s="72" t="b">
        <f t="shared" si="133"/>
        <v>0</v>
      </c>
      <c r="CK285" s="72">
        <f t="shared" si="134"/>
        <v>0</v>
      </c>
      <c r="CL285" s="72">
        <f t="shared" si="135"/>
        <v>0</v>
      </c>
      <c r="CM285" s="72" t="b">
        <f t="shared" si="136"/>
        <v>0</v>
      </c>
      <c r="CN285" s="72" t="b">
        <f t="shared" si="137"/>
        <v>0</v>
      </c>
      <c r="CP285" s="13">
        <f t="shared" si="138"/>
        <v>0</v>
      </c>
      <c r="CQ285" s="13" t="b">
        <f t="shared" si="139"/>
        <v>0</v>
      </c>
      <c r="CR285" s="13" t="b">
        <f t="shared" si="140"/>
        <v>0</v>
      </c>
      <c r="CS285" s="13" t="b">
        <f t="shared" si="146"/>
        <v>0</v>
      </c>
      <c r="CT285" s="13" t="b">
        <f t="shared" si="145"/>
        <v>0</v>
      </c>
      <c r="CU285" s="13" t="b">
        <f t="shared" si="118"/>
        <v>0</v>
      </c>
      <c r="CV285" s="13" t="b">
        <f t="shared" si="141"/>
        <v>0</v>
      </c>
      <c r="CW285" s="13" t="b">
        <f t="shared" si="142"/>
        <v>0</v>
      </c>
      <c r="CX285" s="13" t="b">
        <f t="shared" si="143"/>
        <v>0</v>
      </c>
      <c r="CY285" s="13" t="b">
        <f t="shared" si="144"/>
        <v>0</v>
      </c>
    </row>
    <row r="286" spans="1:103" ht="15" thickBot="1">
      <c r="A286" s="932"/>
      <c r="B286" s="1081"/>
      <c r="C286" s="1081"/>
      <c r="D286" s="1081"/>
      <c r="E286" s="1081"/>
      <c r="F286" s="1081"/>
      <c r="G286" s="1081"/>
      <c r="H286" s="1081"/>
      <c r="I286" s="1081"/>
      <c r="J286" s="1081"/>
      <c r="K286" s="1081"/>
      <c r="L286" s="1081"/>
      <c r="M286" s="1081"/>
      <c r="N286" s="1081"/>
      <c r="O286" s="1081"/>
      <c r="P286" s="1081"/>
      <c r="Q286" s="941"/>
      <c r="R286" s="1081"/>
      <c r="S286" s="1081"/>
      <c r="T286" s="1081"/>
      <c r="U286" s="1081"/>
      <c r="V286" s="1081"/>
      <c r="W286" s="91"/>
      <c r="X286" s="91"/>
      <c r="Y286" s="91"/>
      <c r="Z286" s="91"/>
      <c r="AA286" s="91" t="s">
        <v>38</v>
      </c>
      <c r="AB286" s="92"/>
      <c r="AC286" s="92"/>
      <c r="AD286" s="91"/>
      <c r="AE286" s="1081"/>
      <c r="AF286" s="334">
        <f t="shared" si="119"/>
        <v>0</v>
      </c>
      <c r="AG286" s="272">
        <f>IF(R286="kompletna",Q286*J286*0.0036*'lista, wskaźniki'!$F$13, IF(R286="częściowa",Q286*J286*0.0036*'lista, wskaźniki'!$F$14, IF(R286="brak",Q286*J286*0.0036*'lista, wskaźniki'!$F$15,)))</f>
        <v>0</v>
      </c>
      <c r="AH286" s="334">
        <f>IF(Y286="inne",K286*'lista, wskaźniki'!$E$35,IF(Y286="to samo źródło",0,IF(Y286=0,0)))</f>
        <v>0</v>
      </c>
      <c r="AI286" s="334">
        <f>IF(AA286="gaz z sieci",AC286*'lista, wskaźniki'!$D$21)</f>
        <v>0</v>
      </c>
      <c r="AJ286" s="272">
        <f>IF(AA286="węgiel",AB286*'lista, wskaźniki'!$D$20, IF('Sektor mieszkaniowy'!AA286="drewno",'Sektor mieszkaniowy'!AB286*'lista, wskaźniki'!$D$22,IF('Sektor mieszkaniowy'!AA286="pellet",AB286*'lista, wskaźniki'!$D$23,IF('Sektor mieszkaniowy'!AA286="gaz z sieci",AB286*'lista, wskaźniki'!$D$21,IF('Sektor mieszkaniowy'!AA286="olej opałowy",'Sektor mieszkaniowy'!AB286*'lista, wskaźniki'!$D$24)))))</f>
        <v>0</v>
      </c>
      <c r="AK286" s="1084"/>
      <c r="AL286" s="1081"/>
      <c r="AM286" s="20">
        <f>IF(AA286="węgiel",AF286*1/3.6*'lista, wskaźniki'!$F$20,IF(AA286="drewno",AF286*1/3.6*'lista, wskaźniki'!$F$22,IF(AA286="pellet",AF286*1/3.6*'lista, wskaźniki'!$F$23,IF(AA286="gaz z sieci",AF286*1/3.6*'lista, wskaźniki'!$F$21,IF(AA286="olej opałowy",AF286*1/3.6*'lista, wskaźniki'!$F$24,0)))))</f>
        <v>0</v>
      </c>
      <c r="AN286" s="20">
        <f>IF(AA286="węgiel",AF286*'lista, wskaźniki'!$E$42,IF(AA286="drewno",AF286*'lista, wskaźniki'!$G$42,IF(AA286="pellet",AF286*'lista, wskaźniki'!$H$42,IF(AA286="gaz z sieci",AF286*'lista, wskaźniki'!$F$42,IF(AA286="olej opałowy",AF286*'lista, wskaźniki'!$I$42,0)))))</f>
        <v>0</v>
      </c>
      <c r="AO286" s="20">
        <f>IF(AA286="węgiel",AF286*'lista, wskaźniki'!$E$43,IF(AA286="drewno",AF286*'lista, wskaźniki'!$G$43,IF(AA286="pellet",AF286*'lista, wskaźniki'!$H$43,IF(AA286="gaz z sieci",AF286*'lista, wskaźniki'!$F$43,IF(AA286="olej opałowy",AF286*'lista, wskaźniki'!$I$43,0)))))</f>
        <v>0</v>
      </c>
      <c r="AP286" s="20">
        <f>IF(AA286="węgiel",AF286*'lista, wskaźniki'!$E$44,IF(AA286="drewno",AF286*'lista, wskaźniki'!$G$44,IF(AA286="pellet",AF286*'lista, wskaźniki'!$H$44,IF(AA286="gaz z sieci",AF286*'lista, wskaźniki'!$F$44,IF(AA286="olej opałowy",AF286*'lista, wskaźniki'!$I$44,0)))))</f>
        <v>0</v>
      </c>
      <c r="AQ286" s="20" t="b">
        <f>IF(Z286="gaz",AH286*1/3.6*'lista, wskaźniki'!$F$21,IF(Z286="energia elektryczna",AH286*1/3.6*'lista, wskaźniki'!$F$26))</f>
        <v>0</v>
      </c>
      <c r="AR286" s="20" t="b">
        <f>IF(Z286="gaz",AH286*'lista, wskaźniki'!$F$42,IF(Z286="energia elektryczna",AH286*0))</f>
        <v>0</v>
      </c>
      <c r="AS286" s="20" t="b">
        <f>IF(Z286="gaz",AH286*'lista, wskaźniki'!$F$43,IF(Z286="energia elektryczna",AH286*0))</f>
        <v>0</v>
      </c>
      <c r="AT286" s="20" t="b">
        <f>IF(Z286="gaz",AH286*'lista, wskaźniki'!$F$44,IF(Z286="energia elektryczna",AH286*0))</f>
        <v>0</v>
      </c>
      <c r="AU286" s="20">
        <f>AI286*1/3.6*'lista, wskaźniki'!$F$21</f>
        <v>0</v>
      </c>
      <c r="AV286" s="20">
        <f>AI286*'lista, wskaźniki'!$F$42</f>
        <v>0</v>
      </c>
      <c r="AW286" s="20">
        <f>AI286*'lista, wskaźniki'!$F$43</f>
        <v>0</v>
      </c>
      <c r="AX286" s="20">
        <f>AI286*'lista, wskaźniki'!$F$44</f>
        <v>0</v>
      </c>
      <c r="AY286" s="20">
        <f>AK286*'lista, wskaźniki'!$F$26</f>
        <v>0</v>
      </c>
      <c r="AZ286" s="20">
        <f t="shared" si="120"/>
        <v>0</v>
      </c>
      <c r="BA286" s="20">
        <f t="shared" si="121"/>
        <v>0</v>
      </c>
      <c r="BB286" s="20">
        <f t="shared" si="122"/>
        <v>0</v>
      </c>
      <c r="BC286" s="20">
        <f t="shared" si="123"/>
        <v>0</v>
      </c>
      <c r="BD286" s="1081"/>
      <c r="BE286" s="1081"/>
      <c r="BF286" s="1081"/>
      <c r="BG286" s="1081"/>
      <c r="BH286" s="91"/>
      <c r="BI286" s="1081"/>
      <c r="BJ286" s="91"/>
      <c r="BK286" s="1081"/>
      <c r="BL286" s="91"/>
      <c r="BM286" s="91"/>
      <c r="BN286" s="91"/>
      <c r="BO286" s="91"/>
      <c r="BP286" s="91"/>
      <c r="BQ286" s="91"/>
      <c r="BR286" s="91"/>
      <c r="BS286" s="1075"/>
      <c r="BT286" s="1075"/>
      <c r="BU286" s="1075"/>
      <c r="BV286" s="1075"/>
      <c r="BW286" s="1075"/>
      <c r="BX286" s="1075"/>
      <c r="BY286" s="1078"/>
      <c r="CA286" s="365" t="b">
        <f t="shared" si="124"/>
        <v>0</v>
      </c>
      <c r="CB286" s="365" t="b">
        <f t="shared" si="125"/>
        <v>0</v>
      </c>
      <c r="CC286" s="365" t="b">
        <f t="shared" si="126"/>
        <v>0</v>
      </c>
      <c r="CD286" s="365">
        <f t="shared" si="127"/>
        <v>0</v>
      </c>
      <c r="CE286" s="365" t="b">
        <f t="shared" si="128"/>
        <v>0</v>
      </c>
      <c r="CF286" s="365" t="b">
        <f t="shared" si="129"/>
        <v>0</v>
      </c>
      <c r="CG286" s="365" t="b">
        <f t="shared" si="130"/>
        <v>0</v>
      </c>
      <c r="CH286" s="365">
        <f t="shared" si="131"/>
        <v>0</v>
      </c>
      <c r="CI286" s="72" t="b">
        <f t="shared" si="132"/>
        <v>0</v>
      </c>
      <c r="CJ286" s="72" t="b">
        <f t="shared" si="133"/>
        <v>0</v>
      </c>
      <c r="CK286" s="72" t="b">
        <f t="shared" si="134"/>
        <v>0</v>
      </c>
      <c r="CL286" s="72">
        <f t="shared" si="135"/>
        <v>0</v>
      </c>
      <c r="CM286" s="72" t="b">
        <f t="shared" si="136"/>
        <v>0</v>
      </c>
      <c r="CN286" s="72" t="b">
        <f t="shared" si="137"/>
        <v>0</v>
      </c>
      <c r="CP286" s="13">
        <f t="shared" si="138"/>
        <v>0</v>
      </c>
      <c r="CQ286" s="13" t="b">
        <f t="shared" si="139"/>
        <v>0</v>
      </c>
      <c r="CR286" s="13" t="b">
        <f t="shared" si="140"/>
        <v>0</v>
      </c>
      <c r="CS286" s="13" t="b">
        <f t="shared" si="146"/>
        <v>0</v>
      </c>
      <c r="CT286" s="13" t="b">
        <f t="shared" si="145"/>
        <v>0</v>
      </c>
      <c r="CU286" s="13" t="b">
        <f t="shared" si="118"/>
        <v>0</v>
      </c>
      <c r="CV286" s="13" t="b">
        <f t="shared" si="141"/>
        <v>0</v>
      </c>
      <c r="CW286" s="13" t="b">
        <f t="shared" si="142"/>
        <v>0</v>
      </c>
      <c r="CX286" s="13" t="b">
        <f t="shared" si="143"/>
        <v>0</v>
      </c>
      <c r="CY286" s="13" t="b">
        <f t="shared" si="144"/>
        <v>0</v>
      </c>
    </row>
    <row r="287" spans="1:103" ht="15" thickBot="1">
      <c r="A287" s="933"/>
      <c r="B287" s="1082"/>
      <c r="C287" s="1082"/>
      <c r="D287" s="1082"/>
      <c r="E287" s="1082"/>
      <c r="F287" s="1082"/>
      <c r="G287" s="1082"/>
      <c r="H287" s="1082"/>
      <c r="I287" s="1082"/>
      <c r="J287" s="1082"/>
      <c r="K287" s="1082"/>
      <c r="L287" s="1082"/>
      <c r="M287" s="1082"/>
      <c r="N287" s="1082"/>
      <c r="O287" s="1082"/>
      <c r="P287" s="1082"/>
      <c r="Q287" s="942"/>
      <c r="R287" s="1082"/>
      <c r="S287" s="1082"/>
      <c r="T287" s="1082"/>
      <c r="U287" s="1082"/>
      <c r="V287" s="1082"/>
      <c r="W287" s="93"/>
      <c r="X287" s="93"/>
      <c r="Y287" s="93"/>
      <c r="Z287" s="93"/>
      <c r="AA287" s="93" t="s">
        <v>37</v>
      </c>
      <c r="AB287" s="94"/>
      <c r="AC287" s="94"/>
      <c r="AD287" s="93"/>
      <c r="AE287" s="1082"/>
      <c r="AF287" s="334">
        <f t="shared" si="119"/>
        <v>0</v>
      </c>
      <c r="AG287" s="272">
        <f>IF(R287="kompletna",Q287*J287*0.0036*'lista, wskaźniki'!$F$13, IF(R287="częściowa",Q287*J287*0.0036*'lista, wskaźniki'!$F$14, IF(R287="brak",Q287*J287*0.0036*'lista, wskaźniki'!$F$15,)))</f>
        <v>0</v>
      </c>
      <c r="AH287" s="334">
        <f>IF(Y287="inne",K287*'lista, wskaźniki'!$E$35,IF(Y287="to samo źródło",0,IF(Y287=0,0)))</f>
        <v>0</v>
      </c>
      <c r="AI287" s="334" t="b">
        <f>IF(AA287="gaz z sieci",AC287*'lista, wskaźniki'!$D$21)</f>
        <v>0</v>
      </c>
      <c r="AJ287" s="272">
        <f>IF(AA287="węgiel",AB287*'lista, wskaźniki'!$D$20, IF('Sektor mieszkaniowy'!AA287="drewno",'Sektor mieszkaniowy'!AB287*'lista, wskaźniki'!$D$22,IF('Sektor mieszkaniowy'!AA287="pellet",AB287*'lista, wskaźniki'!$D$23,IF('Sektor mieszkaniowy'!AA287="gaz z sieci",AB287*'lista, wskaźniki'!$D$21,IF('Sektor mieszkaniowy'!AA287="olej opałowy",'Sektor mieszkaniowy'!AB287*'lista, wskaźniki'!$D$24)))))</f>
        <v>0</v>
      </c>
      <c r="AK287" s="1085"/>
      <c r="AL287" s="1082"/>
      <c r="AM287" s="20">
        <f>IF(AA287="węgiel",AF287*1/3.6*'lista, wskaźniki'!$F$20,IF(AA287="drewno",AF287*1/3.6*'lista, wskaźniki'!$F$22,IF(AA287="pellet",AF287*1/3.6*'lista, wskaźniki'!$F$23,IF(AA287="gaz z sieci",AF287*1/3.6*'lista, wskaźniki'!$F$21,IF(AA287="olej opałowy",AF287*1/3.6*'lista, wskaźniki'!$F$24,0)))))</f>
        <v>0</v>
      </c>
      <c r="AN287" s="20">
        <f>IF(AA287="węgiel",AF287*'lista, wskaźniki'!$E$42,IF(AA287="drewno",AF287*'lista, wskaźniki'!$G$42,IF(AA287="pellet",AF287*'lista, wskaźniki'!$H$42,IF(AA287="gaz z sieci",AF287*'lista, wskaźniki'!$F$42,IF(AA287="olej opałowy",AF287*'lista, wskaźniki'!$I$42,0)))))</f>
        <v>0</v>
      </c>
      <c r="AO287" s="20">
        <f>IF(AA287="węgiel",AF287*'lista, wskaźniki'!$E$43,IF(AA287="drewno",AF287*'lista, wskaźniki'!$G$43,IF(AA287="pellet",AF287*'lista, wskaźniki'!$H$43,IF(AA287="gaz z sieci",AF287*'lista, wskaźniki'!$F$43,IF(AA287="olej opałowy",AF287*'lista, wskaźniki'!$I$43,0)))))</f>
        <v>0</v>
      </c>
      <c r="AP287" s="20">
        <f>IF(AA287="węgiel",AF287*'lista, wskaźniki'!$E$44,IF(AA287="drewno",AF287*'lista, wskaźniki'!$G$44,IF(AA287="pellet",AF287*'lista, wskaźniki'!$H$44,IF(AA287="gaz z sieci",AF287*'lista, wskaźniki'!$F$44,IF(AA287="olej opałowy",AF287*'lista, wskaźniki'!$I$44,0)))))</f>
        <v>0</v>
      </c>
      <c r="AQ287" s="20" t="b">
        <f>IF(Z287="gaz",AH287*1/3.6*'lista, wskaźniki'!$F$21,IF(Z287="energia elektryczna",AH287*1/3.6*'lista, wskaźniki'!$F$26))</f>
        <v>0</v>
      </c>
      <c r="AR287" s="20" t="b">
        <f>IF(Z287="gaz",AH287*'lista, wskaźniki'!$F$42,IF(Z287="energia elektryczna",AH287*0))</f>
        <v>0</v>
      </c>
      <c r="AS287" s="20" t="b">
        <f>IF(Z287="gaz",AH287*'lista, wskaźniki'!$F$43,IF(Z287="energia elektryczna",AH287*0))</f>
        <v>0</v>
      </c>
      <c r="AT287" s="20" t="b">
        <f>IF(Z287="gaz",AH287*'lista, wskaźniki'!$F$44,IF(Z287="energia elektryczna",AH287*0))</f>
        <v>0</v>
      </c>
      <c r="AU287" s="20">
        <f>AI287*1/3.6*'lista, wskaźniki'!$F$21</f>
        <v>0</v>
      </c>
      <c r="AV287" s="20">
        <f>AI287*'lista, wskaźniki'!$F$42</f>
        <v>0</v>
      </c>
      <c r="AW287" s="20">
        <f>AI287*'lista, wskaźniki'!$F$43</f>
        <v>0</v>
      </c>
      <c r="AX287" s="20">
        <f>AI287*'lista, wskaźniki'!$F$44</f>
        <v>0</v>
      </c>
      <c r="AY287" s="20">
        <f>AK287*'lista, wskaźniki'!$F$26</f>
        <v>0</v>
      </c>
      <c r="AZ287" s="20">
        <f t="shared" si="120"/>
        <v>0</v>
      </c>
      <c r="BA287" s="20">
        <f t="shared" si="121"/>
        <v>0</v>
      </c>
      <c r="BB287" s="20">
        <f t="shared" si="122"/>
        <v>0</v>
      </c>
      <c r="BC287" s="20">
        <f t="shared" si="123"/>
        <v>0</v>
      </c>
      <c r="BD287" s="1082"/>
      <c r="BE287" s="1082"/>
      <c r="BF287" s="1082"/>
      <c r="BG287" s="1082"/>
      <c r="BH287" s="93"/>
      <c r="BI287" s="1082"/>
      <c r="BJ287" s="93"/>
      <c r="BK287" s="1082"/>
      <c r="BL287" s="93"/>
      <c r="BM287" s="93"/>
      <c r="BN287" s="93"/>
      <c r="BO287" s="93"/>
      <c r="BP287" s="93"/>
      <c r="BQ287" s="93"/>
      <c r="BR287" s="93"/>
      <c r="BS287" s="1076"/>
      <c r="BT287" s="1076"/>
      <c r="BU287" s="1076"/>
      <c r="BV287" s="1076"/>
      <c r="BW287" s="1076"/>
      <c r="BX287" s="1076"/>
      <c r="BY287" s="1079"/>
      <c r="CA287" s="365" t="b">
        <f t="shared" si="124"/>
        <v>0</v>
      </c>
      <c r="CB287" s="365" t="b">
        <f t="shared" si="125"/>
        <v>0</v>
      </c>
      <c r="CC287" s="365" t="b">
        <f t="shared" si="126"/>
        <v>0</v>
      </c>
      <c r="CD287" s="365" t="b">
        <f t="shared" si="127"/>
        <v>0</v>
      </c>
      <c r="CE287" s="365">
        <f t="shared" si="128"/>
        <v>0</v>
      </c>
      <c r="CF287" s="365" t="b">
        <f t="shared" si="129"/>
        <v>0</v>
      </c>
      <c r="CG287" s="365" t="b">
        <f t="shared" si="130"/>
        <v>0</v>
      </c>
      <c r="CH287" s="365" t="b">
        <f t="shared" si="131"/>
        <v>0</v>
      </c>
      <c r="CI287" s="72" t="b">
        <f t="shared" si="132"/>
        <v>0</v>
      </c>
      <c r="CJ287" s="72" t="b">
        <f t="shared" si="133"/>
        <v>0</v>
      </c>
      <c r="CK287" s="72" t="b">
        <f t="shared" si="134"/>
        <v>0</v>
      </c>
      <c r="CL287" s="72">
        <f t="shared" si="135"/>
        <v>0</v>
      </c>
      <c r="CM287" s="72">
        <f t="shared" si="136"/>
        <v>0</v>
      </c>
      <c r="CN287" s="72" t="b">
        <f t="shared" si="137"/>
        <v>0</v>
      </c>
      <c r="CP287" s="13">
        <f t="shared" si="138"/>
        <v>0</v>
      </c>
      <c r="CQ287" s="13" t="b">
        <f t="shared" si="139"/>
        <v>0</v>
      </c>
      <c r="CR287" s="13" t="b">
        <f t="shared" si="140"/>
        <v>0</v>
      </c>
      <c r="CS287" s="13" t="b">
        <f t="shared" si="146"/>
        <v>0</v>
      </c>
      <c r="CT287" s="13" t="b">
        <f t="shared" si="145"/>
        <v>0</v>
      </c>
      <c r="CU287" s="13" t="b">
        <f t="shared" ref="CU287:CU350" si="147">IF(R287="kompletna",CT287,IF(R287="częściowa",0.5*CT287,IF(R287="brak",0*CT287)))</f>
        <v>0</v>
      </c>
      <c r="CV287" s="13" t="b">
        <f t="shared" si="141"/>
        <v>0</v>
      </c>
      <c r="CW287" s="13" t="b">
        <f t="shared" si="142"/>
        <v>0</v>
      </c>
      <c r="CX287" s="13" t="b">
        <f t="shared" si="143"/>
        <v>0</v>
      </c>
      <c r="CY287" s="13" t="b">
        <f t="shared" si="144"/>
        <v>0</v>
      </c>
    </row>
    <row r="288" spans="1:103" ht="15" thickBot="1">
      <c r="A288" s="931">
        <v>58</v>
      </c>
      <c r="B288" s="1080" t="s">
        <v>204</v>
      </c>
      <c r="C288" s="1080">
        <v>18</v>
      </c>
      <c r="D288" s="1080" t="s">
        <v>1</v>
      </c>
      <c r="E288" s="1080" t="s">
        <v>5</v>
      </c>
      <c r="F288" s="1080">
        <v>12</v>
      </c>
      <c r="G288" s="1080">
        <v>6</v>
      </c>
      <c r="H288" s="1080"/>
      <c r="I288" s="1080" t="s">
        <v>10</v>
      </c>
      <c r="J288" s="1080">
        <v>180</v>
      </c>
      <c r="K288" s="1080">
        <v>5</v>
      </c>
      <c r="L288" s="1080" t="s">
        <v>16</v>
      </c>
      <c r="M288" s="1080">
        <v>100</v>
      </c>
      <c r="N288" s="1080" t="s">
        <v>16</v>
      </c>
      <c r="O288" s="1080">
        <v>100</v>
      </c>
      <c r="P288" s="1080" t="s">
        <v>16</v>
      </c>
      <c r="Q288" s="940">
        <f>IF(I288="&lt;1966",'lista, wskaźniki'!$G$4,IF(I288="1967-1985",'lista, wskaźniki'!$G$5,IF(I288="1986-1992",'lista, wskaźniki'!$G$6,IF(I288="1993-1996",'lista, wskaźniki'!$G$7,IF(I288="&gt;1997",'lista, wskaźniki'!$G$8,IF(I288=0,'lista, wskaźniki'!$G$4))))))</f>
        <v>290</v>
      </c>
      <c r="R288" s="1080" t="s">
        <v>21</v>
      </c>
      <c r="S288" s="1080" t="s">
        <v>27</v>
      </c>
      <c r="T288" s="1080">
        <v>27</v>
      </c>
      <c r="U288" s="1080">
        <v>2007</v>
      </c>
      <c r="V288" s="1080"/>
      <c r="W288" s="89" t="s">
        <v>35</v>
      </c>
      <c r="X288" s="89" t="s">
        <v>39</v>
      </c>
      <c r="Y288" s="89" t="s">
        <v>42</v>
      </c>
      <c r="Z288" s="89"/>
      <c r="AA288" s="89" t="s">
        <v>35</v>
      </c>
      <c r="AB288" s="90">
        <v>0.5</v>
      </c>
      <c r="AC288" s="90"/>
      <c r="AD288" s="89">
        <v>500</v>
      </c>
      <c r="AE288" s="1080">
        <v>20</v>
      </c>
      <c r="AF288" s="334">
        <f>IF(AG288&gt;0,(AJ288+AG288/2)/2,AJ288)</f>
        <v>33.845500000000001</v>
      </c>
      <c r="AG288" s="272">
        <f>IF(R288="kompletna",Q288*J288*0.0036*'lista, wskaźniki'!$F$13, IF(R288="częściowa",Q288*J288*0.0036*'lista, wskaźniki'!$F$14, IF(R288="brak",Q288*J288*0.0036*'lista, wskaźniki'!$F$15,)))</f>
        <v>112.752</v>
      </c>
      <c r="AH288" s="334">
        <f>IF(Y288="inne",K288*'lista, wskaźniki'!$E$35,IF(Y288="to samo źródło",0,IF(Y288=0,0)))</f>
        <v>0</v>
      </c>
      <c r="AI288" s="334" t="b">
        <f>IF(AA288="gaz z sieci",AC288*'lista, wskaźniki'!$D$21)</f>
        <v>0</v>
      </c>
      <c r="AJ288" s="272">
        <f>IF(AA288="węgiel",AB288*'lista, wskaźniki'!$D$20, IF('Sektor mieszkaniowy'!AA288="drewno",'Sektor mieszkaniowy'!AB288*'lista, wskaźniki'!$D$22,IF('Sektor mieszkaniowy'!AA288="pellet",AB288*'lista, wskaźniki'!$D$23,IF('Sektor mieszkaniowy'!AA288="gaz z sieci",AB288*'lista, wskaźniki'!$D$21,IF('Sektor mieszkaniowy'!AA288="olej opałowy",'Sektor mieszkaniowy'!AB288*'lista, wskaźniki'!$D$24)))))</f>
        <v>11.315</v>
      </c>
      <c r="AK288" s="1083">
        <f>AL288/'lista, wskaźniki'!$A$127</f>
        <v>0</v>
      </c>
      <c r="AL288" s="1080"/>
      <c r="AM288" s="20">
        <f>IF(AA288="węgiel",AF288*1/3.6*'lista, wskaźniki'!$F$20,IF(AA288="drewno",AF288*1/3.6*'lista, wskaźniki'!$F$22,IF(AA288="pellet",AF288*1/3.6*'lista, wskaźniki'!$F$23,IF(AA288="gaz z sieci",AF288*1/3.6*'lista, wskaźniki'!$F$21,IF(AA288="olej opałowy",AF288*1/3.6*'lista, wskaźniki'!$F$24,0)))))</f>
        <v>3.2061842149999999</v>
      </c>
      <c r="AN288" s="20">
        <f>IF(AA288="węgiel",AF288*'lista, wskaźniki'!$E$42,IF(AA288="drewno",AF288*'lista, wskaźniki'!$G$42,IF(AA288="pellet",AF288*'lista, wskaźniki'!$H$42,IF(AA288="gaz z sieci",AF288*'lista, wskaźniki'!$F$42,IF(AA288="olej opałowy",AF288*'lista, wskaźniki'!$I$42,0)))))</f>
        <v>1.2861290000000001E-2</v>
      </c>
      <c r="AO288" s="20">
        <f>IF(AA288="węgiel",AF288*'lista, wskaźniki'!$E$43,IF(AA288="drewno",AF288*'lista, wskaźniki'!$G$43,IF(AA288="pellet",AF288*'lista, wskaźniki'!$H$43,IF(AA288="gaz z sieci",AF288*'lista, wskaźniki'!$F$43,IF(AA288="olej opałowy",AF288*'lista, wskaźniki'!$I$43,0)))))</f>
        <v>1.2184380000000002E-2</v>
      </c>
      <c r="AP288" s="20">
        <f>IF(AA288="węgiel",AF288*'lista, wskaźniki'!$E$44,IF(AA288="drewno",AF288*'lista, wskaźniki'!$G$44,IF(AA288="pellet",AF288*'lista, wskaźniki'!$H$44,IF(AA288="gaz z sieci",AF288*'lista, wskaźniki'!$F$44,IF(AA288="olej opałowy",AF288*'lista, wskaźniki'!$I$44,0)))))</f>
        <v>9.1382850000000009E-6</v>
      </c>
      <c r="AQ288" s="20" t="b">
        <f>IF(Z288="gaz",AH288*1/3.6*'lista, wskaźniki'!$F$21,IF(Z288="energia elektryczna",AH288*1/3.6*'lista, wskaźniki'!$F$26))</f>
        <v>0</v>
      </c>
      <c r="AR288" s="20" t="b">
        <f>IF(Z288="gaz",AH288*'lista, wskaźniki'!$F$42,IF(Z288="energia elektryczna",AH288*0))</f>
        <v>0</v>
      </c>
      <c r="AS288" s="20" t="b">
        <f>IF(Z288="gaz",AH288*'lista, wskaźniki'!$F$43,IF(Z288="energia elektryczna",AH288*0))</f>
        <v>0</v>
      </c>
      <c r="AT288" s="20" t="b">
        <f>IF(Z288="gaz",AH288*'lista, wskaźniki'!$F$44,IF(Z288="energia elektryczna",AH288*0))</f>
        <v>0</v>
      </c>
      <c r="AU288" s="20">
        <f>AI288*1/3.6*'lista, wskaźniki'!$F$21</f>
        <v>0</v>
      </c>
      <c r="AV288" s="20">
        <f>AI288*'lista, wskaźniki'!$F$42</f>
        <v>0</v>
      </c>
      <c r="AW288" s="20">
        <f>AI288*'lista, wskaźniki'!$F$43</f>
        <v>0</v>
      </c>
      <c r="AX288" s="20">
        <f>AI288*'lista, wskaźniki'!$F$44</f>
        <v>0</v>
      </c>
      <c r="AY288" s="20">
        <f>AK288*'lista, wskaźniki'!$F$26</f>
        <v>0</v>
      </c>
      <c r="AZ288" s="20">
        <f t="shared" si="120"/>
        <v>3.2061842149999999</v>
      </c>
      <c r="BA288" s="20">
        <f t="shared" si="121"/>
        <v>1.2861290000000001E-2</v>
      </c>
      <c r="BB288" s="20">
        <f t="shared" si="122"/>
        <v>1.2184380000000002E-2</v>
      </c>
      <c r="BC288" s="20">
        <f t="shared" si="123"/>
        <v>9.1382850000000009E-6</v>
      </c>
      <c r="BD288" s="1080" t="s">
        <v>17</v>
      </c>
      <c r="BE288" s="1080" t="s">
        <v>17</v>
      </c>
      <c r="BF288" s="1080" t="s">
        <v>17</v>
      </c>
      <c r="BG288" s="1080" t="s">
        <v>17</v>
      </c>
      <c r="BH288" s="89"/>
      <c r="BI288" s="1080" t="s">
        <v>17</v>
      </c>
      <c r="BJ288" s="89"/>
      <c r="BK288" s="1080" t="s">
        <v>17</v>
      </c>
      <c r="BL288" s="89"/>
      <c r="BM288" s="89"/>
      <c r="BN288" s="89"/>
      <c r="BO288" s="89" t="s">
        <v>17</v>
      </c>
      <c r="BP288" s="89"/>
      <c r="BQ288" s="89" t="s">
        <v>120</v>
      </c>
      <c r="BR288" s="89">
        <v>2</v>
      </c>
      <c r="BS288" s="1074">
        <v>8000</v>
      </c>
      <c r="BT288" s="1074"/>
      <c r="BU288" s="1074">
        <v>2000</v>
      </c>
      <c r="BV288" s="1074"/>
      <c r="BW288" s="1074"/>
      <c r="BX288" s="1074">
        <v>9000</v>
      </c>
      <c r="BY288" s="1077"/>
      <c r="CA288" s="365">
        <f t="shared" si="124"/>
        <v>33.845500000000001</v>
      </c>
      <c r="CB288" s="365" t="b">
        <f t="shared" si="125"/>
        <v>0</v>
      </c>
      <c r="CC288" s="365" t="b">
        <f t="shared" si="126"/>
        <v>0</v>
      </c>
      <c r="CD288" s="365" t="b">
        <f t="shared" si="127"/>
        <v>0</v>
      </c>
      <c r="CE288" s="365" t="b">
        <f t="shared" si="128"/>
        <v>0</v>
      </c>
      <c r="CF288" s="365" t="b">
        <f t="shared" si="129"/>
        <v>0</v>
      </c>
      <c r="CG288" s="365" t="b">
        <f t="shared" si="130"/>
        <v>0</v>
      </c>
      <c r="CH288" s="365" t="b">
        <f t="shared" si="131"/>
        <v>0</v>
      </c>
      <c r="CI288" s="72">
        <f t="shared" si="132"/>
        <v>33.845500000000001</v>
      </c>
      <c r="CJ288" s="72" t="b">
        <f t="shared" si="133"/>
        <v>0</v>
      </c>
      <c r="CK288" s="72" t="b">
        <f t="shared" si="134"/>
        <v>0</v>
      </c>
      <c r="CL288" s="72">
        <f t="shared" si="135"/>
        <v>0</v>
      </c>
      <c r="CM288" s="72" t="b">
        <f t="shared" si="136"/>
        <v>0</v>
      </c>
      <c r="CN288" s="72" t="b">
        <f t="shared" si="137"/>
        <v>0</v>
      </c>
      <c r="CP288" s="13">
        <f t="shared" si="138"/>
        <v>180</v>
      </c>
      <c r="CQ288" s="13">
        <f t="shared" si="139"/>
        <v>180</v>
      </c>
      <c r="CR288" s="13" t="b">
        <f t="shared" si="140"/>
        <v>0</v>
      </c>
      <c r="CS288" s="13" t="b">
        <f t="shared" si="146"/>
        <v>0</v>
      </c>
      <c r="CT288" s="13" t="b">
        <f t="shared" si="145"/>
        <v>0</v>
      </c>
      <c r="CU288" s="13" t="b">
        <f t="shared" si="147"/>
        <v>0</v>
      </c>
      <c r="CV288" s="13" t="b">
        <f t="shared" si="141"/>
        <v>0</v>
      </c>
      <c r="CW288" s="13" t="b">
        <f t="shared" si="142"/>
        <v>0</v>
      </c>
      <c r="CX288" s="13" t="b">
        <f t="shared" si="143"/>
        <v>0</v>
      </c>
      <c r="CY288" s="13" t="b">
        <f t="shared" si="144"/>
        <v>0</v>
      </c>
    </row>
    <row r="289" spans="1:103" ht="15" thickBot="1">
      <c r="A289" s="932"/>
      <c r="B289" s="1081"/>
      <c r="C289" s="1081"/>
      <c r="D289" s="1081"/>
      <c r="E289" s="1081"/>
      <c r="F289" s="1081"/>
      <c r="G289" s="1081"/>
      <c r="H289" s="1081"/>
      <c r="I289" s="1081"/>
      <c r="J289" s="1081"/>
      <c r="K289" s="1081"/>
      <c r="L289" s="1081"/>
      <c r="M289" s="1081"/>
      <c r="N289" s="1081"/>
      <c r="O289" s="1081"/>
      <c r="P289" s="1081"/>
      <c r="Q289" s="941"/>
      <c r="R289" s="1081"/>
      <c r="S289" s="1081"/>
      <c r="T289" s="1081"/>
      <c r="U289" s="1081"/>
      <c r="V289" s="1081"/>
      <c r="W289" s="20" t="s">
        <v>36</v>
      </c>
      <c r="X289" s="91"/>
      <c r="Y289" s="91"/>
      <c r="Z289" s="91"/>
      <c r="AA289" s="91" t="s">
        <v>36</v>
      </c>
      <c r="AB289" s="92">
        <v>6</v>
      </c>
      <c r="AC289" s="92"/>
      <c r="AD289" s="91">
        <v>600</v>
      </c>
      <c r="AE289" s="1081"/>
      <c r="AF289" s="334">
        <f>IF(AG289&gt;0,(AJ289+AG289/2)/2,AJ289)</f>
        <v>74.987499999999997</v>
      </c>
      <c r="AG289" s="272">
        <v>112.75</v>
      </c>
      <c r="AH289" s="334">
        <f>IF(Y289="inne",K289*'lista, wskaźniki'!$E$35,IF(Y289="to samo źródło",0,IF(Y289=0,0)))</f>
        <v>0</v>
      </c>
      <c r="AI289" s="334" t="b">
        <f>IF(AA289="gaz z sieci",AC289*'lista, wskaźniki'!$D$21)</f>
        <v>0</v>
      </c>
      <c r="AJ289" s="272">
        <f>IF(AA289="węgiel",AB289*'lista, wskaźniki'!$D$20, IF('Sektor mieszkaniowy'!AA289="drewno",'Sektor mieszkaniowy'!AB289*'lista, wskaźniki'!$D$22,IF('Sektor mieszkaniowy'!AA289="pellet",AB289*'lista, wskaźniki'!$D$23,IF('Sektor mieszkaniowy'!AA289="gaz z sieci",AB289*'lista, wskaźniki'!$D$21,IF('Sektor mieszkaniowy'!AA289="olej opałowy",'Sektor mieszkaniowy'!AB289*'lista, wskaźniki'!$D$24)))))</f>
        <v>93.6</v>
      </c>
      <c r="AK289" s="1084"/>
      <c r="AL289" s="1081"/>
      <c r="AM289" s="20">
        <f>IF(AA289="węgiel",AF289*1/3.6*'lista, wskaźniki'!$F$20,IF(AA289="drewno",AF289*1/3.6*'lista, wskaźniki'!$F$22,IF(AA289="pellet",AF289*1/3.6*'lista, wskaźniki'!$F$23,IF(AA289="gaz z sieci",AF289*1/3.6*'lista, wskaźniki'!$F$21,IF(AA289="olej opałowy",AF289*1/3.6*'lista, wskaźniki'!$F$24,0)))))</f>
        <v>0</v>
      </c>
      <c r="AN289" s="20">
        <f>IF(AA289="węgiel",AF289*'lista, wskaźniki'!$E$42,IF(AA289="drewno",AF289*'lista, wskaźniki'!$G$42,IF(AA289="pellet",AF289*'lista, wskaźniki'!$H$42,IF(AA289="gaz z sieci",AF289*'lista, wskaźniki'!$F$42,IF(AA289="olej opałowy",AF289*'lista, wskaźniki'!$I$42,0)))))</f>
        <v>6.0739874999999992E-2</v>
      </c>
      <c r="AO289" s="20">
        <f>IF(AA289="węgiel",AF289*'lista, wskaźniki'!$E$43,IF(AA289="drewno",AF289*'lista, wskaźniki'!$G$43,IF(AA289="pellet",AF289*'lista, wskaźniki'!$H$43,IF(AA289="gaz z sieci",AF289*'lista, wskaźniki'!$F$43,IF(AA289="olej opałowy",AF289*'lista, wskaźniki'!$I$43,0)))))</f>
        <v>6.0739874999999992E-2</v>
      </c>
      <c r="AP289" s="20">
        <f>IF(AA289="węgiel",AF289*'lista, wskaźniki'!$E$44,IF(AA289="drewno",AF289*'lista, wskaźniki'!$G$44,IF(AA289="pellet",AF289*'lista, wskaźniki'!$H$44,IF(AA289="gaz z sieci",AF289*'lista, wskaźniki'!$F$44,IF(AA289="olej opałowy",AF289*'lista, wskaźniki'!$I$44,0)))))</f>
        <v>1.8746875E-5</v>
      </c>
      <c r="AQ289" s="20" t="b">
        <f>IF(Z289="gaz",AH289*1/3.6*'lista, wskaźniki'!$F$21,IF(Z289="energia elektryczna",AH289*1/3.6*'lista, wskaźniki'!$F$26))</f>
        <v>0</v>
      </c>
      <c r="AR289" s="20" t="b">
        <f>IF(Z289="gaz",AH289*'lista, wskaźniki'!$F$42,IF(Z289="energia elektryczna",AH289*0))</f>
        <v>0</v>
      </c>
      <c r="AS289" s="20" t="b">
        <f>IF(Z289="gaz",AH289*'lista, wskaźniki'!$F$43,IF(Z289="energia elektryczna",AH289*0))</f>
        <v>0</v>
      </c>
      <c r="AT289" s="20" t="b">
        <f>IF(Z289="gaz",AH289*'lista, wskaźniki'!$F$44,IF(Z289="energia elektryczna",AH289*0))</f>
        <v>0</v>
      </c>
      <c r="AU289" s="20">
        <f>AI289*1/3.6*'lista, wskaźniki'!$F$21</f>
        <v>0</v>
      </c>
      <c r="AV289" s="20">
        <f>AI289*'lista, wskaźniki'!$F$42</f>
        <v>0</v>
      </c>
      <c r="AW289" s="20">
        <f>AI289*'lista, wskaźniki'!$F$43</f>
        <v>0</v>
      </c>
      <c r="AX289" s="20">
        <f>AI289*'lista, wskaźniki'!$F$44</f>
        <v>0</v>
      </c>
      <c r="AY289" s="20">
        <f>AK289*'lista, wskaźniki'!$F$26</f>
        <v>0</v>
      </c>
      <c r="AZ289" s="20">
        <f t="shared" si="120"/>
        <v>0</v>
      </c>
      <c r="BA289" s="20">
        <f t="shared" si="121"/>
        <v>6.0739874999999992E-2</v>
      </c>
      <c r="BB289" s="20">
        <f t="shared" si="122"/>
        <v>6.0739874999999992E-2</v>
      </c>
      <c r="BC289" s="20">
        <f t="shared" si="123"/>
        <v>1.8746875E-5</v>
      </c>
      <c r="BD289" s="1081"/>
      <c r="BE289" s="1081"/>
      <c r="BF289" s="1081"/>
      <c r="BG289" s="1081"/>
      <c r="BH289" s="91"/>
      <c r="BI289" s="1081"/>
      <c r="BJ289" s="91"/>
      <c r="BK289" s="1081"/>
      <c r="BL289" s="91"/>
      <c r="BM289" s="91"/>
      <c r="BN289" s="91"/>
      <c r="BO289" s="91"/>
      <c r="BP289" s="91"/>
      <c r="BQ289" s="91"/>
      <c r="BR289" s="91"/>
      <c r="BS289" s="1075"/>
      <c r="BT289" s="1075"/>
      <c r="BU289" s="1075"/>
      <c r="BV289" s="1075"/>
      <c r="BW289" s="1075"/>
      <c r="BX289" s="1075"/>
      <c r="BY289" s="1078"/>
      <c r="CA289" s="365" t="b">
        <f t="shared" si="124"/>
        <v>0</v>
      </c>
      <c r="CB289" s="365">
        <f t="shared" si="125"/>
        <v>74.987499999999997</v>
      </c>
      <c r="CC289" s="365" t="b">
        <f t="shared" si="126"/>
        <v>0</v>
      </c>
      <c r="CD289" s="365" t="b">
        <f t="shared" si="127"/>
        <v>0</v>
      </c>
      <c r="CE289" s="365" t="b">
        <f t="shared" si="128"/>
        <v>0</v>
      </c>
      <c r="CF289" s="365" t="b">
        <f t="shared" si="129"/>
        <v>0</v>
      </c>
      <c r="CG289" s="365" t="b">
        <f t="shared" si="130"/>
        <v>0</v>
      </c>
      <c r="CH289" s="365" t="b">
        <f t="shared" si="131"/>
        <v>0</v>
      </c>
      <c r="CI289" s="72" t="b">
        <f t="shared" si="132"/>
        <v>0</v>
      </c>
      <c r="CJ289" s="72">
        <f t="shared" si="133"/>
        <v>74.987499999999997</v>
      </c>
      <c r="CK289" s="72" t="b">
        <f t="shared" si="134"/>
        <v>0</v>
      </c>
      <c r="CL289" s="72">
        <f t="shared" si="135"/>
        <v>0</v>
      </c>
      <c r="CM289" s="72" t="b">
        <f t="shared" si="136"/>
        <v>0</v>
      </c>
      <c r="CN289" s="72" t="b">
        <f t="shared" si="137"/>
        <v>0</v>
      </c>
      <c r="CP289" s="13">
        <f t="shared" si="138"/>
        <v>0</v>
      </c>
      <c r="CQ289" s="13" t="b">
        <f t="shared" si="139"/>
        <v>0</v>
      </c>
      <c r="CR289" s="13" t="b">
        <f t="shared" si="140"/>
        <v>0</v>
      </c>
      <c r="CS289" s="13" t="b">
        <f t="shared" si="146"/>
        <v>0</v>
      </c>
      <c r="CT289" s="13" t="b">
        <f t="shared" si="145"/>
        <v>0</v>
      </c>
      <c r="CU289" s="13" t="b">
        <f t="shared" si="147"/>
        <v>0</v>
      </c>
      <c r="CV289" s="13" t="b">
        <f t="shared" si="141"/>
        <v>0</v>
      </c>
      <c r="CW289" s="13" t="b">
        <f t="shared" si="142"/>
        <v>0</v>
      </c>
      <c r="CX289" s="13" t="b">
        <f t="shared" si="143"/>
        <v>0</v>
      </c>
      <c r="CY289" s="13" t="b">
        <f t="shared" si="144"/>
        <v>0</v>
      </c>
    </row>
    <row r="290" spans="1:103" ht="15" thickBot="1">
      <c r="A290" s="932"/>
      <c r="B290" s="1081"/>
      <c r="C290" s="1081"/>
      <c r="D290" s="1081"/>
      <c r="E290" s="1081"/>
      <c r="F290" s="1081"/>
      <c r="G290" s="1081"/>
      <c r="H290" s="1081"/>
      <c r="I290" s="1081"/>
      <c r="J290" s="1081"/>
      <c r="K290" s="1081"/>
      <c r="L290" s="1081"/>
      <c r="M290" s="1081"/>
      <c r="N290" s="1081"/>
      <c r="O290" s="1081"/>
      <c r="P290" s="1081"/>
      <c r="Q290" s="941"/>
      <c r="R290" s="1081"/>
      <c r="S290" s="1081"/>
      <c r="T290" s="1081"/>
      <c r="U290" s="1081"/>
      <c r="V290" s="1081"/>
      <c r="W290" s="91"/>
      <c r="X290" s="91"/>
      <c r="Y290" s="91"/>
      <c r="Z290" s="91"/>
      <c r="AA290" s="91" t="s">
        <v>50</v>
      </c>
      <c r="AB290" s="92"/>
      <c r="AC290" s="92"/>
      <c r="AD290" s="91"/>
      <c r="AE290" s="1081"/>
      <c r="AF290" s="334">
        <f t="shared" si="119"/>
        <v>0</v>
      </c>
      <c r="AG290" s="272">
        <f>IF(R290="kompletna",Q290*J290*0.0036*'lista, wskaźniki'!$F$13, IF(R290="częściowa",Q290*J290*0.0036*'lista, wskaźniki'!$F$14, IF(R290="brak",Q290*J290*0.0036*'lista, wskaźniki'!$F$15,)))</f>
        <v>0</v>
      </c>
      <c r="AH290" s="334">
        <f>IF(Y290="inne",K290*'lista, wskaźniki'!$E$35,IF(Y290="to samo źródło",0,IF(Y290=0,0)))</f>
        <v>0</v>
      </c>
      <c r="AI290" s="334" t="b">
        <f>IF(AA290="gaz z sieci",AC290*'lista, wskaźniki'!$D$21)</f>
        <v>0</v>
      </c>
      <c r="AJ290" s="272">
        <f>IF(AA290="węgiel",AB290*'lista, wskaźniki'!$D$20, IF('Sektor mieszkaniowy'!AA290="drewno",'Sektor mieszkaniowy'!AB290*'lista, wskaźniki'!$D$22,IF('Sektor mieszkaniowy'!AA290="pellet",AB290*'lista, wskaźniki'!$D$23,IF('Sektor mieszkaniowy'!AA290="gaz z sieci",AB290*'lista, wskaźniki'!$D$21,IF('Sektor mieszkaniowy'!AA290="olej opałowy",'Sektor mieszkaniowy'!AB290*'lista, wskaźniki'!$D$24)))))</f>
        <v>0</v>
      </c>
      <c r="AK290" s="1084"/>
      <c r="AL290" s="1081"/>
      <c r="AM290" s="20">
        <f>IF(AA290="węgiel",AF290*1/3.6*'lista, wskaźniki'!$F$20,IF(AA290="drewno",AF290*1/3.6*'lista, wskaźniki'!$F$22,IF(AA290="pellet",AF290*1/3.6*'lista, wskaźniki'!$F$23,IF(AA290="gaz z sieci",AF290*1/3.6*'lista, wskaźniki'!$F$21,IF(AA290="olej opałowy",AF290*1/3.6*'lista, wskaźniki'!$F$24,0)))))</f>
        <v>0</v>
      </c>
      <c r="AN290" s="20">
        <f>IF(AA290="węgiel",AF290*'lista, wskaźniki'!$E$42,IF(AA290="drewno",AF290*'lista, wskaźniki'!$G$42,IF(AA290="pellet",AF290*'lista, wskaźniki'!$H$42,IF(AA290="gaz z sieci",AF290*'lista, wskaźniki'!$F$42,IF(AA290="olej opałowy",AF290*'lista, wskaźniki'!$I$42,0)))))</f>
        <v>0</v>
      </c>
      <c r="AO290" s="20">
        <f>IF(AA290="węgiel",AF290*'lista, wskaźniki'!$E$43,IF(AA290="drewno",AF290*'lista, wskaźniki'!$G$43,IF(AA290="pellet",AF290*'lista, wskaźniki'!$H$43,IF(AA290="gaz z sieci",AF290*'lista, wskaźniki'!$F$43,IF(AA290="olej opałowy",AF290*'lista, wskaźniki'!$I$43,0)))))</f>
        <v>0</v>
      </c>
      <c r="AP290" s="20">
        <f>IF(AA290="węgiel",AF290*'lista, wskaźniki'!$E$44,IF(AA290="drewno",AF290*'lista, wskaźniki'!$G$44,IF(AA290="pellet",AF290*'lista, wskaźniki'!$H$44,IF(AA290="gaz z sieci",AF290*'lista, wskaźniki'!$F$44,IF(AA290="olej opałowy",AF290*'lista, wskaźniki'!$I$44,0)))))</f>
        <v>0</v>
      </c>
      <c r="AQ290" s="20" t="b">
        <f>IF(Z290="gaz",AH290*1/3.6*'lista, wskaźniki'!$F$21,IF(Z290="energia elektryczna",AH290*1/3.6*'lista, wskaźniki'!$F$26))</f>
        <v>0</v>
      </c>
      <c r="AR290" s="20" t="b">
        <f>IF(Z290="gaz",AH290*'lista, wskaźniki'!$F$42,IF(Z290="energia elektryczna",AH290*0))</f>
        <v>0</v>
      </c>
      <c r="AS290" s="20" t="b">
        <f>IF(Z290="gaz",AH290*'lista, wskaźniki'!$F$43,IF(Z290="energia elektryczna",AH290*0))</f>
        <v>0</v>
      </c>
      <c r="AT290" s="20" t="b">
        <f>IF(Z290="gaz",AH290*'lista, wskaźniki'!$F$44,IF(Z290="energia elektryczna",AH290*0))</f>
        <v>0</v>
      </c>
      <c r="AU290" s="20">
        <f>AI290*1/3.6*'lista, wskaźniki'!$F$21</f>
        <v>0</v>
      </c>
      <c r="AV290" s="20">
        <f>AI290*'lista, wskaźniki'!$F$42</f>
        <v>0</v>
      </c>
      <c r="AW290" s="20">
        <f>AI290*'lista, wskaźniki'!$F$43</f>
        <v>0</v>
      </c>
      <c r="AX290" s="20">
        <f>AI290*'lista, wskaźniki'!$F$44</f>
        <v>0</v>
      </c>
      <c r="AY290" s="20">
        <f>AK290*'lista, wskaźniki'!$F$26</f>
        <v>0</v>
      </c>
      <c r="AZ290" s="20">
        <f t="shared" si="120"/>
        <v>0</v>
      </c>
      <c r="BA290" s="20">
        <f t="shared" si="121"/>
        <v>0</v>
      </c>
      <c r="BB290" s="20">
        <f t="shared" si="122"/>
        <v>0</v>
      </c>
      <c r="BC290" s="20">
        <f t="shared" si="123"/>
        <v>0</v>
      </c>
      <c r="BD290" s="1081"/>
      <c r="BE290" s="1081"/>
      <c r="BF290" s="1081"/>
      <c r="BG290" s="1081"/>
      <c r="BH290" s="91"/>
      <c r="BI290" s="1081"/>
      <c r="BJ290" s="91"/>
      <c r="BK290" s="1081"/>
      <c r="BL290" s="91"/>
      <c r="BM290" s="91"/>
      <c r="BN290" s="91"/>
      <c r="BO290" s="91"/>
      <c r="BP290" s="91"/>
      <c r="BQ290" s="91"/>
      <c r="BR290" s="91"/>
      <c r="BS290" s="1075"/>
      <c r="BT290" s="1075"/>
      <c r="BU290" s="1075"/>
      <c r="BV290" s="1075"/>
      <c r="BW290" s="1075"/>
      <c r="BX290" s="1075"/>
      <c r="BY290" s="1078"/>
      <c r="CA290" s="365" t="b">
        <f t="shared" si="124"/>
        <v>0</v>
      </c>
      <c r="CB290" s="365" t="b">
        <f t="shared" si="125"/>
        <v>0</v>
      </c>
      <c r="CC290" s="365">
        <f t="shared" si="126"/>
        <v>0</v>
      </c>
      <c r="CD290" s="365" t="b">
        <f t="shared" si="127"/>
        <v>0</v>
      </c>
      <c r="CE290" s="365" t="b">
        <f t="shared" si="128"/>
        <v>0</v>
      </c>
      <c r="CF290" s="365" t="b">
        <f t="shared" si="129"/>
        <v>0</v>
      </c>
      <c r="CG290" s="365" t="b">
        <f t="shared" si="130"/>
        <v>0</v>
      </c>
      <c r="CH290" s="365" t="b">
        <f t="shared" si="131"/>
        <v>0</v>
      </c>
      <c r="CI290" s="72" t="b">
        <f t="shared" si="132"/>
        <v>0</v>
      </c>
      <c r="CJ290" s="72" t="b">
        <f t="shared" si="133"/>
        <v>0</v>
      </c>
      <c r="CK290" s="72">
        <f t="shared" si="134"/>
        <v>0</v>
      </c>
      <c r="CL290" s="72">
        <f t="shared" si="135"/>
        <v>0</v>
      </c>
      <c r="CM290" s="72" t="b">
        <f t="shared" si="136"/>
        <v>0</v>
      </c>
      <c r="CN290" s="72" t="b">
        <f t="shared" si="137"/>
        <v>0</v>
      </c>
      <c r="CP290" s="13">
        <f t="shared" si="138"/>
        <v>0</v>
      </c>
      <c r="CQ290" s="13" t="b">
        <f t="shared" si="139"/>
        <v>0</v>
      </c>
      <c r="CR290" s="13" t="b">
        <f t="shared" si="140"/>
        <v>0</v>
      </c>
      <c r="CS290" s="13" t="b">
        <f t="shared" si="146"/>
        <v>0</v>
      </c>
      <c r="CT290" s="13" t="b">
        <f t="shared" si="145"/>
        <v>0</v>
      </c>
      <c r="CU290" s="13" t="b">
        <f t="shared" si="147"/>
        <v>0</v>
      </c>
      <c r="CV290" s="13" t="b">
        <f t="shared" si="141"/>
        <v>0</v>
      </c>
      <c r="CW290" s="13" t="b">
        <f t="shared" si="142"/>
        <v>0</v>
      </c>
      <c r="CX290" s="13" t="b">
        <f t="shared" si="143"/>
        <v>0</v>
      </c>
      <c r="CY290" s="13" t="b">
        <f t="shared" si="144"/>
        <v>0</v>
      </c>
    </row>
    <row r="291" spans="1:103" ht="15" thickBot="1">
      <c r="A291" s="932"/>
      <c r="B291" s="1081"/>
      <c r="C291" s="1081"/>
      <c r="D291" s="1081"/>
      <c r="E291" s="1081"/>
      <c r="F291" s="1081"/>
      <c r="G291" s="1081"/>
      <c r="H291" s="1081"/>
      <c r="I291" s="1081"/>
      <c r="J291" s="1081"/>
      <c r="K291" s="1081"/>
      <c r="L291" s="1081"/>
      <c r="M291" s="1081"/>
      <c r="N291" s="1081"/>
      <c r="O291" s="1081"/>
      <c r="P291" s="1081"/>
      <c r="Q291" s="941"/>
      <c r="R291" s="1081"/>
      <c r="S291" s="1081"/>
      <c r="T291" s="1081"/>
      <c r="U291" s="1081"/>
      <c r="V291" s="1081"/>
      <c r="W291" s="91"/>
      <c r="X291" s="91"/>
      <c r="Y291" s="91"/>
      <c r="Z291" s="91"/>
      <c r="AA291" s="91" t="s">
        <v>38</v>
      </c>
      <c r="AB291" s="92"/>
      <c r="AC291" s="92"/>
      <c r="AD291" s="91"/>
      <c r="AE291" s="1081"/>
      <c r="AF291" s="334">
        <f t="shared" si="119"/>
        <v>0</v>
      </c>
      <c r="AG291" s="272">
        <f>IF(R291="kompletna",Q291*J291*0.0036*'lista, wskaźniki'!$F$13, IF(R291="częściowa",Q291*J291*0.0036*'lista, wskaźniki'!$F$14, IF(R291="brak",Q291*J291*0.0036*'lista, wskaźniki'!$F$15,)))</f>
        <v>0</v>
      </c>
      <c r="AH291" s="334">
        <f>IF(Y291="inne",K291*'lista, wskaźniki'!$E$35,IF(Y291="to samo źródło",0,IF(Y291=0,0)))</f>
        <v>0</v>
      </c>
      <c r="AI291" s="334">
        <f>IF(AA291="gaz z sieci",AC291*'lista, wskaźniki'!$D$21)</f>
        <v>0</v>
      </c>
      <c r="AJ291" s="272">
        <f>IF(AA291="węgiel",AB291*'lista, wskaźniki'!$D$20, IF('Sektor mieszkaniowy'!AA291="drewno",'Sektor mieszkaniowy'!AB291*'lista, wskaźniki'!$D$22,IF('Sektor mieszkaniowy'!AA291="pellet",AB291*'lista, wskaźniki'!$D$23,IF('Sektor mieszkaniowy'!AA291="gaz z sieci",AB291*'lista, wskaźniki'!$D$21,IF('Sektor mieszkaniowy'!AA291="olej opałowy",'Sektor mieszkaniowy'!AB291*'lista, wskaźniki'!$D$24)))))</f>
        <v>0</v>
      </c>
      <c r="AK291" s="1084"/>
      <c r="AL291" s="1081"/>
      <c r="AM291" s="20">
        <f>IF(AA291="węgiel",AF291*1/3.6*'lista, wskaźniki'!$F$20,IF(AA291="drewno",AF291*1/3.6*'lista, wskaźniki'!$F$22,IF(AA291="pellet",AF291*1/3.6*'lista, wskaźniki'!$F$23,IF(AA291="gaz z sieci",AF291*1/3.6*'lista, wskaźniki'!$F$21,IF(AA291="olej opałowy",AF291*1/3.6*'lista, wskaźniki'!$F$24,0)))))</f>
        <v>0</v>
      </c>
      <c r="AN291" s="20">
        <f>IF(AA291="węgiel",AF291*'lista, wskaźniki'!$E$42,IF(AA291="drewno",AF291*'lista, wskaźniki'!$G$42,IF(AA291="pellet",AF291*'lista, wskaźniki'!$H$42,IF(AA291="gaz z sieci",AF291*'lista, wskaźniki'!$F$42,IF(AA291="olej opałowy",AF291*'lista, wskaźniki'!$I$42,0)))))</f>
        <v>0</v>
      </c>
      <c r="AO291" s="20">
        <f>IF(AA291="węgiel",AF291*'lista, wskaźniki'!$E$43,IF(AA291="drewno",AF291*'lista, wskaźniki'!$G$43,IF(AA291="pellet",AF291*'lista, wskaźniki'!$H$43,IF(AA291="gaz z sieci",AF291*'lista, wskaźniki'!$F$43,IF(AA291="olej opałowy",AF291*'lista, wskaźniki'!$I$43,0)))))</f>
        <v>0</v>
      </c>
      <c r="AP291" s="20">
        <f>IF(AA291="węgiel",AF291*'lista, wskaźniki'!$E$44,IF(AA291="drewno",AF291*'lista, wskaźniki'!$G$44,IF(AA291="pellet",AF291*'lista, wskaźniki'!$H$44,IF(AA291="gaz z sieci",AF291*'lista, wskaźniki'!$F$44,IF(AA291="olej opałowy",AF291*'lista, wskaźniki'!$I$44,0)))))</f>
        <v>0</v>
      </c>
      <c r="AQ291" s="20" t="b">
        <f>IF(Z291="gaz",AH291*1/3.6*'lista, wskaźniki'!$F$21,IF(Z291="energia elektryczna",AH291*1/3.6*'lista, wskaźniki'!$F$26))</f>
        <v>0</v>
      </c>
      <c r="AR291" s="20" t="b">
        <f>IF(Z291="gaz",AH291*'lista, wskaźniki'!$F$42,IF(Z291="energia elektryczna",AH291*0))</f>
        <v>0</v>
      </c>
      <c r="AS291" s="20" t="b">
        <f>IF(Z291="gaz",AH291*'lista, wskaźniki'!$F$43,IF(Z291="energia elektryczna",AH291*0))</f>
        <v>0</v>
      </c>
      <c r="AT291" s="20" t="b">
        <f>IF(Z291="gaz",AH291*'lista, wskaźniki'!$F$44,IF(Z291="energia elektryczna",AH291*0))</f>
        <v>0</v>
      </c>
      <c r="AU291" s="20">
        <f>AI291*1/3.6*'lista, wskaźniki'!$F$21</f>
        <v>0</v>
      </c>
      <c r="AV291" s="20">
        <f>AI291*'lista, wskaźniki'!$F$42</f>
        <v>0</v>
      </c>
      <c r="AW291" s="20">
        <f>AI291*'lista, wskaźniki'!$F$43</f>
        <v>0</v>
      </c>
      <c r="AX291" s="20">
        <f>AI291*'lista, wskaźniki'!$F$44</f>
        <v>0</v>
      </c>
      <c r="AY291" s="20">
        <f>AK291*'lista, wskaźniki'!$F$26</f>
        <v>0</v>
      </c>
      <c r="AZ291" s="20">
        <f t="shared" si="120"/>
        <v>0</v>
      </c>
      <c r="BA291" s="20">
        <f t="shared" si="121"/>
        <v>0</v>
      </c>
      <c r="BB291" s="20">
        <f t="shared" si="122"/>
        <v>0</v>
      </c>
      <c r="BC291" s="20">
        <f t="shared" si="123"/>
        <v>0</v>
      </c>
      <c r="BD291" s="1081"/>
      <c r="BE291" s="1081"/>
      <c r="BF291" s="1081"/>
      <c r="BG291" s="1081"/>
      <c r="BH291" s="91"/>
      <c r="BI291" s="1081"/>
      <c r="BJ291" s="91"/>
      <c r="BK291" s="1081"/>
      <c r="BL291" s="91"/>
      <c r="BM291" s="91"/>
      <c r="BN291" s="91"/>
      <c r="BO291" s="91"/>
      <c r="BP291" s="91"/>
      <c r="BQ291" s="91"/>
      <c r="BR291" s="91"/>
      <c r="BS291" s="1075"/>
      <c r="BT291" s="1075"/>
      <c r="BU291" s="1075"/>
      <c r="BV291" s="1075"/>
      <c r="BW291" s="1075"/>
      <c r="BX291" s="1075"/>
      <c r="BY291" s="1078"/>
      <c r="CA291" s="365" t="b">
        <f t="shared" si="124"/>
        <v>0</v>
      </c>
      <c r="CB291" s="365" t="b">
        <f t="shared" si="125"/>
        <v>0</v>
      </c>
      <c r="CC291" s="365" t="b">
        <f t="shared" si="126"/>
        <v>0</v>
      </c>
      <c r="CD291" s="365">
        <f t="shared" si="127"/>
        <v>0</v>
      </c>
      <c r="CE291" s="365" t="b">
        <f t="shared" si="128"/>
        <v>0</v>
      </c>
      <c r="CF291" s="365" t="b">
        <f t="shared" si="129"/>
        <v>0</v>
      </c>
      <c r="CG291" s="365" t="b">
        <f t="shared" si="130"/>
        <v>0</v>
      </c>
      <c r="CH291" s="365">
        <f t="shared" si="131"/>
        <v>0</v>
      </c>
      <c r="CI291" s="72" t="b">
        <f t="shared" si="132"/>
        <v>0</v>
      </c>
      <c r="CJ291" s="72" t="b">
        <f t="shared" si="133"/>
        <v>0</v>
      </c>
      <c r="CK291" s="72" t="b">
        <f t="shared" si="134"/>
        <v>0</v>
      </c>
      <c r="CL291" s="72">
        <f t="shared" si="135"/>
        <v>0</v>
      </c>
      <c r="CM291" s="72" t="b">
        <f t="shared" si="136"/>
        <v>0</v>
      </c>
      <c r="CN291" s="72" t="b">
        <f t="shared" si="137"/>
        <v>0</v>
      </c>
      <c r="CP291" s="13">
        <f t="shared" si="138"/>
        <v>0</v>
      </c>
      <c r="CQ291" s="13" t="b">
        <f t="shared" si="139"/>
        <v>0</v>
      </c>
      <c r="CR291" s="13" t="b">
        <f t="shared" si="140"/>
        <v>0</v>
      </c>
      <c r="CS291" s="13" t="b">
        <f t="shared" si="146"/>
        <v>0</v>
      </c>
      <c r="CT291" s="13" t="b">
        <f t="shared" si="145"/>
        <v>0</v>
      </c>
      <c r="CU291" s="13" t="b">
        <f t="shared" si="147"/>
        <v>0</v>
      </c>
      <c r="CV291" s="13" t="b">
        <f t="shared" si="141"/>
        <v>0</v>
      </c>
      <c r="CW291" s="13" t="b">
        <f t="shared" si="142"/>
        <v>0</v>
      </c>
      <c r="CX291" s="13" t="b">
        <f t="shared" si="143"/>
        <v>0</v>
      </c>
      <c r="CY291" s="13" t="b">
        <f t="shared" si="144"/>
        <v>0</v>
      </c>
    </row>
    <row r="292" spans="1:103" ht="15" thickBot="1">
      <c r="A292" s="933"/>
      <c r="B292" s="1082"/>
      <c r="C292" s="1082"/>
      <c r="D292" s="1082"/>
      <c r="E292" s="1082"/>
      <c r="F292" s="1082"/>
      <c r="G292" s="1082"/>
      <c r="H292" s="1082"/>
      <c r="I292" s="1082"/>
      <c r="J292" s="1082"/>
      <c r="K292" s="1082"/>
      <c r="L292" s="1082"/>
      <c r="M292" s="1082"/>
      <c r="N292" s="1082"/>
      <c r="O292" s="1082"/>
      <c r="P292" s="1082"/>
      <c r="Q292" s="942"/>
      <c r="R292" s="1082"/>
      <c r="S292" s="1082"/>
      <c r="T292" s="1082"/>
      <c r="U292" s="1082"/>
      <c r="V292" s="1082"/>
      <c r="W292" s="93"/>
      <c r="X292" s="93"/>
      <c r="Y292" s="93"/>
      <c r="Z292" s="93"/>
      <c r="AA292" s="93" t="s">
        <v>37</v>
      </c>
      <c r="AB292" s="94"/>
      <c r="AC292" s="94"/>
      <c r="AD292" s="93"/>
      <c r="AE292" s="1082"/>
      <c r="AF292" s="334">
        <f t="shared" si="119"/>
        <v>0</v>
      </c>
      <c r="AG292" s="272">
        <f>IF(R292="kompletna",Q292*J292*0.0036*'lista, wskaźniki'!$F$13, IF(R292="częściowa",Q292*J292*0.0036*'lista, wskaźniki'!$F$14, IF(R292="brak",Q292*J292*0.0036*'lista, wskaźniki'!$F$15,)))</f>
        <v>0</v>
      </c>
      <c r="AH292" s="334">
        <f>IF(Y292="inne",K292*'lista, wskaźniki'!$E$35,IF(Y292="to samo źródło",0,IF(Y292=0,0)))</f>
        <v>0</v>
      </c>
      <c r="AI292" s="334" t="b">
        <f>IF(AA292="gaz z sieci",AC292*'lista, wskaźniki'!$D$21)</f>
        <v>0</v>
      </c>
      <c r="AJ292" s="272">
        <f>IF(AA292="węgiel",AB292*'lista, wskaźniki'!$D$20, IF('Sektor mieszkaniowy'!AA292="drewno",'Sektor mieszkaniowy'!AB292*'lista, wskaźniki'!$D$22,IF('Sektor mieszkaniowy'!AA292="pellet",AB292*'lista, wskaźniki'!$D$23,IF('Sektor mieszkaniowy'!AA292="gaz z sieci",AB292*'lista, wskaźniki'!$D$21,IF('Sektor mieszkaniowy'!AA292="olej opałowy",'Sektor mieszkaniowy'!AB292*'lista, wskaźniki'!$D$24)))))</f>
        <v>0</v>
      </c>
      <c r="AK292" s="1085"/>
      <c r="AL292" s="1082"/>
      <c r="AM292" s="20">
        <f>IF(AA292="węgiel",AF292*1/3.6*'lista, wskaźniki'!$F$20,IF(AA292="drewno",AF292*1/3.6*'lista, wskaźniki'!$F$22,IF(AA292="pellet",AF292*1/3.6*'lista, wskaźniki'!$F$23,IF(AA292="gaz z sieci",AF292*1/3.6*'lista, wskaźniki'!$F$21,IF(AA292="olej opałowy",AF292*1/3.6*'lista, wskaźniki'!$F$24,0)))))</f>
        <v>0</v>
      </c>
      <c r="AN292" s="20">
        <f>IF(AA292="węgiel",AF292*'lista, wskaźniki'!$E$42,IF(AA292="drewno",AF292*'lista, wskaźniki'!$G$42,IF(AA292="pellet",AF292*'lista, wskaźniki'!$H$42,IF(AA292="gaz z sieci",AF292*'lista, wskaźniki'!$F$42,IF(AA292="olej opałowy",AF292*'lista, wskaźniki'!$I$42,0)))))</f>
        <v>0</v>
      </c>
      <c r="AO292" s="20">
        <f>IF(AA292="węgiel",AF292*'lista, wskaźniki'!$E$43,IF(AA292="drewno",AF292*'lista, wskaźniki'!$G$43,IF(AA292="pellet",AF292*'lista, wskaźniki'!$H$43,IF(AA292="gaz z sieci",AF292*'lista, wskaźniki'!$F$43,IF(AA292="olej opałowy",AF292*'lista, wskaźniki'!$I$43,0)))))</f>
        <v>0</v>
      </c>
      <c r="AP292" s="20">
        <f>IF(AA292="węgiel",AF292*'lista, wskaźniki'!$E$44,IF(AA292="drewno",AF292*'lista, wskaźniki'!$G$44,IF(AA292="pellet",AF292*'lista, wskaźniki'!$H$44,IF(AA292="gaz z sieci",AF292*'lista, wskaźniki'!$F$44,IF(AA292="olej opałowy",AF292*'lista, wskaźniki'!$I$44,0)))))</f>
        <v>0</v>
      </c>
      <c r="AQ292" s="20" t="b">
        <f>IF(Z292="gaz",AH292*1/3.6*'lista, wskaźniki'!$F$21,IF(Z292="energia elektryczna",AH292*1/3.6*'lista, wskaźniki'!$F$26))</f>
        <v>0</v>
      </c>
      <c r="AR292" s="20" t="b">
        <f>IF(Z292="gaz",AH292*'lista, wskaźniki'!$F$42,IF(Z292="energia elektryczna",AH292*0))</f>
        <v>0</v>
      </c>
      <c r="AS292" s="20" t="b">
        <f>IF(Z292="gaz",AH292*'lista, wskaźniki'!$F$43,IF(Z292="energia elektryczna",AH292*0))</f>
        <v>0</v>
      </c>
      <c r="AT292" s="20" t="b">
        <f>IF(Z292="gaz",AH292*'lista, wskaźniki'!$F$44,IF(Z292="energia elektryczna",AH292*0))</f>
        <v>0</v>
      </c>
      <c r="AU292" s="20">
        <f>AI292*1/3.6*'lista, wskaźniki'!$F$21</f>
        <v>0</v>
      </c>
      <c r="AV292" s="20">
        <f>AI292*'lista, wskaźniki'!$F$42</f>
        <v>0</v>
      </c>
      <c r="AW292" s="20">
        <f>AI292*'lista, wskaźniki'!$F$43</f>
        <v>0</v>
      </c>
      <c r="AX292" s="20">
        <f>AI292*'lista, wskaźniki'!$F$44</f>
        <v>0</v>
      </c>
      <c r="AY292" s="20">
        <f>AK292*'lista, wskaźniki'!$F$26</f>
        <v>0</v>
      </c>
      <c r="AZ292" s="20">
        <f t="shared" si="120"/>
        <v>0</v>
      </c>
      <c r="BA292" s="20">
        <f t="shared" si="121"/>
        <v>0</v>
      </c>
      <c r="BB292" s="20">
        <f t="shared" si="122"/>
        <v>0</v>
      </c>
      <c r="BC292" s="20">
        <f t="shared" si="123"/>
        <v>0</v>
      </c>
      <c r="BD292" s="1082"/>
      <c r="BE292" s="1082"/>
      <c r="BF292" s="1082"/>
      <c r="BG292" s="1082"/>
      <c r="BH292" s="93"/>
      <c r="BI292" s="1082"/>
      <c r="BJ292" s="93"/>
      <c r="BK292" s="1082"/>
      <c r="BL292" s="93"/>
      <c r="BM292" s="93"/>
      <c r="BN292" s="93"/>
      <c r="BO292" s="93"/>
      <c r="BP292" s="93"/>
      <c r="BQ292" s="93"/>
      <c r="BR292" s="93"/>
      <c r="BS292" s="1076"/>
      <c r="BT292" s="1076"/>
      <c r="BU292" s="1076"/>
      <c r="BV292" s="1076"/>
      <c r="BW292" s="1076"/>
      <c r="BX292" s="1076"/>
      <c r="BY292" s="1079"/>
      <c r="CA292" s="365" t="b">
        <f t="shared" si="124"/>
        <v>0</v>
      </c>
      <c r="CB292" s="365" t="b">
        <f t="shared" si="125"/>
        <v>0</v>
      </c>
      <c r="CC292" s="365" t="b">
        <f t="shared" si="126"/>
        <v>0</v>
      </c>
      <c r="CD292" s="365" t="b">
        <f t="shared" si="127"/>
        <v>0</v>
      </c>
      <c r="CE292" s="365">
        <f t="shared" si="128"/>
        <v>0</v>
      </c>
      <c r="CF292" s="365" t="b">
        <f t="shared" si="129"/>
        <v>0</v>
      </c>
      <c r="CG292" s="365" t="b">
        <f t="shared" si="130"/>
        <v>0</v>
      </c>
      <c r="CH292" s="365" t="b">
        <f t="shared" si="131"/>
        <v>0</v>
      </c>
      <c r="CI292" s="72" t="b">
        <f t="shared" si="132"/>
        <v>0</v>
      </c>
      <c r="CJ292" s="72" t="b">
        <f t="shared" si="133"/>
        <v>0</v>
      </c>
      <c r="CK292" s="72" t="b">
        <f t="shared" si="134"/>
        <v>0</v>
      </c>
      <c r="CL292" s="72">
        <f t="shared" si="135"/>
        <v>0</v>
      </c>
      <c r="CM292" s="72">
        <f t="shared" si="136"/>
        <v>0</v>
      </c>
      <c r="CN292" s="72" t="b">
        <f t="shared" si="137"/>
        <v>0</v>
      </c>
      <c r="CP292" s="13">
        <f t="shared" si="138"/>
        <v>0</v>
      </c>
      <c r="CQ292" s="13" t="b">
        <f t="shared" si="139"/>
        <v>0</v>
      </c>
      <c r="CR292" s="13" t="b">
        <f t="shared" si="140"/>
        <v>0</v>
      </c>
      <c r="CS292" s="13" t="b">
        <f t="shared" si="146"/>
        <v>0</v>
      </c>
      <c r="CT292" s="13" t="b">
        <f t="shared" si="145"/>
        <v>0</v>
      </c>
      <c r="CU292" s="13" t="b">
        <f t="shared" si="147"/>
        <v>0</v>
      </c>
      <c r="CV292" s="13" t="b">
        <f t="shared" si="141"/>
        <v>0</v>
      </c>
      <c r="CW292" s="13" t="b">
        <f t="shared" si="142"/>
        <v>0</v>
      </c>
      <c r="CX292" s="13" t="b">
        <f t="shared" si="143"/>
        <v>0</v>
      </c>
      <c r="CY292" s="13" t="b">
        <f t="shared" si="144"/>
        <v>0</v>
      </c>
    </row>
    <row r="293" spans="1:103" ht="15" thickBot="1">
      <c r="A293" s="931">
        <v>59</v>
      </c>
      <c r="B293" s="1080" t="s">
        <v>204</v>
      </c>
      <c r="C293" s="1080">
        <v>19</v>
      </c>
      <c r="D293" s="1080" t="s">
        <v>1</v>
      </c>
      <c r="E293" s="1080" t="s">
        <v>5</v>
      </c>
      <c r="F293" s="1080"/>
      <c r="G293" s="1080"/>
      <c r="H293" s="1080"/>
      <c r="I293" s="1080" t="s">
        <v>10</v>
      </c>
      <c r="J293" s="1080"/>
      <c r="K293" s="1080"/>
      <c r="L293" s="1080" t="s">
        <v>16</v>
      </c>
      <c r="M293" s="1080">
        <v>50</v>
      </c>
      <c r="N293" s="1080" t="s">
        <v>17</v>
      </c>
      <c r="O293" s="1080"/>
      <c r="P293" s="1080" t="s">
        <v>17</v>
      </c>
      <c r="Q293" s="940">
        <f>IF(I293="&lt;1966",'lista, wskaźniki'!$G$4,IF(I293="1967-1985",'lista, wskaźniki'!$G$5,IF(I293="1986-1992",'lista, wskaźniki'!$G$6,IF(I293="1993-1996",'lista, wskaźniki'!$G$7,IF(I293="&gt;1997",'lista, wskaźniki'!$G$8,IF(I293=0,'lista, wskaźniki'!$G$4))))))</f>
        <v>290</v>
      </c>
      <c r="R293" s="1080" t="s">
        <v>23</v>
      </c>
      <c r="S293" s="1080" t="s">
        <v>31</v>
      </c>
      <c r="T293" s="1080"/>
      <c r="U293" s="1080"/>
      <c r="V293" s="1080"/>
      <c r="W293" s="20" t="s">
        <v>36</v>
      </c>
      <c r="X293" s="89" t="s">
        <v>195</v>
      </c>
      <c r="Y293" s="89" t="s">
        <v>42</v>
      </c>
      <c r="Z293" s="89"/>
      <c r="AA293" s="89" t="s">
        <v>35</v>
      </c>
      <c r="AB293" s="90"/>
      <c r="AC293" s="90"/>
      <c r="AD293" s="89"/>
      <c r="AE293" s="1080">
        <v>12</v>
      </c>
      <c r="AF293" s="334">
        <f t="shared" si="119"/>
        <v>0</v>
      </c>
      <c r="AG293" s="272">
        <f>IF(R293="kompletna",Q293*J293*0.0036*'lista, wskaźniki'!$F$13, IF(R293="częściowa",Q293*J293*0.0036*'lista, wskaźniki'!$F$14, IF(R293="brak",Q293*J293*0.0036*'lista, wskaźniki'!$F$15,)))</f>
        <v>0</v>
      </c>
      <c r="AH293" s="334">
        <f>IF(Y293="inne",K293*'lista, wskaźniki'!$E$35,IF(Y293="to samo źródło",0,IF(Y293=0,0)))</f>
        <v>0</v>
      </c>
      <c r="AI293" s="334" t="b">
        <f>IF(AA293="gaz z sieci",AC293*'lista, wskaźniki'!$D$21)</f>
        <v>0</v>
      </c>
      <c r="AJ293" s="272">
        <f>IF(AA293="węgiel",AB293*'lista, wskaźniki'!$D$20, IF('Sektor mieszkaniowy'!AA293="drewno",'Sektor mieszkaniowy'!AB293*'lista, wskaźniki'!$D$22,IF('Sektor mieszkaniowy'!AA293="pellet",AB293*'lista, wskaźniki'!$D$23,IF('Sektor mieszkaniowy'!AA293="gaz z sieci",AB293*'lista, wskaźniki'!$D$21,IF('Sektor mieszkaniowy'!AA293="olej opałowy",'Sektor mieszkaniowy'!AB293*'lista, wskaźniki'!$D$24)))))</f>
        <v>0</v>
      </c>
      <c r="AK293" s="1083">
        <f>AL293/'lista, wskaźniki'!$A$127</f>
        <v>0</v>
      </c>
      <c r="AL293" s="1080"/>
      <c r="AM293" s="20">
        <f>IF(AA293="węgiel",AF293*1/3.6*'lista, wskaźniki'!$F$20,IF(AA293="drewno",AF293*1/3.6*'lista, wskaźniki'!$F$22,IF(AA293="pellet",AF293*1/3.6*'lista, wskaźniki'!$F$23,IF(AA293="gaz z sieci",AF293*1/3.6*'lista, wskaźniki'!$F$21,IF(AA293="olej opałowy",AF293*1/3.6*'lista, wskaźniki'!$F$24,0)))))</f>
        <v>0</v>
      </c>
      <c r="AN293" s="20">
        <f>IF(AA293="węgiel",AF293*'lista, wskaźniki'!$E$42,IF(AA293="drewno",AF293*'lista, wskaźniki'!$G$42,IF(AA293="pellet",AF293*'lista, wskaźniki'!$H$42,IF(AA293="gaz z sieci",AF293*'lista, wskaźniki'!$F$42,IF(AA293="olej opałowy",AF293*'lista, wskaźniki'!$I$42,0)))))</f>
        <v>0</v>
      </c>
      <c r="AO293" s="20">
        <f>IF(AA293="węgiel",AF293*'lista, wskaźniki'!$E$43,IF(AA293="drewno",AF293*'lista, wskaźniki'!$G$43,IF(AA293="pellet",AF293*'lista, wskaźniki'!$H$43,IF(AA293="gaz z sieci",AF293*'lista, wskaźniki'!$F$43,IF(AA293="olej opałowy",AF293*'lista, wskaźniki'!$I$43,0)))))</f>
        <v>0</v>
      </c>
      <c r="AP293" s="20">
        <f>IF(AA293="węgiel",AF293*'lista, wskaźniki'!$E$44,IF(AA293="drewno",AF293*'lista, wskaźniki'!$G$44,IF(AA293="pellet",AF293*'lista, wskaźniki'!$H$44,IF(AA293="gaz z sieci",AF293*'lista, wskaźniki'!$F$44,IF(AA293="olej opałowy",AF293*'lista, wskaźniki'!$I$44,0)))))</f>
        <v>0</v>
      </c>
      <c r="AQ293" s="20" t="b">
        <f>IF(Z293="gaz",AH293*1/3.6*'lista, wskaźniki'!$F$21,IF(Z293="energia elektryczna",AH293*1/3.6*'lista, wskaźniki'!$F$26))</f>
        <v>0</v>
      </c>
      <c r="AR293" s="20" t="b">
        <f>IF(Z293="gaz",AH293*'lista, wskaźniki'!$F$42,IF(Z293="energia elektryczna",AH293*0))</f>
        <v>0</v>
      </c>
      <c r="AS293" s="20" t="b">
        <f>IF(Z293="gaz",AH293*'lista, wskaźniki'!$F$43,IF(Z293="energia elektryczna",AH293*0))</f>
        <v>0</v>
      </c>
      <c r="AT293" s="20" t="b">
        <f>IF(Z293="gaz",AH293*'lista, wskaźniki'!$F$44,IF(Z293="energia elektryczna",AH293*0))</f>
        <v>0</v>
      </c>
      <c r="AU293" s="20">
        <f>AI293*1/3.6*'lista, wskaźniki'!$F$21</f>
        <v>0</v>
      </c>
      <c r="AV293" s="20">
        <f>AI293*'lista, wskaźniki'!$F$42</f>
        <v>0</v>
      </c>
      <c r="AW293" s="20">
        <f>AI293*'lista, wskaźniki'!$F$43</f>
        <v>0</v>
      </c>
      <c r="AX293" s="20">
        <f>AI293*'lista, wskaźniki'!$F$44</f>
        <v>0</v>
      </c>
      <c r="AY293" s="20">
        <f>AK293*'lista, wskaźniki'!$F$26</f>
        <v>0</v>
      </c>
      <c r="AZ293" s="20">
        <f t="shared" si="120"/>
        <v>0</v>
      </c>
      <c r="BA293" s="20">
        <f t="shared" si="121"/>
        <v>0</v>
      </c>
      <c r="BB293" s="20">
        <f t="shared" si="122"/>
        <v>0</v>
      </c>
      <c r="BC293" s="20">
        <f t="shared" si="123"/>
        <v>0</v>
      </c>
      <c r="BD293" s="1080" t="s">
        <v>17</v>
      </c>
      <c r="BE293" s="1080" t="s">
        <v>17</v>
      </c>
      <c r="BF293" s="1080" t="s">
        <v>17</v>
      </c>
      <c r="BG293" s="1080" t="s">
        <v>17</v>
      </c>
      <c r="BH293" s="89"/>
      <c r="BI293" s="1080" t="s">
        <v>17</v>
      </c>
      <c r="BJ293" s="89"/>
      <c r="BK293" s="1080" t="s">
        <v>17</v>
      </c>
      <c r="BL293" s="89"/>
      <c r="BM293" s="89"/>
      <c r="BN293" s="89"/>
      <c r="BO293" s="89" t="s">
        <v>17</v>
      </c>
      <c r="BP293" s="89"/>
      <c r="BQ293" s="89"/>
      <c r="BR293" s="89"/>
      <c r="BS293" s="1074"/>
      <c r="BT293" s="1074"/>
      <c r="BU293" s="1074"/>
      <c r="BV293" s="1074"/>
      <c r="BW293" s="1074"/>
      <c r="BX293" s="1074"/>
      <c r="BY293" s="1077"/>
      <c r="CA293" s="365">
        <f t="shared" si="124"/>
        <v>0</v>
      </c>
      <c r="CB293" s="365" t="b">
        <f t="shared" si="125"/>
        <v>0</v>
      </c>
      <c r="CC293" s="365" t="b">
        <f t="shared" si="126"/>
        <v>0</v>
      </c>
      <c r="CD293" s="365" t="b">
        <f t="shared" si="127"/>
        <v>0</v>
      </c>
      <c r="CE293" s="365" t="b">
        <f t="shared" si="128"/>
        <v>0</v>
      </c>
      <c r="CF293" s="365" t="b">
        <f t="shared" si="129"/>
        <v>0</v>
      </c>
      <c r="CG293" s="365" t="b">
        <f t="shared" si="130"/>
        <v>0</v>
      </c>
      <c r="CH293" s="365" t="b">
        <f t="shared" si="131"/>
        <v>0</v>
      </c>
      <c r="CI293" s="72">
        <f t="shared" si="132"/>
        <v>0</v>
      </c>
      <c r="CJ293" s="72" t="b">
        <f t="shared" si="133"/>
        <v>0</v>
      </c>
      <c r="CK293" s="72" t="b">
        <f t="shared" si="134"/>
        <v>0</v>
      </c>
      <c r="CL293" s="72">
        <f t="shared" si="135"/>
        <v>0</v>
      </c>
      <c r="CM293" s="72" t="b">
        <f t="shared" si="136"/>
        <v>0</v>
      </c>
      <c r="CN293" s="72" t="b">
        <f t="shared" si="137"/>
        <v>0</v>
      </c>
      <c r="CP293" s="13">
        <f t="shared" si="138"/>
        <v>0</v>
      </c>
      <c r="CQ293" s="13">
        <f t="shared" si="139"/>
        <v>0</v>
      </c>
      <c r="CR293" s="13" t="b">
        <f t="shared" si="140"/>
        <v>0</v>
      </c>
      <c r="CS293" s="13">
        <f t="shared" si="146"/>
        <v>0</v>
      </c>
      <c r="CT293" s="13" t="b">
        <f t="shared" si="145"/>
        <v>0</v>
      </c>
      <c r="CU293" s="13">
        <f t="shared" si="147"/>
        <v>0</v>
      </c>
      <c r="CV293" s="13" t="b">
        <f t="shared" si="141"/>
        <v>0</v>
      </c>
      <c r="CW293" s="13">
        <f t="shared" si="142"/>
        <v>0</v>
      </c>
      <c r="CX293" s="13" t="b">
        <f t="shared" si="143"/>
        <v>0</v>
      </c>
      <c r="CY293" s="13">
        <f t="shared" si="144"/>
        <v>0</v>
      </c>
    </row>
    <row r="294" spans="1:103" ht="15" thickBot="1">
      <c r="A294" s="932"/>
      <c r="B294" s="1081"/>
      <c r="C294" s="1081"/>
      <c r="D294" s="1081"/>
      <c r="E294" s="1081"/>
      <c r="F294" s="1081"/>
      <c r="G294" s="1081"/>
      <c r="H294" s="1081"/>
      <c r="I294" s="1081"/>
      <c r="J294" s="1081"/>
      <c r="K294" s="1081"/>
      <c r="L294" s="1081"/>
      <c r="M294" s="1081"/>
      <c r="N294" s="1081"/>
      <c r="O294" s="1081"/>
      <c r="P294" s="1081"/>
      <c r="Q294" s="941"/>
      <c r="R294" s="1081"/>
      <c r="S294" s="1081"/>
      <c r="T294" s="1081"/>
      <c r="U294" s="1081"/>
      <c r="V294" s="1081"/>
      <c r="W294" s="91"/>
      <c r="X294" s="91" t="s">
        <v>39</v>
      </c>
      <c r="Y294" s="91"/>
      <c r="Z294" s="91"/>
      <c r="AA294" s="91" t="s">
        <v>36</v>
      </c>
      <c r="AB294" s="92">
        <v>3</v>
      </c>
      <c r="AC294" s="92"/>
      <c r="AD294" s="91">
        <v>500</v>
      </c>
      <c r="AE294" s="1081"/>
      <c r="AF294" s="334">
        <f t="shared" si="119"/>
        <v>46.8</v>
      </c>
      <c r="AG294" s="272">
        <f>IF(R294="kompletna",Q294*J294*0.0036*'lista, wskaźniki'!$F$13, IF(R294="częściowa",Q294*J294*0.0036*'lista, wskaźniki'!$F$14, IF(R294="brak",Q294*J294*0.0036*'lista, wskaźniki'!$F$15,)))</f>
        <v>0</v>
      </c>
      <c r="AH294" s="334">
        <f>IF(Y294="inne",K294*'lista, wskaźniki'!$E$35,IF(Y294="to samo źródło",0,IF(Y294=0,0)))</f>
        <v>0</v>
      </c>
      <c r="AI294" s="334" t="b">
        <f>IF(AA294="gaz z sieci",AC294*'lista, wskaźniki'!$D$21)</f>
        <v>0</v>
      </c>
      <c r="AJ294" s="272">
        <f>IF(AA294="węgiel",AB294*'lista, wskaźniki'!$D$20, IF('Sektor mieszkaniowy'!AA294="drewno",'Sektor mieszkaniowy'!AB294*'lista, wskaźniki'!$D$22,IF('Sektor mieszkaniowy'!AA294="pellet",AB294*'lista, wskaźniki'!$D$23,IF('Sektor mieszkaniowy'!AA294="gaz z sieci",AB294*'lista, wskaźniki'!$D$21,IF('Sektor mieszkaniowy'!AA294="olej opałowy",'Sektor mieszkaniowy'!AB294*'lista, wskaźniki'!$D$24)))))</f>
        <v>46.8</v>
      </c>
      <c r="AK294" s="1084"/>
      <c r="AL294" s="1081"/>
      <c r="AM294" s="20">
        <f>IF(AA294="węgiel",AF294*1/3.6*'lista, wskaźniki'!$F$20,IF(AA294="drewno",AF294*1/3.6*'lista, wskaźniki'!$F$22,IF(AA294="pellet",AF294*1/3.6*'lista, wskaźniki'!$F$23,IF(AA294="gaz z sieci",AF294*1/3.6*'lista, wskaźniki'!$F$21,IF(AA294="olej opałowy",AF294*1/3.6*'lista, wskaźniki'!$F$24,0)))))</f>
        <v>0</v>
      </c>
      <c r="AN294" s="20">
        <f>IF(AA294="węgiel",AF294*'lista, wskaźniki'!$E$42,IF(AA294="drewno",AF294*'lista, wskaźniki'!$G$42,IF(AA294="pellet",AF294*'lista, wskaźniki'!$H$42,IF(AA294="gaz z sieci",AF294*'lista, wskaźniki'!$F$42,IF(AA294="olej opałowy",AF294*'lista, wskaźniki'!$I$42,0)))))</f>
        <v>3.7907999999999997E-2</v>
      </c>
      <c r="AO294" s="20">
        <f>IF(AA294="węgiel",AF294*'lista, wskaźniki'!$E$43,IF(AA294="drewno",AF294*'lista, wskaźniki'!$G$43,IF(AA294="pellet",AF294*'lista, wskaźniki'!$H$43,IF(AA294="gaz z sieci",AF294*'lista, wskaźniki'!$F$43,IF(AA294="olej opałowy",AF294*'lista, wskaźniki'!$I$43,0)))))</f>
        <v>3.7907999999999997E-2</v>
      </c>
      <c r="AP294" s="20">
        <f>IF(AA294="węgiel",AF294*'lista, wskaźniki'!$E$44,IF(AA294="drewno",AF294*'lista, wskaźniki'!$G$44,IF(AA294="pellet",AF294*'lista, wskaźniki'!$H$44,IF(AA294="gaz z sieci",AF294*'lista, wskaźniki'!$F$44,IF(AA294="olej opałowy",AF294*'lista, wskaźniki'!$I$44,0)))))</f>
        <v>1.1699999999999998E-5</v>
      </c>
      <c r="AQ294" s="20" t="b">
        <f>IF(Z294="gaz",AH294*1/3.6*'lista, wskaźniki'!$F$21,IF(Z294="energia elektryczna",AH294*1/3.6*'lista, wskaźniki'!$F$26))</f>
        <v>0</v>
      </c>
      <c r="AR294" s="20" t="b">
        <f>IF(Z294="gaz",AH294*'lista, wskaźniki'!$F$42,IF(Z294="energia elektryczna",AH294*0))</f>
        <v>0</v>
      </c>
      <c r="AS294" s="20" t="b">
        <f>IF(Z294="gaz",AH294*'lista, wskaźniki'!$F$43,IF(Z294="energia elektryczna",AH294*0))</f>
        <v>0</v>
      </c>
      <c r="AT294" s="20" t="b">
        <f>IF(Z294="gaz",AH294*'lista, wskaźniki'!$F$44,IF(Z294="energia elektryczna",AH294*0))</f>
        <v>0</v>
      </c>
      <c r="AU294" s="20">
        <f>AI294*1/3.6*'lista, wskaźniki'!$F$21</f>
        <v>0</v>
      </c>
      <c r="AV294" s="20">
        <f>AI294*'lista, wskaźniki'!$F$42</f>
        <v>0</v>
      </c>
      <c r="AW294" s="20">
        <f>AI294*'lista, wskaźniki'!$F$43</f>
        <v>0</v>
      </c>
      <c r="AX294" s="20">
        <f>AI294*'lista, wskaźniki'!$F$44</f>
        <v>0</v>
      </c>
      <c r="AY294" s="20">
        <f>AK294*'lista, wskaźniki'!$F$26</f>
        <v>0</v>
      </c>
      <c r="AZ294" s="20">
        <f t="shared" si="120"/>
        <v>0</v>
      </c>
      <c r="BA294" s="20">
        <f t="shared" si="121"/>
        <v>3.7907999999999997E-2</v>
      </c>
      <c r="BB294" s="20">
        <f t="shared" si="122"/>
        <v>3.7907999999999997E-2</v>
      </c>
      <c r="BC294" s="20">
        <f t="shared" si="123"/>
        <v>1.1699999999999998E-5</v>
      </c>
      <c r="BD294" s="1081"/>
      <c r="BE294" s="1081"/>
      <c r="BF294" s="1081"/>
      <c r="BG294" s="1081"/>
      <c r="BH294" s="91"/>
      <c r="BI294" s="1081"/>
      <c r="BJ294" s="91"/>
      <c r="BK294" s="1081"/>
      <c r="BL294" s="91"/>
      <c r="BM294" s="91"/>
      <c r="BN294" s="91"/>
      <c r="BO294" s="91"/>
      <c r="BP294" s="91"/>
      <c r="BQ294" s="91"/>
      <c r="BR294" s="91"/>
      <c r="BS294" s="1075"/>
      <c r="BT294" s="1075"/>
      <c r="BU294" s="1075"/>
      <c r="BV294" s="1075"/>
      <c r="BW294" s="1075"/>
      <c r="BX294" s="1075"/>
      <c r="BY294" s="1078"/>
      <c r="CA294" s="365" t="b">
        <f t="shared" si="124"/>
        <v>0</v>
      </c>
      <c r="CB294" s="365">
        <f t="shared" si="125"/>
        <v>46.8</v>
      </c>
      <c r="CC294" s="365" t="b">
        <f t="shared" si="126"/>
        <v>0</v>
      </c>
      <c r="CD294" s="365" t="b">
        <f t="shared" si="127"/>
        <v>0</v>
      </c>
      <c r="CE294" s="365" t="b">
        <f t="shared" si="128"/>
        <v>0</v>
      </c>
      <c r="CF294" s="365" t="b">
        <f t="shared" si="129"/>
        <v>0</v>
      </c>
      <c r="CG294" s="365" t="b">
        <f t="shared" si="130"/>
        <v>0</v>
      </c>
      <c r="CH294" s="365" t="b">
        <f t="shared" si="131"/>
        <v>0</v>
      </c>
      <c r="CI294" s="72" t="b">
        <f t="shared" si="132"/>
        <v>0</v>
      </c>
      <c r="CJ294" s="72">
        <f t="shared" si="133"/>
        <v>46.8</v>
      </c>
      <c r="CK294" s="72" t="b">
        <f t="shared" si="134"/>
        <v>0</v>
      </c>
      <c r="CL294" s="72">
        <f t="shared" si="135"/>
        <v>0</v>
      </c>
      <c r="CM294" s="72" t="b">
        <f t="shared" si="136"/>
        <v>0</v>
      </c>
      <c r="CN294" s="72" t="b">
        <f t="shared" si="137"/>
        <v>0</v>
      </c>
      <c r="CP294" s="13">
        <f t="shared" si="138"/>
        <v>0</v>
      </c>
      <c r="CQ294" s="13" t="b">
        <f t="shared" si="139"/>
        <v>0</v>
      </c>
      <c r="CR294" s="13" t="b">
        <f t="shared" si="140"/>
        <v>0</v>
      </c>
      <c r="CS294" s="13" t="b">
        <f t="shared" si="146"/>
        <v>0</v>
      </c>
      <c r="CT294" s="13" t="b">
        <f t="shared" si="145"/>
        <v>0</v>
      </c>
      <c r="CU294" s="13" t="b">
        <f t="shared" si="147"/>
        <v>0</v>
      </c>
      <c r="CV294" s="13" t="b">
        <f t="shared" si="141"/>
        <v>0</v>
      </c>
      <c r="CW294" s="13" t="b">
        <f t="shared" si="142"/>
        <v>0</v>
      </c>
      <c r="CX294" s="13" t="b">
        <f t="shared" si="143"/>
        <v>0</v>
      </c>
      <c r="CY294" s="13" t="b">
        <f t="shared" si="144"/>
        <v>0</v>
      </c>
    </row>
    <row r="295" spans="1:103" ht="15" thickBot="1">
      <c r="A295" s="932"/>
      <c r="B295" s="1081"/>
      <c r="C295" s="1081"/>
      <c r="D295" s="1081"/>
      <c r="E295" s="1081"/>
      <c r="F295" s="1081"/>
      <c r="G295" s="1081"/>
      <c r="H295" s="1081"/>
      <c r="I295" s="1081"/>
      <c r="J295" s="1081"/>
      <c r="K295" s="1081"/>
      <c r="L295" s="1081"/>
      <c r="M295" s="1081"/>
      <c r="N295" s="1081"/>
      <c r="O295" s="1081"/>
      <c r="P295" s="1081"/>
      <c r="Q295" s="941"/>
      <c r="R295" s="1081"/>
      <c r="S295" s="1081"/>
      <c r="T295" s="1081"/>
      <c r="U295" s="1081"/>
      <c r="V295" s="1081"/>
      <c r="W295" s="91"/>
      <c r="X295" s="91"/>
      <c r="Y295" s="91"/>
      <c r="Z295" s="91"/>
      <c r="AA295" s="91" t="s">
        <v>50</v>
      </c>
      <c r="AB295" s="92"/>
      <c r="AC295" s="92"/>
      <c r="AD295" s="91"/>
      <c r="AE295" s="1081"/>
      <c r="AF295" s="334">
        <f t="shared" si="119"/>
        <v>0</v>
      </c>
      <c r="AG295" s="272">
        <f>IF(R295="kompletna",Q295*J295*0.0036*'lista, wskaźniki'!$F$13, IF(R295="częściowa",Q295*J295*0.0036*'lista, wskaźniki'!$F$14, IF(R295="brak",Q295*J295*0.0036*'lista, wskaźniki'!$F$15,)))</f>
        <v>0</v>
      </c>
      <c r="AH295" s="334">
        <f>IF(Y295="inne",K295*'lista, wskaźniki'!$E$35,IF(Y295="to samo źródło",0,IF(Y295=0,0)))</f>
        <v>0</v>
      </c>
      <c r="AI295" s="334" t="b">
        <f>IF(AA295="gaz z sieci",AC295*'lista, wskaźniki'!$D$21)</f>
        <v>0</v>
      </c>
      <c r="AJ295" s="272">
        <f>IF(AA295="węgiel",AB295*'lista, wskaźniki'!$D$20, IF('Sektor mieszkaniowy'!AA295="drewno",'Sektor mieszkaniowy'!AB295*'lista, wskaźniki'!$D$22,IF('Sektor mieszkaniowy'!AA295="pellet",AB295*'lista, wskaźniki'!$D$23,IF('Sektor mieszkaniowy'!AA295="gaz z sieci",AB295*'lista, wskaźniki'!$D$21,IF('Sektor mieszkaniowy'!AA295="olej opałowy",'Sektor mieszkaniowy'!AB295*'lista, wskaźniki'!$D$24)))))</f>
        <v>0</v>
      </c>
      <c r="AK295" s="1084"/>
      <c r="AL295" s="1081"/>
      <c r="AM295" s="20">
        <f>IF(AA295="węgiel",AF295*1/3.6*'lista, wskaźniki'!$F$20,IF(AA295="drewno",AF295*1/3.6*'lista, wskaźniki'!$F$22,IF(AA295="pellet",AF295*1/3.6*'lista, wskaźniki'!$F$23,IF(AA295="gaz z sieci",AF295*1/3.6*'lista, wskaźniki'!$F$21,IF(AA295="olej opałowy",AF295*1/3.6*'lista, wskaźniki'!$F$24,0)))))</f>
        <v>0</v>
      </c>
      <c r="AN295" s="20">
        <f>IF(AA295="węgiel",AF295*'lista, wskaźniki'!$E$42,IF(AA295="drewno",AF295*'lista, wskaźniki'!$G$42,IF(AA295="pellet",AF295*'lista, wskaźniki'!$H$42,IF(AA295="gaz z sieci",AF295*'lista, wskaźniki'!$F$42,IF(AA295="olej opałowy",AF295*'lista, wskaźniki'!$I$42,0)))))</f>
        <v>0</v>
      </c>
      <c r="AO295" s="20">
        <f>IF(AA295="węgiel",AF295*'lista, wskaźniki'!$E$43,IF(AA295="drewno",AF295*'lista, wskaźniki'!$G$43,IF(AA295="pellet",AF295*'lista, wskaźniki'!$H$43,IF(AA295="gaz z sieci",AF295*'lista, wskaźniki'!$F$43,IF(AA295="olej opałowy",AF295*'lista, wskaźniki'!$I$43,0)))))</f>
        <v>0</v>
      </c>
      <c r="AP295" s="20">
        <f>IF(AA295="węgiel",AF295*'lista, wskaźniki'!$E$44,IF(AA295="drewno",AF295*'lista, wskaźniki'!$G$44,IF(AA295="pellet",AF295*'lista, wskaźniki'!$H$44,IF(AA295="gaz z sieci",AF295*'lista, wskaźniki'!$F$44,IF(AA295="olej opałowy",AF295*'lista, wskaźniki'!$I$44,0)))))</f>
        <v>0</v>
      </c>
      <c r="AQ295" s="20" t="b">
        <f>IF(Z295="gaz",AH295*1/3.6*'lista, wskaźniki'!$F$21,IF(Z295="energia elektryczna",AH295*1/3.6*'lista, wskaźniki'!$F$26))</f>
        <v>0</v>
      </c>
      <c r="AR295" s="20" t="b">
        <f>IF(Z295="gaz",AH295*'lista, wskaźniki'!$F$42,IF(Z295="energia elektryczna",AH295*0))</f>
        <v>0</v>
      </c>
      <c r="AS295" s="20" t="b">
        <f>IF(Z295="gaz",AH295*'lista, wskaźniki'!$F$43,IF(Z295="energia elektryczna",AH295*0))</f>
        <v>0</v>
      </c>
      <c r="AT295" s="20" t="b">
        <f>IF(Z295="gaz",AH295*'lista, wskaźniki'!$F$44,IF(Z295="energia elektryczna",AH295*0))</f>
        <v>0</v>
      </c>
      <c r="AU295" s="20">
        <f>AI295*1/3.6*'lista, wskaźniki'!$F$21</f>
        <v>0</v>
      </c>
      <c r="AV295" s="20">
        <f>AI295*'lista, wskaźniki'!$F$42</f>
        <v>0</v>
      </c>
      <c r="AW295" s="20">
        <f>AI295*'lista, wskaźniki'!$F$43</f>
        <v>0</v>
      </c>
      <c r="AX295" s="20">
        <f>AI295*'lista, wskaźniki'!$F$44</f>
        <v>0</v>
      </c>
      <c r="AY295" s="20">
        <f>AK295*'lista, wskaźniki'!$F$26</f>
        <v>0</v>
      </c>
      <c r="AZ295" s="20">
        <f t="shared" si="120"/>
        <v>0</v>
      </c>
      <c r="BA295" s="20">
        <f t="shared" si="121"/>
        <v>0</v>
      </c>
      <c r="BB295" s="20">
        <f t="shared" si="122"/>
        <v>0</v>
      </c>
      <c r="BC295" s="20">
        <f t="shared" si="123"/>
        <v>0</v>
      </c>
      <c r="BD295" s="1081"/>
      <c r="BE295" s="1081"/>
      <c r="BF295" s="1081"/>
      <c r="BG295" s="1081"/>
      <c r="BH295" s="91"/>
      <c r="BI295" s="1081"/>
      <c r="BJ295" s="91"/>
      <c r="BK295" s="1081"/>
      <c r="BL295" s="91"/>
      <c r="BM295" s="91"/>
      <c r="BN295" s="91"/>
      <c r="BO295" s="91"/>
      <c r="BP295" s="91"/>
      <c r="BQ295" s="91"/>
      <c r="BR295" s="91"/>
      <c r="BS295" s="1075"/>
      <c r="BT295" s="1075"/>
      <c r="BU295" s="1075"/>
      <c r="BV295" s="1075"/>
      <c r="BW295" s="1075"/>
      <c r="BX295" s="1075"/>
      <c r="BY295" s="1078"/>
      <c r="CA295" s="365" t="b">
        <f t="shared" si="124"/>
        <v>0</v>
      </c>
      <c r="CB295" s="365" t="b">
        <f t="shared" si="125"/>
        <v>0</v>
      </c>
      <c r="CC295" s="365">
        <f t="shared" si="126"/>
        <v>0</v>
      </c>
      <c r="CD295" s="365" t="b">
        <f t="shared" si="127"/>
        <v>0</v>
      </c>
      <c r="CE295" s="365" t="b">
        <f t="shared" si="128"/>
        <v>0</v>
      </c>
      <c r="CF295" s="365" t="b">
        <f t="shared" si="129"/>
        <v>0</v>
      </c>
      <c r="CG295" s="365" t="b">
        <f t="shared" si="130"/>
        <v>0</v>
      </c>
      <c r="CH295" s="365" t="b">
        <f t="shared" si="131"/>
        <v>0</v>
      </c>
      <c r="CI295" s="72" t="b">
        <f t="shared" si="132"/>
        <v>0</v>
      </c>
      <c r="CJ295" s="72" t="b">
        <f t="shared" si="133"/>
        <v>0</v>
      </c>
      <c r="CK295" s="72">
        <f t="shared" si="134"/>
        <v>0</v>
      </c>
      <c r="CL295" s="72">
        <f t="shared" si="135"/>
        <v>0</v>
      </c>
      <c r="CM295" s="72" t="b">
        <f t="shared" si="136"/>
        <v>0</v>
      </c>
      <c r="CN295" s="72" t="b">
        <f t="shared" si="137"/>
        <v>0</v>
      </c>
      <c r="CP295" s="13">
        <f t="shared" si="138"/>
        <v>0</v>
      </c>
      <c r="CQ295" s="13" t="b">
        <f t="shared" si="139"/>
        <v>0</v>
      </c>
      <c r="CR295" s="13" t="b">
        <f t="shared" si="140"/>
        <v>0</v>
      </c>
      <c r="CS295" s="13" t="b">
        <f t="shared" si="146"/>
        <v>0</v>
      </c>
      <c r="CT295" s="13" t="b">
        <f t="shared" si="145"/>
        <v>0</v>
      </c>
      <c r="CU295" s="13" t="b">
        <f t="shared" si="147"/>
        <v>0</v>
      </c>
      <c r="CV295" s="13" t="b">
        <f t="shared" si="141"/>
        <v>0</v>
      </c>
      <c r="CW295" s="13" t="b">
        <f t="shared" si="142"/>
        <v>0</v>
      </c>
      <c r="CX295" s="13" t="b">
        <f t="shared" si="143"/>
        <v>0</v>
      </c>
      <c r="CY295" s="13" t="b">
        <f t="shared" si="144"/>
        <v>0</v>
      </c>
    </row>
    <row r="296" spans="1:103" ht="15" thickBot="1">
      <c r="A296" s="932"/>
      <c r="B296" s="1081"/>
      <c r="C296" s="1081"/>
      <c r="D296" s="1081"/>
      <c r="E296" s="1081"/>
      <c r="F296" s="1081"/>
      <c r="G296" s="1081"/>
      <c r="H296" s="1081"/>
      <c r="I296" s="1081"/>
      <c r="J296" s="1081"/>
      <c r="K296" s="1081"/>
      <c r="L296" s="1081"/>
      <c r="M296" s="1081"/>
      <c r="N296" s="1081"/>
      <c r="O296" s="1081"/>
      <c r="P296" s="1081"/>
      <c r="Q296" s="941"/>
      <c r="R296" s="1081"/>
      <c r="S296" s="1081"/>
      <c r="T296" s="1081"/>
      <c r="U296" s="1081"/>
      <c r="V296" s="1081"/>
      <c r="W296" s="91"/>
      <c r="X296" s="91"/>
      <c r="Y296" s="91"/>
      <c r="Z296" s="91"/>
      <c r="AA296" s="91" t="s">
        <v>38</v>
      </c>
      <c r="AB296" s="92"/>
      <c r="AC296" s="92"/>
      <c r="AD296" s="91"/>
      <c r="AE296" s="1081"/>
      <c r="AF296" s="334">
        <f t="shared" si="119"/>
        <v>0</v>
      </c>
      <c r="AG296" s="272">
        <f>IF(R296="kompletna",Q296*J296*0.0036*'lista, wskaźniki'!$F$13, IF(R296="częściowa",Q296*J296*0.0036*'lista, wskaźniki'!$F$14, IF(R296="brak",Q296*J296*0.0036*'lista, wskaźniki'!$F$15,)))</f>
        <v>0</v>
      </c>
      <c r="AH296" s="334">
        <f>IF(Y296="inne",K296*'lista, wskaźniki'!$E$35,IF(Y296="to samo źródło",0,IF(Y296=0,0)))</f>
        <v>0</v>
      </c>
      <c r="AI296" s="334">
        <f>IF(AA296="gaz z sieci",AC296*'lista, wskaźniki'!$D$21)</f>
        <v>0</v>
      </c>
      <c r="AJ296" s="272">
        <f>IF(AA296="węgiel",AB296*'lista, wskaźniki'!$D$20, IF('Sektor mieszkaniowy'!AA296="drewno",'Sektor mieszkaniowy'!AB296*'lista, wskaźniki'!$D$22,IF('Sektor mieszkaniowy'!AA296="pellet",AB296*'lista, wskaźniki'!$D$23,IF('Sektor mieszkaniowy'!AA296="gaz z sieci",AB296*'lista, wskaźniki'!$D$21,IF('Sektor mieszkaniowy'!AA296="olej opałowy",'Sektor mieszkaniowy'!AB296*'lista, wskaźniki'!$D$24)))))</f>
        <v>0</v>
      </c>
      <c r="AK296" s="1084"/>
      <c r="AL296" s="1081"/>
      <c r="AM296" s="20">
        <f>IF(AA296="węgiel",AF296*1/3.6*'lista, wskaźniki'!$F$20,IF(AA296="drewno",AF296*1/3.6*'lista, wskaźniki'!$F$22,IF(AA296="pellet",AF296*1/3.6*'lista, wskaźniki'!$F$23,IF(AA296="gaz z sieci",AF296*1/3.6*'lista, wskaźniki'!$F$21,IF(AA296="olej opałowy",AF296*1/3.6*'lista, wskaźniki'!$F$24,0)))))</f>
        <v>0</v>
      </c>
      <c r="AN296" s="20">
        <f>IF(AA296="węgiel",AF296*'lista, wskaźniki'!$E$42,IF(AA296="drewno",AF296*'lista, wskaźniki'!$G$42,IF(AA296="pellet",AF296*'lista, wskaźniki'!$H$42,IF(AA296="gaz z sieci",AF296*'lista, wskaźniki'!$F$42,IF(AA296="olej opałowy",AF296*'lista, wskaźniki'!$I$42,0)))))</f>
        <v>0</v>
      </c>
      <c r="AO296" s="20">
        <f>IF(AA296="węgiel",AF296*'lista, wskaźniki'!$E$43,IF(AA296="drewno",AF296*'lista, wskaźniki'!$G$43,IF(AA296="pellet",AF296*'lista, wskaźniki'!$H$43,IF(AA296="gaz z sieci",AF296*'lista, wskaźniki'!$F$43,IF(AA296="olej opałowy",AF296*'lista, wskaźniki'!$I$43,0)))))</f>
        <v>0</v>
      </c>
      <c r="AP296" s="20">
        <f>IF(AA296="węgiel",AF296*'lista, wskaźniki'!$E$44,IF(AA296="drewno",AF296*'lista, wskaźniki'!$G$44,IF(AA296="pellet",AF296*'lista, wskaźniki'!$H$44,IF(AA296="gaz z sieci",AF296*'lista, wskaźniki'!$F$44,IF(AA296="olej opałowy",AF296*'lista, wskaźniki'!$I$44,0)))))</f>
        <v>0</v>
      </c>
      <c r="AQ296" s="20" t="b">
        <f>IF(Z296="gaz",AH296*1/3.6*'lista, wskaźniki'!$F$21,IF(Z296="energia elektryczna",AH296*1/3.6*'lista, wskaźniki'!$F$26))</f>
        <v>0</v>
      </c>
      <c r="AR296" s="20" t="b">
        <f>IF(Z296="gaz",AH296*'lista, wskaźniki'!$F$42,IF(Z296="energia elektryczna",AH296*0))</f>
        <v>0</v>
      </c>
      <c r="AS296" s="20" t="b">
        <f>IF(Z296="gaz",AH296*'lista, wskaźniki'!$F$43,IF(Z296="energia elektryczna",AH296*0))</f>
        <v>0</v>
      </c>
      <c r="AT296" s="20" t="b">
        <f>IF(Z296="gaz",AH296*'lista, wskaźniki'!$F$44,IF(Z296="energia elektryczna",AH296*0))</f>
        <v>0</v>
      </c>
      <c r="AU296" s="20">
        <f>AI296*1/3.6*'lista, wskaźniki'!$F$21</f>
        <v>0</v>
      </c>
      <c r="AV296" s="20">
        <f>AI296*'lista, wskaźniki'!$F$42</f>
        <v>0</v>
      </c>
      <c r="AW296" s="20">
        <f>AI296*'lista, wskaźniki'!$F$43</f>
        <v>0</v>
      </c>
      <c r="AX296" s="20">
        <f>AI296*'lista, wskaźniki'!$F$44</f>
        <v>0</v>
      </c>
      <c r="AY296" s="20">
        <f>AK296*'lista, wskaźniki'!$F$26</f>
        <v>0</v>
      </c>
      <c r="AZ296" s="20">
        <f t="shared" si="120"/>
        <v>0</v>
      </c>
      <c r="BA296" s="20">
        <f t="shared" si="121"/>
        <v>0</v>
      </c>
      <c r="BB296" s="20">
        <f t="shared" si="122"/>
        <v>0</v>
      </c>
      <c r="BC296" s="20">
        <f t="shared" si="123"/>
        <v>0</v>
      </c>
      <c r="BD296" s="1081"/>
      <c r="BE296" s="1081"/>
      <c r="BF296" s="1081"/>
      <c r="BG296" s="1081"/>
      <c r="BH296" s="91"/>
      <c r="BI296" s="1081"/>
      <c r="BJ296" s="91"/>
      <c r="BK296" s="1081"/>
      <c r="BL296" s="91"/>
      <c r="BM296" s="91"/>
      <c r="BN296" s="91"/>
      <c r="BO296" s="91"/>
      <c r="BP296" s="91"/>
      <c r="BQ296" s="91"/>
      <c r="BR296" s="91"/>
      <c r="BS296" s="1075"/>
      <c r="BT296" s="1075"/>
      <c r="BU296" s="1075"/>
      <c r="BV296" s="1075"/>
      <c r="BW296" s="1075"/>
      <c r="BX296" s="1075"/>
      <c r="BY296" s="1078"/>
      <c r="CA296" s="365" t="b">
        <f t="shared" si="124"/>
        <v>0</v>
      </c>
      <c r="CB296" s="365" t="b">
        <f t="shared" si="125"/>
        <v>0</v>
      </c>
      <c r="CC296" s="365" t="b">
        <f t="shared" si="126"/>
        <v>0</v>
      </c>
      <c r="CD296" s="365">
        <f t="shared" si="127"/>
        <v>0</v>
      </c>
      <c r="CE296" s="365" t="b">
        <f t="shared" si="128"/>
        <v>0</v>
      </c>
      <c r="CF296" s="365" t="b">
        <f t="shared" si="129"/>
        <v>0</v>
      </c>
      <c r="CG296" s="365" t="b">
        <f t="shared" si="130"/>
        <v>0</v>
      </c>
      <c r="CH296" s="365">
        <f t="shared" si="131"/>
        <v>0</v>
      </c>
      <c r="CI296" s="72" t="b">
        <f t="shared" si="132"/>
        <v>0</v>
      </c>
      <c r="CJ296" s="72" t="b">
        <f t="shared" si="133"/>
        <v>0</v>
      </c>
      <c r="CK296" s="72" t="b">
        <f t="shared" si="134"/>
        <v>0</v>
      </c>
      <c r="CL296" s="72">
        <f t="shared" si="135"/>
        <v>0</v>
      </c>
      <c r="CM296" s="72" t="b">
        <f t="shared" si="136"/>
        <v>0</v>
      </c>
      <c r="CN296" s="72" t="b">
        <f t="shared" si="137"/>
        <v>0</v>
      </c>
      <c r="CP296" s="13">
        <f t="shared" si="138"/>
        <v>0</v>
      </c>
      <c r="CQ296" s="13" t="b">
        <f t="shared" si="139"/>
        <v>0</v>
      </c>
      <c r="CR296" s="13" t="b">
        <f t="shared" si="140"/>
        <v>0</v>
      </c>
      <c r="CS296" s="13" t="b">
        <f t="shared" si="146"/>
        <v>0</v>
      </c>
      <c r="CT296" s="13" t="b">
        <f t="shared" si="145"/>
        <v>0</v>
      </c>
      <c r="CU296" s="13" t="b">
        <f t="shared" si="147"/>
        <v>0</v>
      </c>
      <c r="CV296" s="13" t="b">
        <f t="shared" si="141"/>
        <v>0</v>
      </c>
      <c r="CW296" s="13" t="b">
        <f t="shared" si="142"/>
        <v>0</v>
      </c>
      <c r="CX296" s="13" t="b">
        <f t="shared" si="143"/>
        <v>0</v>
      </c>
      <c r="CY296" s="13" t="b">
        <f t="shared" si="144"/>
        <v>0</v>
      </c>
    </row>
    <row r="297" spans="1:103" ht="15" thickBot="1">
      <c r="A297" s="933"/>
      <c r="B297" s="1082"/>
      <c r="C297" s="1082"/>
      <c r="D297" s="1082"/>
      <c r="E297" s="1082"/>
      <c r="F297" s="1082"/>
      <c r="G297" s="1082"/>
      <c r="H297" s="1082"/>
      <c r="I297" s="1082"/>
      <c r="J297" s="1082"/>
      <c r="K297" s="1082"/>
      <c r="L297" s="1082"/>
      <c r="M297" s="1082"/>
      <c r="N297" s="1082"/>
      <c r="O297" s="1082"/>
      <c r="P297" s="1082"/>
      <c r="Q297" s="942"/>
      <c r="R297" s="1082"/>
      <c r="S297" s="1082"/>
      <c r="T297" s="1082"/>
      <c r="U297" s="1082"/>
      <c r="V297" s="1082"/>
      <c r="W297" s="93"/>
      <c r="X297" s="93"/>
      <c r="Y297" s="93"/>
      <c r="Z297" s="93"/>
      <c r="AA297" s="93" t="s">
        <v>37</v>
      </c>
      <c r="AB297" s="94"/>
      <c r="AC297" s="94"/>
      <c r="AD297" s="93"/>
      <c r="AE297" s="1082"/>
      <c r="AF297" s="334">
        <f t="shared" si="119"/>
        <v>0</v>
      </c>
      <c r="AG297" s="272">
        <f>IF(R297="kompletna",Q297*J297*0.0036*'lista, wskaźniki'!$F$13, IF(R297="częściowa",Q297*J297*0.0036*'lista, wskaźniki'!$F$14, IF(R297="brak",Q297*J297*0.0036*'lista, wskaźniki'!$F$15,)))</f>
        <v>0</v>
      </c>
      <c r="AH297" s="334">
        <f>IF(Y297="inne",K297*'lista, wskaźniki'!$E$35,IF(Y297="to samo źródło",0,IF(Y297=0,0)))</f>
        <v>0</v>
      </c>
      <c r="AI297" s="334" t="b">
        <f>IF(AA297="gaz z sieci",AC297*'lista, wskaźniki'!$D$21)</f>
        <v>0</v>
      </c>
      <c r="AJ297" s="272">
        <f>IF(AA297="węgiel",AB297*'lista, wskaźniki'!$D$20, IF('Sektor mieszkaniowy'!AA297="drewno",'Sektor mieszkaniowy'!AB297*'lista, wskaźniki'!$D$22,IF('Sektor mieszkaniowy'!AA297="pellet",AB297*'lista, wskaźniki'!$D$23,IF('Sektor mieszkaniowy'!AA297="gaz z sieci",AB297*'lista, wskaźniki'!$D$21,IF('Sektor mieszkaniowy'!AA297="olej opałowy",'Sektor mieszkaniowy'!AB297*'lista, wskaźniki'!$D$24)))))</f>
        <v>0</v>
      </c>
      <c r="AK297" s="1085"/>
      <c r="AL297" s="1082"/>
      <c r="AM297" s="20">
        <f>IF(AA297="węgiel",AF297*1/3.6*'lista, wskaźniki'!$F$20,IF(AA297="drewno",AF297*1/3.6*'lista, wskaźniki'!$F$22,IF(AA297="pellet",AF297*1/3.6*'lista, wskaźniki'!$F$23,IF(AA297="gaz z sieci",AF297*1/3.6*'lista, wskaźniki'!$F$21,IF(AA297="olej opałowy",AF297*1/3.6*'lista, wskaźniki'!$F$24,0)))))</f>
        <v>0</v>
      </c>
      <c r="AN297" s="20">
        <f>IF(AA297="węgiel",AF297*'lista, wskaźniki'!$E$42,IF(AA297="drewno",AF297*'lista, wskaźniki'!$G$42,IF(AA297="pellet",AF297*'lista, wskaźniki'!$H$42,IF(AA297="gaz z sieci",AF297*'lista, wskaźniki'!$F$42,IF(AA297="olej opałowy",AF297*'lista, wskaźniki'!$I$42,0)))))</f>
        <v>0</v>
      </c>
      <c r="AO297" s="20">
        <f>IF(AA297="węgiel",AF297*'lista, wskaźniki'!$E$43,IF(AA297="drewno",AF297*'lista, wskaźniki'!$G$43,IF(AA297="pellet",AF297*'lista, wskaźniki'!$H$43,IF(AA297="gaz z sieci",AF297*'lista, wskaźniki'!$F$43,IF(AA297="olej opałowy",AF297*'lista, wskaźniki'!$I$43,0)))))</f>
        <v>0</v>
      </c>
      <c r="AP297" s="20">
        <f>IF(AA297="węgiel",AF297*'lista, wskaźniki'!$E$44,IF(AA297="drewno",AF297*'lista, wskaźniki'!$G$44,IF(AA297="pellet",AF297*'lista, wskaźniki'!$H$44,IF(AA297="gaz z sieci",AF297*'lista, wskaźniki'!$F$44,IF(AA297="olej opałowy",AF297*'lista, wskaźniki'!$I$44,0)))))</f>
        <v>0</v>
      </c>
      <c r="AQ297" s="20" t="b">
        <f>IF(Z297="gaz",AH297*1/3.6*'lista, wskaźniki'!$F$21,IF(Z297="energia elektryczna",AH297*1/3.6*'lista, wskaźniki'!$F$26))</f>
        <v>0</v>
      </c>
      <c r="AR297" s="20" t="b">
        <f>IF(Z297="gaz",AH297*'lista, wskaźniki'!$F$42,IF(Z297="energia elektryczna",AH297*0))</f>
        <v>0</v>
      </c>
      <c r="AS297" s="20" t="b">
        <f>IF(Z297="gaz",AH297*'lista, wskaźniki'!$F$43,IF(Z297="energia elektryczna",AH297*0))</f>
        <v>0</v>
      </c>
      <c r="AT297" s="20" t="b">
        <f>IF(Z297="gaz",AH297*'lista, wskaźniki'!$F$44,IF(Z297="energia elektryczna",AH297*0))</f>
        <v>0</v>
      </c>
      <c r="AU297" s="20">
        <f>AI297*1/3.6*'lista, wskaźniki'!$F$21</f>
        <v>0</v>
      </c>
      <c r="AV297" s="20">
        <f>AI297*'lista, wskaźniki'!$F$42</f>
        <v>0</v>
      </c>
      <c r="AW297" s="20">
        <f>AI297*'lista, wskaźniki'!$F$43</f>
        <v>0</v>
      </c>
      <c r="AX297" s="20">
        <f>AI297*'lista, wskaźniki'!$F$44</f>
        <v>0</v>
      </c>
      <c r="AY297" s="20">
        <f>AK297*'lista, wskaźniki'!$F$26</f>
        <v>0</v>
      </c>
      <c r="AZ297" s="20">
        <f t="shared" si="120"/>
        <v>0</v>
      </c>
      <c r="BA297" s="20">
        <f t="shared" si="121"/>
        <v>0</v>
      </c>
      <c r="BB297" s="20">
        <f t="shared" si="122"/>
        <v>0</v>
      </c>
      <c r="BC297" s="20">
        <f t="shared" si="123"/>
        <v>0</v>
      </c>
      <c r="BD297" s="1082"/>
      <c r="BE297" s="1082"/>
      <c r="BF297" s="1082"/>
      <c r="BG297" s="1082"/>
      <c r="BH297" s="93"/>
      <c r="BI297" s="1082"/>
      <c r="BJ297" s="93"/>
      <c r="BK297" s="1082"/>
      <c r="BL297" s="93"/>
      <c r="BM297" s="93"/>
      <c r="BN297" s="93"/>
      <c r="BO297" s="93"/>
      <c r="BP297" s="93"/>
      <c r="BQ297" s="93"/>
      <c r="BR297" s="93"/>
      <c r="BS297" s="1076"/>
      <c r="BT297" s="1076"/>
      <c r="BU297" s="1076"/>
      <c r="BV297" s="1076"/>
      <c r="BW297" s="1076"/>
      <c r="BX297" s="1076"/>
      <c r="BY297" s="1079"/>
      <c r="CA297" s="365" t="b">
        <f t="shared" si="124"/>
        <v>0</v>
      </c>
      <c r="CB297" s="365" t="b">
        <f t="shared" si="125"/>
        <v>0</v>
      </c>
      <c r="CC297" s="365" t="b">
        <f t="shared" si="126"/>
        <v>0</v>
      </c>
      <c r="CD297" s="365" t="b">
        <f t="shared" si="127"/>
        <v>0</v>
      </c>
      <c r="CE297" s="365">
        <f t="shared" si="128"/>
        <v>0</v>
      </c>
      <c r="CF297" s="365" t="b">
        <f t="shared" si="129"/>
        <v>0</v>
      </c>
      <c r="CG297" s="365" t="b">
        <f t="shared" si="130"/>
        <v>0</v>
      </c>
      <c r="CH297" s="365" t="b">
        <f t="shared" si="131"/>
        <v>0</v>
      </c>
      <c r="CI297" s="72" t="b">
        <f t="shared" si="132"/>
        <v>0</v>
      </c>
      <c r="CJ297" s="72" t="b">
        <f t="shared" si="133"/>
        <v>0</v>
      </c>
      <c r="CK297" s="72" t="b">
        <f t="shared" si="134"/>
        <v>0</v>
      </c>
      <c r="CL297" s="72">
        <f t="shared" si="135"/>
        <v>0</v>
      </c>
      <c r="CM297" s="72">
        <f t="shared" si="136"/>
        <v>0</v>
      </c>
      <c r="CN297" s="72" t="b">
        <f t="shared" si="137"/>
        <v>0</v>
      </c>
      <c r="CP297" s="13">
        <f t="shared" si="138"/>
        <v>0</v>
      </c>
      <c r="CQ297" s="13" t="b">
        <f t="shared" si="139"/>
        <v>0</v>
      </c>
      <c r="CR297" s="13" t="b">
        <f t="shared" si="140"/>
        <v>0</v>
      </c>
      <c r="CS297" s="13" t="b">
        <f t="shared" si="146"/>
        <v>0</v>
      </c>
      <c r="CT297" s="13" t="b">
        <f t="shared" si="145"/>
        <v>0</v>
      </c>
      <c r="CU297" s="13" t="b">
        <f t="shared" si="147"/>
        <v>0</v>
      </c>
      <c r="CV297" s="13" t="b">
        <f t="shared" si="141"/>
        <v>0</v>
      </c>
      <c r="CW297" s="13" t="b">
        <f t="shared" si="142"/>
        <v>0</v>
      </c>
      <c r="CX297" s="13" t="b">
        <f t="shared" si="143"/>
        <v>0</v>
      </c>
      <c r="CY297" s="13" t="b">
        <f t="shared" si="144"/>
        <v>0</v>
      </c>
    </row>
    <row r="298" spans="1:103" ht="15" thickBot="1">
      <c r="A298" s="931">
        <v>60</v>
      </c>
      <c r="B298" s="1080" t="s">
        <v>204</v>
      </c>
      <c r="C298" s="1080">
        <v>25</v>
      </c>
      <c r="D298" s="1080" t="s">
        <v>1</v>
      </c>
      <c r="E298" s="1080" t="s">
        <v>5</v>
      </c>
      <c r="F298" s="1080"/>
      <c r="G298" s="1080"/>
      <c r="H298" s="1080"/>
      <c r="I298" s="1080" t="s">
        <v>11</v>
      </c>
      <c r="J298" s="1080">
        <v>85</v>
      </c>
      <c r="K298" s="1080">
        <v>4</v>
      </c>
      <c r="L298" s="1080" t="s">
        <v>16</v>
      </c>
      <c r="M298" s="1080">
        <v>50</v>
      </c>
      <c r="N298" s="1080" t="s">
        <v>17</v>
      </c>
      <c r="O298" s="1080"/>
      <c r="P298" s="1080" t="s">
        <v>17</v>
      </c>
      <c r="Q298" s="940">
        <f>IF(I298="&lt;1966",'lista, wskaźniki'!$G$4,IF(I298="1967-1985",'lista, wskaźniki'!$G$5,IF(I298="1986-1992",'lista, wskaźniki'!$G$6,IF(I298="1993-1996",'lista, wskaźniki'!$G$7,IF(I298="&gt;1997",'lista, wskaźniki'!$G$8,IF(I298=0,'lista, wskaźniki'!$G$4))))))</f>
        <v>250</v>
      </c>
      <c r="R298" s="1080" t="s">
        <v>23</v>
      </c>
      <c r="S298" s="1080" t="s">
        <v>27</v>
      </c>
      <c r="T298" s="1080">
        <v>12</v>
      </c>
      <c r="U298" s="1080">
        <v>2012</v>
      </c>
      <c r="V298" s="1080"/>
      <c r="W298" s="89" t="s">
        <v>35</v>
      </c>
      <c r="X298" s="89" t="s">
        <v>38</v>
      </c>
      <c r="Y298" s="89" t="s">
        <v>42</v>
      </c>
      <c r="Z298" s="89"/>
      <c r="AA298" s="89" t="s">
        <v>35</v>
      </c>
      <c r="AB298" s="90"/>
      <c r="AC298" s="90"/>
      <c r="AD298" s="89"/>
      <c r="AE298" s="1080"/>
      <c r="AF298" s="334">
        <f>AG298</f>
        <v>61.2</v>
      </c>
      <c r="AG298" s="272">
        <f>IF(R298="kompletna",Q298*J298*0.0036*'lista, wskaźniki'!$F$13, IF(R298="częściowa",Q298*J298*0.0036*'lista, wskaźniki'!$F$14, IF(R298="brak",Q298*J298*0.0036*'lista, wskaźniki'!$F$15,)))</f>
        <v>61.2</v>
      </c>
      <c r="AH298" s="334">
        <f>IF(Y298="inne",K298*'lista, wskaźniki'!$E$35,IF(Y298="to samo źródło",0,IF(Y298=0,0)))</f>
        <v>0</v>
      </c>
      <c r="AI298" s="334" t="b">
        <f>IF(AA298="gaz z sieci",AC298*'lista, wskaźniki'!$D$21)</f>
        <v>0</v>
      </c>
      <c r="AJ298" s="272">
        <f>IF(AA298="węgiel",AB298*'lista, wskaźniki'!$D$20, IF('Sektor mieszkaniowy'!AA298="drewno",'Sektor mieszkaniowy'!AB298*'lista, wskaźniki'!$D$22,IF('Sektor mieszkaniowy'!AA298="pellet",AB298*'lista, wskaźniki'!$D$23,IF('Sektor mieszkaniowy'!AA298="gaz z sieci",AB298*'lista, wskaźniki'!$D$21,IF('Sektor mieszkaniowy'!AA298="olej opałowy",'Sektor mieszkaniowy'!AB298*'lista, wskaźniki'!$D$24)))))</f>
        <v>0</v>
      </c>
      <c r="AK298" s="1083">
        <f>AL298/'lista, wskaźniki'!$A$127</f>
        <v>2.3076923076923075</v>
      </c>
      <c r="AL298" s="1080">
        <v>1500</v>
      </c>
      <c r="AM298" s="20">
        <f>IF(AA298="węgiel",AF298*1/3.6*'lista, wskaźniki'!$F$20,IF(AA298="drewno",AF298*1/3.6*'lista, wskaźniki'!$F$22,IF(AA298="pellet",AF298*1/3.6*'lista, wskaźniki'!$F$23,IF(AA298="gaz z sieci",AF298*1/3.6*'lista, wskaźniki'!$F$21,IF(AA298="olej opałowy",AF298*1/3.6*'lista, wskaźniki'!$F$24,0)))))</f>
        <v>5.7974759999999996</v>
      </c>
      <c r="AN298" s="20">
        <f>IF(AA298="węgiel",AF298*'lista, wskaźniki'!$E$42,IF(AA298="drewno",AF298*'lista, wskaźniki'!$G$42,IF(AA298="pellet",AF298*'lista, wskaźniki'!$H$42,IF(AA298="gaz z sieci",AF298*'lista, wskaźniki'!$F$42,IF(AA298="olej opałowy",AF298*'lista, wskaźniki'!$I$42,0)))))</f>
        <v>2.3256000000000002E-2</v>
      </c>
      <c r="AO298" s="20">
        <f>IF(AA298="węgiel",AF298*'lista, wskaźniki'!$E$43,IF(AA298="drewno",AF298*'lista, wskaźniki'!$G$43,IF(AA298="pellet",AF298*'lista, wskaźniki'!$H$43,IF(AA298="gaz z sieci",AF298*'lista, wskaźniki'!$F$43,IF(AA298="olej opałowy",AF298*'lista, wskaźniki'!$I$43,0)))))</f>
        <v>2.2032000000000003E-2</v>
      </c>
      <c r="AP298" s="20">
        <f>IF(AA298="węgiel",AF298*'lista, wskaźniki'!$E$44,IF(AA298="drewno",AF298*'lista, wskaźniki'!$G$44,IF(AA298="pellet",AF298*'lista, wskaźniki'!$H$44,IF(AA298="gaz z sieci",AF298*'lista, wskaźniki'!$F$44,IF(AA298="olej opałowy",AF298*'lista, wskaźniki'!$I$44,0)))))</f>
        <v>1.6524E-5</v>
      </c>
      <c r="AQ298" s="20" t="b">
        <f>IF(Z298="gaz",AH298*1/3.6*'lista, wskaźniki'!$F$21,IF(Z298="energia elektryczna",AH298*1/3.6*'lista, wskaźniki'!$F$26))</f>
        <v>0</v>
      </c>
      <c r="AR298" s="20" t="b">
        <f>IF(Z298="gaz",AH298*'lista, wskaźniki'!$F$42,IF(Z298="energia elektryczna",AH298*0))</f>
        <v>0</v>
      </c>
      <c r="AS298" s="20" t="b">
        <f>IF(Z298="gaz",AH298*'lista, wskaźniki'!$F$43,IF(Z298="energia elektryczna",AH298*0))</f>
        <v>0</v>
      </c>
      <c r="AT298" s="20" t="b">
        <f>IF(Z298="gaz",AH298*'lista, wskaźniki'!$F$44,IF(Z298="energia elektryczna",AH298*0))</f>
        <v>0</v>
      </c>
      <c r="AU298" s="20">
        <f>AI298*1/3.6*'lista, wskaźniki'!$F$21</f>
        <v>0</v>
      </c>
      <c r="AV298" s="20">
        <f>AI298*'lista, wskaźniki'!$F$42</f>
        <v>0</v>
      </c>
      <c r="AW298" s="20">
        <f>AI298*'lista, wskaźniki'!$F$43</f>
        <v>0</v>
      </c>
      <c r="AX298" s="20">
        <f>AI298*'lista, wskaźniki'!$F$44</f>
        <v>0</v>
      </c>
      <c r="AY298" s="20">
        <f>AK298*'lista, wskaźniki'!$F$26</f>
        <v>2.0538461538461537</v>
      </c>
      <c r="AZ298" s="20">
        <f t="shared" si="120"/>
        <v>7.8513221538461533</v>
      </c>
      <c r="BA298" s="20">
        <f t="shared" si="121"/>
        <v>2.3256000000000002E-2</v>
      </c>
      <c r="BB298" s="20">
        <f t="shared" si="122"/>
        <v>2.2032000000000003E-2</v>
      </c>
      <c r="BC298" s="20">
        <f t="shared" si="123"/>
        <v>1.6524E-5</v>
      </c>
      <c r="BD298" s="1080" t="s">
        <v>16</v>
      </c>
      <c r="BE298" s="1080" t="s">
        <v>16</v>
      </c>
      <c r="BF298" s="1080" t="s">
        <v>16</v>
      </c>
      <c r="BG298" s="1080" t="s">
        <v>16</v>
      </c>
      <c r="BH298" s="89" t="s">
        <v>45</v>
      </c>
      <c r="BI298" s="1080" t="s">
        <v>16</v>
      </c>
      <c r="BJ298" s="89" t="s">
        <v>52</v>
      </c>
      <c r="BK298" s="1080" t="s">
        <v>17</v>
      </c>
      <c r="BL298" s="89"/>
      <c r="BM298" s="89"/>
      <c r="BN298" s="89"/>
      <c r="BO298" s="89" t="s">
        <v>57</v>
      </c>
      <c r="BP298" s="89" t="s">
        <v>52</v>
      </c>
      <c r="BQ298" s="89" t="s">
        <v>120</v>
      </c>
      <c r="BR298" s="89">
        <v>1</v>
      </c>
      <c r="BS298" s="1074"/>
      <c r="BT298" s="1074">
        <v>500</v>
      </c>
      <c r="BU298" s="1074"/>
      <c r="BV298" s="1074"/>
      <c r="BW298" s="1074">
        <v>2000</v>
      </c>
      <c r="BX298" s="1074"/>
      <c r="BY298" s="1077"/>
      <c r="CA298" s="365">
        <f t="shared" si="124"/>
        <v>61.2</v>
      </c>
      <c r="CB298" s="365" t="b">
        <f t="shared" si="125"/>
        <v>0</v>
      </c>
      <c r="CC298" s="365" t="b">
        <f t="shared" si="126"/>
        <v>0</v>
      </c>
      <c r="CD298" s="365" t="b">
        <f t="shared" si="127"/>
        <v>0</v>
      </c>
      <c r="CE298" s="365" t="b">
        <f t="shared" si="128"/>
        <v>0</v>
      </c>
      <c r="CF298" s="365" t="b">
        <f t="shared" si="129"/>
        <v>0</v>
      </c>
      <c r="CG298" s="365" t="b">
        <f t="shared" si="130"/>
        <v>0</v>
      </c>
      <c r="CH298" s="365" t="b">
        <f t="shared" si="131"/>
        <v>0</v>
      </c>
      <c r="CI298" s="72">
        <f t="shared" si="132"/>
        <v>61.2</v>
      </c>
      <c r="CJ298" s="72" t="b">
        <f t="shared" si="133"/>
        <v>0</v>
      </c>
      <c r="CK298" s="72" t="b">
        <f t="shared" si="134"/>
        <v>0</v>
      </c>
      <c r="CL298" s="72">
        <f t="shared" si="135"/>
        <v>0</v>
      </c>
      <c r="CM298" s="72" t="b">
        <f t="shared" si="136"/>
        <v>0</v>
      </c>
      <c r="CN298" s="72" t="b">
        <f t="shared" si="137"/>
        <v>0</v>
      </c>
      <c r="CP298" s="13" t="b">
        <f t="shared" si="138"/>
        <v>0</v>
      </c>
      <c r="CQ298" s="13">
        <f t="shared" si="139"/>
        <v>0</v>
      </c>
      <c r="CR298" s="13">
        <f t="shared" si="140"/>
        <v>85</v>
      </c>
      <c r="CS298" s="13">
        <f t="shared" si="146"/>
        <v>42.5</v>
      </c>
      <c r="CT298" s="13" t="b">
        <f t="shared" si="145"/>
        <v>0</v>
      </c>
      <c r="CU298" s="13">
        <f t="shared" si="147"/>
        <v>0</v>
      </c>
      <c r="CV298" s="13" t="b">
        <f t="shared" si="141"/>
        <v>0</v>
      </c>
      <c r="CW298" s="13">
        <f t="shared" si="142"/>
        <v>0</v>
      </c>
      <c r="CX298" s="13" t="b">
        <f t="shared" si="143"/>
        <v>0</v>
      </c>
      <c r="CY298" s="13">
        <f t="shared" si="144"/>
        <v>0</v>
      </c>
    </row>
    <row r="299" spans="1:103" ht="15" thickBot="1">
      <c r="A299" s="932"/>
      <c r="B299" s="1081"/>
      <c r="C299" s="1081"/>
      <c r="D299" s="1081"/>
      <c r="E299" s="1081"/>
      <c r="F299" s="1081"/>
      <c r="G299" s="1081"/>
      <c r="H299" s="1081"/>
      <c r="I299" s="1081"/>
      <c r="J299" s="1081"/>
      <c r="K299" s="1081"/>
      <c r="L299" s="1081"/>
      <c r="M299" s="1081"/>
      <c r="N299" s="1081"/>
      <c r="O299" s="1081"/>
      <c r="P299" s="1081"/>
      <c r="Q299" s="941"/>
      <c r="R299" s="1081"/>
      <c r="S299" s="1081"/>
      <c r="T299" s="1081"/>
      <c r="U299" s="1081"/>
      <c r="V299" s="1081"/>
      <c r="W299" s="91"/>
      <c r="X299" s="91"/>
      <c r="Y299" s="91"/>
      <c r="Z299" s="91"/>
      <c r="AA299" s="91" t="s">
        <v>36</v>
      </c>
      <c r="AB299" s="92"/>
      <c r="AC299" s="92"/>
      <c r="AD299" s="91"/>
      <c r="AE299" s="1081"/>
      <c r="AF299" s="334">
        <f t="shared" si="119"/>
        <v>0</v>
      </c>
      <c r="AG299" s="272">
        <f>IF(R299="kompletna",Q299*J299*0.0036*'lista, wskaźniki'!$F$13, IF(R299="częściowa",Q299*J299*0.0036*'lista, wskaźniki'!$F$14, IF(R299="brak",Q299*J299*0.0036*'lista, wskaźniki'!$F$15,)))</f>
        <v>0</v>
      </c>
      <c r="AH299" s="334">
        <f>IF(Y299="inne",K299*'lista, wskaźniki'!$E$35,IF(Y299="to samo źródło",0,IF(Y299=0,0)))</f>
        <v>0</v>
      </c>
      <c r="AI299" s="334" t="b">
        <f>IF(AA299="gaz z sieci",AC299*'lista, wskaźniki'!$D$21)</f>
        <v>0</v>
      </c>
      <c r="AJ299" s="272">
        <f>IF(AA299="węgiel",AB299*'lista, wskaźniki'!$D$20, IF('Sektor mieszkaniowy'!AA299="drewno",'Sektor mieszkaniowy'!AB299*'lista, wskaźniki'!$D$22,IF('Sektor mieszkaniowy'!AA299="pellet",AB299*'lista, wskaźniki'!$D$23,IF('Sektor mieszkaniowy'!AA299="gaz z sieci",AB299*'lista, wskaźniki'!$D$21,IF('Sektor mieszkaniowy'!AA299="olej opałowy",'Sektor mieszkaniowy'!AB299*'lista, wskaźniki'!$D$24)))))</f>
        <v>0</v>
      </c>
      <c r="AK299" s="1084"/>
      <c r="AL299" s="1081"/>
      <c r="AM299" s="20">
        <f>IF(AA299="węgiel",AF299*1/3.6*'lista, wskaźniki'!$F$20,IF(AA299="drewno",AF299*1/3.6*'lista, wskaźniki'!$F$22,IF(AA299="pellet",AF299*1/3.6*'lista, wskaźniki'!$F$23,IF(AA299="gaz z sieci",AF299*1/3.6*'lista, wskaźniki'!$F$21,IF(AA299="olej opałowy",AF299*1/3.6*'lista, wskaźniki'!$F$24,0)))))</f>
        <v>0</v>
      </c>
      <c r="AN299" s="20">
        <f>IF(AA299="węgiel",AF299*'lista, wskaźniki'!$E$42,IF(AA299="drewno",AF299*'lista, wskaźniki'!$G$42,IF(AA299="pellet",AF299*'lista, wskaźniki'!$H$42,IF(AA299="gaz z sieci",AF299*'lista, wskaźniki'!$F$42,IF(AA299="olej opałowy",AF299*'lista, wskaźniki'!$I$42,0)))))</f>
        <v>0</v>
      </c>
      <c r="AO299" s="20">
        <f>IF(AA299="węgiel",AF299*'lista, wskaźniki'!$E$43,IF(AA299="drewno",AF299*'lista, wskaźniki'!$G$43,IF(AA299="pellet",AF299*'lista, wskaźniki'!$H$43,IF(AA299="gaz z sieci",AF299*'lista, wskaźniki'!$F$43,IF(AA299="olej opałowy",AF299*'lista, wskaźniki'!$I$43,0)))))</f>
        <v>0</v>
      </c>
      <c r="AP299" s="20">
        <f>IF(AA299="węgiel",AF299*'lista, wskaźniki'!$E$44,IF(AA299="drewno",AF299*'lista, wskaźniki'!$G$44,IF(AA299="pellet",AF299*'lista, wskaźniki'!$H$44,IF(AA299="gaz z sieci",AF299*'lista, wskaźniki'!$F$44,IF(AA299="olej opałowy",AF299*'lista, wskaźniki'!$I$44,0)))))</f>
        <v>0</v>
      </c>
      <c r="AQ299" s="20" t="b">
        <f>IF(Z299="gaz",AH299*1/3.6*'lista, wskaźniki'!$F$21,IF(Z299="energia elektryczna",AH299*1/3.6*'lista, wskaźniki'!$F$26))</f>
        <v>0</v>
      </c>
      <c r="AR299" s="20" t="b">
        <f>IF(Z299="gaz",AH299*'lista, wskaźniki'!$F$42,IF(Z299="energia elektryczna",AH299*0))</f>
        <v>0</v>
      </c>
      <c r="AS299" s="20" t="b">
        <f>IF(Z299="gaz",AH299*'lista, wskaźniki'!$F$43,IF(Z299="energia elektryczna",AH299*0))</f>
        <v>0</v>
      </c>
      <c r="AT299" s="20" t="b">
        <f>IF(Z299="gaz",AH299*'lista, wskaźniki'!$F$44,IF(Z299="energia elektryczna",AH299*0))</f>
        <v>0</v>
      </c>
      <c r="AU299" s="20">
        <f>AI299*1/3.6*'lista, wskaźniki'!$F$21</f>
        <v>0</v>
      </c>
      <c r="AV299" s="20">
        <f>AI299*'lista, wskaźniki'!$F$42</f>
        <v>0</v>
      </c>
      <c r="AW299" s="20">
        <f>AI299*'lista, wskaźniki'!$F$43</f>
        <v>0</v>
      </c>
      <c r="AX299" s="20">
        <f>AI299*'lista, wskaźniki'!$F$44</f>
        <v>0</v>
      </c>
      <c r="AY299" s="20">
        <f>AK299*'lista, wskaźniki'!$F$26</f>
        <v>0</v>
      </c>
      <c r="AZ299" s="20">
        <f t="shared" si="120"/>
        <v>0</v>
      </c>
      <c r="BA299" s="20">
        <f t="shared" si="121"/>
        <v>0</v>
      </c>
      <c r="BB299" s="20">
        <f t="shared" si="122"/>
        <v>0</v>
      </c>
      <c r="BC299" s="20">
        <f t="shared" si="123"/>
        <v>0</v>
      </c>
      <c r="BD299" s="1081"/>
      <c r="BE299" s="1081"/>
      <c r="BF299" s="1081"/>
      <c r="BG299" s="1081"/>
      <c r="BH299" s="91"/>
      <c r="BI299" s="1081"/>
      <c r="BJ299" s="91"/>
      <c r="BK299" s="1081"/>
      <c r="BL299" s="91"/>
      <c r="BM299" s="91"/>
      <c r="BN299" s="91"/>
      <c r="BO299" s="91"/>
      <c r="BP299" s="91"/>
      <c r="BQ299" s="91"/>
      <c r="BR299" s="91"/>
      <c r="BS299" s="1075"/>
      <c r="BT299" s="1075"/>
      <c r="BU299" s="1075"/>
      <c r="BV299" s="1075"/>
      <c r="BW299" s="1075"/>
      <c r="BX299" s="1075"/>
      <c r="BY299" s="1078"/>
      <c r="CA299" s="365" t="b">
        <f t="shared" si="124"/>
        <v>0</v>
      </c>
      <c r="CB299" s="365">
        <f t="shared" si="125"/>
        <v>0</v>
      </c>
      <c r="CC299" s="365" t="b">
        <f t="shared" si="126"/>
        <v>0</v>
      </c>
      <c r="CD299" s="365" t="b">
        <f t="shared" si="127"/>
        <v>0</v>
      </c>
      <c r="CE299" s="365" t="b">
        <f t="shared" si="128"/>
        <v>0</v>
      </c>
      <c r="CF299" s="365" t="b">
        <f t="shared" si="129"/>
        <v>0</v>
      </c>
      <c r="CG299" s="365" t="b">
        <f t="shared" si="130"/>
        <v>0</v>
      </c>
      <c r="CH299" s="365" t="b">
        <f t="shared" si="131"/>
        <v>0</v>
      </c>
      <c r="CI299" s="72" t="b">
        <f t="shared" si="132"/>
        <v>0</v>
      </c>
      <c r="CJ299" s="72">
        <f t="shared" si="133"/>
        <v>0</v>
      </c>
      <c r="CK299" s="72" t="b">
        <f t="shared" si="134"/>
        <v>0</v>
      </c>
      <c r="CL299" s="72">
        <f t="shared" si="135"/>
        <v>0</v>
      </c>
      <c r="CM299" s="72" t="b">
        <f t="shared" si="136"/>
        <v>0</v>
      </c>
      <c r="CN299" s="72" t="b">
        <f t="shared" si="137"/>
        <v>0</v>
      </c>
      <c r="CP299" s="13">
        <f t="shared" si="138"/>
        <v>0</v>
      </c>
      <c r="CQ299" s="13" t="b">
        <f t="shared" si="139"/>
        <v>0</v>
      </c>
      <c r="CR299" s="13" t="b">
        <f t="shared" si="140"/>
        <v>0</v>
      </c>
      <c r="CS299" s="13" t="b">
        <f t="shared" si="146"/>
        <v>0</v>
      </c>
      <c r="CT299" s="13" t="b">
        <f t="shared" si="145"/>
        <v>0</v>
      </c>
      <c r="CU299" s="13" t="b">
        <f t="shared" si="147"/>
        <v>0</v>
      </c>
      <c r="CV299" s="13" t="b">
        <f t="shared" si="141"/>
        <v>0</v>
      </c>
      <c r="CW299" s="13" t="b">
        <f t="shared" si="142"/>
        <v>0</v>
      </c>
      <c r="CX299" s="13" t="b">
        <f t="shared" si="143"/>
        <v>0</v>
      </c>
      <c r="CY299" s="13" t="b">
        <f t="shared" si="144"/>
        <v>0</v>
      </c>
    </row>
    <row r="300" spans="1:103" ht="15" thickBot="1">
      <c r="A300" s="932"/>
      <c r="B300" s="1081"/>
      <c r="C300" s="1081"/>
      <c r="D300" s="1081"/>
      <c r="E300" s="1081"/>
      <c r="F300" s="1081"/>
      <c r="G300" s="1081"/>
      <c r="H300" s="1081"/>
      <c r="I300" s="1081"/>
      <c r="J300" s="1081"/>
      <c r="K300" s="1081"/>
      <c r="L300" s="1081"/>
      <c r="M300" s="1081"/>
      <c r="N300" s="1081"/>
      <c r="O300" s="1081"/>
      <c r="P300" s="1081"/>
      <c r="Q300" s="941"/>
      <c r="R300" s="1081"/>
      <c r="S300" s="1081"/>
      <c r="T300" s="1081"/>
      <c r="U300" s="1081"/>
      <c r="V300" s="1081"/>
      <c r="W300" s="91"/>
      <c r="X300" s="91"/>
      <c r="Y300" s="91"/>
      <c r="Z300" s="91"/>
      <c r="AA300" s="91" t="s">
        <v>50</v>
      </c>
      <c r="AB300" s="92"/>
      <c r="AC300" s="92"/>
      <c r="AD300" s="91"/>
      <c r="AE300" s="1081"/>
      <c r="AF300" s="334">
        <f t="shared" si="119"/>
        <v>0</v>
      </c>
      <c r="AG300" s="272">
        <f>IF(R300="kompletna",Q300*J300*0.0036*'lista, wskaźniki'!$F$13, IF(R300="częściowa",Q300*J300*0.0036*'lista, wskaźniki'!$F$14, IF(R300="brak",Q300*J300*0.0036*'lista, wskaźniki'!$F$15,)))</f>
        <v>0</v>
      </c>
      <c r="AH300" s="334">
        <f>IF(Y300="inne",K300*'lista, wskaźniki'!$E$35,IF(Y300="to samo źródło",0,IF(Y300=0,0)))</f>
        <v>0</v>
      </c>
      <c r="AI300" s="334" t="b">
        <f>IF(AA300="gaz z sieci",AC300*'lista, wskaźniki'!$D$21)</f>
        <v>0</v>
      </c>
      <c r="AJ300" s="272">
        <f>IF(AA300="węgiel",AB300*'lista, wskaźniki'!$D$20, IF('Sektor mieszkaniowy'!AA300="drewno",'Sektor mieszkaniowy'!AB300*'lista, wskaźniki'!$D$22,IF('Sektor mieszkaniowy'!AA300="pellet",AB300*'lista, wskaźniki'!$D$23,IF('Sektor mieszkaniowy'!AA300="gaz z sieci",AB300*'lista, wskaźniki'!$D$21,IF('Sektor mieszkaniowy'!AA300="olej opałowy",'Sektor mieszkaniowy'!AB300*'lista, wskaźniki'!$D$24)))))</f>
        <v>0</v>
      </c>
      <c r="AK300" s="1084"/>
      <c r="AL300" s="1081"/>
      <c r="AM300" s="20">
        <f>IF(AA300="węgiel",AF300*1/3.6*'lista, wskaźniki'!$F$20,IF(AA300="drewno",AF300*1/3.6*'lista, wskaźniki'!$F$22,IF(AA300="pellet",AF300*1/3.6*'lista, wskaźniki'!$F$23,IF(AA300="gaz z sieci",AF300*1/3.6*'lista, wskaźniki'!$F$21,IF(AA300="olej opałowy",AF300*1/3.6*'lista, wskaźniki'!$F$24,0)))))</f>
        <v>0</v>
      </c>
      <c r="AN300" s="20">
        <f>IF(AA300="węgiel",AF300*'lista, wskaźniki'!$E$42,IF(AA300="drewno",AF300*'lista, wskaźniki'!$G$42,IF(AA300="pellet",AF300*'lista, wskaźniki'!$H$42,IF(AA300="gaz z sieci",AF300*'lista, wskaźniki'!$F$42,IF(AA300="olej opałowy",AF300*'lista, wskaźniki'!$I$42,0)))))</f>
        <v>0</v>
      </c>
      <c r="AO300" s="20">
        <f>IF(AA300="węgiel",AF300*'lista, wskaźniki'!$E$43,IF(AA300="drewno",AF300*'lista, wskaźniki'!$G$43,IF(AA300="pellet",AF300*'lista, wskaźniki'!$H$43,IF(AA300="gaz z sieci",AF300*'lista, wskaźniki'!$F$43,IF(AA300="olej opałowy",AF300*'lista, wskaźniki'!$I$43,0)))))</f>
        <v>0</v>
      </c>
      <c r="AP300" s="20">
        <f>IF(AA300="węgiel",AF300*'lista, wskaźniki'!$E$44,IF(AA300="drewno",AF300*'lista, wskaźniki'!$G$44,IF(AA300="pellet",AF300*'lista, wskaźniki'!$H$44,IF(AA300="gaz z sieci",AF300*'lista, wskaźniki'!$F$44,IF(AA300="olej opałowy",AF300*'lista, wskaźniki'!$I$44,0)))))</f>
        <v>0</v>
      </c>
      <c r="AQ300" s="20" t="b">
        <f>IF(Z300="gaz",AH300*1/3.6*'lista, wskaźniki'!$F$21,IF(Z300="energia elektryczna",AH300*1/3.6*'lista, wskaźniki'!$F$26))</f>
        <v>0</v>
      </c>
      <c r="AR300" s="20" t="b">
        <f>IF(Z300="gaz",AH300*'lista, wskaźniki'!$F$42,IF(Z300="energia elektryczna",AH300*0))</f>
        <v>0</v>
      </c>
      <c r="AS300" s="20" t="b">
        <f>IF(Z300="gaz",AH300*'lista, wskaźniki'!$F$43,IF(Z300="energia elektryczna",AH300*0))</f>
        <v>0</v>
      </c>
      <c r="AT300" s="20" t="b">
        <f>IF(Z300="gaz",AH300*'lista, wskaźniki'!$F$44,IF(Z300="energia elektryczna",AH300*0))</f>
        <v>0</v>
      </c>
      <c r="AU300" s="20">
        <f>AI300*1/3.6*'lista, wskaźniki'!$F$21</f>
        <v>0</v>
      </c>
      <c r="AV300" s="20">
        <f>AI300*'lista, wskaźniki'!$F$42</f>
        <v>0</v>
      </c>
      <c r="AW300" s="20">
        <f>AI300*'lista, wskaźniki'!$F$43</f>
        <v>0</v>
      </c>
      <c r="AX300" s="20">
        <f>AI300*'lista, wskaźniki'!$F$44</f>
        <v>0</v>
      </c>
      <c r="AY300" s="20">
        <f>AK300*'lista, wskaźniki'!$F$26</f>
        <v>0</v>
      </c>
      <c r="AZ300" s="20">
        <f t="shared" si="120"/>
        <v>0</v>
      </c>
      <c r="BA300" s="20">
        <f t="shared" si="121"/>
        <v>0</v>
      </c>
      <c r="BB300" s="20">
        <f t="shared" si="122"/>
        <v>0</v>
      </c>
      <c r="BC300" s="20">
        <f t="shared" si="123"/>
        <v>0</v>
      </c>
      <c r="BD300" s="1081"/>
      <c r="BE300" s="1081"/>
      <c r="BF300" s="1081"/>
      <c r="BG300" s="1081"/>
      <c r="BH300" s="91"/>
      <c r="BI300" s="1081"/>
      <c r="BJ300" s="91"/>
      <c r="BK300" s="1081"/>
      <c r="BL300" s="91"/>
      <c r="BM300" s="91"/>
      <c r="BN300" s="91"/>
      <c r="BO300" s="91"/>
      <c r="BP300" s="91"/>
      <c r="BQ300" s="91"/>
      <c r="BR300" s="91"/>
      <c r="BS300" s="1075"/>
      <c r="BT300" s="1075"/>
      <c r="BU300" s="1075"/>
      <c r="BV300" s="1075"/>
      <c r="BW300" s="1075"/>
      <c r="BX300" s="1075"/>
      <c r="BY300" s="1078"/>
      <c r="CA300" s="365" t="b">
        <f t="shared" si="124"/>
        <v>0</v>
      </c>
      <c r="CB300" s="365" t="b">
        <f t="shared" si="125"/>
        <v>0</v>
      </c>
      <c r="CC300" s="365">
        <f t="shared" si="126"/>
        <v>0</v>
      </c>
      <c r="CD300" s="365" t="b">
        <f t="shared" si="127"/>
        <v>0</v>
      </c>
      <c r="CE300" s="365" t="b">
        <f t="shared" si="128"/>
        <v>0</v>
      </c>
      <c r="CF300" s="365" t="b">
        <f t="shared" si="129"/>
        <v>0</v>
      </c>
      <c r="CG300" s="365" t="b">
        <f t="shared" si="130"/>
        <v>0</v>
      </c>
      <c r="CH300" s="365" t="b">
        <f t="shared" si="131"/>
        <v>0</v>
      </c>
      <c r="CI300" s="72" t="b">
        <f t="shared" si="132"/>
        <v>0</v>
      </c>
      <c r="CJ300" s="72" t="b">
        <f t="shared" si="133"/>
        <v>0</v>
      </c>
      <c r="CK300" s="72">
        <f t="shared" si="134"/>
        <v>0</v>
      </c>
      <c r="CL300" s="72">
        <f t="shared" si="135"/>
        <v>0</v>
      </c>
      <c r="CM300" s="72" t="b">
        <f t="shared" si="136"/>
        <v>0</v>
      </c>
      <c r="CN300" s="72" t="b">
        <f t="shared" si="137"/>
        <v>0</v>
      </c>
      <c r="CP300" s="13">
        <f t="shared" si="138"/>
        <v>0</v>
      </c>
      <c r="CQ300" s="13" t="b">
        <f t="shared" si="139"/>
        <v>0</v>
      </c>
      <c r="CR300" s="13" t="b">
        <f t="shared" si="140"/>
        <v>0</v>
      </c>
      <c r="CS300" s="13" t="b">
        <f t="shared" si="146"/>
        <v>0</v>
      </c>
      <c r="CT300" s="13" t="b">
        <f t="shared" si="145"/>
        <v>0</v>
      </c>
      <c r="CU300" s="13" t="b">
        <f t="shared" si="147"/>
        <v>0</v>
      </c>
      <c r="CV300" s="13" t="b">
        <f t="shared" si="141"/>
        <v>0</v>
      </c>
      <c r="CW300" s="13" t="b">
        <f t="shared" si="142"/>
        <v>0</v>
      </c>
      <c r="CX300" s="13" t="b">
        <f t="shared" si="143"/>
        <v>0</v>
      </c>
      <c r="CY300" s="13" t="b">
        <f t="shared" si="144"/>
        <v>0</v>
      </c>
    </row>
    <row r="301" spans="1:103" s="282" customFormat="1" ht="15" thickBot="1">
      <c r="A301" s="932"/>
      <c r="B301" s="1081"/>
      <c r="C301" s="1081"/>
      <c r="D301" s="1081"/>
      <c r="E301" s="1081"/>
      <c r="F301" s="1081"/>
      <c r="G301" s="1081"/>
      <c r="H301" s="1081"/>
      <c r="I301" s="1081"/>
      <c r="J301" s="1081"/>
      <c r="K301" s="1081"/>
      <c r="L301" s="1081"/>
      <c r="M301" s="1081"/>
      <c r="N301" s="1081"/>
      <c r="O301" s="1081"/>
      <c r="P301" s="1081"/>
      <c r="Q301" s="941"/>
      <c r="R301" s="1081"/>
      <c r="S301" s="1081"/>
      <c r="T301" s="1081"/>
      <c r="U301" s="1081"/>
      <c r="V301" s="1081"/>
      <c r="W301" s="289"/>
      <c r="X301" s="289"/>
      <c r="Y301" s="289"/>
      <c r="Z301" s="289"/>
      <c r="AA301" s="291" t="s">
        <v>38</v>
      </c>
      <c r="AB301" s="290"/>
      <c r="AC301" s="290">
        <v>50</v>
      </c>
      <c r="AD301" s="289">
        <v>900</v>
      </c>
      <c r="AE301" s="1081"/>
      <c r="AF301" s="334">
        <f t="shared" si="119"/>
        <v>0</v>
      </c>
      <c r="AG301" s="281">
        <f>IF(R301="kompletna",Q301*J301*0.0036*'lista, wskaźniki'!$F$13, IF(R301="częściowa",Q301*J301*0.0036*'lista, wskaźniki'!$F$14, IF(R301="brak",Q301*J301*0.0036*'lista, wskaźniki'!$F$15,)))</f>
        <v>0</v>
      </c>
      <c r="AH301" s="334">
        <f>IF(Y301="inne",K301*'lista, wskaźniki'!$E$35,IF(Y301="to samo źródło",0,IF(Y301=0,0)))</f>
        <v>0</v>
      </c>
      <c r="AI301" s="334">
        <f>IF(AA301="gaz z sieci",AC301*'lista, wskaźniki'!$D$21)</f>
        <v>1.806</v>
      </c>
      <c r="AJ301" s="281">
        <f>IF(AA301="węgiel",AB301*'lista, wskaźniki'!$D$20, IF('Sektor mieszkaniowy'!AA301="drewno",'Sektor mieszkaniowy'!AB301*'lista, wskaźniki'!$D$22,IF('Sektor mieszkaniowy'!AA301="pellet",AB301*'lista, wskaźniki'!$D$23,IF('Sektor mieszkaniowy'!AA301="gaz z sieci",AB301*'lista, wskaźniki'!$D$21,IF('Sektor mieszkaniowy'!AA301="olej opałowy",'Sektor mieszkaniowy'!AB301*'lista, wskaźniki'!$D$24)))))</f>
        <v>0</v>
      </c>
      <c r="AK301" s="1084"/>
      <c r="AL301" s="1081"/>
      <c r="AM301" s="20">
        <f>IF(AA301="węgiel",AF301*1/3.6*'lista, wskaźniki'!$F$20,IF(AA301="drewno",AF301*1/3.6*'lista, wskaźniki'!$F$22,IF(AA301="pellet",AF301*1/3.6*'lista, wskaźniki'!$F$23,IF(AA301="gaz z sieci",AF301*1/3.6*'lista, wskaźniki'!$F$21,IF(AA301="olej opałowy",AF301*1/3.6*'lista, wskaźniki'!$F$24,0)))))</f>
        <v>0</v>
      </c>
      <c r="AN301" s="20">
        <f>IF(AA301="węgiel",AF301*'lista, wskaźniki'!$E$42,IF(AA301="drewno",AF301*'lista, wskaźniki'!$G$42,IF(AA301="pellet",AF301*'lista, wskaźniki'!$H$42,IF(AA301="gaz z sieci",AF301*'lista, wskaźniki'!$F$42,IF(AA301="olej opałowy",AF301*'lista, wskaźniki'!$I$42,0)))))</f>
        <v>0</v>
      </c>
      <c r="AO301" s="20">
        <f>IF(AA301="węgiel",AF301*'lista, wskaźniki'!$E$43,IF(AA301="drewno",AF301*'lista, wskaźniki'!$G$43,IF(AA301="pellet",AF301*'lista, wskaźniki'!$H$43,IF(AA301="gaz z sieci",AF301*'lista, wskaźniki'!$F$43,IF(AA301="olej opałowy",AF301*'lista, wskaźniki'!$I$43,0)))))</f>
        <v>0</v>
      </c>
      <c r="AP301" s="20">
        <f>IF(AA301="węgiel",AF301*'lista, wskaźniki'!$E$44,IF(AA301="drewno",AF301*'lista, wskaźniki'!$G$44,IF(AA301="pellet",AF301*'lista, wskaźniki'!$H$44,IF(AA301="gaz z sieci",AF301*'lista, wskaźniki'!$F$44,IF(AA301="olej opałowy",AF301*'lista, wskaźniki'!$I$44,0)))))</f>
        <v>0</v>
      </c>
      <c r="AQ301" s="20" t="b">
        <f>IF(Z301="gaz",AH301*1/3.6*'lista, wskaźniki'!$F$21,IF(Z301="energia elektryczna",AH301*1/3.6*'lista, wskaźniki'!$F$26))</f>
        <v>0</v>
      </c>
      <c r="AR301" s="20" t="b">
        <f>IF(Z301="gaz",AH301*'lista, wskaźniki'!$F$42,IF(Z301="energia elektryczna",AH301*0))</f>
        <v>0</v>
      </c>
      <c r="AS301" s="20" t="b">
        <f>IF(Z301="gaz",AH301*'lista, wskaźniki'!$F$43,IF(Z301="energia elektryczna",AH301*0))</f>
        <v>0</v>
      </c>
      <c r="AT301" s="20" t="b">
        <f>IF(Z301="gaz",AH301*'lista, wskaźniki'!$F$44,IF(Z301="energia elektryczna",AH301*0))</f>
        <v>0</v>
      </c>
      <c r="AU301" s="20">
        <f>AI301*1/3.6*'lista, wskaźniki'!$F$21</f>
        <v>0.10081092</v>
      </c>
      <c r="AV301" s="20">
        <f>AI301*'lista, wskaźniki'!$F$42</f>
        <v>9.0299999999999997E-7</v>
      </c>
      <c r="AW301" s="20">
        <f>AI301*'lista, wskaźniki'!$F$43</f>
        <v>9.0299999999999997E-7</v>
      </c>
      <c r="AX301" s="20">
        <f>AI301*'lista, wskaźniki'!$F$44</f>
        <v>0</v>
      </c>
      <c r="AY301" s="20">
        <f>AK301*'lista, wskaźniki'!$F$26</f>
        <v>0</v>
      </c>
      <c r="AZ301" s="20">
        <f t="shared" si="120"/>
        <v>0.10081092</v>
      </c>
      <c r="BA301" s="20">
        <f t="shared" si="121"/>
        <v>9.0299999999999997E-7</v>
      </c>
      <c r="BB301" s="20">
        <f t="shared" si="122"/>
        <v>9.0299999999999997E-7</v>
      </c>
      <c r="BC301" s="20">
        <f t="shared" si="123"/>
        <v>0</v>
      </c>
      <c r="BD301" s="1081"/>
      <c r="BE301" s="1081"/>
      <c r="BF301" s="1081"/>
      <c r="BG301" s="1081"/>
      <c r="BH301" s="289"/>
      <c r="BI301" s="1081"/>
      <c r="BJ301" s="289"/>
      <c r="BK301" s="1081"/>
      <c r="BL301" s="289"/>
      <c r="BM301" s="289"/>
      <c r="BN301" s="289"/>
      <c r="BO301" s="289"/>
      <c r="BP301" s="289"/>
      <c r="BQ301" s="289"/>
      <c r="BR301" s="289"/>
      <c r="BS301" s="1075"/>
      <c r="BT301" s="1075"/>
      <c r="BU301" s="1075"/>
      <c r="BV301" s="1075"/>
      <c r="BW301" s="1075"/>
      <c r="BX301" s="1075"/>
      <c r="BY301" s="1078"/>
      <c r="CA301" s="365" t="b">
        <f t="shared" si="124"/>
        <v>0</v>
      </c>
      <c r="CB301" s="365" t="b">
        <f t="shared" si="125"/>
        <v>0</v>
      </c>
      <c r="CC301" s="365" t="b">
        <f t="shared" si="126"/>
        <v>0</v>
      </c>
      <c r="CD301" s="365">
        <f t="shared" si="127"/>
        <v>0</v>
      </c>
      <c r="CE301" s="365" t="b">
        <f t="shared" si="128"/>
        <v>0</v>
      </c>
      <c r="CF301" s="365" t="b">
        <f t="shared" si="129"/>
        <v>0</v>
      </c>
      <c r="CG301" s="365" t="b">
        <f t="shared" si="130"/>
        <v>0</v>
      </c>
      <c r="CH301" s="365">
        <f t="shared" si="131"/>
        <v>1.806</v>
      </c>
      <c r="CI301" s="72" t="b">
        <f t="shared" si="132"/>
        <v>0</v>
      </c>
      <c r="CJ301" s="72" t="b">
        <f t="shared" si="133"/>
        <v>0</v>
      </c>
      <c r="CK301" s="72" t="b">
        <f t="shared" si="134"/>
        <v>0</v>
      </c>
      <c r="CL301" s="72">
        <f t="shared" si="135"/>
        <v>0</v>
      </c>
      <c r="CM301" s="72" t="b">
        <f t="shared" si="136"/>
        <v>0</v>
      </c>
      <c r="CN301" s="72" t="b">
        <f t="shared" si="137"/>
        <v>0</v>
      </c>
      <c r="CP301" s="13">
        <f t="shared" si="138"/>
        <v>0</v>
      </c>
      <c r="CQ301" s="13" t="b">
        <f t="shared" si="139"/>
        <v>0</v>
      </c>
      <c r="CR301" s="13" t="b">
        <f t="shared" si="140"/>
        <v>0</v>
      </c>
      <c r="CS301" s="13" t="b">
        <f t="shared" si="146"/>
        <v>0</v>
      </c>
      <c r="CT301" s="13" t="b">
        <f t="shared" si="145"/>
        <v>0</v>
      </c>
      <c r="CU301" s="13" t="b">
        <f t="shared" si="147"/>
        <v>0</v>
      </c>
      <c r="CV301" s="13" t="b">
        <f t="shared" si="141"/>
        <v>0</v>
      </c>
      <c r="CW301" s="13" t="b">
        <f t="shared" si="142"/>
        <v>0</v>
      </c>
      <c r="CX301" s="13" t="b">
        <f t="shared" si="143"/>
        <v>0</v>
      </c>
      <c r="CY301" s="13" t="b">
        <f t="shared" si="144"/>
        <v>0</v>
      </c>
    </row>
    <row r="302" spans="1:103" ht="15" thickBot="1">
      <c r="A302" s="933"/>
      <c r="B302" s="1082"/>
      <c r="C302" s="1082"/>
      <c r="D302" s="1082"/>
      <c r="E302" s="1082"/>
      <c r="F302" s="1082"/>
      <c r="G302" s="1082"/>
      <c r="H302" s="1082"/>
      <c r="I302" s="1082"/>
      <c r="J302" s="1082"/>
      <c r="K302" s="1082"/>
      <c r="L302" s="1082"/>
      <c r="M302" s="1082"/>
      <c r="N302" s="1082"/>
      <c r="O302" s="1082"/>
      <c r="P302" s="1082"/>
      <c r="Q302" s="942"/>
      <c r="R302" s="1082"/>
      <c r="S302" s="1082"/>
      <c r="T302" s="1082"/>
      <c r="U302" s="1082"/>
      <c r="V302" s="1082"/>
      <c r="W302" s="93"/>
      <c r="X302" s="93"/>
      <c r="Y302" s="93"/>
      <c r="Z302" s="93"/>
      <c r="AA302" s="93" t="s">
        <v>37</v>
      </c>
      <c r="AB302" s="94"/>
      <c r="AC302" s="94"/>
      <c r="AD302" s="93"/>
      <c r="AE302" s="1082"/>
      <c r="AF302" s="334">
        <f t="shared" si="119"/>
        <v>0</v>
      </c>
      <c r="AG302" s="272">
        <f>IF(R302="kompletna",Q302*J302*0.0036*'lista, wskaźniki'!$F$13, IF(R302="częściowa",Q302*J302*0.0036*'lista, wskaźniki'!$F$14, IF(R302="brak",Q302*J302*0.0036*'lista, wskaźniki'!$F$15,)))</f>
        <v>0</v>
      </c>
      <c r="AH302" s="334">
        <f>IF(Y302="inne",K302*'lista, wskaźniki'!$E$35,IF(Y302="to samo źródło",0,IF(Y302=0,0)))</f>
        <v>0</v>
      </c>
      <c r="AI302" s="334" t="b">
        <f>IF(AA302="gaz z sieci",AC302*'lista, wskaźniki'!$D$21)</f>
        <v>0</v>
      </c>
      <c r="AJ302" s="272">
        <f>IF(AA302="węgiel",AB302*'lista, wskaźniki'!$D$20, IF('Sektor mieszkaniowy'!AA302="drewno",'Sektor mieszkaniowy'!AB302*'lista, wskaźniki'!$D$22,IF('Sektor mieszkaniowy'!AA302="pellet",AB302*'lista, wskaźniki'!$D$23,IF('Sektor mieszkaniowy'!AA302="gaz z sieci",AB302*'lista, wskaźniki'!$D$21,IF('Sektor mieszkaniowy'!AA302="olej opałowy",'Sektor mieszkaniowy'!AB302*'lista, wskaźniki'!$D$24)))))</f>
        <v>0</v>
      </c>
      <c r="AK302" s="1085"/>
      <c r="AL302" s="1082"/>
      <c r="AM302" s="20">
        <f>IF(AA302="węgiel",AF302*1/3.6*'lista, wskaźniki'!$F$20,IF(AA302="drewno",AF302*1/3.6*'lista, wskaźniki'!$F$22,IF(AA302="pellet",AF302*1/3.6*'lista, wskaźniki'!$F$23,IF(AA302="gaz z sieci",AF302*1/3.6*'lista, wskaźniki'!$F$21,IF(AA302="olej opałowy",AF302*1/3.6*'lista, wskaźniki'!$F$24,0)))))</f>
        <v>0</v>
      </c>
      <c r="AN302" s="20">
        <f>IF(AA302="węgiel",AF302*'lista, wskaźniki'!$E$42,IF(AA302="drewno",AF302*'lista, wskaźniki'!$G$42,IF(AA302="pellet",AF302*'lista, wskaźniki'!$H$42,IF(AA302="gaz z sieci",AF302*'lista, wskaźniki'!$F$42,IF(AA302="olej opałowy",AF302*'lista, wskaźniki'!$I$42,0)))))</f>
        <v>0</v>
      </c>
      <c r="AO302" s="20">
        <f>IF(AA302="węgiel",AF302*'lista, wskaźniki'!$E$43,IF(AA302="drewno",AF302*'lista, wskaźniki'!$G$43,IF(AA302="pellet",AF302*'lista, wskaźniki'!$H$43,IF(AA302="gaz z sieci",AF302*'lista, wskaźniki'!$F$43,IF(AA302="olej opałowy",AF302*'lista, wskaźniki'!$I$43,0)))))</f>
        <v>0</v>
      </c>
      <c r="AP302" s="20">
        <f>IF(AA302="węgiel",AF302*'lista, wskaźniki'!$E$44,IF(AA302="drewno",AF302*'lista, wskaźniki'!$G$44,IF(AA302="pellet",AF302*'lista, wskaźniki'!$H$44,IF(AA302="gaz z sieci",AF302*'lista, wskaźniki'!$F$44,IF(AA302="olej opałowy",AF302*'lista, wskaźniki'!$I$44,0)))))</f>
        <v>0</v>
      </c>
      <c r="AQ302" s="20" t="b">
        <f>IF(Z302="gaz",AH302*1/3.6*'lista, wskaźniki'!$F$21,IF(Z302="energia elektryczna",AH302*1/3.6*'lista, wskaźniki'!$F$26))</f>
        <v>0</v>
      </c>
      <c r="AR302" s="20" t="b">
        <f>IF(Z302="gaz",AH302*'lista, wskaźniki'!$F$42,IF(Z302="energia elektryczna",AH302*0))</f>
        <v>0</v>
      </c>
      <c r="AS302" s="20" t="b">
        <f>IF(Z302="gaz",AH302*'lista, wskaźniki'!$F$43,IF(Z302="energia elektryczna",AH302*0))</f>
        <v>0</v>
      </c>
      <c r="AT302" s="20" t="b">
        <f>IF(Z302="gaz",AH302*'lista, wskaźniki'!$F$44,IF(Z302="energia elektryczna",AH302*0))</f>
        <v>0</v>
      </c>
      <c r="AU302" s="20">
        <f>AI302*1/3.6*'lista, wskaźniki'!$F$21</f>
        <v>0</v>
      </c>
      <c r="AV302" s="20">
        <f>AI302*'lista, wskaźniki'!$F$42</f>
        <v>0</v>
      </c>
      <c r="AW302" s="20">
        <f>AI302*'lista, wskaźniki'!$F$43</f>
        <v>0</v>
      </c>
      <c r="AX302" s="20">
        <f>AI302*'lista, wskaźniki'!$F$44</f>
        <v>0</v>
      </c>
      <c r="AY302" s="20">
        <f>AK302*'lista, wskaźniki'!$F$26</f>
        <v>0</v>
      </c>
      <c r="AZ302" s="20">
        <f t="shared" si="120"/>
        <v>0</v>
      </c>
      <c r="BA302" s="20">
        <f t="shared" si="121"/>
        <v>0</v>
      </c>
      <c r="BB302" s="20">
        <f t="shared" si="122"/>
        <v>0</v>
      </c>
      <c r="BC302" s="20">
        <f t="shared" si="123"/>
        <v>0</v>
      </c>
      <c r="BD302" s="1082"/>
      <c r="BE302" s="1082"/>
      <c r="BF302" s="1082"/>
      <c r="BG302" s="1082"/>
      <c r="BH302" s="93"/>
      <c r="BI302" s="1082"/>
      <c r="BJ302" s="93"/>
      <c r="BK302" s="1082"/>
      <c r="BL302" s="93"/>
      <c r="BM302" s="93"/>
      <c r="BN302" s="93"/>
      <c r="BO302" s="93"/>
      <c r="BP302" s="93"/>
      <c r="BQ302" s="93"/>
      <c r="BR302" s="93"/>
      <c r="BS302" s="1076"/>
      <c r="BT302" s="1076"/>
      <c r="BU302" s="1076"/>
      <c r="BV302" s="1076"/>
      <c r="BW302" s="1076"/>
      <c r="BX302" s="1076"/>
      <c r="BY302" s="1079"/>
      <c r="CA302" s="365" t="b">
        <f t="shared" si="124"/>
        <v>0</v>
      </c>
      <c r="CB302" s="365" t="b">
        <f t="shared" si="125"/>
        <v>0</v>
      </c>
      <c r="CC302" s="365" t="b">
        <f t="shared" si="126"/>
        <v>0</v>
      </c>
      <c r="CD302" s="365" t="b">
        <f t="shared" si="127"/>
        <v>0</v>
      </c>
      <c r="CE302" s="365">
        <f t="shared" si="128"/>
        <v>0</v>
      </c>
      <c r="CF302" s="365" t="b">
        <f t="shared" si="129"/>
        <v>0</v>
      </c>
      <c r="CG302" s="365" t="b">
        <f t="shared" si="130"/>
        <v>0</v>
      </c>
      <c r="CH302" s="365" t="b">
        <f t="shared" si="131"/>
        <v>0</v>
      </c>
      <c r="CI302" s="72" t="b">
        <f t="shared" si="132"/>
        <v>0</v>
      </c>
      <c r="CJ302" s="72" t="b">
        <f t="shared" si="133"/>
        <v>0</v>
      </c>
      <c r="CK302" s="72" t="b">
        <f t="shared" si="134"/>
        <v>0</v>
      </c>
      <c r="CL302" s="72">
        <f t="shared" si="135"/>
        <v>0</v>
      </c>
      <c r="CM302" s="72">
        <f t="shared" si="136"/>
        <v>0</v>
      </c>
      <c r="CN302" s="72" t="b">
        <f t="shared" si="137"/>
        <v>0</v>
      </c>
      <c r="CP302" s="13">
        <f t="shared" si="138"/>
        <v>0</v>
      </c>
      <c r="CQ302" s="13" t="b">
        <f t="shared" si="139"/>
        <v>0</v>
      </c>
      <c r="CR302" s="13" t="b">
        <f t="shared" si="140"/>
        <v>0</v>
      </c>
      <c r="CS302" s="13" t="b">
        <f t="shared" si="146"/>
        <v>0</v>
      </c>
      <c r="CT302" s="13" t="b">
        <f t="shared" si="145"/>
        <v>0</v>
      </c>
      <c r="CU302" s="13" t="b">
        <f t="shared" si="147"/>
        <v>0</v>
      </c>
      <c r="CV302" s="13" t="b">
        <f t="shared" si="141"/>
        <v>0</v>
      </c>
      <c r="CW302" s="13" t="b">
        <f t="shared" si="142"/>
        <v>0</v>
      </c>
      <c r="CX302" s="13" t="b">
        <f t="shared" si="143"/>
        <v>0</v>
      </c>
      <c r="CY302" s="13" t="b">
        <f t="shared" si="144"/>
        <v>0</v>
      </c>
    </row>
    <row r="303" spans="1:103" ht="15" thickBot="1">
      <c r="A303" s="931">
        <v>61</v>
      </c>
      <c r="B303" s="1080" t="s">
        <v>204</v>
      </c>
      <c r="C303" s="1080">
        <v>30</v>
      </c>
      <c r="D303" s="1080" t="s">
        <v>1</v>
      </c>
      <c r="E303" s="1080" t="s">
        <v>5</v>
      </c>
      <c r="F303" s="1080">
        <v>7</v>
      </c>
      <c r="G303" s="1080">
        <v>2</v>
      </c>
      <c r="H303" s="1080"/>
      <c r="I303" s="1080" t="s">
        <v>10</v>
      </c>
      <c r="J303" s="1080">
        <v>200</v>
      </c>
      <c r="K303" s="1080">
        <v>6</v>
      </c>
      <c r="L303" s="1080" t="s">
        <v>16</v>
      </c>
      <c r="M303" s="1080">
        <v>100</v>
      </c>
      <c r="N303" s="1080" t="s">
        <v>16</v>
      </c>
      <c r="O303" s="1080">
        <v>100</v>
      </c>
      <c r="P303" s="1080" t="s">
        <v>17</v>
      </c>
      <c r="Q303" s="940">
        <f>IF(I303="&lt;1966",'lista, wskaźniki'!$G$4,IF(I303="1967-1985",'lista, wskaźniki'!$G$5,IF(I303="1986-1992",'lista, wskaźniki'!$G$6,IF(I303="1993-1996",'lista, wskaźniki'!$G$7,IF(I303="&gt;1997",'lista, wskaźniki'!$G$8,IF(I303=0,'lista, wskaźniki'!$G$4))))))</f>
        <v>290</v>
      </c>
      <c r="R303" s="1080" t="s">
        <v>23</v>
      </c>
      <c r="S303" s="1080" t="s">
        <v>27</v>
      </c>
      <c r="T303" s="1080">
        <v>17</v>
      </c>
      <c r="U303" s="1080">
        <v>2009</v>
      </c>
      <c r="V303" s="1080"/>
      <c r="W303" s="89" t="s">
        <v>35</v>
      </c>
      <c r="X303" s="89" t="s">
        <v>39</v>
      </c>
      <c r="Y303" s="91" t="s">
        <v>24</v>
      </c>
      <c r="Z303" s="91" t="s">
        <v>40</v>
      </c>
      <c r="AA303" s="89" t="s">
        <v>35</v>
      </c>
      <c r="AB303" s="90">
        <v>5</v>
      </c>
      <c r="AC303" s="90"/>
      <c r="AD303" s="89">
        <v>4500</v>
      </c>
      <c r="AE303" s="1080">
        <v>12</v>
      </c>
      <c r="AF303" s="334">
        <f t="shared" si="119"/>
        <v>140.095</v>
      </c>
      <c r="AG303" s="272">
        <f>IF(R303="kompletna",Q303*J303*0.0036*'lista, wskaźniki'!$F$13, IF(R303="częściowa",Q303*J303*0.0036*'lista, wskaźniki'!$F$14, IF(R303="brak",Q303*J303*0.0036*'lista, wskaźniki'!$F$15,)))</f>
        <v>167.04</v>
      </c>
      <c r="AH303" s="334">
        <f>IF(Y303="inne",K303*'lista, wskaźniki'!$E$35,IF(Y303="to samo źródło",0,IF(Y303=0,0)))</f>
        <v>13.007121750000001</v>
      </c>
      <c r="AI303" s="334" t="b">
        <f>IF(AA303="gaz z sieci",AC303*'lista, wskaźniki'!$D$21)</f>
        <v>0</v>
      </c>
      <c r="AJ303" s="272">
        <f>IF(AA303="węgiel",AB303*'lista, wskaźniki'!$D$20, IF('Sektor mieszkaniowy'!AA303="drewno",'Sektor mieszkaniowy'!AB303*'lista, wskaźniki'!$D$22,IF('Sektor mieszkaniowy'!AA303="pellet",AB303*'lista, wskaźniki'!$D$23,IF('Sektor mieszkaniowy'!AA303="gaz z sieci",AB303*'lista, wskaźniki'!$D$21,IF('Sektor mieszkaniowy'!AA303="olej opałowy",'Sektor mieszkaniowy'!AB303*'lista, wskaźniki'!$D$24)))))</f>
        <v>113.14999999999999</v>
      </c>
      <c r="AK303" s="1083">
        <f>AL303/'lista, wskaźniki'!$A$127</f>
        <v>0</v>
      </c>
      <c r="AL303" s="1080"/>
      <c r="AM303" s="20">
        <f>IF(AA303="węgiel",AF303*1/3.6*'lista, wskaźniki'!$F$20,IF(AA303="drewno",AF303*1/3.6*'lista, wskaźniki'!$F$22,IF(AA303="pellet",AF303*1/3.6*'lista, wskaźniki'!$F$23,IF(AA303="gaz z sieci",AF303*1/3.6*'lista, wskaźniki'!$F$21,IF(AA303="olej opałowy",AF303*1/3.6*'lista, wskaźniki'!$F$24,0)))))</f>
        <v>13.271199349999998</v>
      </c>
      <c r="AN303" s="20">
        <f>IF(AA303="węgiel",AF303*'lista, wskaźniki'!$E$42,IF(AA303="drewno",AF303*'lista, wskaźniki'!$G$42,IF(AA303="pellet",AF303*'lista, wskaźniki'!$H$42,IF(AA303="gaz z sieci",AF303*'lista, wskaźniki'!$F$42,IF(AA303="olej opałowy",AF303*'lista, wskaźniki'!$I$42,0)))))</f>
        <v>5.3236100000000001E-2</v>
      </c>
      <c r="AO303" s="20">
        <f>IF(AA303="węgiel",AF303*'lista, wskaźniki'!$E$43,IF(AA303="drewno",AF303*'lista, wskaźniki'!$G$43,IF(AA303="pellet",AF303*'lista, wskaźniki'!$H$43,IF(AA303="gaz z sieci",AF303*'lista, wskaźniki'!$F$43,IF(AA303="olej opałowy",AF303*'lista, wskaźniki'!$I$43,0)))))</f>
        <v>5.0434200000000005E-2</v>
      </c>
      <c r="AP303" s="20">
        <f>IF(AA303="węgiel",AF303*'lista, wskaźniki'!$E$44,IF(AA303="drewno",AF303*'lista, wskaźniki'!$G$44,IF(AA303="pellet",AF303*'lista, wskaźniki'!$H$44,IF(AA303="gaz z sieci",AF303*'lista, wskaźniki'!$F$44,IF(AA303="olej opałowy",AF303*'lista, wskaźniki'!$I$44,0)))))</f>
        <v>3.7825650000000003E-5</v>
      </c>
      <c r="AQ303" s="360">
        <f>IF(Z303="gaz",AH303*1/3.6*'lista, wskaźniki'!$F$21,IF(Z303="energia elektryczna",AH303*1/3.6*'lista, wskaźniki'!$F$26))</f>
        <v>3.2156495437500006</v>
      </c>
      <c r="AR303" s="20">
        <f>IF(Z303="gaz",AH303*'lista, wskaźniki'!$F$42,IF(Z303="energia elektryczna",AH303*0))</f>
        <v>0</v>
      </c>
      <c r="AS303" s="20">
        <f>IF(Z303="gaz",AH303*'lista, wskaźniki'!$F$43,IF(Z303="energia elektryczna",AH303*0))</f>
        <v>0</v>
      </c>
      <c r="AT303" s="20">
        <f>IF(Z303="gaz",AH303*'lista, wskaźniki'!$F$44,IF(Z303="energia elektryczna",AH303*0))</f>
        <v>0</v>
      </c>
      <c r="AU303" s="20">
        <f>AI303*1/3.6*'lista, wskaźniki'!$F$21</f>
        <v>0</v>
      </c>
      <c r="AV303" s="20">
        <f>AI303*'lista, wskaźniki'!$F$42</f>
        <v>0</v>
      </c>
      <c r="AW303" s="20">
        <f>AI303*'lista, wskaźniki'!$F$43</f>
        <v>0</v>
      </c>
      <c r="AX303" s="20">
        <f>AI303*'lista, wskaźniki'!$F$44</f>
        <v>0</v>
      </c>
      <c r="AY303" s="20">
        <f>AK303*'lista, wskaźniki'!$F$26</f>
        <v>0</v>
      </c>
      <c r="AZ303" s="20">
        <f t="shared" si="120"/>
        <v>16.48684889375</v>
      </c>
      <c r="BA303" s="20">
        <f t="shared" si="121"/>
        <v>5.3236100000000001E-2</v>
      </c>
      <c r="BB303" s="20">
        <f t="shared" si="122"/>
        <v>5.0434200000000005E-2</v>
      </c>
      <c r="BC303" s="20">
        <f t="shared" si="123"/>
        <v>3.7825650000000003E-5</v>
      </c>
      <c r="BD303" s="1080" t="s">
        <v>17</v>
      </c>
      <c r="BE303" s="1080" t="s">
        <v>16</v>
      </c>
      <c r="BF303" s="1080" t="s">
        <v>16</v>
      </c>
      <c r="BG303" s="1080" t="s">
        <v>16</v>
      </c>
      <c r="BH303" s="89" t="s">
        <v>46</v>
      </c>
      <c r="BI303" s="1080" t="s">
        <v>16</v>
      </c>
      <c r="BJ303" s="89" t="s">
        <v>52</v>
      </c>
      <c r="BK303" s="1080" t="s">
        <v>17</v>
      </c>
      <c r="BL303" s="89"/>
      <c r="BM303" s="89"/>
      <c r="BN303" s="89"/>
      <c r="BO303" s="89" t="s">
        <v>57</v>
      </c>
      <c r="BP303" s="89" t="s">
        <v>52</v>
      </c>
      <c r="BQ303" s="89" t="s">
        <v>120</v>
      </c>
      <c r="BR303" s="89">
        <v>1</v>
      </c>
      <c r="BS303" s="1074">
        <v>10000</v>
      </c>
      <c r="BT303" s="1074">
        <v>20</v>
      </c>
      <c r="BU303" s="1074"/>
      <c r="BV303" s="1074">
        <v>1000</v>
      </c>
      <c r="BW303" s="1074">
        <v>100</v>
      </c>
      <c r="BX303" s="1074"/>
      <c r="BY303" s="1077">
        <v>2500</v>
      </c>
      <c r="CA303" s="365">
        <f t="shared" si="124"/>
        <v>140.095</v>
      </c>
      <c r="CB303" s="365" t="b">
        <f t="shared" si="125"/>
        <v>0</v>
      </c>
      <c r="CC303" s="365" t="b">
        <f t="shared" si="126"/>
        <v>0</v>
      </c>
      <c r="CD303" s="365" t="b">
        <f t="shared" si="127"/>
        <v>0</v>
      </c>
      <c r="CE303" s="365" t="b">
        <f t="shared" si="128"/>
        <v>0</v>
      </c>
      <c r="CF303" s="365" t="b">
        <f t="shared" si="129"/>
        <v>0</v>
      </c>
      <c r="CG303" s="365">
        <f t="shared" si="130"/>
        <v>13.007121750000001</v>
      </c>
      <c r="CH303" s="365" t="b">
        <f t="shared" si="131"/>
        <v>0</v>
      </c>
      <c r="CI303" s="72">
        <f t="shared" si="132"/>
        <v>140.095</v>
      </c>
      <c r="CJ303" s="72" t="b">
        <f t="shared" si="133"/>
        <v>0</v>
      </c>
      <c r="CK303" s="72" t="b">
        <f t="shared" si="134"/>
        <v>0</v>
      </c>
      <c r="CL303" s="72">
        <f t="shared" si="135"/>
        <v>0</v>
      </c>
      <c r="CM303" s="72" t="b">
        <f t="shared" si="136"/>
        <v>0</v>
      </c>
      <c r="CN303" s="72">
        <f t="shared" si="137"/>
        <v>13.007121750000001</v>
      </c>
      <c r="CP303" s="13">
        <f t="shared" si="138"/>
        <v>200</v>
      </c>
      <c r="CQ303" s="13">
        <f t="shared" si="139"/>
        <v>100</v>
      </c>
      <c r="CR303" s="13" t="b">
        <f t="shared" si="140"/>
        <v>0</v>
      </c>
      <c r="CS303" s="13">
        <f t="shared" si="146"/>
        <v>0</v>
      </c>
      <c r="CT303" s="13" t="b">
        <f t="shared" si="145"/>
        <v>0</v>
      </c>
      <c r="CU303" s="13">
        <f t="shared" si="147"/>
        <v>0</v>
      </c>
      <c r="CV303" s="13" t="b">
        <f t="shared" si="141"/>
        <v>0</v>
      </c>
      <c r="CW303" s="13">
        <f t="shared" si="142"/>
        <v>0</v>
      </c>
      <c r="CX303" s="13" t="b">
        <f t="shared" si="143"/>
        <v>0</v>
      </c>
      <c r="CY303" s="13">
        <f t="shared" si="144"/>
        <v>0</v>
      </c>
    </row>
    <row r="304" spans="1:103" ht="15" thickBot="1">
      <c r="A304" s="932"/>
      <c r="B304" s="1081"/>
      <c r="C304" s="1081"/>
      <c r="D304" s="1081"/>
      <c r="E304" s="1081"/>
      <c r="F304" s="1081"/>
      <c r="G304" s="1081"/>
      <c r="H304" s="1081"/>
      <c r="I304" s="1081"/>
      <c r="J304" s="1081"/>
      <c r="K304" s="1081"/>
      <c r="L304" s="1081"/>
      <c r="M304" s="1081"/>
      <c r="N304" s="1081"/>
      <c r="O304" s="1081"/>
      <c r="P304" s="1081"/>
      <c r="Q304" s="941"/>
      <c r="R304" s="1081"/>
      <c r="S304" s="1081"/>
      <c r="T304" s="1081"/>
      <c r="U304" s="1081"/>
      <c r="V304" s="1081"/>
      <c r="W304" s="91"/>
      <c r="X304" s="91"/>
      <c r="Y304" s="91"/>
      <c r="Z304" s="91"/>
      <c r="AA304" s="91" t="s">
        <v>36</v>
      </c>
      <c r="AB304" s="92">
        <v>3</v>
      </c>
      <c r="AC304" s="92"/>
      <c r="AD304" s="91">
        <v>300</v>
      </c>
      <c r="AE304" s="1081"/>
      <c r="AF304" s="334">
        <f t="shared" si="119"/>
        <v>46.8</v>
      </c>
      <c r="AG304" s="273">
        <f>IF(R304="kompletna",Q304*J304*0.0036*'lista, wskaźniki'!$F$13, IF(R304="częściowa",Q304*J304*0.0036*'lista, wskaźniki'!$F$14, IF(R304="brak",Q304*J304*0.0036*'lista, wskaźniki'!$F$15,)))</f>
        <v>0</v>
      </c>
      <c r="AH304" s="334">
        <f>IF(Y304="inne",K304*'lista, wskaźniki'!$E$35,IF(Y304="to samo źródło",0,IF(Y304=0,0)))</f>
        <v>0</v>
      </c>
      <c r="AI304" s="334" t="b">
        <f>IF(AA304="gaz z sieci",AC304*'lista, wskaźniki'!$D$21)</f>
        <v>0</v>
      </c>
      <c r="AJ304" s="272">
        <f>IF(AA304="węgiel",AB304*'lista, wskaźniki'!$D$20, IF('Sektor mieszkaniowy'!AA304="drewno",'Sektor mieszkaniowy'!AB304*'lista, wskaźniki'!$D$22,IF('Sektor mieszkaniowy'!AA304="pellet",AB304*'lista, wskaźniki'!$D$23,IF('Sektor mieszkaniowy'!AA304="gaz z sieci",AB304*'lista, wskaźniki'!$D$21,IF('Sektor mieszkaniowy'!AA304="olej opałowy",'Sektor mieszkaniowy'!AB304*'lista, wskaźniki'!$D$24)))))</f>
        <v>46.8</v>
      </c>
      <c r="AK304" s="1084"/>
      <c r="AL304" s="1081"/>
      <c r="AM304" s="20">
        <f>IF(AA304="węgiel",AF304*1/3.6*'lista, wskaźniki'!$F$20,IF(AA304="drewno",AF304*1/3.6*'lista, wskaźniki'!$F$22,IF(AA304="pellet",AF304*1/3.6*'lista, wskaźniki'!$F$23,IF(AA304="gaz z sieci",AF304*1/3.6*'lista, wskaźniki'!$F$21,IF(AA304="olej opałowy",AF304*1/3.6*'lista, wskaźniki'!$F$24,0)))))</f>
        <v>0</v>
      </c>
      <c r="AN304" s="20">
        <f>IF(AA304="węgiel",AF304*'lista, wskaźniki'!$E$42,IF(AA304="drewno",AF304*'lista, wskaźniki'!$G$42,IF(AA304="pellet",AF304*'lista, wskaźniki'!$H$42,IF(AA304="gaz z sieci",AF304*'lista, wskaźniki'!$F$42,IF(AA304="olej opałowy",AF304*'lista, wskaźniki'!$I$42,0)))))</f>
        <v>3.7907999999999997E-2</v>
      </c>
      <c r="AO304" s="20">
        <f>IF(AA304="węgiel",AF304*'lista, wskaźniki'!$E$43,IF(AA304="drewno",AF304*'lista, wskaźniki'!$G$43,IF(AA304="pellet",AF304*'lista, wskaźniki'!$H$43,IF(AA304="gaz z sieci",AF304*'lista, wskaźniki'!$F$43,IF(AA304="olej opałowy",AF304*'lista, wskaźniki'!$I$43,0)))))</f>
        <v>3.7907999999999997E-2</v>
      </c>
      <c r="AP304" s="20">
        <f>IF(AA304="węgiel",AF304*'lista, wskaźniki'!$E$44,IF(AA304="drewno",AF304*'lista, wskaźniki'!$G$44,IF(AA304="pellet",AF304*'lista, wskaźniki'!$H$44,IF(AA304="gaz z sieci",AF304*'lista, wskaźniki'!$F$44,IF(AA304="olej opałowy",AF304*'lista, wskaźniki'!$I$44,0)))))</f>
        <v>1.1699999999999998E-5</v>
      </c>
      <c r="AQ304" s="20" t="b">
        <f>IF(Z304="gaz",AH304*1/3.6*'lista, wskaźniki'!$F$21,IF(Z304="energia elektryczna",AH304*1/3.6*'lista, wskaźniki'!$F$26))</f>
        <v>0</v>
      </c>
      <c r="AR304" s="20" t="b">
        <f>IF(Z304="gaz",AH304*'lista, wskaźniki'!$F$42,IF(Z304="energia elektryczna",AH304*0))</f>
        <v>0</v>
      </c>
      <c r="AS304" s="20" t="b">
        <f>IF(Z304="gaz",AH304*'lista, wskaźniki'!$F$43,IF(Z304="energia elektryczna",AH304*0))</f>
        <v>0</v>
      </c>
      <c r="AT304" s="20" t="b">
        <f>IF(Z304="gaz",AH304*'lista, wskaźniki'!$F$44,IF(Z304="energia elektryczna",AH304*0))</f>
        <v>0</v>
      </c>
      <c r="AU304" s="20">
        <f>AI304*1/3.6*'lista, wskaźniki'!$F$21</f>
        <v>0</v>
      </c>
      <c r="AV304" s="20">
        <f>AI304*'lista, wskaźniki'!$F$42</f>
        <v>0</v>
      </c>
      <c r="AW304" s="20">
        <f>AI304*'lista, wskaźniki'!$F$43</f>
        <v>0</v>
      </c>
      <c r="AX304" s="20">
        <f>AI304*'lista, wskaźniki'!$F$44</f>
        <v>0</v>
      </c>
      <c r="AY304" s="20">
        <f>AK304*'lista, wskaźniki'!$F$26</f>
        <v>0</v>
      </c>
      <c r="AZ304" s="20">
        <f t="shared" si="120"/>
        <v>0</v>
      </c>
      <c r="BA304" s="20">
        <f t="shared" si="121"/>
        <v>3.7907999999999997E-2</v>
      </c>
      <c r="BB304" s="20">
        <f t="shared" si="122"/>
        <v>3.7907999999999997E-2</v>
      </c>
      <c r="BC304" s="20">
        <f t="shared" si="123"/>
        <v>1.1699999999999998E-5</v>
      </c>
      <c r="BD304" s="1081"/>
      <c r="BE304" s="1081"/>
      <c r="BF304" s="1081"/>
      <c r="BG304" s="1081"/>
      <c r="BH304" s="91"/>
      <c r="BI304" s="1081"/>
      <c r="BJ304" s="91"/>
      <c r="BK304" s="1081"/>
      <c r="BL304" s="91"/>
      <c r="BM304" s="91"/>
      <c r="BN304" s="91"/>
      <c r="BO304" s="91"/>
      <c r="BP304" s="91"/>
      <c r="BQ304" s="91"/>
      <c r="BR304" s="91"/>
      <c r="BS304" s="1075"/>
      <c r="BT304" s="1075"/>
      <c r="BU304" s="1075"/>
      <c r="BV304" s="1075"/>
      <c r="BW304" s="1075"/>
      <c r="BX304" s="1075"/>
      <c r="BY304" s="1078"/>
      <c r="CA304" s="365" t="b">
        <f t="shared" si="124"/>
        <v>0</v>
      </c>
      <c r="CB304" s="365">
        <f t="shared" si="125"/>
        <v>46.8</v>
      </c>
      <c r="CC304" s="365" t="b">
        <f t="shared" si="126"/>
        <v>0</v>
      </c>
      <c r="CD304" s="365" t="b">
        <f t="shared" si="127"/>
        <v>0</v>
      </c>
      <c r="CE304" s="365" t="b">
        <f t="shared" si="128"/>
        <v>0</v>
      </c>
      <c r="CF304" s="365" t="b">
        <f t="shared" si="129"/>
        <v>0</v>
      </c>
      <c r="CG304" s="365" t="b">
        <f t="shared" si="130"/>
        <v>0</v>
      </c>
      <c r="CH304" s="365" t="b">
        <f t="shared" si="131"/>
        <v>0</v>
      </c>
      <c r="CI304" s="72" t="b">
        <f t="shared" si="132"/>
        <v>0</v>
      </c>
      <c r="CJ304" s="72">
        <f t="shared" si="133"/>
        <v>46.8</v>
      </c>
      <c r="CK304" s="72" t="b">
        <f t="shared" si="134"/>
        <v>0</v>
      </c>
      <c r="CL304" s="72">
        <f t="shared" si="135"/>
        <v>0</v>
      </c>
      <c r="CM304" s="72" t="b">
        <f t="shared" si="136"/>
        <v>0</v>
      </c>
      <c r="CN304" s="72" t="b">
        <f t="shared" si="137"/>
        <v>0</v>
      </c>
      <c r="CP304" s="13">
        <f t="shared" si="138"/>
        <v>0</v>
      </c>
      <c r="CQ304" s="13" t="b">
        <f t="shared" si="139"/>
        <v>0</v>
      </c>
      <c r="CR304" s="13" t="b">
        <f t="shared" si="140"/>
        <v>0</v>
      </c>
      <c r="CS304" s="13" t="b">
        <f t="shared" si="146"/>
        <v>0</v>
      </c>
      <c r="CT304" s="13" t="b">
        <f t="shared" si="145"/>
        <v>0</v>
      </c>
      <c r="CU304" s="13" t="b">
        <f t="shared" si="147"/>
        <v>0</v>
      </c>
      <c r="CV304" s="13" t="b">
        <f t="shared" si="141"/>
        <v>0</v>
      </c>
      <c r="CW304" s="13" t="b">
        <f t="shared" si="142"/>
        <v>0</v>
      </c>
      <c r="CX304" s="13" t="b">
        <f t="shared" si="143"/>
        <v>0</v>
      </c>
      <c r="CY304" s="13" t="b">
        <f t="shared" si="144"/>
        <v>0</v>
      </c>
    </row>
    <row r="305" spans="1:103" ht="15" thickBot="1">
      <c r="A305" s="932"/>
      <c r="B305" s="1081"/>
      <c r="C305" s="1081"/>
      <c r="D305" s="1081"/>
      <c r="E305" s="1081"/>
      <c r="F305" s="1081"/>
      <c r="G305" s="1081"/>
      <c r="H305" s="1081"/>
      <c r="I305" s="1081"/>
      <c r="J305" s="1081"/>
      <c r="K305" s="1081"/>
      <c r="L305" s="1081"/>
      <c r="M305" s="1081"/>
      <c r="N305" s="1081"/>
      <c r="O305" s="1081"/>
      <c r="P305" s="1081"/>
      <c r="Q305" s="941"/>
      <c r="R305" s="1081"/>
      <c r="S305" s="1081"/>
      <c r="T305" s="1081"/>
      <c r="U305" s="1081"/>
      <c r="V305" s="1081"/>
      <c r="W305" s="91"/>
      <c r="X305" s="91"/>
      <c r="Y305" s="91"/>
      <c r="Z305" s="91"/>
      <c r="AA305" s="91" t="s">
        <v>50</v>
      </c>
      <c r="AB305" s="92">
        <v>1</v>
      </c>
      <c r="AC305" s="92"/>
      <c r="AD305" s="91">
        <v>750</v>
      </c>
      <c r="AE305" s="1081"/>
      <c r="AF305" s="334">
        <f t="shared" si="119"/>
        <v>18</v>
      </c>
      <c r="AG305" s="273">
        <f>IF(R305="kompletna",Q305*J305*0.0036*'lista, wskaźniki'!$F$13, IF(R305="częściowa",Q305*J305*0.0036*'lista, wskaźniki'!$F$14, IF(R305="brak",Q305*J305*0.0036*'lista, wskaźniki'!$F$15,)))</f>
        <v>0</v>
      </c>
      <c r="AH305" s="334">
        <f>IF(Y305="inne",K305*'lista, wskaźniki'!$E$35,IF(Y305="to samo źródło",0,IF(Y305=0,0)))</f>
        <v>0</v>
      </c>
      <c r="AI305" s="334" t="b">
        <f>IF(AA305="gaz z sieci",AC305*'lista, wskaźniki'!$D$21)</f>
        <v>0</v>
      </c>
      <c r="AJ305" s="272">
        <f>IF(AA305="węgiel",AB305*'lista, wskaźniki'!$D$20, IF('Sektor mieszkaniowy'!AA305="drewno",'Sektor mieszkaniowy'!AB305*'lista, wskaźniki'!$D$22,IF('Sektor mieszkaniowy'!AA305="pellet",AB305*'lista, wskaźniki'!$D$23,IF('Sektor mieszkaniowy'!AA305="gaz z sieci",AB305*'lista, wskaźniki'!$D$21,IF('Sektor mieszkaniowy'!AA305="olej opałowy",'Sektor mieszkaniowy'!AB305*'lista, wskaźniki'!$D$24)))))</f>
        <v>18</v>
      </c>
      <c r="AK305" s="1084"/>
      <c r="AL305" s="1081"/>
      <c r="AM305" s="20">
        <f>IF(AA305="węgiel",AF305*1/3.6*'lista, wskaźniki'!$F$20,IF(AA305="drewno",AF305*1/3.6*'lista, wskaźniki'!$F$22,IF(AA305="pellet",AF305*1/3.6*'lista, wskaźniki'!$F$23,IF(AA305="gaz z sieci",AF305*1/3.6*'lista, wskaźniki'!$F$21,IF(AA305="olej opałowy",AF305*1/3.6*'lista, wskaźniki'!$F$24,0)))))</f>
        <v>0</v>
      </c>
      <c r="AN305" s="20">
        <f>IF(AA305="węgiel",AF305*'lista, wskaźniki'!$E$42,IF(AA305="drewno",AF305*'lista, wskaźniki'!$G$42,IF(AA305="pellet",AF305*'lista, wskaźniki'!$H$42,IF(AA305="gaz z sieci",AF305*'lista, wskaźniki'!$F$42,IF(AA305="olej opałowy",AF305*'lista, wskaźniki'!$I$42,0)))))</f>
        <v>1.4579999999999999E-2</v>
      </c>
      <c r="AO305" s="20">
        <f>IF(AA305="węgiel",AF305*'lista, wskaźniki'!$E$43,IF(AA305="drewno",AF305*'lista, wskaźniki'!$G$43,IF(AA305="pellet",AF305*'lista, wskaźniki'!$H$43,IF(AA305="gaz z sieci",AF305*'lista, wskaźniki'!$F$43,IF(AA305="olej opałowy",AF305*'lista, wskaźniki'!$I$43,0)))))</f>
        <v>1.4579999999999999E-2</v>
      </c>
      <c r="AP305" s="20">
        <f>IF(AA305="węgiel",AF305*'lista, wskaźniki'!$E$44,IF(AA305="drewno",AF305*'lista, wskaźniki'!$G$44,IF(AA305="pellet",AF305*'lista, wskaźniki'!$H$44,IF(AA305="gaz z sieci",AF305*'lista, wskaźniki'!$F$44,IF(AA305="olej opałowy",AF305*'lista, wskaźniki'!$I$44,0)))))</f>
        <v>4.5000000000000001E-6</v>
      </c>
      <c r="AQ305" s="20" t="b">
        <f>IF(Z305="gaz",AH305*1/3.6*'lista, wskaźniki'!$F$21,IF(Z305="energia elektryczna",AH305*1/3.6*'lista, wskaźniki'!$F$26))</f>
        <v>0</v>
      </c>
      <c r="AR305" s="20" t="b">
        <f>IF(Z305="gaz",AH305*'lista, wskaźniki'!$F$42,IF(Z305="energia elektryczna",AH305*0))</f>
        <v>0</v>
      </c>
      <c r="AS305" s="20" t="b">
        <f>IF(Z305="gaz",AH305*'lista, wskaźniki'!$F$43,IF(Z305="energia elektryczna",AH305*0))</f>
        <v>0</v>
      </c>
      <c r="AT305" s="20" t="b">
        <f>IF(Z305="gaz",AH305*'lista, wskaźniki'!$F$44,IF(Z305="energia elektryczna",AH305*0))</f>
        <v>0</v>
      </c>
      <c r="AU305" s="20">
        <f>AI305*1/3.6*'lista, wskaźniki'!$F$21</f>
        <v>0</v>
      </c>
      <c r="AV305" s="20">
        <f>AI305*'lista, wskaźniki'!$F$42</f>
        <v>0</v>
      </c>
      <c r="AW305" s="20">
        <f>AI305*'lista, wskaźniki'!$F$43</f>
        <v>0</v>
      </c>
      <c r="AX305" s="20">
        <f>AI305*'lista, wskaźniki'!$F$44</f>
        <v>0</v>
      </c>
      <c r="AY305" s="20">
        <f>AK305*'lista, wskaźniki'!$F$26</f>
        <v>0</v>
      </c>
      <c r="AZ305" s="20">
        <f t="shared" si="120"/>
        <v>0</v>
      </c>
      <c r="BA305" s="20">
        <f t="shared" si="121"/>
        <v>1.4579999999999999E-2</v>
      </c>
      <c r="BB305" s="20">
        <f t="shared" si="122"/>
        <v>1.4579999999999999E-2</v>
      </c>
      <c r="BC305" s="20">
        <f t="shared" si="123"/>
        <v>4.5000000000000001E-6</v>
      </c>
      <c r="BD305" s="1081"/>
      <c r="BE305" s="1081"/>
      <c r="BF305" s="1081"/>
      <c r="BG305" s="1081"/>
      <c r="BH305" s="91"/>
      <c r="BI305" s="1081"/>
      <c r="BJ305" s="91"/>
      <c r="BK305" s="1081"/>
      <c r="BL305" s="91"/>
      <c r="BM305" s="91"/>
      <c r="BN305" s="91"/>
      <c r="BO305" s="91"/>
      <c r="BP305" s="91"/>
      <c r="BQ305" s="91"/>
      <c r="BR305" s="91"/>
      <c r="BS305" s="1075"/>
      <c r="BT305" s="1075"/>
      <c r="BU305" s="1075"/>
      <c r="BV305" s="1075"/>
      <c r="BW305" s="1075"/>
      <c r="BX305" s="1075"/>
      <c r="BY305" s="1078"/>
      <c r="CA305" s="365" t="b">
        <f t="shared" si="124"/>
        <v>0</v>
      </c>
      <c r="CB305" s="365" t="b">
        <f t="shared" si="125"/>
        <v>0</v>
      </c>
      <c r="CC305" s="365">
        <f t="shared" si="126"/>
        <v>18</v>
      </c>
      <c r="CD305" s="365" t="b">
        <f t="shared" si="127"/>
        <v>0</v>
      </c>
      <c r="CE305" s="365" t="b">
        <f t="shared" si="128"/>
        <v>0</v>
      </c>
      <c r="CF305" s="365" t="b">
        <f t="shared" si="129"/>
        <v>0</v>
      </c>
      <c r="CG305" s="365" t="b">
        <f t="shared" si="130"/>
        <v>0</v>
      </c>
      <c r="CH305" s="365" t="b">
        <f t="shared" si="131"/>
        <v>0</v>
      </c>
      <c r="CI305" s="72" t="b">
        <f t="shared" si="132"/>
        <v>0</v>
      </c>
      <c r="CJ305" s="72" t="b">
        <f t="shared" si="133"/>
        <v>0</v>
      </c>
      <c r="CK305" s="72">
        <f t="shared" si="134"/>
        <v>18</v>
      </c>
      <c r="CL305" s="72">
        <f t="shared" si="135"/>
        <v>0</v>
      </c>
      <c r="CM305" s="72" t="b">
        <f t="shared" si="136"/>
        <v>0</v>
      </c>
      <c r="CN305" s="72" t="b">
        <f t="shared" si="137"/>
        <v>0</v>
      </c>
      <c r="CP305" s="13">
        <f t="shared" si="138"/>
        <v>0</v>
      </c>
      <c r="CQ305" s="13" t="b">
        <f t="shared" si="139"/>
        <v>0</v>
      </c>
      <c r="CR305" s="13" t="b">
        <f t="shared" si="140"/>
        <v>0</v>
      </c>
      <c r="CS305" s="13" t="b">
        <f t="shared" si="146"/>
        <v>0</v>
      </c>
      <c r="CT305" s="13" t="b">
        <f t="shared" si="145"/>
        <v>0</v>
      </c>
      <c r="CU305" s="13" t="b">
        <f t="shared" si="147"/>
        <v>0</v>
      </c>
      <c r="CV305" s="13" t="b">
        <f t="shared" si="141"/>
        <v>0</v>
      </c>
      <c r="CW305" s="13" t="b">
        <f t="shared" si="142"/>
        <v>0</v>
      </c>
      <c r="CX305" s="13" t="b">
        <f t="shared" si="143"/>
        <v>0</v>
      </c>
      <c r="CY305" s="13" t="b">
        <f t="shared" si="144"/>
        <v>0</v>
      </c>
    </row>
    <row r="306" spans="1:103" ht="15" thickBot="1">
      <c r="A306" s="932"/>
      <c r="B306" s="1081"/>
      <c r="C306" s="1081"/>
      <c r="D306" s="1081"/>
      <c r="E306" s="1081"/>
      <c r="F306" s="1081"/>
      <c r="G306" s="1081"/>
      <c r="H306" s="1081"/>
      <c r="I306" s="1081"/>
      <c r="J306" s="1081"/>
      <c r="K306" s="1081"/>
      <c r="L306" s="1081"/>
      <c r="M306" s="1081"/>
      <c r="N306" s="1081"/>
      <c r="O306" s="1081"/>
      <c r="P306" s="1081"/>
      <c r="Q306" s="941"/>
      <c r="R306" s="1081"/>
      <c r="S306" s="1081"/>
      <c r="T306" s="1081"/>
      <c r="U306" s="1081"/>
      <c r="V306" s="1081"/>
      <c r="W306" s="91"/>
      <c r="X306" s="91"/>
      <c r="Y306" s="91"/>
      <c r="Z306" s="91"/>
      <c r="AA306" s="91" t="s">
        <v>38</v>
      </c>
      <c r="AB306" s="92"/>
      <c r="AC306" s="92"/>
      <c r="AD306" s="91"/>
      <c r="AE306" s="1081"/>
      <c r="AF306" s="334">
        <f t="shared" si="119"/>
        <v>0</v>
      </c>
      <c r="AG306" s="272">
        <f>IF(R306="kompletna",Q306*J306*0.0036*'lista, wskaźniki'!$F$13, IF(R306="częściowa",Q306*J306*0.0036*'lista, wskaźniki'!$F$14, IF(R306="brak",Q306*J306*0.0036*'lista, wskaźniki'!$F$15,)))</f>
        <v>0</v>
      </c>
      <c r="AH306" s="334">
        <f>IF(Y306="inne",K306*'lista, wskaźniki'!$E$35,IF(Y306="to samo źródło",0,IF(Y306=0,0)))</f>
        <v>0</v>
      </c>
      <c r="AI306" s="334">
        <f>IF(AA306="gaz z sieci",AC306*'lista, wskaźniki'!$D$21)</f>
        <v>0</v>
      </c>
      <c r="AJ306" s="272">
        <f>IF(AA306="węgiel",AB306*'lista, wskaźniki'!$D$20, IF('Sektor mieszkaniowy'!AA306="drewno",'Sektor mieszkaniowy'!AB306*'lista, wskaźniki'!$D$22,IF('Sektor mieszkaniowy'!AA306="pellet",AB306*'lista, wskaźniki'!$D$23,IF('Sektor mieszkaniowy'!AA306="gaz z sieci",AB306*'lista, wskaźniki'!$D$21,IF('Sektor mieszkaniowy'!AA306="olej opałowy",'Sektor mieszkaniowy'!AB306*'lista, wskaźniki'!$D$24)))))</f>
        <v>0</v>
      </c>
      <c r="AK306" s="1084"/>
      <c r="AL306" s="1081"/>
      <c r="AM306" s="20">
        <f>IF(AA306="węgiel",AF306*1/3.6*'lista, wskaźniki'!$F$20,IF(AA306="drewno",AF306*1/3.6*'lista, wskaźniki'!$F$22,IF(AA306="pellet",AF306*1/3.6*'lista, wskaźniki'!$F$23,IF(AA306="gaz z sieci",AF306*1/3.6*'lista, wskaźniki'!$F$21,IF(AA306="olej opałowy",AF306*1/3.6*'lista, wskaźniki'!$F$24,0)))))</f>
        <v>0</v>
      </c>
      <c r="AN306" s="20">
        <f>IF(AA306="węgiel",AF306*'lista, wskaźniki'!$E$42,IF(AA306="drewno",AF306*'lista, wskaźniki'!$G$42,IF(AA306="pellet",AF306*'lista, wskaźniki'!$H$42,IF(AA306="gaz z sieci",AF306*'lista, wskaźniki'!$F$42,IF(AA306="olej opałowy",AF306*'lista, wskaźniki'!$I$42,0)))))</f>
        <v>0</v>
      </c>
      <c r="AO306" s="20">
        <f>IF(AA306="węgiel",AF306*'lista, wskaźniki'!$E$43,IF(AA306="drewno",AF306*'lista, wskaźniki'!$G$43,IF(AA306="pellet",AF306*'lista, wskaźniki'!$H$43,IF(AA306="gaz z sieci",AF306*'lista, wskaźniki'!$F$43,IF(AA306="olej opałowy",AF306*'lista, wskaźniki'!$I$43,0)))))</f>
        <v>0</v>
      </c>
      <c r="AP306" s="20">
        <f>IF(AA306="węgiel",AF306*'lista, wskaźniki'!$E$44,IF(AA306="drewno",AF306*'lista, wskaźniki'!$G$44,IF(AA306="pellet",AF306*'lista, wskaźniki'!$H$44,IF(AA306="gaz z sieci",AF306*'lista, wskaźniki'!$F$44,IF(AA306="olej opałowy",AF306*'lista, wskaźniki'!$I$44,0)))))</f>
        <v>0</v>
      </c>
      <c r="AQ306" s="20" t="b">
        <f>IF(Z306="gaz",AH306*1/3.6*'lista, wskaźniki'!$F$21,IF(Z306="energia elektryczna",AH306*1/3.6*'lista, wskaźniki'!$F$26))</f>
        <v>0</v>
      </c>
      <c r="AR306" s="20" t="b">
        <f>IF(Z306="gaz",AH306*'lista, wskaźniki'!$F$42,IF(Z306="energia elektryczna",AH306*0))</f>
        <v>0</v>
      </c>
      <c r="AS306" s="20" t="b">
        <f>IF(Z306="gaz",AH306*'lista, wskaźniki'!$F$43,IF(Z306="energia elektryczna",AH306*0))</f>
        <v>0</v>
      </c>
      <c r="AT306" s="20" t="b">
        <f>IF(Z306="gaz",AH306*'lista, wskaźniki'!$F$44,IF(Z306="energia elektryczna",AH306*0))</f>
        <v>0</v>
      </c>
      <c r="AU306" s="20">
        <f>AI306*1/3.6*'lista, wskaźniki'!$F$21</f>
        <v>0</v>
      </c>
      <c r="AV306" s="20">
        <f>AI306*'lista, wskaźniki'!$F$42</f>
        <v>0</v>
      </c>
      <c r="AW306" s="20">
        <f>AI306*'lista, wskaźniki'!$F$43</f>
        <v>0</v>
      </c>
      <c r="AX306" s="20">
        <f>AI306*'lista, wskaźniki'!$F$44</f>
        <v>0</v>
      </c>
      <c r="AY306" s="20">
        <f>AK306*'lista, wskaźniki'!$F$26</f>
        <v>0</v>
      </c>
      <c r="AZ306" s="20">
        <f t="shared" si="120"/>
        <v>0</v>
      </c>
      <c r="BA306" s="20">
        <f t="shared" si="121"/>
        <v>0</v>
      </c>
      <c r="BB306" s="20">
        <f t="shared" si="122"/>
        <v>0</v>
      </c>
      <c r="BC306" s="20">
        <f t="shared" si="123"/>
        <v>0</v>
      </c>
      <c r="BD306" s="1081"/>
      <c r="BE306" s="1081"/>
      <c r="BF306" s="1081"/>
      <c r="BG306" s="1081"/>
      <c r="BH306" s="91"/>
      <c r="BI306" s="1081"/>
      <c r="BJ306" s="91"/>
      <c r="BK306" s="1081"/>
      <c r="BL306" s="91"/>
      <c r="BM306" s="91"/>
      <c r="BN306" s="91"/>
      <c r="BO306" s="91"/>
      <c r="BP306" s="91"/>
      <c r="BQ306" s="91"/>
      <c r="BR306" s="91"/>
      <c r="BS306" s="1075"/>
      <c r="BT306" s="1075"/>
      <c r="BU306" s="1075"/>
      <c r="BV306" s="1075"/>
      <c r="BW306" s="1075"/>
      <c r="BX306" s="1075"/>
      <c r="BY306" s="1078"/>
      <c r="CA306" s="365" t="b">
        <f t="shared" si="124"/>
        <v>0</v>
      </c>
      <c r="CB306" s="365" t="b">
        <f t="shared" si="125"/>
        <v>0</v>
      </c>
      <c r="CC306" s="365" t="b">
        <f t="shared" si="126"/>
        <v>0</v>
      </c>
      <c r="CD306" s="365">
        <f t="shared" si="127"/>
        <v>0</v>
      </c>
      <c r="CE306" s="365" t="b">
        <f t="shared" si="128"/>
        <v>0</v>
      </c>
      <c r="CF306" s="365" t="b">
        <f t="shared" si="129"/>
        <v>0</v>
      </c>
      <c r="CG306" s="365" t="b">
        <f t="shared" si="130"/>
        <v>0</v>
      </c>
      <c r="CH306" s="365">
        <f t="shared" si="131"/>
        <v>0</v>
      </c>
      <c r="CI306" s="72" t="b">
        <f t="shared" si="132"/>
        <v>0</v>
      </c>
      <c r="CJ306" s="72" t="b">
        <f t="shared" si="133"/>
        <v>0</v>
      </c>
      <c r="CK306" s="72" t="b">
        <f t="shared" si="134"/>
        <v>0</v>
      </c>
      <c r="CL306" s="72">
        <f t="shared" si="135"/>
        <v>0</v>
      </c>
      <c r="CM306" s="72" t="b">
        <f t="shared" si="136"/>
        <v>0</v>
      </c>
      <c r="CN306" s="72" t="b">
        <f t="shared" si="137"/>
        <v>0</v>
      </c>
      <c r="CP306" s="13">
        <f t="shared" si="138"/>
        <v>0</v>
      </c>
      <c r="CQ306" s="13" t="b">
        <f t="shared" si="139"/>
        <v>0</v>
      </c>
      <c r="CR306" s="13" t="b">
        <f t="shared" si="140"/>
        <v>0</v>
      </c>
      <c r="CS306" s="13" t="b">
        <f t="shared" si="146"/>
        <v>0</v>
      </c>
      <c r="CT306" s="13" t="b">
        <f t="shared" si="145"/>
        <v>0</v>
      </c>
      <c r="CU306" s="13" t="b">
        <f t="shared" si="147"/>
        <v>0</v>
      </c>
      <c r="CV306" s="13" t="b">
        <f t="shared" si="141"/>
        <v>0</v>
      </c>
      <c r="CW306" s="13" t="b">
        <f t="shared" si="142"/>
        <v>0</v>
      </c>
      <c r="CX306" s="13" t="b">
        <f t="shared" si="143"/>
        <v>0</v>
      </c>
      <c r="CY306" s="13" t="b">
        <f t="shared" si="144"/>
        <v>0</v>
      </c>
    </row>
    <row r="307" spans="1:103" ht="15" thickBot="1">
      <c r="A307" s="933"/>
      <c r="B307" s="1082"/>
      <c r="C307" s="1082"/>
      <c r="D307" s="1082"/>
      <c r="E307" s="1082"/>
      <c r="F307" s="1082"/>
      <c r="G307" s="1082"/>
      <c r="H307" s="1082"/>
      <c r="I307" s="1082"/>
      <c r="J307" s="1082"/>
      <c r="K307" s="1082"/>
      <c r="L307" s="1082"/>
      <c r="M307" s="1082"/>
      <c r="N307" s="1082"/>
      <c r="O307" s="1082"/>
      <c r="P307" s="1082"/>
      <c r="Q307" s="942"/>
      <c r="R307" s="1082"/>
      <c r="S307" s="1082"/>
      <c r="T307" s="1082"/>
      <c r="U307" s="1082"/>
      <c r="V307" s="1082"/>
      <c r="W307" s="93"/>
      <c r="X307" s="93"/>
      <c r="Y307" s="93"/>
      <c r="Z307" s="93"/>
      <c r="AA307" s="93" t="s">
        <v>37</v>
      </c>
      <c r="AB307" s="94"/>
      <c r="AC307" s="94"/>
      <c r="AD307" s="93"/>
      <c r="AE307" s="1082"/>
      <c r="AF307" s="334">
        <f t="shared" si="119"/>
        <v>0</v>
      </c>
      <c r="AG307" s="272">
        <f>IF(R307="kompletna",Q307*J307*0.0036*'lista, wskaźniki'!$F$13, IF(R307="częściowa",Q307*J307*0.0036*'lista, wskaźniki'!$F$14, IF(R307="brak",Q307*J307*0.0036*'lista, wskaźniki'!$F$15,)))</f>
        <v>0</v>
      </c>
      <c r="AH307" s="334">
        <f>IF(Y307="inne",K307*'lista, wskaźniki'!$E$35,IF(Y307="to samo źródło",0,IF(Y307=0,0)))</f>
        <v>0</v>
      </c>
      <c r="AI307" s="334" t="b">
        <f>IF(AA307="gaz z sieci",AC307*'lista, wskaźniki'!$D$21)</f>
        <v>0</v>
      </c>
      <c r="AJ307" s="272">
        <f>IF(AA307="węgiel",AB307*'lista, wskaźniki'!$D$20, IF('Sektor mieszkaniowy'!AA307="drewno",'Sektor mieszkaniowy'!AB307*'lista, wskaźniki'!$D$22,IF('Sektor mieszkaniowy'!AA307="pellet",AB307*'lista, wskaźniki'!$D$23,IF('Sektor mieszkaniowy'!AA307="gaz z sieci",AB307*'lista, wskaźniki'!$D$21,IF('Sektor mieszkaniowy'!AA307="olej opałowy",'Sektor mieszkaniowy'!AB307*'lista, wskaźniki'!$D$24)))))</f>
        <v>0</v>
      </c>
      <c r="AK307" s="1085"/>
      <c r="AL307" s="1082"/>
      <c r="AM307" s="20">
        <f>IF(AA307="węgiel",AF307*1/3.6*'lista, wskaźniki'!$F$20,IF(AA307="drewno",AF307*1/3.6*'lista, wskaźniki'!$F$22,IF(AA307="pellet",AF307*1/3.6*'lista, wskaźniki'!$F$23,IF(AA307="gaz z sieci",AF307*1/3.6*'lista, wskaźniki'!$F$21,IF(AA307="olej opałowy",AF307*1/3.6*'lista, wskaźniki'!$F$24,0)))))</f>
        <v>0</v>
      </c>
      <c r="AN307" s="20">
        <f>IF(AA307="węgiel",AF307*'lista, wskaźniki'!$E$42,IF(AA307="drewno",AF307*'lista, wskaźniki'!$G$42,IF(AA307="pellet",AF307*'lista, wskaźniki'!$H$42,IF(AA307="gaz z sieci",AF307*'lista, wskaźniki'!$F$42,IF(AA307="olej opałowy",AF307*'lista, wskaźniki'!$I$42,0)))))</f>
        <v>0</v>
      </c>
      <c r="AO307" s="20">
        <f>IF(AA307="węgiel",AF307*'lista, wskaźniki'!$E$43,IF(AA307="drewno",AF307*'lista, wskaźniki'!$G$43,IF(AA307="pellet",AF307*'lista, wskaźniki'!$H$43,IF(AA307="gaz z sieci",AF307*'lista, wskaźniki'!$F$43,IF(AA307="olej opałowy",AF307*'lista, wskaźniki'!$I$43,0)))))</f>
        <v>0</v>
      </c>
      <c r="AP307" s="20">
        <f>IF(AA307="węgiel",AF307*'lista, wskaźniki'!$E$44,IF(AA307="drewno",AF307*'lista, wskaźniki'!$G$44,IF(AA307="pellet",AF307*'lista, wskaźniki'!$H$44,IF(AA307="gaz z sieci",AF307*'lista, wskaźniki'!$F$44,IF(AA307="olej opałowy",AF307*'lista, wskaźniki'!$I$44,0)))))</f>
        <v>0</v>
      </c>
      <c r="AQ307" s="20" t="b">
        <f>IF(Z307="gaz",AH307*1/3.6*'lista, wskaźniki'!$F$21,IF(Z307="energia elektryczna",AH307*1/3.6*'lista, wskaźniki'!$F$26))</f>
        <v>0</v>
      </c>
      <c r="AR307" s="20" t="b">
        <f>IF(Z307="gaz",AH307*'lista, wskaźniki'!$F$42,IF(Z307="energia elektryczna",AH307*0))</f>
        <v>0</v>
      </c>
      <c r="AS307" s="20" t="b">
        <f>IF(Z307="gaz",AH307*'lista, wskaźniki'!$F$43,IF(Z307="energia elektryczna",AH307*0))</f>
        <v>0</v>
      </c>
      <c r="AT307" s="20" t="b">
        <f>IF(Z307="gaz",AH307*'lista, wskaźniki'!$F$44,IF(Z307="energia elektryczna",AH307*0))</f>
        <v>0</v>
      </c>
      <c r="AU307" s="20">
        <f>AI307*1/3.6*'lista, wskaźniki'!$F$21</f>
        <v>0</v>
      </c>
      <c r="AV307" s="20">
        <f>AI307*'lista, wskaźniki'!$F$42</f>
        <v>0</v>
      </c>
      <c r="AW307" s="20">
        <f>AI307*'lista, wskaźniki'!$F$43</f>
        <v>0</v>
      </c>
      <c r="AX307" s="20">
        <f>AI307*'lista, wskaźniki'!$F$44</f>
        <v>0</v>
      </c>
      <c r="AY307" s="20">
        <f>AK307*'lista, wskaźniki'!$F$26</f>
        <v>0</v>
      </c>
      <c r="AZ307" s="20">
        <f t="shared" si="120"/>
        <v>0</v>
      </c>
      <c r="BA307" s="20">
        <f t="shared" si="121"/>
        <v>0</v>
      </c>
      <c r="BB307" s="20">
        <f t="shared" si="122"/>
        <v>0</v>
      </c>
      <c r="BC307" s="20">
        <f t="shared" si="123"/>
        <v>0</v>
      </c>
      <c r="BD307" s="1082"/>
      <c r="BE307" s="1082"/>
      <c r="BF307" s="1082"/>
      <c r="BG307" s="1082"/>
      <c r="BH307" s="93"/>
      <c r="BI307" s="1082"/>
      <c r="BJ307" s="93"/>
      <c r="BK307" s="1082"/>
      <c r="BL307" s="93"/>
      <c r="BM307" s="93"/>
      <c r="BN307" s="93"/>
      <c r="BO307" s="93"/>
      <c r="BP307" s="93"/>
      <c r="BQ307" s="93"/>
      <c r="BR307" s="93"/>
      <c r="BS307" s="1076"/>
      <c r="BT307" s="1076"/>
      <c r="BU307" s="1076"/>
      <c r="BV307" s="1076"/>
      <c r="BW307" s="1076"/>
      <c r="BX307" s="1076"/>
      <c r="BY307" s="1079"/>
      <c r="CA307" s="365" t="b">
        <f t="shared" si="124"/>
        <v>0</v>
      </c>
      <c r="CB307" s="365" t="b">
        <f t="shared" si="125"/>
        <v>0</v>
      </c>
      <c r="CC307" s="365" t="b">
        <f t="shared" si="126"/>
        <v>0</v>
      </c>
      <c r="CD307" s="365" t="b">
        <f t="shared" si="127"/>
        <v>0</v>
      </c>
      <c r="CE307" s="365">
        <f t="shared" si="128"/>
        <v>0</v>
      </c>
      <c r="CF307" s="365" t="b">
        <f t="shared" si="129"/>
        <v>0</v>
      </c>
      <c r="CG307" s="365" t="b">
        <f t="shared" si="130"/>
        <v>0</v>
      </c>
      <c r="CH307" s="365" t="b">
        <f t="shared" si="131"/>
        <v>0</v>
      </c>
      <c r="CI307" s="72" t="b">
        <f t="shared" si="132"/>
        <v>0</v>
      </c>
      <c r="CJ307" s="72" t="b">
        <f t="shared" si="133"/>
        <v>0</v>
      </c>
      <c r="CK307" s="72" t="b">
        <f t="shared" si="134"/>
        <v>0</v>
      </c>
      <c r="CL307" s="72">
        <f t="shared" si="135"/>
        <v>0</v>
      </c>
      <c r="CM307" s="72">
        <f t="shared" si="136"/>
        <v>0</v>
      </c>
      <c r="CN307" s="72" t="b">
        <f t="shared" si="137"/>
        <v>0</v>
      </c>
      <c r="CP307" s="13">
        <f t="shared" si="138"/>
        <v>0</v>
      </c>
      <c r="CQ307" s="13" t="b">
        <f t="shared" si="139"/>
        <v>0</v>
      </c>
      <c r="CR307" s="13" t="b">
        <f t="shared" si="140"/>
        <v>0</v>
      </c>
      <c r="CS307" s="13" t="b">
        <f t="shared" si="146"/>
        <v>0</v>
      </c>
      <c r="CT307" s="13" t="b">
        <f t="shared" si="145"/>
        <v>0</v>
      </c>
      <c r="CU307" s="13" t="b">
        <f t="shared" si="147"/>
        <v>0</v>
      </c>
      <c r="CV307" s="13" t="b">
        <f t="shared" si="141"/>
        <v>0</v>
      </c>
      <c r="CW307" s="13" t="b">
        <f t="shared" si="142"/>
        <v>0</v>
      </c>
      <c r="CX307" s="13" t="b">
        <f t="shared" si="143"/>
        <v>0</v>
      </c>
      <c r="CY307" s="13" t="b">
        <f t="shared" si="144"/>
        <v>0</v>
      </c>
    </row>
    <row r="308" spans="1:103" ht="15" thickBot="1">
      <c r="A308" s="931">
        <v>62</v>
      </c>
      <c r="B308" s="1080" t="s">
        <v>204</v>
      </c>
      <c r="C308" s="1080">
        <v>31</v>
      </c>
      <c r="D308" s="1080" t="s">
        <v>1</v>
      </c>
      <c r="E308" s="1080" t="s">
        <v>5</v>
      </c>
      <c r="F308" s="1080"/>
      <c r="G308" s="1080"/>
      <c r="H308" s="1080"/>
      <c r="I308" s="1080" t="s">
        <v>11</v>
      </c>
      <c r="J308" s="1080"/>
      <c r="K308" s="1080"/>
      <c r="L308" s="1080" t="s">
        <v>16</v>
      </c>
      <c r="M308" s="1080"/>
      <c r="N308" s="1080" t="s">
        <v>16</v>
      </c>
      <c r="O308" s="1080"/>
      <c r="P308" s="1080" t="s">
        <v>17</v>
      </c>
      <c r="Q308" s="940">
        <f>IF(I308="&lt;1966",'lista, wskaźniki'!$G$4,IF(I308="1967-1985",'lista, wskaźniki'!$G$5,IF(I308="1986-1992",'lista, wskaźniki'!$G$6,IF(I308="1993-1996",'lista, wskaźniki'!$G$7,IF(I308="&gt;1997",'lista, wskaźniki'!$G$8,IF(I308=0,'lista, wskaźniki'!$G$4))))))</f>
        <v>250</v>
      </c>
      <c r="R308" s="1080" t="s">
        <v>23</v>
      </c>
      <c r="S308" s="1080" t="s">
        <v>27</v>
      </c>
      <c r="T308" s="1080">
        <v>15</v>
      </c>
      <c r="U308" s="1080">
        <v>2000</v>
      </c>
      <c r="V308" s="1080"/>
      <c r="W308" s="89" t="s">
        <v>35</v>
      </c>
      <c r="X308" s="89" t="s">
        <v>39</v>
      </c>
      <c r="Y308" s="89" t="s">
        <v>42</v>
      </c>
      <c r="Z308" s="89"/>
      <c r="AA308" s="89" t="s">
        <v>35</v>
      </c>
      <c r="AB308" s="90">
        <v>4</v>
      </c>
      <c r="AC308" s="90"/>
      <c r="AD308" s="89"/>
      <c r="AE308" s="1080"/>
      <c r="AF308" s="334">
        <f t="shared" ref="AF308:AF371" si="148">IF(AG308&gt;0,(AJ308+AG308)/2,AJ308)</f>
        <v>90.52</v>
      </c>
      <c r="AG308" s="272">
        <f>IF(R308="kompletna",Q308*J308*0.0036*'lista, wskaźniki'!$F$13, IF(R308="częściowa",Q308*J308*0.0036*'lista, wskaźniki'!$F$14, IF(R308="brak",Q308*J308*0.0036*'lista, wskaźniki'!$F$15,)))</f>
        <v>0</v>
      </c>
      <c r="AH308" s="334">
        <f>IF(Y308="inne",K308*'lista, wskaźniki'!$E$35,IF(Y308="to samo źródło",0,IF(Y308=0,0)))</f>
        <v>0</v>
      </c>
      <c r="AI308" s="334" t="b">
        <f>IF(AA308="gaz z sieci",AC308*'lista, wskaźniki'!$D$21)</f>
        <v>0</v>
      </c>
      <c r="AJ308" s="272">
        <f>IF(AA308="węgiel",AB308*'lista, wskaźniki'!$D$20, IF('Sektor mieszkaniowy'!AA308="drewno",'Sektor mieszkaniowy'!AB308*'lista, wskaźniki'!$D$22,IF('Sektor mieszkaniowy'!AA308="pellet",AB308*'lista, wskaźniki'!$D$23,IF('Sektor mieszkaniowy'!AA308="gaz z sieci",AB308*'lista, wskaźniki'!$D$21,IF('Sektor mieszkaniowy'!AA308="olej opałowy",'Sektor mieszkaniowy'!AB308*'lista, wskaźniki'!$D$24)))))</f>
        <v>90.52</v>
      </c>
      <c r="AK308" s="1083">
        <f>AL308/'lista, wskaźniki'!$A$127</f>
        <v>3.0769230769230771</v>
      </c>
      <c r="AL308" s="1080">
        <v>2000</v>
      </c>
      <c r="AM308" s="20">
        <f>IF(AA308="węgiel",AF308*1/3.6*'lista, wskaźniki'!$F$20,IF(AA308="drewno",AF308*1/3.6*'lista, wskaźniki'!$F$22,IF(AA308="pellet",AF308*1/3.6*'lista, wskaźniki'!$F$23,IF(AA308="gaz z sieci",AF308*1/3.6*'lista, wskaźniki'!$F$21,IF(AA308="olej opałowy",AF308*1/3.6*'lista, wskaźniki'!$F$24,0)))))</f>
        <v>8.5749595999999997</v>
      </c>
      <c r="AN308" s="20">
        <f>IF(AA308="węgiel",AF308*'lista, wskaźniki'!$E$42,IF(AA308="drewno",AF308*'lista, wskaźniki'!$G$42,IF(AA308="pellet",AF308*'lista, wskaźniki'!$H$42,IF(AA308="gaz z sieci",AF308*'lista, wskaźniki'!$F$42,IF(AA308="olej opałowy",AF308*'lista, wskaźniki'!$I$42,0)))))</f>
        <v>3.43976E-2</v>
      </c>
      <c r="AO308" s="20">
        <f>IF(AA308="węgiel",AF308*'lista, wskaźniki'!$E$43,IF(AA308="drewno",AF308*'lista, wskaźniki'!$G$43,IF(AA308="pellet",AF308*'lista, wskaźniki'!$H$43,IF(AA308="gaz z sieci",AF308*'lista, wskaźniki'!$F$43,IF(AA308="olej opałowy",AF308*'lista, wskaźniki'!$I$43,0)))))</f>
        <v>3.2587200000000004E-2</v>
      </c>
      <c r="AP308" s="20">
        <f>IF(AA308="węgiel",AF308*'lista, wskaźniki'!$E$44,IF(AA308="drewno",AF308*'lista, wskaźniki'!$G$44,IF(AA308="pellet",AF308*'lista, wskaźniki'!$H$44,IF(AA308="gaz z sieci",AF308*'lista, wskaźniki'!$F$44,IF(AA308="olej opałowy",AF308*'lista, wskaźniki'!$I$44,0)))))</f>
        <v>2.4440400000000001E-5</v>
      </c>
      <c r="AQ308" s="20" t="b">
        <f>IF(Z308="gaz",AH308*1/3.6*'lista, wskaźniki'!$F$21,IF(Z308="energia elektryczna",AH308*1/3.6*'lista, wskaźniki'!$F$26))</f>
        <v>0</v>
      </c>
      <c r="AR308" s="20" t="b">
        <f>IF(Z308="gaz",AH308*'lista, wskaźniki'!$F$42,IF(Z308="energia elektryczna",AH308*0))</f>
        <v>0</v>
      </c>
      <c r="AS308" s="20" t="b">
        <f>IF(Z308="gaz",AH308*'lista, wskaźniki'!$F$43,IF(Z308="energia elektryczna",AH308*0))</f>
        <v>0</v>
      </c>
      <c r="AT308" s="20" t="b">
        <f>IF(Z308="gaz",AH308*'lista, wskaźniki'!$F$44,IF(Z308="energia elektryczna",AH308*0))</f>
        <v>0</v>
      </c>
      <c r="AU308" s="20">
        <f>AI308*1/3.6*'lista, wskaźniki'!$F$21</f>
        <v>0</v>
      </c>
      <c r="AV308" s="20">
        <f>AI308*'lista, wskaźniki'!$F$42</f>
        <v>0</v>
      </c>
      <c r="AW308" s="20">
        <f>AI308*'lista, wskaźniki'!$F$43</f>
        <v>0</v>
      </c>
      <c r="AX308" s="20">
        <f>AI308*'lista, wskaźniki'!$F$44</f>
        <v>0</v>
      </c>
      <c r="AY308" s="20">
        <f>AK308*'lista, wskaźniki'!$F$26</f>
        <v>2.7384615384615385</v>
      </c>
      <c r="AZ308" s="20">
        <f t="shared" si="120"/>
        <v>11.313421138461539</v>
      </c>
      <c r="BA308" s="20">
        <f t="shared" si="121"/>
        <v>3.43976E-2</v>
      </c>
      <c r="BB308" s="20">
        <f t="shared" si="122"/>
        <v>3.2587200000000004E-2</v>
      </c>
      <c r="BC308" s="20">
        <f t="shared" si="123"/>
        <v>2.4440400000000001E-5</v>
      </c>
      <c r="BD308" s="1080" t="s">
        <v>17</v>
      </c>
      <c r="BE308" s="1080" t="s">
        <v>17</v>
      </c>
      <c r="BF308" s="1080" t="s">
        <v>17</v>
      </c>
      <c r="BG308" s="1080" t="s">
        <v>17</v>
      </c>
      <c r="BH308" s="89"/>
      <c r="BI308" s="1080" t="s">
        <v>17</v>
      </c>
      <c r="BJ308" s="89"/>
      <c r="BK308" s="1080" t="s">
        <v>17</v>
      </c>
      <c r="BL308" s="89"/>
      <c r="BM308" s="89"/>
      <c r="BN308" s="89"/>
      <c r="BO308" s="89" t="s">
        <v>17</v>
      </c>
      <c r="BP308" s="89"/>
      <c r="BQ308" s="89" t="s">
        <v>120</v>
      </c>
      <c r="BR308" s="89">
        <v>1</v>
      </c>
      <c r="BS308" s="1074"/>
      <c r="BT308" s="1074">
        <v>200</v>
      </c>
      <c r="BU308" s="1074">
        <v>500</v>
      </c>
      <c r="BV308" s="1074"/>
      <c r="BW308" s="1074">
        <v>1000</v>
      </c>
      <c r="BX308" s="1074">
        <v>5000</v>
      </c>
      <c r="BY308" s="1077"/>
      <c r="CA308" s="365">
        <f t="shared" si="124"/>
        <v>90.52</v>
      </c>
      <c r="CB308" s="365" t="b">
        <f t="shared" si="125"/>
        <v>0</v>
      </c>
      <c r="CC308" s="365" t="b">
        <f t="shared" si="126"/>
        <v>0</v>
      </c>
      <c r="CD308" s="365" t="b">
        <f t="shared" si="127"/>
        <v>0</v>
      </c>
      <c r="CE308" s="365" t="b">
        <f t="shared" si="128"/>
        <v>0</v>
      </c>
      <c r="CF308" s="365" t="b">
        <f t="shared" si="129"/>
        <v>0</v>
      </c>
      <c r="CG308" s="365" t="b">
        <f t="shared" si="130"/>
        <v>0</v>
      </c>
      <c r="CH308" s="365" t="b">
        <f t="shared" si="131"/>
        <v>0</v>
      </c>
      <c r="CI308" s="72">
        <f t="shared" si="132"/>
        <v>90.52</v>
      </c>
      <c r="CJ308" s="72" t="b">
        <f t="shared" si="133"/>
        <v>0</v>
      </c>
      <c r="CK308" s="72" t="b">
        <f t="shared" si="134"/>
        <v>0</v>
      </c>
      <c r="CL308" s="72">
        <f t="shared" si="135"/>
        <v>0</v>
      </c>
      <c r="CM308" s="72" t="b">
        <f t="shared" si="136"/>
        <v>0</v>
      </c>
      <c r="CN308" s="72" t="b">
        <f t="shared" si="137"/>
        <v>0</v>
      </c>
      <c r="CP308" s="13" t="b">
        <f t="shared" si="138"/>
        <v>0</v>
      </c>
      <c r="CQ308" s="13">
        <f t="shared" si="139"/>
        <v>0</v>
      </c>
      <c r="CR308" s="13">
        <f t="shared" si="140"/>
        <v>0</v>
      </c>
      <c r="CS308" s="13">
        <f t="shared" si="146"/>
        <v>0</v>
      </c>
      <c r="CT308" s="13" t="b">
        <f t="shared" si="145"/>
        <v>0</v>
      </c>
      <c r="CU308" s="13">
        <f t="shared" si="147"/>
        <v>0</v>
      </c>
      <c r="CV308" s="13" t="b">
        <f t="shared" si="141"/>
        <v>0</v>
      </c>
      <c r="CW308" s="13">
        <f t="shared" si="142"/>
        <v>0</v>
      </c>
      <c r="CX308" s="13" t="b">
        <f t="shared" si="143"/>
        <v>0</v>
      </c>
      <c r="CY308" s="13">
        <f t="shared" si="144"/>
        <v>0</v>
      </c>
    </row>
    <row r="309" spans="1:103" ht="15" thickBot="1">
      <c r="A309" s="932"/>
      <c r="B309" s="1081"/>
      <c r="C309" s="1081"/>
      <c r="D309" s="1081"/>
      <c r="E309" s="1081"/>
      <c r="F309" s="1081"/>
      <c r="G309" s="1081"/>
      <c r="H309" s="1081"/>
      <c r="I309" s="1081"/>
      <c r="J309" s="1081"/>
      <c r="K309" s="1081"/>
      <c r="L309" s="1081"/>
      <c r="M309" s="1081"/>
      <c r="N309" s="1081"/>
      <c r="O309" s="1081"/>
      <c r="P309" s="1081"/>
      <c r="Q309" s="941"/>
      <c r="R309" s="1081"/>
      <c r="S309" s="1081"/>
      <c r="T309" s="1081"/>
      <c r="U309" s="1081"/>
      <c r="V309" s="1081"/>
      <c r="W309" s="91"/>
      <c r="X309" s="91"/>
      <c r="Y309" s="91"/>
      <c r="Z309" s="91"/>
      <c r="AA309" s="91" t="s">
        <v>36</v>
      </c>
      <c r="AB309" s="92">
        <v>5</v>
      </c>
      <c r="AC309" s="92"/>
      <c r="AD309" s="91"/>
      <c r="AE309" s="1081"/>
      <c r="AF309" s="334">
        <f t="shared" si="148"/>
        <v>78</v>
      </c>
      <c r="AG309" s="272">
        <f>IF(R309="kompletna",Q309*J309*0.0036*'lista, wskaźniki'!$F$13, IF(R309="częściowa",Q309*J309*0.0036*'lista, wskaźniki'!$F$14, IF(R309="brak",Q309*J309*0.0036*'lista, wskaźniki'!$F$15,)))</f>
        <v>0</v>
      </c>
      <c r="AH309" s="334">
        <f>IF(Y309="inne",K309*'lista, wskaźniki'!$E$35,IF(Y309="to samo źródło",0,IF(Y309=0,0)))</f>
        <v>0</v>
      </c>
      <c r="AI309" s="334" t="b">
        <f>IF(AA309="gaz z sieci",AC309*'lista, wskaźniki'!$D$21)</f>
        <v>0</v>
      </c>
      <c r="AJ309" s="272">
        <f>IF(AA309="węgiel",AB309*'lista, wskaźniki'!$D$20, IF('Sektor mieszkaniowy'!AA309="drewno",'Sektor mieszkaniowy'!AB309*'lista, wskaźniki'!$D$22,IF('Sektor mieszkaniowy'!AA309="pellet",AB309*'lista, wskaźniki'!$D$23,IF('Sektor mieszkaniowy'!AA309="gaz z sieci",AB309*'lista, wskaźniki'!$D$21,IF('Sektor mieszkaniowy'!AA309="olej opałowy",'Sektor mieszkaniowy'!AB309*'lista, wskaźniki'!$D$24)))))</f>
        <v>78</v>
      </c>
      <c r="AK309" s="1084"/>
      <c r="AL309" s="1081"/>
      <c r="AM309" s="20">
        <f>IF(AA309="węgiel",AF309*1/3.6*'lista, wskaźniki'!$F$20,IF(AA309="drewno",AF309*1/3.6*'lista, wskaźniki'!$F$22,IF(AA309="pellet",AF309*1/3.6*'lista, wskaźniki'!$F$23,IF(AA309="gaz z sieci",AF309*1/3.6*'lista, wskaźniki'!$F$21,IF(AA309="olej opałowy",AF309*1/3.6*'lista, wskaźniki'!$F$24,0)))))</f>
        <v>0</v>
      </c>
      <c r="AN309" s="20">
        <f>IF(AA309="węgiel",AF309*'lista, wskaźniki'!$E$42,IF(AA309="drewno",AF309*'lista, wskaźniki'!$G$42,IF(AA309="pellet",AF309*'lista, wskaźniki'!$H$42,IF(AA309="gaz z sieci",AF309*'lista, wskaźniki'!$F$42,IF(AA309="olej opałowy",AF309*'lista, wskaźniki'!$I$42,0)))))</f>
        <v>6.318E-2</v>
      </c>
      <c r="AO309" s="20">
        <f>IF(AA309="węgiel",AF309*'lista, wskaźniki'!$E$43,IF(AA309="drewno",AF309*'lista, wskaźniki'!$G$43,IF(AA309="pellet",AF309*'lista, wskaźniki'!$H$43,IF(AA309="gaz z sieci",AF309*'lista, wskaźniki'!$F$43,IF(AA309="olej opałowy",AF309*'lista, wskaźniki'!$I$43,0)))))</f>
        <v>6.318E-2</v>
      </c>
      <c r="AP309" s="20">
        <f>IF(AA309="węgiel",AF309*'lista, wskaźniki'!$E$44,IF(AA309="drewno",AF309*'lista, wskaźniki'!$G$44,IF(AA309="pellet",AF309*'lista, wskaźniki'!$H$44,IF(AA309="gaz z sieci",AF309*'lista, wskaźniki'!$F$44,IF(AA309="olej opałowy",AF309*'lista, wskaźniki'!$I$44,0)))))</f>
        <v>1.95E-5</v>
      </c>
      <c r="AQ309" s="20" t="b">
        <f>IF(Z309="gaz",AH309*1/3.6*'lista, wskaźniki'!$F$21,IF(Z309="energia elektryczna",AH309*1/3.6*'lista, wskaźniki'!$F$26))</f>
        <v>0</v>
      </c>
      <c r="AR309" s="20" t="b">
        <f>IF(Z309="gaz",AH309*'lista, wskaźniki'!$F$42,IF(Z309="energia elektryczna",AH309*0))</f>
        <v>0</v>
      </c>
      <c r="AS309" s="20" t="b">
        <f>IF(Z309="gaz",AH309*'lista, wskaźniki'!$F$43,IF(Z309="energia elektryczna",AH309*0))</f>
        <v>0</v>
      </c>
      <c r="AT309" s="20" t="b">
        <f>IF(Z309="gaz",AH309*'lista, wskaźniki'!$F$44,IF(Z309="energia elektryczna",AH309*0))</f>
        <v>0</v>
      </c>
      <c r="AU309" s="20">
        <f>AI309*1/3.6*'lista, wskaźniki'!$F$21</f>
        <v>0</v>
      </c>
      <c r="AV309" s="20">
        <f>AI309*'lista, wskaźniki'!$F$42</f>
        <v>0</v>
      </c>
      <c r="AW309" s="20">
        <f>AI309*'lista, wskaźniki'!$F$43</f>
        <v>0</v>
      </c>
      <c r="AX309" s="20">
        <f>AI309*'lista, wskaźniki'!$F$44</f>
        <v>0</v>
      </c>
      <c r="AY309" s="20">
        <f>AK309*'lista, wskaźniki'!$F$26</f>
        <v>0</v>
      </c>
      <c r="AZ309" s="20">
        <f t="shared" si="120"/>
        <v>0</v>
      </c>
      <c r="BA309" s="20">
        <f t="shared" si="121"/>
        <v>6.318E-2</v>
      </c>
      <c r="BB309" s="20">
        <f t="shared" si="122"/>
        <v>6.318E-2</v>
      </c>
      <c r="BC309" s="20">
        <f t="shared" si="123"/>
        <v>1.95E-5</v>
      </c>
      <c r="BD309" s="1081"/>
      <c r="BE309" s="1081"/>
      <c r="BF309" s="1081"/>
      <c r="BG309" s="1081"/>
      <c r="BH309" s="91"/>
      <c r="BI309" s="1081"/>
      <c r="BJ309" s="91"/>
      <c r="BK309" s="1081"/>
      <c r="BL309" s="91"/>
      <c r="BM309" s="91"/>
      <c r="BN309" s="91"/>
      <c r="BO309" s="91"/>
      <c r="BP309" s="91"/>
      <c r="BQ309" s="91" t="s">
        <v>121</v>
      </c>
      <c r="BR309" s="91">
        <v>1</v>
      </c>
      <c r="BS309" s="1075"/>
      <c r="BT309" s="1075"/>
      <c r="BU309" s="1075"/>
      <c r="BV309" s="1075"/>
      <c r="BW309" s="1075"/>
      <c r="BX309" s="1075"/>
      <c r="BY309" s="1078"/>
      <c r="CA309" s="365" t="b">
        <f t="shared" si="124"/>
        <v>0</v>
      </c>
      <c r="CB309" s="365">
        <f t="shared" si="125"/>
        <v>78</v>
      </c>
      <c r="CC309" s="365" t="b">
        <f t="shared" si="126"/>
        <v>0</v>
      </c>
      <c r="CD309" s="365" t="b">
        <f t="shared" si="127"/>
        <v>0</v>
      </c>
      <c r="CE309" s="365" t="b">
        <f t="shared" si="128"/>
        <v>0</v>
      </c>
      <c r="CF309" s="365" t="b">
        <f t="shared" si="129"/>
        <v>0</v>
      </c>
      <c r="CG309" s="365" t="b">
        <f t="shared" si="130"/>
        <v>0</v>
      </c>
      <c r="CH309" s="365" t="b">
        <f t="shared" si="131"/>
        <v>0</v>
      </c>
      <c r="CI309" s="72" t="b">
        <f t="shared" si="132"/>
        <v>0</v>
      </c>
      <c r="CJ309" s="72">
        <f t="shared" si="133"/>
        <v>78</v>
      </c>
      <c r="CK309" s="72" t="b">
        <f t="shared" si="134"/>
        <v>0</v>
      </c>
      <c r="CL309" s="72">
        <f t="shared" si="135"/>
        <v>0</v>
      </c>
      <c r="CM309" s="72" t="b">
        <f t="shared" si="136"/>
        <v>0</v>
      </c>
      <c r="CN309" s="72" t="b">
        <f t="shared" si="137"/>
        <v>0</v>
      </c>
      <c r="CP309" s="13">
        <f t="shared" si="138"/>
        <v>0</v>
      </c>
      <c r="CQ309" s="13" t="b">
        <f t="shared" si="139"/>
        <v>0</v>
      </c>
      <c r="CR309" s="13" t="b">
        <f t="shared" si="140"/>
        <v>0</v>
      </c>
      <c r="CS309" s="13" t="b">
        <f t="shared" si="146"/>
        <v>0</v>
      </c>
      <c r="CT309" s="13" t="b">
        <f t="shared" si="145"/>
        <v>0</v>
      </c>
      <c r="CU309" s="13" t="b">
        <f t="shared" si="147"/>
        <v>0</v>
      </c>
      <c r="CV309" s="13" t="b">
        <f t="shared" si="141"/>
        <v>0</v>
      </c>
      <c r="CW309" s="13" t="b">
        <f t="shared" si="142"/>
        <v>0</v>
      </c>
      <c r="CX309" s="13" t="b">
        <f t="shared" si="143"/>
        <v>0</v>
      </c>
      <c r="CY309" s="13" t="b">
        <f t="shared" si="144"/>
        <v>0</v>
      </c>
    </row>
    <row r="310" spans="1:103" ht="15" thickBot="1">
      <c r="A310" s="932"/>
      <c r="B310" s="1081"/>
      <c r="C310" s="1081"/>
      <c r="D310" s="1081"/>
      <c r="E310" s="1081"/>
      <c r="F310" s="1081"/>
      <c r="G310" s="1081"/>
      <c r="H310" s="1081"/>
      <c r="I310" s="1081"/>
      <c r="J310" s="1081"/>
      <c r="K310" s="1081"/>
      <c r="L310" s="1081"/>
      <c r="M310" s="1081"/>
      <c r="N310" s="1081"/>
      <c r="O310" s="1081"/>
      <c r="P310" s="1081"/>
      <c r="Q310" s="941"/>
      <c r="R310" s="1081"/>
      <c r="S310" s="1081"/>
      <c r="T310" s="1081"/>
      <c r="U310" s="1081"/>
      <c r="V310" s="1081"/>
      <c r="W310" s="91"/>
      <c r="X310" s="91"/>
      <c r="Y310" s="91"/>
      <c r="Z310" s="91"/>
      <c r="AA310" s="91" t="s">
        <v>50</v>
      </c>
      <c r="AB310" s="92"/>
      <c r="AC310" s="92"/>
      <c r="AD310" s="91"/>
      <c r="AE310" s="1081"/>
      <c r="AF310" s="334">
        <f t="shared" si="148"/>
        <v>0</v>
      </c>
      <c r="AG310" s="272">
        <f>IF(R310="kompletna",Q310*J310*0.0036*'lista, wskaźniki'!$F$13, IF(R310="częściowa",Q310*J310*0.0036*'lista, wskaźniki'!$F$14, IF(R310="brak",Q310*J310*0.0036*'lista, wskaźniki'!$F$15,)))</f>
        <v>0</v>
      </c>
      <c r="AH310" s="334">
        <f>IF(Y310="inne",K310*'lista, wskaźniki'!$E$35,IF(Y310="to samo źródło",0,IF(Y310=0,0)))</f>
        <v>0</v>
      </c>
      <c r="AI310" s="334" t="b">
        <f>IF(AA310="gaz z sieci",AC310*'lista, wskaźniki'!$D$21)</f>
        <v>0</v>
      </c>
      <c r="AJ310" s="272">
        <f>IF(AA310="węgiel",AB310*'lista, wskaźniki'!$D$20, IF('Sektor mieszkaniowy'!AA310="drewno",'Sektor mieszkaniowy'!AB310*'lista, wskaźniki'!$D$22,IF('Sektor mieszkaniowy'!AA310="pellet",AB310*'lista, wskaźniki'!$D$23,IF('Sektor mieszkaniowy'!AA310="gaz z sieci",AB310*'lista, wskaźniki'!$D$21,IF('Sektor mieszkaniowy'!AA310="olej opałowy",'Sektor mieszkaniowy'!AB310*'lista, wskaźniki'!$D$24)))))</f>
        <v>0</v>
      </c>
      <c r="AK310" s="1084"/>
      <c r="AL310" s="1081"/>
      <c r="AM310" s="20">
        <f>IF(AA310="węgiel",AF310*1/3.6*'lista, wskaźniki'!$F$20,IF(AA310="drewno",AF310*1/3.6*'lista, wskaźniki'!$F$22,IF(AA310="pellet",AF310*1/3.6*'lista, wskaźniki'!$F$23,IF(AA310="gaz z sieci",AF310*1/3.6*'lista, wskaźniki'!$F$21,IF(AA310="olej opałowy",AF310*1/3.6*'lista, wskaźniki'!$F$24,0)))))</f>
        <v>0</v>
      </c>
      <c r="AN310" s="20">
        <f>IF(AA310="węgiel",AF310*'lista, wskaźniki'!$E$42,IF(AA310="drewno",AF310*'lista, wskaźniki'!$G$42,IF(AA310="pellet",AF310*'lista, wskaźniki'!$H$42,IF(AA310="gaz z sieci",AF310*'lista, wskaźniki'!$F$42,IF(AA310="olej opałowy",AF310*'lista, wskaźniki'!$I$42,0)))))</f>
        <v>0</v>
      </c>
      <c r="AO310" s="20">
        <f>IF(AA310="węgiel",AF310*'lista, wskaźniki'!$E$43,IF(AA310="drewno",AF310*'lista, wskaźniki'!$G$43,IF(AA310="pellet",AF310*'lista, wskaźniki'!$H$43,IF(AA310="gaz z sieci",AF310*'lista, wskaźniki'!$F$43,IF(AA310="olej opałowy",AF310*'lista, wskaźniki'!$I$43,0)))))</f>
        <v>0</v>
      </c>
      <c r="AP310" s="20">
        <f>IF(AA310="węgiel",AF310*'lista, wskaźniki'!$E$44,IF(AA310="drewno",AF310*'lista, wskaźniki'!$G$44,IF(AA310="pellet",AF310*'lista, wskaźniki'!$H$44,IF(AA310="gaz z sieci",AF310*'lista, wskaźniki'!$F$44,IF(AA310="olej opałowy",AF310*'lista, wskaźniki'!$I$44,0)))))</f>
        <v>0</v>
      </c>
      <c r="AQ310" s="20" t="b">
        <f>IF(Z310="gaz",AH310*1/3.6*'lista, wskaźniki'!$F$21,IF(Z310="energia elektryczna",AH310*1/3.6*'lista, wskaźniki'!$F$26))</f>
        <v>0</v>
      </c>
      <c r="AR310" s="20" t="b">
        <f>IF(Z310="gaz",AH310*'lista, wskaźniki'!$F$42,IF(Z310="energia elektryczna",AH310*0))</f>
        <v>0</v>
      </c>
      <c r="AS310" s="20" t="b">
        <f>IF(Z310="gaz",AH310*'lista, wskaźniki'!$F$43,IF(Z310="energia elektryczna",AH310*0))</f>
        <v>0</v>
      </c>
      <c r="AT310" s="20" t="b">
        <f>IF(Z310="gaz",AH310*'lista, wskaźniki'!$F$44,IF(Z310="energia elektryczna",AH310*0))</f>
        <v>0</v>
      </c>
      <c r="AU310" s="20">
        <f>AI310*1/3.6*'lista, wskaźniki'!$F$21</f>
        <v>0</v>
      </c>
      <c r="AV310" s="20">
        <f>AI310*'lista, wskaźniki'!$F$42</f>
        <v>0</v>
      </c>
      <c r="AW310" s="20">
        <f>AI310*'lista, wskaźniki'!$F$43</f>
        <v>0</v>
      </c>
      <c r="AX310" s="20">
        <f>AI310*'lista, wskaźniki'!$F$44</f>
        <v>0</v>
      </c>
      <c r="AY310" s="20">
        <f>AK310*'lista, wskaźniki'!$F$26</f>
        <v>0</v>
      </c>
      <c r="AZ310" s="20">
        <f t="shared" si="120"/>
        <v>0</v>
      </c>
      <c r="BA310" s="20">
        <f t="shared" si="121"/>
        <v>0</v>
      </c>
      <c r="BB310" s="20">
        <f t="shared" si="122"/>
        <v>0</v>
      </c>
      <c r="BC310" s="20">
        <f t="shared" si="123"/>
        <v>0</v>
      </c>
      <c r="BD310" s="1081"/>
      <c r="BE310" s="1081"/>
      <c r="BF310" s="1081"/>
      <c r="BG310" s="1081"/>
      <c r="BH310" s="91"/>
      <c r="BI310" s="1081"/>
      <c r="BJ310" s="91"/>
      <c r="BK310" s="1081"/>
      <c r="BL310" s="91"/>
      <c r="BM310" s="91"/>
      <c r="BN310" s="91"/>
      <c r="BO310" s="91"/>
      <c r="BP310" s="91"/>
      <c r="BQ310" s="91"/>
      <c r="BR310" s="91"/>
      <c r="BS310" s="1075"/>
      <c r="BT310" s="1075"/>
      <c r="BU310" s="1075"/>
      <c r="BV310" s="1075"/>
      <c r="BW310" s="1075"/>
      <c r="BX310" s="1075"/>
      <c r="BY310" s="1078"/>
      <c r="CA310" s="365" t="b">
        <f t="shared" si="124"/>
        <v>0</v>
      </c>
      <c r="CB310" s="365" t="b">
        <f t="shared" si="125"/>
        <v>0</v>
      </c>
      <c r="CC310" s="365">
        <f t="shared" si="126"/>
        <v>0</v>
      </c>
      <c r="CD310" s="365" t="b">
        <f t="shared" si="127"/>
        <v>0</v>
      </c>
      <c r="CE310" s="365" t="b">
        <f t="shared" si="128"/>
        <v>0</v>
      </c>
      <c r="CF310" s="365" t="b">
        <f t="shared" si="129"/>
        <v>0</v>
      </c>
      <c r="CG310" s="365" t="b">
        <f t="shared" si="130"/>
        <v>0</v>
      </c>
      <c r="CH310" s="365" t="b">
        <f t="shared" si="131"/>
        <v>0</v>
      </c>
      <c r="CI310" s="72" t="b">
        <f t="shared" si="132"/>
        <v>0</v>
      </c>
      <c r="CJ310" s="72" t="b">
        <f t="shared" si="133"/>
        <v>0</v>
      </c>
      <c r="CK310" s="72">
        <f t="shared" si="134"/>
        <v>0</v>
      </c>
      <c r="CL310" s="72">
        <f t="shared" si="135"/>
        <v>0</v>
      </c>
      <c r="CM310" s="72" t="b">
        <f t="shared" si="136"/>
        <v>0</v>
      </c>
      <c r="CN310" s="72" t="b">
        <f t="shared" si="137"/>
        <v>0</v>
      </c>
      <c r="CP310" s="13">
        <f t="shared" si="138"/>
        <v>0</v>
      </c>
      <c r="CQ310" s="13" t="b">
        <f t="shared" si="139"/>
        <v>0</v>
      </c>
      <c r="CR310" s="13" t="b">
        <f t="shared" si="140"/>
        <v>0</v>
      </c>
      <c r="CS310" s="13" t="b">
        <f t="shared" si="146"/>
        <v>0</v>
      </c>
      <c r="CT310" s="13" t="b">
        <f t="shared" si="145"/>
        <v>0</v>
      </c>
      <c r="CU310" s="13" t="b">
        <f t="shared" si="147"/>
        <v>0</v>
      </c>
      <c r="CV310" s="13" t="b">
        <f t="shared" si="141"/>
        <v>0</v>
      </c>
      <c r="CW310" s="13" t="b">
        <f t="shared" si="142"/>
        <v>0</v>
      </c>
      <c r="CX310" s="13" t="b">
        <f t="shared" si="143"/>
        <v>0</v>
      </c>
      <c r="CY310" s="13" t="b">
        <f t="shared" si="144"/>
        <v>0</v>
      </c>
    </row>
    <row r="311" spans="1:103" ht="15" thickBot="1">
      <c r="A311" s="932"/>
      <c r="B311" s="1081"/>
      <c r="C311" s="1081"/>
      <c r="D311" s="1081"/>
      <c r="E311" s="1081"/>
      <c r="F311" s="1081"/>
      <c r="G311" s="1081"/>
      <c r="H311" s="1081"/>
      <c r="I311" s="1081"/>
      <c r="J311" s="1081"/>
      <c r="K311" s="1081"/>
      <c r="L311" s="1081"/>
      <c r="M311" s="1081"/>
      <c r="N311" s="1081"/>
      <c r="O311" s="1081"/>
      <c r="P311" s="1081"/>
      <c r="Q311" s="941"/>
      <c r="R311" s="1081"/>
      <c r="S311" s="1081"/>
      <c r="T311" s="1081"/>
      <c r="U311" s="1081"/>
      <c r="V311" s="1081"/>
      <c r="W311" s="91"/>
      <c r="X311" s="91"/>
      <c r="Y311" s="91"/>
      <c r="Z311" s="91"/>
      <c r="AA311" s="91" t="s">
        <v>38</v>
      </c>
      <c r="AB311" s="92"/>
      <c r="AC311" s="92"/>
      <c r="AD311" s="91"/>
      <c r="AE311" s="1081"/>
      <c r="AF311" s="334">
        <f t="shared" si="148"/>
        <v>0</v>
      </c>
      <c r="AG311" s="272">
        <f>IF(R311="kompletna",Q311*J311*0.0036*'lista, wskaźniki'!$F$13, IF(R311="częściowa",Q311*J311*0.0036*'lista, wskaźniki'!$F$14, IF(R311="brak",Q311*J311*0.0036*'lista, wskaźniki'!$F$15,)))</f>
        <v>0</v>
      </c>
      <c r="AH311" s="334">
        <f>IF(Y311="inne",K311*'lista, wskaźniki'!$E$35,IF(Y311="to samo źródło",0,IF(Y311=0,0)))</f>
        <v>0</v>
      </c>
      <c r="AI311" s="334">
        <f>IF(AA311="gaz z sieci",AC311*'lista, wskaźniki'!$D$21)</f>
        <v>0</v>
      </c>
      <c r="AJ311" s="272">
        <f>IF(AA311="węgiel",AB311*'lista, wskaźniki'!$D$20, IF('Sektor mieszkaniowy'!AA311="drewno",'Sektor mieszkaniowy'!AB311*'lista, wskaźniki'!$D$22,IF('Sektor mieszkaniowy'!AA311="pellet",AB311*'lista, wskaźniki'!$D$23,IF('Sektor mieszkaniowy'!AA311="gaz z sieci",AB311*'lista, wskaźniki'!$D$21,IF('Sektor mieszkaniowy'!AA311="olej opałowy",'Sektor mieszkaniowy'!AB311*'lista, wskaźniki'!$D$24)))))</f>
        <v>0</v>
      </c>
      <c r="AK311" s="1084"/>
      <c r="AL311" s="1081"/>
      <c r="AM311" s="20">
        <f>IF(AA311="węgiel",AF311*1/3.6*'lista, wskaźniki'!$F$20,IF(AA311="drewno",AF311*1/3.6*'lista, wskaźniki'!$F$22,IF(AA311="pellet",AF311*1/3.6*'lista, wskaźniki'!$F$23,IF(AA311="gaz z sieci",AF311*1/3.6*'lista, wskaźniki'!$F$21,IF(AA311="olej opałowy",AF311*1/3.6*'lista, wskaźniki'!$F$24,0)))))</f>
        <v>0</v>
      </c>
      <c r="AN311" s="20">
        <f>IF(AA311="węgiel",AF311*'lista, wskaźniki'!$E$42,IF(AA311="drewno",AF311*'lista, wskaźniki'!$G$42,IF(AA311="pellet",AF311*'lista, wskaźniki'!$H$42,IF(AA311="gaz z sieci",AF311*'lista, wskaźniki'!$F$42,IF(AA311="olej opałowy",AF311*'lista, wskaźniki'!$I$42,0)))))</f>
        <v>0</v>
      </c>
      <c r="AO311" s="20">
        <f>IF(AA311="węgiel",AF311*'lista, wskaźniki'!$E$43,IF(AA311="drewno",AF311*'lista, wskaźniki'!$G$43,IF(AA311="pellet",AF311*'lista, wskaźniki'!$H$43,IF(AA311="gaz z sieci",AF311*'lista, wskaźniki'!$F$43,IF(AA311="olej opałowy",AF311*'lista, wskaźniki'!$I$43,0)))))</f>
        <v>0</v>
      </c>
      <c r="AP311" s="20">
        <f>IF(AA311="węgiel",AF311*'lista, wskaźniki'!$E$44,IF(AA311="drewno",AF311*'lista, wskaźniki'!$G$44,IF(AA311="pellet",AF311*'lista, wskaźniki'!$H$44,IF(AA311="gaz z sieci",AF311*'lista, wskaźniki'!$F$44,IF(AA311="olej opałowy",AF311*'lista, wskaźniki'!$I$44,0)))))</f>
        <v>0</v>
      </c>
      <c r="AQ311" s="20" t="b">
        <f>IF(Z311="gaz",AH311*1/3.6*'lista, wskaźniki'!$F$21,IF(Z311="energia elektryczna",AH311*1/3.6*'lista, wskaźniki'!$F$26))</f>
        <v>0</v>
      </c>
      <c r="AR311" s="20" t="b">
        <f>IF(Z311="gaz",AH311*'lista, wskaźniki'!$F$42,IF(Z311="energia elektryczna",AH311*0))</f>
        <v>0</v>
      </c>
      <c r="AS311" s="20" t="b">
        <f>IF(Z311="gaz",AH311*'lista, wskaźniki'!$F$43,IF(Z311="energia elektryczna",AH311*0))</f>
        <v>0</v>
      </c>
      <c r="AT311" s="20" t="b">
        <f>IF(Z311="gaz",AH311*'lista, wskaźniki'!$F$44,IF(Z311="energia elektryczna",AH311*0))</f>
        <v>0</v>
      </c>
      <c r="AU311" s="20">
        <f>AI311*1/3.6*'lista, wskaźniki'!$F$21</f>
        <v>0</v>
      </c>
      <c r="AV311" s="20">
        <f>AI311*'lista, wskaźniki'!$F$42</f>
        <v>0</v>
      </c>
      <c r="AW311" s="20">
        <f>AI311*'lista, wskaźniki'!$F$43</f>
        <v>0</v>
      </c>
      <c r="AX311" s="20">
        <f>AI311*'lista, wskaźniki'!$F$44</f>
        <v>0</v>
      </c>
      <c r="AY311" s="20">
        <f>AK311*'lista, wskaźniki'!$F$26</f>
        <v>0</v>
      </c>
      <c r="AZ311" s="20">
        <f t="shared" si="120"/>
        <v>0</v>
      </c>
      <c r="BA311" s="20">
        <f t="shared" si="121"/>
        <v>0</v>
      </c>
      <c r="BB311" s="20">
        <f t="shared" si="122"/>
        <v>0</v>
      </c>
      <c r="BC311" s="20">
        <f t="shared" si="123"/>
        <v>0</v>
      </c>
      <c r="BD311" s="1081"/>
      <c r="BE311" s="1081"/>
      <c r="BF311" s="1081"/>
      <c r="BG311" s="1081"/>
      <c r="BH311" s="91"/>
      <c r="BI311" s="1081"/>
      <c r="BJ311" s="91"/>
      <c r="BK311" s="1081"/>
      <c r="BL311" s="91"/>
      <c r="BM311" s="91"/>
      <c r="BN311" s="91"/>
      <c r="BO311" s="91"/>
      <c r="BP311" s="91"/>
      <c r="BQ311" s="91"/>
      <c r="BR311" s="91"/>
      <c r="BS311" s="1075"/>
      <c r="BT311" s="1075"/>
      <c r="BU311" s="1075"/>
      <c r="BV311" s="1075"/>
      <c r="BW311" s="1075"/>
      <c r="BX311" s="1075"/>
      <c r="BY311" s="1078"/>
      <c r="CA311" s="365" t="b">
        <f t="shared" si="124"/>
        <v>0</v>
      </c>
      <c r="CB311" s="365" t="b">
        <f t="shared" si="125"/>
        <v>0</v>
      </c>
      <c r="CC311" s="365" t="b">
        <f t="shared" si="126"/>
        <v>0</v>
      </c>
      <c r="CD311" s="365">
        <f t="shared" si="127"/>
        <v>0</v>
      </c>
      <c r="CE311" s="365" t="b">
        <f t="shared" si="128"/>
        <v>0</v>
      </c>
      <c r="CF311" s="365" t="b">
        <f t="shared" si="129"/>
        <v>0</v>
      </c>
      <c r="CG311" s="365" t="b">
        <f t="shared" si="130"/>
        <v>0</v>
      </c>
      <c r="CH311" s="365">
        <f t="shared" si="131"/>
        <v>0</v>
      </c>
      <c r="CI311" s="72" t="b">
        <f t="shared" si="132"/>
        <v>0</v>
      </c>
      <c r="CJ311" s="72" t="b">
        <f t="shared" si="133"/>
        <v>0</v>
      </c>
      <c r="CK311" s="72" t="b">
        <f t="shared" si="134"/>
        <v>0</v>
      </c>
      <c r="CL311" s="72">
        <f t="shared" si="135"/>
        <v>0</v>
      </c>
      <c r="CM311" s="72" t="b">
        <f t="shared" si="136"/>
        <v>0</v>
      </c>
      <c r="CN311" s="72" t="b">
        <f t="shared" si="137"/>
        <v>0</v>
      </c>
      <c r="CP311" s="13">
        <f t="shared" si="138"/>
        <v>0</v>
      </c>
      <c r="CQ311" s="13" t="b">
        <f t="shared" si="139"/>
        <v>0</v>
      </c>
      <c r="CR311" s="13" t="b">
        <f t="shared" si="140"/>
        <v>0</v>
      </c>
      <c r="CS311" s="13" t="b">
        <f t="shared" si="146"/>
        <v>0</v>
      </c>
      <c r="CT311" s="13" t="b">
        <f t="shared" si="145"/>
        <v>0</v>
      </c>
      <c r="CU311" s="13" t="b">
        <f t="shared" si="147"/>
        <v>0</v>
      </c>
      <c r="CV311" s="13" t="b">
        <f t="shared" si="141"/>
        <v>0</v>
      </c>
      <c r="CW311" s="13" t="b">
        <f t="shared" si="142"/>
        <v>0</v>
      </c>
      <c r="CX311" s="13" t="b">
        <f t="shared" si="143"/>
        <v>0</v>
      </c>
      <c r="CY311" s="13" t="b">
        <f t="shared" si="144"/>
        <v>0</v>
      </c>
    </row>
    <row r="312" spans="1:103" ht="15" thickBot="1">
      <c r="A312" s="933"/>
      <c r="B312" s="1082"/>
      <c r="C312" s="1082"/>
      <c r="D312" s="1082"/>
      <c r="E312" s="1082"/>
      <c r="F312" s="1082"/>
      <c r="G312" s="1082"/>
      <c r="H312" s="1082"/>
      <c r="I312" s="1082"/>
      <c r="J312" s="1082"/>
      <c r="K312" s="1082"/>
      <c r="L312" s="1082"/>
      <c r="M312" s="1082"/>
      <c r="N312" s="1082"/>
      <c r="O312" s="1082"/>
      <c r="P312" s="1082"/>
      <c r="Q312" s="942"/>
      <c r="R312" s="1082"/>
      <c r="S312" s="1082"/>
      <c r="T312" s="1082"/>
      <c r="U312" s="1082"/>
      <c r="V312" s="1082"/>
      <c r="W312" s="93"/>
      <c r="X312" s="93"/>
      <c r="Y312" s="93"/>
      <c r="Z312" s="93"/>
      <c r="AA312" s="93" t="s">
        <v>37</v>
      </c>
      <c r="AB312" s="94"/>
      <c r="AC312" s="94"/>
      <c r="AD312" s="93"/>
      <c r="AE312" s="1082"/>
      <c r="AF312" s="334">
        <f t="shared" si="148"/>
        <v>0</v>
      </c>
      <c r="AG312" s="272">
        <f>IF(R312="kompletna",Q312*J312*0.0036*'lista, wskaźniki'!$F$13, IF(R312="częściowa",Q312*J312*0.0036*'lista, wskaźniki'!$F$14, IF(R312="brak",Q312*J312*0.0036*'lista, wskaźniki'!$F$15,)))</f>
        <v>0</v>
      </c>
      <c r="AH312" s="334">
        <f>IF(Y312="inne",K312*'lista, wskaźniki'!$E$35,IF(Y312="to samo źródło",0,IF(Y312=0,0)))</f>
        <v>0</v>
      </c>
      <c r="AI312" s="334" t="b">
        <f>IF(AA312="gaz z sieci",AC312*'lista, wskaźniki'!$D$21)</f>
        <v>0</v>
      </c>
      <c r="AJ312" s="272">
        <f>IF(AA312="węgiel",AB312*'lista, wskaźniki'!$D$20, IF('Sektor mieszkaniowy'!AA312="drewno",'Sektor mieszkaniowy'!AB312*'lista, wskaźniki'!$D$22,IF('Sektor mieszkaniowy'!AA312="pellet",AB312*'lista, wskaźniki'!$D$23,IF('Sektor mieszkaniowy'!AA312="gaz z sieci",AB312*'lista, wskaźniki'!$D$21,IF('Sektor mieszkaniowy'!AA312="olej opałowy",'Sektor mieszkaniowy'!AB312*'lista, wskaźniki'!$D$24)))))</f>
        <v>0</v>
      </c>
      <c r="AK312" s="1085"/>
      <c r="AL312" s="1082"/>
      <c r="AM312" s="20">
        <f>IF(AA312="węgiel",AF312*1/3.6*'lista, wskaźniki'!$F$20,IF(AA312="drewno",AF312*1/3.6*'lista, wskaźniki'!$F$22,IF(AA312="pellet",AF312*1/3.6*'lista, wskaźniki'!$F$23,IF(AA312="gaz z sieci",AF312*1/3.6*'lista, wskaźniki'!$F$21,IF(AA312="olej opałowy",AF312*1/3.6*'lista, wskaźniki'!$F$24,0)))))</f>
        <v>0</v>
      </c>
      <c r="AN312" s="20">
        <f>IF(AA312="węgiel",AF312*'lista, wskaźniki'!$E$42,IF(AA312="drewno",AF312*'lista, wskaźniki'!$G$42,IF(AA312="pellet",AF312*'lista, wskaźniki'!$H$42,IF(AA312="gaz z sieci",AF312*'lista, wskaźniki'!$F$42,IF(AA312="olej opałowy",AF312*'lista, wskaźniki'!$I$42,0)))))</f>
        <v>0</v>
      </c>
      <c r="AO312" s="20">
        <f>IF(AA312="węgiel",AF312*'lista, wskaźniki'!$E$43,IF(AA312="drewno",AF312*'lista, wskaźniki'!$G$43,IF(AA312="pellet",AF312*'lista, wskaźniki'!$H$43,IF(AA312="gaz z sieci",AF312*'lista, wskaźniki'!$F$43,IF(AA312="olej opałowy",AF312*'lista, wskaźniki'!$I$43,0)))))</f>
        <v>0</v>
      </c>
      <c r="AP312" s="20">
        <f>IF(AA312="węgiel",AF312*'lista, wskaźniki'!$E$44,IF(AA312="drewno",AF312*'lista, wskaźniki'!$G$44,IF(AA312="pellet",AF312*'lista, wskaźniki'!$H$44,IF(AA312="gaz z sieci",AF312*'lista, wskaźniki'!$F$44,IF(AA312="olej opałowy",AF312*'lista, wskaźniki'!$I$44,0)))))</f>
        <v>0</v>
      </c>
      <c r="AQ312" s="20" t="b">
        <f>IF(Z312="gaz",AH312*1/3.6*'lista, wskaźniki'!$F$21,IF(Z312="energia elektryczna",AH312*1/3.6*'lista, wskaźniki'!$F$26))</f>
        <v>0</v>
      </c>
      <c r="AR312" s="20" t="b">
        <f>IF(Z312="gaz",AH312*'lista, wskaźniki'!$F$42,IF(Z312="energia elektryczna",AH312*0))</f>
        <v>0</v>
      </c>
      <c r="AS312" s="20" t="b">
        <f>IF(Z312="gaz",AH312*'lista, wskaźniki'!$F$43,IF(Z312="energia elektryczna",AH312*0))</f>
        <v>0</v>
      </c>
      <c r="AT312" s="20" t="b">
        <f>IF(Z312="gaz",AH312*'lista, wskaźniki'!$F$44,IF(Z312="energia elektryczna",AH312*0))</f>
        <v>0</v>
      </c>
      <c r="AU312" s="20">
        <f>AI312*1/3.6*'lista, wskaźniki'!$F$21</f>
        <v>0</v>
      </c>
      <c r="AV312" s="20">
        <f>AI312*'lista, wskaźniki'!$F$42</f>
        <v>0</v>
      </c>
      <c r="AW312" s="20">
        <f>AI312*'lista, wskaźniki'!$F$43</f>
        <v>0</v>
      </c>
      <c r="AX312" s="20">
        <f>AI312*'lista, wskaźniki'!$F$44</f>
        <v>0</v>
      </c>
      <c r="AY312" s="20">
        <f>AK312*'lista, wskaźniki'!$F$26</f>
        <v>0</v>
      </c>
      <c r="AZ312" s="20">
        <f t="shared" si="120"/>
        <v>0</v>
      </c>
      <c r="BA312" s="20">
        <f t="shared" si="121"/>
        <v>0</v>
      </c>
      <c r="BB312" s="20">
        <f t="shared" si="122"/>
        <v>0</v>
      </c>
      <c r="BC312" s="20">
        <f t="shared" si="123"/>
        <v>0</v>
      </c>
      <c r="BD312" s="1082"/>
      <c r="BE312" s="1082"/>
      <c r="BF312" s="1082"/>
      <c r="BG312" s="1082"/>
      <c r="BH312" s="93"/>
      <c r="BI312" s="1082"/>
      <c r="BJ312" s="93"/>
      <c r="BK312" s="1082"/>
      <c r="BL312" s="93"/>
      <c r="BM312" s="93"/>
      <c r="BN312" s="93"/>
      <c r="BO312" s="93"/>
      <c r="BP312" s="93"/>
      <c r="BQ312" s="93"/>
      <c r="BR312" s="93"/>
      <c r="BS312" s="1076"/>
      <c r="BT312" s="1076"/>
      <c r="BU312" s="1076"/>
      <c r="BV312" s="1076"/>
      <c r="BW312" s="1076"/>
      <c r="BX312" s="1076"/>
      <c r="BY312" s="1079"/>
      <c r="CA312" s="365" t="b">
        <f t="shared" si="124"/>
        <v>0</v>
      </c>
      <c r="CB312" s="365" t="b">
        <f t="shared" si="125"/>
        <v>0</v>
      </c>
      <c r="CC312" s="365" t="b">
        <f t="shared" si="126"/>
        <v>0</v>
      </c>
      <c r="CD312" s="365" t="b">
        <f t="shared" si="127"/>
        <v>0</v>
      </c>
      <c r="CE312" s="365">
        <f t="shared" si="128"/>
        <v>0</v>
      </c>
      <c r="CF312" s="365" t="b">
        <f t="shared" si="129"/>
        <v>0</v>
      </c>
      <c r="CG312" s="365" t="b">
        <f t="shared" si="130"/>
        <v>0</v>
      </c>
      <c r="CH312" s="365" t="b">
        <f t="shared" si="131"/>
        <v>0</v>
      </c>
      <c r="CI312" s="72" t="b">
        <f t="shared" si="132"/>
        <v>0</v>
      </c>
      <c r="CJ312" s="72" t="b">
        <f t="shared" si="133"/>
        <v>0</v>
      </c>
      <c r="CK312" s="72" t="b">
        <f t="shared" si="134"/>
        <v>0</v>
      </c>
      <c r="CL312" s="72">
        <f t="shared" si="135"/>
        <v>0</v>
      </c>
      <c r="CM312" s="72">
        <f t="shared" si="136"/>
        <v>0</v>
      </c>
      <c r="CN312" s="72" t="b">
        <f t="shared" si="137"/>
        <v>0</v>
      </c>
      <c r="CP312" s="13">
        <f t="shared" si="138"/>
        <v>0</v>
      </c>
      <c r="CQ312" s="13" t="b">
        <f t="shared" si="139"/>
        <v>0</v>
      </c>
      <c r="CR312" s="13" t="b">
        <f t="shared" si="140"/>
        <v>0</v>
      </c>
      <c r="CS312" s="13" t="b">
        <f t="shared" si="146"/>
        <v>0</v>
      </c>
      <c r="CT312" s="13" t="b">
        <f t="shared" si="145"/>
        <v>0</v>
      </c>
      <c r="CU312" s="13" t="b">
        <f t="shared" si="147"/>
        <v>0</v>
      </c>
      <c r="CV312" s="13" t="b">
        <f t="shared" si="141"/>
        <v>0</v>
      </c>
      <c r="CW312" s="13" t="b">
        <f t="shared" si="142"/>
        <v>0</v>
      </c>
      <c r="CX312" s="13" t="b">
        <f t="shared" si="143"/>
        <v>0</v>
      </c>
      <c r="CY312" s="13" t="b">
        <f t="shared" si="144"/>
        <v>0</v>
      </c>
    </row>
    <row r="313" spans="1:103" ht="15" thickBot="1">
      <c r="A313" s="931">
        <v>63</v>
      </c>
      <c r="B313" s="1080" t="s">
        <v>204</v>
      </c>
      <c r="C313" s="1080">
        <v>34</v>
      </c>
      <c r="D313" s="1080" t="s">
        <v>1</v>
      </c>
      <c r="E313" s="1080" t="s">
        <v>5</v>
      </c>
      <c r="F313" s="1080">
        <v>7</v>
      </c>
      <c r="G313" s="1080">
        <v>4</v>
      </c>
      <c r="H313" s="1080"/>
      <c r="I313" s="1080" t="s">
        <v>10</v>
      </c>
      <c r="J313" s="1080">
        <v>100</v>
      </c>
      <c r="K313" s="1080"/>
      <c r="L313" s="1080" t="s">
        <v>16</v>
      </c>
      <c r="M313" s="1080"/>
      <c r="N313" s="1080" t="s">
        <v>17</v>
      </c>
      <c r="O313" s="1080"/>
      <c r="P313" s="1080" t="s">
        <v>17</v>
      </c>
      <c r="Q313" s="940">
        <f>IF(I313="&lt;1966",'lista, wskaźniki'!$G$4,IF(I313="1967-1985",'lista, wskaźniki'!$G$5,IF(I313="1986-1992",'lista, wskaźniki'!$G$6,IF(I313="1993-1996",'lista, wskaźniki'!$G$7,IF(I313="&gt;1997",'lista, wskaźniki'!$G$8,IF(I313=0,'lista, wskaźniki'!$G$4))))))</f>
        <v>290</v>
      </c>
      <c r="R313" s="1080" t="s">
        <v>23</v>
      </c>
      <c r="S313" s="1080" t="s">
        <v>27</v>
      </c>
      <c r="T313" s="1080">
        <v>18</v>
      </c>
      <c r="U313" s="1080">
        <v>2010</v>
      </c>
      <c r="V313" s="1080"/>
      <c r="W313" s="89" t="s">
        <v>35</v>
      </c>
      <c r="X313" s="89" t="s">
        <v>39</v>
      </c>
      <c r="Y313" s="89" t="s">
        <v>42</v>
      </c>
      <c r="Z313" s="89"/>
      <c r="AA313" s="89" t="s">
        <v>35</v>
      </c>
      <c r="AB313" s="90">
        <v>2</v>
      </c>
      <c r="AC313" s="90"/>
      <c r="AD313" s="89">
        <v>1800</v>
      </c>
      <c r="AE313" s="1080">
        <v>6</v>
      </c>
      <c r="AF313" s="334">
        <f t="shared" si="148"/>
        <v>64.39</v>
      </c>
      <c r="AG313" s="272">
        <f>IF(R313="kompletna",Q313*J313*0.0036*'lista, wskaźniki'!$F$13, IF(R313="częściowa",Q313*J313*0.0036*'lista, wskaźniki'!$F$14, IF(R313="brak",Q313*J313*0.0036*'lista, wskaźniki'!$F$15,)))</f>
        <v>83.52</v>
      </c>
      <c r="AH313" s="334">
        <f>IF(Y313="inne",K313*'lista, wskaźniki'!$E$35,IF(Y313="to samo źródło",0,IF(Y313=0,0)))</f>
        <v>0</v>
      </c>
      <c r="AI313" s="334" t="b">
        <f>IF(AA313="gaz z sieci",AC313*'lista, wskaźniki'!$D$21)</f>
        <v>0</v>
      </c>
      <c r="AJ313" s="272">
        <f>IF(AA313="węgiel",AB313*'lista, wskaźniki'!$D$20, IF('Sektor mieszkaniowy'!AA313="drewno",'Sektor mieszkaniowy'!AB313*'lista, wskaźniki'!$D$22,IF('Sektor mieszkaniowy'!AA313="pellet",AB313*'lista, wskaźniki'!$D$23,IF('Sektor mieszkaniowy'!AA313="gaz z sieci",AB313*'lista, wskaźniki'!$D$21,IF('Sektor mieszkaniowy'!AA313="olej opałowy",'Sektor mieszkaniowy'!AB313*'lista, wskaźniki'!$D$24)))))</f>
        <v>45.26</v>
      </c>
      <c r="AK313" s="1083">
        <f>AL313/'lista, wskaźniki'!$A$127</f>
        <v>0</v>
      </c>
      <c r="AL313" s="1080"/>
      <c r="AM313" s="20">
        <f>IF(AA313="węgiel",AF313*1/3.6*'lista, wskaźniki'!$F$20,IF(AA313="drewno",AF313*1/3.6*'lista, wskaźniki'!$F$22,IF(AA313="pellet",AF313*1/3.6*'lista, wskaźniki'!$F$23,IF(AA313="gaz z sieci",AF313*1/3.6*'lista, wskaźniki'!$F$21,IF(AA313="olej opałowy",AF313*1/3.6*'lista, wskaźniki'!$F$24,0)))))</f>
        <v>6.0996646999999991</v>
      </c>
      <c r="AN313" s="20">
        <f>IF(AA313="węgiel",AF313*'lista, wskaźniki'!$E$42,IF(AA313="drewno",AF313*'lista, wskaźniki'!$G$42,IF(AA313="pellet",AF313*'lista, wskaźniki'!$H$42,IF(AA313="gaz z sieci",AF313*'lista, wskaźniki'!$F$42,IF(AA313="olej opałowy",AF313*'lista, wskaźniki'!$I$42,0)))))</f>
        <v>2.4468200000000002E-2</v>
      </c>
      <c r="AO313" s="20">
        <f>IF(AA313="węgiel",AF313*'lista, wskaźniki'!$E$43,IF(AA313="drewno",AF313*'lista, wskaźniki'!$G$43,IF(AA313="pellet",AF313*'lista, wskaźniki'!$H$43,IF(AA313="gaz z sieci",AF313*'lista, wskaźniki'!$F$43,IF(AA313="olej opałowy",AF313*'lista, wskaźniki'!$I$43,0)))))</f>
        <v>2.31804E-2</v>
      </c>
      <c r="AP313" s="20">
        <f>IF(AA313="węgiel",AF313*'lista, wskaźniki'!$E$44,IF(AA313="drewno",AF313*'lista, wskaźniki'!$G$44,IF(AA313="pellet",AF313*'lista, wskaźniki'!$H$44,IF(AA313="gaz z sieci",AF313*'lista, wskaźniki'!$F$44,IF(AA313="olej opałowy",AF313*'lista, wskaźniki'!$I$44,0)))))</f>
        <v>1.7385300000000001E-5</v>
      </c>
      <c r="AQ313" s="20" t="b">
        <f>IF(Z313="gaz",AH313*1/3.6*'lista, wskaźniki'!$F$21,IF(Z313="energia elektryczna",AH313*1/3.6*'lista, wskaźniki'!$F$26))</f>
        <v>0</v>
      </c>
      <c r="AR313" s="20" t="b">
        <f>IF(Z313="gaz",AH313*'lista, wskaźniki'!$F$42,IF(Z313="energia elektryczna",AH313*0))</f>
        <v>0</v>
      </c>
      <c r="AS313" s="20" t="b">
        <f>IF(Z313="gaz",AH313*'lista, wskaźniki'!$F$43,IF(Z313="energia elektryczna",AH313*0))</f>
        <v>0</v>
      </c>
      <c r="AT313" s="20" t="b">
        <f>IF(Z313="gaz",AH313*'lista, wskaźniki'!$F$44,IF(Z313="energia elektryczna",AH313*0))</f>
        <v>0</v>
      </c>
      <c r="AU313" s="20">
        <f>AI313*1/3.6*'lista, wskaźniki'!$F$21</f>
        <v>0</v>
      </c>
      <c r="AV313" s="20">
        <f>AI313*'lista, wskaźniki'!$F$42</f>
        <v>0</v>
      </c>
      <c r="AW313" s="20">
        <f>AI313*'lista, wskaźniki'!$F$43</f>
        <v>0</v>
      </c>
      <c r="AX313" s="20">
        <f>AI313*'lista, wskaźniki'!$F$44</f>
        <v>0</v>
      </c>
      <c r="AY313" s="20">
        <f>AK313*'lista, wskaźniki'!$F$26</f>
        <v>0</v>
      </c>
      <c r="AZ313" s="20">
        <f t="shared" si="120"/>
        <v>6.0996646999999991</v>
      </c>
      <c r="BA313" s="20">
        <f t="shared" si="121"/>
        <v>2.4468200000000002E-2</v>
      </c>
      <c r="BB313" s="20">
        <f t="shared" si="122"/>
        <v>2.31804E-2</v>
      </c>
      <c r="BC313" s="20">
        <f t="shared" si="123"/>
        <v>1.7385300000000001E-5</v>
      </c>
      <c r="BD313" s="1080" t="s">
        <v>17</v>
      </c>
      <c r="BE313" s="1080" t="s">
        <v>17</v>
      </c>
      <c r="BF313" s="1080" t="s">
        <v>17</v>
      </c>
      <c r="BG313" s="1080" t="s">
        <v>17</v>
      </c>
      <c r="BH313" s="89"/>
      <c r="BI313" s="1080" t="s">
        <v>17</v>
      </c>
      <c r="BJ313" s="89"/>
      <c r="BK313" s="1080" t="s">
        <v>17</v>
      </c>
      <c r="BL313" s="89"/>
      <c r="BM313" s="89"/>
      <c r="BN313" s="89"/>
      <c r="BO313" s="89" t="s">
        <v>17</v>
      </c>
      <c r="BP313" s="89"/>
      <c r="BQ313" s="89" t="s">
        <v>120</v>
      </c>
      <c r="BR313" s="89">
        <v>1</v>
      </c>
      <c r="BS313" s="1074"/>
      <c r="BT313" s="1074">
        <v>1000</v>
      </c>
      <c r="BU313" s="1074">
        <v>2000</v>
      </c>
      <c r="BV313" s="1074"/>
      <c r="BW313" s="1074">
        <v>5000</v>
      </c>
      <c r="BX313" s="1074">
        <v>1000</v>
      </c>
      <c r="BY313" s="1077"/>
      <c r="CA313" s="365">
        <f t="shared" si="124"/>
        <v>64.39</v>
      </c>
      <c r="CB313" s="365" t="b">
        <f t="shared" si="125"/>
        <v>0</v>
      </c>
      <c r="CC313" s="365" t="b">
        <f t="shared" si="126"/>
        <v>0</v>
      </c>
      <c r="CD313" s="365" t="b">
        <f t="shared" si="127"/>
        <v>0</v>
      </c>
      <c r="CE313" s="365" t="b">
        <f t="shared" si="128"/>
        <v>0</v>
      </c>
      <c r="CF313" s="365" t="b">
        <f t="shared" si="129"/>
        <v>0</v>
      </c>
      <c r="CG313" s="365" t="b">
        <f t="shared" si="130"/>
        <v>0</v>
      </c>
      <c r="CH313" s="365" t="b">
        <f t="shared" si="131"/>
        <v>0</v>
      </c>
      <c r="CI313" s="72">
        <f t="shared" si="132"/>
        <v>64.39</v>
      </c>
      <c r="CJ313" s="72" t="b">
        <f t="shared" si="133"/>
        <v>0</v>
      </c>
      <c r="CK313" s="72" t="b">
        <f t="shared" si="134"/>
        <v>0</v>
      </c>
      <c r="CL313" s="72">
        <f t="shared" si="135"/>
        <v>0</v>
      </c>
      <c r="CM313" s="72" t="b">
        <f t="shared" si="136"/>
        <v>0</v>
      </c>
      <c r="CN313" s="72" t="b">
        <f t="shared" si="137"/>
        <v>0</v>
      </c>
      <c r="CP313" s="13">
        <f t="shared" si="138"/>
        <v>100</v>
      </c>
      <c r="CQ313" s="13">
        <f t="shared" si="139"/>
        <v>50</v>
      </c>
      <c r="CR313" s="13" t="b">
        <f t="shared" si="140"/>
        <v>0</v>
      </c>
      <c r="CS313" s="13">
        <f t="shared" si="146"/>
        <v>0</v>
      </c>
      <c r="CT313" s="13" t="b">
        <f t="shared" si="145"/>
        <v>0</v>
      </c>
      <c r="CU313" s="13">
        <f t="shared" si="147"/>
        <v>0</v>
      </c>
      <c r="CV313" s="13" t="b">
        <f t="shared" si="141"/>
        <v>0</v>
      </c>
      <c r="CW313" s="13">
        <f t="shared" si="142"/>
        <v>0</v>
      </c>
      <c r="CX313" s="13" t="b">
        <f t="shared" si="143"/>
        <v>0</v>
      </c>
      <c r="CY313" s="13">
        <f t="shared" si="144"/>
        <v>0</v>
      </c>
    </row>
    <row r="314" spans="1:103" ht="15" thickBot="1">
      <c r="A314" s="932"/>
      <c r="B314" s="1081"/>
      <c r="C314" s="1081"/>
      <c r="D314" s="1081"/>
      <c r="E314" s="1081"/>
      <c r="F314" s="1081"/>
      <c r="G314" s="1081"/>
      <c r="H314" s="1081"/>
      <c r="I314" s="1081"/>
      <c r="J314" s="1081"/>
      <c r="K314" s="1081"/>
      <c r="L314" s="1081"/>
      <c r="M314" s="1081"/>
      <c r="N314" s="1081"/>
      <c r="O314" s="1081"/>
      <c r="P314" s="1081"/>
      <c r="Q314" s="941"/>
      <c r="R314" s="1081"/>
      <c r="S314" s="1081"/>
      <c r="T314" s="1081"/>
      <c r="U314" s="1081"/>
      <c r="V314" s="1081"/>
      <c r="W314" s="20" t="s">
        <v>36</v>
      </c>
      <c r="X314" s="91"/>
      <c r="Y314" s="91"/>
      <c r="Z314" s="91"/>
      <c r="AA314" s="91" t="s">
        <v>36</v>
      </c>
      <c r="AB314" s="92">
        <v>4</v>
      </c>
      <c r="AC314" s="92"/>
      <c r="AD314" s="91">
        <v>900</v>
      </c>
      <c r="AE314" s="1081"/>
      <c r="AF314" s="334">
        <f>IF(AG314&gt;0,(AJ314+AG314/2)/2,AJ314)</f>
        <v>52.08</v>
      </c>
      <c r="AG314" s="272">
        <v>83.52</v>
      </c>
      <c r="AH314" s="334">
        <f>IF(Y314="inne",K314*'lista, wskaźniki'!$E$35,IF(Y314="to samo źródło",0,IF(Y314=0,0)))</f>
        <v>0</v>
      </c>
      <c r="AI314" s="334" t="b">
        <f>IF(AA314="gaz z sieci",AC314*'lista, wskaźniki'!$D$21)</f>
        <v>0</v>
      </c>
      <c r="AJ314" s="272">
        <f>IF(AA314="węgiel",AB314*'lista, wskaźniki'!$D$20, IF('Sektor mieszkaniowy'!AA314="drewno",'Sektor mieszkaniowy'!AB314*'lista, wskaźniki'!$D$22,IF('Sektor mieszkaniowy'!AA314="pellet",AB314*'lista, wskaźniki'!$D$23,IF('Sektor mieszkaniowy'!AA314="gaz z sieci",AB314*'lista, wskaźniki'!$D$21,IF('Sektor mieszkaniowy'!AA314="olej opałowy",'Sektor mieszkaniowy'!AB314*'lista, wskaźniki'!$D$24)))))</f>
        <v>62.4</v>
      </c>
      <c r="AK314" s="1084"/>
      <c r="AL314" s="1081"/>
      <c r="AM314" s="20">
        <f>IF(AA314="węgiel",AF314*1/3.6*'lista, wskaźniki'!$F$20,IF(AA314="drewno",AF314*1/3.6*'lista, wskaźniki'!$F$22,IF(AA314="pellet",AF314*1/3.6*'lista, wskaźniki'!$F$23,IF(AA314="gaz z sieci",AF314*1/3.6*'lista, wskaźniki'!$F$21,IF(AA314="olej opałowy",AF314*1/3.6*'lista, wskaźniki'!$F$24,0)))))</f>
        <v>0</v>
      </c>
      <c r="AN314" s="20">
        <f>IF(AA314="węgiel",AF314*'lista, wskaźniki'!$E$42,IF(AA314="drewno",AF314*'lista, wskaźniki'!$G$42,IF(AA314="pellet",AF314*'lista, wskaźniki'!$H$42,IF(AA314="gaz z sieci",AF314*'lista, wskaźniki'!$F$42,IF(AA314="olej opałowy",AF314*'lista, wskaźniki'!$I$42,0)))))</f>
        <v>4.2184799999999995E-2</v>
      </c>
      <c r="AO314" s="20">
        <f>IF(AA314="węgiel",AF314*'lista, wskaźniki'!$E$43,IF(AA314="drewno",AF314*'lista, wskaźniki'!$G$43,IF(AA314="pellet",AF314*'lista, wskaźniki'!$H$43,IF(AA314="gaz z sieci",AF314*'lista, wskaźniki'!$F$43,IF(AA314="olej opałowy",AF314*'lista, wskaźniki'!$I$43,0)))))</f>
        <v>4.2184799999999995E-2</v>
      </c>
      <c r="AP314" s="20">
        <f>IF(AA314="węgiel",AF314*'lista, wskaźniki'!$E$44,IF(AA314="drewno",AF314*'lista, wskaźniki'!$G$44,IF(AA314="pellet",AF314*'lista, wskaźniki'!$H$44,IF(AA314="gaz z sieci",AF314*'lista, wskaźniki'!$F$44,IF(AA314="olej opałowy",AF314*'lista, wskaźniki'!$I$44,0)))))</f>
        <v>1.3019999999999999E-5</v>
      </c>
      <c r="AQ314" s="20" t="b">
        <f>IF(Z314="gaz",AH314*1/3.6*'lista, wskaźniki'!$F$21,IF(Z314="energia elektryczna",AH314*1/3.6*'lista, wskaźniki'!$F$26))</f>
        <v>0</v>
      </c>
      <c r="AR314" s="20" t="b">
        <f>IF(Z314="gaz",AH314*'lista, wskaźniki'!$F$42,IF(Z314="energia elektryczna",AH314*0))</f>
        <v>0</v>
      </c>
      <c r="AS314" s="20" t="b">
        <f>IF(Z314="gaz",AH314*'lista, wskaźniki'!$F$43,IF(Z314="energia elektryczna",AH314*0))</f>
        <v>0</v>
      </c>
      <c r="AT314" s="20" t="b">
        <f>IF(Z314="gaz",AH314*'lista, wskaźniki'!$F$44,IF(Z314="energia elektryczna",AH314*0))</f>
        <v>0</v>
      </c>
      <c r="AU314" s="20">
        <f>AI314*1/3.6*'lista, wskaźniki'!$F$21</f>
        <v>0</v>
      </c>
      <c r="AV314" s="20">
        <f>AI314*'lista, wskaźniki'!$F$42</f>
        <v>0</v>
      </c>
      <c r="AW314" s="20">
        <f>AI314*'lista, wskaźniki'!$F$43</f>
        <v>0</v>
      </c>
      <c r="AX314" s="20">
        <f>AI314*'lista, wskaźniki'!$F$44</f>
        <v>0</v>
      </c>
      <c r="AY314" s="20">
        <f>AK314*'lista, wskaźniki'!$F$26</f>
        <v>0</v>
      </c>
      <c r="AZ314" s="20">
        <f t="shared" si="120"/>
        <v>0</v>
      </c>
      <c r="BA314" s="20">
        <f t="shared" si="121"/>
        <v>4.2184799999999995E-2</v>
      </c>
      <c r="BB314" s="20">
        <f t="shared" si="122"/>
        <v>4.2184799999999995E-2</v>
      </c>
      <c r="BC314" s="20">
        <f t="shared" si="123"/>
        <v>1.3019999999999999E-5</v>
      </c>
      <c r="BD314" s="1081"/>
      <c r="BE314" s="1081"/>
      <c r="BF314" s="1081"/>
      <c r="BG314" s="1081"/>
      <c r="BH314" s="91"/>
      <c r="BI314" s="1081"/>
      <c r="BJ314" s="91"/>
      <c r="BK314" s="1081"/>
      <c r="BL314" s="91"/>
      <c r="BM314" s="91"/>
      <c r="BN314" s="91"/>
      <c r="BO314" s="91"/>
      <c r="BP314" s="91"/>
      <c r="BQ314" s="91" t="s">
        <v>121</v>
      </c>
      <c r="BR314" s="91">
        <v>1</v>
      </c>
      <c r="BS314" s="1075"/>
      <c r="BT314" s="1075"/>
      <c r="BU314" s="1075"/>
      <c r="BV314" s="1075"/>
      <c r="BW314" s="1075"/>
      <c r="BX314" s="1075"/>
      <c r="BY314" s="1078"/>
      <c r="CA314" s="365" t="b">
        <f t="shared" si="124"/>
        <v>0</v>
      </c>
      <c r="CB314" s="365">
        <f t="shared" si="125"/>
        <v>52.08</v>
      </c>
      <c r="CC314" s="365" t="b">
        <f t="shared" si="126"/>
        <v>0</v>
      </c>
      <c r="CD314" s="365" t="b">
        <f t="shared" si="127"/>
        <v>0</v>
      </c>
      <c r="CE314" s="365" t="b">
        <f t="shared" si="128"/>
        <v>0</v>
      </c>
      <c r="CF314" s="365" t="b">
        <f t="shared" si="129"/>
        <v>0</v>
      </c>
      <c r="CG314" s="365" t="b">
        <f t="shared" si="130"/>
        <v>0</v>
      </c>
      <c r="CH314" s="365" t="b">
        <f t="shared" si="131"/>
        <v>0</v>
      </c>
      <c r="CI314" s="72" t="b">
        <f t="shared" si="132"/>
        <v>0</v>
      </c>
      <c r="CJ314" s="72">
        <f t="shared" si="133"/>
        <v>52.08</v>
      </c>
      <c r="CK314" s="72" t="b">
        <f t="shared" si="134"/>
        <v>0</v>
      </c>
      <c r="CL314" s="72">
        <f t="shared" si="135"/>
        <v>0</v>
      </c>
      <c r="CM314" s="72" t="b">
        <f t="shared" si="136"/>
        <v>0</v>
      </c>
      <c r="CN314" s="72" t="b">
        <f t="shared" si="137"/>
        <v>0</v>
      </c>
      <c r="CP314" s="13">
        <f t="shared" si="138"/>
        <v>0</v>
      </c>
      <c r="CQ314" s="13" t="b">
        <f t="shared" si="139"/>
        <v>0</v>
      </c>
      <c r="CR314" s="13" t="b">
        <f t="shared" si="140"/>
        <v>0</v>
      </c>
      <c r="CS314" s="13" t="b">
        <f t="shared" si="146"/>
        <v>0</v>
      </c>
      <c r="CT314" s="13" t="b">
        <f t="shared" si="145"/>
        <v>0</v>
      </c>
      <c r="CU314" s="13" t="b">
        <f t="shared" si="147"/>
        <v>0</v>
      </c>
      <c r="CV314" s="13" t="b">
        <f t="shared" si="141"/>
        <v>0</v>
      </c>
      <c r="CW314" s="13" t="b">
        <f t="shared" si="142"/>
        <v>0</v>
      </c>
      <c r="CX314" s="13" t="b">
        <f t="shared" si="143"/>
        <v>0</v>
      </c>
      <c r="CY314" s="13" t="b">
        <f t="shared" si="144"/>
        <v>0</v>
      </c>
    </row>
    <row r="315" spans="1:103" ht="15" thickBot="1">
      <c r="A315" s="932"/>
      <c r="B315" s="1081"/>
      <c r="C315" s="1081"/>
      <c r="D315" s="1081"/>
      <c r="E315" s="1081"/>
      <c r="F315" s="1081"/>
      <c r="G315" s="1081"/>
      <c r="H315" s="1081"/>
      <c r="I315" s="1081"/>
      <c r="J315" s="1081"/>
      <c r="K315" s="1081"/>
      <c r="L315" s="1081"/>
      <c r="M315" s="1081"/>
      <c r="N315" s="1081"/>
      <c r="O315" s="1081"/>
      <c r="P315" s="1081"/>
      <c r="Q315" s="941"/>
      <c r="R315" s="1081"/>
      <c r="S315" s="1081"/>
      <c r="T315" s="1081"/>
      <c r="U315" s="1081"/>
      <c r="V315" s="1081"/>
      <c r="W315" s="91"/>
      <c r="X315" s="91"/>
      <c r="Y315" s="91"/>
      <c r="Z315" s="91"/>
      <c r="AA315" s="91" t="s">
        <v>50</v>
      </c>
      <c r="AB315" s="92"/>
      <c r="AC315" s="92"/>
      <c r="AD315" s="91"/>
      <c r="AE315" s="1081"/>
      <c r="AF315" s="334">
        <f t="shared" si="148"/>
        <v>0</v>
      </c>
      <c r="AG315" s="272">
        <f>IF(R315="kompletna",Q315*J315*0.0036*'lista, wskaźniki'!$F$13, IF(R315="częściowa",Q315*J315*0.0036*'lista, wskaźniki'!$F$14, IF(R315="brak",Q315*J315*0.0036*'lista, wskaźniki'!$F$15,)))</f>
        <v>0</v>
      </c>
      <c r="AH315" s="334">
        <f>IF(Y315="inne",K315*'lista, wskaźniki'!$E$35,IF(Y315="to samo źródło",0,IF(Y315=0,0)))</f>
        <v>0</v>
      </c>
      <c r="AI315" s="334" t="b">
        <f>IF(AA315="gaz z sieci",AC315*'lista, wskaźniki'!$D$21)</f>
        <v>0</v>
      </c>
      <c r="AJ315" s="272">
        <f>IF(AA315="węgiel",AB315*'lista, wskaźniki'!$D$20, IF('Sektor mieszkaniowy'!AA315="drewno",'Sektor mieszkaniowy'!AB315*'lista, wskaźniki'!$D$22,IF('Sektor mieszkaniowy'!AA315="pellet",AB315*'lista, wskaźniki'!$D$23,IF('Sektor mieszkaniowy'!AA315="gaz z sieci",AB315*'lista, wskaźniki'!$D$21,IF('Sektor mieszkaniowy'!AA315="olej opałowy",'Sektor mieszkaniowy'!AB315*'lista, wskaźniki'!$D$24)))))</f>
        <v>0</v>
      </c>
      <c r="AK315" s="1084"/>
      <c r="AL315" s="1081"/>
      <c r="AM315" s="20">
        <f>IF(AA315="węgiel",AF315*1/3.6*'lista, wskaźniki'!$F$20,IF(AA315="drewno",AF315*1/3.6*'lista, wskaźniki'!$F$22,IF(AA315="pellet",AF315*1/3.6*'lista, wskaźniki'!$F$23,IF(AA315="gaz z sieci",AF315*1/3.6*'lista, wskaźniki'!$F$21,IF(AA315="olej opałowy",AF315*1/3.6*'lista, wskaźniki'!$F$24,0)))))</f>
        <v>0</v>
      </c>
      <c r="AN315" s="20">
        <f>IF(AA315="węgiel",AF315*'lista, wskaźniki'!$E$42,IF(AA315="drewno",AF315*'lista, wskaźniki'!$G$42,IF(AA315="pellet",AF315*'lista, wskaźniki'!$H$42,IF(AA315="gaz z sieci",AF315*'lista, wskaźniki'!$F$42,IF(AA315="olej opałowy",AF315*'lista, wskaźniki'!$I$42,0)))))</f>
        <v>0</v>
      </c>
      <c r="AO315" s="20">
        <f>IF(AA315="węgiel",AF315*'lista, wskaźniki'!$E$43,IF(AA315="drewno",AF315*'lista, wskaźniki'!$G$43,IF(AA315="pellet",AF315*'lista, wskaźniki'!$H$43,IF(AA315="gaz z sieci",AF315*'lista, wskaźniki'!$F$43,IF(AA315="olej opałowy",AF315*'lista, wskaźniki'!$I$43,0)))))</f>
        <v>0</v>
      </c>
      <c r="AP315" s="20">
        <f>IF(AA315="węgiel",AF315*'lista, wskaźniki'!$E$44,IF(AA315="drewno",AF315*'lista, wskaźniki'!$G$44,IF(AA315="pellet",AF315*'lista, wskaźniki'!$H$44,IF(AA315="gaz z sieci",AF315*'lista, wskaźniki'!$F$44,IF(AA315="olej opałowy",AF315*'lista, wskaźniki'!$I$44,0)))))</f>
        <v>0</v>
      </c>
      <c r="AQ315" s="20" t="b">
        <f>IF(Z315="gaz",AH315*1/3.6*'lista, wskaźniki'!$F$21,IF(Z315="energia elektryczna",AH315*1/3.6*'lista, wskaźniki'!$F$26))</f>
        <v>0</v>
      </c>
      <c r="AR315" s="20" t="b">
        <f>IF(Z315="gaz",AH315*'lista, wskaźniki'!$F$42,IF(Z315="energia elektryczna",AH315*0))</f>
        <v>0</v>
      </c>
      <c r="AS315" s="20" t="b">
        <f>IF(Z315="gaz",AH315*'lista, wskaźniki'!$F$43,IF(Z315="energia elektryczna",AH315*0))</f>
        <v>0</v>
      </c>
      <c r="AT315" s="20" t="b">
        <f>IF(Z315="gaz",AH315*'lista, wskaźniki'!$F$44,IF(Z315="energia elektryczna",AH315*0))</f>
        <v>0</v>
      </c>
      <c r="AU315" s="20">
        <f>AI315*1/3.6*'lista, wskaźniki'!$F$21</f>
        <v>0</v>
      </c>
      <c r="AV315" s="20">
        <f>AI315*'lista, wskaźniki'!$F$42</f>
        <v>0</v>
      </c>
      <c r="AW315" s="20">
        <f>AI315*'lista, wskaźniki'!$F$43</f>
        <v>0</v>
      </c>
      <c r="AX315" s="20">
        <f>AI315*'lista, wskaźniki'!$F$44</f>
        <v>0</v>
      </c>
      <c r="AY315" s="20">
        <f>AK315*'lista, wskaźniki'!$F$26</f>
        <v>0</v>
      </c>
      <c r="AZ315" s="20">
        <f t="shared" si="120"/>
        <v>0</v>
      </c>
      <c r="BA315" s="20">
        <f t="shared" si="121"/>
        <v>0</v>
      </c>
      <c r="BB315" s="20">
        <f t="shared" si="122"/>
        <v>0</v>
      </c>
      <c r="BC315" s="20">
        <f t="shared" si="123"/>
        <v>0</v>
      </c>
      <c r="BD315" s="1081"/>
      <c r="BE315" s="1081"/>
      <c r="BF315" s="1081"/>
      <c r="BG315" s="1081"/>
      <c r="BH315" s="91"/>
      <c r="BI315" s="1081"/>
      <c r="BJ315" s="91"/>
      <c r="BK315" s="1081"/>
      <c r="BL315" s="91"/>
      <c r="BM315" s="91"/>
      <c r="BN315" s="91"/>
      <c r="BO315" s="91"/>
      <c r="BP315" s="91"/>
      <c r="BQ315" s="91"/>
      <c r="BR315" s="91"/>
      <c r="BS315" s="1075"/>
      <c r="BT315" s="1075"/>
      <c r="BU315" s="1075"/>
      <c r="BV315" s="1075"/>
      <c r="BW315" s="1075"/>
      <c r="BX315" s="1075"/>
      <c r="BY315" s="1078"/>
      <c r="CA315" s="365" t="b">
        <f t="shared" si="124"/>
        <v>0</v>
      </c>
      <c r="CB315" s="365" t="b">
        <f t="shared" si="125"/>
        <v>0</v>
      </c>
      <c r="CC315" s="365">
        <f t="shared" si="126"/>
        <v>0</v>
      </c>
      <c r="CD315" s="365" t="b">
        <f t="shared" si="127"/>
        <v>0</v>
      </c>
      <c r="CE315" s="365" t="b">
        <f t="shared" si="128"/>
        <v>0</v>
      </c>
      <c r="CF315" s="365" t="b">
        <f t="shared" si="129"/>
        <v>0</v>
      </c>
      <c r="CG315" s="365" t="b">
        <f t="shared" si="130"/>
        <v>0</v>
      </c>
      <c r="CH315" s="365" t="b">
        <f t="shared" si="131"/>
        <v>0</v>
      </c>
      <c r="CI315" s="72" t="b">
        <f t="shared" si="132"/>
        <v>0</v>
      </c>
      <c r="CJ315" s="72" t="b">
        <f t="shared" si="133"/>
        <v>0</v>
      </c>
      <c r="CK315" s="72">
        <f t="shared" si="134"/>
        <v>0</v>
      </c>
      <c r="CL315" s="72">
        <f t="shared" si="135"/>
        <v>0</v>
      </c>
      <c r="CM315" s="72" t="b">
        <f t="shared" si="136"/>
        <v>0</v>
      </c>
      <c r="CN315" s="72" t="b">
        <f t="shared" si="137"/>
        <v>0</v>
      </c>
      <c r="CP315" s="13">
        <f t="shared" si="138"/>
        <v>0</v>
      </c>
      <c r="CQ315" s="13" t="b">
        <f t="shared" si="139"/>
        <v>0</v>
      </c>
      <c r="CR315" s="13" t="b">
        <f t="shared" si="140"/>
        <v>0</v>
      </c>
      <c r="CS315" s="13" t="b">
        <f t="shared" si="146"/>
        <v>0</v>
      </c>
      <c r="CT315" s="13" t="b">
        <f t="shared" si="145"/>
        <v>0</v>
      </c>
      <c r="CU315" s="13" t="b">
        <f t="shared" si="147"/>
        <v>0</v>
      </c>
      <c r="CV315" s="13" t="b">
        <f t="shared" si="141"/>
        <v>0</v>
      </c>
      <c r="CW315" s="13" t="b">
        <f t="shared" si="142"/>
        <v>0</v>
      </c>
      <c r="CX315" s="13" t="b">
        <f t="shared" si="143"/>
        <v>0</v>
      </c>
      <c r="CY315" s="13" t="b">
        <f t="shared" si="144"/>
        <v>0</v>
      </c>
    </row>
    <row r="316" spans="1:103" ht="15" thickBot="1">
      <c r="A316" s="932"/>
      <c r="B316" s="1081"/>
      <c r="C316" s="1081"/>
      <c r="D316" s="1081"/>
      <c r="E316" s="1081"/>
      <c r="F316" s="1081"/>
      <c r="G316" s="1081"/>
      <c r="H316" s="1081"/>
      <c r="I316" s="1081"/>
      <c r="J316" s="1081"/>
      <c r="K316" s="1081"/>
      <c r="L316" s="1081"/>
      <c r="M316" s="1081"/>
      <c r="N316" s="1081"/>
      <c r="O316" s="1081"/>
      <c r="P316" s="1081"/>
      <c r="Q316" s="941"/>
      <c r="R316" s="1081"/>
      <c r="S316" s="1081"/>
      <c r="T316" s="1081"/>
      <c r="U316" s="1081"/>
      <c r="V316" s="1081"/>
      <c r="W316" s="91"/>
      <c r="X316" s="91"/>
      <c r="Y316" s="91"/>
      <c r="Z316" s="91"/>
      <c r="AA316" s="91" t="s">
        <v>38</v>
      </c>
      <c r="AB316" s="92"/>
      <c r="AC316" s="92"/>
      <c r="AD316" s="91"/>
      <c r="AE316" s="1081"/>
      <c r="AF316" s="334">
        <f t="shared" si="148"/>
        <v>0</v>
      </c>
      <c r="AG316" s="272">
        <f>IF(R316="kompletna",Q316*J316*0.0036*'lista, wskaźniki'!$F$13, IF(R316="częściowa",Q316*J316*0.0036*'lista, wskaźniki'!$F$14, IF(R316="brak",Q316*J316*0.0036*'lista, wskaźniki'!$F$15,)))</f>
        <v>0</v>
      </c>
      <c r="AH316" s="334">
        <f>IF(Y316="inne",K316*'lista, wskaźniki'!$E$35,IF(Y316="to samo źródło",0,IF(Y316=0,0)))</f>
        <v>0</v>
      </c>
      <c r="AI316" s="334">
        <f>IF(AA316="gaz z sieci",AC316*'lista, wskaźniki'!$D$21)</f>
        <v>0</v>
      </c>
      <c r="AJ316" s="272">
        <f>IF(AA316="węgiel",AB316*'lista, wskaźniki'!$D$20, IF('Sektor mieszkaniowy'!AA316="drewno",'Sektor mieszkaniowy'!AB316*'lista, wskaźniki'!$D$22,IF('Sektor mieszkaniowy'!AA316="pellet",AB316*'lista, wskaźniki'!$D$23,IF('Sektor mieszkaniowy'!AA316="gaz z sieci",AB316*'lista, wskaźniki'!$D$21,IF('Sektor mieszkaniowy'!AA316="olej opałowy",'Sektor mieszkaniowy'!AB316*'lista, wskaźniki'!$D$24)))))</f>
        <v>0</v>
      </c>
      <c r="AK316" s="1084"/>
      <c r="AL316" s="1081"/>
      <c r="AM316" s="20">
        <f>IF(AA316="węgiel",AF316*1/3.6*'lista, wskaźniki'!$F$20,IF(AA316="drewno",AF316*1/3.6*'lista, wskaźniki'!$F$22,IF(AA316="pellet",AF316*1/3.6*'lista, wskaźniki'!$F$23,IF(AA316="gaz z sieci",AF316*1/3.6*'lista, wskaźniki'!$F$21,IF(AA316="olej opałowy",AF316*1/3.6*'lista, wskaźniki'!$F$24,0)))))</f>
        <v>0</v>
      </c>
      <c r="AN316" s="20">
        <f>IF(AA316="węgiel",AF316*'lista, wskaźniki'!$E$42,IF(AA316="drewno",AF316*'lista, wskaźniki'!$G$42,IF(AA316="pellet",AF316*'lista, wskaźniki'!$H$42,IF(AA316="gaz z sieci",AF316*'lista, wskaźniki'!$F$42,IF(AA316="olej opałowy",AF316*'lista, wskaźniki'!$I$42,0)))))</f>
        <v>0</v>
      </c>
      <c r="AO316" s="20">
        <f>IF(AA316="węgiel",AF316*'lista, wskaźniki'!$E$43,IF(AA316="drewno",AF316*'lista, wskaźniki'!$G$43,IF(AA316="pellet",AF316*'lista, wskaźniki'!$H$43,IF(AA316="gaz z sieci",AF316*'lista, wskaźniki'!$F$43,IF(AA316="olej opałowy",AF316*'lista, wskaźniki'!$I$43,0)))))</f>
        <v>0</v>
      </c>
      <c r="AP316" s="20">
        <f>IF(AA316="węgiel",AF316*'lista, wskaźniki'!$E$44,IF(AA316="drewno",AF316*'lista, wskaźniki'!$G$44,IF(AA316="pellet",AF316*'lista, wskaźniki'!$H$44,IF(AA316="gaz z sieci",AF316*'lista, wskaźniki'!$F$44,IF(AA316="olej opałowy",AF316*'lista, wskaźniki'!$I$44,0)))))</f>
        <v>0</v>
      </c>
      <c r="AQ316" s="20" t="b">
        <f>IF(Z316="gaz",AH316*1/3.6*'lista, wskaźniki'!$F$21,IF(Z316="energia elektryczna",AH316*1/3.6*'lista, wskaźniki'!$F$26))</f>
        <v>0</v>
      </c>
      <c r="AR316" s="20" t="b">
        <f>IF(Z316="gaz",AH316*'lista, wskaźniki'!$F$42,IF(Z316="energia elektryczna",AH316*0))</f>
        <v>0</v>
      </c>
      <c r="AS316" s="20" t="b">
        <f>IF(Z316="gaz",AH316*'lista, wskaźniki'!$F$43,IF(Z316="energia elektryczna",AH316*0))</f>
        <v>0</v>
      </c>
      <c r="AT316" s="20" t="b">
        <f>IF(Z316="gaz",AH316*'lista, wskaźniki'!$F$44,IF(Z316="energia elektryczna",AH316*0))</f>
        <v>0</v>
      </c>
      <c r="AU316" s="20">
        <f>AI316*1/3.6*'lista, wskaźniki'!$F$21</f>
        <v>0</v>
      </c>
      <c r="AV316" s="20">
        <f>AI316*'lista, wskaźniki'!$F$42</f>
        <v>0</v>
      </c>
      <c r="AW316" s="20">
        <f>AI316*'lista, wskaźniki'!$F$43</f>
        <v>0</v>
      </c>
      <c r="AX316" s="20">
        <f>AI316*'lista, wskaźniki'!$F$44</f>
        <v>0</v>
      </c>
      <c r="AY316" s="20">
        <f>AK316*'lista, wskaźniki'!$F$26</f>
        <v>0</v>
      </c>
      <c r="AZ316" s="20">
        <f t="shared" si="120"/>
        <v>0</v>
      </c>
      <c r="BA316" s="20">
        <f t="shared" si="121"/>
        <v>0</v>
      </c>
      <c r="BB316" s="20">
        <f t="shared" si="122"/>
        <v>0</v>
      </c>
      <c r="BC316" s="20">
        <f t="shared" si="123"/>
        <v>0</v>
      </c>
      <c r="BD316" s="1081"/>
      <c r="BE316" s="1081"/>
      <c r="BF316" s="1081"/>
      <c r="BG316" s="1081"/>
      <c r="BH316" s="91"/>
      <c r="BI316" s="1081"/>
      <c r="BJ316" s="91"/>
      <c r="BK316" s="1081"/>
      <c r="BL316" s="91"/>
      <c r="BM316" s="91"/>
      <c r="BN316" s="91"/>
      <c r="BO316" s="91"/>
      <c r="BP316" s="91"/>
      <c r="BQ316" s="91"/>
      <c r="BR316" s="91"/>
      <c r="BS316" s="1075"/>
      <c r="BT316" s="1075"/>
      <c r="BU316" s="1075"/>
      <c r="BV316" s="1075"/>
      <c r="BW316" s="1075"/>
      <c r="BX316" s="1075"/>
      <c r="BY316" s="1078"/>
      <c r="CA316" s="365" t="b">
        <f t="shared" si="124"/>
        <v>0</v>
      </c>
      <c r="CB316" s="365" t="b">
        <f t="shared" si="125"/>
        <v>0</v>
      </c>
      <c r="CC316" s="365" t="b">
        <f t="shared" si="126"/>
        <v>0</v>
      </c>
      <c r="CD316" s="365">
        <f t="shared" si="127"/>
        <v>0</v>
      </c>
      <c r="CE316" s="365" t="b">
        <f t="shared" si="128"/>
        <v>0</v>
      </c>
      <c r="CF316" s="365" t="b">
        <f t="shared" si="129"/>
        <v>0</v>
      </c>
      <c r="CG316" s="365" t="b">
        <f t="shared" si="130"/>
        <v>0</v>
      </c>
      <c r="CH316" s="365">
        <f t="shared" si="131"/>
        <v>0</v>
      </c>
      <c r="CI316" s="72" t="b">
        <f t="shared" si="132"/>
        <v>0</v>
      </c>
      <c r="CJ316" s="72" t="b">
        <f t="shared" si="133"/>
        <v>0</v>
      </c>
      <c r="CK316" s="72" t="b">
        <f t="shared" si="134"/>
        <v>0</v>
      </c>
      <c r="CL316" s="72">
        <f t="shared" si="135"/>
        <v>0</v>
      </c>
      <c r="CM316" s="72" t="b">
        <f t="shared" si="136"/>
        <v>0</v>
      </c>
      <c r="CN316" s="72" t="b">
        <f t="shared" si="137"/>
        <v>0</v>
      </c>
      <c r="CP316" s="13">
        <f t="shared" si="138"/>
        <v>0</v>
      </c>
      <c r="CQ316" s="13" t="b">
        <f t="shared" si="139"/>
        <v>0</v>
      </c>
      <c r="CR316" s="13" t="b">
        <f t="shared" si="140"/>
        <v>0</v>
      </c>
      <c r="CS316" s="13" t="b">
        <f t="shared" si="146"/>
        <v>0</v>
      </c>
      <c r="CT316" s="13" t="b">
        <f t="shared" si="145"/>
        <v>0</v>
      </c>
      <c r="CU316" s="13" t="b">
        <f t="shared" si="147"/>
        <v>0</v>
      </c>
      <c r="CV316" s="13" t="b">
        <f t="shared" si="141"/>
        <v>0</v>
      </c>
      <c r="CW316" s="13" t="b">
        <f t="shared" si="142"/>
        <v>0</v>
      </c>
      <c r="CX316" s="13" t="b">
        <f t="shared" si="143"/>
        <v>0</v>
      </c>
      <c r="CY316" s="13" t="b">
        <f t="shared" si="144"/>
        <v>0</v>
      </c>
    </row>
    <row r="317" spans="1:103" ht="15" thickBot="1">
      <c r="A317" s="933"/>
      <c r="B317" s="1082"/>
      <c r="C317" s="1082"/>
      <c r="D317" s="1082"/>
      <c r="E317" s="1082"/>
      <c r="F317" s="1082"/>
      <c r="G317" s="1082"/>
      <c r="H317" s="1082"/>
      <c r="I317" s="1082"/>
      <c r="J317" s="1082"/>
      <c r="K317" s="1082"/>
      <c r="L317" s="1082"/>
      <c r="M317" s="1082"/>
      <c r="N317" s="1082"/>
      <c r="O317" s="1082"/>
      <c r="P317" s="1082"/>
      <c r="Q317" s="942"/>
      <c r="R317" s="1082"/>
      <c r="S317" s="1082"/>
      <c r="T317" s="1082"/>
      <c r="U317" s="1082"/>
      <c r="V317" s="1082"/>
      <c r="W317" s="93"/>
      <c r="X317" s="93"/>
      <c r="Y317" s="93"/>
      <c r="Z317" s="93"/>
      <c r="AA317" s="93" t="s">
        <v>37</v>
      </c>
      <c r="AB317" s="94"/>
      <c r="AC317" s="94"/>
      <c r="AD317" s="93"/>
      <c r="AE317" s="1082"/>
      <c r="AF317" s="334">
        <f t="shared" si="148"/>
        <v>0</v>
      </c>
      <c r="AG317" s="272">
        <f>IF(R317="kompletna",Q317*J317*0.0036*'lista, wskaźniki'!$F$13, IF(R317="częściowa",Q317*J317*0.0036*'lista, wskaźniki'!$F$14, IF(R317="brak",Q317*J317*0.0036*'lista, wskaźniki'!$F$15,)))</f>
        <v>0</v>
      </c>
      <c r="AH317" s="334">
        <f>IF(Y317="inne",K317*'lista, wskaźniki'!$E$35,IF(Y317="to samo źródło",0,IF(Y317=0,0)))</f>
        <v>0</v>
      </c>
      <c r="AI317" s="334" t="b">
        <f>IF(AA317="gaz z sieci",AC317*'lista, wskaźniki'!$D$21)</f>
        <v>0</v>
      </c>
      <c r="AJ317" s="272">
        <f>IF(AA317="węgiel",AB317*'lista, wskaźniki'!$D$20, IF('Sektor mieszkaniowy'!AA317="drewno",'Sektor mieszkaniowy'!AB317*'lista, wskaźniki'!$D$22,IF('Sektor mieszkaniowy'!AA317="pellet",AB317*'lista, wskaźniki'!$D$23,IF('Sektor mieszkaniowy'!AA317="gaz z sieci",AB317*'lista, wskaźniki'!$D$21,IF('Sektor mieszkaniowy'!AA317="olej opałowy",'Sektor mieszkaniowy'!AB317*'lista, wskaźniki'!$D$24)))))</f>
        <v>0</v>
      </c>
      <c r="AK317" s="1085"/>
      <c r="AL317" s="1082"/>
      <c r="AM317" s="20">
        <f>IF(AA317="węgiel",AF317*1/3.6*'lista, wskaźniki'!$F$20,IF(AA317="drewno",AF317*1/3.6*'lista, wskaźniki'!$F$22,IF(AA317="pellet",AF317*1/3.6*'lista, wskaźniki'!$F$23,IF(AA317="gaz z sieci",AF317*1/3.6*'lista, wskaźniki'!$F$21,IF(AA317="olej opałowy",AF317*1/3.6*'lista, wskaźniki'!$F$24,0)))))</f>
        <v>0</v>
      </c>
      <c r="AN317" s="20">
        <f>IF(AA317="węgiel",AF317*'lista, wskaźniki'!$E$42,IF(AA317="drewno",AF317*'lista, wskaźniki'!$G$42,IF(AA317="pellet",AF317*'lista, wskaźniki'!$H$42,IF(AA317="gaz z sieci",AF317*'lista, wskaźniki'!$F$42,IF(AA317="olej opałowy",AF317*'lista, wskaźniki'!$I$42,0)))))</f>
        <v>0</v>
      </c>
      <c r="AO317" s="20">
        <f>IF(AA317="węgiel",AF317*'lista, wskaźniki'!$E$43,IF(AA317="drewno",AF317*'lista, wskaźniki'!$G$43,IF(AA317="pellet",AF317*'lista, wskaźniki'!$H$43,IF(AA317="gaz z sieci",AF317*'lista, wskaźniki'!$F$43,IF(AA317="olej opałowy",AF317*'lista, wskaźniki'!$I$43,0)))))</f>
        <v>0</v>
      </c>
      <c r="AP317" s="20">
        <f>IF(AA317="węgiel",AF317*'lista, wskaźniki'!$E$44,IF(AA317="drewno",AF317*'lista, wskaźniki'!$G$44,IF(AA317="pellet",AF317*'lista, wskaźniki'!$H$44,IF(AA317="gaz z sieci",AF317*'lista, wskaźniki'!$F$44,IF(AA317="olej opałowy",AF317*'lista, wskaźniki'!$I$44,0)))))</f>
        <v>0</v>
      </c>
      <c r="AQ317" s="20" t="b">
        <f>IF(Z317="gaz",AH317*1/3.6*'lista, wskaźniki'!$F$21,IF(Z317="energia elektryczna",AH317*1/3.6*'lista, wskaźniki'!$F$26))</f>
        <v>0</v>
      </c>
      <c r="AR317" s="20" t="b">
        <f>IF(Z317="gaz",AH317*'lista, wskaźniki'!$F$42,IF(Z317="energia elektryczna",AH317*0))</f>
        <v>0</v>
      </c>
      <c r="AS317" s="20" t="b">
        <f>IF(Z317="gaz",AH317*'lista, wskaźniki'!$F$43,IF(Z317="energia elektryczna",AH317*0))</f>
        <v>0</v>
      </c>
      <c r="AT317" s="20" t="b">
        <f>IF(Z317="gaz",AH317*'lista, wskaźniki'!$F$44,IF(Z317="energia elektryczna",AH317*0))</f>
        <v>0</v>
      </c>
      <c r="AU317" s="20">
        <f>AI317*1/3.6*'lista, wskaźniki'!$F$21</f>
        <v>0</v>
      </c>
      <c r="AV317" s="20">
        <f>AI317*'lista, wskaźniki'!$F$42</f>
        <v>0</v>
      </c>
      <c r="AW317" s="20">
        <f>AI317*'lista, wskaźniki'!$F$43</f>
        <v>0</v>
      </c>
      <c r="AX317" s="20">
        <f>AI317*'lista, wskaźniki'!$F$44</f>
        <v>0</v>
      </c>
      <c r="AY317" s="20">
        <f>AK317*'lista, wskaźniki'!$F$26</f>
        <v>0</v>
      </c>
      <c r="AZ317" s="20">
        <f t="shared" si="120"/>
        <v>0</v>
      </c>
      <c r="BA317" s="20">
        <f t="shared" si="121"/>
        <v>0</v>
      </c>
      <c r="BB317" s="20">
        <f t="shared" si="122"/>
        <v>0</v>
      </c>
      <c r="BC317" s="20">
        <f t="shared" si="123"/>
        <v>0</v>
      </c>
      <c r="BD317" s="1082"/>
      <c r="BE317" s="1082"/>
      <c r="BF317" s="1082"/>
      <c r="BG317" s="1082"/>
      <c r="BH317" s="93"/>
      <c r="BI317" s="1082"/>
      <c r="BJ317" s="93"/>
      <c r="BK317" s="1082"/>
      <c r="BL317" s="93"/>
      <c r="BM317" s="93"/>
      <c r="BN317" s="93"/>
      <c r="BO317" s="93"/>
      <c r="BP317" s="93"/>
      <c r="BQ317" s="93"/>
      <c r="BR317" s="93"/>
      <c r="BS317" s="1076"/>
      <c r="BT317" s="1076"/>
      <c r="BU317" s="1076"/>
      <c r="BV317" s="1076"/>
      <c r="BW317" s="1076"/>
      <c r="BX317" s="1076"/>
      <c r="BY317" s="1079"/>
      <c r="CA317" s="365" t="b">
        <f t="shared" si="124"/>
        <v>0</v>
      </c>
      <c r="CB317" s="365" t="b">
        <f t="shared" si="125"/>
        <v>0</v>
      </c>
      <c r="CC317" s="365" t="b">
        <f t="shared" si="126"/>
        <v>0</v>
      </c>
      <c r="CD317" s="365" t="b">
        <f t="shared" si="127"/>
        <v>0</v>
      </c>
      <c r="CE317" s="365">
        <f t="shared" si="128"/>
        <v>0</v>
      </c>
      <c r="CF317" s="365" t="b">
        <f t="shared" si="129"/>
        <v>0</v>
      </c>
      <c r="CG317" s="365" t="b">
        <f t="shared" si="130"/>
        <v>0</v>
      </c>
      <c r="CH317" s="365" t="b">
        <f t="shared" si="131"/>
        <v>0</v>
      </c>
      <c r="CI317" s="72" t="b">
        <f t="shared" si="132"/>
        <v>0</v>
      </c>
      <c r="CJ317" s="72" t="b">
        <f t="shared" si="133"/>
        <v>0</v>
      </c>
      <c r="CK317" s="72" t="b">
        <f t="shared" si="134"/>
        <v>0</v>
      </c>
      <c r="CL317" s="72">
        <f t="shared" si="135"/>
        <v>0</v>
      </c>
      <c r="CM317" s="72">
        <f t="shared" si="136"/>
        <v>0</v>
      </c>
      <c r="CN317" s="72" t="b">
        <f t="shared" si="137"/>
        <v>0</v>
      </c>
      <c r="CP317" s="13">
        <f t="shared" si="138"/>
        <v>0</v>
      </c>
      <c r="CQ317" s="13" t="b">
        <f t="shared" si="139"/>
        <v>0</v>
      </c>
      <c r="CR317" s="13" t="b">
        <f t="shared" si="140"/>
        <v>0</v>
      </c>
      <c r="CS317" s="13" t="b">
        <f t="shared" si="146"/>
        <v>0</v>
      </c>
      <c r="CT317" s="13" t="b">
        <f t="shared" si="145"/>
        <v>0</v>
      </c>
      <c r="CU317" s="13" t="b">
        <f t="shared" si="147"/>
        <v>0</v>
      </c>
      <c r="CV317" s="13" t="b">
        <f t="shared" si="141"/>
        <v>0</v>
      </c>
      <c r="CW317" s="13" t="b">
        <f t="shared" si="142"/>
        <v>0</v>
      </c>
      <c r="CX317" s="13" t="b">
        <f t="shared" si="143"/>
        <v>0</v>
      </c>
      <c r="CY317" s="13" t="b">
        <f t="shared" si="144"/>
        <v>0</v>
      </c>
    </row>
    <row r="318" spans="1:103" ht="15" thickBot="1">
      <c r="A318" s="931">
        <v>64</v>
      </c>
      <c r="B318" s="1080" t="s">
        <v>204</v>
      </c>
      <c r="C318" s="1080">
        <v>40</v>
      </c>
      <c r="D318" s="1080" t="s">
        <v>1</v>
      </c>
      <c r="E318" s="1080" t="s">
        <v>5</v>
      </c>
      <c r="F318" s="1080"/>
      <c r="G318" s="1080">
        <v>4</v>
      </c>
      <c r="H318" s="1080"/>
      <c r="I318" s="1080" t="s">
        <v>11</v>
      </c>
      <c r="J318" s="1080">
        <v>132</v>
      </c>
      <c r="K318" s="1080">
        <v>2</v>
      </c>
      <c r="L318" s="1080" t="s">
        <v>16</v>
      </c>
      <c r="M318" s="1080">
        <v>100</v>
      </c>
      <c r="N318" s="1080" t="s">
        <v>16</v>
      </c>
      <c r="O318" s="1080">
        <v>100</v>
      </c>
      <c r="P318" s="1080" t="s">
        <v>17</v>
      </c>
      <c r="Q318" s="940">
        <f>IF(I318="&lt;1966",'lista, wskaźniki'!$G$4,IF(I318="1967-1985",'lista, wskaźniki'!$G$5,IF(I318="1986-1992",'lista, wskaźniki'!$G$6,IF(I318="1993-1996",'lista, wskaźniki'!$G$7,IF(I318="&gt;1997",'lista, wskaźniki'!$G$8,IF(I318=0,'lista, wskaźniki'!$G$4))))))</f>
        <v>250</v>
      </c>
      <c r="R318" s="1080" t="s">
        <v>23</v>
      </c>
      <c r="S318" s="1080" t="s">
        <v>27</v>
      </c>
      <c r="T318" s="1080">
        <v>18</v>
      </c>
      <c r="U318" s="1080">
        <v>2005</v>
      </c>
      <c r="V318" s="1080"/>
      <c r="W318" s="89" t="s">
        <v>35</v>
      </c>
      <c r="X318" s="89" t="s">
        <v>39</v>
      </c>
      <c r="Y318" s="89" t="s">
        <v>24</v>
      </c>
      <c r="Z318" s="89" t="s">
        <v>40</v>
      </c>
      <c r="AA318" s="89" t="s">
        <v>35</v>
      </c>
      <c r="AB318" s="90">
        <v>4</v>
      </c>
      <c r="AC318" s="90"/>
      <c r="AD318" s="89">
        <v>3600</v>
      </c>
      <c r="AE318" s="1080">
        <v>5</v>
      </c>
      <c r="AF318" s="334">
        <f t="shared" si="148"/>
        <v>92.78</v>
      </c>
      <c r="AG318" s="272">
        <f>IF(R318="kompletna",Q318*J318*0.0036*'lista, wskaźniki'!$F$13, IF(R318="częściowa",Q318*J318*0.0036*'lista, wskaźniki'!$F$14, IF(R318="brak",Q318*J318*0.0036*'lista, wskaźniki'!$F$15,)))</f>
        <v>95.04</v>
      </c>
      <c r="AH318" s="334">
        <f>IF(Y318="inne",K318*'lista, wskaźniki'!$E$35,IF(Y318="to samo źródło",0,IF(Y318=0,0)))</f>
        <v>4.3357072500000005</v>
      </c>
      <c r="AI318" s="334" t="b">
        <f>IF(AA318="gaz z sieci",AC318*'lista, wskaźniki'!$D$21)</f>
        <v>0</v>
      </c>
      <c r="AJ318" s="272">
        <f>IF(AA318="węgiel",AB318*'lista, wskaźniki'!$D$20, IF('Sektor mieszkaniowy'!AA318="drewno",'Sektor mieszkaniowy'!AB318*'lista, wskaźniki'!$D$22,IF('Sektor mieszkaniowy'!AA318="pellet",AB318*'lista, wskaźniki'!$D$23,IF('Sektor mieszkaniowy'!AA318="gaz z sieci",AB318*'lista, wskaźniki'!$D$21,IF('Sektor mieszkaniowy'!AA318="olej opałowy",'Sektor mieszkaniowy'!AB318*'lista, wskaźniki'!$D$24)))))</f>
        <v>90.52</v>
      </c>
      <c r="AK318" s="1083">
        <f>AL318/'lista, wskaźniki'!$A$127</f>
        <v>4.9230769230769234</v>
      </c>
      <c r="AL318" s="1080">
        <v>3200</v>
      </c>
      <c r="AM318" s="20">
        <f>IF(AA318="węgiel",AF318*1/3.6*'lista, wskaźniki'!$F$20,IF(AA318="drewno",AF318*1/3.6*'lista, wskaźniki'!$F$22,IF(AA318="pellet",AF318*1/3.6*'lista, wskaźniki'!$F$23,IF(AA318="gaz z sieci",AF318*1/3.6*'lista, wskaźniki'!$F$21,IF(AA318="olej opałowy",AF318*1/3.6*'lista, wskaźniki'!$F$24,0)))))</f>
        <v>8.7890493999999997</v>
      </c>
      <c r="AN318" s="20">
        <f>IF(AA318="węgiel",AF318*'lista, wskaźniki'!$E$42,IF(AA318="drewno",AF318*'lista, wskaźniki'!$G$42,IF(AA318="pellet",AF318*'lista, wskaźniki'!$H$42,IF(AA318="gaz z sieci",AF318*'lista, wskaźniki'!$F$42,IF(AA318="olej opałowy",AF318*'lista, wskaźniki'!$I$42,0)))))</f>
        <v>3.52564E-2</v>
      </c>
      <c r="AO318" s="20">
        <f>IF(AA318="węgiel",AF318*'lista, wskaźniki'!$E$43,IF(AA318="drewno",AF318*'lista, wskaźniki'!$G$43,IF(AA318="pellet",AF318*'lista, wskaźniki'!$H$43,IF(AA318="gaz z sieci",AF318*'lista, wskaźniki'!$F$43,IF(AA318="olej opałowy",AF318*'lista, wskaźniki'!$I$43,0)))))</f>
        <v>3.3400800000000001E-2</v>
      </c>
      <c r="AP318" s="20">
        <f>IF(AA318="węgiel",AF318*'lista, wskaźniki'!$E$44,IF(AA318="drewno",AF318*'lista, wskaźniki'!$G$44,IF(AA318="pellet",AF318*'lista, wskaźniki'!$H$44,IF(AA318="gaz z sieci",AF318*'lista, wskaźniki'!$F$44,IF(AA318="olej opałowy",AF318*'lista, wskaźniki'!$I$44,0)))))</f>
        <v>2.50506E-5</v>
      </c>
      <c r="AQ318" s="360">
        <f>IF(Z318="gaz",AH318*1/3.6*'lista, wskaźniki'!$F$21,IF(Z318="energia elektryczna",AH318*1/3.6*'lista, wskaźniki'!$F$26))</f>
        <v>1.0718831812500003</v>
      </c>
      <c r="AR318" s="20">
        <f>IF(Z318="gaz",AH318*'lista, wskaźniki'!$F$42,IF(Z318="energia elektryczna",AH318*0))</f>
        <v>0</v>
      </c>
      <c r="AS318" s="20">
        <f>IF(Z318="gaz",AH318*'lista, wskaźniki'!$F$43,IF(Z318="energia elektryczna",AH318*0))</f>
        <v>0</v>
      </c>
      <c r="AT318" s="20">
        <f>IF(Z318="gaz",AH318*'lista, wskaźniki'!$F$44,IF(Z318="energia elektryczna",AH318*0))</f>
        <v>0</v>
      </c>
      <c r="AU318" s="20">
        <f>AI318*1/3.6*'lista, wskaźniki'!$F$21</f>
        <v>0</v>
      </c>
      <c r="AV318" s="20">
        <f>AI318*'lista, wskaźniki'!$F$42</f>
        <v>0</v>
      </c>
      <c r="AW318" s="20">
        <f>AI318*'lista, wskaźniki'!$F$43</f>
        <v>0</v>
      </c>
      <c r="AX318" s="20">
        <f>AI318*'lista, wskaźniki'!$F$44</f>
        <v>0</v>
      </c>
      <c r="AY318" s="20">
        <f>AK318*'lista, wskaźniki'!$F$26</f>
        <v>4.3815384615384616</v>
      </c>
      <c r="AZ318" s="20">
        <f>AM318+AU318+AY318</f>
        <v>13.170587861538461</v>
      </c>
      <c r="BA318" s="20">
        <f t="shared" si="121"/>
        <v>3.52564E-2</v>
      </c>
      <c r="BB318" s="20">
        <f t="shared" si="122"/>
        <v>3.3400800000000001E-2</v>
      </c>
      <c r="BC318" s="20">
        <f t="shared" si="123"/>
        <v>2.50506E-5</v>
      </c>
      <c r="BD318" s="1080" t="s">
        <v>17</v>
      </c>
      <c r="BE318" s="1080" t="s">
        <v>17</v>
      </c>
      <c r="BF318" s="1080" t="s">
        <v>16</v>
      </c>
      <c r="BG318" s="1080" t="s">
        <v>16</v>
      </c>
      <c r="BH318" s="89" t="s">
        <v>45</v>
      </c>
      <c r="BI318" s="1080" t="s">
        <v>16</v>
      </c>
      <c r="BJ318" s="89" t="s">
        <v>52</v>
      </c>
      <c r="BK318" s="1080" t="s">
        <v>17</v>
      </c>
      <c r="BL318" s="89"/>
      <c r="BM318" s="89"/>
      <c r="BN318" s="89"/>
      <c r="BO318" s="89" t="s">
        <v>57</v>
      </c>
      <c r="BP318" s="89" t="s">
        <v>52</v>
      </c>
      <c r="BQ318" s="89"/>
      <c r="BR318" s="89"/>
      <c r="BS318" s="1074"/>
      <c r="BT318" s="1074">
        <v>4000</v>
      </c>
      <c r="BU318" s="1074">
        <v>9000</v>
      </c>
      <c r="BV318" s="1074"/>
      <c r="BW318" s="1074">
        <v>20000</v>
      </c>
      <c r="BX318" s="1074">
        <v>38000</v>
      </c>
      <c r="BY318" s="1077"/>
      <c r="CA318" s="365">
        <f t="shared" si="124"/>
        <v>92.78</v>
      </c>
      <c r="CB318" s="365" t="b">
        <f t="shared" si="125"/>
        <v>0</v>
      </c>
      <c r="CC318" s="365" t="b">
        <f t="shared" si="126"/>
        <v>0</v>
      </c>
      <c r="CD318" s="365" t="b">
        <f t="shared" si="127"/>
        <v>0</v>
      </c>
      <c r="CE318" s="365" t="b">
        <f t="shared" si="128"/>
        <v>0</v>
      </c>
      <c r="CF318" s="365" t="b">
        <f t="shared" si="129"/>
        <v>0</v>
      </c>
      <c r="CG318" s="365">
        <f t="shared" si="130"/>
        <v>4.3357072500000005</v>
      </c>
      <c r="CH318" s="365" t="b">
        <f t="shared" si="131"/>
        <v>0</v>
      </c>
      <c r="CI318" s="72">
        <f t="shared" si="132"/>
        <v>92.78</v>
      </c>
      <c r="CJ318" s="72" t="b">
        <f t="shared" si="133"/>
        <v>0</v>
      </c>
      <c r="CK318" s="72" t="b">
        <f t="shared" si="134"/>
        <v>0</v>
      </c>
      <c r="CL318" s="72">
        <f t="shared" si="135"/>
        <v>0</v>
      </c>
      <c r="CM318" s="72" t="b">
        <f t="shared" si="136"/>
        <v>0</v>
      </c>
      <c r="CN318" s="72">
        <f t="shared" si="137"/>
        <v>4.3357072500000005</v>
      </c>
      <c r="CP318" s="13" t="b">
        <f t="shared" si="138"/>
        <v>0</v>
      </c>
      <c r="CQ318" s="13">
        <f t="shared" si="139"/>
        <v>0</v>
      </c>
      <c r="CR318" s="13">
        <f t="shared" si="140"/>
        <v>132</v>
      </c>
      <c r="CS318" s="13">
        <f t="shared" si="146"/>
        <v>66</v>
      </c>
      <c r="CT318" s="13" t="b">
        <f t="shared" si="145"/>
        <v>0</v>
      </c>
      <c r="CU318" s="13">
        <f t="shared" si="147"/>
        <v>0</v>
      </c>
      <c r="CV318" s="13" t="b">
        <f t="shared" si="141"/>
        <v>0</v>
      </c>
      <c r="CW318" s="13">
        <f t="shared" si="142"/>
        <v>0</v>
      </c>
      <c r="CX318" s="13" t="b">
        <f t="shared" si="143"/>
        <v>0</v>
      </c>
      <c r="CY318" s="13">
        <f t="shared" si="144"/>
        <v>0</v>
      </c>
    </row>
    <row r="319" spans="1:103" ht="15" thickBot="1">
      <c r="A319" s="932"/>
      <c r="B319" s="1081"/>
      <c r="C319" s="1081"/>
      <c r="D319" s="1081"/>
      <c r="E319" s="1081"/>
      <c r="F319" s="1081"/>
      <c r="G319" s="1081"/>
      <c r="H319" s="1081"/>
      <c r="I319" s="1081"/>
      <c r="J319" s="1081"/>
      <c r="K319" s="1081"/>
      <c r="L319" s="1081"/>
      <c r="M319" s="1081"/>
      <c r="N319" s="1081"/>
      <c r="O319" s="1081"/>
      <c r="P319" s="1081"/>
      <c r="Q319" s="941"/>
      <c r="R319" s="1081"/>
      <c r="S319" s="1081"/>
      <c r="T319" s="1081"/>
      <c r="U319" s="1081"/>
      <c r="V319" s="1081"/>
      <c r="W319" s="91"/>
      <c r="X319" s="91"/>
      <c r="Y319" s="91"/>
      <c r="Z319" s="91"/>
      <c r="AA319" s="91" t="s">
        <v>36</v>
      </c>
      <c r="AB319" s="92"/>
      <c r="AC319" s="92"/>
      <c r="AD319" s="91"/>
      <c r="AE319" s="1081"/>
      <c r="AF319" s="334">
        <f t="shared" si="148"/>
        <v>0</v>
      </c>
      <c r="AG319" s="272">
        <f>IF(R319="kompletna",Q319*J319*0.0036*'lista, wskaźniki'!$F$13, IF(R319="częściowa",Q319*J319*0.0036*'lista, wskaźniki'!$F$14, IF(R319="brak",Q319*J319*0.0036*'lista, wskaźniki'!$F$15,)))</f>
        <v>0</v>
      </c>
      <c r="AH319" s="334">
        <f>IF(Y319="inne",K319*'lista, wskaźniki'!$E$35,IF(Y319="to samo źródło",0,IF(Y319=0,0)))</f>
        <v>0</v>
      </c>
      <c r="AI319" s="334" t="b">
        <f>IF(AA319="gaz z sieci",AC319*'lista, wskaźniki'!$D$21)</f>
        <v>0</v>
      </c>
      <c r="AJ319" s="272">
        <f>IF(AA319="węgiel",AB319*'lista, wskaźniki'!$D$20, IF('Sektor mieszkaniowy'!AA319="drewno",'Sektor mieszkaniowy'!AB319*'lista, wskaźniki'!$D$22,IF('Sektor mieszkaniowy'!AA319="pellet",AB319*'lista, wskaźniki'!$D$23,IF('Sektor mieszkaniowy'!AA319="gaz z sieci",AB319*'lista, wskaźniki'!$D$21,IF('Sektor mieszkaniowy'!AA319="olej opałowy",'Sektor mieszkaniowy'!AB319*'lista, wskaźniki'!$D$24)))))</f>
        <v>0</v>
      </c>
      <c r="AK319" s="1084"/>
      <c r="AL319" s="1081"/>
      <c r="AM319" s="20">
        <f>IF(AA319="węgiel",AF319*1/3.6*'lista, wskaźniki'!$F$20,IF(AA319="drewno",AF319*1/3.6*'lista, wskaźniki'!$F$22,IF(AA319="pellet",AF319*1/3.6*'lista, wskaźniki'!$F$23,IF(AA319="gaz z sieci",AF319*1/3.6*'lista, wskaźniki'!$F$21,IF(AA319="olej opałowy",AF319*1/3.6*'lista, wskaźniki'!$F$24,0)))))</f>
        <v>0</v>
      </c>
      <c r="AN319" s="20">
        <f>IF(AA319="węgiel",AF319*'lista, wskaźniki'!$E$42,IF(AA319="drewno",AF319*'lista, wskaźniki'!$G$42,IF(AA319="pellet",AF319*'lista, wskaźniki'!$H$42,IF(AA319="gaz z sieci",AF319*'lista, wskaźniki'!$F$42,IF(AA319="olej opałowy",AF319*'lista, wskaźniki'!$I$42,0)))))</f>
        <v>0</v>
      </c>
      <c r="AO319" s="20">
        <f>IF(AA319="węgiel",AF319*'lista, wskaźniki'!$E$43,IF(AA319="drewno",AF319*'lista, wskaźniki'!$G$43,IF(AA319="pellet",AF319*'lista, wskaźniki'!$H$43,IF(AA319="gaz z sieci",AF319*'lista, wskaźniki'!$F$43,IF(AA319="olej opałowy",AF319*'lista, wskaźniki'!$I$43,0)))))</f>
        <v>0</v>
      </c>
      <c r="AP319" s="20">
        <f>IF(AA319="węgiel",AF319*'lista, wskaźniki'!$E$44,IF(AA319="drewno",AF319*'lista, wskaźniki'!$G$44,IF(AA319="pellet",AF319*'lista, wskaźniki'!$H$44,IF(AA319="gaz z sieci",AF319*'lista, wskaźniki'!$F$44,IF(AA319="olej opałowy",AF319*'lista, wskaźniki'!$I$44,0)))))</f>
        <v>0</v>
      </c>
      <c r="AQ319" s="20" t="b">
        <f>IF(Z319="gaz",AH319*1/3.6*'lista, wskaźniki'!$F$21,IF(Z319="energia elektryczna",AH319*1/3.6*'lista, wskaźniki'!$F$26))</f>
        <v>0</v>
      </c>
      <c r="AR319" s="20" t="b">
        <f>IF(Z319="gaz",AH319*'lista, wskaźniki'!$F$42,IF(Z319="energia elektryczna",AH319*0))</f>
        <v>0</v>
      </c>
      <c r="AS319" s="20" t="b">
        <f>IF(Z319="gaz",AH319*'lista, wskaźniki'!$F$43,IF(Z319="energia elektryczna",AH319*0))</f>
        <v>0</v>
      </c>
      <c r="AT319" s="20" t="b">
        <f>IF(Z319="gaz",AH319*'lista, wskaźniki'!$F$44,IF(Z319="energia elektryczna",AH319*0))</f>
        <v>0</v>
      </c>
      <c r="AU319" s="20">
        <f>AI319*1/3.6*'lista, wskaźniki'!$F$21</f>
        <v>0</v>
      </c>
      <c r="AV319" s="20">
        <f>AI319*'lista, wskaźniki'!$F$42</f>
        <v>0</v>
      </c>
      <c r="AW319" s="20">
        <f>AI319*'lista, wskaźniki'!$F$43</f>
        <v>0</v>
      </c>
      <c r="AX319" s="20">
        <f>AI319*'lista, wskaźniki'!$F$44</f>
        <v>0</v>
      </c>
      <c r="AY319" s="20">
        <f>AK319*'lista, wskaźniki'!$F$26</f>
        <v>0</v>
      </c>
      <c r="AZ319" s="20">
        <f t="shared" si="120"/>
        <v>0</v>
      </c>
      <c r="BA319" s="20">
        <f t="shared" si="121"/>
        <v>0</v>
      </c>
      <c r="BB319" s="20">
        <f t="shared" si="122"/>
        <v>0</v>
      </c>
      <c r="BC319" s="20">
        <f t="shared" si="123"/>
        <v>0</v>
      </c>
      <c r="BD319" s="1081"/>
      <c r="BE319" s="1081"/>
      <c r="BF319" s="1081"/>
      <c r="BG319" s="1081"/>
      <c r="BH319" s="91"/>
      <c r="BI319" s="1081"/>
      <c r="BJ319" s="91"/>
      <c r="BK319" s="1081"/>
      <c r="BL319" s="91"/>
      <c r="BM319" s="91"/>
      <c r="BN319" s="91"/>
      <c r="BO319" s="91"/>
      <c r="BP319" s="91"/>
      <c r="BQ319" s="91"/>
      <c r="BR319" s="91"/>
      <c r="BS319" s="1075"/>
      <c r="BT319" s="1075"/>
      <c r="BU319" s="1075"/>
      <c r="BV319" s="1075"/>
      <c r="BW319" s="1075"/>
      <c r="BX319" s="1075"/>
      <c r="BY319" s="1078"/>
      <c r="CA319" s="365" t="b">
        <f t="shared" si="124"/>
        <v>0</v>
      </c>
      <c r="CB319" s="365">
        <f t="shared" si="125"/>
        <v>0</v>
      </c>
      <c r="CC319" s="365" t="b">
        <f t="shared" si="126"/>
        <v>0</v>
      </c>
      <c r="CD319" s="365" t="b">
        <f t="shared" si="127"/>
        <v>0</v>
      </c>
      <c r="CE319" s="365" t="b">
        <f t="shared" si="128"/>
        <v>0</v>
      </c>
      <c r="CF319" s="365" t="b">
        <f t="shared" si="129"/>
        <v>0</v>
      </c>
      <c r="CG319" s="365" t="b">
        <f t="shared" si="130"/>
        <v>0</v>
      </c>
      <c r="CH319" s="365" t="b">
        <f t="shared" si="131"/>
        <v>0</v>
      </c>
      <c r="CI319" s="72" t="b">
        <f t="shared" si="132"/>
        <v>0</v>
      </c>
      <c r="CJ319" s="72">
        <f t="shared" si="133"/>
        <v>0</v>
      </c>
      <c r="CK319" s="72" t="b">
        <f t="shared" si="134"/>
        <v>0</v>
      </c>
      <c r="CL319" s="72">
        <f t="shared" si="135"/>
        <v>0</v>
      </c>
      <c r="CM319" s="72" t="b">
        <f t="shared" si="136"/>
        <v>0</v>
      </c>
      <c r="CN319" s="72" t="b">
        <f t="shared" si="137"/>
        <v>0</v>
      </c>
      <c r="CP319" s="13">
        <f t="shared" si="138"/>
        <v>0</v>
      </c>
      <c r="CQ319" s="13" t="b">
        <f t="shared" si="139"/>
        <v>0</v>
      </c>
      <c r="CR319" s="13" t="b">
        <f t="shared" si="140"/>
        <v>0</v>
      </c>
      <c r="CS319" s="13" t="b">
        <f t="shared" si="146"/>
        <v>0</v>
      </c>
      <c r="CT319" s="13" t="b">
        <f t="shared" si="145"/>
        <v>0</v>
      </c>
      <c r="CU319" s="13" t="b">
        <f t="shared" si="147"/>
        <v>0</v>
      </c>
      <c r="CV319" s="13" t="b">
        <f t="shared" si="141"/>
        <v>0</v>
      </c>
      <c r="CW319" s="13" t="b">
        <f t="shared" si="142"/>
        <v>0</v>
      </c>
      <c r="CX319" s="13" t="b">
        <f t="shared" si="143"/>
        <v>0</v>
      </c>
      <c r="CY319" s="13" t="b">
        <f t="shared" si="144"/>
        <v>0</v>
      </c>
    </row>
    <row r="320" spans="1:103" ht="15" thickBot="1">
      <c r="A320" s="932"/>
      <c r="B320" s="1081"/>
      <c r="C320" s="1081"/>
      <c r="D320" s="1081"/>
      <c r="E320" s="1081"/>
      <c r="F320" s="1081"/>
      <c r="G320" s="1081"/>
      <c r="H320" s="1081"/>
      <c r="I320" s="1081"/>
      <c r="J320" s="1081"/>
      <c r="K320" s="1081"/>
      <c r="L320" s="1081"/>
      <c r="M320" s="1081"/>
      <c r="N320" s="1081"/>
      <c r="O320" s="1081"/>
      <c r="P320" s="1081"/>
      <c r="Q320" s="941"/>
      <c r="R320" s="1081"/>
      <c r="S320" s="1081"/>
      <c r="T320" s="1081"/>
      <c r="U320" s="1081"/>
      <c r="V320" s="1081"/>
      <c r="W320" s="91"/>
      <c r="X320" s="91"/>
      <c r="Y320" s="91"/>
      <c r="Z320" s="91"/>
      <c r="AA320" s="91" t="s">
        <v>50</v>
      </c>
      <c r="AB320" s="92"/>
      <c r="AC320" s="92"/>
      <c r="AD320" s="91"/>
      <c r="AE320" s="1081"/>
      <c r="AF320" s="334">
        <f t="shared" si="148"/>
        <v>0</v>
      </c>
      <c r="AG320" s="272">
        <f>IF(R320="kompletna",Q320*J320*0.0036*'lista, wskaźniki'!$F$13, IF(R320="częściowa",Q320*J320*0.0036*'lista, wskaźniki'!$F$14, IF(R320="brak",Q320*J320*0.0036*'lista, wskaźniki'!$F$15,)))</f>
        <v>0</v>
      </c>
      <c r="AH320" s="334">
        <f>IF(Y320="inne",K320*'lista, wskaźniki'!$E$35,IF(Y320="to samo źródło",0,IF(Y320=0,0)))</f>
        <v>0</v>
      </c>
      <c r="AI320" s="334" t="b">
        <f>IF(AA320="gaz z sieci",AC320*'lista, wskaźniki'!$D$21)</f>
        <v>0</v>
      </c>
      <c r="AJ320" s="272">
        <f>IF(AA320="węgiel",AB320*'lista, wskaźniki'!$D$20, IF('Sektor mieszkaniowy'!AA320="drewno",'Sektor mieszkaniowy'!AB320*'lista, wskaźniki'!$D$22,IF('Sektor mieszkaniowy'!AA320="pellet",AB320*'lista, wskaźniki'!$D$23,IF('Sektor mieszkaniowy'!AA320="gaz z sieci",AB320*'lista, wskaźniki'!$D$21,IF('Sektor mieszkaniowy'!AA320="olej opałowy",'Sektor mieszkaniowy'!AB320*'lista, wskaźniki'!$D$24)))))</f>
        <v>0</v>
      </c>
      <c r="AK320" s="1084"/>
      <c r="AL320" s="1081"/>
      <c r="AM320" s="20">
        <f>IF(AA320="węgiel",AF320*1/3.6*'lista, wskaźniki'!$F$20,IF(AA320="drewno",AF320*1/3.6*'lista, wskaźniki'!$F$22,IF(AA320="pellet",AF320*1/3.6*'lista, wskaźniki'!$F$23,IF(AA320="gaz z sieci",AF320*1/3.6*'lista, wskaźniki'!$F$21,IF(AA320="olej opałowy",AF320*1/3.6*'lista, wskaźniki'!$F$24,0)))))</f>
        <v>0</v>
      </c>
      <c r="AN320" s="20">
        <f>IF(AA320="węgiel",AF320*'lista, wskaźniki'!$E$42,IF(AA320="drewno",AF320*'lista, wskaźniki'!$G$42,IF(AA320="pellet",AF320*'lista, wskaźniki'!$H$42,IF(AA320="gaz z sieci",AF320*'lista, wskaźniki'!$F$42,IF(AA320="olej opałowy",AF320*'lista, wskaźniki'!$I$42,0)))))</f>
        <v>0</v>
      </c>
      <c r="AO320" s="20">
        <f>IF(AA320="węgiel",AF320*'lista, wskaźniki'!$E$43,IF(AA320="drewno",AF320*'lista, wskaźniki'!$G$43,IF(AA320="pellet",AF320*'lista, wskaźniki'!$H$43,IF(AA320="gaz z sieci",AF320*'lista, wskaźniki'!$F$43,IF(AA320="olej opałowy",AF320*'lista, wskaźniki'!$I$43,0)))))</f>
        <v>0</v>
      </c>
      <c r="AP320" s="20">
        <f>IF(AA320="węgiel",AF320*'lista, wskaźniki'!$E$44,IF(AA320="drewno",AF320*'lista, wskaźniki'!$G$44,IF(AA320="pellet",AF320*'lista, wskaźniki'!$H$44,IF(AA320="gaz z sieci",AF320*'lista, wskaźniki'!$F$44,IF(AA320="olej opałowy",AF320*'lista, wskaźniki'!$I$44,0)))))</f>
        <v>0</v>
      </c>
      <c r="AQ320" s="20" t="b">
        <f>IF(Z320="gaz",AH320*1/3.6*'lista, wskaźniki'!$F$21,IF(Z320="energia elektryczna",AH320*1/3.6*'lista, wskaźniki'!$F$26))</f>
        <v>0</v>
      </c>
      <c r="AR320" s="20" t="b">
        <f>IF(Z320="gaz",AH320*'lista, wskaźniki'!$F$42,IF(Z320="energia elektryczna",AH320*0))</f>
        <v>0</v>
      </c>
      <c r="AS320" s="20" t="b">
        <f>IF(Z320="gaz",AH320*'lista, wskaźniki'!$F$43,IF(Z320="energia elektryczna",AH320*0))</f>
        <v>0</v>
      </c>
      <c r="AT320" s="20" t="b">
        <f>IF(Z320="gaz",AH320*'lista, wskaźniki'!$F$44,IF(Z320="energia elektryczna",AH320*0))</f>
        <v>0</v>
      </c>
      <c r="AU320" s="20">
        <f>AI320*1/3.6*'lista, wskaźniki'!$F$21</f>
        <v>0</v>
      </c>
      <c r="AV320" s="20">
        <f>AI320*'lista, wskaźniki'!$F$42</f>
        <v>0</v>
      </c>
      <c r="AW320" s="20">
        <f>AI320*'lista, wskaźniki'!$F$43</f>
        <v>0</v>
      </c>
      <c r="AX320" s="20">
        <f>AI320*'lista, wskaźniki'!$F$44</f>
        <v>0</v>
      </c>
      <c r="AY320" s="20">
        <f>AK320*'lista, wskaźniki'!$F$26</f>
        <v>0</v>
      </c>
      <c r="AZ320" s="20">
        <f t="shared" si="120"/>
        <v>0</v>
      </c>
      <c r="BA320" s="20">
        <f t="shared" si="121"/>
        <v>0</v>
      </c>
      <c r="BB320" s="20">
        <f t="shared" si="122"/>
        <v>0</v>
      </c>
      <c r="BC320" s="20">
        <f t="shared" si="123"/>
        <v>0</v>
      </c>
      <c r="BD320" s="1081"/>
      <c r="BE320" s="1081"/>
      <c r="BF320" s="1081"/>
      <c r="BG320" s="1081"/>
      <c r="BH320" s="91"/>
      <c r="BI320" s="1081"/>
      <c r="BJ320" s="91"/>
      <c r="BK320" s="1081"/>
      <c r="BL320" s="91"/>
      <c r="BM320" s="91"/>
      <c r="BN320" s="91"/>
      <c r="BO320" s="91"/>
      <c r="BP320" s="91"/>
      <c r="BQ320" s="91"/>
      <c r="BR320" s="91"/>
      <c r="BS320" s="1075"/>
      <c r="BT320" s="1075"/>
      <c r="BU320" s="1075"/>
      <c r="BV320" s="1075"/>
      <c r="BW320" s="1075"/>
      <c r="BX320" s="1075"/>
      <c r="BY320" s="1078"/>
      <c r="CA320" s="365" t="b">
        <f t="shared" si="124"/>
        <v>0</v>
      </c>
      <c r="CB320" s="365" t="b">
        <f t="shared" si="125"/>
        <v>0</v>
      </c>
      <c r="CC320" s="365">
        <f t="shared" si="126"/>
        <v>0</v>
      </c>
      <c r="CD320" s="365" t="b">
        <f t="shared" si="127"/>
        <v>0</v>
      </c>
      <c r="CE320" s="365" t="b">
        <f t="shared" si="128"/>
        <v>0</v>
      </c>
      <c r="CF320" s="365" t="b">
        <f t="shared" si="129"/>
        <v>0</v>
      </c>
      <c r="CG320" s="365" t="b">
        <f t="shared" si="130"/>
        <v>0</v>
      </c>
      <c r="CH320" s="365" t="b">
        <f t="shared" si="131"/>
        <v>0</v>
      </c>
      <c r="CI320" s="72" t="b">
        <f t="shared" si="132"/>
        <v>0</v>
      </c>
      <c r="CJ320" s="72" t="b">
        <f t="shared" si="133"/>
        <v>0</v>
      </c>
      <c r="CK320" s="72">
        <f t="shared" si="134"/>
        <v>0</v>
      </c>
      <c r="CL320" s="72">
        <f t="shared" si="135"/>
        <v>0</v>
      </c>
      <c r="CM320" s="72" t="b">
        <f t="shared" si="136"/>
        <v>0</v>
      </c>
      <c r="CN320" s="72" t="b">
        <f t="shared" si="137"/>
        <v>0</v>
      </c>
      <c r="CP320" s="13">
        <f t="shared" si="138"/>
        <v>0</v>
      </c>
      <c r="CQ320" s="13" t="b">
        <f t="shared" si="139"/>
        <v>0</v>
      </c>
      <c r="CR320" s="13" t="b">
        <f t="shared" si="140"/>
        <v>0</v>
      </c>
      <c r="CS320" s="13" t="b">
        <f t="shared" si="146"/>
        <v>0</v>
      </c>
      <c r="CT320" s="13" t="b">
        <f t="shared" si="145"/>
        <v>0</v>
      </c>
      <c r="CU320" s="13" t="b">
        <f t="shared" si="147"/>
        <v>0</v>
      </c>
      <c r="CV320" s="13" t="b">
        <f t="shared" si="141"/>
        <v>0</v>
      </c>
      <c r="CW320" s="13" t="b">
        <f t="shared" si="142"/>
        <v>0</v>
      </c>
      <c r="CX320" s="13" t="b">
        <f t="shared" si="143"/>
        <v>0</v>
      </c>
      <c r="CY320" s="13" t="b">
        <f t="shared" si="144"/>
        <v>0</v>
      </c>
    </row>
    <row r="321" spans="1:103" ht="15" thickBot="1">
      <c r="A321" s="932"/>
      <c r="B321" s="1081"/>
      <c r="C321" s="1081"/>
      <c r="D321" s="1081"/>
      <c r="E321" s="1081"/>
      <c r="F321" s="1081"/>
      <c r="G321" s="1081"/>
      <c r="H321" s="1081"/>
      <c r="I321" s="1081"/>
      <c r="J321" s="1081"/>
      <c r="K321" s="1081"/>
      <c r="L321" s="1081"/>
      <c r="M321" s="1081"/>
      <c r="N321" s="1081"/>
      <c r="O321" s="1081"/>
      <c r="P321" s="1081"/>
      <c r="Q321" s="941"/>
      <c r="R321" s="1081"/>
      <c r="S321" s="1081"/>
      <c r="T321" s="1081"/>
      <c r="U321" s="1081"/>
      <c r="V321" s="1081"/>
      <c r="W321" s="91"/>
      <c r="X321" s="91"/>
      <c r="Y321" s="91"/>
      <c r="Z321" s="91"/>
      <c r="AA321" s="91" t="s">
        <v>38</v>
      </c>
      <c r="AB321" s="92"/>
      <c r="AC321" s="92"/>
      <c r="AD321" s="91"/>
      <c r="AE321" s="1081"/>
      <c r="AF321" s="334">
        <f t="shared" si="148"/>
        <v>0</v>
      </c>
      <c r="AG321" s="272">
        <f>IF(R321="kompletna",Q321*J321*0.0036*'lista, wskaźniki'!$F$13, IF(R321="częściowa",Q321*J321*0.0036*'lista, wskaźniki'!$F$14, IF(R321="brak",Q321*J321*0.0036*'lista, wskaźniki'!$F$15,)))</f>
        <v>0</v>
      </c>
      <c r="AH321" s="334">
        <f>IF(Y321="inne",K321*'lista, wskaźniki'!$E$35,IF(Y321="to samo źródło",0,IF(Y321=0,0)))</f>
        <v>0</v>
      </c>
      <c r="AI321" s="334">
        <f>IF(AA321="gaz z sieci",AC321*'lista, wskaźniki'!$D$21)</f>
        <v>0</v>
      </c>
      <c r="AJ321" s="272">
        <f>IF(AA321="węgiel",AB321*'lista, wskaźniki'!$D$20, IF('Sektor mieszkaniowy'!AA321="drewno",'Sektor mieszkaniowy'!AB321*'lista, wskaźniki'!$D$22,IF('Sektor mieszkaniowy'!AA321="pellet",AB321*'lista, wskaźniki'!$D$23,IF('Sektor mieszkaniowy'!AA321="gaz z sieci",AB321*'lista, wskaźniki'!$D$21,IF('Sektor mieszkaniowy'!AA321="olej opałowy",'Sektor mieszkaniowy'!AB321*'lista, wskaźniki'!$D$24)))))</f>
        <v>0</v>
      </c>
      <c r="AK321" s="1084"/>
      <c r="AL321" s="1081"/>
      <c r="AM321" s="20">
        <f>IF(AA321="węgiel",AF321*1/3.6*'lista, wskaźniki'!$F$20,IF(AA321="drewno",AF321*1/3.6*'lista, wskaźniki'!$F$22,IF(AA321="pellet",AF321*1/3.6*'lista, wskaźniki'!$F$23,IF(AA321="gaz z sieci",AF321*1/3.6*'lista, wskaźniki'!$F$21,IF(AA321="olej opałowy",AF321*1/3.6*'lista, wskaźniki'!$F$24,0)))))</f>
        <v>0</v>
      </c>
      <c r="AN321" s="20">
        <f>IF(AA321="węgiel",AF321*'lista, wskaźniki'!$E$42,IF(AA321="drewno",AF321*'lista, wskaźniki'!$G$42,IF(AA321="pellet",AF321*'lista, wskaźniki'!$H$42,IF(AA321="gaz z sieci",AF321*'lista, wskaźniki'!$F$42,IF(AA321="olej opałowy",AF321*'lista, wskaźniki'!$I$42,0)))))</f>
        <v>0</v>
      </c>
      <c r="AO321" s="20">
        <f>IF(AA321="węgiel",AF321*'lista, wskaźniki'!$E$43,IF(AA321="drewno",AF321*'lista, wskaźniki'!$G$43,IF(AA321="pellet",AF321*'lista, wskaźniki'!$H$43,IF(AA321="gaz z sieci",AF321*'lista, wskaźniki'!$F$43,IF(AA321="olej opałowy",AF321*'lista, wskaźniki'!$I$43,0)))))</f>
        <v>0</v>
      </c>
      <c r="AP321" s="20">
        <f>IF(AA321="węgiel",AF321*'lista, wskaźniki'!$E$44,IF(AA321="drewno",AF321*'lista, wskaźniki'!$G$44,IF(AA321="pellet",AF321*'lista, wskaźniki'!$H$44,IF(AA321="gaz z sieci",AF321*'lista, wskaźniki'!$F$44,IF(AA321="olej opałowy",AF321*'lista, wskaźniki'!$I$44,0)))))</f>
        <v>0</v>
      </c>
      <c r="AQ321" s="20" t="b">
        <f>IF(Z321="gaz",AH321*1/3.6*'lista, wskaźniki'!$F$21,IF(Z321="energia elektryczna",AH321*1/3.6*'lista, wskaźniki'!$F$26))</f>
        <v>0</v>
      </c>
      <c r="AR321" s="20" t="b">
        <f>IF(Z321="gaz",AH321*'lista, wskaźniki'!$F$42,IF(Z321="energia elektryczna",AH321*0))</f>
        <v>0</v>
      </c>
      <c r="AS321" s="20" t="b">
        <f>IF(Z321="gaz",AH321*'lista, wskaźniki'!$F$43,IF(Z321="energia elektryczna",AH321*0))</f>
        <v>0</v>
      </c>
      <c r="AT321" s="20" t="b">
        <f>IF(Z321="gaz",AH321*'lista, wskaźniki'!$F$44,IF(Z321="energia elektryczna",AH321*0))</f>
        <v>0</v>
      </c>
      <c r="AU321" s="20">
        <f>AI321*1/3.6*'lista, wskaźniki'!$F$21</f>
        <v>0</v>
      </c>
      <c r="AV321" s="20">
        <f>AI321*'lista, wskaźniki'!$F$42</f>
        <v>0</v>
      </c>
      <c r="AW321" s="20">
        <f>AI321*'lista, wskaźniki'!$F$43</f>
        <v>0</v>
      </c>
      <c r="AX321" s="20">
        <f>AI321*'lista, wskaźniki'!$F$44</f>
        <v>0</v>
      </c>
      <c r="AY321" s="20">
        <f>AK321*'lista, wskaźniki'!$F$26</f>
        <v>0</v>
      </c>
      <c r="AZ321" s="20">
        <f t="shared" si="120"/>
        <v>0</v>
      </c>
      <c r="BA321" s="20">
        <f t="shared" si="121"/>
        <v>0</v>
      </c>
      <c r="BB321" s="20">
        <f t="shared" si="122"/>
        <v>0</v>
      </c>
      <c r="BC321" s="20">
        <f t="shared" si="123"/>
        <v>0</v>
      </c>
      <c r="BD321" s="1081"/>
      <c r="BE321" s="1081"/>
      <c r="BF321" s="1081"/>
      <c r="BG321" s="1081"/>
      <c r="BH321" s="91"/>
      <c r="BI321" s="1081"/>
      <c r="BJ321" s="91"/>
      <c r="BK321" s="1081"/>
      <c r="BL321" s="91"/>
      <c r="BM321" s="91"/>
      <c r="BN321" s="91"/>
      <c r="BO321" s="91"/>
      <c r="BP321" s="91"/>
      <c r="BQ321" s="91"/>
      <c r="BR321" s="91"/>
      <c r="BS321" s="1075"/>
      <c r="BT321" s="1075"/>
      <c r="BU321" s="1075"/>
      <c r="BV321" s="1075"/>
      <c r="BW321" s="1075"/>
      <c r="BX321" s="1075"/>
      <c r="BY321" s="1078"/>
      <c r="CA321" s="365" t="b">
        <f t="shared" si="124"/>
        <v>0</v>
      </c>
      <c r="CB321" s="365" t="b">
        <f t="shared" si="125"/>
        <v>0</v>
      </c>
      <c r="CC321" s="365" t="b">
        <f t="shared" si="126"/>
        <v>0</v>
      </c>
      <c r="CD321" s="365">
        <f t="shared" si="127"/>
        <v>0</v>
      </c>
      <c r="CE321" s="365" t="b">
        <f t="shared" si="128"/>
        <v>0</v>
      </c>
      <c r="CF321" s="365" t="b">
        <f t="shared" si="129"/>
        <v>0</v>
      </c>
      <c r="CG321" s="365" t="b">
        <f t="shared" si="130"/>
        <v>0</v>
      </c>
      <c r="CH321" s="365">
        <f t="shared" si="131"/>
        <v>0</v>
      </c>
      <c r="CI321" s="72" t="b">
        <f t="shared" si="132"/>
        <v>0</v>
      </c>
      <c r="CJ321" s="72" t="b">
        <f t="shared" si="133"/>
        <v>0</v>
      </c>
      <c r="CK321" s="72" t="b">
        <f t="shared" si="134"/>
        <v>0</v>
      </c>
      <c r="CL321" s="72">
        <f t="shared" si="135"/>
        <v>0</v>
      </c>
      <c r="CM321" s="72" t="b">
        <f t="shared" si="136"/>
        <v>0</v>
      </c>
      <c r="CN321" s="72" t="b">
        <f t="shared" si="137"/>
        <v>0</v>
      </c>
      <c r="CP321" s="13">
        <f t="shared" si="138"/>
        <v>0</v>
      </c>
      <c r="CQ321" s="13" t="b">
        <f t="shared" si="139"/>
        <v>0</v>
      </c>
      <c r="CR321" s="13" t="b">
        <f t="shared" si="140"/>
        <v>0</v>
      </c>
      <c r="CS321" s="13" t="b">
        <f t="shared" si="146"/>
        <v>0</v>
      </c>
      <c r="CT321" s="13" t="b">
        <f t="shared" si="145"/>
        <v>0</v>
      </c>
      <c r="CU321" s="13" t="b">
        <f t="shared" si="147"/>
        <v>0</v>
      </c>
      <c r="CV321" s="13" t="b">
        <f t="shared" si="141"/>
        <v>0</v>
      </c>
      <c r="CW321" s="13" t="b">
        <f t="shared" si="142"/>
        <v>0</v>
      </c>
      <c r="CX321" s="13" t="b">
        <f t="shared" si="143"/>
        <v>0</v>
      </c>
      <c r="CY321" s="13" t="b">
        <f t="shared" si="144"/>
        <v>0</v>
      </c>
    </row>
    <row r="322" spans="1:103" ht="15" thickBot="1">
      <c r="A322" s="933"/>
      <c r="B322" s="1082"/>
      <c r="C322" s="1082"/>
      <c r="D322" s="1082"/>
      <c r="E322" s="1082"/>
      <c r="F322" s="1082"/>
      <c r="G322" s="1082"/>
      <c r="H322" s="1082"/>
      <c r="I322" s="1082"/>
      <c r="J322" s="1082"/>
      <c r="K322" s="1082"/>
      <c r="L322" s="1082"/>
      <c r="M322" s="1082"/>
      <c r="N322" s="1082"/>
      <c r="O322" s="1082"/>
      <c r="P322" s="1082"/>
      <c r="Q322" s="942"/>
      <c r="R322" s="1082"/>
      <c r="S322" s="1082"/>
      <c r="T322" s="1082"/>
      <c r="U322" s="1082"/>
      <c r="V322" s="1082"/>
      <c r="W322" s="93"/>
      <c r="X322" s="93"/>
      <c r="Y322" s="93"/>
      <c r="Z322" s="93"/>
      <c r="AA322" s="93" t="s">
        <v>37</v>
      </c>
      <c r="AB322" s="94"/>
      <c r="AC322" s="94"/>
      <c r="AD322" s="93"/>
      <c r="AE322" s="1082"/>
      <c r="AF322" s="334">
        <f t="shared" si="148"/>
        <v>0</v>
      </c>
      <c r="AG322" s="272">
        <f>IF(R322="kompletna",Q322*J322*0.0036*'lista, wskaźniki'!$F$13, IF(R322="częściowa",Q322*J322*0.0036*'lista, wskaźniki'!$F$14, IF(R322="brak",Q322*J322*0.0036*'lista, wskaźniki'!$F$15,)))</f>
        <v>0</v>
      </c>
      <c r="AH322" s="334">
        <f>IF(Y322="inne",K322*'lista, wskaźniki'!$E$35,IF(Y322="to samo źródło",0,IF(Y322=0,0)))</f>
        <v>0</v>
      </c>
      <c r="AI322" s="334" t="b">
        <f>IF(AA322="gaz z sieci",AC322*'lista, wskaźniki'!$D$21)</f>
        <v>0</v>
      </c>
      <c r="AJ322" s="272">
        <f>IF(AA322="węgiel",AB322*'lista, wskaźniki'!$D$20, IF('Sektor mieszkaniowy'!AA322="drewno",'Sektor mieszkaniowy'!AB322*'lista, wskaźniki'!$D$22,IF('Sektor mieszkaniowy'!AA322="pellet",AB322*'lista, wskaźniki'!$D$23,IF('Sektor mieszkaniowy'!AA322="gaz z sieci",AB322*'lista, wskaźniki'!$D$21,IF('Sektor mieszkaniowy'!AA322="olej opałowy",'Sektor mieszkaniowy'!AB322*'lista, wskaźniki'!$D$24)))))</f>
        <v>0</v>
      </c>
      <c r="AK322" s="1085"/>
      <c r="AL322" s="1082"/>
      <c r="AM322" s="20">
        <f>IF(AA322="węgiel",AF322*1/3.6*'lista, wskaźniki'!$F$20,IF(AA322="drewno",AF322*1/3.6*'lista, wskaźniki'!$F$22,IF(AA322="pellet",AF322*1/3.6*'lista, wskaźniki'!$F$23,IF(AA322="gaz z sieci",AF322*1/3.6*'lista, wskaźniki'!$F$21,IF(AA322="olej opałowy",AF322*1/3.6*'lista, wskaźniki'!$F$24,0)))))</f>
        <v>0</v>
      </c>
      <c r="AN322" s="20">
        <f>IF(AA322="węgiel",AF322*'lista, wskaźniki'!$E$42,IF(AA322="drewno",AF322*'lista, wskaźniki'!$G$42,IF(AA322="pellet",AF322*'lista, wskaźniki'!$H$42,IF(AA322="gaz z sieci",AF322*'lista, wskaźniki'!$F$42,IF(AA322="olej opałowy",AF322*'lista, wskaźniki'!$I$42,0)))))</f>
        <v>0</v>
      </c>
      <c r="AO322" s="20">
        <f>IF(AA322="węgiel",AF322*'lista, wskaźniki'!$E$43,IF(AA322="drewno",AF322*'lista, wskaźniki'!$G$43,IF(AA322="pellet",AF322*'lista, wskaźniki'!$H$43,IF(AA322="gaz z sieci",AF322*'lista, wskaźniki'!$F$43,IF(AA322="olej opałowy",AF322*'lista, wskaźniki'!$I$43,0)))))</f>
        <v>0</v>
      </c>
      <c r="AP322" s="20">
        <f>IF(AA322="węgiel",AF322*'lista, wskaźniki'!$E$44,IF(AA322="drewno",AF322*'lista, wskaźniki'!$G$44,IF(AA322="pellet",AF322*'lista, wskaźniki'!$H$44,IF(AA322="gaz z sieci",AF322*'lista, wskaźniki'!$F$44,IF(AA322="olej opałowy",AF322*'lista, wskaźniki'!$I$44,0)))))</f>
        <v>0</v>
      </c>
      <c r="AQ322" s="20" t="b">
        <f>IF(Z322="gaz",AH322*1/3.6*'lista, wskaźniki'!$F$21,IF(Z322="energia elektryczna",AH322*1/3.6*'lista, wskaźniki'!$F$26))</f>
        <v>0</v>
      </c>
      <c r="AR322" s="20" t="b">
        <f>IF(Z322="gaz",AH322*'lista, wskaźniki'!$F$42,IF(Z322="energia elektryczna",AH322*0))</f>
        <v>0</v>
      </c>
      <c r="AS322" s="20" t="b">
        <f>IF(Z322="gaz",AH322*'lista, wskaźniki'!$F$43,IF(Z322="energia elektryczna",AH322*0))</f>
        <v>0</v>
      </c>
      <c r="AT322" s="20" t="b">
        <f>IF(Z322="gaz",AH322*'lista, wskaźniki'!$F$44,IF(Z322="energia elektryczna",AH322*0))</f>
        <v>0</v>
      </c>
      <c r="AU322" s="20">
        <f>AI322*1/3.6*'lista, wskaźniki'!$F$21</f>
        <v>0</v>
      </c>
      <c r="AV322" s="20">
        <f>AI322*'lista, wskaźniki'!$F$42</f>
        <v>0</v>
      </c>
      <c r="AW322" s="20">
        <f>AI322*'lista, wskaźniki'!$F$43</f>
        <v>0</v>
      </c>
      <c r="AX322" s="20">
        <f>AI322*'lista, wskaźniki'!$F$44</f>
        <v>0</v>
      </c>
      <c r="AY322" s="20">
        <f>AK322*'lista, wskaźniki'!$F$26</f>
        <v>0</v>
      </c>
      <c r="AZ322" s="20">
        <f t="shared" si="120"/>
        <v>0</v>
      </c>
      <c r="BA322" s="20">
        <f t="shared" si="121"/>
        <v>0</v>
      </c>
      <c r="BB322" s="20">
        <f t="shared" si="122"/>
        <v>0</v>
      </c>
      <c r="BC322" s="20">
        <f t="shared" si="123"/>
        <v>0</v>
      </c>
      <c r="BD322" s="1082"/>
      <c r="BE322" s="1082"/>
      <c r="BF322" s="1082"/>
      <c r="BG322" s="1082"/>
      <c r="BH322" s="93"/>
      <c r="BI322" s="1082"/>
      <c r="BJ322" s="93"/>
      <c r="BK322" s="1082"/>
      <c r="BL322" s="93"/>
      <c r="BM322" s="93"/>
      <c r="BN322" s="93"/>
      <c r="BO322" s="93"/>
      <c r="BP322" s="93"/>
      <c r="BQ322" s="93"/>
      <c r="BR322" s="93"/>
      <c r="BS322" s="1076"/>
      <c r="BT322" s="1076"/>
      <c r="BU322" s="1076"/>
      <c r="BV322" s="1076"/>
      <c r="BW322" s="1076"/>
      <c r="BX322" s="1076"/>
      <c r="BY322" s="1079"/>
      <c r="CA322" s="365" t="b">
        <f t="shared" si="124"/>
        <v>0</v>
      </c>
      <c r="CB322" s="365" t="b">
        <f t="shared" si="125"/>
        <v>0</v>
      </c>
      <c r="CC322" s="365" t="b">
        <f t="shared" si="126"/>
        <v>0</v>
      </c>
      <c r="CD322" s="365" t="b">
        <f t="shared" si="127"/>
        <v>0</v>
      </c>
      <c r="CE322" s="365">
        <f t="shared" si="128"/>
        <v>0</v>
      </c>
      <c r="CF322" s="365" t="b">
        <f t="shared" si="129"/>
        <v>0</v>
      </c>
      <c r="CG322" s="365" t="b">
        <f t="shared" si="130"/>
        <v>0</v>
      </c>
      <c r="CH322" s="365" t="b">
        <f t="shared" si="131"/>
        <v>0</v>
      </c>
      <c r="CI322" s="72" t="b">
        <f t="shared" si="132"/>
        <v>0</v>
      </c>
      <c r="CJ322" s="72" t="b">
        <f t="shared" si="133"/>
        <v>0</v>
      </c>
      <c r="CK322" s="72" t="b">
        <f t="shared" si="134"/>
        <v>0</v>
      </c>
      <c r="CL322" s="72">
        <f t="shared" si="135"/>
        <v>0</v>
      </c>
      <c r="CM322" s="72">
        <f t="shared" si="136"/>
        <v>0</v>
      </c>
      <c r="CN322" s="72" t="b">
        <f t="shared" si="137"/>
        <v>0</v>
      </c>
      <c r="CP322" s="13">
        <f t="shared" si="138"/>
        <v>0</v>
      </c>
      <c r="CQ322" s="13" t="b">
        <f t="shared" si="139"/>
        <v>0</v>
      </c>
      <c r="CR322" s="13" t="b">
        <f t="shared" si="140"/>
        <v>0</v>
      </c>
      <c r="CS322" s="13" t="b">
        <f t="shared" si="146"/>
        <v>0</v>
      </c>
      <c r="CT322" s="13" t="b">
        <f t="shared" si="145"/>
        <v>0</v>
      </c>
      <c r="CU322" s="13" t="b">
        <f t="shared" si="147"/>
        <v>0</v>
      </c>
      <c r="CV322" s="13" t="b">
        <f t="shared" si="141"/>
        <v>0</v>
      </c>
      <c r="CW322" s="13" t="b">
        <f t="shared" si="142"/>
        <v>0</v>
      </c>
      <c r="CX322" s="13" t="b">
        <f t="shared" si="143"/>
        <v>0</v>
      </c>
      <c r="CY322" s="13" t="b">
        <f t="shared" si="144"/>
        <v>0</v>
      </c>
    </row>
    <row r="323" spans="1:103" ht="15" thickBot="1">
      <c r="A323" s="931">
        <v>65</v>
      </c>
      <c r="B323" s="1080" t="s">
        <v>204</v>
      </c>
      <c r="C323" s="1080">
        <v>41</v>
      </c>
      <c r="D323" s="1080" t="s">
        <v>1</v>
      </c>
      <c r="E323" s="1080" t="s">
        <v>5</v>
      </c>
      <c r="F323" s="1080">
        <v>6</v>
      </c>
      <c r="G323" s="1080"/>
      <c r="H323" s="1080"/>
      <c r="I323" s="1080" t="s">
        <v>12</v>
      </c>
      <c r="J323" s="1080">
        <v>180</v>
      </c>
      <c r="K323" s="1080">
        <v>2</v>
      </c>
      <c r="L323" s="1080" t="s">
        <v>16</v>
      </c>
      <c r="M323" s="1080">
        <v>100</v>
      </c>
      <c r="N323" s="1080" t="s">
        <v>17</v>
      </c>
      <c r="O323" s="1080"/>
      <c r="P323" s="1080" t="s">
        <v>17</v>
      </c>
      <c r="Q323" s="940">
        <f>IF(I323="&lt;1966",'lista, wskaźniki'!$G$4,IF(I323="1967-1985",'lista, wskaźniki'!$G$5,IF(I323="1986-1992",'lista, wskaźniki'!$G$6,IF(I323="1993-1996",'lista, wskaźniki'!$G$7,IF(I323="&gt;1997",'lista, wskaźniki'!$G$8,IF(I323=0,'lista, wskaźniki'!$G$4))))))</f>
        <v>175</v>
      </c>
      <c r="R323" s="1080" t="s">
        <v>23</v>
      </c>
      <c r="S323" s="1080" t="s">
        <v>27</v>
      </c>
      <c r="T323" s="1080">
        <v>23</v>
      </c>
      <c r="U323" s="1080"/>
      <c r="V323" s="1080"/>
      <c r="W323" s="89" t="s">
        <v>35</v>
      </c>
      <c r="X323" s="89" t="s">
        <v>39</v>
      </c>
      <c r="Y323" s="89" t="s">
        <v>42</v>
      </c>
      <c r="Z323" s="89"/>
      <c r="AA323" s="89" t="s">
        <v>35</v>
      </c>
      <c r="AB323" s="90">
        <v>6</v>
      </c>
      <c r="AC323" s="90"/>
      <c r="AD323" s="89">
        <v>3000</v>
      </c>
      <c r="AE323" s="1080">
        <v>6</v>
      </c>
      <c r="AF323" s="334">
        <f t="shared" si="148"/>
        <v>113.25</v>
      </c>
      <c r="AG323" s="272">
        <f>IF(R323="kompletna",Q323*J323*0.0036*'lista, wskaźniki'!$F$13, IF(R323="częściowa",Q323*J323*0.0036*'lista, wskaźniki'!$F$14, IF(R323="brak",Q323*J323*0.0036*'lista, wskaźniki'!$F$15,)))</f>
        <v>90.72</v>
      </c>
      <c r="AH323" s="334">
        <f>IF(Y323="inne",K323*'lista, wskaźniki'!$E$35,IF(Y323="to samo źródło",0,IF(Y323=0,0)))</f>
        <v>0</v>
      </c>
      <c r="AI323" s="334" t="b">
        <f>IF(AA323="gaz z sieci",AC323*'lista, wskaźniki'!$D$21)</f>
        <v>0</v>
      </c>
      <c r="AJ323" s="272">
        <f>IF(AA323="węgiel",AB323*'lista, wskaźniki'!$D$20, IF('Sektor mieszkaniowy'!AA323="drewno",'Sektor mieszkaniowy'!AB323*'lista, wskaźniki'!$D$22,IF('Sektor mieszkaniowy'!AA323="pellet",AB323*'lista, wskaźniki'!$D$23,IF('Sektor mieszkaniowy'!AA323="gaz z sieci",AB323*'lista, wskaźniki'!$D$21,IF('Sektor mieszkaniowy'!AA323="olej opałowy",'Sektor mieszkaniowy'!AB323*'lista, wskaźniki'!$D$24)))))</f>
        <v>135.78</v>
      </c>
      <c r="AK323" s="1083">
        <f>AL323/'lista, wskaźniki'!$A$127</f>
        <v>3.6923076923076925</v>
      </c>
      <c r="AL323" s="1080">
        <v>2400</v>
      </c>
      <c r="AM323" s="20">
        <f>IF(AA323="węgiel",AF323*1/3.6*'lista, wskaźniki'!$F$20,IF(AA323="drewno",AF323*1/3.6*'lista, wskaźniki'!$F$22,IF(AA323="pellet",AF323*1/3.6*'lista, wskaźniki'!$F$23,IF(AA323="gaz z sieci",AF323*1/3.6*'lista, wskaźniki'!$F$21,IF(AA323="olej opałowy",AF323*1/3.6*'lista, wskaźniki'!$F$24,0)))))</f>
        <v>10.728172499999999</v>
      </c>
      <c r="AN323" s="20">
        <f>IF(AA323="węgiel",AF323*'lista, wskaźniki'!$E$42,IF(AA323="drewno",AF323*'lista, wskaźniki'!$G$42,IF(AA323="pellet",AF323*'lista, wskaźniki'!$H$42,IF(AA323="gaz z sieci",AF323*'lista, wskaźniki'!$F$42,IF(AA323="olej opałowy",AF323*'lista, wskaźniki'!$I$42,0)))))</f>
        <v>4.3035000000000004E-2</v>
      </c>
      <c r="AO323" s="20">
        <f>IF(AA323="węgiel",AF323*'lista, wskaźniki'!$E$43,IF(AA323="drewno",AF323*'lista, wskaźniki'!$G$43,IF(AA323="pellet",AF323*'lista, wskaźniki'!$H$43,IF(AA323="gaz z sieci",AF323*'lista, wskaźniki'!$F$43,IF(AA323="olej opałowy",AF323*'lista, wskaźniki'!$I$43,0)))))</f>
        <v>4.0770000000000001E-2</v>
      </c>
      <c r="AP323" s="20">
        <f>IF(AA323="węgiel",AF323*'lista, wskaźniki'!$E$44,IF(AA323="drewno",AF323*'lista, wskaźniki'!$G$44,IF(AA323="pellet",AF323*'lista, wskaźniki'!$H$44,IF(AA323="gaz z sieci",AF323*'lista, wskaźniki'!$F$44,IF(AA323="olej opałowy",AF323*'lista, wskaźniki'!$I$44,0)))))</f>
        <v>3.0577500000000003E-5</v>
      </c>
      <c r="AQ323" s="20" t="b">
        <f>IF(Z323="gaz",AH323*1/3.6*'lista, wskaźniki'!$F$21,IF(Z323="energia elektryczna",AH323*1/3.6*'lista, wskaźniki'!$F$26))</f>
        <v>0</v>
      </c>
      <c r="AR323" s="20" t="b">
        <f>IF(Z323="gaz",AH323*'lista, wskaźniki'!$F$42,IF(Z323="energia elektryczna",AH323*0))</f>
        <v>0</v>
      </c>
      <c r="AS323" s="20" t="b">
        <f>IF(Z323="gaz",AH323*'lista, wskaźniki'!$F$43,IF(Z323="energia elektryczna",AH323*0))</f>
        <v>0</v>
      </c>
      <c r="AT323" s="20" t="b">
        <f>IF(Z323="gaz",AH323*'lista, wskaźniki'!$F$44,IF(Z323="energia elektryczna",AH323*0))</f>
        <v>0</v>
      </c>
      <c r="AU323" s="20">
        <f>AI323*1/3.6*'lista, wskaźniki'!$F$21</f>
        <v>0</v>
      </c>
      <c r="AV323" s="20">
        <f>AI323*'lista, wskaźniki'!$F$42</f>
        <v>0</v>
      </c>
      <c r="AW323" s="20">
        <f>AI323*'lista, wskaźniki'!$F$43</f>
        <v>0</v>
      </c>
      <c r="AX323" s="20">
        <f>AI323*'lista, wskaźniki'!$F$44</f>
        <v>0</v>
      </c>
      <c r="AY323" s="20">
        <f>AK323*'lista, wskaźniki'!$F$26</f>
        <v>3.2861538461538462</v>
      </c>
      <c r="AZ323" s="20">
        <f t="shared" si="120"/>
        <v>14.014326346153846</v>
      </c>
      <c r="BA323" s="20">
        <f t="shared" si="121"/>
        <v>4.3035000000000004E-2</v>
      </c>
      <c r="BB323" s="20">
        <f t="shared" si="122"/>
        <v>4.0770000000000001E-2</v>
      </c>
      <c r="BC323" s="20">
        <f t="shared" si="123"/>
        <v>3.0577500000000003E-5</v>
      </c>
      <c r="BD323" s="1080" t="s">
        <v>17</v>
      </c>
      <c r="BE323" s="1080" t="s">
        <v>17</v>
      </c>
      <c r="BF323" s="1080" t="s">
        <v>17</v>
      </c>
      <c r="BG323" s="1080" t="s">
        <v>17</v>
      </c>
      <c r="BH323" s="89"/>
      <c r="BI323" s="1080" t="s">
        <v>17</v>
      </c>
      <c r="BJ323" s="89"/>
      <c r="BK323" s="1080" t="s">
        <v>17</v>
      </c>
      <c r="BL323" s="89"/>
      <c r="BM323" s="89"/>
      <c r="BN323" s="89"/>
      <c r="BO323" s="89" t="s">
        <v>57</v>
      </c>
      <c r="BP323" s="89" t="s">
        <v>52</v>
      </c>
      <c r="BQ323" s="89" t="s">
        <v>120</v>
      </c>
      <c r="BR323" s="89">
        <v>1</v>
      </c>
      <c r="BS323" s="1074">
        <v>20000</v>
      </c>
      <c r="BT323" s="1074"/>
      <c r="BU323" s="1074"/>
      <c r="BV323" s="1074">
        <v>500</v>
      </c>
      <c r="BW323" s="1074"/>
      <c r="BX323" s="1074"/>
      <c r="BY323" s="1077">
        <v>1250</v>
      </c>
      <c r="CA323" s="365">
        <f t="shared" si="124"/>
        <v>113.25</v>
      </c>
      <c r="CB323" s="365" t="b">
        <f t="shared" si="125"/>
        <v>0</v>
      </c>
      <c r="CC323" s="365" t="b">
        <f t="shared" si="126"/>
        <v>0</v>
      </c>
      <c r="CD323" s="365" t="b">
        <f t="shared" si="127"/>
        <v>0</v>
      </c>
      <c r="CE323" s="365" t="b">
        <f t="shared" si="128"/>
        <v>0</v>
      </c>
      <c r="CF323" s="365" t="b">
        <f t="shared" si="129"/>
        <v>0</v>
      </c>
      <c r="CG323" s="365" t="b">
        <f t="shared" si="130"/>
        <v>0</v>
      </c>
      <c r="CH323" s="365" t="b">
        <f t="shared" si="131"/>
        <v>0</v>
      </c>
      <c r="CI323" s="72">
        <f t="shared" si="132"/>
        <v>113.25</v>
      </c>
      <c r="CJ323" s="72" t="b">
        <f t="shared" si="133"/>
        <v>0</v>
      </c>
      <c r="CK323" s="72" t="b">
        <f t="shared" si="134"/>
        <v>0</v>
      </c>
      <c r="CL323" s="72">
        <f t="shared" si="135"/>
        <v>0</v>
      </c>
      <c r="CM323" s="72" t="b">
        <f t="shared" si="136"/>
        <v>0</v>
      </c>
      <c r="CN323" s="72" t="b">
        <f t="shared" si="137"/>
        <v>0</v>
      </c>
      <c r="CP323" s="13" t="b">
        <f t="shared" si="138"/>
        <v>0</v>
      </c>
      <c r="CQ323" s="13">
        <f t="shared" si="139"/>
        <v>0</v>
      </c>
      <c r="CR323" s="13" t="b">
        <f t="shared" si="140"/>
        <v>0</v>
      </c>
      <c r="CS323" s="13">
        <f t="shared" si="146"/>
        <v>0</v>
      </c>
      <c r="CT323" s="13">
        <f t="shared" si="145"/>
        <v>180</v>
      </c>
      <c r="CU323" s="13">
        <f t="shared" si="147"/>
        <v>90</v>
      </c>
      <c r="CV323" s="13" t="b">
        <f t="shared" si="141"/>
        <v>0</v>
      </c>
      <c r="CW323" s="13">
        <f t="shared" si="142"/>
        <v>0</v>
      </c>
      <c r="CX323" s="13" t="b">
        <f t="shared" si="143"/>
        <v>0</v>
      </c>
      <c r="CY323" s="13">
        <f t="shared" si="144"/>
        <v>0</v>
      </c>
    </row>
    <row r="324" spans="1:103" ht="15" thickBot="1">
      <c r="A324" s="932"/>
      <c r="B324" s="1081"/>
      <c r="C324" s="1081"/>
      <c r="D324" s="1081"/>
      <c r="E324" s="1081"/>
      <c r="F324" s="1081"/>
      <c r="G324" s="1081"/>
      <c r="H324" s="1081"/>
      <c r="I324" s="1081"/>
      <c r="J324" s="1081"/>
      <c r="K324" s="1081"/>
      <c r="L324" s="1081"/>
      <c r="M324" s="1081"/>
      <c r="N324" s="1081"/>
      <c r="O324" s="1081"/>
      <c r="P324" s="1081"/>
      <c r="Q324" s="941"/>
      <c r="R324" s="1081"/>
      <c r="S324" s="1081"/>
      <c r="T324" s="1081"/>
      <c r="U324" s="1081"/>
      <c r="V324" s="1081"/>
      <c r="W324" s="91"/>
      <c r="X324" s="91"/>
      <c r="Y324" s="91"/>
      <c r="Z324" s="91"/>
      <c r="AA324" s="91" t="s">
        <v>36</v>
      </c>
      <c r="AB324" s="92"/>
      <c r="AC324" s="92"/>
      <c r="AD324" s="91"/>
      <c r="AE324" s="1081"/>
      <c r="AF324" s="334">
        <f t="shared" si="148"/>
        <v>0</v>
      </c>
      <c r="AG324" s="272">
        <f>IF(R324="kompletna",Q324*J324*0.0036*'lista, wskaźniki'!$F$13, IF(R324="częściowa",Q324*J324*0.0036*'lista, wskaźniki'!$F$14, IF(R324="brak",Q324*J324*0.0036*'lista, wskaźniki'!$F$15,)))</f>
        <v>0</v>
      </c>
      <c r="AH324" s="334">
        <f>IF(Y324="inne",K324*'lista, wskaźniki'!$E$35,IF(Y324="to samo źródło",0,IF(Y324=0,0)))</f>
        <v>0</v>
      </c>
      <c r="AI324" s="334" t="b">
        <f>IF(AA324="gaz z sieci",AC324*'lista, wskaźniki'!$D$21)</f>
        <v>0</v>
      </c>
      <c r="AJ324" s="272">
        <f>IF(AA324="węgiel",AB324*'lista, wskaźniki'!$D$20, IF('Sektor mieszkaniowy'!AA324="drewno",'Sektor mieszkaniowy'!AB324*'lista, wskaźniki'!$D$22,IF('Sektor mieszkaniowy'!AA324="pellet",AB324*'lista, wskaźniki'!$D$23,IF('Sektor mieszkaniowy'!AA324="gaz z sieci",AB324*'lista, wskaźniki'!$D$21,IF('Sektor mieszkaniowy'!AA324="olej opałowy",'Sektor mieszkaniowy'!AB324*'lista, wskaźniki'!$D$24)))))</f>
        <v>0</v>
      </c>
      <c r="AK324" s="1084"/>
      <c r="AL324" s="1081"/>
      <c r="AM324" s="20">
        <f>IF(AA324="węgiel",AF324*1/3.6*'lista, wskaźniki'!$F$20,IF(AA324="drewno",AF324*1/3.6*'lista, wskaźniki'!$F$22,IF(AA324="pellet",AF324*1/3.6*'lista, wskaźniki'!$F$23,IF(AA324="gaz z sieci",AF324*1/3.6*'lista, wskaźniki'!$F$21,IF(AA324="olej opałowy",AF324*1/3.6*'lista, wskaźniki'!$F$24,0)))))</f>
        <v>0</v>
      </c>
      <c r="AN324" s="20">
        <f>IF(AA324="węgiel",AF324*'lista, wskaźniki'!$E$42,IF(AA324="drewno",AF324*'lista, wskaźniki'!$G$42,IF(AA324="pellet",AF324*'lista, wskaźniki'!$H$42,IF(AA324="gaz z sieci",AF324*'lista, wskaźniki'!$F$42,IF(AA324="olej opałowy",AF324*'lista, wskaźniki'!$I$42,0)))))</f>
        <v>0</v>
      </c>
      <c r="AO324" s="20">
        <f>IF(AA324="węgiel",AF324*'lista, wskaźniki'!$E$43,IF(AA324="drewno",AF324*'lista, wskaźniki'!$G$43,IF(AA324="pellet",AF324*'lista, wskaźniki'!$H$43,IF(AA324="gaz z sieci",AF324*'lista, wskaźniki'!$F$43,IF(AA324="olej opałowy",AF324*'lista, wskaźniki'!$I$43,0)))))</f>
        <v>0</v>
      </c>
      <c r="AP324" s="20">
        <f>IF(AA324="węgiel",AF324*'lista, wskaźniki'!$E$44,IF(AA324="drewno",AF324*'lista, wskaźniki'!$G$44,IF(AA324="pellet",AF324*'lista, wskaźniki'!$H$44,IF(AA324="gaz z sieci",AF324*'lista, wskaźniki'!$F$44,IF(AA324="olej opałowy",AF324*'lista, wskaźniki'!$I$44,0)))))</f>
        <v>0</v>
      </c>
      <c r="AQ324" s="20" t="b">
        <f>IF(Z324="gaz",AH324*1/3.6*'lista, wskaźniki'!$F$21,IF(Z324="energia elektryczna",AH324*1/3.6*'lista, wskaźniki'!$F$26))</f>
        <v>0</v>
      </c>
      <c r="AR324" s="20" t="b">
        <f>IF(Z324="gaz",AH324*'lista, wskaźniki'!$F$42,IF(Z324="energia elektryczna",AH324*0))</f>
        <v>0</v>
      </c>
      <c r="AS324" s="20" t="b">
        <f>IF(Z324="gaz",AH324*'lista, wskaźniki'!$F$43,IF(Z324="energia elektryczna",AH324*0))</f>
        <v>0</v>
      </c>
      <c r="AT324" s="20" t="b">
        <f>IF(Z324="gaz",AH324*'lista, wskaźniki'!$F$44,IF(Z324="energia elektryczna",AH324*0))</f>
        <v>0</v>
      </c>
      <c r="AU324" s="20">
        <f>AI324*1/3.6*'lista, wskaźniki'!$F$21</f>
        <v>0</v>
      </c>
      <c r="AV324" s="20">
        <f>AI324*'lista, wskaźniki'!$F$42</f>
        <v>0</v>
      </c>
      <c r="AW324" s="20">
        <f>AI324*'lista, wskaźniki'!$F$43</f>
        <v>0</v>
      </c>
      <c r="AX324" s="20">
        <f>AI324*'lista, wskaźniki'!$F$44</f>
        <v>0</v>
      </c>
      <c r="AY324" s="20">
        <f>AK324*'lista, wskaźniki'!$F$26</f>
        <v>0</v>
      </c>
      <c r="AZ324" s="20">
        <f t="shared" ref="AZ324:AZ387" si="149">AM324+AQ324+AU324+AY324</f>
        <v>0</v>
      </c>
      <c r="BA324" s="20">
        <f t="shared" ref="BA324:BA387" si="150">AN324+AR324+AV324</f>
        <v>0</v>
      </c>
      <c r="BB324" s="20">
        <f t="shared" ref="BB324:BB387" si="151">AO324+AS324+AW324</f>
        <v>0</v>
      </c>
      <c r="BC324" s="20">
        <f t="shared" ref="BC324:BC387" si="152">AP324+AT324+AX324</f>
        <v>0</v>
      </c>
      <c r="BD324" s="1081"/>
      <c r="BE324" s="1081"/>
      <c r="BF324" s="1081"/>
      <c r="BG324" s="1081"/>
      <c r="BH324" s="91"/>
      <c r="BI324" s="1081"/>
      <c r="BJ324" s="91"/>
      <c r="BK324" s="1081"/>
      <c r="BL324" s="91"/>
      <c r="BM324" s="91"/>
      <c r="BN324" s="91"/>
      <c r="BO324" s="91"/>
      <c r="BP324" s="91"/>
      <c r="BQ324" s="91"/>
      <c r="BR324" s="91"/>
      <c r="BS324" s="1075"/>
      <c r="BT324" s="1075"/>
      <c r="BU324" s="1075"/>
      <c r="BV324" s="1075"/>
      <c r="BW324" s="1075"/>
      <c r="BX324" s="1075"/>
      <c r="BY324" s="1078"/>
      <c r="CA324" s="365" t="b">
        <f t="shared" ref="CA324:CA387" si="153">IF(AA324="węgiel",AF324)</f>
        <v>0</v>
      </c>
      <c r="CB324" s="365">
        <f t="shared" ref="CB324:CB387" si="154">IF(AA324="drewno",AF324)</f>
        <v>0</v>
      </c>
      <c r="CC324" s="365" t="b">
        <f t="shared" ref="CC324:CC387" si="155">IF(AA324="pellet",AF324)</f>
        <v>0</v>
      </c>
      <c r="CD324" s="365" t="b">
        <f t="shared" ref="CD324:CD387" si="156">IF(AA324="gaz z sieci",AF324)</f>
        <v>0</v>
      </c>
      <c r="CE324" s="365" t="b">
        <f t="shared" ref="CE324:CE387" si="157">IF(AA324="olej opałowy",AF324)</f>
        <v>0</v>
      </c>
      <c r="CF324" s="365" t="b">
        <f t="shared" ref="CF324:CF387" si="158">IF(Z324="gaz",AH324)</f>
        <v>0</v>
      </c>
      <c r="CG324" s="365" t="b">
        <f t="shared" ref="CG324:CG387" si="159">IF(Z324="energia elektryczna",AH324)</f>
        <v>0</v>
      </c>
      <c r="CH324" s="365" t="b">
        <f t="shared" ref="CH324:CH387" si="160">IF(AA324="gaz z sieci",AI324)</f>
        <v>0</v>
      </c>
      <c r="CI324" s="72" t="b">
        <f t="shared" ref="CI324:CI387" si="161">CA324</f>
        <v>0</v>
      </c>
      <c r="CJ324" s="72">
        <f t="shared" ref="CJ324:CJ387" si="162">CB324</f>
        <v>0</v>
      </c>
      <c r="CK324" s="72" t="b">
        <f t="shared" ref="CK324:CK387" si="163">CC324</f>
        <v>0</v>
      </c>
      <c r="CL324" s="72">
        <f t="shared" ref="CL324:CL387" si="164">CD324+CF324</f>
        <v>0</v>
      </c>
      <c r="CM324" s="72" t="b">
        <f t="shared" ref="CM324:CM387" si="165">CE324</f>
        <v>0</v>
      </c>
      <c r="CN324" s="72" t="b">
        <f t="shared" ref="CN324:CN387" si="166">CG324</f>
        <v>0</v>
      </c>
      <c r="CP324" s="13">
        <f t="shared" ref="CP324:CP387" si="167">IF(I324="&lt;1966",J324,IF(I324&lt;1966,J324))</f>
        <v>0</v>
      </c>
      <c r="CQ324" s="13" t="b">
        <f t="shared" ref="CQ324:CQ387" si="168">IF(R324="kompletna",CP324,IF(R324="częściowa",0.5*CP324,IF(R324="brak",0*CP324)))</f>
        <v>0</v>
      </c>
      <c r="CR324" s="13" t="b">
        <f t="shared" ref="CR324:CR387" si="169">IF(I324="1967-1985",J324)</f>
        <v>0</v>
      </c>
      <c r="CS324" s="13" t="b">
        <f t="shared" si="146"/>
        <v>0</v>
      </c>
      <c r="CT324" s="13" t="b">
        <f t="shared" si="145"/>
        <v>0</v>
      </c>
      <c r="CU324" s="13" t="b">
        <f t="shared" si="147"/>
        <v>0</v>
      </c>
      <c r="CV324" s="13" t="b">
        <f t="shared" ref="CV324:CV387" si="170">IF(I324="1993-1996",J324)</f>
        <v>0</v>
      </c>
      <c r="CW324" s="13" t="b">
        <f t="shared" ref="CW324:CW387" si="171">IF(R324="kompletna",CV324,IF(R324="częściowa",0.5*CV324,IF(R324="brak",0*CV324)))</f>
        <v>0</v>
      </c>
      <c r="CX324" s="13" t="b">
        <f t="shared" ref="CX324:CX387" si="172">IF(I324="&gt;1997",J324)</f>
        <v>0</v>
      </c>
      <c r="CY324" s="13" t="b">
        <f t="shared" ref="CY324:CY387" si="173">IF(R324="kompletna",CX324,IF(R324="częściowa",0.5*CX324,IF(R324="brak",0*CX324)))</f>
        <v>0</v>
      </c>
    </row>
    <row r="325" spans="1:103" ht="15" thickBot="1">
      <c r="A325" s="932"/>
      <c r="B325" s="1081"/>
      <c r="C325" s="1081"/>
      <c r="D325" s="1081"/>
      <c r="E325" s="1081"/>
      <c r="F325" s="1081"/>
      <c r="G325" s="1081"/>
      <c r="H325" s="1081"/>
      <c r="I325" s="1081"/>
      <c r="J325" s="1081"/>
      <c r="K325" s="1081"/>
      <c r="L325" s="1081"/>
      <c r="M325" s="1081"/>
      <c r="N325" s="1081"/>
      <c r="O325" s="1081"/>
      <c r="P325" s="1081"/>
      <c r="Q325" s="941"/>
      <c r="R325" s="1081"/>
      <c r="S325" s="1081"/>
      <c r="T325" s="1081"/>
      <c r="U325" s="1081"/>
      <c r="V325" s="1081"/>
      <c r="W325" s="91"/>
      <c r="X325" s="91"/>
      <c r="Y325" s="91"/>
      <c r="Z325" s="91"/>
      <c r="AA325" s="91" t="s">
        <v>50</v>
      </c>
      <c r="AB325" s="92"/>
      <c r="AC325" s="92"/>
      <c r="AD325" s="91"/>
      <c r="AE325" s="1081"/>
      <c r="AF325" s="334">
        <f t="shared" si="148"/>
        <v>0</v>
      </c>
      <c r="AG325" s="272">
        <f>IF(R325="kompletna",Q325*J325*0.0036*'lista, wskaźniki'!$F$13, IF(R325="częściowa",Q325*J325*0.0036*'lista, wskaźniki'!$F$14, IF(R325="brak",Q325*J325*0.0036*'lista, wskaźniki'!$F$15,)))</f>
        <v>0</v>
      </c>
      <c r="AH325" s="334">
        <f>IF(Y325="inne",K325*'lista, wskaźniki'!$E$35,IF(Y325="to samo źródło",0,IF(Y325=0,0)))</f>
        <v>0</v>
      </c>
      <c r="AI325" s="334" t="b">
        <f>IF(AA325="gaz z sieci",AC325*'lista, wskaźniki'!$D$21)</f>
        <v>0</v>
      </c>
      <c r="AJ325" s="272">
        <f>IF(AA325="węgiel",AB325*'lista, wskaźniki'!$D$20, IF('Sektor mieszkaniowy'!AA325="drewno",'Sektor mieszkaniowy'!AB325*'lista, wskaźniki'!$D$22,IF('Sektor mieszkaniowy'!AA325="pellet",AB325*'lista, wskaźniki'!$D$23,IF('Sektor mieszkaniowy'!AA325="gaz z sieci",AB325*'lista, wskaźniki'!$D$21,IF('Sektor mieszkaniowy'!AA325="olej opałowy",'Sektor mieszkaniowy'!AB325*'lista, wskaźniki'!$D$24)))))</f>
        <v>0</v>
      </c>
      <c r="AK325" s="1084"/>
      <c r="AL325" s="1081"/>
      <c r="AM325" s="20">
        <f>IF(AA325="węgiel",AF325*1/3.6*'lista, wskaźniki'!$F$20,IF(AA325="drewno",AF325*1/3.6*'lista, wskaźniki'!$F$22,IF(AA325="pellet",AF325*1/3.6*'lista, wskaźniki'!$F$23,IF(AA325="gaz z sieci",AF325*1/3.6*'lista, wskaźniki'!$F$21,IF(AA325="olej opałowy",AF325*1/3.6*'lista, wskaźniki'!$F$24,0)))))</f>
        <v>0</v>
      </c>
      <c r="AN325" s="20">
        <f>IF(AA325="węgiel",AF325*'lista, wskaźniki'!$E$42,IF(AA325="drewno",AF325*'lista, wskaźniki'!$G$42,IF(AA325="pellet",AF325*'lista, wskaźniki'!$H$42,IF(AA325="gaz z sieci",AF325*'lista, wskaźniki'!$F$42,IF(AA325="olej opałowy",AF325*'lista, wskaźniki'!$I$42,0)))))</f>
        <v>0</v>
      </c>
      <c r="AO325" s="20">
        <f>IF(AA325="węgiel",AF325*'lista, wskaźniki'!$E$43,IF(AA325="drewno",AF325*'lista, wskaźniki'!$G$43,IF(AA325="pellet",AF325*'lista, wskaźniki'!$H$43,IF(AA325="gaz z sieci",AF325*'lista, wskaźniki'!$F$43,IF(AA325="olej opałowy",AF325*'lista, wskaźniki'!$I$43,0)))))</f>
        <v>0</v>
      </c>
      <c r="AP325" s="20">
        <f>IF(AA325="węgiel",AF325*'lista, wskaźniki'!$E$44,IF(AA325="drewno",AF325*'lista, wskaźniki'!$G$44,IF(AA325="pellet",AF325*'lista, wskaźniki'!$H$44,IF(AA325="gaz z sieci",AF325*'lista, wskaźniki'!$F$44,IF(AA325="olej opałowy",AF325*'lista, wskaźniki'!$I$44,0)))))</f>
        <v>0</v>
      </c>
      <c r="AQ325" s="20" t="b">
        <f>IF(Z325="gaz",AH325*1/3.6*'lista, wskaźniki'!$F$21,IF(Z325="energia elektryczna",AH325*1/3.6*'lista, wskaźniki'!$F$26))</f>
        <v>0</v>
      </c>
      <c r="AR325" s="20" t="b">
        <f>IF(Z325="gaz",AH325*'lista, wskaźniki'!$F$42,IF(Z325="energia elektryczna",AH325*0))</f>
        <v>0</v>
      </c>
      <c r="AS325" s="20" t="b">
        <f>IF(Z325="gaz",AH325*'lista, wskaźniki'!$F$43,IF(Z325="energia elektryczna",AH325*0))</f>
        <v>0</v>
      </c>
      <c r="AT325" s="20" t="b">
        <f>IF(Z325="gaz",AH325*'lista, wskaźniki'!$F$44,IF(Z325="energia elektryczna",AH325*0))</f>
        <v>0</v>
      </c>
      <c r="AU325" s="20">
        <f>AI325*1/3.6*'lista, wskaźniki'!$F$21</f>
        <v>0</v>
      </c>
      <c r="AV325" s="20">
        <f>AI325*'lista, wskaźniki'!$F$42</f>
        <v>0</v>
      </c>
      <c r="AW325" s="20">
        <f>AI325*'lista, wskaźniki'!$F$43</f>
        <v>0</v>
      </c>
      <c r="AX325" s="20">
        <f>AI325*'lista, wskaźniki'!$F$44</f>
        <v>0</v>
      </c>
      <c r="AY325" s="20">
        <f>AK325*'lista, wskaźniki'!$F$26</f>
        <v>0</v>
      </c>
      <c r="AZ325" s="20">
        <f t="shared" si="149"/>
        <v>0</v>
      </c>
      <c r="BA325" s="20">
        <f t="shared" si="150"/>
        <v>0</v>
      </c>
      <c r="BB325" s="20">
        <f t="shared" si="151"/>
        <v>0</v>
      </c>
      <c r="BC325" s="20">
        <f t="shared" si="152"/>
        <v>0</v>
      </c>
      <c r="BD325" s="1081"/>
      <c r="BE325" s="1081"/>
      <c r="BF325" s="1081"/>
      <c r="BG325" s="1081"/>
      <c r="BH325" s="91"/>
      <c r="BI325" s="1081"/>
      <c r="BJ325" s="91"/>
      <c r="BK325" s="1081"/>
      <c r="BL325" s="91"/>
      <c r="BM325" s="91"/>
      <c r="BN325" s="91"/>
      <c r="BO325" s="91"/>
      <c r="BP325" s="91"/>
      <c r="BQ325" s="91"/>
      <c r="BR325" s="91"/>
      <c r="BS325" s="1075"/>
      <c r="BT325" s="1075"/>
      <c r="BU325" s="1075"/>
      <c r="BV325" s="1075"/>
      <c r="BW325" s="1075"/>
      <c r="BX325" s="1075"/>
      <c r="BY325" s="1078"/>
      <c r="CA325" s="365" t="b">
        <f t="shared" si="153"/>
        <v>0</v>
      </c>
      <c r="CB325" s="365" t="b">
        <f t="shared" si="154"/>
        <v>0</v>
      </c>
      <c r="CC325" s="365">
        <f t="shared" si="155"/>
        <v>0</v>
      </c>
      <c r="CD325" s="365" t="b">
        <f t="shared" si="156"/>
        <v>0</v>
      </c>
      <c r="CE325" s="365" t="b">
        <f t="shared" si="157"/>
        <v>0</v>
      </c>
      <c r="CF325" s="365" t="b">
        <f t="shared" si="158"/>
        <v>0</v>
      </c>
      <c r="CG325" s="365" t="b">
        <f t="shared" si="159"/>
        <v>0</v>
      </c>
      <c r="CH325" s="365" t="b">
        <f t="shared" si="160"/>
        <v>0</v>
      </c>
      <c r="CI325" s="72" t="b">
        <f t="shared" si="161"/>
        <v>0</v>
      </c>
      <c r="CJ325" s="72" t="b">
        <f t="shared" si="162"/>
        <v>0</v>
      </c>
      <c r="CK325" s="72">
        <f t="shared" si="163"/>
        <v>0</v>
      </c>
      <c r="CL325" s="72">
        <f t="shared" si="164"/>
        <v>0</v>
      </c>
      <c r="CM325" s="72" t="b">
        <f t="shared" si="165"/>
        <v>0</v>
      </c>
      <c r="CN325" s="72" t="b">
        <f t="shared" si="166"/>
        <v>0</v>
      </c>
      <c r="CP325" s="13">
        <f t="shared" si="167"/>
        <v>0</v>
      </c>
      <c r="CQ325" s="13" t="b">
        <f t="shared" si="168"/>
        <v>0</v>
      </c>
      <c r="CR325" s="13" t="b">
        <f t="shared" si="169"/>
        <v>0</v>
      </c>
      <c r="CS325" s="13" t="b">
        <f t="shared" si="146"/>
        <v>0</v>
      </c>
      <c r="CT325" s="13" t="b">
        <f t="shared" ref="CT325:CT388" si="174">IF(I325="1986-1992",J325)</f>
        <v>0</v>
      </c>
      <c r="CU325" s="13" t="b">
        <f t="shared" si="147"/>
        <v>0</v>
      </c>
      <c r="CV325" s="13" t="b">
        <f t="shared" si="170"/>
        <v>0</v>
      </c>
      <c r="CW325" s="13" t="b">
        <f t="shared" si="171"/>
        <v>0</v>
      </c>
      <c r="CX325" s="13" t="b">
        <f t="shared" si="172"/>
        <v>0</v>
      </c>
      <c r="CY325" s="13" t="b">
        <f t="shared" si="173"/>
        <v>0</v>
      </c>
    </row>
    <row r="326" spans="1:103" ht="15" thickBot="1">
      <c r="A326" s="932"/>
      <c r="B326" s="1081"/>
      <c r="C326" s="1081"/>
      <c r="D326" s="1081"/>
      <c r="E326" s="1081"/>
      <c r="F326" s="1081"/>
      <c r="G326" s="1081"/>
      <c r="H326" s="1081"/>
      <c r="I326" s="1081"/>
      <c r="J326" s="1081"/>
      <c r="K326" s="1081"/>
      <c r="L326" s="1081"/>
      <c r="M326" s="1081"/>
      <c r="N326" s="1081"/>
      <c r="O326" s="1081"/>
      <c r="P326" s="1081"/>
      <c r="Q326" s="941"/>
      <c r="R326" s="1081"/>
      <c r="S326" s="1081"/>
      <c r="T326" s="1081"/>
      <c r="U326" s="1081"/>
      <c r="V326" s="1081"/>
      <c r="W326" s="91"/>
      <c r="X326" s="91"/>
      <c r="Y326" s="91"/>
      <c r="Z326" s="91"/>
      <c r="AA326" s="91" t="s">
        <v>38</v>
      </c>
      <c r="AB326" s="92"/>
      <c r="AC326" s="92"/>
      <c r="AD326" s="91"/>
      <c r="AE326" s="1081"/>
      <c r="AF326" s="334">
        <f t="shared" si="148"/>
        <v>0</v>
      </c>
      <c r="AG326" s="272">
        <f>IF(R326="kompletna",Q326*J326*0.0036*'lista, wskaźniki'!$F$13, IF(R326="częściowa",Q326*J326*0.0036*'lista, wskaźniki'!$F$14, IF(R326="brak",Q326*J326*0.0036*'lista, wskaźniki'!$F$15,)))</f>
        <v>0</v>
      </c>
      <c r="AH326" s="334">
        <f>IF(Y326="inne",K326*'lista, wskaźniki'!$E$35,IF(Y326="to samo źródło",0,IF(Y326=0,0)))</f>
        <v>0</v>
      </c>
      <c r="AI326" s="334">
        <f>IF(AA326="gaz z sieci",AC326*'lista, wskaźniki'!$D$21)</f>
        <v>0</v>
      </c>
      <c r="AJ326" s="272">
        <f>IF(AA326="węgiel",AB326*'lista, wskaźniki'!$D$20, IF('Sektor mieszkaniowy'!AA326="drewno",'Sektor mieszkaniowy'!AB326*'lista, wskaźniki'!$D$22,IF('Sektor mieszkaniowy'!AA326="pellet",AB326*'lista, wskaźniki'!$D$23,IF('Sektor mieszkaniowy'!AA326="gaz z sieci",AB326*'lista, wskaźniki'!$D$21,IF('Sektor mieszkaniowy'!AA326="olej opałowy",'Sektor mieszkaniowy'!AB326*'lista, wskaźniki'!$D$24)))))</f>
        <v>0</v>
      </c>
      <c r="AK326" s="1084"/>
      <c r="AL326" s="1081"/>
      <c r="AM326" s="20">
        <f>IF(AA326="węgiel",AF326*1/3.6*'lista, wskaźniki'!$F$20,IF(AA326="drewno",AF326*1/3.6*'lista, wskaźniki'!$F$22,IF(AA326="pellet",AF326*1/3.6*'lista, wskaźniki'!$F$23,IF(AA326="gaz z sieci",AF326*1/3.6*'lista, wskaźniki'!$F$21,IF(AA326="olej opałowy",AF326*1/3.6*'lista, wskaźniki'!$F$24,0)))))</f>
        <v>0</v>
      </c>
      <c r="AN326" s="20">
        <f>IF(AA326="węgiel",AF326*'lista, wskaźniki'!$E$42,IF(AA326="drewno",AF326*'lista, wskaźniki'!$G$42,IF(AA326="pellet",AF326*'lista, wskaźniki'!$H$42,IF(AA326="gaz z sieci",AF326*'lista, wskaźniki'!$F$42,IF(AA326="olej opałowy",AF326*'lista, wskaźniki'!$I$42,0)))))</f>
        <v>0</v>
      </c>
      <c r="AO326" s="20">
        <f>IF(AA326="węgiel",AF326*'lista, wskaźniki'!$E$43,IF(AA326="drewno",AF326*'lista, wskaźniki'!$G$43,IF(AA326="pellet",AF326*'lista, wskaźniki'!$H$43,IF(AA326="gaz z sieci",AF326*'lista, wskaźniki'!$F$43,IF(AA326="olej opałowy",AF326*'lista, wskaźniki'!$I$43,0)))))</f>
        <v>0</v>
      </c>
      <c r="AP326" s="20">
        <f>IF(AA326="węgiel",AF326*'lista, wskaźniki'!$E$44,IF(AA326="drewno",AF326*'lista, wskaźniki'!$G$44,IF(AA326="pellet",AF326*'lista, wskaźniki'!$H$44,IF(AA326="gaz z sieci",AF326*'lista, wskaźniki'!$F$44,IF(AA326="olej opałowy",AF326*'lista, wskaźniki'!$I$44,0)))))</f>
        <v>0</v>
      </c>
      <c r="AQ326" s="20" t="b">
        <f>IF(Z326="gaz",AH326*1/3.6*'lista, wskaźniki'!$F$21,IF(Z326="energia elektryczna",AH326*1/3.6*'lista, wskaźniki'!$F$26))</f>
        <v>0</v>
      </c>
      <c r="AR326" s="20" t="b">
        <f>IF(Z326="gaz",AH326*'lista, wskaźniki'!$F$42,IF(Z326="energia elektryczna",AH326*0))</f>
        <v>0</v>
      </c>
      <c r="AS326" s="20" t="b">
        <f>IF(Z326="gaz",AH326*'lista, wskaźniki'!$F$43,IF(Z326="energia elektryczna",AH326*0))</f>
        <v>0</v>
      </c>
      <c r="AT326" s="20" t="b">
        <f>IF(Z326="gaz",AH326*'lista, wskaźniki'!$F$44,IF(Z326="energia elektryczna",AH326*0))</f>
        <v>0</v>
      </c>
      <c r="AU326" s="20">
        <f>AI326*1/3.6*'lista, wskaźniki'!$F$21</f>
        <v>0</v>
      </c>
      <c r="AV326" s="20">
        <f>AI326*'lista, wskaźniki'!$F$42</f>
        <v>0</v>
      </c>
      <c r="AW326" s="20">
        <f>AI326*'lista, wskaźniki'!$F$43</f>
        <v>0</v>
      </c>
      <c r="AX326" s="20">
        <f>AI326*'lista, wskaźniki'!$F$44</f>
        <v>0</v>
      </c>
      <c r="AY326" s="20">
        <f>AK326*'lista, wskaźniki'!$F$26</f>
        <v>0</v>
      </c>
      <c r="AZ326" s="20">
        <f t="shared" si="149"/>
        <v>0</v>
      </c>
      <c r="BA326" s="20">
        <f t="shared" si="150"/>
        <v>0</v>
      </c>
      <c r="BB326" s="20">
        <f t="shared" si="151"/>
        <v>0</v>
      </c>
      <c r="BC326" s="20">
        <f t="shared" si="152"/>
        <v>0</v>
      </c>
      <c r="BD326" s="1081"/>
      <c r="BE326" s="1081"/>
      <c r="BF326" s="1081"/>
      <c r="BG326" s="1081"/>
      <c r="BH326" s="91"/>
      <c r="BI326" s="1081"/>
      <c r="BJ326" s="91"/>
      <c r="BK326" s="1081"/>
      <c r="BL326" s="91"/>
      <c r="BM326" s="91"/>
      <c r="BN326" s="91"/>
      <c r="BO326" s="91"/>
      <c r="BP326" s="91"/>
      <c r="BQ326" s="91"/>
      <c r="BR326" s="91"/>
      <c r="BS326" s="1075"/>
      <c r="BT326" s="1075"/>
      <c r="BU326" s="1075"/>
      <c r="BV326" s="1075"/>
      <c r="BW326" s="1075"/>
      <c r="BX326" s="1075"/>
      <c r="BY326" s="1078"/>
      <c r="CA326" s="365" t="b">
        <f t="shared" si="153"/>
        <v>0</v>
      </c>
      <c r="CB326" s="365" t="b">
        <f t="shared" si="154"/>
        <v>0</v>
      </c>
      <c r="CC326" s="365" t="b">
        <f t="shared" si="155"/>
        <v>0</v>
      </c>
      <c r="CD326" s="365">
        <f t="shared" si="156"/>
        <v>0</v>
      </c>
      <c r="CE326" s="365" t="b">
        <f t="shared" si="157"/>
        <v>0</v>
      </c>
      <c r="CF326" s="365" t="b">
        <f t="shared" si="158"/>
        <v>0</v>
      </c>
      <c r="CG326" s="365" t="b">
        <f t="shared" si="159"/>
        <v>0</v>
      </c>
      <c r="CH326" s="365">
        <f t="shared" si="160"/>
        <v>0</v>
      </c>
      <c r="CI326" s="72" t="b">
        <f t="shared" si="161"/>
        <v>0</v>
      </c>
      <c r="CJ326" s="72" t="b">
        <f t="shared" si="162"/>
        <v>0</v>
      </c>
      <c r="CK326" s="72" t="b">
        <f t="shared" si="163"/>
        <v>0</v>
      </c>
      <c r="CL326" s="72">
        <f t="shared" si="164"/>
        <v>0</v>
      </c>
      <c r="CM326" s="72" t="b">
        <f t="shared" si="165"/>
        <v>0</v>
      </c>
      <c r="CN326" s="72" t="b">
        <f t="shared" si="166"/>
        <v>0</v>
      </c>
      <c r="CP326" s="13">
        <f t="shared" si="167"/>
        <v>0</v>
      </c>
      <c r="CQ326" s="13" t="b">
        <f t="shared" si="168"/>
        <v>0</v>
      </c>
      <c r="CR326" s="13" t="b">
        <f t="shared" si="169"/>
        <v>0</v>
      </c>
      <c r="CS326" s="13" t="b">
        <f t="shared" si="146"/>
        <v>0</v>
      </c>
      <c r="CT326" s="13" t="b">
        <f t="shared" si="174"/>
        <v>0</v>
      </c>
      <c r="CU326" s="13" t="b">
        <f t="shared" si="147"/>
        <v>0</v>
      </c>
      <c r="CV326" s="13" t="b">
        <f t="shared" si="170"/>
        <v>0</v>
      </c>
      <c r="CW326" s="13" t="b">
        <f t="shared" si="171"/>
        <v>0</v>
      </c>
      <c r="CX326" s="13" t="b">
        <f t="shared" si="172"/>
        <v>0</v>
      </c>
      <c r="CY326" s="13" t="b">
        <f t="shared" si="173"/>
        <v>0</v>
      </c>
    </row>
    <row r="327" spans="1:103" ht="15" thickBot="1">
      <c r="A327" s="933"/>
      <c r="B327" s="1082"/>
      <c r="C327" s="1082"/>
      <c r="D327" s="1082"/>
      <c r="E327" s="1082"/>
      <c r="F327" s="1082"/>
      <c r="G327" s="1082"/>
      <c r="H327" s="1082"/>
      <c r="I327" s="1082"/>
      <c r="J327" s="1082"/>
      <c r="K327" s="1082"/>
      <c r="L327" s="1082"/>
      <c r="M327" s="1082"/>
      <c r="N327" s="1082"/>
      <c r="O327" s="1082"/>
      <c r="P327" s="1082"/>
      <c r="Q327" s="942"/>
      <c r="R327" s="1082"/>
      <c r="S327" s="1082"/>
      <c r="T327" s="1082"/>
      <c r="U327" s="1082"/>
      <c r="V327" s="1082"/>
      <c r="W327" s="93"/>
      <c r="X327" s="93"/>
      <c r="Y327" s="93"/>
      <c r="Z327" s="93"/>
      <c r="AA327" s="93" t="s">
        <v>37</v>
      </c>
      <c r="AB327" s="94"/>
      <c r="AC327" s="94"/>
      <c r="AD327" s="93"/>
      <c r="AE327" s="1082"/>
      <c r="AF327" s="334">
        <f t="shared" si="148"/>
        <v>0</v>
      </c>
      <c r="AG327" s="272">
        <f>IF(R327="kompletna",Q327*J327*0.0036*'lista, wskaźniki'!$F$13, IF(R327="częściowa",Q327*J327*0.0036*'lista, wskaźniki'!$F$14, IF(R327="brak",Q327*J327*0.0036*'lista, wskaźniki'!$F$15,)))</f>
        <v>0</v>
      </c>
      <c r="AH327" s="334">
        <f>IF(Y327="inne",K327*'lista, wskaźniki'!$E$35,IF(Y327="to samo źródło",0,IF(Y327=0,0)))</f>
        <v>0</v>
      </c>
      <c r="AI327" s="334" t="b">
        <f>IF(AA327="gaz z sieci",AC327*'lista, wskaźniki'!$D$21)</f>
        <v>0</v>
      </c>
      <c r="AJ327" s="272">
        <f>IF(AA327="węgiel",AB327*'lista, wskaźniki'!$D$20, IF('Sektor mieszkaniowy'!AA327="drewno",'Sektor mieszkaniowy'!AB327*'lista, wskaźniki'!$D$22,IF('Sektor mieszkaniowy'!AA327="pellet",AB327*'lista, wskaźniki'!$D$23,IF('Sektor mieszkaniowy'!AA327="gaz z sieci",AB327*'lista, wskaźniki'!$D$21,IF('Sektor mieszkaniowy'!AA327="olej opałowy",'Sektor mieszkaniowy'!AB327*'lista, wskaźniki'!$D$24)))))</f>
        <v>0</v>
      </c>
      <c r="AK327" s="1085"/>
      <c r="AL327" s="1082"/>
      <c r="AM327" s="20">
        <f>IF(AA327="węgiel",AF327*1/3.6*'lista, wskaźniki'!$F$20,IF(AA327="drewno",AF327*1/3.6*'lista, wskaźniki'!$F$22,IF(AA327="pellet",AF327*1/3.6*'lista, wskaźniki'!$F$23,IF(AA327="gaz z sieci",AF327*1/3.6*'lista, wskaźniki'!$F$21,IF(AA327="olej opałowy",AF327*1/3.6*'lista, wskaźniki'!$F$24,0)))))</f>
        <v>0</v>
      </c>
      <c r="AN327" s="20">
        <f>IF(AA327="węgiel",AF327*'lista, wskaźniki'!$E$42,IF(AA327="drewno",AF327*'lista, wskaźniki'!$G$42,IF(AA327="pellet",AF327*'lista, wskaźniki'!$H$42,IF(AA327="gaz z sieci",AF327*'lista, wskaźniki'!$F$42,IF(AA327="olej opałowy",AF327*'lista, wskaźniki'!$I$42,0)))))</f>
        <v>0</v>
      </c>
      <c r="AO327" s="20">
        <f>IF(AA327="węgiel",AF327*'lista, wskaźniki'!$E$43,IF(AA327="drewno",AF327*'lista, wskaźniki'!$G$43,IF(AA327="pellet",AF327*'lista, wskaźniki'!$H$43,IF(AA327="gaz z sieci",AF327*'lista, wskaźniki'!$F$43,IF(AA327="olej opałowy",AF327*'lista, wskaźniki'!$I$43,0)))))</f>
        <v>0</v>
      </c>
      <c r="AP327" s="20">
        <f>IF(AA327="węgiel",AF327*'lista, wskaźniki'!$E$44,IF(AA327="drewno",AF327*'lista, wskaźniki'!$G$44,IF(AA327="pellet",AF327*'lista, wskaźniki'!$H$44,IF(AA327="gaz z sieci",AF327*'lista, wskaźniki'!$F$44,IF(AA327="olej opałowy",AF327*'lista, wskaźniki'!$I$44,0)))))</f>
        <v>0</v>
      </c>
      <c r="AQ327" s="20" t="b">
        <f>IF(Z327="gaz",AH327*1/3.6*'lista, wskaźniki'!$F$21,IF(Z327="energia elektryczna",AH327*1/3.6*'lista, wskaźniki'!$F$26))</f>
        <v>0</v>
      </c>
      <c r="AR327" s="20" t="b">
        <f>IF(Z327="gaz",AH327*'lista, wskaźniki'!$F$42,IF(Z327="energia elektryczna",AH327*0))</f>
        <v>0</v>
      </c>
      <c r="AS327" s="20" t="b">
        <f>IF(Z327="gaz",AH327*'lista, wskaźniki'!$F$43,IF(Z327="energia elektryczna",AH327*0))</f>
        <v>0</v>
      </c>
      <c r="AT327" s="20" t="b">
        <f>IF(Z327="gaz",AH327*'lista, wskaźniki'!$F$44,IF(Z327="energia elektryczna",AH327*0))</f>
        <v>0</v>
      </c>
      <c r="AU327" s="20">
        <f>AI327*1/3.6*'lista, wskaźniki'!$F$21</f>
        <v>0</v>
      </c>
      <c r="AV327" s="20">
        <f>AI327*'lista, wskaźniki'!$F$42</f>
        <v>0</v>
      </c>
      <c r="AW327" s="20">
        <f>AI327*'lista, wskaźniki'!$F$43</f>
        <v>0</v>
      </c>
      <c r="AX327" s="20">
        <f>AI327*'lista, wskaźniki'!$F$44</f>
        <v>0</v>
      </c>
      <c r="AY327" s="20">
        <f>AK327*'lista, wskaźniki'!$F$26</f>
        <v>0</v>
      </c>
      <c r="AZ327" s="20">
        <f t="shared" si="149"/>
        <v>0</v>
      </c>
      <c r="BA327" s="20">
        <f t="shared" si="150"/>
        <v>0</v>
      </c>
      <c r="BB327" s="20">
        <f t="shared" si="151"/>
        <v>0</v>
      </c>
      <c r="BC327" s="20">
        <f t="shared" si="152"/>
        <v>0</v>
      </c>
      <c r="BD327" s="1082"/>
      <c r="BE327" s="1082"/>
      <c r="BF327" s="1082"/>
      <c r="BG327" s="1082"/>
      <c r="BH327" s="93"/>
      <c r="BI327" s="1082"/>
      <c r="BJ327" s="93"/>
      <c r="BK327" s="1082"/>
      <c r="BL327" s="93"/>
      <c r="BM327" s="93"/>
      <c r="BN327" s="93"/>
      <c r="BO327" s="93"/>
      <c r="BP327" s="93"/>
      <c r="BQ327" s="93"/>
      <c r="BR327" s="93"/>
      <c r="BS327" s="1076"/>
      <c r="BT327" s="1076"/>
      <c r="BU327" s="1076"/>
      <c r="BV327" s="1076"/>
      <c r="BW327" s="1076"/>
      <c r="BX327" s="1076"/>
      <c r="BY327" s="1079"/>
      <c r="CA327" s="365" t="b">
        <f t="shared" si="153"/>
        <v>0</v>
      </c>
      <c r="CB327" s="365" t="b">
        <f t="shared" si="154"/>
        <v>0</v>
      </c>
      <c r="CC327" s="365" t="b">
        <f t="shared" si="155"/>
        <v>0</v>
      </c>
      <c r="CD327" s="365" t="b">
        <f t="shared" si="156"/>
        <v>0</v>
      </c>
      <c r="CE327" s="365">
        <f t="shared" si="157"/>
        <v>0</v>
      </c>
      <c r="CF327" s="365" t="b">
        <f t="shared" si="158"/>
        <v>0</v>
      </c>
      <c r="CG327" s="365" t="b">
        <f t="shared" si="159"/>
        <v>0</v>
      </c>
      <c r="CH327" s="365" t="b">
        <f t="shared" si="160"/>
        <v>0</v>
      </c>
      <c r="CI327" s="72" t="b">
        <f t="shared" si="161"/>
        <v>0</v>
      </c>
      <c r="CJ327" s="72" t="b">
        <f t="shared" si="162"/>
        <v>0</v>
      </c>
      <c r="CK327" s="72" t="b">
        <f t="shared" si="163"/>
        <v>0</v>
      </c>
      <c r="CL327" s="72">
        <f t="shared" si="164"/>
        <v>0</v>
      </c>
      <c r="CM327" s="72">
        <f t="shared" si="165"/>
        <v>0</v>
      </c>
      <c r="CN327" s="72" t="b">
        <f t="shared" si="166"/>
        <v>0</v>
      </c>
      <c r="CP327" s="13">
        <f t="shared" si="167"/>
        <v>0</v>
      </c>
      <c r="CQ327" s="13" t="b">
        <f t="shared" si="168"/>
        <v>0</v>
      </c>
      <c r="CR327" s="13" t="b">
        <f t="shared" si="169"/>
        <v>0</v>
      </c>
      <c r="CS327" s="13" t="b">
        <f t="shared" si="146"/>
        <v>0</v>
      </c>
      <c r="CT327" s="13" t="b">
        <f t="shared" si="174"/>
        <v>0</v>
      </c>
      <c r="CU327" s="13" t="b">
        <f t="shared" si="147"/>
        <v>0</v>
      </c>
      <c r="CV327" s="13" t="b">
        <f t="shared" si="170"/>
        <v>0</v>
      </c>
      <c r="CW327" s="13" t="b">
        <f t="shared" si="171"/>
        <v>0</v>
      </c>
      <c r="CX327" s="13" t="b">
        <f t="shared" si="172"/>
        <v>0</v>
      </c>
      <c r="CY327" s="13" t="b">
        <f t="shared" si="173"/>
        <v>0</v>
      </c>
    </row>
    <row r="328" spans="1:103" ht="15" thickBot="1">
      <c r="A328" s="931">
        <v>66</v>
      </c>
      <c r="B328" s="1080" t="s">
        <v>204</v>
      </c>
      <c r="C328" s="1080">
        <v>42</v>
      </c>
      <c r="D328" s="1080" t="s">
        <v>1</v>
      </c>
      <c r="E328" s="1080" t="s">
        <v>5</v>
      </c>
      <c r="F328" s="1080">
        <v>1</v>
      </c>
      <c r="G328" s="1080"/>
      <c r="H328" s="1080"/>
      <c r="I328" s="1080" t="s">
        <v>10</v>
      </c>
      <c r="J328" s="1080">
        <v>100</v>
      </c>
      <c r="K328" s="1080">
        <v>3</v>
      </c>
      <c r="L328" s="1080" t="s">
        <v>16</v>
      </c>
      <c r="M328" s="1080"/>
      <c r="N328" s="1080" t="s">
        <v>16</v>
      </c>
      <c r="O328" s="1080"/>
      <c r="P328" s="1080" t="s">
        <v>16</v>
      </c>
      <c r="Q328" s="940">
        <f>IF(I328="&lt;1966",'lista, wskaźniki'!$G$4,IF(I328="1967-1985",'lista, wskaźniki'!$G$5,IF(I328="1986-1992",'lista, wskaźniki'!$G$6,IF(I328="1993-1996",'lista, wskaźniki'!$G$7,IF(I328="&gt;1997",'lista, wskaźniki'!$G$8,IF(I328=0,'lista, wskaźniki'!$G$4))))))</f>
        <v>290</v>
      </c>
      <c r="R328" s="1080" t="s">
        <v>21</v>
      </c>
      <c r="S328" s="1080" t="s">
        <v>27</v>
      </c>
      <c r="T328" s="1080"/>
      <c r="U328" s="1080"/>
      <c r="V328" s="1080"/>
      <c r="W328" s="89" t="s">
        <v>35</v>
      </c>
      <c r="X328" s="89" t="s">
        <v>39</v>
      </c>
      <c r="Y328" s="89" t="s">
        <v>42</v>
      </c>
      <c r="Z328" s="89"/>
      <c r="AA328" s="89" t="s">
        <v>35</v>
      </c>
      <c r="AB328" s="90"/>
      <c r="AC328" s="90"/>
      <c r="AD328" s="89"/>
      <c r="AE328" s="1080"/>
      <c r="AF328" s="334">
        <f>AG328</f>
        <v>62.639999999999993</v>
      </c>
      <c r="AG328" s="272">
        <f>IF(R328="kompletna",Q328*J328*0.0036*'lista, wskaźniki'!$F$13, IF(R328="częściowa",Q328*J328*0.0036*'lista, wskaźniki'!$F$14, IF(R328="brak",Q328*J328*0.0036*'lista, wskaźniki'!$F$15,)))</f>
        <v>62.639999999999993</v>
      </c>
      <c r="AH328" s="334">
        <f>IF(Y328="inne",K328*'lista, wskaźniki'!$E$35,IF(Y328="to samo źródło",0,IF(Y328=0,0)))</f>
        <v>0</v>
      </c>
      <c r="AI328" s="334" t="b">
        <f>IF(AA328="gaz z sieci",AC328*'lista, wskaźniki'!$D$21)</f>
        <v>0</v>
      </c>
      <c r="AJ328" s="272">
        <f>IF(AA328="węgiel",AB328*'lista, wskaźniki'!$D$20, IF('Sektor mieszkaniowy'!AA328="drewno",'Sektor mieszkaniowy'!AB328*'lista, wskaźniki'!$D$22,IF('Sektor mieszkaniowy'!AA328="pellet",AB328*'lista, wskaźniki'!$D$23,IF('Sektor mieszkaniowy'!AA328="gaz z sieci",AB328*'lista, wskaźniki'!$D$21,IF('Sektor mieszkaniowy'!AA328="olej opałowy",'Sektor mieszkaniowy'!AB328*'lista, wskaźniki'!$D$24)))))</f>
        <v>0</v>
      </c>
      <c r="AK328" s="1083">
        <f>AL328/'lista, wskaźniki'!$A$127</f>
        <v>0</v>
      </c>
      <c r="AL328" s="1080"/>
      <c r="AM328" s="20">
        <f>IF(AA328="węgiel",AF328*1/3.6*'lista, wskaźniki'!$F$20,IF(AA328="drewno",AF328*1/3.6*'lista, wskaźniki'!$F$22,IF(AA328="pellet",AF328*1/3.6*'lista, wskaźniki'!$F$23,IF(AA328="gaz z sieci",AF328*1/3.6*'lista, wskaźniki'!$F$21,IF(AA328="olej opałowy",AF328*1/3.6*'lista, wskaźniki'!$F$24,0)))))</f>
        <v>5.9338871999999991</v>
      </c>
      <c r="AN328" s="20">
        <f>IF(AA328="węgiel",AF328*'lista, wskaźniki'!$E$42,IF(AA328="drewno",AF328*'lista, wskaźniki'!$G$42,IF(AA328="pellet",AF328*'lista, wskaźniki'!$H$42,IF(AA328="gaz z sieci",AF328*'lista, wskaźniki'!$F$42,IF(AA328="olej opałowy",AF328*'lista, wskaźniki'!$I$42,0)))))</f>
        <v>2.38032E-2</v>
      </c>
      <c r="AO328" s="20">
        <f>IF(AA328="węgiel",AF328*'lista, wskaźniki'!$E$43,IF(AA328="drewno",AF328*'lista, wskaźniki'!$G$43,IF(AA328="pellet",AF328*'lista, wskaźniki'!$H$43,IF(AA328="gaz z sieci",AF328*'lista, wskaźniki'!$F$43,IF(AA328="olej opałowy",AF328*'lista, wskaźniki'!$I$43,0)))))</f>
        <v>2.2550399999999998E-2</v>
      </c>
      <c r="AP328" s="20">
        <f>IF(AA328="węgiel",AF328*'lista, wskaźniki'!$E$44,IF(AA328="drewno",AF328*'lista, wskaźniki'!$G$44,IF(AA328="pellet",AF328*'lista, wskaźniki'!$H$44,IF(AA328="gaz z sieci",AF328*'lista, wskaźniki'!$F$44,IF(AA328="olej opałowy",AF328*'lista, wskaźniki'!$I$44,0)))))</f>
        <v>1.6912799999999998E-5</v>
      </c>
      <c r="AQ328" s="20" t="b">
        <f>IF(Z328="gaz",AH328*1/3.6*'lista, wskaźniki'!$F$21,IF(Z328="energia elektryczna",AH328*1/3.6*'lista, wskaźniki'!$F$26))</f>
        <v>0</v>
      </c>
      <c r="AR328" s="20" t="b">
        <f>IF(Z328="gaz",AH328*'lista, wskaźniki'!$F$42,IF(Z328="energia elektryczna",AH328*0))</f>
        <v>0</v>
      </c>
      <c r="AS328" s="20" t="b">
        <f>IF(Z328="gaz",AH328*'lista, wskaźniki'!$F$43,IF(Z328="energia elektryczna",AH328*0))</f>
        <v>0</v>
      </c>
      <c r="AT328" s="20" t="b">
        <f>IF(Z328="gaz",AH328*'lista, wskaźniki'!$F$44,IF(Z328="energia elektryczna",AH328*0))</f>
        <v>0</v>
      </c>
      <c r="AU328" s="20">
        <f>AI328*1/3.6*'lista, wskaźniki'!$F$21</f>
        <v>0</v>
      </c>
      <c r="AV328" s="20">
        <f>AI328*'lista, wskaźniki'!$F$42</f>
        <v>0</v>
      </c>
      <c r="AW328" s="20">
        <f>AI328*'lista, wskaźniki'!$F$43</f>
        <v>0</v>
      </c>
      <c r="AX328" s="20">
        <f>AI328*'lista, wskaźniki'!$F$44</f>
        <v>0</v>
      </c>
      <c r="AY328" s="20">
        <f>AK328*'lista, wskaźniki'!$F$26</f>
        <v>0</v>
      </c>
      <c r="AZ328" s="20">
        <f t="shared" si="149"/>
        <v>5.9338871999999991</v>
      </c>
      <c r="BA328" s="20">
        <f t="shared" si="150"/>
        <v>2.38032E-2</v>
      </c>
      <c r="BB328" s="20">
        <f t="shared" si="151"/>
        <v>2.2550399999999998E-2</v>
      </c>
      <c r="BC328" s="20">
        <f t="shared" si="152"/>
        <v>1.6912799999999998E-5</v>
      </c>
      <c r="BD328" s="1080" t="s">
        <v>17</v>
      </c>
      <c r="BE328" s="1080" t="s">
        <v>17</v>
      </c>
      <c r="BF328" s="1080" t="s">
        <v>17</v>
      </c>
      <c r="BG328" s="1080" t="s">
        <v>17</v>
      </c>
      <c r="BH328" s="89"/>
      <c r="BI328" s="1080" t="s">
        <v>17</v>
      </c>
      <c r="BJ328" s="89"/>
      <c r="BK328" s="1080" t="s">
        <v>17</v>
      </c>
      <c r="BL328" s="89"/>
      <c r="BM328" s="89"/>
      <c r="BN328" s="89"/>
      <c r="BO328" s="89" t="s">
        <v>17</v>
      </c>
      <c r="BP328" s="89"/>
      <c r="BQ328" s="89" t="s">
        <v>121</v>
      </c>
      <c r="BR328" s="89">
        <v>1</v>
      </c>
      <c r="BS328" s="1074"/>
      <c r="BT328" s="1074"/>
      <c r="BU328" s="1074">
        <v>1500</v>
      </c>
      <c r="BV328" s="1074"/>
      <c r="BW328" s="1074"/>
      <c r="BX328" s="1074">
        <v>6500</v>
      </c>
      <c r="BY328" s="1077"/>
      <c r="CA328" s="365">
        <f t="shared" si="153"/>
        <v>62.639999999999993</v>
      </c>
      <c r="CB328" s="365" t="b">
        <f t="shared" si="154"/>
        <v>0</v>
      </c>
      <c r="CC328" s="365" t="b">
        <f t="shared" si="155"/>
        <v>0</v>
      </c>
      <c r="CD328" s="365" t="b">
        <f t="shared" si="156"/>
        <v>0</v>
      </c>
      <c r="CE328" s="365" t="b">
        <f t="shared" si="157"/>
        <v>0</v>
      </c>
      <c r="CF328" s="365" t="b">
        <f t="shared" si="158"/>
        <v>0</v>
      </c>
      <c r="CG328" s="365" t="b">
        <f t="shared" si="159"/>
        <v>0</v>
      </c>
      <c r="CH328" s="365" t="b">
        <f t="shared" si="160"/>
        <v>0</v>
      </c>
      <c r="CI328" s="72">
        <f t="shared" si="161"/>
        <v>62.639999999999993</v>
      </c>
      <c r="CJ328" s="72" t="b">
        <f t="shared" si="162"/>
        <v>0</v>
      </c>
      <c r="CK328" s="72" t="b">
        <f t="shared" si="163"/>
        <v>0</v>
      </c>
      <c r="CL328" s="72">
        <f t="shared" si="164"/>
        <v>0</v>
      </c>
      <c r="CM328" s="72" t="b">
        <f t="shared" si="165"/>
        <v>0</v>
      </c>
      <c r="CN328" s="72" t="b">
        <f t="shared" si="166"/>
        <v>0</v>
      </c>
      <c r="CP328" s="13">
        <f t="shared" si="167"/>
        <v>100</v>
      </c>
      <c r="CQ328" s="13">
        <f t="shared" si="168"/>
        <v>100</v>
      </c>
      <c r="CR328" s="13" t="b">
        <f t="shared" si="169"/>
        <v>0</v>
      </c>
      <c r="CS328" s="13" t="b">
        <f t="shared" si="146"/>
        <v>0</v>
      </c>
      <c r="CT328" s="13" t="b">
        <f t="shared" si="174"/>
        <v>0</v>
      </c>
      <c r="CU328" s="13" t="b">
        <f t="shared" si="147"/>
        <v>0</v>
      </c>
      <c r="CV328" s="13" t="b">
        <f t="shared" si="170"/>
        <v>0</v>
      </c>
      <c r="CW328" s="13" t="b">
        <f t="shared" si="171"/>
        <v>0</v>
      </c>
      <c r="CX328" s="13" t="b">
        <f t="shared" si="172"/>
        <v>0</v>
      </c>
      <c r="CY328" s="13" t="b">
        <f t="shared" si="173"/>
        <v>0</v>
      </c>
    </row>
    <row r="329" spans="1:103" ht="15" thickBot="1">
      <c r="A329" s="932"/>
      <c r="B329" s="1081"/>
      <c r="C329" s="1081"/>
      <c r="D329" s="1081"/>
      <c r="E329" s="1081"/>
      <c r="F329" s="1081"/>
      <c r="G329" s="1081"/>
      <c r="H329" s="1081"/>
      <c r="I329" s="1081"/>
      <c r="J329" s="1081"/>
      <c r="K329" s="1081"/>
      <c r="L329" s="1081"/>
      <c r="M329" s="1081"/>
      <c r="N329" s="1081"/>
      <c r="O329" s="1081"/>
      <c r="P329" s="1081"/>
      <c r="Q329" s="941"/>
      <c r="R329" s="1081"/>
      <c r="S329" s="1081"/>
      <c r="T329" s="1081"/>
      <c r="U329" s="1081"/>
      <c r="V329" s="1081"/>
      <c r="W329" s="91"/>
      <c r="X329" s="91"/>
      <c r="Y329" s="91"/>
      <c r="Z329" s="91"/>
      <c r="AA329" s="91" t="s">
        <v>36</v>
      </c>
      <c r="AB329" s="92"/>
      <c r="AC329" s="92"/>
      <c r="AD329" s="91"/>
      <c r="AE329" s="1081"/>
      <c r="AF329" s="334">
        <f t="shared" si="148"/>
        <v>0</v>
      </c>
      <c r="AG329" s="272">
        <f>IF(R329="kompletna",Q329*J329*0.0036*'lista, wskaźniki'!$F$13, IF(R329="częściowa",Q329*J329*0.0036*'lista, wskaźniki'!$F$14, IF(R329="brak",Q329*J329*0.0036*'lista, wskaźniki'!$F$15,)))</f>
        <v>0</v>
      </c>
      <c r="AH329" s="334">
        <f>IF(Y329="inne",K329*'lista, wskaźniki'!$E$35,IF(Y329="to samo źródło",0,IF(Y329=0,0)))</f>
        <v>0</v>
      </c>
      <c r="AI329" s="334" t="b">
        <f>IF(AA329="gaz z sieci",AC329*'lista, wskaźniki'!$D$21)</f>
        <v>0</v>
      </c>
      <c r="AJ329" s="272">
        <f>IF(AA329="węgiel",AB329*'lista, wskaźniki'!$D$20, IF('Sektor mieszkaniowy'!AA329="drewno",'Sektor mieszkaniowy'!AB329*'lista, wskaźniki'!$D$22,IF('Sektor mieszkaniowy'!AA329="pellet",AB329*'lista, wskaźniki'!$D$23,IF('Sektor mieszkaniowy'!AA329="gaz z sieci",AB329*'lista, wskaźniki'!$D$21,IF('Sektor mieszkaniowy'!AA329="olej opałowy",'Sektor mieszkaniowy'!AB329*'lista, wskaźniki'!$D$24)))))</f>
        <v>0</v>
      </c>
      <c r="AK329" s="1084"/>
      <c r="AL329" s="1081"/>
      <c r="AM329" s="20">
        <f>IF(AA329="węgiel",AF329*1/3.6*'lista, wskaźniki'!$F$20,IF(AA329="drewno",AF329*1/3.6*'lista, wskaźniki'!$F$22,IF(AA329="pellet",AF329*1/3.6*'lista, wskaźniki'!$F$23,IF(AA329="gaz z sieci",AF329*1/3.6*'lista, wskaźniki'!$F$21,IF(AA329="olej opałowy",AF329*1/3.6*'lista, wskaźniki'!$F$24,0)))))</f>
        <v>0</v>
      </c>
      <c r="AN329" s="20">
        <f>IF(AA329="węgiel",AF329*'lista, wskaźniki'!$E$42,IF(AA329="drewno",AF329*'lista, wskaźniki'!$G$42,IF(AA329="pellet",AF329*'lista, wskaźniki'!$H$42,IF(AA329="gaz z sieci",AF329*'lista, wskaźniki'!$F$42,IF(AA329="olej opałowy",AF329*'lista, wskaźniki'!$I$42,0)))))</f>
        <v>0</v>
      </c>
      <c r="AO329" s="20">
        <f>IF(AA329="węgiel",AF329*'lista, wskaźniki'!$E$43,IF(AA329="drewno",AF329*'lista, wskaźniki'!$G$43,IF(AA329="pellet",AF329*'lista, wskaźniki'!$H$43,IF(AA329="gaz z sieci",AF329*'lista, wskaźniki'!$F$43,IF(AA329="olej opałowy",AF329*'lista, wskaźniki'!$I$43,0)))))</f>
        <v>0</v>
      </c>
      <c r="AP329" s="20">
        <f>IF(AA329="węgiel",AF329*'lista, wskaźniki'!$E$44,IF(AA329="drewno",AF329*'lista, wskaźniki'!$G$44,IF(AA329="pellet",AF329*'lista, wskaźniki'!$H$44,IF(AA329="gaz z sieci",AF329*'lista, wskaźniki'!$F$44,IF(AA329="olej opałowy",AF329*'lista, wskaźniki'!$I$44,0)))))</f>
        <v>0</v>
      </c>
      <c r="AQ329" s="20" t="b">
        <f>IF(Z329="gaz",AH329*1/3.6*'lista, wskaźniki'!$F$21,IF(Z329="energia elektryczna",AH329*1/3.6*'lista, wskaźniki'!$F$26))</f>
        <v>0</v>
      </c>
      <c r="AR329" s="20" t="b">
        <f>IF(Z329="gaz",AH329*'lista, wskaźniki'!$F$42,IF(Z329="energia elektryczna",AH329*0))</f>
        <v>0</v>
      </c>
      <c r="AS329" s="20" t="b">
        <f>IF(Z329="gaz",AH329*'lista, wskaźniki'!$F$43,IF(Z329="energia elektryczna",AH329*0))</f>
        <v>0</v>
      </c>
      <c r="AT329" s="20" t="b">
        <f>IF(Z329="gaz",AH329*'lista, wskaźniki'!$F$44,IF(Z329="energia elektryczna",AH329*0))</f>
        <v>0</v>
      </c>
      <c r="AU329" s="20">
        <f>AI329*1/3.6*'lista, wskaźniki'!$F$21</f>
        <v>0</v>
      </c>
      <c r="AV329" s="20">
        <f>AI329*'lista, wskaźniki'!$F$42</f>
        <v>0</v>
      </c>
      <c r="AW329" s="20">
        <f>AI329*'lista, wskaźniki'!$F$43</f>
        <v>0</v>
      </c>
      <c r="AX329" s="20">
        <f>AI329*'lista, wskaźniki'!$F$44</f>
        <v>0</v>
      </c>
      <c r="AY329" s="20">
        <f>AK329*'lista, wskaźniki'!$F$26</f>
        <v>0</v>
      </c>
      <c r="AZ329" s="20">
        <f t="shared" si="149"/>
        <v>0</v>
      </c>
      <c r="BA329" s="20">
        <f t="shared" si="150"/>
        <v>0</v>
      </c>
      <c r="BB329" s="20">
        <f t="shared" si="151"/>
        <v>0</v>
      </c>
      <c r="BC329" s="20">
        <f t="shared" si="152"/>
        <v>0</v>
      </c>
      <c r="BD329" s="1081"/>
      <c r="BE329" s="1081"/>
      <c r="BF329" s="1081"/>
      <c r="BG329" s="1081"/>
      <c r="BH329" s="91"/>
      <c r="BI329" s="1081"/>
      <c r="BJ329" s="91"/>
      <c r="BK329" s="1081"/>
      <c r="BL329" s="91"/>
      <c r="BM329" s="91"/>
      <c r="BN329" s="91"/>
      <c r="BO329" s="91"/>
      <c r="BP329" s="91"/>
      <c r="BQ329" s="91"/>
      <c r="BR329" s="91"/>
      <c r="BS329" s="1075"/>
      <c r="BT329" s="1075"/>
      <c r="BU329" s="1075"/>
      <c r="BV329" s="1075"/>
      <c r="BW329" s="1075"/>
      <c r="BX329" s="1075"/>
      <c r="BY329" s="1078"/>
      <c r="CA329" s="365" t="b">
        <f t="shared" si="153"/>
        <v>0</v>
      </c>
      <c r="CB329" s="365">
        <f t="shared" si="154"/>
        <v>0</v>
      </c>
      <c r="CC329" s="365" t="b">
        <f t="shared" si="155"/>
        <v>0</v>
      </c>
      <c r="CD329" s="365" t="b">
        <f t="shared" si="156"/>
        <v>0</v>
      </c>
      <c r="CE329" s="365" t="b">
        <f t="shared" si="157"/>
        <v>0</v>
      </c>
      <c r="CF329" s="365" t="b">
        <f t="shared" si="158"/>
        <v>0</v>
      </c>
      <c r="CG329" s="365" t="b">
        <f t="shared" si="159"/>
        <v>0</v>
      </c>
      <c r="CH329" s="365" t="b">
        <f t="shared" si="160"/>
        <v>0</v>
      </c>
      <c r="CI329" s="72" t="b">
        <f t="shared" si="161"/>
        <v>0</v>
      </c>
      <c r="CJ329" s="72">
        <f t="shared" si="162"/>
        <v>0</v>
      </c>
      <c r="CK329" s="72" t="b">
        <f t="shared" si="163"/>
        <v>0</v>
      </c>
      <c r="CL329" s="72">
        <f t="shared" si="164"/>
        <v>0</v>
      </c>
      <c r="CM329" s="72" t="b">
        <f t="shared" si="165"/>
        <v>0</v>
      </c>
      <c r="CN329" s="72" t="b">
        <f t="shared" si="166"/>
        <v>0</v>
      </c>
      <c r="CP329" s="13">
        <f t="shared" si="167"/>
        <v>0</v>
      </c>
      <c r="CQ329" s="13" t="b">
        <f t="shared" si="168"/>
        <v>0</v>
      </c>
      <c r="CR329" s="13" t="b">
        <f t="shared" si="169"/>
        <v>0</v>
      </c>
      <c r="CS329" s="13" t="b">
        <f t="shared" si="146"/>
        <v>0</v>
      </c>
      <c r="CT329" s="13" t="b">
        <f t="shared" si="174"/>
        <v>0</v>
      </c>
      <c r="CU329" s="13" t="b">
        <f t="shared" si="147"/>
        <v>0</v>
      </c>
      <c r="CV329" s="13" t="b">
        <f t="shared" si="170"/>
        <v>0</v>
      </c>
      <c r="CW329" s="13" t="b">
        <f t="shared" si="171"/>
        <v>0</v>
      </c>
      <c r="CX329" s="13" t="b">
        <f t="shared" si="172"/>
        <v>0</v>
      </c>
      <c r="CY329" s="13" t="b">
        <f t="shared" si="173"/>
        <v>0</v>
      </c>
    </row>
    <row r="330" spans="1:103" ht="15" thickBot="1">
      <c r="A330" s="932"/>
      <c r="B330" s="1081"/>
      <c r="C330" s="1081"/>
      <c r="D330" s="1081"/>
      <c r="E330" s="1081"/>
      <c r="F330" s="1081"/>
      <c r="G330" s="1081"/>
      <c r="H330" s="1081"/>
      <c r="I330" s="1081"/>
      <c r="J330" s="1081"/>
      <c r="K330" s="1081"/>
      <c r="L330" s="1081"/>
      <c r="M330" s="1081"/>
      <c r="N330" s="1081"/>
      <c r="O330" s="1081"/>
      <c r="P330" s="1081"/>
      <c r="Q330" s="941"/>
      <c r="R330" s="1081"/>
      <c r="S330" s="1081"/>
      <c r="T330" s="1081"/>
      <c r="U330" s="1081"/>
      <c r="V330" s="1081"/>
      <c r="W330" s="91"/>
      <c r="X330" s="91"/>
      <c r="Y330" s="91"/>
      <c r="Z330" s="91"/>
      <c r="AA330" s="91" t="s">
        <v>50</v>
      </c>
      <c r="AB330" s="92"/>
      <c r="AC330" s="92"/>
      <c r="AD330" s="91"/>
      <c r="AE330" s="1081"/>
      <c r="AF330" s="334">
        <f t="shared" si="148"/>
        <v>0</v>
      </c>
      <c r="AG330" s="272">
        <f>IF(R330="kompletna",Q330*J330*0.0036*'lista, wskaźniki'!$F$13, IF(R330="częściowa",Q330*J330*0.0036*'lista, wskaźniki'!$F$14, IF(R330="brak",Q330*J330*0.0036*'lista, wskaźniki'!$F$15,)))</f>
        <v>0</v>
      </c>
      <c r="AH330" s="334">
        <f>IF(Y330="inne",K330*'lista, wskaźniki'!$E$35,IF(Y330="to samo źródło",0,IF(Y330=0,0)))</f>
        <v>0</v>
      </c>
      <c r="AI330" s="334" t="b">
        <f>IF(AA330="gaz z sieci",AC330*'lista, wskaźniki'!$D$21)</f>
        <v>0</v>
      </c>
      <c r="AJ330" s="272">
        <f>IF(AA330="węgiel",AB330*'lista, wskaźniki'!$D$20, IF('Sektor mieszkaniowy'!AA330="drewno",'Sektor mieszkaniowy'!AB330*'lista, wskaźniki'!$D$22,IF('Sektor mieszkaniowy'!AA330="pellet",AB330*'lista, wskaźniki'!$D$23,IF('Sektor mieszkaniowy'!AA330="gaz z sieci",AB330*'lista, wskaźniki'!$D$21,IF('Sektor mieszkaniowy'!AA330="olej opałowy",'Sektor mieszkaniowy'!AB330*'lista, wskaźniki'!$D$24)))))</f>
        <v>0</v>
      </c>
      <c r="AK330" s="1084"/>
      <c r="AL330" s="1081"/>
      <c r="AM330" s="20">
        <f>IF(AA330="węgiel",AF330*1/3.6*'lista, wskaźniki'!$F$20,IF(AA330="drewno",AF330*1/3.6*'lista, wskaźniki'!$F$22,IF(AA330="pellet",AF330*1/3.6*'lista, wskaźniki'!$F$23,IF(AA330="gaz z sieci",AF330*1/3.6*'lista, wskaźniki'!$F$21,IF(AA330="olej opałowy",AF330*1/3.6*'lista, wskaźniki'!$F$24,0)))))</f>
        <v>0</v>
      </c>
      <c r="AN330" s="20">
        <f>IF(AA330="węgiel",AF330*'lista, wskaźniki'!$E$42,IF(AA330="drewno",AF330*'lista, wskaźniki'!$G$42,IF(AA330="pellet",AF330*'lista, wskaźniki'!$H$42,IF(AA330="gaz z sieci",AF330*'lista, wskaźniki'!$F$42,IF(AA330="olej opałowy",AF330*'lista, wskaźniki'!$I$42,0)))))</f>
        <v>0</v>
      </c>
      <c r="AO330" s="20">
        <f>IF(AA330="węgiel",AF330*'lista, wskaźniki'!$E$43,IF(AA330="drewno",AF330*'lista, wskaźniki'!$G$43,IF(AA330="pellet",AF330*'lista, wskaźniki'!$H$43,IF(AA330="gaz z sieci",AF330*'lista, wskaźniki'!$F$43,IF(AA330="olej opałowy",AF330*'lista, wskaźniki'!$I$43,0)))))</f>
        <v>0</v>
      </c>
      <c r="AP330" s="20">
        <f>IF(AA330="węgiel",AF330*'lista, wskaźniki'!$E$44,IF(AA330="drewno",AF330*'lista, wskaźniki'!$G$44,IF(AA330="pellet",AF330*'lista, wskaźniki'!$H$44,IF(AA330="gaz z sieci",AF330*'lista, wskaźniki'!$F$44,IF(AA330="olej opałowy",AF330*'lista, wskaźniki'!$I$44,0)))))</f>
        <v>0</v>
      </c>
      <c r="AQ330" s="20" t="b">
        <f>IF(Z330="gaz",AH330*1/3.6*'lista, wskaźniki'!$F$21,IF(Z330="energia elektryczna",AH330*1/3.6*'lista, wskaźniki'!$F$26))</f>
        <v>0</v>
      </c>
      <c r="AR330" s="20" t="b">
        <f>IF(Z330="gaz",AH330*'lista, wskaźniki'!$F$42,IF(Z330="energia elektryczna",AH330*0))</f>
        <v>0</v>
      </c>
      <c r="AS330" s="20" t="b">
        <f>IF(Z330="gaz",AH330*'lista, wskaźniki'!$F$43,IF(Z330="energia elektryczna",AH330*0))</f>
        <v>0</v>
      </c>
      <c r="AT330" s="20" t="b">
        <f>IF(Z330="gaz",AH330*'lista, wskaźniki'!$F$44,IF(Z330="energia elektryczna",AH330*0))</f>
        <v>0</v>
      </c>
      <c r="AU330" s="20">
        <f>AI330*1/3.6*'lista, wskaźniki'!$F$21</f>
        <v>0</v>
      </c>
      <c r="AV330" s="20">
        <f>AI330*'lista, wskaźniki'!$F$42</f>
        <v>0</v>
      </c>
      <c r="AW330" s="20">
        <f>AI330*'lista, wskaźniki'!$F$43</f>
        <v>0</v>
      </c>
      <c r="AX330" s="20">
        <f>AI330*'lista, wskaźniki'!$F$44</f>
        <v>0</v>
      </c>
      <c r="AY330" s="20">
        <f>AK330*'lista, wskaźniki'!$F$26</f>
        <v>0</v>
      </c>
      <c r="AZ330" s="20">
        <f t="shared" si="149"/>
        <v>0</v>
      </c>
      <c r="BA330" s="20">
        <f t="shared" si="150"/>
        <v>0</v>
      </c>
      <c r="BB330" s="20">
        <f t="shared" si="151"/>
        <v>0</v>
      </c>
      <c r="BC330" s="20">
        <f t="shared" si="152"/>
        <v>0</v>
      </c>
      <c r="BD330" s="1081"/>
      <c r="BE330" s="1081"/>
      <c r="BF330" s="1081"/>
      <c r="BG330" s="1081"/>
      <c r="BH330" s="91"/>
      <c r="BI330" s="1081"/>
      <c r="BJ330" s="91"/>
      <c r="BK330" s="1081"/>
      <c r="BL330" s="91"/>
      <c r="BM330" s="91"/>
      <c r="BN330" s="91"/>
      <c r="BO330" s="91"/>
      <c r="BP330" s="91"/>
      <c r="BQ330" s="91"/>
      <c r="BR330" s="91"/>
      <c r="BS330" s="1075"/>
      <c r="BT330" s="1075"/>
      <c r="BU330" s="1075"/>
      <c r="BV330" s="1075"/>
      <c r="BW330" s="1075"/>
      <c r="BX330" s="1075"/>
      <c r="BY330" s="1078"/>
      <c r="CA330" s="365" t="b">
        <f t="shared" si="153"/>
        <v>0</v>
      </c>
      <c r="CB330" s="365" t="b">
        <f t="shared" si="154"/>
        <v>0</v>
      </c>
      <c r="CC330" s="365">
        <f t="shared" si="155"/>
        <v>0</v>
      </c>
      <c r="CD330" s="365" t="b">
        <f t="shared" si="156"/>
        <v>0</v>
      </c>
      <c r="CE330" s="365" t="b">
        <f t="shared" si="157"/>
        <v>0</v>
      </c>
      <c r="CF330" s="365" t="b">
        <f t="shared" si="158"/>
        <v>0</v>
      </c>
      <c r="CG330" s="365" t="b">
        <f t="shared" si="159"/>
        <v>0</v>
      </c>
      <c r="CH330" s="365" t="b">
        <f t="shared" si="160"/>
        <v>0</v>
      </c>
      <c r="CI330" s="72" t="b">
        <f t="shared" si="161"/>
        <v>0</v>
      </c>
      <c r="CJ330" s="72" t="b">
        <f t="shared" si="162"/>
        <v>0</v>
      </c>
      <c r="CK330" s="72">
        <f t="shared" si="163"/>
        <v>0</v>
      </c>
      <c r="CL330" s="72">
        <f t="shared" si="164"/>
        <v>0</v>
      </c>
      <c r="CM330" s="72" t="b">
        <f t="shared" si="165"/>
        <v>0</v>
      </c>
      <c r="CN330" s="72" t="b">
        <f t="shared" si="166"/>
        <v>0</v>
      </c>
      <c r="CP330" s="13">
        <f t="shared" si="167"/>
        <v>0</v>
      </c>
      <c r="CQ330" s="13" t="b">
        <f t="shared" si="168"/>
        <v>0</v>
      </c>
      <c r="CR330" s="13" t="b">
        <f t="shared" si="169"/>
        <v>0</v>
      </c>
      <c r="CS330" s="13" t="b">
        <f t="shared" ref="CS330:CS393" si="175">IF(R330="kompletna",CR330,IF(R330="częściowa",0.5*CR330,IF(R330="brak",0*CR330)))</f>
        <v>0</v>
      </c>
      <c r="CT330" s="13" t="b">
        <f t="shared" si="174"/>
        <v>0</v>
      </c>
      <c r="CU330" s="13" t="b">
        <f t="shared" si="147"/>
        <v>0</v>
      </c>
      <c r="CV330" s="13" t="b">
        <f t="shared" si="170"/>
        <v>0</v>
      </c>
      <c r="CW330" s="13" t="b">
        <f t="shared" si="171"/>
        <v>0</v>
      </c>
      <c r="CX330" s="13" t="b">
        <f t="shared" si="172"/>
        <v>0</v>
      </c>
      <c r="CY330" s="13" t="b">
        <f t="shared" si="173"/>
        <v>0</v>
      </c>
    </row>
    <row r="331" spans="1:103" ht="15" thickBot="1">
      <c r="A331" s="932"/>
      <c r="B331" s="1081"/>
      <c r="C331" s="1081"/>
      <c r="D331" s="1081"/>
      <c r="E331" s="1081"/>
      <c r="F331" s="1081"/>
      <c r="G331" s="1081"/>
      <c r="H331" s="1081"/>
      <c r="I331" s="1081"/>
      <c r="J331" s="1081"/>
      <c r="K331" s="1081"/>
      <c r="L331" s="1081"/>
      <c r="M331" s="1081"/>
      <c r="N331" s="1081"/>
      <c r="O331" s="1081"/>
      <c r="P331" s="1081"/>
      <c r="Q331" s="941"/>
      <c r="R331" s="1081"/>
      <c r="S331" s="1081"/>
      <c r="T331" s="1081"/>
      <c r="U331" s="1081"/>
      <c r="V331" s="1081"/>
      <c r="W331" s="91"/>
      <c r="X331" s="91"/>
      <c r="Y331" s="91"/>
      <c r="Z331" s="91"/>
      <c r="AA331" s="91" t="s">
        <v>38</v>
      </c>
      <c r="AB331" s="92"/>
      <c r="AC331" s="92"/>
      <c r="AD331" s="91"/>
      <c r="AE331" s="1081"/>
      <c r="AF331" s="334">
        <f t="shared" si="148"/>
        <v>0</v>
      </c>
      <c r="AG331" s="272">
        <f>IF(R331="kompletna",Q331*J331*0.0036*'lista, wskaźniki'!$F$13, IF(R331="częściowa",Q331*J331*0.0036*'lista, wskaźniki'!$F$14, IF(R331="brak",Q331*J331*0.0036*'lista, wskaźniki'!$F$15,)))</f>
        <v>0</v>
      </c>
      <c r="AH331" s="334">
        <f>IF(Y331="inne",K331*'lista, wskaźniki'!$E$35,IF(Y331="to samo źródło",0,IF(Y331=0,0)))</f>
        <v>0</v>
      </c>
      <c r="AI331" s="334">
        <f>IF(AA331="gaz z sieci",AC331*'lista, wskaźniki'!$D$21)</f>
        <v>0</v>
      </c>
      <c r="AJ331" s="272">
        <f>IF(AA331="węgiel",AB331*'lista, wskaźniki'!$D$20, IF('Sektor mieszkaniowy'!AA331="drewno",'Sektor mieszkaniowy'!AB331*'lista, wskaźniki'!$D$22,IF('Sektor mieszkaniowy'!AA331="pellet",AB331*'lista, wskaźniki'!$D$23,IF('Sektor mieszkaniowy'!AA331="gaz z sieci",AB331*'lista, wskaźniki'!$D$21,IF('Sektor mieszkaniowy'!AA331="olej opałowy",'Sektor mieszkaniowy'!AB331*'lista, wskaźniki'!$D$24)))))</f>
        <v>0</v>
      </c>
      <c r="AK331" s="1084"/>
      <c r="AL331" s="1081"/>
      <c r="AM331" s="20">
        <f>IF(AA331="węgiel",AF331*1/3.6*'lista, wskaźniki'!$F$20,IF(AA331="drewno",AF331*1/3.6*'lista, wskaźniki'!$F$22,IF(AA331="pellet",AF331*1/3.6*'lista, wskaźniki'!$F$23,IF(AA331="gaz z sieci",AF331*1/3.6*'lista, wskaźniki'!$F$21,IF(AA331="olej opałowy",AF331*1/3.6*'lista, wskaźniki'!$F$24,0)))))</f>
        <v>0</v>
      </c>
      <c r="AN331" s="20">
        <f>IF(AA331="węgiel",AF331*'lista, wskaźniki'!$E$42,IF(AA331="drewno",AF331*'lista, wskaźniki'!$G$42,IF(AA331="pellet",AF331*'lista, wskaźniki'!$H$42,IF(AA331="gaz z sieci",AF331*'lista, wskaźniki'!$F$42,IF(AA331="olej opałowy",AF331*'lista, wskaźniki'!$I$42,0)))))</f>
        <v>0</v>
      </c>
      <c r="AO331" s="20">
        <f>IF(AA331="węgiel",AF331*'lista, wskaźniki'!$E$43,IF(AA331="drewno",AF331*'lista, wskaźniki'!$G$43,IF(AA331="pellet",AF331*'lista, wskaźniki'!$H$43,IF(AA331="gaz z sieci",AF331*'lista, wskaźniki'!$F$43,IF(AA331="olej opałowy",AF331*'lista, wskaźniki'!$I$43,0)))))</f>
        <v>0</v>
      </c>
      <c r="AP331" s="20">
        <f>IF(AA331="węgiel",AF331*'lista, wskaźniki'!$E$44,IF(AA331="drewno",AF331*'lista, wskaźniki'!$G$44,IF(AA331="pellet",AF331*'lista, wskaźniki'!$H$44,IF(AA331="gaz z sieci",AF331*'lista, wskaźniki'!$F$44,IF(AA331="olej opałowy",AF331*'lista, wskaźniki'!$I$44,0)))))</f>
        <v>0</v>
      </c>
      <c r="AQ331" s="20" t="b">
        <f>IF(Z331="gaz",AH331*1/3.6*'lista, wskaźniki'!$F$21,IF(Z331="energia elektryczna",AH331*1/3.6*'lista, wskaźniki'!$F$26))</f>
        <v>0</v>
      </c>
      <c r="AR331" s="20" t="b">
        <f>IF(Z331="gaz",AH331*'lista, wskaźniki'!$F$42,IF(Z331="energia elektryczna",AH331*0))</f>
        <v>0</v>
      </c>
      <c r="AS331" s="20" t="b">
        <f>IF(Z331="gaz",AH331*'lista, wskaźniki'!$F$43,IF(Z331="energia elektryczna",AH331*0))</f>
        <v>0</v>
      </c>
      <c r="AT331" s="20" t="b">
        <f>IF(Z331="gaz",AH331*'lista, wskaźniki'!$F$44,IF(Z331="energia elektryczna",AH331*0))</f>
        <v>0</v>
      </c>
      <c r="AU331" s="20">
        <f>AI331*1/3.6*'lista, wskaźniki'!$F$21</f>
        <v>0</v>
      </c>
      <c r="AV331" s="20">
        <f>AI331*'lista, wskaźniki'!$F$42</f>
        <v>0</v>
      </c>
      <c r="AW331" s="20">
        <f>AI331*'lista, wskaźniki'!$F$43</f>
        <v>0</v>
      </c>
      <c r="AX331" s="20">
        <f>AI331*'lista, wskaźniki'!$F$44</f>
        <v>0</v>
      </c>
      <c r="AY331" s="20">
        <f>AK331*'lista, wskaźniki'!$F$26</f>
        <v>0</v>
      </c>
      <c r="AZ331" s="20">
        <f t="shared" si="149"/>
        <v>0</v>
      </c>
      <c r="BA331" s="20">
        <f t="shared" si="150"/>
        <v>0</v>
      </c>
      <c r="BB331" s="20">
        <f t="shared" si="151"/>
        <v>0</v>
      </c>
      <c r="BC331" s="20">
        <f t="shared" si="152"/>
        <v>0</v>
      </c>
      <c r="BD331" s="1081"/>
      <c r="BE331" s="1081"/>
      <c r="BF331" s="1081"/>
      <c r="BG331" s="1081"/>
      <c r="BH331" s="91"/>
      <c r="BI331" s="1081"/>
      <c r="BJ331" s="91"/>
      <c r="BK331" s="1081"/>
      <c r="BL331" s="91"/>
      <c r="BM331" s="91"/>
      <c r="BN331" s="91"/>
      <c r="BO331" s="91"/>
      <c r="BP331" s="91"/>
      <c r="BQ331" s="91"/>
      <c r="BR331" s="91"/>
      <c r="BS331" s="1075"/>
      <c r="BT331" s="1075"/>
      <c r="BU331" s="1075"/>
      <c r="BV331" s="1075"/>
      <c r="BW331" s="1075"/>
      <c r="BX331" s="1075"/>
      <c r="BY331" s="1078"/>
      <c r="CA331" s="365" t="b">
        <f t="shared" si="153"/>
        <v>0</v>
      </c>
      <c r="CB331" s="365" t="b">
        <f t="shared" si="154"/>
        <v>0</v>
      </c>
      <c r="CC331" s="365" t="b">
        <f t="shared" si="155"/>
        <v>0</v>
      </c>
      <c r="CD331" s="365">
        <f t="shared" si="156"/>
        <v>0</v>
      </c>
      <c r="CE331" s="365" t="b">
        <f t="shared" si="157"/>
        <v>0</v>
      </c>
      <c r="CF331" s="365" t="b">
        <f t="shared" si="158"/>
        <v>0</v>
      </c>
      <c r="CG331" s="365" t="b">
        <f t="shared" si="159"/>
        <v>0</v>
      </c>
      <c r="CH331" s="365">
        <f t="shared" si="160"/>
        <v>0</v>
      </c>
      <c r="CI331" s="72" t="b">
        <f t="shared" si="161"/>
        <v>0</v>
      </c>
      <c r="CJ331" s="72" t="b">
        <f t="shared" si="162"/>
        <v>0</v>
      </c>
      <c r="CK331" s="72" t="b">
        <f t="shared" si="163"/>
        <v>0</v>
      </c>
      <c r="CL331" s="72">
        <f t="shared" si="164"/>
        <v>0</v>
      </c>
      <c r="CM331" s="72" t="b">
        <f t="shared" si="165"/>
        <v>0</v>
      </c>
      <c r="CN331" s="72" t="b">
        <f t="shared" si="166"/>
        <v>0</v>
      </c>
      <c r="CP331" s="13">
        <f t="shared" si="167"/>
        <v>0</v>
      </c>
      <c r="CQ331" s="13" t="b">
        <f t="shared" si="168"/>
        <v>0</v>
      </c>
      <c r="CR331" s="13" t="b">
        <f t="shared" si="169"/>
        <v>0</v>
      </c>
      <c r="CS331" s="13" t="b">
        <f t="shared" si="175"/>
        <v>0</v>
      </c>
      <c r="CT331" s="13" t="b">
        <f t="shared" si="174"/>
        <v>0</v>
      </c>
      <c r="CU331" s="13" t="b">
        <f t="shared" si="147"/>
        <v>0</v>
      </c>
      <c r="CV331" s="13" t="b">
        <f t="shared" si="170"/>
        <v>0</v>
      </c>
      <c r="CW331" s="13" t="b">
        <f t="shared" si="171"/>
        <v>0</v>
      </c>
      <c r="CX331" s="13" t="b">
        <f t="shared" si="172"/>
        <v>0</v>
      </c>
      <c r="CY331" s="13" t="b">
        <f t="shared" si="173"/>
        <v>0</v>
      </c>
    </row>
    <row r="332" spans="1:103" ht="15" thickBot="1">
      <c r="A332" s="933"/>
      <c r="B332" s="1082"/>
      <c r="C332" s="1082"/>
      <c r="D332" s="1082"/>
      <c r="E332" s="1082"/>
      <c r="F332" s="1082"/>
      <c r="G332" s="1082"/>
      <c r="H332" s="1082"/>
      <c r="I332" s="1082"/>
      <c r="J332" s="1082"/>
      <c r="K332" s="1082"/>
      <c r="L332" s="1082"/>
      <c r="M332" s="1082"/>
      <c r="N332" s="1082"/>
      <c r="O332" s="1082"/>
      <c r="P332" s="1082"/>
      <c r="Q332" s="942"/>
      <c r="R332" s="1082"/>
      <c r="S332" s="1082"/>
      <c r="T332" s="1082"/>
      <c r="U332" s="1082"/>
      <c r="V332" s="1082"/>
      <c r="W332" s="93"/>
      <c r="X332" s="93"/>
      <c r="Y332" s="93"/>
      <c r="Z332" s="93"/>
      <c r="AA332" s="93" t="s">
        <v>37</v>
      </c>
      <c r="AB332" s="94"/>
      <c r="AC332" s="94"/>
      <c r="AD332" s="93"/>
      <c r="AE332" s="1082"/>
      <c r="AF332" s="334">
        <f t="shared" si="148"/>
        <v>0</v>
      </c>
      <c r="AG332" s="272">
        <f>IF(R332="kompletna",Q332*J332*0.0036*'lista, wskaźniki'!$F$13, IF(R332="częściowa",Q332*J332*0.0036*'lista, wskaźniki'!$F$14, IF(R332="brak",Q332*J332*0.0036*'lista, wskaźniki'!$F$15,)))</f>
        <v>0</v>
      </c>
      <c r="AH332" s="334">
        <f>IF(Y332="inne",K332*'lista, wskaźniki'!$E$35,IF(Y332="to samo źródło",0,IF(Y332=0,0)))</f>
        <v>0</v>
      </c>
      <c r="AI332" s="334" t="b">
        <f>IF(AA332="gaz z sieci",AC332*'lista, wskaźniki'!$D$21)</f>
        <v>0</v>
      </c>
      <c r="AJ332" s="272">
        <f>IF(AA332="węgiel",AB332*'lista, wskaźniki'!$D$20, IF('Sektor mieszkaniowy'!AA332="drewno",'Sektor mieszkaniowy'!AB332*'lista, wskaźniki'!$D$22,IF('Sektor mieszkaniowy'!AA332="pellet",AB332*'lista, wskaźniki'!$D$23,IF('Sektor mieszkaniowy'!AA332="gaz z sieci",AB332*'lista, wskaźniki'!$D$21,IF('Sektor mieszkaniowy'!AA332="olej opałowy",'Sektor mieszkaniowy'!AB332*'lista, wskaźniki'!$D$24)))))</f>
        <v>0</v>
      </c>
      <c r="AK332" s="1085"/>
      <c r="AL332" s="1082"/>
      <c r="AM332" s="20">
        <f>IF(AA332="węgiel",AF332*1/3.6*'lista, wskaźniki'!$F$20,IF(AA332="drewno",AF332*1/3.6*'lista, wskaźniki'!$F$22,IF(AA332="pellet",AF332*1/3.6*'lista, wskaźniki'!$F$23,IF(AA332="gaz z sieci",AF332*1/3.6*'lista, wskaźniki'!$F$21,IF(AA332="olej opałowy",AF332*1/3.6*'lista, wskaźniki'!$F$24,0)))))</f>
        <v>0</v>
      </c>
      <c r="AN332" s="20">
        <f>IF(AA332="węgiel",AF332*'lista, wskaźniki'!$E$42,IF(AA332="drewno",AF332*'lista, wskaźniki'!$G$42,IF(AA332="pellet",AF332*'lista, wskaźniki'!$H$42,IF(AA332="gaz z sieci",AF332*'lista, wskaźniki'!$F$42,IF(AA332="olej opałowy",AF332*'lista, wskaźniki'!$I$42,0)))))</f>
        <v>0</v>
      </c>
      <c r="AO332" s="20">
        <f>IF(AA332="węgiel",AF332*'lista, wskaźniki'!$E$43,IF(AA332="drewno",AF332*'lista, wskaźniki'!$G$43,IF(AA332="pellet",AF332*'lista, wskaźniki'!$H$43,IF(AA332="gaz z sieci",AF332*'lista, wskaźniki'!$F$43,IF(AA332="olej opałowy",AF332*'lista, wskaźniki'!$I$43,0)))))</f>
        <v>0</v>
      </c>
      <c r="AP332" s="20">
        <f>IF(AA332="węgiel",AF332*'lista, wskaźniki'!$E$44,IF(AA332="drewno",AF332*'lista, wskaźniki'!$G$44,IF(AA332="pellet",AF332*'lista, wskaźniki'!$H$44,IF(AA332="gaz z sieci",AF332*'lista, wskaźniki'!$F$44,IF(AA332="olej opałowy",AF332*'lista, wskaźniki'!$I$44,0)))))</f>
        <v>0</v>
      </c>
      <c r="AQ332" s="20" t="b">
        <f>IF(Z332="gaz",AH332*1/3.6*'lista, wskaźniki'!$F$21,IF(Z332="energia elektryczna",AH332*1/3.6*'lista, wskaźniki'!$F$26))</f>
        <v>0</v>
      </c>
      <c r="AR332" s="20" t="b">
        <f>IF(Z332="gaz",AH332*'lista, wskaźniki'!$F$42,IF(Z332="energia elektryczna",AH332*0))</f>
        <v>0</v>
      </c>
      <c r="AS332" s="20" t="b">
        <f>IF(Z332="gaz",AH332*'lista, wskaźniki'!$F$43,IF(Z332="energia elektryczna",AH332*0))</f>
        <v>0</v>
      </c>
      <c r="AT332" s="20" t="b">
        <f>IF(Z332="gaz",AH332*'lista, wskaźniki'!$F$44,IF(Z332="energia elektryczna",AH332*0))</f>
        <v>0</v>
      </c>
      <c r="AU332" s="20">
        <f>AI332*1/3.6*'lista, wskaźniki'!$F$21</f>
        <v>0</v>
      </c>
      <c r="AV332" s="20">
        <f>AI332*'lista, wskaźniki'!$F$42</f>
        <v>0</v>
      </c>
      <c r="AW332" s="20">
        <f>AI332*'lista, wskaźniki'!$F$43</f>
        <v>0</v>
      </c>
      <c r="AX332" s="20">
        <f>AI332*'lista, wskaźniki'!$F$44</f>
        <v>0</v>
      </c>
      <c r="AY332" s="20">
        <f>AK332*'lista, wskaźniki'!$F$26</f>
        <v>0</v>
      </c>
      <c r="AZ332" s="20">
        <f t="shared" si="149"/>
        <v>0</v>
      </c>
      <c r="BA332" s="20">
        <f t="shared" si="150"/>
        <v>0</v>
      </c>
      <c r="BB332" s="20">
        <f t="shared" si="151"/>
        <v>0</v>
      </c>
      <c r="BC332" s="20">
        <f t="shared" si="152"/>
        <v>0</v>
      </c>
      <c r="BD332" s="1082"/>
      <c r="BE332" s="1082"/>
      <c r="BF332" s="1082"/>
      <c r="BG332" s="1082"/>
      <c r="BH332" s="93"/>
      <c r="BI332" s="1082"/>
      <c r="BJ332" s="93"/>
      <c r="BK332" s="1082"/>
      <c r="BL332" s="93"/>
      <c r="BM332" s="93"/>
      <c r="BN332" s="93"/>
      <c r="BO332" s="93"/>
      <c r="BP332" s="93"/>
      <c r="BQ332" s="93"/>
      <c r="BR332" s="93"/>
      <c r="BS332" s="1076"/>
      <c r="BT332" s="1076"/>
      <c r="BU332" s="1076"/>
      <c r="BV332" s="1076"/>
      <c r="BW332" s="1076"/>
      <c r="BX332" s="1076"/>
      <c r="BY332" s="1079"/>
      <c r="CA332" s="365" t="b">
        <f t="shared" si="153"/>
        <v>0</v>
      </c>
      <c r="CB332" s="365" t="b">
        <f t="shared" si="154"/>
        <v>0</v>
      </c>
      <c r="CC332" s="365" t="b">
        <f t="shared" si="155"/>
        <v>0</v>
      </c>
      <c r="CD332" s="365" t="b">
        <f t="shared" si="156"/>
        <v>0</v>
      </c>
      <c r="CE332" s="365">
        <f t="shared" si="157"/>
        <v>0</v>
      </c>
      <c r="CF332" s="365" t="b">
        <f t="shared" si="158"/>
        <v>0</v>
      </c>
      <c r="CG332" s="365" t="b">
        <f t="shared" si="159"/>
        <v>0</v>
      </c>
      <c r="CH332" s="365" t="b">
        <f t="shared" si="160"/>
        <v>0</v>
      </c>
      <c r="CI332" s="72" t="b">
        <f t="shared" si="161"/>
        <v>0</v>
      </c>
      <c r="CJ332" s="72" t="b">
        <f t="shared" si="162"/>
        <v>0</v>
      </c>
      <c r="CK332" s="72" t="b">
        <f t="shared" si="163"/>
        <v>0</v>
      </c>
      <c r="CL332" s="72">
        <f t="shared" si="164"/>
        <v>0</v>
      </c>
      <c r="CM332" s="72">
        <f t="shared" si="165"/>
        <v>0</v>
      </c>
      <c r="CN332" s="72" t="b">
        <f t="shared" si="166"/>
        <v>0</v>
      </c>
      <c r="CP332" s="13">
        <f t="shared" si="167"/>
        <v>0</v>
      </c>
      <c r="CQ332" s="13" t="b">
        <f t="shared" si="168"/>
        <v>0</v>
      </c>
      <c r="CR332" s="13" t="b">
        <f t="shared" si="169"/>
        <v>0</v>
      </c>
      <c r="CS332" s="13" t="b">
        <f t="shared" si="175"/>
        <v>0</v>
      </c>
      <c r="CT332" s="13" t="b">
        <f t="shared" si="174"/>
        <v>0</v>
      </c>
      <c r="CU332" s="13" t="b">
        <f t="shared" si="147"/>
        <v>0</v>
      </c>
      <c r="CV332" s="13" t="b">
        <f t="shared" si="170"/>
        <v>0</v>
      </c>
      <c r="CW332" s="13" t="b">
        <f t="shared" si="171"/>
        <v>0</v>
      </c>
      <c r="CX332" s="13" t="b">
        <f t="shared" si="172"/>
        <v>0</v>
      </c>
      <c r="CY332" s="13" t="b">
        <f t="shared" si="173"/>
        <v>0</v>
      </c>
    </row>
    <row r="333" spans="1:103" ht="15" thickBot="1">
      <c r="A333" s="931">
        <v>67</v>
      </c>
      <c r="B333" s="1080" t="s">
        <v>204</v>
      </c>
      <c r="C333" s="1080">
        <v>47</v>
      </c>
      <c r="D333" s="1080" t="s">
        <v>1</v>
      </c>
      <c r="E333" s="1080" t="s">
        <v>5</v>
      </c>
      <c r="F333" s="1080"/>
      <c r="G333" s="1080">
        <v>1</v>
      </c>
      <c r="H333" s="1080"/>
      <c r="I333" s="1080" t="s">
        <v>10</v>
      </c>
      <c r="J333" s="1080">
        <v>60</v>
      </c>
      <c r="K333" s="1080">
        <v>3</v>
      </c>
      <c r="L333" s="1080" t="s">
        <v>17</v>
      </c>
      <c r="M333" s="1080"/>
      <c r="N333" s="1080" t="s">
        <v>16</v>
      </c>
      <c r="O333" s="1080"/>
      <c r="P333" s="1080" t="s">
        <v>17</v>
      </c>
      <c r="Q333" s="940">
        <f>IF(I333="&lt;1966",'lista, wskaźniki'!$G$4,IF(I333="1967-1985",'lista, wskaźniki'!$G$5,IF(I333="1986-1992",'lista, wskaźniki'!$G$6,IF(I333="1993-1996",'lista, wskaźniki'!$G$7,IF(I333="&gt;1997",'lista, wskaźniki'!$G$8,IF(I333=0,'lista, wskaźniki'!$G$4))))))</f>
        <v>290</v>
      </c>
      <c r="R333" s="1080" t="s">
        <v>23</v>
      </c>
      <c r="S333" s="1080" t="s">
        <v>33</v>
      </c>
      <c r="T333" s="1080"/>
      <c r="U333" s="1080"/>
      <c r="V333" s="1080"/>
      <c r="W333" s="89" t="s">
        <v>35</v>
      </c>
      <c r="X333" s="89" t="s">
        <v>35</v>
      </c>
      <c r="Y333" s="89" t="s">
        <v>24</v>
      </c>
      <c r="Z333" s="89" t="s">
        <v>40</v>
      </c>
      <c r="AA333" s="89" t="s">
        <v>35</v>
      </c>
      <c r="AB333" s="90">
        <v>1</v>
      </c>
      <c r="AC333" s="90"/>
      <c r="AD333" s="89">
        <v>880</v>
      </c>
      <c r="AE333" s="1080">
        <v>8</v>
      </c>
      <c r="AF333" s="334">
        <f t="shared" si="148"/>
        <v>36.371000000000002</v>
      </c>
      <c r="AG333" s="272">
        <f>IF(R333="kompletna",Q333*J333*0.0036*'lista, wskaźniki'!$F$13, IF(R333="częściowa",Q333*J333*0.0036*'lista, wskaźniki'!$F$14, IF(R333="brak",Q333*J333*0.0036*'lista, wskaźniki'!$F$15,)))</f>
        <v>50.112000000000002</v>
      </c>
      <c r="AH333" s="334">
        <f>IF(Y333="inne",K333*'lista, wskaźniki'!$E$35,IF(Y333="to samo źródło",0,IF(Y333=0,0)))</f>
        <v>6.5035608750000007</v>
      </c>
      <c r="AI333" s="334" t="b">
        <f>IF(AA333="gaz z sieci",AC333*'lista, wskaźniki'!$D$21)</f>
        <v>0</v>
      </c>
      <c r="AJ333" s="272">
        <f>IF(AA333="węgiel",AB333*'lista, wskaźniki'!$D$20, IF('Sektor mieszkaniowy'!AA333="drewno",'Sektor mieszkaniowy'!AB333*'lista, wskaźniki'!$D$22,IF('Sektor mieszkaniowy'!AA333="pellet",AB333*'lista, wskaźniki'!$D$23,IF('Sektor mieszkaniowy'!AA333="gaz z sieci",AB333*'lista, wskaźniki'!$D$21,IF('Sektor mieszkaniowy'!AA333="olej opałowy",'Sektor mieszkaniowy'!AB333*'lista, wskaźniki'!$D$24)))))</f>
        <v>22.63</v>
      </c>
      <c r="AK333" s="1083">
        <f>AL333/'lista, wskaźniki'!$A$127</f>
        <v>1.5384615384615385</v>
      </c>
      <c r="AL333" s="1080">
        <v>1000</v>
      </c>
      <c r="AM333" s="20">
        <f>IF(AA333="węgiel",AF333*1/3.6*'lista, wskaźniki'!$F$20,IF(AA333="drewno",AF333*1/3.6*'lista, wskaźniki'!$F$22,IF(AA333="pellet",AF333*1/3.6*'lista, wskaźniki'!$F$23,IF(AA333="gaz z sieci",AF333*1/3.6*'lista, wskaźniki'!$F$21,IF(AA333="olej opałowy",AF333*1/3.6*'lista, wskaźniki'!$F$24,0)))))</f>
        <v>3.4454248300000003</v>
      </c>
      <c r="AN333" s="20">
        <f>IF(AA333="węgiel",AF333*'lista, wskaźniki'!$E$42,IF(AA333="drewno",AF333*'lista, wskaźniki'!$G$42,IF(AA333="pellet",AF333*'lista, wskaźniki'!$H$42,IF(AA333="gaz z sieci",AF333*'lista, wskaźniki'!$F$42,IF(AA333="olej opałowy",AF333*'lista, wskaźniki'!$I$42,0)))))</f>
        <v>1.3820980000000002E-2</v>
      </c>
      <c r="AO333" s="20">
        <f>IF(AA333="węgiel",AF333*'lista, wskaźniki'!$E$43,IF(AA333="drewno",AF333*'lista, wskaźniki'!$G$43,IF(AA333="pellet",AF333*'lista, wskaźniki'!$H$43,IF(AA333="gaz z sieci",AF333*'lista, wskaźniki'!$F$43,IF(AA333="olej opałowy",AF333*'lista, wskaźniki'!$I$43,0)))))</f>
        <v>1.3093560000000002E-2</v>
      </c>
      <c r="AP333" s="20">
        <f>IF(AA333="węgiel",AF333*'lista, wskaźniki'!$E$44,IF(AA333="drewno",AF333*'lista, wskaźniki'!$G$44,IF(AA333="pellet",AF333*'lista, wskaźniki'!$H$44,IF(AA333="gaz z sieci",AF333*'lista, wskaźniki'!$F$44,IF(AA333="olej opałowy",AF333*'lista, wskaźniki'!$I$44,0)))))</f>
        <v>9.8201700000000009E-6</v>
      </c>
      <c r="AQ333" s="360">
        <f>IF(Z333="gaz",AH333*1/3.6*'lista, wskaźniki'!$F$21,IF(Z333="energia elektryczna",AH333*1/3.6*'lista, wskaźniki'!$F$26))</f>
        <v>1.6078247718750003</v>
      </c>
      <c r="AR333" s="20">
        <f>IF(Z333="gaz",AH333*'lista, wskaźniki'!$F$42,IF(Z333="energia elektryczna",AH333*0))</f>
        <v>0</v>
      </c>
      <c r="AS333" s="20">
        <f>IF(Z333="gaz",AH333*'lista, wskaźniki'!$F$43,IF(Z333="energia elektryczna",AH333*0))</f>
        <v>0</v>
      </c>
      <c r="AT333" s="20">
        <f>IF(Z333="gaz",AH333*'lista, wskaźniki'!$F$44,IF(Z333="energia elektryczna",AH333*0))</f>
        <v>0</v>
      </c>
      <c r="AU333" s="20">
        <f>AI333*1/3.6*'lista, wskaźniki'!$F$21</f>
        <v>0</v>
      </c>
      <c r="AV333" s="20">
        <f>AI333*'lista, wskaźniki'!$F$42</f>
        <v>0</v>
      </c>
      <c r="AW333" s="20">
        <f>AI333*'lista, wskaźniki'!$F$43</f>
        <v>0</v>
      </c>
      <c r="AX333" s="20">
        <f>AI333*'lista, wskaźniki'!$F$44</f>
        <v>0</v>
      </c>
      <c r="AY333" s="20">
        <f>AK333*'lista, wskaźniki'!$F$26</f>
        <v>1.3692307692307693</v>
      </c>
      <c r="AZ333" s="20">
        <f>AM333+AU333+AY333</f>
        <v>4.81465559923077</v>
      </c>
      <c r="BA333" s="20">
        <f t="shared" si="150"/>
        <v>1.3820980000000002E-2</v>
      </c>
      <c r="BB333" s="20">
        <f t="shared" si="151"/>
        <v>1.3093560000000002E-2</v>
      </c>
      <c r="BC333" s="20">
        <f t="shared" si="152"/>
        <v>9.8201700000000009E-6</v>
      </c>
      <c r="BD333" s="1080" t="s">
        <v>17</v>
      </c>
      <c r="BE333" s="1080" t="s">
        <v>17</v>
      </c>
      <c r="BF333" s="1080" t="s">
        <v>17</v>
      </c>
      <c r="BG333" s="1080" t="s">
        <v>17</v>
      </c>
      <c r="BH333" s="89"/>
      <c r="BI333" s="1080" t="s">
        <v>17</v>
      </c>
      <c r="BJ333" s="89"/>
      <c r="BK333" s="1080" t="s">
        <v>17</v>
      </c>
      <c r="BL333" s="89"/>
      <c r="BM333" s="89"/>
      <c r="BN333" s="89"/>
      <c r="BO333" s="89" t="s">
        <v>17</v>
      </c>
      <c r="BP333" s="89"/>
      <c r="BQ333" s="89" t="s">
        <v>120</v>
      </c>
      <c r="BR333" s="89">
        <v>1</v>
      </c>
      <c r="BS333" s="1074">
        <v>14000</v>
      </c>
      <c r="BT333" s="1074"/>
      <c r="BU333" s="1074">
        <v>1200</v>
      </c>
      <c r="BV333" s="1074"/>
      <c r="BW333" s="1074"/>
      <c r="BX333" s="1074">
        <v>4800</v>
      </c>
      <c r="BY333" s="1077"/>
      <c r="CA333" s="365">
        <f t="shared" si="153"/>
        <v>36.371000000000002</v>
      </c>
      <c r="CB333" s="365" t="b">
        <f t="shared" si="154"/>
        <v>0</v>
      </c>
      <c r="CC333" s="365" t="b">
        <f t="shared" si="155"/>
        <v>0</v>
      </c>
      <c r="CD333" s="365" t="b">
        <f t="shared" si="156"/>
        <v>0</v>
      </c>
      <c r="CE333" s="365" t="b">
        <f t="shared" si="157"/>
        <v>0</v>
      </c>
      <c r="CF333" s="365" t="b">
        <f t="shared" si="158"/>
        <v>0</v>
      </c>
      <c r="CG333" s="365">
        <f t="shared" si="159"/>
        <v>6.5035608750000007</v>
      </c>
      <c r="CH333" s="365" t="b">
        <f t="shared" si="160"/>
        <v>0</v>
      </c>
      <c r="CI333" s="72">
        <f t="shared" si="161"/>
        <v>36.371000000000002</v>
      </c>
      <c r="CJ333" s="72" t="b">
        <f t="shared" si="162"/>
        <v>0</v>
      </c>
      <c r="CK333" s="72" t="b">
        <f t="shared" si="163"/>
        <v>0</v>
      </c>
      <c r="CL333" s="72">
        <f t="shared" si="164"/>
        <v>0</v>
      </c>
      <c r="CM333" s="72" t="b">
        <f t="shared" si="165"/>
        <v>0</v>
      </c>
      <c r="CN333" s="72">
        <f t="shared" si="166"/>
        <v>6.5035608750000007</v>
      </c>
      <c r="CP333" s="13">
        <f t="shared" si="167"/>
        <v>60</v>
      </c>
      <c r="CQ333" s="13">
        <f t="shared" si="168"/>
        <v>30</v>
      </c>
      <c r="CR333" s="13" t="b">
        <f t="shared" si="169"/>
        <v>0</v>
      </c>
      <c r="CS333" s="13">
        <f t="shared" si="175"/>
        <v>0</v>
      </c>
      <c r="CT333" s="13" t="b">
        <f t="shared" si="174"/>
        <v>0</v>
      </c>
      <c r="CU333" s="13">
        <f t="shared" si="147"/>
        <v>0</v>
      </c>
      <c r="CV333" s="13" t="b">
        <f t="shared" si="170"/>
        <v>0</v>
      </c>
      <c r="CW333" s="13">
        <f t="shared" si="171"/>
        <v>0</v>
      </c>
      <c r="CX333" s="13" t="b">
        <f t="shared" si="172"/>
        <v>0</v>
      </c>
      <c r="CY333" s="13">
        <f t="shared" si="173"/>
        <v>0</v>
      </c>
    </row>
    <row r="334" spans="1:103" ht="15" thickBot="1">
      <c r="A334" s="932"/>
      <c r="B334" s="1081"/>
      <c r="C334" s="1081"/>
      <c r="D334" s="1081"/>
      <c r="E334" s="1081"/>
      <c r="F334" s="1081"/>
      <c r="G334" s="1081"/>
      <c r="H334" s="1081"/>
      <c r="I334" s="1081"/>
      <c r="J334" s="1081"/>
      <c r="K334" s="1081"/>
      <c r="L334" s="1081"/>
      <c r="M334" s="1081"/>
      <c r="N334" s="1081"/>
      <c r="O334" s="1081"/>
      <c r="P334" s="1081"/>
      <c r="Q334" s="941"/>
      <c r="R334" s="1081"/>
      <c r="S334" s="1081"/>
      <c r="T334" s="1081"/>
      <c r="U334" s="1081"/>
      <c r="V334" s="1081"/>
      <c r="W334" s="91"/>
      <c r="X334" s="91" t="s">
        <v>39</v>
      </c>
      <c r="Y334" s="91"/>
      <c r="Z334" s="91"/>
      <c r="AA334" s="91" t="s">
        <v>36</v>
      </c>
      <c r="AB334" s="92"/>
      <c r="AC334" s="92"/>
      <c r="AD334" s="91"/>
      <c r="AE334" s="1081"/>
      <c r="AF334" s="334">
        <f t="shared" si="148"/>
        <v>0</v>
      </c>
      <c r="AG334" s="272">
        <f>IF(R334="kompletna",Q334*J334*0.0036*'lista, wskaźniki'!$F$13, IF(R334="częściowa",Q334*J334*0.0036*'lista, wskaźniki'!$F$14, IF(R334="brak",Q334*J334*0.0036*'lista, wskaźniki'!$F$15,)))</f>
        <v>0</v>
      </c>
      <c r="AH334" s="334">
        <f>IF(Y334="inne",K334*'lista, wskaźniki'!$E$35,IF(Y334="to samo źródło",0,IF(Y334=0,0)))</f>
        <v>0</v>
      </c>
      <c r="AI334" s="334" t="b">
        <f>IF(AA334="gaz z sieci",AC334*'lista, wskaźniki'!$D$21)</f>
        <v>0</v>
      </c>
      <c r="AJ334" s="272">
        <f>IF(AA334="węgiel",AB334*'lista, wskaźniki'!$D$20, IF('Sektor mieszkaniowy'!AA334="drewno",'Sektor mieszkaniowy'!AB334*'lista, wskaźniki'!$D$22,IF('Sektor mieszkaniowy'!AA334="pellet",AB334*'lista, wskaźniki'!$D$23,IF('Sektor mieszkaniowy'!AA334="gaz z sieci",AB334*'lista, wskaźniki'!$D$21,IF('Sektor mieszkaniowy'!AA334="olej opałowy",'Sektor mieszkaniowy'!AB334*'lista, wskaźniki'!$D$24)))))</f>
        <v>0</v>
      </c>
      <c r="AK334" s="1084"/>
      <c r="AL334" s="1081"/>
      <c r="AM334" s="20">
        <f>IF(AA334="węgiel",AF334*1/3.6*'lista, wskaźniki'!$F$20,IF(AA334="drewno",AF334*1/3.6*'lista, wskaźniki'!$F$22,IF(AA334="pellet",AF334*1/3.6*'lista, wskaźniki'!$F$23,IF(AA334="gaz z sieci",AF334*1/3.6*'lista, wskaźniki'!$F$21,IF(AA334="olej opałowy",AF334*1/3.6*'lista, wskaźniki'!$F$24,0)))))</f>
        <v>0</v>
      </c>
      <c r="AN334" s="20">
        <f>IF(AA334="węgiel",AF334*'lista, wskaźniki'!$E$42,IF(AA334="drewno",AF334*'lista, wskaźniki'!$G$42,IF(AA334="pellet",AF334*'lista, wskaźniki'!$H$42,IF(AA334="gaz z sieci",AF334*'lista, wskaźniki'!$F$42,IF(AA334="olej opałowy",AF334*'lista, wskaźniki'!$I$42,0)))))</f>
        <v>0</v>
      </c>
      <c r="AO334" s="20">
        <f>IF(AA334="węgiel",AF334*'lista, wskaźniki'!$E$43,IF(AA334="drewno",AF334*'lista, wskaźniki'!$G$43,IF(AA334="pellet",AF334*'lista, wskaźniki'!$H$43,IF(AA334="gaz z sieci",AF334*'lista, wskaźniki'!$F$43,IF(AA334="olej opałowy",AF334*'lista, wskaźniki'!$I$43,0)))))</f>
        <v>0</v>
      </c>
      <c r="AP334" s="20">
        <f>IF(AA334="węgiel",AF334*'lista, wskaźniki'!$E$44,IF(AA334="drewno",AF334*'lista, wskaźniki'!$G$44,IF(AA334="pellet",AF334*'lista, wskaźniki'!$H$44,IF(AA334="gaz z sieci",AF334*'lista, wskaźniki'!$F$44,IF(AA334="olej opałowy",AF334*'lista, wskaźniki'!$I$44,0)))))</f>
        <v>0</v>
      </c>
      <c r="AQ334" s="20" t="b">
        <f>IF(Z334="gaz",AH334*1/3.6*'lista, wskaźniki'!$F$21,IF(Z334="energia elektryczna",AH334*1/3.6*'lista, wskaźniki'!$F$26))</f>
        <v>0</v>
      </c>
      <c r="AR334" s="20" t="b">
        <f>IF(Z334="gaz",AH334*'lista, wskaźniki'!$F$42,IF(Z334="energia elektryczna",AH334*0))</f>
        <v>0</v>
      </c>
      <c r="AS334" s="20" t="b">
        <f>IF(Z334="gaz",AH334*'lista, wskaźniki'!$F$43,IF(Z334="energia elektryczna",AH334*0))</f>
        <v>0</v>
      </c>
      <c r="AT334" s="20" t="b">
        <f>IF(Z334="gaz",AH334*'lista, wskaźniki'!$F$44,IF(Z334="energia elektryczna",AH334*0))</f>
        <v>0</v>
      </c>
      <c r="AU334" s="20">
        <f>AI334*1/3.6*'lista, wskaźniki'!$F$21</f>
        <v>0</v>
      </c>
      <c r="AV334" s="20">
        <f>AI334*'lista, wskaźniki'!$F$42</f>
        <v>0</v>
      </c>
      <c r="AW334" s="20">
        <f>AI334*'lista, wskaźniki'!$F$43</f>
        <v>0</v>
      </c>
      <c r="AX334" s="20">
        <f>AI334*'lista, wskaźniki'!$F$44</f>
        <v>0</v>
      </c>
      <c r="AY334" s="20">
        <f>AK334*'lista, wskaźniki'!$F$26</f>
        <v>0</v>
      </c>
      <c r="AZ334" s="20">
        <f t="shared" si="149"/>
        <v>0</v>
      </c>
      <c r="BA334" s="20">
        <f t="shared" si="150"/>
        <v>0</v>
      </c>
      <c r="BB334" s="20">
        <f t="shared" si="151"/>
        <v>0</v>
      </c>
      <c r="BC334" s="20">
        <f t="shared" si="152"/>
        <v>0</v>
      </c>
      <c r="BD334" s="1081"/>
      <c r="BE334" s="1081"/>
      <c r="BF334" s="1081"/>
      <c r="BG334" s="1081"/>
      <c r="BH334" s="91"/>
      <c r="BI334" s="1081"/>
      <c r="BJ334" s="91"/>
      <c r="BK334" s="1081"/>
      <c r="BL334" s="91"/>
      <c r="BM334" s="91"/>
      <c r="BN334" s="91"/>
      <c r="BO334" s="91"/>
      <c r="BP334" s="91"/>
      <c r="BQ334" s="91" t="s">
        <v>121</v>
      </c>
      <c r="BR334" s="91">
        <v>1</v>
      </c>
      <c r="BS334" s="1075"/>
      <c r="BT334" s="1075"/>
      <c r="BU334" s="1075"/>
      <c r="BV334" s="1075"/>
      <c r="BW334" s="1075"/>
      <c r="BX334" s="1075"/>
      <c r="BY334" s="1078"/>
      <c r="CA334" s="365" t="b">
        <f t="shared" si="153"/>
        <v>0</v>
      </c>
      <c r="CB334" s="365">
        <f t="shared" si="154"/>
        <v>0</v>
      </c>
      <c r="CC334" s="365" t="b">
        <f t="shared" si="155"/>
        <v>0</v>
      </c>
      <c r="CD334" s="365" t="b">
        <f t="shared" si="156"/>
        <v>0</v>
      </c>
      <c r="CE334" s="365" t="b">
        <f t="shared" si="157"/>
        <v>0</v>
      </c>
      <c r="CF334" s="365" t="b">
        <f t="shared" si="158"/>
        <v>0</v>
      </c>
      <c r="CG334" s="365" t="b">
        <f t="shared" si="159"/>
        <v>0</v>
      </c>
      <c r="CH334" s="365" t="b">
        <f t="shared" si="160"/>
        <v>0</v>
      </c>
      <c r="CI334" s="72" t="b">
        <f t="shared" si="161"/>
        <v>0</v>
      </c>
      <c r="CJ334" s="72">
        <f t="shared" si="162"/>
        <v>0</v>
      </c>
      <c r="CK334" s="72" t="b">
        <f t="shared" si="163"/>
        <v>0</v>
      </c>
      <c r="CL334" s="72">
        <f t="shared" si="164"/>
        <v>0</v>
      </c>
      <c r="CM334" s="72" t="b">
        <f t="shared" si="165"/>
        <v>0</v>
      </c>
      <c r="CN334" s="72" t="b">
        <f t="shared" si="166"/>
        <v>0</v>
      </c>
      <c r="CP334" s="13">
        <f t="shared" si="167"/>
        <v>0</v>
      </c>
      <c r="CQ334" s="13" t="b">
        <f t="shared" si="168"/>
        <v>0</v>
      </c>
      <c r="CR334" s="13" t="b">
        <f t="shared" si="169"/>
        <v>0</v>
      </c>
      <c r="CS334" s="13" t="b">
        <f t="shared" si="175"/>
        <v>0</v>
      </c>
      <c r="CT334" s="13" t="b">
        <f t="shared" si="174"/>
        <v>0</v>
      </c>
      <c r="CU334" s="13" t="b">
        <f t="shared" si="147"/>
        <v>0</v>
      </c>
      <c r="CV334" s="13" t="b">
        <f t="shared" si="170"/>
        <v>0</v>
      </c>
      <c r="CW334" s="13" t="b">
        <f t="shared" si="171"/>
        <v>0</v>
      </c>
      <c r="CX334" s="13" t="b">
        <f t="shared" si="172"/>
        <v>0</v>
      </c>
      <c r="CY334" s="13" t="b">
        <f t="shared" si="173"/>
        <v>0</v>
      </c>
    </row>
    <row r="335" spans="1:103" ht="15" thickBot="1">
      <c r="A335" s="932"/>
      <c r="B335" s="1081"/>
      <c r="C335" s="1081"/>
      <c r="D335" s="1081"/>
      <c r="E335" s="1081"/>
      <c r="F335" s="1081"/>
      <c r="G335" s="1081"/>
      <c r="H335" s="1081"/>
      <c r="I335" s="1081"/>
      <c r="J335" s="1081"/>
      <c r="K335" s="1081"/>
      <c r="L335" s="1081"/>
      <c r="M335" s="1081"/>
      <c r="N335" s="1081"/>
      <c r="O335" s="1081"/>
      <c r="P335" s="1081"/>
      <c r="Q335" s="941"/>
      <c r="R335" s="1081"/>
      <c r="S335" s="1081"/>
      <c r="T335" s="1081"/>
      <c r="U335" s="1081"/>
      <c r="V335" s="1081"/>
      <c r="W335" s="91"/>
      <c r="X335" s="91"/>
      <c r="Y335" s="91"/>
      <c r="Z335" s="91"/>
      <c r="AA335" s="91" t="s">
        <v>50</v>
      </c>
      <c r="AB335" s="92"/>
      <c r="AC335" s="92"/>
      <c r="AD335" s="91"/>
      <c r="AE335" s="1081"/>
      <c r="AF335" s="334">
        <f t="shared" si="148"/>
        <v>0</v>
      </c>
      <c r="AG335" s="272">
        <f>IF(R335="kompletna",Q335*J335*0.0036*'lista, wskaźniki'!$F$13, IF(R335="częściowa",Q335*J335*0.0036*'lista, wskaźniki'!$F$14, IF(R335="brak",Q335*J335*0.0036*'lista, wskaźniki'!$F$15,)))</f>
        <v>0</v>
      </c>
      <c r="AH335" s="334">
        <f>IF(Y335="inne",K335*'lista, wskaźniki'!$E$35,IF(Y335="to samo źródło",0,IF(Y335=0,0)))</f>
        <v>0</v>
      </c>
      <c r="AI335" s="334" t="b">
        <f>IF(AA335="gaz z sieci",AC335*'lista, wskaźniki'!$D$21)</f>
        <v>0</v>
      </c>
      <c r="AJ335" s="272">
        <f>IF(AA335="węgiel",AB335*'lista, wskaźniki'!$D$20, IF('Sektor mieszkaniowy'!AA335="drewno",'Sektor mieszkaniowy'!AB335*'lista, wskaźniki'!$D$22,IF('Sektor mieszkaniowy'!AA335="pellet",AB335*'lista, wskaźniki'!$D$23,IF('Sektor mieszkaniowy'!AA335="gaz z sieci",AB335*'lista, wskaźniki'!$D$21,IF('Sektor mieszkaniowy'!AA335="olej opałowy",'Sektor mieszkaniowy'!AB335*'lista, wskaźniki'!$D$24)))))</f>
        <v>0</v>
      </c>
      <c r="AK335" s="1084"/>
      <c r="AL335" s="1081"/>
      <c r="AM335" s="20">
        <f>IF(AA335="węgiel",AF335*1/3.6*'lista, wskaźniki'!$F$20,IF(AA335="drewno",AF335*1/3.6*'lista, wskaźniki'!$F$22,IF(AA335="pellet",AF335*1/3.6*'lista, wskaźniki'!$F$23,IF(AA335="gaz z sieci",AF335*1/3.6*'lista, wskaźniki'!$F$21,IF(AA335="olej opałowy",AF335*1/3.6*'lista, wskaźniki'!$F$24,0)))))</f>
        <v>0</v>
      </c>
      <c r="AN335" s="20">
        <f>IF(AA335="węgiel",AF335*'lista, wskaźniki'!$E$42,IF(AA335="drewno",AF335*'lista, wskaźniki'!$G$42,IF(AA335="pellet",AF335*'lista, wskaźniki'!$H$42,IF(AA335="gaz z sieci",AF335*'lista, wskaźniki'!$F$42,IF(AA335="olej opałowy",AF335*'lista, wskaźniki'!$I$42,0)))))</f>
        <v>0</v>
      </c>
      <c r="AO335" s="20">
        <f>IF(AA335="węgiel",AF335*'lista, wskaźniki'!$E$43,IF(AA335="drewno",AF335*'lista, wskaźniki'!$G$43,IF(AA335="pellet",AF335*'lista, wskaźniki'!$H$43,IF(AA335="gaz z sieci",AF335*'lista, wskaźniki'!$F$43,IF(AA335="olej opałowy",AF335*'lista, wskaźniki'!$I$43,0)))))</f>
        <v>0</v>
      </c>
      <c r="AP335" s="20">
        <f>IF(AA335="węgiel",AF335*'lista, wskaźniki'!$E$44,IF(AA335="drewno",AF335*'lista, wskaźniki'!$G$44,IF(AA335="pellet",AF335*'lista, wskaźniki'!$H$44,IF(AA335="gaz z sieci",AF335*'lista, wskaźniki'!$F$44,IF(AA335="olej opałowy",AF335*'lista, wskaźniki'!$I$44,0)))))</f>
        <v>0</v>
      </c>
      <c r="AQ335" s="20" t="b">
        <f>IF(Z335="gaz",AH335*1/3.6*'lista, wskaźniki'!$F$21,IF(Z335="energia elektryczna",AH335*1/3.6*'lista, wskaźniki'!$F$26))</f>
        <v>0</v>
      </c>
      <c r="AR335" s="20" t="b">
        <f>IF(Z335="gaz",AH335*'lista, wskaźniki'!$F$42,IF(Z335="energia elektryczna",AH335*0))</f>
        <v>0</v>
      </c>
      <c r="AS335" s="20" t="b">
        <f>IF(Z335="gaz",AH335*'lista, wskaźniki'!$F$43,IF(Z335="energia elektryczna",AH335*0))</f>
        <v>0</v>
      </c>
      <c r="AT335" s="20" t="b">
        <f>IF(Z335="gaz",AH335*'lista, wskaźniki'!$F$44,IF(Z335="energia elektryczna",AH335*0))</f>
        <v>0</v>
      </c>
      <c r="AU335" s="20">
        <f>AI335*1/3.6*'lista, wskaźniki'!$F$21</f>
        <v>0</v>
      </c>
      <c r="AV335" s="20">
        <f>AI335*'lista, wskaźniki'!$F$42</f>
        <v>0</v>
      </c>
      <c r="AW335" s="20">
        <f>AI335*'lista, wskaźniki'!$F$43</f>
        <v>0</v>
      </c>
      <c r="AX335" s="20">
        <f>AI335*'lista, wskaźniki'!$F$44</f>
        <v>0</v>
      </c>
      <c r="AY335" s="20">
        <f>AK335*'lista, wskaźniki'!$F$26</f>
        <v>0</v>
      </c>
      <c r="AZ335" s="20">
        <f t="shared" si="149"/>
        <v>0</v>
      </c>
      <c r="BA335" s="20">
        <f t="shared" si="150"/>
        <v>0</v>
      </c>
      <c r="BB335" s="20">
        <f t="shared" si="151"/>
        <v>0</v>
      </c>
      <c r="BC335" s="20">
        <f t="shared" si="152"/>
        <v>0</v>
      </c>
      <c r="BD335" s="1081"/>
      <c r="BE335" s="1081"/>
      <c r="BF335" s="1081"/>
      <c r="BG335" s="1081"/>
      <c r="BH335" s="91"/>
      <c r="BI335" s="1081"/>
      <c r="BJ335" s="91"/>
      <c r="BK335" s="1081"/>
      <c r="BL335" s="91"/>
      <c r="BM335" s="91"/>
      <c r="BN335" s="91"/>
      <c r="BO335" s="91"/>
      <c r="BP335" s="91"/>
      <c r="BQ335" s="91"/>
      <c r="BR335" s="91"/>
      <c r="BS335" s="1075"/>
      <c r="BT335" s="1075"/>
      <c r="BU335" s="1075"/>
      <c r="BV335" s="1075"/>
      <c r="BW335" s="1075"/>
      <c r="BX335" s="1075"/>
      <c r="BY335" s="1078"/>
      <c r="CA335" s="365" t="b">
        <f t="shared" si="153"/>
        <v>0</v>
      </c>
      <c r="CB335" s="365" t="b">
        <f t="shared" si="154"/>
        <v>0</v>
      </c>
      <c r="CC335" s="365">
        <f t="shared" si="155"/>
        <v>0</v>
      </c>
      <c r="CD335" s="365" t="b">
        <f t="shared" si="156"/>
        <v>0</v>
      </c>
      <c r="CE335" s="365" t="b">
        <f t="shared" si="157"/>
        <v>0</v>
      </c>
      <c r="CF335" s="365" t="b">
        <f t="shared" si="158"/>
        <v>0</v>
      </c>
      <c r="CG335" s="365" t="b">
        <f t="shared" si="159"/>
        <v>0</v>
      </c>
      <c r="CH335" s="365" t="b">
        <f t="shared" si="160"/>
        <v>0</v>
      </c>
      <c r="CI335" s="72" t="b">
        <f t="shared" si="161"/>
        <v>0</v>
      </c>
      <c r="CJ335" s="72" t="b">
        <f t="shared" si="162"/>
        <v>0</v>
      </c>
      <c r="CK335" s="72">
        <f t="shared" si="163"/>
        <v>0</v>
      </c>
      <c r="CL335" s="72">
        <f t="shared" si="164"/>
        <v>0</v>
      </c>
      <c r="CM335" s="72" t="b">
        <f t="shared" si="165"/>
        <v>0</v>
      </c>
      <c r="CN335" s="72" t="b">
        <f t="shared" si="166"/>
        <v>0</v>
      </c>
      <c r="CP335" s="13">
        <f t="shared" si="167"/>
        <v>0</v>
      </c>
      <c r="CQ335" s="13" t="b">
        <f t="shared" si="168"/>
        <v>0</v>
      </c>
      <c r="CR335" s="13" t="b">
        <f t="shared" si="169"/>
        <v>0</v>
      </c>
      <c r="CS335" s="13" t="b">
        <f t="shared" si="175"/>
        <v>0</v>
      </c>
      <c r="CT335" s="13" t="b">
        <f t="shared" si="174"/>
        <v>0</v>
      </c>
      <c r="CU335" s="13" t="b">
        <f t="shared" si="147"/>
        <v>0</v>
      </c>
      <c r="CV335" s="13" t="b">
        <f t="shared" si="170"/>
        <v>0</v>
      </c>
      <c r="CW335" s="13" t="b">
        <f t="shared" si="171"/>
        <v>0</v>
      </c>
      <c r="CX335" s="13" t="b">
        <f t="shared" si="172"/>
        <v>0</v>
      </c>
      <c r="CY335" s="13" t="b">
        <f t="shared" si="173"/>
        <v>0</v>
      </c>
    </row>
    <row r="336" spans="1:103" ht="15" thickBot="1">
      <c r="A336" s="932"/>
      <c r="B336" s="1081"/>
      <c r="C336" s="1081"/>
      <c r="D336" s="1081"/>
      <c r="E336" s="1081"/>
      <c r="F336" s="1081"/>
      <c r="G336" s="1081"/>
      <c r="H336" s="1081"/>
      <c r="I336" s="1081"/>
      <c r="J336" s="1081"/>
      <c r="K336" s="1081"/>
      <c r="L336" s="1081"/>
      <c r="M336" s="1081"/>
      <c r="N336" s="1081"/>
      <c r="O336" s="1081"/>
      <c r="P336" s="1081"/>
      <c r="Q336" s="941"/>
      <c r="R336" s="1081"/>
      <c r="S336" s="1081"/>
      <c r="T336" s="1081"/>
      <c r="U336" s="1081"/>
      <c r="V336" s="1081"/>
      <c r="W336" s="91"/>
      <c r="X336" s="91"/>
      <c r="Y336" s="91"/>
      <c r="Z336" s="91"/>
      <c r="AA336" s="91" t="s">
        <v>38</v>
      </c>
      <c r="AB336" s="92"/>
      <c r="AC336" s="92"/>
      <c r="AD336" s="91"/>
      <c r="AE336" s="1081"/>
      <c r="AF336" s="334">
        <f t="shared" si="148"/>
        <v>0</v>
      </c>
      <c r="AG336" s="272">
        <f>IF(R336="kompletna",Q336*J336*0.0036*'lista, wskaźniki'!$F$13, IF(R336="częściowa",Q336*J336*0.0036*'lista, wskaźniki'!$F$14, IF(R336="brak",Q336*J336*0.0036*'lista, wskaźniki'!$F$15,)))</f>
        <v>0</v>
      </c>
      <c r="AH336" s="334">
        <f>IF(Y336="inne",K336*'lista, wskaźniki'!$E$35,IF(Y336="to samo źródło",0,IF(Y336=0,0)))</f>
        <v>0</v>
      </c>
      <c r="AI336" s="334">
        <f>IF(AA336="gaz z sieci",AC336*'lista, wskaźniki'!$D$21)</f>
        <v>0</v>
      </c>
      <c r="AJ336" s="272">
        <f>IF(AA336="węgiel",AB336*'lista, wskaźniki'!$D$20, IF('Sektor mieszkaniowy'!AA336="drewno",'Sektor mieszkaniowy'!AB336*'lista, wskaźniki'!$D$22,IF('Sektor mieszkaniowy'!AA336="pellet",AB336*'lista, wskaźniki'!$D$23,IF('Sektor mieszkaniowy'!AA336="gaz z sieci",AB336*'lista, wskaźniki'!$D$21,IF('Sektor mieszkaniowy'!AA336="olej opałowy",'Sektor mieszkaniowy'!AB336*'lista, wskaźniki'!$D$24)))))</f>
        <v>0</v>
      </c>
      <c r="AK336" s="1084"/>
      <c r="AL336" s="1081"/>
      <c r="AM336" s="20">
        <f>IF(AA336="węgiel",AF336*1/3.6*'lista, wskaźniki'!$F$20,IF(AA336="drewno",AF336*1/3.6*'lista, wskaźniki'!$F$22,IF(AA336="pellet",AF336*1/3.6*'lista, wskaźniki'!$F$23,IF(AA336="gaz z sieci",AF336*1/3.6*'lista, wskaźniki'!$F$21,IF(AA336="olej opałowy",AF336*1/3.6*'lista, wskaźniki'!$F$24,0)))))</f>
        <v>0</v>
      </c>
      <c r="AN336" s="20">
        <f>IF(AA336="węgiel",AF336*'lista, wskaźniki'!$E$42,IF(AA336="drewno",AF336*'lista, wskaźniki'!$G$42,IF(AA336="pellet",AF336*'lista, wskaźniki'!$H$42,IF(AA336="gaz z sieci",AF336*'lista, wskaźniki'!$F$42,IF(AA336="olej opałowy",AF336*'lista, wskaźniki'!$I$42,0)))))</f>
        <v>0</v>
      </c>
      <c r="AO336" s="20">
        <f>IF(AA336="węgiel",AF336*'lista, wskaźniki'!$E$43,IF(AA336="drewno",AF336*'lista, wskaźniki'!$G$43,IF(AA336="pellet",AF336*'lista, wskaźniki'!$H$43,IF(AA336="gaz z sieci",AF336*'lista, wskaźniki'!$F$43,IF(AA336="olej opałowy",AF336*'lista, wskaźniki'!$I$43,0)))))</f>
        <v>0</v>
      </c>
      <c r="AP336" s="20">
        <f>IF(AA336="węgiel",AF336*'lista, wskaźniki'!$E$44,IF(AA336="drewno",AF336*'lista, wskaźniki'!$G$44,IF(AA336="pellet",AF336*'lista, wskaźniki'!$H$44,IF(AA336="gaz z sieci",AF336*'lista, wskaźniki'!$F$44,IF(AA336="olej opałowy",AF336*'lista, wskaźniki'!$I$44,0)))))</f>
        <v>0</v>
      </c>
      <c r="AQ336" s="20" t="b">
        <f>IF(Z336="gaz",AH336*1/3.6*'lista, wskaźniki'!$F$21,IF(Z336="energia elektryczna",AH336*1/3.6*'lista, wskaźniki'!$F$26))</f>
        <v>0</v>
      </c>
      <c r="AR336" s="20" t="b">
        <f>IF(Z336="gaz",AH336*'lista, wskaźniki'!$F$42,IF(Z336="energia elektryczna",AH336*0))</f>
        <v>0</v>
      </c>
      <c r="AS336" s="20" t="b">
        <f>IF(Z336="gaz",AH336*'lista, wskaźniki'!$F$43,IF(Z336="energia elektryczna",AH336*0))</f>
        <v>0</v>
      </c>
      <c r="AT336" s="20" t="b">
        <f>IF(Z336="gaz",AH336*'lista, wskaźniki'!$F$44,IF(Z336="energia elektryczna",AH336*0))</f>
        <v>0</v>
      </c>
      <c r="AU336" s="20">
        <f>AI336*1/3.6*'lista, wskaźniki'!$F$21</f>
        <v>0</v>
      </c>
      <c r="AV336" s="20">
        <f>AI336*'lista, wskaźniki'!$F$42</f>
        <v>0</v>
      </c>
      <c r="AW336" s="20">
        <f>AI336*'lista, wskaźniki'!$F$43</f>
        <v>0</v>
      </c>
      <c r="AX336" s="20">
        <f>AI336*'lista, wskaźniki'!$F$44</f>
        <v>0</v>
      </c>
      <c r="AY336" s="20">
        <f>AK336*'lista, wskaźniki'!$F$26</f>
        <v>0</v>
      </c>
      <c r="AZ336" s="20">
        <f t="shared" si="149"/>
        <v>0</v>
      </c>
      <c r="BA336" s="20">
        <f t="shared" si="150"/>
        <v>0</v>
      </c>
      <c r="BB336" s="20">
        <f t="shared" si="151"/>
        <v>0</v>
      </c>
      <c r="BC336" s="20">
        <f t="shared" si="152"/>
        <v>0</v>
      </c>
      <c r="BD336" s="1081"/>
      <c r="BE336" s="1081"/>
      <c r="BF336" s="1081"/>
      <c r="BG336" s="1081"/>
      <c r="BH336" s="91"/>
      <c r="BI336" s="1081"/>
      <c r="BJ336" s="91"/>
      <c r="BK336" s="1081"/>
      <c r="BL336" s="91"/>
      <c r="BM336" s="91"/>
      <c r="BN336" s="91"/>
      <c r="BO336" s="91"/>
      <c r="BP336" s="91"/>
      <c r="BQ336" s="91"/>
      <c r="BR336" s="91"/>
      <c r="BS336" s="1075"/>
      <c r="BT336" s="1075"/>
      <c r="BU336" s="1075"/>
      <c r="BV336" s="1075"/>
      <c r="BW336" s="1075"/>
      <c r="BX336" s="1075"/>
      <c r="BY336" s="1078"/>
      <c r="CA336" s="365" t="b">
        <f t="shared" si="153"/>
        <v>0</v>
      </c>
      <c r="CB336" s="365" t="b">
        <f t="shared" si="154"/>
        <v>0</v>
      </c>
      <c r="CC336" s="365" t="b">
        <f t="shared" si="155"/>
        <v>0</v>
      </c>
      <c r="CD336" s="365">
        <f t="shared" si="156"/>
        <v>0</v>
      </c>
      <c r="CE336" s="365" t="b">
        <f t="shared" si="157"/>
        <v>0</v>
      </c>
      <c r="CF336" s="365" t="b">
        <f t="shared" si="158"/>
        <v>0</v>
      </c>
      <c r="CG336" s="365" t="b">
        <f t="shared" si="159"/>
        <v>0</v>
      </c>
      <c r="CH336" s="365">
        <f t="shared" si="160"/>
        <v>0</v>
      </c>
      <c r="CI336" s="72" t="b">
        <f t="shared" si="161"/>
        <v>0</v>
      </c>
      <c r="CJ336" s="72" t="b">
        <f t="shared" si="162"/>
        <v>0</v>
      </c>
      <c r="CK336" s="72" t="b">
        <f t="shared" si="163"/>
        <v>0</v>
      </c>
      <c r="CL336" s="72">
        <f t="shared" si="164"/>
        <v>0</v>
      </c>
      <c r="CM336" s="72" t="b">
        <f t="shared" si="165"/>
        <v>0</v>
      </c>
      <c r="CN336" s="72" t="b">
        <f t="shared" si="166"/>
        <v>0</v>
      </c>
      <c r="CP336" s="13">
        <f t="shared" si="167"/>
        <v>0</v>
      </c>
      <c r="CQ336" s="13" t="b">
        <f t="shared" si="168"/>
        <v>0</v>
      </c>
      <c r="CR336" s="13" t="b">
        <f t="shared" si="169"/>
        <v>0</v>
      </c>
      <c r="CS336" s="13" t="b">
        <f t="shared" si="175"/>
        <v>0</v>
      </c>
      <c r="CT336" s="13" t="b">
        <f t="shared" si="174"/>
        <v>0</v>
      </c>
      <c r="CU336" s="13" t="b">
        <f t="shared" si="147"/>
        <v>0</v>
      </c>
      <c r="CV336" s="13" t="b">
        <f t="shared" si="170"/>
        <v>0</v>
      </c>
      <c r="CW336" s="13" t="b">
        <f t="shared" si="171"/>
        <v>0</v>
      </c>
      <c r="CX336" s="13" t="b">
        <f t="shared" si="172"/>
        <v>0</v>
      </c>
      <c r="CY336" s="13" t="b">
        <f t="shared" si="173"/>
        <v>0</v>
      </c>
    </row>
    <row r="337" spans="1:103" ht="15" thickBot="1">
      <c r="A337" s="933"/>
      <c r="B337" s="1082"/>
      <c r="C337" s="1082"/>
      <c r="D337" s="1082"/>
      <c r="E337" s="1082"/>
      <c r="F337" s="1082"/>
      <c r="G337" s="1082"/>
      <c r="H337" s="1082"/>
      <c r="I337" s="1082"/>
      <c r="J337" s="1082"/>
      <c r="K337" s="1082"/>
      <c r="L337" s="1082"/>
      <c r="M337" s="1082"/>
      <c r="N337" s="1082"/>
      <c r="O337" s="1082"/>
      <c r="P337" s="1082"/>
      <c r="Q337" s="942"/>
      <c r="R337" s="1082"/>
      <c r="S337" s="1082"/>
      <c r="T337" s="1082"/>
      <c r="U337" s="1082"/>
      <c r="V337" s="1082"/>
      <c r="W337" s="93"/>
      <c r="X337" s="93"/>
      <c r="Y337" s="93"/>
      <c r="Z337" s="93"/>
      <c r="AA337" s="93" t="s">
        <v>37</v>
      </c>
      <c r="AB337" s="94"/>
      <c r="AC337" s="94"/>
      <c r="AD337" s="93"/>
      <c r="AE337" s="1082"/>
      <c r="AF337" s="334">
        <f t="shared" si="148"/>
        <v>0</v>
      </c>
      <c r="AG337" s="272">
        <f>IF(R337="kompletna",Q337*J337*0.0036*'lista, wskaźniki'!$F$13, IF(R337="częściowa",Q337*J337*0.0036*'lista, wskaźniki'!$F$14, IF(R337="brak",Q337*J337*0.0036*'lista, wskaźniki'!$F$15,)))</f>
        <v>0</v>
      </c>
      <c r="AH337" s="334">
        <f>IF(Y337="inne",K337*'lista, wskaźniki'!$E$35,IF(Y337="to samo źródło",0,IF(Y337=0,0)))</f>
        <v>0</v>
      </c>
      <c r="AI337" s="334" t="b">
        <f>IF(AA337="gaz z sieci",AC337*'lista, wskaźniki'!$D$21)</f>
        <v>0</v>
      </c>
      <c r="AJ337" s="272">
        <f>IF(AA337="węgiel",AB337*'lista, wskaźniki'!$D$20, IF('Sektor mieszkaniowy'!AA337="drewno",'Sektor mieszkaniowy'!AB337*'lista, wskaźniki'!$D$22,IF('Sektor mieszkaniowy'!AA337="pellet",AB337*'lista, wskaźniki'!$D$23,IF('Sektor mieszkaniowy'!AA337="gaz z sieci",AB337*'lista, wskaźniki'!$D$21,IF('Sektor mieszkaniowy'!AA337="olej opałowy",'Sektor mieszkaniowy'!AB337*'lista, wskaźniki'!$D$24)))))</f>
        <v>0</v>
      </c>
      <c r="AK337" s="1085"/>
      <c r="AL337" s="1082"/>
      <c r="AM337" s="20">
        <f>IF(AA337="węgiel",AF337*1/3.6*'lista, wskaźniki'!$F$20,IF(AA337="drewno",AF337*1/3.6*'lista, wskaźniki'!$F$22,IF(AA337="pellet",AF337*1/3.6*'lista, wskaźniki'!$F$23,IF(AA337="gaz z sieci",AF337*1/3.6*'lista, wskaźniki'!$F$21,IF(AA337="olej opałowy",AF337*1/3.6*'lista, wskaźniki'!$F$24,0)))))</f>
        <v>0</v>
      </c>
      <c r="AN337" s="20">
        <f>IF(AA337="węgiel",AF337*'lista, wskaźniki'!$E$42,IF(AA337="drewno",AF337*'lista, wskaźniki'!$G$42,IF(AA337="pellet",AF337*'lista, wskaźniki'!$H$42,IF(AA337="gaz z sieci",AF337*'lista, wskaźniki'!$F$42,IF(AA337="olej opałowy",AF337*'lista, wskaźniki'!$I$42,0)))))</f>
        <v>0</v>
      </c>
      <c r="AO337" s="20">
        <f>IF(AA337="węgiel",AF337*'lista, wskaźniki'!$E$43,IF(AA337="drewno",AF337*'lista, wskaźniki'!$G$43,IF(AA337="pellet",AF337*'lista, wskaźniki'!$H$43,IF(AA337="gaz z sieci",AF337*'lista, wskaźniki'!$F$43,IF(AA337="olej opałowy",AF337*'lista, wskaźniki'!$I$43,0)))))</f>
        <v>0</v>
      </c>
      <c r="AP337" s="20">
        <f>IF(AA337="węgiel",AF337*'lista, wskaźniki'!$E$44,IF(AA337="drewno",AF337*'lista, wskaźniki'!$G$44,IF(AA337="pellet",AF337*'lista, wskaźniki'!$H$44,IF(AA337="gaz z sieci",AF337*'lista, wskaźniki'!$F$44,IF(AA337="olej opałowy",AF337*'lista, wskaźniki'!$I$44,0)))))</f>
        <v>0</v>
      </c>
      <c r="AQ337" s="20" t="b">
        <f>IF(Z337="gaz",AH337*1/3.6*'lista, wskaźniki'!$F$21,IF(Z337="energia elektryczna",AH337*1/3.6*'lista, wskaźniki'!$F$26))</f>
        <v>0</v>
      </c>
      <c r="AR337" s="20" t="b">
        <f>IF(Z337="gaz",AH337*'lista, wskaźniki'!$F$42,IF(Z337="energia elektryczna",AH337*0))</f>
        <v>0</v>
      </c>
      <c r="AS337" s="20" t="b">
        <f>IF(Z337="gaz",AH337*'lista, wskaźniki'!$F$43,IF(Z337="energia elektryczna",AH337*0))</f>
        <v>0</v>
      </c>
      <c r="AT337" s="20" t="b">
        <f>IF(Z337="gaz",AH337*'lista, wskaźniki'!$F$44,IF(Z337="energia elektryczna",AH337*0))</f>
        <v>0</v>
      </c>
      <c r="AU337" s="20">
        <f>AI337*1/3.6*'lista, wskaźniki'!$F$21</f>
        <v>0</v>
      </c>
      <c r="AV337" s="20">
        <f>AI337*'lista, wskaźniki'!$F$42</f>
        <v>0</v>
      </c>
      <c r="AW337" s="20">
        <f>AI337*'lista, wskaźniki'!$F$43</f>
        <v>0</v>
      </c>
      <c r="AX337" s="20">
        <f>AI337*'lista, wskaźniki'!$F$44</f>
        <v>0</v>
      </c>
      <c r="AY337" s="20">
        <f>AK337*'lista, wskaźniki'!$F$26</f>
        <v>0</v>
      </c>
      <c r="AZ337" s="20">
        <f t="shared" si="149"/>
        <v>0</v>
      </c>
      <c r="BA337" s="20">
        <f t="shared" si="150"/>
        <v>0</v>
      </c>
      <c r="BB337" s="20">
        <f t="shared" si="151"/>
        <v>0</v>
      </c>
      <c r="BC337" s="20">
        <f t="shared" si="152"/>
        <v>0</v>
      </c>
      <c r="BD337" s="1082"/>
      <c r="BE337" s="1082"/>
      <c r="BF337" s="1082"/>
      <c r="BG337" s="1082"/>
      <c r="BH337" s="93"/>
      <c r="BI337" s="1082"/>
      <c r="BJ337" s="93"/>
      <c r="BK337" s="1082"/>
      <c r="BL337" s="93"/>
      <c r="BM337" s="93"/>
      <c r="BN337" s="93"/>
      <c r="BO337" s="93"/>
      <c r="BP337" s="93"/>
      <c r="BQ337" s="93"/>
      <c r="BR337" s="93"/>
      <c r="BS337" s="1076"/>
      <c r="BT337" s="1076"/>
      <c r="BU337" s="1076"/>
      <c r="BV337" s="1076"/>
      <c r="BW337" s="1076"/>
      <c r="BX337" s="1076"/>
      <c r="BY337" s="1079"/>
      <c r="CA337" s="365" t="b">
        <f t="shared" si="153"/>
        <v>0</v>
      </c>
      <c r="CB337" s="365" t="b">
        <f t="shared" si="154"/>
        <v>0</v>
      </c>
      <c r="CC337" s="365" t="b">
        <f t="shared" si="155"/>
        <v>0</v>
      </c>
      <c r="CD337" s="365" t="b">
        <f t="shared" si="156"/>
        <v>0</v>
      </c>
      <c r="CE337" s="365">
        <f t="shared" si="157"/>
        <v>0</v>
      </c>
      <c r="CF337" s="365" t="b">
        <f t="shared" si="158"/>
        <v>0</v>
      </c>
      <c r="CG337" s="365" t="b">
        <f t="shared" si="159"/>
        <v>0</v>
      </c>
      <c r="CH337" s="365" t="b">
        <f t="shared" si="160"/>
        <v>0</v>
      </c>
      <c r="CI337" s="72" t="b">
        <f t="shared" si="161"/>
        <v>0</v>
      </c>
      <c r="CJ337" s="72" t="b">
        <f t="shared" si="162"/>
        <v>0</v>
      </c>
      <c r="CK337" s="72" t="b">
        <f t="shared" si="163"/>
        <v>0</v>
      </c>
      <c r="CL337" s="72">
        <f t="shared" si="164"/>
        <v>0</v>
      </c>
      <c r="CM337" s="72">
        <f t="shared" si="165"/>
        <v>0</v>
      </c>
      <c r="CN337" s="72" t="b">
        <f t="shared" si="166"/>
        <v>0</v>
      </c>
      <c r="CP337" s="13">
        <f t="shared" si="167"/>
        <v>0</v>
      </c>
      <c r="CQ337" s="13" t="b">
        <f t="shared" si="168"/>
        <v>0</v>
      </c>
      <c r="CR337" s="13" t="b">
        <f t="shared" si="169"/>
        <v>0</v>
      </c>
      <c r="CS337" s="13" t="b">
        <f t="shared" si="175"/>
        <v>0</v>
      </c>
      <c r="CT337" s="13" t="b">
        <f t="shared" si="174"/>
        <v>0</v>
      </c>
      <c r="CU337" s="13" t="b">
        <f t="shared" si="147"/>
        <v>0</v>
      </c>
      <c r="CV337" s="13" t="b">
        <f t="shared" si="170"/>
        <v>0</v>
      </c>
      <c r="CW337" s="13" t="b">
        <f t="shared" si="171"/>
        <v>0</v>
      </c>
      <c r="CX337" s="13" t="b">
        <f t="shared" si="172"/>
        <v>0</v>
      </c>
      <c r="CY337" s="13" t="b">
        <f t="shared" si="173"/>
        <v>0</v>
      </c>
    </row>
    <row r="338" spans="1:103" ht="15" thickBot="1">
      <c r="A338" s="931">
        <v>68</v>
      </c>
      <c r="B338" s="1080" t="s">
        <v>204</v>
      </c>
      <c r="C338" s="1080"/>
      <c r="D338" s="1080" t="s">
        <v>1</v>
      </c>
      <c r="E338" s="1080" t="s">
        <v>5</v>
      </c>
      <c r="F338" s="1080"/>
      <c r="G338" s="1080"/>
      <c r="H338" s="1080"/>
      <c r="I338" s="1080" t="s">
        <v>11</v>
      </c>
      <c r="J338" s="1080"/>
      <c r="K338" s="1080"/>
      <c r="L338" s="1080" t="s">
        <v>16</v>
      </c>
      <c r="M338" s="1080"/>
      <c r="N338" s="1080" t="s">
        <v>16</v>
      </c>
      <c r="O338" s="1080"/>
      <c r="P338" s="1080" t="s">
        <v>16</v>
      </c>
      <c r="Q338" s="940">
        <f>IF(I338="&lt;1966",'lista, wskaźniki'!$G$4,IF(I338="1967-1985",'lista, wskaźniki'!$G$5,IF(I338="1986-1992",'lista, wskaźniki'!$G$6,IF(I338="1993-1996",'lista, wskaźniki'!$G$7,IF(I338="&gt;1997",'lista, wskaźniki'!$G$8,IF(I338=0,'lista, wskaźniki'!$G$4))))))</f>
        <v>250</v>
      </c>
      <c r="R338" s="1080" t="s">
        <v>21</v>
      </c>
      <c r="S338" s="1080" t="s">
        <v>27</v>
      </c>
      <c r="T338" s="1080">
        <v>30</v>
      </c>
      <c r="U338" s="1080"/>
      <c r="V338" s="1080"/>
      <c r="W338" s="20" t="s">
        <v>36</v>
      </c>
      <c r="X338" s="89" t="s">
        <v>38</v>
      </c>
      <c r="Y338" s="89" t="s">
        <v>24</v>
      </c>
      <c r="Z338" s="89" t="s">
        <v>401</v>
      </c>
      <c r="AA338" s="89" t="s">
        <v>35</v>
      </c>
      <c r="AB338" s="90"/>
      <c r="AC338" s="90"/>
      <c r="AD338" s="89"/>
      <c r="AE338" s="1080"/>
      <c r="AF338" s="334">
        <f t="shared" si="148"/>
        <v>0</v>
      </c>
      <c r="AG338" s="272">
        <f>IF(R338="kompletna",Q338*J338*0.0036*'lista, wskaźniki'!$F$13, IF(R338="częściowa",Q338*J338*0.0036*'lista, wskaźniki'!$F$14, IF(R338="brak",Q338*J338*0.0036*'lista, wskaźniki'!$F$15,)))</f>
        <v>0</v>
      </c>
      <c r="AH338" s="334">
        <f>IF(Y338="inne",K338*'lista, wskaźniki'!$E$35,IF(Y338="to samo źródło",0,IF(Y338=0,0)))</f>
        <v>0</v>
      </c>
      <c r="AI338" s="334" t="b">
        <f>IF(AA338="gaz z sieci",AC338*'lista, wskaźniki'!$D$21)</f>
        <v>0</v>
      </c>
      <c r="AJ338" s="272">
        <f>IF(AA338="węgiel",AB338*'lista, wskaźniki'!$D$20, IF('Sektor mieszkaniowy'!AA338="drewno",'Sektor mieszkaniowy'!AB338*'lista, wskaźniki'!$D$22,IF('Sektor mieszkaniowy'!AA338="pellet",AB338*'lista, wskaźniki'!$D$23,IF('Sektor mieszkaniowy'!AA338="gaz z sieci",AB338*'lista, wskaźniki'!$D$21,IF('Sektor mieszkaniowy'!AA338="olej opałowy",'Sektor mieszkaniowy'!AB338*'lista, wskaźniki'!$D$24)))))</f>
        <v>0</v>
      </c>
      <c r="AK338" s="1083">
        <f>AL338/'lista, wskaźniki'!$A$127</f>
        <v>4.615384615384615</v>
      </c>
      <c r="AL338" s="1080">
        <v>3000</v>
      </c>
      <c r="AM338" s="20">
        <f>IF(AA338="węgiel",AF338*1/3.6*'lista, wskaźniki'!$F$20,IF(AA338="drewno",AF338*1/3.6*'lista, wskaźniki'!$F$22,IF(AA338="pellet",AF338*1/3.6*'lista, wskaźniki'!$F$23,IF(AA338="gaz z sieci",AF338*1/3.6*'lista, wskaźniki'!$F$21,IF(AA338="olej opałowy",AF338*1/3.6*'lista, wskaźniki'!$F$24,0)))))</f>
        <v>0</v>
      </c>
      <c r="AN338" s="20">
        <f>IF(AA338="węgiel",AF338*'lista, wskaźniki'!$E$42,IF(AA338="drewno",AF338*'lista, wskaźniki'!$G$42,IF(AA338="pellet",AF338*'lista, wskaźniki'!$H$42,IF(AA338="gaz z sieci",AF338*'lista, wskaźniki'!$F$42,IF(AA338="olej opałowy",AF338*'lista, wskaźniki'!$I$42,0)))))</f>
        <v>0</v>
      </c>
      <c r="AO338" s="20">
        <f>IF(AA338="węgiel",AF338*'lista, wskaźniki'!$E$43,IF(AA338="drewno",AF338*'lista, wskaźniki'!$G$43,IF(AA338="pellet",AF338*'lista, wskaźniki'!$H$43,IF(AA338="gaz z sieci",AF338*'lista, wskaźniki'!$F$43,IF(AA338="olej opałowy",AF338*'lista, wskaźniki'!$I$43,0)))))</f>
        <v>0</v>
      </c>
      <c r="AP338" s="20">
        <f>IF(AA338="węgiel",AF338*'lista, wskaźniki'!$E$44,IF(AA338="drewno",AF338*'lista, wskaźniki'!$G$44,IF(AA338="pellet",AF338*'lista, wskaźniki'!$H$44,IF(AA338="gaz z sieci",AF338*'lista, wskaźniki'!$F$44,IF(AA338="olej opałowy",AF338*'lista, wskaźniki'!$I$44,0)))))</f>
        <v>0</v>
      </c>
      <c r="AQ338" s="20">
        <f>IF(Z338="gaz",AH338*1/3.6*'lista, wskaźniki'!$F$21,IF(Z338="energia elektryczna",AH338*1/3.6*'lista, wskaźniki'!$F$26))</f>
        <v>0</v>
      </c>
      <c r="AR338" s="20">
        <f>IF(Z338="gaz",AH338*'lista, wskaźniki'!$F$42,IF(Z338="energia elektryczna",AH338*0))</f>
        <v>0</v>
      </c>
      <c r="AS338" s="20">
        <f>IF(Z338="gaz",AH338*'lista, wskaźniki'!$F$43,IF(Z338="energia elektryczna",AH338*0))</f>
        <v>0</v>
      </c>
      <c r="AT338" s="20">
        <f>IF(Z338="gaz",AH338*'lista, wskaźniki'!$F$44,IF(Z338="energia elektryczna",AH338*0))</f>
        <v>0</v>
      </c>
      <c r="AU338" s="20">
        <f>AI338*1/3.6*'lista, wskaźniki'!$F$21</f>
        <v>0</v>
      </c>
      <c r="AV338" s="20">
        <f>AI338*'lista, wskaźniki'!$F$42</f>
        <v>0</v>
      </c>
      <c r="AW338" s="20">
        <f>AI338*'lista, wskaźniki'!$F$43</f>
        <v>0</v>
      </c>
      <c r="AX338" s="20">
        <f>AI338*'lista, wskaźniki'!$F$44</f>
        <v>0</v>
      </c>
      <c r="AY338" s="20">
        <f>AK338*'lista, wskaźniki'!$F$26</f>
        <v>4.1076923076923073</v>
      </c>
      <c r="AZ338" s="20">
        <f t="shared" si="149"/>
        <v>4.1076923076923073</v>
      </c>
      <c r="BA338" s="20">
        <f t="shared" si="150"/>
        <v>0</v>
      </c>
      <c r="BB338" s="20">
        <f t="shared" si="151"/>
        <v>0</v>
      </c>
      <c r="BC338" s="20">
        <f t="shared" si="152"/>
        <v>0</v>
      </c>
      <c r="BD338" s="1080" t="s">
        <v>17</v>
      </c>
      <c r="BE338" s="1080" t="s">
        <v>17</v>
      </c>
      <c r="BF338" s="1080" t="s">
        <v>17</v>
      </c>
      <c r="BG338" s="1080" t="s">
        <v>16</v>
      </c>
      <c r="BH338" s="89" t="s">
        <v>43</v>
      </c>
      <c r="BI338" s="1080" t="s">
        <v>16</v>
      </c>
      <c r="BJ338" s="89" t="s">
        <v>43</v>
      </c>
      <c r="BK338" s="1080" t="s">
        <v>17</v>
      </c>
      <c r="BL338" s="89"/>
      <c r="BM338" s="89"/>
      <c r="BN338" s="89"/>
      <c r="BO338" s="89" t="s">
        <v>56</v>
      </c>
      <c r="BP338" s="89" t="s">
        <v>43</v>
      </c>
      <c r="BQ338" s="89"/>
      <c r="BR338" s="89"/>
      <c r="BS338" s="1074"/>
      <c r="BT338" s="1074"/>
      <c r="BU338" s="1074">
        <v>1023</v>
      </c>
      <c r="BV338" s="1074"/>
      <c r="BW338" s="1074"/>
      <c r="BX338" s="1074">
        <v>4600</v>
      </c>
      <c r="BY338" s="1077"/>
      <c r="CA338" s="365">
        <f t="shared" si="153"/>
        <v>0</v>
      </c>
      <c r="CB338" s="365" t="b">
        <f t="shared" si="154"/>
        <v>0</v>
      </c>
      <c r="CC338" s="365" t="b">
        <f t="shared" si="155"/>
        <v>0</v>
      </c>
      <c r="CD338" s="365" t="b">
        <f t="shared" si="156"/>
        <v>0</v>
      </c>
      <c r="CE338" s="365" t="b">
        <f t="shared" si="157"/>
        <v>0</v>
      </c>
      <c r="CF338" s="365">
        <f t="shared" si="158"/>
        <v>0</v>
      </c>
      <c r="CG338" s="365" t="b">
        <f t="shared" si="159"/>
        <v>0</v>
      </c>
      <c r="CH338" s="365" t="b">
        <f t="shared" si="160"/>
        <v>0</v>
      </c>
      <c r="CI338" s="72">
        <f t="shared" si="161"/>
        <v>0</v>
      </c>
      <c r="CJ338" s="72" t="b">
        <f t="shared" si="162"/>
        <v>0</v>
      </c>
      <c r="CK338" s="72" t="b">
        <f t="shared" si="163"/>
        <v>0</v>
      </c>
      <c r="CL338" s="72">
        <f t="shared" si="164"/>
        <v>0</v>
      </c>
      <c r="CM338" s="72" t="b">
        <f t="shared" si="165"/>
        <v>0</v>
      </c>
      <c r="CN338" s="72" t="b">
        <f t="shared" si="166"/>
        <v>0</v>
      </c>
      <c r="CP338" s="13" t="b">
        <f t="shared" si="167"/>
        <v>0</v>
      </c>
      <c r="CQ338" s="13" t="b">
        <f t="shared" si="168"/>
        <v>0</v>
      </c>
      <c r="CR338" s="13">
        <f t="shared" si="169"/>
        <v>0</v>
      </c>
      <c r="CS338" s="13">
        <f t="shared" si="175"/>
        <v>0</v>
      </c>
      <c r="CT338" s="13" t="b">
        <f t="shared" si="174"/>
        <v>0</v>
      </c>
      <c r="CU338" s="13" t="b">
        <f t="shared" si="147"/>
        <v>0</v>
      </c>
      <c r="CV338" s="13" t="b">
        <f t="shared" si="170"/>
        <v>0</v>
      </c>
      <c r="CW338" s="13" t="b">
        <f t="shared" si="171"/>
        <v>0</v>
      </c>
      <c r="CX338" s="13" t="b">
        <f t="shared" si="172"/>
        <v>0</v>
      </c>
      <c r="CY338" s="13" t="b">
        <f t="shared" si="173"/>
        <v>0</v>
      </c>
    </row>
    <row r="339" spans="1:103" ht="15" thickBot="1">
      <c r="A339" s="932"/>
      <c r="B339" s="1081"/>
      <c r="C339" s="1081"/>
      <c r="D339" s="1081"/>
      <c r="E339" s="1081"/>
      <c r="F339" s="1081"/>
      <c r="G339" s="1081"/>
      <c r="H339" s="1081"/>
      <c r="I339" s="1081"/>
      <c r="J339" s="1081"/>
      <c r="K339" s="1081"/>
      <c r="L339" s="1081"/>
      <c r="M339" s="1081"/>
      <c r="N339" s="1081"/>
      <c r="O339" s="1081"/>
      <c r="P339" s="1081"/>
      <c r="Q339" s="941"/>
      <c r="R339" s="1081"/>
      <c r="S339" s="1081"/>
      <c r="T339" s="1081"/>
      <c r="U339" s="1081"/>
      <c r="V339" s="1081"/>
      <c r="W339" s="91"/>
      <c r="X339" s="91" t="s">
        <v>40</v>
      </c>
      <c r="Y339" s="91"/>
      <c r="Z339" s="91"/>
      <c r="AA339" s="91" t="s">
        <v>36</v>
      </c>
      <c r="AB339" s="92">
        <v>15</v>
      </c>
      <c r="AC339" s="92"/>
      <c r="AD339" s="91">
        <v>1500</v>
      </c>
      <c r="AE339" s="1081"/>
      <c r="AF339" s="334">
        <f t="shared" si="148"/>
        <v>234</v>
      </c>
      <c r="AG339" s="272">
        <f>IF(R339="kompletna",Q339*J339*0.0036*'lista, wskaźniki'!$F$13, IF(R339="częściowa",Q339*J339*0.0036*'lista, wskaźniki'!$F$14, IF(R339="brak",Q339*J339*0.0036*'lista, wskaźniki'!$F$15,)))</f>
        <v>0</v>
      </c>
      <c r="AH339" s="334">
        <f>IF(Y339="inne",K339*'lista, wskaźniki'!$E$35,IF(Y339="to samo źródło",0,IF(Y339=0,0)))</f>
        <v>0</v>
      </c>
      <c r="AI339" s="334" t="b">
        <f>IF(AA339="gaz z sieci",AC339*'lista, wskaźniki'!$D$21)</f>
        <v>0</v>
      </c>
      <c r="AJ339" s="272">
        <f>IF(AA339="węgiel",AB339*'lista, wskaźniki'!$D$20, IF('Sektor mieszkaniowy'!AA339="drewno",'Sektor mieszkaniowy'!AB339*'lista, wskaźniki'!$D$22,IF('Sektor mieszkaniowy'!AA339="pellet",AB339*'lista, wskaźniki'!$D$23,IF('Sektor mieszkaniowy'!AA339="gaz z sieci",AB339*'lista, wskaźniki'!$D$21,IF('Sektor mieszkaniowy'!AA339="olej opałowy",'Sektor mieszkaniowy'!AB339*'lista, wskaźniki'!$D$24)))))</f>
        <v>234</v>
      </c>
      <c r="AK339" s="1084"/>
      <c r="AL339" s="1081"/>
      <c r="AM339" s="20">
        <f>IF(AA339="węgiel",AF339*1/3.6*'lista, wskaźniki'!$F$20,IF(AA339="drewno",AF339*1/3.6*'lista, wskaźniki'!$F$22,IF(AA339="pellet",AF339*1/3.6*'lista, wskaźniki'!$F$23,IF(AA339="gaz z sieci",AF339*1/3.6*'lista, wskaźniki'!$F$21,IF(AA339="olej opałowy",AF339*1/3.6*'lista, wskaźniki'!$F$24,0)))))</f>
        <v>0</v>
      </c>
      <c r="AN339" s="20">
        <f>IF(AA339="węgiel",AF339*'lista, wskaźniki'!$E$42,IF(AA339="drewno",AF339*'lista, wskaźniki'!$G$42,IF(AA339="pellet",AF339*'lista, wskaźniki'!$H$42,IF(AA339="gaz z sieci",AF339*'lista, wskaźniki'!$F$42,IF(AA339="olej opałowy",AF339*'lista, wskaźniki'!$I$42,0)))))</f>
        <v>0.18953999999999999</v>
      </c>
      <c r="AO339" s="20">
        <f>IF(AA339="węgiel",AF339*'lista, wskaźniki'!$E$43,IF(AA339="drewno",AF339*'lista, wskaźniki'!$G$43,IF(AA339="pellet",AF339*'lista, wskaźniki'!$H$43,IF(AA339="gaz z sieci",AF339*'lista, wskaźniki'!$F$43,IF(AA339="olej opałowy",AF339*'lista, wskaźniki'!$I$43,0)))))</f>
        <v>0.18953999999999999</v>
      </c>
      <c r="AP339" s="20">
        <f>IF(AA339="węgiel",AF339*'lista, wskaźniki'!$E$44,IF(AA339="drewno",AF339*'lista, wskaźniki'!$G$44,IF(AA339="pellet",AF339*'lista, wskaźniki'!$H$44,IF(AA339="gaz z sieci",AF339*'lista, wskaźniki'!$F$44,IF(AA339="olej opałowy",AF339*'lista, wskaźniki'!$I$44,0)))))</f>
        <v>5.8499999999999999E-5</v>
      </c>
      <c r="AQ339" s="20" t="b">
        <f>IF(Z339="gaz",AH339*1/3.6*'lista, wskaźniki'!$F$21,IF(Z339="energia elektryczna",AH339*1/3.6*'lista, wskaźniki'!$F$26))</f>
        <v>0</v>
      </c>
      <c r="AR339" s="20" t="b">
        <f>IF(Z339="gaz",AH339*'lista, wskaźniki'!$F$42,IF(Z339="energia elektryczna",AH339*0))</f>
        <v>0</v>
      </c>
      <c r="AS339" s="20" t="b">
        <f>IF(Z339="gaz",AH339*'lista, wskaźniki'!$F$43,IF(Z339="energia elektryczna",AH339*0))</f>
        <v>0</v>
      </c>
      <c r="AT339" s="20" t="b">
        <f>IF(Z339="gaz",AH339*'lista, wskaźniki'!$F$44,IF(Z339="energia elektryczna",AH339*0))</f>
        <v>0</v>
      </c>
      <c r="AU339" s="20">
        <f>AI339*1/3.6*'lista, wskaźniki'!$F$21</f>
        <v>0</v>
      </c>
      <c r="AV339" s="20">
        <f>AI339*'lista, wskaźniki'!$F$42</f>
        <v>0</v>
      </c>
      <c r="AW339" s="20">
        <f>AI339*'lista, wskaźniki'!$F$43</f>
        <v>0</v>
      </c>
      <c r="AX339" s="20">
        <f>AI339*'lista, wskaźniki'!$F$44</f>
        <v>0</v>
      </c>
      <c r="AY339" s="20">
        <f>AK339*'lista, wskaźniki'!$F$26</f>
        <v>0</v>
      </c>
      <c r="AZ339" s="20">
        <f t="shared" si="149"/>
        <v>0</v>
      </c>
      <c r="BA339" s="20">
        <f t="shared" si="150"/>
        <v>0.18953999999999999</v>
      </c>
      <c r="BB339" s="20">
        <f t="shared" si="151"/>
        <v>0.18953999999999999</v>
      </c>
      <c r="BC339" s="20">
        <f t="shared" si="152"/>
        <v>5.8499999999999999E-5</v>
      </c>
      <c r="BD339" s="1081"/>
      <c r="BE339" s="1081"/>
      <c r="BF339" s="1081"/>
      <c r="BG339" s="1081"/>
      <c r="BH339" s="91"/>
      <c r="BI339" s="1081"/>
      <c r="BJ339" s="91"/>
      <c r="BK339" s="1081"/>
      <c r="BL339" s="91"/>
      <c r="BM339" s="91"/>
      <c r="BN339" s="91"/>
      <c r="BO339" s="91"/>
      <c r="BP339" s="91" t="s">
        <v>53</v>
      </c>
      <c r="BQ339" s="91"/>
      <c r="BR339" s="91"/>
      <c r="BS339" s="1075"/>
      <c r="BT339" s="1075"/>
      <c r="BU339" s="1075"/>
      <c r="BV339" s="1075"/>
      <c r="BW339" s="1075"/>
      <c r="BX339" s="1075"/>
      <c r="BY339" s="1078"/>
      <c r="CA339" s="365" t="b">
        <f t="shared" si="153"/>
        <v>0</v>
      </c>
      <c r="CB339" s="365">
        <f t="shared" si="154"/>
        <v>234</v>
      </c>
      <c r="CC339" s="365" t="b">
        <f t="shared" si="155"/>
        <v>0</v>
      </c>
      <c r="CD339" s="365" t="b">
        <f t="shared" si="156"/>
        <v>0</v>
      </c>
      <c r="CE339" s="365" t="b">
        <f t="shared" si="157"/>
        <v>0</v>
      </c>
      <c r="CF339" s="365" t="b">
        <f t="shared" si="158"/>
        <v>0</v>
      </c>
      <c r="CG339" s="365" t="b">
        <f t="shared" si="159"/>
        <v>0</v>
      </c>
      <c r="CH339" s="365" t="b">
        <f t="shared" si="160"/>
        <v>0</v>
      </c>
      <c r="CI339" s="72" t="b">
        <f t="shared" si="161"/>
        <v>0</v>
      </c>
      <c r="CJ339" s="72">
        <f t="shared" si="162"/>
        <v>234</v>
      </c>
      <c r="CK339" s="72" t="b">
        <f t="shared" si="163"/>
        <v>0</v>
      </c>
      <c r="CL339" s="72">
        <f t="shared" si="164"/>
        <v>0</v>
      </c>
      <c r="CM339" s="72" t="b">
        <f t="shared" si="165"/>
        <v>0</v>
      </c>
      <c r="CN339" s="72" t="b">
        <f t="shared" si="166"/>
        <v>0</v>
      </c>
      <c r="CP339" s="13">
        <f t="shared" si="167"/>
        <v>0</v>
      </c>
      <c r="CQ339" s="13" t="b">
        <f t="shared" si="168"/>
        <v>0</v>
      </c>
      <c r="CR339" s="13" t="b">
        <f t="shared" si="169"/>
        <v>0</v>
      </c>
      <c r="CS339" s="13" t="b">
        <f t="shared" si="175"/>
        <v>0</v>
      </c>
      <c r="CT339" s="13" t="b">
        <f t="shared" si="174"/>
        <v>0</v>
      </c>
      <c r="CU339" s="13" t="b">
        <f t="shared" si="147"/>
        <v>0</v>
      </c>
      <c r="CV339" s="13" t="b">
        <f t="shared" si="170"/>
        <v>0</v>
      </c>
      <c r="CW339" s="13" t="b">
        <f t="shared" si="171"/>
        <v>0</v>
      </c>
      <c r="CX339" s="13" t="b">
        <f t="shared" si="172"/>
        <v>0</v>
      </c>
      <c r="CY339" s="13" t="b">
        <f t="shared" si="173"/>
        <v>0</v>
      </c>
    </row>
    <row r="340" spans="1:103" ht="15" thickBot="1">
      <c r="A340" s="932"/>
      <c r="B340" s="1081"/>
      <c r="C340" s="1081"/>
      <c r="D340" s="1081"/>
      <c r="E340" s="1081"/>
      <c r="F340" s="1081"/>
      <c r="G340" s="1081"/>
      <c r="H340" s="1081"/>
      <c r="I340" s="1081"/>
      <c r="J340" s="1081"/>
      <c r="K340" s="1081"/>
      <c r="L340" s="1081"/>
      <c r="M340" s="1081"/>
      <c r="N340" s="1081"/>
      <c r="O340" s="1081"/>
      <c r="P340" s="1081"/>
      <c r="Q340" s="941"/>
      <c r="R340" s="1081"/>
      <c r="S340" s="1081"/>
      <c r="T340" s="1081"/>
      <c r="U340" s="1081"/>
      <c r="V340" s="1081"/>
      <c r="W340" s="91"/>
      <c r="X340" s="91"/>
      <c r="Y340" s="91"/>
      <c r="Z340" s="91"/>
      <c r="AA340" s="91" t="s">
        <v>50</v>
      </c>
      <c r="AB340" s="92"/>
      <c r="AC340" s="92"/>
      <c r="AD340" s="91"/>
      <c r="AE340" s="1081"/>
      <c r="AF340" s="334">
        <f t="shared" si="148"/>
        <v>0</v>
      </c>
      <c r="AG340" s="272">
        <f>IF(R340="kompletna",Q340*J340*0.0036*'lista, wskaźniki'!$F$13, IF(R340="częściowa",Q340*J340*0.0036*'lista, wskaźniki'!$F$14, IF(R340="brak",Q340*J340*0.0036*'lista, wskaźniki'!$F$15,)))</f>
        <v>0</v>
      </c>
      <c r="AH340" s="334">
        <f>IF(Y340="inne",K340*'lista, wskaźniki'!$E$35,IF(Y340="to samo źródło",0,IF(Y340=0,0)))</f>
        <v>0</v>
      </c>
      <c r="AI340" s="334" t="b">
        <f>IF(AA340="gaz z sieci",AC340*'lista, wskaźniki'!$D$21)</f>
        <v>0</v>
      </c>
      <c r="AJ340" s="272">
        <f>IF(AA340="węgiel",AB340*'lista, wskaźniki'!$D$20, IF('Sektor mieszkaniowy'!AA340="drewno",'Sektor mieszkaniowy'!AB340*'lista, wskaźniki'!$D$22,IF('Sektor mieszkaniowy'!AA340="pellet",AB340*'lista, wskaźniki'!$D$23,IF('Sektor mieszkaniowy'!AA340="gaz z sieci",AB340*'lista, wskaźniki'!$D$21,IF('Sektor mieszkaniowy'!AA340="olej opałowy",'Sektor mieszkaniowy'!AB340*'lista, wskaźniki'!$D$24)))))</f>
        <v>0</v>
      </c>
      <c r="AK340" s="1084"/>
      <c r="AL340" s="1081"/>
      <c r="AM340" s="20">
        <f>IF(AA340="węgiel",AF340*1/3.6*'lista, wskaźniki'!$F$20,IF(AA340="drewno",AF340*1/3.6*'lista, wskaźniki'!$F$22,IF(AA340="pellet",AF340*1/3.6*'lista, wskaźniki'!$F$23,IF(AA340="gaz z sieci",AF340*1/3.6*'lista, wskaźniki'!$F$21,IF(AA340="olej opałowy",AF340*1/3.6*'lista, wskaźniki'!$F$24,0)))))</f>
        <v>0</v>
      </c>
      <c r="AN340" s="20">
        <f>IF(AA340="węgiel",AF340*'lista, wskaźniki'!$E$42,IF(AA340="drewno",AF340*'lista, wskaźniki'!$G$42,IF(AA340="pellet",AF340*'lista, wskaźniki'!$H$42,IF(AA340="gaz z sieci",AF340*'lista, wskaźniki'!$F$42,IF(AA340="olej opałowy",AF340*'lista, wskaźniki'!$I$42,0)))))</f>
        <v>0</v>
      </c>
      <c r="AO340" s="20">
        <f>IF(AA340="węgiel",AF340*'lista, wskaźniki'!$E$43,IF(AA340="drewno",AF340*'lista, wskaźniki'!$G$43,IF(AA340="pellet",AF340*'lista, wskaźniki'!$H$43,IF(AA340="gaz z sieci",AF340*'lista, wskaźniki'!$F$43,IF(AA340="olej opałowy",AF340*'lista, wskaźniki'!$I$43,0)))))</f>
        <v>0</v>
      </c>
      <c r="AP340" s="20">
        <f>IF(AA340="węgiel",AF340*'lista, wskaźniki'!$E$44,IF(AA340="drewno",AF340*'lista, wskaźniki'!$G$44,IF(AA340="pellet",AF340*'lista, wskaźniki'!$H$44,IF(AA340="gaz z sieci",AF340*'lista, wskaźniki'!$F$44,IF(AA340="olej opałowy",AF340*'lista, wskaźniki'!$I$44,0)))))</f>
        <v>0</v>
      </c>
      <c r="AQ340" s="20" t="b">
        <f>IF(Z340="gaz",AH340*1/3.6*'lista, wskaźniki'!$F$21,IF(Z340="energia elektryczna",AH340*1/3.6*'lista, wskaźniki'!$F$26))</f>
        <v>0</v>
      </c>
      <c r="AR340" s="20" t="b">
        <f>IF(Z340="gaz",AH340*'lista, wskaźniki'!$F$42,IF(Z340="energia elektryczna",AH340*0))</f>
        <v>0</v>
      </c>
      <c r="AS340" s="20" t="b">
        <f>IF(Z340="gaz",AH340*'lista, wskaźniki'!$F$43,IF(Z340="energia elektryczna",AH340*0))</f>
        <v>0</v>
      </c>
      <c r="AT340" s="20" t="b">
        <f>IF(Z340="gaz",AH340*'lista, wskaźniki'!$F$44,IF(Z340="energia elektryczna",AH340*0))</f>
        <v>0</v>
      </c>
      <c r="AU340" s="20">
        <f>AI340*1/3.6*'lista, wskaźniki'!$F$21</f>
        <v>0</v>
      </c>
      <c r="AV340" s="20">
        <f>AI340*'lista, wskaźniki'!$F$42</f>
        <v>0</v>
      </c>
      <c r="AW340" s="20">
        <f>AI340*'lista, wskaźniki'!$F$43</f>
        <v>0</v>
      </c>
      <c r="AX340" s="20">
        <f>AI340*'lista, wskaźniki'!$F$44</f>
        <v>0</v>
      </c>
      <c r="AY340" s="20">
        <f>AK340*'lista, wskaźniki'!$F$26</f>
        <v>0</v>
      </c>
      <c r="AZ340" s="20">
        <f t="shared" si="149"/>
        <v>0</v>
      </c>
      <c r="BA340" s="20">
        <f t="shared" si="150"/>
        <v>0</v>
      </c>
      <c r="BB340" s="20">
        <f t="shared" si="151"/>
        <v>0</v>
      </c>
      <c r="BC340" s="20">
        <f t="shared" si="152"/>
        <v>0</v>
      </c>
      <c r="BD340" s="1081"/>
      <c r="BE340" s="1081"/>
      <c r="BF340" s="1081"/>
      <c r="BG340" s="1081"/>
      <c r="BH340" s="91"/>
      <c r="BI340" s="1081"/>
      <c r="BJ340" s="91"/>
      <c r="BK340" s="1081"/>
      <c r="BL340" s="91"/>
      <c r="BM340" s="91"/>
      <c r="BN340" s="91"/>
      <c r="BO340" s="91"/>
      <c r="BP340" s="91"/>
      <c r="BQ340" s="91"/>
      <c r="BR340" s="91"/>
      <c r="BS340" s="1075"/>
      <c r="BT340" s="1075"/>
      <c r="BU340" s="1075"/>
      <c r="BV340" s="1075"/>
      <c r="BW340" s="1075"/>
      <c r="BX340" s="1075"/>
      <c r="BY340" s="1078"/>
      <c r="CA340" s="365" t="b">
        <f t="shared" si="153"/>
        <v>0</v>
      </c>
      <c r="CB340" s="365" t="b">
        <f t="shared" si="154"/>
        <v>0</v>
      </c>
      <c r="CC340" s="365">
        <f t="shared" si="155"/>
        <v>0</v>
      </c>
      <c r="CD340" s="365" t="b">
        <f t="shared" si="156"/>
        <v>0</v>
      </c>
      <c r="CE340" s="365" t="b">
        <f t="shared" si="157"/>
        <v>0</v>
      </c>
      <c r="CF340" s="365" t="b">
        <f t="shared" si="158"/>
        <v>0</v>
      </c>
      <c r="CG340" s="365" t="b">
        <f t="shared" si="159"/>
        <v>0</v>
      </c>
      <c r="CH340" s="365" t="b">
        <f t="shared" si="160"/>
        <v>0</v>
      </c>
      <c r="CI340" s="72" t="b">
        <f t="shared" si="161"/>
        <v>0</v>
      </c>
      <c r="CJ340" s="72" t="b">
        <f t="shared" si="162"/>
        <v>0</v>
      </c>
      <c r="CK340" s="72">
        <f t="shared" si="163"/>
        <v>0</v>
      </c>
      <c r="CL340" s="72">
        <f t="shared" si="164"/>
        <v>0</v>
      </c>
      <c r="CM340" s="72" t="b">
        <f t="shared" si="165"/>
        <v>0</v>
      </c>
      <c r="CN340" s="72" t="b">
        <f t="shared" si="166"/>
        <v>0</v>
      </c>
      <c r="CP340" s="13">
        <f t="shared" si="167"/>
        <v>0</v>
      </c>
      <c r="CQ340" s="13" t="b">
        <f t="shared" si="168"/>
        <v>0</v>
      </c>
      <c r="CR340" s="13" t="b">
        <f t="shared" si="169"/>
        <v>0</v>
      </c>
      <c r="CS340" s="13" t="b">
        <f t="shared" si="175"/>
        <v>0</v>
      </c>
      <c r="CT340" s="13" t="b">
        <f t="shared" si="174"/>
        <v>0</v>
      </c>
      <c r="CU340" s="13" t="b">
        <f t="shared" si="147"/>
        <v>0</v>
      </c>
      <c r="CV340" s="13" t="b">
        <f t="shared" si="170"/>
        <v>0</v>
      </c>
      <c r="CW340" s="13" t="b">
        <f t="shared" si="171"/>
        <v>0</v>
      </c>
      <c r="CX340" s="13" t="b">
        <f t="shared" si="172"/>
        <v>0</v>
      </c>
      <c r="CY340" s="13" t="b">
        <f t="shared" si="173"/>
        <v>0</v>
      </c>
    </row>
    <row r="341" spans="1:103" s="282" customFormat="1" ht="15" thickBot="1">
      <c r="A341" s="932"/>
      <c r="B341" s="1081"/>
      <c r="C341" s="1081"/>
      <c r="D341" s="1081"/>
      <c r="E341" s="1081"/>
      <c r="F341" s="1081"/>
      <c r="G341" s="1081"/>
      <c r="H341" s="1081"/>
      <c r="I341" s="1081"/>
      <c r="J341" s="1081"/>
      <c r="K341" s="1081"/>
      <c r="L341" s="1081"/>
      <c r="M341" s="1081"/>
      <c r="N341" s="1081"/>
      <c r="O341" s="1081"/>
      <c r="P341" s="1081"/>
      <c r="Q341" s="941"/>
      <c r="R341" s="1081"/>
      <c r="S341" s="1081"/>
      <c r="T341" s="1081"/>
      <c r="U341" s="1081"/>
      <c r="V341" s="1081"/>
      <c r="W341" s="289"/>
      <c r="X341" s="289"/>
      <c r="Y341" s="289"/>
      <c r="Z341" s="289"/>
      <c r="AA341" s="291" t="s">
        <v>38</v>
      </c>
      <c r="AB341" s="290"/>
      <c r="AC341" s="290">
        <f>AD341/2.5</f>
        <v>400</v>
      </c>
      <c r="AD341" s="289">
        <v>1000</v>
      </c>
      <c r="AE341" s="1081"/>
      <c r="AF341" s="334">
        <f t="shared" si="148"/>
        <v>0</v>
      </c>
      <c r="AG341" s="281">
        <f>IF(R341="kompletna",Q341*J341*0.0036*'lista, wskaźniki'!$F$13, IF(R341="częściowa",Q341*J341*0.0036*'lista, wskaźniki'!$F$14, IF(R341="brak",Q341*J341*0.0036*'lista, wskaźniki'!$F$15,)))</f>
        <v>0</v>
      </c>
      <c r="AH341" s="334">
        <f>IF(Y341="inne",K341*'lista, wskaźniki'!$E$35,IF(Y341="to samo źródło",0,IF(Y341=0,0)))</f>
        <v>0</v>
      </c>
      <c r="AI341" s="334">
        <f>IF(AA341="gaz z sieci",AC341*'lista, wskaźniki'!$D$21)</f>
        <v>14.448</v>
      </c>
      <c r="AJ341" s="281">
        <f>IF(AA341="węgiel",AB341*'lista, wskaźniki'!$D$20, IF('Sektor mieszkaniowy'!AA341="drewno",'Sektor mieszkaniowy'!AB341*'lista, wskaźniki'!$D$22,IF('Sektor mieszkaniowy'!AA341="pellet",AB341*'lista, wskaźniki'!$D$23,IF('Sektor mieszkaniowy'!AA341="gaz z sieci",AB341*'lista, wskaźniki'!$D$21,IF('Sektor mieszkaniowy'!AA341="olej opałowy",'Sektor mieszkaniowy'!AB341*'lista, wskaźniki'!$D$24)))))</f>
        <v>0</v>
      </c>
      <c r="AK341" s="1084"/>
      <c r="AL341" s="1081"/>
      <c r="AM341" s="20">
        <f>IF(AA341="węgiel",AF341*1/3.6*'lista, wskaźniki'!$F$20,IF(AA341="drewno",AF341*1/3.6*'lista, wskaźniki'!$F$22,IF(AA341="pellet",AF341*1/3.6*'lista, wskaźniki'!$F$23,IF(AA341="gaz z sieci",AF341*1/3.6*'lista, wskaźniki'!$F$21,IF(AA341="olej opałowy",AF341*1/3.6*'lista, wskaźniki'!$F$24,0)))))</f>
        <v>0</v>
      </c>
      <c r="AN341" s="20">
        <f>IF(AA341="węgiel",AF341*'lista, wskaźniki'!$E$42,IF(AA341="drewno",AF341*'lista, wskaźniki'!$G$42,IF(AA341="pellet",AF341*'lista, wskaźniki'!$H$42,IF(AA341="gaz z sieci",AF341*'lista, wskaźniki'!$F$42,IF(AA341="olej opałowy",AF341*'lista, wskaźniki'!$I$42,0)))))</f>
        <v>0</v>
      </c>
      <c r="AO341" s="20">
        <f>IF(AA341="węgiel",AF341*'lista, wskaźniki'!$E$43,IF(AA341="drewno",AF341*'lista, wskaźniki'!$G$43,IF(AA341="pellet",AF341*'lista, wskaźniki'!$H$43,IF(AA341="gaz z sieci",AF341*'lista, wskaźniki'!$F$43,IF(AA341="olej opałowy",AF341*'lista, wskaźniki'!$I$43,0)))))</f>
        <v>0</v>
      </c>
      <c r="AP341" s="20">
        <f>IF(AA341="węgiel",AF341*'lista, wskaźniki'!$E$44,IF(AA341="drewno",AF341*'lista, wskaźniki'!$G$44,IF(AA341="pellet",AF341*'lista, wskaźniki'!$H$44,IF(AA341="gaz z sieci",AF341*'lista, wskaźniki'!$F$44,IF(AA341="olej opałowy",AF341*'lista, wskaźniki'!$I$44,0)))))</f>
        <v>0</v>
      </c>
      <c r="AQ341" s="20" t="b">
        <f>IF(Z341="gaz",AH341*1/3.6*'lista, wskaźniki'!$F$21,IF(Z341="energia elektryczna",AH341*1/3.6*'lista, wskaźniki'!$F$26))</f>
        <v>0</v>
      </c>
      <c r="AR341" s="20" t="b">
        <f>IF(Z341="gaz",AH341*'lista, wskaźniki'!$F$42,IF(Z341="energia elektryczna",AH341*0))</f>
        <v>0</v>
      </c>
      <c r="AS341" s="20" t="b">
        <f>IF(Z341="gaz",AH341*'lista, wskaźniki'!$F$43,IF(Z341="energia elektryczna",AH341*0))</f>
        <v>0</v>
      </c>
      <c r="AT341" s="20" t="b">
        <f>IF(Z341="gaz",AH341*'lista, wskaźniki'!$F$44,IF(Z341="energia elektryczna",AH341*0))</f>
        <v>0</v>
      </c>
      <c r="AU341" s="20">
        <f>AI341*1/3.6*'lista, wskaźniki'!$F$21</f>
        <v>0.80648735999999999</v>
      </c>
      <c r="AV341" s="20">
        <f>AI341*'lista, wskaźniki'!$F$42</f>
        <v>7.2239999999999998E-6</v>
      </c>
      <c r="AW341" s="20">
        <f>AI341*'lista, wskaźniki'!$F$43</f>
        <v>7.2239999999999998E-6</v>
      </c>
      <c r="AX341" s="20">
        <f>AI341*'lista, wskaźniki'!$F$44</f>
        <v>0</v>
      </c>
      <c r="AY341" s="20">
        <f>AK341*'lista, wskaźniki'!$F$26</f>
        <v>0</v>
      </c>
      <c r="AZ341" s="20">
        <f t="shared" si="149"/>
        <v>0.80648735999999999</v>
      </c>
      <c r="BA341" s="20">
        <f t="shared" si="150"/>
        <v>7.2239999999999998E-6</v>
      </c>
      <c r="BB341" s="20">
        <f t="shared" si="151"/>
        <v>7.2239999999999998E-6</v>
      </c>
      <c r="BC341" s="20">
        <f t="shared" si="152"/>
        <v>0</v>
      </c>
      <c r="BD341" s="1081"/>
      <c r="BE341" s="1081"/>
      <c r="BF341" s="1081"/>
      <c r="BG341" s="1081"/>
      <c r="BH341" s="289"/>
      <c r="BI341" s="1081"/>
      <c r="BJ341" s="289"/>
      <c r="BK341" s="1081"/>
      <c r="BL341" s="289"/>
      <c r="BM341" s="289"/>
      <c r="BN341" s="289"/>
      <c r="BO341" s="289"/>
      <c r="BP341" s="289"/>
      <c r="BQ341" s="289"/>
      <c r="BR341" s="289"/>
      <c r="BS341" s="1075"/>
      <c r="BT341" s="1075"/>
      <c r="BU341" s="1075"/>
      <c r="BV341" s="1075"/>
      <c r="BW341" s="1075"/>
      <c r="BX341" s="1075"/>
      <c r="BY341" s="1078"/>
      <c r="CA341" s="365" t="b">
        <f t="shared" si="153"/>
        <v>0</v>
      </c>
      <c r="CB341" s="365" t="b">
        <f t="shared" si="154"/>
        <v>0</v>
      </c>
      <c r="CC341" s="365" t="b">
        <f t="shared" si="155"/>
        <v>0</v>
      </c>
      <c r="CD341" s="365">
        <f t="shared" si="156"/>
        <v>0</v>
      </c>
      <c r="CE341" s="365" t="b">
        <f t="shared" si="157"/>
        <v>0</v>
      </c>
      <c r="CF341" s="365" t="b">
        <f t="shared" si="158"/>
        <v>0</v>
      </c>
      <c r="CG341" s="365" t="b">
        <f t="shared" si="159"/>
        <v>0</v>
      </c>
      <c r="CH341" s="365">
        <f t="shared" si="160"/>
        <v>14.448</v>
      </c>
      <c r="CI341" s="72" t="b">
        <f t="shared" si="161"/>
        <v>0</v>
      </c>
      <c r="CJ341" s="72" t="b">
        <f t="shared" si="162"/>
        <v>0</v>
      </c>
      <c r="CK341" s="72" t="b">
        <f t="shared" si="163"/>
        <v>0</v>
      </c>
      <c r="CL341" s="72">
        <f t="shared" si="164"/>
        <v>0</v>
      </c>
      <c r="CM341" s="72" t="b">
        <f t="shared" si="165"/>
        <v>0</v>
      </c>
      <c r="CN341" s="72" t="b">
        <f t="shared" si="166"/>
        <v>0</v>
      </c>
      <c r="CP341" s="13">
        <f t="shared" si="167"/>
        <v>0</v>
      </c>
      <c r="CQ341" s="13" t="b">
        <f t="shared" si="168"/>
        <v>0</v>
      </c>
      <c r="CR341" s="13" t="b">
        <f t="shared" si="169"/>
        <v>0</v>
      </c>
      <c r="CS341" s="13" t="b">
        <f t="shared" si="175"/>
        <v>0</v>
      </c>
      <c r="CT341" s="13" t="b">
        <f t="shared" si="174"/>
        <v>0</v>
      </c>
      <c r="CU341" s="13" t="b">
        <f t="shared" si="147"/>
        <v>0</v>
      </c>
      <c r="CV341" s="13" t="b">
        <f t="shared" si="170"/>
        <v>0</v>
      </c>
      <c r="CW341" s="13" t="b">
        <f t="shared" si="171"/>
        <v>0</v>
      </c>
      <c r="CX341" s="13" t="b">
        <f t="shared" si="172"/>
        <v>0</v>
      </c>
      <c r="CY341" s="13" t="b">
        <f t="shared" si="173"/>
        <v>0</v>
      </c>
    </row>
    <row r="342" spans="1:103" ht="15" thickBot="1">
      <c r="A342" s="933"/>
      <c r="B342" s="1082"/>
      <c r="C342" s="1082"/>
      <c r="D342" s="1082"/>
      <c r="E342" s="1082"/>
      <c r="F342" s="1082"/>
      <c r="G342" s="1082"/>
      <c r="H342" s="1082"/>
      <c r="I342" s="1082"/>
      <c r="J342" s="1082"/>
      <c r="K342" s="1082"/>
      <c r="L342" s="1082"/>
      <c r="M342" s="1082"/>
      <c r="N342" s="1082"/>
      <c r="O342" s="1082"/>
      <c r="P342" s="1082"/>
      <c r="Q342" s="942"/>
      <c r="R342" s="1082"/>
      <c r="S342" s="1082"/>
      <c r="T342" s="1082"/>
      <c r="U342" s="1082"/>
      <c r="V342" s="1082"/>
      <c r="W342" s="93"/>
      <c r="X342" s="93"/>
      <c r="Y342" s="93"/>
      <c r="Z342" s="93"/>
      <c r="AA342" s="93" t="s">
        <v>37</v>
      </c>
      <c r="AB342" s="94"/>
      <c r="AC342" s="94"/>
      <c r="AD342" s="93"/>
      <c r="AE342" s="1082"/>
      <c r="AF342" s="334">
        <f t="shared" si="148"/>
        <v>0</v>
      </c>
      <c r="AG342" s="292">
        <f>IF(R342="kompletna",Q342*J342*0.0036*'lista, wskaźniki'!$F$13, IF(R342="częściowa",Q342*J342*0.0036*'lista, wskaźniki'!$F$14, IF(R342="brak",Q342*J342*0.0036*'lista, wskaźniki'!$F$15,)))</f>
        <v>0</v>
      </c>
      <c r="AH342" s="334">
        <f>IF(Y342="inne",K342*'lista, wskaźniki'!$E$35,IF(Y342="to samo źródło",0,IF(Y342=0,0)))</f>
        <v>0</v>
      </c>
      <c r="AI342" s="334" t="b">
        <f>IF(AA342="gaz z sieci",AC342*'lista, wskaźniki'!$D$21)</f>
        <v>0</v>
      </c>
      <c r="AJ342" s="292">
        <f>IF(AA342="węgiel",AB342*'lista, wskaźniki'!$D$20, IF('Sektor mieszkaniowy'!AA342="drewno",'Sektor mieszkaniowy'!AB342*'lista, wskaźniki'!$D$22,IF('Sektor mieszkaniowy'!AA342="pellet",AB342*'lista, wskaźniki'!$D$23,IF('Sektor mieszkaniowy'!AA342="gaz z sieci",AB342*'lista, wskaźniki'!$D$21,IF('Sektor mieszkaniowy'!AA342="olej opałowy",'Sektor mieszkaniowy'!AB342*'lista, wskaźniki'!$D$24)))))</f>
        <v>0</v>
      </c>
      <c r="AK342" s="1085"/>
      <c r="AL342" s="1082"/>
      <c r="AM342" s="20">
        <f>IF(AA342="węgiel",AF342*1/3.6*'lista, wskaźniki'!$F$20,IF(AA342="drewno",AF342*1/3.6*'lista, wskaźniki'!$F$22,IF(AA342="pellet",AF342*1/3.6*'lista, wskaźniki'!$F$23,IF(AA342="gaz z sieci",AF342*1/3.6*'lista, wskaźniki'!$F$21,IF(AA342="olej opałowy",AF342*1/3.6*'lista, wskaźniki'!$F$24,0)))))</f>
        <v>0</v>
      </c>
      <c r="AN342" s="20">
        <f>IF(AA342="węgiel",AF342*'lista, wskaźniki'!$E$42,IF(AA342="drewno",AF342*'lista, wskaźniki'!$G$42,IF(AA342="pellet",AF342*'lista, wskaźniki'!$H$42,IF(AA342="gaz z sieci",AF342*'lista, wskaźniki'!$F$42,IF(AA342="olej opałowy",AF342*'lista, wskaźniki'!$I$42,0)))))</f>
        <v>0</v>
      </c>
      <c r="AO342" s="20">
        <f>IF(AA342="węgiel",AF342*'lista, wskaźniki'!$E$43,IF(AA342="drewno",AF342*'lista, wskaźniki'!$G$43,IF(AA342="pellet",AF342*'lista, wskaźniki'!$H$43,IF(AA342="gaz z sieci",AF342*'lista, wskaźniki'!$F$43,IF(AA342="olej opałowy",AF342*'lista, wskaźniki'!$I$43,0)))))</f>
        <v>0</v>
      </c>
      <c r="AP342" s="20">
        <f>IF(AA342="węgiel",AF342*'lista, wskaźniki'!$E$44,IF(AA342="drewno",AF342*'lista, wskaźniki'!$G$44,IF(AA342="pellet",AF342*'lista, wskaźniki'!$H$44,IF(AA342="gaz z sieci",AF342*'lista, wskaźniki'!$F$44,IF(AA342="olej opałowy",AF342*'lista, wskaźniki'!$I$44,0)))))</f>
        <v>0</v>
      </c>
      <c r="AQ342" s="20" t="b">
        <f>IF(Z342="gaz",AH342*1/3.6*'lista, wskaźniki'!$F$21,IF(Z342="energia elektryczna",AH342*1/3.6*'lista, wskaźniki'!$F$26))</f>
        <v>0</v>
      </c>
      <c r="AR342" s="20" t="b">
        <f>IF(Z342="gaz",AH342*'lista, wskaźniki'!$F$42,IF(Z342="energia elektryczna",AH342*0))</f>
        <v>0</v>
      </c>
      <c r="AS342" s="20" t="b">
        <f>IF(Z342="gaz",AH342*'lista, wskaźniki'!$F$43,IF(Z342="energia elektryczna",AH342*0))</f>
        <v>0</v>
      </c>
      <c r="AT342" s="20" t="b">
        <f>IF(Z342="gaz",AH342*'lista, wskaźniki'!$F$44,IF(Z342="energia elektryczna",AH342*0))</f>
        <v>0</v>
      </c>
      <c r="AU342" s="20">
        <f>AI342*1/3.6*'lista, wskaźniki'!$F$21</f>
        <v>0</v>
      </c>
      <c r="AV342" s="20">
        <f>AI342*'lista, wskaźniki'!$F$42</f>
        <v>0</v>
      </c>
      <c r="AW342" s="20">
        <f>AI342*'lista, wskaźniki'!$F$43</f>
        <v>0</v>
      </c>
      <c r="AX342" s="20">
        <f>AI342*'lista, wskaźniki'!$F$44</f>
        <v>0</v>
      </c>
      <c r="AY342" s="20">
        <f>AK342*'lista, wskaźniki'!$F$26</f>
        <v>0</v>
      </c>
      <c r="AZ342" s="20">
        <f t="shared" si="149"/>
        <v>0</v>
      </c>
      <c r="BA342" s="20">
        <f t="shared" si="150"/>
        <v>0</v>
      </c>
      <c r="BB342" s="20">
        <f t="shared" si="151"/>
        <v>0</v>
      </c>
      <c r="BC342" s="20">
        <f t="shared" si="152"/>
        <v>0</v>
      </c>
      <c r="BD342" s="1082"/>
      <c r="BE342" s="1082"/>
      <c r="BF342" s="1082"/>
      <c r="BG342" s="1082"/>
      <c r="BH342" s="93"/>
      <c r="BI342" s="1082"/>
      <c r="BJ342" s="93"/>
      <c r="BK342" s="1082"/>
      <c r="BL342" s="93"/>
      <c r="BM342" s="93"/>
      <c r="BN342" s="93"/>
      <c r="BO342" s="93"/>
      <c r="BP342" s="93"/>
      <c r="BQ342" s="93"/>
      <c r="BR342" s="93"/>
      <c r="BS342" s="1076"/>
      <c r="BT342" s="1076"/>
      <c r="BU342" s="1076"/>
      <c r="BV342" s="1076"/>
      <c r="BW342" s="1076"/>
      <c r="BX342" s="1076"/>
      <c r="BY342" s="1079"/>
      <c r="CA342" s="365" t="b">
        <f t="shared" si="153"/>
        <v>0</v>
      </c>
      <c r="CB342" s="365" t="b">
        <f t="shared" si="154"/>
        <v>0</v>
      </c>
      <c r="CC342" s="365" t="b">
        <f t="shared" si="155"/>
        <v>0</v>
      </c>
      <c r="CD342" s="365" t="b">
        <f t="shared" si="156"/>
        <v>0</v>
      </c>
      <c r="CE342" s="365">
        <f t="shared" si="157"/>
        <v>0</v>
      </c>
      <c r="CF342" s="365" t="b">
        <f t="shared" si="158"/>
        <v>0</v>
      </c>
      <c r="CG342" s="365" t="b">
        <f t="shared" si="159"/>
        <v>0</v>
      </c>
      <c r="CH342" s="365" t="b">
        <f t="shared" si="160"/>
        <v>0</v>
      </c>
      <c r="CI342" s="72" t="b">
        <f t="shared" si="161"/>
        <v>0</v>
      </c>
      <c r="CJ342" s="72" t="b">
        <f t="shared" si="162"/>
        <v>0</v>
      </c>
      <c r="CK342" s="72" t="b">
        <f t="shared" si="163"/>
        <v>0</v>
      </c>
      <c r="CL342" s="72">
        <f t="shared" si="164"/>
        <v>0</v>
      </c>
      <c r="CM342" s="72">
        <f t="shared" si="165"/>
        <v>0</v>
      </c>
      <c r="CN342" s="72" t="b">
        <f t="shared" si="166"/>
        <v>0</v>
      </c>
      <c r="CP342" s="13">
        <f t="shared" si="167"/>
        <v>0</v>
      </c>
      <c r="CQ342" s="13" t="b">
        <f t="shared" si="168"/>
        <v>0</v>
      </c>
      <c r="CR342" s="13" t="b">
        <f t="shared" si="169"/>
        <v>0</v>
      </c>
      <c r="CS342" s="13" t="b">
        <f t="shared" si="175"/>
        <v>0</v>
      </c>
      <c r="CT342" s="13" t="b">
        <f t="shared" si="174"/>
        <v>0</v>
      </c>
      <c r="CU342" s="13" t="b">
        <f t="shared" si="147"/>
        <v>0</v>
      </c>
      <c r="CV342" s="13" t="b">
        <f t="shared" si="170"/>
        <v>0</v>
      </c>
      <c r="CW342" s="13" t="b">
        <f t="shared" si="171"/>
        <v>0</v>
      </c>
      <c r="CX342" s="13" t="b">
        <f t="shared" si="172"/>
        <v>0</v>
      </c>
      <c r="CY342" s="13" t="b">
        <f t="shared" si="173"/>
        <v>0</v>
      </c>
    </row>
    <row r="343" spans="1:103" ht="15" thickBot="1">
      <c r="A343" s="931">
        <v>69</v>
      </c>
      <c r="B343" s="1050" t="s">
        <v>206</v>
      </c>
      <c r="C343" s="1050">
        <v>16</v>
      </c>
      <c r="D343" s="1050" t="s">
        <v>1</v>
      </c>
      <c r="E343" s="1050" t="s">
        <v>5</v>
      </c>
      <c r="F343" s="1050">
        <v>6</v>
      </c>
      <c r="G343" s="1050">
        <v>4</v>
      </c>
      <c r="H343" s="1050"/>
      <c r="I343" s="1050" t="s">
        <v>10</v>
      </c>
      <c r="J343" s="1050">
        <v>74</v>
      </c>
      <c r="K343" s="1050">
        <v>2</v>
      </c>
      <c r="L343" s="1050" t="s">
        <v>17</v>
      </c>
      <c r="M343" s="1050"/>
      <c r="N343" s="1050" t="s">
        <v>16</v>
      </c>
      <c r="O343" s="1050">
        <v>100</v>
      </c>
      <c r="P343" s="1050" t="s">
        <v>16</v>
      </c>
      <c r="Q343" s="940">
        <f>IF(I343="&lt;1966",'lista, wskaźniki'!$G$4,IF(I343="1967-1985",'lista, wskaźniki'!$G$5,IF(I343="1986-1992",'lista, wskaźniki'!$G$6,IF(I343="1993-1996",'lista, wskaźniki'!$G$7,IF(I343="&gt;1997",'lista, wskaźniki'!$G$8,IF(I343=0,'lista, wskaźniki'!$G$4))))))</f>
        <v>290</v>
      </c>
      <c r="R343" s="1050" t="s">
        <v>23</v>
      </c>
      <c r="S343" s="1050" t="s">
        <v>27</v>
      </c>
      <c r="T343" s="1050">
        <v>15</v>
      </c>
      <c r="U343" s="1050">
        <v>2004</v>
      </c>
      <c r="V343" s="1050"/>
      <c r="W343" s="20" t="s">
        <v>36</v>
      </c>
      <c r="X343" s="95" t="s">
        <v>38</v>
      </c>
      <c r="Y343" s="97" t="s">
        <v>24</v>
      </c>
      <c r="Z343" s="97" t="s">
        <v>40</v>
      </c>
      <c r="AA343" s="95" t="s">
        <v>35</v>
      </c>
      <c r="AB343" s="96">
        <v>1.5</v>
      </c>
      <c r="AC343" s="96"/>
      <c r="AD343" s="95">
        <v>1100</v>
      </c>
      <c r="AE343" s="1050"/>
      <c r="AF343" s="334">
        <f t="shared" si="148"/>
        <v>47.874899999999997</v>
      </c>
      <c r="AG343" s="292">
        <f>IF(R343="kompletna",Q343*J343*0.0036*'lista, wskaźniki'!$F$13, IF(R343="częściowa",Q343*J343*0.0036*'lista, wskaźniki'!$F$14, IF(R343="brak",Q343*J343*0.0036*'lista, wskaźniki'!$F$15,)))</f>
        <v>61.8048</v>
      </c>
      <c r="AH343" s="334">
        <f>IF(Y343="inne",K343*'lista, wskaźniki'!$E$35,IF(Y343="to samo źródło",0,IF(Y343=0,0)))</f>
        <v>4.3357072500000005</v>
      </c>
      <c r="AI343" s="334" t="b">
        <f>IF(AA343="gaz z sieci",AC343*'lista, wskaźniki'!$D$21)</f>
        <v>0</v>
      </c>
      <c r="AJ343" s="292">
        <f>IF(AA343="węgiel",AB343*'lista, wskaźniki'!$D$20, IF('Sektor mieszkaniowy'!AA343="drewno",'Sektor mieszkaniowy'!AB343*'lista, wskaźniki'!$D$22,IF('Sektor mieszkaniowy'!AA343="pellet",AB343*'lista, wskaźniki'!$D$23,IF('Sektor mieszkaniowy'!AA343="gaz z sieci",AB343*'lista, wskaźniki'!$D$21,IF('Sektor mieszkaniowy'!AA343="olej opałowy",'Sektor mieszkaniowy'!AB343*'lista, wskaźniki'!$D$24)))))</f>
        <v>33.945</v>
      </c>
      <c r="AK343" s="1053">
        <f>AL343/'lista, wskaźniki'!$A$127</f>
        <v>2.0769230769230771</v>
      </c>
      <c r="AL343" s="1050">
        <v>1350</v>
      </c>
      <c r="AM343" s="20">
        <f>IF(AA343="węgiel",AF343*1/3.6*'lista, wskaźniki'!$F$20,IF(AA343="drewno",AF343*1/3.6*'lista, wskaźniki'!$F$22,IF(AA343="pellet",AF343*1/3.6*'lista, wskaźniki'!$F$23,IF(AA343="gaz z sieci",AF343*1/3.6*'lista, wskaźniki'!$F$21,IF(AA343="olej opałowy",AF343*1/3.6*'lista, wskaźniki'!$F$24,0)))))</f>
        <v>4.5351892769999997</v>
      </c>
      <c r="AN343" s="20">
        <f>IF(AA343="węgiel",AF343*'lista, wskaźniki'!$E$42,IF(AA343="drewno",AF343*'lista, wskaźniki'!$G$42,IF(AA343="pellet",AF343*'lista, wskaźniki'!$H$42,IF(AA343="gaz z sieci",AF343*'lista, wskaźniki'!$F$42,IF(AA343="olej opałowy",AF343*'lista, wskaźniki'!$I$42,0)))))</f>
        <v>1.8192462E-2</v>
      </c>
      <c r="AO343" s="20">
        <f>IF(AA343="węgiel",AF343*'lista, wskaźniki'!$E$43,IF(AA343="drewno",AF343*'lista, wskaźniki'!$G$43,IF(AA343="pellet",AF343*'lista, wskaźniki'!$H$43,IF(AA343="gaz z sieci",AF343*'lista, wskaźniki'!$F$43,IF(AA343="olej opałowy",AF343*'lista, wskaźniki'!$I$43,0)))))</f>
        <v>1.7234963999999998E-2</v>
      </c>
      <c r="AP343" s="20">
        <f>IF(AA343="węgiel",AF343*'lista, wskaźniki'!$E$44,IF(AA343="drewno",AF343*'lista, wskaźniki'!$G$44,IF(AA343="pellet",AF343*'lista, wskaźniki'!$H$44,IF(AA343="gaz z sieci",AF343*'lista, wskaźniki'!$F$44,IF(AA343="olej opałowy",AF343*'lista, wskaźniki'!$I$44,0)))))</f>
        <v>1.2926223E-5</v>
      </c>
      <c r="AQ343" s="360">
        <f>IF(Z343="gaz",AH343*1/3.6*'lista, wskaźniki'!$F$21,IF(Z343="energia elektryczna",AH343*1/3.6*'lista, wskaźniki'!$F$26))</f>
        <v>1.0718831812500003</v>
      </c>
      <c r="AR343" s="20">
        <f>IF(Z343="gaz",AH343*'lista, wskaźniki'!$F$42,IF(Z343="energia elektryczna",AH343*0))</f>
        <v>0</v>
      </c>
      <c r="AS343" s="20">
        <f>IF(Z343="gaz",AH343*'lista, wskaźniki'!$F$43,IF(Z343="energia elektryczna",AH343*0))</f>
        <v>0</v>
      </c>
      <c r="AT343" s="20">
        <f>IF(Z343="gaz",AH343*'lista, wskaźniki'!$F$44,IF(Z343="energia elektryczna",AH343*0))</f>
        <v>0</v>
      </c>
      <c r="AU343" s="20">
        <f>AI343*1/3.6*'lista, wskaźniki'!$F$21</f>
        <v>0</v>
      </c>
      <c r="AV343" s="20">
        <f>AI343*'lista, wskaźniki'!$F$42</f>
        <v>0</v>
      </c>
      <c r="AW343" s="20">
        <f>AI343*'lista, wskaźniki'!$F$43</f>
        <v>0</v>
      </c>
      <c r="AX343" s="20">
        <f>AI343*'lista, wskaźniki'!$F$44</f>
        <v>0</v>
      </c>
      <c r="AY343" s="20">
        <f>AK343*'lista, wskaźniki'!$F$26</f>
        <v>1.8484615384615386</v>
      </c>
      <c r="AZ343" s="20">
        <f>AM343+AU343+AY343</f>
        <v>6.3836508154615386</v>
      </c>
      <c r="BA343" s="20">
        <f t="shared" si="150"/>
        <v>1.8192462E-2</v>
      </c>
      <c r="BB343" s="20">
        <f t="shared" si="151"/>
        <v>1.7234963999999998E-2</v>
      </c>
      <c r="BC343" s="20">
        <f t="shared" si="152"/>
        <v>1.2926223E-5</v>
      </c>
      <c r="BD343" s="1050" t="s">
        <v>16</v>
      </c>
      <c r="BE343" s="1050" t="s">
        <v>17</v>
      </c>
      <c r="BF343" s="1050" t="s">
        <v>17</v>
      </c>
      <c r="BG343" s="1050" t="s">
        <v>17</v>
      </c>
      <c r="BH343" s="95"/>
      <c r="BI343" s="1050" t="s">
        <v>17</v>
      </c>
      <c r="BJ343" s="95"/>
      <c r="BK343" s="1050" t="s">
        <v>17</v>
      </c>
      <c r="BL343" s="95"/>
      <c r="BM343" s="95"/>
      <c r="BN343" s="95"/>
      <c r="BO343" s="95" t="s">
        <v>57</v>
      </c>
      <c r="BP343" s="95" t="s">
        <v>52</v>
      </c>
      <c r="BQ343" s="95" t="s">
        <v>120</v>
      </c>
      <c r="BR343" s="95">
        <v>1</v>
      </c>
      <c r="BS343" s="1044">
        <v>2000</v>
      </c>
      <c r="BT343" s="1044">
        <v>120</v>
      </c>
      <c r="BU343" s="1044"/>
      <c r="BV343" s="1044"/>
      <c r="BW343" s="1044">
        <v>600</v>
      </c>
      <c r="BX343" s="1044"/>
      <c r="BY343" s="1047"/>
      <c r="CA343" s="365">
        <f t="shared" si="153"/>
        <v>47.874899999999997</v>
      </c>
      <c r="CB343" s="365" t="b">
        <f t="shared" si="154"/>
        <v>0</v>
      </c>
      <c r="CC343" s="365" t="b">
        <f t="shared" si="155"/>
        <v>0</v>
      </c>
      <c r="CD343" s="365" t="b">
        <f t="shared" si="156"/>
        <v>0</v>
      </c>
      <c r="CE343" s="365" t="b">
        <f t="shared" si="157"/>
        <v>0</v>
      </c>
      <c r="CF343" s="365" t="b">
        <f t="shared" si="158"/>
        <v>0</v>
      </c>
      <c r="CG343" s="365">
        <f t="shared" si="159"/>
        <v>4.3357072500000005</v>
      </c>
      <c r="CH343" s="365" t="b">
        <f t="shared" si="160"/>
        <v>0</v>
      </c>
      <c r="CI343" s="72">
        <f t="shared" si="161"/>
        <v>47.874899999999997</v>
      </c>
      <c r="CJ343" s="72" t="b">
        <f t="shared" si="162"/>
        <v>0</v>
      </c>
      <c r="CK343" s="72" t="b">
        <f t="shared" si="163"/>
        <v>0</v>
      </c>
      <c r="CL343" s="72">
        <f t="shared" si="164"/>
        <v>0</v>
      </c>
      <c r="CM343" s="72" t="b">
        <f t="shared" si="165"/>
        <v>0</v>
      </c>
      <c r="CN343" s="72">
        <f t="shared" si="166"/>
        <v>4.3357072500000005</v>
      </c>
      <c r="CP343" s="13">
        <f t="shared" si="167"/>
        <v>74</v>
      </c>
      <c r="CQ343" s="13">
        <f t="shared" si="168"/>
        <v>37</v>
      </c>
      <c r="CR343" s="13" t="b">
        <f t="shared" si="169"/>
        <v>0</v>
      </c>
      <c r="CS343" s="13">
        <f t="shared" si="175"/>
        <v>0</v>
      </c>
      <c r="CT343" s="13" t="b">
        <f t="shared" si="174"/>
        <v>0</v>
      </c>
      <c r="CU343" s="13">
        <f t="shared" si="147"/>
        <v>0</v>
      </c>
      <c r="CV343" s="13" t="b">
        <f t="shared" si="170"/>
        <v>0</v>
      </c>
      <c r="CW343" s="13">
        <f t="shared" si="171"/>
        <v>0</v>
      </c>
      <c r="CX343" s="13" t="b">
        <f t="shared" si="172"/>
        <v>0</v>
      </c>
      <c r="CY343" s="13">
        <f t="shared" si="173"/>
        <v>0</v>
      </c>
    </row>
    <row r="344" spans="1:103" ht="15" thickBot="1">
      <c r="A344" s="932"/>
      <c r="B344" s="1051"/>
      <c r="C344" s="1051"/>
      <c r="D344" s="1051"/>
      <c r="E344" s="1051"/>
      <c r="F344" s="1051"/>
      <c r="G344" s="1051"/>
      <c r="H344" s="1051"/>
      <c r="I344" s="1051"/>
      <c r="J344" s="1051"/>
      <c r="K344" s="1051"/>
      <c r="L344" s="1051"/>
      <c r="M344" s="1051"/>
      <c r="N344" s="1051"/>
      <c r="O344" s="1051"/>
      <c r="P344" s="1051"/>
      <c r="Q344" s="941"/>
      <c r="R344" s="1051"/>
      <c r="S344" s="1051"/>
      <c r="T344" s="1051"/>
      <c r="U344" s="1051"/>
      <c r="V344" s="1051"/>
      <c r="W344" s="97" t="s">
        <v>35</v>
      </c>
      <c r="X344" s="97"/>
      <c r="Y344" s="97"/>
      <c r="Z344" s="97"/>
      <c r="AA344" s="97" t="s">
        <v>36</v>
      </c>
      <c r="AB344" s="98">
        <v>5</v>
      </c>
      <c r="AC344" s="98"/>
      <c r="AD344" s="97">
        <v>600</v>
      </c>
      <c r="AE344" s="1051"/>
      <c r="AF344" s="334">
        <f>IF(AG344&gt;0,(AJ344+AG344/2)/2,AJ344)</f>
        <v>54.45</v>
      </c>
      <c r="AG344" s="292">
        <v>61.8</v>
      </c>
      <c r="AH344" s="334">
        <f>IF(Y344="inne",K344*'lista, wskaźniki'!$E$35,IF(Y344="to samo źródło",0,IF(Y344=0,0)))</f>
        <v>0</v>
      </c>
      <c r="AI344" s="334" t="b">
        <f>IF(AA344="gaz z sieci",AC344*'lista, wskaźniki'!$D$21)</f>
        <v>0</v>
      </c>
      <c r="AJ344" s="292">
        <f>IF(AA344="węgiel",AB344*'lista, wskaźniki'!$D$20, IF('Sektor mieszkaniowy'!AA344="drewno",'Sektor mieszkaniowy'!AB344*'lista, wskaźniki'!$D$22,IF('Sektor mieszkaniowy'!AA344="pellet",AB344*'lista, wskaźniki'!$D$23,IF('Sektor mieszkaniowy'!AA344="gaz z sieci",AB344*'lista, wskaźniki'!$D$21,IF('Sektor mieszkaniowy'!AA344="olej opałowy",'Sektor mieszkaniowy'!AB344*'lista, wskaźniki'!$D$24)))))</f>
        <v>78</v>
      </c>
      <c r="AK344" s="1054"/>
      <c r="AL344" s="1051"/>
      <c r="AM344" s="20">
        <f>IF(AA344="węgiel",AF344*1/3.6*'lista, wskaźniki'!$F$20,IF(AA344="drewno",AF344*1/3.6*'lista, wskaźniki'!$F$22,IF(AA344="pellet",AF344*1/3.6*'lista, wskaźniki'!$F$23,IF(AA344="gaz z sieci",AF344*1/3.6*'lista, wskaźniki'!$F$21,IF(AA344="olej opałowy",AF344*1/3.6*'lista, wskaźniki'!$F$24,0)))))</f>
        <v>0</v>
      </c>
      <c r="AN344" s="20">
        <f>IF(AA344="węgiel",AF344*'lista, wskaźniki'!$E$42,IF(AA344="drewno",AF344*'lista, wskaźniki'!$G$42,IF(AA344="pellet",AF344*'lista, wskaźniki'!$H$42,IF(AA344="gaz z sieci",AF344*'lista, wskaźniki'!$F$42,IF(AA344="olej opałowy",AF344*'lista, wskaźniki'!$I$42,0)))))</f>
        <v>4.4104499999999998E-2</v>
      </c>
      <c r="AO344" s="20">
        <f>IF(AA344="węgiel",AF344*'lista, wskaźniki'!$E$43,IF(AA344="drewno",AF344*'lista, wskaźniki'!$G$43,IF(AA344="pellet",AF344*'lista, wskaźniki'!$H$43,IF(AA344="gaz z sieci",AF344*'lista, wskaźniki'!$F$43,IF(AA344="olej opałowy",AF344*'lista, wskaźniki'!$I$43,0)))))</f>
        <v>4.4104499999999998E-2</v>
      </c>
      <c r="AP344" s="20">
        <f>IF(AA344="węgiel",AF344*'lista, wskaźniki'!$E$44,IF(AA344="drewno",AF344*'lista, wskaźniki'!$G$44,IF(AA344="pellet",AF344*'lista, wskaźniki'!$H$44,IF(AA344="gaz z sieci",AF344*'lista, wskaźniki'!$F$44,IF(AA344="olej opałowy",AF344*'lista, wskaźniki'!$I$44,0)))))</f>
        <v>1.3612500000000001E-5</v>
      </c>
      <c r="AQ344" s="20" t="b">
        <f>IF(Z344="gaz",AH344*1/3.6*'lista, wskaźniki'!$F$21,IF(Z344="energia elektryczna",AH344*1/3.6*'lista, wskaźniki'!$F$26))</f>
        <v>0</v>
      </c>
      <c r="AR344" s="20" t="b">
        <f>IF(Z344="gaz",AH344*'lista, wskaźniki'!$F$42,IF(Z344="energia elektryczna",AH344*0))</f>
        <v>0</v>
      </c>
      <c r="AS344" s="20" t="b">
        <f>IF(Z344="gaz",AH344*'lista, wskaźniki'!$F$43,IF(Z344="energia elektryczna",AH344*0))</f>
        <v>0</v>
      </c>
      <c r="AT344" s="20" t="b">
        <f>IF(Z344="gaz",AH344*'lista, wskaźniki'!$F$44,IF(Z344="energia elektryczna",AH344*0))</f>
        <v>0</v>
      </c>
      <c r="AU344" s="20">
        <f>AI344*1/3.6*'lista, wskaźniki'!$F$21</f>
        <v>0</v>
      </c>
      <c r="AV344" s="20">
        <f>AI344*'lista, wskaźniki'!$F$42</f>
        <v>0</v>
      </c>
      <c r="AW344" s="20">
        <f>AI344*'lista, wskaźniki'!$F$43</f>
        <v>0</v>
      </c>
      <c r="AX344" s="20">
        <f>AI344*'lista, wskaźniki'!$F$44</f>
        <v>0</v>
      </c>
      <c r="AY344" s="20">
        <f>AK344*'lista, wskaźniki'!$F$26</f>
        <v>0</v>
      </c>
      <c r="AZ344" s="20">
        <f t="shared" si="149"/>
        <v>0</v>
      </c>
      <c r="BA344" s="20">
        <f t="shared" si="150"/>
        <v>4.4104499999999998E-2</v>
      </c>
      <c r="BB344" s="20">
        <f t="shared" si="151"/>
        <v>4.4104499999999998E-2</v>
      </c>
      <c r="BC344" s="20">
        <f t="shared" si="152"/>
        <v>1.3612500000000001E-5</v>
      </c>
      <c r="BD344" s="1051"/>
      <c r="BE344" s="1051"/>
      <c r="BF344" s="1051"/>
      <c r="BG344" s="1051"/>
      <c r="BH344" s="97"/>
      <c r="BI344" s="1051"/>
      <c r="BJ344" s="97"/>
      <c r="BK344" s="1051"/>
      <c r="BL344" s="97"/>
      <c r="BM344" s="97"/>
      <c r="BN344" s="97"/>
      <c r="BO344" s="97"/>
      <c r="BP344" s="97"/>
      <c r="BQ344" s="97"/>
      <c r="BR344" s="97"/>
      <c r="BS344" s="1045"/>
      <c r="BT344" s="1045"/>
      <c r="BU344" s="1045"/>
      <c r="BV344" s="1045"/>
      <c r="BW344" s="1045"/>
      <c r="BX344" s="1045"/>
      <c r="BY344" s="1048"/>
      <c r="CA344" s="365" t="b">
        <f t="shared" si="153"/>
        <v>0</v>
      </c>
      <c r="CB344" s="365">
        <f t="shared" si="154"/>
        <v>54.45</v>
      </c>
      <c r="CC344" s="365" t="b">
        <f t="shared" si="155"/>
        <v>0</v>
      </c>
      <c r="CD344" s="365" t="b">
        <f t="shared" si="156"/>
        <v>0</v>
      </c>
      <c r="CE344" s="365" t="b">
        <f t="shared" si="157"/>
        <v>0</v>
      </c>
      <c r="CF344" s="365" t="b">
        <f t="shared" si="158"/>
        <v>0</v>
      </c>
      <c r="CG344" s="365" t="b">
        <f t="shared" si="159"/>
        <v>0</v>
      </c>
      <c r="CH344" s="365" t="b">
        <f t="shared" si="160"/>
        <v>0</v>
      </c>
      <c r="CI344" s="72" t="b">
        <f t="shared" si="161"/>
        <v>0</v>
      </c>
      <c r="CJ344" s="72">
        <f t="shared" si="162"/>
        <v>54.45</v>
      </c>
      <c r="CK344" s="72" t="b">
        <f t="shared" si="163"/>
        <v>0</v>
      </c>
      <c r="CL344" s="72">
        <f t="shared" si="164"/>
        <v>0</v>
      </c>
      <c r="CM344" s="72" t="b">
        <f t="shared" si="165"/>
        <v>0</v>
      </c>
      <c r="CN344" s="72" t="b">
        <f t="shared" si="166"/>
        <v>0</v>
      </c>
      <c r="CP344" s="13">
        <f t="shared" si="167"/>
        <v>0</v>
      </c>
      <c r="CQ344" s="13" t="b">
        <f t="shared" si="168"/>
        <v>0</v>
      </c>
      <c r="CR344" s="13" t="b">
        <f t="shared" si="169"/>
        <v>0</v>
      </c>
      <c r="CS344" s="13" t="b">
        <f t="shared" si="175"/>
        <v>0</v>
      </c>
      <c r="CT344" s="13" t="b">
        <f t="shared" si="174"/>
        <v>0</v>
      </c>
      <c r="CU344" s="13" t="b">
        <f t="shared" si="147"/>
        <v>0</v>
      </c>
      <c r="CV344" s="13" t="b">
        <f t="shared" si="170"/>
        <v>0</v>
      </c>
      <c r="CW344" s="13" t="b">
        <f t="shared" si="171"/>
        <v>0</v>
      </c>
      <c r="CX344" s="13" t="b">
        <f t="shared" si="172"/>
        <v>0</v>
      </c>
      <c r="CY344" s="13" t="b">
        <f t="shared" si="173"/>
        <v>0</v>
      </c>
    </row>
    <row r="345" spans="1:103" ht="15" thickBot="1">
      <c r="A345" s="932"/>
      <c r="B345" s="1051"/>
      <c r="C345" s="1051"/>
      <c r="D345" s="1051"/>
      <c r="E345" s="1051"/>
      <c r="F345" s="1051"/>
      <c r="G345" s="1051"/>
      <c r="H345" s="1051"/>
      <c r="I345" s="1051"/>
      <c r="J345" s="1051"/>
      <c r="K345" s="1051"/>
      <c r="L345" s="1051"/>
      <c r="M345" s="1051"/>
      <c r="N345" s="1051"/>
      <c r="O345" s="1051"/>
      <c r="P345" s="1051"/>
      <c r="Q345" s="941"/>
      <c r="R345" s="1051"/>
      <c r="S345" s="1051"/>
      <c r="T345" s="1051"/>
      <c r="U345" s="1051"/>
      <c r="V345" s="1051"/>
      <c r="W345" s="97"/>
      <c r="X345" s="97"/>
      <c r="Y345" s="97"/>
      <c r="Z345" s="97"/>
      <c r="AA345" s="97" t="s">
        <v>50</v>
      </c>
      <c r="AB345" s="98"/>
      <c r="AC345" s="98"/>
      <c r="AD345" s="97"/>
      <c r="AE345" s="1051"/>
      <c r="AF345" s="334">
        <f t="shared" si="148"/>
        <v>0</v>
      </c>
      <c r="AG345" s="292">
        <f>IF(R345="kompletna",Q345*J345*0.0036*'lista, wskaźniki'!$F$13, IF(R345="częściowa",Q345*J345*0.0036*'lista, wskaźniki'!$F$14, IF(R345="brak",Q345*J345*0.0036*'lista, wskaźniki'!$F$15,)))</f>
        <v>0</v>
      </c>
      <c r="AH345" s="334">
        <f>IF(Y345="inne",K345*'lista, wskaźniki'!$E$35,IF(Y345="to samo źródło",0,IF(Y345=0,0)))</f>
        <v>0</v>
      </c>
      <c r="AI345" s="334" t="b">
        <f>IF(AA345="gaz z sieci",AC345*'lista, wskaźniki'!$D$21)</f>
        <v>0</v>
      </c>
      <c r="AJ345" s="292">
        <f>IF(AA345="węgiel",AB345*'lista, wskaźniki'!$D$20, IF('Sektor mieszkaniowy'!AA345="drewno",'Sektor mieszkaniowy'!AB345*'lista, wskaźniki'!$D$22,IF('Sektor mieszkaniowy'!AA345="pellet",AB345*'lista, wskaźniki'!$D$23,IF('Sektor mieszkaniowy'!AA345="gaz z sieci",AB345*'lista, wskaźniki'!$D$21,IF('Sektor mieszkaniowy'!AA345="olej opałowy",'Sektor mieszkaniowy'!AB345*'lista, wskaźniki'!$D$24)))))</f>
        <v>0</v>
      </c>
      <c r="AK345" s="1054"/>
      <c r="AL345" s="1051"/>
      <c r="AM345" s="20">
        <f>IF(AA345="węgiel",AF345*1/3.6*'lista, wskaźniki'!$F$20,IF(AA345="drewno",AF345*1/3.6*'lista, wskaźniki'!$F$22,IF(AA345="pellet",AF345*1/3.6*'lista, wskaźniki'!$F$23,IF(AA345="gaz z sieci",AF345*1/3.6*'lista, wskaźniki'!$F$21,IF(AA345="olej opałowy",AF345*1/3.6*'lista, wskaźniki'!$F$24,0)))))</f>
        <v>0</v>
      </c>
      <c r="AN345" s="20">
        <f>IF(AA345="węgiel",AF345*'lista, wskaźniki'!$E$42,IF(AA345="drewno",AF345*'lista, wskaźniki'!$G$42,IF(AA345="pellet",AF345*'lista, wskaźniki'!$H$42,IF(AA345="gaz z sieci",AF345*'lista, wskaźniki'!$F$42,IF(AA345="olej opałowy",AF345*'lista, wskaźniki'!$I$42,0)))))</f>
        <v>0</v>
      </c>
      <c r="AO345" s="20">
        <f>IF(AA345="węgiel",AF345*'lista, wskaźniki'!$E$43,IF(AA345="drewno",AF345*'lista, wskaźniki'!$G$43,IF(AA345="pellet",AF345*'lista, wskaźniki'!$H$43,IF(AA345="gaz z sieci",AF345*'lista, wskaźniki'!$F$43,IF(AA345="olej opałowy",AF345*'lista, wskaźniki'!$I$43,0)))))</f>
        <v>0</v>
      </c>
      <c r="AP345" s="20">
        <f>IF(AA345="węgiel",AF345*'lista, wskaźniki'!$E$44,IF(AA345="drewno",AF345*'lista, wskaźniki'!$G$44,IF(AA345="pellet",AF345*'lista, wskaźniki'!$H$44,IF(AA345="gaz z sieci",AF345*'lista, wskaźniki'!$F$44,IF(AA345="olej opałowy",AF345*'lista, wskaźniki'!$I$44,0)))))</f>
        <v>0</v>
      </c>
      <c r="AQ345" s="20" t="b">
        <f>IF(Z345="gaz",AH345*1/3.6*'lista, wskaźniki'!$F$21,IF(Z345="energia elektryczna",AH345*1/3.6*'lista, wskaźniki'!$F$26))</f>
        <v>0</v>
      </c>
      <c r="AR345" s="20" t="b">
        <f>IF(Z345="gaz",AH345*'lista, wskaźniki'!$F$42,IF(Z345="energia elektryczna",AH345*0))</f>
        <v>0</v>
      </c>
      <c r="AS345" s="20" t="b">
        <f>IF(Z345="gaz",AH345*'lista, wskaźniki'!$F$43,IF(Z345="energia elektryczna",AH345*0))</f>
        <v>0</v>
      </c>
      <c r="AT345" s="20" t="b">
        <f>IF(Z345="gaz",AH345*'lista, wskaźniki'!$F$44,IF(Z345="energia elektryczna",AH345*0))</f>
        <v>0</v>
      </c>
      <c r="AU345" s="20">
        <f>AI345*1/3.6*'lista, wskaźniki'!$F$21</f>
        <v>0</v>
      </c>
      <c r="AV345" s="20">
        <f>AI345*'lista, wskaźniki'!$F$42</f>
        <v>0</v>
      </c>
      <c r="AW345" s="20">
        <f>AI345*'lista, wskaźniki'!$F$43</f>
        <v>0</v>
      </c>
      <c r="AX345" s="20">
        <f>AI345*'lista, wskaźniki'!$F$44</f>
        <v>0</v>
      </c>
      <c r="AY345" s="20">
        <f>AK345*'lista, wskaźniki'!$F$26</f>
        <v>0</v>
      </c>
      <c r="AZ345" s="20">
        <f t="shared" si="149"/>
        <v>0</v>
      </c>
      <c r="BA345" s="20">
        <f t="shared" si="150"/>
        <v>0</v>
      </c>
      <c r="BB345" s="20">
        <f t="shared" si="151"/>
        <v>0</v>
      </c>
      <c r="BC345" s="20">
        <f t="shared" si="152"/>
        <v>0</v>
      </c>
      <c r="BD345" s="1051"/>
      <c r="BE345" s="1051"/>
      <c r="BF345" s="1051"/>
      <c r="BG345" s="1051"/>
      <c r="BH345" s="97"/>
      <c r="BI345" s="1051"/>
      <c r="BJ345" s="97"/>
      <c r="BK345" s="1051"/>
      <c r="BL345" s="97"/>
      <c r="BM345" s="97"/>
      <c r="BN345" s="97"/>
      <c r="BO345" s="97"/>
      <c r="BP345" s="97"/>
      <c r="BQ345" s="97"/>
      <c r="BR345" s="97"/>
      <c r="BS345" s="1045"/>
      <c r="BT345" s="1045"/>
      <c r="BU345" s="1045"/>
      <c r="BV345" s="1045"/>
      <c r="BW345" s="1045"/>
      <c r="BX345" s="1045"/>
      <c r="BY345" s="1048"/>
      <c r="CA345" s="365" t="b">
        <f t="shared" si="153"/>
        <v>0</v>
      </c>
      <c r="CB345" s="365" t="b">
        <f t="shared" si="154"/>
        <v>0</v>
      </c>
      <c r="CC345" s="365">
        <f t="shared" si="155"/>
        <v>0</v>
      </c>
      <c r="CD345" s="365" t="b">
        <f t="shared" si="156"/>
        <v>0</v>
      </c>
      <c r="CE345" s="365" t="b">
        <f t="shared" si="157"/>
        <v>0</v>
      </c>
      <c r="CF345" s="365" t="b">
        <f t="shared" si="158"/>
        <v>0</v>
      </c>
      <c r="CG345" s="365" t="b">
        <f t="shared" si="159"/>
        <v>0</v>
      </c>
      <c r="CH345" s="365" t="b">
        <f t="shared" si="160"/>
        <v>0</v>
      </c>
      <c r="CI345" s="72" t="b">
        <f t="shared" si="161"/>
        <v>0</v>
      </c>
      <c r="CJ345" s="72" t="b">
        <f t="shared" si="162"/>
        <v>0</v>
      </c>
      <c r="CK345" s="72">
        <f t="shared" si="163"/>
        <v>0</v>
      </c>
      <c r="CL345" s="72">
        <f t="shared" si="164"/>
        <v>0</v>
      </c>
      <c r="CM345" s="72" t="b">
        <f t="shared" si="165"/>
        <v>0</v>
      </c>
      <c r="CN345" s="72" t="b">
        <f t="shared" si="166"/>
        <v>0</v>
      </c>
      <c r="CP345" s="13">
        <f t="shared" si="167"/>
        <v>0</v>
      </c>
      <c r="CQ345" s="13" t="b">
        <f t="shared" si="168"/>
        <v>0</v>
      </c>
      <c r="CR345" s="13" t="b">
        <f t="shared" si="169"/>
        <v>0</v>
      </c>
      <c r="CS345" s="13" t="b">
        <f t="shared" si="175"/>
        <v>0</v>
      </c>
      <c r="CT345" s="13" t="b">
        <f t="shared" si="174"/>
        <v>0</v>
      </c>
      <c r="CU345" s="13" t="b">
        <f t="shared" si="147"/>
        <v>0</v>
      </c>
      <c r="CV345" s="13" t="b">
        <f t="shared" si="170"/>
        <v>0</v>
      </c>
      <c r="CW345" s="13" t="b">
        <f t="shared" si="171"/>
        <v>0</v>
      </c>
      <c r="CX345" s="13" t="b">
        <f t="shared" si="172"/>
        <v>0</v>
      </c>
      <c r="CY345" s="13" t="b">
        <f t="shared" si="173"/>
        <v>0</v>
      </c>
    </row>
    <row r="346" spans="1:103" s="282" customFormat="1" ht="15" thickBot="1">
      <c r="A346" s="932"/>
      <c r="B346" s="1051"/>
      <c r="C346" s="1051"/>
      <c r="D346" s="1051"/>
      <c r="E346" s="1051"/>
      <c r="F346" s="1051"/>
      <c r="G346" s="1051"/>
      <c r="H346" s="1051"/>
      <c r="I346" s="1051"/>
      <c r="J346" s="1051"/>
      <c r="K346" s="1051"/>
      <c r="L346" s="1051"/>
      <c r="M346" s="1051"/>
      <c r="N346" s="1051"/>
      <c r="O346" s="1051"/>
      <c r="P346" s="1051"/>
      <c r="Q346" s="941"/>
      <c r="R346" s="1051"/>
      <c r="S346" s="1051"/>
      <c r="T346" s="1051"/>
      <c r="U346" s="1051"/>
      <c r="V346" s="1051"/>
      <c r="W346" s="293"/>
      <c r="X346" s="293"/>
      <c r="Y346" s="293"/>
      <c r="Z346" s="293"/>
      <c r="AA346" s="330" t="s">
        <v>38</v>
      </c>
      <c r="AB346" s="294"/>
      <c r="AC346" s="294">
        <v>300</v>
      </c>
      <c r="AD346" s="293">
        <v>800</v>
      </c>
      <c r="AE346" s="1051"/>
      <c r="AF346" s="334">
        <f t="shared" si="148"/>
        <v>0</v>
      </c>
      <c r="AG346" s="281">
        <f>IF(R346="kompletna",Q346*J346*0.0036*'lista, wskaźniki'!$F$13, IF(R346="częściowa",Q346*J346*0.0036*'lista, wskaźniki'!$F$14, IF(R346="brak",Q346*J346*0.0036*'lista, wskaźniki'!$F$15,)))</f>
        <v>0</v>
      </c>
      <c r="AH346" s="334">
        <f>IF(Y346="inne",K346*'lista, wskaźniki'!$E$35,IF(Y346="to samo źródło",0,IF(Y346=0,0)))</f>
        <v>0</v>
      </c>
      <c r="AI346" s="334">
        <f>IF(AA346="gaz z sieci",AC346*'lista, wskaźniki'!$D$21)</f>
        <v>10.836</v>
      </c>
      <c r="AJ346" s="281">
        <f>IF(AA346="węgiel",AB346*'lista, wskaźniki'!$D$20, IF('Sektor mieszkaniowy'!AA346="drewno",'Sektor mieszkaniowy'!AB346*'lista, wskaźniki'!$D$22,IF('Sektor mieszkaniowy'!AA346="pellet",AB346*'lista, wskaźniki'!$D$23,IF('Sektor mieszkaniowy'!AA346="gaz z sieci",AB346*'lista, wskaźniki'!$D$21,IF('Sektor mieszkaniowy'!AA346="olej opałowy",'Sektor mieszkaniowy'!AB346*'lista, wskaźniki'!$D$24)))))</f>
        <v>0</v>
      </c>
      <c r="AK346" s="1054"/>
      <c r="AL346" s="1051"/>
      <c r="AM346" s="20">
        <f>IF(AA346="węgiel",AF346*1/3.6*'lista, wskaźniki'!$F$20,IF(AA346="drewno",AF346*1/3.6*'lista, wskaźniki'!$F$22,IF(AA346="pellet",AF346*1/3.6*'lista, wskaźniki'!$F$23,IF(AA346="gaz z sieci",AF346*1/3.6*'lista, wskaźniki'!$F$21,IF(AA346="olej opałowy",AF346*1/3.6*'lista, wskaźniki'!$F$24,0)))))</f>
        <v>0</v>
      </c>
      <c r="AN346" s="20">
        <f>IF(AA346="węgiel",AF346*'lista, wskaźniki'!$E$42,IF(AA346="drewno",AF346*'lista, wskaźniki'!$G$42,IF(AA346="pellet",AF346*'lista, wskaźniki'!$H$42,IF(AA346="gaz z sieci",AF346*'lista, wskaźniki'!$F$42,IF(AA346="olej opałowy",AF346*'lista, wskaźniki'!$I$42,0)))))</f>
        <v>0</v>
      </c>
      <c r="AO346" s="20">
        <f>IF(AA346="węgiel",AF346*'lista, wskaźniki'!$E$43,IF(AA346="drewno",AF346*'lista, wskaźniki'!$G$43,IF(AA346="pellet",AF346*'lista, wskaźniki'!$H$43,IF(AA346="gaz z sieci",AF346*'lista, wskaźniki'!$F$43,IF(AA346="olej opałowy",AF346*'lista, wskaźniki'!$I$43,0)))))</f>
        <v>0</v>
      </c>
      <c r="AP346" s="20">
        <f>IF(AA346="węgiel",AF346*'lista, wskaźniki'!$E$44,IF(AA346="drewno",AF346*'lista, wskaźniki'!$G$44,IF(AA346="pellet",AF346*'lista, wskaźniki'!$H$44,IF(AA346="gaz z sieci",AF346*'lista, wskaźniki'!$F$44,IF(AA346="olej opałowy",AF346*'lista, wskaźniki'!$I$44,0)))))</f>
        <v>0</v>
      </c>
      <c r="AQ346" s="20" t="b">
        <f>IF(Z346="gaz",AH346*1/3.6*'lista, wskaźniki'!$F$21,IF(Z346="energia elektryczna",AH346*1/3.6*'lista, wskaźniki'!$F$26))</f>
        <v>0</v>
      </c>
      <c r="AR346" s="20" t="b">
        <f>IF(Z346="gaz",AH346*'lista, wskaźniki'!$F$42,IF(Z346="energia elektryczna",AH346*0))</f>
        <v>0</v>
      </c>
      <c r="AS346" s="20" t="b">
        <f>IF(Z346="gaz",AH346*'lista, wskaźniki'!$F$43,IF(Z346="energia elektryczna",AH346*0))</f>
        <v>0</v>
      </c>
      <c r="AT346" s="20" t="b">
        <f>IF(Z346="gaz",AH346*'lista, wskaźniki'!$F$44,IF(Z346="energia elektryczna",AH346*0))</f>
        <v>0</v>
      </c>
      <c r="AU346" s="20">
        <f>AI346*1/3.6*'lista, wskaźniki'!$F$21</f>
        <v>0.60486551999999993</v>
      </c>
      <c r="AV346" s="20">
        <f>AI346*'lista, wskaźniki'!$F$42</f>
        <v>5.4179999999999996E-6</v>
      </c>
      <c r="AW346" s="20">
        <f>AI346*'lista, wskaźniki'!$F$43</f>
        <v>5.4179999999999996E-6</v>
      </c>
      <c r="AX346" s="20">
        <f>AI346*'lista, wskaźniki'!$F$44</f>
        <v>0</v>
      </c>
      <c r="AY346" s="20">
        <f>AK346*'lista, wskaźniki'!$F$26</f>
        <v>0</v>
      </c>
      <c r="AZ346" s="20">
        <f t="shared" si="149"/>
        <v>0.60486551999999993</v>
      </c>
      <c r="BA346" s="20">
        <f t="shared" si="150"/>
        <v>5.4179999999999996E-6</v>
      </c>
      <c r="BB346" s="20">
        <f t="shared" si="151"/>
        <v>5.4179999999999996E-6</v>
      </c>
      <c r="BC346" s="20">
        <f t="shared" si="152"/>
        <v>0</v>
      </c>
      <c r="BD346" s="1051"/>
      <c r="BE346" s="1051"/>
      <c r="BF346" s="1051"/>
      <c r="BG346" s="1051"/>
      <c r="BH346" s="293"/>
      <c r="BI346" s="1051"/>
      <c r="BJ346" s="293"/>
      <c r="BK346" s="1051"/>
      <c r="BL346" s="293"/>
      <c r="BM346" s="293"/>
      <c r="BN346" s="293"/>
      <c r="BO346" s="293"/>
      <c r="BP346" s="293"/>
      <c r="BQ346" s="293"/>
      <c r="BR346" s="293"/>
      <c r="BS346" s="1045"/>
      <c r="BT346" s="1045"/>
      <c r="BU346" s="1045"/>
      <c r="BV346" s="1045"/>
      <c r="BW346" s="1045"/>
      <c r="BX346" s="1045"/>
      <c r="BY346" s="1048"/>
      <c r="CA346" s="365" t="b">
        <f t="shared" si="153"/>
        <v>0</v>
      </c>
      <c r="CB346" s="365" t="b">
        <f t="shared" si="154"/>
        <v>0</v>
      </c>
      <c r="CC346" s="365" t="b">
        <f t="shared" si="155"/>
        <v>0</v>
      </c>
      <c r="CD346" s="365">
        <f t="shared" si="156"/>
        <v>0</v>
      </c>
      <c r="CE346" s="365" t="b">
        <f t="shared" si="157"/>
        <v>0</v>
      </c>
      <c r="CF346" s="365" t="b">
        <f t="shared" si="158"/>
        <v>0</v>
      </c>
      <c r="CG346" s="365" t="b">
        <f t="shared" si="159"/>
        <v>0</v>
      </c>
      <c r="CH346" s="365">
        <f t="shared" si="160"/>
        <v>10.836</v>
      </c>
      <c r="CI346" s="72" t="b">
        <f t="shared" si="161"/>
        <v>0</v>
      </c>
      <c r="CJ346" s="72" t="b">
        <f t="shared" si="162"/>
        <v>0</v>
      </c>
      <c r="CK346" s="72" t="b">
        <f t="shared" si="163"/>
        <v>0</v>
      </c>
      <c r="CL346" s="72">
        <f t="shared" si="164"/>
        <v>0</v>
      </c>
      <c r="CM346" s="72" t="b">
        <f t="shared" si="165"/>
        <v>0</v>
      </c>
      <c r="CN346" s="72" t="b">
        <f t="shared" si="166"/>
        <v>0</v>
      </c>
      <c r="CP346" s="13">
        <f t="shared" si="167"/>
        <v>0</v>
      </c>
      <c r="CQ346" s="13" t="b">
        <f t="shared" si="168"/>
        <v>0</v>
      </c>
      <c r="CR346" s="13" t="b">
        <f t="shared" si="169"/>
        <v>0</v>
      </c>
      <c r="CS346" s="13" t="b">
        <f t="shared" si="175"/>
        <v>0</v>
      </c>
      <c r="CT346" s="13" t="b">
        <f t="shared" si="174"/>
        <v>0</v>
      </c>
      <c r="CU346" s="13" t="b">
        <f t="shared" si="147"/>
        <v>0</v>
      </c>
      <c r="CV346" s="13" t="b">
        <f t="shared" si="170"/>
        <v>0</v>
      </c>
      <c r="CW346" s="13" t="b">
        <f t="shared" si="171"/>
        <v>0</v>
      </c>
      <c r="CX346" s="13" t="b">
        <f t="shared" si="172"/>
        <v>0</v>
      </c>
      <c r="CY346" s="13" t="b">
        <f t="shared" si="173"/>
        <v>0</v>
      </c>
    </row>
    <row r="347" spans="1:103" ht="15" thickBot="1">
      <c r="A347" s="933"/>
      <c r="B347" s="1052"/>
      <c r="C347" s="1052"/>
      <c r="D347" s="1052"/>
      <c r="E347" s="1052"/>
      <c r="F347" s="1052"/>
      <c r="G347" s="1052"/>
      <c r="H347" s="1052"/>
      <c r="I347" s="1052"/>
      <c r="J347" s="1052"/>
      <c r="K347" s="1052"/>
      <c r="L347" s="1052"/>
      <c r="M347" s="1052"/>
      <c r="N347" s="1052"/>
      <c r="O347" s="1052"/>
      <c r="P347" s="1052"/>
      <c r="Q347" s="942"/>
      <c r="R347" s="1052"/>
      <c r="S347" s="1052"/>
      <c r="T347" s="1052"/>
      <c r="U347" s="1052"/>
      <c r="V347" s="1052"/>
      <c r="W347" s="99"/>
      <c r="X347" s="99"/>
      <c r="Y347" s="99"/>
      <c r="Z347" s="99"/>
      <c r="AA347" s="99" t="s">
        <v>37</v>
      </c>
      <c r="AB347" s="100"/>
      <c r="AC347" s="100"/>
      <c r="AD347" s="99"/>
      <c r="AE347" s="1052"/>
      <c r="AF347" s="334">
        <f t="shared" si="148"/>
        <v>0</v>
      </c>
      <c r="AG347" s="272">
        <f>IF(R347="kompletna",Q347*J347*0.0036*'lista, wskaźniki'!$F$13, IF(R347="częściowa",Q347*J347*0.0036*'lista, wskaźniki'!$F$14, IF(R347="brak",Q347*J347*0.0036*'lista, wskaźniki'!$F$15,)))</f>
        <v>0</v>
      </c>
      <c r="AH347" s="334">
        <f>IF(Y347="inne",K347*'lista, wskaźniki'!$E$35,IF(Y347="to samo źródło",0,IF(Y347=0,0)))</f>
        <v>0</v>
      </c>
      <c r="AI347" s="334" t="b">
        <f>IF(AA347="gaz z sieci",AC347*'lista, wskaźniki'!$D$21)</f>
        <v>0</v>
      </c>
      <c r="AJ347" s="272">
        <f>IF(AA347="węgiel",AB347*'lista, wskaźniki'!$D$20, IF('Sektor mieszkaniowy'!AA347="drewno",'Sektor mieszkaniowy'!AB347*'lista, wskaźniki'!$D$22,IF('Sektor mieszkaniowy'!AA347="pellet",AB347*'lista, wskaźniki'!$D$23,IF('Sektor mieszkaniowy'!AA347="gaz z sieci",AB347*'lista, wskaźniki'!$D$21,IF('Sektor mieszkaniowy'!AA347="olej opałowy",'Sektor mieszkaniowy'!AB347*'lista, wskaźniki'!$D$24)))))</f>
        <v>0</v>
      </c>
      <c r="AK347" s="1055"/>
      <c r="AL347" s="1052"/>
      <c r="AM347" s="20">
        <f>IF(AA347="węgiel",AF347*1/3.6*'lista, wskaźniki'!$F$20,IF(AA347="drewno",AF347*1/3.6*'lista, wskaźniki'!$F$22,IF(AA347="pellet",AF347*1/3.6*'lista, wskaźniki'!$F$23,IF(AA347="gaz z sieci",AF347*1/3.6*'lista, wskaźniki'!$F$21,IF(AA347="olej opałowy",AF347*1/3.6*'lista, wskaźniki'!$F$24,0)))))</f>
        <v>0</v>
      </c>
      <c r="AN347" s="20">
        <f>IF(AA347="węgiel",AF347*'lista, wskaźniki'!$E$42,IF(AA347="drewno",AF347*'lista, wskaźniki'!$G$42,IF(AA347="pellet",AF347*'lista, wskaźniki'!$H$42,IF(AA347="gaz z sieci",AF347*'lista, wskaźniki'!$F$42,IF(AA347="olej opałowy",AF347*'lista, wskaźniki'!$I$42,0)))))</f>
        <v>0</v>
      </c>
      <c r="AO347" s="20">
        <f>IF(AA347="węgiel",AF347*'lista, wskaźniki'!$E$43,IF(AA347="drewno",AF347*'lista, wskaźniki'!$G$43,IF(AA347="pellet",AF347*'lista, wskaźniki'!$H$43,IF(AA347="gaz z sieci",AF347*'lista, wskaźniki'!$F$43,IF(AA347="olej opałowy",AF347*'lista, wskaźniki'!$I$43,0)))))</f>
        <v>0</v>
      </c>
      <c r="AP347" s="20">
        <f>IF(AA347="węgiel",AF347*'lista, wskaźniki'!$E$44,IF(AA347="drewno",AF347*'lista, wskaźniki'!$G$44,IF(AA347="pellet",AF347*'lista, wskaźniki'!$H$44,IF(AA347="gaz z sieci",AF347*'lista, wskaźniki'!$F$44,IF(AA347="olej opałowy",AF347*'lista, wskaźniki'!$I$44,0)))))</f>
        <v>0</v>
      </c>
      <c r="AQ347" s="20" t="b">
        <f>IF(Z347="gaz",AH347*1/3.6*'lista, wskaźniki'!$F$21,IF(Z347="energia elektryczna",AH347*1/3.6*'lista, wskaźniki'!$F$26))</f>
        <v>0</v>
      </c>
      <c r="AR347" s="20" t="b">
        <f>IF(Z347="gaz",AH347*'lista, wskaźniki'!$F$42,IF(Z347="energia elektryczna",AH347*0))</f>
        <v>0</v>
      </c>
      <c r="AS347" s="20" t="b">
        <f>IF(Z347="gaz",AH347*'lista, wskaźniki'!$F$43,IF(Z347="energia elektryczna",AH347*0))</f>
        <v>0</v>
      </c>
      <c r="AT347" s="20" t="b">
        <f>IF(Z347="gaz",AH347*'lista, wskaźniki'!$F$44,IF(Z347="energia elektryczna",AH347*0))</f>
        <v>0</v>
      </c>
      <c r="AU347" s="20">
        <f>AI347*1/3.6*'lista, wskaźniki'!$F$21</f>
        <v>0</v>
      </c>
      <c r="AV347" s="20">
        <f>AI347*'lista, wskaźniki'!$F$42</f>
        <v>0</v>
      </c>
      <c r="AW347" s="20">
        <f>AI347*'lista, wskaźniki'!$F$43</f>
        <v>0</v>
      </c>
      <c r="AX347" s="20">
        <f>AI347*'lista, wskaźniki'!$F$44</f>
        <v>0</v>
      </c>
      <c r="AY347" s="20">
        <f>AK347*'lista, wskaźniki'!$F$26</f>
        <v>0</v>
      </c>
      <c r="AZ347" s="20">
        <f t="shared" si="149"/>
        <v>0</v>
      </c>
      <c r="BA347" s="20">
        <f t="shared" si="150"/>
        <v>0</v>
      </c>
      <c r="BB347" s="20">
        <f t="shared" si="151"/>
        <v>0</v>
      </c>
      <c r="BC347" s="20">
        <f t="shared" si="152"/>
        <v>0</v>
      </c>
      <c r="BD347" s="1052"/>
      <c r="BE347" s="1052"/>
      <c r="BF347" s="1052"/>
      <c r="BG347" s="1052"/>
      <c r="BH347" s="99"/>
      <c r="BI347" s="1052"/>
      <c r="BJ347" s="99"/>
      <c r="BK347" s="1052"/>
      <c r="BL347" s="99"/>
      <c r="BM347" s="99"/>
      <c r="BN347" s="99"/>
      <c r="BO347" s="99"/>
      <c r="BP347" s="99"/>
      <c r="BQ347" s="99"/>
      <c r="BR347" s="99"/>
      <c r="BS347" s="1046"/>
      <c r="BT347" s="1046"/>
      <c r="BU347" s="1046"/>
      <c r="BV347" s="1046"/>
      <c r="BW347" s="1046"/>
      <c r="BX347" s="1046"/>
      <c r="BY347" s="1049"/>
      <c r="CA347" s="365" t="b">
        <f t="shared" si="153"/>
        <v>0</v>
      </c>
      <c r="CB347" s="365" t="b">
        <f t="shared" si="154"/>
        <v>0</v>
      </c>
      <c r="CC347" s="365" t="b">
        <f t="shared" si="155"/>
        <v>0</v>
      </c>
      <c r="CD347" s="365" t="b">
        <f t="shared" si="156"/>
        <v>0</v>
      </c>
      <c r="CE347" s="365">
        <f t="shared" si="157"/>
        <v>0</v>
      </c>
      <c r="CF347" s="365" t="b">
        <f t="shared" si="158"/>
        <v>0</v>
      </c>
      <c r="CG347" s="365" t="b">
        <f t="shared" si="159"/>
        <v>0</v>
      </c>
      <c r="CH347" s="365" t="b">
        <f t="shared" si="160"/>
        <v>0</v>
      </c>
      <c r="CI347" s="72" t="b">
        <f t="shared" si="161"/>
        <v>0</v>
      </c>
      <c r="CJ347" s="72" t="b">
        <f t="shared" si="162"/>
        <v>0</v>
      </c>
      <c r="CK347" s="72" t="b">
        <f t="shared" si="163"/>
        <v>0</v>
      </c>
      <c r="CL347" s="72">
        <f t="shared" si="164"/>
        <v>0</v>
      </c>
      <c r="CM347" s="72">
        <f t="shared" si="165"/>
        <v>0</v>
      </c>
      <c r="CN347" s="72" t="b">
        <f t="shared" si="166"/>
        <v>0</v>
      </c>
      <c r="CP347" s="13">
        <f t="shared" si="167"/>
        <v>0</v>
      </c>
      <c r="CQ347" s="13" t="b">
        <f t="shared" si="168"/>
        <v>0</v>
      </c>
      <c r="CR347" s="13" t="b">
        <f t="shared" si="169"/>
        <v>0</v>
      </c>
      <c r="CS347" s="13" t="b">
        <f t="shared" si="175"/>
        <v>0</v>
      </c>
      <c r="CT347" s="13" t="b">
        <f t="shared" si="174"/>
        <v>0</v>
      </c>
      <c r="CU347" s="13" t="b">
        <f t="shared" si="147"/>
        <v>0</v>
      </c>
      <c r="CV347" s="13" t="b">
        <f t="shared" si="170"/>
        <v>0</v>
      </c>
      <c r="CW347" s="13" t="b">
        <f t="shared" si="171"/>
        <v>0</v>
      </c>
      <c r="CX347" s="13" t="b">
        <f t="shared" si="172"/>
        <v>0</v>
      </c>
      <c r="CY347" s="13" t="b">
        <f t="shared" si="173"/>
        <v>0</v>
      </c>
    </row>
    <row r="348" spans="1:103" ht="15" thickBot="1">
      <c r="A348" s="931">
        <v>70</v>
      </c>
      <c r="B348" s="1050" t="s">
        <v>206</v>
      </c>
      <c r="C348" s="1050">
        <v>18</v>
      </c>
      <c r="D348" s="1050" t="s">
        <v>1</v>
      </c>
      <c r="E348" s="1050" t="s">
        <v>5</v>
      </c>
      <c r="F348" s="1050"/>
      <c r="G348" s="1050">
        <v>4</v>
      </c>
      <c r="H348" s="1050"/>
      <c r="I348" s="1050" t="s">
        <v>11</v>
      </c>
      <c r="J348" s="1050">
        <v>56</v>
      </c>
      <c r="K348" s="1050">
        <v>6</v>
      </c>
      <c r="L348" s="1050" t="s">
        <v>17</v>
      </c>
      <c r="M348" s="1050"/>
      <c r="N348" s="1050" t="s">
        <v>17</v>
      </c>
      <c r="O348" s="1050"/>
      <c r="P348" s="1050" t="s">
        <v>17</v>
      </c>
      <c r="Q348" s="940">
        <f>IF(I348="&lt;1966",'lista, wskaźniki'!$G$4,IF(I348="1967-1985",'lista, wskaźniki'!$G$5,IF(I348="1986-1992",'lista, wskaźniki'!$G$6,IF(I348="1993-1996",'lista, wskaźniki'!$G$7,IF(I348="&gt;1997",'lista, wskaźniki'!$G$8,IF(I348=0,'lista, wskaźniki'!$G$4))))))</f>
        <v>250</v>
      </c>
      <c r="R348" s="1050" t="s">
        <v>25</v>
      </c>
      <c r="S348" s="1050" t="s">
        <v>27</v>
      </c>
      <c r="T348" s="1050">
        <v>11</v>
      </c>
      <c r="U348" s="1050">
        <v>1970</v>
      </c>
      <c r="V348" s="1050"/>
      <c r="W348" s="95" t="s">
        <v>35</v>
      </c>
      <c r="X348" s="95" t="s">
        <v>195</v>
      </c>
      <c r="Y348" s="95" t="s">
        <v>24</v>
      </c>
      <c r="Z348" s="95" t="s">
        <v>40</v>
      </c>
      <c r="AA348" s="95" t="s">
        <v>35</v>
      </c>
      <c r="AB348" s="96">
        <v>1.5</v>
      </c>
      <c r="AC348" s="96"/>
      <c r="AD348" s="95">
        <v>1100</v>
      </c>
      <c r="AE348" s="1050"/>
      <c r="AF348" s="334">
        <f t="shared" si="148"/>
        <v>42.172499999999999</v>
      </c>
      <c r="AG348" s="272">
        <f>IF(R348="kompletna",Q348*J348*0.0036*'lista, wskaźniki'!$F$13, IF(R348="częściowa",Q348*J348*0.0036*'lista, wskaźniki'!$F$14, IF(R348="brak",Q348*J348*0.0036*'lista, wskaźniki'!$F$15,)))</f>
        <v>50.4</v>
      </c>
      <c r="AH348" s="334">
        <f>IF(Y348="inne",K348*'lista, wskaźniki'!$E$35,IF(Y348="to samo źródło",0,IF(Y348=0,0)))</f>
        <v>13.007121750000001</v>
      </c>
      <c r="AI348" s="334" t="b">
        <f>IF(AA348="gaz z sieci",AC348*'lista, wskaźniki'!$D$21)</f>
        <v>0</v>
      </c>
      <c r="AJ348" s="272">
        <f>IF(AA348="węgiel",AB348*'lista, wskaźniki'!$D$20, IF('Sektor mieszkaniowy'!AA348="drewno",'Sektor mieszkaniowy'!AB348*'lista, wskaźniki'!$D$22,IF('Sektor mieszkaniowy'!AA348="pellet",AB348*'lista, wskaźniki'!$D$23,IF('Sektor mieszkaniowy'!AA348="gaz z sieci",AB348*'lista, wskaźniki'!$D$21,IF('Sektor mieszkaniowy'!AA348="olej opałowy",'Sektor mieszkaniowy'!AB348*'lista, wskaźniki'!$D$24)))))</f>
        <v>33.945</v>
      </c>
      <c r="AK348" s="1053">
        <f>AL348/'lista, wskaźniki'!$A$127</f>
        <v>2</v>
      </c>
      <c r="AL348" s="1050">
        <v>1300</v>
      </c>
      <c r="AM348" s="20">
        <f>IF(AA348="węgiel",AF348*1/3.6*'lista, wskaźniki'!$F$20,IF(AA348="drewno",AF348*1/3.6*'lista, wskaźniki'!$F$22,IF(AA348="pellet",AF348*1/3.6*'lista, wskaźniki'!$F$23,IF(AA348="gaz z sieci",AF348*1/3.6*'lista, wskaźniki'!$F$21,IF(AA348="olej opałowy",AF348*1/3.6*'lista, wskaźniki'!$F$24,0)))))</f>
        <v>3.9950009250000003</v>
      </c>
      <c r="AN348" s="20">
        <f>IF(AA348="węgiel",AF348*'lista, wskaźniki'!$E$42,IF(AA348="drewno",AF348*'lista, wskaźniki'!$G$42,IF(AA348="pellet",AF348*'lista, wskaźniki'!$H$42,IF(AA348="gaz z sieci",AF348*'lista, wskaźniki'!$F$42,IF(AA348="olej opałowy",AF348*'lista, wskaźniki'!$I$42,0)))))</f>
        <v>1.602555E-2</v>
      </c>
      <c r="AO348" s="20">
        <f>IF(AA348="węgiel",AF348*'lista, wskaźniki'!$E$43,IF(AA348="drewno",AF348*'lista, wskaźniki'!$G$43,IF(AA348="pellet",AF348*'lista, wskaźniki'!$H$43,IF(AA348="gaz z sieci",AF348*'lista, wskaźniki'!$F$43,IF(AA348="olej opałowy",AF348*'lista, wskaźniki'!$I$43,0)))))</f>
        <v>1.51821E-2</v>
      </c>
      <c r="AP348" s="20">
        <f>IF(AA348="węgiel",AF348*'lista, wskaźniki'!$E$44,IF(AA348="drewno",AF348*'lista, wskaźniki'!$G$44,IF(AA348="pellet",AF348*'lista, wskaźniki'!$H$44,IF(AA348="gaz z sieci",AF348*'lista, wskaźniki'!$F$44,IF(AA348="olej opałowy",AF348*'lista, wskaźniki'!$I$44,0)))))</f>
        <v>1.1386575E-5</v>
      </c>
      <c r="AQ348" s="360">
        <f>IF(Z348="gaz",AH348*1/3.6*'lista, wskaźniki'!$F$21,IF(Z348="energia elektryczna",AH348*1/3.6*'lista, wskaźniki'!$F$26))</f>
        <v>3.2156495437500006</v>
      </c>
      <c r="AR348" s="20">
        <f>IF(Z348="gaz",AH348*'lista, wskaźniki'!$F$42,IF(Z348="energia elektryczna",AH348*0))</f>
        <v>0</v>
      </c>
      <c r="AS348" s="20">
        <f>IF(Z348="gaz",AH348*'lista, wskaźniki'!$F$43,IF(Z348="energia elektryczna",AH348*0))</f>
        <v>0</v>
      </c>
      <c r="AT348" s="20">
        <f>IF(Z348="gaz",AH348*'lista, wskaźniki'!$F$44,IF(Z348="energia elektryczna",AH348*0))</f>
        <v>0</v>
      </c>
      <c r="AU348" s="20">
        <f>AI348*1/3.6*'lista, wskaźniki'!$F$21</f>
        <v>0</v>
      </c>
      <c r="AV348" s="20">
        <f>AI348*'lista, wskaźniki'!$F$42</f>
        <v>0</v>
      </c>
      <c r="AW348" s="20">
        <f>AI348*'lista, wskaźniki'!$F$43</f>
        <v>0</v>
      </c>
      <c r="AX348" s="20">
        <f>AI348*'lista, wskaźniki'!$F$44</f>
        <v>0</v>
      </c>
      <c r="AY348" s="20">
        <f>AK348*'lista, wskaźniki'!$F$26</f>
        <v>1.78</v>
      </c>
      <c r="AZ348" s="20">
        <f>AM348+AU348+AY348</f>
        <v>5.7750009250000005</v>
      </c>
      <c r="BA348" s="20">
        <f t="shared" si="150"/>
        <v>1.602555E-2</v>
      </c>
      <c r="BB348" s="20">
        <f t="shared" si="151"/>
        <v>1.51821E-2</v>
      </c>
      <c r="BC348" s="20">
        <f t="shared" si="152"/>
        <v>1.1386575E-5</v>
      </c>
      <c r="BD348" s="1050" t="s">
        <v>17</v>
      </c>
      <c r="BE348" s="1050" t="s">
        <v>17</v>
      </c>
      <c r="BF348" s="1050" t="s">
        <v>17</v>
      </c>
      <c r="BG348" s="1050" t="s">
        <v>17</v>
      </c>
      <c r="BH348" s="95"/>
      <c r="BI348" s="1050" t="s">
        <v>17</v>
      </c>
      <c r="BJ348" s="95"/>
      <c r="BK348" s="1050" t="s">
        <v>17</v>
      </c>
      <c r="BL348" s="95"/>
      <c r="BM348" s="95"/>
      <c r="BN348" s="95"/>
      <c r="BO348" s="95" t="s">
        <v>17</v>
      </c>
      <c r="BP348" s="95"/>
      <c r="BQ348" s="95" t="s">
        <v>121</v>
      </c>
      <c r="BR348" s="95"/>
      <c r="BS348" s="1044"/>
      <c r="BT348" s="1044"/>
      <c r="BU348" s="1044">
        <v>400</v>
      </c>
      <c r="BV348" s="1044"/>
      <c r="BW348" s="1044"/>
      <c r="BX348" s="1044">
        <v>2000</v>
      </c>
      <c r="BY348" s="1047"/>
      <c r="CA348" s="365">
        <f t="shared" si="153"/>
        <v>42.172499999999999</v>
      </c>
      <c r="CB348" s="365" t="b">
        <f t="shared" si="154"/>
        <v>0</v>
      </c>
      <c r="CC348" s="365" t="b">
        <f t="shared" si="155"/>
        <v>0</v>
      </c>
      <c r="CD348" s="365" t="b">
        <f t="shared" si="156"/>
        <v>0</v>
      </c>
      <c r="CE348" s="365" t="b">
        <f t="shared" si="157"/>
        <v>0</v>
      </c>
      <c r="CF348" s="365" t="b">
        <f t="shared" si="158"/>
        <v>0</v>
      </c>
      <c r="CG348" s="365">
        <f t="shared" si="159"/>
        <v>13.007121750000001</v>
      </c>
      <c r="CH348" s="365" t="b">
        <f t="shared" si="160"/>
        <v>0</v>
      </c>
      <c r="CI348" s="72">
        <f t="shared" si="161"/>
        <v>42.172499999999999</v>
      </c>
      <c r="CJ348" s="72" t="b">
        <f t="shared" si="162"/>
        <v>0</v>
      </c>
      <c r="CK348" s="72" t="b">
        <f t="shared" si="163"/>
        <v>0</v>
      </c>
      <c r="CL348" s="72">
        <f t="shared" si="164"/>
        <v>0</v>
      </c>
      <c r="CM348" s="72" t="b">
        <f t="shared" si="165"/>
        <v>0</v>
      </c>
      <c r="CN348" s="72">
        <f t="shared" si="166"/>
        <v>13.007121750000001</v>
      </c>
      <c r="CP348" s="13" t="b">
        <f t="shared" si="167"/>
        <v>0</v>
      </c>
      <c r="CQ348" s="13">
        <f t="shared" si="168"/>
        <v>0</v>
      </c>
      <c r="CR348" s="13">
        <f t="shared" si="169"/>
        <v>56</v>
      </c>
      <c r="CS348" s="13">
        <f t="shared" si="175"/>
        <v>0</v>
      </c>
      <c r="CT348" s="13" t="b">
        <f t="shared" si="174"/>
        <v>0</v>
      </c>
      <c r="CU348" s="13">
        <f t="shared" si="147"/>
        <v>0</v>
      </c>
      <c r="CV348" s="13" t="b">
        <f t="shared" si="170"/>
        <v>0</v>
      </c>
      <c r="CW348" s="13">
        <f t="shared" si="171"/>
        <v>0</v>
      </c>
      <c r="CX348" s="13" t="b">
        <f t="shared" si="172"/>
        <v>0</v>
      </c>
      <c r="CY348" s="13">
        <f t="shared" si="173"/>
        <v>0</v>
      </c>
    </row>
    <row r="349" spans="1:103" ht="15" thickBot="1">
      <c r="A349" s="932"/>
      <c r="B349" s="1051"/>
      <c r="C349" s="1051"/>
      <c r="D349" s="1051"/>
      <c r="E349" s="1051"/>
      <c r="F349" s="1051"/>
      <c r="G349" s="1051"/>
      <c r="H349" s="1051"/>
      <c r="I349" s="1051"/>
      <c r="J349" s="1051"/>
      <c r="K349" s="1051"/>
      <c r="L349" s="1051"/>
      <c r="M349" s="1051"/>
      <c r="N349" s="1051"/>
      <c r="O349" s="1051"/>
      <c r="P349" s="1051"/>
      <c r="Q349" s="941"/>
      <c r="R349" s="1051"/>
      <c r="S349" s="1051"/>
      <c r="T349" s="1051"/>
      <c r="U349" s="1051"/>
      <c r="V349" s="1051"/>
      <c r="W349" s="97"/>
      <c r="X349" s="97"/>
      <c r="Y349" s="97"/>
      <c r="Z349" s="97"/>
      <c r="AA349" s="97" t="s">
        <v>36</v>
      </c>
      <c r="AB349" s="98">
        <v>6</v>
      </c>
      <c r="AC349" s="98"/>
      <c r="AD349" s="97">
        <v>700</v>
      </c>
      <c r="AE349" s="1051"/>
      <c r="AF349" s="334">
        <f>IF(AG349&gt;0,(AJ349+AG349/2)/2,AJ349)</f>
        <v>59.4</v>
      </c>
      <c r="AG349" s="272">
        <v>50.4</v>
      </c>
      <c r="AH349" s="334">
        <f>IF(Y349="inne",K349*'lista, wskaźniki'!$E$35,IF(Y349="to samo źródło",0,IF(Y349=0,0)))</f>
        <v>0</v>
      </c>
      <c r="AI349" s="334" t="b">
        <f>IF(AA349="gaz z sieci",AC349*'lista, wskaźniki'!$D$21)</f>
        <v>0</v>
      </c>
      <c r="AJ349" s="272">
        <f>IF(AA349="węgiel",AB349*'lista, wskaźniki'!$D$20, IF('Sektor mieszkaniowy'!AA349="drewno",'Sektor mieszkaniowy'!AB349*'lista, wskaźniki'!$D$22,IF('Sektor mieszkaniowy'!AA349="pellet",AB349*'lista, wskaźniki'!$D$23,IF('Sektor mieszkaniowy'!AA349="gaz z sieci",AB349*'lista, wskaźniki'!$D$21,IF('Sektor mieszkaniowy'!AA349="olej opałowy",'Sektor mieszkaniowy'!AB349*'lista, wskaźniki'!$D$24)))))</f>
        <v>93.6</v>
      </c>
      <c r="AK349" s="1054"/>
      <c r="AL349" s="1051"/>
      <c r="AM349" s="20">
        <f>IF(AA349="węgiel",AF349*1/3.6*'lista, wskaźniki'!$F$20,IF(AA349="drewno",AF349*1/3.6*'lista, wskaźniki'!$F$22,IF(AA349="pellet",AF349*1/3.6*'lista, wskaźniki'!$F$23,IF(AA349="gaz z sieci",AF349*1/3.6*'lista, wskaźniki'!$F$21,IF(AA349="olej opałowy",AF349*1/3.6*'lista, wskaźniki'!$F$24,0)))))</f>
        <v>0</v>
      </c>
      <c r="AN349" s="20">
        <f>IF(AA349="węgiel",AF349*'lista, wskaźniki'!$E$42,IF(AA349="drewno",AF349*'lista, wskaźniki'!$G$42,IF(AA349="pellet",AF349*'lista, wskaźniki'!$H$42,IF(AA349="gaz z sieci",AF349*'lista, wskaźniki'!$F$42,IF(AA349="olej opałowy",AF349*'lista, wskaźniki'!$I$42,0)))))</f>
        <v>4.8113999999999997E-2</v>
      </c>
      <c r="AO349" s="20">
        <f>IF(AA349="węgiel",AF349*'lista, wskaźniki'!$E$43,IF(AA349="drewno",AF349*'lista, wskaźniki'!$G$43,IF(AA349="pellet",AF349*'lista, wskaźniki'!$H$43,IF(AA349="gaz z sieci",AF349*'lista, wskaźniki'!$F$43,IF(AA349="olej opałowy",AF349*'lista, wskaźniki'!$I$43,0)))))</f>
        <v>4.8113999999999997E-2</v>
      </c>
      <c r="AP349" s="20">
        <f>IF(AA349="węgiel",AF349*'lista, wskaźniki'!$E$44,IF(AA349="drewno",AF349*'lista, wskaźniki'!$G$44,IF(AA349="pellet",AF349*'lista, wskaźniki'!$H$44,IF(AA349="gaz z sieci",AF349*'lista, wskaźniki'!$F$44,IF(AA349="olej opałowy",AF349*'lista, wskaźniki'!$I$44,0)))))</f>
        <v>1.4849999999999998E-5</v>
      </c>
      <c r="AQ349" s="20" t="b">
        <f>IF(Z349="gaz",AH349*1/3.6*'lista, wskaźniki'!$F$21,IF(Z349="energia elektryczna",AH349*1/3.6*'lista, wskaźniki'!$F$26))</f>
        <v>0</v>
      </c>
      <c r="AR349" s="20" t="b">
        <f>IF(Z349="gaz",AH349*'lista, wskaźniki'!$F$42,IF(Z349="energia elektryczna",AH349*0))</f>
        <v>0</v>
      </c>
      <c r="AS349" s="20" t="b">
        <f>IF(Z349="gaz",AH349*'lista, wskaźniki'!$F$43,IF(Z349="energia elektryczna",AH349*0))</f>
        <v>0</v>
      </c>
      <c r="AT349" s="20" t="b">
        <f>IF(Z349="gaz",AH349*'lista, wskaźniki'!$F$44,IF(Z349="energia elektryczna",AH349*0))</f>
        <v>0</v>
      </c>
      <c r="AU349" s="20">
        <f>AI349*1/3.6*'lista, wskaźniki'!$F$21</f>
        <v>0</v>
      </c>
      <c r="AV349" s="20">
        <f>AI349*'lista, wskaźniki'!$F$42</f>
        <v>0</v>
      </c>
      <c r="AW349" s="20">
        <f>AI349*'lista, wskaźniki'!$F$43</f>
        <v>0</v>
      </c>
      <c r="AX349" s="20">
        <f>AI349*'lista, wskaźniki'!$F$44</f>
        <v>0</v>
      </c>
      <c r="AY349" s="20">
        <f>AK349*'lista, wskaźniki'!$F$26</f>
        <v>0</v>
      </c>
      <c r="AZ349" s="20">
        <f t="shared" si="149"/>
        <v>0</v>
      </c>
      <c r="BA349" s="20">
        <f t="shared" si="150"/>
        <v>4.8113999999999997E-2</v>
      </c>
      <c r="BB349" s="20">
        <f t="shared" si="151"/>
        <v>4.8113999999999997E-2</v>
      </c>
      <c r="BC349" s="20">
        <f t="shared" si="152"/>
        <v>1.4849999999999998E-5</v>
      </c>
      <c r="BD349" s="1051"/>
      <c r="BE349" s="1051"/>
      <c r="BF349" s="1051"/>
      <c r="BG349" s="1051"/>
      <c r="BH349" s="97"/>
      <c r="BI349" s="1051"/>
      <c r="BJ349" s="97"/>
      <c r="BK349" s="1051"/>
      <c r="BL349" s="97"/>
      <c r="BM349" s="97"/>
      <c r="BN349" s="97"/>
      <c r="BO349" s="97"/>
      <c r="BP349" s="97"/>
      <c r="BQ349" s="97"/>
      <c r="BR349" s="97"/>
      <c r="BS349" s="1045"/>
      <c r="BT349" s="1045"/>
      <c r="BU349" s="1045"/>
      <c r="BV349" s="1045"/>
      <c r="BW349" s="1045"/>
      <c r="BX349" s="1045"/>
      <c r="BY349" s="1048"/>
      <c r="CA349" s="365" t="b">
        <f t="shared" si="153"/>
        <v>0</v>
      </c>
      <c r="CB349" s="365">
        <f t="shared" si="154"/>
        <v>59.4</v>
      </c>
      <c r="CC349" s="365" t="b">
        <f t="shared" si="155"/>
        <v>0</v>
      </c>
      <c r="CD349" s="365" t="b">
        <f t="shared" si="156"/>
        <v>0</v>
      </c>
      <c r="CE349" s="365" t="b">
        <f t="shared" si="157"/>
        <v>0</v>
      </c>
      <c r="CF349" s="365" t="b">
        <f t="shared" si="158"/>
        <v>0</v>
      </c>
      <c r="CG349" s="365" t="b">
        <f t="shared" si="159"/>
        <v>0</v>
      </c>
      <c r="CH349" s="365" t="b">
        <f t="shared" si="160"/>
        <v>0</v>
      </c>
      <c r="CI349" s="72" t="b">
        <f t="shared" si="161"/>
        <v>0</v>
      </c>
      <c r="CJ349" s="72">
        <f t="shared" si="162"/>
        <v>59.4</v>
      </c>
      <c r="CK349" s="72" t="b">
        <f t="shared" si="163"/>
        <v>0</v>
      </c>
      <c r="CL349" s="72">
        <f t="shared" si="164"/>
        <v>0</v>
      </c>
      <c r="CM349" s="72" t="b">
        <f t="shared" si="165"/>
        <v>0</v>
      </c>
      <c r="CN349" s="72" t="b">
        <f t="shared" si="166"/>
        <v>0</v>
      </c>
      <c r="CP349" s="13">
        <f t="shared" si="167"/>
        <v>0</v>
      </c>
      <c r="CQ349" s="13" t="b">
        <f t="shared" si="168"/>
        <v>0</v>
      </c>
      <c r="CR349" s="13" t="b">
        <f t="shared" si="169"/>
        <v>0</v>
      </c>
      <c r="CS349" s="13" t="b">
        <f t="shared" si="175"/>
        <v>0</v>
      </c>
      <c r="CT349" s="13" t="b">
        <f t="shared" si="174"/>
        <v>0</v>
      </c>
      <c r="CU349" s="13" t="b">
        <f t="shared" si="147"/>
        <v>0</v>
      </c>
      <c r="CV349" s="13" t="b">
        <f t="shared" si="170"/>
        <v>0</v>
      </c>
      <c r="CW349" s="13" t="b">
        <f t="shared" si="171"/>
        <v>0</v>
      </c>
      <c r="CX349" s="13" t="b">
        <f t="shared" si="172"/>
        <v>0</v>
      </c>
      <c r="CY349" s="13" t="b">
        <f t="shared" si="173"/>
        <v>0</v>
      </c>
    </row>
    <row r="350" spans="1:103" ht="15" thickBot="1">
      <c r="A350" s="932"/>
      <c r="B350" s="1051"/>
      <c r="C350" s="1051"/>
      <c r="D350" s="1051"/>
      <c r="E350" s="1051"/>
      <c r="F350" s="1051"/>
      <c r="G350" s="1051"/>
      <c r="H350" s="1051"/>
      <c r="I350" s="1051"/>
      <c r="J350" s="1051"/>
      <c r="K350" s="1051"/>
      <c r="L350" s="1051"/>
      <c r="M350" s="1051"/>
      <c r="N350" s="1051"/>
      <c r="O350" s="1051"/>
      <c r="P350" s="1051"/>
      <c r="Q350" s="941"/>
      <c r="R350" s="1051"/>
      <c r="S350" s="1051"/>
      <c r="T350" s="1051"/>
      <c r="U350" s="1051"/>
      <c r="V350" s="1051"/>
      <c r="W350" s="97"/>
      <c r="X350" s="97"/>
      <c r="Y350" s="97"/>
      <c r="Z350" s="97"/>
      <c r="AA350" s="97" t="s">
        <v>50</v>
      </c>
      <c r="AB350" s="98"/>
      <c r="AC350" s="98"/>
      <c r="AD350" s="97"/>
      <c r="AE350" s="1051"/>
      <c r="AF350" s="334">
        <f t="shared" si="148"/>
        <v>0</v>
      </c>
      <c r="AG350" s="272">
        <f>IF(R350="kompletna",Q350*J350*0.0036*'lista, wskaźniki'!$F$13, IF(R350="częściowa",Q350*J350*0.0036*'lista, wskaźniki'!$F$14, IF(R350="brak",Q350*J350*0.0036*'lista, wskaźniki'!$F$15,)))</f>
        <v>0</v>
      </c>
      <c r="AH350" s="334">
        <f>IF(Y350="inne",K350*'lista, wskaźniki'!$E$35,IF(Y350="to samo źródło",0,IF(Y350=0,0)))</f>
        <v>0</v>
      </c>
      <c r="AI350" s="334" t="b">
        <f>IF(AA350="gaz z sieci",AC350*'lista, wskaźniki'!$D$21)</f>
        <v>0</v>
      </c>
      <c r="AJ350" s="272">
        <f>IF(AA350="węgiel",AB350*'lista, wskaźniki'!$D$20, IF('Sektor mieszkaniowy'!AA350="drewno",'Sektor mieszkaniowy'!AB350*'lista, wskaźniki'!$D$22,IF('Sektor mieszkaniowy'!AA350="pellet",AB350*'lista, wskaźniki'!$D$23,IF('Sektor mieszkaniowy'!AA350="gaz z sieci",AB350*'lista, wskaźniki'!$D$21,IF('Sektor mieszkaniowy'!AA350="olej opałowy",'Sektor mieszkaniowy'!AB350*'lista, wskaźniki'!$D$24)))))</f>
        <v>0</v>
      </c>
      <c r="AK350" s="1054"/>
      <c r="AL350" s="1051"/>
      <c r="AM350" s="20">
        <f>IF(AA350="węgiel",AF350*1/3.6*'lista, wskaźniki'!$F$20,IF(AA350="drewno",AF350*1/3.6*'lista, wskaźniki'!$F$22,IF(AA350="pellet",AF350*1/3.6*'lista, wskaźniki'!$F$23,IF(AA350="gaz z sieci",AF350*1/3.6*'lista, wskaźniki'!$F$21,IF(AA350="olej opałowy",AF350*1/3.6*'lista, wskaźniki'!$F$24,0)))))</f>
        <v>0</v>
      </c>
      <c r="AN350" s="20">
        <f>IF(AA350="węgiel",AF350*'lista, wskaźniki'!$E$42,IF(AA350="drewno",AF350*'lista, wskaźniki'!$G$42,IF(AA350="pellet",AF350*'lista, wskaźniki'!$H$42,IF(AA350="gaz z sieci",AF350*'lista, wskaźniki'!$F$42,IF(AA350="olej opałowy",AF350*'lista, wskaźniki'!$I$42,0)))))</f>
        <v>0</v>
      </c>
      <c r="AO350" s="20">
        <f>IF(AA350="węgiel",AF350*'lista, wskaźniki'!$E$43,IF(AA350="drewno",AF350*'lista, wskaźniki'!$G$43,IF(AA350="pellet",AF350*'lista, wskaźniki'!$H$43,IF(AA350="gaz z sieci",AF350*'lista, wskaźniki'!$F$43,IF(AA350="olej opałowy",AF350*'lista, wskaźniki'!$I$43,0)))))</f>
        <v>0</v>
      </c>
      <c r="AP350" s="20">
        <f>IF(AA350="węgiel",AF350*'lista, wskaźniki'!$E$44,IF(AA350="drewno",AF350*'lista, wskaźniki'!$G$44,IF(AA350="pellet",AF350*'lista, wskaźniki'!$H$44,IF(AA350="gaz z sieci",AF350*'lista, wskaźniki'!$F$44,IF(AA350="olej opałowy",AF350*'lista, wskaźniki'!$I$44,0)))))</f>
        <v>0</v>
      </c>
      <c r="AQ350" s="20" t="b">
        <f>IF(Z350="gaz",AH350*1/3.6*'lista, wskaźniki'!$F$21,IF(Z350="energia elektryczna",AH350*1/3.6*'lista, wskaźniki'!$F$26))</f>
        <v>0</v>
      </c>
      <c r="AR350" s="20" t="b">
        <f>IF(Z350="gaz",AH350*'lista, wskaźniki'!$F$42,IF(Z350="energia elektryczna",AH350*0))</f>
        <v>0</v>
      </c>
      <c r="AS350" s="20" t="b">
        <f>IF(Z350="gaz",AH350*'lista, wskaźniki'!$F$43,IF(Z350="energia elektryczna",AH350*0))</f>
        <v>0</v>
      </c>
      <c r="AT350" s="20" t="b">
        <f>IF(Z350="gaz",AH350*'lista, wskaźniki'!$F$44,IF(Z350="energia elektryczna",AH350*0))</f>
        <v>0</v>
      </c>
      <c r="AU350" s="20">
        <f>AI350*1/3.6*'lista, wskaźniki'!$F$21</f>
        <v>0</v>
      </c>
      <c r="AV350" s="20">
        <f>AI350*'lista, wskaźniki'!$F$42</f>
        <v>0</v>
      </c>
      <c r="AW350" s="20">
        <f>AI350*'lista, wskaźniki'!$F$43</f>
        <v>0</v>
      </c>
      <c r="AX350" s="20">
        <f>AI350*'lista, wskaźniki'!$F$44</f>
        <v>0</v>
      </c>
      <c r="AY350" s="20">
        <f>AK350*'lista, wskaźniki'!$F$26</f>
        <v>0</v>
      </c>
      <c r="AZ350" s="20">
        <f t="shared" si="149"/>
        <v>0</v>
      </c>
      <c r="BA350" s="20">
        <f t="shared" si="150"/>
        <v>0</v>
      </c>
      <c r="BB350" s="20">
        <f t="shared" si="151"/>
        <v>0</v>
      </c>
      <c r="BC350" s="20">
        <f t="shared" si="152"/>
        <v>0</v>
      </c>
      <c r="BD350" s="1051"/>
      <c r="BE350" s="1051"/>
      <c r="BF350" s="1051"/>
      <c r="BG350" s="1051"/>
      <c r="BH350" s="97"/>
      <c r="BI350" s="1051"/>
      <c r="BJ350" s="97"/>
      <c r="BK350" s="1051"/>
      <c r="BL350" s="97"/>
      <c r="BM350" s="97"/>
      <c r="BN350" s="97"/>
      <c r="BO350" s="97"/>
      <c r="BP350" s="97"/>
      <c r="BQ350" s="97"/>
      <c r="BR350" s="97"/>
      <c r="BS350" s="1045"/>
      <c r="BT350" s="1045"/>
      <c r="BU350" s="1045"/>
      <c r="BV350" s="1045"/>
      <c r="BW350" s="1045"/>
      <c r="BX350" s="1045"/>
      <c r="BY350" s="1048"/>
      <c r="CA350" s="365" t="b">
        <f t="shared" si="153"/>
        <v>0</v>
      </c>
      <c r="CB350" s="365" t="b">
        <f t="shared" si="154"/>
        <v>0</v>
      </c>
      <c r="CC350" s="365">
        <f t="shared" si="155"/>
        <v>0</v>
      </c>
      <c r="CD350" s="365" t="b">
        <f t="shared" si="156"/>
        <v>0</v>
      </c>
      <c r="CE350" s="365" t="b">
        <f t="shared" si="157"/>
        <v>0</v>
      </c>
      <c r="CF350" s="365" t="b">
        <f t="shared" si="158"/>
        <v>0</v>
      </c>
      <c r="CG350" s="365" t="b">
        <f t="shared" si="159"/>
        <v>0</v>
      </c>
      <c r="CH350" s="365" t="b">
        <f t="shared" si="160"/>
        <v>0</v>
      </c>
      <c r="CI350" s="72" t="b">
        <f t="shared" si="161"/>
        <v>0</v>
      </c>
      <c r="CJ350" s="72" t="b">
        <f t="shared" si="162"/>
        <v>0</v>
      </c>
      <c r="CK350" s="72">
        <f t="shared" si="163"/>
        <v>0</v>
      </c>
      <c r="CL350" s="72">
        <f t="shared" si="164"/>
        <v>0</v>
      </c>
      <c r="CM350" s="72" t="b">
        <f t="shared" si="165"/>
        <v>0</v>
      </c>
      <c r="CN350" s="72" t="b">
        <f t="shared" si="166"/>
        <v>0</v>
      </c>
      <c r="CP350" s="13">
        <f t="shared" si="167"/>
        <v>0</v>
      </c>
      <c r="CQ350" s="13" t="b">
        <f t="shared" si="168"/>
        <v>0</v>
      </c>
      <c r="CR350" s="13" t="b">
        <f t="shared" si="169"/>
        <v>0</v>
      </c>
      <c r="CS350" s="13" t="b">
        <f t="shared" si="175"/>
        <v>0</v>
      </c>
      <c r="CT350" s="13" t="b">
        <f t="shared" si="174"/>
        <v>0</v>
      </c>
      <c r="CU350" s="13" t="b">
        <f t="shared" si="147"/>
        <v>0</v>
      </c>
      <c r="CV350" s="13" t="b">
        <f t="shared" si="170"/>
        <v>0</v>
      </c>
      <c r="CW350" s="13" t="b">
        <f t="shared" si="171"/>
        <v>0</v>
      </c>
      <c r="CX350" s="13" t="b">
        <f t="shared" si="172"/>
        <v>0</v>
      </c>
      <c r="CY350" s="13" t="b">
        <f t="shared" si="173"/>
        <v>0</v>
      </c>
    </row>
    <row r="351" spans="1:103" ht="15" thickBot="1">
      <c r="A351" s="932"/>
      <c r="B351" s="1051"/>
      <c r="C351" s="1051"/>
      <c r="D351" s="1051"/>
      <c r="E351" s="1051"/>
      <c r="F351" s="1051"/>
      <c r="G351" s="1051"/>
      <c r="H351" s="1051"/>
      <c r="I351" s="1051"/>
      <c r="J351" s="1051"/>
      <c r="K351" s="1051"/>
      <c r="L351" s="1051"/>
      <c r="M351" s="1051"/>
      <c r="N351" s="1051"/>
      <c r="O351" s="1051"/>
      <c r="P351" s="1051"/>
      <c r="Q351" s="941"/>
      <c r="R351" s="1051"/>
      <c r="S351" s="1051"/>
      <c r="T351" s="1051"/>
      <c r="U351" s="1051"/>
      <c r="V351" s="1051"/>
      <c r="W351" s="97"/>
      <c r="X351" s="97"/>
      <c r="Y351" s="97"/>
      <c r="Z351" s="97"/>
      <c r="AA351" s="97" t="s">
        <v>38</v>
      </c>
      <c r="AB351" s="98"/>
      <c r="AC351" s="98"/>
      <c r="AD351" s="97"/>
      <c r="AE351" s="1051"/>
      <c r="AF351" s="334">
        <f t="shared" si="148"/>
        <v>0</v>
      </c>
      <c r="AG351" s="272">
        <f>IF(R351="kompletna",Q351*J351*0.0036*'lista, wskaźniki'!$F$13, IF(R351="częściowa",Q351*J351*0.0036*'lista, wskaźniki'!$F$14, IF(R351="brak",Q351*J351*0.0036*'lista, wskaźniki'!$F$15,)))</f>
        <v>0</v>
      </c>
      <c r="AH351" s="334">
        <f>IF(Y351="inne",K351*'lista, wskaźniki'!$E$35,IF(Y351="to samo źródło",0,IF(Y351=0,0)))</f>
        <v>0</v>
      </c>
      <c r="AI351" s="334">
        <f>IF(AA351="gaz z sieci",AC351*'lista, wskaźniki'!$D$21)</f>
        <v>0</v>
      </c>
      <c r="AJ351" s="272">
        <f>IF(AA351="węgiel",AB351*'lista, wskaźniki'!$D$20, IF('Sektor mieszkaniowy'!AA351="drewno",'Sektor mieszkaniowy'!AB351*'lista, wskaźniki'!$D$22,IF('Sektor mieszkaniowy'!AA351="pellet",AB351*'lista, wskaźniki'!$D$23,IF('Sektor mieszkaniowy'!AA351="gaz z sieci",AB351*'lista, wskaźniki'!$D$21,IF('Sektor mieszkaniowy'!AA351="olej opałowy",'Sektor mieszkaniowy'!AB351*'lista, wskaźniki'!$D$24)))))</f>
        <v>0</v>
      </c>
      <c r="AK351" s="1054"/>
      <c r="AL351" s="1051"/>
      <c r="AM351" s="20">
        <f>IF(AA351="węgiel",AF351*1/3.6*'lista, wskaźniki'!$F$20,IF(AA351="drewno",AF351*1/3.6*'lista, wskaźniki'!$F$22,IF(AA351="pellet",AF351*1/3.6*'lista, wskaźniki'!$F$23,IF(AA351="gaz z sieci",AF351*1/3.6*'lista, wskaźniki'!$F$21,IF(AA351="olej opałowy",AF351*1/3.6*'lista, wskaźniki'!$F$24,0)))))</f>
        <v>0</v>
      </c>
      <c r="AN351" s="20">
        <f>IF(AA351="węgiel",AF351*'lista, wskaźniki'!$E$42,IF(AA351="drewno",AF351*'lista, wskaźniki'!$G$42,IF(AA351="pellet",AF351*'lista, wskaźniki'!$H$42,IF(AA351="gaz z sieci",AF351*'lista, wskaźniki'!$F$42,IF(AA351="olej opałowy",AF351*'lista, wskaźniki'!$I$42,0)))))</f>
        <v>0</v>
      </c>
      <c r="AO351" s="20">
        <f>IF(AA351="węgiel",AF351*'lista, wskaźniki'!$E$43,IF(AA351="drewno",AF351*'lista, wskaźniki'!$G$43,IF(AA351="pellet",AF351*'lista, wskaźniki'!$H$43,IF(AA351="gaz z sieci",AF351*'lista, wskaźniki'!$F$43,IF(AA351="olej opałowy",AF351*'lista, wskaźniki'!$I$43,0)))))</f>
        <v>0</v>
      </c>
      <c r="AP351" s="20">
        <f>IF(AA351="węgiel",AF351*'lista, wskaźniki'!$E$44,IF(AA351="drewno",AF351*'lista, wskaźniki'!$G$44,IF(AA351="pellet",AF351*'lista, wskaźniki'!$H$44,IF(AA351="gaz z sieci",AF351*'lista, wskaźniki'!$F$44,IF(AA351="olej opałowy",AF351*'lista, wskaźniki'!$I$44,0)))))</f>
        <v>0</v>
      </c>
      <c r="AQ351" s="20" t="b">
        <f>IF(Z351="gaz",AH351*1/3.6*'lista, wskaźniki'!$F$21,IF(Z351="energia elektryczna",AH351*1/3.6*'lista, wskaźniki'!$F$26))</f>
        <v>0</v>
      </c>
      <c r="AR351" s="20" t="b">
        <f>IF(Z351="gaz",AH351*'lista, wskaźniki'!$F$42,IF(Z351="energia elektryczna",AH351*0))</f>
        <v>0</v>
      </c>
      <c r="AS351" s="20" t="b">
        <f>IF(Z351="gaz",AH351*'lista, wskaźniki'!$F$43,IF(Z351="energia elektryczna",AH351*0))</f>
        <v>0</v>
      </c>
      <c r="AT351" s="20" t="b">
        <f>IF(Z351="gaz",AH351*'lista, wskaźniki'!$F$44,IF(Z351="energia elektryczna",AH351*0))</f>
        <v>0</v>
      </c>
      <c r="AU351" s="20">
        <f>AI351*1/3.6*'lista, wskaźniki'!$F$21</f>
        <v>0</v>
      </c>
      <c r="AV351" s="20">
        <f>AI351*'lista, wskaźniki'!$F$42</f>
        <v>0</v>
      </c>
      <c r="AW351" s="20">
        <f>AI351*'lista, wskaźniki'!$F$43</f>
        <v>0</v>
      </c>
      <c r="AX351" s="20">
        <f>AI351*'lista, wskaźniki'!$F$44</f>
        <v>0</v>
      </c>
      <c r="AY351" s="20">
        <f>AK351*'lista, wskaźniki'!$F$26</f>
        <v>0</v>
      </c>
      <c r="AZ351" s="20">
        <f t="shared" si="149"/>
        <v>0</v>
      </c>
      <c r="BA351" s="20">
        <f t="shared" si="150"/>
        <v>0</v>
      </c>
      <c r="BB351" s="20">
        <f t="shared" si="151"/>
        <v>0</v>
      </c>
      <c r="BC351" s="20">
        <f t="shared" si="152"/>
        <v>0</v>
      </c>
      <c r="BD351" s="1051"/>
      <c r="BE351" s="1051"/>
      <c r="BF351" s="1051"/>
      <c r="BG351" s="1051"/>
      <c r="BH351" s="97"/>
      <c r="BI351" s="1051"/>
      <c r="BJ351" s="97"/>
      <c r="BK351" s="1051"/>
      <c r="BL351" s="97"/>
      <c r="BM351" s="97"/>
      <c r="BN351" s="97"/>
      <c r="BO351" s="97"/>
      <c r="BP351" s="97"/>
      <c r="BQ351" s="97"/>
      <c r="BR351" s="97"/>
      <c r="BS351" s="1045"/>
      <c r="BT351" s="1045"/>
      <c r="BU351" s="1045"/>
      <c r="BV351" s="1045"/>
      <c r="BW351" s="1045"/>
      <c r="BX351" s="1045"/>
      <c r="BY351" s="1048"/>
      <c r="CA351" s="365" t="b">
        <f t="shared" si="153"/>
        <v>0</v>
      </c>
      <c r="CB351" s="365" t="b">
        <f t="shared" si="154"/>
        <v>0</v>
      </c>
      <c r="CC351" s="365" t="b">
        <f t="shared" si="155"/>
        <v>0</v>
      </c>
      <c r="CD351" s="365">
        <f t="shared" si="156"/>
        <v>0</v>
      </c>
      <c r="CE351" s="365" t="b">
        <f t="shared" si="157"/>
        <v>0</v>
      </c>
      <c r="CF351" s="365" t="b">
        <f t="shared" si="158"/>
        <v>0</v>
      </c>
      <c r="CG351" s="365" t="b">
        <f t="shared" si="159"/>
        <v>0</v>
      </c>
      <c r="CH351" s="365">
        <f t="shared" si="160"/>
        <v>0</v>
      </c>
      <c r="CI351" s="72" t="b">
        <f t="shared" si="161"/>
        <v>0</v>
      </c>
      <c r="CJ351" s="72" t="b">
        <f t="shared" si="162"/>
        <v>0</v>
      </c>
      <c r="CK351" s="72" t="b">
        <f t="shared" si="163"/>
        <v>0</v>
      </c>
      <c r="CL351" s="72">
        <f t="shared" si="164"/>
        <v>0</v>
      </c>
      <c r="CM351" s="72" t="b">
        <f t="shared" si="165"/>
        <v>0</v>
      </c>
      <c r="CN351" s="72" t="b">
        <f t="shared" si="166"/>
        <v>0</v>
      </c>
      <c r="CP351" s="13">
        <f t="shared" si="167"/>
        <v>0</v>
      </c>
      <c r="CQ351" s="13" t="b">
        <f t="shared" si="168"/>
        <v>0</v>
      </c>
      <c r="CR351" s="13" t="b">
        <f t="shared" si="169"/>
        <v>0</v>
      </c>
      <c r="CS351" s="13" t="b">
        <f t="shared" si="175"/>
        <v>0</v>
      </c>
      <c r="CT351" s="13" t="b">
        <f t="shared" si="174"/>
        <v>0</v>
      </c>
      <c r="CU351" s="13" t="b">
        <f t="shared" ref="CU351:CU414" si="176">IF(R351="kompletna",CT351,IF(R351="częściowa",0.5*CT351,IF(R351="brak",0*CT351)))</f>
        <v>0</v>
      </c>
      <c r="CV351" s="13" t="b">
        <f t="shared" si="170"/>
        <v>0</v>
      </c>
      <c r="CW351" s="13" t="b">
        <f t="shared" si="171"/>
        <v>0</v>
      </c>
      <c r="CX351" s="13" t="b">
        <f t="shared" si="172"/>
        <v>0</v>
      </c>
      <c r="CY351" s="13" t="b">
        <f t="shared" si="173"/>
        <v>0</v>
      </c>
    </row>
    <row r="352" spans="1:103" ht="15" thickBot="1">
      <c r="A352" s="933"/>
      <c r="B352" s="1052"/>
      <c r="C352" s="1052"/>
      <c r="D352" s="1052"/>
      <c r="E352" s="1052"/>
      <c r="F352" s="1052"/>
      <c r="G352" s="1052"/>
      <c r="H352" s="1052"/>
      <c r="I352" s="1052"/>
      <c r="J352" s="1052"/>
      <c r="K352" s="1052"/>
      <c r="L352" s="1052"/>
      <c r="M352" s="1052"/>
      <c r="N352" s="1052"/>
      <c r="O352" s="1052"/>
      <c r="P352" s="1052"/>
      <c r="Q352" s="942"/>
      <c r="R352" s="1052"/>
      <c r="S352" s="1052"/>
      <c r="T352" s="1052"/>
      <c r="U352" s="1052"/>
      <c r="V352" s="1052"/>
      <c r="W352" s="99"/>
      <c r="X352" s="99"/>
      <c r="Y352" s="99"/>
      <c r="Z352" s="99"/>
      <c r="AA352" s="99" t="s">
        <v>37</v>
      </c>
      <c r="AB352" s="100"/>
      <c r="AC352" s="100"/>
      <c r="AD352" s="99"/>
      <c r="AE352" s="1052"/>
      <c r="AF352" s="334">
        <f t="shared" si="148"/>
        <v>0</v>
      </c>
      <c r="AG352" s="272">
        <f>IF(R352="kompletna",Q352*J352*0.0036*'lista, wskaźniki'!$F$13, IF(R352="częściowa",Q352*J352*0.0036*'lista, wskaźniki'!$F$14, IF(R352="brak",Q352*J352*0.0036*'lista, wskaźniki'!$F$15,)))</f>
        <v>0</v>
      </c>
      <c r="AH352" s="334">
        <f>IF(Y352="inne",K352*'lista, wskaźniki'!$E$35,IF(Y352="to samo źródło",0,IF(Y352=0,0)))</f>
        <v>0</v>
      </c>
      <c r="AI352" s="334" t="b">
        <f>IF(AA352="gaz z sieci",AC352*'lista, wskaźniki'!$D$21)</f>
        <v>0</v>
      </c>
      <c r="AJ352" s="272">
        <f>IF(AA352="węgiel",AB352*'lista, wskaźniki'!$D$20, IF('Sektor mieszkaniowy'!AA352="drewno",'Sektor mieszkaniowy'!AB352*'lista, wskaźniki'!$D$22,IF('Sektor mieszkaniowy'!AA352="pellet",AB352*'lista, wskaźniki'!$D$23,IF('Sektor mieszkaniowy'!AA352="gaz z sieci",AB352*'lista, wskaźniki'!$D$21,IF('Sektor mieszkaniowy'!AA352="olej opałowy",'Sektor mieszkaniowy'!AB352*'lista, wskaźniki'!$D$24)))))</f>
        <v>0</v>
      </c>
      <c r="AK352" s="1055"/>
      <c r="AL352" s="1052"/>
      <c r="AM352" s="20">
        <f>IF(AA352="węgiel",AF352*1/3.6*'lista, wskaźniki'!$F$20,IF(AA352="drewno",AF352*1/3.6*'lista, wskaźniki'!$F$22,IF(AA352="pellet",AF352*1/3.6*'lista, wskaźniki'!$F$23,IF(AA352="gaz z sieci",AF352*1/3.6*'lista, wskaźniki'!$F$21,IF(AA352="olej opałowy",AF352*1/3.6*'lista, wskaźniki'!$F$24,0)))))</f>
        <v>0</v>
      </c>
      <c r="AN352" s="20">
        <f>IF(AA352="węgiel",AF352*'lista, wskaźniki'!$E$42,IF(AA352="drewno",AF352*'lista, wskaźniki'!$G$42,IF(AA352="pellet",AF352*'lista, wskaźniki'!$H$42,IF(AA352="gaz z sieci",AF352*'lista, wskaźniki'!$F$42,IF(AA352="olej opałowy",AF352*'lista, wskaźniki'!$I$42,0)))))</f>
        <v>0</v>
      </c>
      <c r="AO352" s="20">
        <f>IF(AA352="węgiel",AF352*'lista, wskaźniki'!$E$43,IF(AA352="drewno",AF352*'lista, wskaźniki'!$G$43,IF(AA352="pellet",AF352*'lista, wskaźniki'!$H$43,IF(AA352="gaz z sieci",AF352*'lista, wskaźniki'!$F$43,IF(AA352="olej opałowy",AF352*'lista, wskaźniki'!$I$43,0)))))</f>
        <v>0</v>
      </c>
      <c r="AP352" s="20">
        <f>IF(AA352="węgiel",AF352*'lista, wskaźniki'!$E$44,IF(AA352="drewno",AF352*'lista, wskaźniki'!$G$44,IF(AA352="pellet",AF352*'lista, wskaźniki'!$H$44,IF(AA352="gaz z sieci",AF352*'lista, wskaźniki'!$F$44,IF(AA352="olej opałowy",AF352*'lista, wskaźniki'!$I$44,0)))))</f>
        <v>0</v>
      </c>
      <c r="AQ352" s="20" t="b">
        <f>IF(Z352="gaz",AH352*1/3.6*'lista, wskaźniki'!$F$21,IF(Z352="energia elektryczna",AH352*1/3.6*'lista, wskaźniki'!$F$26))</f>
        <v>0</v>
      </c>
      <c r="AR352" s="20" t="b">
        <f>IF(Z352="gaz",AH352*'lista, wskaźniki'!$F$42,IF(Z352="energia elektryczna",AH352*0))</f>
        <v>0</v>
      </c>
      <c r="AS352" s="20" t="b">
        <f>IF(Z352="gaz",AH352*'lista, wskaźniki'!$F$43,IF(Z352="energia elektryczna",AH352*0))</f>
        <v>0</v>
      </c>
      <c r="AT352" s="20" t="b">
        <f>IF(Z352="gaz",AH352*'lista, wskaźniki'!$F$44,IF(Z352="energia elektryczna",AH352*0))</f>
        <v>0</v>
      </c>
      <c r="AU352" s="20">
        <f>AI352*1/3.6*'lista, wskaźniki'!$F$21</f>
        <v>0</v>
      </c>
      <c r="AV352" s="20">
        <f>AI352*'lista, wskaźniki'!$F$42</f>
        <v>0</v>
      </c>
      <c r="AW352" s="20">
        <f>AI352*'lista, wskaźniki'!$F$43</f>
        <v>0</v>
      </c>
      <c r="AX352" s="20">
        <f>AI352*'lista, wskaźniki'!$F$44</f>
        <v>0</v>
      </c>
      <c r="AY352" s="20">
        <f>AK352*'lista, wskaźniki'!$F$26</f>
        <v>0</v>
      </c>
      <c r="AZ352" s="20">
        <f t="shared" si="149"/>
        <v>0</v>
      </c>
      <c r="BA352" s="20">
        <f t="shared" si="150"/>
        <v>0</v>
      </c>
      <c r="BB352" s="20">
        <f t="shared" si="151"/>
        <v>0</v>
      </c>
      <c r="BC352" s="20">
        <f t="shared" si="152"/>
        <v>0</v>
      </c>
      <c r="BD352" s="1052"/>
      <c r="BE352" s="1052"/>
      <c r="BF352" s="1052"/>
      <c r="BG352" s="1052"/>
      <c r="BH352" s="99"/>
      <c r="BI352" s="1052"/>
      <c r="BJ352" s="99"/>
      <c r="BK352" s="1052"/>
      <c r="BL352" s="99"/>
      <c r="BM352" s="99"/>
      <c r="BN352" s="99"/>
      <c r="BO352" s="99"/>
      <c r="BP352" s="99"/>
      <c r="BQ352" s="99"/>
      <c r="BR352" s="99"/>
      <c r="BS352" s="1046"/>
      <c r="BT352" s="1046"/>
      <c r="BU352" s="1046"/>
      <c r="BV352" s="1046"/>
      <c r="BW352" s="1046"/>
      <c r="BX352" s="1046"/>
      <c r="BY352" s="1049"/>
      <c r="CA352" s="365" t="b">
        <f t="shared" si="153"/>
        <v>0</v>
      </c>
      <c r="CB352" s="365" t="b">
        <f t="shared" si="154"/>
        <v>0</v>
      </c>
      <c r="CC352" s="365" t="b">
        <f t="shared" si="155"/>
        <v>0</v>
      </c>
      <c r="CD352" s="365" t="b">
        <f t="shared" si="156"/>
        <v>0</v>
      </c>
      <c r="CE352" s="365">
        <f t="shared" si="157"/>
        <v>0</v>
      </c>
      <c r="CF352" s="365" t="b">
        <f t="shared" si="158"/>
        <v>0</v>
      </c>
      <c r="CG352" s="365" t="b">
        <f t="shared" si="159"/>
        <v>0</v>
      </c>
      <c r="CH352" s="365" t="b">
        <f t="shared" si="160"/>
        <v>0</v>
      </c>
      <c r="CI352" s="72" t="b">
        <f t="shared" si="161"/>
        <v>0</v>
      </c>
      <c r="CJ352" s="72" t="b">
        <f t="shared" si="162"/>
        <v>0</v>
      </c>
      <c r="CK352" s="72" t="b">
        <f t="shared" si="163"/>
        <v>0</v>
      </c>
      <c r="CL352" s="72">
        <f t="shared" si="164"/>
        <v>0</v>
      </c>
      <c r="CM352" s="72">
        <f t="shared" si="165"/>
        <v>0</v>
      </c>
      <c r="CN352" s="72" t="b">
        <f t="shared" si="166"/>
        <v>0</v>
      </c>
      <c r="CP352" s="13">
        <f t="shared" si="167"/>
        <v>0</v>
      </c>
      <c r="CQ352" s="13" t="b">
        <f t="shared" si="168"/>
        <v>0</v>
      </c>
      <c r="CR352" s="13" t="b">
        <f t="shared" si="169"/>
        <v>0</v>
      </c>
      <c r="CS352" s="13" t="b">
        <f t="shared" si="175"/>
        <v>0</v>
      </c>
      <c r="CT352" s="13" t="b">
        <f t="shared" si="174"/>
        <v>0</v>
      </c>
      <c r="CU352" s="13" t="b">
        <f t="shared" si="176"/>
        <v>0</v>
      </c>
      <c r="CV352" s="13" t="b">
        <f t="shared" si="170"/>
        <v>0</v>
      </c>
      <c r="CW352" s="13" t="b">
        <f t="shared" si="171"/>
        <v>0</v>
      </c>
      <c r="CX352" s="13" t="b">
        <f t="shared" si="172"/>
        <v>0</v>
      </c>
      <c r="CY352" s="13" t="b">
        <f t="shared" si="173"/>
        <v>0</v>
      </c>
    </row>
    <row r="353" spans="1:103" ht="15" thickBot="1">
      <c r="A353" s="931">
        <v>71</v>
      </c>
      <c r="B353" s="1050" t="s">
        <v>206</v>
      </c>
      <c r="C353" s="1050">
        <v>54</v>
      </c>
      <c r="D353" s="1050" t="s">
        <v>1</v>
      </c>
      <c r="E353" s="1050" t="s">
        <v>5</v>
      </c>
      <c r="F353" s="1050">
        <v>1</v>
      </c>
      <c r="G353" s="1050">
        <v>1</v>
      </c>
      <c r="H353" s="1050"/>
      <c r="I353" s="1050" t="s">
        <v>11</v>
      </c>
      <c r="J353" s="1050">
        <v>80</v>
      </c>
      <c r="K353" s="1050">
        <v>2</v>
      </c>
      <c r="L353" s="1050" t="s">
        <v>16</v>
      </c>
      <c r="M353" s="1050">
        <v>100</v>
      </c>
      <c r="N353" s="1050" t="s">
        <v>16</v>
      </c>
      <c r="O353" s="1050">
        <v>100</v>
      </c>
      <c r="P353" s="1050" t="s">
        <v>17</v>
      </c>
      <c r="Q353" s="940">
        <f>IF(I353="&lt;1966",'lista, wskaźniki'!$G$4,IF(I353="1967-1985",'lista, wskaźniki'!$G$5,IF(I353="1986-1992",'lista, wskaźniki'!$G$6,IF(I353="1993-1996",'lista, wskaźniki'!$G$7,IF(I353="&gt;1997",'lista, wskaźniki'!$G$8,IF(I353=0,'lista, wskaźniki'!$G$4))))))</f>
        <v>250</v>
      </c>
      <c r="R353" s="1050" t="s">
        <v>23</v>
      </c>
      <c r="S353" s="1050" t="s">
        <v>27</v>
      </c>
      <c r="T353" s="1050"/>
      <c r="U353" s="1050">
        <v>1997</v>
      </c>
      <c r="V353" s="1050"/>
      <c r="W353" s="95" t="s">
        <v>38</v>
      </c>
      <c r="X353" s="95" t="s">
        <v>38</v>
      </c>
      <c r="Y353" s="95" t="s">
        <v>42</v>
      </c>
      <c r="Z353" s="95"/>
      <c r="AA353" s="95" t="s">
        <v>35</v>
      </c>
      <c r="AB353" s="96"/>
      <c r="AC353" s="96"/>
      <c r="AD353" s="95"/>
      <c r="AE353" s="1050"/>
      <c r="AF353" s="334">
        <f t="shared" si="148"/>
        <v>0</v>
      </c>
      <c r="AG353" s="272">
        <v>0</v>
      </c>
      <c r="AH353" s="334">
        <f>IF(Y353="inne",K353*'lista, wskaźniki'!$E$35,IF(Y353="to samo źródło",0,IF(Y353=0,0)))</f>
        <v>0</v>
      </c>
      <c r="AI353" s="334" t="b">
        <f>IF(AA353="gaz z sieci",AC353*'lista, wskaźniki'!$D$21)</f>
        <v>0</v>
      </c>
      <c r="AJ353" s="272">
        <f>IF(AA353="węgiel",AB353*'lista, wskaźniki'!$D$20, IF('Sektor mieszkaniowy'!AA353="drewno",'Sektor mieszkaniowy'!AB353*'lista, wskaźniki'!$D$22,IF('Sektor mieszkaniowy'!AA353="pellet",AB353*'lista, wskaźniki'!$D$23,IF('Sektor mieszkaniowy'!AA353="gaz z sieci",AB353*'lista, wskaźniki'!$D$21,IF('Sektor mieszkaniowy'!AA353="olej opałowy",'Sektor mieszkaniowy'!AB353*'lista, wskaźniki'!$D$24)))))</f>
        <v>0</v>
      </c>
      <c r="AK353" s="1053">
        <f>AL353/'lista, wskaźniki'!$A$127</f>
        <v>2.3076923076923075</v>
      </c>
      <c r="AL353" s="1050">
        <v>1500</v>
      </c>
      <c r="AM353" s="20">
        <f>IF(AA353="węgiel",AF353*1/3.6*'lista, wskaźniki'!$F$20,IF(AA353="drewno",AF353*1/3.6*'lista, wskaźniki'!$F$22,IF(AA353="pellet",AF353*1/3.6*'lista, wskaźniki'!$F$23,IF(AA353="gaz z sieci",AF353*1/3.6*'lista, wskaźniki'!$F$21,IF(AA353="olej opałowy",AF353*1/3.6*'lista, wskaźniki'!$F$24,0)))))</f>
        <v>0</v>
      </c>
      <c r="AN353" s="20">
        <f>IF(AA353="węgiel",AF353*'lista, wskaźniki'!$E$42,IF(AA353="drewno",AF353*'lista, wskaźniki'!$G$42,IF(AA353="pellet",AF353*'lista, wskaźniki'!$H$42,IF(AA353="gaz z sieci",AF353*'lista, wskaźniki'!$F$42,IF(AA353="olej opałowy",AF353*'lista, wskaźniki'!$I$42,0)))))</f>
        <v>0</v>
      </c>
      <c r="AO353" s="20">
        <f>IF(AA353="węgiel",AF353*'lista, wskaźniki'!$E$43,IF(AA353="drewno",AF353*'lista, wskaźniki'!$G$43,IF(AA353="pellet",AF353*'lista, wskaźniki'!$H$43,IF(AA353="gaz z sieci",AF353*'lista, wskaźniki'!$F$43,IF(AA353="olej opałowy",AF353*'lista, wskaźniki'!$I$43,0)))))</f>
        <v>0</v>
      </c>
      <c r="AP353" s="20">
        <f>IF(AA353="węgiel",AF353*'lista, wskaźniki'!$E$44,IF(AA353="drewno",AF353*'lista, wskaźniki'!$G$44,IF(AA353="pellet",AF353*'lista, wskaźniki'!$H$44,IF(AA353="gaz z sieci",AF353*'lista, wskaźniki'!$F$44,IF(AA353="olej opałowy",AF353*'lista, wskaźniki'!$I$44,0)))))</f>
        <v>0</v>
      </c>
      <c r="AQ353" s="20" t="b">
        <f>IF(Z353="gaz",AH353*1/3.6*'lista, wskaźniki'!$F$21,IF(Z353="energia elektryczna",AH353*1/3.6*'lista, wskaźniki'!$F$26))</f>
        <v>0</v>
      </c>
      <c r="AR353" s="20" t="b">
        <f>IF(Z353="gaz",AH353*'lista, wskaźniki'!$F$42,IF(Z353="energia elektryczna",AH353*0))</f>
        <v>0</v>
      </c>
      <c r="AS353" s="20" t="b">
        <f>IF(Z353="gaz",AH353*'lista, wskaźniki'!$F$43,IF(Z353="energia elektryczna",AH353*0))</f>
        <v>0</v>
      </c>
      <c r="AT353" s="20" t="b">
        <f>IF(Z353="gaz",AH353*'lista, wskaźniki'!$F$44,IF(Z353="energia elektryczna",AH353*0))</f>
        <v>0</v>
      </c>
      <c r="AU353" s="20">
        <f>AI353*1/3.6*'lista, wskaźniki'!$F$21</f>
        <v>0</v>
      </c>
      <c r="AV353" s="20">
        <f>AI353*'lista, wskaźniki'!$F$42</f>
        <v>0</v>
      </c>
      <c r="AW353" s="20">
        <f>AI353*'lista, wskaźniki'!$F$43</f>
        <v>0</v>
      </c>
      <c r="AX353" s="20">
        <f>AI353*'lista, wskaźniki'!$F$44</f>
        <v>0</v>
      </c>
      <c r="AY353" s="20">
        <f>AK353*'lista, wskaźniki'!$F$26</f>
        <v>2.0538461538461537</v>
      </c>
      <c r="AZ353" s="20">
        <f t="shared" si="149"/>
        <v>2.0538461538461537</v>
      </c>
      <c r="BA353" s="20">
        <f t="shared" si="150"/>
        <v>0</v>
      </c>
      <c r="BB353" s="20">
        <f t="shared" si="151"/>
        <v>0</v>
      </c>
      <c r="BC353" s="20">
        <f t="shared" si="152"/>
        <v>0</v>
      </c>
      <c r="BD353" s="1050" t="s">
        <v>17</v>
      </c>
      <c r="BE353" s="1050" t="s">
        <v>17</v>
      </c>
      <c r="BF353" s="1050" t="s">
        <v>17</v>
      </c>
      <c r="BG353" s="1050" t="s">
        <v>17</v>
      </c>
      <c r="BH353" s="95"/>
      <c r="BI353" s="1050" t="s">
        <v>17</v>
      </c>
      <c r="BJ353" s="95"/>
      <c r="BK353" s="1050" t="s">
        <v>17</v>
      </c>
      <c r="BL353" s="95"/>
      <c r="BM353" s="95"/>
      <c r="BN353" s="95"/>
      <c r="BO353" s="95" t="s">
        <v>17</v>
      </c>
      <c r="BP353" s="95"/>
      <c r="BQ353" s="95"/>
      <c r="BR353" s="95"/>
      <c r="BS353" s="1044"/>
      <c r="BT353" s="1044"/>
      <c r="BU353" s="1044"/>
      <c r="BV353" s="1044"/>
      <c r="BW353" s="1044"/>
      <c r="BX353" s="1044"/>
      <c r="BY353" s="1047"/>
      <c r="CA353" s="365">
        <f t="shared" si="153"/>
        <v>0</v>
      </c>
      <c r="CB353" s="365" t="b">
        <f t="shared" si="154"/>
        <v>0</v>
      </c>
      <c r="CC353" s="365" t="b">
        <f t="shared" si="155"/>
        <v>0</v>
      </c>
      <c r="CD353" s="365" t="b">
        <f t="shared" si="156"/>
        <v>0</v>
      </c>
      <c r="CE353" s="365" t="b">
        <f t="shared" si="157"/>
        <v>0</v>
      </c>
      <c r="CF353" s="365" t="b">
        <f t="shared" si="158"/>
        <v>0</v>
      </c>
      <c r="CG353" s="365" t="b">
        <f t="shared" si="159"/>
        <v>0</v>
      </c>
      <c r="CH353" s="365" t="b">
        <f t="shared" si="160"/>
        <v>0</v>
      </c>
      <c r="CI353" s="72">
        <f t="shared" si="161"/>
        <v>0</v>
      </c>
      <c r="CJ353" s="72" t="b">
        <f t="shared" si="162"/>
        <v>0</v>
      </c>
      <c r="CK353" s="72" t="b">
        <f t="shared" si="163"/>
        <v>0</v>
      </c>
      <c r="CL353" s="72">
        <f t="shared" si="164"/>
        <v>0</v>
      </c>
      <c r="CM353" s="72" t="b">
        <f t="shared" si="165"/>
        <v>0</v>
      </c>
      <c r="CN353" s="72" t="b">
        <f t="shared" si="166"/>
        <v>0</v>
      </c>
      <c r="CP353" s="13" t="b">
        <f t="shared" si="167"/>
        <v>0</v>
      </c>
      <c r="CQ353" s="13">
        <f t="shared" si="168"/>
        <v>0</v>
      </c>
      <c r="CR353" s="13">
        <f t="shared" si="169"/>
        <v>80</v>
      </c>
      <c r="CS353" s="13">
        <f t="shared" si="175"/>
        <v>40</v>
      </c>
      <c r="CT353" s="13" t="b">
        <f t="shared" si="174"/>
        <v>0</v>
      </c>
      <c r="CU353" s="13">
        <f t="shared" si="176"/>
        <v>0</v>
      </c>
      <c r="CV353" s="13" t="b">
        <f t="shared" si="170"/>
        <v>0</v>
      </c>
      <c r="CW353" s="13">
        <f t="shared" si="171"/>
        <v>0</v>
      </c>
      <c r="CX353" s="13" t="b">
        <f t="shared" si="172"/>
        <v>0</v>
      </c>
      <c r="CY353" s="13">
        <f t="shared" si="173"/>
        <v>0</v>
      </c>
    </row>
    <row r="354" spans="1:103" ht="15" thickBot="1">
      <c r="A354" s="932"/>
      <c r="B354" s="1051"/>
      <c r="C354" s="1051"/>
      <c r="D354" s="1051"/>
      <c r="E354" s="1051"/>
      <c r="F354" s="1051"/>
      <c r="G354" s="1051"/>
      <c r="H354" s="1051"/>
      <c r="I354" s="1051"/>
      <c r="J354" s="1051"/>
      <c r="K354" s="1051"/>
      <c r="L354" s="1051"/>
      <c r="M354" s="1051"/>
      <c r="N354" s="1051"/>
      <c r="O354" s="1051"/>
      <c r="P354" s="1051"/>
      <c r="Q354" s="941"/>
      <c r="R354" s="1051"/>
      <c r="S354" s="1051"/>
      <c r="T354" s="1051"/>
      <c r="U354" s="1051"/>
      <c r="V354" s="1051"/>
      <c r="W354" s="97"/>
      <c r="X354" s="97"/>
      <c r="Y354" s="97"/>
      <c r="Z354" s="97"/>
      <c r="AA354" s="97" t="s">
        <v>36</v>
      </c>
      <c r="AB354" s="98"/>
      <c r="AC354" s="98"/>
      <c r="AD354" s="97"/>
      <c r="AE354" s="1051"/>
      <c r="AF354" s="334">
        <f t="shared" si="148"/>
        <v>0</v>
      </c>
      <c r="AG354" s="272">
        <f>IF(R354="kompletna",Q354*J354*0.0036*'lista, wskaźniki'!$F$13, IF(R354="częściowa",Q354*J354*0.0036*'lista, wskaźniki'!$F$14, IF(R354="brak",Q354*J354*0.0036*'lista, wskaźniki'!$F$15,)))</f>
        <v>0</v>
      </c>
      <c r="AH354" s="334">
        <f>IF(Y354="inne",K354*'lista, wskaźniki'!$E$35,IF(Y354="to samo źródło",0,IF(Y354=0,0)))</f>
        <v>0</v>
      </c>
      <c r="AI354" s="334" t="b">
        <f>IF(AA354="gaz z sieci",AC354*'lista, wskaźniki'!$D$21)</f>
        <v>0</v>
      </c>
      <c r="AJ354" s="272">
        <f>IF(AA354="węgiel",AB354*'lista, wskaźniki'!$D$20, IF('Sektor mieszkaniowy'!AA354="drewno",'Sektor mieszkaniowy'!AB354*'lista, wskaźniki'!$D$22,IF('Sektor mieszkaniowy'!AA354="pellet",AB354*'lista, wskaźniki'!$D$23,IF('Sektor mieszkaniowy'!AA354="gaz z sieci",AB354*'lista, wskaźniki'!$D$21,IF('Sektor mieszkaniowy'!AA354="olej opałowy",'Sektor mieszkaniowy'!AB354*'lista, wskaźniki'!$D$24)))))</f>
        <v>0</v>
      </c>
      <c r="AK354" s="1054"/>
      <c r="AL354" s="1051"/>
      <c r="AM354" s="20">
        <f>IF(AA354="węgiel",AF354*1/3.6*'lista, wskaźniki'!$F$20,IF(AA354="drewno",AF354*1/3.6*'lista, wskaźniki'!$F$22,IF(AA354="pellet",AF354*1/3.6*'lista, wskaźniki'!$F$23,IF(AA354="gaz z sieci",AF354*1/3.6*'lista, wskaźniki'!$F$21,IF(AA354="olej opałowy",AF354*1/3.6*'lista, wskaźniki'!$F$24,0)))))</f>
        <v>0</v>
      </c>
      <c r="AN354" s="20">
        <f>IF(AA354="węgiel",AF354*'lista, wskaźniki'!$E$42,IF(AA354="drewno",AF354*'lista, wskaźniki'!$G$42,IF(AA354="pellet",AF354*'lista, wskaźniki'!$H$42,IF(AA354="gaz z sieci",AF354*'lista, wskaźniki'!$F$42,IF(AA354="olej opałowy",AF354*'lista, wskaźniki'!$I$42,0)))))</f>
        <v>0</v>
      </c>
      <c r="AO354" s="20">
        <f>IF(AA354="węgiel",AF354*'lista, wskaźniki'!$E$43,IF(AA354="drewno",AF354*'lista, wskaźniki'!$G$43,IF(AA354="pellet",AF354*'lista, wskaźniki'!$H$43,IF(AA354="gaz z sieci",AF354*'lista, wskaźniki'!$F$43,IF(AA354="olej opałowy",AF354*'lista, wskaźniki'!$I$43,0)))))</f>
        <v>0</v>
      </c>
      <c r="AP354" s="20">
        <f>IF(AA354="węgiel",AF354*'lista, wskaźniki'!$E$44,IF(AA354="drewno",AF354*'lista, wskaźniki'!$G$44,IF(AA354="pellet",AF354*'lista, wskaźniki'!$H$44,IF(AA354="gaz z sieci",AF354*'lista, wskaźniki'!$F$44,IF(AA354="olej opałowy",AF354*'lista, wskaźniki'!$I$44,0)))))</f>
        <v>0</v>
      </c>
      <c r="AQ354" s="20" t="b">
        <f>IF(Z354="gaz",AH354*1/3.6*'lista, wskaźniki'!$F$21,IF(Z354="energia elektryczna",AH354*1/3.6*'lista, wskaźniki'!$F$26))</f>
        <v>0</v>
      </c>
      <c r="AR354" s="20" t="b">
        <f>IF(Z354="gaz",AH354*'lista, wskaźniki'!$F$42,IF(Z354="energia elektryczna",AH354*0))</f>
        <v>0</v>
      </c>
      <c r="AS354" s="20" t="b">
        <f>IF(Z354="gaz",AH354*'lista, wskaźniki'!$F$43,IF(Z354="energia elektryczna",AH354*0))</f>
        <v>0</v>
      </c>
      <c r="AT354" s="20" t="b">
        <f>IF(Z354="gaz",AH354*'lista, wskaźniki'!$F$44,IF(Z354="energia elektryczna",AH354*0))</f>
        <v>0</v>
      </c>
      <c r="AU354" s="20">
        <f>AI354*1/3.6*'lista, wskaźniki'!$F$21</f>
        <v>0</v>
      </c>
      <c r="AV354" s="20">
        <f>AI354*'lista, wskaźniki'!$F$42</f>
        <v>0</v>
      </c>
      <c r="AW354" s="20">
        <f>AI354*'lista, wskaźniki'!$F$43</f>
        <v>0</v>
      </c>
      <c r="AX354" s="20">
        <f>AI354*'lista, wskaźniki'!$F$44</f>
        <v>0</v>
      </c>
      <c r="AY354" s="20">
        <f>AK354*'lista, wskaźniki'!$F$26</f>
        <v>0</v>
      </c>
      <c r="AZ354" s="20">
        <f t="shared" si="149"/>
        <v>0</v>
      </c>
      <c r="BA354" s="20">
        <f t="shared" si="150"/>
        <v>0</v>
      </c>
      <c r="BB354" s="20">
        <f t="shared" si="151"/>
        <v>0</v>
      </c>
      <c r="BC354" s="20">
        <f t="shared" si="152"/>
        <v>0</v>
      </c>
      <c r="BD354" s="1051"/>
      <c r="BE354" s="1051"/>
      <c r="BF354" s="1051"/>
      <c r="BG354" s="1051"/>
      <c r="BH354" s="97"/>
      <c r="BI354" s="1051"/>
      <c r="BJ354" s="97"/>
      <c r="BK354" s="1051"/>
      <c r="BL354" s="97"/>
      <c r="BM354" s="97"/>
      <c r="BN354" s="97"/>
      <c r="BO354" s="97"/>
      <c r="BP354" s="97"/>
      <c r="BQ354" s="97"/>
      <c r="BR354" s="97"/>
      <c r="BS354" s="1045"/>
      <c r="BT354" s="1045"/>
      <c r="BU354" s="1045"/>
      <c r="BV354" s="1045"/>
      <c r="BW354" s="1045"/>
      <c r="BX354" s="1045"/>
      <c r="BY354" s="1048"/>
      <c r="CA354" s="365" t="b">
        <f t="shared" si="153"/>
        <v>0</v>
      </c>
      <c r="CB354" s="365">
        <f t="shared" si="154"/>
        <v>0</v>
      </c>
      <c r="CC354" s="365" t="b">
        <f t="shared" si="155"/>
        <v>0</v>
      </c>
      <c r="CD354" s="365" t="b">
        <f t="shared" si="156"/>
        <v>0</v>
      </c>
      <c r="CE354" s="365" t="b">
        <f t="shared" si="157"/>
        <v>0</v>
      </c>
      <c r="CF354" s="365" t="b">
        <f t="shared" si="158"/>
        <v>0</v>
      </c>
      <c r="CG354" s="365" t="b">
        <f t="shared" si="159"/>
        <v>0</v>
      </c>
      <c r="CH354" s="365" t="b">
        <f t="shared" si="160"/>
        <v>0</v>
      </c>
      <c r="CI354" s="72" t="b">
        <f t="shared" si="161"/>
        <v>0</v>
      </c>
      <c r="CJ354" s="72">
        <f t="shared" si="162"/>
        <v>0</v>
      </c>
      <c r="CK354" s="72" t="b">
        <f t="shared" si="163"/>
        <v>0</v>
      </c>
      <c r="CL354" s="72">
        <f t="shared" si="164"/>
        <v>0</v>
      </c>
      <c r="CM354" s="72" t="b">
        <f t="shared" si="165"/>
        <v>0</v>
      </c>
      <c r="CN354" s="72" t="b">
        <f t="shared" si="166"/>
        <v>0</v>
      </c>
      <c r="CP354" s="13">
        <f t="shared" si="167"/>
        <v>0</v>
      </c>
      <c r="CQ354" s="13" t="b">
        <f t="shared" si="168"/>
        <v>0</v>
      </c>
      <c r="CR354" s="13" t="b">
        <f t="shared" si="169"/>
        <v>0</v>
      </c>
      <c r="CS354" s="13" t="b">
        <f t="shared" si="175"/>
        <v>0</v>
      </c>
      <c r="CT354" s="13" t="b">
        <f t="shared" si="174"/>
        <v>0</v>
      </c>
      <c r="CU354" s="13" t="b">
        <f t="shared" si="176"/>
        <v>0</v>
      </c>
      <c r="CV354" s="13" t="b">
        <f t="shared" si="170"/>
        <v>0</v>
      </c>
      <c r="CW354" s="13" t="b">
        <f t="shared" si="171"/>
        <v>0</v>
      </c>
      <c r="CX354" s="13" t="b">
        <f t="shared" si="172"/>
        <v>0</v>
      </c>
      <c r="CY354" s="13" t="b">
        <f t="shared" si="173"/>
        <v>0</v>
      </c>
    </row>
    <row r="355" spans="1:103" ht="15" thickBot="1">
      <c r="A355" s="932"/>
      <c r="B355" s="1051"/>
      <c r="C355" s="1051"/>
      <c r="D355" s="1051"/>
      <c r="E355" s="1051"/>
      <c r="F355" s="1051"/>
      <c r="G355" s="1051"/>
      <c r="H355" s="1051"/>
      <c r="I355" s="1051"/>
      <c r="J355" s="1051"/>
      <c r="K355" s="1051"/>
      <c r="L355" s="1051"/>
      <c r="M355" s="1051"/>
      <c r="N355" s="1051"/>
      <c r="O355" s="1051"/>
      <c r="P355" s="1051"/>
      <c r="Q355" s="941"/>
      <c r="R355" s="1051"/>
      <c r="S355" s="1051"/>
      <c r="T355" s="1051"/>
      <c r="U355" s="1051"/>
      <c r="V355" s="1051"/>
      <c r="W355" s="97"/>
      <c r="X355" s="97"/>
      <c r="Y355" s="97"/>
      <c r="Z355" s="97"/>
      <c r="AA355" s="97" t="s">
        <v>50</v>
      </c>
      <c r="AB355" s="98"/>
      <c r="AC355" s="98"/>
      <c r="AD355" s="97"/>
      <c r="AE355" s="1051"/>
      <c r="AF355" s="334">
        <f t="shared" si="148"/>
        <v>0</v>
      </c>
      <c r="AG355" s="272">
        <f>IF(R355="kompletna",Q355*J355*0.0036*'lista, wskaźniki'!$F$13, IF(R355="częściowa",Q355*J355*0.0036*'lista, wskaźniki'!$F$14, IF(R355="brak",Q355*J355*0.0036*'lista, wskaźniki'!$F$15,)))</f>
        <v>0</v>
      </c>
      <c r="AH355" s="334">
        <f>IF(Y355="inne",K355*'lista, wskaźniki'!$E$35,IF(Y355="to samo źródło",0,IF(Y355=0,0)))</f>
        <v>0</v>
      </c>
      <c r="AI355" s="334" t="b">
        <f>IF(AA355="gaz z sieci",AC355*'lista, wskaźniki'!$D$21)</f>
        <v>0</v>
      </c>
      <c r="AJ355" s="272">
        <f>IF(AA355="węgiel",AB355*'lista, wskaźniki'!$D$20, IF('Sektor mieszkaniowy'!AA355="drewno",'Sektor mieszkaniowy'!AB355*'lista, wskaźniki'!$D$22,IF('Sektor mieszkaniowy'!AA355="pellet",AB355*'lista, wskaźniki'!$D$23,IF('Sektor mieszkaniowy'!AA355="gaz z sieci",AB355*'lista, wskaźniki'!$D$21,IF('Sektor mieszkaniowy'!AA355="olej opałowy",'Sektor mieszkaniowy'!AB355*'lista, wskaźniki'!$D$24)))))</f>
        <v>0</v>
      </c>
      <c r="AK355" s="1054"/>
      <c r="AL355" s="1051"/>
      <c r="AM355" s="20">
        <f>IF(AA355="węgiel",AF355*1/3.6*'lista, wskaźniki'!$F$20,IF(AA355="drewno",AF355*1/3.6*'lista, wskaźniki'!$F$22,IF(AA355="pellet",AF355*1/3.6*'lista, wskaźniki'!$F$23,IF(AA355="gaz z sieci",AF355*1/3.6*'lista, wskaźniki'!$F$21,IF(AA355="olej opałowy",AF355*1/3.6*'lista, wskaźniki'!$F$24,0)))))</f>
        <v>0</v>
      </c>
      <c r="AN355" s="20">
        <f>IF(AA355="węgiel",AF355*'lista, wskaźniki'!$E$42,IF(AA355="drewno",AF355*'lista, wskaźniki'!$G$42,IF(AA355="pellet",AF355*'lista, wskaźniki'!$H$42,IF(AA355="gaz z sieci",AF355*'lista, wskaźniki'!$F$42,IF(AA355="olej opałowy",AF355*'lista, wskaźniki'!$I$42,0)))))</f>
        <v>0</v>
      </c>
      <c r="AO355" s="20">
        <f>IF(AA355="węgiel",AF355*'lista, wskaźniki'!$E$43,IF(AA355="drewno",AF355*'lista, wskaźniki'!$G$43,IF(AA355="pellet",AF355*'lista, wskaźniki'!$H$43,IF(AA355="gaz z sieci",AF355*'lista, wskaźniki'!$F$43,IF(AA355="olej opałowy",AF355*'lista, wskaźniki'!$I$43,0)))))</f>
        <v>0</v>
      </c>
      <c r="AP355" s="20">
        <f>IF(AA355="węgiel",AF355*'lista, wskaźniki'!$E$44,IF(AA355="drewno",AF355*'lista, wskaźniki'!$G$44,IF(AA355="pellet",AF355*'lista, wskaźniki'!$H$44,IF(AA355="gaz z sieci",AF355*'lista, wskaźniki'!$F$44,IF(AA355="olej opałowy",AF355*'lista, wskaźniki'!$I$44,0)))))</f>
        <v>0</v>
      </c>
      <c r="AQ355" s="20" t="b">
        <f>IF(Z355="gaz",AH355*1/3.6*'lista, wskaźniki'!$F$21,IF(Z355="energia elektryczna",AH355*1/3.6*'lista, wskaźniki'!$F$26))</f>
        <v>0</v>
      </c>
      <c r="AR355" s="20" t="b">
        <f>IF(Z355="gaz",AH355*'lista, wskaźniki'!$F$42,IF(Z355="energia elektryczna",AH355*0))</f>
        <v>0</v>
      </c>
      <c r="AS355" s="20" t="b">
        <f>IF(Z355="gaz",AH355*'lista, wskaźniki'!$F$43,IF(Z355="energia elektryczna",AH355*0))</f>
        <v>0</v>
      </c>
      <c r="AT355" s="20" t="b">
        <f>IF(Z355="gaz",AH355*'lista, wskaźniki'!$F$44,IF(Z355="energia elektryczna",AH355*0))</f>
        <v>0</v>
      </c>
      <c r="AU355" s="20">
        <f>AI355*1/3.6*'lista, wskaźniki'!$F$21</f>
        <v>0</v>
      </c>
      <c r="AV355" s="20">
        <f>AI355*'lista, wskaźniki'!$F$42</f>
        <v>0</v>
      </c>
      <c r="AW355" s="20">
        <f>AI355*'lista, wskaźniki'!$F$43</f>
        <v>0</v>
      </c>
      <c r="AX355" s="20">
        <f>AI355*'lista, wskaźniki'!$F$44</f>
        <v>0</v>
      </c>
      <c r="AY355" s="20">
        <f>AK355*'lista, wskaźniki'!$F$26</f>
        <v>0</v>
      </c>
      <c r="AZ355" s="20">
        <f t="shared" si="149"/>
        <v>0</v>
      </c>
      <c r="BA355" s="20">
        <f t="shared" si="150"/>
        <v>0</v>
      </c>
      <c r="BB355" s="20">
        <f t="shared" si="151"/>
        <v>0</v>
      </c>
      <c r="BC355" s="20">
        <f t="shared" si="152"/>
        <v>0</v>
      </c>
      <c r="BD355" s="1051"/>
      <c r="BE355" s="1051"/>
      <c r="BF355" s="1051"/>
      <c r="BG355" s="1051"/>
      <c r="BH355" s="97"/>
      <c r="BI355" s="1051"/>
      <c r="BJ355" s="97"/>
      <c r="BK355" s="1051"/>
      <c r="BL355" s="97"/>
      <c r="BM355" s="97"/>
      <c r="BN355" s="97"/>
      <c r="BO355" s="97"/>
      <c r="BP355" s="97"/>
      <c r="BQ355" s="97"/>
      <c r="BR355" s="97"/>
      <c r="BS355" s="1045"/>
      <c r="BT355" s="1045"/>
      <c r="BU355" s="1045"/>
      <c r="BV355" s="1045"/>
      <c r="BW355" s="1045"/>
      <c r="BX355" s="1045"/>
      <c r="BY355" s="1048"/>
      <c r="CA355" s="365" t="b">
        <f t="shared" si="153"/>
        <v>0</v>
      </c>
      <c r="CB355" s="365" t="b">
        <f t="shared" si="154"/>
        <v>0</v>
      </c>
      <c r="CC355" s="365">
        <f t="shared" si="155"/>
        <v>0</v>
      </c>
      <c r="CD355" s="365" t="b">
        <f t="shared" si="156"/>
        <v>0</v>
      </c>
      <c r="CE355" s="365" t="b">
        <f t="shared" si="157"/>
        <v>0</v>
      </c>
      <c r="CF355" s="365" t="b">
        <f t="shared" si="158"/>
        <v>0</v>
      </c>
      <c r="CG355" s="365" t="b">
        <f t="shared" si="159"/>
        <v>0</v>
      </c>
      <c r="CH355" s="365" t="b">
        <f t="shared" si="160"/>
        <v>0</v>
      </c>
      <c r="CI355" s="72" t="b">
        <f t="shared" si="161"/>
        <v>0</v>
      </c>
      <c r="CJ355" s="72" t="b">
        <f t="shared" si="162"/>
        <v>0</v>
      </c>
      <c r="CK355" s="72">
        <f t="shared" si="163"/>
        <v>0</v>
      </c>
      <c r="CL355" s="72">
        <f t="shared" si="164"/>
        <v>0</v>
      </c>
      <c r="CM355" s="72" t="b">
        <f t="shared" si="165"/>
        <v>0</v>
      </c>
      <c r="CN355" s="72" t="b">
        <f t="shared" si="166"/>
        <v>0</v>
      </c>
      <c r="CP355" s="13">
        <f t="shared" si="167"/>
        <v>0</v>
      </c>
      <c r="CQ355" s="13" t="b">
        <f t="shared" si="168"/>
        <v>0</v>
      </c>
      <c r="CR355" s="13" t="b">
        <f t="shared" si="169"/>
        <v>0</v>
      </c>
      <c r="CS355" s="13" t="b">
        <f t="shared" si="175"/>
        <v>0</v>
      </c>
      <c r="CT355" s="13" t="b">
        <f t="shared" si="174"/>
        <v>0</v>
      </c>
      <c r="CU355" s="13" t="b">
        <f t="shared" si="176"/>
        <v>0</v>
      </c>
      <c r="CV355" s="13" t="b">
        <f t="shared" si="170"/>
        <v>0</v>
      </c>
      <c r="CW355" s="13" t="b">
        <f t="shared" si="171"/>
        <v>0</v>
      </c>
      <c r="CX355" s="13" t="b">
        <f t="shared" si="172"/>
        <v>0</v>
      </c>
      <c r="CY355" s="13" t="b">
        <f t="shared" si="173"/>
        <v>0</v>
      </c>
    </row>
    <row r="356" spans="1:103" ht="15" thickBot="1">
      <c r="A356" s="932"/>
      <c r="B356" s="1051"/>
      <c r="C356" s="1051"/>
      <c r="D356" s="1051"/>
      <c r="E356" s="1051"/>
      <c r="F356" s="1051"/>
      <c r="G356" s="1051"/>
      <c r="H356" s="1051"/>
      <c r="I356" s="1051"/>
      <c r="J356" s="1051"/>
      <c r="K356" s="1051"/>
      <c r="L356" s="1051"/>
      <c r="M356" s="1051"/>
      <c r="N356" s="1051"/>
      <c r="O356" s="1051"/>
      <c r="P356" s="1051"/>
      <c r="Q356" s="941"/>
      <c r="R356" s="1051"/>
      <c r="S356" s="1051"/>
      <c r="T356" s="1051"/>
      <c r="U356" s="1051"/>
      <c r="V356" s="1051"/>
      <c r="W356" s="97"/>
      <c r="X356" s="97"/>
      <c r="Y356" s="97"/>
      <c r="Z356" s="97"/>
      <c r="AA356" s="97" t="s">
        <v>38</v>
      </c>
      <c r="AB356" s="98">
        <v>2000</v>
      </c>
      <c r="AC356" s="98"/>
      <c r="AD356" s="97">
        <v>5000</v>
      </c>
      <c r="AE356" s="1051"/>
      <c r="AF356" s="334">
        <f t="shared" si="148"/>
        <v>64.92</v>
      </c>
      <c r="AG356" s="272">
        <v>57.6</v>
      </c>
      <c r="AH356" s="334">
        <f>IF(Y356="inne",K356*'lista, wskaźniki'!$E$35,IF(Y356="to samo źródło",0,IF(Y356=0,0)))</f>
        <v>0</v>
      </c>
      <c r="AI356" s="334">
        <f>IF(AA356="gaz z sieci",AC356*'lista, wskaźniki'!$D$21)</f>
        <v>0</v>
      </c>
      <c r="AJ356" s="272">
        <f>IF(AA356="węgiel",AB356*'lista, wskaźniki'!$D$20, IF('Sektor mieszkaniowy'!AA356="drewno",'Sektor mieszkaniowy'!AB356*'lista, wskaźniki'!$D$22,IF('Sektor mieszkaniowy'!AA356="pellet",AB356*'lista, wskaźniki'!$D$23,IF('Sektor mieszkaniowy'!AA356="gaz z sieci",AB356*'lista, wskaźniki'!$D$21,IF('Sektor mieszkaniowy'!AA356="olej opałowy",'Sektor mieszkaniowy'!AB356*'lista, wskaźniki'!$D$24)))))</f>
        <v>72.239999999999995</v>
      </c>
      <c r="AK356" s="1054"/>
      <c r="AL356" s="1051"/>
      <c r="AM356" s="20">
        <f>IF(AA356="węgiel",AF356*1/3.6*'lista, wskaźniki'!$F$20,IF(AA356="drewno",AF356*1/3.6*'lista, wskaźniki'!$F$22,IF(AA356="pellet",AF356*1/3.6*'lista, wskaźniki'!$F$23,IF(AA356="gaz z sieci",AF356*1/3.6*'lista, wskaźniki'!$F$21,IF(AA356="olej opałowy",AF356*1/3.6*'lista, wskaźniki'!$F$24,0)))))</f>
        <v>3.6238344000000002</v>
      </c>
      <c r="AN356" s="20">
        <f>IF(AA356="węgiel",AF356*'lista, wskaźniki'!$E$42,IF(AA356="drewno",AF356*'lista, wskaźniki'!$G$42,IF(AA356="pellet",AF356*'lista, wskaźniki'!$H$42,IF(AA356="gaz z sieci",AF356*'lista, wskaźniki'!$F$42,IF(AA356="olej opałowy",AF356*'lista, wskaźniki'!$I$42,0)))))</f>
        <v>3.2459999999999998E-5</v>
      </c>
      <c r="AO356" s="20">
        <f>IF(AA356="węgiel",AF356*'lista, wskaźniki'!$E$43,IF(AA356="drewno",AF356*'lista, wskaźniki'!$G$43,IF(AA356="pellet",AF356*'lista, wskaźniki'!$H$43,IF(AA356="gaz z sieci",AF356*'lista, wskaźniki'!$F$43,IF(AA356="olej opałowy",AF356*'lista, wskaźniki'!$I$43,0)))))</f>
        <v>3.2459999999999998E-5</v>
      </c>
      <c r="AP356" s="20">
        <f>IF(AA356="węgiel",AF356*'lista, wskaźniki'!$E$44,IF(AA356="drewno",AF356*'lista, wskaźniki'!$G$44,IF(AA356="pellet",AF356*'lista, wskaźniki'!$H$44,IF(AA356="gaz z sieci",AF356*'lista, wskaźniki'!$F$44,IF(AA356="olej opałowy",AF356*'lista, wskaźniki'!$I$44,0)))))</f>
        <v>0</v>
      </c>
      <c r="AQ356" s="20" t="b">
        <f>IF(Z356="gaz",AH356*1/3.6*'lista, wskaźniki'!$F$21,IF(Z356="energia elektryczna",AH356*1/3.6*'lista, wskaźniki'!$F$26))</f>
        <v>0</v>
      </c>
      <c r="AR356" s="20" t="b">
        <f>IF(Z356="gaz",AH356*'lista, wskaźniki'!$F$42,IF(Z356="energia elektryczna",AH356*0))</f>
        <v>0</v>
      </c>
      <c r="AS356" s="20" t="b">
        <f>IF(Z356="gaz",AH356*'lista, wskaźniki'!$F$43,IF(Z356="energia elektryczna",AH356*0))</f>
        <v>0</v>
      </c>
      <c r="AT356" s="20" t="b">
        <f>IF(Z356="gaz",AH356*'lista, wskaźniki'!$F$44,IF(Z356="energia elektryczna",AH356*0))</f>
        <v>0</v>
      </c>
      <c r="AU356" s="20">
        <f>AI356*1/3.6*'lista, wskaźniki'!$F$21</f>
        <v>0</v>
      </c>
      <c r="AV356" s="20">
        <f>AI356*'lista, wskaźniki'!$F$42</f>
        <v>0</v>
      </c>
      <c r="AW356" s="20">
        <f>AI356*'lista, wskaźniki'!$F$43</f>
        <v>0</v>
      </c>
      <c r="AX356" s="20">
        <f>AI356*'lista, wskaźniki'!$F$44</f>
        <v>0</v>
      </c>
      <c r="AY356" s="20">
        <f>AK356*'lista, wskaźniki'!$F$26</f>
        <v>0</v>
      </c>
      <c r="AZ356" s="20">
        <f t="shared" si="149"/>
        <v>3.6238344000000002</v>
      </c>
      <c r="BA356" s="20">
        <f t="shared" si="150"/>
        <v>3.2459999999999998E-5</v>
      </c>
      <c r="BB356" s="20">
        <f t="shared" si="151"/>
        <v>3.2459999999999998E-5</v>
      </c>
      <c r="BC356" s="20">
        <f t="shared" si="152"/>
        <v>0</v>
      </c>
      <c r="BD356" s="1051"/>
      <c r="BE356" s="1051"/>
      <c r="BF356" s="1051"/>
      <c r="BG356" s="1051"/>
      <c r="BH356" s="97"/>
      <c r="BI356" s="1051"/>
      <c r="BJ356" s="97"/>
      <c r="BK356" s="1051"/>
      <c r="BL356" s="97"/>
      <c r="BM356" s="97"/>
      <c r="BN356" s="97"/>
      <c r="BO356" s="97"/>
      <c r="BP356" s="97"/>
      <c r="BQ356" s="97"/>
      <c r="BR356" s="97"/>
      <c r="BS356" s="1045"/>
      <c r="BT356" s="1045"/>
      <c r="BU356" s="1045"/>
      <c r="BV356" s="1045"/>
      <c r="BW356" s="1045"/>
      <c r="BX356" s="1045"/>
      <c r="BY356" s="1048"/>
      <c r="CA356" s="365" t="b">
        <f t="shared" si="153"/>
        <v>0</v>
      </c>
      <c r="CB356" s="365" t="b">
        <f t="shared" si="154"/>
        <v>0</v>
      </c>
      <c r="CC356" s="365" t="b">
        <f t="shared" si="155"/>
        <v>0</v>
      </c>
      <c r="CD356" s="365">
        <f t="shared" si="156"/>
        <v>64.92</v>
      </c>
      <c r="CE356" s="365" t="b">
        <f t="shared" si="157"/>
        <v>0</v>
      </c>
      <c r="CF356" s="365" t="b">
        <f t="shared" si="158"/>
        <v>0</v>
      </c>
      <c r="CG356" s="365" t="b">
        <f t="shared" si="159"/>
        <v>0</v>
      </c>
      <c r="CH356" s="365">
        <f t="shared" si="160"/>
        <v>0</v>
      </c>
      <c r="CI356" s="72" t="b">
        <f t="shared" si="161"/>
        <v>0</v>
      </c>
      <c r="CJ356" s="72" t="b">
        <f t="shared" si="162"/>
        <v>0</v>
      </c>
      <c r="CK356" s="72" t="b">
        <f t="shared" si="163"/>
        <v>0</v>
      </c>
      <c r="CL356" s="72">
        <f t="shared" si="164"/>
        <v>64.92</v>
      </c>
      <c r="CM356" s="72" t="b">
        <f t="shared" si="165"/>
        <v>0</v>
      </c>
      <c r="CN356" s="72" t="b">
        <f t="shared" si="166"/>
        <v>0</v>
      </c>
      <c r="CP356" s="13">
        <f t="shared" si="167"/>
        <v>0</v>
      </c>
      <c r="CQ356" s="13" t="b">
        <f t="shared" si="168"/>
        <v>0</v>
      </c>
      <c r="CR356" s="13" t="b">
        <f t="shared" si="169"/>
        <v>0</v>
      </c>
      <c r="CS356" s="13" t="b">
        <f t="shared" si="175"/>
        <v>0</v>
      </c>
      <c r="CT356" s="13" t="b">
        <f t="shared" si="174"/>
        <v>0</v>
      </c>
      <c r="CU356" s="13" t="b">
        <f t="shared" si="176"/>
        <v>0</v>
      </c>
      <c r="CV356" s="13" t="b">
        <f t="shared" si="170"/>
        <v>0</v>
      </c>
      <c r="CW356" s="13" t="b">
        <f t="shared" si="171"/>
        <v>0</v>
      </c>
      <c r="CX356" s="13" t="b">
        <f t="shared" si="172"/>
        <v>0</v>
      </c>
      <c r="CY356" s="13" t="b">
        <f t="shared" si="173"/>
        <v>0</v>
      </c>
    </row>
    <row r="357" spans="1:103" ht="15" thickBot="1">
      <c r="A357" s="933"/>
      <c r="B357" s="1052"/>
      <c r="C357" s="1052"/>
      <c r="D357" s="1052"/>
      <c r="E357" s="1052"/>
      <c r="F357" s="1052"/>
      <c r="G357" s="1052"/>
      <c r="H357" s="1052"/>
      <c r="I357" s="1052"/>
      <c r="J357" s="1052"/>
      <c r="K357" s="1052"/>
      <c r="L357" s="1052"/>
      <c r="M357" s="1052"/>
      <c r="N357" s="1052"/>
      <c r="O357" s="1052"/>
      <c r="P357" s="1052"/>
      <c r="Q357" s="942"/>
      <c r="R357" s="1052"/>
      <c r="S357" s="1052"/>
      <c r="T357" s="1052"/>
      <c r="U357" s="1052"/>
      <c r="V357" s="1052"/>
      <c r="W357" s="99"/>
      <c r="X357" s="99"/>
      <c r="Y357" s="99"/>
      <c r="Z357" s="99"/>
      <c r="AA357" s="99" t="s">
        <v>37</v>
      </c>
      <c r="AB357" s="100"/>
      <c r="AC357" s="100"/>
      <c r="AD357" s="99"/>
      <c r="AE357" s="1052"/>
      <c r="AF357" s="334">
        <f t="shared" si="148"/>
        <v>0</v>
      </c>
      <c r="AG357" s="272">
        <f>IF(R357="kompletna",Q357*J357*0.0036*'lista, wskaźniki'!$F$13, IF(R357="częściowa",Q357*J357*0.0036*'lista, wskaźniki'!$F$14, IF(R357="brak",Q357*J357*0.0036*'lista, wskaźniki'!$F$15,)))</f>
        <v>0</v>
      </c>
      <c r="AH357" s="334">
        <f>IF(Y357="inne",K357*'lista, wskaźniki'!$E$35,IF(Y357="to samo źródło",0,IF(Y357=0,0)))</f>
        <v>0</v>
      </c>
      <c r="AI357" s="334" t="b">
        <f>IF(AA357="gaz z sieci",AC357*'lista, wskaźniki'!$D$21)</f>
        <v>0</v>
      </c>
      <c r="AJ357" s="272">
        <f>IF(AA357="węgiel",AB357*'lista, wskaźniki'!$D$20, IF('Sektor mieszkaniowy'!AA357="drewno",'Sektor mieszkaniowy'!AB357*'lista, wskaźniki'!$D$22,IF('Sektor mieszkaniowy'!AA357="pellet",AB357*'lista, wskaźniki'!$D$23,IF('Sektor mieszkaniowy'!AA357="gaz z sieci",AB357*'lista, wskaźniki'!$D$21,IF('Sektor mieszkaniowy'!AA357="olej opałowy",'Sektor mieszkaniowy'!AB357*'lista, wskaźniki'!$D$24)))))</f>
        <v>0</v>
      </c>
      <c r="AK357" s="1055"/>
      <c r="AL357" s="1052"/>
      <c r="AM357" s="20">
        <f>IF(AA357="węgiel",AF357*1/3.6*'lista, wskaźniki'!$F$20,IF(AA357="drewno",AF357*1/3.6*'lista, wskaźniki'!$F$22,IF(AA357="pellet",AF357*1/3.6*'lista, wskaźniki'!$F$23,IF(AA357="gaz z sieci",AF357*1/3.6*'lista, wskaźniki'!$F$21,IF(AA357="olej opałowy",AF357*1/3.6*'lista, wskaźniki'!$F$24,0)))))</f>
        <v>0</v>
      </c>
      <c r="AN357" s="20">
        <f>IF(AA357="węgiel",AF357*'lista, wskaźniki'!$E$42,IF(AA357="drewno",AF357*'lista, wskaźniki'!$G$42,IF(AA357="pellet",AF357*'lista, wskaźniki'!$H$42,IF(AA357="gaz z sieci",AF357*'lista, wskaźniki'!$F$42,IF(AA357="olej opałowy",AF357*'lista, wskaźniki'!$I$42,0)))))</f>
        <v>0</v>
      </c>
      <c r="AO357" s="20">
        <f>IF(AA357="węgiel",AF357*'lista, wskaźniki'!$E$43,IF(AA357="drewno",AF357*'lista, wskaźniki'!$G$43,IF(AA357="pellet",AF357*'lista, wskaźniki'!$H$43,IF(AA357="gaz z sieci",AF357*'lista, wskaźniki'!$F$43,IF(AA357="olej opałowy",AF357*'lista, wskaźniki'!$I$43,0)))))</f>
        <v>0</v>
      </c>
      <c r="AP357" s="20">
        <f>IF(AA357="węgiel",AF357*'lista, wskaźniki'!$E$44,IF(AA357="drewno",AF357*'lista, wskaźniki'!$G$44,IF(AA357="pellet",AF357*'lista, wskaźniki'!$H$44,IF(AA357="gaz z sieci",AF357*'lista, wskaźniki'!$F$44,IF(AA357="olej opałowy",AF357*'lista, wskaźniki'!$I$44,0)))))</f>
        <v>0</v>
      </c>
      <c r="AQ357" s="20" t="b">
        <f>IF(Z357="gaz",AH357*1/3.6*'lista, wskaźniki'!$F$21,IF(Z357="energia elektryczna",AH357*1/3.6*'lista, wskaźniki'!$F$26))</f>
        <v>0</v>
      </c>
      <c r="AR357" s="20" t="b">
        <f>IF(Z357="gaz",AH357*'lista, wskaźniki'!$F$42,IF(Z357="energia elektryczna",AH357*0))</f>
        <v>0</v>
      </c>
      <c r="AS357" s="20" t="b">
        <f>IF(Z357="gaz",AH357*'lista, wskaźniki'!$F$43,IF(Z357="energia elektryczna",AH357*0))</f>
        <v>0</v>
      </c>
      <c r="AT357" s="20" t="b">
        <f>IF(Z357="gaz",AH357*'lista, wskaźniki'!$F$44,IF(Z357="energia elektryczna",AH357*0))</f>
        <v>0</v>
      </c>
      <c r="AU357" s="20">
        <f>AI357*1/3.6*'lista, wskaźniki'!$F$21</f>
        <v>0</v>
      </c>
      <c r="AV357" s="20">
        <f>AI357*'lista, wskaźniki'!$F$42</f>
        <v>0</v>
      </c>
      <c r="AW357" s="20">
        <f>AI357*'lista, wskaźniki'!$F$43</f>
        <v>0</v>
      </c>
      <c r="AX357" s="20">
        <f>AI357*'lista, wskaźniki'!$F$44</f>
        <v>0</v>
      </c>
      <c r="AY357" s="20">
        <f>AK357*'lista, wskaźniki'!$F$26</f>
        <v>0</v>
      </c>
      <c r="AZ357" s="20">
        <f t="shared" si="149"/>
        <v>0</v>
      </c>
      <c r="BA357" s="20">
        <f t="shared" si="150"/>
        <v>0</v>
      </c>
      <c r="BB357" s="20">
        <f t="shared" si="151"/>
        <v>0</v>
      </c>
      <c r="BC357" s="20">
        <f t="shared" si="152"/>
        <v>0</v>
      </c>
      <c r="BD357" s="1052"/>
      <c r="BE357" s="1052"/>
      <c r="BF357" s="1052"/>
      <c r="BG357" s="1052"/>
      <c r="BH357" s="99"/>
      <c r="BI357" s="1052"/>
      <c r="BJ357" s="99"/>
      <c r="BK357" s="1052"/>
      <c r="BL357" s="99"/>
      <c r="BM357" s="99"/>
      <c r="BN357" s="99"/>
      <c r="BO357" s="99"/>
      <c r="BP357" s="99"/>
      <c r="BQ357" s="99"/>
      <c r="BR357" s="99"/>
      <c r="BS357" s="1046"/>
      <c r="BT357" s="1046"/>
      <c r="BU357" s="1046"/>
      <c r="BV357" s="1046"/>
      <c r="BW357" s="1046"/>
      <c r="BX357" s="1046"/>
      <c r="BY357" s="1049"/>
      <c r="CA357" s="365" t="b">
        <f t="shared" si="153"/>
        <v>0</v>
      </c>
      <c r="CB357" s="365" t="b">
        <f t="shared" si="154"/>
        <v>0</v>
      </c>
      <c r="CC357" s="365" t="b">
        <f t="shared" si="155"/>
        <v>0</v>
      </c>
      <c r="CD357" s="365" t="b">
        <f t="shared" si="156"/>
        <v>0</v>
      </c>
      <c r="CE357" s="365">
        <f t="shared" si="157"/>
        <v>0</v>
      </c>
      <c r="CF357" s="365" t="b">
        <f t="shared" si="158"/>
        <v>0</v>
      </c>
      <c r="CG357" s="365" t="b">
        <f t="shared" si="159"/>
        <v>0</v>
      </c>
      <c r="CH357" s="365" t="b">
        <f t="shared" si="160"/>
        <v>0</v>
      </c>
      <c r="CI357" s="72" t="b">
        <f t="shared" si="161"/>
        <v>0</v>
      </c>
      <c r="CJ357" s="72" t="b">
        <f t="shared" si="162"/>
        <v>0</v>
      </c>
      <c r="CK357" s="72" t="b">
        <f t="shared" si="163"/>
        <v>0</v>
      </c>
      <c r="CL357" s="72">
        <f t="shared" si="164"/>
        <v>0</v>
      </c>
      <c r="CM357" s="72">
        <f t="shared" si="165"/>
        <v>0</v>
      </c>
      <c r="CN357" s="72" t="b">
        <f t="shared" si="166"/>
        <v>0</v>
      </c>
      <c r="CP357" s="13">
        <f t="shared" si="167"/>
        <v>0</v>
      </c>
      <c r="CQ357" s="13" t="b">
        <f t="shared" si="168"/>
        <v>0</v>
      </c>
      <c r="CR357" s="13" t="b">
        <f t="shared" si="169"/>
        <v>0</v>
      </c>
      <c r="CS357" s="13" t="b">
        <f t="shared" si="175"/>
        <v>0</v>
      </c>
      <c r="CT357" s="13" t="b">
        <f t="shared" si="174"/>
        <v>0</v>
      </c>
      <c r="CU357" s="13" t="b">
        <f t="shared" si="176"/>
        <v>0</v>
      </c>
      <c r="CV357" s="13" t="b">
        <f t="shared" si="170"/>
        <v>0</v>
      </c>
      <c r="CW357" s="13" t="b">
        <f t="shared" si="171"/>
        <v>0</v>
      </c>
      <c r="CX357" s="13" t="b">
        <f t="shared" si="172"/>
        <v>0</v>
      </c>
      <c r="CY357" s="13" t="b">
        <f t="shared" si="173"/>
        <v>0</v>
      </c>
    </row>
    <row r="358" spans="1:103" ht="15" thickBot="1">
      <c r="A358" s="931">
        <v>72</v>
      </c>
      <c r="B358" s="1050" t="s">
        <v>206</v>
      </c>
      <c r="C358" s="1050">
        <v>56</v>
      </c>
      <c r="D358" s="1050" t="s">
        <v>1</v>
      </c>
      <c r="E358" s="1050" t="s">
        <v>5</v>
      </c>
      <c r="F358" s="1050"/>
      <c r="G358" s="1050">
        <v>4</v>
      </c>
      <c r="H358" s="1050"/>
      <c r="I358" s="1050" t="s">
        <v>11</v>
      </c>
      <c r="J358" s="1050"/>
      <c r="K358" s="1050"/>
      <c r="L358" s="1050" t="s">
        <v>16</v>
      </c>
      <c r="M358" s="1050">
        <v>100</v>
      </c>
      <c r="N358" s="1050" t="s">
        <v>17</v>
      </c>
      <c r="O358" s="1050"/>
      <c r="P358" s="1050" t="s">
        <v>17</v>
      </c>
      <c r="Q358" s="940">
        <f>IF(I358="&lt;1966",'lista, wskaźniki'!$G$4,IF(I358="1967-1985",'lista, wskaźniki'!$G$5,IF(I358="1986-1992",'lista, wskaźniki'!$G$6,IF(I358="1993-1996",'lista, wskaźniki'!$G$7,IF(I358="&gt;1997",'lista, wskaźniki'!$G$8,IF(I358=0,'lista, wskaźniki'!$G$4))))))</f>
        <v>250</v>
      </c>
      <c r="R358" s="1050" t="s">
        <v>23</v>
      </c>
      <c r="S358" s="1050" t="s">
        <v>27</v>
      </c>
      <c r="T358" s="1050"/>
      <c r="U358" s="1050"/>
      <c r="V358" s="1050"/>
      <c r="W358" s="95" t="s">
        <v>35</v>
      </c>
      <c r="X358" s="95" t="s">
        <v>35</v>
      </c>
      <c r="Y358" s="95" t="s">
        <v>42</v>
      </c>
      <c r="Z358" s="95"/>
      <c r="AA358" s="95" t="s">
        <v>35</v>
      </c>
      <c r="AB358" s="96">
        <v>2</v>
      </c>
      <c r="AC358" s="96"/>
      <c r="AD358" s="95">
        <v>1600</v>
      </c>
      <c r="AE358" s="1050">
        <v>10</v>
      </c>
      <c r="AF358" s="334">
        <f t="shared" si="148"/>
        <v>45.26</v>
      </c>
      <c r="AG358" s="272">
        <f>IF(R358="kompletna",Q358*J358*0.0036*'lista, wskaźniki'!$F$13, IF(R358="częściowa",Q358*J358*0.0036*'lista, wskaźniki'!$F$14, IF(R358="brak",Q358*J358*0.0036*'lista, wskaźniki'!$F$15,)))</f>
        <v>0</v>
      </c>
      <c r="AH358" s="334">
        <f>IF(Y358="inne",K358*'lista, wskaźniki'!$E$35,IF(Y358="to samo źródło",0,IF(Y358=0,0)))</f>
        <v>0</v>
      </c>
      <c r="AI358" s="334" t="b">
        <f>IF(AA358="gaz z sieci",AC358*'lista, wskaźniki'!$D$21)</f>
        <v>0</v>
      </c>
      <c r="AJ358" s="272">
        <f>IF(AA358="węgiel",AB358*'lista, wskaźniki'!$D$20, IF('Sektor mieszkaniowy'!AA358="drewno",'Sektor mieszkaniowy'!AB358*'lista, wskaźniki'!$D$22,IF('Sektor mieszkaniowy'!AA358="pellet",AB358*'lista, wskaźniki'!$D$23,IF('Sektor mieszkaniowy'!AA358="gaz z sieci",AB358*'lista, wskaźniki'!$D$21,IF('Sektor mieszkaniowy'!AA358="olej opałowy",'Sektor mieszkaniowy'!AB358*'lista, wskaźniki'!$D$24)))))</f>
        <v>45.26</v>
      </c>
      <c r="AK358" s="1053">
        <f>AL358/'lista, wskaźniki'!$A$127</f>
        <v>0</v>
      </c>
      <c r="AL358" s="1050"/>
      <c r="AM358" s="20">
        <f>IF(AA358="węgiel",AF358*1/3.6*'lista, wskaźniki'!$F$20,IF(AA358="drewno",AF358*1/3.6*'lista, wskaźniki'!$F$22,IF(AA358="pellet",AF358*1/3.6*'lista, wskaźniki'!$F$23,IF(AA358="gaz z sieci",AF358*1/3.6*'lista, wskaźniki'!$F$21,IF(AA358="olej opałowy",AF358*1/3.6*'lista, wskaźniki'!$F$24,0)))))</f>
        <v>4.2874797999999998</v>
      </c>
      <c r="AN358" s="20">
        <f>IF(AA358="węgiel",AF358*'lista, wskaźniki'!$E$42,IF(AA358="drewno",AF358*'lista, wskaźniki'!$G$42,IF(AA358="pellet",AF358*'lista, wskaźniki'!$H$42,IF(AA358="gaz z sieci",AF358*'lista, wskaźniki'!$F$42,IF(AA358="olej opałowy",AF358*'lista, wskaźniki'!$I$42,0)))))</f>
        <v>1.71988E-2</v>
      </c>
      <c r="AO358" s="20">
        <f>IF(AA358="węgiel",AF358*'lista, wskaźniki'!$E$43,IF(AA358="drewno",AF358*'lista, wskaźniki'!$G$43,IF(AA358="pellet",AF358*'lista, wskaźniki'!$H$43,IF(AA358="gaz z sieci",AF358*'lista, wskaźniki'!$F$43,IF(AA358="olej opałowy",AF358*'lista, wskaźniki'!$I$43,0)))))</f>
        <v>1.6293600000000002E-2</v>
      </c>
      <c r="AP358" s="20">
        <f>IF(AA358="węgiel",AF358*'lista, wskaźniki'!$E$44,IF(AA358="drewno",AF358*'lista, wskaźniki'!$G$44,IF(AA358="pellet",AF358*'lista, wskaźniki'!$H$44,IF(AA358="gaz z sieci",AF358*'lista, wskaźniki'!$F$44,IF(AA358="olej opałowy",AF358*'lista, wskaźniki'!$I$44,0)))))</f>
        <v>1.22202E-5</v>
      </c>
      <c r="AQ358" s="20" t="b">
        <f>IF(Z358="gaz",AH358*1/3.6*'lista, wskaźniki'!$F$21,IF(Z358="energia elektryczna",AH358*1/3.6*'lista, wskaźniki'!$F$26))</f>
        <v>0</v>
      </c>
      <c r="AR358" s="20" t="b">
        <f>IF(Z358="gaz",AH358*'lista, wskaźniki'!$F$42,IF(Z358="energia elektryczna",AH358*0))</f>
        <v>0</v>
      </c>
      <c r="AS358" s="20" t="b">
        <f>IF(Z358="gaz",AH358*'lista, wskaźniki'!$F$43,IF(Z358="energia elektryczna",AH358*0))</f>
        <v>0</v>
      </c>
      <c r="AT358" s="20" t="b">
        <f>IF(Z358="gaz",AH358*'lista, wskaźniki'!$F$44,IF(Z358="energia elektryczna",AH358*0))</f>
        <v>0</v>
      </c>
      <c r="AU358" s="20">
        <f>AI358*1/3.6*'lista, wskaźniki'!$F$21</f>
        <v>0</v>
      </c>
      <c r="AV358" s="20">
        <f>AI358*'lista, wskaźniki'!$F$42</f>
        <v>0</v>
      </c>
      <c r="AW358" s="20">
        <f>AI358*'lista, wskaźniki'!$F$43</f>
        <v>0</v>
      </c>
      <c r="AX358" s="20">
        <f>AI358*'lista, wskaźniki'!$F$44</f>
        <v>0</v>
      </c>
      <c r="AY358" s="20">
        <f>AK358*'lista, wskaźniki'!$F$26</f>
        <v>0</v>
      </c>
      <c r="AZ358" s="20">
        <f t="shared" si="149"/>
        <v>4.2874797999999998</v>
      </c>
      <c r="BA358" s="20">
        <f t="shared" si="150"/>
        <v>1.71988E-2</v>
      </c>
      <c r="BB358" s="20">
        <f t="shared" si="151"/>
        <v>1.6293600000000002E-2</v>
      </c>
      <c r="BC358" s="20">
        <f t="shared" si="152"/>
        <v>1.22202E-5</v>
      </c>
      <c r="BD358" s="1050" t="s">
        <v>17</v>
      </c>
      <c r="BE358" s="1050" t="s">
        <v>17</v>
      </c>
      <c r="BF358" s="1050" t="s">
        <v>17</v>
      </c>
      <c r="BG358" s="1050" t="s">
        <v>17</v>
      </c>
      <c r="BH358" s="95"/>
      <c r="BI358" s="1050" t="s">
        <v>17</v>
      </c>
      <c r="BJ358" s="95"/>
      <c r="BK358" s="1050" t="s">
        <v>17</v>
      </c>
      <c r="BL358" s="95"/>
      <c r="BM358" s="95"/>
      <c r="BN358" s="95"/>
      <c r="BO358" s="95" t="s">
        <v>57</v>
      </c>
      <c r="BP358" s="95" t="s">
        <v>52</v>
      </c>
      <c r="BQ358" s="95" t="s">
        <v>120</v>
      </c>
      <c r="BR358" s="95">
        <v>1</v>
      </c>
      <c r="BS358" s="1044">
        <v>370</v>
      </c>
      <c r="BT358" s="1044"/>
      <c r="BU358" s="1044">
        <v>240</v>
      </c>
      <c r="BV358" s="1044"/>
      <c r="BW358" s="1044"/>
      <c r="BX358" s="1044">
        <v>1075</v>
      </c>
      <c r="BY358" s="1047"/>
      <c r="CA358" s="365">
        <f t="shared" si="153"/>
        <v>45.26</v>
      </c>
      <c r="CB358" s="365" t="b">
        <f t="shared" si="154"/>
        <v>0</v>
      </c>
      <c r="CC358" s="365" t="b">
        <f t="shared" si="155"/>
        <v>0</v>
      </c>
      <c r="CD358" s="365" t="b">
        <f t="shared" si="156"/>
        <v>0</v>
      </c>
      <c r="CE358" s="365" t="b">
        <f t="shared" si="157"/>
        <v>0</v>
      </c>
      <c r="CF358" s="365" t="b">
        <f t="shared" si="158"/>
        <v>0</v>
      </c>
      <c r="CG358" s="365" t="b">
        <f t="shared" si="159"/>
        <v>0</v>
      </c>
      <c r="CH358" s="365" t="b">
        <f t="shared" si="160"/>
        <v>0</v>
      </c>
      <c r="CI358" s="72">
        <f t="shared" si="161"/>
        <v>45.26</v>
      </c>
      <c r="CJ358" s="72" t="b">
        <f t="shared" si="162"/>
        <v>0</v>
      </c>
      <c r="CK358" s="72" t="b">
        <f t="shared" si="163"/>
        <v>0</v>
      </c>
      <c r="CL358" s="72">
        <f t="shared" si="164"/>
        <v>0</v>
      </c>
      <c r="CM358" s="72" t="b">
        <f t="shared" si="165"/>
        <v>0</v>
      </c>
      <c r="CN358" s="72" t="b">
        <f t="shared" si="166"/>
        <v>0</v>
      </c>
      <c r="CP358" s="13" t="b">
        <f t="shared" si="167"/>
        <v>0</v>
      </c>
      <c r="CQ358" s="13">
        <f t="shared" si="168"/>
        <v>0</v>
      </c>
      <c r="CR358" s="13">
        <f t="shared" si="169"/>
        <v>0</v>
      </c>
      <c r="CS358" s="13">
        <f t="shared" si="175"/>
        <v>0</v>
      </c>
      <c r="CT358" s="13" t="b">
        <f t="shared" si="174"/>
        <v>0</v>
      </c>
      <c r="CU358" s="13">
        <f t="shared" si="176"/>
        <v>0</v>
      </c>
      <c r="CV358" s="13" t="b">
        <f t="shared" si="170"/>
        <v>0</v>
      </c>
      <c r="CW358" s="13">
        <f t="shared" si="171"/>
        <v>0</v>
      </c>
      <c r="CX358" s="13" t="b">
        <f t="shared" si="172"/>
        <v>0</v>
      </c>
      <c r="CY358" s="13">
        <f t="shared" si="173"/>
        <v>0</v>
      </c>
    </row>
    <row r="359" spans="1:103" ht="15" thickBot="1">
      <c r="A359" s="932"/>
      <c r="B359" s="1051"/>
      <c r="C359" s="1051"/>
      <c r="D359" s="1051"/>
      <c r="E359" s="1051"/>
      <c r="F359" s="1051"/>
      <c r="G359" s="1051"/>
      <c r="H359" s="1051"/>
      <c r="I359" s="1051"/>
      <c r="J359" s="1051"/>
      <c r="K359" s="1051"/>
      <c r="L359" s="1051"/>
      <c r="M359" s="1051"/>
      <c r="N359" s="1051"/>
      <c r="O359" s="1051"/>
      <c r="P359" s="1051"/>
      <c r="Q359" s="941"/>
      <c r="R359" s="1051"/>
      <c r="S359" s="1051"/>
      <c r="T359" s="1051"/>
      <c r="U359" s="1051"/>
      <c r="V359" s="1051"/>
      <c r="W359" s="20" t="s">
        <v>36</v>
      </c>
      <c r="X359" s="97" t="s">
        <v>195</v>
      </c>
      <c r="Y359" s="97"/>
      <c r="Z359" s="97"/>
      <c r="AA359" s="97" t="s">
        <v>36</v>
      </c>
      <c r="AB359" s="98">
        <v>10</v>
      </c>
      <c r="AC359" s="98"/>
      <c r="AD359" s="97">
        <v>1000</v>
      </c>
      <c r="AE359" s="1051"/>
      <c r="AF359" s="334">
        <f t="shared" si="148"/>
        <v>156</v>
      </c>
      <c r="AG359" s="272">
        <f>IF(R359="kompletna",Q359*J359*0.0036*'lista, wskaźniki'!$F$13, IF(R359="częściowa",Q359*J359*0.0036*'lista, wskaźniki'!$F$14, IF(R359="brak",Q359*J359*0.0036*'lista, wskaźniki'!$F$15,)))</f>
        <v>0</v>
      </c>
      <c r="AH359" s="334">
        <f>IF(Y359="inne",K359*'lista, wskaźniki'!$E$35,IF(Y359="to samo źródło",0,IF(Y359=0,0)))</f>
        <v>0</v>
      </c>
      <c r="AI359" s="334" t="b">
        <f>IF(AA359="gaz z sieci",AC359*'lista, wskaźniki'!$D$21)</f>
        <v>0</v>
      </c>
      <c r="AJ359" s="272">
        <f>IF(AA359="węgiel",AB359*'lista, wskaźniki'!$D$20, IF('Sektor mieszkaniowy'!AA359="drewno",'Sektor mieszkaniowy'!AB359*'lista, wskaźniki'!$D$22,IF('Sektor mieszkaniowy'!AA359="pellet",AB359*'lista, wskaźniki'!$D$23,IF('Sektor mieszkaniowy'!AA359="gaz z sieci",AB359*'lista, wskaźniki'!$D$21,IF('Sektor mieszkaniowy'!AA359="olej opałowy",'Sektor mieszkaniowy'!AB359*'lista, wskaźniki'!$D$24)))))</f>
        <v>156</v>
      </c>
      <c r="AK359" s="1054"/>
      <c r="AL359" s="1051"/>
      <c r="AM359" s="20">
        <f>IF(AA359="węgiel",AF359*1/3.6*'lista, wskaźniki'!$F$20,IF(AA359="drewno",AF359*1/3.6*'lista, wskaźniki'!$F$22,IF(AA359="pellet",AF359*1/3.6*'lista, wskaźniki'!$F$23,IF(AA359="gaz z sieci",AF359*1/3.6*'lista, wskaźniki'!$F$21,IF(AA359="olej opałowy",AF359*1/3.6*'lista, wskaźniki'!$F$24,0)))))</f>
        <v>0</v>
      </c>
      <c r="AN359" s="20">
        <f>IF(AA359="węgiel",AF359*'lista, wskaźniki'!$E$42,IF(AA359="drewno",AF359*'lista, wskaźniki'!$G$42,IF(AA359="pellet",AF359*'lista, wskaźniki'!$H$42,IF(AA359="gaz z sieci",AF359*'lista, wskaźniki'!$F$42,IF(AA359="olej opałowy",AF359*'lista, wskaźniki'!$I$42,0)))))</f>
        <v>0.12636</v>
      </c>
      <c r="AO359" s="20">
        <f>IF(AA359="węgiel",AF359*'lista, wskaźniki'!$E$43,IF(AA359="drewno",AF359*'lista, wskaźniki'!$G$43,IF(AA359="pellet",AF359*'lista, wskaźniki'!$H$43,IF(AA359="gaz z sieci",AF359*'lista, wskaźniki'!$F$43,IF(AA359="olej opałowy",AF359*'lista, wskaźniki'!$I$43,0)))))</f>
        <v>0.12636</v>
      </c>
      <c r="AP359" s="20">
        <f>IF(AA359="węgiel",AF359*'lista, wskaźniki'!$E$44,IF(AA359="drewno",AF359*'lista, wskaźniki'!$G$44,IF(AA359="pellet",AF359*'lista, wskaźniki'!$H$44,IF(AA359="gaz z sieci",AF359*'lista, wskaźniki'!$F$44,IF(AA359="olej opałowy",AF359*'lista, wskaźniki'!$I$44,0)))))</f>
        <v>3.8999999999999999E-5</v>
      </c>
      <c r="AQ359" s="20" t="b">
        <f>IF(Z359="gaz",AH359*1/3.6*'lista, wskaźniki'!$F$21,IF(Z359="energia elektryczna",AH359*1/3.6*'lista, wskaźniki'!$F$26))</f>
        <v>0</v>
      </c>
      <c r="AR359" s="20" t="b">
        <f>IF(Z359="gaz",AH359*'lista, wskaźniki'!$F$42,IF(Z359="energia elektryczna",AH359*0))</f>
        <v>0</v>
      </c>
      <c r="AS359" s="20" t="b">
        <f>IF(Z359="gaz",AH359*'lista, wskaźniki'!$F$43,IF(Z359="energia elektryczna",AH359*0))</f>
        <v>0</v>
      </c>
      <c r="AT359" s="20" t="b">
        <f>IF(Z359="gaz",AH359*'lista, wskaźniki'!$F$44,IF(Z359="energia elektryczna",AH359*0))</f>
        <v>0</v>
      </c>
      <c r="AU359" s="20">
        <f>AI359*1/3.6*'lista, wskaźniki'!$F$21</f>
        <v>0</v>
      </c>
      <c r="AV359" s="20">
        <f>AI359*'lista, wskaźniki'!$F$42</f>
        <v>0</v>
      </c>
      <c r="AW359" s="20">
        <f>AI359*'lista, wskaźniki'!$F$43</f>
        <v>0</v>
      </c>
      <c r="AX359" s="20">
        <f>AI359*'lista, wskaźniki'!$F$44</f>
        <v>0</v>
      </c>
      <c r="AY359" s="20">
        <f>AK359*'lista, wskaźniki'!$F$26</f>
        <v>0</v>
      </c>
      <c r="AZ359" s="20">
        <f t="shared" si="149"/>
        <v>0</v>
      </c>
      <c r="BA359" s="20">
        <f t="shared" si="150"/>
        <v>0.12636</v>
      </c>
      <c r="BB359" s="20">
        <f t="shared" si="151"/>
        <v>0.12636</v>
      </c>
      <c r="BC359" s="20">
        <f t="shared" si="152"/>
        <v>3.8999999999999999E-5</v>
      </c>
      <c r="BD359" s="1051"/>
      <c r="BE359" s="1051"/>
      <c r="BF359" s="1051"/>
      <c r="BG359" s="1051"/>
      <c r="BH359" s="97"/>
      <c r="BI359" s="1051"/>
      <c r="BJ359" s="97"/>
      <c r="BK359" s="1051"/>
      <c r="BL359" s="97"/>
      <c r="BM359" s="97"/>
      <c r="BN359" s="97"/>
      <c r="BO359" s="97"/>
      <c r="BP359" s="97"/>
      <c r="BQ359" s="97"/>
      <c r="BR359" s="97"/>
      <c r="BS359" s="1045"/>
      <c r="BT359" s="1045"/>
      <c r="BU359" s="1045"/>
      <c r="BV359" s="1045"/>
      <c r="BW359" s="1045"/>
      <c r="BX359" s="1045"/>
      <c r="BY359" s="1048"/>
      <c r="CA359" s="365" t="b">
        <f t="shared" si="153"/>
        <v>0</v>
      </c>
      <c r="CB359" s="365">
        <f t="shared" si="154"/>
        <v>156</v>
      </c>
      <c r="CC359" s="365" t="b">
        <f t="shared" si="155"/>
        <v>0</v>
      </c>
      <c r="CD359" s="365" t="b">
        <f t="shared" si="156"/>
        <v>0</v>
      </c>
      <c r="CE359" s="365" t="b">
        <f t="shared" si="157"/>
        <v>0</v>
      </c>
      <c r="CF359" s="365" t="b">
        <f t="shared" si="158"/>
        <v>0</v>
      </c>
      <c r="CG359" s="365" t="b">
        <f t="shared" si="159"/>
        <v>0</v>
      </c>
      <c r="CH359" s="365" t="b">
        <f t="shared" si="160"/>
        <v>0</v>
      </c>
      <c r="CI359" s="72" t="b">
        <f t="shared" si="161"/>
        <v>0</v>
      </c>
      <c r="CJ359" s="72">
        <f t="shared" si="162"/>
        <v>156</v>
      </c>
      <c r="CK359" s="72" t="b">
        <f t="shared" si="163"/>
        <v>0</v>
      </c>
      <c r="CL359" s="72">
        <f t="shared" si="164"/>
        <v>0</v>
      </c>
      <c r="CM359" s="72" t="b">
        <f t="shared" si="165"/>
        <v>0</v>
      </c>
      <c r="CN359" s="72" t="b">
        <f t="shared" si="166"/>
        <v>0</v>
      </c>
      <c r="CP359" s="13">
        <f t="shared" si="167"/>
        <v>0</v>
      </c>
      <c r="CQ359" s="13" t="b">
        <f t="shared" si="168"/>
        <v>0</v>
      </c>
      <c r="CR359" s="13" t="b">
        <f t="shared" si="169"/>
        <v>0</v>
      </c>
      <c r="CS359" s="13" t="b">
        <f t="shared" si="175"/>
        <v>0</v>
      </c>
      <c r="CT359" s="13" t="b">
        <f t="shared" si="174"/>
        <v>0</v>
      </c>
      <c r="CU359" s="13" t="b">
        <f t="shared" si="176"/>
        <v>0</v>
      </c>
      <c r="CV359" s="13" t="b">
        <f t="shared" si="170"/>
        <v>0</v>
      </c>
      <c r="CW359" s="13" t="b">
        <f t="shared" si="171"/>
        <v>0</v>
      </c>
      <c r="CX359" s="13" t="b">
        <f t="shared" si="172"/>
        <v>0</v>
      </c>
      <c r="CY359" s="13" t="b">
        <f t="shared" si="173"/>
        <v>0</v>
      </c>
    </row>
    <row r="360" spans="1:103" ht="15" thickBot="1">
      <c r="A360" s="932"/>
      <c r="B360" s="1051"/>
      <c r="C360" s="1051"/>
      <c r="D360" s="1051"/>
      <c r="E360" s="1051"/>
      <c r="F360" s="1051"/>
      <c r="G360" s="1051"/>
      <c r="H360" s="1051"/>
      <c r="I360" s="1051"/>
      <c r="J360" s="1051"/>
      <c r="K360" s="1051"/>
      <c r="L360" s="1051"/>
      <c r="M360" s="1051"/>
      <c r="N360" s="1051"/>
      <c r="O360" s="1051"/>
      <c r="P360" s="1051"/>
      <c r="Q360" s="941"/>
      <c r="R360" s="1051"/>
      <c r="S360" s="1051"/>
      <c r="T360" s="1051"/>
      <c r="U360" s="1051"/>
      <c r="V360" s="1051"/>
      <c r="W360" s="97"/>
      <c r="X360" s="97" t="s">
        <v>39</v>
      </c>
      <c r="Y360" s="97"/>
      <c r="Z360" s="97"/>
      <c r="AA360" s="97" t="s">
        <v>50</v>
      </c>
      <c r="AB360" s="98"/>
      <c r="AC360" s="98"/>
      <c r="AD360" s="97"/>
      <c r="AE360" s="1051"/>
      <c r="AF360" s="334">
        <f t="shared" si="148"/>
        <v>0</v>
      </c>
      <c r="AG360" s="272">
        <f>IF(R360="kompletna",Q360*J360*0.0036*'lista, wskaźniki'!$F$13, IF(R360="częściowa",Q360*J360*0.0036*'lista, wskaźniki'!$F$14, IF(R360="brak",Q360*J360*0.0036*'lista, wskaźniki'!$F$15,)))</f>
        <v>0</v>
      </c>
      <c r="AH360" s="334">
        <f>IF(Y360="inne",K360*'lista, wskaźniki'!$E$35,IF(Y360="to samo źródło",0,IF(Y360=0,0)))</f>
        <v>0</v>
      </c>
      <c r="AI360" s="334" t="b">
        <f>IF(AA360="gaz z sieci",AC360*'lista, wskaźniki'!$D$21)</f>
        <v>0</v>
      </c>
      <c r="AJ360" s="272">
        <f>IF(AA360="węgiel",AB360*'lista, wskaźniki'!$D$20, IF('Sektor mieszkaniowy'!AA360="drewno",'Sektor mieszkaniowy'!AB360*'lista, wskaźniki'!$D$22,IF('Sektor mieszkaniowy'!AA360="pellet",AB360*'lista, wskaźniki'!$D$23,IF('Sektor mieszkaniowy'!AA360="gaz z sieci",AB360*'lista, wskaźniki'!$D$21,IF('Sektor mieszkaniowy'!AA360="olej opałowy",'Sektor mieszkaniowy'!AB360*'lista, wskaźniki'!$D$24)))))</f>
        <v>0</v>
      </c>
      <c r="AK360" s="1054"/>
      <c r="AL360" s="1051"/>
      <c r="AM360" s="20">
        <f>IF(AA360="węgiel",AF360*1/3.6*'lista, wskaźniki'!$F$20,IF(AA360="drewno",AF360*1/3.6*'lista, wskaźniki'!$F$22,IF(AA360="pellet",AF360*1/3.6*'lista, wskaźniki'!$F$23,IF(AA360="gaz z sieci",AF360*1/3.6*'lista, wskaźniki'!$F$21,IF(AA360="olej opałowy",AF360*1/3.6*'lista, wskaźniki'!$F$24,0)))))</f>
        <v>0</v>
      </c>
      <c r="AN360" s="20">
        <f>IF(AA360="węgiel",AF360*'lista, wskaźniki'!$E$42,IF(AA360="drewno",AF360*'lista, wskaźniki'!$G$42,IF(AA360="pellet",AF360*'lista, wskaźniki'!$H$42,IF(AA360="gaz z sieci",AF360*'lista, wskaźniki'!$F$42,IF(AA360="olej opałowy",AF360*'lista, wskaźniki'!$I$42,0)))))</f>
        <v>0</v>
      </c>
      <c r="AO360" s="20">
        <f>IF(AA360="węgiel",AF360*'lista, wskaźniki'!$E$43,IF(AA360="drewno",AF360*'lista, wskaźniki'!$G$43,IF(AA360="pellet",AF360*'lista, wskaźniki'!$H$43,IF(AA360="gaz z sieci",AF360*'lista, wskaźniki'!$F$43,IF(AA360="olej opałowy",AF360*'lista, wskaźniki'!$I$43,0)))))</f>
        <v>0</v>
      </c>
      <c r="AP360" s="20">
        <f>IF(AA360="węgiel",AF360*'lista, wskaźniki'!$E$44,IF(AA360="drewno",AF360*'lista, wskaźniki'!$G$44,IF(AA360="pellet",AF360*'lista, wskaźniki'!$H$44,IF(AA360="gaz z sieci",AF360*'lista, wskaźniki'!$F$44,IF(AA360="olej opałowy",AF360*'lista, wskaźniki'!$I$44,0)))))</f>
        <v>0</v>
      </c>
      <c r="AQ360" s="20" t="b">
        <f>IF(Z360="gaz",AH360*1/3.6*'lista, wskaźniki'!$F$21,IF(Z360="energia elektryczna",AH360*1/3.6*'lista, wskaźniki'!$F$26))</f>
        <v>0</v>
      </c>
      <c r="AR360" s="20" t="b">
        <f>IF(Z360="gaz",AH360*'lista, wskaźniki'!$F$42,IF(Z360="energia elektryczna",AH360*0))</f>
        <v>0</v>
      </c>
      <c r="AS360" s="20" t="b">
        <f>IF(Z360="gaz",AH360*'lista, wskaźniki'!$F$43,IF(Z360="energia elektryczna",AH360*0))</f>
        <v>0</v>
      </c>
      <c r="AT360" s="20" t="b">
        <f>IF(Z360="gaz",AH360*'lista, wskaźniki'!$F$44,IF(Z360="energia elektryczna",AH360*0))</f>
        <v>0</v>
      </c>
      <c r="AU360" s="20">
        <f>AI360*1/3.6*'lista, wskaźniki'!$F$21</f>
        <v>0</v>
      </c>
      <c r="AV360" s="20">
        <f>AI360*'lista, wskaźniki'!$F$42</f>
        <v>0</v>
      </c>
      <c r="AW360" s="20">
        <f>AI360*'lista, wskaźniki'!$F$43</f>
        <v>0</v>
      </c>
      <c r="AX360" s="20">
        <f>AI360*'lista, wskaźniki'!$F$44</f>
        <v>0</v>
      </c>
      <c r="AY360" s="20">
        <f>AK360*'lista, wskaźniki'!$F$26</f>
        <v>0</v>
      </c>
      <c r="AZ360" s="20">
        <f t="shared" si="149"/>
        <v>0</v>
      </c>
      <c r="BA360" s="20">
        <f t="shared" si="150"/>
        <v>0</v>
      </c>
      <c r="BB360" s="20">
        <f t="shared" si="151"/>
        <v>0</v>
      </c>
      <c r="BC360" s="20">
        <f t="shared" si="152"/>
        <v>0</v>
      </c>
      <c r="BD360" s="1051"/>
      <c r="BE360" s="1051"/>
      <c r="BF360" s="1051"/>
      <c r="BG360" s="1051"/>
      <c r="BH360" s="97"/>
      <c r="BI360" s="1051"/>
      <c r="BJ360" s="97"/>
      <c r="BK360" s="1051"/>
      <c r="BL360" s="97"/>
      <c r="BM360" s="97"/>
      <c r="BN360" s="97"/>
      <c r="BO360" s="97"/>
      <c r="BP360" s="97"/>
      <c r="BQ360" s="97"/>
      <c r="BR360" s="97"/>
      <c r="BS360" s="1045"/>
      <c r="BT360" s="1045"/>
      <c r="BU360" s="1045"/>
      <c r="BV360" s="1045"/>
      <c r="BW360" s="1045"/>
      <c r="BX360" s="1045"/>
      <c r="BY360" s="1048"/>
      <c r="CA360" s="365" t="b">
        <f t="shared" si="153"/>
        <v>0</v>
      </c>
      <c r="CB360" s="365" t="b">
        <f t="shared" si="154"/>
        <v>0</v>
      </c>
      <c r="CC360" s="365">
        <f t="shared" si="155"/>
        <v>0</v>
      </c>
      <c r="CD360" s="365" t="b">
        <f t="shared" si="156"/>
        <v>0</v>
      </c>
      <c r="CE360" s="365" t="b">
        <f t="shared" si="157"/>
        <v>0</v>
      </c>
      <c r="CF360" s="365" t="b">
        <f t="shared" si="158"/>
        <v>0</v>
      </c>
      <c r="CG360" s="365" t="b">
        <f t="shared" si="159"/>
        <v>0</v>
      </c>
      <c r="CH360" s="365" t="b">
        <f t="shared" si="160"/>
        <v>0</v>
      </c>
      <c r="CI360" s="72" t="b">
        <f t="shared" si="161"/>
        <v>0</v>
      </c>
      <c r="CJ360" s="72" t="b">
        <f t="shared" si="162"/>
        <v>0</v>
      </c>
      <c r="CK360" s="72">
        <f t="shared" si="163"/>
        <v>0</v>
      </c>
      <c r="CL360" s="72">
        <f t="shared" si="164"/>
        <v>0</v>
      </c>
      <c r="CM360" s="72" t="b">
        <f t="shared" si="165"/>
        <v>0</v>
      </c>
      <c r="CN360" s="72" t="b">
        <f t="shared" si="166"/>
        <v>0</v>
      </c>
      <c r="CP360" s="13">
        <f t="shared" si="167"/>
        <v>0</v>
      </c>
      <c r="CQ360" s="13" t="b">
        <f t="shared" si="168"/>
        <v>0</v>
      </c>
      <c r="CR360" s="13" t="b">
        <f t="shared" si="169"/>
        <v>0</v>
      </c>
      <c r="CS360" s="13" t="b">
        <f t="shared" si="175"/>
        <v>0</v>
      </c>
      <c r="CT360" s="13" t="b">
        <f t="shared" si="174"/>
        <v>0</v>
      </c>
      <c r="CU360" s="13" t="b">
        <f t="shared" si="176"/>
        <v>0</v>
      </c>
      <c r="CV360" s="13" t="b">
        <f t="shared" si="170"/>
        <v>0</v>
      </c>
      <c r="CW360" s="13" t="b">
        <f t="shared" si="171"/>
        <v>0</v>
      </c>
      <c r="CX360" s="13" t="b">
        <f t="shared" si="172"/>
        <v>0</v>
      </c>
      <c r="CY360" s="13" t="b">
        <f t="shared" si="173"/>
        <v>0</v>
      </c>
    </row>
    <row r="361" spans="1:103" ht="15" thickBot="1">
      <c r="A361" s="932"/>
      <c r="B361" s="1051"/>
      <c r="C361" s="1051"/>
      <c r="D361" s="1051"/>
      <c r="E361" s="1051"/>
      <c r="F361" s="1051"/>
      <c r="G361" s="1051"/>
      <c r="H361" s="1051"/>
      <c r="I361" s="1051"/>
      <c r="J361" s="1051"/>
      <c r="K361" s="1051"/>
      <c r="L361" s="1051"/>
      <c r="M361" s="1051"/>
      <c r="N361" s="1051"/>
      <c r="O361" s="1051"/>
      <c r="P361" s="1051"/>
      <c r="Q361" s="941"/>
      <c r="R361" s="1051"/>
      <c r="S361" s="1051"/>
      <c r="T361" s="1051"/>
      <c r="U361" s="1051"/>
      <c r="V361" s="1051"/>
      <c r="W361" s="97"/>
      <c r="X361" s="97"/>
      <c r="Y361" s="97"/>
      <c r="Z361" s="97"/>
      <c r="AA361" s="97" t="s">
        <v>38</v>
      </c>
      <c r="AB361" s="98"/>
      <c r="AC361" s="98"/>
      <c r="AD361" s="97"/>
      <c r="AE361" s="1051"/>
      <c r="AF361" s="334">
        <f t="shared" si="148"/>
        <v>0</v>
      </c>
      <c r="AG361" s="272">
        <f>IF(R361="kompletna",Q361*J361*0.0036*'lista, wskaźniki'!$F$13, IF(R361="częściowa",Q361*J361*0.0036*'lista, wskaźniki'!$F$14, IF(R361="brak",Q361*J361*0.0036*'lista, wskaźniki'!$F$15,)))</f>
        <v>0</v>
      </c>
      <c r="AH361" s="334">
        <f>IF(Y361="inne",K361*'lista, wskaźniki'!$E$35,IF(Y361="to samo źródło",0,IF(Y361=0,0)))</f>
        <v>0</v>
      </c>
      <c r="AI361" s="334">
        <f>IF(AA361="gaz z sieci",AC361*'lista, wskaźniki'!$D$21)</f>
        <v>0</v>
      </c>
      <c r="AJ361" s="272">
        <f>IF(AA361="węgiel",AB361*'lista, wskaźniki'!$D$20, IF('Sektor mieszkaniowy'!AA361="drewno",'Sektor mieszkaniowy'!AB361*'lista, wskaźniki'!$D$22,IF('Sektor mieszkaniowy'!AA361="pellet",AB361*'lista, wskaźniki'!$D$23,IF('Sektor mieszkaniowy'!AA361="gaz z sieci",AB361*'lista, wskaźniki'!$D$21,IF('Sektor mieszkaniowy'!AA361="olej opałowy",'Sektor mieszkaniowy'!AB361*'lista, wskaźniki'!$D$24)))))</f>
        <v>0</v>
      </c>
      <c r="AK361" s="1054"/>
      <c r="AL361" s="1051"/>
      <c r="AM361" s="20">
        <f>IF(AA361="węgiel",AF361*1/3.6*'lista, wskaźniki'!$F$20,IF(AA361="drewno",AF361*1/3.6*'lista, wskaźniki'!$F$22,IF(AA361="pellet",AF361*1/3.6*'lista, wskaźniki'!$F$23,IF(AA361="gaz z sieci",AF361*1/3.6*'lista, wskaźniki'!$F$21,IF(AA361="olej opałowy",AF361*1/3.6*'lista, wskaźniki'!$F$24,0)))))</f>
        <v>0</v>
      </c>
      <c r="AN361" s="20">
        <f>IF(AA361="węgiel",AF361*'lista, wskaźniki'!$E$42,IF(AA361="drewno",AF361*'lista, wskaźniki'!$G$42,IF(AA361="pellet",AF361*'lista, wskaźniki'!$H$42,IF(AA361="gaz z sieci",AF361*'lista, wskaźniki'!$F$42,IF(AA361="olej opałowy",AF361*'lista, wskaźniki'!$I$42,0)))))</f>
        <v>0</v>
      </c>
      <c r="AO361" s="20">
        <f>IF(AA361="węgiel",AF361*'lista, wskaźniki'!$E$43,IF(AA361="drewno",AF361*'lista, wskaźniki'!$G$43,IF(AA361="pellet",AF361*'lista, wskaźniki'!$H$43,IF(AA361="gaz z sieci",AF361*'lista, wskaźniki'!$F$43,IF(AA361="olej opałowy",AF361*'lista, wskaźniki'!$I$43,0)))))</f>
        <v>0</v>
      </c>
      <c r="AP361" s="20">
        <f>IF(AA361="węgiel",AF361*'lista, wskaźniki'!$E$44,IF(AA361="drewno",AF361*'lista, wskaźniki'!$G$44,IF(AA361="pellet",AF361*'lista, wskaźniki'!$H$44,IF(AA361="gaz z sieci",AF361*'lista, wskaźniki'!$F$44,IF(AA361="olej opałowy",AF361*'lista, wskaźniki'!$I$44,0)))))</f>
        <v>0</v>
      </c>
      <c r="AQ361" s="20" t="b">
        <f>IF(Z361="gaz",AH361*1/3.6*'lista, wskaźniki'!$F$21,IF(Z361="energia elektryczna",AH361*1/3.6*'lista, wskaźniki'!$F$26))</f>
        <v>0</v>
      </c>
      <c r="AR361" s="20" t="b">
        <f>IF(Z361="gaz",AH361*'lista, wskaźniki'!$F$42,IF(Z361="energia elektryczna",AH361*0))</f>
        <v>0</v>
      </c>
      <c r="AS361" s="20" t="b">
        <f>IF(Z361="gaz",AH361*'lista, wskaźniki'!$F$43,IF(Z361="energia elektryczna",AH361*0))</f>
        <v>0</v>
      </c>
      <c r="AT361" s="20" t="b">
        <f>IF(Z361="gaz",AH361*'lista, wskaźniki'!$F$44,IF(Z361="energia elektryczna",AH361*0))</f>
        <v>0</v>
      </c>
      <c r="AU361" s="20">
        <f>AI361*1/3.6*'lista, wskaźniki'!$F$21</f>
        <v>0</v>
      </c>
      <c r="AV361" s="20">
        <f>AI361*'lista, wskaźniki'!$F$42</f>
        <v>0</v>
      </c>
      <c r="AW361" s="20">
        <f>AI361*'lista, wskaźniki'!$F$43</f>
        <v>0</v>
      </c>
      <c r="AX361" s="20">
        <f>AI361*'lista, wskaźniki'!$F$44</f>
        <v>0</v>
      </c>
      <c r="AY361" s="20">
        <f>AK361*'lista, wskaźniki'!$F$26</f>
        <v>0</v>
      </c>
      <c r="AZ361" s="20">
        <f t="shared" si="149"/>
        <v>0</v>
      </c>
      <c r="BA361" s="20">
        <f t="shared" si="150"/>
        <v>0</v>
      </c>
      <c r="BB361" s="20">
        <f t="shared" si="151"/>
        <v>0</v>
      </c>
      <c r="BC361" s="20">
        <f t="shared" si="152"/>
        <v>0</v>
      </c>
      <c r="BD361" s="1051"/>
      <c r="BE361" s="1051"/>
      <c r="BF361" s="1051"/>
      <c r="BG361" s="1051"/>
      <c r="BH361" s="97"/>
      <c r="BI361" s="1051"/>
      <c r="BJ361" s="97"/>
      <c r="BK361" s="1051"/>
      <c r="BL361" s="97"/>
      <c r="BM361" s="97"/>
      <c r="BN361" s="97"/>
      <c r="BO361" s="97"/>
      <c r="BP361" s="97"/>
      <c r="BQ361" s="97"/>
      <c r="BR361" s="97"/>
      <c r="BS361" s="1045"/>
      <c r="BT361" s="1045"/>
      <c r="BU361" s="1045"/>
      <c r="BV361" s="1045"/>
      <c r="BW361" s="1045"/>
      <c r="BX361" s="1045"/>
      <c r="BY361" s="1048"/>
      <c r="CA361" s="365" t="b">
        <f t="shared" si="153"/>
        <v>0</v>
      </c>
      <c r="CB361" s="365" t="b">
        <f t="shared" si="154"/>
        <v>0</v>
      </c>
      <c r="CC361" s="365" t="b">
        <f t="shared" si="155"/>
        <v>0</v>
      </c>
      <c r="CD361" s="365">
        <f t="shared" si="156"/>
        <v>0</v>
      </c>
      <c r="CE361" s="365" t="b">
        <f t="shared" si="157"/>
        <v>0</v>
      </c>
      <c r="CF361" s="365" t="b">
        <f t="shared" si="158"/>
        <v>0</v>
      </c>
      <c r="CG361" s="365" t="b">
        <f t="shared" si="159"/>
        <v>0</v>
      </c>
      <c r="CH361" s="365">
        <f t="shared" si="160"/>
        <v>0</v>
      </c>
      <c r="CI361" s="72" t="b">
        <f t="shared" si="161"/>
        <v>0</v>
      </c>
      <c r="CJ361" s="72" t="b">
        <f t="shared" si="162"/>
        <v>0</v>
      </c>
      <c r="CK361" s="72" t="b">
        <f t="shared" si="163"/>
        <v>0</v>
      </c>
      <c r="CL361" s="72">
        <f t="shared" si="164"/>
        <v>0</v>
      </c>
      <c r="CM361" s="72" t="b">
        <f t="shared" si="165"/>
        <v>0</v>
      </c>
      <c r="CN361" s="72" t="b">
        <f t="shared" si="166"/>
        <v>0</v>
      </c>
      <c r="CP361" s="13">
        <f t="shared" si="167"/>
        <v>0</v>
      </c>
      <c r="CQ361" s="13" t="b">
        <f t="shared" si="168"/>
        <v>0</v>
      </c>
      <c r="CR361" s="13" t="b">
        <f t="shared" si="169"/>
        <v>0</v>
      </c>
      <c r="CS361" s="13" t="b">
        <f t="shared" si="175"/>
        <v>0</v>
      </c>
      <c r="CT361" s="13" t="b">
        <f t="shared" si="174"/>
        <v>0</v>
      </c>
      <c r="CU361" s="13" t="b">
        <f t="shared" si="176"/>
        <v>0</v>
      </c>
      <c r="CV361" s="13" t="b">
        <f t="shared" si="170"/>
        <v>0</v>
      </c>
      <c r="CW361" s="13" t="b">
        <f t="shared" si="171"/>
        <v>0</v>
      </c>
      <c r="CX361" s="13" t="b">
        <f t="shared" si="172"/>
        <v>0</v>
      </c>
      <c r="CY361" s="13" t="b">
        <f t="shared" si="173"/>
        <v>0</v>
      </c>
    </row>
    <row r="362" spans="1:103" ht="15" thickBot="1">
      <c r="A362" s="933"/>
      <c r="B362" s="1052"/>
      <c r="C362" s="1052"/>
      <c r="D362" s="1052"/>
      <c r="E362" s="1052"/>
      <c r="F362" s="1052"/>
      <c r="G362" s="1052"/>
      <c r="H362" s="1052"/>
      <c r="I362" s="1052"/>
      <c r="J362" s="1052"/>
      <c r="K362" s="1052"/>
      <c r="L362" s="1052"/>
      <c r="M362" s="1052"/>
      <c r="N362" s="1052"/>
      <c r="O362" s="1052"/>
      <c r="P362" s="1052"/>
      <c r="Q362" s="942"/>
      <c r="R362" s="1052"/>
      <c r="S362" s="1052"/>
      <c r="T362" s="1052"/>
      <c r="U362" s="1052"/>
      <c r="V362" s="1052"/>
      <c r="W362" s="99"/>
      <c r="X362" s="99"/>
      <c r="Y362" s="99"/>
      <c r="Z362" s="99"/>
      <c r="AA362" s="99" t="s">
        <v>37</v>
      </c>
      <c r="AB362" s="100"/>
      <c r="AC362" s="100"/>
      <c r="AD362" s="99"/>
      <c r="AE362" s="1052"/>
      <c r="AF362" s="334">
        <f t="shared" si="148"/>
        <v>0</v>
      </c>
      <c r="AG362" s="272">
        <f>IF(R362="kompletna",Q362*J362*0.0036*'lista, wskaźniki'!$F$13, IF(R362="częściowa",Q362*J362*0.0036*'lista, wskaźniki'!$F$14, IF(R362="brak",Q362*J362*0.0036*'lista, wskaźniki'!$F$15,)))</f>
        <v>0</v>
      </c>
      <c r="AH362" s="334">
        <f>IF(Y362="inne",K362*'lista, wskaźniki'!$E$35,IF(Y362="to samo źródło",0,IF(Y362=0,0)))</f>
        <v>0</v>
      </c>
      <c r="AI362" s="334" t="b">
        <f>IF(AA362="gaz z sieci",AC362*'lista, wskaźniki'!$D$21)</f>
        <v>0</v>
      </c>
      <c r="AJ362" s="272">
        <f>IF(AA362="węgiel",AB362*'lista, wskaźniki'!$D$20, IF('Sektor mieszkaniowy'!AA362="drewno",'Sektor mieszkaniowy'!AB362*'lista, wskaźniki'!$D$22,IF('Sektor mieszkaniowy'!AA362="pellet",AB362*'lista, wskaźniki'!$D$23,IF('Sektor mieszkaniowy'!AA362="gaz z sieci",AB362*'lista, wskaźniki'!$D$21,IF('Sektor mieszkaniowy'!AA362="olej opałowy",'Sektor mieszkaniowy'!AB362*'lista, wskaźniki'!$D$24)))))</f>
        <v>0</v>
      </c>
      <c r="AK362" s="1055"/>
      <c r="AL362" s="1052"/>
      <c r="AM362" s="20">
        <f>IF(AA362="węgiel",AF362*1/3.6*'lista, wskaźniki'!$F$20,IF(AA362="drewno",AF362*1/3.6*'lista, wskaźniki'!$F$22,IF(AA362="pellet",AF362*1/3.6*'lista, wskaźniki'!$F$23,IF(AA362="gaz z sieci",AF362*1/3.6*'lista, wskaźniki'!$F$21,IF(AA362="olej opałowy",AF362*1/3.6*'lista, wskaźniki'!$F$24,0)))))</f>
        <v>0</v>
      </c>
      <c r="AN362" s="20">
        <f>IF(AA362="węgiel",AF362*'lista, wskaźniki'!$E$42,IF(AA362="drewno",AF362*'lista, wskaźniki'!$G$42,IF(AA362="pellet",AF362*'lista, wskaźniki'!$H$42,IF(AA362="gaz z sieci",AF362*'lista, wskaźniki'!$F$42,IF(AA362="olej opałowy",AF362*'lista, wskaźniki'!$I$42,0)))))</f>
        <v>0</v>
      </c>
      <c r="AO362" s="20">
        <f>IF(AA362="węgiel",AF362*'lista, wskaźniki'!$E$43,IF(AA362="drewno",AF362*'lista, wskaźniki'!$G$43,IF(AA362="pellet",AF362*'lista, wskaźniki'!$H$43,IF(AA362="gaz z sieci",AF362*'lista, wskaźniki'!$F$43,IF(AA362="olej opałowy",AF362*'lista, wskaźniki'!$I$43,0)))))</f>
        <v>0</v>
      </c>
      <c r="AP362" s="20">
        <f>IF(AA362="węgiel",AF362*'lista, wskaźniki'!$E$44,IF(AA362="drewno",AF362*'lista, wskaźniki'!$G$44,IF(AA362="pellet",AF362*'lista, wskaźniki'!$H$44,IF(AA362="gaz z sieci",AF362*'lista, wskaźniki'!$F$44,IF(AA362="olej opałowy",AF362*'lista, wskaźniki'!$I$44,0)))))</f>
        <v>0</v>
      </c>
      <c r="AQ362" s="20" t="b">
        <f>IF(Z362="gaz",AH362*1/3.6*'lista, wskaźniki'!$F$21,IF(Z362="energia elektryczna",AH362*1/3.6*'lista, wskaźniki'!$F$26))</f>
        <v>0</v>
      </c>
      <c r="AR362" s="20" t="b">
        <f>IF(Z362="gaz",AH362*'lista, wskaźniki'!$F$42,IF(Z362="energia elektryczna",AH362*0))</f>
        <v>0</v>
      </c>
      <c r="AS362" s="20" t="b">
        <f>IF(Z362="gaz",AH362*'lista, wskaźniki'!$F$43,IF(Z362="energia elektryczna",AH362*0))</f>
        <v>0</v>
      </c>
      <c r="AT362" s="20" t="b">
        <f>IF(Z362="gaz",AH362*'lista, wskaźniki'!$F$44,IF(Z362="energia elektryczna",AH362*0))</f>
        <v>0</v>
      </c>
      <c r="AU362" s="20">
        <f>AI362*1/3.6*'lista, wskaźniki'!$F$21</f>
        <v>0</v>
      </c>
      <c r="AV362" s="20">
        <f>AI362*'lista, wskaźniki'!$F$42</f>
        <v>0</v>
      </c>
      <c r="AW362" s="20">
        <f>AI362*'lista, wskaźniki'!$F$43</f>
        <v>0</v>
      </c>
      <c r="AX362" s="20">
        <f>AI362*'lista, wskaźniki'!$F$44</f>
        <v>0</v>
      </c>
      <c r="AY362" s="20">
        <f>AK362*'lista, wskaźniki'!$F$26</f>
        <v>0</v>
      </c>
      <c r="AZ362" s="20">
        <f t="shared" si="149"/>
        <v>0</v>
      </c>
      <c r="BA362" s="20">
        <f t="shared" si="150"/>
        <v>0</v>
      </c>
      <c r="BB362" s="20">
        <f t="shared" si="151"/>
        <v>0</v>
      </c>
      <c r="BC362" s="20">
        <f t="shared" si="152"/>
        <v>0</v>
      </c>
      <c r="BD362" s="1052"/>
      <c r="BE362" s="1052"/>
      <c r="BF362" s="1052"/>
      <c r="BG362" s="1052"/>
      <c r="BH362" s="99"/>
      <c r="BI362" s="1052"/>
      <c r="BJ362" s="99"/>
      <c r="BK362" s="1052"/>
      <c r="BL362" s="99"/>
      <c r="BM362" s="99"/>
      <c r="BN362" s="99"/>
      <c r="BO362" s="99"/>
      <c r="BP362" s="99"/>
      <c r="BQ362" s="99"/>
      <c r="BR362" s="99"/>
      <c r="BS362" s="1046"/>
      <c r="BT362" s="1046"/>
      <c r="BU362" s="1046"/>
      <c r="BV362" s="1046"/>
      <c r="BW362" s="1046"/>
      <c r="BX362" s="1046"/>
      <c r="BY362" s="1049"/>
      <c r="CA362" s="365" t="b">
        <f t="shared" si="153"/>
        <v>0</v>
      </c>
      <c r="CB362" s="365" t="b">
        <f t="shared" si="154"/>
        <v>0</v>
      </c>
      <c r="CC362" s="365" t="b">
        <f t="shared" si="155"/>
        <v>0</v>
      </c>
      <c r="CD362" s="365" t="b">
        <f t="shared" si="156"/>
        <v>0</v>
      </c>
      <c r="CE362" s="365">
        <f t="shared" si="157"/>
        <v>0</v>
      </c>
      <c r="CF362" s="365" t="b">
        <f t="shared" si="158"/>
        <v>0</v>
      </c>
      <c r="CG362" s="365" t="b">
        <f t="shared" si="159"/>
        <v>0</v>
      </c>
      <c r="CH362" s="365" t="b">
        <f t="shared" si="160"/>
        <v>0</v>
      </c>
      <c r="CI362" s="72" t="b">
        <f t="shared" si="161"/>
        <v>0</v>
      </c>
      <c r="CJ362" s="72" t="b">
        <f t="shared" si="162"/>
        <v>0</v>
      </c>
      <c r="CK362" s="72" t="b">
        <f t="shared" si="163"/>
        <v>0</v>
      </c>
      <c r="CL362" s="72">
        <f t="shared" si="164"/>
        <v>0</v>
      </c>
      <c r="CM362" s="72">
        <f t="shared" si="165"/>
        <v>0</v>
      </c>
      <c r="CN362" s="72" t="b">
        <f t="shared" si="166"/>
        <v>0</v>
      </c>
      <c r="CP362" s="13">
        <f t="shared" si="167"/>
        <v>0</v>
      </c>
      <c r="CQ362" s="13" t="b">
        <f t="shared" si="168"/>
        <v>0</v>
      </c>
      <c r="CR362" s="13" t="b">
        <f t="shared" si="169"/>
        <v>0</v>
      </c>
      <c r="CS362" s="13" t="b">
        <f t="shared" si="175"/>
        <v>0</v>
      </c>
      <c r="CT362" s="13" t="b">
        <f t="shared" si="174"/>
        <v>0</v>
      </c>
      <c r="CU362" s="13" t="b">
        <f t="shared" si="176"/>
        <v>0</v>
      </c>
      <c r="CV362" s="13" t="b">
        <f t="shared" si="170"/>
        <v>0</v>
      </c>
      <c r="CW362" s="13" t="b">
        <f t="shared" si="171"/>
        <v>0</v>
      </c>
      <c r="CX362" s="13" t="b">
        <f t="shared" si="172"/>
        <v>0</v>
      </c>
      <c r="CY362" s="13" t="b">
        <f t="shared" si="173"/>
        <v>0</v>
      </c>
    </row>
    <row r="363" spans="1:103" ht="15" thickBot="1">
      <c r="A363" s="931">
        <v>73</v>
      </c>
      <c r="B363" s="1050" t="s">
        <v>206</v>
      </c>
      <c r="C363" s="1050">
        <v>62</v>
      </c>
      <c r="D363" s="1050" t="s">
        <v>1</v>
      </c>
      <c r="E363" s="1050" t="s">
        <v>5</v>
      </c>
      <c r="F363" s="1050">
        <v>1</v>
      </c>
      <c r="G363" s="1050">
        <v>1</v>
      </c>
      <c r="H363" s="1050"/>
      <c r="I363" s="1050" t="s">
        <v>11</v>
      </c>
      <c r="J363" s="1050">
        <v>200</v>
      </c>
      <c r="K363" s="1050">
        <v>5</v>
      </c>
      <c r="L363" s="1050" t="s">
        <v>16</v>
      </c>
      <c r="M363" s="1050">
        <v>100</v>
      </c>
      <c r="N363" s="1050" t="s">
        <v>16</v>
      </c>
      <c r="O363" s="1050">
        <v>100</v>
      </c>
      <c r="P363" s="1050" t="s">
        <v>16</v>
      </c>
      <c r="Q363" s="940">
        <f>IF(I363="&lt;1966",'lista, wskaźniki'!$G$4,IF(I363="1967-1985",'lista, wskaźniki'!$G$5,IF(I363="1986-1992",'lista, wskaźniki'!$G$6,IF(I363="1993-1996",'lista, wskaźniki'!$G$7,IF(I363="&gt;1997",'lista, wskaźniki'!$G$8,IF(I363=0,'lista, wskaźniki'!$G$4))))))</f>
        <v>250</v>
      </c>
      <c r="R363" s="1050" t="s">
        <v>21</v>
      </c>
      <c r="S363" s="1050" t="s">
        <v>27</v>
      </c>
      <c r="T363" s="1050">
        <v>18</v>
      </c>
      <c r="U363" s="1050">
        <v>2007</v>
      </c>
      <c r="V363" s="1050"/>
      <c r="W363" s="95" t="s">
        <v>35</v>
      </c>
      <c r="X363" s="95" t="s">
        <v>38</v>
      </c>
      <c r="Y363" s="97"/>
      <c r="Z363" s="97" t="s">
        <v>52</v>
      </c>
      <c r="AA363" s="95" t="s">
        <v>35</v>
      </c>
      <c r="AB363" s="96">
        <v>2</v>
      </c>
      <c r="AC363" s="96"/>
      <c r="AD363" s="95">
        <v>1600</v>
      </c>
      <c r="AE363" s="1050"/>
      <c r="AF363" s="334">
        <f>IF(AG363&gt;0,(AJ363+AG363/2)/2,AJ363)</f>
        <v>49.629999999999995</v>
      </c>
      <c r="AG363" s="272">
        <f>IF(R363="kompletna",Q363*J363*0.0036*'lista, wskaźniki'!$F$13, IF(R363="częściowa",Q363*J363*0.0036*'lista, wskaźniki'!$F$14, IF(R363="brak",Q363*J363*0.0036*'lista, wskaźniki'!$F$15,)))</f>
        <v>108</v>
      </c>
      <c r="AH363" s="334">
        <f>IF(Y363="inne",K363*'lista, wskaźniki'!$E$35,IF(Y363="to samo źródło",0,IF(Y363=0,0)))</f>
        <v>0</v>
      </c>
      <c r="AI363" s="334" t="b">
        <f>IF(AA363="gaz z sieci",AC363*'lista, wskaźniki'!$D$21)</f>
        <v>0</v>
      </c>
      <c r="AJ363" s="272">
        <f>IF(AA363="węgiel",AB363*'lista, wskaźniki'!$D$20, IF('Sektor mieszkaniowy'!AA363="drewno",'Sektor mieszkaniowy'!AB363*'lista, wskaźniki'!$D$22,IF('Sektor mieszkaniowy'!AA363="pellet",AB363*'lista, wskaźniki'!$D$23,IF('Sektor mieszkaniowy'!AA363="gaz z sieci",AB363*'lista, wskaźniki'!$D$21,IF('Sektor mieszkaniowy'!AA363="olej opałowy",'Sektor mieszkaniowy'!AB363*'lista, wskaźniki'!$D$24)))))</f>
        <v>45.26</v>
      </c>
      <c r="AK363" s="1053">
        <f>AL363/'lista, wskaźniki'!$A$127</f>
        <v>0</v>
      </c>
      <c r="AL363" s="1050"/>
      <c r="AM363" s="20">
        <f>IF(AA363="węgiel",AF363*1/3.6*'lista, wskaźniki'!$F$20,IF(AA363="drewno",AF363*1/3.6*'lista, wskaźniki'!$F$22,IF(AA363="pellet",AF363*1/3.6*'lista, wskaźniki'!$F$23,IF(AA363="gaz z sieci",AF363*1/3.6*'lista, wskaźniki'!$F$21,IF(AA363="olej opałowy",AF363*1/3.6*'lista, wskaźniki'!$F$24,0)))))</f>
        <v>4.7014498999999992</v>
      </c>
      <c r="AN363" s="20">
        <f>IF(AA363="węgiel",AF363*'lista, wskaźniki'!$E$42,IF(AA363="drewno",AF363*'lista, wskaźniki'!$G$42,IF(AA363="pellet",AF363*'lista, wskaźniki'!$H$42,IF(AA363="gaz z sieci",AF363*'lista, wskaźniki'!$F$42,IF(AA363="olej opałowy",AF363*'lista, wskaźniki'!$I$42,0)))))</f>
        <v>1.8859399999999998E-2</v>
      </c>
      <c r="AO363" s="20">
        <f>IF(AA363="węgiel",AF363*'lista, wskaźniki'!$E$43,IF(AA363="drewno",AF363*'lista, wskaźniki'!$G$43,IF(AA363="pellet",AF363*'lista, wskaźniki'!$H$43,IF(AA363="gaz z sieci",AF363*'lista, wskaźniki'!$F$43,IF(AA363="olej opałowy",AF363*'lista, wskaźniki'!$I$43,0)))))</f>
        <v>1.7866799999999999E-2</v>
      </c>
      <c r="AP363" s="20">
        <f>IF(AA363="węgiel",AF363*'lista, wskaźniki'!$E$44,IF(AA363="drewno",AF363*'lista, wskaźniki'!$G$44,IF(AA363="pellet",AF363*'lista, wskaźniki'!$H$44,IF(AA363="gaz z sieci",AF363*'lista, wskaźniki'!$F$44,IF(AA363="olej opałowy",AF363*'lista, wskaźniki'!$I$44,0)))))</f>
        <v>1.3400099999999999E-5</v>
      </c>
      <c r="AQ363" s="20" t="b">
        <f>IF(Z363="gaz",AH363*1/3.6*'lista, wskaźniki'!$F$21,IF(Z363="energia elektryczna",AH363*1/3.6*'lista, wskaźniki'!$F$26))</f>
        <v>0</v>
      </c>
      <c r="AR363" s="20" t="b">
        <f>IF(Z363="gaz",AH363*'lista, wskaźniki'!$F$42,IF(Z363="energia elektryczna",AH363*0))</f>
        <v>0</v>
      </c>
      <c r="AS363" s="20" t="b">
        <f>IF(Z363="gaz",AH363*'lista, wskaźniki'!$F$43,IF(Z363="energia elektryczna",AH363*0))</f>
        <v>0</v>
      </c>
      <c r="AT363" s="20" t="b">
        <f>IF(Z363="gaz",AH363*'lista, wskaźniki'!$F$44,IF(Z363="energia elektryczna",AH363*0))</f>
        <v>0</v>
      </c>
      <c r="AU363" s="20">
        <f>AI363*1/3.6*'lista, wskaźniki'!$F$21</f>
        <v>0</v>
      </c>
      <c r="AV363" s="20">
        <f>AI363*'lista, wskaźniki'!$F$42</f>
        <v>0</v>
      </c>
      <c r="AW363" s="20">
        <f>AI363*'lista, wskaźniki'!$F$43</f>
        <v>0</v>
      </c>
      <c r="AX363" s="20">
        <f>AI363*'lista, wskaźniki'!$F$44</f>
        <v>0</v>
      </c>
      <c r="AY363" s="20">
        <f>AK363*'lista, wskaźniki'!$F$26</f>
        <v>0</v>
      </c>
      <c r="AZ363" s="20">
        <f t="shared" si="149"/>
        <v>4.7014498999999992</v>
      </c>
      <c r="BA363" s="20">
        <f t="shared" si="150"/>
        <v>1.8859399999999998E-2</v>
      </c>
      <c r="BB363" s="20">
        <f t="shared" si="151"/>
        <v>1.7866799999999999E-2</v>
      </c>
      <c r="BC363" s="20">
        <f t="shared" si="152"/>
        <v>1.3400099999999999E-5</v>
      </c>
      <c r="BD363" s="1050" t="s">
        <v>17</v>
      </c>
      <c r="BE363" s="1050" t="s">
        <v>17</v>
      </c>
      <c r="BF363" s="1050" t="s">
        <v>17</v>
      </c>
      <c r="BG363" s="1050" t="s">
        <v>17</v>
      </c>
      <c r="BH363" s="95"/>
      <c r="BI363" s="1050" t="s">
        <v>17</v>
      </c>
      <c r="BJ363" s="95"/>
      <c r="BK363" s="1050" t="s">
        <v>16</v>
      </c>
      <c r="BL363" s="95" t="s">
        <v>52</v>
      </c>
      <c r="BM363" s="95">
        <v>2.7</v>
      </c>
      <c r="BN363" s="95" t="s">
        <v>207</v>
      </c>
      <c r="BO363" s="95" t="s">
        <v>57</v>
      </c>
      <c r="BP363" s="95" t="s">
        <v>53</v>
      </c>
      <c r="BQ363" s="95" t="s">
        <v>120</v>
      </c>
      <c r="BR363" s="95">
        <v>3</v>
      </c>
      <c r="BS363" s="1044"/>
      <c r="BT363" s="1044">
        <v>200</v>
      </c>
      <c r="BU363" s="1044">
        <v>2000</v>
      </c>
      <c r="BV363" s="1044">
        <v>800</v>
      </c>
      <c r="BW363" s="1044">
        <v>1000</v>
      </c>
      <c r="BX363" s="1044">
        <v>9000</v>
      </c>
      <c r="BY363" s="1047">
        <v>1600</v>
      </c>
      <c r="CA363" s="365">
        <f t="shared" si="153"/>
        <v>49.629999999999995</v>
      </c>
      <c r="CB363" s="365" t="b">
        <f t="shared" si="154"/>
        <v>0</v>
      </c>
      <c r="CC363" s="365" t="b">
        <f t="shared" si="155"/>
        <v>0</v>
      </c>
      <c r="CD363" s="365" t="b">
        <f t="shared" si="156"/>
        <v>0</v>
      </c>
      <c r="CE363" s="365" t="b">
        <f t="shared" si="157"/>
        <v>0</v>
      </c>
      <c r="CF363" s="365" t="b">
        <f t="shared" si="158"/>
        <v>0</v>
      </c>
      <c r="CG363" s="365" t="b">
        <f t="shared" si="159"/>
        <v>0</v>
      </c>
      <c r="CH363" s="365" t="b">
        <f t="shared" si="160"/>
        <v>0</v>
      </c>
      <c r="CI363" s="72">
        <f t="shared" si="161"/>
        <v>49.629999999999995</v>
      </c>
      <c r="CJ363" s="72" t="b">
        <f t="shared" si="162"/>
        <v>0</v>
      </c>
      <c r="CK363" s="72" t="b">
        <f t="shared" si="163"/>
        <v>0</v>
      </c>
      <c r="CL363" s="72">
        <f t="shared" si="164"/>
        <v>0</v>
      </c>
      <c r="CM363" s="72" t="b">
        <f t="shared" si="165"/>
        <v>0</v>
      </c>
      <c r="CN363" s="72" t="b">
        <f t="shared" si="166"/>
        <v>0</v>
      </c>
      <c r="CP363" s="13" t="b">
        <f t="shared" si="167"/>
        <v>0</v>
      </c>
      <c r="CQ363" s="13" t="b">
        <f t="shared" si="168"/>
        <v>0</v>
      </c>
      <c r="CR363" s="13">
        <f t="shared" si="169"/>
        <v>200</v>
      </c>
      <c r="CS363" s="13">
        <f t="shared" si="175"/>
        <v>200</v>
      </c>
      <c r="CT363" s="13" t="b">
        <f t="shared" si="174"/>
        <v>0</v>
      </c>
      <c r="CU363" s="13" t="b">
        <f t="shared" si="176"/>
        <v>0</v>
      </c>
      <c r="CV363" s="13" t="b">
        <f t="shared" si="170"/>
        <v>0</v>
      </c>
      <c r="CW363" s="13" t="b">
        <f t="shared" si="171"/>
        <v>0</v>
      </c>
      <c r="CX363" s="13" t="b">
        <f t="shared" si="172"/>
        <v>0</v>
      </c>
      <c r="CY363" s="13" t="b">
        <f t="shared" si="173"/>
        <v>0</v>
      </c>
    </row>
    <row r="364" spans="1:103" ht="15" thickBot="1">
      <c r="A364" s="932"/>
      <c r="B364" s="1051"/>
      <c r="C364" s="1051"/>
      <c r="D364" s="1051"/>
      <c r="E364" s="1051"/>
      <c r="F364" s="1051"/>
      <c r="G364" s="1051"/>
      <c r="H364" s="1051"/>
      <c r="I364" s="1051"/>
      <c r="J364" s="1051"/>
      <c r="K364" s="1051"/>
      <c r="L364" s="1051"/>
      <c r="M364" s="1051"/>
      <c r="N364" s="1051"/>
      <c r="O364" s="1051"/>
      <c r="P364" s="1051"/>
      <c r="Q364" s="941"/>
      <c r="R364" s="1051"/>
      <c r="S364" s="1051"/>
      <c r="T364" s="1051"/>
      <c r="U364" s="1051"/>
      <c r="V364" s="1051"/>
      <c r="W364" s="20" t="s">
        <v>36</v>
      </c>
      <c r="X364" s="97"/>
      <c r="Y364" s="97" t="s">
        <v>24</v>
      </c>
      <c r="Z364" s="97"/>
      <c r="AA364" s="97" t="s">
        <v>36</v>
      </c>
      <c r="AB364" s="98">
        <v>10</v>
      </c>
      <c r="AC364" s="98"/>
      <c r="AD364" s="97">
        <v>1200</v>
      </c>
      <c r="AE364" s="1051"/>
      <c r="AF364" s="334">
        <f>IF(AG364&gt;0,(AJ364+AG364/2)/2,AJ364)</f>
        <v>105</v>
      </c>
      <c r="AG364" s="272">
        <v>108</v>
      </c>
      <c r="AH364" s="334">
        <f>IF(Y364="inne",K364*'lista, wskaźniki'!$E$35,IF(Y364="to samo źródło",0,IF(Y364=0,0)))</f>
        <v>0</v>
      </c>
      <c r="AI364" s="334" t="b">
        <f>IF(AA364="gaz z sieci",AC364*'lista, wskaźniki'!$D$21)</f>
        <v>0</v>
      </c>
      <c r="AJ364" s="272">
        <f>IF(AA364="węgiel",AB364*'lista, wskaźniki'!$D$20, IF('Sektor mieszkaniowy'!AA364="drewno",'Sektor mieszkaniowy'!AB364*'lista, wskaźniki'!$D$22,IF('Sektor mieszkaniowy'!AA364="pellet",AB364*'lista, wskaźniki'!$D$23,IF('Sektor mieszkaniowy'!AA364="gaz z sieci",AB364*'lista, wskaźniki'!$D$21,IF('Sektor mieszkaniowy'!AA364="olej opałowy",'Sektor mieszkaniowy'!AB364*'lista, wskaźniki'!$D$24)))))</f>
        <v>156</v>
      </c>
      <c r="AK364" s="1054"/>
      <c r="AL364" s="1051"/>
      <c r="AM364" s="20">
        <f>IF(AA364="węgiel",AF364*1/3.6*'lista, wskaźniki'!$F$20,IF(AA364="drewno",AF364*1/3.6*'lista, wskaźniki'!$F$22,IF(AA364="pellet",AF364*1/3.6*'lista, wskaźniki'!$F$23,IF(AA364="gaz z sieci",AF364*1/3.6*'lista, wskaźniki'!$F$21,IF(AA364="olej opałowy",AF364*1/3.6*'lista, wskaźniki'!$F$24,0)))))</f>
        <v>0</v>
      </c>
      <c r="AN364" s="20">
        <f>IF(AA364="węgiel",AF364*'lista, wskaźniki'!$E$42,IF(AA364="drewno",AF364*'lista, wskaźniki'!$G$42,IF(AA364="pellet",AF364*'lista, wskaźniki'!$H$42,IF(AA364="gaz z sieci",AF364*'lista, wskaźniki'!$F$42,IF(AA364="olej opałowy",AF364*'lista, wskaźniki'!$I$42,0)))))</f>
        <v>8.5050000000000001E-2</v>
      </c>
      <c r="AO364" s="20">
        <f>IF(AA364="węgiel",AF364*'lista, wskaźniki'!$E$43,IF(AA364="drewno",AF364*'lista, wskaźniki'!$G$43,IF(AA364="pellet",AF364*'lista, wskaźniki'!$H$43,IF(AA364="gaz z sieci",AF364*'lista, wskaźniki'!$F$43,IF(AA364="olej opałowy",AF364*'lista, wskaźniki'!$I$43,0)))))</f>
        <v>8.5050000000000001E-2</v>
      </c>
      <c r="AP364" s="20">
        <f>IF(AA364="węgiel",AF364*'lista, wskaźniki'!$E$44,IF(AA364="drewno",AF364*'lista, wskaźniki'!$G$44,IF(AA364="pellet",AF364*'lista, wskaźniki'!$H$44,IF(AA364="gaz z sieci",AF364*'lista, wskaźniki'!$F$44,IF(AA364="olej opałowy",AF364*'lista, wskaźniki'!$I$44,0)))))</f>
        <v>2.6249999999999998E-5</v>
      </c>
      <c r="AQ364" s="20" t="b">
        <f>IF(Z364="gaz",AH364*1/3.6*'lista, wskaźniki'!$F$21,IF(Z364="energia elektryczna",AH364*1/3.6*'lista, wskaźniki'!$F$26))</f>
        <v>0</v>
      </c>
      <c r="AR364" s="20" t="b">
        <f>IF(Z364="gaz",AH364*'lista, wskaźniki'!$F$42,IF(Z364="energia elektryczna",AH364*0))</f>
        <v>0</v>
      </c>
      <c r="AS364" s="20" t="b">
        <f>IF(Z364="gaz",AH364*'lista, wskaźniki'!$F$43,IF(Z364="energia elektryczna",AH364*0))</f>
        <v>0</v>
      </c>
      <c r="AT364" s="20" t="b">
        <f>IF(Z364="gaz",AH364*'lista, wskaźniki'!$F$44,IF(Z364="energia elektryczna",AH364*0))</f>
        <v>0</v>
      </c>
      <c r="AU364" s="20">
        <f>AI364*1/3.6*'lista, wskaźniki'!$F$21</f>
        <v>0</v>
      </c>
      <c r="AV364" s="20">
        <f>AI364*'lista, wskaźniki'!$F$42</f>
        <v>0</v>
      </c>
      <c r="AW364" s="20">
        <f>AI364*'lista, wskaźniki'!$F$43</f>
        <v>0</v>
      </c>
      <c r="AX364" s="20">
        <f>AI364*'lista, wskaźniki'!$F$44</f>
        <v>0</v>
      </c>
      <c r="AY364" s="20">
        <f>AK364*'lista, wskaźniki'!$F$26</f>
        <v>0</v>
      </c>
      <c r="AZ364" s="20">
        <f t="shared" si="149"/>
        <v>0</v>
      </c>
      <c r="BA364" s="20">
        <f t="shared" si="150"/>
        <v>8.5050000000000001E-2</v>
      </c>
      <c r="BB364" s="20">
        <f t="shared" si="151"/>
        <v>8.5050000000000001E-2</v>
      </c>
      <c r="BC364" s="20">
        <f t="shared" si="152"/>
        <v>2.6249999999999998E-5</v>
      </c>
      <c r="BD364" s="1051"/>
      <c r="BE364" s="1051"/>
      <c r="BF364" s="1051"/>
      <c r="BG364" s="1051"/>
      <c r="BH364" s="97"/>
      <c r="BI364" s="1051"/>
      <c r="BJ364" s="97"/>
      <c r="BK364" s="1051"/>
      <c r="BL364" s="97"/>
      <c r="BM364" s="97"/>
      <c r="BN364" s="97"/>
      <c r="BO364" s="97"/>
      <c r="BP364" s="97" t="s">
        <v>24</v>
      </c>
      <c r="BQ364" s="97" t="s">
        <v>121</v>
      </c>
      <c r="BR364" s="97">
        <v>1</v>
      </c>
      <c r="BS364" s="1045"/>
      <c r="BT364" s="1045"/>
      <c r="BU364" s="1045"/>
      <c r="BV364" s="1045"/>
      <c r="BW364" s="1045"/>
      <c r="BX364" s="1045"/>
      <c r="BY364" s="1048"/>
      <c r="CA364" s="365" t="b">
        <f t="shared" si="153"/>
        <v>0</v>
      </c>
      <c r="CB364" s="365">
        <f t="shared" si="154"/>
        <v>105</v>
      </c>
      <c r="CC364" s="365" t="b">
        <f t="shared" si="155"/>
        <v>0</v>
      </c>
      <c r="CD364" s="365" t="b">
        <f t="shared" si="156"/>
        <v>0</v>
      </c>
      <c r="CE364" s="365" t="b">
        <f t="shared" si="157"/>
        <v>0</v>
      </c>
      <c r="CF364" s="365" t="b">
        <f t="shared" si="158"/>
        <v>0</v>
      </c>
      <c r="CG364" s="365" t="b">
        <f t="shared" si="159"/>
        <v>0</v>
      </c>
      <c r="CH364" s="365" t="b">
        <f t="shared" si="160"/>
        <v>0</v>
      </c>
      <c r="CI364" s="72" t="b">
        <f t="shared" si="161"/>
        <v>0</v>
      </c>
      <c r="CJ364" s="72">
        <f t="shared" si="162"/>
        <v>105</v>
      </c>
      <c r="CK364" s="72" t="b">
        <f t="shared" si="163"/>
        <v>0</v>
      </c>
      <c r="CL364" s="72">
        <f t="shared" si="164"/>
        <v>0</v>
      </c>
      <c r="CM364" s="72" t="b">
        <f t="shared" si="165"/>
        <v>0</v>
      </c>
      <c r="CN364" s="72" t="b">
        <f t="shared" si="166"/>
        <v>0</v>
      </c>
      <c r="CP364" s="13">
        <f t="shared" si="167"/>
        <v>0</v>
      </c>
      <c r="CQ364" s="13" t="b">
        <f t="shared" si="168"/>
        <v>0</v>
      </c>
      <c r="CR364" s="13" t="b">
        <f t="shared" si="169"/>
        <v>0</v>
      </c>
      <c r="CS364" s="13" t="b">
        <f t="shared" si="175"/>
        <v>0</v>
      </c>
      <c r="CT364" s="13" t="b">
        <f t="shared" si="174"/>
        <v>0</v>
      </c>
      <c r="CU364" s="13" t="b">
        <f t="shared" si="176"/>
        <v>0</v>
      </c>
      <c r="CV364" s="13" t="b">
        <f t="shared" si="170"/>
        <v>0</v>
      </c>
      <c r="CW364" s="13" t="b">
        <f t="shared" si="171"/>
        <v>0</v>
      </c>
      <c r="CX364" s="13" t="b">
        <f t="shared" si="172"/>
        <v>0</v>
      </c>
      <c r="CY364" s="13" t="b">
        <f t="shared" si="173"/>
        <v>0</v>
      </c>
    </row>
    <row r="365" spans="1:103" ht="15" thickBot="1">
      <c r="A365" s="932"/>
      <c r="B365" s="1051"/>
      <c r="C365" s="1051"/>
      <c r="D365" s="1051"/>
      <c r="E365" s="1051"/>
      <c r="F365" s="1051"/>
      <c r="G365" s="1051"/>
      <c r="H365" s="1051"/>
      <c r="I365" s="1051"/>
      <c r="J365" s="1051"/>
      <c r="K365" s="1051"/>
      <c r="L365" s="1051"/>
      <c r="M365" s="1051"/>
      <c r="N365" s="1051"/>
      <c r="O365" s="1051"/>
      <c r="P365" s="1051"/>
      <c r="Q365" s="941"/>
      <c r="R365" s="1051"/>
      <c r="S365" s="1051"/>
      <c r="T365" s="1051"/>
      <c r="U365" s="1051"/>
      <c r="V365" s="1051"/>
      <c r="W365" s="97"/>
      <c r="X365" s="97"/>
      <c r="Y365" s="97"/>
      <c r="Z365" s="97"/>
      <c r="AA365" s="97" t="s">
        <v>50</v>
      </c>
      <c r="AB365" s="98"/>
      <c r="AC365" s="98"/>
      <c r="AD365" s="97"/>
      <c r="AE365" s="1051"/>
      <c r="AF365" s="334">
        <f t="shared" si="148"/>
        <v>0</v>
      </c>
      <c r="AG365" s="272">
        <f>IF(R365="kompletna",Q365*J365*0.0036*'lista, wskaźniki'!$F$13, IF(R365="częściowa",Q365*J365*0.0036*'lista, wskaźniki'!$F$14, IF(R365="brak",Q365*J365*0.0036*'lista, wskaźniki'!$F$15,)))</f>
        <v>0</v>
      </c>
      <c r="AH365" s="334">
        <f>IF(Y365="inne",K365*'lista, wskaźniki'!$E$35,IF(Y365="to samo źródło",0,IF(Y365=0,0)))</f>
        <v>0</v>
      </c>
      <c r="AI365" s="334" t="b">
        <f>IF(AA365="gaz z sieci",AC365*'lista, wskaźniki'!$D$21)</f>
        <v>0</v>
      </c>
      <c r="AJ365" s="272">
        <f>IF(AA365="węgiel",AB365*'lista, wskaźniki'!$D$20, IF('Sektor mieszkaniowy'!AA365="drewno",'Sektor mieszkaniowy'!AB365*'lista, wskaźniki'!$D$22,IF('Sektor mieszkaniowy'!AA365="pellet",AB365*'lista, wskaźniki'!$D$23,IF('Sektor mieszkaniowy'!AA365="gaz z sieci",AB365*'lista, wskaźniki'!$D$21,IF('Sektor mieszkaniowy'!AA365="olej opałowy",'Sektor mieszkaniowy'!AB365*'lista, wskaźniki'!$D$24)))))</f>
        <v>0</v>
      </c>
      <c r="AK365" s="1054"/>
      <c r="AL365" s="1051"/>
      <c r="AM365" s="20">
        <f>IF(AA365="węgiel",AF365*1/3.6*'lista, wskaźniki'!$F$20,IF(AA365="drewno",AF365*1/3.6*'lista, wskaźniki'!$F$22,IF(AA365="pellet",AF365*1/3.6*'lista, wskaźniki'!$F$23,IF(AA365="gaz z sieci",AF365*1/3.6*'lista, wskaźniki'!$F$21,IF(AA365="olej opałowy",AF365*1/3.6*'lista, wskaźniki'!$F$24,0)))))</f>
        <v>0</v>
      </c>
      <c r="AN365" s="20">
        <f>IF(AA365="węgiel",AF365*'lista, wskaźniki'!$E$42,IF(AA365="drewno",AF365*'lista, wskaźniki'!$G$42,IF(AA365="pellet",AF365*'lista, wskaźniki'!$H$42,IF(AA365="gaz z sieci",AF365*'lista, wskaźniki'!$F$42,IF(AA365="olej opałowy",AF365*'lista, wskaźniki'!$I$42,0)))))</f>
        <v>0</v>
      </c>
      <c r="AO365" s="20">
        <f>IF(AA365="węgiel",AF365*'lista, wskaźniki'!$E$43,IF(AA365="drewno",AF365*'lista, wskaźniki'!$G$43,IF(AA365="pellet",AF365*'lista, wskaźniki'!$H$43,IF(AA365="gaz z sieci",AF365*'lista, wskaźniki'!$F$43,IF(AA365="olej opałowy",AF365*'lista, wskaźniki'!$I$43,0)))))</f>
        <v>0</v>
      </c>
      <c r="AP365" s="20">
        <f>IF(AA365="węgiel",AF365*'lista, wskaźniki'!$E$44,IF(AA365="drewno",AF365*'lista, wskaźniki'!$G$44,IF(AA365="pellet",AF365*'lista, wskaźniki'!$H$44,IF(AA365="gaz z sieci",AF365*'lista, wskaźniki'!$F$44,IF(AA365="olej opałowy",AF365*'lista, wskaźniki'!$I$44,0)))))</f>
        <v>0</v>
      </c>
      <c r="AQ365" s="20" t="b">
        <f>IF(Z365="gaz",AH365*1/3.6*'lista, wskaźniki'!$F$21,IF(Z365="energia elektryczna",AH365*1/3.6*'lista, wskaźniki'!$F$26))</f>
        <v>0</v>
      </c>
      <c r="AR365" s="20" t="b">
        <f>IF(Z365="gaz",AH365*'lista, wskaźniki'!$F$42,IF(Z365="energia elektryczna",AH365*0))</f>
        <v>0</v>
      </c>
      <c r="AS365" s="20" t="b">
        <f>IF(Z365="gaz",AH365*'lista, wskaźniki'!$F$43,IF(Z365="energia elektryczna",AH365*0))</f>
        <v>0</v>
      </c>
      <c r="AT365" s="20" t="b">
        <f>IF(Z365="gaz",AH365*'lista, wskaźniki'!$F$44,IF(Z365="energia elektryczna",AH365*0))</f>
        <v>0</v>
      </c>
      <c r="AU365" s="20">
        <f>AI365*1/3.6*'lista, wskaźniki'!$F$21</f>
        <v>0</v>
      </c>
      <c r="AV365" s="20">
        <f>AI365*'lista, wskaźniki'!$F$42</f>
        <v>0</v>
      </c>
      <c r="AW365" s="20">
        <f>AI365*'lista, wskaźniki'!$F$43</f>
        <v>0</v>
      </c>
      <c r="AX365" s="20">
        <f>AI365*'lista, wskaźniki'!$F$44</f>
        <v>0</v>
      </c>
      <c r="AY365" s="20">
        <f>AK365*'lista, wskaźniki'!$F$26</f>
        <v>0</v>
      </c>
      <c r="AZ365" s="20">
        <f t="shared" si="149"/>
        <v>0</v>
      </c>
      <c r="BA365" s="20">
        <f t="shared" si="150"/>
        <v>0</v>
      </c>
      <c r="BB365" s="20">
        <f t="shared" si="151"/>
        <v>0</v>
      </c>
      <c r="BC365" s="20">
        <f t="shared" si="152"/>
        <v>0</v>
      </c>
      <c r="BD365" s="1051"/>
      <c r="BE365" s="1051"/>
      <c r="BF365" s="1051"/>
      <c r="BG365" s="1051"/>
      <c r="BH365" s="97"/>
      <c r="BI365" s="1051"/>
      <c r="BJ365" s="97"/>
      <c r="BK365" s="1051"/>
      <c r="BL365" s="97"/>
      <c r="BM365" s="97"/>
      <c r="BN365" s="97"/>
      <c r="BO365" s="97"/>
      <c r="BP365" s="97"/>
      <c r="BQ365" s="97"/>
      <c r="BR365" s="97"/>
      <c r="BS365" s="1045"/>
      <c r="BT365" s="1045"/>
      <c r="BU365" s="1045"/>
      <c r="BV365" s="1045"/>
      <c r="BW365" s="1045"/>
      <c r="BX365" s="1045"/>
      <c r="BY365" s="1048"/>
      <c r="CA365" s="365" t="b">
        <f t="shared" si="153"/>
        <v>0</v>
      </c>
      <c r="CB365" s="365" t="b">
        <f t="shared" si="154"/>
        <v>0</v>
      </c>
      <c r="CC365" s="365">
        <f t="shared" si="155"/>
        <v>0</v>
      </c>
      <c r="CD365" s="365" t="b">
        <f t="shared" si="156"/>
        <v>0</v>
      </c>
      <c r="CE365" s="365" t="b">
        <f t="shared" si="157"/>
        <v>0</v>
      </c>
      <c r="CF365" s="365" t="b">
        <f t="shared" si="158"/>
        <v>0</v>
      </c>
      <c r="CG365" s="365" t="b">
        <f t="shared" si="159"/>
        <v>0</v>
      </c>
      <c r="CH365" s="365" t="b">
        <f t="shared" si="160"/>
        <v>0</v>
      </c>
      <c r="CI365" s="72" t="b">
        <f t="shared" si="161"/>
        <v>0</v>
      </c>
      <c r="CJ365" s="72" t="b">
        <f t="shared" si="162"/>
        <v>0</v>
      </c>
      <c r="CK365" s="72">
        <f t="shared" si="163"/>
        <v>0</v>
      </c>
      <c r="CL365" s="72">
        <f t="shared" si="164"/>
        <v>0</v>
      </c>
      <c r="CM365" s="72" t="b">
        <f t="shared" si="165"/>
        <v>0</v>
      </c>
      <c r="CN365" s="72" t="b">
        <f t="shared" si="166"/>
        <v>0</v>
      </c>
      <c r="CP365" s="13">
        <f t="shared" si="167"/>
        <v>0</v>
      </c>
      <c r="CQ365" s="13" t="b">
        <f t="shared" si="168"/>
        <v>0</v>
      </c>
      <c r="CR365" s="13" t="b">
        <f t="shared" si="169"/>
        <v>0</v>
      </c>
      <c r="CS365" s="13" t="b">
        <f t="shared" si="175"/>
        <v>0</v>
      </c>
      <c r="CT365" s="13" t="b">
        <f t="shared" si="174"/>
        <v>0</v>
      </c>
      <c r="CU365" s="13" t="b">
        <f t="shared" si="176"/>
        <v>0</v>
      </c>
      <c r="CV365" s="13" t="b">
        <f t="shared" si="170"/>
        <v>0</v>
      </c>
      <c r="CW365" s="13" t="b">
        <f t="shared" si="171"/>
        <v>0</v>
      </c>
      <c r="CX365" s="13" t="b">
        <f t="shared" si="172"/>
        <v>0</v>
      </c>
      <c r="CY365" s="13" t="b">
        <f t="shared" si="173"/>
        <v>0</v>
      </c>
    </row>
    <row r="366" spans="1:103" ht="15" thickBot="1">
      <c r="A366" s="932"/>
      <c r="B366" s="1051"/>
      <c r="C366" s="1051"/>
      <c r="D366" s="1051"/>
      <c r="E366" s="1051"/>
      <c r="F366" s="1051"/>
      <c r="G366" s="1051"/>
      <c r="H366" s="1051"/>
      <c r="I366" s="1051"/>
      <c r="J366" s="1051"/>
      <c r="K366" s="1051"/>
      <c r="L366" s="1051"/>
      <c r="M366" s="1051"/>
      <c r="N366" s="1051"/>
      <c r="O366" s="1051"/>
      <c r="P366" s="1051"/>
      <c r="Q366" s="941"/>
      <c r="R366" s="1051"/>
      <c r="S366" s="1051"/>
      <c r="T366" s="1051"/>
      <c r="U366" s="1051"/>
      <c r="V366" s="1051"/>
      <c r="W366" s="97"/>
      <c r="X366" s="97"/>
      <c r="Y366" s="97"/>
      <c r="Z366" s="97"/>
      <c r="AA366" s="97" t="s">
        <v>38</v>
      </c>
      <c r="AB366" s="98"/>
      <c r="AC366" s="98"/>
      <c r="AD366" s="97"/>
      <c r="AE366" s="1051"/>
      <c r="AF366" s="334">
        <f t="shared" si="148"/>
        <v>0</v>
      </c>
      <c r="AG366" s="272">
        <f>IF(R366="kompletna",Q366*J366*0.0036*'lista, wskaźniki'!$F$13, IF(R366="częściowa",Q366*J366*0.0036*'lista, wskaźniki'!$F$14, IF(R366="brak",Q366*J366*0.0036*'lista, wskaźniki'!$F$15,)))</f>
        <v>0</v>
      </c>
      <c r="AH366" s="334">
        <f>IF(Y366="inne",K366*'lista, wskaźniki'!$E$35,IF(Y366="to samo źródło",0,IF(Y366=0,0)))</f>
        <v>0</v>
      </c>
      <c r="AI366" s="334">
        <f>IF(AA366="gaz z sieci",AC366*'lista, wskaźniki'!$D$21)</f>
        <v>0</v>
      </c>
      <c r="AJ366" s="272">
        <f>IF(AA366="węgiel",AB366*'lista, wskaźniki'!$D$20, IF('Sektor mieszkaniowy'!AA366="drewno",'Sektor mieszkaniowy'!AB366*'lista, wskaźniki'!$D$22,IF('Sektor mieszkaniowy'!AA366="pellet",AB366*'lista, wskaźniki'!$D$23,IF('Sektor mieszkaniowy'!AA366="gaz z sieci",AB366*'lista, wskaźniki'!$D$21,IF('Sektor mieszkaniowy'!AA366="olej opałowy",'Sektor mieszkaniowy'!AB366*'lista, wskaźniki'!$D$24)))))</f>
        <v>0</v>
      </c>
      <c r="AK366" s="1054"/>
      <c r="AL366" s="1051"/>
      <c r="AM366" s="20">
        <f>IF(AA366="węgiel",AF366*1/3.6*'lista, wskaźniki'!$F$20,IF(AA366="drewno",AF366*1/3.6*'lista, wskaźniki'!$F$22,IF(AA366="pellet",AF366*1/3.6*'lista, wskaźniki'!$F$23,IF(AA366="gaz z sieci",AF366*1/3.6*'lista, wskaźniki'!$F$21,IF(AA366="olej opałowy",AF366*1/3.6*'lista, wskaźniki'!$F$24,0)))))</f>
        <v>0</v>
      </c>
      <c r="AN366" s="20">
        <f>IF(AA366="węgiel",AF366*'lista, wskaźniki'!$E$42,IF(AA366="drewno",AF366*'lista, wskaźniki'!$G$42,IF(AA366="pellet",AF366*'lista, wskaźniki'!$H$42,IF(AA366="gaz z sieci",AF366*'lista, wskaźniki'!$F$42,IF(AA366="olej opałowy",AF366*'lista, wskaźniki'!$I$42,0)))))</f>
        <v>0</v>
      </c>
      <c r="AO366" s="20">
        <f>IF(AA366="węgiel",AF366*'lista, wskaźniki'!$E$43,IF(AA366="drewno",AF366*'lista, wskaźniki'!$G$43,IF(AA366="pellet",AF366*'lista, wskaźniki'!$H$43,IF(AA366="gaz z sieci",AF366*'lista, wskaźniki'!$F$43,IF(AA366="olej opałowy",AF366*'lista, wskaźniki'!$I$43,0)))))</f>
        <v>0</v>
      </c>
      <c r="AP366" s="20">
        <f>IF(AA366="węgiel",AF366*'lista, wskaźniki'!$E$44,IF(AA366="drewno",AF366*'lista, wskaźniki'!$G$44,IF(AA366="pellet",AF366*'lista, wskaźniki'!$H$44,IF(AA366="gaz z sieci",AF366*'lista, wskaźniki'!$F$44,IF(AA366="olej opałowy",AF366*'lista, wskaźniki'!$I$44,0)))))</f>
        <v>0</v>
      </c>
      <c r="AQ366" s="20" t="b">
        <f>IF(Z366="gaz",AH366*1/3.6*'lista, wskaźniki'!$F$21,IF(Z366="energia elektryczna",AH366*1/3.6*'lista, wskaźniki'!$F$26))</f>
        <v>0</v>
      </c>
      <c r="AR366" s="20" t="b">
        <f>IF(Z366="gaz",AH366*'lista, wskaźniki'!$F$42,IF(Z366="energia elektryczna",AH366*0))</f>
        <v>0</v>
      </c>
      <c r="AS366" s="20" t="b">
        <f>IF(Z366="gaz",AH366*'lista, wskaźniki'!$F$43,IF(Z366="energia elektryczna",AH366*0))</f>
        <v>0</v>
      </c>
      <c r="AT366" s="20" t="b">
        <f>IF(Z366="gaz",AH366*'lista, wskaźniki'!$F$44,IF(Z366="energia elektryczna",AH366*0))</f>
        <v>0</v>
      </c>
      <c r="AU366" s="20">
        <f>AI366*1/3.6*'lista, wskaźniki'!$F$21</f>
        <v>0</v>
      </c>
      <c r="AV366" s="20">
        <f>AI366*'lista, wskaźniki'!$F$42</f>
        <v>0</v>
      </c>
      <c r="AW366" s="20">
        <f>AI366*'lista, wskaźniki'!$F$43</f>
        <v>0</v>
      </c>
      <c r="AX366" s="20">
        <f>AI366*'lista, wskaźniki'!$F$44</f>
        <v>0</v>
      </c>
      <c r="AY366" s="20">
        <f>AK366*'lista, wskaźniki'!$F$26</f>
        <v>0</v>
      </c>
      <c r="AZ366" s="20">
        <f t="shared" si="149"/>
        <v>0</v>
      </c>
      <c r="BA366" s="20">
        <f t="shared" si="150"/>
        <v>0</v>
      </c>
      <c r="BB366" s="20">
        <f t="shared" si="151"/>
        <v>0</v>
      </c>
      <c r="BC366" s="20">
        <f t="shared" si="152"/>
        <v>0</v>
      </c>
      <c r="BD366" s="1051"/>
      <c r="BE366" s="1051"/>
      <c r="BF366" s="1051"/>
      <c r="BG366" s="1051"/>
      <c r="BH366" s="97"/>
      <c r="BI366" s="1051"/>
      <c r="BJ366" s="97"/>
      <c r="BK366" s="1051"/>
      <c r="BL366" s="97"/>
      <c r="BM366" s="97"/>
      <c r="BN366" s="97"/>
      <c r="BO366" s="97"/>
      <c r="BP366" s="97"/>
      <c r="BQ366" s="97"/>
      <c r="BR366" s="97"/>
      <c r="BS366" s="1045"/>
      <c r="BT366" s="1045"/>
      <c r="BU366" s="1045"/>
      <c r="BV366" s="1045"/>
      <c r="BW366" s="1045"/>
      <c r="BX366" s="1045"/>
      <c r="BY366" s="1048"/>
      <c r="CA366" s="365" t="b">
        <f t="shared" si="153"/>
        <v>0</v>
      </c>
      <c r="CB366" s="365" t="b">
        <f t="shared" si="154"/>
        <v>0</v>
      </c>
      <c r="CC366" s="365" t="b">
        <f t="shared" si="155"/>
        <v>0</v>
      </c>
      <c r="CD366" s="365">
        <f t="shared" si="156"/>
        <v>0</v>
      </c>
      <c r="CE366" s="365" t="b">
        <f t="shared" si="157"/>
        <v>0</v>
      </c>
      <c r="CF366" s="365" t="b">
        <f t="shared" si="158"/>
        <v>0</v>
      </c>
      <c r="CG366" s="365" t="b">
        <f t="shared" si="159"/>
        <v>0</v>
      </c>
      <c r="CH366" s="365">
        <f t="shared" si="160"/>
        <v>0</v>
      </c>
      <c r="CI366" s="72" t="b">
        <f t="shared" si="161"/>
        <v>0</v>
      </c>
      <c r="CJ366" s="72" t="b">
        <f t="shared" si="162"/>
        <v>0</v>
      </c>
      <c r="CK366" s="72" t="b">
        <f t="shared" si="163"/>
        <v>0</v>
      </c>
      <c r="CL366" s="72">
        <f t="shared" si="164"/>
        <v>0</v>
      </c>
      <c r="CM366" s="72" t="b">
        <f t="shared" si="165"/>
        <v>0</v>
      </c>
      <c r="CN366" s="72" t="b">
        <f t="shared" si="166"/>
        <v>0</v>
      </c>
      <c r="CP366" s="13">
        <f t="shared" si="167"/>
        <v>0</v>
      </c>
      <c r="CQ366" s="13" t="b">
        <f t="shared" si="168"/>
        <v>0</v>
      </c>
      <c r="CR366" s="13" t="b">
        <f t="shared" si="169"/>
        <v>0</v>
      </c>
      <c r="CS366" s="13" t="b">
        <f t="shared" si="175"/>
        <v>0</v>
      </c>
      <c r="CT366" s="13" t="b">
        <f t="shared" si="174"/>
        <v>0</v>
      </c>
      <c r="CU366" s="13" t="b">
        <f t="shared" si="176"/>
        <v>0</v>
      </c>
      <c r="CV366" s="13" t="b">
        <f t="shared" si="170"/>
        <v>0</v>
      </c>
      <c r="CW366" s="13" t="b">
        <f t="shared" si="171"/>
        <v>0</v>
      </c>
      <c r="CX366" s="13" t="b">
        <f t="shared" si="172"/>
        <v>0</v>
      </c>
      <c r="CY366" s="13" t="b">
        <f t="shared" si="173"/>
        <v>0</v>
      </c>
    </row>
    <row r="367" spans="1:103" ht="15" thickBot="1">
      <c r="A367" s="933"/>
      <c r="B367" s="1052"/>
      <c r="C367" s="1052"/>
      <c r="D367" s="1052"/>
      <c r="E367" s="1052"/>
      <c r="F367" s="1052"/>
      <c r="G367" s="1052"/>
      <c r="H367" s="1052"/>
      <c r="I367" s="1052"/>
      <c r="J367" s="1052"/>
      <c r="K367" s="1052"/>
      <c r="L367" s="1052"/>
      <c r="M367" s="1052"/>
      <c r="N367" s="1052"/>
      <c r="O367" s="1052"/>
      <c r="P367" s="1052"/>
      <c r="Q367" s="942"/>
      <c r="R367" s="1052"/>
      <c r="S367" s="1052"/>
      <c r="T367" s="1052"/>
      <c r="U367" s="1052"/>
      <c r="V367" s="1052"/>
      <c r="W367" s="99"/>
      <c r="X367" s="99"/>
      <c r="Y367" s="99"/>
      <c r="Z367" s="99"/>
      <c r="AA367" s="99" t="s">
        <v>37</v>
      </c>
      <c r="AB367" s="100"/>
      <c r="AC367" s="100"/>
      <c r="AD367" s="99"/>
      <c r="AE367" s="1052"/>
      <c r="AF367" s="334">
        <f t="shared" si="148"/>
        <v>0</v>
      </c>
      <c r="AG367" s="272">
        <f>IF(R367="kompletna",Q367*J367*0.0036*'lista, wskaźniki'!$F$13, IF(R367="częściowa",Q367*J367*0.0036*'lista, wskaźniki'!$F$14, IF(R367="brak",Q367*J367*0.0036*'lista, wskaźniki'!$F$15,)))</f>
        <v>0</v>
      </c>
      <c r="AH367" s="334">
        <f>IF(Y367="inne",K367*'lista, wskaźniki'!$E$35,IF(Y367="to samo źródło",0,IF(Y367=0,0)))</f>
        <v>0</v>
      </c>
      <c r="AI367" s="334" t="b">
        <f>IF(AA367="gaz z sieci",AC367*'lista, wskaźniki'!$D$21)</f>
        <v>0</v>
      </c>
      <c r="AJ367" s="272">
        <f>IF(AA367="węgiel",AB367*'lista, wskaźniki'!$D$20, IF('Sektor mieszkaniowy'!AA367="drewno",'Sektor mieszkaniowy'!AB367*'lista, wskaźniki'!$D$22,IF('Sektor mieszkaniowy'!AA367="pellet",AB367*'lista, wskaźniki'!$D$23,IF('Sektor mieszkaniowy'!AA367="gaz z sieci",AB367*'lista, wskaźniki'!$D$21,IF('Sektor mieszkaniowy'!AA367="olej opałowy",'Sektor mieszkaniowy'!AB367*'lista, wskaźniki'!$D$24)))))</f>
        <v>0</v>
      </c>
      <c r="AK367" s="1055"/>
      <c r="AL367" s="1052"/>
      <c r="AM367" s="20">
        <f>IF(AA367="węgiel",AF367*1/3.6*'lista, wskaźniki'!$F$20,IF(AA367="drewno",AF367*1/3.6*'lista, wskaźniki'!$F$22,IF(AA367="pellet",AF367*1/3.6*'lista, wskaźniki'!$F$23,IF(AA367="gaz z sieci",AF367*1/3.6*'lista, wskaźniki'!$F$21,IF(AA367="olej opałowy",AF367*1/3.6*'lista, wskaźniki'!$F$24,0)))))</f>
        <v>0</v>
      </c>
      <c r="AN367" s="20">
        <f>IF(AA367="węgiel",AF367*'lista, wskaźniki'!$E$42,IF(AA367="drewno",AF367*'lista, wskaźniki'!$G$42,IF(AA367="pellet",AF367*'lista, wskaźniki'!$H$42,IF(AA367="gaz z sieci",AF367*'lista, wskaźniki'!$F$42,IF(AA367="olej opałowy",AF367*'lista, wskaźniki'!$I$42,0)))))</f>
        <v>0</v>
      </c>
      <c r="AO367" s="20">
        <f>IF(AA367="węgiel",AF367*'lista, wskaźniki'!$E$43,IF(AA367="drewno",AF367*'lista, wskaźniki'!$G$43,IF(AA367="pellet",AF367*'lista, wskaźniki'!$H$43,IF(AA367="gaz z sieci",AF367*'lista, wskaźniki'!$F$43,IF(AA367="olej opałowy",AF367*'lista, wskaźniki'!$I$43,0)))))</f>
        <v>0</v>
      </c>
      <c r="AP367" s="20">
        <f>IF(AA367="węgiel",AF367*'lista, wskaźniki'!$E$44,IF(AA367="drewno",AF367*'lista, wskaźniki'!$G$44,IF(AA367="pellet",AF367*'lista, wskaźniki'!$H$44,IF(AA367="gaz z sieci",AF367*'lista, wskaźniki'!$F$44,IF(AA367="olej opałowy",AF367*'lista, wskaźniki'!$I$44,0)))))</f>
        <v>0</v>
      </c>
      <c r="AQ367" s="20" t="b">
        <f>IF(Z367="gaz",AH367*1/3.6*'lista, wskaźniki'!$F$21,IF(Z367="energia elektryczna",AH367*1/3.6*'lista, wskaźniki'!$F$26))</f>
        <v>0</v>
      </c>
      <c r="AR367" s="20" t="b">
        <f>IF(Z367="gaz",AH367*'lista, wskaźniki'!$F$42,IF(Z367="energia elektryczna",AH367*0))</f>
        <v>0</v>
      </c>
      <c r="AS367" s="20" t="b">
        <f>IF(Z367="gaz",AH367*'lista, wskaźniki'!$F$43,IF(Z367="energia elektryczna",AH367*0))</f>
        <v>0</v>
      </c>
      <c r="AT367" s="20" t="b">
        <f>IF(Z367="gaz",AH367*'lista, wskaźniki'!$F$44,IF(Z367="energia elektryczna",AH367*0))</f>
        <v>0</v>
      </c>
      <c r="AU367" s="20">
        <f>AI367*1/3.6*'lista, wskaźniki'!$F$21</f>
        <v>0</v>
      </c>
      <c r="AV367" s="20">
        <f>AI367*'lista, wskaźniki'!$F$42</f>
        <v>0</v>
      </c>
      <c r="AW367" s="20">
        <f>AI367*'lista, wskaźniki'!$F$43</f>
        <v>0</v>
      </c>
      <c r="AX367" s="20">
        <f>AI367*'lista, wskaźniki'!$F$44</f>
        <v>0</v>
      </c>
      <c r="AY367" s="20">
        <f>AK367*'lista, wskaźniki'!$F$26</f>
        <v>0</v>
      </c>
      <c r="AZ367" s="20">
        <f t="shared" si="149"/>
        <v>0</v>
      </c>
      <c r="BA367" s="20">
        <f t="shared" si="150"/>
        <v>0</v>
      </c>
      <c r="BB367" s="20">
        <f t="shared" si="151"/>
        <v>0</v>
      </c>
      <c r="BC367" s="20">
        <f t="shared" si="152"/>
        <v>0</v>
      </c>
      <c r="BD367" s="1052"/>
      <c r="BE367" s="1052"/>
      <c r="BF367" s="1052"/>
      <c r="BG367" s="1052"/>
      <c r="BH367" s="99"/>
      <c r="BI367" s="1052"/>
      <c r="BJ367" s="99"/>
      <c r="BK367" s="1052"/>
      <c r="BL367" s="99"/>
      <c r="BM367" s="99"/>
      <c r="BN367" s="99"/>
      <c r="BO367" s="99"/>
      <c r="BP367" s="99"/>
      <c r="BQ367" s="99"/>
      <c r="BR367" s="99"/>
      <c r="BS367" s="1046"/>
      <c r="BT367" s="1046"/>
      <c r="BU367" s="1046"/>
      <c r="BV367" s="1046"/>
      <c r="BW367" s="1046"/>
      <c r="BX367" s="1046"/>
      <c r="BY367" s="1049"/>
      <c r="CA367" s="365" t="b">
        <f t="shared" si="153"/>
        <v>0</v>
      </c>
      <c r="CB367" s="365" t="b">
        <f t="shared" si="154"/>
        <v>0</v>
      </c>
      <c r="CC367" s="365" t="b">
        <f t="shared" si="155"/>
        <v>0</v>
      </c>
      <c r="CD367" s="365" t="b">
        <f t="shared" si="156"/>
        <v>0</v>
      </c>
      <c r="CE367" s="365">
        <f t="shared" si="157"/>
        <v>0</v>
      </c>
      <c r="CF367" s="365" t="b">
        <f t="shared" si="158"/>
        <v>0</v>
      </c>
      <c r="CG367" s="365" t="b">
        <f t="shared" si="159"/>
        <v>0</v>
      </c>
      <c r="CH367" s="365" t="b">
        <f t="shared" si="160"/>
        <v>0</v>
      </c>
      <c r="CI367" s="72" t="b">
        <f t="shared" si="161"/>
        <v>0</v>
      </c>
      <c r="CJ367" s="72" t="b">
        <f t="shared" si="162"/>
        <v>0</v>
      </c>
      <c r="CK367" s="72" t="b">
        <f t="shared" si="163"/>
        <v>0</v>
      </c>
      <c r="CL367" s="72">
        <f t="shared" si="164"/>
        <v>0</v>
      </c>
      <c r="CM367" s="72">
        <f t="shared" si="165"/>
        <v>0</v>
      </c>
      <c r="CN367" s="72" t="b">
        <f t="shared" si="166"/>
        <v>0</v>
      </c>
      <c r="CP367" s="13">
        <f t="shared" si="167"/>
        <v>0</v>
      </c>
      <c r="CQ367" s="13" t="b">
        <f t="shared" si="168"/>
        <v>0</v>
      </c>
      <c r="CR367" s="13" t="b">
        <f t="shared" si="169"/>
        <v>0</v>
      </c>
      <c r="CS367" s="13" t="b">
        <f t="shared" si="175"/>
        <v>0</v>
      </c>
      <c r="CT367" s="13" t="b">
        <f t="shared" si="174"/>
        <v>0</v>
      </c>
      <c r="CU367" s="13" t="b">
        <f t="shared" si="176"/>
        <v>0</v>
      </c>
      <c r="CV367" s="13" t="b">
        <f t="shared" si="170"/>
        <v>0</v>
      </c>
      <c r="CW367" s="13" t="b">
        <f t="shared" si="171"/>
        <v>0</v>
      </c>
      <c r="CX367" s="13" t="b">
        <f t="shared" si="172"/>
        <v>0</v>
      </c>
      <c r="CY367" s="13" t="b">
        <f t="shared" si="173"/>
        <v>0</v>
      </c>
    </row>
    <row r="368" spans="1:103" ht="15" thickBot="1">
      <c r="A368" s="931">
        <v>74</v>
      </c>
      <c r="B368" s="1050" t="s">
        <v>206</v>
      </c>
      <c r="C368" s="1050" t="s">
        <v>208</v>
      </c>
      <c r="D368" s="1050" t="s">
        <v>3</v>
      </c>
      <c r="E368" s="1050" t="s">
        <v>5</v>
      </c>
      <c r="F368" s="1050">
        <v>7</v>
      </c>
      <c r="G368" s="1050">
        <v>7</v>
      </c>
      <c r="H368" s="1050"/>
      <c r="I368" s="1050" t="s">
        <v>10</v>
      </c>
      <c r="J368" s="1050">
        <v>85</v>
      </c>
      <c r="K368" s="1050"/>
      <c r="L368" s="1050" t="s">
        <v>16</v>
      </c>
      <c r="M368" s="1050"/>
      <c r="N368" s="1050" t="s">
        <v>17</v>
      </c>
      <c r="O368" s="1050"/>
      <c r="P368" s="1050" t="s">
        <v>17</v>
      </c>
      <c r="Q368" s="940">
        <f>IF(I368="&lt;1966",'lista, wskaźniki'!$G$4,IF(I368="1967-1985",'lista, wskaźniki'!$G$5,IF(I368="1986-1992",'lista, wskaźniki'!$G$6,IF(I368="1993-1996",'lista, wskaźniki'!$G$7,IF(I368="&gt;1997",'lista, wskaźniki'!$G$8,IF(I368=0,'lista, wskaźniki'!$G$4))))))</f>
        <v>290</v>
      </c>
      <c r="R368" s="1050" t="s">
        <v>23</v>
      </c>
      <c r="S368" s="1050" t="s">
        <v>31</v>
      </c>
      <c r="T368" s="1050"/>
      <c r="U368" s="1050"/>
      <c r="V368" s="1050"/>
      <c r="W368" s="95" t="s">
        <v>35</v>
      </c>
      <c r="X368" s="95" t="s">
        <v>35</v>
      </c>
      <c r="Y368" s="95" t="s">
        <v>42</v>
      </c>
      <c r="Z368" s="95"/>
      <c r="AA368" s="95" t="s">
        <v>35</v>
      </c>
      <c r="AB368" s="96"/>
      <c r="AC368" s="96"/>
      <c r="AD368" s="95"/>
      <c r="AE368" s="1050"/>
      <c r="AF368" s="334">
        <f>AG368</f>
        <v>70.992000000000004</v>
      </c>
      <c r="AG368" s="272">
        <f>IF(R368="kompletna",Q368*J368*0.0036*'lista, wskaźniki'!$F$13, IF(R368="częściowa",Q368*J368*0.0036*'lista, wskaźniki'!$F$14, IF(R368="brak",Q368*J368*0.0036*'lista, wskaźniki'!$F$15,)))</f>
        <v>70.992000000000004</v>
      </c>
      <c r="AH368" s="334">
        <f>IF(Y368="inne",K368*'lista, wskaźniki'!$E$35,IF(Y368="to samo źródło",0,IF(Y368=0,0)))</f>
        <v>0</v>
      </c>
      <c r="AI368" s="334" t="b">
        <f>IF(AA368="gaz z sieci",AC368*'lista, wskaźniki'!$D$21)</f>
        <v>0</v>
      </c>
      <c r="AJ368" s="272">
        <f>IF(AA368="węgiel",AB368*'lista, wskaźniki'!$D$20, IF('Sektor mieszkaniowy'!AA368="drewno",'Sektor mieszkaniowy'!AB368*'lista, wskaźniki'!$D$22,IF('Sektor mieszkaniowy'!AA368="pellet",AB368*'lista, wskaźniki'!$D$23,IF('Sektor mieszkaniowy'!AA368="gaz z sieci",AB368*'lista, wskaźniki'!$D$21,IF('Sektor mieszkaniowy'!AA368="olej opałowy",'Sektor mieszkaniowy'!AB368*'lista, wskaźniki'!$D$24)))))</f>
        <v>0</v>
      </c>
      <c r="AK368" s="1053">
        <f>AL368/'lista, wskaźniki'!$A$127</f>
        <v>0</v>
      </c>
      <c r="AL368" s="1050"/>
      <c r="AM368" s="20">
        <f>IF(AA368="węgiel",AF368*1/3.6*'lista, wskaźniki'!$F$20,IF(AA368="drewno",AF368*1/3.6*'lista, wskaźniki'!$F$22,IF(AA368="pellet",AF368*1/3.6*'lista, wskaźniki'!$F$23,IF(AA368="gaz z sieci",AF368*1/3.6*'lista, wskaźniki'!$F$21,IF(AA368="olej opałowy",AF368*1/3.6*'lista, wskaźniki'!$F$24,0)))))</f>
        <v>6.7250721600000007</v>
      </c>
      <c r="AN368" s="20">
        <f>IF(AA368="węgiel",AF368*'lista, wskaźniki'!$E$42,IF(AA368="drewno",AF368*'lista, wskaźniki'!$G$42,IF(AA368="pellet",AF368*'lista, wskaźniki'!$H$42,IF(AA368="gaz z sieci",AF368*'lista, wskaźniki'!$F$42,IF(AA368="olej opałowy",AF368*'lista, wskaźniki'!$I$42,0)))))</f>
        <v>2.6976960000000005E-2</v>
      </c>
      <c r="AO368" s="20">
        <f>IF(AA368="węgiel",AF368*'lista, wskaźniki'!$E$43,IF(AA368="drewno",AF368*'lista, wskaźniki'!$G$43,IF(AA368="pellet",AF368*'lista, wskaźniki'!$H$43,IF(AA368="gaz z sieci",AF368*'lista, wskaźniki'!$F$43,IF(AA368="olej opałowy",AF368*'lista, wskaźniki'!$I$43,0)))))</f>
        <v>2.5557120000000003E-2</v>
      </c>
      <c r="AP368" s="20">
        <f>IF(AA368="węgiel",AF368*'lista, wskaźniki'!$E$44,IF(AA368="drewno",AF368*'lista, wskaźniki'!$G$44,IF(AA368="pellet",AF368*'lista, wskaźniki'!$H$44,IF(AA368="gaz z sieci",AF368*'lista, wskaźniki'!$F$44,IF(AA368="olej opałowy",AF368*'lista, wskaźniki'!$I$44,0)))))</f>
        <v>1.9167840000000002E-5</v>
      </c>
      <c r="AQ368" s="20" t="b">
        <f>IF(Z368="gaz",AH368*1/3.6*'lista, wskaźniki'!$F$21,IF(Z368="energia elektryczna",AH368*1/3.6*'lista, wskaźniki'!$F$26))</f>
        <v>0</v>
      </c>
      <c r="AR368" s="20" t="b">
        <f>IF(Z368="gaz",AH368*'lista, wskaźniki'!$F$42,IF(Z368="energia elektryczna",AH368*0))</f>
        <v>0</v>
      </c>
      <c r="AS368" s="20" t="b">
        <f>IF(Z368="gaz",AH368*'lista, wskaźniki'!$F$43,IF(Z368="energia elektryczna",AH368*0))</f>
        <v>0</v>
      </c>
      <c r="AT368" s="20" t="b">
        <f>IF(Z368="gaz",AH368*'lista, wskaźniki'!$F$44,IF(Z368="energia elektryczna",AH368*0))</f>
        <v>0</v>
      </c>
      <c r="AU368" s="20">
        <f>AI368*1/3.6*'lista, wskaźniki'!$F$21</f>
        <v>0</v>
      </c>
      <c r="AV368" s="20">
        <f>AI368*'lista, wskaźniki'!$F$42</f>
        <v>0</v>
      </c>
      <c r="AW368" s="20">
        <f>AI368*'lista, wskaźniki'!$F$43</f>
        <v>0</v>
      </c>
      <c r="AX368" s="20">
        <f>AI368*'lista, wskaźniki'!$F$44</f>
        <v>0</v>
      </c>
      <c r="AY368" s="20">
        <f>AK368*'lista, wskaźniki'!$F$26</f>
        <v>0</v>
      </c>
      <c r="AZ368" s="20">
        <f t="shared" si="149"/>
        <v>6.7250721600000007</v>
      </c>
      <c r="BA368" s="20">
        <f t="shared" si="150"/>
        <v>2.6976960000000005E-2</v>
      </c>
      <c r="BB368" s="20">
        <f t="shared" si="151"/>
        <v>2.5557120000000003E-2</v>
      </c>
      <c r="BC368" s="20">
        <f t="shared" si="152"/>
        <v>1.9167840000000002E-5</v>
      </c>
      <c r="BD368" s="1050" t="s">
        <v>17</v>
      </c>
      <c r="BE368" s="1050" t="s">
        <v>17</v>
      </c>
      <c r="BF368" s="1050" t="s">
        <v>17</v>
      </c>
      <c r="BG368" s="1050" t="s">
        <v>17</v>
      </c>
      <c r="BH368" s="95"/>
      <c r="BI368" s="1050" t="s">
        <v>17</v>
      </c>
      <c r="BJ368" s="95"/>
      <c r="BK368" s="1050" t="s">
        <v>17</v>
      </c>
      <c r="BL368" s="95"/>
      <c r="BM368" s="95"/>
      <c r="BN368" s="95"/>
      <c r="BO368" s="95" t="s">
        <v>17</v>
      </c>
      <c r="BP368" s="95"/>
      <c r="BQ368" s="95" t="s">
        <v>120</v>
      </c>
      <c r="BR368" s="95">
        <v>1</v>
      </c>
      <c r="BS368" s="1044">
        <v>2000</v>
      </c>
      <c r="BT368" s="1044"/>
      <c r="BU368" s="1044"/>
      <c r="BV368" s="1044">
        <v>100</v>
      </c>
      <c r="BW368" s="1044"/>
      <c r="BX368" s="1044"/>
      <c r="BY368" s="1047">
        <v>180</v>
      </c>
      <c r="CA368" s="365">
        <f t="shared" si="153"/>
        <v>70.992000000000004</v>
      </c>
      <c r="CB368" s="365" t="b">
        <f t="shared" si="154"/>
        <v>0</v>
      </c>
      <c r="CC368" s="365" t="b">
        <f t="shared" si="155"/>
        <v>0</v>
      </c>
      <c r="CD368" s="365" t="b">
        <f t="shared" si="156"/>
        <v>0</v>
      </c>
      <c r="CE368" s="365" t="b">
        <f t="shared" si="157"/>
        <v>0</v>
      </c>
      <c r="CF368" s="365" t="b">
        <f t="shared" si="158"/>
        <v>0</v>
      </c>
      <c r="CG368" s="365" t="b">
        <f t="shared" si="159"/>
        <v>0</v>
      </c>
      <c r="CH368" s="365" t="b">
        <f t="shared" si="160"/>
        <v>0</v>
      </c>
      <c r="CI368" s="72">
        <f t="shared" si="161"/>
        <v>70.992000000000004</v>
      </c>
      <c r="CJ368" s="72" t="b">
        <f t="shared" si="162"/>
        <v>0</v>
      </c>
      <c r="CK368" s="72" t="b">
        <f t="shared" si="163"/>
        <v>0</v>
      </c>
      <c r="CL368" s="72">
        <f t="shared" si="164"/>
        <v>0</v>
      </c>
      <c r="CM368" s="72" t="b">
        <f t="shared" si="165"/>
        <v>0</v>
      </c>
      <c r="CN368" s="72" t="b">
        <f t="shared" si="166"/>
        <v>0</v>
      </c>
      <c r="CP368" s="13">
        <f t="shared" si="167"/>
        <v>85</v>
      </c>
      <c r="CQ368" s="13">
        <f t="shared" si="168"/>
        <v>42.5</v>
      </c>
      <c r="CR368" s="13" t="b">
        <f t="shared" si="169"/>
        <v>0</v>
      </c>
      <c r="CS368" s="13">
        <f t="shared" si="175"/>
        <v>0</v>
      </c>
      <c r="CT368" s="13" t="b">
        <f t="shared" si="174"/>
        <v>0</v>
      </c>
      <c r="CU368" s="13">
        <f t="shared" si="176"/>
        <v>0</v>
      </c>
      <c r="CV368" s="13" t="b">
        <f t="shared" si="170"/>
        <v>0</v>
      </c>
      <c r="CW368" s="13">
        <f t="shared" si="171"/>
        <v>0</v>
      </c>
      <c r="CX368" s="13" t="b">
        <f t="shared" si="172"/>
        <v>0</v>
      </c>
      <c r="CY368" s="13">
        <f t="shared" si="173"/>
        <v>0</v>
      </c>
    </row>
    <row r="369" spans="1:103" ht="15" thickBot="1">
      <c r="A369" s="932"/>
      <c r="B369" s="1051"/>
      <c r="C369" s="1051"/>
      <c r="D369" s="1051"/>
      <c r="E369" s="1051"/>
      <c r="F369" s="1051"/>
      <c r="G369" s="1051"/>
      <c r="H369" s="1051"/>
      <c r="I369" s="1051"/>
      <c r="J369" s="1051"/>
      <c r="K369" s="1051"/>
      <c r="L369" s="1051"/>
      <c r="M369" s="1051"/>
      <c r="N369" s="1051"/>
      <c r="O369" s="1051"/>
      <c r="P369" s="1051"/>
      <c r="Q369" s="941"/>
      <c r="R369" s="1051"/>
      <c r="S369" s="1051"/>
      <c r="T369" s="1051"/>
      <c r="U369" s="1051"/>
      <c r="V369" s="1051"/>
      <c r="W369" s="97"/>
      <c r="X369" s="97"/>
      <c r="Y369" s="97"/>
      <c r="Z369" s="97"/>
      <c r="AA369" s="97" t="s">
        <v>36</v>
      </c>
      <c r="AB369" s="98"/>
      <c r="AC369" s="98"/>
      <c r="AD369" s="97"/>
      <c r="AE369" s="1051"/>
      <c r="AF369" s="334">
        <f t="shared" si="148"/>
        <v>0</v>
      </c>
      <c r="AG369" s="272">
        <f>IF(R369="kompletna",Q369*J369*0.0036*'lista, wskaźniki'!$F$13, IF(R369="częściowa",Q369*J369*0.0036*'lista, wskaźniki'!$F$14, IF(R369="brak",Q369*J369*0.0036*'lista, wskaźniki'!$F$15,)))</f>
        <v>0</v>
      </c>
      <c r="AH369" s="334">
        <f>IF(Y369="inne",K369*'lista, wskaźniki'!$E$35,IF(Y369="to samo źródło",0,IF(Y369=0,0)))</f>
        <v>0</v>
      </c>
      <c r="AI369" s="334" t="b">
        <f>IF(AA369="gaz z sieci",AC369*'lista, wskaźniki'!$D$21)</f>
        <v>0</v>
      </c>
      <c r="AJ369" s="272">
        <f>IF(AA369="węgiel",AB369*'lista, wskaźniki'!$D$20, IF('Sektor mieszkaniowy'!AA369="drewno",'Sektor mieszkaniowy'!AB369*'lista, wskaźniki'!$D$22,IF('Sektor mieszkaniowy'!AA369="pellet",AB369*'lista, wskaźniki'!$D$23,IF('Sektor mieszkaniowy'!AA369="gaz z sieci",AB369*'lista, wskaźniki'!$D$21,IF('Sektor mieszkaniowy'!AA369="olej opałowy",'Sektor mieszkaniowy'!AB369*'lista, wskaźniki'!$D$24)))))</f>
        <v>0</v>
      </c>
      <c r="AK369" s="1054"/>
      <c r="AL369" s="1051"/>
      <c r="AM369" s="20">
        <f>IF(AA369="węgiel",AF369*1/3.6*'lista, wskaźniki'!$F$20,IF(AA369="drewno",AF369*1/3.6*'lista, wskaźniki'!$F$22,IF(AA369="pellet",AF369*1/3.6*'lista, wskaźniki'!$F$23,IF(AA369="gaz z sieci",AF369*1/3.6*'lista, wskaźniki'!$F$21,IF(AA369="olej opałowy",AF369*1/3.6*'lista, wskaźniki'!$F$24,0)))))</f>
        <v>0</v>
      </c>
      <c r="AN369" s="20">
        <f>IF(AA369="węgiel",AF369*'lista, wskaźniki'!$E$42,IF(AA369="drewno",AF369*'lista, wskaźniki'!$G$42,IF(AA369="pellet",AF369*'lista, wskaźniki'!$H$42,IF(AA369="gaz z sieci",AF369*'lista, wskaźniki'!$F$42,IF(AA369="olej opałowy",AF369*'lista, wskaźniki'!$I$42,0)))))</f>
        <v>0</v>
      </c>
      <c r="AO369" s="20">
        <f>IF(AA369="węgiel",AF369*'lista, wskaźniki'!$E$43,IF(AA369="drewno",AF369*'lista, wskaźniki'!$G$43,IF(AA369="pellet",AF369*'lista, wskaźniki'!$H$43,IF(AA369="gaz z sieci",AF369*'lista, wskaźniki'!$F$43,IF(AA369="olej opałowy",AF369*'lista, wskaźniki'!$I$43,0)))))</f>
        <v>0</v>
      </c>
      <c r="AP369" s="20">
        <f>IF(AA369="węgiel",AF369*'lista, wskaźniki'!$E$44,IF(AA369="drewno",AF369*'lista, wskaźniki'!$G$44,IF(AA369="pellet",AF369*'lista, wskaźniki'!$H$44,IF(AA369="gaz z sieci",AF369*'lista, wskaźniki'!$F$44,IF(AA369="olej opałowy",AF369*'lista, wskaźniki'!$I$44,0)))))</f>
        <v>0</v>
      </c>
      <c r="AQ369" s="20" t="b">
        <f>IF(Z369="gaz",AH369*1/3.6*'lista, wskaźniki'!$F$21,IF(Z369="energia elektryczna",AH369*1/3.6*'lista, wskaźniki'!$F$26))</f>
        <v>0</v>
      </c>
      <c r="AR369" s="20" t="b">
        <f>IF(Z369="gaz",AH369*'lista, wskaźniki'!$F$42,IF(Z369="energia elektryczna",AH369*0))</f>
        <v>0</v>
      </c>
      <c r="AS369" s="20" t="b">
        <f>IF(Z369="gaz",AH369*'lista, wskaźniki'!$F$43,IF(Z369="energia elektryczna",AH369*0))</f>
        <v>0</v>
      </c>
      <c r="AT369" s="20" t="b">
        <f>IF(Z369="gaz",AH369*'lista, wskaźniki'!$F$44,IF(Z369="energia elektryczna",AH369*0))</f>
        <v>0</v>
      </c>
      <c r="AU369" s="20">
        <f>AI369*1/3.6*'lista, wskaźniki'!$F$21</f>
        <v>0</v>
      </c>
      <c r="AV369" s="20">
        <f>AI369*'lista, wskaźniki'!$F$42</f>
        <v>0</v>
      </c>
      <c r="AW369" s="20">
        <f>AI369*'lista, wskaźniki'!$F$43</f>
        <v>0</v>
      </c>
      <c r="AX369" s="20">
        <f>AI369*'lista, wskaźniki'!$F$44</f>
        <v>0</v>
      </c>
      <c r="AY369" s="20">
        <f>AK369*'lista, wskaźniki'!$F$26</f>
        <v>0</v>
      </c>
      <c r="AZ369" s="20">
        <f t="shared" si="149"/>
        <v>0</v>
      </c>
      <c r="BA369" s="20">
        <f t="shared" si="150"/>
        <v>0</v>
      </c>
      <c r="BB369" s="20">
        <f t="shared" si="151"/>
        <v>0</v>
      </c>
      <c r="BC369" s="20">
        <f t="shared" si="152"/>
        <v>0</v>
      </c>
      <c r="BD369" s="1051"/>
      <c r="BE369" s="1051"/>
      <c r="BF369" s="1051"/>
      <c r="BG369" s="1051"/>
      <c r="BH369" s="97"/>
      <c r="BI369" s="1051"/>
      <c r="BJ369" s="97"/>
      <c r="BK369" s="1051"/>
      <c r="BL369" s="97"/>
      <c r="BM369" s="97"/>
      <c r="BN369" s="97"/>
      <c r="BO369" s="97"/>
      <c r="BP369" s="97"/>
      <c r="BQ369" s="97"/>
      <c r="BR369" s="97"/>
      <c r="BS369" s="1045"/>
      <c r="BT369" s="1045"/>
      <c r="BU369" s="1045"/>
      <c r="BV369" s="1045"/>
      <c r="BW369" s="1045"/>
      <c r="BX369" s="1045"/>
      <c r="BY369" s="1048"/>
      <c r="CA369" s="365" t="b">
        <f t="shared" si="153"/>
        <v>0</v>
      </c>
      <c r="CB369" s="365">
        <f t="shared" si="154"/>
        <v>0</v>
      </c>
      <c r="CC369" s="365" t="b">
        <f t="shared" si="155"/>
        <v>0</v>
      </c>
      <c r="CD369" s="365" t="b">
        <f t="shared" si="156"/>
        <v>0</v>
      </c>
      <c r="CE369" s="365" t="b">
        <f t="shared" si="157"/>
        <v>0</v>
      </c>
      <c r="CF369" s="365" t="b">
        <f t="shared" si="158"/>
        <v>0</v>
      </c>
      <c r="CG369" s="365" t="b">
        <f t="shared" si="159"/>
        <v>0</v>
      </c>
      <c r="CH369" s="365" t="b">
        <f t="shared" si="160"/>
        <v>0</v>
      </c>
      <c r="CI369" s="72" t="b">
        <f t="shared" si="161"/>
        <v>0</v>
      </c>
      <c r="CJ369" s="72">
        <f t="shared" si="162"/>
        <v>0</v>
      </c>
      <c r="CK369" s="72" t="b">
        <f t="shared" si="163"/>
        <v>0</v>
      </c>
      <c r="CL369" s="72">
        <f t="shared" si="164"/>
        <v>0</v>
      </c>
      <c r="CM369" s="72" t="b">
        <f t="shared" si="165"/>
        <v>0</v>
      </c>
      <c r="CN369" s="72" t="b">
        <f t="shared" si="166"/>
        <v>0</v>
      </c>
      <c r="CP369" s="13">
        <f t="shared" si="167"/>
        <v>0</v>
      </c>
      <c r="CQ369" s="13" t="b">
        <f t="shared" si="168"/>
        <v>0</v>
      </c>
      <c r="CR369" s="13" t="b">
        <f t="shared" si="169"/>
        <v>0</v>
      </c>
      <c r="CS369" s="13" t="b">
        <f t="shared" si="175"/>
        <v>0</v>
      </c>
      <c r="CT369" s="13" t="b">
        <f t="shared" si="174"/>
        <v>0</v>
      </c>
      <c r="CU369" s="13" t="b">
        <f t="shared" si="176"/>
        <v>0</v>
      </c>
      <c r="CV369" s="13" t="b">
        <f t="shared" si="170"/>
        <v>0</v>
      </c>
      <c r="CW369" s="13" t="b">
        <f t="shared" si="171"/>
        <v>0</v>
      </c>
      <c r="CX369" s="13" t="b">
        <f t="shared" si="172"/>
        <v>0</v>
      </c>
      <c r="CY369" s="13" t="b">
        <f t="shared" si="173"/>
        <v>0</v>
      </c>
    </row>
    <row r="370" spans="1:103" ht="15" thickBot="1">
      <c r="A370" s="932"/>
      <c r="B370" s="1051"/>
      <c r="C370" s="1051"/>
      <c r="D370" s="1051"/>
      <c r="E370" s="1051"/>
      <c r="F370" s="1051"/>
      <c r="G370" s="1051"/>
      <c r="H370" s="1051"/>
      <c r="I370" s="1051"/>
      <c r="J370" s="1051"/>
      <c r="K370" s="1051"/>
      <c r="L370" s="1051"/>
      <c r="M370" s="1051"/>
      <c r="N370" s="1051"/>
      <c r="O370" s="1051"/>
      <c r="P370" s="1051"/>
      <c r="Q370" s="941"/>
      <c r="R370" s="1051"/>
      <c r="S370" s="1051"/>
      <c r="T370" s="1051"/>
      <c r="U370" s="1051"/>
      <c r="V370" s="1051"/>
      <c r="W370" s="97"/>
      <c r="X370" s="97"/>
      <c r="Y370" s="97"/>
      <c r="Z370" s="97"/>
      <c r="AA370" s="97" t="s">
        <v>50</v>
      </c>
      <c r="AB370" s="98"/>
      <c r="AC370" s="98"/>
      <c r="AD370" s="97"/>
      <c r="AE370" s="1051"/>
      <c r="AF370" s="334">
        <f t="shared" si="148"/>
        <v>0</v>
      </c>
      <c r="AG370" s="272">
        <f>IF(R370="kompletna",Q370*J370*0.0036*'lista, wskaźniki'!$F$13, IF(R370="częściowa",Q370*J370*0.0036*'lista, wskaźniki'!$F$14, IF(R370="brak",Q370*J370*0.0036*'lista, wskaźniki'!$F$15,)))</f>
        <v>0</v>
      </c>
      <c r="AH370" s="334">
        <f>IF(Y370="inne",K370*'lista, wskaźniki'!$E$35,IF(Y370="to samo źródło",0,IF(Y370=0,0)))</f>
        <v>0</v>
      </c>
      <c r="AI370" s="334" t="b">
        <f>IF(AA370="gaz z sieci",AC370*'lista, wskaźniki'!$D$21)</f>
        <v>0</v>
      </c>
      <c r="AJ370" s="272">
        <f>IF(AA370="węgiel",AB370*'lista, wskaźniki'!$D$20, IF('Sektor mieszkaniowy'!AA370="drewno",'Sektor mieszkaniowy'!AB370*'lista, wskaźniki'!$D$22,IF('Sektor mieszkaniowy'!AA370="pellet",AB370*'lista, wskaźniki'!$D$23,IF('Sektor mieszkaniowy'!AA370="gaz z sieci",AB370*'lista, wskaźniki'!$D$21,IF('Sektor mieszkaniowy'!AA370="olej opałowy",'Sektor mieszkaniowy'!AB370*'lista, wskaźniki'!$D$24)))))</f>
        <v>0</v>
      </c>
      <c r="AK370" s="1054"/>
      <c r="AL370" s="1051"/>
      <c r="AM370" s="20">
        <f>IF(AA370="węgiel",AF370*1/3.6*'lista, wskaźniki'!$F$20,IF(AA370="drewno",AF370*1/3.6*'lista, wskaźniki'!$F$22,IF(AA370="pellet",AF370*1/3.6*'lista, wskaźniki'!$F$23,IF(AA370="gaz z sieci",AF370*1/3.6*'lista, wskaźniki'!$F$21,IF(AA370="olej opałowy",AF370*1/3.6*'lista, wskaźniki'!$F$24,0)))))</f>
        <v>0</v>
      </c>
      <c r="AN370" s="20">
        <f>IF(AA370="węgiel",AF370*'lista, wskaźniki'!$E$42,IF(AA370="drewno",AF370*'lista, wskaźniki'!$G$42,IF(AA370="pellet",AF370*'lista, wskaźniki'!$H$42,IF(AA370="gaz z sieci",AF370*'lista, wskaźniki'!$F$42,IF(AA370="olej opałowy",AF370*'lista, wskaźniki'!$I$42,0)))))</f>
        <v>0</v>
      </c>
      <c r="AO370" s="20">
        <f>IF(AA370="węgiel",AF370*'lista, wskaźniki'!$E$43,IF(AA370="drewno",AF370*'lista, wskaźniki'!$G$43,IF(AA370="pellet",AF370*'lista, wskaźniki'!$H$43,IF(AA370="gaz z sieci",AF370*'lista, wskaźniki'!$F$43,IF(AA370="olej opałowy",AF370*'lista, wskaźniki'!$I$43,0)))))</f>
        <v>0</v>
      </c>
      <c r="AP370" s="20">
        <f>IF(AA370="węgiel",AF370*'lista, wskaźniki'!$E$44,IF(AA370="drewno",AF370*'lista, wskaźniki'!$G$44,IF(AA370="pellet",AF370*'lista, wskaźniki'!$H$44,IF(AA370="gaz z sieci",AF370*'lista, wskaźniki'!$F$44,IF(AA370="olej opałowy",AF370*'lista, wskaźniki'!$I$44,0)))))</f>
        <v>0</v>
      </c>
      <c r="AQ370" s="20" t="b">
        <f>IF(Z370="gaz",AH370*1/3.6*'lista, wskaźniki'!$F$21,IF(Z370="energia elektryczna",AH370*1/3.6*'lista, wskaźniki'!$F$26))</f>
        <v>0</v>
      </c>
      <c r="AR370" s="20" t="b">
        <f>IF(Z370="gaz",AH370*'lista, wskaźniki'!$F$42,IF(Z370="energia elektryczna",AH370*0))</f>
        <v>0</v>
      </c>
      <c r="AS370" s="20" t="b">
        <f>IF(Z370="gaz",AH370*'lista, wskaźniki'!$F$43,IF(Z370="energia elektryczna",AH370*0))</f>
        <v>0</v>
      </c>
      <c r="AT370" s="20" t="b">
        <f>IF(Z370="gaz",AH370*'lista, wskaźniki'!$F$44,IF(Z370="energia elektryczna",AH370*0))</f>
        <v>0</v>
      </c>
      <c r="AU370" s="20">
        <f>AI370*1/3.6*'lista, wskaźniki'!$F$21</f>
        <v>0</v>
      </c>
      <c r="AV370" s="20">
        <f>AI370*'lista, wskaźniki'!$F$42</f>
        <v>0</v>
      </c>
      <c r="AW370" s="20">
        <f>AI370*'lista, wskaźniki'!$F$43</f>
        <v>0</v>
      </c>
      <c r="AX370" s="20">
        <f>AI370*'lista, wskaźniki'!$F$44</f>
        <v>0</v>
      </c>
      <c r="AY370" s="20">
        <f>AK370*'lista, wskaźniki'!$F$26</f>
        <v>0</v>
      </c>
      <c r="AZ370" s="20">
        <f t="shared" si="149"/>
        <v>0</v>
      </c>
      <c r="BA370" s="20">
        <f t="shared" si="150"/>
        <v>0</v>
      </c>
      <c r="BB370" s="20">
        <f t="shared" si="151"/>
        <v>0</v>
      </c>
      <c r="BC370" s="20">
        <f t="shared" si="152"/>
        <v>0</v>
      </c>
      <c r="BD370" s="1051"/>
      <c r="BE370" s="1051"/>
      <c r="BF370" s="1051"/>
      <c r="BG370" s="1051"/>
      <c r="BH370" s="97"/>
      <c r="BI370" s="1051"/>
      <c r="BJ370" s="97"/>
      <c r="BK370" s="1051"/>
      <c r="BL370" s="97"/>
      <c r="BM370" s="97"/>
      <c r="BN370" s="97"/>
      <c r="BO370" s="97"/>
      <c r="BP370" s="97"/>
      <c r="BQ370" s="97"/>
      <c r="BR370" s="97"/>
      <c r="BS370" s="1045"/>
      <c r="BT370" s="1045"/>
      <c r="BU370" s="1045"/>
      <c r="BV370" s="1045"/>
      <c r="BW370" s="1045"/>
      <c r="BX370" s="1045"/>
      <c r="BY370" s="1048"/>
      <c r="CA370" s="365" t="b">
        <f t="shared" si="153"/>
        <v>0</v>
      </c>
      <c r="CB370" s="365" t="b">
        <f t="shared" si="154"/>
        <v>0</v>
      </c>
      <c r="CC370" s="365">
        <f t="shared" si="155"/>
        <v>0</v>
      </c>
      <c r="CD370" s="365" t="b">
        <f t="shared" si="156"/>
        <v>0</v>
      </c>
      <c r="CE370" s="365" t="b">
        <f t="shared" si="157"/>
        <v>0</v>
      </c>
      <c r="CF370" s="365" t="b">
        <f t="shared" si="158"/>
        <v>0</v>
      </c>
      <c r="CG370" s="365" t="b">
        <f t="shared" si="159"/>
        <v>0</v>
      </c>
      <c r="CH370" s="365" t="b">
        <f t="shared" si="160"/>
        <v>0</v>
      </c>
      <c r="CI370" s="72" t="b">
        <f t="shared" si="161"/>
        <v>0</v>
      </c>
      <c r="CJ370" s="72" t="b">
        <f t="shared" si="162"/>
        <v>0</v>
      </c>
      <c r="CK370" s="72">
        <f t="shared" si="163"/>
        <v>0</v>
      </c>
      <c r="CL370" s="72">
        <f t="shared" si="164"/>
        <v>0</v>
      </c>
      <c r="CM370" s="72" t="b">
        <f t="shared" si="165"/>
        <v>0</v>
      </c>
      <c r="CN370" s="72" t="b">
        <f t="shared" si="166"/>
        <v>0</v>
      </c>
      <c r="CP370" s="13">
        <f t="shared" si="167"/>
        <v>0</v>
      </c>
      <c r="CQ370" s="13" t="b">
        <f t="shared" si="168"/>
        <v>0</v>
      </c>
      <c r="CR370" s="13" t="b">
        <f t="shared" si="169"/>
        <v>0</v>
      </c>
      <c r="CS370" s="13" t="b">
        <f t="shared" si="175"/>
        <v>0</v>
      </c>
      <c r="CT370" s="13" t="b">
        <f t="shared" si="174"/>
        <v>0</v>
      </c>
      <c r="CU370" s="13" t="b">
        <f t="shared" si="176"/>
        <v>0</v>
      </c>
      <c r="CV370" s="13" t="b">
        <f t="shared" si="170"/>
        <v>0</v>
      </c>
      <c r="CW370" s="13" t="b">
        <f t="shared" si="171"/>
        <v>0</v>
      </c>
      <c r="CX370" s="13" t="b">
        <f t="shared" si="172"/>
        <v>0</v>
      </c>
      <c r="CY370" s="13" t="b">
        <f t="shared" si="173"/>
        <v>0</v>
      </c>
    </row>
    <row r="371" spans="1:103" ht="15" thickBot="1">
      <c r="A371" s="932"/>
      <c r="B371" s="1051"/>
      <c r="C371" s="1051"/>
      <c r="D371" s="1051"/>
      <c r="E371" s="1051"/>
      <c r="F371" s="1051"/>
      <c r="G371" s="1051"/>
      <c r="H371" s="1051"/>
      <c r="I371" s="1051"/>
      <c r="J371" s="1051"/>
      <c r="K371" s="1051"/>
      <c r="L371" s="1051"/>
      <c r="M371" s="1051"/>
      <c r="N371" s="1051"/>
      <c r="O371" s="1051"/>
      <c r="P371" s="1051"/>
      <c r="Q371" s="941"/>
      <c r="R371" s="1051"/>
      <c r="S371" s="1051"/>
      <c r="T371" s="1051"/>
      <c r="U371" s="1051"/>
      <c r="V371" s="1051"/>
      <c r="W371" s="97"/>
      <c r="X371" s="97"/>
      <c r="Y371" s="97"/>
      <c r="Z371" s="97"/>
      <c r="AA371" s="97" t="s">
        <v>38</v>
      </c>
      <c r="AB371" s="98"/>
      <c r="AC371" s="98"/>
      <c r="AD371" s="97"/>
      <c r="AE371" s="1051"/>
      <c r="AF371" s="334">
        <f t="shared" si="148"/>
        <v>0</v>
      </c>
      <c r="AG371" s="272">
        <f>IF(R371="kompletna",Q371*J371*0.0036*'lista, wskaźniki'!$F$13, IF(R371="częściowa",Q371*J371*0.0036*'lista, wskaźniki'!$F$14, IF(R371="brak",Q371*J371*0.0036*'lista, wskaźniki'!$F$15,)))</f>
        <v>0</v>
      </c>
      <c r="AH371" s="334">
        <f>IF(Y371="inne",K371*'lista, wskaźniki'!$E$35,IF(Y371="to samo źródło",0,IF(Y371=0,0)))</f>
        <v>0</v>
      </c>
      <c r="AI371" s="334">
        <f>IF(AA371="gaz z sieci",AC371*'lista, wskaźniki'!$D$21)</f>
        <v>0</v>
      </c>
      <c r="AJ371" s="272">
        <f>IF(AA371="węgiel",AB371*'lista, wskaźniki'!$D$20, IF('Sektor mieszkaniowy'!AA371="drewno",'Sektor mieszkaniowy'!AB371*'lista, wskaźniki'!$D$22,IF('Sektor mieszkaniowy'!AA371="pellet",AB371*'lista, wskaźniki'!$D$23,IF('Sektor mieszkaniowy'!AA371="gaz z sieci",AB371*'lista, wskaźniki'!$D$21,IF('Sektor mieszkaniowy'!AA371="olej opałowy",'Sektor mieszkaniowy'!AB371*'lista, wskaźniki'!$D$24)))))</f>
        <v>0</v>
      </c>
      <c r="AK371" s="1054"/>
      <c r="AL371" s="1051"/>
      <c r="AM371" s="20">
        <f>IF(AA371="węgiel",AF371*1/3.6*'lista, wskaźniki'!$F$20,IF(AA371="drewno",AF371*1/3.6*'lista, wskaźniki'!$F$22,IF(AA371="pellet",AF371*1/3.6*'lista, wskaźniki'!$F$23,IF(AA371="gaz z sieci",AF371*1/3.6*'lista, wskaźniki'!$F$21,IF(AA371="olej opałowy",AF371*1/3.6*'lista, wskaźniki'!$F$24,0)))))</f>
        <v>0</v>
      </c>
      <c r="AN371" s="20">
        <f>IF(AA371="węgiel",AF371*'lista, wskaźniki'!$E$42,IF(AA371="drewno",AF371*'lista, wskaźniki'!$G$42,IF(AA371="pellet",AF371*'lista, wskaźniki'!$H$42,IF(AA371="gaz z sieci",AF371*'lista, wskaźniki'!$F$42,IF(AA371="olej opałowy",AF371*'lista, wskaźniki'!$I$42,0)))))</f>
        <v>0</v>
      </c>
      <c r="AO371" s="20">
        <f>IF(AA371="węgiel",AF371*'lista, wskaźniki'!$E$43,IF(AA371="drewno",AF371*'lista, wskaźniki'!$G$43,IF(AA371="pellet",AF371*'lista, wskaźniki'!$H$43,IF(AA371="gaz z sieci",AF371*'lista, wskaźniki'!$F$43,IF(AA371="olej opałowy",AF371*'lista, wskaźniki'!$I$43,0)))))</f>
        <v>0</v>
      </c>
      <c r="AP371" s="20">
        <f>IF(AA371="węgiel",AF371*'lista, wskaźniki'!$E$44,IF(AA371="drewno",AF371*'lista, wskaźniki'!$G$44,IF(AA371="pellet",AF371*'lista, wskaźniki'!$H$44,IF(AA371="gaz z sieci",AF371*'lista, wskaźniki'!$F$44,IF(AA371="olej opałowy",AF371*'lista, wskaźniki'!$I$44,0)))))</f>
        <v>0</v>
      </c>
      <c r="AQ371" s="20" t="b">
        <f>IF(Z371="gaz",AH371*1/3.6*'lista, wskaźniki'!$F$21,IF(Z371="energia elektryczna",AH371*1/3.6*'lista, wskaźniki'!$F$26))</f>
        <v>0</v>
      </c>
      <c r="AR371" s="20" t="b">
        <f>IF(Z371="gaz",AH371*'lista, wskaźniki'!$F$42,IF(Z371="energia elektryczna",AH371*0))</f>
        <v>0</v>
      </c>
      <c r="AS371" s="20" t="b">
        <f>IF(Z371="gaz",AH371*'lista, wskaźniki'!$F$43,IF(Z371="energia elektryczna",AH371*0))</f>
        <v>0</v>
      </c>
      <c r="AT371" s="20" t="b">
        <f>IF(Z371="gaz",AH371*'lista, wskaźniki'!$F$44,IF(Z371="energia elektryczna",AH371*0))</f>
        <v>0</v>
      </c>
      <c r="AU371" s="20">
        <f>AI371*1/3.6*'lista, wskaźniki'!$F$21</f>
        <v>0</v>
      </c>
      <c r="AV371" s="20">
        <f>AI371*'lista, wskaźniki'!$F$42</f>
        <v>0</v>
      </c>
      <c r="AW371" s="20">
        <f>AI371*'lista, wskaźniki'!$F$43</f>
        <v>0</v>
      </c>
      <c r="AX371" s="20">
        <f>AI371*'lista, wskaźniki'!$F$44</f>
        <v>0</v>
      </c>
      <c r="AY371" s="20">
        <f>AK371*'lista, wskaźniki'!$F$26</f>
        <v>0</v>
      </c>
      <c r="AZ371" s="20">
        <f t="shared" si="149"/>
        <v>0</v>
      </c>
      <c r="BA371" s="20">
        <f t="shared" si="150"/>
        <v>0</v>
      </c>
      <c r="BB371" s="20">
        <f t="shared" si="151"/>
        <v>0</v>
      </c>
      <c r="BC371" s="20">
        <f t="shared" si="152"/>
        <v>0</v>
      </c>
      <c r="BD371" s="1051"/>
      <c r="BE371" s="1051"/>
      <c r="BF371" s="1051"/>
      <c r="BG371" s="1051"/>
      <c r="BH371" s="97"/>
      <c r="BI371" s="1051"/>
      <c r="BJ371" s="97"/>
      <c r="BK371" s="1051"/>
      <c r="BL371" s="97"/>
      <c r="BM371" s="97"/>
      <c r="BN371" s="97"/>
      <c r="BO371" s="97"/>
      <c r="BP371" s="97"/>
      <c r="BQ371" s="97"/>
      <c r="BR371" s="97"/>
      <c r="BS371" s="1045"/>
      <c r="BT371" s="1045"/>
      <c r="BU371" s="1045"/>
      <c r="BV371" s="1045"/>
      <c r="BW371" s="1045"/>
      <c r="BX371" s="1045"/>
      <c r="BY371" s="1048"/>
      <c r="CA371" s="365" t="b">
        <f t="shared" si="153"/>
        <v>0</v>
      </c>
      <c r="CB371" s="365" t="b">
        <f t="shared" si="154"/>
        <v>0</v>
      </c>
      <c r="CC371" s="365" t="b">
        <f t="shared" si="155"/>
        <v>0</v>
      </c>
      <c r="CD371" s="365">
        <f t="shared" si="156"/>
        <v>0</v>
      </c>
      <c r="CE371" s="365" t="b">
        <f t="shared" si="157"/>
        <v>0</v>
      </c>
      <c r="CF371" s="365" t="b">
        <f t="shared" si="158"/>
        <v>0</v>
      </c>
      <c r="CG371" s="365" t="b">
        <f t="shared" si="159"/>
        <v>0</v>
      </c>
      <c r="CH371" s="365">
        <f t="shared" si="160"/>
        <v>0</v>
      </c>
      <c r="CI371" s="72" t="b">
        <f t="shared" si="161"/>
        <v>0</v>
      </c>
      <c r="CJ371" s="72" t="b">
        <f t="shared" si="162"/>
        <v>0</v>
      </c>
      <c r="CK371" s="72" t="b">
        <f t="shared" si="163"/>
        <v>0</v>
      </c>
      <c r="CL371" s="72">
        <f t="shared" si="164"/>
        <v>0</v>
      </c>
      <c r="CM371" s="72" t="b">
        <f t="shared" si="165"/>
        <v>0</v>
      </c>
      <c r="CN371" s="72" t="b">
        <f t="shared" si="166"/>
        <v>0</v>
      </c>
      <c r="CP371" s="13">
        <f t="shared" si="167"/>
        <v>0</v>
      </c>
      <c r="CQ371" s="13" t="b">
        <f t="shared" si="168"/>
        <v>0</v>
      </c>
      <c r="CR371" s="13" t="b">
        <f t="shared" si="169"/>
        <v>0</v>
      </c>
      <c r="CS371" s="13" t="b">
        <f t="shared" si="175"/>
        <v>0</v>
      </c>
      <c r="CT371" s="13" t="b">
        <f t="shared" si="174"/>
        <v>0</v>
      </c>
      <c r="CU371" s="13" t="b">
        <f t="shared" si="176"/>
        <v>0</v>
      </c>
      <c r="CV371" s="13" t="b">
        <f t="shared" si="170"/>
        <v>0</v>
      </c>
      <c r="CW371" s="13" t="b">
        <f t="shared" si="171"/>
        <v>0</v>
      </c>
      <c r="CX371" s="13" t="b">
        <f t="shared" si="172"/>
        <v>0</v>
      </c>
      <c r="CY371" s="13" t="b">
        <f t="shared" si="173"/>
        <v>0</v>
      </c>
    </row>
    <row r="372" spans="1:103" ht="15" thickBot="1">
      <c r="A372" s="933"/>
      <c r="B372" s="1052"/>
      <c r="C372" s="1052"/>
      <c r="D372" s="1052"/>
      <c r="E372" s="1052"/>
      <c r="F372" s="1052"/>
      <c r="G372" s="1052"/>
      <c r="H372" s="1052"/>
      <c r="I372" s="1052"/>
      <c r="J372" s="1052"/>
      <c r="K372" s="1052"/>
      <c r="L372" s="1052"/>
      <c r="M372" s="1052"/>
      <c r="N372" s="1052"/>
      <c r="O372" s="1052"/>
      <c r="P372" s="1052"/>
      <c r="Q372" s="942"/>
      <c r="R372" s="1052"/>
      <c r="S372" s="1052"/>
      <c r="T372" s="1052"/>
      <c r="U372" s="1052"/>
      <c r="V372" s="1052"/>
      <c r="W372" s="99"/>
      <c r="X372" s="99"/>
      <c r="Y372" s="99"/>
      <c r="Z372" s="99"/>
      <c r="AA372" s="99" t="s">
        <v>37</v>
      </c>
      <c r="AB372" s="100"/>
      <c r="AC372" s="100"/>
      <c r="AD372" s="99"/>
      <c r="AE372" s="1052"/>
      <c r="AF372" s="334">
        <f t="shared" ref="AF372:AF435" si="177">IF(AG372&gt;0,(AJ372+AG372)/2,AJ372)</f>
        <v>0</v>
      </c>
      <c r="AG372" s="272">
        <f>IF(R372="kompletna",Q372*J372*0.0036*'lista, wskaźniki'!$F$13, IF(R372="częściowa",Q372*J372*0.0036*'lista, wskaźniki'!$F$14, IF(R372="brak",Q372*J372*0.0036*'lista, wskaźniki'!$F$15,)))</f>
        <v>0</v>
      </c>
      <c r="AH372" s="334">
        <f>IF(Y372="inne",K372*'lista, wskaźniki'!$E$35,IF(Y372="to samo źródło",0,IF(Y372=0,0)))</f>
        <v>0</v>
      </c>
      <c r="AI372" s="334" t="b">
        <f>IF(AA372="gaz z sieci",AC372*'lista, wskaźniki'!$D$21)</f>
        <v>0</v>
      </c>
      <c r="AJ372" s="272">
        <f>IF(AA372="węgiel",AB372*'lista, wskaźniki'!$D$20, IF('Sektor mieszkaniowy'!AA372="drewno",'Sektor mieszkaniowy'!AB372*'lista, wskaźniki'!$D$22,IF('Sektor mieszkaniowy'!AA372="pellet",AB372*'lista, wskaźniki'!$D$23,IF('Sektor mieszkaniowy'!AA372="gaz z sieci",AB372*'lista, wskaźniki'!$D$21,IF('Sektor mieszkaniowy'!AA372="olej opałowy",'Sektor mieszkaniowy'!AB372*'lista, wskaźniki'!$D$24)))))</f>
        <v>0</v>
      </c>
      <c r="AK372" s="1055"/>
      <c r="AL372" s="1052"/>
      <c r="AM372" s="20">
        <f>IF(AA372="węgiel",AF372*1/3.6*'lista, wskaźniki'!$F$20,IF(AA372="drewno",AF372*1/3.6*'lista, wskaźniki'!$F$22,IF(AA372="pellet",AF372*1/3.6*'lista, wskaźniki'!$F$23,IF(AA372="gaz z sieci",AF372*1/3.6*'lista, wskaźniki'!$F$21,IF(AA372="olej opałowy",AF372*1/3.6*'lista, wskaźniki'!$F$24,0)))))</f>
        <v>0</v>
      </c>
      <c r="AN372" s="20">
        <f>IF(AA372="węgiel",AF372*'lista, wskaźniki'!$E$42,IF(AA372="drewno",AF372*'lista, wskaźniki'!$G$42,IF(AA372="pellet",AF372*'lista, wskaźniki'!$H$42,IF(AA372="gaz z sieci",AF372*'lista, wskaźniki'!$F$42,IF(AA372="olej opałowy",AF372*'lista, wskaźniki'!$I$42,0)))))</f>
        <v>0</v>
      </c>
      <c r="AO372" s="20">
        <f>IF(AA372="węgiel",AF372*'lista, wskaźniki'!$E$43,IF(AA372="drewno",AF372*'lista, wskaźniki'!$G$43,IF(AA372="pellet",AF372*'lista, wskaźniki'!$H$43,IF(AA372="gaz z sieci",AF372*'lista, wskaźniki'!$F$43,IF(AA372="olej opałowy",AF372*'lista, wskaźniki'!$I$43,0)))))</f>
        <v>0</v>
      </c>
      <c r="AP372" s="20">
        <f>IF(AA372="węgiel",AF372*'lista, wskaźniki'!$E$44,IF(AA372="drewno",AF372*'lista, wskaźniki'!$G$44,IF(AA372="pellet",AF372*'lista, wskaźniki'!$H$44,IF(AA372="gaz z sieci",AF372*'lista, wskaźniki'!$F$44,IF(AA372="olej opałowy",AF372*'lista, wskaźniki'!$I$44,0)))))</f>
        <v>0</v>
      </c>
      <c r="AQ372" s="20" t="b">
        <f>IF(Z372="gaz",AH372*1/3.6*'lista, wskaźniki'!$F$21,IF(Z372="energia elektryczna",AH372*1/3.6*'lista, wskaźniki'!$F$26))</f>
        <v>0</v>
      </c>
      <c r="AR372" s="20" t="b">
        <f>IF(Z372="gaz",AH372*'lista, wskaźniki'!$F$42,IF(Z372="energia elektryczna",AH372*0))</f>
        <v>0</v>
      </c>
      <c r="AS372" s="20" t="b">
        <f>IF(Z372="gaz",AH372*'lista, wskaźniki'!$F$43,IF(Z372="energia elektryczna",AH372*0))</f>
        <v>0</v>
      </c>
      <c r="AT372" s="20" t="b">
        <f>IF(Z372="gaz",AH372*'lista, wskaźniki'!$F$44,IF(Z372="energia elektryczna",AH372*0))</f>
        <v>0</v>
      </c>
      <c r="AU372" s="20">
        <f>AI372*1/3.6*'lista, wskaźniki'!$F$21</f>
        <v>0</v>
      </c>
      <c r="AV372" s="20">
        <f>AI372*'lista, wskaźniki'!$F$42</f>
        <v>0</v>
      </c>
      <c r="AW372" s="20">
        <f>AI372*'lista, wskaźniki'!$F$43</f>
        <v>0</v>
      </c>
      <c r="AX372" s="20">
        <f>AI372*'lista, wskaźniki'!$F$44</f>
        <v>0</v>
      </c>
      <c r="AY372" s="20">
        <f>AK372*'lista, wskaźniki'!$F$26</f>
        <v>0</v>
      </c>
      <c r="AZ372" s="20">
        <f t="shared" si="149"/>
        <v>0</v>
      </c>
      <c r="BA372" s="20">
        <f t="shared" si="150"/>
        <v>0</v>
      </c>
      <c r="BB372" s="20">
        <f t="shared" si="151"/>
        <v>0</v>
      </c>
      <c r="BC372" s="20">
        <f t="shared" si="152"/>
        <v>0</v>
      </c>
      <c r="BD372" s="1052"/>
      <c r="BE372" s="1052"/>
      <c r="BF372" s="1052"/>
      <c r="BG372" s="1052"/>
      <c r="BH372" s="99"/>
      <c r="BI372" s="1052"/>
      <c r="BJ372" s="99"/>
      <c r="BK372" s="1052"/>
      <c r="BL372" s="99"/>
      <c r="BM372" s="99"/>
      <c r="BN372" s="99"/>
      <c r="BO372" s="99"/>
      <c r="BP372" s="99"/>
      <c r="BQ372" s="99"/>
      <c r="BR372" s="99"/>
      <c r="BS372" s="1046"/>
      <c r="BT372" s="1046"/>
      <c r="BU372" s="1046"/>
      <c r="BV372" s="1046"/>
      <c r="BW372" s="1046"/>
      <c r="BX372" s="1046"/>
      <c r="BY372" s="1049"/>
      <c r="CA372" s="365" t="b">
        <f t="shared" si="153"/>
        <v>0</v>
      </c>
      <c r="CB372" s="365" t="b">
        <f t="shared" si="154"/>
        <v>0</v>
      </c>
      <c r="CC372" s="365" t="b">
        <f t="shared" si="155"/>
        <v>0</v>
      </c>
      <c r="CD372" s="365" t="b">
        <f t="shared" si="156"/>
        <v>0</v>
      </c>
      <c r="CE372" s="365">
        <f t="shared" si="157"/>
        <v>0</v>
      </c>
      <c r="CF372" s="365" t="b">
        <f t="shared" si="158"/>
        <v>0</v>
      </c>
      <c r="CG372" s="365" t="b">
        <f t="shared" si="159"/>
        <v>0</v>
      </c>
      <c r="CH372" s="365" t="b">
        <f t="shared" si="160"/>
        <v>0</v>
      </c>
      <c r="CI372" s="72" t="b">
        <f t="shared" si="161"/>
        <v>0</v>
      </c>
      <c r="CJ372" s="72" t="b">
        <f t="shared" si="162"/>
        <v>0</v>
      </c>
      <c r="CK372" s="72" t="b">
        <f t="shared" si="163"/>
        <v>0</v>
      </c>
      <c r="CL372" s="72">
        <f t="shared" si="164"/>
        <v>0</v>
      </c>
      <c r="CM372" s="72">
        <f t="shared" si="165"/>
        <v>0</v>
      </c>
      <c r="CN372" s="72" t="b">
        <f t="shared" si="166"/>
        <v>0</v>
      </c>
      <c r="CP372" s="13">
        <f t="shared" si="167"/>
        <v>0</v>
      </c>
      <c r="CQ372" s="13" t="b">
        <f t="shared" si="168"/>
        <v>0</v>
      </c>
      <c r="CR372" s="13" t="b">
        <f t="shared" si="169"/>
        <v>0</v>
      </c>
      <c r="CS372" s="13" t="b">
        <f t="shared" si="175"/>
        <v>0</v>
      </c>
      <c r="CT372" s="13" t="b">
        <f t="shared" si="174"/>
        <v>0</v>
      </c>
      <c r="CU372" s="13" t="b">
        <f t="shared" si="176"/>
        <v>0</v>
      </c>
      <c r="CV372" s="13" t="b">
        <f t="shared" si="170"/>
        <v>0</v>
      </c>
      <c r="CW372" s="13" t="b">
        <f t="shared" si="171"/>
        <v>0</v>
      </c>
      <c r="CX372" s="13" t="b">
        <f t="shared" si="172"/>
        <v>0</v>
      </c>
      <c r="CY372" s="13" t="b">
        <f t="shared" si="173"/>
        <v>0</v>
      </c>
    </row>
    <row r="373" spans="1:103" ht="15" thickBot="1">
      <c r="A373" s="931">
        <v>75</v>
      </c>
      <c r="B373" s="1050" t="s">
        <v>206</v>
      </c>
      <c r="C373" s="1050"/>
      <c r="D373" s="1050" t="s">
        <v>1</v>
      </c>
      <c r="E373" s="1050" t="s">
        <v>5</v>
      </c>
      <c r="F373" s="1050"/>
      <c r="G373" s="1050"/>
      <c r="H373" s="1050"/>
      <c r="I373" s="1050" t="s">
        <v>11</v>
      </c>
      <c r="J373" s="1050"/>
      <c r="K373" s="1050">
        <v>4</v>
      </c>
      <c r="L373" s="1050" t="s">
        <v>16</v>
      </c>
      <c r="M373" s="1050">
        <v>100</v>
      </c>
      <c r="N373" s="1050" t="s">
        <v>16</v>
      </c>
      <c r="O373" s="1050">
        <v>100</v>
      </c>
      <c r="P373" s="1050" t="s">
        <v>17</v>
      </c>
      <c r="Q373" s="940">
        <f>IF(I373="&lt;1966",'lista, wskaźniki'!$G$4,IF(I373="1967-1985",'lista, wskaźniki'!$G$5,IF(I373="1986-1992",'lista, wskaźniki'!$G$6,IF(I373="1993-1996",'lista, wskaźniki'!$G$7,IF(I373="&gt;1997",'lista, wskaźniki'!$G$8,IF(I373=0,'lista, wskaźniki'!$G$4))))))</f>
        <v>250</v>
      </c>
      <c r="R373" s="1050" t="s">
        <v>23</v>
      </c>
      <c r="S373" s="1050" t="s">
        <v>27</v>
      </c>
      <c r="T373" s="1050"/>
      <c r="U373" s="1050">
        <v>2014</v>
      </c>
      <c r="V373" s="1050"/>
      <c r="W373" s="95" t="s">
        <v>35</v>
      </c>
      <c r="X373" s="95" t="s">
        <v>38</v>
      </c>
      <c r="Y373" s="97"/>
      <c r="Z373" s="97" t="s">
        <v>52</v>
      </c>
      <c r="AA373" s="95" t="s">
        <v>35</v>
      </c>
      <c r="AB373" s="96">
        <f>ROUNDUP(AD373/'lista, wskaźniki'!$A$130,0)</f>
        <v>2</v>
      </c>
      <c r="AC373" s="96"/>
      <c r="AD373" s="95">
        <v>1400</v>
      </c>
      <c r="AE373" s="1050"/>
      <c r="AF373" s="334">
        <f t="shared" si="177"/>
        <v>45.26</v>
      </c>
      <c r="AG373" s="272">
        <f>IF(R373="kompletna",Q373*J373*0.0036*'lista, wskaźniki'!$F$13, IF(R373="częściowa",Q373*J373*0.0036*'lista, wskaźniki'!$F$14, IF(R373="brak",Q373*J373*0.0036*'lista, wskaźniki'!$F$15,)))</f>
        <v>0</v>
      </c>
      <c r="AH373" s="334">
        <f>IF(Y373="inne",K373*'lista, wskaźniki'!$E$35,IF(Y373="to samo źródło",0,IF(Y373=0,0)))</f>
        <v>0</v>
      </c>
      <c r="AI373" s="334" t="b">
        <f>IF(AA373="gaz z sieci",AC373*'lista, wskaźniki'!$D$21)</f>
        <v>0</v>
      </c>
      <c r="AJ373" s="272">
        <f>IF(AA373="węgiel",AB373*'lista, wskaźniki'!$D$20, IF('Sektor mieszkaniowy'!AA373="drewno",'Sektor mieszkaniowy'!AB373*'lista, wskaźniki'!$D$22,IF('Sektor mieszkaniowy'!AA373="pellet",AB373*'lista, wskaźniki'!$D$23,IF('Sektor mieszkaniowy'!AA373="gaz z sieci",AB373*'lista, wskaźniki'!$D$21,IF('Sektor mieszkaniowy'!AA373="olej opałowy",'Sektor mieszkaniowy'!AB373*'lista, wskaźniki'!$D$24)))))</f>
        <v>45.26</v>
      </c>
      <c r="AK373" s="1053">
        <f>AL373/'lista, wskaźniki'!$A$127</f>
        <v>1.8461538461538463</v>
      </c>
      <c r="AL373" s="1050">
        <v>1200</v>
      </c>
      <c r="AM373" s="20">
        <f>IF(AA373="węgiel",AF373*1/3.6*'lista, wskaźniki'!$F$20,IF(AA373="drewno",AF373*1/3.6*'lista, wskaźniki'!$F$22,IF(AA373="pellet",AF373*1/3.6*'lista, wskaźniki'!$F$23,IF(AA373="gaz z sieci",AF373*1/3.6*'lista, wskaźniki'!$F$21,IF(AA373="olej opałowy",AF373*1/3.6*'lista, wskaźniki'!$F$24,0)))))</f>
        <v>4.2874797999999998</v>
      </c>
      <c r="AN373" s="20">
        <f>IF(AA373="węgiel",AF373*'lista, wskaźniki'!$E$42,IF(AA373="drewno",AF373*'lista, wskaźniki'!$G$42,IF(AA373="pellet",AF373*'lista, wskaźniki'!$H$42,IF(AA373="gaz z sieci",AF373*'lista, wskaźniki'!$F$42,IF(AA373="olej opałowy",AF373*'lista, wskaźniki'!$I$42,0)))))</f>
        <v>1.71988E-2</v>
      </c>
      <c r="AO373" s="20">
        <f>IF(AA373="węgiel",AF373*'lista, wskaźniki'!$E$43,IF(AA373="drewno",AF373*'lista, wskaźniki'!$G$43,IF(AA373="pellet",AF373*'lista, wskaźniki'!$H$43,IF(AA373="gaz z sieci",AF373*'lista, wskaźniki'!$F$43,IF(AA373="olej opałowy",AF373*'lista, wskaźniki'!$I$43,0)))))</f>
        <v>1.6293600000000002E-2</v>
      </c>
      <c r="AP373" s="20">
        <f>IF(AA373="węgiel",AF373*'lista, wskaźniki'!$E$44,IF(AA373="drewno",AF373*'lista, wskaźniki'!$G$44,IF(AA373="pellet",AF373*'lista, wskaźniki'!$H$44,IF(AA373="gaz z sieci",AF373*'lista, wskaźniki'!$F$44,IF(AA373="olej opałowy",AF373*'lista, wskaźniki'!$I$44,0)))))</f>
        <v>1.22202E-5</v>
      </c>
      <c r="AQ373" s="20" t="b">
        <f>IF(Z373="gaz",AH373*1/3.6*'lista, wskaźniki'!$F$21,IF(Z373="energia elektryczna",AH373*1/3.6*'lista, wskaźniki'!$F$26))</f>
        <v>0</v>
      </c>
      <c r="AR373" s="20" t="b">
        <f>IF(Z373="gaz",AH373*'lista, wskaźniki'!$F$42,IF(Z373="energia elektryczna",AH373*0))</f>
        <v>0</v>
      </c>
      <c r="AS373" s="20" t="b">
        <f>IF(Z373="gaz",AH373*'lista, wskaźniki'!$F$43,IF(Z373="energia elektryczna",AH373*0))</f>
        <v>0</v>
      </c>
      <c r="AT373" s="20" t="b">
        <f>IF(Z373="gaz",AH373*'lista, wskaźniki'!$F$44,IF(Z373="energia elektryczna",AH373*0))</f>
        <v>0</v>
      </c>
      <c r="AU373" s="20">
        <f>AI373*1/3.6*'lista, wskaźniki'!$F$21</f>
        <v>0</v>
      </c>
      <c r="AV373" s="20">
        <f>AI373*'lista, wskaźniki'!$F$42</f>
        <v>0</v>
      </c>
      <c r="AW373" s="20">
        <f>AI373*'lista, wskaźniki'!$F$43</f>
        <v>0</v>
      </c>
      <c r="AX373" s="20">
        <f>AI373*'lista, wskaźniki'!$F$44</f>
        <v>0</v>
      </c>
      <c r="AY373" s="20">
        <f>AK373*'lista, wskaźniki'!$F$26</f>
        <v>1.6430769230769231</v>
      </c>
      <c r="AZ373" s="20">
        <f t="shared" si="149"/>
        <v>5.9305567230769229</v>
      </c>
      <c r="BA373" s="20">
        <f t="shared" si="150"/>
        <v>1.71988E-2</v>
      </c>
      <c r="BB373" s="20">
        <f t="shared" si="151"/>
        <v>1.6293600000000002E-2</v>
      </c>
      <c r="BC373" s="20">
        <f t="shared" si="152"/>
        <v>1.22202E-5</v>
      </c>
      <c r="BD373" s="1050" t="s">
        <v>17</v>
      </c>
      <c r="BE373" s="1050" t="s">
        <v>17</v>
      </c>
      <c r="BF373" s="1050" t="s">
        <v>17</v>
      </c>
      <c r="BG373" s="1050" t="s">
        <v>17</v>
      </c>
      <c r="BH373" s="95"/>
      <c r="BI373" s="1050" t="s">
        <v>17</v>
      </c>
      <c r="BJ373" s="95"/>
      <c r="BK373" s="1050" t="s">
        <v>16</v>
      </c>
      <c r="BL373" s="95" t="s">
        <v>52</v>
      </c>
      <c r="BM373" s="95"/>
      <c r="BN373" s="95"/>
      <c r="BO373" s="95" t="s">
        <v>57</v>
      </c>
      <c r="BP373" s="95" t="s">
        <v>53</v>
      </c>
      <c r="BQ373" s="95" t="s">
        <v>120</v>
      </c>
      <c r="BR373" s="95">
        <v>4</v>
      </c>
      <c r="BS373" s="1044"/>
      <c r="BT373" s="1044"/>
      <c r="BU373" s="1044">
        <v>5000</v>
      </c>
      <c r="BV373" s="1044"/>
      <c r="BW373" s="1044"/>
      <c r="BX373" s="1044">
        <v>25000</v>
      </c>
      <c r="BY373" s="1047"/>
      <c r="CA373" s="365">
        <f t="shared" si="153"/>
        <v>45.26</v>
      </c>
      <c r="CB373" s="365" t="b">
        <f t="shared" si="154"/>
        <v>0</v>
      </c>
      <c r="CC373" s="365" t="b">
        <f t="shared" si="155"/>
        <v>0</v>
      </c>
      <c r="CD373" s="365" t="b">
        <f t="shared" si="156"/>
        <v>0</v>
      </c>
      <c r="CE373" s="365" t="b">
        <f t="shared" si="157"/>
        <v>0</v>
      </c>
      <c r="CF373" s="365" t="b">
        <f t="shared" si="158"/>
        <v>0</v>
      </c>
      <c r="CG373" s="365" t="b">
        <f t="shared" si="159"/>
        <v>0</v>
      </c>
      <c r="CH373" s="365" t="b">
        <f t="shared" si="160"/>
        <v>0</v>
      </c>
      <c r="CI373" s="72">
        <f t="shared" si="161"/>
        <v>45.26</v>
      </c>
      <c r="CJ373" s="72" t="b">
        <f t="shared" si="162"/>
        <v>0</v>
      </c>
      <c r="CK373" s="72" t="b">
        <f t="shared" si="163"/>
        <v>0</v>
      </c>
      <c r="CL373" s="72">
        <f t="shared" si="164"/>
        <v>0</v>
      </c>
      <c r="CM373" s="72" t="b">
        <f t="shared" si="165"/>
        <v>0</v>
      </c>
      <c r="CN373" s="72" t="b">
        <f t="shared" si="166"/>
        <v>0</v>
      </c>
      <c r="CP373" s="13" t="b">
        <f t="shared" si="167"/>
        <v>0</v>
      </c>
      <c r="CQ373" s="13">
        <f t="shared" si="168"/>
        <v>0</v>
      </c>
      <c r="CR373" s="13">
        <f t="shared" si="169"/>
        <v>0</v>
      </c>
      <c r="CS373" s="13">
        <f t="shared" si="175"/>
        <v>0</v>
      </c>
      <c r="CT373" s="13" t="b">
        <f t="shared" si="174"/>
        <v>0</v>
      </c>
      <c r="CU373" s="13">
        <f t="shared" si="176"/>
        <v>0</v>
      </c>
      <c r="CV373" s="13" t="b">
        <f t="shared" si="170"/>
        <v>0</v>
      </c>
      <c r="CW373" s="13">
        <f t="shared" si="171"/>
        <v>0</v>
      </c>
      <c r="CX373" s="13" t="b">
        <f t="shared" si="172"/>
        <v>0</v>
      </c>
      <c r="CY373" s="13">
        <f t="shared" si="173"/>
        <v>0</v>
      </c>
    </row>
    <row r="374" spans="1:103" ht="15" thickBot="1">
      <c r="A374" s="932"/>
      <c r="B374" s="1051"/>
      <c r="C374" s="1051"/>
      <c r="D374" s="1051"/>
      <c r="E374" s="1051"/>
      <c r="F374" s="1051"/>
      <c r="G374" s="1051"/>
      <c r="H374" s="1051"/>
      <c r="I374" s="1051"/>
      <c r="J374" s="1051"/>
      <c r="K374" s="1051"/>
      <c r="L374" s="1051"/>
      <c r="M374" s="1051"/>
      <c r="N374" s="1051"/>
      <c r="O374" s="1051"/>
      <c r="P374" s="1051"/>
      <c r="Q374" s="941"/>
      <c r="R374" s="1051"/>
      <c r="S374" s="1051"/>
      <c r="T374" s="1051"/>
      <c r="U374" s="1051"/>
      <c r="V374" s="1051"/>
      <c r="W374" s="20" t="s">
        <v>36</v>
      </c>
      <c r="X374" s="97"/>
      <c r="Y374" s="97" t="s">
        <v>24</v>
      </c>
      <c r="Z374" s="97"/>
      <c r="AA374" s="97" t="s">
        <v>36</v>
      </c>
      <c r="AB374" s="98">
        <f>INT(AD374/'lista, wskaźniki'!$A$133)</f>
        <v>1</v>
      </c>
      <c r="AC374" s="98"/>
      <c r="AD374" s="97">
        <v>500</v>
      </c>
      <c r="AE374" s="1051"/>
      <c r="AF374" s="334">
        <f t="shared" si="177"/>
        <v>15.6</v>
      </c>
      <c r="AG374" s="272">
        <f>IF(R374="kompletna",Q374*J374*0.0036*'lista, wskaźniki'!$F$13, IF(R374="częściowa",Q374*J374*0.0036*'lista, wskaźniki'!$F$14, IF(R374="brak",Q374*J374*0.0036*'lista, wskaźniki'!$F$15,)))</f>
        <v>0</v>
      </c>
      <c r="AH374" s="334">
        <f>IF(Y374="inne",K374*'lista, wskaźniki'!$E$35,IF(Y374="to samo źródło",0,IF(Y374=0,0)))</f>
        <v>0</v>
      </c>
      <c r="AI374" s="334" t="b">
        <f>IF(AA374="gaz z sieci",AC374*'lista, wskaźniki'!$D$21)</f>
        <v>0</v>
      </c>
      <c r="AJ374" s="272">
        <f>IF(AA374="węgiel",AB374*'lista, wskaźniki'!$D$20, IF('Sektor mieszkaniowy'!AA374="drewno",'Sektor mieszkaniowy'!AB374*'lista, wskaźniki'!$D$22,IF('Sektor mieszkaniowy'!AA374="pellet",AB374*'lista, wskaźniki'!$D$23,IF('Sektor mieszkaniowy'!AA374="gaz z sieci",AB374*'lista, wskaźniki'!$D$21,IF('Sektor mieszkaniowy'!AA374="olej opałowy",'Sektor mieszkaniowy'!AB374*'lista, wskaźniki'!$D$24)))))</f>
        <v>15.6</v>
      </c>
      <c r="AK374" s="1054"/>
      <c r="AL374" s="1051"/>
      <c r="AM374" s="20">
        <f>IF(AA374="węgiel",AF374*1/3.6*'lista, wskaźniki'!$F$20,IF(AA374="drewno",AF374*1/3.6*'lista, wskaźniki'!$F$22,IF(AA374="pellet",AF374*1/3.6*'lista, wskaźniki'!$F$23,IF(AA374="gaz z sieci",AF374*1/3.6*'lista, wskaźniki'!$F$21,IF(AA374="olej opałowy",AF374*1/3.6*'lista, wskaźniki'!$F$24,0)))))</f>
        <v>0</v>
      </c>
      <c r="AN374" s="20">
        <f>IF(AA374="węgiel",AF374*'lista, wskaźniki'!$E$42,IF(AA374="drewno",AF374*'lista, wskaźniki'!$G$42,IF(AA374="pellet",AF374*'lista, wskaźniki'!$H$42,IF(AA374="gaz z sieci",AF374*'lista, wskaźniki'!$F$42,IF(AA374="olej opałowy",AF374*'lista, wskaźniki'!$I$42,0)))))</f>
        <v>1.2636E-2</v>
      </c>
      <c r="AO374" s="20">
        <f>IF(AA374="węgiel",AF374*'lista, wskaźniki'!$E$43,IF(AA374="drewno",AF374*'lista, wskaźniki'!$G$43,IF(AA374="pellet",AF374*'lista, wskaźniki'!$H$43,IF(AA374="gaz z sieci",AF374*'lista, wskaźniki'!$F$43,IF(AA374="olej opałowy",AF374*'lista, wskaźniki'!$I$43,0)))))</f>
        <v>1.2636E-2</v>
      </c>
      <c r="AP374" s="20">
        <f>IF(AA374="węgiel",AF374*'lista, wskaźniki'!$E$44,IF(AA374="drewno",AF374*'lista, wskaźniki'!$G$44,IF(AA374="pellet",AF374*'lista, wskaźniki'!$H$44,IF(AA374="gaz z sieci",AF374*'lista, wskaźniki'!$F$44,IF(AA374="olej opałowy",AF374*'lista, wskaźniki'!$I$44,0)))))</f>
        <v>3.8999999999999999E-6</v>
      </c>
      <c r="AQ374" s="20" t="b">
        <f>IF(Z374="gaz",AH374*1/3.6*'lista, wskaźniki'!$F$21,IF(Z374="energia elektryczna",AH374*1/3.6*'lista, wskaźniki'!$F$26))</f>
        <v>0</v>
      </c>
      <c r="AR374" s="20" t="b">
        <f>IF(Z374="gaz",AH374*'lista, wskaźniki'!$F$42,IF(Z374="energia elektryczna",AH374*0))</f>
        <v>0</v>
      </c>
      <c r="AS374" s="20" t="b">
        <f>IF(Z374="gaz",AH374*'lista, wskaźniki'!$F$43,IF(Z374="energia elektryczna",AH374*0))</f>
        <v>0</v>
      </c>
      <c r="AT374" s="20" t="b">
        <f>IF(Z374="gaz",AH374*'lista, wskaźniki'!$F$44,IF(Z374="energia elektryczna",AH374*0))</f>
        <v>0</v>
      </c>
      <c r="AU374" s="20">
        <f>AI374*1/3.6*'lista, wskaźniki'!$F$21</f>
        <v>0</v>
      </c>
      <c r="AV374" s="20">
        <f>AI374*'lista, wskaźniki'!$F$42</f>
        <v>0</v>
      </c>
      <c r="AW374" s="20">
        <f>AI374*'lista, wskaźniki'!$F$43</f>
        <v>0</v>
      </c>
      <c r="AX374" s="20">
        <f>AI374*'lista, wskaźniki'!$F$44</f>
        <v>0</v>
      </c>
      <c r="AY374" s="20">
        <f>AK374*'lista, wskaźniki'!$F$26</f>
        <v>0</v>
      </c>
      <c r="AZ374" s="20">
        <f t="shared" si="149"/>
        <v>0</v>
      </c>
      <c r="BA374" s="20">
        <f t="shared" si="150"/>
        <v>1.2636E-2</v>
      </c>
      <c r="BB374" s="20">
        <f t="shared" si="151"/>
        <v>1.2636E-2</v>
      </c>
      <c r="BC374" s="20">
        <f t="shared" si="152"/>
        <v>3.8999999999999999E-6</v>
      </c>
      <c r="BD374" s="1051"/>
      <c r="BE374" s="1051"/>
      <c r="BF374" s="1051"/>
      <c r="BG374" s="1051"/>
      <c r="BH374" s="97"/>
      <c r="BI374" s="1051"/>
      <c r="BJ374" s="97"/>
      <c r="BK374" s="1051"/>
      <c r="BL374" s="97"/>
      <c r="BM374" s="97"/>
      <c r="BN374" s="97"/>
      <c r="BO374" s="97"/>
      <c r="BP374" s="97"/>
      <c r="BQ374" s="97"/>
      <c r="BR374" s="97"/>
      <c r="BS374" s="1045"/>
      <c r="BT374" s="1045"/>
      <c r="BU374" s="1045"/>
      <c r="BV374" s="1045"/>
      <c r="BW374" s="1045"/>
      <c r="BX374" s="1045"/>
      <c r="BY374" s="1048"/>
      <c r="CA374" s="365" t="b">
        <f t="shared" si="153"/>
        <v>0</v>
      </c>
      <c r="CB374" s="365">
        <f t="shared" si="154"/>
        <v>15.6</v>
      </c>
      <c r="CC374" s="365" t="b">
        <f t="shared" si="155"/>
        <v>0</v>
      </c>
      <c r="CD374" s="365" t="b">
        <f t="shared" si="156"/>
        <v>0</v>
      </c>
      <c r="CE374" s="365" t="b">
        <f t="shared" si="157"/>
        <v>0</v>
      </c>
      <c r="CF374" s="365" t="b">
        <f t="shared" si="158"/>
        <v>0</v>
      </c>
      <c r="CG374" s="365" t="b">
        <f t="shared" si="159"/>
        <v>0</v>
      </c>
      <c r="CH374" s="365" t="b">
        <f t="shared" si="160"/>
        <v>0</v>
      </c>
      <c r="CI374" s="72" t="b">
        <f t="shared" si="161"/>
        <v>0</v>
      </c>
      <c r="CJ374" s="72">
        <f t="shared" si="162"/>
        <v>15.6</v>
      </c>
      <c r="CK374" s="72" t="b">
        <f t="shared" si="163"/>
        <v>0</v>
      </c>
      <c r="CL374" s="72">
        <f t="shared" si="164"/>
        <v>0</v>
      </c>
      <c r="CM374" s="72" t="b">
        <f t="shared" si="165"/>
        <v>0</v>
      </c>
      <c r="CN374" s="72" t="b">
        <f t="shared" si="166"/>
        <v>0</v>
      </c>
      <c r="CP374" s="13">
        <f t="shared" si="167"/>
        <v>0</v>
      </c>
      <c r="CQ374" s="13" t="b">
        <f t="shared" si="168"/>
        <v>0</v>
      </c>
      <c r="CR374" s="13" t="b">
        <f t="shared" si="169"/>
        <v>0</v>
      </c>
      <c r="CS374" s="13" t="b">
        <f t="shared" si="175"/>
        <v>0</v>
      </c>
      <c r="CT374" s="13" t="b">
        <f t="shared" si="174"/>
        <v>0</v>
      </c>
      <c r="CU374" s="13" t="b">
        <f t="shared" si="176"/>
        <v>0</v>
      </c>
      <c r="CV374" s="13" t="b">
        <f t="shared" si="170"/>
        <v>0</v>
      </c>
      <c r="CW374" s="13" t="b">
        <f t="shared" si="171"/>
        <v>0</v>
      </c>
      <c r="CX374" s="13" t="b">
        <f t="shared" si="172"/>
        <v>0</v>
      </c>
      <c r="CY374" s="13" t="b">
        <f t="shared" si="173"/>
        <v>0</v>
      </c>
    </row>
    <row r="375" spans="1:103" ht="15" thickBot="1">
      <c r="A375" s="932"/>
      <c r="B375" s="1051"/>
      <c r="C375" s="1051"/>
      <c r="D375" s="1051"/>
      <c r="E375" s="1051"/>
      <c r="F375" s="1051"/>
      <c r="G375" s="1051"/>
      <c r="H375" s="1051"/>
      <c r="I375" s="1051"/>
      <c r="J375" s="1051"/>
      <c r="K375" s="1051"/>
      <c r="L375" s="1051"/>
      <c r="M375" s="1051"/>
      <c r="N375" s="1051"/>
      <c r="O375" s="1051"/>
      <c r="P375" s="1051"/>
      <c r="Q375" s="941"/>
      <c r="R375" s="1051"/>
      <c r="S375" s="1051"/>
      <c r="T375" s="1051"/>
      <c r="U375" s="1051"/>
      <c r="V375" s="1051"/>
      <c r="W375" s="97"/>
      <c r="X375" s="97"/>
      <c r="Y375" s="97"/>
      <c r="Z375" s="97"/>
      <c r="AA375" s="97" t="s">
        <v>50</v>
      </c>
      <c r="AB375" s="98"/>
      <c r="AC375" s="98"/>
      <c r="AD375" s="97"/>
      <c r="AE375" s="1051"/>
      <c r="AF375" s="334">
        <f t="shared" si="177"/>
        <v>0</v>
      </c>
      <c r="AG375" s="272">
        <f>IF(R375="kompletna",Q375*J375*0.0036*'lista, wskaźniki'!$F$13, IF(R375="częściowa",Q375*J375*0.0036*'lista, wskaźniki'!$F$14, IF(R375="brak",Q375*J375*0.0036*'lista, wskaźniki'!$F$15,)))</f>
        <v>0</v>
      </c>
      <c r="AH375" s="334">
        <f>IF(Y375="inne",K375*'lista, wskaźniki'!$E$35,IF(Y375="to samo źródło",0,IF(Y375=0,0)))</f>
        <v>0</v>
      </c>
      <c r="AI375" s="334" t="b">
        <f>IF(AA375="gaz z sieci",AC375*'lista, wskaźniki'!$D$21)</f>
        <v>0</v>
      </c>
      <c r="AJ375" s="272">
        <f>IF(AA375="węgiel",AB375*'lista, wskaźniki'!$D$20, IF('Sektor mieszkaniowy'!AA375="drewno",'Sektor mieszkaniowy'!AB375*'lista, wskaźniki'!$D$22,IF('Sektor mieszkaniowy'!AA375="pellet",AB375*'lista, wskaźniki'!$D$23,IF('Sektor mieszkaniowy'!AA375="gaz z sieci",AB375*'lista, wskaźniki'!$D$21,IF('Sektor mieszkaniowy'!AA375="olej opałowy",'Sektor mieszkaniowy'!AB375*'lista, wskaźniki'!$D$24)))))</f>
        <v>0</v>
      </c>
      <c r="AK375" s="1054"/>
      <c r="AL375" s="1051"/>
      <c r="AM375" s="20">
        <f>IF(AA375="węgiel",AF375*1/3.6*'lista, wskaźniki'!$F$20,IF(AA375="drewno",AF375*1/3.6*'lista, wskaźniki'!$F$22,IF(AA375="pellet",AF375*1/3.6*'lista, wskaźniki'!$F$23,IF(AA375="gaz z sieci",AF375*1/3.6*'lista, wskaźniki'!$F$21,IF(AA375="olej opałowy",AF375*1/3.6*'lista, wskaźniki'!$F$24,0)))))</f>
        <v>0</v>
      </c>
      <c r="AN375" s="20">
        <f>IF(AA375="węgiel",AF375*'lista, wskaźniki'!$E$42,IF(AA375="drewno",AF375*'lista, wskaźniki'!$G$42,IF(AA375="pellet",AF375*'lista, wskaźniki'!$H$42,IF(AA375="gaz z sieci",AF375*'lista, wskaźniki'!$F$42,IF(AA375="olej opałowy",AF375*'lista, wskaźniki'!$I$42,0)))))</f>
        <v>0</v>
      </c>
      <c r="AO375" s="20">
        <f>IF(AA375="węgiel",AF375*'lista, wskaźniki'!$E$43,IF(AA375="drewno",AF375*'lista, wskaźniki'!$G$43,IF(AA375="pellet",AF375*'lista, wskaźniki'!$H$43,IF(AA375="gaz z sieci",AF375*'lista, wskaźniki'!$F$43,IF(AA375="olej opałowy",AF375*'lista, wskaźniki'!$I$43,0)))))</f>
        <v>0</v>
      </c>
      <c r="AP375" s="20">
        <f>IF(AA375="węgiel",AF375*'lista, wskaźniki'!$E$44,IF(AA375="drewno",AF375*'lista, wskaźniki'!$G$44,IF(AA375="pellet",AF375*'lista, wskaźniki'!$H$44,IF(AA375="gaz z sieci",AF375*'lista, wskaźniki'!$F$44,IF(AA375="olej opałowy",AF375*'lista, wskaźniki'!$I$44,0)))))</f>
        <v>0</v>
      </c>
      <c r="AQ375" s="20" t="b">
        <f>IF(Z375="gaz",AH375*1/3.6*'lista, wskaźniki'!$F$21,IF(Z375="energia elektryczna",AH375*1/3.6*'lista, wskaźniki'!$F$26))</f>
        <v>0</v>
      </c>
      <c r="AR375" s="20" t="b">
        <f>IF(Z375="gaz",AH375*'lista, wskaźniki'!$F$42,IF(Z375="energia elektryczna",AH375*0))</f>
        <v>0</v>
      </c>
      <c r="AS375" s="20" t="b">
        <f>IF(Z375="gaz",AH375*'lista, wskaźniki'!$F$43,IF(Z375="energia elektryczna",AH375*0))</f>
        <v>0</v>
      </c>
      <c r="AT375" s="20" t="b">
        <f>IF(Z375="gaz",AH375*'lista, wskaźniki'!$F$44,IF(Z375="energia elektryczna",AH375*0))</f>
        <v>0</v>
      </c>
      <c r="AU375" s="20">
        <f>AI375*1/3.6*'lista, wskaźniki'!$F$21</f>
        <v>0</v>
      </c>
      <c r="AV375" s="20">
        <f>AI375*'lista, wskaźniki'!$F$42</f>
        <v>0</v>
      </c>
      <c r="AW375" s="20">
        <f>AI375*'lista, wskaźniki'!$F$43</f>
        <v>0</v>
      </c>
      <c r="AX375" s="20">
        <f>AI375*'lista, wskaźniki'!$F$44</f>
        <v>0</v>
      </c>
      <c r="AY375" s="20">
        <f>AK375*'lista, wskaźniki'!$F$26</f>
        <v>0</v>
      </c>
      <c r="AZ375" s="20">
        <f t="shared" si="149"/>
        <v>0</v>
      </c>
      <c r="BA375" s="20">
        <f t="shared" si="150"/>
        <v>0</v>
      </c>
      <c r="BB375" s="20">
        <f t="shared" si="151"/>
        <v>0</v>
      </c>
      <c r="BC375" s="20">
        <f t="shared" si="152"/>
        <v>0</v>
      </c>
      <c r="BD375" s="1051"/>
      <c r="BE375" s="1051"/>
      <c r="BF375" s="1051"/>
      <c r="BG375" s="1051"/>
      <c r="BH375" s="97"/>
      <c r="BI375" s="1051"/>
      <c r="BJ375" s="97"/>
      <c r="BK375" s="1051"/>
      <c r="BL375" s="97"/>
      <c r="BM375" s="97"/>
      <c r="BN375" s="97"/>
      <c r="BO375" s="97"/>
      <c r="BP375" s="97"/>
      <c r="BQ375" s="97"/>
      <c r="BR375" s="97"/>
      <c r="BS375" s="1045"/>
      <c r="BT375" s="1045"/>
      <c r="BU375" s="1045"/>
      <c r="BV375" s="1045"/>
      <c r="BW375" s="1045"/>
      <c r="BX375" s="1045"/>
      <c r="BY375" s="1048"/>
      <c r="CA375" s="365" t="b">
        <f t="shared" si="153"/>
        <v>0</v>
      </c>
      <c r="CB375" s="365" t="b">
        <f t="shared" si="154"/>
        <v>0</v>
      </c>
      <c r="CC375" s="365">
        <f t="shared" si="155"/>
        <v>0</v>
      </c>
      <c r="CD375" s="365" t="b">
        <f t="shared" si="156"/>
        <v>0</v>
      </c>
      <c r="CE375" s="365" t="b">
        <f t="shared" si="157"/>
        <v>0</v>
      </c>
      <c r="CF375" s="365" t="b">
        <f t="shared" si="158"/>
        <v>0</v>
      </c>
      <c r="CG375" s="365" t="b">
        <f t="shared" si="159"/>
        <v>0</v>
      </c>
      <c r="CH375" s="365" t="b">
        <f t="shared" si="160"/>
        <v>0</v>
      </c>
      <c r="CI375" s="72" t="b">
        <f t="shared" si="161"/>
        <v>0</v>
      </c>
      <c r="CJ375" s="72" t="b">
        <f t="shared" si="162"/>
        <v>0</v>
      </c>
      <c r="CK375" s="72">
        <f t="shared" si="163"/>
        <v>0</v>
      </c>
      <c r="CL375" s="72">
        <f t="shared" si="164"/>
        <v>0</v>
      </c>
      <c r="CM375" s="72" t="b">
        <f t="shared" si="165"/>
        <v>0</v>
      </c>
      <c r="CN375" s="72" t="b">
        <f t="shared" si="166"/>
        <v>0</v>
      </c>
      <c r="CP375" s="13">
        <f t="shared" si="167"/>
        <v>0</v>
      </c>
      <c r="CQ375" s="13" t="b">
        <f t="shared" si="168"/>
        <v>0</v>
      </c>
      <c r="CR375" s="13" t="b">
        <f t="shared" si="169"/>
        <v>0</v>
      </c>
      <c r="CS375" s="13" t="b">
        <f t="shared" si="175"/>
        <v>0</v>
      </c>
      <c r="CT375" s="13" t="b">
        <f t="shared" si="174"/>
        <v>0</v>
      </c>
      <c r="CU375" s="13" t="b">
        <f t="shared" si="176"/>
        <v>0</v>
      </c>
      <c r="CV375" s="13" t="b">
        <f t="shared" si="170"/>
        <v>0</v>
      </c>
      <c r="CW375" s="13" t="b">
        <f t="shared" si="171"/>
        <v>0</v>
      </c>
      <c r="CX375" s="13" t="b">
        <f t="shared" si="172"/>
        <v>0</v>
      </c>
      <c r="CY375" s="13" t="b">
        <f t="shared" si="173"/>
        <v>0</v>
      </c>
    </row>
    <row r="376" spans="1:103" s="282" customFormat="1" ht="15" thickBot="1">
      <c r="A376" s="932"/>
      <c r="B376" s="1051"/>
      <c r="C376" s="1051"/>
      <c r="D376" s="1051"/>
      <c r="E376" s="1051"/>
      <c r="F376" s="1051"/>
      <c r="G376" s="1051"/>
      <c r="H376" s="1051"/>
      <c r="I376" s="1051"/>
      <c r="J376" s="1051"/>
      <c r="K376" s="1051"/>
      <c r="L376" s="1051"/>
      <c r="M376" s="1051"/>
      <c r="N376" s="1051"/>
      <c r="O376" s="1051"/>
      <c r="P376" s="1051"/>
      <c r="Q376" s="941"/>
      <c r="R376" s="1051"/>
      <c r="S376" s="1051"/>
      <c r="T376" s="1051"/>
      <c r="U376" s="1051"/>
      <c r="V376" s="1051"/>
      <c r="W376" s="293"/>
      <c r="X376" s="293"/>
      <c r="Y376" s="293"/>
      <c r="Z376" s="293"/>
      <c r="AA376" s="330" t="s">
        <v>38</v>
      </c>
      <c r="AB376" s="294"/>
      <c r="AC376" s="294">
        <f>AD376/2.5</f>
        <v>200</v>
      </c>
      <c r="AD376" s="293">
        <v>500</v>
      </c>
      <c r="AE376" s="1051"/>
      <c r="AF376" s="334">
        <f t="shared" si="177"/>
        <v>0</v>
      </c>
      <c r="AG376" s="281">
        <f>IF(R376="kompletna",Q376*J376*0.0036*'lista, wskaźniki'!$F$13, IF(R376="częściowa",Q376*J376*0.0036*'lista, wskaźniki'!$F$14, IF(R376="brak",Q376*J376*0.0036*'lista, wskaźniki'!$F$15,)))</f>
        <v>0</v>
      </c>
      <c r="AH376" s="334">
        <f>IF(Y376="inne",K376*'lista, wskaźniki'!$E$35,IF(Y376="to samo źródło",0,IF(Y376=0,0)))</f>
        <v>0</v>
      </c>
      <c r="AI376" s="334">
        <f>IF(AA376="gaz z sieci",AC376*'lista, wskaźniki'!$D$21)</f>
        <v>7.2240000000000002</v>
      </c>
      <c r="AJ376" s="281">
        <f>IF(AA376="węgiel",AB376*'lista, wskaźniki'!$D$20, IF('Sektor mieszkaniowy'!AA376="drewno",'Sektor mieszkaniowy'!AB376*'lista, wskaźniki'!$D$22,IF('Sektor mieszkaniowy'!AA376="pellet",AB376*'lista, wskaźniki'!$D$23,IF('Sektor mieszkaniowy'!AA376="gaz z sieci",AB376*'lista, wskaźniki'!$D$21,IF('Sektor mieszkaniowy'!AA376="olej opałowy",'Sektor mieszkaniowy'!AB376*'lista, wskaźniki'!$D$24)))))</f>
        <v>0</v>
      </c>
      <c r="AK376" s="1054"/>
      <c r="AL376" s="1051"/>
      <c r="AM376" s="20">
        <f>IF(AA376="węgiel",AF376*1/3.6*'lista, wskaźniki'!$F$20,IF(AA376="drewno",AF376*1/3.6*'lista, wskaźniki'!$F$22,IF(AA376="pellet",AF376*1/3.6*'lista, wskaźniki'!$F$23,IF(AA376="gaz z sieci",AF376*1/3.6*'lista, wskaźniki'!$F$21,IF(AA376="olej opałowy",AF376*1/3.6*'lista, wskaźniki'!$F$24,0)))))</f>
        <v>0</v>
      </c>
      <c r="AN376" s="20">
        <f>IF(AA376="węgiel",AF376*'lista, wskaźniki'!$E$42,IF(AA376="drewno",AF376*'lista, wskaźniki'!$G$42,IF(AA376="pellet",AF376*'lista, wskaźniki'!$H$42,IF(AA376="gaz z sieci",AF376*'lista, wskaźniki'!$F$42,IF(AA376="olej opałowy",AF376*'lista, wskaźniki'!$I$42,0)))))</f>
        <v>0</v>
      </c>
      <c r="AO376" s="20">
        <f>IF(AA376="węgiel",AF376*'lista, wskaźniki'!$E$43,IF(AA376="drewno",AF376*'lista, wskaźniki'!$G$43,IF(AA376="pellet",AF376*'lista, wskaźniki'!$H$43,IF(AA376="gaz z sieci",AF376*'lista, wskaźniki'!$F$43,IF(AA376="olej opałowy",AF376*'lista, wskaźniki'!$I$43,0)))))</f>
        <v>0</v>
      </c>
      <c r="AP376" s="20">
        <f>IF(AA376="węgiel",AF376*'lista, wskaźniki'!$E$44,IF(AA376="drewno",AF376*'lista, wskaźniki'!$G$44,IF(AA376="pellet",AF376*'lista, wskaźniki'!$H$44,IF(AA376="gaz z sieci",AF376*'lista, wskaźniki'!$F$44,IF(AA376="olej opałowy",AF376*'lista, wskaźniki'!$I$44,0)))))</f>
        <v>0</v>
      </c>
      <c r="AQ376" s="20" t="b">
        <f>IF(Z376="gaz",AH376*1/3.6*'lista, wskaźniki'!$F$21,IF(Z376="energia elektryczna",AH376*1/3.6*'lista, wskaźniki'!$F$26))</f>
        <v>0</v>
      </c>
      <c r="AR376" s="20" t="b">
        <f>IF(Z376="gaz",AH376*'lista, wskaźniki'!$F$42,IF(Z376="energia elektryczna",AH376*0))</f>
        <v>0</v>
      </c>
      <c r="AS376" s="20" t="b">
        <f>IF(Z376="gaz",AH376*'lista, wskaźniki'!$F$43,IF(Z376="energia elektryczna",AH376*0))</f>
        <v>0</v>
      </c>
      <c r="AT376" s="20" t="b">
        <f>IF(Z376="gaz",AH376*'lista, wskaźniki'!$F$44,IF(Z376="energia elektryczna",AH376*0))</f>
        <v>0</v>
      </c>
      <c r="AU376" s="20">
        <f>AI376*1/3.6*'lista, wskaźniki'!$F$21</f>
        <v>0.40324367999999999</v>
      </c>
      <c r="AV376" s="20">
        <f>AI376*'lista, wskaźniki'!$F$42</f>
        <v>3.6119999999999999E-6</v>
      </c>
      <c r="AW376" s="20">
        <f>AI376*'lista, wskaźniki'!$F$43</f>
        <v>3.6119999999999999E-6</v>
      </c>
      <c r="AX376" s="20">
        <f>AI376*'lista, wskaźniki'!$F$44</f>
        <v>0</v>
      </c>
      <c r="AY376" s="20">
        <f>AK376*'lista, wskaźniki'!$F$26</f>
        <v>0</v>
      </c>
      <c r="AZ376" s="20">
        <f t="shared" si="149"/>
        <v>0.40324367999999999</v>
      </c>
      <c r="BA376" s="20">
        <f t="shared" si="150"/>
        <v>3.6119999999999999E-6</v>
      </c>
      <c r="BB376" s="20">
        <f t="shared" si="151"/>
        <v>3.6119999999999999E-6</v>
      </c>
      <c r="BC376" s="20">
        <f t="shared" si="152"/>
        <v>0</v>
      </c>
      <c r="BD376" s="1051"/>
      <c r="BE376" s="1051"/>
      <c r="BF376" s="1051"/>
      <c r="BG376" s="1051"/>
      <c r="BH376" s="293"/>
      <c r="BI376" s="1051"/>
      <c r="BJ376" s="293"/>
      <c r="BK376" s="1051"/>
      <c r="BL376" s="293"/>
      <c r="BM376" s="293"/>
      <c r="BN376" s="293"/>
      <c r="BO376" s="293"/>
      <c r="BP376" s="293"/>
      <c r="BQ376" s="293"/>
      <c r="BR376" s="293"/>
      <c r="BS376" s="1045"/>
      <c r="BT376" s="1045"/>
      <c r="BU376" s="1045"/>
      <c r="BV376" s="1045"/>
      <c r="BW376" s="1045"/>
      <c r="BX376" s="1045"/>
      <c r="BY376" s="1048"/>
      <c r="CA376" s="365" t="b">
        <f t="shared" si="153"/>
        <v>0</v>
      </c>
      <c r="CB376" s="365" t="b">
        <f t="shared" si="154"/>
        <v>0</v>
      </c>
      <c r="CC376" s="365" t="b">
        <f t="shared" si="155"/>
        <v>0</v>
      </c>
      <c r="CD376" s="365">
        <f t="shared" si="156"/>
        <v>0</v>
      </c>
      <c r="CE376" s="365" t="b">
        <f t="shared" si="157"/>
        <v>0</v>
      </c>
      <c r="CF376" s="365" t="b">
        <f t="shared" si="158"/>
        <v>0</v>
      </c>
      <c r="CG376" s="365" t="b">
        <f t="shared" si="159"/>
        <v>0</v>
      </c>
      <c r="CH376" s="365">
        <f t="shared" si="160"/>
        <v>7.2240000000000002</v>
      </c>
      <c r="CI376" s="72" t="b">
        <f t="shared" si="161"/>
        <v>0</v>
      </c>
      <c r="CJ376" s="72" t="b">
        <f t="shared" si="162"/>
        <v>0</v>
      </c>
      <c r="CK376" s="72" t="b">
        <f t="shared" si="163"/>
        <v>0</v>
      </c>
      <c r="CL376" s="72">
        <f t="shared" si="164"/>
        <v>0</v>
      </c>
      <c r="CM376" s="72" t="b">
        <f t="shared" si="165"/>
        <v>0</v>
      </c>
      <c r="CN376" s="72" t="b">
        <f t="shared" si="166"/>
        <v>0</v>
      </c>
      <c r="CP376" s="13">
        <f t="shared" si="167"/>
        <v>0</v>
      </c>
      <c r="CQ376" s="13" t="b">
        <f t="shared" si="168"/>
        <v>0</v>
      </c>
      <c r="CR376" s="13" t="b">
        <f t="shared" si="169"/>
        <v>0</v>
      </c>
      <c r="CS376" s="13" t="b">
        <f t="shared" si="175"/>
        <v>0</v>
      </c>
      <c r="CT376" s="13" t="b">
        <f t="shared" si="174"/>
        <v>0</v>
      </c>
      <c r="CU376" s="13" t="b">
        <f t="shared" si="176"/>
        <v>0</v>
      </c>
      <c r="CV376" s="13" t="b">
        <f t="shared" si="170"/>
        <v>0</v>
      </c>
      <c r="CW376" s="13" t="b">
        <f t="shared" si="171"/>
        <v>0</v>
      </c>
      <c r="CX376" s="13" t="b">
        <f t="shared" si="172"/>
        <v>0</v>
      </c>
      <c r="CY376" s="13" t="b">
        <f t="shared" si="173"/>
        <v>0</v>
      </c>
    </row>
    <row r="377" spans="1:103" ht="15" thickBot="1">
      <c r="A377" s="933"/>
      <c r="B377" s="1052"/>
      <c r="C377" s="1052"/>
      <c r="D377" s="1052"/>
      <c r="E377" s="1052"/>
      <c r="F377" s="1052"/>
      <c r="G377" s="1052"/>
      <c r="H377" s="1052"/>
      <c r="I377" s="1052"/>
      <c r="J377" s="1052"/>
      <c r="K377" s="1052"/>
      <c r="L377" s="1052"/>
      <c r="M377" s="1052"/>
      <c r="N377" s="1052"/>
      <c r="O377" s="1052"/>
      <c r="P377" s="1052"/>
      <c r="Q377" s="942"/>
      <c r="R377" s="1052"/>
      <c r="S377" s="1052"/>
      <c r="T377" s="1052"/>
      <c r="U377" s="1052"/>
      <c r="V377" s="1052"/>
      <c r="W377" s="99"/>
      <c r="X377" s="99"/>
      <c r="Y377" s="99"/>
      <c r="Z377" s="99"/>
      <c r="AA377" s="99" t="s">
        <v>37</v>
      </c>
      <c r="AB377" s="100"/>
      <c r="AC377" s="100"/>
      <c r="AD377" s="99"/>
      <c r="AE377" s="1052"/>
      <c r="AF377" s="334">
        <f t="shared" si="177"/>
        <v>0</v>
      </c>
      <c r="AG377" s="272">
        <f>IF(R377="kompletna",Q377*J377*0.0036*'lista, wskaźniki'!$F$13, IF(R377="częściowa",Q377*J377*0.0036*'lista, wskaźniki'!$F$14, IF(R377="brak",Q377*J377*0.0036*'lista, wskaźniki'!$F$15,)))</f>
        <v>0</v>
      </c>
      <c r="AH377" s="334">
        <f>IF(Y377="inne",K377*'lista, wskaźniki'!$E$35,IF(Y377="to samo źródło",0,IF(Y377=0,0)))</f>
        <v>0</v>
      </c>
      <c r="AI377" s="334" t="b">
        <f>IF(AA377="gaz z sieci",AC377*'lista, wskaźniki'!$D$21)</f>
        <v>0</v>
      </c>
      <c r="AJ377" s="272">
        <f>IF(AA377="węgiel",AB377*'lista, wskaźniki'!$D$20, IF('Sektor mieszkaniowy'!AA377="drewno",'Sektor mieszkaniowy'!AB377*'lista, wskaźniki'!$D$22,IF('Sektor mieszkaniowy'!AA377="pellet",AB377*'lista, wskaźniki'!$D$23,IF('Sektor mieszkaniowy'!AA377="gaz z sieci",AB377*'lista, wskaźniki'!$D$21,IF('Sektor mieszkaniowy'!AA377="olej opałowy",'Sektor mieszkaniowy'!AB377*'lista, wskaźniki'!$D$24)))))</f>
        <v>0</v>
      </c>
      <c r="AK377" s="1055"/>
      <c r="AL377" s="1052"/>
      <c r="AM377" s="20">
        <f>IF(AA377="węgiel",AF377*1/3.6*'lista, wskaźniki'!$F$20,IF(AA377="drewno",AF377*1/3.6*'lista, wskaźniki'!$F$22,IF(AA377="pellet",AF377*1/3.6*'lista, wskaźniki'!$F$23,IF(AA377="gaz z sieci",AF377*1/3.6*'lista, wskaźniki'!$F$21,IF(AA377="olej opałowy",AF377*1/3.6*'lista, wskaźniki'!$F$24,0)))))</f>
        <v>0</v>
      </c>
      <c r="AN377" s="20">
        <f>IF(AA377="węgiel",AF377*'lista, wskaźniki'!$E$42,IF(AA377="drewno",AF377*'lista, wskaźniki'!$G$42,IF(AA377="pellet",AF377*'lista, wskaźniki'!$H$42,IF(AA377="gaz z sieci",AF377*'lista, wskaźniki'!$F$42,IF(AA377="olej opałowy",AF377*'lista, wskaźniki'!$I$42,0)))))</f>
        <v>0</v>
      </c>
      <c r="AO377" s="20">
        <f>IF(AA377="węgiel",AF377*'lista, wskaźniki'!$E$43,IF(AA377="drewno",AF377*'lista, wskaźniki'!$G$43,IF(AA377="pellet",AF377*'lista, wskaźniki'!$H$43,IF(AA377="gaz z sieci",AF377*'lista, wskaźniki'!$F$43,IF(AA377="olej opałowy",AF377*'lista, wskaźniki'!$I$43,0)))))</f>
        <v>0</v>
      </c>
      <c r="AP377" s="20">
        <f>IF(AA377="węgiel",AF377*'lista, wskaźniki'!$E$44,IF(AA377="drewno",AF377*'lista, wskaźniki'!$G$44,IF(AA377="pellet",AF377*'lista, wskaźniki'!$H$44,IF(AA377="gaz z sieci",AF377*'lista, wskaźniki'!$F$44,IF(AA377="olej opałowy",AF377*'lista, wskaźniki'!$I$44,0)))))</f>
        <v>0</v>
      </c>
      <c r="AQ377" s="20" t="b">
        <f>IF(Z377="gaz",AH377*1/3.6*'lista, wskaźniki'!$F$21,IF(Z377="energia elektryczna",AH377*1/3.6*'lista, wskaźniki'!$F$26))</f>
        <v>0</v>
      </c>
      <c r="AR377" s="20" t="b">
        <f>IF(Z377="gaz",AH377*'lista, wskaźniki'!$F$42,IF(Z377="energia elektryczna",AH377*0))</f>
        <v>0</v>
      </c>
      <c r="AS377" s="20" t="b">
        <f>IF(Z377="gaz",AH377*'lista, wskaźniki'!$F$43,IF(Z377="energia elektryczna",AH377*0))</f>
        <v>0</v>
      </c>
      <c r="AT377" s="20" t="b">
        <f>IF(Z377="gaz",AH377*'lista, wskaźniki'!$F$44,IF(Z377="energia elektryczna",AH377*0))</f>
        <v>0</v>
      </c>
      <c r="AU377" s="20">
        <f>AI377*1/3.6*'lista, wskaźniki'!$F$21</f>
        <v>0</v>
      </c>
      <c r="AV377" s="20">
        <f>AI377*'lista, wskaźniki'!$F$42</f>
        <v>0</v>
      </c>
      <c r="AW377" s="20">
        <f>AI377*'lista, wskaźniki'!$F$43</f>
        <v>0</v>
      </c>
      <c r="AX377" s="20">
        <f>AI377*'lista, wskaźniki'!$F$44</f>
        <v>0</v>
      </c>
      <c r="AY377" s="20">
        <f>AK377*'lista, wskaźniki'!$F$26</f>
        <v>0</v>
      </c>
      <c r="AZ377" s="20">
        <f t="shared" si="149"/>
        <v>0</v>
      </c>
      <c r="BA377" s="20">
        <f t="shared" si="150"/>
        <v>0</v>
      </c>
      <c r="BB377" s="20">
        <f t="shared" si="151"/>
        <v>0</v>
      </c>
      <c r="BC377" s="20">
        <f t="shared" si="152"/>
        <v>0</v>
      </c>
      <c r="BD377" s="1052"/>
      <c r="BE377" s="1052"/>
      <c r="BF377" s="1052"/>
      <c r="BG377" s="1052"/>
      <c r="BH377" s="99"/>
      <c r="BI377" s="1052"/>
      <c r="BJ377" s="99"/>
      <c r="BK377" s="1052"/>
      <c r="BL377" s="99"/>
      <c r="BM377" s="99"/>
      <c r="BN377" s="99"/>
      <c r="BO377" s="99"/>
      <c r="BP377" s="99"/>
      <c r="BQ377" s="99"/>
      <c r="BR377" s="99"/>
      <c r="BS377" s="1046"/>
      <c r="BT377" s="1046"/>
      <c r="BU377" s="1046"/>
      <c r="BV377" s="1046"/>
      <c r="BW377" s="1046"/>
      <c r="BX377" s="1046"/>
      <c r="BY377" s="1049"/>
      <c r="CA377" s="365" t="b">
        <f t="shared" si="153"/>
        <v>0</v>
      </c>
      <c r="CB377" s="365" t="b">
        <f t="shared" si="154"/>
        <v>0</v>
      </c>
      <c r="CC377" s="365" t="b">
        <f t="shared" si="155"/>
        <v>0</v>
      </c>
      <c r="CD377" s="365" t="b">
        <f t="shared" si="156"/>
        <v>0</v>
      </c>
      <c r="CE377" s="365">
        <f t="shared" si="157"/>
        <v>0</v>
      </c>
      <c r="CF377" s="365" t="b">
        <f t="shared" si="158"/>
        <v>0</v>
      </c>
      <c r="CG377" s="365" t="b">
        <f t="shared" si="159"/>
        <v>0</v>
      </c>
      <c r="CH377" s="365" t="b">
        <f t="shared" si="160"/>
        <v>0</v>
      </c>
      <c r="CI377" s="72" t="b">
        <f t="shared" si="161"/>
        <v>0</v>
      </c>
      <c r="CJ377" s="72" t="b">
        <f t="shared" si="162"/>
        <v>0</v>
      </c>
      <c r="CK377" s="72" t="b">
        <f t="shared" si="163"/>
        <v>0</v>
      </c>
      <c r="CL377" s="72">
        <f t="shared" si="164"/>
        <v>0</v>
      </c>
      <c r="CM377" s="72">
        <f t="shared" si="165"/>
        <v>0</v>
      </c>
      <c r="CN377" s="72" t="b">
        <f t="shared" si="166"/>
        <v>0</v>
      </c>
      <c r="CP377" s="13">
        <f t="shared" si="167"/>
        <v>0</v>
      </c>
      <c r="CQ377" s="13" t="b">
        <f t="shared" si="168"/>
        <v>0</v>
      </c>
      <c r="CR377" s="13" t="b">
        <f t="shared" si="169"/>
        <v>0</v>
      </c>
      <c r="CS377" s="13" t="b">
        <f t="shared" si="175"/>
        <v>0</v>
      </c>
      <c r="CT377" s="13" t="b">
        <f t="shared" si="174"/>
        <v>0</v>
      </c>
      <c r="CU377" s="13" t="b">
        <f t="shared" si="176"/>
        <v>0</v>
      </c>
      <c r="CV377" s="13" t="b">
        <f t="shared" si="170"/>
        <v>0</v>
      </c>
      <c r="CW377" s="13" t="b">
        <f t="shared" si="171"/>
        <v>0</v>
      </c>
      <c r="CX377" s="13" t="b">
        <f t="shared" si="172"/>
        <v>0</v>
      </c>
      <c r="CY377" s="13" t="b">
        <f t="shared" si="173"/>
        <v>0</v>
      </c>
    </row>
    <row r="378" spans="1:103" ht="15" thickBot="1">
      <c r="A378" s="931">
        <v>76</v>
      </c>
      <c r="B378" s="1050" t="s">
        <v>206</v>
      </c>
      <c r="C378" s="1050"/>
      <c r="D378" s="1050" t="s">
        <v>1</v>
      </c>
      <c r="E378" s="1050" t="s">
        <v>6</v>
      </c>
      <c r="F378" s="1050">
        <v>2</v>
      </c>
      <c r="G378" s="1050">
        <v>1</v>
      </c>
      <c r="H378" s="1050">
        <v>1</v>
      </c>
      <c r="I378" s="1050" t="s">
        <v>14</v>
      </c>
      <c r="J378" s="1050"/>
      <c r="K378" s="1050">
        <v>3</v>
      </c>
      <c r="L378" s="1050" t="s">
        <v>16</v>
      </c>
      <c r="M378" s="1050"/>
      <c r="N378" s="1050" t="s">
        <v>16</v>
      </c>
      <c r="O378" s="1050"/>
      <c r="P378" s="1050" t="s">
        <v>16</v>
      </c>
      <c r="Q378" s="940">
        <f>IF(I378="&lt;1966",'lista, wskaźniki'!$G$4,IF(I378="1967-1985",'lista, wskaźniki'!$G$5,IF(I378="1986-1992",'lista, wskaźniki'!$G$6,IF(I378="1993-1996",'lista, wskaźniki'!$G$7,IF(I378="&gt;1997",'lista, wskaźniki'!$G$8,IF(I378=0,'lista, wskaźniki'!$G$4))))))</f>
        <v>115</v>
      </c>
      <c r="R378" s="1050" t="s">
        <v>21</v>
      </c>
      <c r="S378" s="1050" t="s">
        <v>27</v>
      </c>
      <c r="T378" s="1050">
        <v>29</v>
      </c>
      <c r="U378" s="1050">
        <v>2004</v>
      </c>
      <c r="V378" s="1050"/>
      <c r="W378" s="95" t="s">
        <v>35</v>
      </c>
      <c r="X378" s="95" t="s">
        <v>38</v>
      </c>
      <c r="Y378" s="95" t="s">
        <v>24</v>
      </c>
      <c r="Z378" s="95" t="s">
        <v>401</v>
      </c>
      <c r="AA378" s="95" t="s">
        <v>35</v>
      </c>
      <c r="AB378" s="96">
        <v>3</v>
      </c>
      <c r="AC378" s="96"/>
      <c r="AD378" s="95">
        <v>2500</v>
      </c>
      <c r="AE378" s="1050"/>
      <c r="AF378" s="334">
        <f t="shared" si="177"/>
        <v>67.89</v>
      </c>
      <c r="AG378" s="272">
        <f>IF(R378="kompletna",Q378*J378*0.0036*'lista, wskaźniki'!$F$13, IF(R378="częściowa",Q378*J378*0.0036*'lista, wskaźniki'!$F$14, IF(R378="brak",Q378*J378*0.0036*'lista, wskaźniki'!$F$15,)))</f>
        <v>0</v>
      </c>
      <c r="AH378" s="334">
        <f>IF(Y378="inne",K378*'lista, wskaźniki'!$E$35,IF(Y378="to samo źródło",0,IF(Y378=0,0)))</f>
        <v>6.5035608750000007</v>
      </c>
      <c r="AI378" s="334" t="b">
        <f>IF(AA378="gaz z sieci",AC378*'lista, wskaźniki'!$D$21)</f>
        <v>0</v>
      </c>
      <c r="AJ378" s="272">
        <f>IF(AA378="węgiel",AB378*'lista, wskaźniki'!$D$20, IF('Sektor mieszkaniowy'!AA378="drewno",'Sektor mieszkaniowy'!AB378*'lista, wskaźniki'!$D$22,IF('Sektor mieszkaniowy'!AA378="pellet",AB378*'lista, wskaźniki'!$D$23,IF('Sektor mieszkaniowy'!AA378="gaz z sieci",AB378*'lista, wskaźniki'!$D$21,IF('Sektor mieszkaniowy'!AA378="olej opałowy",'Sektor mieszkaniowy'!AB378*'lista, wskaźniki'!$D$24)))))</f>
        <v>67.89</v>
      </c>
      <c r="AK378" s="1053">
        <f>AL378/'lista, wskaźniki'!$A$127</f>
        <v>0</v>
      </c>
      <c r="AL378" s="1050"/>
      <c r="AM378" s="20">
        <f>IF(AA378="węgiel",AF378*1/3.6*'lista, wskaźniki'!$F$20,IF(AA378="drewno",AF378*1/3.6*'lista, wskaźniki'!$F$22,IF(AA378="pellet",AF378*1/3.6*'lista, wskaźniki'!$F$23,IF(AA378="gaz z sieci",AF378*1/3.6*'lista, wskaźniki'!$F$21,IF(AA378="olej opałowy",AF378*1/3.6*'lista, wskaźniki'!$F$24,0)))))</f>
        <v>6.4312197000000006</v>
      </c>
      <c r="AN378" s="20">
        <f>IF(AA378="węgiel",AF378*'lista, wskaźniki'!$E$42,IF(AA378="drewno",AF378*'lista, wskaźniki'!$G$42,IF(AA378="pellet",AF378*'lista, wskaźniki'!$H$42,IF(AA378="gaz z sieci",AF378*'lista, wskaźniki'!$F$42,IF(AA378="olej opałowy",AF378*'lista, wskaźniki'!$I$42,0)))))</f>
        <v>2.57982E-2</v>
      </c>
      <c r="AO378" s="20">
        <f>IF(AA378="węgiel",AF378*'lista, wskaźniki'!$E$43,IF(AA378="drewno",AF378*'lista, wskaźniki'!$G$43,IF(AA378="pellet",AF378*'lista, wskaźniki'!$H$43,IF(AA378="gaz z sieci",AF378*'lista, wskaźniki'!$F$43,IF(AA378="olej opałowy",AF378*'lista, wskaźniki'!$I$43,0)))))</f>
        <v>2.4440400000000001E-2</v>
      </c>
      <c r="AP378" s="20">
        <f>IF(AA378="węgiel",AF378*'lista, wskaźniki'!$E$44,IF(AA378="drewno",AF378*'lista, wskaźniki'!$G$44,IF(AA378="pellet",AF378*'lista, wskaźniki'!$H$44,IF(AA378="gaz z sieci",AF378*'lista, wskaźniki'!$F$44,IF(AA378="olej opałowy",AF378*'lista, wskaźniki'!$I$44,0)))))</f>
        <v>1.83303E-5</v>
      </c>
      <c r="AQ378" s="20">
        <f>IF(Z378="gaz",AH378*1/3.6*'lista, wskaźniki'!$F$21,IF(Z378="energia elektryczna",AH378*1/3.6*'lista, wskaźniki'!$F$26))</f>
        <v>0.36302876804250001</v>
      </c>
      <c r="AR378" s="20">
        <f>IF(Z378="gaz",AH378*'lista, wskaźniki'!$F$42,IF(Z378="energia elektryczna",AH378*0))</f>
        <v>3.2517804375000002E-6</v>
      </c>
      <c r="AS378" s="20">
        <f>IF(Z378="gaz",AH378*'lista, wskaźniki'!$F$43,IF(Z378="energia elektryczna",AH378*0))</f>
        <v>3.2517804375000002E-6</v>
      </c>
      <c r="AT378" s="20">
        <f>IF(Z378="gaz",AH378*'lista, wskaźniki'!$F$44,IF(Z378="energia elektryczna",AH378*0))</f>
        <v>0</v>
      </c>
      <c r="AU378" s="20">
        <f>AI378*1/3.6*'lista, wskaźniki'!$F$21</f>
        <v>0</v>
      </c>
      <c r="AV378" s="20">
        <f>AI378*'lista, wskaźniki'!$F$42</f>
        <v>0</v>
      </c>
      <c r="AW378" s="20">
        <f>AI378*'lista, wskaźniki'!$F$43</f>
        <v>0</v>
      </c>
      <c r="AX378" s="20">
        <f>AI378*'lista, wskaźniki'!$F$44</f>
        <v>0</v>
      </c>
      <c r="AY378" s="20">
        <f>AK378*'lista, wskaźniki'!$F$26</f>
        <v>0</v>
      </c>
      <c r="AZ378" s="20">
        <f t="shared" si="149"/>
        <v>6.7942484680425004</v>
      </c>
      <c r="BA378" s="20">
        <f t="shared" si="150"/>
        <v>2.5801451780437499E-2</v>
      </c>
      <c r="BB378" s="20">
        <f t="shared" si="151"/>
        <v>2.44436517804375E-2</v>
      </c>
      <c r="BC378" s="20">
        <f t="shared" si="152"/>
        <v>1.83303E-5</v>
      </c>
      <c r="BD378" s="1050" t="s">
        <v>17</v>
      </c>
      <c r="BE378" s="1050" t="s">
        <v>17</v>
      </c>
      <c r="BF378" s="1050" t="s">
        <v>17</v>
      </c>
      <c r="BG378" s="1050" t="s">
        <v>17</v>
      </c>
      <c r="BH378" s="95"/>
      <c r="BI378" s="1050" t="s">
        <v>16</v>
      </c>
      <c r="BJ378" s="95" t="s">
        <v>52</v>
      </c>
      <c r="BK378" s="1050" t="s">
        <v>17</v>
      </c>
      <c r="BL378" s="95"/>
      <c r="BM378" s="95"/>
      <c r="BN378" s="95"/>
      <c r="BO378" s="95" t="s">
        <v>57</v>
      </c>
      <c r="BP378" s="95" t="s">
        <v>52</v>
      </c>
      <c r="BQ378" s="95"/>
      <c r="BR378" s="95"/>
      <c r="BS378" s="1044"/>
      <c r="BT378" s="1044"/>
      <c r="BU378" s="1044"/>
      <c r="BV378" s="1044"/>
      <c r="BW378" s="1044"/>
      <c r="BX378" s="1044"/>
      <c r="BY378" s="1047"/>
      <c r="CA378" s="365">
        <f t="shared" si="153"/>
        <v>67.89</v>
      </c>
      <c r="CB378" s="365" t="b">
        <f t="shared" si="154"/>
        <v>0</v>
      </c>
      <c r="CC378" s="365" t="b">
        <f t="shared" si="155"/>
        <v>0</v>
      </c>
      <c r="CD378" s="365" t="b">
        <f t="shared" si="156"/>
        <v>0</v>
      </c>
      <c r="CE378" s="365" t="b">
        <f t="shared" si="157"/>
        <v>0</v>
      </c>
      <c r="CF378" s="365">
        <f t="shared" si="158"/>
        <v>6.5035608750000007</v>
      </c>
      <c r="CG378" s="365" t="b">
        <f t="shared" si="159"/>
        <v>0</v>
      </c>
      <c r="CH378" s="365" t="b">
        <f t="shared" si="160"/>
        <v>0</v>
      </c>
      <c r="CI378" s="72">
        <f t="shared" si="161"/>
        <v>67.89</v>
      </c>
      <c r="CJ378" s="72" t="b">
        <f t="shared" si="162"/>
        <v>0</v>
      </c>
      <c r="CK378" s="72" t="b">
        <f t="shared" si="163"/>
        <v>0</v>
      </c>
      <c r="CL378" s="72">
        <f t="shared" si="164"/>
        <v>6.5035608750000007</v>
      </c>
      <c r="CM378" s="72" t="b">
        <f t="shared" si="165"/>
        <v>0</v>
      </c>
      <c r="CN378" s="72" t="b">
        <f t="shared" si="166"/>
        <v>0</v>
      </c>
      <c r="CP378" s="13" t="b">
        <f t="shared" si="167"/>
        <v>0</v>
      </c>
      <c r="CQ378" s="13" t="b">
        <f t="shared" si="168"/>
        <v>0</v>
      </c>
      <c r="CR378" s="13" t="b">
        <f t="shared" si="169"/>
        <v>0</v>
      </c>
      <c r="CS378" s="13" t="b">
        <f t="shared" si="175"/>
        <v>0</v>
      </c>
      <c r="CT378" s="13" t="b">
        <f t="shared" si="174"/>
        <v>0</v>
      </c>
      <c r="CU378" s="13" t="b">
        <f t="shared" si="176"/>
        <v>0</v>
      </c>
      <c r="CV378" s="13" t="b">
        <f t="shared" si="170"/>
        <v>0</v>
      </c>
      <c r="CW378" s="13" t="b">
        <f t="shared" si="171"/>
        <v>0</v>
      </c>
      <c r="CX378" s="13">
        <f t="shared" si="172"/>
        <v>0</v>
      </c>
      <c r="CY378" s="13">
        <f t="shared" si="173"/>
        <v>0</v>
      </c>
    </row>
    <row r="379" spans="1:103" ht="15" thickBot="1">
      <c r="A379" s="932"/>
      <c r="B379" s="1051"/>
      <c r="C379" s="1051"/>
      <c r="D379" s="1051"/>
      <c r="E379" s="1051"/>
      <c r="F379" s="1051"/>
      <c r="G379" s="1051"/>
      <c r="H379" s="1051"/>
      <c r="I379" s="1051"/>
      <c r="J379" s="1051"/>
      <c r="K379" s="1051"/>
      <c r="L379" s="1051"/>
      <c r="M379" s="1051"/>
      <c r="N379" s="1051"/>
      <c r="O379" s="1051"/>
      <c r="P379" s="1051"/>
      <c r="Q379" s="941"/>
      <c r="R379" s="1051"/>
      <c r="S379" s="1051"/>
      <c r="T379" s="1051"/>
      <c r="U379" s="1051"/>
      <c r="V379" s="1051"/>
      <c r="W379" s="20" t="s">
        <v>36</v>
      </c>
      <c r="X379" s="97"/>
      <c r="Y379" s="97"/>
      <c r="Z379" s="97"/>
      <c r="AA379" s="97" t="s">
        <v>36</v>
      </c>
      <c r="AB379" s="98">
        <v>10</v>
      </c>
      <c r="AC379" s="98"/>
      <c r="AD379" s="97">
        <v>2000</v>
      </c>
      <c r="AE379" s="1051"/>
      <c r="AF379" s="334">
        <f t="shared" si="177"/>
        <v>156</v>
      </c>
      <c r="AG379" s="272">
        <f>IF(R379="kompletna",Q379*J379*0.0036*'lista, wskaźniki'!$F$13, IF(R379="częściowa",Q379*J379*0.0036*'lista, wskaźniki'!$F$14, IF(R379="brak",Q379*J379*0.0036*'lista, wskaźniki'!$F$15,)))</f>
        <v>0</v>
      </c>
      <c r="AH379" s="334">
        <f>IF(Y379="inne",K379*'lista, wskaźniki'!$E$35,IF(Y379="to samo źródło",0,IF(Y379=0,0)))</f>
        <v>0</v>
      </c>
      <c r="AI379" s="334" t="b">
        <f>IF(AA379="gaz z sieci",AC379*'lista, wskaźniki'!$D$21)</f>
        <v>0</v>
      </c>
      <c r="AJ379" s="272">
        <f>IF(AA379="węgiel",AB379*'lista, wskaźniki'!$D$20, IF('Sektor mieszkaniowy'!AA379="drewno",'Sektor mieszkaniowy'!AB379*'lista, wskaźniki'!$D$22,IF('Sektor mieszkaniowy'!AA379="pellet",AB379*'lista, wskaźniki'!$D$23,IF('Sektor mieszkaniowy'!AA379="gaz z sieci",AB379*'lista, wskaźniki'!$D$21,IF('Sektor mieszkaniowy'!AA379="olej opałowy",'Sektor mieszkaniowy'!AB379*'lista, wskaźniki'!$D$24)))))</f>
        <v>156</v>
      </c>
      <c r="AK379" s="1054"/>
      <c r="AL379" s="1051"/>
      <c r="AM379" s="20">
        <f>IF(AA379="węgiel",AF379*1/3.6*'lista, wskaźniki'!$F$20,IF(AA379="drewno",AF379*1/3.6*'lista, wskaźniki'!$F$22,IF(AA379="pellet",AF379*1/3.6*'lista, wskaźniki'!$F$23,IF(AA379="gaz z sieci",AF379*1/3.6*'lista, wskaźniki'!$F$21,IF(AA379="olej opałowy",AF379*1/3.6*'lista, wskaźniki'!$F$24,0)))))</f>
        <v>0</v>
      </c>
      <c r="AN379" s="20">
        <f>IF(AA379="węgiel",AF379*'lista, wskaźniki'!$E$42,IF(AA379="drewno",AF379*'lista, wskaźniki'!$G$42,IF(AA379="pellet",AF379*'lista, wskaźniki'!$H$42,IF(AA379="gaz z sieci",AF379*'lista, wskaźniki'!$F$42,IF(AA379="olej opałowy",AF379*'lista, wskaźniki'!$I$42,0)))))</f>
        <v>0.12636</v>
      </c>
      <c r="AO379" s="20">
        <f>IF(AA379="węgiel",AF379*'lista, wskaźniki'!$E$43,IF(AA379="drewno",AF379*'lista, wskaźniki'!$G$43,IF(AA379="pellet",AF379*'lista, wskaźniki'!$H$43,IF(AA379="gaz z sieci",AF379*'lista, wskaźniki'!$F$43,IF(AA379="olej opałowy",AF379*'lista, wskaźniki'!$I$43,0)))))</f>
        <v>0.12636</v>
      </c>
      <c r="AP379" s="20">
        <f>IF(AA379="węgiel",AF379*'lista, wskaźniki'!$E$44,IF(AA379="drewno",AF379*'lista, wskaźniki'!$G$44,IF(AA379="pellet",AF379*'lista, wskaźniki'!$H$44,IF(AA379="gaz z sieci",AF379*'lista, wskaźniki'!$F$44,IF(AA379="olej opałowy",AF379*'lista, wskaźniki'!$I$44,0)))))</f>
        <v>3.8999999999999999E-5</v>
      </c>
      <c r="AQ379" s="20" t="b">
        <f>IF(Z379="gaz",AH379*1/3.6*'lista, wskaźniki'!$F$21,IF(Z379="energia elektryczna",AH379*1/3.6*'lista, wskaźniki'!$F$26))</f>
        <v>0</v>
      </c>
      <c r="AR379" s="20" t="b">
        <f>IF(Z379="gaz",AH379*'lista, wskaźniki'!$F$42,IF(Z379="energia elektryczna",AH379*0))</f>
        <v>0</v>
      </c>
      <c r="AS379" s="20" t="b">
        <f>IF(Z379="gaz",AH379*'lista, wskaźniki'!$F$43,IF(Z379="energia elektryczna",AH379*0))</f>
        <v>0</v>
      </c>
      <c r="AT379" s="20" t="b">
        <f>IF(Z379="gaz",AH379*'lista, wskaźniki'!$F$44,IF(Z379="energia elektryczna",AH379*0))</f>
        <v>0</v>
      </c>
      <c r="AU379" s="20">
        <f>AI379*1/3.6*'lista, wskaźniki'!$F$21</f>
        <v>0</v>
      </c>
      <c r="AV379" s="20">
        <f>AI379*'lista, wskaźniki'!$F$42</f>
        <v>0</v>
      </c>
      <c r="AW379" s="20">
        <f>AI379*'lista, wskaźniki'!$F$43</f>
        <v>0</v>
      </c>
      <c r="AX379" s="20">
        <f>AI379*'lista, wskaźniki'!$F$44</f>
        <v>0</v>
      </c>
      <c r="AY379" s="20">
        <f>AK379*'lista, wskaźniki'!$F$26</f>
        <v>0</v>
      </c>
      <c r="AZ379" s="20">
        <f t="shared" si="149"/>
        <v>0</v>
      </c>
      <c r="BA379" s="20">
        <f t="shared" si="150"/>
        <v>0.12636</v>
      </c>
      <c r="BB379" s="20">
        <f t="shared" si="151"/>
        <v>0.12636</v>
      </c>
      <c r="BC379" s="20">
        <f t="shared" si="152"/>
        <v>3.8999999999999999E-5</v>
      </c>
      <c r="BD379" s="1051"/>
      <c r="BE379" s="1051"/>
      <c r="BF379" s="1051"/>
      <c r="BG379" s="1051"/>
      <c r="BH379" s="97"/>
      <c r="BI379" s="1051"/>
      <c r="BJ379" s="97"/>
      <c r="BK379" s="1051"/>
      <c r="BL379" s="97"/>
      <c r="BM379" s="97"/>
      <c r="BN379" s="97"/>
      <c r="BO379" s="97"/>
      <c r="BP379" s="97" t="s">
        <v>53</v>
      </c>
      <c r="BQ379" s="97"/>
      <c r="BR379" s="97"/>
      <c r="BS379" s="1045"/>
      <c r="BT379" s="1045"/>
      <c r="BU379" s="1045"/>
      <c r="BV379" s="1045"/>
      <c r="BW379" s="1045"/>
      <c r="BX379" s="1045"/>
      <c r="BY379" s="1048"/>
      <c r="CA379" s="365" t="b">
        <f t="shared" si="153"/>
        <v>0</v>
      </c>
      <c r="CB379" s="365">
        <f t="shared" si="154"/>
        <v>156</v>
      </c>
      <c r="CC379" s="365" t="b">
        <f t="shared" si="155"/>
        <v>0</v>
      </c>
      <c r="CD379" s="365" t="b">
        <f t="shared" si="156"/>
        <v>0</v>
      </c>
      <c r="CE379" s="365" t="b">
        <f t="shared" si="157"/>
        <v>0</v>
      </c>
      <c r="CF379" s="365" t="b">
        <f t="shared" si="158"/>
        <v>0</v>
      </c>
      <c r="CG379" s="365" t="b">
        <f t="shared" si="159"/>
        <v>0</v>
      </c>
      <c r="CH379" s="365" t="b">
        <f t="shared" si="160"/>
        <v>0</v>
      </c>
      <c r="CI379" s="72" t="b">
        <f t="shared" si="161"/>
        <v>0</v>
      </c>
      <c r="CJ379" s="72">
        <f t="shared" si="162"/>
        <v>156</v>
      </c>
      <c r="CK379" s="72" t="b">
        <f t="shared" si="163"/>
        <v>0</v>
      </c>
      <c r="CL379" s="72">
        <f t="shared" si="164"/>
        <v>0</v>
      </c>
      <c r="CM379" s="72" t="b">
        <f t="shared" si="165"/>
        <v>0</v>
      </c>
      <c r="CN379" s="72" t="b">
        <f t="shared" si="166"/>
        <v>0</v>
      </c>
      <c r="CP379" s="13">
        <f t="shared" si="167"/>
        <v>0</v>
      </c>
      <c r="CQ379" s="13" t="b">
        <f t="shared" si="168"/>
        <v>0</v>
      </c>
      <c r="CR379" s="13" t="b">
        <f t="shared" si="169"/>
        <v>0</v>
      </c>
      <c r="CS379" s="13" t="b">
        <f t="shared" si="175"/>
        <v>0</v>
      </c>
      <c r="CT379" s="13" t="b">
        <f t="shared" si="174"/>
        <v>0</v>
      </c>
      <c r="CU379" s="13" t="b">
        <f t="shared" si="176"/>
        <v>0</v>
      </c>
      <c r="CV379" s="13" t="b">
        <f t="shared" si="170"/>
        <v>0</v>
      </c>
      <c r="CW379" s="13" t="b">
        <f t="shared" si="171"/>
        <v>0</v>
      </c>
      <c r="CX379" s="13" t="b">
        <f t="shared" si="172"/>
        <v>0</v>
      </c>
      <c r="CY379" s="13" t="b">
        <f t="shared" si="173"/>
        <v>0</v>
      </c>
    </row>
    <row r="380" spans="1:103" ht="15" thickBot="1">
      <c r="A380" s="932"/>
      <c r="B380" s="1051"/>
      <c r="C380" s="1051"/>
      <c r="D380" s="1051"/>
      <c r="E380" s="1051"/>
      <c r="F380" s="1051"/>
      <c r="G380" s="1051"/>
      <c r="H380" s="1051"/>
      <c r="I380" s="1051"/>
      <c r="J380" s="1051"/>
      <c r="K380" s="1051"/>
      <c r="L380" s="1051"/>
      <c r="M380" s="1051"/>
      <c r="N380" s="1051"/>
      <c r="O380" s="1051"/>
      <c r="P380" s="1051"/>
      <c r="Q380" s="941"/>
      <c r="R380" s="1051"/>
      <c r="S380" s="1051"/>
      <c r="T380" s="1051"/>
      <c r="U380" s="1051"/>
      <c r="V380" s="1051"/>
      <c r="W380" s="97"/>
      <c r="X380" s="97"/>
      <c r="Y380" s="97"/>
      <c r="Z380" s="97"/>
      <c r="AA380" s="97" t="s">
        <v>50</v>
      </c>
      <c r="AB380" s="98"/>
      <c r="AC380" s="98"/>
      <c r="AD380" s="97"/>
      <c r="AE380" s="1051"/>
      <c r="AF380" s="334">
        <f t="shared" si="177"/>
        <v>0</v>
      </c>
      <c r="AG380" s="272">
        <f>IF(R380="kompletna",Q380*J380*0.0036*'lista, wskaźniki'!$F$13, IF(R380="częściowa",Q380*J380*0.0036*'lista, wskaźniki'!$F$14, IF(R380="brak",Q380*J380*0.0036*'lista, wskaźniki'!$F$15,)))</f>
        <v>0</v>
      </c>
      <c r="AH380" s="334">
        <f>IF(Y380="inne",K380*'lista, wskaźniki'!$E$35,IF(Y380="to samo źródło",0,IF(Y380=0,0)))</f>
        <v>0</v>
      </c>
      <c r="AI380" s="334" t="b">
        <f>IF(AA380="gaz z sieci",AC380*'lista, wskaźniki'!$D$21)</f>
        <v>0</v>
      </c>
      <c r="AJ380" s="272">
        <f>IF(AA380="węgiel",AB380*'lista, wskaźniki'!$D$20, IF('Sektor mieszkaniowy'!AA380="drewno",'Sektor mieszkaniowy'!AB380*'lista, wskaźniki'!$D$22,IF('Sektor mieszkaniowy'!AA380="pellet",AB380*'lista, wskaźniki'!$D$23,IF('Sektor mieszkaniowy'!AA380="gaz z sieci",AB380*'lista, wskaźniki'!$D$21,IF('Sektor mieszkaniowy'!AA380="olej opałowy",'Sektor mieszkaniowy'!AB380*'lista, wskaźniki'!$D$24)))))</f>
        <v>0</v>
      </c>
      <c r="AK380" s="1054"/>
      <c r="AL380" s="1051"/>
      <c r="AM380" s="20">
        <f>IF(AA380="węgiel",AF380*1/3.6*'lista, wskaźniki'!$F$20,IF(AA380="drewno",AF380*1/3.6*'lista, wskaźniki'!$F$22,IF(AA380="pellet",AF380*1/3.6*'lista, wskaźniki'!$F$23,IF(AA380="gaz z sieci",AF380*1/3.6*'lista, wskaźniki'!$F$21,IF(AA380="olej opałowy",AF380*1/3.6*'lista, wskaźniki'!$F$24,0)))))</f>
        <v>0</v>
      </c>
      <c r="AN380" s="20">
        <f>IF(AA380="węgiel",AF380*'lista, wskaźniki'!$E$42,IF(AA380="drewno",AF380*'lista, wskaźniki'!$G$42,IF(AA380="pellet",AF380*'lista, wskaźniki'!$H$42,IF(AA380="gaz z sieci",AF380*'lista, wskaźniki'!$F$42,IF(AA380="olej opałowy",AF380*'lista, wskaźniki'!$I$42,0)))))</f>
        <v>0</v>
      </c>
      <c r="AO380" s="20">
        <f>IF(AA380="węgiel",AF380*'lista, wskaźniki'!$E$43,IF(AA380="drewno",AF380*'lista, wskaźniki'!$G$43,IF(AA380="pellet",AF380*'lista, wskaźniki'!$H$43,IF(AA380="gaz z sieci",AF380*'lista, wskaźniki'!$F$43,IF(AA380="olej opałowy",AF380*'lista, wskaźniki'!$I$43,0)))))</f>
        <v>0</v>
      </c>
      <c r="AP380" s="20">
        <f>IF(AA380="węgiel",AF380*'lista, wskaźniki'!$E$44,IF(AA380="drewno",AF380*'lista, wskaźniki'!$G$44,IF(AA380="pellet",AF380*'lista, wskaźniki'!$H$44,IF(AA380="gaz z sieci",AF380*'lista, wskaźniki'!$F$44,IF(AA380="olej opałowy",AF380*'lista, wskaźniki'!$I$44,0)))))</f>
        <v>0</v>
      </c>
      <c r="AQ380" s="20" t="b">
        <f>IF(Z380="gaz",AH380*1/3.6*'lista, wskaźniki'!$F$21,IF(Z380="energia elektryczna",AH380*1/3.6*'lista, wskaźniki'!$F$26))</f>
        <v>0</v>
      </c>
      <c r="AR380" s="20" t="b">
        <f>IF(Z380="gaz",AH380*'lista, wskaźniki'!$F$42,IF(Z380="energia elektryczna",AH380*0))</f>
        <v>0</v>
      </c>
      <c r="AS380" s="20" t="b">
        <f>IF(Z380="gaz",AH380*'lista, wskaźniki'!$F$43,IF(Z380="energia elektryczna",AH380*0))</f>
        <v>0</v>
      </c>
      <c r="AT380" s="20" t="b">
        <f>IF(Z380="gaz",AH380*'lista, wskaźniki'!$F$44,IF(Z380="energia elektryczna",AH380*0))</f>
        <v>0</v>
      </c>
      <c r="AU380" s="20">
        <f>AI380*1/3.6*'lista, wskaźniki'!$F$21</f>
        <v>0</v>
      </c>
      <c r="AV380" s="20">
        <f>AI380*'lista, wskaźniki'!$F$42</f>
        <v>0</v>
      </c>
      <c r="AW380" s="20">
        <f>AI380*'lista, wskaźniki'!$F$43</f>
        <v>0</v>
      </c>
      <c r="AX380" s="20">
        <f>AI380*'lista, wskaźniki'!$F$44</f>
        <v>0</v>
      </c>
      <c r="AY380" s="20">
        <f>AK380*'lista, wskaźniki'!$F$26</f>
        <v>0</v>
      </c>
      <c r="AZ380" s="20">
        <f t="shared" si="149"/>
        <v>0</v>
      </c>
      <c r="BA380" s="20">
        <f t="shared" si="150"/>
        <v>0</v>
      </c>
      <c r="BB380" s="20">
        <f t="shared" si="151"/>
        <v>0</v>
      </c>
      <c r="BC380" s="20">
        <f t="shared" si="152"/>
        <v>0</v>
      </c>
      <c r="BD380" s="1051"/>
      <c r="BE380" s="1051"/>
      <c r="BF380" s="1051"/>
      <c r="BG380" s="1051"/>
      <c r="BH380" s="97"/>
      <c r="BI380" s="1051"/>
      <c r="BJ380" s="97"/>
      <c r="BK380" s="1051"/>
      <c r="BL380" s="97"/>
      <c r="BM380" s="97"/>
      <c r="BN380" s="97"/>
      <c r="BO380" s="97"/>
      <c r="BP380" s="97"/>
      <c r="BQ380" s="97"/>
      <c r="BR380" s="97"/>
      <c r="BS380" s="1045"/>
      <c r="BT380" s="1045"/>
      <c r="BU380" s="1045"/>
      <c r="BV380" s="1045"/>
      <c r="BW380" s="1045"/>
      <c r="BX380" s="1045"/>
      <c r="BY380" s="1048"/>
      <c r="CA380" s="365" t="b">
        <f t="shared" si="153"/>
        <v>0</v>
      </c>
      <c r="CB380" s="365" t="b">
        <f t="shared" si="154"/>
        <v>0</v>
      </c>
      <c r="CC380" s="365">
        <f t="shared" si="155"/>
        <v>0</v>
      </c>
      <c r="CD380" s="365" t="b">
        <f t="shared" si="156"/>
        <v>0</v>
      </c>
      <c r="CE380" s="365" t="b">
        <f t="shared" si="157"/>
        <v>0</v>
      </c>
      <c r="CF380" s="365" t="b">
        <f t="shared" si="158"/>
        <v>0</v>
      </c>
      <c r="CG380" s="365" t="b">
        <f t="shared" si="159"/>
        <v>0</v>
      </c>
      <c r="CH380" s="365" t="b">
        <f t="shared" si="160"/>
        <v>0</v>
      </c>
      <c r="CI380" s="72" t="b">
        <f t="shared" si="161"/>
        <v>0</v>
      </c>
      <c r="CJ380" s="72" t="b">
        <f t="shared" si="162"/>
        <v>0</v>
      </c>
      <c r="CK380" s="72">
        <f t="shared" si="163"/>
        <v>0</v>
      </c>
      <c r="CL380" s="72">
        <f t="shared" si="164"/>
        <v>0</v>
      </c>
      <c r="CM380" s="72" t="b">
        <f t="shared" si="165"/>
        <v>0</v>
      </c>
      <c r="CN380" s="72" t="b">
        <f t="shared" si="166"/>
        <v>0</v>
      </c>
      <c r="CP380" s="13">
        <f t="shared" si="167"/>
        <v>0</v>
      </c>
      <c r="CQ380" s="13" t="b">
        <f t="shared" si="168"/>
        <v>0</v>
      </c>
      <c r="CR380" s="13" t="b">
        <f t="shared" si="169"/>
        <v>0</v>
      </c>
      <c r="CS380" s="13" t="b">
        <f t="shared" si="175"/>
        <v>0</v>
      </c>
      <c r="CT380" s="13" t="b">
        <f t="shared" si="174"/>
        <v>0</v>
      </c>
      <c r="CU380" s="13" t="b">
        <f t="shared" si="176"/>
        <v>0</v>
      </c>
      <c r="CV380" s="13" t="b">
        <f t="shared" si="170"/>
        <v>0</v>
      </c>
      <c r="CW380" s="13" t="b">
        <f t="shared" si="171"/>
        <v>0</v>
      </c>
      <c r="CX380" s="13" t="b">
        <f t="shared" si="172"/>
        <v>0</v>
      </c>
      <c r="CY380" s="13" t="b">
        <f t="shared" si="173"/>
        <v>0</v>
      </c>
    </row>
    <row r="381" spans="1:103" ht="15" thickBot="1">
      <c r="A381" s="932"/>
      <c r="B381" s="1051"/>
      <c r="C381" s="1051"/>
      <c r="D381" s="1051"/>
      <c r="E381" s="1051"/>
      <c r="F381" s="1051"/>
      <c r="G381" s="1051"/>
      <c r="H381" s="1051"/>
      <c r="I381" s="1051"/>
      <c r="J381" s="1051"/>
      <c r="K381" s="1051"/>
      <c r="L381" s="1051"/>
      <c r="M381" s="1051"/>
      <c r="N381" s="1051"/>
      <c r="O381" s="1051"/>
      <c r="P381" s="1051"/>
      <c r="Q381" s="941"/>
      <c r="R381" s="1051"/>
      <c r="S381" s="1051"/>
      <c r="T381" s="1051"/>
      <c r="U381" s="1051"/>
      <c r="V381" s="1051"/>
      <c r="W381" s="97"/>
      <c r="X381" s="97"/>
      <c r="Y381" s="97"/>
      <c r="Z381" s="97"/>
      <c r="AA381" s="97" t="s">
        <v>38</v>
      </c>
      <c r="AB381" s="98"/>
      <c r="AC381" s="98"/>
      <c r="AD381" s="97"/>
      <c r="AE381" s="1051"/>
      <c r="AF381" s="334">
        <f t="shared" si="177"/>
        <v>0</v>
      </c>
      <c r="AG381" s="272">
        <f>IF(R381="kompletna",Q381*J381*0.0036*'lista, wskaźniki'!$F$13, IF(R381="częściowa",Q381*J381*0.0036*'lista, wskaźniki'!$F$14, IF(R381="brak",Q381*J381*0.0036*'lista, wskaźniki'!$F$15,)))</f>
        <v>0</v>
      </c>
      <c r="AH381" s="334">
        <f>IF(Y381="inne",K381*'lista, wskaźniki'!$E$35,IF(Y381="to samo źródło",0,IF(Y381=0,0)))</f>
        <v>0</v>
      </c>
      <c r="AI381" s="334">
        <f>IF(AA381="gaz z sieci",AC381*'lista, wskaźniki'!$D$21)</f>
        <v>0</v>
      </c>
      <c r="AJ381" s="272">
        <f>IF(AA381="węgiel",AB381*'lista, wskaźniki'!$D$20, IF('Sektor mieszkaniowy'!AA381="drewno",'Sektor mieszkaniowy'!AB381*'lista, wskaźniki'!$D$22,IF('Sektor mieszkaniowy'!AA381="pellet",AB381*'lista, wskaźniki'!$D$23,IF('Sektor mieszkaniowy'!AA381="gaz z sieci",AB381*'lista, wskaźniki'!$D$21,IF('Sektor mieszkaniowy'!AA381="olej opałowy",'Sektor mieszkaniowy'!AB381*'lista, wskaźniki'!$D$24)))))</f>
        <v>0</v>
      </c>
      <c r="AK381" s="1054"/>
      <c r="AL381" s="1051"/>
      <c r="AM381" s="20">
        <f>IF(AA381="węgiel",AF381*1/3.6*'lista, wskaźniki'!$F$20,IF(AA381="drewno",AF381*1/3.6*'lista, wskaźniki'!$F$22,IF(AA381="pellet",AF381*1/3.6*'lista, wskaźniki'!$F$23,IF(AA381="gaz z sieci",AF381*1/3.6*'lista, wskaźniki'!$F$21,IF(AA381="olej opałowy",AF381*1/3.6*'lista, wskaźniki'!$F$24,0)))))</f>
        <v>0</v>
      </c>
      <c r="AN381" s="20">
        <f>IF(AA381="węgiel",AF381*'lista, wskaźniki'!$E$42,IF(AA381="drewno",AF381*'lista, wskaźniki'!$G$42,IF(AA381="pellet",AF381*'lista, wskaźniki'!$H$42,IF(AA381="gaz z sieci",AF381*'lista, wskaźniki'!$F$42,IF(AA381="olej opałowy",AF381*'lista, wskaźniki'!$I$42,0)))))</f>
        <v>0</v>
      </c>
      <c r="AO381" s="20">
        <f>IF(AA381="węgiel",AF381*'lista, wskaźniki'!$E$43,IF(AA381="drewno",AF381*'lista, wskaźniki'!$G$43,IF(AA381="pellet",AF381*'lista, wskaźniki'!$H$43,IF(AA381="gaz z sieci",AF381*'lista, wskaźniki'!$F$43,IF(AA381="olej opałowy",AF381*'lista, wskaźniki'!$I$43,0)))))</f>
        <v>0</v>
      </c>
      <c r="AP381" s="20">
        <f>IF(AA381="węgiel",AF381*'lista, wskaźniki'!$E$44,IF(AA381="drewno",AF381*'lista, wskaźniki'!$G$44,IF(AA381="pellet",AF381*'lista, wskaźniki'!$H$44,IF(AA381="gaz z sieci",AF381*'lista, wskaźniki'!$F$44,IF(AA381="olej opałowy",AF381*'lista, wskaźniki'!$I$44,0)))))</f>
        <v>0</v>
      </c>
      <c r="AQ381" s="20" t="b">
        <f>IF(Z381="gaz",AH381*1/3.6*'lista, wskaźniki'!$F$21,IF(Z381="energia elektryczna",AH381*1/3.6*'lista, wskaźniki'!$F$26))</f>
        <v>0</v>
      </c>
      <c r="AR381" s="20" t="b">
        <f>IF(Z381="gaz",AH381*'lista, wskaźniki'!$F$42,IF(Z381="energia elektryczna",AH381*0))</f>
        <v>0</v>
      </c>
      <c r="AS381" s="20" t="b">
        <f>IF(Z381="gaz",AH381*'lista, wskaźniki'!$F$43,IF(Z381="energia elektryczna",AH381*0))</f>
        <v>0</v>
      </c>
      <c r="AT381" s="20" t="b">
        <f>IF(Z381="gaz",AH381*'lista, wskaźniki'!$F$44,IF(Z381="energia elektryczna",AH381*0))</f>
        <v>0</v>
      </c>
      <c r="AU381" s="20">
        <f>AI381*1/3.6*'lista, wskaźniki'!$F$21</f>
        <v>0</v>
      </c>
      <c r="AV381" s="20">
        <f>AI381*'lista, wskaźniki'!$F$42</f>
        <v>0</v>
      </c>
      <c r="AW381" s="20">
        <f>AI381*'lista, wskaźniki'!$F$43</f>
        <v>0</v>
      </c>
      <c r="AX381" s="20">
        <f>AI381*'lista, wskaźniki'!$F$44</f>
        <v>0</v>
      </c>
      <c r="AY381" s="20">
        <f>AK381*'lista, wskaźniki'!$F$26</f>
        <v>0</v>
      </c>
      <c r="AZ381" s="20">
        <f t="shared" si="149"/>
        <v>0</v>
      </c>
      <c r="BA381" s="20">
        <f t="shared" si="150"/>
        <v>0</v>
      </c>
      <c r="BB381" s="20">
        <f t="shared" si="151"/>
        <v>0</v>
      </c>
      <c r="BC381" s="20">
        <f t="shared" si="152"/>
        <v>0</v>
      </c>
      <c r="BD381" s="1051"/>
      <c r="BE381" s="1051"/>
      <c r="BF381" s="1051"/>
      <c r="BG381" s="1051"/>
      <c r="BH381" s="97"/>
      <c r="BI381" s="1051"/>
      <c r="BJ381" s="97"/>
      <c r="BK381" s="1051"/>
      <c r="BL381" s="97"/>
      <c r="BM381" s="97"/>
      <c r="BN381" s="97"/>
      <c r="BO381" s="97"/>
      <c r="BP381" s="97"/>
      <c r="BQ381" s="97"/>
      <c r="BR381" s="97"/>
      <c r="BS381" s="1045"/>
      <c r="BT381" s="1045"/>
      <c r="BU381" s="1045"/>
      <c r="BV381" s="1045"/>
      <c r="BW381" s="1045"/>
      <c r="BX381" s="1045"/>
      <c r="BY381" s="1048"/>
      <c r="CA381" s="365" t="b">
        <f t="shared" si="153"/>
        <v>0</v>
      </c>
      <c r="CB381" s="365" t="b">
        <f t="shared" si="154"/>
        <v>0</v>
      </c>
      <c r="CC381" s="365" t="b">
        <f t="shared" si="155"/>
        <v>0</v>
      </c>
      <c r="CD381" s="365">
        <f t="shared" si="156"/>
        <v>0</v>
      </c>
      <c r="CE381" s="365" t="b">
        <f t="shared" si="157"/>
        <v>0</v>
      </c>
      <c r="CF381" s="365" t="b">
        <f t="shared" si="158"/>
        <v>0</v>
      </c>
      <c r="CG381" s="365" t="b">
        <f t="shared" si="159"/>
        <v>0</v>
      </c>
      <c r="CH381" s="365">
        <f t="shared" si="160"/>
        <v>0</v>
      </c>
      <c r="CI381" s="72" t="b">
        <f t="shared" si="161"/>
        <v>0</v>
      </c>
      <c r="CJ381" s="72" t="b">
        <f t="shared" si="162"/>
        <v>0</v>
      </c>
      <c r="CK381" s="72" t="b">
        <f t="shared" si="163"/>
        <v>0</v>
      </c>
      <c r="CL381" s="72">
        <f t="shared" si="164"/>
        <v>0</v>
      </c>
      <c r="CM381" s="72" t="b">
        <f t="shared" si="165"/>
        <v>0</v>
      </c>
      <c r="CN381" s="72" t="b">
        <f t="shared" si="166"/>
        <v>0</v>
      </c>
      <c r="CP381" s="13">
        <f t="shared" si="167"/>
        <v>0</v>
      </c>
      <c r="CQ381" s="13" t="b">
        <f t="shared" si="168"/>
        <v>0</v>
      </c>
      <c r="CR381" s="13" t="b">
        <f t="shared" si="169"/>
        <v>0</v>
      </c>
      <c r="CS381" s="13" t="b">
        <f t="shared" si="175"/>
        <v>0</v>
      </c>
      <c r="CT381" s="13" t="b">
        <f t="shared" si="174"/>
        <v>0</v>
      </c>
      <c r="CU381" s="13" t="b">
        <f t="shared" si="176"/>
        <v>0</v>
      </c>
      <c r="CV381" s="13" t="b">
        <f t="shared" si="170"/>
        <v>0</v>
      </c>
      <c r="CW381" s="13" t="b">
        <f t="shared" si="171"/>
        <v>0</v>
      </c>
      <c r="CX381" s="13" t="b">
        <f t="shared" si="172"/>
        <v>0</v>
      </c>
      <c r="CY381" s="13" t="b">
        <f t="shared" si="173"/>
        <v>0</v>
      </c>
    </row>
    <row r="382" spans="1:103" ht="15" thickBot="1">
      <c r="A382" s="933"/>
      <c r="B382" s="1052"/>
      <c r="C382" s="1052"/>
      <c r="D382" s="1052"/>
      <c r="E382" s="1052"/>
      <c r="F382" s="1052"/>
      <c r="G382" s="1052"/>
      <c r="H382" s="1052"/>
      <c r="I382" s="1052"/>
      <c r="J382" s="1052"/>
      <c r="K382" s="1052"/>
      <c r="L382" s="1052"/>
      <c r="M382" s="1052"/>
      <c r="N382" s="1052"/>
      <c r="O382" s="1052"/>
      <c r="P382" s="1052"/>
      <c r="Q382" s="942"/>
      <c r="R382" s="1052"/>
      <c r="S382" s="1052"/>
      <c r="T382" s="1052"/>
      <c r="U382" s="1052"/>
      <c r="V382" s="1052"/>
      <c r="W382" s="99"/>
      <c r="X382" s="99"/>
      <c r="Y382" s="99"/>
      <c r="Z382" s="99"/>
      <c r="AA382" s="99" t="s">
        <v>37</v>
      </c>
      <c r="AB382" s="100"/>
      <c r="AC382" s="100"/>
      <c r="AD382" s="99"/>
      <c r="AE382" s="1052"/>
      <c r="AF382" s="334">
        <f t="shared" si="177"/>
        <v>0</v>
      </c>
      <c r="AG382" s="272">
        <f>IF(R382="kompletna",Q382*J382*0.0036*'lista, wskaźniki'!$F$13, IF(R382="częściowa",Q382*J382*0.0036*'lista, wskaźniki'!$F$14, IF(R382="brak",Q382*J382*0.0036*'lista, wskaźniki'!$F$15,)))</f>
        <v>0</v>
      </c>
      <c r="AH382" s="334">
        <f>IF(Y382="inne",K382*'lista, wskaźniki'!$E$35,IF(Y382="to samo źródło",0,IF(Y382=0,0)))</f>
        <v>0</v>
      </c>
      <c r="AI382" s="334" t="b">
        <f>IF(AA382="gaz z sieci",AC382*'lista, wskaźniki'!$D$21)</f>
        <v>0</v>
      </c>
      <c r="AJ382" s="272">
        <f>IF(AA382="węgiel",AB382*'lista, wskaźniki'!$D$20, IF('Sektor mieszkaniowy'!AA382="drewno",'Sektor mieszkaniowy'!AB382*'lista, wskaźniki'!$D$22,IF('Sektor mieszkaniowy'!AA382="pellet",AB382*'lista, wskaźniki'!$D$23,IF('Sektor mieszkaniowy'!AA382="gaz z sieci",AB382*'lista, wskaźniki'!$D$21,IF('Sektor mieszkaniowy'!AA382="olej opałowy",'Sektor mieszkaniowy'!AB382*'lista, wskaźniki'!$D$24)))))</f>
        <v>0</v>
      </c>
      <c r="AK382" s="1055"/>
      <c r="AL382" s="1052"/>
      <c r="AM382" s="20">
        <f>IF(AA382="węgiel",AF382*1/3.6*'lista, wskaźniki'!$F$20,IF(AA382="drewno",AF382*1/3.6*'lista, wskaźniki'!$F$22,IF(AA382="pellet",AF382*1/3.6*'lista, wskaźniki'!$F$23,IF(AA382="gaz z sieci",AF382*1/3.6*'lista, wskaźniki'!$F$21,IF(AA382="olej opałowy",AF382*1/3.6*'lista, wskaźniki'!$F$24,0)))))</f>
        <v>0</v>
      </c>
      <c r="AN382" s="20">
        <f>IF(AA382="węgiel",AF382*'lista, wskaźniki'!$E$42,IF(AA382="drewno",AF382*'lista, wskaźniki'!$G$42,IF(AA382="pellet",AF382*'lista, wskaźniki'!$H$42,IF(AA382="gaz z sieci",AF382*'lista, wskaźniki'!$F$42,IF(AA382="olej opałowy",AF382*'lista, wskaźniki'!$I$42,0)))))</f>
        <v>0</v>
      </c>
      <c r="AO382" s="20">
        <f>IF(AA382="węgiel",AF382*'lista, wskaźniki'!$E$43,IF(AA382="drewno",AF382*'lista, wskaźniki'!$G$43,IF(AA382="pellet",AF382*'lista, wskaźniki'!$H$43,IF(AA382="gaz z sieci",AF382*'lista, wskaźniki'!$F$43,IF(AA382="olej opałowy",AF382*'lista, wskaźniki'!$I$43,0)))))</f>
        <v>0</v>
      </c>
      <c r="AP382" s="20">
        <f>IF(AA382="węgiel",AF382*'lista, wskaźniki'!$E$44,IF(AA382="drewno",AF382*'lista, wskaźniki'!$G$44,IF(AA382="pellet",AF382*'lista, wskaźniki'!$H$44,IF(AA382="gaz z sieci",AF382*'lista, wskaźniki'!$F$44,IF(AA382="olej opałowy",AF382*'lista, wskaźniki'!$I$44,0)))))</f>
        <v>0</v>
      </c>
      <c r="AQ382" s="20" t="b">
        <f>IF(Z382="gaz",AH382*1/3.6*'lista, wskaźniki'!$F$21,IF(Z382="energia elektryczna",AH382*1/3.6*'lista, wskaźniki'!$F$26))</f>
        <v>0</v>
      </c>
      <c r="AR382" s="20" t="b">
        <f>IF(Z382="gaz",AH382*'lista, wskaźniki'!$F$42,IF(Z382="energia elektryczna",AH382*0))</f>
        <v>0</v>
      </c>
      <c r="AS382" s="20" t="b">
        <f>IF(Z382="gaz",AH382*'lista, wskaźniki'!$F$43,IF(Z382="energia elektryczna",AH382*0))</f>
        <v>0</v>
      </c>
      <c r="AT382" s="20" t="b">
        <f>IF(Z382="gaz",AH382*'lista, wskaźniki'!$F$44,IF(Z382="energia elektryczna",AH382*0))</f>
        <v>0</v>
      </c>
      <c r="AU382" s="20">
        <f>AI382*1/3.6*'lista, wskaźniki'!$F$21</f>
        <v>0</v>
      </c>
      <c r="AV382" s="20">
        <f>AI382*'lista, wskaźniki'!$F$42</f>
        <v>0</v>
      </c>
      <c r="AW382" s="20">
        <f>AI382*'lista, wskaźniki'!$F$43</f>
        <v>0</v>
      </c>
      <c r="AX382" s="20">
        <f>AI382*'lista, wskaźniki'!$F$44</f>
        <v>0</v>
      </c>
      <c r="AY382" s="20">
        <f>AK382*'lista, wskaźniki'!$F$26</f>
        <v>0</v>
      </c>
      <c r="AZ382" s="20">
        <f t="shared" si="149"/>
        <v>0</v>
      </c>
      <c r="BA382" s="20">
        <f t="shared" si="150"/>
        <v>0</v>
      </c>
      <c r="BB382" s="20">
        <f t="shared" si="151"/>
        <v>0</v>
      </c>
      <c r="BC382" s="20">
        <f t="shared" si="152"/>
        <v>0</v>
      </c>
      <c r="BD382" s="1052"/>
      <c r="BE382" s="1052"/>
      <c r="BF382" s="1052"/>
      <c r="BG382" s="1052"/>
      <c r="BH382" s="99"/>
      <c r="BI382" s="1052"/>
      <c r="BJ382" s="99"/>
      <c r="BK382" s="1052"/>
      <c r="BL382" s="99"/>
      <c r="BM382" s="99"/>
      <c r="BN382" s="99"/>
      <c r="BO382" s="99"/>
      <c r="BP382" s="99"/>
      <c r="BQ382" s="99"/>
      <c r="BR382" s="99"/>
      <c r="BS382" s="1046"/>
      <c r="BT382" s="1046"/>
      <c r="BU382" s="1046"/>
      <c r="BV382" s="1046"/>
      <c r="BW382" s="1046"/>
      <c r="BX382" s="1046"/>
      <c r="BY382" s="1049"/>
      <c r="CA382" s="365" t="b">
        <f t="shared" si="153"/>
        <v>0</v>
      </c>
      <c r="CB382" s="365" t="b">
        <f t="shared" si="154"/>
        <v>0</v>
      </c>
      <c r="CC382" s="365" t="b">
        <f t="shared" si="155"/>
        <v>0</v>
      </c>
      <c r="CD382" s="365" t="b">
        <f t="shared" si="156"/>
        <v>0</v>
      </c>
      <c r="CE382" s="365">
        <f t="shared" si="157"/>
        <v>0</v>
      </c>
      <c r="CF382" s="365" t="b">
        <f t="shared" si="158"/>
        <v>0</v>
      </c>
      <c r="CG382" s="365" t="b">
        <f t="shared" si="159"/>
        <v>0</v>
      </c>
      <c r="CH382" s="365" t="b">
        <f t="shared" si="160"/>
        <v>0</v>
      </c>
      <c r="CI382" s="72" t="b">
        <f t="shared" si="161"/>
        <v>0</v>
      </c>
      <c r="CJ382" s="72" t="b">
        <f t="shared" si="162"/>
        <v>0</v>
      </c>
      <c r="CK382" s="72" t="b">
        <f t="shared" si="163"/>
        <v>0</v>
      </c>
      <c r="CL382" s="72">
        <f t="shared" si="164"/>
        <v>0</v>
      </c>
      <c r="CM382" s="72">
        <f t="shared" si="165"/>
        <v>0</v>
      </c>
      <c r="CN382" s="72" t="b">
        <f t="shared" si="166"/>
        <v>0</v>
      </c>
      <c r="CP382" s="13">
        <f t="shared" si="167"/>
        <v>0</v>
      </c>
      <c r="CQ382" s="13" t="b">
        <f t="shared" si="168"/>
        <v>0</v>
      </c>
      <c r="CR382" s="13" t="b">
        <f t="shared" si="169"/>
        <v>0</v>
      </c>
      <c r="CS382" s="13" t="b">
        <f t="shared" si="175"/>
        <v>0</v>
      </c>
      <c r="CT382" s="13" t="b">
        <f t="shared" si="174"/>
        <v>0</v>
      </c>
      <c r="CU382" s="13" t="b">
        <f t="shared" si="176"/>
        <v>0</v>
      </c>
      <c r="CV382" s="13" t="b">
        <f t="shared" si="170"/>
        <v>0</v>
      </c>
      <c r="CW382" s="13" t="b">
        <f t="shared" si="171"/>
        <v>0</v>
      </c>
      <c r="CX382" s="13" t="b">
        <f t="shared" si="172"/>
        <v>0</v>
      </c>
      <c r="CY382" s="13" t="b">
        <f t="shared" si="173"/>
        <v>0</v>
      </c>
    </row>
    <row r="383" spans="1:103" ht="15" thickBot="1">
      <c r="A383" s="931">
        <v>77</v>
      </c>
      <c r="B383" s="1050" t="s">
        <v>206</v>
      </c>
      <c r="C383" s="1050"/>
      <c r="D383" s="1050" t="s">
        <v>1</v>
      </c>
      <c r="E383" s="1050" t="s">
        <v>5</v>
      </c>
      <c r="F383" s="1050">
        <v>4</v>
      </c>
      <c r="G383" s="1050">
        <v>4</v>
      </c>
      <c r="H383" s="1050"/>
      <c r="I383" s="1050" t="s">
        <v>10</v>
      </c>
      <c r="J383" s="1050"/>
      <c r="K383" s="1050"/>
      <c r="L383" s="1050" t="s">
        <v>16</v>
      </c>
      <c r="M383" s="1050"/>
      <c r="N383" s="1050" t="s">
        <v>17</v>
      </c>
      <c r="O383" s="1050"/>
      <c r="P383" s="1050" t="s">
        <v>17</v>
      </c>
      <c r="Q383" s="940">
        <f>IF(I383="&lt;1966",'lista, wskaźniki'!$G$4,IF(I383="1967-1985",'lista, wskaźniki'!$G$5,IF(I383="1986-1992",'lista, wskaźniki'!$G$6,IF(I383="1993-1996",'lista, wskaźniki'!$G$7,IF(I383="&gt;1997",'lista, wskaźniki'!$G$8,IF(I383=0,'lista, wskaźniki'!$G$4))))))</f>
        <v>290</v>
      </c>
      <c r="R383" s="1050" t="s">
        <v>23</v>
      </c>
      <c r="S383" s="1050" t="s">
        <v>27</v>
      </c>
      <c r="T383" s="1050"/>
      <c r="U383" s="1050">
        <v>1980</v>
      </c>
      <c r="V383" s="1050"/>
      <c r="W383" s="20" t="s">
        <v>36</v>
      </c>
      <c r="X383" s="95" t="s">
        <v>38</v>
      </c>
      <c r="Y383" s="95" t="s">
        <v>24</v>
      </c>
      <c r="Z383" s="95" t="s">
        <v>40</v>
      </c>
      <c r="AA383" s="95" t="s">
        <v>35</v>
      </c>
      <c r="AB383" s="96"/>
      <c r="AC383" s="96"/>
      <c r="AD383" s="95"/>
      <c r="AE383" s="1050"/>
      <c r="AF383" s="334">
        <f t="shared" si="177"/>
        <v>0</v>
      </c>
      <c r="AG383" s="272">
        <f>IF(R383="kompletna",Q383*J383*0.0036*'lista, wskaźniki'!$F$13, IF(R383="częściowa",Q383*J383*0.0036*'lista, wskaźniki'!$F$14, IF(R383="brak",Q383*J383*0.0036*'lista, wskaźniki'!$F$15,)))</f>
        <v>0</v>
      </c>
      <c r="AH383" s="334">
        <f>IF(Y383="inne",K383*'lista, wskaźniki'!$E$35,IF(Y383="to samo źródło",0,IF(Y383=0,0)))</f>
        <v>0</v>
      </c>
      <c r="AI383" s="334" t="b">
        <f>IF(AA383="gaz z sieci",AC383*'lista, wskaźniki'!$D$21)</f>
        <v>0</v>
      </c>
      <c r="AJ383" s="272">
        <f>IF(AA383="węgiel",AB383*'lista, wskaźniki'!$D$20, IF('Sektor mieszkaniowy'!AA383="drewno",'Sektor mieszkaniowy'!AB383*'lista, wskaźniki'!$D$22,IF('Sektor mieszkaniowy'!AA383="pellet",AB383*'lista, wskaźniki'!$D$23,IF('Sektor mieszkaniowy'!AA383="gaz z sieci",AB383*'lista, wskaźniki'!$D$21,IF('Sektor mieszkaniowy'!AA383="olej opałowy",'Sektor mieszkaniowy'!AB383*'lista, wskaźniki'!$D$24)))))</f>
        <v>0</v>
      </c>
      <c r="AK383" s="1053">
        <f>AL383/'lista, wskaźniki'!$A$127</f>
        <v>3.9076923076923076</v>
      </c>
      <c r="AL383" s="1050">
        <v>2540</v>
      </c>
      <c r="AM383" s="20">
        <f>IF(AA383="węgiel",AF383*1/3.6*'lista, wskaźniki'!$F$20,IF(AA383="drewno",AF383*1/3.6*'lista, wskaźniki'!$F$22,IF(AA383="pellet",AF383*1/3.6*'lista, wskaźniki'!$F$23,IF(AA383="gaz z sieci",AF383*1/3.6*'lista, wskaźniki'!$F$21,IF(AA383="olej opałowy",AF383*1/3.6*'lista, wskaźniki'!$F$24,0)))))</f>
        <v>0</v>
      </c>
      <c r="AN383" s="20">
        <f>IF(AA383="węgiel",AF383*'lista, wskaźniki'!$E$42,IF(AA383="drewno",AF383*'lista, wskaźniki'!$G$42,IF(AA383="pellet",AF383*'lista, wskaźniki'!$H$42,IF(AA383="gaz z sieci",AF383*'lista, wskaźniki'!$F$42,IF(AA383="olej opałowy",AF383*'lista, wskaźniki'!$I$42,0)))))</f>
        <v>0</v>
      </c>
      <c r="AO383" s="20">
        <f>IF(AA383="węgiel",AF383*'lista, wskaźniki'!$E$43,IF(AA383="drewno",AF383*'lista, wskaźniki'!$G$43,IF(AA383="pellet",AF383*'lista, wskaźniki'!$H$43,IF(AA383="gaz z sieci",AF383*'lista, wskaźniki'!$F$43,IF(AA383="olej opałowy",AF383*'lista, wskaźniki'!$I$43,0)))))</f>
        <v>0</v>
      </c>
      <c r="AP383" s="20">
        <f>IF(AA383="węgiel",AF383*'lista, wskaźniki'!$E$44,IF(AA383="drewno",AF383*'lista, wskaźniki'!$G$44,IF(AA383="pellet",AF383*'lista, wskaźniki'!$H$44,IF(AA383="gaz z sieci",AF383*'lista, wskaźniki'!$F$44,IF(AA383="olej opałowy",AF383*'lista, wskaźniki'!$I$44,0)))))</f>
        <v>0</v>
      </c>
      <c r="AQ383" s="360">
        <f>IF(Z383="gaz",AH383*1/3.6*'lista, wskaźniki'!$F$21,IF(Z383="energia elektryczna",AH383*1/3.6*'lista, wskaźniki'!$F$26))</f>
        <v>0</v>
      </c>
      <c r="AR383" s="20">
        <f>IF(Z383="gaz",AH383*'lista, wskaźniki'!$F$42,IF(Z383="energia elektryczna",AH383*0))</f>
        <v>0</v>
      </c>
      <c r="AS383" s="20">
        <f>IF(Z383="gaz",AH383*'lista, wskaźniki'!$F$43,IF(Z383="energia elektryczna",AH383*0))</f>
        <v>0</v>
      </c>
      <c r="AT383" s="20">
        <f>IF(Z383="gaz",AH383*'lista, wskaźniki'!$F$44,IF(Z383="energia elektryczna",AH383*0))</f>
        <v>0</v>
      </c>
      <c r="AU383" s="20">
        <f>AI383*1/3.6*'lista, wskaźniki'!$F$21</f>
        <v>0</v>
      </c>
      <c r="AV383" s="20">
        <f>AI383*'lista, wskaźniki'!$F$42</f>
        <v>0</v>
      </c>
      <c r="AW383" s="20">
        <f>AI383*'lista, wskaźniki'!$F$43</f>
        <v>0</v>
      </c>
      <c r="AX383" s="20">
        <f>AI383*'lista, wskaźniki'!$F$44</f>
        <v>0</v>
      </c>
      <c r="AY383" s="20">
        <f>AK383*'lista, wskaźniki'!$F$26</f>
        <v>3.4778461538461536</v>
      </c>
      <c r="AZ383" s="20">
        <f t="shared" si="149"/>
        <v>3.4778461538461536</v>
      </c>
      <c r="BA383" s="20">
        <f t="shared" si="150"/>
        <v>0</v>
      </c>
      <c r="BB383" s="20">
        <f t="shared" si="151"/>
        <v>0</v>
      </c>
      <c r="BC383" s="20">
        <f t="shared" si="152"/>
        <v>0</v>
      </c>
      <c r="BD383" s="1050" t="s">
        <v>17</v>
      </c>
      <c r="BE383" s="1050" t="s">
        <v>16</v>
      </c>
      <c r="BF383" s="1050" t="s">
        <v>17</v>
      </c>
      <c r="BG383" s="1050" t="s">
        <v>17</v>
      </c>
      <c r="BH383" s="95"/>
      <c r="BI383" s="1050" t="s">
        <v>16</v>
      </c>
      <c r="BJ383" s="95" t="s">
        <v>52</v>
      </c>
      <c r="BK383" s="1050" t="s">
        <v>17</v>
      </c>
      <c r="BL383" s="95"/>
      <c r="BM383" s="95"/>
      <c r="BN383" s="95"/>
      <c r="BO383" s="95" t="s">
        <v>57</v>
      </c>
      <c r="BP383" s="95" t="s">
        <v>52</v>
      </c>
      <c r="BQ383" s="95" t="s">
        <v>120</v>
      </c>
      <c r="BR383" s="95">
        <v>1</v>
      </c>
      <c r="BS383" s="1044"/>
      <c r="BT383" s="1044"/>
      <c r="BU383" s="1044">
        <v>950</v>
      </c>
      <c r="BV383" s="1044"/>
      <c r="BW383" s="1044"/>
      <c r="BX383" s="1044">
        <v>4300</v>
      </c>
      <c r="BY383" s="1047"/>
      <c r="CA383" s="365">
        <f t="shared" si="153"/>
        <v>0</v>
      </c>
      <c r="CB383" s="365" t="b">
        <f t="shared" si="154"/>
        <v>0</v>
      </c>
      <c r="CC383" s="365" t="b">
        <f t="shared" si="155"/>
        <v>0</v>
      </c>
      <c r="CD383" s="365" t="b">
        <f t="shared" si="156"/>
        <v>0</v>
      </c>
      <c r="CE383" s="365" t="b">
        <f t="shared" si="157"/>
        <v>0</v>
      </c>
      <c r="CF383" s="365" t="b">
        <f t="shared" si="158"/>
        <v>0</v>
      </c>
      <c r="CG383" s="365">
        <f t="shared" si="159"/>
        <v>0</v>
      </c>
      <c r="CH383" s="365" t="b">
        <f t="shared" si="160"/>
        <v>0</v>
      </c>
      <c r="CI383" s="72">
        <f t="shared" si="161"/>
        <v>0</v>
      </c>
      <c r="CJ383" s="72" t="b">
        <f t="shared" si="162"/>
        <v>0</v>
      </c>
      <c r="CK383" s="72" t="b">
        <f t="shared" si="163"/>
        <v>0</v>
      </c>
      <c r="CL383" s="72">
        <f t="shared" si="164"/>
        <v>0</v>
      </c>
      <c r="CM383" s="72" t="b">
        <f t="shared" si="165"/>
        <v>0</v>
      </c>
      <c r="CN383" s="72">
        <f t="shared" si="166"/>
        <v>0</v>
      </c>
      <c r="CP383" s="13">
        <f t="shared" si="167"/>
        <v>0</v>
      </c>
      <c r="CQ383" s="13">
        <f t="shared" si="168"/>
        <v>0</v>
      </c>
      <c r="CR383" s="13" t="b">
        <f t="shared" si="169"/>
        <v>0</v>
      </c>
      <c r="CS383" s="13">
        <f t="shared" si="175"/>
        <v>0</v>
      </c>
      <c r="CT383" s="13" t="b">
        <f t="shared" si="174"/>
        <v>0</v>
      </c>
      <c r="CU383" s="13">
        <f t="shared" si="176"/>
        <v>0</v>
      </c>
      <c r="CV383" s="13" t="b">
        <f t="shared" si="170"/>
        <v>0</v>
      </c>
      <c r="CW383" s="13">
        <f t="shared" si="171"/>
        <v>0</v>
      </c>
      <c r="CX383" s="13" t="b">
        <f t="shared" si="172"/>
        <v>0</v>
      </c>
      <c r="CY383" s="13">
        <f t="shared" si="173"/>
        <v>0</v>
      </c>
    </row>
    <row r="384" spans="1:103" ht="15" thickBot="1">
      <c r="A384" s="932"/>
      <c r="B384" s="1051"/>
      <c r="C384" s="1051"/>
      <c r="D384" s="1051"/>
      <c r="E384" s="1051"/>
      <c r="F384" s="1051"/>
      <c r="G384" s="1051"/>
      <c r="H384" s="1051"/>
      <c r="I384" s="1051"/>
      <c r="J384" s="1051"/>
      <c r="K384" s="1051"/>
      <c r="L384" s="1051"/>
      <c r="M384" s="1051"/>
      <c r="N384" s="1051"/>
      <c r="O384" s="1051"/>
      <c r="P384" s="1051"/>
      <c r="Q384" s="941"/>
      <c r="R384" s="1051"/>
      <c r="S384" s="1051"/>
      <c r="T384" s="1051"/>
      <c r="U384" s="1051"/>
      <c r="V384" s="1051"/>
      <c r="W384" s="97"/>
      <c r="X384" s="97"/>
      <c r="Y384" s="97"/>
      <c r="Z384" s="97"/>
      <c r="AA384" s="97" t="s">
        <v>36</v>
      </c>
      <c r="AB384" s="98">
        <v>2.4</v>
      </c>
      <c r="AC384" s="98"/>
      <c r="AD384" s="97">
        <v>700</v>
      </c>
      <c r="AE384" s="1051"/>
      <c r="AF384" s="334">
        <f t="shared" si="177"/>
        <v>37.44</v>
      </c>
      <c r="AG384" s="272">
        <f>IF(R384="kompletna",Q384*J384*0.0036*'lista, wskaźniki'!$F$13, IF(R384="częściowa",Q384*J384*0.0036*'lista, wskaźniki'!$F$14, IF(R384="brak",Q384*J384*0.0036*'lista, wskaźniki'!$F$15,)))</f>
        <v>0</v>
      </c>
      <c r="AH384" s="334">
        <f>IF(Y384="inne",K384*'lista, wskaźniki'!$E$35,IF(Y384="to samo źródło",0,IF(Y384=0,0)))</f>
        <v>0</v>
      </c>
      <c r="AI384" s="334" t="b">
        <f>IF(AA384="gaz z sieci",AC384*'lista, wskaźniki'!$D$21)</f>
        <v>0</v>
      </c>
      <c r="AJ384" s="272">
        <f>IF(AA384="węgiel",AB384*'lista, wskaźniki'!$D$20, IF('Sektor mieszkaniowy'!AA384="drewno",'Sektor mieszkaniowy'!AB384*'lista, wskaźniki'!$D$22,IF('Sektor mieszkaniowy'!AA384="pellet",AB384*'lista, wskaźniki'!$D$23,IF('Sektor mieszkaniowy'!AA384="gaz z sieci",AB384*'lista, wskaźniki'!$D$21,IF('Sektor mieszkaniowy'!AA384="olej opałowy",'Sektor mieszkaniowy'!AB384*'lista, wskaźniki'!$D$24)))))</f>
        <v>37.44</v>
      </c>
      <c r="AK384" s="1054"/>
      <c r="AL384" s="1051"/>
      <c r="AM384" s="20">
        <f>IF(AA384="węgiel",AF384*1/3.6*'lista, wskaźniki'!$F$20,IF(AA384="drewno",AF384*1/3.6*'lista, wskaźniki'!$F$22,IF(AA384="pellet",AF384*1/3.6*'lista, wskaźniki'!$F$23,IF(AA384="gaz z sieci",AF384*1/3.6*'lista, wskaźniki'!$F$21,IF(AA384="olej opałowy",AF384*1/3.6*'lista, wskaźniki'!$F$24,0)))))</f>
        <v>0</v>
      </c>
      <c r="AN384" s="20">
        <f>IF(AA384="węgiel",AF384*'lista, wskaźniki'!$E$42,IF(AA384="drewno",AF384*'lista, wskaźniki'!$G$42,IF(AA384="pellet",AF384*'lista, wskaźniki'!$H$42,IF(AA384="gaz z sieci",AF384*'lista, wskaźniki'!$F$42,IF(AA384="olej opałowy",AF384*'lista, wskaźniki'!$I$42,0)))))</f>
        <v>3.0326399999999996E-2</v>
      </c>
      <c r="AO384" s="20">
        <f>IF(AA384="węgiel",AF384*'lista, wskaźniki'!$E$43,IF(AA384="drewno",AF384*'lista, wskaźniki'!$G$43,IF(AA384="pellet",AF384*'lista, wskaźniki'!$H$43,IF(AA384="gaz z sieci",AF384*'lista, wskaźniki'!$F$43,IF(AA384="olej opałowy",AF384*'lista, wskaźniki'!$I$43,0)))))</f>
        <v>3.0326399999999996E-2</v>
      </c>
      <c r="AP384" s="20">
        <f>IF(AA384="węgiel",AF384*'lista, wskaźniki'!$E$44,IF(AA384="drewno",AF384*'lista, wskaźniki'!$G$44,IF(AA384="pellet",AF384*'lista, wskaźniki'!$H$44,IF(AA384="gaz z sieci",AF384*'lista, wskaźniki'!$F$44,IF(AA384="olej opałowy",AF384*'lista, wskaźniki'!$I$44,0)))))</f>
        <v>9.3599999999999985E-6</v>
      </c>
      <c r="AQ384" s="20" t="b">
        <f>IF(Z384="gaz",AH384*1/3.6*'lista, wskaźniki'!$F$21,IF(Z384="energia elektryczna",AH384*1/3.6*'lista, wskaźniki'!$F$26))</f>
        <v>0</v>
      </c>
      <c r="AR384" s="20" t="b">
        <f>IF(Z384="gaz",AH384*'lista, wskaźniki'!$F$42,IF(Z384="energia elektryczna",AH384*0))</f>
        <v>0</v>
      </c>
      <c r="AS384" s="20" t="b">
        <f>IF(Z384="gaz",AH384*'lista, wskaźniki'!$F$43,IF(Z384="energia elektryczna",AH384*0))</f>
        <v>0</v>
      </c>
      <c r="AT384" s="20" t="b">
        <f>IF(Z384="gaz",AH384*'lista, wskaźniki'!$F$44,IF(Z384="energia elektryczna",AH384*0))</f>
        <v>0</v>
      </c>
      <c r="AU384" s="20">
        <f>AI384*1/3.6*'lista, wskaźniki'!$F$21</f>
        <v>0</v>
      </c>
      <c r="AV384" s="20">
        <f>AI384*'lista, wskaźniki'!$F$42</f>
        <v>0</v>
      </c>
      <c r="AW384" s="20">
        <f>AI384*'lista, wskaźniki'!$F$43</f>
        <v>0</v>
      </c>
      <c r="AX384" s="20">
        <f>AI384*'lista, wskaźniki'!$F$44</f>
        <v>0</v>
      </c>
      <c r="AY384" s="20">
        <f>AK384*'lista, wskaźniki'!$F$26</f>
        <v>0</v>
      </c>
      <c r="AZ384" s="20">
        <f t="shared" si="149"/>
        <v>0</v>
      </c>
      <c r="BA384" s="20">
        <f t="shared" si="150"/>
        <v>3.0326399999999996E-2</v>
      </c>
      <c r="BB384" s="20">
        <f t="shared" si="151"/>
        <v>3.0326399999999996E-2</v>
      </c>
      <c r="BC384" s="20">
        <f t="shared" si="152"/>
        <v>9.3599999999999985E-6</v>
      </c>
      <c r="BD384" s="1051"/>
      <c r="BE384" s="1051"/>
      <c r="BF384" s="1051"/>
      <c r="BG384" s="1051"/>
      <c r="BH384" s="97"/>
      <c r="BI384" s="1051"/>
      <c r="BJ384" s="97"/>
      <c r="BK384" s="1051"/>
      <c r="BL384" s="97"/>
      <c r="BM384" s="97"/>
      <c r="BN384" s="97"/>
      <c r="BO384" s="97"/>
      <c r="BP384" s="97"/>
      <c r="BQ384" s="97" t="s">
        <v>121</v>
      </c>
      <c r="BR384" s="97">
        <v>3</v>
      </c>
      <c r="BS384" s="1045"/>
      <c r="BT384" s="1045"/>
      <c r="BU384" s="1045"/>
      <c r="BV384" s="1045"/>
      <c r="BW384" s="1045"/>
      <c r="BX384" s="1045"/>
      <c r="BY384" s="1048"/>
      <c r="CA384" s="365" t="b">
        <f t="shared" si="153"/>
        <v>0</v>
      </c>
      <c r="CB384" s="365">
        <f t="shared" si="154"/>
        <v>37.44</v>
      </c>
      <c r="CC384" s="365" t="b">
        <f t="shared" si="155"/>
        <v>0</v>
      </c>
      <c r="CD384" s="365" t="b">
        <f t="shared" si="156"/>
        <v>0</v>
      </c>
      <c r="CE384" s="365" t="b">
        <f t="shared" si="157"/>
        <v>0</v>
      </c>
      <c r="CF384" s="365" t="b">
        <f t="shared" si="158"/>
        <v>0</v>
      </c>
      <c r="CG384" s="365" t="b">
        <f t="shared" si="159"/>
        <v>0</v>
      </c>
      <c r="CH384" s="365" t="b">
        <f t="shared" si="160"/>
        <v>0</v>
      </c>
      <c r="CI384" s="72" t="b">
        <f t="shared" si="161"/>
        <v>0</v>
      </c>
      <c r="CJ384" s="72">
        <f t="shared" si="162"/>
        <v>37.44</v>
      </c>
      <c r="CK384" s="72" t="b">
        <f t="shared" si="163"/>
        <v>0</v>
      </c>
      <c r="CL384" s="72">
        <f t="shared" si="164"/>
        <v>0</v>
      </c>
      <c r="CM384" s="72" t="b">
        <f t="shared" si="165"/>
        <v>0</v>
      </c>
      <c r="CN384" s="72" t="b">
        <f t="shared" si="166"/>
        <v>0</v>
      </c>
      <c r="CP384" s="13">
        <f t="shared" si="167"/>
        <v>0</v>
      </c>
      <c r="CQ384" s="13" t="b">
        <f t="shared" si="168"/>
        <v>0</v>
      </c>
      <c r="CR384" s="13" t="b">
        <f t="shared" si="169"/>
        <v>0</v>
      </c>
      <c r="CS384" s="13" t="b">
        <f t="shared" si="175"/>
        <v>0</v>
      </c>
      <c r="CT384" s="13" t="b">
        <f t="shared" si="174"/>
        <v>0</v>
      </c>
      <c r="CU384" s="13" t="b">
        <f t="shared" si="176"/>
        <v>0</v>
      </c>
      <c r="CV384" s="13" t="b">
        <f t="shared" si="170"/>
        <v>0</v>
      </c>
      <c r="CW384" s="13" t="b">
        <f t="shared" si="171"/>
        <v>0</v>
      </c>
      <c r="CX384" s="13" t="b">
        <f t="shared" si="172"/>
        <v>0</v>
      </c>
      <c r="CY384" s="13" t="b">
        <f t="shared" si="173"/>
        <v>0</v>
      </c>
    </row>
    <row r="385" spans="1:103" ht="15" thickBot="1">
      <c r="A385" s="932"/>
      <c r="B385" s="1051"/>
      <c r="C385" s="1051"/>
      <c r="D385" s="1051"/>
      <c r="E385" s="1051"/>
      <c r="F385" s="1051"/>
      <c r="G385" s="1051"/>
      <c r="H385" s="1051"/>
      <c r="I385" s="1051"/>
      <c r="J385" s="1051"/>
      <c r="K385" s="1051"/>
      <c r="L385" s="1051"/>
      <c r="M385" s="1051"/>
      <c r="N385" s="1051"/>
      <c r="O385" s="1051"/>
      <c r="P385" s="1051"/>
      <c r="Q385" s="941"/>
      <c r="R385" s="1051"/>
      <c r="S385" s="1051"/>
      <c r="T385" s="1051"/>
      <c r="U385" s="1051"/>
      <c r="V385" s="1051"/>
      <c r="W385" s="97"/>
      <c r="X385" s="97"/>
      <c r="Y385" s="97"/>
      <c r="Z385" s="97"/>
      <c r="AA385" s="97" t="s">
        <v>50</v>
      </c>
      <c r="AB385" s="98"/>
      <c r="AC385" s="98"/>
      <c r="AD385" s="97"/>
      <c r="AE385" s="1051"/>
      <c r="AF385" s="334">
        <f t="shared" si="177"/>
        <v>0</v>
      </c>
      <c r="AG385" s="272">
        <f>IF(R385="kompletna",Q385*J385*0.0036*'lista, wskaźniki'!$F$13, IF(R385="częściowa",Q385*J385*0.0036*'lista, wskaźniki'!$F$14, IF(R385="brak",Q385*J385*0.0036*'lista, wskaźniki'!$F$15,)))</f>
        <v>0</v>
      </c>
      <c r="AH385" s="334">
        <f>IF(Y385="inne",K385*'lista, wskaźniki'!$E$35,IF(Y385="to samo źródło",0,IF(Y385=0,0)))</f>
        <v>0</v>
      </c>
      <c r="AI385" s="334" t="b">
        <f>IF(AA385="gaz z sieci",AC385*'lista, wskaźniki'!$D$21)</f>
        <v>0</v>
      </c>
      <c r="AJ385" s="272">
        <f>IF(AA385="węgiel",AB385*'lista, wskaźniki'!$D$20, IF('Sektor mieszkaniowy'!AA385="drewno",'Sektor mieszkaniowy'!AB385*'lista, wskaźniki'!$D$22,IF('Sektor mieszkaniowy'!AA385="pellet",AB385*'lista, wskaźniki'!$D$23,IF('Sektor mieszkaniowy'!AA385="gaz z sieci",AB385*'lista, wskaźniki'!$D$21,IF('Sektor mieszkaniowy'!AA385="olej opałowy",'Sektor mieszkaniowy'!AB385*'lista, wskaźniki'!$D$24)))))</f>
        <v>0</v>
      </c>
      <c r="AK385" s="1054"/>
      <c r="AL385" s="1051"/>
      <c r="AM385" s="20">
        <f>IF(AA385="węgiel",AF385*1/3.6*'lista, wskaźniki'!$F$20,IF(AA385="drewno",AF385*1/3.6*'lista, wskaźniki'!$F$22,IF(AA385="pellet",AF385*1/3.6*'lista, wskaźniki'!$F$23,IF(AA385="gaz z sieci",AF385*1/3.6*'lista, wskaźniki'!$F$21,IF(AA385="olej opałowy",AF385*1/3.6*'lista, wskaźniki'!$F$24,0)))))</f>
        <v>0</v>
      </c>
      <c r="AN385" s="20">
        <f>IF(AA385="węgiel",AF385*'lista, wskaźniki'!$E$42,IF(AA385="drewno",AF385*'lista, wskaźniki'!$G$42,IF(AA385="pellet",AF385*'lista, wskaźniki'!$H$42,IF(AA385="gaz z sieci",AF385*'lista, wskaźniki'!$F$42,IF(AA385="olej opałowy",AF385*'lista, wskaźniki'!$I$42,0)))))</f>
        <v>0</v>
      </c>
      <c r="AO385" s="20">
        <f>IF(AA385="węgiel",AF385*'lista, wskaźniki'!$E$43,IF(AA385="drewno",AF385*'lista, wskaźniki'!$G$43,IF(AA385="pellet",AF385*'lista, wskaźniki'!$H$43,IF(AA385="gaz z sieci",AF385*'lista, wskaźniki'!$F$43,IF(AA385="olej opałowy",AF385*'lista, wskaźniki'!$I$43,0)))))</f>
        <v>0</v>
      </c>
      <c r="AP385" s="20">
        <f>IF(AA385="węgiel",AF385*'lista, wskaźniki'!$E$44,IF(AA385="drewno",AF385*'lista, wskaźniki'!$G$44,IF(AA385="pellet",AF385*'lista, wskaźniki'!$H$44,IF(AA385="gaz z sieci",AF385*'lista, wskaźniki'!$F$44,IF(AA385="olej opałowy",AF385*'lista, wskaźniki'!$I$44,0)))))</f>
        <v>0</v>
      </c>
      <c r="AQ385" s="20" t="b">
        <f>IF(Z385="gaz",AH385*1/3.6*'lista, wskaźniki'!$F$21,IF(Z385="energia elektryczna",AH385*1/3.6*'lista, wskaźniki'!$F$26))</f>
        <v>0</v>
      </c>
      <c r="AR385" s="20" t="b">
        <f>IF(Z385="gaz",AH385*'lista, wskaźniki'!$F$42,IF(Z385="energia elektryczna",AH385*0))</f>
        <v>0</v>
      </c>
      <c r="AS385" s="20" t="b">
        <f>IF(Z385="gaz",AH385*'lista, wskaźniki'!$F$43,IF(Z385="energia elektryczna",AH385*0))</f>
        <v>0</v>
      </c>
      <c r="AT385" s="20" t="b">
        <f>IF(Z385="gaz",AH385*'lista, wskaźniki'!$F$44,IF(Z385="energia elektryczna",AH385*0))</f>
        <v>0</v>
      </c>
      <c r="AU385" s="20">
        <f>AI385*1/3.6*'lista, wskaźniki'!$F$21</f>
        <v>0</v>
      </c>
      <c r="AV385" s="20">
        <f>AI385*'lista, wskaźniki'!$F$42</f>
        <v>0</v>
      </c>
      <c r="AW385" s="20">
        <f>AI385*'lista, wskaźniki'!$F$43</f>
        <v>0</v>
      </c>
      <c r="AX385" s="20">
        <f>AI385*'lista, wskaźniki'!$F$44</f>
        <v>0</v>
      </c>
      <c r="AY385" s="20">
        <f>AK385*'lista, wskaźniki'!$F$26</f>
        <v>0</v>
      </c>
      <c r="AZ385" s="20">
        <f t="shared" si="149"/>
        <v>0</v>
      </c>
      <c r="BA385" s="20">
        <f t="shared" si="150"/>
        <v>0</v>
      </c>
      <c r="BB385" s="20">
        <f t="shared" si="151"/>
        <v>0</v>
      </c>
      <c r="BC385" s="20">
        <f t="shared" si="152"/>
        <v>0</v>
      </c>
      <c r="BD385" s="1051"/>
      <c r="BE385" s="1051"/>
      <c r="BF385" s="1051"/>
      <c r="BG385" s="1051"/>
      <c r="BH385" s="97"/>
      <c r="BI385" s="1051"/>
      <c r="BJ385" s="97"/>
      <c r="BK385" s="1051"/>
      <c r="BL385" s="97"/>
      <c r="BM385" s="97"/>
      <c r="BN385" s="97"/>
      <c r="BO385" s="97"/>
      <c r="BP385" s="97"/>
      <c r="BQ385" s="97"/>
      <c r="BR385" s="97"/>
      <c r="BS385" s="1045"/>
      <c r="BT385" s="1045"/>
      <c r="BU385" s="1045"/>
      <c r="BV385" s="1045"/>
      <c r="BW385" s="1045"/>
      <c r="BX385" s="1045"/>
      <c r="BY385" s="1048"/>
      <c r="CA385" s="365" t="b">
        <f t="shared" si="153"/>
        <v>0</v>
      </c>
      <c r="CB385" s="365" t="b">
        <f t="shared" si="154"/>
        <v>0</v>
      </c>
      <c r="CC385" s="365">
        <f t="shared" si="155"/>
        <v>0</v>
      </c>
      <c r="CD385" s="365" t="b">
        <f t="shared" si="156"/>
        <v>0</v>
      </c>
      <c r="CE385" s="365" t="b">
        <f t="shared" si="157"/>
        <v>0</v>
      </c>
      <c r="CF385" s="365" t="b">
        <f t="shared" si="158"/>
        <v>0</v>
      </c>
      <c r="CG385" s="365" t="b">
        <f t="shared" si="159"/>
        <v>0</v>
      </c>
      <c r="CH385" s="365" t="b">
        <f t="shared" si="160"/>
        <v>0</v>
      </c>
      <c r="CI385" s="72" t="b">
        <f t="shared" si="161"/>
        <v>0</v>
      </c>
      <c r="CJ385" s="72" t="b">
        <f t="shared" si="162"/>
        <v>0</v>
      </c>
      <c r="CK385" s="72">
        <f t="shared" si="163"/>
        <v>0</v>
      </c>
      <c r="CL385" s="72">
        <f t="shared" si="164"/>
        <v>0</v>
      </c>
      <c r="CM385" s="72" t="b">
        <f t="shared" si="165"/>
        <v>0</v>
      </c>
      <c r="CN385" s="72" t="b">
        <f t="shared" si="166"/>
        <v>0</v>
      </c>
      <c r="CP385" s="13">
        <f t="shared" si="167"/>
        <v>0</v>
      </c>
      <c r="CQ385" s="13" t="b">
        <f t="shared" si="168"/>
        <v>0</v>
      </c>
      <c r="CR385" s="13" t="b">
        <f t="shared" si="169"/>
        <v>0</v>
      </c>
      <c r="CS385" s="13" t="b">
        <f t="shared" si="175"/>
        <v>0</v>
      </c>
      <c r="CT385" s="13" t="b">
        <f t="shared" si="174"/>
        <v>0</v>
      </c>
      <c r="CU385" s="13" t="b">
        <f t="shared" si="176"/>
        <v>0</v>
      </c>
      <c r="CV385" s="13" t="b">
        <f t="shared" si="170"/>
        <v>0</v>
      </c>
      <c r="CW385" s="13" t="b">
        <f t="shared" si="171"/>
        <v>0</v>
      </c>
      <c r="CX385" s="13" t="b">
        <f t="shared" si="172"/>
        <v>0</v>
      </c>
      <c r="CY385" s="13" t="b">
        <f t="shared" si="173"/>
        <v>0</v>
      </c>
    </row>
    <row r="386" spans="1:103" s="282" customFormat="1" ht="15" thickBot="1">
      <c r="A386" s="932"/>
      <c r="B386" s="1051"/>
      <c r="C386" s="1051"/>
      <c r="D386" s="1051"/>
      <c r="E386" s="1051"/>
      <c r="F386" s="1051"/>
      <c r="G386" s="1051"/>
      <c r="H386" s="1051"/>
      <c r="I386" s="1051"/>
      <c r="J386" s="1051"/>
      <c r="K386" s="1051"/>
      <c r="L386" s="1051"/>
      <c r="M386" s="1051"/>
      <c r="N386" s="1051"/>
      <c r="O386" s="1051"/>
      <c r="P386" s="1051"/>
      <c r="Q386" s="941"/>
      <c r="R386" s="1051"/>
      <c r="S386" s="1051"/>
      <c r="T386" s="1051"/>
      <c r="U386" s="1051"/>
      <c r="V386" s="1051"/>
      <c r="W386" s="293"/>
      <c r="X386" s="293"/>
      <c r="Y386" s="293"/>
      <c r="Z386" s="293"/>
      <c r="AA386" s="330" t="s">
        <v>38</v>
      </c>
      <c r="AB386" s="98"/>
      <c r="AC386" s="294">
        <v>145</v>
      </c>
      <c r="AD386" s="293">
        <v>850</v>
      </c>
      <c r="AE386" s="1051"/>
      <c r="AF386" s="334">
        <f t="shared" si="177"/>
        <v>0</v>
      </c>
      <c r="AG386" s="281">
        <f>IF(R386="kompletna",Q386*J386*0.0036*'lista, wskaźniki'!$F$13, IF(R386="częściowa",Q386*J386*0.0036*'lista, wskaźniki'!$F$14, IF(R386="brak",Q386*J386*0.0036*'lista, wskaźniki'!$F$15,)))</f>
        <v>0</v>
      </c>
      <c r="AH386" s="334">
        <f>IF(Y386="inne",K386*'lista, wskaźniki'!$E$35,IF(Y386="to samo źródło",0,IF(Y386=0,0)))</f>
        <v>0</v>
      </c>
      <c r="AI386" s="334">
        <f>IF(AA386="gaz z sieci",AC386*'lista, wskaźniki'!$D$21)</f>
        <v>5.2374000000000001</v>
      </c>
      <c r="AJ386" s="281">
        <f>IF(AA386="węgiel",AB386*'lista, wskaźniki'!$D$20, IF('Sektor mieszkaniowy'!AA386="drewno",'Sektor mieszkaniowy'!AB386*'lista, wskaźniki'!$D$22,IF('Sektor mieszkaniowy'!AA386="pellet",AB386*'lista, wskaźniki'!$D$23,IF('Sektor mieszkaniowy'!AA386="gaz z sieci",AB386*'lista, wskaźniki'!$D$21,IF('Sektor mieszkaniowy'!AA386="olej opałowy",'Sektor mieszkaniowy'!AB386*'lista, wskaźniki'!$D$24)))))</f>
        <v>0</v>
      </c>
      <c r="AK386" s="1054"/>
      <c r="AL386" s="1051"/>
      <c r="AM386" s="20">
        <f>IF(AA386="węgiel",AF386*1/3.6*'lista, wskaźniki'!$F$20,IF(AA386="drewno",AF386*1/3.6*'lista, wskaźniki'!$F$22,IF(AA386="pellet",AF386*1/3.6*'lista, wskaźniki'!$F$23,IF(AA386="gaz z sieci",AF386*1/3.6*'lista, wskaźniki'!$F$21,IF(AA386="olej opałowy",AF386*1/3.6*'lista, wskaźniki'!$F$24,0)))))</f>
        <v>0</v>
      </c>
      <c r="AN386" s="20">
        <f>IF(AA386="węgiel",AF386*'lista, wskaźniki'!$E$42,IF(AA386="drewno",AF386*'lista, wskaźniki'!$G$42,IF(AA386="pellet",AF386*'lista, wskaźniki'!$H$42,IF(AA386="gaz z sieci",AF386*'lista, wskaźniki'!$F$42,IF(AA386="olej opałowy",AF386*'lista, wskaźniki'!$I$42,0)))))</f>
        <v>0</v>
      </c>
      <c r="AO386" s="20">
        <f>IF(AA386="węgiel",AF386*'lista, wskaźniki'!$E$43,IF(AA386="drewno",AF386*'lista, wskaźniki'!$G$43,IF(AA386="pellet",AF386*'lista, wskaźniki'!$H$43,IF(AA386="gaz z sieci",AF386*'lista, wskaźniki'!$F$43,IF(AA386="olej opałowy",AF386*'lista, wskaźniki'!$I$43,0)))))</f>
        <v>0</v>
      </c>
      <c r="AP386" s="20">
        <f>IF(AA386="węgiel",AF386*'lista, wskaźniki'!$E$44,IF(AA386="drewno",AF386*'lista, wskaźniki'!$G$44,IF(AA386="pellet",AF386*'lista, wskaźniki'!$H$44,IF(AA386="gaz z sieci",AF386*'lista, wskaźniki'!$F$44,IF(AA386="olej opałowy",AF386*'lista, wskaźniki'!$I$44,0)))))</f>
        <v>0</v>
      </c>
      <c r="AQ386" s="20" t="b">
        <f>IF(Z386="gaz",AH386*1/3.6*'lista, wskaźniki'!$F$21,IF(Z386="energia elektryczna",AH386*1/3.6*'lista, wskaźniki'!$F$26))</f>
        <v>0</v>
      </c>
      <c r="AR386" s="20" t="b">
        <f>IF(Z386="gaz",AH386*'lista, wskaźniki'!$F$42,IF(Z386="energia elektryczna",AH386*0))</f>
        <v>0</v>
      </c>
      <c r="AS386" s="20" t="b">
        <f>IF(Z386="gaz",AH386*'lista, wskaźniki'!$F$43,IF(Z386="energia elektryczna",AH386*0))</f>
        <v>0</v>
      </c>
      <c r="AT386" s="20" t="b">
        <f>IF(Z386="gaz",AH386*'lista, wskaźniki'!$F$44,IF(Z386="energia elektryczna",AH386*0))</f>
        <v>0</v>
      </c>
      <c r="AU386" s="20">
        <f>AI386*1/3.6*'lista, wskaźniki'!$F$21</f>
        <v>0.29235166800000001</v>
      </c>
      <c r="AV386" s="20">
        <f>AI386*'lista, wskaźniki'!$F$42</f>
        <v>2.6187E-6</v>
      </c>
      <c r="AW386" s="20">
        <f>AI386*'lista, wskaźniki'!$F$43</f>
        <v>2.6187E-6</v>
      </c>
      <c r="AX386" s="20">
        <f>AI386*'lista, wskaźniki'!$F$44</f>
        <v>0</v>
      </c>
      <c r="AY386" s="20">
        <f>AK386*'lista, wskaźniki'!$F$26</f>
        <v>0</v>
      </c>
      <c r="AZ386" s="20">
        <f t="shared" si="149"/>
        <v>0.29235166800000001</v>
      </c>
      <c r="BA386" s="20">
        <f t="shared" si="150"/>
        <v>2.6187E-6</v>
      </c>
      <c r="BB386" s="20">
        <f t="shared" si="151"/>
        <v>2.6187E-6</v>
      </c>
      <c r="BC386" s="20">
        <f t="shared" si="152"/>
        <v>0</v>
      </c>
      <c r="BD386" s="1051"/>
      <c r="BE386" s="1051"/>
      <c r="BF386" s="1051"/>
      <c r="BG386" s="1051"/>
      <c r="BH386" s="293"/>
      <c r="BI386" s="1051"/>
      <c r="BJ386" s="293"/>
      <c r="BK386" s="1051"/>
      <c r="BL386" s="293"/>
      <c r="BM386" s="293"/>
      <c r="BN386" s="293"/>
      <c r="BO386" s="293"/>
      <c r="BP386" s="293"/>
      <c r="BQ386" s="293"/>
      <c r="BR386" s="293"/>
      <c r="BS386" s="1045"/>
      <c r="BT386" s="1045"/>
      <c r="BU386" s="1045"/>
      <c r="BV386" s="1045"/>
      <c r="BW386" s="1045"/>
      <c r="BX386" s="1045"/>
      <c r="BY386" s="1048"/>
      <c r="CA386" s="365" t="b">
        <f t="shared" si="153"/>
        <v>0</v>
      </c>
      <c r="CB386" s="365" t="b">
        <f t="shared" si="154"/>
        <v>0</v>
      </c>
      <c r="CC386" s="365" t="b">
        <f t="shared" si="155"/>
        <v>0</v>
      </c>
      <c r="CD386" s="365">
        <f t="shared" si="156"/>
        <v>0</v>
      </c>
      <c r="CE386" s="365" t="b">
        <f t="shared" si="157"/>
        <v>0</v>
      </c>
      <c r="CF386" s="365" t="b">
        <f t="shared" si="158"/>
        <v>0</v>
      </c>
      <c r="CG386" s="365" t="b">
        <f t="shared" si="159"/>
        <v>0</v>
      </c>
      <c r="CH386" s="365">
        <f t="shared" si="160"/>
        <v>5.2374000000000001</v>
      </c>
      <c r="CI386" s="72" t="b">
        <f t="shared" si="161"/>
        <v>0</v>
      </c>
      <c r="CJ386" s="72" t="b">
        <f t="shared" si="162"/>
        <v>0</v>
      </c>
      <c r="CK386" s="72" t="b">
        <f t="shared" si="163"/>
        <v>0</v>
      </c>
      <c r="CL386" s="72">
        <f t="shared" si="164"/>
        <v>0</v>
      </c>
      <c r="CM386" s="72" t="b">
        <f t="shared" si="165"/>
        <v>0</v>
      </c>
      <c r="CN386" s="72" t="b">
        <f t="shared" si="166"/>
        <v>0</v>
      </c>
      <c r="CP386" s="13">
        <f t="shared" si="167"/>
        <v>0</v>
      </c>
      <c r="CQ386" s="13" t="b">
        <f t="shared" si="168"/>
        <v>0</v>
      </c>
      <c r="CR386" s="13" t="b">
        <f t="shared" si="169"/>
        <v>0</v>
      </c>
      <c r="CS386" s="13" t="b">
        <f t="shared" si="175"/>
        <v>0</v>
      </c>
      <c r="CT386" s="13" t="b">
        <f t="shared" si="174"/>
        <v>0</v>
      </c>
      <c r="CU386" s="13" t="b">
        <f t="shared" si="176"/>
        <v>0</v>
      </c>
      <c r="CV386" s="13" t="b">
        <f t="shared" si="170"/>
        <v>0</v>
      </c>
      <c r="CW386" s="13" t="b">
        <f t="shared" si="171"/>
        <v>0</v>
      </c>
      <c r="CX386" s="13" t="b">
        <f t="shared" si="172"/>
        <v>0</v>
      </c>
      <c r="CY386" s="13" t="b">
        <f t="shared" si="173"/>
        <v>0</v>
      </c>
    </row>
    <row r="387" spans="1:103" ht="15" thickBot="1">
      <c r="A387" s="933"/>
      <c r="B387" s="1052"/>
      <c r="C387" s="1052"/>
      <c r="D387" s="1052"/>
      <c r="E387" s="1052"/>
      <c r="F387" s="1052"/>
      <c r="G387" s="1052"/>
      <c r="H387" s="1052"/>
      <c r="I387" s="1052"/>
      <c r="J387" s="1052"/>
      <c r="K387" s="1052"/>
      <c r="L387" s="1052"/>
      <c r="M387" s="1052"/>
      <c r="N387" s="1052"/>
      <c r="O387" s="1052"/>
      <c r="P387" s="1052"/>
      <c r="Q387" s="942"/>
      <c r="R387" s="1052"/>
      <c r="S387" s="1052"/>
      <c r="T387" s="1052"/>
      <c r="U387" s="1052"/>
      <c r="V387" s="1052"/>
      <c r="W387" s="99"/>
      <c r="X387" s="99"/>
      <c r="Y387" s="99"/>
      <c r="Z387" s="99"/>
      <c r="AA387" s="99" t="s">
        <v>37</v>
      </c>
      <c r="AB387" s="100"/>
      <c r="AC387" s="100"/>
      <c r="AD387" s="99"/>
      <c r="AE387" s="1052"/>
      <c r="AF387" s="334">
        <f t="shared" si="177"/>
        <v>0</v>
      </c>
      <c r="AG387" s="272">
        <f>IF(R387="kompletna",Q387*J387*0.0036*'lista, wskaźniki'!$F$13, IF(R387="częściowa",Q387*J387*0.0036*'lista, wskaźniki'!$F$14, IF(R387="brak",Q387*J387*0.0036*'lista, wskaźniki'!$F$15,)))</f>
        <v>0</v>
      </c>
      <c r="AH387" s="334">
        <f>IF(Y387="inne",K387*'lista, wskaźniki'!$E$35,IF(Y387="to samo źródło",0,IF(Y387=0,0)))</f>
        <v>0</v>
      </c>
      <c r="AI387" s="334" t="b">
        <f>IF(AA387="gaz z sieci",AC387*'lista, wskaźniki'!$D$21)</f>
        <v>0</v>
      </c>
      <c r="AJ387" s="272">
        <f>IF(AA387="węgiel",AB387*'lista, wskaźniki'!$D$20, IF('Sektor mieszkaniowy'!AA387="drewno",'Sektor mieszkaniowy'!AB387*'lista, wskaźniki'!$D$22,IF('Sektor mieszkaniowy'!AA387="pellet",AB387*'lista, wskaźniki'!$D$23,IF('Sektor mieszkaniowy'!AA387="gaz z sieci",AB387*'lista, wskaźniki'!$D$21,IF('Sektor mieszkaniowy'!AA387="olej opałowy",'Sektor mieszkaniowy'!AB387*'lista, wskaźniki'!$D$24)))))</f>
        <v>0</v>
      </c>
      <c r="AK387" s="1055"/>
      <c r="AL387" s="1052"/>
      <c r="AM387" s="20">
        <f>IF(AA387="węgiel",AF387*1/3.6*'lista, wskaźniki'!$F$20,IF(AA387="drewno",AF387*1/3.6*'lista, wskaźniki'!$F$22,IF(AA387="pellet",AF387*1/3.6*'lista, wskaźniki'!$F$23,IF(AA387="gaz z sieci",AF387*1/3.6*'lista, wskaźniki'!$F$21,IF(AA387="olej opałowy",AF387*1/3.6*'lista, wskaźniki'!$F$24,0)))))</f>
        <v>0</v>
      </c>
      <c r="AN387" s="20">
        <f>IF(AA387="węgiel",AF387*'lista, wskaźniki'!$E$42,IF(AA387="drewno",AF387*'lista, wskaźniki'!$G$42,IF(AA387="pellet",AF387*'lista, wskaźniki'!$H$42,IF(AA387="gaz z sieci",AF387*'lista, wskaźniki'!$F$42,IF(AA387="olej opałowy",AF387*'lista, wskaźniki'!$I$42,0)))))</f>
        <v>0</v>
      </c>
      <c r="AO387" s="20">
        <f>IF(AA387="węgiel",AF387*'lista, wskaźniki'!$E$43,IF(AA387="drewno",AF387*'lista, wskaźniki'!$G$43,IF(AA387="pellet",AF387*'lista, wskaźniki'!$H$43,IF(AA387="gaz z sieci",AF387*'lista, wskaźniki'!$F$43,IF(AA387="olej opałowy",AF387*'lista, wskaźniki'!$I$43,0)))))</f>
        <v>0</v>
      </c>
      <c r="AP387" s="20">
        <f>IF(AA387="węgiel",AF387*'lista, wskaźniki'!$E$44,IF(AA387="drewno",AF387*'lista, wskaźniki'!$G$44,IF(AA387="pellet",AF387*'lista, wskaźniki'!$H$44,IF(AA387="gaz z sieci",AF387*'lista, wskaźniki'!$F$44,IF(AA387="olej opałowy",AF387*'lista, wskaźniki'!$I$44,0)))))</f>
        <v>0</v>
      </c>
      <c r="AQ387" s="20" t="b">
        <f>IF(Z387="gaz",AH387*1/3.6*'lista, wskaźniki'!$F$21,IF(Z387="energia elektryczna",AH387*1/3.6*'lista, wskaźniki'!$F$26))</f>
        <v>0</v>
      </c>
      <c r="AR387" s="20" t="b">
        <f>IF(Z387="gaz",AH387*'lista, wskaźniki'!$F$42,IF(Z387="energia elektryczna",AH387*0))</f>
        <v>0</v>
      </c>
      <c r="AS387" s="20" t="b">
        <f>IF(Z387="gaz",AH387*'lista, wskaźniki'!$F$43,IF(Z387="energia elektryczna",AH387*0))</f>
        <v>0</v>
      </c>
      <c r="AT387" s="20" t="b">
        <f>IF(Z387="gaz",AH387*'lista, wskaźniki'!$F$44,IF(Z387="energia elektryczna",AH387*0))</f>
        <v>0</v>
      </c>
      <c r="AU387" s="20">
        <f>AI387*1/3.6*'lista, wskaźniki'!$F$21</f>
        <v>0</v>
      </c>
      <c r="AV387" s="20">
        <f>AI387*'lista, wskaźniki'!$F$42</f>
        <v>0</v>
      </c>
      <c r="AW387" s="20">
        <f>AI387*'lista, wskaźniki'!$F$43</f>
        <v>0</v>
      </c>
      <c r="AX387" s="20">
        <f>AI387*'lista, wskaźniki'!$F$44</f>
        <v>0</v>
      </c>
      <c r="AY387" s="20">
        <f>AK387*'lista, wskaźniki'!$F$26</f>
        <v>0</v>
      </c>
      <c r="AZ387" s="20">
        <f t="shared" si="149"/>
        <v>0</v>
      </c>
      <c r="BA387" s="20">
        <f t="shared" si="150"/>
        <v>0</v>
      </c>
      <c r="BB387" s="20">
        <f t="shared" si="151"/>
        <v>0</v>
      </c>
      <c r="BC387" s="20">
        <f t="shared" si="152"/>
        <v>0</v>
      </c>
      <c r="BD387" s="1052"/>
      <c r="BE387" s="1052"/>
      <c r="BF387" s="1052"/>
      <c r="BG387" s="1052"/>
      <c r="BH387" s="99"/>
      <c r="BI387" s="1052"/>
      <c r="BJ387" s="99"/>
      <c r="BK387" s="1052"/>
      <c r="BL387" s="99"/>
      <c r="BM387" s="99"/>
      <c r="BN387" s="99"/>
      <c r="BO387" s="99"/>
      <c r="BP387" s="99"/>
      <c r="BQ387" s="99"/>
      <c r="BR387" s="99"/>
      <c r="BS387" s="1046"/>
      <c r="BT387" s="1046"/>
      <c r="BU387" s="1046"/>
      <c r="BV387" s="1046"/>
      <c r="BW387" s="1046"/>
      <c r="BX387" s="1046"/>
      <c r="BY387" s="1049"/>
      <c r="CA387" s="365" t="b">
        <f t="shared" si="153"/>
        <v>0</v>
      </c>
      <c r="CB387" s="365" t="b">
        <f t="shared" si="154"/>
        <v>0</v>
      </c>
      <c r="CC387" s="365" t="b">
        <f t="shared" si="155"/>
        <v>0</v>
      </c>
      <c r="CD387" s="365" t="b">
        <f t="shared" si="156"/>
        <v>0</v>
      </c>
      <c r="CE387" s="365">
        <f t="shared" si="157"/>
        <v>0</v>
      </c>
      <c r="CF387" s="365" t="b">
        <f t="shared" si="158"/>
        <v>0</v>
      </c>
      <c r="CG387" s="365" t="b">
        <f t="shared" si="159"/>
        <v>0</v>
      </c>
      <c r="CH387" s="365" t="b">
        <f t="shared" si="160"/>
        <v>0</v>
      </c>
      <c r="CI387" s="72" t="b">
        <f t="shared" si="161"/>
        <v>0</v>
      </c>
      <c r="CJ387" s="72" t="b">
        <f t="shared" si="162"/>
        <v>0</v>
      </c>
      <c r="CK387" s="72" t="b">
        <f t="shared" si="163"/>
        <v>0</v>
      </c>
      <c r="CL387" s="72">
        <f t="shared" si="164"/>
        <v>0</v>
      </c>
      <c r="CM387" s="72">
        <f t="shared" si="165"/>
        <v>0</v>
      </c>
      <c r="CN387" s="72" t="b">
        <f t="shared" si="166"/>
        <v>0</v>
      </c>
      <c r="CP387" s="13">
        <f t="shared" si="167"/>
        <v>0</v>
      </c>
      <c r="CQ387" s="13" t="b">
        <f t="shared" si="168"/>
        <v>0</v>
      </c>
      <c r="CR387" s="13" t="b">
        <f t="shared" si="169"/>
        <v>0</v>
      </c>
      <c r="CS387" s="13" t="b">
        <f t="shared" si="175"/>
        <v>0</v>
      </c>
      <c r="CT387" s="13" t="b">
        <f t="shared" si="174"/>
        <v>0</v>
      </c>
      <c r="CU387" s="13" t="b">
        <f t="shared" si="176"/>
        <v>0</v>
      </c>
      <c r="CV387" s="13" t="b">
        <f t="shared" si="170"/>
        <v>0</v>
      </c>
      <c r="CW387" s="13" t="b">
        <f t="shared" si="171"/>
        <v>0</v>
      </c>
      <c r="CX387" s="13" t="b">
        <f t="shared" si="172"/>
        <v>0</v>
      </c>
      <c r="CY387" s="13" t="b">
        <f t="shared" si="173"/>
        <v>0</v>
      </c>
    </row>
    <row r="388" spans="1:103" ht="15" thickBot="1">
      <c r="A388" s="931">
        <v>78</v>
      </c>
      <c r="B388" s="1050" t="s">
        <v>206</v>
      </c>
      <c r="C388" s="1050"/>
      <c r="D388" s="1050" t="s">
        <v>1</v>
      </c>
      <c r="E388" s="1050" t="s">
        <v>5</v>
      </c>
      <c r="F388" s="1050"/>
      <c r="G388" s="1050"/>
      <c r="H388" s="1050"/>
      <c r="I388" s="1050" t="s">
        <v>11</v>
      </c>
      <c r="J388" s="1050">
        <v>160</v>
      </c>
      <c r="K388" s="1050">
        <v>4</v>
      </c>
      <c r="L388" s="1050" t="s">
        <v>16</v>
      </c>
      <c r="M388" s="1050">
        <v>100</v>
      </c>
      <c r="N388" s="1050" t="s">
        <v>17</v>
      </c>
      <c r="O388" s="1050"/>
      <c r="P388" s="1050" t="s">
        <v>16</v>
      </c>
      <c r="Q388" s="940">
        <f>IF(I388="&lt;1966",'lista, wskaźniki'!$G$4,IF(I388="1967-1985",'lista, wskaźniki'!$G$5,IF(I388="1986-1992",'lista, wskaźniki'!$G$6,IF(I388="1993-1996",'lista, wskaźniki'!$G$7,IF(I388="&gt;1997",'lista, wskaźniki'!$G$8,IF(I388=0,'lista, wskaźniki'!$G$4))))))</f>
        <v>250</v>
      </c>
      <c r="R388" s="1050" t="s">
        <v>23</v>
      </c>
      <c r="S388" s="1050" t="s">
        <v>27</v>
      </c>
      <c r="T388" s="1050">
        <v>21</v>
      </c>
      <c r="U388" s="1050">
        <v>2003</v>
      </c>
      <c r="V388" s="1050"/>
      <c r="W388" s="20" t="s">
        <v>36</v>
      </c>
      <c r="X388" s="95" t="s">
        <v>38</v>
      </c>
      <c r="Y388" s="97" t="s">
        <v>24</v>
      </c>
      <c r="Z388" s="95" t="s">
        <v>401</v>
      </c>
      <c r="AA388" s="95" t="s">
        <v>35</v>
      </c>
      <c r="AB388" s="96">
        <v>6</v>
      </c>
      <c r="AC388" s="96"/>
      <c r="AD388" s="95">
        <v>4000</v>
      </c>
      <c r="AE388" s="1050"/>
      <c r="AF388" s="334">
        <f t="shared" si="177"/>
        <v>125.49000000000001</v>
      </c>
      <c r="AG388" s="272">
        <f>IF(R388="kompletna",Q388*J388*0.0036*'lista, wskaźniki'!$F$13, IF(R388="częściowa",Q388*J388*0.0036*'lista, wskaźniki'!$F$14, IF(R388="brak",Q388*J388*0.0036*'lista, wskaźniki'!$F$15,)))</f>
        <v>115.2</v>
      </c>
      <c r="AH388" s="334">
        <f>IF(Y388="inne",K388*'lista, wskaźniki'!$E$35,IF(Y388="to samo źródło",0,IF(Y388=0,0)))</f>
        <v>8.6714145000000009</v>
      </c>
      <c r="AI388" s="334" t="b">
        <f>IF(AA388="gaz z sieci",AC388*'lista, wskaźniki'!$D$21)</f>
        <v>0</v>
      </c>
      <c r="AJ388" s="272">
        <f>IF(AA388="węgiel",AB388*'lista, wskaźniki'!$D$20, IF('Sektor mieszkaniowy'!AA388="drewno",'Sektor mieszkaniowy'!AB388*'lista, wskaźniki'!$D$22,IF('Sektor mieszkaniowy'!AA388="pellet",AB388*'lista, wskaźniki'!$D$23,IF('Sektor mieszkaniowy'!AA388="gaz z sieci",AB388*'lista, wskaźniki'!$D$21,IF('Sektor mieszkaniowy'!AA388="olej opałowy",'Sektor mieszkaniowy'!AB388*'lista, wskaźniki'!$D$24)))))</f>
        <v>135.78</v>
      </c>
      <c r="AK388" s="1053">
        <f>AL388/'lista, wskaźniki'!$A$127</f>
        <v>0</v>
      </c>
      <c r="AL388" s="1050"/>
      <c r="AM388" s="20">
        <f>IF(AA388="węgiel",AF388*1/3.6*'lista, wskaźniki'!$F$20,IF(AA388="drewno",AF388*1/3.6*'lista, wskaźniki'!$F$22,IF(AA388="pellet",AF388*1/3.6*'lista, wskaźniki'!$F$23,IF(AA388="gaz z sieci",AF388*1/3.6*'lista, wskaźniki'!$F$21,IF(AA388="olej opałowy",AF388*1/3.6*'lista, wskaźniki'!$F$24,0)))))</f>
        <v>11.8876677</v>
      </c>
      <c r="AN388" s="20">
        <f>IF(AA388="węgiel",AF388*'lista, wskaźniki'!$E$42,IF(AA388="drewno",AF388*'lista, wskaźniki'!$G$42,IF(AA388="pellet",AF388*'lista, wskaźniki'!$H$42,IF(AA388="gaz z sieci",AF388*'lista, wskaźniki'!$F$42,IF(AA388="olej opałowy",AF388*'lista, wskaźniki'!$I$42,0)))))</f>
        <v>4.7686200000000005E-2</v>
      </c>
      <c r="AO388" s="20">
        <f>IF(AA388="węgiel",AF388*'lista, wskaźniki'!$E$43,IF(AA388="drewno",AF388*'lista, wskaźniki'!$G$43,IF(AA388="pellet",AF388*'lista, wskaźniki'!$H$43,IF(AA388="gaz z sieci",AF388*'lista, wskaźniki'!$F$43,IF(AA388="olej opałowy",AF388*'lista, wskaźniki'!$I$43,0)))))</f>
        <v>4.5176400000000005E-2</v>
      </c>
      <c r="AP388" s="20">
        <f>IF(AA388="węgiel",AF388*'lista, wskaźniki'!$E$44,IF(AA388="drewno",AF388*'lista, wskaźniki'!$G$44,IF(AA388="pellet",AF388*'lista, wskaźniki'!$H$44,IF(AA388="gaz z sieci",AF388*'lista, wskaźniki'!$F$44,IF(AA388="olej opałowy",AF388*'lista, wskaźniki'!$I$44,0)))))</f>
        <v>3.3882300000000006E-5</v>
      </c>
      <c r="AQ388" s="20">
        <f>IF(Z388="gaz",AH388*1/3.6*'lista, wskaźniki'!$F$21,IF(Z388="energia elektryczna",AH388*1/3.6*'lista, wskaźniki'!$F$26))</f>
        <v>0.48403835739000006</v>
      </c>
      <c r="AR388" s="20">
        <f>IF(Z388="gaz",AH388*'lista, wskaźniki'!$F$42,IF(Z388="energia elektryczna",AH388*0))</f>
        <v>4.3357072500000005E-6</v>
      </c>
      <c r="AS388" s="20">
        <f>IF(Z388="gaz",AH388*'lista, wskaźniki'!$F$43,IF(Z388="energia elektryczna",AH388*0))</f>
        <v>4.3357072500000005E-6</v>
      </c>
      <c r="AT388" s="20">
        <f>IF(Z388="gaz",AH388*'lista, wskaźniki'!$F$44,IF(Z388="energia elektryczna",AH388*0))</f>
        <v>0</v>
      </c>
      <c r="AU388" s="20">
        <f>AI388*1/3.6*'lista, wskaźniki'!$F$21</f>
        <v>0</v>
      </c>
      <c r="AV388" s="20">
        <f>AI388*'lista, wskaźniki'!$F$42</f>
        <v>0</v>
      </c>
      <c r="AW388" s="20">
        <f>AI388*'lista, wskaźniki'!$F$43</f>
        <v>0</v>
      </c>
      <c r="AX388" s="20">
        <f>AI388*'lista, wskaźniki'!$F$44</f>
        <v>0</v>
      </c>
      <c r="AY388" s="20">
        <f>AK388*'lista, wskaźniki'!$F$26</f>
        <v>0</v>
      </c>
      <c r="AZ388" s="20">
        <f t="shared" ref="AZ388:AZ451" si="178">AM388+AQ388+AU388+AY388</f>
        <v>12.37170605739</v>
      </c>
      <c r="BA388" s="20">
        <f t="shared" ref="BA388:BA451" si="179">AN388+AR388+AV388</f>
        <v>4.7690535707250008E-2</v>
      </c>
      <c r="BB388" s="20">
        <f t="shared" ref="BB388:BB451" si="180">AO388+AS388+AW388</f>
        <v>4.5180735707250008E-2</v>
      </c>
      <c r="BC388" s="20">
        <f t="shared" ref="BC388:BC451" si="181">AP388+AT388+AX388</f>
        <v>3.3882300000000006E-5</v>
      </c>
      <c r="BD388" s="1050" t="s">
        <v>17</v>
      </c>
      <c r="BE388" s="1050" t="s">
        <v>16</v>
      </c>
      <c r="BF388" s="1050" t="s">
        <v>17</v>
      </c>
      <c r="BG388" s="1050" t="s">
        <v>17</v>
      </c>
      <c r="BH388" s="95"/>
      <c r="BI388" s="1050" t="s">
        <v>16</v>
      </c>
      <c r="BJ388" s="95" t="s">
        <v>43</v>
      </c>
      <c r="BK388" s="1050" t="s">
        <v>17</v>
      </c>
      <c r="BL388" s="95"/>
      <c r="BM388" s="95"/>
      <c r="BN388" s="95"/>
      <c r="BO388" s="95" t="s">
        <v>57</v>
      </c>
      <c r="BP388" s="95" t="s">
        <v>52</v>
      </c>
      <c r="BQ388" s="95" t="s">
        <v>120</v>
      </c>
      <c r="BR388" s="95">
        <v>1</v>
      </c>
      <c r="BS388" s="1044">
        <v>10000</v>
      </c>
      <c r="BT388" s="1044">
        <v>120</v>
      </c>
      <c r="BU388" s="1044"/>
      <c r="BV388" s="1044">
        <v>250</v>
      </c>
      <c r="BW388" s="1044">
        <v>500</v>
      </c>
      <c r="BX388" s="1044"/>
      <c r="BY388" s="1047">
        <v>600</v>
      </c>
      <c r="CA388" s="365">
        <f t="shared" ref="CA388:CA451" si="182">IF(AA388="węgiel",AF388)</f>
        <v>125.49000000000001</v>
      </c>
      <c r="CB388" s="365" t="b">
        <f t="shared" ref="CB388:CB451" si="183">IF(AA388="drewno",AF388)</f>
        <v>0</v>
      </c>
      <c r="CC388" s="365" t="b">
        <f t="shared" ref="CC388:CC451" si="184">IF(AA388="pellet",AF388)</f>
        <v>0</v>
      </c>
      <c r="CD388" s="365" t="b">
        <f t="shared" ref="CD388:CD451" si="185">IF(AA388="gaz z sieci",AF388)</f>
        <v>0</v>
      </c>
      <c r="CE388" s="365" t="b">
        <f t="shared" ref="CE388:CE451" si="186">IF(AA388="olej opałowy",AF388)</f>
        <v>0</v>
      </c>
      <c r="CF388" s="365">
        <f t="shared" ref="CF388:CF451" si="187">IF(Z388="gaz",AH388)</f>
        <v>8.6714145000000009</v>
      </c>
      <c r="CG388" s="365" t="b">
        <f t="shared" ref="CG388:CG451" si="188">IF(Z388="energia elektryczna",AH388)</f>
        <v>0</v>
      </c>
      <c r="CH388" s="365" t="b">
        <f t="shared" ref="CH388:CH451" si="189">IF(AA388="gaz z sieci",AI388)</f>
        <v>0</v>
      </c>
      <c r="CI388" s="72">
        <f t="shared" ref="CI388:CI451" si="190">CA388</f>
        <v>125.49000000000001</v>
      </c>
      <c r="CJ388" s="72" t="b">
        <f t="shared" ref="CJ388:CJ451" si="191">CB388</f>
        <v>0</v>
      </c>
      <c r="CK388" s="72" t="b">
        <f t="shared" ref="CK388:CK451" si="192">CC388</f>
        <v>0</v>
      </c>
      <c r="CL388" s="72">
        <f t="shared" ref="CL388:CL451" si="193">CD388+CF388</f>
        <v>8.6714145000000009</v>
      </c>
      <c r="CM388" s="72" t="b">
        <f t="shared" ref="CM388:CM451" si="194">CE388</f>
        <v>0</v>
      </c>
      <c r="CN388" s="72" t="b">
        <f t="shared" ref="CN388:CN451" si="195">CG388</f>
        <v>0</v>
      </c>
      <c r="CP388" s="13" t="b">
        <f t="shared" ref="CP388:CP451" si="196">IF(I388="&lt;1966",J388,IF(I388&lt;1966,J388))</f>
        <v>0</v>
      </c>
      <c r="CQ388" s="13">
        <f t="shared" ref="CQ388:CQ451" si="197">IF(R388="kompletna",CP388,IF(R388="częściowa",0.5*CP388,IF(R388="brak",0*CP388)))</f>
        <v>0</v>
      </c>
      <c r="CR388" s="13">
        <f t="shared" ref="CR388:CR451" si="198">IF(I388="1967-1985",J388)</f>
        <v>160</v>
      </c>
      <c r="CS388" s="13">
        <f t="shared" si="175"/>
        <v>80</v>
      </c>
      <c r="CT388" s="13" t="b">
        <f t="shared" si="174"/>
        <v>0</v>
      </c>
      <c r="CU388" s="13">
        <f t="shared" si="176"/>
        <v>0</v>
      </c>
      <c r="CV388" s="13" t="b">
        <f t="shared" ref="CV388:CV451" si="199">IF(I388="1993-1996",J388)</f>
        <v>0</v>
      </c>
      <c r="CW388" s="13">
        <f t="shared" ref="CW388:CW451" si="200">IF(R388="kompletna",CV388,IF(R388="częściowa",0.5*CV388,IF(R388="brak",0*CV388)))</f>
        <v>0</v>
      </c>
      <c r="CX388" s="13" t="b">
        <f t="shared" ref="CX388:CX451" si="201">IF(I388="&gt;1997",J388)</f>
        <v>0</v>
      </c>
      <c r="CY388" s="13">
        <f t="shared" ref="CY388:CY451" si="202">IF(R388="kompletna",CX388,IF(R388="częściowa",0.5*CX388,IF(R388="brak",0*CX388)))</f>
        <v>0</v>
      </c>
    </row>
    <row r="389" spans="1:103" ht="15" thickBot="1">
      <c r="A389" s="932"/>
      <c r="B389" s="1051"/>
      <c r="C389" s="1051"/>
      <c r="D389" s="1051"/>
      <c r="E389" s="1051"/>
      <c r="F389" s="1051"/>
      <c r="G389" s="1051"/>
      <c r="H389" s="1051"/>
      <c r="I389" s="1051"/>
      <c r="J389" s="1051"/>
      <c r="K389" s="1051"/>
      <c r="L389" s="1051"/>
      <c r="M389" s="1051"/>
      <c r="N389" s="1051"/>
      <c r="O389" s="1051"/>
      <c r="P389" s="1051"/>
      <c r="Q389" s="941"/>
      <c r="R389" s="1051"/>
      <c r="S389" s="1051"/>
      <c r="T389" s="1051"/>
      <c r="U389" s="1051"/>
      <c r="V389" s="1051"/>
      <c r="W389" s="97" t="s">
        <v>35</v>
      </c>
      <c r="X389" s="97"/>
      <c r="Y389" s="97"/>
      <c r="Z389" s="95"/>
      <c r="AA389" s="97" t="s">
        <v>36</v>
      </c>
      <c r="AB389" s="98">
        <v>4</v>
      </c>
      <c r="AC389" s="98"/>
      <c r="AD389" s="97">
        <v>400</v>
      </c>
      <c r="AE389" s="1051"/>
      <c r="AF389" s="334">
        <f>IF(AG389&gt;0,(AJ389+AG389/2)/2,AJ389)</f>
        <v>60</v>
      </c>
      <c r="AG389" s="272">
        <v>115.2</v>
      </c>
      <c r="AH389" s="334">
        <f>IF(Y389="inne",K389*'lista, wskaźniki'!$E$35,IF(Y389="to samo źródło",0,IF(Y389=0,0)))</f>
        <v>0</v>
      </c>
      <c r="AI389" s="334" t="b">
        <f>IF(AA389="gaz z sieci",AC389*'lista, wskaźniki'!$D$21)</f>
        <v>0</v>
      </c>
      <c r="AJ389" s="272">
        <f>IF(AA389="węgiel",AB389*'lista, wskaźniki'!$D$20, IF('Sektor mieszkaniowy'!AA389="drewno",'Sektor mieszkaniowy'!AB389*'lista, wskaźniki'!$D$22,IF('Sektor mieszkaniowy'!AA389="pellet",AB389*'lista, wskaźniki'!$D$23,IF('Sektor mieszkaniowy'!AA389="gaz z sieci",AB389*'lista, wskaźniki'!$D$21,IF('Sektor mieszkaniowy'!AA389="olej opałowy",'Sektor mieszkaniowy'!AB389*'lista, wskaźniki'!$D$24)))))</f>
        <v>62.4</v>
      </c>
      <c r="AK389" s="1054"/>
      <c r="AL389" s="1051"/>
      <c r="AM389" s="20">
        <f>IF(AA389="węgiel",AF389*1/3.6*'lista, wskaźniki'!$F$20,IF(AA389="drewno",AF389*1/3.6*'lista, wskaźniki'!$F$22,IF(AA389="pellet",AF389*1/3.6*'lista, wskaźniki'!$F$23,IF(AA389="gaz z sieci",AF389*1/3.6*'lista, wskaźniki'!$F$21,IF(AA389="olej opałowy",AF389*1/3.6*'lista, wskaźniki'!$F$24,0)))))</f>
        <v>0</v>
      </c>
      <c r="AN389" s="20">
        <f>IF(AA389="węgiel",AF389*'lista, wskaźniki'!$E$42,IF(AA389="drewno",AF389*'lista, wskaźniki'!$G$42,IF(AA389="pellet",AF389*'lista, wskaźniki'!$H$42,IF(AA389="gaz z sieci",AF389*'lista, wskaźniki'!$F$42,IF(AA389="olej opałowy",AF389*'lista, wskaźniki'!$I$42,0)))))</f>
        <v>4.8599999999999997E-2</v>
      </c>
      <c r="AO389" s="20">
        <f>IF(AA389="węgiel",AF389*'lista, wskaźniki'!$E$43,IF(AA389="drewno",AF389*'lista, wskaźniki'!$G$43,IF(AA389="pellet",AF389*'lista, wskaźniki'!$H$43,IF(AA389="gaz z sieci",AF389*'lista, wskaźniki'!$F$43,IF(AA389="olej opałowy",AF389*'lista, wskaźniki'!$I$43,0)))))</f>
        <v>4.8599999999999997E-2</v>
      </c>
      <c r="AP389" s="20">
        <f>IF(AA389="węgiel",AF389*'lista, wskaźniki'!$E$44,IF(AA389="drewno",AF389*'lista, wskaźniki'!$G$44,IF(AA389="pellet",AF389*'lista, wskaźniki'!$H$44,IF(AA389="gaz z sieci",AF389*'lista, wskaźniki'!$F$44,IF(AA389="olej opałowy",AF389*'lista, wskaźniki'!$I$44,0)))))</f>
        <v>1.4999999999999999E-5</v>
      </c>
      <c r="AQ389" s="20" t="b">
        <f>IF(Z389="gaz",AH389*1/3.6*'lista, wskaźniki'!$F$21,IF(Z389="energia elektryczna",AH389*1/3.6*'lista, wskaźniki'!$F$26))</f>
        <v>0</v>
      </c>
      <c r="AR389" s="20" t="b">
        <f>IF(Z389="gaz",AH389*'lista, wskaźniki'!$F$42,IF(Z389="energia elektryczna",AH389*0))</f>
        <v>0</v>
      </c>
      <c r="AS389" s="20" t="b">
        <f>IF(Z389="gaz",AH389*'lista, wskaźniki'!$F$43,IF(Z389="energia elektryczna",AH389*0))</f>
        <v>0</v>
      </c>
      <c r="AT389" s="20" t="b">
        <f>IF(Z389="gaz",AH389*'lista, wskaźniki'!$F$44,IF(Z389="energia elektryczna",AH389*0))</f>
        <v>0</v>
      </c>
      <c r="AU389" s="20">
        <f>AI389*1/3.6*'lista, wskaźniki'!$F$21</f>
        <v>0</v>
      </c>
      <c r="AV389" s="20">
        <f>AI389*'lista, wskaźniki'!$F$42</f>
        <v>0</v>
      </c>
      <c r="AW389" s="20">
        <f>AI389*'lista, wskaźniki'!$F$43</f>
        <v>0</v>
      </c>
      <c r="AX389" s="20">
        <f>AI389*'lista, wskaźniki'!$F$44</f>
        <v>0</v>
      </c>
      <c r="AY389" s="20">
        <f>AK389*'lista, wskaźniki'!$F$26</f>
        <v>0</v>
      </c>
      <c r="AZ389" s="20">
        <f t="shared" si="178"/>
        <v>0</v>
      </c>
      <c r="BA389" s="20">
        <f t="shared" si="179"/>
        <v>4.8599999999999997E-2</v>
      </c>
      <c r="BB389" s="20">
        <f t="shared" si="180"/>
        <v>4.8599999999999997E-2</v>
      </c>
      <c r="BC389" s="20">
        <f t="shared" si="181"/>
        <v>1.4999999999999999E-5</v>
      </c>
      <c r="BD389" s="1051"/>
      <c r="BE389" s="1051"/>
      <c r="BF389" s="1051"/>
      <c r="BG389" s="1051"/>
      <c r="BH389" s="97"/>
      <c r="BI389" s="1051"/>
      <c r="BJ389" s="97" t="s">
        <v>52</v>
      </c>
      <c r="BK389" s="1051"/>
      <c r="BL389" s="97"/>
      <c r="BM389" s="97"/>
      <c r="BN389" s="97"/>
      <c r="BO389" s="97"/>
      <c r="BP389" s="97" t="s">
        <v>43</v>
      </c>
      <c r="BQ389" s="97"/>
      <c r="BR389" s="97"/>
      <c r="BS389" s="1045"/>
      <c r="BT389" s="1045"/>
      <c r="BU389" s="1045"/>
      <c r="BV389" s="1045"/>
      <c r="BW389" s="1045"/>
      <c r="BX389" s="1045"/>
      <c r="BY389" s="1048"/>
      <c r="CA389" s="365" t="b">
        <f t="shared" si="182"/>
        <v>0</v>
      </c>
      <c r="CB389" s="365">
        <f t="shared" si="183"/>
        <v>60</v>
      </c>
      <c r="CC389" s="365" t="b">
        <f t="shared" si="184"/>
        <v>0</v>
      </c>
      <c r="CD389" s="365" t="b">
        <f t="shared" si="185"/>
        <v>0</v>
      </c>
      <c r="CE389" s="365" t="b">
        <f t="shared" si="186"/>
        <v>0</v>
      </c>
      <c r="CF389" s="365" t="b">
        <f t="shared" si="187"/>
        <v>0</v>
      </c>
      <c r="CG389" s="365" t="b">
        <f t="shared" si="188"/>
        <v>0</v>
      </c>
      <c r="CH389" s="365" t="b">
        <f t="shared" si="189"/>
        <v>0</v>
      </c>
      <c r="CI389" s="72" t="b">
        <f t="shared" si="190"/>
        <v>0</v>
      </c>
      <c r="CJ389" s="72">
        <f t="shared" si="191"/>
        <v>60</v>
      </c>
      <c r="CK389" s="72" t="b">
        <f t="shared" si="192"/>
        <v>0</v>
      </c>
      <c r="CL389" s="72">
        <f t="shared" si="193"/>
        <v>0</v>
      </c>
      <c r="CM389" s="72" t="b">
        <f t="shared" si="194"/>
        <v>0</v>
      </c>
      <c r="CN389" s="72" t="b">
        <f t="shared" si="195"/>
        <v>0</v>
      </c>
      <c r="CP389" s="13">
        <f t="shared" si="196"/>
        <v>0</v>
      </c>
      <c r="CQ389" s="13" t="b">
        <f t="shared" si="197"/>
        <v>0</v>
      </c>
      <c r="CR389" s="13" t="b">
        <f t="shared" si="198"/>
        <v>0</v>
      </c>
      <c r="CS389" s="13" t="b">
        <f t="shared" si="175"/>
        <v>0</v>
      </c>
      <c r="CT389" s="13" t="b">
        <f t="shared" ref="CT389:CT452" si="203">IF(I389="1986-1992",J389)</f>
        <v>0</v>
      </c>
      <c r="CU389" s="13" t="b">
        <f t="shared" si="176"/>
        <v>0</v>
      </c>
      <c r="CV389" s="13" t="b">
        <f t="shared" si="199"/>
        <v>0</v>
      </c>
      <c r="CW389" s="13" t="b">
        <f t="shared" si="200"/>
        <v>0</v>
      </c>
      <c r="CX389" s="13" t="b">
        <f t="shared" si="201"/>
        <v>0</v>
      </c>
      <c r="CY389" s="13" t="b">
        <f t="shared" si="202"/>
        <v>0</v>
      </c>
    </row>
    <row r="390" spans="1:103" ht="15" thickBot="1">
      <c r="A390" s="932"/>
      <c r="B390" s="1051"/>
      <c r="C390" s="1051"/>
      <c r="D390" s="1051"/>
      <c r="E390" s="1051"/>
      <c r="F390" s="1051"/>
      <c r="G390" s="1051"/>
      <c r="H390" s="1051"/>
      <c r="I390" s="1051"/>
      <c r="J390" s="1051"/>
      <c r="K390" s="1051"/>
      <c r="L390" s="1051"/>
      <c r="M390" s="1051"/>
      <c r="N390" s="1051"/>
      <c r="O390" s="1051"/>
      <c r="P390" s="1051"/>
      <c r="Q390" s="941"/>
      <c r="R390" s="1051"/>
      <c r="S390" s="1051"/>
      <c r="T390" s="1051"/>
      <c r="U390" s="1051"/>
      <c r="V390" s="1051"/>
      <c r="W390" s="97"/>
      <c r="X390" s="97"/>
      <c r="Y390" s="97"/>
      <c r="Z390" s="97"/>
      <c r="AA390" s="97" t="s">
        <v>50</v>
      </c>
      <c r="AB390" s="98"/>
      <c r="AC390" s="98"/>
      <c r="AD390" s="97"/>
      <c r="AE390" s="1051"/>
      <c r="AF390" s="334">
        <f t="shared" si="177"/>
        <v>0</v>
      </c>
      <c r="AG390" s="272">
        <f>IF(R390="kompletna",Q390*J390*0.0036*'lista, wskaźniki'!$F$13, IF(R390="częściowa",Q390*J390*0.0036*'lista, wskaźniki'!$F$14, IF(R390="brak",Q390*J390*0.0036*'lista, wskaźniki'!$F$15,)))</f>
        <v>0</v>
      </c>
      <c r="AH390" s="334">
        <f>IF(Y390="inne",K390*'lista, wskaźniki'!$E$35,IF(Y390="to samo źródło",0,IF(Y390=0,0)))</f>
        <v>0</v>
      </c>
      <c r="AI390" s="334" t="b">
        <f>IF(AA390="gaz z sieci",AC390*'lista, wskaźniki'!$D$21)</f>
        <v>0</v>
      </c>
      <c r="AJ390" s="272">
        <f>IF(AA390="węgiel",AB390*'lista, wskaźniki'!$D$20, IF('Sektor mieszkaniowy'!AA390="drewno",'Sektor mieszkaniowy'!AB390*'lista, wskaźniki'!$D$22,IF('Sektor mieszkaniowy'!AA390="pellet",AB390*'lista, wskaźniki'!$D$23,IF('Sektor mieszkaniowy'!AA390="gaz z sieci",AB390*'lista, wskaźniki'!$D$21,IF('Sektor mieszkaniowy'!AA390="olej opałowy",'Sektor mieszkaniowy'!AB390*'lista, wskaźniki'!$D$24)))))</f>
        <v>0</v>
      </c>
      <c r="AK390" s="1054"/>
      <c r="AL390" s="1051"/>
      <c r="AM390" s="20">
        <f>IF(AA390="węgiel",AF390*1/3.6*'lista, wskaźniki'!$F$20,IF(AA390="drewno",AF390*1/3.6*'lista, wskaźniki'!$F$22,IF(AA390="pellet",AF390*1/3.6*'lista, wskaźniki'!$F$23,IF(AA390="gaz z sieci",AF390*1/3.6*'lista, wskaźniki'!$F$21,IF(AA390="olej opałowy",AF390*1/3.6*'lista, wskaźniki'!$F$24,0)))))</f>
        <v>0</v>
      </c>
      <c r="AN390" s="20">
        <f>IF(AA390="węgiel",AF390*'lista, wskaźniki'!$E$42,IF(AA390="drewno",AF390*'lista, wskaźniki'!$G$42,IF(AA390="pellet",AF390*'lista, wskaźniki'!$H$42,IF(AA390="gaz z sieci",AF390*'lista, wskaźniki'!$F$42,IF(AA390="olej opałowy",AF390*'lista, wskaźniki'!$I$42,0)))))</f>
        <v>0</v>
      </c>
      <c r="AO390" s="20">
        <f>IF(AA390="węgiel",AF390*'lista, wskaźniki'!$E$43,IF(AA390="drewno",AF390*'lista, wskaźniki'!$G$43,IF(AA390="pellet",AF390*'lista, wskaźniki'!$H$43,IF(AA390="gaz z sieci",AF390*'lista, wskaźniki'!$F$43,IF(AA390="olej opałowy",AF390*'lista, wskaźniki'!$I$43,0)))))</f>
        <v>0</v>
      </c>
      <c r="AP390" s="20">
        <f>IF(AA390="węgiel",AF390*'lista, wskaźniki'!$E$44,IF(AA390="drewno",AF390*'lista, wskaźniki'!$G$44,IF(AA390="pellet",AF390*'lista, wskaźniki'!$H$44,IF(AA390="gaz z sieci",AF390*'lista, wskaźniki'!$F$44,IF(AA390="olej opałowy",AF390*'lista, wskaźniki'!$I$44,0)))))</f>
        <v>0</v>
      </c>
      <c r="AQ390" s="20" t="b">
        <f>IF(Z390="gaz",AH390*1/3.6*'lista, wskaźniki'!$F$21,IF(Z390="energia elektryczna",AH390*1/3.6*'lista, wskaźniki'!$F$26))</f>
        <v>0</v>
      </c>
      <c r="AR390" s="20" t="b">
        <f>IF(Z390="gaz",AH390*'lista, wskaźniki'!$F$42,IF(Z390="energia elektryczna",AH390*0))</f>
        <v>0</v>
      </c>
      <c r="AS390" s="20" t="b">
        <f>IF(Z390="gaz",AH390*'lista, wskaźniki'!$F$43,IF(Z390="energia elektryczna",AH390*0))</f>
        <v>0</v>
      </c>
      <c r="AT390" s="20" t="b">
        <f>IF(Z390="gaz",AH390*'lista, wskaźniki'!$F$44,IF(Z390="energia elektryczna",AH390*0))</f>
        <v>0</v>
      </c>
      <c r="AU390" s="20">
        <f>AI390*1/3.6*'lista, wskaźniki'!$F$21</f>
        <v>0</v>
      </c>
      <c r="AV390" s="20">
        <f>AI390*'lista, wskaźniki'!$F$42</f>
        <v>0</v>
      </c>
      <c r="AW390" s="20">
        <f>AI390*'lista, wskaźniki'!$F$43</f>
        <v>0</v>
      </c>
      <c r="AX390" s="20">
        <f>AI390*'lista, wskaźniki'!$F$44</f>
        <v>0</v>
      </c>
      <c r="AY390" s="20">
        <f>AK390*'lista, wskaźniki'!$F$26</f>
        <v>0</v>
      </c>
      <c r="AZ390" s="20">
        <f t="shared" si="178"/>
        <v>0</v>
      </c>
      <c r="BA390" s="20">
        <f t="shared" si="179"/>
        <v>0</v>
      </c>
      <c r="BB390" s="20">
        <f t="shared" si="180"/>
        <v>0</v>
      </c>
      <c r="BC390" s="20">
        <f t="shared" si="181"/>
        <v>0</v>
      </c>
      <c r="BD390" s="1051"/>
      <c r="BE390" s="1051"/>
      <c r="BF390" s="1051"/>
      <c r="BG390" s="1051"/>
      <c r="BH390" s="97"/>
      <c r="BI390" s="1051"/>
      <c r="BJ390" s="97"/>
      <c r="BK390" s="1051"/>
      <c r="BL390" s="97"/>
      <c r="BM390" s="97"/>
      <c r="BN390" s="97"/>
      <c r="BO390" s="97"/>
      <c r="BP390" s="97"/>
      <c r="BQ390" s="97"/>
      <c r="BR390" s="97"/>
      <c r="BS390" s="1045"/>
      <c r="BT390" s="1045"/>
      <c r="BU390" s="1045"/>
      <c r="BV390" s="1045"/>
      <c r="BW390" s="1045"/>
      <c r="BX390" s="1045"/>
      <c r="BY390" s="1048"/>
      <c r="CA390" s="365" t="b">
        <f t="shared" si="182"/>
        <v>0</v>
      </c>
      <c r="CB390" s="365" t="b">
        <f t="shared" si="183"/>
        <v>0</v>
      </c>
      <c r="CC390" s="365">
        <f t="shared" si="184"/>
        <v>0</v>
      </c>
      <c r="CD390" s="365" t="b">
        <f t="shared" si="185"/>
        <v>0</v>
      </c>
      <c r="CE390" s="365" t="b">
        <f t="shared" si="186"/>
        <v>0</v>
      </c>
      <c r="CF390" s="365" t="b">
        <f t="shared" si="187"/>
        <v>0</v>
      </c>
      <c r="CG390" s="365" t="b">
        <f t="shared" si="188"/>
        <v>0</v>
      </c>
      <c r="CH390" s="365" t="b">
        <f t="shared" si="189"/>
        <v>0</v>
      </c>
      <c r="CI390" s="72" t="b">
        <f t="shared" si="190"/>
        <v>0</v>
      </c>
      <c r="CJ390" s="72" t="b">
        <f t="shared" si="191"/>
        <v>0</v>
      </c>
      <c r="CK390" s="72">
        <f t="shared" si="192"/>
        <v>0</v>
      </c>
      <c r="CL390" s="72">
        <f t="shared" si="193"/>
        <v>0</v>
      </c>
      <c r="CM390" s="72" t="b">
        <f t="shared" si="194"/>
        <v>0</v>
      </c>
      <c r="CN390" s="72" t="b">
        <f t="shared" si="195"/>
        <v>0</v>
      </c>
      <c r="CP390" s="13">
        <f t="shared" si="196"/>
        <v>0</v>
      </c>
      <c r="CQ390" s="13" t="b">
        <f t="shared" si="197"/>
        <v>0</v>
      </c>
      <c r="CR390" s="13" t="b">
        <f t="shared" si="198"/>
        <v>0</v>
      </c>
      <c r="CS390" s="13" t="b">
        <f t="shared" si="175"/>
        <v>0</v>
      </c>
      <c r="CT390" s="13" t="b">
        <f t="shared" si="203"/>
        <v>0</v>
      </c>
      <c r="CU390" s="13" t="b">
        <f t="shared" si="176"/>
        <v>0</v>
      </c>
      <c r="CV390" s="13" t="b">
        <f t="shared" si="199"/>
        <v>0</v>
      </c>
      <c r="CW390" s="13" t="b">
        <f t="shared" si="200"/>
        <v>0</v>
      </c>
      <c r="CX390" s="13" t="b">
        <f t="shared" si="201"/>
        <v>0</v>
      </c>
      <c r="CY390" s="13" t="b">
        <f t="shared" si="202"/>
        <v>0</v>
      </c>
    </row>
    <row r="391" spans="1:103" s="282" customFormat="1" ht="15" thickBot="1">
      <c r="A391" s="932"/>
      <c r="B391" s="1051"/>
      <c r="C391" s="1051"/>
      <c r="D391" s="1051"/>
      <c r="E391" s="1051"/>
      <c r="F391" s="1051"/>
      <c r="G391" s="1051"/>
      <c r="H391" s="1051"/>
      <c r="I391" s="1051"/>
      <c r="J391" s="1051"/>
      <c r="K391" s="1051"/>
      <c r="L391" s="1051"/>
      <c r="M391" s="1051"/>
      <c r="N391" s="1051"/>
      <c r="O391" s="1051"/>
      <c r="P391" s="1051"/>
      <c r="Q391" s="941"/>
      <c r="R391" s="1051"/>
      <c r="S391" s="1051"/>
      <c r="T391" s="1051"/>
      <c r="U391" s="1051"/>
      <c r="V391" s="1051"/>
      <c r="W391" s="293"/>
      <c r="X391" s="293"/>
      <c r="Y391" s="293"/>
      <c r="Z391" s="293"/>
      <c r="AA391" s="330" t="s">
        <v>38</v>
      </c>
      <c r="AB391" s="294"/>
      <c r="AC391" s="294">
        <v>500</v>
      </c>
      <c r="AD391" s="293">
        <v>1500</v>
      </c>
      <c r="AE391" s="1051"/>
      <c r="AF391" s="334">
        <f t="shared" si="177"/>
        <v>0</v>
      </c>
      <c r="AG391" s="281">
        <f>IF(R391="kompletna",Q391*J391*0.0036*'lista, wskaźniki'!$F$13, IF(R391="częściowa",Q391*J391*0.0036*'lista, wskaźniki'!$F$14, IF(R391="brak",Q391*J391*0.0036*'lista, wskaźniki'!$F$15,)))</f>
        <v>0</v>
      </c>
      <c r="AH391" s="334">
        <f>IF(Y391="inne",K391*'lista, wskaźniki'!$E$35,IF(Y391="to samo źródło",0,IF(Y391=0,0)))</f>
        <v>0</v>
      </c>
      <c r="AI391" s="334">
        <f>IF(AA391="gaz z sieci",AC391*'lista, wskaźniki'!$D$21)</f>
        <v>18.059999999999999</v>
      </c>
      <c r="AJ391" s="281">
        <f>IF(AA391="węgiel",AB391*'lista, wskaźniki'!$D$20, IF('Sektor mieszkaniowy'!AA391="drewno",'Sektor mieszkaniowy'!AB391*'lista, wskaźniki'!$D$22,IF('Sektor mieszkaniowy'!AA391="pellet",AB391*'lista, wskaźniki'!$D$23,IF('Sektor mieszkaniowy'!AA391="gaz z sieci",AB391*'lista, wskaźniki'!$D$21,IF('Sektor mieszkaniowy'!AA391="olej opałowy",'Sektor mieszkaniowy'!AB391*'lista, wskaźniki'!$D$24)))))</f>
        <v>0</v>
      </c>
      <c r="AK391" s="1054"/>
      <c r="AL391" s="1051"/>
      <c r="AM391" s="20">
        <f>IF(AA391="węgiel",AF391*1/3.6*'lista, wskaźniki'!$F$20,IF(AA391="drewno",AF391*1/3.6*'lista, wskaźniki'!$F$22,IF(AA391="pellet",AF391*1/3.6*'lista, wskaźniki'!$F$23,IF(AA391="gaz z sieci",AF391*1/3.6*'lista, wskaźniki'!$F$21,IF(AA391="olej opałowy",AF391*1/3.6*'lista, wskaźniki'!$F$24,0)))))</f>
        <v>0</v>
      </c>
      <c r="AN391" s="20">
        <f>IF(AA391="węgiel",AF391*'lista, wskaźniki'!$E$42,IF(AA391="drewno",AF391*'lista, wskaźniki'!$G$42,IF(AA391="pellet",AF391*'lista, wskaźniki'!$H$42,IF(AA391="gaz z sieci",AF391*'lista, wskaźniki'!$F$42,IF(AA391="olej opałowy",AF391*'lista, wskaźniki'!$I$42,0)))))</f>
        <v>0</v>
      </c>
      <c r="AO391" s="20">
        <f>IF(AA391="węgiel",AF391*'lista, wskaźniki'!$E$43,IF(AA391="drewno",AF391*'lista, wskaźniki'!$G$43,IF(AA391="pellet",AF391*'lista, wskaźniki'!$H$43,IF(AA391="gaz z sieci",AF391*'lista, wskaźniki'!$F$43,IF(AA391="olej opałowy",AF391*'lista, wskaźniki'!$I$43,0)))))</f>
        <v>0</v>
      </c>
      <c r="AP391" s="20">
        <f>IF(AA391="węgiel",AF391*'lista, wskaźniki'!$E$44,IF(AA391="drewno",AF391*'lista, wskaźniki'!$G$44,IF(AA391="pellet",AF391*'lista, wskaźniki'!$H$44,IF(AA391="gaz z sieci",AF391*'lista, wskaźniki'!$F$44,IF(AA391="olej opałowy",AF391*'lista, wskaźniki'!$I$44,0)))))</f>
        <v>0</v>
      </c>
      <c r="AQ391" s="20" t="b">
        <f>IF(Z391="gaz",AH391*1/3.6*'lista, wskaźniki'!$F$21,IF(Z391="energia elektryczna",AH391*1/3.6*'lista, wskaźniki'!$F$26))</f>
        <v>0</v>
      </c>
      <c r="AR391" s="20" t="b">
        <f>IF(Z391="gaz",AH391*'lista, wskaźniki'!$F$42,IF(Z391="energia elektryczna",AH391*0))</f>
        <v>0</v>
      </c>
      <c r="AS391" s="20" t="b">
        <f>IF(Z391="gaz",AH391*'lista, wskaźniki'!$F$43,IF(Z391="energia elektryczna",AH391*0))</f>
        <v>0</v>
      </c>
      <c r="AT391" s="20" t="b">
        <f>IF(Z391="gaz",AH391*'lista, wskaźniki'!$F$44,IF(Z391="energia elektryczna",AH391*0))</f>
        <v>0</v>
      </c>
      <c r="AU391" s="20">
        <f>AI391*1/3.6*'lista, wskaźniki'!$F$21</f>
        <v>1.0081092</v>
      </c>
      <c r="AV391" s="20">
        <f>AI391*'lista, wskaźniki'!$F$42</f>
        <v>9.0299999999999982E-6</v>
      </c>
      <c r="AW391" s="20">
        <f>AI391*'lista, wskaźniki'!$F$43</f>
        <v>9.0299999999999982E-6</v>
      </c>
      <c r="AX391" s="20">
        <f>AI391*'lista, wskaźniki'!$F$44</f>
        <v>0</v>
      </c>
      <c r="AY391" s="20">
        <f>AK391*'lista, wskaźniki'!$F$26</f>
        <v>0</v>
      </c>
      <c r="AZ391" s="20">
        <f t="shared" si="178"/>
        <v>1.0081092</v>
      </c>
      <c r="BA391" s="20">
        <f t="shared" si="179"/>
        <v>9.0299999999999982E-6</v>
      </c>
      <c r="BB391" s="20">
        <f t="shared" si="180"/>
        <v>9.0299999999999982E-6</v>
      </c>
      <c r="BC391" s="20">
        <f t="shared" si="181"/>
        <v>0</v>
      </c>
      <c r="BD391" s="1051"/>
      <c r="BE391" s="1051"/>
      <c r="BF391" s="1051"/>
      <c r="BG391" s="1051"/>
      <c r="BH391" s="293"/>
      <c r="BI391" s="1051"/>
      <c r="BJ391" s="293"/>
      <c r="BK391" s="1051"/>
      <c r="BL391" s="293"/>
      <c r="BM391" s="293"/>
      <c r="BN391" s="293"/>
      <c r="BO391" s="293"/>
      <c r="BP391" s="293"/>
      <c r="BQ391" s="293"/>
      <c r="BR391" s="293"/>
      <c r="BS391" s="1045"/>
      <c r="BT391" s="1045"/>
      <c r="BU391" s="1045"/>
      <c r="BV391" s="1045"/>
      <c r="BW391" s="1045"/>
      <c r="BX391" s="1045"/>
      <c r="BY391" s="1048"/>
      <c r="CA391" s="365" t="b">
        <f t="shared" si="182"/>
        <v>0</v>
      </c>
      <c r="CB391" s="365" t="b">
        <f t="shared" si="183"/>
        <v>0</v>
      </c>
      <c r="CC391" s="365" t="b">
        <f t="shared" si="184"/>
        <v>0</v>
      </c>
      <c r="CD391" s="365">
        <f t="shared" si="185"/>
        <v>0</v>
      </c>
      <c r="CE391" s="365" t="b">
        <f t="shared" si="186"/>
        <v>0</v>
      </c>
      <c r="CF391" s="365" t="b">
        <f t="shared" si="187"/>
        <v>0</v>
      </c>
      <c r="CG391" s="365" t="b">
        <f t="shared" si="188"/>
        <v>0</v>
      </c>
      <c r="CH391" s="365">
        <f t="shared" si="189"/>
        <v>18.059999999999999</v>
      </c>
      <c r="CI391" s="72" t="b">
        <f t="shared" si="190"/>
        <v>0</v>
      </c>
      <c r="CJ391" s="72" t="b">
        <f t="shared" si="191"/>
        <v>0</v>
      </c>
      <c r="CK391" s="72" t="b">
        <f t="shared" si="192"/>
        <v>0</v>
      </c>
      <c r="CL391" s="72">
        <f t="shared" si="193"/>
        <v>0</v>
      </c>
      <c r="CM391" s="72" t="b">
        <f t="shared" si="194"/>
        <v>0</v>
      </c>
      <c r="CN391" s="72" t="b">
        <f t="shared" si="195"/>
        <v>0</v>
      </c>
      <c r="CP391" s="13">
        <f t="shared" si="196"/>
        <v>0</v>
      </c>
      <c r="CQ391" s="13" t="b">
        <f t="shared" si="197"/>
        <v>0</v>
      </c>
      <c r="CR391" s="13" t="b">
        <f t="shared" si="198"/>
        <v>0</v>
      </c>
      <c r="CS391" s="13" t="b">
        <f t="shared" si="175"/>
        <v>0</v>
      </c>
      <c r="CT391" s="13" t="b">
        <f t="shared" si="203"/>
        <v>0</v>
      </c>
      <c r="CU391" s="13" t="b">
        <f t="shared" si="176"/>
        <v>0</v>
      </c>
      <c r="CV391" s="13" t="b">
        <f t="shared" si="199"/>
        <v>0</v>
      </c>
      <c r="CW391" s="13" t="b">
        <f t="shared" si="200"/>
        <v>0</v>
      </c>
      <c r="CX391" s="13" t="b">
        <f t="shared" si="201"/>
        <v>0</v>
      </c>
      <c r="CY391" s="13" t="b">
        <f t="shared" si="202"/>
        <v>0</v>
      </c>
    </row>
    <row r="392" spans="1:103" ht="15" thickBot="1">
      <c r="A392" s="933"/>
      <c r="B392" s="1052"/>
      <c r="C392" s="1052"/>
      <c r="D392" s="1052"/>
      <c r="E392" s="1052"/>
      <c r="F392" s="1052"/>
      <c r="G392" s="1052"/>
      <c r="H392" s="1052"/>
      <c r="I392" s="1052"/>
      <c r="J392" s="1052"/>
      <c r="K392" s="1052"/>
      <c r="L392" s="1052"/>
      <c r="M392" s="1052"/>
      <c r="N392" s="1052"/>
      <c r="O392" s="1052"/>
      <c r="P392" s="1052"/>
      <c r="Q392" s="942"/>
      <c r="R392" s="1052"/>
      <c r="S392" s="1052"/>
      <c r="T392" s="1052"/>
      <c r="U392" s="1052"/>
      <c r="V392" s="1052"/>
      <c r="W392" s="99"/>
      <c r="X392" s="99"/>
      <c r="Y392" s="99"/>
      <c r="Z392" s="99"/>
      <c r="AA392" s="99" t="s">
        <v>37</v>
      </c>
      <c r="AB392" s="100"/>
      <c r="AC392" s="100"/>
      <c r="AD392" s="99"/>
      <c r="AE392" s="1052"/>
      <c r="AF392" s="334">
        <f t="shared" si="177"/>
        <v>0</v>
      </c>
      <c r="AG392" s="272">
        <f>IF(R392="kompletna",Q392*J392*0.0036*'lista, wskaźniki'!$F$13, IF(R392="częściowa",Q392*J392*0.0036*'lista, wskaźniki'!$F$14, IF(R392="brak",Q392*J392*0.0036*'lista, wskaźniki'!$F$15,)))</f>
        <v>0</v>
      </c>
      <c r="AH392" s="334">
        <f>IF(Y392="inne",K392*'lista, wskaźniki'!$E$35,IF(Y392="to samo źródło",0,IF(Y392=0,0)))</f>
        <v>0</v>
      </c>
      <c r="AI392" s="334" t="b">
        <f>IF(AA392="gaz z sieci",AC392*'lista, wskaźniki'!$D$21)</f>
        <v>0</v>
      </c>
      <c r="AJ392" s="272">
        <f>IF(AA392="węgiel",AB392*'lista, wskaźniki'!$D$20, IF('Sektor mieszkaniowy'!AA392="drewno",'Sektor mieszkaniowy'!AB392*'lista, wskaźniki'!$D$22,IF('Sektor mieszkaniowy'!AA392="pellet",AB392*'lista, wskaźniki'!$D$23,IF('Sektor mieszkaniowy'!AA392="gaz z sieci",AB392*'lista, wskaźniki'!$D$21,IF('Sektor mieszkaniowy'!AA392="olej opałowy",'Sektor mieszkaniowy'!AB392*'lista, wskaźniki'!$D$24)))))</f>
        <v>0</v>
      </c>
      <c r="AK392" s="1055"/>
      <c r="AL392" s="1052"/>
      <c r="AM392" s="20">
        <f>IF(AA392="węgiel",AF392*1/3.6*'lista, wskaźniki'!$F$20,IF(AA392="drewno",AF392*1/3.6*'lista, wskaźniki'!$F$22,IF(AA392="pellet",AF392*1/3.6*'lista, wskaźniki'!$F$23,IF(AA392="gaz z sieci",AF392*1/3.6*'lista, wskaźniki'!$F$21,IF(AA392="olej opałowy",AF392*1/3.6*'lista, wskaźniki'!$F$24,0)))))</f>
        <v>0</v>
      </c>
      <c r="AN392" s="20">
        <f>IF(AA392="węgiel",AF392*'lista, wskaźniki'!$E$42,IF(AA392="drewno",AF392*'lista, wskaźniki'!$G$42,IF(AA392="pellet",AF392*'lista, wskaźniki'!$H$42,IF(AA392="gaz z sieci",AF392*'lista, wskaźniki'!$F$42,IF(AA392="olej opałowy",AF392*'lista, wskaźniki'!$I$42,0)))))</f>
        <v>0</v>
      </c>
      <c r="AO392" s="20">
        <f>IF(AA392="węgiel",AF392*'lista, wskaźniki'!$E$43,IF(AA392="drewno",AF392*'lista, wskaźniki'!$G$43,IF(AA392="pellet",AF392*'lista, wskaźniki'!$H$43,IF(AA392="gaz z sieci",AF392*'lista, wskaźniki'!$F$43,IF(AA392="olej opałowy",AF392*'lista, wskaźniki'!$I$43,0)))))</f>
        <v>0</v>
      </c>
      <c r="AP392" s="20">
        <f>IF(AA392="węgiel",AF392*'lista, wskaźniki'!$E$44,IF(AA392="drewno",AF392*'lista, wskaźniki'!$G$44,IF(AA392="pellet",AF392*'lista, wskaźniki'!$H$44,IF(AA392="gaz z sieci",AF392*'lista, wskaźniki'!$F$44,IF(AA392="olej opałowy",AF392*'lista, wskaźniki'!$I$44,0)))))</f>
        <v>0</v>
      </c>
      <c r="AQ392" s="20" t="b">
        <f>IF(Z392="gaz",AH392*1/3.6*'lista, wskaźniki'!$F$21,IF(Z392="energia elektryczna",AH392*1/3.6*'lista, wskaźniki'!$F$26))</f>
        <v>0</v>
      </c>
      <c r="AR392" s="20" t="b">
        <f>IF(Z392="gaz",AH392*'lista, wskaźniki'!$F$42,IF(Z392="energia elektryczna",AH392*0))</f>
        <v>0</v>
      </c>
      <c r="AS392" s="20" t="b">
        <f>IF(Z392="gaz",AH392*'lista, wskaźniki'!$F$43,IF(Z392="energia elektryczna",AH392*0))</f>
        <v>0</v>
      </c>
      <c r="AT392" s="20" t="b">
        <f>IF(Z392="gaz",AH392*'lista, wskaźniki'!$F$44,IF(Z392="energia elektryczna",AH392*0))</f>
        <v>0</v>
      </c>
      <c r="AU392" s="20">
        <f>AI392*1/3.6*'lista, wskaźniki'!$F$21</f>
        <v>0</v>
      </c>
      <c r="AV392" s="20">
        <f>AI392*'lista, wskaźniki'!$F$42</f>
        <v>0</v>
      </c>
      <c r="AW392" s="20">
        <f>AI392*'lista, wskaźniki'!$F$43</f>
        <v>0</v>
      </c>
      <c r="AX392" s="20">
        <f>AI392*'lista, wskaźniki'!$F$44</f>
        <v>0</v>
      </c>
      <c r="AY392" s="20">
        <f>AK392*'lista, wskaźniki'!$F$26</f>
        <v>0</v>
      </c>
      <c r="AZ392" s="20">
        <f t="shared" si="178"/>
        <v>0</v>
      </c>
      <c r="BA392" s="20">
        <f t="shared" si="179"/>
        <v>0</v>
      </c>
      <c r="BB392" s="20">
        <f t="shared" si="180"/>
        <v>0</v>
      </c>
      <c r="BC392" s="20">
        <f t="shared" si="181"/>
        <v>0</v>
      </c>
      <c r="BD392" s="1052"/>
      <c r="BE392" s="1052"/>
      <c r="BF392" s="1052"/>
      <c r="BG392" s="1052"/>
      <c r="BH392" s="99"/>
      <c r="BI392" s="1052"/>
      <c r="BJ392" s="99"/>
      <c r="BK392" s="1052"/>
      <c r="BL392" s="99"/>
      <c r="BM392" s="99"/>
      <c r="BN392" s="99"/>
      <c r="BO392" s="99"/>
      <c r="BP392" s="99"/>
      <c r="BQ392" s="99"/>
      <c r="BR392" s="99"/>
      <c r="BS392" s="1046"/>
      <c r="BT392" s="1046"/>
      <c r="BU392" s="1046"/>
      <c r="BV392" s="1046"/>
      <c r="BW392" s="1046"/>
      <c r="BX392" s="1046"/>
      <c r="BY392" s="1049"/>
      <c r="CA392" s="365" t="b">
        <f t="shared" si="182"/>
        <v>0</v>
      </c>
      <c r="CB392" s="365" t="b">
        <f t="shared" si="183"/>
        <v>0</v>
      </c>
      <c r="CC392" s="365" t="b">
        <f t="shared" si="184"/>
        <v>0</v>
      </c>
      <c r="CD392" s="365" t="b">
        <f t="shared" si="185"/>
        <v>0</v>
      </c>
      <c r="CE392" s="365">
        <f t="shared" si="186"/>
        <v>0</v>
      </c>
      <c r="CF392" s="365" t="b">
        <f t="shared" si="187"/>
        <v>0</v>
      </c>
      <c r="CG392" s="365" t="b">
        <f t="shared" si="188"/>
        <v>0</v>
      </c>
      <c r="CH392" s="365" t="b">
        <f t="shared" si="189"/>
        <v>0</v>
      </c>
      <c r="CI392" s="72" t="b">
        <f t="shared" si="190"/>
        <v>0</v>
      </c>
      <c r="CJ392" s="72" t="b">
        <f t="shared" si="191"/>
        <v>0</v>
      </c>
      <c r="CK392" s="72" t="b">
        <f t="shared" si="192"/>
        <v>0</v>
      </c>
      <c r="CL392" s="72">
        <f t="shared" si="193"/>
        <v>0</v>
      </c>
      <c r="CM392" s="72">
        <f t="shared" si="194"/>
        <v>0</v>
      </c>
      <c r="CN392" s="72" t="b">
        <f t="shared" si="195"/>
        <v>0</v>
      </c>
      <c r="CP392" s="13">
        <f t="shared" si="196"/>
        <v>0</v>
      </c>
      <c r="CQ392" s="13" t="b">
        <f t="shared" si="197"/>
        <v>0</v>
      </c>
      <c r="CR392" s="13" t="b">
        <f t="shared" si="198"/>
        <v>0</v>
      </c>
      <c r="CS392" s="13" t="b">
        <f t="shared" si="175"/>
        <v>0</v>
      </c>
      <c r="CT392" s="13" t="b">
        <f t="shared" si="203"/>
        <v>0</v>
      </c>
      <c r="CU392" s="13" t="b">
        <f t="shared" si="176"/>
        <v>0</v>
      </c>
      <c r="CV392" s="13" t="b">
        <f t="shared" si="199"/>
        <v>0</v>
      </c>
      <c r="CW392" s="13" t="b">
        <f t="shared" si="200"/>
        <v>0</v>
      </c>
      <c r="CX392" s="13" t="b">
        <f t="shared" si="201"/>
        <v>0</v>
      </c>
      <c r="CY392" s="13" t="b">
        <f t="shared" si="202"/>
        <v>0</v>
      </c>
    </row>
    <row r="393" spans="1:103" ht="15" thickBot="1">
      <c r="A393" s="931">
        <v>79</v>
      </c>
      <c r="B393" s="1050" t="s">
        <v>206</v>
      </c>
      <c r="C393" s="1050"/>
      <c r="D393" s="1050" t="s">
        <v>1</v>
      </c>
      <c r="E393" s="1050" t="s">
        <v>5</v>
      </c>
      <c r="F393" s="1050"/>
      <c r="G393" s="1050"/>
      <c r="H393" s="1050"/>
      <c r="I393" s="1050" t="s">
        <v>11</v>
      </c>
      <c r="J393" s="1050">
        <v>90</v>
      </c>
      <c r="K393" s="1050">
        <v>1</v>
      </c>
      <c r="L393" s="1050" t="s">
        <v>16</v>
      </c>
      <c r="M393" s="1050">
        <v>100</v>
      </c>
      <c r="N393" s="1050" t="s">
        <v>16</v>
      </c>
      <c r="O393" s="1050"/>
      <c r="P393" s="1050" t="s">
        <v>16</v>
      </c>
      <c r="Q393" s="940">
        <f>IF(I393="&lt;1966",'lista, wskaźniki'!$G$4,IF(I393="1967-1985",'lista, wskaźniki'!$G$5,IF(I393="1986-1992",'lista, wskaźniki'!$G$6,IF(I393="1993-1996",'lista, wskaźniki'!$G$7,IF(I393="&gt;1997",'lista, wskaźniki'!$G$8,IF(I393=0,'lista, wskaźniki'!$G$4))))))</f>
        <v>250</v>
      </c>
      <c r="R393" s="1050" t="s">
        <v>21</v>
      </c>
      <c r="S393" s="1050" t="s">
        <v>27</v>
      </c>
      <c r="T393" s="1050">
        <v>19</v>
      </c>
      <c r="U393" s="1050">
        <v>1989</v>
      </c>
      <c r="V393" s="1050"/>
      <c r="W393" s="95" t="s">
        <v>35</v>
      </c>
      <c r="X393" s="95" t="s">
        <v>38</v>
      </c>
      <c r="Y393" s="95" t="s">
        <v>42</v>
      </c>
      <c r="Z393" s="95"/>
      <c r="AA393" s="95" t="s">
        <v>35</v>
      </c>
      <c r="AB393" s="96">
        <v>4</v>
      </c>
      <c r="AC393" s="96"/>
      <c r="AD393" s="95">
        <v>2800</v>
      </c>
      <c r="AE393" s="1050"/>
      <c r="AF393" s="334">
        <f t="shared" si="177"/>
        <v>69.56</v>
      </c>
      <c r="AG393" s="272">
        <f>IF(R393="kompletna",Q393*J393*0.0036*'lista, wskaźniki'!$F$13, IF(R393="częściowa",Q393*J393*0.0036*'lista, wskaźniki'!$F$14, IF(R393="brak",Q393*J393*0.0036*'lista, wskaźniki'!$F$15,)))</f>
        <v>48.6</v>
      </c>
      <c r="AH393" s="334">
        <f>IF(Y393="inne",K393*'lista, wskaźniki'!$E$35,IF(Y393="to samo źródło",0,IF(Y393=0,0)))</f>
        <v>0</v>
      </c>
      <c r="AI393" s="334" t="b">
        <f>IF(AA393="gaz z sieci",AC393*'lista, wskaźniki'!$D$21)</f>
        <v>0</v>
      </c>
      <c r="AJ393" s="272">
        <f>IF(AA393="węgiel",AB393*'lista, wskaźniki'!$D$20, IF('Sektor mieszkaniowy'!AA393="drewno",'Sektor mieszkaniowy'!AB393*'lista, wskaźniki'!$D$22,IF('Sektor mieszkaniowy'!AA393="pellet",AB393*'lista, wskaźniki'!$D$23,IF('Sektor mieszkaniowy'!AA393="gaz z sieci",AB393*'lista, wskaźniki'!$D$21,IF('Sektor mieszkaniowy'!AA393="olej opałowy",'Sektor mieszkaniowy'!AB393*'lista, wskaźniki'!$D$24)))))</f>
        <v>90.52</v>
      </c>
      <c r="AK393" s="1053">
        <f>AL393/'lista, wskaźniki'!$A$127</f>
        <v>0</v>
      </c>
      <c r="AL393" s="1050"/>
      <c r="AM393" s="20">
        <f>IF(AA393="węgiel",AF393*1/3.6*'lista, wskaźniki'!$F$20,IF(AA393="drewno",AF393*1/3.6*'lista, wskaźniki'!$F$22,IF(AA393="pellet",AF393*1/3.6*'lista, wskaźniki'!$F$23,IF(AA393="gaz z sieci",AF393*1/3.6*'lista, wskaźniki'!$F$21,IF(AA393="olej opałowy",AF393*1/3.6*'lista, wskaźniki'!$F$24,0)))))</f>
        <v>6.5894187999999998</v>
      </c>
      <c r="AN393" s="20">
        <f>IF(AA393="węgiel",AF393*'lista, wskaźniki'!$E$42,IF(AA393="drewno",AF393*'lista, wskaźniki'!$G$42,IF(AA393="pellet",AF393*'lista, wskaźniki'!$H$42,IF(AA393="gaz z sieci",AF393*'lista, wskaźniki'!$F$42,IF(AA393="olej opałowy",AF393*'lista, wskaźniki'!$I$42,0)))))</f>
        <v>2.6432800000000003E-2</v>
      </c>
      <c r="AO393" s="20">
        <f>IF(AA393="węgiel",AF393*'lista, wskaźniki'!$E$43,IF(AA393="drewno",AF393*'lista, wskaźniki'!$G$43,IF(AA393="pellet",AF393*'lista, wskaźniki'!$H$43,IF(AA393="gaz z sieci",AF393*'lista, wskaźniki'!$F$43,IF(AA393="olej opałowy",AF393*'lista, wskaźniki'!$I$43,0)))))</f>
        <v>2.5041600000000001E-2</v>
      </c>
      <c r="AP393" s="20">
        <f>IF(AA393="węgiel",AF393*'lista, wskaźniki'!$E$44,IF(AA393="drewno",AF393*'lista, wskaźniki'!$G$44,IF(AA393="pellet",AF393*'lista, wskaźniki'!$H$44,IF(AA393="gaz z sieci",AF393*'lista, wskaźniki'!$F$44,IF(AA393="olej opałowy",AF393*'lista, wskaźniki'!$I$44,0)))))</f>
        <v>1.8781200000000002E-5</v>
      </c>
      <c r="AQ393" s="20" t="b">
        <f>IF(Z393="gaz",AH393*1/3.6*'lista, wskaźniki'!$F$21,IF(Z393="energia elektryczna",AH393*1/3.6*'lista, wskaźniki'!$F$26))</f>
        <v>0</v>
      </c>
      <c r="AR393" s="20" t="b">
        <f>IF(Z393="gaz",AH393*'lista, wskaźniki'!$F$42,IF(Z393="energia elektryczna",AH393*0))</f>
        <v>0</v>
      </c>
      <c r="AS393" s="20" t="b">
        <f>IF(Z393="gaz",AH393*'lista, wskaźniki'!$F$43,IF(Z393="energia elektryczna",AH393*0))</f>
        <v>0</v>
      </c>
      <c r="AT393" s="20" t="b">
        <f>IF(Z393="gaz",AH393*'lista, wskaźniki'!$F$44,IF(Z393="energia elektryczna",AH393*0))</f>
        <v>0</v>
      </c>
      <c r="AU393" s="20">
        <f>AI393*1/3.6*'lista, wskaźniki'!$F$21</f>
        <v>0</v>
      </c>
      <c r="AV393" s="20">
        <f>AI393*'lista, wskaźniki'!$F$42</f>
        <v>0</v>
      </c>
      <c r="AW393" s="20">
        <f>AI393*'lista, wskaźniki'!$F$43</f>
        <v>0</v>
      </c>
      <c r="AX393" s="20">
        <f>AI393*'lista, wskaźniki'!$F$44</f>
        <v>0</v>
      </c>
      <c r="AY393" s="20">
        <f>AK393*'lista, wskaźniki'!$F$26</f>
        <v>0</v>
      </c>
      <c r="AZ393" s="20">
        <f t="shared" si="178"/>
        <v>6.5894187999999998</v>
      </c>
      <c r="BA393" s="20">
        <f t="shared" si="179"/>
        <v>2.6432800000000003E-2</v>
      </c>
      <c r="BB393" s="20">
        <f t="shared" si="180"/>
        <v>2.5041600000000001E-2</v>
      </c>
      <c r="BC393" s="20">
        <f t="shared" si="181"/>
        <v>1.8781200000000002E-5</v>
      </c>
      <c r="BD393" s="1050" t="s">
        <v>17</v>
      </c>
      <c r="BE393" s="1050" t="s">
        <v>17</v>
      </c>
      <c r="BF393" s="1050" t="s">
        <v>17</v>
      </c>
      <c r="BG393" s="1050" t="s">
        <v>17</v>
      </c>
      <c r="BH393" s="95"/>
      <c r="BI393" s="1050" t="s">
        <v>16</v>
      </c>
      <c r="BJ393" s="95" t="s">
        <v>52</v>
      </c>
      <c r="BK393" s="1050" t="s">
        <v>17</v>
      </c>
      <c r="BL393" s="95"/>
      <c r="BM393" s="95"/>
      <c r="BN393" s="95"/>
      <c r="BO393" s="95" t="s">
        <v>57</v>
      </c>
      <c r="BP393" s="95" t="s">
        <v>52</v>
      </c>
      <c r="BQ393" s="95"/>
      <c r="BR393" s="95"/>
      <c r="BS393" s="1044"/>
      <c r="BT393" s="1044"/>
      <c r="BU393" s="1044"/>
      <c r="BV393" s="1044"/>
      <c r="BW393" s="1044"/>
      <c r="BX393" s="1044"/>
      <c r="BY393" s="1047"/>
      <c r="CA393" s="365">
        <f t="shared" si="182"/>
        <v>69.56</v>
      </c>
      <c r="CB393" s="365" t="b">
        <f t="shared" si="183"/>
        <v>0</v>
      </c>
      <c r="CC393" s="365" t="b">
        <f t="shared" si="184"/>
        <v>0</v>
      </c>
      <c r="CD393" s="365" t="b">
        <f t="shared" si="185"/>
        <v>0</v>
      </c>
      <c r="CE393" s="365" t="b">
        <f t="shared" si="186"/>
        <v>0</v>
      </c>
      <c r="CF393" s="365" t="b">
        <f t="shared" si="187"/>
        <v>0</v>
      </c>
      <c r="CG393" s="365" t="b">
        <f t="shared" si="188"/>
        <v>0</v>
      </c>
      <c r="CH393" s="365" t="b">
        <f t="shared" si="189"/>
        <v>0</v>
      </c>
      <c r="CI393" s="72">
        <f t="shared" si="190"/>
        <v>69.56</v>
      </c>
      <c r="CJ393" s="72" t="b">
        <f t="shared" si="191"/>
        <v>0</v>
      </c>
      <c r="CK393" s="72" t="b">
        <f t="shared" si="192"/>
        <v>0</v>
      </c>
      <c r="CL393" s="72">
        <f t="shared" si="193"/>
        <v>0</v>
      </c>
      <c r="CM393" s="72" t="b">
        <f t="shared" si="194"/>
        <v>0</v>
      </c>
      <c r="CN393" s="72" t="b">
        <f t="shared" si="195"/>
        <v>0</v>
      </c>
      <c r="CP393" s="13" t="b">
        <f t="shared" si="196"/>
        <v>0</v>
      </c>
      <c r="CQ393" s="13" t="b">
        <f t="shared" si="197"/>
        <v>0</v>
      </c>
      <c r="CR393" s="13">
        <f t="shared" si="198"/>
        <v>90</v>
      </c>
      <c r="CS393" s="13">
        <f t="shared" si="175"/>
        <v>90</v>
      </c>
      <c r="CT393" s="13" t="b">
        <f t="shared" si="203"/>
        <v>0</v>
      </c>
      <c r="CU393" s="13" t="b">
        <f t="shared" si="176"/>
        <v>0</v>
      </c>
      <c r="CV393" s="13" t="b">
        <f t="shared" si="199"/>
        <v>0</v>
      </c>
      <c r="CW393" s="13" t="b">
        <f t="shared" si="200"/>
        <v>0</v>
      </c>
      <c r="CX393" s="13" t="b">
        <f t="shared" si="201"/>
        <v>0</v>
      </c>
      <c r="CY393" s="13" t="b">
        <f t="shared" si="202"/>
        <v>0</v>
      </c>
    </row>
    <row r="394" spans="1:103" ht="15" thickBot="1">
      <c r="A394" s="932"/>
      <c r="B394" s="1051"/>
      <c r="C394" s="1051"/>
      <c r="D394" s="1051"/>
      <c r="E394" s="1051"/>
      <c r="F394" s="1051"/>
      <c r="G394" s="1051"/>
      <c r="H394" s="1051"/>
      <c r="I394" s="1051"/>
      <c r="J394" s="1051"/>
      <c r="K394" s="1051"/>
      <c r="L394" s="1051"/>
      <c r="M394" s="1051"/>
      <c r="N394" s="1051"/>
      <c r="O394" s="1051"/>
      <c r="P394" s="1051"/>
      <c r="Q394" s="941"/>
      <c r="R394" s="1051"/>
      <c r="S394" s="1051"/>
      <c r="T394" s="1051"/>
      <c r="U394" s="1051"/>
      <c r="V394" s="1051"/>
      <c r="W394" s="20" t="s">
        <v>36</v>
      </c>
      <c r="X394" s="97"/>
      <c r="Y394" s="97"/>
      <c r="Z394" s="95"/>
      <c r="AA394" s="97" t="s">
        <v>36</v>
      </c>
      <c r="AB394" s="98">
        <v>3</v>
      </c>
      <c r="AC394" s="98"/>
      <c r="AD394" s="97">
        <v>500</v>
      </c>
      <c r="AE394" s="1051"/>
      <c r="AF394" s="334">
        <f t="shared" si="177"/>
        <v>47.7</v>
      </c>
      <c r="AG394" s="272">
        <v>48.6</v>
      </c>
      <c r="AH394" s="334">
        <f>IF(Y394="inne",K394*'lista, wskaźniki'!$E$35,IF(Y394="to samo źródło",0,IF(Y394=0,0)))</f>
        <v>0</v>
      </c>
      <c r="AI394" s="334" t="b">
        <f>IF(AA394="gaz z sieci",AC394*'lista, wskaźniki'!$D$21)</f>
        <v>0</v>
      </c>
      <c r="AJ394" s="272">
        <f>IF(AA394="węgiel",AB394*'lista, wskaźniki'!$D$20, IF('Sektor mieszkaniowy'!AA394="drewno",'Sektor mieszkaniowy'!AB394*'lista, wskaźniki'!$D$22,IF('Sektor mieszkaniowy'!AA394="pellet",AB394*'lista, wskaźniki'!$D$23,IF('Sektor mieszkaniowy'!AA394="gaz z sieci",AB394*'lista, wskaźniki'!$D$21,IF('Sektor mieszkaniowy'!AA394="olej opałowy",'Sektor mieszkaniowy'!AB394*'lista, wskaźniki'!$D$24)))))</f>
        <v>46.8</v>
      </c>
      <c r="AK394" s="1054"/>
      <c r="AL394" s="1051"/>
      <c r="AM394" s="20">
        <f>IF(AA394="węgiel",AF394*1/3.6*'lista, wskaźniki'!$F$20,IF(AA394="drewno",AF394*1/3.6*'lista, wskaźniki'!$F$22,IF(AA394="pellet",AF394*1/3.6*'lista, wskaźniki'!$F$23,IF(AA394="gaz z sieci",AF394*1/3.6*'lista, wskaźniki'!$F$21,IF(AA394="olej opałowy",AF394*1/3.6*'lista, wskaźniki'!$F$24,0)))))</f>
        <v>0</v>
      </c>
      <c r="AN394" s="20">
        <f>IF(AA394="węgiel",AF394*'lista, wskaźniki'!$E$42,IF(AA394="drewno",AF394*'lista, wskaźniki'!$G$42,IF(AA394="pellet",AF394*'lista, wskaźniki'!$H$42,IF(AA394="gaz z sieci",AF394*'lista, wskaźniki'!$F$42,IF(AA394="olej opałowy",AF394*'lista, wskaźniki'!$I$42,0)))))</f>
        <v>3.8636999999999998E-2</v>
      </c>
      <c r="AO394" s="20">
        <f>IF(AA394="węgiel",AF394*'lista, wskaźniki'!$E$43,IF(AA394="drewno",AF394*'lista, wskaźniki'!$G$43,IF(AA394="pellet",AF394*'lista, wskaźniki'!$H$43,IF(AA394="gaz z sieci",AF394*'lista, wskaźniki'!$F$43,IF(AA394="olej opałowy",AF394*'lista, wskaźniki'!$I$43,0)))))</f>
        <v>3.8636999999999998E-2</v>
      </c>
      <c r="AP394" s="20">
        <f>IF(AA394="węgiel",AF394*'lista, wskaźniki'!$E$44,IF(AA394="drewno",AF394*'lista, wskaźniki'!$G$44,IF(AA394="pellet",AF394*'lista, wskaźniki'!$H$44,IF(AA394="gaz z sieci",AF394*'lista, wskaźniki'!$F$44,IF(AA394="olej opałowy",AF394*'lista, wskaźniki'!$I$44,0)))))</f>
        <v>1.1925E-5</v>
      </c>
      <c r="AQ394" s="20" t="b">
        <f>IF(Z394="gaz",AH394*1/3.6*'lista, wskaźniki'!$F$21,IF(Z394="energia elektryczna",AH394*1/3.6*'lista, wskaźniki'!$F$26))</f>
        <v>0</v>
      </c>
      <c r="AR394" s="20" t="b">
        <f>IF(Z394="gaz",AH394*'lista, wskaźniki'!$F$42,IF(Z394="energia elektryczna",AH394*0))</f>
        <v>0</v>
      </c>
      <c r="AS394" s="20" t="b">
        <f>IF(Z394="gaz",AH394*'lista, wskaźniki'!$F$43,IF(Z394="energia elektryczna",AH394*0))</f>
        <v>0</v>
      </c>
      <c r="AT394" s="20" t="b">
        <f>IF(Z394="gaz",AH394*'lista, wskaźniki'!$F$44,IF(Z394="energia elektryczna",AH394*0))</f>
        <v>0</v>
      </c>
      <c r="AU394" s="20">
        <f>AI394*1/3.6*'lista, wskaźniki'!$F$21</f>
        <v>0</v>
      </c>
      <c r="AV394" s="20">
        <f>AI394*'lista, wskaźniki'!$F$42</f>
        <v>0</v>
      </c>
      <c r="AW394" s="20">
        <f>AI394*'lista, wskaźniki'!$F$43</f>
        <v>0</v>
      </c>
      <c r="AX394" s="20">
        <f>AI394*'lista, wskaźniki'!$F$44</f>
        <v>0</v>
      </c>
      <c r="AY394" s="20">
        <f>AK394*'lista, wskaźniki'!$F$26</f>
        <v>0</v>
      </c>
      <c r="AZ394" s="20">
        <f t="shared" si="178"/>
        <v>0</v>
      </c>
      <c r="BA394" s="20">
        <f t="shared" si="179"/>
        <v>3.8636999999999998E-2</v>
      </c>
      <c r="BB394" s="20">
        <f t="shared" si="180"/>
        <v>3.8636999999999998E-2</v>
      </c>
      <c r="BC394" s="20">
        <f t="shared" si="181"/>
        <v>1.1925E-5</v>
      </c>
      <c r="BD394" s="1051"/>
      <c r="BE394" s="1051"/>
      <c r="BF394" s="1051"/>
      <c r="BG394" s="1051"/>
      <c r="BH394" s="97"/>
      <c r="BI394" s="1051"/>
      <c r="BJ394" s="97"/>
      <c r="BK394" s="1051"/>
      <c r="BL394" s="97"/>
      <c r="BM394" s="97"/>
      <c r="BN394" s="97"/>
      <c r="BO394" s="97"/>
      <c r="BP394" s="97" t="s">
        <v>53</v>
      </c>
      <c r="BQ394" s="97"/>
      <c r="BR394" s="97"/>
      <c r="BS394" s="1045"/>
      <c r="BT394" s="1045"/>
      <c r="BU394" s="1045"/>
      <c r="BV394" s="1045"/>
      <c r="BW394" s="1045"/>
      <c r="BX394" s="1045"/>
      <c r="BY394" s="1048"/>
      <c r="CA394" s="365" t="b">
        <f t="shared" si="182"/>
        <v>0</v>
      </c>
      <c r="CB394" s="365">
        <f t="shared" si="183"/>
        <v>47.7</v>
      </c>
      <c r="CC394" s="365" t="b">
        <f t="shared" si="184"/>
        <v>0</v>
      </c>
      <c r="CD394" s="365" t="b">
        <f t="shared" si="185"/>
        <v>0</v>
      </c>
      <c r="CE394" s="365" t="b">
        <f t="shared" si="186"/>
        <v>0</v>
      </c>
      <c r="CF394" s="365" t="b">
        <f t="shared" si="187"/>
        <v>0</v>
      </c>
      <c r="CG394" s="365" t="b">
        <f t="shared" si="188"/>
        <v>0</v>
      </c>
      <c r="CH394" s="365" t="b">
        <f t="shared" si="189"/>
        <v>0</v>
      </c>
      <c r="CI394" s="72" t="b">
        <f t="shared" si="190"/>
        <v>0</v>
      </c>
      <c r="CJ394" s="72">
        <f t="shared" si="191"/>
        <v>47.7</v>
      </c>
      <c r="CK394" s="72" t="b">
        <f t="shared" si="192"/>
        <v>0</v>
      </c>
      <c r="CL394" s="72">
        <f t="shared" si="193"/>
        <v>0</v>
      </c>
      <c r="CM394" s="72" t="b">
        <f t="shared" si="194"/>
        <v>0</v>
      </c>
      <c r="CN394" s="72" t="b">
        <f t="shared" si="195"/>
        <v>0</v>
      </c>
      <c r="CP394" s="13">
        <f t="shared" si="196"/>
        <v>0</v>
      </c>
      <c r="CQ394" s="13" t="b">
        <f t="shared" si="197"/>
        <v>0</v>
      </c>
      <c r="CR394" s="13" t="b">
        <f t="shared" si="198"/>
        <v>0</v>
      </c>
      <c r="CS394" s="13" t="b">
        <f t="shared" ref="CS394:CS457" si="204">IF(R394="kompletna",CR394,IF(R394="częściowa",0.5*CR394,IF(R394="brak",0*CR394)))</f>
        <v>0</v>
      </c>
      <c r="CT394" s="13" t="b">
        <f t="shared" si="203"/>
        <v>0</v>
      </c>
      <c r="CU394" s="13" t="b">
        <f t="shared" si="176"/>
        <v>0</v>
      </c>
      <c r="CV394" s="13" t="b">
        <f t="shared" si="199"/>
        <v>0</v>
      </c>
      <c r="CW394" s="13" t="b">
        <f t="shared" si="200"/>
        <v>0</v>
      </c>
      <c r="CX394" s="13" t="b">
        <f t="shared" si="201"/>
        <v>0</v>
      </c>
      <c r="CY394" s="13" t="b">
        <f t="shared" si="202"/>
        <v>0</v>
      </c>
    </row>
    <row r="395" spans="1:103" ht="15" thickBot="1">
      <c r="A395" s="932"/>
      <c r="B395" s="1051"/>
      <c r="C395" s="1051"/>
      <c r="D395" s="1051"/>
      <c r="E395" s="1051"/>
      <c r="F395" s="1051"/>
      <c r="G395" s="1051"/>
      <c r="H395" s="1051"/>
      <c r="I395" s="1051"/>
      <c r="J395" s="1051"/>
      <c r="K395" s="1051"/>
      <c r="L395" s="1051"/>
      <c r="M395" s="1051"/>
      <c r="N395" s="1051"/>
      <c r="O395" s="1051"/>
      <c r="P395" s="1051"/>
      <c r="Q395" s="941"/>
      <c r="R395" s="1051"/>
      <c r="S395" s="1051"/>
      <c r="T395" s="1051"/>
      <c r="U395" s="1051"/>
      <c r="V395" s="1051"/>
      <c r="W395" s="97"/>
      <c r="X395" s="97"/>
      <c r="Y395" s="97"/>
      <c r="Z395" s="97"/>
      <c r="AA395" s="97" t="s">
        <v>50</v>
      </c>
      <c r="AB395" s="98"/>
      <c r="AC395" s="98"/>
      <c r="AD395" s="97"/>
      <c r="AE395" s="1051"/>
      <c r="AF395" s="334">
        <f t="shared" si="177"/>
        <v>0</v>
      </c>
      <c r="AG395" s="272">
        <f>IF(R395="kompletna",Q395*J395*0.0036*'lista, wskaźniki'!$F$13, IF(R395="częściowa",Q395*J395*0.0036*'lista, wskaźniki'!$F$14, IF(R395="brak",Q395*J395*0.0036*'lista, wskaźniki'!$F$15,)))</f>
        <v>0</v>
      </c>
      <c r="AH395" s="334">
        <f>IF(Y395="inne",K395*'lista, wskaźniki'!$E$35,IF(Y395="to samo źródło",0,IF(Y395=0,0)))</f>
        <v>0</v>
      </c>
      <c r="AI395" s="334" t="b">
        <f>IF(AA395="gaz z sieci",AC395*'lista, wskaźniki'!$D$21)</f>
        <v>0</v>
      </c>
      <c r="AJ395" s="272">
        <f>IF(AA395="węgiel",AB395*'lista, wskaźniki'!$D$20, IF('Sektor mieszkaniowy'!AA395="drewno",'Sektor mieszkaniowy'!AB395*'lista, wskaźniki'!$D$22,IF('Sektor mieszkaniowy'!AA395="pellet",AB395*'lista, wskaźniki'!$D$23,IF('Sektor mieszkaniowy'!AA395="gaz z sieci",AB395*'lista, wskaźniki'!$D$21,IF('Sektor mieszkaniowy'!AA395="olej opałowy",'Sektor mieszkaniowy'!AB395*'lista, wskaźniki'!$D$24)))))</f>
        <v>0</v>
      </c>
      <c r="AK395" s="1054"/>
      <c r="AL395" s="1051"/>
      <c r="AM395" s="20">
        <f>IF(AA395="węgiel",AF395*1/3.6*'lista, wskaźniki'!$F$20,IF(AA395="drewno",AF395*1/3.6*'lista, wskaźniki'!$F$22,IF(AA395="pellet",AF395*1/3.6*'lista, wskaźniki'!$F$23,IF(AA395="gaz z sieci",AF395*1/3.6*'lista, wskaźniki'!$F$21,IF(AA395="olej opałowy",AF395*1/3.6*'lista, wskaźniki'!$F$24,0)))))</f>
        <v>0</v>
      </c>
      <c r="AN395" s="20">
        <f>IF(AA395="węgiel",AF395*'lista, wskaźniki'!$E$42,IF(AA395="drewno",AF395*'lista, wskaźniki'!$G$42,IF(AA395="pellet",AF395*'lista, wskaźniki'!$H$42,IF(AA395="gaz z sieci",AF395*'lista, wskaźniki'!$F$42,IF(AA395="olej opałowy",AF395*'lista, wskaźniki'!$I$42,0)))))</f>
        <v>0</v>
      </c>
      <c r="AO395" s="20">
        <f>IF(AA395="węgiel",AF395*'lista, wskaźniki'!$E$43,IF(AA395="drewno",AF395*'lista, wskaźniki'!$G$43,IF(AA395="pellet",AF395*'lista, wskaźniki'!$H$43,IF(AA395="gaz z sieci",AF395*'lista, wskaźniki'!$F$43,IF(AA395="olej opałowy",AF395*'lista, wskaźniki'!$I$43,0)))))</f>
        <v>0</v>
      </c>
      <c r="AP395" s="20">
        <f>IF(AA395="węgiel",AF395*'lista, wskaźniki'!$E$44,IF(AA395="drewno",AF395*'lista, wskaźniki'!$G$44,IF(AA395="pellet",AF395*'lista, wskaźniki'!$H$44,IF(AA395="gaz z sieci",AF395*'lista, wskaźniki'!$F$44,IF(AA395="olej opałowy",AF395*'lista, wskaźniki'!$I$44,0)))))</f>
        <v>0</v>
      </c>
      <c r="AQ395" s="20" t="b">
        <f>IF(Z395="gaz",AH395*1/3.6*'lista, wskaźniki'!$F$21,IF(Z395="energia elektryczna",AH395*1/3.6*'lista, wskaźniki'!$F$26))</f>
        <v>0</v>
      </c>
      <c r="AR395" s="20" t="b">
        <f>IF(Z395="gaz",AH395*'lista, wskaźniki'!$F$42,IF(Z395="energia elektryczna",AH395*0))</f>
        <v>0</v>
      </c>
      <c r="AS395" s="20" t="b">
        <f>IF(Z395="gaz",AH395*'lista, wskaźniki'!$F$43,IF(Z395="energia elektryczna",AH395*0))</f>
        <v>0</v>
      </c>
      <c r="AT395" s="20" t="b">
        <f>IF(Z395="gaz",AH395*'lista, wskaźniki'!$F$44,IF(Z395="energia elektryczna",AH395*0))</f>
        <v>0</v>
      </c>
      <c r="AU395" s="20">
        <f>AI395*1/3.6*'lista, wskaźniki'!$F$21</f>
        <v>0</v>
      </c>
      <c r="AV395" s="20">
        <f>AI395*'lista, wskaźniki'!$F$42</f>
        <v>0</v>
      </c>
      <c r="AW395" s="20">
        <f>AI395*'lista, wskaźniki'!$F$43</f>
        <v>0</v>
      </c>
      <c r="AX395" s="20">
        <f>AI395*'lista, wskaźniki'!$F$44</f>
        <v>0</v>
      </c>
      <c r="AY395" s="20">
        <f>AK395*'lista, wskaźniki'!$F$26</f>
        <v>0</v>
      </c>
      <c r="AZ395" s="20">
        <f t="shared" si="178"/>
        <v>0</v>
      </c>
      <c r="BA395" s="20">
        <f t="shared" si="179"/>
        <v>0</v>
      </c>
      <c r="BB395" s="20">
        <f t="shared" si="180"/>
        <v>0</v>
      </c>
      <c r="BC395" s="20">
        <f t="shared" si="181"/>
        <v>0</v>
      </c>
      <c r="BD395" s="1051"/>
      <c r="BE395" s="1051"/>
      <c r="BF395" s="1051"/>
      <c r="BG395" s="1051"/>
      <c r="BH395" s="97"/>
      <c r="BI395" s="1051"/>
      <c r="BJ395" s="97"/>
      <c r="BK395" s="1051"/>
      <c r="BL395" s="97"/>
      <c r="BM395" s="97"/>
      <c r="BN395" s="97"/>
      <c r="BO395" s="97"/>
      <c r="BP395" s="97"/>
      <c r="BQ395" s="97"/>
      <c r="BR395" s="97"/>
      <c r="BS395" s="1045"/>
      <c r="BT395" s="1045"/>
      <c r="BU395" s="1045"/>
      <c r="BV395" s="1045"/>
      <c r="BW395" s="1045"/>
      <c r="BX395" s="1045"/>
      <c r="BY395" s="1048"/>
      <c r="CA395" s="365" t="b">
        <f t="shared" si="182"/>
        <v>0</v>
      </c>
      <c r="CB395" s="365" t="b">
        <f t="shared" si="183"/>
        <v>0</v>
      </c>
      <c r="CC395" s="365">
        <f t="shared" si="184"/>
        <v>0</v>
      </c>
      <c r="CD395" s="365" t="b">
        <f t="shared" si="185"/>
        <v>0</v>
      </c>
      <c r="CE395" s="365" t="b">
        <f t="shared" si="186"/>
        <v>0</v>
      </c>
      <c r="CF395" s="365" t="b">
        <f t="shared" si="187"/>
        <v>0</v>
      </c>
      <c r="CG395" s="365" t="b">
        <f t="shared" si="188"/>
        <v>0</v>
      </c>
      <c r="CH395" s="365" t="b">
        <f t="shared" si="189"/>
        <v>0</v>
      </c>
      <c r="CI395" s="72" t="b">
        <f t="shared" si="190"/>
        <v>0</v>
      </c>
      <c r="CJ395" s="72" t="b">
        <f t="shared" si="191"/>
        <v>0</v>
      </c>
      <c r="CK395" s="72">
        <f t="shared" si="192"/>
        <v>0</v>
      </c>
      <c r="CL395" s="72">
        <f t="shared" si="193"/>
        <v>0</v>
      </c>
      <c r="CM395" s="72" t="b">
        <f t="shared" si="194"/>
        <v>0</v>
      </c>
      <c r="CN395" s="72" t="b">
        <f t="shared" si="195"/>
        <v>0</v>
      </c>
      <c r="CP395" s="13">
        <f t="shared" si="196"/>
        <v>0</v>
      </c>
      <c r="CQ395" s="13" t="b">
        <f t="shared" si="197"/>
        <v>0</v>
      </c>
      <c r="CR395" s="13" t="b">
        <f t="shared" si="198"/>
        <v>0</v>
      </c>
      <c r="CS395" s="13" t="b">
        <f t="shared" si="204"/>
        <v>0</v>
      </c>
      <c r="CT395" s="13" t="b">
        <f t="shared" si="203"/>
        <v>0</v>
      </c>
      <c r="CU395" s="13" t="b">
        <f t="shared" si="176"/>
        <v>0</v>
      </c>
      <c r="CV395" s="13" t="b">
        <f t="shared" si="199"/>
        <v>0</v>
      </c>
      <c r="CW395" s="13" t="b">
        <f t="shared" si="200"/>
        <v>0</v>
      </c>
      <c r="CX395" s="13" t="b">
        <f t="shared" si="201"/>
        <v>0</v>
      </c>
      <c r="CY395" s="13" t="b">
        <f t="shared" si="202"/>
        <v>0</v>
      </c>
    </row>
    <row r="396" spans="1:103" s="282" customFormat="1" ht="15" thickBot="1">
      <c r="A396" s="932"/>
      <c r="B396" s="1051"/>
      <c r="C396" s="1051"/>
      <c r="D396" s="1051"/>
      <c r="E396" s="1051"/>
      <c r="F396" s="1051"/>
      <c r="G396" s="1051"/>
      <c r="H396" s="1051"/>
      <c r="I396" s="1051"/>
      <c r="J396" s="1051"/>
      <c r="K396" s="1051"/>
      <c r="L396" s="1051"/>
      <c r="M396" s="1051"/>
      <c r="N396" s="1051"/>
      <c r="O396" s="1051"/>
      <c r="P396" s="1051"/>
      <c r="Q396" s="941"/>
      <c r="R396" s="1051"/>
      <c r="S396" s="1051"/>
      <c r="T396" s="1051"/>
      <c r="U396" s="1051"/>
      <c r="V396" s="1051"/>
      <c r="W396" s="293"/>
      <c r="X396" s="293"/>
      <c r="Y396" s="293"/>
      <c r="Z396" s="293"/>
      <c r="AA396" s="330" t="s">
        <v>38</v>
      </c>
      <c r="AB396" s="294"/>
      <c r="AC396" s="294">
        <v>160</v>
      </c>
      <c r="AD396" s="293">
        <v>500</v>
      </c>
      <c r="AE396" s="1051"/>
      <c r="AF396" s="334">
        <f t="shared" si="177"/>
        <v>0</v>
      </c>
      <c r="AG396" s="281">
        <f>IF(R396="kompletna",Q396*J396*0.0036*'lista, wskaźniki'!$F$13, IF(R396="częściowa",Q396*J396*0.0036*'lista, wskaźniki'!$F$14, IF(R396="brak",Q396*J396*0.0036*'lista, wskaźniki'!$F$15,)))</f>
        <v>0</v>
      </c>
      <c r="AH396" s="334">
        <f>IF(Y396="inne",K396*'lista, wskaźniki'!$E$35,IF(Y396="to samo źródło",0,IF(Y396=0,0)))</f>
        <v>0</v>
      </c>
      <c r="AI396" s="334">
        <f>IF(AA396="gaz z sieci",AC396*'lista, wskaźniki'!$D$21)</f>
        <v>5.7791999999999994</v>
      </c>
      <c r="AJ396" s="281">
        <f>IF(AA396="węgiel",AB396*'lista, wskaźniki'!$D$20, IF('Sektor mieszkaniowy'!AA396="drewno",'Sektor mieszkaniowy'!AB396*'lista, wskaźniki'!$D$22,IF('Sektor mieszkaniowy'!AA396="pellet",AB396*'lista, wskaźniki'!$D$23,IF('Sektor mieszkaniowy'!AA396="gaz z sieci",AB396*'lista, wskaźniki'!$D$21,IF('Sektor mieszkaniowy'!AA396="olej opałowy",'Sektor mieszkaniowy'!AB396*'lista, wskaźniki'!$D$24)))))</f>
        <v>0</v>
      </c>
      <c r="AK396" s="1054"/>
      <c r="AL396" s="1051"/>
      <c r="AM396" s="20">
        <f>IF(AA396="węgiel",AF396*1/3.6*'lista, wskaźniki'!$F$20,IF(AA396="drewno",AF396*1/3.6*'lista, wskaźniki'!$F$22,IF(AA396="pellet",AF396*1/3.6*'lista, wskaźniki'!$F$23,IF(AA396="gaz z sieci",AF396*1/3.6*'lista, wskaźniki'!$F$21,IF(AA396="olej opałowy",AF396*1/3.6*'lista, wskaźniki'!$F$24,0)))))</f>
        <v>0</v>
      </c>
      <c r="AN396" s="20">
        <f>IF(AA396="węgiel",AF396*'lista, wskaźniki'!$E$42,IF(AA396="drewno",AF396*'lista, wskaźniki'!$G$42,IF(AA396="pellet",AF396*'lista, wskaźniki'!$H$42,IF(AA396="gaz z sieci",AF396*'lista, wskaźniki'!$F$42,IF(AA396="olej opałowy",AF396*'lista, wskaźniki'!$I$42,0)))))</f>
        <v>0</v>
      </c>
      <c r="AO396" s="20">
        <f>IF(AA396="węgiel",AF396*'lista, wskaźniki'!$E$43,IF(AA396="drewno",AF396*'lista, wskaźniki'!$G$43,IF(AA396="pellet",AF396*'lista, wskaźniki'!$H$43,IF(AA396="gaz z sieci",AF396*'lista, wskaźniki'!$F$43,IF(AA396="olej opałowy",AF396*'lista, wskaźniki'!$I$43,0)))))</f>
        <v>0</v>
      </c>
      <c r="AP396" s="20">
        <f>IF(AA396="węgiel",AF396*'lista, wskaźniki'!$E$44,IF(AA396="drewno",AF396*'lista, wskaźniki'!$G$44,IF(AA396="pellet",AF396*'lista, wskaźniki'!$H$44,IF(AA396="gaz z sieci",AF396*'lista, wskaźniki'!$F$44,IF(AA396="olej opałowy",AF396*'lista, wskaźniki'!$I$44,0)))))</f>
        <v>0</v>
      </c>
      <c r="AQ396" s="20" t="b">
        <f>IF(Z396="gaz",AH396*1/3.6*'lista, wskaźniki'!$F$21,IF(Z396="energia elektryczna",AH396*1/3.6*'lista, wskaźniki'!$F$26))</f>
        <v>0</v>
      </c>
      <c r="AR396" s="20" t="b">
        <f>IF(Z396="gaz",AH396*'lista, wskaźniki'!$F$42,IF(Z396="energia elektryczna",AH396*0))</f>
        <v>0</v>
      </c>
      <c r="AS396" s="20" t="b">
        <f>IF(Z396="gaz",AH396*'lista, wskaźniki'!$F$43,IF(Z396="energia elektryczna",AH396*0))</f>
        <v>0</v>
      </c>
      <c r="AT396" s="20" t="b">
        <f>IF(Z396="gaz",AH396*'lista, wskaźniki'!$F$44,IF(Z396="energia elektryczna",AH396*0))</f>
        <v>0</v>
      </c>
      <c r="AU396" s="20">
        <f>AI396*1/3.6*'lista, wskaźniki'!$F$21</f>
        <v>0.32259494399999994</v>
      </c>
      <c r="AV396" s="20">
        <f>AI396*'lista, wskaźniki'!$F$42</f>
        <v>2.8895999999999994E-6</v>
      </c>
      <c r="AW396" s="20">
        <f>AI396*'lista, wskaźniki'!$F$43</f>
        <v>2.8895999999999994E-6</v>
      </c>
      <c r="AX396" s="20">
        <f>AI396*'lista, wskaźniki'!$F$44</f>
        <v>0</v>
      </c>
      <c r="AY396" s="20">
        <f>AK396*'lista, wskaźniki'!$F$26</f>
        <v>0</v>
      </c>
      <c r="AZ396" s="20">
        <f t="shared" si="178"/>
        <v>0.32259494399999994</v>
      </c>
      <c r="BA396" s="20">
        <f t="shared" si="179"/>
        <v>2.8895999999999994E-6</v>
      </c>
      <c r="BB396" s="20">
        <f t="shared" si="180"/>
        <v>2.8895999999999994E-6</v>
      </c>
      <c r="BC396" s="20">
        <f t="shared" si="181"/>
        <v>0</v>
      </c>
      <c r="BD396" s="1051"/>
      <c r="BE396" s="1051"/>
      <c r="BF396" s="1051"/>
      <c r="BG396" s="1051"/>
      <c r="BH396" s="293"/>
      <c r="BI396" s="1051"/>
      <c r="BJ396" s="293"/>
      <c r="BK396" s="1051"/>
      <c r="BL396" s="293"/>
      <c r="BM396" s="293"/>
      <c r="BN396" s="293"/>
      <c r="BO396" s="293"/>
      <c r="BP396" s="293"/>
      <c r="BQ396" s="293"/>
      <c r="BR396" s="293"/>
      <c r="BS396" s="1045"/>
      <c r="BT396" s="1045"/>
      <c r="BU396" s="1045"/>
      <c r="BV396" s="1045"/>
      <c r="BW396" s="1045"/>
      <c r="BX396" s="1045"/>
      <c r="BY396" s="1048"/>
      <c r="CA396" s="365" t="b">
        <f t="shared" si="182"/>
        <v>0</v>
      </c>
      <c r="CB396" s="365" t="b">
        <f t="shared" si="183"/>
        <v>0</v>
      </c>
      <c r="CC396" s="365" t="b">
        <f t="shared" si="184"/>
        <v>0</v>
      </c>
      <c r="CD396" s="365">
        <f t="shared" si="185"/>
        <v>0</v>
      </c>
      <c r="CE396" s="365" t="b">
        <f t="shared" si="186"/>
        <v>0</v>
      </c>
      <c r="CF396" s="365" t="b">
        <f t="shared" si="187"/>
        <v>0</v>
      </c>
      <c r="CG396" s="365" t="b">
        <f t="shared" si="188"/>
        <v>0</v>
      </c>
      <c r="CH396" s="365">
        <f t="shared" si="189"/>
        <v>5.7791999999999994</v>
      </c>
      <c r="CI396" s="72" t="b">
        <f t="shared" si="190"/>
        <v>0</v>
      </c>
      <c r="CJ396" s="72" t="b">
        <f t="shared" si="191"/>
        <v>0</v>
      </c>
      <c r="CK396" s="72" t="b">
        <f t="shared" si="192"/>
        <v>0</v>
      </c>
      <c r="CL396" s="72">
        <f t="shared" si="193"/>
        <v>0</v>
      </c>
      <c r="CM396" s="72" t="b">
        <f t="shared" si="194"/>
        <v>0</v>
      </c>
      <c r="CN396" s="72" t="b">
        <f t="shared" si="195"/>
        <v>0</v>
      </c>
      <c r="CP396" s="13">
        <f t="shared" si="196"/>
        <v>0</v>
      </c>
      <c r="CQ396" s="13" t="b">
        <f t="shared" si="197"/>
        <v>0</v>
      </c>
      <c r="CR396" s="13" t="b">
        <f t="shared" si="198"/>
        <v>0</v>
      </c>
      <c r="CS396" s="13" t="b">
        <f t="shared" si="204"/>
        <v>0</v>
      </c>
      <c r="CT396" s="13" t="b">
        <f t="shared" si="203"/>
        <v>0</v>
      </c>
      <c r="CU396" s="13" t="b">
        <f t="shared" si="176"/>
        <v>0</v>
      </c>
      <c r="CV396" s="13" t="b">
        <f t="shared" si="199"/>
        <v>0</v>
      </c>
      <c r="CW396" s="13" t="b">
        <f t="shared" si="200"/>
        <v>0</v>
      </c>
      <c r="CX396" s="13" t="b">
        <f t="shared" si="201"/>
        <v>0</v>
      </c>
      <c r="CY396" s="13" t="b">
        <f t="shared" si="202"/>
        <v>0</v>
      </c>
    </row>
    <row r="397" spans="1:103" ht="15" thickBot="1">
      <c r="A397" s="933"/>
      <c r="B397" s="1052"/>
      <c r="C397" s="1052"/>
      <c r="D397" s="1052"/>
      <c r="E397" s="1052"/>
      <c r="F397" s="1052"/>
      <c r="G397" s="1052"/>
      <c r="H397" s="1052"/>
      <c r="I397" s="1052"/>
      <c r="J397" s="1052"/>
      <c r="K397" s="1052"/>
      <c r="L397" s="1052"/>
      <c r="M397" s="1052"/>
      <c r="N397" s="1052"/>
      <c r="O397" s="1052"/>
      <c r="P397" s="1052"/>
      <c r="Q397" s="942"/>
      <c r="R397" s="1052"/>
      <c r="S397" s="1052"/>
      <c r="T397" s="1052"/>
      <c r="U397" s="1052"/>
      <c r="V397" s="1052"/>
      <c r="W397" s="99"/>
      <c r="X397" s="99"/>
      <c r="Y397" s="99"/>
      <c r="Z397" s="99"/>
      <c r="AA397" s="99" t="s">
        <v>37</v>
      </c>
      <c r="AB397" s="100"/>
      <c r="AC397" s="100"/>
      <c r="AD397" s="99"/>
      <c r="AE397" s="1052"/>
      <c r="AF397" s="334">
        <f t="shared" si="177"/>
        <v>0</v>
      </c>
      <c r="AG397" s="272">
        <f>IF(R397="kompletna",Q397*J397*0.0036*'lista, wskaźniki'!$F$13, IF(R397="częściowa",Q397*J397*0.0036*'lista, wskaźniki'!$F$14, IF(R397="brak",Q397*J397*0.0036*'lista, wskaźniki'!$F$15,)))</f>
        <v>0</v>
      </c>
      <c r="AH397" s="334">
        <f>IF(Y397="inne",K397*'lista, wskaźniki'!$E$35,IF(Y397="to samo źródło",0,IF(Y397=0,0)))</f>
        <v>0</v>
      </c>
      <c r="AI397" s="334" t="b">
        <f>IF(AA397="gaz z sieci",AC397*'lista, wskaźniki'!$D$21)</f>
        <v>0</v>
      </c>
      <c r="AJ397" s="272">
        <f>IF(AA397="węgiel",AB397*'lista, wskaźniki'!$D$20, IF('Sektor mieszkaniowy'!AA397="drewno",'Sektor mieszkaniowy'!AB397*'lista, wskaźniki'!$D$22,IF('Sektor mieszkaniowy'!AA397="pellet",AB397*'lista, wskaźniki'!$D$23,IF('Sektor mieszkaniowy'!AA397="gaz z sieci",AB397*'lista, wskaźniki'!$D$21,IF('Sektor mieszkaniowy'!AA397="olej opałowy",'Sektor mieszkaniowy'!AB397*'lista, wskaźniki'!$D$24)))))</f>
        <v>0</v>
      </c>
      <c r="AK397" s="1055"/>
      <c r="AL397" s="1052"/>
      <c r="AM397" s="20">
        <f>IF(AA397="węgiel",AF397*1/3.6*'lista, wskaźniki'!$F$20,IF(AA397="drewno",AF397*1/3.6*'lista, wskaźniki'!$F$22,IF(AA397="pellet",AF397*1/3.6*'lista, wskaźniki'!$F$23,IF(AA397="gaz z sieci",AF397*1/3.6*'lista, wskaźniki'!$F$21,IF(AA397="olej opałowy",AF397*1/3.6*'lista, wskaźniki'!$F$24,0)))))</f>
        <v>0</v>
      </c>
      <c r="AN397" s="20">
        <f>IF(AA397="węgiel",AF397*'lista, wskaźniki'!$E$42,IF(AA397="drewno",AF397*'lista, wskaźniki'!$G$42,IF(AA397="pellet",AF397*'lista, wskaźniki'!$H$42,IF(AA397="gaz z sieci",AF397*'lista, wskaźniki'!$F$42,IF(AA397="olej opałowy",AF397*'lista, wskaźniki'!$I$42,0)))))</f>
        <v>0</v>
      </c>
      <c r="AO397" s="20">
        <f>IF(AA397="węgiel",AF397*'lista, wskaźniki'!$E$43,IF(AA397="drewno",AF397*'lista, wskaźniki'!$G$43,IF(AA397="pellet",AF397*'lista, wskaźniki'!$H$43,IF(AA397="gaz z sieci",AF397*'lista, wskaźniki'!$F$43,IF(AA397="olej opałowy",AF397*'lista, wskaźniki'!$I$43,0)))))</f>
        <v>0</v>
      </c>
      <c r="AP397" s="20">
        <f>IF(AA397="węgiel",AF397*'lista, wskaźniki'!$E$44,IF(AA397="drewno",AF397*'lista, wskaźniki'!$G$44,IF(AA397="pellet",AF397*'lista, wskaźniki'!$H$44,IF(AA397="gaz z sieci",AF397*'lista, wskaźniki'!$F$44,IF(AA397="olej opałowy",AF397*'lista, wskaźniki'!$I$44,0)))))</f>
        <v>0</v>
      </c>
      <c r="AQ397" s="20" t="b">
        <f>IF(Z397="gaz",AH397*1/3.6*'lista, wskaźniki'!$F$21,IF(Z397="energia elektryczna",AH397*1/3.6*'lista, wskaźniki'!$F$26))</f>
        <v>0</v>
      </c>
      <c r="AR397" s="20" t="b">
        <f>IF(Z397="gaz",AH397*'lista, wskaźniki'!$F$42,IF(Z397="energia elektryczna",AH397*0))</f>
        <v>0</v>
      </c>
      <c r="AS397" s="20" t="b">
        <f>IF(Z397="gaz",AH397*'lista, wskaźniki'!$F$43,IF(Z397="energia elektryczna",AH397*0))</f>
        <v>0</v>
      </c>
      <c r="AT397" s="20" t="b">
        <f>IF(Z397="gaz",AH397*'lista, wskaźniki'!$F$44,IF(Z397="energia elektryczna",AH397*0))</f>
        <v>0</v>
      </c>
      <c r="AU397" s="20">
        <f>AI397*1/3.6*'lista, wskaźniki'!$F$21</f>
        <v>0</v>
      </c>
      <c r="AV397" s="20">
        <f>AI397*'lista, wskaźniki'!$F$42</f>
        <v>0</v>
      </c>
      <c r="AW397" s="20">
        <f>AI397*'lista, wskaźniki'!$F$43</f>
        <v>0</v>
      </c>
      <c r="AX397" s="20">
        <f>AI397*'lista, wskaźniki'!$F$44</f>
        <v>0</v>
      </c>
      <c r="AY397" s="20">
        <f>AK397*'lista, wskaźniki'!$F$26</f>
        <v>0</v>
      </c>
      <c r="AZ397" s="20">
        <f t="shared" si="178"/>
        <v>0</v>
      </c>
      <c r="BA397" s="20">
        <f t="shared" si="179"/>
        <v>0</v>
      </c>
      <c r="BB397" s="20">
        <f t="shared" si="180"/>
        <v>0</v>
      </c>
      <c r="BC397" s="20">
        <f t="shared" si="181"/>
        <v>0</v>
      </c>
      <c r="BD397" s="1052"/>
      <c r="BE397" s="1052"/>
      <c r="BF397" s="1052"/>
      <c r="BG397" s="1052"/>
      <c r="BH397" s="99"/>
      <c r="BI397" s="1052"/>
      <c r="BJ397" s="99"/>
      <c r="BK397" s="1052"/>
      <c r="BL397" s="99"/>
      <c r="BM397" s="99"/>
      <c r="BN397" s="99"/>
      <c r="BO397" s="99"/>
      <c r="BP397" s="99"/>
      <c r="BQ397" s="99"/>
      <c r="BR397" s="99"/>
      <c r="BS397" s="1046"/>
      <c r="BT397" s="1046"/>
      <c r="BU397" s="1046"/>
      <c r="BV397" s="1046"/>
      <c r="BW397" s="1046"/>
      <c r="BX397" s="1046"/>
      <c r="BY397" s="1049"/>
      <c r="CA397" s="365" t="b">
        <f t="shared" si="182"/>
        <v>0</v>
      </c>
      <c r="CB397" s="365" t="b">
        <f t="shared" si="183"/>
        <v>0</v>
      </c>
      <c r="CC397" s="365" t="b">
        <f t="shared" si="184"/>
        <v>0</v>
      </c>
      <c r="CD397" s="365" t="b">
        <f t="shared" si="185"/>
        <v>0</v>
      </c>
      <c r="CE397" s="365">
        <f t="shared" si="186"/>
        <v>0</v>
      </c>
      <c r="CF397" s="365" t="b">
        <f t="shared" si="187"/>
        <v>0</v>
      </c>
      <c r="CG397" s="365" t="b">
        <f t="shared" si="188"/>
        <v>0</v>
      </c>
      <c r="CH397" s="365" t="b">
        <f t="shared" si="189"/>
        <v>0</v>
      </c>
      <c r="CI397" s="72" t="b">
        <f t="shared" si="190"/>
        <v>0</v>
      </c>
      <c r="CJ397" s="72" t="b">
        <f t="shared" si="191"/>
        <v>0</v>
      </c>
      <c r="CK397" s="72" t="b">
        <f t="shared" si="192"/>
        <v>0</v>
      </c>
      <c r="CL397" s="72">
        <f t="shared" si="193"/>
        <v>0</v>
      </c>
      <c r="CM397" s="72">
        <f t="shared" si="194"/>
        <v>0</v>
      </c>
      <c r="CN397" s="72" t="b">
        <f t="shared" si="195"/>
        <v>0</v>
      </c>
      <c r="CP397" s="13">
        <f t="shared" si="196"/>
        <v>0</v>
      </c>
      <c r="CQ397" s="13" t="b">
        <f t="shared" si="197"/>
        <v>0</v>
      </c>
      <c r="CR397" s="13" t="b">
        <f t="shared" si="198"/>
        <v>0</v>
      </c>
      <c r="CS397" s="13" t="b">
        <f t="shared" si="204"/>
        <v>0</v>
      </c>
      <c r="CT397" s="13" t="b">
        <f t="shared" si="203"/>
        <v>0</v>
      </c>
      <c r="CU397" s="13" t="b">
        <f t="shared" si="176"/>
        <v>0</v>
      </c>
      <c r="CV397" s="13" t="b">
        <f t="shared" si="199"/>
        <v>0</v>
      </c>
      <c r="CW397" s="13" t="b">
        <f t="shared" si="200"/>
        <v>0</v>
      </c>
      <c r="CX397" s="13" t="b">
        <f t="shared" si="201"/>
        <v>0</v>
      </c>
      <c r="CY397" s="13" t="b">
        <f t="shared" si="202"/>
        <v>0</v>
      </c>
    </row>
    <row r="398" spans="1:103" ht="15" thickBot="1">
      <c r="A398" s="931">
        <v>80</v>
      </c>
      <c r="B398" s="1050" t="s">
        <v>206</v>
      </c>
      <c r="C398" s="1050"/>
      <c r="D398" s="1050" t="s">
        <v>1</v>
      </c>
      <c r="E398" s="1050" t="s">
        <v>5</v>
      </c>
      <c r="F398" s="1050">
        <v>9</v>
      </c>
      <c r="G398" s="1050"/>
      <c r="H398" s="1050"/>
      <c r="I398" s="1050" t="s">
        <v>10</v>
      </c>
      <c r="J398" s="1050">
        <v>160</v>
      </c>
      <c r="K398" s="1050">
        <v>8</v>
      </c>
      <c r="L398" s="1050" t="s">
        <v>16</v>
      </c>
      <c r="M398" s="1050"/>
      <c r="N398" s="1050" t="s">
        <v>17</v>
      </c>
      <c r="O398" s="1050"/>
      <c r="P398" s="1050" t="s">
        <v>17</v>
      </c>
      <c r="Q398" s="940">
        <f>IF(I398="&lt;1966",'lista, wskaźniki'!$G$4,IF(I398="1967-1985",'lista, wskaźniki'!$G$5,IF(I398="1986-1992",'lista, wskaźniki'!$G$6,IF(I398="1993-1996",'lista, wskaźniki'!$G$7,IF(I398="&gt;1997",'lista, wskaźniki'!$G$8,IF(I398=0,'lista, wskaźniki'!$G$4))))))</f>
        <v>290</v>
      </c>
      <c r="R398" s="1050" t="s">
        <v>23</v>
      </c>
      <c r="S398" s="1050" t="s">
        <v>27</v>
      </c>
      <c r="T398" s="1050">
        <v>30</v>
      </c>
      <c r="U398" s="1050">
        <v>2012</v>
      </c>
      <c r="V398" s="1050"/>
      <c r="W398" s="95" t="s">
        <v>35</v>
      </c>
      <c r="X398" s="95" t="s">
        <v>38</v>
      </c>
      <c r="Y398" s="95" t="s">
        <v>42</v>
      </c>
      <c r="Z398" s="95"/>
      <c r="AA398" s="95" t="s">
        <v>35</v>
      </c>
      <c r="AB398" s="96">
        <v>3</v>
      </c>
      <c r="AC398" s="96"/>
      <c r="AD398" s="95">
        <v>2500</v>
      </c>
      <c r="AE398" s="1050"/>
      <c r="AF398" s="334">
        <f>IF(AG398&gt;0,(AJ398+AG398/2)/2,AJ398)</f>
        <v>67.353000000000009</v>
      </c>
      <c r="AG398" s="272">
        <f>IF(R398="kompletna",Q398*J398*0.0036*'lista, wskaźniki'!$F$13, IF(R398="częściowa",Q398*J398*0.0036*'lista, wskaźniki'!$F$14, IF(R398="brak",Q398*J398*0.0036*'lista, wskaźniki'!$F$15,)))</f>
        <v>133.63200000000001</v>
      </c>
      <c r="AH398" s="334">
        <f>IF(Y398="inne",K398*'lista, wskaźniki'!$E$35,IF(Y398="to samo źródło",0,IF(Y398=0,0)))</f>
        <v>0</v>
      </c>
      <c r="AI398" s="334" t="b">
        <f>IF(AA398="gaz z sieci",AC398*'lista, wskaźniki'!$D$21)</f>
        <v>0</v>
      </c>
      <c r="AJ398" s="272">
        <f>IF(AA398="węgiel",AB398*'lista, wskaźniki'!$D$20, IF('Sektor mieszkaniowy'!AA398="drewno",'Sektor mieszkaniowy'!AB398*'lista, wskaźniki'!$D$22,IF('Sektor mieszkaniowy'!AA398="pellet",AB398*'lista, wskaźniki'!$D$23,IF('Sektor mieszkaniowy'!AA398="gaz z sieci",AB398*'lista, wskaźniki'!$D$21,IF('Sektor mieszkaniowy'!AA398="olej opałowy",'Sektor mieszkaniowy'!AB398*'lista, wskaźniki'!$D$24)))))</f>
        <v>67.89</v>
      </c>
      <c r="AK398" s="1053">
        <f>AL398/'lista, wskaźniki'!$A$127</f>
        <v>3.3846153846153846</v>
      </c>
      <c r="AL398" s="1050">
        <v>2200</v>
      </c>
      <c r="AM398" s="20">
        <f>IF(AA398="węgiel",AF398*1/3.6*'lista, wskaźniki'!$F$20,IF(AA398="drewno",AF398*1/3.6*'lista, wskaźniki'!$F$22,IF(AA398="pellet",AF398*1/3.6*'lista, wskaźniki'!$F$23,IF(AA398="gaz z sieci",AF398*1/3.6*'lista, wskaźniki'!$F$21,IF(AA398="olej opałowy",AF398*1/3.6*'lista, wskaźniki'!$F$24,0)))))</f>
        <v>6.3803496900000001</v>
      </c>
      <c r="AN398" s="20">
        <f>IF(AA398="węgiel",AF398*'lista, wskaźniki'!$E$42,IF(AA398="drewno",AF398*'lista, wskaźniki'!$G$42,IF(AA398="pellet",AF398*'lista, wskaźniki'!$H$42,IF(AA398="gaz z sieci",AF398*'lista, wskaźniki'!$F$42,IF(AA398="olej opałowy",AF398*'lista, wskaźniki'!$I$42,0)))))</f>
        <v>2.5594140000000005E-2</v>
      </c>
      <c r="AO398" s="20">
        <f>IF(AA398="węgiel",AF398*'lista, wskaźniki'!$E$43,IF(AA398="drewno",AF398*'lista, wskaźniki'!$G$43,IF(AA398="pellet",AF398*'lista, wskaźniki'!$H$43,IF(AA398="gaz z sieci",AF398*'lista, wskaźniki'!$F$43,IF(AA398="olej opałowy",AF398*'lista, wskaźniki'!$I$43,0)))))</f>
        <v>2.4247080000000004E-2</v>
      </c>
      <c r="AP398" s="20">
        <f>IF(AA398="węgiel",AF398*'lista, wskaźniki'!$E$44,IF(AA398="drewno",AF398*'lista, wskaźniki'!$G$44,IF(AA398="pellet",AF398*'lista, wskaźniki'!$H$44,IF(AA398="gaz z sieci",AF398*'lista, wskaźniki'!$F$44,IF(AA398="olej opałowy",AF398*'lista, wskaźniki'!$I$44,0)))))</f>
        <v>1.8185310000000004E-5</v>
      </c>
      <c r="AQ398" s="20" t="b">
        <f>IF(Z398="gaz",AH398*1/3.6*'lista, wskaźniki'!$F$21,IF(Z398="energia elektryczna",AH398*1/3.6*'lista, wskaźniki'!$F$26))</f>
        <v>0</v>
      </c>
      <c r="AR398" s="20" t="b">
        <f>IF(Z398="gaz",AH398*'lista, wskaźniki'!$F$42,IF(Z398="energia elektryczna",AH398*0))</f>
        <v>0</v>
      </c>
      <c r="AS398" s="20" t="b">
        <f>IF(Z398="gaz",AH398*'lista, wskaźniki'!$F$43,IF(Z398="energia elektryczna",AH398*0))</f>
        <v>0</v>
      </c>
      <c r="AT398" s="20" t="b">
        <f>IF(Z398="gaz",AH398*'lista, wskaźniki'!$F$44,IF(Z398="energia elektryczna",AH398*0))</f>
        <v>0</v>
      </c>
      <c r="AU398" s="20">
        <f>AI398*1/3.6*'lista, wskaźniki'!$F$21</f>
        <v>0</v>
      </c>
      <c r="AV398" s="20">
        <f>AI398*'lista, wskaźniki'!$F$42</f>
        <v>0</v>
      </c>
      <c r="AW398" s="20">
        <f>AI398*'lista, wskaźniki'!$F$43</f>
        <v>0</v>
      </c>
      <c r="AX398" s="20">
        <f>AI398*'lista, wskaźniki'!$F$44</f>
        <v>0</v>
      </c>
      <c r="AY398" s="20">
        <f>AK398*'lista, wskaźniki'!$F$26</f>
        <v>3.0123076923076924</v>
      </c>
      <c r="AZ398" s="20">
        <f t="shared" si="178"/>
        <v>9.3926573823076929</v>
      </c>
      <c r="BA398" s="20">
        <f t="shared" si="179"/>
        <v>2.5594140000000005E-2</v>
      </c>
      <c r="BB398" s="20">
        <f t="shared" si="180"/>
        <v>2.4247080000000004E-2</v>
      </c>
      <c r="BC398" s="20">
        <f t="shared" si="181"/>
        <v>1.8185310000000004E-5</v>
      </c>
      <c r="BD398" s="1050" t="s">
        <v>17</v>
      </c>
      <c r="BE398" s="1050" t="s">
        <v>16</v>
      </c>
      <c r="BF398" s="1050" t="s">
        <v>16</v>
      </c>
      <c r="BG398" s="1050" t="s">
        <v>17</v>
      </c>
      <c r="BH398" s="95"/>
      <c r="BI398" s="1050" t="s">
        <v>16</v>
      </c>
      <c r="BJ398" s="95" t="s">
        <v>52</v>
      </c>
      <c r="BK398" s="1050" t="s">
        <v>17</v>
      </c>
      <c r="BL398" s="95"/>
      <c r="BM398" s="95"/>
      <c r="BN398" s="95"/>
      <c r="BO398" s="95" t="s">
        <v>57</v>
      </c>
      <c r="BP398" s="95" t="s">
        <v>52</v>
      </c>
      <c r="BQ398" s="95" t="s">
        <v>120</v>
      </c>
      <c r="BR398" s="95">
        <v>5</v>
      </c>
      <c r="BS398" s="1044">
        <v>5000</v>
      </c>
      <c r="BT398" s="1044">
        <v>200</v>
      </c>
      <c r="BU398" s="1044">
        <v>1000</v>
      </c>
      <c r="BV398" s="1044"/>
      <c r="BW398" s="1044">
        <v>1000</v>
      </c>
      <c r="BX398" s="1044">
        <v>5000</v>
      </c>
      <c r="BY398" s="1047"/>
      <c r="CA398" s="365">
        <f t="shared" si="182"/>
        <v>67.353000000000009</v>
      </c>
      <c r="CB398" s="365" t="b">
        <f t="shared" si="183"/>
        <v>0</v>
      </c>
      <c r="CC398" s="365" t="b">
        <f t="shared" si="184"/>
        <v>0</v>
      </c>
      <c r="CD398" s="365" t="b">
        <f t="shared" si="185"/>
        <v>0</v>
      </c>
      <c r="CE398" s="365" t="b">
        <f t="shared" si="186"/>
        <v>0</v>
      </c>
      <c r="CF398" s="365" t="b">
        <f t="shared" si="187"/>
        <v>0</v>
      </c>
      <c r="CG398" s="365" t="b">
        <f t="shared" si="188"/>
        <v>0</v>
      </c>
      <c r="CH398" s="365" t="b">
        <f t="shared" si="189"/>
        <v>0</v>
      </c>
      <c r="CI398" s="72">
        <f t="shared" si="190"/>
        <v>67.353000000000009</v>
      </c>
      <c r="CJ398" s="72" t="b">
        <f t="shared" si="191"/>
        <v>0</v>
      </c>
      <c r="CK398" s="72" t="b">
        <f t="shared" si="192"/>
        <v>0</v>
      </c>
      <c r="CL398" s="72">
        <f t="shared" si="193"/>
        <v>0</v>
      </c>
      <c r="CM398" s="72" t="b">
        <f t="shared" si="194"/>
        <v>0</v>
      </c>
      <c r="CN398" s="72" t="b">
        <f t="shared" si="195"/>
        <v>0</v>
      </c>
      <c r="CP398" s="13">
        <f t="shared" si="196"/>
        <v>160</v>
      </c>
      <c r="CQ398" s="13">
        <f t="shared" si="197"/>
        <v>80</v>
      </c>
      <c r="CR398" s="13" t="b">
        <f t="shared" si="198"/>
        <v>0</v>
      </c>
      <c r="CS398" s="13">
        <f t="shared" si="204"/>
        <v>0</v>
      </c>
      <c r="CT398" s="13" t="b">
        <f t="shared" si="203"/>
        <v>0</v>
      </c>
      <c r="CU398" s="13">
        <f t="shared" si="176"/>
        <v>0</v>
      </c>
      <c r="CV398" s="13" t="b">
        <f t="shared" si="199"/>
        <v>0</v>
      </c>
      <c r="CW398" s="13">
        <f t="shared" si="200"/>
        <v>0</v>
      </c>
      <c r="CX398" s="13" t="b">
        <f t="shared" si="201"/>
        <v>0</v>
      </c>
      <c r="CY398" s="13">
        <f t="shared" si="202"/>
        <v>0</v>
      </c>
    </row>
    <row r="399" spans="1:103" ht="15" thickBot="1">
      <c r="A399" s="932"/>
      <c r="B399" s="1051"/>
      <c r="C399" s="1051"/>
      <c r="D399" s="1051"/>
      <c r="E399" s="1051"/>
      <c r="F399" s="1051"/>
      <c r="G399" s="1051"/>
      <c r="H399" s="1051"/>
      <c r="I399" s="1051"/>
      <c r="J399" s="1051"/>
      <c r="K399" s="1051"/>
      <c r="L399" s="1051"/>
      <c r="M399" s="1051"/>
      <c r="N399" s="1051"/>
      <c r="O399" s="1051"/>
      <c r="P399" s="1051"/>
      <c r="Q399" s="941"/>
      <c r="R399" s="1051"/>
      <c r="S399" s="1051"/>
      <c r="T399" s="1051"/>
      <c r="U399" s="1051"/>
      <c r="V399" s="1051"/>
      <c r="W399" s="20" t="s">
        <v>36</v>
      </c>
      <c r="X399" s="97"/>
      <c r="Y399" s="97"/>
      <c r="Z399" s="97"/>
      <c r="AA399" s="97" t="s">
        <v>36</v>
      </c>
      <c r="AB399" s="98">
        <v>20</v>
      </c>
      <c r="AC399" s="98"/>
      <c r="AD399" s="97">
        <v>2400</v>
      </c>
      <c r="AE399" s="1051"/>
      <c r="AF399" s="334">
        <f>IF(AG399&gt;0,(AJ399+AG399/2)/2,AJ399)</f>
        <v>189.4075</v>
      </c>
      <c r="AG399" s="272">
        <v>133.63</v>
      </c>
      <c r="AH399" s="334">
        <f>IF(Y399="inne",K399*'lista, wskaźniki'!$E$35,IF(Y399="to samo źródło",0,IF(Y399=0,0)))</f>
        <v>0</v>
      </c>
      <c r="AI399" s="334" t="b">
        <f>IF(AA399="gaz z sieci",AC399*'lista, wskaźniki'!$D$21)</f>
        <v>0</v>
      </c>
      <c r="AJ399" s="272">
        <f>IF(AA399="węgiel",AB399*'lista, wskaźniki'!$D$20, IF('Sektor mieszkaniowy'!AA399="drewno",'Sektor mieszkaniowy'!AB399*'lista, wskaźniki'!$D$22,IF('Sektor mieszkaniowy'!AA399="pellet",AB399*'lista, wskaźniki'!$D$23,IF('Sektor mieszkaniowy'!AA399="gaz z sieci",AB399*'lista, wskaźniki'!$D$21,IF('Sektor mieszkaniowy'!AA399="olej opałowy",'Sektor mieszkaniowy'!AB399*'lista, wskaźniki'!$D$24)))))</f>
        <v>312</v>
      </c>
      <c r="AK399" s="1054"/>
      <c r="AL399" s="1051"/>
      <c r="AM399" s="20">
        <f>IF(AA399="węgiel",AF399*1/3.6*'lista, wskaźniki'!$F$20,IF(AA399="drewno",AF399*1/3.6*'lista, wskaźniki'!$F$22,IF(AA399="pellet",AF399*1/3.6*'lista, wskaźniki'!$F$23,IF(AA399="gaz z sieci",AF399*1/3.6*'lista, wskaźniki'!$F$21,IF(AA399="olej opałowy",AF399*1/3.6*'lista, wskaźniki'!$F$24,0)))))</f>
        <v>0</v>
      </c>
      <c r="AN399" s="20">
        <f>IF(AA399="węgiel",AF399*'lista, wskaźniki'!$E$42,IF(AA399="drewno",AF399*'lista, wskaźniki'!$G$42,IF(AA399="pellet",AF399*'lista, wskaźniki'!$H$42,IF(AA399="gaz z sieci",AF399*'lista, wskaźniki'!$F$42,IF(AA399="olej opałowy",AF399*'lista, wskaźniki'!$I$42,0)))))</f>
        <v>0.15342007499999999</v>
      </c>
      <c r="AO399" s="20">
        <f>IF(AA399="węgiel",AF399*'lista, wskaźniki'!$E$43,IF(AA399="drewno",AF399*'lista, wskaźniki'!$G$43,IF(AA399="pellet",AF399*'lista, wskaźniki'!$H$43,IF(AA399="gaz z sieci",AF399*'lista, wskaźniki'!$F$43,IF(AA399="olej opałowy",AF399*'lista, wskaźniki'!$I$43,0)))))</f>
        <v>0.15342007499999999</v>
      </c>
      <c r="AP399" s="20">
        <f>IF(AA399="węgiel",AF399*'lista, wskaźniki'!$E$44,IF(AA399="drewno",AF399*'lista, wskaźniki'!$G$44,IF(AA399="pellet",AF399*'lista, wskaźniki'!$H$44,IF(AA399="gaz z sieci",AF399*'lista, wskaźniki'!$F$44,IF(AA399="olej opałowy",AF399*'lista, wskaźniki'!$I$44,0)))))</f>
        <v>4.7351874999999995E-5</v>
      </c>
      <c r="AQ399" s="20" t="b">
        <f>IF(Z399="gaz",AH399*1/3.6*'lista, wskaźniki'!$F$21,IF(Z399="energia elektryczna",AH399*1/3.6*'lista, wskaźniki'!$F$26))</f>
        <v>0</v>
      </c>
      <c r="AR399" s="20" t="b">
        <f>IF(Z399="gaz",AH399*'lista, wskaźniki'!$F$42,IF(Z399="energia elektryczna",AH399*0))</f>
        <v>0</v>
      </c>
      <c r="AS399" s="20" t="b">
        <f>IF(Z399="gaz",AH399*'lista, wskaźniki'!$F$43,IF(Z399="energia elektryczna",AH399*0))</f>
        <v>0</v>
      </c>
      <c r="AT399" s="20" t="b">
        <f>IF(Z399="gaz",AH399*'lista, wskaźniki'!$F$44,IF(Z399="energia elektryczna",AH399*0))</f>
        <v>0</v>
      </c>
      <c r="AU399" s="20">
        <f>AI399*1/3.6*'lista, wskaźniki'!$F$21</f>
        <v>0</v>
      </c>
      <c r="AV399" s="20">
        <f>AI399*'lista, wskaźniki'!$F$42</f>
        <v>0</v>
      </c>
      <c r="AW399" s="20">
        <f>AI399*'lista, wskaźniki'!$F$43</f>
        <v>0</v>
      </c>
      <c r="AX399" s="20">
        <f>AI399*'lista, wskaźniki'!$F$44</f>
        <v>0</v>
      </c>
      <c r="AY399" s="20">
        <f>AK399*'lista, wskaźniki'!$F$26</f>
        <v>0</v>
      </c>
      <c r="AZ399" s="20">
        <f t="shared" si="178"/>
        <v>0</v>
      </c>
      <c r="BA399" s="20">
        <f t="shared" si="179"/>
        <v>0.15342007499999999</v>
      </c>
      <c r="BB399" s="20">
        <f t="shared" si="180"/>
        <v>0.15342007499999999</v>
      </c>
      <c r="BC399" s="20">
        <f t="shared" si="181"/>
        <v>4.7351874999999995E-5</v>
      </c>
      <c r="BD399" s="1051"/>
      <c r="BE399" s="1051"/>
      <c r="BF399" s="1051"/>
      <c r="BG399" s="1051"/>
      <c r="BH399" s="97"/>
      <c r="BI399" s="1051"/>
      <c r="BJ399" s="97"/>
      <c r="BK399" s="1051"/>
      <c r="BL399" s="97"/>
      <c r="BM399" s="97"/>
      <c r="BN399" s="97"/>
      <c r="BO399" s="97"/>
      <c r="BP399" s="97"/>
      <c r="BQ399" s="97"/>
      <c r="BR399" s="97"/>
      <c r="BS399" s="1045"/>
      <c r="BT399" s="1045"/>
      <c r="BU399" s="1045"/>
      <c r="BV399" s="1045"/>
      <c r="BW399" s="1045"/>
      <c r="BX399" s="1045"/>
      <c r="BY399" s="1048"/>
      <c r="CA399" s="365" t="b">
        <f t="shared" si="182"/>
        <v>0</v>
      </c>
      <c r="CB399" s="365">
        <f t="shared" si="183"/>
        <v>189.4075</v>
      </c>
      <c r="CC399" s="365" t="b">
        <f t="shared" si="184"/>
        <v>0</v>
      </c>
      <c r="CD399" s="365" t="b">
        <f t="shared" si="185"/>
        <v>0</v>
      </c>
      <c r="CE399" s="365" t="b">
        <f t="shared" si="186"/>
        <v>0</v>
      </c>
      <c r="CF399" s="365" t="b">
        <f t="shared" si="187"/>
        <v>0</v>
      </c>
      <c r="CG399" s="365" t="b">
        <f t="shared" si="188"/>
        <v>0</v>
      </c>
      <c r="CH399" s="365" t="b">
        <f t="shared" si="189"/>
        <v>0</v>
      </c>
      <c r="CI399" s="72" t="b">
        <f t="shared" si="190"/>
        <v>0</v>
      </c>
      <c r="CJ399" s="72">
        <f t="shared" si="191"/>
        <v>189.4075</v>
      </c>
      <c r="CK399" s="72" t="b">
        <f t="shared" si="192"/>
        <v>0</v>
      </c>
      <c r="CL399" s="72">
        <f t="shared" si="193"/>
        <v>0</v>
      </c>
      <c r="CM399" s="72" t="b">
        <f t="shared" si="194"/>
        <v>0</v>
      </c>
      <c r="CN399" s="72" t="b">
        <f t="shared" si="195"/>
        <v>0</v>
      </c>
      <c r="CP399" s="13">
        <f t="shared" si="196"/>
        <v>0</v>
      </c>
      <c r="CQ399" s="13" t="b">
        <f t="shared" si="197"/>
        <v>0</v>
      </c>
      <c r="CR399" s="13" t="b">
        <f t="shared" si="198"/>
        <v>0</v>
      </c>
      <c r="CS399" s="13" t="b">
        <f t="shared" si="204"/>
        <v>0</v>
      </c>
      <c r="CT399" s="13" t="b">
        <f t="shared" si="203"/>
        <v>0</v>
      </c>
      <c r="CU399" s="13" t="b">
        <f t="shared" si="176"/>
        <v>0</v>
      </c>
      <c r="CV399" s="13" t="b">
        <f t="shared" si="199"/>
        <v>0</v>
      </c>
      <c r="CW399" s="13" t="b">
        <f t="shared" si="200"/>
        <v>0</v>
      </c>
      <c r="CX399" s="13" t="b">
        <f t="shared" si="201"/>
        <v>0</v>
      </c>
      <c r="CY399" s="13" t="b">
        <f t="shared" si="202"/>
        <v>0</v>
      </c>
    </row>
    <row r="400" spans="1:103" ht="15" thickBot="1">
      <c r="A400" s="932"/>
      <c r="B400" s="1051"/>
      <c r="C400" s="1051"/>
      <c r="D400" s="1051"/>
      <c r="E400" s="1051"/>
      <c r="F400" s="1051"/>
      <c r="G400" s="1051"/>
      <c r="H400" s="1051"/>
      <c r="I400" s="1051"/>
      <c r="J400" s="1051"/>
      <c r="K400" s="1051"/>
      <c r="L400" s="1051"/>
      <c r="M400" s="1051"/>
      <c r="N400" s="1051"/>
      <c r="O400" s="1051"/>
      <c r="P400" s="1051"/>
      <c r="Q400" s="941"/>
      <c r="R400" s="1051"/>
      <c r="S400" s="1051"/>
      <c r="T400" s="1051"/>
      <c r="U400" s="1051"/>
      <c r="V400" s="1051"/>
      <c r="W400" s="97"/>
      <c r="X400" s="97"/>
      <c r="Y400" s="97"/>
      <c r="Z400" s="97"/>
      <c r="AA400" s="97" t="s">
        <v>50</v>
      </c>
      <c r="AB400" s="98"/>
      <c r="AC400" s="98"/>
      <c r="AD400" s="97"/>
      <c r="AE400" s="1051"/>
      <c r="AF400" s="334">
        <f t="shared" si="177"/>
        <v>0</v>
      </c>
      <c r="AG400" s="272">
        <f>IF(R400="kompletna",Q400*J400*0.0036*'lista, wskaźniki'!$F$13, IF(R400="częściowa",Q400*J400*0.0036*'lista, wskaźniki'!$F$14, IF(R400="brak",Q400*J400*0.0036*'lista, wskaźniki'!$F$15,)))</f>
        <v>0</v>
      </c>
      <c r="AH400" s="334">
        <f>IF(Y400="inne",K400*'lista, wskaźniki'!$E$35,IF(Y400="to samo źródło",0,IF(Y400=0,0)))</f>
        <v>0</v>
      </c>
      <c r="AI400" s="334" t="b">
        <f>IF(AA400="gaz z sieci",AC400*'lista, wskaźniki'!$D$21)</f>
        <v>0</v>
      </c>
      <c r="AJ400" s="272">
        <f>IF(AA400="węgiel",AB400*'lista, wskaźniki'!$D$20, IF('Sektor mieszkaniowy'!AA400="drewno",'Sektor mieszkaniowy'!AB400*'lista, wskaźniki'!$D$22,IF('Sektor mieszkaniowy'!AA400="pellet",AB400*'lista, wskaźniki'!$D$23,IF('Sektor mieszkaniowy'!AA400="gaz z sieci",AB400*'lista, wskaźniki'!$D$21,IF('Sektor mieszkaniowy'!AA400="olej opałowy",'Sektor mieszkaniowy'!AB400*'lista, wskaźniki'!$D$24)))))</f>
        <v>0</v>
      </c>
      <c r="AK400" s="1054"/>
      <c r="AL400" s="1051"/>
      <c r="AM400" s="20">
        <f>IF(AA400="węgiel",AF400*1/3.6*'lista, wskaźniki'!$F$20,IF(AA400="drewno",AF400*1/3.6*'lista, wskaźniki'!$F$22,IF(AA400="pellet",AF400*1/3.6*'lista, wskaźniki'!$F$23,IF(AA400="gaz z sieci",AF400*1/3.6*'lista, wskaźniki'!$F$21,IF(AA400="olej opałowy",AF400*1/3.6*'lista, wskaźniki'!$F$24,0)))))</f>
        <v>0</v>
      </c>
      <c r="AN400" s="20">
        <f>IF(AA400="węgiel",AF400*'lista, wskaźniki'!$E$42,IF(AA400="drewno",AF400*'lista, wskaźniki'!$G$42,IF(AA400="pellet",AF400*'lista, wskaźniki'!$H$42,IF(AA400="gaz z sieci",AF400*'lista, wskaźniki'!$F$42,IF(AA400="olej opałowy",AF400*'lista, wskaźniki'!$I$42,0)))))</f>
        <v>0</v>
      </c>
      <c r="AO400" s="20">
        <f>IF(AA400="węgiel",AF400*'lista, wskaźniki'!$E$43,IF(AA400="drewno",AF400*'lista, wskaźniki'!$G$43,IF(AA400="pellet",AF400*'lista, wskaźniki'!$H$43,IF(AA400="gaz z sieci",AF400*'lista, wskaźniki'!$F$43,IF(AA400="olej opałowy",AF400*'lista, wskaźniki'!$I$43,0)))))</f>
        <v>0</v>
      </c>
      <c r="AP400" s="20">
        <f>IF(AA400="węgiel",AF400*'lista, wskaźniki'!$E$44,IF(AA400="drewno",AF400*'lista, wskaźniki'!$G$44,IF(AA400="pellet",AF400*'lista, wskaźniki'!$H$44,IF(AA400="gaz z sieci",AF400*'lista, wskaźniki'!$F$44,IF(AA400="olej opałowy",AF400*'lista, wskaźniki'!$I$44,0)))))</f>
        <v>0</v>
      </c>
      <c r="AQ400" s="20" t="b">
        <f>IF(Z400="gaz",AH400*1/3.6*'lista, wskaźniki'!$F$21,IF(Z400="energia elektryczna",AH400*1/3.6*'lista, wskaźniki'!$F$26))</f>
        <v>0</v>
      </c>
      <c r="AR400" s="20" t="b">
        <f>IF(Z400="gaz",AH400*'lista, wskaźniki'!$F$42,IF(Z400="energia elektryczna",AH400*0))</f>
        <v>0</v>
      </c>
      <c r="AS400" s="20" t="b">
        <f>IF(Z400="gaz",AH400*'lista, wskaźniki'!$F$43,IF(Z400="energia elektryczna",AH400*0))</f>
        <v>0</v>
      </c>
      <c r="AT400" s="20" t="b">
        <f>IF(Z400="gaz",AH400*'lista, wskaźniki'!$F$44,IF(Z400="energia elektryczna",AH400*0))</f>
        <v>0</v>
      </c>
      <c r="AU400" s="20">
        <f>AI400*1/3.6*'lista, wskaźniki'!$F$21</f>
        <v>0</v>
      </c>
      <c r="AV400" s="20">
        <f>AI400*'lista, wskaźniki'!$F$42</f>
        <v>0</v>
      </c>
      <c r="AW400" s="20">
        <f>AI400*'lista, wskaźniki'!$F$43</f>
        <v>0</v>
      </c>
      <c r="AX400" s="20">
        <f>AI400*'lista, wskaźniki'!$F$44</f>
        <v>0</v>
      </c>
      <c r="AY400" s="20">
        <f>AK400*'lista, wskaźniki'!$F$26</f>
        <v>0</v>
      </c>
      <c r="AZ400" s="20">
        <f t="shared" si="178"/>
        <v>0</v>
      </c>
      <c r="BA400" s="20">
        <f t="shared" si="179"/>
        <v>0</v>
      </c>
      <c r="BB400" s="20">
        <f t="shared" si="180"/>
        <v>0</v>
      </c>
      <c r="BC400" s="20">
        <f t="shared" si="181"/>
        <v>0</v>
      </c>
      <c r="BD400" s="1051"/>
      <c r="BE400" s="1051"/>
      <c r="BF400" s="1051"/>
      <c r="BG400" s="1051"/>
      <c r="BH400" s="97"/>
      <c r="BI400" s="1051"/>
      <c r="BJ400" s="97"/>
      <c r="BK400" s="1051"/>
      <c r="BL400" s="97"/>
      <c r="BM400" s="97"/>
      <c r="BN400" s="97"/>
      <c r="BO400" s="97"/>
      <c r="BP400" s="97"/>
      <c r="BQ400" s="97"/>
      <c r="BR400" s="97"/>
      <c r="BS400" s="1045"/>
      <c r="BT400" s="1045"/>
      <c r="BU400" s="1045"/>
      <c r="BV400" s="1045"/>
      <c r="BW400" s="1045"/>
      <c r="BX400" s="1045"/>
      <c r="BY400" s="1048"/>
      <c r="CA400" s="365" t="b">
        <f t="shared" si="182"/>
        <v>0</v>
      </c>
      <c r="CB400" s="365" t="b">
        <f t="shared" si="183"/>
        <v>0</v>
      </c>
      <c r="CC400" s="365">
        <f t="shared" si="184"/>
        <v>0</v>
      </c>
      <c r="CD400" s="365" t="b">
        <f t="shared" si="185"/>
        <v>0</v>
      </c>
      <c r="CE400" s="365" t="b">
        <f t="shared" si="186"/>
        <v>0</v>
      </c>
      <c r="CF400" s="365" t="b">
        <f t="shared" si="187"/>
        <v>0</v>
      </c>
      <c r="CG400" s="365" t="b">
        <f t="shared" si="188"/>
        <v>0</v>
      </c>
      <c r="CH400" s="365" t="b">
        <f t="shared" si="189"/>
        <v>0</v>
      </c>
      <c r="CI400" s="72" t="b">
        <f t="shared" si="190"/>
        <v>0</v>
      </c>
      <c r="CJ400" s="72" t="b">
        <f t="shared" si="191"/>
        <v>0</v>
      </c>
      <c r="CK400" s="72">
        <f t="shared" si="192"/>
        <v>0</v>
      </c>
      <c r="CL400" s="72">
        <f t="shared" si="193"/>
        <v>0</v>
      </c>
      <c r="CM400" s="72" t="b">
        <f t="shared" si="194"/>
        <v>0</v>
      </c>
      <c r="CN400" s="72" t="b">
        <f t="shared" si="195"/>
        <v>0</v>
      </c>
      <c r="CP400" s="13">
        <f t="shared" si="196"/>
        <v>0</v>
      </c>
      <c r="CQ400" s="13" t="b">
        <f t="shared" si="197"/>
        <v>0</v>
      </c>
      <c r="CR400" s="13" t="b">
        <f t="shared" si="198"/>
        <v>0</v>
      </c>
      <c r="CS400" s="13" t="b">
        <f t="shared" si="204"/>
        <v>0</v>
      </c>
      <c r="CT400" s="13" t="b">
        <f t="shared" si="203"/>
        <v>0</v>
      </c>
      <c r="CU400" s="13" t="b">
        <f t="shared" si="176"/>
        <v>0</v>
      </c>
      <c r="CV400" s="13" t="b">
        <f t="shared" si="199"/>
        <v>0</v>
      </c>
      <c r="CW400" s="13" t="b">
        <f t="shared" si="200"/>
        <v>0</v>
      </c>
      <c r="CX400" s="13" t="b">
        <f t="shared" si="201"/>
        <v>0</v>
      </c>
      <c r="CY400" s="13" t="b">
        <f t="shared" si="202"/>
        <v>0</v>
      </c>
    </row>
    <row r="401" spans="1:103" s="282" customFormat="1" ht="15" thickBot="1">
      <c r="A401" s="932"/>
      <c r="B401" s="1051"/>
      <c r="C401" s="1051"/>
      <c r="D401" s="1051"/>
      <c r="E401" s="1051"/>
      <c r="F401" s="1051"/>
      <c r="G401" s="1051"/>
      <c r="H401" s="1051"/>
      <c r="I401" s="1051"/>
      <c r="J401" s="1051"/>
      <c r="K401" s="1051"/>
      <c r="L401" s="1051"/>
      <c r="M401" s="1051"/>
      <c r="N401" s="1051"/>
      <c r="O401" s="1051"/>
      <c r="P401" s="1051"/>
      <c r="Q401" s="941"/>
      <c r="R401" s="1051"/>
      <c r="S401" s="1051"/>
      <c r="T401" s="1051"/>
      <c r="U401" s="1051"/>
      <c r="V401" s="1051"/>
      <c r="W401" s="293"/>
      <c r="X401" s="293"/>
      <c r="Y401" s="293"/>
      <c r="Z401" s="293"/>
      <c r="AA401" s="330" t="s">
        <v>38</v>
      </c>
      <c r="AB401" s="294"/>
      <c r="AC401" s="294">
        <f>AD401/2.5</f>
        <v>400</v>
      </c>
      <c r="AD401" s="293">
        <v>1000</v>
      </c>
      <c r="AE401" s="1051"/>
      <c r="AF401" s="334">
        <f t="shared" si="177"/>
        <v>0</v>
      </c>
      <c r="AG401" s="281">
        <f>IF(R401="kompletna",Q401*J401*0.0036*'lista, wskaźniki'!$F$13, IF(R401="częściowa",Q401*J401*0.0036*'lista, wskaźniki'!$F$14, IF(R401="brak",Q401*J401*0.0036*'lista, wskaźniki'!$F$15,)))</f>
        <v>0</v>
      </c>
      <c r="AH401" s="334">
        <f>IF(Y401="inne",K401*'lista, wskaźniki'!$E$35,IF(Y401="to samo źródło",0,IF(Y401=0,0)))</f>
        <v>0</v>
      </c>
      <c r="AI401" s="334">
        <f>IF(AA401="gaz z sieci",AC401*'lista, wskaźniki'!$D$21)</f>
        <v>14.448</v>
      </c>
      <c r="AJ401" s="281">
        <f>IF(AA401="węgiel",AB401*'lista, wskaźniki'!$D$20, IF('Sektor mieszkaniowy'!AA401="drewno",'Sektor mieszkaniowy'!AB401*'lista, wskaźniki'!$D$22,IF('Sektor mieszkaniowy'!AA401="pellet",AB401*'lista, wskaźniki'!$D$23,IF('Sektor mieszkaniowy'!AA401="gaz z sieci",AB401*'lista, wskaźniki'!$D$21,IF('Sektor mieszkaniowy'!AA401="olej opałowy",'Sektor mieszkaniowy'!AB401*'lista, wskaźniki'!$D$24)))))</f>
        <v>0</v>
      </c>
      <c r="AK401" s="1054"/>
      <c r="AL401" s="1051"/>
      <c r="AM401" s="20">
        <f>IF(AA401="węgiel",AF401*1/3.6*'lista, wskaźniki'!$F$20,IF(AA401="drewno",AF401*1/3.6*'lista, wskaźniki'!$F$22,IF(AA401="pellet",AF401*1/3.6*'lista, wskaźniki'!$F$23,IF(AA401="gaz z sieci",AF401*1/3.6*'lista, wskaźniki'!$F$21,IF(AA401="olej opałowy",AF401*1/3.6*'lista, wskaźniki'!$F$24,0)))))</f>
        <v>0</v>
      </c>
      <c r="AN401" s="20">
        <f>IF(AA401="węgiel",AF401*'lista, wskaźniki'!$E$42,IF(AA401="drewno",AF401*'lista, wskaźniki'!$G$42,IF(AA401="pellet",AF401*'lista, wskaźniki'!$H$42,IF(AA401="gaz z sieci",AF401*'lista, wskaźniki'!$F$42,IF(AA401="olej opałowy",AF401*'lista, wskaźniki'!$I$42,0)))))</f>
        <v>0</v>
      </c>
      <c r="AO401" s="20">
        <f>IF(AA401="węgiel",AF401*'lista, wskaźniki'!$E$43,IF(AA401="drewno",AF401*'lista, wskaźniki'!$G$43,IF(AA401="pellet",AF401*'lista, wskaźniki'!$H$43,IF(AA401="gaz z sieci",AF401*'lista, wskaźniki'!$F$43,IF(AA401="olej opałowy",AF401*'lista, wskaźniki'!$I$43,0)))))</f>
        <v>0</v>
      </c>
      <c r="AP401" s="20">
        <f>IF(AA401="węgiel",AF401*'lista, wskaźniki'!$E$44,IF(AA401="drewno",AF401*'lista, wskaźniki'!$G$44,IF(AA401="pellet",AF401*'lista, wskaźniki'!$H$44,IF(AA401="gaz z sieci",AF401*'lista, wskaźniki'!$F$44,IF(AA401="olej opałowy",AF401*'lista, wskaźniki'!$I$44,0)))))</f>
        <v>0</v>
      </c>
      <c r="AQ401" s="20" t="b">
        <f>IF(Z401="gaz",AH401*1/3.6*'lista, wskaźniki'!$F$21,IF(Z401="energia elektryczna",AH401*1/3.6*'lista, wskaźniki'!$F$26))</f>
        <v>0</v>
      </c>
      <c r="AR401" s="20" t="b">
        <f>IF(Z401="gaz",AH401*'lista, wskaźniki'!$F$42,IF(Z401="energia elektryczna",AH401*0))</f>
        <v>0</v>
      </c>
      <c r="AS401" s="20" t="b">
        <f>IF(Z401="gaz",AH401*'lista, wskaźniki'!$F$43,IF(Z401="energia elektryczna",AH401*0))</f>
        <v>0</v>
      </c>
      <c r="AT401" s="20" t="b">
        <f>IF(Z401="gaz",AH401*'lista, wskaźniki'!$F$44,IF(Z401="energia elektryczna",AH401*0))</f>
        <v>0</v>
      </c>
      <c r="AU401" s="20">
        <f>AI401*1/3.6*'lista, wskaźniki'!$F$21</f>
        <v>0.80648735999999999</v>
      </c>
      <c r="AV401" s="20">
        <f>AI401*'lista, wskaźniki'!$F$42</f>
        <v>7.2239999999999998E-6</v>
      </c>
      <c r="AW401" s="20">
        <f>AI401*'lista, wskaźniki'!$F$43</f>
        <v>7.2239999999999998E-6</v>
      </c>
      <c r="AX401" s="20">
        <f>AI401*'lista, wskaźniki'!$F$44</f>
        <v>0</v>
      </c>
      <c r="AY401" s="20">
        <f>AK401*'lista, wskaźniki'!$F$26</f>
        <v>0</v>
      </c>
      <c r="AZ401" s="20">
        <f t="shared" si="178"/>
        <v>0.80648735999999999</v>
      </c>
      <c r="BA401" s="20">
        <f t="shared" si="179"/>
        <v>7.2239999999999998E-6</v>
      </c>
      <c r="BB401" s="20">
        <f t="shared" si="180"/>
        <v>7.2239999999999998E-6</v>
      </c>
      <c r="BC401" s="20">
        <f t="shared" si="181"/>
        <v>0</v>
      </c>
      <c r="BD401" s="1051"/>
      <c r="BE401" s="1051"/>
      <c r="BF401" s="1051"/>
      <c r="BG401" s="1051"/>
      <c r="BH401" s="293"/>
      <c r="BI401" s="1051"/>
      <c r="BJ401" s="293"/>
      <c r="BK401" s="1051"/>
      <c r="BL401" s="293"/>
      <c r="BM401" s="293"/>
      <c r="BN401" s="293"/>
      <c r="BO401" s="293"/>
      <c r="BP401" s="293"/>
      <c r="BQ401" s="293"/>
      <c r="BR401" s="293"/>
      <c r="BS401" s="1045"/>
      <c r="BT401" s="1045"/>
      <c r="BU401" s="1045"/>
      <c r="BV401" s="1045"/>
      <c r="BW401" s="1045"/>
      <c r="BX401" s="1045"/>
      <c r="BY401" s="1048"/>
      <c r="CA401" s="365" t="b">
        <f t="shared" si="182"/>
        <v>0</v>
      </c>
      <c r="CB401" s="365" t="b">
        <f t="shared" si="183"/>
        <v>0</v>
      </c>
      <c r="CC401" s="365" t="b">
        <f t="shared" si="184"/>
        <v>0</v>
      </c>
      <c r="CD401" s="365">
        <f t="shared" si="185"/>
        <v>0</v>
      </c>
      <c r="CE401" s="365" t="b">
        <f t="shared" si="186"/>
        <v>0</v>
      </c>
      <c r="CF401" s="365" t="b">
        <f t="shared" si="187"/>
        <v>0</v>
      </c>
      <c r="CG401" s="365" t="b">
        <f t="shared" si="188"/>
        <v>0</v>
      </c>
      <c r="CH401" s="365">
        <f t="shared" si="189"/>
        <v>14.448</v>
      </c>
      <c r="CI401" s="72" t="b">
        <f t="shared" si="190"/>
        <v>0</v>
      </c>
      <c r="CJ401" s="72" t="b">
        <f t="shared" si="191"/>
        <v>0</v>
      </c>
      <c r="CK401" s="72" t="b">
        <f t="shared" si="192"/>
        <v>0</v>
      </c>
      <c r="CL401" s="72">
        <f t="shared" si="193"/>
        <v>0</v>
      </c>
      <c r="CM401" s="72" t="b">
        <f t="shared" si="194"/>
        <v>0</v>
      </c>
      <c r="CN401" s="72" t="b">
        <f t="shared" si="195"/>
        <v>0</v>
      </c>
      <c r="CP401" s="13">
        <f t="shared" si="196"/>
        <v>0</v>
      </c>
      <c r="CQ401" s="13" t="b">
        <f t="shared" si="197"/>
        <v>0</v>
      </c>
      <c r="CR401" s="13" t="b">
        <f t="shared" si="198"/>
        <v>0</v>
      </c>
      <c r="CS401" s="13" t="b">
        <f t="shared" si="204"/>
        <v>0</v>
      </c>
      <c r="CT401" s="13" t="b">
        <f t="shared" si="203"/>
        <v>0</v>
      </c>
      <c r="CU401" s="13" t="b">
        <f t="shared" si="176"/>
        <v>0</v>
      </c>
      <c r="CV401" s="13" t="b">
        <f t="shared" si="199"/>
        <v>0</v>
      </c>
      <c r="CW401" s="13" t="b">
        <f t="shared" si="200"/>
        <v>0</v>
      </c>
      <c r="CX401" s="13" t="b">
        <f t="shared" si="201"/>
        <v>0</v>
      </c>
      <c r="CY401" s="13" t="b">
        <f t="shared" si="202"/>
        <v>0</v>
      </c>
    </row>
    <row r="402" spans="1:103" ht="15" thickBot="1">
      <c r="A402" s="933"/>
      <c r="B402" s="1052"/>
      <c r="C402" s="1052"/>
      <c r="D402" s="1052"/>
      <c r="E402" s="1052"/>
      <c r="F402" s="1052"/>
      <c r="G402" s="1052"/>
      <c r="H402" s="1052"/>
      <c r="I402" s="1052"/>
      <c r="J402" s="1052"/>
      <c r="K402" s="1052"/>
      <c r="L402" s="1052"/>
      <c r="M402" s="1052"/>
      <c r="N402" s="1052"/>
      <c r="O402" s="1052"/>
      <c r="P402" s="1052"/>
      <c r="Q402" s="942"/>
      <c r="R402" s="1052"/>
      <c r="S402" s="1052"/>
      <c r="T402" s="1052"/>
      <c r="U402" s="1052"/>
      <c r="V402" s="1052"/>
      <c r="W402" s="99"/>
      <c r="X402" s="99"/>
      <c r="Y402" s="99"/>
      <c r="Z402" s="99"/>
      <c r="AA402" s="99" t="s">
        <v>37</v>
      </c>
      <c r="AB402" s="100"/>
      <c r="AC402" s="100"/>
      <c r="AD402" s="99"/>
      <c r="AE402" s="1052"/>
      <c r="AF402" s="334">
        <f t="shared" si="177"/>
        <v>0</v>
      </c>
      <c r="AG402" s="272">
        <f>IF(R402="kompletna",Q402*J402*0.0036*'lista, wskaźniki'!$F$13, IF(R402="częściowa",Q402*J402*0.0036*'lista, wskaźniki'!$F$14, IF(R402="brak",Q402*J402*0.0036*'lista, wskaźniki'!$F$15,)))</f>
        <v>0</v>
      </c>
      <c r="AH402" s="334">
        <f>IF(Y402="inne",K402*'lista, wskaźniki'!$E$35,IF(Y402="to samo źródło",0,IF(Y402=0,0)))</f>
        <v>0</v>
      </c>
      <c r="AI402" s="334" t="b">
        <f>IF(AA402="gaz z sieci",AC402*'lista, wskaźniki'!$D$21)</f>
        <v>0</v>
      </c>
      <c r="AJ402" s="272">
        <f>IF(AA402="węgiel",AB402*'lista, wskaźniki'!$D$20, IF('Sektor mieszkaniowy'!AA402="drewno",'Sektor mieszkaniowy'!AB402*'lista, wskaźniki'!$D$22,IF('Sektor mieszkaniowy'!AA402="pellet",AB402*'lista, wskaźniki'!$D$23,IF('Sektor mieszkaniowy'!AA402="gaz z sieci",AB402*'lista, wskaźniki'!$D$21,IF('Sektor mieszkaniowy'!AA402="olej opałowy",'Sektor mieszkaniowy'!AB402*'lista, wskaźniki'!$D$24)))))</f>
        <v>0</v>
      </c>
      <c r="AK402" s="1055"/>
      <c r="AL402" s="1052"/>
      <c r="AM402" s="20">
        <f>IF(AA402="węgiel",AF402*1/3.6*'lista, wskaźniki'!$F$20,IF(AA402="drewno",AF402*1/3.6*'lista, wskaźniki'!$F$22,IF(AA402="pellet",AF402*1/3.6*'lista, wskaźniki'!$F$23,IF(AA402="gaz z sieci",AF402*1/3.6*'lista, wskaźniki'!$F$21,IF(AA402="olej opałowy",AF402*1/3.6*'lista, wskaźniki'!$F$24,0)))))</f>
        <v>0</v>
      </c>
      <c r="AN402" s="20">
        <f>IF(AA402="węgiel",AF402*'lista, wskaźniki'!$E$42,IF(AA402="drewno",AF402*'lista, wskaźniki'!$G$42,IF(AA402="pellet",AF402*'lista, wskaźniki'!$H$42,IF(AA402="gaz z sieci",AF402*'lista, wskaźniki'!$F$42,IF(AA402="olej opałowy",AF402*'lista, wskaźniki'!$I$42,0)))))</f>
        <v>0</v>
      </c>
      <c r="AO402" s="20">
        <f>IF(AA402="węgiel",AF402*'lista, wskaźniki'!$E$43,IF(AA402="drewno",AF402*'lista, wskaźniki'!$G$43,IF(AA402="pellet",AF402*'lista, wskaźniki'!$H$43,IF(AA402="gaz z sieci",AF402*'lista, wskaźniki'!$F$43,IF(AA402="olej opałowy",AF402*'lista, wskaźniki'!$I$43,0)))))</f>
        <v>0</v>
      </c>
      <c r="AP402" s="20">
        <f>IF(AA402="węgiel",AF402*'lista, wskaźniki'!$E$44,IF(AA402="drewno",AF402*'lista, wskaźniki'!$G$44,IF(AA402="pellet",AF402*'lista, wskaźniki'!$H$44,IF(AA402="gaz z sieci",AF402*'lista, wskaźniki'!$F$44,IF(AA402="olej opałowy",AF402*'lista, wskaźniki'!$I$44,0)))))</f>
        <v>0</v>
      </c>
      <c r="AQ402" s="20" t="b">
        <f>IF(Z402="gaz",AH402*1/3.6*'lista, wskaźniki'!$F$21,IF(Z402="energia elektryczna",AH402*1/3.6*'lista, wskaźniki'!$F$26))</f>
        <v>0</v>
      </c>
      <c r="AR402" s="20" t="b">
        <f>IF(Z402="gaz",AH402*'lista, wskaźniki'!$F$42,IF(Z402="energia elektryczna",AH402*0))</f>
        <v>0</v>
      </c>
      <c r="AS402" s="20" t="b">
        <f>IF(Z402="gaz",AH402*'lista, wskaźniki'!$F$43,IF(Z402="energia elektryczna",AH402*0))</f>
        <v>0</v>
      </c>
      <c r="AT402" s="20" t="b">
        <f>IF(Z402="gaz",AH402*'lista, wskaźniki'!$F$44,IF(Z402="energia elektryczna",AH402*0))</f>
        <v>0</v>
      </c>
      <c r="AU402" s="20">
        <f>AI402*1/3.6*'lista, wskaźniki'!$F$21</f>
        <v>0</v>
      </c>
      <c r="AV402" s="20">
        <f>AI402*'lista, wskaźniki'!$F$42</f>
        <v>0</v>
      </c>
      <c r="AW402" s="20">
        <f>AI402*'lista, wskaźniki'!$F$43</f>
        <v>0</v>
      </c>
      <c r="AX402" s="20">
        <f>AI402*'lista, wskaźniki'!$F$44</f>
        <v>0</v>
      </c>
      <c r="AY402" s="20">
        <f>AK402*'lista, wskaźniki'!$F$26</f>
        <v>0</v>
      </c>
      <c r="AZ402" s="20">
        <f t="shared" si="178"/>
        <v>0</v>
      </c>
      <c r="BA402" s="20">
        <f t="shared" si="179"/>
        <v>0</v>
      </c>
      <c r="BB402" s="20">
        <f t="shared" si="180"/>
        <v>0</v>
      </c>
      <c r="BC402" s="20">
        <f t="shared" si="181"/>
        <v>0</v>
      </c>
      <c r="BD402" s="1052"/>
      <c r="BE402" s="1052"/>
      <c r="BF402" s="1052"/>
      <c r="BG402" s="1052"/>
      <c r="BH402" s="99"/>
      <c r="BI402" s="1052"/>
      <c r="BJ402" s="99"/>
      <c r="BK402" s="1052"/>
      <c r="BL402" s="99"/>
      <c r="BM402" s="99"/>
      <c r="BN402" s="99"/>
      <c r="BO402" s="99"/>
      <c r="BP402" s="99"/>
      <c r="BQ402" s="99"/>
      <c r="BR402" s="99"/>
      <c r="BS402" s="1046"/>
      <c r="BT402" s="1046"/>
      <c r="BU402" s="1046"/>
      <c r="BV402" s="1046"/>
      <c r="BW402" s="1046"/>
      <c r="BX402" s="1046"/>
      <c r="BY402" s="1049"/>
      <c r="CA402" s="365" t="b">
        <f t="shared" si="182"/>
        <v>0</v>
      </c>
      <c r="CB402" s="365" t="b">
        <f t="shared" si="183"/>
        <v>0</v>
      </c>
      <c r="CC402" s="365" t="b">
        <f t="shared" si="184"/>
        <v>0</v>
      </c>
      <c r="CD402" s="365" t="b">
        <f t="shared" si="185"/>
        <v>0</v>
      </c>
      <c r="CE402" s="365">
        <f t="shared" si="186"/>
        <v>0</v>
      </c>
      <c r="CF402" s="365" t="b">
        <f t="shared" si="187"/>
        <v>0</v>
      </c>
      <c r="CG402" s="365" t="b">
        <f t="shared" si="188"/>
        <v>0</v>
      </c>
      <c r="CH402" s="365" t="b">
        <f t="shared" si="189"/>
        <v>0</v>
      </c>
      <c r="CI402" s="72" t="b">
        <f t="shared" si="190"/>
        <v>0</v>
      </c>
      <c r="CJ402" s="72" t="b">
        <f t="shared" si="191"/>
        <v>0</v>
      </c>
      <c r="CK402" s="72" t="b">
        <f t="shared" si="192"/>
        <v>0</v>
      </c>
      <c r="CL402" s="72">
        <f t="shared" si="193"/>
        <v>0</v>
      </c>
      <c r="CM402" s="72">
        <f t="shared" si="194"/>
        <v>0</v>
      </c>
      <c r="CN402" s="72" t="b">
        <f t="shared" si="195"/>
        <v>0</v>
      </c>
      <c r="CP402" s="13">
        <f t="shared" si="196"/>
        <v>0</v>
      </c>
      <c r="CQ402" s="13" t="b">
        <f t="shared" si="197"/>
        <v>0</v>
      </c>
      <c r="CR402" s="13" t="b">
        <f t="shared" si="198"/>
        <v>0</v>
      </c>
      <c r="CS402" s="13" t="b">
        <f t="shared" si="204"/>
        <v>0</v>
      </c>
      <c r="CT402" s="13" t="b">
        <f t="shared" si="203"/>
        <v>0</v>
      </c>
      <c r="CU402" s="13" t="b">
        <f t="shared" si="176"/>
        <v>0</v>
      </c>
      <c r="CV402" s="13" t="b">
        <f t="shared" si="199"/>
        <v>0</v>
      </c>
      <c r="CW402" s="13" t="b">
        <f t="shared" si="200"/>
        <v>0</v>
      </c>
      <c r="CX402" s="13" t="b">
        <f t="shared" si="201"/>
        <v>0</v>
      </c>
      <c r="CY402" s="13" t="b">
        <f t="shared" si="202"/>
        <v>0</v>
      </c>
    </row>
    <row r="403" spans="1:103" ht="15" thickBot="1">
      <c r="A403" s="931">
        <v>81</v>
      </c>
      <c r="B403" s="1050" t="s">
        <v>206</v>
      </c>
      <c r="C403" s="1050"/>
      <c r="D403" s="1050" t="s">
        <v>1</v>
      </c>
      <c r="E403" s="1050" t="s">
        <v>5</v>
      </c>
      <c r="F403" s="1050"/>
      <c r="G403" s="1050"/>
      <c r="H403" s="1050"/>
      <c r="I403" s="1050" t="s">
        <v>10</v>
      </c>
      <c r="J403" s="1050">
        <v>82</v>
      </c>
      <c r="K403" s="1050">
        <v>3</v>
      </c>
      <c r="L403" s="1050" t="s">
        <v>16</v>
      </c>
      <c r="M403" s="1050"/>
      <c r="N403" s="1050" t="s">
        <v>16</v>
      </c>
      <c r="O403" s="1050"/>
      <c r="P403" s="1050" t="s">
        <v>17</v>
      </c>
      <c r="Q403" s="940">
        <f>IF(I403="&lt;1966",'lista, wskaźniki'!$G$4,IF(I403="1967-1985",'lista, wskaźniki'!$G$5,IF(I403="1986-1992",'lista, wskaźniki'!$G$6,IF(I403="1993-1996",'lista, wskaźniki'!$G$7,IF(I403="&gt;1997",'lista, wskaźniki'!$G$8,IF(I403=0,'lista, wskaźniki'!$G$4))))))</f>
        <v>290</v>
      </c>
      <c r="R403" s="1050" t="s">
        <v>23</v>
      </c>
      <c r="S403" s="1050" t="s">
        <v>27</v>
      </c>
      <c r="T403" s="1050"/>
      <c r="U403" s="1050"/>
      <c r="V403" s="1050"/>
      <c r="W403" s="95" t="s">
        <v>35</v>
      </c>
      <c r="X403" s="95" t="s">
        <v>39</v>
      </c>
      <c r="Y403" s="95" t="s">
        <v>42</v>
      </c>
      <c r="Z403" s="95"/>
      <c r="AA403" s="95" t="s">
        <v>35</v>
      </c>
      <c r="AB403" s="96">
        <v>2.5</v>
      </c>
      <c r="AC403" s="96"/>
      <c r="AD403" s="95">
        <v>2000</v>
      </c>
      <c r="AE403" s="1050">
        <v>18</v>
      </c>
      <c r="AF403" s="334">
        <f t="shared" si="177"/>
        <v>62.530699999999996</v>
      </c>
      <c r="AG403" s="272">
        <f>IF(R403="kompletna",Q403*J403*0.0036*'lista, wskaźniki'!$F$13, IF(R403="częściowa",Q403*J403*0.0036*'lista, wskaźniki'!$F$14, IF(R403="brak",Q403*J403*0.0036*'lista, wskaźniki'!$F$15,)))</f>
        <v>68.486400000000003</v>
      </c>
      <c r="AH403" s="334">
        <f>IF(Y403="inne",K403*'lista, wskaźniki'!$E$35,IF(Y403="to samo źródło",0,IF(Y403=0,0)))</f>
        <v>0</v>
      </c>
      <c r="AI403" s="334" t="b">
        <f>IF(AA403="gaz z sieci",AC403*'lista, wskaźniki'!$D$21)</f>
        <v>0</v>
      </c>
      <c r="AJ403" s="272">
        <f>IF(AA403="węgiel",AB403*'lista, wskaźniki'!$D$20, IF('Sektor mieszkaniowy'!AA403="drewno",'Sektor mieszkaniowy'!AB403*'lista, wskaźniki'!$D$22,IF('Sektor mieszkaniowy'!AA403="pellet",AB403*'lista, wskaźniki'!$D$23,IF('Sektor mieszkaniowy'!AA403="gaz z sieci",AB403*'lista, wskaźniki'!$D$21,IF('Sektor mieszkaniowy'!AA403="olej opałowy",'Sektor mieszkaniowy'!AB403*'lista, wskaźniki'!$D$24)))))</f>
        <v>56.574999999999996</v>
      </c>
      <c r="AK403" s="1053">
        <f>AL403/'lista, wskaźniki'!$A$127</f>
        <v>0</v>
      </c>
      <c r="AL403" s="1050"/>
      <c r="AM403" s="20">
        <f>IF(AA403="węgiel",AF403*1/3.6*'lista, wskaźniki'!$F$20,IF(AA403="drewno",AF403*1/3.6*'lista, wskaźniki'!$F$22,IF(AA403="pellet",AF403*1/3.6*'lista, wskaźniki'!$F$23,IF(AA403="gaz z sieci",AF403*1/3.6*'lista, wskaźniki'!$F$21,IF(AA403="olej opałowy",AF403*1/3.6*'lista, wskaźniki'!$F$24,0)))))</f>
        <v>5.9235332109999987</v>
      </c>
      <c r="AN403" s="20">
        <f>IF(AA403="węgiel",AF403*'lista, wskaźniki'!$E$42,IF(AA403="drewno",AF403*'lista, wskaźniki'!$G$42,IF(AA403="pellet",AF403*'lista, wskaźniki'!$H$42,IF(AA403="gaz z sieci",AF403*'lista, wskaźniki'!$F$42,IF(AA403="olej opałowy",AF403*'lista, wskaźniki'!$I$42,0)))))</f>
        <v>2.3761666000000001E-2</v>
      </c>
      <c r="AO403" s="20">
        <f>IF(AA403="węgiel",AF403*'lista, wskaźniki'!$E$43,IF(AA403="drewno",AF403*'lista, wskaźniki'!$G$43,IF(AA403="pellet",AF403*'lista, wskaźniki'!$H$43,IF(AA403="gaz z sieci",AF403*'lista, wskaźniki'!$F$43,IF(AA403="olej opałowy",AF403*'lista, wskaźniki'!$I$43,0)))))</f>
        <v>2.2511052E-2</v>
      </c>
      <c r="AP403" s="20">
        <f>IF(AA403="węgiel",AF403*'lista, wskaźniki'!$E$44,IF(AA403="drewno",AF403*'lista, wskaźniki'!$G$44,IF(AA403="pellet",AF403*'lista, wskaźniki'!$H$44,IF(AA403="gaz z sieci",AF403*'lista, wskaźniki'!$F$44,IF(AA403="olej opałowy",AF403*'lista, wskaźniki'!$I$44,0)))))</f>
        <v>1.6883288999999998E-5</v>
      </c>
      <c r="AQ403" s="20" t="b">
        <f>IF(Z403="gaz",AH403*1/3.6*'lista, wskaźniki'!$F$21,IF(Z403="energia elektryczna",AH403*1/3.6*'lista, wskaźniki'!$F$26))</f>
        <v>0</v>
      </c>
      <c r="AR403" s="20" t="b">
        <f>IF(Z403="gaz",AH403*'lista, wskaźniki'!$F$42,IF(Z403="energia elektryczna",AH403*0))</f>
        <v>0</v>
      </c>
      <c r="AS403" s="20" t="b">
        <f>IF(Z403="gaz",AH403*'lista, wskaźniki'!$F$43,IF(Z403="energia elektryczna",AH403*0))</f>
        <v>0</v>
      </c>
      <c r="AT403" s="20" t="b">
        <f>IF(Z403="gaz",AH403*'lista, wskaźniki'!$F$44,IF(Z403="energia elektryczna",AH403*0))</f>
        <v>0</v>
      </c>
      <c r="AU403" s="20">
        <f>AI403*1/3.6*'lista, wskaźniki'!$F$21</f>
        <v>0</v>
      </c>
      <c r="AV403" s="20">
        <f>AI403*'lista, wskaźniki'!$F$42</f>
        <v>0</v>
      </c>
      <c r="AW403" s="20">
        <f>AI403*'lista, wskaźniki'!$F$43</f>
        <v>0</v>
      </c>
      <c r="AX403" s="20">
        <f>AI403*'lista, wskaźniki'!$F$44</f>
        <v>0</v>
      </c>
      <c r="AY403" s="20">
        <f>AK403*'lista, wskaźniki'!$F$26</f>
        <v>0</v>
      </c>
      <c r="AZ403" s="20">
        <f t="shared" si="178"/>
        <v>5.9235332109999987</v>
      </c>
      <c r="BA403" s="20">
        <f t="shared" si="179"/>
        <v>2.3761666000000001E-2</v>
      </c>
      <c r="BB403" s="20">
        <f t="shared" si="180"/>
        <v>2.2511052E-2</v>
      </c>
      <c r="BC403" s="20">
        <f t="shared" si="181"/>
        <v>1.6883288999999998E-5</v>
      </c>
      <c r="BD403" s="1050" t="s">
        <v>17</v>
      </c>
      <c r="BE403" s="1050" t="s">
        <v>17</v>
      </c>
      <c r="BF403" s="1050" t="s">
        <v>16</v>
      </c>
      <c r="BG403" s="1050" t="s">
        <v>17</v>
      </c>
      <c r="BH403" s="95"/>
      <c r="BI403" s="1050" t="s">
        <v>17</v>
      </c>
      <c r="BJ403" s="95"/>
      <c r="BK403" s="1050" t="s">
        <v>17</v>
      </c>
      <c r="BL403" s="95"/>
      <c r="BM403" s="95"/>
      <c r="BN403" s="95"/>
      <c r="BO403" s="95" t="s">
        <v>57</v>
      </c>
      <c r="BP403" s="95" t="s">
        <v>52</v>
      </c>
      <c r="BQ403" s="95" t="s">
        <v>120</v>
      </c>
      <c r="BR403" s="95">
        <v>2</v>
      </c>
      <c r="BS403" s="1044">
        <v>20000</v>
      </c>
      <c r="BT403" s="1044">
        <v>490</v>
      </c>
      <c r="BU403" s="1044">
        <v>700</v>
      </c>
      <c r="BV403" s="1044">
        <v>1300</v>
      </c>
      <c r="BW403" s="1044">
        <v>2450</v>
      </c>
      <c r="BX403" s="1044">
        <v>2800</v>
      </c>
      <c r="BY403" s="1047">
        <v>2600</v>
      </c>
      <c r="CA403" s="365">
        <f t="shared" si="182"/>
        <v>62.530699999999996</v>
      </c>
      <c r="CB403" s="365" t="b">
        <f t="shared" si="183"/>
        <v>0</v>
      </c>
      <c r="CC403" s="365" t="b">
        <f t="shared" si="184"/>
        <v>0</v>
      </c>
      <c r="CD403" s="365" t="b">
        <f t="shared" si="185"/>
        <v>0</v>
      </c>
      <c r="CE403" s="365" t="b">
        <f t="shared" si="186"/>
        <v>0</v>
      </c>
      <c r="CF403" s="365" t="b">
        <f t="shared" si="187"/>
        <v>0</v>
      </c>
      <c r="CG403" s="365" t="b">
        <f t="shared" si="188"/>
        <v>0</v>
      </c>
      <c r="CH403" s="365" t="b">
        <f t="shared" si="189"/>
        <v>0</v>
      </c>
      <c r="CI403" s="72">
        <f t="shared" si="190"/>
        <v>62.530699999999996</v>
      </c>
      <c r="CJ403" s="72" t="b">
        <f t="shared" si="191"/>
        <v>0</v>
      </c>
      <c r="CK403" s="72" t="b">
        <f t="shared" si="192"/>
        <v>0</v>
      </c>
      <c r="CL403" s="72">
        <f t="shared" si="193"/>
        <v>0</v>
      </c>
      <c r="CM403" s="72" t="b">
        <f t="shared" si="194"/>
        <v>0</v>
      </c>
      <c r="CN403" s="72" t="b">
        <f t="shared" si="195"/>
        <v>0</v>
      </c>
      <c r="CP403" s="13">
        <f t="shared" si="196"/>
        <v>82</v>
      </c>
      <c r="CQ403" s="13">
        <f t="shared" si="197"/>
        <v>41</v>
      </c>
      <c r="CR403" s="13" t="b">
        <f t="shared" si="198"/>
        <v>0</v>
      </c>
      <c r="CS403" s="13">
        <f t="shared" si="204"/>
        <v>0</v>
      </c>
      <c r="CT403" s="13" t="b">
        <f t="shared" si="203"/>
        <v>0</v>
      </c>
      <c r="CU403" s="13">
        <f t="shared" si="176"/>
        <v>0</v>
      </c>
      <c r="CV403" s="13" t="b">
        <f t="shared" si="199"/>
        <v>0</v>
      </c>
      <c r="CW403" s="13">
        <f t="shared" si="200"/>
        <v>0</v>
      </c>
      <c r="CX403" s="13" t="b">
        <f t="shared" si="201"/>
        <v>0</v>
      </c>
      <c r="CY403" s="13">
        <f t="shared" si="202"/>
        <v>0</v>
      </c>
    </row>
    <row r="404" spans="1:103" ht="15" thickBot="1">
      <c r="A404" s="932"/>
      <c r="B404" s="1051"/>
      <c r="C404" s="1051"/>
      <c r="D404" s="1051"/>
      <c r="E404" s="1051"/>
      <c r="F404" s="1051"/>
      <c r="G404" s="1051"/>
      <c r="H404" s="1051"/>
      <c r="I404" s="1051"/>
      <c r="J404" s="1051"/>
      <c r="K404" s="1051"/>
      <c r="L404" s="1051"/>
      <c r="M404" s="1051"/>
      <c r="N404" s="1051"/>
      <c r="O404" s="1051"/>
      <c r="P404" s="1051"/>
      <c r="Q404" s="941"/>
      <c r="R404" s="1051"/>
      <c r="S404" s="1051"/>
      <c r="T404" s="1051"/>
      <c r="U404" s="1051"/>
      <c r="V404" s="1051"/>
      <c r="W404" s="20" t="s">
        <v>36</v>
      </c>
      <c r="X404" s="97" t="s">
        <v>40</v>
      </c>
      <c r="Y404" s="97"/>
      <c r="Z404" s="97"/>
      <c r="AA404" s="97" t="s">
        <v>36</v>
      </c>
      <c r="AB404" s="98">
        <v>2</v>
      </c>
      <c r="AC404" s="98"/>
      <c r="AD404" s="97">
        <v>400</v>
      </c>
      <c r="AE404" s="1051"/>
      <c r="AF404" s="334">
        <f>IF(AG404&gt;0,(AJ404+AG404/2)/2,AJ404)</f>
        <v>32.722499999999997</v>
      </c>
      <c r="AG404" s="272">
        <v>68.489999999999995</v>
      </c>
      <c r="AH404" s="334">
        <f>IF(Y404="inne",K404*'lista, wskaźniki'!$E$35,IF(Y404="to samo źródło",0,IF(Y404=0,0)))</f>
        <v>0</v>
      </c>
      <c r="AI404" s="334" t="b">
        <f>IF(AA404="gaz z sieci",AC404*'lista, wskaźniki'!$D$21)</f>
        <v>0</v>
      </c>
      <c r="AJ404" s="272">
        <f>IF(AA404="węgiel",AB404*'lista, wskaźniki'!$D$20, IF('Sektor mieszkaniowy'!AA404="drewno",'Sektor mieszkaniowy'!AB404*'lista, wskaźniki'!$D$22,IF('Sektor mieszkaniowy'!AA404="pellet",AB404*'lista, wskaźniki'!$D$23,IF('Sektor mieszkaniowy'!AA404="gaz z sieci",AB404*'lista, wskaźniki'!$D$21,IF('Sektor mieszkaniowy'!AA404="olej opałowy",'Sektor mieszkaniowy'!AB404*'lista, wskaźniki'!$D$24)))))</f>
        <v>31.2</v>
      </c>
      <c r="AK404" s="1054"/>
      <c r="AL404" s="1051"/>
      <c r="AM404" s="20">
        <f>IF(AA404="węgiel",AF404*1/3.6*'lista, wskaźniki'!$F$20,IF(AA404="drewno",AF404*1/3.6*'lista, wskaźniki'!$F$22,IF(AA404="pellet",AF404*1/3.6*'lista, wskaźniki'!$F$23,IF(AA404="gaz z sieci",AF404*1/3.6*'lista, wskaźniki'!$F$21,IF(AA404="olej opałowy",AF404*1/3.6*'lista, wskaźniki'!$F$24,0)))))</f>
        <v>0</v>
      </c>
      <c r="AN404" s="20">
        <f>IF(AA404="węgiel",AF404*'lista, wskaźniki'!$E$42,IF(AA404="drewno",AF404*'lista, wskaźniki'!$G$42,IF(AA404="pellet",AF404*'lista, wskaźniki'!$H$42,IF(AA404="gaz z sieci",AF404*'lista, wskaźniki'!$F$42,IF(AA404="olej opałowy",AF404*'lista, wskaźniki'!$I$42,0)))))</f>
        <v>2.6505224999999997E-2</v>
      </c>
      <c r="AO404" s="20">
        <f>IF(AA404="węgiel",AF404*'lista, wskaźniki'!$E$43,IF(AA404="drewno",AF404*'lista, wskaźniki'!$G$43,IF(AA404="pellet",AF404*'lista, wskaźniki'!$H$43,IF(AA404="gaz z sieci",AF404*'lista, wskaźniki'!$F$43,IF(AA404="olej opałowy",AF404*'lista, wskaźniki'!$I$43,0)))))</f>
        <v>2.6505224999999997E-2</v>
      </c>
      <c r="AP404" s="20">
        <f>IF(AA404="węgiel",AF404*'lista, wskaźniki'!$E$44,IF(AA404="drewno",AF404*'lista, wskaźniki'!$G$44,IF(AA404="pellet",AF404*'lista, wskaźniki'!$H$44,IF(AA404="gaz z sieci",AF404*'lista, wskaźniki'!$F$44,IF(AA404="olej opałowy",AF404*'lista, wskaźniki'!$I$44,0)))))</f>
        <v>8.1806249999999993E-6</v>
      </c>
      <c r="AQ404" s="20" t="b">
        <f>IF(Z404="gaz",AH404*1/3.6*'lista, wskaźniki'!$F$21,IF(Z404="energia elektryczna",AH404*1/3.6*'lista, wskaźniki'!$F$26))</f>
        <v>0</v>
      </c>
      <c r="AR404" s="20" t="b">
        <f>IF(Z404="gaz",AH404*'lista, wskaźniki'!$F$42,IF(Z404="energia elektryczna",AH404*0))</f>
        <v>0</v>
      </c>
      <c r="AS404" s="20" t="b">
        <f>IF(Z404="gaz",AH404*'lista, wskaźniki'!$F$43,IF(Z404="energia elektryczna",AH404*0))</f>
        <v>0</v>
      </c>
      <c r="AT404" s="20" t="b">
        <f>IF(Z404="gaz",AH404*'lista, wskaźniki'!$F$44,IF(Z404="energia elektryczna",AH404*0))</f>
        <v>0</v>
      </c>
      <c r="AU404" s="20">
        <f>AI404*1/3.6*'lista, wskaźniki'!$F$21</f>
        <v>0</v>
      </c>
      <c r="AV404" s="20">
        <f>AI404*'lista, wskaźniki'!$F$42</f>
        <v>0</v>
      </c>
      <c r="AW404" s="20">
        <f>AI404*'lista, wskaźniki'!$F$43</f>
        <v>0</v>
      </c>
      <c r="AX404" s="20">
        <f>AI404*'lista, wskaźniki'!$F$44</f>
        <v>0</v>
      </c>
      <c r="AY404" s="20">
        <f>AK404*'lista, wskaźniki'!$F$26</f>
        <v>0</v>
      </c>
      <c r="AZ404" s="20">
        <f t="shared" si="178"/>
        <v>0</v>
      </c>
      <c r="BA404" s="20">
        <f t="shared" si="179"/>
        <v>2.6505224999999997E-2</v>
      </c>
      <c r="BB404" s="20">
        <f t="shared" si="180"/>
        <v>2.6505224999999997E-2</v>
      </c>
      <c r="BC404" s="20">
        <f t="shared" si="181"/>
        <v>8.1806249999999993E-6</v>
      </c>
      <c r="BD404" s="1051"/>
      <c r="BE404" s="1051"/>
      <c r="BF404" s="1051"/>
      <c r="BG404" s="1051"/>
      <c r="BH404" s="97"/>
      <c r="BI404" s="1051"/>
      <c r="BJ404" s="97"/>
      <c r="BK404" s="1051"/>
      <c r="BL404" s="97"/>
      <c r="BM404" s="97"/>
      <c r="BN404" s="97"/>
      <c r="BO404" s="97"/>
      <c r="BP404" s="97"/>
      <c r="BQ404" s="97" t="s">
        <v>121</v>
      </c>
      <c r="BR404" s="97">
        <v>1</v>
      </c>
      <c r="BS404" s="1045"/>
      <c r="BT404" s="1045"/>
      <c r="BU404" s="1045"/>
      <c r="BV404" s="1045"/>
      <c r="BW404" s="1045"/>
      <c r="BX404" s="1045"/>
      <c r="BY404" s="1048"/>
      <c r="CA404" s="365" t="b">
        <f t="shared" si="182"/>
        <v>0</v>
      </c>
      <c r="CB404" s="365">
        <f t="shared" si="183"/>
        <v>32.722499999999997</v>
      </c>
      <c r="CC404" s="365" t="b">
        <f t="shared" si="184"/>
        <v>0</v>
      </c>
      <c r="CD404" s="365" t="b">
        <f t="shared" si="185"/>
        <v>0</v>
      </c>
      <c r="CE404" s="365" t="b">
        <f t="shared" si="186"/>
        <v>0</v>
      </c>
      <c r="CF404" s="365" t="b">
        <f t="shared" si="187"/>
        <v>0</v>
      </c>
      <c r="CG404" s="365" t="b">
        <f t="shared" si="188"/>
        <v>0</v>
      </c>
      <c r="CH404" s="365" t="b">
        <f t="shared" si="189"/>
        <v>0</v>
      </c>
      <c r="CI404" s="72" t="b">
        <f t="shared" si="190"/>
        <v>0</v>
      </c>
      <c r="CJ404" s="72">
        <f t="shared" si="191"/>
        <v>32.722499999999997</v>
      </c>
      <c r="CK404" s="72" t="b">
        <f t="shared" si="192"/>
        <v>0</v>
      </c>
      <c r="CL404" s="72">
        <f t="shared" si="193"/>
        <v>0</v>
      </c>
      <c r="CM404" s="72" t="b">
        <f t="shared" si="194"/>
        <v>0</v>
      </c>
      <c r="CN404" s="72" t="b">
        <f t="shared" si="195"/>
        <v>0</v>
      </c>
      <c r="CP404" s="13">
        <f t="shared" si="196"/>
        <v>0</v>
      </c>
      <c r="CQ404" s="13" t="b">
        <f t="shared" si="197"/>
        <v>0</v>
      </c>
      <c r="CR404" s="13" t="b">
        <f t="shared" si="198"/>
        <v>0</v>
      </c>
      <c r="CS404" s="13" t="b">
        <f t="shared" si="204"/>
        <v>0</v>
      </c>
      <c r="CT404" s="13" t="b">
        <f t="shared" si="203"/>
        <v>0</v>
      </c>
      <c r="CU404" s="13" t="b">
        <f t="shared" si="176"/>
        <v>0</v>
      </c>
      <c r="CV404" s="13" t="b">
        <f t="shared" si="199"/>
        <v>0</v>
      </c>
      <c r="CW404" s="13" t="b">
        <f t="shared" si="200"/>
        <v>0</v>
      </c>
      <c r="CX404" s="13" t="b">
        <f t="shared" si="201"/>
        <v>0</v>
      </c>
      <c r="CY404" s="13" t="b">
        <f t="shared" si="202"/>
        <v>0</v>
      </c>
    </row>
    <row r="405" spans="1:103" ht="15" thickBot="1">
      <c r="A405" s="932"/>
      <c r="B405" s="1051"/>
      <c r="C405" s="1051"/>
      <c r="D405" s="1051"/>
      <c r="E405" s="1051"/>
      <c r="F405" s="1051"/>
      <c r="G405" s="1051"/>
      <c r="H405" s="1051"/>
      <c r="I405" s="1051"/>
      <c r="J405" s="1051"/>
      <c r="K405" s="1051"/>
      <c r="L405" s="1051"/>
      <c r="M405" s="1051"/>
      <c r="N405" s="1051"/>
      <c r="O405" s="1051"/>
      <c r="P405" s="1051"/>
      <c r="Q405" s="941"/>
      <c r="R405" s="1051"/>
      <c r="S405" s="1051"/>
      <c r="T405" s="1051"/>
      <c r="U405" s="1051"/>
      <c r="V405" s="1051"/>
      <c r="W405" s="97"/>
      <c r="X405" s="97"/>
      <c r="Y405" s="97"/>
      <c r="Z405" s="97"/>
      <c r="AA405" s="97" t="s">
        <v>50</v>
      </c>
      <c r="AB405" s="98"/>
      <c r="AC405" s="98"/>
      <c r="AD405" s="97"/>
      <c r="AE405" s="1051"/>
      <c r="AF405" s="334">
        <f t="shared" si="177"/>
        <v>0</v>
      </c>
      <c r="AG405" s="272">
        <f>IF(R405="kompletna",Q405*J405*0.0036*'lista, wskaźniki'!$F$13, IF(R405="częściowa",Q405*J405*0.0036*'lista, wskaźniki'!$F$14, IF(R405="brak",Q405*J405*0.0036*'lista, wskaźniki'!$F$15,)))</f>
        <v>0</v>
      </c>
      <c r="AH405" s="334">
        <f>IF(Y405="inne",K405*'lista, wskaźniki'!$E$35,IF(Y405="to samo źródło",0,IF(Y405=0,0)))</f>
        <v>0</v>
      </c>
      <c r="AI405" s="334" t="b">
        <f>IF(AA405="gaz z sieci",AC405*'lista, wskaźniki'!$D$21)</f>
        <v>0</v>
      </c>
      <c r="AJ405" s="272">
        <f>IF(AA405="węgiel",AB405*'lista, wskaźniki'!$D$20, IF('Sektor mieszkaniowy'!AA405="drewno",'Sektor mieszkaniowy'!AB405*'lista, wskaźniki'!$D$22,IF('Sektor mieszkaniowy'!AA405="pellet",AB405*'lista, wskaźniki'!$D$23,IF('Sektor mieszkaniowy'!AA405="gaz z sieci",AB405*'lista, wskaźniki'!$D$21,IF('Sektor mieszkaniowy'!AA405="olej opałowy",'Sektor mieszkaniowy'!AB405*'lista, wskaźniki'!$D$24)))))</f>
        <v>0</v>
      </c>
      <c r="AK405" s="1054"/>
      <c r="AL405" s="1051"/>
      <c r="AM405" s="20">
        <f>IF(AA405="węgiel",AF405*1/3.6*'lista, wskaźniki'!$F$20,IF(AA405="drewno",AF405*1/3.6*'lista, wskaźniki'!$F$22,IF(AA405="pellet",AF405*1/3.6*'lista, wskaźniki'!$F$23,IF(AA405="gaz z sieci",AF405*1/3.6*'lista, wskaźniki'!$F$21,IF(AA405="olej opałowy",AF405*1/3.6*'lista, wskaźniki'!$F$24,0)))))</f>
        <v>0</v>
      </c>
      <c r="AN405" s="20">
        <f>IF(AA405="węgiel",AF405*'lista, wskaźniki'!$E$42,IF(AA405="drewno",AF405*'lista, wskaźniki'!$G$42,IF(AA405="pellet",AF405*'lista, wskaźniki'!$H$42,IF(AA405="gaz z sieci",AF405*'lista, wskaźniki'!$F$42,IF(AA405="olej opałowy",AF405*'lista, wskaźniki'!$I$42,0)))))</f>
        <v>0</v>
      </c>
      <c r="AO405" s="20">
        <f>IF(AA405="węgiel",AF405*'lista, wskaźniki'!$E$43,IF(AA405="drewno",AF405*'lista, wskaźniki'!$G$43,IF(AA405="pellet",AF405*'lista, wskaźniki'!$H$43,IF(AA405="gaz z sieci",AF405*'lista, wskaźniki'!$F$43,IF(AA405="olej opałowy",AF405*'lista, wskaźniki'!$I$43,0)))))</f>
        <v>0</v>
      </c>
      <c r="AP405" s="20">
        <f>IF(AA405="węgiel",AF405*'lista, wskaźniki'!$E$44,IF(AA405="drewno",AF405*'lista, wskaźniki'!$G$44,IF(AA405="pellet",AF405*'lista, wskaźniki'!$H$44,IF(AA405="gaz z sieci",AF405*'lista, wskaźniki'!$F$44,IF(AA405="olej opałowy",AF405*'lista, wskaźniki'!$I$44,0)))))</f>
        <v>0</v>
      </c>
      <c r="AQ405" s="20" t="b">
        <f>IF(Z405="gaz",AH405*1/3.6*'lista, wskaźniki'!$F$21,IF(Z405="energia elektryczna",AH405*1/3.6*'lista, wskaźniki'!$F$26))</f>
        <v>0</v>
      </c>
      <c r="AR405" s="20" t="b">
        <f>IF(Z405="gaz",AH405*'lista, wskaźniki'!$F$42,IF(Z405="energia elektryczna",AH405*0))</f>
        <v>0</v>
      </c>
      <c r="AS405" s="20" t="b">
        <f>IF(Z405="gaz",AH405*'lista, wskaźniki'!$F$43,IF(Z405="energia elektryczna",AH405*0))</f>
        <v>0</v>
      </c>
      <c r="AT405" s="20" t="b">
        <f>IF(Z405="gaz",AH405*'lista, wskaźniki'!$F$44,IF(Z405="energia elektryczna",AH405*0))</f>
        <v>0</v>
      </c>
      <c r="AU405" s="20">
        <f>AI405*1/3.6*'lista, wskaźniki'!$F$21</f>
        <v>0</v>
      </c>
      <c r="AV405" s="20">
        <f>AI405*'lista, wskaźniki'!$F$42</f>
        <v>0</v>
      </c>
      <c r="AW405" s="20">
        <f>AI405*'lista, wskaźniki'!$F$43</f>
        <v>0</v>
      </c>
      <c r="AX405" s="20">
        <f>AI405*'lista, wskaźniki'!$F$44</f>
        <v>0</v>
      </c>
      <c r="AY405" s="20">
        <f>AK405*'lista, wskaźniki'!$F$26</f>
        <v>0</v>
      </c>
      <c r="AZ405" s="20">
        <f t="shared" si="178"/>
        <v>0</v>
      </c>
      <c r="BA405" s="20">
        <f t="shared" si="179"/>
        <v>0</v>
      </c>
      <c r="BB405" s="20">
        <f t="shared" si="180"/>
        <v>0</v>
      </c>
      <c r="BC405" s="20">
        <f t="shared" si="181"/>
        <v>0</v>
      </c>
      <c r="BD405" s="1051"/>
      <c r="BE405" s="1051"/>
      <c r="BF405" s="1051"/>
      <c r="BG405" s="1051"/>
      <c r="BH405" s="97"/>
      <c r="BI405" s="1051"/>
      <c r="BJ405" s="97"/>
      <c r="BK405" s="1051"/>
      <c r="BL405" s="97"/>
      <c r="BM405" s="97"/>
      <c r="BN405" s="97"/>
      <c r="BO405" s="97"/>
      <c r="BP405" s="97"/>
      <c r="BQ405" s="97"/>
      <c r="BR405" s="97"/>
      <c r="BS405" s="1045"/>
      <c r="BT405" s="1045"/>
      <c r="BU405" s="1045"/>
      <c r="BV405" s="1045"/>
      <c r="BW405" s="1045"/>
      <c r="BX405" s="1045"/>
      <c r="BY405" s="1048"/>
      <c r="CA405" s="365" t="b">
        <f t="shared" si="182"/>
        <v>0</v>
      </c>
      <c r="CB405" s="365" t="b">
        <f t="shared" si="183"/>
        <v>0</v>
      </c>
      <c r="CC405" s="365">
        <f t="shared" si="184"/>
        <v>0</v>
      </c>
      <c r="CD405" s="365" t="b">
        <f t="shared" si="185"/>
        <v>0</v>
      </c>
      <c r="CE405" s="365" t="b">
        <f t="shared" si="186"/>
        <v>0</v>
      </c>
      <c r="CF405" s="365" t="b">
        <f t="shared" si="187"/>
        <v>0</v>
      </c>
      <c r="CG405" s="365" t="b">
        <f t="shared" si="188"/>
        <v>0</v>
      </c>
      <c r="CH405" s="365" t="b">
        <f t="shared" si="189"/>
        <v>0</v>
      </c>
      <c r="CI405" s="72" t="b">
        <f t="shared" si="190"/>
        <v>0</v>
      </c>
      <c r="CJ405" s="72" t="b">
        <f t="shared" si="191"/>
        <v>0</v>
      </c>
      <c r="CK405" s="72">
        <f t="shared" si="192"/>
        <v>0</v>
      </c>
      <c r="CL405" s="72">
        <f t="shared" si="193"/>
        <v>0</v>
      </c>
      <c r="CM405" s="72" t="b">
        <f t="shared" si="194"/>
        <v>0</v>
      </c>
      <c r="CN405" s="72" t="b">
        <f t="shared" si="195"/>
        <v>0</v>
      </c>
      <c r="CP405" s="13">
        <f t="shared" si="196"/>
        <v>0</v>
      </c>
      <c r="CQ405" s="13" t="b">
        <f t="shared" si="197"/>
        <v>0</v>
      </c>
      <c r="CR405" s="13" t="b">
        <f t="shared" si="198"/>
        <v>0</v>
      </c>
      <c r="CS405" s="13" t="b">
        <f t="shared" si="204"/>
        <v>0</v>
      </c>
      <c r="CT405" s="13" t="b">
        <f t="shared" si="203"/>
        <v>0</v>
      </c>
      <c r="CU405" s="13" t="b">
        <f t="shared" si="176"/>
        <v>0</v>
      </c>
      <c r="CV405" s="13" t="b">
        <f t="shared" si="199"/>
        <v>0</v>
      </c>
      <c r="CW405" s="13" t="b">
        <f t="shared" si="200"/>
        <v>0</v>
      </c>
      <c r="CX405" s="13" t="b">
        <f t="shared" si="201"/>
        <v>0</v>
      </c>
      <c r="CY405" s="13" t="b">
        <f t="shared" si="202"/>
        <v>0</v>
      </c>
    </row>
    <row r="406" spans="1:103" ht="15" thickBot="1">
      <c r="A406" s="932"/>
      <c r="B406" s="1051"/>
      <c r="C406" s="1051"/>
      <c r="D406" s="1051"/>
      <c r="E406" s="1051"/>
      <c r="F406" s="1051"/>
      <c r="G406" s="1051"/>
      <c r="H406" s="1051"/>
      <c r="I406" s="1051"/>
      <c r="J406" s="1051"/>
      <c r="K406" s="1051"/>
      <c r="L406" s="1051"/>
      <c r="M406" s="1051"/>
      <c r="N406" s="1051"/>
      <c r="O406" s="1051"/>
      <c r="P406" s="1051"/>
      <c r="Q406" s="941"/>
      <c r="R406" s="1051"/>
      <c r="S406" s="1051"/>
      <c r="T406" s="1051"/>
      <c r="U406" s="1051"/>
      <c r="V406" s="1051"/>
      <c r="W406" s="97"/>
      <c r="X406" s="97"/>
      <c r="Y406" s="97"/>
      <c r="Z406" s="97"/>
      <c r="AA406" s="97" t="s">
        <v>38</v>
      </c>
      <c r="AB406" s="98"/>
      <c r="AC406" s="98"/>
      <c r="AD406" s="97"/>
      <c r="AE406" s="1051"/>
      <c r="AF406" s="334">
        <f t="shared" si="177"/>
        <v>0</v>
      </c>
      <c r="AG406" s="272">
        <f>IF(R406="kompletna",Q406*J406*0.0036*'lista, wskaźniki'!$F$13, IF(R406="częściowa",Q406*J406*0.0036*'lista, wskaźniki'!$F$14, IF(R406="brak",Q406*J406*0.0036*'lista, wskaźniki'!$F$15,)))</f>
        <v>0</v>
      </c>
      <c r="AH406" s="334">
        <f>IF(Y406="inne",K406*'lista, wskaźniki'!$E$35,IF(Y406="to samo źródło",0,IF(Y406=0,0)))</f>
        <v>0</v>
      </c>
      <c r="AI406" s="334">
        <f>IF(AA406="gaz z sieci",AC406*'lista, wskaźniki'!$D$21)</f>
        <v>0</v>
      </c>
      <c r="AJ406" s="272">
        <f>IF(AA406="węgiel",AB406*'lista, wskaźniki'!$D$20, IF('Sektor mieszkaniowy'!AA406="drewno",'Sektor mieszkaniowy'!AB406*'lista, wskaźniki'!$D$22,IF('Sektor mieszkaniowy'!AA406="pellet",AB406*'lista, wskaźniki'!$D$23,IF('Sektor mieszkaniowy'!AA406="gaz z sieci",AB406*'lista, wskaźniki'!$D$21,IF('Sektor mieszkaniowy'!AA406="olej opałowy",'Sektor mieszkaniowy'!AB406*'lista, wskaźniki'!$D$24)))))</f>
        <v>0</v>
      </c>
      <c r="AK406" s="1054"/>
      <c r="AL406" s="1051"/>
      <c r="AM406" s="20">
        <f>IF(AA406="węgiel",AF406*1/3.6*'lista, wskaźniki'!$F$20,IF(AA406="drewno",AF406*1/3.6*'lista, wskaźniki'!$F$22,IF(AA406="pellet",AF406*1/3.6*'lista, wskaźniki'!$F$23,IF(AA406="gaz z sieci",AF406*1/3.6*'lista, wskaźniki'!$F$21,IF(AA406="olej opałowy",AF406*1/3.6*'lista, wskaźniki'!$F$24,0)))))</f>
        <v>0</v>
      </c>
      <c r="AN406" s="20">
        <f>IF(AA406="węgiel",AF406*'lista, wskaźniki'!$E$42,IF(AA406="drewno",AF406*'lista, wskaźniki'!$G$42,IF(AA406="pellet",AF406*'lista, wskaźniki'!$H$42,IF(AA406="gaz z sieci",AF406*'lista, wskaźniki'!$F$42,IF(AA406="olej opałowy",AF406*'lista, wskaźniki'!$I$42,0)))))</f>
        <v>0</v>
      </c>
      <c r="AO406" s="20">
        <f>IF(AA406="węgiel",AF406*'lista, wskaźniki'!$E$43,IF(AA406="drewno",AF406*'lista, wskaźniki'!$G$43,IF(AA406="pellet",AF406*'lista, wskaźniki'!$H$43,IF(AA406="gaz z sieci",AF406*'lista, wskaźniki'!$F$43,IF(AA406="olej opałowy",AF406*'lista, wskaźniki'!$I$43,0)))))</f>
        <v>0</v>
      </c>
      <c r="AP406" s="20">
        <f>IF(AA406="węgiel",AF406*'lista, wskaźniki'!$E$44,IF(AA406="drewno",AF406*'lista, wskaźniki'!$G$44,IF(AA406="pellet",AF406*'lista, wskaźniki'!$H$44,IF(AA406="gaz z sieci",AF406*'lista, wskaźniki'!$F$44,IF(AA406="olej opałowy",AF406*'lista, wskaźniki'!$I$44,0)))))</f>
        <v>0</v>
      </c>
      <c r="AQ406" s="20" t="b">
        <f>IF(Z406="gaz",AH406*1/3.6*'lista, wskaźniki'!$F$21,IF(Z406="energia elektryczna",AH406*1/3.6*'lista, wskaźniki'!$F$26))</f>
        <v>0</v>
      </c>
      <c r="AR406" s="20" t="b">
        <f>IF(Z406="gaz",AH406*'lista, wskaźniki'!$F$42,IF(Z406="energia elektryczna",AH406*0))</f>
        <v>0</v>
      </c>
      <c r="AS406" s="20" t="b">
        <f>IF(Z406="gaz",AH406*'lista, wskaźniki'!$F$43,IF(Z406="energia elektryczna",AH406*0))</f>
        <v>0</v>
      </c>
      <c r="AT406" s="20" t="b">
        <f>IF(Z406="gaz",AH406*'lista, wskaźniki'!$F$44,IF(Z406="energia elektryczna",AH406*0))</f>
        <v>0</v>
      </c>
      <c r="AU406" s="20">
        <f>AI406*1/3.6*'lista, wskaźniki'!$F$21</f>
        <v>0</v>
      </c>
      <c r="AV406" s="20">
        <f>AI406*'lista, wskaźniki'!$F$42</f>
        <v>0</v>
      </c>
      <c r="AW406" s="20">
        <f>AI406*'lista, wskaźniki'!$F$43</f>
        <v>0</v>
      </c>
      <c r="AX406" s="20">
        <f>AI406*'lista, wskaźniki'!$F$44</f>
        <v>0</v>
      </c>
      <c r="AY406" s="20">
        <f>AK406*'lista, wskaźniki'!$F$26</f>
        <v>0</v>
      </c>
      <c r="AZ406" s="20">
        <f t="shared" si="178"/>
        <v>0</v>
      </c>
      <c r="BA406" s="20">
        <f t="shared" si="179"/>
        <v>0</v>
      </c>
      <c r="BB406" s="20">
        <f t="shared" si="180"/>
        <v>0</v>
      </c>
      <c r="BC406" s="20">
        <f t="shared" si="181"/>
        <v>0</v>
      </c>
      <c r="BD406" s="1051"/>
      <c r="BE406" s="1051"/>
      <c r="BF406" s="1051"/>
      <c r="BG406" s="1051"/>
      <c r="BH406" s="97"/>
      <c r="BI406" s="1051"/>
      <c r="BJ406" s="97"/>
      <c r="BK406" s="1051"/>
      <c r="BL406" s="97"/>
      <c r="BM406" s="97"/>
      <c r="BN406" s="97"/>
      <c r="BO406" s="97"/>
      <c r="BP406" s="97"/>
      <c r="BQ406" s="97"/>
      <c r="BR406" s="97"/>
      <c r="BS406" s="1045"/>
      <c r="BT406" s="1045"/>
      <c r="BU406" s="1045"/>
      <c r="BV406" s="1045"/>
      <c r="BW406" s="1045"/>
      <c r="BX406" s="1045"/>
      <c r="BY406" s="1048"/>
      <c r="CA406" s="365" t="b">
        <f t="shared" si="182"/>
        <v>0</v>
      </c>
      <c r="CB406" s="365" t="b">
        <f t="shared" si="183"/>
        <v>0</v>
      </c>
      <c r="CC406" s="365" t="b">
        <f t="shared" si="184"/>
        <v>0</v>
      </c>
      <c r="CD406" s="365">
        <f t="shared" si="185"/>
        <v>0</v>
      </c>
      <c r="CE406" s="365" t="b">
        <f t="shared" si="186"/>
        <v>0</v>
      </c>
      <c r="CF406" s="365" t="b">
        <f t="shared" si="187"/>
        <v>0</v>
      </c>
      <c r="CG406" s="365" t="b">
        <f t="shared" si="188"/>
        <v>0</v>
      </c>
      <c r="CH406" s="365">
        <f t="shared" si="189"/>
        <v>0</v>
      </c>
      <c r="CI406" s="72" t="b">
        <f t="shared" si="190"/>
        <v>0</v>
      </c>
      <c r="CJ406" s="72" t="b">
        <f t="shared" si="191"/>
        <v>0</v>
      </c>
      <c r="CK406" s="72" t="b">
        <f t="shared" si="192"/>
        <v>0</v>
      </c>
      <c r="CL406" s="72">
        <f t="shared" si="193"/>
        <v>0</v>
      </c>
      <c r="CM406" s="72" t="b">
        <f t="shared" si="194"/>
        <v>0</v>
      </c>
      <c r="CN406" s="72" t="b">
        <f t="shared" si="195"/>
        <v>0</v>
      </c>
      <c r="CP406" s="13">
        <f t="shared" si="196"/>
        <v>0</v>
      </c>
      <c r="CQ406" s="13" t="b">
        <f t="shared" si="197"/>
        <v>0</v>
      </c>
      <c r="CR406" s="13" t="b">
        <f t="shared" si="198"/>
        <v>0</v>
      </c>
      <c r="CS406" s="13" t="b">
        <f t="shared" si="204"/>
        <v>0</v>
      </c>
      <c r="CT406" s="13" t="b">
        <f t="shared" si="203"/>
        <v>0</v>
      </c>
      <c r="CU406" s="13" t="b">
        <f t="shared" si="176"/>
        <v>0</v>
      </c>
      <c r="CV406" s="13" t="b">
        <f t="shared" si="199"/>
        <v>0</v>
      </c>
      <c r="CW406" s="13" t="b">
        <f t="shared" si="200"/>
        <v>0</v>
      </c>
      <c r="CX406" s="13" t="b">
        <f t="shared" si="201"/>
        <v>0</v>
      </c>
      <c r="CY406" s="13" t="b">
        <f t="shared" si="202"/>
        <v>0</v>
      </c>
    </row>
    <row r="407" spans="1:103" ht="15" thickBot="1">
      <c r="A407" s="933"/>
      <c r="B407" s="1052"/>
      <c r="C407" s="1052"/>
      <c r="D407" s="1052"/>
      <c r="E407" s="1052"/>
      <c r="F407" s="1052"/>
      <c r="G407" s="1052"/>
      <c r="H407" s="1052"/>
      <c r="I407" s="1052"/>
      <c r="J407" s="1052"/>
      <c r="K407" s="1052"/>
      <c r="L407" s="1052"/>
      <c r="M407" s="1052"/>
      <c r="N407" s="1052"/>
      <c r="O407" s="1052"/>
      <c r="P407" s="1052"/>
      <c r="Q407" s="942"/>
      <c r="R407" s="1052"/>
      <c r="S407" s="1052"/>
      <c r="T407" s="1052"/>
      <c r="U407" s="1052"/>
      <c r="V407" s="1052"/>
      <c r="W407" s="99"/>
      <c r="X407" s="99"/>
      <c r="Y407" s="99"/>
      <c r="Z407" s="99"/>
      <c r="AA407" s="99" t="s">
        <v>37</v>
      </c>
      <c r="AB407" s="100"/>
      <c r="AC407" s="100"/>
      <c r="AD407" s="99"/>
      <c r="AE407" s="1052"/>
      <c r="AF407" s="334">
        <f t="shared" si="177"/>
        <v>0</v>
      </c>
      <c r="AG407" s="272">
        <f>IF(R407="kompletna",Q407*J407*0.0036*'lista, wskaźniki'!$F$13, IF(R407="częściowa",Q407*J407*0.0036*'lista, wskaźniki'!$F$14, IF(R407="brak",Q407*J407*0.0036*'lista, wskaźniki'!$F$15,)))</f>
        <v>0</v>
      </c>
      <c r="AH407" s="334">
        <f>IF(Y407="inne",K407*'lista, wskaźniki'!$E$35,IF(Y407="to samo źródło",0,IF(Y407=0,0)))</f>
        <v>0</v>
      </c>
      <c r="AI407" s="334" t="b">
        <f>IF(AA407="gaz z sieci",AC407*'lista, wskaźniki'!$D$21)</f>
        <v>0</v>
      </c>
      <c r="AJ407" s="272">
        <f>IF(AA407="węgiel",AB407*'lista, wskaźniki'!$D$20, IF('Sektor mieszkaniowy'!AA407="drewno",'Sektor mieszkaniowy'!AB407*'lista, wskaźniki'!$D$22,IF('Sektor mieszkaniowy'!AA407="pellet",AB407*'lista, wskaźniki'!$D$23,IF('Sektor mieszkaniowy'!AA407="gaz z sieci",AB407*'lista, wskaźniki'!$D$21,IF('Sektor mieszkaniowy'!AA407="olej opałowy",'Sektor mieszkaniowy'!AB407*'lista, wskaźniki'!$D$24)))))</f>
        <v>0</v>
      </c>
      <c r="AK407" s="1055"/>
      <c r="AL407" s="1052"/>
      <c r="AM407" s="20">
        <f>IF(AA407="węgiel",AF407*1/3.6*'lista, wskaźniki'!$F$20,IF(AA407="drewno",AF407*1/3.6*'lista, wskaźniki'!$F$22,IF(AA407="pellet",AF407*1/3.6*'lista, wskaźniki'!$F$23,IF(AA407="gaz z sieci",AF407*1/3.6*'lista, wskaźniki'!$F$21,IF(AA407="olej opałowy",AF407*1/3.6*'lista, wskaźniki'!$F$24,0)))))</f>
        <v>0</v>
      </c>
      <c r="AN407" s="20">
        <f>IF(AA407="węgiel",AF407*'lista, wskaźniki'!$E$42,IF(AA407="drewno",AF407*'lista, wskaźniki'!$G$42,IF(AA407="pellet",AF407*'lista, wskaźniki'!$H$42,IF(AA407="gaz z sieci",AF407*'lista, wskaźniki'!$F$42,IF(AA407="olej opałowy",AF407*'lista, wskaźniki'!$I$42,0)))))</f>
        <v>0</v>
      </c>
      <c r="AO407" s="20">
        <f>IF(AA407="węgiel",AF407*'lista, wskaźniki'!$E$43,IF(AA407="drewno",AF407*'lista, wskaźniki'!$G$43,IF(AA407="pellet",AF407*'lista, wskaźniki'!$H$43,IF(AA407="gaz z sieci",AF407*'lista, wskaźniki'!$F$43,IF(AA407="olej opałowy",AF407*'lista, wskaźniki'!$I$43,0)))))</f>
        <v>0</v>
      </c>
      <c r="AP407" s="20">
        <f>IF(AA407="węgiel",AF407*'lista, wskaźniki'!$E$44,IF(AA407="drewno",AF407*'lista, wskaźniki'!$G$44,IF(AA407="pellet",AF407*'lista, wskaźniki'!$H$44,IF(AA407="gaz z sieci",AF407*'lista, wskaźniki'!$F$44,IF(AA407="olej opałowy",AF407*'lista, wskaźniki'!$I$44,0)))))</f>
        <v>0</v>
      </c>
      <c r="AQ407" s="20" t="b">
        <f>IF(Z407="gaz",AH407*1/3.6*'lista, wskaźniki'!$F$21,IF(Z407="energia elektryczna",AH407*1/3.6*'lista, wskaźniki'!$F$26))</f>
        <v>0</v>
      </c>
      <c r="AR407" s="20" t="b">
        <f>IF(Z407="gaz",AH407*'lista, wskaźniki'!$F$42,IF(Z407="energia elektryczna",AH407*0))</f>
        <v>0</v>
      </c>
      <c r="AS407" s="20" t="b">
        <f>IF(Z407="gaz",AH407*'lista, wskaźniki'!$F$43,IF(Z407="energia elektryczna",AH407*0))</f>
        <v>0</v>
      </c>
      <c r="AT407" s="20" t="b">
        <f>IF(Z407="gaz",AH407*'lista, wskaźniki'!$F$44,IF(Z407="energia elektryczna",AH407*0))</f>
        <v>0</v>
      </c>
      <c r="AU407" s="20">
        <f>AI407*1/3.6*'lista, wskaźniki'!$F$21</f>
        <v>0</v>
      </c>
      <c r="AV407" s="20">
        <f>AI407*'lista, wskaźniki'!$F$42</f>
        <v>0</v>
      </c>
      <c r="AW407" s="20">
        <f>AI407*'lista, wskaźniki'!$F$43</f>
        <v>0</v>
      </c>
      <c r="AX407" s="20">
        <f>AI407*'lista, wskaźniki'!$F$44</f>
        <v>0</v>
      </c>
      <c r="AY407" s="20">
        <f>AK407*'lista, wskaźniki'!$F$26</f>
        <v>0</v>
      </c>
      <c r="AZ407" s="20">
        <f t="shared" si="178"/>
        <v>0</v>
      </c>
      <c r="BA407" s="20">
        <f t="shared" si="179"/>
        <v>0</v>
      </c>
      <c r="BB407" s="20">
        <f t="shared" si="180"/>
        <v>0</v>
      </c>
      <c r="BC407" s="20">
        <f t="shared" si="181"/>
        <v>0</v>
      </c>
      <c r="BD407" s="1052"/>
      <c r="BE407" s="1052"/>
      <c r="BF407" s="1052"/>
      <c r="BG407" s="1052"/>
      <c r="BH407" s="99"/>
      <c r="BI407" s="1052"/>
      <c r="BJ407" s="99"/>
      <c r="BK407" s="1052"/>
      <c r="BL407" s="99"/>
      <c r="BM407" s="99"/>
      <c r="BN407" s="99"/>
      <c r="BO407" s="99"/>
      <c r="BP407" s="99"/>
      <c r="BQ407" s="99"/>
      <c r="BR407" s="99"/>
      <c r="BS407" s="1046"/>
      <c r="BT407" s="1046"/>
      <c r="BU407" s="1046"/>
      <c r="BV407" s="1046"/>
      <c r="BW407" s="1046"/>
      <c r="BX407" s="1046"/>
      <c r="BY407" s="1049"/>
      <c r="CA407" s="365" t="b">
        <f t="shared" si="182"/>
        <v>0</v>
      </c>
      <c r="CB407" s="365" t="b">
        <f t="shared" si="183"/>
        <v>0</v>
      </c>
      <c r="CC407" s="365" t="b">
        <f t="shared" si="184"/>
        <v>0</v>
      </c>
      <c r="CD407" s="365" t="b">
        <f t="shared" si="185"/>
        <v>0</v>
      </c>
      <c r="CE407" s="365">
        <f t="shared" si="186"/>
        <v>0</v>
      </c>
      <c r="CF407" s="365" t="b">
        <f t="shared" si="187"/>
        <v>0</v>
      </c>
      <c r="CG407" s="365" t="b">
        <f t="shared" si="188"/>
        <v>0</v>
      </c>
      <c r="CH407" s="365" t="b">
        <f t="shared" si="189"/>
        <v>0</v>
      </c>
      <c r="CI407" s="72" t="b">
        <f t="shared" si="190"/>
        <v>0</v>
      </c>
      <c r="CJ407" s="72" t="b">
        <f t="shared" si="191"/>
        <v>0</v>
      </c>
      <c r="CK407" s="72" t="b">
        <f t="shared" si="192"/>
        <v>0</v>
      </c>
      <c r="CL407" s="72">
        <f t="shared" si="193"/>
        <v>0</v>
      </c>
      <c r="CM407" s="72">
        <f t="shared" si="194"/>
        <v>0</v>
      </c>
      <c r="CN407" s="72" t="b">
        <f t="shared" si="195"/>
        <v>0</v>
      </c>
      <c r="CP407" s="13">
        <f t="shared" si="196"/>
        <v>0</v>
      </c>
      <c r="CQ407" s="13" t="b">
        <f t="shared" si="197"/>
        <v>0</v>
      </c>
      <c r="CR407" s="13" t="b">
        <f t="shared" si="198"/>
        <v>0</v>
      </c>
      <c r="CS407" s="13" t="b">
        <f t="shared" si="204"/>
        <v>0</v>
      </c>
      <c r="CT407" s="13" t="b">
        <f t="shared" si="203"/>
        <v>0</v>
      </c>
      <c r="CU407" s="13" t="b">
        <f t="shared" si="176"/>
        <v>0</v>
      </c>
      <c r="CV407" s="13" t="b">
        <f t="shared" si="199"/>
        <v>0</v>
      </c>
      <c r="CW407" s="13" t="b">
        <f t="shared" si="200"/>
        <v>0</v>
      </c>
      <c r="CX407" s="13" t="b">
        <f t="shared" si="201"/>
        <v>0</v>
      </c>
      <c r="CY407" s="13" t="b">
        <f t="shared" si="202"/>
        <v>0</v>
      </c>
    </row>
    <row r="408" spans="1:103" ht="15" thickBot="1">
      <c r="A408" s="931">
        <v>82</v>
      </c>
      <c r="B408" s="1050" t="s">
        <v>206</v>
      </c>
      <c r="C408" s="1050"/>
      <c r="D408" s="1050" t="s">
        <v>1</v>
      </c>
      <c r="E408" s="1050" t="s">
        <v>5</v>
      </c>
      <c r="F408" s="1050">
        <v>6</v>
      </c>
      <c r="G408" s="1050">
        <v>6</v>
      </c>
      <c r="H408" s="1050"/>
      <c r="I408" s="1050" t="s">
        <v>12</v>
      </c>
      <c r="J408" s="1050">
        <v>130</v>
      </c>
      <c r="K408" s="1050">
        <v>5</v>
      </c>
      <c r="L408" s="1050" t="s">
        <v>16</v>
      </c>
      <c r="M408" s="1050">
        <v>100</v>
      </c>
      <c r="N408" s="1050" t="s">
        <v>16</v>
      </c>
      <c r="O408" s="1050">
        <v>100</v>
      </c>
      <c r="P408" s="1050" t="s">
        <v>16</v>
      </c>
      <c r="Q408" s="940">
        <f>IF(I408="&lt;1966",'lista, wskaźniki'!$G$4,IF(I408="1967-1985",'lista, wskaźniki'!$G$5,IF(I408="1986-1992",'lista, wskaźniki'!$G$6,IF(I408="1993-1996",'lista, wskaźniki'!$G$7,IF(I408="&gt;1997",'lista, wskaźniki'!$G$8,IF(I408=0,'lista, wskaźniki'!$G$4))))))</f>
        <v>175</v>
      </c>
      <c r="R408" s="1050" t="s">
        <v>21</v>
      </c>
      <c r="S408" s="1050" t="s">
        <v>27</v>
      </c>
      <c r="T408" s="1050">
        <v>25</v>
      </c>
      <c r="U408" s="1050">
        <v>2007</v>
      </c>
      <c r="V408" s="1050"/>
      <c r="W408" s="95" t="s">
        <v>35</v>
      </c>
      <c r="X408" s="95" t="s">
        <v>38</v>
      </c>
      <c r="Y408" s="97"/>
      <c r="Z408" s="95" t="s">
        <v>52</v>
      </c>
      <c r="AA408" s="95" t="s">
        <v>35</v>
      </c>
      <c r="AB408" s="96">
        <v>2</v>
      </c>
      <c r="AC408" s="96"/>
      <c r="AD408" s="95">
        <v>1500</v>
      </c>
      <c r="AE408" s="1050"/>
      <c r="AF408" s="334">
        <f t="shared" si="177"/>
        <v>47.199999999999996</v>
      </c>
      <c r="AG408" s="272">
        <f>IF(R408="kompletna",Q408*J408*0.0036*'lista, wskaźniki'!$F$13, IF(R408="częściowa",Q408*J408*0.0036*'lista, wskaźniki'!$F$14, IF(R408="brak",Q408*J408*0.0036*'lista, wskaźniki'!$F$15,)))</f>
        <v>49.139999999999993</v>
      </c>
      <c r="AH408" s="334">
        <f>IF(Y408="inne",K408*'lista, wskaźniki'!$E$35,IF(Y408="to samo źródło",0,IF(Y408=0,0)))</f>
        <v>0</v>
      </c>
      <c r="AI408" s="334" t="b">
        <f>IF(AA408="gaz z sieci",AC408*'lista, wskaźniki'!$D$21)</f>
        <v>0</v>
      </c>
      <c r="AJ408" s="272">
        <f>IF(AA408="węgiel",AB408*'lista, wskaźniki'!$D$20, IF('Sektor mieszkaniowy'!AA408="drewno",'Sektor mieszkaniowy'!AB408*'lista, wskaźniki'!$D$22,IF('Sektor mieszkaniowy'!AA408="pellet",AB408*'lista, wskaźniki'!$D$23,IF('Sektor mieszkaniowy'!AA408="gaz z sieci",AB408*'lista, wskaźniki'!$D$21,IF('Sektor mieszkaniowy'!AA408="olej opałowy",'Sektor mieszkaniowy'!AB408*'lista, wskaźniki'!$D$24)))))</f>
        <v>45.26</v>
      </c>
      <c r="AK408" s="1053">
        <f>AL408/'lista, wskaźniki'!$A$127</f>
        <v>1.5384615384615385</v>
      </c>
      <c r="AL408" s="1050">
        <v>1000</v>
      </c>
      <c r="AM408" s="20">
        <f>IF(AA408="węgiel",AF408*1/3.6*'lista, wskaźniki'!$F$20,IF(AA408="drewno",AF408*1/3.6*'lista, wskaźniki'!$F$22,IF(AA408="pellet",AF408*1/3.6*'lista, wskaźniki'!$F$23,IF(AA408="gaz z sieci",AF408*1/3.6*'lista, wskaźniki'!$F$21,IF(AA408="olej opałowy",AF408*1/3.6*'lista, wskaźniki'!$F$24,0)))))</f>
        <v>4.4712559999999995</v>
      </c>
      <c r="AN408" s="20">
        <f>IF(AA408="węgiel",AF408*'lista, wskaźniki'!$E$42,IF(AA408="drewno",AF408*'lista, wskaźniki'!$G$42,IF(AA408="pellet",AF408*'lista, wskaźniki'!$H$42,IF(AA408="gaz z sieci",AF408*'lista, wskaźniki'!$F$42,IF(AA408="olej opałowy",AF408*'lista, wskaźniki'!$I$42,0)))))</f>
        <v>1.7936000000000001E-2</v>
      </c>
      <c r="AO408" s="20">
        <f>IF(AA408="węgiel",AF408*'lista, wskaźniki'!$E$43,IF(AA408="drewno",AF408*'lista, wskaźniki'!$G$43,IF(AA408="pellet",AF408*'lista, wskaźniki'!$H$43,IF(AA408="gaz z sieci",AF408*'lista, wskaźniki'!$F$43,IF(AA408="olej opałowy",AF408*'lista, wskaźniki'!$I$43,0)))))</f>
        <v>1.6992E-2</v>
      </c>
      <c r="AP408" s="20">
        <f>IF(AA408="węgiel",AF408*'lista, wskaźniki'!$E$44,IF(AA408="drewno",AF408*'lista, wskaźniki'!$G$44,IF(AA408="pellet",AF408*'lista, wskaźniki'!$H$44,IF(AA408="gaz z sieci",AF408*'lista, wskaźniki'!$F$44,IF(AA408="olej opałowy",AF408*'lista, wskaźniki'!$I$44,0)))))</f>
        <v>1.2743999999999999E-5</v>
      </c>
      <c r="AQ408" s="20" t="b">
        <f>IF(Z408="gaz",AH408*1/3.6*'lista, wskaźniki'!$F$21,IF(Z408="energia elektryczna",AH408*1/3.6*'lista, wskaźniki'!$F$26))</f>
        <v>0</v>
      </c>
      <c r="AR408" s="20" t="b">
        <f>IF(Z408="gaz",AH408*'lista, wskaźniki'!$F$42,IF(Z408="energia elektryczna",AH408*0))</f>
        <v>0</v>
      </c>
      <c r="AS408" s="20" t="b">
        <f>IF(Z408="gaz",AH408*'lista, wskaźniki'!$F$43,IF(Z408="energia elektryczna",AH408*0))</f>
        <v>0</v>
      </c>
      <c r="AT408" s="20" t="b">
        <f>IF(Z408="gaz",AH408*'lista, wskaźniki'!$F$44,IF(Z408="energia elektryczna",AH408*0))</f>
        <v>0</v>
      </c>
      <c r="AU408" s="20">
        <f>AI408*1/3.6*'lista, wskaźniki'!$F$21</f>
        <v>0</v>
      </c>
      <c r="AV408" s="20">
        <f>AI408*'lista, wskaźniki'!$F$42</f>
        <v>0</v>
      </c>
      <c r="AW408" s="20">
        <f>AI408*'lista, wskaźniki'!$F$43</f>
        <v>0</v>
      </c>
      <c r="AX408" s="20">
        <f>AI408*'lista, wskaźniki'!$F$44</f>
        <v>0</v>
      </c>
      <c r="AY408" s="20">
        <f>AK408*'lista, wskaźniki'!$F$26</f>
        <v>1.3692307692307693</v>
      </c>
      <c r="AZ408" s="20">
        <f t="shared" si="178"/>
        <v>5.8404867692307683</v>
      </c>
      <c r="BA408" s="20">
        <f t="shared" si="179"/>
        <v>1.7936000000000001E-2</v>
      </c>
      <c r="BB408" s="20">
        <f t="shared" si="180"/>
        <v>1.6992E-2</v>
      </c>
      <c r="BC408" s="20">
        <f t="shared" si="181"/>
        <v>1.2743999999999999E-5</v>
      </c>
      <c r="BD408" s="1050" t="s">
        <v>17</v>
      </c>
      <c r="BE408" s="1050" t="s">
        <v>17</v>
      </c>
      <c r="BF408" s="1050" t="s">
        <v>17</v>
      </c>
      <c r="BG408" s="1050" t="s">
        <v>17</v>
      </c>
      <c r="BH408" s="95"/>
      <c r="BI408" s="1050" t="s">
        <v>17</v>
      </c>
      <c r="BJ408" s="95"/>
      <c r="BK408" s="1050" t="s">
        <v>16</v>
      </c>
      <c r="BL408" s="95" t="s">
        <v>53</v>
      </c>
      <c r="BM408" s="95">
        <v>2</v>
      </c>
      <c r="BN408" s="95"/>
      <c r="BO408" s="95" t="s">
        <v>17</v>
      </c>
      <c r="BP408" s="95"/>
      <c r="BQ408" s="95" t="s">
        <v>120</v>
      </c>
      <c r="BR408" s="95">
        <v>2</v>
      </c>
      <c r="BS408" s="1044"/>
      <c r="BT408" s="1044">
        <v>100</v>
      </c>
      <c r="BU408" s="1044">
        <v>800</v>
      </c>
      <c r="BV408" s="1044">
        <v>1000</v>
      </c>
      <c r="BW408" s="1044">
        <v>450</v>
      </c>
      <c r="BX408" s="1044">
        <v>3200</v>
      </c>
      <c r="BY408" s="1047">
        <v>2000</v>
      </c>
      <c r="CA408" s="365">
        <f t="shared" si="182"/>
        <v>47.199999999999996</v>
      </c>
      <c r="CB408" s="365" t="b">
        <f t="shared" si="183"/>
        <v>0</v>
      </c>
      <c r="CC408" s="365" t="b">
        <f t="shared" si="184"/>
        <v>0</v>
      </c>
      <c r="CD408" s="365" t="b">
        <f t="shared" si="185"/>
        <v>0</v>
      </c>
      <c r="CE408" s="365" t="b">
        <f t="shared" si="186"/>
        <v>0</v>
      </c>
      <c r="CF408" s="365" t="b">
        <f t="shared" si="187"/>
        <v>0</v>
      </c>
      <c r="CG408" s="365" t="b">
        <f t="shared" si="188"/>
        <v>0</v>
      </c>
      <c r="CH408" s="365" t="b">
        <f t="shared" si="189"/>
        <v>0</v>
      </c>
      <c r="CI408" s="72">
        <f t="shared" si="190"/>
        <v>47.199999999999996</v>
      </c>
      <c r="CJ408" s="72" t="b">
        <f t="shared" si="191"/>
        <v>0</v>
      </c>
      <c r="CK408" s="72" t="b">
        <f t="shared" si="192"/>
        <v>0</v>
      </c>
      <c r="CL408" s="72">
        <f t="shared" si="193"/>
        <v>0</v>
      </c>
      <c r="CM408" s="72" t="b">
        <f t="shared" si="194"/>
        <v>0</v>
      </c>
      <c r="CN408" s="72" t="b">
        <f t="shared" si="195"/>
        <v>0</v>
      </c>
      <c r="CP408" s="13" t="b">
        <f t="shared" si="196"/>
        <v>0</v>
      </c>
      <c r="CQ408" s="13" t="b">
        <f t="shared" si="197"/>
        <v>0</v>
      </c>
      <c r="CR408" s="13" t="b">
        <f t="shared" si="198"/>
        <v>0</v>
      </c>
      <c r="CS408" s="13" t="b">
        <f t="shared" si="204"/>
        <v>0</v>
      </c>
      <c r="CT408" s="13">
        <f t="shared" si="203"/>
        <v>130</v>
      </c>
      <c r="CU408" s="13">
        <f t="shared" si="176"/>
        <v>130</v>
      </c>
      <c r="CV408" s="13" t="b">
        <f t="shared" si="199"/>
        <v>0</v>
      </c>
      <c r="CW408" s="13" t="b">
        <f t="shared" si="200"/>
        <v>0</v>
      </c>
      <c r="CX408" s="13" t="b">
        <f t="shared" si="201"/>
        <v>0</v>
      </c>
      <c r="CY408" s="13" t="b">
        <f t="shared" si="202"/>
        <v>0</v>
      </c>
    </row>
    <row r="409" spans="1:103" ht="15" thickBot="1">
      <c r="A409" s="932"/>
      <c r="B409" s="1051"/>
      <c r="C409" s="1051"/>
      <c r="D409" s="1051"/>
      <c r="E409" s="1051"/>
      <c r="F409" s="1051"/>
      <c r="G409" s="1051"/>
      <c r="H409" s="1051"/>
      <c r="I409" s="1051"/>
      <c r="J409" s="1051"/>
      <c r="K409" s="1051"/>
      <c r="L409" s="1051"/>
      <c r="M409" s="1051"/>
      <c r="N409" s="1051"/>
      <c r="O409" s="1051"/>
      <c r="P409" s="1051"/>
      <c r="Q409" s="941"/>
      <c r="R409" s="1051"/>
      <c r="S409" s="1051"/>
      <c r="T409" s="1051"/>
      <c r="U409" s="1051"/>
      <c r="V409" s="1051"/>
      <c r="W409" s="20" t="s">
        <v>36</v>
      </c>
      <c r="X409" s="97"/>
      <c r="Y409" s="97" t="s">
        <v>24</v>
      </c>
      <c r="Z409" s="95"/>
      <c r="AA409" s="97" t="s">
        <v>36</v>
      </c>
      <c r="AB409" s="98">
        <v>10</v>
      </c>
      <c r="AC409" s="98"/>
      <c r="AD409" s="97">
        <v>1500</v>
      </c>
      <c r="AE409" s="1051"/>
      <c r="AF409" s="334">
        <f>IF(AG409&gt;0,(AJ409+AG409/2)/2,AJ409)</f>
        <v>90.284999999999997</v>
      </c>
      <c r="AG409" s="272">
        <v>49.14</v>
      </c>
      <c r="AH409" s="334">
        <f>IF(Y409="inne",K409*'lista, wskaźniki'!$E$35,IF(Y409="to samo źródło",0,IF(Y409=0,0)))</f>
        <v>0</v>
      </c>
      <c r="AI409" s="334" t="b">
        <f>IF(AA409="gaz z sieci",AC409*'lista, wskaźniki'!$D$21)</f>
        <v>0</v>
      </c>
      <c r="AJ409" s="272">
        <f>IF(AA409="węgiel",AB409*'lista, wskaźniki'!$D$20, IF('Sektor mieszkaniowy'!AA409="drewno",'Sektor mieszkaniowy'!AB409*'lista, wskaźniki'!$D$22,IF('Sektor mieszkaniowy'!AA409="pellet",AB409*'lista, wskaźniki'!$D$23,IF('Sektor mieszkaniowy'!AA409="gaz z sieci",AB409*'lista, wskaźniki'!$D$21,IF('Sektor mieszkaniowy'!AA409="olej opałowy",'Sektor mieszkaniowy'!AB409*'lista, wskaźniki'!$D$24)))))</f>
        <v>156</v>
      </c>
      <c r="AK409" s="1054"/>
      <c r="AL409" s="1051"/>
      <c r="AM409" s="20">
        <f>IF(AA409="węgiel",AF409*1/3.6*'lista, wskaźniki'!$F$20,IF(AA409="drewno",AF409*1/3.6*'lista, wskaźniki'!$F$22,IF(AA409="pellet",AF409*1/3.6*'lista, wskaźniki'!$F$23,IF(AA409="gaz z sieci",AF409*1/3.6*'lista, wskaźniki'!$F$21,IF(AA409="olej opałowy",AF409*1/3.6*'lista, wskaźniki'!$F$24,0)))))</f>
        <v>0</v>
      </c>
      <c r="AN409" s="20">
        <f>IF(AA409="węgiel",AF409*'lista, wskaźniki'!$E$42,IF(AA409="drewno",AF409*'lista, wskaźniki'!$G$42,IF(AA409="pellet",AF409*'lista, wskaźniki'!$H$42,IF(AA409="gaz z sieci",AF409*'lista, wskaźniki'!$F$42,IF(AA409="olej opałowy",AF409*'lista, wskaźniki'!$I$42,0)))))</f>
        <v>7.3130849999999997E-2</v>
      </c>
      <c r="AO409" s="20">
        <f>IF(AA409="węgiel",AF409*'lista, wskaźniki'!$E$43,IF(AA409="drewno",AF409*'lista, wskaźniki'!$G$43,IF(AA409="pellet",AF409*'lista, wskaźniki'!$H$43,IF(AA409="gaz z sieci",AF409*'lista, wskaźniki'!$F$43,IF(AA409="olej opałowy",AF409*'lista, wskaźniki'!$I$43,0)))))</f>
        <v>7.3130849999999997E-2</v>
      </c>
      <c r="AP409" s="20">
        <f>IF(AA409="węgiel",AF409*'lista, wskaźniki'!$E$44,IF(AA409="drewno",AF409*'lista, wskaźniki'!$G$44,IF(AA409="pellet",AF409*'lista, wskaźniki'!$H$44,IF(AA409="gaz z sieci",AF409*'lista, wskaźniki'!$F$44,IF(AA409="olej opałowy",AF409*'lista, wskaźniki'!$I$44,0)))))</f>
        <v>2.2571249999999998E-5</v>
      </c>
      <c r="AQ409" s="20" t="b">
        <f>IF(Z409="gaz",AH409*1/3.6*'lista, wskaźniki'!$F$21,IF(Z409="energia elektryczna",AH409*1/3.6*'lista, wskaźniki'!$F$26))</f>
        <v>0</v>
      </c>
      <c r="AR409" s="20" t="b">
        <f>IF(Z409="gaz",AH409*'lista, wskaźniki'!$F$42,IF(Z409="energia elektryczna",AH409*0))</f>
        <v>0</v>
      </c>
      <c r="AS409" s="20" t="b">
        <f>IF(Z409="gaz",AH409*'lista, wskaźniki'!$F$43,IF(Z409="energia elektryczna",AH409*0))</f>
        <v>0</v>
      </c>
      <c r="AT409" s="20" t="b">
        <f>IF(Z409="gaz",AH409*'lista, wskaźniki'!$F$44,IF(Z409="energia elektryczna",AH409*0))</f>
        <v>0</v>
      </c>
      <c r="AU409" s="20">
        <f>AI409*1/3.6*'lista, wskaźniki'!$F$21</f>
        <v>0</v>
      </c>
      <c r="AV409" s="20">
        <f>AI409*'lista, wskaźniki'!$F$42</f>
        <v>0</v>
      </c>
      <c r="AW409" s="20">
        <f>AI409*'lista, wskaźniki'!$F$43</f>
        <v>0</v>
      </c>
      <c r="AX409" s="20">
        <f>AI409*'lista, wskaźniki'!$F$44</f>
        <v>0</v>
      </c>
      <c r="AY409" s="20">
        <f>AK409*'lista, wskaźniki'!$F$26</f>
        <v>0</v>
      </c>
      <c r="AZ409" s="20">
        <f t="shared" si="178"/>
        <v>0</v>
      </c>
      <c r="BA409" s="20">
        <f t="shared" si="179"/>
        <v>7.3130849999999997E-2</v>
      </c>
      <c r="BB409" s="20">
        <f t="shared" si="180"/>
        <v>7.3130849999999997E-2</v>
      </c>
      <c r="BC409" s="20">
        <f t="shared" si="181"/>
        <v>2.2571249999999998E-5</v>
      </c>
      <c r="BD409" s="1051"/>
      <c r="BE409" s="1051"/>
      <c r="BF409" s="1051"/>
      <c r="BG409" s="1051"/>
      <c r="BH409" s="97"/>
      <c r="BI409" s="1051"/>
      <c r="BJ409" s="97"/>
      <c r="BK409" s="1051"/>
      <c r="BL409" s="97"/>
      <c r="BM409" s="97"/>
      <c r="BN409" s="97"/>
      <c r="BO409" s="97"/>
      <c r="BP409" s="97"/>
      <c r="BQ409" s="97" t="s">
        <v>196</v>
      </c>
      <c r="BR409" s="97">
        <v>1</v>
      </c>
      <c r="BS409" s="1045"/>
      <c r="BT409" s="1045"/>
      <c r="BU409" s="1045"/>
      <c r="BV409" s="1045"/>
      <c r="BW409" s="1045"/>
      <c r="BX409" s="1045"/>
      <c r="BY409" s="1048"/>
      <c r="CA409" s="365" t="b">
        <f t="shared" si="182"/>
        <v>0</v>
      </c>
      <c r="CB409" s="365">
        <f t="shared" si="183"/>
        <v>90.284999999999997</v>
      </c>
      <c r="CC409" s="365" t="b">
        <f t="shared" si="184"/>
        <v>0</v>
      </c>
      <c r="CD409" s="365" t="b">
        <f t="shared" si="185"/>
        <v>0</v>
      </c>
      <c r="CE409" s="365" t="b">
        <f t="shared" si="186"/>
        <v>0</v>
      </c>
      <c r="CF409" s="365" t="b">
        <f t="shared" si="187"/>
        <v>0</v>
      </c>
      <c r="CG409" s="365" t="b">
        <f t="shared" si="188"/>
        <v>0</v>
      </c>
      <c r="CH409" s="365" t="b">
        <f t="shared" si="189"/>
        <v>0</v>
      </c>
      <c r="CI409" s="72" t="b">
        <f t="shared" si="190"/>
        <v>0</v>
      </c>
      <c r="CJ409" s="72">
        <f t="shared" si="191"/>
        <v>90.284999999999997</v>
      </c>
      <c r="CK409" s="72" t="b">
        <f t="shared" si="192"/>
        <v>0</v>
      </c>
      <c r="CL409" s="72">
        <f t="shared" si="193"/>
        <v>0</v>
      </c>
      <c r="CM409" s="72" t="b">
        <f t="shared" si="194"/>
        <v>0</v>
      </c>
      <c r="CN409" s="72" t="b">
        <f t="shared" si="195"/>
        <v>0</v>
      </c>
      <c r="CP409" s="13">
        <f t="shared" si="196"/>
        <v>0</v>
      </c>
      <c r="CQ409" s="13" t="b">
        <f t="shared" si="197"/>
        <v>0</v>
      </c>
      <c r="CR409" s="13" t="b">
        <f t="shared" si="198"/>
        <v>0</v>
      </c>
      <c r="CS409" s="13" t="b">
        <f t="shared" si="204"/>
        <v>0</v>
      </c>
      <c r="CT409" s="13" t="b">
        <f t="shared" si="203"/>
        <v>0</v>
      </c>
      <c r="CU409" s="13" t="b">
        <f t="shared" si="176"/>
        <v>0</v>
      </c>
      <c r="CV409" s="13" t="b">
        <f t="shared" si="199"/>
        <v>0</v>
      </c>
      <c r="CW409" s="13" t="b">
        <f t="shared" si="200"/>
        <v>0</v>
      </c>
      <c r="CX409" s="13" t="b">
        <f t="shared" si="201"/>
        <v>0</v>
      </c>
      <c r="CY409" s="13" t="b">
        <f t="shared" si="202"/>
        <v>0</v>
      </c>
    </row>
    <row r="410" spans="1:103" ht="15" thickBot="1">
      <c r="A410" s="932"/>
      <c r="B410" s="1051"/>
      <c r="C410" s="1051"/>
      <c r="D410" s="1051"/>
      <c r="E410" s="1051"/>
      <c r="F410" s="1051"/>
      <c r="G410" s="1051"/>
      <c r="H410" s="1051"/>
      <c r="I410" s="1051"/>
      <c r="J410" s="1051"/>
      <c r="K410" s="1051"/>
      <c r="L410" s="1051"/>
      <c r="M410" s="1051"/>
      <c r="N410" s="1051"/>
      <c r="O410" s="1051"/>
      <c r="P410" s="1051"/>
      <c r="Q410" s="941"/>
      <c r="R410" s="1051"/>
      <c r="S410" s="1051"/>
      <c r="T410" s="1051"/>
      <c r="U410" s="1051"/>
      <c r="V410" s="1051"/>
      <c r="W410" s="97"/>
      <c r="X410" s="97"/>
      <c r="Y410" s="97"/>
      <c r="Z410" s="97"/>
      <c r="AA410" s="97" t="s">
        <v>50</v>
      </c>
      <c r="AB410" s="98"/>
      <c r="AC410" s="98"/>
      <c r="AD410" s="97"/>
      <c r="AE410" s="1051"/>
      <c r="AF410" s="334">
        <f t="shared" si="177"/>
        <v>0</v>
      </c>
      <c r="AG410" s="272">
        <f>IF(R410="kompletna",Q410*J410*0.0036*'lista, wskaźniki'!$F$13, IF(R410="częściowa",Q410*J410*0.0036*'lista, wskaźniki'!$F$14, IF(R410="brak",Q410*J410*0.0036*'lista, wskaźniki'!$F$15,)))</f>
        <v>0</v>
      </c>
      <c r="AH410" s="334">
        <f>IF(Y410="inne",K410*'lista, wskaźniki'!$E$35,IF(Y410="to samo źródło",0,IF(Y410=0,0)))</f>
        <v>0</v>
      </c>
      <c r="AI410" s="334" t="b">
        <f>IF(AA410="gaz z sieci",AC410*'lista, wskaźniki'!$D$21)</f>
        <v>0</v>
      </c>
      <c r="AJ410" s="272">
        <f>IF(AA410="węgiel",AB410*'lista, wskaźniki'!$D$20, IF('Sektor mieszkaniowy'!AA410="drewno",'Sektor mieszkaniowy'!AB410*'lista, wskaźniki'!$D$22,IF('Sektor mieszkaniowy'!AA410="pellet",AB410*'lista, wskaźniki'!$D$23,IF('Sektor mieszkaniowy'!AA410="gaz z sieci",AB410*'lista, wskaźniki'!$D$21,IF('Sektor mieszkaniowy'!AA410="olej opałowy",'Sektor mieszkaniowy'!AB410*'lista, wskaźniki'!$D$24)))))</f>
        <v>0</v>
      </c>
      <c r="AK410" s="1054"/>
      <c r="AL410" s="1051"/>
      <c r="AM410" s="20">
        <f>IF(AA410="węgiel",AF410*1/3.6*'lista, wskaźniki'!$F$20,IF(AA410="drewno",AF410*1/3.6*'lista, wskaźniki'!$F$22,IF(AA410="pellet",AF410*1/3.6*'lista, wskaźniki'!$F$23,IF(AA410="gaz z sieci",AF410*1/3.6*'lista, wskaźniki'!$F$21,IF(AA410="olej opałowy",AF410*1/3.6*'lista, wskaźniki'!$F$24,0)))))</f>
        <v>0</v>
      </c>
      <c r="AN410" s="20">
        <f>IF(AA410="węgiel",AF410*'lista, wskaźniki'!$E$42,IF(AA410="drewno",AF410*'lista, wskaźniki'!$G$42,IF(AA410="pellet",AF410*'lista, wskaźniki'!$H$42,IF(AA410="gaz z sieci",AF410*'lista, wskaźniki'!$F$42,IF(AA410="olej opałowy",AF410*'lista, wskaźniki'!$I$42,0)))))</f>
        <v>0</v>
      </c>
      <c r="AO410" s="20">
        <f>IF(AA410="węgiel",AF410*'lista, wskaźniki'!$E$43,IF(AA410="drewno",AF410*'lista, wskaźniki'!$G$43,IF(AA410="pellet",AF410*'lista, wskaźniki'!$H$43,IF(AA410="gaz z sieci",AF410*'lista, wskaźniki'!$F$43,IF(AA410="olej opałowy",AF410*'lista, wskaźniki'!$I$43,0)))))</f>
        <v>0</v>
      </c>
      <c r="AP410" s="20">
        <f>IF(AA410="węgiel",AF410*'lista, wskaźniki'!$E$44,IF(AA410="drewno",AF410*'lista, wskaźniki'!$G$44,IF(AA410="pellet",AF410*'lista, wskaźniki'!$H$44,IF(AA410="gaz z sieci",AF410*'lista, wskaźniki'!$F$44,IF(AA410="olej opałowy",AF410*'lista, wskaźniki'!$I$44,0)))))</f>
        <v>0</v>
      </c>
      <c r="AQ410" s="20" t="b">
        <f>IF(Z410="gaz",AH410*1/3.6*'lista, wskaźniki'!$F$21,IF(Z410="energia elektryczna",AH410*1/3.6*'lista, wskaźniki'!$F$26))</f>
        <v>0</v>
      </c>
      <c r="AR410" s="20" t="b">
        <f>IF(Z410="gaz",AH410*'lista, wskaźniki'!$F$42,IF(Z410="energia elektryczna",AH410*0))</f>
        <v>0</v>
      </c>
      <c r="AS410" s="20" t="b">
        <f>IF(Z410="gaz",AH410*'lista, wskaźniki'!$F$43,IF(Z410="energia elektryczna",AH410*0))</f>
        <v>0</v>
      </c>
      <c r="AT410" s="20" t="b">
        <f>IF(Z410="gaz",AH410*'lista, wskaźniki'!$F$44,IF(Z410="energia elektryczna",AH410*0))</f>
        <v>0</v>
      </c>
      <c r="AU410" s="20">
        <f>AI410*1/3.6*'lista, wskaźniki'!$F$21</f>
        <v>0</v>
      </c>
      <c r="AV410" s="20">
        <f>AI410*'lista, wskaźniki'!$F$42</f>
        <v>0</v>
      </c>
      <c r="AW410" s="20">
        <f>AI410*'lista, wskaźniki'!$F$43</f>
        <v>0</v>
      </c>
      <c r="AX410" s="20">
        <f>AI410*'lista, wskaźniki'!$F$44</f>
        <v>0</v>
      </c>
      <c r="AY410" s="20">
        <f>AK410*'lista, wskaźniki'!$F$26</f>
        <v>0</v>
      </c>
      <c r="AZ410" s="20">
        <f t="shared" si="178"/>
        <v>0</v>
      </c>
      <c r="BA410" s="20">
        <f t="shared" si="179"/>
        <v>0</v>
      </c>
      <c r="BB410" s="20">
        <f t="shared" si="180"/>
        <v>0</v>
      </c>
      <c r="BC410" s="20">
        <f t="shared" si="181"/>
        <v>0</v>
      </c>
      <c r="BD410" s="1051"/>
      <c r="BE410" s="1051"/>
      <c r="BF410" s="1051"/>
      <c r="BG410" s="1051"/>
      <c r="BH410" s="97"/>
      <c r="BI410" s="1051"/>
      <c r="BJ410" s="97"/>
      <c r="BK410" s="1051"/>
      <c r="BL410" s="97"/>
      <c r="BM410" s="97"/>
      <c r="BN410" s="97"/>
      <c r="BO410" s="97"/>
      <c r="BP410" s="97"/>
      <c r="BQ410" s="97"/>
      <c r="BR410" s="97"/>
      <c r="BS410" s="1045"/>
      <c r="BT410" s="1045"/>
      <c r="BU410" s="1045"/>
      <c r="BV410" s="1045"/>
      <c r="BW410" s="1045"/>
      <c r="BX410" s="1045"/>
      <c r="BY410" s="1048"/>
      <c r="CA410" s="365" t="b">
        <f t="shared" si="182"/>
        <v>0</v>
      </c>
      <c r="CB410" s="365" t="b">
        <f t="shared" si="183"/>
        <v>0</v>
      </c>
      <c r="CC410" s="365">
        <f t="shared" si="184"/>
        <v>0</v>
      </c>
      <c r="CD410" s="365" t="b">
        <f t="shared" si="185"/>
        <v>0</v>
      </c>
      <c r="CE410" s="365" t="b">
        <f t="shared" si="186"/>
        <v>0</v>
      </c>
      <c r="CF410" s="365" t="b">
        <f t="shared" si="187"/>
        <v>0</v>
      </c>
      <c r="CG410" s="365" t="b">
        <f t="shared" si="188"/>
        <v>0</v>
      </c>
      <c r="CH410" s="365" t="b">
        <f t="shared" si="189"/>
        <v>0</v>
      </c>
      <c r="CI410" s="72" t="b">
        <f t="shared" si="190"/>
        <v>0</v>
      </c>
      <c r="CJ410" s="72" t="b">
        <f t="shared" si="191"/>
        <v>0</v>
      </c>
      <c r="CK410" s="72">
        <f t="shared" si="192"/>
        <v>0</v>
      </c>
      <c r="CL410" s="72">
        <f t="shared" si="193"/>
        <v>0</v>
      </c>
      <c r="CM410" s="72" t="b">
        <f t="shared" si="194"/>
        <v>0</v>
      </c>
      <c r="CN410" s="72" t="b">
        <f t="shared" si="195"/>
        <v>0</v>
      </c>
      <c r="CP410" s="13">
        <f t="shared" si="196"/>
        <v>0</v>
      </c>
      <c r="CQ410" s="13" t="b">
        <f t="shared" si="197"/>
        <v>0</v>
      </c>
      <c r="CR410" s="13" t="b">
        <f t="shared" si="198"/>
        <v>0</v>
      </c>
      <c r="CS410" s="13" t="b">
        <f t="shared" si="204"/>
        <v>0</v>
      </c>
      <c r="CT410" s="13" t="b">
        <f t="shared" si="203"/>
        <v>0</v>
      </c>
      <c r="CU410" s="13" t="b">
        <f t="shared" si="176"/>
        <v>0</v>
      </c>
      <c r="CV410" s="13" t="b">
        <f t="shared" si="199"/>
        <v>0</v>
      </c>
      <c r="CW410" s="13" t="b">
        <f t="shared" si="200"/>
        <v>0</v>
      </c>
      <c r="CX410" s="13" t="b">
        <f t="shared" si="201"/>
        <v>0</v>
      </c>
      <c r="CY410" s="13" t="b">
        <f t="shared" si="202"/>
        <v>0</v>
      </c>
    </row>
    <row r="411" spans="1:103" ht="15" thickBot="1">
      <c r="A411" s="932"/>
      <c r="B411" s="1051"/>
      <c r="C411" s="1051"/>
      <c r="D411" s="1051"/>
      <c r="E411" s="1051"/>
      <c r="F411" s="1051"/>
      <c r="G411" s="1051"/>
      <c r="H411" s="1051"/>
      <c r="I411" s="1051"/>
      <c r="J411" s="1051"/>
      <c r="K411" s="1051"/>
      <c r="L411" s="1051"/>
      <c r="M411" s="1051"/>
      <c r="N411" s="1051"/>
      <c r="O411" s="1051"/>
      <c r="P411" s="1051"/>
      <c r="Q411" s="941"/>
      <c r="R411" s="1051"/>
      <c r="S411" s="1051"/>
      <c r="T411" s="1051"/>
      <c r="U411" s="1051"/>
      <c r="V411" s="1051"/>
      <c r="W411" s="97"/>
      <c r="X411" s="97"/>
      <c r="Y411" s="97"/>
      <c r="Z411" s="97"/>
      <c r="AA411" s="97" t="s">
        <v>38</v>
      </c>
      <c r="AB411" s="98"/>
      <c r="AC411" s="98"/>
      <c r="AD411" s="97"/>
      <c r="AE411" s="1051"/>
      <c r="AF411" s="334">
        <f t="shared" si="177"/>
        <v>0</v>
      </c>
      <c r="AG411" s="272">
        <f>IF(R411="kompletna",Q411*J411*0.0036*'lista, wskaźniki'!$F$13, IF(R411="częściowa",Q411*J411*0.0036*'lista, wskaźniki'!$F$14, IF(R411="brak",Q411*J411*0.0036*'lista, wskaźniki'!$F$15,)))</f>
        <v>0</v>
      </c>
      <c r="AH411" s="334">
        <f>IF(Y411="inne",K411*'lista, wskaźniki'!$E$35,IF(Y411="to samo źródło",0,IF(Y411=0,0)))</f>
        <v>0</v>
      </c>
      <c r="AI411" s="334">
        <f>IF(AA411="gaz z sieci",AC411*'lista, wskaźniki'!$D$21)</f>
        <v>0</v>
      </c>
      <c r="AJ411" s="272">
        <f>IF(AA411="węgiel",AB411*'lista, wskaźniki'!$D$20, IF('Sektor mieszkaniowy'!AA411="drewno",'Sektor mieszkaniowy'!AB411*'lista, wskaźniki'!$D$22,IF('Sektor mieszkaniowy'!AA411="pellet",AB411*'lista, wskaźniki'!$D$23,IF('Sektor mieszkaniowy'!AA411="gaz z sieci",AB411*'lista, wskaźniki'!$D$21,IF('Sektor mieszkaniowy'!AA411="olej opałowy",'Sektor mieszkaniowy'!AB411*'lista, wskaźniki'!$D$24)))))</f>
        <v>0</v>
      </c>
      <c r="AK411" s="1054"/>
      <c r="AL411" s="1051"/>
      <c r="AM411" s="20">
        <f>IF(AA411="węgiel",AF411*1/3.6*'lista, wskaźniki'!$F$20,IF(AA411="drewno",AF411*1/3.6*'lista, wskaźniki'!$F$22,IF(AA411="pellet",AF411*1/3.6*'lista, wskaźniki'!$F$23,IF(AA411="gaz z sieci",AF411*1/3.6*'lista, wskaźniki'!$F$21,IF(AA411="olej opałowy",AF411*1/3.6*'lista, wskaźniki'!$F$24,0)))))</f>
        <v>0</v>
      </c>
      <c r="AN411" s="20">
        <f>IF(AA411="węgiel",AF411*'lista, wskaźniki'!$E$42,IF(AA411="drewno",AF411*'lista, wskaźniki'!$G$42,IF(AA411="pellet",AF411*'lista, wskaźniki'!$H$42,IF(AA411="gaz z sieci",AF411*'lista, wskaźniki'!$F$42,IF(AA411="olej opałowy",AF411*'lista, wskaźniki'!$I$42,0)))))</f>
        <v>0</v>
      </c>
      <c r="AO411" s="20">
        <f>IF(AA411="węgiel",AF411*'lista, wskaźniki'!$E$43,IF(AA411="drewno",AF411*'lista, wskaźniki'!$G$43,IF(AA411="pellet",AF411*'lista, wskaźniki'!$H$43,IF(AA411="gaz z sieci",AF411*'lista, wskaźniki'!$F$43,IF(AA411="olej opałowy",AF411*'lista, wskaźniki'!$I$43,0)))))</f>
        <v>0</v>
      </c>
      <c r="AP411" s="20">
        <f>IF(AA411="węgiel",AF411*'lista, wskaźniki'!$E$44,IF(AA411="drewno",AF411*'lista, wskaźniki'!$G$44,IF(AA411="pellet",AF411*'lista, wskaźniki'!$H$44,IF(AA411="gaz z sieci",AF411*'lista, wskaźniki'!$F$44,IF(AA411="olej opałowy",AF411*'lista, wskaźniki'!$I$44,0)))))</f>
        <v>0</v>
      </c>
      <c r="AQ411" s="20" t="b">
        <f>IF(Z411="gaz",AH411*1/3.6*'lista, wskaźniki'!$F$21,IF(Z411="energia elektryczna",AH411*1/3.6*'lista, wskaźniki'!$F$26))</f>
        <v>0</v>
      </c>
      <c r="AR411" s="20" t="b">
        <f>IF(Z411="gaz",AH411*'lista, wskaźniki'!$F$42,IF(Z411="energia elektryczna",AH411*0))</f>
        <v>0</v>
      </c>
      <c r="AS411" s="20" t="b">
        <f>IF(Z411="gaz",AH411*'lista, wskaźniki'!$F$43,IF(Z411="energia elektryczna",AH411*0))</f>
        <v>0</v>
      </c>
      <c r="AT411" s="20" t="b">
        <f>IF(Z411="gaz",AH411*'lista, wskaźniki'!$F$44,IF(Z411="energia elektryczna",AH411*0))</f>
        <v>0</v>
      </c>
      <c r="AU411" s="20">
        <f>AI411*1/3.6*'lista, wskaźniki'!$F$21</f>
        <v>0</v>
      </c>
      <c r="AV411" s="20">
        <f>AI411*'lista, wskaźniki'!$F$42</f>
        <v>0</v>
      </c>
      <c r="AW411" s="20">
        <f>AI411*'lista, wskaźniki'!$F$43</f>
        <v>0</v>
      </c>
      <c r="AX411" s="20">
        <f>AI411*'lista, wskaźniki'!$F$44</f>
        <v>0</v>
      </c>
      <c r="AY411" s="20">
        <f>AK411*'lista, wskaźniki'!$F$26</f>
        <v>0</v>
      </c>
      <c r="AZ411" s="20">
        <f t="shared" si="178"/>
        <v>0</v>
      </c>
      <c r="BA411" s="20">
        <f t="shared" si="179"/>
        <v>0</v>
      </c>
      <c r="BB411" s="20">
        <f t="shared" si="180"/>
        <v>0</v>
      </c>
      <c r="BC411" s="20">
        <f t="shared" si="181"/>
        <v>0</v>
      </c>
      <c r="BD411" s="1051"/>
      <c r="BE411" s="1051"/>
      <c r="BF411" s="1051"/>
      <c r="BG411" s="1051"/>
      <c r="BH411" s="97"/>
      <c r="BI411" s="1051"/>
      <c r="BJ411" s="97"/>
      <c r="BK411" s="1051"/>
      <c r="BL411" s="97"/>
      <c r="BM411" s="97"/>
      <c r="BN411" s="97"/>
      <c r="BO411" s="97"/>
      <c r="BP411" s="97"/>
      <c r="BQ411" s="97"/>
      <c r="BR411" s="97"/>
      <c r="BS411" s="1045"/>
      <c r="BT411" s="1045"/>
      <c r="BU411" s="1045"/>
      <c r="BV411" s="1045"/>
      <c r="BW411" s="1045"/>
      <c r="BX411" s="1045"/>
      <c r="BY411" s="1048"/>
      <c r="CA411" s="365" t="b">
        <f t="shared" si="182"/>
        <v>0</v>
      </c>
      <c r="CB411" s="365" t="b">
        <f t="shared" si="183"/>
        <v>0</v>
      </c>
      <c r="CC411" s="365" t="b">
        <f t="shared" si="184"/>
        <v>0</v>
      </c>
      <c r="CD411" s="365">
        <f t="shared" si="185"/>
        <v>0</v>
      </c>
      <c r="CE411" s="365" t="b">
        <f t="shared" si="186"/>
        <v>0</v>
      </c>
      <c r="CF411" s="365" t="b">
        <f t="shared" si="187"/>
        <v>0</v>
      </c>
      <c r="CG411" s="365" t="b">
        <f t="shared" si="188"/>
        <v>0</v>
      </c>
      <c r="CH411" s="365">
        <f t="shared" si="189"/>
        <v>0</v>
      </c>
      <c r="CI411" s="72" t="b">
        <f t="shared" si="190"/>
        <v>0</v>
      </c>
      <c r="CJ411" s="72" t="b">
        <f t="shared" si="191"/>
        <v>0</v>
      </c>
      <c r="CK411" s="72" t="b">
        <f t="shared" si="192"/>
        <v>0</v>
      </c>
      <c r="CL411" s="72">
        <f t="shared" si="193"/>
        <v>0</v>
      </c>
      <c r="CM411" s="72" t="b">
        <f t="shared" si="194"/>
        <v>0</v>
      </c>
      <c r="CN411" s="72" t="b">
        <f t="shared" si="195"/>
        <v>0</v>
      </c>
      <c r="CP411" s="13">
        <f t="shared" si="196"/>
        <v>0</v>
      </c>
      <c r="CQ411" s="13" t="b">
        <f t="shared" si="197"/>
        <v>0</v>
      </c>
      <c r="CR411" s="13" t="b">
        <f t="shared" si="198"/>
        <v>0</v>
      </c>
      <c r="CS411" s="13" t="b">
        <f t="shared" si="204"/>
        <v>0</v>
      </c>
      <c r="CT411" s="13" t="b">
        <f t="shared" si="203"/>
        <v>0</v>
      </c>
      <c r="CU411" s="13" t="b">
        <f t="shared" si="176"/>
        <v>0</v>
      </c>
      <c r="CV411" s="13" t="b">
        <f t="shared" si="199"/>
        <v>0</v>
      </c>
      <c r="CW411" s="13" t="b">
        <f t="shared" si="200"/>
        <v>0</v>
      </c>
      <c r="CX411" s="13" t="b">
        <f t="shared" si="201"/>
        <v>0</v>
      </c>
      <c r="CY411" s="13" t="b">
        <f t="shared" si="202"/>
        <v>0</v>
      </c>
    </row>
    <row r="412" spans="1:103" ht="15" thickBot="1">
      <c r="A412" s="933"/>
      <c r="B412" s="1052"/>
      <c r="C412" s="1052"/>
      <c r="D412" s="1052"/>
      <c r="E412" s="1052"/>
      <c r="F412" s="1052"/>
      <c r="G412" s="1052"/>
      <c r="H412" s="1052"/>
      <c r="I412" s="1052"/>
      <c r="J412" s="1052"/>
      <c r="K412" s="1052"/>
      <c r="L412" s="1052"/>
      <c r="M412" s="1052"/>
      <c r="N412" s="1052"/>
      <c r="O412" s="1052"/>
      <c r="P412" s="1052"/>
      <c r="Q412" s="942"/>
      <c r="R412" s="1052"/>
      <c r="S412" s="1052"/>
      <c r="T412" s="1052"/>
      <c r="U412" s="1052"/>
      <c r="V412" s="1052"/>
      <c r="W412" s="99"/>
      <c r="X412" s="99"/>
      <c r="Y412" s="99"/>
      <c r="Z412" s="99"/>
      <c r="AA412" s="99" t="s">
        <v>37</v>
      </c>
      <c r="AB412" s="100"/>
      <c r="AC412" s="100"/>
      <c r="AD412" s="99"/>
      <c r="AE412" s="1052"/>
      <c r="AF412" s="334">
        <f t="shared" si="177"/>
        <v>0</v>
      </c>
      <c r="AG412" s="272">
        <f>IF(R412="kompletna",Q412*J412*0.0036*'lista, wskaźniki'!$F$13, IF(R412="częściowa",Q412*J412*0.0036*'lista, wskaźniki'!$F$14, IF(R412="brak",Q412*J412*0.0036*'lista, wskaźniki'!$F$15,)))</f>
        <v>0</v>
      </c>
      <c r="AH412" s="334">
        <f>IF(Y412="inne",K412*'lista, wskaźniki'!$E$35,IF(Y412="to samo źródło",0,IF(Y412=0,0)))</f>
        <v>0</v>
      </c>
      <c r="AI412" s="334" t="b">
        <f>IF(AA412="gaz z sieci",AC412*'lista, wskaźniki'!$D$21)</f>
        <v>0</v>
      </c>
      <c r="AJ412" s="272">
        <f>IF(AA412="węgiel",AB412*'lista, wskaźniki'!$D$20, IF('Sektor mieszkaniowy'!AA412="drewno",'Sektor mieszkaniowy'!AB412*'lista, wskaźniki'!$D$22,IF('Sektor mieszkaniowy'!AA412="pellet",AB412*'lista, wskaźniki'!$D$23,IF('Sektor mieszkaniowy'!AA412="gaz z sieci",AB412*'lista, wskaźniki'!$D$21,IF('Sektor mieszkaniowy'!AA412="olej opałowy",'Sektor mieszkaniowy'!AB412*'lista, wskaźniki'!$D$24)))))</f>
        <v>0</v>
      </c>
      <c r="AK412" s="1055"/>
      <c r="AL412" s="1052"/>
      <c r="AM412" s="20">
        <f>IF(AA412="węgiel",AF412*1/3.6*'lista, wskaźniki'!$F$20,IF(AA412="drewno",AF412*1/3.6*'lista, wskaźniki'!$F$22,IF(AA412="pellet",AF412*1/3.6*'lista, wskaźniki'!$F$23,IF(AA412="gaz z sieci",AF412*1/3.6*'lista, wskaźniki'!$F$21,IF(AA412="olej opałowy",AF412*1/3.6*'lista, wskaźniki'!$F$24,0)))))</f>
        <v>0</v>
      </c>
      <c r="AN412" s="20">
        <f>IF(AA412="węgiel",AF412*'lista, wskaźniki'!$E$42,IF(AA412="drewno",AF412*'lista, wskaźniki'!$G$42,IF(AA412="pellet",AF412*'lista, wskaźniki'!$H$42,IF(AA412="gaz z sieci",AF412*'lista, wskaźniki'!$F$42,IF(AA412="olej opałowy",AF412*'lista, wskaźniki'!$I$42,0)))))</f>
        <v>0</v>
      </c>
      <c r="AO412" s="20">
        <f>IF(AA412="węgiel",AF412*'lista, wskaźniki'!$E$43,IF(AA412="drewno",AF412*'lista, wskaźniki'!$G$43,IF(AA412="pellet",AF412*'lista, wskaźniki'!$H$43,IF(AA412="gaz z sieci",AF412*'lista, wskaźniki'!$F$43,IF(AA412="olej opałowy",AF412*'lista, wskaźniki'!$I$43,0)))))</f>
        <v>0</v>
      </c>
      <c r="AP412" s="20">
        <f>IF(AA412="węgiel",AF412*'lista, wskaźniki'!$E$44,IF(AA412="drewno",AF412*'lista, wskaźniki'!$G$44,IF(AA412="pellet",AF412*'lista, wskaźniki'!$H$44,IF(AA412="gaz z sieci",AF412*'lista, wskaźniki'!$F$44,IF(AA412="olej opałowy",AF412*'lista, wskaźniki'!$I$44,0)))))</f>
        <v>0</v>
      </c>
      <c r="AQ412" s="20" t="b">
        <f>IF(Z412="gaz",AH412*1/3.6*'lista, wskaźniki'!$F$21,IF(Z412="energia elektryczna",AH412*1/3.6*'lista, wskaźniki'!$F$26))</f>
        <v>0</v>
      </c>
      <c r="AR412" s="20" t="b">
        <f>IF(Z412="gaz",AH412*'lista, wskaźniki'!$F$42,IF(Z412="energia elektryczna",AH412*0))</f>
        <v>0</v>
      </c>
      <c r="AS412" s="20" t="b">
        <f>IF(Z412="gaz",AH412*'lista, wskaźniki'!$F$43,IF(Z412="energia elektryczna",AH412*0))</f>
        <v>0</v>
      </c>
      <c r="AT412" s="20" t="b">
        <f>IF(Z412="gaz",AH412*'lista, wskaźniki'!$F$44,IF(Z412="energia elektryczna",AH412*0))</f>
        <v>0</v>
      </c>
      <c r="AU412" s="20">
        <f>AI412*1/3.6*'lista, wskaźniki'!$F$21</f>
        <v>0</v>
      </c>
      <c r="AV412" s="20">
        <f>AI412*'lista, wskaźniki'!$F$42</f>
        <v>0</v>
      </c>
      <c r="AW412" s="20">
        <f>AI412*'lista, wskaźniki'!$F$43</f>
        <v>0</v>
      </c>
      <c r="AX412" s="20">
        <f>AI412*'lista, wskaźniki'!$F$44</f>
        <v>0</v>
      </c>
      <c r="AY412" s="20">
        <f>AK412*'lista, wskaźniki'!$F$26</f>
        <v>0</v>
      </c>
      <c r="AZ412" s="20">
        <f t="shared" si="178"/>
        <v>0</v>
      </c>
      <c r="BA412" s="20">
        <f t="shared" si="179"/>
        <v>0</v>
      </c>
      <c r="BB412" s="20">
        <f t="shared" si="180"/>
        <v>0</v>
      </c>
      <c r="BC412" s="20">
        <f t="shared" si="181"/>
        <v>0</v>
      </c>
      <c r="BD412" s="1052"/>
      <c r="BE412" s="1052"/>
      <c r="BF412" s="1052"/>
      <c r="BG412" s="1052"/>
      <c r="BH412" s="99"/>
      <c r="BI412" s="1052"/>
      <c r="BJ412" s="99"/>
      <c r="BK412" s="1052"/>
      <c r="BL412" s="99"/>
      <c r="BM412" s="99"/>
      <c r="BN412" s="99"/>
      <c r="BO412" s="99"/>
      <c r="BP412" s="99"/>
      <c r="BQ412" s="99"/>
      <c r="BR412" s="99"/>
      <c r="BS412" s="1046"/>
      <c r="BT412" s="1046"/>
      <c r="BU412" s="1046"/>
      <c r="BV412" s="1046"/>
      <c r="BW412" s="1046"/>
      <c r="BX412" s="1046"/>
      <c r="BY412" s="1049"/>
      <c r="CA412" s="365" t="b">
        <f t="shared" si="182"/>
        <v>0</v>
      </c>
      <c r="CB412" s="365" t="b">
        <f t="shared" si="183"/>
        <v>0</v>
      </c>
      <c r="CC412" s="365" t="b">
        <f t="shared" si="184"/>
        <v>0</v>
      </c>
      <c r="CD412" s="365" t="b">
        <f t="shared" si="185"/>
        <v>0</v>
      </c>
      <c r="CE412" s="365">
        <f t="shared" si="186"/>
        <v>0</v>
      </c>
      <c r="CF412" s="365" t="b">
        <f t="shared" si="187"/>
        <v>0</v>
      </c>
      <c r="CG412" s="365" t="b">
        <f t="shared" si="188"/>
        <v>0</v>
      </c>
      <c r="CH412" s="365" t="b">
        <f t="shared" si="189"/>
        <v>0</v>
      </c>
      <c r="CI412" s="72" t="b">
        <f t="shared" si="190"/>
        <v>0</v>
      </c>
      <c r="CJ412" s="72" t="b">
        <f t="shared" si="191"/>
        <v>0</v>
      </c>
      <c r="CK412" s="72" t="b">
        <f t="shared" si="192"/>
        <v>0</v>
      </c>
      <c r="CL412" s="72">
        <f t="shared" si="193"/>
        <v>0</v>
      </c>
      <c r="CM412" s="72">
        <f t="shared" si="194"/>
        <v>0</v>
      </c>
      <c r="CN412" s="72" t="b">
        <f t="shared" si="195"/>
        <v>0</v>
      </c>
      <c r="CP412" s="13">
        <f t="shared" si="196"/>
        <v>0</v>
      </c>
      <c r="CQ412" s="13" t="b">
        <f t="shared" si="197"/>
        <v>0</v>
      </c>
      <c r="CR412" s="13" t="b">
        <f t="shared" si="198"/>
        <v>0</v>
      </c>
      <c r="CS412" s="13" t="b">
        <f t="shared" si="204"/>
        <v>0</v>
      </c>
      <c r="CT412" s="13" t="b">
        <f t="shared" si="203"/>
        <v>0</v>
      </c>
      <c r="CU412" s="13" t="b">
        <f t="shared" si="176"/>
        <v>0</v>
      </c>
      <c r="CV412" s="13" t="b">
        <f t="shared" si="199"/>
        <v>0</v>
      </c>
      <c r="CW412" s="13" t="b">
        <f t="shared" si="200"/>
        <v>0</v>
      </c>
      <c r="CX412" s="13" t="b">
        <f t="shared" si="201"/>
        <v>0</v>
      </c>
      <c r="CY412" s="13" t="b">
        <f t="shared" si="202"/>
        <v>0</v>
      </c>
    </row>
    <row r="413" spans="1:103" ht="15" thickBot="1">
      <c r="A413" s="931">
        <v>83</v>
      </c>
      <c r="B413" s="1050" t="s">
        <v>206</v>
      </c>
      <c r="C413" s="1050"/>
      <c r="D413" s="1050" t="s">
        <v>3</v>
      </c>
      <c r="E413" s="1050" t="s">
        <v>5</v>
      </c>
      <c r="F413" s="1050">
        <v>4</v>
      </c>
      <c r="G413" s="1050"/>
      <c r="H413" s="1050"/>
      <c r="I413" s="1050" t="s">
        <v>10</v>
      </c>
      <c r="J413" s="1050"/>
      <c r="K413" s="1050">
        <v>2</v>
      </c>
      <c r="L413" s="1050" t="s">
        <v>16</v>
      </c>
      <c r="M413" s="1050"/>
      <c r="N413" s="1050" t="s">
        <v>17</v>
      </c>
      <c r="O413" s="1050"/>
      <c r="P413" s="1050" t="s">
        <v>17</v>
      </c>
      <c r="Q413" s="940">
        <f>IF(I413="&lt;1966",'lista, wskaźniki'!$G$4,IF(I413="1967-1985",'lista, wskaźniki'!$G$5,IF(I413="1986-1992",'lista, wskaźniki'!$G$6,IF(I413="1993-1996",'lista, wskaźniki'!$G$7,IF(I413="&gt;1997",'lista, wskaźniki'!$G$8,IF(I413=0,'lista, wskaźniki'!$G$4))))))</f>
        <v>290</v>
      </c>
      <c r="R413" s="1050" t="s">
        <v>23</v>
      </c>
      <c r="S413" s="1050" t="s">
        <v>27</v>
      </c>
      <c r="T413" s="1050">
        <v>15</v>
      </c>
      <c r="U413" s="1050">
        <v>2005</v>
      </c>
      <c r="V413" s="1050"/>
      <c r="W413" s="95" t="s">
        <v>35</v>
      </c>
      <c r="X413" s="95" t="s">
        <v>39</v>
      </c>
      <c r="Y413" s="95" t="s">
        <v>42</v>
      </c>
      <c r="Z413" s="95"/>
      <c r="AA413" s="95" t="s">
        <v>35</v>
      </c>
      <c r="AB413" s="96">
        <v>3</v>
      </c>
      <c r="AC413" s="96"/>
      <c r="AD413" s="95">
        <v>2400</v>
      </c>
      <c r="AE413" s="1050"/>
      <c r="AF413" s="334">
        <f t="shared" si="177"/>
        <v>67.89</v>
      </c>
      <c r="AG413" s="272">
        <f>IF(R413="kompletna",Q413*J413*0.0036*'lista, wskaźniki'!$F$13, IF(R413="częściowa",Q413*J413*0.0036*'lista, wskaźniki'!$F$14, IF(R413="brak",Q413*J413*0.0036*'lista, wskaźniki'!$F$15,)))</f>
        <v>0</v>
      </c>
      <c r="AH413" s="334">
        <f>IF(Y413="inne",K413*'lista, wskaźniki'!$E$35,IF(Y413="to samo źródło",0,IF(Y413=0,0)))</f>
        <v>0</v>
      </c>
      <c r="AI413" s="334" t="b">
        <f>IF(AA413="gaz z sieci",AC413*'lista, wskaźniki'!$D$21)</f>
        <v>0</v>
      </c>
      <c r="AJ413" s="272">
        <f>IF(AA413="węgiel",AB413*'lista, wskaźniki'!$D$20, IF('Sektor mieszkaniowy'!AA413="drewno",'Sektor mieszkaniowy'!AB413*'lista, wskaźniki'!$D$22,IF('Sektor mieszkaniowy'!AA413="pellet",AB413*'lista, wskaźniki'!$D$23,IF('Sektor mieszkaniowy'!AA413="gaz z sieci",AB413*'lista, wskaźniki'!$D$21,IF('Sektor mieszkaniowy'!AA413="olej opałowy",'Sektor mieszkaniowy'!AB413*'lista, wskaźniki'!$D$24)))))</f>
        <v>67.89</v>
      </c>
      <c r="AK413" s="1053">
        <f>AL413/'lista, wskaźniki'!$A$127</f>
        <v>3.1384615384615384</v>
      </c>
      <c r="AL413" s="1050">
        <v>2040</v>
      </c>
      <c r="AM413" s="20">
        <f>IF(AA413="węgiel",AF413*1/3.6*'lista, wskaźniki'!$F$20,IF(AA413="drewno",AF413*1/3.6*'lista, wskaźniki'!$F$22,IF(AA413="pellet",AF413*1/3.6*'lista, wskaźniki'!$F$23,IF(AA413="gaz z sieci",AF413*1/3.6*'lista, wskaźniki'!$F$21,IF(AA413="olej opałowy",AF413*1/3.6*'lista, wskaźniki'!$F$24,0)))))</f>
        <v>6.4312197000000006</v>
      </c>
      <c r="AN413" s="20">
        <f>IF(AA413="węgiel",AF413*'lista, wskaźniki'!$E$42,IF(AA413="drewno",AF413*'lista, wskaźniki'!$G$42,IF(AA413="pellet",AF413*'lista, wskaźniki'!$H$42,IF(AA413="gaz z sieci",AF413*'lista, wskaźniki'!$F$42,IF(AA413="olej opałowy",AF413*'lista, wskaźniki'!$I$42,0)))))</f>
        <v>2.57982E-2</v>
      </c>
      <c r="AO413" s="20">
        <f>IF(AA413="węgiel",AF413*'lista, wskaźniki'!$E$43,IF(AA413="drewno",AF413*'lista, wskaźniki'!$G$43,IF(AA413="pellet",AF413*'lista, wskaźniki'!$H$43,IF(AA413="gaz z sieci",AF413*'lista, wskaźniki'!$F$43,IF(AA413="olej opałowy",AF413*'lista, wskaźniki'!$I$43,0)))))</f>
        <v>2.4440400000000001E-2</v>
      </c>
      <c r="AP413" s="20">
        <f>IF(AA413="węgiel",AF413*'lista, wskaźniki'!$E$44,IF(AA413="drewno",AF413*'lista, wskaźniki'!$G$44,IF(AA413="pellet",AF413*'lista, wskaźniki'!$H$44,IF(AA413="gaz z sieci",AF413*'lista, wskaźniki'!$F$44,IF(AA413="olej opałowy",AF413*'lista, wskaźniki'!$I$44,0)))))</f>
        <v>1.83303E-5</v>
      </c>
      <c r="AQ413" s="20" t="b">
        <f>IF(Z413="gaz",AH413*1/3.6*'lista, wskaźniki'!$F$21,IF(Z413="energia elektryczna",AH413*1/3.6*'lista, wskaźniki'!$F$26))</f>
        <v>0</v>
      </c>
      <c r="AR413" s="20" t="b">
        <f>IF(Z413="gaz",AH413*'lista, wskaźniki'!$F$42,IF(Z413="energia elektryczna",AH413*0))</f>
        <v>0</v>
      </c>
      <c r="AS413" s="20" t="b">
        <f>IF(Z413="gaz",AH413*'lista, wskaźniki'!$F$43,IF(Z413="energia elektryczna",AH413*0))</f>
        <v>0</v>
      </c>
      <c r="AT413" s="20" t="b">
        <f>IF(Z413="gaz",AH413*'lista, wskaźniki'!$F$44,IF(Z413="energia elektryczna",AH413*0))</f>
        <v>0</v>
      </c>
      <c r="AU413" s="20">
        <f>AI413*1/3.6*'lista, wskaźniki'!$F$21</f>
        <v>0</v>
      </c>
      <c r="AV413" s="20">
        <f>AI413*'lista, wskaźniki'!$F$42</f>
        <v>0</v>
      </c>
      <c r="AW413" s="20">
        <f>AI413*'lista, wskaźniki'!$F$43</f>
        <v>0</v>
      </c>
      <c r="AX413" s="20">
        <f>AI413*'lista, wskaźniki'!$F$44</f>
        <v>0</v>
      </c>
      <c r="AY413" s="20">
        <f>AK413*'lista, wskaźniki'!$F$26</f>
        <v>2.7932307692307692</v>
      </c>
      <c r="AZ413" s="20">
        <f t="shared" si="178"/>
        <v>9.2244504692307707</v>
      </c>
      <c r="BA413" s="20">
        <f t="shared" si="179"/>
        <v>2.57982E-2</v>
      </c>
      <c r="BB413" s="20">
        <f t="shared" si="180"/>
        <v>2.4440400000000001E-2</v>
      </c>
      <c r="BC413" s="20">
        <f t="shared" si="181"/>
        <v>1.83303E-5</v>
      </c>
      <c r="BD413" s="1050" t="s">
        <v>17</v>
      </c>
      <c r="BE413" s="1050" t="s">
        <v>17</v>
      </c>
      <c r="BF413" s="1050" t="s">
        <v>17</v>
      </c>
      <c r="BG413" s="1050" t="s">
        <v>17</v>
      </c>
      <c r="BH413" s="95"/>
      <c r="BI413" s="1050" t="s">
        <v>17</v>
      </c>
      <c r="BJ413" s="95"/>
      <c r="BK413" s="1050" t="s">
        <v>17</v>
      </c>
      <c r="BL413" s="95"/>
      <c r="BM413" s="95"/>
      <c r="BN413" s="95"/>
      <c r="BO413" s="95" t="s">
        <v>17</v>
      </c>
      <c r="BP413" s="95"/>
      <c r="BQ413" s="95"/>
      <c r="BR413" s="95"/>
      <c r="BS413" s="1044"/>
      <c r="BT413" s="1044"/>
      <c r="BU413" s="1044"/>
      <c r="BV413" s="1044"/>
      <c r="BW413" s="1044"/>
      <c r="BX413" s="1044"/>
      <c r="BY413" s="1047"/>
      <c r="CA413" s="365">
        <f t="shared" si="182"/>
        <v>67.89</v>
      </c>
      <c r="CB413" s="365" t="b">
        <f t="shared" si="183"/>
        <v>0</v>
      </c>
      <c r="CC413" s="365" t="b">
        <f t="shared" si="184"/>
        <v>0</v>
      </c>
      <c r="CD413" s="365" t="b">
        <f t="shared" si="185"/>
        <v>0</v>
      </c>
      <c r="CE413" s="365" t="b">
        <f t="shared" si="186"/>
        <v>0</v>
      </c>
      <c r="CF413" s="365" t="b">
        <f t="shared" si="187"/>
        <v>0</v>
      </c>
      <c r="CG413" s="365" t="b">
        <f t="shared" si="188"/>
        <v>0</v>
      </c>
      <c r="CH413" s="365" t="b">
        <f t="shared" si="189"/>
        <v>0</v>
      </c>
      <c r="CI413" s="72">
        <f t="shared" si="190"/>
        <v>67.89</v>
      </c>
      <c r="CJ413" s="72" t="b">
        <f t="shared" si="191"/>
        <v>0</v>
      </c>
      <c r="CK413" s="72" t="b">
        <f t="shared" si="192"/>
        <v>0</v>
      </c>
      <c r="CL413" s="72">
        <f t="shared" si="193"/>
        <v>0</v>
      </c>
      <c r="CM413" s="72" t="b">
        <f t="shared" si="194"/>
        <v>0</v>
      </c>
      <c r="CN413" s="72" t="b">
        <f t="shared" si="195"/>
        <v>0</v>
      </c>
      <c r="CP413" s="13">
        <f t="shared" si="196"/>
        <v>0</v>
      </c>
      <c r="CQ413" s="13">
        <f t="shared" si="197"/>
        <v>0</v>
      </c>
      <c r="CR413" s="13" t="b">
        <f t="shared" si="198"/>
        <v>0</v>
      </c>
      <c r="CS413" s="13">
        <f t="shared" si="204"/>
        <v>0</v>
      </c>
      <c r="CT413" s="13" t="b">
        <f t="shared" si="203"/>
        <v>0</v>
      </c>
      <c r="CU413" s="13">
        <f t="shared" si="176"/>
        <v>0</v>
      </c>
      <c r="CV413" s="13" t="b">
        <f t="shared" si="199"/>
        <v>0</v>
      </c>
      <c r="CW413" s="13">
        <f t="shared" si="200"/>
        <v>0</v>
      </c>
      <c r="CX413" s="13" t="b">
        <f t="shared" si="201"/>
        <v>0</v>
      </c>
      <c r="CY413" s="13">
        <f t="shared" si="202"/>
        <v>0</v>
      </c>
    </row>
    <row r="414" spans="1:103" ht="15" thickBot="1">
      <c r="A414" s="932"/>
      <c r="B414" s="1051"/>
      <c r="C414" s="1051"/>
      <c r="D414" s="1051"/>
      <c r="E414" s="1051"/>
      <c r="F414" s="1051"/>
      <c r="G414" s="1051"/>
      <c r="H414" s="1051"/>
      <c r="I414" s="1051"/>
      <c r="J414" s="1051"/>
      <c r="K414" s="1051"/>
      <c r="L414" s="1051"/>
      <c r="M414" s="1051"/>
      <c r="N414" s="1051"/>
      <c r="O414" s="1051"/>
      <c r="P414" s="1051"/>
      <c r="Q414" s="941"/>
      <c r="R414" s="1051"/>
      <c r="S414" s="1051"/>
      <c r="T414" s="1051"/>
      <c r="U414" s="1051"/>
      <c r="V414" s="1051"/>
      <c r="W414" s="97"/>
      <c r="X414" s="97"/>
      <c r="Y414" s="97"/>
      <c r="Z414" s="97"/>
      <c r="AA414" s="97" t="s">
        <v>36</v>
      </c>
      <c r="AB414" s="98"/>
      <c r="AC414" s="98"/>
      <c r="AD414" s="97"/>
      <c r="AE414" s="1051"/>
      <c r="AF414" s="334">
        <f t="shared" si="177"/>
        <v>0</v>
      </c>
      <c r="AG414" s="272">
        <f>IF(R414="kompletna",Q414*J414*0.0036*'lista, wskaźniki'!$F$13, IF(R414="częściowa",Q414*J414*0.0036*'lista, wskaźniki'!$F$14, IF(R414="brak",Q414*J414*0.0036*'lista, wskaźniki'!$F$15,)))</f>
        <v>0</v>
      </c>
      <c r="AH414" s="334">
        <f>IF(Y414="inne",K414*'lista, wskaźniki'!$E$35,IF(Y414="to samo źródło",0,IF(Y414=0,0)))</f>
        <v>0</v>
      </c>
      <c r="AI414" s="334" t="b">
        <f>IF(AA414="gaz z sieci",AC414*'lista, wskaźniki'!$D$21)</f>
        <v>0</v>
      </c>
      <c r="AJ414" s="272">
        <f>IF(AA414="węgiel",AB414*'lista, wskaźniki'!$D$20, IF('Sektor mieszkaniowy'!AA414="drewno",'Sektor mieszkaniowy'!AB414*'lista, wskaźniki'!$D$22,IF('Sektor mieszkaniowy'!AA414="pellet",AB414*'lista, wskaźniki'!$D$23,IF('Sektor mieszkaniowy'!AA414="gaz z sieci",AB414*'lista, wskaźniki'!$D$21,IF('Sektor mieszkaniowy'!AA414="olej opałowy",'Sektor mieszkaniowy'!AB414*'lista, wskaźniki'!$D$24)))))</f>
        <v>0</v>
      </c>
      <c r="AK414" s="1054"/>
      <c r="AL414" s="1051"/>
      <c r="AM414" s="20">
        <f>IF(AA414="węgiel",AF414*1/3.6*'lista, wskaźniki'!$F$20,IF(AA414="drewno",AF414*1/3.6*'lista, wskaźniki'!$F$22,IF(AA414="pellet",AF414*1/3.6*'lista, wskaźniki'!$F$23,IF(AA414="gaz z sieci",AF414*1/3.6*'lista, wskaźniki'!$F$21,IF(AA414="olej opałowy",AF414*1/3.6*'lista, wskaźniki'!$F$24,0)))))</f>
        <v>0</v>
      </c>
      <c r="AN414" s="20">
        <f>IF(AA414="węgiel",AF414*'lista, wskaźniki'!$E$42,IF(AA414="drewno",AF414*'lista, wskaźniki'!$G$42,IF(AA414="pellet",AF414*'lista, wskaźniki'!$H$42,IF(AA414="gaz z sieci",AF414*'lista, wskaźniki'!$F$42,IF(AA414="olej opałowy",AF414*'lista, wskaźniki'!$I$42,0)))))</f>
        <v>0</v>
      </c>
      <c r="AO414" s="20">
        <f>IF(AA414="węgiel",AF414*'lista, wskaźniki'!$E$43,IF(AA414="drewno",AF414*'lista, wskaźniki'!$G$43,IF(AA414="pellet",AF414*'lista, wskaźniki'!$H$43,IF(AA414="gaz z sieci",AF414*'lista, wskaźniki'!$F$43,IF(AA414="olej opałowy",AF414*'lista, wskaźniki'!$I$43,0)))))</f>
        <v>0</v>
      </c>
      <c r="AP414" s="20">
        <f>IF(AA414="węgiel",AF414*'lista, wskaźniki'!$E$44,IF(AA414="drewno",AF414*'lista, wskaźniki'!$G$44,IF(AA414="pellet",AF414*'lista, wskaźniki'!$H$44,IF(AA414="gaz z sieci",AF414*'lista, wskaźniki'!$F$44,IF(AA414="olej opałowy",AF414*'lista, wskaźniki'!$I$44,0)))))</f>
        <v>0</v>
      </c>
      <c r="AQ414" s="20" t="b">
        <f>IF(Z414="gaz",AH414*1/3.6*'lista, wskaźniki'!$F$21,IF(Z414="energia elektryczna",AH414*1/3.6*'lista, wskaźniki'!$F$26))</f>
        <v>0</v>
      </c>
      <c r="AR414" s="20" t="b">
        <f>IF(Z414="gaz",AH414*'lista, wskaźniki'!$F$42,IF(Z414="energia elektryczna",AH414*0))</f>
        <v>0</v>
      </c>
      <c r="AS414" s="20" t="b">
        <f>IF(Z414="gaz",AH414*'lista, wskaźniki'!$F$43,IF(Z414="energia elektryczna",AH414*0))</f>
        <v>0</v>
      </c>
      <c r="AT414" s="20" t="b">
        <f>IF(Z414="gaz",AH414*'lista, wskaźniki'!$F$44,IF(Z414="energia elektryczna",AH414*0))</f>
        <v>0</v>
      </c>
      <c r="AU414" s="20">
        <f>AI414*1/3.6*'lista, wskaźniki'!$F$21</f>
        <v>0</v>
      </c>
      <c r="AV414" s="20">
        <f>AI414*'lista, wskaźniki'!$F$42</f>
        <v>0</v>
      </c>
      <c r="AW414" s="20">
        <f>AI414*'lista, wskaźniki'!$F$43</f>
        <v>0</v>
      </c>
      <c r="AX414" s="20">
        <f>AI414*'lista, wskaźniki'!$F$44</f>
        <v>0</v>
      </c>
      <c r="AY414" s="20">
        <f>AK414*'lista, wskaźniki'!$F$26</f>
        <v>0</v>
      </c>
      <c r="AZ414" s="20">
        <f t="shared" si="178"/>
        <v>0</v>
      </c>
      <c r="BA414" s="20">
        <f t="shared" si="179"/>
        <v>0</v>
      </c>
      <c r="BB414" s="20">
        <f t="shared" si="180"/>
        <v>0</v>
      </c>
      <c r="BC414" s="20">
        <f t="shared" si="181"/>
        <v>0</v>
      </c>
      <c r="BD414" s="1051"/>
      <c r="BE414" s="1051"/>
      <c r="BF414" s="1051"/>
      <c r="BG414" s="1051"/>
      <c r="BH414" s="97"/>
      <c r="BI414" s="1051"/>
      <c r="BJ414" s="97"/>
      <c r="BK414" s="1051"/>
      <c r="BL414" s="97"/>
      <c r="BM414" s="97"/>
      <c r="BN414" s="97"/>
      <c r="BO414" s="97"/>
      <c r="BP414" s="97"/>
      <c r="BQ414" s="97"/>
      <c r="BR414" s="97"/>
      <c r="BS414" s="1045"/>
      <c r="BT414" s="1045"/>
      <c r="BU414" s="1045"/>
      <c r="BV414" s="1045"/>
      <c r="BW414" s="1045"/>
      <c r="BX414" s="1045"/>
      <c r="BY414" s="1048"/>
      <c r="CA414" s="365" t="b">
        <f t="shared" si="182"/>
        <v>0</v>
      </c>
      <c r="CB414" s="365">
        <f t="shared" si="183"/>
        <v>0</v>
      </c>
      <c r="CC414" s="365" t="b">
        <f t="shared" si="184"/>
        <v>0</v>
      </c>
      <c r="CD414" s="365" t="b">
        <f t="shared" si="185"/>
        <v>0</v>
      </c>
      <c r="CE414" s="365" t="b">
        <f t="shared" si="186"/>
        <v>0</v>
      </c>
      <c r="CF414" s="365" t="b">
        <f t="shared" si="187"/>
        <v>0</v>
      </c>
      <c r="CG414" s="365" t="b">
        <f t="shared" si="188"/>
        <v>0</v>
      </c>
      <c r="CH414" s="365" t="b">
        <f t="shared" si="189"/>
        <v>0</v>
      </c>
      <c r="CI414" s="72" t="b">
        <f t="shared" si="190"/>
        <v>0</v>
      </c>
      <c r="CJ414" s="72">
        <f t="shared" si="191"/>
        <v>0</v>
      </c>
      <c r="CK414" s="72" t="b">
        <f t="shared" si="192"/>
        <v>0</v>
      </c>
      <c r="CL414" s="72">
        <f t="shared" si="193"/>
        <v>0</v>
      </c>
      <c r="CM414" s="72" t="b">
        <f t="shared" si="194"/>
        <v>0</v>
      </c>
      <c r="CN414" s="72" t="b">
        <f t="shared" si="195"/>
        <v>0</v>
      </c>
      <c r="CP414" s="13">
        <f t="shared" si="196"/>
        <v>0</v>
      </c>
      <c r="CQ414" s="13" t="b">
        <f t="shared" si="197"/>
        <v>0</v>
      </c>
      <c r="CR414" s="13" t="b">
        <f t="shared" si="198"/>
        <v>0</v>
      </c>
      <c r="CS414" s="13" t="b">
        <f t="shared" si="204"/>
        <v>0</v>
      </c>
      <c r="CT414" s="13" t="b">
        <f t="shared" si="203"/>
        <v>0</v>
      </c>
      <c r="CU414" s="13" t="b">
        <f t="shared" si="176"/>
        <v>0</v>
      </c>
      <c r="CV414" s="13" t="b">
        <f t="shared" si="199"/>
        <v>0</v>
      </c>
      <c r="CW414" s="13" t="b">
        <f t="shared" si="200"/>
        <v>0</v>
      </c>
      <c r="CX414" s="13" t="b">
        <f t="shared" si="201"/>
        <v>0</v>
      </c>
      <c r="CY414" s="13" t="b">
        <f t="shared" si="202"/>
        <v>0</v>
      </c>
    </row>
    <row r="415" spans="1:103" ht="15" thickBot="1">
      <c r="A415" s="932"/>
      <c r="B415" s="1051"/>
      <c r="C415" s="1051"/>
      <c r="D415" s="1051"/>
      <c r="E415" s="1051"/>
      <c r="F415" s="1051"/>
      <c r="G415" s="1051"/>
      <c r="H415" s="1051"/>
      <c r="I415" s="1051"/>
      <c r="J415" s="1051"/>
      <c r="K415" s="1051"/>
      <c r="L415" s="1051"/>
      <c r="M415" s="1051"/>
      <c r="N415" s="1051"/>
      <c r="O415" s="1051"/>
      <c r="P415" s="1051"/>
      <c r="Q415" s="941"/>
      <c r="R415" s="1051"/>
      <c r="S415" s="1051"/>
      <c r="T415" s="1051"/>
      <c r="U415" s="1051"/>
      <c r="V415" s="1051"/>
      <c r="W415" s="97"/>
      <c r="X415" s="97"/>
      <c r="Y415" s="97"/>
      <c r="Z415" s="97"/>
      <c r="AA415" s="97" t="s">
        <v>50</v>
      </c>
      <c r="AB415" s="98"/>
      <c r="AC415" s="98"/>
      <c r="AD415" s="97"/>
      <c r="AE415" s="1051"/>
      <c r="AF415" s="334">
        <f t="shared" si="177"/>
        <v>0</v>
      </c>
      <c r="AG415" s="272">
        <f>IF(R415="kompletna",Q415*J415*0.0036*'lista, wskaźniki'!$F$13, IF(R415="częściowa",Q415*J415*0.0036*'lista, wskaźniki'!$F$14, IF(R415="brak",Q415*J415*0.0036*'lista, wskaźniki'!$F$15,)))</f>
        <v>0</v>
      </c>
      <c r="AH415" s="334">
        <f>IF(Y415="inne",K415*'lista, wskaźniki'!$E$35,IF(Y415="to samo źródło",0,IF(Y415=0,0)))</f>
        <v>0</v>
      </c>
      <c r="AI415" s="334" t="b">
        <f>IF(AA415="gaz z sieci",AC415*'lista, wskaźniki'!$D$21)</f>
        <v>0</v>
      </c>
      <c r="AJ415" s="272">
        <f>IF(AA415="węgiel",AB415*'lista, wskaźniki'!$D$20, IF('Sektor mieszkaniowy'!AA415="drewno",'Sektor mieszkaniowy'!AB415*'lista, wskaźniki'!$D$22,IF('Sektor mieszkaniowy'!AA415="pellet",AB415*'lista, wskaźniki'!$D$23,IF('Sektor mieszkaniowy'!AA415="gaz z sieci",AB415*'lista, wskaźniki'!$D$21,IF('Sektor mieszkaniowy'!AA415="olej opałowy",'Sektor mieszkaniowy'!AB415*'lista, wskaźniki'!$D$24)))))</f>
        <v>0</v>
      </c>
      <c r="AK415" s="1054"/>
      <c r="AL415" s="1051"/>
      <c r="AM415" s="20">
        <f>IF(AA415="węgiel",AF415*1/3.6*'lista, wskaźniki'!$F$20,IF(AA415="drewno",AF415*1/3.6*'lista, wskaźniki'!$F$22,IF(AA415="pellet",AF415*1/3.6*'lista, wskaźniki'!$F$23,IF(AA415="gaz z sieci",AF415*1/3.6*'lista, wskaźniki'!$F$21,IF(AA415="olej opałowy",AF415*1/3.6*'lista, wskaźniki'!$F$24,0)))))</f>
        <v>0</v>
      </c>
      <c r="AN415" s="20">
        <f>IF(AA415="węgiel",AF415*'lista, wskaźniki'!$E$42,IF(AA415="drewno",AF415*'lista, wskaźniki'!$G$42,IF(AA415="pellet",AF415*'lista, wskaźniki'!$H$42,IF(AA415="gaz z sieci",AF415*'lista, wskaźniki'!$F$42,IF(AA415="olej opałowy",AF415*'lista, wskaźniki'!$I$42,0)))))</f>
        <v>0</v>
      </c>
      <c r="AO415" s="20">
        <f>IF(AA415="węgiel",AF415*'lista, wskaźniki'!$E$43,IF(AA415="drewno",AF415*'lista, wskaźniki'!$G$43,IF(AA415="pellet",AF415*'lista, wskaźniki'!$H$43,IF(AA415="gaz z sieci",AF415*'lista, wskaźniki'!$F$43,IF(AA415="olej opałowy",AF415*'lista, wskaźniki'!$I$43,0)))))</f>
        <v>0</v>
      </c>
      <c r="AP415" s="20">
        <f>IF(AA415="węgiel",AF415*'lista, wskaźniki'!$E$44,IF(AA415="drewno",AF415*'lista, wskaźniki'!$G$44,IF(AA415="pellet",AF415*'lista, wskaźniki'!$H$44,IF(AA415="gaz z sieci",AF415*'lista, wskaźniki'!$F$44,IF(AA415="olej opałowy",AF415*'lista, wskaźniki'!$I$44,0)))))</f>
        <v>0</v>
      </c>
      <c r="AQ415" s="20" t="b">
        <f>IF(Z415="gaz",AH415*1/3.6*'lista, wskaźniki'!$F$21,IF(Z415="energia elektryczna",AH415*1/3.6*'lista, wskaźniki'!$F$26))</f>
        <v>0</v>
      </c>
      <c r="AR415" s="20" t="b">
        <f>IF(Z415="gaz",AH415*'lista, wskaźniki'!$F$42,IF(Z415="energia elektryczna",AH415*0))</f>
        <v>0</v>
      </c>
      <c r="AS415" s="20" t="b">
        <f>IF(Z415="gaz",AH415*'lista, wskaźniki'!$F$43,IF(Z415="energia elektryczna",AH415*0))</f>
        <v>0</v>
      </c>
      <c r="AT415" s="20" t="b">
        <f>IF(Z415="gaz",AH415*'lista, wskaźniki'!$F$44,IF(Z415="energia elektryczna",AH415*0))</f>
        <v>0</v>
      </c>
      <c r="AU415" s="20">
        <f>AI415*1/3.6*'lista, wskaźniki'!$F$21</f>
        <v>0</v>
      </c>
      <c r="AV415" s="20">
        <f>AI415*'lista, wskaźniki'!$F$42</f>
        <v>0</v>
      </c>
      <c r="AW415" s="20">
        <f>AI415*'lista, wskaźniki'!$F$43</f>
        <v>0</v>
      </c>
      <c r="AX415" s="20">
        <f>AI415*'lista, wskaźniki'!$F$44</f>
        <v>0</v>
      </c>
      <c r="AY415" s="20">
        <f>AK415*'lista, wskaźniki'!$F$26</f>
        <v>0</v>
      </c>
      <c r="AZ415" s="20">
        <f t="shared" si="178"/>
        <v>0</v>
      </c>
      <c r="BA415" s="20">
        <f t="shared" si="179"/>
        <v>0</v>
      </c>
      <c r="BB415" s="20">
        <f t="shared" si="180"/>
        <v>0</v>
      </c>
      <c r="BC415" s="20">
        <f t="shared" si="181"/>
        <v>0</v>
      </c>
      <c r="BD415" s="1051"/>
      <c r="BE415" s="1051"/>
      <c r="BF415" s="1051"/>
      <c r="BG415" s="1051"/>
      <c r="BH415" s="97"/>
      <c r="BI415" s="1051"/>
      <c r="BJ415" s="97"/>
      <c r="BK415" s="1051"/>
      <c r="BL415" s="97"/>
      <c r="BM415" s="97"/>
      <c r="BN415" s="97"/>
      <c r="BO415" s="97"/>
      <c r="BP415" s="97"/>
      <c r="BQ415" s="97"/>
      <c r="BR415" s="97"/>
      <c r="BS415" s="1045"/>
      <c r="BT415" s="1045"/>
      <c r="BU415" s="1045"/>
      <c r="BV415" s="1045"/>
      <c r="BW415" s="1045"/>
      <c r="BX415" s="1045"/>
      <c r="BY415" s="1048"/>
      <c r="CA415" s="365" t="b">
        <f t="shared" si="182"/>
        <v>0</v>
      </c>
      <c r="CB415" s="365" t="b">
        <f t="shared" si="183"/>
        <v>0</v>
      </c>
      <c r="CC415" s="365">
        <f t="shared" si="184"/>
        <v>0</v>
      </c>
      <c r="CD415" s="365" t="b">
        <f t="shared" si="185"/>
        <v>0</v>
      </c>
      <c r="CE415" s="365" t="b">
        <f t="shared" si="186"/>
        <v>0</v>
      </c>
      <c r="CF415" s="365" t="b">
        <f t="shared" si="187"/>
        <v>0</v>
      </c>
      <c r="CG415" s="365" t="b">
        <f t="shared" si="188"/>
        <v>0</v>
      </c>
      <c r="CH415" s="365" t="b">
        <f t="shared" si="189"/>
        <v>0</v>
      </c>
      <c r="CI415" s="72" t="b">
        <f t="shared" si="190"/>
        <v>0</v>
      </c>
      <c r="CJ415" s="72" t="b">
        <f t="shared" si="191"/>
        <v>0</v>
      </c>
      <c r="CK415" s="72">
        <f t="shared" si="192"/>
        <v>0</v>
      </c>
      <c r="CL415" s="72">
        <f t="shared" si="193"/>
        <v>0</v>
      </c>
      <c r="CM415" s="72" t="b">
        <f t="shared" si="194"/>
        <v>0</v>
      </c>
      <c r="CN415" s="72" t="b">
        <f t="shared" si="195"/>
        <v>0</v>
      </c>
      <c r="CP415" s="13">
        <f t="shared" si="196"/>
        <v>0</v>
      </c>
      <c r="CQ415" s="13" t="b">
        <f t="shared" si="197"/>
        <v>0</v>
      </c>
      <c r="CR415" s="13" t="b">
        <f t="shared" si="198"/>
        <v>0</v>
      </c>
      <c r="CS415" s="13" t="b">
        <f t="shared" si="204"/>
        <v>0</v>
      </c>
      <c r="CT415" s="13" t="b">
        <f t="shared" si="203"/>
        <v>0</v>
      </c>
      <c r="CU415" s="13" t="b">
        <f t="shared" ref="CU415:CU478" si="205">IF(R415="kompletna",CT415,IF(R415="częściowa",0.5*CT415,IF(R415="brak",0*CT415)))</f>
        <v>0</v>
      </c>
      <c r="CV415" s="13" t="b">
        <f t="shared" si="199"/>
        <v>0</v>
      </c>
      <c r="CW415" s="13" t="b">
        <f t="shared" si="200"/>
        <v>0</v>
      </c>
      <c r="CX415" s="13" t="b">
        <f t="shared" si="201"/>
        <v>0</v>
      </c>
      <c r="CY415" s="13" t="b">
        <f t="shared" si="202"/>
        <v>0</v>
      </c>
    </row>
    <row r="416" spans="1:103" ht="15" thickBot="1">
      <c r="A416" s="932"/>
      <c r="B416" s="1051"/>
      <c r="C416" s="1051"/>
      <c r="D416" s="1051"/>
      <c r="E416" s="1051"/>
      <c r="F416" s="1051"/>
      <c r="G416" s="1051"/>
      <c r="H416" s="1051"/>
      <c r="I416" s="1051"/>
      <c r="J416" s="1051"/>
      <c r="K416" s="1051"/>
      <c r="L416" s="1051"/>
      <c r="M416" s="1051"/>
      <c r="N416" s="1051"/>
      <c r="O416" s="1051"/>
      <c r="P416" s="1051"/>
      <c r="Q416" s="941"/>
      <c r="R416" s="1051"/>
      <c r="S416" s="1051"/>
      <c r="T416" s="1051"/>
      <c r="U416" s="1051"/>
      <c r="V416" s="1051"/>
      <c r="W416" s="97"/>
      <c r="X416" s="97"/>
      <c r="Y416" s="97"/>
      <c r="Z416" s="97"/>
      <c r="AA416" s="97" t="s">
        <v>38</v>
      </c>
      <c r="AB416" s="98"/>
      <c r="AC416" s="98"/>
      <c r="AD416" s="97"/>
      <c r="AE416" s="1051"/>
      <c r="AF416" s="334">
        <f t="shared" si="177"/>
        <v>0</v>
      </c>
      <c r="AG416" s="272">
        <f>IF(R416="kompletna",Q416*J416*0.0036*'lista, wskaźniki'!$F$13, IF(R416="częściowa",Q416*J416*0.0036*'lista, wskaźniki'!$F$14, IF(R416="brak",Q416*J416*0.0036*'lista, wskaźniki'!$F$15,)))</f>
        <v>0</v>
      </c>
      <c r="AH416" s="334">
        <f>IF(Y416="inne",K416*'lista, wskaźniki'!$E$35,IF(Y416="to samo źródło",0,IF(Y416=0,0)))</f>
        <v>0</v>
      </c>
      <c r="AI416" s="334">
        <f>IF(AA416="gaz z sieci",AC416*'lista, wskaźniki'!$D$21)</f>
        <v>0</v>
      </c>
      <c r="AJ416" s="272">
        <f>IF(AA416="węgiel",AB416*'lista, wskaźniki'!$D$20, IF('Sektor mieszkaniowy'!AA416="drewno",'Sektor mieszkaniowy'!AB416*'lista, wskaźniki'!$D$22,IF('Sektor mieszkaniowy'!AA416="pellet",AB416*'lista, wskaźniki'!$D$23,IF('Sektor mieszkaniowy'!AA416="gaz z sieci",AB416*'lista, wskaźniki'!$D$21,IF('Sektor mieszkaniowy'!AA416="olej opałowy",'Sektor mieszkaniowy'!AB416*'lista, wskaźniki'!$D$24)))))</f>
        <v>0</v>
      </c>
      <c r="AK416" s="1054"/>
      <c r="AL416" s="1051"/>
      <c r="AM416" s="20">
        <f>IF(AA416="węgiel",AF416*1/3.6*'lista, wskaźniki'!$F$20,IF(AA416="drewno",AF416*1/3.6*'lista, wskaźniki'!$F$22,IF(AA416="pellet",AF416*1/3.6*'lista, wskaźniki'!$F$23,IF(AA416="gaz z sieci",AF416*1/3.6*'lista, wskaźniki'!$F$21,IF(AA416="olej opałowy",AF416*1/3.6*'lista, wskaźniki'!$F$24,0)))))</f>
        <v>0</v>
      </c>
      <c r="AN416" s="20">
        <f>IF(AA416="węgiel",AF416*'lista, wskaźniki'!$E$42,IF(AA416="drewno",AF416*'lista, wskaźniki'!$G$42,IF(AA416="pellet",AF416*'lista, wskaźniki'!$H$42,IF(AA416="gaz z sieci",AF416*'lista, wskaźniki'!$F$42,IF(AA416="olej opałowy",AF416*'lista, wskaźniki'!$I$42,0)))))</f>
        <v>0</v>
      </c>
      <c r="AO416" s="20">
        <f>IF(AA416="węgiel",AF416*'lista, wskaźniki'!$E$43,IF(AA416="drewno",AF416*'lista, wskaźniki'!$G$43,IF(AA416="pellet",AF416*'lista, wskaźniki'!$H$43,IF(AA416="gaz z sieci",AF416*'lista, wskaźniki'!$F$43,IF(AA416="olej opałowy",AF416*'lista, wskaźniki'!$I$43,0)))))</f>
        <v>0</v>
      </c>
      <c r="AP416" s="20">
        <f>IF(AA416="węgiel",AF416*'lista, wskaźniki'!$E$44,IF(AA416="drewno",AF416*'lista, wskaźniki'!$G$44,IF(AA416="pellet",AF416*'lista, wskaźniki'!$H$44,IF(AA416="gaz z sieci",AF416*'lista, wskaźniki'!$F$44,IF(AA416="olej opałowy",AF416*'lista, wskaźniki'!$I$44,0)))))</f>
        <v>0</v>
      </c>
      <c r="AQ416" s="20" t="b">
        <f>IF(Z416="gaz",AH416*1/3.6*'lista, wskaźniki'!$F$21,IF(Z416="energia elektryczna",AH416*1/3.6*'lista, wskaźniki'!$F$26))</f>
        <v>0</v>
      </c>
      <c r="AR416" s="20" t="b">
        <f>IF(Z416="gaz",AH416*'lista, wskaźniki'!$F$42,IF(Z416="energia elektryczna",AH416*0))</f>
        <v>0</v>
      </c>
      <c r="AS416" s="20" t="b">
        <f>IF(Z416="gaz",AH416*'lista, wskaźniki'!$F$43,IF(Z416="energia elektryczna",AH416*0))</f>
        <v>0</v>
      </c>
      <c r="AT416" s="20" t="b">
        <f>IF(Z416="gaz",AH416*'lista, wskaźniki'!$F$44,IF(Z416="energia elektryczna",AH416*0))</f>
        <v>0</v>
      </c>
      <c r="AU416" s="20">
        <f>AI416*1/3.6*'lista, wskaźniki'!$F$21</f>
        <v>0</v>
      </c>
      <c r="AV416" s="20">
        <f>AI416*'lista, wskaźniki'!$F$42</f>
        <v>0</v>
      </c>
      <c r="AW416" s="20">
        <f>AI416*'lista, wskaźniki'!$F$43</f>
        <v>0</v>
      </c>
      <c r="AX416" s="20">
        <f>AI416*'lista, wskaźniki'!$F$44</f>
        <v>0</v>
      </c>
      <c r="AY416" s="20">
        <f>AK416*'lista, wskaźniki'!$F$26</f>
        <v>0</v>
      </c>
      <c r="AZ416" s="20">
        <f t="shared" si="178"/>
        <v>0</v>
      </c>
      <c r="BA416" s="20">
        <f t="shared" si="179"/>
        <v>0</v>
      </c>
      <c r="BB416" s="20">
        <f t="shared" si="180"/>
        <v>0</v>
      </c>
      <c r="BC416" s="20">
        <f t="shared" si="181"/>
        <v>0</v>
      </c>
      <c r="BD416" s="1051"/>
      <c r="BE416" s="1051"/>
      <c r="BF416" s="1051"/>
      <c r="BG416" s="1051"/>
      <c r="BH416" s="97"/>
      <c r="BI416" s="1051"/>
      <c r="BJ416" s="97"/>
      <c r="BK416" s="1051"/>
      <c r="BL416" s="97"/>
      <c r="BM416" s="97"/>
      <c r="BN416" s="97"/>
      <c r="BO416" s="97"/>
      <c r="BP416" s="97"/>
      <c r="BQ416" s="97"/>
      <c r="BR416" s="97"/>
      <c r="BS416" s="1045"/>
      <c r="BT416" s="1045"/>
      <c r="BU416" s="1045"/>
      <c r="BV416" s="1045"/>
      <c r="BW416" s="1045"/>
      <c r="BX416" s="1045"/>
      <c r="BY416" s="1048"/>
      <c r="CA416" s="365" t="b">
        <f t="shared" si="182"/>
        <v>0</v>
      </c>
      <c r="CB416" s="365" t="b">
        <f t="shared" si="183"/>
        <v>0</v>
      </c>
      <c r="CC416" s="365" t="b">
        <f t="shared" si="184"/>
        <v>0</v>
      </c>
      <c r="CD416" s="365">
        <f t="shared" si="185"/>
        <v>0</v>
      </c>
      <c r="CE416" s="365" t="b">
        <f t="shared" si="186"/>
        <v>0</v>
      </c>
      <c r="CF416" s="365" t="b">
        <f t="shared" si="187"/>
        <v>0</v>
      </c>
      <c r="CG416" s="365" t="b">
        <f t="shared" si="188"/>
        <v>0</v>
      </c>
      <c r="CH416" s="365">
        <f t="shared" si="189"/>
        <v>0</v>
      </c>
      <c r="CI416" s="72" t="b">
        <f t="shared" si="190"/>
        <v>0</v>
      </c>
      <c r="CJ416" s="72" t="b">
        <f t="shared" si="191"/>
        <v>0</v>
      </c>
      <c r="CK416" s="72" t="b">
        <f t="shared" si="192"/>
        <v>0</v>
      </c>
      <c r="CL416" s="72">
        <f t="shared" si="193"/>
        <v>0</v>
      </c>
      <c r="CM416" s="72" t="b">
        <f t="shared" si="194"/>
        <v>0</v>
      </c>
      <c r="CN416" s="72" t="b">
        <f t="shared" si="195"/>
        <v>0</v>
      </c>
      <c r="CP416" s="13">
        <f t="shared" si="196"/>
        <v>0</v>
      </c>
      <c r="CQ416" s="13" t="b">
        <f t="shared" si="197"/>
        <v>0</v>
      </c>
      <c r="CR416" s="13" t="b">
        <f t="shared" si="198"/>
        <v>0</v>
      </c>
      <c r="CS416" s="13" t="b">
        <f t="shared" si="204"/>
        <v>0</v>
      </c>
      <c r="CT416" s="13" t="b">
        <f t="shared" si="203"/>
        <v>0</v>
      </c>
      <c r="CU416" s="13" t="b">
        <f t="shared" si="205"/>
        <v>0</v>
      </c>
      <c r="CV416" s="13" t="b">
        <f t="shared" si="199"/>
        <v>0</v>
      </c>
      <c r="CW416" s="13" t="b">
        <f t="shared" si="200"/>
        <v>0</v>
      </c>
      <c r="CX416" s="13" t="b">
        <f t="shared" si="201"/>
        <v>0</v>
      </c>
      <c r="CY416" s="13" t="b">
        <f t="shared" si="202"/>
        <v>0</v>
      </c>
    </row>
    <row r="417" spans="1:103" ht="15" thickBot="1">
      <c r="A417" s="933"/>
      <c r="B417" s="1052"/>
      <c r="C417" s="1052"/>
      <c r="D417" s="1052"/>
      <c r="E417" s="1052"/>
      <c r="F417" s="1052"/>
      <c r="G417" s="1052"/>
      <c r="H417" s="1052"/>
      <c r="I417" s="1052"/>
      <c r="J417" s="1052"/>
      <c r="K417" s="1052"/>
      <c r="L417" s="1052"/>
      <c r="M417" s="1052"/>
      <c r="N417" s="1052"/>
      <c r="O417" s="1052"/>
      <c r="P417" s="1052"/>
      <c r="Q417" s="942"/>
      <c r="R417" s="1052"/>
      <c r="S417" s="1052"/>
      <c r="T417" s="1052"/>
      <c r="U417" s="1052"/>
      <c r="V417" s="1052"/>
      <c r="W417" s="99"/>
      <c r="X417" s="99"/>
      <c r="Y417" s="99"/>
      <c r="Z417" s="99"/>
      <c r="AA417" s="99" t="s">
        <v>37</v>
      </c>
      <c r="AB417" s="100"/>
      <c r="AC417" s="100"/>
      <c r="AD417" s="99"/>
      <c r="AE417" s="1052"/>
      <c r="AF417" s="334">
        <f t="shared" si="177"/>
        <v>0</v>
      </c>
      <c r="AG417" s="272">
        <f>IF(R417="kompletna",Q417*J417*0.0036*'lista, wskaźniki'!$F$13, IF(R417="częściowa",Q417*J417*0.0036*'lista, wskaźniki'!$F$14, IF(R417="brak",Q417*J417*0.0036*'lista, wskaźniki'!$F$15,)))</f>
        <v>0</v>
      </c>
      <c r="AH417" s="334">
        <f>IF(Y417="inne",K417*'lista, wskaźniki'!$E$35,IF(Y417="to samo źródło",0,IF(Y417=0,0)))</f>
        <v>0</v>
      </c>
      <c r="AI417" s="334" t="b">
        <f>IF(AA417="gaz z sieci",AC417*'lista, wskaźniki'!$D$21)</f>
        <v>0</v>
      </c>
      <c r="AJ417" s="272">
        <f>IF(AA417="węgiel",AB417*'lista, wskaźniki'!$D$20, IF('Sektor mieszkaniowy'!AA417="drewno",'Sektor mieszkaniowy'!AB417*'lista, wskaźniki'!$D$22,IF('Sektor mieszkaniowy'!AA417="pellet",AB417*'lista, wskaźniki'!$D$23,IF('Sektor mieszkaniowy'!AA417="gaz z sieci",AB417*'lista, wskaźniki'!$D$21,IF('Sektor mieszkaniowy'!AA417="olej opałowy",'Sektor mieszkaniowy'!AB417*'lista, wskaźniki'!$D$24)))))</f>
        <v>0</v>
      </c>
      <c r="AK417" s="1055"/>
      <c r="AL417" s="1052"/>
      <c r="AM417" s="20">
        <f>IF(AA417="węgiel",AF417*1/3.6*'lista, wskaźniki'!$F$20,IF(AA417="drewno",AF417*1/3.6*'lista, wskaźniki'!$F$22,IF(AA417="pellet",AF417*1/3.6*'lista, wskaźniki'!$F$23,IF(AA417="gaz z sieci",AF417*1/3.6*'lista, wskaźniki'!$F$21,IF(AA417="olej opałowy",AF417*1/3.6*'lista, wskaźniki'!$F$24,0)))))</f>
        <v>0</v>
      </c>
      <c r="AN417" s="20">
        <f>IF(AA417="węgiel",AF417*'lista, wskaźniki'!$E$42,IF(AA417="drewno",AF417*'lista, wskaźniki'!$G$42,IF(AA417="pellet",AF417*'lista, wskaźniki'!$H$42,IF(AA417="gaz z sieci",AF417*'lista, wskaźniki'!$F$42,IF(AA417="olej opałowy",AF417*'lista, wskaźniki'!$I$42,0)))))</f>
        <v>0</v>
      </c>
      <c r="AO417" s="20">
        <f>IF(AA417="węgiel",AF417*'lista, wskaźniki'!$E$43,IF(AA417="drewno",AF417*'lista, wskaźniki'!$G$43,IF(AA417="pellet",AF417*'lista, wskaźniki'!$H$43,IF(AA417="gaz z sieci",AF417*'lista, wskaźniki'!$F$43,IF(AA417="olej opałowy",AF417*'lista, wskaźniki'!$I$43,0)))))</f>
        <v>0</v>
      </c>
      <c r="AP417" s="20">
        <f>IF(AA417="węgiel",AF417*'lista, wskaźniki'!$E$44,IF(AA417="drewno",AF417*'lista, wskaźniki'!$G$44,IF(AA417="pellet",AF417*'lista, wskaźniki'!$H$44,IF(AA417="gaz z sieci",AF417*'lista, wskaźniki'!$F$44,IF(AA417="olej opałowy",AF417*'lista, wskaźniki'!$I$44,0)))))</f>
        <v>0</v>
      </c>
      <c r="AQ417" s="20" t="b">
        <f>IF(Z417="gaz",AH417*1/3.6*'lista, wskaźniki'!$F$21,IF(Z417="energia elektryczna",AH417*1/3.6*'lista, wskaźniki'!$F$26))</f>
        <v>0</v>
      </c>
      <c r="AR417" s="20" t="b">
        <f>IF(Z417="gaz",AH417*'lista, wskaźniki'!$F$42,IF(Z417="energia elektryczna",AH417*0))</f>
        <v>0</v>
      </c>
      <c r="AS417" s="20" t="b">
        <f>IF(Z417="gaz",AH417*'lista, wskaźniki'!$F$43,IF(Z417="energia elektryczna",AH417*0))</f>
        <v>0</v>
      </c>
      <c r="AT417" s="20" t="b">
        <f>IF(Z417="gaz",AH417*'lista, wskaźniki'!$F$44,IF(Z417="energia elektryczna",AH417*0))</f>
        <v>0</v>
      </c>
      <c r="AU417" s="20">
        <f>AI417*1/3.6*'lista, wskaźniki'!$F$21</f>
        <v>0</v>
      </c>
      <c r="AV417" s="20">
        <f>AI417*'lista, wskaźniki'!$F$42</f>
        <v>0</v>
      </c>
      <c r="AW417" s="20">
        <f>AI417*'lista, wskaźniki'!$F$43</f>
        <v>0</v>
      </c>
      <c r="AX417" s="20">
        <f>AI417*'lista, wskaźniki'!$F$44</f>
        <v>0</v>
      </c>
      <c r="AY417" s="20">
        <f>AK417*'lista, wskaźniki'!$F$26</f>
        <v>0</v>
      </c>
      <c r="AZ417" s="20">
        <f t="shared" si="178"/>
        <v>0</v>
      </c>
      <c r="BA417" s="20">
        <f t="shared" si="179"/>
        <v>0</v>
      </c>
      <c r="BB417" s="20">
        <f t="shared" si="180"/>
        <v>0</v>
      </c>
      <c r="BC417" s="20">
        <f t="shared" si="181"/>
        <v>0</v>
      </c>
      <c r="BD417" s="1052"/>
      <c r="BE417" s="1052"/>
      <c r="BF417" s="1052"/>
      <c r="BG417" s="1052"/>
      <c r="BH417" s="99"/>
      <c r="BI417" s="1052"/>
      <c r="BJ417" s="99"/>
      <c r="BK417" s="1052"/>
      <c r="BL417" s="99"/>
      <c r="BM417" s="99"/>
      <c r="BN417" s="99"/>
      <c r="BO417" s="99"/>
      <c r="BP417" s="99"/>
      <c r="BQ417" s="99"/>
      <c r="BR417" s="99"/>
      <c r="BS417" s="1046"/>
      <c r="BT417" s="1046"/>
      <c r="BU417" s="1046"/>
      <c r="BV417" s="1046"/>
      <c r="BW417" s="1046"/>
      <c r="BX417" s="1046"/>
      <c r="BY417" s="1049"/>
      <c r="CA417" s="365" t="b">
        <f t="shared" si="182"/>
        <v>0</v>
      </c>
      <c r="CB417" s="365" t="b">
        <f t="shared" si="183"/>
        <v>0</v>
      </c>
      <c r="CC417" s="365" t="b">
        <f t="shared" si="184"/>
        <v>0</v>
      </c>
      <c r="CD417" s="365" t="b">
        <f t="shared" si="185"/>
        <v>0</v>
      </c>
      <c r="CE417" s="365">
        <f t="shared" si="186"/>
        <v>0</v>
      </c>
      <c r="CF417" s="365" t="b">
        <f t="shared" si="187"/>
        <v>0</v>
      </c>
      <c r="CG417" s="365" t="b">
        <f t="shared" si="188"/>
        <v>0</v>
      </c>
      <c r="CH417" s="365" t="b">
        <f t="shared" si="189"/>
        <v>0</v>
      </c>
      <c r="CI417" s="72" t="b">
        <f t="shared" si="190"/>
        <v>0</v>
      </c>
      <c r="CJ417" s="72" t="b">
        <f t="shared" si="191"/>
        <v>0</v>
      </c>
      <c r="CK417" s="72" t="b">
        <f t="shared" si="192"/>
        <v>0</v>
      </c>
      <c r="CL417" s="72">
        <f t="shared" si="193"/>
        <v>0</v>
      </c>
      <c r="CM417" s="72">
        <f t="shared" si="194"/>
        <v>0</v>
      </c>
      <c r="CN417" s="72" t="b">
        <f t="shared" si="195"/>
        <v>0</v>
      </c>
      <c r="CP417" s="13">
        <f t="shared" si="196"/>
        <v>0</v>
      </c>
      <c r="CQ417" s="13" t="b">
        <f t="shared" si="197"/>
        <v>0</v>
      </c>
      <c r="CR417" s="13" t="b">
        <f t="shared" si="198"/>
        <v>0</v>
      </c>
      <c r="CS417" s="13" t="b">
        <f t="shared" si="204"/>
        <v>0</v>
      </c>
      <c r="CT417" s="13" t="b">
        <f t="shared" si="203"/>
        <v>0</v>
      </c>
      <c r="CU417" s="13" t="b">
        <f t="shared" si="205"/>
        <v>0</v>
      </c>
      <c r="CV417" s="13" t="b">
        <f t="shared" si="199"/>
        <v>0</v>
      </c>
      <c r="CW417" s="13" t="b">
        <f t="shared" si="200"/>
        <v>0</v>
      </c>
      <c r="CX417" s="13" t="b">
        <f t="shared" si="201"/>
        <v>0</v>
      </c>
      <c r="CY417" s="13" t="b">
        <f t="shared" si="202"/>
        <v>0</v>
      </c>
    </row>
    <row r="418" spans="1:103" ht="15" thickBot="1">
      <c r="A418" s="931">
        <v>84</v>
      </c>
      <c r="B418" s="1050" t="s">
        <v>206</v>
      </c>
      <c r="C418" s="1050"/>
      <c r="D418" s="1050" t="s">
        <v>1</v>
      </c>
      <c r="E418" s="1050" t="s">
        <v>5</v>
      </c>
      <c r="F418" s="1050"/>
      <c r="G418" s="1050"/>
      <c r="H418" s="1050"/>
      <c r="I418" s="1050" t="s">
        <v>10</v>
      </c>
      <c r="J418" s="1050">
        <v>110</v>
      </c>
      <c r="K418" s="1050">
        <v>2</v>
      </c>
      <c r="L418" s="1050" t="s">
        <v>16</v>
      </c>
      <c r="M418" s="1050">
        <v>100</v>
      </c>
      <c r="N418" s="1050" t="s">
        <v>16</v>
      </c>
      <c r="O418" s="1050">
        <v>100</v>
      </c>
      <c r="P418" s="1050" t="s">
        <v>17</v>
      </c>
      <c r="Q418" s="940">
        <f>IF(I418="&lt;1966",'lista, wskaźniki'!$G$4,IF(I418="1967-1985",'lista, wskaźniki'!$G$5,IF(I418="1986-1992",'lista, wskaźniki'!$G$6,IF(I418="1993-1996",'lista, wskaźniki'!$G$7,IF(I418="&gt;1997",'lista, wskaźniki'!$G$8,IF(I418=0,'lista, wskaźniki'!$G$4))))))</f>
        <v>290</v>
      </c>
      <c r="R418" s="1050" t="s">
        <v>23</v>
      </c>
      <c r="S418" s="1050" t="s">
        <v>27</v>
      </c>
      <c r="T418" s="1050">
        <v>15</v>
      </c>
      <c r="U418" s="1050">
        <v>2004</v>
      </c>
      <c r="V418" s="1050"/>
      <c r="W418" s="95" t="s">
        <v>35</v>
      </c>
      <c r="X418" s="95" t="s">
        <v>38</v>
      </c>
      <c r="Y418" s="95" t="s">
        <v>42</v>
      </c>
      <c r="Z418" s="95"/>
      <c r="AA418" s="95" t="s">
        <v>35</v>
      </c>
      <c r="AB418" s="96">
        <v>2.5</v>
      </c>
      <c r="AC418" s="96"/>
      <c r="AD418" s="95">
        <v>2000</v>
      </c>
      <c r="AE418" s="1050"/>
      <c r="AF418" s="334">
        <f t="shared" si="177"/>
        <v>74.223500000000001</v>
      </c>
      <c r="AG418" s="272">
        <f>IF(R418="kompletna",Q418*J418*0.0036*'lista, wskaźniki'!$F$13, IF(R418="częściowa",Q418*J418*0.0036*'lista, wskaźniki'!$F$14, IF(R418="brak",Q418*J418*0.0036*'lista, wskaźniki'!$F$15,)))</f>
        <v>91.872000000000014</v>
      </c>
      <c r="AH418" s="334">
        <f>IF(Y418="inne",K418*'lista, wskaźniki'!$E$35,IF(Y418="to samo źródło",0,IF(Y418=0,0)))</f>
        <v>0</v>
      </c>
      <c r="AI418" s="334" t="b">
        <f>IF(AA418="gaz z sieci",AC418*'lista, wskaźniki'!$D$21)</f>
        <v>0</v>
      </c>
      <c r="AJ418" s="272">
        <f>IF(AA418="węgiel",AB418*'lista, wskaźniki'!$D$20, IF('Sektor mieszkaniowy'!AA418="drewno",'Sektor mieszkaniowy'!AB418*'lista, wskaźniki'!$D$22,IF('Sektor mieszkaniowy'!AA418="pellet",AB418*'lista, wskaźniki'!$D$23,IF('Sektor mieszkaniowy'!AA418="gaz z sieci",AB418*'lista, wskaźniki'!$D$21,IF('Sektor mieszkaniowy'!AA418="olej opałowy",'Sektor mieszkaniowy'!AB418*'lista, wskaźniki'!$D$24)))))</f>
        <v>56.574999999999996</v>
      </c>
      <c r="AK418" s="1053">
        <v>1.284</v>
      </c>
      <c r="AL418" s="1050">
        <v>721</v>
      </c>
      <c r="AM418" s="20">
        <f>IF(AA418="węgiel",AF418*1/3.6*'lista, wskaźniki'!$F$20,IF(AA418="drewno",AF418*1/3.6*'lista, wskaźniki'!$F$22,IF(AA418="pellet",AF418*1/3.6*'lista, wskaźniki'!$F$23,IF(AA418="gaz z sieci",AF418*1/3.6*'lista, wskaźniki'!$F$21,IF(AA418="olej opałowy",AF418*1/3.6*'lista, wskaźniki'!$F$24,0)))))</f>
        <v>7.0311921549999994</v>
      </c>
      <c r="AN418" s="20">
        <f>IF(AA418="węgiel",AF418*'lista, wskaźniki'!$E$42,IF(AA418="drewno",AF418*'lista, wskaźniki'!$G$42,IF(AA418="pellet",AF418*'lista, wskaźniki'!$H$42,IF(AA418="gaz z sieci",AF418*'lista, wskaźniki'!$F$42,IF(AA418="olej opałowy",AF418*'lista, wskaźniki'!$I$42,0)))))</f>
        <v>2.8204930000000003E-2</v>
      </c>
      <c r="AO418" s="20">
        <f>IF(AA418="węgiel",AF418*'lista, wskaźniki'!$E$43,IF(AA418="drewno",AF418*'lista, wskaźniki'!$G$43,IF(AA418="pellet",AF418*'lista, wskaźniki'!$H$43,IF(AA418="gaz z sieci",AF418*'lista, wskaźniki'!$F$43,IF(AA418="olej opałowy",AF418*'lista, wskaźniki'!$I$43,0)))))</f>
        <v>2.6720460000000001E-2</v>
      </c>
      <c r="AP418" s="20">
        <f>IF(AA418="węgiel",AF418*'lista, wskaźniki'!$E$44,IF(AA418="drewno",AF418*'lista, wskaźniki'!$G$44,IF(AA418="pellet",AF418*'lista, wskaźniki'!$H$44,IF(AA418="gaz z sieci",AF418*'lista, wskaźniki'!$F$44,IF(AA418="olej opałowy",AF418*'lista, wskaźniki'!$I$44,0)))))</f>
        <v>2.0040345000000002E-5</v>
      </c>
      <c r="AQ418" s="20" t="b">
        <f>IF(Z418="gaz",AH418*1/3.6*'lista, wskaźniki'!$F$21,IF(Z418="energia elektryczna",AH418*1/3.6*'lista, wskaźniki'!$F$26))</f>
        <v>0</v>
      </c>
      <c r="AR418" s="20" t="b">
        <f>IF(Z418="gaz",AH418*'lista, wskaźniki'!$F$42,IF(Z418="energia elektryczna",AH418*0))</f>
        <v>0</v>
      </c>
      <c r="AS418" s="20" t="b">
        <f>IF(Z418="gaz",AH418*'lista, wskaźniki'!$F$43,IF(Z418="energia elektryczna",AH418*0))</f>
        <v>0</v>
      </c>
      <c r="AT418" s="20" t="b">
        <f>IF(Z418="gaz",AH418*'lista, wskaźniki'!$F$44,IF(Z418="energia elektryczna",AH418*0))</f>
        <v>0</v>
      </c>
      <c r="AU418" s="20">
        <f>AI418*1/3.6*'lista, wskaźniki'!$F$21</f>
        <v>0</v>
      </c>
      <c r="AV418" s="20">
        <f>AI418*'lista, wskaźniki'!$F$42</f>
        <v>0</v>
      </c>
      <c r="AW418" s="20">
        <f>AI418*'lista, wskaźniki'!$F$43</f>
        <v>0</v>
      </c>
      <c r="AX418" s="20">
        <f>AI418*'lista, wskaźniki'!$F$44</f>
        <v>0</v>
      </c>
      <c r="AY418" s="20">
        <f>AK418*'lista, wskaźniki'!$F$26</f>
        <v>1.14276</v>
      </c>
      <c r="AZ418" s="20">
        <f t="shared" si="178"/>
        <v>8.1739521549999985</v>
      </c>
      <c r="BA418" s="20">
        <f t="shared" si="179"/>
        <v>2.8204930000000003E-2</v>
      </c>
      <c r="BB418" s="20">
        <f t="shared" si="180"/>
        <v>2.6720460000000001E-2</v>
      </c>
      <c r="BC418" s="20">
        <f t="shared" si="181"/>
        <v>2.0040345000000002E-5</v>
      </c>
      <c r="BD418" s="1050" t="s">
        <v>17</v>
      </c>
      <c r="BE418" s="1050" t="s">
        <v>17</v>
      </c>
      <c r="BF418" s="1050" t="s">
        <v>17</v>
      </c>
      <c r="BG418" s="1050" t="s">
        <v>17</v>
      </c>
      <c r="BH418" s="95"/>
      <c r="BI418" s="1050" t="s">
        <v>17</v>
      </c>
      <c r="BJ418" s="95"/>
      <c r="BK418" s="1050" t="s">
        <v>17</v>
      </c>
      <c r="BL418" s="95"/>
      <c r="BM418" s="95"/>
      <c r="BN418" s="95"/>
      <c r="BO418" s="95" t="s">
        <v>17</v>
      </c>
      <c r="BP418" s="95"/>
      <c r="BQ418" s="95"/>
      <c r="BR418" s="95"/>
      <c r="BS418" s="1044"/>
      <c r="BT418" s="1044"/>
      <c r="BU418" s="1044"/>
      <c r="BV418" s="1044"/>
      <c r="BW418" s="1044"/>
      <c r="BX418" s="1044"/>
      <c r="BY418" s="1047"/>
      <c r="CA418" s="365">
        <f t="shared" si="182"/>
        <v>74.223500000000001</v>
      </c>
      <c r="CB418" s="365" t="b">
        <f t="shared" si="183"/>
        <v>0</v>
      </c>
      <c r="CC418" s="365" t="b">
        <f t="shared" si="184"/>
        <v>0</v>
      </c>
      <c r="CD418" s="365" t="b">
        <f t="shared" si="185"/>
        <v>0</v>
      </c>
      <c r="CE418" s="365" t="b">
        <f t="shared" si="186"/>
        <v>0</v>
      </c>
      <c r="CF418" s="365" t="b">
        <f t="shared" si="187"/>
        <v>0</v>
      </c>
      <c r="CG418" s="365" t="b">
        <f t="shared" si="188"/>
        <v>0</v>
      </c>
      <c r="CH418" s="365" t="b">
        <f t="shared" si="189"/>
        <v>0</v>
      </c>
      <c r="CI418" s="72">
        <f t="shared" si="190"/>
        <v>74.223500000000001</v>
      </c>
      <c r="CJ418" s="72" t="b">
        <f t="shared" si="191"/>
        <v>0</v>
      </c>
      <c r="CK418" s="72" t="b">
        <f t="shared" si="192"/>
        <v>0</v>
      </c>
      <c r="CL418" s="72">
        <f t="shared" si="193"/>
        <v>0</v>
      </c>
      <c r="CM418" s="72" t="b">
        <f t="shared" si="194"/>
        <v>0</v>
      </c>
      <c r="CN418" s="72" t="b">
        <f t="shared" si="195"/>
        <v>0</v>
      </c>
      <c r="CP418" s="13">
        <f t="shared" si="196"/>
        <v>110</v>
      </c>
      <c r="CQ418" s="13">
        <f t="shared" si="197"/>
        <v>55</v>
      </c>
      <c r="CR418" s="13" t="b">
        <f t="shared" si="198"/>
        <v>0</v>
      </c>
      <c r="CS418" s="13">
        <f t="shared" si="204"/>
        <v>0</v>
      </c>
      <c r="CT418" s="13" t="b">
        <f t="shared" si="203"/>
        <v>0</v>
      </c>
      <c r="CU418" s="13">
        <f t="shared" si="205"/>
        <v>0</v>
      </c>
      <c r="CV418" s="13" t="b">
        <f t="shared" si="199"/>
        <v>0</v>
      </c>
      <c r="CW418" s="13">
        <f t="shared" si="200"/>
        <v>0</v>
      </c>
      <c r="CX418" s="13" t="b">
        <f t="shared" si="201"/>
        <v>0</v>
      </c>
      <c r="CY418" s="13">
        <f t="shared" si="202"/>
        <v>0</v>
      </c>
    </row>
    <row r="419" spans="1:103" ht="15" thickBot="1">
      <c r="A419" s="932"/>
      <c r="B419" s="1051"/>
      <c r="C419" s="1051"/>
      <c r="D419" s="1051"/>
      <c r="E419" s="1051"/>
      <c r="F419" s="1051"/>
      <c r="G419" s="1051"/>
      <c r="H419" s="1051"/>
      <c r="I419" s="1051"/>
      <c r="J419" s="1051"/>
      <c r="K419" s="1051"/>
      <c r="L419" s="1051"/>
      <c r="M419" s="1051"/>
      <c r="N419" s="1051"/>
      <c r="O419" s="1051"/>
      <c r="P419" s="1051"/>
      <c r="Q419" s="941"/>
      <c r="R419" s="1051"/>
      <c r="S419" s="1051"/>
      <c r="T419" s="1051"/>
      <c r="U419" s="1051"/>
      <c r="V419" s="1051"/>
      <c r="W419" s="20" t="s">
        <v>36</v>
      </c>
      <c r="X419" s="97"/>
      <c r="Y419" s="97"/>
      <c r="Z419" s="97"/>
      <c r="AA419" s="97" t="s">
        <v>36</v>
      </c>
      <c r="AB419" s="98">
        <v>3</v>
      </c>
      <c r="AC419" s="98"/>
      <c r="AD419" s="97">
        <v>300</v>
      </c>
      <c r="AE419" s="1051"/>
      <c r="AF419" s="334">
        <f>IF(AG419&gt;0,(AJ419+AG419/2)/2,AJ419)</f>
        <v>46.3675</v>
      </c>
      <c r="AG419" s="272">
        <v>91.87</v>
      </c>
      <c r="AH419" s="334">
        <f>IF(Y419="inne",K419*'lista, wskaźniki'!$E$35,IF(Y419="to samo źródło",0,IF(Y419=0,0)))</f>
        <v>0</v>
      </c>
      <c r="AI419" s="334" t="b">
        <f>IF(AA419="gaz z sieci",AC419*'lista, wskaźniki'!$D$21)</f>
        <v>0</v>
      </c>
      <c r="AJ419" s="272">
        <f>IF(AA419="węgiel",AB419*'lista, wskaźniki'!$D$20, IF('Sektor mieszkaniowy'!AA419="drewno",'Sektor mieszkaniowy'!AB419*'lista, wskaźniki'!$D$22,IF('Sektor mieszkaniowy'!AA419="pellet",AB419*'lista, wskaźniki'!$D$23,IF('Sektor mieszkaniowy'!AA419="gaz z sieci",AB419*'lista, wskaźniki'!$D$21,IF('Sektor mieszkaniowy'!AA419="olej opałowy",'Sektor mieszkaniowy'!AB419*'lista, wskaźniki'!$D$24)))))</f>
        <v>46.8</v>
      </c>
      <c r="AK419" s="1054"/>
      <c r="AL419" s="1051"/>
      <c r="AM419" s="20">
        <f>IF(AA419="węgiel",AF419*1/3.6*'lista, wskaźniki'!$F$20,IF(AA419="drewno",AF419*1/3.6*'lista, wskaźniki'!$F$22,IF(AA419="pellet",AF419*1/3.6*'lista, wskaźniki'!$F$23,IF(AA419="gaz z sieci",AF419*1/3.6*'lista, wskaźniki'!$F$21,IF(AA419="olej opałowy",AF419*1/3.6*'lista, wskaźniki'!$F$24,0)))))</f>
        <v>0</v>
      </c>
      <c r="AN419" s="20">
        <f>IF(AA419="węgiel",AF419*'lista, wskaźniki'!$E$42,IF(AA419="drewno",AF419*'lista, wskaźniki'!$G$42,IF(AA419="pellet",AF419*'lista, wskaźniki'!$H$42,IF(AA419="gaz z sieci",AF419*'lista, wskaźniki'!$F$42,IF(AA419="olej opałowy",AF419*'lista, wskaźniki'!$I$42,0)))))</f>
        <v>3.7557674999999999E-2</v>
      </c>
      <c r="AO419" s="20">
        <f>IF(AA419="węgiel",AF419*'lista, wskaźniki'!$E$43,IF(AA419="drewno",AF419*'lista, wskaźniki'!$G$43,IF(AA419="pellet",AF419*'lista, wskaźniki'!$H$43,IF(AA419="gaz z sieci",AF419*'lista, wskaźniki'!$F$43,IF(AA419="olej opałowy",AF419*'lista, wskaźniki'!$I$43,0)))))</f>
        <v>3.7557674999999999E-2</v>
      </c>
      <c r="AP419" s="20">
        <f>IF(AA419="węgiel",AF419*'lista, wskaźniki'!$E$44,IF(AA419="drewno",AF419*'lista, wskaźniki'!$G$44,IF(AA419="pellet",AF419*'lista, wskaźniki'!$H$44,IF(AA419="gaz z sieci",AF419*'lista, wskaźniki'!$F$44,IF(AA419="olej opałowy",AF419*'lista, wskaźniki'!$I$44,0)))))</f>
        <v>1.1591875E-5</v>
      </c>
      <c r="AQ419" s="20" t="b">
        <f>IF(Z419="gaz",AH419*1/3.6*'lista, wskaźniki'!$F$21,IF(Z419="energia elektryczna",AH419*1/3.6*'lista, wskaźniki'!$F$26))</f>
        <v>0</v>
      </c>
      <c r="AR419" s="20" t="b">
        <f>IF(Z419="gaz",AH419*'lista, wskaźniki'!$F$42,IF(Z419="energia elektryczna",AH419*0))</f>
        <v>0</v>
      </c>
      <c r="AS419" s="20" t="b">
        <f>IF(Z419="gaz",AH419*'lista, wskaźniki'!$F$43,IF(Z419="energia elektryczna",AH419*0))</f>
        <v>0</v>
      </c>
      <c r="AT419" s="20" t="b">
        <f>IF(Z419="gaz",AH419*'lista, wskaźniki'!$F$44,IF(Z419="energia elektryczna",AH419*0))</f>
        <v>0</v>
      </c>
      <c r="AU419" s="20">
        <f>AI419*1/3.6*'lista, wskaźniki'!$F$21</f>
        <v>0</v>
      </c>
      <c r="AV419" s="20">
        <f>AI419*'lista, wskaźniki'!$F$42</f>
        <v>0</v>
      </c>
      <c r="AW419" s="20">
        <f>AI419*'lista, wskaźniki'!$F$43</f>
        <v>0</v>
      </c>
      <c r="AX419" s="20">
        <f>AI419*'lista, wskaźniki'!$F$44</f>
        <v>0</v>
      </c>
      <c r="AY419" s="20">
        <f>AK419*'lista, wskaźniki'!$F$26</f>
        <v>0</v>
      </c>
      <c r="AZ419" s="20">
        <f t="shared" si="178"/>
        <v>0</v>
      </c>
      <c r="BA419" s="20">
        <f t="shared" si="179"/>
        <v>3.7557674999999999E-2</v>
      </c>
      <c r="BB419" s="20">
        <f t="shared" si="180"/>
        <v>3.7557674999999999E-2</v>
      </c>
      <c r="BC419" s="20">
        <f t="shared" si="181"/>
        <v>1.1591875E-5</v>
      </c>
      <c r="BD419" s="1051"/>
      <c r="BE419" s="1051"/>
      <c r="BF419" s="1051"/>
      <c r="BG419" s="1051"/>
      <c r="BH419" s="97"/>
      <c r="BI419" s="1051"/>
      <c r="BJ419" s="97"/>
      <c r="BK419" s="1051"/>
      <c r="BL419" s="97"/>
      <c r="BM419" s="97"/>
      <c r="BN419" s="97"/>
      <c r="BO419" s="97"/>
      <c r="BP419" s="97"/>
      <c r="BQ419" s="97"/>
      <c r="BR419" s="97"/>
      <c r="BS419" s="1045"/>
      <c r="BT419" s="1045"/>
      <c r="BU419" s="1045"/>
      <c r="BV419" s="1045"/>
      <c r="BW419" s="1045"/>
      <c r="BX419" s="1045"/>
      <c r="BY419" s="1048"/>
      <c r="CA419" s="365" t="b">
        <f t="shared" si="182"/>
        <v>0</v>
      </c>
      <c r="CB419" s="365">
        <f t="shared" si="183"/>
        <v>46.3675</v>
      </c>
      <c r="CC419" s="365" t="b">
        <f t="shared" si="184"/>
        <v>0</v>
      </c>
      <c r="CD419" s="365" t="b">
        <f t="shared" si="185"/>
        <v>0</v>
      </c>
      <c r="CE419" s="365" t="b">
        <f t="shared" si="186"/>
        <v>0</v>
      </c>
      <c r="CF419" s="365" t="b">
        <f t="shared" si="187"/>
        <v>0</v>
      </c>
      <c r="CG419" s="365" t="b">
        <f t="shared" si="188"/>
        <v>0</v>
      </c>
      <c r="CH419" s="365" t="b">
        <f t="shared" si="189"/>
        <v>0</v>
      </c>
      <c r="CI419" s="72" t="b">
        <f t="shared" si="190"/>
        <v>0</v>
      </c>
      <c r="CJ419" s="72">
        <f t="shared" si="191"/>
        <v>46.3675</v>
      </c>
      <c r="CK419" s="72" t="b">
        <f t="shared" si="192"/>
        <v>0</v>
      </c>
      <c r="CL419" s="72">
        <f t="shared" si="193"/>
        <v>0</v>
      </c>
      <c r="CM419" s="72" t="b">
        <f t="shared" si="194"/>
        <v>0</v>
      </c>
      <c r="CN419" s="72" t="b">
        <f t="shared" si="195"/>
        <v>0</v>
      </c>
      <c r="CP419" s="13">
        <f t="shared" si="196"/>
        <v>0</v>
      </c>
      <c r="CQ419" s="13" t="b">
        <f t="shared" si="197"/>
        <v>0</v>
      </c>
      <c r="CR419" s="13" t="b">
        <f t="shared" si="198"/>
        <v>0</v>
      </c>
      <c r="CS419" s="13" t="b">
        <f t="shared" si="204"/>
        <v>0</v>
      </c>
      <c r="CT419" s="13" t="b">
        <f t="shared" si="203"/>
        <v>0</v>
      </c>
      <c r="CU419" s="13" t="b">
        <f t="shared" si="205"/>
        <v>0</v>
      </c>
      <c r="CV419" s="13" t="b">
        <f t="shared" si="199"/>
        <v>0</v>
      </c>
      <c r="CW419" s="13" t="b">
        <f t="shared" si="200"/>
        <v>0</v>
      </c>
      <c r="CX419" s="13" t="b">
        <f t="shared" si="201"/>
        <v>0</v>
      </c>
      <c r="CY419" s="13" t="b">
        <f t="shared" si="202"/>
        <v>0</v>
      </c>
    </row>
    <row r="420" spans="1:103" ht="15" thickBot="1">
      <c r="A420" s="932"/>
      <c r="B420" s="1051"/>
      <c r="C420" s="1051"/>
      <c r="D420" s="1051"/>
      <c r="E420" s="1051"/>
      <c r="F420" s="1051"/>
      <c r="G420" s="1051"/>
      <c r="H420" s="1051"/>
      <c r="I420" s="1051"/>
      <c r="J420" s="1051"/>
      <c r="K420" s="1051"/>
      <c r="L420" s="1051"/>
      <c r="M420" s="1051"/>
      <c r="N420" s="1051"/>
      <c r="O420" s="1051"/>
      <c r="P420" s="1051"/>
      <c r="Q420" s="941"/>
      <c r="R420" s="1051"/>
      <c r="S420" s="1051"/>
      <c r="T420" s="1051"/>
      <c r="U420" s="1051"/>
      <c r="V420" s="1051"/>
      <c r="W420" s="97"/>
      <c r="X420" s="97"/>
      <c r="Y420" s="97"/>
      <c r="Z420" s="97"/>
      <c r="AA420" s="97" t="s">
        <v>50</v>
      </c>
      <c r="AB420" s="98"/>
      <c r="AC420" s="98"/>
      <c r="AD420" s="97"/>
      <c r="AE420" s="1051"/>
      <c r="AF420" s="334">
        <f t="shared" si="177"/>
        <v>0</v>
      </c>
      <c r="AG420" s="272">
        <f>IF(R420="kompletna",Q420*J420*0.0036*'lista, wskaźniki'!$F$13, IF(R420="częściowa",Q420*J420*0.0036*'lista, wskaźniki'!$F$14, IF(R420="brak",Q420*J420*0.0036*'lista, wskaźniki'!$F$15,)))</f>
        <v>0</v>
      </c>
      <c r="AH420" s="334">
        <f>IF(Y420="inne",K420*'lista, wskaźniki'!$E$35,IF(Y420="to samo źródło",0,IF(Y420=0,0)))</f>
        <v>0</v>
      </c>
      <c r="AI420" s="334" t="b">
        <f>IF(AA420="gaz z sieci",AC420*'lista, wskaźniki'!$D$21)</f>
        <v>0</v>
      </c>
      <c r="AJ420" s="272">
        <f>IF(AA420="węgiel",AB420*'lista, wskaźniki'!$D$20, IF('Sektor mieszkaniowy'!AA420="drewno",'Sektor mieszkaniowy'!AB420*'lista, wskaźniki'!$D$22,IF('Sektor mieszkaniowy'!AA420="pellet",AB420*'lista, wskaźniki'!$D$23,IF('Sektor mieszkaniowy'!AA420="gaz z sieci",AB420*'lista, wskaźniki'!$D$21,IF('Sektor mieszkaniowy'!AA420="olej opałowy",'Sektor mieszkaniowy'!AB420*'lista, wskaźniki'!$D$24)))))</f>
        <v>0</v>
      </c>
      <c r="AK420" s="1054"/>
      <c r="AL420" s="1051"/>
      <c r="AM420" s="20">
        <f>IF(AA420="węgiel",AF420*1/3.6*'lista, wskaźniki'!$F$20,IF(AA420="drewno",AF420*1/3.6*'lista, wskaźniki'!$F$22,IF(AA420="pellet",AF420*1/3.6*'lista, wskaźniki'!$F$23,IF(AA420="gaz z sieci",AF420*1/3.6*'lista, wskaźniki'!$F$21,IF(AA420="olej opałowy",AF420*1/3.6*'lista, wskaźniki'!$F$24,0)))))</f>
        <v>0</v>
      </c>
      <c r="AN420" s="20">
        <f>IF(AA420="węgiel",AF420*'lista, wskaźniki'!$E$42,IF(AA420="drewno",AF420*'lista, wskaźniki'!$G$42,IF(AA420="pellet",AF420*'lista, wskaźniki'!$H$42,IF(AA420="gaz z sieci",AF420*'lista, wskaźniki'!$F$42,IF(AA420="olej opałowy",AF420*'lista, wskaźniki'!$I$42,0)))))</f>
        <v>0</v>
      </c>
      <c r="AO420" s="20">
        <f>IF(AA420="węgiel",AF420*'lista, wskaźniki'!$E$43,IF(AA420="drewno",AF420*'lista, wskaźniki'!$G$43,IF(AA420="pellet",AF420*'lista, wskaźniki'!$H$43,IF(AA420="gaz z sieci",AF420*'lista, wskaźniki'!$F$43,IF(AA420="olej opałowy",AF420*'lista, wskaźniki'!$I$43,0)))))</f>
        <v>0</v>
      </c>
      <c r="AP420" s="20">
        <f>IF(AA420="węgiel",AF420*'lista, wskaźniki'!$E$44,IF(AA420="drewno",AF420*'lista, wskaźniki'!$G$44,IF(AA420="pellet",AF420*'lista, wskaźniki'!$H$44,IF(AA420="gaz z sieci",AF420*'lista, wskaźniki'!$F$44,IF(AA420="olej opałowy",AF420*'lista, wskaźniki'!$I$44,0)))))</f>
        <v>0</v>
      </c>
      <c r="AQ420" s="20" t="b">
        <f>IF(Z420="gaz",AH420*1/3.6*'lista, wskaźniki'!$F$21,IF(Z420="energia elektryczna",AH420*1/3.6*'lista, wskaźniki'!$F$26))</f>
        <v>0</v>
      </c>
      <c r="AR420" s="20" t="b">
        <f>IF(Z420="gaz",AH420*'lista, wskaźniki'!$F$42,IF(Z420="energia elektryczna",AH420*0))</f>
        <v>0</v>
      </c>
      <c r="AS420" s="20" t="b">
        <f>IF(Z420="gaz",AH420*'lista, wskaźniki'!$F$43,IF(Z420="energia elektryczna",AH420*0))</f>
        <v>0</v>
      </c>
      <c r="AT420" s="20" t="b">
        <f>IF(Z420="gaz",AH420*'lista, wskaźniki'!$F$44,IF(Z420="energia elektryczna",AH420*0))</f>
        <v>0</v>
      </c>
      <c r="AU420" s="20">
        <f>AI420*1/3.6*'lista, wskaźniki'!$F$21</f>
        <v>0</v>
      </c>
      <c r="AV420" s="20">
        <f>AI420*'lista, wskaźniki'!$F$42</f>
        <v>0</v>
      </c>
      <c r="AW420" s="20">
        <f>AI420*'lista, wskaźniki'!$F$43</f>
        <v>0</v>
      </c>
      <c r="AX420" s="20">
        <f>AI420*'lista, wskaźniki'!$F$44</f>
        <v>0</v>
      </c>
      <c r="AY420" s="20">
        <f>AK420*'lista, wskaźniki'!$F$26</f>
        <v>0</v>
      </c>
      <c r="AZ420" s="20">
        <f t="shared" si="178"/>
        <v>0</v>
      </c>
      <c r="BA420" s="20">
        <f t="shared" si="179"/>
        <v>0</v>
      </c>
      <c r="BB420" s="20">
        <f t="shared" si="180"/>
        <v>0</v>
      </c>
      <c r="BC420" s="20">
        <f t="shared" si="181"/>
        <v>0</v>
      </c>
      <c r="BD420" s="1051"/>
      <c r="BE420" s="1051"/>
      <c r="BF420" s="1051"/>
      <c r="BG420" s="1051"/>
      <c r="BH420" s="97"/>
      <c r="BI420" s="1051"/>
      <c r="BJ420" s="97"/>
      <c r="BK420" s="1051"/>
      <c r="BL420" s="97"/>
      <c r="BM420" s="97"/>
      <c r="BN420" s="97"/>
      <c r="BO420" s="97"/>
      <c r="BP420" s="97"/>
      <c r="BQ420" s="97"/>
      <c r="BR420" s="97"/>
      <c r="BS420" s="1045"/>
      <c r="BT420" s="1045"/>
      <c r="BU420" s="1045"/>
      <c r="BV420" s="1045"/>
      <c r="BW420" s="1045"/>
      <c r="BX420" s="1045"/>
      <c r="BY420" s="1048"/>
      <c r="CA420" s="365" t="b">
        <f t="shared" si="182"/>
        <v>0</v>
      </c>
      <c r="CB420" s="365" t="b">
        <f t="shared" si="183"/>
        <v>0</v>
      </c>
      <c r="CC420" s="365">
        <f t="shared" si="184"/>
        <v>0</v>
      </c>
      <c r="CD420" s="365" t="b">
        <f t="shared" si="185"/>
        <v>0</v>
      </c>
      <c r="CE420" s="365" t="b">
        <f t="shared" si="186"/>
        <v>0</v>
      </c>
      <c r="CF420" s="365" t="b">
        <f t="shared" si="187"/>
        <v>0</v>
      </c>
      <c r="CG420" s="365" t="b">
        <f t="shared" si="188"/>
        <v>0</v>
      </c>
      <c r="CH420" s="365" t="b">
        <f t="shared" si="189"/>
        <v>0</v>
      </c>
      <c r="CI420" s="72" t="b">
        <f t="shared" si="190"/>
        <v>0</v>
      </c>
      <c r="CJ420" s="72" t="b">
        <f t="shared" si="191"/>
        <v>0</v>
      </c>
      <c r="CK420" s="72">
        <f t="shared" si="192"/>
        <v>0</v>
      </c>
      <c r="CL420" s="72">
        <f t="shared" si="193"/>
        <v>0</v>
      </c>
      <c r="CM420" s="72" t="b">
        <f t="shared" si="194"/>
        <v>0</v>
      </c>
      <c r="CN420" s="72" t="b">
        <f t="shared" si="195"/>
        <v>0</v>
      </c>
      <c r="CP420" s="13">
        <f t="shared" si="196"/>
        <v>0</v>
      </c>
      <c r="CQ420" s="13" t="b">
        <f t="shared" si="197"/>
        <v>0</v>
      </c>
      <c r="CR420" s="13" t="b">
        <f t="shared" si="198"/>
        <v>0</v>
      </c>
      <c r="CS420" s="13" t="b">
        <f t="shared" si="204"/>
        <v>0</v>
      </c>
      <c r="CT420" s="13" t="b">
        <f t="shared" si="203"/>
        <v>0</v>
      </c>
      <c r="CU420" s="13" t="b">
        <f t="shared" si="205"/>
        <v>0</v>
      </c>
      <c r="CV420" s="13" t="b">
        <f t="shared" si="199"/>
        <v>0</v>
      </c>
      <c r="CW420" s="13" t="b">
        <f t="shared" si="200"/>
        <v>0</v>
      </c>
      <c r="CX420" s="13" t="b">
        <f t="shared" si="201"/>
        <v>0</v>
      </c>
      <c r="CY420" s="13" t="b">
        <f t="shared" si="202"/>
        <v>0</v>
      </c>
    </row>
    <row r="421" spans="1:103" s="282" customFormat="1" ht="15" thickBot="1">
      <c r="A421" s="932"/>
      <c r="B421" s="1051"/>
      <c r="C421" s="1051"/>
      <c r="D421" s="1051"/>
      <c r="E421" s="1051"/>
      <c r="F421" s="1051"/>
      <c r="G421" s="1051"/>
      <c r="H421" s="1051"/>
      <c r="I421" s="1051"/>
      <c r="J421" s="1051"/>
      <c r="K421" s="1051"/>
      <c r="L421" s="1051"/>
      <c r="M421" s="1051"/>
      <c r="N421" s="1051"/>
      <c r="O421" s="1051"/>
      <c r="P421" s="1051"/>
      <c r="Q421" s="941"/>
      <c r="R421" s="1051"/>
      <c r="S421" s="1051"/>
      <c r="T421" s="1051"/>
      <c r="U421" s="1051"/>
      <c r="V421" s="1051"/>
      <c r="W421" s="293"/>
      <c r="X421" s="293"/>
      <c r="Y421" s="293"/>
      <c r="Z421" s="293"/>
      <c r="AA421" s="330" t="s">
        <v>38</v>
      </c>
      <c r="AB421" s="294"/>
      <c r="AC421" s="294">
        <v>161</v>
      </c>
      <c r="AD421" s="293">
        <v>430</v>
      </c>
      <c r="AE421" s="1051"/>
      <c r="AF421" s="334">
        <f t="shared" si="177"/>
        <v>0</v>
      </c>
      <c r="AG421" s="281">
        <f>IF(R421="kompletna",Q421*J421*0.0036*'lista, wskaźniki'!$F$13, IF(R421="częściowa",Q421*J421*0.0036*'lista, wskaźniki'!$F$14, IF(R421="brak",Q421*J421*0.0036*'lista, wskaźniki'!$F$15,)))</f>
        <v>0</v>
      </c>
      <c r="AH421" s="334">
        <f>IF(Y421="inne",K421*'lista, wskaźniki'!$E$35,IF(Y421="to samo źródło",0,IF(Y421=0,0)))</f>
        <v>0</v>
      </c>
      <c r="AI421" s="334">
        <f>IF(AA421="gaz z sieci",AC421*'lista, wskaźniki'!$D$21)</f>
        <v>5.8153199999999998</v>
      </c>
      <c r="AJ421" s="281">
        <f>IF(AA421="węgiel",AB421*'lista, wskaźniki'!$D$20, IF('Sektor mieszkaniowy'!AA421="drewno",'Sektor mieszkaniowy'!AB421*'lista, wskaźniki'!$D$22,IF('Sektor mieszkaniowy'!AA421="pellet",AB421*'lista, wskaźniki'!$D$23,IF('Sektor mieszkaniowy'!AA421="gaz z sieci",AB421*'lista, wskaźniki'!$D$21,IF('Sektor mieszkaniowy'!AA421="olej opałowy",'Sektor mieszkaniowy'!AB421*'lista, wskaźniki'!$D$24)))))</f>
        <v>0</v>
      </c>
      <c r="AK421" s="1054"/>
      <c r="AL421" s="1051"/>
      <c r="AM421" s="20">
        <f>IF(AA421="węgiel",AF421*1/3.6*'lista, wskaźniki'!$F$20,IF(AA421="drewno",AF421*1/3.6*'lista, wskaźniki'!$F$22,IF(AA421="pellet",AF421*1/3.6*'lista, wskaźniki'!$F$23,IF(AA421="gaz z sieci",AF421*1/3.6*'lista, wskaźniki'!$F$21,IF(AA421="olej opałowy",AF421*1/3.6*'lista, wskaźniki'!$F$24,0)))))</f>
        <v>0</v>
      </c>
      <c r="AN421" s="20">
        <f>IF(AA421="węgiel",AF421*'lista, wskaźniki'!$E$42,IF(AA421="drewno",AF421*'lista, wskaźniki'!$G$42,IF(AA421="pellet",AF421*'lista, wskaźniki'!$H$42,IF(AA421="gaz z sieci",AF421*'lista, wskaźniki'!$F$42,IF(AA421="olej opałowy",AF421*'lista, wskaźniki'!$I$42,0)))))</f>
        <v>0</v>
      </c>
      <c r="AO421" s="20">
        <f>IF(AA421="węgiel",AF421*'lista, wskaźniki'!$E$43,IF(AA421="drewno",AF421*'lista, wskaźniki'!$G$43,IF(AA421="pellet",AF421*'lista, wskaźniki'!$H$43,IF(AA421="gaz z sieci",AF421*'lista, wskaźniki'!$F$43,IF(AA421="olej opałowy",AF421*'lista, wskaźniki'!$I$43,0)))))</f>
        <v>0</v>
      </c>
      <c r="AP421" s="20">
        <f>IF(AA421="węgiel",AF421*'lista, wskaźniki'!$E$44,IF(AA421="drewno",AF421*'lista, wskaźniki'!$G$44,IF(AA421="pellet",AF421*'lista, wskaźniki'!$H$44,IF(AA421="gaz z sieci",AF421*'lista, wskaźniki'!$F$44,IF(AA421="olej opałowy",AF421*'lista, wskaźniki'!$I$44,0)))))</f>
        <v>0</v>
      </c>
      <c r="AQ421" s="20" t="b">
        <f>IF(Z421="gaz",AH421*1/3.6*'lista, wskaźniki'!$F$21,IF(Z421="energia elektryczna",AH421*1/3.6*'lista, wskaźniki'!$F$26))</f>
        <v>0</v>
      </c>
      <c r="AR421" s="20" t="b">
        <f>IF(Z421="gaz",AH421*'lista, wskaźniki'!$F$42,IF(Z421="energia elektryczna",AH421*0))</f>
        <v>0</v>
      </c>
      <c r="AS421" s="20" t="b">
        <f>IF(Z421="gaz",AH421*'lista, wskaźniki'!$F$43,IF(Z421="energia elektryczna",AH421*0))</f>
        <v>0</v>
      </c>
      <c r="AT421" s="20" t="b">
        <f>IF(Z421="gaz",AH421*'lista, wskaźniki'!$F$44,IF(Z421="energia elektryczna",AH421*0))</f>
        <v>0</v>
      </c>
      <c r="AU421" s="20">
        <f>AI421*1/3.6*'lista, wskaźniki'!$F$21</f>
        <v>0.32461116239999999</v>
      </c>
      <c r="AV421" s="20">
        <f>AI421*'lista, wskaźniki'!$F$42</f>
        <v>2.9076599999999999E-6</v>
      </c>
      <c r="AW421" s="20">
        <f>AI421*'lista, wskaźniki'!$F$43</f>
        <v>2.9076599999999999E-6</v>
      </c>
      <c r="AX421" s="20">
        <f>AI421*'lista, wskaźniki'!$F$44</f>
        <v>0</v>
      </c>
      <c r="AY421" s="20">
        <f>AK421*'lista, wskaźniki'!$F$26</f>
        <v>0</v>
      </c>
      <c r="AZ421" s="20">
        <f t="shared" si="178"/>
        <v>0.32461116239999999</v>
      </c>
      <c r="BA421" s="20">
        <f t="shared" si="179"/>
        <v>2.9076599999999999E-6</v>
      </c>
      <c r="BB421" s="20">
        <f t="shared" si="180"/>
        <v>2.9076599999999999E-6</v>
      </c>
      <c r="BC421" s="20">
        <f t="shared" si="181"/>
        <v>0</v>
      </c>
      <c r="BD421" s="1051"/>
      <c r="BE421" s="1051"/>
      <c r="BF421" s="1051"/>
      <c r="BG421" s="1051"/>
      <c r="BH421" s="293"/>
      <c r="BI421" s="1051"/>
      <c r="BJ421" s="293"/>
      <c r="BK421" s="1051"/>
      <c r="BL421" s="293"/>
      <c r="BM421" s="293"/>
      <c r="BN421" s="293"/>
      <c r="BO421" s="293"/>
      <c r="BP421" s="293"/>
      <c r="BQ421" s="293"/>
      <c r="BR421" s="293"/>
      <c r="BS421" s="1045"/>
      <c r="BT421" s="1045"/>
      <c r="BU421" s="1045"/>
      <c r="BV421" s="1045"/>
      <c r="BW421" s="1045"/>
      <c r="BX421" s="1045"/>
      <c r="BY421" s="1048"/>
      <c r="CA421" s="365" t="b">
        <f t="shared" si="182"/>
        <v>0</v>
      </c>
      <c r="CB421" s="365" t="b">
        <f t="shared" si="183"/>
        <v>0</v>
      </c>
      <c r="CC421" s="365" t="b">
        <f t="shared" si="184"/>
        <v>0</v>
      </c>
      <c r="CD421" s="365">
        <f t="shared" si="185"/>
        <v>0</v>
      </c>
      <c r="CE421" s="365" t="b">
        <f t="shared" si="186"/>
        <v>0</v>
      </c>
      <c r="CF421" s="365" t="b">
        <f t="shared" si="187"/>
        <v>0</v>
      </c>
      <c r="CG421" s="365" t="b">
        <f t="shared" si="188"/>
        <v>0</v>
      </c>
      <c r="CH421" s="365">
        <f t="shared" si="189"/>
        <v>5.8153199999999998</v>
      </c>
      <c r="CI421" s="72" t="b">
        <f t="shared" si="190"/>
        <v>0</v>
      </c>
      <c r="CJ421" s="72" t="b">
        <f t="shared" si="191"/>
        <v>0</v>
      </c>
      <c r="CK421" s="72" t="b">
        <f t="shared" si="192"/>
        <v>0</v>
      </c>
      <c r="CL421" s="72">
        <f t="shared" si="193"/>
        <v>0</v>
      </c>
      <c r="CM421" s="72" t="b">
        <f t="shared" si="194"/>
        <v>0</v>
      </c>
      <c r="CN421" s="72" t="b">
        <f t="shared" si="195"/>
        <v>0</v>
      </c>
      <c r="CP421" s="13">
        <f t="shared" si="196"/>
        <v>0</v>
      </c>
      <c r="CQ421" s="13" t="b">
        <f t="shared" si="197"/>
        <v>0</v>
      </c>
      <c r="CR421" s="13" t="b">
        <f t="shared" si="198"/>
        <v>0</v>
      </c>
      <c r="CS421" s="13" t="b">
        <f t="shared" si="204"/>
        <v>0</v>
      </c>
      <c r="CT421" s="13" t="b">
        <f t="shared" si="203"/>
        <v>0</v>
      </c>
      <c r="CU421" s="13" t="b">
        <f t="shared" si="205"/>
        <v>0</v>
      </c>
      <c r="CV421" s="13" t="b">
        <f t="shared" si="199"/>
        <v>0</v>
      </c>
      <c r="CW421" s="13" t="b">
        <f t="shared" si="200"/>
        <v>0</v>
      </c>
      <c r="CX421" s="13" t="b">
        <f t="shared" si="201"/>
        <v>0</v>
      </c>
      <c r="CY421" s="13" t="b">
        <f t="shared" si="202"/>
        <v>0</v>
      </c>
    </row>
    <row r="422" spans="1:103" ht="15" thickBot="1">
      <c r="A422" s="933"/>
      <c r="B422" s="1052"/>
      <c r="C422" s="1052"/>
      <c r="D422" s="1052"/>
      <c r="E422" s="1052"/>
      <c r="F422" s="1052"/>
      <c r="G422" s="1052"/>
      <c r="H422" s="1052"/>
      <c r="I422" s="1052"/>
      <c r="J422" s="1052"/>
      <c r="K422" s="1052"/>
      <c r="L422" s="1052"/>
      <c r="M422" s="1052"/>
      <c r="N422" s="1052"/>
      <c r="O422" s="1052"/>
      <c r="P422" s="1052"/>
      <c r="Q422" s="942"/>
      <c r="R422" s="1052"/>
      <c r="S422" s="1052"/>
      <c r="T422" s="1052"/>
      <c r="U422" s="1052"/>
      <c r="V422" s="1052"/>
      <c r="W422" s="99"/>
      <c r="X422" s="99"/>
      <c r="Y422" s="99"/>
      <c r="Z422" s="99"/>
      <c r="AA422" s="99" t="s">
        <v>37</v>
      </c>
      <c r="AB422" s="100"/>
      <c r="AC422" s="100"/>
      <c r="AD422" s="99"/>
      <c r="AE422" s="1052"/>
      <c r="AF422" s="334">
        <f t="shared" si="177"/>
        <v>0</v>
      </c>
      <c r="AG422" s="272">
        <f>IF(R422="kompletna",Q422*J422*0.0036*'lista, wskaźniki'!$F$13, IF(R422="częściowa",Q422*J422*0.0036*'lista, wskaźniki'!$F$14, IF(R422="brak",Q422*J422*0.0036*'lista, wskaźniki'!$F$15,)))</f>
        <v>0</v>
      </c>
      <c r="AH422" s="334">
        <f>IF(Y422="inne",K422*'lista, wskaźniki'!$E$35,IF(Y422="to samo źródło",0,IF(Y422=0,0)))</f>
        <v>0</v>
      </c>
      <c r="AI422" s="334" t="b">
        <f>IF(AA422="gaz z sieci",AC422*'lista, wskaźniki'!$D$21)</f>
        <v>0</v>
      </c>
      <c r="AJ422" s="272">
        <f>IF(AA422="węgiel",AB422*'lista, wskaźniki'!$D$20, IF('Sektor mieszkaniowy'!AA422="drewno",'Sektor mieszkaniowy'!AB422*'lista, wskaźniki'!$D$22,IF('Sektor mieszkaniowy'!AA422="pellet",AB422*'lista, wskaźniki'!$D$23,IF('Sektor mieszkaniowy'!AA422="gaz z sieci",AB422*'lista, wskaźniki'!$D$21,IF('Sektor mieszkaniowy'!AA422="olej opałowy",'Sektor mieszkaniowy'!AB422*'lista, wskaźniki'!$D$24)))))</f>
        <v>0</v>
      </c>
      <c r="AK422" s="1055"/>
      <c r="AL422" s="1052"/>
      <c r="AM422" s="20">
        <f>IF(AA422="węgiel",AF422*1/3.6*'lista, wskaźniki'!$F$20,IF(AA422="drewno",AF422*1/3.6*'lista, wskaźniki'!$F$22,IF(AA422="pellet",AF422*1/3.6*'lista, wskaźniki'!$F$23,IF(AA422="gaz z sieci",AF422*1/3.6*'lista, wskaźniki'!$F$21,IF(AA422="olej opałowy",AF422*1/3.6*'lista, wskaźniki'!$F$24,0)))))</f>
        <v>0</v>
      </c>
      <c r="AN422" s="20">
        <f>IF(AA422="węgiel",AF422*'lista, wskaźniki'!$E$42,IF(AA422="drewno",AF422*'lista, wskaźniki'!$G$42,IF(AA422="pellet",AF422*'lista, wskaźniki'!$H$42,IF(AA422="gaz z sieci",AF422*'lista, wskaźniki'!$F$42,IF(AA422="olej opałowy",AF422*'lista, wskaźniki'!$I$42,0)))))</f>
        <v>0</v>
      </c>
      <c r="AO422" s="20">
        <f>IF(AA422="węgiel",AF422*'lista, wskaźniki'!$E$43,IF(AA422="drewno",AF422*'lista, wskaźniki'!$G$43,IF(AA422="pellet",AF422*'lista, wskaźniki'!$H$43,IF(AA422="gaz z sieci",AF422*'lista, wskaźniki'!$F$43,IF(AA422="olej opałowy",AF422*'lista, wskaźniki'!$I$43,0)))))</f>
        <v>0</v>
      </c>
      <c r="AP422" s="20">
        <f>IF(AA422="węgiel",AF422*'lista, wskaźniki'!$E$44,IF(AA422="drewno",AF422*'lista, wskaźniki'!$G$44,IF(AA422="pellet",AF422*'lista, wskaźniki'!$H$44,IF(AA422="gaz z sieci",AF422*'lista, wskaźniki'!$F$44,IF(AA422="olej opałowy",AF422*'lista, wskaźniki'!$I$44,0)))))</f>
        <v>0</v>
      </c>
      <c r="AQ422" s="20" t="b">
        <f>IF(Z422="gaz",AH422*1/3.6*'lista, wskaźniki'!$F$21,IF(Z422="energia elektryczna",AH422*1/3.6*'lista, wskaźniki'!$F$26))</f>
        <v>0</v>
      </c>
      <c r="AR422" s="20" t="b">
        <f>IF(Z422="gaz",AH422*'lista, wskaźniki'!$F$42,IF(Z422="energia elektryczna",AH422*0))</f>
        <v>0</v>
      </c>
      <c r="AS422" s="20" t="b">
        <f>IF(Z422="gaz",AH422*'lista, wskaźniki'!$F$43,IF(Z422="energia elektryczna",AH422*0))</f>
        <v>0</v>
      </c>
      <c r="AT422" s="20" t="b">
        <f>IF(Z422="gaz",AH422*'lista, wskaźniki'!$F$44,IF(Z422="energia elektryczna",AH422*0))</f>
        <v>0</v>
      </c>
      <c r="AU422" s="20">
        <f>AI422*1/3.6*'lista, wskaźniki'!$F$21</f>
        <v>0</v>
      </c>
      <c r="AV422" s="20">
        <f>AI422*'lista, wskaźniki'!$F$42</f>
        <v>0</v>
      </c>
      <c r="AW422" s="20">
        <f>AI422*'lista, wskaźniki'!$F$43</f>
        <v>0</v>
      </c>
      <c r="AX422" s="20">
        <f>AI422*'lista, wskaźniki'!$F$44</f>
        <v>0</v>
      </c>
      <c r="AY422" s="20">
        <f>AK422*'lista, wskaźniki'!$F$26</f>
        <v>0</v>
      </c>
      <c r="AZ422" s="20">
        <f t="shared" si="178"/>
        <v>0</v>
      </c>
      <c r="BA422" s="20">
        <f t="shared" si="179"/>
        <v>0</v>
      </c>
      <c r="BB422" s="20">
        <f t="shared" si="180"/>
        <v>0</v>
      </c>
      <c r="BC422" s="20">
        <f t="shared" si="181"/>
        <v>0</v>
      </c>
      <c r="BD422" s="1052"/>
      <c r="BE422" s="1052"/>
      <c r="BF422" s="1052"/>
      <c r="BG422" s="1052"/>
      <c r="BH422" s="99"/>
      <c r="BI422" s="1052"/>
      <c r="BJ422" s="99"/>
      <c r="BK422" s="1052"/>
      <c r="BL422" s="99"/>
      <c r="BM422" s="99"/>
      <c r="BN422" s="99"/>
      <c r="BO422" s="99"/>
      <c r="BP422" s="99"/>
      <c r="BQ422" s="99"/>
      <c r="BR422" s="99"/>
      <c r="BS422" s="1046"/>
      <c r="BT422" s="1046"/>
      <c r="BU422" s="1046"/>
      <c r="BV422" s="1046"/>
      <c r="BW422" s="1046"/>
      <c r="BX422" s="1046"/>
      <c r="BY422" s="1049"/>
      <c r="CA422" s="365" t="b">
        <f t="shared" si="182"/>
        <v>0</v>
      </c>
      <c r="CB422" s="365" t="b">
        <f t="shared" si="183"/>
        <v>0</v>
      </c>
      <c r="CC422" s="365" t="b">
        <f t="shared" si="184"/>
        <v>0</v>
      </c>
      <c r="CD422" s="365" t="b">
        <f t="shared" si="185"/>
        <v>0</v>
      </c>
      <c r="CE422" s="365">
        <f t="shared" si="186"/>
        <v>0</v>
      </c>
      <c r="CF422" s="365" t="b">
        <f t="shared" si="187"/>
        <v>0</v>
      </c>
      <c r="CG422" s="365" t="b">
        <f t="shared" si="188"/>
        <v>0</v>
      </c>
      <c r="CH422" s="365" t="b">
        <f t="shared" si="189"/>
        <v>0</v>
      </c>
      <c r="CI422" s="72" t="b">
        <f t="shared" si="190"/>
        <v>0</v>
      </c>
      <c r="CJ422" s="72" t="b">
        <f t="shared" si="191"/>
        <v>0</v>
      </c>
      <c r="CK422" s="72" t="b">
        <f t="shared" si="192"/>
        <v>0</v>
      </c>
      <c r="CL422" s="72">
        <f t="shared" si="193"/>
        <v>0</v>
      </c>
      <c r="CM422" s="72">
        <f t="shared" si="194"/>
        <v>0</v>
      </c>
      <c r="CN422" s="72" t="b">
        <f t="shared" si="195"/>
        <v>0</v>
      </c>
      <c r="CP422" s="13">
        <f t="shared" si="196"/>
        <v>0</v>
      </c>
      <c r="CQ422" s="13" t="b">
        <f t="shared" si="197"/>
        <v>0</v>
      </c>
      <c r="CR422" s="13" t="b">
        <f t="shared" si="198"/>
        <v>0</v>
      </c>
      <c r="CS422" s="13" t="b">
        <f t="shared" si="204"/>
        <v>0</v>
      </c>
      <c r="CT422" s="13" t="b">
        <f t="shared" si="203"/>
        <v>0</v>
      </c>
      <c r="CU422" s="13" t="b">
        <f t="shared" si="205"/>
        <v>0</v>
      </c>
      <c r="CV422" s="13" t="b">
        <f t="shared" si="199"/>
        <v>0</v>
      </c>
      <c r="CW422" s="13" t="b">
        <f t="shared" si="200"/>
        <v>0</v>
      </c>
      <c r="CX422" s="13" t="b">
        <f t="shared" si="201"/>
        <v>0</v>
      </c>
      <c r="CY422" s="13" t="b">
        <f t="shared" si="202"/>
        <v>0</v>
      </c>
    </row>
    <row r="423" spans="1:103" ht="15" thickBot="1">
      <c r="A423" s="931">
        <v>85</v>
      </c>
      <c r="B423" s="1050" t="s">
        <v>206</v>
      </c>
      <c r="C423" s="1050"/>
      <c r="D423" s="1050" t="s">
        <v>1</v>
      </c>
      <c r="E423" s="1050" t="s">
        <v>5</v>
      </c>
      <c r="F423" s="1050"/>
      <c r="G423" s="1050"/>
      <c r="H423" s="1050"/>
      <c r="I423" s="1050" t="s">
        <v>10</v>
      </c>
      <c r="J423" s="1050">
        <v>122</v>
      </c>
      <c r="K423" s="1050">
        <v>5</v>
      </c>
      <c r="L423" s="1050" t="s">
        <v>16</v>
      </c>
      <c r="M423" s="1050"/>
      <c r="N423" s="1050" t="s">
        <v>17</v>
      </c>
      <c r="O423" s="1050"/>
      <c r="P423" s="1050" t="s">
        <v>17</v>
      </c>
      <c r="Q423" s="940">
        <f>IF(I423="&lt;1966",'lista, wskaźniki'!$G$4,IF(I423="1967-1985",'lista, wskaźniki'!$G$5,IF(I423="1986-1992",'lista, wskaźniki'!$G$6,IF(I423="1993-1996",'lista, wskaźniki'!$G$7,IF(I423="&gt;1997",'lista, wskaźniki'!$G$8,IF(I423=0,'lista, wskaźniki'!$G$4))))))</f>
        <v>290</v>
      </c>
      <c r="R423" s="1050" t="s">
        <v>23</v>
      </c>
      <c r="S423" s="1050" t="s">
        <v>27</v>
      </c>
      <c r="T423" s="1050">
        <v>23</v>
      </c>
      <c r="U423" s="1050">
        <v>2013</v>
      </c>
      <c r="V423" s="1050"/>
      <c r="W423" s="95" t="s">
        <v>35</v>
      </c>
      <c r="X423" s="95" t="s">
        <v>39</v>
      </c>
      <c r="Y423" s="95" t="s">
        <v>42</v>
      </c>
      <c r="Z423" s="95"/>
      <c r="AA423" s="95" t="s">
        <v>35</v>
      </c>
      <c r="AB423" s="96">
        <v>5</v>
      </c>
      <c r="AC423" s="96"/>
      <c r="AD423" s="95">
        <v>3100</v>
      </c>
      <c r="AE423" s="1050">
        <v>12</v>
      </c>
      <c r="AF423" s="334">
        <f t="shared" si="177"/>
        <v>107.5222</v>
      </c>
      <c r="AG423" s="272">
        <f>IF(R423="kompletna",Q423*J423*0.0036*'lista, wskaźniki'!$F$13, IF(R423="częściowa",Q423*J423*0.0036*'lista, wskaźniki'!$F$14, IF(R423="brak",Q423*J423*0.0036*'lista, wskaźniki'!$F$15,)))</f>
        <v>101.8944</v>
      </c>
      <c r="AH423" s="334">
        <f>IF(Y423="inne",K423*'lista, wskaźniki'!$E$35,IF(Y423="to samo źródło",0,IF(Y423=0,0)))</f>
        <v>0</v>
      </c>
      <c r="AI423" s="334" t="b">
        <f>IF(AA423="gaz z sieci",AC423*'lista, wskaźniki'!$D$21)</f>
        <v>0</v>
      </c>
      <c r="AJ423" s="272">
        <f>IF(AA423="węgiel",AB423*'lista, wskaźniki'!$D$20, IF('Sektor mieszkaniowy'!AA423="drewno",'Sektor mieszkaniowy'!AB423*'lista, wskaźniki'!$D$22,IF('Sektor mieszkaniowy'!AA423="pellet",AB423*'lista, wskaźniki'!$D$23,IF('Sektor mieszkaniowy'!AA423="gaz z sieci",AB423*'lista, wskaźniki'!$D$21,IF('Sektor mieszkaniowy'!AA423="olej opałowy",'Sektor mieszkaniowy'!AB423*'lista, wskaźniki'!$D$24)))))</f>
        <v>113.14999999999999</v>
      </c>
      <c r="AK423" s="1053">
        <v>2.95</v>
      </c>
      <c r="AL423" s="1050">
        <v>1800</v>
      </c>
      <c r="AM423" s="20">
        <f>IF(AA423="węgiel",AF423*1/3.6*'lista, wskaźniki'!$F$20,IF(AA423="drewno",AF423*1/3.6*'lista, wskaźniki'!$F$22,IF(AA423="pellet",AF423*1/3.6*'lista, wskaźniki'!$F$23,IF(AA423="gaz z sieci",AF423*1/3.6*'lista, wskaźniki'!$F$21,IF(AA423="olej opałowy",AF423*1/3.6*'lista, wskaźniki'!$F$24,0)))))</f>
        <v>10.185578006</v>
      </c>
      <c r="AN423" s="20">
        <f>IF(AA423="węgiel",AF423*'lista, wskaźniki'!$E$42,IF(AA423="drewno",AF423*'lista, wskaźniki'!$G$42,IF(AA423="pellet",AF423*'lista, wskaźniki'!$H$42,IF(AA423="gaz z sieci",AF423*'lista, wskaźniki'!$F$42,IF(AA423="olej opałowy",AF423*'lista, wskaźniki'!$I$42,0)))))</f>
        <v>4.0858436000000005E-2</v>
      </c>
      <c r="AO423" s="20">
        <f>IF(AA423="węgiel",AF423*'lista, wskaźniki'!$E$43,IF(AA423="drewno",AF423*'lista, wskaźniki'!$G$43,IF(AA423="pellet",AF423*'lista, wskaźniki'!$H$43,IF(AA423="gaz z sieci",AF423*'lista, wskaźniki'!$F$43,IF(AA423="olej opałowy",AF423*'lista, wskaźniki'!$I$43,0)))))</f>
        <v>3.8707992000000004E-2</v>
      </c>
      <c r="AP423" s="20">
        <f>IF(AA423="węgiel",AF423*'lista, wskaźniki'!$E$44,IF(AA423="drewno",AF423*'lista, wskaźniki'!$G$44,IF(AA423="pellet",AF423*'lista, wskaźniki'!$H$44,IF(AA423="gaz z sieci",AF423*'lista, wskaźniki'!$F$44,IF(AA423="olej opałowy",AF423*'lista, wskaźniki'!$I$44,0)))))</f>
        <v>2.9030994000000001E-5</v>
      </c>
      <c r="AQ423" s="20" t="b">
        <f>IF(Z423="gaz",AH423*1/3.6*'lista, wskaźniki'!$F$21,IF(Z423="energia elektryczna",AH423*1/3.6*'lista, wskaźniki'!$F$26))</f>
        <v>0</v>
      </c>
      <c r="AR423" s="20" t="b">
        <f>IF(Z423="gaz",AH423*'lista, wskaźniki'!$F$42,IF(Z423="energia elektryczna",AH423*0))</f>
        <v>0</v>
      </c>
      <c r="AS423" s="20" t="b">
        <f>IF(Z423="gaz",AH423*'lista, wskaźniki'!$F$43,IF(Z423="energia elektryczna",AH423*0))</f>
        <v>0</v>
      </c>
      <c r="AT423" s="20" t="b">
        <f>IF(Z423="gaz",AH423*'lista, wskaźniki'!$F$44,IF(Z423="energia elektryczna",AH423*0))</f>
        <v>0</v>
      </c>
      <c r="AU423" s="20">
        <f>AI423*1/3.6*'lista, wskaźniki'!$F$21</f>
        <v>0</v>
      </c>
      <c r="AV423" s="20">
        <f>AI423*'lista, wskaźniki'!$F$42</f>
        <v>0</v>
      </c>
      <c r="AW423" s="20">
        <f>AI423*'lista, wskaźniki'!$F$43</f>
        <v>0</v>
      </c>
      <c r="AX423" s="20">
        <f>AI423*'lista, wskaźniki'!$F$44</f>
        <v>0</v>
      </c>
      <c r="AY423" s="20">
        <f>AK423*'lista, wskaźniki'!$F$26</f>
        <v>2.6255000000000002</v>
      </c>
      <c r="AZ423" s="20">
        <f t="shared" si="178"/>
        <v>12.811078006000001</v>
      </c>
      <c r="BA423" s="20">
        <f t="shared" si="179"/>
        <v>4.0858436000000005E-2</v>
      </c>
      <c r="BB423" s="20">
        <f t="shared" si="180"/>
        <v>3.8707992000000004E-2</v>
      </c>
      <c r="BC423" s="20">
        <f t="shared" si="181"/>
        <v>2.9030994000000001E-5</v>
      </c>
      <c r="BD423" s="1050" t="s">
        <v>17</v>
      </c>
      <c r="BE423" s="1050" t="s">
        <v>16</v>
      </c>
      <c r="BF423" s="1050" t="s">
        <v>16</v>
      </c>
      <c r="BG423" s="1050" t="s">
        <v>17</v>
      </c>
      <c r="BH423" s="95"/>
      <c r="BI423" s="1050" t="s">
        <v>16</v>
      </c>
      <c r="BJ423" s="95" t="s">
        <v>52</v>
      </c>
      <c r="BK423" s="1050" t="s">
        <v>17</v>
      </c>
      <c r="BL423" s="95"/>
      <c r="BM423" s="95"/>
      <c r="BN423" s="95"/>
      <c r="BO423" s="95" t="s">
        <v>57</v>
      </c>
      <c r="BP423" s="95" t="s">
        <v>52</v>
      </c>
      <c r="BQ423" s="95" t="s">
        <v>120</v>
      </c>
      <c r="BR423" s="95">
        <v>1</v>
      </c>
      <c r="BS423" s="1044">
        <v>7000</v>
      </c>
      <c r="BT423" s="1044"/>
      <c r="BU423" s="1044">
        <v>1000</v>
      </c>
      <c r="BV423" s="1044"/>
      <c r="BW423" s="1044"/>
      <c r="BX423" s="1044">
        <v>4300</v>
      </c>
      <c r="BY423" s="1047"/>
      <c r="CA423" s="365">
        <f t="shared" si="182"/>
        <v>107.5222</v>
      </c>
      <c r="CB423" s="365" t="b">
        <f t="shared" si="183"/>
        <v>0</v>
      </c>
      <c r="CC423" s="365" t="b">
        <f t="shared" si="184"/>
        <v>0</v>
      </c>
      <c r="CD423" s="365" t="b">
        <f t="shared" si="185"/>
        <v>0</v>
      </c>
      <c r="CE423" s="365" t="b">
        <f t="shared" si="186"/>
        <v>0</v>
      </c>
      <c r="CF423" s="365" t="b">
        <f t="shared" si="187"/>
        <v>0</v>
      </c>
      <c r="CG423" s="365" t="b">
        <f t="shared" si="188"/>
        <v>0</v>
      </c>
      <c r="CH423" s="365" t="b">
        <f t="shared" si="189"/>
        <v>0</v>
      </c>
      <c r="CI423" s="72">
        <f t="shared" si="190"/>
        <v>107.5222</v>
      </c>
      <c r="CJ423" s="72" t="b">
        <f t="shared" si="191"/>
        <v>0</v>
      </c>
      <c r="CK423" s="72" t="b">
        <f t="shared" si="192"/>
        <v>0</v>
      </c>
      <c r="CL423" s="72">
        <f t="shared" si="193"/>
        <v>0</v>
      </c>
      <c r="CM423" s="72" t="b">
        <f t="shared" si="194"/>
        <v>0</v>
      </c>
      <c r="CN423" s="72" t="b">
        <f t="shared" si="195"/>
        <v>0</v>
      </c>
      <c r="CP423" s="13">
        <f t="shared" si="196"/>
        <v>122</v>
      </c>
      <c r="CQ423" s="13">
        <f t="shared" si="197"/>
        <v>61</v>
      </c>
      <c r="CR423" s="13" t="b">
        <f t="shared" si="198"/>
        <v>0</v>
      </c>
      <c r="CS423" s="13">
        <f t="shared" si="204"/>
        <v>0</v>
      </c>
      <c r="CT423" s="13" t="b">
        <f t="shared" si="203"/>
        <v>0</v>
      </c>
      <c r="CU423" s="13">
        <f t="shared" si="205"/>
        <v>0</v>
      </c>
      <c r="CV423" s="13" t="b">
        <f t="shared" si="199"/>
        <v>0</v>
      </c>
      <c r="CW423" s="13">
        <f t="shared" si="200"/>
        <v>0</v>
      </c>
      <c r="CX423" s="13" t="b">
        <f t="shared" si="201"/>
        <v>0</v>
      </c>
      <c r="CY423" s="13">
        <f t="shared" si="202"/>
        <v>0</v>
      </c>
    </row>
    <row r="424" spans="1:103" ht="15" thickBot="1">
      <c r="A424" s="932"/>
      <c r="B424" s="1051"/>
      <c r="C424" s="1051"/>
      <c r="D424" s="1051"/>
      <c r="E424" s="1051"/>
      <c r="F424" s="1051"/>
      <c r="G424" s="1051"/>
      <c r="H424" s="1051"/>
      <c r="I424" s="1051"/>
      <c r="J424" s="1051"/>
      <c r="K424" s="1051"/>
      <c r="L424" s="1051"/>
      <c r="M424" s="1051"/>
      <c r="N424" s="1051"/>
      <c r="O424" s="1051"/>
      <c r="P424" s="1051"/>
      <c r="Q424" s="941"/>
      <c r="R424" s="1051"/>
      <c r="S424" s="1051"/>
      <c r="T424" s="1051"/>
      <c r="U424" s="1051"/>
      <c r="V424" s="1051"/>
      <c r="W424" s="97"/>
      <c r="X424" s="97"/>
      <c r="Y424" s="97"/>
      <c r="Z424" s="97"/>
      <c r="AA424" s="97" t="s">
        <v>36</v>
      </c>
      <c r="AB424" s="98"/>
      <c r="AC424" s="98"/>
      <c r="AD424" s="97"/>
      <c r="AE424" s="1051"/>
      <c r="AF424" s="334">
        <f t="shared" si="177"/>
        <v>0</v>
      </c>
      <c r="AG424" s="272">
        <f>IF(R424="kompletna",Q424*J424*0.0036*'lista, wskaźniki'!$F$13, IF(R424="częściowa",Q424*J424*0.0036*'lista, wskaźniki'!$F$14, IF(R424="brak",Q424*J424*0.0036*'lista, wskaźniki'!$F$15,)))</f>
        <v>0</v>
      </c>
      <c r="AH424" s="334">
        <f>IF(Y424="inne",K424*'lista, wskaźniki'!$E$35,IF(Y424="to samo źródło",0,IF(Y424=0,0)))</f>
        <v>0</v>
      </c>
      <c r="AI424" s="334" t="b">
        <f>IF(AA424="gaz z sieci",AC424*'lista, wskaźniki'!$D$21)</f>
        <v>0</v>
      </c>
      <c r="AJ424" s="272">
        <f>IF(AA424="węgiel",AB424*'lista, wskaźniki'!$D$20, IF('Sektor mieszkaniowy'!AA424="drewno",'Sektor mieszkaniowy'!AB424*'lista, wskaźniki'!$D$22,IF('Sektor mieszkaniowy'!AA424="pellet",AB424*'lista, wskaźniki'!$D$23,IF('Sektor mieszkaniowy'!AA424="gaz z sieci",AB424*'lista, wskaźniki'!$D$21,IF('Sektor mieszkaniowy'!AA424="olej opałowy",'Sektor mieszkaniowy'!AB424*'lista, wskaźniki'!$D$24)))))</f>
        <v>0</v>
      </c>
      <c r="AK424" s="1054"/>
      <c r="AL424" s="1051"/>
      <c r="AM424" s="20">
        <f>IF(AA424="węgiel",AF424*1/3.6*'lista, wskaźniki'!$F$20,IF(AA424="drewno",AF424*1/3.6*'lista, wskaźniki'!$F$22,IF(AA424="pellet",AF424*1/3.6*'lista, wskaźniki'!$F$23,IF(AA424="gaz z sieci",AF424*1/3.6*'lista, wskaźniki'!$F$21,IF(AA424="olej opałowy",AF424*1/3.6*'lista, wskaźniki'!$F$24,0)))))</f>
        <v>0</v>
      </c>
      <c r="AN424" s="20">
        <f>IF(AA424="węgiel",AF424*'lista, wskaźniki'!$E$42,IF(AA424="drewno",AF424*'lista, wskaźniki'!$G$42,IF(AA424="pellet",AF424*'lista, wskaźniki'!$H$42,IF(AA424="gaz z sieci",AF424*'lista, wskaźniki'!$F$42,IF(AA424="olej opałowy",AF424*'lista, wskaźniki'!$I$42,0)))))</f>
        <v>0</v>
      </c>
      <c r="AO424" s="20">
        <f>IF(AA424="węgiel",AF424*'lista, wskaźniki'!$E$43,IF(AA424="drewno",AF424*'lista, wskaźniki'!$G$43,IF(AA424="pellet",AF424*'lista, wskaźniki'!$H$43,IF(AA424="gaz z sieci",AF424*'lista, wskaźniki'!$F$43,IF(AA424="olej opałowy",AF424*'lista, wskaźniki'!$I$43,0)))))</f>
        <v>0</v>
      </c>
      <c r="AP424" s="20">
        <f>IF(AA424="węgiel",AF424*'lista, wskaźniki'!$E$44,IF(AA424="drewno",AF424*'lista, wskaźniki'!$G$44,IF(AA424="pellet",AF424*'lista, wskaźniki'!$H$44,IF(AA424="gaz z sieci",AF424*'lista, wskaźniki'!$F$44,IF(AA424="olej opałowy",AF424*'lista, wskaźniki'!$I$44,0)))))</f>
        <v>0</v>
      </c>
      <c r="AQ424" s="20" t="b">
        <f>IF(Z424="gaz",AH424*1/3.6*'lista, wskaźniki'!$F$21,IF(Z424="energia elektryczna",AH424*1/3.6*'lista, wskaźniki'!$F$26))</f>
        <v>0</v>
      </c>
      <c r="AR424" s="20" t="b">
        <f>IF(Z424="gaz",AH424*'lista, wskaźniki'!$F$42,IF(Z424="energia elektryczna",AH424*0))</f>
        <v>0</v>
      </c>
      <c r="AS424" s="20" t="b">
        <f>IF(Z424="gaz",AH424*'lista, wskaźniki'!$F$43,IF(Z424="energia elektryczna",AH424*0))</f>
        <v>0</v>
      </c>
      <c r="AT424" s="20" t="b">
        <f>IF(Z424="gaz",AH424*'lista, wskaźniki'!$F$44,IF(Z424="energia elektryczna",AH424*0))</f>
        <v>0</v>
      </c>
      <c r="AU424" s="20">
        <f>AI424*1/3.6*'lista, wskaźniki'!$F$21</f>
        <v>0</v>
      </c>
      <c r="AV424" s="20">
        <f>AI424*'lista, wskaźniki'!$F$42</f>
        <v>0</v>
      </c>
      <c r="AW424" s="20">
        <f>AI424*'lista, wskaźniki'!$F$43</f>
        <v>0</v>
      </c>
      <c r="AX424" s="20">
        <f>AI424*'lista, wskaźniki'!$F$44</f>
        <v>0</v>
      </c>
      <c r="AY424" s="20">
        <f>AK424*'lista, wskaźniki'!$F$26</f>
        <v>0</v>
      </c>
      <c r="AZ424" s="20">
        <f t="shared" si="178"/>
        <v>0</v>
      </c>
      <c r="BA424" s="20">
        <f t="shared" si="179"/>
        <v>0</v>
      </c>
      <c r="BB424" s="20">
        <f t="shared" si="180"/>
        <v>0</v>
      </c>
      <c r="BC424" s="20">
        <f t="shared" si="181"/>
        <v>0</v>
      </c>
      <c r="BD424" s="1051"/>
      <c r="BE424" s="1051"/>
      <c r="BF424" s="1051"/>
      <c r="BG424" s="1051"/>
      <c r="BH424" s="97"/>
      <c r="BI424" s="1051"/>
      <c r="BJ424" s="97"/>
      <c r="BK424" s="1051"/>
      <c r="BL424" s="97"/>
      <c r="BM424" s="97"/>
      <c r="BN424" s="97"/>
      <c r="BO424" s="97"/>
      <c r="BP424" s="97"/>
      <c r="BQ424" s="97" t="s">
        <v>121</v>
      </c>
      <c r="BR424" s="97">
        <v>1</v>
      </c>
      <c r="BS424" s="1045"/>
      <c r="BT424" s="1045"/>
      <c r="BU424" s="1045"/>
      <c r="BV424" s="1045"/>
      <c r="BW424" s="1045"/>
      <c r="BX424" s="1045"/>
      <c r="BY424" s="1048"/>
      <c r="CA424" s="365" t="b">
        <f t="shared" si="182"/>
        <v>0</v>
      </c>
      <c r="CB424" s="365">
        <f t="shared" si="183"/>
        <v>0</v>
      </c>
      <c r="CC424" s="365" t="b">
        <f t="shared" si="184"/>
        <v>0</v>
      </c>
      <c r="CD424" s="365" t="b">
        <f t="shared" si="185"/>
        <v>0</v>
      </c>
      <c r="CE424" s="365" t="b">
        <f t="shared" si="186"/>
        <v>0</v>
      </c>
      <c r="CF424" s="365" t="b">
        <f t="shared" si="187"/>
        <v>0</v>
      </c>
      <c r="CG424" s="365" t="b">
        <f t="shared" si="188"/>
        <v>0</v>
      </c>
      <c r="CH424" s="365" t="b">
        <f t="shared" si="189"/>
        <v>0</v>
      </c>
      <c r="CI424" s="72" t="b">
        <f t="shared" si="190"/>
        <v>0</v>
      </c>
      <c r="CJ424" s="72">
        <f t="shared" si="191"/>
        <v>0</v>
      </c>
      <c r="CK424" s="72" t="b">
        <f t="shared" si="192"/>
        <v>0</v>
      </c>
      <c r="CL424" s="72">
        <f t="shared" si="193"/>
        <v>0</v>
      </c>
      <c r="CM424" s="72" t="b">
        <f t="shared" si="194"/>
        <v>0</v>
      </c>
      <c r="CN424" s="72" t="b">
        <f t="shared" si="195"/>
        <v>0</v>
      </c>
      <c r="CP424" s="13">
        <f t="shared" si="196"/>
        <v>0</v>
      </c>
      <c r="CQ424" s="13" t="b">
        <f t="shared" si="197"/>
        <v>0</v>
      </c>
      <c r="CR424" s="13" t="b">
        <f t="shared" si="198"/>
        <v>0</v>
      </c>
      <c r="CS424" s="13" t="b">
        <f t="shared" si="204"/>
        <v>0</v>
      </c>
      <c r="CT424" s="13" t="b">
        <f t="shared" si="203"/>
        <v>0</v>
      </c>
      <c r="CU424" s="13" t="b">
        <f t="shared" si="205"/>
        <v>0</v>
      </c>
      <c r="CV424" s="13" t="b">
        <f t="shared" si="199"/>
        <v>0</v>
      </c>
      <c r="CW424" s="13" t="b">
        <f t="shared" si="200"/>
        <v>0</v>
      </c>
      <c r="CX424" s="13" t="b">
        <f t="shared" si="201"/>
        <v>0</v>
      </c>
      <c r="CY424" s="13" t="b">
        <f t="shared" si="202"/>
        <v>0</v>
      </c>
    </row>
    <row r="425" spans="1:103" ht="15" thickBot="1">
      <c r="A425" s="932"/>
      <c r="B425" s="1051"/>
      <c r="C425" s="1051"/>
      <c r="D425" s="1051"/>
      <c r="E425" s="1051"/>
      <c r="F425" s="1051"/>
      <c r="G425" s="1051"/>
      <c r="H425" s="1051"/>
      <c r="I425" s="1051"/>
      <c r="J425" s="1051"/>
      <c r="K425" s="1051"/>
      <c r="L425" s="1051"/>
      <c r="M425" s="1051"/>
      <c r="N425" s="1051"/>
      <c r="O425" s="1051"/>
      <c r="P425" s="1051"/>
      <c r="Q425" s="941"/>
      <c r="R425" s="1051"/>
      <c r="S425" s="1051"/>
      <c r="T425" s="1051"/>
      <c r="U425" s="1051"/>
      <c r="V425" s="1051"/>
      <c r="W425" s="97"/>
      <c r="X425" s="97"/>
      <c r="Y425" s="97"/>
      <c r="Z425" s="97"/>
      <c r="AA425" s="97" t="s">
        <v>50</v>
      </c>
      <c r="AB425" s="98"/>
      <c r="AC425" s="98"/>
      <c r="AD425" s="97"/>
      <c r="AE425" s="1051"/>
      <c r="AF425" s="334">
        <f t="shared" si="177"/>
        <v>0</v>
      </c>
      <c r="AG425" s="272">
        <f>IF(R425="kompletna",Q425*J425*0.0036*'lista, wskaźniki'!$F$13, IF(R425="częściowa",Q425*J425*0.0036*'lista, wskaźniki'!$F$14, IF(R425="brak",Q425*J425*0.0036*'lista, wskaźniki'!$F$15,)))</f>
        <v>0</v>
      </c>
      <c r="AH425" s="334">
        <f>IF(Y425="inne",K425*'lista, wskaźniki'!$E$35,IF(Y425="to samo źródło",0,IF(Y425=0,0)))</f>
        <v>0</v>
      </c>
      <c r="AI425" s="334" t="b">
        <f>IF(AA425="gaz z sieci",AC425*'lista, wskaźniki'!$D$21)</f>
        <v>0</v>
      </c>
      <c r="AJ425" s="272">
        <f>IF(AA425="węgiel",AB425*'lista, wskaźniki'!$D$20, IF('Sektor mieszkaniowy'!AA425="drewno",'Sektor mieszkaniowy'!AB425*'lista, wskaźniki'!$D$22,IF('Sektor mieszkaniowy'!AA425="pellet",AB425*'lista, wskaźniki'!$D$23,IF('Sektor mieszkaniowy'!AA425="gaz z sieci",AB425*'lista, wskaźniki'!$D$21,IF('Sektor mieszkaniowy'!AA425="olej opałowy",'Sektor mieszkaniowy'!AB425*'lista, wskaźniki'!$D$24)))))</f>
        <v>0</v>
      </c>
      <c r="AK425" s="1054"/>
      <c r="AL425" s="1051"/>
      <c r="AM425" s="20">
        <f>IF(AA425="węgiel",AF425*1/3.6*'lista, wskaźniki'!$F$20,IF(AA425="drewno",AF425*1/3.6*'lista, wskaźniki'!$F$22,IF(AA425="pellet",AF425*1/3.6*'lista, wskaźniki'!$F$23,IF(AA425="gaz z sieci",AF425*1/3.6*'lista, wskaźniki'!$F$21,IF(AA425="olej opałowy",AF425*1/3.6*'lista, wskaźniki'!$F$24,0)))))</f>
        <v>0</v>
      </c>
      <c r="AN425" s="20">
        <f>IF(AA425="węgiel",AF425*'lista, wskaźniki'!$E$42,IF(AA425="drewno",AF425*'lista, wskaźniki'!$G$42,IF(AA425="pellet",AF425*'lista, wskaźniki'!$H$42,IF(AA425="gaz z sieci",AF425*'lista, wskaźniki'!$F$42,IF(AA425="olej opałowy",AF425*'lista, wskaźniki'!$I$42,0)))))</f>
        <v>0</v>
      </c>
      <c r="AO425" s="20">
        <f>IF(AA425="węgiel",AF425*'lista, wskaźniki'!$E$43,IF(AA425="drewno",AF425*'lista, wskaźniki'!$G$43,IF(AA425="pellet",AF425*'lista, wskaźniki'!$H$43,IF(AA425="gaz z sieci",AF425*'lista, wskaźniki'!$F$43,IF(AA425="olej opałowy",AF425*'lista, wskaźniki'!$I$43,0)))))</f>
        <v>0</v>
      </c>
      <c r="AP425" s="20">
        <f>IF(AA425="węgiel",AF425*'lista, wskaźniki'!$E$44,IF(AA425="drewno",AF425*'lista, wskaźniki'!$G$44,IF(AA425="pellet",AF425*'lista, wskaźniki'!$H$44,IF(AA425="gaz z sieci",AF425*'lista, wskaźniki'!$F$44,IF(AA425="olej opałowy",AF425*'lista, wskaźniki'!$I$44,0)))))</f>
        <v>0</v>
      </c>
      <c r="AQ425" s="20" t="b">
        <f>IF(Z425="gaz",AH425*1/3.6*'lista, wskaźniki'!$F$21,IF(Z425="energia elektryczna",AH425*1/3.6*'lista, wskaźniki'!$F$26))</f>
        <v>0</v>
      </c>
      <c r="AR425" s="20" t="b">
        <f>IF(Z425="gaz",AH425*'lista, wskaźniki'!$F$42,IF(Z425="energia elektryczna",AH425*0))</f>
        <v>0</v>
      </c>
      <c r="AS425" s="20" t="b">
        <f>IF(Z425="gaz",AH425*'lista, wskaźniki'!$F$43,IF(Z425="energia elektryczna",AH425*0))</f>
        <v>0</v>
      </c>
      <c r="AT425" s="20" t="b">
        <f>IF(Z425="gaz",AH425*'lista, wskaźniki'!$F$44,IF(Z425="energia elektryczna",AH425*0))</f>
        <v>0</v>
      </c>
      <c r="AU425" s="20">
        <f>AI425*1/3.6*'lista, wskaźniki'!$F$21</f>
        <v>0</v>
      </c>
      <c r="AV425" s="20">
        <f>AI425*'lista, wskaźniki'!$F$42</f>
        <v>0</v>
      </c>
      <c r="AW425" s="20">
        <f>AI425*'lista, wskaźniki'!$F$43</f>
        <v>0</v>
      </c>
      <c r="AX425" s="20">
        <f>AI425*'lista, wskaźniki'!$F$44</f>
        <v>0</v>
      </c>
      <c r="AY425" s="20">
        <f>AK425*'lista, wskaźniki'!$F$26</f>
        <v>0</v>
      </c>
      <c r="AZ425" s="20">
        <f t="shared" si="178"/>
        <v>0</v>
      </c>
      <c r="BA425" s="20">
        <f t="shared" si="179"/>
        <v>0</v>
      </c>
      <c r="BB425" s="20">
        <f t="shared" si="180"/>
        <v>0</v>
      </c>
      <c r="BC425" s="20">
        <f t="shared" si="181"/>
        <v>0</v>
      </c>
      <c r="BD425" s="1051"/>
      <c r="BE425" s="1051"/>
      <c r="BF425" s="1051"/>
      <c r="BG425" s="1051"/>
      <c r="BH425" s="97"/>
      <c r="BI425" s="1051"/>
      <c r="BJ425" s="97"/>
      <c r="BK425" s="1051"/>
      <c r="BL425" s="97"/>
      <c r="BM425" s="97"/>
      <c r="BN425" s="97"/>
      <c r="BO425" s="97"/>
      <c r="BP425" s="97"/>
      <c r="BQ425" s="97"/>
      <c r="BR425" s="97"/>
      <c r="BS425" s="1045"/>
      <c r="BT425" s="1045"/>
      <c r="BU425" s="1045"/>
      <c r="BV425" s="1045"/>
      <c r="BW425" s="1045"/>
      <c r="BX425" s="1045"/>
      <c r="BY425" s="1048"/>
      <c r="CA425" s="365" t="b">
        <f t="shared" si="182"/>
        <v>0</v>
      </c>
      <c r="CB425" s="365" t="b">
        <f t="shared" si="183"/>
        <v>0</v>
      </c>
      <c r="CC425" s="365">
        <f t="shared" si="184"/>
        <v>0</v>
      </c>
      <c r="CD425" s="365" t="b">
        <f t="shared" si="185"/>
        <v>0</v>
      </c>
      <c r="CE425" s="365" t="b">
        <f t="shared" si="186"/>
        <v>0</v>
      </c>
      <c r="CF425" s="365" t="b">
        <f t="shared" si="187"/>
        <v>0</v>
      </c>
      <c r="CG425" s="365" t="b">
        <f t="shared" si="188"/>
        <v>0</v>
      </c>
      <c r="CH425" s="365" t="b">
        <f t="shared" si="189"/>
        <v>0</v>
      </c>
      <c r="CI425" s="72" t="b">
        <f t="shared" si="190"/>
        <v>0</v>
      </c>
      <c r="CJ425" s="72" t="b">
        <f t="shared" si="191"/>
        <v>0</v>
      </c>
      <c r="CK425" s="72">
        <f t="shared" si="192"/>
        <v>0</v>
      </c>
      <c r="CL425" s="72">
        <f t="shared" si="193"/>
        <v>0</v>
      </c>
      <c r="CM425" s="72" t="b">
        <f t="shared" si="194"/>
        <v>0</v>
      </c>
      <c r="CN425" s="72" t="b">
        <f t="shared" si="195"/>
        <v>0</v>
      </c>
      <c r="CP425" s="13">
        <f t="shared" si="196"/>
        <v>0</v>
      </c>
      <c r="CQ425" s="13" t="b">
        <f t="shared" si="197"/>
        <v>0</v>
      </c>
      <c r="CR425" s="13" t="b">
        <f t="shared" si="198"/>
        <v>0</v>
      </c>
      <c r="CS425" s="13" t="b">
        <f t="shared" si="204"/>
        <v>0</v>
      </c>
      <c r="CT425" s="13" t="b">
        <f t="shared" si="203"/>
        <v>0</v>
      </c>
      <c r="CU425" s="13" t="b">
        <f t="shared" si="205"/>
        <v>0</v>
      </c>
      <c r="CV425" s="13" t="b">
        <f t="shared" si="199"/>
        <v>0</v>
      </c>
      <c r="CW425" s="13" t="b">
        <f t="shared" si="200"/>
        <v>0</v>
      </c>
      <c r="CX425" s="13" t="b">
        <f t="shared" si="201"/>
        <v>0</v>
      </c>
      <c r="CY425" s="13" t="b">
        <f t="shared" si="202"/>
        <v>0</v>
      </c>
    </row>
    <row r="426" spans="1:103" ht="15" thickBot="1">
      <c r="A426" s="932"/>
      <c r="B426" s="1051"/>
      <c r="C426" s="1051"/>
      <c r="D426" s="1051"/>
      <c r="E426" s="1051"/>
      <c r="F426" s="1051"/>
      <c r="G426" s="1051"/>
      <c r="H426" s="1051"/>
      <c r="I426" s="1051"/>
      <c r="J426" s="1051"/>
      <c r="K426" s="1051"/>
      <c r="L426" s="1051"/>
      <c r="M426" s="1051"/>
      <c r="N426" s="1051"/>
      <c r="O426" s="1051"/>
      <c r="P426" s="1051"/>
      <c r="Q426" s="941"/>
      <c r="R426" s="1051"/>
      <c r="S426" s="1051"/>
      <c r="T426" s="1051"/>
      <c r="U426" s="1051"/>
      <c r="V426" s="1051"/>
      <c r="W426" s="97"/>
      <c r="X426" s="97"/>
      <c r="Y426" s="97"/>
      <c r="Z426" s="97"/>
      <c r="AA426" s="97" t="s">
        <v>38</v>
      </c>
      <c r="AB426" s="98"/>
      <c r="AC426" s="98"/>
      <c r="AD426" s="97"/>
      <c r="AE426" s="1051"/>
      <c r="AF426" s="334">
        <f t="shared" si="177"/>
        <v>0</v>
      </c>
      <c r="AG426" s="272">
        <f>IF(R426="kompletna",Q426*J426*0.0036*'lista, wskaźniki'!$F$13, IF(R426="częściowa",Q426*J426*0.0036*'lista, wskaźniki'!$F$14, IF(R426="brak",Q426*J426*0.0036*'lista, wskaźniki'!$F$15,)))</f>
        <v>0</v>
      </c>
      <c r="AH426" s="334">
        <f>IF(Y426="inne",K426*'lista, wskaźniki'!$E$35,IF(Y426="to samo źródło",0,IF(Y426=0,0)))</f>
        <v>0</v>
      </c>
      <c r="AI426" s="334">
        <f>IF(AA426="gaz z sieci",AC426*'lista, wskaźniki'!$D$21)</f>
        <v>0</v>
      </c>
      <c r="AJ426" s="272">
        <f>IF(AA426="węgiel",AB426*'lista, wskaźniki'!$D$20, IF('Sektor mieszkaniowy'!AA426="drewno",'Sektor mieszkaniowy'!AB426*'lista, wskaźniki'!$D$22,IF('Sektor mieszkaniowy'!AA426="pellet",AB426*'lista, wskaźniki'!$D$23,IF('Sektor mieszkaniowy'!AA426="gaz z sieci",AB426*'lista, wskaźniki'!$D$21,IF('Sektor mieszkaniowy'!AA426="olej opałowy",'Sektor mieszkaniowy'!AB426*'lista, wskaźniki'!$D$24)))))</f>
        <v>0</v>
      </c>
      <c r="AK426" s="1054"/>
      <c r="AL426" s="1051"/>
      <c r="AM426" s="20">
        <f>IF(AA426="węgiel",AF426*1/3.6*'lista, wskaźniki'!$F$20,IF(AA426="drewno",AF426*1/3.6*'lista, wskaźniki'!$F$22,IF(AA426="pellet",AF426*1/3.6*'lista, wskaźniki'!$F$23,IF(AA426="gaz z sieci",AF426*1/3.6*'lista, wskaźniki'!$F$21,IF(AA426="olej opałowy",AF426*1/3.6*'lista, wskaźniki'!$F$24,0)))))</f>
        <v>0</v>
      </c>
      <c r="AN426" s="20">
        <f>IF(AA426="węgiel",AF426*'lista, wskaźniki'!$E$42,IF(AA426="drewno",AF426*'lista, wskaźniki'!$G$42,IF(AA426="pellet",AF426*'lista, wskaźniki'!$H$42,IF(AA426="gaz z sieci",AF426*'lista, wskaźniki'!$F$42,IF(AA426="olej opałowy",AF426*'lista, wskaźniki'!$I$42,0)))))</f>
        <v>0</v>
      </c>
      <c r="AO426" s="20">
        <f>IF(AA426="węgiel",AF426*'lista, wskaźniki'!$E$43,IF(AA426="drewno",AF426*'lista, wskaźniki'!$G$43,IF(AA426="pellet",AF426*'lista, wskaźniki'!$H$43,IF(AA426="gaz z sieci",AF426*'lista, wskaźniki'!$F$43,IF(AA426="olej opałowy",AF426*'lista, wskaźniki'!$I$43,0)))))</f>
        <v>0</v>
      </c>
      <c r="AP426" s="20">
        <f>IF(AA426="węgiel",AF426*'lista, wskaźniki'!$E$44,IF(AA426="drewno",AF426*'lista, wskaźniki'!$G$44,IF(AA426="pellet",AF426*'lista, wskaźniki'!$H$44,IF(AA426="gaz z sieci",AF426*'lista, wskaźniki'!$F$44,IF(AA426="olej opałowy",AF426*'lista, wskaźniki'!$I$44,0)))))</f>
        <v>0</v>
      </c>
      <c r="AQ426" s="20" t="b">
        <f>IF(Z426="gaz",AH426*1/3.6*'lista, wskaźniki'!$F$21,IF(Z426="energia elektryczna",AH426*1/3.6*'lista, wskaźniki'!$F$26))</f>
        <v>0</v>
      </c>
      <c r="AR426" s="20" t="b">
        <f>IF(Z426="gaz",AH426*'lista, wskaźniki'!$F$42,IF(Z426="energia elektryczna",AH426*0))</f>
        <v>0</v>
      </c>
      <c r="AS426" s="20" t="b">
        <f>IF(Z426="gaz",AH426*'lista, wskaźniki'!$F$43,IF(Z426="energia elektryczna",AH426*0))</f>
        <v>0</v>
      </c>
      <c r="AT426" s="20" t="b">
        <f>IF(Z426="gaz",AH426*'lista, wskaźniki'!$F$44,IF(Z426="energia elektryczna",AH426*0))</f>
        <v>0</v>
      </c>
      <c r="AU426" s="20">
        <f>AI426*1/3.6*'lista, wskaźniki'!$F$21</f>
        <v>0</v>
      </c>
      <c r="AV426" s="20">
        <f>AI426*'lista, wskaźniki'!$F$42</f>
        <v>0</v>
      </c>
      <c r="AW426" s="20">
        <f>AI426*'lista, wskaźniki'!$F$43</f>
        <v>0</v>
      </c>
      <c r="AX426" s="20">
        <f>AI426*'lista, wskaźniki'!$F$44</f>
        <v>0</v>
      </c>
      <c r="AY426" s="20">
        <f>AK426*'lista, wskaźniki'!$F$26</f>
        <v>0</v>
      </c>
      <c r="AZ426" s="20">
        <f t="shared" si="178"/>
        <v>0</v>
      </c>
      <c r="BA426" s="20">
        <f t="shared" si="179"/>
        <v>0</v>
      </c>
      <c r="BB426" s="20">
        <f t="shared" si="180"/>
        <v>0</v>
      </c>
      <c r="BC426" s="20">
        <f t="shared" si="181"/>
        <v>0</v>
      </c>
      <c r="BD426" s="1051"/>
      <c r="BE426" s="1051"/>
      <c r="BF426" s="1051"/>
      <c r="BG426" s="1051"/>
      <c r="BH426" s="97"/>
      <c r="BI426" s="1051"/>
      <c r="BJ426" s="97"/>
      <c r="BK426" s="1051"/>
      <c r="BL426" s="97"/>
      <c r="BM426" s="97"/>
      <c r="BN426" s="97"/>
      <c r="BO426" s="97"/>
      <c r="BP426" s="97"/>
      <c r="BQ426" s="97"/>
      <c r="BR426" s="97"/>
      <c r="BS426" s="1045"/>
      <c r="BT426" s="1045"/>
      <c r="BU426" s="1045"/>
      <c r="BV426" s="1045"/>
      <c r="BW426" s="1045"/>
      <c r="BX426" s="1045"/>
      <c r="BY426" s="1048"/>
      <c r="CA426" s="365" t="b">
        <f t="shared" si="182"/>
        <v>0</v>
      </c>
      <c r="CB426" s="365" t="b">
        <f t="shared" si="183"/>
        <v>0</v>
      </c>
      <c r="CC426" s="365" t="b">
        <f t="shared" si="184"/>
        <v>0</v>
      </c>
      <c r="CD426" s="365">
        <f t="shared" si="185"/>
        <v>0</v>
      </c>
      <c r="CE426" s="365" t="b">
        <f t="shared" si="186"/>
        <v>0</v>
      </c>
      <c r="CF426" s="365" t="b">
        <f t="shared" si="187"/>
        <v>0</v>
      </c>
      <c r="CG426" s="365" t="b">
        <f t="shared" si="188"/>
        <v>0</v>
      </c>
      <c r="CH426" s="365">
        <f t="shared" si="189"/>
        <v>0</v>
      </c>
      <c r="CI426" s="72" t="b">
        <f t="shared" si="190"/>
        <v>0</v>
      </c>
      <c r="CJ426" s="72" t="b">
        <f t="shared" si="191"/>
        <v>0</v>
      </c>
      <c r="CK426" s="72" t="b">
        <f t="shared" si="192"/>
        <v>0</v>
      </c>
      <c r="CL426" s="72">
        <f t="shared" si="193"/>
        <v>0</v>
      </c>
      <c r="CM426" s="72" t="b">
        <f t="shared" si="194"/>
        <v>0</v>
      </c>
      <c r="CN426" s="72" t="b">
        <f t="shared" si="195"/>
        <v>0</v>
      </c>
      <c r="CP426" s="13">
        <f t="shared" si="196"/>
        <v>0</v>
      </c>
      <c r="CQ426" s="13" t="b">
        <f t="shared" si="197"/>
        <v>0</v>
      </c>
      <c r="CR426" s="13" t="b">
        <f t="shared" si="198"/>
        <v>0</v>
      </c>
      <c r="CS426" s="13" t="b">
        <f t="shared" si="204"/>
        <v>0</v>
      </c>
      <c r="CT426" s="13" t="b">
        <f t="shared" si="203"/>
        <v>0</v>
      </c>
      <c r="CU426" s="13" t="b">
        <f t="shared" si="205"/>
        <v>0</v>
      </c>
      <c r="CV426" s="13" t="b">
        <f t="shared" si="199"/>
        <v>0</v>
      </c>
      <c r="CW426" s="13" t="b">
        <f t="shared" si="200"/>
        <v>0</v>
      </c>
      <c r="CX426" s="13" t="b">
        <f t="shared" si="201"/>
        <v>0</v>
      </c>
      <c r="CY426" s="13" t="b">
        <f t="shared" si="202"/>
        <v>0</v>
      </c>
    </row>
    <row r="427" spans="1:103" ht="15" thickBot="1">
      <c r="A427" s="933"/>
      <c r="B427" s="1052"/>
      <c r="C427" s="1052"/>
      <c r="D427" s="1052"/>
      <c r="E427" s="1052"/>
      <c r="F427" s="1052"/>
      <c r="G427" s="1052"/>
      <c r="H427" s="1052"/>
      <c r="I427" s="1052"/>
      <c r="J427" s="1052"/>
      <c r="K427" s="1052"/>
      <c r="L427" s="1052"/>
      <c r="M427" s="1052"/>
      <c r="N427" s="1052"/>
      <c r="O427" s="1052"/>
      <c r="P427" s="1052"/>
      <c r="Q427" s="942"/>
      <c r="R427" s="1052"/>
      <c r="S427" s="1052"/>
      <c r="T427" s="1052"/>
      <c r="U427" s="1052"/>
      <c r="V427" s="1052"/>
      <c r="W427" s="99"/>
      <c r="X427" s="99"/>
      <c r="Y427" s="99"/>
      <c r="Z427" s="99"/>
      <c r="AA427" s="99" t="s">
        <v>37</v>
      </c>
      <c r="AB427" s="100"/>
      <c r="AC427" s="100"/>
      <c r="AD427" s="99"/>
      <c r="AE427" s="1052"/>
      <c r="AF427" s="334">
        <f t="shared" si="177"/>
        <v>0</v>
      </c>
      <c r="AG427" s="272">
        <f>IF(R427="kompletna",Q427*J427*0.0036*'lista, wskaźniki'!$F$13, IF(R427="częściowa",Q427*J427*0.0036*'lista, wskaźniki'!$F$14, IF(R427="brak",Q427*J427*0.0036*'lista, wskaźniki'!$F$15,)))</f>
        <v>0</v>
      </c>
      <c r="AH427" s="334">
        <f>IF(Y427="inne",K427*'lista, wskaźniki'!$E$35,IF(Y427="to samo źródło",0,IF(Y427=0,0)))</f>
        <v>0</v>
      </c>
      <c r="AI427" s="334" t="b">
        <f>IF(AA427="gaz z sieci",AC427*'lista, wskaźniki'!$D$21)</f>
        <v>0</v>
      </c>
      <c r="AJ427" s="272">
        <f>IF(AA427="węgiel",AB427*'lista, wskaźniki'!$D$20, IF('Sektor mieszkaniowy'!AA427="drewno",'Sektor mieszkaniowy'!AB427*'lista, wskaźniki'!$D$22,IF('Sektor mieszkaniowy'!AA427="pellet",AB427*'lista, wskaźniki'!$D$23,IF('Sektor mieszkaniowy'!AA427="gaz z sieci",AB427*'lista, wskaźniki'!$D$21,IF('Sektor mieszkaniowy'!AA427="olej opałowy",'Sektor mieszkaniowy'!AB427*'lista, wskaźniki'!$D$24)))))</f>
        <v>0</v>
      </c>
      <c r="AK427" s="1055"/>
      <c r="AL427" s="1052"/>
      <c r="AM427" s="20">
        <f>IF(AA427="węgiel",AF427*1/3.6*'lista, wskaźniki'!$F$20,IF(AA427="drewno",AF427*1/3.6*'lista, wskaźniki'!$F$22,IF(AA427="pellet",AF427*1/3.6*'lista, wskaźniki'!$F$23,IF(AA427="gaz z sieci",AF427*1/3.6*'lista, wskaźniki'!$F$21,IF(AA427="olej opałowy",AF427*1/3.6*'lista, wskaźniki'!$F$24,0)))))</f>
        <v>0</v>
      </c>
      <c r="AN427" s="20">
        <f>IF(AA427="węgiel",AF427*'lista, wskaźniki'!$E$42,IF(AA427="drewno",AF427*'lista, wskaźniki'!$G$42,IF(AA427="pellet",AF427*'lista, wskaźniki'!$H$42,IF(AA427="gaz z sieci",AF427*'lista, wskaźniki'!$F$42,IF(AA427="olej opałowy",AF427*'lista, wskaźniki'!$I$42,0)))))</f>
        <v>0</v>
      </c>
      <c r="AO427" s="20">
        <f>IF(AA427="węgiel",AF427*'lista, wskaźniki'!$E$43,IF(AA427="drewno",AF427*'lista, wskaźniki'!$G$43,IF(AA427="pellet",AF427*'lista, wskaźniki'!$H$43,IF(AA427="gaz z sieci",AF427*'lista, wskaźniki'!$F$43,IF(AA427="olej opałowy",AF427*'lista, wskaźniki'!$I$43,0)))))</f>
        <v>0</v>
      </c>
      <c r="AP427" s="20">
        <f>IF(AA427="węgiel",AF427*'lista, wskaźniki'!$E$44,IF(AA427="drewno",AF427*'lista, wskaźniki'!$G$44,IF(AA427="pellet",AF427*'lista, wskaźniki'!$H$44,IF(AA427="gaz z sieci",AF427*'lista, wskaźniki'!$F$44,IF(AA427="olej opałowy",AF427*'lista, wskaźniki'!$I$44,0)))))</f>
        <v>0</v>
      </c>
      <c r="AQ427" s="20" t="b">
        <f>IF(Z427="gaz",AH427*1/3.6*'lista, wskaźniki'!$F$21,IF(Z427="energia elektryczna",AH427*1/3.6*'lista, wskaźniki'!$F$26))</f>
        <v>0</v>
      </c>
      <c r="AR427" s="20" t="b">
        <f>IF(Z427="gaz",AH427*'lista, wskaźniki'!$F$42,IF(Z427="energia elektryczna",AH427*0))</f>
        <v>0</v>
      </c>
      <c r="AS427" s="20" t="b">
        <f>IF(Z427="gaz",AH427*'lista, wskaźniki'!$F$43,IF(Z427="energia elektryczna",AH427*0))</f>
        <v>0</v>
      </c>
      <c r="AT427" s="20" t="b">
        <f>IF(Z427="gaz",AH427*'lista, wskaźniki'!$F$44,IF(Z427="energia elektryczna",AH427*0))</f>
        <v>0</v>
      </c>
      <c r="AU427" s="20">
        <f>AI427*1/3.6*'lista, wskaźniki'!$F$21</f>
        <v>0</v>
      </c>
      <c r="AV427" s="20">
        <f>AI427*'lista, wskaźniki'!$F$42</f>
        <v>0</v>
      </c>
      <c r="AW427" s="20">
        <f>AI427*'lista, wskaźniki'!$F$43</f>
        <v>0</v>
      </c>
      <c r="AX427" s="20">
        <f>AI427*'lista, wskaźniki'!$F$44</f>
        <v>0</v>
      </c>
      <c r="AY427" s="20">
        <f>AK427*'lista, wskaźniki'!$F$26</f>
        <v>0</v>
      </c>
      <c r="AZ427" s="20">
        <f t="shared" si="178"/>
        <v>0</v>
      </c>
      <c r="BA427" s="20">
        <f t="shared" si="179"/>
        <v>0</v>
      </c>
      <c r="BB427" s="20">
        <f t="shared" si="180"/>
        <v>0</v>
      </c>
      <c r="BC427" s="20">
        <f t="shared" si="181"/>
        <v>0</v>
      </c>
      <c r="BD427" s="1052"/>
      <c r="BE427" s="1052"/>
      <c r="BF427" s="1052"/>
      <c r="BG427" s="1052"/>
      <c r="BH427" s="99"/>
      <c r="BI427" s="1052"/>
      <c r="BJ427" s="99"/>
      <c r="BK427" s="1052"/>
      <c r="BL427" s="99"/>
      <c r="BM427" s="99"/>
      <c r="BN427" s="99"/>
      <c r="BO427" s="99"/>
      <c r="BP427" s="99"/>
      <c r="BQ427" s="99"/>
      <c r="BR427" s="99"/>
      <c r="BS427" s="1046"/>
      <c r="BT427" s="1046"/>
      <c r="BU427" s="1046"/>
      <c r="BV427" s="1046"/>
      <c r="BW427" s="1046"/>
      <c r="BX427" s="1046"/>
      <c r="BY427" s="1049"/>
      <c r="CA427" s="365" t="b">
        <f t="shared" si="182"/>
        <v>0</v>
      </c>
      <c r="CB427" s="365" t="b">
        <f t="shared" si="183"/>
        <v>0</v>
      </c>
      <c r="CC427" s="365" t="b">
        <f t="shared" si="184"/>
        <v>0</v>
      </c>
      <c r="CD427" s="365" t="b">
        <f t="shared" si="185"/>
        <v>0</v>
      </c>
      <c r="CE427" s="365">
        <f t="shared" si="186"/>
        <v>0</v>
      </c>
      <c r="CF427" s="365" t="b">
        <f t="shared" si="187"/>
        <v>0</v>
      </c>
      <c r="CG427" s="365" t="b">
        <f t="shared" si="188"/>
        <v>0</v>
      </c>
      <c r="CH427" s="365" t="b">
        <f t="shared" si="189"/>
        <v>0</v>
      </c>
      <c r="CI427" s="72" t="b">
        <f t="shared" si="190"/>
        <v>0</v>
      </c>
      <c r="CJ427" s="72" t="b">
        <f t="shared" si="191"/>
        <v>0</v>
      </c>
      <c r="CK427" s="72" t="b">
        <f t="shared" si="192"/>
        <v>0</v>
      </c>
      <c r="CL427" s="72">
        <f t="shared" si="193"/>
        <v>0</v>
      </c>
      <c r="CM427" s="72">
        <f t="shared" si="194"/>
        <v>0</v>
      </c>
      <c r="CN427" s="72" t="b">
        <f t="shared" si="195"/>
        <v>0</v>
      </c>
      <c r="CP427" s="13">
        <f t="shared" si="196"/>
        <v>0</v>
      </c>
      <c r="CQ427" s="13" t="b">
        <f t="shared" si="197"/>
        <v>0</v>
      </c>
      <c r="CR427" s="13" t="b">
        <f t="shared" si="198"/>
        <v>0</v>
      </c>
      <c r="CS427" s="13" t="b">
        <f t="shared" si="204"/>
        <v>0</v>
      </c>
      <c r="CT427" s="13" t="b">
        <f t="shared" si="203"/>
        <v>0</v>
      </c>
      <c r="CU427" s="13" t="b">
        <f t="shared" si="205"/>
        <v>0</v>
      </c>
      <c r="CV427" s="13" t="b">
        <f t="shared" si="199"/>
        <v>0</v>
      </c>
      <c r="CW427" s="13" t="b">
        <f t="shared" si="200"/>
        <v>0</v>
      </c>
      <c r="CX427" s="13" t="b">
        <f t="shared" si="201"/>
        <v>0</v>
      </c>
      <c r="CY427" s="13" t="b">
        <f t="shared" si="202"/>
        <v>0</v>
      </c>
    </row>
    <row r="428" spans="1:103" ht="15" thickBot="1">
      <c r="A428" s="931">
        <v>86</v>
      </c>
      <c r="B428" s="1050" t="s">
        <v>206</v>
      </c>
      <c r="C428" s="1050"/>
      <c r="D428" s="1050" t="s">
        <v>1</v>
      </c>
      <c r="E428" s="1050" t="s">
        <v>5</v>
      </c>
      <c r="F428" s="1050"/>
      <c r="G428" s="1050"/>
      <c r="H428" s="1050"/>
      <c r="I428" s="1050" t="s">
        <v>10</v>
      </c>
      <c r="J428" s="1050"/>
      <c r="K428" s="1050"/>
      <c r="L428" s="1050" t="s">
        <v>16</v>
      </c>
      <c r="M428" s="1050"/>
      <c r="N428" s="1050" t="s">
        <v>17</v>
      </c>
      <c r="O428" s="1050"/>
      <c r="P428" s="1050" t="s">
        <v>16</v>
      </c>
      <c r="Q428" s="940">
        <f>IF(I428="&lt;1966",'lista, wskaźniki'!$G$4,IF(I428="1967-1985",'lista, wskaźniki'!$G$5,IF(I428="1986-1992",'lista, wskaźniki'!$G$6,IF(I428="1993-1996",'lista, wskaźniki'!$G$7,IF(I428="&gt;1997",'lista, wskaźniki'!$G$8,IF(I428=0,'lista, wskaźniki'!$G$4))))))</f>
        <v>290</v>
      </c>
      <c r="R428" s="1050" t="s">
        <v>23</v>
      </c>
      <c r="S428" s="1050" t="s">
        <v>27</v>
      </c>
      <c r="T428" s="1050">
        <v>18</v>
      </c>
      <c r="U428" s="1050">
        <v>2009</v>
      </c>
      <c r="V428" s="1050"/>
      <c r="W428" s="95" t="s">
        <v>35</v>
      </c>
      <c r="X428" s="95" t="s">
        <v>39</v>
      </c>
      <c r="Y428" s="95" t="s">
        <v>42</v>
      </c>
      <c r="Z428" s="95"/>
      <c r="AA428" s="95" t="s">
        <v>35</v>
      </c>
      <c r="AB428" s="96">
        <v>3</v>
      </c>
      <c r="AC428" s="96"/>
      <c r="AD428" s="95">
        <v>2550</v>
      </c>
      <c r="AE428" s="1050">
        <v>12</v>
      </c>
      <c r="AF428" s="334">
        <f t="shared" si="177"/>
        <v>67.89</v>
      </c>
      <c r="AG428" s="272">
        <f>IF(R428="kompletna",Q428*J428*0.0036*'lista, wskaźniki'!$F$13, IF(R428="częściowa",Q428*J428*0.0036*'lista, wskaźniki'!$F$14, IF(R428="brak",Q428*J428*0.0036*'lista, wskaźniki'!$F$15,)))</f>
        <v>0</v>
      </c>
      <c r="AH428" s="334">
        <f>IF(Y428="inne",K428*'lista, wskaźniki'!$E$35,IF(Y428="to samo źródło",0,IF(Y428=0,0)))</f>
        <v>0</v>
      </c>
      <c r="AI428" s="334" t="b">
        <f>IF(AA428="gaz z sieci",AC428*'lista, wskaźniki'!$D$21)</f>
        <v>0</v>
      </c>
      <c r="AJ428" s="272">
        <f>IF(AA428="węgiel",AB428*'lista, wskaźniki'!$D$20, IF('Sektor mieszkaniowy'!AA428="drewno",'Sektor mieszkaniowy'!AB428*'lista, wskaźniki'!$D$22,IF('Sektor mieszkaniowy'!AA428="pellet",AB428*'lista, wskaźniki'!$D$23,IF('Sektor mieszkaniowy'!AA428="gaz z sieci",AB428*'lista, wskaźniki'!$D$21,IF('Sektor mieszkaniowy'!AA428="olej opałowy",'Sektor mieszkaniowy'!AB428*'lista, wskaźniki'!$D$24)))))</f>
        <v>67.89</v>
      </c>
      <c r="AK428" s="1053">
        <f>2620/1000</f>
        <v>2.62</v>
      </c>
      <c r="AL428" s="1050">
        <v>1600</v>
      </c>
      <c r="AM428" s="20">
        <f>IF(AA428="węgiel",AF428*1/3.6*'lista, wskaźniki'!$F$20,IF(AA428="drewno",AF428*1/3.6*'lista, wskaźniki'!$F$22,IF(AA428="pellet",AF428*1/3.6*'lista, wskaźniki'!$F$23,IF(AA428="gaz z sieci",AF428*1/3.6*'lista, wskaźniki'!$F$21,IF(AA428="olej opałowy",AF428*1/3.6*'lista, wskaźniki'!$F$24,0)))))</f>
        <v>6.4312197000000006</v>
      </c>
      <c r="AN428" s="20">
        <f>IF(AA428="węgiel",AF428*'lista, wskaźniki'!$E$42,IF(AA428="drewno",AF428*'lista, wskaźniki'!$G$42,IF(AA428="pellet",AF428*'lista, wskaźniki'!$H$42,IF(AA428="gaz z sieci",AF428*'lista, wskaźniki'!$F$42,IF(AA428="olej opałowy",AF428*'lista, wskaźniki'!$I$42,0)))))</f>
        <v>2.57982E-2</v>
      </c>
      <c r="AO428" s="20">
        <f>IF(AA428="węgiel",AF428*'lista, wskaźniki'!$E$43,IF(AA428="drewno",AF428*'lista, wskaźniki'!$G$43,IF(AA428="pellet",AF428*'lista, wskaźniki'!$H$43,IF(AA428="gaz z sieci",AF428*'lista, wskaźniki'!$F$43,IF(AA428="olej opałowy",AF428*'lista, wskaźniki'!$I$43,0)))))</f>
        <v>2.4440400000000001E-2</v>
      </c>
      <c r="AP428" s="20">
        <f>IF(AA428="węgiel",AF428*'lista, wskaźniki'!$E$44,IF(AA428="drewno",AF428*'lista, wskaźniki'!$G$44,IF(AA428="pellet",AF428*'lista, wskaźniki'!$H$44,IF(AA428="gaz z sieci",AF428*'lista, wskaźniki'!$F$44,IF(AA428="olej opałowy",AF428*'lista, wskaźniki'!$I$44,0)))))</f>
        <v>1.83303E-5</v>
      </c>
      <c r="AQ428" s="20" t="b">
        <f>IF(Z428="gaz",AH428*1/3.6*'lista, wskaźniki'!$F$21,IF(Z428="energia elektryczna",AH428*1/3.6*'lista, wskaźniki'!$F$26))</f>
        <v>0</v>
      </c>
      <c r="AR428" s="20" t="b">
        <f>IF(Z428="gaz",AH428*'lista, wskaźniki'!$F$42,IF(Z428="energia elektryczna",AH428*0))</f>
        <v>0</v>
      </c>
      <c r="AS428" s="20" t="b">
        <f>IF(Z428="gaz",AH428*'lista, wskaźniki'!$F$43,IF(Z428="energia elektryczna",AH428*0))</f>
        <v>0</v>
      </c>
      <c r="AT428" s="20" t="b">
        <f>IF(Z428="gaz",AH428*'lista, wskaźniki'!$F$44,IF(Z428="energia elektryczna",AH428*0))</f>
        <v>0</v>
      </c>
      <c r="AU428" s="20">
        <f>AI428*1/3.6*'lista, wskaźniki'!$F$21</f>
        <v>0</v>
      </c>
      <c r="AV428" s="20">
        <f>AI428*'lista, wskaźniki'!$F$42</f>
        <v>0</v>
      </c>
      <c r="AW428" s="20">
        <f>AI428*'lista, wskaźniki'!$F$43</f>
        <v>0</v>
      </c>
      <c r="AX428" s="20">
        <f>AI428*'lista, wskaźniki'!$F$44</f>
        <v>0</v>
      </c>
      <c r="AY428" s="20">
        <f>AK428*'lista, wskaźniki'!$F$26</f>
        <v>2.3318000000000003</v>
      </c>
      <c r="AZ428" s="20">
        <f t="shared" si="178"/>
        <v>8.763019700000001</v>
      </c>
      <c r="BA428" s="20">
        <f t="shared" si="179"/>
        <v>2.57982E-2</v>
      </c>
      <c r="BB428" s="20">
        <f t="shared" si="180"/>
        <v>2.4440400000000001E-2</v>
      </c>
      <c r="BC428" s="20">
        <f t="shared" si="181"/>
        <v>1.83303E-5</v>
      </c>
      <c r="BD428" s="1050" t="s">
        <v>17</v>
      </c>
      <c r="BE428" s="1050" t="s">
        <v>17</v>
      </c>
      <c r="BF428" s="1050" t="s">
        <v>17</v>
      </c>
      <c r="BG428" s="1050" t="s">
        <v>17</v>
      </c>
      <c r="BH428" s="95"/>
      <c r="BI428" s="1050" t="s">
        <v>16</v>
      </c>
      <c r="BJ428" s="95" t="s">
        <v>52</v>
      </c>
      <c r="BK428" s="1050" t="s">
        <v>17</v>
      </c>
      <c r="BL428" s="95"/>
      <c r="BM428" s="95"/>
      <c r="BN428" s="95"/>
      <c r="BO428" s="95" t="s">
        <v>57</v>
      </c>
      <c r="BP428" s="95" t="s">
        <v>52</v>
      </c>
      <c r="BQ428" s="95" t="s">
        <v>121</v>
      </c>
      <c r="BR428" s="95">
        <v>1</v>
      </c>
      <c r="BS428" s="1044"/>
      <c r="BT428" s="1044"/>
      <c r="BU428" s="1044">
        <v>1000</v>
      </c>
      <c r="BV428" s="1044"/>
      <c r="BW428" s="1044"/>
      <c r="BX428" s="1044">
        <v>4300</v>
      </c>
      <c r="BY428" s="1047"/>
      <c r="CA428" s="365">
        <f t="shared" si="182"/>
        <v>67.89</v>
      </c>
      <c r="CB428" s="365" t="b">
        <f t="shared" si="183"/>
        <v>0</v>
      </c>
      <c r="CC428" s="365" t="b">
        <f t="shared" si="184"/>
        <v>0</v>
      </c>
      <c r="CD428" s="365" t="b">
        <f t="shared" si="185"/>
        <v>0</v>
      </c>
      <c r="CE428" s="365" t="b">
        <f t="shared" si="186"/>
        <v>0</v>
      </c>
      <c r="CF428" s="365" t="b">
        <f t="shared" si="187"/>
        <v>0</v>
      </c>
      <c r="CG428" s="365" t="b">
        <f t="shared" si="188"/>
        <v>0</v>
      </c>
      <c r="CH428" s="365" t="b">
        <f t="shared" si="189"/>
        <v>0</v>
      </c>
      <c r="CI428" s="72">
        <f t="shared" si="190"/>
        <v>67.89</v>
      </c>
      <c r="CJ428" s="72" t="b">
        <f t="shared" si="191"/>
        <v>0</v>
      </c>
      <c r="CK428" s="72" t="b">
        <f t="shared" si="192"/>
        <v>0</v>
      </c>
      <c r="CL428" s="72">
        <f t="shared" si="193"/>
        <v>0</v>
      </c>
      <c r="CM428" s="72" t="b">
        <f t="shared" si="194"/>
        <v>0</v>
      </c>
      <c r="CN428" s="72" t="b">
        <f t="shared" si="195"/>
        <v>0</v>
      </c>
      <c r="CP428" s="13">
        <f t="shared" si="196"/>
        <v>0</v>
      </c>
      <c r="CQ428" s="13">
        <f t="shared" si="197"/>
        <v>0</v>
      </c>
      <c r="CR428" s="13" t="b">
        <f t="shared" si="198"/>
        <v>0</v>
      </c>
      <c r="CS428" s="13">
        <f t="shared" si="204"/>
        <v>0</v>
      </c>
      <c r="CT428" s="13" t="b">
        <f t="shared" si="203"/>
        <v>0</v>
      </c>
      <c r="CU428" s="13">
        <f t="shared" si="205"/>
        <v>0</v>
      </c>
      <c r="CV428" s="13" t="b">
        <f t="shared" si="199"/>
        <v>0</v>
      </c>
      <c r="CW428" s="13">
        <f t="shared" si="200"/>
        <v>0</v>
      </c>
      <c r="CX428" s="13" t="b">
        <f t="shared" si="201"/>
        <v>0</v>
      </c>
      <c r="CY428" s="13">
        <f t="shared" si="202"/>
        <v>0</v>
      </c>
    </row>
    <row r="429" spans="1:103" ht="15" thickBot="1">
      <c r="A429" s="932"/>
      <c r="B429" s="1051"/>
      <c r="C429" s="1051"/>
      <c r="D429" s="1051"/>
      <c r="E429" s="1051"/>
      <c r="F429" s="1051"/>
      <c r="G429" s="1051"/>
      <c r="H429" s="1051"/>
      <c r="I429" s="1051"/>
      <c r="J429" s="1051"/>
      <c r="K429" s="1051"/>
      <c r="L429" s="1051"/>
      <c r="M429" s="1051"/>
      <c r="N429" s="1051"/>
      <c r="O429" s="1051"/>
      <c r="P429" s="1051"/>
      <c r="Q429" s="941"/>
      <c r="R429" s="1051"/>
      <c r="S429" s="1051"/>
      <c r="T429" s="1051"/>
      <c r="U429" s="1051"/>
      <c r="V429" s="1051"/>
      <c r="W429" s="20" t="s">
        <v>36</v>
      </c>
      <c r="X429" s="97"/>
      <c r="Y429" s="97"/>
      <c r="Z429" s="97"/>
      <c r="AA429" s="97" t="s">
        <v>36</v>
      </c>
      <c r="AB429" s="98">
        <v>0.5</v>
      </c>
      <c r="AC429" s="98"/>
      <c r="AD429" s="97">
        <v>1200</v>
      </c>
      <c r="AE429" s="1051"/>
      <c r="AF429" s="334">
        <f t="shared" si="177"/>
        <v>7.8</v>
      </c>
      <c r="AG429" s="272">
        <f>IF(R429="kompletna",Q429*J429*0.0036*'lista, wskaźniki'!$F$13, IF(R429="częściowa",Q429*J429*0.0036*'lista, wskaźniki'!$F$14, IF(R429="brak",Q429*J429*0.0036*'lista, wskaźniki'!$F$15,)))</f>
        <v>0</v>
      </c>
      <c r="AH429" s="334">
        <f>IF(Y429="inne",K429*'lista, wskaźniki'!$E$35,IF(Y429="to samo źródło",0,IF(Y429=0,0)))</f>
        <v>0</v>
      </c>
      <c r="AI429" s="334" t="b">
        <f>IF(AA429="gaz z sieci",AC429*'lista, wskaźniki'!$D$21)</f>
        <v>0</v>
      </c>
      <c r="AJ429" s="272">
        <f>IF(AA429="węgiel",AB429*'lista, wskaźniki'!$D$20, IF('Sektor mieszkaniowy'!AA429="drewno",'Sektor mieszkaniowy'!AB429*'lista, wskaźniki'!$D$22,IF('Sektor mieszkaniowy'!AA429="pellet",AB429*'lista, wskaźniki'!$D$23,IF('Sektor mieszkaniowy'!AA429="gaz z sieci",AB429*'lista, wskaźniki'!$D$21,IF('Sektor mieszkaniowy'!AA429="olej opałowy",'Sektor mieszkaniowy'!AB429*'lista, wskaźniki'!$D$24)))))</f>
        <v>7.8</v>
      </c>
      <c r="AK429" s="1054"/>
      <c r="AL429" s="1051"/>
      <c r="AM429" s="20">
        <f>IF(AA429="węgiel",AF429*1/3.6*'lista, wskaźniki'!$F$20,IF(AA429="drewno",AF429*1/3.6*'lista, wskaźniki'!$F$22,IF(AA429="pellet",AF429*1/3.6*'lista, wskaźniki'!$F$23,IF(AA429="gaz z sieci",AF429*1/3.6*'lista, wskaźniki'!$F$21,IF(AA429="olej opałowy",AF429*1/3.6*'lista, wskaźniki'!$F$24,0)))))</f>
        <v>0</v>
      </c>
      <c r="AN429" s="20">
        <f>IF(AA429="węgiel",AF429*'lista, wskaźniki'!$E$42,IF(AA429="drewno",AF429*'lista, wskaźniki'!$G$42,IF(AA429="pellet",AF429*'lista, wskaźniki'!$H$42,IF(AA429="gaz z sieci",AF429*'lista, wskaźniki'!$F$42,IF(AA429="olej opałowy",AF429*'lista, wskaźniki'!$I$42,0)))))</f>
        <v>6.3179999999999998E-3</v>
      </c>
      <c r="AO429" s="20">
        <f>IF(AA429="węgiel",AF429*'lista, wskaźniki'!$E$43,IF(AA429="drewno",AF429*'lista, wskaźniki'!$G$43,IF(AA429="pellet",AF429*'lista, wskaźniki'!$H$43,IF(AA429="gaz z sieci",AF429*'lista, wskaźniki'!$F$43,IF(AA429="olej opałowy",AF429*'lista, wskaźniki'!$I$43,0)))))</f>
        <v>6.3179999999999998E-3</v>
      </c>
      <c r="AP429" s="20">
        <f>IF(AA429="węgiel",AF429*'lista, wskaźniki'!$E$44,IF(AA429="drewno",AF429*'lista, wskaźniki'!$G$44,IF(AA429="pellet",AF429*'lista, wskaźniki'!$H$44,IF(AA429="gaz z sieci",AF429*'lista, wskaźniki'!$F$44,IF(AA429="olej opałowy",AF429*'lista, wskaźniki'!$I$44,0)))))</f>
        <v>1.95E-6</v>
      </c>
      <c r="AQ429" s="20" t="b">
        <f>IF(Z429="gaz",AH429*1/3.6*'lista, wskaźniki'!$F$21,IF(Z429="energia elektryczna",AH429*1/3.6*'lista, wskaźniki'!$F$26))</f>
        <v>0</v>
      </c>
      <c r="AR429" s="20" t="b">
        <f>IF(Z429="gaz",AH429*'lista, wskaźniki'!$F$42,IF(Z429="energia elektryczna",AH429*0))</f>
        <v>0</v>
      </c>
      <c r="AS429" s="20" t="b">
        <f>IF(Z429="gaz",AH429*'lista, wskaźniki'!$F$43,IF(Z429="energia elektryczna",AH429*0))</f>
        <v>0</v>
      </c>
      <c r="AT429" s="20" t="b">
        <f>IF(Z429="gaz",AH429*'lista, wskaźniki'!$F$44,IF(Z429="energia elektryczna",AH429*0))</f>
        <v>0</v>
      </c>
      <c r="AU429" s="20">
        <f>AI429*1/3.6*'lista, wskaźniki'!$F$21</f>
        <v>0</v>
      </c>
      <c r="AV429" s="20">
        <f>AI429*'lista, wskaźniki'!$F$42</f>
        <v>0</v>
      </c>
      <c r="AW429" s="20">
        <f>AI429*'lista, wskaźniki'!$F$43</f>
        <v>0</v>
      </c>
      <c r="AX429" s="20">
        <f>AI429*'lista, wskaźniki'!$F$44</f>
        <v>0</v>
      </c>
      <c r="AY429" s="20">
        <f>AK429*'lista, wskaźniki'!$F$26</f>
        <v>0</v>
      </c>
      <c r="AZ429" s="20">
        <f t="shared" si="178"/>
        <v>0</v>
      </c>
      <c r="BA429" s="20">
        <f t="shared" si="179"/>
        <v>6.3179999999999998E-3</v>
      </c>
      <c r="BB429" s="20">
        <f t="shared" si="180"/>
        <v>6.3179999999999998E-3</v>
      </c>
      <c r="BC429" s="20">
        <f t="shared" si="181"/>
        <v>1.95E-6</v>
      </c>
      <c r="BD429" s="1051"/>
      <c r="BE429" s="1051"/>
      <c r="BF429" s="1051"/>
      <c r="BG429" s="1051"/>
      <c r="BH429" s="97"/>
      <c r="BI429" s="1051"/>
      <c r="BJ429" s="97"/>
      <c r="BK429" s="1051"/>
      <c r="BL429" s="97"/>
      <c r="BM429" s="97"/>
      <c r="BN429" s="97"/>
      <c r="BO429" s="97"/>
      <c r="BP429" s="97"/>
      <c r="BQ429" s="97"/>
      <c r="BR429" s="97"/>
      <c r="BS429" s="1045"/>
      <c r="BT429" s="1045"/>
      <c r="BU429" s="1045"/>
      <c r="BV429" s="1045"/>
      <c r="BW429" s="1045"/>
      <c r="BX429" s="1045"/>
      <c r="BY429" s="1048"/>
      <c r="CA429" s="365" t="b">
        <f t="shared" si="182"/>
        <v>0</v>
      </c>
      <c r="CB429" s="365">
        <f t="shared" si="183"/>
        <v>7.8</v>
      </c>
      <c r="CC429" s="365" t="b">
        <f t="shared" si="184"/>
        <v>0</v>
      </c>
      <c r="CD429" s="365" t="b">
        <f t="shared" si="185"/>
        <v>0</v>
      </c>
      <c r="CE429" s="365" t="b">
        <f t="shared" si="186"/>
        <v>0</v>
      </c>
      <c r="CF429" s="365" t="b">
        <f t="shared" si="187"/>
        <v>0</v>
      </c>
      <c r="CG429" s="365" t="b">
        <f t="shared" si="188"/>
        <v>0</v>
      </c>
      <c r="CH429" s="365" t="b">
        <f t="shared" si="189"/>
        <v>0</v>
      </c>
      <c r="CI429" s="72" t="b">
        <f t="shared" si="190"/>
        <v>0</v>
      </c>
      <c r="CJ429" s="72">
        <f t="shared" si="191"/>
        <v>7.8</v>
      </c>
      <c r="CK429" s="72" t="b">
        <f t="shared" si="192"/>
        <v>0</v>
      </c>
      <c r="CL429" s="72">
        <f t="shared" si="193"/>
        <v>0</v>
      </c>
      <c r="CM429" s="72" t="b">
        <f t="shared" si="194"/>
        <v>0</v>
      </c>
      <c r="CN429" s="72" t="b">
        <f t="shared" si="195"/>
        <v>0</v>
      </c>
      <c r="CP429" s="13">
        <f t="shared" si="196"/>
        <v>0</v>
      </c>
      <c r="CQ429" s="13" t="b">
        <f t="shared" si="197"/>
        <v>0</v>
      </c>
      <c r="CR429" s="13" t="b">
        <f t="shared" si="198"/>
        <v>0</v>
      </c>
      <c r="CS429" s="13" t="b">
        <f t="shared" si="204"/>
        <v>0</v>
      </c>
      <c r="CT429" s="13" t="b">
        <f t="shared" si="203"/>
        <v>0</v>
      </c>
      <c r="CU429" s="13" t="b">
        <f t="shared" si="205"/>
        <v>0</v>
      </c>
      <c r="CV429" s="13" t="b">
        <f t="shared" si="199"/>
        <v>0</v>
      </c>
      <c r="CW429" s="13" t="b">
        <f t="shared" si="200"/>
        <v>0</v>
      </c>
      <c r="CX429" s="13" t="b">
        <f t="shared" si="201"/>
        <v>0</v>
      </c>
      <c r="CY429" s="13" t="b">
        <f t="shared" si="202"/>
        <v>0</v>
      </c>
    </row>
    <row r="430" spans="1:103" ht="15" thickBot="1">
      <c r="A430" s="932"/>
      <c r="B430" s="1051"/>
      <c r="C430" s="1051"/>
      <c r="D430" s="1051"/>
      <c r="E430" s="1051"/>
      <c r="F430" s="1051"/>
      <c r="G430" s="1051"/>
      <c r="H430" s="1051"/>
      <c r="I430" s="1051"/>
      <c r="J430" s="1051"/>
      <c r="K430" s="1051"/>
      <c r="L430" s="1051"/>
      <c r="M430" s="1051"/>
      <c r="N430" s="1051"/>
      <c r="O430" s="1051"/>
      <c r="P430" s="1051"/>
      <c r="Q430" s="941"/>
      <c r="R430" s="1051"/>
      <c r="S430" s="1051"/>
      <c r="T430" s="1051"/>
      <c r="U430" s="1051"/>
      <c r="V430" s="1051"/>
      <c r="W430" s="97"/>
      <c r="X430" s="97"/>
      <c r="Y430" s="97"/>
      <c r="Z430" s="97"/>
      <c r="AA430" s="97" t="s">
        <v>50</v>
      </c>
      <c r="AB430" s="98"/>
      <c r="AC430" s="98"/>
      <c r="AD430" s="97"/>
      <c r="AE430" s="1051"/>
      <c r="AF430" s="334">
        <f t="shared" si="177"/>
        <v>0</v>
      </c>
      <c r="AG430" s="272">
        <f>IF(R430="kompletna",Q430*J430*0.0036*'lista, wskaźniki'!$F$13, IF(R430="częściowa",Q430*J430*0.0036*'lista, wskaźniki'!$F$14, IF(R430="brak",Q430*J430*0.0036*'lista, wskaźniki'!$F$15,)))</f>
        <v>0</v>
      </c>
      <c r="AH430" s="334">
        <f>IF(Y430="inne",K430*'lista, wskaźniki'!$E$35,IF(Y430="to samo źródło",0,IF(Y430=0,0)))</f>
        <v>0</v>
      </c>
      <c r="AI430" s="334" t="b">
        <f>IF(AA430="gaz z sieci",AC430*'lista, wskaźniki'!$D$21)</f>
        <v>0</v>
      </c>
      <c r="AJ430" s="272">
        <f>IF(AA430="węgiel",AB430*'lista, wskaźniki'!$D$20, IF('Sektor mieszkaniowy'!AA430="drewno",'Sektor mieszkaniowy'!AB430*'lista, wskaźniki'!$D$22,IF('Sektor mieszkaniowy'!AA430="pellet",AB430*'lista, wskaźniki'!$D$23,IF('Sektor mieszkaniowy'!AA430="gaz z sieci",AB430*'lista, wskaźniki'!$D$21,IF('Sektor mieszkaniowy'!AA430="olej opałowy",'Sektor mieszkaniowy'!AB430*'lista, wskaźniki'!$D$24)))))</f>
        <v>0</v>
      </c>
      <c r="AK430" s="1054"/>
      <c r="AL430" s="1051"/>
      <c r="AM430" s="20">
        <f>IF(AA430="węgiel",AF430*1/3.6*'lista, wskaźniki'!$F$20,IF(AA430="drewno",AF430*1/3.6*'lista, wskaźniki'!$F$22,IF(AA430="pellet",AF430*1/3.6*'lista, wskaźniki'!$F$23,IF(AA430="gaz z sieci",AF430*1/3.6*'lista, wskaźniki'!$F$21,IF(AA430="olej opałowy",AF430*1/3.6*'lista, wskaźniki'!$F$24,0)))))</f>
        <v>0</v>
      </c>
      <c r="AN430" s="20">
        <f>IF(AA430="węgiel",AF430*'lista, wskaźniki'!$E$42,IF(AA430="drewno",AF430*'lista, wskaźniki'!$G$42,IF(AA430="pellet",AF430*'lista, wskaźniki'!$H$42,IF(AA430="gaz z sieci",AF430*'lista, wskaźniki'!$F$42,IF(AA430="olej opałowy",AF430*'lista, wskaźniki'!$I$42,0)))))</f>
        <v>0</v>
      </c>
      <c r="AO430" s="20">
        <f>IF(AA430="węgiel",AF430*'lista, wskaźniki'!$E$43,IF(AA430="drewno",AF430*'lista, wskaźniki'!$G$43,IF(AA430="pellet",AF430*'lista, wskaźniki'!$H$43,IF(AA430="gaz z sieci",AF430*'lista, wskaźniki'!$F$43,IF(AA430="olej opałowy",AF430*'lista, wskaźniki'!$I$43,0)))))</f>
        <v>0</v>
      </c>
      <c r="AP430" s="20">
        <f>IF(AA430="węgiel",AF430*'lista, wskaźniki'!$E$44,IF(AA430="drewno",AF430*'lista, wskaźniki'!$G$44,IF(AA430="pellet",AF430*'lista, wskaźniki'!$H$44,IF(AA430="gaz z sieci",AF430*'lista, wskaźniki'!$F$44,IF(AA430="olej opałowy",AF430*'lista, wskaźniki'!$I$44,0)))))</f>
        <v>0</v>
      </c>
      <c r="AQ430" s="20" t="b">
        <f>IF(Z430="gaz",AH430*1/3.6*'lista, wskaźniki'!$F$21,IF(Z430="energia elektryczna",AH430*1/3.6*'lista, wskaźniki'!$F$26))</f>
        <v>0</v>
      </c>
      <c r="AR430" s="20" t="b">
        <f>IF(Z430="gaz",AH430*'lista, wskaźniki'!$F$42,IF(Z430="energia elektryczna",AH430*0))</f>
        <v>0</v>
      </c>
      <c r="AS430" s="20" t="b">
        <f>IF(Z430="gaz",AH430*'lista, wskaźniki'!$F$43,IF(Z430="energia elektryczna",AH430*0))</f>
        <v>0</v>
      </c>
      <c r="AT430" s="20" t="b">
        <f>IF(Z430="gaz",AH430*'lista, wskaźniki'!$F$44,IF(Z430="energia elektryczna",AH430*0))</f>
        <v>0</v>
      </c>
      <c r="AU430" s="20">
        <f>AI430*1/3.6*'lista, wskaźniki'!$F$21</f>
        <v>0</v>
      </c>
      <c r="AV430" s="20">
        <f>AI430*'lista, wskaźniki'!$F$42</f>
        <v>0</v>
      </c>
      <c r="AW430" s="20">
        <f>AI430*'lista, wskaźniki'!$F$43</f>
        <v>0</v>
      </c>
      <c r="AX430" s="20">
        <f>AI430*'lista, wskaźniki'!$F$44</f>
        <v>0</v>
      </c>
      <c r="AY430" s="20">
        <f>AK430*'lista, wskaźniki'!$F$26</f>
        <v>0</v>
      </c>
      <c r="AZ430" s="20">
        <f t="shared" si="178"/>
        <v>0</v>
      </c>
      <c r="BA430" s="20">
        <f t="shared" si="179"/>
        <v>0</v>
      </c>
      <c r="BB430" s="20">
        <f t="shared" si="180"/>
        <v>0</v>
      </c>
      <c r="BC430" s="20">
        <f t="shared" si="181"/>
        <v>0</v>
      </c>
      <c r="BD430" s="1051"/>
      <c r="BE430" s="1051"/>
      <c r="BF430" s="1051"/>
      <c r="BG430" s="1051"/>
      <c r="BH430" s="97"/>
      <c r="BI430" s="1051"/>
      <c r="BJ430" s="97"/>
      <c r="BK430" s="1051"/>
      <c r="BL430" s="97"/>
      <c r="BM430" s="97"/>
      <c r="BN430" s="97"/>
      <c r="BO430" s="97"/>
      <c r="BP430" s="97"/>
      <c r="BQ430" s="97"/>
      <c r="BR430" s="97"/>
      <c r="BS430" s="1045"/>
      <c r="BT430" s="1045"/>
      <c r="BU430" s="1045"/>
      <c r="BV430" s="1045"/>
      <c r="BW430" s="1045"/>
      <c r="BX430" s="1045"/>
      <c r="BY430" s="1048"/>
      <c r="CA430" s="365" t="b">
        <f t="shared" si="182"/>
        <v>0</v>
      </c>
      <c r="CB430" s="365" t="b">
        <f t="shared" si="183"/>
        <v>0</v>
      </c>
      <c r="CC430" s="365">
        <f t="shared" si="184"/>
        <v>0</v>
      </c>
      <c r="CD430" s="365" t="b">
        <f t="shared" si="185"/>
        <v>0</v>
      </c>
      <c r="CE430" s="365" t="b">
        <f t="shared" si="186"/>
        <v>0</v>
      </c>
      <c r="CF430" s="365" t="b">
        <f t="shared" si="187"/>
        <v>0</v>
      </c>
      <c r="CG430" s="365" t="b">
        <f t="shared" si="188"/>
        <v>0</v>
      </c>
      <c r="CH430" s="365" t="b">
        <f t="shared" si="189"/>
        <v>0</v>
      </c>
      <c r="CI430" s="72" t="b">
        <f t="shared" si="190"/>
        <v>0</v>
      </c>
      <c r="CJ430" s="72" t="b">
        <f t="shared" si="191"/>
        <v>0</v>
      </c>
      <c r="CK430" s="72">
        <f t="shared" si="192"/>
        <v>0</v>
      </c>
      <c r="CL430" s="72">
        <f t="shared" si="193"/>
        <v>0</v>
      </c>
      <c r="CM430" s="72" t="b">
        <f t="shared" si="194"/>
        <v>0</v>
      </c>
      <c r="CN430" s="72" t="b">
        <f t="shared" si="195"/>
        <v>0</v>
      </c>
      <c r="CP430" s="13">
        <f t="shared" si="196"/>
        <v>0</v>
      </c>
      <c r="CQ430" s="13" t="b">
        <f t="shared" si="197"/>
        <v>0</v>
      </c>
      <c r="CR430" s="13" t="b">
        <f t="shared" si="198"/>
        <v>0</v>
      </c>
      <c r="CS430" s="13" t="b">
        <f t="shared" si="204"/>
        <v>0</v>
      </c>
      <c r="CT430" s="13" t="b">
        <f t="shared" si="203"/>
        <v>0</v>
      </c>
      <c r="CU430" s="13" t="b">
        <f t="shared" si="205"/>
        <v>0</v>
      </c>
      <c r="CV430" s="13" t="b">
        <f t="shared" si="199"/>
        <v>0</v>
      </c>
      <c r="CW430" s="13" t="b">
        <f t="shared" si="200"/>
        <v>0</v>
      </c>
      <c r="CX430" s="13" t="b">
        <f t="shared" si="201"/>
        <v>0</v>
      </c>
      <c r="CY430" s="13" t="b">
        <f t="shared" si="202"/>
        <v>0</v>
      </c>
    </row>
    <row r="431" spans="1:103" ht="15" thickBot="1">
      <c r="A431" s="932"/>
      <c r="B431" s="1051"/>
      <c r="C431" s="1051"/>
      <c r="D431" s="1051"/>
      <c r="E431" s="1051"/>
      <c r="F431" s="1051"/>
      <c r="G431" s="1051"/>
      <c r="H431" s="1051"/>
      <c r="I431" s="1051"/>
      <c r="J431" s="1051"/>
      <c r="K431" s="1051"/>
      <c r="L431" s="1051"/>
      <c r="M431" s="1051"/>
      <c r="N431" s="1051"/>
      <c r="O431" s="1051"/>
      <c r="P431" s="1051"/>
      <c r="Q431" s="941"/>
      <c r="R431" s="1051"/>
      <c r="S431" s="1051"/>
      <c r="T431" s="1051"/>
      <c r="U431" s="1051"/>
      <c r="V431" s="1051"/>
      <c r="W431" s="97"/>
      <c r="X431" s="97"/>
      <c r="Y431" s="97"/>
      <c r="Z431" s="97"/>
      <c r="AA431" s="97" t="s">
        <v>38</v>
      </c>
      <c r="AB431" s="98"/>
      <c r="AC431" s="98"/>
      <c r="AD431" s="97"/>
      <c r="AE431" s="1051"/>
      <c r="AF431" s="334">
        <f t="shared" si="177"/>
        <v>0</v>
      </c>
      <c r="AG431" s="272">
        <f>IF(R431="kompletna",Q431*J431*0.0036*'lista, wskaźniki'!$F$13, IF(R431="częściowa",Q431*J431*0.0036*'lista, wskaźniki'!$F$14, IF(R431="brak",Q431*J431*0.0036*'lista, wskaźniki'!$F$15,)))</f>
        <v>0</v>
      </c>
      <c r="AH431" s="334">
        <f>IF(Y431="inne",K431*'lista, wskaźniki'!$E$35,IF(Y431="to samo źródło",0,IF(Y431=0,0)))</f>
        <v>0</v>
      </c>
      <c r="AI431" s="334">
        <f>IF(AA431="gaz z sieci",AC431*'lista, wskaźniki'!$D$21)</f>
        <v>0</v>
      </c>
      <c r="AJ431" s="272">
        <f>IF(AA431="węgiel",AB431*'lista, wskaźniki'!$D$20, IF('Sektor mieszkaniowy'!AA431="drewno",'Sektor mieszkaniowy'!AB431*'lista, wskaźniki'!$D$22,IF('Sektor mieszkaniowy'!AA431="pellet",AB431*'lista, wskaźniki'!$D$23,IF('Sektor mieszkaniowy'!AA431="gaz z sieci",AB431*'lista, wskaźniki'!$D$21,IF('Sektor mieszkaniowy'!AA431="olej opałowy",'Sektor mieszkaniowy'!AB431*'lista, wskaźniki'!$D$24)))))</f>
        <v>0</v>
      </c>
      <c r="AK431" s="1054"/>
      <c r="AL431" s="1051"/>
      <c r="AM431" s="20">
        <f>IF(AA431="węgiel",AF431*1/3.6*'lista, wskaźniki'!$F$20,IF(AA431="drewno",AF431*1/3.6*'lista, wskaźniki'!$F$22,IF(AA431="pellet",AF431*1/3.6*'lista, wskaźniki'!$F$23,IF(AA431="gaz z sieci",AF431*1/3.6*'lista, wskaźniki'!$F$21,IF(AA431="olej opałowy",AF431*1/3.6*'lista, wskaźniki'!$F$24,0)))))</f>
        <v>0</v>
      </c>
      <c r="AN431" s="20">
        <f>IF(AA431="węgiel",AF431*'lista, wskaźniki'!$E$42,IF(AA431="drewno",AF431*'lista, wskaźniki'!$G$42,IF(AA431="pellet",AF431*'lista, wskaźniki'!$H$42,IF(AA431="gaz z sieci",AF431*'lista, wskaźniki'!$F$42,IF(AA431="olej opałowy",AF431*'lista, wskaźniki'!$I$42,0)))))</f>
        <v>0</v>
      </c>
      <c r="AO431" s="20">
        <f>IF(AA431="węgiel",AF431*'lista, wskaźniki'!$E$43,IF(AA431="drewno",AF431*'lista, wskaźniki'!$G$43,IF(AA431="pellet",AF431*'lista, wskaźniki'!$H$43,IF(AA431="gaz z sieci",AF431*'lista, wskaźniki'!$F$43,IF(AA431="olej opałowy",AF431*'lista, wskaźniki'!$I$43,0)))))</f>
        <v>0</v>
      </c>
      <c r="AP431" s="20">
        <f>IF(AA431="węgiel",AF431*'lista, wskaźniki'!$E$44,IF(AA431="drewno",AF431*'lista, wskaźniki'!$G$44,IF(AA431="pellet",AF431*'lista, wskaźniki'!$H$44,IF(AA431="gaz z sieci",AF431*'lista, wskaźniki'!$F$44,IF(AA431="olej opałowy",AF431*'lista, wskaźniki'!$I$44,0)))))</f>
        <v>0</v>
      </c>
      <c r="AQ431" s="20" t="b">
        <f>IF(Z431="gaz",AH431*1/3.6*'lista, wskaźniki'!$F$21,IF(Z431="energia elektryczna",AH431*1/3.6*'lista, wskaźniki'!$F$26))</f>
        <v>0</v>
      </c>
      <c r="AR431" s="20" t="b">
        <f>IF(Z431="gaz",AH431*'lista, wskaźniki'!$F$42,IF(Z431="energia elektryczna",AH431*0))</f>
        <v>0</v>
      </c>
      <c r="AS431" s="20" t="b">
        <f>IF(Z431="gaz",AH431*'lista, wskaźniki'!$F$43,IF(Z431="energia elektryczna",AH431*0))</f>
        <v>0</v>
      </c>
      <c r="AT431" s="20" t="b">
        <f>IF(Z431="gaz",AH431*'lista, wskaźniki'!$F$44,IF(Z431="energia elektryczna",AH431*0))</f>
        <v>0</v>
      </c>
      <c r="AU431" s="20">
        <f>AI431*1/3.6*'lista, wskaźniki'!$F$21</f>
        <v>0</v>
      </c>
      <c r="AV431" s="20">
        <f>AI431*'lista, wskaźniki'!$F$42</f>
        <v>0</v>
      </c>
      <c r="AW431" s="20">
        <f>AI431*'lista, wskaźniki'!$F$43</f>
        <v>0</v>
      </c>
      <c r="AX431" s="20">
        <f>AI431*'lista, wskaźniki'!$F$44</f>
        <v>0</v>
      </c>
      <c r="AY431" s="20">
        <f>AK431*'lista, wskaźniki'!$F$26</f>
        <v>0</v>
      </c>
      <c r="AZ431" s="20">
        <f t="shared" si="178"/>
        <v>0</v>
      </c>
      <c r="BA431" s="20">
        <f t="shared" si="179"/>
        <v>0</v>
      </c>
      <c r="BB431" s="20">
        <f t="shared" si="180"/>
        <v>0</v>
      </c>
      <c r="BC431" s="20">
        <f t="shared" si="181"/>
        <v>0</v>
      </c>
      <c r="BD431" s="1051"/>
      <c r="BE431" s="1051"/>
      <c r="BF431" s="1051"/>
      <c r="BG431" s="1051"/>
      <c r="BH431" s="97"/>
      <c r="BI431" s="1051"/>
      <c r="BJ431" s="97"/>
      <c r="BK431" s="1051"/>
      <c r="BL431" s="97"/>
      <c r="BM431" s="97"/>
      <c r="BN431" s="97"/>
      <c r="BO431" s="97"/>
      <c r="BP431" s="97"/>
      <c r="BQ431" s="97"/>
      <c r="BR431" s="97"/>
      <c r="BS431" s="1045"/>
      <c r="BT431" s="1045"/>
      <c r="BU431" s="1045"/>
      <c r="BV431" s="1045"/>
      <c r="BW431" s="1045"/>
      <c r="BX431" s="1045"/>
      <c r="BY431" s="1048"/>
      <c r="CA431" s="365" t="b">
        <f t="shared" si="182"/>
        <v>0</v>
      </c>
      <c r="CB431" s="365" t="b">
        <f t="shared" si="183"/>
        <v>0</v>
      </c>
      <c r="CC431" s="365" t="b">
        <f t="shared" si="184"/>
        <v>0</v>
      </c>
      <c r="CD431" s="365">
        <f t="shared" si="185"/>
        <v>0</v>
      </c>
      <c r="CE431" s="365" t="b">
        <f t="shared" si="186"/>
        <v>0</v>
      </c>
      <c r="CF431" s="365" t="b">
        <f t="shared" si="187"/>
        <v>0</v>
      </c>
      <c r="CG431" s="365" t="b">
        <f t="shared" si="188"/>
        <v>0</v>
      </c>
      <c r="CH431" s="365">
        <f t="shared" si="189"/>
        <v>0</v>
      </c>
      <c r="CI431" s="72" t="b">
        <f t="shared" si="190"/>
        <v>0</v>
      </c>
      <c r="CJ431" s="72" t="b">
        <f t="shared" si="191"/>
        <v>0</v>
      </c>
      <c r="CK431" s="72" t="b">
        <f t="shared" si="192"/>
        <v>0</v>
      </c>
      <c r="CL431" s="72">
        <f t="shared" si="193"/>
        <v>0</v>
      </c>
      <c r="CM431" s="72" t="b">
        <f t="shared" si="194"/>
        <v>0</v>
      </c>
      <c r="CN431" s="72" t="b">
        <f t="shared" si="195"/>
        <v>0</v>
      </c>
      <c r="CP431" s="13">
        <f t="shared" si="196"/>
        <v>0</v>
      </c>
      <c r="CQ431" s="13" t="b">
        <f t="shared" si="197"/>
        <v>0</v>
      </c>
      <c r="CR431" s="13" t="b">
        <f t="shared" si="198"/>
        <v>0</v>
      </c>
      <c r="CS431" s="13" t="b">
        <f t="shared" si="204"/>
        <v>0</v>
      </c>
      <c r="CT431" s="13" t="b">
        <f t="shared" si="203"/>
        <v>0</v>
      </c>
      <c r="CU431" s="13" t="b">
        <f t="shared" si="205"/>
        <v>0</v>
      </c>
      <c r="CV431" s="13" t="b">
        <f t="shared" si="199"/>
        <v>0</v>
      </c>
      <c r="CW431" s="13" t="b">
        <f t="shared" si="200"/>
        <v>0</v>
      </c>
      <c r="CX431" s="13" t="b">
        <f t="shared" si="201"/>
        <v>0</v>
      </c>
      <c r="CY431" s="13" t="b">
        <f t="shared" si="202"/>
        <v>0</v>
      </c>
    </row>
    <row r="432" spans="1:103" ht="15" thickBot="1">
      <c r="A432" s="933"/>
      <c r="B432" s="1052"/>
      <c r="C432" s="1052"/>
      <c r="D432" s="1052"/>
      <c r="E432" s="1052"/>
      <c r="F432" s="1052"/>
      <c r="G432" s="1052"/>
      <c r="H432" s="1052"/>
      <c r="I432" s="1052"/>
      <c r="J432" s="1052"/>
      <c r="K432" s="1052"/>
      <c r="L432" s="1052"/>
      <c r="M432" s="1052"/>
      <c r="N432" s="1052"/>
      <c r="O432" s="1052"/>
      <c r="P432" s="1052"/>
      <c r="Q432" s="942"/>
      <c r="R432" s="1052"/>
      <c r="S432" s="1052"/>
      <c r="T432" s="1052"/>
      <c r="U432" s="1052"/>
      <c r="V432" s="1052"/>
      <c r="W432" s="99"/>
      <c r="X432" s="99"/>
      <c r="Y432" s="99"/>
      <c r="Z432" s="99"/>
      <c r="AA432" s="99" t="s">
        <v>37</v>
      </c>
      <c r="AB432" s="100"/>
      <c r="AC432" s="100"/>
      <c r="AD432" s="99"/>
      <c r="AE432" s="1052"/>
      <c r="AF432" s="334">
        <f t="shared" si="177"/>
        <v>0</v>
      </c>
      <c r="AG432" s="272">
        <f>IF(R432="kompletna",Q432*J432*0.0036*'lista, wskaźniki'!$F$13, IF(R432="częściowa",Q432*J432*0.0036*'lista, wskaźniki'!$F$14, IF(R432="brak",Q432*J432*0.0036*'lista, wskaźniki'!$F$15,)))</f>
        <v>0</v>
      </c>
      <c r="AH432" s="334">
        <f>IF(Y432="inne",K432*'lista, wskaźniki'!$E$35,IF(Y432="to samo źródło",0,IF(Y432=0,0)))</f>
        <v>0</v>
      </c>
      <c r="AI432" s="334" t="b">
        <f>IF(AA432="gaz z sieci",AC432*'lista, wskaźniki'!$D$21)</f>
        <v>0</v>
      </c>
      <c r="AJ432" s="272">
        <f>IF(AA432="węgiel",AB432*'lista, wskaźniki'!$D$20, IF('Sektor mieszkaniowy'!AA432="drewno",'Sektor mieszkaniowy'!AB432*'lista, wskaźniki'!$D$22,IF('Sektor mieszkaniowy'!AA432="pellet",AB432*'lista, wskaźniki'!$D$23,IF('Sektor mieszkaniowy'!AA432="gaz z sieci",AB432*'lista, wskaźniki'!$D$21,IF('Sektor mieszkaniowy'!AA432="olej opałowy",'Sektor mieszkaniowy'!AB432*'lista, wskaźniki'!$D$24)))))</f>
        <v>0</v>
      </c>
      <c r="AK432" s="1055"/>
      <c r="AL432" s="1052"/>
      <c r="AM432" s="20">
        <f>IF(AA432="węgiel",AF432*1/3.6*'lista, wskaźniki'!$F$20,IF(AA432="drewno",AF432*1/3.6*'lista, wskaźniki'!$F$22,IF(AA432="pellet",AF432*1/3.6*'lista, wskaźniki'!$F$23,IF(AA432="gaz z sieci",AF432*1/3.6*'lista, wskaźniki'!$F$21,IF(AA432="olej opałowy",AF432*1/3.6*'lista, wskaźniki'!$F$24,0)))))</f>
        <v>0</v>
      </c>
      <c r="AN432" s="20">
        <f>IF(AA432="węgiel",AF432*'lista, wskaźniki'!$E$42,IF(AA432="drewno",AF432*'lista, wskaźniki'!$G$42,IF(AA432="pellet",AF432*'lista, wskaźniki'!$H$42,IF(AA432="gaz z sieci",AF432*'lista, wskaźniki'!$F$42,IF(AA432="olej opałowy",AF432*'lista, wskaźniki'!$I$42,0)))))</f>
        <v>0</v>
      </c>
      <c r="AO432" s="20">
        <f>IF(AA432="węgiel",AF432*'lista, wskaźniki'!$E$43,IF(AA432="drewno",AF432*'lista, wskaźniki'!$G$43,IF(AA432="pellet",AF432*'lista, wskaźniki'!$H$43,IF(AA432="gaz z sieci",AF432*'lista, wskaźniki'!$F$43,IF(AA432="olej opałowy",AF432*'lista, wskaźniki'!$I$43,0)))))</f>
        <v>0</v>
      </c>
      <c r="AP432" s="20">
        <f>IF(AA432="węgiel",AF432*'lista, wskaźniki'!$E$44,IF(AA432="drewno",AF432*'lista, wskaźniki'!$G$44,IF(AA432="pellet",AF432*'lista, wskaźniki'!$H$44,IF(AA432="gaz z sieci",AF432*'lista, wskaźniki'!$F$44,IF(AA432="olej opałowy",AF432*'lista, wskaźniki'!$I$44,0)))))</f>
        <v>0</v>
      </c>
      <c r="AQ432" s="20" t="b">
        <f>IF(Z432="gaz",AH432*1/3.6*'lista, wskaźniki'!$F$21,IF(Z432="energia elektryczna",AH432*1/3.6*'lista, wskaźniki'!$F$26))</f>
        <v>0</v>
      </c>
      <c r="AR432" s="20" t="b">
        <f>IF(Z432="gaz",AH432*'lista, wskaźniki'!$F$42,IF(Z432="energia elektryczna",AH432*0))</f>
        <v>0</v>
      </c>
      <c r="AS432" s="20" t="b">
        <f>IF(Z432="gaz",AH432*'lista, wskaźniki'!$F$43,IF(Z432="energia elektryczna",AH432*0))</f>
        <v>0</v>
      </c>
      <c r="AT432" s="20" t="b">
        <f>IF(Z432="gaz",AH432*'lista, wskaźniki'!$F$44,IF(Z432="energia elektryczna",AH432*0))</f>
        <v>0</v>
      </c>
      <c r="AU432" s="20">
        <f>AI432*1/3.6*'lista, wskaźniki'!$F$21</f>
        <v>0</v>
      </c>
      <c r="AV432" s="20">
        <f>AI432*'lista, wskaźniki'!$F$42</f>
        <v>0</v>
      </c>
      <c r="AW432" s="20">
        <f>AI432*'lista, wskaźniki'!$F$43</f>
        <v>0</v>
      </c>
      <c r="AX432" s="20">
        <f>AI432*'lista, wskaźniki'!$F$44</f>
        <v>0</v>
      </c>
      <c r="AY432" s="20">
        <f>AK432*'lista, wskaźniki'!$F$26</f>
        <v>0</v>
      </c>
      <c r="AZ432" s="20">
        <f t="shared" si="178"/>
        <v>0</v>
      </c>
      <c r="BA432" s="20">
        <f t="shared" si="179"/>
        <v>0</v>
      </c>
      <c r="BB432" s="20">
        <f t="shared" si="180"/>
        <v>0</v>
      </c>
      <c r="BC432" s="20">
        <f t="shared" si="181"/>
        <v>0</v>
      </c>
      <c r="BD432" s="1052"/>
      <c r="BE432" s="1052"/>
      <c r="BF432" s="1052"/>
      <c r="BG432" s="1052"/>
      <c r="BH432" s="99"/>
      <c r="BI432" s="1052"/>
      <c r="BJ432" s="99"/>
      <c r="BK432" s="1052"/>
      <c r="BL432" s="99"/>
      <c r="BM432" s="99"/>
      <c r="BN432" s="99"/>
      <c r="BO432" s="99"/>
      <c r="BP432" s="99"/>
      <c r="BQ432" s="99"/>
      <c r="BR432" s="99"/>
      <c r="BS432" s="1046"/>
      <c r="BT432" s="1046"/>
      <c r="BU432" s="1046"/>
      <c r="BV432" s="1046"/>
      <c r="BW432" s="1046"/>
      <c r="BX432" s="1046"/>
      <c r="BY432" s="1049"/>
      <c r="CA432" s="365" t="b">
        <f t="shared" si="182"/>
        <v>0</v>
      </c>
      <c r="CB432" s="365" t="b">
        <f t="shared" si="183"/>
        <v>0</v>
      </c>
      <c r="CC432" s="365" t="b">
        <f t="shared" si="184"/>
        <v>0</v>
      </c>
      <c r="CD432" s="365" t="b">
        <f t="shared" si="185"/>
        <v>0</v>
      </c>
      <c r="CE432" s="365">
        <f t="shared" si="186"/>
        <v>0</v>
      </c>
      <c r="CF432" s="365" t="b">
        <f t="shared" si="187"/>
        <v>0</v>
      </c>
      <c r="CG432" s="365" t="b">
        <f t="shared" si="188"/>
        <v>0</v>
      </c>
      <c r="CH432" s="365" t="b">
        <f t="shared" si="189"/>
        <v>0</v>
      </c>
      <c r="CI432" s="72" t="b">
        <f t="shared" si="190"/>
        <v>0</v>
      </c>
      <c r="CJ432" s="72" t="b">
        <f t="shared" si="191"/>
        <v>0</v>
      </c>
      <c r="CK432" s="72" t="b">
        <f t="shared" si="192"/>
        <v>0</v>
      </c>
      <c r="CL432" s="72">
        <f t="shared" si="193"/>
        <v>0</v>
      </c>
      <c r="CM432" s="72">
        <f t="shared" si="194"/>
        <v>0</v>
      </c>
      <c r="CN432" s="72" t="b">
        <f t="shared" si="195"/>
        <v>0</v>
      </c>
      <c r="CP432" s="13">
        <f t="shared" si="196"/>
        <v>0</v>
      </c>
      <c r="CQ432" s="13" t="b">
        <f t="shared" si="197"/>
        <v>0</v>
      </c>
      <c r="CR432" s="13" t="b">
        <f t="shared" si="198"/>
        <v>0</v>
      </c>
      <c r="CS432" s="13" t="b">
        <f t="shared" si="204"/>
        <v>0</v>
      </c>
      <c r="CT432" s="13" t="b">
        <f t="shared" si="203"/>
        <v>0</v>
      </c>
      <c r="CU432" s="13" t="b">
        <f t="shared" si="205"/>
        <v>0</v>
      </c>
      <c r="CV432" s="13" t="b">
        <f t="shared" si="199"/>
        <v>0</v>
      </c>
      <c r="CW432" s="13" t="b">
        <f t="shared" si="200"/>
        <v>0</v>
      </c>
      <c r="CX432" s="13" t="b">
        <f t="shared" si="201"/>
        <v>0</v>
      </c>
      <c r="CY432" s="13" t="b">
        <f t="shared" si="202"/>
        <v>0</v>
      </c>
    </row>
    <row r="433" spans="1:103" ht="15" thickBot="1">
      <c r="A433" s="931">
        <v>87</v>
      </c>
      <c r="B433" s="1050" t="s">
        <v>206</v>
      </c>
      <c r="C433" s="1050"/>
      <c r="D433" s="1050" t="s">
        <v>1</v>
      </c>
      <c r="E433" s="1050" t="s">
        <v>5</v>
      </c>
      <c r="F433" s="1050">
        <v>5</v>
      </c>
      <c r="G433" s="1050"/>
      <c r="H433" s="1050"/>
      <c r="I433" s="1050" t="s">
        <v>12</v>
      </c>
      <c r="J433" s="1050">
        <v>100</v>
      </c>
      <c r="K433" s="1050">
        <v>3</v>
      </c>
      <c r="L433" s="1050" t="s">
        <v>16</v>
      </c>
      <c r="M433" s="1050">
        <v>100</v>
      </c>
      <c r="N433" s="1050" t="s">
        <v>17</v>
      </c>
      <c r="O433" s="1050"/>
      <c r="P433" s="1050" t="s">
        <v>16</v>
      </c>
      <c r="Q433" s="940">
        <f>IF(I433="&lt;1966",'lista, wskaźniki'!$G$4,IF(I433="1967-1985",'lista, wskaźniki'!$G$5,IF(I433="1986-1992",'lista, wskaźniki'!$G$6,IF(I433="1993-1996",'lista, wskaźniki'!$G$7,IF(I433="&gt;1997",'lista, wskaźniki'!$G$8,IF(I433=0,'lista, wskaźniki'!$G$4))))))</f>
        <v>175</v>
      </c>
      <c r="R433" s="1050" t="s">
        <v>23</v>
      </c>
      <c r="S433" s="1050" t="s">
        <v>27</v>
      </c>
      <c r="T433" s="1050">
        <v>10</v>
      </c>
      <c r="U433" s="1050"/>
      <c r="V433" s="1050"/>
      <c r="W433" s="95" t="s">
        <v>35</v>
      </c>
      <c r="X433" s="95" t="s">
        <v>39</v>
      </c>
      <c r="Y433" s="95" t="s">
        <v>42</v>
      </c>
      <c r="Z433" s="95"/>
      <c r="AA433" s="95" t="s">
        <v>35</v>
      </c>
      <c r="AB433" s="96">
        <v>3</v>
      </c>
      <c r="AC433" s="96"/>
      <c r="AD433" s="95">
        <v>2700</v>
      </c>
      <c r="AE433" s="1050">
        <v>12</v>
      </c>
      <c r="AF433" s="334">
        <f t="shared" si="177"/>
        <v>59.145000000000003</v>
      </c>
      <c r="AG433" s="272">
        <f>IF(R433="kompletna",Q433*J433*0.0036*'lista, wskaźniki'!$F$13, IF(R433="częściowa",Q433*J433*0.0036*'lista, wskaźniki'!$F$14, IF(R433="brak",Q433*J433*0.0036*'lista, wskaźniki'!$F$15,)))</f>
        <v>50.400000000000006</v>
      </c>
      <c r="AH433" s="334">
        <f>IF(Y433="inne",K433*'lista, wskaźniki'!$E$35,IF(Y433="to samo źródło",0,IF(Y433=0,0)))</f>
        <v>0</v>
      </c>
      <c r="AI433" s="334" t="b">
        <f>IF(AA433="gaz z sieci",AC433*'lista, wskaźniki'!$D$21)</f>
        <v>0</v>
      </c>
      <c r="AJ433" s="272">
        <f>IF(AA433="węgiel",AB433*'lista, wskaźniki'!$D$20, IF('Sektor mieszkaniowy'!AA433="drewno",'Sektor mieszkaniowy'!AB433*'lista, wskaźniki'!$D$22,IF('Sektor mieszkaniowy'!AA433="pellet",AB433*'lista, wskaźniki'!$D$23,IF('Sektor mieszkaniowy'!AA433="gaz z sieci",AB433*'lista, wskaźniki'!$D$21,IF('Sektor mieszkaniowy'!AA433="olej opałowy",'Sektor mieszkaniowy'!AB433*'lista, wskaźniki'!$D$24)))))</f>
        <v>67.89</v>
      </c>
      <c r="AK433" s="1053">
        <f>AL433/'lista, wskaźniki'!$A$127</f>
        <v>0</v>
      </c>
      <c r="AL433" s="1050"/>
      <c r="AM433" s="20">
        <f>IF(AA433="węgiel",AF433*1/3.6*'lista, wskaźniki'!$F$20,IF(AA433="drewno",AF433*1/3.6*'lista, wskaźniki'!$F$22,IF(AA433="pellet",AF433*1/3.6*'lista, wskaźniki'!$F$23,IF(AA433="gaz z sieci",AF433*1/3.6*'lista, wskaźniki'!$F$21,IF(AA433="olej opałowy",AF433*1/3.6*'lista, wskaźniki'!$F$24,0)))))</f>
        <v>5.6028058500000002</v>
      </c>
      <c r="AN433" s="20">
        <f>IF(AA433="węgiel",AF433*'lista, wskaźniki'!$E$42,IF(AA433="drewno",AF433*'lista, wskaźniki'!$G$42,IF(AA433="pellet",AF433*'lista, wskaźniki'!$H$42,IF(AA433="gaz z sieci",AF433*'lista, wskaźniki'!$F$42,IF(AA433="olej opałowy",AF433*'lista, wskaźniki'!$I$42,0)))))</f>
        <v>2.2475100000000001E-2</v>
      </c>
      <c r="AO433" s="20">
        <f>IF(AA433="węgiel",AF433*'lista, wskaźniki'!$E$43,IF(AA433="drewno",AF433*'lista, wskaźniki'!$G$43,IF(AA433="pellet",AF433*'lista, wskaźniki'!$H$43,IF(AA433="gaz z sieci",AF433*'lista, wskaźniki'!$F$43,IF(AA433="olej opałowy",AF433*'lista, wskaźniki'!$I$43,0)))))</f>
        <v>2.1292200000000004E-2</v>
      </c>
      <c r="AP433" s="20">
        <f>IF(AA433="węgiel",AF433*'lista, wskaźniki'!$E$44,IF(AA433="drewno",AF433*'lista, wskaźniki'!$G$44,IF(AA433="pellet",AF433*'lista, wskaźniki'!$H$44,IF(AA433="gaz z sieci",AF433*'lista, wskaźniki'!$F$44,IF(AA433="olej opałowy",AF433*'lista, wskaźniki'!$I$44,0)))))</f>
        <v>1.5969150000000003E-5</v>
      </c>
      <c r="AQ433" s="20" t="b">
        <f>IF(Z433="gaz",AH433*1/3.6*'lista, wskaźniki'!$F$21,IF(Z433="energia elektryczna",AH433*1/3.6*'lista, wskaźniki'!$F$26))</f>
        <v>0</v>
      </c>
      <c r="AR433" s="20" t="b">
        <f>IF(Z433="gaz",AH433*'lista, wskaźniki'!$F$42,IF(Z433="energia elektryczna",AH433*0))</f>
        <v>0</v>
      </c>
      <c r="AS433" s="20" t="b">
        <f>IF(Z433="gaz",AH433*'lista, wskaźniki'!$F$43,IF(Z433="energia elektryczna",AH433*0))</f>
        <v>0</v>
      </c>
      <c r="AT433" s="20" t="b">
        <f>IF(Z433="gaz",AH433*'lista, wskaźniki'!$F$44,IF(Z433="energia elektryczna",AH433*0))</f>
        <v>0</v>
      </c>
      <c r="AU433" s="20">
        <f>AI433*1/3.6*'lista, wskaźniki'!$F$21</f>
        <v>0</v>
      </c>
      <c r="AV433" s="20">
        <f>AI433*'lista, wskaźniki'!$F$42</f>
        <v>0</v>
      </c>
      <c r="AW433" s="20">
        <f>AI433*'lista, wskaźniki'!$F$43</f>
        <v>0</v>
      </c>
      <c r="AX433" s="20">
        <f>AI433*'lista, wskaźniki'!$F$44</f>
        <v>0</v>
      </c>
      <c r="AY433" s="20">
        <f>AK433*'lista, wskaźniki'!$F$26</f>
        <v>0</v>
      </c>
      <c r="AZ433" s="20">
        <f t="shared" si="178"/>
        <v>5.6028058500000002</v>
      </c>
      <c r="BA433" s="20">
        <f t="shared" si="179"/>
        <v>2.2475100000000001E-2</v>
      </c>
      <c r="BB433" s="20">
        <f t="shared" si="180"/>
        <v>2.1292200000000004E-2</v>
      </c>
      <c r="BC433" s="20">
        <f t="shared" si="181"/>
        <v>1.5969150000000003E-5</v>
      </c>
      <c r="BD433" s="1050" t="s">
        <v>17</v>
      </c>
      <c r="BE433" s="1050" t="s">
        <v>16</v>
      </c>
      <c r="BF433" s="1050" t="s">
        <v>17</v>
      </c>
      <c r="BG433" s="1050" t="s">
        <v>17</v>
      </c>
      <c r="BH433" s="95"/>
      <c r="BI433" s="1050" t="s">
        <v>16</v>
      </c>
      <c r="BJ433" s="95" t="s">
        <v>52</v>
      </c>
      <c r="BK433" s="1050" t="s">
        <v>17</v>
      </c>
      <c r="BL433" s="95"/>
      <c r="BM433" s="95"/>
      <c r="BN433" s="95"/>
      <c r="BO433" s="95" t="s">
        <v>57</v>
      </c>
      <c r="BP433" s="95" t="s">
        <v>52</v>
      </c>
      <c r="BQ433" s="95" t="s">
        <v>120</v>
      </c>
      <c r="BR433" s="95">
        <v>2</v>
      </c>
      <c r="BS433" s="1044">
        <v>20000</v>
      </c>
      <c r="BT433" s="1044">
        <v>500</v>
      </c>
      <c r="BU433" s="1044">
        <v>250</v>
      </c>
      <c r="BV433" s="1044">
        <v>1200</v>
      </c>
      <c r="BW433" s="1044">
        <v>2550</v>
      </c>
      <c r="BX433" s="1044">
        <v>1300</v>
      </c>
      <c r="BY433" s="1047">
        <v>2400</v>
      </c>
      <c r="CA433" s="365">
        <f t="shared" si="182"/>
        <v>59.145000000000003</v>
      </c>
      <c r="CB433" s="365" t="b">
        <f t="shared" si="183"/>
        <v>0</v>
      </c>
      <c r="CC433" s="365" t="b">
        <f t="shared" si="184"/>
        <v>0</v>
      </c>
      <c r="CD433" s="365" t="b">
        <f t="shared" si="185"/>
        <v>0</v>
      </c>
      <c r="CE433" s="365" t="b">
        <f t="shared" si="186"/>
        <v>0</v>
      </c>
      <c r="CF433" s="365" t="b">
        <f t="shared" si="187"/>
        <v>0</v>
      </c>
      <c r="CG433" s="365" t="b">
        <f t="shared" si="188"/>
        <v>0</v>
      </c>
      <c r="CH433" s="365" t="b">
        <f t="shared" si="189"/>
        <v>0</v>
      </c>
      <c r="CI433" s="72">
        <f t="shared" si="190"/>
        <v>59.145000000000003</v>
      </c>
      <c r="CJ433" s="72" t="b">
        <f t="shared" si="191"/>
        <v>0</v>
      </c>
      <c r="CK433" s="72" t="b">
        <f t="shared" si="192"/>
        <v>0</v>
      </c>
      <c r="CL433" s="72">
        <f t="shared" si="193"/>
        <v>0</v>
      </c>
      <c r="CM433" s="72" t="b">
        <f t="shared" si="194"/>
        <v>0</v>
      </c>
      <c r="CN433" s="72" t="b">
        <f t="shared" si="195"/>
        <v>0</v>
      </c>
      <c r="CP433" s="13" t="b">
        <f t="shared" si="196"/>
        <v>0</v>
      </c>
      <c r="CQ433" s="13">
        <f t="shared" si="197"/>
        <v>0</v>
      </c>
      <c r="CR433" s="13" t="b">
        <f t="shared" si="198"/>
        <v>0</v>
      </c>
      <c r="CS433" s="13">
        <f t="shared" si="204"/>
        <v>0</v>
      </c>
      <c r="CT433" s="13">
        <f t="shared" si="203"/>
        <v>100</v>
      </c>
      <c r="CU433" s="13">
        <f t="shared" si="205"/>
        <v>50</v>
      </c>
      <c r="CV433" s="13" t="b">
        <f t="shared" si="199"/>
        <v>0</v>
      </c>
      <c r="CW433" s="13">
        <f t="shared" si="200"/>
        <v>0</v>
      </c>
      <c r="CX433" s="13" t="b">
        <f t="shared" si="201"/>
        <v>0</v>
      </c>
      <c r="CY433" s="13">
        <f t="shared" si="202"/>
        <v>0</v>
      </c>
    </row>
    <row r="434" spans="1:103" ht="15" thickBot="1">
      <c r="A434" s="932"/>
      <c r="B434" s="1051"/>
      <c r="C434" s="1051"/>
      <c r="D434" s="1051"/>
      <c r="E434" s="1051"/>
      <c r="F434" s="1051"/>
      <c r="G434" s="1051"/>
      <c r="H434" s="1051"/>
      <c r="I434" s="1051"/>
      <c r="J434" s="1051"/>
      <c r="K434" s="1051"/>
      <c r="L434" s="1051"/>
      <c r="M434" s="1051"/>
      <c r="N434" s="1051"/>
      <c r="O434" s="1051"/>
      <c r="P434" s="1051"/>
      <c r="Q434" s="941"/>
      <c r="R434" s="1051"/>
      <c r="S434" s="1051"/>
      <c r="T434" s="1051"/>
      <c r="U434" s="1051"/>
      <c r="V434" s="1051"/>
      <c r="W434" s="97"/>
      <c r="X434" s="97"/>
      <c r="Y434" s="97"/>
      <c r="Z434" s="97"/>
      <c r="AA434" s="97" t="s">
        <v>36</v>
      </c>
      <c r="AB434" s="98"/>
      <c r="AC434" s="98"/>
      <c r="AD434" s="97"/>
      <c r="AE434" s="1051"/>
      <c r="AF434" s="334">
        <f t="shared" si="177"/>
        <v>0</v>
      </c>
      <c r="AG434" s="272">
        <f>IF(R434="kompletna",Q434*J434*0.0036*'lista, wskaźniki'!$F$13, IF(R434="częściowa",Q434*J434*0.0036*'lista, wskaźniki'!$F$14, IF(R434="brak",Q434*J434*0.0036*'lista, wskaźniki'!$F$15,)))</f>
        <v>0</v>
      </c>
      <c r="AH434" s="334">
        <f>IF(Y434="inne",K434*'lista, wskaźniki'!$E$35,IF(Y434="to samo źródło",0,IF(Y434=0,0)))</f>
        <v>0</v>
      </c>
      <c r="AI434" s="334" t="b">
        <f>IF(AA434="gaz z sieci",AC434*'lista, wskaźniki'!$D$21)</f>
        <v>0</v>
      </c>
      <c r="AJ434" s="272">
        <f>IF(AA434="węgiel",AB434*'lista, wskaźniki'!$D$20, IF('Sektor mieszkaniowy'!AA434="drewno",'Sektor mieszkaniowy'!AB434*'lista, wskaźniki'!$D$22,IF('Sektor mieszkaniowy'!AA434="pellet",AB434*'lista, wskaźniki'!$D$23,IF('Sektor mieszkaniowy'!AA434="gaz z sieci",AB434*'lista, wskaźniki'!$D$21,IF('Sektor mieszkaniowy'!AA434="olej opałowy",'Sektor mieszkaniowy'!AB434*'lista, wskaźniki'!$D$24)))))</f>
        <v>0</v>
      </c>
      <c r="AK434" s="1054"/>
      <c r="AL434" s="1051"/>
      <c r="AM434" s="20">
        <f>IF(AA434="węgiel",AF434*1/3.6*'lista, wskaźniki'!$F$20,IF(AA434="drewno",AF434*1/3.6*'lista, wskaźniki'!$F$22,IF(AA434="pellet",AF434*1/3.6*'lista, wskaźniki'!$F$23,IF(AA434="gaz z sieci",AF434*1/3.6*'lista, wskaźniki'!$F$21,IF(AA434="olej opałowy",AF434*1/3.6*'lista, wskaźniki'!$F$24,0)))))</f>
        <v>0</v>
      </c>
      <c r="AN434" s="20">
        <f>IF(AA434="węgiel",AF434*'lista, wskaźniki'!$E$42,IF(AA434="drewno",AF434*'lista, wskaźniki'!$G$42,IF(AA434="pellet",AF434*'lista, wskaźniki'!$H$42,IF(AA434="gaz z sieci",AF434*'lista, wskaźniki'!$F$42,IF(AA434="olej opałowy",AF434*'lista, wskaźniki'!$I$42,0)))))</f>
        <v>0</v>
      </c>
      <c r="AO434" s="20">
        <f>IF(AA434="węgiel",AF434*'lista, wskaźniki'!$E$43,IF(AA434="drewno",AF434*'lista, wskaźniki'!$G$43,IF(AA434="pellet",AF434*'lista, wskaźniki'!$H$43,IF(AA434="gaz z sieci",AF434*'lista, wskaźniki'!$F$43,IF(AA434="olej opałowy",AF434*'lista, wskaźniki'!$I$43,0)))))</f>
        <v>0</v>
      </c>
      <c r="AP434" s="20">
        <f>IF(AA434="węgiel",AF434*'lista, wskaźniki'!$E$44,IF(AA434="drewno",AF434*'lista, wskaźniki'!$G$44,IF(AA434="pellet",AF434*'lista, wskaźniki'!$H$44,IF(AA434="gaz z sieci",AF434*'lista, wskaźniki'!$F$44,IF(AA434="olej opałowy",AF434*'lista, wskaźniki'!$I$44,0)))))</f>
        <v>0</v>
      </c>
      <c r="AQ434" s="20" t="b">
        <f>IF(Z434="gaz",AH434*1/3.6*'lista, wskaźniki'!$F$21,IF(Z434="energia elektryczna",AH434*1/3.6*'lista, wskaźniki'!$F$26))</f>
        <v>0</v>
      </c>
      <c r="AR434" s="20" t="b">
        <f>IF(Z434="gaz",AH434*'lista, wskaźniki'!$F$42,IF(Z434="energia elektryczna",AH434*0))</f>
        <v>0</v>
      </c>
      <c r="AS434" s="20" t="b">
        <f>IF(Z434="gaz",AH434*'lista, wskaźniki'!$F$43,IF(Z434="energia elektryczna",AH434*0))</f>
        <v>0</v>
      </c>
      <c r="AT434" s="20" t="b">
        <f>IF(Z434="gaz",AH434*'lista, wskaźniki'!$F$44,IF(Z434="energia elektryczna",AH434*0))</f>
        <v>0</v>
      </c>
      <c r="AU434" s="20">
        <f>AI434*1/3.6*'lista, wskaźniki'!$F$21</f>
        <v>0</v>
      </c>
      <c r="AV434" s="20">
        <f>AI434*'lista, wskaźniki'!$F$42</f>
        <v>0</v>
      </c>
      <c r="AW434" s="20">
        <f>AI434*'lista, wskaźniki'!$F$43</f>
        <v>0</v>
      </c>
      <c r="AX434" s="20">
        <f>AI434*'lista, wskaźniki'!$F$44</f>
        <v>0</v>
      </c>
      <c r="AY434" s="20">
        <f>AK434*'lista, wskaźniki'!$F$26</f>
        <v>0</v>
      </c>
      <c r="AZ434" s="20">
        <f t="shared" si="178"/>
        <v>0</v>
      </c>
      <c r="BA434" s="20">
        <f t="shared" si="179"/>
        <v>0</v>
      </c>
      <c r="BB434" s="20">
        <f t="shared" si="180"/>
        <v>0</v>
      </c>
      <c r="BC434" s="20">
        <f t="shared" si="181"/>
        <v>0</v>
      </c>
      <c r="BD434" s="1051"/>
      <c r="BE434" s="1051"/>
      <c r="BF434" s="1051"/>
      <c r="BG434" s="1051"/>
      <c r="BH434" s="97"/>
      <c r="BI434" s="1051"/>
      <c r="BJ434" s="97"/>
      <c r="BK434" s="1051"/>
      <c r="BL434" s="97"/>
      <c r="BM434" s="97"/>
      <c r="BN434" s="97"/>
      <c r="BO434" s="97"/>
      <c r="BP434" s="97"/>
      <c r="BQ434" s="97" t="s">
        <v>121</v>
      </c>
      <c r="BR434" s="97">
        <v>1</v>
      </c>
      <c r="BS434" s="1045"/>
      <c r="BT434" s="1045"/>
      <c r="BU434" s="1045"/>
      <c r="BV434" s="1045"/>
      <c r="BW434" s="1045"/>
      <c r="BX434" s="1045"/>
      <c r="BY434" s="1048"/>
      <c r="CA434" s="365" t="b">
        <f t="shared" si="182"/>
        <v>0</v>
      </c>
      <c r="CB434" s="365">
        <f t="shared" si="183"/>
        <v>0</v>
      </c>
      <c r="CC434" s="365" t="b">
        <f t="shared" si="184"/>
        <v>0</v>
      </c>
      <c r="CD434" s="365" t="b">
        <f t="shared" si="185"/>
        <v>0</v>
      </c>
      <c r="CE434" s="365" t="b">
        <f t="shared" si="186"/>
        <v>0</v>
      </c>
      <c r="CF434" s="365" t="b">
        <f t="shared" si="187"/>
        <v>0</v>
      </c>
      <c r="CG434" s="365" t="b">
        <f t="shared" si="188"/>
        <v>0</v>
      </c>
      <c r="CH434" s="365" t="b">
        <f t="shared" si="189"/>
        <v>0</v>
      </c>
      <c r="CI434" s="72" t="b">
        <f t="shared" si="190"/>
        <v>0</v>
      </c>
      <c r="CJ434" s="72">
        <f t="shared" si="191"/>
        <v>0</v>
      </c>
      <c r="CK434" s="72" t="b">
        <f t="shared" si="192"/>
        <v>0</v>
      </c>
      <c r="CL434" s="72">
        <f t="shared" si="193"/>
        <v>0</v>
      </c>
      <c r="CM434" s="72" t="b">
        <f t="shared" si="194"/>
        <v>0</v>
      </c>
      <c r="CN434" s="72" t="b">
        <f t="shared" si="195"/>
        <v>0</v>
      </c>
      <c r="CP434" s="13">
        <f t="shared" si="196"/>
        <v>0</v>
      </c>
      <c r="CQ434" s="13" t="b">
        <f t="shared" si="197"/>
        <v>0</v>
      </c>
      <c r="CR434" s="13" t="b">
        <f t="shared" si="198"/>
        <v>0</v>
      </c>
      <c r="CS434" s="13" t="b">
        <f t="shared" si="204"/>
        <v>0</v>
      </c>
      <c r="CT434" s="13" t="b">
        <f t="shared" si="203"/>
        <v>0</v>
      </c>
      <c r="CU434" s="13" t="b">
        <f t="shared" si="205"/>
        <v>0</v>
      </c>
      <c r="CV434" s="13" t="b">
        <f t="shared" si="199"/>
        <v>0</v>
      </c>
      <c r="CW434" s="13" t="b">
        <f t="shared" si="200"/>
        <v>0</v>
      </c>
      <c r="CX434" s="13" t="b">
        <f t="shared" si="201"/>
        <v>0</v>
      </c>
      <c r="CY434" s="13" t="b">
        <f t="shared" si="202"/>
        <v>0</v>
      </c>
    </row>
    <row r="435" spans="1:103" ht="15" thickBot="1">
      <c r="A435" s="932"/>
      <c r="B435" s="1051"/>
      <c r="C435" s="1051"/>
      <c r="D435" s="1051"/>
      <c r="E435" s="1051"/>
      <c r="F435" s="1051"/>
      <c r="G435" s="1051"/>
      <c r="H435" s="1051"/>
      <c r="I435" s="1051"/>
      <c r="J435" s="1051"/>
      <c r="K435" s="1051"/>
      <c r="L435" s="1051"/>
      <c r="M435" s="1051"/>
      <c r="N435" s="1051"/>
      <c r="O435" s="1051"/>
      <c r="P435" s="1051"/>
      <c r="Q435" s="941"/>
      <c r="R435" s="1051"/>
      <c r="S435" s="1051"/>
      <c r="T435" s="1051"/>
      <c r="U435" s="1051"/>
      <c r="V435" s="1051"/>
      <c r="W435" s="97"/>
      <c r="X435" s="97"/>
      <c r="Y435" s="97"/>
      <c r="Z435" s="97"/>
      <c r="AA435" s="97" t="s">
        <v>50</v>
      </c>
      <c r="AB435" s="98"/>
      <c r="AC435" s="98"/>
      <c r="AD435" s="97"/>
      <c r="AE435" s="1051"/>
      <c r="AF435" s="334">
        <f t="shared" si="177"/>
        <v>0</v>
      </c>
      <c r="AG435" s="272">
        <f>IF(R435="kompletna",Q435*J435*0.0036*'lista, wskaźniki'!$F$13, IF(R435="częściowa",Q435*J435*0.0036*'lista, wskaźniki'!$F$14, IF(R435="brak",Q435*J435*0.0036*'lista, wskaźniki'!$F$15,)))</f>
        <v>0</v>
      </c>
      <c r="AH435" s="334">
        <f>IF(Y435="inne",K435*'lista, wskaźniki'!$E$35,IF(Y435="to samo źródło",0,IF(Y435=0,0)))</f>
        <v>0</v>
      </c>
      <c r="AI435" s="334" t="b">
        <f>IF(AA435="gaz z sieci",AC435*'lista, wskaźniki'!$D$21)</f>
        <v>0</v>
      </c>
      <c r="AJ435" s="272">
        <f>IF(AA435="węgiel",AB435*'lista, wskaźniki'!$D$20, IF('Sektor mieszkaniowy'!AA435="drewno",'Sektor mieszkaniowy'!AB435*'lista, wskaźniki'!$D$22,IF('Sektor mieszkaniowy'!AA435="pellet",AB435*'lista, wskaźniki'!$D$23,IF('Sektor mieszkaniowy'!AA435="gaz z sieci",AB435*'lista, wskaźniki'!$D$21,IF('Sektor mieszkaniowy'!AA435="olej opałowy",'Sektor mieszkaniowy'!AB435*'lista, wskaźniki'!$D$24)))))</f>
        <v>0</v>
      </c>
      <c r="AK435" s="1054"/>
      <c r="AL435" s="1051"/>
      <c r="AM435" s="20">
        <f>IF(AA435="węgiel",AF435*1/3.6*'lista, wskaźniki'!$F$20,IF(AA435="drewno",AF435*1/3.6*'lista, wskaźniki'!$F$22,IF(AA435="pellet",AF435*1/3.6*'lista, wskaźniki'!$F$23,IF(AA435="gaz z sieci",AF435*1/3.6*'lista, wskaźniki'!$F$21,IF(AA435="olej opałowy",AF435*1/3.6*'lista, wskaźniki'!$F$24,0)))))</f>
        <v>0</v>
      </c>
      <c r="AN435" s="20">
        <f>IF(AA435="węgiel",AF435*'lista, wskaźniki'!$E$42,IF(AA435="drewno",AF435*'lista, wskaźniki'!$G$42,IF(AA435="pellet",AF435*'lista, wskaźniki'!$H$42,IF(AA435="gaz z sieci",AF435*'lista, wskaźniki'!$F$42,IF(AA435="olej opałowy",AF435*'lista, wskaźniki'!$I$42,0)))))</f>
        <v>0</v>
      </c>
      <c r="AO435" s="20">
        <f>IF(AA435="węgiel",AF435*'lista, wskaźniki'!$E$43,IF(AA435="drewno",AF435*'lista, wskaźniki'!$G$43,IF(AA435="pellet",AF435*'lista, wskaźniki'!$H$43,IF(AA435="gaz z sieci",AF435*'lista, wskaźniki'!$F$43,IF(AA435="olej opałowy",AF435*'lista, wskaźniki'!$I$43,0)))))</f>
        <v>0</v>
      </c>
      <c r="AP435" s="20">
        <f>IF(AA435="węgiel",AF435*'lista, wskaźniki'!$E$44,IF(AA435="drewno",AF435*'lista, wskaźniki'!$G$44,IF(AA435="pellet",AF435*'lista, wskaźniki'!$H$44,IF(AA435="gaz z sieci",AF435*'lista, wskaźniki'!$F$44,IF(AA435="olej opałowy",AF435*'lista, wskaźniki'!$I$44,0)))))</f>
        <v>0</v>
      </c>
      <c r="AQ435" s="20" t="b">
        <f>IF(Z435="gaz",AH435*1/3.6*'lista, wskaźniki'!$F$21,IF(Z435="energia elektryczna",AH435*1/3.6*'lista, wskaźniki'!$F$26))</f>
        <v>0</v>
      </c>
      <c r="AR435" s="20" t="b">
        <f>IF(Z435="gaz",AH435*'lista, wskaźniki'!$F$42,IF(Z435="energia elektryczna",AH435*0))</f>
        <v>0</v>
      </c>
      <c r="AS435" s="20" t="b">
        <f>IF(Z435="gaz",AH435*'lista, wskaźniki'!$F$43,IF(Z435="energia elektryczna",AH435*0))</f>
        <v>0</v>
      </c>
      <c r="AT435" s="20" t="b">
        <f>IF(Z435="gaz",AH435*'lista, wskaźniki'!$F$44,IF(Z435="energia elektryczna",AH435*0))</f>
        <v>0</v>
      </c>
      <c r="AU435" s="20">
        <f>AI435*1/3.6*'lista, wskaźniki'!$F$21</f>
        <v>0</v>
      </c>
      <c r="AV435" s="20">
        <f>AI435*'lista, wskaźniki'!$F$42</f>
        <v>0</v>
      </c>
      <c r="AW435" s="20">
        <f>AI435*'lista, wskaźniki'!$F$43</f>
        <v>0</v>
      </c>
      <c r="AX435" s="20">
        <f>AI435*'lista, wskaźniki'!$F$44</f>
        <v>0</v>
      </c>
      <c r="AY435" s="20">
        <f>AK435*'lista, wskaźniki'!$F$26</f>
        <v>0</v>
      </c>
      <c r="AZ435" s="20">
        <f t="shared" si="178"/>
        <v>0</v>
      </c>
      <c r="BA435" s="20">
        <f t="shared" si="179"/>
        <v>0</v>
      </c>
      <c r="BB435" s="20">
        <f t="shared" si="180"/>
        <v>0</v>
      </c>
      <c r="BC435" s="20">
        <f t="shared" si="181"/>
        <v>0</v>
      </c>
      <c r="BD435" s="1051"/>
      <c r="BE435" s="1051"/>
      <c r="BF435" s="1051"/>
      <c r="BG435" s="1051"/>
      <c r="BH435" s="97"/>
      <c r="BI435" s="1051"/>
      <c r="BJ435" s="97"/>
      <c r="BK435" s="1051"/>
      <c r="BL435" s="97"/>
      <c r="BM435" s="97"/>
      <c r="BN435" s="97"/>
      <c r="BO435" s="97"/>
      <c r="BP435" s="97"/>
      <c r="BQ435" s="97"/>
      <c r="BR435" s="97"/>
      <c r="BS435" s="1045"/>
      <c r="BT435" s="1045"/>
      <c r="BU435" s="1045"/>
      <c r="BV435" s="1045"/>
      <c r="BW435" s="1045"/>
      <c r="BX435" s="1045"/>
      <c r="BY435" s="1048"/>
      <c r="CA435" s="365" t="b">
        <f t="shared" si="182"/>
        <v>0</v>
      </c>
      <c r="CB435" s="365" t="b">
        <f t="shared" si="183"/>
        <v>0</v>
      </c>
      <c r="CC435" s="365">
        <f t="shared" si="184"/>
        <v>0</v>
      </c>
      <c r="CD435" s="365" t="b">
        <f t="shared" si="185"/>
        <v>0</v>
      </c>
      <c r="CE435" s="365" t="b">
        <f t="shared" si="186"/>
        <v>0</v>
      </c>
      <c r="CF435" s="365" t="b">
        <f t="shared" si="187"/>
        <v>0</v>
      </c>
      <c r="CG435" s="365" t="b">
        <f t="shared" si="188"/>
        <v>0</v>
      </c>
      <c r="CH435" s="365" t="b">
        <f t="shared" si="189"/>
        <v>0</v>
      </c>
      <c r="CI435" s="72" t="b">
        <f t="shared" si="190"/>
        <v>0</v>
      </c>
      <c r="CJ435" s="72" t="b">
        <f t="shared" si="191"/>
        <v>0</v>
      </c>
      <c r="CK435" s="72">
        <f t="shared" si="192"/>
        <v>0</v>
      </c>
      <c r="CL435" s="72">
        <f t="shared" si="193"/>
        <v>0</v>
      </c>
      <c r="CM435" s="72" t="b">
        <f t="shared" si="194"/>
        <v>0</v>
      </c>
      <c r="CN435" s="72" t="b">
        <f t="shared" si="195"/>
        <v>0</v>
      </c>
      <c r="CP435" s="13">
        <f t="shared" si="196"/>
        <v>0</v>
      </c>
      <c r="CQ435" s="13" t="b">
        <f t="shared" si="197"/>
        <v>0</v>
      </c>
      <c r="CR435" s="13" t="b">
        <f t="shared" si="198"/>
        <v>0</v>
      </c>
      <c r="CS435" s="13" t="b">
        <f t="shared" si="204"/>
        <v>0</v>
      </c>
      <c r="CT435" s="13" t="b">
        <f t="shared" si="203"/>
        <v>0</v>
      </c>
      <c r="CU435" s="13" t="b">
        <f t="shared" si="205"/>
        <v>0</v>
      </c>
      <c r="CV435" s="13" t="b">
        <f t="shared" si="199"/>
        <v>0</v>
      </c>
      <c r="CW435" s="13" t="b">
        <f t="shared" si="200"/>
        <v>0</v>
      </c>
      <c r="CX435" s="13" t="b">
        <f t="shared" si="201"/>
        <v>0</v>
      </c>
      <c r="CY435" s="13" t="b">
        <f t="shared" si="202"/>
        <v>0</v>
      </c>
    </row>
    <row r="436" spans="1:103" ht="15" thickBot="1">
      <c r="A436" s="932"/>
      <c r="B436" s="1051"/>
      <c r="C436" s="1051"/>
      <c r="D436" s="1051"/>
      <c r="E436" s="1051"/>
      <c r="F436" s="1051"/>
      <c r="G436" s="1051"/>
      <c r="H436" s="1051"/>
      <c r="I436" s="1051"/>
      <c r="J436" s="1051"/>
      <c r="K436" s="1051"/>
      <c r="L436" s="1051"/>
      <c r="M436" s="1051"/>
      <c r="N436" s="1051"/>
      <c r="O436" s="1051"/>
      <c r="P436" s="1051"/>
      <c r="Q436" s="941"/>
      <c r="R436" s="1051"/>
      <c r="S436" s="1051"/>
      <c r="T436" s="1051"/>
      <c r="U436" s="1051"/>
      <c r="V436" s="1051"/>
      <c r="W436" s="97"/>
      <c r="X436" s="97"/>
      <c r="Y436" s="97"/>
      <c r="Z436" s="97"/>
      <c r="AA436" s="97" t="s">
        <v>38</v>
      </c>
      <c r="AB436" s="98"/>
      <c r="AC436" s="98"/>
      <c r="AD436" s="97"/>
      <c r="AE436" s="1051"/>
      <c r="AF436" s="334">
        <f t="shared" ref="AF436:AF498" si="206">IF(AG436&gt;0,(AJ436+AG436)/2,AJ436)</f>
        <v>0</v>
      </c>
      <c r="AG436" s="272">
        <f>IF(R436="kompletna",Q436*J436*0.0036*'lista, wskaźniki'!$F$13, IF(R436="częściowa",Q436*J436*0.0036*'lista, wskaźniki'!$F$14, IF(R436="brak",Q436*J436*0.0036*'lista, wskaźniki'!$F$15,)))</f>
        <v>0</v>
      </c>
      <c r="AH436" s="334">
        <f>IF(Y436="inne",K436*'lista, wskaźniki'!$E$35,IF(Y436="to samo źródło",0,IF(Y436=0,0)))</f>
        <v>0</v>
      </c>
      <c r="AI436" s="334">
        <f>IF(AA436="gaz z sieci",AC436*'lista, wskaźniki'!$D$21)</f>
        <v>0</v>
      </c>
      <c r="AJ436" s="272">
        <f>IF(AA436="węgiel",AB436*'lista, wskaźniki'!$D$20, IF('Sektor mieszkaniowy'!AA436="drewno",'Sektor mieszkaniowy'!AB436*'lista, wskaźniki'!$D$22,IF('Sektor mieszkaniowy'!AA436="pellet",AB436*'lista, wskaźniki'!$D$23,IF('Sektor mieszkaniowy'!AA436="gaz z sieci",AB436*'lista, wskaźniki'!$D$21,IF('Sektor mieszkaniowy'!AA436="olej opałowy",'Sektor mieszkaniowy'!AB436*'lista, wskaźniki'!$D$24)))))</f>
        <v>0</v>
      </c>
      <c r="AK436" s="1054"/>
      <c r="AL436" s="1051"/>
      <c r="AM436" s="20">
        <f>IF(AA436="węgiel",AF436*1/3.6*'lista, wskaźniki'!$F$20,IF(AA436="drewno",AF436*1/3.6*'lista, wskaźniki'!$F$22,IF(AA436="pellet",AF436*1/3.6*'lista, wskaźniki'!$F$23,IF(AA436="gaz z sieci",AF436*1/3.6*'lista, wskaźniki'!$F$21,IF(AA436="olej opałowy",AF436*1/3.6*'lista, wskaźniki'!$F$24,0)))))</f>
        <v>0</v>
      </c>
      <c r="AN436" s="20">
        <f>IF(AA436="węgiel",AF436*'lista, wskaźniki'!$E$42,IF(AA436="drewno",AF436*'lista, wskaźniki'!$G$42,IF(AA436="pellet",AF436*'lista, wskaźniki'!$H$42,IF(AA436="gaz z sieci",AF436*'lista, wskaźniki'!$F$42,IF(AA436="olej opałowy",AF436*'lista, wskaźniki'!$I$42,0)))))</f>
        <v>0</v>
      </c>
      <c r="AO436" s="20">
        <f>IF(AA436="węgiel",AF436*'lista, wskaźniki'!$E$43,IF(AA436="drewno",AF436*'lista, wskaźniki'!$G$43,IF(AA436="pellet",AF436*'lista, wskaźniki'!$H$43,IF(AA436="gaz z sieci",AF436*'lista, wskaźniki'!$F$43,IF(AA436="olej opałowy",AF436*'lista, wskaźniki'!$I$43,0)))))</f>
        <v>0</v>
      </c>
      <c r="AP436" s="20">
        <f>IF(AA436="węgiel",AF436*'lista, wskaźniki'!$E$44,IF(AA436="drewno",AF436*'lista, wskaźniki'!$G$44,IF(AA436="pellet",AF436*'lista, wskaźniki'!$H$44,IF(AA436="gaz z sieci",AF436*'lista, wskaźniki'!$F$44,IF(AA436="olej opałowy",AF436*'lista, wskaźniki'!$I$44,0)))))</f>
        <v>0</v>
      </c>
      <c r="AQ436" s="20" t="b">
        <f>IF(Z436="gaz",AH436*1/3.6*'lista, wskaźniki'!$F$21,IF(Z436="energia elektryczna",AH436*1/3.6*'lista, wskaźniki'!$F$26))</f>
        <v>0</v>
      </c>
      <c r="AR436" s="20" t="b">
        <f>IF(Z436="gaz",AH436*'lista, wskaźniki'!$F$42,IF(Z436="energia elektryczna",AH436*0))</f>
        <v>0</v>
      </c>
      <c r="AS436" s="20" t="b">
        <f>IF(Z436="gaz",AH436*'lista, wskaźniki'!$F$43,IF(Z436="energia elektryczna",AH436*0))</f>
        <v>0</v>
      </c>
      <c r="AT436" s="20" t="b">
        <f>IF(Z436="gaz",AH436*'lista, wskaźniki'!$F$44,IF(Z436="energia elektryczna",AH436*0))</f>
        <v>0</v>
      </c>
      <c r="AU436" s="20">
        <f>AI436*1/3.6*'lista, wskaźniki'!$F$21</f>
        <v>0</v>
      </c>
      <c r="AV436" s="20">
        <f>AI436*'lista, wskaźniki'!$F$42</f>
        <v>0</v>
      </c>
      <c r="AW436" s="20">
        <f>AI436*'lista, wskaźniki'!$F$43</f>
        <v>0</v>
      </c>
      <c r="AX436" s="20">
        <f>AI436*'lista, wskaźniki'!$F$44</f>
        <v>0</v>
      </c>
      <c r="AY436" s="20">
        <f>AK436*'lista, wskaźniki'!$F$26</f>
        <v>0</v>
      </c>
      <c r="AZ436" s="20">
        <f t="shared" si="178"/>
        <v>0</v>
      </c>
      <c r="BA436" s="20">
        <f t="shared" si="179"/>
        <v>0</v>
      </c>
      <c r="BB436" s="20">
        <f t="shared" si="180"/>
        <v>0</v>
      </c>
      <c r="BC436" s="20">
        <f t="shared" si="181"/>
        <v>0</v>
      </c>
      <c r="BD436" s="1051"/>
      <c r="BE436" s="1051"/>
      <c r="BF436" s="1051"/>
      <c r="BG436" s="1051"/>
      <c r="BH436" s="97"/>
      <c r="BI436" s="1051"/>
      <c r="BJ436" s="97"/>
      <c r="BK436" s="1051"/>
      <c r="BL436" s="97"/>
      <c r="BM436" s="97"/>
      <c r="BN436" s="97"/>
      <c r="BO436" s="97"/>
      <c r="BP436" s="97"/>
      <c r="BQ436" s="97"/>
      <c r="BR436" s="97"/>
      <c r="BS436" s="1045"/>
      <c r="BT436" s="1045"/>
      <c r="BU436" s="1045"/>
      <c r="BV436" s="1045"/>
      <c r="BW436" s="1045"/>
      <c r="BX436" s="1045"/>
      <c r="BY436" s="1048"/>
      <c r="CA436" s="365" t="b">
        <f t="shared" si="182"/>
        <v>0</v>
      </c>
      <c r="CB436" s="365" t="b">
        <f t="shared" si="183"/>
        <v>0</v>
      </c>
      <c r="CC436" s="365" t="b">
        <f t="shared" si="184"/>
        <v>0</v>
      </c>
      <c r="CD436" s="365">
        <f t="shared" si="185"/>
        <v>0</v>
      </c>
      <c r="CE436" s="365" t="b">
        <f t="shared" si="186"/>
        <v>0</v>
      </c>
      <c r="CF436" s="365" t="b">
        <f t="shared" si="187"/>
        <v>0</v>
      </c>
      <c r="CG436" s="365" t="b">
        <f t="shared" si="188"/>
        <v>0</v>
      </c>
      <c r="CH436" s="365">
        <f t="shared" si="189"/>
        <v>0</v>
      </c>
      <c r="CI436" s="72" t="b">
        <f t="shared" si="190"/>
        <v>0</v>
      </c>
      <c r="CJ436" s="72" t="b">
        <f t="shared" si="191"/>
        <v>0</v>
      </c>
      <c r="CK436" s="72" t="b">
        <f t="shared" si="192"/>
        <v>0</v>
      </c>
      <c r="CL436" s="72">
        <f t="shared" si="193"/>
        <v>0</v>
      </c>
      <c r="CM436" s="72" t="b">
        <f t="shared" si="194"/>
        <v>0</v>
      </c>
      <c r="CN436" s="72" t="b">
        <f t="shared" si="195"/>
        <v>0</v>
      </c>
      <c r="CP436" s="13">
        <f t="shared" si="196"/>
        <v>0</v>
      </c>
      <c r="CQ436" s="13" t="b">
        <f t="shared" si="197"/>
        <v>0</v>
      </c>
      <c r="CR436" s="13" t="b">
        <f t="shared" si="198"/>
        <v>0</v>
      </c>
      <c r="CS436" s="13" t="b">
        <f t="shared" si="204"/>
        <v>0</v>
      </c>
      <c r="CT436" s="13" t="b">
        <f t="shared" si="203"/>
        <v>0</v>
      </c>
      <c r="CU436" s="13" t="b">
        <f t="shared" si="205"/>
        <v>0</v>
      </c>
      <c r="CV436" s="13" t="b">
        <f t="shared" si="199"/>
        <v>0</v>
      </c>
      <c r="CW436" s="13" t="b">
        <f t="shared" si="200"/>
        <v>0</v>
      </c>
      <c r="CX436" s="13" t="b">
        <f t="shared" si="201"/>
        <v>0</v>
      </c>
      <c r="CY436" s="13" t="b">
        <f t="shared" si="202"/>
        <v>0</v>
      </c>
    </row>
    <row r="437" spans="1:103" ht="15" thickBot="1">
      <c r="A437" s="933"/>
      <c r="B437" s="1052"/>
      <c r="C437" s="1052"/>
      <c r="D437" s="1052"/>
      <c r="E437" s="1052"/>
      <c r="F437" s="1052"/>
      <c r="G437" s="1052"/>
      <c r="H437" s="1052"/>
      <c r="I437" s="1052"/>
      <c r="J437" s="1052"/>
      <c r="K437" s="1052"/>
      <c r="L437" s="1052"/>
      <c r="M437" s="1052"/>
      <c r="N437" s="1052"/>
      <c r="O437" s="1052"/>
      <c r="P437" s="1052"/>
      <c r="Q437" s="942"/>
      <c r="R437" s="1052"/>
      <c r="S437" s="1052"/>
      <c r="T437" s="1052"/>
      <c r="U437" s="1052"/>
      <c r="V437" s="1052"/>
      <c r="W437" s="99"/>
      <c r="X437" s="99"/>
      <c r="Y437" s="99"/>
      <c r="Z437" s="99"/>
      <c r="AA437" s="99" t="s">
        <v>37</v>
      </c>
      <c r="AB437" s="100"/>
      <c r="AC437" s="100"/>
      <c r="AD437" s="99"/>
      <c r="AE437" s="1052"/>
      <c r="AF437" s="334">
        <f t="shared" si="206"/>
        <v>0</v>
      </c>
      <c r="AG437" s="272">
        <f>IF(R437="kompletna",Q437*J437*0.0036*'lista, wskaźniki'!$F$13, IF(R437="częściowa",Q437*J437*0.0036*'lista, wskaźniki'!$F$14, IF(R437="brak",Q437*J437*0.0036*'lista, wskaźniki'!$F$15,)))</f>
        <v>0</v>
      </c>
      <c r="AH437" s="334">
        <f>IF(Y437="inne",K437*'lista, wskaźniki'!$E$35,IF(Y437="to samo źródło",0,IF(Y437=0,0)))</f>
        <v>0</v>
      </c>
      <c r="AI437" s="334" t="b">
        <f>IF(AA437="gaz z sieci",AC437*'lista, wskaźniki'!$D$21)</f>
        <v>0</v>
      </c>
      <c r="AJ437" s="272">
        <f>IF(AA437="węgiel",AB437*'lista, wskaźniki'!$D$20, IF('Sektor mieszkaniowy'!AA437="drewno",'Sektor mieszkaniowy'!AB437*'lista, wskaźniki'!$D$22,IF('Sektor mieszkaniowy'!AA437="pellet",AB437*'lista, wskaźniki'!$D$23,IF('Sektor mieszkaniowy'!AA437="gaz z sieci",AB437*'lista, wskaźniki'!$D$21,IF('Sektor mieszkaniowy'!AA437="olej opałowy",'Sektor mieszkaniowy'!AB437*'lista, wskaźniki'!$D$24)))))</f>
        <v>0</v>
      </c>
      <c r="AK437" s="1055"/>
      <c r="AL437" s="1052"/>
      <c r="AM437" s="20">
        <f>IF(AA437="węgiel",AF437*1/3.6*'lista, wskaźniki'!$F$20,IF(AA437="drewno",AF437*1/3.6*'lista, wskaźniki'!$F$22,IF(AA437="pellet",AF437*1/3.6*'lista, wskaźniki'!$F$23,IF(AA437="gaz z sieci",AF437*1/3.6*'lista, wskaźniki'!$F$21,IF(AA437="olej opałowy",AF437*1/3.6*'lista, wskaźniki'!$F$24,0)))))</f>
        <v>0</v>
      </c>
      <c r="AN437" s="20">
        <f>IF(AA437="węgiel",AF437*'lista, wskaźniki'!$E$42,IF(AA437="drewno",AF437*'lista, wskaźniki'!$G$42,IF(AA437="pellet",AF437*'lista, wskaźniki'!$H$42,IF(AA437="gaz z sieci",AF437*'lista, wskaźniki'!$F$42,IF(AA437="olej opałowy",AF437*'lista, wskaźniki'!$I$42,0)))))</f>
        <v>0</v>
      </c>
      <c r="AO437" s="20">
        <f>IF(AA437="węgiel",AF437*'lista, wskaźniki'!$E$43,IF(AA437="drewno",AF437*'lista, wskaźniki'!$G$43,IF(AA437="pellet",AF437*'lista, wskaźniki'!$H$43,IF(AA437="gaz z sieci",AF437*'lista, wskaźniki'!$F$43,IF(AA437="olej opałowy",AF437*'lista, wskaźniki'!$I$43,0)))))</f>
        <v>0</v>
      </c>
      <c r="AP437" s="20">
        <f>IF(AA437="węgiel",AF437*'lista, wskaźniki'!$E$44,IF(AA437="drewno",AF437*'lista, wskaźniki'!$G$44,IF(AA437="pellet",AF437*'lista, wskaźniki'!$H$44,IF(AA437="gaz z sieci",AF437*'lista, wskaźniki'!$F$44,IF(AA437="olej opałowy",AF437*'lista, wskaźniki'!$I$44,0)))))</f>
        <v>0</v>
      </c>
      <c r="AQ437" s="20" t="b">
        <f>IF(Z437="gaz",AH437*1/3.6*'lista, wskaźniki'!$F$21,IF(Z437="energia elektryczna",AH437*1/3.6*'lista, wskaźniki'!$F$26))</f>
        <v>0</v>
      </c>
      <c r="AR437" s="20" t="b">
        <f>IF(Z437="gaz",AH437*'lista, wskaźniki'!$F$42,IF(Z437="energia elektryczna",AH437*0))</f>
        <v>0</v>
      </c>
      <c r="AS437" s="20" t="b">
        <f>IF(Z437="gaz",AH437*'lista, wskaźniki'!$F$43,IF(Z437="energia elektryczna",AH437*0))</f>
        <v>0</v>
      </c>
      <c r="AT437" s="20" t="b">
        <f>IF(Z437="gaz",AH437*'lista, wskaźniki'!$F$44,IF(Z437="energia elektryczna",AH437*0))</f>
        <v>0</v>
      </c>
      <c r="AU437" s="20">
        <f>AI437*1/3.6*'lista, wskaźniki'!$F$21</f>
        <v>0</v>
      </c>
      <c r="AV437" s="20">
        <f>AI437*'lista, wskaźniki'!$F$42</f>
        <v>0</v>
      </c>
      <c r="AW437" s="20">
        <f>AI437*'lista, wskaźniki'!$F$43</f>
        <v>0</v>
      </c>
      <c r="AX437" s="20">
        <f>AI437*'lista, wskaźniki'!$F$44</f>
        <v>0</v>
      </c>
      <c r="AY437" s="20">
        <f>AK437*'lista, wskaźniki'!$F$26</f>
        <v>0</v>
      </c>
      <c r="AZ437" s="20">
        <f t="shared" si="178"/>
        <v>0</v>
      </c>
      <c r="BA437" s="20">
        <f t="shared" si="179"/>
        <v>0</v>
      </c>
      <c r="BB437" s="20">
        <f t="shared" si="180"/>
        <v>0</v>
      </c>
      <c r="BC437" s="20">
        <f t="shared" si="181"/>
        <v>0</v>
      </c>
      <c r="BD437" s="1052"/>
      <c r="BE437" s="1052"/>
      <c r="BF437" s="1052"/>
      <c r="BG437" s="1052"/>
      <c r="BH437" s="99"/>
      <c r="BI437" s="1052"/>
      <c r="BJ437" s="99"/>
      <c r="BK437" s="1052"/>
      <c r="BL437" s="99"/>
      <c r="BM437" s="99"/>
      <c r="BN437" s="99"/>
      <c r="BO437" s="99"/>
      <c r="BP437" s="99"/>
      <c r="BQ437" s="99"/>
      <c r="BR437" s="99"/>
      <c r="BS437" s="1046"/>
      <c r="BT437" s="1046"/>
      <c r="BU437" s="1046"/>
      <c r="BV437" s="1046"/>
      <c r="BW437" s="1046"/>
      <c r="BX437" s="1046"/>
      <c r="BY437" s="1049"/>
      <c r="CA437" s="365" t="b">
        <f t="shared" si="182"/>
        <v>0</v>
      </c>
      <c r="CB437" s="365" t="b">
        <f t="shared" si="183"/>
        <v>0</v>
      </c>
      <c r="CC437" s="365" t="b">
        <f t="shared" si="184"/>
        <v>0</v>
      </c>
      <c r="CD437" s="365" t="b">
        <f t="shared" si="185"/>
        <v>0</v>
      </c>
      <c r="CE437" s="365">
        <f t="shared" si="186"/>
        <v>0</v>
      </c>
      <c r="CF437" s="365" t="b">
        <f t="shared" si="187"/>
        <v>0</v>
      </c>
      <c r="CG437" s="365" t="b">
        <f t="shared" si="188"/>
        <v>0</v>
      </c>
      <c r="CH437" s="365" t="b">
        <f t="shared" si="189"/>
        <v>0</v>
      </c>
      <c r="CI437" s="72" t="b">
        <f t="shared" si="190"/>
        <v>0</v>
      </c>
      <c r="CJ437" s="72" t="b">
        <f t="shared" si="191"/>
        <v>0</v>
      </c>
      <c r="CK437" s="72" t="b">
        <f t="shared" si="192"/>
        <v>0</v>
      </c>
      <c r="CL437" s="72">
        <f t="shared" si="193"/>
        <v>0</v>
      </c>
      <c r="CM437" s="72">
        <f t="shared" si="194"/>
        <v>0</v>
      </c>
      <c r="CN437" s="72" t="b">
        <f t="shared" si="195"/>
        <v>0</v>
      </c>
      <c r="CP437" s="13">
        <f t="shared" si="196"/>
        <v>0</v>
      </c>
      <c r="CQ437" s="13" t="b">
        <f t="shared" si="197"/>
        <v>0</v>
      </c>
      <c r="CR437" s="13" t="b">
        <f t="shared" si="198"/>
        <v>0</v>
      </c>
      <c r="CS437" s="13" t="b">
        <f t="shared" si="204"/>
        <v>0</v>
      </c>
      <c r="CT437" s="13" t="b">
        <f t="shared" si="203"/>
        <v>0</v>
      </c>
      <c r="CU437" s="13" t="b">
        <f t="shared" si="205"/>
        <v>0</v>
      </c>
      <c r="CV437" s="13" t="b">
        <f t="shared" si="199"/>
        <v>0</v>
      </c>
      <c r="CW437" s="13" t="b">
        <f t="shared" si="200"/>
        <v>0</v>
      </c>
      <c r="CX437" s="13" t="b">
        <f t="shared" si="201"/>
        <v>0</v>
      </c>
      <c r="CY437" s="13" t="b">
        <f t="shared" si="202"/>
        <v>0</v>
      </c>
    </row>
    <row r="438" spans="1:103" ht="15" thickBot="1">
      <c r="A438" s="931">
        <v>88</v>
      </c>
      <c r="B438" s="1098" t="s">
        <v>209</v>
      </c>
      <c r="C438" s="1098">
        <v>26</v>
      </c>
      <c r="D438" s="1098" t="s">
        <v>1</v>
      </c>
      <c r="E438" s="1098" t="s">
        <v>5</v>
      </c>
      <c r="F438" s="1098"/>
      <c r="G438" s="1098"/>
      <c r="H438" s="1098"/>
      <c r="I438" s="1098" t="s">
        <v>11</v>
      </c>
      <c r="J438" s="1098">
        <v>100</v>
      </c>
      <c r="K438" s="1098">
        <v>2</v>
      </c>
      <c r="L438" s="1098" t="s">
        <v>17</v>
      </c>
      <c r="M438" s="1098"/>
      <c r="N438" s="1098" t="s">
        <v>17</v>
      </c>
      <c r="O438" s="1098"/>
      <c r="P438" s="1098" t="s">
        <v>17</v>
      </c>
      <c r="Q438" s="940">
        <f>IF(I438="&lt;1966",'lista, wskaźniki'!$G$4,IF(I438="1967-1985",'lista, wskaźniki'!$G$5,IF(I438="1986-1992",'lista, wskaźniki'!$G$6,IF(I438="1993-1996",'lista, wskaźniki'!$G$7,IF(I438="&gt;1997",'lista, wskaźniki'!$G$8,IF(I438=0,'lista, wskaźniki'!$G$4))))))</f>
        <v>250</v>
      </c>
      <c r="R438" s="1098" t="s">
        <v>25</v>
      </c>
      <c r="S438" s="1098" t="s">
        <v>27</v>
      </c>
      <c r="T438" s="1098">
        <v>15</v>
      </c>
      <c r="U438" s="1098">
        <v>2013</v>
      </c>
      <c r="V438" s="1098"/>
      <c r="W438" s="20" t="s">
        <v>36</v>
      </c>
      <c r="X438" s="101" t="s">
        <v>40</v>
      </c>
      <c r="Y438" s="101" t="s">
        <v>24</v>
      </c>
      <c r="Z438" s="101" t="s">
        <v>40</v>
      </c>
      <c r="AA438" s="101" t="s">
        <v>35</v>
      </c>
      <c r="AB438" s="102"/>
      <c r="AC438" s="102"/>
      <c r="AD438" s="101"/>
      <c r="AE438" s="1098">
        <v>10</v>
      </c>
      <c r="AF438" s="334">
        <f t="shared" si="206"/>
        <v>0</v>
      </c>
      <c r="AG438" s="272">
        <v>0</v>
      </c>
      <c r="AH438" s="334">
        <f>IF(Y438="inne",K438*'lista, wskaźniki'!$E$35,IF(Y438="to samo źródło",0,IF(Y438=0,0)))</f>
        <v>4.3357072500000005</v>
      </c>
      <c r="AI438" s="334" t="b">
        <f>IF(AA438="gaz z sieci",AC438*'lista, wskaźniki'!$D$21)</f>
        <v>0</v>
      </c>
      <c r="AJ438" s="272">
        <f>IF(AA438="węgiel",AB438*'lista, wskaźniki'!$D$20, IF('Sektor mieszkaniowy'!AA438="drewno",'Sektor mieszkaniowy'!AB438*'lista, wskaźniki'!$D$22,IF('Sektor mieszkaniowy'!AA438="pellet",AB438*'lista, wskaźniki'!$D$23,IF('Sektor mieszkaniowy'!AA438="gaz z sieci",AB438*'lista, wskaźniki'!$D$21,IF('Sektor mieszkaniowy'!AA438="olej opałowy",'Sektor mieszkaniowy'!AB438*'lista, wskaźniki'!$D$24)))))</f>
        <v>0</v>
      </c>
      <c r="AK438" s="1101">
        <f>AL438/'lista, wskaźniki'!$A$127</f>
        <v>7.6923076923076925</v>
      </c>
      <c r="AL438" s="1098">
        <v>5000</v>
      </c>
      <c r="AM438" s="20">
        <f>IF(AA438="węgiel",AF438*1/3.6*'lista, wskaźniki'!$F$20,IF(AA438="drewno",AF438*1/3.6*'lista, wskaźniki'!$F$22,IF(AA438="pellet",AF438*1/3.6*'lista, wskaźniki'!$F$23,IF(AA438="gaz z sieci",AF438*1/3.6*'lista, wskaźniki'!$F$21,IF(AA438="olej opałowy",AF438*1/3.6*'lista, wskaźniki'!$F$24,0)))))</f>
        <v>0</v>
      </c>
      <c r="AN438" s="20">
        <f>IF(AA438="węgiel",AF438*'lista, wskaźniki'!$E$42,IF(AA438="drewno",AF438*'lista, wskaźniki'!$G$42,IF(AA438="pellet",AF438*'lista, wskaźniki'!$H$42,IF(AA438="gaz z sieci",AF438*'lista, wskaźniki'!$F$42,IF(AA438="olej opałowy",AF438*'lista, wskaźniki'!$I$42,0)))))</f>
        <v>0</v>
      </c>
      <c r="AO438" s="20">
        <f>IF(AA438="węgiel",AF438*'lista, wskaźniki'!$E$43,IF(AA438="drewno",AF438*'lista, wskaźniki'!$G$43,IF(AA438="pellet",AF438*'lista, wskaźniki'!$H$43,IF(AA438="gaz z sieci",AF438*'lista, wskaźniki'!$F$43,IF(AA438="olej opałowy",AF438*'lista, wskaźniki'!$I$43,0)))))</f>
        <v>0</v>
      </c>
      <c r="AP438" s="20">
        <f>IF(AA438="węgiel",AF438*'lista, wskaźniki'!$E$44,IF(AA438="drewno",AF438*'lista, wskaźniki'!$G$44,IF(AA438="pellet",AF438*'lista, wskaźniki'!$H$44,IF(AA438="gaz z sieci",AF438*'lista, wskaźniki'!$F$44,IF(AA438="olej opałowy",AF438*'lista, wskaźniki'!$I$44,0)))))</f>
        <v>0</v>
      </c>
      <c r="AQ438" s="360">
        <f>IF(Z438="gaz",AH438*1/3.6*'lista, wskaźniki'!$F$21,IF(Z438="energia elektryczna",AH438*1/3.6*'lista, wskaźniki'!$F$26))</f>
        <v>1.0718831812500003</v>
      </c>
      <c r="AR438" s="20">
        <f>IF(Z438="gaz",AH438*'lista, wskaźniki'!$F$42,IF(Z438="energia elektryczna",AH438*0))</f>
        <v>0</v>
      </c>
      <c r="AS438" s="20">
        <f>IF(Z438="gaz",AH438*'lista, wskaźniki'!$F$43,IF(Z438="energia elektryczna",AH438*0))</f>
        <v>0</v>
      </c>
      <c r="AT438" s="20">
        <f>IF(Z438="gaz",AH438*'lista, wskaźniki'!$F$44,IF(Z438="energia elektryczna",AH438*0))</f>
        <v>0</v>
      </c>
      <c r="AU438" s="20">
        <f>AI438*1/3.6*'lista, wskaźniki'!$F$21</f>
        <v>0</v>
      </c>
      <c r="AV438" s="20">
        <f>AI438*'lista, wskaźniki'!$F$42</f>
        <v>0</v>
      </c>
      <c r="AW438" s="20">
        <f>AI438*'lista, wskaźniki'!$F$43</f>
        <v>0</v>
      </c>
      <c r="AX438" s="20">
        <f>AI438*'lista, wskaźniki'!$F$44</f>
        <v>0</v>
      </c>
      <c r="AY438" s="20">
        <f>AK438*'lista, wskaźniki'!$F$26</f>
        <v>6.8461538461538467</v>
      </c>
      <c r="AZ438" s="20">
        <f>AM438++AU438+AY438</f>
        <v>6.8461538461538467</v>
      </c>
      <c r="BA438" s="20">
        <f t="shared" si="179"/>
        <v>0</v>
      </c>
      <c r="BB438" s="20">
        <f t="shared" si="180"/>
        <v>0</v>
      </c>
      <c r="BC438" s="20">
        <f t="shared" si="181"/>
        <v>0</v>
      </c>
      <c r="BD438" s="1098" t="s">
        <v>17</v>
      </c>
      <c r="BE438" s="1098" t="s">
        <v>17</v>
      </c>
      <c r="BF438" s="1098" t="s">
        <v>17</v>
      </c>
      <c r="BG438" s="1098" t="s">
        <v>17</v>
      </c>
      <c r="BH438" s="101"/>
      <c r="BI438" s="1098" t="s">
        <v>16</v>
      </c>
      <c r="BJ438" s="101" t="s">
        <v>52</v>
      </c>
      <c r="BK438" s="1098" t="s">
        <v>17</v>
      </c>
      <c r="BL438" s="101"/>
      <c r="BM438" s="101"/>
      <c r="BN438" s="101"/>
      <c r="BO438" s="101" t="s">
        <v>57</v>
      </c>
      <c r="BP438" s="101" t="s">
        <v>52</v>
      </c>
      <c r="BQ438" s="101" t="s">
        <v>120</v>
      </c>
      <c r="BR438" s="101">
        <v>1</v>
      </c>
      <c r="BS438" s="1092">
        <v>20000</v>
      </c>
      <c r="BT438" s="1092">
        <v>300</v>
      </c>
      <c r="BU438" s="1092">
        <v>2200</v>
      </c>
      <c r="BV438" s="1092">
        <v>500</v>
      </c>
      <c r="BW438" s="1092">
        <v>1350</v>
      </c>
      <c r="BX438" s="1092">
        <v>8000</v>
      </c>
      <c r="BY438" s="1095">
        <v>1000</v>
      </c>
      <c r="CA438" s="365">
        <f t="shared" si="182"/>
        <v>0</v>
      </c>
      <c r="CB438" s="365" t="b">
        <f t="shared" si="183"/>
        <v>0</v>
      </c>
      <c r="CC438" s="365" t="b">
        <f t="shared" si="184"/>
        <v>0</v>
      </c>
      <c r="CD438" s="365" t="b">
        <f t="shared" si="185"/>
        <v>0</v>
      </c>
      <c r="CE438" s="365" t="b">
        <f t="shared" si="186"/>
        <v>0</v>
      </c>
      <c r="CF438" s="365" t="b">
        <f t="shared" si="187"/>
        <v>0</v>
      </c>
      <c r="CG438" s="365">
        <f t="shared" si="188"/>
        <v>4.3357072500000005</v>
      </c>
      <c r="CH438" s="365" t="b">
        <f t="shared" si="189"/>
        <v>0</v>
      </c>
      <c r="CI438" s="72">
        <f t="shared" si="190"/>
        <v>0</v>
      </c>
      <c r="CJ438" s="72" t="b">
        <f t="shared" si="191"/>
        <v>0</v>
      </c>
      <c r="CK438" s="72" t="b">
        <f t="shared" si="192"/>
        <v>0</v>
      </c>
      <c r="CL438" s="72">
        <f t="shared" si="193"/>
        <v>0</v>
      </c>
      <c r="CM438" s="72" t="b">
        <f t="shared" si="194"/>
        <v>0</v>
      </c>
      <c r="CN438" s="72">
        <f t="shared" si="195"/>
        <v>4.3357072500000005</v>
      </c>
      <c r="CP438" s="13" t="b">
        <f t="shared" si="196"/>
        <v>0</v>
      </c>
      <c r="CQ438" s="13">
        <f t="shared" si="197"/>
        <v>0</v>
      </c>
      <c r="CR438" s="13">
        <f t="shared" si="198"/>
        <v>100</v>
      </c>
      <c r="CS438" s="13">
        <f t="shared" si="204"/>
        <v>0</v>
      </c>
      <c r="CT438" s="13" t="b">
        <f t="shared" si="203"/>
        <v>0</v>
      </c>
      <c r="CU438" s="13">
        <f t="shared" si="205"/>
        <v>0</v>
      </c>
      <c r="CV438" s="13" t="b">
        <f t="shared" si="199"/>
        <v>0</v>
      </c>
      <c r="CW438" s="13">
        <f t="shared" si="200"/>
        <v>0</v>
      </c>
      <c r="CX438" s="13" t="b">
        <f t="shared" si="201"/>
        <v>0</v>
      </c>
      <c r="CY438" s="13">
        <f t="shared" si="202"/>
        <v>0</v>
      </c>
    </row>
    <row r="439" spans="1:103" ht="15" thickBot="1">
      <c r="A439" s="932"/>
      <c r="B439" s="1099"/>
      <c r="C439" s="1099"/>
      <c r="D439" s="1099"/>
      <c r="E439" s="1099"/>
      <c r="F439" s="1099"/>
      <c r="G439" s="1099"/>
      <c r="H439" s="1099"/>
      <c r="I439" s="1099"/>
      <c r="J439" s="1099"/>
      <c r="K439" s="1099"/>
      <c r="L439" s="1099"/>
      <c r="M439" s="1099"/>
      <c r="N439" s="1099"/>
      <c r="O439" s="1099"/>
      <c r="P439" s="1099"/>
      <c r="Q439" s="941"/>
      <c r="R439" s="1099"/>
      <c r="S439" s="1099"/>
      <c r="T439" s="1099"/>
      <c r="U439" s="1099"/>
      <c r="V439" s="1099"/>
      <c r="W439" s="103"/>
      <c r="X439" s="103" t="s">
        <v>39</v>
      </c>
      <c r="Y439" s="103"/>
      <c r="Z439" s="103"/>
      <c r="AA439" s="103" t="s">
        <v>36</v>
      </c>
      <c r="AB439" s="104">
        <f>INT(AD439/'lista, wskaźniki'!$A$133)</f>
        <v>3</v>
      </c>
      <c r="AC439" s="104"/>
      <c r="AD439" s="103">
        <v>1000</v>
      </c>
      <c r="AE439" s="1099"/>
      <c r="AF439" s="334">
        <f t="shared" si="206"/>
        <v>68.400000000000006</v>
      </c>
      <c r="AG439" s="272">
        <v>90</v>
      </c>
      <c r="AH439" s="334">
        <f>IF(Y439="inne",K439*'lista, wskaźniki'!$E$35,IF(Y439="to samo źródło",0,IF(Y439=0,0)))</f>
        <v>0</v>
      </c>
      <c r="AI439" s="334" t="b">
        <f>IF(AA439="gaz z sieci",AC439*'lista, wskaźniki'!$D$21)</f>
        <v>0</v>
      </c>
      <c r="AJ439" s="272">
        <f>IF(AA439="węgiel",AB439*'lista, wskaźniki'!$D$20, IF('Sektor mieszkaniowy'!AA439="drewno",'Sektor mieszkaniowy'!AB439*'lista, wskaźniki'!$D$22,IF('Sektor mieszkaniowy'!AA439="pellet",AB439*'lista, wskaźniki'!$D$23,IF('Sektor mieszkaniowy'!AA439="gaz z sieci",AB439*'lista, wskaźniki'!$D$21,IF('Sektor mieszkaniowy'!AA439="olej opałowy",'Sektor mieszkaniowy'!AB439*'lista, wskaźniki'!$D$24)))))</f>
        <v>46.8</v>
      </c>
      <c r="AK439" s="1102"/>
      <c r="AL439" s="1099"/>
      <c r="AM439" s="20">
        <f>IF(AA439="węgiel",AF439*1/3.6*'lista, wskaźniki'!$F$20,IF(AA439="drewno",AF439*1/3.6*'lista, wskaźniki'!$F$22,IF(AA439="pellet",AF439*1/3.6*'lista, wskaźniki'!$F$23,IF(AA439="gaz z sieci",AF439*1/3.6*'lista, wskaźniki'!$F$21,IF(AA439="olej opałowy",AF439*1/3.6*'lista, wskaźniki'!$F$24,0)))))</f>
        <v>0</v>
      </c>
      <c r="AN439" s="20">
        <f>IF(AA439="węgiel",AF439*'lista, wskaźniki'!$E$42,IF(AA439="drewno",AF439*'lista, wskaźniki'!$G$42,IF(AA439="pellet",AF439*'lista, wskaźniki'!$H$42,IF(AA439="gaz z sieci",AF439*'lista, wskaźniki'!$F$42,IF(AA439="olej opałowy",AF439*'lista, wskaźniki'!$I$42,0)))))</f>
        <v>5.5404000000000002E-2</v>
      </c>
      <c r="AO439" s="20">
        <f>IF(AA439="węgiel",AF439*'lista, wskaźniki'!$E$43,IF(AA439="drewno",AF439*'lista, wskaźniki'!$G$43,IF(AA439="pellet",AF439*'lista, wskaźniki'!$H$43,IF(AA439="gaz z sieci",AF439*'lista, wskaźniki'!$F$43,IF(AA439="olej opałowy",AF439*'lista, wskaźniki'!$I$43,0)))))</f>
        <v>5.5404000000000002E-2</v>
      </c>
      <c r="AP439" s="20">
        <f>IF(AA439="węgiel",AF439*'lista, wskaźniki'!$E$44,IF(AA439="drewno",AF439*'lista, wskaźniki'!$G$44,IF(AA439="pellet",AF439*'lista, wskaźniki'!$H$44,IF(AA439="gaz z sieci",AF439*'lista, wskaźniki'!$F$44,IF(AA439="olej opałowy",AF439*'lista, wskaźniki'!$I$44,0)))))</f>
        <v>1.7100000000000002E-5</v>
      </c>
      <c r="AQ439" s="20" t="b">
        <f>IF(Z439="gaz",AH439*1/3.6*'lista, wskaźniki'!$F$21,IF(Z439="energia elektryczna",AH439*1/3.6*'lista, wskaźniki'!$F$26))</f>
        <v>0</v>
      </c>
      <c r="AR439" s="20" t="b">
        <f>IF(Z439="gaz",AH439*'lista, wskaźniki'!$F$42,IF(Z439="energia elektryczna",AH439*0))</f>
        <v>0</v>
      </c>
      <c r="AS439" s="20" t="b">
        <f>IF(Z439="gaz",AH439*'lista, wskaźniki'!$F$43,IF(Z439="energia elektryczna",AH439*0))</f>
        <v>0</v>
      </c>
      <c r="AT439" s="20" t="b">
        <f>IF(Z439="gaz",AH439*'lista, wskaźniki'!$F$44,IF(Z439="energia elektryczna",AH439*0))</f>
        <v>0</v>
      </c>
      <c r="AU439" s="20">
        <f>AI439*1/3.6*'lista, wskaźniki'!$F$21</f>
        <v>0</v>
      </c>
      <c r="AV439" s="20">
        <f>AI439*'lista, wskaźniki'!$F$42</f>
        <v>0</v>
      </c>
      <c r="AW439" s="20">
        <f>AI439*'lista, wskaźniki'!$F$43</f>
        <v>0</v>
      </c>
      <c r="AX439" s="20">
        <f>AI439*'lista, wskaźniki'!$F$44</f>
        <v>0</v>
      </c>
      <c r="AY439" s="20">
        <f>AK439*'lista, wskaźniki'!$F$26</f>
        <v>0</v>
      </c>
      <c r="AZ439" s="20">
        <f t="shared" si="178"/>
        <v>0</v>
      </c>
      <c r="BA439" s="20">
        <f t="shared" si="179"/>
        <v>5.5404000000000002E-2</v>
      </c>
      <c r="BB439" s="20">
        <f t="shared" si="180"/>
        <v>5.5404000000000002E-2</v>
      </c>
      <c r="BC439" s="20">
        <f t="shared" si="181"/>
        <v>1.7100000000000002E-5</v>
      </c>
      <c r="BD439" s="1099"/>
      <c r="BE439" s="1099"/>
      <c r="BF439" s="1099"/>
      <c r="BG439" s="1099"/>
      <c r="BH439" s="103"/>
      <c r="BI439" s="1099"/>
      <c r="BJ439" s="103"/>
      <c r="BK439" s="1099"/>
      <c r="BL439" s="103"/>
      <c r="BM439" s="103"/>
      <c r="BN439" s="103"/>
      <c r="BO439" s="103"/>
      <c r="BP439" s="103"/>
      <c r="BQ439" s="103" t="s">
        <v>121</v>
      </c>
      <c r="BR439" s="103">
        <v>2</v>
      </c>
      <c r="BS439" s="1093"/>
      <c r="BT439" s="1093"/>
      <c r="BU439" s="1093"/>
      <c r="BV439" s="1093"/>
      <c r="BW439" s="1093"/>
      <c r="BX439" s="1093"/>
      <c r="BY439" s="1096"/>
      <c r="CA439" s="365" t="b">
        <f t="shared" si="182"/>
        <v>0</v>
      </c>
      <c r="CB439" s="365">
        <f t="shared" si="183"/>
        <v>68.400000000000006</v>
      </c>
      <c r="CC439" s="365" t="b">
        <f t="shared" si="184"/>
        <v>0</v>
      </c>
      <c r="CD439" s="365" t="b">
        <f t="shared" si="185"/>
        <v>0</v>
      </c>
      <c r="CE439" s="365" t="b">
        <f t="shared" si="186"/>
        <v>0</v>
      </c>
      <c r="CF439" s="365" t="b">
        <f t="shared" si="187"/>
        <v>0</v>
      </c>
      <c r="CG439" s="365" t="b">
        <f t="shared" si="188"/>
        <v>0</v>
      </c>
      <c r="CH439" s="365" t="b">
        <f t="shared" si="189"/>
        <v>0</v>
      </c>
      <c r="CI439" s="72" t="b">
        <f t="shared" si="190"/>
        <v>0</v>
      </c>
      <c r="CJ439" s="72">
        <f t="shared" si="191"/>
        <v>68.400000000000006</v>
      </c>
      <c r="CK439" s="72" t="b">
        <f t="shared" si="192"/>
        <v>0</v>
      </c>
      <c r="CL439" s="72">
        <f t="shared" si="193"/>
        <v>0</v>
      </c>
      <c r="CM439" s="72" t="b">
        <f t="shared" si="194"/>
        <v>0</v>
      </c>
      <c r="CN439" s="72" t="b">
        <f t="shared" si="195"/>
        <v>0</v>
      </c>
      <c r="CP439" s="13">
        <f t="shared" si="196"/>
        <v>0</v>
      </c>
      <c r="CQ439" s="13" t="b">
        <f t="shared" si="197"/>
        <v>0</v>
      </c>
      <c r="CR439" s="13" t="b">
        <f t="shared" si="198"/>
        <v>0</v>
      </c>
      <c r="CS439" s="13" t="b">
        <f t="shared" si="204"/>
        <v>0</v>
      </c>
      <c r="CT439" s="13" t="b">
        <f t="shared" si="203"/>
        <v>0</v>
      </c>
      <c r="CU439" s="13" t="b">
        <f t="shared" si="205"/>
        <v>0</v>
      </c>
      <c r="CV439" s="13" t="b">
        <f t="shared" si="199"/>
        <v>0</v>
      </c>
      <c r="CW439" s="13" t="b">
        <f t="shared" si="200"/>
        <v>0</v>
      </c>
      <c r="CX439" s="13" t="b">
        <f t="shared" si="201"/>
        <v>0</v>
      </c>
      <c r="CY439" s="13" t="b">
        <f t="shared" si="202"/>
        <v>0</v>
      </c>
    </row>
    <row r="440" spans="1:103" ht="15" thickBot="1">
      <c r="A440" s="932"/>
      <c r="B440" s="1099"/>
      <c r="C440" s="1099"/>
      <c r="D440" s="1099"/>
      <c r="E440" s="1099"/>
      <c r="F440" s="1099"/>
      <c r="G440" s="1099"/>
      <c r="H440" s="1099"/>
      <c r="I440" s="1099"/>
      <c r="J440" s="1099"/>
      <c r="K440" s="1099"/>
      <c r="L440" s="1099"/>
      <c r="M440" s="1099"/>
      <c r="N440" s="1099"/>
      <c r="O440" s="1099"/>
      <c r="P440" s="1099"/>
      <c r="Q440" s="941"/>
      <c r="R440" s="1099"/>
      <c r="S440" s="1099"/>
      <c r="T440" s="1099"/>
      <c r="U440" s="1099"/>
      <c r="V440" s="1099"/>
      <c r="W440" s="103"/>
      <c r="X440" s="103"/>
      <c r="Y440" s="103"/>
      <c r="Z440" s="103"/>
      <c r="AA440" s="103" t="s">
        <v>50</v>
      </c>
      <c r="AB440" s="104"/>
      <c r="AC440" s="104"/>
      <c r="AD440" s="103"/>
      <c r="AE440" s="1099"/>
      <c r="AF440" s="334">
        <f t="shared" si="206"/>
        <v>0</v>
      </c>
      <c r="AG440" s="272">
        <f>IF(R440="kompletna",Q440*J440*0.0036*'lista, wskaźniki'!$F$13, IF(R440="częściowa",Q440*J440*0.0036*'lista, wskaźniki'!$F$14, IF(R440="brak",Q440*J440*0.0036*'lista, wskaźniki'!$F$15,)))</f>
        <v>0</v>
      </c>
      <c r="AH440" s="334">
        <f>IF(Y440="inne",K440*'lista, wskaźniki'!$E$35,IF(Y440="to samo źródło",0,IF(Y440=0,0)))</f>
        <v>0</v>
      </c>
      <c r="AI440" s="334" t="b">
        <f>IF(AA440="gaz z sieci",AC440*'lista, wskaźniki'!$D$21)</f>
        <v>0</v>
      </c>
      <c r="AJ440" s="272">
        <f>IF(AA440="węgiel",AB440*'lista, wskaźniki'!$D$20, IF('Sektor mieszkaniowy'!AA440="drewno",'Sektor mieszkaniowy'!AB440*'lista, wskaźniki'!$D$22,IF('Sektor mieszkaniowy'!AA440="pellet",AB440*'lista, wskaźniki'!$D$23,IF('Sektor mieszkaniowy'!AA440="gaz z sieci",AB440*'lista, wskaźniki'!$D$21,IF('Sektor mieszkaniowy'!AA440="olej opałowy",'Sektor mieszkaniowy'!AB440*'lista, wskaźniki'!$D$24)))))</f>
        <v>0</v>
      </c>
      <c r="AK440" s="1102"/>
      <c r="AL440" s="1099"/>
      <c r="AM440" s="20">
        <f>IF(AA440="węgiel",AF440*1/3.6*'lista, wskaźniki'!$F$20,IF(AA440="drewno",AF440*1/3.6*'lista, wskaźniki'!$F$22,IF(AA440="pellet",AF440*1/3.6*'lista, wskaźniki'!$F$23,IF(AA440="gaz z sieci",AF440*1/3.6*'lista, wskaźniki'!$F$21,IF(AA440="olej opałowy",AF440*1/3.6*'lista, wskaźniki'!$F$24,0)))))</f>
        <v>0</v>
      </c>
      <c r="AN440" s="20">
        <f>IF(AA440="węgiel",AF440*'lista, wskaźniki'!$E$42,IF(AA440="drewno",AF440*'lista, wskaźniki'!$G$42,IF(AA440="pellet",AF440*'lista, wskaźniki'!$H$42,IF(AA440="gaz z sieci",AF440*'lista, wskaźniki'!$F$42,IF(AA440="olej opałowy",AF440*'lista, wskaźniki'!$I$42,0)))))</f>
        <v>0</v>
      </c>
      <c r="AO440" s="20">
        <f>IF(AA440="węgiel",AF440*'lista, wskaźniki'!$E$43,IF(AA440="drewno",AF440*'lista, wskaźniki'!$G$43,IF(AA440="pellet",AF440*'lista, wskaźniki'!$H$43,IF(AA440="gaz z sieci",AF440*'lista, wskaźniki'!$F$43,IF(AA440="olej opałowy",AF440*'lista, wskaźniki'!$I$43,0)))))</f>
        <v>0</v>
      </c>
      <c r="AP440" s="20">
        <f>IF(AA440="węgiel",AF440*'lista, wskaźniki'!$E$44,IF(AA440="drewno",AF440*'lista, wskaźniki'!$G$44,IF(AA440="pellet",AF440*'lista, wskaźniki'!$H$44,IF(AA440="gaz z sieci",AF440*'lista, wskaźniki'!$F$44,IF(AA440="olej opałowy",AF440*'lista, wskaźniki'!$I$44,0)))))</f>
        <v>0</v>
      </c>
      <c r="AQ440" s="20" t="b">
        <f>IF(Z440="gaz",AH440*1/3.6*'lista, wskaźniki'!$F$21,IF(Z440="energia elektryczna",AH440*1/3.6*'lista, wskaźniki'!$F$26))</f>
        <v>0</v>
      </c>
      <c r="AR440" s="20" t="b">
        <f>IF(Z440="gaz",AH440*'lista, wskaźniki'!$F$42,IF(Z440="energia elektryczna",AH440*0))</f>
        <v>0</v>
      </c>
      <c r="AS440" s="20" t="b">
        <f>IF(Z440="gaz",AH440*'lista, wskaźniki'!$F$43,IF(Z440="energia elektryczna",AH440*0))</f>
        <v>0</v>
      </c>
      <c r="AT440" s="20" t="b">
        <f>IF(Z440="gaz",AH440*'lista, wskaźniki'!$F$44,IF(Z440="energia elektryczna",AH440*0))</f>
        <v>0</v>
      </c>
      <c r="AU440" s="20">
        <f>AI440*1/3.6*'lista, wskaźniki'!$F$21</f>
        <v>0</v>
      </c>
      <c r="AV440" s="20">
        <f>AI440*'lista, wskaźniki'!$F$42</f>
        <v>0</v>
      </c>
      <c r="AW440" s="20">
        <f>AI440*'lista, wskaźniki'!$F$43</f>
        <v>0</v>
      </c>
      <c r="AX440" s="20">
        <f>AI440*'lista, wskaźniki'!$F$44</f>
        <v>0</v>
      </c>
      <c r="AY440" s="20">
        <f>AK440*'lista, wskaźniki'!$F$26</f>
        <v>0</v>
      </c>
      <c r="AZ440" s="20">
        <f t="shared" si="178"/>
        <v>0</v>
      </c>
      <c r="BA440" s="20">
        <f t="shared" si="179"/>
        <v>0</v>
      </c>
      <c r="BB440" s="20">
        <f t="shared" si="180"/>
        <v>0</v>
      </c>
      <c r="BC440" s="20">
        <f t="shared" si="181"/>
        <v>0</v>
      </c>
      <c r="BD440" s="1099"/>
      <c r="BE440" s="1099"/>
      <c r="BF440" s="1099"/>
      <c r="BG440" s="1099"/>
      <c r="BH440" s="103"/>
      <c r="BI440" s="1099"/>
      <c r="BJ440" s="103"/>
      <c r="BK440" s="1099"/>
      <c r="BL440" s="103"/>
      <c r="BM440" s="103"/>
      <c r="BN440" s="103"/>
      <c r="BO440" s="103"/>
      <c r="BP440" s="103"/>
      <c r="BQ440" s="103"/>
      <c r="BR440" s="103"/>
      <c r="BS440" s="1093"/>
      <c r="BT440" s="1093"/>
      <c r="BU440" s="1093"/>
      <c r="BV440" s="1093"/>
      <c r="BW440" s="1093"/>
      <c r="BX440" s="1093"/>
      <c r="BY440" s="1096"/>
      <c r="CA440" s="365" t="b">
        <f t="shared" si="182"/>
        <v>0</v>
      </c>
      <c r="CB440" s="365" t="b">
        <f t="shared" si="183"/>
        <v>0</v>
      </c>
      <c r="CC440" s="365">
        <f t="shared" si="184"/>
        <v>0</v>
      </c>
      <c r="CD440" s="365" t="b">
        <f t="shared" si="185"/>
        <v>0</v>
      </c>
      <c r="CE440" s="365" t="b">
        <f t="shared" si="186"/>
        <v>0</v>
      </c>
      <c r="CF440" s="365" t="b">
        <f t="shared" si="187"/>
        <v>0</v>
      </c>
      <c r="CG440" s="365" t="b">
        <f t="shared" si="188"/>
        <v>0</v>
      </c>
      <c r="CH440" s="365" t="b">
        <f t="shared" si="189"/>
        <v>0</v>
      </c>
      <c r="CI440" s="72" t="b">
        <f t="shared" si="190"/>
        <v>0</v>
      </c>
      <c r="CJ440" s="72" t="b">
        <f t="shared" si="191"/>
        <v>0</v>
      </c>
      <c r="CK440" s="72">
        <f t="shared" si="192"/>
        <v>0</v>
      </c>
      <c r="CL440" s="72">
        <f t="shared" si="193"/>
        <v>0</v>
      </c>
      <c r="CM440" s="72" t="b">
        <f t="shared" si="194"/>
        <v>0</v>
      </c>
      <c r="CN440" s="72" t="b">
        <f t="shared" si="195"/>
        <v>0</v>
      </c>
      <c r="CP440" s="13">
        <f t="shared" si="196"/>
        <v>0</v>
      </c>
      <c r="CQ440" s="13" t="b">
        <f t="shared" si="197"/>
        <v>0</v>
      </c>
      <c r="CR440" s="13" t="b">
        <f t="shared" si="198"/>
        <v>0</v>
      </c>
      <c r="CS440" s="13" t="b">
        <f t="shared" si="204"/>
        <v>0</v>
      </c>
      <c r="CT440" s="13" t="b">
        <f t="shared" si="203"/>
        <v>0</v>
      </c>
      <c r="CU440" s="13" t="b">
        <f t="shared" si="205"/>
        <v>0</v>
      </c>
      <c r="CV440" s="13" t="b">
        <f t="shared" si="199"/>
        <v>0</v>
      </c>
      <c r="CW440" s="13" t="b">
        <f t="shared" si="200"/>
        <v>0</v>
      </c>
      <c r="CX440" s="13" t="b">
        <f t="shared" si="201"/>
        <v>0</v>
      </c>
      <c r="CY440" s="13" t="b">
        <f t="shared" si="202"/>
        <v>0</v>
      </c>
    </row>
    <row r="441" spans="1:103" ht="15" thickBot="1">
      <c r="A441" s="932"/>
      <c r="B441" s="1099"/>
      <c r="C441" s="1099"/>
      <c r="D441" s="1099"/>
      <c r="E441" s="1099"/>
      <c r="F441" s="1099"/>
      <c r="G441" s="1099"/>
      <c r="H441" s="1099"/>
      <c r="I441" s="1099"/>
      <c r="J441" s="1099"/>
      <c r="K441" s="1099"/>
      <c r="L441" s="1099"/>
      <c r="M441" s="1099"/>
      <c r="N441" s="1099"/>
      <c r="O441" s="1099"/>
      <c r="P441" s="1099"/>
      <c r="Q441" s="941"/>
      <c r="R441" s="1099"/>
      <c r="S441" s="1099"/>
      <c r="T441" s="1099"/>
      <c r="U441" s="1099"/>
      <c r="V441" s="1099"/>
      <c r="W441" s="103"/>
      <c r="X441" s="103"/>
      <c r="Y441" s="103"/>
      <c r="Z441" s="103"/>
      <c r="AA441" s="103" t="s">
        <v>38</v>
      </c>
      <c r="AB441" s="104"/>
      <c r="AC441" s="104"/>
      <c r="AD441" s="103"/>
      <c r="AE441" s="1099"/>
      <c r="AF441" s="334">
        <f t="shared" si="206"/>
        <v>0</v>
      </c>
      <c r="AG441" s="272">
        <f>IF(R441="kompletna",Q441*J441*0.0036*'lista, wskaźniki'!$F$13, IF(R441="częściowa",Q441*J441*0.0036*'lista, wskaźniki'!$F$14, IF(R441="brak",Q441*J441*0.0036*'lista, wskaźniki'!$F$15,)))</f>
        <v>0</v>
      </c>
      <c r="AH441" s="334">
        <f>IF(Y441="inne",K441*'lista, wskaźniki'!$E$35,IF(Y441="to samo źródło",0,IF(Y441=0,0)))</f>
        <v>0</v>
      </c>
      <c r="AI441" s="334">
        <f>IF(AA441="gaz z sieci",AC441*'lista, wskaźniki'!$D$21)</f>
        <v>0</v>
      </c>
      <c r="AJ441" s="272">
        <f>IF(AA441="węgiel",AB441*'lista, wskaźniki'!$D$20, IF('Sektor mieszkaniowy'!AA441="drewno",'Sektor mieszkaniowy'!AB441*'lista, wskaźniki'!$D$22,IF('Sektor mieszkaniowy'!AA441="pellet",AB441*'lista, wskaźniki'!$D$23,IF('Sektor mieszkaniowy'!AA441="gaz z sieci",AB441*'lista, wskaźniki'!$D$21,IF('Sektor mieszkaniowy'!AA441="olej opałowy",'Sektor mieszkaniowy'!AB441*'lista, wskaźniki'!$D$24)))))</f>
        <v>0</v>
      </c>
      <c r="AK441" s="1102"/>
      <c r="AL441" s="1099"/>
      <c r="AM441" s="20">
        <f>IF(AA441="węgiel",AF441*1/3.6*'lista, wskaźniki'!$F$20,IF(AA441="drewno",AF441*1/3.6*'lista, wskaźniki'!$F$22,IF(AA441="pellet",AF441*1/3.6*'lista, wskaźniki'!$F$23,IF(AA441="gaz z sieci",AF441*1/3.6*'lista, wskaźniki'!$F$21,IF(AA441="olej opałowy",AF441*1/3.6*'lista, wskaźniki'!$F$24,0)))))</f>
        <v>0</v>
      </c>
      <c r="AN441" s="20">
        <f>IF(AA441="węgiel",AF441*'lista, wskaźniki'!$E$42,IF(AA441="drewno",AF441*'lista, wskaźniki'!$G$42,IF(AA441="pellet",AF441*'lista, wskaźniki'!$H$42,IF(AA441="gaz z sieci",AF441*'lista, wskaźniki'!$F$42,IF(AA441="olej opałowy",AF441*'lista, wskaźniki'!$I$42,0)))))</f>
        <v>0</v>
      </c>
      <c r="AO441" s="20">
        <f>IF(AA441="węgiel",AF441*'lista, wskaźniki'!$E$43,IF(AA441="drewno",AF441*'lista, wskaźniki'!$G$43,IF(AA441="pellet",AF441*'lista, wskaźniki'!$H$43,IF(AA441="gaz z sieci",AF441*'lista, wskaźniki'!$F$43,IF(AA441="olej opałowy",AF441*'lista, wskaźniki'!$I$43,0)))))</f>
        <v>0</v>
      </c>
      <c r="AP441" s="20">
        <f>IF(AA441="węgiel",AF441*'lista, wskaźniki'!$E$44,IF(AA441="drewno",AF441*'lista, wskaźniki'!$G$44,IF(AA441="pellet",AF441*'lista, wskaźniki'!$H$44,IF(AA441="gaz z sieci",AF441*'lista, wskaźniki'!$F$44,IF(AA441="olej opałowy",AF441*'lista, wskaźniki'!$I$44,0)))))</f>
        <v>0</v>
      </c>
      <c r="AQ441" s="20" t="b">
        <f>IF(Z441="gaz",AH441*1/3.6*'lista, wskaźniki'!$F$21,IF(Z441="energia elektryczna",AH441*1/3.6*'lista, wskaźniki'!$F$26))</f>
        <v>0</v>
      </c>
      <c r="AR441" s="20" t="b">
        <f>IF(Z441="gaz",AH441*'lista, wskaźniki'!$F$42,IF(Z441="energia elektryczna",AH441*0))</f>
        <v>0</v>
      </c>
      <c r="AS441" s="20" t="b">
        <f>IF(Z441="gaz",AH441*'lista, wskaźniki'!$F$43,IF(Z441="energia elektryczna",AH441*0))</f>
        <v>0</v>
      </c>
      <c r="AT441" s="20" t="b">
        <f>IF(Z441="gaz",AH441*'lista, wskaźniki'!$F$44,IF(Z441="energia elektryczna",AH441*0))</f>
        <v>0</v>
      </c>
      <c r="AU441" s="20">
        <f>AI441*1/3.6*'lista, wskaźniki'!$F$21</f>
        <v>0</v>
      </c>
      <c r="AV441" s="20">
        <f>AI441*'lista, wskaźniki'!$F$42</f>
        <v>0</v>
      </c>
      <c r="AW441" s="20">
        <f>AI441*'lista, wskaźniki'!$F$43</f>
        <v>0</v>
      </c>
      <c r="AX441" s="20">
        <f>AI441*'lista, wskaźniki'!$F$44</f>
        <v>0</v>
      </c>
      <c r="AY441" s="20">
        <f>AK441*'lista, wskaźniki'!$F$26</f>
        <v>0</v>
      </c>
      <c r="AZ441" s="20">
        <f t="shared" si="178"/>
        <v>0</v>
      </c>
      <c r="BA441" s="20">
        <f t="shared" si="179"/>
        <v>0</v>
      </c>
      <c r="BB441" s="20">
        <f t="shared" si="180"/>
        <v>0</v>
      </c>
      <c r="BC441" s="20">
        <f t="shared" si="181"/>
        <v>0</v>
      </c>
      <c r="BD441" s="1099"/>
      <c r="BE441" s="1099"/>
      <c r="BF441" s="1099"/>
      <c r="BG441" s="1099"/>
      <c r="BH441" s="103"/>
      <c r="BI441" s="1099"/>
      <c r="BJ441" s="103"/>
      <c r="BK441" s="1099"/>
      <c r="BL441" s="103"/>
      <c r="BM441" s="103"/>
      <c r="BN441" s="103"/>
      <c r="BO441" s="103"/>
      <c r="BP441" s="103"/>
      <c r="BQ441" s="103"/>
      <c r="BR441" s="103"/>
      <c r="BS441" s="1093"/>
      <c r="BT441" s="1093"/>
      <c r="BU441" s="1093"/>
      <c r="BV441" s="1093"/>
      <c r="BW441" s="1093"/>
      <c r="BX441" s="1093"/>
      <c r="BY441" s="1096"/>
      <c r="CA441" s="365" t="b">
        <f t="shared" si="182"/>
        <v>0</v>
      </c>
      <c r="CB441" s="365" t="b">
        <f t="shared" si="183"/>
        <v>0</v>
      </c>
      <c r="CC441" s="365" t="b">
        <f t="shared" si="184"/>
        <v>0</v>
      </c>
      <c r="CD441" s="365">
        <f t="shared" si="185"/>
        <v>0</v>
      </c>
      <c r="CE441" s="365" t="b">
        <f t="shared" si="186"/>
        <v>0</v>
      </c>
      <c r="CF441" s="365" t="b">
        <f t="shared" si="187"/>
        <v>0</v>
      </c>
      <c r="CG441" s="365" t="b">
        <f t="shared" si="188"/>
        <v>0</v>
      </c>
      <c r="CH441" s="365">
        <f t="shared" si="189"/>
        <v>0</v>
      </c>
      <c r="CI441" s="72" t="b">
        <f t="shared" si="190"/>
        <v>0</v>
      </c>
      <c r="CJ441" s="72" t="b">
        <f t="shared" si="191"/>
        <v>0</v>
      </c>
      <c r="CK441" s="72" t="b">
        <f t="shared" si="192"/>
        <v>0</v>
      </c>
      <c r="CL441" s="72">
        <f t="shared" si="193"/>
        <v>0</v>
      </c>
      <c r="CM441" s="72" t="b">
        <f t="shared" si="194"/>
        <v>0</v>
      </c>
      <c r="CN441" s="72" t="b">
        <f t="shared" si="195"/>
        <v>0</v>
      </c>
      <c r="CP441" s="13">
        <f t="shared" si="196"/>
        <v>0</v>
      </c>
      <c r="CQ441" s="13" t="b">
        <f t="shared" si="197"/>
        <v>0</v>
      </c>
      <c r="CR441" s="13" t="b">
        <f t="shared" si="198"/>
        <v>0</v>
      </c>
      <c r="CS441" s="13" t="b">
        <f t="shared" si="204"/>
        <v>0</v>
      </c>
      <c r="CT441" s="13" t="b">
        <f t="shared" si="203"/>
        <v>0</v>
      </c>
      <c r="CU441" s="13" t="b">
        <f t="shared" si="205"/>
        <v>0</v>
      </c>
      <c r="CV441" s="13" t="b">
        <f t="shared" si="199"/>
        <v>0</v>
      </c>
      <c r="CW441" s="13" t="b">
        <f t="shared" si="200"/>
        <v>0</v>
      </c>
      <c r="CX441" s="13" t="b">
        <f t="shared" si="201"/>
        <v>0</v>
      </c>
      <c r="CY441" s="13" t="b">
        <f t="shared" si="202"/>
        <v>0</v>
      </c>
    </row>
    <row r="442" spans="1:103" ht="15" thickBot="1">
      <c r="A442" s="933"/>
      <c r="B442" s="1100"/>
      <c r="C442" s="1100"/>
      <c r="D442" s="1100"/>
      <c r="E442" s="1100"/>
      <c r="F442" s="1100"/>
      <c r="G442" s="1100"/>
      <c r="H442" s="1100"/>
      <c r="I442" s="1100"/>
      <c r="J442" s="1100"/>
      <c r="K442" s="1100"/>
      <c r="L442" s="1100"/>
      <c r="M442" s="1100"/>
      <c r="N442" s="1100"/>
      <c r="O442" s="1100"/>
      <c r="P442" s="1100"/>
      <c r="Q442" s="942"/>
      <c r="R442" s="1100"/>
      <c r="S442" s="1100"/>
      <c r="T442" s="1100"/>
      <c r="U442" s="1100"/>
      <c r="V442" s="1100"/>
      <c r="W442" s="105"/>
      <c r="X442" s="105"/>
      <c r="Y442" s="105"/>
      <c r="Z442" s="105"/>
      <c r="AA442" s="105" t="s">
        <v>37</v>
      </c>
      <c r="AB442" s="106"/>
      <c r="AC442" s="106"/>
      <c r="AD442" s="105"/>
      <c r="AE442" s="1100"/>
      <c r="AF442" s="334">
        <f t="shared" si="206"/>
        <v>0</v>
      </c>
      <c r="AG442" s="272">
        <f>IF(R442="kompletna",Q442*J442*0.0036*'lista, wskaźniki'!$F$13, IF(R442="częściowa",Q442*J442*0.0036*'lista, wskaźniki'!$F$14, IF(R442="brak",Q442*J442*0.0036*'lista, wskaźniki'!$F$15,)))</f>
        <v>0</v>
      </c>
      <c r="AH442" s="334">
        <f>IF(Y442="inne",K442*'lista, wskaźniki'!$E$35,IF(Y442="to samo źródło",0,IF(Y442=0,0)))</f>
        <v>0</v>
      </c>
      <c r="AI442" s="334" t="b">
        <f>IF(AA442="gaz z sieci",AC442*'lista, wskaźniki'!$D$21)</f>
        <v>0</v>
      </c>
      <c r="AJ442" s="272">
        <f>IF(AA442="węgiel",AB442*'lista, wskaźniki'!$D$20, IF('Sektor mieszkaniowy'!AA442="drewno",'Sektor mieszkaniowy'!AB442*'lista, wskaźniki'!$D$22,IF('Sektor mieszkaniowy'!AA442="pellet",AB442*'lista, wskaźniki'!$D$23,IF('Sektor mieszkaniowy'!AA442="gaz z sieci",AB442*'lista, wskaźniki'!$D$21,IF('Sektor mieszkaniowy'!AA442="olej opałowy",'Sektor mieszkaniowy'!AB442*'lista, wskaźniki'!$D$24)))))</f>
        <v>0</v>
      </c>
      <c r="AK442" s="1103"/>
      <c r="AL442" s="1100"/>
      <c r="AM442" s="20">
        <f>IF(AA442="węgiel",AF442*1/3.6*'lista, wskaźniki'!$F$20,IF(AA442="drewno",AF442*1/3.6*'lista, wskaźniki'!$F$22,IF(AA442="pellet",AF442*1/3.6*'lista, wskaźniki'!$F$23,IF(AA442="gaz z sieci",AF442*1/3.6*'lista, wskaźniki'!$F$21,IF(AA442="olej opałowy",AF442*1/3.6*'lista, wskaźniki'!$F$24,0)))))</f>
        <v>0</v>
      </c>
      <c r="AN442" s="20">
        <f>IF(AA442="węgiel",AF442*'lista, wskaźniki'!$E$42,IF(AA442="drewno",AF442*'lista, wskaźniki'!$G$42,IF(AA442="pellet",AF442*'lista, wskaźniki'!$H$42,IF(AA442="gaz z sieci",AF442*'lista, wskaźniki'!$F$42,IF(AA442="olej opałowy",AF442*'lista, wskaźniki'!$I$42,0)))))</f>
        <v>0</v>
      </c>
      <c r="AO442" s="20">
        <f>IF(AA442="węgiel",AF442*'lista, wskaźniki'!$E$43,IF(AA442="drewno",AF442*'lista, wskaźniki'!$G$43,IF(AA442="pellet",AF442*'lista, wskaźniki'!$H$43,IF(AA442="gaz z sieci",AF442*'lista, wskaźniki'!$F$43,IF(AA442="olej opałowy",AF442*'lista, wskaźniki'!$I$43,0)))))</f>
        <v>0</v>
      </c>
      <c r="AP442" s="20">
        <f>IF(AA442="węgiel",AF442*'lista, wskaźniki'!$E$44,IF(AA442="drewno",AF442*'lista, wskaźniki'!$G$44,IF(AA442="pellet",AF442*'lista, wskaźniki'!$H$44,IF(AA442="gaz z sieci",AF442*'lista, wskaźniki'!$F$44,IF(AA442="olej opałowy",AF442*'lista, wskaźniki'!$I$44,0)))))</f>
        <v>0</v>
      </c>
      <c r="AQ442" s="20" t="b">
        <f>IF(Z442="gaz",AH442*1/3.6*'lista, wskaźniki'!$F$21,IF(Z442="energia elektryczna",AH442*1/3.6*'lista, wskaźniki'!$F$26))</f>
        <v>0</v>
      </c>
      <c r="AR442" s="20" t="b">
        <f>IF(Z442="gaz",AH442*'lista, wskaźniki'!$F$42,IF(Z442="energia elektryczna",AH442*0))</f>
        <v>0</v>
      </c>
      <c r="AS442" s="20" t="b">
        <f>IF(Z442="gaz",AH442*'lista, wskaźniki'!$F$43,IF(Z442="energia elektryczna",AH442*0))</f>
        <v>0</v>
      </c>
      <c r="AT442" s="20" t="b">
        <f>IF(Z442="gaz",AH442*'lista, wskaźniki'!$F$44,IF(Z442="energia elektryczna",AH442*0))</f>
        <v>0</v>
      </c>
      <c r="AU442" s="20">
        <f>AI442*1/3.6*'lista, wskaźniki'!$F$21</f>
        <v>0</v>
      </c>
      <c r="AV442" s="20">
        <f>AI442*'lista, wskaźniki'!$F$42</f>
        <v>0</v>
      </c>
      <c r="AW442" s="20">
        <f>AI442*'lista, wskaźniki'!$F$43</f>
        <v>0</v>
      </c>
      <c r="AX442" s="20">
        <f>AI442*'lista, wskaźniki'!$F$44</f>
        <v>0</v>
      </c>
      <c r="AY442" s="20">
        <f>AK442*'lista, wskaźniki'!$F$26</f>
        <v>0</v>
      </c>
      <c r="AZ442" s="20">
        <f t="shared" si="178"/>
        <v>0</v>
      </c>
      <c r="BA442" s="20">
        <f t="shared" si="179"/>
        <v>0</v>
      </c>
      <c r="BB442" s="20">
        <f t="shared" si="180"/>
        <v>0</v>
      </c>
      <c r="BC442" s="20">
        <f t="shared" si="181"/>
        <v>0</v>
      </c>
      <c r="BD442" s="1100"/>
      <c r="BE442" s="1100"/>
      <c r="BF442" s="1100"/>
      <c r="BG442" s="1100"/>
      <c r="BH442" s="105"/>
      <c r="BI442" s="1100"/>
      <c r="BJ442" s="105"/>
      <c r="BK442" s="1100"/>
      <c r="BL442" s="105"/>
      <c r="BM442" s="105"/>
      <c r="BN442" s="105"/>
      <c r="BO442" s="105"/>
      <c r="BP442" s="105"/>
      <c r="BQ442" s="105"/>
      <c r="BR442" s="105"/>
      <c r="BS442" s="1094"/>
      <c r="BT442" s="1094"/>
      <c r="BU442" s="1094"/>
      <c r="BV442" s="1094"/>
      <c r="BW442" s="1094"/>
      <c r="BX442" s="1094"/>
      <c r="BY442" s="1097"/>
      <c r="CA442" s="365" t="b">
        <f t="shared" si="182"/>
        <v>0</v>
      </c>
      <c r="CB442" s="365" t="b">
        <f t="shared" si="183"/>
        <v>0</v>
      </c>
      <c r="CC442" s="365" t="b">
        <f t="shared" si="184"/>
        <v>0</v>
      </c>
      <c r="CD442" s="365" t="b">
        <f t="shared" si="185"/>
        <v>0</v>
      </c>
      <c r="CE442" s="365">
        <f t="shared" si="186"/>
        <v>0</v>
      </c>
      <c r="CF442" s="365" t="b">
        <f t="shared" si="187"/>
        <v>0</v>
      </c>
      <c r="CG442" s="365" t="b">
        <f t="shared" si="188"/>
        <v>0</v>
      </c>
      <c r="CH442" s="365" t="b">
        <f t="shared" si="189"/>
        <v>0</v>
      </c>
      <c r="CI442" s="72" t="b">
        <f t="shared" si="190"/>
        <v>0</v>
      </c>
      <c r="CJ442" s="72" t="b">
        <f t="shared" si="191"/>
        <v>0</v>
      </c>
      <c r="CK442" s="72" t="b">
        <f t="shared" si="192"/>
        <v>0</v>
      </c>
      <c r="CL442" s="72">
        <f t="shared" si="193"/>
        <v>0</v>
      </c>
      <c r="CM442" s="72">
        <f t="shared" si="194"/>
        <v>0</v>
      </c>
      <c r="CN442" s="72" t="b">
        <f t="shared" si="195"/>
        <v>0</v>
      </c>
      <c r="CP442" s="13">
        <f t="shared" si="196"/>
        <v>0</v>
      </c>
      <c r="CQ442" s="13" t="b">
        <f t="shared" si="197"/>
        <v>0</v>
      </c>
      <c r="CR442" s="13" t="b">
        <f t="shared" si="198"/>
        <v>0</v>
      </c>
      <c r="CS442" s="13" t="b">
        <f t="shared" si="204"/>
        <v>0</v>
      </c>
      <c r="CT442" s="13" t="b">
        <f t="shared" si="203"/>
        <v>0</v>
      </c>
      <c r="CU442" s="13" t="b">
        <f t="shared" si="205"/>
        <v>0</v>
      </c>
      <c r="CV442" s="13" t="b">
        <f t="shared" si="199"/>
        <v>0</v>
      </c>
      <c r="CW442" s="13" t="b">
        <f t="shared" si="200"/>
        <v>0</v>
      </c>
      <c r="CX442" s="13" t="b">
        <f t="shared" si="201"/>
        <v>0</v>
      </c>
      <c r="CY442" s="13" t="b">
        <f t="shared" si="202"/>
        <v>0</v>
      </c>
    </row>
    <row r="443" spans="1:103" ht="15" thickBot="1">
      <c r="A443" s="931">
        <v>89</v>
      </c>
      <c r="B443" s="1098" t="s">
        <v>209</v>
      </c>
      <c r="C443" s="1098">
        <v>67</v>
      </c>
      <c r="D443" s="1098" t="s">
        <v>1</v>
      </c>
      <c r="E443" s="1098" t="s">
        <v>5</v>
      </c>
      <c r="F443" s="1098">
        <v>1</v>
      </c>
      <c r="G443" s="1098">
        <v>1</v>
      </c>
      <c r="H443" s="1098"/>
      <c r="I443" s="1098" t="s">
        <v>10</v>
      </c>
      <c r="J443" s="1098">
        <v>90</v>
      </c>
      <c r="K443" s="1098">
        <v>2</v>
      </c>
      <c r="L443" s="1098" t="s">
        <v>16</v>
      </c>
      <c r="M443" s="1098">
        <v>100</v>
      </c>
      <c r="N443" s="1098" t="s">
        <v>16</v>
      </c>
      <c r="O443" s="1098">
        <v>100</v>
      </c>
      <c r="P443" s="1098" t="s">
        <v>16</v>
      </c>
      <c r="Q443" s="940">
        <f>IF(I443="&lt;1966",'lista, wskaźniki'!$G$4,IF(I443="1967-1985",'lista, wskaźniki'!$G$5,IF(I443="1986-1992",'lista, wskaźniki'!$G$6,IF(I443="1993-1996",'lista, wskaźniki'!$G$7,IF(I443="&gt;1997",'lista, wskaźniki'!$G$8,IF(I443=0,'lista, wskaźniki'!$G$4))))))</f>
        <v>290</v>
      </c>
      <c r="R443" s="1098" t="s">
        <v>21</v>
      </c>
      <c r="S443" s="1098" t="s">
        <v>31</v>
      </c>
      <c r="T443" s="1098"/>
      <c r="U443" s="1098"/>
      <c r="V443" s="1098"/>
      <c r="W443" s="101" t="s">
        <v>35</v>
      </c>
      <c r="X443" s="101" t="s">
        <v>39</v>
      </c>
      <c r="Y443" s="101" t="s">
        <v>42</v>
      </c>
      <c r="Z443" s="101"/>
      <c r="AA443" s="101" t="s">
        <v>35</v>
      </c>
      <c r="AB443" s="102">
        <v>1.5</v>
      </c>
      <c r="AC443" s="102"/>
      <c r="AD443" s="101">
        <v>1300</v>
      </c>
      <c r="AE443" s="1098"/>
      <c r="AF443" s="334">
        <f t="shared" si="206"/>
        <v>45.160499999999999</v>
      </c>
      <c r="AG443" s="272">
        <f>IF(R443="kompletna",Q443*J443*0.0036*'lista, wskaźniki'!$F$13, IF(R443="częściowa",Q443*J443*0.0036*'lista, wskaźniki'!$F$14, IF(R443="brak",Q443*J443*0.0036*'lista, wskaźniki'!$F$15,)))</f>
        <v>56.375999999999998</v>
      </c>
      <c r="AH443" s="334">
        <f>IF(Y443="inne",K443*'lista, wskaźniki'!$E$35,IF(Y443="to samo źródło",0,IF(Y443=0,0)))</f>
        <v>0</v>
      </c>
      <c r="AI443" s="334" t="b">
        <f>IF(AA443="gaz z sieci",AC443*'lista, wskaźniki'!$D$21)</f>
        <v>0</v>
      </c>
      <c r="AJ443" s="272">
        <f>IF(AA443="węgiel",AB443*'lista, wskaźniki'!$D$20, IF('Sektor mieszkaniowy'!AA443="drewno",'Sektor mieszkaniowy'!AB443*'lista, wskaźniki'!$D$22,IF('Sektor mieszkaniowy'!AA443="pellet",AB443*'lista, wskaźniki'!$D$23,IF('Sektor mieszkaniowy'!AA443="gaz z sieci",AB443*'lista, wskaźniki'!$D$21,IF('Sektor mieszkaniowy'!AA443="olej opałowy",'Sektor mieszkaniowy'!AB443*'lista, wskaźniki'!$D$24)))))</f>
        <v>33.945</v>
      </c>
      <c r="AK443" s="1101">
        <f>AL443/'lista, wskaźniki'!$A$127</f>
        <v>0</v>
      </c>
      <c r="AL443" s="1098"/>
      <c r="AM443" s="20">
        <f>IF(AA443="węgiel",AF443*1/3.6*'lista, wskaźniki'!$F$20,IF(AA443="drewno",AF443*1/3.6*'lista, wskaźniki'!$F$22,IF(AA443="pellet",AF443*1/3.6*'lista, wskaźniki'!$F$23,IF(AA443="gaz z sieci",AF443*1/3.6*'lista, wskaźniki'!$F$21,IF(AA443="olej opałowy",AF443*1/3.6*'lista, wskaźniki'!$F$24,0)))))</f>
        <v>4.2780541649999995</v>
      </c>
      <c r="AN443" s="20">
        <f>IF(AA443="węgiel",AF443*'lista, wskaźniki'!$E$42,IF(AA443="drewno",AF443*'lista, wskaźniki'!$G$42,IF(AA443="pellet",AF443*'lista, wskaźniki'!$H$42,IF(AA443="gaz z sieci",AF443*'lista, wskaźniki'!$F$42,IF(AA443="olej opałowy",AF443*'lista, wskaźniki'!$I$42,0)))))</f>
        <v>1.7160990000000001E-2</v>
      </c>
      <c r="AO443" s="20">
        <f>IF(AA443="węgiel",AF443*'lista, wskaźniki'!$E$43,IF(AA443="drewno",AF443*'lista, wskaźniki'!$G$43,IF(AA443="pellet",AF443*'lista, wskaźniki'!$H$43,IF(AA443="gaz z sieci",AF443*'lista, wskaźniki'!$F$43,IF(AA443="olej opałowy",AF443*'lista, wskaźniki'!$I$43,0)))))</f>
        <v>1.6257779999999999E-2</v>
      </c>
      <c r="AP443" s="20">
        <f>IF(AA443="węgiel",AF443*'lista, wskaźniki'!$E$44,IF(AA443="drewno",AF443*'lista, wskaźniki'!$G$44,IF(AA443="pellet",AF443*'lista, wskaźniki'!$H$44,IF(AA443="gaz z sieci",AF443*'lista, wskaźniki'!$F$44,IF(AA443="olej opałowy",AF443*'lista, wskaźniki'!$I$44,0)))))</f>
        <v>1.2193335E-5</v>
      </c>
      <c r="AQ443" s="20" t="b">
        <f>IF(Z443="gaz",AH443*1/3.6*'lista, wskaźniki'!$F$21,IF(Z443="energia elektryczna",AH443*1/3.6*'lista, wskaźniki'!$F$26))</f>
        <v>0</v>
      </c>
      <c r="AR443" s="20" t="b">
        <f>IF(Z443="gaz",AH443*'lista, wskaźniki'!$F$42,IF(Z443="energia elektryczna",AH443*0))</f>
        <v>0</v>
      </c>
      <c r="AS443" s="20" t="b">
        <f>IF(Z443="gaz",AH443*'lista, wskaźniki'!$F$43,IF(Z443="energia elektryczna",AH443*0))</f>
        <v>0</v>
      </c>
      <c r="AT443" s="20" t="b">
        <f>IF(Z443="gaz",AH443*'lista, wskaźniki'!$F$44,IF(Z443="energia elektryczna",AH443*0))</f>
        <v>0</v>
      </c>
      <c r="AU443" s="20">
        <f>AI443*1/3.6*'lista, wskaźniki'!$F$21</f>
        <v>0</v>
      </c>
      <c r="AV443" s="20">
        <f>AI443*'lista, wskaźniki'!$F$42</f>
        <v>0</v>
      </c>
      <c r="AW443" s="20">
        <f>AI443*'lista, wskaźniki'!$F$43</f>
        <v>0</v>
      </c>
      <c r="AX443" s="20">
        <f>AI443*'lista, wskaźniki'!$F$44</f>
        <v>0</v>
      </c>
      <c r="AY443" s="20">
        <f>AK443*'lista, wskaźniki'!$F$26</f>
        <v>0</v>
      </c>
      <c r="AZ443" s="20">
        <f t="shared" si="178"/>
        <v>4.2780541649999995</v>
      </c>
      <c r="BA443" s="20">
        <f t="shared" si="179"/>
        <v>1.7160990000000001E-2</v>
      </c>
      <c r="BB443" s="20">
        <f t="shared" si="180"/>
        <v>1.6257779999999999E-2</v>
      </c>
      <c r="BC443" s="20">
        <f t="shared" si="181"/>
        <v>1.2193335E-5</v>
      </c>
      <c r="BD443" s="1098" t="s">
        <v>17</v>
      </c>
      <c r="BE443" s="1098" t="s">
        <v>17</v>
      </c>
      <c r="BF443" s="1098" t="s">
        <v>17</v>
      </c>
      <c r="BG443" s="1098" t="s">
        <v>17</v>
      </c>
      <c r="BH443" s="101"/>
      <c r="BI443" s="1098" t="s">
        <v>17</v>
      </c>
      <c r="BJ443" s="101"/>
      <c r="BK443" s="1098" t="s">
        <v>17</v>
      </c>
      <c r="BL443" s="101"/>
      <c r="BM443" s="101"/>
      <c r="BN443" s="101"/>
      <c r="BO443" s="101" t="s">
        <v>17</v>
      </c>
      <c r="BP443" s="101"/>
      <c r="BQ443" s="101" t="s">
        <v>120</v>
      </c>
      <c r="BR443" s="101">
        <v>2</v>
      </c>
      <c r="BS443" s="1092">
        <v>8500</v>
      </c>
      <c r="BT443" s="1092"/>
      <c r="BU443" s="1092">
        <v>825</v>
      </c>
      <c r="BV443" s="1092"/>
      <c r="BW443" s="1092"/>
      <c r="BX443" s="1092">
        <v>4500</v>
      </c>
      <c r="BY443" s="1095"/>
      <c r="CA443" s="365">
        <f t="shared" si="182"/>
        <v>45.160499999999999</v>
      </c>
      <c r="CB443" s="365" t="b">
        <f t="shared" si="183"/>
        <v>0</v>
      </c>
      <c r="CC443" s="365" t="b">
        <f t="shared" si="184"/>
        <v>0</v>
      </c>
      <c r="CD443" s="365" t="b">
        <f t="shared" si="185"/>
        <v>0</v>
      </c>
      <c r="CE443" s="365" t="b">
        <f t="shared" si="186"/>
        <v>0</v>
      </c>
      <c r="CF443" s="365" t="b">
        <f t="shared" si="187"/>
        <v>0</v>
      </c>
      <c r="CG443" s="365" t="b">
        <f t="shared" si="188"/>
        <v>0</v>
      </c>
      <c r="CH443" s="365" t="b">
        <f t="shared" si="189"/>
        <v>0</v>
      </c>
      <c r="CI443" s="72">
        <f t="shared" si="190"/>
        <v>45.160499999999999</v>
      </c>
      <c r="CJ443" s="72" t="b">
        <f t="shared" si="191"/>
        <v>0</v>
      </c>
      <c r="CK443" s="72" t="b">
        <f t="shared" si="192"/>
        <v>0</v>
      </c>
      <c r="CL443" s="72">
        <f t="shared" si="193"/>
        <v>0</v>
      </c>
      <c r="CM443" s="72" t="b">
        <f t="shared" si="194"/>
        <v>0</v>
      </c>
      <c r="CN443" s="72" t="b">
        <f t="shared" si="195"/>
        <v>0</v>
      </c>
      <c r="CP443" s="13">
        <f t="shared" si="196"/>
        <v>90</v>
      </c>
      <c r="CQ443" s="13">
        <f t="shared" si="197"/>
        <v>90</v>
      </c>
      <c r="CR443" s="13" t="b">
        <f t="shared" si="198"/>
        <v>0</v>
      </c>
      <c r="CS443" s="13" t="b">
        <f t="shared" si="204"/>
        <v>0</v>
      </c>
      <c r="CT443" s="13" t="b">
        <f t="shared" si="203"/>
        <v>0</v>
      </c>
      <c r="CU443" s="13" t="b">
        <f t="shared" si="205"/>
        <v>0</v>
      </c>
      <c r="CV443" s="13" t="b">
        <f t="shared" si="199"/>
        <v>0</v>
      </c>
      <c r="CW443" s="13" t="b">
        <f t="shared" si="200"/>
        <v>0</v>
      </c>
      <c r="CX443" s="13" t="b">
        <f t="shared" si="201"/>
        <v>0</v>
      </c>
      <c r="CY443" s="13" t="b">
        <f t="shared" si="202"/>
        <v>0</v>
      </c>
    </row>
    <row r="444" spans="1:103" ht="15" thickBot="1">
      <c r="A444" s="932"/>
      <c r="B444" s="1099"/>
      <c r="C444" s="1099"/>
      <c r="D444" s="1099"/>
      <c r="E444" s="1099"/>
      <c r="F444" s="1099"/>
      <c r="G444" s="1099"/>
      <c r="H444" s="1099"/>
      <c r="I444" s="1099"/>
      <c r="J444" s="1099"/>
      <c r="K444" s="1099"/>
      <c r="L444" s="1099"/>
      <c r="M444" s="1099"/>
      <c r="N444" s="1099"/>
      <c r="O444" s="1099"/>
      <c r="P444" s="1099"/>
      <c r="Q444" s="941"/>
      <c r="R444" s="1099"/>
      <c r="S444" s="1099"/>
      <c r="T444" s="1099"/>
      <c r="U444" s="1099"/>
      <c r="V444" s="1099"/>
      <c r="W444" s="20" t="s">
        <v>36</v>
      </c>
      <c r="X444" s="103"/>
      <c r="Y444" s="103"/>
      <c r="Z444" s="103"/>
      <c r="AA444" s="103" t="s">
        <v>36</v>
      </c>
      <c r="AB444" s="104">
        <v>4.5</v>
      </c>
      <c r="AC444" s="104"/>
      <c r="AD444" s="103">
        <v>960</v>
      </c>
      <c r="AE444" s="1099"/>
      <c r="AF444" s="334">
        <f t="shared" si="206"/>
        <v>63.290000000000006</v>
      </c>
      <c r="AG444" s="272">
        <v>56.38</v>
      </c>
      <c r="AH444" s="334">
        <f>IF(Y444="inne",K444*'lista, wskaźniki'!$E$35,IF(Y444="to samo źródło",0,IF(Y444=0,0)))</f>
        <v>0</v>
      </c>
      <c r="AI444" s="334" t="b">
        <f>IF(AA444="gaz z sieci",AC444*'lista, wskaźniki'!$D$21)</f>
        <v>0</v>
      </c>
      <c r="AJ444" s="272">
        <f>IF(AA444="węgiel",AB444*'lista, wskaźniki'!$D$20, IF('Sektor mieszkaniowy'!AA444="drewno",'Sektor mieszkaniowy'!AB444*'lista, wskaźniki'!$D$22,IF('Sektor mieszkaniowy'!AA444="pellet",AB444*'lista, wskaźniki'!$D$23,IF('Sektor mieszkaniowy'!AA444="gaz z sieci",AB444*'lista, wskaźniki'!$D$21,IF('Sektor mieszkaniowy'!AA444="olej opałowy",'Sektor mieszkaniowy'!AB444*'lista, wskaźniki'!$D$24)))))</f>
        <v>70.2</v>
      </c>
      <c r="AK444" s="1102"/>
      <c r="AL444" s="1099"/>
      <c r="AM444" s="20">
        <f>IF(AA444="węgiel",AF444*1/3.6*'lista, wskaźniki'!$F$20,IF(AA444="drewno",AF444*1/3.6*'lista, wskaźniki'!$F$22,IF(AA444="pellet",AF444*1/3.6*'lista, wskaźniki'!$F$23,IF(AA444="gaz z sieci",AF444*1/3.6*'lista, wskaźniki'!$F$21,IF(AA444="olej opałowy",AF444*1/3.6*'lista, wskaźniki'!$F$24,0)))))</f>
        <v>0</v>
      </c>
      <c r="AN444" s="20">
        <f>IF(AA444="węgiel",AF444*'lista, wskaźniki'!$E$42,IF(AA444="drewno",AF444*'lista, wskaźniki'!$G$42,IF(AA444="pellet",AF444*'lista, wskaźniki'!$H$42,IF(AA444="gaz z sieci",AF444*'lista, wskaźniki'!$F$42,IF(AA444="olej opałowy",AF444*'lista, wskaźniki'!$I$42,0)))))</f>
        <v>5.1264900000000002E-2</v>
      </c>
      <c r="AO444" s="20">
        <f>IF(AA444="węgiel",AF444*'lista, wskaźniki'!$E$43,IF(AA444="drewno",AF444*'lista, wskaźniki'!$G$43,IF(AA444="pellet",AF444*'lista, wskaźniki'!$H$43,IF(AA444="gaz z sieci",AF444*'lista, wskaźniki'!$F$43,IF(AA444="olej opałowy",AF444*'lista, wskaźniki'!$I$43,0)))))</f>
        <v>5.1264900000000002E-2</v>
      </c>
      <c r="AP444" s="20">
        <f>IF(AA444="węgiel",AF444*'lista, wskaźniki'!$E$44,IF(AA444="drewno",AF444*'lista, wskaźniki'!$G$44,IF(AA444="pellet",AF444*'lista, wskaźniki'!$H$44,IF(AA444="gaz z sieci",AF444*'lista, wskaźniki'!$F$44,IF(AA444="olej opałowy",AF444*'lista, wskaźniki'!$I$44,0)))))</f>
        <v>1.58225E-5</v>
      </c>
      <c r="AQ444" s="20" t="b">
        <f>IF(Z444="gaz",AH444*1/3.6*'lista, wskaźniki'!$F$21,IF(Z444="energia elektryczna",AH444*1/3.6*'lista, wskaźniki'!$F$26))</f>
        <v>0</v>
      </c>
      <c r="AR444" s="20" t="b">
        <f>IF(Z444="gaz",AH444*'lista, wskaźniki'!$F$42,IF(Z444="energia elektryczna",AH444*0))</f>
        <v>0</v>
      </c>
      <c r="AS444" s="20" t="b">
        <f>IF(Z444="gaz",AH444*'lista, wskaźniki'!$F$43,IF(Z444="energia elektryczna",AH444*0))</f>
        <v>0</v>
      </c>
      <c r="AT444" s="20" t="b">
        <f>IF(Z444="gaz",AH444*'lista, wskaźniki'!$F$44,IF(Z444="energia elektryczna",AH444*0))</f>
        <v>0</v>
      </c>
      <c r="AU444" s="20">
        <f>AI444*1/3.6*'lista, wskaźniki'!$F$21</f>
        <v>0</v>
      </c>
      <c r="AV444" s="20">
        <f>AI444*'lista, wskaźniki'!$F$42</f>
        <v>0</v>
      </c>
      <c r="AW444" s="20">
        <f>AI444*'lista, wskaźniki'!$F$43</f>
        <v>0</v>
      </c>
      <c r="AX444" s="20">
        <f>AI444*'lista, wskaźniki'!$F$44</f>
        <v>0</v>
      </c>
      <c r="AY444" s="20">
        <f>AK444*'lista, wskaźniki'!$F$26</f>
        <v>0</v>
      </c>
      <c r="AZ444" s="20">
        <f t="shared" si="178"/>
        <v>0</v>
      </c>
      <c r="BA444" s="20">
        <f t="shared" si="179"/>
        <v>5.1264900000000002E-2</v>
      </c>
      <c r="BB444" s="20">
        <f t="shared" si="180"/>
        <v>5.1264900000000002E-2</v>
      </c>
      <c r="BC444" s="20">
        <f t="shared" si="181"/>
        <v>1.58225E-5</v>
      </c>
      <c r="BD444" s="1099"/>
      <c r="BE444" s="1099"/>
      <c r="BF444" s="1099"/>
      <c r="BG444" s="1099"/>
      <c r="BH444" s="103"/>
      <c r="BI444" s="1099"/>
      <c r="BJ444" s="103"/>
      <c r="BK444" s="1099"/>
      <c r="BL444" s="103"/>
      <c r="BM444" s="103"/>
      <c r="BN444" s="103"/>
      <c r="BO444" s="103"/>
      <c r="BP444" s="103"/>
      <c r="BQ444" s="103"/>
      <c r="BR444" s="103"/>
      <c r="BS444" s="1093"/>
      <c r="BT444" s="1093"/>
      <c r="BU444" s="1093"/>
      <c r="BV444" s="1093"/>
      <c r="BW444" s="1093"/>
      <c r="BX444" s="1093"/>
      <c r="BY444" s="1096"/>
      <c r="CA444" s="365" t="b">
        <f t="shared" si="182"/>
        <v>0</v>
      </c>
      <c r="CB444" s="365">
        <f t="shared" si="183"/>
        <v>63.290000000000006</v>
      </c>
      <c r="CC444" s="365" t="b">
        <f t="shared" si="184"/>
        <v>0</v>
      </c>
      <c r="CD444" s="365" t="b">
        <f t="shared" si="185"/>
        <v>0</v>
      </c>
      <c r="CE444" s="365" t="b">
        <f t="shared" si="186"/>
        <v>0</v>
      </c>
      <c r="CF444" s="365" t="b">
        <f t="shared" si="187"/>
        <v>0</v>
      </c>
      <c r="CG444" s="365" t="b">
        <f t="shared" si="188"/>
        <v>0</v>
      </c>
      <c r="CH444" s="365" t="b">
        <f t="shared" si="189"/>
        <v>0</v>
      </c>
      <c r="CI444" s="72" t="b">
        <f t="shared" si="190"/>
        <v>0</v>
      </c>
      <c r="CJ444" s="72">
        <f t="shared" si="191"/>
        <v>63.290000000000006</v>
      </c>
      <c r="CK444" s="72" t="b">
        <f t="shared" si="192"/>
        <v>0</v>
      </c>
      <c r="CL444" s="72">
        <f t="shared" si="193"/>
        <v>0</v>
      </c>
      <c r="CM444" s="72" t="b">
        <f t="shared" si="194"/>
        <v>0</v>
      </c>
      <c r="CN444" s="72" t="b">
        <f t="shared" si="195"/>
        <v>0</v>
      </c>
      <c r="CP444" s="13">
        <f t="shared" si="196"/>
        <v>0</v>
      </c>
      <c r="CQ444" s="13" t="b">
        <f t="shared" si="197"/>
        <v>0</v>
      </c>
      <c r="CR444" s="13" t="b">
        <f t="shared" si="198"/>
        <v>0</v>
      </c>
      <c r="CS444" s="13" t="b">
        <f t="shared" si="204"/>
        <v>0</v>
      </c>
      <c r="CT444" s="13" t="b">
        <f t="shared" si="203"/>
        <v>0</v>
      </c>
      <c r="CU444" s="13" t="b">
        <f t="shared" si="205"/>
        <v>0</v>
      </c>
      <c r="CV444" s="13" t="b">
        <f t="shared" si="199"/>
        <v>0</v>
      </c>
      <c r="CW444" s="13" t="b">
        <f t="shared" si="200"/>
        <v>0</v>
      </c>
      <c r="CX444" s="13" t="b">
        <f t="shared" si="201"/>
        <v>0</v>
      </c>
      <c r="CY444" s="13" t="b">
        <f t="shared" si="202"/>
        <v>0</v>
      </c>
    </row>
    <row r="445" spans="1:103" ht="15" thickBot="1">
      <c r="A445" s="932"/>
      <c r="B445" s="1099"/>
      <c r="C445" s="1099"/>
      <c r="D445" s="1099"/>
      <c r="E445" s="1099"/>
      <c r="F445" s="1099"/>
      <c r="G445" s="1099"/>
      <c r="H445" s="1099"/>
      <c r="I445" s="1099"/>
      <c r="J445" s="1099"/>
      <c r="K445" s="1099"/>
      <c r="L445" s="1099"/>
      <c r="M445" s="1099"/>
      <c r="N445" s="1099"/>
      <c r="O445" s="1099"/>
      <c r="P445" s="1099"/>
      <c r="Q445" s="941"/>
      <c r="R445" s="1099"/>
      <c r="S445" s="1099"/>
      <c r="T445" s="1099"/>
      <c r="U445" s="1099"/>
      <c r="V445" s="1099"/>
      <c r="W445" s="103"/>
      <c r="X445" s="103"/>
      <c r="Y445" s="103"/>
      <c r="Z445" s="103"/>
      <c r="AA445" s="103" t="s">
        <v>50</v>
      </c>
      <c r="AB445" s="104"/>
      <c r="AC445" s="104"/>
      <c r="AD445" s="103"/>
      <c r="AE445" s="1099"/>
      <c r="AF445" s="334">
        <f t="shared" si="206"/>
        <v>0</v>
      </c>
      <c r="AG445" s="272">
        <f>IF(R445="kompletna",Q445*J445*0.0036*'lista, wskaźniki'!$F$13, IF(R445="częściowa",Q445*J445*0.0036*'lista, wskaźniki'!$F$14, IF(R445="brak",Q445*J445*0.0036*'lista, wskaźniki'!$F$15,)))</f>
        <v>0</v>
      </c>
      <c r="AH445" s="334">
        <f>IF(Y445="inne",K445*'lista, wskaźniki'!$E$35,IF(Y445="to samo źródło",0,IF(Y445=0,0)))</f>
        <v>0</v>
      </c>
      <c r="AI445" s="334" t="b">
        <f>IF(AA445="gaz z sieci",AC445*'lista, wskaźniki'!$D$21)</f>
        <v>0</v>
      </c>
      <c r="AJ445" s="272">
        <f>IF(AA445="węgiel",AB445*'lista, wskaźniki'!$D$20, IF('Sektor mieszkaniowy'!AA445="drewno",'Sektor mieszkaniowy'!AB445*'lista, wskaźniki'!$D$22,IF('Sektor mieszkaniowy'!AA445="pellet",AB445*'lista, wskaźniki'!$D$23,IF('Sektor mieszkaniowy'!AA445="gaz z sieci",AB445*'lista, wskaźniki'!$D$21,IF('Sektor mieszkaniowy'!AA445="olej opałowy",'Sektor mieszkaniowy'!AB445*'lista, wskaźniki'!$D$24)))))</f>
        <v>0</v>
      </c>
      <c r="AK445" s="1102"/>
      <c r="AL445" s="1099"/>
      <c r="AM445" s="20">
        <f>IF(AA445="węgiel",AF445*1/3.6*'lista, wskaźniki'!$F$20,IF(AA445="drewno",AF445*1/3.6*'lista, wskaźniki'!$F$22,IF(AA445="pellet",AF445*1/3.6*'lista, wskaźniki'!$F$23,IF(AA445="gaz z sieci",AF445*1/3.6*'lista, wskaźniki'!$F$21,IF(AA445="olej opałowy",AF445*1/3.6*'lista, wskaźniki'!$F$24,0)))))</f>
        <v>0</v>
      </c>
      <c r="AN445" s="20">
        <f>IF(AA445="węgiel",AF445*'lista, wskaźniki'!$E$42,IF(AA445="drewno",AF445*'lista, wskaźniki'!$G$42,IF(AA445="pellet",AF445*'lista, wskaźniki'!$H$42,IF(AA445="gaz z sieci",AF445*'lista, wskaźniki'!$F$42,IF(AA445="olej opałowy",AF445*'lista, wskaźniki'!$I$42,0)))))</f>
        <v>0</v>
      </c>
      <c r="AO445" s="20">
        <f>IF(AA445="węgiel",AF445*'lista, wskaźniki'!$E$43,IF(AA445="drewno",AF445*'lista, wskaźniki'!$G$43,IF(AA445="pellet",AF445*'lista, wskaźniki'!$H$43,IF(AA445="gaz z sieci",AF445*'lista, wskaźniki'!$F$43,IF(AA445="olej opałowy",AF445*'lista, wskaźniki'!$I$43,0)))))</f>
        <v>0</v>
      </c>
      <c r="AP445" s="20">
        <f>IF(AA445="węgiel",AF445*'lista, wskaźniki'!$E$44,IF(AA445="drewno",AF445*'lista, wskaźniki'!$G$44,IF(AA445="pellet",AF445*'lista, wskaźniki'!$H$44,IF(AA445="gaz z sieci",AF445*'lista, wskaźniki'!$F$44,IF(AA445="olej opałowy",AF445*'lista, wskaźniki'!$I$44,0)))))</f>
        <v>0</v>
      </c>
      <c r="AQ445" s="20" t="b">
        <f>IF(Z445="gaz",AH445*1/3.6*'lista, wskaźniki'!$F$21,IF(Z445="energia elektryczna",AH445*1/3.6*'lista, wskaźniki'!$F$26))</f>
        <v>0</v>
      </c>
      <c r="AR445" s="20" t="b">
        <f>IF(Z445="gaz",AH445*'lista, wskaźniki'!$F$42,IF(Z445="energia elektryczna",AH445*0))</f>
        <v>0</v>
      </c>
      <c r="AS445" s="20" t="b">
        <f>IF(Z445="gaz",AH445*'lista, wskaźniki'!$F$43,IF(Z445="energia elektryczna",AH445*0))</f>
        <v>0</v>
      </c>
      <c r="AT445" s="20" t="b">
        <f>IF(Z445="gaz",AH445*'lista, wskaźniki'!$F$44,IF(Z445="energia elektryczna",AH445*0))</f>
        <v>0</v>
      </c>
      <c r="AU445" s="20">
        <f>AI445*1/3.6*'lista, wskaźniki'!$F$21</f>
        <v>0</v>
      </c>
      <c r="AV445" s="20">
        <f>AI445*'lista, wskaźniki'!$F$42</f>
        <v>0</v>
      </c>
      <c r="AW445" s="20">
        <f>AI445*'lista, wskaźniki'!$F$43</f>
        <v>0</v>
      </c>
      <c r="AX445" s="20">
        <f>AI445*'lista, wskaźniki'!$F$44</f>
        <v>0</v>
      </c>
      <c r="AY445" s="20">
        <f>AK445*'lista, wskaźniki'!$F$26</f>
        <v>0</v>
      </c>
      <c r="AZ445" s="20">
        <f t="shared" si="178"/>
        <v>0</v>
      </c>
      <c r="BA445" s="20">
        <f t="shared" si="179"/>
        <v>0</v>
      </c>
      <c r="BB445" s="20">
        <f t="shared" si="180"/>
        <v>0</v>
      </c>
      <c r="BC445" s="20">
        <f t="shared" si="181"/>
        <v>0</v>
      </c>
      <c r="BD445" s="1099"/>
      <c r="BE445" s="1099"/>
      <c r="BF445" s="1099"/>
      <c r="BG445" s="1099"/>
      <c r="BH445" s="103"/>
      <c r="BI445" s="1099"/>
      <c r="BJ445" s="103"/>
      <c r="BK445" s="1099"/>
      <c r="BL445" s="103"/>
      <c r="BM445" s="103"/>
      <c r="BN445" s="103"/>
      <c r="BO445" s="103"/>
      <c r="BP445" s="103"/>
      <c r="BQ445" s="103"/>
      <c r="BR445" s="103"/>
      <c r="BS445" s="1093"/>
      <c r="BT445" s="1093"/>
      <c r="BU445" s="1093"/>
      <c r="BV445" s="1093"/>
      <c r="BW445" s="1093"/>
      <c r="BX445" s="1093"/>
      <c r="BY445" s="1096"/>
      <c r="CA445" s="365" t="b">
        <f t="shared" si="182"/>
        <v>0</v>
      </c>
      <c r="CB445" s="365" t="b">
        <f t="shared" si="183"/>
        <v>0</v>
      </c>
      <c r="CC445" s="365">
        <f t="shared" si="184"/>
        <v>0</v>
      </c>
      <c r="CD445" s="365" t="b">
        <f t="shared" si="185"/>
        <v>0</v>
      </c>
      <c r="CE445" s="365" t="b">
        <f t="shared" si="186"/>
        <v>0</v>
      </c>
      <c r="CF445" s="365" t="b">
        <f t="shared" si="187"/>
        <v>0</v>
      </c>
      <c r="CG445" s="365" t="b">
        <f t="shared" si="188"/>
        <v>0</v>
      </c>
      <c r="CH445" s="365" t="b">
        <f t="shared" si="189"/>
        <v>0</v>
      </c>
      <c r="CI445" s="72" t="b">
        <f t="shared" si="190"/>
        <v>0</v>
      </c>
      <c r="CJ445" s="72" t="b">
        <f t="shared" si="191"/>
        <v>0</v>
      </c>
      <c r="CK445" s="72">
        <f t="shared" si="192"/>
        <v>0</v>
      </c>
      <c r="CL445" s="72">
        <f t="shared" si="193"/>
        <v>0</v>
      </c>
      <c r="CM445" s="72" t="b">
        <f t="shared" si="194"/>
        <v>0</v>
      </c>
      <c r="CN445" s="72" t="b">
        <f t="shared" si="195"/>
        <v>0</v>
      </c>
      <c r="CP445" s="13">
        <f t="shared" si="196"/>
        <v>0</v>
      </c>
      <c r="CQ445" s="13" t="b">
        <f t="shared" si="197"/>
        <v>0</v>
      </c>
      <c r="CR445" s="13" t="b">
        <f t="shared" si="198"/>
        <v>0</v>
      </c>
      <c r="CS445" s="13" t="b">
        <f t="shared" si="204"/>
        <v>0</v>
      </c>
      <c r="CT445" s="13" t="b">
        <f t="shared" si="203"/>
        <v>0</v>
      </c>
      <c r="CU445" s="13" t="b">
        <f t="shared" si="205"/>
        <v>0</v>
      </c>
      <c r="CV445" s="13" t="b">
        <f t="shared" si="199"/>
        <v>0</v>
      </c>
      <c r="CW445" s="13" t="b">
        <f t="shared" si="200"/>
        <v>0</v>
      </c>
      <c r="CX445" s="13" t="b">
        <f t="shared" si="201"/>
        <v>0</v>
      </c>
      <c r="CY445" s="13" t="b">
        <f t="shared" si="202"/>
        <v>0</v>
      </c>
    </row>
    <row r="446" spans="1:103" ht="15" thickBot="1">
      <c r="A446" s="932"/>
      <c r="B446" s="1099"/>
      <c r="C446" s="1099"/>
      <c r="D446" s="1099"/>
      <c r="E446" s="1099"/>
      <c r="F446" s="1099"/>
      <c r="G446" s="1099"/>
      <c r="H446" s="1099"/>
      <c r="I446" s="1099"/>
      <c r="J446" s="1099"/>
      <c r="K446" s="1099"/>
      <c r="L446" s="1099"/>
      <c r="M446" s="1099"/>
      <c r="N446" s="1099"/>
      <c r="O446" s="1099"/>
      <c r="P446" s="1099"/>
      <c r="Q446" s="941"/>
      <c r="R446" s="1099"/>
      <c r="S446" s="1099"/>
      <c r="T446" s="1099"/>
      <c r="U446" s="1099"/>
      <c r="V446" s="1099"/>
      <c r="W446" s="103"/>
      <c r="X446" s="103"/>
      <c r="Y446" s="103"/>
      <c r="Z446" s="103"/>
      <c r="AA446" s="103" t="s">
        <v>38</v>
      </c>
      <c r="AB446" s="104"/>
      <c r="AC446" s="104"/>
      <c r="AD446" s="103"/>
      <c r="AE446" s="1099"/>
      <c r="AF446" s="334">
        <f t="shared" si="206"/>
        <v>0</v>
      </c>
      <c r="AG446" s="272">
        <f>IF(R446="kompletna",Q446*J446*0.0036*'lista, wskaźniki'!$F$13, IF(R446="częściowa",Q446*J446*0.0036*'lista, wskaźniki'!$F$14, IF(R446="brak",Q446*J446*0.0036*'lista, wskaźniki'!$F$15,)))</f>
        <v>0</v>
      </c>
      <c r="AH446" s="334">
        <f>IF(Y446="inne",K446*'lista, wskaźniki'!$E$35,IF(Y446="to samo źródło",0,IF(Y446=0,0)))</f>
        <v>0</v>
      </c>
      <c r="AI446" s="334">
        <f>IF(AA446="gaz z sieci",AC446*'lista, wskaźniki'!$D$21)</f>
        <v>0</v>
      </c>
      <c r="AJ446" s="272">
        <f>IF(AA446="węgiel",AB446*'lista, wskaźniki'!$D$20, IF('Sektor mieszkaniowy'!AA446="drewno",'Sektor mieszkaniowy'!AB446*'lista, wskaźniki'!$D$22,IF('Sektor mieszkaniowy'!AA446="pellet",AB446*'lista, wskaźniki'!$D$23,IF('Sektor mieszkaniowy'!AA446="gaz z sieci",AB446*'lista, wskaźniki'!$D$21,IF('Sektor mieszkaniowy'!AA446="olej opałowy",'Sektor mieszkaniowy'!AB446*'lista, wskaźniki'!$D$24)))))</f>
        <v>0</v>
      </c>
      <c r="AK446" s="1102"/>
      <c r="AL446" s="1099"/>
      <c r="AM446" s="20">
        <f>IF(AA446="węgiel",AF446*1/3.6*'lista, wskaźniki'!$F$20,IF(AA446="drewno",AF446*1/3.6*'lista, wskaźniki'!$F$22,IF(AA446="pellet",AF446*1/3.6*'lista, wskaźniki'!$F$23,IF(AA446="gaz z sieci",AF446*1/3.6*'lista, wskaźniki'!$F$21,IF(AA446="olej opałowy",AF446*1/3.6*'lista, wskaźniki'!$F$24,0)))))</f>
        <v>0</v>
      </c>
      <c r="AN446" s="20">
        <f>IF(AA446="węgiel",AF446*'lista, wskaźniki'!$E$42,IF(AA446="drewno",AF446*'lista, wskaźniki'!$G$42,IF(AA446="pellet",AF446*'lista, wskaźniki'!$H$42,IF(AA446="gaz z sieci",AF446*'lista, wskaźniki'!$F$42,IF(AA446="olej opałowy",AF446*'lista, wskaźniki'!$I$42,0)))))</f>
        <v>0</v>
      </c>
      <c r="AO446" s="20">
        <f>IF(AA446="węgiel",AF446*'lista, wskaźniki'!$E$43,IF(AA446="drewno",AF446*'lista, wskaźniki'!$G$43,IF(AA446="pellet",AF446*'lista, wskaźniki'!$H$43,IF(AA446="gaz z sieci",AF446*'lista, wskaźniki'!$F$43,IF(AA446="olej opałowy",AF446*'lista, wskaźniki'!$I$43,0)))))</f>
        <v>0</v>
      </c>
      <c r="AP446" s="20">
        <f>IF(AA446="węgiel",AF446*'lista, wskaźniki'!$E$44,IF(AA446="drewno",AF446*'lista, wskaźniki'!$G$44,IF(AA446="pellet",AF446*'lista, wskaźniki'!$H$44,IF(AA446="gaz z sieci",AF446*'lista, wskaźniki'!$F$44,IF(AA446="olej opałowy",AF446*'lista, wskaźniki'!$I$44,0)))))</f>
        <v>0</v>
      </c>
      <c r="AQ446" s="20" t="b">
        <f>IF(Z446="gaz",AH446*1/3.6*'lista, wskaźniki'!$F$21,IF(Z446="energia elektryczna",AH446*1/3.6*'lista, wskaźniki'!$F$26))</f>
        <v>0</v>
      </c>
      <c r="AR446" s="20" t="b">
        <f>IF(Z446="gaz",AH446*'lista, wskaźniki'!$F$42,IF(Z446="energia elektryczna",AH446*0))</f>
        <v>0</v>
      </c>
      <c r="AS446" s="20" t="b">
        <f>IF(Z446="gaz",AH446*'lista, wskaźniki'!$F$43,IF(Z446="energia elektryczna",AH446*0))</f>
        <v>0</v>
      </c>
      <c r="AT446" s="20" t="b">
        <f>IF(Z446="gaz",AH446*'lista, wskaźniki'!$F$44,IF(Z446="energia elektryczna",AH446*0))</f>
        <v>0</v>
      </c>
      <c r="AU446" s="20">
        <f>AI446*1/3.6*'lista, wskaźniki'!$F$21</f>
        <v>0</v>
      </c>
      <c r="AV446" s="20">
        <f>AI446*'lista, wskaźniki'!$F$42</f>
        <v>0</v>
      </c>
      <c r="AW446" s="20">
        <f>AI446*'lista, wskaźniki'!$F$43</f>
        <v>0</v>
      </c>
      <c r="AX446" s="20">
        <f>AI446*'lista, wskaźniki'!$F$44</f>
        <v>0</v>
      </c>
      <c r="AY446" s="20">
        <f>AK446*'lista, wskaźniki'!$F$26</f>
        <v>0</v>
      </c>
      <c r="AZ446" s="20">
        <f t="shared" si="178"/>
        <v>0</v>
      </c>
      <c r="BA446" s="20">
        <f t="shared" si="179"/>
        <v>0</v>
      </c>
      <c r="BB446" s="20">
        <f t="shared" si="180"/>
        <v>0</v>
      </c>
      <c r="BC446" s="20">
        <f t="shared" si="181"/>
        <v>0</v>
      </c>
      <c r="BD446" s="1099"/>
      <c r="BE446" s="1099"/>
      <c r="BF446" s="1099"/>
      <c r="BG446" s="1099"/>
      <c r="BH446" s="103"/>
      <c r="BI446" s="1099"/>
      <c r="BJ446" s="103"/>
      <c r="BK446" s="1099"/>
      <c r="BL446" s="103"/>
      <c r="BM446" s="103"/>
      <c r="BN446" s="103"/>
      <c r="BO446" s="103"/>
      <c r="BP446" s="103"/>
      <c r="BQ446" s="103"/>
      <c r="BR446" s="103"/>
      <c r="BS446" s="1093"/>
      <c r="BT446" s="1093"/>
      <c r="BU446" s="1093"/>
      <c r="BV446" s="1093"/>
      <c r="BW446" s="1093"/>
      <c r="BX446" s="1093"/>
      <c r="BY446" s="1096"/>
      <c r="CA446" s="365" t="b">
        <f t="shared" si="182"/>
        <v>0</v>
      </c>
      <c r="CB446" s="365" t="b">
        <f t="shared" si="183"/>
        <v>0</v>
      </c>
      <c r="CC446" s="365" t="b">
        <f t="shared" si="184"/>
        <v>0</v>
      </c>
      <c r="CD446" s="365">
        <f t="shared" si="185"/>
        <v>0</v>
      </c>
      <c r="CE446" s="365" t="b">
        <f t="shared" si="186"/>
        <v>0</v>
      </c>
      <c r="CF446" s="365" t="b">
        <f t="shared" si="187"/>
        <v>0</v>
      </c>
      <c r="CG446" s="365" t="b">
        <f t="shared" si="188"/>
        <v>0</v>
      </c>
      <c r="CH446" s="365">
        <f t="shared" si="189"/>
        <v>0</v>
      </c>
      <c r="CI446" s="72" t="b">
        <f t="shared" si="190"/>
        <v>0</v>
      </c>
      <c r="CJ446" s="72" t="b">
        <f t="shared" si="191"/>
        <v>0</v>
      </c>
      <c r="CK446" s="72" t="b">
        <f t="shared" si="192"/>
        <v>0</v>
      </c>
      <c r="CL446" s="72">
        <f t="shared" si="193"/>
        <v>0</v>
      </c>
      <c r="CM446" s="72" t="b">
        <f t="shared" si="194"/>
        <v>0</v>
      </c>
      <c r="CN446" s="72" t="b">
        <f t="shared" si="195"/>
        <v>0</v>
      </c>
      <c r="CP446" s="13">
        <f t="shared" si="196"/>
        <v>0</v>
      </c>
      <c r="CQ446" s="13" t="b">
        <f t="shared" si="197"/>
        <v>0</v>
      </c>
      <c r="CR446" s="13" t="b">
        <f t="shared" si="198"/>
        <v>0</v>
      </c>
      <c r="CS446" s="13" t="b">
        <f t="shared" si="204"/>
        <v>0</v>
      </c>
      <c r="CT446" s="13" t="b">
        <f t="shared" si="203"/>
        <v>0</v>
      </c>
      <c r="CU446" s="13" t="b">
        <f t="shared" si="205"/>
        <v>0</v>
      </c>
      <c r="CV446" s="13" t="b">
        <f t="shared" si="199"/>
        <v>0</v>
      </c>
      <c r="CW446" s="13" t="b">
        <f t="shared" si="200"/>
        <v>0</v>
      </c>
      <c r="CX446" s="13" t="b">
        <f t="shared" si="201"/>
        <v>0</v>
      </c>
      <c r="CY446" s="13" t="b">
        <f t="shared" si="202"/>
        <v>0</v>
      </c>
    </row>
    <row r="447" spans="1:103" ht="15" thickBot="1">
      <c r="A447" s="933"/>
      <c r="B447" s="1100"/>
      <c r="C447" s="1100"/>
      <c r="D447" s="1100"/>
      <c r="E447" s="1100"/>
      <c r="F447" s="1100"/>
      <c r="G447" s="1100"/>
      <c r="H447" s="1100"/>
      <c r="I447" s="1100"/>
      <c r="J447" s="1100"/>
      <c r="K447" s="1100"/>
      <c r="L447" s="1100"/>
      <c r="M447" s="1100"/>
      <c r="N447" s="1100"/>
      <c r="O447" s="1100"/>
      <c r="P447" s="1100"/>
      <c r="Q447" s="942"/>
      <c r="R447" s="1100"/>
      <c r="S447" s="1100"/>
      <c r="T447" s="1100"/>
      <c r="U447" s="1100"/>
      <c r="V447" s="1100"/>
      <c r="W447" s="105"/>
      <c r="X447" s="105"/>
      <c r="Y447" s="105"/>
      <c r="Z447" s="105"/>
      <c r="AA447" s="105" t="s">
        <v>37</v>
      </c>
      <c r="AB447" s="106"/>
      <c r="AC447" s="106"/>
      <c r="AD447" s="105"/>
      <c r="AE447" s="1100"/>
      <c r="AF447" s="334">
        <f t="shared" si="206"/>
        <v>0</v>
      </c>
      <c r="AG447" s="272">
        <f>IF(R447="kompletna",Q447*J447*0.0036*'lista, wskaźniki'!$F$13, IF(R447="częściowa",Q447*J447*0.0036*'lista, wskaźniki'!$F$14, IF(R447="brak",Q447*J447*0.0036*'lista, wskaźniki'!$F$15,)))</f>
        <v>0</v>
      </c>
      <c r="AH447" s="334">
        <f>IF(Y447="inne",K447*'lista, wskaźniki'!$E$35,IF(Y447="to samo źródło",0,IF(Y447=0,0)))</f>
        <v>0</v>
      </c>
      <c r="AI447" s="334" t="b">
        <f>IF(AA447="gaz z sieci",AC447*'lista, wskaźniki'!$D$21)</f>
        <v>0</v>
      </c>
      <c r="AJ447" s="272">
        <f>IF(AA447="węgiel",AB447*'lista, wskaźniki'!$D$20, IF('Sektor mieszkaniowy'!AA447="drewno",'Sektor mieszkaniowy'!AB447*'lista, wskaźniki'!$D$22,IF('Sektor mieszkaniowy'!AA447="pellet",AB447*'lista, wskaźniki'!$D$23,IF('Sektor mieszkaniowy'!AA447="gaz z sieci",AB447*'lista, wskaźniki'!$D$21,IF('Sektor mieszkaniowy'!AA447="olej opałowy",'Sektor mieszkaniowy'!AB447*'lista, wskaźniki'!$D$24)))))</f>
        <v>0</v>
      </c>
      <c r="AK447" s="1103"/>
      <c r="AL447" s="1100"/>
      <c r="AM447" s="20">
        <f>IF(AA447="węgiel",AF447*1/3.6*'lista, wskaźniki'!$F$20,IF(AA447="drewno",AF447*1/3.6*'lista, wskaźniki'!$F$22,IF(AA447="pellet",AF447*1/3.6*'lista, wskaźniki'!$F$23,IF(AA447="gaz z sieci",AF447*1/3.6*'lista, wskaźniki'!$F$21,IF(AA447="olej opałowy",AF447*1/3.6*'lista, wskaźniki'!$F$24,0)))))</f>
        <v>0</v>
      </c>
      <c r="AN447" s="20">
        <f>IF(AA447="węgiel",AF447*'lista, wskaźniki'!$E$42,IF(AA447="drewno",AF447*'lista, wskaźniki'!$G$42,IF(AA447="pellet",AF447*'lista, wskaźniki'!$H$42,IF(AA447="gaz z sieci",AF447*'lista, wskaźniki'!$F$42,IF(AA447="olej opałowy",AF447*'lista, wskaźniki'!$I$42,0)))))</f>
        <v>0</v>
      </c>
      <c r="AO447" s="20">
        <f>IF(AA447="węgiel",AF447*'lista, wskaźniki'!$E$43,IF(AA447="drewno",AF447*'lista, wskaźniki'!$G$43,IF(AA447="pellet",AF447*'lista, wskaźniki'!$H$43,IF(AA447="gaz z sieci",AF447*'lista, wskaźniki'!$F$43,IF(AA447="olej opałowy",AF447*'lista, wskaźniki'!$I$43,0)))))</f>
        <v>0</v>
      </c>
      <c r="AP447" s="20">
        <f>IF(AA447="węgiel",AF447*'lista, wskaźniki'!$E$44,IF(AA447="drewno",AF447*'lista, wskaźniki'!$G$44,IF(AA447="pellet",AF447*'lista, wskaźniki'!$H$44,IF(AA447="gaz z sieci",AF447*'lista, wskaźniki'!$F$44,IF(AA447="olej opałowy",AF447*'lista, wskaźniki'!$I$44,0)))))</f>
        <v>0</v>
      </c>
      <c r="AQ447" s="20" t="b">
        <f>IF(Z447="gaz",AH447*1/3.6*'lista, wskaźniki'!$F$21,IF(Z447="energia elektryczna",AH447*1/3.6*'lista, wskaźniki'!$F$26))</f>
        <v>0</v>
      </c>
      <c r="AR447" s="20" t="b">
        <f>IF(Z447="gaz",AH447*'lista, wskaźniki'!$F$42,IF(Z447="energia elektryczna",AH447*0))</f>
        <v>0</v>
      </c>
      <c r="AS447" s="20" t="b">
        <f>IF(Z447="gaz",AH447*'lista, wskaźniki'!$F$43,IF(Z447="energia elektryczna",AH447*0))</f>
        <v>0</v>
      </c>
      <c r="AT447" s="20" t="b">
        <f>IF(Z447="gaz",AH447*'lista, wskaźniki'!$F$44,IF(Z447="energia elektryczna",AH447*0))</f>
        <v>0</v>
      </c>
      <c r="AU447" s="20">
        <f>AI447*1/3.6*'lista, wskaźniki'!$F$21</f>
        <v>0</v>
      </c>
      <c r="AV447" s="20">
        <f>AI447*'lista, wskaźniki'!$F$42</f>
        <v>0</v>
      </c>
      <c r="AW447" s="20">
        <f>AI447*'lista, wskaźniki'!$F$43</f>
        <v>0</v>
      </c>
      <c r="AX447" s="20">
        <f>AI447*'lista, wskaźniki'!$F$44</f>
        <v>0</v>
      </c>
      <c r="AY447" s="20">
        <f>AK447*'lista, wskaźniki'!$F$26</f>
        <v>0</v>
      </c>
      <c r="AZ447" s="20">
        <f t="shared" si="178"/>
        <v>0</v>
      </c>
      <c r="BA447" s="20">
        <f t="shared" si="179"/>
        <v>0</v>
      </c>
      <c r="BB447" s="20">
        <f t="shared" si="180"/>
        <v>0</v>
      </c>
      <c r="BC447" s="20">
        <f t="shared" si="181"/>
        <v>0</v>
      </c>
      <c r="BD447" s="1100"/>
      <c r="BE447" s="1100"/>
      <c r="BF447" s="1100"/>
      <c r="BG447" s="1100"/>
      <c r="BH447" s="105"/>
      <c r="BI447" s="1100"/>
      <c r="BJ447" s="105"/>
      <c r="BK447" s="1100"/>
      <c r="BL447" s="105"/>
      <c r="BM447" s="105"/>
      <c r="BN447" s="105"/>
      <c r="BO447" s="105"/>
      <c r="BP447" s="105"/>
      <c r="BQ447" s="105"/>
      <c r="BR447" s="105"/>
      <c r="BS447" s="1094"/>
      <c r="BT447" s="1094"/>
      <c r="BU447" s="1094"/>
      <c r="BV447" s="1094"/>
      <c r="BW447" s="1094"/>
      <c r="BX447" s="1094"/>
      <c r="BY447" s="1097"/>
      <c r="CA447" s="365" t="b">
        <f t="shared" si="182"/>
        <v>0</v>
      </c>
      <c r="CB447" s="365" t="b">
        <f t="shared" si="183"/>
        <v>0</v>
      </c>
      <c r="CC447" s="365" t="b">
        <f t="shared" si="184"/>
        <v>0</v>
      </c>
      <c r="CD447" s="365" t="b">
        <f t="shared" si="185"/>
        <v>0</v>
      </c>
      <c r="CE447" s="365">
        <f t="shared" si="186"/>
        <v>0</v>
      </c>
      <c r="CF447" s="365" t="b">
        <f t="shared" si="187"/>
        <v>0</v>
      </c>
      <c r="CG447" s="365" t="b">
        <f t="shared" si="188"/>
        <v>0</v>
      </c>
      <c r="CH447" s="365" t="b">
        <f t="shared" si="189"/>
        <v>0</v>
      </c>
      <c r="CI447" s="72" t="b">
        <f t="shared" si="190"/>
        <v>0</v>
      </c>
      <c r="CJ447" s="72" t="b">
        <f t="shared" si="191"/>
        <v>0</v>
      </c>
      <c r="CK447" s="72" t="b">
        <f t="shared" si="192"/>
        <v>0</v>
      </c>
      <c r="CL447" s="72">
        <f t="shared" si="193"/>
        <v>0</v>
      </c>
      <c r="CM447" s="72">
        <f t="shared" si="194"/>
        <v>0</v>
      </c>
      <c r="CN447" s="72" t="b">
        <f t="shared" si="195"/>
        <v>0</v>
      </c>
      <c r="CP447" s="13">
        <f t="shared" si="196"/>
        <v>0</v>
      </c>
      <c r="CQ447" s="13" t="b">
        <f t="shared" si="197"/>
        <v>0</v>
      </c>
      <c r="CR447" s="13" t="b">
        <f t="shared" si="198"/>
        <v>0</v>
      </c>
      <c r="CS447" s="13" t="b">
        <f t="shared" si="204"/>
        <v>0</v>
      </c>
      <c r="CT447" s="13" t="b">
        <f t="shared" si="203"/>
        <v>0</v>
      </c>
      <c r="CU447" s="13" t="b">
        <f t="shared" si="205"/>
        <v>0</v>
      </c>
      <c r="CV447" s="13" t="b">
        <f t="shared" si="199"/>
        <v>0</v>
      </c>
      <c r="CW447" s="13" t="b">
        <f t="shared" si="200"/>
        <v>0</v>
      </c>
      <c r="CX447" s="13" t="b">
        <f t="shared" si="201"/>
        <v>0</v>
      </c>
      <c r="CY447" s="13" t="b">
        <f t="shared" si="202"/>
        <v>0</v>
      </c>
    </row>
    <row r="448" spans="1:103" ht="15" thickBot="1">
      <c r="A448" s="931">
        <v>90</v>
      </c>
      <c r="B448" s="1098" t="s">
        <v>209</v>
      </c>
      <c r="C448" s="1098"/>
      <c r="D448" s="1098" t="s">
        <v>1</v>
      </c>
      <c r="E448" s="1098" t="s">
        <v>5</v>
      </c>
      <c r="F448" s="1098"/>
      <c r="G448" s="1098"/>
      <c r="H448" s="1098"/>
      <c r="I448" s="1098" t="s">
        <v>11</v>
      </c>
      <c r="J448" s="1098">
        <v>150</v>
      </c>
      <c r="K448" s="1098">
        <v>2</v>
      </c>
      <c r="L448" s="1098" t="s">
        <v>16</v>
      </c>
      <c r="M448" s="1098"/>
      <c r="N448" s="1098" t="s">
        <v>17</v>
      </c>
      <c r="O448" s="1098"/>
      <c r="P448" s="1098" t="s">
        <v>17</v>
      </c>
      <c r="Q448" s="940">
        <f>IF(I448="&lt;1966",'lista, wskaźniki'!$G$4,IF(I448="1967-1985",'lista, wskaźniki'!$G$5,IF(I448="1986-1992",'lista, wskaźniki'!$G$6,IF(I448="1993-1996",'lista, wskaźniki'!$G$7,IF(I448="&gt;1997",'lista, wskaźniki'!$G$8,IF(I448=0,'lista, wskaźniki'!$G$4))))))</f>
        <v>250</v>
      </c>
      <c r="R448" s="1098" t="s">
        <v>23</v>
      </c>
      <c r="S448" s="1098" t="s">
        <v>27</v>
      </c>
      <c r="T448" s="1098">
        <v>30</v>
      </c>
      <c r="U448" s="1098">
        <v>2007</v>
      </c>
      <c r="V448" s="1098"/>
      <c r="W448" s="101" t="s">
        <v>35</v>
      </c>
      <c r="X448" s="101" t="s">
        <v>39</v>
      </c>
      <c r="Y448" s="103" t="s">
        <v>24</v>
      </c>
      <c r="Z448" s="101" t="s">
        <v>40</v>
      </c>
      <c r="AA448" s="101" t="s">
        <v>35</v>
      </c>
      <c r="AB448" s="102">
        <v>3</v>
      </c>
      <c r="AC448" s="102"/>
      <c r="AD448" s="101">
        <v>2400</v>
      </c>
      <c r="AE448" s="1098"/>
      <c r="AF448" s="334">
        <f t="shared" si="206"/>
        <v>87.944999999999993</v>
      </c>
      <c r="AG448" s="272">
        <f>IF(R448="kompletna",Q448*J448*0.0036*'lista, wskaźniki'!$F$13, IF(R448="częściowa",Q448*J448*0.0036*'lista, wskaźniki'!$F$14, IF(R448="brak",Q448*J448*0.0036*'lista, wskaźniki'!$F$15,)))</f>
        <v>108</v>
      </c>
      <c r="AH448" s="334">
        <f>IF(Y448="inne",K448*'lista, wskaźniki'!$E$35,IF(Y448="to samo źródło",0,IF(Y448=0,0)))</f>
        <v>4.3357072500000005</v>
      </c>
      <c r="AI448" s="334" t="b">
        <f>IF(AA448="gaz z sieci",AC448*'lista, wskaźniki'!$D$21)</f>
        <v>0</v>
      </c>
      <c r="AJ448" s="272">
        <f>IF(AA448="węgiel",AB448*'lista, wskaźniki'!$D$20, IF('Sektor mieszkaniowy'!AA448="drewno",'Sektor mieszkaniowy'!AB448*'lista, wskaźniki'!$D$22,IF('Sektor mieszkaniowy'!AA448="pellet",AB448*'lista, wskaźniki'!$D$23,IF('Sektor mieszkaniowy'!AA448="gaz z sieci",AB448*'lista, wskaźniki'!$D$21,IF('Sektor mieszkaniowy'!AA448="olej opałowy",'Sektor mieszkaniowy'!AB448*'lista, wskaźniki'!$D$24)))))</f>
        <v>67.89</v>
      </c>
      <c r="AK448" s="1101">
        <f>AL448/'lista, wskaźniki'!$A$127</f>
        <v>0</v>
      </c>
      <c r="AL448" s="1098"/>
      <c r="AM448" s="20">
        <f>IF(AA448="węgiel",AF448*1/3.6*'lista, wskaźniki'!$F$20,IF(AA448="drewno",AF448*1/3.6*'lista, wskaźniki'!$F$22,IF(AA448="pellet",AF448*1/3.6*'lista, wskaźniki'!$F$23,IF(AA448="gaz z sieci",AF448*1/3.6*'lista, wskaźniki'!$F$21,IF(AA448="olej opałowy",AF448*1/3.6*'lista, wskaźniki'!$F$24,0)))))</f>
        <v>8.3310298499999984</v>
      </c>
      <c r="AN448" s="20">
        <f>IF(AA448="węgiel",AF448*'lista, wskaźniki'!$E$42,IF(AA448="drewno",AF448*'lista, wskaźniki'!$G$42,IF(AA448="pellet",AF448*'lista, wskaźniki'!$H$42,IF(AA448="gaz z sieci",AF448*'lista, wskaźniki'!$F$42,IF(AA448="olej opałowy",AF448*'lista, wskaźniki'!$I$42,0)))))</f>
        <v>3.34191E-2</v>
      </c>
      <c r="AO448" s="20">
        <f>IF(AA448="węgiel",AF448*'lista, wskaźniki'!$E$43,IF(AA448="drewno",AF448*'lista, wskaźniki'!$G$43,IF(AA448="pellet",AF448*'lista, wskaźniki'!$H$43,IF(AA448="gaz z sieci",AF448*'lista, wskaźniki'!$F$43,IF(AA448="olej opałowy",AF448*'lista, wskaźniki'!$I$43,0)))))</f>
        <v>3.1660199999999999E-2</v>
      </c>
      <c r="AP448" s="20">
        <f>IF(AA448="węgiel",AF448*'lista, wskaźniki'!$E$44,IF(AA448="drewno",AF448*'lista, wskaźniki'!$G$44,IF(AA448="pellet",AF448*'lista, wskaźniki'!$H$44,IF(AA448="gaz z sieci",AF448*'lista, wskaźniki'!$F$44,IF(AA448="olej opałowy",AF448*'lista, wskaźniki'!$I$44,0)))))</f>
        <v>2.3745149999999997E-5</v>
      </c>
      <c r="AQ448" s="360">
        <f>IF(Z448="gaz",AH448*1/3.6*'lista, wskaźniki'!$F$21,IF(Z448="energia elektryczna",AH448*1/3.6*'lista, wskaźniki'!$F$26))</f>
        <v>1.0718831812500003</v>
      </c>
      <c r="AR448" s="20">
        <f>IF(Z448="gaz",AH448*'lista, wskaźniki'!$F$42,IF(Z448="energia elektryczna",AH448*0))</f>
        <v>0</v>
      </c>
      <c r="AS448" s="20">
        <f>IF(Z448="gaz",AH448*'lista, wskaźniki'!$F$43,IF(Z448="energia elektryczna",AH448*0))</f>
        <v>0</v>
      </c>
      <c r="AT448" s="20">
        <f>IF(Z448="gaz",AH448*'lista, wskaźniki'!$F$44,IF(Z448="energia elektryczna",AH448*0))</f>
        <v>0</v>
      </c>
      <c r="AU448" s="20">
        <f>AI448*1/3.6*'lista, wskaźniki'!$F$21</f>
        <v>0</v>
      </c>
      <c r="AV448" s="20">
        <f>AI448*'lista, wskaźniki'!$F$42</f>
        <v>0</v>
      </c>
      <c r="AW448" s="20">
        <f>AI448*'lista, wskaźniki'!$F$43</f>
        <v>0</v>
      </c>
      <c r="AX448" s="20">
        <f>AI448*'lista, wskaźniki'!$F$44</f>
        <v>0</v>
      </c>
      <c r="AY448" s="20">
        <f>AK448*'lista, wskaźniki'!$F$26</f>
        <v>0</v>
      </c>
      <c r="AZ448" s="20">
        <f t="shared" si="178"/>
        <v>9.402913031249998</v>
      </c>
      <c r="BA448" s="20">
        <f t="shared" si="179"/>
        <v>3.34191E-2</v>
      </c>
      <c r="BB448" s="20">
        <f t="shared" si="180"/>
        <v>3.1660199999999999E-2</v>
      </c>
      <c r="BC448" s="20">
        <f t="shared" si="181"/>
        <v>2.3745149999999997E-5</v>
      </c>
      <c r="BD448" s="1098" t="s">
        <v>17</v>
      </c>
      <c r="BE448" s="1098" t="s">
        <v>17</v>
      </c>
      <c r="BF448" s="1098" t="s">
        <v>17</v>
      </c>
      <c r="BG448" s="1098" t="s">
        <v>17</v>
      </c>
      <c r="BH448" s="101"/>
      <c r="BI448" s="1098" t="s">
        <v>16</v>
      </c>
      <c r="BJ448" s="101" t="s">
        <v>52</v>
      </c>
      <c r="BK448" s="1098" t="s">
        <v>17</v>
      </c>
      <c r="BL448" s="101"/>
      <c r="BM448" s="101"/>
      <c r="BN448" s="101"/>
      <c r="BO448" s="101" t="s">
        <v>57</v>
      </c>
      <c r="BP448" s="101" t="s">
        <v>52</v>
      </c>
      <c r="BQ448" s="101" t="s">
        <v>120</v>
      </c>
      <c r="BR448" s="101">
        <v>1</v>
      </c>
      <c r="BS448" s="1092">
        <v>10000</v>
      </c>
      <c r="BT448" s="1092"/>
      <c r="BU448" s="1092"/>
      <c r="BV448" s="1092"/>
      <c r="BW448" s="1092"/>
      <c r="BX448" s="1092"/>
      <c r="BY448" s="1095"/>
      <c r="CA448" s="365">
        <f t="shared" si="182"/>
        <v>87.944999999999993</v>
      </c>
      <c r="CB448" s="365" t="b">
        <f t="shared" si="183"/>
        <v>0</v>
      </c>
      <c r="CC448" s="365" t="b">
        <f t="shared" si="184"/>
        <v>0</v>
      </c>
      <c r="CD448" s="365" t="b">
        <f t="shared" si="185"/>
        <v>0</v>
      </c>
      <c r="CE448" s="365" t="b">
        <f t="shared" si="186"/>
        <v>0</v>
      </c>
      <c r="CF448" s="365" t="b">
        <f t="shared" si="187"/>
        <v>0</v>
      </c>
      <c r="CG448" s="365">
        <f t="shared" si="188"/>
        <v>4.3357072500000005</v>
      </c>
      <c r="CH448" s="365" t="b">
        <f t="shared" si="189"/>
        <v>0</v>
      </c>
      <c r="CI448" s="72">
        <f t="shared" si="190"/>
        <v>87.944999999999993</v>
      </c>
      <c r="CJ448" s="72" t="b">
        <f t="shared" si="191"/>
        <v>0</v>
      </c>
      <c r="CK448" s="72" t="b">
        <f t="shared" si="192"/>
        <v>0</v>
      </c>
      <c r="CL448" s="72">
        <f t="shared" si="193"/>
        <v>0</v>
      </c>
      <c r="CM448" s="72" t="b">
        <f t="shared" si="194"/>
        <v>0</v>
      </c>
      <c r="CN448" s="72">
        <f t="shared" si="195"/>
        <v>4.3357072500000005</v>
      </c>
      <c r="CP448" s="13" t="b">
        <f t="shared" si="196"/>
        <v>0</v>
      </c>
      <c r="CQ448" s="13">
        <f t="shared" si="197"/>
        <v>0</v>
      </c>
      <c r="CR448" s="13">
        <f t="shared" si="198"/>
        <v>150</v>
      </c>
      <c r="CS448" s="13">
        <f t="shared" si="204"/>
        <v>75</v>
      </c>
      <c r="CT448" s="13" t="b">
        <f t="shared" si="203"/>
        <v>0</v>
      </c>
      <c r="CU448" s="13">
        <f t="shared" si="205"/>
        <v>0</v>
      </c>
      <c r="CV448" s="13" t="b">
        <f t="shared" si="199"/>
        <v>0</v>
      </c>
      <c r="CW448" s="13">
        <f t="shared" si="200"/>
        <v>0</v>
      </c>
      <c r="CX448" s="13" t="b">
        <f t="shared" si="201"/>
        <v>0</v>
      </c>
      <c r="CY448" s="13">
        <f t="shared" si="202"/>
        <v>0</v>
      </c>
    </row>
    <row r="449" spans="1:103" ht="15" thickBot="1">
      <c r="A449" s="932"/>
      <c r="B449" s="1099"/>
      <c r="C449" s="1099"/>
      <c r="D449" s="1099"/>
      <c r="E449" s="1099"/>
      <c r="F449" s="1099"/>
      <c r="G449" s="1099"/>
      <c r="H449" s="1099"/>
      <c r="I449" s="1099"/>
      <c r="J449" s="1099"/>
      <c r="K449" s="1099"/>
      <c r="L449" s="1099"/>
      <c r="M449" s="1099"/>
      <c r="N449" s="1099"/>
      <c r="O449" s="1099"/>
      <c r="P449" s="1099"/>
      <c r="Q449" s="941"/>
      <c r="R449" s="1099"/>
      <c r="S449" s="1099"/>
      <c r="T449" s="1099"/>
      <c r="U449" s="1099"/>
      <c r="V449" s="1099"/>
      <c r="W449" s="20" t="s">
        <v>36</v>
      </c>
      <c r="X449" s="103"/>
      <c r="Y449" s="103"/>
      <c r="Z449" s="103"/>
      <c r="AA449" s="103" t="s">
        <v>36</v>
      </c>
      <c r="AB449" s="104">
        <v>2</v>
      </c>
      <c r="AC449" s="104"/>
      <c r="AD449" s="103">
        <v>900</v>
      </c>
      <c r="AE449" s="1099"/>
      <c r="AF449" s="354">
        <f t="shared" si="206"/>
        <v>31.2</v>
      </c>
      <c r="AG449" s="273">
        <f>IF(R449="kompletna",Q449*J449*0.0036*'lista, wskaźniki'!$F$13, IF(R449="częściowa",Q449*J449*0.0036*'lista, wskaźniki'!$F$14, IF(R449="brak",Q449*J449*0.0036*'lista, wskaźniki'!$F$15,)))</f>
        <v>0</v>
      </c>
      <c r="AH449" s="334">
        <f>IF(Y449="inne",K449*'lista, wskaźniki'!$E$35,IF(Y449="to samo źródło",0,IF(Y449=0,0)))</f>
        <v>0</v>
      </c>
      <c r="AI449" s="334" t="b">
        <f>IF(AA449="gaz z sieci",AC449*'lista, wskaźniki'!$D$21)</f>
        <v>0</v>
      </c>
      <c r="AJ449" s="272">
        <f>IF(AA449="węgiel",AB449*'lista, wskaźniki'!$D$20, IF('Sektor mieszkaniowy'!AA449="drewno",'Sektor mieszkaniowy'!AB449*'lista, wskaźniki'!$D$22,IF('Sektor mieszkaniowy'!AA449="pellet",AB449*'lista, wskaźniki'!$D$23,IF('Sektor mieszkaniowy'!AA449="gaz z sieci",AB449*'lista, wskaźniki'!$D$21,IF('Sektor mieszkaniowy'!AA449="olej opałowy",'Sektor mieszkaniowy'!AB449*'lista, wskaźniki'!$D$24)))))</f>
        <v>31.2</v>
      </c>
      <c r="AK449" s="1102"/>
      <c r="AL449" s="1099"/>
      <c r="AM449" s="20">
        <f>IF(AA449="węgiel",AF449*1/3.6*'lista, wskaźniki'!$F$20,IF(AA449="drewno",AF449*1/3.6*'lista, wskaźniki'!$F$22,IF(AA449="pellet",AF449*1/3.6*'lista, wskaźniki'!$F$23,IF(AA449="gaz z sieci",AF449*1/3.6*'lista, wskaźniki'!$F$21,IF(AA449="olej opałowy",AF449*1/3.6*'lista, wskaźniki'!$F$24,0)))))</f>
        <v>0</v>
      </c>
      <c r="AN449" s="20">
        <f>IF(AA449="węgiel",AF449*'lista, wskaźniki'!$E$42,IF(AA449="drewno",AF449*'lista, wskaźniki'!$G$42,IF(AA449="pellet",AF449*'lista, wskaźniki'!$H$42,IF(AA449="gaz z sieci",AF449*'lista, wskaźniki'!$F$42,IF(AA449="olej opałowy",AF449*'lista, wskaźniki'!$I$42,0)))))</f>
        <v>2.5271999999999999E-2</v>
      </c>
      <c r="AO449" s="20">
        <f>IF(AA449="węgiel",AF449*'lista, wskaźniki'!$E$43,IF(AA449="drewno",AF449*'lista, wskaźniki'!$G$43,IF(AA449="pellet",AF449*'lista, wskaźniki'!$H$43,IF(AA449="gaz z sieci",AF449*'lista, wskaźniki'!$F$43,IF(AA449="olej opałowy",AF449*'lista, wskaźniki'!$I$43,0)))))</f>
        <v>2.5271999999999999E-2</v>
      </c>
      <c r="AP449" s="20">
        <f>IF(AA449="węgiel",AF449*'lista, wskaźniki'!$E$44,IF(AA449="drewno",AF449*'lista, wskaźniki'!$G$44,IF(AA449="pellet",AF449*'lista, wskaźniki'!$H$44,IF(AA449="gaz z sieci",AF449*'lista, wskaźniki'!$F$44,IF(AA449="olej opałowy",AF449*'lista, wskaźniki'!$I$44,0)))))</f>
        <v>7.7999999999999999E-6</v>
      </c>
      <c r="AQ449" s="20" t="b">
        <f>IF(Z449="gaz",AH449*1/3.6*'lista, wskaźniki'!$F$21,IF(Z449="energia elektryczna",AH449*1/3.6*'lista, wskaźniki'!$F$26))</f>
        <v>0</v>
      </c>
      <c r="AR449" s="20" t="b">
        <f>IF(Z449="gaz",AH449*'lista, wskaźniki'!$F$42,IF(Z449="energia elektryczna",AH449*0))</f>
        <v>0</v>
      </c>
      <c r="AS449" s="20" t="b">
        <f>IF(Z449="gaz",AH449*'lista, wskaźniki'!$F$43,IF(Z449="energia elektryczna",AH449*0))</f>
        <v>0</v>
      </c>
      <c r="AT449" s="20" t="b">
        <f>IF(Z449="gaz",AH449*'lista, wskaźniki'!$F$44,IF(Z449="energia elektryczna",AH449*0))</f>
        <v>0</v>
      </c>
      <c r="AU449" s="20">
        <f>AI449*1/3.6*'lista, wskaźniki'!$F$21</f>
        <v>0</v>
      </c>
      <c r="AV449" s="20">
        <f>AI449*'lista, wskaźniki'!$F$42</f>
        <v>0</v>
      </c>
      <c r="AW449" s="20">
        <f>AI449*'lista, wskaźniki'!$F$43</f>
        <v>0</v>
      </c>
      <c r="AX449" s="20">
        <f>AI449*'lista, wskaźniki'!$F$44</f>
        <v>0</v>
      </c>
      <c r="AY449" s="20">
        <f>AK449*'lista, wskaźniki'!$F$26</f>
        <v>0</v>
      </c>
      <c r="AZ449" s="20">
        <f t="shared" si="178"/>
        <v>0</v>
      </c>
      <c r="BA449" s="20">
        <f t="shared" si="179"/>
        <v>2.5271999999999999E-2</v>
      </c>
      <c r="BB449" s="20">
        <f t="shared" si="180"/>
        <v>2.5271999999999999E-2</v>
      </c>
      <c r="BC449" s="20">
        <f t="shared" si="181"/>
        <v>7.7999999999999999E-6</v>
      </c>
      <c r="BD449" s="1099"/>
      <c r="BE449" s="1099"/>
      <c r="BF449" s="1099"/>
      <c r="BG449" s="1099"/>
      <c r="BH449" s="103"/>
      <c r="BI449" s="1099"/>
      <c r="BJ449" s="103"/>
      <c r="BK449" s="1099"/>
      <c r="BL449" s="103"/>
      <c r="BM449" s="103"/>
      <c r="BN449" s="103"/>
      <c r="BO449" s="103"/>
      <c r="BP449" s="103"/>
      <c r="BQ449" s="103"/>
      <c r="BR449" s="103"/>
      <c r="BS449" s="1093"/>
      <c r="BT449" s="1093"/>
      <c r="BU449" s="1093"/>
      <c r="BV449" s="1093"/>
      <c r="BW449" s="1093"/>
      <c r="BX449" s="1093"/>
      <c r="BY449" s="1096"/>
      <c r="CA449" s="365" t="b">
        <f t="shared" si="182"/>
        <v>0</v>
      </c>
      <c r="CB449" s="365">
        <f t="shared" si="183"/>
        <v>31.2</v>
      </c>
      <c r="CC449" s="365" t="b">
        <f t="shared" si="184"/>
        <v>0</v>
      </c>
      <c r="CD449" s="365" t="b">
        <f t="shared" si="185"/>
        <v>0</v>
      </c>
      <c r="CE449" s="365" t="b">
        <f t="shared" si="186"/>
        <v>0</v>
      </c>
      <c r="CF449" s="365" t="b">
        <f t="shared" si="187"/>
        <v>0</v>
      </c>
      <c r="CG449" s="365" t="b">
        <f t="shared" si="188"/>
        <v>0</v>
      </c>
      <c r="CH449" s="365" t="b">
        <f t="shared" si="189"/>
        <v>0</v>
      </c>
      <c r="CI449" s="72" t="b">
        <f t="shared" si="190"/>
        <v>0</v>
      </c>
      <c r="CJ449" s="72">
        <f t="shared" si="191"/>
        <v>31.2</v>
      </c>
      <c r="CK449" s="72" t="b">
        <f t="shared" si="192"/>
        <v>0</v>
      </c>
      <c r="CL449" s="72">
        <f t="shared" si="193"/>
        <v>0</v>
      </c>
      <c r="CM449" s="72" t="b">
        <f t="shared" si="194"/>
        <v>0</v>
      </c>
      <c r="CN449" s="72" t="b">
        <f t="shared" si="195"/>
        <v>0</v>
      </c>
      <c r="CP449" s="13">
        <f t="shared" si="196"/>
        <v>0</v>
      </c>
      <c r="CQ449" s="13" t="b">
        <f t="shared" si="197"/>
        <v>0</v>
      </c>
      <c r="CR449" s="13" t="b">
        <f t="shared" si="198"/>
        <v>0</v>
      </c>
      <c r="CS449" s="13" t="b">
        <f t="shared" si="204"/>
        <v>0</v>
      </c>
      <c r="CT449" s="13" t="b">
        <f t="shared" si="203"/>
        <v>0</v>
      </c>
      <c r="CU449" s="13" t="b">
        <f t="shared" si="205"/>
        <v>0</v>
      </c>
      <c r="CV449" s="13" t="b">
        <f t="shared" si="199"/>
        <v>0</v>
      </c>
      <c r="CW449" s="13" t="b">
        <f t="shared" si="200"/>
        <v>0</v>
      </c>
      <c r="CX449" s="13" t="b">
        <f t="shared" si="201"/>
        <v>0</v>
      </c>
      <c r="CY449" s="13" t="b">
        <f t="shared" si="202"/>
        <v>0</v>
      </c>
    </row>
    <row r="450" spans="1:103" ht="15" thickBot="1">
      <c r="A450" s="932"/>
      <c r="B450" s="1099"/>
      <c r="C450" s="1099"/>
      <c r="D450" s="1099"/>
      <c r="E450" s="1099"/>
      <c r="F450" s="1099"/>
      <c r="G450" s="1099"/>
      <c r="H450" s="1099"/>
      <c r="I450" s="1099"/>
      <c r="J450" s="1099"/>
      <c r="K450" s="1099"/>
      <c r="L450" s="1099"/>
      <c r="M450" s="1099"/>
      <c r="N450" s="1099"/>
      <c r="O450" s="1099"/>
      <c r="P450" s="1099"/>
      <c r="Q450" s="941"/>
      <c r="R450" s="1099"/>
      <c r="S450" s="1099"/>
      <c r="T450" s="1099"/>
      <c r="U450" s="1099"/>
      <c r="V450" s="1099"/>
      <c r="W450" s="103"/>
      <c r="X450" s="103"/>
      <c r="Y450" s="103"/>
      <c r="Z450" s="103"/>
      <c r="AA450" s="103" t="s">
        <v>50</v>
      </c>
      <c r="AB450" s="104"/>
      <c r="AC450" s="104"/>
      <c r="AD450" s="103"/>
      <c r="AE450" s="1099"/>
      <c r="AF450" s="334">
        <f t="shared" si="206"/>
        <v>0</v>
      </c>
      <c r="AG450" s="272">
        <f>IF(R450="kompletna",Q450*J450*0.0036*'lista, wskaźniki'!$F$13, IF(R450="częściowa",Q450*J450*0.0036*'lista, wskaźniki'!$F$14, IF(R450="brak",Q450*J450*0.0036*'lista, wskaźniki'!$F$15,)))</f>
        <v>0</v>
      </c>
      <c r="AH450" s="334">
        <f>IF(Y450="inne",K450*'lista, wskaźniki'!$E$35,IF(Y450="to samo źródło",0,IF(Y450=0,0)))</f>
        <v>0</v>
      </c>
      <c r="AI450" s="334" t="b">
        <f>IF(AA450="gaz z sieci",AC450*'lista, wskaźniki'!$D$21)</f>
        <v>0</v>
      </c>
      <c r="AJ450" s="272">
        <f>IF(AA450="węgiel",AB450*'lista, wskaźniki'!$D$20, IF('Sektor mieszkaniowy'!AA450="drewno",'Sektor mieszkaniowy'!AB450*'lista, wskaźniki'!$D$22,IF('Sektor mieszkaniowy'!AA450="pellet",AB450*'lista, wskaźniki'!$D$23,IF('Sektor mieszkaniowy'!AA450="gaz z sieci",AB450*'lista, wskaźniki'!$D$21,IF('Sektor mieszkaniowy'!AA450="olej opałowy",'Sektor mieszkaniowy'!AB450*'lista, wskaźniki'!$D$24)))))</f>
        <v>0</v>
      </c>
      <c r="AK450" s="1102"/>
      <c r="AL450" s="1099"/>
      <c r="AM450" s="20">
        <f>IF(AA450="węgiel",AF450*1/3.6*'lista, wskaźniki'!$F$20,IF(AA450="drewno",AF450*1/3.6*'lista, wskaźniki'!$F$22,IF(AA450="pellet",AF450*1/3.6*'lista, wskaźniki'!$F$23,IF(AA450="gaz z sieci",AF450*1/3.6*'lista, wskaźniki'!$F$21,IF(AA450="olej opałowy",AF450*1/3.6*'lista, wskaźniki'!$F$24,0)))))</f>
        <v>0</v>
      </c>
      <c r="AN450" s="20">
        <f>IF(AA450="węgiel",AF450*'lista, wskaźniki'!$E$42,IF(AA450="drewno",AF450*'lista, wskaźniki'!$G$42,IF(AA450="pellet",AF450*'lista, wskaźniki'!$H$42,IF(AA450="gaz z sieci",AF450*'lista, wskaźniki'!$F$42,IF(AA450="olej opałowy",AF450*'lista, wskaźniki'!$I$42,0)))))</f>
        <v>0</v>
      </c>
      <c r="AO450" s="20">
        <f>IF(AA450="węgiel",AF450*'lista, wskaźniki'!$E$43,IF(AA450="drewno",AF450*'lista, wskaźniki'!$G$43,IF(AA450="pellet",AF450*'lista, wskaźniki'!$H$43,IF(AA450="gaz z sieci",AF450*'lista, wskaźniki'!$F$43,IF(AA450="olej opałowy",AF450*'lista, wskaźniki'!$I$43,0)))))</f>
        <v>0</v>
      </c>
      <c r="AP450" s="20">
        <f>IF(AA450="węgiel",AF450*'lista, wskaźniki'!$E$44,IF(AA450="drewno",AF450*'lista, wskaźniki'!$G$44,IF(AA450="pellet",AF450*'lista, wskaźniki'!$H$44,IF(AA450="gaz z sieci",AF450*'lista, wskaźniki'!$F$44,IF(AA450="olej opałowy",AF450*'lista, wskaźniki'!$I$44,0)))))</f>
        <v>0</v>
      </c>
      <c r="AQ450" s="20" t="b">
        <f>IF(Z450="gaz",AH450*1/3.6*'lista, wskaźniki'!$F$21,IF(Z450="energia elektryczna",AH450*1/3.6*'lista, wskaźniki'!$F$26))</f>
        <v>0</v>
      </c>
      <c r="AR450" s="20" t="b">
        <f>IF(Z450="gaz",AH450*'lista, wskaźniki'!$F$42,IF(Z450="energia elektryczna",AH450*0))</f>
        <v>0</v>
      </c>
      <c r="AS450" s="20" t="b">
        <f>IF(Z450="gaz",AH450*'lista, wskaźniki'!$F$43,IF(Z450="energia elektryczna",AH450*0))</f>
        <v>0</v>
      </c>
      <c r="AT450" s="20" t="b">
        <f>IF(Z450="gaz",AH450*'lista, wskaźniki'!$F$44,IF(Z450="energia elektryczna",AH450*0))</f>
        <v>0</v>
      </c>
      <c r="AU450" s="20">
        <f>AI450*1/3.6*'lista, wskaźniki'!$F$21</f>
        <v>0</v>
      </c>
      <c r="AV450" s="20">
        <f>AI450*'lista, wskaźniki'!$F$42</f>
        <v>0</v>
      </c>
      <c r="AW450" s="20">
        <f>AI450*'lista, wskaźniki'!$F$43</f>
        <v>0</v>
      </c>
      <c r="AX450" s="20">
        <f>AI450*'lista, wskaźniki'!$F$44</f>
        <v>0</v>
      </c>
      <c r="AY450" s="20">
        <f>AK450*'lista, wskaźniki'!$F$26</f>
        <v>0</v>
      </c>
      <c r="AZ450" s="20">
        <f t="shared" si="178"/>
        <v>0</v>
      </c>
      <c r="BA450" s="20">
        <f t="shared" si="179"/>
        <v>0</v>
      </c>
      <c r="BB450" s="20">
        <f t="shared" si="180"/>
        <v>0</v>
      </c>
      <c r="BC450" s="20">
        <f t="shared" si="181"/>
        <v>0</v>
      </c>
      <c r="BD450" s="1099"/>
      <c r="BE450" s="1099"/>
      <c r="BF450" s="1099"/>
      <c r="BG450" s="1099"/>
      <c r="BH450" s="103"/>
      <c r="BI450" s="1099"/>
      <c r="BJ450" s="103"/>
      <c r="BK450" s="1099"/>
      <c r="BL450" s="103"/>
      <c r="BM450" s="103"/>
      <c r="BN450" s="103"/>
      <c r="BO450" s="103"/>
      <c r="BP450" s="103"/>
      <c r="BQ450" s="103"/>
      <c r="BR450" s="103"/>
      <c r="BS450" s="1093"/>
      <c r="BT450" s="1093"/>
      <c r="BU450" s="1093"/>
      <c r="BV450" s="1093"/>
      <c r="BW450" s="1093"/>
      <c r="BX450" s="1093"/>
      <c r="BY450" s="1096"/>
      <c r="CA450" s="365" t="b">
        <f t="shared" si="182"/>
        <v>0</v>
      </c>
      <c r="CB450" s="365" t="b">
        <f t="shared" si="183"/>
        <v>0</v>
      </c>
      <c r="CC450" s="365">
        <f t="shared" si="184"/>
        <v>0</v>
      </c>
      <c r="CD450" s="365" t="b">
        <f t="shared" si="185"/>
        <v>0</v>
      </c>
      <c r="CE450" s="365" t="b">
        <f t="shared" si="186"/>
        <v>0</v>
      </c>
      <c r="CF450" s="365" t="b">
        <f t="shared" si="187"/>
        <v>0</v>
      </c>
      <c r="CG450" s="365" t="b">
        <f t="shared" si="188"/>
        <v>0</v>
      </c>
      <c r="CH450" s="365" t="b">
        <f t="shared" si="189"/>
        <v>0</v>
      </c>
      <c r="CI450" s="72" t="b">
        <f t="shared" si="190"/>
        <v>0</v>
      </c>
      <c r="CJ450" s="72" t="b">
        <f t="shared" si="191"/>
        <v>0</v>
      </c>
      <c r="CK450" s="72">
        <f t="shared" si="192"/>
        <v>0</v>
      </c>
      <c r="CL450" s="72">
        <f t="shared" si="193"/>
        <v>0</v>
      </c>
      <c r="CM450" s="72" t="b">
        <f t="shared" si="194"/>
        <v>0</v>
      </c>
      <c r="CN450" s="72" t="b">
        <f t="shared" si="195"/>
        <v>0</v>
      </c>
      <c r="CP450" s="13">
        <f t="shared" si="196"/>
        <v>0</v>
      </c>
      <c r="CQ450" s="13" t="b">
        <f t="shared" si="197"/>
        <v>0</v>
      </c>
      <c r="CR450" s="13" t="b">
        <f t="shared" si="198"/>
        <v>0</v>
      </c>
      <c r="CS450" s="13" t="b">
        <f t="shared" si="204"/>
        <v>0</v>
      </c>
      <c r="CT450" s="13" t="b">
        <f t="shared" si="203"/>
        <v>0</v>
      </c>
      <c r="CU450" s="13" t="b">
        <f t="shared" si="205"/>
        <v>0</v>
      </c>
      <c r="CV450" s="13" t="b">
        <f t="shared" si="199"/>
        <v>0</v>
      </c>
      <c r="CW450" s="13" t="b">
        <f t="shared" si="200"/>
        <v>0</v>
      </c>
      <c r="CX450" s="13" t="b">
        <f t="shared" si="201"/>
        <v>0</v>
      </c>
      <c r="CY450" s="13" t="b">
        <f t="shared" si="202"/>
        <v>0</v>
      </c>
    </row>
    <row r="451" spans="1:103" ht="15" thickBot="1">
      <c r="A451" s="932"/>
      <c r="B451" s="1099"/>
      <c r="C451" s="1099"/>
      <c r="D451" s="1099"/>
      <c r="E451" s="1099"/>
      <c r="F451" s="1099"/>
      <c r="G451" s="1099"/>
      <c r="H451" s="1099"/>
      <c r="I451" s="1099"/>
      <c r="J451" s="1099"/>
      <c r="K451" s="1099"/>
      <c r="L451" s="1099"/>
      <c r="M451" s="1099"/>
      <c r="N451" s="1099"/>
      <c r="O451" s="1099"/>
      <c r="P451" s="1099"/>
      <c r="Q451" s="941"/>
      <c r="R451" s="1099"/>
      <c r="S451" s="1099"/>
      <c r="T451" s="1099"/>
      <c r="U451" s="1099"/>
      <c r="V451" s="1099"/>
      <c r="W451" s="103"/>
      <c r="X451" s="103"/>
      <c r="Y451" s="103"/>
      <c r="Z451" s="103"/>
      <c r="AA451" s="103" t="s">
        <v>38</v>
      </c>
      <c r="AB451" s="104"/>
      <c r="AC451" s="104"/>
      <c r="AD451" s="103"/>
      <c r="AE451" s="1099"/>
      <c r="AF451" s="334">
        <f t="shared" si="206"/>
        <v>0</v>
      </c>
      <c r="AG451" s="272">
        <f>IF(R451="kompletna",Q451*J451*0.0036*'lista, wskaźniki'!$F$13, IF(R451="częściowa",Q451*J451*0.0036*'lista, wskaźniki'!$F$14, IF(R451="brak",Q451*J451*0.0036*'lista, wskaźniki'!$F$15,)))</f>
        <v>0</v>
      </c>
      <c r="AH451" s="334">
        <f>IF(Y451="inne",K451*'lista, wskaźniki'!$E$35,IF(Y451="to samo źródło",0,IF(Y451=0,0)))</f>
        <v>0</v>
      </c>
      <c r="AI451" s="334">
        <f>IF(AA451="gaz z sieci",AC451*'lista, wskaźniki'!$D$21)</f>
        <v>0</v>
      </c>
      <c r="AJ451" s="272">
        <f>IF(AA451="węgiel",AB451*'lista, wskaźniki'!$D$20, IF('Sektor mieszkaniowy'!AA451="drewno",'Sektor mieszkaniowy'!AB451*'lista, wskaźniki'!$D$22,IF('Sektor mieszkaniowy'!AA451="pellet",AB451*'lista, wskaźniki'!$D$23,IF('Sektor mieszkaniowy'!AA451="gaz z sieci",AB451*'lista, wskaźniki'!$D$21,IF('Sektor mieszkaniowy'!AA451="olej opałowy",'Sektor mieszkaniowy'!AB451*'lista, wskaźniki'!$D$24)))))</f>
        <v>0</v>
      </c>
      <c r="AK451" s="1102"/>
      <c r="AL451" s="1099"/>
      <c r="AM451" s="20">
        <f>IF(AA451="węgiel",AF451*1/3.6*'lista, wskaźniki'!$F$20,IF(AA451="drewno",AF451*1/3.6*'lista, wskaźniki'!$F$22,IF(AA451="pellet",AF451*1/3.6*'lista, wskaźniki'!$F$23,IF(AA451="gaz z sieci",AF451*1/3.6*'lista, wskaźniki'!$F$21,IF(AA451="olej opałowy",AF451*1/3.6*'lista, wskaźniki'!$F$24,0)))))</f>
        <v>0</v>
      </c>
      <c r="AN451" s="20">
        <f>IF(AA451="węgiel",AF451*'lista, wskaźniki'!$E$42,IF(AA451="drewno",AF451*'lista, wskaźniki'!$G$42,IF(AA451="pellet",AF451*'lista, wskaźniki'!$H$42,IF(AA451="gaz z sieci",AF451*'lista, wskaźniki'!$F$42,IF(AA451="olej opałowy",AF451*'lista, wskaźniki'!$I$42,0)))))</f>
        <v>0</v>
      </c>
      <c r="AO451" s="20">
        <f>IF(AA451="węgiel",AF451*'lista, wskaźniki'!$E$43,IF(AA451="drewno",AF451*'lista, wskaźniki'!$G$43,IF(AA451="pellet",AF451*'lista, wskaźniki'!$H$43,IF(AA451="gaz z sieci",AF451*'lista, wskaźniki'!$F$43,IF(AA451="olej opałowy",AF451*'lista, wskaźniki'!$I$43,0)))))</f>
        <v>0</v>
      </c>
      <c r="AP451" s="20">
        <f>IF(AA451="węgiel",AF451*'lista, wskaźniki'!$E$44,IF(AA451="drewno",AF451*'lista, wskaźniki'!$G$44,IF(AA451="pellet",AF451*'lista, wskaźniki'!$H$44,IF(AA451="gaz z sieci",AF451*'lista, wskaźniki'!$F$44,IF(AA451="olej opałowy",AF451*'lista, wskaźniki'!$I$44,0)))))</f>
        <v>0</v>
      </c>
      <c r="AQ451" s="20" t="b">
        <f>IF(Z451="gaz",AH451*1/3.6*'lista, wskaźniki'!$F$21,IF(Z451="energia elektryczna",AH451*1/3.6*'lista, wskaźniki'!$F$26))</f>
        <v>0</v>
      </c>
      <c r="AR451" s="20" t="b">
        <f>IF(Z451="gaz",AH451*'lista, wskaźniki'!$F$42,IF(Z451="energia elektryczna",AH451*0))</f>
        <v>0</v>
      </c>
      <c r="AS451" s="20" t="b">
        <f>IF(Z451="gaz",AH451*'lista, wskaźniki'!$F$43,IF(Z451="energia elektryczna",AH451*0))</f>
        <v>0</v>
      </c>
      <c r="AT451" s="20" t="b">
        <f>IF(Z451="gaz",AH451*'lista, wskaźniki'!$F$44,IF(Z451="energia elektryczna",AH451*0))</f>
        <v>0</v>
      </c>
      <c r="AU451" s="20">
        <f>AI451*1/3.6*'lista, wskaźniki'!$F$21</f>
        <v>0</v>
      </c>
      <c r="AV451" s="20">
        <f>AI451*'lista, wskaźniki'!$F$42</f>
        <v>0</v>
      </c>
      <c r="AW451" s="20">
        <f>AI451*'lista, wskaźniki'!$F$43</f>
        <v>0</v>
      </c>
      <c r="AX451" s="20">
        <f>AI451*'lista, wskaźniki'!$F$44</f>
        <v>0</v>
      </c>
      <c r="AY451" s="20">
        <f>AK451*'lista, wskaźniki'!$F$26</f>
        <v>0</v>
      </c>
      <c r="AZ451" s="20">
        <f t="shared" si="178"/>
        <v>0</v>
      </c>
      <c r="BA451" s="20">
        <f t="shared" si="179"/>
        <v>0</v>
      </c>
      <c r="BB451" s="20">
        <f t="shared" si="180"/>
        <v>0</v>
      </c>
      <c r="BC451" s="20">
        <f t="shared" si="181"/>
        <v>0</v>
      </c>
      <c r="BD451" s="1099"/>
      <c r="BE451" s="1099"/>
      <c r="BF451" s="1099"/>
      <c r="BG451" s="1099"/>
      <c r="BH451" s="103"/>
      <c r="BI451" s="1099"/>
      <c r="BJ451" s="103"/>
      <c r="BK451" s="1099"/>
      <c r="BL451" s="103"/>
      <c r="BM451" s="103"/>
      <c r="BN451" s="103"/>
      <c r="BO451" s="103"/>
      <c r="BP451" s="103"/>
      <c r="BQ451" s="103"/>
      <c r="BR451" s="103"/>
      <c r="BS451" s="1093"/>
      <c r="BT451" s="1093"/>
      <c r="BU451" s="1093"/>
      <c r="BV451" s="1093"/>
      <c r="BW451" s="1093"/>
      <c r="BX451" s="1093"/>
      <c r="BY451" s="1096"/>
      <c r="CA451" s="365" t="b">
        <f t="shared" si="182"/>
        <v>0</v>
      </c>
      <c r="CB451" s="365" t="b">
        <f t="shared" si="183"/>
        <v>0</v>
      </c>
      <c r="CC451" s="365" t="b">
        <f t="shared" si="184"/>
        <v>0</v>
      </c>
      <c r="CD451" s="365">
        <f t="shared" si="185"/>
        <v>0</v>
      </c>
      <c r="CE451" s="365" t="b">
        <f t="shared" si="186"/>
        <v>0</v>
      </c>
      <c r="CF451" s="365" t="b">
        <f t="shared" si="187"/>
        <v>0</v>
      </c>
      <c r="CG451" s="365" t="b">
        <f t="shared" si="188"/>
        <v>0</v>
      </c>
      <c r="CH451" s="365">
        <f t="shared" si="189"/>
        <v>0</v>
      </c>
      <c r="CI451" s="72" t="b">
        <f t="shared" si="190"/>
        <v>0</v>
      </c>
      <c r="CJ451" s="72" t="b">
        <f t="shared" si="191"/>
        <v>0</v>
      </c>
      <c r="CK451" s="72" t="b">
        <f t="shared" si="192"/>
        <v>0</v>
      </c>
      <c r="CL451" s="72">
        <f t="shared" si="193"/>
        <v>0</v>
      </c>
      <c r="CM451" s="72" t="b">
        <f t="shared" si="194"/>
        <v>0</v>
      </c>
      <c r="CN451" s="72" t="b">
        <f t="shared" si="195"/>
        <v>0</v>
      </c>
      <c r="CP451" s="13">
        <f t="shared" si="196"/>
        <v>0</v>
      </c>
      <c r="CQ451" s="13" t="b">
        <f t="shared" si="197"/>
        <v>0</v>
      </c>
      <c r="CR451" s="13" t="b">
        <f t="shared" si="198"/>
        <v>0</v>
      </c>
      <c r="CS451" s="13" t="b">
        <f t="shared" si="204"/>
        <v>0</v>
      </c>
      <c r="CT451" s="13" t="b">
        <f t="shared" si="203"/>
        <v>0</v>
      </c>
      <c r="CU451" s="13" t="b">
        <f t="shared" si="205"/>
        <v>0</v>
      </c>
      <c r="CV451" s="13" t="b">
        <f t="shared" si="199"/>
        <v>0</v>
      </c>
      <c r="CW451" s="13" t="b">
        <f t="shared" si="200"/>
        <v>0</v>
      </c>
      <c r="CX451" s="13" t="b">
        <f t="shared" si="201"/>
        <v>0</v>
      </c>
      <c r="CY451" s="13" t="b">
        <f t="shared" si="202"/>
        <v>0</v>
      </c>
    </row>
    <row r="452" spans="1:103" ht="15" thickBot="1">
      <c r="A452" s="933"/>
      <c r="B452" s="1100"/>
      <c r="C452" s="1100"/>
      <c r="D452" s="1100"/>
      <c r="E452" s="1100"/>
      <c r="F452" s="1100"/>
      <c r="G452" s="1100"/>
      <c r="H452" s="1100"/>
      <c r="I452" s="1100"/>
      <c r="J452" s="1100"/>
      <c r="K452" s="1100"/>
      <c r="L452" s="1100"/>
      <c r="M452" s="1100"/>
      <c r="N452" s="1100"/>
      <c r="O452" s="1100"/>
      <c r="P452" s="1100"/>
      <c r="Q452" s="942"/>
      <c r="R452" s="1100"/>
      <c r="S452" s="1100"/>
      <c r="T452" s="1100"/>
      <c r="U452" s="1100"/>
      <c r="V452" s="1100"/>
      <c r="W452" s="105"/>
      <c r="X452" s="105"/>
      <c r="Y452" s="105"/>
      <c r="Z452" s="105"/>
      <c r="AA452" s="105" t="s">
        <v>37</v>
      </c>
      <c r="AB452" s="106"/>
      <c r="AC452" s="106"/>
      <c r="AD452" s="105"/>
      <c r="AE452" s="1100"/>
      <c r="AF452" s="334">
        <f t="shared" si="206"/>
        <v>0</v>
      </c>
      <c r="AG452" s="272">
        <f>IF(R452="kompletna",Q452*J452*0.0036*'lista, wskaźniki'!$F$13, IF(R452="częściowa",Q452*J452*0.0036*'lista, wskaźniki'!$F$14, IF(R452="brak",Q452*J452*0.0036*'lista, wskaźniki'!$F$15,)))</f>
        <v>0</v>
      </c>
      <c r="AH452" s="334">
        <f>IF(Y452="inne",K452*'lista, wskaźniki'!$E$35,IF(Y452="to samo źródło",0,IF(Y452=0,0)))</f>
        <v>0</v>
      </c>
      <c r="AI452" s="334" t="b">
        <f>IF(AA452="gaz z sieci",AC452*'lista, wskaźniki'!$D$21)</f>
        <v>0</v>
      </c>
      <c r="AJ452" s="272">
        <f>IF(AA452="węgiel",AB452*'lista, wskaźniki'!$D$20, IF('Sektor mieszkaniowy'!AA452="drewno",'Sektor mieszkaniowy'!AB452*'lista, wskaźniki'!$D$22,IF('Sektor mieszkaniowy'!AA452="pellet",AB452*'lista, wskaźniki'!$D$23,IF('Sektor mieszkaniowy'!AA452="gaz z sieci",AB452*'lista, wskaźniki'!$D$21,IF('Sektor mieszkaniowy'!AA452="olej opałowy",'Sektor mieszkaniowy'!AB452*'lista, wskaźniki'!$D$24)))))</f>
        <v>0</v>
      </c>
      <c r="AK452" s="1103"/>
      <c r="AL452" s="1100"/>
      <c r="AM452" s="20">
        <f>IF(AA452="węgiel",AF452*1/3.6*'lista, wskaźniki'!$F$20,IF(AA452="drewno",AF452*1/3.6*'lista, wskaźniki'!$F$22,IF(AA452="pellet",AF452*1/3.6*'lista, wskaźniki'!$F$23,IF(AA452="gaz z sieci",AF452*1/3.6*'lista, wskaźniki'!$F$21,IF(AA452="olej opałowy",AF452*1/3.6*'lista, wskaźniki'!$F$24,0)))))</f>
        <v>0</v>
      </c>
      <c r="AN452" s="20">
        <f>IF(AA452="węgiel",AF452*'lista, wskaźniki'!$E$42,IF(AA452="drewno",AF452*'lista, wskaźniki'!$G$42,IF(AA452="pellet",AF452*'lista, wskaźniki'!$H$42,IF(AA452="gaz z sieci",AF452*'lista, wskaźniki'!$F$42,IF(AA452="olej opałowy",AF452*'lista, wskaźniki'!$I$42,0)))))</f>
        <v>0</v>
      </c>
      <c r="AO452" s="20">
        <f>IF(AA452="węgiel",AF452*'lista, wskaźniki'!$E$43,IF(AA452="drewno",AF452*'lista, wskaźniki'!$G$43,IF(AA452="pellet",AF452*'lista, wskaźniki'!$H$43,IF(AA452="gaz z sieci",AF452*'lista, wskaźniki'!$F$43,IF(AA452="olej opałowy",AF452*'lista, wskaźniki'!$I$43,0)))))</f>
        <v>0</v>
      </c>
      <c r="AP452" s="20">
        <f>IF(AA452="węgiel",AF452*'lista, wskaźniki'!$E$44,IF(AA452="drewno",AF452*'lista, wskaźniki'!$G$44,IF(AA452="pellet",AF452*'lista, wskaźniki'!$H$44,IF(AA452="gaz z sieci",AF452*'lista, wskaźniki'!$F$44,IF(AA452="olej opałowy",AF452*'lista, wskaźniki'!$I$44,0)))))</f>
        <v>0</v>
      </c>
      <c r="AQ452" s="20" t="b">
        <f>IF(Z452="gaz",AH452*1/3.6*'lista, wskaźniki'!$F$21,IF(Z452="energia elektryczna",AH452*1/3.6*'lista, wskaźniki'!$F$26))</f>
        <v>0</v>
      </c>
      <c r="AR452" s="20" t="b">
        <f>IF(Z452="gaz",AH452*'lista, wskaźniki'!$F$42,IF(Z452="energia elektryczna",AH452*0))</f>
        <v>0</v>
      </c>
      <c r="AS452" s="20" t="b">
        <f>IF(Z452="gaz",AH452*'lista, wskaźniki'!$F$43,IF(Z452="energia elektryczna",AH452*0))</f>
        <v>0</v>
      </c>
      <c r="AT452" s="20" t="b">
        <f>IF(Z452="gaz",AH452*'lista, wskaźniki'!$F$44,IF(Z452="energia elektryczna",AH452*0))</f>
        <v>0</v>
      </c>
      <c r="AU452" s="20">
        <f>AI452*1/3.6*'lista, wskaźniki'!$F$21</f>
        <v>0</v>
      </c>
      <c r="AV452" s="20">
        <f>AI452*'lista, wskaźniki'!$F$42</f>
        <v>0</v>
      </c>
      <c r="AW452" s="20">
        <f>AI452*'lista, wskaźniki'!$F$43</f>
        <v>0</v>
      </c>
      <c r="AX452" s="20">
        <f>AI452*'lista, wskaźniki'!$F$44</f>
        <v>0</v>
      </c>
      <c r="AY452" s="20">
        <f>AK452*'lista, wskaźniki'!$F$26</f>
        <v>0</v>
      </c>
      <c r="AZ452" s="20">
        <f t="shared" ref="AZ452:AZ515" si="207">AM452+AQ452+AU452+AY452</f>
        <v>0</v>
      </c>
      <c r="BA452" s="20">
        <f t="shared" ref="BA452:BA515" si="208">AN452+AR452+AV452</f>
        <v>0</v>
      </c>
      <c r="BB452" s="20">
        <f t="shared" ref="BB452:BB515" si="209">AO452+AS452+AW452</f>
        <v>0</v>
      </c>
      <c r="BC452" s="20">
        <f t="shared" ref="BC452:BC515" si="210">AP452+AT452+AX452</f>
        <v>0</v>
      </c>
      <c r="BD452" s="1100"/>
      <c r="BE452" s="1100"/>
      <c r="BF452" s="1100"/>
      <c r="BG452" s="1100"/>
      <c r="BH452" s="105"/>
      <c r="BI452" s="1100"/>
      <c r="BJ452" s="105"/>
      <c r="BK452" s="1100"/>
      <c r="BL452" s="105"/>
      <c r="BM452" s="105"/>
      <c r="BN452" s="105"/>
      <c r="BO452" s="105"/>
      <c r="BP452" s="105"/>
      <c r="BQ452" s="105"/>
      <c r="BR452" s="105"/>
      <c r="BS452" s="1094"/>
      <c r="BT452" s="1094"/>
      <c r="BU452" s="1094"/>
      <c r="BV452" s="1094"/>
      <c r="BW452" s="1094"/>
      <c r="BX452" s="1094"/>
      <c r="BY452" s="1097"/>
      <c r="CA452" s="365" t="b">
        <f t="shared" ref="CA452:CA515" si="211">IF(AA452="węgiel",AF452)</f>
        <v>0</v>
      </c>
      <c r="CB452" s="365" t="b">
        <f t="shared" ref="CB452:CB515" si="212">IF(AA452="drewno",AF452)</f>
        <v>0</v>
      </c>
      <c r="CC452" s="365" t="b">
        <f t="shared" ref="CC452:CC515" si="213">IF(AA452="pellet",AF452)</f>
        <v>0</v>
      </c>
      <c r="CD452" s="365" t="b">
        <f t="shared" ref="CD452:CD515" si="214">IF(AA452="gaz z sieci",AF452)</f>
        <v>0</v>
      </c>
      <c r="CE452" s="365">
        <f t="shared" ref="CE452:CE515" si="215">IF(AA452="olej opałowy",AF452)</f>
        <v>0</v>
      </c>
      <c r="CF452" s="365" t="b">
        <f t="shared" ref="CF452:CF515" si="216">IF(Z452="gaz",AH452)</f>
        <v>0</v>
      </c>
      <c r="CG452" s="365" t="b">
        <f t="shared" ref="CG452:CG515" si="217">IF(Z452="energia elektryczna",AH452)</f>
        <v>0</v>
      </c>
      <c r="CH452" s="365" t="b">
        <f t="shared" ref="CH452:CH515" si="218">IF(AA452="gaz z sieci",AI452)</f>
        <v>0</v>
      </c>
      <c r="CI452" s="72" t="b">
        <f t="shared" ref="CI452:CI515" si="219">CA452</f>
        <v>0</v>
      </c>
      <c r="CJ452" s="72" t="b">
        <f t="shared" ref="CJ452:CJ515" si="220">CB452</f>
        <v>0</v>
      </c>
      <c r="CK452" s="72" t="b">
        <f t="shared" ref="CK452:CK515" si="221">CC452</f>
        <v>0</v>
      </c>
      <c r="CL452" s="72">
        <f t="shared" ref="CL452:CL515" si="222">CD452+CF452</f>
        <v>0</v>
      </c>
      <c r="CM452" s="72">
        <f t="shared" ref="CM452:CM515" si="223">CE452</f>
        <v>0</v>
      </c>
      <c r="CN452" s="72" t="b">
        <f t="shared" ref="CN452:CN515" si="224">CG452</f>
        <v>0</v>
      </c>
      <c r="CP452" s="13">
        <f t="shared" ref="CP452:CP515" si="225">IF(I452="&lt;1966",J452,IF(I452&lt;1966,J452))</f>
        <v>0</v>
      </c>
      <c r="CQ452" s="13" t="b">
        <f t="shared" ref="CQ452:CQ515" si="226">IF(R452="kompletna",CP452,IF(R452="częściowa",0.5*CP452,IF(R452="brak",0*CP452)))</f>
        <v>0</v>
      </c>
      <c r="CR452" s="13" t="b">
        <f t="shared" ref="CR452:CR515" si="227">IF(I452="1967-1985",J452)</f>
        <v>0</v>
      </c>
      <c r="CS452" s="13" t="b">
        <f t="shared" si="204"/>
        <v>0</v>
      </c>
      <c r="CT452" s="13" t="b">
        <f t="shared" si="203"/>
        <v>0</v>
      </c>
      <c r="CU452" s="13" t="b">
        <f t="shared" si="205"/>
        <v>0</v>
      </c>
      <c r="CV452" s="13" t="b">
        <f t="shared" ref="CV452:CV515" si="228">IF(I452="1993-1996",J452)</f>
        <v>0</v>
      </c>
      <c r="CW452" s="13" t="b">
        <f t="shared" ref="CW452:CW515" si="229">IF(R452="kompletna",CV452,IF(R452="częściowa",0.5*CV452,IF(R452="brak",0*CV452)))</f>
        <v>0</v>
      </c>
      <c r="CX452" s="13" t="b">
        <f t="shared" ref="CX452:CX515" si="230">IF(I452="&gt;1997",J452)</f>
        <v>0</v>
      </c>
      <c r="CY452" s="13" t="b">
        <f t="shared" ref="CY452:CY515" si="231">IF(R452="kompletna",CX452,IF(R452="częściowa",0.5*CX452,IF(R452="brak",0*CX452)))</f>
        <v>0</v>
      </c>
    </row>
    <row r="453" spans="1:103" ht="15" thickBot="1">
      <c r="A453" s="931">
        <v>91</v>
      </c>
      <c r="B453" s="1098" t="s">
        <v>209</v>
      </c>
      <c r="C453" s="1098"/>
      <c r="D453" s="1098" t="s">
        <v>1</v>
      </c>
      <c r="E453" s="1098" t="s">
        <v>5</v>
      </c>
      <c r="F453" s="1098"/>
      <c r="G453" s="1098">
        <v>4</v>
      </c>
      <c r="H453" s="1098"/>
      <c r="I453" s="1098" t="s">
        <v>10</v>
      </c>
      <c r="J453" s="1098">
        <v>150</v>
      </c>
      <c r="K453" s="1098">
        <v>2</v>
      </c>
      <c r="L453" s="1098" t="s">
        <v>16</v>
      </c>
      <c r="M453" s="1098">
        <v>100</v>
      </c>
      <c r="N453" s="1098" t="s">
        <v>16</v>
      </c>
      <c r="O453" s="1098">
        <v>100</v>
      </c>
      <c r="P453" s="1098" t="s">
        <v>17</v>
      </c>
      <c r="Q453" s="940">
        <f>IF(I453="&lt;1966",'lista, wskaźniki'!$G$4,IF(I453="1967-1985",'lista, wskaźniki'!$G$5,IF(I453="1986-1992",'lista, wskaźniki'!$G$6,IF(I453="1993-1996",'lista, wskaźniki'!$G$7,IF(I453="&gt;1997",'lista, wskaźniki'!$G$8,IF(I453=0,'lista, wskaźniki'!$G$4))))))</f>
        <v>290</v>
      </c>
      <c r="R453" s="1098" t="s">
        <v>23</v>
      </c>
      <c r="S453" s="1098" t="s">
        <v>27</v>
      </c>
      <c r="T453" s="1098"/>
      <c r="U453" s="1098">
        <v>2013</v>
      </c>
      <c r="V453" s="1098"/>
      <c r="W453" s="101" t="s">
        <v>38</v>
      </c>
      <c r="X453" s="101" t="s">
        <v>38</v>
      </c>
      <c r="Y453" s="101" t="s">
        <v>42</v>
      </c>
      <c r="Z453" s="101"/>
      <c r="AA453" s="101" t="s">
        <v>35</v>
      </c>
      <c r="AB453" s="102"/>
      <c r="AC453" s="102"/>
      <c r="AD453" s="101"/>
      <c r="AE453" s="1098"/>
      <c r="AF453" s="334">
        <f t="shared" si="206"/>
        <v>0</v>
      </c>
      <c r="AG453" s="272">
        <v>0</v>
      </c>
      <c r="AH453" s="334">
        <f>IF(Y453="inne",K453*'lista, wskaźniki'!$E$35,IF(Y453="to samo źródło",0,IF(Y453=0,0)))</f>
        <v>0</v>
      </c>
      <c r="AI453" s="334" t="b">
        <f>IF(AA453="gaz z sieci",AC453*'lista, wskaźniki'!$D$21)</f>
        <v>0</v>
      </c>
      <c r="AJ453" s="272">
        <f>IF(AA453="węgiel",AB453*'lista, wskaźniki'!$D$20, IF('Sektor mieszkaniowy'!AA453="drewno",'Sektor mieszkaniowy'!AB453*'lista, wskaźniki'!$D$22,IF('Sektor mieszkaniowy'!AA453="pellet",AB453*'lista, wskaźniki'!$D$23,IF('Sektor mieszkaniowy'!AA453="gaz z sieci",AB453*'lista, wskaźniki'!$D$21,IF('Sektor mieszkaniowy'!AA453="olej opałowy",'Sektor mieszkaniowy'!AB453*'lista, wskaźniki'!$D$24)))))</f>
        <v>0</v>
      </c>
      <c r="AK453" s="1101">
        <f>AL453/'lista, wskaźniki'!$A$127</f>
        <v>0</v>
      </c>
      <c r="AL453" s="1098"/>
      <c r="AM453" s="20">
        <f>IF(AA453="węgiel",AF453*1/3.6*'lista, wskaźniki'!$F$20,IF(AA453="drewno",AF453*1/3.6*'lista, wskaźniki'!$F$22,IF(AA453="pellet",AF453*1/3.6*'lista, wskaźniki'!$F$23,IF(AA453="gaz z sieci",AF453*1/3.6*'lista, wskaźniki'!$F$21,IF(AA453="olej opałowy",AF453*1/3.6*'lista, wskaźniki'!$F$24,0)))))</f>
        <v>0</v>
      </c>
      <c r="AN453" s="20">
        <f>IF(AA453="węgiel",AF453*'lista, wskaźniki'!$E$42,IF(AA453="drewno",AF453*'lista, wskaźniki'!$G$42,IF(AA453="pellet",AF453*'lista, wskaźniki'!$H$42,IF(AA453="gaz z sieci",AF453*'lista, wskaźniki'!$F$42,IF(AA453="olej opałowy",AF453*'lista, wskaźniki'!$I$42,0)))))</f>
        <v>0</v>
      </c>
      <c r="AO453" s="20">
        <f>IF(AA453="węgiel",AF453*'lista, wskaźniki'!$E$43,IF(AA453="drewno",AF453*'lista, wskaźniki'!$G$43,IF(AA453="pellet",AF453*'lista, wskaźniki'!$H$43,IF(AA453="gaz z sieci",AF453*'lista, wskaźniki'!$F$43,IF(AA453="olej opałowy",AF453*'lista, wskaźniki'!$I$43,0)))))</f>
        <v>0</v>
      </c>
      <c r="AP453" s="20">
        <f>IF(AA453="węgiel",AF453*'lista, wskaźniki'!$E$44,IF(AA453="drewno",AF453*'lista, wskaźniki'!$G$44,IF(AA453="pellet",AF453*'lista, wskaźniki'!$H$44,IF(AA453="gaz z sieci",AF453*'lista, wskaźniki'!$F$44,IF(AA453="olej opałowy",AF453*'lista, wskaźniki'!$I$44,0)))))</f>
        <v>0</v>
      </c>
      <c r="AQ453" s="20" t="b">
        <f>IF(Z453="gaz",AH453*1/3.6*'lista, wskaźniki'!$F$21,IF(Z453="energia elektryczna",AH453*1/3.6*'lista, wskaźniki'!$F$26))</f>
        <v>0</v>
      </c>
      <c r="AR453" s="20" t="b">
        <f>IF(Z453="gaz",AH453*'lista, wskaźniki'!$F$42,IF(Z453="energia elektryczna",AH453*0))</f>
        <v>0</v>
      </c>
      <c r="AS453" s="20" t="b">
        <f>IF(Z453="gaz",AH453*'lista, wskaźniki'!$F$43,IF(Z453="energia elektryczna",AH453*0))</f>
        <v>0</v>
      </c>
      <c r="AT453" s="20" t="b">
        <f>IF(Z453="gaz",AH453*'lista, wskaźniki'!$F$44,IF(Z453="energia elektryczna",AH453*0))</f>
        <v>0</v>
      </c>
      <c r="AU453" s="20">
        <f>AI453*1/3.6*'lista, wskaźniki'!$F$21</f>
        <v>0</v>
      </c>
      <c r="AV453" s="20">
        <f>AI453*'lista, wskaźniki'!$F$42</f>
        <v>0</v>
      </c>
      <c r="AW453" s="20">
        <f>AI453*'lista, wskaźniki'!$F$43</f>
        <v>0</v>
      </c>
      <c r="AX453" s="20">
        <f>AI453*'lista, wskaźniki'!$F$44</f>
        <v>0</v>
      </c>
      <c r="AY453" s="20">
        <f>AK453*'lista, wskaźniki'!$F$26</f>
        <v>0</v>
      </c>
      <c r="AZ453" s="20">
        <f t="shared" si="207"/>
        <v>0</v>
      </c>
      <c r="BA453" s="20">
        <f t="shared" si="208"/>
        <v>0</v>
      </c>
      <c r="BB453" s="20">
        <f t="shared" si="209"/>
        <v>0</v>
      </c>
      <c r="BC453" s="20">
        <f t="shared" si="210"/>
        <v>0</v>
      </c>
      <c r="BD453" s="1098" t="s">
        <v>17</v>
      </c>
      <c r="BE453" s="1098" t="s">
        <v>17</v>
      </c>
      <c r="BF453" s="1098" t="s">
        <v>16</v>
      </c>
      <c r="BG453" s="1098" t="s">
        <v>17</v>
      </c>
      <c r="BH453" s="101"/>
      <c r="BI453" s="1098" t="s">
        <v>16</v>
      </c>
      <c r="BJ453" s="101" t="s">
        <v>52</v>
      </c>
      <c r="BK453" s="1098" t="s">
        <v>17</v>
      </c>
      <c r="BL453" s="101"/>
      <c r="BM453" s="101"/>
      <c r="BN453" s="101"/>
      <c r="BO453" s="101" t="s">
        <v>57</v>
      </c>
      <c r="BP453" s="101" t="s">
        <v>52</v>
      </c>
      <c r="BQ453" s="101" t="s">
        <v>120</v>
      </c>
      <c r="BR453" s="101">
        <v>1</v>
      </c>
      <c r="BS453" s="1092">
        <v>3000</v>
      </c>
      <c r="BT453" s="1092"/>
      <c r="BU453" s="1092"/>
      <c r="BV453" s="1092"/>
      <c r="BW453" s="1092"/>
      <c r="BX453" s="1092"/>
      <c r="BY453" s="1095"/>
      <c r="CA453" s="365">
        <f t="shared" si="211"/>
        <v>0</v>
      </c>
      <c r="CB453" s="365" t="b">
        <f t="shared" si="212"/>
        <v>0</v>
      </c>
      <c r="CC453" s="365" t="b">
        <f t="shared" si="213"/>
        <v>0</v>
      </c>
      <c r="CD453" s="365" t="b">
        <f t="shared" si="214"/>
        <v>0</v>
      </c>
      <c r="CE453" s="365" t="b">
        <f t="shared" si="215"/>
        <v>0</v>
      </c>
      <c r="CF453" s="365" t="b">
        <f t="shared" si="216"/>
        <v>0</v>
      </c>
      <c r="CG453" s="365" t="b">
        <f t="shared" si="217"/>
        <v>0</v>
      </c>
      <c r="CH453" s="365" t="b">
        <f t="shared" si="218"/>
        <v>0</v>
      </c>
      <c r="CI453" s="72">
        <f t="shared" si="219"/>
        <v>0</v>
      </c>
      <c r="CJ453" s="72" t="b">
        <f t="shared" si="220"/>
        <v>0</v>
      </c>
      <c r="CK453" s="72" t="b">
        <f t="shared" si="221"/>
        <v>0</v>
      </c>
      <c r="CL453" s="72">
        <f t="shared" si="222"/>
        <v>0</v>
      </c>
      <c r="CM453" s="72" t="b">
        <f t="shared" si="223"/>
        <v>0</v>
      </c>
      <c r="CN453" s="72" t="b">
        <f t="shared" si="224"/>
        <v>0</v>
      </c>
      <c r="CP453" s="13">
        <f t="shared" si="225"/>
        <v>150</v>
      </c>
      <c r="CQ453" s="13">
        <f t="shared" si="226"/>
        <v>75</v>
      </c>
      <c r="CR453" s="13" t="b">
        <f t="shared" si="227"/>
        <v>0</v>
      </c>
      <c r="CS453" s="13">
        <f t="shared" si="204"/>
        <v>0</v>
      </c>
      <c r="CT453" s="13" t="b">
        <f t="shared" ref="CT453:CT516" si="232">IF(I453="1986-1992",J453)</f>
        <v>0</v>
      </c>
      <c r="CU453" s="13">
        <f t="shared" si="205"/>
        <v>0</v>
      </c>
      <c r="CV453" s="13" t="b">
        <f t="shared" si="228"/>
        <v>0</v>
      </c>
      <c r="CW453" s="13">
        <f t="shared" si="229"/>
        <v>0</v>
      </c>
      <c r="CX453" s="13" t="b">
        <f t="shared" si="230"/>
        <v>0</v>
      </c>
      <c r="CY453" s="13">
        <f t="shared" si="231"/>
        <v>0</v>
      </c>
    </row>
    <row r="454" spans="1:103" ht="15" thickBot="1">
      <c r="A454" s="932"/>
      <c r="B454" s="1099"/>
      <c r="C454" s="1099"/>
      <c r="D454" s="1099"/>
      <c r="E454" s="1099"/>
      <c r="F454" s="1099"/>
      <c r="G454" s="1099"/>
      <c r="H454" s="1099"/>
      <c r="I454" s="1099"/>
      <c r="J454" s="1099"/>
      <c r="K454" s="1099"/>
      <c r="L454" s="1099"/>
      <c r="M454" s="1099"/>
      <c r="N454" s="1099"/>
      <c r="O454" s="1099"/>
      <c r="P454" s="1099"/>
      <c r="Q454" s="941"/>
      <c r="R454" s="1099"/>
      <c r="S454" s="1099"/>
      <c r="T454" s="1099"/>
      <c r="U454" s="1099"/>
      <c r="V454" s="1099"/>
      <c r="W454" s="103"/>
      <c r="X454" s="103"/>
      <c r="Y454" s="103"/>
      <c r="Z454" s="103"/>
      <c r="AA454" s="103" t="s">
        <v>36</v>
      </c>
      <c r="AB454" s="104"/>
      <c r="AC454" s="104"/>
      <c r="AD454" s="103"/>
      <c r="AE454" s="1099"/>
      <c r="AF454" s="334">
        <f t="shared" si="206"/>
        <v>0</v>
      </c>
      <c r="AG454" s="272">
        <f>IF(R454="kompletna",Q454*J454*0.0036*'lista, wskaźniki'!$F$13, IF(R454="częściowa",Q454*J454*0.0036*'lista, wskaźniki'!$F$14, IF(R454="brak",Q454*J454*0.0036*'lista, wskaźniki'!$F$15,)))</f>
        <v>0</v>
      </c>
      <c r="AH454" s="334">
        <f>IF(Y454="inne",K454*'lista, wskaźniki'!$E$35,IF(Y454="to samo źródło",0,IF(Y454=0,0)))</f>
        <v>0</v>
      </c>
      <c r="AI454" s="334" t="b">
        <f>IF(AA454="gaz z sieci",AC454*'lista, wskaźniki'!$D$21)</f>
        <v>0</v>
      </c>
      <c r="AJ454" s="272">
        <f>IF(AA454="węgiel",AB454*'lista, wskaźniki'!$D$20, IF('Sektor mieszkaniowy'!AA454="drewno",'Sektor mieszkaniowy'!AB454*'lista, wskaźniki'!$D$22,IF('Sektor mieszkaniowy'!AA454="pellet",AB454*'lista, wskaźniki'!$D$23,IF('Sektor mieszkaniowy'!AA454="gaz z sieci",AB454*'lista, wskaźniki'!$D$21,IF('Sektor mieszkaniowy'!AA454="olej opałowy",'Sektor mieszkaniowy'!AB454*'lista, wskaźniki'!$D$24)))))</f>
        <v>0</v>
      </c>
      <c r="AK454" s="1102"/>
      <c r="AL454" s="1099"/>
      <c r="AM454" s="20">
        <f>IF(AA454="węgiel",AF454*1/3.6*'lista, wskaźniki'!$F$20,IF(AA454="drewno",AF454*1/3.6*'lista, wskaźniki'!$F$22,IF(AA454="pellet",AF454*1/3.6*'lista, wskaźniki'!$F$23,IF(AA454="gaz z sieci",AF454*1/3.6*'lista, wskaźniki'!$F$21,IF(AA454="olej opałowy",AF454*1/3.6*'lista, wskaźniki'!$F$24,0)))))</f>
        <v>0</v>
      </c>
      <c r="AN454" s="20">
        <f>IF(AA454="węgiel",AF454*'lista, wskaźniki'!$E$42,IF(AA454="drewno",AF454*'lista, wskaźniki'!$G$42,IF(AA454="pellet",AF454*'lista, wskaźniki'!$H$42,IF(AA454="gaz z sieci",AF454*'lista, wskaźniki'!$F$42,IF(AA454="olej opałowy",AF454*'lista, wskaźniki'!$I$42,0)))))</f>
        <v>0</v>
      </c>
      <c r="AO454" s="20">
        <f>IF(AA454="węgiel",AF454*'lista, wskaźniki'!$E$43,IF(AA454="drewno",AF454*'lista, wskaźniki'!$G$43,IF(AA454="pellet",AF454*'lista, wskaźniki'!$H$43,IF(AA454="gaz z sieci",AF454*'lista, wskaźniki'!$F$43,IF(AA454="olej opałowy",AF454*'lista, wskaźniki'!$I$43,0)))))</f>
        <v>0</v>
      </c>
      <c r="AP454" s="20">
        <f>IF(AA454="węgiel",AF454*'lista, wskaźniki'!$E$44,IF(AA454="drewno",AF454*'lista, wskaźniki'!$G$44,IF(AA454="pellet",AF454*'lista, wskaźniki'!$H$44,IF(AA454="gaz z sieci",AF454*'lista, wskaźniki'!$F$44,IF(AA454="olej opałowy",AF454*'lista, wskaźniki'!$I$44,0)))))</f>
        <v>0</v>
      </c>
      <c r="AQ454" s="20" t="b">
        <f>IF(Z454="gaz",AH454*1/3.6*'lista, wskaźniki'!$F$21,IF(Z454="energia elektryczna",AH454*1/3.6*'lista, wskaźniki'!$F$26))</f>
        <v>0</v>
      </c>
      <c r="AR454" s="20" t="b">
        <f>IF(Z454="gaz",AH454*'lista, wskaźniki'!$F$42,IF(Z454="energia elektryczna",AH454*0))</f>
        <v>0</v>
      </c>
      <c r="AS454" s="20" t="b">
        <f>IF(Z454="gaz",AH454*'lista, wskaźniki'!$F$43,IF(Z454="energia elektryczna",AH454*0))</f>
        <v>0</v>
      </c>
      <c r="AT454" s="20" t="b">
        <f>IF(Z454="gaz",AH454*'lista, wskaźniki'!$F$44,IF(Z454="energia elektryczna",AH454*0))</f>
        <v>0</v>
      </c>
      <c r="AU454" s="20">
        <f>AI454*1/3.6*'lista, wskaźniki'!$F$21</f>
        <v>0</v>
      </c>
      <c r="AV454" s="20">
        <f>AI454*'lista, wskaźniki'!$F$42</f>
        <v>0</v>
      </c>
      <c r="AW454" s="20">
        <f>AI454*'lista, wskaźniki'!$F$43</f>
        <v>0</v>
      </c>
      <c r="AX454" s="20">
        <f>AI454*'lista, wskaźniki'!$F$44</f>
        <v>0</v>
      </c>
      <c r="AY454" s="20">
        <f>AK454*'lista, wskaźniki'!$F$26</f>
        <v>0</v>
      </c>
      <c r="AZ454" s="20">
        <f t="shared" si="207"/>
        <v>0</v>
      </c>
      <c r="BA454" s="20">
        <f t="shared" si="208"/>
        <v>0</v>
      </c>
      <c r="BB454" s="20">
        <f t="shared" si="209"/>
        <v>0</v>
      </c>
      <c r="BC454" s="20">
        <f t="shared" si="210"/>
        <v>0</v>
      </c>
      <c r="BD454" s="1099"/>
      <c r="BE454" s="1099"/>
      <c r="BF454" s="1099"/>
      <c r="BG454" s="1099"/>
      <c r="BH454" s="103"/>
      <c r="BI454" s="1099"/>
      <c r="BJ454" s="103"/>
      <c r="BK454" s="1099"/>
      <c r="BL454" s="103"/>
      <c r="BM454" s="103"/>
      <c r="BN454" s="103"/>
      <c r="BO454" s="103"/>
      <c r="BP454" s="103"/>
      <c r="BQ454" s="103" t="s">
        <v>121</v>
      </c>
      <c r="BR454" s="103">
        <v>1</v>
      </c>
      <c r="BS454" s="1093"/>
      <c r="BT454" s="1093"/>
      <c r="BU454" s="1093"/>
      <c r="BV454" s="1093"/>
      <c r="BW454" s="1093"/>
      <c r="BX454" s="1093"/>
      <c r="BY454" s="1096"/>
      <c r="CA454" s="365" t="b">
        <f t="shared" si="211"/>
        <v>0</v>
      </c>
      <c r="CB454" s="365">
        <f t="shared" si="212"/>
        <v>0</v>
      </c>
      <c r="CC454" s="365" t="b">
        <f t="shared" si="213"/>
        <v>0</v>
      </c>
      <c r="CD454" s="365" t="b">
        <f t="shared" si="214"/>
        <v>0</v>
      </c>
      <c r="CE454" s="365" t="b">
        <f t="shared" si="215"/>
        <v>0</v>
      </c>
      <c r="CF454" s="365" t="b">
        <f t="shared" si="216"/>
        <v>0</v>
      </c>
      <c r="CG454" s="365" t="b">
        <f t="shared" si="217"/>
        <v>0</v>
      </c>
      <c r="CH454" s="365" t="b">
        <f t="shared" si="218"/>
        <v>0</v>
      </c>
      <c r="CI454" s="72" t="b">
        <f t="shared" si="219"/>
        <v>0</v>
      </c>
      <c r="CJ454" s="72">
        <f t="shared" si="220"/>
        <v>0</v>
      </c>
      <c r="CK454" s="72" t="b">
        <f t="shared" si="221"/>
        <v>0</v>
      </c>
      <c r="CL454" s="72">
        <f t="shared" si="222"/>
        <v>0</v>
      </c>
      <c r="CM454" s="72" t="b">
        <f t="shared" si="223"/>
        <v>0</v>
      </c>
      <c r="CN454" s="72" t="b">
        <f t="shared" si="224"/>
        <v>0</v>
      </c>
      <c r="CP454" s="13">
        <f t="shared" si="225"/>
        <v>0</v>
      </c>
      <c r="CQ454" s="13" t="b">
        <f t="shared" si="226"/>
        <v>0</v>
      </c>
      <c r="CR454" s="13" t="b">
        <f t="shared" si="227"/>
        <v>0</v>
      </c>
      <c r="CS454" s="13" t="b">
        <f t="shared" si="204"/>
        <v>0</v>
      </c>
      <c r="CT454" s="13" t="b">
        <f t="shared" si="232"/>
        <v>0</v>
      </c>
      <c r="CU454" s="13" t="b">
        <f t="shared" si="205"/>
        <v>0</v>
      </c>
      <c r="CV454" s="13" t="b">
        <f t="shared" si="228"/>
        <v>0</v>
      </c>
      <c r="CW454" s="13" t="b">
        <f t="shared" si="229"/>
        <v>0</v>
      </c>
      <c r="CX454" s="13" t="b">
        <f t="shared" si="230"/>
        <v>0</v>
      </c>
      <c r="CY454" s="13" t="b">
        <f t="shared" si="231"/>
        <v>0</v>
      </c>
    </row>
    <row r="455" spans="1:103" ht="15" thickBot="1">
      <c r="A455" s="932"/>
      <c r="B455" s="1099"/>
      <c r="C455" s="1099"/>
      <c r="D455" s="1099"/>
      <c r="E455" s="1099"/>
      <c r="F455" s="1099"/>
      <c r="G455" s="1099"/>
      <c r="H455" s="1099"/>
      <c r="I455" s="1099"/>
      <c r="J455" s="1099"/>
      <c r="K455" s="1099"/>
      <c r="L455" s="1099"/>
      <c r="M455" s="1099"/>
      <c r="N455" s="1099"/>
      <c r="O455" s="1099"/>
      <c r="P455" s="1099"/>
      <c r="Q455" s="941"/>
      <c r="R455" s="1099"/>
      <c r="S455" s="1099"/>
      <c r="T455" s="1099"/>
      <c r="U455" s="1099"/>
      <c r="V455" s="1099"/>
      <c r="W455" s="103"/>
      <c r="X455" s="103"/>
      <c r="Y455" s="103"/>
      <c r="Z455" s="103"/>
      <c r="AA455" s="103" t="s">
        <v>50</v>
      </c>
      <c r="AB455" s="104"/>
      <c r="AC455" s="104"/>
      <c r="AD455" s="103"/>
      <c r="AE455" s="1099"/>
      <c r="AF455" s="334">
        <f t="shared" si="206"/>
        <v>0</v>
      </c>
      <c r="AG455" s="272">
        <f>IF(R455="kompletna",Q455*J455*0.0036*'lista, wskaźniki'!$F$13, IF(R455="częściowa",Q455*J455*0.0036*'lista, wskaźniki'!$F$14, IF(R455="brak",Q455*J455*0.0036*'lista, wskaźniki'!$F$15,)))</f>
        <v>0</v>
      </c>
      <c r="AH455" s="334">
        <f>IF(Y455="inne",K455*'lista, wskaźniki'!$E$35,IF(Y455="to samo źródło",0,IF(Y455=0,0)))</f>
        <v>0</v>
      </c>
      <c r="AI455" s="334" t="b">
        <f>IF(AA455="gaz z sieci",AC455*'lista, wskaźniki'!$D$21)</f>
        <v>0</v>
      </c>
      <c r="AJ455" s="272">
        <f>IF(AA455="węgiel",AB455*'lista, wskaźniki'!$D$20, IF('Sektor mieszkaniowy'!AA455="drewno",'Sektor mieszkaniowy'!AB455*'lista, wskaźniki'!$D$22,IF('Sektor mieszkaniowy'!AA455="pellet",AB455*'lista, wskaźniki'!$D$23,IF('Sektor mieszkaniowy'!AA455="gaz z sieci",AB455*'lista, wskaźniki'!$D$21,IF('Sektor mieszkaniowy'!AA455="olej opałowy",'Sektor mieszkaniowy'!AB455*'lista, wskaźniki'!$D$24)))))</f>
        <v>0</v>
      </c>
      <c r="AK455" s="1102"/>
      <c r="AL455" s="1099"/>
      <c r="AM455" s="20">
        <f>IF(AA455="węgiel",AF455*1/3.6*'lista, wskaźniki'!$F$20,IF(AA455="drewno",AF455*1/3.6*'lista, wskaźniki'!$F$22,IF(AA455="pellet",AF455*1/3.6*'lista, wskaźniki'!$F$23,IF(AA455="gaz z sieci",AF455*1/3.6*'lista, wskaźniki'!$F$21,IF(AA455="olej opałowy",AF455*1/3.6*'lista, wskaźniki'!$F$24,0)))))</f>
        <v>0</v>
      </c>
      <c r="AN455" s="20">
        <f>IF(AA455="węgiel",AF455*'lista, wskaźniki'!$E$42,IF(AA455="drewno",AF455*'lista, wskaźniki'!$G$42,IF(AA455="pellet",AF455*'lista, wskaźniki'!$H$42,IF(AA455="gaz z sieci",AF455*'lista, wskaźniki'!$F$42,IF(AA455="olej opałowy",AF455*'lista, wskaźniki'!$I$42,0)))))</f>
        <v>0</v>
      </c>
      <c r="AO455" s="20">
        <f>IF(AA455="węgiel",AF455*'lista, wskaźniki'!$E$43,IF(AA455="drewno",AF455*'lista, wskaźniki'!$G$43,IF(AA455="pellet",AF455*'lista, wskaźniki'!$H$43,IF(AA455="gaz z sieci",AF455*'lista, wskaźniki'!$F$43,IF(AA455="olej opałowy",AF455*'lista, wskaźniki'!$I$43,0)))))</f>
        <v>0</v>
      </c>
      <c r="AP455" s="20">
        <f>IF(AA455="węgiel",AF455*'lista, wskaźniki'!$E$44,IF(AA455="drewno",AF455*'lista, wskaźniki'!$G$44,IF(AA455="pellet",AF455*'lista, wskaźniki'!$H$44,IF(AA455="gaz z sieci",AF455*'lista, wskaźniki'!$F$44,IF(AA455="olej opałowy",AF455*'lista, wskaźniki'!$I$44,0)))))</f>
        <v>0</v>
      </c>
      <c r="AQ455" s="20" t="b">
        <f>IF(Z455="gaz",AH455*1/3.6*'lista, wskaźniki'!$F$21,IF(Z455="energia elektryczna",AH455*1/3.6*'lista, wskaźniki'!$F$26))</f>
        <v>0</v>
      </c>
      <c r="AR455" s="20" t="b">
        <f>IF(Z455="gaz",AH455*'lista, wskaźniki'!$F$42,IF(Z455="energia elektryczna",AH455*0))</f>
        <v>0</v>
      </c>
      <c r="AS455" s="20" t="b">
        <f>IF(Z455="gaz",AH455*'lista, wskaźniki'!$F$43,IF(Z455="energia elektryczna",AH455*0))</f>
        <v>0</v>
      </c>
      <c r="AT455" s="20" t="b">
        <f>IF(Z455="gaz",AH455*'lista, wskaźniki'!$F$44,IF(Z455="energia elektryczna",AH455*0))</f>
        <v>0</v>
      </c>
      <c r="AU455" s="20">
        <f>AI455*1/3.6*'lista, wskaźniki'!$F$21</f>
        <v>0</v>
      </c>
      <c r="AV455" s="20">
        <f>AI455*'lista, wskaźniki'!$F$42</f>
        <v>0</v>
      </c>
      <c r="AW455" s="20">
        <f>AI455*'lista, wskaźniki'!$F$43</f>
        <v>0</v>
      </c>
      <c r="AX455" s="20">
        <f>AI455*'lista, wskaźniki'!$F$44</f>
        <v>0</v>
      </c>
      <c r="AY455" s="20">
        <f>AK455*'lista, wskaźniki'!$F$26</f>
        <v>0</v>
      </c>
      <c r="AZ455" s="20">
        <f t="shared" si="207"/>
        <v>0</v>
      </c>
      <c r="BA455" s="20">
        <f t="shared" si="208"/>
        <v>0</v>
      </c>
      <c r="BB455" s="20">
        <f t="shared" si="209"/>
        <v>0</v>
      </c>
      <c r="BC455" s="20">
        <f t="shared" si="210"/>
        <v>0</v>
      </c>
      <c r="BD455" s="1099"/>
      <c r="BE455" s="1099"/>
      <c r="BF455" s="1099"/>
      <c r="BG455" s="1099"/>
      <c r="BH455" s="103"/>
      <c r="BI455" s="1099"/>
      <c r="BJ455" s="103"/>
      <c r="BK455" s="1099"/>
      <c r="BL455" s="103"/>
      <c r="BM455" s="103"/>
      <c r="BN455" s="103"/>
      <c r="BO455" s="103"/>
      <c r="BP455" s="103"/>
      <c r="BQ455" s="103"/>
      <c r="BR455" s="103"/>
      <c r="BS455" s="1093"/>
      <c r="BT455" s="1093"/>
      <c r="BU455" s="1093"/>
      <c r="BV455" s="1093"/>
      <c r="BW455" s="1093"/>
      <c r="BX455" s="1093"/>
      <c r="BY455" s="1096"/>
      <c r="CA455" s="365" t="b">
        <f t="shared" si="211"/>
        <v>0</v>
      </c>
      <c r="CB455" s="365" t="b">
        <f t="shared" si="212"/>
        <v>0</v>
      </c>
      <c r="CC455" s="365">
        <f t="shared" si="213"/>
        <v>0</v>
      </c>
      <c r="CD455" s="365" t="b">
        <f t="shared" si="214"/>
        <v>0</v>
      </c>
      <c r="CE455" s="365" t="b">
        <f t="shared" si="215"/>
        <v>0</v>
      </c>
      <c r="CF455" s="365" t="b">
        <f t="shared" si="216"/>
        <v>0</v>
      </c>
      <c r="CG455" s="365" t="b">
        <f t="shared" si="217"/>
        <v>0</v>
      </c>
      <c r="CH455" s="365" t="b">
        <f t="shared" si="218"/>
        <v>0</v>
      </c>
      <c r="CI455" s="72" t="b">
        <f t="shared" si="219"/>
        <v>0</v>
      </c>
      <c r="CJ455" s="72" t="b">
        <f t="shared" si="220"/>
        <v>0</v>
      </c>
      <c r="CK455" s="72">
        <f t="shared" si="221"/>
        <v>0</v>
      </c>
      <c r="CL455" s="72">
        <f t="shared" si="222"/>
        <v>0</v>
      </c>
      <c r="CM455" s="72" t="b">
        <f t="shared" si="223"/>
        <v>0</v>
      </c>
      <c r="CN455" s="72" t="b">
        <f t="shared" si="224"/>
        <v>0</v>
      </c>
      <c r="CP455" s="13">
        <f t="shared" si="225"/>
        <v>0</v>
      </c>
      <c r="CQ455" s="13" t="b">
        <f t="shared" si="226"/>
        <v>0</v>
      </c>
      <c r="CR455" s="13" t="b">
        <f t="shared" si="227"/>
        <v>0</v>
      </c>
      <c r="CS455" s="13" t="b">
        <f t="shared" si="204"/>
        <v>0</v>
      </c>
      <c r="CT455" s="13" t="b">
        <f t="shared" si="232"/>
        <v>0</v>
      </c>
      <c r="CU455" s="13" t="b">
        <f t="shared" si="205"/>
        <v>0</v>
      </c>
      <c r="CV455" s="13" t="b">
        <f t="shared" si="228"/>
        <v>0</v>
      </c>
      <c r="CW455" s="13" t="b">
        <f t="shared" si="229"/>
        <v>0</v>
      </c>
      <c r="CX455" s="13" t="b">
        <f t="shared" si="230"/>
        <v>0</v>
      </c>
      <c r="CY455" s="13" t="b">
        <f t="shared" si="231"/>
        <v>0</v>
      </c>
    </row>
    <row r="456" spans="1:103" ht="15" thickBot="1">
      <c r="A456" s="932"/>
      <c r="B456" s="1099"/>
      <c r="C456" s="1099"/>
      <c r="D456" s="1099"/>
      <c r="E456" s="1099"/>
      <c r="F456" s="1099"/>
      <c r="G456" s="1099"/>
      <c r="H456" s="1099"/>
      <c r="I456" s="1099"/>
      <c r="J456" s="1099"/>
      <c r="K456" s="1099"/>
      <c r="L456" s="1099"/>
      <c r="M456" s="1099"/>
      <c r="N456" s="1099"/>
      <c r="O456" s="1099"/>
      <c r="P456" s="1099"/>
      <c r="Q456" s="941"/>
      <c r="R456" s="1099"/>
      <c r="S456" s="1099"/>
      <c r="T456" s="1099"/>
      <c r="U456" s="1099"/>
      <c r="V456" s="1099"/>
      <c r="W456" s="103"/>
      <c r="X456" s="103"/>
      <c r="Y456" s="103"/>
      <c r="Z456" s="103"/>
      <c r="AA456" s="103" t="s">
        <v>38</v>
      </c>
      <c r="AB456" s="104">
        <f>INT(AD456/2.5)</f>
        <v>1200</v>
      </c>
      <c r="AC456" s="104"/>
      <c r="AD456" s="103">
        <v>3000</v>
      </c>
      <c r="AE456" s="1099"/>
      <c r="AF456" s="334">
        <f t="shared" si="206"/>
        <v>84.311999999999998</v>
      </c>
      <c r="AG456" s="272">
        <v>125.28</v>
      </c>
      <c r="AH456" s="334">
        <f>IF(Y456="inne",K456*'lista, wskaźniki'!$E$35,IF(Y456="to samo źródło",0,IF(Y456=0,0)))</f>
        <v>0</v>
      </c>
      <c r="AI456" s="334">
        <f>IF(AA456="gaz z sieci",AC456*'lista, wskaźniki'!$D$21)</f>
        <v>0</v>
      </c>
      <c r="AJ456" s="272">
        <f>IF(AA456="węgiel",AB456*'lista, wskaźniki'!$D$20, IF('Sektor mieszkaniowy'!AA456="drewno",'Sektor mieszkaniowy'!AB456*'lista, wskaźniki'!$D$22,IF('Sektor mieszkaniowy'!AA456="pellet",AB456*'lista, wskaźniki'!$D$23,IF('Sektor mieszkaniowy'!AA456="gaz z sieci",AB456*'lista, wskaźniki'!$D$21,IF('Sektor mieszkaniowy'!AA456="olej opałowy",'Sektor mieszkaniowy'!AB456*'lista, wskaźniki'!$D$24)))))</f>
        <v>43.344000000000001</v>
      </c>
      <c r="AK456" s="1102"/>
      <c r="AL456" s="1099"/>
      <c r="AM456" s="20">
        <f>IF(AA456="węgiel",AF456*1/3.6*'lista, wskaźniki'!$F$20,IF(AA456="drewno",AF456*1/3.6*'lista, wskaźniki'!$F$22,IF(AA456="pellet",AF456*1/3.6*'lista, wskaźniki'!$F$23,IF(AA456="gaz z sieci",AF456*1/3.6*'lista, wskaźniki'!$F$21,IF(AA456="olej opałowy",AF456*1/3.6*'lista, wskaźniki'!$F$24,0)))))</f>
        <v>4.7062958399999992</v>
      </c>
      <c r="AN456" s="20">
        <f>IF(AA456="węgiel",AF456*'lista, wskaźniki'!$E$42,IF(AA456="drewno",AF456*'lista, wskaźniki'!$G$42,IF(AA456="pellet",AF456*'lista, wskaźniki'!$H$42,IF(AA456="gaz z sieci",AF456*'lista, wskaźniki'!$F$42,IF(AA456="olej opałowy",AF456*'lista, wskaźniki'!$I$42,0)))))</f>
        <v>4.2155999999999994E-5</v>
      </c>
      <c r="AO456" s="20">
        <f>IF(AA456="węgiel",AF456*'lista, wskaźniki'!$E$43,IF(AA456="drewno",AF456*'lista, wskaźniki'!$G$43,IF(AA456="pellet",AF456*'lista, wskaźniki'!$H$43,IF(AA456="gaz z sieci",AF456*'lista, wskaźniki'!$F$43,IF(AA456="olej opałowy",AF456*'lista, wskaźniki'!$I$43,0)))))</f>
        <v>4.2155999999999994E-5</v>
      </c>
      <c r="AP456" s="20">
        <f>IF(AA456="węgiel",AF456*'lista, wskaźniki'!$E$44,IF(AA456="drewno",AF456*'lista, wskaźniki'!$G$44,IF(AA456="pellet",AF456*'lista, wskaźniki'!$H$44,IF(AA456="gaz z sieci",AF456*'lista, wskaźniki'!$F$44,IF(AA456="olej opałowy",AF456*'lista, wskaźniki'!$I$44,0)))))</f>
        <v>0</v>
      </c>
      <c r="AQ456" s="20" t="b">
        <f>IF(Z456="gaz",AH456*1/3.6*'lista, wskaźniki'!$F$21,IF(Z456="energia elektryczna",AH456*1/3.6*'lista, wskaźniki'!$F$26))</f>
        <v>0</v>
      </c>
      <c r="AR456" s="20" t="b">
        <f>IF(Z456="gaz",AH456*'lista, wskaźniki'!$F$42,IF(Z456="energia elektryczna",AH456*0))</f>
        <v>0</v>
      </c>
      <c r="AS456" s="20" t="b">
        <f>IF(Z456="gaz",AH456*'lista, wskaźniki'!$F$43,IF(Z456="energia elektryczna",AH456*0))</f>
        <v>0</v>
      </c>
      <c r="AT456" s="20" t="b">
        <f>IF(Z456="gaz",AH456*'lista, wskaźniki'!$F$44,IF(Z456="energia elektryczna",AH456*0))</f>
        <v>0</v>
      </c>
      <c r="AU456" s="20">
        <f>AI456*1/3.6*'lista, wskaźniki'!$F$21</f>
        <v>0</v>
      </c>
      <c r="AV456" s="20">
        <f>AI456*'lista, wskaźniki'!$F$42</f>
        <v>0</v>
      </c>
      <c r="AW456" s="20">
        <f>AI456*'lista, wskaźniki'!$F$43</f>
        <v>0</v>
      </c>
      <c r="AX456" s="20">
        <f>AI456*'lista, wskaźniki'!$F$44</f>
        <v>0</v>
      </c>
      <c r="AY456" s="20">
        <f>AK456*'lista, wskaźniki'!$F$26</f>
        <v>0</v>
      </c>
      <c r="AZ456" s="20">
        <f t="shared" si="207"/>
        <v>4.7062958399999992</v>
      </c>
      <c r="BA456" s="20">
        <f t="shared" si="208"/>
        <v>4.2155999999999994E-5</v>
      </c>
      <c r="BB456" s="20">
        <f t="shared" si="209"/>
        <v>4.2155999999999994E-5</v>
      </c>
      <c r="BC456" s="20">
        <f t="shared" si="210"/>
        <v>0</v>
      </c>
      <c r="BD456" s="1099"/>
      <c r="BE456" s="1099"/>
      <c r="BF456" s="1099"/>
      <c r="BG456" s="1099"/>
      <c r="BH456" s="103"/>
      <c r="BI456" s="1099"/>
      <c r="BJ456" s="103"/>
      <c r="BK456" s="1099"/>
      <c r="BL456" s="103"/>
      <c r="BM456" s="103"/>
      <c r="BN456" s="103"/>
      <c r="BO456" s="103"/>
      <c r="BP456" s="103"/>
      <c r="BQ456" s="103"/>
      <c r="BR456" s="103"/>
      <c r="BS456" s="1093"/>
      <c r="BT456" s="1093"/>
      <c r="BU456" s="1093"/>
      <c r="BV456" s="1093"/>
      <c r="BW456" s="1093"/>
      <c r="BX456" s="1093"/>
      <c r="BY456" s="1096"/>
      <c r="CA456" s="365" t="b">
        <f t="shared" si="211"/>
        <v>0</v>
      </c>
      <c r="CB456" s="365" t="b">
        <f t="shared" si="212"/>
        <v>0</v>
      </c>
      <c r="CC456" s="365" t="b">
        <f t="shared" si="213"/>
        <v>0</v>
      </c>
      <c r="CD456" s="365">
        <f t="shared" si="214"/>
        <v>84.311999999999998</v>
      </c>
      <c r="CE456" s="365" t="b">
        <f t="shared" si="215"/>
        <v>0</v>
      </c>
      <c r="CF456" s="365" t="b">
        <f t="shared" si="216"/>
        <v>0</v>
      </c>
      <c r="CG456" s="365" t="b">
        <f t="shared" si="217"/>
        <v>0</v>
      </c>
      <c r="CH456" s="365">
        <f t="shared" si="218"/>
        <v>0</v>
      </c>
      <c r="CI456" s="72" t="b">
        <f t="shared" si="219"/>
        <v>0</v>
      </c>
      <c r="CJ456" s="72" t="b">
        <f t="shared" si="220"/>
        <v>0</v>
      </c>
      <c r="CK456" s="72" t="b">
        <f t="shared" si="221"/>
        <v>0</v>
      </c>
      <c r="CL456" s="72">
        <f t="shared" si="222"/>
        <v>84.311999999999998</v>
      </c>
      <c r="CM456" s="72" t="b">
        <f t="shared" si="223"/>
        <v>0</v>
      </c>
      <c r="CN456" s="72" t="b">
        <f t="shared" si="224"/>
        <v>0</v>
      </c>
      <c r="CP456" s="13">
        <f t="shared" si="225"/>
        <v>0</v>
      </c>
      <c r="CQ456" s="13" t="b">
        <f t="shared" si="226"/>
        <v>0</v>
      </c>
      <c r="CR456" s="13" t="b">
        <f t="shared" si="227"/>
        <v>0</v>
      </c>
      <c r="CS456" s="13" t="b">
        <f t="shared" si="204"/>
        <v>0</v>
      </c>
      <c r="CT456" s="13" t="b">
        <f t="shared" si="232"/>
        <v>0</v>
      </c>
      <c r="CU456" s="13" t="b">
        <f t="shared" si="205"/>
        <v>0</v>
      </c>
      <c r="CV456" s="13" t="b">
        <f t="shared" si="228"/>
        <v>0</v>
      </c>
      <c r="CW456" s="13" t="b">
        <f t="shared" si="229"/>
        <v>0</v>
      </c>
      <c r="CX456" s="13" t="b">
        <f t="shared" si="230"/>
        <v>0</v>
      </c>
      <c r="CY456" s="13" t="b">
        <f t="shared" si="231"/>
        <v>0</v>
      </c>
    </row>
    <row r="457" spans="1:103" ht="15" thickBot="1">
      <c r="A457" s="933"/>
      <c r="B457" s="1100"/>
      <c r="C457" s="1100"/>
      <c r="D457" s="1100"/>
      <c r="E457" s="1100"/>
      <c r="F457" s="1100"/>
      <c r="G457" s="1100"/>
      <c r="H457" s="1100"/>
      <c r="I457" s="1100"/>
      <c r="J457" s="1100"/>
      <c r="K457" s="1100"/>
      <c r="L457" s="1100"/>
      <c r="M457" s="1100"/>
      <c r="N457" s="1100"/>
      <c r="O457" s="1100"/>
      <c r="P457" s="1100"/>
      <c r="Q457" s="942"/>
      <c r="R457" s="1100"/>
      <c r="S457" s="1100"/>
      <c r="T457" s="1100"/>
      <c r="U457" s="1100"/>
      <c r="V457" s="1100"/>
      <c r="W457" s="105"/>
      <c r="X457" s="105"/>
      <c r="Y457" s="105"/>
      <c r="Z457" s="105"/>
      <c r="AA457" s="105" t="s">
        <v>37</v>
      </c>
      <c r="AB457" s="106"/>
      <c r="AC457" s="106"/>
      <c r="AD457" s="105"/>
      <c r="AE457" s="1100"/>
      <c r="AF457" s="334">
        <f t="shared" si="206"/>
        <v>0</v>
      </c>
      <c r="AG457" s="272">
        <f>IF(R457="kompletna",Q457*J457*0.0036*'lista, wskaźniki'!$F$13, IF(R457="częściowa",Q457*J457*0.0036*'lista, wskaźniki'!$F$14, IF(R457="brak",Q457*J457*0.0036*'lista, wskaźniki'!$F$15,)))</f>
        <v>0</v>
      </c>
      <c r="AH457" s="334">
        <f>IF(Y457="inne",K457*'lista, wskaźniki'!$E$35,IF(Y457="to samo źródło",0,IF(Y457=0,0)))</f>
        <v>0</v>
      </c>
      <c r="AI457" s="334" t="b">
        <f>IF(AA457="gaz z sieci",AC457*'lista, wskaźniki'!$D$21)</f>
        <v>0</v>
      </c>
      <c r="AJ457" s="272">
        <f>IF(AA457="węgiel",AB457*'lista, wskaźniki'!$D$20, IF('Sektor mieszkaniowy'!AA457="drewno",'Sektor mieszkaniowy'!AB457*'lista, wskaźniki'!$D$22,IF('Sektor mieszkaniowy'!AA457="pellet",AB457*'lista, wskaźniki'!$D$23,IF('Sektor mieszkaniowy'!AA457="gaz z sieci",AB457*'lista, wskaźniki'!$D$21,IF('Sektor mieszkaniowy'!AA457="olej opałowy",'Sektor mieszkaniowy'!AB457*'lista, wskaźniki'!$D$24)))))</f>
        <v>0</v>
      </c>
      <c r="AK457" s="1103"/>
      <c r="AL457" s="1100"/>
      <c r="AM457" s="20">
        <f>IF(AA457="węgiel",AF457*1/3.6*'lista, wskaźniki'!$F$20,IF(AA457="drewno",AF457*1/3.6*'lista, wskaźniki'!$F$22,IF(AA457="pellet",AF457*1/3.6*'lista, wskaźniki'!$F$23,IF(AA457="gaz z sieci",AF457*1/3.6*'lista, wskaźniki'!$F$21,IF(AA457="olej opałowy",AF457*1/3.6*'lista, wskaźniki'!$F$24,0)))))</f>
        <v>0</v>
      </c>
      <c r="AN457" s="20">
        <f>IF(AA457="węgiel",AF457*'lista, wskaźniki'!$E$42,IF(AA457="drewno",AF457*'lista, wskaźniki'!$G$42,IF(AA457="pellet",AF457*'lista, wskaźniki'!$H$42,IF(AA457="gaz z sieci",AF457*'lista, wskaźniki'!$F$42,IF(AA457="olej opałowy",AF457*'lista, wskaźniki'!$I$42,0)))))</f>
        <v>0</v>
      </c>
      <c r="AO457" s="20">
        <f>IF(AA457="węgiel",AF457*'lista, wskaźniki'!$E$43,IF(AA457="drewno",AF457*'lista, wskaźniki'!$G$43,IF(AA457="pellet",AF457*'lista, wskaźniki'!$H$43,IF(AA457="gaz z sieci",AF457*'lista, wskaźniki'!$F$43,IF(AA457="olej opałowy",AF457*'lista, wskaźniki'!$I$43,0)))))</f>
        <v>0</v>
      </c>
      <c r="AP457" s="20">
        <f>IF(AA457="węgiel",AF457*'lista, wskaźniki'!$E$44,IF(AA457="drewno",AF457*'lista, wskaźniki'!$G$44,IF(AA457="pellet",AF457*'lista, wskaźniki'!$H$44,IF(AA457="gaz z sieci",AF457*'lista, wskaźniki'!$F$44,IF(AA457="olej opałowy",AF457*'lista, wskaźniki'!$I$44,0)))))</f>
        <v>0</v>
      </c>
      <c r="AQ457" s="20" t="b">
        <f>IF(Z457="gaz",AH457*1/3.6*'lista, wskaźniki'!$F$21,IF(Z457="energia elektryczna",AH457*1/3.6*'lista, wskaźniki'!$F$26))</f>
        <v>0</v>
      </c>
      <c r="AR457" s="20" t="b">
        <f>IF(Z457="gaz",AH457*'lista, wskaźniki'!$F$42,IF(Z457="energia elektryczna",AH457*0))</f>
        <v>0</v>
      </c>
      <c r="AS457" s="20" t="b">
        <f>IF(Z457="gaz",AH457*'lista, wskaźniki'!$F$43,IF(Z457="energia elektryczna",AH457*0))</f>
        <v>0</v>
      </c>
      <c r="AT457" s="20" t="b">
        <f>IF(Z457="gaz",AH457*'lista, wskaźniki'!$F$44,IF(Z457="energia elektryczna",AH457*0))</f>
        <v>0</v>
      </c>
      <c r="AU457" s="20">
        <f>AI457*1/3.6*'lista, wskaźniki'!$F$21</f>
        <v>0</v>
      </c>
      <c r="AV457" s="20">
        <f>AI457*'lista, wskaźniki'!$F$42</f>
        <v>0</v>
      </c>
      <c r="AW457" s="20">
        <f>AI457*'lista, wskaźniki'!$F$43</f>
        <v>0</v>
      </c>
      <c r="AX457" s="20">
        <f>AI457*'lista, wskaźniki'!$F$44</f>
        <v>0</v>
      </c>
      <c r="AY457" s="20">
        <f>AK457*'lista, wskaźniki'!$F$26</f>
        <v>0</v>
      </c>
      <c r="AZ457" s="20">
        <f t="shared" si="207"/>
        <v>0</v>
      </c>
      <c r="BA457" s="20">
        <f t="shared" si="208"/>
        <v>0</v>
      </c>
      <c r="BB457" s="20">
        <f t="shared" si="209"/>
        <v>0</v>
      </c>
      <c r="BC457" s="20">
        <f t="shared" si="210"/>
        <v>0</v>
      </c>
      <c r="BD457" s="1100"/>
      <c r="BE457" s="1100"/>
      <c r="BF457" s="1100"/>
      <c r="BG457" s="1100"/>
      <c r="BH457" s="105"/>
      <c r="BI457" s="1100"/>
      <c r="BJ457" s="105"/>
      <c r="BK457" s="1100"/>
      <c r="BL457" s="105"/>
      <c r="BM457" s="105"/>
      <c r="BN457" s="105"/>
      <c r="BO457" s="105"/>
      <c r="BP457" s="105"/>
      <c r="BQ457" s="105"/>
      <c r="BR457" s="105"/>
      <c r="BS457" s="1094"/>
      <c r="BT457" s="1094"/>
      <c r="BU457" s="1094"/>
      <c r="BV457" s="1094"/>
      <c r="BW457" s="1094"/>
      <c r="BX457" s="1094"/>
      <c r="BY457" s="1097"/>
      <c r="CA457" s="365" t="b">
        <f t="shared" si="211"/>
        <v>0</v>
      </c>
      <c r="CB457" s="365" t="b">
        <f t="shared" si="212"/>
        <v>0</v>
      </c>
      <c r="CC457" s="365" t="b">
        <f t="shared" si="213"/>
        <v>0</v>
      </c>
      <c r="CD457" s="365" t="b">
        <f t="shared" si="214"/>
        <v>0</v>
      </c>
      <c r="CE457" s="365">
        <f t="shared" si="215"/>
        <v>0</v>
      </c>
      <c r="CF457" s="365" t="b">
        <f t="shared" si="216"/>
        <v>0</v>
      </c>
      <c r="CG457" s="365" t="b">
        <f t="shared" si="217"/>
        <v>0</v>
      </c>
      <c r="CH457" s="365" t="b">
        <f t="shared" si="218"/>
        <v>0</v>
      </c>
      <c r="CI457" s="72" t="b">
        <f t="shared" si="219"/>
        <v>0</v>
      </c>
      <c r="CJ457" s="72" t="b">
        <f t="shared" si="220"/>
        <v>0</v>
      </c>
      <c r="CK457" s="72" t="b">
        <f t="shared" si="221"/>
        <v>0</v>
      </c>
      <c r="CL457" s="72">
        <f t="shared" si="222"/>
        <v>0</v>
      </c>
      <c r="CM457" s="72">
        <f t="shared" si="223"/>
        <v>0</v>
      </c>
      <c r="CN457" s="72" t="b">
        <f t="shared" si="224"/>
        <v>0</v>
      </c>
      <c r="CP457" s="13">
        <f t="shared" si="225"/>
        <v>0</v>
      </c>
      <c r="CQ457" s="13" t="b">
        <f t="shared" si="226"/>
        <v>0</v>
      </c>
      <c r="CR457" s="13" t="b">
        <f t="shared" si="227"/>
        <v>0</v>
      </c>
      <c r="CS457" s="13" t="b">
        <f t="shared" si="204"/>
        <v>0</v>
      </c>
      <c r="CT457" s="13" t="b">
        <f t="shared" si="232"/>
        <v>0</v>
      </c>
      <c r="CU457" s="13" t="b">
        <f t="shared" si="205"/>
        <v>0</v>
      </c>
      <c r="CV457" s="13" t="b">
        <f t="shared" si="228"/>
        <v>0</v>
      </c>
      <c r="CW457" s="13" t="b">
        <f t="shared" si="229"/>
        <v>0</v>
      </c>
      <c r="CX457" s="13" t="b">
        <f t="shared" si="230"/>
        <v>0</v>
      </c>
      <c r="CY457" s="13" t="b">
        <f t="shared" si="231"/>
        <v>0</v>
      </c>
    </row>
    <row r="458" spans="1:103" ht="15" thickBot="1">
      <c r="A458" s="931">
        <v>92</v>
      </c>
      <c r="B458" s="1098" t="s">
        <v>209</v>
      </c>
      <c r="C458" s="1098"/>
      <c r="D458" s="1098" t="s">
        <v>1</v>
      </c>
      <c r="E458" s="1098" t="s">
        <v>5</v>
      </c>
      <c r="F458" s="1098"/>
      <c r="G458" s="1098"/>
      <c r="H458" s="1098"/>
      <c r="I458" s="1098" t="s">
        <v>14</v>
      </c>
      <c r="J458" s="1098"/>
      <c r="K458" s="1098"/>
      <c r="L458" s="1098" t="s">
        <v>16</v>
      </c>
      <c r="M458" s="1098"/>
      <c r="N458" s="1098" t="s">
        <v>16</v>
      </c>
      <c r="O458" s="1098"/>
      <c r="P458" s="1098" t="s">
        <v>16</v>
      </c>
      <c r="Q458" s="940">
        <f>IF(I458="&lt;1966",'lista, wskaźniki'!$G$4,IF(I458="1967-1985",'lista, wskaźniki'!$G$5,IF(I458="1986-1992",'lista, wskaźniki'!$G$6,IF(I458="1993-1996",'lista, wskaźniki'!$G$7,IF(I458="&gt;1997",'lista, wskaźniki'!$G$8,IF(I458=0,'lista, wskaźniki'!$G$4))))))</f>
        <v>115</v>
      </c>
      <c r="R458" s="1098" t="s">
        <v>21</v>
      </c>
      <c r="S458" s="1098" t="s">
        <v>27</v>
      </c>
      <c r="T458" s="1098">
        <v>21</v>
      </c>
      <c r="U458" s="1098">
        <v>2012</v>
      </c>
      <c r="V458" s="1098"/>
      <c r="W458" s="101" t="s">
        <v>35</v>
      </c>
      <c r="X458" s="101" t="s">
        <v>38</v>
      </c>
      <c r="Y458" s="103" t="s">
        <v>24</v>
      </c>
      <c r="Z458" s="103" t="s">
        <v>401</v>
      </c>
      <c r="AA458" s="101" t="s">
        <v>35</v>
      </c>
      <c r="AB458" s="102">
        <f>ROUND(AD458/'lista, wskaźniki'!$A$130,1)</f>
        <v>2.5</v>
      </c>
      <c r="AC458" s="102"/>
      <c r="AD458" s="341">
        <v>2000</v>
      </c>
      <c r="AE458" s="1120"/>
      <c r="AF458" s="334">
        <f t="shared" si="206"/>
        <v>56.574999999999996</v>
      </c>
      <c r="AG458" s="292">
        <f>IF(R458="kompletna",Q458*J458*0.0036*'lista, wskaźniki'!$F$13, IF(R458="częściowa",Q458*J458*0.0036*'lista, wskaźniki'!$F$14, IF(R458="brak",Q458*J458*0.0036*'lista, wskaźniki'!$F$15,)))</f>
        <v>0</v>
      </c>
      <c r="AH458" s="334">
        <f>IF(Y458="inne",K458*'lista, wskaźniki'!$E$35,IF(Y458="to samo źródło",0,IF(Y458=0,0)))</f>
        <v>0</v>
      </c>
      <c r="AI458" s="334" t="b">
        <f>IF(AA458="gaz z sieci",AC458*'lista, wskaźniki'!$D$21)</f>
        <v>0</v>
      </c>
      <c r="AJ458" s="292">
        <f>IF(AA458="węgiel",AB458*'lista, wskaźniki'!$D$20, IF('Sektor mieszkaniowy'!AA458="drewno",'Sektor mieszkaniowy'!AB458*'lista, wskaźniki'!$D$22,IF('Sektor mieszkaniowy'!AA458="pellet",AB458*'lista, wskaźniki'!$D$23,IF('Sektor mieszkaniowy'!AA458="gaz z sieci",AB458*'lista, wskaźniki'!$D$21,IF('Sektor mieszkaniowy'!AA458="olej opałowy",'Sektor mieszkaniowy'!AB458*'lista, wskaźniki'!$D$24)))))</f>
        <v>56.574999999999996</v>
      </c>
      <c r="AK458" s="1101">
        <f>AL458/'lista, wskaźniki'!$A$127</f>
        <v>3.8461538461538463</v>
      </c>
      <c r="AL458" s="1098">
        <v>2500</v>
      </c>
      <c r="AM458" s="20">
        <f>IF(AA458="węgiel",AF458*1/3.6*'lista, wskaźniki'!$F$20,IF(AA458="drewno",AF458*1/3.6*'lista, wskaźniki'!$F$22,IF(AA458="pellet",AF458*1/3.6*'lista, wskaźniki'!$F$23,IF(AA458="gaz z sieci",AF458*1/3.6*'lista, wskaźniki'!$F$21,IF(AA458="olej opałowy",AF458*1/3.6*'lista, wskaźniki'!$F$24,0)))))</f>
        <v>5.3593497499999998</v>
      </c>
      <c r="AN458" s="20">
        <f>IF(AA458="węgiel",AF458*'lista, wskaźniki'!$E$42,IF(AA458="drewno",AF458*'lista, wskaźniki'!$G$42,IF(AA458="pellet",AF458*'lista, wskaźniki'!$H$42,IF(AA458="gaz z sieci",AF458*'lista, wskaźniki'!$F$42,IF(AA458="olej opałowy",AF458*'lista, wskaźniki'!$I$42,0)))))</f>
        <v>2.14985E-2</v>
      </c>
      <c r="AO458" s="20">
        <f>IF(AA458="węgiel",AF458*'lista, wskaźniki'!$E$43,IF(AA458="drewno",AF458*'lista, wskaźniki'!$G$43,IF(AA458="pellet",AF458*'lista, wskaźniki'!$H$43,IF(AA458="gaz z sieci",AF458*'lista, wskaźniki'!$F$43,IF(AA458="olej opałowy",AF458*'lista, wskaźniki'!$I$43,0)))))</f>
        <v>2.0367E-2</v>
      </c>
      <c r="AP458" s="20">
        <f>IF(AA458="węgiel",AF458*'lista, wskaźniki'!$E$44,IF(AA458="drewno",AF458*'lista, wskaźniki'!$G$44,IF(AA458="pellet",AF458*'lista, wskaźniki'!$H$44,IF(AA458="gaz z sieci",AF458*'lista, wskaźniki'!$F$44,IF(AA458="olej opałowy",AF458*'lista, wskaźniki'!$I$44,0)))))</f>
        <v>1.5275249999999999E-5</v>
      </c>
      <c r="AQ458" s="20">
        <f>IF(Z458="gaz",AH458*1/3.6*'lista, wskaźniki'!$F$21,IF(Z458="energia elektryczna",AH458*1/3.6*'lista, wskaźniki'!$F$26))</f>
        <v>0</v>
      </c>
      <c r="AR458" s="20">
        <f>IF(Z458="gaz",AH458*'lista, wskaźniki'!$F$42,IF(Z458="energia elektryczna",AH458*0))</f>
        <v>0</v>
      </c>
      <c r="AS458" s="20">
        <f>IF(Z458="gaz",AH458*'lista, wskaźniki'!$F$43,IF(Z458="energia elektryczna",AH458*0))</f>
        <v>0</v>
      </c>
      <c r="AT458" s="20">
        <f>IF(Z458="gaz",AH458*'lista, wskaźniki'!$F$44,IF(Z458="energia elektryczna",AH458*0))</f>
        <v>0</v>
      </c>
      <c r="AU458" s="20">
        <f>AI458*1/3.6*'lista, wskaźniki'!$F$21</f>
        <v>0</v>
      </c>
      <c r="AV458" s="20">
        <f>AI458*'lista, wskaźniki'!$F$42</f>
        <v>0</v>
      </c>
      <c r="AW458" s="20">
        <f>AI458*'lista, wskaźniki'!$F$43</f>
        <v>0</v>
      </c>
      <c r="AX458" s="20">
        <f>AI458*'lista, wskaźniki'!$F$44</f>
        <v>0</v>
      </c>
      <c r="AY458" s="20">
        <f>AK458*'lista, wskaźniki'!$F$26</f>
        <v>3.4230769230769234</v>
      </c>
      <c r="AZ458" s="20">
        <f t="shared" si="207"/>
        <v>8.7824266730769232</v>
      </c>
      <c r="BA458" s="20">
        <f t="shared" si="208"/>
        <v>2.14985E-2</v>
      </c>
      <c r="BB458" s="20">
        <f t="shared" si="209"/>
        <v>2.0367E-2</v>
      </c>
      <c r="BC458" s="20">
        <f t="shared" si="210"/>
        <v>1.5275249999999999E-5</v>
      </c>
      <c r="BD458" s="1098" t="s">
        <v>17</v>
      </c>
      <c r="BE458" s="1098" t="s">
        <v>17</v>
      </c>
      <c r="BF458" s="1098" t="s">
        <v>17</v>
      </c>
      <c r="BG458" s="1098" t="s">
        <v>17</v>
      </c>
      <c r="BH458" s="101"/>
      <c r="BI458" s="1098" t="s">
        <v>17</v>
      </c>
      <c r="BJ458" s="101"/>
      <c r="BK458" s="1098" t="s">
        <v>17</v>
      </c>
      <c r="BL458" s="101"/>
      <c r="BM458" s="101"/>
      <c r="BN458" s="101"/>
      <c r="BO458" s="101" t="s">
        <v>57</v>
      </c>
      <c r="BP458" s="101" t="s">
        <v>52</v>
      </c>
      <c r="BQ458" s="101" t="s">
        <v>120</v>
      </c>
      <c r="BR458" s="101">
        <v>3</v>
      </c>
      <c r="BS458" s="1092">
        <v>15000</v>
      </c>
      <c r="BT458" s="1092"/>
      <c r="BU458" s="1092"/>
      <c r="BV458" s="1092"/>
      <c r="BW458" s="1092"/>
      <c r="BX458" s="1092"/>
      <c r="BY458" s="1095"/>
      <c r="CA458" s="365">
        <f t="shared" si="211"/>
        <v>56.574999999999996</v>
      </c>
      <c r="CB458" s="365" t="b">
        <f t="shared" si="212"/>
        <v>0</v>
      </c>
      <c r="CC458" s="365" t="b">
        <f t="shared" si="213"/>
        <v>0</v>
      </c>
      <c r="CD458" s="365" t="b">
        <f t="shared" si="214"/>
        <v>0</v>
      </c>
      <c r="CE458" s="365" t="b">
        <f t="shared" si="215"/>
        <v>0</v>
      </c>
      <c r="CF458" s="365">
        <f t="shared" si="216"/>
        <v>0</v>
      </c>
      <c r="CG458" s="365" t="b">
        <f t="shared" si="217"/>
        <v>0</v>
      </c>
      <c r="CH458" s="365" t="b">
        <f t="shared" si="218"/>
        <v>0</v>
      </c>
      <c r="CI458" s="72">
        <f t="shared" si="219"/>
        <v>56.574999999999996</v>
      </c>
      <c r="CJ458" s="72" t="b">
        <f t="shared" si="220"/>
        <v>0</v>
      </c>
      <c r="CK458" s="72" t="b">
        <f t="shared" si="221"/>
        <v>0</v>
      </c>
      <c r="CL458" s="72">
        <f t="shared" si="222"/>
        <v>0</v>
      </c>
      <c r="CM458" s="72" t="b">
        <f t="shared" si="223"/>
        <v>0</v>
      </c>
      <c r="CN458" s="72" t="b">
        <f t="shared" si="224"/>
        <v>0</v>
      </c>
      <c r="CP458" s="13" t="b">
        <f t="shared" si="225"/>
        <v>0</v>
      </c>
      <c r="CQ458" s="13" t="b">
        <f t="shared" si="226"/>
        <v>0</v>
      </c>
      <c r="CR458" s="13" t="b">
        <f t="shared" si="227"/>
        <v>0</v>
      </c>
      <c r="CS458" s="13" t="b">
        <f t="shared" ref="CS458:CS521" si="233">IF(R458="kompletna",CR458,IF(R458="częściowa",0.5*CR458,IF(R458="brak",0*CR458)))</f>
        <v>0</v>
      </c>
      <c r="CT458" s="13" t="b">
        <f t="shared" si="232"/>
        <v>0</v>
      </c>
      <c r="CU458" s="13" t="b">
        <f t="shared" si="205"/>
        <v>0</v>
      </c>
      <c r="CV458" s="13" t="b">
        <f t="shared" si="228"/>
        <v>0</v>
      </c>
      <c r="CW458" s="13" t="b">
        <f t="shared" si="229"/>
        <v>0</v>
      </c>
      <c r="CX458" s="13">
        <f t="shared" si="230"/>
        <v>0</v>
      </c>
      <c r="CY458" s="13">
        <f t="shared" si="231"/>
        <v>0</v>
      </c>
    </row>
    <row r="459" spans="1:103" ht="15" thickBot="1">
      <c r="A459" s="932"/>
      <c r="B459" s="1099"/>
      <c r="C459" s="1099"/>
      <c r="D459" s="1099"/>
      <c r="E459" s="1099"/>
      <c r="F459" s="1099"/>
      <c r="G459" s="1099"/>
      <c r="H459" s="1099"/>
      <c r="I459" s="1099"/>
      <c r="J459" s="1099"/>
      <c r="K459" s="1099"/>
      <c r="L459" s="1099"/>
      <c r="M459" s="1099"/>
      <c r="N459" s="1099"/>
      <c r="O459" s="1099"/>
      <c r="P459" s="1099"/>
      <c r="Q459" s="941"/>
      <c r="R459" s="1099"/>
      <c r="S459" s="1099"/>
      <c r="T459" s="1099"/>
      <c r="U459" s="1099"/>
      <c r="V459" s="1099"/>
      <c r="W459" s="103"/>
      <c r="X459" s="103"/>
      <c r="Y459" s="103"/>
      <c r="Z459" s="103"/>
      <c r="AA459" s="103" t="s">
        <v>36</v>
      </c>
      <c r="AB459" s="104"/>
      <c r="AC459" s="104"/>
      <c r="AD459" s="331"/>
      <c r="AE459" s="1121"/>
      <c r="AF459" s="334">
        <f t="shared" si="206"/>
        <v>0</v>
      </c>
      <c r="AG459" s="292">
        <f>IF(R459="kompletna",Q459*J459*0.0036*'lista, wskaźniki'!$F$13, IF(R459="częściowa",Q459*J459*0.0036*'lista, wskaźniki'!$F$14, IF(R459="brak",Q459*J459*0.0036*'lista, wskaźniki'!$F$15,)))</f>
        <v>0</v>
      </c>
      <c r="AH459" s="334">
        <f>IF(Y459="inne",K459*'lista, wskaźniki'!$E$35,IF(Y459="to samo źródło",0,IF(Y459=0,0)))</f>
        <v>0</v>
      </c>
      <c r="AI459" s="334" t="b">
        <f>IF(AA459="gaz z sieci",AC459*'lista, wskaźniki'!$D$21)</f>
        <v>0</v>
      </c>
      <c r="AJ459" s="292">
        <f>IF(AA459="węgiel",AB459*'lista, wskaźniki'!$D$20, IF('Sektor mieszkaniowy'!AA459="drewno",'Sektor mieszkaniowy'!AB459*'lista, wskaźniki'!$D$22,IF('Sektor mieszkaniowy'!AA459="pellet",AB459*'lista, wskaźniki'!$D$23,IF('Sektor mieszkaniowy'!AA459="gaz z sieci",AB459*'lista, wskaźniki'!$D$21,IF('Sektor mieszkaniowy'!AA459="olej opałowy",'Sektor mieszkaniowy'!AB459*'lista, wskaźniki'!$D$24)))))</f>
        <v>0</v>
      </c>
      <c r="AK459" s="1102"/>
      <c r="AL459" s="1099"/>
      <c r="AM459" s="20">
        <f>IF(AA459="węgiel",AF459*1/3.6*'lista, wskaźniki'!$F$20,IF(AA459="drewno",AF459*1/3.6*'lista, wskaźniki'!$F$22,IF(AA459="pellet",AF459*1/3.6*'lista, wskaźniki'!$F$23,IF(AA459="gaz z sieci",AF459*1/3.6*'lista, wskaźniki'!$F$21,IF(AA459="olej opałowy",AF459*1/3.6*'lista, wskaźniki'!$F$24,0)))))</f>
        <v>0</v>
      </c>
      <c r="AN459" s="20">
        <f>IF(AA459="węgiel",AF459*'lista, wskaźniki'!$E$42,IF(AA459="drewno",AF459*'lista, wskaźniki'!$G$42,IF(AA459="pellet",AF459*'lista, wskaźniki'!$H$42,IF(AA459="gaz z sieci",AF459*'lista, wskaźniki'!$F$42,IF(AA459="olej opałowy",AF459*'lista, wskaźniki'!$I$42,0)))))</f>
        <v>0</v>
      </c>
      <c r="AO459" s="20">
        <f>IF(AA459="węgiel",AF459*'lista, wskaźniki'!$E$43,IF(AA459="drewno",AF459*'lista, wskaźniki'!$G$43,IF(AA459="pellet",AF459*'lista, wskaźniki'!$H$43,IF(AA459="gaz z sieci",AF459*'lista, wskaźniki'!$F$43,IF(AA459="olej opałowy",AF459*'lista, wskaźniki'!$I$43,0)))))</f>
        <v>0</v>
      </c>
      <c r="AP459" s="20">
        <f>IF(AA459="węgiel",AF459*'lista, wskaźniki'!$E$44,IF(AA459="drewno",AF459*'lista, wskaźniki'!$G$44,IF(AA459="pellet",AF459*'lista, wskaźniki'!$H$44,IF(AA459="gaz z sieci",AF459*'lista, wskaźniki'!$F$44,IF(AA459="olej opałowy",AF459*'lista, wskaźniki'!$I$44,0)))))</f>
        <v>0</v>
      </c>
      <c r="AQ459" s="20" t="b">
        <f>IF(Z459="gaz",AH459*1/3.6*'lista, wskaźniki'!$F$21,IF(Z459="energia elektryczna",AH459*1/3.6*'lista, wskaźniki'!$F$26))</f>
        <v>0</v>
      </c>
      <c r="AR459" s="20" t="b">
        <f>IF(Z459="gaz",AH459*'lista, wskaźniki'!$F$42,IF(Z459="energia elektryczna",AH459*0))</f>
        <v>0</v>
      </c>
      <c r="AS459" s="20" t="b">
        <f>IF(Z459="gaz",AH459*'lista, wskaźniki'!$F$43,IF(Z459="energia elektryczna",AH459*0))</f>
        <v>0</v>
      </c>
      <c r="AT459" s="20" t="b">
        <f>IF(Z459="gaz",AH459*'lista, wskaźniki'!$F$44,IF(Z459="energia elektryczna",AH459*0))</f>
        <v>0</v>
      </c>
      <c r="AU459" s="20">
        <f>AI459*1/3.6*'lista, wskaźniki'!$F$21</f>
        <v>0</v>
      </c>
      <c r="AV459" s="20">
        <f>AI459*'lista, wskaźniki'!$F$42</f>
        <v>0</v>
      </c>
      <c r="AW459" s="20">
        <f>AI459*'lista, wskaźniki'!$F$43</f>
        <v>0</v>
      </c>
      <c r="AX459" s="20">
        <f>AI459*'lista, wskaźniki'!$F$44</f>
        <v>0</v>
      </c>
      <c r="AY459" s="20">
        <f>AK459*'lista, wskaźniki'!$F$26</f>
        <v>0</v>
      </c>
      <c r="AZ459" s="20">
        <f t="shared" si="207"/>
        <v>0</v>
      </c>
      <c r="BA459" s="20">
        <f t="shared" si="208"/>
        <v>0</v>
      </c>
      <c r="BB459" s="20">
        <f t="shared" si="209"/>
        <v>0</v>
      </c>
      <c r="BC459" s="20">
        <f t="shared" si="210"/>
        <v>0</v>
      </c>
      <c r="BD459" s="1099"/>
      <c r="BE459" s="1099"/>
      <c r="BF459" s="1099"/>
      <c r="BG459" s="1099"/>
      <c r="BH459" s="103"/>
      <c r="BI459" s="1099"/>
      <c r="BJ459" s="103"/>
      <c r="BK459" s="1099"/>
      <c r="BL459" s="103"/>
      <c r="BM459" s="103"/>
      <c r="BN459" s="103"/>
      <c r="BO459" s="103"/>
      <c r="BP459" s="103"/>
      <c r="BQ459" s="103"/>
      <c r="BR459" s="103"/>
      <c r="BS459" s="1093"/>
      <c r="BT459" s="1093"/>
      <c r="BU459" s="1093"/>
      <c r="BV459" s="1093"/>
      <c r="BW459" s="1093"/>
      <c r="BX459" s="1093"/>
      <c r="BY459" s="1096"/>
      <c r="CA459" s="365" t="b">
        <f t="shared" si="211"/>
        <v>0</v>
      </c>
      <c r="CB459" s="365">
        <f t="shared" si="212"/>
        <v>0</v>
      </c>
      <c r="CC459" s="365" t="b">
        <f t="shared" si="213"/>
        <v>0</v>
      </c>
      <c r="CD459" s="365" t="b">
        <f t="shared" si="214"/>
        <v>0</v>
      </c>
      <c r="CE459" s="365" t="b">
        <f t="shared" si="215"/>
        <v>0</v>
      </c>
      <c r="CF459" s="365" t="b">
        <f t="shared" si="216"/>
        <v>0</v>
      </c>
      <c r="CG459" s="365" t="b">
        <f t="shared" si="217"/>
        <v>0</v>
      </c>
      <c r="CH459" s="365" t="b">
        <f t="shared" si="218"/>
        <v>0</v>
      </c>
      <c r="CI459" s="72" t="b">
        <f t="shared" si="219"/>
        <v>0</v>
      </c>
      <c r="CJ459" s="72">
        <f t="shared" si="220"/>
        <v>0</v>
      </c>
      <c r="CK459" s="72" t="b">
        <f t="shared" si="221"/>
        <v>0</v>
      </c>
      <c r="CL459" s="72">
        <f t="shared" si="222"/>
        <v>0</v>
      </c>
      <c r="CM459" s="72" t="b">
        <f t="shared" si="223"/>
        <v>0</v>
      </c>
      <c r="CN459" s="72" t="b">
        <f t="shared" si="224"/>
        <v>0</v>
      </c>
      <c r="CP459" s="13">
        <f t="shared" si="225"/>
        <v>0</v>
      </c>
      <c r="CQ459" s="13" t="b">
        <f t="shared" si="226"/>
        <v>0</v>
      </c>
      <c r="CR459" s="13" t="b">
        <f t="shared" si="227"/>
        <v>0</v>
      </c>
      <c r="CS459" s="13" t="b">
        <f t="shared" si="233"/>
        <v>0</v>
      </c>
      <c r="CT459" s="13" t="b">
        <f t="shared" si="232"/>
        <v>0</v>
      </c>
      <c r="CU459" s="13" t="b">
        <f t="shared" si="205"/>
        <v>0</v>
      </c>
      <c r="CV459" s="13" t="b">
        <f t="shared" si="228"/>
        <v>0</v>
      </c>
      <c r="CW459" s="13" t="b">
        <f t="shared" si="229"/>
        <v>0</v>
      </c>
      <c r="CX459" s="13" t="b">
        <f t="shared" si="230"/>
        <v>0</v>
      </c>
      <c r="CY459" s="13" t="b">
        <f t="shared" si="231"/>
        <v>0</v>
      </c>
    </row>
    <row r="460" spans="1:103" ht="15" thickBot="1">
      <c r="A460" s="932"/>
      <c r="B460" s="1099"/>
      <c r="C460" s="1099"/>
      <c r="D460" s="1099"/>
      <c r="E460" s="1099"/>
      <c r="F460" s="1099"/>
      <c r="G460" s="1099"/>
      <c r="H460" s="1099"/>
      <c r="I460" s="1099"/>
      <c r="J460" s="1099"/>
      <c r="K460" s="1099"/>
      <c r="L460" s="1099"/>
      <c r="M460" s="1099"/>
      <c r="N460" s="1099"/>
      <c r="O460" s="1099"/>
      <c r="P460" s="1099"/>
      <c r="Q460" s="941"/>
      <c r="R460" s="1099"/>
      <c r="S460" s="1099"/>
      <c r="T460" s="1099"/>
      <c r="U460" s="1099"/>
      <c r="V460" s="1099"/>
      <c r="W460" s="103"/>
      <c r="X460" s="103"/>
      <c r="Y460" s="103"/>
      <c r="Z460" s="103"/>
      <c r="AA460" s="103" t="s">
        <v>50</v>
      </c>
      <c r="AB460" s="104"/>
      <c r="AC460" s="104"/>
      <c r="AD460" s="331"/>
      <c r="AE460" s="1121"/>
      <c r="AF460" s="334">
        <f t="shared" si="206"/>
        <v>0</v>
      </c>
      <c r="AG460" s="292">
        <f>IF(R460="kompletna",Q460*J460*0.0036*'lista, wskaźniki'!$F$13, IF(R460="częściowa",Q460*J460*0.0036*'lista, wskaźniki'!$F$14, IF(R460="brak",Q460*J460*0.0036*'lista, wskaźniki'!$F$15,)))</f>
        <v>0</v>
      </c>
      <c r="AH460" s="334">
        <f>IF(Y460="inne",K460*'lista, wskaźniki'!$E$35,IF(Y460="to samo źródło",0,IF(Y460=0,0)))</f>
        <v>0</v>
      </c>
      <c r="AI460" s="334" t="b">
        <f>IF(AA460="gaz z sieci",AC460*'lista, wskaźniki'!$D$21)</f>
        <v>0</v>
      </c>
      <c r="AJ460" s="292">
        <f>IF(AA460="węgiel",AB460*'lista, wskaźniki'!$D$20, IF('Sektor mieszkaniowy'!AA460="drewno",'Sektor mieszkaniowy'!AB460*'lista, wskaźniki'!$D$22,IF('Sektor mieszkaniowy'!AA460="pellet",AB460*'lista, wskaźniki'!$D$23,IF('Sektor mieszkaniowy'!AA460="gaz z sieci",AB460*'lista, wskaźniki'!$D$21,IF('Sektor mieszkaniowy'!AA460="olej opałowy",'Sektor mieszkaniowy'!AB460*'lista, wskaźniki'!$D$24)))))</f>
        <v>0</v>
      </c>
      <c r="AK460" s="1102"/>
      <c r="AL460" s="1099"/>
      <c r="AM460" s="20">
        <f>IF(AA460="węgiel",AF460*1/3.6*'lista, wskaźniki'!$F$20,IF(AA460="drewno",AF460*1/3.6*'lista, wskaźniki'!$F$22,IF(AA460="pellet",AF460*1/3.6*'lista, wskaźniki'!$F$23,IF(AA460="gaz z sieci",AF460*1/3.6*'lista, wskaźniki'!$F$21,IF(AA460="olej opałowy",AF460*1/3.6*'lista, wskaźniki'!$F$24,0)))))</f>
        <v>0</v>
      </c>
      <c r="AN460" s="20">
        <f>IF(AA460="węgiel",AF460*'lista, wskaźniki'!$E$42,IF(AA460="drewno",AF460*'lista, wskaźniki'!$G$42,IF(AA460="pellet",AF460*'lista, wskaźniki'!$H$42,IF(AA460="gaz z sieci",AF460*'lista, wskaźniki'!$F$42,IF(AA460="olej opałowy",AF460*'lista, wskaźniki'!$I$42,0)))))</f>
        <v>0</v>
      </c>
      <c r="AO460" s="20">
        <f>IF(AA460="węgiel",AF460*'lista, wskaźniki'!$E$43,IF(AA460="drewno",AF460*'lista, wskaźniki'!$G$43,IF(AA460="pellet",AF460*'lista, wskaźniki'!$H$43,IF(AA460="gaz z sieci",AF460*'lista, wskaźniki'!$F$43,IF(AA460="olej opałowy",AF460*'lista, wskaźniki'!$I$43,0)))))</f>
        <v>0</v>
      </c>
      <c r="AP460" s="20">
        <f>IF(AA460="węgiel",AF460*'lista, wskaźniki'!$E$44,IF(AA460="drewno",AF460*'lista, wskaźniki'!$G$44,IF(AA460="pellet",AF460*'lista, wskaźniki'!$H$44,IF(AA460="gaz z sieci",AF460*'lista, wskaźniki'!$F$44,IF(AA460="olej opałowy",AF460*'lista, wskaźniki'!$I$44,0)))))</f>
        <v>0</v>
      </c>
      <c r="AQ460" s="20" t="b">
        <f>IF(Z460="gaz",AH460*1/3.6*'lista, wskaźniki'!$F$21,IF(Z460="energia elektryczna",AH460*1/3.6*'lista, wskaźniki'!$F$26))</f>
        <v>0</v>
      </c>
      <c r="AR460" s="20" t="b">
        <f>IF(Z460="gaz",AH460*'lista, wskaźniki'!$F$42,IF(Z460="energia elektryczna",AH460*0))</f>
        <v>0</v>
      </c>
      <c r="AS460" s="20" t="b">
        <f>IF(Z460="gaz",AH460*'lista, wskaźniki'!$F$43,IF(Z460="energia elektryczna",AH460*0))</f>
        <v>0</v>
      </c>
      <c r="AT460" s="20" t="b">
        <f>IF(Z460="gaz",AH460*'lista, wskaźniki'!$F$44,IF(Z460="energia elektryczna",AH460*0))</f>
        <v>0</v>
      </c>
      <c r="AU460" s="20">
        <f>AI460*1/3.6*'lista, wskaźniki'!$F$21</f>
        <v>0</v>
      </c>
      <c r="AV460" s="20">
        <f>AI460*'lista, wskaźniki'!$F$42</f>
        <v>0</v>
      </c>
      <c r="AW460" s="20">
        <f>AI460*'lista, wskaźniki'!$F$43</f>
        <v>0</v>
      </c>
      <c r="AX460" s="20">
        <f>AI460*'lista, wskaźniki'!$F$44</f>
        <v>0</v>
      </c>
      <c r="AY460" s="20">
        <f>AK460*'lista, wskaźniki'!$F$26</f>
        <v>0</v>
      </c>
      <c r="AZ460" s="20">
        <f t="shared" si="207"/>
        <v>0</v>
      </c>
      <c r="BA460" s="20">
        <f t="shared" si="208"/>
        <v>0</v>
      </c>
      <c r="BB460" s="20">
        <f t="shared" si="209"/>
        <v>0</v>
      </c>
      <c r="BC460" s="20">
        <f t="shared" si="210"/>
        <v>0</v>
      </c>
      <c r="BD460" s="1099"/>
      <c r="BE460" s="1099"/>
      <c r="BF460" s="1099"/>
      <c r="BG460" s="1099"/>
      <c r="BH460" s="103"/>
      <c r="BI460" s="1099"/>
      <c r="BJ460" s="103"/>
      <c r="BK460" s="1099"/>
      <c r="BL460" s="103"/>
      <c r="BM460" s="103"/>
      <c r="BN460" s="103"/>
      <c r="BO460" s="103"/>
      <c r="BP460" s="103"/>
      <c r="BQ460" s="103"/>
      <c r="BR460" s="103"/>
      <c r="BS460" s="1093"/>
      <c r="BT460" s="1093"/>
      <c r="BU460" s="1093"/>
      <c r="BV460" s="1093"/>
      <c r="BW460" s="1093"/>
      <c r="BX460" s="1093"/>
      <c r="BY460" s="1096"/>
      <c r="CA460" s="365" t="b">
        <f t="shared" si="211"/>
        <v>0</v>
      </c>
      <c r="CB460" s="365" t="b">
        <f t="shared" si="212"/>
        <v>0</v>
      </c>
      <c r="CC460" s="365">
        <f t="shared" si="213"/>
        <v>0</v>
      </c>
      <c r="CD460" s="365" t="b">
        <f t="shared" si="214"/>
        <v>0</v>
      </c>
      <c r="CE460" s="365" t="b">
        <f t="shared" si="215"/>
        <v>0</v>
      </c>
      <c r="CF460" s="365" t="b">
        <f t="shared" si="216"/>
        <v>0</v>
      </c>
      <c r="CG460" s="365" t="b">
        <f t="shared" si="217"/>
        <v>0</v>
      </c>
      <c r="CH460" s="365" t="b">
        <f t="shared" si="218"/>
        <v>0</v>
      </c>
      <c r="CI460" s="72" t="b">
        <f t="shared" si="219"/>
        <v>0</v>
      </c>
      <c r="CJ460" s="72" t="b">
        <f t="shared" si="220"/>
        <v>0</v>
      </c>
      <c r="CK460" s="72">
        <f t="shared" si="221"/>
        <v>0</v>
      </c>
      <c r="CL460" s="72">
        <f t="shared" si="222"/>
        <v>0</v>
      </c>
      <c r="CM460" s="72" t="b">
        <f t="shared" si="223"/>
        <v>0</v>
      </c>
      <c r="CN460" s="72" t="b">
        <f t="shared" si="224"/>
        <v>0</v>
      </c>
      <c r="CP460" s="13">
        <f t="shared" si="225"/>
        <v>0</v>
      </c>
      <c r="CQ460" s="13" t="b">
        <f t="shared" si="226"/>
        <v>0</v>
      </c>
      <c r="CR460" s="13" t="b">
        <f t="shared" si="227"/>
        <v>0</v>
      </c>
      <c r="CS460" s="13" t="b">
        <f t="shared" si="233"/>
        <v>0</v>
      </c>
      <c r="CT460" s="13" t="b">
        <f t="shared" si="232"/>
        <v>0</v>
      </c>
      <c r="CU460" s="13" t="b">
        <f t="shared" si="205"/>
        <v>0</v>
      </c>
      <c r="CV460" s="13" t="b">
        <f t="shared" si="228"/>
        <v>0</v>
      </c>
      <c r="CW460" s="13" t="b">
        <f t="shared" si="229"/>
        <v>0</v>
      </c>
      <c r="CX460" s="13" t="b">
        <f t="shared" si="230"/>
        <v>0</v>
      </c>
      <c r="CY460" s="13" t="b">
        <f t="shared" si="231"/>
        <v>0</v>
      </c>
    </row>
    <row r="461" spans="1:103" s="282" customFormat="1" ht="15" thickBot="1">
      <c r="A461" s="932"/>
      <c r="B461" s="1099"/>
      <c r="C461" s="1099"/>
      <c r="D461" s="1099"/>
      <c r="E461" s="1099"/>
      <c r="F461" s="1099"/>
      <c r="G461" s="1099"/>
      <c r="H461" s="1099"/>
      <c r="I461" s="1099"/>
      <c r="J461" s="1099"/>
      <c r="K461" s="1099"/>
      <c r="L461" s="1099"/>
      <c r="M461" s="1099"/>
      <c r="N461" s="1099"/>
      <c r="O461" s="1099"/>
      <c r="P461" s="1099"/>
      <c r="Q461" s="941"/>
      <c r="R461" s="1099"/>
      <c r="S461" s="1099"/>
      <c r="T461" s="1099"/>
      <c r="U461" s="1099"/>
      <c r="V461" s="1099"/>
      <c r="W461" s="295"/>
      <c r="X461" s="295"/>
      <c r="Y461" s="295"/>
      <c r="Z461" s="295"/>
      <c r="AA461" s="331" t="s">
        <v>38</v>
      </c>
      <c r="AB461" s="104">
        <v>400</v>
      </c>
      <c r="AC461" s="104"/>
      <c r="AD461" s="331">
        <v>1000</v>
      </c>
      <c r="AE461" s="1121"/>
      <c r="AF461" s="334">
        <f t="shared" si="206"/>
        <v>14.448</v>
      </c>
      <c r="AG461" s="292">
        <f>IF(R461="kompletna",Q461*J461*0.0036*'lista, wskaźniki'!$F$13, IF(R461="częściowa",Q461*J461*0.0036*'lista, wskaźniki'!$F$14, IF(R461="brak",Q461*J461*0.0036*'lista, wskaźniki'!$F$15,)))</f>
        <v>0</v>
      </c>
      <c r="AH461" s="334">
        <f>IF(Y461="inne",K461*'lista, wskaźniki'!$E$35,IF(Y461="to samo źródło",0,IF(Y461=0,0)))</f>
        <v>0</v>
      </c>
      <c r="AI461" s="334">
        <f>IF(AA461="gaz z sieci",AC461*'lista, wskaźniki'!$D$21)</f>
        <v>0</v>
      </c>
      <c r="AJ461" s="292">
        <f>IF(AA461="węgiel",AB461*'lista, wskaźniki'!$D$20, IF('Sektor mieszkaniowy'!AA461="drewno",'Sektor mieszkaniowy'!AB461*'lista, wskaźniki'!$D$22,IF('Sektor mieszkaniowy'!AA461="pellet",AB461*'lista, wskaźniki'!$D$23,IF('Sektor mieszkaniowy'!AA461="gaz z sieci",AB461*'lista, wskaźniki'!$D$21,IF('Sektor mieszkaniowy'!AA461="olej opałowy",'Sektor mieszkaniowy'!AB461*'lista, wskaźniki'!$D$24)))))</f>
        <v>14.448</v>
      </c>
      <c r="AK461" s="1102"/>
      <c r="AL461" s="1099"/>
      <c r="AM461" s="20">
        <f>IF(AA461="węgiel",AF461*1/3.6*'lista, wskaźniki'!$F$20,IF(AA461="drewno",AF461*1/3.6*'lista, wskaźniki'!$F$22,IF(AA461="pellet",AF461*1/3.6*'lista, wskaźniki'!$F$23,IF(AA461="gaz z sieci",AF461*1/3.6*'lista, wskaźniki'!$F$21,IF(AA461="olej opałowy",AF461*1/3.6*'lista, wskaźniki'!$F$24,0)))))</f>
        <v>0.80648735999999999</v>
      </c>
      <c r="AN461" s="20">
        <f>IF(AA461="węgiel",AF461*'lista, wskaźniki'!$E$42,IF(AA461="drewno",AF461*'lista, wskaźniki'!$G$42,IF(AA461="pellet",AF461*'lista, wskaźniki'!$H$42,IF(AA461="gaz z sieci",AF461*'lista, wskaźniki'!$F$42,IF(AA461="olej opałowy",AF461*'lista, wskaźniki'!$I$42,0)))))</f>
        <v>7.2239999999999998E-6</v>
      </c>
      <c r="AO461" s="20">
        <f>IF(AA461="węgiel",AF461*'lista, wskaźniki'!$E$43,IF(AA461="drewno",AF461*'lista, wskaźniki'!$G$43,IF(AA461="pellet",AF461*'lista, wskaźniki'!$H$43,IF(AA461="gaz z sieci",AF461*'lista, wskaźniki'!$F$43,IF(AA461="olej opałowy",AF461*'lista, wskaźniki'!$I$43,0)))))</f>
        <v>7.2239999999999998E-6</v>
      </c>
      <c r="AP461" s="20">
        <f>IF(AA461="węgiel",AF461*'lista, wskaźniki'!$E$44,IF(AA461="drewno",AF461*'lista, wskaźniki'!$G$44,IF(AA461="pellet",AF461*'lista, wskaźniki'!$H$44,IF(AA461="gaz z sieci",AF461*'lista, wskaźniki'!$F$44,IF(AA461="olej opałowy",AF461*'lista, wskaźniki'!$I$44,0)))))</f>
        <v>0</v>
      </c>
      <c r="AQ461" s="20" t="b">
        <f>IF(Z461="gaz",AH461*1/3.6*'lista, wskaźniki'!$F$21,IF(Z461="energia elektryczna",AH461*1/3.6*'lista, wskaźniki'!$F$26))</f>
        <v>0</v>
      </c>
      <c r="AR461" s="20" t="b">
        <f>IF(Z461="gaz",AH461*'lista, wskaźniki'!$F$42,IF(Z461="energia elektryczna",AH461*0))</f>
        <v>0</v>
      </c>
      <c r="AS461" s="20" t="b">
        <f>IF(Z461="gaz",AH461*'lista, wskaźniki'!$F$43,IF(Z461="energia elektryczna",AH461*0))</f>
        <v>0</v>
      </c>
      <c r="AT461" s="20" t="b">
        <f>IF(Z461="gaz",AH461*'lista, wskaźniki'!$F$44,IF(Z461="energia elektryczna",AH461*0))</f>
        <v>0</v>
      </c>
      <c r="AU461" s="20">
        <f>AI461*1/3.6*'lista, wskaźniki'!$F$21</f>
        <v>0</v>
      </c>
      <c r="AV461" s="20">
        <f>AI461*'lista, wskaźniki'!$F$42</f>
        <v>0</v>
      </c>
      <c r="AW461" s="20">
        <f>AI461*'lista, wskaźniki'!$F$43</f>
        <v>0</v>
      </c>
      <c r="AX461" s="20">
        <f>AI461*'lista, wskaźniki'!$F$44</f>
        <v>0</v>
      </c>
      <c r="AY461" s="20">
        <f>AK461*'lista, wskaźniki'!$F$26</f>
        <v>0</v>
      </c>
      <c r="AZ461" s="20">
        <f t="shared" si="207"/>
        <v>0.80648735999999999</v>
      </c>
      <c r="BA461" s="20">
        <f t="shared" si="208"/>
        <v>7.2239999999999998E-6</v>
      </c>
      <c r="BB461" s="20">
        <f t="shared" si="209"/>
        <v>7.2239999999999998E-6</v>
      </c>
      <c r="BC461" s="20">
        <f t="shared" si="210"/>
        <v>0</v>
      </c>
      <c r="BD461" s="1099"/>
      <c r="BE461" s="1099"/>
      <c r="BF461" s="1099"/>
      <c r="BG461" s="1099"/>
      <c r="BH461" s="295"/>
      <c r="BI461" s="1099"/>
      <c r="BJ461" s="295"/>
      <c r="BK461" s="1099"/>
      <c r="BL461" s="295"/>
      <c r="BM461" s="295"/>
      <c r="BN461" s="295"/>
      <c r="BO461" s="295"/>
      <c r="BP461" s="295"/>
      <c r="BQ461" s="295"/>
      <c r="BR461" s="295"/>
      <c r="BS461" s="1093"/>
      <c r="BT461" s="1093"/>
      <c r="BU461" s="1093"/>
      <c r="BV461" s="1093"/>
      <c r="BW461" s="1093"/>
      <c r="BX461" s="1093"/>
      <c r="BY461" s="1096"/>
      <c r="CA461" s="365" t="b">
        <f t="shared" si="211"/>
        <v>0</v>
      </c>
      <c r="CB461" s="365" t="b">
        <f t="shared" si="212"/>
        <v>0</v>
      </c>
      <c r="CC461" s="365" t="b">
        <f t="shared" si="213"/>
        <v>0</v>
      </c>
      <c r="CD461" s="365">
        <f t="shared" si="214"/>
        <v>14.448</v>
      </c>
      <c r="CE461" s="365" t="b">
        <f t="shared" si="215"/>
        <v>0</v>
      </c>
      <c r="CF461" s="365" t="b">
        <f t="shared" si="216"/>
        <v>0</v>
      </c>
      <c r="CG461" s="365" t="b">
        <f t="shared" si="217"/>
        <v>0</v>
      </c>
      <c r="CH461" s="365">
        <f t="shared" si="218"/>
        <v>0</v>
      </c>
      <c r="CI461" s="72" t="b">
        <f t="shared" si="219"/>
        <v>0</v>
      </c>
      <c r="CJ461" s="72" t="b">
        <f t="shared" si="220"/>
        <v>0</v>
      </c>
      <c r="CK461" s="72" t="b">
        <f t="shared" si="221"/>
        <v>0</v>
      </c>
      <c r="CL461" s="72">
        <f t="shared" si="222"/>
        <v>14.448</v>
      </c>
      <c r="CM461" s="72" t="b">
        <f t="shared" si="223"/>
        <v>0</v>
      </c>
      <c r="CN461" s="72" t="b">
        <f t="shared" si="224"/>
        <v>0</v>
      </c>
      <c r="CP461" s="13">
        <f t="shared" si="225"/>
        <v>0</v>
      </c>
      <c r="CQ461" s="13" t="b">
        <f t="shared" si="226"/>
        <v>0</v>
      </c>
      <c r="CR461" s="13" t="b">
        <f t="shared" si="227"/>
        <v>0</v>
      </c>
      <c r="CS461" s="13" t="b">
        <f t="shared" si="233"/>
        <v>0</v>
      </c>
      <c r="CT461" s="13" t="b">
        <f t="shared" si="232"/>
        <v>0</v>
      </c>
      <c r="CU461" s="13" t="b">
        <f t="shared" si="205"/>
        <v>0</v>
      </c>
      <c r="CV461" s="13" t="b">
        <f t="shared" si="228"/>
        <v>0</v>
      </c>
      <c r="CW461" s="13" t="b">
        <f t="shared" si="229"/>
        <v>0</v>
      </c>
      <c r="CX461" s="13" t="b">
        <f t="shared" si="230"/>
        <v>0</v>
      </c>
      <c r="CY461" s="13" t="b">
        <f t="shared" si="231"/>
        <v>0</v>
      </c>
    </row>
    <row r="462" spans="1:103" ht="15" thickBot="1">
      <c r="A462" s="933"/>
      <c r="B462" s="1100"/>
      <c r="C462" s="1100"/>
      <c r="D462" s="1100"/>
      <c r="E462" s="1100"/>
      <c r="F462" s="1100"/>
      <c r="G462" s="1100"/>
      <c r="H462" s="1100"/>
      <c r="I462" s="1100"/>
      <c r="J462" s="1100"/>
      <c r="K462" s="1100"/>
      <c r="L462" s="1100"/>
      <c r="M462" s="1100"/>
      <c r="N462" s="1100"/>
      <c r="O462" s="1100"/>
      <c r="P462" s="1100"/>
      <c r="Q462" s="942"/>
      <c r="R462" s="1100"/>
      <c r="S462" s="1100"/>
      <c r="T462" s="1100"/>
      <c r="U462" s="1100"/>
      <c r="V462" s="1100"/>
      <c r="W462" s="105"/>
      <c r="X462" s="105"/>
      <c r="Y462" s="105"/>
      <c r="Z462" s="105"/>
      <c r="AA462" s="105" t="s">
        <v>37</v>
      </c>
      <c r="AB462" s="106"/>
      <c r="AC462" s="106"/>
      <c r="AD462" s="342"/>
      <c r="AE462" s="1122"/>
      <c r="AF462" s="334">
        <f t="shared" si="206"/>
        <v>0</v>
      </c>
      <c r="AG462" s="292">
        <f>IF(R462="kompletna",Q462*J462*0.0036*'lista, wskaźniki'!$F$13, IF(R462="częściowa",Q462*J462*0.0036*'lista, wskaźniki'!$F$14, IF(R462="brak",Q462*J462*0.0036*'lista, wskaźniki'!$F$15,)))</f>
        <v>0</v>
      </c>
      <c r="AH462" s="334">
        <f>IF(Y462="inne",K462*'lista, wskaźniki'!$E$35,IF(Y462="to samo źródło",0,IF(Y462=0,0)))</f>
        <v>0</v>
      </c>
      <c r="AI462" s="334" t="b">
        <f>IF(AA462="gaz z sieci",AC462*'lista, wskaźniki'!$D$21)</f>
        <v>0</v>
      </c>
      <c r="AJ462" s="292">
        <f>IF(AA462="węgiel",AB462*'lista, wskaźniki'!$D$20, IF('Sektor mieszkaniowy'!AA462="drewno",'Sektor mieszkaniowy'!AB462*'lista, wskaźniki'!$D$22,IF('Sektor mieszkaniowy'!AA462="pellet",AB462*'lista, wskaźniki'!$D$23,IF('Sektor mieszkaniowy'!AA462="gaz z sieci",AB462*'lista, wskaźniki'!$D$21,IF('Sektor mieszkaniowy'!AA462="olej opałowy",'Sektor mieszkaniowy'!AB462*'lista, wskaźniki'!$D$24)))))</f>
        <v>0</v>
      </c>
      <c r="AK462" s="1103"/>
      <c r="AL462" s="1100"/>
      <c r="AM462" s="20">
        <f>IF(AA462="węgiel",AF462*1/3.6*'lista, wskaźniki'!$F$20,IF(AA462="drewno",AF462*1/3.6*'lista, wskaźniki'!$F$22,IF(AA462="pellet",AF462*1/3.6*'lista, wskaźniki'!$F$23,IF(AA462="gaz z sieci",AF462*1/3.6*'lista, wskaźniki'!$F$21,IF(AA462="olej opałowy",AF462*1/3.6*'lista, wskaźniki'!$F$24,0)))))</f>
        <v>0</v>
      </c>
      <c r="AN462" s="20">
        <f>IF(AA462="węgiel",AF462*'lista, wskaźniki'!$E$42,IF(AA462="drewno",AF462*'lista, wskaźniki'!$G$42,IF(AA462="pellet",AF462*'lista, wskaźniki'!$H$42,IF(AA462="gaz z sieci",AF462*'lista, wskaźniki'!$F$42,IF(AA462="olej opałowy",AF462*'lista, wskaźniki'!$I$42,0)))))</f>
        <v>0</v>
      </c>
      <c r="AO462" s="20">
        <f>IF(AA462="węgiel",AF462*'lista, wskaźniki'!$E$43,IF(AA462="drewno",AF462*'lista, wskaźniki'!$G$43,IF(AA462="pellet",AF462*'lista, wskaźniki'!$H$43,IF(AA462="gaz z sieci",AF462*'lista, wskaźniki'!$F$43,IF(AA462="olej opałowy",AF462*'lista, wskaźniki'!$I$43,0)))))</f>
        <v>0</v>
      </c>
      <c r="AP462" s="20">
        <f>IF(AA462="węgiel",AF462*'lista, wskaźniki'!$E$44,IF(AA462="drewno",AF462*'lista, wskaźniki'!$G$44,IF(AA462="pellet",AF462*'lista, wskaźniki'!$H$44,IF(AA462="gaz z sieci",AF462*'lista, wskaźniki'!$F$44,IF(AA462="olej opałowy",AF462*'lista, wskaźniki'!$I$44,0)))))</f>
        <v>0</v>
      </c>
      <c r="AQ462" s="20" t="b">
        <f>IF(Z462="gaz",AH462*1/3.6*'lista, wskaźniki'!$F$21,IF(Z462="energia elektryczna",AH462*1/3.6*'lista, wskaźniki'!$F$26))</f>
        <v>0</v>
      </c>
      <c r="AR462" s="20" t="b">
        <f>IF(Z462="gaz",AH462*'lista, wskaźniki'!$F$42,IF(Z462="energia elektryczna",AH462*0))</f>
        <v>0</v>
      </c>
      <c r="AS462" s="20" t="b">
        <f>IF(Z462="gaz",AH462*'lista, wskaźniki'!$F$43,IF(Z462="energia elektryczna",AH462*0))</f>
        <v>0</v>
      </c>
      <c r="AT462" s="20" t="b">
        <f>IF(Z462="gaz",AH462*'lista, wskaźniki'!$F$44,IF(Z462="energia elektryczna",AH462*0))</f>
        <v>0</v>
      </c>
      <c r="AU462" s="20">
        <f>AI462*1/3.6*'lista, wskaźniki'!$F$21</f>
        <v>0</v>
      </c>
      <c r="AV462" s="20">
        <f>AI462*'lista, wskaźniki'!$F$42</f>
        <v>0</v>
      </c>
      <c r="AW462" s="20">
        <f>AI462*'lista, wskaźniki'!$F$43</f>
        <v>0</v>
      </c>
      <c r="AX462" s="20">
        <f>AI462*'lista, wskaźniki'!$F$44</f>
        <v>0</v>
      </c>
      <c r="AY462" s="20">
        <f>AK462*'lista, wskaźniki'!$F$26</f>
        <v>0</v>
      </c>
      <c r="AZ462" s="20">
        <f t="shared" si="207"/>
        <v>0</v>
      </c>
      <c r="BA462" s="20">
        <f t="shared" si="208"/>
        <v>0</v>
      </c>
      <c r="BB462" s="20">
        <f t="shared" si="209"/>
        <v>0</v>
      </c>
      <c r="BC462" s="20">
        <f t="shared" si="210"/>
        <v>0</v>
      </c>
      <c r="BD462" s="1100"/>
      <c r="BE462" s="1100"/>
      <c r="BF462" s="1100"/>
      <c r="BG462" s="1100"/>
      <c r="BH462" s="105"/>
      <c r="BI462" s="1100"/>
      <c r="BJ462" s="105"/>
      <c r="BK462" s="1100"/>
      <c r="BL462" s="105"/>
      <c r="BM462" s="105"/>
      <c r="BN462" s="105"/>
      <c r="BO462" s="105"/>
      <c r="BP462" s="105"/>
      <c r="BQ462" s="105"/>
      <c r="BR462" s="105"/>
      <c r="BS462" s="1094"/>
      <c r="BT462" s="1094"/>
      <c r="BU462" s="1094"/>
      <c r="BV462" s="1094"/>
      <c r="BW462" s="1094"/>
      <c r="BX462" s="1094"/>
      <c r="BY462" s="1097"/>
      <c r="CA462" s="365" t="b">
        <f t="shared" si="211"/>
        <v>0</v>
      </c>
      <c r="CB462" s="365" t="b">
        <f t="shared" si="212"/>
        <v>0</v>
      </c>
      <c r="CC462" s="365" t="b">
        <f t="shared" si="213"/>
        <v>0</v>
      </c>
      <c r="CD462" s="365" t="b">
        <f t="shared" si="214"/>
        <v>0</v>
      </c>
      <c r="CE462" s="365">
        <f t="shared" si="215"/>
        <v>0</v>
      </c>
      <c r="CF462" s="365" t="b">
        <f t="shared" si="216"/>
        <v>0</v>
      </c>
      <c r="CG462" s="365" t="b">
        <f t="shared" si="217"/>
        <v>0</v>
      </c>
      <c r="CH462" s="365" t="b">
        <f t="shared" si="218"/>
        <v>0</v>
      </c>
      <c r="CI462" s="72" t="b">
        <f t="shared" si="219"/>
        <v>0</v>
      </c>
      <c r="CJ462" s="72" t="b">
        <f t="shared" si="220"/>
        <v>0</v>
      </c>
      <c r="CK462" s="72" t="b">
        <f t="shared" si="221"/>
        <v>0</v>
      </c>
      <c r="CL462" s="72">
        <f t="shared" si="222"/>
        <v>0</v>
      </c>
      <c r="CM462" s="72">
        <f t="shared" si="223"/>
        <v>0</v>
      </c>
      <c r="CN462" s="72" t="b">
        <f t="shared" si="224"/>
        <v>0</v>
      </c>
      <c r="CP462" s="13">
        <f t="shared" si="225"/>
        <v>0</v>
      </c>
      <c r="CQ462" s="13" t="b">
        <f t="shared" si="226"/>
        <v>0</v>
      </c>
      <c r="CR462" s="13" t="b">
        <f t="shared" si="227"/>
        <v>0</v>
      </c>
      <c r="CS462" s="13" t="b">
        <f t="shared" si="233"/>
        <v>0</v>
      </c>
      <c r="CT462" s="13" t="b">
        <f t="shared" si="232"/>
        <v>0</v>
      </c>
      <c r="CU462" s="13" t="b">
        <f t="shared" si="205"/>
        <v>0</v>
      </c>
      <c r="CV462" s="13" t="b">
        <f t="shared" si="228"/>
        <v>0</v>
      </c>
      <c r="CW462" s="13" t="b">
        <f t="shared" si="229"/>
        <v>0</v>
      </c>
      <c r="CX462" s="13" t="b">
        <f t="shared" si="230"/>
        <v>0</v>
      </c>
      <c r="CY462" s="13" t="b">
        <f t="shared" si="231"/>
        <v>0</v>
      </c>
    </row>
    <row r="463" spans="1:103" ht="15" thickBot="1">
      <c r="A463" s="931">
        <v>93</v>
      </c>
      <c r="B463" s="1098" t="s">
        <v>209</v>
      </c>
      <c r="C463" s="1098"/>
      <c r="D463" s="1098" t="s">
        <v>1</v>
      </c>
      <c r="E463" s="1098" t="s">
        <v>5</v>
      </c>
      <c r="F463" s="1098">
        <v>3</v>
      </c>
      <c r="G463" s="1098"/>
      <c r="H463" s="1098"/>
      <c r="I463" s="1098" t="s">
        <v>11</v>
      </c>
      <c r="J463" s="1098">
        <v>90</v>
      </c>
      <c r="K463" s="1098">
        <v>3</v>
      </c>
      <c r="L463" s="1098" t="s">
        <v>16</v>
      </c>
      <c r="M463" s="1098"/>
      <c r="N463" s="1098" t="s">
        <v>17</v>
      </c>
      <c r="O463" s="1098"/>
      <c r="P463" s="1098" t="s">
        <v>17</v>
      </c>
      <c r="Q463" s="940">
        <f>IF(I463="&lt;1966",'lista, wskaźniki'!$G$4,IF(I463="1967-1985",'lista, wskaźniki'!$G$5,IF(I463="1986-1992",'lista, wskaźniki'!$G$6,IF(I463="1993-1996",'lista, wskaźniki'!$G$7,IF(I463="&gt;1997",'lista, wskaźniki'!$G$8,IF(I463=0,'lista, wskaźniki'!$G$4))))))</f>
        <v>250</v>
      </c>
      <c r="R463" s="1098" t="s">
        <v>23</v>
      </c>
      <c r="S463" s="1098" t="s">
        <v>27</v>
      </c>
      <c r="T463" s="1098">
        <v>13</v>
      </c>
      <c r="U463" s="1098">
        <v>1995</v>
      </c>
      <c r="V463" s="1098"/>
      <c r="W463" s="101" t="s">
        <v>35</v>
      </c>
      <c r="X463" s="101" t="s">
        <v>35</v>
      </c>
      <c r="Y463" s="101" t="s">
        <v>42</v>
      </c>
      <c r="Z463" s="101"/>
      <c r="AA463" s="101" t="s">
        <v>35</v>
      </c>
      <c r="AB463" s="102"/>
      <c r="AC463" s="102"/>
      <c r="AD463" s="101"/>
      <c r="AE463" s="1098"/>
      <c r="AF463" s="334">
        <f>AG463</f>
        <v>64.8</v>
      </c>
      <c r="AG463" s="272">
        <f>IF(R463="kompletna",Q463*J463*0.0036*'lista, wskaźniki'!$F$13, IF(R463="częściowa",Q463*J463*0.0036*'lista, wskaźniki'!$F$14, IF(R463="brak",Q463*J463*0.0036*'lista, wskaźniki'!$F$15,)))</f>
        <v>64.8</v>
      </c>
      <c r="AH463" s="334">
        <f>IF(Y463="inne",K463*'lista, wskaźniki'!$E$35,IF(Y463="to samo źródło",0,IF(Y463=0,0)))</f>
        <v>0</v>
      </c>
      <c r="AI463" s="334" t="b">
        <f>IF(AA463="gaz z sieci",AC463*'lista, wskaźniki'!$D$21)</f>
        <v>0</v>
      </c>
      <c r="AJ463" s="272">
        <f>IF(AA463="węgiel",AB463*'lista, wskaźniki'!$D$20, IF('Sektor mieszkaniowy'!AA463="drewno",'Sektor mieszkaniowy'!AB463*'lista, wskaźniki'!$D$22,IF('Sektor mieszkaniowy'!AA463="pellet",AB463*'lista, wskaźniki'!$D$23,IF('Sektor mieszkaniowy'!AA463="gaz z sieci",AB463*'lista, wskaźniki'!$D$21,IF('Sektor mieszkaniowy'!AA463="olej opałowy",'Sektor mieszkaniowy'!AB463*'lista, wskaźniki'!$D$24)))))</f>
        <v>0</v>
      </c>
      <c r="AK463" s="1101">
        <f>AL463/'lista, wskaźniki'!$A$127</f>
        <v>0</v>
      </c>
      <c r="AL463" s="1098"/>
      <c r="AM463" s="20">
        <f>IF(AA463="węgiel",AF463*1/3.6*'lista, wskaźniki'!$F$20,IF(AA463="drewno",AF463*1/3.6*'lista, wskaźniki'!$F$22,IF(AA463="pellet",AF463*1/3.6*'lista, wskaźniki'!$F$23,IF(AA463="gaz z sieci",AF463*1/3.6*'lista, wskaźniki'!$F$21,IF(AA463="olej opałowy",AF463*1/3.6*'lista, wskaźniki'!$F$24,0)))))</f>
        <v>6.1385040000000002</v>
      </c>
      <c r="AN463" s="20">
        <f>IF(AA463="węgiel",AF463*'lista, wskaźniki'!$E$42,IF(AA463="drewno",AF463*'lista, wskaźniki'!$G$42,IF(AA463="pellet",AF463*'lista, wskaźniki'!$H$42,IF(AA463="gaz z sieci",AF463*'lista, wskaźniki'!$F$42,IF(AA463="olej opałowy",AF463*'lista, wskaźniki'!$I$42,0)))))</f>
        <v>2.4624E-2</v>
      </c>
      <c r="AO463" s="20">
        <f>IF(AA463="węgiel",AF463*'lista, wskaźniki'!$E$43,IF(AA463="drewno",AF463*'lista, wskaźniki'!$G$43,IF(AA463="pellet",AF463*'lista, wskaźniki'!$H$43,IF(AA463="gaz z sieci",AF463*'lista, wskaźniki'!$F$43,IF(AA463="olej opałowy",AF463*'lista, wskaźniki'!$I$43,0)))))</f>
        <v>2.3328000000000002E-2</v>
      </c>
      <c r="AP463" s="20">
        <f>IF(AA463="węgiel",AF463*'lista, wskaźniki'!$E$44,IF(AA463="drewno",AF463*'lista, wskaźniki'!$G$44,IF(AA463="pellet",AF463*'lista, wskaźniki'!$H$44,IF(AA463="gaz z sieci",AF463*'lista, wskaźniki'!$F$44,IF(AA463="olej opałowy",AF463*'lista, wskaźniki'!$I$44,0)))))</f>
        <v>1.7496E-5</v>
      </c>
      <c r="AQ463" s="20" t="b">
        <f>IF(Z463="gaz",AH463*1/3.6*'lista, wskaźniki'!$F$21,IF(Z463="energia elektryczna",AH463*1/3.6*'lista, wskaźniki'!$F$26))</f>
        <v>0</v>
      </c>
      <c r="AR463" s="20" t="b">
        <f>IF(Z463="gaz",AH463*'lista, wskaźniki'!$F$42,IF(Z463="energia elektryczna",AH463*0))</f>
        <v>0</v>
      </c>
      <c r="AS463" s="20" t="b">
        <f>IF(Z463="gaz",AH463*'lista, wskaźniki'!$F$43,IF(Z463="energia elektryczna",AH463*0))</f>
        <v>0</v>
      </c>
      <c r="AT463" s="20" t="b">
        <f>IF(Z463="gaz",AH463*'lista, wskaźniki'!$F$44,IF(Z463="energia elektryczna",AH463*0))</f>
        <v>0</v>
      </c>
      <c r="AU463" s="20">
        <f>AI463*1/3.6*'lista, wskaźniki'!$F$21</f>
        <v>0</v>
      </c>
      <c r="AV463" s="20">
        <f>AI463*'lista, wskaźniki'!$F$42</f>
        <v>0</v>
      </c>
      <c r="AW463" s="20">
        <f>AI463*'lista, wskaźniki'!$F$43</f>
        <v>0</v>
      </c>
      <c r="AX463" s="20">
        <f>AI463*'lista, wskaźniki'!$F$44</f>
        <v>0</v>
      </c>
      <c r="AY463" s="20">
        <f>AK463*'lista, wskaźniki'!$F$26</f>
        <v>0</v>
      </c>
      <c r="AZ463" s="20">
        <f t="shared" si="207"/>
        <v>6.1385040000000002</v>
      </c>
      <c r="BA463" s="20">
        <f t="shared" si="208"/>
        <v>2.4624E-2</v>
      </c>
      <c r="BB463" s="20">
        <f t="shared" si="209"/>
        <v>2.3328000000000002E-2</v>
      </c>
      <c r="BC463" s="20">
        <f t="shared" si="210"/>
        <v>1.7496E-5</v>
      </c>
      <c r="BD463" s="1098" t="s">
        <v>16</v>
      </c>
      <c r="BE463" s="1098" t="s">
        <v>17</v>
      </c>
      <c r="BF463" s="1098" t="s">
        <v>17</v>
      </c>
      <c r="BG463" s="1098" t="s">
        <v>17</v>
      </c>
      <c r="BH463" s="101"/>
      <c r="BI463" s="1098" t="s">
        <v>16</v>
      </c>
      <c r="BJ463" s="101" t="s">
        <v>52</v>
      </c>
      <c r="BK463" s="1098" t="s">
        <v>17</v>
      </c>
      <c r="BL463" s="101"/>
      <c r="BM463" s="101"/>
      <c r="BN463" s="101"/>
      <c r="BO463" s="101" t="s">
        <v>57</v>
      </c>
      <c r="BP463" s="101" t="s">
        <v>52</v>
      </c>
      <c r="BQ463" s="101" t="s">
        <v>120</v>
      </c>
      <c r="BR463" s="101"/>
      <c r="BS463" s="1092"/>
      <c r="BT463" s="1092"/>
      <c r="BU463" s="1092"/>
      <c r="BV463" s="1092"/>
      <c r="BW463" s="1092"/>
      <c r="BX463" s="1092"/>
      <c r="BY463" s="1095"/>
      <c r="CA463" s="365">
        <f t="shared" si="211"/>
        <v>64.8</v>
      </c>
      <c r="CB463" s="365" t="b">
        <f t="shared" si="212"/>
        <v>0</v>
      </c>
      <c r="CC463" s="365" t="b">
        <f t="shared" si="213"/>
        <v>0</v>
      </c>
      <c r="CD463" s="365" t="b">
        <f t="shared" si="214"/>
        <v>0</v>
      </c>
      <c r="CE463" s="365" t="b">
        <f t="shared" si="215"/>
        <v>0</v>
      </c>
      <c r="CF463" s="365" t="b">
        <f t="shared" si="216"/>
        <v>0</v>
      </c>
      <c r="CG463" s="365" t="b">
        <f t="shared" si="217"/>
        <v>0</v>
      </c>
      <c r="CH463" s="365" t="b">
        <f t="shared" si="218"/>
        <v>0</v>
      </c>
      <c r="CI463" s="72">
        <f t="shared" si="219"/>
        <v>64.8</v>
      </c>
      <c r="CJ463" s="72" t="b">
        <f t="shared" si="220"/>
        <v>0</v>
      </c>
      <c r="CK463" s="72" t="b">
        <f t="shared" si="221"/>
        <v>0</v>
      </c>
      <c r="CL463" s="72">
        <f t="shared" si="222"/>
        <v>0</v>
      </c>
      <c r="CM463" s="72" t="b">
        <f t="shared" si="223"/>
        <v>0</v>
      </c>
      <c r="CN463" s="72" t="b">
        <f t="shared" si="224"/>
        <v>0</v>
      </c>
      <c r="CP463" s="13" t="b">
        <f t="shared" si="225"/>
        <v>0</v>
      </c>
      <c r="CQ463" s="13">
        <f t="shared" si="226"/>
        <v>0</v>
      </c>
      <c r="CR463" s="13">
        <f t="shared" si="227"/>
        <v>90</v>
      </c>
      <c r="CS463" s="13">
        <f t="shared" si="233"/>
        <v>45</v>
      </c>
      <c r="CT463" s="13" t="b">
        <f t="shared" si="232"/>
        <v>0</v>
      </c>
      <c r="CU463" s="13">
        <f t="shared" si="205"/>
        <v>0</v>
      </c>
      <c r="CV463" s="13" t="b">
        <f t="shared" si="228"/>
        <v>0</v>
      </c>
      <c r="CW463" s="13">
        <f t="shared" si="229"/>
        <v>0</v>
      </c>
      <c r="CX463" s="13" t="b">
        <f t="shared" si="230"/>
        <v>0</v>
      </c>
      <c r="CY463" s="13">
        <f t="shared" si="231"/>
        <v>0</v>
      </c>
    </row>
    <row r="464" spans="1:103" ht="15" thickBot="1">
      <c r="A464" s="932"/>
      <c r="B464" s="1099"/>
      <c r="C464" s="1099"/>
      <c r="D464" s="1099"/>
      <c r="E464" s="1099"/>
      <c r="F464" s="1099"/>
      <c r="G464" s="1099"/>
      <c r="H464" s="1099"/>
      <c r="I464" s="1099"/>
      <c r="J464" s="1099"/>
      <c r="K464" s="1099"/>
      <c r="L464" s="1099"/>
      <c r="M464" s="1099"/>
      <c r="N464" s="1099"/>
      <c r="O464" s="1099"/>
      <c r="P464" s="1099"/>
      <c r="Q464" s="941"/>
      <c r="R464" s="1099"/>
      <c r="S464" s="1099"/>
      <c r="T464" s="1099"/>
      <c r="U464" s="1099"/>
      <c r="V464" s="1099"/>
      <c r="W464" s="20" t="s">
        <v>36</v>
      </c>
      <c r="X464" s="103" t="s">
        <v>39</v>
      </c>
      <c r="Y464" s="103"/>
      <c r="Z464" s="103"/>
      <c r="AA464" s="103" t="s">
        <v>36</v>
      </c>
      <c r="AB464" s="104"/>
      <c r="AC464" s="104"/>
      <c r="AD464" s="103"/>
      <c r="AE464" s="1099"/>
      <c r="AF464" s="334">
        <f t="shared" si="206"/>
        <v>0</v>
      </c>
      <c r="AG464" s="272">
        <f>IF(R464="kompletna",Q464*J464*0.0036*'lista, wskaźniki'!$F$13, IF(R464="częściowa",Q464*J464*0.0036*'lista, wskaźniki'!$F$14, IF(R464="brak",Q464*J464*0.0036*'lista, wskaźniki'!$F$15,)))</f>
        <v>0</v>
      </c>
      <c r="AH464" s="334">
        <f>IF(Y464="inne",K464*'lista, wskaźniki'!$E$35,IF(Y464="to samo źródło",0,IF(Y464=0,0)))</f>
        <v>0</v>
      </c>
      <c r="AI464" s="334" t="b">
        <f>IF(AA464="gaz z sieci",AC464*'lista, wskaźniki'!$D$21)</f>
        <v>0</v>
      </c>
      <c r="AJ464" s="272">
        <f>IF(AA464="węgiel",AB464*'lista, wskaźniki'!$D$20, IF('Sektor mieszkaniowy'!AA464="drewno",'Sektor mieszkaniowy'!AB464*'lista, wskaźniki'!$D$22,IF('Sektor mieszkaniowy'!AA464="pellet",AB464*'lista, wskaźniki'!$D$23,IF('Sektor mieszkaniowy'!AA464="gaz z sieci",AB464*'lista, wskaźniki'!$D$21,IF('Sektor mieszkaniowy'!AA464="olej opałowy",'Sektor mieszkaniowy'!AB464*'lista, wskaźniki'!$D$24)))))</f>
        <v>0</v>
      </c>
      <c r="AK464" s="1102"/>
      <c r="AL464" s="1099"/>
      <c r="AM464" s="20">
        <f>IF(AA464="węgiel",AF464*1/3.6*'lista, wskaźniki'!$F$20,IF(AA464="drewno",AF464*1/3.6*'lista, wskaźniki'!$F$22,IF(AA464="pellet",AF464*1/3.6*'lista, wskaźniki'!$F$23,IF(AA464="gaz z sieci",AF464*1/3.6*'lista, wskaźniki'!$F$21,IF(AA464="olej opałowy",AF464*1/3.6*'lista, wskaźniki'!$F$24,0)))))</f>
        <v>0</v>
      </c>
      <c r="AN464" s="20">
        <f>IF(AA464="węgiel",AF464*'lista, wskaźniki'!$E$42,IF(AA464="drewno",AF464*'lista, wskaźniki'!$G$42,IF(AA464="pellet",AF464*'lista, wskaźniki'!$H$42,IF(AA464="gaz z sieci",AF464*'lista, wskaźniki'!$F$42,IF(AA464="olej opałowy",AF464*'lista, wskaźniki'!$I$42,0)))))</f>
        <v>0</v>
      </c>
      <c r="AO464" s="20">
        <f>IF(AA464="węgiel",AF464*'lista, wskaźniki'!$E$43,IF(AA464="drewno",AF464*'lista, wskaźniki'!$G$43,IF(AA464="pellet",AF464*'lista, wskaźniki'!$H$43,IF(AA464="gaz z sieci",AF464*'lista, wskaźniki'!$F$43,IF(AA464="olej opałowy",AF464*'lista, wskaźniki'!$I$43,0)))))</f>
        <v>0</v>
      </c>
      <c r="AP464" s="20">
        <f>IF(AA464="węgiel",AF464*'lista, wskaźniki'!$E$44,IF(AA464="drewno",AF464*'lista, wskaźniki'!$G$44,IF(AA464="pellet",AF464*'lista, wskaźniki'!$H$44,IF(AA464="gaz z sieci",AF464*'lista, wskaźniki'!$F$44,IF(AA464="olej opałowy",AF464*'lista, wskaźniki'!$I$44,0)))))</f>
        <v>0</v>
      </c>
      <c r="AQ464" s="20" t="b">
        <f>IF(Z464="gaz",AH464*1/3.6*'lista, wskaźniki'!$F$21,IF(Z464="energia elektryczna",AH464*1/3.6*'lista, wskaźniki'!$F$26))</f>
        <v>0</v>
      </c>
      <c r="AR464" s="20" t="b">
        <f>IF(Z464="gaz",AH464*'lista, wskaźniki'!$F$42,IF(Z464="energia elektryczna",AH464*0))</f>
        <v>0</v>
      </c>
      <c r="AS464" s="20" t="b">
        <f>IF(Z464="gaz",AH464*'lista, wskaźniki'!$F$43,IF(Z464="energia elektryczna",AH464*0))</f>
        <v>0</v>
      </c>
      <c r="AT464" s="20" t="b">
        <f>IF(Z464="gaz",AH464*'lista, wskaźniki'!$F$44,IF(Z464="energia elektryczna",AH464*0))</f>
        <v>0</v>
      </c>
      <c r="AU464" s="20">
        <f>AI464*1/3.6*'lista, wskaźniki'!$F$21</f>
        <v>0</v>
      </c>
      <c r="AV464" s="20">
        <f>AI464*'lista, wskaźniki'!$F$42</f>
        <v>0</v>
      </c>
      <c r="AW464" s="20">
        <f>AI464*'lista, wskaźniki'!$F$43</f>
        <v>0</v>
      </c>
      <c r="AX464" s="20">
        <f>AI464*'lista, wskaźniki'!$F$44</f>
        <v>0</v>
      </c>
      <c r="AY464" s="20">
        <f>AK464*'lista, wskaźniki'!$F$26</f>
        <v>0</v>
      </c>
      <c r="AZ464" s="20">
        <f t="shared" si="207"/>
        <v>0</v>
      </c>
      <c r="BA464" s="20">
        <f t="shared" si="208"/>
        <v>0</v>
      </c>
      <c r="BB464" s="20">
        <f t="shared" si="209"/>
        <v>0</v>
      </c>
      <c r="BC464" s="20">
        <f t="shared" si="210"/>
        <v>0</v>
      </c>
      <c r="BD464" s="1099"/>
      <c r="BE464" s="1099"/>
      <c r="BF464" s="1099"/>
      <c r="BG464" s="1099"/>
      <c r="BH464" s="103"/>
      <c r="BI464" s="1099"/>
      <c r="BJ464" s="103"/>
      <c r="BK464" s="1099"/>
      <c r="BL464" s="103"/>
      <c r="BM464" s="103"/>
      <c r="BN464" s="103"/>
      <c r="BO464" s="103"/>
      <c r="BP464" s="103"/>
      <c r="BQ464" s="103"/>
      <c r="BR464" s="103"/>
      <c r="BS464" s="1093"/>
      <c r="BT464" s="1093"/>
      <c r="BU464" s="1093"/>
      <c r="BV464" s="1093"/>
      <c r="BW464" s="1093"/>
      <c r="BX464" s="1093"/>
      <c r="BY464" s="1096"/>
      <c r="CA464" s="365" t="b">
        <f t="shared" si="211"/>
        <v>0</v>
      </c>
      <c r="CB464" s="365">
        <f t="shared" si="212"/>
        <v>0</v>
      </c>
      <c r="CC464" s="365" t="b">
        <f t="shared" si="213"/>
        <v>0</v>
      </c>
      <c r="CD464" s="365" t="b">
        <f t="shared" si="214"/>
        <v>0</v>
      </c>
      <c r="CE464" s="365" t="b">
        <f t="shared" si="215"/>
        <v>0</v>
      </c>
      <c r="CF464" s="365" t="b">
        <f t="shared" si="216"/>
        <v>0</v>
      </c>
      <c r="CG464" s="365" t="b">
        <f t="shared" si="217"/>
        <v>0</v>
      </c>
      <c r="CH464" s="365" t="b">
        <f t="shared" si="218"/>
        <v>0</v>
      </c>
      <c r="CI464" s="72" t="b">
        <f t="shared" si="219"/>
        <v>0</v>
      </c>
      <c r="CJ464" s="72">
        <f t="shared" si="220"/>
        <v>0</v>
      </c>
      <c r="CK464" s="72" t="b">
        <f t="shared" si="221"/>
        <v>0</v>
      </c>
      <c r="CL464" s="72">
        <f t="shared" si="222"/>
        <v>0</v>
      </c>
      <c r="CM464" s="72" t="b">
        <f t="shared" si="223"/>
        <v>0</v>
      </c>
      <c r="CN464" s="72" t="b">
        <f t="shared" si="224"/>
        <v>0</v>
      </c>
      <c r="CP464" s="13">
        <f t="shared" si="225"/>
        <v>0</v>
      </c>
      <c r="CQ464" s="13" t="b">
        <f t="shared" si="226"/>
        <v>0</v>
      </c>
      <c r="CR464" s="13" t="b">
        <f t="shared" si="227"/>
        <v>0</v>
      </c>
      <c r="CS464" s="13" t="b">
        <f t="shared" si="233"/>
        <v>0</v>
      </c>
      <c r="CT464" s="13" t="b">
        <f t="shared" si="232"/>
        <v>0</v>
      </c>
      <c r="CU464" s="13" t="b">
        <f t="shared" si="205"/>
        <v>0</v>
      </c>
      <c r="CV464" s="13" t="b">
        <f t="shared" si="228"/>
        <v>0</v>
      </c>
      <c r="CW464" s="13" t="b">
        <f t="shared" si="229"/>
        <v>0</v>
      </c>
      <c r="CX464" s="13" t="b">
        <f t="shared" si="230"/>
        <v>0</v>
      </c>
      <c r="CY464" s="13" t="b">
        <f t="shared" si="231"/>
        <v>0</v>
      </c>
    </row>
    <row r="465" spans="1:103" ht="15" thickBot="1">
      <c r="A465" s="932"/>
      <c r="B465" s="1099"/>
      <c r="C465" s="1099"/>
      <c r="D465" s="1099"/>
      <c r="E465" s="1099"/>
      <c r="F465" s="1099"/>
      <c r="G465" s="1099"/>
      <c r="H465" s="1099"/>
      <c r="I465" s="1099"/>
      <c r="J465" s="1099"/>
      <c r="K465" s="1099"/>
      <c r="L465" s="1099"/>
      <c r="M465" s="1099"/>
      <c r="N465" s="1099"/>
      <c r="O465" s="1099"/>
      <c r="P465" s="1099"/>
      <c r="Q465" s="941"/>
      <c r="R465" s="1099"/>
      <c r="S465" s="1099"/>
      <c r="T465" s="1099"/>
      <c r="U465" s="1099"/>
      <c r="V465" s="1099"/>
      <c r="W465" s="103"/>
      <c r="X465" s="103"/>
      <c r="Y465" s="103"/>
      <c r="Z465" s="103"/>
      <c r="AA465" s="103" t="s">
        <v>50</v>
      </c>
      <c r="AB465" s="104"/>
      <c r="AC465" s="104"/>
      <c r="AD465" s="103"/>
      <c r="AE465" s="1099"/>
      <c r="AF465" s="334">
        <f t="shared" si="206"/>
        <v>0</v>
      </c>
      <c r="AG465" s="272">
        <f>IF(R465="kompletna",Q465*J465*0.0036*'lista, wskaźniki'!$F$13, IF(R465="częściowa",Q465*J465*0.0036*'lista, wskaźniki'!$F$14, IF(R465="brak",Q465*J465*0.0036*'lista, wskaźniki'!$F$15,)))</f>
        <v>0</v>
      </c>
      <c r="AH465" s="334">
        <f>IF(Y465="inne",K465*'lista, wskaźniki'!$E$35,IF(Y465="to samo źródło",0,IF(Y465=0,0)))</f>
        <v>0</v>
      </c>
      <c r="AI465" s="334" t="b">
        <f>IF(AA465="gaz z sieci",AC465*'lista, wskaźniki'!$D$21)</f>
        <v>0</v>
      </c>
      <c r="AJ465" s="272">
        <f>IF(AA465="węgiel",AB465*'lista, wskaźniki'!$D$20, IF('Sektor mieszkaniowy'!AA465="drewno",'Sektor mieszkaniowy'!AB465*'lista, wskaźniki'!$D$22,IF('Sektor mieszkaniowy'!AA465="pellet",AB465*'lista, wskaźniki'!$D$23,IF('Sektor mieszkaniowy'!AA465="gaz z sieci",AB465*'lista, wskaźniki'!$D$21,IF('Sektor mieszkaniowy'!AA465="olej opałowy",'Sektor mieszkaniowy'!AB465*'lista, wskaźniki'!$D$24)))))</f>
        <v>0</v>
      </c>
      <c r="AK465" s="1102"/>
      <c r="AL465" s="1099"/>
      <c r="AM465" s="20">
        <f>IF(AA465="węgiel",AF465*1/3.6*'lista, wskaźniki'!$F$20,IF(AA465="drewno",AF465*1/3.6*'lista, wskaźniki'!$F$22,IF(AA465="pellet",AF465*1/3.6*'lista, wskaźniki'!$F$23,IF(AA465="gaz z sieci",AF465*1/3.6*'lista, wskaźniki'!$F$21,IF(AA465="olej opałowy",AF465*1/3.6*'lista, wskaźniki'!$F$24,0)))))</f>
        <v>0</v>
      </c>
      <c r="AN465" s="20">
        <f>IF(AA465="węgiel",AF465*'lista, wskaźniki'!$E$42,IF(AA465="drewno",AF465*'lista, wskaźniki'!$G$42,IF(AA465="pellet",AF465*'lista, wskaźniki'!$H$42,IF(AA465="gaz z sieci",AF465*'lista, wskaźniki'!$F$42,IF(AA465="olej opałowy",AF465*'lista, wskaźniki'!$I$42,0)))))</f>
        <v>0</v>
      </c>
      <c r="AO465" s="20">
        <f>IF(AA465="węgiel",AF465*'lista, wskaźniki'!$E$43,IF(AA465="drewno",AF465*'lista, wskaźniki'!$G$43,IF(AA465="pellet",AF465*'lista, wskaźniki'!$H$43,IF(AA465="gaz z sieci",AF465*'lista, wskaźniki'!$F$43,IF(AA465="olej opałowy",AF465*'lista, wskaźniki'!$I$43,0)))))</f>
        <v>0</v>
      </c>
      <c r="AP465" s="20">
        <f>IF(AA465="węgiel",AF465*'lista, wskaźniki'!$E$44,IF(AA465="drewno",AF465*'lista, wskaźniki'!$G$44,IF(AA465="pellet",AF465*'lista, wskaźniki'!$H$44,IF(AA465="gaz z sieci",AF465*'lista, wskaźniki'!$F$44,IF(AA465="olej opałowy",AF465*'lista, wskaźniki'!$I$44,0)))))</f>
        <v>0</v>
      </c>
      <c r="AQ465" s="20" t="b">
        <f>IF(Z465="gaz",AH465*1/3.6*'lista, wskaźniki'!$F$21,IF(Z465="energia elektryczna",AH465*1/3.6*'lista, wskaźniki'!$F$26))</f>
        <v>0</v>
      </c>
      <c r="AR465" s="20" t="b">
        <f>IF(Z465="gaz",AH465*'lista, wskaźniki'!$F$42,IF(Z465="energia elektryczna",AH465*0))</f>
        <v>0</v>
      </c>
      <c r="AS465" s="20" t="b">
        <f>IF(Z465="gaz",AH465*'lista, wskaźniki'!$F$43,IF(Z465="energia elektryczna",AH465*0))</f>
        <v>0</v>
      </c>
      <c r="AT465" s="20" t="b">
        <f>IF(Z465="gaz",AH465*'lista, wskaźniki'!$F$44,IF(Z465="energia elektryczna",AH465*0))</f>
        <v>0</v>
      </c>
      <c r="AU465" s="20">
        <f>AI465*1/3.6*'lista, wskaźniki'!$F$21</f>
        <v>0</v>
      </c>
      <c r="AV465" s="20">
        <f>AI465*'lista, wskaźniki'!$F$42</f>
        <v>0</v>
      </c>
      <c r="AW465" s="20">
        <f>AI465*'lista, wskaźniki'!$F$43</f>
        <v>0</v>
      </c>
      <c r="AX465" s="20">
        <f>AI465*'lista, wskaźniki'!$F$44</f>
        <v>0</v>
      </c>
      <c r="AY465" s="20">
        <f>AK465*'lista, wskaźniki'!$F$26</f>
        <v>0</v>
      </c>
      <c r="AZ465" s="20">
        <f t="shared" si="207"/>
        <v>0</v>
      </c>
      <c r="BA465" s="20">
        <f t="shared" si="208"/>
        <v>0</v>
      </c>
      <c r="BB465" s="20">
        <f t="shared" si="209"/>
        <v>0</v>
      </c>
      <c r="BC465" s="20">
        <f t="shared" si="210"/>
        <v>0</v>
      </c>
      <c r="BD465" s="1099"/>
      <c r="BE465" s="1099"/>
      <c r="BF465" s="1099"/>
      <c r="BG465" s="1099"/>
      <c r="BH465" s="103"/>
      <c r="BI465" s="1099"/>
      <c r="BJ465" s="103"/>
      <c r="BK465" s="1099"/>
      <c r="BL465" s="103"/>
      <c r="BM465" s="103"/>
      <c r="BN465" s="103"/>
      <c r="BO465" s="103"/>
      <c r="BP465" s="103"/>
      <c r="BQ465" s="103"/>
      <c r="BR465" s="103"/>
      <c r="BS465" s="1093"/>
      <c r="BT465" s="1093"/>
      <c r="BU465" s="1093"/>
      <c r="BV465" s="1093"/>
      <c r="BW465" s="1093"/>
      <c r="BX465" s="1093"/>
      <c r="BY465" s="1096"/>
      <c r="CA465" s="365" t="b">
        <f t="shared" si="211"/>
        <v>0</v>
      </c>
      <c r="CB465" s="365" t="b">
        <f t="shared" si="212"/>
        <v>0</v>
      </c>
      <c r="CC465" s="365">
        <f t="shared" si="213"/>
        <v>0</v>
      </c>
      <c r="CD465" s="365" t="b">
        <f t="shared" si="214"/>
        <v>0</v>
      </c>
      <c r="CE465" s="365" t="b">
        <f t="shared" si="215"/>
        <v>0</v>
      </c>
      <c r="CF465" s="365" t="b">
        <f t="shared" si="216"/>
        <v>0</v>
      </c>
      <c r="CG465" s="365" t="b">
        <f t="shared" si="217"/>
        <v>0</v>
      </c>
      <c r="CH465" s="365" t="b">
        <f t="shared" si="218"/>
        <v>0</v>
      </c>
      <c r="CI465" s="72" t="b">
        <f t="shared" si="219"/>
        <v>0</v>
      </c>
      <c r="CJ465" s="72" t="b">
        <f t="shared" si="220"/>
        <v>0</v>
      </c>
      <c r="CK465" s="72">
        <f t="shared" si="221"/>
        <v>0</v>
      </c>
      <c r="CL465" s="72">
        <f t="shared" si="222"/>
        <v>0</v>
      </c>
      <c r="CM465" s="72" t="b">
        <f t="shared" si="223"/>
        <v>0</v>
      </c>
      <c r="CN465" s="72" t="b">
        <f t="shared" si="224"/>
        <v>0</v>
      </c>
      <c r="CP465" s="13">
        <f t="shared" si="225"/>
        <v>0</v>
      </c>
      <c r="CQ465" s="13" t="b">
        <f t="shared" si="226"/>
        <v>0</v>
      </c>
      <c r="CR465" s="13" t="b">
        <f t="shared" si="227"/>
        <v>0</v>
      </c>
      <c r="CS465" s="13" t="b">
        <f t="shared" si="233"/>
        <v>0</v>
      </c>
      <c r="CT465" s="13" t="b">
        <f t="shared" si="232"/>
        <v>0</v>
      </c>
      <c r="CU465" s="13" t="b">
        <f t="shared" si="205"/>
        <v>0</v>
      </c>
      <c r="CV465" s="13" t="b">
        <f t="shared" si="228"/>
        <v>0</v>
      </c>
      <c r="CW465" s="13" t="b">
        <f t="shared" si="229"/>
        <v>0</v>
      </c>
      <c r="CX465" s="13" t="b">
        <f t="shared" si="230"/>
        <v>0</v>
      </c>
      <c r="CY465" s="13" t="b">
        <f t="shared" si="231"/>
        <v>0</v>
      </c>
    </row>
    <row r="466" spans="1:103" ht="15" thickBot="1">
      <c r="A466" s="932"/>
      <c r="B466" s="1099"/>
      <c r="C466" s="1099"/>
      <c r="D466" s="1099"/>
      <c r="E466" s="1099"/>
      <c r="F466" s="1099"/>
      <c r="G466" s="1099"/>
      <c r="H466" s="1099"/>
      <c r="I466" s="1099"/>
      <c r="J466" s="1099"/>
      <c r="K466" s="1099"/>
      <c r="L466" s="1099"/>
      <c r="M466" s="1099"/>
      <c r="N466" s="1099"/>
      <c r="O466" s="1099"/>
      <c r="P466" s="1099"/>
      <c r="Q466" s="941"/>
      <c r="R466" s="1099"/>
      <c r="S466" s="1099"/>
      <c r="T466" s="1099"/>
      <c r="U466" s="1099"/>
      <c r="V466" s="1099"/>
      <c r="W466" s="103"/>
      <c r="X466" s="103"/>
      <c r="Y466" s="103"/>
      <c r="Z466" s="103"/>
      <c r="AA466" s="103" t="s">
        <v>38</v>
      </c>
      <c r="AB466" s="104"/>
      <c r="AC466" s="104"/>
      <c r="AD466" s="103"/>
      <c r="AE466" s="1099"/>
      <c r="AF466" s="334">
        <f t="shared" si="206"/>
        <v>0</v>
      </c>
      <c r="AG466" s="272">
        <f>IF(R466="kompletna",Q466*J466*0.0036*'lista, wskaźniki'!$F$13, IF(R466="częściowa",Q466*J466*0.0036*'lista, wskaźniki'!$F$14, IF(R466="brak",Q466*J466*0.0036*'lista, wskaźniki'!$F$15,)))</f>
        <v>0</v>
      </c>
      <c r="AH466" s="334">
        <f>IF(Y466="inne",K466*'lista, wskaźniki'!$E$35,IF(Y466="to samo źródło",0,IF(Y466=0,0)))</f>
        <v>0</v>
      </c>
      <c r="AI466" s="334">
        <f>IF(AA466="gaz z sieci",AC466*'lista, wskaźniki'!$D$21)</f>
        <v>0</v>
      </c>
      <c r="AJ466" s="272">
        <f>IF(AA466="węgiel",AB466*'lista, wskaźniki'!$D$20, IF('Sektor mieszkaniowy'!AA466="drewno",'Sektor mieszkaniowy'!AB466*'lista, wskaźniki'!$D$22,IF('Sektor mieszkaniowy'!AA466="pellet",AB466*'lista, wskaźniki'!$D$23,IF('Sektor mieszkaniowy'!AA466="gaz z sieci",AB466*'lista, wskaźniki'!$D$21,IF('Sektor mieszkaniowy'!AA466="olej opałowy",'Sektor mieszkaniowy'!AB466*'lista, wskaźniki'!$D$24)))))</f>
        <v>0</v>
      </c>
      <c r="AK466" s="1102"/>
      <c r="AL466" s="1099"/>
      <c r="AM466" s="20">
        <f>IF(AA466="węgiel",AF466*1/3.6*'lista, wskaźniki'!$F$20,IF(AA466="drewno",AF466*1/3.6*'lista, wskaźniki'!$F$22,IF(AA466="pellet",AF466*1/3.6*'lista, wskaźniki'!$F$23,IF(AA466="gaz z sieci",AF466*1/3.6*'lista, wskaźniki'!$F$21,IF(AA466="olej opałowy",AF466*1/3.6*'lista, wskaźniki'!$F$24,0)))))</f>
        <v>0</v>
      </c>
      <c r="AN466" s="20">
        <f>IF(AA466="węgiel",AF466*'lista, wskaźniki'!$E$42,IF(AA466="drewno",AF466*'lista, wskaźniki'!$G$42,IF(AA466="pellet",AF466*'lista, wskaźniki'!$H$42,IF(AA466="gaz z sieci",AF466*'lista, wskaźniki'!$F$42,IF(AA466="olej opałowy",AF466*'lista, wskaźniki'!$I$42,0)))))</f>
        <v>0</v>
      </c>
      <c r="AO466" s="20">
        <f>IF(AA466="węgiel",AF466*'lista, wskaźniki'!$E$43,IF(AA466="drewno",AF466*'lista, wskaźniki'!$G$43,IF(AA466="pellet",AF466*'lista, wskaźniki'!$H$43,IF(AA466="gaz z sieci",AF466*'lista, wskaźniki'!$F$43,IF(AA466="olej opałowy",AF466*'lista, wskaźniki'!$I$43,0)))))</f>
        <v>0</v>
      </c>
      <c r="AP466" s="20">
        <f>IF(AA466="węgiel",AF466*'lista, wskaźniki'!$E$44,IF(AA466="drewno",AF466*'lista, wskaźniki'!$G$44,IF(AA466="pellet",AF466*'lista, wskaźniki'!$H$44,IF(AA466="gaz z sieci",AF466*'lista, wskaźniki'!$F$44,IF(AA466="olej opałowy",AF466*'lista, wskaźniki'!$I$44,0)))))</f>
        <v>0</v>
      </c>
      <c r="AQ466" s="20" t="b">
        <f>IF(Z466="gaz",AH466*1/3.6*'lista, wskaźniki'!$F$21,IF(Z466="energia elektryczna",AH466*1/3.6*'lista, wskaźniki'!$F$26))</f>
        <v>0</v>
      </c>
      <c r="AR466" s="20" t="b">
        <f>IF(Z466="gaz",AH466*'lista, wskaźniki'!$F$42,IF(Z466="energia elektryczna",AH466*0))</f>
        <v>0</v>
      </c>
      <c r="AS466" s="20" t="b">
        <f>IF(Z466="gaz",AH466*'lista, wskaźniki'!$F$43,IF(Z466="energia elektryczna",AH466*0))</f>
        <v>0</v>
      </c>
      <c r="AT466" s="20" t="b">
        <f>IF(Z466="gaz",AH466*'lista, wskaźniki'!$F$44,IF(Z466="energia elektryczna",AH466*0))</f>
        <v>0</v>
      </c>
      <c r="AU466" s="20">
        <f>AI466*1/3.6*'lista, wskaźniki'!$F$21</f>
        <v>0</v>
      </c>
      <c r="AV466" s="20">
        <f>AI466*'lista, wskaźniki'!$F$42</f>
        <v>0</v>
      </c>
      <c r="AW466" s="20">
        <f>AI466*'lista, wskaźniki'!$F$43</f>
        <v>0</v>
      </c>
      <c r="AX466" s="20">
        <f>AI466*'lista, wskaźniki'!$F$44</f>
        <v>0</v>
      </c>
      <c r="AY466" s="20">
        <f>AK466*'lista, wskaźniki'!$F$26</f>
        <v>0</v>
      </c>
      <c r="AZ466" s="20">
        <f t="shared" si="207"/>
        <v>0</v>
      </c>
      <c r="BA466" s="20">
        <f t="shared" si="208"/>
        <v>0</v>
      </c>
      <c r="BB466" s="20">
        <f t="shared" si="209"/>
        <v>0</v>
      </c>
      <c r="BC466" s="20">
        <f t="shared" si="210"/>
        <v>0</v>
      </c>
      <c r="BD466" s="1099"/>
      <c r="BE466" s="1099"/>
      <c r="BF466" s="1099"/>
      <c r="BG466" s="1099"/>
      <c r="BH466" s="103"/>
      <c r="BI466" s="1099"/>
      <c r="BJ466" s="103"/>
      <c r="BK466" s="1099"/>
      <c r="BL466" s="103"/>
      <c r="BM466" s="103"/>
      <c r="BN466" s="103"/>
      <c r="BO466" s="103"/>
      <c r="BP466" s="103"/>
      <c r="BQ466" s="103"/>
      <c r="BR466" s="103"/>
      <c r="BS466" s="1093"/>
      <c r="BT466" s="1093"/>
      <c r="BU466" s="1093"/>
      <c r="BV466" s="1093"/>
      <c r="BW466" s="1093"/>
      <c r="BX466" s="1093"/>
      <c r="BY466" s="1096"/>
      <c r="CA466" s="365" t="b">
        <f t="shared" si="211"/>
        <v>0</v>
      </c>
      <c r="CB466" s="365" t="b">
        <f t="shared" si="212"/>
        <v>0</v>
      </c>
      <c r="CC466" s="365" t="b">
        <f t="shared" si="213"/>
        <v>0</v>
      </c>
      <c r="CD466" s="365">
        <f t="shared" si="214"/>
        <v>0</v>
      </c>
      <c r="CE466" s="365" t="b">
        <f t="shared" si="215"/>
        <v>0</v>
      </c>
      <c r="CF466" s="365" t="b">
        <f t="shared" si="216"/>
        <v>0</v>
      </c>
      <c r="CG466" s="365" t="b">
        <f t="shared" si="217"/>
        <v>0</v>
      </c>
      <c r="CH466" s="365">
        <f t="shared" si="218"/>
        <v>0</v>
      </c>
      <c r="CI466" s="72" t="b">
        <f t="shared" si="219"/>
        <v>0</v>
      </c>
      <c r="CJ466" s="72" t="b">
        <f t="shared" si="220"/>
        <v>0</v>
      </c>
      <c r="CK466" s="72" t="b">
        <f t="shared" si="221"/>
        <v>0</v>
      </c>
      <c r="CL466" s="72">
        <f t="shared" si="222"/>
        <v>0</v>
      </c>
      <c r="CM466" s="72" t="b">
        <f t="shared" si="223"/>
        <v>0</v>
      </c>
      <c r="CN466" s="72" t="b">
        <f t="shared" si="224"/>
        <v>0</v>
      </c>
      <c r="CP466" s="13">
        <f t="shared" si="225"/>
        <v>0</v>
      </c>
      <c r="CQ466" s="13" t="b">
        <f t="shared" si="226"/>
        <v>0</v>
      </c>
      <c r="CR466" s="13" t="b">
        <f t="shared" si="227"/>
        <v>0</v>
      </c>
      <c r="CS466" s="13" t="b">
        <f t="shared" si="233"/>
        <v>0</v>
      </c>
      <c r="CT466" s="13" t="b">
        <f t="shared" si="232"/>
        <v>0</v>
      </c>
      <c r="CU466" s="13" t="b">
        <f t="shared" si="205"/>
        <v>0</v>
      </c>
      <c r="CV466" s="13" t="b">
        <f t="shared" si="228"/>
        <v>0</v>
      </c>
      <c r="CW466" s="13" t="b">
        <f t="shared" si="229"/>
        <v>0</v>
      </c>
      <c r="CX466" s="13" t="b">
        <f t="shared" si="230"/>
        <v>0</v>
      </c>
      <c r="CY466" s="13" t="b">
        <f t="shared" si="231"/>
        <v>0</v>
      </c>
    </row>
    <row r="467" spans="1:103" ht="15" thickBot="1">
      <c r="A467" s="933"/>
      <c r="B467" s="1100"/>
      <c r="C467" s="1100"/>
      <c r="D467" s="1100"/>
      <c r="E467" s="1100"/>
      <c r="F467" s="1100"/>
      <c r="G467" s="1100"/>
      <c r="H467" s="1100"/>
      <c r="I467" s="1100"/>
      <c r="J467" s="1100"/>
      <c r="K467" s="1100"/>
      <c r="L467" s="1100"/>
      <c r="M467" s="1100"/>
      <c r="N467" s="1100"/>
      <c r="O467" s="1100"/>
      <c r="P467" s="1100"/>
      <c r="Q467" s="942"/>
      <c r="R467" s="1100"/>
      <c r="S467" s="1100"/>
      <c r="T467" s="1100"/>
      <c r="U467" s="1100"/>
      <c r="V467" s="1100"/>
      <c r="W467" s="105"/>
      <c r="X467" s="105"/>
      <c r="Y467" s="105"/>
      <c r="Z467" s="105"/>
      <c r="AA467" s="105" t="s">
        <v>37</v>
      </c>
      <c r="AB467" s="106"/>
      <c r="AC467" s="106"/>
      <c r="AD467" s="105"/>
      <c r="AE467" s="1100"/>
      <c r="AF467" s="334">
        <f t="shared" si="206"/>
        <v>0</v>
      </c>
      <c r="AG467" s="272">
        <f>IF(R467="kompletna",Q467*J467*0.0036*'lista, wskaźniki'!$F$13, IF(R467="częściowa",Q467*J467*0.0036*'lista, wskaźniki'!$F$14, IF(R467="brak",Q467*J467*0.0036*'lista, wskaźniki'!$F$15,)))</f>
        <v>0</v>
      </c>
      <c r="AH467" s="334">
        <f>IF(Y467="inne",K467*'lista, wskaźniki'!$E$35,IF(Y467="to samo źródło",0,IF(Y467=0,0)))</f>
        <v>0</v>
      </c>
      <c r="AI467" s="334" t="b">
        <f>IF(AA467="gaz z sieci",AC467*'lista, wskaźniki'!$D$21)</f>
        <v>0</v>
      </c>
      <c r="AJ467" s="272">
        <f>IF(AA467="węgiel",AB467*'lista, wskaźniki'!$D$20, IF('Sektor mieszkaniowy'!AA467="drewno",'Sektor mieszkaniowy'!AB467*'lista, wskaźniki'!$D$22,IF('Sektor mieszkaniowy'!AA467="pellet",AB467*'lista, wskaźniki'!$D$23,IF('Sektor mieszkaniowy'!AA467="gaz z sieci",AB467*'lista, wskaźniki'!$D$21,IF('Sektor mieszkaniowy'!AA467="olej opałowy",'Sektor mieszkaniowy'!AB467*'lista, wskaźniki'!$D$24)))))</f>
        <v>0</v>
      </c>
      <c r="AK467" s="1103"/>
      <c r="AL467" s="1100"/>
      <c r="AM467" s="20">
        <f>IF(AA467="węgiel",AF467*1/3.6*'lista, wskaźniki'!$F$20,IF(AA467="drewno",AF467*1/3.6*'lista, wskaźniki'!$F$22,IF(AA467="pellet",AF467*1/3.6*'lista, wskaźniki'!$F$23,IF(AA467="gaz z sieci",AF467*1/3.6*'lista, wskaźniki'!$F$21,IF(AA467="olej opałowy",AF467*1/3.6*'lista, wskaźniki'!$F$24,0)))))</f>
        <v>0</v>
      </c>
      <c r="AN467" s="20">
        <f>IF(AA467="węgiel",AF467*'lista, wskaźniki'!$E$42,IF(AA467="drewno",AF467*'lista, wskaźniki'!$G$42,IF(AA467="pellet",AF467*'lista, wskaźniki'!$H$42,IF(AA467="gaz z sieci",AF467*'lista, wskaźniki'!$F$42,IF(AA467="olej opałowy",AF467*'lista, wskaźniki'!$I$42,0)))))</f>
        <v>0</v>
      </c>
      <c r="AO467" s="20">
        <f>IF(AA467="węgiel",AF467*'lista, wskaźniki'!$E$43,IF(AA467="drewno",AF467*'lista, wskaźniki'!$G$43,IF(AA467="pellet",AF467*'lista, wskaźniki'!$H$43,IF(AA467="gaz z sieci",AF467*'lista, wskaźniki'!$F$43,IF(AA467="olej opałowy",AF467*'lista, wskaźniki'!$I$43,0)))))</f>
        <v>0</v>
      </c>
      <c r="AP467" s="20">
        <f>IF(AA467="węgiel",AF467*'lista, wskaźniki'!$E$44,IF(AA467="drewno",AF467*'lista, wskaźniki'!$G$44,IF(AA467="pellet",AF467*'lista, wskaźniki'!$H$44,IF(AA467="gaz z sieci",AF467*'lista, wskaźniki'!$F$44,IF(AA467="olej opałowy",AF467*'lista, wskaźniki'!$I$44,0)))))</f>
        <v>0</v>
      </c>
      <c r="AQ467" s="20" t="b">
        <f>IF(Z467="gaz",AH467*1/3.6*'lista, wskaźniki'!$F$21,IF(Z467="energia elektryczna",AH467*1/3.6*'lista, wskaźniki'!$F$26))</f>
        <v>0</v>
      </c>
      <c r="AR467" s="20" t="b">
        <f>IF(Z467="gaz",AH467*'lista, wskaźniki'!$F$42,IF(Z467="energia elektryczna",AH467*0))</f>
        <v>0</v>
      </c>
      <c r="AS467" s="20" t="b">
        <f>IF(Z467="gaz",AH467*'lista, wskaźniki'!$F$43,IF(Z467="energia elektryczna",AH467*0))</f>
        <v>0</v>
      </c>
      <c r="AT467" s="20" t="b">
        <f>IF(Z467="gaz",AH467*'lista, wskaźniki'!$F$44,IF(Z467="energia elektryczna",AH467*0))</f>
        <v>0</v>
      </c>
      <c r="AU467" s="20">
        <f>AI467*1/3.6*'lista, wskaźniki'!$F$21</f>
        <v>0</v>
      </c>
      <c r="AV467" s="20">
        <f>AI467*'lista, wskaźniki'!$F$42</f>
        <v>0</v>
      </c>
      <c r="AW467" s="20">
        <f>AI467*'lista, wskaźniki'!$F$43</f>
        <v>0</v>
      </c>
      <c r="AX467" s="20">
        <f>AI467*'lista, wskaźniki'!$F$44</f>
        <v>0</v>
      </c>
      <c r="AY467" s="20">
        <f>AK467*'lista, wskaźniki'!$F$26</f>
        <v>0</v>
      </c>
      <c r="AZ467" s="20">
        <f t="shared" si="207"/>
        <v>0</v>
      </c>
      <c r="BA467" s="20">
        <f t="shared" si="208"/>
        <v>0</v>
      </c>
      <c r="BB467" s="20">
        <f t="shared" si="209"/>
        <v>0</v>
      </c>
      <c r="BC467" s="20">
        <f t="shared" si="210"/>
        <v>0</v>
      </c>
      <c r="BD467" s="1100"/>
      <c r="BE467" s="1100"/>
      <c r="BF467" s="1100"/>
      <c r="BG467" s="1100"/>
      <c r="BH467" s="105"/>
      <c r="BI467" s="1100"/>
      <c r="BJ467" s="105"/>
      <c r="BK467" s="1100"/>
      <c r="BL467" s="105"/>
      <c r="BM467" s="105"/>
      <c r="BN467" s="105"/>
      <c r="BO467" s="105"/>
      <c r="BP467" s="105"/>
      <c r="BQ467" s="105"/>
      <c r="BR467" s="105"/>
      <c r="BS467" s="1094"/>
      <c r="BT467" s="1094"/>
      <c r="BU467" s="1094"/>
      <c r="BV467" s="1094"/>
      <c r="BW467" s="1094"/>
      <c r="BX467" s="1094"/>
      <c r="BY467" s="1097"/>
      <c r="CA467" s="365" t="b">
        <f t="shared" si="211"/>
        <v>0</v>
      </c>
      <c r="CB467" s="365" t="b">
        <f t="shared" si="212"/>
        <v>0</v>
      </c>
      <c r="CC467" s="365" t="b">
        <f t="shared" si="213"/>
        <v>0</v>
      </c>
      <c r="CD467" s="365" t="b">
        <f t="shared" si="214"/>
        <v>0</v>
      </c>
      <c r="CE467" s="365">
        <f t="shared" si="215"/>
        <v>0</v>
      </c>
      <c r="CF467" s="365" t="b">
        <f t="shared" si="216"/>
        <v>0</v>
      </c>
      <c r="CG467" s="365" t="b">
        <f t="shared" si="217"/>
        <v>0</v>
      </c>
      <c r="CH467" s="365" t="b">
        <f t="shared" si="218"/>
        <v>0</v>
      </c>
      <c r="CI467" s="72" t="b">
        <f t="shared" si="219"/>
        <v>0</v>
      </c>
      <c r="CJ467" s="72" t="b">
        <f t="shared" si="220"/>
        <v>0</v>
      </c>
      <c r="CK467" s="72" t="b">
        <f t="shared" si="221"/>
        <v>0</v>
      </c>
      <c r="CL467" s="72">
        <f t="shared" si="222"/>
        <v>0</v>
      </c>
      <c r="CM467" s="72">
        <f t="shared" si="223"/>
        <v>0</v>
      </c>
      <c r="CN467" s="72" t="b">
        <f t="shared" si="224"/>
        <v>0</v>
      </c>
      <c r="CP467" s="13">
        <f t="shared" si="225"/>
        <v>0</v>
      </c>
      <c r="CQ467" s="13" t="b">
        <f t="shared" si="226"/>
        <v>0</v>
      </c>
      <c r="CR467" s="13" t="b">
        <f t="shared" si="227"/>
        <v>0</v>
      </c>
      <c r="CS467" s="13" t="b">
        <f t="shared" si="233"/>
        <v>0</v>
      </c>
      <c r="CT467" s="13" t="b">
        <f t="shared" si="232"/>
        <v>0</v>
      </c>
      <c r="CU467" s="13" t="b">
        <f t="shared" si="205"/>
        <v>0</v>
      </c>
      <c r="CV467" s="13" t="b">
        <f t="shared" si="228"/>
        <v>0</v>
      </c>
      <c r="CW467" s="13" t="b">
        <f t="shared" si="229"/>
        <v>0</v>
      </c>
      <c r="CX467" s="13" t="b">
        <f t="shared" si="230"/>
        <v>0</v>
      </c>
      <c r="CY467" s="13" t="b">
        <f t="shared" si="231"/>
        <v>0</v>
      </c>
    </row>
    <row r="468" spans="1:103" ht="15" thickBot="1">
      <c r="A468" s="931">
        <v>94</v>
      </c>
      <c r="B468" s="1098" t="s">
        <v>209</v>
      </c>
      <c r="C468" s="1098"/>
      <c r="D468" s="1098" t="s">
        <v>1</v>
      </c>
      <c r="E468" s="1098" t="s">
        <v>5</v>
      </c>
      <c r="F468" s="1098">
        <v>9</v>
      </c>
      <c r="G468" s="1098">
        <v>9</v>
      </c>
      <c r="H468" s="1098"/>
      <c r="I468" s="1098" t="s">
        <v>14</v>
      </c>
      <c r="J468" s="1098">
        <v>140</v>
      </c>
      <c r="K468" s="1098">
        <v>2</v>
      </c>
      <c r="L468" s="1098" t="s">
        <v>16</v>
      </c>
      <c r="M468" s="1098"/>
      <c r="N468" s="1098" t="s">
        <v>16</v>
      </c>
      <c r="O468" s="1098"/>
      <c r="P468" s="1098" t="s">
        <v>16</v>
      </c>
      <c r="Q468" s="940">
        <f>IF(I468="&lt;1966",'lista, wskaźniki'!$G$4,IF(I468="1967-1985",'lista, wskaźniki'!$G$5,IF(I468="1986-1992",'lista, wskaźniki'!$G$6,IF(I468="1993-1996",'lista, wskaźniki'!$G$7,IF(I468="&gt;1997",'lista, wskaźniki'!$G$8,IF(I468=0,'lista, wskaźniki'!$G$4))))))</f>
        <v>115</v>
      </c>
      <c r="R468" s="1098" t="s">
        <v>21</v>
      </c>
      <c r="S468" s="1098" t="s">
        <v>27</v>
      </c>
      <c r="T468" s="1098">
        <v>21</v>
      </c>
      <c r="U468" s="1098">
        <v>2013</v>
      </c>
      <c r="V468" s="1098"/>
      <c r="W468" s="101" t="s">
        <v>35</v>
      </c>
      <c r="X468" s="101" t="s">
        <v>38</v>
      </c>
      <c r="Y468" s="103" t="s">
        <v>24</v>
      </c>
      <c r="Z468" s="103" t="s">
        <v>401</v>
      </c>
      <c r="AA468" s="101" t="s">
        <v>35</v>
      </c>
      <c r="AB468" s="102">
        <f>ROUND(AD468/'lista, wskaźniki'!$A$130,1)</f>
        <v>1.5</v>
      </c>
      <c r="AC468" s="102"/>
      <c r="AD468" s="101">
        <v>1200</v>
      </c>
      <c r="AE468" s="1098"/>
      <c r="AF468" s="334">
        <f t="shared" si="206"/>
        <v>34.360500000000002</v>
      </c>
      <c r="AG468" s="272">
        <f>IF(R468="kompletna",Q468*J468*0.0036*'lista, wskaźniki'!$F$13, IF(R468="częściowa",Q468*J468*0.0036*'lista, wskaźniki'!$F$14, IF(R468="brak",Q468*J468*0.0036*'lista, wskaźniki'!$F$15,)))</f>
        <v>34.775999999999996</v>
      </c>
      <c r="AH468" s="334">
        <f>IF(Y468="inne",K468*'lista, wskaźniki'!$E$35,IF(Y468="to samo źródło",0,IF(Y468=0,0)))</f>
        <v>4.3357072500000005</v>
      </c>
      <c r="AI468" s="334" t="b">
        <f>IF(AA468="gaz z sieci",AC468*'lista, wskaźniki'!$D$21)</f>
        <v>0</v>
      </c>
      <c r="AJ468" s="272">
        <f>IF(AA468="węgiel",AB468*'lista, wskaźniki'!$D$20, IF('Sektor mieszkaniowy'!AA468="drewno",'Sektor mieszkaniowy'!AB468*'lista, wskaźniki'!$D$22,IF('Sektor mieszkaniowy'!AA468="pellet",AB468*'lista, wskaźniki'!$D$23,IF('Sektor mieszkaniowy'!AA468="gaz z sieci",AB468*'lista, wskaźniki'!$D$21,IF('Sektor mieszkaniowy'!AA468="olej opałowy",'Sektor mieszkaniowy'!AB468*'lista, wskaźniki'!$D$24)))))</f>
        <v>33.945</v>
      </c>
      <c r="AK468" s="1101">
        <f>AL468/'lista, wskaźniki'!$A$127</f>
        <v>1.3846153846153846</v>
      </c>
      <c r="AL468" s="1098">
        <v>900</v>
      </c>
      <c r="AM468" s="20">
        <f>IF(AA468="węgiel",AF468*1/3.6*'lista, wskaźniki'!$F$20,IF(AA468="drewno",AF468*1/3.6*'lista, wskaźniki'!$F$22,IF(AA468="pellet",AF468*1/3.6*'lista, wskaźniki'!$F$23,IF(AA468="gaz z sieci",AF468*1/3.6*'lista, wskaźniki'!$F$21,IF(AA468="olej opałowy",AF468*1/3.6*'lista, wskaźniki'!$F$24,0)))))</f>
        <v>3.254970165</v>
      </c>
      <c r="AN468" s="20">
        <f>IF(AA468="węgiel",AF468*'lista, wskaźniki'!$E$42,IF(AA468="drewno",AF468*'lista, wskaźniki'!$G$42,IF(AA468="pellet",AF468*'lista, wskaźniki'!$H$42,IF(AA468="gaz z sieci",AF468*'lista, wskaźniki'!$F$42,IF(AA468="olej opałowy",AF468*'lista, wskaźniki'!$I$42,0)))))</f>
        <v>1.3056990000000001E-2</v>
      </c>
      <c r="AO468" s="20">
        <f>IF(AA468="węgiel",AF468*'lista, wskaźniki'!$E$43,IF(AA468="drewno",AF468*'lista, wskaźniki'!$G$43,IF(AA468="pellet",AF468*'lista, wskaźniki'!$H$43,IF(AA468="gaz z sieci",AF468*'lista, wskaźniki'!$F$43,IF(AA468="olej opałowy",AF468*'lista, wskaźniki'!$I$43,0)))))</f>
        <v>1.2369780000000002E-2</v>
      </c>
      <c r="AP468" s="20">
        <f>IF(AA468="węgiel",AF468*'lista, wskaźniki'!$E$44,IF(AA468="drewno",AF468*'lista, wskaźniki'!$G$44,IF(AA468="pellet",AF468*'lista, wskaźniki'!$H$44,IF(AA468="gaz z sieci",AF468*'lista, wskaźniki'!$F$44,IF(AA468="olej opałowy",AF468*'lista, wskaźniki'!$I$44,0)))))</f>
        <v>9.2773350000000009E-6</v>
      </c>
      <c r="AQ468" s="20">
        <f>IF(Z468="gaz",AH468*1/3.6*'lista, wskaźniki'!$F$21,IF(Z468="energia elektryczna",AH468*1/3.6*'lista, wskaźniki'!$F$26))</f>
        <v>0.24201917869500003</v>
      </c>
      <c r="AR468" s="20">
        <f>IF(Z468="gaz",AH468*'lista, wskaźniki'!$F$42,IF(Z468="energia elektryczna",AH468*0))</f>
        <v>2.1678536250000003E-6</v>
      </c>
      <c r="AS468" s="20">
        <f>IF(Z468="gaz",AH468*'lista, wskaźniki'!$F$43,IF(Z468="energia elektryczna",AH468*0))</f>
        <v>2.1678536250000003E-6</v>
      </c>
      <c r="AT468" s="20">
        <f>IF(Z468="gaz",AH468*'lista, wskaźniki'!$F$44,IF(Z468="energia elektryczna",AH468*0))</f>
        <v>0</v>
      </c>
      <c r="AU468" s="20">
        <f>AI468*1/3.6*'lista, wskaźniki'!$F$21</f>
        <v>0</v>
      </c>
      <c r="AV468" s="20">
        <f>AI468*'lista, wskaźniki'!$F$42</f>
        <v>0</v>
      </c>
      <c r="AW468" s="20">
        <f>AI468*'lista, wskaźniki'!$F$43</f>
        <v>0</v>
      </c>
      <c r="AX468" s="20">
        <f>AI468*'lista, wskaźniki'!$F$44</f>
        <v>0</v>
      </c>
      <c r="AY468" s="20">
        <f>AK468*'lista, wskaźniki'!$F$26</f>
        <v>1.2323076923076923</v>
      </c>
      <c r="AZ468" s="20">
        <f t="shared" si="207"/>
        <v>4.7292970360026922</v>
      </c>
      <c r="BA468" s="20">
        <f t="shared" si="208"/>
        <v>1.3059157853625001E-2</v>
      </c>
      <c r="BB468" s="20">
        <f t="shared" si="209"/>
        <v>1.2371947853625002E-2</v>
      </c>
      <c r="BC468" s="20">
        <f t="shared" si="210"/>
        <v>9.2773350000000009E-6</v>
      </c>
      <c r="BD468" s="1098" t="s">
        <v>17</v>
      </c>
      <c r="BE468" s="1098" t="s">
        <v>17</v>
      </c>
      <c r="BF468" s="1098" t="s">
        <v>17</v>
      </c>
      <c r="BG468" s="1098" t="s">
        <v>17</v>
      </c>
      <c r="BH468" s="101"/>
      <c r="BI468" s="1098" t="s">
        <v>17</v>
      </c>
      <c r="BJ468" s="101"/>
      <c r="BK468" s="1098" t="s">
        <v>17</v>
      </c>
      <c r="BL468" s="101"/>
      <c r="BM468" s="101"/>
      <c r="BN468" s="101"/>
      <c r="BO468" s="101" t="s">
        <v>57</v>
      </c>
      <c r="BP468" s="101" t="s">
        <v>52</v>
      </c>
      <c r="BQ468" s="101" t="s">
        <v>120</v>
      </c>
      <c r="BR468" s="101">
        <v>1</v>
      </c>
      <c r="BS468" s="1092">
        <v>10000</v>
      </c>
      <c r="BT468" s="1092"/>
      <c r="BU468" s="1092">
        <v>500</v>
      </c>
      <c r="BV468" s="1092"/>
      <c r="BW468" s="1092"/>
      <c r="BX468" s="1092">
        <v>2250</v>
      </c>
      <c r="BY468" s="1095"/>
      <c r="CA468" s="365">
        <f t="shared" si="211"/>
        <v>34.360500000000002</v>
      </c>
      <c r="CB468" s="365" t="b">
        <f t="shared" si="212"/>
        <v>0</v>
      </c>
      <c r="CC468" s="365" t="b">
        <f t="shared" si="213"/>
        <v>0</v>
      </c>
      <c r="CD468" s="365" t="b">
        <f t="shared" si="214"/>
        <v>0</v>
      </c>
      <c r="CE468" s="365" t="b">
        <f t="shared" si="215"/>
        <v>0</v>
      </c>
      <c r="CF468" s="365">
        <f t="shared" si="216"/>
        <v>4.3357072500000005</v>
      </c>
      <c r="CG468" s="365" t="b">
        <f t="shared" si="217"/>
        <v>0</v>
      </c>
      <c r="CH468" s="365" t="b">
        <f t="shared" si="218"/>
        <v>0</v>
      </c>
      <c r="CI468" s="72">
        <f t="shared" si="219"/>
        <v>34.360500000000002</v>
      </c>
      <c r="CJ468" s="72" t="b">
        <f t="shared" si="220"/>
        <v>0</v>
      </c>
      <c r="CK468" s="72" t="b">
        <f t="shared" si="221"/>
        <v>0</v>
      </c>
      <c r="CL468" s="72">
        <f t="shared" si="222"/>
        <v>4.3357072500000005</v>
      </c>
      <c r="CM468" s="72" t="b">
        <f t="shared" si="223"/>
        <v>0</v>
      </c>
      <c r="CN468" s="72" t="b">
        <f t="shared" si="224"/>
        <v>0</v>
      </c>
      <c r="CP468" s="13" t="b">
        <f t="shared" si="225"/>
        <v>0</v>
      </c>
      <c r="CQ468" s="13" t="b">
        <f t="shared" si="226"/>
        <v>0</v>
      </c>
      <c r="CR468" s="13" t="b">
        <f t="shared" si="227"/>
        <v>0</v>
      </c>
      <c r="CS468" s="13" t="b">
        <f t="shared" si="233"/>
        <v>0</v>
      </c>
      <c r="CT468" s="13" t="b">
        <f t="shared" si="232"/>
        <v>0</v>
      </c>
      <c r="CU468" s="13" t="b">
        <f t="shared" si="205"/>
        <v>0</v>
      </c>
      <c r="CV468" s="13" t="b">
        <f t="shared" si="228"/>
        <v>0</v>
      </c>
      <c r="CW468" s="13" t="b">
        <f t="shared" si="229"/>
        <v>0</v>
      </c>
      <c r="CX468" s="13">
        <f t="shared" si="230"/>
        <v>140</v>
      </c>
      <c r="CY468" s="13">
        <f t="shared" si="231"/>
        <v>140</v>
      </c>
    </row>
    <row r="469" spans="1:103" ht="15" thickBot="1">
      <c r="A469" s="932"/>
      <c r="B469" s="1099"/>
      <c r="C469" s="1099"/>
      <c r="D469" s="1099"/>
      <c r="E469" s="1099"/>
      <c r="F469" s="1099"/>
      <c r="G469" s="1099"/>
      <c r="H469" s="1099"/>
      <c r="I469" s="1099"/>
      <c r="J469" s="1099"/>
      <c r="K469" s="1099"/>
      <c r="L469" s="1099"/>
      <c r="M469" s="1099"/>
      <c r="N469" s="1099"/>
      <c r="O469" s="1099"/>
      <c r="P469" s="1099"/>
      <c r="Q469" s="941"/>
      <c r="R469" s="1099"/>
      <c r="S469" s="1099"/>
      <c r="T469" s="1099"/>
      <c r="U469" s="1099"/>
      <c r="V469" s="1099"/>
      <c r="W469" s="103"/>
      <c r="X469" s="103"/>
      <c r="Y469" s="103"/>
      <c r="Z469" s="103"/>
      <c r="AA469" s="103" t="s">
        <v>36</v>
      </c>
      <c r="AB469" s="104">
        <f>INT(AD469/'lista, wskaźniki'!$A$133)</f>
        <v>2</v>
      </c>
      <c r="AC469" s="104"/>
      <c r="AD469" s="103">
        <v>600</v>
      </c>
      <c r="AE469" s="1099"/>
      <c r="AF469" s="334">
        <f t="shared" si="206"/>
        <v>32.99</v>
      </c>
      <c r="AG469" s="272">
        <v>34.78</v>
      </c>
      <c r="AH469" s="334">
        <f>IF(Y469="inne",K469*'lista, wskaźniki'!$E$35,IF(Y469="to samo źródło",0,IF(Y469=0,0)))</f>
        <v>0</v>
      </c>
      <c r="AI469" s="334" t="b">
        <f>IF(AA469="gaz z sieci",AC469*'lista, wskaźniki'!$D$21)</f>
        <v>0</v>
      </c>
      <c r="AJ469" s="272">
        <f>IF(AA469="węgiel",AB469*'lista, wskaźniki'!$D$20, IF('Sektor mieszkaniowy'!AA469="drewno",'Sektor mieszkaniowy'!AB469*'lista, wskaźniki'!$D$22,IF('Sektor mieszkaniowy'!AA469="pellet",AB469*'lista, wskaźniki'!$D$23,IF('Sektor mieszkaniowy'!AA469="gaz z sieci",AB469*'lista, wskaźniki'!$D$21,IF('Sektor mieszkaniowy'!AA469="olej opałowy",'Sektor mieszkaniowy'!AB469*'lista, wskaźniki'!$D$24)))))</f>
        <v>31.2</v>
      </c>
      <c r="AK469" s="1102"/>
      <c r="AL469" s="1099"/>
      <c r="AM469" s="20">
        <f>IF(AA469="węgiel",AF469*1/3.6*'lista, wskaźniki'!$F$20,IF(AA469="drewno",AF469*1/3.6*'lista, wskaźniki'!$F$22,IF(AA469="pellet",AF469*1/3.6*'lista, wskaźniki'!$F$23,IF(AA469="gaz z sieci",AF469*1/3.6*'lista, wskaźniki'!$F$21,IF(AA469="olej opałowy",AF469*1/3.6*'lista, wskaźniki'!$F$24,0)))))</f>
        <v>0</v>
      </c>
      <c r="AN469" s="20">
        <f>IF(AA469="węgiel",AF469*'lista, wskaźniki'!$E$42,IF(AA469="drewno",AF469*'lista, wskaźniki'!$G$42,IF(AA469="pellet",AF469*'lista, wskaźniki'!$H$42,IF(AA469="gaz z sieci",AF469*'lista, wskaźniki'!$F$42,IF(AA469="olej opałowy",AF469*'lista, wskaźniki'!$I$42,0)))))</f>
        <v>2.67219E-2</v>
      </c>
      <c r="AO469" s="20">
        <f>IF(AA469="węgiel",AF469*'lista, wskaźniki'!$E$43,IF(AA469="drewno",AF469*'lista, wskaźniki'!$G$43,IF(AA469="pellet",AF469*'lista, wskaźniki'!$H$43,IF(AA469="gaz z sieci",AF469*'lista, wskaźniki'!$F$43,IF(AA469="olej opałowy",AF469*'lista, wskaźniki'!$I$43,0)))))</f>
        <v>2.67219E-2</v>
      </c>
      <c r="AP469" s="20">
        <f>IF(AA469="węgiel",AF469*'lista, wskaźniki'!$E$44,IF(AA469="drewno",AF469*'lista, wskaźniki'!$G$44,IF(AA469="pellet",AF469*'lista, wskaźniki'!$H$44,IF(AA469="gaz z sieci",AF469*'lista, wskaźniki'!$F$44,IF(AA469="olej opałowy",AF469*'lista, wskaźniki'!$I$44,0)))))</f>
        <v>8.2475000000000002E-6</v>
      </c>
      <c r="AQ469" s="20" t="b">
        <f>IF(Z469="gaz",AH469*1/3.6*'lista, wskaźniki'!$F$21,IF(Z469="energia elektryczna",AH469*1/3.6*'lista, wskaźniki'!$F$26))</f>
        <v>0</v>
      </c>
      <c r="AR469" s="20" t="b">
        <f>IF(Z469="gaz",AH469*'lista, wskaźniki'!$F$42,IF(Z469="energia elektryczna",AH469*0))</f>
        <v>0</v>
      </c>
      <c r="AS469" s="20" t="b">
        <f>IF(Z469="gaz",AH469*'lista, wskaźniki'!$F$43,IF(Z469="energia elektryczna",AH469*0))</f>
        <v>0</v>
      </c>
      <c r="AT469" s="20" t="b">
        <f>IF(Z469="gaz",AH469*'lista, wskaźniki'!$F$44,IF(Z469="energia elektryczna",AH469*0))</f>
        <v>0</v>
      </c>
      <c r="AU469" s="20">
        <f>AI469*1/3.6*'lista, wskaźniki'!$F$21</f>
        <v>0</v>
      </c>
      <c r="AV469" s="20">
        <f>AI469*'lista, wskaźniki'!$F$42</f>
        <v>0</v>
      </c>
      <c r="AW469" s="20">
        <f>AI469*'lista, wskaźniki'!$F$43</f>
        <v>0</v>
      </c>
      <c r="AX469" s="20">
        <f>AI469*'lista, wskaźniki'!$F$44</f>
        <v>0</v>
      </c>
      <c r="AY469" s="20">
        <f>AK469*'lista, wskaźniki'!$F$26</f>
        <v>0</v>
      </c>
      <c r="AZ469" s="20">
        <f t="shared" si="207"/>
        <v>0</v>
      </c>
      <c r="BA469" s="20">
        <f t="shared" si="208"/>
        <v>2.67219E-2</v>
      </c>
      <c r="BB469" s="20">
        <f t="shared" si="209"/>
        <v>2.67219E-2</v>
      </c>
      <c r="BC469" s="20">
        <f t="shared" si="210"/>
        <v>8.2475000000000002E-6</v>
      </c>
      <c r="BD469" s="1099"/>
      <c r="BE469" s="1099"/>
      <c r="BF469" s="1099"/>
      <c r="BG469" s="1099"/>
      <c r="BH469" s="103"/>
      <c r="BI469" s="1099"/>
      <c r="BJ469" s="103"/>
      <c r="BK469" s="1099"/>
      <c r="BL469" s="103"/>
      <c r="BM469" s="103"/>
      <c r="BN469" s="103"/>
      <c r="BO469" s="103"/>
      <c r="BP469" s="103"/>
      <c r="BQ469" s="103"/>
      <c r="BR469" s="103"/>
      <c r="BS469" s="1093"/>
      <c r="BT469" s="1093"/>
      <c r="BU469" s="1093"/>
      <c r="BV469" s="1093"/>
      <c r="BW469" s="1093"/>
      <c r="BX469" s="1093"/>
      <c r="BY469" s="1096"/>
      <c r="CA469" s="365" t="b">
        <f t="shared" si="211"/>
        <v>0</v>
      </c>
      <c r="CB469" s="365">
        <f t="shared" si="212"/>
        <v>32.99</v>
      </c>
      <c r="CC469" s="365" t="b">
        <f t="shared" si="213"/>
        <v>0</v>
      </c>
      <c r="CD469" s="365" t="b">
        <f t="shared" si="214"/>
        <v>0</v>
      </c>
      <c r="CE469" s="365" t="b">
        <f t="shared" si="215"/>
        <v>0</v>
      </c>
      <c r="CF469" s="365" t="b">
        <f t="shared" si="216"/>
        <v>0</v>
      </c>
      <c r="CG469" s="365" t="b">
        <f t="shared" si="217"/>
        <v>0</v>
      </c>
      <c r="CH469" s="365" t="b">
        <f t="shared" si="218"/>
        <v>0</v>
      </c>
      <c r="CI469" s="72" t="b">
        <f t="shared" si="219"/>
        <v>0</v>
      </c>
      <c r="CJ469" s="72">
        <f t="shared" si="220"/>
        <v>32.99</v>
      </c>
      <c r="CK469" s="72" t="b">
        <f t="shared" si="221"/>
        <v>0</v>
      </c>
      <c r="CL469" s="72">
        <f t="shared" si="222"/>
        <v>0</v>
      </c>
      <c r="CM469" s="72" t="b">
        <f t="shared" si="223"/>
        <v>0</v>
      </c>
      <c r="CN469" s="72" t="b">
        <f t="shared" si="224"/>
        <v>0</v>
      </c>
      <c r="CP469" s="13">
        <f t="shared" si="225"/>
        <v>0</v>
      </c>
      <c r="CQ469" s="13" t="b">
        <f t="shared" si="226"/>
        <v>0</v>
      </c>
      <c r="CR469" s="13" t="b">
        <f t="shared" si="227"/>
        <v>0</v>
      </c>
      <c r="CS469" s="13" t="b">
        <f t="shared" si="233"/>
        <v>0</v>
      </c>
      <c r="CT469" s="13" t="b">
        <f t="shared" si="232"/>
        <v>0</v>
      </c>
      <c r="CU469" s="13" t="b">
        <f t="shared" si="205"/>
        <v>0</v>
      </c>
      <c r="CV469" s="13" t="b">
        <f t="shared" si="228"/>
        <v>0</v>
      </c>
      <c r="CW469" s="13" t="b">
        <f t="shared" si="229"/>
        <v>0</v>
      </c>
      <c r="CX469" s="13" t="b">
        <f t="shared" si="230"/>
        <v>0</v>
      </c>
      <c r="CY469" s="13" t="b">
        <f t="shared" si="231"/>
        <v>0</v>
      </c>
    </row>
    <row r="470" spans="1:103" ht="15" thickBot="1">
      <c r="A470" s="932"/>
      <c r="B470" s="1099"/>
      <c r="C470" s="1099"/>
      <c r="D470" s="1099"/>
      <c r="E470" s="1099"/>
      <c r="F470" s="1099"/>
      <c r="G470" s="1099"/>
      <c r="H470" s="1099"/>
      <c r="I470" s="1099"/>
      <c r="J470" s="1099"/>
      <c r="K470" s="1099"/>
      <c r="L470" s="1099"/>
      <c r="M470" s="1099"/>
      <c r="N470" s="1099"/>
      <c r="O470" s="1099"/>
      <c r="P470" s="1099"/>
      <c r="Q470" s="941"/>
      <c r="R470" s="1099"/>
      <c r="S470" s="1099"/>
      <c r="T470" s="1099"/>
      <c r="U470" s="1099"/>
      <c r="V470" s="1099"/>
      <c r="W470" s="20" t="s">
        <v>36</v>
      </c>
      <c r="X470" s="103"/>
      <c r="Y470" s="103"/>
      <c r="Z470" s="103"/>
      <c r="AA470" s="103" t="s">
        <v>50</v>
      </c>
      <c r="AB470" s="104"/>
      <c r="AC470" s="104"/>
      <c r="AD470" s="103"/>
      <c r="AE470" s="1099"/>
      <c r="AF470" s="334">
        <f t="shared" si="206"/>
        <v>0</v>
      </c>
      <c r="AG470" s="272">
        <f>IF(R470="kompletna",Q470*J470*0.0036*'lista, wskaźniki'!$F$13, IF(R470="częściowa",Q470*J470*0.0036*'lista, wskaźniki'!$F$14, IF(R470="brak",Q470*J470*0.0036*'lista, wskaźniki'!$F$15,)))</f>
        <v>0</v>
      </c>
      <c r="AH470" s="334">
        <f>IF(Y470="inne",K470*'lista, wskaźniki'!$E$35,IF(Y470="to samo źródło",0,IF(Y470=0,0)))</f>
        <v>0</v>
      </c>
      <c r="AI470" s="334" t="b">
        <f>IF(AA470="gaz z sieci",AC470*'lista, wskaźniki'!$D$21)</f>
        <v>0</v>
      </c>
      <c r="AJ470" s="272">
        <f>IF(AA470="węgiel",AB470*'lista, wskaźniki'!$D$20, IF('Sektor mieszkaniowy'!AA470="drewno",'Sektor mieszkaniowy'!AB470*'lista, wskaźniki'!$D$22,IF('Sektor mieszkaniowy'!AA470="pellet",AB470*'lista, wskaźniki'!$D$23,IF('Sektor mieszkaniowy'!AA470="gaz z sieci",AB470*'lista, wskaźniki'!$D$21,IF('Sektor mieszkaniowy'!AA470="olej opałowy",'Sektor mieszkaniowy'!AB470*'lista, wskaźniki'!$D$24)))))</f>
        <v>0</v>
      </c>
      <c r="AK470" s="1102"/>
      <c r="AL470" s="1099"/>
      <c r="AM470" s="20">
        <f>IF(AA470="węgiel",AF470*1/3.6*'lista, wskaźniki'!$F$20,IF(AA470="drewno",AF470*1/3.6*'lista, wskaźniki'!$F$22,IF(AA470="pellet",AF470*1/3.6*'lista, wskaźniki'!$F$23,IF(AA470="gaz z sieci",AF470*1/3.6*'lista, wskaźniki'!$F$21,IF(AA470="olej opałowy",AF470*1/3.6*'lista, wskaźniki'!$F$24,0)))))</f>
        <v>0</v>
      </c>
      <c r="AN470" s="20">
        <f>IF(AA470="węgiel",AF470*'lista, wskaźniki'!$E$42,IF(AA470="drewno",AF470*'lista, wskaźniki'!$G$42,IF(AA470="pellet",AF470*'lista, wskaźniki'!$H$42,IF(AA470="gaz z sieci",AF470*'lista, wskaźniki'!$F$42,IF(AA470="olej opałowy",AF470*'lista, wskaźniki'!$I$42,0)))))</f>
        <v>0</v>
      </c>
      <c r="AO470" s="20">
        <f>IF(AA470="węgiel",AF470*'lista, wskaźniki'!$E$43,IF(AA470="drewno",AF470*'lista, wskaźniki'!$G$43,IF(AA470="pellet",AF470*'lista, wskaźniki'!$H$43,IF(AA470="gaz z sieci",AF470*'lista, wskaźniki'!$F$43,IF(AA470="olej opałowy",AF470*'lista, wskaźniki'!$I$43,0)))))</f>
        <v>0</v>
      </c>
      <c r="AP470" s="20">
        <f>IF(AA470="węgiel",AF470*'lista, wskaźniki'!$E$44,IF(AA470="drewno",AF470*'lista, wskaźniki'!$G$44,IF(AA470="pellet",AF470*'lista, wskaźniki'!$H$44,IF(AA470="gaz z sieci",AF470*'lista, wskaźniki'!$F$44,IF(AA470="olej opałowy",AF470*'lista, wskaźniki'!$I$44,0)))))</f>
        <v>0</v>
      </c>
      <c r="AQ470" s="20" t="b">
        <f>IF(Z470="gaz",AH470*1/3.6*'lista, wskaźniki'!$F$21,IF(Z470="energia elektryczna",AH470*1/3.6*'lista, wskaźniki'!$F$26))</f>
        <v>0</v>
      </c>
      <c r="AR470" s="20" t="b">
        <f>IF(Z470="gaz",AH470*'lista, wskaźniki'!$F$42,IF(Z470="energia elektryczna",AH470*0))</f>
        <v>0</v>
      </c>
      <c r="AS470" s="20" t="b">
        <f>IF(Z470="gaz",AH470*'lista, wskaźniki'!$F$43,IF(Z470="energia elektryczna",AH470*0))</f>
        <v>0</v>
      </c>
      <c r="AT470" s="20" t="b">
        <f>IF(Z470="gaz",AH470*'lista, wskaźniki'!$F$44,IF(Z470="energia elektryczna",AH470*0))</f>
        <v>0</v>
      </c>
      <c r="AU470" s="20">
        <f>AI470*1/3.6*'lista, wskaźniki'!$F$21</f>
        <v>0</v>
      </c>
      <c r="AV470" s="20">
        <f>AI470*'lista, wskaźniki'!$F$42</f>
        <v>0</v>
      </c>
      <c r="AW470" s="20">
        <f>AI470*'lista, wskaźniki'!$F$43</f>
        <v>0</v>
      </c>
      <c r="AX470" s="20">
        <f>AI470*'lista, wskaźniki'!$F$44</f>
        <v>0</v>
      </c>
      <c r="AY470" s="20">
        <f>AK470*'lista, wskaźniki'!$F$26</f>
        <v>0</v>
      </c>
      <c r="AZ470" s="20">
        <f t="shared" si="207"/>
        <v>0</v>
      </c>
      <c r="BA470" s="20">
        <f t="shared" si="208"/>
        <v>0</v>
      </c>
      <c r="BB470" s="20">
        <f t="shared" si="209"/>
        <v>0</v>
      </c>
      <c r="BC470" s="20">
        <f t="shared" si="210"/>
        <v>0</v>
      </c>
      <c r="BD470" s="1099"/>
      <c r="BE470" s="1099"/>
      <c r="BF470" s="1099"/>
      <c r="BG470" s="1099"/>
      <c r="BH470" s="103"/>
      <c r="BI470" s="1099"/>
      <c r="BJ470" s="103"/>
      <c r="BK470" s="1099"/>
      <c r="BL470" s="103"/>
      <c r="BM470" s="103"/>
      <c r="BN470" s="103"/>
      <c r="BO470" s="103"/>
      <c r="BP470" s="103"/>
      <c r="BQ470" s="103"/>
      <c r="BR470" s="103"/>
      <c r="BS470" s="1093"/>
      <c r="BT470" s="1093"/>
      <c r="BU470" s="1093"/>
      <c r="BV470" s="1093"/>
      <c r="BW470" s="1093"/>
      <c r="BX470" s="1093"/>
      <c r="BY470" s="1096"/>
      <c r="CA470" s="365" t="b">
        <f t="shared" si="211"/>
        <v>0</v>
      </c>
      <c r="CB470" s="365" t="b">
        <f t="shared" si="212"/>
        <v>0</v>
      </c>
      <c r="CC470" s="365">
        <f t="shared" si="213"/>
        <v>0</v>
      </c>
      <c r="CD470" s="365" t="b">
        <f t="shared" si="214"/>
        <v>0</v>
      </c>
      <c r="CE470" s="365" t="b">
        <f t="shared" si="215"/>
        <v>0</v>
      </c>
      <c r="CF470" s="365" t="b">
        <f t="shared" si="216"/>
        <v>0</v>
      </c>
      <c r="CG470" s="365" t="b">
        <f t="shared" si="217"/>
        <v>0</v>
      </c>
      <c r="CH470" s="365" t="b">
        <f t="shared" si="218"/>
        <v>0</v>
      </c>
      <c r="CI470" s="72" t="b">
        <f t="shared" si="219"/>
        <v>0</v>
      </c>
      <c r="CJ470" s="72" t="b">
        <f t="shared" si="220"/>
        <v>0</v>
      </c>
      <c r="CK470" s="72">
        <f t="shared" si="221"/>
        <v>0</v>
      </c>
      <c r="CL470" s="72">
        <f t="shared" si="222"/>
        <v>0</v>
      </c>
      <c r="CM470" s="72" t="b">
        <f t="shared" si="223"/>
        <v>0</v>
      </c>
      <c r="CN470" s="72" t="b">
        <f t="shared" si="224"/>
        <v>0</v>
      </c>
      <c r="CP470" s="13">
        <f t="shared" si="225"/>
        <v>0</v>
      </c>
      <c r="CQ470" s="13" t="b">
        <f t="shared" si="226"/>
        <v>0</v>
      </c>
      <c r="CR470" s="13" t="b">
        <f t="shared" si="227"/>
        <v>0</v>
      </c>
      <c r="CS470" s="13" t="b">
        <f t="shared" si="233"/>
        <v>0</v>
      </c>
      <c r="CT470" s="13" t="b">
        <f t="shared" si="232"/>
        <v>0</v>
      </c>
      <c r="CU470" s="13" t="b">
        <f t="shared" si="205"/>
        <v>0</v>
      </c>
      <c r="CV470" s="13" t="b">
        <f t="shared" si="228"/>
        <v>0</v>
      </c>
      <c r="CW470" s="13" t="b">
        <f t="shared" si="229"/>
        <v>0</v>
      </c>
      <c r="CX470" s="13" t="b">
        <f t="shared" si="230"/>
        <v>0</v>
      </c>
      <c r="CY470" s="13" t="b">
        <f t="shared" si="231"/>
        <v>0</v>
      </c>
    </row>
    <row r="471" spans="1:103" ht="15" thickBot="1">
      <c r="A471" s="932"/>
      <c r="B471" s="1099"/>
      <c r="C471" s="1099"/>
      <c r="D471" s="1099"/>
      <c r="E471" s="1099"/>
      <c r="F471" s="1099"/>
      <c r="G471" s="1099"/>
      <c r="H471" s="1099"/>
      <c r="I471" s="1099"/>
      <c r="J471" s="1099"/>
      <c r="K471" s="1099"/>
      <c r="L471" s="1099"/>
      <c r="M471" s="1099"/>
      <c r="N471" s="1099"/>
      <c r="O471" s="1099"/>
      <c r="P471" s="1099"/>
      <c r="Q471" s="941"/>
      <c r="R471" s="1099"/>
      <c r="S471" s="1099"/>
      <c r="T471" s="1099"/>
      <c r="U471" s="1099"/>
      <c r="V471" s="1099"/>
      <c r="W471" s="103"/>
      <c r="X471" s="103"/>
      <c r="Y471" s="103"/>
      <c r="Z471" s="103"/>
      <c r="AA471" s="103" t="s">
        <v>38</v>
      </c>
      <c r="AB471" s="104">
        <f>AD471/2.5</f>
        <v>120</v>
      </c>
      <c r="AC471" s="296"/>
      <c r="AD471" s="295">
        <v>300</v>
      </c>
      <c r="AE471" s="1099"/>
      <c r="AF471" s="333">
        <f t="shared" si="206"/>
        <v>4.3343999999999996</v>
      </c>
      <c r="AG471" s="333">
        <f>IF(R471="kompletna",Q471*J471*0.0036*'lista, wskaźniki'!$F$13, IF(R471="częściowa",Q471*J471*0.0036*'lista, wskaźniki'!$F$14, IF(R471="brak",Q471*J471*0.0036*'lista, wskaźniki'!$F$15,)))</f>
        <v>0</v>
      </c>
      <c r="AH471" s="334">
        <f>IF(Y471="inne",K471*'lista, wskaźniki'!$E$35,IF(Y471="to samo źródło",0,IF(Y471=0,0)))</f>
        <v>0</v>
      </c>
      <c r="AI471" s="334">
        <f>IF(AA471="gaz z sieci",AC471*'lista, wskaźniki'!$D$21)</f>
        <v>0</v>
      </c>
      <c r="AJ471" s="333">
        <f>IF(AA471="węgiel",AB471*'lista, wskaźniki'!$D$20, IF('Sektor mieszkaniowy'!AA471="drewno",'Sektor mieszkaniowy'!AB471*'lista, wskaźniki'!$D$22,IF('Sektor mieszkaniowy'!AA471="pellet",AB471*'lista, wskaźniki'!$D$23,IF('Sektor mieszkaniowy'!AA471="gaz z sieci",AB471*'lista, wskaźniki'!$D$21,IF('Sektor mieszkaniowy'!AA471="olej opałowy",'Sektor mieszkaniowy'!AB471*'lista, wskaźniki'!$D$24)))))</f>
        <v>4.3343999999999996</v>
      </c>
      <c r="AK471" s="1102"/>
      <c r="AL471" s="1099"/>
      <c r="AM471" s="20">
        <f>IF(AA471="węgiel",AF471*1/3.6*'lista, wskaźniki'!$F$20,IF(AA471="drewno",AF471*1/3.6*'lista, wskaźniki'!$F$22,IF(AA471="pellet",AF471*1/3.6*'lista, wskaźniki'!$F$23,IF(AA471="gaz z sieci",AF471*1/3.6*'lista, wskaźniki'!$F$21,IF(AA471="olej opałowy",AF471*1/3.6*'lista, wskaźniki'!$F$24,0)))))</f>
        <v>0.24194620799999997</v>
      </c>
      <c r="AN471" s="20">
        <f>IF(AA471="węgiel",AF471*'lista, wskaźniki'!$E$42,IF(AA471="drewno",AF471*'lista, wskaźniki'!$G$42,IF(AA471="pellet",AF471*'lista, wskaźniki'!$H$42,IF(AA471="gaz z sieci",AF471*'lista, wskaźniki'!$F$42,IF(AA471="olej opałowy",AF471*'lista, wskaźniki'!$I$42,0)))))</f>
        <v>2.1671999999999998E-6</v>
      </c>
      <c r="AO471" s="20">
        <f>IF(AA471="węgiel",AF471*'lista, wskaźniki'!$E$43,IF(AA471="drewno",AF471*'lista, wskaźniki'!$G$43,IF(AA471="pellet",AF471*'lista, wskaźniki'!$H$43,IF(AA471="gaz z sieci",AF471*'lista, wskaźniki'!$F$43,IF(AA471="olej opałowy",AF471*'lista, wskaźniki'!$I$43,0)))))</f>
        <v>2.1671999999999998E-6</v>
      </c>
      <c r="AP471" s="20">
        <f>IF(AA471="węgiel",AF471*'lista, wskaźniki'!$E$44,IF(AA471="drewno",AF471*'lista, wskaźniki'!$G$44,IF(AA471="pellet",AF471*'lista, wskaźniki'!$H$44,IF(AA471="gaz z sieci",AF471*'lista, wskaźniki'!$F$44,IF(AA471="olej opałowy",AF471*'lista, wskaźniki'!$I$44,0)))))</f>
        <v>0</v>
      </c>
      <c r="AQ471" s="20" t="b">
        <f>IF(Z471="gaz",AH471*1/3.6*'lista, wskaźniki'!$F$21,IF(Z471="energia elektryczna",AH471*1/3.6*'lista, wskaźniki'!$F$26))</f>
        <v>0</v>
      </c>
      <c r="AR471" s="20" t="b">
        <f>IF(Z471="gaz",AH471*'lista, wskaźniki'!$F$42,IF(Z471="energia elektryczna",AH471*0))</f>
        <v>0</v>
      </c>
      <c r="AS471" s="20" t="b">
        <f>IF(Z471="gaz",AH471*'lista, wskaźniki'!$F$43,IF(Z471="energia elektryczna",AH471*0))</f>
        <v>0</v>
      </c>
      <c r="AT471" s="20" t="b">
        <f>IF(Z471="gaz",AH471*'lista, wskaźniki'!$F$44,IF(Z471="energia elektryczna",AH471*0))</f>
        <v>0</v>
      </c>
      <c r="AU471" s="20">
        <f>AI471*1/3.6*'lista, wskaźniki'!$F$21</f>
        <v>0</v>
      </c>
      <c r="AV471" s="20">
        <f>AI471*'lista, wskaźniki'!$F$42</f>
        <v>0</v>
      </c>
      <c r="AW471" s="20">
        <f>AI471*'lista, wskaźniki'!$F$43</f>
        <v>0</v>
      </c>
      <c r="AX471" s="20">
        <f>AI471*'lista, wskaźniki'!$F$44</f>
        <v>0</v>
      </c>
      <c r="AY471" s="20">
        <f>AK471*'lista, wskaźniki'!$F$26</f>
        <v>0</v>
      </c>
      <c r="AZ471" s="20">
        <f t="shared" si="207"/>
        <v>0.24194620799999997</v>
      </c>
      <c r="BA471" s="20">
        <f t="shared" si="208"/>
        <v>2.1671999999999998E-6</v>
      </c>
      <c r="BB471" s="20">
        <f t="shared" si="209"/>
        <v>2.1671999999999998E-6</v>
      </c>
      <c r="BC471" s="20">
        <f t="shared" si="210"/>
        <v>0</v>
      </c>
      <c r="BD471" s="1099"/>
      <c r="BE471" s="1099"/>
      <c r="BF471" s="1099"/>
      <c r="BG471" s="1099"/>
      <c r="BH471" s="103"/>
      <c r="BI471" s="1099"/>
      <c r="BJ471" s="103"/>
      <c r="BK471" s="1099"/>
      <c r="BL471" s="103"/>
      <c r="BM471" s="103"/>
      <c r="BN471" s="103"/>
      <c r="BO471" s="103"/>
      <c r="BP471" s="103"/>
      <c r="BQ471" s="103"/>
      <c r="BR471" s="103"/>
      <c r="BS471" s="1093"/>
      <c r="BT471" s="1093"/>
      <c r="BU471" s="1093"/>
      <c r="BV471" s="1093"/>
      <c r="BW471" s="1093"/>
      <c r="BX471" s="1093"/>
      <c r="BY471" s="1096"/>
      <c r="CA471" s="365" t="b">
        <f t="shared" si="211"/>
        <v>0</v>
      </c>
      <c r="CB471" s="365" t="b">
        <f t="shared" si="212"/>
        <v>0</v>
      </c>
      <c r="CC471" s="365" t="b">
        <f t="shared" si="213"/>
        <v>0</v>
      </c>
      <c r="CD471" s="365">
        <f t="shared" si="214"/>
        <v>4.3343999999999996</v>
      </c>
      <c r="CE471" s="365" t="b">
        <f t="shared" si="215"/>
        <v>0</v>
      </c>
      <c r="CF471" s="365" t="b">
        <f t="shared" si="216"/>
        <v>0</v>
      </c>
      <c r="CG471" s="365" t="b">
        <f t="shared" si="217"/>
        <v>0</v>
      </c>
      <c r="CH471" s="365">
        <f t="shared" si="218"/>
        <v>0</v>
      </c>
      <c r="CI471" s="72" t="b">
        <f t="shared" si="219"/>
        <v>0</v>
      </c>
      <c r="CJ471" s="72" t="b">
        <f t="shared" si="220"/>
        <v>0</v>
      </c>
      <c r="CK471" s="72" t="b">
        <f t="shared" si="221"/>
        <v>0</v>
      </c>
      <c r="CL471" s="72">
        <f t="shared" si="222"/>
        <v>4.3343999999999996</v>
      </c>
      <c r="CM471" s="72" t="b">
        <f t="shared" si="223"/>
        <v>0</v>
      </c>
      <c r="CN471" s="72" t="b">
        <f t="shared" si="224"/>
        <v>0</v>
      </c>
      <c r="CP471" s="13">
        <f t="shared" si="225"/>
        <v>0</v>
      </c>
      <c r="CQ471" s="13" t="b">
        <f t="shared" si="226"/>
        <v>0</v>
      </c>
      <c r="CR471" s="13" t="b">
        <f t="shared" si="227"/>
        <v>0</v>
      </c>
      <c r="CS471" s="13" t="b">
        <f t="shared" si="233"/>
        <v>0</v>
      </c>
      <c r="CT471" s="13" t="b">
        <f t="shared" si="232"/>
        <v>0</v>
      </c>
      <c r="CU471" s="13" t="b">
        <f t="shared" si="205"/>
        <v>0</v>
      </c>
      <c r="CV471" s="13" t="b">
        <f t="shared" si="228"/>
        <v>0</v>
      </c>
      <c r="CW471" s="13" t="b">
        <f t="shared" si="229"/>
        <v>0</v>
      </c>
      <c r="CX471" s="13" t="b">
        <f t="shared" si="230"/>
        <v>0</v>
      </c>
      <c r="CY471" s="13" t="b">
        <f t="shared" si="231"/>
        <v>0</v>
      </c>
    </row>
    <row r="472" spans="1:103" ht="15" thickBot="1">
      <c r="A472" s="933"/>
      <c r="B472" s="1100"/>
      <c r="C472" s="1100"/>
      <c r="D472" s="1100"/>
      <c r="E472" s="1100"/>
      <c r="F472" s="1100"/>
      <c r="G472" s="1100"/>
      <c r="H472" s="1100"/>
      <c r="I472" s="1100"/>
      <c r="J472" s="1100"/>
      <c r="K472" s="1100"/>
      <c r="L472" s="1100"/>
      <c r="M472" s="1100"/>
      <c r="N472" s="1100"/>
      <c r="O472" s="1100"/>
      <c r="P472" s="1100"/>
      <c r="Q472" s="942"/>
      <c r="R472" s="1100"/>
      <c r="S472" s="1100"/>
      <c r="T472" s="1100"/>
      <c r="U472" s="1100"/>
      <c r="V472" s="1100"/>
      <c r="W472" s="105"/>
      <c r="X472" s="105"/>
      <c r="Y472" s="105"/>
      <c r="Z472" s="105"/>
      <c r="AA472" s="105" t="s">
        <v>37</v>
      </c>
      <c r="AB472" s="106"/>
      <c r="AC472" s="106"/>
      <c r="AD472" s="105"/>
      <c r="AE472" s="1100"/>
      <c r="AF472" s="334">
        <f t="shared" si="206"/>
        <v>0</v>
      </c>
      <c r="AG472" s="272">
        <f>IF(R472="kompletna",Q472*J472*0.0036*'lista, wskaźniki'!$F$13, IF(R472="częściowa",Q472*J472*0.0036*'lista, wskaźniki'!$F$14, IF(R472="brak",Q472*J472*0.0036*'lista, wskaźniki'!$F$15,)))</f>
        <v>0</v>
      </c>
      <c r="AH472" s="334">
        <f>IF(Y472="inne",K472*'lista, wskaźniki'!$E$35,IF(Y472="to samo źródło",0,IF(Y472=0,0)))</f>
        <v>0</v>
      </c>
      <c r="AI472" s="334" t="b">
        <f>IF(AA472="gaz z sieci",AC472*'lista, wskaźniki'!$D$21)</f>
        <v>0</v>
      </c>
      <c r="AJ472" s="272">
        <f>IF(AA472="węgiel",AB472*'lista, wskaźniki'!$D$20, IF('Sektor mieszkaniowy'!AA472="drewno",'Sektor mieszkaniowy'!AB472*'lista, wskaźniki'!$D$22,IF('Sektor mieszkaniowy'!AA472="pellet",AB472*'lista, wskaźniki'!$D$23,IF('Sektor mieszkaniowy'!AA472="gaz z sieci",AB472*'lista, wskaźniki'!$D$21,IF('Sektor mieszkaniowy'!AA472="olej opałowy",'Sektor mieszkaniowy'!AB472*'lista, wskaźniki'!$D$24)))))</f>
        <v>0</v>
      </c>
      <c r="AK472" s="1103"/>
      <c r="AL472" s="1100"/>
      <c r="AM472" s="20">
        <f>IF(AA472="węgiel",AF472*1/3.6*'lista, wskaźniki'!$F$20,IF(AA472="drewno",AF472*1/3.6*'lista, wskaźniki'!$F$22,IF(AA472="pellet",AF472*1/3.6*'lista, wskaźniki'!$F$23,IF(AA472="gaz z sieci",AF472*1/3.6*'lista, wskaźniki'!$F$21,IF(AA472="olej opałowy",AF472*1/3.6*'lista, wskaźniki'!$F$24,0)))))</f>
        <v>0</v>
      </c>
      <c r="AN472" s="20">
        <f>IF(AA472="węgiel",AF472*'lista, wskaźniki'!$E$42,IF(AA472="drewno",AF472*'lista, wskaźniki'!$G$42,IF(AA472="pellet",AF472*'lista, wskaźniki'!$H$42,IF(AA472="gaz z sieci",AF472*'lista, wskaźniki'!$F$42,IF(AA472="olej opałowy",AF472*'lista, wskaźniki'!$I$42,0)))))</f>
        <v>0</v>
      </c>
      <c r="AO472" s="20">
        <f>IF(AA472="węgiel",AF472*'lista, wskaźniki'!$E$43,IF(AA472="drewno",AF472*'lista, wskaźniki'!$G$43,IF(AA472="pellet",AF472*'lista, wskaźniki'!$H$43,IF(AA472="gaz z sieci",AF472*'lista, wskaźniki'!$F$43,IF(AA472="olej opałowy",AF472*'lista, wskaźniki'!$I$43,0)))))</f>
        <v>0</v>
      </c>
      <c r="AP472" s="20">
        <f>IF(AA472="węgiel",AF472*'lista, wskaźniki'!$E$44,IF(AA472="drewno",AF472*'lista, wskaźniki'!$G$44,IF(AA472="pellet",AF472*'lista, wskaźniki'!$H$44,IF(AA472="gaz z sieci",AF472*'lista, wskaźniki'!$F$44,IF(AA472="olej opałowy",AF472*'lista, wskaźniki'!$I$44,0)))))</f>
        <v>0</v>
      </c>
      <c r="AQ472" s="20" t="b">
        <f>IF(Z472="gaz",AH472*1/3.6*'lista, wskaźniki'!$F$21,IF(Z472="energia elektryczna",AH472*1/3.6*'lista, wskaźniki'!$F$26))</f>
        <v>0</v>
      </c>
      <c r="AR472" s="20" t="b">
        <f>IF(Z472="gaz",AH472*'lista, wskaźniki'!$F$42,IF(Z472="energia elektryczna",AH472*0))</f>
        <v>0</v>
      </c>
      <c r="AS472" s="20" t="b">
        <f>IF(Z472="gaz",AH472*'lista, wskaźniki'!$F$43,IF(Z472="energia elektryczna",AH472*0))</f>
        <v>0</v>
      </c>
      <c r="AT472" s="20" t="b">
        <f>IF(Z472="gaz",AH472*'lista, wskaźniki'!$F$44,IF(Z472="energia elektryczna",AH472*0))</f>
        <v>0</v>
      </c>
      <c r="AU472" s="20">
        <f>AI472*1/3.6*'lista, wskaźniki'!$F$21</f>
        <v>0</v>
      </c>
      <c r="AV472" s="20">
        <f>AI472*'lista, wskaźniki'!$F$42</f>
        <v>0</v>
      </c>
      <c r="AW472" s="20">
        <f>AI472*'lista, wskaźniki'!$F$43</f>
        <v>0</v>
      </c>
      <c r="AX472" s="20">
        <f>AI472*'lista, wskaźniki'!$F$44</f>
        <v>0</v>
      </c>
      <c r="AY472" s="20">
        <f>AK472*'lista, wskaźniki'!$F$26</f>
        <v>0</v>
      </c>
      <c r="AZ472" s="20">
        <f t="shared" si="207"/>
        <v>0</v>
      </c>
      <c r="BA472" s="20">
        <f t="shared" si="208"/>
        <v>0</v>
      </c>
      <c r="BB472" s="20">
        <f t="shared" si="209"/>
        <v>0</v>
      </c>
      <c r="BC472" s="20">
        <f t="shared" si="210"/>
        <v>0</v>
      </c>
      <c r="BD472" s="1100"/>
      <c r="BE472" s="1100"/>
      <c r="BF472" s="1100"/>
      <c r="BG472" s="1100"/>
      <c r="BH472" s="105"/>
      <c r="BI472" s="1100"/>
      <c r="BJ472" s="105"/>
      <c r="BK472" s="1100"/>
      <c r="BL472" s="105"/>
      <c r="BM472" s="105"/>
      <c r="BN472" s="105"/>
      <c r="BO472" s="105"/>
      <c r="BP472" s="105"/>
      <c r="BQ472" s="105"/>
      <c r="BR472" s="105"/>
      <c r="BS472" s="1094"/>
      <c r="BT472" s="1094"/>
      <c r="BU472" s="1094"/>
      <c r="BV472" s="1094"/>
      <c r="BW472" s="1094"/>
      <c r="BX472" s="1094"/>
      <c r="BY472" s="1097"/>
      <c r="CA472" s="365" t="b">
        <f t="shared" si="211"/>
        <v>0</v>
      </c>
      <c r="CB472" s="365" t="b">
        <f t="shared" si="212"/>
        <v>0</v>
      </c>
      <c r="CC472" s="365" t="b">
        <f t="shared" si="213"/>
        <v>0</v>
      </c>
      <c r="CD472" s="365" t="b">
        <f t="shared" si="214"/>
        <v>0</v>
      </c>
      <c r="CE472" s="365">
        <f t="shared" si="215"/>
        <v>0</v>
      </c>
      <c r="CF472" s="365" t="b">
        <f t="shared" si="216"/>
        <v>0</v>
      </c>
      <c r="CG472" s="365" t="b">
        <f t="shared" si="217"/>
        <v>0</v>
      </c>
      <c r="CH472" s="365" t="b">
        <f t="shared" si="218"/>
        <v>0</v>
      </c>
      <c r="CI472" s="72" t="b">
        <f t="shared" si="219"/>
        <v>0</v>
      </c>
      <c r="CJ472" s="72" t="b">
        <f t="shared" si="220"/>
        <v>0</v>
      </c>
      <c r="CK472" s="72" t="b">
        <f t="shared" si="221"/>
        <v>0</v>
      </c>
      <c r="CL472" s="72">
        <f t="shared" si="222"/>
        <v>0</v>
      </c>
      <c r="CM472" s="72">
        <f t="shared" si="223"/>
        <v>0</v>
      </c>
      <c r="CN472" s="72" t="b">
        <f t="shared" si="224"/>
        <v>0</v>
      </c>
      <c r="CP472" s="13">
        <f t="shared" si="225"/>
        <v>0</v>
      </c>
      <c r="CQ472" s="13" t="b">
        <f t="shared" si="226"/>
        <v>0</v>
      </c>
      <c r="CR472" s="13" t="b">
        <f t="shared" si="227"/>
        <v>0</v>
      </c>
      <c r="CS472" s="13" t="b">
        <f t="shared" si="233"/>
        <v>0</v>
      </c>
      <c r="CT472" s="13" t="b">
        <f t="shared" si="232"/>
        <v>0</v>
      </c>
      <c r="CU472" s="13" t="b">
        <f t="shared" si="205"/>
        <v>0</v>
      </c>
      <c r="CV472" s="13" t="b">
        <f t="shared" si="228"/>
        <v>0</v>
      </c>
      <c r="CW472" s="13" t="b">
        <f t="shared" si="229"/>
        <v>0</v>
      </c>
      <c r="CX472" s="13" t="b">
        <f t="shared" si="230"/>
        <v>0</v>
      </c>
      <c r="CY472" s="13" t="b">
        <f t="shared" si="231"/>
        <v>0</v>
      </c>
    </row>
    <row r="473" spans="1:103" ht="15" thickBot="1">
      <c r="A473" s="931">
        <v>95</v>
      </c>
      <c r="B473" s="1098" t="s">
        <v>209</v>
      </c>
      <c r="C473" s="1098"/>
      <c r="D473" s="1098" t="s">
        <v>1</v>
      </c>
      <c r="E473" s="1098" t="s">
        <v>5</v>
      </c>
      <c r="F473" s="1098"/>
      <c r="G473" s="1098"/>
      <c r="H473" s="1098"/>
      <c r="I473" s="1098" t="s">
        <v>14</v>
      </c>
      <c r="J473" s="1098">
        <v>160</v>
      </c>
      <c r="K473" s="1098"/>
      <c r="L473" s="1098" t="s">
        <v>16</v>
      </c>
      <c r="M473" s="1098"/>
      <c r="N473" s="1098" t="s">
        <v>16</v>
      </c>
      <c r="O473" s="1098"/>
      <c r="P473" s="1098" t="s">
        <v>16</v>
      </c>
      <c r="Q473" s="940">
        <f>IF(I473="&lt;1966",'lista, wskaźniki'!$G$4,IF(I473="1967-1985",'lista, wskaźniki'!$G$5,IF(I473="1986-1992",'lista, wskaźniki'!$G$6,IF(I473="1993-1996",'lista, wskaźniki'!$G$7,IF(I473="&gt;1997",'lista, wskaźniki'!$G$8,IF(I473=0,'lista, wskaźniki'!$G$4))))))</f>
        <v>115</v>
      </c>
      <c r="R473" s="1098" t="s">
        <v>21</v>
      </c>
      <c r="S473" s="1098" t="s">
        <v>27</v>
      </c>
      <c r="T473" s="1098">
        <v>21</v>
      </c>
      <c r="U473" s="1098">
        <v>2007</v>
      </c>
      <c r="V473" s="1098"/>
      <c r="W473" s="20" t="s">
        <v>36</v>
      </c>
      <c r="X473" s="101" t="s">
        <v>39</v>
      </c>
      <c r="Y473" s="101" t="s">
        <v>42</v>
      </c>
      <c r="Z473" s="101"/>
      <c r="AA473" s="101" t="s">
        <v>35</v>
      </c>
      <c r="AB473" s="102"/>
      <c r="AC473" s="102"/>
      <c r="AD473" s="101"/>
      <c r="AE473" s="1098"/>
      <c r="AF473" s="334">
        <f t="shared" si="206"/>
        <v>0</v>
      </c>
      <c r="AG473" s="272">
        <v>0</v>
      </c>
      <c r="AH473" s="334">
        <f>IF(Y473="inne",K473*'lista, wskaźniki'!$E$35,IF(Y473="to samo źródło",0,IF(Y473=0,0)))</f>
        <v>0</v>
      </c>
      <c r="AI473" s="334" t="b">
        <f>IF(AA473="gaz z sieci",AC473*'lista, wskaźniki'!$D$21)</f>
        <v>0</v>
      </c>
      <c r="AJ473" s="272">
        <f>IF(AA473="węgiel",AB473*'lista, wskaźniki'!$D$20, IF('Sektor mieszkaniowy'!AA473="drewno",'Sektor mieszkaniowy'!AB473*'lista, wskaźniki'!$D$22,IF('Sektor mieszkaniowy'!AA473="pellet",AB473*'lista, wskaźniki'!$D$23,IF('Sektor mieszkaniowy'!AA473="gaz z sieci",AB473*'lista, wskaźniki'!$D$21,IF('Sektor mieszkaniowy'!AA473="olej opałowy",'Sektor mieszkaniowy'!AB473*'lista, wskaźniki'!$D$24)))))</f>
        <v>0</v>
      </c>
      <c r="AK473" s="1101">
        <f>AL473/'lista, wskaźniki'!$A$127</f>
        <v>0</v>
      </c>
      <c r="AL473" s="1098"/>
      <c r="AM473" s="20">
        <f>IF(AA473="węgiel",AF473*1/3.6*'lista, wskaźniki'!$F$20,IF(AA473="drewno",AF473*1/3.6*'lista, wskaźniki'!$F$22,IF(AA473="pellet",AF473*1/3.6*'lista, wskaźniki'!$F$23,IF(AA473="gaz z sieci",AF473*1/3.6*'lista, wskaźniki'!$F$21,IF(AA473="olej opałowy",AF473*1/3.6*'lista, wskaźniki'!$F$24,0)))))</f>
        <v>0</v>
      </c>
      <c r="AN473" s="20">
        <f>IF(AA473="węgiel",AF473*'lista, wskaźniki'!$E$42,IF(AA473="drewno",AF473*'lista, wskaźniki'!$G$42,IF(AA473="pellet",AF473*'lista, wskaźniki'!$H$42,IF(AA473="gaz z sieci",AF473*'lista, wskaźniki'!$F$42,IF(AA473="olej opałowy",AF473*'lista, wskaźniki'!$I$42,0)))))</f>
        <v>0</v>
      </c>
      <c r="AO473" s="20">
        <f>IF(AA473="węgiel",AF473*'lista, wskaźniki'!$E$43,IF(AA473="drewno",AF473*'lista, wskaźniki'!$G$43,IF(AA473="pellet",AF473*'lista, wskaźniki'!$H$43,IF(AA473="gaz z sieci",AF473*'lista, wskaźniki'!$F$43,IF(AA473="olej opałowy",AF473*'lista, wskaźniki'!$I$43,0)))))</f>
        <v>0</v>
      </c>
      <c r="AP473" s="20">
        <f>IF(AA473="węgiel",AF473*'lista, wskaźniki'!$E$44,IF(AA473="drewno",AF473*'lista, wskaźniki'!$G$44,IF(AA473="pellet",AF473*'lista, wskaźniki'!$H$44,IF(AA473="gaz z sieci",AF473*'lista, wskaźniki'!$F$44,IF(AA473="olej opałowy",AF473*'lista, wskaźniki'!$I$44,0)))))</f>
        <v>0</v>
      </c>
      <c r="AQ473" s="20" t="b">
        <f>IF(Z473="gaz",AH473*1/3.6*'lista, wskaźniki'!$F$21,IF(Z473="energia elektryczna",AH473*1/3.6*'lista, wskaźniki'!$F$26))</f>
        <v>0</v>
      </c>
      <c r="AR473" s="20" t="b">
        <f>IF(Z473="gaz",AH473*'lista, wskaźniki'!$F$42,IF(Z473="energia elektryczna",AH473*0))</f>
        <v>0</v>
      </c>
      <c r="AS473" s="20" t="b">
        <f>IF(Z473="gaz",AH473*'lista, wskaźniki'!$F$43,IF(Z473="energia elektryczna",AH473*0))</f>
        <v>0</v>
      </c>
      <c r="AT473" s="20" t="b">
        <f>IF(Z473="gaz",AH473*'lista, wskaźniki'!$F$44,IF(Z473="energia elektryczna",AH473*0))</f>
        <v>0</v>
      </c>
      <c r="AU473" s="20">
        <f>AI473*1/3.6*'lista, wskaźniki'!$F$21</f>
        <v>0</v>
      </c>
      <c r="AV473" s="20">
        <f>AI473*'lista, wskaźniki'!$F$42</f>
        <v>0</v>
      </c>
      <c r="AW473" s="20">
        <f>AI473*'lista, wskaźniki'!$F$43</f>
        <v>0</v>
      </c>
      <c r="AX473" s="20">
        <f>AI473*'lista, wskaźniki'!$F$44</f>
        <v>0</v>
      </c>
      <c r="AY473" s="20">
        <f>AK473*'lista, wskaźniki'!$F$26</f>
        <v>0</v>
      </c>
      <c r="AZ473" s="20">
        <f t="shared" si="207"/>
        <v>0</v>
      </c>
      <c r="BA473" s="20">
        <f t="shared" si="208"/>
        <v>0</v>
      </c>
      <c r="BB473" s="20">
        <f t="shared" si="209"/>
        <v>0</v>
      </c>
      <c r="BC473" s="20">
        <f t="shared" si="210"/>
        <v>0</v>
      </c>
      <c r="BD473" s="1098" t="s">
        <v>17</v>
      </c>
      <c r="BE473" s="1098" t="s">
        <v>17</v>
      </c>
      <c r="BF473" s="1098" t="s">
        <v>17</v>
      </c>
      <c r="BG473" s="1098" t="s">
        <v>17</v>
      </c>
      <c r="BH473" s="101"/>
      <c r="BI473" s="1098" t="s">
        <v>17</v>
      </c>
      <c r="BJ473" s="101"/>
      <c r="BK473" s="1098" t="s">
        <v>17</v>
      </c>
      <c r="BL473" s="101"/>
      <c r="BM473" s="101"/>
      <c r="BN473" s="101"/>
      <c r="BO473" s="101" t="s">
        <v>57</v>
      </c>
      <c r="BP473" s="101"/>
      <c r="BQ473" s="101" t="s">
        <v>120</v>
      </c>
      <c r="BR473" s="101">
        <v>2</v>
      </c>
      <c r="BS473" s="1092">
        <v>20000</v>
      </c>
      <c r="BT473" s="1092"/>
      <c r="BU473" s="1092"/>
      <c r="BV473" s="1092"/>
      <c r="BW473" s="1092"/>
      <c r="BX473" s="1092"/>
      <c r="BY473" s="1095"/>
      <c r="CA473" s="365">
        <f t="shared" si="211"/>
        <v>0</v>
      </c>
      <c r="CB473" s="365" t="b">
        <f t="shared" si="212"/>
        <v>0</v>
      </c>
      <c r="CC473" s="365" t="b">
        <f t="shared" si="213"/>
        <v>0</v>
      </c>
      <c r="CD473" s="365" t="b">
        <f t="shared" si="214"/>
        <v>0</v>
      </c>
      <c r="CE473" s="365" t="b">
        <f t="shared" si="215"/>
        <v>0</v>
      </c>
      <c r="CF473" s="365" t="b">
        <f t="shared" si="216"/>
        <v>0</v>
      </c>
      <c r="CG473" s="365" t="b">
        <f t="shared" si="217"/>
        <v>0</v>
      </c>
      <c r="CH473" s="365" t="b">
        <f t="shared" si="218"/>
        <v>0</v>
      </c>
      <c r="CI473" s="72">
        <f t="shared" si="219"/>
        <v>0</v>
      </c>
      <c r="CJ473" s="72" t="b">
        <f t="shared" si="220"/>
        <v>0</v>
      </c>
      <c r="CK473" s="72" t="b">
        <f t="shared" si="221"/>
        <v>0</v>
      </c>
      <c r="CL473" s="72">
        <f t="shared" si="222"/>
        <v>0</v>
      </c>
      <c r="CM473" s="72" t="b">
        <f t="shared" si="223"/>
        <v>0</v>
      </c>
      <c r="CN473" s="72" t="b">
        <f t="shared" si="224"/>
        <v>0</v>
      </c>
      <c r="CP473" s="13" t="b">
        <f t="shared" si="225"/>
        <v>0</v>
      </c>
      <c r="CQ473" s="13" t="b">
        <f t="shared" si="226"/>
        <v>0</v>
      </c>
      <c r="CR473" s="13" t="b">
        <f t="shared" si="227"/>
        <v>0</v>
      </c>
      <c r="CS473" s="13" t="b">
        <f t="shared" si="233"/>
        <v>0</v>
      </c>
      <c r="CT473" s="13" t="b">
        <f t="shared" si="232"/>
        <v>0</v>
      </c>
      <c r="CU473" s="13" t="b">
        <f t="shared" si="205"/>
        <v>0</v>
      </c>
      <c r="CV473" s="13" t="b">
        <f t="shared" si="228"/>
        <v>0</v>
      </c>
      <c r="CW473" s="13" t="b">
        <f t="shared" si="229"/>
        <v>0</v>
      </c>
      <c r="CX473" s="13">
        <f t="shared" si="230"/>
        <v>160</v>
      </c>
      <c r="CY473" s="13">
        <f t="shared" si="231"/>
        <v>160</v>
      </c>
    </row>
    <row r="474" spans="1:103" ht="15" thickBot="1">
      <c r="A474" s="932"/>
      <c r="B474" s="1099"/>
      <c r="C474" s="1099"/>
      <c r="D474" s="1099"/>
      <c r="E474" s="1099"/>
      <c r="F474" s="1099"/>
      <c r="G474" s="1099"/>
      <c r="H474" s="1099"/>
      <c r="I474" s="1099"/>
      <c r="J474" s="1099"/>
      <c r="K474" s="1099"/>
      <c r="L474" s="1099"/>
      <c r="M474" s="1099"/>
      <c r="N474" s="1099"/>
      <c r="O474" s="1099"/>
      <c r="P474" s="1099"/>
      <c r="Q474" s="941"/>
      <c r="R474" s="1099"/>
      <c r="S474" s="1099"/>
      <c r="T474" s="1099"/>
      <c r="U474" s="1099"/>
      <c r="V474" s="1099"/>
      <c r="W474" s="103"/>
      <c r="X474" s="103"/>
      <c r="Y474" s="103"/>
      <c r="Z474" s="103"/>
      <c r="AA474" s="103" t="s">
        <v>36</v>
      </c>
      <c r="AB474" s="104">
        <v>10</v>
      </c>
      <c r="AC474" s="104"/>
      <c r="AD474" s="103">
        <v>1000</v>
      </c>
      <c r="AE474" s="1099"/>
      <c r="AF474" s="334">
        <f t="shared" si="206"/>
        <v>97.87</v>
      </c>
      <c r="AG474" s="272">
        <v>39.74</v>
      </c>
      <c r="AH474" s="334">
        <f>IF(Y474="inne",K474*'lista, wskaźniki'!$E$35,IF(Y474="to samo źródło",0,IF(Y474=0,0)))</f>
        <v>0</v>
      </c>
      <c r="AI474" s="334" t="b">
        <f>IF(AA474="gaz z sieci",AC474*'lista, wskaźniki'!$D$21)</f>
        <v>0</v>
      </c>
      <c r="AJ474" s="272">
        <f>IF(AA474="węgiel",AB474*'lista, wskaźniki'!$D$20, IF('Sektor mieszkaniowy'!AA474="drewno",'Sektor mieszkaniowy'!AB474*'lista, wskaźniki'!$D$22,IF('Sektor mieszkaniowy'!AA474="pellet",AB474*'lista, wskaźniki'!$D$23,IF('Sektor mieszkaniowy'!AA474="gaz z sieci",AB474*'lista, wskaźniki'!$D$21,IF('Sektor mieszkaniowy'!AA474="olej opałowy",'Sektor mieszkaniowy'!AB474*'lista, wskaźniki'!$D$24)))))</f>
        <v>156</v>
      </c>
      <c r="AK474" s="1102"/>
      <c r="AL474" s="1099"/>
      <c r="AM474" s="20">
        <f>IF(AA474="węgiel",AF474*1/3.6*'lista, wskaźniki'!$F$20,IF(AA474="drewno",AF474*1/3.6*'lista, wskaźniki'!$F$22,IF(AA474="pellet",AF474*1/3.6*'lista, wskaźniki'!$F$23,IF(AA474="gaz z sieci",AF474*1/3.6*'lista, wskaźniki'!$F$21,IF(AA474="olej opałowy",AF474*1/3.6*'lista, wskaźniki'!$F$24,0)))))</f>
        <v>0</v>
      </c>
      <c r="AN474" s="20">
        <f>IF(AA474="węgiel",AF474*'lista, wskaźniki'!$E$42,IF(AA474="drewno",AF474*'lista, wskaźniki'!$G$42,IF(AA474="pellet",AF474*'lista, wskaźniki'!$H$42,IF(AA474="gaz z sieci",AF474*'lista, wskaźniki'!$F$42,IF(AA474="olej opałowy",AF474*'lista, wskaźniki'!$I$42,0)))))</f>
        <v>7.9274700000000003E-2</v>
      </c>
      <c r="AO474" s="20">
        <f>IF(AA474="węgiel",AF474*'lista, wskaźniki'!$E$43,IF(AA474="drewno",AF474*'lista, wskaźniki'!$G$43,IF(AA474="pellet",AF474*'lista, wskaźniki'!$H$43,IF(AA474="gaz z sieci",AF474*'lista, wskaźniki'!$F$43,IF(AA474="olej opałowy",AF474*'lista, wskaźniki'!$I$43,0)))))</f>
        <v>7.9274700000000003E-2</v>
      </c>
      <c r="AP474" s="20">
        <f>IF(AA474="węgiel",AF474*'lista, wskaźniki'!$E$44,IF(AA474="drewno",AF474*'lista, wskaźniki'!$G$44,IF(AA474="pellet",AF474*'lista, wskaźniki'!$H$44,IF(AA474="gaz z sieci",AF474*'lista, wskaźniki'!$F$44,IF(AA474="olej opałowy",AF474*'lista, wskaźniki'!$I$44,0)))))</f>
        <v>2.4467499999999999E-5</v>
      </c>
      <c r="AQ474" s="20" t="b">
        <f>IF(Z474="gaz",AH474*1/3.6*'lista, wskaźniki'!$F$21,IF(Z474="energia elektryczna",AH474*1/3.6*'lista, wskaźniki'!$F$26))</f>
        <v>0</v>
      </c>
      <c r="AR474" s="20" t="b">
        <f>IF(Z474="gaz",AH474*'lista, wskaźniki'!$F$42,IF(Z474="energia elektryczna",AH474*0))</f>
        <v>0</v>
      </c>
      <c r="AS474" s="20" t="b">
        <f>IF(Z474="gaz",AH474*'lista, wskaźniki'!$F$43,IF(Z474="energia elektryczna",AH474*0))</f>
        <v>0</v>
      </c>
      <c r="AT474" s="20" t="b">
        <f>IF(Z474="gaz",AH474*'lista, wskaźniki'!$F$44,IF(Z474="energia elektryczna",AH474*0))</f>
        <v>0</v>
      </c>
      <c r="AU474" s="20">
        <f>AI474*1/3.6*'lista, wskaźniki'!$F$21</f>
        <v>0</v>
      </c>
      <c r="AV474" s="20">
        <f>AI474*'lista, wskaźniki'!$F$42</f>
        <v>0</v>
      </c>
      <c r="AW474" s="20">
        <f>AI474*'lista, wskaźniki'!$F$43</f>
        <v>0</v>
      </c>
      <c r="AX474" s="20">
        <f>AI474*'lista, wskaźniki'!$F$44</f>
        <v>0</v>
      </c>
      <c r="AY474" s="20">
        <f>AK474*'lista, wskaźniki'!$F$26</f>
        <v>0</v>
      </c>
      <c r="AZ474" s="20">
        <f t="shared" si="207"/>
        <v>0</v>
      </c>
      <c r="BA474" s="20">
        <f t="shared" si="208"/>
        <v>7.9274700000000003E-2</v>
      </c>
      <c r="BB474" s="20">
        <f t="shared" si="209"/>
        <v>7.9274700000000003E-2</v>
      </c>
      <c r="BC474" s="20">
        <f t="shared" si="210"/>
        <v>2.4467499999999999E-5</v>
      </c>
      <c r="BD474" s="1099"/>
      <c r="BE474" s="1099"/>
      <c r="BF474" s="1099"/>
      <c r="BG474" s="1099"/>
      <c r="BH474" s="103"/>
      <c r="BI474" s="1099"/>
      <c r="BJ474" s="103"/>
      <c r="BK474" s="1099"/>
      <c r="BL474" s="103"/>
      <c r="BM474" s="103"/>
      <c r="BN474" s="103"/>
      <c r="BO474" s="103"/>
      <c r="BP474" s="103"/>
      <c r="BQ474" s="103"/>
      <c r="BR474" s="103"/>
      <c r="BS474" s="1093"/>
      <c r="BT474" s="1093"/>
      <c r="BU474" s="1093"/>
      <c r="BV474" s="1093"/>
      <c r="BW474" s="1093"/>
      <c r="BX474" s="1093"/>
      <c r="BY474" s="1096"/>
      <c r="CA474" s="365" t="b">
        <f t="shared" si="211"/>
        <v>0</v>
      </c>
      <c r="CB474" s="365">
        <f t="shared" si="212"/>
        <v>97.87</v>
      </c>
      <c r="CC474" s="365" t="b">
        <f t="shared" si="213"/>
        <v>0</v>
      </c>
      <c r="CD474" s="365" t="b">
        <f t="shared" si="214"/>
        <v>0</v>
      </c>
      <c r="CE474" s="365" t="b">
        <f t="shared" si="215"/>
        <v>0</v>
      </c>
      <c r="CF474" s="365" t="b">
        <f t="shared" si="216"/>
        <v>0</v>
      </c>
      <c r="CG474" s="365" t="b">
        <f t="shared" si="217"/>
        <v>0</v>
      </c>
      <c r="CH474" s="365" t="b">
        <f t="shared" si="218"/>
        <v>0</v>
      </c>
      <c r="CI474" s="72" t="b">
        <f t="shared" si="219"/>
        <v>0</v>
      </c>
      <c r="CJ474" s="72">
        <f t="shared" si="220"/>
        <v>97.87</v>
      </c>
      <c r="CK474" s="72" t="b">
        <f t="shared" si="221"/>
        <v>0</v>
      </c>
      <c r="CL474" s="72">
        <f t="shared" si="222"/>
        <v>0</v>
      </c>
      <c r="CM474" s="72" t="b">
        <f t="shared" si="223"/>
        <v>0</v>
      </c>
      <c r="CN474" s="72" t="b">
        <f t="shared" si="224"/>
        <v>0</v>
      </c>
      <c r="CP474" s="13">
        <f t="shared" si="225"/>
        <v>0</v>
      </c>
      <c r="CQ474" s="13" t="b">
        <f t="shared" si="226"/>
        <v>0</v>
      </c>
      <c r="CR474" s="13" t="b">
        <f t="shared" si="227"/>
        <v>0</v>
      </c>
      <c r="CS474" s="13" t="b">
        <f t="shared" si="233"/>
        <v>0</v>
      </c>
      <c r="CT474" s="13" t="b">
        <f t="shared" si="232"/>
        <v>0</v>
      </c>
      <c r="CU474" s="13" t="b">
        <f t="shared" si="205"/>
        <v>0</v>
      </c>
      <c r="CV474" s="13" t="b">
        <f t="shared" si="228"/>
        <v>0</v>
      </c>
      <c r="CW474" s="13" t="b">
        <f t="shared" si="229"/>
        <v>0</v>
      </c>
      <c r="CX474" s="13" t="b">
        <f t="shared" si="230"/>
        <v>0</v>
      </c>
      <c r="CY474" s="13" t="b">
        <f t="shared" si="231"/>
        <v>0</v>
      </c>
    </row>
    <row r="475" spans="1:103" ht="15" thickBot="1">
      <c r="A475" s="932"/>
      <c r="B475" s="1099"/>
      <c r="C475" s="1099"/>
      <c r="D475" s="1099"/>
      <c r="E475" s="1099"/>
      <c r="F475" s="1099"/>
      <c r="G475" s="1099"/>
      <c r="H475" s="1099"/>
      <c r="I475" s="1099"/>
      <c r="J475" s="1099"/>
      <c r="K475" s="1099"/>
      <c r="L475" s="1099"/>
      <c r="M475" s="1099"/>
      <c r="N475" s="1099"/>
      <c r="O475" s="1099"/>
      <c r="P475" s="1099"/>
      <c r="Q475" s="941"/>
      <c r="R475" s="1099"/>
      <c r="S475" s="1099"/>
      <c r="T475" s="1099"/>
      <c r="U475" s="1099"/>
      <c r="V475" s="1099"/>
      <c r="W475" s="103"/>
      <c r="X475" s="103"/>
      <c r="Y475" s="103"/>
      <c r="Z475" s="103"/>
      <c r="AA475" s="103" t="s">
        <v>50</v>
      </c>
      <c r="AB475" s="104"/>
      <c r="AC475" s="104"/>
      <c r="AD475" s="103"/>
      <c r="AE475" s="1099"/>
      <c r="AF475" s="334">
        <f t="shared" si="206"/>
        <v>0</v>
      </c>
      <c r="AG475" s="272">
        <f>IF(R475="kompletna",Q475*J475*0.0036*'lista, wskaźniki'!$F$13, IF(R475="częściowa",Q475*J475*0.0036*'lista, wskaźniki'!$F$14, IF(R475="brak",Q475*J475*0.0036*'lista, wskaźniki'!$F$15,)))</f>
        <v>0</v>
      </c>
      <c r="AH475" s="334">
        <f>IF(Y475="inne",K475*'lista, wskaźniki'!$E$35,IF(Y475="to samo źródło",0,IF(Y475=0,0)))</f>
        <v>0</v>
      </c>
      <c r="AI475" s="334" t="b">
        <f>IF(AA475="gaz z sieci",AC475*'lista, wskaźniki'!$D$21)</f>
        <v>0</v>
      </c>
      <c r="AJ475" s="272">
        <f>IF(AA475="węgiel",AB475*'lista, wskaźniki'!$D$20, IF('Sektor mieszkaniowy'!AA475="drewno",'Sektor mieszkaniowy'!AB475*'lista, wskaźniki'!$D$22,IF('Sektor mieszkaniowy'!AA475="pellet",AB475*'lista, wskaźniki'!$D$23,IF('Sektor mieszkaniowy'!AA475="gaz z sieci",AB475*'lista, wskaźniki'!$D$21,IF('Sektor mieszkaniowy'!AA475="olej opałowy",'Sektor mieszkaniowy'!AB475*'lista, wskaźniki'!$D$24)))))</f>
        <v>0</v>
      </c>
      <c r="AK475" s="1102"/>
      <c r="AL475" s="1099"/>
      <c r="AM475" s="20">
        <f>IF(AA475="węgiel",AF475*1/3.6*'lista, wskaźniki'!$F$20,IF(AA475="drewno",AF475*1/3.6*'lista, wskaźniki'!$F$22,IF(AA475="pellet",AF475*1/3.6*'lista, wskaźniki'!$F$23,IF(AA475="gaz z sieci",AF475*1/3.6*'lista, wskaźniki'!$F$21,IF(AA475="olej opałowy",AF475*1/3.6*'lista, wskaźniki'!$F$24,0)))))</f>
        <v>0</v>
      </c>
      <c r="AN475" s="20">
        <f>IF(AA475="węgiel",AF475*'lista, wskaźniki'!$E$42,IF(AA475="drewno",AF475*'lista, wskaźniki'!$G$42,IF(AA475="pellet",AF475*'lista, wskaźniki'!$H$42,IF(AA475="gaz z sieci",AF475*'lista, wskaźniki'!$F$42,IF(AA475="olej opałowy",AF475*'lista, wskaźniki'!$I$42,0)))))</f>
        <v>0</v>
      </c>
      <c r="AO475" s="20">
        <f>IF(AA475="węgiel",AF475*'lista, wskaźniki'!$E$43,IF(AA475="drewno",AF475*'lista, wskaźniki'!$G$43,IF(AA475="pellet",AF475*'lista, wskaźniki'!$H$43,IF(AA475="gaz z sieci",AF475*'lista, wskaźniki'!$F$43,IF(AA475="olej opałowy",AF475*'lista, wskaźniki'!$I$43,0)))))</f>
        <v>0</v>
      </c>
      <c r="AP475" s="20">
        <f>IF(AA475="węgiel",AF475*'lista, wskaźniki'!$E$44,IF(AA475="drewno",AF475*'lista, wskaźniki'!$G$44,IF(AA475="pellet",AF475*'lista, wskaźniki'!$H$44,IF(AA475="gaz z sieci",AF475*'lista, wskaźniki'!$F$44,IF(AA475="olej opałowy",AF475*'lista, wskaźniki'!$I$44,0)))))</f>
        <v>0</v>
      </c>
      <c r="AQ475" s="20" t="b">
        <f>IF(Z475="gaz",AH475*1/3.6*'lista, wskaźniki'!$F$21,IF(Z475="energia elektryczna",AH475*1/3.6*'lista, wskaźniki'!$F$26))</f>
        <v>0</v>
      </c>
      <c r="AR475" s="20" t="b">
        <f>IF(Z475="gaz",AH475*'lista, wskaźniki'!$F$42,IF(Z475="energia elektryczna",AH475*0))</f>
        <v>0</v>
      </c>
      <c r="AS475" s="20" t="b">
        <f>IF(Z475="gaz",AH475*'lista, wskaźniki'!$F$43,IF(Z475="energia elektryczna",AH475*0))</f>
        <v>0</v>
      </c>
      <c r="AT475" s="20" t="b">
        <f>IF(Z475="gaz",AH475*'lista, wskaźniki'!$F$44,IF(Z475="energia elektryczna",AH475*0))</f>
        <v>0</v>
      </c>
      <c r="AU475" s="20">
        <f>AI475*1/3.6*'lista, wskaźniki'!$F$21</f>
        <v>0</v>
      </c>
      <c r="AV475" s="20">
        <f>AI475*'lista, wskaźniki'!$F$42</f>
        <v>0</v>
      </c>
      <c r="AW475" s="20">
        <f>AI475*'lista, wskaźniki'!$F$43</f>
        <v>0</v>
      </c>
      <c r="AX475" s="20">
        <f>AI475*'lista, wskaźniki'!$F$44</f>
        <v>0</v>
      </c>
      <c r="AY475" s="20">
        <f>AK475*'lista, wskaźniki'!$F$26</f>
        <v>0</v>
      </c>
      <c r="AZ475" s="20">
        <f t="shared" si="207"/>
        <v>0</v>
      </c>
      <c r="BA475" s="20">
        <f t="shared" si="208"/>
        <v>0</v>
      </c>
      <c r="BB475" s="20">
        <f t="shared" si="209"/>
        <v>0</v>
      </c>
      <c r="BC475" s="20">
        <f t="shared" si="210"/>
        <v>0</v>
      </c>
      <c r="BD475" s="1099"/>
      <c r="BE475" s="1099"/>
      <c r="BF475" s="1099"/>
      <c r="BG475" s="1099"/>
      <c r="BH475" s="103"/>
      <c r="BI475" s="1099"/>
      <c r="BJ475" s="103"/>
      <c r="BK475" s="1099"/>
      <c r="BL475" s="103"/>
      <c r="BM475" s="103"/>
      <c r="BN475" s="103"/>
      <c r="BO475" s="103"/>
      <c r="BP475" s="103"/>
      <c r="BQ475" s="103"/>
      <c r="BR475" s="103"/>
      <c r="BS475" s="1093"/>
      <c r="BT475" s="1093"/>
      <c r="BU475" s="1093"/>
      <c r="BV475" s="1093"/>
      <c r="BW475" s="1093"/>
      <c r="BX475" s="1093"/>
      <c r="BY475" s="1096"/>
      <c r="CA475" s="365" t="b">
        <f t="shared" si="211"/>
        <v>0</v>
      </c>
      <c r="CB475" s="365" t="b">
        <f t="shared" si="212"/>
        <v>0</v>
      </c>
      <c r="CC475" s="365">
        <f t="shared" si="213"/>
        <v>0</v>
      </c>
      <c r="CD475" s="365" t="b">
        <f t="shared" si="214"/>
        <v>0</v>
      </c>
      <c r="CE475" s="365" t="b">
        <f t="shared" si="215"/>
        <v>0</v>
      </c>
      <c r="CF475" s="365" t="b">
        <f t="shared" si="216"/>
        <v>0</v>
      </c>
      <c r="CG475" s="365" t="b">
        <f t="shared" si="217"/>
        <v>0</v>
      </c>
      <c r="CH475" s="365" t="b">
        <f t="shared" si="218"/>
        <v>0</v>
      </c>
      <c r="CI475" s="72" t="b">
        <f t="shared" si="219"/>
        <v>0</v>
      </c>
      <c r="CJ475" s="72" t="b">
        <f t="shared" si="220"/>
        <v>0</v>
      </c>
      <c r="CK475" s="72">
        <f t="shared" si="221"/>
        <v>0</v>
      </c>
      <c r="CL475" s="72">
        <f t="shared" si="222"/>
        <v>0</v>
      </c>
      <c r="CM475" s="72" t="b">
        <f t="shared" si="223"/>
        <v>0</v>
      </c>
      <c r="CN475" s="72" t="b">
        <f t="shared" si="224"/>
        <v>0</v>
      </c>
      <c r="CP475" s="13">
        <f t="shared" si="225"/>
        <v>0</v>
      </c>
      <c r="CQ475" s="13" t="b">
        <f t="shared" si="226"/>
        <v>0</v>
      </c>
      <c r="CR475" s="13" t="b">
        <f t="shared" si="227"/>
        <v>0</v>
      </c>
      <c r="CS475" s="13" t="b">
        <f t="shared" si="233"/>
        <v>0</v>
      </c>
      <c r="CT475" s="13" t="b">
        <f t="shared" si="232"/>
        <v>0</v>
      </c>
      <c r="CU475" s="13" t="b">
        <f t="shared" si="205"/>
        <v>0</v>
      </c>
      <c r="CV475" s="13" t="b">
        <f t="shared" si="228"/>
        <v>0</v>
      </c>
      <c r="CW475" s="13" t="b">
        <f t="shared" si="229"/>
        <v>0</v>
      </c>
      <c r="CX475" s="13" t="b">
        <f t="shared" si="230"/>
        <v>0</v>
      </c>
      <c r="CY475" s="13" t="b">
        <f t="shared" si="231"/>
        <v>0</v>
      </c>
    </row>
    <row r="476" spans="1:103" ht="15" thickBot="1">
      <c r="A476" s="932"/>
      <c r="B476" s="1099"/>
      <c r="C476" s="1099"/>
      <c r="D476" s="1099"/>
      <c r="E476" s="1099"/>
      <c r="F476" s="1099"/>
      <c r="G476" s="1099"/>
      <c r="H476" s="1099"/>
      <c r="I476" s="1099"/>
      <c r="J476" s="1099"/>
      <c r="K476" s="1099"/>
      <c r="L476" s="1099"/>
      <c r="M476" s="1099"/>
      <c r="N476" s="1099"/>
      <c r="O476" s="1099"/>
      <c r="P476" s="1099"/>
      <c r="Q476" s="941"/>
      <c r="R476" s="1099"/>
      <c r="S476" s="1099"/>
      <c r="T476" s="1099"/>
      <c r="U476" s="1099"/>
      <c r="V476" s="1099"/>
      <c r="W476" s="103"/>
      <c r="X476" s="103"/>
      <c r="Y476" s="103"/>
      <c r="Z476" s="103"/>
      <c r="AA476" s="103" t="s">
        <v>38</v>
      </c>
      <c r="AB476" s="104"/>
      <c r="AC476" s="104"/>
      <c r="AD476" s="103"/>
      <c r="AE476" s="1099"/>
      <c r="AF476" s="334">
        <f t="shared" si="206"/>
        <v>0</v>
      </c>
      <c r="AG476" s="272">
        <f>IF(R476="kompletna",Q476*J476*0.0036*'lista, wskaźniki'!$F$13, IF(R476="częściowa",Q476*J476*0.0036*'lista, wskaźniki'!$F$14, IF(R476="brak",Q476*J476*0.0036*'lista, wskaźniki'!$F$15,)))</f>
        <v>0</v>
      </c>
      <c r="AH476" s="334">
        <f>IF(Y476="inne",K476*'lista, wskaźniki'!$E$35,IF(Y476="to samo źródło",0,IF(Y476=0,0)))</f>
        <v>0</v>
      </c>
      <c r="AI476" s="334">
        <f>IF(AA476="gaz z sieci",AC476*'lista, wskaźniki'!$D$21)</f>
        <v>0</v>
      </c>
      <c r="AJ476" s="272">
        <f>IF(AA476="węgiel",AB476*'lista, wskaźniki'!$D$20, IF('Sektor mieszkaniowy'!AA476="drewno",'Sektor mieszkaniowy'!AB476*'lista, wskaźniki'!$D$22,IF('Sektor mieszkaniowy'!AA476="pellet",AB476*'lista, wskaźniki'!$D$23,IF('Sektor mieszkaniowy'!AA476="gaz z sieci",AB476*'lista, wskaźniki'!$D$21,IF('Sektor mieszkaniowy'!AA476="olej opałowy",'Sektor mieszkaniowy'!AB476*'lista, wskaźniki'!$D$24)))))</f>
        <v>0</v>
      </c>
      <c r="AK476" s="1102"/>
      <c r="AL476" s="1099"/>
      <c r="AM476" s="20">
        <f>IF(AA476="węgiel",AF476*1/3.6*'lista, wskaźniki'!$F$20,IF(AA476="drewno",AF476*1/3.6*'lista, wskaźniki'!$F$22,IF(AA476="pellet",AF476*1/3.6*'lista, wskaźniki'!$F$23,IF(AA476="gaz z sieci",AF476*1/3.6*'lista, wskaźniki'!$F$21,IF(AA476="olej opałowy",AF476*1/3.6*'lista, wskaźniki'!$F$24,0)))))</f>
        <v>0</v>
      </c>
      <c r="AN476" s="20">
        <f>IF(AA476="węgiel",AF476*'lista, wskaźniki'!$E$42,IF(AA476="drewno",AF476*'lista, wskaźniki'!$G$42,IF(AA476="pellet",AF476*'lista, wskaźniki'!$H$42,IF(AA476="gaz z sieci",AF476*'lista, wskaźniki'!$F$42,IF(AA476="olej opałowy",AF476*'lista, wskaźniki'!$I$42,0)))))</f>
        <v>0</v>
      </c>
      <c r="AO476" s="20">
        <f>IF(AA476="węgiel",AF476*'lista, wskaźniki'!$E$43,IF(AA476="drewno",AF476*'lista, wskaźniki'!$G$43,IF(AA476="pellet",AF476*'lista, wskaźniki'!$H$43,IF(AA476="gaz z sieci",AF476*'lista, wskaźniki'!$F$43,IF(AA476="olej opałowy",AF476*'lista, wskaźniki'!$I$43,0)))))</f>
        <v>0</v>
      </c>
      <c r="AP476" s="20">
        <f>IF(AA476="węgiel",AF476*'lista, wskaźniki'!$E$44,IF(AA476="drewno",AF476*'lista, wskaźniki'!$G$44,IF(AA476="pellet",AF476*'lista, wskaźniki'!$H$44,IF(AA476="gaz z sieci",AF476*'lista, wskaźniki'!$F$44,IF(AA476="olej opałowy",AF476*'lista, wskaźniki'!$I$44,0)))))</f>
        <v>0</v>
      </c>
      <c r="AQ476" s="20" t="b">
        <f>IF(Z476="gaz",AH476*1/3.6*'lista, wskaźniki'!$F$21,IF(Z476="energia elektryczna",AH476*1/3.6*'lista, wskaźniki'!$F$26))</f>
        <v>0</v>
      </c>
      <c r="AR476" s="20" t="b">
        <f>IF(Z476="gaz",AH476*'lista, wskaźniki'!$F$42,IF(Z476="energia elektryczna",AH476*0))</f>
        <v>0</v>
      </c>
      <c r="AS476" s="20" t="b">
        <f>IF(Z476="gaz",AH476*'lista, wskaźniki'!$F$43,IF(Z476="energia elektryczna",AH476*0))</f>
        <v>0</v>
      </c>
      <c r="AT476" s="20" t="b">
        <f>IF(Z476="gaz",AH476*'lista, wskaźniki'!$F$44,IF(Z476="energia elektryczna",AH476*0))</f>
        <v>0</v>
      </c>
      <c r="AU476" s="20">
        <f>AI476*1/3.6*'lista, wskaźniki'!$F$21</f>
        <v>0</v>
      </c>
      <c r="AV476" s="20">
        <f>AI476*'lista, wskaźniki'!$F$42</f>
        <v>0</v>
      </c>
      <c r="AW476" s="20">
        <f>AI476*'lista, wskaźniki'!$F$43</f>
        <v>0</v>
      </c>
      <c r="AX476" s="20">
        <f>AI476*'lista, wskaźniki'!$F$44</f>
        <v>0</v>
      </c>
      <c r="AY476" s="20">
        <f>AK476*'lista, wskaźniki'!$F$26</f>
        <v>0</v>
      </c>
      <c r="AZ476" s="20">
        <f t="shared" si="207"/>
        <v>0</v>
      </c>
      <c r="BA476" s="20">
        <f t="shared" si="208"/>
        <v>0</v>
      </c>
      <c r="BB476" s="20">
        <f t="shared" si="209"/>
        <v>0</v>
      </c>
      <c r="BC476" s="20">
        <f t="shared" si="210"/>
        <v>0</v>
      </c>
      <c r="BD476" s="1099"/>
      <c r="BE476" s="1099"/>
      <c r="BF476" s="1099"/>
      <c r="BG476" s="1099"/>
      <c r="BH476" s="103"/>
      <c r="BI476" s="1099"/>
      <c r="BJ476" s="103"/>
      <c r="BK476" s="1099"/>
      <c r="BL476" s="103"/>
      <c r="BM476" s="103"/>
      <c r="BN476" s="103"/>
      <c r="BO476" s="103"/>
      <c r="BP476" s="103"/>
      <c r="BQ476" s="103"/>
      <c r="BR476" s="103"/>
      <c r="BS476" s="1093"/>
      <c r="BT476" s="1093"/>
      <c r="BU476" s="1093"/>
      <c r="BV476" s="1093"/>
      <c r="BW476" s="1093"/>
      <c r="BX476" s="1093"/>
      <c r="BY476" s="1096"/>
      <c r="CA476" s="365" t="b">
        <f t="shared" si="211"/>
        <v>0</v>
      </c>
      <c r="CB476" s="365" t="b">
        <f t="shared" si="212"/>
        <v>0</v>
      </c>
      <c r="CC476" s="365" t="b">
        <f t="shared" si="213"/>
        <v>0</v>
      </c>
      <c r="CD476" s="365">
        <f t="shared" si="214"/>
        <v>0</v>
      </c>
      <c r="CE476" s="365" t="b">
        <f t="shared" si="215"/>
        <v>0</v>
      </c>
      <c r="CF476" s="365" t="b">
        <f t="shared" si="216"/>
        <v>0</v>
      </c>
      <c r="CG476" s="365" t="b">
        <f t="shared" si="217"/>
        <v>0</v>
      </c>
      <c r="CH476" s="365">
        <f t="shared" si="218"/>
        <v>0</v>
      </c>
      <c r="CI476" s="72" t="b">
        <f t="shared" si="219"/>
        <v>0</v>
      </c>
      <c r="CJ476" s="72" t="b">
        <f t="shared" si="220"/>
        <v>0</v>
      </c>
      <c r="CK476" s="72" t="b">
        <f t="shared" si="221"/>
        <v>0</v>
      </c>
      <c r="CL476" s="72">
        <f t="shared" si="222"/>
        <v>0</v>
      </c>
      <c r="CM476" s="72" t="b">
        <f t="shared" si="223"/>
        <v>0</v>
      </c>
      <c r="CN476" s="72" t="b">
        <f t="shared" si="224"/>
        <v>0</v>
      </c>
      <c r="CP476" s="13">
        <f t="shared" si="225"/>
        <v>0</v>
      </c>
      <c r="CQ476" s="13" t="b">
        <f t="shared" si="226"/>
        <v>0</v>
      </c>
      <c r="CR476" s="13" t="b">
        <f t="shared" si="227"/>
        <v>0</v>
      </c>
      <c r="CS476" s="13" t="b">
        <f t="shared" si="233"/>
        <v>0</v>
      </c>
      <c r="CT476" s="13" t="b">
        <f t="shared" si="232"/>
        <v>0</v>
      </c>
      <c r="CU476" s="13" t="b">
        <f t="shared" si="205"/>
        <v>0</v>
      </c>
      <c r="CV476" s="13" t="b">
        <f t="shared" si="228"/>
        <v>0</v>
      </c>
      <c r="CW476" s="13" t="b">
        <f t="shared" si="229"/>
        <v>0</v>
      </c>
      <c r="CX476" s="13" t="b">
        <f t="shared" si="230"/>
        <v>0</v>
      </c>
      <c r="CY476" s="13" t="b">
        <f t="shared" si="231"/>
        <v>0</v>
      </c>
    </row>
    <row r="477" spans="1:103" ht="15" thickBot="1">
      <c r="A477" s="933"/>
      <c r="B477" s="1100"/>
      <c r="C477" s="1100"/>
      <c r="D477" s="1100"/>
      <c r="E477" s="1100"/>
      <c r="F477" s="1100"/>
      <c r="G477" s="1100"/>
      <c r="H477" s="1100"/>
      <c r="I477" s="1100"/>
      <c r="J477" s="1100"/>
      <c r="K477" s="1100"/>
      <c r="L477" s="1100"/>
      <c r="M477" s="1100"/>
      <c r="N477" s="1100"/>
      <c r="O477" s="1100"/>
      <c r="P477" s="1100"/>
      <c r="Q477" s="942"/>
      <c r="R477" s="1100"/>
      <c r="S477" s="1100"/>
      <c r="T477" s="1100"/>
      <c r="U477" s="1100"/>
      <c r="V477" s="1100"/>
      <c r="W477" s="105"/>
      <c r="X477" s="105"/>
      <c r="Y477" s="105"/>
      <c r="Z477" s="105"/>
      <c r="AA477" s="105" t="s">
        <v>37</v>
      </c>
      <c r="AB477" s="106"/>
      <c r="AC477" s="106"/>
      <c r="AD477" s="105"/>
      <c r="AE477" s="1100"/>
      <c r="AF477" s="334">
        <f t="shared" si="206"/>
        <v>0</v>
      </c>
      <c r="AG477" s="272">
        <f>IF(R477="kompletna",Q477*J477*0.0036*'lista, wskaźniki'!$F$13, IF(R477="częściowa",Q477*J477*0.0036*'lista, wskaźniki'!$F$14, IF(R477="brak",Q477*J477*0.0036*'lista, wskaźniki'!$F$15,)))</f>
        <v>0</v>
      </c>
      <c r="AH477" s="334">
        <f>IF(Y477="inne",K477*'lista, wskaźniki'!$E$35,IF(Y477="to samo źródło",0,IF(Y477=0,0)))</f>
        <v>0</v>
      </c>
      <c r="AI477" s="334" t="b">
        <f>IF(AA477="gaz z sieci",AC477*'lista, wskaźniki'!$D$21)</f>
        <v>0</v>
      </c>
      <c r="AJ477" s="272">
        <f>IF(AA477="węgiel",AB477*'lista, wskaźniki'!$D$20, IF('Sektor mieszkaniowy'!AA477="drewno",'Sektor mieszkaniowy'!AB477*'lista, wskaźniki'!$D$22,IF('Sektor mieszkaniowy'!AA477="pellet",AB477*'lista, wskaźniki'!$D$23,IF('Sektor mieszkaniowy'!AA477="gaz z sieci",AB477*'lista, wskaźniki'!$D$21,IF('Sektor mieszkaniowy'!AA477="olej opałowy",'Sektor mieszkaniowy'!AB477*'lista, wskaźniki'!$D$24)))))</f>
        <v>0</v>
      </c>
      <c r="AK477" s="1103"/>
      <c r="AL477" s="1100"/>
      <c r="AM477" s="20">
        <f>IF(AA477="węgiel",AF477*1/3.6*'lista, wskaźniki'!$F$20,IF(AA477="drewno",AF477*1/3.6*'lista, wskaźniki'!$F$22,IF(AA477="pellet",AF477*1/3.6*'lista, wskaźniki'!$F$23,IF(AA477="gaz z sieci",AF477*1/3.6*'lista, wskaźniki'!$F$21,IF(AA477="olej opałowy",AF477*1/3.6*'lista, wskaźniki'!$F$24,0)))))</f>
        <v>0</v>
      </c>
      <c r="AN477" s="20">
        <f>IF(AA477="węgiel",AF477*'lista, wskaźniki'!$E$42,IF(AA477="drewno",AF477*'lista, wskaźniki'!$G$42,IF(AA477="pellet",AF477*'lista, wskaźniki'!$H$42,IF(AA477="gaz z sieci",AF477*'lista, wskaźniki'!$F$42,IF(AA477="olej opałowy",AF477*'lista, wskaźniki'!$I$42,0)))))</f>
        <v>0</v>
      </c>
      <c r="AO477" s="20">
        <f>IF(AA477="węgiel",AF477*'lista, wskaźniki'!$E$43,IF(AA477="drewno",AF477*'lista, wskaźniki'!$G$43,IF(AA477="pellet",AF477*'lista, wskaźniki'!$H$43,IF(AA477="gaz z sieci",AF477*'lista, wskaźniki'!$F$43,IF(AA477="olej opałowy",AF477*'lista, wskaźniki'!$I$43,0)))))</f>
        <v>0</v>
      </c>
      <c r="AP477" s="20">
        <f>IF(AA477="węgiel",AF477*'lista, wskaźniki'!$E$44,IF(AA477="drewno",AF477*'lista, wskaźniki'!$G$44,IF(AA477="pellet",AF477*'lista, wskaźniki'!$H$44,IF(AA477="gaz z sieci",AF477*'lista, wskaźniki'!$F$44,IF(AA477="olej opałowy",AF477*'lista, wskaźniki'!$I$44,0)))))</f>
        <v>0</v>
      </c>
      <c r="AQ477" s="20" t="b">
        <f>IF(Z477="gaz",AH477*1/3.6*'lista, wskaźniki'!$F$21,IF(Z477="energia elektryczna",AH477*1/3.6*'lista, wskaźniki'!$F$26))</f>
        <v>0</v>
      </c>
      <c r="AR477" s="20" t="b">
        <f>IF(Z477="gaz",AH477*'lista, wskaźniki'!$F$42,IF(Z477="energia elektryczna",AH477*0))</f>
        <v>0</v>
      </c>
      <c r="AS477" s="20" t="b">
        <f>IF(Z477="gaz",AH477*'lista, wskaźniki'!$F$43,IF(Z477="energia elektryczna",AH477*0))</f>
        <v>0</v>
      </c>
      <c r="AT477" s="20" t="b">
        <f>IF(Z477="gaz",AH477*'lista, wskaźniki'!$F$44,IF(Z477="energia elektryczna",AH477*0))</f>
        <v>0</v>
      </c>
      <c r="AU477" s="20">
        <f>AI477*1/3.6*'lista, wskaźniki'!$F$21</f>
        <v>0</v>
      </c>
      <c r="AV477" s="20">
        <f>AI477*'lista, wskaźniki'!$F$42</f>
        <v>0</v>
      </c>
      <c r="AW477" s="20">
        <f>AI477*'lista, wskaźniki'!$F$43</f>
        <v>0</v>
      </c>
      <c r="AX477" s="20">
        <f>AI477*'lista, wskaźniki'!$F$44</f>
        <v>0</v>
      </c>
      <c r="AY477" s="20">
        <f>AK477*'lista, wskaźniki'!$F$26</f>
        <v>0</v>
      </c>
      <c r="AZ477" s="20">
        <f t="shared" si="207"/>
        <v>0</v>
      </c>
      <c r="BA477" s="20">
        <f t="shared" si="208"/>
        <v>0</v>
      </c>
      <c r="BB477" s="20">
        <f t="shared" si="209"/>
        <v>0</v>
      </c>
      <c r="BC477" s="20">
        <f t="shared" si="210"/>
        <v>0</v>
      </c>
      <c r="BD477" s="1100"/>
      <c r="BE477" s="1100"/>
      <c r="BF477" s="1100"/>
      <c r="BG477" s="1100"/>
      <c r="BH477" s="105"/>
      <c r="BI477" s="1100"/>
      <c r="BJ477" s="105"/>
      <c r="BK477" s="1100"/>
      <c r="BL477" s="105"/>
      <c r="BM477" s="105"/>
      <c r="BN477" s="105"/>
      <c r="BO477" s="105"/>
      <c r="BP477" s="105"/>
      <c r="BQ477" s="105"/>
      <c r="BR477" s="105"/>
      <c r="BS477" s="1094"/>
      <c r="BT477" s="1094"/>
      <c r="BU477" s="1094"/>
      <c r="BV477" s="1094"/>
      <c r="BW477" s="1094"/>
      <c r="BX477" s="1094"/>
      <c r="BY477" s="1097"/>
      <c r="CA477" s="365" t="b">
        <f t="shared" si="211"/>
        <v>0</v>
      </c>
      <c r="CB477" s="365" t="b">
        <f t="shared" si="212"/>
        <v>0</v>
      </c>
      <c r="CC477" s="365" t="b">
        <f t="shared" si="213"/>
        <v>0</v>
      </c>
      <c r="CD477" s="365" t="b">
        <f t="shared" si="214"/>
        <v>0</v>
      </c>
      <c r="CE477" s="365">
        <f t="shared" si="215"/>
        <v>0</v>
      </c>
      <c r="CF477" s="365" t="b">
        <f t="shared" si="216"/>
        <v>0</v>
      </c>
      <c r="CG477" s="365" t="b">
        <f t="shared" si="217"/>
        <v>0</v>
      </c>
      <c r="CH477" s="365" t="b">
        <f t="shared" si="218"/>
        <v>0</v>
      </c>
      <c r="CI477" s="72" t="b">
        <f t="shared" si="219"/>
        <v>0</v>
      </c>
      <c r="CJ477" s="72" t="b">
        <f t="shared" si="220"/>
        <v>0</v>
      </c>
      <c r="CK477" s="72" t="b">
        <f t="shared" si="221"/>
        <v>0</v>
      </c>
      <c r="CL477" s="72">
        <f t="shared" si="222"/>
        <v>0</v>
      </c>
      <c r="CM477" s="72">
        <f t="shared" si="223"/>
        <v>0</v>
      </c>
      <c r="CN477" s="72" t="b">
        <f t="shared" si="224"/>
        <v>0</v>
      </c>
      <c r="CP477" s="13">
        <f t="shared" si="225"/>
        <v>0</v>
      </c>
      <c r="CQ477" s="13" t="b">
        <f t="shared" si="226"/>
        <v>0</v>
      </c>
      <c r="CR477" s="13" t="b">
        <f t="shared" si="227"/>
        <v>0</v>
      </c>
      <c r="CS477" s="13" t="b">
        <f t="shared" si="233"/>
        <v>0</v>
      </c>
      <c r="CT477" s="13" t="b">
        <f t="shared" si="232"/>
        <v>0</v>
      </c>
      <c r="CU477" s="13" t="b">
        <f t="shared" si="205"/>
        <v>0</v>
      </c>
      <c r="CV477" s="13" t="b">
        <f t="shared" si="228"/>
        <v>0</v>
      </c>
      <c r="CW477" s="13" t="b">
        <f t="shared" si="229"/>
        <v>0</v>
      </c>
      <c r="CX477" s="13" t="b">
        <f t="shared" si="230"/>
        <v>0</v>
      </c>
      <c r="CY477" s="13" t="b">
        <f t="shared" si="231"/>
        <v>0</v>
      </c>
    </row>
    <row r="478" spans="1:103" ht="15" thickBot="1">
      <c r="A478" s="931">
        <v>96</v>
      </c>
      <c r="B478" s="1038" t="s">
        <v>210</v>
      </c>
      <c r="C478" s="1038">
        <v>3</v>
      </c>
      <c r="D478" s="1038" t="s">
        <v>1</v>
      </c>
      <c r="E478" s="1038" t="s">
        <v>5</v>
      </c>
      <c r="F478" s="1038">
        <v>6</v>
      </c>
      <c r="G478" s="1038"/>
      <c r="H478" s="1038"/>
      <c r="I478" s="1038" t="s">
        <v>12</v>
      </c>
      <c r="J478" s="1038"/>
      <c r="K478" s="1038"/>
      <c r="L478" s="1038" t="s">
        <v>16</v>
      </c>
      <c r="M478" s="1038"/>
      <c r="N478" s="1038" t="s">
        <v>16</v>
      </c>
      <c r="O478" s="1038"/>
      <c r="P478" s="1038" t="s">
        <v>16</v>
      </c>
      <c r="Q478" s="940">
        <f>IF(I478="&lt;1966",'lista, wskaźniki'!$G$4,IF(I478="1967-1985",'lista, wskaźniki'!$G$5,IF(I478="1986-1992",'lista, wskaźniki'!$G$6,IF(I478="1993-1996",'lista, wskaźniki'!$G$7,IF(I478="&gt;1997",'lista, wskaźniki'!$G$8,IF(I478=0,'lista, wskaźniki'!$G$4))))))</f>
        <v>175</v>
      </c>
      <c r="R478" s="1038" t="s">
        <v>21</v>
      </c>
      <c r="S478" s="1038" t="s">
        <v>27</v>
      </c>
      <c r="T478" s="1038"/>
      <c r="U478" s="1038"/>
      <c r="V478" s="1038"/>
      <c r="W478" s="107" t="s">
        <v>35</v>
      </c>
      <c r="X478" s="107" t="s">
        <v>39</v>
      </c>
      <c r="Y478" s="107" t="s">
        <v>42</v>
      </c>
      <c r="Z478" s="107"/>
      <c r="AA478" s="107" t="s">
        <v>35</v>
      </c>
      <c r="AB478" s="108">
        <f>ROUND(AD478/'lista, wskaźniki'!$A$130,1)</f>
        <v>1.5</v>
      </c>
      <c r="AC478" s="108"/>
      <c r="AD478" s="107">
        <v>1200</v>
      </c>
      <c r="AE478" s="1038">
        <v>12</v>
      </c>
      <c r="AF478" s="334">
        <f t="shared" si="206"/>
        <v>33.945</v>
      </c>
      <c r="AG478" s="272">
        <f>IF(R478="kompletna",Q478*J478*0.0036*'lista, wskaźniki'!$F$13, IF(R478="częściowa",Q478*J478*0.0036*'lista, wskaźniki'!$F$14, IF(R478="brak",Q478*J478*0.0036*'lista, wskaźniki'!$F$15,)))</f>
        <v>0</v>
      </c>
      <c r="AH478" s="334">
        <f>IF(Y478="inne",K478*'lista, wskaźniki'!$E$35,IF(Y478="to samo źródło",0,IF(Y478=0,0)))</f>
        <v>0</v>
      </c>
      <c r="AI478" s="334" t="b">
        <f>IF(AA478="gaz z sieci",AC478*'lista, wskaźniki'!$D$21)</f>
        <v>0</v>
      </c>
      <c r="AJ478" s="272">
        <f>IF(AA478="węgiel",AB478*'lista, wskaźniki'!$D$20, IF('Sektor mieszkaniowy'!AA478="drewno",'Sektor mieszkaniowy'!AB478*'lista, wskaźniki'!$D$22,IF('Sektor mieszkaniowy'!AA478="pellet",AB478*'lista, wskaźniki'!$D$23,IF('Sektor mieszkaniowy'!AA478="gaz z sieci",AB478*'lista, wskaźniki'!$D$21,IF('Sektor mieszkaniowy'!AA478="olej opałowy",'Sektor mieszkaniowy'!AB478*'lista, wskaźniki'!$D$24)))))</f>
        <v>33.945</v>
      </c>
      <c r="AK478" s="1041">
        <f>AL478/'lista, wskaźniki'!$A$127</f>
        <v>1.8461538461538463</v>
      </c>
      <c r="AL478" s="1038">
        <v>1200</v>
      </c>
      <c r="AM478" s="20">
        <f>IF(AA478="węgiel",AF478*1/3.6*'lista, wskaźniki'!$F$20,IF(AA478="drewno",AF478*1/3.6*'lista, wskaźniki'!$F$22,IF(AA478="pellet",AF478*1/3.6*'lista, wskaźniki'!$F$23,IF(AA478="gaz z sieci",AF478*1/3.6*'lista, wskaźniki'!$F$21,IF(AA478="olej opałowy",AF478*1/3.6*'lista, wskaźniki'!$F$24,0)))))</f>
        <v>3.2156098500000003</v>
      </c>
      <c r="AN478" s="20">
        <f>IF(AA478="węgiel",AF478*'lista, wskaźniki'!$E$42,IF(AA478="drewno",AF478*'lista, wskaźniki'!$G$42,IF(AA478="pellet",AF478*'lista, wskaźniki'!$H$42,IF(AA478="gaz z sieci",AF478*'lista, wskaźniki'!$F$42,IF(AA478="olej opałowy",AF478*'lista, wskaźniki'!$I$42,0)))))</f>
        <v>1.28991E-2</v>
      </c>
      <c r="AO478" s="20">
        <f>IF(AA478="węgiel",AF478*'lista, wskaźniki'!$E$43,IF(AA478="drewno",AF478*'lista, wskaźniki'!$G$43,IF(AA478="pellet",AF478*'lista, wskaźniki'!$H$43,IF(AA478="gaz z sieci",AF478*'lista, wskaźniki'!$F$43,IF(AA478="olej opałowy",AF478*'lista, wskaźniki'!$I$43,0)))))</f>
        <v>1.2220200000000001E-2</v>
      </c>
      <c r="AP478" s="20">
        <f>IF(AA478="węgiel",AF478*'lista, wskaźniki'!$E$44,IF(AA478="drewno",AF478*'lista, wskaźniki'!$G$44,IF(AA478="pellet",AF478*'lista, wskaźniki'!$H$44,IF(AA478="gaz z sieci",AF478*'lista, wskaźniki'!$F$44,IF(AA478="olej opałowy",AF478*'lista, wskaźniki'!$I$44,0)))))</f>
        <v>9.1651499999999998E-6</v>
      </c>
      <c r="AQ478" s="20" t="b">
        <f>IF(Z478="gaz",AH478*1/3.6*'lista, wskaźniki'!$F$21,IF(Z478="energia elektryczna",AH478*1/3.6*'lista, wskaźniki'!$F$26))</f>
        <v>0</v>
      </c>
      <c r="AR478" s="20" t="b">
        <f>IF(Z478="gaz",AH478*'lista, wskaźniki'!$F$42,IF(Z478="energia elektryczna",AH478*0))</f>
        <v>0</v>
      </c>
      <c r="AS478" s="20" t="b">
        <f>IF(Z478="gaz",AH478*'lista, wskaźniki'!$F$43,IF(Z478="energia elektryczna",AH478*0))</f>
        <v>0</v>
      </c>
      <c r="AT478" s="20" t="b">
        <f>IF(Z478="gaz",AH478*'lista, wskaźniki'!$F$44,IF(Z478="energia elektryczna",AH478*0))</f>
        <v>0</v>
      </c>
      <c r="AU478" s="20">
        <f>AI478*1/3.6*'lista, wskaźniki'!$F$21</f>
        <v>0</v>
      </c>
      <c r="AV478" s="20">
        <f>AI478*'lista, wskaźniki'!$F$42</f>
        <v>0</v>
      </c>
      <c r="AW478" s="20">
        <f>AI478*'lista, wskaźniki'!$F$43</f>
        <v>0</v>
      </c>
      <c r="AX478" s="20">
        <f>AI478*'lista, wskaźniki'!$F$44</f>
        <v>0</v>
      </c>
      <c r="AY478" s="20">
        <f>AK478*'lista, wskaźniki'!$F$26</f>
        <v>1.6430769230769231</v>
      </c>
      <c r="AZ478" s="20">
        <f t="shared" si="207"/>
        <v>4.8586867730769239</v>
      </c>
      <c r="BA478" s="20">
        <f t="shared" si="208"/>
        <v>1.28991E-2</v>
      </c>
      <c r="BB478" s="20">
        <f t="shared" si="209"/>
        <v>1.2220200000000001E-2</v>
      </c>
      <c r="BC478" s="20">
        <f t="shared" si="210"/>
        <v>9.1651499999999998E-6</v>
      </c>
      <c r="BD478" s="1038" t="s">
        <v>17</v>
      </c>
      <c r="BE478" s="1038" t="s">
        <v>16</v>
      </c>
      <c r="BF478" s="1038" t="s">
        <v>16</v>
      </c>
      <c r="BG478" s="1038" t="s">
        <v>16</v>
      </c>
      <c r="BH478" s="107" t="s">
        <v>35</v>
      </c>
      <c r="BI478" s="1038" t="s">
        <v>16</v>
      </c>
      <c r="BJ478" s="107" t="s">
        <v>52</v>
      </c>
      <c r="BK478" s="1038" t="s">
        <v>17</v>
      </c>
      <c r="BL478" s="107"/>
      <c r="BM478" s="107"/>
      <c r="BN478" s="107"/>
      <c r="BO478" s="107" t="s">
        <v>57</v>
      </c>
      <c r="BP478" s="107" t="s">
        <v>52</v>
      </c>
      <c r="BQ478" s="107" t="s">
        <v>120</v>
      </c>
      <c r="BR478" s="107"/>
      <c r="BS478" s="1028"/>
      <c r="BT478" s="1028">
        <v>300</v>
      </c>
      <c r="BU478" s="1028">
        <v>1000</v>
      </c>
      <c r="BV478" s="1028">
        <v>1800</v>
      </c>
      <c r="BW478" s="1028">
        <v>1350</v>
      </c>
      <c r="BX478" s="1028">
        <v>4200</v>
      </c>
      <c r="BY478" s="1086">
        <v>3600</v>
      </c>
      <c r="CA478" s="365">
        <f t="shared" si="211"/>
        <v>33.945</v>
      </c>
      <c r="CB478" s="365" t="b">
        <f t="shared" si="212"/>
        <v>0</v>
      </c>
      <c r="CC478" s="365" t="b">
        <f t="shared" si="213"/>
        <v>0</v>
      </c>
      <c r="CD478" s="365" t="b">
        <f t="shared" si="214"/>
        <v>0</v>
      </c>
      <c r="CE478" s="365" t="b">
        <f t="shared" si="215"/>
        <v>0</v>
      </c>
      <c r="CF478" s="365" t="b">
        <f t="shared" si="216"/>
        <v>0</v>
      </c>
      <c r="CG478" s="365" t="b">
        <f t="shared" si="217"/>
        <v>0</v>
      </c>
      <c r="CH478" s="365" t="b">
        <f t="shared" si="218"/>
        <v>0</v>
      </c>
      <c r="CI478" s="72">
        <f t="shared" si="219"/>
        <v>33.945</v>
      </c>
      <c r="CJ478" s="72" t="b">
        <f t="shared" si="220"/>
        <v>0</v>
      </c>
      <c r="CK478" s="72" t="b">
        <f t="shared" si="221"/>
        <v>0</v>
      </c>
      <c r="CL478" s="72">
        <f t="shared" si="222"/>
        <v>0</v>
      </c>
      <c r="CM478" s="72" t="b">
        <f t="shared" si="223"/>
        <v>0</v>
      </c>
      <c r="CN478" s="72" t="b">
        <f t="shared" si="224"/>
        <v>0</v>
      </c>
      <c r="CP478" s="13" t="b">
        <f t="shared" si="225"/>
        <v>0</v>
      </c>
      <c r="CQ478" s="13" t="b">
        <f t="shared" si="226"/>
        <v>0</v>
      </c>
      <c r="CR478" s="13" t="b">
        <f t="shared" si="227"/>
        <v>0</v>
      </c>
      <c r="CS478" s="13" t="b">
        <f t="shared" si="233"/>
        <v>0</v>
      </c>
      <c r="CT478" s="13">
        <f t="shared" si="232"/>
        <v>0</v>
      </c>
      <c r="CU478" s="13">
        <f t="shared" si="205"/>
        <v>0</v>
      </c>
      <c r="CV478" s="13" t="b">
        <f t="shared" si="228"/>
        <v>0</v>
      </c>
      <c r="CW478" s="13" t="b">
        <f t="shared" si="229"/>
        <v>0</v>
      </c>
      <c r="CX478" s="13" t="b">
        <f t="shared" si="230"/>
        <v>0</v>
      </c>
      <c r="CY478" s="13" t="b">
        <f t="shared" si="231"/>
        <v>0</v>
      </c>
    </row>
    <row r="479" spans="1:103" ht="15" thickBot="1">
      <c r="A479" s="932"/>
      <c r="B479" s="1039"/>
      <c r="C479" s="1039"/>
      <c r="D479" s="1039"/>
      <c r="E479" s="1039"/>
      <c r="F479" s="1039"/>
      <c r="G479" s="1039"/>
      <c r="H479" s="1039"/>
      <c r="I479" s="1039"/>
      <c r="J479" s="1039"/>
      <c r="K479" s="1039"/>
      <c r="L479" s="1039"/>
      <c r="M479" s="1039"/>
      <c r="N479" s="1039"/>
      <c r="O479" s="1039"/>
      <c r="P479" s="1039"/>
      <c r="Q479" s="941"/>
      <c r="R479" s="1039"/>
      <c r="S479" s="1039"/>
      <c r="T479" s="1039"/>
      <c r="U479" s="1039"/>
      <c r="V479" s="1039"/>
      <c r="W479" s="20" t="s">
        <v>36</v>
      </c>
      <c r="X479" s="109"/>
      <c r="Y479" s="109"/>
      <c r="Z479" s="109"/>
      <c r="AA479" s="109" t="s">
        <v>36</v>
      </c>
      <c r="AB479" s="110">
        <f>INT(AD479/'lista, wskaźniki'!$A$133)</f>
        <v>3</v>
      </c>
      <c r="AC479" s="110"/>
      <c r="AD479" s="109">
        <v>1000</v>
      </c>
      <c r="AE479" s="1039"/>
      <c r="AF479" s="334">
        <f t="shared" si="206"/>
        <v>46.8</v>
      </c>
      <c r="AG479" s="272">
        <f>IF(R479="kompletna",Q479*J479*0.0036*'lista, wskaźniki'!$F$13, IF(R479="częściowa",Q479*J479*0.0036*'lista, wskaźniki'!$F$14, IF(R479="brak",Q479*J479*0.0036*'lista, wskaźniki'!$F$15,)))</f>
        <v>0</v>
      </c>
      <c r="AH479" s="334">
        <f>IF(Y479="inne",K479*'lista, wskaźniki'!$E$35,IF(Y479="to samo źródło",0,IF(Y479=0,0)))</f>
        <v>0</v>
      </c>
      <c r="AI479" s="334" t="b">
        <f>IF(AA479="gaz z sieci",AC479*'lista, wskaźniki'!$D$21)</f>
        <v>0</v>
      </c>
      <c r="AJ479" s="272">
        <f>IF(AA479="węgiel",AB479*'lista, wskaźniki'!$D$20, IF('Sektor mieszkaniowy'!AA479="drewno",'Sektor mieszkaniowy'!AB479*'lista, wskaźniki'!$D$22,IF('Sektor mieszkaniowy'!AA479="pellet",AB479*'lista, wskaźniki'!$D$23,IF('Sektor mieszkaniowy'!AA479="gaz z sieci",AB479*'lista, wskaźniki'!$D$21,IF('Sektor mieszkaniowy'!AA479="olej opałowy",'Sektor mieszkaniowy'!AB479*'lista, wskaźniki'!$D$24)))))</f>
        <v>46.8</v>
      </c>
      <c r="AK479" s="1042"/>
      <c r="AL479" s="1039"/>
      <c r="AM479" s="20">
        <f>IF(AA479="węgiel",AF479*1/3.6*'lista, wskaźniki'!$F$20,IF(AA479="drewno",AF479*1/3.6*'lista, wskaźniki'!$F$22,IF(AA479="pellet",AF479*1/3.6*'lista, wskaźniki'!$F$23,IF(AA479="gaz z sieci",AF479*1/3.6*'lista, wskaźniki'!$F$21,IF(AA479="olej opałowy",AF479*1/3.6*'lista, wskaźniki'!$F$24,0)))))</f>
        <v>0</v>
      </c>
      <c r="AN479" s="20">
        <f>IF(AA479="węgiel",AF479*'lista, wskaźniki'!$E$42,IF(AA479="drewno",AF479*'lista, wskaźniki'!$G$42,IF(AA479="pellet",AF479*'lista, wskaźniki'!$H$42,IF(AA479="gaz z sieci",AF479*'lista, wskaźniki'!$F$42,IF(AA479="olej opałowy",AF479*'lista, wskaźniki'!$I$42,0)))))</f>
        <v>3.7907999999999997E-2</v>
      </c>
      <c r="AO479" s="20">
        <f>IF(AA479="węgiel",AF479*'lista, wskaźniki'!$E$43,IF(AA479="drewno",AF479*'lista, wskaźniki'!$G$43,IF(AA479="pellet",AF479*'lista, wskaźniki'!$H$43,IF(AA479="gaz z sieci",AF479*'lista, wskaźniki'!$F$43,IF(AA479="olej opałowy",AF479*'lista, wskaźniki'!$I$43,0)))))</f>
        <v>3.7907999999999997E-2</v>
      </c>
      <c r="AP479" s="20">
        <f>IF(AA479="węgiel",AF479*'lista, wskaźniki'!$E$44,IF(AA479="drewno",AF479*'lista, wskaźniki'!$G$44,IF(AA479="pellet",AF479*'lista, wskaźniki'!$H$44,IF(AA479="gaz z sieci",AF479*'lista, wskaźniki'!$F$44,IF(AA479="olej opałowy",AF479*'lista, wskaźniki'!$I$44,0)))))</f>
        <v>1.1699999999999998E-5</v>
      </c>
      <c r="AQ479" s="20" t="b">
        <f>IF(Z479="gaz",AH479*1/3.6*'lista, wskaźniki'!$F$21,IF(Z479="energia elektryczna",AH479*1/3.6*'lista, wskaźniki'!$F$26))</f>
        <v>0</v>
      </c>
      <c r="AR479" s="20" t="b">
        <f>IF(Z479="gaz",AH479*'lista, wskaźniki'!$F$42,IF(Z479="energia elektryczna",AH479*0))</f>
        <v>0</v>
      </c>
      <c r="AS479" s="20" t="b">
        <f>IF(Z479="gaz",AH479*'lista, wskaźniki'!$F$43,IF(Z479="energia elektryczna",AH479*0))</f>
        <v>0</v>
      </c>
      <c r="AT479" s="20" t="b">
        <f>IF(Z479="gaz",AH479*'lista, wskaźniki'!$F$44,IF(Z479="energia elektryczna",AH479*0))</f>
        <v>0</v>
      </c>
      <c r="AU479" s="20">
        <f>AI479*1/3.6*'lista, wskaźniki'!$F$21</f>
        <v>0</v>
      </c>
      <c r="AV479" s="20">
        <f>AI479*'lista, wskaźniki'!$F$42</f>
        <v>0</v>
      </c>
      <c r="AW479" s="20">
        <f>AI479*'lista, wskaźniki'!$F$43</f>
        <v>0</v>
      </c>
      <c r="AX479" s="20">
        <f>AI479*'lista, wskaźniki'!$F$44</f>
        <v>0</v>
      </c>
      <c r="AY479" s="20">
        <f>AK479*'lista, wskaźniki'!$F$26</f>
        <v>0</v>
      </c>
      <c r="AZ479" s="20">
        <f t="shared" si="207"/>
        <v>0</v>
      </c>
      <c r="BA479" s="20">
        <f t="shared" si="208"/>
        <v>3.7907999999999997E-2</v>
      </c>
      <c r="BB479" s="20">
        <f t="shared" si="209"/>
        <v>3.7907999999999997E-2</v>
      </c>
      <c r="BC479" s="20">
        <f t="shared" si="210"/>
        <v>1.1699999999999998E-5</v>
      </c>
      <c r="BD479" s="1039"/>
      <c r="BE479" s="1039"/>
      <c r="BF479" s="1039"/>
      <c r="BG479" s="1039"/>
      <c r="BH479" s="109"/>
      <c r="BI479" s="1039"/>
      <c r="BJ479" s="109"/>
      <c r="BK479" s="1039"/>
      <c r="BL479" s="109"/>
      <c r="BM479" s="109"/>
      <c r="BN479" s="109"/>
      <c r="BO479" s="109"/>
      <c r="BP479" s="109"/>
      <c r="BQ479" s="109"/>
      <c r="BR479" s="109"/>
      <c r="BS479" s="1029"/>
      <c r="BT479" s="1029"/>
      <c r="BU479" s="1029"/>
      <c r="BV479" s="1029"/>
      <c r="BW479" s="1029"/>
      <c r="BX479" s="1029"/>
      <c r="BY479" s="1087"/>
      <c r="CA479" s="365" t="b">
        <f t="shared" si="211"/>
        <v>0</v>
      </c>
      <c r="CB479" s="365">
        <f t="shared" si="212"/>
        <v>46.8</v>
      </c>
      <c r="CC479" s="365" t="b">
        <f t="shared" si="213"/>
        <v>0</v>
      </c>
      <c r="CD479" s="365" t="b">
        <f t="shared" si="214"/>
        <v>0</v>
      </c>
      <c r="CE479" s="365" t="b">
        <f t="shared" si="215"/>
        <v>0</v>
      </c>
      <c r="CF479" s="365" t="b">
        <f t="shared" si="216"/>
        <v>0</v>
      </c>
      <c r="CG479" s="365" t="b">
        <f t="shared" si="217"/>
        <v>0</v>
      </c>
      <c r="CH479" s="365" t="b">
        <f t="shared" si="218"/>
        <v>0</v>
      </c>
      <c r="CI479" s="72" t="b">
        <f t="shared" si="219"/>
        <v>0</v>
      </c>
      <c r="CJ479" s="72">
        <f t="shared" si="220"/>
        <v>46.8</v>
      </c>
      <c r="CK479" s="72" t="b">
        <f t="shared" si="221"/>
        <v>0</v>
      </c>
      <c r="CL479" s="72">
        <f t="shared" si="222"/>
        <v>0</v>
      </c>
      <c r="CM479" s="72" t="b">
        <f t="shared" si="223"/>
        <v>0</v>
      </c>
      <c r="CN479" s="72" t="b">
        <f t="shared" si="224"/>
        <v>0</v>
      </c>
      <c r="CP479" s="13">
        <f t="shared" si="225"/>
        <v>0</v>
      </c>
      <c r="CQ479" s="13" t="b">
        <f t="shared" si="226"/>
        <v>0</v>
      </c>
      <c r="CR479" s="13" t="b">
        <f t="shared" si="227"/>
        <v>0</v>
      </c>
      <c r="CS479" s="13" t="b">
        <f t="shared" si="233"/>
        <v>0</v>
      </c>
      <c r="CT479" s="13" t="b">
        <f t="shared" si="232"/>
        <v>0</v>
      </c>
      <c r="CU479" s="13" t="b">
        <f t="shared" ref="CU479:CU542" si="234">IF(R479="kompletna",CT479,IF(R479="częściowa",0.5*CT479,IF(R479="brak",0*CT479)))</f>
        <v>0</v>
      </c>
      <c r="CV479" s="13" t="b">
        <f t="shared" si="228"/>
        <v>0</v>
      </c>
      <c r="CW479" s="13" t="b">
        <f t="shared" si="229"/>
        <v>0</v>
      </c>
      <c r="CX479" s="13" t="b">
        <f t="shared" si="230"/>
        <v>0</v>
      </c>
      <c r="CY479" s="13" t="b">
        <f t="shared" si="231"/>
        <v>0</v>
      </c>
    </row>
    <row r="480" spans="1:103" ht="15" thickBot="1">
      <c r="A480" s="932"/>
      <c r="B480" s="1039"/>
      <c r="C480" s="1039"/>
      <c r="D480" s="1039"/>
      <c r="E480" s="1039"/>
      <c r="F480" s="1039"/>
      <c r="G480" s="1039"/>
      <c r="H480" s="1039"/>
      <c r="I480" s="1039"/>
      <c r="J480" s="1039"/>
      <c r="K480" s="1039"/>
      <c r="L480" s="1039"/>
      <c r="M480" s="1039"/>
      <c r="N480" s="1039"/>
      <c r="O480" s="1039"/>
      <c r="P480" s="1039"/>
      <c r="Q480" s="941"/>
      <c r="R480" s="1039"/>
      <c r="S480" s="1039"/>
      <c r="T480" s="1039"/>
      <c r="U480" s="1039"/>
      <c r="V480" s="1039"/>
      <c r="W480" s="109"/>
      <c r="X480" s="109"/>
      <c r="Y480" s="109"/>
      <c r="Z480" s="109"/>
      <c r="AA480" s="109" t="s">
        <v>50</v>
      </c>
      <c r="AB480" s="110"/>
      <c r="AC480" s="110"/>
      <c r="AD480" s="109"/>
      <c r="AE480" s="1039"/>
      <c r="AF480" s="334">
        <f t="shared" si="206"/>
        <v>0</v>
      </c>
      <c r="AG480" s="272">
        <f>IF(R480="kompletna",Q480*J480*0.0036*'lista, wskaźniki'!$F$13, IF(R480="częściowa",Q480*J480*0.0036*'lista, wskaźniki'!$F$14, IF(R480="brak",Q480*J480*0.0036*'lista, wskaźniki'!$F$15,)))</f>
        <v>0</v>
      </c>
      <c r="AH480" s="334">
        <f>IF(Y480="inne",K480*'lista, wskaźniki'!$E$35,IF(Y480="to samo źródło",0,IF(Y480=0,0)))</f>
        <v>0</v>
      </c>
      <c r="AI480" s="334" t="b">
        <f>IF(AA480="gaz z sieci",AC480*'lista, wskaźniki'!$D$21)</f>
        <v>0</v>
      </c>
      <c r="AJ480" s="272">
        <f>IF(AA480="węgiel",AB480*'lista, wskaźniki'!$D$20, IF('Sektor mieszkaniowy'!AA480="drewno",'Sektor mieszkaniowy'!AB480*'lista, wskaźniki'!$D$22,IF('Sektor mieszkaniowy'!AA480="pellet",AB480*'lista, wskaźniki'!$D$23,IF('Sektor mieszkaniowy'!AA480="gaz z sieci",AB480*'lista, wskaźniki'!$D$21,IF('Sektor mieszkaniowy'!AA480="olej opałowy",'Sektor mieszkaniowy'!AB480*'lista, wskaźniki'!$D$24)))))</f>
        <v>0</v>
      </c>
      <c r="AK480" s="1042"/>
      <c r="AL480" s="1039"/>
      <c r="AM480" s="20">
        <f>IF(AA480="węgiel",AF480*1/3.6*'lista, wskaźniki'!$F$20,IF(AA480="drewno",AF480*1/3.6*'lista, wskaźniki'!$F$22,IF(AA480="pellet",AF480*1/3.6*'lista, wskaźniki'!$F$23,IF(AA480="gaz z sieci",AF480*1/3.6*'lista, wskaźniki'!$F$21,IF(AA480="olej opałowy",AF480*1/3.6*'lista, wskaźniki'!$F$24,0)))))</f>
        <v>0</v>
      </c>
      <c r="AN480" s="20">
        <f>IF(AA480="węgiel",AF480*'lista, wskaźniki'!$E$42,IF(AA480="drewno",AF480*'lista, wskaźniki'!$G$42,IF(AA480="pellet",AF480*'lista, wskaźniki'!$H$42,IF(AA480="gaz z sieci",AF480*'lista, wskaźniki'!$F$42,IF(AA480="olej opałowy",AF480*'lista, wskaźniki'!$I$42,0)))))</f>
        <v>0</v>
      </c>
      <c r="AO480" s="20">
        <f>IF(AA480="węgiel",AF480*'lista, wskaźniki'!$E$43,IF(AA480="drewno",AF480*'lista, wskaźniki'!$G$43,IF(AA480="pellet",AF480*'lista, wskaźniki'!$H$43,IF(AA480="gaz z sieci",AF480*'lista, wskaźniki'!$F$43,IF(AA480="olej opałowy",AF480*'lista, wskaźniki'!$I$43,0)))))</f>
        <v>0</v>
      </c>
      <c r="AP480" s="20">
        <f>IF(AA480="węgiel",AF480*'lista, wskaźniki'!$E$44,IF(AA480="drewno",AF480*'lista, wskaźniki'!$G$44,IF(AA480="pellet",AF480*'lista, wskaźniki'!$H$44,IF(AA480="gaz z sieci",AF480*'lista, wskaźniki'!$F$44,IF(AA480="olej opałowy",AF480*'lista, wskaźniki'!$I$44,0)))))</f>
        <v>0</v>
      </c>
      <c r="AQ480" s="20" t="b">
        <f>IF(Z480="gaz",AH480*1/3.6*'lista, wskaźniki'!$F$21,IF(Z480="energia elektryczna",AH480*1/3.6*'lista, wskaźniki'!$F$26))</f>
        <v>0</v>
      </c>
      <c r="AR480" s="20" t="b">
        <f>IF(Z480="gaz",AH480*'lista, wskaźniki'!$F$42,IF(Z480="energia elektryczna",AH480*0))</f>
        <v>0</v>
      </c>
      <c r="AS480" s="20" t="b">
        <f>IF(Z480="gaz",AH480*'lista, wskaźniki'!$F$43,IF(Z480="energia elektryczna",AH480*0))</f>
        <v>0</v>
      </c>
      <c r="AT480" s="20" t="b">
        <f>IF(Z480="gaz",AH480*'lista, wskaźniki'!$F$44,IF(Z480="energia elektryczna",AH480*0))</f>
        <v>0</v>
      </c>
      <c r="AU480" s="20">
        <f>AI480*1/3.6*'lista, wskaźniki'!$F$21</f>
        <v>0</v>
      </c>
      <c r="AV480" s="20">
        <f>AI480*'lista, wskaźniki'!$F$42</f>
        <v>0</v>
      </c>
      <c r="AW480" s="20">
        <f>AI480*'lista, wskaźniki'!$F$43</f>
        <v>0</v>
      </c>
      <c r="AX480" s="20">
        <f>AI480*'lista, wskaźniki'!$F$44</f>
        <v>0</v>
      </c>
      <c r="AY480" s="20">
        <f>AK480*'lista, wskaźniki'!$F$26</f>
        <v>0</v>
      </c>
      <c r="AZ480" s="20">
        <f t="shared" si="207"/>
        <v>0</v>
      </c>
      <c r="BA480" s="20">
        <f t="shared" si="208"/>
        <v>0</v>
      </c>
      <c r="BB480" s="20">
        <f t="shared" si="209"/>
        <v>0</v>
      </c>
      <c r="BC480" s="20">
        <f t="shared" si="210"/>
        <v>0</v>
      </c>
      <c r="BD480" s="1039"/>
      <c r="BE480" s="1039"/>
      <c r="BF480" s="1039"/>
      <c r="BG480" s="1039"/>
      <c r="BH480" s="109"/>
      <c r="BI480" s="1039"/>
      <c r="BJ480" s="109"/>
      <c r="BK480" s="1039"/>
      <c r="BL480" s="109"/>
      <c r="BM480" s="109"/>
      <c r="BN480" s="109"/>
      <c r="BO480" s="109"/>
      <c r="BP480" s="109"/>
      <c r="BQ480" s="109"/>
      <c r="BR480" s="109"/>
      <c r="BS480" s="1029"/>
      <c r="BT480" s="1029"/>
      <c r="BU480" s="1029"/>
      <c r="BV480" s="1029"/>
      <c r="BW480" s="1029"/>
      <c r="BX480" s="1029"/>
      <c r="BY480" s="1087"/>
      <c r="CA480" s="365" t="b">
        <f t="shared" si="211"/>
        <v>0</v>
      </c>
      <c r="CB480" s="365" t="b">
        <f t="shared" si="212"/>
        <v>0</v>
      </c>
      <c r="CC480" s="365">
        <f t="shared" si="213"/>
        <v>0</v>
      </c>
      <c r="CD480" s="365" t="b">
        <f t="shared" si="214"/>
        <v>0</v>
      </c>
      <c r="CE480" s="365" t="b">
        <f t="shared" si="215"/>
        <v>0</v>
      </c>
      <c r="CF480" s="365" t="b">
        <f t="shared" si="216"/>
        <v>0</v>
      </c>
      <c r="CG480" s="365" t="b">
        <f t="shared" si="217"/>
        <v>0</v>
      </c>
      <c r="CH480" s="365" t="b">
        <f t="shared" si="218"/>
        <v>0</v>
      </c>
      <c r="CI480" s="72" t="b">
        <f t="shared" si="219"/>
        <v>0</v>
      </c>
      <c r="CJ480" s="72" t="b">
        <f t="shared" si="220"/>
        <v>0</v>
      </c>
      <c r="CK480" s="72">
        <f t="shared" si="221"/>
        <v>0</v>
      </c>
      <c r="CL480" s="72">
        <f t="shared" si="222"/>
        <v>0</v>
      </c>
      <c r="CM480" s="72" t="b">
        <f t="shared" si="223"/>
        <v>0</v>
      </c>
      <c r="CN480" s="72" t="b">
        <f t="shared" si="224"/>
        <v>0</v>
      </c>
      <c r="CP480" s="13">
        <f t="shared" si="225"/>
        <v>0</v>
      </c>
      <c r="CQ480" s="13" t="b">
        <f t="shared" si="226"/>
        <v>0</v>
      </c>
      <c r="CR480" s="13" t="b">
        <f t="shared" si="227"/>
        <v>0</v>
      </c>
      <c r="CS480" s="13" t="b">
        <f t="shared" si="233"/>
        <v>0</v>
      </c>
      <c r="CT480" s="13" t="b">
        <f t="shared" si="232"/>
        <v>0</v>
      </c>
      <c r="CU480" s="13" t="b">
        <f t="shared" si="234"/>
        <v>0</v>
      </c>
      <c r="CV480" s="13" t="b">
        <f t="shared" si="228"/>
        <v>0</v>
      </c>
      <c r="CW480" s="13" t="b">
        <f t="shared" si="229"/>
        <v>0</v>
      </c>
      <c r="CX480" s="13" t="b">
        <f t="shared" si="230"/>
        <v>0</v>
      </c>
      <c r="CY480" s="13" t="b">
        <f t="shared" si="231"/>
        <v>0</v>
      </c>
    </row>
    <row r="481" spans="1:103" ht="15" thickBot="1">
      <c r="A481" s="932"/>
      <c r="B481" s="1039"/>
      <c r="C481" s="1039"/>
      <c r="D481" s="1039"/>
      <c r="E481" s="1039"/>
      <c r="F481" s="1039"/>
      <c r="G481" s="1039"/>
      <c r="H481" s="1039"/>
      <c r="I481" s="1039"/>
      <c r="J481" s="1039"/>
      <c r="K481" s="1039"/>
      <c r="L481" s="1039"/>
      <c r="M481" s="1039"/>
      <c r="N481" s="1039"/>
      <c r="O481" s="1039"/>
      <c r="P481" s="1039"/>
      <c r="Q481" s="941"/>
      <c r="R481" s="1039"/>
      <c r="S481" s="1039"/>
      <c r="T481" s="1039"/>
      <c r="U481" s="1039"/>
      <c r="V481" s="1039"/>
      <c r="W481" s="109"/>
      <c r="X481" s="109"/>
      <c r="Y481" s="109"/>
      <c r="Z481" s="109"/>
      <c r="AA481" s="109" t="s">
        <v>38</v>
      </c>
      <c r="AB481" s="110"/>
      <c r="AC481" s="110"/>
      <c r="AD481" s="109"/>
      <c r="AE481" s="1039"/>
      <c r="AF481" s="334">
        <f t="shared" si="206"/>
        <v>0</v>
      </c>
      <c r="AG481" s="272">
        <f>IF(R481="kompletna",Q481*J481*0.0036*'lista, wskaźniki'!$F$13, IF(R481="częściowa",Q481*J481*0.0036*'lista, wskaźniki'!$F$14, IF(R481="brak",Q481*J481*0.0036*'lista, wskaźniki'!$F$15,)))</f>
        <v>0</v>
      </c>
      <c r="AH481" s="334">
        <f>IF(Y481="inne",K481*'lista, wskaźniki'!$E$35,IF(Y481="to samo źródło",0,IF(Y481=0,0)))</f>
        <v>0</v>
      </c>
      <c r="AI481" s="334">
        <f>IF(AA481="gaz z sieci",AC481*'lista, wskaźniki'!$D$21)</f>
        <v>0</v>
      </c>
      <c r="AJ481" s="272">
        <f>IF(AA481="węgiel",AB481*'lista, wskaźniki'!$D$20, IF('Sektor mieszkaniowy'!AA481="drewno",'Sektor mieszkaniowy'!AB481*'lista, wskaźniki'!$D$22,IF('Sektor mieszkaniowy'!AA481="pellet",AB481*'lista, wskaźniki'!$D$23,IF('Sektor mieszkaniowy'!AA481="gaz z sieci",AB481*'lista, wskaźniki'!$D$21,IF('Sektor mieszkaniowy'!AA481="olej opałowy",'Sektor mieszkaniowy'!AB481*'lista, wskaźniki'!$D$24)))))</f>
        <v>0</v>
      </c>
      <c r="AK481" s="1042"/>
      <c r="AL481" s="1039"/>
      <c r="AM481" s="20">
        <f>IF(AA481="węgiel",AF481*1/3.6*'lista, wskaźniki'!$F$20,IF(AA481="drewno",AF481*1/3.6*'lista, wskaźniki'!$F$22,IF(AA481="pellet",AF481*1/3.6*'lista, wskaźniki'!$F$23,IF(AA481="gaz z sieci",AF481*1/3.6*'lista, wskaźniki'!$F$21,IF(AA481="olej opałowy",AF481*1/3.6*'lista, wskaźniki'!$F$24,0)))))</f>
        <v>0</v>
      </c>
      <c r="AN481" s="20">
        <f>IF(AA481="węgiel",AF481*'lista, wskaźniki'!$E$42,IF(AA481="drewno",AF481*'lista, wskaźniki'!$G$42,IF(AA481="pellet",AF481*'lista, wskaźniki'!$H$42,IF(AA481="gaz z sieci",AF481*'lista, wskaźniki'!$F$42,IF(AA481="olej opałowy",AF481*'lista, wskaźniki'!$I$42,0)))))</f>
        <v>0</v>
      </c>
      <c r="AO481" s="20">
        <f>IF(AA481="węgiel",AF481*'lista, wskaźniki'!$E$43,IF(AA481="drewno",AF481*'lista, wskaźniki'!$G$43,IF(AA481="pellet",AF481*'lista, wskaźniki'!$H$43,IF(AA481="gaz z sieci",AF481*'lista, wskaźniki'!$F$43,IF(AA481="olej opałowy",AF481*'lista, wskaźniki'!$I$43,0)))))</f>
        <v>0</v>
      </c>
      <c r="AP481" s="20">
        <f>IF(AA481="węgiel",AF481*'lista, wskaźniki'!$E$44,IF(AA481="drewno",AF481*'lista, wskaźniki'!$G$44,IF(AA481="pellet",AF481*'lista, wskaźniki'!$H$44,IF(AA481="gaz z sieci",AF481*'lista, wskaźniki'!$F$44,IF(AA481="olej opałowy",AF481*'lista, wskaźniki'!$I$44,0)))))</f>
        <v>0</v>
      </c>
      <c r="AQ481" s="20" t="b">
        <f>IF(Z481="gaz",AH481*1/3.6*'lista, wskaźniki'!$F$21,IF(Z481="energia elektryczna",AH481*1/3.6*'lista, wskaźniki'!$F$26))</f>
        <v>0</v>
      </c>
      <c r="AR481" s="20" t="b">
        <f>IF(Z481="gaz",AH481*'lista, wskaźniki'!$F$42,IF(Z481="energia elektryczna",AH481*0))</f>
        <v>0</v>
      </c>
      <c r="AS481" s="20" t="b">
        <f>IF(Z481="gaz",AH481*'lista, wskaźniki'!$F$43,IF(Z481="energia elektryczna",AH481*0))</f>
        <v>0</v>
      </c>
      <c r="AT481" s="20" t="b">
        <f>IF(Z481="gaz",AH481*'lista, wskaźniki'!$F$44,IF(Z481="energia elektryczna",AH481*0))</f>
        <v>0</v>
      </c>
      <c r="AU481" s="20">
        <f>AI481*1/3.6*'lista, wskaźniki'!$F$21</f>
        <v>0</v>
      </c>
      <c r="AV481" s="20">
        <f>AI481*'lista, wskaźniki'!$F$42</f>
        <v>0</v>
      </c>
      <c r="AW481" s="20">
        <f>AI481*'lista, wskaźniki'!$F$43</f>
        <v>0</v>
      </c>
      <c r="AX481" s="20">
        <f>AI481*'lista, wskaźniki'!$F$44</f>
        <v>0</v>
      </c>
      <c r="AY481" s="20">
        <f>AK481*'lista, wskaźniki'!$F$26</f>
        <v>0</v>
      </c>
      <c r="AZ481" s="20">
        <f t="shared" si="207"/>
        <v>0</v>
      </c>
      <c r="BA481" s="20">
        <f t="shared" si="208"/>
        <v>0</v>
      </c>
      <c r="BB481" s="20">
        <f t="shared" si="209"/>
        <v>0</v>
      </c>
      <c r="BC481" s="20">
        <f t="shared" si="210"/>
        <v>0</v>
      </c>
      <c r="BD481" s="1039"/>
      <c r="BE481" s="1039"/>
      <c r="BF481" s="1039"/>
      <c r="BG481" s="1039"/>
      <c r="BH481" s="109"/>
      <c r="BI481" s="1039"/>
      <c r="BJ481" s="109"/>
      <c r="BK481" s="1039"/>
      <c r="BL481" s="109"/>
      <c r="BM481" s="109"/>
      <c r="BN481" s="109"/>
      <c r="BO481" s="109"/>
      <c r="BP481" s="109"/>
      <c r="BQ481" s="109"/>
      <c r="BR481" s="109"/>
      <c r="BS481" s="1029"/>
      <c r="BT481" s="1029"/>
      <c r="BU481" s="1029"/>
      <c r="BV481" s="1029"/>
      <c r="BW481" s="1029"/>
      <c r="BX481" s="1029"/>
      <c r="BY481" s="1087"/>
      <c r="CA481" s="365" t="b">
        <f t="shared" si="211"/>
        <v>0</v>
      </c>
      <c r="CB481" s="365" t="b">
        <f t="shared" si="212"/>
        <v>0</v>
      </c>
      <c r="CC481" s="365" t="b">
        <f t="shared" si="213"/>
        <v>0</v>
      </c>
      <c r="CD481" s="365">
        <f t="shared" si="214"/>
        <v>0</v>
      </c>
      <c r="CE481" s="365" t="b">
        <f t="shared" si="215"/>
        <v>0</v>
      </c>
      <c r="CF481" s="365" t="b">
        <f t="shared" si="216"/>
        <v>0</v>
      </c>
      <c r="CG481" s="365" t="b">
        <f t="shared" si="217"/>
        <v>0</v>
      </c>
      <c r="CH481" s="365">
        <f t="shared" si="218"/>
        <v>0</v>
      </c>
      <c r="CI481" s="72" t="b">
        <f t="shared" si="219"/>
        <v>0</v>
      </c>
      <c r="CJ481" s="72" t="b">
        <f t="shared" si="220"/>
        <v>0</v>
      </c>
      <c r="CK481" s="72" t="b">
        <f t="shared" si="221"/>
        <v>0</v>
      </c>
      <c r="CL481" s="72">
        <f t="shared" si="222"/>
        <v>0</v>
      </c>
      <c r="CM481" s="72" t="b">
        <f t="shared" si="223"/>
        <v>0</v>
      </c>
      <c r="CN481" s="72" t="b">
        <f t="shared" si="224"/>
        <v>0</v>
      </c>
      <c r="CP481" s="13">
        <f t="shared" si="225"/>
        <v>0</v>
      </c>
      <c r="CQ481" s="13" t="b">
        <f t="shared" si="226"/>
        <v>0</v>
      </c>
      <c r="CR481" s="13" t="b">
        <f t="shared" si="227"/>
        <v>0</v>
      </c>
      <c r="CS481" s="13" t="b">
        <f t="shared" si="233"/>
        <v>0</v>
      </c>
      <c r="CT481" s="13" t="b">
        <f t="shared" si="232"/>
        <v>0</v>
      </c>
      <c r="CU481" s="13" t="b">
        <f t="shared" si="234"/>
        <v>0</v>
      </c>
      <c r="CV481" s="13" t="b">
        <f t="shared" si="228"/>
        <v>0</v>
      </c>
      <c r="CW481" s="13" t="b">
        <f t="shared" si="229"/>
        <v>0</v>
      </c>
      <c r="CX481" s="13" t="b">
        <f t="shared" si="230"/>
        <v>0</v>
      </c>
      <c r="CY481" s="13" t="b">
        <f t="shared" si="231"/>
        <v>0</v>
      </c>
    </row>
    <row r="482" spans="1:103" ht="15" thickBot="1">
      <c r="A482" s="933"/>
      <c r="B482" s="1040"/>
      <c r="C482" s="1040"/>
      <c r="D482" s="1040"/>
      <c r="E482" s="1040"/>
      <c r="F482" s="1040"/>
      <c r="G482" s="1040"/>
      <c r="H482" s="1040"/>
      <c r="I482" s="1040"/>
      <c r="J482" s="1040"/>
      <c r="K482" s="1040"/>
      <c r="L482" s="1040"/>
      <c r="M482" s="1040"/>
      <c r="N482" s="1040"/>
      <c r="O482" s="1040"/>
      <c r="P482" s="1040"/>
      <c r="Q482" s="942"/>
      <c r="R482" s="1040"/>
      <c r="S482" s="1040"/>
      <c r="T482" s="1040"/>
      <c r="U482" s="1040"/>
      <c r="V482" s="1040"/>
      <c r="W482" s="111"/>
      <c r="X482" s="111"/>
      <c r="Y482" s="111"/>
      <c r="Z482" s="111"/>
      <c r="AA482" s="111" t="s">
        <v>37</v>
      </c>
      <c r="AB482" s="112"/>
      <c r="AC482" s="112"/>
      <c r="AD482" s="111"/>
      <c r="AE482" s="1040"/>
      <c r="AF482" s="334">
        <f t="shared" si="206"/>
        <v>0</v>
      </c>
      <c r="AG482" s="272">
        <f>IF(R482="kompletna",Q482*J482*0.0036*'lista, wskaźniki'!$F$13, IF(R482="częściowa",Q482*J482*0.0036*'lista, wskaźniki'!$F$14, IF(R482="brak",Q482*J482*0.0036*'lista, wskaźniki'!$F$15,)))</f>
        <v>0</v>
      </c>
      <c r="AH482" s="334">
        <f>IF(Y482="inne",K482*'lista, wskaźniki'!$E$35,IF(Y482="to samo źródło",0,IF(Y482=0,0)))</f>
        <v>0</v>
      </c>
      <c r="AI482" s="334" t="b">
        <f>IF(AA482="gaz z sieci",AC482*'lista, wskaźniki'!$D$21)</f>
        <v>0</v>
      </c>
      <c r="AJ482" s="272">
        <f>IF(AA482="węgiel",AB482*'lista, wskaźniki'!$D$20, IF('Sektor mieszkaniowy'!AA482="drewno",'Sektor mieszkaniowy'!AB482*'lista, wskaźniki'!$D$22,IF('Sektor mieszkaniowy'!AA482="pellet",AB482*'lista, wskaźniki'!$D$23,IF('Sektor mieszkaniowy'!AA482="gaz z sieci",AB482*'lista, wskaźniki'!$D$21,IF('Sektor mieszkaniowy'!AA482="olej opałowy",'Sektor mieszkaniowy'!AB482*'lista, wskaźniki'!$D$24)))))</f>
        <v>0</v>
      </c>
      <c r="AK482" s="1043"/>
      <c r="AL482" s="1040"/>
      <c r="AM482" s="20">
        <f>IF(AA482="węgiel",AF482*1/3.6*'lista, wskaźniki'!$F$20,IF(AA482="drewno",AF482*1/3.6*'lista, wskaźniki'!$F$22,IF(AA482="pellet",AF482*1/3.6*'lista, wskaźniki'!$F$23,IF(AA482="gaz z sieci",AF482*1/3.6*'lista, wskaźniki'!$F$21,IF(AA482="olej opałowy",AF482*1/3.6*'lista, wskaźniki'!$F$24,0)))))</f>
        <v>0</v>
      </c>
      <c r="AN482" s="20">
        <f>IF(AA482="węgiel",AF482*'lista, wskaźniki'!$E$42,IF(AA482="drewno",AF482*'lista, wskaźniki'!$G$42,IF(AA482="pellet",AF482*'lista, wskaźniki'!$H$42,IF(AA482="gaz z sieci",AF482*'lista, wskaźniki'!$F$42,IF(AA482="olej opałowy",AF482*'lista, wskaźniki'!$I$42,0)))))</f>
        <v>0</v>
      </c>
      <c r="AO482" s="20">
        <f>IF(AA482="węgiel",AF482*'lista, wskaźniki'!$E$43,IF(AA482="drewno",AF482*'lista, wskaźniki'!$G$43,IF(AA482="pellet",AF482*'lista, wskaźniki'!$H$43,IF(AA482="gaz z sieci",AF482*'lista, wskaźniki'!$F$43,IF(AA482="olej opałowy",AF482*'lista, wskaźniki'!$I$43,0)))))</f>
        <v>0</v>
      </c>
      <c r="AP482" s="20">
        <f>IF(AA482="węgiel",AF482*'lista, wskaźniki'!$E$44,IF(AA482="drewno",AF482*'lista, wskaźniki'!$G$44,IF(AA482="pellet",AF482*'lista, wskaźniki'!$H$44,IF(AA482="gaz z sieci",AF482*'lista, wskaźniki'!$F$44,IF(AA482="olej opałowy",AF482*'lista, wskaźniki'!$I$44,0)))))</f>
        <v>0</v>
      </c>
      <c r="AQ482" s="20" t="b">
        <f>IF(Z482="gaz",AH482*1/3.6*'lista, wskaźniki'!$F$21,IF(Z482="energia elektryczna",AH482*1/3.6*'lista, wskaźniki'!$F$26))</f>
        <v>0</v>
      </c>
      <c r="AR482" s="20" t="b">
        <f>IF(Z482="gaz",AH482*'lista, wskaźniki'!$F$42,IF(Z482="energia elektryczna",AH482*0))</f>
        <v>0</v>
      </c>
      <c r="AS482" s="20" t="b">
        <f>IF(Z482="gaz",AH482*'lista, wskaźniki'!$F$43,IF(Z482="energia elektryczna",AH482*0))</f>
        <v>0</v>
      </c>
      <c r="AT482" s="20" t="b">
        <f>IF(Z482="gaz",AH482*'lista, wskaźniki'!$F$44,IF(Z482="energia elektryczna",AH482*0))</f>
        <v>0</v>
      </c>
      <c r="AU482" s="20">
        <f>AI482*1/3.6*'lista, wskaźniki'!$F$21</f>
        <v>0</v>
      </c>
      <c r="AV482" s="20">
        <f>AI482*'lista, wskaźniki'!$F$42</f>
        <v>0</v>
      </c>
      <c r="AW482" s="20">
        <f>AI482*'lista, wskaźniki'!$F$43</f>
        <v>0</v>
      </c>
      <c r="AX482" s="20">
        <f>AI482*'lista, wskaźniki'!$F$44</f>
        <v>0</v>
      </c>
      <c r="AY482" s="20">
        <f>AK482*'lista, wskaźniki'!$F$26</f>
        <v>0</v>
      </c>
      <c r="AZ482" s="20">
        <f t="shared" si="207"/>
        <v>0</v>
      </c>
      <c r="BA482" s="20">
        <f t="shared" si="208"/>
        <v>0</v>
      </c>
      <c r="BB482" s="20">
        <f t="shared" si="209"/>
        <v>0</v>
      </c>
      <c r="BC482" s="20">
        <f t="shared" si="210"/>
        <v>0</v>
      </c>
      <c r="BD482" s="1040"/>
      <c r="BE482" s="1040"/>
      <c r="BF482" s="1040"/>
      <c r="BG482" s="1040"/>
      <c r="BH482" s="111"/>
      <c r="BI482" s="1040"/>
      <c r="BJ482" s="111"/>
      <c r="BK482" s="1040"/>
      <c r="BL482" s="111"/>
      <c r="BM482" s="111"/>
      <c r="BN482" s="111"/>
      <c r="BO482" s="111"/>
      <c r="BP482" s="111"/>
      <c r="BQ482" s="111"/>
      <c r="BR482" s="111"/>
      <c r="BS482" s="1030"/>
      <c r="BT482" s="1030"/>
      <c r="BU482" s="1030"/>
      <c r="BV482" s="1030"/>
      <c r="BW482" s="1030"/>
      <c r="BX482" s="1030"/>
      <c r="BY482" s="1088"/>
      <c r="CA482" s="365" t="b">
        <f t="shared" si="211"/>
        <v>0</v>
      </c>
      <c r="CB482" s="365" t="b">
        <f t="shared" si="212"/>
        <v>0</v>
      </c>
      <c r="CC482" s="365" t="b">
        <f t="shared" si="213"/>
        <v>0</v>
      </c>
      <c r="CD482" s="365" t="b">
        <f t="shared" si="214"/>
        <v>0</v>
      </c>
      <c r="CE482" s="365">
        <f t="shared" si="215"/>
        <v>0</v>
      </c>
      <c r="CF482" s="365" t="b">
        <f t="shared" si="216"/>
        <v>0</v>
      </c>
      <c r="CG482" s="365" t="b">
        <f t="shared" si="217"/>
        <v>0</v>
      </c>
      <c r="CH482" s="365" t="b">
        <f t="shared" si="218"/>
        <v>0</v>
      </c>
      <c r="CI482" s="72" t="b">
        <f t="shared" si="219"/>
        <v>0</v>
      </c>
      <c r="CJ482" s="72" t="b">
        <f t="shared" si="220"/>
        <v>0</v>
      </c>
      <c r="CK482" s="72" t="b">
        <f t="shared" si="221"/>
        <v>0</v>
      </c>
      <c r="CL482" s="72">
        <f t="shared" si="222"/>
        <v>0</v>
      </c>
      <c r="CM482" s="72">
        <f t="shared" si="223"/>
        <v>0</v>
      </c>
      <c r="CN482" s="72" t="b">
        <f t="shared" si="224"/>
        <v>0</v>
      </c>
      <c r="CP482" s="13">
        <f t="shared" si="225"/>
        <v>0</v>
      </c>
      <c r="CQ482" s="13" t="b">
        <f t="shared" si="226"/>
        <v>0</v>
      </c>
      <c r="CR482" s="13" t="b">
        <f t="shared" si="227"/>
        <v>0</v>
      </c>
      <c r="CS482" s="13" t="b">
        <f t="shared" si="233"/>
        <v>0</v>
      </c>
      <c r="CT482" s="13" t="b">
        <f t="shared" si="232"/>
        <v>0</v>
      </c>
      <c r="CU482" s="13" t="b">
        <f t="shared" si="234"/>
        <v>0</v>
      </c>
      <c r="CV482" s="13" t="b">
        <f t="shared" si="228"/>
        <v>0</v>
      </c>
      <c r="CW482" s="13" t="b">
        <f t="shared" si="229"/>
        <v>0</v>
      </c>
      <c r="CX482" s="13" t="b">
        <f t="shared" si="230"/>
        <v>0</v>
      </c>
      <c r="CY482" s="13" t="b">
        <f t="shared" si="231"/>
        <v>0</v>
      </c>
    </row>
    <row r="483" spans="1:103" ht="15" thickBot="1">
      <c r="A483" s="931">
        <v>97</v>
      </c>
      <c r="B483" s="1038" t="s">
        <v>210</v>
      </c>
      <c r="C483" s="1038">
        <v>17</v>
      </c>
      <c r="D483" s="1038" t="s">
        <v>1</v>
      </c>
      <c r="E483" s="1038" t="s">
        <v>5</v>
      </c>
      <c r="F483" s="1038"/>
      <c r="G483" s="1038">
        <v>4</v>
      </c>
      <c r="H483" s="1038"/>
      <c r="I483" s="1038" t="s">
        <v>11</v>
      </c>
      <c r="J483" s="1038">
        <v>80</v>
      </c>
      <c r="K483" s="1038">
        <v>2</v>
      </c>
      <c r="L483" s="1038" t="s">
        <v>16</v>
      </c>
      <c r="M483" s="1038"/>
      <c r="N483" s="1038" t="s">
        <v>17</v>
      </c>
      <c r="O483" s="1038"/>
      <c r="P483" s="1038" t="s">
        <v>17</v>
      </c>
      <c r="Q483" s="940">
        <f>IF(I483="&lt;1966",'lista, wskaźniki'!$G$4,IF(I483="1967-1985",'lista, wskaźniki'!$G$5,IF(I483="1986-1992",'lista, wskaźniki'!$G$6,IF(I483="1993-1996",'lista, wskaźniki'!$G$7,IF(I483="&gt;1997",'lista, wskaźniki'!$G$8,IF(I483=0,'lista, wskaźniki'!$G$4))))))</f>
        <v>250</v>
      </c>
      <c r="R483" s="1038" t="s">
        <v>23</v>
      </c>
      <c r="S483" s="1038" t="s">
        <v>27</v>
      </c>
      <c r="T483" s="1038">
        <v>15</v>
      </c>
      <c r="U483" s="1038">
        <v>1987</v>
      </c>
      <c r="V483" s="1038"/>
      <c r="W483" s="107" t="s">
        <v>35</v>
      </c>
      <c r="X483" s="107" t="s">
        <v>39</v>
      </c>
      <c r="Y483" s="107" t="s">
        <v>42</v>
      </c>
      <c r="Z483" s="107"/>
      <c r="AA483" s="107" t="s">
        <v>35</v>
      </c>
      <c r="AB483" s="108">
        <v>4</v>
      </c>
      <c r="AC483" s="108"/>
      <c r="AD483" s="107">
        <v>3200</v>
      </c>
      <c r="AE483" s="1038">
        <v>5</v>
      </c>
      <c r="AF483" s="334">
        <f t="shared" si="206"/>
        <v>74.06</v>
      </c>
      <c r="AG483" s="272">
        <f>IF(R483="kompletna",Q483*J483*0.0036*'lista, wskaźniki'!$F$13, IF(R483="częściowa",Q483*J483*0.0036*'lista, wskaźniki'!$F$14, IF(R483="brak",Q483*J483*0.0036*'lista, wskaźniki'!$F$15,)))</f>
        <v>57.6</v>
      </c>
      <c r="AH483" s="334">
        <f>IF(Y483="inne",K483*'lista, wskaźniki'!$E$35,IF(Y483="to samo źródło",0,IF(Y483=0,0)))</f>
        <v>0</v>
      </c>
      <c r="AI483" s="334" t="b">
        <f>IF(AA483="gaz z sieci",AC483*'lista, wskaźniki'!$D$21)</f>
        <v>0</v>
      </c>
      <c r="AJ483" s="272">
        <f>IF(AA483="węgiel",AB483*'lista, wskaźniki'!$D$20, IF('Sektor mieszkaniowy'!AA483="drewno",'Sektor mieszkaniowy'!AB483*'lista, wskaźniki'!$D$22,IF('Sektor mieszkaniowy'!AA483="pellet",AB483*'lista, wskaźniki'!$D$23,IF('Sektor mieszkaniowy'!AA483="gaz z sieci",AB483*'lista, wskaźniki'!$D$21,IF('Sektor mieszkaniowy'!AA483="olej opałowy",'Sektor mieszkaniowy'!AB483*'lista, wskaźniki'!$D$24)))))</f>
        <v>90.52</v>
      </c>
      <c r="AK483" s="1041">
        <f>AL483/'lista, wskaźniki'!$A$127</f>
        <v>1.8461538461538463</v>
      </c>
      <c r="AL483" s="1038">
        <v>1200</v>
      </c>
      <c r="AM483" s="20">
        <f>IF(AA483="węgiel",AF483*1/3.6*'lista, wskaźniki'!$F$20,IF(AA483="drewno",AF483*1/3.6*'lista, wskaźniki'!$F$22,IF(AA483="pellet",AF483*1/3.6*'lista, wskaźniki'!$F$23,IF(AA483="gaz z sieci",AF483*1/3.6*'lista, wskaźniki'!$F$21,IF(AA483="olej opałowy",AF483*1/3.6*'lista, wskaźniki'!$F$24,0)))))</f>
        <v>7.0157037999999998</v>
      </c>
      <c r="AN483" s="20">
        <f>IF(AA483="węgiel",AF483*'lista, wskaźniki'!$E$42,IF(AA483="drewno",AF483*'lista, wskaźniki'!$G$42,IF(AA483="pellet",AF483*'lista, wskaźniki'!$H$42,IF(AA483="gaz z sieci",AF483*'lista, wskaźniki'!$F$42,IF(AA483="olej opałowy",AF483*'lista, wskaźniki'!$I$42,0)))))</f>
        <v>2.8142800000000003E-2</v>
      </c>
      <c r="AO483" s="20">
        <f>IF(AA483="węgiel",AF483*'lista, wskaźniki'!$E$43,IF(AA483="drewno",AF483*'lista, wskaźniki'!$G$43,IF(AA483="pellet",AF483*'lista, wskaźniki'!$H$43,IF(AA483="gaz z sieci",AF483*'lista, wskaźniki'!$F$43,IF(AA483="olej opałowy",AF483*'lista, wskaźniki'!$I$43,0)))))</f>
        <v>2.6661600000000004E-2</v>
      </c>
      <c r="AP483" s="20">
        <f>IF(AA483="węgiel",AF483*'lista, wskaźniki'!$E$44,IF(AA483="drewno",AF483*'lista, wskaźniki'!$G$44,IF(AA483="pellet",AF483*'lista, wskaźniki'!$H$44,IF(AA483="gaz z sieci",AF483*'lista, wskaźniki'!$F$44,IF(AA483="olej opałowy",AF483*'lista, wskaźniki'!$I$44,0)))))</f>
        <v>1.99962E-5</v>
      </c>
      <c r="AQ483" s="20" t="b">
        <f>IF(Z483="gaz",AH483*1/3.6*'lista, wskaźniki'!$F$21,IF(Z483="energia elektryczna",AH483*1/3.6*'lista, wskaźniki'!$F$26))</f>
        <v>0</v>
      </c>
      <c r="AR483" s="20" t="b">
        <f>IF(Z483="gaz",AH483*'lista, wskaźniki'!$F$42,IF(Z483="energia elektryczna",AH483*0))</f>
        <v>0</v>
      </c>
      <c r="AS483" s="20" t="b">
        <f>IF(Z483="gaz",AH483*'lista, wskaźniki'!$F$43,IF(Z483="energia elektryczna",AH483*0))</f>
        <v>0</v>
      </c>
      <c r="AT483" s="20" t="b">
        <f>IF(Z483="gaz",AH483*'lista, wskaźniki'!$F$44,IF(Z483="energia elektryczna",AH483*0))</f>
        <v>0</v>
      </c>
      <c r="AU483" s="20">
        <f>AI483*1/3.6*'lista, wskaźniki'!$F$21</f>
        <v>0</v>
      </c>
      <c r="AV483" s="20">
        <f>AI483*'lista, wskaźniki'!$F$42</f>
        <v>0</v>
      </c>
      <c r="AW483" s="20">
        <f>AI483*'lista, wskaźniki'!$F$43</f>
        <v>0</v>
      </c>
      <c r="AX483" s="20">
        <f>AI483*'lista, wskaźniki'!$F$44</f>
        <v>0</v>
      </c>
      <c r="AY483" s="20">
        <f>AK483*'lista, wskaźniki'!$F$26</f>
        <v>1.6430769230769231</v>
      </c>
      <c r="AZ483" s="20">
        <f t="shared" si="207"/>
        <v>8.6587807230769229</v>
      </c>
      <c r="BA483" s="20">
        <f t="shared" si="208"/>
        <v>2.8142800000000003E-2</v>
      </c>
      <c r="BB483" s="20">
        <f t="shared" si="209"/>
        <v>2.6661600000000004E-2</v>
      </c>
      <c r="BC483" s="20">
        <f t="shared" si="210"/>
        <v>1.99962E-5</v>
      </c>
      <c r="BD483" s="1038" t="s">
        <v>17</v>
      </c>
      <c r="BE483" s="1038" t="s">
        <v>17</v>
      </c>
      <c r="BF483" s="1038" t="s">
        <v>17</v>
      </c>
      <c r="BG483" s="1038" t="s">
        <v>17</v>
      </c>
      <c r="BH483" s="107"/>
      <c r="BI483" s="1038" t="s">
        <v>17</v>
      </c>
      <c r="BJ483" s="107"/>
      <c r="BK483" s="1038" t="s">
        <v>17</v>
      </c>
      <c r="BL483" s="107"/>
      <c r="BM483" s="107"/>
      <c r="BN483" s="107"/>
      <c r="BO483" s="107" t="s">
        <v>57</v>
      </c>
      <c r="BP483" s="107" t="s">
        <v>52</v>
      </c>
      <c r="BQ483" s="107"/>
      <c r="BR483" s="107"/>
      <c r="BS483" s="1028"/>
      <c r="BT483" s="1028"/>
      <c r="BU483" s="1028"/>
      <c r="BV483" s="1028"/>
      <c r="BW483" s="1028"/>
      <c r="BX483" s="1028"/>
      <c r="BY483" s="1086"/>
      <c r="CA483" s="365">
        <f t="shared" si="211"/>
        <v>74.06</v>
      </c>
      <c r="CB483" s="365" t="b">
        <f t="shared" si="212"/>
        <v>0</v>
      </c>
      <c r="CC483" s="365" t="b">
        <f t="shared" si="213"/>
        <v>0</v>
      </c>
      <c r="CD483" s="365" t="b">
        <f t="shared" si="214"/>
        <v>0</v>
      </c>
      <c r="CE483" s="365" t="b">
        <f t="shared" si="215"/>
        <v>0</v>
      </c>
      <c r="CF483" s="365" t="b">
        <f t="shared" si="216"/>
        <v>0</v>
      </c>
      <c r="CG483" s="365" t="b">
        <f t="shared" si="217"/>
        <v>0</v>
      </c>
      <c r="CH483" s="365" t="b">
        <f t="shared" si="218"/>
        <v>0</v>
      </c>
      <c r="CI483" s="72">
        <f t="shared" si="219"/>
        <v>74.06</v>
      </c>
      <c r="CJ483" s="72" t="b">
        <f t="shared" si="220"/>
        <v>0</v>
      </c>
      <c r="CK483" s="72" t="b">
        <f t="shared" si="221"/>
        <v>0</v>
      </c>
      <c r="CL483" s="72">
        <f t="shared" si="222"/>
        <v>0</v>
      </c>
      <c r="CM483" s="72" t="b">
        <f t="shared" si="223"/>
        <v>0</v>
      </c>
      <c r="CN483" s="72" t="b">
        <f t="shared" si="224"/>
        <v>0</v>
      </c>
      <c r="CP483" s="13" t="b">
        <f t="shared" si="225"/>
        <v>0</v>
      </c>
      <c r="CQ483" s="13">
        <f t="shared" si="226"/>
        <v>0</v>
      </c>
      <c r="CR483" s="13">
        <f t="shared" si="227"/>
        <v>80</v>
      </c>
      <c r="CS483" s="13">
        <f t="shared" si="233"/>
        <v>40</v>
      </c>
      <c r="CT483" s="13" t="b">
        <f t="shared" si="232"/>
        <v>0</v>
      </c>
      <c r="CU483" s="13">
        <f t="shared" si="234"/>
        <v>0</v>
      </c>
      <c r="CV483" s="13" t="b">
        <f t="shared" si="228"/>
        <v>0</v>
      </c>
      <c r="CW483" s="13">
        <f t="shared" si="229"/>
        <v>0</v>
      </c>
      <c r="CX483" s="13" t="b">
        <f t="shared" si="230"/>
        <v>0</v>
      </c>
      <c r="CY483" s="13">
        <f t="shared" si="231"/>
        <v>0</v>
      </c>
    </row>
    <row r="484" spans="1:103" ht="15" thickBot="1">
      <c r="A484" s="932"/>
      <c r="B484" s="1039"/>
      <c r="C484" s="1039"/>
      <c r="D484" s="1039"/>
      <c r="E484" s="1039"/>
      <c r="F484" s="1039"/>
      <c r="G484" s="1039"/>
      <c r="H484" s="1039"/>
      <c r="I484" s="1039"/>
      <c r="J484" s="1039"/>
      <c r="K484" s="1039"/>
      <c r="L484" s="1039"/>
      <c r="M484" s="1039"/>
      <c r="N484" s="1039"/>
      <c r="O484" s="1039"/>
      <c r="P484" s="1039"/>
      <c r="Q484" s="941"/>
      <c r="R484" s="1039"/>
      <c r="S484" s="1039"/>
      <c r="T484" s="1039"/>
      <c r="U484" s="1039"/>
      <c r="V484" s="1039"/>
      <c r="W484" s="20" t="s">
        <v>36</v>
      </c>
      <c r="X484" s="109"/>
      <c r="Y484" s="109"/>
      <c r="Z484" s="109"/>
      <c r="AA484" s="109" t="s">
        <v>36</v>
      </c>
      <c r="AB484" s="110">
        <v>4</v>
      </c>
      <c r="AC484" s="110"/>
      <c r="AD484" s="109">
        <v>440</v>
      </c>
      <c r="AE484" s="1039"/>
      <c r="AF484" s="334">
        <f>IF(AG484&gt;0,(AJ484+AG484/2)/2,AJ484)</f>
        <v>45.6</v>
      </c>
      <c r="AG484" s="272">
        <v>57.6</v>
      </c>
      <c r="AH484" s="334">
        <f>IF(Y484="inne",K484*'lista, wskaźniki'!$E$35,IF(Y484="to samo źródło",0,IF(Y484=0,0)))</f>
        <v>0</v>
      </c>
      <c r="AI484" s="334" t="b">
        <f>IF(AA484="gaz z sieci",AC484*'lista, wskaźniki'!$D$21)</f>
        <v>0</v>
      </c>
      <c r="AJ484" s="272">
        <f>IF(AA484="węgiel",AB484*'lista, wskaźniki'!$D$20, IF('Sektor mieszkaniowy'!AA484="drewno",'Sektor mieszkaniowy'!AB484*'lista, wskaźniki'!$D$22,IF('Sektor mieszkaniowy'!AA484="pellet",AB484*'lista, wskaźniki'!$D$23,IF('Sektor mieszkaniowy'!AA484="gaz z sieci",AB484*'lista, wskaźniki'!$D$21,IF('Sektor mieszkaniowy'!AA484="olej opałowy",'Sektor mieszkaniowy'!AB484*'lista, wskaźniki'!$D$24)))))</f>
        <v>62.4</v>
      </c>
      <c r="AK484" s="1042"/>
      <c r="AL484" s="1039"/>
      <c r="AM484" s="20">
        <f>IF(AA484="węgiel",AF484*1/3.6*'lista, wskaźniki'!$F$20,IF(AA484="drewno",AF484*1/3.6*'lista, wskaźniki'!$F$22,IF(AA484="pellet",AF484*1/3.6*'lista, wskaźniki'!$F$23,IF(AA484="gaz z sieci",AF484*1/3.6*'lista, wskaźniki'!$F$21,IF(AA484="olej opałowy",AF484*1/3.6*'lista, wskaźniki'!$F$24,0)))))</f>
        <v>0</v>
      </c>
      <c r="AN484" s="20">
        <f>IF(AA484="węgiel",AF484*'lista, wskaźniki'!$E$42,IF(AA484="drewno",AF484*'lista, wskaźniki'!$G$42,IF(AA484="pellet",AF484*'lista, wskaźniki'!$H$42,IF(AA484="gaz z sieci",AF484*'lista, wskaźniki'!$F$42,IF(AA484="olej opałowy",AF484*'lista, wskaźniki'!$I$42,0)))))</f>
        <v>3.6935999999999997E-2</v>
      </c>
      <c r="AO484" s="20">
        <f>IF(AA484="węgiel",AF484*'lista, wskaźniki'!$E$43,IF(AA484="drewno",AF484*'lista, wskaźniki'!$G$43,IF(AA484="pellet",AF484*'lista, wskaźniki'!$H$43,IF(AA484="gaz z sieci",AF484*'lista, wskaźniki'!$F$43,IF(AA484="olej opałowy",AF484*'lista, wskaźniki'!$I$43,0)))))</f>
        <v>3.6935999999999997E-2</v>
      </c>
      <c r="AP484" s="20">
        <f>IF(AA484="węgiel",AF484*'lista, wskaźniki'!$E$44,IF(AA484="drewno",AF484*'lista, wskaźniki'!$G$44,IF(AA484="pellet",AF484*'lista, wskaźniki'!$H$44,IF(AA484="gaz z sieci",AF484*'lista, wskaźniki'!$F$44,IF(AA484="olej opałowy",AF484*'lista, wskaźniki'!$I$44,0)))))</f>
        <v>1.1399999999999999E-5</v>
      </c>
      <c r="AQ484" s="20" t="b">
        <f>IF(Z484="gaz",AH484*1/3.6*'lista, wskaźniki'!$F$21,IF(Z484="energia elektryczna",AH484*1/3.6*'lista, wskaźniki'!$F$26))</f>
        <v>0</v>
      </c>
      <c r="AR484" s="20" t="b">
        <f>IF(Z484="gaz",AH484*'lista, wskaźniki'!$F$42,IF(Z484="energia elektryczna",AH484*0))</f>
        <v>0</v>
      </c>
      <c r="AS484" s="20" t="b">
        <f>IF(Z484="gaz",AH484*'lista, wskaźniki'!$F$43,IF(Z484="energia elektryczna",AH484*0))</f>
        <v>0</v>
      </c>
      <c r="AT484" s="20" t="b">
        <f>IF(Z484="gaz",AH484*'lista, wskaźniki'!$F$44,IF(Z484="energia elektryczna",AH484*0))</f>
        <v>0</v>
      </c>
      <c r="AU484" s="20">
        <f>AI484*1/3.6*'lista, wskaźniki'!$F$21</f>
        <v>0</v>
      </c>
      <c r="AV484" s="20">
        <f>AI484*'lista, wskaźniki'!$F$42</f>
        <v>0</v>
      </c>
      <c r="AW484" s="20">
        <f>AI484*'lista, wskaźniki'!$F$43</f>
        <v>0</v>
      </c>
      <c r="AX484" s="20">
        <f>AI484*'lista, wskaźniki'!$F$44</f>
        <v>0</v>
      </c>
      <c r="AY484" s="20">
        <f>AK484*'lista, wskaźniki'!$F$26</f>
        <v>0</v>
      </c>
      <c r="AZ484" s="20">
        <f t="shared" si="207"/>
        <v>0</v>
      </c>
      <c r="BA484" s="20">
        <f t="shared" si="208"/>
        <v>3.6935999999999997E-2</v>
      </c>
      <c r="BB484" s="20">
        <f t="shared" si="209"/>
        <v>3.6935999999999997E-2</v>
      </c>
      <c r="BC484" s="20">
        <f t="shared" si="210"/>
        <v>1.1399999999999999E-5</v>
      </c>
      <c r="BD484" s="1039"/>
      <c r="BE484" s="1039"/>
      <c r="BF484" s="1039"/>
      <c r="BG484" s="1039"/>
      <c r="BH484" s="109"/>
      <c r="BI484" s="1039"/>
      <c r="BJ484" s="109"/>
      <c r="BK484" s="1039"/>
      <c r="BL484" s="109"/>
      <c r="BM484" s="109"/>
      <c r="BN484" s="109"/>
      <c r="BO484" s="109"/>
      <c r="BP484" s="109"/>
      <c r="BQ484" s="109"/>
      <c r="BR484" s="109"/>
      <c r="BS484" s="1029"/>
      <c r="BT484" s="1029"/>
      <c r="BU484" s="1029"/>
      <c r="BV484" s="1029"/>
      <c r="BW484" s="1029"/>
      <c r="BX484" s="1029"/>
      <c r="BY484" s="1087"/>
      <c r="CA484" s="365" t="b">
        <f t="shared" si="211"/>
        <v>0</v>
      </c>
      <c r="CB484" s="365">
        <f t="shared" si="212"/>
        <v>45.6</v>
      </c>
      <c r="CC484" s="365" t="b">
        <f t="shared" si="213"/>
        <v>0</v>
      </c>
      <c r="CD484" s="365" t="b">
        <f t="shared" si="214"/>
        <v>0</v>
      </c>
      <c r="CE484" s="365" t="b">
        <f t="shared" si="215"/>
        <v>0</v>
      </c>
      <c r="CF484" s="365" t="b">
        <f t="shared" si="216"/>
        <v>0</v>
      </c>
      <c r="CG484" s="365" t="b">
        <f t="shared" si="217"/>
        <v>0</v>
      </c>
      <c r="CH484" s="365" t="b">
        <f t="shared" si="218"/>
        <v>0</v>
      </c>
      <c r="CI484" s="72" t="b">
        <f t="shared" si="219"/>
        <v>0</v>
      </c>
      <c r="CJ484" s="72">
        <f t="shared" si="220"/>
        <v>45.6</v>
      </c>
      <c r="CK484" s="72" t="b">
        <f t="shared" si="221"/>
        <v>0</v>
      </c>
      <c r="CL484" s="72">
        <f t="shared" si="222"/>
        <v>0</v>
      </c>
      <c r="CM484" s="72" t="b">
        <f t="shared" si="223"/>
        <v>0</v>
      </c>
      <c r="CN484" s="72" t="b">
        <f t="shared" si="224"/>
        <v>0</v>
      </c>
      <c r="CP484" s="13">
        <f t="shared" si="225"/>
        <v>0</v>
      </c>
      <c r="CQ484" s="13" t="b">
        <f t="shared" si="226"/>
        <v>0</v>
      </c>
      <c r="CR484" s="13" t="b">
        <f t="shared" si="227"/>
        <v>0</v>
      </c>
      <c r="CS484" s="13" t="b">
        <f t="shared" si="233"/>
        <v>0</v>
      </c>
      <c r="CT484" s="13" t="b">
        <f t="shared" si="232"/>
        <v>0</v>
      </c>
      <c r="CU484" s="13" t="b">
        <f t="shared" si="234"/>
        <v>0</v>
      </c>
      <c r="CV484" s="13" t="b">
        <f t="shared" si="228"/>
        <v>0</v>
      </c>
      <c r="CW484" s="13" t="b">
        <f t="shared" si="229"/>
        <v>0</v>
      </c>
      <c r="CX484" s="13" t="b">
        <f t="shared" si="230"/>
        <v>0</v>
      </c>
      <c r="CY484" s="13" t="b">
        <f t="shared" si="231"/>
        <v>0</v>
      </c>
    </row>
    <row r="485" spans="1:103" ht="15" thickBot="1">
      <c r="A485" s="932"/>
      <c r="B485" s="1039"/>
      <c r="C485" s="1039"/>
      <c r="D485" s="1039"/>
      <c r="E485" s="1039"/>
      <c r="F485" s="1039"/>
      <c r="G485" s="1039"/>
      <c r="H485" s="1039"/>
      <c r="I485" s="1039"/>
      <c r="J485" s="1039"/>
      <c r="K485" s="1039"/>
      <c r="L485" s="1039"/>
      <c r="M485" s="1039"/>
      <c r="N485" s="1039"/>
      <c r="O485" s="1039"/>
      <c r="P485" s="1039"/>
      <c r="Q485" s="941"/>
      <c r="R485" s="1039"/>
      <c r="S485" s="1039"/>
      <c r="T485" s="1039"/>
      <c r="U485" s="1039"/>
      <c r="V485" s="1039"/>
      <c r="W485" s="109"/>
      <c r="X485" s="109"/>
      <c r="Y485" s="109"/>
      <c r="Z485" s="109"/>
      <c r="AA485" s="109" t="s">
        <v>50</v>
      </c>
      <c r="AB485" s="110"/>
      <c r="AC485" s="110"/>
      <c r="AD485" s="109"/>
      <c r="AE485" s="1039"/>
      <c r="AF485" s="334">
        <f t="shared" si="206"/>
        <v>0</v>
      </c>
      <c r="AG485" s="272">
        <f>IF(R485="kompletna",Q485*J485*0.0036*'lista, wskaźniki'!$F$13, IF(R485="częściowa",Q485*J485*0.0036*'lista, wskaźniki'!$F$14, IF(R485="brak",Q485*J485*0.0036*'lista, wskaźniki'!$F$15,)))</f>
        <v>0</v>
      </c>
      <c r="AH485" s="334">
        <f>IF(Y485="inne",K485*'lista, wskaźniki'!$E$35,IF(Y485="to samo źródło",0,IF(Y485=0,0)))</f>
        <v>0</v>
      </c>
      <c r="AI485" s="334" t="b">
        <f>IF(AA485="gaz z sieci",AC485*'lista, wskaźniki'!$D$21)</f>
        <v>0</v>
      </c>
      <c r="AJ485" s="272">
        <f>IF(AA485="węgiel",AB485*'lista, wskaźniki'!$D$20, IF('Sektor mieszkaniowy'!AA485="drewno",'Sektor mieszkaniowy'!AB485*'lista, wskaźniki'!$D$22,IF('Sektor mieszkaniowy'!AA485="pellet",AB485*'lista, wskaźniki'!$D$23,IF('Sektor mieszkaniowy'!AA485="gaz z sieci",AB485*'lista, wskaźniki'!$D$21,IF('Sektor mieszkaniowy'!AA485="olej opałowy",'Sektor mieszkaniowy'!AB485*'lista, wskaźniki'!$D$24)))))</f>
        <v>0</v>
      </c>
      <c r="AK485" s="1042"/>
      <c r="AL485" s="1039"/>
      <c r="AM485" s="20">
        <f>IF(AA485="węgiel",AF485*1/3.6*'lista, wskaźniki'!$F$20,IF(AA485="drewno",AF485*1/3.6*'lista, wskaźniki'!$F$22,IF(AA485="pellet",AF485*1/3.6*'lista, wskaźniki'!$F$23,IF(AA485="gaz z sieci",AF485*1/3.6*'lista, wskaźniki'!$F$21,IF(AA485="olej opałowy",AF485*1/3.6*'lista, wskaźniki'!$F$24,0)))))</f>
        <v>0</v>
      </c>
      <c r="AN485" s="20">
        <f>IF(AA485="węgiel",AF485*'lista, wskaźniki'!$E$42,IF(AA485="drewno",AF485*'lista, wskaźniki'!$G$42,IF(AA485="pellet",AF485*'lista, wskaźniki'!$H$42,IF(AA485="gaz z sieci",AF485*'lista, wskaźniki'!$F$42,IF(AA485="olej opałowy",AF485*'lista, wskaźniki'!$I$42,0)))))</f>
        <v>0</v>
      </c>
      <c r="AO485" s="20">
        <f>IF(AA485="węgiel",AF485*'lista, wskaźniki'!$E$43,IF(AA485="drewno",AF485*'lista, wskaźniki'!$G$43,IF(AA485="pellet",AF485*'lista, wskaźniki'!$H$43,IF(AA485="gaz z sieci",AF485*'lista, wskaźniki'!$F$43,IF(AA485="olej opałowy",AF485*'lista, wskaźniki'!$I$43,0)))))</f>
        <v>0</v>
      </c>
      <c r="AP485" s="20">
        <f>IF(AA485="węgiel",AF485*'lista, wskaźniki'!$E$44,IF(AA485="drewno",AF485*'lista, wskaźniki'!$G$44,IF(AA485="pellet",AF485*'lista, wskaźniki'!$H$44,IF(AA485="gaz z sieci",AF485*'lista, wskaźniki'!$F$44,IF(AA485="olej opałowy",AF485*'lista, wskaźniki'!$I$44,0)))))</f>
        <v>0</v>
      </c>
      <c r="AQ485" s="20" t="b">
        <f>IF(Z485="gaz",AH485*1/3.6*'lista, wskaźniki'!$F$21,IF(Z485="energia elektryczna",AH485*1/3.6*'lista, wskaźniki'!$F$26))</f>
        <v>0</v>
      </c>
      <c r="AR485" s="20" t="b">
        <f>IF(Z485="gaz",AH485*'lista, wskaźniki'!$F$42,IF(Z485="energia elektryczna",AH485*0))</f>
        <v>0</v>
      </c>
      <c r="AS485" s="20" t="b">
        <f>IF(Z485="gaz",AH485*'lista, wskaźniki'!$F$43,IF(Z485="energia elektryczna",AH485*0))</f>
        <v>0</v>
      </c>
      <c r="AT485" s="20" t="b">
        <f>IF(Z485="gaz",AH485*'lista, wskaźniki'!$F$44,IF(Z485="energia elektryczna",AH485*0))</f>
        <v>0</v>
      </c>
      <c r="AU485" s="20">
        <f>AI485*1/3.6*'lista, wskaźniki'!$F$21</f>
        <v>0</v>
      </c>
      <c r="AV485" s="20">
        <f>AI485*'lista, wskaźniki'!$F$42</f>
        <v>0</v>
      </c>
      <c r="AW485" s="20">
        <f>AI485*'lista, wskaźniki'!$F$43</f>
        <v>0</v>
      </c>
      <c r="AX485" s="20">
        <f>AI485*'lista, wskaźniki'!$F$44</f>
        <v>0</v>
      </c>
      <c r="AY485" s="20">
        <f>AK485*'lista, wskaźniki'!$F$26</f>
        <v>0</v>
      </c>
      <c r="AZ485" s="20">
        <f t="shared" si="207"/>
        <v>0</v>
      </c>
      <c r="BA485" s="20">
        <f t="shared" si="208"/>
        <v>0</v>
      </c>
      <c r="BB485" s="20">
        <f t="shared" si="209"/>
        <v>0</v>
      </c>
      <c r="BC485" s="20">
        <f t="shared" si="210"/>
        <v>0</v>
      </c>
      <c r="BD485" s="1039"/>
      <c r="BE485" s="1039"/>
      <c r="BF485" s="1039"/>
      <c r="BG485" s="1039"/>
      <c r="BH485" s="109"/>
      <c r="BI485" s="1039"/>
      <c r="BJ485" s="109"/>
      <c r="BK485" s="1039"/>
      <c r="BL485" s="109"/>
      <c r="BM485" s="109"/>
      <c r="BN485" s="109"/>
      <c r="BO485" s="109"/>
      <c r="BP485" s="109"/>
      <c r="BQ485" s="109"/>
      <c r="BR485" s="109"/>
      <c r="BS485" s="1029"/>
      <c r="BT485" s="1029"/>
      <c r="BU485" s="1029"/>
      <c r="BV485" s="1029"/>
      <c r="BW485" s="1029"/>
      <c r="BX485" s="1029"/>
      <c r="BY485" s="1087"/>
      <c r="CA485" s="365" t="b">
        <f t="shared" si="211"/>
        <v>0</v>
      </c>
      <c r="CB485" s="365" t="b">
        <f t="shared" si="212"/>
        <v>0</v>
      </c>
      <c r="CC485" s="365">
        <f t="shared" si="213"/>
        <v>0</v>
      </c>
      <c r="CD485" s="365" t="b">
        <f t="shared" si="214"/>
        <v>0</v>
      </c>
      <c r="CE485" s="365" t="b">
        <f t="shared" si="215"/>
        <v>0</v>
      </c>
      <c r="CF485" s="365" t="b">
        <f t="shared" si="216"/>
        <v>0</v>
      </c>
      <c r="CG485" s="365" t="b">
        <f t="shared" si="217"/>
        <v>0</v>
      </c>
      <c r="CH485" s="365" t="b">
        <f t="shared" si="218"/>
        <v>0</v>
      </c>
      <c r="CI485" s="72" t="b">
        <f t="shared" si="219"/>
        <v>0</v>
      </c>
      <c r="CJ485" s="72" t="b">
        <f t="shared" si="220"/>
        <v>0</v>
      </c>
      <c r="CK485" s="72">
        <f t="shared" si="221"/>
        <v>0</v>
      </c>
      <c r="CL485" s="72">
        <f t="shared" si="222"/>
        <v>0</v>
      </c>
      <c r="CM485" s="72" t="b">
        <f t="shared" si="223"/>
        <v>0</v>
      </c>
      <c r="CN485" s="72" t="b">
        <f t="shared" si="224"/>
        <v>0</v>
      </c>
      <c r="CP485" s="13">
        <f t="shared" si="225"/>
        <v>0</v>
      </c>
      <c r="CQ485" s="13" t="b">
        <f t="shared" si="226"/>
        <v>0</v>
      </c>
      <c r="CR485" s="13" t="b">
        <f t="shared" si="227"/>
        <v>0</v>
      </c>
      <c r="CS485" s="13" t="b">
        <f t="shared" si="233"/>
        <v>0</v>
      </c>
      <c r="CT485" s="13" t="b">
        <f t="shared" si="232"/>
        <v>0</v>
      </c>
      <c r="CU485" s="13" t="b">
        <f t="shared" si="234"/>
        <v>0</v>
      </c>
      <c r="CV485" s="13" t="b">
        <f t="shared" si="228"/>
        <v>0</v>
      </c>
      <c r="CW485" s="13" t="b">
        <f t="shared" si="229"/>
        <v>0</v>
      </c>
      <c r="CX485" s="13" t="b">
        <f t="shared" si="230"/>
        <v>0</v>
      </c>
      <c r="CY485" s="13" t="b">
        <f t="shared" si="231"/>
        <v>0</v>
      </c>
    </row>
    <row r="486" spans="1:103" ht="15" thickBot="1">
      <c r="A486" s="932"/>
      <c r="B486" s="1039"/>
      <c r="C486" s="1039"/>
      <c r="D486" s="1039"/>
      <c r="E486" s="1039"/>
      <c r="F486" s="1039"/>
      <c r="G486" s="1039"/>
      <c r="H486" s="1039"/>
      <c r="I486" s="1039"/>
      <c r="J486" s="1039"/>
      <c r="K486" s="1039"/>
      <c r="L486" s="1039"/>
      <c r="M486" s="1039"/>
      <c r="N486" s="1039"/>
      <c r="O486" s="1039"/>
      <c r="P486" s="1039"/>
      <c r="Q486" s="941"/>
      <c r="R486" s="1039"/>
      <c r="S486" s="1039"/>
      <c r="T486" s="1039"/>
      <c r="U486" s="1039"/>
      <c r="V486" s="1039"/>
      <c r="W486" s="109"/>
      <c r="X486" s="109"/>
      <c r="Y486" s="109"/>
      <c r="Z486" s="109"/>
      <c r="AA486" s="109" t="s">
        <v>38</v>
      </c>
      <c r="AB486" s="110"/>
      <c r="AC486" s="110"/>
      <c r="AD486" s="109"/>
      <c r="AE486" s="1039"/>
      <c r="AF486" s="334">
        <f t="shared" si="206"/>
        <v>0</v>
      </c>
      <c r="AG486" s="272">
        <f>IF(R486="kompletna",Q486*J486*0.0036*'lista, wskaźniki'!$F$13, IF(R486="częściowa",Q486*J486*0.0036*'lista, wskaźniki'!$F$14, IF(R486="brak",Q486*J486*0.0036*'lista, wskaźniki'!$F$15,)))</f>
        <v>0</v>
      </c>
      <c r="AH486" s="334">
        <f>IF(Y486="inne",K486*'lista, wskaźniki'!$E$35,IF(Y486="to samo źródło",0,IF(Y486=0,0)))</f>
        <v>0</v>
      </c>
      <c r="AI486" s="334">
        <f>IF(AA486="gaz z sieci",AC486*'lista, wskaźniki'!$D$21)</f>
        <v>0</v>
      </c>
      <c r="AJ486" s="272">
        <f>IF(AA486="węgiel",AB486*'lista, wskaźniki'!$D$20, IF('Sektor mieszkaniowy'!AA486="drewno",'Sektor mieszkaniowy'!AB486*'lista, wskaźniki'!$D$22,IF('Sektor mieszkaniowy'!AA486="pellet",AB486*'lista, wskaźniki'!$D$23,IF('Sektor mieszkaniowy'!AA486="gaz z sieci",AB486*'lista, wskaźniki'!$D$21,IF('Sektor mieszkaniowy'!AA486="olej opałowy",'Sektor mieszkaniowy'!AB486*'lista, wskaźniki'!$D$24)))))</f>
        <v>0</v>
      </c>
      <c r="AK486" s="1042"/>
      <c r="AL486" s="1039"/>
      <c r="AM486" s="20">
        <f>IF(AA486="węgiel",AF486*1/3.6*'lista, wskaźniki'!$F$20,IF(AA486="drewno",AF486*1/3.6*'lista, wskaźniki'!$F$22,IF(AA486="pellet",AF486*1/3.6*'lista, wskaźniki'!$F$23,IF(AA486="gaz z sieci",AF486*1/3.6*'lista, wskaźniki'!$F$21,IF(AA486="olej opałowy",AF486*1/3.6*'lista, wskaźniki'!$F$24,0)))))</f>
        <v>0</v>
      </c>
      <c r="AN486" s="20">
        <f>IF(AA486="węgiel",AF486*'lista, wskaźniki'!$E$42,IF(AA486="drewno",AF486*'lista, wskaźniki'!$G$42,IF(AA486="pellet",AF486*'lista, wskaźniki'!$H$42,IF(AA486="gaz z sieci",AF486*'lista, wskaźniki'!$F$42,IF(AA486="olej opałowy",AF486*'lista, wskaźniki'!$I$42,0)))))</f>
        <v>0</v>
      </c>
      <c r="AO486" s="20">
        <f>IF(AA486="węgiel",AF486*'lista, wskaźniki'!$E$43,IF(AA486="drewno",AF486*'lista, wskaźniki'!$G$43,IF(AA486="pellet",AF486*'lista, wskaźniki'!$H$43,IF(AA486="gaz z sieci",AF486*'lista, wskaźniki'!$F$43,IF(AA486="olej opałowy",AF486*'lista, wskaźniki'!$I$43,0)))))</f>
        <v>0</v>
      </c>
      <c r="AP486" s="20">
        <f>IF(AA486="węgiel",AF486*'lista, wskaźniki'!$E$44,IF(AA486="drewno",AF486*'lista, wskaźniki'!$G$44,IF(AA486="pellet",AF486*'lista, wskaźniki'!$H$44,IF(AA486="gaz z sieci",AF486*'lista, wskaźniki'!$F$44,IF(AA486="olej opałowy",AF486*'lista, wskaźniki'!$I$44,0)))))</f>
        <v>0</v>
      </c>
      <c r="AQ486" s="20" t="b">
        <f>IF(Z486="gaz",AH486*1/3.6*'lista, wskaźniki'!$F$21,IF(Z486="energia elektryczna",AH486*1/3.6*'lista, wskaźniki'!$F$26))</f>
        <v>0</v>
      </c>
      <c r="AR486" s="20" t="b">
        <f>IF(Z486="gaz",AH486*'lista, wskaźniki'!$F$42,IF(Z486="energia elektryczna",AH486*0))</f>
        <v>0</v>
      </c>
      <c r="AS486" s="20" t="b">
        <f>IF(Z486="gaz",AH486*'lista, wskaźniki'!$F$43,IF(Z486="energia elektryczna",AH486*0))</f>
        <v>0</v>
      </c>
      <c r="AT486" s="20" t="b">
        <f>IF(Z486="gaz",AH486*'lista, wskaźniki'!$F$44,IF(Z486="energia elektryczna",AH486*0))</f>
        <v>0</v>
      </c>
      <c r="AU486" s="20">
        <f>AI486*1/3.6*'lista, wskaźniki'!$F$21</f>
        <v>0</v>
      </c>
      <c r="AV486" s="20">
        <f>AI486*'lista, wskaźniki'!$F$42</f>
        <v>0</v>
      </c>
      <c r="AW486" s="20">
        <f>AI486*'lista, wskaźniki'!$F$43</f>
        <v>0</v>
      </c>
      <c r="AX486" s="20">
        <f>AI486*'lista, wskaźniki'!$F$44</f>
        <v>0</v>
      </c>
      <c r="AY486" s="20">
        <f>AK486*'lista, wskaźniki'!$F$26</f>
        <v>0</v>
      </c>
      <c r="AZ486" s="20">
        <f t="shared" si="207"/>
        <v>0</v>
      </c>
      <c r="BA486" s="20">
        <f t="shared" si="208"/>
        <v>0</v>
      </c>
      <c r="BB486" s="20">
        <f t="shared" si="209"/>
        <v>0</v>
      </c>
      <c r="BC486" s="20">
        <f t="shared" si="210"/>
        <v>0</v>
      </c>
      <c r="BD486" s="1039"/>
      <c r="BE486" s="1039"/>
      <c r="BF486" s="1039"/>
      <c r="BG486" s="1039"/>
      <c r="BH486" s="109"/>
      <c r="BI486" s="1039"/>
      <c r="BJ486" s="109"/>
      <c r="BK486" s="1039"/>
      <c r="BL486" s="109"/>
      <c r="BM486" s="109"/>
      <c r="BN486" s="109"/>
      <c r="BO486" s="109"/>
      <c r="BP486" s="109"/>
      <c r="BQ486" s="109"/>
      <c r="BR486" s="109"/>
      <c r="BS486" s="1029"/>
      <c r="BT486" s="1029"/>
      <c r="BU486" s="1029"/>
      <c r="BV486" s="1029"/>
      <c r="BW486" s="1029"/>
      <c r="BX486" s="1029"/>
      <c r="BY486" s="1087"/>
      <c r="CA486" s="365" t="b">
        <f t="shared" si="211"/>
        <v>0</v>
      </c>
      <c r="CB486" s="365" t="b">
        <f t="shared" si="212"/>
        <v>0</v>
      </c>
      <c r="CC486" s="365" t="b">
        <f t="shared" si="213"/>
        <v>0</v>
      </c>
      <c r="CD486" s="365">
        <f t="shared" si="214"/>
        <v>0</v>
      </c>
      <c r="CE486" s="365" t="b">
        <f t="shared" si="215"/>
        <v>0</v>
      </c>
      <c r="CF486" s="365" t="b">
        <f t="shared" si="216"/>
        <v>0</v>
      </c>
      <c r="CG486" s="365" t="b">
        <f t="shared" si="217"/>
        <v>0</v>
      </c>
      <c r="CH486" s="365">
        <f t="shared" si="218"/>
        <v>0</v>
      </c>
      <c r="CI486" s="72" t="b">
        <f t="shared" si="219"/>
        <v>0</v>
      </c>
      <c r="CJ486" s="72" t="b">
        <f t="shared" si="220"/>
        <v>0</v>
      </c>
      <c r="CK486" s="72" t="b">
        <f t="shared" si="221"/>
        <v>0</v>
      </c>
      <c r="CL486" s="72">
        <f t="shared" si="222"/>
        <v>0</v>
      </c>
      <c r="CM486" s="72" t="b">
        <f t="shared" si="223"/>
        <v>0</v>
      </c>
      <c r="CN486" s="72" t="b">
        <f t="shared" si="224"/>
        <v>0</v>
      </c>
      <c r="CP486" s="13">
        <f t="shared" si="225"/>
        <v>0</v>
      </c>
      <c r="CQ486" s="13" t="b">
        <f t="shared" si="226"/>
        <v>0</v>
      </c>
      <c r="CR486" s="13" t="b">
        <f t="shared" si="227"/>
        <v>0</v>
      </c>
      <c r="CS486" s="13" t="b">
        <f t="shared" si="233"/>
        <v>0</v>
      </c>
      <c r="CT486" s="13" t="b">
        <f t="shared" si="232"/>
        <v>0</v>
      </c>
      <c r="CU486" s="13" t="b">
        <f t="shared" si="234"/>
        <v>0</v>
      </c>
      <c r="CV486" s="13" t="b">
        <f t="shared" si="228"/>
        <v>0</v>
      </c>
      <c r="CW486" s="13" t="b">
        <f t="shared" si="229"/>
        <v>0</v>
      </c>
      <c r="CX486" s="13" t="b">
        <f t="shared" si="230"/>
        <v>0</v>
      </c>
      <c r="CY486" s="13" t="b">
        <f t="shared" si="231"/>
        <v>0</v>
      </c>
    </row>
    <row r="487" spans="1:103" ht="15" thickBot="1">
      <c r="A487" s="933"/>
      <c r="B487" s="1040"/>
      <c r="C487" s="1040"/>
      <c r="D487" s="1040"/>
      <c r="E487" s="1040"/>
      <c r="F487" s="1040"/>
      <c r="G487" s="1040"/>
      <c r="H487" s="1040"/>
      <c r="I487" s="1040"/>
      <c r="J487" s="1040"/>
      <c r="K487" s="1040"/>
      <c r="L487" s="1040"/>
      <c r="M487" s="1040"/>
      <c r="N487" s="1040"/>
      <c r="O487" s="1040"/>
      <c r="P487" s="1040"/>
      <c r="Q487" s="942"/>
      <c r="R487" s="1040"/>
      <c r="S487" s="1040"/>
      <c r="T487" s="1040"/>
      <c r="U487" s="1040"/>
      <c r="V487" s="1040"/>
      <c r="W487" s="111"/>
      <c r="X487" s="111"/>
      <c r="Y487" s="111"/>
      <c r="Z487" s="111"/>
      <c r="AA487" s="111" t="s">
        <v>37</v>
      </c>
      <c r="AB487" s="112"/>
      <c r="AC487" s="112"/>
      <c r="AD487" s="111"/>
      <c r="AE487" s="1040"/>
      <c r="AF487" s="334">
        <f t="shared" si="206"/>
        <v>0</v>
      </c>
      <c r="AG487" s="272">
        <f>IF(R487="kompletna",Q487*J487*0.0036*'lista, wskaźniki'!$F$13, IF(R487="częściowa",Q487*J487*0.0036*'lista, wskaźniki'!$F$14, IF(R487="brak",Q487*J487*0.0036*'lista, wskaźniki'!$F$15,)))</f>
        <v>0</v>
      </c>
      <c r="AH487" s="334">
        <f>IF(Y487="inne",K487*'lista, wskaźniki'!$E$35,IF(Y487="to samo źródło",0,IF(Y487=0,0)))</f>
        <v>0</v>
      </c>
      <c r="AI487" s="334" t="b">
        <f>IF(AA487="gaz z sieci",AC487*'lista, wskaźniki'!$D$21)</f>
        <v>0</v>
      </c>
      <c r="AJ487" s="272">
        <f>IF(AA487="węgiel",AB487*'lista, wskaźniki'!$D$20, IF('Sektor mieszkaniowy'!AA487="drewno",'Sektor mieszkaniowy'!AB487*'lista, wskaźniki'!$D$22,IF('Sektor mieszkaniowy'!AA487="pellet",AB487*'lista, wskaźniki'!$D$23,IF('Sektor mieszkaniowy'!AA487="gaz z sieci",AB487*'lista, wskaźniki'!$D$21,IF('Sektor mieszkaniowy'!AA487="olej opałowy",'Sektor mieszkaniowy'!AB487*'lista, wskaźniki'!$D$24)))))</f>
        <v>0</v>
      </c>
      <c r="AK487" s="1043"/>
      <c r="AL487" s="1040"/>
      <c r="AM487" s="20">
        <f>IF(AA487="węgiel",AF487*1/3.6*'lista, wskaźniki'!$F$20,IF(AA487="drewno",AF487*1/3.6*'lista, wskaźniki'!$F$22,IF(AA487="pellet",AF487*1/3.6*'lista, wskaźniki'!$F$23,IF(AA487="gaz z sieci",AF487*1/3.6*'lista, wskaźniki'!$F$21,IF(AA487="olej opałowy",AF487*1/3.6*'lista, wskaźniki'!$F$24,0)))))</f>
        <v>0</v>
      </c>
      <c r="AN487" s="20">
        <f>IF(AA487="węgiel",AF487*'lista, wskaźniki'!$E$42,IF(AA487="drewno",AF487*'lista, wskaźniki'!$G$42,IF(AA487="pellet",AF487*'lista, wskaźniki'!$H$42,IF(AA487="gaz z sieci",AF487*'lista, wskaźniki'!$F$42,IF(AA487="olej opałowy",AF487*'lista, wskaźniki'!$I$42,0)))))</f>
        <v>0</v>
      </c>
      <c r="AO487" s="20">
        <f>IF(AA487="węgiel",AF487*'lista, wskaźniki'!$E$43,IF(AA487="drewno",AF487*'lista, wskaźniki'!$G$43,IF(AA487="pellet",AF487*'lista, wskaźniki'!$H$43,IF(AA487="gaz z sieci",AF487*'lista, wskaźniki'!$F$43,IF(AA487="olej opałowy",AF487*'lista, wskaźniki'!$I$43,0)))))</f>
        <v>0</v>
      </c>
      <c r="AP487" s="20">
        <f>IF(AA487="węgiel",AF487*'lista, wskaźniki'!$E$44,IF(AA487="drewno",AF487*'lista, wskaźniki'!$G$44,IF(AA487="pellet",AF487*'lista, wskaźniki'!$H$44,IF(AA487="gaz z sieci",AF487*'lista, wskaźniki'!$F$44,IF(AA487="olej opałowy",AF487*'lista, wskaźniki'!$I$44,0)))))</f>
        <v>0</v>
      </c>
      <c r="AQ487" s="20" t="b">
        <f>IF(Z487="gaz",AH487*1/3.6*'lista, wskaźniki'!$F$21,IF(Z487="energia elektryczna",AH487*1/3.6*'lista, wskaźniki'!$F$26))</f>
        <v>0</v>
      </c>
      <c r="AR487" s="20" t="b">
        <f>IF(Z487="gaz",AH487*'lista, wskaźniki'!$F$42,IF(Z487="energia elektryczna",AH487*0))</f>
        <v>0</v>
      </c>
      <c r="AS487" s="20" t="b">
        <f>IF(Z487="gaz",AH487*'lista, wskaźniki'!$F$43,IF(Z487="energia elektryczna",AH487*0))</f>
        <v>0</v>
      </c>
      <c r="AT487" s="20" t="b">
        <f>IF(Z487="gaz",AH487*'lista, wskaźniki'!$F$44,IF(Z487="energia elektryczna",AH487*0))</f>
        <v>0</v>
      </c>
      <c r="AU487" s="20">
        <f>AI487*1/3.6*'lista, wskaźniki'!$F$21</f>
        <v>0</v>
      </c>
      <c r="AV487" s="20">
        <f>AI487*'lista, wskaźniki'!$F$42</f>
        <v>0</v>
      </c>
      <c r="AW487" s="20">
        <f>AI487*'lista, wskaźniki'!$F$43</f>
        <v>0</v>
      </c>
      <c r="AX487" s="20">
        <f>AI487*'lista, wskaźniki'!$F$44</f>
        <v>0</v>
      </c>
      <c r="AY487" s="20">
        <f>AK487*'lista, wskaźniki'!$F$26</f>
        <v>0</v>
      </c>
      <c r="AZ487" s="20">
        <f t="shared" si="207"/>
        <v>0</v>
      </c>
      <c r="BA487" s="20">
        <f t="shared" si="208"/>
        <v>0</v>
      </c>
      <c r="BB487" s="20">
        <f t="shared" si="209"/>
        <v>0</v>
      </c>
      <c r="BC487" s="20">
        <f t="shared" si="210"/>
        <v>0</v>
      </c>
      <c r="BD487" s="1040"/>
      <c r="BE487" s="1040"/>
      <c r="BF487" s="1040"/>
      <c r="BG487" s="1040"/>
      <c r="BH487" s="111"/>
      <c r="BI487" s="1040"/>
      <c r="BJ487" s="111"/>
      <c r="BK487" s="1040"/>
      <c r="BL487" s="111"/>
      <c r="BM487" s="111"/>
      <c r="BN487" s="111"/>
      <c r="BO487" s="111"/>
      <c r="BP487" s="111"/>
      <c r="BQ487" s="111"/>
      <c r="BR487" s="111"/>
      <c r="BS487" s="1030"/>
      <c r="BT487" s="1030"/>
      <c r="BU487" s="1030"/>
      <c r="BV487" s="1030"/>
      <c r="BW487" s="1030"/>
      <c r="BX487" s="1030"/>
      <c r="BY487" s="1088"/>
      <c r="CA487" s="365" t="b">
        <f t="shared" si="211"/>
        <v>0</v>
      </c>
      <c r="CB487" s="365" t="b">
        <f t="shared" si="212"/>
        <v>0</v>
      </c>
      <c r="CC487" s="365" t="b">
        <f t="shared" si="213"/>
        <v>0</v>
      </c>
      <c r="CD487" s="365" t="b">
        <f t="shared" si="214"/>
        <v>0</v>
      </c>
      <c r="CE487" s="365">
        <f t="shared" si="215"/>
        <v>0</v>
      </c>
      <c r="CF487" s="365" t="b">
        <f t="shared" si="216"/>
        <v>0</v>
      </c>
      <c r="CG487" s="365" t="b">
        <f t="shared" si="217"/>
        <v>0</v>
      </c>
      <c r="CH487" s="365" t="b">
        <f t="shared" si="218"/>
        <v>0</v>
      </c>
      <c r="CI487" s="72" t="b">
        <f t="shared" si="219"/>
        <v>0</v>
      </c>
      <c r="CJ487" s="72" t="b">
        <f t="shared" si="220"/>
        <v>0</v>
      </c>
      <c r="CK487" s="72" t="b">
        <f t="shared" si="221"/>
        <v>0</v>
      </c>
      <c r="CL487" s="72">
        <f t="shared" si="222"/>
        <v>0</v>
      </c>
      <c r="CM487" s="72">
        <f t="shared" si="223"/>
        <v>0</v>
      </c>
      <c r="CN487" s="72" t="b">
        <f t="shared" si="224"/>
        <v>0</v>
      </c>
      <c r="CP487" s="13">
        <f t="shared" si="225"/>
        <v>0</v>
      </c>
      <c r="CQ487" s="13" t="b">
        <f t="shared" si="226"/>
        <v>0</v>
      </c>
      <c r="CR487" s="13" t="b">
        <f t="shared" si="227"/>
        <v>0</v>
      </c>
      <c r="CS487" s="13" t="b">
        <f t="shared" si="233"/>
        <v>0</v>
      </c>
      <c r="CT487" s="13" t="b">
        <f t="shared" si="232"/>
        <v>0</v>
      </c>
      <c r="CU487" s="13" t="b">
        <f t="shared" si="234"/>
        <v>0</v>
      </c>
      <c r="CV487" s="13" t="b">
        <f t="shared" si="228"/>
        <v>0</v>
      </c>
      <c r="CW487" s="13" t="b">
        <f t="shared" si="229"/>
        <v>0</v>
      </c>
      <c r="CX487" s="13" t="b">
        <f t="shared" si="230"/>
        <v>0</v>
      </c>
      <c r="CY487" s="13" t="b">
        <f t="shared" si="231"/>
        <v>0</v>
      </c>
    </row>
    <row r="488" spans="1:103" ht="15" thickBot="1">
      <c r="A488" s="931">
        <v>98</v>
      </c>
      <c r="B488" s="1038" t="s">
        <v>210</v>
      </c>
      <c r="C488" s="1038">
        <v>26</v>
      </c>
      <c r="D488" s="1038" t="s">
        <v>1</v>
      </c>
      <c r="E488" s="1038" t="s">
        <v>5</v>
      </c>
      <c r="F488" s="1038"/>
      <c r="G488" s="1038">
        <v>4</v>
      </c>
      <c r="H488" s="1038"/>
      <c r="I488" s="1038" t="s">
        <v>11</v>
      </c>
      <c r="J488" s="1038">
        <v>81</v>
      </c>
      <c r="K488" s="1038">
        <v>3</v>
      </c>
      <c r="L488" s="1038" t="s">
        <v>16</v>
      </c>
      <c r="M488" s="1038"/>
      <c r="N488" s="1038" t="s">
        <v>17</v>
      </c>
      <c r="O488" s="1038"/>
      <c r="P488" s="1038" t="s">
        <v>17</v>
      </c>
      <c r="Q488" s="940">
        <f>IF(I488="&lt;1966",'lista, wskaźniki'!$G$4,IF(I488="1967-1985",'lista, wskaźniki'!$G$5,IF(I488="1986-1992",'lista, wskaźniki'!$G$6,IF(I488="1993-1996",'lista, wskaźniki'!$G$7,IF(I488="&gt;1997",'lista, wskaźniki'!$G$8,IF(I488=0,'lista, wskaźniki'!$G$4))))))</f>
        <v>250</v>
      </c>
      <c r="R488" s="1038" t="s">
        <v>23</v>
      </c>
      <c r="S488" s="1038" t="s">
        <v>27</v>
      </c>
      <c r="T488" s="1038">
        <v>15</v>
      </c>
      <c r="U488" s="1038">
        <v>2000</v>
      </c>
      <c r="V488" s="1038"/>
      <c r="W488" s="107" t="s">
        <v>35</v>
      </c>
      <c r="X488" s="107" t="s">
        <v>39</v>
      </c>
      <c r="Y488" s="107" t="s">
        <v>42</v>
      </c>
      <c r="Z488" s="107"/>
      <c r="AA488" s="107" t="s">
        <v>35</v>
      </c>
      <c r="AB488" s="108">
        <v>4</v>
      </c>
      <c r="AC488" s="108"/>
      <c r="AD488" s="107">
        <v>3200</v>
      </c>
      <c r="AE488" s="1038">
        <v>4</v>
      </c>
      <c r="AF488" s="334">
        <f t="shared" si="206"/>
        <v>74.419999999999987</v>
      </c>
      <c r="AG488" s="272">
        <f>IF(R488="kompletna",Q488*J488*0.0036*'lista, wskaźniki'!$F$13, IF(R488="częściowa",Q488*J488*0.0036*'lista, wskaźniki'!$F$14, IF(R488="brak",Q488*J488*0.0036*'lista, wskaźniki'!$F$15,)))</f>
        <v>58.319999999999993</v>
      </c>
      <c r="AH488" s="334">
        <f>IF(Y488="inne",K488*'lista, wskaźniki'!$E$35,IF(Y488="to samo źródło",0,IF(Y488=0,0)))</f>
        <v>0</v>
      </c>
      <c r="AI488" s="334" t="b">
        <f>IF(AA488="gaz z sieci",AC488*'lista, wskaźniki'!$D$21)</f>
        <v>0</v>
      </c>
      <c r="AJ488" s="272">
        <f>IF(AA488="węgiel",AB488*'lista, wskaźniki'!$D$20, IF('Sektor mieszkaniowy'!AA488="drewno",'Sektor mieszkaniowy'!AB488*'lista, wskaźniki'!$D$22,IF('Sektor mieszkaniowy'!AA488="pellet",AB488*'lista, wskaźniki'!$D$23,IF('Sektor mieszkaniowy'!AA488="gaz z sieci",AB488*'lista, wskaźniki'!$D$21,IF('Sektor mieszkaniowy'!AA488="olej opałowy",'Sektor mieszkaniowy'!AB488*'lista, wskaźniki'!$D$24)))))</f>
        <v>90.52</v>
      </c>
      <c r="AK488" s="1041">
        <f>AL488/'lista, wskaźniki'!$A$127</f>
        <v>2</v>
      </c>
      <c r="AL488" s="1038">
        <v>1300</v>
      </c>
      <c r="AM488" s="20">
        <f>IF(AA488="węgiel",AF488*1/3.6*'lista, wskaźniki'!$F$20,IF(AA488="drewno",AF488*1/3.6*'lista, wskaźniki'!$F$22,IF(AA488="pellet",AF488*1/3.6*'lista, wskaźniki'!$F$23,IF(AA488="gaz z sieci",AF488*1/3.6*'lista, wskaźniki'!$F$21,IF(AA488="olej opałowy",AF488*1/3.6*'lista, wskaźniki'!$F$24,0)))))</f>
        <v>7.0498065999999984</v>
      </c>
      <c r="AN488" s="20">
        <f>IF(AA488="węgiel",AF488*'lista, wskaźniki'!$E$42,IF(AA488="drewno",AF488*'lista, wskaźniki'!$G$42,IF(AA488="pellet",AF488*'lista, wskaźniki'!$H$42,IF(AA488="gaz z sieci",AF488*'lista, wskaźniki'!$F$42,IF(AA488="olej opałowy",AF488*'lista, wskaźniki'!$I$42,0)))))</f>
        <v>2.8279599999999998E-2</v>
      </c>
      <c r="AO488" s="20">
        <f>IF(AA488="węgiel",AF488*'lista, wskaźniki'!$E$43,IF(AA488="drewno",AF488*'lista, wskaźniki'!$G$43,IF(AA488="pellet",AF488*'lista, wskaźniki'!$H$43,IF(AA488="gaz z sieci",AF488*'lista, wskaźniki'!$F$43,IF(AA488="olej opałowy",AF488*'lista, wskaźniki'!$I$43,0)))))</f>
        <v>2.6791199999999998E-2</v>
      </c>
      <c r="AP488" s="20">
        <f>IF(AA488="węgiel",AF488*'lista, wskaźniki'!$E$44,IF(AA488="drewno",AF488*'lista, wskaźniki'!$G$44,IF(AA488="pellet",AF488*'lista, wskaźniki'!$H$44,IF(AA488="gaz z sieci",AF488*'lista, wskaźniki'!$F$44,IF(AA488="olej opałowy",AF488*'lista, wskaźniki'!$I$44,0)))))</f>
        <v>2.0093399999999996E-5</v>
      </c>
      <c r="AQ488" s="20" t="b">
        <f>IF(Z488="gaz",AH488*1/3.6*'lista, wskaźniki'!$F$21,IF(Z488="energia elektryczna",AH488*1/3.6*'lista, wskaźniki'!$F$26))</f>
        <v>0</v>
      </c>
      <c r="AR488" s="20" t="b">
        <f>IF(Z488="gaz",AH488*'lista, wskaźniki'!$F$42,IF(Z488="energia elektryczna",AH488*0))</f>
        <v>0</v>
      </c>
      <c r="AS488" s="20" t="b">
        <f>IF(Z488="gaz",AH488*'lista, wskaźniki'!$F$43,IF(Z488="energia elektryczna",AH488*0))</f>
        <v>0</v>
      </c>
      <c r="AT488" s="20" t="b">
        <f>IF(Z488="gaz",AH488*'lista, wskaźniki'!$F$44,IF(Z488="energia elektryczna",AH488*0))</f>
        <v>0</v>
      </c>
      <c r="AU488" s="20">
        <f>AI488*1/3.6*'lista, wskaźniki'!$F$21</f>
        <v>0</v>
      </c>
      <c r="AV488" s="20">
        <f>AI488*'lista, wskaźniki'!$F$42</f>
        <v>0</v>
      </c>
      <c r="AW488" s="20">
        <f>AI488*'lista, wskaźniki'!$F$43</f>
        <v>0</v>
      </c>
      <c r="AX488" s="20">
        <f>AI488*'lista, wskaźniki'!$F$44</f>
        <v>0</v>
      </c>
      <c r="AY488" s="20">
        <f>AK488*'lista, wskaźniki'!$F$26</f>
        <v>1.78</v>
      </c>
      <c r="AZ488" s="20">
        <f t="shared" si="207"/>
        <v>8.8298065999999977</v>
      </c>
      <c r="BA488" s="20">
        <f t="shared" si="208"/>
        <v>2.8279599999999998E-2</v>
      </c>
      <c r="BB488" s="20">
        <f t="shared" si="209"/>
        <v>2.6791199999999998E-2</v>
      </c>
      <c r="BC488" s="20">
        <f t="shared" si="210"/>
        <v>2.0093399999999996E-5</v>
      </c>
      <c r="BD488" s="1038" t="s">
        <v>17</v>
      </c>
      <c r="BE488" s="1038" t="s">
        <v>17</v>
      </c>
      <c r="BF488" s="1038" t="s">
        <v>17</v>
      </c>
      <c r="BG488" s="1038" t="s">
        <v>17</v>
      </c>
      <c r="BH488" s="107"/>
      <c r="BI488" s="1038" t="s">
        <v>17</v>
      </c>
      <c r="BJ488" s="107"/>
      <c r="BK488" s="1038" t="s">
        <v>17</v>
      </c>
      <c r="BL488" s="107"/>
      <c r="BM488" s="107"/>
      <c r="BN488" s="107"/>
      <c r="BO488" s="107" t="s">
        <v>57</v>
      </c>
      <c r="BP488" s="107" t="s">
        <v>52</v>
      </c>
      <c r="BQ488" s="107"/>
      <c r="BR488" s="107"/>
      <c r="BS488" s="1028"/>
      <c r="BT488" s="1028"/>
      <c r="BU488" s="1028"/>
      <c r="BV488" s="1028"/>
      <c r="BW488" s="1028"/>
      <c r="BX488" s="1028"/>
      <c r="BY488" s="1086"/>
      <c r="CA488" s="365">
        <f t="shared" si="211"/>
        <v>74.419999999999987</v>
      </c>
      <c r="CB488" s="365" t="b">
        <f t="shared" si="212"/>
        <v>0</v>
      </c>
      <c r="CC488" s="365" t="b">
        <f t="shared" si="213"/>
        <v>0</v>
      </c>
      <c r="CD488" s="365" t="b">
        <f t="shared" si="214"/>
        <v>0</v>
      </c>
      <c r="CE488" s="365" t="b">
        <f t="shared" si="215"/>
        <v>0</v>
      </c>
      <c r="CF488" s="365" t="b">
        <f t="shared" si="216"/>
        <v>0</v>
      </c>
      <c r="CG488" s="365" t="b">
        <f t="shared" si="217"/>
        <v>0</v>
      </c>
      <c r="CH488" s="365" t="b">
        <f t="shared" si="218"/>
        <v>0</v>
      </c>
      <c r="CI488" s="72">
        <f t="shared" si="219"/>
        <v>74.419999999999987</v>
      </c>
      <c r="CJ488" s="72" t="b">
        <f t="shared" si="220"/>
        <v>0</v>
      </c>
      <c r="CK488" s="72" t="b">
        <f t="shared" si="221"/>
        <v>0</v>
      </c>
      <c r="CL488" s="72">
        <f t="shared" si="222"/>
        <v>0</v>
      </c>
      <c r="CM488" s="72" t="b">
        <f t="shared" si="223"/>
        <v>0</v>
      </c>
      <c r="CN488" s="72" t="b">
        <f t="shared" si="224"/>
        <v>0</v>
      </c>
      <c r="CP488" s="13" t="b">
        <f t="shared" si="225"/>
        <v>0</v>
      </c>
      <c r="CQ488" s="13">
        <f t="shared" si="226"/>
        <v>0</v>
      </c>
      <c r="CR488" s="13">
        <f t="shared" si="227"/>
        <v>81</v>
      </c>
      <c r="CS488" s="13">
        <f t="shared" si="233"/>
        <v>40.5</v>
      </c>
      <c r="CT488" s="13" t="b">
        <f t="shared" si="232"/>
        <v>0</v>
      </c>
      <c r="CU488" s="13">
        <f t="shared" si="234"/>
        <v>0</v>
      </c>
      <c r="CV488" s="13" t="b">
        <f t="shared" si="228"/>
        <v>0</v>
      </c>
      <c r="CW488" s="13">
        <f t="shared" si="229"/>
        <v>0</v>
      </c>
      <c r="CX488" s="13" t="b">
        <f t="shared" si="230"/>
        <v>0</v>
      </c>
      <c r="CY488" s="13">
        <f t="shared" si="231"/>
        <v>0</v>
      </c>
    </row>
    <row r="489" spans="1:103" ht="15" thickBot="1">
      <c r="A489" s="932"/>
      <c r="B489" s="1039"/>
      <c r="C489" s="1039"/>
      <c r="D489" s="1039"/>
      <c r="E489" s="1039"/>
      <c r="F489" s="1039"/>
      <c r="G489" s="1039"/>
      <c r="H489" s="1039"/>
      <c r="I489" s="1039"/>
      <c r="J489" s="1039"/>
      <c r="K489" s="1039"/>
      <c r="L489" s="1039"/>
      <c r="M489" s="1039"/>
      <c r="N489" s="1039"/>
      <c r="O489" s="1039"/>
      <c r="P489" s="1039"/>
      <c r="Q489" s="941"/>
      <c r="R489" s="1039"/>
      <c r="S489" s="1039"/>
      <c r="T489" s="1039"/>
      <c r="U489" s="1039"/>
      <c r="V489" s="1039"/>
      <c r="W489" s="109"/>
      <c r="X489" s="109"/>
      <c r="Y489" s="109"/>
      <c r="Z489" s="109"/>
      <c r="AA489" s="109" t="s">
        <v>36</v>
      </c>
      <c r="AB489" s="110">
        <v>2</v>
      </c>
      <c r="AC489" s="110"/>
      <c r="AD489" s="109">
        <v>300</v>
      </c>
      <c r="AE489" s="1039"/>
      <c r="AF489" s="334">
        <f>IF(AG489&gt;0,(AJ489+AG489/2)/2,AJ489)</f>
        <v>30.18</v>
      </c>
      <c r="AG489" s="272">
        <v>58.32</v>
      </c>
      <c r="AH489" s="334">
        <f>IF(Y489="inne",K489*'lista, wskaźniki'!$E$35,IF(Y489="to samo źródło",0,IF(Y489=0,0)))</f>
        <v>0</v>
      </c>
      <c r="AI489" s="334" t="b">
        <f>IF(AA489="gaz z sieci",AC489*'lista, wskaźniki'!$D$21)</f>
        <v>0</v>
      </c>
      <c r="AJ489" s="272">
        <f>IF(AA489="węgiel",AB489*'lista, wskaźniki'!$D$20, IF('Sektor mieszkaniowy'!AA489="drewno",'Sektor mieszkaniowy'!AB489*'lista, wskaźniki'!$D$22,IF('Sektor mieszkaniowy'!AA489="pellet",AB489*'lista, wskaźniki'!$D$23,IF('Sektor mieszkaniowy'!AA489="gaz z sieci",AB489*'lista, wskaźniki'!$D$21,IF('Sektor mieszkaniowy'!AA489="olej opałowy",'Sektor mieszkaniowy'!AB489*'lista, wskaźniki'!$D$24)))))</f>
        <v>31.2</v>
      </c>
      <c r="AK489" s="1042"/>
      <c r="AL489" s="1039"/>
      <c r="AM489" s="20">
        <f>IF(AA489="węgiel",AF489*1/3.6*'lista, wskaźniki'!$F$20,IF(AA489="drewno",AF489*1/3.6*'lista, wskaźniki'!$F$22,IF(AA489="pellet",AF489*1/3.6*'lista, wskaźniki'!$F$23,IF(AA489="gaz z sieci",AF489*1/3.6*'lista, wskaźniki'!$F$21,IF(AA489="olej opałowy",AF489*1/3.6*'lista, wskaźniki'!$F$24,0)))))</f>
        <v>0</v>
      </c>
      <c r="AN489" s="20">
        <f>IF(AA489="węgiel",AF489*'lista, wskaźniki'!$E$42,IF(AA489="drewno",AF489*'lista, wskaźniki'!$G$42,IF(AA489="pellet",AF489*'lista, wskaźniki'!$H$42,IF(AA489="gaz z sieci",AF489*'lista, wskaźniki'!$F$42,IF(AA489="olej opałowy",AF489*'lista, wskaźniki'!$I$42,0)))))</f>
        <v>2.44458E-2</v>
      </c>
      <c r="AO489" s="20">
        <f>IF(AA489="węgiel",AF489*'lista, wskaźniki'!$E$43,IF(AA489="drewno",AF489*'lista, wskaźniki'!$G$43,IF(AA489="pellet",AF489*'lista, wskaźniki'!$H$43,IF(AA489="gaz z sieci",AF489*'lista, wskaźniki'!$F$43,IF(AA489="olej opałowy",AF489*'lista, wskaźniki'!$I$43,0)))))</f>
        <v>2.44458E-2</v>
      </c>
      <c r="AP489" s="20">
        <f>IF(AA489="węgiel",AF489*'lista, wskaźniki'!$E$44,IF(AA489="drewno",AF489*'lista, wskaźniki'!$G$44,IF(AA489="pellet",AF489*'lista, wskaźniki'!$H$44,IF(AA489="gaz z sieci",AF489*'lista, wskaźniki'!$F$44,IF(AA489="olej opałowy",AF489*'lista, wskaźniki'!$I$44,0)))))</f>
        <v>7.5449999999999998E-6</v>
      </c>
      <c r="AQ489" s="20" t="b">
        <f>IF(Z489="gaz",AH489*1/3.6*'lista, wskaźniki'!$F$21,IF(Z489="energia elektryczna",AH489*1/3.6*'lista, wskaźniki'!$F$26))</f>
        <v>0</v>
      </c>
      <c r="AR489" s="20" t="b">
        <f>IF(Z489="gaz",AH489*'lista, wskaźniki'!$F$42,IF(Z489="energia elektryczna",AH489*0))</f>
        <v>0</v>
      </c>
      <c r="AS489" s="20" t="b">
        <f>IF(Z489="gaz",AH489*'lista, wskaźniki'!$F$43,IF(Z489="energia elektryczna",AH489*0))</f>
        <v>0</v>
      </c>
      <c r="AT489" s="20" t="b">
        <f>IF(Z489="gaz",AH489*'lista, wskaźniki'!$F$44,IF(Z489="energia elektryczna",AH489*0))</f>
        <v>0</v>
      </c>
      <c r="AU489" s="20">
        <f>AI489*1/3.6*'lista, wskaźniki'!$F$21</f>
        <v>0</v>
      </c>
      <c r="AV489" s="20">
        <f>AI489*'lista, wskaźniki'!$F$42</f>
        <v>0</v>
      </c>
      <c r="AW489" s="20">
        <f>AI489*'lista, wskaźniki'!$F$43</f>
        <v>0</v>
      </c>
      <c r="AX489" s="20">
        <f>AI489*'lista, wskaźniki'!$F$44</f>
        <v>0</v>
      </c>
      <c r="AY489" s="20">
        <f>AK489*'lista, wskaźniki'!$F$26</f>
        <v>0</v>
      </c>
      <c r="AZ489" s="20">
        <f t="shared" si="207"/>
        <v>0</v>
      </c>
      <c r="BA489" s="20">
        <f t="shared" si="208"/>
        <v>2.44458E-2</v>
      </c>
      <c r="BB489" s="20">
        <f t="shared" si="209"/>
        <v>2.44458E-2</v>
      </c>
      <c r="BC489" s="20">
        <f t="shared" si="210"/>
        <v>7.5449999999999998E-6</v>
      </c>
      <c r="BD489" s="1039"/>
      <c r="BE489" s="1039"/>
      <c r="BF489" s="1039"/>
      <c r="BG489" s="1039"/>
      <c r="BH489" s="109"/>
      <c r="BI489" s="1039"/>
      <c r="BJ489" s="109"/>
      <c r="BK489" s="1039"/>
      <c r="BL489" s="109"/>
      <c r="BM489" s="109"/>
      <c r="BN489" s="109"/>
      <c r="BO489" s="109"/>
      <c r="BP489" s="109"/>
      <c r="BQ489" s="109"/>
      <c r="BR489" s="109"/>
      <c r="BS489" s="1029"/>
      <c r="BT489" s="1029"/>
      <c r="BU489" s="1029"/>
      <c r="BV489" s="1029"/>
      <c r="BW489" s="1029"/>
      <c r="BX489" s="1029"/>
      <c r="BY489" s="1087"/>
      <c r="CA489" s="365" t="b">
        <f t="shared" si="211"/>
        <v>0</v>
      </c>
      <c r="CB489" s="365">
        <f t="shared" si="212"/>
        <v>30.18</v>
      </c>
      <c r="CC489" s="365" t="b">
        <f t="shared" si="213"/>
        <v>0</v>
      </c>
      <c r="CD489" s="365" t="b">
        <f t="shared" si="214"/>
        <v>0</v>
      </c>
      <c r="CE489" s="365" t="b">
        <f t="shared" si="215"/>
        <v>0</v>
      </c>
      <c r="CF489" s="365" t="b">
        <f t="shared" si="216"/>
        <v>0</v>
      </c>
      <c r="CG489" s="365" t="b">
        <f t="shared" si="217"/>
        <v>0</v>
      </c>
      <c r="CH489" s="365" t="b">
        <f t="shared" si="218"/>
        <v>0</v>
      </c>
      <c r="CI489" s="72" t="b">
        <f t="shared" si="219"/>
        <v>0</v>
      </c>
      <c r="CJ489" s="72">
        <f t="shared" si="220"/>
        <v>30.18</v>
      </c>
      <c r="CK489" s="72" t="b">
        <f t="shared" si="221"/>
        <v>0</v>
      </c>
      <c r="CL489" s="72">
        <f t="shared" si="222"/>
        <v>0</v>
      </c>
      <c r="CM489" s="72" t="b">
        <f t="shared" si="223"/>
        <v>0</v>
      </c>
      <c r="CN489" s="72" t="b">
        <f t="shared" si="224"/>
        <v>0</v>
      </c>
      <c r="CP489" s="13">
        <f t="shared" si="225"/>
        <v>0</v>
      </c>
      <c r="CQ489" s="13" t="b">
        <f t="shared" si="226"/>
        <v>0</v>
      </c>
      <c r="CR489" s="13" t="b">
        <f t="shared" si="227"/>
        <v>0</v>
      </c>
      <c r="CS489" s="13" t="b">
        <f t="shared" si="233"/>
        <v>0</v>
      </c>
      <c r="CT489" s="13" t="b">
        <f t="shared" si="232"/>
        <v>0</v>
      </c>
      <c r="CU489" s="13" t="b">
        <f t="shared" si="234"/>
        <v>0</v>
      </c>
      <c r="CV489" s="13" t="b">
        <f t="shared" si="228"/>
        <v>0</v>
      </c>
      <c r="CW489" s="13" t="b">
        <f t="shared" si="229"/>
        <v>0</v>
      </c>
      <c r="CX489" s="13" t="b">
        <f t="shared" si="230"/>
        <v>0</v>
      </c>
      <c r="CY489" s="13" t="b">
        <f t="shared" si="231"/>
        <v>0</v>
      </c>
    </row>
    <row r="490" spans="1:103" ht="15" thickBot="1">
      <c r="A490" s="932"/>
      <c r="B490" s="1039"/>
      <c r="C490" s="1039"/>
      <c r="D490" s="1039"/>
      <c r="E490" s="1039"/>
      <c r="F490" s="1039"/>
      <c r="G490" s="1039"/>
      <c r="H490" s="1039"/>
      <c r="I490" s="1039"/>
      <c r="J490" s="1039"/>
      <c r="K490" s="1039"/>
      <c r="L490" s="1039"/>
      <c r="M490" s="1039"/>
      <c r="N490" s="1039"/>
      <c r="O490" s="1039"/>
      <c r="P490" s="1039"/>
      <c r="Q490" s="941"/>
      <c r="R490" s="1039"/>
      <c r="S490" s="1039"/>
      <c r="T490" s="1039"/>
      <c r="U490" s="1039"/>
      <c r="V490" s="1039"/>
      <c r="W490" s="109"/>
      <c r="X490" s="109"/>
      <c r="Y490" s="109"/>
      <c r="Z490" s="109"/>
      <c r="AA490" s="109" t="s">
        <v>50</v>
      </c>
      <c r="AB490" s="110"/>
      <c r="AC490" s="110"/>
      <c r="AD490" s="109"/>
      <c r="AE490" s="1039"/>
      <c r="AF490" s="334">
        <f t="shared" si="206"/>
        <v>0</v>
      </c>
      <c r="AG490" s="272">
        <f>IF(R490="kompletna",Q490*J490*0.0036*'lista, wskaźniki'!$F$13, IF(R490="częściowa",Q490*J490*0.0036*'lista, wskaźniki'!$F$14, IF(R490="brak",Q490*J490*0.0036*'lista, wskaźniki'!$F$15,)))</f>
        <v>0</v>
      </c>
      <c r="AH490" s="334">
        <f>IF(Y490="inne",K490*'lista, wskaźniki'!$E$35,IF(Y490="to samo źródło",0,IF(Y490=0,0)))</f>
        <v>0</v>
      </c>
      <c r="AI490" s="334" t="b">
        <f>IF(AA490="gaz z sieci",AC490*'lista, wskaźniki'!$D$21)</f>
        <v>0</v>
      </c>
      <c r="AJ490" s="272">
        <f>IF(AA490="węgiel",AB490*'lista, wskaźniki'!$D$20, IF('Sektor mieszkaniowy'!AA490="drewno",'Sektor mieszkaniowy'!AB490*'lista, wskaźniki'!$D$22,IF('Sektor mieszkaniowy'!AA490="pellet",AB490*'lista, wskaźniki'!$D$23,IF('Sektor mieszkaniowy'!AA490="gaz z sieci",AB490*'lista, wskaźniki'!$D$21,IF('Sektor mieszkaniowy'!AA490="olej opałowy",'Sektor mieszkaniowy'!AB490*'lista, wskaźniki'!$D$24)))))</f>
        <v>0</v>
      </c>
      <c r="AK490" s="1042"/>
      <c r="AL490" s="1039"/>
      <c r="AM490" s="20">
        <f>IF(AA490="węgiel",AF490*1/3.6*'lista, wskaźniki'!$F$20,IF(AA490="drewno",AF490*1/3.6*'lista, wskaźniki'!$F$22,IF(AA490="pellet",AF490*1/3.6*'lista, wskaźniki'!$F$23,IF(AA490="gaz z sieci",AF490*1/3.6*'lista, wskaźniki'!$F$21,IF(AA490="olej opałowy",AF490*1/3.6*'lista, wskaźniki'!$F$24,0)))))</f>
        <v>0</v>
      </c>
      <c r="AN490" s="20">
        <f>IF(AA490="węgiel",AF490*'lista, wskaźniki'!$E$42,IF(AA490="drewno",AF490*'lista, wskaźniki'!$G$42,IF(AA490="pellet",AF490*'lista, wskaźniki'!$H$42,IF(AA490="gaz z sieci",AF490*'lista, wskaźniki'!$F$42,IF(AA490="olej opałowy",AF490*'lista, wskaźniki'!$I$42,0)))))</f>
        <v>0</v>
      </c>
      <c r="AO490" s="20">
        <f>IF(AA490="węgiel",AF490*'lista, wskaźniki'!$E$43,IF(AA490="drewno",AF490*'lista, wskaźniki'!$G$43,IF(AA490="pellet",AF490*'lista, wskaźniki'!$H$43,IF(AA490="gaz z sieci",AF490*'lista, wskaźniki'!$F$43,IF(AA490="olej opałowy",AF490*'lista, wskaźniki'!$I$43,0)))))</f>
        <v>0</v>
      </c>
      <c r="AP490" s="20">
        <f>IF(AA490="węgiel",AF490*'lista, wskaźniki'!$E$44,IF(AA490="drewno",AF490*'lista, wskaźniki'!$G$44,IF(AA490="pellet",AF490*'lista, wskaźniki'!$H$44,IF(AA490="gaz z sieci",AF490*'lista, wskaźniki'!$F$44,IF(AA490="olej opałowy",AF490*'lista, wskaźniki'!$I$44,0)))))</f>
        <v>0</v>
      </c>
      <c r="AQ490" s="20" t="b">
        <f>IF(Z490="gaz",AH490*1/3.6*'lista, wskaźniki'!$F$21,IF(Z490="energia elektryczna",AH490*1/3.6*'lista, wskaźniki'!$F$26))</f>
        <v>0</v>
      </c>
      <c r="AR490" s="20" t="b">
        <f>IF(Z490="gaz",AH490*'lista, wskaźniki'!$F$42,IF(Z490="energia elektryczna",AH490*0))</f>
        <v>0</v>
      </c>
      <c r="AS490" s="20" t="b">
        <f>IF(Z490="gaz",AH490*'lista, wskaźniki'!$F$43,IF(Z490="energia elektryczna",AH490*0))</f>
        <v>0</v>
      </c>
      <c r="AT490" s="20" t="b">
        <f>IF(Z490="gaz",AH490*'lista, wskaźniki'!$F$44,IF(Z490="energia elektryczna",AH490*0))</f>
        <v>0</v>
      </c>
      <c r="AU490" s="20">
        <f>AI490*1/3.6*'lista, wskaźniki'!$F$21</f>
        <v>0</v>
      </c>
      <c r="AV490" s="20">
        <f>AI490*'lista, wskaźniki'!$F$42</f>
        <v>0</v>
      </c>
      <c r="AW490" s="20">
        <f>AI490*'lista, wskaźniki'!$F$43</f>
        <v>0</v>
      </c>
      <c r="AX490" s="20">
        <f>AI490*'lista, wskaźniki'!$F$44</f>
        <v>0</v>
      </c>
      <c r="AY490" s="20">
        <f>AK490*'lista, wskaźniki'!$F$26</f>
        <v>0</v>
      </c>
      <c r="AZ490" s="20">
        <f t="shared" si="207"/>
        <v>0</v>
      </c>
      <c r="BA490" s="20">
        <f t="shared" si="208"/>
        <v>0</v>
      </c>
      <c r="BB490" s="20">
        <f t="shared" si="209"/>
        <v>0</v>
      </c>
      <c r="BC490" s="20">
        <f t="shared" si="210"/>
        <v>0</v>
      </c>
      <c r="BD490" s="1039"/>
      <c r="BE490" s="1039"/>
      <c r="BF490" s="1039"/>
      <c r="BG490" s="1039"/>
      <c r="BH490" s="109"/>
      <c r="BI490" s="1039"/>
      <c r="BJ490" s="109"/>
      <c r="BK490" s="1039"/>
      <c r="BL490" s="109"/>
      <c r="BM490" s="109"/>
      <c r="BN490" s="109"/>
      <c r="BO490" s="109"/>
      <c r="BP490" s="109"/>
      <c r="BQ490" s="109"/>
      <c r="BR490" s="109"/>
      <c r="BS490" s="1029"/>
      <c r="BT490" s="1029"/>
      <c r="BU490" s="1029"/>
      <c r="BV490" s="1029"/>
      <c r="BW490" s="1029"/>
      <c r="BX490" s="1029"/>
      <c r="BY490" s="1087"/>
      <c r="CA490" s="365" t="b">
        <f t="shared" si="211"/>
        <v>0</v>
      </c>
      <c r="CB490" s="365" t="b">
        <f t="shared" si="212"/>
        <v>0</v>
      </c>
      <c r="CC490" s="365">
        <f t="shared" si="213"/>
        <v>0</v>
      </c>
      <c r="CD490" s="365" t="b">
        <f t="shared" si="214"/>
        <v>0</v>
      </c>
      <c r="CE490" s="365" t="b">
        <f t="shared" si="215"/>
        <v>0</v>
      </c>
      <c r="CF490" s="365" t="b">
        <f t="shared" si="216"/>
        <v>0</v>
      </c>
      <c r="CG490" s="365" t="b">
        <f t="shared" si="217"/>
        <v>0</v>
      </c>
      <c r="CH490" s="365" t="b">
        <f t="shared" si="218"/>
        <v>0</v>
      </c>
      <c r="CI490" s="72" t="b">
        <f t="shared" si="219"/>
        <v>0</v>
      </c>
      <c r="CJ490" s="72" t="b">
        <f t="shared" si="220"/>
        <v>0</v>
      </c>
      <c r="CK490" s="72">
        <f t="shared" si="221"/>
        <v>0</v>
      </c>
      <c r="CL490" s="72">
        <f t="shared" si="222"/>
        <v>0</v>
      </c>
      <c r="CM490" s="72" t="b">
        <f t="shared" si="223"/>
        <v>0</v>
      </c>
      <c r="CN490" s="72" t="b">
        <f t="shared" si="224"/>
        <v>0</v>
      </c>
      <c r="CP490" s="13">
        <f t="shared" si="225"/>
        <v>0</v>
      </c>
      <c r="CQ490" s="13" t="b">
        <f t="shared" si="226"/>
        <v>0</v>
      </c>
      <c r="CR490" s="13" t="b">
        <f t="shared" si="227"/>
        <v>0</v>
      </c>
      <c r="CS490" s="13" t="b">
        <f t="shared" si="233"/>
        <v>0</v>
      </c>
      <c r="CT490" s="13" t="b">
        <f t="shared" si="232"/>
        <v>0</v>
      </c>
      <c r="CU490" s="13" t="b">
        <f t="shared" si="234"/>
        <v>0</v>
      </c>
      <c r="CV490" s="13" t="b">
        <f t="shared" si="228"/>
        <v>0</v>
      </c>
      <c r="CW490" s="13" t="b">
        <f t="shared" si="229"/>
        <v>0</v>
      </c>
      <c r="CX490" s="13" t="b">
        <f t="shared" si="230"/>
        <v>0</v>
      </c>
      <c r="CY490" s="13" t="b">
        <f t="shared" si="231"/>
        <v>0</v>
      </c>
    </row>
    <row r="491" spans="1:103" ht="15" thickBot="1">
      <c r="A491" s="932"/>
      <c r="B491" s="1039"/>
      <c r="C491" s="1039"/>
      <c r="D491" s="1039"/>
      <c r="E491" s="1039"/>
      <c r="F491" s="1039"/>
      <c r="G491" s="1039"/>
      <c r="H491" s="1039"/>
      <c r="I491" s="1039"/>
      <c r="J491" s="1039"/>
      <c r="K491" s="1039"/>
      <c r="L491" s="1039"/>
      <c r="M491" s="1039"/>
      <c r="N491" s="1039"/>
      <c r="O491" s="1039"/>
      <c r="P491" s="1039"/>
      <c r="Q491" s="941"/>
      <c r="R491" s="1039"/>
      <c r="S491" s="1039"/>
      <c r="T491" s="1039"/>
      <c r="U491" s="1039"/>
      <c r="V491" s="1039"/>
      <c r="W491" s="109"/>
      <c r="X491" s="109"/>
      <c r="Y491" s="109"/>
      <c r="Z491" s="109"/>
      <c r="AA491" s="109" t="s">
        <v>38</v>
      </c>
      <c r="AB491" s="110"/>
      <c r="AC491" s="110"/>
      <c r="AD491" s="109"/>
      <c r="AE491" s="1039"/>
      <c r="AF491" s="334">
        <f t="shared" si="206"/>
        <v>0</v>
      </c>
      <c r="AG491" s="272">
        <f>IF(R491="kompletna",Q491*J491*0.0036*'lista, wskaźniki'!$F$13, IF(R491="częściowa",Q491*J491*0.0036*'lista, wskaźniki'!$F$14, IF(R491="brak",Q491*J491*0.0036*'lista, wskaźniki'!$F$15,)))</f>
        <v>0</v>
      </c>
      <c r="AH491" s="334">
        <f>IF(Y491="inne",K491*'lista, wskaźniki'!$E$35,IF(Y491="to samo źródło",0,IF(Y491=0,0)))</f>
        <v>0</v>
      </c>
      <c r="AI491" s="334">
        <f>IF(AA491="gaz z sieci",AC491*'lista, wskaźniki'!$D$21)</f>
        <v>0</v>
      </c>
      <c r="AJ491" s="272">
        <f>IF(AA491="węgiel",AB491*'lista, wskaźniki'!$D$20, IF('Sektor mieszkaniowy'!AA491="drewno",'Sektor mieszkaniowy'!AB491*'lista, wskaźniki'!$D$22,IF('Sektor mieszkaniowy'!AA491="pellet",AB491*'lista, wskaźniki'!$D$23,IF('Sektor mieszkaniowy'!AA491="gaz z sieci",AB491*'lista, wskaźniki'!$D$21,IF('Sektor mieszkaniowy'!AA491="olej opałowy",'Sektor mieszkaniowy'!AB491*'lista, wskaźniki'!$D$24)))))</f>
        <v>0</v>
      </c>
      <c r="AK491" s="1042"/>
      <c r="AL491" s="1039"/>
      <c r="AM491" s="20">
        <f>IF(AA491="węgiel",AF491*1/3.6*'lista, wskaźniki'!$F$20,IF(AA491="drewno",AF491*1/3.6*'lista, wskaźniki'!$F$22,IF(AA491="pellet",AF491*1/3.6*'lista, wskaźniki'!$F$23,IF(AA491="gaz z sieci",AF491*1/3.6*'lista, wskaźniki'!$F$21,IF(AA491="olej opałowy",AF491*1/3.6*'lista, wskaźniki'!$F$24,0)))))</f>
        <v>0</v>
      </c>
      <c r="AN491" s="20">
        <f>IF(AA491="węgiel",AF491*'lista, wskaźniki'!$E$42,IF(AA491="drewno",AF491*'lista, wskaźniki'!$G$42,IF(AA491="pellet",AF491*'lista, wskaźniki'!$H$42,IF(AA491="gaz z sieci",AF491*'lista, wskaźniki'!$F$42,IF(AA491="olej opałowy",AF491*'lista, wskaźniki'!$I$42,0)))))</f>
        <v>0</v>
      </c>
      <c r="AO491" s="20">
        <f>IF(AA491="węgiel",AF491*'lista, wskaźniki'!$E$43,IF(AA491="drewno",AF491*'lista, wskaźniki'!$G$43,IF(AA491="pellet",AF491*'lista, wskaźniki'!$H$43,IF(AA491="gaz z sieci",AF491*'lista, wskaźniki'!$F$43,IF(AA491="olej opałowy",AF491*'lista, wskaźniki'!$I$43,0)))))</f>
        <v>0</v>
      </c>
      <c r="AP491" s="20">
        <f>IF(AA491="węgiel",AF491*'lista, wskaźniki'!$E$44,IF(AA491="drewno",AF491*'lista, wskaźniki'!$G$44,IF(AA491="pellet",AF491*'lista, wskaźniki'!$H$44,IF(AA491="gaz z sieci",AF491*'lista, wskaźniki'!$F$44,IF(AA491="olej opałowy",AF491*'lista, wskaźniki'!$I$44,0)))))</f>
        <v>0</v>
      </c>
      <c r="AQ491" s="20" t="b">
        <f>IF(Z491="gaz",AH491*1/3.6*'lista, wskaźniki'!$F$21,IF(Z491="energia elektryczna",AH491*1/3.6*'lista, wskaźniki'!$F$26))</f>
        <v>0</v>
      </c>
      <c r="AR491" s="20" t="b">
        <f>IF(Z491="gaz",AH491*'lista, wskaźniki'!$F$42,IF(Z491="energia elektryczna",AH491*0))</f>
        <v>0</v>
      </c>
      <c r="AS491" s="20" t="b">
        <f>IF(Z491="gaz",AH491*'lista, wskaźniki'!$F$43,IF(Z491="energia elektryczna",AH491*0))</f>
        <v>0</v>
      </c>
      <c r="AT491" s="20" t="b">
        <f>IF(Z491="gaz",AH491*'lista, wskaźniki'!$F$44,IF(Z491="energia elektryczna",AH491*0))</f>
        <v>0</v>
      </c>
      <c r="AU491" s="20">
        <f>AI491*1/3.6*'lista, wskaźniki'!$F$21</f>
        <v>0</v>
      </c>
      <c r="AV491" s="20">
        <f>AI491*'lista, wskaźniki'!$F$42</f>
        <v>0</v>
      </c>
      <c r="AW491" s="20">
        <f>AI491*'lista, wskaźniki'!$F$43</f>
        <v>0</v>
      </c>
      <c r="AX491" s="20">
        <f>AI491*'lista, wskaźniki'!$F$44</f>
        <v>0</v>
      </c>
      <c r="AY491" s="20">
        <f>AK491*'lista, wskaźniki'!$F$26</f>
        <v>0</v>
      </c>
      <c r="AZ491" s="20">
        <f t="shared" si="207"/>
        <v>0</v>
      </c>
      <c r="BA491" s="20">
        <f t="shared" si="208"/>
        <v>0</v>
      </c>
      <c r="BB491" s="20">
        <f t="shared" si="209"/>
        <v>0</v>
      </c>
      <c r="BC491" s="20">
        <f t="shared" si="210"/>
        <v>0</v>
      </c>
      <c r="BD491" s="1039"/>
      <c r="BE491" s="1039"/>
      <c r="BF491" s="1039"/>
      <c r="BG491" s="1039"/>
      <c r="BH491" s="109"/>
      <c r="BI491" s="1039"/>
      <c r="BJ491" s="109"/>
      <c r="BK491" s="1039"/>
      <c r="BL491" s="109"/>
      <c r="BM491" s="109"/>
      <c r="BN491" s="109"/>
      <c r="BO491" s="109"/>
      <c r="BP491" s="109"/>
      <c r="BQ491" s="109"/>
      <c r="BR491" s="109"/>
      <c r="BS491" s="1029"/>
      <c r="BT491" s="1029"/>
      <c r="BU491" s="1029"/>
      <c r="BV491" s="1029"/>
      <c r="BW491" s="1029"/>
      <c r="BX491" s="1029"/>
      <c r="BY491" s="1087"/>
      <c r="CA491" s="365" t="b">
        <f t="shared" si="211"/>
        <v>0</v>
      </c>
      <c r="CB491" s="365" t="b">
        <f t="shared" si="212"/>
        <v>0</v>
      </c>
      <c r="CC491" s="365" t="b">
        <f t="shared" si="213"/>
        <v>0</v>
      </c>
      <c r="CD491" s="365">
        <f t="shared" si="214"/>
        <v>0</v>
      </c>
      <c r="CE491" s="365" t="b">
        <f t="shared" si="215"/>
        <v>0</v>
      </c>
      <c r="CF491" s="365" t="b">
        <f t="shared" si="216"/>
        <v>0</v>
      </c>
      <c r="CG491" s="365" t="b">
        <f t="shared" si="217"/>
        <v>0</v>
      </c>
      <c r="CH491" s="365">
        <f t="shared" si="218"/>
        <v>0</v>
      </c>
      <c r="CI491" s="72" t="b">
        <f t="shared" si="219"/>
        <v>0</v>
      </c>
      <c r="CJ491" s="72" t="b">
        <f t="shared" si="220"/>
        <v>0</v>
      </c>
      <c r="CK491" s="72" t="b">
        <f t="shared" si="221"/>
        <v>0</v>
      </c>
      <c r="CL491" s="72">
        <f t="shared" si="222"/>
        <v>0</v>
      </c>
      <c r="CM491" s="72" t="b">
        <f t="shared" si="223"/>
        <v>0</v>
      </c>
      <c r="CN491" s="72" t="b">
        <f t="shared" si="224"/>
        <v>0</v>
      </c>
      <c r="CP491" s="13">
        <f t="shared" si="225"/>
        <v>0</v>
      </c>
      <c r="CQ491" s="13" t="b">
        <f t="shared" si="226"/>
        <v>0</v>
      </c>
      <c r="CR491" s="13" t="b">
        <f t="shared" si="227"/>
        <v>0</v>
      </c>
      <c r="CS491" s="13" t="b">
        <f t="shared" si="233"/>
        <v>0</v>
      </c>
      <c r="CT491" s="13" t="b">
        <f t="shared" si="232"/>
        <v>0</v>
      </c>
      <c r="CU491" s="13" t="b">
        <f t="shared" si="234"/>
        <v>0</v>
      </c>
      <c r="CV491" s="13" t="b">
        <f t="shared" si="228"/>
        <v>0</v>
      </c>
      <c r="CW491" s="13" t="b">
        <f t="shared" si="229"/>
        <v>0</v>
      </c>
      <c r="CX491" s="13" t="b">
        <f t="shared" si="230"/>
        <v>0</v>
      </c>
      <c r="CY491" s="13" t="b">
        <f t="shared" si="231"/>
        <v>0</v>
      </c>
    </row>
    <row r="492" spans="1:103" ht="15" thickBot="1">
      <c r="A492" s="933"/>
      <c r="B492" s="1040"/>
      <c r="C492" s="1040"/>
      <c r="D492" s="1040"/>
      <c r="E492" s="1040"/>
      <c r="F492" s="1040"/>
      <c r="G492" s="1040"/>
      <c r="H492" s="1040"/>
      <c r="I492" s="1040"/>
      <c r="J492" s="1040"/>
      <c r="K492" s="1040"/>
      <c r="L492" s="1040"/>
      <c r="M492" s="1040"/>
      <c r="N492" s="1040"/>
      <c r="O492" s="1040"/>
      <c r="P492" s="1040"/>
      <c r="Q492" s="942"/>
      <c r="R492" s="1040"/>
      <c r="S492" s="1040"/>
      <c r="T492" s="1040"/>
      <c r="U492" s="1040"/>
      <c r="V492" s="1040"/>
      <c r="W492" s="111"/>
      <c r="X492" s="111"/>
      <c r="Y492" s="111"/>
      <c r="Z492" s="111"/>
      <c r="AA492" s="111" t="s">
        <v>37</v>
      </c>
      <c r="AB492" s="112"/>
      <c r="AC492" s="112"/>
      <c r="AD492" s="111"/>
      <c r="AE492" s="1040"/>
      <c r="AF492" s="334">
        <f t="shared" si="206"/>
        <v>0</v>
      </c>
      <c r="AG492" s="272">
        <f>IF(R492="kompletna",Q492*J492*0.0036*'lista, wskaźniki'!$F$13, IF(R492="częściowa",Q492*J492*0.0036*'lista, wskaźniki'!$F$14, IF(R492="brak",Q492*J492*0.0036*'lista, wskaźniki'!$F$15,)))</f>
        <v>0</v>
      </c>
      <c r="AH492" s="334">
        <f>IF(Y492="inne",K492*'lista, wskaźniki'!$E$35,IF(Y492="to samo źródło",0,IF(Y492=0,0)))</f>
        <v>0</v>
      </c>
      <c r="AI492" s="334" t="b">
        <f>IF(AA492="gaz z sieci",AC492*'lista, wskaźniki'!$D$21)</f>
        <v>0</v>
      </c>
      <c r="AJ492" s="272">
        <f>IF(AA492="węgiel",AB492*'lista, wskaźniki'!$D$20, IF('Sektor mieszkaniowy'!AA492="drewno",'Sektor mieszkaniowy'!AB492*'lista, wskaźniki'!$D$22,IF('Sektor mieszkaniowy'!AA492="pellet",AB492*'lista, wskaźniki'!$D$23,IF('Sektor mieszkaniowy'!AA492="gaz z sieci",AB492*'lista, wskaźniki'!$D$21,IF('Sektor mieszkaniowy'!AA492="olej opałowy",'Sektor mieszkaniowy'!AB492*'lista, wskaźniki'!$D$24)))))</f>
        <v>0</v>
      </c>
      <c r="AK492" s="1043"/>
      <c r="AL492" s="1040"/>
      <c r="AM492" s="20">
        <f>IF(AA492="węgiel",AF492*1/3.6*'lista, wskaźniki'!$F$20,IF(AA492="drewno",AF492*1/3.6*'lista, wskaźniki'!$F$22,IF(AA492="pellet",AF492*1/3.6*'lista, wskaźniki'!$F$23,IF(AA492="gaz z sieci",AF492*1/3.6*'lista, wskaźniki'!$F$21,IF(AA492="olej opałowy",AF492*1/3.6*'lista, wskaźniki'!$F$24,0)))))</f>
        <v>0</v>
      </c>
      <c r="AN492" s="20">
        <f>IF(AA492="węgiel",AF492*'lista, wskaźniki'!$E$42,IF(AA492="drewno",AF492*'lista, wskaźniki'!$G$42,IF(AA492="pellet",AF492*'lista, wskaźniki'!$H$42,IF(AA492="gaz z sieci",AF492*'lista, wskaźniki'!$F$42,IF(AA492="olej opałowy",AF492*'lista, wskaźniki'!$I$42,0)))))</f>
        <v>0</v>
      </c>
      <c r="AO492" s="20">
        <f>IF(AA492="węgiel",AF492*'lista, wskaźniki'!$E$43,IF(AA492="drewno",AF492*'lista, wskaźniki'!$G$43,IF(AA492="pellet",AF492*'lista, wskaźniki'!$H$43,IF(AA492="gaz z sieci",AF492*'lista, wskaźniki'!$F$43,IF(AA492="olej opałowy",AF492*'lista, wskaźniki'!$I$43,0)))))</f>
        <v>0</v>
      </c>
      <c r="AP492" s="20">
        <f>IF(AA492="węgiel",AF492*'lista, wskaźniki'!$E$44,IF(AA492="drewno",AF492*'lista, wskaźniki'!$G$44,IF(AA492="pellet",AF492*'lista, wskaźniki'!$H$44,IF(AA492="gaz z sieci",AF492*'lista, wskaźniki'!$F$44,IF(AA492="olej opałowy",AF492*'lista, wskaźniki'!$I$44,0)))))</f>
        <v>0</v>
      </c>
      <c r="AQ492" s="20" t="b">
        <f>IF(Z492="gaz",AH492*1/3.6*'lista, wskaźniki'!$F$21,IF(Z492="energia elektryczna",AH492*1/3.6*'lista, wskaźniki'!$F$26))</f>
        <v>0</v>
      </c>
      <c r="AR492" s="20" t="b">
        <f>IF(Z492="gaz",AH492*'lista, wskaźniki'!$F$42,IF(Z492="energia elektryczna",AH492*0))</f>
        <v>0</v>
      </c>
      <c r="AS492" s="20" t="b">
        <f>IF(Z492="gaz",AH492*'lista, wskaźniki'!$F$43,IF(Z492="energia elektryczna",AH492*0))</f>
        <v>0</v>
      </c>
      <c r="AT492" s="20" t="b">
        <f>IF(Z492="gaz",AH492*'lista, wskaźniki'!$F$44,IF(Z492="energia elektryczna",AH492*0))</f>
        <v>0</v>
      </c>
      <c r="AU492" s="20">
        <f>AI492*1/3.6*'lista, wskaźniki'!$F$21</f>
        <v>0</v>
      </c>
      <c r="AV492" s="20">
        <f>AI492*'lista, wskaźniki'!$F$42</f>
        <v>0</v>
      </c>
      <c r="AW492" s="20">
        <f>AI492*'lista, wskaźniki'!$F$43</f>
        <v>0</v>
      </c>
      <c r="AX492" s="20">
        <f>AI492*'lista, wskaźniki'!$F$44</f>
        <v>0</v>
      </c>
      <c r="AY492" s="20">
        <f>AK492*'lista, wskaźniki'!$F$26</f>
        <v>0</v>
      </c>
      <c r="AZ492" s="20">
        <f t="shared" si="207"/>
        <v>0</v>
      </c>
      <c r="BA492" s="20">
        <f t="shared" si="208"/>
        <v>0</v>
      </c>
      <c r="BB492" s="20">
        <f t="shared" si="209"/>
        <v>0</v>
      </c>
      <c r="BC492" s="20">
        <f t="shared" si="210"/>
        <v>0</v>
      </c>
      <c r="BD492" s="1040"/>
      <c r="BE492" s="1040"/>
      <c r="BF492" s="1040"/>
      <c r="BG492" s="1040"/>
      <c r="BH492" s="111"/>
      <c r="BI492" s="1040"/>
      <c r="BJ492" s="111"/>
      <c r="BK492" s="1040"/>
      <c r="BL492" s="111"/>
      <c r="BM492" s="111"/>
      <c r="BN492" s="111"/>
      <c r="BO492" s="111"/>
      <c r="BP492" s="111"/>
      <c r="BQ492" s="111"/>
      <c r="BR492" s="111"/>
      <c r="BS492" s="1030"/>
      <c r="BT492" s="1030"/>
      <c r="BU492" s="1030"/>
      <c r="BV492" s="1030"/>
      <c r="BW492" s="1030"/>
      <c r="BX492" s="1030"/>
      <c r="BY492" s="1088"/>
      <c r="CA492" s="365" t="b">
        <f t="shared" si="211"/>
        <v>0</v>
      </c>
      <c r="CB492" s="365" t="b">
        <f t="shared" si="212"/>
        <v>0</v>
      </c>
      <c r="CC492" s="365" t="b">
        <f t="shared" si="213"/>
        <v>0</v>
      </c>
      <c r="CD492" s="365" t="b">
        <f t="shared" si="214"/>
        <v>0</v>
      </c>
      <c r="CE492" s="365">
        <f t="shared" si="215"/>
        <v>0</v>
      </c>
      <c r="CF492" s="365" t="b">
        <f t="shared" si="216"/>
        <v>0</v>
      </c>
      <c r="CG492" s="365" t="b">
        <f t="shared" si="217"/>
        <v>0</v>
      </c>
      <c r="CH492" s="365" t="b">
        <f t="shared" si="218"/>
        <v>0</v>
      </c>
      <c r="CI492" s="72" t="b">
        <f t="shared" si="219"/>
        <v>0</v>
      </c>
      <c r="CJ492" s="72" t="b">
        <f t="shared" si="220"/>
        <v>0</v>
      </c>
      <c r="CK492" s="72" t="b">
        <f t="shared" si="221"/>
        <v>0</v>
      </c>
      <c r="CL492" s="72">
        <f t="shared" si="222"/>
        <v>0</v>
      </c>
      <c r="CM492" s="72">
        <f t="shared" si="223"/>
        <v>0</v>
      </c>
      <c r="CN492" s="72" t="b">
        <f t="shared" si="224"/>
        <v>0</v>
      </c>
      <c r="CP492" s="13">
        <f t="shared" si="225"/>
        <v>0</v>
      </c>
      <c r="CQ492" s="13" t="b">
        <f t="shared" si="226"/>
        <v>0</v>
      </c>
      <c r="CR492" s="13" t="b">
        <f t="shared" si="227"/>
        <v>0</v>
      </c>
      <c r="CS492" s="13" t="b">
        <f t="shared" si="233"/>
        <v>0</v>
      </c>
      <c r="CT492" s="13" t="b">
        <f t="shared" si="232"/>
        <v>0</v>
      </c>
      <c r="CU492" s="13" t="b">
        <f t="shared" si="234"/>
        <v>0</v>
      </c>
      <c r="CV492" s="13" t="b">
        <f t="shared" si="228"/>
        <v>0</v>
      </c>
      <c r="CW492" s="13" t="b">
        <f t="shared" si="229"/>
        <v>0</v>
      </c>
      <c r="CX492" s="13" t="b">
        <f t="shared" si="230"/>
        <v>0</v>
      </c>
      <c r="CY492" s="13" t="b">
        <f t="shared" si="231"/>
        <v>0</v>
      </c>
    </row>
    <row r="493" spans="1:103" ht="15" thickBot="1">
      <c r="A493" s="931">
        <v>99</v>
      </c>
      <c r="B493" s="1038" t="s">
        <v>210</v>
      </c>
      <c r="C493" s="1038">
        <v>45</v>
      </c>
      <c r="D493" s="1038" t="s">
        <v>1</v>
      </c>
      <c r="E493" s="1038" t="s">
        <v>5</v>
      </c>
      <c r="F493" s="1038"/>
      <c r="G493" s="1038"/>
      <c r="H493" s="1038"/>
      <c r="I493" s="1038" t="s">
        <v>11</v>
      </c>
      <c r="J493" s="1038"/>
      <c r="K493" s="1038">
        <v>7</v>
      </c>
      <c r="L493" s="1038" t="s">
        <v>16</v>
      </c>
      <c r="M493" s="1038">
        <v>80</v>
      </c>
      <c r="N493" s="1038" t="s">
        <v>17</v>
      </c>
      <c r="O493" s="1038"/>
      <c r="P493" s="1038" t="s">
        <v>17</v>
      </c>
      <c r="Q493" s="940">
        <f>IF(I493="&lt;1966",'lista, wskaźniki'!$G$4,IF(I493="1967-1985",'lista, wskaźniki'!$G$5,IF(I493="1986-1992",'lista, wskaźniki'!$G$6,IF(I493="1993-1996",'lista, wskaźniki'!$G$7,IF(I493="&gt;1997",'lista, wskaźniki'!$G$8,IF(I493=0,'lista, wskaźniki'!$G$4))))))</f>
        <v>250</v>
      </c>
      <c r="R493" s="1038" t="s">
        <v>23</v>
      </c>
      <c r="S493" s="1038" t="s">
        <v>27</v>
      </c>
      <c r="T493" s="1038"/>
      <c r="U493" s="1038">
        <v>2006</v>
      </c>
      <c r="V493" s="1038"/>
      <c r="W493" s="107" t="s">
        <v>35</v>
      </c>
      <c r="X493" s="107" t="s">
        <v>39</v>
      </c>
      <c r="Y493" s="107" t="s">
        <v>42</v>
      </c>
      <c r="Z493" s="107"/>
      <c r="AA493" s="107" t="s">
        <v>35</v>
      </c>
      <c r="AB493" s="108">
        <f>ROUND(AD493/'lista, wskaźniki'!$A$130,1)</f>
        <v>4</v>
      </c>
      <c r="AC493" s="108"/>
      <c r="AD493" s="107">
        <v>3200</v>
      </c>
      <c r="AE493" s="1038">
        <v>16</v>
      </c>
      <c r="AF493" s="334">
        <f t="shared" si="206"/>
        <v>90.52</v>
      </c>
      <c r="AG493" s="272">
        <f>IF(R493="kompletna",Q493*J493*0.0036*'lista, wskaźniki'!$F$13, IF(R493="częściowa",Q493*J493*0.0036*'lista, wskaźniki'!$F$14, IF(R493="brak",Q493*J493*0.0036*'lista, wskaźniki'!$F$15,)))</f>
        <v>0</v>
      </c>
      <c r="AH493" s="334">
        <f>IF(Y493="inne",K493*'lista, wskaźniki'!$E$35,IF(Y493="to samo źródło",0,IF(Y493=0,0)))</f>
        <v>0</v>
      </c>
      <c r="AI493" s="334" t="b">
        <f>IF(AA493="gaz z sieci",AC493*'lista, wskaźniki'!$D$21)</f>
        <v>0</v>
      </c>
      <c r="AJ493" s="272">
        <f>IF(AA493="węgiel",AB493*'lista, wskaźniki'!$D$20, IF('Sektor mieszkaniowy'!AA493="drewno",'Sektor mieszkaniowy'!AB493*'lista, wskaźniki'!$D$22,IF('Sektor mieszkaniowy'!AA493="pellet",AB493*'lista, wskaźniki'!$D$23,IF('Sektor mieszkaniowy'!AA493="gaz z sieci",AB493*'lista, wskaźniki'!$D$21,IF('Sektor mieszkaniowy'!AA493="olej opałowy",'Sektor mieszkaniowy'!AB493*'lista, wskaźniki'!$D$24)))))</f>
        <v>90.52</v>
      </c>
      <c r="AK493" s="1041">
        <f>AL493/'lista, wskaźniki'!$A$127</f>
        <v>4.9230769230769234</v>
      </c>
      <c r="AL493" s="1038">
        <v>3200</v>
      </c>
      <c r="AM493" s="20">
        <f>IF(AA493="węgiel",AF493*1/3.6*'lista, wskaźniki'!$F$20,IF(AA493="drewno",AF493*1/3.6*'lista, wskaźniki'!$F$22,IF(AA493="pellet",AF493*1/3.6*'lista, wskaźniki'!$F$23,IF(AA493="gaz z sieci",AF493*1/3.6*'lista, wskaźniki'!$F$21,IF(AA493="olej opałowy",AF493*1/3.6*'lista, wskaźniki'!$F$24,0)))))</f>
        <v>8.5749595999999997</v>
      </c>
      <c r="AN493" s="20">
        <f>IF(AA493="węgiel",AF493*'lista, wskaźniki'!$E$42,IF(AA493="drewno",AF493*'lista, wskaźniki'!$G$42,IF(AA493="pellet",AF493*'lista, wskaźniki'!$H$42,IF(AA493="gaz z sieci",AF493*'lista, wskaźniki'!$F$42,IF(AA493="olej opałowy",AF493*'lista, wskaźniki'!$I$42,0)))))</f>
        <v>3.43976E-2</v>
      </c>
      <c r="AO493" s="20">
        <f>IF(AA493="węgiel",AF493*'lista, wskaźniki'!$E$43,IF(AA493="drewno",AF493*'lista, wskaźniki'!$G$43,IF(AA493="pellet",AF493*'lista, wskaźniki'!$H$43,IF(AA493="gaz z sieci",AF493*'lista, wskaźniki'!$F$43,IF(AA493="olej opałowy",AF493*'lista, wskaźniki'!$I$43,0)))))</f>
        <v>3.2587200000000004E-2</v>
      </c>
      <c r="AP493" s="20">
        <f>IF(AA493="węgiel",AF493*'lista, wskaźniki'!$E$44,IF(AA493="drewno",AF493*'lista, wskaźniki'!$G$44,IF(AA493="pellet",AF493*'lista, wskaźniki'!$H$44,IF(AA493="gaz z sieci",AF493*'lista, wskaźniki'!$F$44,IF(AA493="olej opałowy",AF493*'lista, wskaźniki'!$I$44,0)))))</f>
        <v>2.4440400000000001E-5</v>
      </c>
      <c r="AQ493" s="20" t="b">
        <f>IF(Z493="gaz",AH493*1/3.6*'lista, wskaźniki'!$F$21,IF(Z493="energia elektryczna",AH493*1/3.6*'lista, wskaźniki'!$F$26))</f>
        <v>0</v>
      </c>
      <c r="AR493" s="20" t="b">
        <f>IF(Z493="gaz",AH493*'lista, wskaźniki'!$F$42,IF(Z493="energia elektryczna",AH493*0))</f>
        <v>0</v>
      </c>
      <c r="AS493" s="20" t="b">
        <f>IF(Z493="gaz",AH493*'lista, wskaźniki'!$F$43,IF(Z493="energia elektryczna",AH493*0))</f>
        <v>0</v>
      </c>
      <c r="AT493" s="20" t="b">
        <f>IF(Z493="gaz",AH493*'lista, wskaźniki'!$F$44,IF(Z493="energia elektryczna",AH493*0))</f>
        <v>0</v>
      </c>
      <c r="AU493" s="20">
        <f>AI493*1/3.6*'lista, wskaźniki'!$F$21</f>
        <v>0</v>
      </c>
      <c r="AV493" s="20">
        <f>AI493*'lista, wskaźniki'!$F$42</f>
        <v>0</v>
      </c>
      <c r="AW493" s="20">
        <f>AI493*'lista, wskaźniki'!$F$43</f>
        <v>0</v>
      </c>
      <c r="AX493" s="20">
        <f>AI493*'lista, wskaźniki'!$F$44</f>
        <v>0</v>
      </c>
      <c r="AY493" s="20">
        <f>AK493*'lista, wskaźniki'!$F$26</f>
        <v>4.3815384615384616</v>
      </c>
      <c r="AZ493" s="20">
        <f t="shared" si="207"/>
        <v>12.956498061538461</v>
      </c>
      <c r="BA493" s="20">
        <f t="shared" si="208"/>
        <v>3.43976E-2</v>
      </c>
      <c r="BB493" s="20">
        <f t="shared" si="209"/>
        <v>3.2587200000000004E-2</v>
      </c>
      <c r="BC493" s="20">
        <f t="shared" si="210"/>
        <v>2.4440400000000001E-5</v>
      </c>
      <c r="BD493" s="1038" t="s">
        <v>17</v>
      </c>
      <c r="BE493" s="1038" t="s">
        <v>16</v>
      </c>
      <c r="BF493" s="1038" t="s">
        <v>17</v>
      </c>
      <c r="BG493" s="1038" t="s">
        <v>17</v>
      </c>
      <c r="BH493" s="107"/>
      <c r="BI493" s="1038" t="s">
        <v>16</v>
      </c>
      <c r="BJ493" s="107" t="s">
        <v>52</v>
      </c>
      <c r="BK493" s="1038" t="s">
        <v>17</v>
      </c>
      <c r="BL493" s="107"/>
      <c r="BM493" s="107"/>
      <c r="BN493" s="107"/>
      <c r="BO493" s="107" t="s">
        <v>57</v>
      </c>
      <c r="BP493" s="107" t="s">
        <v>52</v>
      </c>
      <c r="BQ493" s="107" t="s">
        <v>120</v>
      </c>
      <c r="BR493" s="107">
        <v>3</v>
      </c>
      <c r="BS493" s="1028"/>
      <c r="BT493" s="1028"/>
      <c r="BU493" s="1028">
        <v>1000</v>
      </c>
      <c r="BV493" s="1028"/>
      <c r="BW493" s="1028"/>
      <c r="BX493" s="1028">
        <v>4500</v>
      </c>
      <c r="BY493" s="1086"/>
      <c r="CA493" s="365">
        <f t="shared" si="211"/>
        <v>90.52</v>
      </c>
      <c r="CB493" s="365" t="b">
        <f t="shared" si="212"/>
        <v>0</v>
      </c>
      <c r="CC493" s="365" t="b">
        <f t="shared" si="213"/>
        <v>0</v>
      </c>
      <c r="CD493" s="365" t="b">
        <f t="shared" si="214"/>
        <v>0</v>
      </c>
      <c r="CE493" s="365" t="b">
        <f t="shared" si="215"/>
        <v>0</v>
      </c>
      <c r="CF493" s="365" t="b">
        <f t="shared" si="216"/>
        <v>0</v>
      </c>
      <c r="CG493" s="365" t="b">
        <f t="shared" si="217"/>
        <v>0</v>
      </c>
      <c r="CH493" s="365" t="b">
        <f t="shared" si="218"/>
        <v>0</v>
      </c>
      <c r="CI493" s="72">
        <f t="shared" si="219"/>
        <v>90.52</v>
      </c>
      <c r="CJ493" s="72" t="b">
        <f t="shared" si="220"/>
        <v>0</v>
      </c>
      <c r="CK493" s="72" t="b">
        <f t="shared" si="221"/>
        <v>0</v>
      </c>
      <c r="CL493" s="72">
        <f t="shared" si="222"/>
        <v>0</v>
      </c>
      <c r="CM493" s="72" t="b">
        <f t="shared" si="223"/>
        <v>0</v>
      </c>
      <c r="CN493" s="72" t="b">
        <f t="shared" si="224"/>
        <v>0</v>
      </c>
      <c r="CP493" s="13" t="b">
        <f t="shared" si="225"/>
        <v>0</v>
      </c>
      <c r="CQ493" s="13">
        <f t="shared" si="226"/>
        <v>0</v>
      </c>
      <c r="CR493" s="13">
        <f t="shared" si="227"/>
        <v>0</v>
      </c>
      <c r="CS493" s="13">
        <f t="shared" si="233"/>
        <v>0</v>
      </c>
      <c r="CT493" s="13" t="b">
        <f t="shared" si="232"/>
        <v>0</v>
      </c>
      <c r="CU493" s="13">
        <f t="shared" si="234"/>
        <v>0</v>
      </c>
      <c r="CV493" s="13" t="b">
        <f t="shared" si="228"/>
        <v>0</v>
      </c>
      <c r="CW493" s="13">
        <f t="shared" si="229"/>
        <v>0</v>
      </c>
      <c r="CX493" s="13" t="b">
        <f t="shared" si="230"/>
        <v>0</v>
      </c>
      <c r="CY493" s="13">
        <f t="shared" si="231"/>
        <v>0</v>
      </c>
    </row>
    <row r="494" spans="1:103" ht="15" thickBot="1">
      <c r="A494" s="932"/>
      <c r="B494" s="1039"/>
      <c r="C494" s="1039"/>
      <c r="D494" s="1039"/>
      <c r="E494" s="1039"/>
      <c r="F494" s="1039"/>
      <c r="G494" s="1039"/>
      <c r="H494" s="1039"/>
      <c r="I494" s="1039"/>
      <c r="J494" s="1039"/>
      <c r="K494" s="1039"/>
      <c r="L494" s="1039"/>
      <c r="M494" s="1039"/>
      <c r="N494" s="1039"/>
      <c r="O494" s="1039"/>
      <c r="P494" s="1039"/>
      <c r="Q494" s="941"/>
      <c r="R494" s="1039"/>
      <c r="S494" s="1039"/>
      <c r="T494" s="1039"/>
      <c r="U494" s="1039"/>
      <c r="V494" s="1039"/>
      <c r="W494" s="20" t="s">
        <v>36</v>
      </c>
      <c r="X494" s="109"/>
      <c r="Y494" s="109"/>
      <c r="Z494" s="109"/>
      <c r="AA494" s="109" t="s">
        <v>36</v>
      </c>
      <c r="AB494" s="110">
        <f>INT(AD494/'lista, wskaźniki'!$A$133)</f>
        <v>10</v>
      </c>
      <c r="AC494" s="110"/>
      <c r="AD494" s="109">
        <v>3200</v>
      </c>
      <c r="AE494" s="1039"/>
      <c r="AF494" s="334">
        <f t="shared" si="206"/>
        <v>156</v>
      </c>
      <c r="AG494" s="272">
        <f>IF(R494="kompletna",Q494*J494*0.0036*'lista, wskaźniki'!$F$13, IF(R494="częściowa",Q494*J494*0.0036*'lista, wskaźniki'!$F$14, IF(R494="brak",Q494*J494*0.0036*'lista, wskaźniki'!$F$15,)))</f>
        <v>0</v>
      </c>
      <c r="AH494" s="334">
        <f>IF(Y494="inne",K494*'lista, wskaźniki'!$E$35,IF(Y494="to samo źródło",0,IF(Y494=0,0)))</f>
        <v>0</v>
      </c>
      <c r="AI494" s="334" t="b">
        <f>IF(AA494="gaz z sieci",AC494*'lista, wskaźniki'!$D$21)</f>
        <v>0</v>
      </c>
      <c r="AJ494" s="272">
        <f>IF(AA494="węgiel",AB494*'lista, wskaźniki'!$D$20, IF('Sektor mieszkaniowy'!AA494="drewno",'Sektor mieszkaniowy'!AB494*'lista, wskaźniki'!$D$22,IF('Sektor mieszkaniowy'!AA494="pellet",AB494*'lista, wskaźniki'!$D$23,IF('Sektor mieszkaniowy'!AA494="gaz z sieci",AB494*'lista, wskaźniki'!$D$21,IF('Sektor mieszkaniowy'!AA494="olej opałowy",'Sektor mieszkaniowy'!AB494*'lista, wskaźniki'!$D$24)))))</f>
        <v>156</v>
      </c>
      <c r="AK494" s="1042"/>
      <c r="AL494" s="1039"/>
      <c r="AM494" s="20">
        <f>IF(AA494="węgiel",AF494*1/3.6*'lista, wskaźniki'!$F$20,IF(AA494="drewno",AF494*1/3.6*'lista, wskaźniki'!$F$22,IF(AA494="pellet",AF494*1/3.6*'lista, wskaźniki'!$F$23,IF(AA494="gaz z sieci",AF494*1/3.6*'lista, wskaźniki'!$F$21,IF(AA494="olej opałowy",AF494*1/3.6*'lista, wskaźniki'!$F$24,0)))))</f>
        <v>0</v>
      </c>
      <c r="AN494" s="20">
        <f>IF(AA494="węgiel",AF494*'lista, wskaźniki'!$E$42,IF(AA494="drewno",AF494*'lista, wskaźniki'!$G$42,IF(AA494="pellet",AF494*'lista, wskaźniki'!$H$42,IF(AA494="gaz z sieci",AF494*'lista, wskaźniki'!$F$42,IF(AA494="olej opałowy",AF494*'lista, wskaźniki'!$I$42,0)))))</f>
        <v>0.12636</v>
      </c>
      <c r="AO494" s="20">
        <f>IF(AA494="węgiel",AF494*'lista, wskaźniki'!$E$43,IF(AA494="drewno",AF494*'lista, wskaźniki'!$G$43,IF(AA494="pellet",AF494*'lista, wskaźniki'!$H$43,IF(AA494="gaz z sieci",AF494*'lista, wskaźniki'!$F$43,IF(AA494="olej opałowy",AF494*'lista, wskaźniki'!$I$43,0)))))</f>
        <v>0.12636</v>
      </c>
      <c r="AP494" s="20">
        <f>IF(AA494="węgiel",AF494*'lista, wskaźniki'!$E$44,IF(AA494="drewno",AF494*'lista, wskaźniki'!$G$44,IF(AA494="pellet",AF494*'lista, wskaźniki'!$H$44,IF(AA494="gaz z sieci",AF494*'lista, wskaźniki'!$F$44,IF(AA494="olej opałowy",AF494*'lista, wskaźniki'!$I$44,0)))))</f>
        <v>3.8999999999999999E-5</v>
      </c>
      <c r="AQ494" s="20" t="b">
        <f>IF(Z494="gaz",AH494*1/3.6*'lista, wskaźniki'!$F$21,IF(Z494="energia elektryczna",AH494*1/3.6*'lista, wskaźniki'!$F$26))</f>
        <v>0</v>
      </c>
      <c r="AR494" s="20" t="b">
        <f>IF(Z494="gaz",AH494*'lista, wskaźniki'!$F$42,IF(Z494="energia elektryczna",AH494*0))</f>
        <v>0</v>
      </c>
      <c r="AS494" s="20" t="b">
        <f>IF(Z494="gaz",AH494*'lista, wskaźniki'!$F$43,IF(Z494="energia elektryczna",AH494*0))</f>
        <v>0</v>
      </c>
      <c r="AT494" s="20" t="b">
        <f>IF(Z494="gaz",AH494*'lista, wskaźniki'!$F$44,IF(Z494="energia elektryczna",AH494*0))</f>
        <v>0</v>
      </c>
      <c r="AU494" s="20">
        <f>AI494*1/3.6*'lista, wskaźniki'!$F$21</f>
        <v>0</v>
      </c>
      <c r="AV494" s="20">
        <f>AI494*'lista, wskaźniki'!$F$42</f>
        <v>0</v>
      </c>
      <c r="AW494" s="20">
        <f>AI494*'lista, wskaźniki'!$F$43</f>
        <v>0</v>
      </c>
      <c r="AX494" s="20">
        <f>AI494*'lista, wskaźniki'!$F$44</f>
        <v>0</v>
      </c>
      <c r="AY494" s="20">
        <f>AK494*'lista, wskaźniki'!$F$26</f>
        <v>0</v>
      </c>
      <c r="AZ494" s="20">
        <f t="shared" si="207"/>
        <v>0</v>
      </c>
      <c r="BA494" s="20">
        <f t="shared" si="208"/>
        <v>0.12636</v>
      </c>
      <c r="BB494" s="20">
        <f t="shared" si="209"/>
        <v>0.12636</v>
      </c>
      <c r="BC494" s="20">
        <f t="shared" si="210"/>
        <v>3.8999999999999999E-5</v>
      </c>
      <c r="BD494" s="1039"/>
      <c r="BE494" s="1039"/>
      <c r="BF494" s="1039"/>
      <c r="BG494" s="1039"/>
      <c r="BH494" s="109"/>
      <c r="BI494" s="1039"/>
      <c r="BJ494" s="109"/>
      <c r="BK494" s="1039"/>
      <c r="BL494" s="109"/>
      <c r="BM494" s="109"/>
      <c r="BN494" s="109"/>
      <c r="BO494" s="109"/>
      <c r="BP494" s="109"/>
      <c r="BQ494" s="109" t="s">
        <v>121</v>
      </c>
      <c r="BR494" s="109">
        <v>1</v>
      </c>
      <c r="BS494" s="1029"/>
      <c r="BT494" s="1029"/>
      <c r="BU494" s="1029"/>
      <c r="BV494" s="1029"/>
      <c r="BW494" s="1029"/>
      <c r="BX494" s="1029"/>
      <c r="BY494" s="1087"/>
      <c r="CA494" s="365" t="b">
        <f t="shared" si="211"/>
        <v>0</v>
      </c>
      <c r="CB494" s="365">
        <f t="shared" si="212"/>
        <v>156</v>
      </c>
      <c r="CC494" s="365" t="b">
        <f t="shared" si="213"/>
        <v>0</v>
      </c>
      <c r="CD494" s="365" t="b">
        <f t="shared" si="214"/>
        <v>0</v>
      </c>
      <c r="CE494" s="365" t="b">
        <f t="shared" si="215"/>
        <v>0</v>
      </c>
      <c r="CF494" s="365" t="b">
        <f t="shared" si="216"/>
        <v>0</v>
      </c>
      <c r="CG494" s="365" t="b">
        <f t="shared" si="217"/>
        <v>0</v>
      </c>
      <c r="CH494" s="365" t="b">
        <f t="shared" si="218"/>
        <v>0</v>
      </c>
      <c r="CI494" s="72" t="b">
        <f t="shared" si="219"/>
        <v>0</v>
      </c>
      <c r="CJ494" s="72">
        <f t="shared" si="220"/>
        <v>156</v>
      </c>
      <c r="CK494" s="72" t="b">
        <f t="shared" si="221"/>
        <v>0</v>
      </c>
      <c r="CL494" s="72">
        <f t="shared" si="222"/>
        <v>0</v>
      </c>
      <c r="CM494" s="72" t="b">
        <f t="shared" si="223"/>
        <v>0</v>
      </c>
      <c r="CN494" s="72" t="b">
        <f t="shared" si="224"/>
        <v>0</v>
      </c>
      <c r="CP494" s="13">
        <f t="shared" si="225"/>
        <v>0</v>
      </c>
      <c r="CQ494" s="13" t="b">
        <f t="shared" si="226"/>
        <v>0</v>
      </c>
      <c r="CR494" s="13" t="b">
        <f t="shared" si="227"/>
        <v>0</v>
      </c>
      <c r="CS494" s="13" t="b">
        <f t="shared" si="233"/>
        <v>0</v>
      </c>
      <c r="CT494" s="13" t="b">
        <f t="shared" si="232"/>
        <v>0</v>
      </c>
      <c r="CU494" s="13" t="b">
        <f t="shared" si="234"/>
        <v>0</v>
      </c>
      <c r="CV494" s="13" t="b">
        <f t="shared" si="228"/>
        <v>0</v>
      </c>
      <c r="CW494" s="13" t="b">
        <f t="shared" si="229"/>
        <v>0</v>
      </c>
      <c r="CX494" s="13" t="b">
        <f t="shared" si="230"/>
        <v>0</v>
      </c>
      <c r="CY494" s="13" t="b">
        <f t="shared" si="231"/>
        <v>0</v>
      </c>
    </row>
    <row r="495" spans="1:103" ht="15" thickBot="1">
      <c r="A495" s="932"/>
      <c r="B495" s="1039"/>
      <c r="C495" s="1039"/>
      <c r="D495" s="1039"/>
      <c r="E495" s="1039"/>
      <c r="F495" s="1039"/>
      <c r="G495" s="1039"/>
      <c r="H495" s="1039"/>
      <c r="I495" s="1039"/>
      <c r="J495" s="1039"/>
      <c r="K495" s="1039"/>
      <c r="L495" s="1039"/>
      <c r="M495" s="1039"/>
      <c r="N495" s="1039"/>
      <c r="O495" s="1039"/>
      <c r="P495" s="1039"/>
      <c r="Q495" s="941"/>
      <c r="R495" s="1039"/>
      <c r="S495" s="1039"/>
      <c r="T495" s="1039"/>
      <c r="U495" s="1039"/>
      <c r="V495" s="1039"/>
      <c r="W495" s="109"/>
      <c r="X495" s="109"/>
      <c r="Y495" s="109"/>
      <c r="Z495" s="109"/>
      <c r="AA495" s="109" t="s">
        <v>50</v>
      </c>
      <c r="AB495" s="110"/>
      <c r="AC495" s="110"/>
      <c r="AD495" s="109"/>
      <c r="AE495" s="1039"/>
      <c r="AF495" s="334">
        <f t="shared" si="206"/>
        <v>0</v>
      </c>
      <c r="AG495" s="272">
        <f>IF(R495="kompletna",Q495*J495*0.0036*'lista, wskaźniki'!$F$13, IF(R495="częściowa",Q495*J495*0.0036*'lista, wskaźniki'!$F$14, IF(R495="brak",Q495*J495*0.0036*'lista, wskaźniki'!$F$15,)))</f>
        <v>0</v>
      </c>
      <c r="AH495" s="334">
        <f>IF(Y495="inne",K495*'lista, wskaźniki'!$E$35,IF(Y495="to samo źródło",0,IF(Y495=0,0)))</f>
        <v>0</v>
      </c>
      <c r="AI495" s="334" t="b">
        <f>IF(AA495="gaz z sieci",AC495*'lista, wskaźniki'!$D$21)</f>
        <v>0</v>
      </c>
      <c r="AJ495" s="272">
        <f>IF(AA495="węgiel",AB495*'lista, wskaźniki'!$D$20, IF('Sektor mieszkaniowy'!AA495="drewno",'Sektor mieszkaniowy'!AB495*'lista, wskaźniki'!$D$22,IF('Sektor mieszkaniowy'!AA495="pellet",AB495*'lista, wskaźniki'!$D$23,IF('Sektor mieszkaniowy'!AA495="gaz z sieci",AB495*'lista, wskaźniki'!$D$21,IF('Sektor mieszkaniowy'!AA495="olej opałowy",'Sektor mieszkaniowy'!AB495*'lista, wskaźniki'!$D$24)))))</f>
        <v>0</v>
      </c>
      <c r="AK495" s="1042"/>
      <c r="AL495" s="1039"/>
      <c r="AM495" s="20">
        <f>IF(AA495="węgiel",AF495*1/3.6*'lista, wskaźniki'!$F$20,IF(AA495="drewno",AF495*1/3.6*'lista, wskaźniki'!$F$22,IF(AA495="pellet",AF495*1/3.6*'lista, wskaźniki'!$F$23,IF(AA495="gaz z sieci",AF495*1/3.6*'lista, wskaźniki'!$F$21,IF(AA495="olej opałowy",AF495*1/3.6*'lista, wskaźniki'!$F$24,0)))))</f>
        <v>0</v>
      </c>
      <c r="AN495" s="20">
        <f>IF(AA495="węgiel",AF495*'lista, wskaźniki'!$E$42,IF(AA495="drewno",AF495*'lista, wskaźniki'!$G$42,IF(AA495="pellet",AF495*'lista, wskaźniki'!$H$42,IF(AA495="gaz z sieci",AF495*'lista, wskaźniki'!$F$42,IF(AA495="olej opałowy",AF495*'lista, wskaźniki'!$I$42,0)))))</f>
        <v>0</v>
      </c>
      <c r="AO495" s="20">
        <f>IF(AA495="węgiel",AF495*'lista, wskaźniki'!$E$43,IF(AA495="drewno",AF495*'lista, wskaźniki'!$G$43,IF(AA495="pellet",AF495*'lista, wskaźniki'!$H$43,IF(AA495="gaz z sieci",AF495*'lista, wskaźniki'!$F$43,IF(AA495="olej opałowy",AF495*'lista, wskaźniki'!$I$43,0)))))</f>
        <v>0</v>
      </c>
      <c r="AP495" s="20">
        <f>IF(AA495="węgiel",AF495*'lista, wskaźniki'!$E$44,IF(AA495="drewno",AF495*'lista, wskaźniki'!$G$44,IF(AA495="pellet",AF495*'lista, wskaźniki'!$H$44,IF(AA495="gaz z sieci",AF495*'lista, wskaźniki'!$F$44,IF(AA495="olej opałowy",AF495*'lista, wskaźniki'!$I$44,0)))))</f>
        <v>0</v>
      </c>
      <c r="AQ495" s="20" t="b">
        <f>IF(Z495="gaz",AH495*1/3.6*'lista, wskaźniki'!$F$21,IF(Z495="energia elektryczna",AH495*1/3.6*'lista, wskaźniki'!$F$26))</f>
        <v>0</v>
      </c>
      <c r="AR495" s="20" t="b">
        <f>IF(Z495="gaz",AH495*'lista, wskaźniki'!$F$42,IF(Z495="energia elektryczna",AH495*0))</f>
        <v>0</v>
      </c>
      <c r="AS495" s="20" t="b">
        <f>IF(Z495="gaz",AH495*'lista, wskaźniki'!$F$43,IF(Z495="energia elektryczna",AH495*0))</f>
        <v>0</v>
      </c>
      <c r="AT495" s="20" t="b">
        <f>IF(Z495="gaz",AH495*'lista, wskaźniki'!$F$44,IF(Z495="energia elektryczna",AH495*0))</f>
        <v>0</v>
      </c>
      <c r="AU495" s="20">
        <f>AI495*1/3.6*'lista, wskaźniki'!$F$21</f>
        <v>0</v>
      </c>
      <c r="AV495" s="20">
        <f>AI495*'lista, wskaźniki'!$F$42</f>
        <v>0</v>
      </c>
      <c r="AW495" s="20">
        <f>AI495*'lista, wskaźniki'!$F$43</f>
        <v>0</v>
      </c>
      <c r="AX495" s="20">
        <f>AI495*'lista, wskaźniki'!$F$44</f>
        <v>0</v>
      </c>
      <c r="AY495" s="20">
        <f>AK495*'lista, wskaźniki'!$F$26</f>
        <v>0</v>
      </c>
      <c r="AZ495" s="20">
        <f t="shared" si="207"/>
        <v>0</v>
      </c>
      <c r="BA495" s="20">
        <f t="shared" si="208"/>
        <v>0</v>
      </c>
      <c r="BB495" s="20">
        <f t="shared" si="209"/>
        <v>0</v>
      </c>
      <c r="BC495" s="20">
        <f t="shared" si="210"/>
        <v>0</v>
      </c>
      <c r="BD495" s="1039"/>
      <c r="BE495" s="1039"/>
      <c r="BF495" s="1039"/>
      <c r="BG495" s="1039"/>
      <c r="BH495" s="109"/>
      <c r="BI495" s="1039"/>
      <c r="BJ495" s="109"/>
      <c r="BK495" s="1039"/>
      <c r="BL495" s="109"/>
      <c r="BM495" s="109"/>
      <c r="BN495" s="109"/>
      <c r="BO495" s="109"/>
      <c r="BP495" s="109"/>
      <c r="BQ495" s="109"/>
      <c r="BR495" s="109"/>
      <c r="BS495" s="1029"/>
      <c r="BT495" s="1029"/>
      <c r="BU495" s="1029"/>
      <c r="BV495" s="1029"/>
      <c r="BW495" s="1029"/>
      <c r="BX495" s="1029"/>
      <c r="BY495" s="1087"/>
      <c r="CA495" s="365" t="b">
        <f t="shared" si="211"/>
        <v>0</v>
      </c>
      <c r="CB495" s="365" t="b">
        <f t="shared" si="212"/>
        <v>0</v>
      </c>
      <c r="CC495" s="365">
        <f t="shared" si="213"/>
        <v>0</v>
      </c>
      <c r="CD495" s="365" t="b">
        <f t="shared" si="214"/>
        <v>0</v>
      </c>
      <c r="CE495" s="365" t="b">
        <f t="shared" si="215"/>
        <v>0</v>
      </c>
      <c r="CF495" s="365" t="b">
        <f t="shared" si="216"/>
        <v>0</v>
      </c>
      <c r="CG495" s="365" t="b">
        <f t="shared" si="217"/>
        <v>0</v>
      </c>
      <c r="CH495" s="365" t="b">
        <f t="shared" si="218"/>
        <v>0</v>
      </c>
      <c r="CI495" s="72" t="b">
        <f t="shared" si="219"/>
        <v>0</v>
      </c>
      <c r="CJ495" s="72" t="b">
        <f t="shared" si="220"/>
        <v>0</v>
      </c>
      <c r="CK495" s="72">
        <f t="shared" si="221"/>
        <v>0</v>
      </c>
      <c r="CL495" s="72">
        <f t="shared" si="222"/>
        <v>0</v>
      </c>
      <c r="CM495" s="72" t="b">
        <f t="shared" si="223"/>
        <v>0</v>
      </c>
      <c r="CN495" s="72" t="b">
        <f t="shared" si="224"/>
        <v>0</v>
      </c>
      <c r="CP495" s="13">
        <f t="shared" si="225"/>
        <v>0</v>
      </c>
      <c r="CQ495" s="13" t="b">
        <f t="shared" si="226"/>
        <v>0</v>
      </c>
      <c r="CR495" s="13" t="b">
        <f t="shared" si="227"/>
        <v>0</v>
      </c>
      <c r="CS495" s="13" t="b">
        <f t="shared" si="233"/>
        <v>0</v>
      </c>
      <c r="CT495" s="13" t="b">
        <f t="shared" si="232"/>
        <v>0</v>
      </c>
      <c r="CU495" s="13" t="b">
        <f t="shared" si="234"/>
        <v>0</v>
      </c>
      <c r="CV495" s="13" t="b">
        <f t="shared" si="228"/>
        <v>0</v>
      </c>
      <c r="CW495" s="13" t="b">
        <f t="shared" si="229"/>
        <v>0</v>
      </c>
      <c r="CX495" s="13" t="b">
        <f t="shared" si="230"/>
        <v>0</v>
      </c>
      <c r="CY495" s="13" t="b">
        <f t="shared" si="231"/>
        <v>0</v>
      </c>
    </row>
    <row r="496" spans="1:103" ht="15" thickBot="1">
      <c r="A496" s="932"/>
      <c r="B496" s="1039"/>
      <c r="C496" s="1039"/>
      <c r="D496" s="1039"/>
      <c r="E496" s="1039"/>
      <c r="F496" s="1039"/>
      <c r="G496" s="1039"/>
      <c r="H496" s="1039"/>
      <c r="I496" s="1039"/>
      <c r="J496" s="1039"/>
      <c r="K496" s="1039"/>
      <c r="L496" s="1039"/>
      <c r="M496" s="1039"/>
      <c r="N496" s="1039"/>
      <c r="O496" s="1039"/>
      <c r="P496" s="1039"/>
      <c r="Q496" s="941"/>
      <c r="R496" s="1039"/>
      <c r="S496" s="1039"/>
      <c r="T496" s="1039"/>
      <c r="U496" s="1039"/>
      <c r="V496" s="1039"/>
      <c r="W496" s="109"/>
      <c r="X496" s="109"/>
      <c r="Y496" s="109"/>
      <c r="Z496" s="109"/>
      <c r="AA496" s="109" t="s">
        <v>38</v>
      </c>
      <c r="AB496" s="110"/>
      <c r="AC496" s="110"/>
      <c r="AD496" s="109"/>
      <c r="AE496" s="1039"/>
      <c r="AF496" s="334">
        <f t="shared" si="206"/>
        <v>0</v>
      </c>
      <c r="AG496" s="272">
        <f>IF(R496="kompletna",Q496*J496*0.0036*'lista, wskaźniki'!$F$13, IF(R496="częściowa",Q496*J496*0.0036*'lista, wskaźniki'!$F$14, IF(R496="brak",Q496*J496*0.0036*'lista, wskaźniki'!$F$15,)))</f>
        <v>0</v>
      </c>
      <c r="AH496" s="334">
        <f>IF(Y496="inne",K496*'lista, wskaźniki'!$E$35,IF(Y496="to samo źródło",0,IF(Y496=0,0)))</f>
        <v>0</v>
      </c>
      <c r="AI496" s="334">
        <f>IF(AA496="gaz z sieci",AC496*'lista, wskaźniki'!$D$21)</f>
        <v>0</v>
      </c>
      <c r="AJ496" s="272">
        <f>IF(AA496="węgiel",AB496*'lista, wskaźniki'!$D$20, IF('Sektor mieszkaniowy'!AA496="drewno",'Sektor mieszkaniowy'!AB496*'lista, wskaźniki'!$D$22,IF('Sektor mieszkaniowy'!AA496="pellet",AB496*'lista, wskaźniki'!$D$23,IF('Sektor mieszkaniowy'!AA496="gaz z sieci",AB496*'lista, wskaźniki'!$D$21,IF('Sektor mieszkaniowy'!AA496="olej opałowy",'Sektor mieszkaniowy'!AB496*'lista, wskaźniki'!$D$24)))))</f>
        <v>0</v>
      </c>
      <c r="AK496" s="1042"/>
      <c r="AL496" s="1039"/>
      <c r="AM496" s="20">
        <f>IF(AA496="węgiel",AF496*1/3.6*'lista, wskaźniki'!$F$20,IF(AA496="drewno",AF496*1/3.6*'lista, wskaźniki'!$F$22,IF(AA496="pellet",AF496*1/3.6*'lista, wskaźniki'!$F$23,IF(AA496="gaz z sieci",AF496*1/3.6*'lista, wskaźniki'!$F$21,IF(AA496="olej opałowy",AF496*1/3.6*'lista, wskaźniki'!$F$24,0)))))</f>
        <v>0</v>
      </c>
      <c r="AN496" s="20">
        <f>IF(AA496="węgiel",AF496*'lista, wskaźniki'!$E$42,IF(AA496="drewno",AF496*'lista, wskaźniki'!$G$42,IF(AA496="pellet",AF496*'lista, wskaźniki'!$H$42,IF(AA496="gaz z sieci",AF496*'lista, wskaźniki'!$F$42,IF(AA496="olej opałowy",AF496*'lista, wskaźniki'!$I$42,0)))))</f>
        <v>0</v>
      </c>
      <c r="AO496" s="20">
        <f>IF(AA496="węgiel",AF496*'lista, wskaźniki'!$E$43,IF(AA496="drewno",AF496*'lista, wskaźniki'!$G$43,IF(AA496="pellet",AF496*'lista, wskaźniki'!$H$43,IF(AA496="gaz z sieci",AF496*'lista, wskaźniki'!$F$43,IF(AA496="olej opałowy",AF496*'lista, wskaźniki'!$I$43,0)))))</f>
        <v>0</v>
      </c>
      <c r="AP496" s="20">
        <f>IF(AA496="węgiel",AF496*'lista, wskaźniki'!$E$44,IF(AA496="drewno",AF496*'lista, wskaźniki'!$G$44,IF(AA496="pellet",AF496*'lista, wskaźniki'!$H$44,IF(AA496="gaz z sieci",AF496*'lista, wskaźniki'!$F$44,IF(AA496="olej opałowy",AF496*'lista, wskaźniki'!$I$44,0)))))</f>
        <v>0</v>
      </c>
      <c r="AQ496" s="20" t="b">
        <f>IF(Z496="gaz",AH496*1/3.6*'lista, wskaźniki'!$F$21,IF(Z496="energia elektryczna",AH496*1/3.6*'lista, wskaźniki'!$F$26))</f>
        <v>0</v>
      </c>
      <c r="AR496" s="20" t="b">
        <f>IF(Z496="gaz",AH496*'lista, wskaźniki'!$F$42,IF(Z496="energia elektryczna",AH496*0))</f>
        <v>0</v>
      </c>
      <c r="AS496" s="20" t="b">
        <f>IF(Z496="gaz",AH496*'lista, wskaźniki'!$F$43,IF(Z496="energia elektryczna",AH496*0))</f>
        <v>0</v>
      </c>
      <c r="AT496" s="20" t="b">
        <f>IF(Z496="gaz",AH496*'lista, wskaźniki'!$F$44,IF(Z496="energia elektryczna",AH496*0))</f>
        <v>0</v>
      </c>
      <c r="AU496" s="20">
        <f>AI496*1/3.6*'lista, wskaźniki'!$F$21</f>
        <v>0</v>
      </c>
      <c r="AV496" s="20">
        <f>AI496*'lista, wskaźniki'!$F$42</f>
        <v>0</v>
      </c>
      <c r="AW496" s="20">
        <f>AI496*'lista, wskaźniki'!$F$43</f>
        <v>0</v>
      </c>
      <c r="AX496" s="20">
        <f>AI496*'lista, wskaźniki'!$F$44</f>
        <v>0</v>
      </c>
      <c r="AY496" s="20">
        <f>AK496*'lista, wskaźniki'!$F$26</f>
        <v>0</v>
      </c>
      <c r="AZ496" s="20">
        <f t="shared" si="207"/>
        <v>0</v>
      </c>
      <c r="BA496" s="20">
        <f t="shared" si="208"/>
        <v>0</v>
      </c>
      <c r="BB496" s="20">
        <f t="shared" si="209"/>
        <v>0</v>
      </c>
      <c r="BC496" s="20">
        <f t="shared" si="210"/>
        <v>0</v>
      </c>
      <c r="BD496" s="1039"/>
      <c r="BE496" s="1039"/>
      <c r="BF496" s="1039"/>
      <c r="BG496" s="1039"/>
      <c r="BH496" s="109"/>
      <c r="BI496" s="1039"/>
      <c r="BJ496" s="109"/>
      <c r="BK496" s="1039"/>
      <c r="BL496" s="109"/>
      <c r="BM496" s="109"/>
      <c r="BN496" s="109"/>
      <c r="BO496" s="109"/>
      <c r="BP496" s="109"/>
      <c r="BQ496" s="109"/>
      <c r="BR496" s="109"/>
      <c r="BS496" s="1029"/>
      <c r="BT496" s="1029"/>
      <c r="BU496" s="1029"/>
      <c r="BV496" s="1029"/>
      <c r="BW496" s="1029"/>
      <c r="BX496" s="1029"/>
      <c r="BY496" s="1087"/>
      <c r="CA496" s="365" t="b">
        <f t="shared" si="211"/>
        <v>0</v>
      </c>
      <c r="CB496" s="365" t="b">
        <f t="shared" si="212"/>
        <v>0</v>
      </c>
      <c r="CC496" s="365" t="b">
        <f t="shared" si="213"/>
        <v>0</v>
      </c>
      <c r="CD496" s="365">
        <f t="shared" si="214"/>
        <v>0</v>
      </c>
      <c r="CE496" s="365" t="b">
        <f t="shared" si="215"/>
        <v>0</v>
      </c>
      <c r="CF496" s="365" t="b">
        <f t="shared" si="216"/>
        <v>0</v>
      </c>
      <c r="CG496" s="365" t="b">
        <f t="shared" si="217"/>
        <v>0</v>
      </c>
      <c r="CH496" s="365">
        <f t="shared" si="218"/>
        <v>0</v>
      </c>
      <c r="CI496" s="72" t="b">
        <f t="shared" si="219"/>
        <v>0</v>
      </c>
      <c r="CJ496" s="72" t="b">
        <f t="shared" si="220"/>
        <v>0</v>
      </c>
      <c r="CK496" s="72" t="b">
        <f t="shared" si="221"/>
        <v>0</v>
      </c>
      <c r="CL496" s="72">
        <f t="shared" si="222"/>
        <v>0</v>
      </c>
      <c r="CM496" s="72" t="b">
        <f t="shared" si="223"/>
        <v>0</v>
      </c>
      <c r="CN496" s="72" t="b">
        <f t="shared" si="224"/>
        <v>0</v>
      </c>
      <c r="CP496" s="13">
        <f t="shared" si="225"/>
        <v>0</v>
      </c>
      <c r="CQ496" s="13" t="b">
        <f t="shared" si="226"/>
        <v>0</v>
      </c>
      <c r="CR496" s="13" t="b">
        <f t="shared" si="227"/>
        <v>0</v>
      </c>
      <c r="CS496" s="13" t="b">
        <f t="shared" si="233"/>
        <v>0</v>
      </c>
      <c r="CT496" s="13" t="b">
        <f t="shared" si="232"/>
        <v>0</v>
      </c>
      <c r="CU496" s="13" t="b">
        <f t="shared" si="234"/>
        <v>0</v>
      </c>
      <c r="CV496" s="13" t="b">
        <f t="shared" si="228"/>
        <v>0</v>
      </c>
      <c r="CW496" s="13" t="b">
        <f t="shared" si="229"/>
        <v>0</v>
      </c>
      <c r="CX496" s="13" t="b">
        <f t="shared" si="230"/>
        <v>0</v>
      </c>
      <c r="CY496" s="13" t="b">
        <f t="shared" si="231"/>
        <v>0</v>
      </c>
    </row>
    <row r="497" spans="1:103" ht="15" thickBot="1">
      <c r="A497" s="933"/>
      <c r="B497" s="1040"/>
      <c r="C497" s="1040"/>
      <c r="D497" s="1040"/>
      <c r="E497" s="1040"/>
      <c r="F497" s="1040"/>
      <c r="G497" s="1040"/>
      <c r="H497" s="1040"/>
      <c r="I497" s="1040"/>
      <c r="J497" s="1040"/>
      <c r="K497" s="1040"/>
      <c r="L497" s="1040"/>
      <c r="M497" s="1040"/>
      <c r="N497" s="1040"/>
      <c r="O497" s="1040"/>
      <c r="P497" s="1040"/>
      <c r="Q497" s="942"/>
      <c r="R497" s="1040"/>
      <c r="S497" s="1040"/>
      <c r="T497" s="1040"/>
      <c r="U497" s="1040"/>
      <c r="V497" s="1040"/>
      <c r="W497" s="111"/>
      <c r="X497" s="111"/>
      <c r="Y497" s="111"/>
      <c r="Z497" s="111"/>
      <c r="AA497" s="111" t="s">
        <v>37</v>
      </c>
      <c r="AB497" s="112"/>
      <c r="AC497" s="112"/>
      <c r="AD497" s="111"/>
      <c r="AE497" s="1040"/>
      <c r="AF497" s="334">
        <f t="shared" si="206"/>
        <v>0</v>
      </c>
      <c r="AG497" s="272">
        <f>IF(R497="kompletna",Q497*J497*0.0036*'lista, wskaźniki'!$F$13, IF(R497="częściowa",Q497*J497*0.0036*'lista, wskaźniki'!$F$14, IF(R497="brak",Q497*J497*0.0036*'lista, wskaźniki'!$F$15,)))</f>
        <v>0</v>
      </c>
      <c r="AH497" s="334">
        <f>IF(Y497="inne",K497*'lista, wskaźniki'!$E$35,IF(Y497="to samo źródło",0,IF(Y497=0,0)))</f>
        <v>0</v>
      </c>
      <c r="AI497" s="334" t="b">
        <f>IF(AA497="gaz z sieci",AC497*'lista, wskaźniki'!$D$21)</f>
        <v>0</v>
      </c>
      <c r="AJ497" s="272">
        <f>IF(AA497="węgiel",AB497*'lista, wskaźniki'!$D$20, IF('Sektor mieszkaniowy'!AA497="drewno",'Sektor mieszkaniowy'!AB497*'lista, wskaźniki'!$D$22,IF('Sektor mieszkaniowy'!AA497="pellet",AB497*'lista, wskaźniki'!$D$23,IF('Sektor mieszkaniowy'!AA497="gaz z sieci",AB497*'lista, wskaźniki'!$D$21,IF('Sektor mieszkaniowy'!AA497="olej opałowy",'Sektor mieszkaniowy'!AB497*'lista, wskaźniki'!$D$24)))))</f>
        <v>0</v>
      </c>
      <c r="AK497" s="1043"/>
      <c r="AL497" s="1040"/>
      <c r="AM497" s="20">
        <f>IF(AA497="węgiel",AF497*1/3.6*'lista, wskaźniki'!$F$20,IF(AA497="drewno",AF497*1/3.6*'lista, wskaźniki'!$F$22,IF(AA497="pellet",AF497*1/3.6*'lista, wskaźniki'!$F$23,IF(AA497="gaz z sieci",AF497*1/3.6*'lista, wskaźniki'!$F$21,IF(AA497="olej opałowy",AF497*1/3.6*'lista, wskaźniki'!$F$24,0)))))</f>
        <v>0</v>
      </c>
      <c r="AN497" s="20">
        <f>IF(AA497="węgiel",AF497*'lista, wskaźniki'!$E$42,IF(AA497="drewno",AF497*'lista, wskaźniki'!$G$42,IF(AA497="pellet",AF497*'lista, wskaźniki'!$H$42,IF(AA497="gaz z sieci",AF497*'lista, wskaźniki'!$F$42,IF(AA497="olej opałowy",AF497*'lista, wskaźniki'!$I$42,0)))))</f>
        <v>0</v>
      </c>
      <c r="AO497" s="20">
        <f>IF(AA497="węgiel",AF497*'lista, wskaźniki'!$E$43,IF(AA497="drewno",AF497*'lista, wskaźniki'!$G$43,IF(AA497="pellet",AF497*'lista, wskaźniki'!$H$43,IF(AA497="gaz z sieci",AF497*'lista, wskaźniki'!$F$43,IF(AA497="olej opałowy",AF497*'lista, wskaźniki'!$I$43,0)))))</f>
        <v>0</v>
      </c>
      <c r="AP497" s="20">
        <f>IF(AA497="węgiel",AF497*'lista, wskaźniki'!$E$44,IF(AA497="drewno",AF497*'lista, wskaźniki'!$G$44,IF(AA497="pellet",AF497*'lista, wskaźniki'!$H$44,IF(AA497="gaz z sieci",AF497*'lista, wskaźniki'!$F$44,IF(AA497="olej opałowy",AF497*'lista, wskaźniki'!$I$44,0)))))</f>
        <v>0</v>
      </c>
      <c r="AQ497" s="20" t="b">
        <f>IF(Z497="gaz",AH497*1/3.6*'lista, wskaźniki'!$F$21,IF(Z497="energia elektryczna",AH497*1/3.6*'lista, wskaźniki'!$F$26))</f>
        <v>0</v>
      </c>
      <c r="AR497" s="20" t="b">
        <f>IF(Z497="gaz",AH497*'lista, wskaźniki'!$F$42,IF(Z497="energia elektryczna",AH497*0))</f>
        <v>0</v>
      </c>
      <c r="AS497" s="20" t="b">
        <f>IF(Z497="gaz",AH497*'lista, wskaźniki'!$F$43,IF(Z497="energia elektryczna",AH497*0))</f>
        <v>0</v>
      </c>
      <c r="AT497" s="20" t="b">
        <f>IF(Z497="gaz",AH497*'lista, wskaźniki'!$F$44,IF(Z497="energia elektryczna",AH497*0))</f>
        <v>0</v>
      </c>
      <c r="AU497" s="20">
        <f>AI497*1/3.6*'lista, wskaźniki'!$F$21</f>
        <v>0</v>
      </c>
      <c r="AV497" s="20">
        <f>AI497*'lista, wskaźniki'!$F$42</f>
        <v>0</v>
      </c>
      <c r="AW497" s="20">
        <f>AI497*'lista, wskaźniki'!$F$43</f>
        <v>0</v>
      </c>
      <c r="AX497" s="20">
        <f>AI497*'lista, wskaźniki'!$F$44</f>
        <v>0</v>
      </c>
      <c r="AY497" s="20">
        <f>AK497*'lista, wskaźniki'!$F$26</f>
        <v>0</v>
      </c>
      <c r="AZ497" s="20">
        <f t="shared" si="207"/>
        <v>0</v>
      </c>
      <c r="BA497" s="20">
        <f t="shared" si="208"/>
        <v>0</v>
      </c>
      <c r="BB497" s="20">
        <f t="shared" si="209"/>
        <v>0</v>
      </c>
      <c r="BC497" s="20">
        <f t="shared" si="210"/>
        <v>0</v>
      </c>
      <c r="BD497" s="1040"/>
      <c r="BE497" s="1040"/>
      <c r="BF497" s="1040"/>
      <c r="BG497" s="1040"/>
      <c r="BH497" s="111"/>
      <c r="BI497" s="1040"/>
      <c r="BJ497" s="111"/>
      <c r="BK497" s="1040"/>
      <c r="BL497" s="111"/>
      <c r="BM497" s="111"/>
      <c r="BN497" s="111"/>
      <c r="BO497" s="111"/>
      <c r="BP497" s="111"/>
      <c r="BQ497" s="111"/>
      <c r="BR497" s="111"/>
      <c r="BS497" s="1030"/>
      <c r="BT497" s="1030"/>
      <c r="BU497" s="1030"/>
      <c r="BV497" s="1030"/>
      <c r="BW497" s="1030"/>
      <c r="BX497" s="1030"/>
      <c r="BY497" s="1088"/>
      <c r="CA497" s="365" t="b">
        <f t="shared" si="211"/>
        <v>0</v>
      </c>
      <c r="CB497" s="365" t="b">
        <f t="shared" si="212"/>
        <v>0</v>
      </c>
      <c r="CC497" s="365" t="b">
        <f t="shared" si="213"/>
        <v>0</v>
      </c>
      <c r="CD497" s="365" t="b">
        <f t="shared" si="214"/>
        <v>0</v>
      </c>
      <c r="CE497" s="365">
        <f t="shared" si="215"/>
        <v>0</v>
      </c>
      <c r="CF497" s="365" t="b">
        <f t="shared" si="216"/>
        <v>0</v>
      </c>
      <c r="CG497" s="365" t="b">
        <f t="shared" si="217"/>
        <v>0</v>
      </c>
      <c r="CH497" s="365" t="b">
        <f t="shared" si="218"/>
        <v>0</v>
      </c>
      <c r="CI497" s="72" t="b">
        <f t="shared" si="219"/>
        <v>0</v>
      </c>
      <c r="CJ497" s="72" t="b">
        <f t="shared" si="220"/>
        <v>0</v>
      </c>
      <c r="CK497" s="72" t="b">
        <f t="shared" si="221"/>
        <v>0</v>
      </c>
      <c r="CL497" s="72">
        <f t="shared" si="222"/>
        <v>0</v>
      </c>
      <c r="CM497" s="72">
        <f t="shared" si="223"/>
        <v>0</v>
      </c>
      <c r="CN497" s="72" t="b">
        <f t="shared" si="224"/>
        <v>0</v>
      </c>
      <c r="CP497" s="13">
        <f t="shared" si="225"/>
        <v>0</v>
      </c>
      <c r="CQ497" s="13" t="b">
        <f t="shared" si="226"/>
        <v>0</v>
      </c>
      <c r="CR497" s="13" t="b">
        <f t="shared" si="227"/>
        <v>0</v>
      </c>
      <c r="CS497" s="13" t="b">
        <f t="shared" si="233"/>
        <v>0</v>
      </c>
      <c r="CT497" s="13" t="b">
        <f t="shared" si="232"/>
        <v>0</v>
      </c>
      <c r="CU497" s="13" t="b">
        <f t="shared" si="234"/>
        <v>0</v>
      </c>
      <c r="CV497" s="13" t="b">
        <f t="shared" si="228"/>
        <v>0</v>
      </c>
      <c r="CW497" s="13" t="b">
        <f t="shared" si="229"/>
        <v>0</v>
      </c>
      <c r="CX497" s="13" t="b">
        <f t="shared" si="230"/>
        <v>0</v>
      </c>
      <c r="CY497" s="13" t="b">
        <f t="shared" si="231"/>
        <v>0</v>
      </c>
    </row>
    <row r="498" spans="1:103" ht="15" thickBot="1">
      <c r="A498" s="931">
        <v>100</v>
      </c>
      <c r="B498" s="1038" t="s">
        <v>210</v>
      </c>
      <c r="C498" s="1038">
        <v>50</v>
      </c>
      <c r="D498" s="1038" t="s">
        <v>1</v>
      </c>
      <c r="E498" s="1038" t="s">
        <v>5</v>
      </c>
      <c r="F498" s="1038">
        <v>5</v>
      </c>
      <c r="G498" s="1038"/>
      <c r="H498" s="1038"/>
      <c r="I498" s="1038" t="s">
        <v>11</v>
      </c>
      <c r="J498" s="1038">
        <v>136</v>
      </c>
      <c r="K498" s="1038">
        <v>5</v>
      </c>
      <c r="L498" s="1038" t="s">
        <v>16</v>
      </c>
      <c r="M498" s="1038">
        <v>100</v>
      </c>
      <c r="N498" s="1038" t="s">
        <v>17</v>
      </c>
      <c r="O498" s="1038"/>
      <c r="P498" s="1038" t="s">
        <v>17</v>
      </c>
      <c r="Q498" s="940">
        <f>IF(I498="&lt;1966",'lista, wskaźniki'!$G$4,IF(I498="1967-1985",'lista, wskaźniki'!$G$5,IF(I498="1986-1992",'lista, wskaźniki'!$G$6,IF(I498="1993-1996",'lista, wskaźniki'!$G$7,IF(I498="&gt;1997",'lista, wskaźniki'!$G$8,IF(I498=0,'lista, wskaźniki'!$G$4))))))</f>
        <v>250</v>
      </c>
      <c r="R498" s="1038" t="s">
        <v>23</v>
      </c>
      <c r="S498" s="1038" t="s">
        <v>27</v>
      </c>
      <c r="T498" s="1038">
        <v>25</v>
      </c>
      <c r="U498" s="1038">
        <v>2008</v>
      </c>
      <c r="V498" s="1038"/>
      <c r="W498" s="107" t="s">
        <v>35</v>
      </c>
      <c r="X498" s="107" t="s">
        <v>38</v>
      </c>
      <c r="Y498" s="109" t="s">
        <v>24</v>
      </c>
      <c r="Z498" s="107" t="s">
        <v>401</v>
      </c>
      <c r="AA498" s="107" t="s">
        <v>35</v>
      </c>
      <c r="AB498" s="108">
        <v>3</v>
      </c>
      <c r="AC498" s="108"/>
      <c r="AD498" s="343">
        <v>2400</v>
      </c>
      <c r="AE498" s="1089"/>
      <c r="AF498" s="334">
        <f t="shared" si="206"/>
        <v>82.905000000000001</v>
      </c>
      <c r="AG498" s="292">
        <f>IF(R498="kompletna",Q498*J498*0.0036*'lista, wskaźniki'!$F$13, IF(R498="częściowa",Q498*J498*0.0036*'lista, wskaźniki'!$F$14, IF(R498="brak",Q498*J498*0.0036*'lista, wskaźniki'!$F$15,)))</f>
        <v>97.92</v>
      </c>
      <c r="AH498" s="334">
        <f>IF(Y498="inne",K498*'lista, wskaźniki'!$E$35,IF(Y498="to samo źródło",0,IF(Y498=0,0)))</f>
        <v>10.839268125</v>
      </c>
      <c r="AI498" s="334" t="b">
        <f>IF(AA498="gaz z sieci",AC498*'lista, wskaźniki'!$D$21)</f>
        <v>0</v>
      </c>
      <c r="AJ498" s="292">
        <f>IF(AA498="węgiel",AB498*'lista, wskaźniki'!$D$20, IF('Sektor mieszkaniowy'!AA498="drewno",'Sektor mieszkaniowy'!AB498*'lista, wskaźniki'!$D$22,IF('Sektor mieszkaniowy'!AA498="pellet",AB498*'lista, wskaźniki'!$D$23,IF('Sektor mieszkaniowy'!AA498="gaz z sieci",AB498*'lista, wskaźniki'!$D$21,IF('Sektor mieszkaniowy'!AA498="olej opałowy",'Sektor mieszkaniowy'!AB498*'lista, wskaźniki'!$D$24)))))</f>
        <v>67.89</v>
      </c>
      <c r="AK498" s="1041">
        <f>AL498/'lista, wskaźniki'!$A$127</f>
        <v>2.4615384615384617</v>
      </c>
      <c r="AL498" s="1038">
        <v>1600</v>
      </c>
      <c r="AM498" s="20">
        <f>IF(AA498="węgiel",AF498*1/3.6*'lista, wskaźniki'!$F$20,IF(AA498="drewno",AF498*1/3.6*'lista, wskaźniki'!$F$22,IF(AA498="pellet",AF498*1/3.6*'lista, wskaźniki'!$F$23,IF(AA498="gaz z sieci",AF498*1/3.6*'lista, wskaźniki'!$F$21,IF(AA498="olej opałowy",AF498*1/3.6*'lista, wskaźniki'!$F$24,0)))))</f>
        <v>7.8535906499999992</v>
      </c>
      <c r="AN498" s="20">
        <f>IF(AA498="węgiel",AF498*'lista, wskaźniki'!$E$42,IF(AA498="drewno",AF498*'lista, wskaźniki'!$G$42,IF(AA498="pellet",AF498*'lista, wskaźniki'!$H$42,IF(AA498="gaz z sieci",AF498*'lista, wskaźniki'!$F$42,IF(AA498="olej opałowy",AF498*'lista, wskaźniki'!$I$42,0)))))</f>
        <v>3.1503900000000001E-2</v>
      </c>
      <c r="AO498" s="20">
        <f>IF(AA498="węgiel",AF498*'lista, wskaźniki'!$E$43,IF(AA498="drewno",AF498*'lista, wskaźniki'!$G$43,IF(AA498="pellet",AF498*'lista, wskaźniki'!$H$43,IF(AA498="gaz z sieci",AF498*'lista, wskaźniki'!$F$43,IF(AA498="olej opałowy",AF498*'lista, wskaźniki'!$I$43,0)))))</f>
        <v>2.9845800000000002E-2</v>
      </c>
      <c r="AP498" s="20">
        <f>IF(AA498="węgiel",AF498*'lista, wskaźniki'!$E$44,IF(AA498="drewno",AF498*'lista, wskaźniki'!$G$44,IF(AA498="pellet",AF498*'lista, wskaźniki'!$H$44,IF(AA498="gaz z sieci",AF498*'lista, wskaźniki'!$F$44,IF(AA498="olej opałowy",AF498*'lista, wskaźniki'!$I$44,0)))))</f>
        <v>2.2384350000000002E-5</v>
      </c>
      <c r="AQ498" s="20">
        <f>IF(Z498="gaz",AH498*1/3.6*'lista, wskaźniki'!$F$21,IF(Z498="energia elektryczna",AH498*1/3.6*'lista, wskaźniki'!$F$26))</f>
        <v>0.60504794673750006</v>
      </c>
      <c r="AR498" s="20">
        <f>IF(Z498="gaz",AH498*'lista, wskaźniki'!$F$42,IF(Z498="energia elektryczna",AH498*0))</f>
        <v>5.4196340625E-6</v>
      </c>
      <c r="AS498" s="20">
        <f>IF(Z498="gaz",AH498*'lista, wskaźniki'!$F$43,IF(Z498="energia elektryczna",AH498*0))</f>
        <v>5.4196340625E-6</v>
      </c>
      <c r="AT498" s="20">
        <f>IF(Z498="gaz",AH498*'lista, wskaźniki'!$F$44,IF(Z498="energia elektryczna",AH498*0))</f>
        <v>0</v>
      </c>
      <c r="AU498" s="20">
        <f>AI498*1/3.6*'lista, wskaźniki'!$F$21</f>
        <v>0</v>
      </c>
      <c r="AV498" s="20">
        <f>AI498*'lista, wskaźniki'!$F$42</f>
        <v>0</v>
      </c>
      <c r="AW498" s="20">
        <f>AI498*'lista, wskaźniki'!$F$43</f>
        <v>0</v>
      </c>
      <c r="AX498" s="20">
        <f>AI498*'lista, wskaźniki'!$F$44</f>
        <v>0</v>
      </c>
      <c r="AY498" s="20">
        <f>AK498*'lista, wskaźniki'!$F$26</f>
        <v>2.1907692307692308</v>
      </c>
      <c r="AZ498" s="20">
        <f t="shared" si="207"/>
        <v>10.64940782750673</v>
      </c>
      <c r="BA498" s="20">
        <f t="shared" si="208"/>
        <v>3.1509319634062505E-2</v>
      </c>
      <c r="BB498" s="20">
        <f t="shared" si="209"/>
        <v>2.9851219634062502E-2</v>
      </c>
      <c r="BC498" s="20">
        <f t="shared" si="210"/>
        <v>2.2384350000000002E-5</v>
      </c>
      <c r="BD498" s="1038" t="s">
        <v>17</v>
      </c>
      <c r="BE498" s="1038" t="s">
        <v>16</v>
      </c>
      <c r="BF498" s="1038" t="s">
        <v>17</v>
      </c>
      <c r="BG498" s="1038" t="s">
        <v>17</v>
      </c>
      <c r="BH498" s="107"/>
      <c r="BI498" s="1038" t="s">
        <v>16</v>
      </c>
      <c r="BJ498" s="107" t="s">
        <v>52</v>
      </c>
      <c r="BK498" s="1038" t="s">
        <v>17</v>
      </c>
      <c r="BL498" s="107"/>
      <c r="BM498" s="107"/>
      <c r="BN498" s="107"/>
      <c r="BO498" s="107" t="s">
        <v>57</v>
      </c>
      <c r="BP498" s="107" t="s">
        <v>52</v>
      </c>
      <c r="BQ498" s="107" t="s">
        <v>120</v>
      </c>
      <c r="BR498" s="107">
        <v>2</v>
      </c>
      <c r="BS498" s="1028">
        <v>30000</v>
      </c>
      <c r="BT498" s="1028"/>
      <c r="BU498" s="1028">
        <v>1000</v>
      </c>
      <c r="BV498" s="1028"/>
      <c r="BW498" s="1028"/>
      <c r="BX498" s="1028">
        <v>4500</v>
      </c>
      <c r="BY498" s="1086"/>
      <c r="CA498" s="365">
        <f t="shared" si="211"/>
        <v>82.905000000000001</v>
      </c>
      <c r="CB498" s="365" t="b">
        <f t="shared" si="212"/>
        <v>0</v>
      </c>
      <c r="CC498" s="365" t="b">
        <f t="shared" si="213"/>
        <v>0</v>
      </c>
      <c r="CD498" s="365" t="b">
        <f t="shared" si="214"/>
        <v>0</v>
      </c>
      <c r="CE498" s="365" t="b">
        <f t="shared" si="215"/>
        <v>0</v>
      </c>
      <c r="CF498" s="365">
        <f t="shared" si="216"/>
        <v>10.839268125</v>
      </c>
      <c r="CG498" s="365" t="b">
        <f t="shared" si="217"/>
        <v>0</v>
      </c>
      <c r="CH498" s="365" t="b">
        <f t="shared" si="218"/>
        <v>0</v>
      </c>
      <c r="CI498" s="72">
        <f t="shared" si="219"/>
        <v>82.905000000000001</v>
      </c>
      <c r="CJ498" s="72" t="b">
        <f t="shared" si="220"/>
        <v>0</v>
      </c>
      <c r="CK498" s="72" t="b">
        <f t="shared" si="221"/>
        <v>0</v>
      </c>
      <c r="CL498" s="72">
        <f t="shared" si="222"/>
        <v>10.839268125</v>
      </c>
      <c r="CM498" s="72" t="b">
        <f t="shared" si="223"/>
        <v>0</v>
      </c>
      <c r="CN498" s="72" t="b">
        <f t="shared" si="224"/>
        <v>0</v>
      </c>
      <c r="CP498" s="13" t="b">
        <f t="shared" si="225"/>
        <v>0</v>
      </c>
      <c r="CQ498" s="13">
        <f t="shared" si="226"/>
        <v>0</v>
      </c>
      <c r="CR498" s="13">
        <f t="shared" si="227"/>
        <v>136</v>
      </c>
      <c r="CS498" s="13">
        <f t="shared" si="233"/>
        <v>68</v>
      </c>
      <c r="CT498" s="13" t="b">
        <f t="shared" si="232"/>
        <v>0</v>
      </c>
      <c r="CU498" s="13">
        <f t="shared" si="234"/>
        <v>0</v>
      </c>
      <c r="CV498" s="13" t="b">
        <f t="shared" si="228"/>
        <v>0</v>
      </c>
      <c r="CW498" s="13">
        <f t="shared" si="229"/>
        <v>0</v>
      </c>
      <c r="CX498" s="13" t="b">
        <f t="shared" si="230"/>
        <v>0</v>
      </c>
      <c r="CY498" s="13">
        <f t="shared" si="231"/>
        <v>0</v>
      </c>
    </row>
    <row r="499" spans="1:103" ht="15" thickBot="1">
      <c r="A499" s="932"/>
      <c r="B499" s="1039"/>
      <c r="C499" s="1039"/>
      <c r="D499" s="1039"/>
      <c r="E499" s="1039"/>
      <c r="F499" s="1039"/>
      <c r="G499" s="1039"/>
      <c r="H499" s="1039"/>
      <c r="I499" s="1039"/>
      <c r="J499" s="1039"/>
      <c r="K499" s="1039"/>
      <c r="L499" s="1039"/>
      <c r="M499" s="1039"/>
      <c r="N499" s="1039"/>
      <c r="O499" s="1039"/>
      <c r="P499" s="1039"/>
      <c r="Q499" s="941"/>
      <c r="R499" s="1039"/>
      <c r="S499" s="1039"/>
      <c r="T499" s="1039"/>
      <c r="U499" s="1039"/>
      <c r="V499" s="1039"/>
      <c r="W499" s="20" t="s">
        <v>36</v>
      </c>
      <c r="X499" s="109"/>
      <c r="Y499" s="109"/>
      <c r="Z499" s="109"/>
      <c r="AA499" s="109" t="s">
        <v>36</v>
      </c>
      <c r="AB499" s="110">
        <v>5</v>
      </c>
      <c r="AC499" s="110"/>
      <c r="AD499" s="332">
        <v>1000</v>
      </c>
      <c r="AE499" s="1090"/>
      <c r="AF499" s="334">
        <f>IF(AG499&gt;0,(AJ499+AG499/2)/2,AJ499)</f>
        <v>63.454999999999998</v>
      </c>
      <c r="AG499" s="292">
        <v>97.82</v>
      </c>
      <c r="AH499" s="334">
        <f>IF(Y499="inne",K499*'lista, wskaźniki'!$E$35,IF(Y499="to samo źródło",0,IF(Y499=0,0)))</f>
        <v>0</v>
      </c>
      <c r="AI499" s="334" t="b">
        <f>IF(AA499="gaz z sieci",AC499*'lista, wskaźniki'!$D$21)</f>
        <v>0</v>
      </c>
      <c r="AJ499" s="292">
        <f>IF(AA499="węgiel",AB499*'lista, wskaźniki'!$D$20, IF('Sektor mieszkaniowy'!AA499="drewno",'Sektor mieszkaniowy'!AB499*'lista, wskaźniki'!$D$22,IF('Sektor mieszkaniowy'!AA499="pellet",AB499*'lista, wskaźniki'!$D$23,IF('Sektor mieszkaniowy'!AA499="gaz z sieci",AB499*'lista, wskaźniki'!$D$21,IF('Sektor mieszkaniowy'!AA499="olej opałowy",'Sektor mieszkaniowy'!AB499*'lista, wskaźniki'!$D$24)))))</f>
        <v>78</v>
      </c>
      <c r="AK499" s="1042"/>
      <c r="AL499" s="1039"/>
      <c r="AM499" s="20">
        <f>IF(AA499="węgiel",AF499*1/3.6*'lista, wskaźniki'!$F$20,IF(AA499="drewno",AF499*1/3.6*'lista, wskaźniki'!$F$22,IF(AA499="pellet",AF499*1/3.6*'lista, wskaźniki'!$F$23,IF(AA499="gaz z sieci",AF499*1/3.6*'lista, wskaźniki'!$F$21,IF(AA499="olej opałowy",AF499*1/3.6*'lista, wskaźniki'!$F$24,0)))))</f>
        <v>0</v>
      </c>
      <c r="AN499" s="20">
        <f>IF(AA499="węgiel",AF499*'lista, wskaźniki'!$E$42,IF(AA499="drewno",AF499*'lista, wskaźniki'!$G$42,IF(AA499="pellet",AF499*'lista, wskaźniki'!$H$42,IF(AA499="gaz z sieci",AF499*'lista, wskaźniki'!$F$42,IF(AA499="olej opałowy",AF499*'lista, wskaźniki'!$I$42,0)))))</f>
        <v>5.1398549999999994E-2</v>
      </c>
      <c r="AO499" s="20">
        <f>IF(AA499="węgiel",AF499*'lista, wskaźniki'!$E$43,IF(AA499="drewno",AF499*'lista, wskaźniki'!$G$43,IF(AA499="pellet",AF499*'lista, wskaźniki'!$H$43,IF(AA499="gaz z sieci",AF499*'lista, wskaźniki'!$F$43,IF(AA499="olej opałowy",AF499*'lista, wskaźniki'!$I$43,0)))))</f>
        <v>5.1398549999999994E-2</v>
      </c>
      <c r="AP499" s="20">
        <f>IF(AA499="węgiel",AF499*'lista, wskaźniki'!$E$44,IF(AA499="drewno",AF499*'lista, wskaźniki'!$G$44,IF(AA499="pellet",AF499*'lista, wskaźniki'!$H$44,IF(AA499="gaz z sieci",AF499*'lista, wskaźniki'!$F$44,IF(AA499="olej opałowy",AF499*'lista, wskaźniki'!$I$44,0)))))</f>
        <v>1.5863749999999999E-5</v>
      </c>
      <c r="AQ499" s="20" t="b">
        <f>IF(Z499="gaz",AH499*1/3.6*'lista, wskaźniki'!$F$21,IF(Z499="energia elektryczna",AH499*1/3.6*'lista, wskaźniki'!$F$26))</f>
        <v>0</v>
      </c>
      <c r="AR499" s="20" t="b">
        <f>IF(Z499="gaz",AH499*'lista, wskaźniki'!$F$42,IF(Z499="energia elektryczna",AH499*0))</f>
        <v>0</v>
      </c>
      <c r="AS499" s="20" t="b">
        <f>IF(Z499="gaz",AH499*'lista, wskaźniki'!$F$43,IF(Z499="energia elektryczna",AH499*0))</f>
        <v>0</v>
      </c>
      <c r="AT499" s="20" t="b">
        <f>IF(Z499="gaz",AH499*'lista, wskaźniki'!$F$44,IF(Z499="energia elektryczna",AH499*0))</f>
        <v>0</v>
      </c>
      <c r="AU499" s="20">
        <f>AI499*1/3.6*'lista, wskaźniki'!$F$21</f>
        <v>0</v>
      </c>
      <c r="AV499" s="20">
        <f>AI499*'lista, wskaźniki'!$F$42</f>
        <v>0</v>
      </c>
      <c r="AW499" s="20">
        <f>AI499*'lista, wskaźniki'!$F$43</f>
        <v>0</v>
      </c>
      <c r="AX499" s="20">
        <f>AI499*'lista, wskaźniki'!$F$44</f>
        <v>0</v>
      </c>
      <c r="AY499" s="20">
        <f>AK499*'lista, wskaźniki'!$F$26</f>
        <v>0</v>
      </c>
      <c r="AZ499" s="20">
        <f t="shared" si="207"/>
        <v>0</v>
      </c>
      <c r="BA499" s="20">
        <f t="shared" si="208"/>
        <v>5.1398549999999994E-2</v>
      </c>
      <c r="BB499" s="20">
        <f t="shared" si="209"/>
        <v>5.1398549999999994E-2</v>
      </c>
      <c r="BC499" s="20">
        <f t="shared" si="210"/>
        <v>1.5863749999999999E-5</v>
      </c>
      <c r="BD499" s="1039"/>
      <c r="BE499" s="1039"/>
      <c r="BF499" s="1039"/>
      <c r="BG499" s="1039"/>
      <c r="BH499" s="109"/>
      <c r="BI499" s="1039"/>
      <c r="BJ499" s="109"/>
      <c r="BK499" s="1039"/>
      <c r="BL499" s="109"/>
      <c r="BM499" s="109"/>
      <c r="BN499" s="109"/>
      <c r="BO499" s="109"/>
      <c r="BP499" s="109"/>
      <c r="BQ499" s="109" t="s">
        <v>121</v>
      </c>
      <c r="BR499" s="109">
        <v>2</v>
      </c>
      <c r="BS499" s="1029"/>
      <c r="BT499" s="1029"/>
      <c r="BU499" s="1029"/>
      <c r="BV499" s="1029"/>
      <c r="BW499" s="1029"/>
      <c r="BX499" s="1029"/>
      <c r="BY499" s="1087"/>
      <c r="CA499" s="365" t="b">
        <f t="shared" si="211"/>
        <v>0</v>
      </c>
      <c r="CB499" s="365">
        <f t="shared" si="212"/>
        <v>63.454999999999998</v>
      </c>
      <c r="CC499" s="365" t="b">
        <f t="shared" si="213"/>
        <v>0</v>
      </c>
      <c r="CD499" s="365" t="b">
        <f t="shared" si="214"/>
        <v>0</v>
      </c>
      <c r="CE499" s="365" t="b">
        <f t="shared" si="215"/>
        <v>0</v>
      </c>
      <c r="CF499" s="365" t="b">
        <f t="shared" si="216"/>
        <v>0</v>
      </c>
      <c r="CG499" s="365" t="b">
        <f t="shared" si="217"/>
        <v>0</v>
      </c>
      <c r="CH499" s="365" t="b">
        <f t="shared" si="218"/>
        <v>0</v>
      </c>
      <c r="CI499" s="72" t="b">
        <f t="shared" si="219"/>
        <v>0</v>
      </c>
      <c r="CJ499" s="72">
        <f t="shared" si="220"/>
        <v>63.454999999999998</v>
      </c>
      <c r="CK499" s="72" t="b">
        <f t="shared" si="221"/>
        <v>0</v>
      </c>
      <c r="CL499" s="72">
        <f t="shared" si="222"/>
        <v>0</v>
      </c>
      <c r="CM499" s="72" t="b">
        <f t="shared" si="223"/>
        <v>0</v>
      </c>
      <c r="CN499" s="72" t="b">
        <f t="shared" si="224"/>
        <v>0</v>
      </c>
      <c r="CP499" s="13">
        <f t="shared" si="225"/>
        <v>0</v>
      </c>
      <c r="CQ499" s="13" t="b">
        <f t="shared" si="226"/>
        <v>0</v>
      </c>
      <c r="CR499" s="13" t="b">
        <f t="shared" si="227"/>
        <v>0</v>
      </c>
      <c r="CS499" s="13" t="b">
        <f t="shared" si="233"/>
        <v>0</v>
      </c>
      <c r="CT499" s="13" t="b">
        <f t="shared" si="232"/>
        <v>0</v>
      </c>
      <c r="CU499" s="13" t="b">
        <f t="shared" si="234"/>
        <v>0</v>
      </c>
      <c r="CV499" s="13" t="b">
        <f t="shared" si="228"/>
        <v>0</v>
      </c>
      <c r="CW499" s="13" t="b">
        <f t="shared" si="229"/>
        <v>0</v>
      </c>
      <c r="CX499" s="13" t="b">
        <f t="shared" si="230"/>
        <v>0</v>
      </c>
      <c r="CY499" s="13" t="b">
        <f t="shared" si="231"/>
        <v>0</v>
      </c>
    </row>
    <row r="500" spans="1:103" ht="15" thickBot="1">
      <c r="A500" s="932"/>
      <c r="B500" s="1039"/>
      <c r="C500" s="1039"/>
      <c r="D500" s="1039"/>
      <c r="E500" s="1039"/>
      <c r="F500" s="1039"/>
      <c r="G500" s="1039"/>
      <c r="H500" s="1039"/>
      <c r="I500" s="1039"/>
      <c r="J500" s="1039"/>
      <c r="K500" s="1039"/>
      <c r="L500" s="1039"/>
      <c r="M500" s="1039"/>
      <c r="N500" s="1039"/>
      <c r="O500" s="1039"/>
      <c r="P500" s="1039"/>
      <c r="Q500" s="941"/>
      <c r="R500" s="1039"/>
      <c r="S500" s="1039"/>
      <c r="T500" s="1039"/>
      <c r="U500" s="1039"/>
      <c r="V500" s="1039"/>
      <c r="W500" s="109"/>
      <c r="X500" s="109"/>
      <c r="Y500" s="109"/>
      <c r="Z500" s="109"/>
      <c r="AA500" s="109" t="s">
        <v>50</v>
      </c>
      <c r="AB500" s="110"/>
      <c r="AC500" s="110"/>
      <c r="AD500" s="332"/>
      <c r="AE500" s="1090"/>
      <c r="AF500" s="334">
        <f t="shared" ref="AF500:AF563" si="235">IF(AG500&gt;0,(AJ500+AG500)/2,AJ500)</f>
        <v>0</v>
      </c>
      <c r="AG500" s="292">
        <f>IF(R500="kompletna",Q500*J500*0.0036*'lista, wskaźniki'!$F$13, IF(R500="częściowa",Q500*J500*0.0036*'lista, wskaźniki'!$F$14, IF(R500="brak",Q500*J500*0.0036*'lista, wskaźniki'!$F$15,)))</f>
        <v>0</v>
      </c>
      <c r="AH500" s="334">
        <f>IF(Y500="inne",K500*'lista, wskaźniki'!$E$35,IF(Y500="to samo źródło",0,IF(Y500=0,0)))</f>
        <v>0</v>
      </c>
      <c r="AI500" s="334" t="b">
        <f>IF(AA500="gaz z sieci",AC500*'lista, wskaźniki'!$D$21)</f>
        <v>0</v>
      </c>
      <c r="AJ500" s="292">
        <f>IF(AA500="węgiel",AB500*'lista, wskaźniki'!$D$20, IF('Sektor mieszkaniowy'!AA500="drewno",'Sektor mieszkaniowy'!AB500*'lista, wskaźniki'!$D$22,IF('Sektor mieszkaniowy'!AA500="pellet",AB500*'lista, wskaźniki'!$D$23,IF('Sektor mieszkaniowy'!AA500="gaz z sieci",AB500*'lista, wskaźniki'!$D$21,IF('Sektor mieszkaniowy'!AA500="olej opałowy",'Sektor mieszkaniowy'!AB500*'lista, wskaźniki'!$D$24)))))</f>
        <v>0</v>
      </c>
      <c r="AK500" s="1042"/>
      <c r="AL500" s="1039"/>
      <c r="AM500" s="20">
        <f>IF(AA500="węgiel",AF500*1/3.6*'lista, wskaźniki'!$F$20,IF(AA500="drewno",AF500*1/3.6*'lista, wskaźniki'!$F$22,IF(AA500="pellet",AF500*1/3.6*'lista, wskaźniki'!$F$23,IF(AA500="gaz z sieci",AF500*1/3.6*'lista, wskaźniki'!$F$21,IF(AA500="olej opałowy",AF500*1/3.6*'lista, wskaźniki'!$F$24,0)))))</f>
        <v>0</v>
      </c>
      <c r="AN500" s="20">
        <f>IF(AA500="węgiel",AF500*'lista, wskaźniki'!$E$42,IF(AA500="drewno",AF500*'lista, wskaźniki'!$G$42,IF(AA500="pellet",AF500*'lista, wskaźniki'!$H$42,IF(AA500="gaz z sieci",AF500*'lista, wskaźniki'!$F$42,IF(AA500="olej opałowy",AF500*'lista, wskaźniki'!$I$42,0)))))</f>
        <v>0</v>
      </c>
      <c r="AO500" s="20">
        <f>IF(AA500="węgiel",AF500*'lista, wskaźniki'!$E$43,IF(AA500="drewno",AF500*'lista, wskaźniki'!$G$43,IF(AA500="pellet",AF500*'lista, wskaźniki'!$H$43,IF(AA500="gaz z sieci",AF500*'lista, wskaźniki'!$F$43,IF(AA500="olej opałowy",AF500*'lista, wskaźniki'!$I$43,0)))))</f>
        <v>0</v>
      </c>
      <c r="AP500" s="20">
        <f>IF(AA500="węgiel",AF500*'lista, wskaźniki'!$E$44,IF(AA500="drewno",AF500*'lista, wskaźniki'!$G$44,IF(AA500="pellet",AF500*'lista, wskaźniki'!$H$44,IF(AA500="gaz z sieci",AF500*'lista, wskaźniki'!$F$44,IF(AA500="olej opałowy",AF500*'lista, wskaźniki'!$I$44,0)))))</f>
        <v>0</v>
      </c>
      <c r="AQ500" s="20" t="b">
        <f>IF(Z500="gaz",AH500*1/3.6*'lista, wskaźniki'!$F$21,IF(Z500="energia elektryczna",AH500*1/3.6*'lista, wskaźniki'!$F$26))</f>
        <v>0</v>
      </c>
      <c r="AR500" s="20" t="b">
        <f>IF(Z500="gaz",AH500*'lista, wskaźniki'!$F$42,IF(Z500="energia elektryczna",AH500*0))</f>
        <v>0</v>
      </c>
      <c r="AS500" s="20" t="b">
        <f>IF(Z500="gaz",AH500*'lista, wskaźniki'!$F$43,IF(Z500="energia elektryczna",AH500*0))</f>
        <v>0</v>
      </c>
      <c r="AT500" s="20" t="b">
        <f>IF(Z500="gaz",AH500*'lista, wskaźniki'!$F$44,IF(Z500="energia elektryczna",AH500*0))</f>
        <v>0</v>
      </c>
      <c r="AU500" s="20">
        <f>AI500*1/3.6*'lista, wskaźniki'!$F$21</f>
        <v>0</v>
      </c>
      <c r="AV500" s="20">
        <f>AI500*'lista, wskaźniki'!$F$42</f>
        <v>0</v>
      </c>
      <c r="AW500" s="20">
        <f>AI500*'lista, wskaźniki'!$F$43</f>
        <v>0</v>
      </c>
      <c r="AX500" s="20">
        <f>AI500*'lista, wskaźniki'!$F$44</f>
        <v>0</v>
      </c>
      <c r="AY500" s="20">
        <f>AK500*'lista, wskaźniki'!$F$26</f>
        <v>0</v>
      </c>
      <c r="AZ500" s="20">
        <f t="shared" si="207"/>
        <v>0</v>
      </c>
      <c r="BA500" s="20">
        <f t="shared" si="208"/>
        <v>0</v>
      </c>
      <c r="BB500" s="20">
        <f t="shared" si="209"/>
        <v>0</v>
      </c>
      <c r="BC500" s="20">
        <f t="shared" si="210"/>
        <v>0</v>
      </c>
      <c r="BD500" s="1039"/>
      <c r="BE500" s="1039"/>
      <c r="BF500" s="1039"/>
      <c r="BG500" s="1039"/>
      <c r="BH500" s="109"/>
      <c r="BI500" s="1039"/>
      <c r="BJ500" s="109"/>
      <c r="BK500" s="1039"/>
      <c r="BL500" s="109"/>
      <c r="BM500" s="109"/>
      <c r="BN500" s="109"/>
      <c r="BO500" s="109"/>
      <c r="BP500" s="109"/>
      <c r="BQ500" s="109"/>
      <c r="BR500" s="109"/>
      <c r="BS500" s="1029"/>
      <c r="BT500" s="1029"/>
      <c r="BU500" s="1029"/>
      <c r="BV500" s="1029"/>
      <c r="BW500" s="1029"/>
      <c r="BX500" s="1029"/>
      <c r="BY500" s="1087"/>
      <c r="CA500" s="365" t="b">
        <f t="shared" si="211"/>
        <v>0</v>
      </c>
      <c r="CB500" s="365" t="b">
        <f t="shared" si="212"/>
        <v>0</v>
      </c>
      <c r="CC500" s="365">
        <f t="shared" si="213"/>
        <v>0</v>
      </c>
      <c r="CD500" s="365" t="b">
        <f t="shared" si="214"/>
        <v>0</v>
      </c>
      <c r="CE500" s="365" t="b">
        <f t="shared" si="215"/>
        <v>0</v>
      </c>
      <c r="CF500" s="365" t="b">
        <f t="shared" si="216"/>
        <v>0</v>
      </c>
      <c r="CG500" s="365" t="b">
        <f t="shared" si="217"/>
        <v>0</v>
      </c>
      <c r="CH500" s="365" t="b">
        <f t="shared" si="218"/>
        <v>0</v>
      </c>
      <c r="CI500" s="72" t="b">
        <f t="shared" si="219"/>
        <v>0</v>
      </c>
      <c r="CJ500" s="72" t="b">
        <f t="shared" si="220"/>
        <v>0</v>
      </c>
      <c r="CK500" s="72">
        <f t="shared" si="221"/>
        <v>0</v>
      </c>
      <c r="CL500" s="72">
        <f t="shared" si="222"/>
        <v>0</v>
      </c>
      <c r="CM500" s="72" t="b">
        <f t="shared" si="223"/>
        <v>0</v>
      </c>
      <c r="CN500" s="72" t="b">
        <f t="shared" si="224"/>
        <v>0</v>
      </c>
      <c r="CP500" s="13">
        <f t="shared" si="225"/>
        <v>0</v>
      </c>
      <c r="CQ500" s="13" t="b">
        <f t="shared" si="226"/>
        <v>0</v>
      </c>
      <c r="CR500" s="13" t="b">
        <f t="shared" si="227"/>
        <v>0</v>
      </c>
      <c r="CS500" s="13" t="b">
        <f t="shared" si="233"/>
        <v>0</v>
      </c>
      <c r="CT500" s="13" t="b">
        <f t="shared" si="232"/>
        <v>0</v>
      </c>
      <c r="CU500" s="13" t="b">
        <f t="shared" si="234"/>
        <v>0</v>
      </c>
      <c r="CV500" s="13" t="b">
        <f t="shared" si="228"/>
        <v>0</v>
      </c>
      <c r="CW500" s="13" t="b">
        <f t="shared" si="229"/>
        <v>0</v>
      </c>
      <c r="CX500" s="13" t="b">
        <f t="shared" si="230"/>
        <v>0</v>
      </c>
      <c r="CY500" s="13" t="b">
        <f t="shared" si="231"/>
        <v>0</v>
      </c>
    </row>
    <row r="501" spans="1:103" s="282" customFormat="1" ht="15" thickBot="1">
      <c r="A501" s="932"/>
      <c r="B501" s="1039"/>
      <c r="C501" s="1039"/>
      <c r="D501" s="1039"/>
      <c r="E501" s="1039"/>
      <c r="F501" s="1039"/>
      <c r="G501" s="1039"/>
      <c r="H501" s="1039"/>
      <c r="I501" s="1039"/>
      <c r="J501" s="1039"/>
      <c r="K501" s="1039"/>
      <c r="L501" s="1039"/>
      <c r="M501" s="1039"/>
      <c r="N501" s="1039"/>
      <c r="O501" s="1039"/>
      <c r="P501" s="1039"/>
      <c r="Q501" s="941"/>
      <c r="R501" s="1039"/>
      <c r="S501" s="1039"/>
      <c r="T501" s="1039"/>
      <c r="U501" s="1039"/>
      <c r="V501" s="1039"/>
      <c r="W501" s="297"/>
      <c r="X501" s="297"/>
      <c r="Y501" s="297"/>
      <c r="Z501" s="297"/>
      <c r="AA501" s="332" t="s">
        <v>38</v>
      </c>
      <c r="AB501" s="110">
        <v>80</v>
      </c>
      <c r="AC501" s="110"/>
      <c r="AD501" s="332">
        <v>200</v>
      </c>
      <c r="AE501" s="1090"/>
      <c r="AF501" s="333">
        <f t="shared" si="235"/>
        <v>2.8895999999999997</v>
      </c>
      <c r="AG501" s="355">
        <f>IF(R501="kompletna",Q501*J501*0.0036*'lista, wskaźniki'!$F$13, IF(R501="częściowa",Q501*J501*0.0036*'lista, wskaźniki'!$F$14, IF(R501="brak",Q501*J501*0.0036*'lista, wskaźniki'!$F$15,)))</f>
        <v>0</v>
      </c>
      <c r="AH501" s="334">
        <f>IF(Y501="inne",K501*'lista, wskaźniki'!$E$35,IF(Y501="to samo źródło",0,IF(Y501=0,0)))</f>
        <v>0</v>
      </c>
      <c r="AI501" s="334">
        <f>IF(AA501="gaz z sieci",AC501*'lista, wskaźniki'!$D$21)</f>
        <v>0</v>
      </c>
      <c r="AJ501" s="355">
        <f>IF(AA501="węgiel",AB501*'lista, wskaźniki'!$D$20, IF('Sektor mieszkaniowy'!AA501="drewno",'Sektor mieszkaniowy'!AB501*'lista, wskaźniki'!$D$22,IF('Sektor mieszkaniowy'!AA501="pellet",AB501*'lista, wskaźniki'!$D$23,IF('Sektor mieszkaniowy'!AA501="gaz z sieci",AB501*'lista, wskaźniki'!$D$21,IF('Sektor mieszkaniowy'!AA501="olej opałowy",'Sektor mieszkaniowy'!AB501*'lista, wskaźniki'!$D$24)))))</f>
        <v>2.8895999999999997</v>
      </c>
      <c r="AK501" s="1042"/>
      <c r="AL501" s="1039"/>
      <c r="AM501" s="20">
        <f>IF(AA501="węgiel",AF501*1/3.6*'lista, wskaźniki'!$F$20,IF(AA501="drewno",AF501*1/3.6*'lista, wskaźniki'!$F$22,IF(AA501="pellet",AF501*1/3.6*'lista, wskaźniki'!$F$23,IF(AA501="gaz z sieci",AF501*1/3.6*'lista, wskaźniki'!$F$21,IF(AA501="olej opałowy",AF501*1/3.6*'lista, wskaźniki'!$F$24,0)))))</f>
        <v>0.16129747199999997</v>
      </c>
      <c r="AN501" s="20">
        <f>IF(AA501="węgiel",AF501*'lista, wskaźniki'!$E$42,IF(AA501="drewno",AF501*'lista, wskaźniki'!$G$42,IF(AA501="pellet",AF501*'lista, wskaźniki'!$H$42,IF(AA501="gaz z sieci",AF501*'lista, wskaźniki'!$F$42,IF(AA501="olej opałowy",AF501*'lista, wskaźniki'!$I$42,0)))))</f>
        <v>1.4447999999999997E-6</v>
      </c>
      <c r="AO501" s="20">
        <f>IF(AA501="węgiel",AF501*'lista, wskaźniki'!$E$43,IF(AA501="drewno",AF501*'lista, wskaźniki'!$G$43,IF(AA501="pellet",AF501*'lista, wskaźniki'!$H$43,IF(AA501="gaz z sieci",AF501*'lista, wskaźniki'!$F$43,IF(AA501="olej opałowy",AF501*'lista, wskaźniki'!$I$43,0)))))</f>
        <v>1.4447999999999997E-6</v>
      </c>
      <c r="AP501" s="20">
        <f>IF(AA501="węgiel",AF501*'lista, wskaźniki'!$E$44,IF(AA501="drewno",AF501*'lista, wskaźniki'!$G$44,IF(AA501="pellet",AF501*'lista, wskaźniki'!$H$44,IF(AA501="gaz z sieci",AF501*'lista, wskaźniki'!$F$44,IF(AA501="olej opałowy",AF501*'lista, wskaźniki'!$I$44,0)))))</f>
        <v>0</v>
      </c>
      <c r="AQ501" s="20" t="b">
        <f>IF(Z501="gaz",AH501*1/3.6*'lista, wskaźniki'!$F$21,IF(Z501="energia elektryczna",AH501*1/3.6*'lista, wskaźniki'!$F$26))</f>
        <v>0</v>
      </c>
      <c r="AR501" s="20" t="b">
        <f>IF(Z501="gaz",AH501*'lista, wskaźniki'!$F$42,IF(Z501="energia elektryczna",AH501*0))</f>
        <v>0</v>
      </c>
      <c r="AS501" s="20" t="b">
        <f>IF(Z501="gaz",AH501*'lista, wskaźniki'!$F$43,IF(Z501="energia elektryczna",AH501*0))</f>
        <v>0</v>
      </c>
      <c r="AT501" s="20" t="b">
        <f>IF(Z501="gaz",AH501*'lista, wskaźniki'!$F$44,IF(Z501="energia elektryczna",AH501*0))</f>
        <v>0</v>
      </c>
      <c r="AU501" s="20">
        <f>AI501*1/3.6*'lista, wskaźniki'!$F$21</f>
        <v>0</v>
      </c>
      <c r="AV501" s="20">
        <f>AI501*'lista, wskaźniki'!$F$42</f>
        <v>0</v>
      </c>
      <c r="AW501" s="20">
        <f>AI501*'lista, wskaźniki'!$F$43</f>
        <v>0</v>
      </c>
      <c r="AX501" s="20">
        <f>AI501*'lista, wskaźniki'!$F$44</f>
        <v>0</v>
      </c>
      <c r="AY501" s="20">
        <f>AK501*'lista, wskaźniki'!$F$26</f>
        <v>0</v>
      </c>
      <c r="AZ501" s="20">
        <f t="shared" si="207"/>
        <v>0.16129747199999997</v>
      </c>
      <c r="BA501" s="20">
        <f t="shared" si="208"/>
        <v>1.4447999999999997E-6</v>
      </c>
      <c r="BB501" s="20">
        <f t="shared" si="209"/>
        <v>1.4447999999999997E-6</v>
      </c>
      <c r="BC501" s="20">
        <f t="shared" si="210"/>
        <v>0</v>
      </c>
      <c r="BD501" s="1039"/>
      <c r="BE501" s="1039"/>
      <c r="BF501" s="1039"/>
      <c r="BG501" s="1039"/>
      <c r="BH501" s="297"/>
      <c r="BI501" s="1039"/>
      <c r="BJ501" s="297"/>
      <c r="BK501" s="1039"/>
      <c r="BL501" s="297"/>
      <c r="BM501" s="297"/>
      <c r="BN501" s="297"/>
      <c r="BO501" s="297"/>
      <c r="BP501" s="297"/>
      <c r="BQ501" s="297"/>
      <c r="BR501" s="297"/>
      <c r="BS501" s="1029"/>
      <c r="BT501" s="1029"/>
      <c r="BU501" s="1029"/>
      <c r="BV501" s="1029"/>
      <c r="BW501" s="1029"/>
      <c r="BX501" s="1029"/>
      <c r="BY501" s="1087"/>
      <c r="CA501" s="365" t="b">
        <f t="shared" si="211"/>
        <v>0</v>
      </c>
      <c r="CB501" s="365" t="b">
        <f t="shared" si="212"/>
        <v>0</v>
      </c>
      <c r="CC501" s="365" t="b">
        <f t="shared" si="213"/>
        <v>0</v>
      </c>
      <c r="CD501" s="365">
        <f t="shared" si="214"/>
        <v>2.8895999999999997</v>
      </c>
      <c r="CE501" s="365" t="b">
        <f t="shared" si="215"/>
        <v>0</v>
      </c>
      <c r="CF501" s="365" t="b">
        <f t="shared" si="216"/>
        <v>0</v>
      </c>
      <c r="CG501" s="365" t="b">
        <f t="shared" si="217"/>
        <v>0</v>
      </c>
      <c r="CH501" s="365">
        <f t="shared" si="218"/>
        <v>0</v>
      </c>
      <c r="CI501" s="72" t="b">
        <f t="shared" si="219"/>
        <v>0</v>
      </c>
      <c r="CJ501" s="72" t="b">
        <f t="shared" si="220"/>
        <v>0</v>
      </c>
      <c r="CK501" s="72" t="b">
        <f t="shared" si="221"/>
        <v>0</v>
      </c>
      <c r="CL501" s="72">
        <f t="shared" si="222"/>
        <v>2.8895999999999997</v>
      </c>
      <c r="CM501" s="72" t="b">
        <f t="shared" si="223"/>
        <v>0</v>
      </c>
      <c r="CN501" s="72" t="b">
        <f t="shared" si="224"/>
        <v>0</v>
      </c>
      <c r="CP501" s="13">
        <f t="shared" si="225"/>
        <v>0</v>
      </c>
      <c r="CQ501" s="13" t="b">
        <f t="shared" si="226"/>
        <v>0</v>
      </c>
      <c r="CR501" s="13" t="b">
        <f t="shared" si="227"/>
        <v>0</v>
      </c>
      <c r="CS501" s="13" t="b">
        <f t="shared" si="233"/>
        <v>0</v>
      </c>
      <c r="CT501" s="13" t="b">
        <f t="shared" si="232"/>
        <v>0</v>
      </c>
      <c r="CU501" s="13" t="b">
        <f t="shared" si="234"/>
        <v>0</v>
      </c>
      <c r="CV501" s="13" t="b">
        <f t="shared" si="228"/>
        <v>0</v>
      </c>
      <c r="CW501" s="13" t="b">
        <f t="shared" si="229"/>
        <v>0</v>
      </c>
      <c r="CX501" s="13" t="b">
        <f t="shared" si="230"/>
        <v>0</v>
      </c>
      <c r="CY501" s="13" t="b">
        <f t="shared" si="231"/>
        <v>0</v>
      </c>
    </row>
    <row r="502" spans="1:103" ht="15" thickBot="1">
      <c r="A502" s="933"/>
      <c r="B502" s="1040"/>
      <c r="C502" s="1040"/>
      <c r="D502" s="1040"/>
      <c r="E502" s="1040"/>
      <c r="F502" s="1040"/>
      <c r="G502" s="1040"/>
      <c r="H502" s="1040"/>
      <c r="I502" s="1040"/>
      <c r="J502" s="1040"/>
      <c r="K502" s="1040"/>
      <c r="L502" s="1040"/>
      <c r="M502" s="1040"/>
      <c r="N502" s="1040"/>
      <c r="O502" s="1040"/>
      <c r="P502" s="1040"/>
      <c r="Q502" s="942"/>
      <c r="R502" s="1040"/>
      <c r="S502" s="1040"/>
      <c r="T502" s="1040"/>
      <c r="U502" s="1040"/>
      <c r="V502" s="1040"/>
      <c r="W502" s="111"/>
      <c r="X502" s="111"/>
      <c r="Y502" s="111"/>
      <c r="Z502" s="111"/>
      <c r="AA502" s="111" t="s">
        <v>37</v>
      </c>
      <c r="AB502" s="112"/>
      <c r="AC502" s="112"/>
      <c r="AD502" s="344"/>
      <c r="AE502" s="1091"/>
      <c r="AF502" s="334">
        <f t="shared" si="235"/>
        <v>0</v>
      </c>
      <c r="AG502" s="292">
        <f>IF(R502="kompletna",Q502*J502*0.0036*'lista, wskaźniki'!$F$13, IF(R502="częściowa",Q502*J502*0.0036*'lista, wskaźniki'!$F$14, IF(R502="brak",Q502*J502*0.0036*'lista, wskaźniki'!$F$15,)))</f>
        <v>0</v>
      </c>
      <c r="AH502" s="334">
        <f>IF(Y502="inne",K502*'lista, wskaźniki'!$E$35,IF(Y502="to samo źródło",0,IF(Y502=0,0)))</f>
        <v>0</v>
      </c>
      <c r="AI502" s="334" t="b">
        <f>IF(AA502="gaz z sieci",AC502*'lista, wskaźniki'!$D$21)</f>
        <v>0</v>
      </c>
      <c r="AJ502" s="292">
        <f>IF(AA502="węgiel",AB502*'lista, wskaźniki'!$D$20, IF('Sektor mieszkaniowy'!AA502="drewno",'Sektor mieszkaniowy'!AB502*'lista, wskaźniki'!$D$22,IF('Sektor mieszkaniowy'!AA502="pellet",AB502*'lista, wskaźniki'!$D$23,IF('Sektor mieszkaniowy'!AA502="gaz z sieci",AB502*'lista, wskaźniki'!$D$21,IF('Sektor mieszkaniowy'!AA502="olej opałowy",'Sektor mieszkaniowy'!AB502*'lista, wskaźniki'!$D$24)))))</f>
        <v>0</v>
      </c>
      <c r="AK502" s="1043"/>
      <c r="AL502" s="1040"/>
      <c r="AM502" s="20">
        <f>IF(AA502="węgiel",AF502*1/3.6*'lista, wskaźniki'!$F$20,IF(AA502="drewno",AF502*1/3.6*'lista, wskaźniki'!$F$22,IF(AA502="pellet",AF502*1/3.6*'lista, wskaźniki'!$F$23,IF(AA502="gaz z sieci",AF502*1/3.6*'lista, wskaźniki'!$F$21,IF(AA502="olej opałowy",AF502*1/3.6*'lista, wskaźniki'!$F$24,0)))))</f>
        <v>0</v>
      </c>
      <c r="AN502" s="20">
        <f>IF(AA502="węgiel",AF502*'lista, wskaźniki'!$E$42,IF(AA502="drewno",AF502*'lista, wskaźniki'!$G$42,IF(AA502="pellet",AF502*'lista, wskaźniki'!$H$42,IF(AA502="gaz z sieci",AF502*'lista, wskaźniki'!$F$42,IF(AA502="olej opałowy",AF502*'lista, wskaźniki'!$I$42,0)))))</f>
        <v>0</v>
      </c>
      <c r="AO502" s="20">
        <f>IF(AA502="węgiel",AF502*'lista, wskaźniki'!$E$43,IF(AA502="drewno",AF502*'lista, wskaźniki'!$G$43,IF(AA502="pellet",AF502*'lista, wskaźniki'!$H$43,IF(AA502="gaz z sieci",AF502*'lista, wskaźniki'!$F$43,IF(AA502="olej opałowy",AF502*'lista, wskaźniki'!$I$43,0)))))</f>
        <v>0</v>
      </c>
      <c r="AP502" s="20">
        <f>IF(AA502="węgiel",AF502*'lista, wskaźniki'!$E$44,IF(AA502="drewno",AF502*'lista, wskaźniki'!$G$44,IF(AA502="pellet",AF502*'lista, wskaźniki'!$H$44,IF(AA502="gaz z sieci",AF502*'lista, wskaźniki'!$F$44,IF(AA502="olej opałowy",AF502*'lista, wskaźniki'!$I$44,0)))))</f>
        <v>0</v>
      </c>
      <c r="AQ502" s="20" t="b">
        <f>IF(Z502="gaz",AH502*1/3.6*'lista, wskaźniki'!$F$21,IF(Z502="energia elektryczna",AH502*1/3.6*'lista, wskaźniki'!$F$26))</f>
        <v>0</v>
      </c>
      <c r="AR502" s="20" t="b">
        <f>IF(Z502="gaz",AH502*'lista, wskaźniki'!$F$42,IF(Z502="energia elektryczna",AH502*0))</f>
        <v>0</v>
      </c>
      <c r="AS502" s="20" t="b">
        <f>IF(Z502="gaz",AH502*'lista, wskaźniki'!$F$43,IF(Z502="energia elektryczna",AH502*0))</f>
        <v>0</v>
      </c>
      <c r="AT502" s="20" t="b">
        <f>IF(Z502="gaz",AH502*'lista, wskaźniki'!$F$44,IF(Z502="energia elektryczna",AH502*0))</f>
        <v>0</v>
      </c>
      <c r="AU502" s="20">
        <f>AI502*1/3.6*'lista, wskaźniki'!$F$21</f>
        <v>0</v>
      </c>
      <c r="AV502" s="20">
        <f>AI502*'lista, wskaźniki'!$F$42</f>
        <v>0</v>
      </c>
      <c r="AW502" s="20">
        <f>AI502*'lista, wskaźniki'!$F$43</f>
        <v>0</v>
      </c>
      <c r="AX502" s="20">
        <f>AI502*'lista, wskaźniki'!$F$44</f>
        <v>0</v>
      </c>
      <c r="AY502" s="20">
        <f>AK502*'lista, wskaźniki'!$F$26</f>
        <v>0</v>
      </c>
      <c r="AZ502" s="20">
        <f t="shared" si="207"/>
        <v>0</v>
      </c>
      <c r="BA502" s="20">
        <f t="shared" si="208"/>
        <v>0</v>
      </c>
      <c r="BB502" s="20">
        <f t="shared" si="209"/>
        <v>0</v>
      </c>
      <c r="BC502" s="20">
        <f t="shared" si="210"/>
        <v>0</v>
      </c>
      <c r="BD502" s="1040"/>
      <c r="BE502" s="1040"/>
      <c r="BF502" s="1040"/>
      <c r="BG502" s="1040"/>
      <c r="BH502" s="111"/>
      <c r="BI502" s="1040"/>
      <c r="BJ502" s="111"/>
      <c r="BK502" s="1040"/>
      <c r="BL502" s="111"/>
      <c r="BM502" s="111"/>
      <c r="BN502" s="111"/>
      <c r="BO502" s="111"/>
      <c r="BP502" s="111"/>
      <c r="BQ502" s="111"/>
      <c r="BR502" s="111"/>
      <c r="BS502" s="1030"/>
      <c r="BT502" s="1030"/>
      <c r="BU502" s="1030"/>
      <c r="BV502" s="1030"/>
      <c r="BW502" s="1030"/>
      <c r="BX502" s="1030"/>
      <c r="BY502" s="1088"/>
      <c r="CA502" s="365" t="b">
        <f t="shared" si="211"/>
        <v>0</v>
      </c>
      <c r="CB502" s="365" t="b">
        <f t="shared" si="212"/>
        <v>0</v>
      </c>
      <c r="CC502" s="365" t="b">
        <f t="shared" si="213"/>
        <v>0</v>
      </c>
      <c r="CD502" s="365" t="b">
        <f t="shared" si="214"/>
        <v>0</v>
      </c>
      <c r="CE502" s="365">
        <f t="shared" si="215"/>
        <v>0</v>
      </c>
      <c r="CF502" s="365" t="b">
        <f t="shared" si="216"/>
        <v>0</v>
      </c>
      <c r="CG502" s="365" t="b">
        <f t="shared" si="217"/>
        <v>0</v>
      </c>
      <c r="CH502" s="365" t="b">
        <f t="shared" si="218"/>
        <v>0</v>
      </c>
      <c r="CI502" s="72" t="b">
        <f t="shared" si="219"/>
        <v>0</v>
      </c>
      <c r="CJ502" s="72" t="b">
        <f t="shared" si="220"/>
        <v>0</v>
      </c>
      <c r="CK502" s="72" t="b">
        <f t="shared" si="221"/>
        <v>0</v>
      </c>
      <c r="CL502" s="72">
        <f t="shared" si="222"/>
        <v>0</v>
      </c>
      <c r="CM502" s="72">
        <f t="shared" si="223"/>
        <v>0</v>
      </c>
      <c r="CN502" s="72" t="b">
        <f t="shared" si="224"/>
        <v>0</v>
      </c>
      <c r="CP502" s="13">
        <f t="shared" si="225"/>
        <v>0</v>
      </c>
      <c r="CQ502" s="13" t="b">
        <f t="shared" si="226"/>
        <v>0</v>
      </c>
      <c r="CR502" s="13" t="b">
        <f t="shared" si="227"/>
        <v>0</v>
      </c>
      <c r="CS502" s="13" t="b">
        <f t="shared" si="233"/>
        <v>0</v>
      </c>
      <c r="CT502" s="13" t="b">
        <f t="shared" si="232"/>
        <v>0</v>
      </c>
      <c r="CU502" s="13" t="b">
        <f t="shared" si="234"/>
        <v>0</v>
      </c>
      <c r="CV502" s="13" t="b">
        <f t="shared" si="228"/>
        <v>0</v>
      </c>
      <c r="CW502" s="13" t="b">
        <f t="shared" si="229"/>
        <v>0</v>
      </c>
      <c r="CX502" s="13" t="b">
        <f t="shared" si="230"/>
        <v>0</v>
      </c>
      <c r="CY502" s="13" t="b">
        <f t="shared" si="231"/>
        <v>0</v>
      </c>
    </row>
    <row r="503" spans="1:103" ht="15" thickBot="1">
      <c r="A503" s="931">
        <v>101</v>
      </c>
      <c r="B503" s="1038" t="s">
        <v>210</v>
      </c>
      <c r="C503" s="1038">
        <v>51</v>
      </c>
      <c r="D503" s="1038" t="s">
        <v>1</v>
      </c>
      <c r="E503" s="1038" t="s">
        <v>5</v>
      </c>
      <c r="F503" s="1038"/>
      <c r="G503" s="1038"/>
      <c r="H503" s="1038"/>
      <c r="I503" s="1038" t="s">
        <v>10</v>
      </c>
      <c r="J503" s="1038">
        <v>120</v>
      </c>
      <c r="K503" s="1038">
        <v>7</v>
      </c>
      <c r="L503" s="1038" t="s">
        <v>17</v>
      </c>
      <c r="M503" s="1038"/>
      <c r="N503" s="1038" t="s">
        <v>16</v>
      </c>
      <c r="O503" s="1038">
        <v>30</v>
      </c>
      <c r="P503" s="1038" t="s">
        <v>16</v>
      </c>
      <c r="Q503" s="940">
        <f>IF(I503="&lt;1966",'lista, wskaźniki'!$G$4,IF(I503="1967-1985",'lista, wskaźniki'!$G$5,IF(I503="1986-1992",'lista, wskaźniki'!$G$6,IF(I503="1993-1996",'lista, wskaźniki'!$G$7,IF(I503="&gt;1997",'lista, wskaźniki'!$G$8,IF(I503=0,'lista, wskaźniki'!$G$4))))))</f>
        <v>290</v>
      </c>
      <c r="R503" s="1038" t="s">
        <v>23</v>
      </c>
      <c r="S503" s="1038" t="s">
        <v>27</v>
      </c>
      <c r="T503" s="1038">
        <v>16</v>
      </c>
      <c r="U503" s="1038">
        <v>2000</v>
      </c>
      <c r="V503" s="1038"/>
      <c r="W503" s="107" t="s">
        <v>35</v>
      </c>
      <c r="X503" s="107" t="s">
        <v>39</v>
      </c>
      <c r="Y503" s="107" t="s">
        <v>42</v>
      </c>
      <c r="Z503" s="107"/>
      <c r="AA503" s="107" t="s">
        <v>35</v>
      </c>
      <c r="AB503" s="108">
        <v>2</v>
      </c>
      <c r="AC503" s="108"/>
      <c r="AD503" s="107">
        <v>1600</v>
      </c>
      <c r="AE503" s="1038"/>
      <c r="AF503" s="334">
        <f t="shared" si="235"/>
        <v>72.742000000000004</v>
      </c>
      <c r="AG503" s="272">
        <f>IF(R503="kompletna",Q503*J503*0.0036*'lista, wskaźniki'!$F$13, IF(R503="częściowa",Q503*J503*0.0036*'lista, wskaźniki'!$F$14, IF(R503="brak",Q503*J503*0.0036*'lista, wskaźniki'!$F$15,)))</f>
        <v>100.224</v>
      </c>
      <c r="AH503" s="334">
        <f>IF(Y503="inne",K503*'lista, wskaźniki'!$E$35,IF(Y503="to samo źródło",0,IF(Y503=0,0)))</f>
        <v>0</v>
      </c>
      <c r="AI503" s="334" t="b">
        <f>IF(AA503="gaz z sieci",AC503*'lista, wskaźniki'!$D$21)</f>
        <v>0</v>
      </c>
      <c r="AJ503" s="272">
        <f>IF(AA503="węgiel",AB503*'lista, wskaźniki'!$D$20, IF('Sektor mieszkaniowy'!AA503="drewno",'Sektor mieszkaniowy'!AB503*'lista, wskaźniki'!$D$22,IF('Sektor mieszkaniowy'!AA503="pellet",AB503*'lista, wskaźniki'!$D$23,IF('Sektor mieszkaniowy'!AA503="gaz z sieci",AB503*'lista, wskaźniki'!$D$21,IF('Sektor mieszkaniowy'!AA503="olej opałowy",'Sektor mieszkaniowy'!AB503*'lista, wskaźniki'!$D$24)))))</f>
        <v>45.26</v>
      </c>
      <c r="AK503" s="1041">
        <f>AL503/'lista, wskaźniki'!$A$127</f>
        <v>6.1538461538461542</v>
      </c>
      <c r="AL503" s="1038">
        <v>4000</v>
      </c>
      <c r="AM503" s="20">
        <f>IF(AA503="węgiel",AF503*1/3.6*'lista, wskaźniki'!$F$20,IF(AA503="drewno",AF503*1/3.6*'lista, wskaźniki'!$F$22,IF(AA503="pellet",AF503*1/3.6*'lista, wskaźniki'!$F$23,IF(AA503="gaz z sieci",AF503*1/3.6*'lista, wskaźniki'!$F$21,IF(AA503="olej opałowy",AF503*1/3.6*'lista, wskaźniki'!$F$24,0)))))</f>
        <v>6.8908496600000007</v>
      </c>
      <c r="AN503" s="20">
        <f>IF(AA503="węgiel",AF503*'lista, wskaźniki'!$E$42,IF(AA503="drewno",AF503*'lista, wskaźniki'!$G$42,IF(AA503="pellet",AF503*'lista, wskaźniki'!$H$42,IF(AA503="gaz z sieci",AF503*'lista, wskaźniki'!$F$42,IF(AA503="olej opałowy",AF503*'lista, wskaźniki'!$I$42,0)))))</f>
        <v>2.7641960000000004E-2</v>
      </c>
      <c r="AO503" s="20">
        <f>IF(AA503="węgiel",AF503*'lista, wskaźniki'!$E$43,IF(AA503="drewno",AF503*'lista, wskaźniki'!$G$43,IF(AA503="pellet",AF503*'lista, wskaźniki'!$H$43,IF(AA503="gaz z sieci",AF503*'lista, wskaźniki'!$F$43,IF(AA503="olej opałowy",AF503*'lista, wskaźniki'!$I$43,0)))))</f>
        <v>2.6187120000000005E-2</v>
      </c>
      <c r="AP503" s="20">
        <f>IF(AA503="węgiel",AF503*'lista, wskaźniki'!$E$44,IF(AA503="drewno",AF503*'lista, wskaźniki'!$G$44,IF(AA503="pellet",AF503*'lista, wskaźniki'!$H$44,IF(AA503="gaz z sieci",AF503*'lista, wskaźniki'!$F$44,IF(AA503="olej opałowy",AF503*'lista, wskaźniki'!$I$44,0)))))</f>
        <v>1.9640340000000002E-5</v>
      </c>
      <c r="AQ503" s="20" t="b">
        <f>IF(Z503="gaz",AH503*1/3.6*'lista, wskaźniki'!$F$21,IF(Z503="energia elektryczna",AH503*1/3.6*'lista, wskaźniki'!$F$26))</f>
        <v>0</v>
      </c>
      <c r="AR503" s="20" t="b">
        <f>IF(Z503="gaz",AH503*'lista, wskaźniki'!$F$42,IF(Z503="energia elektryczna",AH503*0))</f>
        <v>0</v>
      </c>
      <c r="AS503" s="20" t="b">
        <f>IF(Z503="gaz",AH503*'lista, wskaźniki'!$F$43,IF(Z503="energia elektryczna",AH503*0))</f>
        <v>0</v>
      </c>
      <c r="AT503" s="20" t="b">
        <f>IF(Z503="gaz",AH503*'lista, wskaźniki'!$F$44,IF(Z503="energia elektryczna",AH503*0))</f>
        <v>0</v>
      </c>
      <c r="AU503" s="20">
        <f>AI503*1/3.6*'lista, wskaźniki'!$F$21</f>
        <v>0</v>
      </c>
      <c r="AV503" s="20">
        <f>AI503*'lista, wskaźniki'!$F$42</f>
        <v>0</v>
      </c>
      <c r="AW503" s="20">
        <f>AI503*'lista, wskaźniki'!$F$43</f>
        <v>0</v>
      </c>
      <c r="AX503" s="20">
        <f>AI503*'lista, wskaźniki'!$F$44</f>
        <v>0</v>
      </c>
      <c r="AY503" s="20">
        <f>AK503*'lista, wskaźniki'!$F$26</f>
        <v>5.476923076923077</v>
      </c>
      <c r="AZ503" s="20">
        <f t="shared" si="207"/>
        <v>12.367772736923078</v>
      </c>
      <c r="BA503" s="20">
        <f t="shared" si="208"/>
        <v>2.7641960000000004E-2</v>
      </c>
      <c r="BB503" s="20">
        <f t="shared" si="209"/>
        <v>2.6187120000000005E-2</v>
      </c>
      <c r="BC503" s="20">
        <f t="shared" si="210"/>
        <v>1.9640340000000002E-5</v>
      </c>
      <c r="BD503" s="1038" t="s">
        <v>16</v>
      </c>
      <c r="BE503" s="1038" t="s">
        <v>16</v>
      </c>
      <c r="BF503" s="1038" t="s">
        <v>17</v>
      </c>
      <c r="BG503" s="1038" t="s">
        <v>17</v>
      </c>
      <c r="BH503" s="107"/>
      <c r="BI503" s="1038" t="s">
        <v>16</v>
      </c>
      <c r="BJ503" s="107" t="s">
        <v>52</v>
      </c>
      <c r="BK503" s="1038" t="s">
        <v>17</v>
      </c>
      <c r="BL503" s="107"/>
      <c r="BM503" s="107"/>
      <c r="BN503" s="107"/>
      <c r="BO503" s="107" t="s">
        <v>57</v>
      </c>
      <c r="BP503" s="107" t="s">
        <v>52</v>
      </c>
      <c r="BQ503" s="107" t="s">
        <v>120</v>
      </c>
      <c r="BR503" s="107">
        <v>2</v>
      </c>
      <c r="BS503" s="1028"/>
      <c r="BT503" s="1028">
        <v>100</v>
      </c>
      <c r="BU503" s="1028">
        <v>1000</v>
      </c>
      <c r="BV503" s="1028">
        <v>4000</v>
      </c>
      <c r="BW503" s="1028">
        <v>500</v>
      </c>
      <c r="BX503" s="1028">
        <v>4500</v>
      </c>
      <c r="BY503" s="1086">
        <v>8000</v>
      </c>
      <c r="CA503" s="365">
        <f t="shared" si="211"/>
        <v>72.742000000000004</v>
      </c>
      <c r="CB503" s="365" t="b">
        <f t="shared" si="212"/>
        <v>0</v>
      </c>
      <c r="CC503" s="365" t="b">
        <f t="shared" si="213"/>
        <v>0</v>
      </c>
      <c r="CD503" s="365" t="b">
        <f t="shared" si="214"/>
        <v>0</v>
      </c>
      <c r="CE503" s="365" t="b">
        <f t="shared" si="215"/>
        <v>0</v>
      </c>
      <c r="CF503" s="365" t="b">
        <f t="shared" si="216"/>
        <v>0</v>
      </c>
      <c r="CG503" s="365" t="b">
        <f t="shared" si="217"/>
        <v>0</v>
      </c>
      <c r="CH503" s="365" t="b">
        <f t="shared" si="218"/>
        <v>0</v>
      </c>
      <c r="CI503" s="72">
        <f t="shared" si="219"/>
        <v>72.742000000000004</v>
      </c>
      <c r="CJ503" s="72" t="b">
        <f t="shared" si="220"/>
        <v>0</v>
      </c>
      <c r="CK503" s="72" t="b">
        <f t="shared" si="221"/>
        <v>0</v>
      </c>
      <c r="CL503" s="72">
        <f t="shared" si="222"/>
        <v>0</v>
      </c>
      <c r="CM503" s="72" t="b">
        <f t="shared" si="223"/>
        <v>0</v>
      </c>
      <c r="CN503" s="72" t="b">
        <f t="shared" si="224"/>
        <v>0</v>
      </c>
      <c r="CP503" s="13">
        <f t="shared" si="225"/>
        <v>120</v>
      </c>
      <c r="CQ503" s="13">
        <f t="shared" si="226"/>
        <v>60</v>
      </c>
      <c r="CR503" s="13" t="b">
        <f t="shared" si="227"/>
        <v>0</v>
      </c>
      <c r="CS503" s="13">
        <f t="shared" si="233"/>
        <v>0</v>
      </c>
      <c r="CT503" s="13" t="b">
        <f t="shared" si="232"/>
        <v>0</v>
      </c>
      <c r="CU503" s="13">
        <f t="shared" si="234"/>
        <v>0</v>
      </c>
      <c r="CV503" s="13" t="b">
        <f t="shared" si="228"/>
        <v>0</v>
      </c>
      <c r="CW503" s="13">
        <f t="shared" si="229"/>
        <v>0</v>
      </c>
      <c r="CX503" s="13" t="b">
        <f t="shared" si="230"/>
        <v>0</v>
      </c>
      <c r="CY503" s="13">
        <f t="shared" si="231"/>
        <v>0</v>
      </c>
    </row>
    <row r="504" spans="1:103" ht="15" thickBot="1">
      <c r="A504" s="932"/>
      <c r="B504" s="1039"/>
      <c r="C504" s="1039"/>
      <c r="D504" s="1039"/>
      <c r="E504" s="1039"/>
      <c r="F504" s="1039"/>
      <c r="G504" s="1039"/>
      <c r="H504" s="1039"/>
      <c r="I504" s="1039"/>
      <c r="J504" s="1039"/>
      <c r="K504" s="1039"/>
      <c r="L504" s="1039"/>
      <c r="M504" s="1039"/>
      <c r="N504" s="1039"/>
      <c r="O504" s="1039"/>
      <c r="P504" s="1039"/>
      <c r="Q504" s="941"/>
      <c r="R504" s="1039"/>
      <c r="S504" s="1039"/>
      <c r="T504" s="1039"/>
      <c r="U504" s="1039"/>
      <c r="V504" s="1039"/>
      <c r="W504" s="20" t="s">
        <v>36</v>
      </c>
      <c r="X504" s="109"/>
      <c r="Y504" s="109"/>
      <c r="Z504" s="109"/>
      <c r="AA504" s="109" t="s">
        <v>36</v>
      </c>
      <c r="AB504" s="110">
        <v>10</v>
      </c>
      <c r="AC504" s="110"/>
      <c r="AD504" s="109">
        <v>1200</v>
      </c>
      <c r="AE504" s="1039"/>
      <c r="AF504" s="334">
        <f t="shared" si="235"/>
        <v>128.11000000000001</v>
      </c>
      <c r="AG504" s="272">
        <v>100.22</v>
      </c>
      <c r="AH504" s="334">
        <f>IF(Y504="inne",K504*'lista, wskaźniki'!$E$35,IF(Y504="to samo źródło",0,IF(Y504=0,0)))</f>
        <v>0</v>
      </c>
      <c r="AI504" s="334" t="b">
        <f>IF(AA504="gaz z sieci",AC504*'lista, wskaźniki'!$D$21)</f>
        <v>0</v>
      </c>
      <c r="AJ504" s="272">
        <f>IF(AA504="węgiel",AB504*'lista, wskaźniki'!$D$20, IF('Sektor mieszkaniowy'!AA504="drewno",'Sektor mieszkaniowy'!AB504*'lista, wskaźniki'!$D$22,IF('Sektor mieszkaniowy'!AA504="pellet",AB504*'lista, wskaźniki'!$D$23,IF('Sektor mieszkaniowy'!AA504="gaz z sieci",AB504*'lista, wskaźniki'!$D$21,IF('Sektor mieszkaniowy'!AA504="olej opałowy",'Sektor mieszkaniowy'!AB504*'lista, wskaźniki'!$D$24)))))</f>
        <v>156</v>
      </c>
      <c r="AK504" s="1042"/>
      <c r="AL504" s="1039"/>
      <c r="AM504" s="20">
        <f>IF(AA504="węgiel",AF504*1/3.6*'lista, wskaźniki'!$F$20,IF(AA504="drewno",AF504*1/3.6*'lista, wskaźniki'!$F$22,IF(AA504="pellet",AF504*1/3.6*'lista, wskaźniki'!$F$23,IF(AA504="gaz z sieci",AF504*1/3.6*'lista, wskaźniki'!$F$21,IF(AA504="olej opałowy",AF504*1/3.6*'lista, wskaźniki'!$F$24,0)))))</f>
        <v>0</v>
      </c>
      <c r="AN504" s="20">
        <f>IF(AA504="węgiel",AF504*'lista, wskaźniki'!$E$42,IF(AA504="drewno",AF504*'lista, wskaźniki'!$G$42,IF(AA504="pellet",AF504*'lista, wskaźniki'!$H$42,IF(AA504="gaz z sieci",AF504*'lista, wskaźniki'!$F$42,IF(AA504="olej opałowy",AF504*'lista, wskaźniki'!$I$42,0)))))</f>
        <v>0.1037691</v>
      </c>
      <c r="AO504" s="20">
        <f>IF(AA504="węgiel",AF504*'lista, wskaźniki'!$E$43,IF(AA504="drewno",AF504*'lista, wskaźniki'!$G$43,IF(AA504="pellet",AF504*'lista, wskaźniki'!$H$43,IF(AA504="gaz z sieci",AF504*'lista, wskaźniki'!$F$43,IF(AA504="olej opałowy",AF504*'lista, wskaźniki'!$I$43,0)))))</f>
        <v>0.1037691</v>
      </c>
      <c r="AP504" s="20">
        <f>IF(AA504="węgiel",AF504*'lista, wskaźniki'!$E$44,IF(AA504="drewno",AF504*'lista, wskaźniki'!$G$44,IF(AA504="pellet",AF504*'lista, wskaźniki'!$H$44,IF(AA504="gaz z sieci",AF504*'lista, wskaźniki'!$F$44,IF(AA504="olej opałowy",AF504*'lista, wskaźniki'!$I$44,0)))))</f>
        <v>3.2027500000000005E-5</v>
      </c>
      <c r="AQ504" s="20" t="b">
        <f>IF(Z504="gaz",AH504*1/3.6*'lista, wskaźniki'!$F$21,IF(Z504="energia elektryczna",AH504*1/3.6*'lista, wskaźniki'!$F$26))</f>
        <v>0</v>
      </c>
      <c r="AR504" s="20" t="b">
        <f>IF(Z504="gaz",AH504*'lista, wskaźniki'!$F$42,IF(Z504="energia elektryczna",AH504*0))</f>
        <v>0</v>
      </c>
      <c r="AS504" s="20" t="b">
        <f>IF(Z504="gaz",AH504*'lista, wskaźniki'!$F$43,IF(Z504="energia elektryczna",AH504*0))</f>
        <v>0</v>
      </c>
      <c r="AT504" s="20" t="b">
        <f>IF(Z504="gaz",AH504*'lista, wskaźniki'!$F$44,IF(Z504="energia elektryczna",AH504*0))</f>
        <v>0</v>
      </c>
      <c r="AU504" s="20">
        <f>AI504*1/3.6*'lista, wskaźniki'!$F$21</f>
        <v>0</v>
      </c>
      <c r="AV504" s="20">
        <f>AI504*'lista, wskaźniki'!$F$42</f>
        <v>0</v>
      </c>
      <c r="AW504" s="20">
        <f>AI504*'lista, wskaźniki'!$F$43</f>
        <v>0</v>
      </c>
      <c r="AX504" s="20">
        <f>AI504*'lista, wskaźniki'!$F$44</f>
        <v>0</v>
      </c>
      <c r="AY504" s="20">
        <f>AK504*'lista, wskaźniki'!$F$26</f>
        <v>0</v>
      </c>
      <c r="AZ504" s="20">
        <f t="shared" si="207"/>
        <v>0</v>
      </c>
      <c r="BA504" s="20">
        <f t="shared" si="208"/>
        <v>0.1037691</v>
      </c>
      <c r="BB504" s="20">
        <f t="shared" si="209"/>
        <v>0.1037691</v>
      </c>
      <c r="BC504" s="20">
        <f t="shared" si="210"/>
        <v>3.2027500000000005E-5</v>
      </c>
      <c r="BD504" s="1039"/>
      <c r="BE504" s="1039"/>
      <c r="BF504" s="1039"/>
      <c r="BG504" s="1039"/>
      <c r="BH504" s="109"/>
      <c r="BI504" s="1039"/>
      <c r="BJ504" s="109"/>
      <c r="BK504" s="1039"/>
      <c r="BL504" s="109"/>
      <c r="BM504" s="109"/>
      <c r="BN504" s="109"/>
      <c r="BO504" s="109"/>
      <c r="BP504" s="109"/>
      <c r="BQ504" s="109" t="s">
        <v>121</v>
      </c>
      <c r="BR504" s="109">
        <v>1</v>
      </c>
      <c r="BS504" s="1029"/>
      <c r="BT504" s="1029"/>
      <c r="BU504" s="1029"/>
      <c r="BV504" s="1029"/>
      <c r="BW504" s="1029"/>
      <c r="BX504" s="1029"/>
      <c r="BY504" s="1087"/>
      <c r="CA504" s="365" t="b">
        <f t="shared" si="211"/>
        <v>0</v>
      </c>
      <c r="CB504" s="365">
        <f t="shared" si="212"/>
        <v>128.11000000000001</v>
      </c>
      <c r="CC504" s="365" t="b">
        <f t="shared" si="213"/>
        <v>0</v>
      </c>
      <c r="CD504" s="365" t="b">
        <f t="shared" si="214"/>
        <v>0</v>
      </c>
      <c r="CE504" s="365" t="b">
        <f t="shared" si="215"/>
        <v>0</v>
      </c>
      <c r="CF504" s="365" t="b">
        <f t="shared" si="216"/>
        <v>0</v>
      </c>
      <c r="CG504" s="365" t="b">
        <f t="shared" si="217"/>
        <v>0</v>
      </c>
      <c r="CH504" s="365" t="b">
        <f t="shared" si="218"/>
        <v>0</v>
      </c>
      <c r="CI504" s="72" t="b">
        <f t="shared" si="219"/>
        <v>0</v>
      </c>
      <c r="CJ504" s="72">
        <f t="shared" si="220"/>
        <v>128.11000000000001</v>
      </c>
      <c r="CK504" s="72" t="b">
        <f t="shared" si="221"/>
        <v>0</v>
      </c>
      <c r="CL504" s="72">
        <f t="shared" si="222"/>
        <v>0</v>
      </c>
      <c r="CM504" s="72" t="b">
        <f t="shared" si="223"/>
        <v>0</v>
      </c>
      <c r="CN504" s="72" t="b">
        <f t="shared" si="224"/>
        <v>0</v>
      </c>
      <c r="CP504" s="13">
        <f t="shared" si="225"/>
        <v>0</v>
      </c>
      <c r="CQ504" s="13" t="b">
        <f t="shared" si="226"/>
        <v>0</v>
      </c>
      <c r="CR504" s="13" t="b">
        <f t="shared" si="227"/>
        <v>0</v>
      </c>
      <c r="CS504" s="13" t="b">
        <f t="shared" si="233"/>
        <v>0</v>
      </c>
      <c r="CT504" s="13" t="b">
        <f t="shared" si="232"/>
        <v>0</v>
      </c>
      <c r="CU504" s="13" t="b">
        <f t="shared" si="234"/>
        <v>0</v>
      </c>
      <c r="CV504" s="13" t="b">
        <f t="shared" si="228"/>
        <v>0</v>
      </c>
      <c r="CW504" s="13" t="b">
        <f t="shared" si="229"/>
        <v>0</v>
      </c>
      <c r="CX504" s="13" t="b">
        <f t="shared" si="230"/>
        <v>0</v>
      </c>
      <c r="CY504" s="13" t="b">
        <f t="shared" si="231"/>
        <v>0</v>
      </c>
    </row>
    <row r="505" spans="1:103" ht="15" thickBot="1">
      <c r="A505" s="932"/>
      <c r="B505" s="1039"/>
      <c r="C505" s="1039"/>
      <c r="D505" s="1039"/>
      <c r="E505" s="1039"/>
      <c r="F505" s="1039"/>
      <c r="G505" s="1039"/>
      <c r="H505" s="1039"/>
      <c r="I505" s="1039"/>
      <c r="J505" s="1039"/>
      <c r="K505" s="1039"/>
      <c r="L505" s="1039"/>
      <c r="M505" s="1039"/>
      <c r="N505" s="1039"/>
      <c r="O505" s="1039"/>
      <c r="P505" s="1039"/>
      <c r="Q505" s="941"/>
      <c r="R505" s="1039"/>
      <c r="S505" s="1039"/>
      <c r="T505" s="1039"/>
      <c r="U505" s="1039"/>
      <c r="V505" s="1039"/>
      <c r="W505" s="109"/>
      <c r="X505" s="109"/>
      <c r="Y505" s="109"/>
      <c r="Z505" s="109"/>
      <c r="AA505" s="109" t="s">
        <v>50</v>
      </c>
      <c r="AB505" s="110"/>
      <c r="AC505" s="110"/>
      <c r="AD505" s="109"/>
      <c r="AE505" s="1039"/>
      <c r="AF505" s="334">
        <f t="shared" si="235"/>
        <v>0</v>
      </c>
      <c r="AG505" s="272">
        <f>IF(R505="kompletna",Q505*J505*0.0036*'lista, wskaźniki'!$F$13, IF(R505="częściowa",Q505*J505*0.0036*'lista, wskaźniki'!$F$14, IF(R505="brak",Q505*J505*0.0036*'lista, wskaźniki'!$F$15,)))</f>
        <v>0</v>
      </c>
      <c r="AH505" s="334">
        <f>IF(Y505="inne",K505*'lista, wskaźniki'!$E$35,IF(Y505="to samo źródło",0,IF(Y505=0,0)))</f>
        <v>0</v>
      </c>
      <c r="AI505" s="334" t="b">
        <f>IF(AA505="gaz z sieci",AC505*'lista, wskaźniki'!$D$21)</f>
        <v>0</v>
      </c>
      <c r="AJ505" s="272">
        <f>IF(AA505="węgiel",AB505*'lista, wskaźniki'!$D$20, IF('Sektor mieszkaniowy'!AA505="drewno",'Sektor mieszkaniowy'!AB505*'lista, wskaźniki'!$D$22,IF('Sektor mieszkaniowy'!AA505="pellet",AB505*'lista, wskaźniki'!$D$23,IF('Sektor mieszkaniowy'!AA505="gaz z sieci",AB505*'lista, wskaźniki'!$D$21,IF('Sektor mieszkaniowy'!AA505="olej opałowy",'Sektor mieszkaniowy'!AB505*'lista, wskaźniki'!$D$24)))))</f>
        <v>0</v>
      </c>
      <c r="AK505" s="1042"/>
      <c r="AL505" s="1039"/>
      <c r="AM505" s="20">
        <f>IF(AA505="węgiel",AF505*1/3.6*'lista, wskaźniki'!$F$20,IF(AA505="drewno",AF505*1/3.6*'lista, wskaźniki'!$F$22,IF(AA505="pellet",AF505*1/3.6*'lista, wskaźniki'!$F$23,IF(AA505="gaz z sieci",AF505*1/3.6*'lista, wskaźniki'!$F$21,IF(AA505="olej opałowy",AF505*1/3.6*'lista, wskaźniki'!$F$24,0)))))</f>
        <v>0</v>
      </c>
      <c r="AN505" s="20">
        <f>IF(AA505="węgiel",AF505*'lista, wskaźniki'!$E$42,IF(AA505="drewno",AF505*'lista, wskaźniki'!$G$42,IF(AA505="pellet",AF505*'lista, wskaźniki'!$H$42,IF(AA505="gaz z sieci",AF505*'lista, wskaźniki'!$F$42,IF(AA505="olej opałowy",AF505*'lista, wskaźniki'!$I$42,0)))))</f>
        <v>0</v>
      </c>
      <c r="AO505" s="20">
        <f>IF(AA505="węgiel",AF505*'lista, wskaźniki'!$E$43,IF(AA505="drewno",AF505*'lista, wskaźniki'!$G$43,IF(AA505="pellet",AF505*'lista, wskaźniki'!$H$43,IF(AA505="gaz z sieci",AF505*'lista, wskaźniki'!$F$43,IF(AA505="olej opałowy",AF505*'lista, wskaźniki'!$I$43,0)))))</f>
        <v>0</v>
      </c>
      <c r="AP505" s="20">
        <f>IF(AA505="węgiel",AF505*'lista, wskaźniki'!$E$44,IF(AA505="drewno",AF505*'lista, wskaźniki'!$G$44,IF(AA505="pellet",AF505*'lista, wskaźniki'!$H$44,IF(AA505="gaz z sieci",AF505*'lista, wskaźniki'!$F$44,IF(AA505="olej opałowy",AF505*'lista, wskaźniki'!$I$44,0)))))</f>
        <v>0</v>
      </c>
      <c r="AQ505" s="20" t="b">
        <f>IF(Z505="gaz",AH505*1/3.6*'lista, wskaźniki'!$F$21,IF(Z505="energia elektryczna",AH505*1/3.6*'lista, wskaźniki'!$F$26))</f>
        <v>0</v>
      </c>
      <c r="AR505" s="20" t="b">
        <f>IF(Z505="gaz",AH505*'lista, wskaźniki'!$F$42,IF(Z505="energia elektryczna",AH505*0))</f>
        <v>0</v>
      </c>
      <c r="AS505" s="20" t="b">
        <f>IF(Z505="gaz",AH505*'lista, wskaźniki'!$F$43,IF(Z505="energia elektryczna",AH505*0))</f>
        <v>0</v>
      </c>
      <c r="AT505" s="20" t="b">
        <f>IF(Z505="gaz",AH505*'lista, wskaźniki'!$F$44,IF(Z505="energia elektryczna",AH505*0))</f>
        <v>0</v>
      </c>
      <c r="AU505" s="20">
        <f>AI505*1/3.6*'lista, wskaźniki'!$F$21</f>
        <v>0</v>
      </c>
      <c r="AV505" s="20">
        <f>AI505*'lista, wskaźniki'!$F$42</f>
        <v>0</v>
      </c>
      <c r="AW505" s="20">
        <f>AI505*'lista, wskaźniki'!$F$43</f>
        <v>0</v>
      </c>
      <c r="AX505" s="20">
        <f>AI505*'lista, wskaźniki'!$F$44</f>
        <v>0</v>
      </c>
      <c r="AY505" s="20">
        <f>AK505*'lista, wskaźniki'!$F$26</f>
        <v>0</v>
      </c>
      <c r="AZ505" s="20">
        <f t="shared" si="207"/>
        <v>0</v>
      </c>
      <c r="BA505" s="20">
        <f t="shared" si="208"/>
        <v>0</v>
      </c>
      <c r="BB505" s="20">
        <f t="shared" si="209"/>
        <v>0</v>
      </c>
      <c r="BC505" s="20">
        <f t="shared" si="210"/>
        <v>0</v>
      </c>
      <c r="BD505" s="1039"/>
      <c r="BE505" s="1039"/>
      <c r="BF505" s="1039"/>
      <c r="BG505" s="1039"/>
      <c r="BH505" s="109"/>
      <c r="BI505" s="1039"/>
      <c r="BJ505" s="109"/>
      <c r="BK505" s="1039"/>
      <c r="BL505" s="109"/>
      <c r="BM505" s="109"/>
      <c r="BN505" s="109"/>
      <c r="BO505" s="109"/>
      <c r="BP505" s="109"/>
      <c r="BQ505" s="109"/>
      <c r="BR505" s="109"/>
      <c r="BS505" s="1029"/>
      <c r="BT505" s="1029"/>
      <c r="BU505" s="1029"/>
      <c r="BV505" s="1029"/>
      <c r="BW505" s="1029"/>
      <c r="BX505" s="1029"/>
      <c r="BY505" s="1087"/>
      <c r="CA505" s="365" t="b">
        <f t="shared" si="211"/>
        <v>0</v>
      </c>
      <c r="CB505" s="365" t="b">
        <f t="shared" si="212"/>
        <v>0</v>
      </c>
      <c r="CC505" s="365">
        <f t="shared" si="213"/>
        <v>0</v>
      </c>
      <c r="CD505" s="365" t="b">
        <f t="shared" si="214"/>
        <v>0</v>
      </c>
      <c r="CE505" s="365" t="b">
        <f t="shared" si="215"/>
        <v>0</v>
      </c>
      <c r="CF505" s="365" t="b">
        <f t="shared" si="216"/>
        <v>0</v>
      </c>
      <c r="CG505" s="365" t="b">
        <f t="shared" si="217"/>
        <v>0</v>
      </c>
      <c r="CH505" s="365" t="b">
        <f t="shared" si="218"/>
        <v>0</v>
      </c>
      <c r="CI505" s="72" t="b">
        <f t="shared" si="219"/>
        <v>0</v>
      </c>
      <c r="CJ505" s="72" t="b">
        <f t="shared" si="220"/>
        <v>0</v>
      </c>
      <c r="CK505" s="72">
        <f t="shared" si="221"/>
        <v>0</v>
      </c>
      <c r="CL505" s="72">
        <f t="shared" si="222"/>
        <v>0</v>
      </c>
      <c r="CM505" s="72" t="b">
        <f t="shared" si="223"/>
        <v>0</v>
      </c>
      <c r="CN505" s="72" t="b">
        <f t="shared" si="224"/>
        <v>0</v>
      </c>
      <c r="CP505" s="13">
        <f t="shared" si="225"/>
        <v>0</v>
      </c>
      <c r="CQ505" s="13" t="b">
        <f t="shared" si="226"/>
        <v>0</v>
      </c>
      <c r="CR505" s="13" t="b">
        <f t="shared" si="227"/>
        <v>0</v>
      </c>
      <c r="CS505" s="13" t="b">
        <f t="shared" si="233"/>
        <v>0</v>
      </c>
      <c r="CT505" s="13" t="b">
        <f t="shared" si="232"/>
        <v>0</v>
      </c>
      <c r="CU505" s="13" t="b">
        <f t="shared" si="234"/>
        <v>0</v>
      </c>
      <c r="CV505" s="13" t="b">
        <f t="shared" si="228"/>
        <v>0</v>
      </c>
      <c r="CW505" s="13" t="b">
        <f t="shared" si="229"/>
        <v>0</v>
      </c>
      <c r="CX505" s="13" t="b">
        <f t="shared" si="230"/>
        <v>0</v>
      </c>
      <c r="CY505" s="13" t="b">
        <f t="shared" si="231"/>
        <v>0</v>
      </c>
    </row>
    <row r="506" spans="1:103" ht="15" thickBot="1">
      <c r="A506" s="932"/>
      <c r="B506" s="1039"/>
      <c r="C506" s="1039"/>
      <c r="D506" s="1039"/>
      <c r="E506" s="1039"/>
      <c r="F506" s="1039"/>
      <c r="G506" s="1039"/>
      <c r="H506" s="1039"/>
      <c r="I506" s="1039"/>
      <c r="J506" s="1039"/>
      <c r="K506" s="1039"/>
      <c r="L506" s="1039"/>
      <c r="M506" s="1039"/>
      <c r="N506" s="1039"/>
      <c r="O506" s="1039"/>
      <c r="P506" s="1039"/>
      <c r="Q506" s="941"/>
      <c r="R506" s="1039"/>
      <c r="S506" s="1039"/>
      <c r="T506" s="1039"/>
      <c r="U506" s="1039"/>
      <c r="V506" s="1039"/>
      <c r="W506" s="109"/>
      <c r="X506" s="109"/>
      <c r="Y506" s="109"/>
      <c r="Z506" s="109"/>
      <c r="AA506" s="109" t="s">
        <v>38</v>
      </c>
      <c r="AB506" s="110"/>
      <c r="AC506" s="110"/>
      <c r="AD506" s="109"/>
      <c r="AE506" s="1039"/>
      <c r="AF506" s="334">
        <f t="shared" si="235"/>
        <v>0</v>
      </c>
      <c r="AG506" s="272">
        <f>IF(R506="kompletna",Q506*J506*0.0036*'lista, wskaźniki'!$F$13, IF(R506="częściowa",Q506*J506*0.0036*'lista, wskaźniki'!$F$14, IF(R506="brak",Q506*J506*0.0036*'lista, wskaźniki'!$F$15,)))</f>
        <v>0</v>
      </c>
      <c r="AH506" s="334">
        <f>IF(Y506="inne",K506*'lista, wskaźniki'!$E$35,IF(Y506="to samo źródło",0,IF(Y506=0,0)))</f>
        <v>0</v>
      </c>
      <c r="AI506" s="334">
        <f>IF(AA506="gaz z sieci",AC506*'lista, wskaźniki'!$D$21)</f>
        <v>0</v>
      </c>
      <c r="AJ506" s="272">
        <f>IF(AA506="węgiel",AB506*'lista, wskaźniki'!$D$20, IF('Sektor mieszkaniowy'!AA506="drewno",'Sektor mieszkaniowy'!AB506*'lista, wskaźniki'!$D$22,IF('Sektor mieszkaniowy'!AA506="pellet",AB506*'lista, wskaźniki'!$D$23,IF('Sektor mieszkaniowy'!AA506="gaz z sieci",AB506*'lista, wskaźniki'!$D$21,IF('Sektor mieszkaniowy'!AA506="olej opałowy",'Sektor mieszkaniowy'!AB506*'lista, wskaźniki'!$D$24)))))</f>
        <v>0</v>
      </c>
      <c r="AK506" s="1042"/>
      <c r="AL506" s="1039"/>
      <c r="AM506" s="20">
        <f>IF(AA506="węgiel",AF506*1/3.6*'lista, wskaźniki'!$F$20,IF(AA506="drewno",AF506*1/3.6*'lista, wskaźniki'!$F$22,IF(AA506="pellet",AF506*1/3.6*'lista, wskaźniki'!$F$23,IF(AA506="gaz z sieci",AF506*1/3.6*'lista, wskaźniki'!$F$21,IF(AA506="olej opałowy",AF506*1/3.6*'lista, wskaźniki'!$F$24,0)))))</f>
        <v>0</v>
      </c>
      <c r="AN506" s="20">
        <f>IF(AA506="węgiel",AF506*'lista, wskaźniki'!$E$42,IF(AA506="drewno",AF506*'lista, wskaźniki'!$G$42,IF(AA506="pellet",AF506*'lista, wskaźniki'!$H$42,IF(AA506="gaz z sieci",AF506*'lista, wskaźniki'!$F$42,IF(AA506="olej opałowy",AF506*'lista, wskaźniki'!$I$42,0)))))</f>
        <v>0</v>
      </c>
      <c r="AO506" s="20">
        <f>IF(AA506="węgiel",AF506*'lista, wskaźniki'!$E$43,IF(AA506="drewno",AF506*'lista, wskaźniki'!$G$43,IF(AA506="pellet",AF506*'lista, wskaźniki'!$H$43,IF(AA506="gaz z sieci",AF506*'lista, wskaźniki'!$F$43,IF(AA506="olej opałowy",AF506*'lista, wskaźniki'!$I$43,0)))))</f>
        <v>0</v>
      </c>
      <c r="AP506" s="20">
        <f>IF(AA506="węgiel",AF506*'lista, wskaźniki'!$E$44,IF(AA506="drewno",AF506*'lista, wskaźniki'!$G$44,IF(AA506="pellet",AF506*'lista, wskaźniki'!$H$44,IF(AA506="gaz z sieci",AF506*'lista, wskaźniki'!$F$44,IF(AA506="olej opałowy",AF506*'lista, wskaźniki'!$I$44,0)))))</f>
        <v>0</v>
      </c>
      <c r="AQ506" s="20" t="b">
        <f>IF(Z506="gaz",AH506*1/3.6*'lista, wskaźniki'!$F$21,IF(Z506="energia elektryczna",AH506*1/3.6*'lista, wskaźniki'!$F$26))</f>
        <v>0</v>
      </c>
      <c r="AR506" s="20" t="b">
        <f>IF(Z506="gaz",AH506*'lista, wskaźniki'!$F$42,IF(Z506="energia elektryczna",AH506*0))</f>
        <v>0</v>
      </c>
      <c r="AS506" s="20" t="b">
        <f>IF(Z506="gaz",AH506*'lista, wskaźniki'!$F$43,IF(Z506="energia elektryczna",AH506*0))</f>
        <v>0</v>
      </c>
      <c r="AT506" s="20" t="b">
        <f>IF(Z506="gaz",AH506*'lista, wskaźniki'!$F$44,IF(Z506="energia elektryczna",AH506*0))</f>
        <v>0</v>
      </c>
      <c r="AU506" s="20">
        <f>AI506*1/3.6*'lista, wskaźniki'!$F$21</f>
        <v>0</v>
      </c>
      <c r="AV506" s="20">
        <f>AI506*'lista, wskaźniki'!$F$42</f>
        <v>0</v>
      </c>
      <c r="AW506" s="20">
        <f>AI506*'lista, wskaźniki'!$F$43</f>
        <v>0</v>
      </c>
      <c r="AX506" s="20">
        <f>AI506*'lista, wskaźniki'!$F$44</f>
        <v>0</v>
      </c>
      <c r="AY506" s="20">
        <f>AK506*'lista, wskaźniki'!$F$26</f>
        <v>0</v>
      </c>
      <c r="AZ506" s="20">
        <f t="shared" si="207"/>
        <v>0</v>
      </c>
      <c r="BA506" s="20">
        <f t="shared" si="208"/>
        <v>0</v>
      </c>
      <c r="BB506" s="20">
        <f t="shared" si="209"/>
        <v>0</v>
      </c>
      <c r="BC506" s="20">
        <f t="shared" si="210"/>
        <v>0</v>
      </c>
      <c r="BD506" s="1039"/>
      <c r="BE506" s="1039"/>
      <c r="BF506" s="1039"/>
      <c r="BG506" s="1039"/>
      <c r="BH506" s="109"/>
      <c r="BI506" s="1039"/>
      <c r="BJ506" s="109"/>
      <c r="BK506" s="1039"/>
      <c r="BL506" s="109"/>
      <c r="BM506" s="109"/>
      <c r="BN506" s="109"/>
      <c r="BO506" s="109"/>
      <c r="BP506" s="109"/>
      <c r="BQ506" s="109"/>
      <c r="BR506" s="109"/>
      <c r="BS506" s="1029"/>
      <c r="BT506" s="1029"/>
      <c r="BU506" s="1029"/>
      <c r="BV506" s="1029"/>
      <c r="BW506" s="1029"/>
      <c r="BX506" s="1029"/>
      <c r="BY506" s="1087"/>
      <c r="CA506" s="365" t="b">
        <f t="shared" si="211"/>
        <v>0</v>
      </c>
      <c r="CB506" s="365" t="b">
        <f t="shared" si="212"/>
        <v>0</v>
      </c>
      <c r="CC506" s="365" t="b">
        <f t="shared" si="213"/>
        <v>0</v>
      </c>
      <c r="CD506" s="365">
        <f t="shared" si="214"/>
        <v>0</v>
      </c>
      <c r="CE506" s="365" t="b">
        <f t="shared" si="215"/>
        <v>0</v>
      </c>
      <c r="CF506" s="365" t="b">
        <f t="shared" si="216"/>
        <v>0</v>
      </c>
      <c r="CG506" s="365" t="b">
        <f t="shared" si="217"/>
        <v>0</v>
      </c>
      <c r="CH506" s="365">
        <f t="shared" si="218"/>
        <v>0</v>
      </c>
      <c r="CI506" s="72" t="b">
        <f t="shared" si="219"/>
        <v>0</v>
      </c>
      <c r="CJ506" s="72" t="b">
        <f t="shared" si="220"/>
        <v>0</v>
      </c>
      <c r="CK506" s="72" t="b">
        <f t="shared" si="221"/>
        <v>0</v>
      </c>
      <c r="CL506" s="72">
        <f t="shared" si="222"/>
        <v>0</v>
      </c>
      <c r="CM506" s="72" t="b">
        <f t="shared" si="223"/>
        <v>0</v>
      </c>
      <c r="CN506" s="72" t="b">
        <f t="shared" si="224"/>
        <v>0</v>
      </c>
      <c r="CP506" s="13">
        <f t="shared" si="225"/>
        <v>0</v>
      </c>
      <c r="CQ506" s="13" t="b">
        <f t="shared" si="226"/>
        <v>0</v>
      </c>
      <c r="CR506" s="13" t="b">
        <f t="shared" si="227"/>
        <v>0</v>
      </c>
      <c r="CS506" s="13" t="b">
        <f t="shared" si="233"/>
        <v>0</v>
      </c>
      <c r="CT506" s="13" t="b">
        <f t="shared" si="232"/>
        <v>0</v>
      </c>
      <c r="CU506" s="13" t="b">
        <f t="shared" si="234"/>
        <v>0</v>
      </c>
      <c r="CV506" s="13" t="b">
        <f t="shared" si="228"/>
        <v>0</v>
      </c>
      <c r="CW506" s="13" t="b">
        <f t="shared" si="229"/>
        <v>0</v>
      </c>
      <c r="CX506" s="13" t="b">
        <f t="shared" si="230"/>
        <v>0</v>
      </c>
      <c r="CY506" s="13" t="b">
        <f t="shared" si="231"/>
        <v>0</v>
      </c>
    </row>
    <row r="507" spans="1:103" ht="15" thickBot="1">
      <c r="A507" s="933"/>
      <c r="B507" s="1040"/>
      <c r="C507" s="1040"/>
      <c r="D507" s="1040"/>
      <c r="E507" s="1040"/>
      <c r="F507" s="1040"/>
      <c r="G507" s="1040"/>
      <c r="H507" s="1040"/>
      <c r="I507" s="1040"/>
      <c r="J507" s="1040"/>
      <c r="K507" s="1040"/>
      <c r="L507" s="1040"/>
      <c r="M507" s="1040"/>
      <c r="N507" s="1040"/>
      <c r="O507" s="1040"/>
      <c r="P507" s="1040"/>
      <c r="Q507" s="942"/>
      <c r="R507" s="1040"/>
      <c r="S507" s="1040"/>
      <c r="T507" s="1040"/>
      <c r="U507" s="1040"/>
      <c r="V507" s="1040"/>
      <c r="W507" s="111"/>
      <c r="X507" s="111"/>
      <c r="Y507" s="111"/>
      <c r="Z507" s="111"/>
      <c r="AA507" s="111" t="s">
        <v>37</v>
      </c>
      <c r="AB507" s="112"/>
      <c r="AC507" s="112"/>
      <c r="AD507" s="111"/>
      <c r="AE507" s="1040"/>
      <c r="AF507" s="334">
        <f t="shared" si="235"/>
        <v>0</v>
      </c>
      <c r="AG507" s="272">
        <f>IF(R507="kompletna",Q507*J507*0.0036*'lista, wskaźniki'!$F$13, IF(R507="częściowa",Q507*J507*0.0036*'lista, wskaźniki'!$F$14, IF(R507="brak",Q507*J507*0.0036*'lista, wskaźniki'!$F$15,)))</f>
        <v>0</v>
      </c>
      <c r="AH507" s="334">
        <f>IF(Y507="inne",K507*'lista, wskaźniki'!$E$35,IF(Y507="to samo źródło",0,IF(Y507=0,0)))</f>
        <v>0</v>
      </c>
      <c r="AI507" s="334" t="b">
        <f>IF(AA507="gaz z sieci",AC507*'lista, wskaźniki'!$D$21)</f>
        <v>0</v>
      </c>
      <c r="AJ507" s="272">
        <f>IF(AA507="węgiel",AB507*'lista, wskaźniki'!$D$20, IF('Sektor mieszkaniowy'!AA507="drewno",'Sektor mieszkaniowy'!AB507*'lista, wskaźniki'!$D$22,IF('Sektor mieszkaniowy'!AA507="pellet",AB507*'lista, wskaźniki'!$D$23,IF('Sektor mieszkaniowy'!AA507="gaz z sieci",AB507*'lista, wskaźniki'!$D$21,IF('Sektor mieszkaniowy'!AA507="olej opałowy",'Sektor mieszkaniowy'!AB507*'lista, wskaźniki'!$D$24)))))</f>
        <v>0</v>
      </c>
      <c r="AK507" s="1043"/>
      <c r="AL507" s="1040"/>
      <c r="AM507" s="20">
        <f>IF(AA507="węgiel",AF507*1/3.6*'lista, wskaźniki'!$F$20,IF(AA507="drewno",AF507*1/3.6*'lista, wskaźniki'!$F$22,IF(AA507="pellet",AF507*1/3.6*'lista, wskaźniki'!$F$23,IF(AA507="gaz z sieci",AF507*1/3.6*'lista, wskaźniki'!$F$21,IF(AA507="olej opałowy",AF507*1/3.6*'lista, wskaźniki'!$F$24,0)))))</f>
        <v>0</v>
      </c>
      <c r="AN507" s="20">
        <f>IF(AA507="węgiel",AF507*'lista, wskaźniki'!$E$42,IF(AA507="drewno",AF507*'lista, wskaźniki'!$G$42,IF(AA507="pellet",AF507*'lista, wskaźniki'!$H$42,IF(AA507="gaz z sieci",AF507*'lista, wskaźniki'!$F$42,IF(AA507="olej opałowy",AF507*'lista, wskaźniki'!$I$42,0)))))</f>
        <v>0</v>
      </c>
      <c r="AO507" s="20">
        <f>IF(AA507="węgiel",AF507*'lista, wskaźniki'!$E$43,IF(AA507="drewno",AF507*'lista, wskaźniki'!$G$43,IF(AA507="pellet",AF507*'lista, wskaźniki'!$H$43,IF(AA507="gaz z sieci",AF507*'lista, wskaźniki'!$F$43,IF(AA507="olej opałowy",AF507*'lista, wskaźniki'!$I$43,0)))))</f>
        <v>0</v>
      </c>
      <c r="AP507" s="20">
        <f>IF(AA507="węgiel",AF507*'lista, wskaźniki'!$E$44,IF(AA507="drewno",AF507*'lista, wskaźniki'!$G$44,IF(AA507="pellet",AF507*'lista, wskaźniki'!$H$44,IF(AA507="gaz z sieci",AF507*'lista, wskaźniki'!$F$44,IF(AA507="olej opałowy",AF507*'lista, wskaźniki'!$I$44,0)))))</f>
        <v>0</v>
      </c>
      <c r="AQ507" s="20" t="b">
        <f>IF(Z507="gaz",AH507*1/3.6*'lista, wskaźniki'!$F$21,IF(Z507="energia elektryczna",AH507*1/3.6*'lista, wskaźniki'!$F$26))</f>
        <v>0</v>
      </c>
      <c r="AR507" s="20" t="b">
        <f>IF(Z507="gaz",AH507*'lista, wskaźniki'!$F$42,IF(Z507="energia elektryczna",AH507*0))</f>
        <v>0</v>
      </c>
      <c r="AS507" s="20" t="b">
        <f>IF(Z507="gaz",AH507*'lista, wskaźniki'!$F$43,IF(Z507="energia elektryczna",AH507*0))</f>
        <v>0</v>
      </c>
      <c r="AT507" s="20" t="b">
        <f>IF(Z507="gaz",AH507*'lista, wskaźniki'!$F$44,IF(Z507="energia elektryczna",AH507*0))</f>
        <v>0</v>
      </c>
      <c r="AU507" s="20">
        <f>AI507*1/3.6*'lista, wskaźniki'!$F$21</f>
        <v>0</v>
      </c>
      <c r="AV507" s="20">
        <f>AI507*'lista, wskaźniki'!$F$42</f>
        <v>0</v>
      </c>
      <c r="AW507" s="20">
        <f>AI507*'lista, wskaźniki'!$F$43</f>
        <v>0</v>
      </c>
      <c r="AX507" s="20">
        <f>AI507*'lista, wskaźniki'!$F$44</f>
        <v>0</v>
      </c>
      <c r="AY507" s="20">
        <f>AK507*'lista, wskaźniki'!$F$26</f>
        <v>0</v>
      </c>
      <c r="AZ507" s="20">
        <f t="shared" si="207"/>
        <v>0</v>
      </c>
      <c r="BA507" s="20">
        <f t="shared" si="208"/>
        <v>0</v>
      </c>
      <c r="BB507" s="20">
        <f t="shared" si="209"/>
        <v>0</v>
      </c>
      <c r="BC507" s="20">
        <f t="shared" si="210"/>
        <v>0</v>
      </c>
      <c r="BD507" s="1040"/>
      <c r="BE507" s="1040"/>
      <c r="BF507" s="1040"/>
      <c r="BG507" s="1040"/>
      <c r="BH507" s="111"/>
      <c r="BI507" s="1040"/>
      <c r="BJ507" s="111"/>
      <c r="BK507" s="1040"/>
      <c r="BL507" s="111"/>
      <c r="BM507" s="111"/>
      <c r="BN507" s="111"/>
      <c r="BO507" s="111"/>
      <c r="BP507" s="111"/>
      <c r="BQ507" s="111"/>
      <c r="BR507" s="111"/>
      <c r="BS507" s="1030"/>
      <c r="BT507" s="1030"/>
      <c r="BU507" s="1030"/>
      <c r="BV507" s="1030"/>
      <c r="BW507" s="1030"/>
      <c r="BX507" s="1030"/>
      <c r="BY507" s="1088"/>
      <c r="CA507" s="365" t="b">
        <f t="shared" si="211"/>
        <v>0</v>
      </c>
      <c r="CB507" s="365" t="b">
        <f t="shared" si="212"/>
        <v>0</v>
      </c>
      <c r="CC507" s="365" t="b">
        <f t="shared" si="213"/>
        <v>0</v>
      </c>
      <c r="CD507" s="365" t="b">
        <f t="shared" si="214"/>
        <v>0</v>
      </c>
      <c r="CE507" s="365">
        <f t="shared" si="215"/>
        <v>0</v>
      </c>
      <c r="CF507" s="365" t="b">
        <f t="shared" si="216"/>
        <v>0</v>
      </c>
      <c r="CG507" s="365" t="b">
        <f t="shared" si="217"/>
        <v>0</v>
      </c>
      <c r="CH507" s="365" t="b">
        <f t="shared" si="218"/>
        <v>0</v>
      </c>
      <c r="CI507" s="72" t="b">
        <f t="shared" si="219"/>
        <v>0</v>
      </c>
      <c r="CJ507" s="72" t="b">
        <f t="shared" si="220"/>
        <v>0</v>
      </c>
      <c r="CK507" s="72" t="b">
        <f t="shared" si="221"/>
        <v>0</v>
      </c>
      <c r="CL507" s="72">
        <f t="shared" si="222"/>
        <v>0</v>
      </c>
      <c r="CM507" s="72">
        <f t="shared" si="223"/>
        <v>0</v>
      </c>
      <c r="CN507" s="72" t="b">
        <f t="shared" si="224"/>
        <v>0</v>
      </c>
      <c r="CP507" s="13">
        <f t="shared" si="225"/>
        <v>0</v>
      </c>
      <c r="CQ507" s="13" t="b">
        <f t="shared" si="226"/>
        <v>0</v>
      </c>
      <c r="CR507" s="13" t="b">
        <f t="shared" si="227"/>
        <v>0</v>
      </c>
      <c r="CS507" s="13" t="b">
        <f t="shared" si="233"/>
        <v>0</v>
      </c>
      <c r="CT507" s="13" t="b">
        <f t="shared" si="232"/>
        <v>0</v>
      </c>
      <c r="CU507" s="13" t="b">
        <f t="shared" si="234"/>
        <v>0</v>
      </c>
      <c r="CV507" s="13" t="b">
        <f t="shared" si="228"/>
        <v>0</v>
      </c>
      <c r="CW507" s="13" t="b">
        <f t="shared" si="229"/>
        <v>0</v>
      </c>
      <c r="CX507" s="13" t="b">
        <f t="shared" si="230"/>
        <v>0</v>
      </c>
      <c r="CY507" s="13" t="b">
        <f t="shared" si="231"/>
        <v>0</v>
      </c>
    </row>
    <row r="508" spans="1:103" ht="15" thickBot="1">
      <c r="A508" s="931">
        <v>102</v>
      </c>
      <c r="B508" s="1038" t="s">
        <v>210</v>
      </c>
      <c r="C508" s="1038">
        <v>55</v>
      </c>
      <c r="D508" s="1038" t="s">
        <v>1</v>
      </c>
      <c r="E508" s="1038" t="s">
        <v>5</v>
      </c>
      <c r="F508" s="1038"/>
      <c r="G508" s="1038"/>
      <c r="H508" s="1038"/>
      <c r="I508" s="1038" t="s">
        <v>11</v>
      </c>
      <c r="J508" s="1038">
        <v>160</v>
      </c>
      <c r="K508" s="1038">
        <v>6</v>
      </c>
      <c r="L508" s="1038" t="s">
        <v>16</v>
      </c>
      <c r="M508" s="1038">
        <v>50</v>
      </c>
      <c r="N508" s="1038" t="s">
        <v>17</v>
      </c>
      <c r="O508" s="1038"/>
      <c r="P508" s="1038" t="s">
        <v>17</v>
      </c>
      <c r="Q508" s="940">
        <f>IF(I508="&lt;1966",'lista, wskaźniki'!$G$4,IF(I508="1967-1985",'lista, wskaźniki'!$G$5,IF(I508="1986-1992",'lista, wskaźniki'!$G$6,IF(I508="1993-1996",'lista, wskaźniki'!$G$7,IF(I508="&gt;1997",'lista, wskaźniki'!$G$8,IF(I508=0,'lista, wskaźniki'!$G$4))))))</f>
        <v>250</v>
      </c>
      <c r="R508" s="1038" t="s">
        <v>23</v>
      </c>
      <c r="S508" s="1038" t="s">
        <v>27</v>
      </c>
      <c r="T508" s="1038">
        <v>23</v>
      </c>
      <c r="U508" s="1038">
        <v>2012</v>
      </c>
      <c r="V508" s="1038"/>
      <c r="W508" s="107" t="s">
        <v>35</v>
      </c>
      <c r="X508" s="107" t="s">
        <v>38</v>
      </c>
      <c r="Y508" s="109"/>
      <c r="Z508" s="107" t="s">
        <v>52</v>
      </c>
      <c r="AA508" s="107" t="s">
        <v>35</v>
      </c>
      <c r="AB508" s="108">
        <v>6</v>
      </c>
      <c r="AC508" s="108"/>
      <c r="AD508" s="107">
        <v>4200</v>
      </c>
      <c r="AE508" s="1038"/>
      <c r="AF508" s="334">
        <f t="shared" si="235"/>
        <v>125.49000000000001</v>
      </c>
      <c r="AG508" s="272">
        <f>IF(R508="kompletna",Q508*J508*0.0036*'lista, wskaźniki'!$F$13, IF(R508="częściowa",Q508*J508*0.0036*'lista, wskaźniki'!$F$14, IF(R508="brak",Q508*J508*0.0036*'lista, wskaźniki'!$F$15,)))</f>
        <v>115.2</v>
      </c>
      <c r="AH508" s="334">
        <f>IF(Y508="inne",K508*'lista, wskaźniki'!$E$35,IF(Y508="to samo źródło",0,IF(Y508=0,0)))</f>
        <v>0</v>
      </c>
      <c r="AI508" s="334" t="b">
        <f>IF(AA508="gaz z sieci",AC508*'lista, wskaźniki'!$D$21)</f>
        <v>0</v>
      </c>
      <c r="AJ508" s="272">
        <f>IF(AA508="węgiel",AB508*'lista, wskaźniki'!$D$20, IF('Sektor mieszkaniowy'!AA508="drewno",'Sektor mieszkaniowy'!AB508*'lista, wskaźniki'!$D$22,IF('Sektor mieszkaniowy'!AA508="pellet",AB508*'lista, wskaźniki'!$D$23,IF('Sektor mieszkaniowy'!AA508="gaz z sieci",AB508*'lista, wskaźniki'!$D$21,IF('Sektor mieszkaniowy'!AA508="olej opałowy",'Sektor mieszkaniowy'!AB508*'lista, wskaźniki'!$D$24)))))</f>
        <v>135.78</v>
      </c>
      <c r="AK508" s="1041">
        <f>AL508/'lista, wskaźniki'!$A$127</f>
        <v>2.3076923076923075</v>
      </c>
      <c r="AL508" s="1038">
        <v>1500</v>
      </c>
      <c r="AM508" s="20">
        <f>IF(AA508="węgiel",AF508*1/3.6*'lista, wskaźniki'!$F$20,IF(AA508="drewno",AF508*1/3.6*'lista, wskaźniki'!$F$22,IF(AA508="pellet",AF508*1/3.6*'lista, wskaźniki'!$F$23,IF(AA508="gaz z sieci",AF508*1/3.6*'lista, wskaźniki'!$F$21,IF(AA508="olej opałowy",AF508*1/3.6*'lista, wskaźniki'!$F$24,0)))))</f>
        <v>11.8876677</v>
      </c>
      <c r="AN508" s="20">
        <f>IF(AA508="węgiel",AF508*'lista, wskaźniki'!$E$42,IF(AA508="drewno",AF508*'lista, wskaźniki'!$G$42,IF(AA508="pellet",AF508*'lista, wskaźniki'!$H$42,IF(AA508="gaz z sieci",AF508*'lista, wskaźniki'!$F$42,IF(AA508="olej opałowy",AF508*'lista, wskaźniki'!$I$42,0)))))</f>
        <v>4.7686200000000005E-2</v>
      </c>
      <c r="AO508" s="20">
        <f>IF(AA508="węgiel",AF508*'lista, wskaźniki'!$E$43,IF(AA508="drewno",AF508*'lista, wskaźniki'!$G$43,IF(AA508="pellet",AF508*'lista, wskaźniki'!$H$43,IF(AA508="gaz z sieci",AF508*'lista, wskaźniki'!$F$43,IF(AA508="olej opałowy",AF508*'lista, wskaźniki'!$I$43,0)))))</f>
        <v>4.5176400000000005E-2</v>
      </c>
      <c r="AP508" s="20">
        <f>IF(AA508="węgiel",AF508*'lista, wskaźniki'!$E$44,IF(AA508="drewno",AF508*'lista, wskaźniki'!$G$44,IF(AA508="pellet",AF508*'lista, wskaźniki'!$H$44,IF(AA508="gaz z sieci",AF508*'lista, wskaźniki'!$F$44,IF(AA508="olej opałowy",AF508*'lista, wskaźniki'!$I$44,0)))))</f>
        <v>3.3882300000000006E-5</v>
      </c>
      <c r="AQ508" s="20" t="b">
        <f>IF(Z508="gaz",AH508*1/3.6*'lista, wskaźniki'!$F$21,IF(Z508="energia elektryczna",AH508*1/3.6*'lista, wskaźniki'!$F$26))</f>
        <v>0</v>
      </c>
      <c r="AR508" s="20" t="b">
        <f>IF(Z508="gaz",AH508*'lista, wskaźniki'!$F$42,IF(Z508="energia elektryczna",AH508*0))</f>
        <v>0</v>
      </c>
      <c r="AS508" s="20" t="b">
        <f>IF(Z508="gaz",AH508*'lista, wskaźniki'!$F$43,IF(Z508="energia elektryczna",AH508*0))</f>
        <v>0</v>
      </c>
      <c r="AT508" s="20" t="b">
        <f>IF(Z508="gaz",AH508*'lista, wskaźniki'!$F$44,IF(Z508="energia elektryczna",AH508*0))</f>
        <v>0</v>
      </c>
      <c r="AU508" s="20">
        <f>AI508*1/3.6*'lista, wskaźniki'!$F$21</f>
        <v>0</v>
      </c>
      <c r="AV508" s="20">
        <f>AI508*'lista, wskaźniki'!$F$42</f>
        <v>0</v>
      </c>
      <c r="AW508" s="20">
        <f>AI508*'lista, wskaźniki'!$F$43</f>
        <v>0</v>
      </c>
      <c r="AX508" s="20">
        <f>AI508*'lista, wskaźniki'!$F$44</f>
        <v>0</v>
      </c>
      <c r="AY508" s="20">
        <f>AK508*'lista, wskaźniki'!$F$26</f>
        <v>2.0538461538461537</v>
      </c>
      <c r="AZ508" s="20">
        <f t="shared" si="207"/>
        <v>13.941513853846153</v>
      </c>
      <c r="BA508" s="20">
        <f t="shared" si="208"/>
        <v>4.7686200000000005E-2</v>
      </c>
      <c r="BB508" s="20">
        <f t="shared" si="209"/>
        <v>4.5176400000000005E-2</v>
      </c>
      <c r="BC508" s="20">
        <f t="shared" si="210"/>
        <v>3.3882300000000006E-5</v>
      </c>
      <c r="BD508" s="1038" t="s">
        <v>16</v>
      </c>
      <c r="BE508" s="1038" t="s">
        <v>16</v>
      </c>
      <c r="BF508" s="1038" t="s">
        <v>17</v>
      </c>
      <c r="BG508" s="1038" t="s">
        <v>16</v>
      </c>
      <c r="BH508" s="107" t="s">
        <v>45</v>
      </c>
      <c r="BI508" s="1038" t="s">
        <v>17</v>
      </c>
      <c r="BJ508" s="107"/>
      <c r="BK508" s="1038" t="s">
        <v>16</v>
      </c>
      <c r="BL508" s="107" t="s">
        <v>52</v>
      </c>
      <c r="BM508" s="107"/>
      <c r="BN508" s="107"/>
      <c r="BO508" s="107" t="s">
        <v>57</v>
      </c>
      <c r="BP508" s="107" t="s">
        <v>24</v>
      </c>
      <c r="BQ508" s="107" t="s">
        <v>120</v>
      </c>
      <c r="BR508" s="107">
        <v>3</v>
      </c>
      <c r="BS508" s="1028">
        <v>40000</v>
      </c>
      <c r="BT508" s="1028">
        <v>200</v>
      </c>
      <c r="BU508" s="1028">
        <v>1000</v>
      </c>
      <c r="BV508" s="1028">
        <v>3000</v>
      </c>
      <c r="BW508" s="1028">
        <v>1000</v>
      </c>
      <c r="BX508" s="1028">
        <v>4000</v>
      </c>
      <c r="BY508" s="1086">
        <v>6000</v>
      </c>
      <c r="CA508" s="365">
        <f t="shared" si="211"/>
        <v>125.49000000000001</v>
      </c>
      <c r="CB508" s="365" t="b">
        <f t="shared" si="212"/>
        <v>0</v>
      </c>
      <c r="CC508" s="365" t="b">
        <f t="shared" si="213"/>
        <v>0</v>
      </c>
      <c r="CD508" s="365" t="b">
        <f t="shared" si="214"/>
        <v>0</v>
      </c>
      <c r="CE508" s="365" t="b">
        <f t="shared" si="215"/>
        <v>0</v>
      </c>
      <c r="CF508" s="365" t="b">
        <f t="shared" si="216"/>
        <v>0</v>
      </c>
      <c r="CG508" s="365" t="b">
        <f t="shared" si="217"/>
        <v>0</v>
      </c>
      <c r="CH508" s="365" t="b">
        <f t="shared" si="218"/>
        <v>0</v>
      </c>
      <c r="CI508" s="72">
        <f t="shared" si="219"/>
        <v>125.49000000000001</v>
      </c>
      <c r="CJ508" s="72" t="b">
        <f t="shared" si="220"/>
        <v>0</v>
      </c>
      <c r="CK508" s="72" t="b">
        <f t="shared" si="221"/>
        <v>0</v>
      </c>
      <c r="CL508" s="72">
        <f t="shared" si="222"/>
        <v>0</v>
      </c>
      <c r="CM508" s="72" t="b">
        <f t="shared" si="223"/>
        <v>0</v>
      </c>
      <c r="CN508" s="72" t="b">
        <f t="shared" si="224"/>
        <v>0</v>
      </c>
      <c r="CP508" s="13" t="b">
        <f t="shared" si="225"/>
        <v>0</v>
      </c>
      <c r="CQ508" s="13">
        <f t="shared" si="226"/>
        <v>0</v>
      </c>
      <c r="CR508" s="13">
        <f t="shared" si="227"/>
        <v>160</v>
      </c>
      <c r="CS508" s="13">
        <f t="shared" si="233"/>
        <v>80</v>
      </c>
      <c r="CT508" s="13" t="b">
        <f t="shared" si="232"/>
        <v>0</v>
      </c>
      <c r="CU508" s="13">
        <f t="shared" si="234"/>
        <v>0</v>
      </c>
      <c r="CV508" s="13" t="b">
        <f t="shared" si="228"/>
        <v>0</v>
      </c>
      <c r="CW508" s="13">
        <f t="shared" si="229"/>
        <v>0</v>
      </c>
      <c r="CX508" s="13" t="b">
        <f t="shared" si="230"/>
        <v>0</v>
      </c>
      <c r="CY508" s="13">
        <f t="shared" si="231"/>
        <v>0</v>
      </c>
    </row>
    <row r="509" spans="1:103" ht="15" thickBot="1">
      <c r="A509" s="932"/>
      <c r="B509" s="1039"/>
      <c r="C509" s="1039"/>
      <c r="D509" s="1039"/>
      <c r="E509" s="1039"/>
      <c r="F509" s="1039"/>
      <c r="G509" s="1039"/>
      <c r="H509" s="1039"/>
      <c r="I509" s="1039"/>
      <c r="J509" s="1039"/>
      <c r="K509" s="1039"/>
      <c r="L509" s="1039"/>
      <c r="M509" s="1039"/>
      <c r="N509" s="1039"/>
      <c r="O509" s="1039"/>
      <c r="P509" s="1039"/>
      <c r="Q509" s="941"/>
      <c r="R509" s="1039"/>
      <c r="S509" s="1039"/>
      <c r="T509" s="1039"/>
      <c r="U509" s="1039"/>
      <c r="V509" s="1039"/>
      <c r="W509" s="20" t="s">
        <v>36</v>
      </c>
      <c r="X509" s="109"/>
      <c r="Y509" s="109" t="s">
        <v>24</v>
      </c>
      <c r="Z509" s="109"/>
      <c r="AA509" s="109" t="s">
        <v>36</v>
      </c>
      <c r="AB509" s="110">
        <v>4</v>
      </c>
      <c r="AC509" s="110"/>
      <c r="AD509" s="109">
        <v>400</v>
      </c>
      <c r="AE509" s="1039"/>
      <c r="AF509" s="334">
        <f>IF(AG509&gt;0,(AJ509+AG509/2)/2,AJ509)</f>
        <v>60</v>
      </c>
      <c r="AG509" s="272">
        <v>115.2</v>
      </c>
      <c r="AH509" s="334">
        <f>IF(Y509="inne",K509*'lista, wskaźniki'!$E$35,IF(Y509="to samo źródło",0,IF(Y509=0,0)))</f>
        <v>0</v>
      </c>
      <c r="AI509" s="334" t="b">
        <f>IF(AA509="gaz z sieci",AC509*'lista, wskaźniki'!$D$21)</f>
        <v>0</v>
      </c>
      <c r="AJ509" s="272">
        <f>IF(AA509="węgiel",AB509*'lista, wskaźniki'!$D$20, IF('Sektor mieszkaniowy'!AA509="drewno",'Sektor mieszkaniowy'!AB509*'lista, wskaźniki'!$D$22,IF('Sektor mieszkaniowy'!AA509="pellet",AB509*'lista, wskaźniki'!$D$23,IF('Sektor mieszkaniowy'!AA509="gaz z sieci",AB509*'lista, wskaźniki'!$D$21,IF('Sektor mieszkaniowy'!AA509="olej opałowy",'Sektor mieszkaniowy'!AB509*'lista, wskaźniki'!$D$24)))))</f>
        <v>62.4</v>
      </c>
      <c r="AK509" s="1042"/>
      <c r="AL509" s="1039"/>
      <c r="AM509" s="20">
        <f>IF(AA509="węgiel",AF509*1/3.6*'lista, wskaźniki'!$F$20,IF(AA509="drewno",AF509*1/3.6*'lista, wskaźniki'!$F$22,IF(AA509="pellet",AF509*1/3.6*'lista, wskaźniki'!$F$23,IF(AA509="gaz z sieci",AF509*1/3.6*'lista, wskaźniki'!$F$21,IF(AA509="olej opałowy",AF509*1/3.6*'lista, wskaźniki'!$F$24,0)))))</f>
        <v>0</v>
      </c>
      <c r="AN509" s="20">
        <f>IF(AA509="węgiel",AF509*'lista, wskaźniki'!$E$42,IF(AA509="drewno",AF509*'lista, wskaźniki'!$G$42,IF(AA509="pellet",AF509*'lista, wskaźniki'!$H$42,IF(AA509="gaz z sieci",AF509*'lista, wskaźniki'!$F$42,IF(AA509="olej opałowy",AF509*'lista, wskaźniki'!$I$42,0)))))</f>
        <v>4.8599999999999997E-2</v>
      </c>
      <c r="AO509" s="20">
        <f>IF(AA509="węgiel",AF509*'lista, wskaźniki'!$E$43,IF(AA509="drewno",AF509*'lista, wskaźniki'!$G$43,IF(AA509="pellet",AF509*'lista, wskaźniki'!$H$43,IF(AA509="gaz z sieci",AF509*'lista, wskaźniki'!$F$43,IF(AA509="olej opałowy",AF509*'lista, wskaźniki'!$I$43,0)))))</f>
        <v>4.8599999999999997E-2</v>
      </c>
      <c r="AP509" s="20">
        <f>IF(AA509="węgiel",AF509*'lista, wskaźniki'!$E$44,IF(AA509="drewno",AF509*'lista, wskaźniki'!$G$44,IF(AA509="pellet",AF509*'lista, wskaźniki'!$H$44,IF(AA509="gaz z sieci",AF509*'lista, wskaźniki'!$F$44,IF(AA509="olej opałowy",AF509*'lista, wskaźniki'!$I$44,0)))))</f>
        <v>1.4999999999999999E-5</v>
      </c>
      <c r="AQ509" s="20" t="b">
        <f>IF(Z509="gaz",AH509*1/3.6*'lista, wskaźniki'!$F$21,IF(Z509="energia elektryczna",AH509*1/3.6*'lista, wskaźniki'!$F$26))</f>
        <v>0</v>
      </c>
      <c r="AR509" s="20" t="b">
        <f>IF(Z509="gaz",AH509*'lista, wskaźniki'!$F$42,IF(Z509="energia elektryczna",AH509*0))</f>
        <v>0</v>
      </c>
      <c r="AS509" s="20" t="b">
        <f>IF(Z509="gaz",AH509*'lista, wskaźniki'!$F$43,IF(Z509="energia elektryczna",AH509*0))</f>
        <v>0</v>
      </c>
      <c r="AT509" s="20" t="b">
        <f>IF(Z509="gaz",AH509*'lista, wskaźniki'!$F$44,IF(Z509="energia elektryczna",AH509*0))</f>
        <v>0</v>
      </c>
      <c r="AU509" s="20">
        <f>AI509*1/3.6*'lista, wskaźniki'!$F$21</f>
        <v>0</v>
      </c>
      <c r="AV509" s="20">
        <f>AI509*'lista, wskaźniki'!$F$42</f>
        <v>0</v>
      </c>
      <c r="AW509" s="20">
        <f>AI509*'lista, wskaźniki'!$F$43</f>
        <v>0</v>
      </c>
      <c r="AX509" s="20">
        <f>AI509*'lista, wskaźniki'!$F$44</f>
        <v>0</v>
      </c>
      <c r="AY509" s="20">
        <f>AK509*'lista, wskaźniki'!$F$26</f>
        <v>0</v>
      </c>
      <c r="AZ509" s="20">
        <f t="shared" si="207"/>
        <v>0</v>
      </c>
      <c r="BA509" s="20">
        <f t="shared" si="208"/>
        <v>4.8599999999999997E-2</v>
      </c>
      <c r="BB509" s="20">
        <f t="shared" si="209"/>
        <v>4.8599999999999997E-2</v>
      </c>
      <c r="BC509" s="20">
        <f t="shared" si="210"/>
        <v>1.4999999999999999E-5</v>
      </c>
      <c r="BD509" s="1039"/>
      <c r="BE509" s="1039"/>
      <c r="BF509" s="1039"/>
      <c r="BG509" s="1039"/>
      <c r="BH509" s="109"/>
      <c r="BI509" s="1039"/>
      <c r="BJ509" s="109"/>
      <c r="BK509" s="1039"/>
      <c r="BL509" s="109"/>
      <c r="BM509" s="109"/>
      <c r="BN509" s="109"/>
      <c r="BO509" s="109"/>
      <c r="BP509" s="109"/>
      <c r="BQ509" s="109" t="s">
        <v>121</v>
      </c>
      <c r="BR509" s="109">
        <v>2</v>
      </c>
      <c r="BS509" s="1029"/>
      <c r="BT509" s="1029"/>
      <c r="BU509" s="1029"/>
      <c r="BV509" s="1029"/>
      <c r="BW509" s="1029"/>
      <c r="BX509" s="1029"/>
      <c r="BY509" s="1087"/>
      <c r="CA509" s="365" t="b">
        <f t="shared" si="211"/>
        <v>0</v>
      </c>
      <c r="CB509" s="365">
        <f t="shared" si="212"/>
        <v>60</v>
      </c>
      <c r="CC509" s="365" t="b">
        <f t="shared" si="213"/>
        <v>0</v>
      </c>
      <c r="CD509" s="365" t="b">
        <f t="shared" si="214"/>
        <v>0</v>
      </c>
      <c r="CE509" s="365" t="b">
        <f t="shared" si="215"/>
        <v>0</v>
      </c>
      <c r="CF509" s="365" t="b">
        <f t="shared" si="216"/>
        <v>0</v>
      </c>
      <c r="CG509" s="365" t="b">
        <f t="shared" si="217"/>
        <v>0</v>
      </c>
      <c r="CH509" s="365" t="b">
        <f t="shared" si="218"/>
        <v>0</v>
      </c>
      <c r="CI509" s="72" t="b">
        <f t="shared" si="219"/>
        <v>0</v>
      </c>
      <c r="CJ509" s="72">
        <f t="shared" si="220"/>
        <v>60</v>
      </c>
      <c r="CK509" s="72" t="b">
        <f t="shared" si="221"/>
        <v>0</v>
      </c>
      <c r="CL509" s="72">
        <f t="shared" si="222"/>
        <v>0</v>
      </c>
      <c r="CM509" s="72" t="b">
        <f t="shared" si="223"/>
        <v>0</v>
      </c>
      <c r="CN509" s="72" t="b">
        <f t="shared" si="224"/>
        <v>0</v>
      </c>
      <c r="CP509" s="13">
        <f t="shared" si="225"/>
        <v>0</v>
      </c>
      <c r="CQ509" s="13" t="b">
        <f t="shared" si="226"/>
        <v>0</v>
      </c>
      <c r="CR509" s="13" t="b">
        <f t="shared" si="227"/>
        <v>0</v>
      </c>
      <c r="CS509" s="13" t="b">
        <f t="shared" si="233"/>
        <v>0</v>
      </c>
      <c r="CT509" s="13" t="b">
        <f t="shared" si="232"/>
        <v>0</v>
      </c>
      <c r="CU509" s="13" t="b">
        <f t="shared" si="234"/>
        <v>0</v>
      </c>
      <c r="CV509" s="13" t="b">
        <f t="shared" si="228"/>
        <v>0</v>
      </c>
      <c r="CW509" s="13" t="b">
        <f t="shared" si="229"/>
        <v>0</v>
      </c>
      <c r="CX509" s="13" t="b">
        <f t="shared" si="230"/>
        <v>0</v>
      </c>
      <c r="CY509" s="13" t="b">
        <f t="shared" si="231"/>
        <v>0</v>
      </c>
    </row>
    <row r="510" spans="1:103" ht="15" thickBot="1">
      <c r="A510" s="932"/>
      <c r="B510" s="1039"/>
      <c r="C510" s="1039"/>
      <c r="D510" s="1039"/>
      <c r="E510" s="1039"/>
      <c r="F510" s="1039"/>
      <c r="G510" s="1039"/>
      <c r="H510" s="1039"/>
      <c r="I510" s="1039"/>
      <c r="J510" s="1039"/>
      <c r="K510" s="1039"/>
      <c r="L510" s="1039"/>
      <c r="M510" s="1039"/>
      <c r="N510" s="1039"/>
      <c r="O510" s="1039"/>
      <c r="P510" s="1039"/>
      <c r="Q510" s="941"/>
      <c r="R510" s="1039"/>
      <c r="S510" s="1039"/>
      <c r="T510" s="1039"/>
      <c r="U510" s="1039"/>
      <c r="V510" s="1039"/>
      <c r="W510" s="109"/>
      <c r="X510" s="109"/>
      <c r="Y510" s="109"/>
      <c r="Z510" s="109"/>
      <c r="AA510" s="109" t="s">
        <v>50</v>
      </c>
      <c r="AB510" s="110"/>
      <c r="AC510" s="110"/>
      <c r="AD510" s="109"/>
      <c r="AE510" s="1039"/>
      <c r="AF510" s="334">
        <f t="shared" si="235"/>
        <v>0</v>
      </c>
      <c r="AG510" s="272">
        <f>IF(R510="kompletna",Q510*J510*0.0036*'lista, wskaźniki'!$F$13, IF(R510="częściowa",Q510*J510*0.0036*'lista, wskaźniki'!$F$14, IF(R510="brak",Q510*J510*0.0036*'lista, wskaźniki'!$F$15,)))</f>
        <v>0</v>
      </c>
      <c r="AH510" s="334">
        <f>IF(Y510="inne",K510*'lista, wskaźniki'!$E$35,IF(Y510="to samo źródło",0,IF(Y510=0,0)))</f>
        <v>0</v>
      </c>
      <c r="AI510" s="334" t="b">
        <f>IF(AA510="gaz z sieci",AC510*'lista, wskaźniki'!$D$21)</f>
        <v>0</v>
      </c>
      <c r="AJ510" s="272">
        <f>IF(AA510="węgiel",AB510*'lista, wskaźniki'!$D$20, IF('Sektor mieszkaniowy'!AA510="drewno",'Sektor mieszkaniowy'!AB510*'lista, wskaźniki'!$D$22,IF('Sektor mieszkaniowy'!AA510="pellet",AB510*'lista, wskaźniki'!$D$23,IF('Sektor mieszkaniowy'!AA510="gaz z sieci",AB510*'lista, wskaźniki'!$D$21,IF('Sektor mieszkaniowy'!AA510="olej opałowy",'Sektor mieszkaniowy'!AB510*'lista, wskaźniki'!$D$24)))))</f>
        <v>0</v>
      </c>
      <c r="AK510" s="1042"/>
      <c r="AL510" s="1039"/>
      <c r="AM510" s="20">
        <f>IF(AA510="węgiel",AF510*1/3.6*'lista, wskaźniki'!$F$20,IF(AA510="drewno",AF510*1/3.6*'lista, wskaźniki'!$F$22,IF(AA510="pellet",AF510*1/3.6*'lista, wskaźniki'!$F$23,IF(AA510="gaz z sieci",AF510*1/3.6*'lista, wskaźniki'!$F$21,IF(AA510="olej opałowy",AF510*1/3.6*'lista, wskaźniki'!$F$24,0)))))</f>
        <v>0</v>
      </c>
      <c r="AN510" s="20">
        <f>IF(AA510="węgiel",AF510*'lista, wskaźniki'!$E$42,IF(AA510="drewno",AF510*'lista, wskaźniki'!$G$42,IF(AA510="pellet",AF510*'lista, wskaźniki'!$H$42,IF(AA510="gaz z sieci",AF510*'lista, wskaźniki'!$F$42,IF(AA510="olej opałowy",AF510*'lista, wskaźniki'!$I$42,0)))))</f>
        <v>0</v>
      </c>
      <c r="AO510" s="20">
        <f>IF(AA510="węgiel",AF510*'lista, wskaźniki'!$E$43,IF(AA510="drewno",AF510*'lista, wskaźniki'!$G$43,IF(AA510="pellet",AF510*'lista, wskaźniki'!$H$43,IF(AA510="gaz z sieci",AF510*'lista, wskaźniki'!$F$43,IF(AA510="olej opałowy",AF510*'lista, wskaźniki'!$I$43,0)))))</f>
        <v>0</v>
      </c>
      <c r="AP510" s="20">
        <f>IF(AA510="węgiel",AF510*'lista, wskaźniki'!$E$44,IF(AA510="drewno",AF510*'lista, wskaźniki'!$G$44,IF(AA510="pellet",AF510*'lista, wskaźniki'!$H$44,IF(AA510="gaz z sieci",AF510*'lista, wskaźniki'!$F$44,IF(AA510="olej opałowy",AF510*'lista, wskaźniki'!$I$44,0)))))</f>
        <v>0</v>
      </c>
      <c r="AQ510" s="20" t="b">
        <f>IF(Z510="gaz",AH510*1/3.6*'lista, wskaźniki'!$F$21,IF(Z510="energia elektryczna",AH510*1/3.6*'lista, wskaźniki'!$F$26))</f>
        <v>0</v>
      </c>
      <c r="AR510" s="20" t="b">
        <f>IF(Z510="gaz",AH510*'lista, wskaźniki'!$F$42,IF(Z510="energia elektryczna",AH510*0))</f>
        <v>0</v>
      </c>
      <c r="AS510" s="20" t="b">
        <f>IF(Z510="gaz",AH510*'lista, wskaźniki'!$F$43,IF(Z510="energia elektryczna",AH510*0))</f>
        <v>0</v>
      </c>
      <c r="AT510" s="20" t="b">
        <f>IF(Z510="gaz",AH510*'lista, wskaźniki'!$F$44,IF(Z510="energia elektryczna",AH510*0))</f>
        <v>0</v>
      </c>
      <c r="AU510" s="20">
        <f>AI510*1/3.6*'lista, wskaźniki'!$F$21</f>
        <v>0</v>
      </c>
      <c r="AV510" s="20">
        <f>AI510*'lista, wskaźniki'!$F$42</f>
        <v>0</v>
      </c>
      <c r="AW510" s="20">
        <f>AI510*'lista, wskaźniki'!$F$43</f>
        <v>0</v>
      </c>
      <c r="AX510" s="20">
        <f>AI510*'lista, wskaźniki'!$F$44</f>
        <v>0</v>
      </c>
      <c r="AY510" s="20">
        <f>AK510*'lista, wskaźniki'!$F$26</f>
        <v>0</v>
      </c>
      <c r="AZ510" s="20">
        <f t="shared" si="207"/>
        <v>0</v>
      </c>
      <c r="BA510" s="20">
        <f t="shared" si="208"/>
        <v>0</v>
      </c>
      <c r="BB510" s="20">
        <f t="shared" si="209"/>
        <v>0</v>
      </c>
      <c r="BC510" s="20">
        <f t="shared" si="210"/>
        <v>0</v>
      </c>
      <c r="BD510" s="1039"/>
      <c r="BE510" s="1039"/>
      <c r="BF510" s="1039"/>
      <c r="BG510" s="1039"/>
      <c r="BH510" s="109"/>
      <c r="BI510" s="1039"/>
      <c r="BJ510" s="109"/>
      <c r="BK510" s="1039"/>
      <c r="BL510" s="109"/>
      <c r="BM510" s="109"/>
      <c r="BN510" s="109"/>
      <c r="BO510" s="109"/>
      <c r="BP510" s="109"/>
      <c r="BQ510" s="109"/>
      <c r="BR510" s="109"/>
      <c r="BS510" s="1029"/>
      <c r="BT510" s="1029"/>
      <c r="BU510" s="1029"/>
      <c r="BV510" s="1029"/>
      <c r="BW510" s="1029"/>
      <c r="BX510" s="1029"/>
      <c r="BY510" s="1087"/>
      <c r="CA510" s="365" t="b">
        <f t="shared" si="211"/>
        <v>0</v>
      </c>
      <c r="CB510" s="365" t="b">
        <f t="shared" si="212"/>
        <v>0</v>
      </c>
      <c r="CC510" s="365">
        <f t="shared" si="213"/>
        <v>0</v>
      </c>
      <c r="CD510" s="365" t="b">
        <f t="shared" si="214"/>
        <v>0</v>
      </c>
      <c r="CE510" s="365" t="b">
        <f t="shared" si="215"/>
        <v>0</v>
      </c>
      <c r="CF510" s="365" t="b">
        <f t="shared" si="216"/>
        <v>0</v>
      </c>
      <c r="CG510" s="365" t="b">
        <f t="shared" si="217"/>
        <v>0</v>
      </c>
      <c r="CH510" s="365" t="b">
        <f t="shared" si="218"/>
        <v>0</v>
      </c>
      <c r="CI510" s="72" t="b">
        <f t="shared" si="219"/>
        <v>0</v>
      </c>
      <c r="CJ510" s="72" t="b">
        <f t="shared" si="220"/>
        <v>0</v>
      </c>
      <c r="CK510" s="72">
        <f t="shared" si="221"/>
        <v>0</v>
      </c>
      <c r="CL510" s="72">
        <f t="shared" si="222"/>
        <v>0</v>
      </c>
      <c r="CM510" s="72" t="b">
        <f t="shared" si="223"/>
        <v>0</v>
      </c>
      <c r="CN510" s="72" t="b">
        <f t="shared" si="224"/>
        <v>0</v>
      </c>
      <c r="CP510" s="13">
        <f t="shared" si="225"/>
        <v>0</v>
      </c>
      <c r="CQ510" s="13" t="b">
        <f t="shared" si="226"/>
        <v>0</v>
      </c>
      <c r="CR510" s="13" t="b">
        <f t="shared" si="227"/>
        <v>0</v>
      </c>
      <c r="CS510" s="13" t="b">
        <f t="shared" si="233"/>
        <v>0</v>
      </c>
      <c r="CT510" s="13" t="b">
        <f t="shared" si="232"/>
        <v>0</v>
      </c>
      <c r="CU510" s="13" t="b">
        <f t="shared" si="234"/>
        <v>0</v>
      </c>
      <c r="CV510" s="13" t="b">
        <f t="shared" si="228"/>
        <v>0</v>
      </c>
      <c r="CW510" s="13" t="b">
        <f t="shared" si="229"/>
        <v>0</v>
      </c>
      <c r="CX510" s="13" t="b">
        <f t="shared" si="230"/>
        <v>0</v>
      </c>
      <c r="CY510" s="13" t="b">
        <f t="shared" si="231"/>
        <v>0</v>
      </c>
    </row>
    <row r="511" spans="1:103" s="282" customFormat="1" ht="15" thickBot="1">
      <c r="A511" s="932"/>
      <c r="B511" s="1039"/>
      <c r="C511" s="1039"/>
      <c r="D511" s="1039"/>
      <c r="E511" s="1039"/>
      <c r="F511" s="1039"/>
      <c r="G511" s="1039"/>
      <c r="H511" s="1039"/>
      <c r="I511" s="1039"/>
      <c r="J511" s="1039"/>
      <c r="K511" s="1039"/>
      <c r="L511" s="1039"/>
      <c r="M511" s="1039"/>
      <c r="N511" s="1039"/>
      <c r="O511" s="1039"/>
      <c r="P511" s="1039"/>
      <c r="Q511" s="941"/>
      <c r="R511" s="1039"/>
      <c r="S511" s="1039"/>
      <c r="T511" s="1039"/>
      <c r="U511" s="1039"/>
      <c r="V511" s="1039"/>
      <c r="W511" s="297"/>
      <c r="X511" s="297"/>
      <c r="Y511" s="297"/>
      <c r="Z511" s="297"/>
      <c r="AA511" s="332" t="s">
        <v>38</v>
      </c>
      <c r="AB511" s="298"/>
      <c r="AC511" s="298">
        <f>AD511/2.5</f>
        <v>192</v>
      </c>
      <c r="AD511" s="297">
        <v>480</v>
      </c>
      <c r="AE511" s="1039"/>
      <c r="AF511" s="334">
        <f t="shared" si="235"/>
        <v>0</v>
      </c>
      <c r="AG511" s="281">
        <f>IF(R511="kompletna",Q511*J511*0.0036*'lista, wskaźniki'!$F$13, IF(R511="częściowa",Q511*J511*0.0036*'lista, wskaźniki'!$F$14, IF(R511="brak",Q511*J511*0.0036*'lista, wskaźniki'!$F$15,)))</f>
        <v>0</v>
      </c>
      <c r="AH511" s="334">
        <f>IF(Y511="inne",K511*'lista, wskaźniki'!$E$35,IF(Y511="to samo źródło",0,IF(Y511=0,0)))</f>
        <v>0</v>
      </c>
      <c r="AI511" s="334">
        <f>IF(AA511="gaz z sieci",AC511*'lista, wskaźniki'!$D$21)</f>
        <v>6.9350399999999999</v>
      </c>
      <c r="AJ511" s="281">
        <f>IF(AA511="węgiel",AB511*'lista, wskaźniki'!$D$20, IF('Sektor mieszkaniowy'!AA511="drewno",'Sektor mieszkaniowy'!AB511*'lista, wskaźniki'!$D$22,IF('Sektor mieszkaniowy'!AA511="pellet",AB511*'lista, wskaźniki'!$D$23,IF('Sektor mieszkaniowy'!AA511="gaz z sieci",AB511*'lista, wskaźniki'!$D$21,IF('Sektor mieszkaniowy'!AA511="olej opałowy",'Sektor mieszkaniowy'!AB511*'lista, wskaźniki'!$D$24)))))</f>
        <v>0</v>
      </c>
      <c r="AK511" s="1042"/>
      <c r="AL511" s="1039"/>
      <c r="AM511" s="20">
        <f>IF(AA511="węgiel",AF511*1/3.6*'lista, wskaźniki'!$F$20,IF(AA511="drewno",AF511*1/3.6*'lista, wskaźniki'!$F$22,IF(AA511="pellet",AF511*1/3.6*'lista, wskaźniki'!$F$23,IF(AA511="gaz z sieci",AF511*1/3.6*'lista, wskaźniki'!$F$21,IF(AA511="olej opałowy",AF511*1/3.6*'lista, wskaźniki'!$F$24,0)))))</f>
        <v>0</v>
      </c>
      <c r="AN511" s="20">
        <f>IF(AA511="węgiel",AF511*'lista, wskaźniki'!$E$42,IF(AA511="drewno",AF511*'lista, wskaźniki'!$G$42,IF(AA511="pellet",AF511*'lista, wskaźniki'!$H$42,IF(AA511="gaz z sieci",AF511*'lista, wskaźniki'!$F$42,IF(AA511="olej opałowy",AF511*'lista, wskaźniki'!$I$42,0)))))</f>
        <v>0</v>
      </c>
      <c r="AO511" s="20">
        <f>IF(AA511="węgiel",AF511*'lista, wskaźniki'!$E$43,IF(AA511="drewno",AF511*'lista, wskaźniki'!$G$43,IF(AA511="pellet",AF511*'lista, wskaźniki'!$H$43,IF(AA511="gaz z sieci",AF511*'lista, wskaźniki'!$F$43,IF(AA511="olej opałowy",AF511*'lista, wskaźniki'!$I$43,0)))))</f>
        <v>0</v>
      </c>
      <c r="AP511" s="20">
        <f>IF(AA511="węgiel",AF511*'lista, wskaźniki'!$E$44,IF(AA511="drewno",AF511*'lista, wskaźniki'!$G$44,IF(AA511="pellet",AF511*'lista, wskaźniki'!$H$44,IF(AA511="gaz z sieci",AF511*'lista, wskaźniki'!$F$44,IF(AA511="olej opałowy",AF511*'lista, wskaźniki'!$I$44,0)))))</f>
        <v>0</v>
      </c>
      <c r="AQ511" s="20" t="b">
        <f>IF(Z511="gaz",AH511*1/3.6*'lista, wskaźniki'!$F$21,IF(Z511="energia elektryczna",AH511*1/3.6*'lista, wskaźniki'!$F$26))</f>
        <v>0</v>
      </c>
      <c r="AR511" s="20" t="b">
        <f>IF(Z511="gaz",AH511*'lista, wskaźniki'!$F$42,IF(Z511="energia elektryczna",AH511*0))</f>
        <v>0</v>
      </c>
      <c r="AS511" s="20" t="b">
        <f>IF(Z511="gaz",AH511*'lista, wskaźniki'!$F$43,IF(Z511="energia elektryczna",AH511*0))</f>
        <v>0</v>
      </c>
      <c r="AT511" s="20" t="b">
        <f>IF(Z511="gaz",AH511*'lista, wskaźniki'!$F$44,IF(Z511="energia elektryczna",AH511*0))</f>
        <v>0</v>
      </c>
      <c r="AU511" s="20">
        <f>AI511*1/3.6*'lista, wskaźniki'!$F$21</f>
        <v>0.38711393279999995</v>
      </c>
      <c r="AV511" s="20">
        <f>AI511*'lista, wskaźniki'!$F$42</f>
        <v>3.46752E-6</v>
      </c>
      <c r="AW511" s="20">
        <f>AI511*'lista, wskaźniki'!$F$43</f>
        <v>3.46752E-6</v>
      </c>
      <c r="AX511" s="20">
        <f>AI511*'lista, wskaźniki'!$F$44</f>
        <v>0</v>
      </c>
      <c r="AY511" s="20">
        <f>AK511*'lista, wskaźniki'!$F$26</f>
        <v>0</v>
      </c>
      <c r="AZ511" s="20">
        <f t="shared" si="207"/>
        <v>0.38711393279999995</v>
      </c>
      <c r="BA511" s="20">
        <f t="shared" si="208"/>
        <v>3.46752E-6</v>
      </c>
      <c r="BB511" s="20">
        <f t="shared" si="209"/>
        <v>3.46752E-6</v>
      </c>
      <c r="BC511" s="20">
        <f t="shared" si="210"/>
        <v>0</v>
      </c>
      <c r="BD511" s="1039"/>
      <c r="BE511" s="1039"/>
      <c r="BF511" s="1039"/>
      <c r="BG511" s="1039"/>
      <c r="BH511" s="297"/>
      <c r="BI511" s="1039"/>
      <c r="BJ511" s="297"/>
      <c r="BK511" s="1039"/>
      <c r="BL511" s="297"/>
      <c r="BM511" s="297"/>
      <c r="BN511" s="297"/>
      <c r="BO511" s="297"/>
      <c r="BP511" s="297"/>
      <c r="BQ511" s="297"/>
      <c r="BR511" s="297"/>
      <c r="BS511" s="1029"/>
      <c r="BT511" s="1029"/>
      <c r="BU511" s="1029"/>
      <c r="BV511" s="1029"/>
      <c r="BW511" s="1029"/>
      <c r="BX511" s="1029"/>
      <c r="BY511" s="1087"/>
      <c r="CA511" s="365" t="b">
        <f t="shared" si="211"/>
        <v>0</v>
      </c>
      <c r="CB511" s="365" t="b">
        <f t="shared" si="212"/>
        <v>0</v>
      </c>
      <c r="CC511" s="365" t="b">
        <f t="shared" si="213"/>
        <v>0</v>
      </c>
      <c r="CD511" s="365">
        <f t="shared" si="214"/>
        <v>0</v>
      </c>
      <c r="CE511" s="365" t="b">
        <f t="shared" si="215"/>
        <v>0</v>
      </c>
      <c r="CF511" s="365" t="b">
        <f t="shared" si="216"/>
        <v>0</v>
      </c>
      <c r="CG511" s="365" t="b">
        <f t="shared" si="217"/>
        <v>0</v>
      </c>
      <c r="CH511" s="365">
        <f t="shared" si="218"/>
        <v>6.9350399999999999</v>
      </c>
      <c r="CI511" s="72" t="b">
        <f t="shared" si="219"/>
        <v>0</v>
      </c>
      <c r="CJ511" s="72" t="b">
        <f t="shared" si="220"/>
        <v>0</v>
      </c>
      <c r="CK511" s="72" t="b">
        <f t="shared" si="221"/>
        <v>0</v>
      </c>
      <c r="CL511" s="72">
        <f t="shared" si="222"/>
        <v>0</v>
      </c>
      <c r="CM511" s="72" t="b">
        <f t="shared" si="223"/>
        <v>0</v>
      </c>
      <c r="CN511" s="72" t="b">
        <f t="shared" si="224"/>
        <v>0</v>
      </c>
      <c r="CP511" s="13">
        <f t="shared" si="225"/>
        <v>0</v>
      </c>
      <c r="CQ511" s="13" t="b">
        <f t="shared" si="226"/>
        <v>0</v>
      </c>
      <c r="CR511" s="13" t="b">
        <f t="shared" si="227"/>
        <v>0</v>
      </c>
      <c r="CS511" s="13" t="b">
        <f t="shared" si="233"/>
        <v>0</v>
      </c>
      <c r="CT511" s="13" t="b">
        <f t="shared" si="232"/>
        <v>0</v>
      </c>
      <c r="CU511" s="13" t="b">
        <f t="shared" si="234"/>
        <v>0</v>
      </c>
      <c r="CV511" s="13" t="b">
        <f t="shared" si="228"/>
        <v>0</v>
      </c>
      <c r="CW511" s="13" t="b">
        <f t="shared" si="229"/>
        <v>0</v>
      </c>
      <c r="CX511" s="13" t="b">
        <f t="shared" si="230"/>
        <v>0</v>
      </c>
      <c r="CY511" s="13" t="b">
        <f t="shared" si="231"/>
        <v>0</v>
      </c>
    </row>
    <row r="512" spans="1:103" ht="15" thickBot="1">
      <c r="A512" s="933"/>
      <c r="B512" s="1040"/>
      <c r="C512" s="1040"/>
      <c r="D512" s="1040"/>
      <c r="E512" s="1040"/>
      <c r="F512" s="1040"/>
      <c r="G512" s="1040"/>
      <c r="H512" s="1040"/>
      <c r="I512" s="1040"/>
      <c r="J512" s="1040"/>
      <c r="K512" s="1040"/>
      <c r="L512" s="1040"/>
      <c r="M512" s="1040"/>
      <c r="N512" s="1040"/>
      <c r="O512" s="1040"/>
      <c r="P512" s="1040"/>
      <c r="Q512" s="942"/>
      <c r="R512" s="1040"/>
      <c r="S512" s="1040"/>
      <c r="T512" s="1040"/>
      <c r="U512" s="1040"/>
      <c r="V512" s="1040"/>
      <c r="W512" s="111"/>
      <c r="X512" s="111"/>
      <c r="Y512" s="111"/>
      <c r="Z512" s="111"/>
      <c r="AA512" s="111" t="s">
        <v>37</v>
      </c>
      <c r="AB512" s="112"/>
      <c r="AC512" s="112"/>
      <c r="AD512" s="111"/>
      <c r="AE512" s="1040"/>
      <c r="AF512" s="334">
        <f t="shared" si="235"/>
        <v>0</v>
      </c>
      <c r="AG512" s="272">
        <f>IF(R512="kompletna",Q512*J512*0.0036*'lista, wskaźniki'!$F$13, IF(R512="częściowa",Q512*J512*0.0036*'lista, wskaźniki'!$F$14, IF(R512="brak",Q512*J512*0.0036*'lista, wskaźniki'!$F$15,)))</f>
        <v>0</v>
      </c>
      <c r="AH512" s="334">
        <f>IF(Y512="inne",K512*'lista, wskaźniki'!$E$35,IF(Y512="to samo źródło",0,IF(Y512=0,0)))</f>
        <v>0</v>
      </c>
      <c r="AI512" s="334" t="b">
        <f>IF(AA512="gaz z sieci",AC512*'lista, wskaźniki'!$D$21)</f>
        <v>0</v>
      </c>
      <c r="AJ512" s="272">
        <f>IF(AA512="węgiel",AB512*'lista, wskaźniki'!$D$20, IF('Sektor mieszkaniowy'!AA512="drewno",'Sektor mieszkaniowy'!AB512*'lista, wskaźniki'!$D$22,IF('Sektor mieszkaniowy'!AA512="pellet",AB512*'lista, wskaźniki'!$D$23,IF('Sektor mieszkaniowy'!AA512="gaz z sieci",AB512*'lista, wskaźniki'!$D$21,IF('Sektor mieszkaniowy'!AA512="olej opałowy",'Sektor mieszkaniowy'!AB512*'lista, wskaźniki'!$D$24)))))</f>
        <v>0</v>
      </c>
      <c r="AK512" s="1043"/>
      <c r="AL512" s="1040"/>
      <c r="AM512" s="20">
        <f>IF(AA512="węgiel",AF512*1/3.6*'lista, wskaźniki'!$F$20,IF(AA512="drewno",AF512*1/3.6*'lista, wskaźniki'!$F$22,IF(AA512="pellet",AF512*1/3.6*'lista, wskaźniki'!$F$23,IF(AA512="gaz z sieci",AF512*1/3.6*'lista, wskaźniki'!$F$21,IF(AA512="olej opałowy",AF512*1/3.6*'lista, wskaźniki'!$F$24,0)))))</f>
        <v>0</v>
      </c>
      <c r="AN512" s="20">
        <f>IF(AA512="węgiel",AF512*'lista, wskaźniki'!$E$42,IF(AA512="drewno",AF512*'lista, wskaźniki'!$G$42,IF(AA512="pellet",AF512*'lista, wskaźniki'!$H$42,IF(AA512="gaz z sieci",AF512*'lista, wskaźniki'!$F$42,IF(AA512="olej opałowy",AF512*'lista, wskaźniki'!$I$42,0)))))</f>
        <v>0</v>
      </c>
      <c r="AO512" s="20">
        <f>IF(AA512="węgiel",AF512*'lista, wskaźniki'!$E$43,IF(AA512="drewno",AF512*'lista, wskaźniki'!$G$43,IF(AA512="pellet",AF512*'lista, wskaźniki'!$H$43,IF(AA512="gaz z sieci",AF512*'lista, wskaźniki'!$F$43,IF(AA512="olej opałowy",AF512*'lista, wskaźniki'!$I$43,0)))))</f>
        <v>0</v>
      </c>
      <c r="AP512" s="20">
        <f>IF(AA512="węgiel",AF512*'lista, wskaźniki'!$E$44,IF(AA512="drewno",AF512*'lista, wskaźniki'!$G$44,IF(AA512="pellet",AF512*'lista, wskaźniki'!$H$44,IF(AA512="gaz z sieci",AF512*'lista, wskaźniki'!$F$44,IF(AA512="olej opałowy",AF512*'lista, wskaźniki'!$I$44,0)))))</f>
        <v>0</v>
      </c>
      <c r="AQ512" s="20" t="b">
        <f>IF(Z512="gaz",AH512*1/3.6*'lista, wskaźniki'!$F$21,IF(Z512="energia elektryczna",AH512*1/3.6*'lista, wskaźniki'!$F$26))</f>
        <v>0</v>
      </c>
      <c r="AR512" s="20" t="b">
        <f>IF(Z512="gaz",AH512*'lista, wskaźniki'!$F$42,IF(Z512="energia elektryczna",AH512*0))</f>
        <v>0</v>
      </c>
      <c r="AS512" s="20" t="b">
        <f>IF(Z512="gaz",AH512*'lista, wskaźniki'!$F$43,IF(Z512="energia elektryczna",AH512*0))</f>
        <v>0</v>
      </c>
      <c r="AT512" s="20" t="b">
        <f>IF(Z512="gaz",AH512*'lista, wskaźniki'!$F$44,IF(Z512="energia elektryczna",AH512*0))</f>
        <v>0</v>
      </c>
      <c r="AU512" s="20">
        <f>AI512*1/3.6*'lista, wskaźniki'!$F$21</f>
        <v>0</v>
      </c>
      <c r="AV512" s="20">
        <f>AI512*'lista, wskaźniki'!$F$42</f>
        <v>0</v>
      </c>
      <c r="AW512" s="20">
        <f>AI512*'lista, wskaźniki'!$F$43</f>
        <v>0</v>
      </c>
      <c r="AX512" s="20">
        <f>AI512*'lista, wskaźniki'!$F$44</f>
        <v>0</v>
      </c>
      <c r="AY512" s="20">
        <f>AK512*'lista, wskaźniki'!$F$26</f>
        <v>0</v>
      </c>
      <c r="AZ512" s="20">
        <f t="shared" si="207"/>
        <v>0</v>
      </c>
      <c r="BA512" s="20">
        <f t="shared" si="208"/>
        <v>0</v>
      </c>
      <c r="BB512" s="20">
        <f t="shared" si="209"/>
        <v>0</v>
      </c>
      <c r="BC512" s="20">
        <f t="shared" si="210"/>
        <v>0</v>
      </c>
      <c r="BD512" s="1040"/>
      <c r="BE512" s="1040"/>
      <c r="BF512" s="1040"/>
      <c r="BG512" s="1040"/>
      <c r="BH512" s="111"/>
      <c r="BI512" s="1040"/>
      <c r="BJ512" s="111"/>
      <c r="BK512" s="1040"/>
      <c r="BL512" s="111"/>
      <c r="BM512" s="111"/>
      <c r="BN512" s="111"/>
      <c r="BO512" s="111"/>
      <c r="BP512" s="111"/>
      <c r="BQ512" s="111"/>
      <c r="BR512" s="111"/>
      <c r="BS512" s="1030"/>
      <c r="BT512" s="1030"/>
      <c r="BU512" s="1030"/>
      <c r="BV512" s="1030"/>
      <c r="BW512" s="1030"/>
      <c r="BX512" s="1030"/>
      <c r="BY512" s="1088"/>
      <c r="CA512" s="365" t="b">
        <f t="shared" si="211"/>
        <v>0</v>
      </c>
      <c r="CB512" s="365" t="b">
        <f t="shared" si="212"/>
        <v>0</v>
      </c>
      <c r="CC512" s="365" t="b">
        <f t="shared" si="213"/>
        <v>0</v>
      </c>
      <c r="CD512" s="365" t="b">
        <f t="shared" si="214"/>
        <v>0</v>
      </c>
      <c r="CE512" s="365">
        <f t="shared" si="215"/>
        <v>0</v>
      </c>
      <c r="CF512" s="365" t="b">
        <f t="shared" si="216"/>
        <v>0</v>
      </c>
      <c r="CG512" s="365" t="b">
        <f t="shared" si="217"/>
        <v>0</v>
      </c>
      <c r="CH512" s="365" t="b">
        <f t="shared" si="218"/>
        <v>0</v>
      </c>
      <c r="CI512" s="72" t="b">
        <f t="shared" si="219"/>
        <v>0</v>
      </c>
      <c r="CJ512" s="72" t="b">
        <f t="shared" si="220"/>
        <v>0</v>
      </c>
      <c r="CK512" s="72" t="b">
        <f t="shared" si="221"/>
        <v>0</v>
      </c>
      <c r="CL512" s="72">
        <f t="shared" si="222"/>
        <v>0</v>
      </c>
      <c r="CM512" s="72">
        <f t="shared" si="223"/>
        <v>0</v>
      </c>
      <c r="CN512" s="72" t="b">
        <f t="shared" si="224"/>
        <v>0</v>
      </c>
      <c r="CP512" s="13">
        <f t="shared" si="225"/>
        <v>0</v>
      </c>
      <c r="CQ512" s="13" t="b">
        <f t="shared" si="226"/>
        <v>0</v>
      </c>
      <c r="CR512" s="13" t="b">
        <f t="shared" si="227"/>
        <v>0</v>
      </c>
      <c r="CS512" s="13" t="b">
        <f t="shared" si="233"/>
        <v>0</v>
      </c>
      <c r="CT512" s="13" t="b">
        <f t="shared" si="232"/>
        <v>0</v>
      </c>
      <c r="CU512" s="13" t="b">
        <f t="shared" si="234"/>
        <v>0</v>
      </c>
      <c r="CV512" s="13" t="b">
        <f t="shared" si="228"/>
        <v>0</v>
      </c>
      <c r="CW512" s="13" t="b">
        <f t="shared" si="229"/>
        <v>0</v>
      </c>
      <c r="CX512" s="13" t="b">
        <f t="shared" si="230"/>
        <v>0</v>
      </c>
      <c r="CY512" s="13" t="b">
        <f t="shared" si="231"/>
        <v>0</v>
      </c>
    </row>
    <row r="513" spans="1:103" ht="15" thickBot="1">
      <c r="A513" s="931">
        <v>103</v>
      </c>
      <c r="B513" s="1038" t="s">
        <v>210</v>
      </c>
      <c r="C513" s="1038">
        <v>57</v>
      </c>
      <c r="D513" s="1038" t="s">
        <v>1</v>
      </c>
      <c r="E513" s="1038" t="s">
        <v>5</v>
      </c>
      <c r="F513" s="1038"/>
      <c r="G513" s="1038"/>
      <c r="H513" s="1038"/>
      <c r="I513" s="1038" t="s">
        <v>11</v>
      </c>
      <c r="J513" s="1038"/>
      <c r="K513" s="1038"/>
      <c r="L513" s="1038" t="s">
        <v>16</v>
      </c>
      <c r="M513" s="1038"/>
      <c r="N513" s="1038" t="s">
        <v>17</v>
      </c>
      <c r="O513" s="1038"/>
      <c r="P513" s="1038" t="s">
        <v>17</v>
      </c>
      <c r="Q513" s="940">
        <f>IF(I513="&lt;1966",'lista, wskaźniki'!$G$4,IF(I513="1967-1985",'lista, wskaźniki'!$G$5,IF(I513="1986-1992",'lista, wskaźniki'!$G$6,IF(I513="1993-1996",'lista, wskaźniki'!$G$7,IF(I513="&gt;1997",'lista, wskaźniki'!$G$8,IF(I513=0,'lista, wskaźniki'!$G$4))))))</f>
        <v>250</v>
      </c>
      <c r="R513" s="1038" t="s">
        <v>23</v>
      </c>
      <c r="S513" s="1038" t="s">
        <v>27</v>
      </c>
      <c r="T513" s="1038"/>
      <c r="U513" s="1038"/>
      <c r="V513" s="1038"/>
      <c r="W513" s="20" t="s">
        <v>36</v>
      </c>
      <c r="X513" s="107" t="s">
        <v>38</v>
      </c>
      <c r="Y513" s="107" t="s">
        <v>42</v>
      </c>
      <c r="Z513" s="107"/>
      <c r="AA513" s="107" t="s">
        <v>35</v>
      </c>
      <c r="AB513" s="108">
        <v>2</v>
      </c>
      <c r="AC513" s="108"/>
      <c r="AD513" s="107">
        <v>1600</v>
      </c>
      <c r="AE513" s="1038"/>
      <c r="AF513" s="334">
        <f t="shared" si="235"/>
        <v>45.26</v>
      </c>
      <c r="AG513" s="272">
        <f>IF(R513="kompletna",Q513*J513*0.0036*'lista, wskaźniki'!$F$13, IF(R513="częściowa",Q513*J513*0.0036*'lista, wskaźniki'!$F$14, IF(R513="brak",Q513*J513*0.0036*'lista, wskaźniki'!$F$15,)))</f>
        <v>0</v>
      </c>
      <c r="AH513" s="334">
        <f>IF(Y513="inne",K513*'lista, wskaźniki'!$E$35,IF(Y513="to samo źródło",0,IF(Y513=0,0)))</f>
        <v>0</v>
      </c>
      <c r="AI513" s="334" t="b">
        <f>IF(AA513="gaz z sieci",AC513*'lista, wskaźniki'!$D$21)</f>
        <v>0</v>
      </c>
      <c r="AJ513" s="272">
        <f>IF(AA513="węgiel",AB513*'lista, wskaźniki'!$D$20, IF('Sektor mieszkaniowy'!AA513="drewno",'Sektor mieszkaniowy'!AB513*'lista, wskaźniki'!$D$22,IF('Sektor mieszkaniowy'!AA513="pellet",AB513*'lista, wskaźniki'!$D$23,IF('Sektor mieszkaniowy'!AA513="gaz z sieci",AB513*'lista, wskaźniki'!$D$21,IF('Sektor mieszkaniowy'!AA513="olej opałowy",'Sektor mieszkaniowy'!AB513*'lista, wskaźniki'!$D$24)))))</f>
        <v>45.26</v>
      </c>
      <c r="AK513" s="1041">
        <f>AL513/'lista, wskaźniki'!$A$127</f>
        <v>1.5384615384615385</v>
      </c>
      <c r="AL513" s="1038">
        <v>1000</v>
      </c>
      <c r="AM513" s="20">
        <f>IF(AA513="węgiel",AF513*1/3.6*'lista, wskaźniki'!$F$20,IF(AA513="drewno",AF513*1/3.6*'lista, wskaźniki'!$F$22,IF(AA513="pellet",AF513*1/3.6*'lista, wskaźniki'!$F$23,IF(AA513="gaz z sieci",AF513*1/3.6*'lista, wskaźniki'!$F$21,IF(AA513="olej opałowy",AF513*1/3.6*'lista, wskaźniki'!$F$24,0)))))</f>
        <v>4.2874797999999998</v>
      </c>
      <c r="AN513" s="20">
        <f>IF(AA513="węgiel",AF513*'lista, wskaźniki'!$E$42,IF(AA513="drewno",AF513*'lista, wskaźniki'!$G$42,IF(AA513="pellet",AF513*'lista, wskaźniki'!$H$42,IF(AA513="gaz z sieci",AF513*'lista, wskaźniki'!$F$42,IF(AA513="olej opałowy",AF513*'lista, wskaźniki'!$I$42,0)))))</f>
        <v>1.71988E-2</v>
      </c>
      <c r="AO513" s="20">
        <f>IF(AA513="węgiel",AF513*'lista, wskaźniki'!$E$43,IF(AA513="drewno",AF513*'lista, wskaźniki'!$G$43,IF(AA513="pellet",AF513*'lista, wskaźniki'!$H$43,IF(AA513="gaz z sieci",AF513*'lista, wskaźniki'!$F$43,IF(AA513="olej opałowy",AF513*'lista, wskaźniki'!$I$43,0)))))</f>
        <v>1.6293600000000002E-2</v>
      </c>
      <c r="AP513" s="20">
        <f>IF(AA513="węgiel",AF513*'lista, wskaźniki'!$E$44,IF(AA513="drewno",AF513*'lista, wskaźniki'!$G$44,IF(AA513="pellet",AF513*'lista, wskaźniki'!$H$44,IF(AA513="gaz z sieci",AF513*'lista, wskaźniki'!$F$44,IF(AA513="olej opałowy",AF513*'lista, wskaźniki'!$I$44,0)))))</f>
        <v>1.22202E-5</v>
      </c>
      <c r="AQ513" s="20" t="b">
        <f>IF(Z513="gaz",AH513*1/3.6*'lista, wskaźniki'!$F$21,IF(Z513="energia elektryczna",AH513*1/3.6*'lista, wskaźniki'!$F$26))</f>
        <v>0</v>
      </c>
      <c r="AR513" s="20" t="b">
        <f>IF(Z513="gaz",AH513*'lista, wskaźniki'!$F$42,IF(Z513="energia elektryczna",AH513*0))</f>
        <v>0</v>
      </c>
      <c r="AS513" s="20" t="b">
        <f>IF(Z513="gaz",AH513*'lista, wskaźniki'!$F$43,IF(Z513="energia elektryczna",AH513*0))</f>
        <v>0</v>
      </c>
      <c r="AT513" s="20" t="b">
        <f>IF(Z513="gaz",AH513*'lista, wskaźniki'!$F$44,IF(Z513="energia elektryczna",AH513*0))</f>
        <v>0</v>
      </c>
      <c r="AU513" s="20">
        <f>AI513*1/3.6*'lista, wskaźniki'!$F$21</f>
        <v>0</v>
      </c>
      <c r="AV513" s="20">
        <f>AI513*'lista, wskaźniki'!$F$42</f>
        <v>0</v>
      </c>
      <c r="AW513" s="20">
        <f>AI513*'lista, wskaźniki'!$F$43</f>
        <v>0</v>
      </c>
      <c r="AX513" s="20">
        <f>AI513*'lista, wskaźniki'!$F$44</f>
        <v>0</v>
      </c>
      <c r="AY513" s="20">
        <f>AK513*'lista, wskaźniki'!$F$26</f>
        <v>1.3692307692307693</v>
      </c>
      <c r="AZ513" s="20">
        <f t="shared" si="207"/>
        <v>5.6567105692307695</v>
      </c>
      <c r="BA513" s="20">
        <f t="shared" si="208"/>
        <v>1.71988E-2</v>
      </c>
      <c r="BB513" s="20">
        <f t="shared" si="209"/>
        <v>1.6293600000000002E-2</v>
      </c>
      <c r="BC513" s="20">
        <f t="shared" si="210"/>
        <v>1.22202E-5</v>
      </c>
      <c r="BD513" s="1038" t="s">
        <v>17</v>
      </c>
      <c r="BE513" s="1038" t="s">
        <v>16</v>
      </c>
      <c r="BF513" s="1038" t="s">
        <v>17</v>
      </c>
      <c r="BG513" s="1038" t="s">
        <v>17</v>
      </c>
      <c r="BH513" s="107"/>
      <c r="BI513" s="1038" t="s">
        <v>17</v>
      </c>
      <c r="BJ513" s="107"/>
      <c r="BK513" s="1038" t="s">
        <v>17</v>
      </c>
      <c r="BL513" s="107"/>
      <c r="BM513" s="107"/>
      <c r="BN513" s="107"/>
      <c r="BO513" s="107" t="s">
        <v>57</v>
      </c>
      <c r="BP513" s="107" t="s">
        <v>53</v>
      </c>
      <c r="BQ513" s="107" t="s">
        <v>120</v>
      </c>
      <c r="BR513" s="107">
        <v>1</v>
      </c>
      <c r="BS513" s="1028"/>
      <c r="BT513" s="1028">
        <v>200</v>
      </c>
      <c r="BU513" s="1028">
        <v>1000</v>
      </c>
      <c r="BV513" s="1028">
        <v>400</v>
      </c>
      <c r="BW513" s="1028">
        <v>1000</v>
      </c>
      <c r="BX513" s="1028">
        <v>4500</v>
      </c>
      <c r="BY513" s="1086">
        <v>900</v>
      </c>
      <c r="CA513" s="365">
        <f t="shared" si="211"/>
        <v>45.26</v>
      </c>
      <c r="CB513" s="365" t="b">
        <f t="shared" si="212"/>
        <v>0</v>
      </c>
      <c r="CC513" s="365" t="b">
        <f t="shared" si="213"/>
        <v>0</v>
      </c>
      <c r="CD513" s="365" t="b">
        <f t="shared" si="214"/>
        <v>0</v>
      </c>
      <c r="CE513" s="365" t="b">
        <f t="shared" si="215"/>
        <v>0</v>
      </c>
      <c r="CF513" s="365" t="b">
        <f t="shared" si="216"/>
        <v>0</v>
      </c>
      <c r="CG513" s="365" t="b">
        <f t="shared" si="217"/>
        <v>0</v>
      </c>
      <c r="CH513" s="365" t="b">
        <f t="shared" si="218"/>
        <v>0</v>
      </c>
      <c r="CI513" s="72">
        <f t="shared" si="219"/>
        <v>45.26</v>
      </c>
      <c r="CJ513" s="72" t="b">
        <f t="shared" si="220"/>
        <v>0</v>
      </c>
      <c r="CK513" s="72" t="b">
        <f t="shared" si="221"/>
        <v>0</v>
      </c>
      <c r="CL513" s="72">
        <f t="shared" si="222"/>
        <v>0</v>
      </c>
      <c r="CM513" s="72" t="b">
        <f t="shared" si="223"/>
        <v>0</v>
      </c>
      <c r="CN513" s="72" t="b">
        <f t="shared" si="224"/>
        <v>0</v>
      </c>
      <c r="CP513" s="13" t="b">
        <f t="shared" si="225"/>
        <v>0</v>
      </c>
      <c r="CQ513" s="13">
        <f t="shared" si="226"/>
        <v>0</v>
      </c>
      <c r="CR513" s="13">
        <f t="shared" si="227"/>
        <v>0</v>
      </c>
      <c r="CS513" s="13">
        <f t="shared" si="233"/>
        <v>0</v>
      </c>
      <c r="CT513" s="13" t="b">
        <f t="shared" si="232"/>
        <v>0</v>
      </c>
      <c r="CU513" s="13">
        <f t="shared" si="234"/>
        <v>0</v>
      </c>
      <c r="CV513" s="13" t="b">
        <f t="shared" si="228"/>
        <v>0</v>
      </c>
      <c r="CW513" s="13">
        <f t="shared" si="229"/>
        <v>0</v>
      </c>
      <c r="CX513" s="13" t="b">
        <f t="shared" si="230"/>
        <v>0</v>
      </c>
      <c r="CY513" s="13">
        <f t="shared" si="231"/>
        <v>0</v>
      </c>
    </row>
    <row r="514" spans="1:103" ht="15" thickBot="1">
      <c r="A514" s="932"/>
      <c r="B514" s="1039"/>
      <c r="C514" s="1039"/>
      <c r="D514" s="1039"/>
      <c r="E514" s="1039"/>
      <c r="F514" s="1039"/>
      <c r="G514" s="1039"/>
      <c r="H514" s="1039"/>
      <c r="I514" s="1039"/>
      <c r="J514" s="1039"/>
      <c r="K514" s="1039"/>
      <c r="L514" s="1039"/>
      <c r="M514" s="1039"/>
      <c r="N514" s="1039"/>
      <c r="O514" s="1039"/>
      <c r="P514" s="1039"/>
      <c r="Q514" s="941"/>
      <c r="R514" s="1039"/>
      <c r="S514" s="1039"/>
      <c r="T514" s="1039"/>
      <c r="U514" s="1039"/>
      <c r="V514" s="1039"/>
      <c r="W514" s="109"/>
      <c r="X514" s="109"/>
      <c r="Y514" s="109"/>
      <c r="Z514" s="109"/>
      <c r="AA514" s="109" t="s">
        <v>36</v>
      </c>
      <c r="AB514" s="110">
        <v>5</v>
      </c>
      <c r="AC514" s="110"/>
      <c r="AD514" s="109">
        <v>500</v>
      </c>
      <c r="AE514" s="1039"/>
      <c r="AF514" s="334">
        <f t="shared" si="235"/>
        <v>78</v>
      </c>
      <c r="AG514" s="272">
        <f>IF(R514="kompletna",Q514*J514*0.0036*'lista, wskaźniki'!$F$13, IF(R514="częściowa",Q514*J514*0.0036*'lista, wskaźniki'!$F$14, IF(R514="brak",Q514*J514*0.0036*'lista, wskaźniki'!$F$15,)))</f>
        <v>0</v>
      </c>
      <c r="AH514" s="334">
        <f>IF(Y514="inne",K514*'lista, wskaźniki'!$E$35,IF(Y514="to samo źródło",0,IF(Y514=0,0)))</f>
        <v>0</v>
      </c>
      <c r="AI514" s="334" t="b">
        <f>IF(AA514="gaz z sieci",AC514*'lista, wskaźniki'!$D$21)</f>
        <v>0</v>
      </c>
      <c r="AJ514" s="272">
        <f>IF(AA514="węgiel",AB514*'lista, wskaźniki'!$D$20, IF('Sektor mieszkaniowy'!AA514="drewno",'Sektor mieszkaniowy'!AB514*'lista, wskaźniki'!$D$22,IF('Sektor mieszkaniowy'!AA514="pellet",AB514*'lista, wskaźniki'!$D$23,IF('Sektor mieszkaniowy'!AA514="gaz z sieci",AB514*'lista, wskaźniki'!$D$21,IF('Sektor mieszkaniowy'!AA514="olej opałowy",'Sektor mieszkaniowy'!AB514*'lista, wskaźniki'!$D$24)))))</f>
        <v>78</v>
      </c>
      <c r="AK514" s="1042"/>
      <c r="AL514" s="1039"/>
      <c r="AM514" s="20">
        <f>IF(AA514="węgiel",AF514*1/3.6*'lista, wskaźniki'!$F$20,IF(AA514="drewno",AF514*1/3.6*'lista, wskaźniki'!$F$22,IF(AA514="pellet",AF514*1/3.6*'lista, wskaźniki'!$F$23,IF(AA514="gaz z sieci",AF514*1/3.6*'lista, wskaźniki'!$F$21,IF(AA514="olej opałowy",AF514*1/3.6*'lista, wskaźniki'!$F$24,0)))))</f>
        <v>0</v>
      </c>
      <c r="AN514" s="20">
        <f>IF(AA514="węgiel",AF514*'lista, wskaźniki'!$E$42,IF(AA514="drewno",AF514*'lista, wskaźniki'!$G$42,IF(AA514="pellet",AF514*'lista, wskaźniki'!$H$42,IF(AA514="gaz z sieci",AF514*'lista, wskaźniki'!$F$42,IF(AA514="olej opałowy",AF514*'lista, wskaźniki'!$I$42,0)))))</f>
        <v>6.318E-2</v>
      </c>
      <c r="AO514" s="20">
        <f>IF(AA514="węgiel",AF514*'lista, wskaźniki'!$E$43,IF(AA514="drewno",AF514*'lista, wskaźniki'!$G$43,IF(AA514="pellet",AF514*'lista, wskaźniki'!$H$43,IF(AA514="gaz z sieci",AF514*'lista, wskaźniki'!$F$43,IF(AA514="olej opałowy",AF514*'lista, wskaźniki'!$I$43,0)))))</f>
        <v>6.318E-2</v>
      </c>
      <c r="AP514" s="20">
        <f>IF(AA514="węgiel",AF514*'lista, wskaźniki'!$E$44,IF(AA514="drewno",AF514*'lista, wskaźniki'!$G$44,IF(AA514="pellet",AF514*'lista, wskaźniki'!$H$44,IF(AA514="gaz z sieci",AF514*'lista, wskaźniki'!$F$44,IF(AA514="olej opałowy",AF514*'lista, wskaźniki'!$I$44,0)))))</f>
        <v>1.95E-5</v>
      </c>
      <c r="AQ514" s="20" t="b">
        <f>IF(Z514="gaz",AH514*1/3.6*'lista, wskaźniki'!$F$21,IF(Z514="energia elektryczna",AH514*1/3.6*'lista, wskaźniki'!$F$26))</f>
        <v>0</v>
      </c>
      <c r="AR514" s="20" t="b">
        <f>IF(Z514="gaz",AH514*'lista, wskaźniki'!$F$42,IF(Z514="energia elektryczna",AH514*0))</f>
        <v>0</v>
      </c>
      <c r="AS514" s="20" t="b">
        <f>IF(Z514="gaz",AH514*'lista, wskaźniki'!$F$43,IF(Z514="energia elektryczna",AH514*0))</f>
        <v>0</v>
      </c>
      <c r="AT514" s="20" t="b">
        <f>IF(Z514="gaz",AH514*'lista, wskaźniki'!$F$44,IF(Z514="energia elektryczna",AH514*0))</f>
        <v>0</v>
      </c>
      <c r="AU514" s="20">
        <f>AI514*1/3.6*'lista, wskaźniki'!$F$21</f>
        <v>0</v>
      </c>
      <c r="AV514" s="20">
        <f>AI514*'lista, wskaźniki'!$F$42</f>
        <v>0</v>
      </c>
      <c r="AW514" s="20">
        <f>AI514*'lista, wskaźniki'!$F$43</f>
        <v>0</v>
      </c>
      <c r="AX514" s="20">
        <f>AI514*'lista, wskaźniki'!$F$44</f>
        <v>0</v>
      </c>
      <c r="AY514" s="20">
        <f>AK514*'lista, wskaźniki'!$F$26</f>
        <v>0</v>
      </c>
      <c r="AZ514" s="20">
        <f t="shared" si="207"/>
        <v>0</v>
      </c>
      <c r="BA514" s="20">
        <f t="shared" si="208"/>
        <v>6.318E-2</v>
      </c>
      <c r="BB514" s="20">
        <f t="shared" si="209"/>
        <v>6.318E-2</v>
      </c>
      <c r="BC514" s="20">
        <f t="shared" si="210"/>
        <v>1.95E-5</v>
      </c>
      <c r="BD514" s="1039"/>
      <c r="BE514" s="1039"/>
      <c r="BF514" s="1039"/>
      <c r="BG514" s="1039"/>
      <c r="BH514" s="109"/>
      <c r="BI514" s="1039"/>
      <c r="BJ514" s="109"/>
      <c r="BK514" s="1039"/>
      <c r="BL514" s="109"/>
      <c r="BM514" s="109"/>
      <c r="BN514" s="109"/>
      <c r="BO514" s="109"/>
      <c r="BP514" s="109"/>
      <c r="BQ514" s="109" t="s">
        <v>121</v>
      </c>
      <c r="BR514" s="109">
        <v>1</v>
      </c>
      <c r="BS514" s="1029"/>
      <c r="BT514" s="1029"/>
      <c r="BU514" s="1029"/>
      <c r="BV514" s="1029"/>
      <c r="BW514" s="1029"/>
      <c r="BX514" s="1029"/>
      <c r="BY514" s="1087"/>
      <c r="CA514" s="365" t="b">
        <f t="shared" si="211"/>
        <v>0</v>
      </c>
      <c r="CB514" s="365">
        <f t="shared" si="212"/>
        <v>78</v>
      </c>
      <c r="CC514" s="365" t="b">
        <f t="shared" si="213"/>
        <v>0</v>
      </c>
      <c r="CD514" s="365" t="b">
        <f t="shared" si="214"/>
        <v>0</v>
      </c>
      <c r="CE514" s="365" t="b">
        <f t="shared" si="215"/>
        <v>0</v>
      </c>
      <c r="CF514" s="365" t="b">
        <f t="shared" si="216"/>
        <v>0</v>
      </c>
      <c r="CG514" s="365" t="b">
        <f t="shared" si="217"/>
        <v>0</v>
      </c>
      <c r="CH514" s="365" t="b">
        <f t="shared" si="218"/>
        <v>0</v>
      </c>
      <c r="CI514" s="72" t="b">
        <f t="shared" si="219"/>
        <v>0</v>
      </c>
      <c r="CJ514" s="72">
        <f t="shared" si="220"/>
        <v>78</v>
      </c>
      <c r="CK514" s="72" t="b">
        <f t="shared" si="221"/>
        <v>0</v>
      </c>
      <c r="CL514" s="72">
        <f t="shared" si="222"/>
        <v>0</v>
      </c>
      <c r="CM514" s="72" t="b">
        <f t="shared" si="223"/>
        <v>0</v>
      </c>
      <c r="CN514" s="72" t="b">
        <f t="shared" si="224"/>
        <v>0</v>
      </c>
      <c r="CP514" s="13">
        <f t="shared" si="225"/>
        <v>0</v>
      </c>
      <c r="CQ514" s="13" t="b">
        <f t="shared" si="226"/>
        <v>0</v>
      </c>
      <c r="CR514" s="13" t="b">
        <f t="shared" si="227"/>
        <v>0</v>
      </c>
      <c r="CS514" s="13" t="b">
        <f t="shared" si="233"/>
        <v>0</v>
      </c>
      <c r="CT514" s="13" t="b">
        <f t="shared" si="232"/>
        <v>0</v>
      </c>
      <c r="CU514" s="13" t="b">
        <f t="shared" si="234"/>
        <v>0</v>
      </c>
      <c r="CV514" s="13" t="b">
        <f t="shared" si="228"/>
        <v>0</v>
      </c>
      <c r="CW514" s="13" t="b">
        <f t="shared" si="229"/>
        <v>0</v>
      </c>
      <c r="CX514" s="13" t="b">
        <f t="shared" si="230"/>
        <v>0</v>
      </c>
      <c r="CY514" s="13" t="b">
        <f t="shared" si="231"/>
        <v>0</v>
      </c>
    </row>
    <row r="515" spans="1:103" ht="15" thickBot="1">
      <c r="A515" s="932"/>
      <c r="B515" s="1039"/>
      <c r="C515" s="1039"/>
      <c r="D515" s="1039"/>
      <c r="E515" s="1039"/>
      <c r="F515" s="1039"/>
      <c r="G515" s="1039"/>
      <c r="H515" s="1039"/>
      <c r="I515" s="1039"/>
      <c r="J515" s="1039"/>
      <c r="K515" s="1039"/>
      <c r="L515" s="1039"/>
      <c r="M515" s="1039"/>
      <c r="N515" s="1039"/>
      <c r="O515" s="1039"/>
      <c r="P515" s="1039"/>
      <c r="Q515" s="941"/>
      <c r="R515" s="1039"/>
      <c r="S515" s="1039"/>
      <c r="T515" s="1039"/>
      <c r="U515" s="1039"/>
      <c r="V515" s="1039"/>
      <c r="W515" s="109"/>
      <c r="X515" s="109"/>
      <c r="Y515" s="109"/>
      <c r="Z515" s="109"/>
      <c r="AA515" s="109" t="s">
        <v>50</v>
      </c>
      <c r="AB515" s="110"/>
      <c r="AC515" s="110"/>
      <c r="AD515" s="109"/>
      <c r="AE515" s="1039"/>
      <c r="AF515" s="334">
        <f t="shared" si="235"/>
        <v>0</v>
      </c>
      <c r="AG515" s="272">
        <f>IF(R515="kompletna",Q515*J515*0.0036*'lista, wskaźniki'!$F$13, IF(R515="częściowa",Q515*J515*0.0036*'lista, wskaźniki'!$F$14, IF(R515="brak",Q515*J515*0.0036*'lista, wskaźniki'!$F$15,)))</f>
        <v>0</v>
      </c>
      <c r="AH515" s="334">
        <f>IF(Y515="inne",K515*'lista, wskaźniki'!$E$35,IF(Y515="to samo źródło",0,IF(Y515=0,0)))</f>
        <v>0</v>
      </c>
      <c r="AI515" s="334" t="b">
        <f>IF(AA515="gaz z sieci",AC515*'lista, wskaźniki'!$D$21)</f>
        <v>0</v>
      </c>
      <c r="AJ515" s="272">
        <f>IF(AA515="węgiel",AB515*'lista, wskaźniki'!$D$20, IF('Sektor mieszkaniowy'!AA515="drewno",'Sektor mieszkaniowy'!AB515*'lista, wskaźniki'!$D$22,IF('Sektor mieszkaniowy'!AA515="pellet",AB515*'lista, wskaźniki'!$D$23,IF('Sektor mieszkaniowy'!AA515="gaz z sieci",AB515*'lista, wskaźniki'!$D$21,IF('Sektor mieszkaniowy'!AA515="olej opałowy",'Sektor mieszkaniowy'!AB515*'lista, wskaźniki'!$D$24)))))</f>
        <v>0</v>
      </c>
      <c r="AK515" s="1042"/>
      <c r="AL515" s="1039"/>
      <c r="AM515" s="20">
        <f>IF(AA515="węgiel",AF515*1/3.6*'lista, wskaźniki'!$F$20,IF(AA515="drewno",AF515*1/3.6*'lista, wskaźniki'!$F$22,IF(AA515="pellet",AF515*1/3.6*'lista, wskaźniki'!$F$23,IF(AA515="gaz z sieci",AF515*1/3.6*'lista, wskaźniki'!$F$21,IF(AA515="olej opałowy",AF515*1/3.6*'lista, wskaźniki'!$F$24,0)))))</f>
        <v>0</v>
      </c>
      <c r="AN515" s="20">
        <f>IF(AA515="węgiel",AF515*'lista, wskaźniki'!$E$42,IF(AA515="drewno",AF515*'lista, wskaźniki'!$G$42,IF(AA515="pellet",AF515*'lista, wskaźniki'!$H$42,IF(AA515="gaz z sieci",AF515*'lista, wskaźniki'!$F$42,IF(AA515="olej opałowy",AF515*'lista, wskaźniki'!$I$42,0)))))</f>
        <v>0</v>
      </c>
      <c r="AO515" s="20">
        <f>IF(AA515="węgiel",AF515*'lista, wskaźniki'!$E$43,IF(AA515="drewno",AF515*'lista, wskaźniki'!$G$43,IF(AA515="pellet",AF515*'lista, wskaźniki'!$H$43,IF(AA515="gaz z sieci",AF515*'lista, wskaźniki'!$F$43,IF(AA515="olej opałowy",AF515*'lista, wskaźniki'!$I$43,0)))))</f>
        <v>0</v>
      </c>
      <c r="AP515" s="20">
        <f>IF(AA515="węgiel",AF515*'lista, wskaźniki'!$E$44,IF(AA515="drewno",AF515*'lista, wskaźniki'!$G$44,IF(AA515="pellet",AF515*'lista, wskaźniki'!$H$44,IF(AA515="gaz z sieci",AF515*'lista, wskaźniki'!$F$44,IF(AA515="olej opałowy",AF515*'lista, wskaźniki'!$I$44,0)))))</f>
        <v>0</v>
      </c>
      <c r="AQ515" s="20" t="b">
        <f>IF(Z515="gaz",AH515*1/3.6*'lista, wskaźniki'!$F$21,IF(Z515="energia elektryczna",AH515*1/3.6*'lista, wskaźniki'!$F$26))</f>
        <v>0</v>
      </c>
      <c r="AR515" s="20" t="b">
        <f>IF(Z515="gaz",AH515*'lista, wskaźniki'!$F$42,IF(Z515="energia elektryczna",AH515*0))</f>
        <v>0</v>
      </c>
      <c r="AS515" s="20" t="b">
        <f>IF(Z515="gaz",AH515*'lista, wskaźniki'!$F$43,IF(Z515="energia elektryczna",AH515*0))</f>
        <v>0</v>
      </c>
      <c r="AT515" s="20" t="b">
        <f>IF(Z515="gaz",AH515*'lista, wskaźniki'!$F$44,IF(Z515="energia elektryczna",AH515*0))</f>
        <v>0</v>
      </c>
      <c r="AU515" s="20">
        <f>AI515*1/3.6*'lista, wskaźniki'!$F$21</f>
        <v>0</v>
      </c>
      <c r="AV515" s="20">
        <f>AI515*'lista, wskaźniki'!$F$42</f>
        <v>0</v>
      </c>
      <c r="AW515" s="20">
        <f>AI515*'lista, wskaźniki'!$F$43</f>
        <v>0</v>
      </c>
      <c r="AX515" s="20">
        <f>AI515*'lista, wskaźniki'!$F$44</f>
        <v>0</v>
      </c>
      <c r="AY515" s="20">
        <f>AK515*'lista, wskaźniki'!$F$26</f>
        <v>0</v>
      </c>
      <c r="AZ515" s="20">
        <f t="shared" si="207"/>
        <v>0</v>
      </c>
      <c r="BA515" s="20">
        <f t="shared" si="208"/>
        <v>0</v>
      </c>
      <c r="BB515" s="20">
        <f t="shared" si="209"/>
        <v>0</v>
      </c>
      <c r="BC515" s="20">
        <f t="shared" si="210"/>
        <v>0</v>
      </c>
      <c r="BD515" s="1039"/>
      <c r="BE515" s="1039"/>
      <c r="BF515" s="1039"/>
      <c r="BG515" s="1039"/>
      <c r="BH515" s="109"/>
      <c r="BI515" s="1039"/>
      <c r="BJ515" s="109"/>
      <c r="BK515" s="1039"/>
      <c r="BL515" s="109"/>
      <c r="BM515" s="109"/>
      <c r="BN515" s="109"/>
      <c r="BO515" s="109"/>
      <c r="BP515" s="109"/>
      <c r="BQ515" s="109"/>
      <c r="BR515" s="109"/>
      <c r="BS515" s="1029"/>
      <c r="BT515" s="1029"/>
      <c r="BU515" s="1029"/>
      <c r="BV515" s="1029"/>
      <c r="BW515" s="1029"/>
      <c r="BX515" s="1029"/>
      <c r="BY515" s="1087"/>
      <c r="CA515" s="365" t="b">
        <f t="shared" si="211"/>
        <v>0</v>
      </c>
      <c r="CB515" s="365" t="b">
        <f t="shared" si="212"/>
        <v>0</v>
      </c>
      <c r="CC515" s="365">
        <f t="shared" si="213"/>
        <v>0</v>
      </c>
      <c r="CD515" s="365" t="b">
        <f t="shared" si="214"/>
        <v>0</v>
      </c>
      <c r="CE515" s="365" t="b">
        <f t="shared" si="215"/>
        <v>0</v>
      </c>
      <c r="CF515" s="365" t="b">
        <f t="shared" si="216"/>
        <v>0</v>
      </c>
      <c r="CG515" s="365" t="b">
        <f t="shared" si="217"/>
        <v>0</v>
      </c>
      <c r="CH515" s="365" t="b">
        <f t="shared" si="218"/>
        <v>0</v>
      </c>
      <c r="CI515" s="72" t="b">
        <f t="shared" si="219"/>
        <v>0</v>
      </c>
      <c r="CJ515" s="72" t="b">
        <f t="shared" si="220"/>
        <v>0</v>
      </c>
      <c r="CK515" s="72">
        <f t="shared" si="221"/>
        <v>0</v>
      </c>
      <c r="CL515" s="72">
        <f t="shared" si="222"/>
        <v>0</v>
      </c>
      <c r="CM515" s="72" t="b">
        <f t="shared" si="223"/>
        <v>0</v>
      </c>
      <c r="CN515" s="72" t="b">
        <f t="shared" si="224"/>
        <v>0</v>
      </c>
      <c r="CP515" s="13">
        <f t="shared" si="225"/>
        <v>0</v>
      </c>
      <c r="CQ515" s="13" t="b">
        <f t="shared" si="226"/>
        <v>0</v>
      </c>
      <c r="CR515" s="13" t="b">
        <f t="shared" si="227"/>
        <v>0</v>
      </c>
      <c r="CS515" s="13" t="b">
        <f t="shared" si="233"/>
        <v>0</v>
      </c>
      <c r="CT515" s="13" t="b">
        <f t="shared" si="232"/>
        <v>0</v>
      </c>
      <c r="CU515" s="13" t="b">
        <f t="shared" si="234"/>
        <v>0</v>
      </c>
      <c r="CV515" s="13" t="b">
        <f t="shared" si="228"/>
        <v>0</v>
      </c>
      <c r="CW515" s="13" t="b">
        <f t="shared" si="229"/>
        <v>0</v>
      </c>
      <c r="CX515" s="13" t="b">
        <f t="shared" si="230"/>
        <v>0</v>
      </c>
      <c r="CY515" s="13" t="b">
        <f t="shared" si="231"/>
        <v>0</v>
      </c>
    </row>
    <row r="516" spans="1:103" ht="15" thickBot="1">
      <c r="A516" s="932"/>
      <c r="B516" s="1039"/>
      <c r="C516" s="1039"/>
      <c r="D516" s="1039"/>
      <c r="E516" s="1039"/>
      <c r="F516" s="1039"/>
      <c r="G516" s="1039"/>
      <c r="H516" s="1039"/>
      <c r="I516" s="1039"/>
      <c r="J516" s="1039"/>
      <c r="K516" s="1039"/>
      <c r="L516" s="1039"/>
      <c r="M516" s="1039"/>
      <c r="N516" s="1039"/>
      <c r="O516" s="1039"/>
      <c r="P516" s="1039"/>
      <c r="Q516" s="941"/>
      <c r="R516" s="1039"/>
      <c r="S516" s="1039"/>
      <c r="T516" s="1039"/>
      <c r="U516" s="1039"/>
      <c r="V516" s="1039"/>
      <c r="W516" s="109"/>
      <c r="X516" s="109"/>
      <c r="Y516" s="109"/>
      <c r="Z516" s="109"/>
      <c r="AA516" s="109" t="s">
        <v>38</v>
      </c>
      <c r="AB516" s="110"/>
      <c r="AC516" s="110"/>
      <c r="AD516" s="109"/>
      <c r="AE516" s="1039"/>
      <c r="AF516" s="334">
        <f t="shared" si="235"/>
        <v>0</v>
      </c>
      <c r="AG516" s="272">
        <f>IF(R516="kompletna",Q516*J516*0.0036*'lista, wskaźniki'!$F$13, IF(R516="częściowa",Q516*J516*0.0036*'lista, wskaźniki'!$F$14, IF(R516="brak",Q516*J516*0.0036*'lista, wskaźniki'!$F$15,)))</f>
        <v>0</v>
      </c>
      <c r="AH516" s="334">
        <f>IF(Y516="inne",K516*'lista, wskaźniki'!$E$35,IF(Y516="to samo źródło",0,IF(Y516=0,0)))</f>
        <v>0</v>
      </c>
      <c r="AI516" s="334">
        <f>IF(AA516="gaz z sieci",AC516*'lista, wskaźniki'!$D$21)</f>
        <v>0</v>
      </c>
      <c r="AJ516" s="272">
        <f>IF(AA516="węgiel",AB516*'lista, wskaźniki'!$D$20, IF('Sektor mieszkaniowy'!AA516="drewno",'Sektor mieszkaniowy'!AB516*'lista, wskaźniki'!$D$22,IF('Sektor mieszkaniowy'!AA516="pellet",AB516*'lista, wskaźniki'!$D$23,IF('Sektor mieszkaniowy'!AA516="gaz z sieci",AB516*'lista, wskaźniki'!$D$21,IF('Sektor mieszkaniowy'!AA516="olej opałowy",'Sektor mieszkaniowy'!AB516*'lista, wskaźniki'!$D$24)))))</f>
        <v>0</v>
      </c>
      <c r="AK516" s="1042"/>
      <c r="AL516" s="1039"/>
      <c r="AM516" s="20">
        <f>IF(AA516="węgiel",AF516*1/3.6*'lista, wskaźniki'!$F$20,IF(AA516="drewno",AF516*1/3.6*'lista, wskaźniki'!$F$22,IF(AA516="pellet",AF516*1/3.6*'lista, wskaźniki'!$F$23,IF(AA516="gaz z sieci",AF516*1/3.6*'lista, wskaźniki'!$F$21,IF(AA516="olej opałowy",AF516*1/3.6*'lista, wskaźniki'!$F$24,0)))))</f>
        <v>0</v>
      </c>
      <c r="AN516" s="20">
        <f>IF(AA516="węgiel",AF516*'lista, wskaźniki'!$E$42,IF(AA516="drewno",AF516*'lista, wskaźniki'!$G$42,IF(AA516="pellet",AF516*'lista, wskaźniki'!$H$42,IF(AA516="gaz z sieci",AF516*'lista, wskaźniki'!$F$42,IF(AA516="olej opałowy",AF516*'lista, wskaźniki'!$I$42,0)))))</f>
        <v>0</v>
      </c>
      <c r="AO516" s="20">
        <f>IF(AA516="węgiel",AF516*'lista, wskaźniki'!$E$43,IF(AA516="drewno",AF516*'lista, wskaźniki'!$G$43,IF(AA516="pellet",AF516*'lista, wskaźniki'!$H$43,IF(AA516="gaz z sieci",AF516*'lista, wskaźniki'!$F$43,IF(AA516="olej opałowy",AF516*'lista, wskaźniki'!$I$43,0)))))</f>
        <v>0</v>
      </c>
      <c r="AP516" s="20">
        <f>IF(AA516="węgiel",AF516*'lista, wskaźniki'!$E$44,IF(AA516="drewno",AF516*'lista, wskaźniki'!$G$44,IF(AA516="pellet",AF516*'lista, wskaźniki'!$H$44,IF(AA516="gaz z sieci",AF516*'lista, wskaźniki'!$F$44,IF(AA516="olej opałowy",AF516*'lista, wskaźniki'!$I$44,0)))))</f>
        <v>0</v>
      </c>
      <c r="AQ516" s="20" t="b">
        <f>IF(Z516="gaz",AH516*1/3.6*'lista, wskaźniki'!$F$21,IF(Z516="energia elektryczna",AH516*1/3.6*'lista, wskaźniki'!$F$26))</f>
        <v>0</v>
      </c>
      <c r="AR516" s="20" t="b">
        <f>IF(Z516="gaz",AH516*'lista, wskaźniki'!$F$42,IF(Z516="energia elektryczna",AH516*0))</f>
        <v>0</v>
      </c>
      <c r="AS516" s="20" t="b">
        <f>IF(Z516="gaz",AH516*'lista, wskaźniki'!$F$43,IF(Z516="energia elektryczna",AH516*0))</f>
        <v>0</v>
      </c>
      <c r="AT516" s="20" t="b">
        <f>IF(Z516="gaz",AH516*'lista, wskaźniki'!$F$44,IF(Z516="energia elektryczna",AH516*0))</f>
        <v>0</v>
      </c>
      <c r="AU516" s="20">
        <f>AI516*1/3.6*'lista, wskaźniki'!$F$21</f>
        <v>0</v>
      </c>
      <c r="AV516" s="20">
        <f>AI516*'lista, wskaźniki'!$F$42</f>
        <v>0</v>
      </c>
      <c r="AW516" s="20">
        <f>AI516*'lista, wskaźniki'!$F$43</f>
        <v>0</v>
      </c>
      <c r="AX516" s="20">
        <f>AI516*'lista, wskaźniki'!$F$44</f>
        <v>0</v>
      </c>
      <c r="AY516" s="20">
        <f>AK516*'lista, wskaźniki'!$F$26</f>
        <v>0</v>
      </c>
      <c r="AZ516" s="20">
        <f t="shared" ref="AZ516:AZ579" si="236">AM516+AQ516+AU516+AY516</f>
        <v>0</v>
      </c>
      <c r="BA516" s="20">
        <f t="shared" ref="BA516:BA579" si="237">AN516+AR516+AV516</f>
        <v>0</v>
      </c>
      <c r="BB516" s="20">
        <f t="shared" ref="BB516:BB579" si="238">AO516+AS516+AW516</f>
        <v>0</v>
      </c>
      <c r="BC516" s="20">
        <f t="shared" ref="BC516:BC579" si="239">AP516+AT516+AX516</f>
        <v>0</v>
      </c>
      <c r="BD516" s="1039"/>
      <c r="BE516" s="1039"/>
      <c r="BF516" s="1039"/>
      <c r="BG516" s="1039"/>
      <c r="BH516" s="109"/>
      <c r="BI516" s="1039"/>
      <c r="BJ516" s="109"/>
      <c r="BK516" s="1039"/>
      <c r="BL516" s="109"/>
      <c r="BM516" s="109"/>
      <c r="BN516" s="109"/>
      <c r="BO516" s="109"/>
      <c r="BP516" s="109"/>
      <c r="BQ516" s="109"/>
      <c r="BR516" s="109"/>
      <c r="BS516" s="1029"/>
      <c r="BT516" s="1029"/>
      <c r="BU516" s="1029"/>
      <c r="BV516" s="1029"/>
      <c r="BW516" s="1029"/>
      <c r="BX516" s="1029"/>
      <c r="BY516" s="1087"/>
      <c r="CA516" s="365" t="b">
        <f t="shared" ref="CA516:CA579" si="240">IF(AA516="węgiel",AF516)</f>
        <v>0</v>
      </c>
      <c r="CB516" s="365" t="b">
        <f t="shared" ref="CB516:CB579" si="241">IF(AA516="drewno",AF516)</f>
        <v>0</v>
      </c>
      <c r="CC516" s="365" t="b">
        <f t="shared" ref="CC516:CC579" si="242">IF(AA516="pellet",AF516)</f>
        <v>0</v>
      </c>
      <c r="CD516" s="365">
        <f t="shared" ref="CD516:CD579" si="243">IF(AA516="gaz z sieci",AF516)</f>
        <v>0</v>
      </c>
      <c r="CE516" s="365" t="b">
        <f t="shared" ref="CE516:CE579" si="244">IF(AA516="olej opałowy",AF516)</f>
        <v>0</v>
      </c>
      <c r="CF516" s="365" t="b">
        <f t="shared" ref="CF516:CF579" si="245">IF(Z516="gaz",AH516)</f>
        <v>0</v>
      </c>
      <c r="CG516" s="365" t="b">
        <f t="shared" ref="CG516:CG579" si="246">IF(Z516="energia elektryczna",AH516)</f>
        <v>0</v>
      </c>
      <c r="CH516" s="365">
        <f t="shared" ref="CH516:CH579" si="247">IF(AA516="gaz z sieci",AI516)</f>
        <v>0</v>
      </c>
      <c r="CI516" s="72" t="b">
        <f t="shared" ref="CI516:CI579" si="248">CA516</f>
        <v>0</v>
      </c>
      <c r="CJ516" s="72" t="b">
        <f t="shared" ref="CJ516:CJ579" si="249">CB516</f>
        <v>0</v>
      </c>
      <c r="CK516" s="72" t="b">
        <f t="shared" ref="CK516:CK579" si="250">CC516</f>
        <v>0</v>
      </c>
      <c r="CL516" s="72">
        <f t="shared" ref="CL516:CL579" si="251">CD516+CF516</f>
        <v>0</v>
      </c>
      <c r="CM516" s="72" t="b">
        <f t="shared" ref="CM516:CM579" si="252">CE516</f>
        <v>0</v>
      </c>
      <c r="CN516" s="72" t="b">
        <f t="shared" ref="CN516:CN579" si="253">CG516</f>
        <v>0</v>
      </c>
      <c r="CP516" s="13">
        <f t="shared" ref="CP516:CP579" si="254">IF(I516="&lt;1966",J516,IF(I516&lt;1966,J516))</f>
        <v>0</v>
      </c>
      <c r="CQ516" s="13" t="b">
        <f t="shared" ref="CQ516:CQ579" si="255">IF(R516="kompletna",CP516,IF(R516="częściowa",0.5*CP516,IF(R516="brak",0*CP516)))</f>
        <v>0</v>
      </c>
      <c r="CR516" s="13" t="b">
        <f t="shared" ref="CR516:CR579" si="256">IF(I516="1967-1985",J516)</f>
        <v>0</v>
      </c>
      <c r="CS516" s="13" t="b">
        <f t="shared" si="233"/>
        <v>0</v>
      </c>
      <c r="CT516" s="13" t="b">
        <f t="shared" si="232"/>
        <v>0</v>
      </c>
      <c r="CU516" s="13" t="b">
        <f t="shared" si="234"/>
        <v>0</v>
      </c>
      <c r="CV516" s="13" t="b">
        <f t="shared" ref="CV516:CV579" si="257">IF(I516="1993-1996",J516)</f>
        <v>0</v>
      </c>
      <c r="CW516" s="13" t="b">
        <f t="shared" ref="CW516:CW579" si="258">IF(R516="kompletna",CV516,IF(R516="częściowa",0.5*CV516,IF(R516="brak",0*CV516)))</f>
        <v>0</v>
      </c>
      <c r="CX516" s="13" t="b">
        <f t="shared" ref="CX516:CX579" si="259">IF(I516="&gt;1997",J516)</f>
        <v>0</v>
      </c>
      <c r="CY516" s="13" t="b">
        <f t="shared" ref="CY516:CY579" si="260">IF(R516="kompletna",CX516,IF(R516="częściowa",0.5*CX516,IF(R516="brak",0*CX516)))</f>
        <v>0</v>
      </c>
    </row>
    <row r="517" spans="1:103" ht="15" thickBot="1">
      <c r="A517" s="933"/>
      <c r="B517" s="1040"/>
      <c r="C517" s="1040"/>
      <c r="D517" s="1040"/>
      <c r="E517" s="1040"/>
      <c r="F517" s="1040"/>
      <c r="G517" s="1040"/>
      <c r="H517" s="1040"/>
      <c r="I517" s="1040"/>
      <c r="J517" s="1040"/>
      <c r="K517" s="1040"/>
      <c r="L517" s="1040"/>
      <c r="M517" s="1040"/>
      <c r="N517" s="1040"/>
      <c r="O517" s="1040"/>
      <c r="P517" s="1040"/>
      <c r="Q517" s="942"/>
      <c r="R517" s="1040"/>
      <c r="S517" s="1040"/>
      <c r="T517" s="1040"/>
      <c r="U517" s="1040"/>
      <c r="V517" s="1040"/>
      <c r="W517" s="111"/>
      <c r="X517" s="111"/>
      <c r="Y517" s="111"/>
      <c r="Z517" s="111"/>
      <c r="AA517" s="111" t="s">
        <v>37</v>
      </c>
      <c r="AB517" s="112"/>
      <c r="AC517" s="112"/>
      <c r="AD517" s="111"/>
      <c r="AE517" s="1040"/>
      <c r="AF517" s="334">
        <f t="shared" si="235"/>
        <v>0</v>
      </c>
      <c r="AG517" s="272">
        <f>IF(R517="kompletna",Q517*J517*0.0036*'lista, wskaźniki'!$F$13, IF(R517="częściowa",Q517*J517*0.0036*'lista, wskaźniki'!$F$14, IF(R517="brak",Q517*J517*0.0036*'lista, wskaźniki'!$F$15,)))</f>
        <v>0</v>
      </c>
      <c r="AH517" s="334">
        <f>IF(Y517="inne",K517*'lista, wskaźniki'!$E$35,IF(Y517="to samo źródło",0,IF(Y517=0,0)))</f>
        <v>0</v>
      </c>
      <c r="AI517" s="334" t="b">
        <f>IF(AA517="gaz z sieci",AC517*'lista, wskaźniki'!$D$21)</f>
        <v>0</v>
      </c>
      <c r="AJ517" s="272">
        <f>IF(AA517="węgiel",AB517*'lista, wskaźniki'!$D$20, IF('Sektor mieszkaniowy'!AA517="drewno",'Sektor mieszkaniowy'!AB517*'lista, wskaźniki'!$D$22,IF('Sektor mieszkaniowy'!AA517="pellet",AB517*'lista, wskaźniki'!$D$23,IF('Sektor mieszkaniowy'!AA517="gaz z sieci",AB517*'lista, wskaźniki'!$D$21,IF('Sektor mieszkaniowy'!AA517="olej opałowy",'Sektor mieszkaniowy'!AB517*'lista, wskaźniki'!$D$24)))))</f>
        <v>0</v>
      </c>
      <c r="AK517" s="1043"/>
      <c r="AL517" s="1040"/>
      <c r="AM517" s="20">
        <f>IF(AA517="węgiel",AF517*1/3.6*'lista, wskaźniki'!$F$20,IF(AA517="drewno",AF517*1/3.6*'lista, wskaźniki'!$F$22,IF(AA517="pellet",AF517*1/3.6*'lista, wskaźniki'!$F$23,IF(AA517="gaz z sieci",AF517*1/3.6*'lista, wskaźniki'!$F$21,IF(AA517="olej opałowy",AF517*1/3.6*'lista, wskaźniki'!$F$24,0)))))</f>
        <v>0</v>
      </c>
      <c r="AN517" s="20">
        <f>IF(AA517="węgiel",AF517*'lista, wskaźniki'!$E$42,IF(AA517="drewno",AF517*'lista, wskaźniki'!$G$42,IF(AA517="pellet",AF517*'lista, wskaźniki'!$H$42,IF(AA517="gaz z sieci",AF517*'lista, wskaźniki'!$F$42,IF(AA517="olej opałowy",AF517*'lista, wskaźniki'!$I$42,0)))))</f>
        <v>0</v>
      </c>
      <c r="AO517" s="20">
        <f>IF(AA517="węgiel",AF517*'lista, wskaźniki'!$E$43,IF(AA517="drewno",AF517*'lista, wskaźniki'!$G$43,IF(AA517="pellet",AF517*'lista, wskaźniki'!$H$43,IF(AA517="gaz z sieci",AF517*'lista, wskaźniki'!$F$43,IF(AA517="olej opałowy",AF517*'lista, wskaźniki'!$I$43,0)))))</f>
        <v>0</v>
      </c>
      <c r="AP517" s="20">
        <f>IF(AA517="węgiel",AF517*'lista, wskaźniki'!$E$44,IF(AA517="drewno",AF517*'lista, wskaźniki'!$G$44,IF(AA517="pellet",AF517*'lista, wskaźniki'!$H$44,IF(AA517="gaz z sieci",AF517*'lista, wskaźniki'!$F$44,IF(AA517="olej opałowy",AF517*'lista, wskaźniki'!$I$44,0)))))</f>
        <v>0</v>
      </c>
      <c r="AQ517" s="20" t="b">
        <f>IF(Z517="gaz",AH517*1/3.6*'lista, wskaźniki'!$F$21,IF(Z517="energia elektryczna",AH517*1/3.6*'lista, wskaźniki'!$F$26))</f>
        <v>0</v>
      </c>
      <c r="AR517" s="20" t="b">
        <f>IF(Z517="gaz",AH517*'lista, wskaźniki'!$F$42,IF(Z517="energia elektryczna",AH517*0))</f>
        <v>0</v>
      </c>
      <c r="AS517" s="20" t="b">
        <f>IF(Z517="gaz",AH517*'lista, wskaźniki'!$F$43,IF(Z517="energia elektryczna",AH517*0))</f>
        <v>0</v>
      </c>
      <c r="AT517" s="20" t="b">
        <f>IF(Z517="gaz",AH517*'lista, wskaźniki'!$F$44,IF(Z517="energia elektryczna",AH517*0))</f>
        <v>0</v>
      </c>
      <c r="AU517" s="20">
        <f>AI517*1/3.6*'lista, wskaźniki'!$F$21</f>
        <v>0</v>
      </c>
      <c r="AV517" s="20">
        <f>AI517*'lista, wskaźniki'!$F$42</f>
        <v>0</v>
      </c>
      <c r="AW517" s="20">
        <f>AI517*'lista, wskaźniki'!$F$43</f>
        <v>0</v>
      </c>
      <c r="AX517" s="20">
        <f>AI517*'lista, wskaźniki'!$F$44</f>
        <v>0</v>
      </c>
      <c r="AY517" s="20">
        <f>AK517*'lista, wskaźniki'!$F$26</f>
        <v>0</v>
      </c>
      <c r="AZ517" s="20">
        <f t="shared" si="236"/>
        <v>0</v>
      </c>
      <c r="BA517" s="20">
        <f t="shared" si="237"/>
        <v>0</v>
      </c>
      <c r="BB517" s="20">
        <f t="shared" si="238"/>
        <v>0</v>
      </c>
      <c r="BC517" s="20">
        <f t="shared" si="239"/>
        <v>0</v>
      </c>
      <c r="BD517" s="1040"/>
      <c r="BE517" s="1040"/>
      <c r="BF517" s="1040"/>
      <c r="BG517" s="1040"/>
      <c r="BH517" s="111"/>
      <c r="BI517" s="1040"/>
      <c r="BJ517" s="111"/>
      <c r="BK517" s="1040"/>
      <c r="BL517" s="111"/>
      <c r="BM517" s="111"/>
      <c r="BN517" s="111"/>
      <c r="BO517" s="111"/>
      <c r="BP517" s="111"/>
      <c r="BQ517" s="111"/>
      <c r="BR517" s="111"/>
      <c r="BS517" s="1030"/>
      <c r="BT517" s="1030"/>
      <c r="BU517" s="1030"/>
      <c r="BV517" s="1030"/>
      <c r="BW517" s="1030"/>
      <c r="BX517" s="1030"/>
      <c r="BY517" s="1088"/>
      <c r="CA517" s="365" t="b">
        <f t="shared" si="240"/>
        <v>0</v>
      </c>
      <c r="CB517" s="365" t="b">
        <f t="shared" si="241"/>
        <v>0</v>
      </c>
      <c r="CC517" s="365" t="b">
        <f t="shared" si="242"/>
        <v>0</v>
      </c>
      <c r="CD517" s="365" t="b">
        <f t="shared" si="243"/>
        <v>0</v>
      </c>
      <c r="CE517" s="365">
        <f t="shared" si="244"/>
        <v>0</v>
      </c>
      <c r="CF517" s="365" t="b">
        <f t="shared" si="245"/>
        <v>0</v>
      </c>
      <c r="CG517" s="365" t="b">
        <f t="shared" si="246"/>
        <v>0</v>
      </c>
      <c r="CH517" s="365" t="b">
        <f t="shared" si="247"/>
        <v>0</v>
      </c>
      <c r="CI517" s="72" t="b">
        <f t="shared" si="248"/>
        <v>0</v>
      </c>
      <c r="CJ517" s="72" t="b">
        <f t="shared" si="249"/>
        <v>0</v>
      </c>
      <c r="CK517" s="72" t="b">
        <f t="shared" si="250"/>
        <v>0</v>
      </c>
      <c r="CL517" s="72">
        <f t="shared" si="251"/>
        <v>0</v>
      </c>
      <c r="CM517" s="72">
        <f t="shared" si="252"/>
        <v>0</v>
      </c>
      <c r="CN517" s="72" t="b">
        <f t="shared" si="253"/>
        <v>0</v>
      </c>
      <c r="CP517" s="13">
        <f t="shared" si="254"/>
        <v>0</v>
      </c>
      <c r="CQ517" s="13" t="b">
        <f t="shared" si="255"/>
        <v>0</v>
      </c>
      <c r="CR517" s="13" t="b">
        <f t="shared" si="256"/>
        <v>0</v>
      </c>
      <c r="CS517" s="13" t="b">
        <f t="shared" si="233"/>
        <v>0</v>
      </c>
      <c r="CT517" s="13" t="b">
        <f t="shared" ref="CT517:CT580" si="261">IF(I517="1986-1992",J517)</f>
        <v>0</v>
      </c>
      <c r="CU517" s="13" t="b">
        <f t="shared" si="234"/>
        <v>0</v>
      </c>
      <c r="CV517" s="13" t="b">
        <f t="shared" si="257"/>
        <v>0</v>
      </c>
      <c r="CW517" s="13" t="b">
        <f t="shared" si="258"/>
        <v>0</v>
      </c>
      <c r="CX517" s="13" t="b">
        <f t="shared" si="259"/>
        <v>0</v>
      </c>
      <c r="CY517" s="13" t="b">
        <f t="shared" si="260"/>
        <v>0</v>
      </c>
    </row>
    <row r="518" spans="1:103" ht="15" thickBot="1">
      <c r="A518" s="931">
        <v>104</v>
      </c>
      <c r="B518" s="1038" t="s">
        <v>210</v>
      </c>
      <c r="C518" s="1038">
        <v>60</v>
      </c>
      <c r="D518" s="1038" t="s">
        <v>1</v>
      </c>
      <c r="E518" s="1038" t="s">
        <v>5</v>
      </c>
      <c r="F518" s="1038">
        <v>1</v>
      </c>
      <c r="G518" s="1038">
        <v>1</v>
      </c>
      <c r="H518" s="1038"/>
      <c r="I518" s="1038" t="s">
        <v>11</v>
      </c>
      <c r="J518" s="1038">
        <v>48</v>
      </c>
      <c r="K518" s="1038">
        <v>3</v>
      </c>
      <c r="L518" s="1038" t="s">
        <v>16</v>
      </c>
      <c r="M518" s="1038">
        <v>100</v>
      </c>
      <c r="N518" s="1038" t="s">
        <v>17</v>
      </c>
      <c r="O518" s="1038"/>
      <c r="P518" s="1038" t="s">
        <v>17</v>
      </c>
      <c r="Q518" s="940">
        <f>IF(I518="&lt;1966",'lista, wskaźniki'!$G$4,IF(I518="1967-1985",'lista, wskaźniki'!$G$5,IF(I518="1986-1992",'lista, wskaźniki'!$G$6,IF(I518="1993-1996",'lista, wskaźniki'!$G$7,IF(I518="&gt;1997",'lista, wskaźniki'!$G$8,IF(I518=0,'lista, wskaźniki'!$G$4))))))</f>
        <v>250</v>
      </c>
      <c r="R518" s="1038" t="s">
        <v>23</v>
      </c>
      <c r="S518" s="1038" t="s">
        <v>27</v>
      </c>
      <c r="T518" s="1038"/>
      <c r="U518" s="1038"/>
      <c r="V518" s="1038"/>
      <c r="W518" s="107" t="s">
        <v>35</v>
      </c>
      <c r="X518" s="107" t="s">
        <v>38</v>
      </c>
      <c r="Y518" s="107" t="s">
        <v>24</v>
      </c>
      <c r="Z518" s="107" t="s">
        <v>40</v>
      </c>
      <c r="AA518" s="107" t="s">
        <v>35</v>
      </c>
      <c r="AB518" s="108">
        <f>ROUND(AD518/'lista, wskaźniki'!$A$130,1)</f>
        <v>1.8</v>
      </c>
      <c r="AC518" s="108"/>
      <c r="AD518" s="107">
        <v>1400</v>
      </c>
      <c r="AE518" s="1038"/>
      <c r="AF518" s="334">
        <f t="shared" si="235"/>
        <v>37.646999999999998</v>
      </c>
      <c r="AG518" s="272">
        <f>IF(R518="kompletna",Q518*J518*0.0036*'lista, wskaźniki'!$F$13, IF(R518="częściowa",Q518*J518*0.0036*'lista, wskaźniki'!$F$14, IF(R518="brak",Q518*J518*0.0036*'lista, wskaźniki'!$F$15,)))</f>
        <v>34.559999999999995</v>
      </c>
      <c r="AH518" s="334">
        <f>IF(Y518="inne",K518*'lista, wskaźniki'!$E$35,IF(Y518="to samo źródło",0,IF(Y518=0,0)))</f>
        <v>6.5035608750000007</v>
      </c>
      <c r="AI518" s="334" t="b">
        <f>IF(AA518="gaz z sieci",AC518*'lista, wskaźniki'!$D$21)</f>
        <v>0</v>
      </c>
      <c r="AJ518" s="272">
        <f>IF(AA518="węgiel",AB518*'lista, wskaźniki'!$D$20, IF('Sektor mieszkaniowy'!AA518="drewno",'Sektor mieszkaniowy'!AB518*'lista, wskaźniki'!$D$22,IF('Sektor mieszkaniowy'!AA518="pellet",AB518*'lista, wskaźniki'!$D$23,IF('Sektor mieszkaniowy'!AA518="gaz z sieci",AB518*'lista, wskaźniki'!$D$21,IF('Sektor mieszkaniowy'!AA518="olej opałowy",'Sektor mieszkaniowy'!AB518*'lista, wskaźniki'!$D$24)))))</f>
        <v>40.734000000000002</v>
      </c>
      <c r="AK518" s="1041">
        <f>AL518/'lista, wskaźniki'!$A$127</f>
        <v>3.0769230769230771</v>
      </c>
      <c r="AL518" s="1038">
        <v>2000</v>
      </c>
      <c r="AM518" s="20">
        <f>IF(AA518="węgiel",AF518*1/3.6*'lista, wskaźniki'!$F$20,IF(AA518="drewno",AF518*1/3.6*'lista, wskaźniki'!$F$22,IF(AA518="pellet",AF518*1/3.6*'lista, wskaźniki'!$F$23,IF(AA518="gaz z sieci",AF518*1/3.6*'lista, wskaźniki'!$F$21,IF(AA518="olej opałowy",AF518*1/3.6*'lista, wskaźniki'!$F$24,0)))))</f>
        <v>3.5663003099999999</v>
      </c>
      <c r="AN518" s="20">
        <f>IF(AA518="węgiel",AF518*'lista, wskaźniki'!$E$42,IF(AA518="drewno",AF518*'lista, wskaźniki'!$G$42,IF(AA518="pellet",AF518*'lista, wskaźniki'!$H$42,IF(AA518="gaz z sieci",AF518*'lista, wskaźniki'!$F$42,IF(AA518="olej opałowy",AF518*'lista, wskaźniki'!$I$42,0)))))</f>
        <v>1.430586E-2</v>
      </c>
      <c r="AO518" s="20">
        <f>IF(AA518="węgiel",AF518*'lista, wskaźniki'!$E$43,IF(AA518="drewno",AF518*'lista, wskaźniki'!$G$43,IF(AA518="pellet",AF518*'lista, wskaźniki'!$H$43,IF(AA518="gaz z sieci",AF518*'lista, wskaźniki'!$F$43,IF(AA518="olej opałowy",AF518*'lista, wskaźniki'!$I$43,0)))))</f>
        <v>1.355292E-2</v>
      </c>
      <c r="AP518" s="20">
        <f>IF(AA518="węgiel",AF518*'lista, wskaźniki'!$E$44,IF(AA518="drewno",AF518*'lista, wskaźniki'!$G$44,IF(AA518="pellet",AF518*'lista, wskaźniki'!$H$44,IF(AA518="gaz z sieci",AF518*'lista, wskaźniki'!$F$44,IF(AA518="olej opałowy",AF518*'lista, wskaźniki'!$I$44,0)))))</f>
        <v>1.016469E-5</v>
      </c>
      <c r="AQ518" s="360">
        <f>IF(Z518="gaz",AH518*1/3.6*'lista, wskaźniki'!$F$21,IF(Z518="energia elektryczna",AH518*1/3.6*'lista, wskaźniki'!$F$26))</f>
        <v>1.6078247718750003</v>
      </c>
      <c r="AR518" s="20">
        <f>IF(Z518="gaz",AH518*'lista, wskaźniki'!$F$42,IF(Z518="energia elektryczna",AH518*0))</f>
        <v>0</v>
      </c>
      <c r="AS518" s="20">
        <f>IF(Z518="gaz",AH518*'lista, wskaźniki'!$F$43,IF(Z518="energia elektryczna",AH518*0))</f>
        <v>0</v>
      </c>
      <c r="AT518" s="20">
        <f>IF(Z518="gaz",AH518*'lista, wskaźniki'!$F$44,IF(Z518="energia elektryczna",AH518*0))</f>
        <v>0</v>
      </c>
      <c r="AU518" s="20">
        <f>AI518*1/3.6*'lista, wskaźniki'!$F$21</f>
        <v>0</v>
      </c>
      <c r="AV518" s="20">
        <f>AI518*'lista, wskaźniki'!$F$42</f>
        <v>0</v>
      </c>
      <c r="AW518" s="20">
        <f>AI518*'lista, wskaźniki'!$F$43</f>
        <v>0</v>
      </c>
      <c r="AX518" s="20">
        <f>AI518*'lista, wskaźniki'!$F$44</f>
        <v>0</v>
      </c>
      <c r="AY518" s="20">
        <f>AK518*'lista, wskaźniki'!$F$26</f>
        <v>2.7384615384615385</v>
      </c>
      <c r="AZ518" s="20">
        <f>AM518++AU518+AY518</f>
        <v>6.3047618484615384</v>
      </c>
      <c r="BA518" s="20">
        <f t="shared" si="237"/>
        <v>1.430586E-2</v>
      </c>
      <c r="BB518" s="20">
        <f t="shared" si="238"/>
        <v>1.355292E-2</v>
      </c>
      <c r="BC518" s="20">
        <f t="shared" si="239"/>
        <v>1.016469E-5</v>
      </c>
      <c r="BD518" s="1038" t="s">
        <v>17</v>
      </c>
      <c r="BE518" s="1038" t="s">
        <v>16</v>
      </c>
      <c r="BF518" s="1038" t="s">
        <v>16</v>
      </c>
      <c r="BG518" s="1038" t="s">
        <v>17</v>
      </c>
      <c r="BH518" s="107"/>
      <c r="BI518" s="1038" t="s">
        <v>16</v>
      </c>
      <c r="BJ518" s="107" t="s">
        <v>52</v>
      </c>
      <c r="BK518" s="1038" t="s">
        <v>17</v>
      </c>
      <c r="BL518" s="107"/>
      <c r="BM518" s="107"/>
      <c r="BN518" s="107"/>
      <c r="BO518" s="107" t="s">
        <v>57</v>
      </c>
      <c r="BP518" s="107" t="s">
        <v>52</v>
      </c>
      <c r="BQ518" s="107" t="s">
        <v>120</v>
      </c>
      <c r="BR518" s="107">
        <v>1</v>
      </c>
      <c r="BS518" s="1028">
        <v>13000</v>
      </c>
      <c r="BT518" s="1028">
        <v>100</v>
      </c>
      <c r="BU518" s="1028">
        <v>1200</v>
      </c>
      <c r="BV518" s="1028"/>
      <c r="BW518" s="1028">
        <v>430</v>
      </c>
      <c r="BX518" s="1028">
        <v>5000</v>
      </c>
      <c r="BY518" s="1086"/>
      <c r="CA518" s="365">
        <f t="shared" si="240"/>
        <v>37.646999999999998</v>
      </c>
      <c r="CB518" s="365" t="b">
        <f t="shared" si="241"/>
        <v>0</v>
      </c>
      <c r="CC518" s="365" t="b">
        <f t="shared" si="242"/>
        <v>0</v>
      </c>
      <c r="CD518" s="365" t="b">
        <f t="shared" si="243"/>
        <v>0</v>
      </c>
      <c r="CE518" s="365" t="b">
        <f t="shared" si="244"/>
        <v>0</v>
      </c>
      <c r="CF518" s="365" t="b">
        <f t="shared" si="245"/>
        <v>0</v>
      </c>
      <c r="CG518" s="365">
        <f t="shared" si="246"/>
        <v>6.5035608750000007</v>
      </c>
      <c r="CH518" s="365" t="b">
        <f t="shared" si="247"/>
        <v>0</v>
      </c>
      <c r="CI518" s="72">
        <f t="shared" si="248"/>
        <v>37.646999999999998</v>
      </c>
      <c r="CJ518" s="72" t="b">
        <f t="shared" si="249"/>
        <v>0</v>
      </c>
      <c r="CK518" s="72" t="b">
        <f t="shared" si="250"/>
        <v>0</v>
      </c>
      <c r="CL518" s="72">
        <f t="shared" si="251"/>
        <v>0</v>
      </c>
      <c r="CM518" s="72" t="b">
        <f t="shared" si="252"/>
        <v>0</v>
      </c>
      <c r="CN518" s="72">
        <f t="shared" si="253"/>
        <v>6.5035608750000007</v>
      </c>
      <c r="CP518" s="13" t="b">
        <f t="shared" si="254"/>
        <v>0</v>
      </c>
      <c r="CQ518" s="13">
        <f t="shared" si="255"/>
        <v>0</v>
      </c>
      <c r="CR518" s="13">
        <f t="shared" si="256"/>
        <v>48</v>
      </c>
      <c r="CS518" s="13">
        <f t="shared" si="233"/>
        <v>24</v>
      </c>
      <c r="CT518" s="13" t="b">
        <f t="shared" si="261"/>
        <v>0</v>
      </c>
      <c r="CU518" s="13">
        <f t="shared" si="234"/>
        <v>0</v>
      </c>
      <c r="CV518" s="13" t="b">
        <f t="shared" si="257"/>
        <v>0</v>
      </c>
      <c r="CW518" s="13">
        <f t="shared" si="258"/>
        <v>0</v>
      </c>
      <c r="CX518" s="13" t="b">
        <f t="shared" si="259"/>
        <v>0</v>
      </c>
      <c r="CY518" s="13">
        <f t="shared" si="260"/>
        <v>0</v>
      </c>
    </row>
    <row r="519" spans="1:103" ht="15" thickBot="1">
      <c r="A519" s="932"/>
      <c r="B519" s="1039"/>
      <c r="C519" s="1039"/>
      <c r="D519" s="1039"/>
      <c r="E519" s="1039"/>
      <c r="F519" s="1039"/>
      <c r="G519" s="1039"/>
      <c r="H519" s="1039"/>
      <c r="I519" s="1039"/>
      <c r="J519" s="1039"/>
      <c r="K519" s="1039"/>
      <c r="L519" s="1039"/>
      <c r="M519" s="1039"/>
      <c r="N519" s="1039"/>
      <c r="O519" s="1039"/>
      <c r="P519" s="1039"/>
      <c r="Q519" s="941"/>
      <c r="R519" s="1039"/>
      <c r="S519" s="1039"/>
      <c r="T519" s="1039"/>
      <c r="U519" s="1039"/>
      <c r="V519" s="1039"/>
      <c r="W519" s="20" t="s">
        <v>36</v>
      </c>
      <c r="X519" s="109"/>
      <c r="Y519" s="109"/>
      <c r="Z519" s="109"/>
      <c r="AA519" s="109" t="s">
        <v>36</v>
      </c>
      <c r="AB519" s="110">
        <v>2</v>
      </c>
      <c r="AC519" s="110"/>
      <c r="AD519" s="109">
        <v>800</v>
      </c>
      <c r="AE519" s="1039"/>
      <c r="AF519" s="334">
        <f>IF(AG519&gt;0,(AJ519+AG519/2)/2,AJ519)</f>
        <v>24.240000000000002</v>
      </c>
      <c r="AG519" s="272">
        <v>34.56</v>
      </c>
      <c r="AH519" s="334">
        <f>IF(Y519="inne",K519*'lista, wskaźniki'!$E$35,IF(Y519="to samo źródło",0,IF(Y519=0,0)))</f>
        <v>0</v>
      </c>
      <c r="AI519" s="334" t="b">
        <f>IF(AA519="gaz z sieci",AC519*'lista, wskaźniki'!$D$21)</f>
        <v>0</v>
      </c>
      <c r="AJ519" s="272">
        <f>IF(AA519="węgiel",AB519*'lista, wskaźniki'!$D$20, IF('Sektor mieszkaniowy'!AA519="drewno",'Sektor mieszkaniowy'!AB519*'lista, wskaźniki'!$D$22,IF('Sektor mieszkaniowy'!AA519="pellet",AB519*'lista, wskaźniki'!$D$23,IF('Sektor mieszkaniowy'!AA519="gaz z sieci",AB519*'lista, wskaźniki'!$D$21,IF('Sektor mieszkaniowy'!AA519="olej opałowy",'Sektor mieszkaniowy'!AB519*'lista, wskaźniki'!$D$24)))))</f>
        <v>31.2</v>
      </c>
      <c r="AK519" s="1042"/>
      <c r="AL519" s="1039"/>
      <c r="AM519" s="20">
        <f>IF(AA519="węgiel",AF519*1/3.6*'lista, wskaźniki'!$F$20,IF(AA519="drewno",AF519*1/3.6*'lista, wskaźniki'!$F$22,IF(AA519="pellet",AF519*1/3.6*'lista, wskaźniki'!$F$23,IF(AA519="gaz z sieci",AF519*1/3.6*'lista, wskaźniki'!$F$21,IF(AA519="olej opałowy",AF519*1/3.6*'lista, wskaźniki'!$F$24,0)))))</f>
        <v>0</v>
      </c>
      <c r="AN519" s="20">
        <f>IF(AA519="węgiel",AF519*'lista, wskaźniki'!$E$42,IF(AA519="drewno",AF519*'lista, wskaźniki'!$G$42,IF(AA519="pellet",AF519*'lista, wskaźniki'!$H$42,IF(AA519="gaz z sieci",AF519*'lista, wskaźniki'!$F$42,IF(AA519="olej opałowy",AF519*'lista, wskaźniki'!$I$42,0)))))</f>
        <v>1.96344E-2</v>
      </c>
      <c r="AO519" s="20">
        <f>IF(AA519="węgiel",AF519*'lista, wskaźniki'!$E$43,IF(AA519="drewno",AF519*'lista, wskaźniki'!$G$43,IF(AA519="pellet",AF519*'lista, wskaźniki'!$H$43,IF(AA519="gaz z sieci",AF519*'lista, wskaźniki'!$F$43,IF(AA519="olej opałowy",AF519*'lista, wskaźniki'!$I$43,0)))))</f>
        <v>1.96344E-2</v>
      </c>
      <c r="AP519" s="20">
        <f>IF(AA519="węgiel",AF519*'lista, wskaźniki'!$E$44,IF(AA519="drewno",AF519*'lista, wskaźniki'!$G$44,IF(AA519="pellet",AF519*'lista, wskaźniki'!$H$44,IF(AA519="gaz z sieci",AF519*'lista, wskaźniki'!$F$44,IF(AA519="olej opałowy",AF519*'lista, wskaźniki'!$I$44,0)))))</f>
        <v>6.0600000000000004E-6</v>
      </c>
      <c r="AQ519" s="20" t="b">
        <f>IF(Z519="gaz",AH519*1/3.6*'lista, wskaźniki'!$F$21,IF(Z519="energia elektryczna",AH519*1/3.6*'lista, wskaźniki'!$F$26))</f>
        <v>0</v>
      </c>
      <c r="AR519" s="20" t="b">
        <f>IF(Z519="gaz",AH519*'lista, wskaźniki'!$F$42,IF(Z519="energia elektryczna",AH519*0))</f>
        <v>0</v>
      </c>
      <c r="AS519" s="20" t="b">
        <f>IF(Z519="gaz",AH519*'lista, wskaźniki'!$F$43,IF(Z519="energia elektryczna",AH519*0))</f>
        <v>0</v>
      </c>
      <c r="AT519" s="20" t="b">
        <f>IF(Z519="gaz",AH519*'lista, wskaźniki'!$F$44,IF(Z519="energia elektryczna",AH519*0))</f>
        <v>0</v>
      </c>
      <c r="AU519" s="20">
        <f>AI519*1/3.6*'lista, wskaźniki'!$F$21</f>
        <v>0</v>
      </c>
      <c r="AV519" s="20">
        <f>AI519*'lista, wskaźniki'!$F$42</f>
        <v>0</v>
      </c>
      <c r="AW519" s="20">
        <f>AI519*'lista, wskaźniki'!$F$43</f>
        <v>0</v>
      </c>
      <c r="AX519" s="20">
        <f>AI519*'lista, wskaźniki'!$F$44</f>
        <v>0</v>
      </c>
      <c r="AY519" s="20">
        <f>AK519*'lista, wskaźniki'!$F$26</f>
        <v>0</v>
      </c>
      <c r="AZ519" s="20">
        <f t="shared" si="236"/>
        <v>0</v>
      </c>
      <c r="BA519" s="20">
        <f t="shared" si="237"/>
        <v>1.96344E-2</v>
      </c>
      <c r="BB519" s="20">
        <f t="shared" si="238"/>
        <v>1.96344E-2</v>
      </c>
      <c r="BC519" s="20">
        <f t="shared" si="239"/>
        <v>6.0600000000000004E-6</v>
      </c>
      <c r="BD519" s="1039"/>
      <c r="BE519" s="1039"/>
      <c r="BF519" s="1039"/>
      <c r="BG519" s="1039"/>
      <c r="BH519" s="109"/>
      <c r="BI519" s="1039"/>
      <c r="BJ519" s="109"/>
      <c r="BK519" s="1039"/>
      <c r="BL519" s="109"/>
      <c r="BM519" s="109"/>
      <c r="BN519" s="109"/>
      <c r="BO519" s="109"/>
      <c r="BP519" s="109" t="s">
        <v>53</v>
      </c>
      <c r="BQ519" s="109" t="s">
        <v>121</v>
      </c>
      <c r="BR519" s="109">
        <v>1</v>
      </c>
      <c r="BS519" s="1029"/>
      <c r="BT519" s="1029"/>
      <c r="BU519" s="1029"/>
      <c r="BV519" s="1029"/>
      <c r="BW519" s="1029"/>
      <c r="BX519" s="1029"/>
      <c r="BY519" s="1087"/>
      <c r="CA519" s="365" t="b">
        <f t="shared" si="240"/>
        <v>0</v>
      </c>
      <c r="CB519" s="365">
        <f t="shared" si="241"/>
        <v>24.240000000000002</v>
      </c>
      <c r="CC519" s="365" t="b">
        <f t="shared" si="242"/>
        <v>0</v>
      </c>
      <c r="CD519" s="365" t="b">
        <f t="shared" si="243"/>
        <v>0</v>
      </c>
      <c r="CE519" s="365" t="b">
        <f t="shared" si="244"/>
        <v>0</v>
      </c>
      <c r="CF519" s="365" t="b">
        <f t="shared" si="245"/>
        <v>0</v>
      </c>
      <c r="CG519" s="365" t="b">
        <f t="shared" si="246"/>
        <v>0</v>
      </c>
      <c r="CH519" s="365" t="b">
        <f t="shared" si="247"/>
        <v>0</v>
      </c>
      <c r="CI519" s="72" t="b">
        <f t="shared" si="248"/>
        <v>0</v>
      </c>
      <c r="CJ519" s="72">
        <f t="shared" si="249"/>
        <v>24.240000000000002</v>
      </c>
      <c r="CK519" s="72" t="b">
        <f t="shared" si="250"/>
        <v>0</v>
      </c>
      <c r="CL519" s="72">
        <f t="shared" si="251"/>
        <v>0</v>
      </c>
      <c r="CM519" s="72" t="b">
        <f t="shared" si="252"/>
        <v>0</v>
      </c>
      <c r="CN519" s="72" t="b">
        <f t="shared" si="253"/>
        <v>0</v>
      </c>
      <c r="CP519" s="13">
        <f t="shared" si="254"/>
        <v>0</v>
      </c>
      <c r="CQ519" s="13" t="b">
        <f t="shared" si="255"/>
        <v>0</v>
      </c>
      <c r="CR519" s="13" t="b">
        <f t="shared" si="256"/>
        <v>0</v>
      </c>
      <c r="CS519" s="13" t="b">
        <f t="shared" si="233"/>
        <v>0</v>
      </c>
      <c r="CT519" s="13" t="b">
        <f t="shared" si="261"/>
        <v>0</v>
      </c>
      <c r="CU519" s="13" t="b">
        <f t="shared" si="234"/>
        <v>0</v>
      </c>
      <c r="CV519" s="13" t="b">
        <f t="shared" si="257"/>
        <v>0</v>
      </c>
      <c r="CW519" s="13" t="b">
        <f t="shared" si="258"/>
        <v>0</v>
      </c>
      <c r="CX519" s="13" t="b">
        <f t="shared" si="259"/>
        <v>0</v>
      </c>
      <c r="CY519" s="13" t="b">
        <f t="shared" si="260"/>
        <v>0</v>
      </c>
    </row>
    <row r="520" spans="1:103" ht="15" thickBot="1">
      <c r="A520" s="932"/>
      <c r="B520" s="1039"/>
      <c r="C520" s="1039"/>
      <c r="D520" s="1039"/>
      <c r="E520" s="1039"/>
      <c r="F520" s="1039"/>
      <c r="G520" s="1039"/>
      <c r="H520" s="1039"/>
      <c r="I520" s="1039"/>
      <c r="J520" s="1039"/>
      <c r="K520" s="1039"/>
      <c r="L520" s="1039"/>
      <c r="M520" s="1039"/>
      <c r="N520" s="1039"/>
      <c r="O520" s="1039"/>
      <c r="P520" s="1039"/>
      <c r="Q520" s="941"/>
      <c r="R520" s="1039"/>
      <c r="S520" s="1039"/>
      <c r="T520" s="1039"/>
      <c r="U520" s="1039"/>
      <c r="V520" s="1039"/>
      <c r="W520" s="109"/>
      <c r="X520" s="109"/>
      <c r="Y520" s="109"/>
      <c r="Z520" s="109"/>
      <c r="AA520" s="109" t="s">
        <v>50</v>
      </c>
      <c r="AB520" s="110"/>
      <c r="AC520" s="110"/>
      <c r="AD520" s="109"/>
      <c r="AE520" s="1039"/>
      <c r="AF520" s="334">
        <f t="shared" si="235"/>
        <v>0</v>
      </c>
      <c r="AG520" s="272">
        <f>IF(R520="kompletna",Q520*J520*0.0036*'lista, wskaźniki'!$F$13, IF(R520="częściowa",Q520*J520*0.0036*'lista, wskaźniki'!$F$14, IF(R520="brak",Q520*J520*0.0036*'lista, wskaźniki'!$F$15,)))</f>
        <v>0</v>
      </c>
      <c r="AH520" s="334">
        <f>IF(Y520="inne",K520*'lista, wskaźniki'!$E$35,IF(Y520="to samo źródło",0,IF(Y520=0,0)))</f>
        <v>0</v>
      </c>
      <c r="AI520" s="334" t="b">
        <f>IF(AA520="gaz z sieci",AC520*'lista, wskaźniki'!$D$21)</f>
        <v>0</v>
      </c>
      <c r="AJ520" s="272">
        <f>IF(AA520="węgiel",AB520*'lista, wskaźniki'!$D$20, IF('Sektor mieszkaniowy'!AA520="drewno",'Sektor mieszkaniowy'!AB520*'lista, wskaźniki'!$D$22,IF('Sektor mieszkaniowy'!AA520="pellet",AB520*'lista, wskaźniki'!$D$23,IF('Sektor mieszkaniowy'!AA520="gaz z sieci",AB520*'lista, wskaźniki'!$D$21,IF('Sektor mieszkaniowy'!AA520="olej opałowy",'Sektor mieszkaniowy'!AB520*'lista, wskaźniki'!$D$24)))))</f>
        <v>0</v>
      </c>
      <c r="AK520" s="1042"/>
      <c r="AL520" s="1039"/>
      <c r="AM520" s="20">
        <f>IF(AA520="węgiel",AF520*1/3.6*'lista, wskaźniki'!$F$20,IF(AA520="drewno",AF520*1/3.6*'lista, wskaźniki'!$F$22,IF(AA520="pellet",AF520*1/3.6*'lista, wskaźniki'!$F$23,IF(AA520="gaz z sieci",AF520*1/3.6*'lista, wskaźniki'!$F$21,IF(AA520="olej opałowy",AF520*1/3.6*'lista, wskaźniki'!$F$24,0)))))</f>
        <v>0</v>
      </c>
      <c r="AN520" s="20">
        <f>IF(AA520="węgiel",AF520*'lista, wskaźniki'!$E$42,IF(AA520="drewno",AF520*'lista, wskaźniki'!$G$42,IF(AA520="pellet",AF520*'lista, wskaźniki'!$H$42,IF(AA520="gaz z sieci",AF520*'lista, wskaźniki'!$F$42,IF(AA520="olej opałowy",AF520*'lista, wskaźniki'!$I$42,0)))))</f>
        <v>0</v>
      </c>
      <c r="AO520" s="20">
        <f>IF(AA520="węgiel",AF520*'lista, wskaźniki'!$E$43,IF(AA520="drewno",AF520*'lista, wskaźniki'!$G$43,IF(AA520="pellet",AF520*'lista, wskaźniki'!$H$43,IF(AA520="gaz z sieci",AF520*'lista, wskaźniki'!$F$43,IF(AA520="olej opałowy",AF520*'lista, wskaźniki'!$I$43,0)))))</f>
        <v>0</v>
      </c>
      <c r="AP520" s="20">
        <f>IF(AA520="węgiel",AF520*'lista, wskaźniki'!$E$44,IF(AA520="drewno",AF520*'lista, wskaźniki'!$G$44,IF(AA520="pellet",AF520*'lista, wskaźniki'!$H$44,IF(AA520="gaz z sieci",AF520*'lista, wskaźniki'!$F$44,IF(AA520="olej opałowy",AF520*'lista, wskaźniki'!$I$44,0)))))</f>
        <v>0</v>
      </c>
      <c r="AQ520" s="20" t="b">
        <f>IF(Z520="gaz",AH520*1/3.6*'lista, wskaźniki'!$F$21,IF(Z520="energia elektryczna",AH520*1/3.6*'lista, wskaźniki'!$F$26))</f>
        <v>0</v>
      </c>
      <c r="AR520" s="20" t="b">
        <f>IF(Z520="gaz",AH520*'lista, wskaźniki'!$F$42,IF(Z520="energia elektryczna",AH520*0))</f>
        <v>0</v>
      </c>
      <c r="AS520" s="20" t="b">
        <f>IF(Z520="gaz",AH520*'lista, wskaźniki'!$F$43,IF(Z520="energia elektryczna",AH520*0))</f>
        <v>0</v>
      </c>
      <c r="AT520" s="20" t="b">
        <f>IF(Z520="gaz",AH520*'lista, wskaźniki'!$F$44,IF(Z520="energia elektryczna",AH520*0))</f>
        <v>0</v>
      </c>
      <c r="AU520" s="20">
        <f>AI520*1/3.6*'lista, wskaźniki'!$F$21</f>
        <v>0</v>
      </c>
      <c r="AV520" s="20">
        <f>AI520*'lista, wskaźniki'!$F$42</f>
        <v>0</v>
      </c>
      <c r="AW520" s="20">
        <f>AI520*'lista, wskaźniki'!$F$43</f>
        <v>0</v>
      </c>
      <c r="AX520" s="20">
        <f>AI520*'lista, wskaźniki'!$F$44</f>
        <v>0</v>
      </c>
      <c r="AY520" s="20">
        <f>AK520*'lista, wskaźniki'!$F$26</f>
        <v>0</v>
      </c>
      <c r="AZ520" s="20">
        <f t="shared" si="236"/>
        <v>0</v>
      </c>
      <c r="BA520" s="20">
        <f t="shared" si="237"/>
        <v>0</v>
      </c>
      <c r="BB520" s="20">
        <f t="shared" si="238"/>
        <v>0</v>
      </c>
      <c r="BC520" s="20">
        <f t="shared" si="239"/>
        <v>0</v>
      </c>
      <c r="BD520" s="1039"/>
      <c r="BE520" s="1039"/>
      <c r="BF520" s="1039"/>
      <c r="BG520" s="1039"/>
      <c r="BH520" s="109"/>
      <c r="BI520" s="1039"/>
      <c r="BJ520" s="109"/>
      <c r="BK520" s="1039"/>
      <c r="BL520" s="109"/>
      <c r="BM520" s="109"/>
      <c r="BN520" s="109"/>
      <c r="BO520" s="109"/>
      <c r="BP520" s="109"/>
      <c r="BQ520" s="109"/>
      <c r="BR520" s="109"/>
      <c r="BS520" s="1029"/>
      <c r="BT520" s="1029"/>
      <c r="BU520" s="1029"/>
      <c r="BV520" s="1029"/>
      <c r="BW520" s="1029"/>
      <c r="BX520" s="1029"/>
      <c r="BY520" s="1087"/>
      <c r="CA520" s="365" t="b">
        <f t="shared" si="240"/>
        <v>0</v>
      </c>
      <c r="CB520" s="365" t="b">
        <f t="shared" si="241"/>
        <v>0</v>
      </c>
      <c r="CC520" s="365">
        <f t="shared" si="242"/>
        <v>0</v>
      </c>
      <c r="CD520" s="365" t="b">
        <f t="shared" si="243"/>
        <v>0</v>
      </c>
      <c r="CE520" s="365" t="b">
        <f t="shared" si="244"/>
        <v>0</v>
      </c>
      <c r="CF520" s="365" t="b">
        <f t="shared" si="245"/>
        <v>0</v>
      </c>
      <c r="CG520" s="365" t="b">
        <f t="shared" si="246"/>
        <v>0</v>
      </c>
      <c r="CH520" s="365" t="b">
        <f t="shared" si="247"/>
        <v>0</v>
      </c>
      <c r="CI520" s="72" t="b">
        <f t="shared" si="248"/>
        <v>0</v>
      </c>
      <c r="CJ520" s="72" t="b">
        <f t="shared" si="249"/>
        <v>0</v>
      </c>
      <c r="CK520" s="72">
        <f t="shared" si="250"/>
        <v>0</v>
      </c>
      <c r="CL520" s="72">
        <f t="shared" si="251"/>
        <v>0</v>
      </c>
      <c r="CM520" s="72" t="b">
        <f t="shared" si="252"/>
        <v>0</v>
      </c>
      <c r="CN520" s="72" t="b">
        <f t="shared" si="253"/>
        <v>0</v>
      </c>
      <c r="CP520" s="13">
        <f t="shared" si="254"/>
        <v>0</v>
      </c>
      <c r="CQ520" s="13" t="b">
        <f t="shared" si="255"/>
        <v>0</v>
      </c>
      <c r="CR520" s="13" t="b">
        <f t="shared" si="256"/>
        <v>0</v>
      </c>
      <c r="CS520" s="13" t="b">
        <f t="shared" si="233"/>
        <v>0</v>
      </c>
      <c r="CT520" s="13" t="b">
        <f t="shared" si="261"/>
        <v>0</v>
      </c>
      <c r="CU520" s="13" t="b">
        <f t="shared" si="234"/>
        <v>0</v>
      </c>
      <c r="CV520" s="13" t="b">
        <f t="shared" si="257"/>
        <v>0</v>
      </c>
      <c r="CW520" s="13" t="b">
        <f t="shared" si="258"/>
        <v>0</v>
      </c>
      <c r="CX520" s="13" t="b">
        <f t="shared" si="259"/>
        <v>0</v>
      </c>
      <c r="CY520" s="13" t="b">
        <f t="shared" si="260"/>
        <v>0</v>
      </c>
    </row>
    <row r="521" spans="1:103" s="282" customFormat="1" ht="15" thickBot="1">
      <c r="A521" s="932"/>
      <c r="B521" s="1039"/>
      <c r="C521" s="1039"/>
      <c r="D521" s="1039"/>
      <c r="E521" s="1039"/>
      <c r="F521" s="1039"/>
      <c r="G521" s="1039"/>
      <c r="H521" s="1039"/>
      <c r="I521" s="1039"/>
      <c r="J521" s="1039"/>
      <c r="K521" s="1039"/>
      <c r="L521" s="1039"/>
      <c r="M521" s="1039"/>
      <c r="N521" s="1039"/>
      <c r="O521" s="1039"/>
      <c r="P521" s="1039"/>
      <c r="Q521" s="941"/>
      <c r="R521" s="1039"/>
      <c r="S521" s="1039"/>
      <c r="T521" s="1039"/>
      <c r="U521" s="1039"/>
      <c r="V521" s="1039"/>
      <c r="W521" s="297"/>
      <c r="X521" s="297"/>
      <c r="Y521" s="297"/>
      <c r="Z521" s="297"/>
      <c r="AA521" s="332" t="s">
        <v>38</v>
      </c>
      <c r="AB521" s="298"/>
      <c r="AC521" s="298">
        <f>AD521/2.5</f>
        <v>360</v>
      </c>
      <c r="AD521" s="297">
        <v>900</v>
      </c>
      <c r="AE521" s="1039"/>
      <c r="AF521" s="334">
        <f t="shared" si="235"/>
        <v>0</v>
      </c>
      <c r="AG521" s="281">
        <f>IF(R521="kompletna",Q521*J521*0.0036*'lista, wskaźniki'!$F$13, IF(R521="częściowa",Q521*J521*0.0036*'lista, wskaźniki'!$F$14, IF(R521="brak",Q521*J521*0.0036*'lista, wskaźniki'!$F$15,)))</f>
        <v>0</v>
      </c>
      <c r="AH521" s="334">
        <f>IF(Y521="inne",K521*'lista, wskaźniki'!$E$35,IF(Y521="to samo źródło",0,IF(Y521=0,0)))</f>
        <v>0</v>
      </c>
      <c r="AI521" s="334">
        <f>IF(AA521="gaz z sieci",AC521*'lista, wskaźniki'!$D$21)</f>
        <v>13.0032</v>
      </c>
      <c r="AJ521" s="281">
        <f>IF(AA521="węgiel",AB521*'lista, wskaźniki'!$D$20, IF('Sektor mieszkaniowy'!AA521="drewno",'Sektor mieszkaniowy'!AB521*'lista, wskaźniki'!$D$22,IF('Sektor mieszkaniowy'!AA521="pellet",AB521*'lista, wskaźniki'!$D$23,IF('Sektor mieszkaniowy'!AA521="gaz z sieci",AB521*'lista, wskaźniki'!$D$21,IF('Sektor mieszkaniowy'!AA521="olej opałowy",'Sektor mieszkaniowy'!AB521*'lista, wskaźniki'!$D$24)))))</f>
        <v>0</v>
      </c>
      <c r="AK521" s="1042"/>
      <c r="AL521" s="1039"/>
      <c r="AM521" s="20">
        <f>IF(AA521="węgiel",AF521*1/3.6*'lista, wskaźniki'!$F$20,IF(AA521="drewno",AF521*1/3.6*'lista, wskaźniki'!$F$22,IF(AA521="pellet",AF521*1/3.6*'lista, wskaźniki'!$F$23,IF(AA521="gaz z sieci",AF521*1/3.6*'lista, wskaźniki'!$F$21,IF(AA521="olej opałowy",AF521*1/3.6*'lista, wskaźniki'!$F$24,0)))))</f>
        <v>0</v>
      </c>
      <c r="AN521" s="20">
        <f>IF(AA521="węgiel",AF521*'lista, wskaźniki'!$E$42,IF(AA521="drewno",AF521*'lista, wskaźniki'!$G$42,IF(AA521="pellet",AF521*'lista, wskaźniki'!$H$42,IF(AA521="gaz z sieci",AF521*'lista, wskaźniki'!$F$42,IF(AA521="olej opałowy",AF521*'lista, wskaźniki'!$I$42,0)))))</f>
        <v>0</v>
      </c>
      <c r="AO521" s="20">
        <f>IF(AA521="węgiel",AF521*'lista, wskaźniki'!$E$43,IF(AA521="drewno",AF521*'lista, wskaźniki'!$G$43,IF(AA521="pellet",AF521*'lista, wskaźniki'!$H$43,IF(AA521="gaz z sieci",AF521*'lista, wskaźniki'!$F$43,IF(AA521="olej opałowy",AF521*'lista, wskaźniki'!$I$43,0)))))</f>
        <v>0</v>
      </c>
      <c r="AP521" s="20">
        <f>IF(AA521="węgiel",AF521*'lista, wskaźniki'!$E$44,IF(AA521="drewno",AF521*'lista, wskaźniki'!$G$44,IF(AA521="pellet",AF521*'lista, wskaźniki'!$H$44,IF(AA521="gaz z sieci",AF521*'lista, wskaźniki'!$F$44,IF(AA521="olej opałowy",AF521*'lista, wskaźniki'!$I$44,0)))))</f>
        <v>0</v>
      </c>
      <c r="AQ521" s="20" t="b">
        <f>IF(Z521="gaz",AH521*1/3.6*'lista, wskaźniki'!$F$21,IF(Z521="energia elektryczna",AH521*1/3.6*'lista, wskaźniki'!$F$26))</f>
        <v>0</v>
      </c>
      <c r="AR521" s="20" t="b">
        <f>IF(Z521="gaz",AH521*'lista, wskaźniki'!$F$42,IF(Z521="energia elektryczna",AH521*0))</f>
        <v>0</v>
      </c>
      <c r="AS521" s="20" t="b">
        <f>IF(Z521="gaz",AH521*'lista, wskaźniki'!$F$43,IF(Z521="energia elektryczna",AH521*0))</f>
        <v>0</v>
      </c>
      <c r="AT521" s="20" t="b">
        <f>IF(Z521="gaz",AH521*'lista, wskaźniki'!$F$44,IF(Z521="energia elektryczna",AH521*0))</f>
        <v>0</v>
      </c>
      <c r="AU521" s="20">
        <f>AI521*1/3.6*'lista, wskaźniki'!$F$21</f>
        <v>0.72583862399999988</v>
      </c>
      <c r="AV521" s="20">
        <f>AI521*'lista, wskaźniki'!$F$42</f>
        <v>6.5015999999999997E-6</v>
      </c>
      <c r="AW521" s="20">
        <f>AI521*'lista, wskaźniki'!$F$43</f>
        <v>6.5015999999999997E-6</v>
      </c>
      <c r="AX521" s="20">
        <f>AI521*'lista, wskaźniki'!$F$44</f>
        <v>0</v>
      </c>
      <c r="AY521" s="20">
        <f>AK521*'lista, wskaźniki'!$F$26</f>
        <v>0</v>
      </c>
      <c r="AZ521" s="20">
        <f t="shared" si="236"/>
        <v>0.72583862399999988</v>
      </c>
      <c r="BA521" s="20">
        <f t="shared" si="237"/>
        <v>6.5015999999999997E-6</v>
      </c>
      <c r="BB521" s="20">
        <f t="shared" si="238"/>
        <v>6.5015999999999997E-6</v>
      </c>
      <c r="BC521" s="20">
        <f t="shared" si="239"/>
        <v>0</v>
      </c>
      <c r="BD521" s="1039"/>
      <c r="BE521" s="1039"/>
      <c r="BF521" s="1039"/>
      <c r="BG521" s="1039"/>
      <c r="BH521" s="297"/>
      <c r="BI521" s="1039"/>
      <c r="BJ521" s="297"/>
      <c r="BK521" s="1039"/>
      <c r="BL521" s="297"/>
      <c r="BM521" s="297"/>
      <c r="BN521" s="297"/>
      <c r="BO521" s="297"/>
      <c r="BP521" s="297"/>
      <c r="BQ521" s="297"/>
      <c r="BR521" s="297"/>
      <c r="BS521" s="1029"/>
      <c r="BT521" s="1029"/>
      <c r="BU521" s="1029"/>
      <c r="BV521" s="1029"/>
      <c r="BW521" s="1029"/>
      <c r="BX521" s="1029"/>
      <c r="BY521" s="1087"/>
      <c r="CA521" s="365" t="b">
        <f t="shared" si="240"/>
        <v>0</v>
      </c>
      <c r="CB521" s="365" t="b">
        <f t="shared" si="241"/>
        <v>0</v>
      </c>
      <c r="CC521" s="365" t="b">
        <f t="shared" si="242"/>
        <v>0</v>
      </c>
      <c r="CD521" s="365">
        <f t="shared" si="243"/>
        <v>0</v>
      </c>
      <c r="CE521" s="365" t="b">
        <f t="shared" si="244"/>
        <v>0</v>
      </c>
      <c r="CF521" s="365" t="b">
        <f t="shared" si="245"/>
        <v>0</v>
      </c>
      <c r="CG521" s="365" t="b">
        <f t="shared" si="246"/>
        <v>0</v>
      </c>
      <c r="CH521" s="365">
        <f t="shared" si="247"/>
        <v>13.0032</v>
      </c>
      <c r="CI521" s="72" t="b">
        <f t="shared" si="248"/>
        <v>0</v>
      </c>
      <c r="CJ521" s="72" t="b">
        <f t="shared" si="249"/>
        <v>0</v>
      </c>
      <c r="CK521" s="72" t="b">
        <f t="shared" si="250"/>
        <v>0</v>
      </c>
      <c r="CL521" s="72">
        <f t="shared" si="251"/>
        <v>0</v>
      </c>
      <c r="CM521" s="72" t="b">
        <f t="shared" si="252"/>
        <v>0</v>
      </c>
      <c r="CN521" s="72" t="b">
        <f t="shared" si="253"/>
        <v>0</v>
      </c>
      <c r="CP521" s="13">
        <f t="shared" si="254"/>
        <v>0</v>
      </c>
      <c r="CQ521" s="13" t="b">
        <f t="shared" si="255"/>
        <v>0</v>
      </c>
      <c r="CR521" s="13" t="b">
        <f t="shared" si="256"/>
        <v>0</v>
      </c>
      <c r="CS521" s="13" t="b">
        <f t="shared" si="233"/>
        <v>0</v>
      </c>
      <c r="CT521" s="13" t="b">
        <f t="shared" si="261"/>
        <v>0</v>
      </c>
      <c r="CU521" s="13" t="b">
        <f t="shared" si="234"/>
        <v>0</v>
      </c>
      <c r="CV521" s="13" t="b">
        <f t="shared" si="257"/>
        <v>0</v>
      </c>
      <c r="CW521" s="13" t="b">
        <f t="shared" si="258"/>
        <v>0</v>
      </c>
      <c r="CX521" s="13" t="b">
        <f t="shared" si="259"/>
        <v>0</v>
      </c>
      <c r="CY521" s="13" t="b">
        <f t="shared" si="260"/>
        <v>0</v>
      </c>
    </row>
    <row r="522" spans="1:103" ht="15" thickBot="1">
      <c r="A522" s="933"/>
      <c r="B522" s="1040"/>
      <c r="C522" s="1040"/>
      <c r="D522" s="1040"/>
      <c r="E522" s="1040"/>
      <c r="F522" s="1040"/>
      <c r="G522" s="1040"/>
      <c r="H522" s="1040"/>
      <c r="I522" s="1040"/>
      <c r="J522" s="1040"/>
      <c r="K522" s="1040"/>
      <c r="L522" s="1040"/>
      <c r="M522" s="1040"/>
      <c r="N522" s="1040"/>
      <c r="O522" s="1040"/>
      <c r="P522" s="1040"/>
      <c r="Q522" s="942"/>
      <c r="R522" s="1040"/>
      <c r="S522" s="1040"/>
      <c r="T522" s="1040"/>
      <c r="U522" s="1040"/>
      <c r="V522" s="1040"/>
      <c r="W522" s="111"/>
      <c r="X522" s="111"/>
      <c r="Y522" s="111"/>
      <c r="Z522" s="111"/>
      <c r="AA522" s="111" t="s">
        <v>37</v>
      </c>
      <c r="AB522" s="112"/>
      <c r="AC522" s="112"/>
      <c r="AD522" s="111"/>
      <c r="AE522" s="1040"/>
      <c r="AF522" s="334">
        <f t="shared" si="235"/>
        <v>0</v>
      </c>
      <c r="AG522" s="272">
        <f>IF(R522="kompletna",Q522*J522*0.0036*'lista, wskaźniki'!$F$13, IF(R522="częściowa",Q522*J522*0.0036*'lista, wskaźniki'!$F$14, IF(R522="brak",Q522*J522*0.0036*'lista, wskaźniki'!$F$15,)))</f>
        <v>0</v>
      </c>
      <c r="AH522" s="334">
        <f>IF(Y522="inne",K522*'lista, wskaźniki'!$E$35,IF(Y522="to samo źródło",0,IF(Y522=0,0)))</f>
        <v>0</v>
      </c>
      <c r="AI522" s="334" t="b">
        <f>IF(AA522="gaz z sieci",AC522*'lista, wskaźniki'!$D$21)</f>
        <v>0</v>
      </c>
      <c r="AJ522" s="272">
        <f>IF(AA522="węgiel",AB522*'lista, wskaźniki'!$D$20, IF('Sektor mieszkaniowy'!AA522="drewno",'Sektor mieszkaniowy'!AB522*'lista, wskaźniki'!$D$22,IF('Sektor mieszkaniowy'!AA522="pellet",AB522*'lista, wskaźniki'!$D$23,IF('Sektor mieszkaniowy'!AA522="gaz z sieci",AB522*'lista, wskaźniki'!$D$21,IF('Sektor mieszkaniowy'!AA522="olej opałowy",'Sektor mieszkaniowy'!AB522*'lista, wskaźniki'!$D$24)))))</f>
        <v>0</v>
      </c>
      <c r="AK522" s="1043"/>
      <c r="AL522" s="1040"/>
      <c r="AM522" s="20">
        <f>IF(AA522="węgiel",AF522*1/3.6*'lista, wskaźniki'!$F$20,IF(AA522="drewno",AF522*1/3.6*'lista, wskaźniki'!$F$22,IF(AA522="pellet",AF522*1/3.6*'lista, wskaźniki'!$F$23,IF(AA522="gaz z sieci",AF522*1/3.6*'lista, wskaźniki'!$F$21,IF(AA522="olej opałowy",AF522*1/3.6*'lista, wskaźniki'!$F$24,0)))))</f>
        <v>0</v>
      </c>
      <c r="AN522" s="20">
        <f>IF(AA522="węgiel",AF522*'lista, wskaźniki'!$E$42,IF(AA522="drewno",AF522*'lista, wskaźniki'!$G$42,IF(AA522="pellet",AF522*'lista, wskaźniki'!$H$42,IF(AA522="gaz z sieci",AF522*'lista, wskaźniki'!$F$42,IF(AA522="olej opałowy",AF522*'lista, wskaźniki'!$I$42,0)))))</f>
        <v>0</v>
      </c>
      <c r="AO522" s="20">
        <f>IF(AA522="węgiel",AF522*'lista, wskaźniki'!$E$43,IF(AA522="drewno",AF522*'lista, wskaźniki'!$G$43,IF(AA522="pellet",AF522*'lista, wskaźniki'!$H$43,IF(AA522="gaz z sieci",AF522*'lista, wskaźniki'!$F$43,IF(AA522="olej opałowy",AF522*'lista, wskaźniki'!$I$43,0)))))</f>
        <v>0</v>
      </c>
      <c r="AP522" s="20">
        <f>IF(AA522="węgiel",AF522*'lista, wskaźniki'!$E$44,IF(AA522="drewno",AF522*'lista, wskaźniki'!$G$44,IF(AA522="pellet",AF522*'lista, wskaźniki'!$H$44,IF(AA522="gaz z sieci",AF522*'lista, wskaźniki'!$F$44,IF(AA522="olej opałowy",AF522*'lista, wskaźniki'!$I$44,0)))))</f>
        <v>0</v>
      </c>
      <c r="AQ522" s="20" t="b">
        <f>IF(Z522="gaz",AH522*1/3.6*'lista, wskaźniki'!$F$21,IF(Z522="energia elektryczna",AH522*1/3.6*'lista, wskaźniki'!$F$26))</f>
        <v>0</v>
      </c>
      <c r="AR522" s="20" t="b">
        <f>IF(Z522="gaz",AH522*'lista, wskaźniki'!$F$42,IF(Z522="energia elektryczna",AH522*0))</f>
        <v>0</v>
      </c>
      <c r="AS522" s="20" t="b">
        <f>IF(Z522="gaz",AH522*'lista, wskaźniki'!$F$43,IF(Z522="energia elektryczna",AH522*0))</f>
        <v>0</v>
      </c>
      <c r="AT522" s="20" t="b">
        <f>IF(Z522="gaz",AH522*'lista, wskaźniki'!$F$44,IF(Z522="energia elektryczna",AH522*0))</f>
        <v>0</v>
      </c>
      <c r="AU522" s="20">
        <f>AI522*1/3.6*'lista, wskaźniki'!$F$21</f>
        <v>0</v>
      </c>
      <c r="AV522" s="20">
        <f>AI522*'lista, wskaźniki'!$F$42</f>
        <v>0</v>
      </c>
      <c r="AW522" s="20">
        <f>AI522*'lista, wskaźniki'!$F$43</f>
        <v>0</v>
      </c>
      <c r="AX522" s="20">
        <f>AI522*'lista, wskaźniki'!$F$44</f>
        <v>0</v>
      </c>
      <c r="AY522" s="20">
        <f>AK522*'lista, wskaźniki'!$F$26</f>
        <v>0</v>
      </c>
      <c r="AZ522" s="20">
        <f t="shared" si="236"/>
        <v>0</v>
      </c>
      <c r="BA522" s="20">
        <f t="shared" si="237"/>
        <v>0</v>
      </c>
      <c r="BB522" s="20">
        <f t="shared" si="238"/>
        <v>0</v>
      </c>
      <c r="BC522" s="20">
        <f t="shared" si="239"/>
        <v>0</v>
      </c>
      <c r="BD522" s="1040"/>
      <c r="BE522" s="1040"/>
      <c r="BF522" s="1040"/>
      <c r="BG522" s="1040"/>
      <c r="BH522" s="111"/>
      <c r="BI522" s="1040"/>
      <c r="BJ522" s="111"/>
      <c r="BK522" s="1040"/>
      <c r="BL522" s="111"/>
      <c r="BM522" s="111"/>
      <c r="BN522" s="111"/>
      <c r="BO522" s="111"/>
      <c r="BP522" s="111"/>
      <c r="BQ522" s="111"/>
      <c r="BR522" s="111"/>
      <c r="BS522" s="1030"/>
      <c r="BT522" s="1030"/>
      <c r="BU522" s="1030"/>
      <c r="BV522" s="1030"/>
      <c r="BW522" s="1030"/>
      <c r="BX522" s="1030"/>
      <c r="BY522" s="1088"/>
      <c r="CA522" s="365" t="b">
        <f t="shared" si="240"/>
        <v>0</v>
      </c>
      <c r="CB522" s="365" t="b">
        <f t="shared" si="241"/>
        <v>0</v>
      </c>
      <c r="CC522" s="365" t="b">
        <f t="shared" si="242"/>
        <v>0</v>
      </c>
      <c r="CD522" s="365" t="b">
        <f t="shared" si="243"/>
        <v>0</v>
      </c>
      <c r="CE522" s="365">
        <f t="shared" si="244"/>
        <v>0</v>
      </c>
      <c r="CF522" s="365" t="b">
        <f t="shared" si="245"/>
        <v>0</v>
      </c>
      <c r="CG522" s="365" t="b">
        <f t="shared" si="246"/>
        <v>0</v>
      </c>
      <c r="CH522" s="365" t="b">
        <f t="shared" si="247"/>
        <v>0</v>
      </c>
      <c r="CI522" s="72" t="b">
        <f t="shared" si="248"/>
        <v>0</v>
      </c>
      <c r="CJ522" s="72" t="b">
        <f t="shared" si="249"/>
        <v>0</v>
      </c>
      <c r="CK522" s="72" t="b">
        <f t="shared" si="250"/>
        <v>0</v>
      </c>
      <c r="CL522" s="72">
        <f t="shared" si="251"/>
        <v>0</v>
      </c>
      <c r="CM522" s="72">
        <f t="shared" si="252"/>
        <v>0</v>
      </c>
      <c r="CN522" s="72" t="b">
        <f t="shared" si="253"/>
        <v>0</v>
      </c>
      <c r="CP522" s="13">
        <f t="shared" si="254"/>
        <v>0</v>
      </c>
      <c r="CQ522" s="13" t="b">
        <f t="shared" si="255"/>
        <v>0</v>
      </c>
      <c r="CR522" s="13" t="b">
        <f t="shared" si="256"/>
        <v>0</v>
      </c>
      <c r="CS522" s="13" t="b">
        <f t="shared" ref="CS522:CS585" si="262">IF(R522="kompletna",CR522,IF(R522="częściowa",0.5*CR522,IF(R522="brak",0*CR522)))</f>
        <v>0</v>
      </c>
      <c r="CT522" s="13" t="b">
        <f t="shared" si="261"/>
        <v>0</v>
      </c>
      <c r="CU522" s="13" t="b">
        <f t="shared" si="234"/>
        <v>0</v>
      </c>
      <c r="CV522" s="13" t="b">
        <f t="shared" si="257"/>
        <v>0</v>
      </c>
      <c r="CW522" s="13" t="b">
        <f t="shared" si="258"/>
        <v>0</v>
      </c>
      <c r="CX522" s="13" t="b">
        <f t="shared" si="259"/>
        <v>0</v>
      </c>
      <c r="CY522" s="13" t="b">
        <f t="shared" si="260"/>
        <v>0</v>
      </c>
    </row>
    <row r="523" spans="1:103" ht="15" thickBot="1">
      <c r="A523" s="931">
        <v>105</v>
      </c>
      <c r="B523" s="1038" t="s">
        <v>210</v>
      </c>
      <c r="C523" s="1038"/>
      <c r="D523" s="1038" t="s">
        <v>1</v>
      </c>
      <c r="E523" s="1038" t="s">
        <v>5</v>
      </c>
      <c r="F523" s="1038"/>
      <c r="G523" s="1038"/>
      <c r="H523" s="1038"/>
      <c r="I523" s="1038" t="s">
        <v>11</v>
      </c>
      <c r="J523" s="1038">
        <v>70</v>
      </c>
      <c r="K523" s="1038">
        <v>4</v>
      </c>
      <c r="L523" s="1038" t="s">
        <v>16</v>
      </c>
      <c r="M523" s="1038"/>
      <c r="N523" s="1038" t="s">
        <v>16</v>
      </c>
      <c r="O523" s="1038"/>
      <c r="P523" s="1038" t="s">
        <v>17</v>
      </c>
      <c r="Q523" s="940">
        <f>IF(I523="&lt;1966",'lista, wskaźniki'!$G$4,IF(I523="1967-1985",'lista, wskaźniki'!$G$5,IF(I523="1986-1992",'lista, wskaźniki'!$G$6,IF(I523="1993-1996",'lista, wskaźniki'!$G$7,IF(I523="&gt;1997",'lista, wskaźniki'!$G$8,IF(I523=0,'lista, wskaźniki'!$G$4))))))</f>
        <v>250</v>
      </c>
      <c r="R523" s="1038" t="s">
        <v>23</v>
      </c>
      <c r="S523" s="1038" t="s">
        <v>27</v>
      </c>
      <c r="T523" s="1038">
        <v>12</v>
      </c>
      <c r="U523" s="1038">
        <v>2012</v>
      </c>
      <c r="V523" s="1038"/>
      <c r="W523" s="107" t="s">
        <v>35</v>
      </c>
      <c r="X523" s="107" t="s">
        <v>39</v>
      </c>
      <c r="Y523" s="107" t="s">
        <v>42</v>
      </c>
      <c r="Z523" s="107"/>
      <c r="AA523" s="107" t="s">
        <v>35</v>
      </c>
      <c r="AB523" s="108">
        <v>3</v>
      </c>
      <c r="AC523" s="108"/>
      <c r="AD523" s="107">
        <v>2400</v>
      </c>
      <c r="AE523" s="1038"/>
      <c r="AF523" s="334">
        <f t="shared" si="235"/>
        <v>59.145000000000003</v>
      </c>
      <c r="AG523" s="272">
        <f>IF(R523="kompletna",Q523*J523*0.0036*'lista, wskaźniki'!$F$13, IF(R523="częściowa",Q523*J523*0.0036*'lista, wskaźniki'!$F$14, IF(R523="brak",Q523*J523*0.0036*'lista, wskaźniki'!$F$15,)))</f>
        <v>50.400000000000006</v>
      </c>
      <c r="AH523" s="334">
        <f>IF(Y523="inne",K523*'lista, wskaźniki'!$E$35,IF(Y523="to samo źródło",0,IF(Y523=0,0)))</f>
        <v>0</v>
      </c>
      <c r="AI523" s="334" t="b">
        <f>IF(AA523="gaz z sieci",AC523*'lista, wskaźniki'!$D$21)</f>
        <v>0</v>
      </c>
      <c r="AJ523" s="272">
        <f>IF(AA523="węgiel",AB523*'lista, wskaźniki'!$D$20, IF('Sektor mieszkaniowy'!AA523="drewno",'Sektor mieszkaniowy'!AB523*'lista, wskaźniki'!$D$22,IF('Sektor mieszkaniowy'!AA523="pellet",AB523*'lista, wskaźniki'!$D$23,IF('Sektor mieszkaniowy'!AA523="gaz z sieci",AB523*'lista, wskaźniki'!$D$21,IF('Sektor mieszkaniowy'!AA523="olej opałowy",'Sektor mieszkaniowy'!AB523*'lista, wskaźniki'!$D$24)))))</f>
        <v>67.89</v>
      </c>
      <c r="AK523" s="1041">
        <f>AL523/'lista, wskaźniki'!$A$127</f>
        <v>2.4615384615384617</v>
      </c>
      <c r="AL523" s="1038">
        <v>1600</v>
      </c>
      <c r="AM523" s="20">
        <f>IF(AA523="węgiel",AF523*1/3.6*'lista, wskaźniki'!$F$20,IF(AA523="drewno",AF523*1/3.6*'lista, wskaźniki'!$F$22,IF(AA523="pellet",AF523*1/3.6*'lista, wskaźniki'!$F$23,IF(AA523="gaz z sieci",AF523*1/3.6*'lista, wskaźniki'!$F$21,IF(AA523="olej opałowy",AF523*1/3.6*'lista, wskaźniki'!$F$24,0)))))</f>
        <v>5.6028058500000002</v>
      </c>
      <c r="AN523" s="20">
        <f>IF(AA523="węgiel",AF523*'lista, wskaźniki'!$E$42,IF(AA523="drewno",AF523*'lista, wskaźniki'!$G$42,IF(AA523="pellet",AF523*'lista, wskaźniki'!$H$42,IF(AA523="gaz z sieci",AF523*'lista, wskaźniki'!$F$42,IF(AA523="olej opałowy",AF523*'lista, wskaźniki'!$I$42,0)))))</f>
        <v>2.2475100000000001E-2</v>
      </c>
      <c r="AO523" s="20">
        <f>IF(AA523="węgiel",AF523*'lista, wskaźniki'!$E$43,IF(AA523="drewno",AF523*'lista, wskaźniki'!$G$43,IF(AA523="pellet",AF523*'lista, wskaźniki'!$H$43,IF(AA523="gaz z sieci",AF523*'lista, wskaźniki'!$F$43,IF(AA523="olej opałowy",AF523*'lista, wskaźniki'!$I$43,0)))))</f>
        <v>2.1292200000000004E-2</v>
      </c>
      <c r="AP523" s="20">
        <f>IF(AA523="węgiel",AF523*'lista, wskaźniki'!$E$44,IF(AA523="drewno",AF523*'lista, wskaźniki'!$G$44,IF(AA523="pellet",AF523*'lista, wskaźniki'!$H$44,IF(AA523="gaz z sieci",AF523*'lista, wskaźniki'!$F$44,IF(AA523="olej opałowy",AF523*'lista, wskaźniki'!$I$44,0)))))</f>
        <v>1.5969150000000003E-5</v>
      </c>
      <c r="AQ523" s="20" t="b">
        <f>IF(Z523="gaz",AH523*1/3.6*'lista, wskaźniki'!$F$21,IF(Z523="energia elektryczna",AH523*1/3.6*'lista, wskaźniki'!$F$26))</f>
        <v>0</v>
      </c>
      <c r="AR523" s="20" t="b">
        <f>IF(Z523="gaz",AH523*'lista, wskaźniki'!$F$42,IF(Z523="energia elektryczna",AH523*0))</f>
        <v>0</v>
      </c>
      <c r="AS523" s="20" t="b">
        <f>IF(Z523="gaz",AH523*'lista, wskaźniki'!$F$43,IF(Z523="energia elektryczna",AH523*0))</f>
        <v>0</v>
      </c>
      <c r="AT523" s="20" t="b">
        <f>IF(Z523="gaz",AH523*'lista, wskaźniki'!$F$44,IF(Z523="energia elektryczna",AH523*0))</f>
        <v>0</v>
      </c>
      <c r="AU523" s="20">
        <f>AI523*1/3.6*'lista, wskaźniki'!$F$21</f>
        <v>0</v>
      </c>
      <c r="AV523" s="20">
        <f>AI523*'lista, wskaźniki'!$F$42</f>
        <v>0</v>
      </c>
      <c r="AW523" s="20">
        <f>AI523*'lista, wskaźniki'!$F$43</f>
        <v>0</v>
      </c>
      <c r="AX523" s="20">
        <f>AI523*'lista, wskaźniki'!$F$44</f>
        <v>0</v>
      </c>
      <c r="AY523" s="20">
        <f>AK523*'lista, wskaźniki'!$F$26</f>
        <v>2.1907692307692308</v>
      </c>
      <c r="AZ523" s="20">
        <f t="shared" si="236"/>
        <v>7.793575080769231</v>
      </c>
      <c r="BA523" s="20">
        <f t="shared" si="237"/>
        <v>2.2475100000000001E-2</v>
      </c>
      <c r="BB523" s="20">
        <f t="shared" si="238"/>
        <v>2.1292200000000004E-2</v>
      </c>
      <c r="BC523" s="20">
        <f t="shared" si="239"/>
        <v>1.5969150000000003E-5</v>
      </c>
      <c r="BD523" s="1038" t="s">
        <v>17</v>
      </c>
      <c r="BE523" s="1038" t="s">
        <v>17</v>
      </c>
      <c r="BF523" s="1038" t="s">
        <v>17</v>
      </c>
      <c r="BG523" s="1038" t="s">
        <v>17</v>
      </c>
      <c r="BH523" s="107"/>
      <c r="BI523" s="1038" t="s">
        <v>17</v>
      </c>
      <c r="BJ523" s="107"/>
      <c r="BK523" s="1038" t="s">
        <v>17</v>
      </c>
      <c r="BL523" s="107"/>
      <c r="BM523" s="107"/>
      <c r="BN523" s="107"/>
      <c r="BO523" s="107" t="s">
        <v>17</v>
      </c>
      <c r="BP523" s="107"/>
      <c r="BQ523" s="107" t="s">
        <v>120</v>
      </c>
      <c r="BR523" s="107">
        <v>2</v>
      </c>
      <c r="BS523" s="1028">
        <v>2000</v>
      </c>
      <c r="BT523" s="1028">
        <v>100</v>
      </c>
      <c r="BU523" s="1028">
        <v>600</v>
      </c>
      <c r="BV523" s="1028">
        <v>2000</v>
      </c>
      <c r="BW523" s="1028">
        <v>450</v>
      </c>
      <c r="BX523" s="1028">
        <v>2500</v>
      </c>
      <c r="BY523" s="1086">
        <v>4000</v>
      </c>
      <c r="CA523" s="365">
        <f t="shared" si="240"/>
        <v>59.145000000000003</v>
      </c>
      <c r="CB523" s="365" t="b">
        <f t="shared" si="241"/>
        <v>0</v>
      </c>
      <c r="CC523" s="365" t="b">
        <f t="shared" si="242"/>
        <v>0</v>
      </c>
      <c r="CD523" s="365" t="b">
        <f t="shared" si="243"/>
        <v>0</v>
      </c>
      <c r="CE523" s="365" t="b">
        <f t="shared" si="244"/>
        <v>0</v>
      </c>
      <c r="CF523" s="365" t="b">
        <f t="shared" si="245"/>
        <v>0</v>
      </c>
      <c r="CG523" s="365" t="b">
        <f t="shared" si="246"/>
        <v>0</v>
      </c>
      <c r="CH523" s="365" t="b">
        <f t="shared" si="247"/>
        <v>0</v>
      </c>
      <c r="CI523" s="72">
        <f t="shared" si="248"/>
        <v>59.145000000000003</v>
      </c>
      <c r="CJ523" s="72" t="b">
        <f t="shared" si="249"/>
        <v>0</v>
      </c>
      <c r="CK523" s="72" t="b">
        <f t="shared" si="250"/>
        <v>0</v>
      </c>
      <c r="CL523" s="72">
        <f t="shared" si="251"/>
        <v>0</v>
      </c>
      <c r="CM523" s="72" t="b">
        <f t="shared" si="252"/>
        <v>0</v>
      </c>
      <c r="CN523" s="72" t="b">
        <f t="shared" si="253"/>
        <v>0</v>
      </c>
      <c r="CP523" s="13" t="b">
        <f t="shared" si="254"/>
        <v>0</v>
      </c>
      <c r="CQ523" s="13">
        <f t="shared" si="255"/>
        <v>0</v>
      </c>
      <c r="CR523" s="13">
        <f t="shared" si="256"/>
        <v>70</v>
      </c>
      <c r="CS523" s="13">
        <f t="shared" si="262"/>
        <v>35</v>
      </c>
      <c r="CT523" s="13" t="b">
        <f t="shared" si="261"/>
        <v>0</v>
      </c>
      <c r="CU523" s="13">
        <f t="shared" si="234"/>
        <v>0</v>
      </c>
      <c r="CV523" s="13" t="b">
        <f t="shared" si="257"/>
        <v>0</v>
      </c>
      <c r="CW523" s="13">
        <f t="shared" si="258"/>
        <v>0</v>
      </c>
      <c r="CX523" s="13" t="b">
        <f t="shared" si="259"/>
        <v>0</v>
      </c>
      <c r="CY523" s="13">
        <f t="shared" si="260"/>
        <v>0</v>
      </c>
    </row>
    <row r="524" spans="1:103" ht="15" thickBot="1">
      <c r="A524" s="932"/>
      <c r="B524" s="1039"/>
      <c r="C524" s="1039"/>
      <c r="D524" s="1039"/>
      <c r="E524" s="1039"/>
      <c r="F524" s="1039"/>
      <c r="G524" s="1039"/>
      <c r="H524" s="1039"/>
      <c r="I524" s="1039"/>
      <c r="J524" s="1039"/>
      <c r="K524" s="1039"/>
      <c r="L524" s="1039"/>
      <c r="M524" s="1039"/>
      <c r="N524" s="1039"/>
      <c r="O524" s="1039"/>
      <c r="P524" s="1039"/>
      <c r="Q524" s="941"/>
      <c r="R524" s="1039"/>
      <c r="S524" s="1039"/>
      <c r="T524" s="1039"/>
      <c r="U524" s="1039"/>
      <c r="V524" s="1039"/>
      <c r="W524" s="20" t="s">
        <v>36</v>
      </c>
      <c r="X524" s="109" t="s">
        <v>40</v>
      </c>
      <c r="Y524" s="109"/>
      <c r="Z524" s="109"/>
      <c r="AA524" s="109" t="s">
        <v>36</v>
      </c>
      <c r="AB524" s="110">
        <v>4</v>
      </c>
      <c r="AC524" s="110"/>
      <c r="AD524" s="109">
        <v>800</v>
      </c>
      <c r="AE524" s="1039"/>
      <c r="AF524" s="334">
        <f>IF(AG524&gt;0,(AJ524+AG524/2)/2,AJ524)</f>
        <v>43.8</v>
      </c>
      <c r="AG524" s="272">
        <v>50.4</v>
      </c>
      <c r="AH524" s="334">
        <f>IF(Y524="inne",K524*'lista, wskaźniki'!$E$35,IF(Y524="to samo źródło",0,IF(Y524=0,0)))</f>
        <v>0</v>
      </c>
      <c r="AI524" s="334" t="b">
        <f>IF(AA524="gaz z sieci",AC524*'lista, wskaźniki'!$D$21)</f>
        <v>0</v>
      </c>
      <c r="AJ524" s="272">
        <f>IF(AA524="węgiel",AB524*'lista, wskaźniki'!$D$20, IF('Sektor mieszkaniowy'!AA524="drewno",'Sektor mieszkaniowy'!AB524*'lista, wskaźniki'!$D$22,IF('Sektor mieszkaniowy'!AA524="pellet",AB524*'lista, wskaźniki'!$D$23,IF('Sektor mieszkaniowy'!AA524="gaz z sieci",AB524*'lista, wskaźniki'!$D$21,IF('Sektor mieszkaniowy'!AA524="olej opałowy",'Sektor mieszkaniowy'!AB524*'lista, wskaźniki'!$D$24)))))</f>
        <v>62.4</v>
      </c>
      <c r="AK524" s="1042"/>
      <c r="AL524" s="1039"/>
      <c r="AM524" s="20">
        <f>IF(AA524="węgiel",AF524*1/3.6*'lista, wskaźniki'!$F$20,IF(AA524="drewno",AF524*1/3.6*'lista, wskaźniki'!$F$22,IF(AA524="pellet",AF524*1/3.6*'lista, wskaźniki'!$F$23,IF(AA524="gaz z sieci",AF524*1/3.6*'lista, wskaźniki'!$F$21,IF(AA524="olej opałowy",AF524*1/3.6*'lista, wskaźniki'!$F$24,0)))))</f>
        <v>0</v>
      </c>
      <c r="AN524" s="20">
        <f>IF(AA524="węgiel",AF524*'lista, wskaźniki'!$E$42,IF(AA524="drewno",AF524*'lista, wskaźniki'!$G$42,IF(AA524="pellet",AF524*'lista, wskaźniki'!$H$42,IF(AA524="gaz z sieci",AF524*'lista, wskaźniki'!$F$42,IF(AA524="olej opałowy",AF524*'lista, wskaźniki'!$I$42,0)))))</f>
        <v>3.5477999999999996E-2</v>
      </c>
      <c r="AO524" s="20">
        <f>IF(AA524="węgiel",AF524*'lista, wskaźniki'!$E$43,IF(AA524="drewno",AF524*'lista, wskaźniki'!$G$43,IF(AA524="pellet",AF524*'lista, wskaźniki'!$H$43,IF(AA524="gaz z sieci",AF524*'lista, wskaźniki'!$F$43,IF(AA524="olej opałowy",AF524*'lista, wskaźniki'!$I$43,0)))))</f>
        <v>3.5477999999999996E-2</v>
      </c>
      <c r="AP524" s="20">
        <f>IF(AA524="węgiel",AF524*'lista, wskaźniki'!$E$44,IF(AA524="drewno",AF524*'lista, wskaźniki'!$G$44,IF(AA524="pellet",AF524*'lista, wskaźniki'!$H$44,IF(AA524="gaz z sieci",AF524*'lista, wskaźniki'!$F$44,IF(AA524="olej opałowy",AF524*'lista, wskaźniki'!$I$44,0)))))</f>
        <v>1.0949999999999998E-5</v>
      </c>
      <c r="AQ524" s="20" t="b">
        <f>IF(Z524="gaz",AH524*1/3.6*'lista, wskaźniki'!$F$21,IF(Z524="energia elektryczna",AH524*1/3.6*'lista, wskaźniki'!$F$26))</f>
        <v>0</v>
      </c>
      <c r="AR524" s="20" t="b">
        <f>IF(Z524="gaz",AH524*'lista, wskaźniki'!$F$42,IF(Z524="energia elektryczna",AH524*0))</f>
        <v>0</v>
      </c>
      <c r="AS524" s="20" t="b">
        <f>IF(Z524="gaz",AH524*'lista, wskaźniki'!$F$43,IF(Z524="energia elektryczna",AH524*0))</f>
        <v>0</v>
      </c>
      <c r="AT524" s="20" t="b">
        <f>IF(Z524="gaz",AH524*'lista, wskaźniki'!$F$44,IF(Z524="energia elektryczna",AH524*0))</f>
        <v>0</v>
      </c>
      <c r="AU524" s="20">
        <f>AI524*1/3.6*'lista, wskaźniki'!$F$21</f>
        <v>0</v>
      </c>
      <c r="AV524" s="20">
        <f>AI524*'lista, wskaźniki'!$F$42</f>
        <v>0</v>
      </c>
      <c r="AW524" s="20">
        <f>AI524*'lista, wskaźniki'!$F$43</f>
        <v>0</v>
      </c>
      <c r="AX524" s="20">
        <f>AI524*'lista, wskaźniki'!$F$44</f>
        <v>0</v>
      </c>
      <c r="AY524" s="20">
        <f>AK524*'lista, wskaźniki'!$F$26</f>
        <v>0</v>
      </c>
      <c r="AZ524" s="20">
        <f t="shared" si="236"/>
        <v>0</v>
      </c>
      <c r="BA524" s="20">
        <f t="shared" si="237"/>
        <v>3.5477999999999996E-2</v>
      </c>
      <c r="BB524" s="20">
        <f t="shared" si="238"/>
        <v>3.5477999999999996E-2</v>
      </c>
      <c r="BC524" s="20">
        <f t="shared" si="239"/>
        <v>1.0949999999999998E-5</v>
      </c>
      <c r="BD524" s="1039"/>
      <c r="BE524" s="1039"/>
      <c r="BF524" s="1039"/>
      <c r="BG524" s="1039"/>
      <c r="BH524" s="109"/>
      <c r="BI524" s="1039"/>
      <c r="BJ524" s="109"/>
      <c r="BK524" s="1039"/>
      <c r="BL524" s="109"/>
      <c r="BM524" s="109"/>
      <c r="BN524" s="109"/>
      <c r="BO524" s="109"/>
      <c r="BP524" s="109"/>
      <c r="BQ524" s="109" t="s">
        <v>121</v>
      </c>
      <c r="BR524" s="109">
        <v>1</v>
      </c>
      <c r="BS524" s="1029"/>
      <c r="BT524" s="1029"/>
      <c r="BU524" s="1029"/>
      <c r="BV524" s="1029"/>
      <c r="BW524" s="1029"/>
      <c r="BX524" s="1029"/>
      <c r="BY524" s="1087"/>
      <c r="CA524" s="365" t="b">
        <f t="shared" si="240"/>
        <v>0</v>
      </c>
      <c r="CB524" s="365">
        <f t="shared" si="241"/>
        <v>43.8</v>
      </c>
      <c r="CC524" s="365" t="b">
        <f t="shared" si="242"/>
        <v>0</v>
      </c>
      <c r="CD524" s="365" t="b">
        <f t="shared" si="243"/>
        <v>0</v>
      </c>
      <c r="CE524" s="365" t="b">
        <f t="shared" si="244"/>
        <v>0</v>
      </c>
      <c r="CF524" s="365" t="b">
        <f t="shared" si="245"/>
        <v>0</v>
      </c>
      <c r="CG524" s="365" t="b">
        <f t="shared" si="246"/>
        <v>0</v>
      </c>
      <c r="CH524" s="365" t="b">
        <f t="shared" si="247"/>
        <v>0</v>
      </c>
      <c r="CI524" s="72" t="b">
        <f t="shared" si="248"/>
        <v>0</v>
      </c>
      <c r="CJ524" s="72">
        <f t="shared" si="249"/>
        <v>43.8</v>
      </c>
      <c r="CK524" s="72" t="b">
        <f t="shared" si="250"/>
        <v>0</v>
      </c>
      <c r="CL524" s="72">
        <f t="shared" si="251"/>
        <v>0</v>
      </c>
      <c r="CM524" s="72" t="b">
        <f t="shared" si="252"/>
        <v>0</v>
      </c>
      <c r="CN524" s="72" t="b">
        <f t="shared" si="253"/>
        <v>0</v>
      </c>
      <c r="CP524" s="13">
        <f t="shared" si="254"/>
        <v>0</v>
      </c>
      <c r="CQ524" s="13" t="b">
        <f t="shared" si="255"/>
        <v>0</v>
      </c>
      <c r="CR524" s="13" t="b">
        <f t="shared" si="256"/>
        <v>0</v>
      </c>
      <c r="CS524" s="13" t="b">
        <f t="shared" si="262"/>
        <v>0</v>
      </c>
      <c r="CT524" s="13" t="b">
        <f t="shared" si="261"/>
        <v>0</v>
      </c>
      <c r="CU524" s="13" t="b">
        <f t="shared" si="234"/>
        <v>0</v>
      </c>
      <c r="CV524" s="13" t="b">
        <f t="shared" si="257"/>
        <v>0</v>
      </c>
      <c r="CW524" s="13" t="b">
        <f t="shared" si="258"/>
        <v>0</v>
      </c>
      <c r="CX524" s="13" t="b">
        <f t="shared" si="259"/>
        <v>0</v>
      </c>
      <c r="CY524" s="13" t="b">
        <f t="shared" si="260"/>
        <v>0</v>
      </c>
    </row>
    <row r="525" spans="1:103" ht="15" thickBot="1">
      <c r="A525" s="932"/>
      <c r="B525" s="1039"/>
      <c r="C525" s="1039"/>
      <c r="D525" s="1039"/>
      <c r="E525" s="1039"/>
      <c r="F525" s="1039"/>
      <c r="G525" s="1039"/>
      <c r="H525" s="1039"/>
      <c r="I525" s="1039"/>
      <c r="J525" s="1039"/>
      <c r="K525" s="1039"/>
      <c r="L525" s="1039"/>
      <c r="M525" s="1039"/>
      <c r="N525" s="1039"/>
      <c r="O525" s="1039"/>
      <c r="P525" s="1039"/>
      <c r="Q525" s="941"/>
      <c r="R525" s="1039"/>
      <c r="S525" s="1039"/>
      <c r="T525" s="1039"/>
      <c r="U525" s="1039"/>
      <c r="V525" s="1039"/>
      <c r="W525" s="109"/>
      <c r="X525" s="109"/>
      <c r="Y525" s="109"/>
      <c r="Z525" s="109"/>
      <c r="AA525" s="109" t="s">
        <v>50</v>
      </c>
      <c r="AB525" s="110"/>
      <c r="AC525" s="110"/>
      <c r="AD525" s="109"/>
      <c r="AE525" s="1039"/>
      <c r="AF525" s="334">
        <f t="shared" si="235"/>
        <v>0</v>
      </c>
      <c r="AG525" s="272">
        <f>IF(R525="kompletna",Q525*J525*0.0036*'lista, wskaźniki'!$F$13, IF(R525="częściowa",Q525*J525*0.0036*'lista, wskaźniki'!$F$14, IF(R525="brak",Q525*J525*0.0036*'lista, wskaźniki'!$F$15,)))</f>
        <v>0</v>
      </c>
      <c r="AH525" s="334">
        <f>IF(Y525="inne",K525*'lista, wskaźniki'!$E$35,IF(Y525="to samo źródło",0,IF(Y525=0,0)))</f>
        <v>0</v>
      </c>
      <c r="AI525" s="334" t="b">
        <f>IF(AA525="gaz z sieci",AC525*'lista, wskaźniki'!$D$21)</f>
        <v>0</v>
      </c>
      <c r="AJ525" s="272">
        <f>IF(AA525="węgiel",AB525*'lista, wskaźniki'!$D$20, IF('Sektor mieszkaniowy'!AA525="drewno",'Sektor mieszkaniowy'!AB525*'lista, wskaźniki'!$D$22,IF('Sektor mieszkaniowy'!AA525="pellet",AB525*'lista, wskaźniki'!$D$23,IF('Sektor mieszkaniowy'!AA525="gaz z sieci",AB525*'lista, wskaźniki'!$D$21,IF('Sektor mieszkaniowy'!AA525="olej opałowy",'Sektor mieszkaniowy'!AB525*'lista, wskaźniki'!$D$24)))))</f>
        <v>0</v>
      </c>
      <c r="AK525" s="1042"/>
      <c r="AL525" s="1039"/>
      <c r="AM525" s="20">
        <f>IF(AA525="węgiel",AF525*1/3.6*'lista, wskaźniki'!$F$20,IF(AA525="drewno",AF525*1/3.6*'lista, wskaźniki'!$F$22,IF(AA525="pellet",AF525*1/3.6*'lista, wskaźniki'!$F$23,IF(AA525="gaz z sieci",AF525*1/3.6*'lista, wskaźniki'!$F$21,IF(AA525="olej opałowy",AF525*1/3.6*'lista, wskaźniki'!$F$24,0)))))</f>
        <v>0</v>
      </c>
      <c r="AN525" s="20">
        <f>IF(AA525="węgiel",AF525*'lista, wskaźniki'!$E$42,IF(AA525="drewno",AF525*'lista, wskaźniki'!$G$42,IF(AA525="pellet",AF525*'lista, wskaźniki'!$H$42,IF(AA525="gaz z sieci",AF525*'lista, wskaźniki'!$F$42,IF(AA525="olej opałowy",AF525*'lista, wskaźniki'!$I$42,0)))))</f>
        <v>0</v>
      </c>
      <c r="AO525" s="20">
        <f>IF(AA525="węgiel",AF525*'lista, wskaźniki'!$E$43,IF(AA525="drewno",AF525*'lista, wskaźniki'!$G$43,IF(AA525="pellet",AF525*'lista, wskaźniki'!$H$43,IF(AA525="gaz z sieci",AF525*'lista, wskaźniki'!$F$43,IF(AA525="olej opałowy",AF525*'lista, wskaźniki'!$I$43,0)))))</f>
        <v>0</v>
      </c>
      <c r="AP525" s="20">
        <f>IF(AA525="węgiel",AF525*'lista, wskaźniki'!$E$44,IF(AA525="drewno",AF525*'lista, wskaźniki'!$G$44,IF(AA525="pellet",AF525*'lista, wskaźniki'!$H$44,IF(AA525="gaz z sieci",AF525*'lista, wskaźniki'!$F$44,IF(AA525="olej opałowy",AF525*'lista, wskaźniki'!$I$44,0)))))</f>
        <v>0</v>
      </c>
      <c r="AQ525" s="20" t="b">
        <f>IF(Z525="gaz",AH525*1/3.6*'lista, wskaźniki'!$F$21,IF(Z525="energia elektryczna",AH525*1/3.6*'lista, wskaźniki'!$F$26))</f>
        <v>0</v>
      </c>
      <c r="AR525" s="20" t="b">
        <f>IF(Z525="gaz",AH525*'lista, wskaźniki'!$F$42,IF(Z525="energia elektryczna",AH525*0))</f>
        <v>0</v>
      </c>
      <c r="AS525" s="20" t="b">
        <f>IF(Z525="gaz",AH525*'lista, wskaźniki'!$F$43,IF(Z525="energia elektryczna",AH525*0))</f>
        <v>0</v>
      </c>
      <c r="AT525" s="20" t="b">
        <f>IF(Z525="gaz",AH525*'lista, wskaźniki'!$F$44,IF(Z525="energia elektryczna",AH525*0))</f>
        <v>0</v>
      </c>
      <c r="AU525" s="20">
        <f>AI525*1/3.6*'lista, wskaźniki'!$F$21</f>
        <v>0</v>
      </c>
      <c r="AV525" s="20">
        <f>AI525*'lista, wskaźniki'!$F$42</f>
        <v>0</v>
      </c>
      <c r="AW525" s="20">
        <f>AI525*'lista, wskaźniki'!$F$43</f>
        <v>0</v>
      </c>
      <c r="AX525" s="20">
        <f>AI525*'lista, wskaźniki'!$F$44</f>
        <v>0</v>
      </c>
      <c r="AY525" s="20">
        <f>AK525*'lista, wskaźniki'!$F$26</f>
        <v>0</v>
      </c>
      <c r="AZ525" s="20">
        <f t="shared" si="236"/>
        <v>0</v>
      </c>
      <c r="BA525" s="20">
        <f t="shared" si="237"/>
        <v>0</v>
      </c>
      <c r="BB525" s="20">
        <f t="shared" si="238"/>
        <v>0</v>
      </c>
      <c r="BC525" s="20">
        <f t="shared" si="239"/>
        <v>0</v>
      </c>
      <c r="BD525" s="1039"/>
      <c r="BE525" s="1039"/>
      <c r="BF525" s="1039"/>
      <c r="BG525" s="1039"/>
      <c r="BH525" s="109"/>
      <c r="BI525" s="1039"/>
      <c r="BJ525" s="109"/>
      <c r="BK525" s="1039"/>
      <c r="BL525" s="109"/>
      <c r="BM525" s="109"/>
      <c r="BN525" s="109"/>
      <c r="BO525" s="109"/>
      <c r="BP525" s="109"/>
      <c r="BQ525" s="109"/>
      <c r="BR525" s="109"/>
      <c r="BS525" s="1029"/>
      <c r="BT525" s="1029"/>
      <c r="BU525" s="1029"/>
      <c r="BV525" s="1029"/>
      <c r="BW525" s="1029"/>
      <c r="BX525" s="1029"/>
      <c r="BY525" s="1087"/>
      <c r="CA525" s="365" t="b">
        <f t="shared" si="240"/>
        <v>0</v>
      </c>
      <c r="CB525" s="365" t="b">
        <f t="shared" si="241"/>
        <v>0</v>
      </c>
      <c r="CC525" s="365">
        <f t="shared" si="242"/>
        <v>0</v>
      </c>
      <c r="CD525" s="365" t="b">
        <f t="shared" si="243"/>
        <v>0</v>
      </c>
      <c r="CE525" s="365" t="b">
        <f t="shared" si="244"/>
        <v>0</v>
      </c>
      <c r="CF525" s="365" t="b">
        <f t="shared" si="245"/>
        <v>0</v>
      </c>
      <c r="CG525" s="365" t="b">
        <f t="shared" si="246"/>
        <v>0</v>
      </c>
      <c r="CH525" s="365" t="b">
        <f t="shared" si="247"/>
        <v>0</v>
      </c>
      <c r="CI525" s="72" t="b">
        <f t="shared" si="248"/>
        <v>0</v>
      </c>
      <c r="CJ525" s="72" t="b">
        <f t="shared" si="249"/>
        <v>0</v>
      </c>
      <c r="CK525" s="72">
        <f t="shared" si="250"/>
        <v>0</v>
      </c>
      <c r="CL525" s="72">
        <f t="shared" si="251"/>
        <v>0</v>
      </c>
      <c r="CM525" s="72" t="b">
        <f t="shared" si="252"/>
        <v>0</v>
      </c>
      <c r="CN525" s="72" t="b">
        <f t="shared" si="253"/>
        <v>0</v>
      </c>
      <c r="CP525" s="13">
        <f t="shared" si="254"/>
        <v>0</v>
      </c>
      <c r="CQ525" s="13" t="b">
        <f t="shared" si="255"/>
        <v>0</v>
      </c>
      <c r="CR525" s="13" t="b">
        <f t="shared" si="256"/>
        <v>0</v>
      </c>
      <c r="CS525" s="13" t="b">
        <f t="shared" si="262"/>
        <v>0</v>
      </c>
      <c r="CT525" s="13" t="b">
        <f t="shared" si="261"/>
        <v>0</v>
      </c>
      <c r="CU525" s="13" t="b">
        <f t="shared" si="234"/>
        <v>0</v>
      </c>
      <c r="CV525" s="13" t="b">
        <f t="shared" si="257"/>
        <v>0</v>
      </c>
      <c r="CW525" s="13" t="b">
        <f t="shared" si="258"/>
        <v>0</v>
      </c>
      <c r="CX525" s="13" t="b">
        <f t="shared" si="259"/>
        <v>0</v>
      </c>
      <c r="CY525" s="13" t="b">
        <f t="shared" si="260"/>
        <v>0</v>
      </c>
    </row>
    <row r="526" spans="1:103" ht="15" thickBot="1">
      <c r="A526" s="932"/>
      <c r="B526" s="1039"/>
      <c r="C526" s="1039"/>
      <c r="D526" s="1039"/>
      <c r="E526" s="1039"/>
      <c r="F526" s="1039"/>
      <c r="G526" s="1039"/>
      <c r="H526" s="1039"/>
      <c r="I526" s="1039"/>
      <c r="J526" s="1039"/>
      <c r="K526" s="1039"/>
      <c r="L526" s="1039"/>
      <c r="M526" s="1039"/>
      <c r="N526" s="1039"/>
      <c r="O526" s="1039"/>
      <c r="P526" s="1039"/>
      <c r="Q526" s="941"/>
      <c r="R526" s="1039"/>
      <c r="S526" s="1039"/>
      <c r="T526" s="1039"/>
      <c r="U526" s="1039"/>
      <c r="V526" s="1039"/>
      <c r="W526" s="109"/>
      <c r="X526" s="109"/>
      <c r="Y526" s="109"/>
      <c r="Z526" s="109"/>
      <c r="AA526" s="109" t="s">
        <v>38</v>
      </c>
      <c r="AB526" s="110"/>
      <c r="AC526" s="110"/>
      <c r="AD526" s="109"/>
      <c r="AE526" s="1039"/>
      <c r="AF526" s="334">
        <f t="shared" si="235"/>
        <v>0</v>
      </c>
      <c r="AG526" s="272">
        <f>IF(R526="kompletna",Q526*J526*0.0036*'lista, wskaźniki'!$F$13, IF(R526="częściowa",Q526*J526*0.0036*'lista, wskaźniki'!$F$14, IF(R526="brak",Q526*J526*0.0036*'lista, wskaźniki'!$F$15,)))</f>
        <v>0</v>
      </c>
      <c r="AH526" s="334">
        <f>IF(Y526="inne",K526*'lista, wskaźniki'!$E$35,IF(Y526="to samo źródło",0,IF(Y526=0,0)))</f>
        <v>0</v>
      </c>
      <c r="AI526" s="334">
        <f>IF(AA526="gaz z sieci",AC526*'lista, wskaźniki'!$D$21)</f>
        <v>0</v>
      </c>
      <c r="AJ526" s="272">
        <f>IF(AA526="węgiel",AB526*'lista, wskaźniki'!$D$20, IF('Sektor mieszkaniowy'!AA526="drewno",'Sektor mieszkaniowy'!AB526*'lista, wskaźniki'!$D$22,IF('Sektor mieszkaniowy'!AA526="pellet",AB526*'lista, wskaźniki'!$D$23,IF('Sektor mieszkaniowy'!AA526="gaz z sieci",AB526*'lista, wskaźniki'!$D$21,IF('Sektor mieszkaniowy'!AA526="olej opałowy",'Sektor mieszkaniowy'!AB526*'lista, wskaźniki'!$D$24)))))</f>
        <v>0</v>
      </c>
      <c r="AK526" s="1042"/>
      <c r="AL526" s="1039"/>
      <c r="AM526" s="20">
        <f>IF(AA526="węgiel",AF526*1/3.6*'lista, wskaźniki'!$F$20,IF(AA526="drewno",AF526*1/3.6*'lista, wskaźniki'!$F$22,IF(AA526="pellet",AF526*1/3.6*'lista, wskaźniki'!$F$23,IF(AA526="gaz z sieci",AF526*1/3.6*'lista, wskaźniki'!$F$21,IF(AA526="olej opałowy",AF526*1/3.6*'lista, wskaźniki'!$F$24,0)))))</f>
        <v>0</v>
      </c>
      <c r="AN526" s="20">
        <f>IF(AA526="węgiel",AF526*'lista, wskaźniki'!$E$42,IF(AA526="drewno",AF526*'lista, wskaźniki'!$G$42,IF(AA526="pellet",AF526*'lista, wskaźniki'!$H$42,IF(AA526="gaz z sieci",AF526*'lista, wskaźniki'!$F$42,IF(AA526="olej opałowy",AF526*'lista, wskaźniki'!$I$42,0)))))</f>
        <v>0</v>
      </c>
      <c r="AO526" s="20">
        <f>IF(AA526="węgiel",AF526*'lista, wskaźniki'!$E$43,IF(AA526="drewno",AF526*'lista, wskaźniki'!$G$43,IF(AA526="pellet",AF526*'lista, wskaźniki'!$H$43,IF(AA526="gaz z sieci",AF526*'lista, wskaźniki'!$F$43,IF(AA526="olej opałowy",AF526*'lista, wskaźniki'!$I$43,0)))))</f>
        <v>0</v>
      </c>
      <c r="AP526" s="20">
        <f>IF(AA526="węgiel",AF526*'lista, wskaźniki'!$E$44,IF(AA526="drewno",AF526*'lista, wskaźniki'!$G$44,IF(AA526="pellet",AF526*'lista, wskaźniki'!$H$44,IF(AA526="gaz z sieci",AF526*'lista, wskaźniki'!$F$44,IF(AA526="olej opałowy",AF526*'lista, wskaźniki'!$I$44,0)))))</f>
        <v>0</v>
      </c>
      <c r="AQ526" s="20" t="b">
        <f>IF(Z526="gaz",AH526*1/3.6*'lista, wskaźniki'!$F$21,IF(Z526="energia elektryczna",AH526*1/3.6*'lista, wskaźniki'!$F$26))</f>
        <v>0</v>
      </c>
      <c r="AR526" s="20" t="b">
        <f>IF(Z526="gaz",AH526*'lista, wskaźniki'!$F$42,IF(Z526="energia elektryczna",AH526*0))</f>
        <v>0</v>
      </c>
      <c r="AS526" s="20" t="b">
        <f>IF(Z526="gaz",AH526*'lista, wskaźniki'!$F$43,IF(Z526="energia elektryczna",AH526*0))</f>
        <v>0</v>
      </c>
      <c r="AT526" s="20" t="b">
        <f>IF(Z526="gaz",AH526*'lista, wskaźniki'!$F$44,IF(Z526="energia elektryczna",AH526*0))</f>
        <v>0</v>
      </c>
      <c r="AU526" s="20">
        <f>AI526*1/3.6*'lista, wskaźniki'!$F$21</f>
        <v>0</v>
      </c>
      <c r="AV526" s="20">
        <f>AI526*'lista, wskaźniki'!$F$42</f>
        <v>0</v>
      </c>
      <c r="AW526" s="20">
        <f>AI526*'lista, wskaźniki'!$F$43</f>
        <v>0</v>
      </c>
      <c r="AX526" s="20">
        <f>AI526*'lista, wskaźniki'!$F$44</f>
        <v>0</v>
      </c>
      <c r="AY526" s="20">
        <f>AK526*'lista, wskaźniki'!$F$26</f>
        <v>0</v>
      </c>
      <c r="AZ526" s="20">
        <f t="shared" si="236"/>
        <v>0</v>
      </c>
      <c r="BA526" s="20">
        <f t="shared" si="237"/>
        <v>0</v>
      </c>
      <c r="BB526" s="20">
        <f t="shared" si="238"/>
        <v>0</v>
      </c>
      <c r="BC526" s="20">
        <f t="shared" si="239"/>
        <v>0</v>
      </c>
      <c r="BD526" s="1039"/>
      <c r="BE526" s="1039"/>
      <c r="BF526" s="1039"/>
      <c r="BG526" s="1039"/>
      <c r="BH526" s="109"/>
      <c r="BI526" s="1039"/>
      <c r="BJ526" s="109"/>
      <c r="BK526" s="1039"/>
      <c r="BL526" s="109"/>
      <c r="BM526" s="109"/>
      <c r="BN526" s="109"/>
      <c r="BO526" s="109"/>
      <c r="BP526" s="109"/>
      <c r="BQ526" s="109"/>
      <c r="BR526" s="109"/>
      <c r="BS526" s="1029"/>
      <c r="BT526" s="1029"/>
      <c r="BU526" s="1029"/>
      <c r="BV526" s="1029"/>
      <c r="BW526" s="1029"/>
      <c r="BX526" s="1029"/>
      <c r="BY526" s="1087"/>
      <c r="CA526" s="365" t="b">
        <f t="shared" si="240"/>
        <v>0</v>
      </c>
      <c r="CB526" s="365" t="b">
        <f t="shared" si="241"/>
        <v>0</v>
      </c>
      <c r="CC526" s="365" t="b">
        <f t="shared" si="242"/>
        <v>0</v>
      </c>
      <c r="CD526" s="365">
        <f t="shared" si="243"/>
        <v>0</v>
      </c>
      <c r="CE526" s="365" t="b">
        <f t="shared" si="244"/>
        <v>0</v>
      </c>
      <c r="CF526" s="365" t="b">
        <f t="shared" si="245"/>
        <v>0</v>
      </c>
      <c r="CG526" s="365" t="b">
        <f t="shared" si="246"/>
        <v>0</v>
      </c>
      <c r="CH526" s="365">
        <f t="shared" si="247"/>
        <v>0</v>
      </c>
      <c r="CI526" s="72" t="b">
        <f t="shared" si="248"/>
        <v>0</v>
      </c>
      <c r="CJ526" s="72" t="b">
        <f t="shared" si="249"/>
        <v>0</v>
      </c>
      <c r="CK526" s="72" t="b">
        <f t="shared" si="250"/>
        <v>0</v>
      </c>
      <c r="CL526" s="72">
        <f t="shared" si="251"/>
        <v>0</v>
      </c>
      <c r="CM526" s="72" t="b">
        <f t="shared" si="252"/>
        <v>0</v>
      </c>
      <c r="CN526" s="72" t="b">
        <f t="shared" si="253"/>
        <v>0</v>
      </c>
      <c r="CP526" s="13">
        <f t="shared" si="254"/>
        <v>0</v>
      </c>
      <c r="CQ526" s="13" t="b">
        <f t="shared" si="255"/>
        <v>0</v>
      </c>
      <c r="CR526" s="13" t="b">
        <f t="shared" si="256"/>
        <v>0</v>
      </c>
      <c r="CS526" s="13" t="b">
        <f t="shared" si="262"/>
        <v>0</v>
      </c>
      <c r="CT526" s="13" t="b">
        <f t="shared" si="261"/>
        <v>0</v>
      </c>
      <c r="CU526" s="13" t="b">
        <f t="shared" si="234"/>
        <v>0</v>
      </c>
      <c r="CV526" s="13" t="b">
        <f t="shared" si="257"/>
        <v>0</v>
      </c>
      <c r="CW526" s="13" t="b">
        <f t="shared" si="258"/>
        <v>0</v>
      </c>
      <c r="CX526" s="13" t="b">
        <f t="shared" si="259"/>
        <v>0</v>
      </c>
      <c r="CY526" s="13" t="b">
        <f t="shared" si="260"/>
        <v>0</v>
      </c>
    </row>
    <row r="527" spans="1:103" ht="15" thickBot="1">
      <c r="A527" s="933"/>
      <c r="B527" s="1040"/>
      <c r="C527" s="1040"/>
      <c r="D527" s="1040"/>
      <c r="E527" s="1040"/>
      <c r="F527" s="1040"/>
      <c r="G527" s="1040"/>
      <c r="H527" s="1040"/>
      <c r="I527" s="1040"/>
      <c r="J527" s="1040"/>
      <c r="K527" s="1040"/>
      <c r="L527" s="1040"/>
      <c r="M527" s="1040"/>
      <c r="N527" s="1040"/>
      <c r="O527" s="1040"/>
      <c r="P527" s="1040"/>
      <c r="Q527" s="942"/>
      <c r="R527" s="1040"/>
      <c r="S527" s="1040"/>
      <c r="T527" s="1040"/>
      <c r="U527" s="1040"/>
      <c r="V527" s="1040"/>
      <c r="W527" s="111"/>
      <c r="X527" s="111"/>
      <c r="Y527" s="111"/>
      <c r="Z527" s="111"/>
      <c r="AA527" s="111" t="s">
        <v>37</v>
      </c>
      <c r="AB527" s="112"/>
      <c r="AC527" s="112"/>
      <c r="AD527" s="111"/>
      <c r="AE527" s="1040"/>
      <c r="AF527" s="334">
        <f t="shared" si="235"/>
        <v>0</v>
      </c>
      <c r="AG527" s="272">
        <f>IF(R527="kompletna",Q527*J527*0.0036*'lista, wskaźniki'!$F$13, IF(R527="częściowa",Q527*J527*0.0036*'lista, wskaźniki'!$F$14, IF(R527="brak",Q527*J527*0.0036*'lista, wskaźniki'!$F$15,)))</f>
        <v>0</v>
      </c>
      <c r="AH527" s="334">
        <f>IF(Y527="inne",K527*'lista, wskaźniki'!$E$35,IF(Y527="to samo źródło",0,IF(Y527=0,0)))</f>
        <v>0</v>
      </c>
      <c r="AI527" s="334" t="b">
        <f>IF(AA527="gaz z sieci",AC527*'lista, wskaźniki'!$D$21)</f>
        <v>0</v>
      </c>
      <c r="AJ527" s="272">
        <f>IF(AA527="węgiel",AB527*'lista, wskaźniki'!$D$20, IF('Sektor mieszkaniowy'!AA527="drewno",'Sektor mieszkaniowy'!AB527*'lista, wskaźniki'!$D$22,IF('Sektor mieszkaniowy'!AA527="pellet",AB527*'lista, wskaźniki'!$D$23,IF('Sektor mieszkaniowy'!AA527="gaz z sieci",AB527*'lista, wskaźniki'!$D$21,IF('Sektor mieszkaniowy'!AA527="olej opałowy",'Sektor mieszkaniowy'!AB527*'lista, wskaźniki'!$D$24)))))</f>
        <v>0</v>
      </c>
      <c r="AK527" s="1043"/>
      <c r="AL527" s="1040"/>
      <c r="AM527" s="20">
        <f>IF(AA527="węgiel",AF527*1/3.6*'lista, wskaźniki'!$F$20,IF(AA527="drewno",AF527*1/3.6*'lista, wskaźniki'!$F$22,IF(AA527="pellet",AF527*1/3.6*'lista, wskaźniki'!$F$23,IF(AA527="gaz z sieci",AF527*1/3.6*'lista, wskaźniki'!$F$21,IF(AA527="olej opałowy",AF527*1/3.6*'lista, wskaźniki'!$F$24,0)))))</f>
        <v>0</v>
      </c>
      <c r="AN527" s="20">
        <f>IF(AA527="węgiel",AF527*'lista, wskaźniki'!$E$42,IF(AA527="drewno",AF527*'lista, wskaźniki'!$G$42,IF(AA527="pellet",AF527*'lista, wskaźniki'!$H$42,IF(AA527="gaz z sieci",AF527*'lista, wskaźniki'!$F$42,IF(AA527="olej opałowy",AF527*'lista, wskaźniki'!$I$42,0)))))</f>
        <v>0</v>
      </c>
      <c r="AO527" s="20">
        <f>IF(AA527="węgiel",AF527*'lista, wskaźniki'!$E$43,IF(AA527="drewno",AF527*'lista, wskaźniki'!$G$43,IF(AA527="pellet",AF527*'lista, wskaźniki'!$H$43,IF(AA527="gaz z sieci",AF527*'lista, wskaźniki'!$F$43,IF(AA527="olej opałowy",AF527*'lista, wskaźniki'!$I$43,0)))))</f>
        <v>0</v>
      </c>
      <c r="AP527" s="20">
        <f>IF(AA527="węgiel",AF527*'lista, wskaźniki'!$E$44,IF(AA527="drewno",AF527*'lista, wskaźniki'!$G$44,IF(AA527="pellet",AF527*'lista, wskaźniki'!$H$44,IF(AA527="gaz z sieci",AF527*'lista, wskaźniki'!$F$44,IF(AA527="olej opałowy",AF527*'lista, wskaźniki'!$I$44,0)))))</f>
        <v>0</v>
      </c>
      <c r="AQ527" s="20" t="b">
        <f>IF(Z527="gaz",AH527*1/3.6*'lista, wskaźniki'!$F$21,IF(Z527="energia elektryczna",AH527*1/3.6*'lista, wskaźniki'!$F$26))</f>
        <v>0</v>
      </c>
      <c r="AR527" s="20" t="b">
        <f>IF(Z527="gaz",AH527*'lista, wskaźniki'!$F$42,IF(Z527="energia elektryczna",AH527*0))</f>
        <v>0</v>
      </c>
      <c r="AS527" s="20" t="b">
        <f>IF(Z527="gaz",AH527*'lista, wskaźniki'!$F$43,IF(Z527="energia elektryczna",AH527*0))</f>
        <v>0</v>
      </c>
      <c r="AT527" s="20" t="b">
        <f>IF(Z527="gaz",AH527*'lista, wskaźniki'!$F$44,IF(Z527="energia elektryczna",AH527*0))</f>
        <v>0</v>
      </c>
      <c r="AU527" s="20">
        <f>AI527*1/3.6*'lista, wskaźniki'!$F$21</f>
        <v>0</v>
      </c>
      <c r="AV527" s="20">
        <f>AI527*'lista, wskaźniki'!$F$42</f>
        <v>0</v>
      </c>
      <c r="AW527" s="20">
        <f>AI527*'lista, wskaźniki'!$F$43</f>
        <v>0</v>
      </c>
      <c r="AX527" s="20">
        <f>AI527*'lista, wskaźniki'!$F$44</f>
        <v>0</v>
      </c>
      <c r="AY527" s="20">
        <f>AK527*'lista, wskaźniki'!$F$26</f>
        <v>0</v>
      </c>
      <c r="AZ527" s="20">
        <f t="shared" si="236"/>
        <v>0</v>
      </c>
      <c r="BA527" s="20">
        <f t="shared" si="237"/>
        <v>0</v>
      </c>
      <c r="BB527" s="20">
        <f t="shared" si="238"/>
        <v>0</v>
      </c>
      <c r="BC527" s="20">
        <f t="shared" si="239"/>
        <v>0</v>
      </c>
      <c r="BD527" s="1040"/>
      <c r="BE527" s="1040"/>
      <c r="BF527" s="1040"/>
      <c r="BG527" s="1040"/>
      <c r="BH527" s="111"/>
      <c r="BI527" s="1040"/>
      <c r="BJ527" s="111"/>
      <c r="BK527" s="1040"/>
      <c r="BL527" s="111"/>
      <c r="BM527" s="111"/>
      <c r="BN527" s="111"/>
      <c r="BO527" s="111"/>
      <c r="BP527" s="111"/>
      <c r="BQ527" s="111"/>
      <c r="BR527" s="111"/>
      <c r="BS527" s="1030"/>
      <c r="BT527" s="1030"/>
      <c r="BU527" s="1030"/>
      <c r="BV527" s="1030"/>
      <c r="BW527" s="1030"/>
      <c r="BX527" s="1030"/>
      <c r="BY527" s="1088"/>
      <c r="CA527" s="365" t="b">
        <f t="shared" si="240"/>
        <v>0</v>
      </c>
      <c r="CB527" s="365" t="b">
        <f t="shared" si="241"/>
        <v>0</v>
      </c>
      <c r="CC527" s="365" t="b">
        <f t="shared" si="242"/>
        <v>0</v>
      </c>
      <c r="CD527" s="365" t="b">
        <f t="shared" si="243"/>
        <v>0</v>
      </c>
      <c r="CE527" s="365">
        <f t="shared" si="244"/>
        <v>0</v>
      </c>
      <c r="CF527" s="365" t="b">
        <f t="shared" si="245"/>
        <v>0</v>
      </c>
      <c r="CG527" s="365" t="b">
        <f t="shared" si="246"/>
        <v>0</v>
      </c>
      <c r="CH527" s="365" t="b">
        <f t="shared" si="247"/>
        <v>0</v>
      </c>
      <c r="CI527" s="72" t="b">
        <f t="shared" si="248"/>
        <v>0</v>
      </c>
      <c r="CJ527" s="72" t="b">
        <f t="shared" si="249"/>
        <v>0</v>
      </c>
      <c r="CK527" s="72" t="b">
        <f t="shared" si="250"/>
        <v>0</v>
      </c>
      <c r="CL527" s="72">
        <f t="shared" si="251"/>
        <v>0</v>
      </c>
      <c r="CM527" s="72">
        <f t="shared" si="252"/>
        <v>0</v>
      </c>
      <c r="CN527" s="72" t="b">
        <f t="shared" si="253"/>
        <v>0</v>
      </c>
      <c r="CP527" s="13">
        <f t="shared" si="254"/>
        <v>0</v>
      </c>
      <c r="CQ527" s="13" t="b">
        <f t="shared" si="255"/>
        <v>0</v>
      </c>
      <c r="CR527" s="13" t="b">
        <f t="shared" si="256"/>
        <v>0</v>
      </c>
      <c r="CS527" s="13" t="b">
        <f t="shared" si="262"/>
        <v>0</v>
      </c>
      <c r="CT527" s="13" t="b">
        <f t="shared" si="261"/>
        <v>0</v>
      </c>
      <c r="CU527" s="13" t="b">
        <f t="shared" si="234"/>
        <v>0</v>
      </c>
      <c r="CV527" s="13" t="b">
        <f t="shared" si="257"/>
        <v>0</v>
      </c>
      <c r="CW527" s="13" t="b">
        <f t="shared" si="258"/>
        <v>0</v>
      </c>
      <c r="CX527" s="13" t="b">
        <f t="shared" si="259"/>
        <v>0</v>
      </c>
      <c r="CY527" s="13" t="b">
        <f t="shared" si="260"/>
        <v>0</v>
      </c>
    </row>
    <row r="528" spans="1:103" ht="15" thickBot="1">
      <c r="A528" s="931">
        <v>106</v>
      </c>
      <c r="B528" s="1038" t="s">
        <v>210</v>
      </c>
      <c r="C528" s="1038"/>
      <c r="D528" s="1038" t="s">
        <v>1</v>
      </c>
      <c r="E528" s="1038" t="s">
        <v>5</v>
      </c>
      <c r="F528" s="1038">
        <v>6</v>
      </c>
      <c r="G528" s="1038"/>
      <c r="H528" s="1038"/>
      <c r="I528" s="1038" t="s">
        <v>11</v>
      </c>
      <c r="J528" s="1038">
        <v>98</v>
      </c>
      <c r="K528" s="1038">
        <v>5</v>
      </c>
      <c r="L528" s="1038" t="s">
        <v>16</v>
      </c>
      <c r="M528" s="1038"/>
      <c r="N528" s="1038" t="s">
        <v>17</v>
      </c>
      <c r="O528" s="1038"/>
      <c r="P528" s="1038" t="s">
        <v>17</v>
      </c>
      <c r="Q528" s="940">
        <f>IF(I528="&lt;1966",'lista, wskaźniki'!$G$4,IF(I528="1967-1985",'lista, wskaźniki'!$G$5,IF(I528="1986-1992",'lista, wskaźniki'!$G$6,IF(I528="1993-1996",'lista, wskaźniki'!$G$7,IF(I528="&gt;1997",'lista, wskaźniki'!$G$8,IF(I528=0,'lista, wskaźniki'!$G$4))))))</f>
        <v>250</v>
      </c>
      <c r="R528" s="1038" t="s">
        <v>23</v>
      </c>
      <c r="S528" s="1038" t="s">
        <v>27</v>
      </c>
      <c r="T528" s="1038"/>
      <c r="U528" s="1038"/>
      <c r="V528" s="1038"/>
      <c r="W528" s="107" t="s">
        <v>35</v>
      </c>
      <c r="X528" s="107" t="s">
        <v>35</v>
      </c>
      <c r="Y528" s="109" t="s">
        <v>24</v>
      </c>
      <c r="Z528" s="107" t="s">
        <v>40</v>
      </c>
      <c r="AA528" s="107" t="s">
        <v>35</v>
      </c>
      <c r="AB528" s="108">
        <v>3</v>
      </c>
      <c r="AC528" s="108"/>
      <c r="AD528" s="107">
        <v>2400</v>
      </c>
      <c r="AE528" s="1038">
        <v>12</v>
      </c>
      <c r="AF528" s="334">
        <f t="shared" si="235"/>
        <v>69.224999999999994</v>
      </c>
      <c r="AG528" s="272">
        <f>IF(R528="kompletna",Q528*J528*0.0036*'lista, wskaźniki'!$F$13, IF(R528="częściowa",Q528*J528*0.0036*'lista, wskaźniki'!$F$14, IF(R528="brak",Q528*J528*0.0036*'lista, wskaźniki'!$F$15,)))</f>
        <v>70.56</v>
      </c>
      <c r="AH528" s="334">
        <f>IF(Y528="inne",K528*'lista, wskaźniki'!$E$35,IF(Y528="to samo źródło",0,IF(Y528=0,0)))</f>
        <v>10.839268125</v>
      </c>
      <c r="AI528" s="334" t="b">
        <f>IF(AA528="gaz z sieci",AC528*'lista, wskaźniki'!$D$21)</f>
        <v>0</v>
      </c>
      <c r="AJ528" s="272">
        <f>IF(AA528="węgiel",AB528*'lista, wskaźniki'!$D$20, IF('Sektor mieszkaniowy'!AA528="drewno",'Sektor mieszkaniowy'!AB528*'lista, wskaźniki'!$D$22,IF('Sektor mieszkaniowy'!AA528="pellet",AB528*'lista, wskaźniki'!$D$23,IF('Sektor mieszkaniowy'!AA528="gaz z sieci",AB528*'lista, wskaźniki'!$D$21,IF('Sektor mieszkaniowy'!AA528="olej opałowy",'Sektor mieszkaniowy'!AB528*'lista, wskaźniki'!$D$24)))))</f>
        <v>67.89</v>
      </c>
      <c r="AK528" s="1041">
        <f>AL528/'lista, wskaźniki'!$A$127</f>
        <v>2.3076923076923075</v>
      </c>
      <c r="AL528" s="1038">
        <v>1500</v>
      </c>
      <c r="AM528" s="20">
        <f>IF(AA528="węgiel",AF528*1/3.6*'lista, wskaźniki'!$F$20,IF(AA528="drewno",AF528*1/3.6*'lista, wskaźniki'!$F$22,IF(AA528="pellet",AF528*1/3.6*'lista, wskaźniki'!$F$23,IF(AA528="gaz z sieci",AF528*1/3.6*'lista, wskaźniki'!$F$21,IF(AA528="olej opałowy",AF528*1/3.6*'lista, wskaźniki'!$F$24,0)))))</f>
        <v>6.5576842499999994</v>
      </c>
      <c r="AN528" s="20">
        <f>IF(AA528="węgiel",AF528*'lista, wskaźniki'!$E$42,IF(AA528="drewno",AF528*'lista, wskaźniki'!$G$42,IF(AA528="pellet",AF528*'lista, wskaźniki'!$H$42,IF(AA528="gaz z sieci",AF528*'lista, wskaźniki'!$F$42,IF(AA528="olej opałowy",AF528*'lista, wskaźniki'!$I$42,0)))))</f>
        <v>2.6305499999999999E-2</v>
      </c>
      <c r="AO528" s="20">
        <f>IF(AA528="węgiel",AF528*'lista, wskaźniki'!$E$43,IF(AA528="drewno",AF528*'lista, wskaźniki'!$G$43,IF(AA528="pellet",AF528*'lista, wskaźniki'!$H$43,IF(AA528="gaz z sieci",AF528*'lista, wskaźniki'!$F$43,IF(AA528="olej opałowy",AF528*'lista, wskaźniki'!$I$43,0)))))</f>
        <v>2.4920999999999999E-2</v>
      </c>
      <c r="AP528" s="20">
        <f>IF(AA528="węgiel",AF528*'lista, wskaźniki'!$E$44,IF(AA528="drewno",AF528*'lista, wskaźniki'!$G$44,IF(AA528="pellet",AF528*'lista, wskaźniki'!$H$44,IF(AA528="gaz z sieci",AF528*'lista, wskaźniki'!$F$44,IF(AA528="olej opałowy",AF528*'lista, wskaźniki'!$I$44,0)))))</f>
        <v>1.8690750000000001E-5</v>
      </c>
      <c r="AQ528" s="360">
        <f>IF(Z528="gaz",AH528*1/3.6*'lista, wskaźniki'!$F$21,IF(Z528="energia elektryczna",AH528*1/3.6*'lista, wskaźniki'!$F$26))</f>
        <v>2.6797079531250003</v>
      </c>
      <c r="AR528" s="20">
        <f>IF(Z528="gaz",AH528*'lista, wskaźniki'!$F$42,IF(Z528="energia elektryczna",AH528*0))</f>
        <v>0</v>
      </c>
      <c r="AS528" s="20">
        <f>IF(Z528="gaz",AH528*'lista, wskaźniki'!$F$43,IF(Z528="energia elektryczna",AH528*0))</f>
        <v>0</v>
      </c>
      <c r="AT528" s="20">
        <f>IF(Z528="gaz",AH528*'lista, wskaźniki'!$F$44,IF(Z528="energia elektryczna",AH528*0))</f>
        <v>0</v>
      </c>
      <c r="AU528" s="20">
        <f>AI528*1/3.6*'lista, wskaźniki'!$F$21</f>
        <v>0</v>
      </c>
      <c r="AV528" s="20">
        <f>AI528*'lista, wskaźniki'!$F$42</f>
        <v>0</v>
      </c>
      <c r="AW528" s="20">
        <f>AI528*'lista, wskaźniki'!$F$43</f>
        <v>0</v>
      </c>
      <c r="AX528" s="20">
        <f>AI528*'lista, wskaźniki'!$F$44</f>
        <v>0</v>
      </c>
      <c r="AY528" s="20">
        <f>AK528*'lista, wskaźniki'!$F$26</f>
        <v>2.0538461538461537</v>
      </c>
      <c r="AZ528" s="20">
        <f>AM528++AU528+AY528</f>
        <v>8.6115304038461531</v>
      </c>
      <c r="BA528" s="20">
        <f t="shared" si="237"/>
        <v>2.6305499999999999E-2</v>
      </c>
      <c r="BB528" s="20">
        <f t="shared" si="238"/>
        <v>2.4920999999999999E-2</v>
      </c>
      <c r="BC528" s="20">
        <f t="shared" si="239"/>
        <v>1.8690750000000001E-5</v>
      </c>
      <c r="BD528" s="1038" t="s">
        <v>17</v>
      </c>
      <c r="BE528" s="1038" t="s">
        <v>16</v>
      </c>
      <c r="BF528" s="1038" t="s">
        <v>17</v>
      </c>
      <c r="BG528" s="1038" t="s">
        <v>17</v>
      </c>
      <c r="BH528" s="107"/>
      <c r="BI528" s="1038" t="s">
        <v>16</v>
      </c>
      <c r="BJ528" s="107" t="s">
        <v>52</v>
      </c>
      <c r="BK528" s="1038" t="s">
        <v>17</v>
      </c>
      <c r="BL528" s="107"/>
      <c r="BM528" s="107"/>
      <c r="BN528" s="107"/>
      <c r="BO528" s="107" t="s">
        <v>57</v>
      </c>
      <c r="BP528" s="107" t="s">
        <v>52</v>
      </c>
      <c r="BQ528" s="107" t="s">
        <v>120</v>
      </c>
      <c r="BR528" s="107">
        <v>1</v>
      </c>
      <c r="BS528" s="1028">
        <v>1500</v>
      </c>
      <c r="BT528" s="1028">
        <v>150</v>
      </c>
      <c r="BU528" s="1028">
        <v>1200</v>
      </c>
      <c r="BV528" s="1028"/>
      <c r="BW528" s="1028">
        <v>600</v>
      </c>
      <c r="BX528" s="1028">
        <v>1200</v>
      </c>
      <c r="BY528" s="1086"/>
      <c r="CA528" s="365">
        <f t="shared" si="240"/>
        <v>69.224999999999994</v>
      </c>
      <c r="CB528" s="365" t="b">
        <f t="shared" si="241"/>
        <v>0</v>
      </c>
      <c r="CC528" s="365" t="b">
        <f t="shared" si="242"/>
        <v>0</v>
      </c>
      <c r="CD528" s="365" t="b">
        <f t="shared" si="243"/>
        <v>0</v>
      </c>
      <c r="CE528" s="365" t="b">
        <f t="shared" si="244"/>
        <v>0</v>
      </c>
      <c r="CF528" s="365" t="b">
        <f t="shared" si="245"/>
        <v>0</v>
      </c>
      <c r="CG528" s="365">
        <f t="shared" si="246"/>
        <v>10.839268125</v>
      </c>
      <c r="CH528" s="365" t="b">
        <f t="shared" si="247"/>
        <v>0</v>
      </c>
      <c r="CI528" s="72">
        <f t="shared" si="248"/>
        <v>69.224999999999994</v>
      </c>
      <c r="CJ528" s="72" t="b">
        <f t="shared" si="249"/>
        <v>0</v>
      </c>
      <c r="CK528" s="72" t="b">
        <f t="shared" si="250"/>
        <v>0</v>
      </c>
      <c r="CL528" s="72">
        <f t="shared" si="251"/>
        <v>0</v>
      </c>
      <c r="CM528" s="72" t="b">
        <f t="shared" si="252"/>
        <v>0</v>
      </c>
      <c r="CN528" s="72">
        <f t="shared" si="253"/>
        <v>10.839268125</v>
      </c>
      <c r="CP528" s="13" t="b">
        <f t="shared" si="254"/>
        <v>0</v>
      </c>
      <c r="CQ528" s="13">
        <f t="shared" si="255"/>
        <v>0</v>
      </c>
      <c r="CR528" s="13">
        <f t="shared" si="256"/>
        <v>98</v>
      </c>
      <c r="CS528" s="13">
        <f t="shared" si="262"/>
        <v>49</v>
      </c>
      <c r="CT528" s="13" t="b">
        <f t="shared" si="261"/>
        <v>0</v>
      </c>
      <c r="CU528" s="13">
        <f t="shared" si="234"/>
        <v>0</v>
      </c>
      <c r="CV528" s="13" t="b">
        <f t="shared" si="257"/>
        <v>0</v>
      </c>
      <c r="CW528" s="13">
        <f t="shared" si="258"/>
        <v>0</v>
      </c>
      <c r="CX528" s="13" t="b">
        <f t="shared" si="259"/>
        <v>0</v>
      </c>
      <c r="CY528" s="13">
        <f t="shared" si="260"/>
        <v>0</v>
      </c>
    </row>
    <row r="529" spans="1:103" ht="15" thickBot="1">
      <c r="A529" s="932"/>
      <c r="B529" s="1039"/>
      <c r="C529" s="1039"/>
      <c r="D529" s="1039"/>
      <c r="E529" s="1039"/>
      <c r="F529" s="1039"/>
      <c r="G529" s="1039"/>
      <c r="H529" s="1039"/>
      <c r="I529" s="1039"/>
      <c r="J529" s="1039"/>
      <c r="K529" s="1039"/>
      <c r="L529" s="1039"/>
      <c r="M529" s="1039"/>
      <c r="N529" s="1039"/>
      <c r="O529" s="1039"/>
      <c r="P529" s="1039"/>
      <c r="Q529" s="941"/>
      <c r="R529" s="1039"/>
      <c r="S529" s="1039"/>
      <c r="T529" s="1039"/>
      <c r="U529" s="1039"/>
      <c r="V529" s="1039"/>
      <c r="W529" s="20" t="s">
        <v>36</v>
      </c>
      <c r="X529" s="109" t="s">
        <v>195</v>
      </c>
      <c r="Y529" s="109"/>
      <c r="Z529" s="109"/>
      <c r="AA529" s="109" t="s">
        <v>36</v>
      </c>
      <c r="AB529" s="110">
        <v>5</v>
      </c>
      <c r="AC529" s="110"/>
      <c r="AD529" s="109">
        <v>500</v>
      </c>
      <c r="AE529" s="1039"/>
      <c r="AF529" s="334">
        <f>IF(AG529&gt;0,(AJ529+AG529/2)/2,AJ529)</f>
        <v>56.64</v>
      </c>
      <c r="AG529" s="272">
        <v>70.56</v>
      </c>
      <c r="AH529" s="334">
        <f>IF(Y529="inne",K529*'lista, wskaźniki'!$E$35,IF(Y529="to samo źródło",0,IF(Y529=0,0)))</f>
        <v>0</v>
      </c>
      <c r="AI529" s="334" t="b">
        <f>IF(AA529="gaz z sieci",AC529*'lista, wskaźniki'!$D$21)</f>
        <v>0</v>
      </c>
      <c r="AJ529" s="272">
        <f>IF(AA529="węgiel",AB529*'lista, wskaźniki'!$D$20, IF('Sektor mieszkaniowy'!AA529="drewno",'Sektor mieszkaniowy'!AB529*'lista, wskaźniki'!$D$22,IF('Sektor mieszkaniowy'!AA529="pellet",AB529*'lista, wskaźniki'!$D$23,IF('Sektor mieszkaniowy'!AA529="gaz z sieci",AB529*'lista, wskaźniki'!$D$21,IF('Sektor mieszkaniowy'!AA529="olej opałowy",'Sektor mieszkaniowy'!AB529*'lista, wskaźniki'!$D$24)))))</f>
        <v>78</v>
      </c>
      <c r="AK529" s="1042"/>
      <c r="AL529" s="1039"/>
      <c r="AM529" s="20">
        <f>IF(AA529="węgiel",AF529*1/3.6*'lista, wskaźniki'!$F$20,IF(AA529="drewno",AF529*1/3.6*'lista, wskaźniki'!$F$22,IF(AA529="pellet",AF529*1/3.6*'lista, wskaźniki'!$F$23,IF(AA529="gaz z sieci",AF529*1/3.6*'lista, wskaźniki'!$F$21,IF(AA529="olej opałowy",AF529*1/3.6*'lista, wskaźniki'!$F$24,0)))))</f>
        <v>0</v>
      </c>
      <c r="AN529" s="20">
        <f>IF(AA529="węgiel",AF529*'lista, wskaźniki'!$E$42,IF(AA529="drewno",AF529*'lista, wskaźniki'!$G$42,IF(AA529="pellet",AF529*'lista, wskaźniki'!$H$42,IF(AA529="gaz z sieci",AF529*'lista, wskaźniki'!$F$42,IF(AA529="olej opałowy",AF529*'lista, wskaźniki'!$I$42,0)))))</f>
        <v>4.58784E-2</v>
      </c>
      <c r="AO529" s="20">
        <f>IF(AA529="węgiel",AF529*'lista, wskaźniki'!$E$43,IF(AA529="drewno",AF529*'lista, wskaźniki'!$G$43,IF(AA529="pellet",AF529*'lista, wskaźniki'!$H$43,IF(AA529="gaz z sieci",AF529*'lista, wskaźniki'!$F$43,IF(AA529="olej opałowy",AF529*'lista, wskaźniki'!$I$43,0)))))</f>
        <v>4.58784E-2</v>
      </c>
      <c r="AP529" s="20">
        <f>IF(AA529="węgiel",AF529*'lista, wskaźniki'!$E$44,IF(AA529="drewno",AF529*'lista, wskaźniki'!$G$44,IF(AA529="pellet",AF529*'lista, wskaźniki'!$H$44,IF(AA529="gaz z sieci",AF529*'lista, wskaźniki'!$F$44,IF(AA529="olej opałowy",AF529*'lista, wskaźniki'!$I$44,0)))))</f>
        <v>1.416E-5</v>
      </c>
      <c r="AQ529" s="20" t="b">
        <f>IF(Z529="gaz",AH529*1/3.6*'lista, wskaźniki'!$F$21,IF(Z529="energia elektryczna",AH529*1/3.6*'lista, wskaźniki'!$F$26))</f>
        <v>0</v>
      </c>
      <c r="AR529" s="20" t="b">
        <f>IF(Z529="gaz",AH529*'lista, wskaźniki'!$F$42,IF(Z529="energia elektryczna",AH529*0))</f>
        <v>0</v>
      </c>
      <c r="AS529" s="20" t="b">
        <f>IF(Z529="gaz",AH529*'lista, wskaźniki'!$F$43,IF(Z529="energia elektryczna",AH529*0))</f>
        <v>0</v>
      </c>
      <c r="AT529" s="20" t="b">
        <f>IF(Z529="gaz",AH529*'lista, wskaźniki'!$F$44,IF(Z529="energia elektryczna",AH529*0))</f>
        <v>0</v>
      </c>
      <c r="AU529" s="20">
        <f>AI529*1/3.6*'lista, wskaźniki'!$F$21</f>
        <v>0</v>
      </c>
      <c r="AV529" s="20">
        <f>AI529*'lista, wskaźniki'!$F$42</f>
        <v>0</v>
      </c>
      <c r="AW529" s="20">
        <f>AI529*'lista, wskaźniki'!$F$43</f>
        <v>0</v>
      </c>
      <c r="AX529" s="20">
        <f>AI529*'lista, wskaźniki'!$F$44</f>
        <v>0</v>
      </c>
      <c r="AY529" s="20">
        <f>AK529*'lista, wskaźniki'!$F$26</f>
        <v>0</v>
      </c>
      <c r="AZ529" s="20">
        <f t="shared" si="236"/>
        <v>0</v>
      </c>
      <c r="BA529" s="20">
        <f t="shared" si="237"/>
        <v>4.58784E-2</v>
      </c>
      <c r="BB529" s="20">
        <f t="shared" si="238"/>
        <v>4.58784E-2</v>
      </c>
      <c r="BC529" s="20">
        <f t="shared" si="239"/>
        <v>1.416E-5</v>
      </c>
      <c r="BD529" s="1039"/>
      <c r="BE529" s="1039"/>
      <c r="BF529" s="1039"/>
      <c r="BG529" s="1039"/>
      <c r="BH529" s="109"/>
      <c r="BI529" s="1039"/>
      <c r="BJ529" s="109"/>
      <c r="BK529" s="1039"/>
      <c r="BL529" s="109"/>
      <c r="BM529" s="109"/>
      <c r="BN529" s="109"/>
      <c r="BO529" s="109"/>
      <c r="BP529" s="109" t="s">
        <v>53</v>
      </c>
      <c r="BQ529" s="109" t="s">
        <v>121</v>
      </c>
      <c r="BR529" s="109">
        <v>1</v>
      </c>
      <c r="BS529" s="1029"/>
      <c r="BT529" s="1029"/>
      <c r="BU529" s="1029"/>
      <c r="BV529" s="1029"/>
      <c r="BW529" s="1029"/>
      <c r="BX529" s="1029"/>
      <c r="BY529" s="1087"/>
      <c r="CA529" s="365" t="b">
        <f t="shared" si="240"/>
        <v>0</v>
      </c>
      <c r="CB529" s="365">
        <f t="shared" si="241"/>
        <v>56.64</v>
      </c>
      <c r="CC529" s="365" t="b">
        <f t="shared" si="242"/>
        <v>0</v>
      </c>
      <c r="CD529" s="365" t="b">
        <f t="shared" si="243"/>
        <v>0</v>
      </c>
      <c r="CE529" s="365" t="b">
        <f t="shared" si="244"/>
        <v>0</v>
      </c>
      <c r="CF529" s="365" t="b">
        <f t="shared" si="245"/>
        <v>0</v>
      </c>
      <c r="CG529" s="365" t="b">
        <f t="shared" si="246"/>
        <v>0</v>
      </c>
      <c r="CH529" s="365" t="b">
        <f t="shared" si="247"/>
        <v>0</v>
      </c>
      <c r="CI529" s="72" t="b">
        <f t="shared" si="248"/>
        <v>0</v>
      </c>
      <c r="CJ529" s="72">
        <f t="shared" si="249"/>
        <v>56.64</v>
      </c>
      <c r="CK529" s="72" t="b">
        <f t="shared" si="250"/>
        <v>0</v>
      </c>
      <c r="CL529" s="72">
        <f t="shared" si="251"/>
        <v>0</v>
      </c>
      <c r="CM529" s="72" t="b">
        <f t="shared" si="252"/>
        <v>0</v>
      </c>
      <c r="CN529" s="72" t="b">
        <f t="shared" si="253"/>
        <v>0</v>
      </c>
      <c r="CP529" s="13">
        <f t="shared" si="254"/>
        <v>0</v>
      </c>
      <c r="CQ529" s="13" t="b">
        <f t="shared" si="255"/>
        <v>0</v>
      </c>
      <c r="CR529" s="13" t="b">
        <f t="shared" si="256"/>
        <v>0</v>
      </c>
      <c r="CS529" s="13" t="b">
        <f t="shared" si="262"/>
        <v>0</v>
      </c>
      <c r="CT529" s="13" t="b">
        <f t="shared" si="261"/>
        <v>0</v>
      </c>
      <c r="CU529" s="13" t="b">
        <f t="shared" si="234"/>
        <v>0</v>
      </c>
      <c r="CV529" s="13" t="b">
        <f t="shared" si="257"/>
        <v>0</v>
      </c>
      <c r="CW529" s="13" t="b">
        <f t="shared" si="258"/>
        <v>0</v>
      </c>
      <c r="CX529" s="13" t="b">
        <f t="shared" si="259"/>
        <v>0</v>
      </c>
      <c r="CY529" s="13" t="b">
        <f t="shared" si="260"/>
        <v>0</v>
      </c>
    </row>
    <row r="530" spans="1:103" ht="15" thickBot="1">
      <c r="A530" s="932"/>
      <c r="B530" s="1039"/>
      <c r="C530" s="1039"/>
      <c r="D530" s="1039"/>
      <c r="E530" s="1039"/>
      <c r="F530" s="1039"/>
      <c r="G530" s="1039"/>
      <c r="H530" s="1039"/>
      <c r="I530" s="1039"/>
      <c r="J530" s="1039"/>
      <c r="K530" s="1039"/>
      <c r="L530" s="1039"/>
      <c r="M530" s="1039"/>
      <c r="N530" s="1039"/>
      <c r="O530" s="1039"/>
      <c r="P530" s="1039"/>
      <c r="Q530" s="941"/>
      <c r="R530" s="1039"/>
      <c r="S530" s="1039"/>
      <c r="T530" s="1039"/>
      <c r="U530" s="1039"/>
      <c r="V530" s="1039"/>
      <c r="W530" s="109"/>
      <c r="X530" s="109" t="s">
        <v>39</v>
      </c>
      <c r="Y530" s="109"/>
      <c r="Z530" s="109"/>
      <c r="AA530" s="109" t="s">
        <v>50</v>
      </c>
      <c r="AB530" s="110"/>
      <c r="AC530" s="110"/>
      <c r="AD530" s="109"/>
      <c r="AE530" s="1039"/>
      <c r="AF530" s="334">
        <f t="shared" si="235"/>
        <v>0</v>
      </c>
      <c r="AG530" s="272">
        <f>IF(R530="kompletna",Q530*J530*0.0036*'lista, wskaźniki'!$F$13, IF(R530="częściowa",Q530*J530*0.0036*'lista, wskaźniki'!$F$14, IF(R530="brak",Q530*J530*0.0036*'lista, wskaźniki'!$F$15,)))</f>
        <v>0</v>
      </c>
      <c r="AH530" s="334">
        <f>IF(Y530="inne",K530*'lista, wskaźniki'!$E$35,IF(Y530="to samo źródło",0,IF(Y530=0,0)))</f>
        <v>0</v>
      </c>
      <c r="AI530" s="334" t="b">
        <f>IF(AA530="gaz z sieci",AC530*'lista, wskaźniki'!$D$21)</f>
        <v>0</v>
      </c>
      <c r="AJ530" s="272">
        <f>IF(AA530="węgiel",AB530*'lista, wskaźniki'!$D$20, IF('Sektor mieszkaniowy'!AA530="drewno",'Sektor mieszkaniowy'!AB530*'lista, wskaźniki'!$D$22,IF('Sektor mieszkaniowy'!AA530="pellet",AB530*'lista, wskaźniki'!$D$23,IF('Sektor mieszkaniowy'!AA530="gaz z sieci",AB530*'lista, wskaźniki'!$D$21,IF('Sektor mieszkaniowy'!AA530="olej opałowy",'Sektor mieszkaniowy'!AB530*'lista, wskaźniki'!$D$24)))))</f>
        <v>0</v>
      </c>
      <c r="AK530" s="1042"/>
      <c r="AL530" s="1039"/>
      <c r="AM530" s="20">
        <f>IF(AA530="węgiel",AF530*1/3.6*'lista, wskaźniki'!$F$20,IF(AA530="drewno",AF530*1/3.6*'lista, wskaźniki'!$F$22,IF(AA530="pellet",AF530*1/3.6*'lista, wskaźniki'!$F$23,IF(AA530="gaz z sieci",AF530*1/3.6*'lista, wskaźniki'!$F$21,IF(AA530="olej opałowy",AF530*1/3.6*'lista, wskaźniki'!$F$24,0)))))</f>
        <v>0</v>
      </c>
      <c r="AN530" s="20">
        <f>IF(AA530="węgiel",AF530*'lista, wskaźniki'!$E$42,IF(AA530="drewno",AF530*'lista, wskaźniki'!$G$42,IF(AA530="pellet",AF530*'lista, wskaźniki'!$H$42,IF(AA530="gaz z sieci",AF530*'lista, wskaźniki'!$F$42,IF(AA530="olej opałowy",AF530*'lista, wskaźniki'!$I$42,0)))))</f>
        <v>0</v>
      </c>
      <c r="AO530" s="20">
        <f>IF(AA530="węgiel",AF530*'lista, wskaźniki'!$E$43,IF(AA530="drewno",AF530*'lista, wskaźniki'!$G$43,IF(AA530="pellet",AF530*'lista, wskaźniki'!$H$43,IF(AA530="gaz z sieci",AF530*'lista, wskaźniki'!$F$43,IF(AA530="olej opałowy",AF530*'lista, wskaźniki'!$I$43,0)))))</f>
        <v>0</v>
      </c>
      <c r="AP530" s="20">
        <f>IF(AA530="węgiel",AF530*'lista, wskaźniki'!$E$44,IF(AA530="drewno",AF530*'lista, wskaźniki'!$G$44,IF(AA530="pellet",AF530*'lista, wskaźniki'!$H$44,IF(AA530="gaz z sieci",AF530*'lista, wskaźniki'!$F$44,IF(AA530="olej opałowy",AF530*'lista, wskaźniki'!$I$44,0)))))</f>
        <v>0</v>
      </c>
      <c r="AQ530" s="20" t="b">
        <f>IF(Z530="gaz",AH530*1/3.6*'lista, wskaźniki'!$F$21,IF(Z530="energia elektryczna",AH530*1/3.6*'lista, wskaźniki'!$F$26))</f>
        <v>0</v>
      </c>
      <c r="AR530" s="20" t="b">
        <f>IF(Z530="gaz",AH530*'lista, wskaźniki'!$F$42,IF(Z530="energia elektryczna",AH530*0))</f>
        <v>0</v>
      </c>
      <c r="AS530" s="20" t="b">
        <f>IF(Z530="gaz",AH530*'lista, wskaźniki'!$F$43,IF(Z530="energia elektryczna",AH530*0))</f>
        <v>0</v>
      </c>
      <c r="AT530" s="20" t="b">
        <f>IF(Z530="gaz",AH530*'lista, wskaźniki'!$F$44,IF(Z530="energia elektryczna",AH530*0))</f>
        <v>0</v>
      </c>
      <c r="AU530" s="20">
        <f>AI530*1/3.6*'lista, wskaźniki'!$F$21</f>
        <v>0</v>
      </c>
      <c r="AV530" s="20">
        <f>AI530*'lista, wskaźniki'!$F$42</f>
        <v>0</v>
      </c>
      <c r="AW530" s="20">
        <f>AI530*'lista, wskaźniki'!$F$43</f>
        <v>0</v>
      </c>
      <c r="AX530" s="20">
        <f>AI530*'lista, wskaźniki'!$F$44</f>
        <v>0</v>
      </c>
      <c r="AY530" s="20">
        <f>AK530*'lista, wskaźniki'!$F$26</f>
        <v>0</v>
      </c>
      <c r="AZ530" s="20">
        <f t="shared" si="236"/>
        <v>0</v>
      </c>
      <c r="BA530" s="20">
        <f t="shared" si="237"/>
        <v>0</v>
      </c>
      <c r="BB530" s="20">
        <f t="shared" si="238"/>
        <v>0</v>
      </c>
      <c r="BC530" s="20">
        <f t="shared" si="239"/>
        <v>0</v>
      </c>
      <c r="BD530" s="1039"/>
      <c r="BE530" s="1039"/>
      <c r="BF530" s="1039"/>
      <c r="BG530" s="1039"/>
      <c r="BH530" s="109"/>
      <c r="BI530" s="1039"/>
      <c r="BJ530" s="109"/>
      <c r="BK530" s="1039"/>
      <c r="BL530" s="109"/>
      <c r="BM530" s="109"/>
      <c r="BN530" s="109"/>
      <c r="BO530" s="109"/>
      <c r="BP530" s="109"/>
      <c r="BQ530" s="109"/>
      <c r="BR530" s="109"/>
      <c r="BS530" s="1029"/>
      <c r="BT530" s="1029"/>
      <c r="BU530" s="1029"/>
      <c r="BV530" s="1029"/>
      <c r="BW530" s="1029"/>
      <c r="BX530" s="1029"/>
      <c r="BY530" s="1087"/>
      <c r="CA530" s="365" t="b">
        <f t="shared" si="240"/>
        <v>0</v>
      </c>
      <c r="CB530" s="365" t="b">
        <f t="shared" si="241"/>
        <v>0</v>
      </c>
      <c r="CC530" s="365">
        <f t="shared" si="242"/>
        <v>0</v>
      </c>
      <c r="CD530" s="365" t="b">
        <f t="shared" si="243"/>
        <v>0</v>
      </c>
      <c r="CE530" s="365" t="b">
        <f t="shared" si="244"/>
        <v>0</v>
      </c>
      <c r="CF530" s="365" t="b">
        <f t="shared" si="245"/>
        <v>0</v>
      </c>
      <c r="CG530" s="365" t="b">
        <f t="shared" si="246"/>
        <v>0</v>
      </c>
      <c r="CH530" s="365" t="b">
        <f t="shared" si="247"/>
        <v>0</v>
      </c>
      <c r="CI530" s="72" t="b">
        <f t="shared" si="248"/>
        <v>0</v>
      </c>
      <c r="CJ530" s="72" t="b">
        <f t="shared" si="249"/>
        <v>0</v>
      </c>
      <c r="CK530" s="72">
        <f t="shared" si="250"/>
        <v>0</v>
      </c>
      <c r="CL530" s="72">
        <f t="shared" si="251"/>
        <v>0</v>
      </c>
      <c r="CM530" s="72" t="b">
        <f t="shared" si="252"/>
        <v>0</v>
      </c>
      <c r="CN530" s="72" t="b">
        <f t="shared" si="253"/>
        <v>0</v>
      </c>
      <c r="CP530" s="13">
        <f t="shared" si="254"/>
        <v>0</v>
      </c>
      <c r="CQ530" s="13" t="b">
        <f t="shared" si="255"/>
        <v>0</v>
      </c>
      <c r="CR530" s="13" t="b">
        <f t="shared" si="256"/>
        <v>0</v>
      </c>
      <c r="CS530" s="13" t="b">
        <f t="shared" si="262"/>
        <v>0</v>
      </c>
      <c r="CT530" s="13" t="b">
        <f t="shared" si="261"/>
        <v>0</v>
      </c>
      <c r="CU530" s="13" t="b">
        <f t="shared" si="234"/>
        <v>0</v>
      </c>
      <c r="CV530" s="13" t="b">
        <f t="shared" si="257"/>
        <v>0</v>
      </c>
      <c r="CW530" s="13" t="b">
        <f t="shared" si="258"/>
        <v>0</v>
      </c>
      <c r="CX530" s="13" t="b">
        <f t="shared" si="259"/>
        <v>0</v>
      </c>
      <c r="CY530" s="13" t="b">
        <f t="shared" si="260"/>
        <v>0</v>
      </c>
    </row>
    <row r="531" spans="1:103" ht="15" thickBot="1">
      <c r="A531" s="932"/>
      <c r="B531" s="1039"/>
      <c r="C531" s="1039"/>
      <c r="D531" s="1039"/>
      <c r="E531" s="1039"/>
      <c r="F531" s="1039"/>
      <c r="G531" s="1039"/>
      <c r="H531" s="1039"/>
      <c r="I531" s="1039"/>
      <c r="J531" s="1039"/>
      <c r="K531" s="1039"/>
      <c r="L531" s="1039"/>
      <c r="M531" s="1039"/>
      <c r="N531" s="1039"/>
      <c r="O531" s="1039"/>
      <c r="P531" s="1039"/>
      <c r="Q531" s="941"/>
      <c r="R531" s="1039"/>
      <c r="S531" s="1039"/>
      <c r="T531" s="1039"/>
      <c r="U531" s="1039"/>
      <c r="V531" s="1039"/>
      <c r="W531" s="109"/>
      <c r="X531" s="109"/>
      <c r="Y531" s="109"/>
      <c r="Z531" s="109"/>
      <c r="AA531" s="109" t="s">
        <v>38</v>
      </c>
      <c r="AB531" s="110"/>
      <c r="AC531" s="110"/>
      <c r="AD531" s="109"/>
      <c r="AE531" s="1039"/>
      <c r="AF531" s="334">
        <f t="shared" si="235"/>
        <v>0</v>
      </c>
      <c r="AG531" s="272">
        <f>IF(R531="kompletna",Q531*J531*0.0036*'lista, wskaźniki'!$F$13, IF(R531="częściowa",Q531*J531*0.0036*'lista, wskaźniki'!$F$14, IF(R531="brak",Q531*J531*0.0036*'lista, wskaźniki'!$F$15,)))</f>
        <v>0</v>
      </c>
      <c r="AH531" s="334">
        <f>IF(Y531="inne",K531*'lista, wskaźniki'!$E$35,IF(Y531="to samo źródło",0,IF(Y531=0,0)))</f>
        <v>0</v>
      </c>
      <c r="AI531" s="334">
        <f>IF(AA531="gaz z sieci",AC531*'lista, wskaźniki'!$D$21)</f>
        <v>0</v>
      </c>
      <c r="AJ531" s="272">
        <f>IF(AA531="węgiel",AB531*'lista, wskaźniki'!$D$20, IF('Sektor mieszkaniowy'!AA531="drewno",'Sektor mieszkaniowy'!AB531*'lista, wskaźniki'!$D$22,IF('Sektor mieszkaniowy'!AA531="pellet",AB531*'lista, wskaźniki'!$D$23,IF('Sektor mieszkaniowy'!AA531="gaz z sieci",AB531*'lista, wskaźniki'!$D$21,IF('Sektor mieszkaniowy'!AA531="olej opałowy",'Sektor mieszkaniowy'!AB531*'lista, wskaźniki'!$D$24)))))</f>
        <v>0</v>
      </c>
      <c r="AK531" s="1042"/>
      <c r="AL531" s="1039"/>
      <c r="AM531" s="20">
        <f>IF(AA531="węgiel",AF531*1/3.6*'lista, wskaźniki'!$F$20,IF(AA531="drewno",AF531*1/3.6*'lista, wskaźniki'!$F$22,IF(AA531="pellet",AF531*1/3.6*'lista, wskaźniki'!$F$23,IF(AA531="gaz z sieci",AF531*1/3.6*'lista, wskaźniki'!$F$21,IF(AA531="olej opałowy",AF531*1/3.6*'lista, wskaźniki'!$F$24,0)))))</f>
        <v>0</v>
      </c>
      <c r="AN531" s="20">
        <f>IF(AA531="węgiel",AF531*'lista, wskaźniki'!$E$42,IF(AA531="drewno",AF531*'lista, wskaźniki'!$G$42,IF(AA531="pellet",AF531*'lista, wskaźniki'!$H$42,IF(AA531="gaz z sieci",AF531*'lista, wskaźniki'!$F$42,IF(AA531="olej opałowy",AF531*'lista, wskaźniki'!$I$42,0)))))</f>
        <v>0</v>
      </c>
      <c r="AO531" s="20">
        <f>IF(AA531="węgiel",AF531*'lista, wskaźniki'!$E$43,IF(AA531="drewno",AF531*'lista, wskaźniki'!$G$43,IF(AA531="pellet",AF531*'lista, wskaźniki'!$H$43,IF(AA531="gaz z sieci",AF531*'lista, wskaźniki'!$F$43,IF(AA531="olej opałowy",AF531*'lista, wskaźniki'!$I$43,0)))))</f>
        <v>0</v>
      </c>
      <c r="AP531" s="20">
        <f>IF(AA531="węgiel",AF531*'lista, wskaźniki'!$E$44,IF(AA531="drewno",AF531*'lista, wskaźniki'!$G$44,IF(AA531="pellet",AF531*'lista, wskaźniki'!$H$44,IF(AA531="gaz z sieci",AF531*'lista, wskaźniki'!$F$44,IF(AA531="olej opałowy",AF531*'lista, wskaźniki'!$I$44,0)))))</f>
        <v>0</v>
      </c>
      <c r="AQ531" s="20" t="b">
        <f>IF(Z531="gaz",AH531*1/3.6*'lista, wskaźniki'!$F$21,IF(Z531="energia elektryczna",AH531*1/3.6*'lista, wskaźniki'!$F$26))</f>
        <v>0</v>
      </c>
      <c r="AR531" s="20" t="b">
        <f>IF(Z531="gaz",AH531*'lista, wskaźniki'!$F$42,IF(Z531="energia elektryczna",AH531*0))</f>
        <v>0</v>
      </c>
      <c r="AS531" s="20" t="b">
        <f>IF(Z531="gaz",AH531*'lista, wskaźniki'!$F$43,IF(Z531="energia elektryczna",AH531*0))</f>
        <v>0</v>
      </c>
      <c r="AT531" s="20" t="b">
        <f>IF(Z531="gaz",AH531*'lista, wskaźniki'!$F$44,IF(Z531="energia elektryczna",AH531*0))</f>
        <v>0</v>
      </c>
      <c r="AU531" s="20">
        <f>AI531*1/3.6*'lista, wskaźniki'!$F$21</f>
        <v>0</v>
      </c>
      <c r="AV531" s="20">
        <f>AI531*'lista, wskaźniki'!$F$42</f>
        <v>0</v>
      </c>
      <c r="AW531" s="20">
        <f>AI531*'lista, wskaźniki'!$F$43</f>
        <v>0</v>
      </c>
      <c r="AX531" s="20">
        <f>AI531*'lista, wskaźniki'!$F$44</f>
        <v>0</v>
      </c>
      <c r="AY531" s="20">
        <f>AK531*'lista, wskaźniki'!$F$26</f>
        <v>0</v>
      </c>
      <c r="AZ531" s="20">
        <f t="shared" si="236"/>
        <v>0</v>
      </c>
      <c r="BA531" s="20">
        <f t="shared" si="237"/>
        <v>0</v>
      </c>
      <c r="BB531" s="20">
        <f t="shared" si="238"/>
        <v>0</v>
      </c>
      <c r="BC531" s="20">
        <f t="shared" si="239"/>
        <v>0</v>
      </c>
      <c r="BD531" s="1039"/>
      <c r="BE531" s="1039"/>
      <c r="BF531" s="1039"/>
      <c r="BG531" s="1039"/>
      <c r="BH531" s="109"/>
      <c r="BI531" s="1039"/>
      <c r="BJ531" s="109"/>
      <c r="BK531" s="1039"/>
      <c r="BL531" s="109"/>
      <c r="BM531" s="109"/>
      <c r="BN531" s="109"/>
      <c r="BO531" s="109"/>
      <c r="BP531" s="109"/>
      <c r="BQ531" s="109"/>
      <c r="BR531" s="109"/>
      <c r="BS531" s="1029"/>
      <c r="BT531" s="1029"/>
      <c r="BU531" s="1029"/>
      <c r="BV531" s="1029"/>
      <c r="BW531" s="1029"/>
      <c r="BX531" s="1029"/>
      <c r="BY531" s="1087"/>
      <c r="CA531" s="365" t="b">
        <f t="shared" si="240"/>
        <v>0</v>
      </c>
      <c r="CB531" s="365" t="b">
        <f t="shared" si="241"/>
        <v>0</v>
      </c>
      <c r="CC531" s="365" t="b">
        <f t="shared" si="242"/>
        <v>0</v>
      </c>
      <c r="CD531" s="365">
        <f t="shared" si="243"/>
        <v>0</v>
      </c>
      <c r="CE531" s="365" t="b">
        <f t="shared" si="244"/>
        <v>0</v>
      </c>
      <c r="CF531" s="365" t="b">
        <f t="shared" si="245"/>
        <v>0</v>
      </c>
      <c r="CG531" s="365" t="b">
        <f t="shared" si="246"/>
        <v>0</v>
      </c>
      <c r="CH531" s="365">
        <f t="shared" si="247"/>
        <v>0</v>
      </c>
      <c r="CI531" s="72" t="b">
        <f t="shared" si="248"/>
        <v>0</v>
      </c>
      <c r="CJ531" s="72" t="b">
        <f t="shared" si="249"/>
        <v>0</v>
      </c>
      <c r="CK531" s="72" t="b">
        <f t="shared" si="250"/>
        <v>0</v>
      </c>
      <c r="CL531" s="72">
        <f t="shared" si="251"/>
        <v>0</v>
      </c>
      <c r="CM531" s="72" t="b">
        <f t="shared" si="252"/>
        <v>0</v>
      </c>
      <c r="CN531" s="72" t="b">
        <f t="shared" si="253"/>
        <v>0</v>
      </c>
      <c r="CP531" s="13">
        <f t="shared" si="254"/>
        <v>0</v>
      </c>
      <c r="CQ531" s="13" t="b">
        <f t="shared" si="255"/>
        <v>0</v>
      </c>
      <c r="CR531" s="13" t="b">
        <f t="shared" si="256"/>
        <v>0</v>
      </c>
      <c r="CS531" s="13" t="b">
        <f t="shared" si="262"/>
        <v>0</v>
      </c>
      <c r="CT531" s="13" t="b">
        <f t="shared" si="261"/>
        <v>0</v>
      </c>
      <c r="CU531" s="13" t="b">
        <f t="shared" si="234"/>
        <v>0</v>
      </c>
      <c r="CV531" s="13" t="b">
        <f t="shared" si="257"/>
        <v>0</v>
      </c>
      <c r="CW531" s="13" t="b">
        <f t="shared" si="258"/>
        <v>0</v>
      </c>
      <c r="CX531" s="13" t="b">
        <f t="shared" si="259"/>
        <v>0</v>
      </c>
      <c r="CY531" s="13" t="b">
        <f t="shared" si="260"/>
        <v>0</v>
      </c>
    </row>
    <row r="532" spans="1:103" ht="15" thickBot="1">
      <c r="A532" s="933"/>
      <c r="B532" s="1040"/>
      <c r="C532" s="1040"/>
      <c r="D532" s="1040"/>
      <c r="E532" s="1040"/>
      <c r="F532" s="1040"/>
      <c r="G532" s="1040"/>
      <c r="H532" s="1040"/>
      <c r="I532" s="1040"/>
      <c r="J532" s="1040"/>
      <c r="K532" s="1040"/>
      <c r="L532" s="1040"/>
      <c r="M532" s="1040"/>
      <c r="N532" s="1040"/>
      <c r="O532" s="1040"/>
      <c r="P532" s="1040"/>
      <c r="Q532" s="942"/>
      <c r="R532" s="1040"/>
      <c r="S532" s="1040"/>
      <c r="T532" s="1040"/>
      <c r="U532" s="1040"/>
      <c r="V532" s="1040"/>
      <c r="W532" s="111"/>
      <c r="X532" s="111"/>
      <c r="Y532" s="111"/>
      <c r="Z532" s="111"/>
      <c r="AA532" s="111" t="s">
        <v>37</v>
      </c>
      <c r="AB532" s="112"/>
      <c r="AC532" s="112"/>
      <c r="AD532" s="111"/>
      <c r="AE532" s="1040"/>
      <c r="AF532" s="334">
        <f t="shared" si="235"/>
        <v>0</v>
      </c>
      <c r="AG532" s="272">
        <f>IF(R532="kompletna",Q532*J532*0.0036*'lista, wskaźniki'!$F$13, IF(R532="częściowa",Q532*J532*0.0036*'lista, wskaźniki'!$F$14, IF(R532="brak",Q532*J532*0.0036*'lista, wskaźniki'!$F$15,)))</f>
        <v>0</v>
      </c>
      <c r="AH532" s="334">
        <f>IF(Y532="inne",K532*'lista, wskaźniki'!$E$35,IF(Y532="to samo źródło",0,IF(Y532=0,0)))</f>
        <v>0</v>
      </c>
      <c r="AI532" s="334" t="b">
        <f>IF(AA532="gaz z sieci",AC532*'lista, wskaźniki'!$D$21)</f>
        <v>0</v>
      </c>
      <c r="AJ532" s="272">
        <f>IF(AA532="węgiel",AB532*'lista, wskaźniki'!$D$20, IF('Sektor mieszkaniowy'!AA532="drewno",'Sektor mieszkaniowy'!AB532*'lista, wskaźniki'!$D$22,IF('Sektor mieszkaniowy'!AA532="pellet",AB532*'lista, wskaźniki'!$D$23,IF('Sektor mieszkaniowy'!AA532="gaz z sieci",AB532*'lista, wskaźniki'!$D$21,IF('Sektor mieszkaniowy'!AA532="olej opałowy",'Sektor mieszkaniowy'!AB532*'lista, wskaźniki'!$D$24)))))</f>
        <v>0</v>
      </c>
      <c r="AK532" s="1043"/>
      <c r="AL532" s="1040"/>
      <c r="AM532" s="20">
        <f>IF(AA532="węgiel",AF532*1/3.6*'lista, wskaźniki'!$F$20,IF(AA532="drewno",AF532*1/3.6*'lista, wskaźniki'!$F$22,IF(AA532="pellet",AF532*1/3.6*'lista, wskaźniki'!$F$23,IF(AA532="gaz z sieci",AF532*1/3.6*'lista, wskaźniki'!$F$21,IF(AA532="olej opałowy",AF532*1/3.6*'lista, wskaźniki'!$F$24,0)))))</f>
        <v>0</v>
      </c>
      <c r="AN532" s="20">
        <f>IF(AA532="węgiel",AF532*'lista, wskaźniki'!$E$42,IF(AA532="drewno",AF532*'lista, wskaźniki'!$G$42,IF(AA532="pellet",AF532*'lista, wskaźniki'!$H$42,IF(AA532="gaz z sieci",AF532*'lista, wskaźniki'!$F$42,IF(AA532="olej opałowy",AF532*'lista, wskaźniki'!$I$42,0)))))</f>
        <v>0</v>
      </c>
      <c r="AO532" s="20">
        <f>IF(AA532="węgiel",AF532*'lista, wskaźniki'!$E$43,IF(AA532="drewno",AF532*'lista, wskaźniki'!$G$43,IF(AA532="pellet",AF532*'lista, wskaźniki'!$H$43,IF(AA532="gaz z sieci",AF532*'lista, wskaźniki'!$F$43,IF(AA532="olej opałowy",AF532*'lista, wskaźniki'!$I$43,0)))))</f>
        <v>0</v>
      </c>
      <c r="AP532" s="20">
        <f>IF(AA532="węgiel",AF532*'lista, wskaźniki'!$E$44,IF(AA532="drewno",AF532*'lista, wskaźniki'!$G$44,IF(AA532="pellet",AF532*'lista, wskaźniki'!$H$44,IF(AA532="gaz z sieci",AF532*'lista, wskaźniki'!$F$44,IF(AA532="olej opałowy",AF532*'lista, wskaźniki'!$I$44,0)))))</f>
        <v>0</v>
      </c>
      <c r="AQ532" s="20" t="b">
        <f>IF(Z532="gaz",AH532*1/3.6*'lista, wskaźniki'!$F$21,IF(Z532="energia elektryczna",AH532*1/3.6*'lista, wskaźniki'!$F$26))</f>
        <v>0</v>
      </c>
      <c r="AR532" s="20" t="b">
        <f>IF(Z532="gaz",AH532*'lista, wskaźniki'!$F$42,IF(Z532="energia elektryczna",AH532*0))</f>
        <v>0</v>
      </c>
      <c r="AS532" s="20" t="b">
        <f>IF(Z532="gaz",AH532*'lista, wskaźniki'!$F$43,IF(Z532="energia elektryczna",AH532*0))</f>
        <v>0</v>
      </c>
      <c r="AT532" s="20" t="b">
        <f>IF(Z532="gaz",AH532*'lista, wskaźniki'!$F$44,IF(Z532="energia elektryczna",AH532*0))</f>
        <v>0</v>
      </c>
      <c r="AU532" s="20">
        <f>AI532*1/3.6*'lista, wskaźniki'!$F$21</f>
        <v>0</v>
      </c>
      <c r="AV532" s="20">
        <f>AI532*'lista, wskaźniki'!$F$42</f>
        <v>0</v>
      </c>
      <c r="AW532" s="20">
        <f>AI532*'lista, wskaźniki'!$F$43</f>
        <v>0</v>
      </c>
      <c r="AX532" s="20">
        <f>AI532*'lista, wskaźniki'!$F$44</f>
        <v>0</v>
      </c>
      <c r="AY532" s="20">
        <f>AK532*'lista, wskaźniki'!$F$26</f>
        <v>0</v>
      </c>
      <c r="AZ532" s="20">
        <f t="shared" si="236"/>
        <v>0</v>
      </c>
      <c r="BA532" s="20">
        <f t="shared" si="237"/>
        <v>0</v>
      </c>
      <c r="BB532" s="20">
        <f t="shared" si="238"/>
        <v>0</v>
      </c>
      <c r="BC532" s="20">
        <f t="shared" si="239"/>
        <v>0</v>
      </c>
      <c r="BD532" s="1040"/>
      <c r="BE532" s="1040"/>
      <c r="BF532" s="1040"/>
      <c r="BG532" s="1040"/>
      <c r="BH532" s="111"/>
      <c r="BI532" s="1040"/>
      <c r="BJ532" s="111"/>
      <c r="BK532" s="1040"/>
      <c r="BL532" s="111"/>
      <c r="BM532" s="111"/>
      <c r="BN532" s="111"/>
      <c r="BO532" s="111"/>
      <c r="BP532" s="111"/>
      <c r="BQ532" s="111"/>
      <c r="BR532" s="111"/>
      <c r="BS532" s="1030"/>
      <c r="BT532" s="1030"/>
      <c r="BU532" s="1030"/>
      <c r="BV532" s="1030"/>
      <c r="BW532" s="1030"/>
      <c r="BX532" s="1030"/>
      <c r="BY532" s="1088"/>
      <c r="CA532" s="365" t="b">
        <f t="shared" si="240"/>
        <v>0</v>
      </c>
      <c r="CB532" s="365" t="b">
        <f t="shared" si="241"/>
        <v>0</v>
      </c>
      <c r="CC532" s="365" t="b">
        <f t="shared" si="242"/>
        <v>0</v>
      </c>
      <c r="CD532" s="365" t="b">
        <f t="shared" si="243"/>
        <v>0</v>
      </c>
      <c r="CE532" s="365">
        <f t="shared" si="244"/>
        <v>0</v>
      </c>
      <c r="CF532" s="365" t="b">
        <f t="shared" si="245"/>
        <v>0</v>
      </c>
      <c r="CG532" s="365" t="b">
        <f t="shared" si="246"/>
        <v>0</v>
      </c>
      <c r="CH532" s="365" t="b">
        <f t="shared" si="247"/>
        <v>0</v>
      </c>
      <c r="CI532" s="72" t="b">
        <f t="shared" si="248"/>
        <v>0</v>
      </c>
      <c r="CJ532" s="72" t="b">
        <f t="shared" si="249"/>
        <v>0</v>
      </c>
      <c r="CK532" s="72" t="b">
        <f t="shared" si="250"/>
        <v>0</v>
      </c>
      <c r="CL532" s="72">
        <f t="shared" si="251"/>
        <v>0</v>
      </c>
      <c r="CM532" s="72">
        <f t="shared" si="252"/>
        <v>0</v>
      </c>
      <c r="CN532" s="72" t="b">
        <f t="shared" si="253"/>
        <v>0</v>
      </c>
      <c r="CP532" s="13">
        <f t="shared" si="254"/>
        <v>0</v>
      </c>
      <c r="CQ532" s="13" t="b">
        <f t="shared" si="255"/>
        <v>0</v>
      </c>
      <c r="CR532" s="13" t="b">
        <f t="shared" si="256"/>
        <v>0</v>
      </c>
      <c r="CS532" s="13" t="b">
        <f t="shared" si="262"/>
        <v>0</v>
      </c>
      <c r="CT532" s="13" t="b">
        <f t="shared" si="261"/>
        <v>0</v>
      </c>
      <c r="CU532" s="13" t="b">
        <f t="shared" si="234"/>
        <v>0</v>
      </c>
      <c r="CV532" s="13" t="b">
        <f t="shared" si="257"/>
        <v>0</v>
      </c>
      <c r="CW532" s="13" t="b">
        <f t="shared" si="258"/>
        <v>0</v>
      </c>
      <c r="CX532" s="13" t="b">
        <f t="shared" si="259"/>
        <v>0</v>
      </c>
      <c r="CY532" s="13" t="b">
        <f t="shared" si="260"/>
        <v>0</v>
      </c>
    </row>
    <row r="533" spans="1:103" ht="15" thickBot="1">
      <c r="A533" s="931">
        <v>107</v>
      </c>
      <c r="B533" s="1038" t="s">
        <v>210</v>
      </c>
      <c r="C533" s="1038"/>
      <c r="D533" s="1038" t="s">
        <v>1</v>
      </c>
      <c r="E533" s="1038" t="s">
        <v>5</v>
      </c>
      <c r="F533" s="1038"/>
      <c r="G533" s="1038"/>
      <c r="H533" s="1038"/>
      <c r="I533" s="1038" t="s">
        <v>11</v>
      </c>
      <c r="J533" s="1038">
        <v>72</v>
      </c>
      <c r="K533" s="1038">
        <v>2</v>
      </c>
      <c r="L533" s="1038" t="s">
        <v>16</v>
      </c>
      <c r="M533" s="1038">
        <v>100</v>
      </c>
      <c r="N533" s="1038" t="s">
        <v>17</v>
      </c>
      <c r="O533" s="1038"/>
      <c r="P533" s="1038" t="s">
        <v>17</v>
      </c>
      <c r="Q533" s="940">
        <f>IF(I533="&lt;1966",'lista, wskaźniki'!$G$4,IF(I533="1967-1985",'lista, wskaźniki'!$G$5,IF(I533="1986-1992",'lista, wskaźniki'!$G$6,IF(I533="1993-1996",'lista, wskaźniki'!$G$7,IF(I533="&gt;1997",'lista, wskaźniki'!$G$8,IF(I533=0,'lista, wskaźniki'!$G$4))))))</f>
        <v>250</v>
      </c>
      <c r="R533" s="1038" t="s">
        <v>23</v>
      </c>
      <c r="S533" s="1038" t="s">
        <v>27</v>
      </c>
      <c r="T533" s="1038"/>
      <c r="U533" s="1038"/>
      <c r="V533" s="1038"/>
      <c r="W533" s="107" t="s">
        <v>35</v>
      </c>
      <c r="X533" s="107" t="s">
        <v>39</v>
      </c>
      <c r="Y533" s="109" t="s">
        <v>24</v>
      </c>
      <c r="Z533" s="107" t="s">
        <v>40</v>
      </c>
      <c r="AA533" s="107" t="s">
        <v>35</v>
      </c>
      <c r="AB533" s="108">
        <v>2</v>
      </c>
      <c r="AC533" s="108"/>
      <c r="AD533" s="107">
        <v>1800</v>
      </c>
      <c r="AE533" s="1038"/>
      <c r="AF533" s="334">
        <f t="shared" si="235"/>
        <v>48.55</v>
      </c>
      <c r="AG533" s="272">
        <f>IF(R533="kompletna",Q533*J533*0.0036*'lista, wskaźniki'!$F$13, IF(R533="częściowa",Q533*J533*0.0036*'lista, wskaźniki'!$F$14, IF(R533="brak",Q533*J533*0.0036*'lista, wskaźniki'!$F$15,)))</f>
        <v>51.84</v>
      </c>
      <c r="AH533" s="334">
        <f>IF(Y533="inne",K533*'lista, wskaźniki'!$E$35,IF(Y533="to samo źródło",0,IF(Y533=0,0)))</f>
        <v>4.3357072500000005</v>
      </c>
      <c r="AI533" s="334" t="b">
        <f>IF(AA533="gaz z sieci",AC533*'lista, wskaźniki'!$D$21)</f>
        <v>0</v>
      </c>
      <c r="AJ533" s="272">
        <f>IF(AA533="węgiel",AB533*'lista, wskaźniki'!$D$20, IF('Sektor mieszkaniowy'!AA533="drewno",'Sektor mieszkaniowy'!AB533*'lista, wskaźniki'!$D$22,IF('Sektor mieszkaniowy'!AA533="pellet",AB533*'lista, wskaźniki'!$D$23,IF('Sektor mieszkaniowy'!AA533="gaz z sieci",AB533*'lista, wskaźniki'!$D$21,IF('Sektor mieszkaniowy'!AA533="olej opałowy",'Sektor mieszkaniowy'!AB533*'lista, wskaźniki'!$D$24)))))</f>
        <v>45.26</v>
      </c>
      <c r="AK533" s="1041">
        <f>AL533/'lista, wskaźniki'!$A$127</f>
        <v>1.2307692307692308</v>
      </c>
      <c r="AL533" s="1038">
        <v>800</v>
      </c>
      <c r="AM533" s="20">
        <f>IF(AA533="węgiel",AF533*1/3.6*'lista, wskaźniki'!$F$20,IF(AA533="drewno",AF533*1/3.6*'lista, wskaźniki'!$F$22,IF(AA533="pellet",AF533*1/3.6*'lista, wskaźniki'!$F$23,IF(AA533="gaz z sieci",AF533*1/3.6*'lista, wskaźniki'!$F$21,IF(AA533="olej opałowy",AF533*1/3.6*'lista, wskaźniki'!$F$24,0)))))</f>
        <v>4.5991415</v>
      </c>
      <c r="AN533" s="20">
        <f>IF(AA533="węgiel",AF533*'lista, wskaźniki'!$E$42,IF(AA533="drewno",AF533*'lista, wskaźniki'!$G$42,IF(AA533="pellet",AF533*'lista, wskaźniki'!$H$42,IF(AA533="gaz z sieci",AF533*'lista, wskaźniki'!$F$42,IF(AA533="olej opałowy",AF533*'lista, wskaźniki'!$I$42,0)))))</f>
        <v>1.8449E-2</v>
      </c>
      <c r="AO533" s="20">
        <f>IF(AA533="węgiel",AF533*'lista, wskaźniki'!$E$43,IF(AA533="drewno",AF533*'lista, wskaźniki'!$G$43,IF(AA533="pellet",AF533*'lista, wskaźniki'!$H$43,IF(AA533="gaz z sieci",AF533*'lista, wskaźniki'!$F$43,IF(AA533="olej opałowy",AF533*'lista, wskaźniki'!$I$43,0)))))</f>
        <v>1.7478E-2</v>
      </c>
      <c r="AP533" s="20">
        <f>IF(AA533="węgiel",AF533*'lista, wskaźniki'!$E$44,IF(AA533="drewno",AF533*'lista, wskaźniki'!$G$44,IF(AA533="pellet",AF533*'lista, wskaźniki'!$H$44,IF(AA533="gaz z sieci",AF533*'lista, wskaźniki'!$F$44,IF(AA533="olej opałowy",AF533*'lista, wskaźniki'!$I$44,0)))))</f>
        <v>1.31085E-5</v>
      </c>
      <c r="AQ533" s="360">
        <f>IF(Z533="gaz",AH533*1/3.6*'lista, wskaźniki'!$F$21,IF(Z533="energia elektryczna",AH533*1/3.6*'lista, wskaźniki'!$F$26))</f>
        <v>1.0718831812500003</v>
      </c>
      <c r="AR533" s="20">
        <f>IF(Z533="gaz",AH533*'lista, wskaźniki'!$F$42,IF(Z533="energia elektryczna",AH533*0))</f>
        <v>0</v>
      </c>
      <c r="AS533" s="20">
        <f>IF(Z533="gaz",AH533*'lista, wskaźniki'!$F$43,IF(Z533="energia elektryczna",AH533*0))</f>
        <v>0</v>
      </c>
      <c r="AT533" s="20">
        <f>IF(Z533="gaz",AH533*'lista, wskaźniki'!$F$44,IF(Z533="energia elektryczna",AH533*0))</f>
        <v>0</v>
      </c>
      <c r="AU533" s="20">
        <f>AI533*1/3.6*'lista, wskaźniki'!$F$21</f>
        <v>0</v>
      </c>
      <c r="AV533" s="20">
        <f>AI533*'lista, wskaźniki'!$F$42</f>
        <v>0</v>
      </c>
      <c r="AW533" s="20">
        <f>AI533*'lista, wskaźniki'!$F$43</f>
        <v>0</v>
      </c>
      <c r="AX533" s="20">
        <f>AI533*'lista, wskaźniki'!$F$44</f>
        <v>0</v>
      </c>
      <c r="AY533" s="20">
        <f>AK533*'lista, wskaźniki'!$F$26</f>
        <v>1.0953846153846154</v>
      </c>
      <c r="AZ533" s="20">
        <f>AM533+AU533+AY533</f>
        <v>5.6945261153846154</v>
      </c>
      <c r="BA533" s="20">
        <f t="shared" si="237"/>
        <v>1.8449E-2</v>
      </c>
      <c r="BB533" s="20">
        <f t="shared" si="238"/>
        <v>1.7478E-2</v>
      </c>
      <c r="BC533" s="20">
        <f t="shared" si="239"/>
        <v>1.31085E-5</v>
      </c>
      <c r="BD533" s="1038" t="s">
        <v>17</v>
      </c>
      <c r="BE533" s="1038" t="s">
        <v>16</v>
      </c>
      <c r="BF533" s="1038" t="s">
        <v>17</v>
      </c>
      <c r="BG533" s="1038" t="s">
        <v>16</v>
      </c>
      <c r="BH533" s="107" t="s">
        <v>43</v>
      </c>
      <c r="BI533" s="1038" t="s">
        <v>16</v>
      </c>
      <c r="BJ533" s="107" t="s">
        <v>52</v>
      </c>
      <c r="BK533" s="1038" t="s">
        <v>17</v>
      </c>
      <c r="BL533" s="107"/>
      <c r="BM533" s="107"/>
      <c r="BN533" s="107"/>
      <c r="BO533" s="107" t="s">
        <v>57</v>
      </c>
      <c r="BP533" s="107" t="s">
        <v>52</v>
      </c>
      <c r="BQ533" s="107" t="s">
        <v>120</v>
      </c>
      <c r="BR533" s="107">
        <v>1</v>
      </c>
      <c r="BS533" s="1028"/>
      <c r="BT533" s="1028"/>
      <c r="BU533" s="1028">
        <v>1000</v>
      </c>
      <c r="BV533" s="1028"/>
      <c r="BW533" s="1028"/>
      <c r="BX533" s="1028">
        <v>5000</v>
      </c>
      <c r="BY533" s="1086"/>
      <c r="CA533" s="365">
        <f t="shared" si="240"/>
        <v>48.55</v>
      </c>
      <c r="CB533" s="365" t="b">
        <f t="shared" si="241"/>
        <v>0</v>
      </c>
      <c r="CC533" s="365" t="b">
        <f t="shared" si="242"/>
        <v>0</v>
      </c>
      <c r="CD533" s="365" t="b">
        <f t="shared" si="243"/>
        <v>0</v>
      </c>
      <c r="CE533" s="365" t="b">
        <f t="shared" si="244"/>
        <v>0</v>
      </c>
      <c r="CF533" s="365" t="b">
        <f t="shared" si="245"/>
        <v>0</v>
      </c>
      <c r="CG533" s="365">
        <f t="shared" si="246"/>
        <v>4.3357072500000005</v>
      </c>
      <c r="CH533" s="365" t="b">
        <f t="shared" si="247"/>
        <v>0</v>
      </c>
      <c r="CI533" s="72">
        <f t="shared" si="248"/>
        <v>48.55</v>
      </c>
      <c r="CJ533" s="72" t="b">
        <f t="shared" si="249"/>
        <v>0</v>
      </c>
      <c r="CK533" s="72" t="b">
        <f t="shared" si="250"/>
        <v>0</v>
      </c>
      <c r="CL533" s="72">
        <f t="shared" si="251"/>
        <v>0</v>
      </c>
      <c r="CM533" s="72" t="b">
        <f t="shared" si="252"/>
        <v>0</v>
      </c>
      <c r="CN533" s="72">
        <f t="shared" si="253"/>
        <v>4.3357072500000005</v>
      </c>
      <c r="CP533" s="13" t="b">
        <f t="shared" si="254"/>
        <v>0</v>
      </c>
      <c r="CQ533" s="13">
        <f t="shared" si="255"/>
        <v>0</v>
      </c>
      <c r="CR533" s="13">
        <f t="shared" si="256"/>
        <v>72</v>
      </c>
      <c r="CS533" s="13">
        <f t="shared" si="262"/>
        <v>36</v>
      </c>
      <c r="CT533" s="13" t="b">
        <f t="shared" si="261"/>
        <v>0</v>
      </c>
      <c r="CU533" s="13">
        <f t="shared" si="234"/>
        <v>0</v>
      </c>
      <c r="CV533" s="13" t="b">
        <f t="shared" si="257"/>
        <v>0</v>
      </c>
      <c r="CW533" s="13">
        <f t="shared" si="258"/>
        <v>0</v>
      </c>
      <c r="CX533" s="13" t="b">
        <f t="shared" si="259"/>
        <v>0</v>
      </c>
      <c r="CY533" s="13">
        <f t="shared" si="260"/>
        <v>0</v>
      </c>
    </row>
    <row r="534" spans="1:103" ht="15" thickBot="1">
      <c r="A534" s="932"/>
      <c r="B534" s="1039"/>
      <c r="C534" s="1039"/>
      <c r="D534" s="1039"/>
      <c r="E534" s="1039"/>
      <c r="F534" s="1039"/>
      <c r="G534" s="1039"/>
      <c r="H534" s="1039"/>
      <c r="I534" s="1039"/>
      <c r="J534" s="1039"/>
      <c r="K534" s="1039"/>
      <c r="L534" s="1039"/>
      <c r="M534" s="1039"/>
      <c r="N534" s="1039"/>
      <c r="O534" s="1039"/>
      <c r="P534" s="1039"/>
      <c r="Q534" s="941"/>
      <c r="R534" s="1039"/>
      <c r="S534" s="1039"/>
      <c r="T534" s="1039"/>
      <c r="U534" s="1039"/>
      <c r="V534" s="1039"/>
      <c r="W534" s="20" t="s">
        <v>36</v>
      </c>
      <c r="X534" s="109"/>
      <c r="Y534" s="109"/>
      <c r="Z534" s="109"/>
      <c r="AA534" s="109" t="s">
        <v>36</v>
      </c>
      <c r="AB534" s="110">
        <v>4</v>
      </c>
      <c r="AC534" s="110"/>
      <c r="AD534" s="109">
        <v>400</v>
      </c>
      <c r="AE534" s="1039"/>
      <c r="AF534" s="334">
        <f t="shared" si="235"/>
        <v>56.94</v>
      </c>
      <c r="AG534" s="272">
        <v>51.48</v>
      </c>
      <c r="AH534" s="334">
        <f>IF(Y534="inne",K534*'lista, wskaźniki'!$E$35,IF(Y534="to samo źródło",0,IF(Y534=0,0)))</f>
        <v>0</v>
      </c>
      <c r="AI534" s="334" t="b">
        <f>IF(AA534="gaz z sieci",AC534*'lista, wskaźniki'!$D$21)</f>
        <v>0</v>
      </c>
      <c r="AJ534" s="272">
        <f>IF(AA534="węgiel",AB534*'lista, wskaźniki'!$D$20, IF('Sektor mieszkaniowy'!AA534="drewno",'Sektor mieszkaniowy'!AB534*'lista, wskaźniki'!$D$22,IF('Sektor mieszkaniowy'!AA534="pellet",AB534*'lista, wskaźniki'!$D$23,IF('Sektor mieszkaniowy'!AA534="gaz z sieci",AB534*'lista, wskaźniki'!$D$21,IF('Sektor mieszkaniowy'!AA534="olej opałowy",'Sektor mieszkaniowy'!AB534*'lista, wskaźniki'!$D$24)))))</f>
        <v>62.4</v>
      </c>
      <c r="AK534" s="1042"/>
      <c r="AL534" s="1039"/>
      <c r="AM534" s="20">
        <f>IF(AA534="węgiel",AF534*1/3.6*'lista, wskaźniki'!$F$20,IF(AA534="drewno",AF534*1/3.6*'lista, wskaźniki'!$F$22,IF(AA534="pellet",AF534*1/3.6*'lista, wskaźniki'!$F$23,IF(AA534="gaz z sieci",AF534*1/3.6*'lista, wskaźniki'!$F$21,IF(AA534="olej opałowy",AF534*1/3.6*'lista, wskaźniki'!$F$24,0)))))</f>
        <v>0</v>
      </c>
      <c r="AN534" s="20">
        <f>IF(AA534="węgiel",AF534*'lista, wskaźniki'!$E$42,IF(AA534="drewno",AF534*'lista, wskaźniki'!$G$42,IF(AA534="pellet",AF534*'lista, wskaźniki'!$H$42,IF(AA534="gaz z sieci",AF534*'lista, wskaźniki'!$F$42,IF(AA534="olej opałowy",AF534*'lista, wskaźniki'!$I$42,0)))))</f>
        <v>4.6121399999999993E-2</v>
      </c>
      <c r="AO534" s="20">
        <f>IF(AA534="węgiel",AF534*'lista, wskaźniki'!$E$43,IF(AA534="drewno",AF534*'lista, wskaźniki'!$G$43,IF(AA534="pellet",AF534*'lista, wskaźniki'!$H$43,IF(AA534="gaz z sieci",AF534*'lista, wskaźniki'!$F$43,IF(AA534="olej opałowy",AF534*'lista, wskaźniki'!$I$43,0)))))</f>
        <v>4.6121399999999993E-2</v>
      </c>
      <c r="AP534" s="20">
        <f>IF(AA534="węgiel",AF534*'lista, wskaźniki'!$E$44,IF(AA534="drewno",AF534*'lista, wskaźniki'!$G$44,IF(AA534="pellet",AF534*'lista, wskaźniki'!$H$44,IF(AA534="gaz z sieci",AF534*'lista, wskaźniki'!$F$44,IF(AA534="olej opałowy",AF534*'lista, wskaźniki'!$I$44,0)))))</f>
        <v>1.4234999999999998E-5</v>
      </c>
      <c r="AQ534" s="20" t="b">
        <f>IF(Z534="gaz",AH534*1/3.6*'lista, wskaźniki'!$F$21,IF(Z534="energia elektryczna",AH534*1/3.6*'lista, wskaźniki'!$F$26))</f>
        <v>0</v>
      </c>
      <c r="AR534" s="20" t="b">
        <f>IF(Z534="gaz",AH534*'lista, wskaźniki'!$F$42,IF(Z534="energia elektryczna",AH534*0))</f>
        <v>0</v>
      </c>
      <c r="AS534" s="20" t="b">
        <f>IF(Z534="gaz",AH534*'lista, wskaźniki'!$F$43,IF(Z534="energia elektryczna",AH534*0))</f>
        <v>0</v>
      </c>
      <c r="AT534" s="20" t="b">
        <f>IF(Z534="gaz",AH534*'lista, wskaźniki'!$F$44,IF(Z534="energia elektryczna",AH534*0))</f>
        <v>0</v>
      </c>
      <c r="AU534" s="20">
        <f>AI534*1/3.6*'lista, wskaźniki'!$F$21</f>
        <v>0</v>
      </c>
      <c r="AV534" s="20">
        <f>AI534*'lista, wskaźniki'!$F$42</f>
        <v>0</v>
      </c>
      <c r="AW534" s="20">
        <f>AI534*'lista, wskaźniki'!$F$43</f>
        <v>0</v>
      </c>
      <c r="AX534" s="20">
        <f>AI534*'lista, wskaźniki'!$F$44</f>
        <v>0</v>
      </c>
      <c r="AY534" s="20">
        <f>AK534*'lista, wskaźniki'!$F$26</f>
        <v>0</v>
      </c>
      <c r="AZ534" s="20">
        <f t="shared" si="236"/>
        <v>0</v>
      </c>
      <c r="BA534" s="20">
        <f t="shared" si="237"/>
        <v>4.6121399999999993E-2</v>
      </c>
      <c r="BB534" s="20">
        <f t="shared" si="238"/>
        <v>4.6121399999999993E-2</v>
      </c>
      <c r="BC534" s="20">
        <f t="shared" si="239"/>
        <v>1.4234999999999998E-5</v>
      </c>
      <c r="BD534" s="1039"/>
      <c r="BE534" s="1039"/>
      <c r="BF534" s="1039"/>
      <c r="BG534" s="1039"/>
      <c r="BH534" s="109"/>
      <c r="BI534" s="1039"/>
      <c r="BJ534" s="109"/>
      <c r="BK534" s="1039"/>
      <c r="BL534" s="109"/>
      <c r="BM534" s="109"/>
      <c r="BN534" s="109"/>
      <c r="BO534" s="109"/>
      <c r="BP534" s="109"/>
      <c r="BQ534" s="109" t="s">
        <v>121</v>
      </c>
      <c r="BR534" s="109">
        <v>1</v>
      </c>
      <c r="BS534" s="1029"/>
      <c r="BT534" s="1029"/>
      <c r="BU534" s="1029"/>
      <c r="BV534" s="1029"/>
      <c r="BW534" s="1029"/>
      <c r="BX534" s="1029"/>
      <c r="BY534" s="1087"/>
      <c r="CA534" s="365" t="b">
        <f t="shared" si="240"/>
        <v>0</v>
      </c>
      <c r="CB534" s="365">
        <f t="shared" si="241"/>
        <v>56.94</v>
      </c>
      <c r="CC534" s="365" t="b">
        <f t="shared" si="242"/>
        <v>0</v>
      </c>
      <c r="CD534" s="365" t="b">
        <f t="shared" si="243"/>
        <v>0</v>
      </c>
      <c r="CE534" s="365" t="b">
        <f t="shared" si="244"/>
        <v>0</v>
      </c>
      <c r="CF534" s="365" t="b">
        <f t="shared" si="245"/>
        <v>0</v>
      </c>
      <c r="CG534" s="365" t="b">
        <f t="shared" si="246"/>
        <v>0</v>
      </c>
      <c r="CH534" s="365" t="b">
        <f t="shared" si="247"/>
        <v>0</v>
      </c>
      <c r="CI534" s="72" t="b">
        <f t="shared" si="248"/>
        <v>0</v>
      </c>
      <c r="CJ534" s="72">
        <f t="shared" si="249"/>
        <v>56.94</v>
      </c>
      <c r="CK534" s="72" t="b">
        <f t="shared" si="250"/>
        <v>0</v>
      </c>
      <c r="CL534" s="72">
        <f t="shared" si="251"/>
        <v>0</v>
      </c>
      <c r="CM534" s="72" t="b">
        <f t="shared" si="252"/>
        <v>0</v>
      </c>
      <c r="CN534" s="72" t="b">
        <f t="shared" si="253"/>
        <v>0</v>
      </c>
      <c r="CP534" s="13">
        <f t="shared" si="254"/>
        <v>0</v>
      </c>
      <c r="CQ534" s="13" t="b">
        <f t="shared" si="255"/>
        <v>0</v>
      </c>
      <c r="CR534" s="13" t="b">
        <f t="shared" si="256"/>
        <v>0</v>
      </c>
      <c r="CS534" s="13" t="b">
        <f t="shared" si="262"/>
        <v>0</v>
      </c>
      <c r="CT534" s="13" t="b">
        <f t="shared" si="261"/>
        <v>0</v>
      </c>
      <c r="CU534" s="13" t="b">
        <f t="shared" si="234"/>
        <v>0</v>
      </c>
      <c r="CV534" s="13" t="b">
        <f t="shared" si="257"/>
        <v>0</v>
      </c>
      <c r="CW534" s="13" t="b">
        <f t="shared" si="258"/>
        <v>0</v>
      </c>
      <c r="CX534" s="13" t="b">
        <f t="shared" si="259"/>
        <v>0</v>
      </c>
      <c r="CY534" s="13" t="b">
        <f t="shared" si="260"/>
        <v>0</v>
      </c>
    </row>
    <row r="535" spans="1:103" ht="15" thickBot="1">
      <c r="A535" s="932"/>
      <c r="B535" s="1039"/>
      <c r="C535" s="1039"/>
      <c r="D535" s="1039"/>
      <c r="E535" s="1039"/>
      <c r="F535" s="1039"/>
      <c r="G535" s="1039"/>
      <c r="H535" s="1039"/>
      <c r="I535" s="1039"/>
      <c r="J535" s="1039"/>
      <c r="K535" s="1039"/>
      <c r="L535" s="1039"/>
      <c r="M535" s="1039"/>
      <c r="N535" s="1039"/>
      <c r="O535" s="1039"/>
      <c r="P535" s="1039"/>
      <c r="Q535" s="941"/>
      <c r="R535" s="1039"/>
      <c r="S535" s="1039"/>
      <c r="T535" s="1039"/>
      <c r="U535" s="1039"/>
      <c r="V535" s="1039"/>
      <c r="W535" s="109"/>
      <c r="X535" s="109"/>
      <c r="Y535" s="109"/>
      <c r="Z535" s="109"/>
      <c r="AA535" s="109" t="s">
        <v>50</v>
      </c>
      <c r="AB535" s="110"/>
      <c r="AC535" s="110"/>
      <c r="AD535" s="109"/>
      <c r="AE535" s="1039"/>
      <c r="AF535" s="334">
        <f t="shared" si="235"/>
        <v>0</v>
      </c>
      <c r="AG535" s="272">
        <f>IF(R535="kompletna",Q535*J535*0.0036*'lista, wskaźniki'!$F$13, IF(R535="częściowa",Q535*J535*0.0036*'lista, wskaźniki'!$F$14, IF(R535="brak",Q535*J535*0.0036*'lista, wskaźniki'!$F$15,)))</f>
        <v>0</v>
      </c>
      <c r="AH535" s="334">
        <f>IF(Y535="inne",K535*'lista, wskaźniki'!$E$35,IF(Y535="to samo źródło",0,IF(Y535=0,0)))</f>
        <v>0</v>
      </c>
      <c r="AI535" s="334" t="b">
        <f>IF(AA535="gaz z sieci",AC535*'lista, wskaźniki'!$D$21)</f>
        <v>0</v>
      </c>
      <c r="AJ535" s="272">
        <f>IF(AA535="węgiel",AB535*'lista, wskaźniki'!$D$20, IF('Sektor mieszkaniowy'!AA535="drewno",'Sektor mieszkaniowy'!AB535*'lista, wskaźniki'!$D$22,IF('Sektor mieszkaniowy'!AA535="pellet",AB535*'lista, wskaźniki'!$D$23,IF('Sektor mieszkaniowy'!AA535="gaz z sieci",AB535*'lista, wskaźniki'!$D$21,IF('Sektor mieszkaniowy'!AA535="olej opałowy",'Sektor mieszkaniowy'!AB535*'lista, wskaźniki'!$D$24)))))</f>
        <v>0</v>
      </c>
      <c r="AK535" s="1042"/>
      <c r="AL535" s="1039"/>
      <c r="AM535" s="20">
        <f>IF(AA535="węgiel",AF535*1/3.6*'lista, wskaźniki'!$F$20,IF(AA535="drewno",AF535*1/3.6*'lista, wskaźniki'!$F$22,IF(AA535="pellet",AF535*1/3.6*'lista, wskaźniki'!$F$23,IF(AA535="gaz z sieci",AF535*1/3.6*'lista, wskaźniki'!$F$21,IF(AA535="olej opałowy",AF535*1/3.6*'lista, wskaźniki'!$F$24,0)))))</f>
        <v>0</v>
      </c>
      <c r="AN535" s="20">
        <f>IF(AA535="węgiel",AF535*'lista, wskaźniki'!$E$42,IF(AA535="drewno",AF535*'lista, wskaźniki'!$G$42,IF(AA535="pellet",AF535*'lista, wskaźniki'!$H$42,IF(AA535="gaz z sieci",AF535*'lista, wskaźniki'!$F$42,IF(AA535="olej opałowy",AF535*'lista, wskaźniki'!$I$42,0)))))</f>
        <v>0</v>
      </c>
      <c r="AO535" s="20">
        <f>IF(AA535="węgiel",AF535*'lista, wskaźniki'!$E$43,IF(AA535="drewno",AF535*'lista, wskaźniki'!$G$43,IF(AA535="pellet",AF535*'lista, wskaźniki'!$H$43,IF(AA535="gaz z sieci",AF535*'lista, wskaźniki'!$F$43,IF(AA535="olej opałowy",AF535*'lista, wskaźniki'!$I$43,0)))))</f>
        <v>0</v>
      </c>
      <c r="AP535" s="20">
        <f>IF(AA535="węgiel",AF535*'lista, wskaźniki'!$E$44,IF(AA535="drewno",AF535*'lista, wskaźniki'!$G$44,IF(AA535="pellet",AF535*'lista, wskaźniki'!$H$44,IF(AA535="gaz z sieci",AF535*'lista, wskaźniki'!$F$44,IF(AA535="olej opałowy",AF535*'lista, wskaźniki'!$I$44,0)))))</f>
        <v>0</v>
      </c>
      <c r="AQ535" s="20" t="b">
        <f>IF(Z535="gaz",AH535*1/3.6*'lista, wskaźniki'!$F$21,IF(Z535="energia elektryczna",AH535*1/3.6*'lista, wskaźniki'!$F$26))</f>
        <v>0</v>
      </c>
      <c r="AR535" s="20" t="b">
        <f>IF(Z535="gaz",AH535*'lista, wskaźniki'!$F$42,IF(Z535="energia elektryczna",AH535*0))</f>
        <v>0</v>
      </c>
      <c r="AS535" s="20" t="b">
        <f>IF(Z535="gaz",AH535*'lista, wskaźniki'!$F$43,IF(Z535="energia elektryczna",AH535*0))</f>
        <v>0</v>
      </c>
      <c r="AT535" s="20" t="b">
        <f>IF(Z535="gaz",AH535*'lista, wskaźniki'!$F$44,IF(Z535="energia elektryczna",AH535*0))</f>
        <v>0</v>
      </c>
      <c r="AU535" s="20">
        <f>AI535*1/3.6*'lista, wskaźniki'!$F$21</f>
        <v>0</v>
      </c>
      <c r="AV535" s="20">
        <f>AI535*'lista, wskaźniki'!$F$42</f>
        <v>0</v>
      </c>
      <c r="AW535" s="20">
        <f>AI535*'lista, wskaźniki'!$F$43</f>
        <v>0</v>
      </c>
      <c r="AX535" s="20">
        <f>AI535*'lista, wskaźniki'!$F$44</f>
        <v>0</v>
      </c>
      <c r="AY535" s="20">
        <f>AK535*'lista, wskaźniki'!$F$26</f>
        <v>0</v>
      </c>
      <c r="AZ535" s="20">
        <f t="shared" si="236"/>
        <v>0</v>
      </c>
      <c r="BA535" s="20">
        <f t="shared" si="237"/>
        <v>0</v>
      </c>
      <c r="BB535" s="20">
        <f t="shared" si="238"/>
        <v>0</v>
      </c>
      <c r="BC535" s="20">
        <f t="shared" si="239"/>
        <v>0</v>
      </c>
      <c r="BD535" s="1039"/>
      <c r="BE535" s="1039"/>
      <c r="BF535" s="1039"/>
      <c r="BG535" s="1039"/>
      <c r="BH535" s="109"/>
      <c r="BI535" s="1039"/>
      <c r="BJ535" s="109"/>
      <c r="BK535" s="1039"/>
      <c r="BL535" s="109"/>
      <c r="BM535" s="109"/>
      <c r="BN535" s="109"/>
      <c r="BO535" s="109"/>
      <c r="BP535" s="109"/>
      <c r="BQ535" s="109"/>
      <c r="BR535" s="109"/>
      <c r="BS535" s="1029"/>
      <c r="BT535" s="1029"/>
      <c r="BU535" s="1029"/>
      <c r="BV535" s="1029"/>
      <c r="BW535" s="1029"/>
      <c r="BX535" s="1029"/>
      <c r="BY535" s="1087"/>
      <c r="CA535" s="365" t="b">
        <f t="shared" si="240"/>
        <v>0</v>
      </c>
      <c r="CB535" s="365" t="b">
        <f t="shared" si="241"/>
        <v>0</v>
      </c>
      <c r="CC535" s="365">
        <f t="shared" si="242"/>
        <v>0</v>
      </c>
      <c r="CD535" s="365" t="b">
        <f t="shared" si="243"/>
        <v>0</v>
      </c>
      <c r="CE535" s="365" t="b">
        <f t="shared" si="244"/>
        <v>0</v>
      </c>
      <c r="CF535" s="365" t="b">
        <f t="shared" si="245"/>
        <v>0</v>
      </c>
      <c r="CG535" s="365" t="b">
        <f t="shared" si="246"/>
        <v>0</v>
      </c>
      <c r="CH535" s="365" t="b">
        <f t="shared" si="247"/>
        <v>0</v>
      </c>
      <c r="CI535" s="72" t="b">
        <f t="shared" si="248"/>
        <v>0</v>
      </c>
      <c r="CJ535" s="72" t="b">
        <f t="shared" si="249"/>
        <v>0</v>
      </c>
      <c r="CK535" s="72">
        <f t="shared" si="250"/>
        <v>0</v>
      </c>
      <c r="CL535" s="72">
        <f t="shared" si="251"/>
        <v>0</v>
      </c>
      <c r="CM535" s="72" t="b">
        <f t="shared" si="252"/>
        <v>0</v>
      </c>
      <c r="CN535" s="72" t="b">
        <f t="shared" si="253"/>
        <v>0</v>
      </c>
      <c r="CP535" s="13">
        <f t="shared" si="254"/>
        <v>0</v>
      </c>
      <c r="CQ535" s="13" t="b">
        <f t="shared" si="255"/>
        <v>0</v>
      </c>
      <c r="CR535" s="13" t="b">
        <f t="shared" si="256"/>
        <v>0</v>
      </c>
      <c r="CS535" s="13" t="b">
        <f t="shared" si="262"/>
        <v>0</v>
      </c>
      <c r="CT535" s="13" t="b">
        <f t="shared" si="261"/>
        <v>0</v>
      </c>
      <c r="CU535" s="13" t="b">
        <f t="shared" si="234"/>
        <v>0</v>
      </c>
      <c r="CV535" s="13" t="b">
        <f t="shared" si="257"/>
        <v>0</v>
      </c>
      <c r="CW535" s="13" t="b">
        <f t="shared" si="258"/>
        <v>0</v>
      </c>
      <c r="CX535" s="13" t="b">
        <f t="shared" si="259"/>
        <v>0</v>
      </c>
      <c r="CY535" s="13" t="b">
        <f t="shared" si="260"/>
        <v>0</v>
      </c>
    </row>
    <row r="536" spans="1:103" ht="15" thickBot="1">
      <c r="A536" s="932"/>
      <c r="B536" s="1039"/>
      <c r="C536" s="1039"/>
      <c r="D536" s="1039"/>
      <c r="E536" s="1039"/>
      <c r="F536" s="1039"/>
      <c r="G536" s="1039"/>
      <c r="H536" s="1039"/>
      <c r="I536" s="1039"/>
      <c r="J536" s="1039"/>
      <c r="K536" s="1039"/>
      <c r="L536" s="1039"/>
      <c r="M536" s="1039"/>
      <c r="N536" s="1039"/>
      <c r="O536" s="1039"/>
      <c r="P536" s="1039"/>
      <c r="Q536" s="941"/>
      <c r="R536" s="1039"/>
      <c r="S536" s="1039"/>
      <c r="T536" s="1039"/>
      <c r="U536" s="1039"/>
      <c r="V536" s="1039"/>
      <c r="W536" s="109"/>
      <c r="X536" s="109"/>
      <c r="Y536" s="109"/>
      <c r="Z536" s="109"/>
      <c r="AA536" s="109" t="s">
        <v>38</v>
      </c>
      <c r="AB536" s="110"/>
      <c r="AC536" s="110"/>
      <c r="AD536" s="109"/>
      <c r="AE536" s="1039"/>
      <c r="AF536" s="334">
        <f t="shared" si="235"/>
        <v>0</v>
      </c>
      <c r="AG536" s="272">
        <f>IF(R536="kompletna",Q536*J536*0.0036*'lista, wskaźniki'!$F$13, IF(R536="częściowa",Q536*J536*0.0036*'lista, wskaźniki'!$F$14, IF(R536="brak",Q536*J536*0.0036*'lista, wskaźniki'!$F$15,)))</f>
        <v>0</v>
      </c>
      <c r="AH536" s="334">
        <f>IF(Y536="inne",K536*'lista, wskaźniki'!$E$35,IF(Y536="to samo źródło",0,IF(Y536=0,0)))</f>
        <v>0</v>
      </c>
      <c r="AI536" s="334">
        <f>IF(AA536="gaz z sieci",AC536*'lista, wskaźniki'!$D$21)</f>
        <v>0</v>
      </c>
      <c r="AJ536" s="272">
        <f>IF(AA536="węgiel",AB536*'lista, wskaźniki'!$D$20, IF('Sektor mieszkaniowy'!AA536="drewno",'Sektor mieszkaniowy'!AB536*'lista, wskaźniki'!$D$22,IF('Sektor mieszkaniowy'!AA536="pellet",AB536*'lista, wskaźniki'!$D$23,IF('Sektor mieszkaniowy'!AA536="gaz z sieci",AB536*'lista, wskaźniki'!$D$21,IF('Sektor mieszkaniowy'!AA536="olej opałowy",'Sektor mieszkaniowy'!AB536*'lista, wskaźniki'!$D$24)))))</f>
        <v>0</v>
      </c>
      <c r="AK536" s="1042"/>
      <c r="AL536" s="1039"/>
      <c r="AM536" s="20">
        <f>IF(AA536="węgiel",AF536*1/3.6*'lista, wskaźniki'!$F$20,IF(AA536="drewno",AF536*1/3.6*'lista, wskaźniki'!$F$22,IF(AA536="pellet",AF536*1/3.6*'lista, wskaźniki'!$F$23,IF(AA536="gaz z sieci",AF536*1/3.6*'lista, wskaźniki'!$F$21,IF(AA536="olej opałowy",AF536*1/3.6*'lista, wskaźniki'!$F$24,0)))))</f>
        <v>0</v>
      </c>
      <c r="AN536" s="20">
        <f>IF(AA536="węgiel",AF536*'lista, wskaźniki'!$E$42,IF(AA536="drewno",AF536*'lista, wskaźniki'!$G$42,IF(AA536="pellet",AF536*'lista, wskaźniki'!$H$42,IF(AA536="gaz z sieci",AF536*'lista, wskaźniki'!$F$42,IF(AA536="olej opałowy",AF536*'lista, wskaźniki'!$I$42,0)))))</f>
        <v>0</v>
      </c>
      <c r="AO536" s="20">
        <f>IF(AA536="węgiel",AF536*'lista, wskaźniki'!$E$43,IF(AA536="drewno",AF536*'lista, wskaźniki'!$G$43,IF(AA536="pellet",AF536*'lista, wskaźniki'!$H$43,IF(AA536="gaz z sieci",AF536*'lista, wskaźniki'!$F$43,IF(AA536="olej opałowy",AF536*'lista, wskaźniki'!$I$43,0)))))</f>
        <v>0</v>
      </c>
      <c r="AP536" s="20">
        <f>IF(AA536="węgiel",AF536*'lista, wskaźniki'!$E$44,IF(AA536="drewno",AF536*'lista, wskaźniki'!$G$44,IF(AA536="pellet",AF536*'lista, wskaźniki'!$H$44,IF(AA536="gaz z sieci",AF536*'lista, wskaźniki'!$F$44,IF(AA536="olej opałowy",AF536*'lista, wskaźniki'!$I$44,0)))))</f>
        <v>0</v>
      </c>
      <c r="AQ536" s="20" t="b">
        <f>IF(Z536="gaz",AH536*1/3.6*'lista, wskaźniki'!$F$21,IF(Z536="energia elektryczna",AH536*1/3.6*'lista, wskaźniki'!$F$26))</f>
        <v>0</v>
      </c>
      <c r="AR536" s="20" t="b">
        <f>IF(Z536="gaz",AH536*'lista, wskaźniki'!$F$42,IF(Z536="energia elektryczna",AH536*0))</f>
        <v>0</v>
      </c>
      <c r="AS536" s="20" t="b">
        <f>IF(Z536="gaz",AH536*'lista, wskaźniki'!$F$43,IF(Z536="energia elektryczna",AH536*0))</f>
        <v>0</v>
      </c>
      <c r="AT536" s="20" t="b">
        <f>IF(Z536="gaz",AH536*'lista, wskaźniki'!$F$44,IF(Z536="energia elektryczna",AH536*0))</f>
        <v>0</v>
      </c>
      <c r="AU536" s="20">
        <f>AI536*1/3.6*'lista, wskaźniki'!$F$21</f>
        <v>0</v>
      </c>
      <c r="AV536" s="20">
        <f>AI536*'lista, wskaźniki'!$F$42</f>
        <v>0</v>
      </c>
      <c r="AW536" s="20">
        <f>AI536*'lista, wskaźniki'!$F$43</f>
        <v>0</v>
      </c>
      <c r="AX536" s="20">
        <f>AI536*'lista, wskaźniki'!$F$44</f>
        <v>0</v>
      </c>
      <c r="AY536" s="20">
        <f>AK536*'lista, wskaźniki'!$F$26</f>
        <v>0</v>
      </c>
      <c r="AZ536" s="20">
        <f t="shared" si="236"/>
        <v>0</v>
      </c>
      <c r="BA536" s="20">
        <f t="shared" si="237"/>
        <v>0</v>
      </c>
      <c r="BB536" s="20">
        <f t="shared" si="238"/>
        <v>0</v>
      </c>
      <c r="BC536" s="20">
        <f t="shared" si="239"/>
        <v>0</v>
      </c>
      <c r="BD536" s="1039"/>
      <c r="BE536" s="1039"/>
      <c r="BF536" s="1039"/>
      <c r="BG536" s="1039"/>
      <c r="BH536" s="109"/>
      <c r="BI536" s="1039"/>
      <c r="BJ536" s="109"/>
      <c r="BK536" s="1039"/>
      <c r="BL536" s="109"/>
      <c r="BM536" s="109"/>
      <c r="BN536" s="109"/>
      <c r="BO536" s="109"/>
      <c r="BP536" s="109"/>
      <c r="BQ536" s="109"/>
      <c r="BR536" s="109"/>
      <c r="BS536" s="1029"/>
      <c r="BT536" s="1029"/>
      <c r="BU536" s="1029"/>
      <c r="BV536" s="1029"/>
      <c r="BW536" s="1029"/>
      <c r="BX536" s="1029"/>
      <c r="BY536" s="1087"/>
      <c r="CA536" s="365" t="b">
        <f t="shared" si="240"/>
        <v>0</v>
      </c>
      <c r="CB536" s="365" t="b">
        <f t="shared" si="241"/>
        <v>0</v>
      </c>
      <c r="CC536" s="365" t="b">
        <f t="shared" si="242"/>
        <v>0</v>
      </c>
      <c r="CD536" s="365">
        <f t="shared" si="243"/>
        <v>0</v>
      </c>
      <c r="CE536" s="365" t="b">
        <f t="shared" si="244"/>
        <v>0</v>
      </c>
      <c r="CF536" s="365" t="b">
        <f t="shared" si="245"/>
        <v>0</v>
      </c>
      <c r="CG536" s="365" t="b">
        <f t="shared" si="246"/>
        <v>0</v>
      </c>
      <c r="CH536" s="365">
        <f t="shared" si="247"/>
        <v>0</v>
      </c>
      <c r="CI536" s="72" t="b">
        <f t="shared" si="248"/>
        <v>0</v>
      </c>
      <c r="CJ536" s="72" t="b">
        <f t="shared" si="249"/>
        <v>0</v>
      </c>
      <c r="CK536" s="72" t="b">
        <f t="shared" si="250"/>
        <v>0</v>
      </c>
      <c r="CL536" s="72">
        <f t="shared" si="251"/>
        <v>0</v>
      </c>
      <c r="CM536" s="72" t="b">
        <f t="shared" si="252"/>
        <v>0</v>
      </c>
      <c r="CN536" s="72" t="b">
        <f t="shared" si="253"/>
        <v>0</v>
      </c>
      <c r="CP536" s="13">
        <f t="shared" si="254"/>
        <v>0</v>
      </c>
      <c r="CQ536" s="13" t="b">
        <f t="shared" si="255"/>
        <v>0</v>
      </c>
      <c r="CR536" s="13" t="b">
        <f t="shared" si="256"/>
        <v>0</v>
      </c>
      <c r="CS536" s="13" t="b">
        <f t="shared" si="262"/>
        <v>0</v>
      </c>
      <c r="CT536" s="13" t="b">
        <f t="shared" si="261"/>
        <v>0</v>
      </c>
      <c r="CU536" s="13" t="b">
        <f t="shared" si="234"/>
        <v>0</v>
      </c>
      <c r="CV536" s="13" t="b">
        <f t="shared" si="257"/>
        <v>0</v>
      </c>
      <c r="CW536" s="13" t="b">
        <f t="shared" si="258"/>
        <v>0</v>
      </c>
      <c r="CX536" s="13" t="b">
        <f t="shared" si="259"/>
        <v>0</v>
      </c>
      <c r="CY536" s="13" t="b">
        <f t="shared" si="260"/>
        <v>0</v>
      </c>
    </row>
    <row r="537" spans="1:103" ht="15" thickBot="1">
      <c r="A537" s="933"/>
      <c r="B537" s="1040"/>
      <c r="C537" s="1040"/>
      <c r="D537" s="1040"/>
      <c r="E537" s="1040"/>
      <c r="F537" s="1040"/>
      <c r="G537" s="1040"/>
      <c r="H537" s="1040"/>
      <c r="I537" s="1040"/>
      <c r="J537" s="1040"/>
      <c r="K537" s="1040"/>
      <c r="L537" s="1040"/>
      <c r="M537" s="1040"/>
      <c r="N537" s="1040"/>
      <c r="O537" s="1040"/>
      <c r="P537" s="1040"/>
      <c r="Q537" s="942"/>
      <c r="R537" s="1040"/>
      <c r="S537" s="1040"/>
      <c r="T537" s="1040"/>
      <c r="U537" s="1040"/>
      <c r="V537" s="1040"/>
      <c r="W537" s="111"/>
      <c r="X537" s="111"/>
      <c r="Y537" s="111"/>
      <c r="Z537" s="111"/>
      <c r="AA537" s="111" t="s">
        <v>37</v>
      </c>
      <c r="AB537" s="112"/>
      <c r="AC537" s="112"/>
      <c r="AD537" s="111"/>
      <c r="AE537" s="1040"/>
      <c r="AF537" s="334">
        <f t="shared" si="235"/>
        <v>0</v>
      </c>
      <c r="AG537" s="272">
        <f>IF(R537="kompletna",Q537*J537*0.0036*'lista, wskaźniki'!$F$13, IF(R537="częściowa",Q537*J537*0.0036*'lista, wskaźniki'!$F$14, IF(R537="brak",Q537*J537*0.0036*'lista, wskaźniki'!$F$15,)))</f>
        <v>0</v>
      </c>
      <c r="AH537" s="334">
        <f>IF(Y537="inne",K537*'lista, wskaźniki'!$E$35,IF(Y537="to samo źródło",0,IF(Y537=0,0)))</f>
        <v>0</v>
      </c>
      <c r="AI537" s="334" t="b">
        <f>IF(AA537="gaz z sieci",AC537*'lista, wskaźniki'!$D$21)</f>
        <v>0</v>
      </c>
      <c r="AJ537" s="272">
        <f>IF(AA537="węgiel",AB537*'lista, wskaźniki'!$D$20, IF('Sektor mieszkaniowy'!AA537="drewno",'Sektor mieszkaniowy'!AB537*'lista, wskaźniki'!$D$22,IF('Sektor mieszkaniowy'!AA537="pellet",AB537*'lista, wskaźniki'!$D$23,IF('Sektor mieszkaniowy'!AA537="gaz z sieci",AB537*'lista, wskaźniki'!$D$21,IF('Sektor mieszkaniowy'!AA537="olej opałowy",'Sektor mieszkaniowy'!AB537*'lista, wskaźniki'!$D$24)))))</f>
        <v>0</v>
      </c>
      <c r="AK537" s="1043"/>
      <c r="AL537" s="1040"/>
      <c r="AM537" s="20">
        <f>IF(AA537="węgiel",AF537*1/3.6*'lista, wskaźniki'!$F$20,IF(AA537="drewno",AF537*1/3.6*'lista, wskaźniki'!$F$22,IF(AA537="pellet",AF537*1/3.6*'lista, wskaźniki'!$F$23,IF(AA537="gaz z sieci",AF537*1/3.6*'lista, wskaźniki'!$F$21,IF(AA537="olej opałowy",AF537*1/3.6*'lista, wskaźniki'!$F$24,0)))))</f>
        <v>0</v>
      </c>
      <c r="AN537" s="20">
        <f>IF(AA537="węgiel",AF537*'lista, wskaźniki'!$E$42,IF(AA537="drewno",AF537*'lista, wskaźniki'!$G$42,IF(AA537="pellet",AF537*'lista, wskaźniki'!$H$42,IF(AA537="gaz z sieci",AF537*'lista, wskaźniki'!$F$42,IF(AA537="olej opałowy",AF537*'lista, wskaźniki'!$I$42,0)))))</f>
        <v>0</v>
      </c>
      <c r="AO537" s="20">
        <f>IF(AA537="węgiel",AF537*'lista, wskaźniki'!$E$43,IF(AA537="drewno",AF537*'lista, wskaźniki'!$G$43,IF(AA537="pellet",AF537*'lista, wskaźniki'!$H$43,IF(AA537="gaz z sieci",AF537*'lista, wskaźniki'!$F$43,IF(AA537="olej opałowy",AF537*'lista, wskaźniki'!$I$43,0)))))</f>
        <v>0</v>
      </c>
      <c r="AP537" s="20">
        <f>IF(AA537="węgiel",AF537*'lista, wskaźniki'!$E$44,IF(AA537="drewno",AF537*'lista, wskaźniki'!$G$44,IF(AA537="pellet",AF537*'lista, wskaźniki'!$H$44,IF(AA537="gaz z sieci",AF537*'lista, wskaźniki'!$F$44,IF(AA537="olej opałowy",AF537*'lista, wskaźniki'!$I$44,0)))))</f>
        <v>0</v>
      </c>
      <c r="AQ537" s="20" t="b">
        <f>IF(Z537="gaz",AH537*1/3.6*'lista, wskaźniki'!$F$21,IF(Z537="energia elektryczna",AH537*1/3.6*'lista, wskaźniki'!$F$26))</f>
        <v>0</v>
      </c>
      <c r="AR537" s="20" t="b">
        <f>IF(Z537="gaz",AH537*'lista, wskaźniki'!$F$42,IF(Z537="energia elektryczna",AH537*0))</f>
        <v>0</v>
      </c>
      <c r="AS537" s="20" t="b">
        <f>IF(Z537="gaz",AH537*'lista, wskaźniki'!$F$43,IF(Z537="energia elektryczna",AH537*0))</f>
        <v>0</v>
      </c>
      <c r="AT537" s="20" t="b">
        <f>IF(Z537="gaz",AH537*'lista, wskaźniki'!$F$44,IF(Z537="energia elektryczna",AH537*0))</f>
        <v>0</v>
      </c>
      <c r="AU537" s="20">
        <f>AI537*1/3.6*'lista, wskaźniki'!$F$21</f>
        <v>0</v>
      </c>
      <c r="AV537" s="20">
        <f>AI537*'lista, wskaźniki'!$F$42</f>
        <v>0</v>
      </c>
      <c r="AW537" s="20">
        <f>AI537*'lista, wskaźniki'!$F$43</f>
        <v>0</v>
      </c>
      <c r="AX537" s="20">
        <f>AI537*'lista, wskaźniki'!$F$44</f>
        <v>0</v>
      </c>
      <c r="AY537" s="20">
        <f>AK537*'lista, wskaźniki'!$F$26</f>
        <v>0</v>
      </c>
      <c r="AZ537" s="20">
        <f t="shared" si="236"/>
        <v>0</v>
      </c>
      <c r="BA537" s="20">
        <f t="shared" si="237"/>
        <v>0</v>
      </c>
      <c r="BB537" s="20">
        <f t="shared" si="238"/>
        <v>0</v>
      </c>
      <c r="BC537" s="20">
        <f t="shared" si="239"/>
        <v>0</v>
      </c>
      <c r="BD537" s="1040"/>
      <c r="BE537" s="1040"/>
      <c r="BF537" s="1040"/>
      <c r="BG537" s="1040"/>
      <c r="BH537" s="111"/>
      <c r="BI537" s="1040"/>
      <c r="BJ537" s="111"/>
      <c r="BK537" s="1040"/>
      <c r="BL537" s="111"/>
      <c r="BM537" s="111"/>
      <c r="BN537" s="111"/>
      <c r="BO537" s="111"/>
      <c r="BP537" s="111"/>
      <c r="BQ537" s="111"/>
      <c r="BR537" s="111"/>
      <c r="BS537" s="1030"/>
      <c r="BT537" s="1030"/>
      <c r="BU537" s="1030"/>
      <c r="BV537" s="1030"/>
      <c r="BW537" s="1030"/>
      <c r="BX537" s="1030"/>
      <c r="BY537" s="1088"/>
      <c r="CA537" s="365" t="b">
        <f t="shared" si="240"/>
        <v>0</v>
      </c>
      <c r="CB537" s="365" t="b">
        <f t="shared" si="241"/>
        <v>0</v>
      </c>
      <c r="CC537" s="365" t="b">
        <f t="shared" si="242"/>
        <v>0</v>
      </c>
      <c r="CD537" s="365" t="b">
        <f t="shared" si="243"/>
        <v>0</v>
      </c>
      <c r="CE537" s="365">
        <f t="shared" si="244"/>
        <v>0</v>
      </c>
      <c r="CF537" s="365" t="b">
        <f t="shared" si="245"/>
        <v>0</v>
      </c>
      <c r="CG537" s="365" t="b">
        <f t="shared" si="246"/>
        <v>0</v>
      </c>
      <c r="CH537" s="365" t="b">
        <f t="shared" si="247"/>
        <v>0</v>
      </c>
      <c r="CI537" s="72" t="b">
        <f t="shared" si="248"/>
        <v>0</v>
      </c>
      <c r="CJ537" s="72" t="b">
        <f t="shared" si="249"/>
        <v>0</v>
      </c>
      <c r="CK537" s="72" t="b">
        <f t="shared" si="250"/>
        <v>0</v>
      </c>
      <c r="CL537" s="72">
        <f t="shared" si="251"/>
        <v>0</v>
      </c>
      <c r="CM537" s="72">
        <f t="shared" si="252"/>
        <v>0</v>
      </c>
      <c r="CN537" s="72" t="b">
        <f t="shared" si="253"/>
        <v>0</v>
      </c>
      <c r="CP537" s="13">
        <f t="shared" si="254"/>
        <v>0</v>
      </c>
      <c r="CQ537" s="13" t="b">
        <f t="shared" si="255"/>
        <v>0</v>
      </c>
      <c r="CR537" s="13" t="b">
        <f t="shared" si="256"/>
        <v>0</v>
      </c>
      <c r="CS537" s="13" t="b">
        <f t="shared" si="262"/>
        <v>0</v>
      </c>
      <c r="CT537" s="13" t="b">
        <f t="shared" si="261"/>
        <v>0</v>
      </c>
      <c r="CU537" s="13" t="b">
        <f t="shared" si="234"/>
        <v>0</v>
      </c>
      <c r="CV537" s="13" t="b">
        <f t="shared" si="257"/>
        <v>0</v>
      </c>
      <c r="CW537" s="13" t="b">
        <f t="shared" si="258"/>
        <v>0</v>
      </c>
      <c r="CX537" s="13" t="b">
        <f t="shared" si="259"/>
        <v>0</v>
      </c>
      <c r="CY537" s="13" t="b">
        <f t="shared" si="260"/>
        <v>0</v>
      </c>
    </row>
    <row r="538" spans="1:103" ht="15" thickBot="1">
      <c r="A538" s="931">
        <v>108</v>
      </c>
      <c r="B538" s="1038" t="s">
        <v>210</v>
      </c>
      <c r="C538" s="1038"/>
      <c r="D538" s="1038" t="s">
        <v>1</v>
      </c>
      <c r="E538" s="1038" t="s">
        <v>5</v>
      </c>
      <c r="F538" s="1038">
        <v>5</v>
      </c>
      <c r="G538" s="1038"/>
      <c r="H538" s="1038"/>
      <c r="I538" s="1038" t="s">
        <v>14</v>
      </c>
      <c r="J538" s="1038">
        <v>127</v>
      </c>
      <c r="K538" s="1038">
        <v>4</v>
      </c>
      <c r="L538" s="1038" t="s">
        <v>16</v>
      </c>
      <c r="M538" s="1038"/>
      <c r="N538" s="1038" t="s">
        <v>16</v>
      </c>
      <c r="O538" s="1038"/>
      <c r="P538" s="1038" t="s">
        <v>17</v>
      </c>
      <c r="Q538" s="940">
        <f>IF(I538="&lt;1966",'lista, wskaźniki'!$G$4,IF(I538="1967-1985",'lista, wskaźniki'!$G$5,IF(I538="1986-1992",'lista, wskaźniki'!$G$6,IF(I538="1993-1996",'lista, wskaźniki'!$G$7,IF(I538="&gt;1997",'lista, wskaźniki'!$G$8,IF(I538=0,'lista, wskaźniki'!$G$4))))))</f>
        <v>115</v>
      </c>
      <c r="R538" s="1038" t="s">
        <v>23</v>
      </c>
      <c r="S538" s="1038" t="s">
        <v>27</v>
      </c>
      <c r="T538" s="1038">
        <v>18</v>
      </c>
      <c r="U538" s="1038">
        <v>2010</v>
      </c>
      <c r="V538" s="1038"/>
      <c r="W538" s="107" t="s">
        <v>35</v>
      </c>
      <c r="X538" s="107" t="s">
        <v>35</v>
      </c>
      <c r="Y538" s="107" t="s">
        <v>42</v>
      </c>
      <c r="Z538" s="107"/>
      <c r="AA538" s="107" t="s">
        <v>35</v>
      </c>
      <c r="AB538" s="108">
        <f>ROUND(AD538/'lista, wskaźniki'!$A$130,1)</f>
        <v>1.3</v>
      </c>
      <c r="AC538" s="108"/>
      <c r="AD538" s="107">
        <v>1000</v>
      </c>
      <c r="AE538" s="1038"/>
      <c r="AF538" s="334">
        <f t="shared" si="235"/>
        <v>35.740699999999997</v>
      </c>
      <c r="AG538" s="272">
        <f>IF(R538="kompletna",Q538*J538*0.0036*'lista, wskaźniki'!$F$13, IF(R538="częściowa",Q538*J538*0.0036*'lista, wskaźniki'!$F$14, IF(R538="brak",Q538*J538*0.0036*'lista, wskaźniki'!$F$15,)))</f>
        <v>42.062399999999997</v>
      </c>
      <c r="AH538" s="334">
        <f>IF(Y538="inne",K538*'lista, wskaźniki'!$E$35,IF(Y538="to samo źródło",0,IF(Y538=0,0)))</f>
        <v>0</v>
      </c>
      <c r="AI538" s="334" t="b">
        <f>IF(AA538="gaz z sieci",AC538*'lista, wskaźniki'!$D$21)</f>
        <v>0</v>
      </c>
      <c r="AJ538" s="272">
        <f>IF(AA538="węgiel",AB538*'lista, wskaźniki'!$D$20, IF('Sektor mieszkaniowy'!AA538="drewno",'Sektor mieszkaniowy'!AB538*'lista, wskaźniki'!$D$22,IF('Sektor mieszkaniowy'!AA538="pellet",AB538*'lista, wskaźniki'!$D$23,IF('Sektor mieszkaniowy'!AA538="gaz z sieci",AB538*'lista, wskaźniki'!$D$21,IF('Sektor mieszkaniowy'!AA538="olej opałowy",'Sektor mieszkaniowy'!AB538*'lista, wskaźniki'!$D$24)))))</f>
        <v>29.419</v>
      </c>
      <c r="AK538" s="1041">
        <f>AL538/'lista, wskaźniki'!$A$127</f>
        <v>4.615384615384615</v>
      </c>
      <c r="AL538" s="1038">
        <v>3000</v>
      </c>
      <c r="AM538" s="20">
        <f>IF(AA538="węgiel",AF538*1/3.6*'lista, wskaźniki'!$F$20,IF(AA538="drewno",AF538*1/3.6*'lista, wskaźniki'!$F$22,IF(AA538="pellet",AF538*1/3.6*'lista, wskaźniki'!$F$23,IF(AA538="gaz z sieci",AF538*1/3.6*'lista, wskaźniki'!$F$21,IF(AA538="olej opałowy",AF538*1/3.6*'lista, wskaźniki'!$F$24,0)))))</f>
        <v>3.3857165109999996</v>
      </c>
      <c r="AN538" s="20">
        <f>IF(AA538="węgiel",AF538*'lista, wskaźniki'!$E$42,IF(AA538="drewno",AF538*'lista, wskaźniki'!$G$42,IF(AA538="pellet",AF538*'lista, wskaźniki'!$H$42,IF(AA538="gaz z sieci",AF538*'lista, wskaźniki'!$F$42,IF(AA538="olej opałowy",AF538*'lista, wskaźniki'!$I$42,0)))))</f>
        <v>1.3581466E-2</v>
      </c>
      <c r="AO538" s="20">
        <f>IF(AA538="węgiel",AF538*'lista, wskaźniki'!$E$43,IF(AA538="drewno",AF538*'lista, wskaźniki'!$G$43,IF(AA538="pellet",AF538*'lista, wskaźniki'!$H$43,IF(AA538="gaz z sieci",AF538*'lista, wskaźniki'!$F$43,IF(AA538="olej opałowy",AF538*'lista, wskaźniki'!$I$43,0)))))</f>
        <v>1.2866651999999999E-2</v>
      </c>
      <c r="AP538" s="20">
        <f>IF(AA538="węgiel",AF538*'lista, wskaźniki'!$E$44,IF(AA538="drewno",AF538*'lista, wskaźniki'!$G$44,IF(AA538="pellet",AF538*'lista, wskaźniki'!$H$44,IF(AA538="gaz z sieci",AF538*'lista, wskaźniki'!$F$44,IF(AA538="olej opałowy",AF538*'lista, wskaźniki'!$I$44,0)))))</f>
        <v>9.649988999999999E-6</v>
      </c>
      <c r="AQ538" s="20" t="b">
        <f>IF(Z538="gaz",AH538*1/3.6*'lista, wskaźniki'!$F$21,IF(Z538="energia elektryczna",AH538*1/3.6*'lista, wskaźniki'!$F$26))</f>
        <v>0</v>
      </c>
      <c r="AR538" s="20" t="b">
        <f>IF(Z538="gaz",AH538*'lista, wskaźniki'!$F$42,IF(Z538="energia elektryczna",AH538*0))</f>
        <v>0</v>
      </c>
      <c r="AS538" s="20" t="b">
        <f>IF(Z538="gaz",AH538*'lista, wskaźniki'!$F$43,IF(Z538="energia elektryczna",AH538*0))</f>
        <v>0</v>
      </c>
      <c r="AT538" s="20" t="b">
        <f>IF(Z538="gaz",AH538*'lista, wskaźniki'!$F$44,IF(Z538="energia elektryczna",AH538*0))</f>
        <v>0</v>
      </c>
      <c r="AU538" s="20">
        <f>AI538*1/3.6*'lista, wskaźniki'!$F$21</f>
        <v>0</v>
      </c>
      <c r="AV538" s="20">
        <f>AI538*'lista, wskaźniki'!$F$42</f>
        <v>0</v>
      </c>
      <c r="AW538" s="20">
        <f>AI538*'lista, wskaźniki'!$F$43</f>
        <v>0</v>
      </c>
      <c r="AX538" s="20">
        <f>AI538*'lista, wskaźniki'!$F$44</f>
        <v>0</v>
      </c>
      <c r="AY538" s="20">
        <f>AK538*'lista, wskaźniki'!$F$26</f>
        <v>4.1076923076923073</v>
      </c>
      <c r="AZ538" s="20">
        <f t="shared" si="236"/>
        <v>7.4934088186923073</v>
      </c>
      <c r="BA538" s="20">
        <f t="shared" si="237"/>
        <v>1.3581466E-2</v>
      </c>
      <c r="BB538" s="20">
        <f t="shared" si="238"/>
        <v>1.2866651999999999E-2</v>
      </c>
      <c r="BC538" s="20">
        <f t="shared" si="239"/>
        <v>9.649988999999999E-6</v>
      </c>
      <c r="BD538" s="1038" t="s">
        <v>17</v>
      </c>
      <c r="BE538" s="1038" t="s">
        <v>17</v>
      </c>
      <c r="BF538" s="1038" t="s">
        <v>17</v>
      </c>
      <c r="BG538" s="1038" t="s">
        <v>17</v>
      </c>
      <c r="BH538" s="107"/>
      <c r="BI538" s="1038" t="s">
        <v>16</v>
      </c>
      <c r="BJ538" s="107" t="s">
        <v>52</v>
      </c>
      <c r="BK538" s="1038" t="s">
        <v>17</v>
      </c>
      <c r="BL538" s="107"/>
      <c r="BM538" s="107"/>
      <c r="BN538" s="107"/>
      <c r="BO538" s="107" t="s">
        <v>56</v>
      </c>
      <c r="BP538" s="107" t="s">
        <v>52</v>
      </c>
      <c r="BQ538" s="107" t="s">
        <v>120</v>
      </c>
      <c r="BR538" s="107">
        <v>1</v>
      </c>
      <c r="BS538" s="1028"/>
      <c r="BT538" s="1028"/>
      <c r="BU538" s="1028">
        <v>3000</v>
      </c>
      <c r="BV538" s="1028"/>
      <c r="BW538" s="1028"/>
      <c r="BX538" s="1028">
        <v>12000</v>
      </c>
      <c r="BY538" s="1086"/>
      <c r="CA538" s="365">
        <f t="shared" si="240"/>
        <v>35.740699999999997</v>
      </c>
      <c r="CB538" s="365" t="b">
        <f t="shared" si="241"/>
        <v>0</v>
      </c>
      <c r="CC538" s="365" t="b">
        <f t="shared" si="242"/>
        <v>0</v>
      </c>
      <c r="CD538" s="365" t="b">
        <f t="shared" si="243"/>
        <v>0</v>
      </c>
      <c r="CE538" s="365" t="b">
        <f t="shared" si="244"/>
        <v>0</v>
      </c>
      <c r="CF538" s="365" t="b">
        <f t="shared" si="245"/>
        <v>0</v>
      </c>
      <c r="CG538" s="365" t="b">
        <f t="shared" si="246"/>
        <v>0</v>
      </c>
      <c r="CH538" s="365" t="b">
        <f t="shared" si="247"/>
        <v>0</v>
      </c>
      <c r="CI538" s="72">
        <f t="shared" si="248"/>
        <v>35.740699999999997</v>
      </c>
      <c r="CJ538" s="72" t="b">
        <f t="shared" si="249"/>
        <v>0</v>
      </c>
      <c r="CK538" s="72" t="b">
        <f t="shared" si="250"/>
        <v>0</v>
      </c>
      <c r="CL538" s="72">
        <f t="shared" si="251"/>
        <v>0</v>
      </c>
      <c r="CM538" s="72" t="b">
        <f t="shared" si="252"/>
        <v>0</v>
      </c>
      <c r="CN538" s="72" t="b">
        <f t="shared" si="253"/>
        <v>0</v>
      </c>
      <c r="CP538" s="13" t="b">
        <f t="shared" si="254"/>
        <v>0</v>
      </c>
      <c r="CQ538" s="13">
        <f t="shared" si="255"/>
        <v>0</v>
      </c>
      <c r="CR538" s="13" t="b">
        <f t="shared" si="256"/>
        <v>0</v>
      </c>
      <c r="CS538" s="13">
        <f t="shared" si="262"/>
        <v>0</v>
      </c>
      <c r="CT538" s="13" t="b">
        <f t="shared" si="261"/>
        <v>0</v>
      </c>
      <c r="CU538" s="13">
        <f t="shared" si="234"/>
        <v>0</v>
      </c>
      <c r="CV538" s="13" t="b">
        <f t="shared" si="257"/>
        <v>0</v>
      </c>
      <c r="CW538" s="13">
        <f t="shared" si="258"/>
        <v>0</v>
      </c>
      <c r="CX538" s="13">
        <f t="shared" si="259"/>
        <v>127</v>
      </c>
      <c r="CY538" s="13">
        <f t="shared" si="260"/>
        <v>63.5</v>
      </c>
    </row>
    <row r="539" spans="1:103" ht="15" thickBot="1">
      <c r="A539" s="932"/>
      <c r="B539" s="1039"/>
      <c r="C539" s="1039"/>
      <c r="D539" s="1039"/>
      <c r="E539" s="1039"/>
      <c r="F539" s="1039"/>
      <c r="G539" s="1039"/>
      <c r="H539" s="1039"/>
      <c r="I539" s="1039"/>
      <c r="J539" s="1039"/>
      <c r="K539" s="1039"/>
      <c r="L539" s="1039"/>
      <c r="M539" s="1039"/>
      <c r="N539" s="1039"/>
      <c r="O539" s="1039"/>
      <c r="P539" s="1039"/>
      <c r="Q539" s="941"/>
      <c r="R539" s="1039"/>
      <c r="S539" s="1039"/>
      <c r="T539" s="1039"/>
      <c r="U539" s="1039"/>
      <c r="V539" s="1039"/>
      <c r="W539" s="20" t="s">
        <v>36</v>
      </c>
      <c r="X539" s="109" t="s">
        <v>195</v>
      </c>
      <c r="Y539" s="109"/>
      <c r="Z539" s="109"/>
      <c r="AA539" s="109" t="s">
        <v>36</v>
      </c>
      <c r="AB539" s="110">
        <f>INT(AD539/'lista, wskaźniki'!$A$133)</f>
        <v>5</v>
      </c>
      <c r="AC539" s="110"/>
      <c r="AD539" s="109">
        <v>1500</v>
      </c>
      <c r="AE539" s="1039"/>
      <c r="AF539" s="334">
        <f t="shared" si="235"/>
        <v>60.03</v>
      </c>
      <c r="AG539" s="272">
        <v>42.06</v>
      </c>
      <c r="AH539" s="334">
        <f>IF(Y539="inne",K539*'lista, wskaźniki'!$E$35,IF(Y539="to samo źródło",0,IF(Y539=0,0)))</f>
        <v>0</v>
      </c>
      <c r="AI539" s="334" t="b">
        <f>IF(AA539="gaz z sieci",AC539*'lista, wskaźniki'!$D$21)</f>
        <v>0</v>
      </c>
      <c r="AJ539" s="272">
        <f>IF(AA539="węgiel",AB539*'lista, wskaźniki'!$D$20, IF('Sektor mieszkaniowy'!AA539="drewno",'Sektor mieszkaniowy'!AB539*'lista, wskaźniki'!$D$22,IF('Sektor mieszkaniowy'!AA539="pellet",AB539*'lista, wskaźniki'!$D$23,IF('Sektor mieszkaniowy'!AA539="gaz z sieci",AB539*'lista, wskaźniki'!$D$21,IF('Sektor mieszkaniowy'!AA539="olej opałowy",'Sektor mieszkaniowy'!AB539*'lista, wskaźniki'!$D$24)))))</f>
        <v>78</v>
      </c>
      <c r="AK539" s="1042"/>
      <c r="AL539" s="1039"/>
      <c r="AM539" s="20">
        <f>IF(AA539="węgiel",AF539*1/3.6*'lista, wskaźniki'!$F$20,IF(AA539="drewno",AF539*1/3.6*'lista, wskaźniki'!$F$22,IF(AA539="pellet",AF539*1/3.6*'lista, wskaźniki'!$F$23,IF(AA539="gaz z sieci",AF539*1/3.6*'lista, wskaźniki'!$F$21,IF(AA539="olej opałowy",AF539*1/3.6*'lista, wskaźniki'!$F$24,0)))))</f>
        <v>0</v>
      </c>
      <c r="AN539" s="20">
        <f>IF(AA539="węgiel",AF539*'lista, wskaźniki'!$E$42,IF(AA539="drewno",AF539*'lista, wskaźniki'!$G$42,IF(AA539="pellet",AF539*'lista, wskaźniki'!$H$42,IF(AA539="gaz z sieci",AF539*'lista, wskaźniki'!$F$42,IF(AA539="olej opałowy",AF539*'lista, wskaźniki'!$I$42,0)))))</f>
        <v>4.8624299999999995E-2</v>
      </c>
      <c r="AO539" s="20">
        <f>IF(AA539="węgiel",AF539*'lista, wskaźniki'!$E$43,IF(AA539="drewno",AF539*'lista, wskaźniki'!$G$43,IF(AA539="pellet",AF539*'lista, wskaźniki'!$H$43,IF(AA539="gaz z sieci",AF539*'lista, wskaźniki'!$F$43,IF(AA539="olej opałowy",AF539*'lista, wskaźniki'!$I$43,0)))))</f>
        <v>4.8624299999999995E-2</v>
      </c>
      <c r="AP539" s="20">
        <f>IF(AA539="węgiel",AF539*'lista, wskaźniki'!$E$44,IF(AA539="drewno",AF539*'lista, wskaźniki'!$G$44,IF(AA539="pellet",AF539*'lista, wskaźniki'!$H$44,IF(AA539="gaz z sieci",AF539*'lista, wskaźniki'!$F$44,IF(AA539="olej opałowy",AF539*'lista, wskaźniki'!$I$44,0)))))</f>
        <v>1.50075E-5</v>
      </c>
      <c r="AQ539" s="20" t="b">
        <f>IF(Z539="gaz",AH539*1/3.6*'lista, wskaźniki'!$F$21,IF(Z539="energia elektryczna",AH539*1/3.6*'lista, wskaźniki'!$F$26))</f>
        <v>0</v>
      </c>
      <c r="AR539" s="20" t="b">
        <f>IF(Z539="gaz",AH539*'lista, wskaźniki'!$F$42,IF(Z539="energia elektryczna",AH539*0))</f>
        <v>0</v>
      </c>
      <c r="AS539" s="20" t="b">
        <f>IF(Z539="gaz",AH539*'lista, wskaźniki'!$F$43,IF(Z539="energia elektryczna",AH539*0))</f>
        <v>0</v>
      </c>
      <c r="AT539" s="20" t="b">
        <f>IF(Z539="gaz",AH539*'lista, wskaźniki'!$F$44,IF(Z539="energia elektryczna",AH539*0))</f>
        <v>0</v>
      </c>
      <c r="AU539" s="20">
        <f>AI539*1/3.6*'lista, wskaźniki'!$F$21</f>
        <v>0</v>
      </c>
      <c r="AV539" s="20">
        <f>AI539*'lista, wskaźniki'!$F$42</f>
        <v>0</v>
      </c>
      <c r="AW539" s="20">
        <f>AI539*'lista, wskaźniki'!$F$43</f>
        <v>0</v>
      </c>
      <c r="AX539" s="20">
        <f>AI539*'lista, wskaźniki'!$F$44</f>
        <v>0</v>
      </c>
      <c r="AY539" s="20">
        <f>AK539*'lista, wskaźniki'!$F$26</f>
        <v>0</v>
      </c>
      <c r="AZ539" s="20">
        <f t="shared" si="236"/>
        <v>0</v>
      </c>
      <c r="BA539" s="20">
        <f t="shared" si="237"/>
        <v>4.8624299999999995E-2</v>
      </c>
      <c r="BB539" s="20">
        <f t="shared" si="238"/>
        <v>4.8624299999999995E-2</v>
      </c>
      <c r="BC539" s="20">
        <f t="shared" si="239"/>
        <v>1.50075E-5</v>
      </c>
      <c r="BD539" s="1039"/>
      <c r="BE539" s="1039"/>
      <c r="BF539" s="1039"/>
      <c r="BG539" s="1039"/>
      <c r="BH539" s="109"/>
      <c r="BI539" s="1039"/>
      <c r="BJ539" s="109"/>
      <c r="BK539" s="1039"/>
      <c r="BL539" s="109"/>
      <c r="BM539" s="109"/>
      <c r="BN539" s="109"/>
      <c r="BO539" s="109"/>
      <c r="BP539" s="109"/>
      <c r="BQ539" s="109" t="s">
        <v>121</v>
      </c>
      <c r="BR539" s="109">
        <v>1</v>
      </c>
      <c r="BS539" s="1029"/>
      <c r="BT539" s="1029"/>
      <c r="BU539" s="1029"/>
      <c r="BV539" s="1029"/>
      <c r="BW539" s="1029"/>
      <c r="BX539" s="1029"/>
      <c r="BY539" s="1087"/>
      <c r="CA539" s="365" t="b">
        <f t="shared" si="240"/>
        <v>0</v>
      </c>
      <c r="CB539" s="365">
        <f t="shared" si="241"/>
        <v>60.03</v>
      </c>
      <c r="CC539" s="365" t="b">
        <f t="shared" si="242"/>
        <v>0</v>
      </c>
      <c r="CD539" s="365" t="b">
        <f t="shared" si="243"/>
        <v>0</v>
      </c>
      <c r="CE539" s="365" t="b">
        <f t="shared" si="244"/>
        <v>0</v>
      </c>
      <c r="CF539" s="365" t="b">
        <f t="shared" si="245"/>
        <v>0</v>
      </c>
      <c r="CG539" s="365" t="b">
        <f t="shared" si="246"/>
        <v>0</v>
      </c>
      <c r="CH539" s="365" t="b">
        <f t="shared" si="247"/>
        <v>0</v>
      </c>
      <c r="CI539" s="72" t="b">
        <f t="shared" si="248"/>
        <v>0</v>
      </c>
      <c r="CJ539" s="72">
        <f t="shared" si="249"/>
        <v>60.03</v>
      </c>
      <c r="CK539" s="72" t="b">
        <f t="shared" si="250"/>
        <v>0</v>
      </c>
      <c r="CL539" s="72">
        <f t="shared" si="251"/>
        <v>0</v>
      </c>
      <c r="CM539" s="72" t="b">
        <f t="shared" si="252"/>
        <v>0</v>
      </c>
      <c r="CN539" s="72" t="b">
        <f t="shared" si="253"/>
        <v>0</v>
      </c>
      <c r="CP539" s="13">
        <f t="shared" si="254"/>
        <v>0</v>
      </c>
      <c r="CQ539" s="13" t="b">
        <f t="shared" si="255"/>
        <v>0</v>
      </c>
      <c r="CR539" s="13" t="b">
        <f t="shared" si="256"/>
        <v>0</v>
      </c>
      <c r="CS539" s="13" t="b">
        <f t="shared" si="262"/>
        <v>0</v>
      </c>
      <c r="CT539" s="13" t="b">
        <f t="shared" si="261"/>
        <v>0</v>
      </c>
      <c r="CU539" s="13" t="b">
        <f t="shared" si="234"/>
        <v>0</v>
      </c>
      <c r="CV539" s="13" t="b">
        <f t="shared" si="257"/>
        <v>0</v>
      </c>
      <c r="CW539" s="13" t="b">
        <f t="shared" si="258"/>
        <v>0</v>
      </c>
      <c r="CX539" s="13" t="b">
        <f t="shared" si="259"/>
        <v>0</v>
      </c>
      <c r="CY539" s="13" t="b">
        <f t="shared" si="260"/>
        <v>0</v>
      </c>
    </row>
    <row r="540" spans="1:103" ht="15" thickBot="1">
      <c r="A540" s="932"/>
      <c r="B540" s="1039"/>
      <c r="C540" s="1039"/>
      <c r="D540" s="1039"/>
      <c r="E540" s="1039"/>
      <c r="F540" s="1039"/>
      <c r="G540" s="1039"/>
      <c r="H540" s="1039"/>
      <c r="I540" s="1039"/>
      <c r="J540" s="1039"/>
      <c r="K540" s="1039"/>
      <c r="L540" s="1039"/>
      <c r="M540" s="1039"/>
      <c r="N540" s="1039"/>
      <c r="O540" s="1039"/>
      <c r="P540" s="1039"/>
      <c r="Q540" s="941"/>
      <c r="R540" s="1039"/>
      <c r="S540" s="1039"/>
      <c r="T540" s="1039"/>
      <c r="U540" s="1039"/>
      <c r="V540" s="1039"/>
      <c r="W540" s="109"/>
      <c r="X540" s="109" t="s">
        <v>38</v>
      </c>
      <c r="Y540" s="109"/>
      <c r="Z540" s="109"/>
      <c r="AA540" s="109" t="s">
        <v>50</v>
      </c>
      <c r="AB540" s="110"/>
      <c r="AC540" s="110"/>
      <c r="AD540" s="109"/>
      <c r="AE540" s="1039"/>
      <c r="AF540" s="334">
        <f t="shared" si="235"/>
        <v>0</v>
      </c>
      <c r="AG540" s="272">
        <f>IF(R540="kompletna",Q540*J540*0.0036*'lista, wskaźniki'!$F$13, IF(R540="częściowa",Q540*J540*0.0036*'lista, wskaźniki'!$F$14, IF(R540="brak",Q540*J540*0.0036*'lista, wskaźniki'!$F$15,)))</f>
        <v>0</v>
      </c>
      <c r="AH540" s="334">
        <f>IF(Y540="inne",K540*'lista, wskaźniki'!$E$35,IF(Y540="to samo źródło",0,IF(Y540=0,0)))</f>
        <v>0</v>
      </c>
      <c r="AI540" s="334" t="b">
        <f>IF(AA540="gaz z sieci",AC540*'lista, wskaźniki'!$D$21)</f>
        <v>0</v>
      </c>
      <c r="AJ540" s="272">
        <f>IF(AA540="węgiel",AB540*'lista, wskaźniki'!$D$20, IF('Sektor mieszkaniowy'!AA540="drewno",'Sektor mieszkaniowy'!AB540*'lista, wskaźniki'!$D$22,IF('Sektor mieszkaniowy'!AA540="pellet",AB540*'lista, wskaźniki'!$D$23,IF('Sektor mieszkaniowy'!AA540="gaz z sieci",AB540*'lista, wskaźniki'!$D$21,IF('Sektor mieszkaniowy'!AA540="olej opałowy",'Sektor mieszkaniowy'!AB540*'lista, wskaźniki'!$D$24)))))</f>
        <v>0</v>
      </c>
      <c r="AK540" s="1042"/>
      <c r="AL540" s="1039"/>
      <c r="AM540" s="20">
        <f>IF(AA540="węgiel",AF540*1/3.6*'lista, wskaźniki'!$F$20,IF(AA540="drewno",AF540*1/3.6*'lista, wskaźniki'!$F$22,IF(AA540="pellet",AF540*1/3.6*'lista, wskaźniki'!$F$23,IF(AA540="gaz z sieci",AF540*1/3.6*'lista, wskaźniki'!$F$21,IF(AA540="olej opałowy",AF540*1/3.6*'lista, wskaźniki'!$F$24,0)))))</f>
        <v>0</v>
      </c>
      <c r="AN540" s="20">
        <f>IF(AA540="węgiel",AF540*'lista, wskaźniki'!$E$42,IF(AA540="drewno",AF540*'lista, wskaźniki'!$G$42,IF(AA540="pellet",AF540*'lista, wskaźniki'!$H$42,IF(AA540="gaz z sieci",AF540*'lista, wskaźniki'!$F$42,IF(AA540="olej opałowy",AF540*'lista, wskaźniki'!$I$42,0)))))</f>
        <v>0</v>
      </c>
      <c r="AO540" s="20">
        <f>IF(AA540="węgiel",AF540*'lista, wskaźniki'!$E$43,IF(AA540="drewno",AF540*'lista, wskaźniki'!$G$43,IF(AA540="pellet",AF540*'lista, wskaźniki'!$H$43,IF(AA540="gaz z sieci",AF540*'lista, wskaźniki'!$F$43,IF(AA540="olej opałowy",AF540*'lista, wskaźniki'!$I$43,0)))))</f>
        <v>0</v>
      </c>
      <c r="AP540" s="20">
        <f>IF(AA540="węgiel",AF540*'lista, wskaźniki'!$E$44,IF(AA540="drewno",AF540*'lista, wskaźniki'!$G$44,IF(AA540="pellet",AF540*'lista, wskaźniki'!$H$44,IF(AA540="gaz z sieci",AF540*'lista, wskaźniki'!$F$44,IF(AA540="olej opałowy",AF540*'lista, wskaźniki'!$I$44,0)))))</f>
        <v>0</v>
      </c>
      <c r="AQ540" s="20" t="b">
        <f>IF(Z540="gaz",AH540*1/3.6*'lista, wskaźniki'!$F$21,IF(Z540="energia elektryczna",AH540*1/3.6*'lista, wskaźniki'!$F$26))</f>
        <v>0</v>
      </c>
      <c r="AR540" s="20" t="b">
        <f>IF(Z540="gaz",AH540*'lista, wskaźniki'!$F$42,IF(Z540="energia elektryczna",AH540*0))</f>
        <v>0</v>
      </c>
      <c r="AS540" s="20" t="b">
        <f>IF(Z540="gaz",AH540*'lista, wskaźniki'!$F$43,IF(Z540="energia elektryczna",AH540*0))</f>
        <v>0</v>
      </c>
      <c r="AT540" s="20" t="b">
        <f>IF(Z540="gaz",AH540*'lista, wskaźniki'!$F$44,IF(Z540="energia elektryczna",AH540*0))</f>
        <v>0</v>
      </c>
      <c r="AU540" s="20">
        <f>AI540*1/3.6*'lista, wskaźniki'!$F$21</f>
        <v>0</v>
      </c>
      <c r="AV540" s="20">
        <f>AI540*'lista, wskaźniki'!$F$42</f>
        <v>0</v>
      </c>
      <c r="AW540" s="20">
        <f>AI540*'lista, wskaźniki'!$F$43</f>
        <v>0</v>
      </c>
      <c r="AX540" s="20">
        <f>AI540*'lista, wskaźniki'!$F$44</f>
        <v>0</v>
      </c>
      <c r="AY540" s="20">
        <f>AK540*'lista, wskaźniki'!$F$26</f>
        <v>0</v>
      </c>
      <c r="AZ540" s="20">
        <f t="shared" si="236"/>
        <v>0</v>
      </c>
      <c r="BA540" s="20">
        <f t="shared" si="237"/>
        <v>0</v>
      </c>
      <c r="BB540" s="20">
        <f t="shared" si="238"/>
        <v>0</v>
      </c>
      <c r="BC540" s="20">
        <f t="shared" si="239"/>
        <v>0</v>
      </c>
      <c r="BD540" s="1039"/>
      <c r="BE540" s="1039"/>
      <c r="BF540" s="1039"/>
      <c r="BG540" s="1039"/>
      <c r="BH540" s="109"/>
      <c r="BI540" s="1039"/>
      <c r="BJ540" s="109"/>
      <c r="BK540" s="1039"/>
      <c r="BL540" s="109"/>
      <c r="BM540" s="109"/>
      <c r="BN540" s="109"/>
      <c r="BO540" s="109"/>
      <c r="BP540" s="109"/>
      <c r="BQ540" s="109"/>
      <c r="BR540" s="109"/>
      <c r="BS540" s="1029"/>
      <c r="BT540" s="1029"/>
      <c r="BU540" s="1029"/>
      <c r="BV540" s="1029"/>
      <c r="BW540" s="1029"/>
      <c r="BX540" s="1029"/>
      <c r="BY540" s="1087"/>
      <c r="CA540" s="365" t="b">
        <f t="shared" si="240"/>
        <v>0</v>
      </c>
      <c r="CB540" s="365" t="b">
        <f t="shared" si="241"/>
        <v>0</v>
      </c>
      <c r="CC540" s="365">
        <f t="shared" si="242"/>
        <v>0</v>
      </c>
      <c r="CD540" s="365" t="b">
        <f t="shared" si="243"/>
        <v>0</v>
      </c>
      <c r="CE540" s="365" t="b">
        <f t="shared" si="244"/>
        <v>0</v>
      </c>
      <c r="CF540" s="365" t="b">
        <f t="shared" si="245"/>
        <v>0</v>
      </c>
      <c r="CG540" s="365" t="b">
        <f t="shared" si="246"/>
        <v>0</v>
      </c>
      <c r="CH540" s="365" t="b">
        <f t="shared" si="247"/>
        <v>0</v>
      </c>
      <c r="CI540" s="72" t="b">
        <f t="shared" si="248"/>
        <v>0</v>
      </c>
      <c r="CJ540" s="72" t="b">
        <f t="shared" si="249"/>
        <v>0</v>
      </c>
      <c r="CK540" s="72">
        <f t="shared" si="250"/>
        <v>0</v>
      </c>
      <c r="CL540" s="72">
        <f t="shared" si="251"/>
        <v>0</v>
      </c>
      <c r="CM540" s="72" t="b">
        <f t="shared" si="252"/>
        <v>0</v>
      </c>
      <c r="CN540" s="72" t="b">
        <f t="shared" si="253"/>
        <v>0</v>
      </c>
      <c r="CP540" s="13">
        <f t="shared" si="254"/>
        <v>0</v>
      </c>
      <c r="CQ540" s="13" t="b">
        <f t="shared" si="255"/>
        <v>0</v>
      </c>
      <c r="CR540" s="13" t="b">
        <f t="shared" si="256"/>
        <v>0</v>
      </c>
      <c r="CS540" s="13" t="b">
        <f t="shared" si="262"/>
        <v>0</v>
      </c>
      <c r="CT540" s="13" t="b">
        <f t="shared" si="261"/>
        <v>0</v>
      </c>
      <c r="CU540" s="13" t="b">
        <f t="shared" si="234"/>
        <v>0</v>
      </c>
      <c r="CV540" s="13" t="b">
        <f t="shared" si="257"/>
        <v>0</v>
      </c>
      <c r="CW540" s="13" t="b">
        <f t="shared" si="258"/>
        <v>0</v>
      </c>
      <c r="CX540" s="13" t="b">
        <f t="shared" si="259"/>
        <v>0</v>
      </c>
      <c r="CY540" s="13" t="b">
        <f t="shared" si="260"/>
        <v>0</v>
      </c>
    </row>
    <row r="541" spans="1:103" s="282" customFormat="1" ht="15" thickBot="1">
      <c r="A541" s="932"/>
      <c r="B541" s="1039"/>
      <c r="C541" s="1039"/>
      <c r="D541" s="1039"/>
      <c r="E541" s="1039"/>
      <c r="F541" s="1039"/>
      <c r="G541" s="1039"/>
      <c r="H541" s="1039"/>
      <c r="I541" s="1039"/>
      <c r="J541" s="1039"/>
      <c r="K541" s="1039"/>
      <c r="L541" s="1039"/>
      <c r="M541" s="1039"/>
      <c r="N541" s="1039"/>
      <c r="O541" s="1039"/>
      <c r="P541" s="1039"/>
      <c r="Q541" s="941"/>
      <c r="R541" s="1039"/>
      <c r="S541" s="1039"/>
      <c r="T541" s="1039"/>
      <c r="U541" s="1039"/>
      <c r="V541" s="1039"/>
      <c r="W541" s="297"/>
      <c r="X541" s="297"/>
      <c r="Y541" s="297"/>
      <c r="Z541" s="297"/>
      <c r="AA541" s="332" t="s">
        <v>38</v>
      </c>
      <c r="AB541" s="298"/>
      <c r="AC541" s="298">
        <f>AD541/2.5</f>
        <v>144</v>
      </c>
      <c r="AD541" s="297">
        <v>360</v>
      </c>
      <c r="AE541" s="1039"/>
      <c r="AF541" s="334">
        <f t="shared" si="235"/>
        <v>0</v>
      </c>
      <c r="AG541" s="281">
        <f>IF(R541="kompletna",Q541*J541*0.0036*'lista, wskaźniki'!$F$13, IF(R541="częściowa",Q541*J541*0.0036*'lista, wskaźniki'!$F$14, IF(R541="brak",Q541*J541*0.0036*'lista, wskaźniki'!$F$15,)))</f>
        <v>0</v>
      </c>
      <c r="AH541" s="334">
        <f>IF(Y541="inne",K541*'lista, wskaźniki'!$E$35,IF(Y541="to samo źródło",0,IF(Y541=0,0)))</f>
        <v>0</v>
      </c>
      <c r="AI541" s="334">
        <f>IF(AA541="gaz z sieci",AC541*'lista, wskaźniki'!$D$21)</f>
        <v>5.2012799999999997</v>
      </c>
      <c r="AJ541" s="281">
        <f>IF(AA541="węgiel",AB541*'lista, wskaźniki'!$D$20, IF('Sektor mieszkaniowy'!AA541="drewno",'Sektor mieszkaniowy'!AB541*'lista, wskaźniki'!$D$22,IF('Sektor mieszkaniowy'!AA541="pellet",AB541*'lista, wskaźniki'!$D$23,IF('Sektor mieszkaniowy'!AA541="gaz z sieci",AB541*'lista, wskaźniki'!$D$21,IF('Sektor mieszkaniowy'!AA541="olej opałowy",'Sektor mieszkaniowy'!AB541*'lista, wskaźniki'!$D$24)))))</f>
        <v>0</v>
      </c>
      <c r="AK541" s="1042"/>
      <c r="AL541" s="1039"/>
      <c r="AM541" s="20">
        <f>IF(AA541="węgiel",AF541*1/3.6*'lista, wskaźniki'!$F$20,IF(AA541="drewno",AF541*1/3.6*'lista, wskaźniki'!$F$22,IF(AA541="pellet",AF541*1/3.6*'lista, wskaźniki'!$F$23,IF(AA541="gaz z sieci",AF541*1/3.6*'lista, wskaźniki'!$F$21,IF(AA541="olej opałowy",AF541*1/3.6*'lista, wskaźniki'!$F$24,0)))))</f>
        <v>0</v>
      </c>
      <c r="AN541" s="20">
        <f>IF(AA541="węgiel",AF541*'lista, wskaźniki'!$E$42,IF(AA541="drewno",AF541*'lista, wskaźniki'!$G$42,IF(AA541="pellet",AF541*'lista, wskaźniki'!$H$42,IF(AA541="gaz z sieci",AF541*'lista, wskaźniki'!$F$42,IF(AA541="olej opałowy",AF541*'lista, wskaźniki'!$I$42,0)))))</f>
        <v>0</v>
      </c>
      <c r="AO541" s="20">
        <f>IF(AA541="węgiel",AF541*'lista, wskaźniki'!$E$43,IF(AA541="drewno",AF541*'lista, wskaźniki'!$G$43,IF(AA541="pellet",AF541*'lista, wskaźniki'!$H$43,IF(AA541="gaz z sieci",AF541*'lista, wskaźniki'!$F$43,IF(AA541="olej opałowy",AF541*'lista, wskaźniki'!$I$43,0)))))</f>
        <v>0</v>
      </c>
      <c r="AP541" s="20">
        <f>IF(AA541="węgiel",AF541*'lista, wskaźniki'!$E$44,IF(AA541="drewno",AF541*'lista, wskaźniki'!$G$44,IF(AA541="pellet",AF541*'lista, wskaźniki'!$H$44,IF(AA541="gaz z sieci",AF541*'lista, wskaźniki'!$F$44,IF(AA541="olej opałowy",AF541*'lista, wskaźniki'!$I$44,0)))))</f>
        <v>0</v>
      </c>
      <c r="AQ541" s="20" t="b">
        <f>IF(Z541="gaz",AH541*1/3.6*'lista, wskaźniki'!$F$21,IF(Z541="energia elektryczna",AH541*1/3.6*'lista, wskaźniki'!$F$26))</f>
        <v>0</v>
      </c>
      <c r="AR541" s="20" t="b">
        <f>IF(Z541="gaz",AH541*'lista, wskaźniki'!$F$42,IF(Z541="energia elektryczna",AH541*0))</f>
        <v>0</v>
      </c>
      <c r="AS541" s="20" t="b">
        <f>IF(Z541="gaz",AH541*'lista, wskaźniki'!$F$43,IF(Z541="energia elektryczna",AH541*0))</f>
        <v>0</v>
      </c>
      <c r="AT541" s="20" t="b">
        <f>IF(Z541="gaz",AH541*'lista, wskaźniki'!$F$44,IF(Z541="energia elektryczna",AH541*0))</f>
        <v>0</v>
      </c>
      <c r="AU541" s="20">
        <f>AI541*1/3.6*'lista, wskaźniki'!$F$21</f>
        <v>0.29033544959999996</v>
      </c>
      <c r="AV541" s="20">
        <f>AI541*'lista, wskaźniki'!$F$42</f>
        <v>2.6006399999999995E-6</v>
      </c>
      <c r="AW541" s="20">
        <f>AI541*'lista, wskaźniki'!$F$43</f>
        <v>2.6006399999999995E-6</v>
      </c>
      <c r="AX541" s="20">
        <f>AI541*'lista, wskaźniki'!$F$44</f>
        <v>0</v>
      </c>
      <c r="AY541" s="20">
        <f>AK541*'lista, wskaźniki'!$F$26</f>
        <v>0</v>
      </c>
      <c r="AZ541" s="20">
        <f t="shared" si="236"/>
        <v>0.29033544959999996</v>
      </c>
      <c r="BA541" s="20">
        <f t="shared" si="237"/>
        <v>2.6006399999999995E-6</v>
      </c>
      <c r="BB541" s="20">
        <f t="shared" si="238"/>
        <v>2.6006399999999995E-6</v>
      </c>
      <c r="BC541" s="20">
        <f t="shared" si="239"/>
        <v>0</v>
      </c>
      <c r="BD541" s="1039"/>
      <c r="BE541" s="1039"/>
      <c r="BF541" s="1039"/>
      <c r="BG541" s="1039"/>
      <c r="BH541" s="297"/>
      <c r="BI541" s="1039"/>
      <c r="BJ541" s="297"/>
      <c r="BK541" s="1039"/>
      <c r="BL541" s="297"/>
      <c r="BM541" s="297"/>
      <c r="BN541" s="297"/>
      <c r="BO541" s="297"/>
      <c r="BP541" s="297"/>
      <c r="BQ541" s="297"/>
      <c r="BR541" s="297"/>
      <c r="BS541" s="1029"/>
      <c r="BT541" s="1029"/>
      <c r="BU541" s="1029"/>
      <c r="BV541" s="1029"/>
      <c r="BW541" s="1029"/>
      <c r="BX541" s="1029"/>
      <c r="BY541" s="1087"/>
      <c r="CA541" s="365" t="b">
        <f t="shared" si="240"/>
        <v>0</v>
      </c>
      <c r="CB541" s="365" t="b">
        <f t="shared" si="241"/>
        <v>0</v>
      </c>
      <c r="CC541" s="365" t="b">
        <f t="shared" si="242"/>
        <v>0</v>
      </c>
      <c r="CD541" s="365">
        <f t="shared" si="243"/>
        <v>0</v>
      </c>
      <c r="CE541" s="365" t="b">
        <f t="shared" si="244"/>
        <v>0</v>
      </c>
      <c r="CF541" s="365" t="b">
        <f t="shared" si="245"/>
        <v>0</v>
      </c>
      <c r="CG541" s="365" t="b">
        <f t="shared" si="246"/>
        <v>0</v>
      </c>
      <c r="CH541" s="365">
        <f t="shared" si="247"/>
        <v>5.2012799999999997</v>
      </c>
      <c r="CI541" s="72" t="b">
        <f t="shared" si="248"/>
        <v>0</v>
      </c>
      <c r="CJ541" s="72" t="b">
        <f t="shared" si="249"/>
        <v>0</v>
      </c>
      <c r="CK541" s="72" t="b">
        <f t="shared" si="250"/>
        <v>0</v>
      </c>
      <c r="CL541" s="72">
        <f t="shared" si="251"/>
        <v>0</v>
      </c>
      <c r="CM541" s="72" t="b">
        <f t="shared" si="252"/>
        <v>0</v>
      </c>
      <c r="CN541" s="72" t="b">
        <f t="shared" si="253"/>
        <v>0</v>
      </c>
      <c r="CP541" s="13">
        <f t="shared" si="254"/>
        <v>0</v>
      </c>
      <c r="CQ541" s="13" t="b">
        <f t="shared" si="255"/>
        <v>0</v>
      </c>
      <c r="CR541" s="13" t="b">
        <f t="shared" si="256"/>
        <v>0</v>
      </c>
      <c r="CS541" s="13" t="b">
        <f t="shared" si="262"/>
        <v>0</v>
      </c>
      <c r="CT541" s="13" t="b">
        <f t="shared" si="261"/>
        <v>0</v>
      </c>
      <c r="CU541" s="13" t="b">
        <f t="shared" si="234"/>
        <v>0</v>
      </c>
      <c r="CV541" s="13" t="b">
        <f t="shared" si="257"/>
        <v>0</v>
      </c>
      <c r="CW541" s="13" t="b">
        <f t="shared" si="258"/>
        <v>0</v>
      </c>
      <c r="CX541" s="13" t="b">
        <f t="shared" si="259"/>
        <v>0</v>
      </c>
      <c r="CY541" s="13" t="b">
        <f t="shared" si="260"/>
        <v>0</v>
      </c>
    </row>
    <row r="542" spans="1:103" ht="15" thickBot="1">
      <c r="A542" s="933"/>
      <c r="B542" s="1040"/>
      <c r="C542" s="1040"/>
      <c r="D542" s="1040"/>
      <c r="E542" s="1040"/>
      <c r="F542" s="1040"/>
      <c r="G542" s="1040"/>
      <c r="H542" s="1040"/>
      <c r="I542" s="1040"/>
      <c r="J542" s="1040"/>
      <c r="K542" s="1040"/>
      <c r="L542" s="1040"/>
      <c r="M542" s="1040"/>
      <c r="N542" s="1040"/>
      <c r="O542" s="1040"/>
      <c r="P542" s="1040"/>
      <c r="Q542" s="942"/>
      <c r="R542" s="1040"/>
      <c r="S542" s="1040"/>
      <c r="T542" s="1040"/>
      <c r="U542" s="1040"/>
      <c r="V542" s="1040"/>
      <c r="W542" s="111"/>
      <c r="X542" s="111"/>
      <c r="Y542" s="111"/>
      <c r="Z542" s="111"/>
      <c r="AA542" s="111" t="s">
        <v>37</v>
      </c>
      <c r="AB542" s="112"/>
      <c r="AC542" s="112"/>
      <c r="AD542" s="111"/>
      <c r="AE542" s="1040"/>
      <c r="AF542" s="334">
        <f t="shared" si="235"/>
        <v>0</v>
      </c>
      <c r="AG542" s="272">
        <f>IF(R542="kompletna",Q542*J542*0.0036*'lista, wskaźniki'!$F$13, IF(R542="częściowa",Q542*J542*0.0036*'lista, wskaźniki'!$F$14, IF(R542="brak",Q542*J542*0.0036*'lista, wskaźniki'!$F$15,)))</f>
        <v>0</v>
      </c>
      <c r="AH542" s="334">
        <f>IF(Y542="inne",K542*'lista, wskaźniki'!$E$35,IF(Y542="to samo źródło",0,IF(Y542=0,0)))</f>
        <v>0</v>
      </c>
      <c r="AI542" s="334" t="b">
        <f>IF(AA542="gaz z sieci",AC542*'lista, wskaźniki'!$D$21)</f>
        <v>0</v>
      </c>
      <c r="AJ542" s="272">
        <f>IF(AA542="węgiel",AB542*'lista, wskaźniki'!$D$20, IF('Sektor mieszkaniowy'!AA542="drewno",'Sektor mieszkaniowy'!AB542*'lista, wskaźniki'!$D$22,IF('Sektor mieszkaniowy'!AA542="pellet",AB542*'lista, wskaźniki'!$D$23,IF('Sektor mieszkaniowy'!AA542="gaz z sieci",AB542*'lista, wskaźniki'!$D$21,IF('Sektor mieszkaniowy'!AA542="olej opałowy",'Sektor mieszkaniowy'!AB542*'lista, wskaźniki'!$D$24)))))</f>
        <v>0</v>
      </c>
      <c r="AK542" s="1043"/>
      <c r="AL542" s="1040"/>
      <c r="AM542" s="20">
        <f>IF(AA542="węgiel",AF542*1/3.6*'lista, wskaźniki'!$F$20,IF(AA542="drewno",AF542*1/3.6*'lista, wskaźniki'!$F$22,IF(AA542="pellet",AF542*1/3.6*'lista, wskaźniki'!$F$23,IF(AA542="gaz z sieci",AF542*1/3.6*'lista, wskaźniki'!$F$21,IF(AA542="olej opałowy",AF542*1/3.6*'lista, wskaźniki'!$F$24,0)))))</f>
        <v>0</v>
      </c>
      <c r="AN542" s="20">
        <f>IF(AA542="węgiel",AF542*'lista, wskaźniki'!$E$42,IF(AA542="drewno",AF542*'lista, wskaźniki'!$G$42,IF(AA542="pellet",AF542*'lista, wskaźniki'!$H$42,IF(AA542="gaz z sieci",AF542*'lista, wskaźniki'!$F$42,IF(AA542="olej opałowy",AF542*'lista, wskaźniki'!$I$42,0)))))</f>
        <v>0</v>
      </c>
      <c r="AO542" s="20">
        <f>IF(AA542="węgiel",AF542*'lista, wskaźniki'!$E$43,IF(AA542="drewno",AF542*'lista, wskaźniki'!$G$43,IF(AA542="pellet",AF542*'lista, wskaźniki'!$H$43,IF(AA542="gaz z sieci",AF542*'lista, wskaźniki'!$F$43,IF(AA542="olej opałowy",AF542*'lista, wskaźniki'!$I$43,0)))))</f>
        <v>0</v>
      </c>
      <c r="AP542" s="20">
        <f>IF(AA542="węgiel",AF542*'lista, wskaźniki'!$E$44,IF(AA542="drewno",AF542*'lista, wskaźniki'!$G$44,IF(AA542="pellet",AF542*'lista, wskaźniki'!$H$44,IF(AA542="gaz z sieci",AF542*'lista, wskaźniki'!$F$44,IF(AA542="olej opałowy",AF542*'lista, wskaźniki'!$I$44,0)))))</f>
        <v>0</v>
      </c>
      <c r="AQ542" s="20" t="b">
        <f>IF(Z542="gaz",AH542*1/3.6*'lista, wskaźniki'!$F$21,IF(Z542="energia elektryczna",AH542*1/3.6*'lista, wskaźniki'!$F$26))</f>
        <v>0</v>
      </c>
      <c r="AR542" s="20" t="b">
        <f>IF(Z542="gaz",AH542*'lista, wskaźniki'!$F$42,IF(Z542="energia elektryczna",AH542*0))</f>
        <v>0</v>
      </c>
      <c r="AS542" s="20" t="b">
        <f>IF(Z542="gaz",AH542*'lista, wskaźniki'!$F$43,IF(Z542="energia elektryczna",AH542*0))</f>
        <v>0</v>
      </c>
      <c r="AT542" s="20" t="b">
        <f>IF(Z542="gaz",AH542*'lista, wskaźniki'!$F$44,IF(Z542="energia elektryczna",AH542*0))</f>
        <v>0</v>
      </c>
      <c r="AU542" s="20">
        <f>AI542*1/3.6*'lista, wskaźniki'!$F$21</f>
        <v>0</v>
      </c>
      <c r="AV542" s="20">
        <f>AI542*'lista, wskaźniki'!$F$42</f>
        <v>0</v>
      </c>
      <c r="AW542" s="20">
        <f>AI542*'lista, wskaźniki'!$F$43</f>
        <v>0</v>
      </c>
      <c r="AX542" s="20">
        <f>AI542*'lista, wskaźniki'!$F$44</f>
        <v>0</v>
      </c>
      <c r="AY542" s="20">
        <f>AK542*'lista, wskaźniki'!$F$26</f>
        <v>0</v>
      </c>
      <c r="AZ542" s="20">
        <f t="shared" si="236"/>
        <v>0</v>
      </c>
      <c r="BA542" s="20">
        <f t="shared" si="237"/>
        <v>0</v>
      </c>
      <c r="BB542" s="20">
        <f t="shared" si="238"/>
        <v>0</v>
      </c>
      <c r="BC542" s="20">
        <f t="shared" si="239"/>
        <v>0</v>
      </c>
      <c r="BD542" s="1040"/>
      <c r="BE542" s="1040"/>
      <c r="BF542" s="1040"/>
      <c r="BG542" s="1040"/>
      <c r="BH542" s="111"/>
      <c r="BI542" s="1040"/>
      <c r="BJ542" s="111"/>
      <c r="BK542" s="1040"/>
      <c r="BL542" s="111"/>
      <c r="BM542" s="111"/>
      <c r="BN542" s="111"/>
      <c r="BO542" s="111"/>
      <c r="BP542" s="111"/>
      <c r="BQ542" s="111"/>
      <c r="BR542" s="111"/>
      <c r="BS542" s="1030"/>
      <c r="BT542" s="1030"/>
      <c r="BU542" s="1030"/>
      <c r="BV542" s="1030"/>
      <c r="BW542" s="1030"/>
      <c r="BX542" s="1030"/>
      <c r="BY542" s="1088"/>
      <c r="CA542" s="365" t="b">
        <f t="shared" si="240"/>
        <v>0</v>
      </c>
      <c r="CB542" s="365" t="b">
        <f t="shared" si="241"/>
        <v>0</v>
      </c>
      <c r="CC542" s="365" t="b">
        <f t="shared" si="242"/>
        <v>0</v>
      </c>
      <c r="CD542" s="365" t="b">
        <f t="shared" si="243"/>
        <v>0</v>
      </c>
      <c r="CE542" s="365">
        <f t="shared" si="244"/>
        <v>0</v>
      </c>
      <c r="CF542" s="365" t="b">
        <f t="shared" si="245"/>
        <v>0</v>
      </c>
      <c r="CG542" s="365" t="b">
        <f t="shared" si="246"/>
        <v>0</v>
      </c>
      <c r="CH542" s="365" t="b">
        <f t="shared" si="247"/>
        <v>0</v>
      </c>
      <c r="CI542" s="72" t="b">
        <f t="shared" si="248"/>
        <v>0</v>
      </c>
      <c r="CJ542" s="72" t="b">
        <f t="shared" si="249"/>
        <v>0</v>
      </c>
      <c r="CK542" s="72" t="b">
        <f t="shared" si="250"/>
        <v>0</v>
      </c>
      <c r="CL542" s="72">
        <f t="shared" si="251"/>
        <v>0</v>
      </c>
      <c r="CM542" s="72">
        <f t="shared" si="252"/>
        <v>0</v>
      </c>
      <c r="CN542" s="72" t="b">
        <f t="shared" si="253"/>
        <v>0</v>
      </c>
      <c r="CP542" s="13">
        <f t="shared" si="254"/>
        <v>0</v>
      </c>
      <c r="CQ542" s="13" t="b">
        <f t="shared" si="255"/>
        <v>0</v>
      </c>
      <c r="CR542" s="13" t="b">
        <f t="shared" si="256"/>
        <v>0</v>
      </c>
      <c r="CS542" s="13" t="b">
        <f t="shared" si="262"/>
        <v>0</v>
      </c>
      <c r="CT542" s="13" t="b">
        <f t="shared" si="261"/>
        <v>0</v>
      </c>
      <c r="CU542" s="13" t="b">
        <f t="shared" si="234"/>
        <v>0</v>
      </c>
      <c r="CV542" s="13" t="b">
        <f t="shared" si="257"/>
        <v>0</v>
      </c>
      <c r="CW542" s="13" t="b">
        <f t="shared" si="258"/>
        <v>0</v>
      </c>
      <c r="CX542" s="13" t="b">
        <f t="shared" si="259"/>
        <v>0</v>
      </c>
      <c r="CY542" s="13" t="b">
        <f t="shared" si="260"/>
        <v>0</v>
      </c>
    </row>
    <row r="543" spans="1:103" ht="15" thickBot="1">
      <c r="A543" s="931">
        <v>109</v>
      </c>
      <c r="B543" s="1038" t="s">
        <v>210</v>
      </c>
      <c r="C543" s="1038"/>
      <c r="D543" s="1038" t="s">
        <v>1</v>
      </c>
      <c r="E543" s="1038" t="s">
        <v>5</v>
      </c>
      <c r="F543" s="1038"/>
      <c r="G543" s="1038"/>
      <c r="H543" s="1038"/>
      <c r="I543" s="1038" t="s">
        <v>11</v>
      </c>
      <c r="J543" s="1038">
        <v>75</v>
      </c>
      <c r="K543" s="1038">
        <v>3</v>
      </c>
      <c r="L543" s="1038" t="s">
        <v>16</v>
      </c>
      <c r="M543" s="1038"/>
      <c r="N543" s="1038" t="s">
        <v>17</v>
      </c>
      <c r="O543" s="1038"/>
      <c r="P543" s="1038" t="s">
        <v>16</v>
      </c>
      <c r="Q543" s="940">
        <f>IF(I543="&lt;1966",'lista, wskaźniki'!$G$4,IF(I543="1967-1985",'lista, wskaźniki'!$G$5,IF(I543="1986-1992",'lista, wskaźniki'!$G$6,IF(I543="1993-1996",'lista, wskaźniki'!$G$7,IF(I543="&gt;1997",'lista, wskaźniki'!$G$8,IF(I543=0,'lista, wskaźniki'!$G$4))))))</f>
        <v>250</v>
      </c>
      <c r="R543" s="1038" t="s">
        <v>23</v>
      </c>
      <c r="S543" s="1038" t="s">
        <v>27</v>
      </c>
      <c r="T543" s="1038"/>
      <c r="U543" s="1038"/>
      <c r="V543" s="1038"/>
      <c r="W543" s="107" t="s">
        <v>35</v>
      </c>
      <c r="X543" s="107" t="s">
        <v>39</v>
      </c>
      <c r="Y543" s="107" t="s">
        <v>42</v>
      </c>
      <c r="Z543" s="107"/>
      <c r="AA543" s="107" t="s">
        <v>35</v>
      </c>
      <c r="AB543" s="108">
        <v>1</v>
      </c>
      <c r="AC543" s="108"/>
      <c r="AD543" s="107">
        <v>900</v>
      </c>
      <c r="AE543" s="1038"/>
      <c r="AF543" s="334">
        <f t="shared" si="235"/>
        <v>38.314999999999998</v>
      </c>
      <c r="AG543" s="272">
        <f>IF(R543="kompletna",Q543*J543*0.0036*'lista, wskaźniki'!$F$13, IF(R543="częściowa",Q543*J543*0.0036*'lista, wskaźniki'!$F$14, IF(R543="brak",Q543*J543*0.0036*'lista, wskaźniki'!$F$15,)))</f>
        <v>54</v>
      </c>
      <c r="AH543" s="334">
        <f>IF(Y543="inne",K543*'lista, wskaźniki'!$E$35,IF(Y543="to samo źródło",0,IF(Y543=0,0)))</f>
        <v>0</v>
      </c>
      <c r="AI543" s="334" t="b">
        <f>IF(AA543="gaz z sieci",AC543*'lista, wskaźniki'!$D$21)</f>
        <v>0</v>
      </c>
      <c r="AJ543" s="272">
        <f>IF(AA543="węgiel",AB543*'lista, wskaźniki'!$D$20, IF('Sektor mieszkaniowy'!AA543="drewno",'Sektor mieszkaniowy'!AB543*'lista, wskaźniki'!$D$22,IF('Sektor mieszkaniowy'!AA543="pellet",AB543*'lista, wskaźniki'!$D$23,IF('Sektor mieszkaniowy'!AA543="gaz z sieci",AB543*'lista, wskaźniki'!$D$21,IF('Sektor mieszkaniowy'!AA543="olej opałowy",'Sektor mieszkaniowy'!AB543*'lista, wskaźniki'!$D$24)))))</f>
        <v>22.63</v>
      </c>
      <c r="AK543" s="1041">
        <f>AL543/'lista, wskaźniki'!$A$127</f>
        <v>2.3076923076923075</v>
      </c>
      <c r="AL543" s="1038">
        <v>1500</v>
      </c>
      <c r="AM543" s="20">
        <f>IF(AA543="węgiel",AF543*1/3.6*'lista, wskaźniki'!$F$20,IF(AA543="drewno",AF543*1/3.6*'lista, wskaźniki'!$F$22,IF(AA543="pellet",AF543*1/3.6*'lista, wskaźniki'!$F$23,IF(AA543="gaz z sieci",AF543*1/3.6*'lista, wskaźniki'!$F$21,IF(AA543="olej opałowy",AF543*1/3.6*'lista, wskaźniki'!$F$24,0)))))</f>
        <v>3.6295799499999992</v>
      </c>
      <c r="AN543" s="20">
        <f>IF(AA543="węgiel",AF543*'lista, wskaźniki'!$E$42,IF(AA543="drewno",AF543*'lista, wskaźniki'!$G$42,IF(AA543="pellet",AF543*'lista, wskaźniki'!$H$42,IF(AA543="gaz z sieci",AF543*'lista, wskaźniki'!$F$42,IF(AA543="olej opałowy",AF543*'lista, wskaźniki'!$I$42,0)))))</f>
        <v>1.45597E-2</v>
      </c>
      <c r="AO543" s="20">
        <f>IF(AA543="węgiel",AF543*'lista, wskaźniki'!$E$43,IF(AA543="drewno",AF543*'lista, wskaźniki'!$G$43,IF(AA543="pellet",AF543*'lista, wskaźniki'!$H$43,IF(AA543="gaz z sieci",AF543*'lista, wskaźniki'!$F$43,IF(AA543="olej opałowy",AF543*'lista, wskaźniki'!$I$43,0)))))</f>
        <v>1.3793400000000001E-2</v>
      </c>
      <c r="AP543" s="20">
        <f>IF(AA543="węgiel",AF543*'lista, wskaźniki'!$E$44,IF(AA543="drewno",AF543*'lista, wskaźniki'!$G$44,IF(AA543="pellet",AF543*'lista, wskaźniki'!$H$44,IF(AA543="gaz z sieci",AF543*'lista, wskaźniki'!$F$44,IF(AA543="olej opałowy",AF543*'lista, wskaźniki'!$I$44,0)))))</f>
        <v>1.034505E-5</v>
      </c>
      <c r="AQ543" s="20" t="b">
        <f>IF(Z543="gaz",AH543*1/3.6*'lista, wskaźniki'!$F$21,IF(Z543="energia elektryczna",AH543*1/3.6*'lista, wskaźniki'!$F$26))</f>
        <v>0</v>
      </c>
      <c r="AR543" s="20" t="b">
        <f>IF(Z543="gaz",AH543*'lista, wskaźniki'!$F$42,IF(Z543="energia elektryczna",AH543*0))</f>
        <v>0</v>
      </c>
      <c r="AS543" s="20" t="b">
        <f>IF(Z543="gaz",AH543*'lista, wskaźniki'!$F$43,IF(Z543="energia elektryczna",AH543*0))</f>
        <v>0</v>
      </c>
      <c r="AT543" s="20" t="b">
        <f>IF(Z543="gaz",AH543*'lista, wskaźniki'!$F$44,IF(Z543="energia elektryczna",AH543*0))</f>
        <v>0</v>
      </c>
      <c r="AU543" s="20">
        <f>AI543*1/3.6*'lista, wskaźniki'!$F$21</f>
        <v>0</v>
      </c>
      <c r="AV543" s="20">
        <f>AI543*'lista, wskaźniki'!$F$42</f>
        <v>0</v>
      </c>
      <c r="AW543" s="20">
        <f>AI543*'lista, wskaźniki'!$F$43</f>
        <v>0</v>
      </c>
      <c r="AX543" s="20">
        <f>AI543*'lista, wskaźniki'!$F$44</f>
        <v>0</v>
      </c>
      <c r="AY543" s="20">
        <f>AK543*'lista, wskaźniki'!$F$26</f>
        <v>2.0538461538461537</v>
      </c>
      <c r="AZ543" s="20">
        <f t="shared" si="236"/>
        <v>5.6834261038461529</v>
      </c>
      <c r="BA543" s="20">
        <f t="shared" si="237"/>
        <v>1.45597E-2</v>
      </c>
      <c r="BB543" s="20">
        <f t="shared" si="238"/>
        <v>1.3793400000000001E-2</v>
      </c>
      <c r="BC543" s="20">
        <f t="shared" si="239"/>
        <v>1.034505E-5</v>
      </c>
      <c r="BD543" s="1038" t="s">
        <v>17</v>
      </c>
      <c r="BE543" s="1038" t="s">
        <v>16</v>
      </c>
      <c r="BF543" s="1038" t="s">
        <v>17</v>
      </c>
      <c r="BG543" s="1038" t="s">
        <v>17</v>
      </c>
      <c r="BH543" s="107"/>
      <c r="BI543" s="1038" t="s">
        <v>17</v>
      </c>
      <c r="BJ543" s="107"/>
      <c r="BK543" s="1038" t="s">
        <v>17</v>
      </c>
      <c r="BL543" s="107"/>
      <c r="BM543" s="107"/>
      <c r="BN543" s="107"/>
      <c r="BO543" s="107" t="s">
        <v>57</v>
      </c>
      <c r="BP543" s="107" t="s">
        <v>52</v>
      </c>
      <c r="BQ543" s="107"/>
      <c r="BR543" s="107"/>
      <c r="BS543" s="1028"/>
      <c r="BT543" s="1028"/>
      <c r="BU543" s="1028"/>
      <c r="BV543" s="1028"/>
      <c r="BW543" s="1028"/>
      <c r="BX543" s="1028"/>
      <c r="BY543" s="1086"/>
      <c r="CA543" s="365">
        <f t="shared" si="240"/>
        <v>38.314999999999998</v>
      </c>
      <c r="CB543" s="365" t="b">
        <f t="shared" si="241"/>
        <v>0</v>
      </c>
      <c r="CC543" s="365" t="b">
        <f t="shared" si="242"/>
        <v>0</v>
      </c>
      <c r="CD543" s="365" t="b">
        <f t="shared" si="243"/>
        <v>0</v>
      </c>
      <c r="CE543" s="365" t="b">
        <f t="shared" si="244"/>
        <v>0</v>
      </c>
      <c r="CF543" s="365" t="b">
        <f t="shared" si="245"/>
        <v>0</v>
      </c>
      <c r="CG543" s="365" t="b">
        <f t="shared" si="246"/>
        <v>0</v>
      </c>
      <c r="CH543" s="365" t="b">
        <f t="shared" si="247"/>
        <v>0</v>
      </c>
      <c r="CI543" s="72">
        <f t="shared" si="248"/>
        <v>38.314999999999998</v>
      </c>
      <c r="CJ543" s="72" t="b">
        <f t="shared" si="249"/>
        <v>0</v>
      </c>
      <c r="CK543" s="72" t="b">
        <f t="shared" si="250"/>
        <v>0</v>
      </c>
      <c r="CL543" s="72">
        <f t="shared" si="251"/>
        <v>0</v>
      </c>
      <c r="CM543" s="72" t="b">
        <f t="shared" si="252"/>
        <v>0</v>
      </c>
      <c r="CN543" s="72" t="b">
        <f t="shared" si="253"/>
        <v>0</v>
      </c>
      <c r="CP543" s="13" t="b">
        <f t="shared" si="254"/>
        <v>0</v>
      </c>
      <c r="CQ543" s="13">
        <f t="shared" si="255"/>
        <v>0</v>
      </c>
      <c r="CR543" s="13">
        <f t="shared" si="256"/>
        <v>75</v>
      </c>
      <c r="CS543" s="13">
        <f t="shared" si="262"/>
        <v>37.5</v>
      </c>
      <c r="CT543" s="13" t="b">
        <f t="shared" si="261"/>
        <v>0</v>
      </c>
      <c r="CU543" s="13">
        <f t="shared" ref="CU543:CU606" si="263">IF(R543="kompletna",CT543,IF(R543="częściowa",0.5*CT543,IF(R543="brak",0*CT543)))</f>
        <v>0</v>
      </c>
      <c r="CV543" s="13" t="b">
        <f t="shared" si="257"/>
        <v>0</v>
      </c>
      <c r="CW543" s="13">
        <f t="shared" si="258"/>
        <v>0</v>
      </c>
      <c r="CX543" s="13" t="b">
        <f t="shared" si="259"/>
        <v>0</v>
      </c>
      <c r="CY543" s="13">
        <f t="shared" si="260"/>
        <v>0</v>
      </c>
    </row>
    <row r="544" spans="1:103" ht="15" thickBot="1">
      <c r="A544" s="932"/>
      <c r="B544" s="1039"/>
      <c r="C544" s="1039"/>
      <c r="D544" s="1039"/>
      <c r="E544" s="1039"/>
      <c r="F544" s="1039"/>
      <c r="G544" s="1039"/>
      <c r="H544" s="1039"/>
      <c r="I544" s="1039"/>
      <c r="J544" s="1039"/>
      <c r="K544" s="1039"/>
      <c r="L544" s="1039"/>
      <c r="M544" s="1039"/>
      <c r="N544" s="1039"/>
      <c r="O544" s="1039"/>
      <c r="P544" s="1039"/>
      <c r="Q544" s="941"/>
      <c r="R544" s="1039"/>
      <c r="S544" s="1039"/>
      <c r="T544" s="1039"/>
      <c r="U544" s="1039"/>
      <c r="V544" s="1039"/>
      <c r="W544" s="20" t="s">
        <v>36</v>
      </c>
      <c r="X544" s="109"/>
      <c r="Y544" s="109"/>
      <c r="Z544" s="109"/>
      <c r="AA544" s="109" t="s">
        <v>36</v>
      </c>
      <c r="AB544" s="110">
        <v>6</v>
      </c>
      <c r="AC544" s="110"/>
      <c r="AD544" s="109">
        <v>650</v>
      </c>
      <c r="AE544" s="1039"/>
      <c r="AF544" s="334">
        <f t="shared" si="235"/>
        <v>73.8</v>
      </c>
      <c r="AG544" s="272">
        <v>54</v>
      </c>
      <c r="AH544" s="334">
        <f>IF(Y544="inne",K544*'lista, wskaźniki'!$E$35,IF(Y544="to samo źródło",0,IF(Y544=0,0)))</f>
        <v>0</v>
      </c>
      <c r="AI544" s="334" t="b">
        <f>IF(AA544="gaz z sieci",AC544*'lista, wskaźniki'!$D$21)</f>
        <v>0</v>
      </c>
      <c r="AJ544" s="272">
        <f>IF(AA544="węgiel",AB544*'lista, wskaźniki'!$D$20, IF('Sektor mieszkaniowy'!AA544="drewno",'Sektor mieszkaniowy'!AB544*'lista, wskaźniki'!$D$22,IF('Sektor mieszkaniowy'!AA544="pellet",AB544*'lista, wskaźniki'!$D$23,IF('Sektor mieszkaniowy'!AA544="gaz z sieci",AB544*'lista, wskaźniki'!$D$21,IF('Sektor mieszkaniowy'!AA544="olej opałowy",'Sektor mieszkaniowy'!AB544*'lista, wskaźniki'!$D$24)))))</f>
        <v>93.6</v>
      </c>
      <c r="AK544" s="1042"/>
      <c r="AL544" s="1039"/>
      <c r="AM544" s="20">
        <f>IF(AA544="węgiel",AF544*1/3.6*'lista, wskaźniki'!$F$20,IF(AA544="drewno",AF544*1/3.6*'lista, wskaźniki'!$F$22,IF(AA544="pellet",AF544*1/3.6*'lista, wskaźniki'!$F$23,IF(AA544="gaz z sieci",AF544*1/3.6*'lista, wskaźniki'!$F$21,IF(AA544="olej opałowy",AF544*1/3.6*'lista, wskaźniki'!$F$24,0)))))</f>
        <v>0</v>
      </c>
      <c r="AN544" s="20">
        <f>IF(AA544="węgiel",AF544*'lista, wskaźniki'!$E$42,IF(AA544="drewno",AF544*'lista, wskaźniki'!$G$42,IF(AA544="pellet",AF544*'lista, wskaźniki'!$H$42,IF(AA544="gaz z sieci",AF544*'lista, wskaźniki'!$F$42,IF(AA544="olej opałowy",AF544*'lista, wskaźniki'!$I$42,0)))))</f>
        <v>5.9777999999999998E-2</v>
      </c>
      <c r="AO544" s="20">
        <f>IF(AA544="węgiel",AF544*'lista, wskaźniki'!$E$43,IF(AA544="drewno",AF544*'lista, wskaźniki'!$G$43,IF(AA544="pellet",AF544*'lista, wskaźniki'!$H$43,IF(AA544="gaz z sieci",AF544*'lista, wskaźniki'!$F$43,IF(AA544="olej opałowy",AF544*'lista, wskaźniki'!$I$43,0)))))</f>
        <v>5.9777999999999998E-2</v>
      </c>
      <c r="AP544" s="20">
        <f>IF(AA544="węgiel",AF544*'lista, wskaźniki'!$E$44,IF(AA544="drewno",AF544*'lista, wskaźniki'!$G$44,IF(AA544="pellet",AF544*'lista, wskaźniki'!$H$44,IF(AA544="gaz z sieci",AF544*'lista, wskaźniki'!$F$44,IF(AA544="olej opałowy",AF544*'lista, wskaźniki'!$I$44,0)))))</f>
        <v>1.8449999999999998E-5</v>
      </c>
      <c r="AQ544" s="20" t="b">
        <f>IF(Z544="gaz",AH544*1/3.6*'lista, wskaźniki'!$F$21,IF(Z544="energia elektryczna",AH544*1/3.6*'lista, wskaźniki'!$F$26))</f>
        <v>0</v>
      </c>
      <c r="AR544" s="20" t="b">
        <f>IF(Z544="gaz",AH544*'lista, wskaźniki'!$F$42,IF(Z544="energia elektryczna",AH544*0))</f>
        <v>0</v>
      </c>
      <c r="AS544" s="20" t="b">
        <f>IF(Z544="gaz",AH544*'lista, wskaźniki'!$F$43,IF(Z544="energia elektryczna",AH544*0))</f>
        <v>0</v>
      </c>
      <c r="AT544" s="20" t="b">
        <f>IF(Z544="gaz",AH544*'lista, wskaźniki'!$F$44,IF(Z544="energia elektryczna",AH544*0))</f>
        <v>0</v>
      </c>
      <c r="AU544" s="20">
        <f>AI544*1/3.6*'lista, wskaźniki'!$F$21</f>
        <v>0</v>
      </c>
      <c r="AV544" s="20">
        <f>AI544*'lista, wskaźniki'!$F$42</f>
        <v>0</v>
      </c>
      <c r="AW544" s="20">
        <f>AI544*'lista, wskaźniki'!$F$43</f>
        <v>0</v>
      </c>
      <c r="AX544" s="20">
        <f>AI544*'lista, wskaźniki'!$F$44</f>
        <v>0</v>
      </c>
      <c r="AY544" s="20">
        <f>AK544*'lista, wskaźniki'!$F$26</f>
        <v>0</v>
      </c>
      <c r="AZ544" s="20">
        <f t="shared" si="236"/>
        <v>0</v>
      </c>
      <c r="BA544" s="20">
        <f t="shared" si="237"/>
        <v>5.9777999999999998E-2</v>
      </c>
      <c r="BB544" s="20">
        <f t="shared" si="238"/>
        <v>5.9777999999999998E-2</v>
      </c>
      <c r="BC544" s="20">
        <f t="shared" si="239"/>
        <v>1.8449999999999998E-5</v>
      </c>
      <c r="BD544" s="1039"/>
      <c r="BE544" s="1039"/>
      <c r="BF544" s="1039"/>
      <c r="BG544" s="1039"/>
      <c r="BH544" s="109"/>
      <c r="BI544" s="1039"/>
      <c r="BJ544" s="109"/>
      <c r="BK544" s="1039"/>
      <c r="BL544" s="109"/>
      <c r="BM544" s="109"/>
      <c r="BN544" s="109"/>
      <c r="BO544" s="109"/>
      <c r="BP544" s="109" t="s">
        <v>53</v>
      </c>
      <c r="BQ544" s="109"/>
      <c r="BR544" s="109"/>
      <c r="BS544" s="1029"/>
      <c r="BT544" s="1029"/>
      <c r="BU544" s="1029"/>
      <c r="BV544" s="1029"/>
      <c r="BW544" s="1029"/>
      <c r="BX544" s="1029"/>
      <c r="BY544" s="1087"/>
      <c r="CA544" s="365" t="b">
        <f t="shared" si="240"/>
        <v>0</v>
      </c>
      <c r="CB544" s="365">
        <f t="shared" si="241"/>
        <v>73.8</v>
      </c>
      <c r="CC544" s="365" t="b">
        <f t="shared" si="242"/>
        <v>0</v>
      </c>
      <c r="CD544" s="365" t="b">
        <f t="shared" si="243"/>
        <v>0</v>
      </c>
      <c r="CE544" s="365" t="b">
        <f t="shared" si="244"/>
        <v>0</v>
      </c>
      <c r="CF544" s="365" t="b">
        <f t="shared" si="245"/>
        <v>0</v>
      </c>
      <c r="CG544" s="365" t="b">
        <f t="shared" si="246"/>
        <v>0</v>
      </c>
      <c r="CH544" s="365" t="b">
        <f t="shared" si="247"/>
        <v>0</v>
      </c>
      <c r="CI544" s="72" t="b">
        <f t="shared" si="248"/>
        <v>0</v>
      </c>
      <c r="CJ544" s="72">
        <f t="shared" si="249"/>
        <v>73.8</v>
      </c>
      <c r="CK544" s="72" t="b">
        <f t="shared" si="250"/>
        <v>0</v>
      </c>
      <c r="CL544" s="72">
        <f t="shared" si="251"/>
        <v>0</v>
      </c>
      <c r="CM544" s="72" t="b">
        <f t="shared" si="252"/>
        <v>0</v>
      </c>
      <c r="CN544" s="72" t="b">
        <f t="shared" si="253"/>
        <v>0</v>
      </c>
      <c r="CP544" s="13">
        <f t="shared" si="254"/>
        <v>0</v>
      </c>
      <c r="CQ544" s="13" t="b">
        <f t="shared" si="255"/>
        <v>0</v>
      </c>
      <c r="CR544" s="13" t="b">
        <f t="shared" si="256"/>
        <v>0</v>
      </c>
      <c r="CS544" s="13" t="b">
        <f t="shared" si="262"/>
        <v>0</v>
      </c>
      <c r="CT544" s="13" t="b">
        <f t="shared" si="261"/>
        <v>0</v>
      </c>
      <c r="CU544" s="13" t="b">
        <f t="shared" si="263"/>
        <v>0</v>
      </c>
      <c r="CV544" s="13" t="b">
        <f t="shared" si="257"/>
        <v>0</v>
      </c>
      <c r="CW544" s="13" t="b">
        <f t="shared" si="258"/>
        <v>0</v>
      </c>
      <c r="CX544" s="13" t="b">
        <f t="shared" si="259"/>
        <v>0</v>
      </c>
      <c r="CY544" s="13" t="b">
        <f t="shared" si="260"/>
        <v>0</v>
      </c>
    </row>
    <row r="545" spans="1:103" ht="15" thickBot="1">
      <c r="A545" s="932"/>
      <c r="B545" s="1039"/>
      <c r="C545" s="1039"/>
      <c r="D545" s="1039"/>
      <c r="E545" s="1039"/>
      <c r="F545" s="1039"/>
      <c r="G545" s="1039"/>
      <c r="H545" s="1039"/>
      <c r="I545" s="1039"/>
      <c r="J545" s="1039"/>
      <c r="K545" s="1039"/>
      <c r="L545" s="1039"/>
      <c r="M545" s="1039"/>
      <c r="N545" s="1039"/>
      <c r="O545" s="1039"/>
      <c r="P545" s="1039"/>
      <c r="Q545" s="941"/>
      <c r="R545" s="1039"/>
      <c r="S545" s="1039"/>
      <c r="T545" s="1039"/>
      <c r="U545" s="1039"/>
      <c r="V545" s="1039"/>
      <c r="W545" s="109"/>
      <c r="X545" s="109"/>
      <c r="Y545" s="109"/>
      <c r="Z545" s="109"/>
      <c r="AA545" s="109" t="s">
        <v>50</v>
      </c>
      <c r="AB545" s="110"/>
      <c r="AC545" s="110"/>
      <c r="AD545" s="109"/>
      <c r="AE545" s="1039"/>
      <c r="AF545" s="334">
        <f t="shared" si="235"/>
        <v>0</v>
      </c>
      <c r="AG545" s="272">
        <f>IF(R545="kompletna",Q545*J545*0.0036*'lista, wskaźniki'!$F$13, IF(R545="częściowa",Q545*J545*0.0036*'lista, wskaźniki'!$F$14, IF(R545="brak",Q545*J545*0.0036*'lista, wskaźniki'!$F$15,)))</f>
        <v>0</v>
      </c>
      <c r="AH545" s="334">
        <f>IF(Y545="inne",K545*'lista, wskaźniki'!$E$35,IF(Y545="to samo źródło",0,IF(Y545=0,0)))</f>
        <v>0</v>
      </c>
      <c r="AI545" s="334" t="b">
        <f>IF(AA545="gaz z sieci",AC545*'lista, wskaźniki'!$D$21)</f>
        <v>0</v>
      </c>
      <c r="AJ545" s="272">
        <f>IF(AA545="węgiel",AB545*'lista, wskaźniki'!$D$20, IF('Sektor mieszkaniowy'!AA545="drewno",'Sektor mieszkaniowy'!AB545*'lista, wskaźniki'!$D$22,IF('Sektor mieszkaniowy'!AA545="pellet",AB545*'lista, wskaźniki'!$D$23,IF('Sektor mieszkaniowy'!AA545="gaz z sieci",AB545*'lista, wskaźniki'!$D$21,IF('Sektor mieszkaniowy'!AA545="olej opałowy",'Sektor mieszkaniowy'!AB545*'lista, wskaźniki'!$D$24)))))</f>
        <v>0</v>
      </c>
      <c r="AK545" s="1042"/>
      <c r="AL545" s="1039"/>
      <c r="AM545" s="20">
        <f>IF(AA545="węgiel",AF545*1/3.6*'lista, wskaźniki'!$F$20,IF(AA545="drewno",AF545*1/3.6*'lista, wskaźniki'!$F$22,IF(AA545="pellet",AF545*1/3.6*'lista, wskaźniki'!$F$23,IF(AA545="gaz z sieci",AF545*1/3.6*'lista, wskaźniki'!$F$21,IF(AA545="olej opałowy",AF545*1/3.6*'lista, wskaźniki'!$F$24,0)))))</f>
        <v>0</v>
      </c>
      <c r="AN545" s="20">
        <f>IF(AA545="węgiel",AF545*'lista, wskaźniki'!$E$42,IF(AA545="drewno",AF545*'lista, wskaźniki'!$G$42,IF(AA545="pellet",AF545*'lista, wskaźniki'!$H$42,IF(AA545="gaz z sieci",AF545*'lista, wskaźniki'!$F$42,IF(AA545="olej opałowy",AF545*'lista, wskaźniki'!$I$42,0)))))</f>
        <v>0</v>
      </c>
      <c r="AO545" s="20">
        <f>IF(AA545="węgiel",AF545*'lista, wskaźniki'!$E$43,IF(AA545="drewno",AF545*'lista, wskaźniki'!$G$43,IF(AA545="pellet",AF545*'lista, wskaźniki'!$H$43,IF(AA545="gaz z sieci",AF545*'lista, wskaźniki'!$F$43,IF(AA545="olej opałowy",AF545*'lista, wskaźniki'!$I$43,0)))))</f>
        <v>0</v>
      </c>
      <c r="AP545" s="20">
        <f>IF(AA545="węgiel",AF545*'lista, wskaźniki'!$E$44,IF(AA545="drewno",AF545*'lista, wskaźniki'!$G$44,IF(AA545="pellet",AF545*'lista, wskaźniki'!$H$44,IF(AA545="gaz z sieci",AF545*'lista, wskaźniki'!$F$44,IF(AA545="olej opałowy",AF545*'lista, wskaźniki'!$I$44,0)))))</f>
        <v>0</v>
      </c>
      <c r="AQ545" s="20" t="b">
        <f>IF(Z545="gaz",AH545*1/3.6*'lista, wskaźniki'!$F$21,IF(Z545="energia elektryczna",AH545*1/3.6*'lista, wskaźniki'!$F$26))</f>
        <v>0</v>
      </c>
      <c r="AR545" s="20" t="b">
        <f>IF(Z545="gaz",AH545*'lista, wskaźniki'!$F$42,IF(Z545="energia elektryczna",AH545*0))</f>
        <v>0</v>
      </c>
      <c r="AS545" s="20" t="b">
        <f>IF(Z545="gaz",AH545*'lista, wskaźniki'!$F$43,IF(Z545="energia elektryczna",AH545*0))</f>
        <v>0</v>
      </c>
      <c r="AT545" s="20" t="b">
        <f>IF(Z545="gaz",AH545*'lista, wskaźniki'!$F$44,IF(Z545="energia elektryczna",AH545*0))</f>
        <v>0</v>
      </c>
      <c r="AU545" s="20">
        <f>AI545*1/3.6*'lista, wskaźniki'!$F$21</f>
        <v>0</v>
      </c>
      <c r="AV545" s="20">
        <f>AI545*'lista, wskaźniki'!$F$42</f>
        <v>0</v>
      </c>
      <c r="AW545" s="20">
        <f>AI545*'lista, wskaźniki'!$F$43</f>
        <v>0</v>
      </c>
      <c r="AX545" s="20">
        <f>AI545*'lista, wskaźniki'!$F$44</f>
        <v>0</v>
      </c>
      <c r="AY545" s="20">
        <f>AK545*'lista, wskaźniki'!$F$26</f>
        <v>0</v>
      </c>
      <c r="AZ545" s="20">
        <f t="shared" si="236"/>
        <v>0</v>
      </c>
      <c r="BA545" s="20">
        <f t="shared" si="237"/>
        <v>0</v>
      </c>
      <c r="BB545" s="20">
        <f t="shared" si="238"/>
        <v>0</v>
      </c>
      <c r="BC545" s="20">
        <f t="shared" si="239"/>
        <v>0</v>
      </c>
      <c r="BD545" s="1039"/>
      <c r="BE545" s="1039"/>
      <c r="BF545" s="1039"/>
      <c r="BG545" s="1039"/>
      <c r="BH545" s="109"/>
      <c r="BI545" s="1039"/>
      <c r="BJ545" s="109"/>
      <c r="BK545" s="1039"/>
      <c r="BL545" s="109"/>
      <c r="BM545" s="109"/>
      <c r="BN545" s="109"/>
      <c r="BO545" s="109"/>
      <c r="BP545" s="109"/>
      <c r="BQ545" s="109"/>
      <c r="BR545" s="109"/>
      <c r="BS545" s="1029"/>
      <c r="BT545" s="1029"/>
      <c r="BU545" s="1029"/>
      <c r="BV545" s="1029"/>
      <c r="BW545" s="1029"/>
      <c r="BX545" s="1029"/>
      <c r="BY545" s="1087"/>
      <c r="CA545" s="365" t="b">
        <f t="shared" si="240"/>
        <v>0</v>
      </c>
      <c r="CB545" s="365" t="b">
        <f t="shared" si="241"/>
        <v>0</v>
      </c>
      <c r="CC545" s="365">
        <f t="shared" si="242"/>
        <v>0</v>
      </c>
      <c r="CD545" s="365" t="b">
        <f t="shared" si="243"/>
        <v>0</v>
      </c>
      <c r="CE545" s="365" t="b">
        <f t="shared" si="244"/>
        <v>0</v>
      </c>
      <c r="CF545" s="365" t="b">
        <f t="shared" si="245"/>
        <v>0</v>
      </c>
      <c r="CG545" s="365" t="b">
        <f t="shared" si="246"/>
        <v>0</v>
      </c>
      <c r="CH545" s="365" t="b">
        <f t="shared" si="247"/>
        <v>0</v>
      </c>
      <c r="CI545" s="72" t="b">
        <f t="shared" si="248"/>
        <v>0</v>
      </c>
      <c r="CJ545" s="72" t="b">
        <f t="shared" si="249"/>
        <v>0</v>
      </c>
      <c r="CK545" s="72">
        <f t="shared" si="250"/>
        <v>0</v>
      </c>
      <c r="CL545" s="72">
        <f t="shared" si="251"/>
        <v>0</v>
      </c>
      <c r="CM545" s="72" t="b">
        <f t="shared" si="252"/>
        <v>0</v>
      </c>
      <c r="CN545" s="72" t="b">
        <f t="shared" si="253"/>
        <v>0</v>
      </c>
      <c r="CP545" s="13">
        <f t="shared" si="254"/>
        <v>0</v>
      </c>
      <c r="CQ545" s="13" t="b">
        <f t="shared" si="255"/>
        <v>0</v>
      </c>
      <c r="CR545" s="13" t="b">
        <f t="shared" si="256"/>
        <v>0</v>
      </c>
      <c r="CS545" s="13" t="b">
        <f t="shared" si="262"/>
        <v>0</v>
      </c>
      <c r="CT545" s="13" t="b">
        <f t="shared" si="261"/>
        <v>0</v>
      </c>
      <c r="CU545" s="13" t="b">
        <f t="shared" si="263"/>
        <v>0</v>
      </c>
      <c r="CV545" s="13" t="b">
        <f t="shared" si="257"/>
        <v>0</v>
      </c>
      <c r="CW545" s="13" t="b">
        <f t="shared" si="258"/>
        <v>0</v>
      </c>
      <c r="CX545" s="13" t="b">
        <f t="shared" si="259"/>
        <v>0</v>
      </c>
      <c r="CY545" s="13" t="b">
        <f t="shared" si="260"/>
        <v>0</v>
      </c>
    </row>
    <row r="546" spans="1:103" ht="15" thickBot="1">
      <c r="A546" s="932"/>
      <c r="B546" s="1039"/>
      <c r="C546" s="1039"/>
      <c r="D546" s="1039"/>
      <c r="E546" s="1039"/>
      <c r="F546" s="1039"/>
      <c r="G546" s="1039"/>
      <c r="H546" s="1039"/>
      <c r="I546" s="1039"/>
      <c r="J546" s="1039"/>
      <c r="K546" s="1039"/>
      <c r="L546" s="1039"/>
      <c r="M546" s="1039"/>
      <c r="N546" s="1039"/>
      <c r="O546" s="1039"/>
      <c r="P546" s="1039"/>
      <c r="Q546" s="941"/>
      <c r="R546" s="1039"/>
      <c r="S546" s="1039"/>
      <c r="T546" s="1039"/>
      <c r="U546" s="1039"/>
      <c r="V546" s="1039"/>
      <c r="W546" s="109"/>
      <c r="X546" s="109"/>
      <c r="Y546" s="109"/>
      <c r="Z546" s="109"/>
      <c r="AA546" s="109" t="s">
        <v>38</v>
      </c>
      <c r="AB546" s="110"/>
      <c r="AC546" s="110"/>
      <c r="AD546" s="109"/>
      <c r="AE546" s="1039"/>
      <c r="AF546" s="334">
        <f t="shared" si="235"/>
        <v>0</v>
      </c>
      <c r="AG546" s="272">
        <f>IF(R546="kompletna",Q546*J546*0.0036*'lista, wskaźniki'!$F$13, IF(R546="częściowa",Q546*J546*0.0036*'lista, wskaźniki'!$F$14, IF(R546="brak",Q546*J546*0.0036*'lista, wskaźniki'!$F$15,)))</f>
        <v>0</v>
      </c>
      <c r="AH546" s="334">
        <f>IF(Y546="inne",K546*'lista, wskaźniki'!$E$35,IF(Y546="to samo źródło",0,IF(Y546=0,0)))</f>
        <v>0</v>
      </c>
      <c r="AI546" s="334">
        <f>IF(AA546="gaz z sieci",AC546*'lista, wskaźniki'!$D$21)</f>
        <v>0</v>
      </c>
      <c r="AJ546" s="272">
        <f>IF(AA546="węgiel",AB546*'lista, wskaźniki'!$D$20, IF('Sektor mieszkaniowy'!AA546="drewno",'Sektor mieszkaniowy'!AB546*'lista, wskaźniki'!$D$22,IF('Sektor mieszkaniowy'!AA546="pellet",AB546*'lista, wskaźniki'!$D$23,IF('Sektor mieszkaniowy'!AA546="gaz z sieci",AB546*'lista, wskaźniki'!$D$21,IF('Sektor mieszkaniowy'!AA546="olej opałowy",'Sektor mieszkaniowy'!AB546*'lista, wskaźniki'!$D$24)))))</f>
        <v>0</v>
      </c>
      <c r="AK546" s="1042"/>
      <c r="AL546" s="1039"/>
      <c r="AM546" s="20">
        <f>IF(AA546="węgiel",AF546*1/3.6*'lista, wskaźniki'!$F$20,IF(AA546="drewno",AF546*1/3.6*'lista, wskaźniki'!$F$22,IF(AA546="pellet",AF546*1/3.6*'lista, wskaźniki'!$F$23,IF(AA546="gaz z sieci",AF546*1/3.6*'lista, wskaźniki'!$F$21,IF(AA546="olej opałowy",AF546*1/3.6*'lista, wskaźniki'!$F$24,0)))))</f>
        <v>0</v>
      </c>
      <c r="AN546" s="20">
        <f>IF(AA546="węgiel",AF546*'lista, wskaźniki'!$E$42,IF(AA546="drewno",AF546*'lista, wskaźniki'!$G$42,IF(AA546="pellet",AF546*'lista, wskaźniki'!$H$42,IF(AA546="gaz z sieci",AF546*'lista, wskaźniki'!$F$42,IF(AA546="olej opałowy",AF546*'lista, wskaźniki'!$I$42,0)))))</f>
        <v>0</v>
      </c>
      <c r="AO546" s="20">
        <f>IF(AA546="węgiel",AF546*'lista, wskaźniki'!$E$43,IF(AA546="drewno",AF546*'lista, wskaźniki'!$G$43,IF(AA546="pellet",AF546*'lista, wskaźniki'!$H$43,IF(AA546="gaz z sieci",AF546*'lista, wskaźniki'!$F$43,IF(AA546="olej opałowy",AF546*'lista, wskaźniki'!$I$43,0)))))</f>
        <v>0</v>
      </c>
      <c r="AP546" s="20">
        <f>IF(AA546="węgiel",AF546*'lista, wskaźniki'!$E$44,IF(AA546="drewno",AF546*'lista, wskaźniki'!$G$44,IF(AA546="pellet",AF546*'lista, wskaźniki'!$H$44,IF(AA546="gaz z sieci",AF546*'lista, wskaźniki'!$F$44,IF(AA546="olej opałowy",AF546*'lista, wskaźniki'!$I$44,0)))))</f>
        <v>0</v>
      </c>
      <c r="AQ546" s="20" t="b">
        <f>IF(Z546="gaz",AH546*1/3.6*'lista, wskaźniki'!$F$21,IF(Z546="energia elektryczna",AH546*1/3.6*'lista, wskaźniki'!$F$26))</f>
        <v>0</v>
      </c>
      <c r="AR546" s="20" t="b">
        <f>IF(Z546="gaz",AH546*'lista, wskaźniki'!$F$42,IF(Z546="energia elektryczna",AH546*0))</f>
        <v>0</v>
      </c>
      <c r="AS546" s="20" t="b">
        <f>IF(Z546="gaz",AH546*'lista, wskaźniki'!$F$43,IF(Z546="energia elektryczna",AH546*0))</f>
        <v>0</v>
      </c>
      <c r="AT546" s="20" t="b">
        <f>IF(Z546="gaz",AH546*'lista, wskaźniki'!$F$44,IF(Z546="energia elektryczna",AH546*0))</f>
        <v>0</v>
      </c>
      <c r="AU546" s="20">
        <f>AI546*1/3.6*'lista, wskaźniki'!$F$21</f>
        <v>0</v>
      </c>
      <c r="AV546" s="20">
        <f>AI546*'lista, wskaźniki'!$F$42</f>
        <v>0</v>
      </c>
      <c r="AW546" s="20">
        <f>AI546*'lista, wskaźniki'!$F$43</f>
        <v>0</v>
      </c>
      <c r="AX546" s="20">
        <f>AI546*'lista, wskaźniki'!$F$44</f>
        <v>0</v>
      </c>
      <c r="AY546" s="20">
        <f>AK546*'lista, wskaźniki'!$F$26</f>
        <v>0</v>
      </c>
      <c r="AZ546" s="20">
        <f t="shared" si="236"/>
        <v>0</v>
      </c>
      <c r="BA546" s="20">
        <f t="shared" si="237"/>
        <v>0</v>
      </c>
      <c r="BB546" s="20">
        <f t="shared" si="238"/>
        <v>0</v>
      </c>
      <c r="BC546" s="20">
        <f t="shared" si="239"/>
        <v>0</v>
      </c>
      <c r="BD546" s="1039"/>
      <c r="BE546" s="1039"/>
      <c r="BF546" s="1039"/>
      <c r="BG546" s="1039"/>
      <c r="BH546" s="109"/>
      <c r="BI546" s="1039"/>
      <c r="BJ546" s="109"/>
      <c r="BK546" s="1039"/>
      <c r="BL546" s="109"/>
      <c r="BM546" s="109"/>
      <c r="BN546" s="109"/>
      <c r="BO546" s="109"/>
      <c r="BP546" s="109"/>
      <c r="BQ546" s="109"/>
      <c r="BR546" s="109"/>
      <c r="BS546" s="1029"/>
      <c r="BT546" s="1029"/>
      <c r="BU546" s="1029"/>
      <c r="BV546" s="1029"/>
      <c r="BW546" s="1029"/>
      <c r="BX546" s="1029"/>
      <c r="BY546" s="1087"/>
      <c r="CA546" s="365" t="b">
        <f t="shared" si="240"/>
        <v>0</v>
      </c>
      <c r="CB546" s="365" t="b">
        <f t="shared" si="241"/>
        <v>0</v>
      </c>
      <c r="CC546" s="365" t="b">
        <f t="shared" si="242"/>
        <v>0</v>
      </c>
      <c r="CD546" s="365">
        <f t="shared" si="243"/>
        <v>0</v>
      </c>
      <c r="CE546" s="365" t="b">
        <f t="shared" si="244"/>
        <v>0</v>
      </c>
      <c r="CF546" s="365" t="b">
        <f t="shared" si="245"/>
        <v>0</v>
      </c>
      <c r="CG546" s="365" t="b">
        <f t="shared" si="246"/>
        <v>0</v>
      </c>
      <c r="CH546" s="365">
        <f t="shared" si="247"/>
        <v>0</v>
      </c>
      <c r="CI546" s="72" t="b">
        <f t="shared" si="248"/>
        <v>0</v>
      </c>
      <c r="CJ546" s="72" t="b">
        <f t="shared" si="249"/>
        <v>0</v>
      </c>
      <c r="CK546" s="72" t="b">
        <f t="shared" si="250"/>
        <v>0</v>
      </c>
      <c r="CL546" s="72">
        <f t="shared" si="251"/>
        <v>0</v>
      </c>
      <c r="CM546" s="72" t="b">
        <f t="shared" si="252"/>
        <v>0</v>
      </c>
      <c r="CN546" s="72" t="b">
        <f t="shared" si="253"/>
        <v>0</v>
      </c>
      <c r="CP546" s="13">
        <f t="shared" si="254"/>
        <v>0</v>
      </c>
      <c r="CQ546" s="13" t="b">
        <f t="shared" si="255"/>
        <v>0</v>
      </c>
      <c r="CR546" s="13" t="b">
        <f t="shared" si="256"/>
        <v>0</v>
      </c>
      <c r="CS546" s="13" t="b">
        <f t="shared" si="262"/>
        <v>0</v>
      </c>
      <c r="CT546" s="13" t="b">
        <f t="shared" si="261"/>
        <v>0</v>
      </c>
      <c r="CU546" s="13" t="b">
        <f t="shared" si="263"/>
        <v>0</v>
      </c>
      <c r="CV546" s="13" t="b">
        <f t="shared" si="257"/>
        <v>0</v>
      </c>
      <c r="CW546" s="13" t="b">
        <f t="shared" si="258"/>
        <v>0</v>
      </c>
      <c r="CX546" s="13" t="b">
        <f t="shared" si="259"/>
        <v>0</v>
      </c>
      <c r="CY546" s="13" t="b">
        <f t="shared" si="260"/>
        <v>0</v>
      </c>
    </row>
    <row r="547" spans="1:103" ht="15" thickBot="1">
      <c r="A547" s="933"/>
      <c r="B547" s="1040"/>
      <c r="C547" s="1040"/>
      <c r="D547" s="1040"/>
      <c r="E547" s="1040"/>
      <c r="F547" s="1040"/>
      <c r="G547" s="1040"/>
      <c r="H547" s="1040"/>
      <c r="I547" s="1040"/>
      <c r="J547" s="1040"/>
      <c r="K547" s="1040"/>
      <c r="L547" s="1040"/>
      <c r="M547" s="1040"/>
      <c r="N547" s="1040"/>
      <c r="O547" s="1040"/>
      <c r="P547" s="1040"/>
      <c r="Q547" s="942"/>
      <c r="R547" s="1040"/>
      <c r="S547" s="1040"/>
      <c r="T547" s="1040"/>
      <c r="U547" s="1040"/>
      <c r="V547" s="1040"/>
      <c r="W547" s="111"/>
      <c r="X547" s="111"/>
      <c r="Y547" s="111"/>
      <c r="Z547" s="111"/>
      <c r="AA547" s="111" t="s">
        <v>37</v>
      </c>
      <c r="AB547" s="112"/>
      <c r="AC547" s="112"/>
      <c r="AD547" s="111"/>
      <c r="AE547" s="1040"/>
      <c r="AF547" s="334">
        <f t="shared" si="235"/>
        <v>0</v>
      </c>
      <c r="AG547" s="272">
        <f>IF(R547="kompletna",Q547*J547*0.0036*'lista, wskaźniki'!$F$13, IF(R547="częściowa",Q547*J547*0.0036*'lista, wskaźniki'!$F$14, IF(R547="brak",Q547*J547*0.0036*'lista, wskaźniki'!$F$15,)))</f>
        <v>0</v>
      </c>
      <c r="AH547" s="334">
        <f>IF(Y547="inne",K547*'lista, wskaźniki'!$E$35,IF(Y547="to samo źródło",0,IF(Y547=0,0)))</f>
        <v>0</v>
      </c>
      <c r="AI547" s="334" t="b">
        <f>IF(AA547="gaz z sieci",AC547*'lista, wskaźniki'!$D$21)</f>
        <v>0</v>
      </c>
      <c r="AJ547" s="272">
        <f>IF(AA547="węgiel",AB547*'lista, wskaźniki'!$D$20, IF('Sektor mieszkaniowy'!AA547="drewno",'Sektor mieszkaniowy'!AB547*'lista, wskaźniki'!$D$22,IF('Sektor mieszkaniowy'!AA547="pellet",AB547*'lista, wskaźniki'!$D$23,IF('Sektor mieszkaniowy'!AA547="gaz z sieci",AB547*'lista, wskaźniki'!$D$21,IF('Sektor mieszkaniowy'!AA547="olej opałowy",'Sektor mieszkaniowy'!AB547*'lista, wskaźniki'!$D$24)))))</f>
        <v>0</v>
      </c>
      <c r="AK547" s="1043"/>
      <c r="AL547" s="1040"/>
      <c r="AM547" s="20">
        <f>IF(AA547="węgiel",AF547*1/3.6*'lista, wskaźniki'!$F$20,IF(AA547="drewno",AF547*1/3.6*'lista, wskaźniki'!$F$22,IF(AA547="pellet",AF547*1/3.6*'lista, wskaźniki'!$F$23,IF(AA547="gaz z sieci",AF547*1/3.6*'lista, wskaźniki'!$F$21,IF(AA547="olej opałowy",AF547*1/3.6*'lista, wskaźniki'!$F$24,0)))))</f>
        <v>0</v>
      </c>
      <c r="AN547" s="20">
        <f>IF(AA547="węgiel",AF547*'lista, wskaźniki'!$E$42,IF(AA547="drewno",AF547*'lista, wskaźniki'!$G$42,IF(AA547="pellet",AF547*'lista, wskaźniki'!$H$42,IF(AA547="gaz z sieci",AF547*'lista, wskaźniki'!$F$42,IF(AA547="olej opałowy",AF547*'lista, wskaźniki'!$I$42,0)))))</f>
        <v>0</v>
      </c>
      <c r="AO547" s="20">
        <f>IF(AA547="węgiel",AF547*'lista, wskaźniki'!$E$43,IF(AA547="drewno",AF547*'lista, wskaźniki'!$G$43,IF(AA547="pellet",AF547*'lista, wskaźniki'!$H$43,IF(AA547="gaz z sieci",AF547*'lista, wskaźniki'!$F$43,IF(AA547="olej opałowy",AF547*'lista, wskaźniki'!$I$43,0)))))</f>
        <v>0</v>
      </c>
      <c r="AP547" s="20">
        <f>IF(AA547="węgiel",AF547*'lista, wskaźniki'!$E$44,IF(AA547="drewno",AF547*'lista, wskaźniki'!$G$44,IF(AA547="pellet",AF547*'lista, wskaźniki'!$H$44,IF(AA547="gaz z sieci",AF547*'lista, wskaźniki'!$F$44,IF(AA547="olej opałowy",AF547*'lista, wskaźniki'!$I$44,0)))))</f>
        <v>0</v>
      </c>
      <c r="AQ547" s="20" t="b">
        <f>IF(Z547="gaz",AH547*1/3.6*'lista, wskaźniki'!$F$21,IF(Z547="energia elektryczna",AH547*1/3.6*'lista, wskaźniki'!$F$26))</f>
        <v>0</v>
      </c>
      <c r="AR547" s="20" t="b">
        <f>IF(Z547="gaz",AH547*'lista, wskaźniki'!$F$42,IF(Z547="energia elektryczna",AH547*0))</f>
        <v>0</v>
      </c>
      <c r="AS547" s="20" t="b">
        <f>IF(Z547="gaz",AH547*'lista, wskaźniki'!$F$43,IF(Z547="energia elektryczna",AH547*0))</f>
        <v>0</v>
      </c>
      <c r="AT547" s="20" t="b">
        <f>IF(Z547="gaz",AH547*'lista, wskaźniki'!$F$44,IF(Z547="energia elektryczna",AH547*0))</f>
        <v>0</v>
      </c>
      <c r="AU547" s="20">
        <f>AI547*1/3.6*'lista, wskaźniki'!$F$21</f>
        <v>0</v>
      </c>
      <c r="AV547" s="20">
        <f>AI547*'lista, wskaźniki'!$F$42</f>
        <v>0</v>
      </c>
      <c r="AW547" s="20">
        <f>AI547*'lista, wskaźniki'!$F$43</f>
        <v>0</v>
      </c>
      <c r="AX547" s="20">
        <f>AI547*'lista, wskaźniki'!$F$44</f>
        <v>0</v>
      </c>
      <c r="AY547" s="20">
        <f>AK547*'lista, wskaźniki'!$F$26</f>
        <v>0</v>
      </c>
      <c r="AZ547" s="20">
        <f t="shared" si="236"/>
        <v>0</v>
      </c>
      <c r="BA547" s="20">
        <f t="shared" si="237"/>
        <v>0</v>
      </c>
      <c r="BB547" s="20">
        <f t="shared" si="238"/>
        <v>0</v>
      </c>
      <c r="BC547" s="20">
        <f t="shared" si="239"/>
        <v>0</v>
      </c>
      <c r="BD547" s="1040"/>
      <c r="BE547" s="1040"/>
      <c r="BF547" s="1040"/>
      <c r="BG547" s="1040"/>
      <c r="BH547" s="111"/>
      <c r="BI547" s="1040"/>
      <c r="BJ547" s="111"/>
      <c r="BK547" s="1040"/>
      <c r="BL547" s="111"/>
      <c r="BM547" s="111"/>
      <c r="BN547" s="111"/>
      <c r="BO547" s="111"/>
      <c r="BP547" s="111"/>
      <c r="BQ547" s="111"/>
      <c r="BR547" s="111"/>
      <c r="BS547" s="1030"/>
      <c r="BT547" s="1030"/>
      <c r="BU547" s="1030"/>
      <c r="BV547" s="1030"/>
      <c r="BW547" s="1030"/>
      <c r="BX547" s="1030"/>
      <c r="BY547" s="1088"/>
      <c r="CA547" s="365" t="b">
        <f t="shared" si="240"/>
        <v>0</v>
      </c>
      <c r="CB547" s="365" t="b">
        <f t="shared" si="241"/>
        <v>0</v>
      </c>
      <c r="CC547" s="365" t="b">
        <f t="shared" si="242"/>
        <v>0</v>
      </c>
      <c r="CD547" s="365" t="b">
        <f t="shared" si="243"/>
        <v>0</v>
      </c>
      <c r="CE547" s="365">
        <f t="shared" si="244"/>
        <v>0</v>
      </c>
      <c r="CF547" s="365" t="b">
        <f t="shared" si="245"/>
        <v>0</v>
      </c>
      <c r="CG547" s="365" t="b">
        <f t="shared" si="246"/>
        <v>0</v>
      </c>
      <c r="CH547" s="365" t="b">
        <f t="shared" si="247"/>
        <v>0</v>
      </c>
      <c r="CI547" s="72" t="b">
        <f t="shared" si="248"/>
        <v>0</v>
      </c>
      <c r="CJ547" s="72" t="b">
        <f t="shared" si="249"/>
        <v>0</v>
      </c>
      <c r="CK547" s="72" t="b">
        <f t="shared" si="250"/>
        <v>0</v>
      </c>
      <c r="CL547" s="72">
        <f t="shared" si="251"/>
        <v>0</v>
      </c>
      <c r="CM547" s="72">
        <f t="shared" si="252"/>
        <v>0</v>
      </c>
      <c r="CN547" s="72" t="b">
        <f t="shared" si="253"/>
        <v>0</v>
      </c>
      <c r="CP547" s="13">
        <f t="shared" si="254"/>
        <v>0</v>
      </c>
      <c r="CQ547" s="13" t="b">
        <f t="shared" si="255"/>
        <v>0</v>
      </c>
      <c r="CR547" s="13" t="b">
        <f t="shared" si="256"/>
        <v>0</v>
      </c>
      <c r="CS547" s="13" t="b">
        <f t="shared" si="262"/>
        <v>0</v>
      </c>
      <c r="CT547" s="13" t="b">
        <f t="shared" si="261"/>
        <v>0</v>
      </c>
      <c r="CU547" s="13" t="b">
        <f t="shared" si="263"/>
        <v>0</v>
      </c>
      <c r="CV547" s="13" t="b">
        <f t="shared" si="257"/>
        <v>0</v>
      </c>
      <c r="CW547" s="13" t="b">
        <f t="shared" si="258"/>
        <v>0</v>
      </c>
      <c r="CX547" s="13" t="b">
        <f t="shared" si="259"/>
        <v>0</v>
      </c>
      <c r="CY547" s="13" t="b">
        <f t="shared" si="260"/>
        <v>0</v>
      </c>
    </row>
    <row r="548" spans="1:103" ht="15" thickBot="1">
      <c r="A548" s="931">
        <v>110</v>
      </c>
      <c r="B548" s="1038" t="s">
        <v>210</v>
      </c>
      <c r="C548" s="1038"/>
      <c r="D548" s="1038" t="s">
        <v>1</v>
      </c>
      <c r="E548" s="1038" t="s">
        <v>5</v>
      </c>
      <c r="F548" s="1038"/>
      <c r="G548" s="1038"/>
      <c r="H548" s="1038"/>
      <c r="I548" s="1038" t="s">
        <v>10</v>
      </c>
      <c r="J548" s="1038">
        <v>115</v>
      </c>
      <c r="K548" s="1038">
        <v>4</v>
      </c>
      <c r="L548" s="1038" t="s">
        <v>16</v>
      </c>
      <c r="M548" s="1038">
        <v>100</v>
      </c>
      <c r="N548" s="1038" t="s">
        <v>16</v>
      </c>
      <c r="O548" s="1038">
        <v>50</v>
      </c>
      <c r="P548" s="1038" t="s">
        <v>17</v>
      </c>
      <c r="Q548" s="940">
        <f>IF(I548="&lt;1966",'lista, wskaźniki'!$G$4,IF(I548="1967-1985",'lista, wskaźniki'!$G$5,IF(I548="1986-1992",'lista, wskaźniki'!$G$6,IF(I548="1993-1996",'lista, wskaźniki'!$G$7,IF(I548="&gt;1997",'lista, wskaźniki'!$G$8,IF(I548=0,'lista, wskaźniki'!$G$4))))))</f>
        <v>290</v>
      </c>
      <c r="R548" s="1038" t="s">
        <v>23</v>
      </c>
      <c r="S548" s="1038" t="s">
        <v>27</v>
      </c>
      <c r="T548" s="1038">
        <v>11</v>
      </c>
      <c r="U548" s="1038">
        <v>2003</v>
      </c>
      <c r="V548" s="1038"/>
      <c r="W548" s="107" t="s">
        <v>35</v>
      </c>
      <c r="X548" s="107" t="s">
        <v>38</v>
      </c>
      <c r="Y548" s="109" t="s">
        <v>24</v>
      </c>
      <c r="Z548" s="107" t="s">
        <v>40</v>
      </c>
      <c r="AA548" s="107" t="s">
        <v>35</v>
      </c>
      <c r="AB548" s="108">
        <v>3</v>
      </c>
      <c r="AC548" s="108"/>
      <c r="AD548" s="107">
        <v>2700</v>
      </c>
      <c r="AE548" s="1038"/>
      <c r="AF548" s="334">
        <f t="shared" si="235"/>
        <v>81.968999999999994</v>
      </c>
      <c r="AG548" s="272">
        <f>IF(R548="kompletna",Q548*J548*0.0036*'lista, wskaźniki'!$F$13, IF(R548="częściowa",Q548*J548*0.0036*'lista, wskaźniki'!$F$14, IF(R548="brak",Q548*J548*0.0036*'lista, wskaźniki'!$F$15,)))</f>
        <v>96.048000000000002</v>
      </c>
      <c r="AH548" s="334">
        <f>IF(Y548="inne",K548*'lista, wskaźniki'!$E$35,IF(Y548="to samo źródło",0,IF(Y548=0,0)))</f>
        <v>8.6714145000000009</v>
      </c>
      <c r="AI548" s="334" t="b">
        <f>IF(AA548="gaz z sieci",AC548*'lista, wskaźniki'!$D$21)</f>
        <v>0</v>
      </c>
      <c r="AJ548" s="272">
        <f>IF(AA548="węgiel",AB548*'lista, wskaźniki'!$D$20, IF('Sektor mieszkaniowy'!AA548="drewno",'Sektor mieszkaniowy'!AB548*'lista, wskaźniki'!$D$22,IF('Sektor mieszkaniowy'!AA548="pellet",AB548*'lista, wskaźniki'!$D$23,IF('Sektor mieszkaniowy'!AA548="gaz z sieci",AB548*'lista, wskaźniki'!$D$21,IF('Sektor mieszkaniowy'!AA548="olej opałowy",'Sektor mieszkaniowy'!AB548*'lista, wskaźniki'!$D$24)))))</f>
        <v>67.89</v>
      </c>
      <c r="AK548" s="1041">
        <f>AL548/'lista, wskaźniki'!$A$127</f>
        <v>2.7692307692307692</v>
      </c>
      <c r="AL548" s="1038">
        <v>1800</v>
      </c>
      <c r="AM548" s="20">
        <f>IF(AA548="węgiel",AF548*1/3.6*'lista, wskaźniki'!$F$20,IF(AA548="drewno",AF548*1/3.6*'lista, wskaźniki'!$F$22,IF(AA548="pellet",AF548*1/3.6*'lista, wskaźniki'!$F$23,IF(AA548="gaz z sieci",AF548*1/3.6*'lista, wskaźniki'!$F$21,IF(AA548="olej opałowy",AF548*1/3.6*'lista, wskaźniki'!$F$24,0)))))</f>
        <v>7.7649233699999991</v>
      </c>
      <c r="AN548" s="20">
        <f>IF(AA548="węgiel",AF548*'lista, wskaźniki'!$E$42,IF(AA548="drewno",AF548*'lista, wskaźniki'!$G$42,IF(AA548="pellet",AF548*'lista, wskaźniki'!$H$42,IF(AA548="gaz z sieci",AF548*'lista, wskaźniki'!$F$42,IF(AA548="olej opałowy",AF548*'lista, wskaźniki'!$I$42,0)))))</f>
        <v>3.1148220000000001E-2</v>
      </c>
      <c r="AO548" s="20">
        <f>IF(AA548="węgiel",AF548*'lista, wskaźniki'!$E$43,IF(AA548="drewno",AF548*'lista, wskaźniki'!$G$43,IF(AA548="pellet",AF548*'lista, wskaźniki'!$H$43,IF(AA548="gaz z sieci",AF548*'lista, wskaźniki'!$F$43,IF(AA548="olej opałowy",AF548*'lista, wskaźniki'!$I$43,0)))))</f>
        <v>2.9508840000000001E-2</v>
      </c>
      <c r="AP548" s="20">
        <f>IF(AA548="węgiel",AF548*'lista, wskaźniki'!$E$44,IF(AA548="drewno",AF548*'lista, wskaźniki'!$G$44,IF(AA548="pellet",AF548*'lista, wskaźniki'!$H$44,IF(AA548="gaz z sieci",AF548*'lista, wskaźniki'!$F$44,IF(AA548="olej opałowy",AF548*'lista, wskaźniki'!$I$44,0)))))</f>
        <v>2.2131629999999999E-5</v>
      </c>
      <c r="AQ548" s="360">
        <f>IF(Z548="gaz",AH548*1/3.6*'lista, wskaźniki'!$F$21,IF(Z548="energia elektryczna",AH548*1/3.6*'lista, wskaźniki'!$F$26))</f>
        <v>2.1437663625000005</v>
      </c>
      <c r="AR548" s="20">
        <f>IF(Z548="gaz",AH548*'lista, wskaźniki'!$F$42,IF(Z548="energia elektryczna",AH548*0))</f>
        <v>0</v>
      </c>
      <c r="AS548" s="20">
        <f>IF(Z548="gaz",AH548*'lista, wskaźniki'!$F$43,IF(Z548="energia elektryczna",AH548*0))</f>
        <v>0</v>
      </c>
      <c r="AT548" s="20">
        <f>IF(Z548="gaz",AH548*'lista, wskaźniki'!$F$44,IF(Z548="energia elektryczna",AH548*0))</f>
        <v>0</v>
      </c>
      <c r="AU548" s="20">
        <f>AI548*1/3.6*'lista, wskaźniki'!$F$21</f>
        <v>0</v>
      </c>
      <c r="AV548" s="20">
        <f>AI548*'lista, wskaźniki'!$F$42</f>
        <v>0</v>
      </c>
      <c r="AW548" s="20">
        <f>AI548*'lista, wskaźniki'!$F$43</f>
        <v>0</v>
      </c>
      <c r="AX548" s="20">
        <f>AI548*'lista, wskaźniki'!$F$44</f>
        <v>0</v>
      </c>
      <c r="AY548" s="20">
        <f>AK548*'lista, wskaźniki'!$F$26</f>
        <v>2.4646153846153847</v>
      </c>
      <c r="AZ548" s="20">
        <f>AM548+AU548+AY548</f>
        <v>10.229538754615383</v>
      </c>
      <c r="BA548" s="20">
        <f t="shared" si="237"/>
        <v>3.1148220000000001E-2</v>
      </c>
      <c r="BB548" s="20">
        <f t="shared" si="238"/>
        <v>2.9508840000000001E-2</v>
      </c>
      <c r="BC548" s="20">
        <f t="shared" si="239"/>
        <v>2.2131629999999999E-5</v>
      </c>
      <c r="BD548" s="1038" t="s">
        <v>17</v>
      </c>
      <c r="BE548" s="1038" t="s">
        <v>16</v>
      </c>
      <c r="BF548" s="1038" t="s">
        <v>16</v>
      </c>
      <c r="BG548" s="1038" t="s">
        <v>17</v>
      </c>
      <c r="BH548" s="107"/>
      <c r="BI548" s="1038" t="s">
        <v>16</v>
      </c>
      <c r="BJ548" s="107" t="s">
        <v>52</v>
      </c>
      <c r="BK548" s="1038" t="s">
        <v>17</v>
      </c>
      <c r="BL548" s="107"/>
      <c r="BM548" s="107"/>
      <c r="BN548" s="107"/>
      <c r="BO548" s="107" t="s">
        <v>57</v>
      </c>
      <c r="BP548" s="107" t="s">
        <v>52</v>
      </c>
      <c r="BQ548" s="107" t="s">
        <v>120</v>
      </c>
      <c r="BR548" s="107">
        <v>1</v>
      </c>
      <c r="BS548" s="1028">
        <v>15000</v>
      </c>
      <c r="BT548" s="1028">
        <v>500</v>
      </c>
      <c r="BU548" s="1028">
        <v>1000</v>
      </c>
      <c r="BV548" s="1028"/>
      <c r="BW548" s="1028">
        <v>2250</v>
      </c>
      <c r="BX548" s="1028">
        <v>4500</v>
      </c>
      <c r="BY548" s="1086"/>
      <c r="CA548" s="365">
        <f t="shared" si="240"/>
        <v>81.968999999999994</v>
      </c>
      <c r="CB548" s="365" t="b">
        <f t="shared" si="241"/>
        <v>0</v>
      </c>
      <c r="CC548" s="365" t="b">
        <f t="shared" si="242"/>
        <v>0</v>
      </c>
      <c r="CD548" s="365" t="b">
        <f t="shared" si="243"/>
        <v>0</v>
      </c>
      <c r="CE548" s="365" t="b">
        <f t="shared" si="244"/>
        <v>0</v>
      </c>
      <c r="CF548" s="365" t="b">
        <f t="shared" si="245"/>
        <v>0</v>
      </c>
      <c r="CG548" s="365">
        <f t="shared" si="246"/>
        <v>8.6714145000000009</v>
      </c>
      <c r="CH548" s="365" t="b">
        <f t="shared" si="247"/>
        <v>0</v>
      </c>
      <c r="CI548" s="72">
        <f t="shared" si="248"/>
        <v>81.968999999999994</v>
      </c>
      <c r="CJ548" s="72" t="b">
        <f t="shared" si="249"/>
        <v>0</v>
      </c>
      <c r="CK548" s="72" t="b">
        <f t="shared" si="250"/>
        <v>0</v>
      </c>
      <c r="CL548" s="72">
        <f t="shared" si="251"/>
        <v>0</v>
      </c>
      <c r="CM548" s="72" t="b">
        <f t="shared" si="252"/>
        <v>0</v>
      </c>
      <c r="CN548" s="72">
        <f t="shared" si="253"/>
        <v>8.6714145000000009</v>
      </c>
      <c r="CP548" s="13">
        <f t="shared" si="254"/>
        <v>115</v>
      </c>
      <c r="CQ548" s="13">
        <f t="shared" si="255"/>
        <v>57.5</v>
      </c>
      <c r="CR548" s="13" t="b">
        <f t="shared" si="256"/>
        <v>0</v>
      </c>
      <c r="CS548" s="13">
        <f t="shared" si="262"/>
        <v>0</v>
      </c>
      <c r="CT548" s="13" t="b">
        <f t="shared" si="261"/>
        <v>0</v>
      </c>
      <c r="CU548" s="13">
        <f t="shared" si="263"/>
        <v>0</v>
      </c>
      <c r="CV548" s="13" t="b">
        <f t="shared" si="257"/>
        <v>0</v>
      </c>
      <c r="CW548" s="13">
        <f t="shared" si="258"/>
        <v>0</v>
      </c>
      <c r="CX548" s="13" t="b">
        <f t="shared" si="259"/>
        <v>0</v>
      </c>
      <c r="CY548" s="13">
        <f t="shared" si="260"/>
        <v>0</v>
      </c>
    </row>
    <row r="549" spans="1:103" ht="15" thickBot="1">
      <c r="A549" s="932"/>
      <c r="B549" s="1039"/>
      <c r="C549" s="1039"/>
      <c r="D549" s="1039"/>
      <c r="E549" s="1039"/>
      <c r="F549" s="1039"/>
      <c r="G549" s="1039"/>
      <c r="H549" s="1039"/>
      <c r="I549" s="1039"/>
      <c r="J549" s="1039"/>
      <c r="K549" s="1039"/>
      <c r="L549" s="1039"/>
      <c r="M549" s="1039"/>
      <c r="N549" s="1039"/>
      <c r="O549" s="1039"/>
      <c r="P549" s="1039"/>
      <c r="Q549" s="941"/>
      <c r="R549" s="1039"/>
      <c r="S549" s="1039"/>
      <c r="T549" s="1039"/>
      <c r="U549" s="1039"/>
      <c r="V549" s="1039"/>
      <c r="W549" s="20" t="s">
        <v>36</v>
      </c>
      <c r="X549" s="109"/>
      <c r="Y549" s="109"/>
      <c r="Z549" s="109"/>
      <c r="AA549" s="109" t="s">
        <v>36</v>
      </c>
      <c r="AB549" s="110">
        <v>10</v>
      </c>
      <c r="AC549" s="110"/>
      <c r="AD549" s="109">
        <v>1300</v>
      </c>
      <c r="AE549" s="1039"/>
      <c r="AF549" s="334">
        <f t="shared" si="235"/>
        <v>126.02500000000001</v>
      </c>
      <c r="AG549" s="272">
        <v>96.05</v>
      </c>
      <c r="AH549" s="334">
        <f>IF(Y549="inne",K549*'lista, wskaźniki'!$E$35,IF(Y549="to samo źródło",0,IF(Y549=0,0)))</f>
        <v>0</v>
      </c>
      <c r="AI549" s="334" t="b">
        <f>IF(AA549="gaz z sieci",AC549*'lista, wskaźniki'!$D$21)</f>
        <v>0</v>
      </c>
      <c r="AJ549" s="272">
        <f>IF(AA549="węgiel",AB549*'lista, wskaźniki'!$D$20, IF('Sektor mieszkaniowy'!AA549="drewno",'Sektor mieszkaniowy'!AB549*'lista, wskaźniki'!$D$22,IF('Sektor mieszkaniowy'!AA549="pellet",AB549*'lista, wskaźniki'!$D$23,IF('Sektor mieszkaniowy'!AA549="gaz z sieci",AB549*'lista, wskaźniki'!$D$21,IF('Sektor mieszkaniowy'!AA549="olej opałowy",'Sektor mieszkaniowy'!AB549*'lista, wskaźniki'!$D$24)))))</f>
        <v>156</v>
      </c>
      <c r="AK549" s="1042"/>
      <c r="AL549" s="1039"/>
      <c r="AM549" s="20">
        <f>IF(AA549="węgiel",AF549*1/3.6*'lista, wskaźniki'!$F$20,IF(AA549="drewno",AF549*1/3.6*'lista, wskaźniki'!$F$22,IF(AA549="pellet",AF549*1/3.6*'lista, wskaźniki'!$F$23,IF(AA549="gaz z sieci",AF549*1/3.6*'lista, wskaźniki'!$F$21,IF(AA549="olej opałowy",AF549*1/3.6*'lista, wskaźniki'!$F$24,0)))))</f>
        <v>0</v>
      </c>
      <c r="AN549" s="20">
        <f>IF(AA549="węgiel",AF549*'lista, wskaźniki'!$E$42,IF(AA549="drewno",AF549*'lista, wskaźniki'!$G$42,IF(AA549="pellet",AF549*'lista, wskaźniki'!$H$42,IF(AA549="gaz z sieci",AF549*'lista, wskaźniki'!$F$42,IF(AA549="olej opałowy",AF549*'lista, wskaźniki'!$I$42,0)))))</f>
        <v>0.10208025</v>
      </c>
      <c r="AO549" s="20">
        <f>IF(AA549="węgiel",AF549*'lista, wskaźniki'!$E$43,IF(AA549="drewno",AF549*'lista, wskaźniki'!$G$43,IF(AA549="pellet",AF549*'lista, wskaźniki'!$H$43,IF(AA549="gaz z sieci",AF549*'lista, wskaźniki'!$F$43,IF(AA549="olej opałowy",AF549*'lista, wskaźniki'!$I$43,0)))))</f>
        <v>0.10208025</v>
      </c>
      <c r="AP549" s="20">
        <f>IF(AA549="węgiel",AF549*'lista, wskaźniki'!$E$44,IF(AA549="drewno",AF549*'lista, wskaźniki'!$G$44,IF(AA549="pellet",AF549*'lista, wskaźniki'!$H$44,IF(AA549="gaz z sieci",AF549*'lista, wskaźniki'!$F$44,IF(AA549="olej opałowy",AF549*'lista, wskaźniki'!$I$44,0)))))</f>
        <v>3.1506249999999997E-5</v>
      </c>
      <c r="AQ549" s="20" t="b">
        <f>IF(Z549="gaz",AH549*1/3.6*'lista, wskaźniki'!$F$21,IF(Z549="energia elektryczna",AH549*1/3.6*'lista, wskaźniki'!$F$26))</f>
        <v>0</v>
      </c>
      <c r="AR549" s="20" t="b">
        <f>IF(Z549="gaz",AH549*'lista, wskaźniki'!$F$42,IF(Z549="energia elektryczna",AH549*0))</f>
        <v>0</v>
      </c>
      <c r="AS549" s="20" t="b">
        <f>IF(Z549="gaz",AH549*'lista, wskaźniki'!$F$43,IF(Z549="energia elektryczna",AH549*0))</f>
        <v>0</v>
      </c>
      <c r="AT549" s="20" t="b">
        <f>IF(Z549="gaz",AH549*'lista, wskaźniki'!$F$44,IF(Z549="energia elektryczna",AH549*0))</f>
        <v>0</v>
      </c>
      <c r="AU549" s="20">
        <f>AI549*1/3.6*'lista, wskaźniki'!$F$21</f>
        <v>0</v>
      </c>
      <c r="AV549" s="20">
        <f>AI549*'lista, wskaźniki'!$F$42</f>
        <v>0</v>
      </c>
      <c r="AW549" s="20">
        <f>AI549*'lista, wskaźniki'!$F$43</f>
        <v>0</v>
      </c>
      <c r="AX549" s="20">
        <f>AI549*'lista, wskaźniki'!$F$44</f>
        <v>0</v>
      </c>
      <c r="AY549" s="20">
        <f>AK549*'lista, wskaźniki'!$F$26</f>
        <v>0</v>
      </c>
      <c r="AZ549" s="20">
        <f t="shared" si="236"/>
        <v>0</v>
      </c>
      <c r="BA549" s="20">
        <f t="shared" si="237"/>
        <v>0.10208025</v>
      </c>
      <c r="BB549" s="20">
        <f t="shared" si="238"/>
        <v>0.10208025</v>
      </c>
      <c r="BC549" s="20">
        <f t="shared" si="239"/>
        <v>3.1506249999999997E-5</v>
      </c>
      <c r="BD549" s="1039"/>
      <c r="BE549" s="1039"/>
      <c r="BF549" s="1039"/>
      <c r="BG549" s="1039"/>
      <c r="BH549" s="109"/>
      <c r="BI549" s="1039"/>
      <c r="BJ549" s="109"/>
      <c r="BK549" s="1039"/>
      <c r="BL549" s="109"/>
      <c r="BM549" s="109"/>
      <c r="BN549" s="109"/>
      <c r="BO549" s="109"/>
      <c r="BP549" s="109" t="s">
        <v>53</v>
      </c>
      <c r="BQ549" s="109" t="s">
        <v>196</v>
      </c>
      <c r="BR549" s="109">
        <v>1</v>
      </c>
      <c r="BS549" s="1029"/>
      <c r="BT549" s="1029"/>
      <c r="BU549" s="1029"/>
      <c r="BV549" s="1029"/>
      <c r="BW549" s="1029"/>
      <c r="BX549" s="1029"/>
      <c r="BY549" s="1087"/>
      <c r="CA549" s="365" t="b">
        <f t="shared" si="240"/>
        <v>0</v>
      </c>
      <c r="CB549" s="365">
        <f t="shared" si="241"/>
        <v>126.02500000000001</v>
      </c>
      <c r="CC549" s="365" t="b">
        <f t="shared" si="242"/>
        <v>0</v>
      </c>
      <c r="CD549" s="365" t="b">
        <f t="shared" si="243"/>
        <v>0</v>
      </c>
      <c r="CE549" s="365" t="b">
        <f t="shared" si="244"/>
        <v>0</v>
      </c>
      <c r="CF549" s="365" t="b">
        <f t="shared" si="245"/>
        <v>0</v>
      </c>
      <c r="CG549" s="365" t="b">
        <f t="shared" si="246"/>
        <v>0</v>
      </c>
      <c r="CH549" s="365" t="b">
        <f t="shared" si="247"/>
        <v>0</v>
      </c>
      <c r="CI549" s="72" t="b">
        <f t="shared" si="248"/>
        <v>0</v>
      </c>
      <c r="CJ549" s="72">
        <f t="shared" si="249"/>
        <v>126.02500000000001</v>
      </c>
      <c r="CK549" s="72" t="b">
        <f t="shared" si="250"/>
        <v>0</v>
      </c>
      <c r="CL549" s="72">
        <f t="shared" si="251"/>
        <v>0</v>
      </c>
      <c r="CM549" s="72" t="b">
        <f t="shared" si="252"/>
        <v>0</v>
      </c>
      <c r="CN549" s="72" t="b">
        <f t="shared" si="253"/>
        <v>0</v>
      </c>
      <c r="CP549" s="13">
        <f t="shared" si="254"/>
        <v>0</v>
      </c>
      <c r="CQ549" s="13" t="b">
        <f t="shared" si="255"/>
        <v>0</v>
      </c>
      <c r="CR549" s="13" t="b">
        <f t="shared" si="256"/>
        <v>0</v>
      </c>
      <c r="CS549" s="13" t="b">
        <f t="shared" si="262"/>
        <v>0</v>
      </c>
      <c r="CT549" s="13" t="b">
        <f t="shared" si="261"/>
        <v>0</v>
      </c>
      <c r="CU549" s="13" t="b">
        <f t="shared" si="263"/>
        <v>0</v>
      </c>
      <c r="CV549" s="13" t="b">
        <f t="shared" si="257"/>
        <v>0</v>
      </c>
      <c r="CW549" s="13" t="b">
        <f t="shared" si="258"/>
        <v>0</v>
      </c>
      <c r="CX549" s="13" t="b">
        <f t="shared" si="259"/>
        <v>0</v>
      </c>
      <c r="CY549" s="13" t="b">
        <f t="shared" si="260"/>
        <v>0</v>
      </c>
    </row>
    <row r="550" spans="1:103" ht="15" thickBot="1">
      <c r="A550" s="932"/>
      <c r="B550" s="1039"/>
      <c r="C550" s="1039"/>
      <c r="D550" s="1039"/>
      <c r="E550" s="1039"/>
      <c r="F550" s="1039"/>
      <c r="G550" s="1039"/>
      <c r="H550" s="1039"/>
      <c r="I550" s="1039"/>
      <c r="J550" s="1039"/>
      <c r="K550" s="1039"/>
      <c r="L550" s="1039"/>
      <c r="M550" s="1039"/>
      <c r="N550" s="1039"/>
      <c r="O550" s="1039"/>
      <c r="P550" s="1039"/>
      <c r="Q550" s="941"/>
      <c r="R550" s="1039"/>
      <c r="S550" s="1039"/>
      <c r="T550" s="1039"/>
      <c r="U550" s="1039"/>
      <c r="V550" s="1039"/>
      <c r="W550" s="109"/>
      <c r="X550" s="109"/>
      <c r="Y550" s="109"/>
      <c r="Z550" s="109"/>
      <c r="AA550" s="109" t="s">
        <v>50</v>
      </c>
      <c r="AB550" s="110"/>
      <c r="AC550" s="110"/>
      <c r="AD550" s="109"/>
      <c r="AE550" s="1039"/>
      <c r="AF550" s="334">
        <f t="shared" si="235"/>
        <v>0</v>
      </c>
      <c r="AG550" s="272">
        <f>IF(R550="kompletna",Q550*J550*0.0036*'lista, wskaźniki'!$F$13, IF(R550="częściowa",Q550*J550*0.0036*'lista, wskaźniki'!$F$14, IF(R550="brak",Q550*J550*0.0036*'lista, wskaźniki'!$F$15,)))</f>
        <v>0</v>
      </c>
      <c r="AH550" s="334">
        <f>IF(Y550="inne",K550*'lista, wskaźniki'!$E$35,IF(Y550="to samo źródło",0,IF(Y550=0,0)))</f>
        <v>0</v>
      </c>
      <c r="AI550" s="334" t="b">
        <f>IF(AA550="gaz z sieci",AC550*'lista, wskaźniki'!$D$21)</f>
        <v>0</v>
      </c>
      <c r="AJ550" s="272">
        <f>IF(AA550="węgiel",AB550*'lista, wskaźniki'!$D$20, IF('Sektor mieszkaniowy'!AA550="drewno",'Sektor mieszkaniowy'!AB550*'lista, wskaźniki'!$D$22,IF('Sektor mieszkaniowy'!AA550="pellet",AB550*'lista, wskaźniki'!$D$23,IF('Sektor mieszkaniowy'!AA550="gaz z sieci",AB550*'lista, wskaźniki'!$D$21,IF('Sektor mieszkaniowy'!AA550="olej opałowy",'Sektor mieszkaniowy'!AB550*'lista, wskaźniki'!$D$24)))))</f>
        <v>0</v>
      </c>
      <c r="AK550" s="1042"/>
      <c r="AL550" s="1039"/>
      <c r="AM550" s="20">
        <f>IF(AA550="węgiel",AF550*1/3.6*'lista, wskaźniki'!$F$20,IF(AA550="drewno",AF550*1/3.6*'lista, wskaźniki'!$F$22,IF(AA550="pellet",AF550*1/3.6*'lista, wskaźniki'!$F$23,IF(AA550="gaz z sieci",AF550*1/3.6*'lista, wskaźniki'!$F$21,IF(AA550="olej opałowy",AF550*1/3.6*'lista, wskaźniki'!$F$24,0)))))</f>
        <v>0</v>
      </c>
      <c r="AN550" s="20">
        <f>IF(AA550="węgiel",AF550*'lista, wskaźniki'!$E$42,IF(AA550="drewno",AF550*'lista, wskaźniki'!$G$42,IF(AA550="pellet",AF550*'lista, wskaźniki'!$H$42,IF(AA550="gaz z sieci",AF550*'lista, wskaźniki'!$F$42,IF(AA550="olej opałowy",AF550*'lista, wskaźniki'!$I$42,0)))))</f>
        <v>0</v>
      </c>
      <c r="AO550" s="20">
        <f>IF(AA550="węgiel",AF550*'lista, wskaźniki'!$E$43,IF(AA550="drewno",AF550*'lista, wskaźniki'!$G$43,IF(AA550="pellet",AF550*'lista, wskaźniki'!$H$43,IF(AA550="gaz z sieci",AF550*'lista, wskaźniki'!$F$43,IF(AA550="olej opałowy",AF550*'lista, wskaźniki'!$I$43,0)))))</f>
        <v>0</v>
      </c>
      <c r="AP550" s="20">
        <f>IF(AA550="węgiel",AF550*'lista, wskaźniki'!$E$44,IF(AA550="drewno",AF550*'lista, wskaźniki'!$G$44,IF(AA550="pellet",AF550*'lista, wskaźniki'!$H$44,IF(AA550="gaz z sieci",AF550*'lista, wskaźniki'!$F$44,IF(AA550="olej opałowy",AF550*'lista, wskaźniki'!$I$44,0)))))</f>
        <v>0</v>
      </c>
      <c r="AQ550" s="20" t="b">
        <f>IF(Z550="gaz",AH550*1/3.6*'lista, wskaźniki'!$F$21,IF(Z550="energia elektryczna",AH550*1/3.6*'lista, wskaźniki'!$F$26))</f>
        <v>0</v>
      </c>
      <c r="AR550" s="20" t="b">
        <f>IF(Z550="gaz",AH550*'lista, wskaźniki'!$F$42,IF(Z550="energia elektryczna",AH550*0))</f>
        <v>0</v>
      </c>
      <c r="AS550" s="20" t="b">
        <f>IF(Z550="gaz",AH550*'lista, wskaźniki'!$F$43,IF(Z550="energia elektryczna",AH550*0))</f>
        <v>0</v>
      </c>
      <c r="AT550" s="20" t="b">
        <f>IF(Z550="gaz",AH550*'lista, wskaźniki'!$F$44,IF(Z550="energia elektryczna",AH550*0))</f>
        <v>0</v>
      </c>
      <c r="AU550" s="20">
        <f>AI550*1/3.6*'lista, wskaźniki'!$F$21</f>
        <v>0</v>
      </c>
      <c r="AV550" s="20">
        <f>AI550*'lista, wskaźniki'!$F$42</f>
        <v>0</v>
      </c>
      <c r="AW550" s="20">
        <f>AI550*'lista, wskaźniki'!$F$43</f>
        <v>0</v>
      </c>
      <c r="AX550" s="20">
        <f>AI550*'lista, wskaźniki'!$F$44</f>
        <v>0</v>
      </c>
      <c r="AY550" s="20">
        <f>AK550*'lista, wskaźniki'!$F$26</f>
        <v>0</v>
      </c>
      <c r="AZ550" s="20">
        <f t="shared" si="236"/>
        <v>0</v>
      </c>
      <c r="BA550" s="20">
        <f t="shared" si="237"/>
        <v>0</v>
      </c>
      <c r="BB550" s="20">
        <f t="shared" si="238"/>
        <v>0</v>
      </c>
      <c r="BC550" s="20">
        <f t="shared" si="239"/>
        <v>0</v>
      </c>
      <c r="BD550" s="1039"/>
      <c r="BE550" s="1039"/>
      <c r="BF550" s="1039"/>
      <c r="BG550" s="1039"/>
      <c r="BH550" s="109"/>
      <c r="BI550" s="1039"/>
      <c r="BJ550" s="109"/>
      <c r="BK550" s="1039"/>
      <c r="BL550" s="109"/>
      <c r="BM550" s="109"/>
      <c r="BN550" s="109"/>
      <c r="BO550" s="109"/>
      <c r="BP550" s="109"/>
      <c r="BQ550" s="109" t="s">
        <v>121</v>
      </c>
      <c r="BR550" s="109">
        <v>2</v>
      </c>
      <c r="BS550" s="1029"/>
      <c r="BT550" s="1029"/>
      <c r="BU550" s="1029"/>
      <c r="BV550" s="1029"/>
      <c r="BW550" s="1029"/>
      <c r="BX550" s="1029"/>
      <c r="BY550" s="1087"/>
      <c r="CA550" s="365" t="b">
        <f t="shared" si="240"/>
        <v>0</v>
      </c>
      <c r="CB550" s="365" t="b">
        <f t="shared" si="241"/>
        <v>0</v>
      </c>
      <c r="CC550" s="365">
        <f t="shared" si="242"/>
        <v>0</v>
      </c>
      <c r="CD550" s="365" t="b">
        <f t="shared" si="243"/>
        <v>0</v>
      </c>
      <c r="CE550" s="365" t="b">
        <f t="shared" si="244"/>
        <v>0</v>
      </c>
      <c r="CF550" s="365" t="b">
        <f t="shared" si="245"/>
        <v>0</v>
      </c>
      <c r="CG550" s="365" t="b">
        <f t="shared" si="246"/>
        <v>0</v>
      </c>
      <c r="CH550" s="365" t="b">
        <f t="shared" si="247"/>
        <v>0</v>
      </c>
      <c r="CI550" s="72" t="b">
        <f t="shared" si="248"/>
        <v>0</v>
      </c>
      <c r="CJ550" s="72" t="b">
        <f t="shared" si="249"/>
        <v>0</v>
      </c>
      <c r="CK550" s="72">
        <f t="shared" si="250"/>
        <v>0</v>
      </c>
      <c r="CL550" s="72">
        <f t="shared" si="251"/>
        <v>0</v>
      </c>
      <c r="CM550" s="72" t="b">
        <f t="shared" si="252"/>
        <v>0</v>
      </c>
      <c r="CN550" s="72" t="b">
        <f t="shared" si="253"/>
        <v>0</v>
      </c>
      <c r="CP550" s="13">
        <f t="shared" si="254"/>
        <v>0</v>
      </c>
      <c r="CQ550" s="13" t="b">
        <f t="shared" si="255"/>
        <v>0</v>
      </c>
      <c r="CR550" s="13" t="b">
        <f t="shared" si="256"/>
        <v>0</v>
      </c>
      <c r="CS550" s="13" t="b">
        <f t="shared" si="262"/>
        <v>0</v>
      </c>
      <c r="CT550" s="13" t="b">
        <f t="shared" si="261"/>
        <v>0</v>
      </c>
      <c r="CU550" s="13" t="b">
        <f t="shared" si="263"/>
        <v>0</v>
      </c>
      <c r="CV550" s="13" t="b">
        <f t="shared" si="257"/>
        <v>0</v>
      </c>
      <c r="CW550" s="13" t="b">
        <f t="shared" si="258"/>
        <v>0</v>
      </c>
      <c r="CX550" s="13" t="b">
        <f t="shared" si="259"/>
        <v>0</v>
      </c>
      <c r="CY550" s="13" t="b">
        <f t="shared" si="260"/>
        <v>0</v>
      </c>
    </row>
    <row r="551" spans="1:103" s="282" customFormat="1" ht="15" thickBot="1">
      <c r="A551" s="932"/>
      <c r="B551" s="1039"/>
      <c r="C551" s="1039"/>
      <c r="D551" s="1039"/>
      <c r="E551" s="1039"/>
      <c r="F551" s="1039"/>
      <c r="G551" s="1039"/>
      <c r="H551" s="1039"/>
      <c r="I551" s="1039"/>
      <c r="J551" s="1039"/>
      <c r="K551" s="1039"/>
      <c r="L551" s="1039"/>
      <c r="M551" s="1039"/>
      <c r="N551" s="1039"/>
      <c r="O551" s="1039"/>
      <c r="P551" s="1039"/>
      <c r="Q551" s="941"/>
      <c r="R551" s="1039"/>
      <c r="S551" s="1039"/>
      <c r="T551" s="1039"/>
      <c r="U551" s="1039"/>
      <c r="V551" s="1039"/>
      <c r="W551" s="297"/>
      <c r="X551" s="297"/>
      <c r="Y551" s="297"/>
      <c r="Z551" s="297"/>
      <c r="AA551" s="332" t="s">
        <v>38</v>
      </c>
      <c r="AB551" s="298"/>
      <c r="AC551" s="298">
        <v>140</v>
      </c>
      <c r="AD551" s="297">
        <v>450</v>
      </c>
      <c r="AE551" s="1039"/>
      <c r="AF551" s="334">
        <f t="shared" si="235"/>
        <v>0</v>
      </c>
      <c r="AG551" s="281">
        <f>IF(R551="kompletna",Q551*J551*0.0036*'lista, wskaźniki'!$F$13, IF(R551="częściowa",Q551*J551*0.0036*'lista, wskaźniki'!$F$14, IF(R551="brak",Q551*J551*0.0036*'lista, wskaźniki'!$F$15,)))</f>
        <v>0</v>
      </c>
      <c r="AH551" s="334">
        <f>IF(Y551="inne",K551*'lista, wskaźniki'!$E$35,IF(Y551="to samo źródło",0,IF(Y551=0,0)))</f>
        <v>0</v>
      </c>
      <c r="AI551" s="334">
        <f>IF(AA551="gaz z sieci",AC551*'lista, wskaźniki'!$D$21)</f>
        <v>5.0568</v>
      </c>
      <c r="AJ551" s="281">
        <f>IF(AA551="węgiel",AB551*'lista, wskaźniki'!$D$20, IF('Sektor mieszkaniowy'!AA551="drewno",'Sektor mieszkaniowy'!AB551*'lista, wskaźniki'!$D$22,IF('Sektor mieszkaniowy'!AA551="pellet",AB551*'lista, wskaźniki'!$D$23,IF('Sektor mieszkaniowy'!AA551="gaz z sieci",AB551*'lista, wskaźniki'!$D$21,IF('Sektor mieszkaniowy'!AA551="olej opałowy",'Sektor mieszkaniowy'!AB551*'lista, wskaźniki'!$D$24)))))</f>
        <v>0</v>
      </c>
      <c r="AK551" s="1042"/>
      <c r="AL551" s="1039"/>
      <c r="AM551" s="20">
        <f>IF(AA551="węgiel",AF551*1/3.6*'lista, wskaźniki'!$F$20,IF(AA551="drewno",AF551*1/3.6*'lista, wskaźniki'!$F$22,IF(AA551="pellet",AF551*1/3.6*'lista, wskaźniki'!$F$23,IF(AA551="gaz z sieci",AF551*1/3.6*'lista, wskaźniki'!$F$21,IF(AA551="olej opałowy",AF551*1/3.6*'lista, wskaźniki'!$F$24,0)))))</f>
        <v>0</v>
      </c>
      <c r="AN551" s="20">
        <f>IF(AA551="węgiel",AF551*'lista, wskaźniki'!$E$42,IF(AA551="drewno",AF551*'lista, wskaźniki'!$G$42,IF(AA551="pellet",AF551*'lista, wskaźniki'!$H$42,IF(AA551="gaz z sieci",AF551*'lista, wskaźniki'!$F$42,IF(AA551="olej opałowy",AF551*'lista, wskaźniki'!$I$42,0)))))</f>
        <v>0</v>
      </c>
      <c r="AO551" s="20">
        <f>IF(AA551="węgiel",AF551*'lista, wskaźniki'!$E$43,IF(AA551="drewno",AF551*'lista, wskaźniki'!$G$43,IF(AA551="pellet",AF551*'lista, wskaźniki'!$H$43,IF(AA551="gaz z sieci",AF551*'lista, wskaźniki'!$F$43,IF(AA551="olej opałowy",AF551*'lista, wskaźniki'!$I$43,0)))))</f>
        <v>0</v>
      </c>
      <c r="AP551" s="20">
        <f>IF(AA551="węgiel",AF551*'lista, wskaźniki'!$E$44,IF(AA551="drewno",AF551*'lista, wskaźniki'!$G$44,IF(AA551="pellet",AF551*'lista, wskaźniki'!$H$44,IF(AA551="gaz z sieci",AF551*'lista, wskaźniki'!$F$44,IF(AA551="olej opałowy",AF551*'lista, wskaźniki'!$I$44,0)))))</f>
        <v>0</v>
      </c>
      <c r="AQ551" s="20" t="b">
        <f>IF(Z551="gaz",AH551*1/3.6*'lista, wskaźniki'!$F$21,IF(Z551="energia elektryczna",AH551*1/3.6*'lista, wskaźniki'!$F$26))</f>
        <v>0</v>
      </c>
      <c r="AR551" s="20" t="b">
        <f>IF(Z551="gaz",AH551*'lista, wskaźniki'!$F$42,IF(Z551="energia elektryczna",AH551*0))</f>
        <v>0</v>
      </c>
      <c r="AS551" s="20" t="b">
        <f>IF(Z551="gaz",AH551*'lista, wskaźniki'!$F$43,IF(Z551="energia elektryczna",AH551*0))</f>
        <v>0</v>
      </c>
      <c r="AT551" s="20" t="b">
        <f>IF(Z551="gaz",AH551*'lista, wskaźniki'!$F$44,IF(Z551="energia elektryczna",AH551*0))</f>
        <v>0</v>
      </c>
      <c r="AU551" s="20">
        <f>AI551*1/3.6*'lista, wskaźniki'!$F$21</f>
        <v>0.282270576</v>
      </c>
      <c r="AV551" s="20">
        <f>AI551*'lista, wskaźniki'!$F$42</f>
        <v>2.5283999999999998E-6</v>
      </c>
      <c r="AW551" s="20">
        <f>AI551*'lista, wskaźniki'!$F$43</f>
        <v>2.5283999999999998E-6</v>
      </c>
      <c r="AX551" s="20">
        <f>AI551*'lista, wskaźniki'!$F$44</f>
        <v>0</v>
      </c>
      <c r="AY551" s="20">
        <f>AK551*'lista, wskaźniki'!$F$26</f>
        <v>0</v>
      </c>
      <c r="AZ551" s="20">
        <f t="shared" si="236"/>
        <v>0.282270576</v>
      </c>
      <c r="BA551" s="20">
        <f t="shared" si="237"/>
        <v>2.5283999999999998E-6</v>
      </c>
      <c r="BB551" s="20">
        <f t="shared" si="238"/>
        <v>2.5283999999999998E-6</v>
      </c>
      <c r="BC551" s="20">
        <f t="shared" si="239"/>
        <v>0</v>
      </c>
      <c r="BD551" s="1039"/>
      <c r="BE551" s="1039"/>
      <c r="BF551" s="1039"/>
      <c r="BG551" s="1039"/>
      <c r="BH551" s="297"/>
      <c r="BI551" s="1039"/>
      <c r="BJ551" s="297"/>
      <c r="BK551" s="1039"/>
      <c r="BL551" s="297"/>
      <c r="BM551" s="297"/>
      <c r="BN551" s="297"/>
      <c r="BO551" s="297"/>
      <c r="BP551" s="297"/>
      <c r="BQ551" s="297"/>
      <c r="BR551" s="297"/>
      <c r="BS551" s="1029"/>
      <c r="BT551" s="1029"/>
      <c r="BU551" s="1029"/>
      <c r="BV551" s="1029"/>
      <c r="BW551" s="1029"/>
      <c r="BX551" s="1029"/>
      <c r="BY551" s="1087"/>
      <c r="CA551" s="365" t="b">
        <f t="shared" si="240"/>
        <v>0</v>
      </c>
      <c r="CB551" s="365" t="b">
        <f t="shared" si="241"/>
        <v>0</v>
      </c>
      <c r="CC551" s="365" t="b">
        <f t="shared" si="242"/>
        <v>0</v>
      </c>
      <c r="CD551" s="365">
        <f t="shared" si="243"/>
        <v>0</v>
      </c>
      <c r="CE551" s="365" t="b">
        <f t="shared" si="244"/>
        <v>0</v>
      </c>
      <c r="CF551" s="365" t="b">
        <f t="shared" si="245"/>
        <v>0</v>
      </c>
      <c r="CG551" s="365" t="b">
        <f t="shared" si="246"/>
        <v>0</v>
      </c>
      <c r="CH551" s="365">
        <f t="shared" si="247"/>
        <v>5.0568</v>
      </c>
      <c r="CI551" s="72" t="b">
        <f t="shared" si="248"/>
        <v>0</v>
      </c>
      <c r="CJ551" s="72" t="b">
        <f t="shared" si="249"/>
        <v>0</v>
      </c>
      <c r="CK551" s="72" t="b">
        <f t="shared" si="250"/>
        <v>0</v>
      </c>
      <c r="CL551" s="72">
        <f t="shared" si="251"/>
        <v>0</v>
      </c>
      <c r="CM551" s="72" t="b">
        <f t="shared" si="252"/>
        <v>0</v>
      </c>
      <c r="CN551" s="72" t="b">
        <f t="shared" si="253"/>
        <v>0</v>
      </c>
      <c r="CP551" s="13">
        <f t="shared" si="254"/>
        <v>0</v>
      </c>
      <c r="CQ551" s="13" t="b">
        <f t="shared" si="255"/>
        <v>0</v>
      </c>
      <c r="CR551" s="13" t="b">
        <f t="shared" si="256"/>
        <v>0</v>
      </c>
      <c r="CS551" s="13" t="b">
        <f t="shared" si="262"/>
        <v>0</v>
      </c>
      <c r="CT551" s="13" t="b">
        <f t="shared" si="261"/>
        <v>0</v>
      </c>
      <c r="CU551" s="13" t="b">
        <f t="shared" si="263"/>
        <v>0</v>
      </c>
      <c r="CV551" s="13" t="b">
        <f t="shared" si="257"/>
        <v>0</v>
      </c>
      <c r="CW551" s="13" t="b">
        <f t="shared" si="258"/>
        <v>0</v>
      </c>
      <c r="CX551" s="13" t="b">
        <f t="shared" si="259"/>
        <v>0</v>
      </c>
      <c r="CY551" s="13" t="b">
        <f t="shared" si="260"/>
        <v>0</v>
      </c>
    </row>
    <row r="552" spans="1:103" ht="15" thickBot="1">
      <c r="A552" s="933"/>
      <c r="B552" s="1040"/>
      <c r="C552" s="1040"/>
      <c r="D552" s="1040"/>
      <c r="E552" s="1040"/>
      <c r="F552" s="1040"/>
      <c r="G552" s="1040"/>
      <c r="H552" s="1040"/>
      <c r="I552" s="1040"/>
      <c r="J552" s="1040"/>
      <c r="K552" s="1040"/>
      <c r="L552" s="1040"/>
      <c r="M552" s="1040"/>
      <c r="N552" s="1040"/>
      <c r="O552" s="1040"/>
      <c r="P552" s="1040"/>
      <c r="Q552" s="942"/>
      <c r="R552" s="1040"/>
      <c r="S552" s="1040"/>
      <c r="T552" s="1040"/>
      <c r="U552" s="1040"/>
      <c r="V552" s="1040"/>
      <c r="W552" s="111"/>
      <c r="X552" s="111"/>
      <c r="Y552" s="111"/>
      <c r="Z552" s="111"/>
      <c r="AA552" s="111" t="s">
        <v>37</v>
      </c>
      <c r="AB552" s="112"/>
      <c r="AC552" s="112"/>
      <c r="AD552" s="111"/>
      <c r="AE552" s="1040"/>
      <c r="AF552" s="334">
        <f t="shared" si="235"/>
        <v>0</v>
      </c>
      <c r="AG552" s="272">
        <f>IF(R552="kompletna",Q552*J552*0.0036*'lista, wskaźniki'!$F$13, IF(R552="częściowa",Q552*J552*0.0036*'lista, wskaźniki'!$F$14, IF(R552="brak",Q552*J552*0.0036*'lista, wskaźniki'!$F$15,)))</f>
        <v>0</v>
      </c>
      <c r="AH552" s="334">
        <f>IF(Y552="inne",K552*'lista, wskaźniki'!$E$35,IF(Y552="to samo źródło",0,IF(Y552=0,0)))</f>
        <v>0</v>
      </c>
      <c r="AI552" s="334" t="b">
        <f>IF(AA552="gaz z sieci",AC552*'lista, wskaźniki'!$D$21)</f>
        <v>0</v>
      </c>
      <c r="AJ552" s="272">
        <f>IF(AA552="węgiel",AB552*'lista, wskaźniki'!$D$20, IF('Sektor mieszkaniowy'!AA552="drewno",'Sektor mieszkaniowy'!AB552*'lista, wskaźniki'!$D$22,IF('Sektor mieszkaniowy'!AA552="pellet",AB552*'lista, wskaźniki'!$D$23,IF('Sektor mieszkaniowy'!AA552="gaz z sieci",AB552*'lista, wskaźniki'!$D$21,IF('Sektor mieszkaniowy'!AA552="olej opałowy",'Sektor mieszkaniowy'!AB552*'lista, wskaźniki'!$D$24)))))</f>
        <v>0</v>
      </c>
      <c r="AK552" s="1043"/>
      <c r="AL552" s="1040"/>
      <c r="AM552" s="20">
        <f>IF(AA552="węgiel",AF552*1/3.6*'lista, wskaźniki'!$F$20,IF(AA552="drewno",AF552*1/3.6*'lista, wskaźniki'!$F$22,IF(AA552="pellet",AF552*1/3.6*'lista, wskaźniki'!$F$23,IF(AA552="gaz z sieci",AF552*1/3.6*'lista, wskaźniki'!$F$21,IF(AA552="olej opałowy",AF552*1/3.6*'lista, wskaźniki'!$F$24,0)))))</f>
        <v>0</v>
      </c>
      <c r="AN552" s="20">
        <f>IF(AA552="węgiel",AF552*'lista, wskaźniki'!$E$42,IF(AA552="drewno",AF552*'lista, wskaźniki'!$G$42,IF(AA552="pellet",AF552*'lista, wskaźniki'!$H$42,IF(AA552="gaz z sieci",AF552*'lista, wskaźniki'!$F$42,IF(AA552="olej opałowy",AF552*'lista, wskaźniki'!$I$42,0)))))</f>
        <v>0</v>
      </c>
      <c r="AO552" s="20">
        <f>IF(AA552="węgiel",AF552*'lista, wskaźniki'!$E$43,IF(AA552="drewno",AF552*'lista, wskaźniki'!$G$43,IF(AA552="pellet",AF552*'lista, wskaźniki'!$H$43,IF(AA552="gaz z sieci",AF552*'lista, wskaźniki'!$F$43,IF(AA552="olej opałowy",AF552*'lista, wskaźniki'!$I$43,0)))))</f>
        <v>0</v>
      </c>
      <c r="AP552" s="20">
        <f>IF(AA552="węgiel",AF552*'lista, wskaźniki'!$E$44,IF(AA552="drewno",AF552*'lista, wskaźniki'!$G$44,IF(AA552="pellet",AF552*'lista, wskaźniki'!$H$44,IF(AA552="gaz z sieci",AF552*'lista, wskaźniki'!$F$44,IF(AA552="olej opałowy",AF552*'lista, wskaźniki'!$I$44,0)))))</f>
        <v>0</v>
      </c>
      <c r="AQ552" s="20" t="b">
        <f>IF(Z552="gaz",AH552*1/3.6*'lista, wskaźniki'!$F$21,IF(Z552="energia elektryczna",AH552*1/3.6*'lista, wskaźniki'!$F$26))</f>
        <v>0</v>
      </c>
      <c r="AR552" s="20" t="b">
        <f>IF(Z552="gaz",AH552*'lista, wskaźniki'!$F$42,IF(Z552="energia elektryczna",AH552*0))</f>
        <v>0</v>
      </c>
      <c r="AS552" s="20" t="b">
        <f>IF(Z552="gaz",AH552*'lista, wskaźniki'!$F$43,IF(Z552="energia elektryczna",AH552*0))</f>
        <v>0</v>
      </c>
      <c r="AT552" s="20" t="b">
        <f>IF(Z552="gaz",AH552*'lista, wskaźniki'!$F$44,IF(Z552="energia elektryczna",AH552*0))</f>
        <v>0</v>
      </c>
      <c r="AU552" s="20">
        <f>AI552*1/3.6*'lista, wskaźniki'!$F$21</f>
        <v>0</v>
      </c>
      <c r="AV552" s="20">
        <f>AI552*'lista, wskaźniki'!$F$42</f>
        <v>0</v>
      </c>
      <c r="AW552" s="20">
        <f>AI552*'lista, wskaźniki'!$F$43</f>
        <v>0</v>
      </c>
      <c r="AX552" s="20">
        <f>AI552*'lista, wskaźniki'!$F$44</f>
        <v>0</v>
      </c>
      <c r="AY552" s="20">
        <f>AK552*'lista, wskaźniki'!$F$26</f>
        <v>0</v>
      </c>
      <c r="AZ552" s="20">
        <f t="shared" si="236"/>
        <v>0</v>
      </c>
      <c r="BA552" s="20">
        <f t="shared" si="237"/>
        <v>0</v>
      </c>
      <c r="BB552" s="20">
        <f t="shared" si="238"/>
        <v>0</v>
      </c>
      <c r="BC552" s="20">
        <f t="shared" si="239"/>
        <v>0</v>
      </c>
      <c r="BD552" s="1040"/>
      <c r="BE552" s="1040"/>
      <c r="BF552" s="1040"/>
      <c r="BG552" s="1040"/>
      <c r="BH552" s="111"/>
      <c r="BI552" s="1040"/>
      <c r="BJ552" s="111"/>
      <c r="BK552" s="1040"/>
      <c r="BL552" s="111"/>
      <c r="BM552" s="111"/>
      <c r="BN552" s="111"/>
      <c r="BO552" s="111"/>
      <c r="BP552" s="111"/>
      <c r="BQ552" s="111"/>
      <c r="BR552" s="111"/>
      <c r="BS552" s="1030"/>
      <c r="BT552" s="1030"/>
      <c r="BU552" s="1030"/>
      <c r="BV552" s="1030"/>
      <c r="BW552" s="1030"/>
      <c r="BX552" s="1030"/>
      <c r="BY552" s="1088"/>
      <c r="CA552" s="365" t="b">
        <f t="shared" si="240"/>
        <v>0</v>
      </c>
      <c r="CB552" s="365" t="b">
        <f t="shared" si="241"/>
        <v>0</v>
      </c>
      <c r="CC552" s="365" t="b">
        <f t="shared" si="242"/>
        <v>0</v>
      </c>
      <c r="CD552" s="365" t="b">
        <f t="shared" si="243"/>
        <v>0</v>
      </c>
      <c r="CE552" s="365">
        <f t="shared" si="244"/>
        <v>0</v>
      </c>
      <c r="CF552" s="365" t="b">
        <f t="shared" si="245"/>
        <v>0</v>
      </c>
      <c r="CG552" s="365" t="b">
        <f t="shared" si="246"/>
        <v>0</v>
      </c>
      <c r="CH552" s="365" t="b">
        <f t="shared" si="247"/>
        <v>0</v>
      </c>
      <c r="CI552" s="72" t="b">
        <f t="shared" si="248"/>
        <v>0</v>
      </c>
      <c r="CJ552" s="72" t="b">
        <f t="shared" si="249"/>
        <v>0</v>
      </c>
      <c r="CK552" s="72" t="b">
        <f t="shared" si="250"/>
        <v>0</v>
      </c>
      <c r="CL552" s="72">
        <f t="shared" si="251"/>
        <v>0</v>
      </c>
      <c r="CM552" s="72">
        <f t="shared" si="252"/>
        <v>0</v>
      </c>
      <c r="CN552" s="72" t="b">
        <f t="shared" si="253"/>
        <v>0</v>
      </c>
      <c r="CP552" s="13">
        <f t="shared" si="254"/>
        <v>0</v>
      </c>
      <c r="CQ552" s="13" t="b">
        <f t="shared" si="255"/>
        <v>0</v>
      </c>
      <c r="CR552" s="13" t="b">
        <f t="shared" si="256"/>
        <v>0</v>
      </c>
      <c r="CS552" s="13" t="b">
        <f t="shared" si="262"/>
        <v>0</v>
      </c>
      <c r="CT552" s="13" t="b">
        <f t="shared" si="261"/>
        <v>0</v>
      </c>
      <c r="CU552" s="13" t="b">
        <f t="shared" si="263"/>
        <v>0</v>
      </c>
      <c r="CV552" s="13" t="b">
        <f t="shared" si="257"/>
        <v>0</v>
      </c>
      <c r="CW552" s="13" t="b">
        <f t="shared" si="258"/>
        <v>0</v>
      </c>
      <c r="CX552" s="13" t="b">
        <f t="shared" si="259"/>
        <v>0</v>
      </c>
      <c r="CY552" s="13" t="b">
        <f t="shared" si="260"/>
        <v>0</v>
      </c>
    </row>
    <row r="553" spans="1:103" ht="15" thickBot="1">
      <c r="A553" s="931">
        <v>111</v>
      </c>
      <c r="B553" s="1038" t="s">
        <v>210</v>
      </c>
      <c r="C553" s="1038"/>
      <c r="D553" s="1038" t="s">
        <v>1</v>
      </c>
      <c r="E553" s="1038" t="s">
        <v>5</v>
      </c>
      <c r="F553" s="1038"/>
      <c r="G553" s="1038"/>
      <c r="H553" s="1038"/>
      <c r="I553" s="1038" t="s">
        <v>12</v>
      </c>
      <c r="J553" s="1038">
        <v>100</v>
      </c>
      <c r="K553" s="1038">
        <v>3</v>
      </c>
      <c r="L553" s="1038" t="s">
        <v>16</v>
      </c>
      <c r="M553" s="1038"/>
      <c r="N553" s="1038" t="s">
        <v>16</v>
      </c>
      <c r="O553" s="1038"/>
      <c r="P553" s="1038" t="s">
        <v>16</v>
      </c>
      <c r="Q553" s="940">
        <f>IF(I553="&lt;1966",'lista, wskaźniki'!$G$4,IF(I553="1967-1985",'lista, wskaźniki'!$G$5,IF(I553="1986-1992",'lista, wskaźniki'!$G$6,IF(I553="1993-1996",'lista, wskaźniki'!$G$7,IF(I553="&gt;1997",'lista, wskaźniki'!$G$8,IF(I553=0,'lista, wskaźniki'!$G$4))))))</f>
        <v>175</v>
      </c>
      <c r="R553" s="1038" t="s">
        <v>21</v>
      </c>
      <c r="S553" s="1038" t="s">
        <v>27</v>
      </c>
      <c r="T553" s="1038">
        <v>14</v>
      </c>
      <c r="U553" s="1038">
        <v>2005</v>
      </c>
      <c r="V553" s="1038"/>
      <c r="W553" s="107" t="s">
        <v>35</v>
      </c>
      <c r="X553" s="107" t="s">
        <v>38</v>
      </c>
      <c r="Y553" s="107" t="s">
        <v>42</v>
      </c>
      <c r="Z553" s="107"/>
      <c r="AA553" s="107" t="s">
        <v>35</v>
      </c>
      <c r="AB553" s="108">
        <v>5</v>
      </c>
      <c r="AC553" s="108"/>
      <c r="AD553" s="107">
        <v>4000</v>
      </c>
      <c r="AE553" s="1038"/>
      <c r="AF553" s="334">
        <f t="shared" si="235"/>
        <v>75.474999999999994</v>
      </c>
      <c r="AG553" s="272">
        <f>IF(R553="kompletna",Q553*J553*0.0036*'lista, wskaźniki'!$F$13, IF(R553="częściowa",Q553*J553*0.0036*'lista, wskaźniki'!$F$14, IF(R553="brak",Q553*J553*0.0036*'lista, wskaźniki'!$F$15,)))</f>
        <v>37.799999999999997</v>
      </c>
      <c r="AH553" s="334">
        <f>IF(Y553="inne",K553*'lista, wskaźniki'!$E$35,IF(Y553="to samo źródło",0,IF(Y553=0,0)))</f>
        <v>0</v>
      </c>
      <c r="AI553" s="334" t="b">
        <f>IF(AA553="gaz z sieci",AC553*'lista, wskaźniki'!$D$21)</f>
        <v>0</v>
      </c>
      <c r="AJ553" s="272">
        <f>IF(AA553="węgiel",AB553*'lista, wskaźniki'!$D$20, IF('Sektor mieszkaniowy'!AA553="drewno",'Sektor mieszkaniowy'!AB553*'lista, wskaźniki'!$D$22,IF('Sektor mieszkaniowy'!AA553="pellet",AB553*'lista, wskaźniki'!$D$23,IF('Sektor mieszkaniowy'!AA553="gaz z sieci",AB553*'lista, wskaźniki'!$D$21,IF('Sektor mieszkaniowy'!AA553="olej opałowy",'Sektor mieszkaniowy'!AB553*'lista, wskaźniki'!$D$24)))))</f>
        <v>113.14999999999999</v>
      </c>
      <c r="AK553" s="1041">
        <f>AL553/'lista, wskaźniki'!$A$127</f>
        <v>4.615384615384615</v>
      </c>
      <c r="AL553" s="1038">
        <v>3000</v>
      </c>
      <c r="AM553" s="20">
        <f>IF(AA553="węgiel",AF553*1/3.6*'lista, wskaźniki'!$F$20,IF(AA553="drewno",AF553*1/3.6*'lista, wskaźniki'!$F$22,IF(AA553="pellet",AF553*1/3.6*'lista, wskaźniki'!$F$23,IF(AA553="gaz z sieci",AF553*1/3.6*'lista, wskaźniki'!$F$21,IF(AA553="olej opałowy",AF553*1/3.6*'lista, wskaźniki'!$F$24,0)))))</f>
        <v>7.1497467499999994</v>
      </c>
      <c r="AN553" s="20">
        <f>IF(AA553="węgiel",AF553*'lista, wskaźniki'!$E$42,IF(AA553="drewno",AF553*'lista, wskaźniki'!$G$42,IF(AA553="pellet",AF553*'lista, wskaźniki'!$H$42,IF(AA553="gaz z sieci",AF553*'lista, wskaźniki'!$F$42,IF(AA553="olej opałowy",AF553*'lista, wskaźniki'!$I$42,0)))))</f>
        <v>2.8680500000000001E-2</v>
      </c>
      <c r="AO553" s="20">
        <f>IF(AA553="węgiel",AF553*'lista, wskaźniki'!$E$43,IF(AA553="drewno",AF553*'lista, wskaźniki'!$G$43,IF(AA553="pellet",AF553*'lista, wskaźniki'!$H$43,IF(AA553="gaz z sieci",AF553*'lista, wskaźniki'!$F$43,IF(AA553="olej opałowy",AF553*'lista, wskaźniki'!$I$43,0)))))</f>
        <v>2.7171000000000001E-2</v>
      </c>
      <c r="AP553" s="20">
        <f>IF(AA553="węgiel",AF553*'lista, wskaźniki'!$E$44,IF(AA553="drewno",AF553*'lista, wskaźniki'!$G$44,IF(AA553="pellet",AF553*'lista, wskaźniki'!$H$44,IF(AA553="gaz z sieci",AF553*'lista, wskaźniki'!$F$44,IF(AA553="olej opałowy",AF553*'lista, wskaźniki'!$I$44,0)))))</f>
        <v>2.0378249999999998E-5</v>
      </c>
      <c r="AQ553" s="20" t="b">
        <f>IF(Z553="gaz",AH553*1/3.6*'lista, wskaźniki'!$F$21,IF(Z553="energia elektryczna",AH553*1/3.6*'lista, wskaźniki'!$F$26))</f>
        <v>0</v>
      </c>
      <c r="AR553" s="20" t="b">
        <f>IF(Z553="gaz",AH553*'lista, wskaźniki'!$F$42,IF(Z553="energia elektryczna",AH553*0))</f>
        <v>0</v>
      </c>
      <c r="AS553" s="20" t="b">
        <f>IF(Z553="gaz",AH553*'lista, wskaźniki'!$F$43,IF(Z553="energia elektryczna",AH553*0))</f>
        <v>0</v>
      </c>
      <c r="AT553" s="20" t="b">
        <f>IF(Z553="gaz",AH553*'lista, wskaźniki'!$F$44,IF(Z553="energia elektryczna",AH553*0))</f>
        <v>0</v>
      </c>
      <c r="AU553" s="20">
        <f>AI553*1/3.6*'lista, wskaźniki'!$F$21</f>
        <v>0</v>
      </c>
      <c r="AV553" s="20">
        <f>AI553*'lista, wskaźniki'!$F$42</f>
        <v>0</v>
      </c>
      <c r="AW553" s="20">
        <f>AI553*'lista, wskaźniki'!$F$43</f>
        <v>0</v>
      </c>
      <c r="AX553" s="20">
        <f>AI553*'lista, wskaźniki'!$F$44</f>
        <v>0</v>
      </c>
      <c r="AY553" s="20">
        <f>AK553*'lista, wskaźniki'!$F$26</f>
        <v>4.1076923076923073</v>
      </c>
      <c r="AZ553" s="20">
        <f t="shared" si="236"/>
        <v>11.257439057692306</v>
      </c>
      <c r="BA553" s="20">
        <f t="shared" si="237"/>
        <v>2.8680500000000001E-2</v>
      </c>
      <c r="BB553" s="20">
        <f t="shared" si="238"/>
        <v>2.7171000000000001E-2</v>
      </c>
      <c r="BC553" s="20">
        <f t="shared" si="239"/>
        <v>2.0378249999999998E-5</v>
      </c>
      <c r="BD553" s="1038" t="s">
        <v>17</v>
      </c>
      <c r="BE553" s="1038" t="s">
        <v>17</v>
      </c>
      <c r="BF553" s="1038" t="s">
        <v>17</v>
      </c>
      <c r="BG553" s="1038" t="s">
        <v>16</v>
      </c>
      <c r="BH553" s="107" t="s">
        <v>48</v>
      </c>
      <c r="BI553" s="1038" t="s">
        <v>16</v>
      </c>
      <c r="BJ553" s="107" t="s">
        <v>52</v>
      </c>
      <c r="BK553" s="1038" t="s">
        <v>17</v>
      </c>
      <c r="BL553" s="107"/>
      <c r="BM553" s="107"/>
      <c r="BN553" s="107"/>
      <c r="BO553" s="107" t="s">
        <v>57</v>
      </c>
      <c r="BP553" s="107" t="s">
        <v>52</v>
      </c>
      <c r="BQ553" s="107" t="s">
        <v>120</v>
      </c>
      <c r="BR553" s="107">
        <v>2</v>
      </c>
      <c r="BS553" s="1028">
        <v>10000</v>
      </c>
      <c r="BT553" s="1028"/>
      <c r="BU553" s="1028">
        <v>1000</v>
      </c>
      <c r="BV553" s="1028"/>
      <c r="BW553" s="1028"/>
      <c r="BX553" s="1028">
        <v>4500</v>
      </c>
      <c r="BY553" s="1086"/>
      <c r="CA553" s="365">
        <f t="shared" si="240"/>
        <v>75.474999999999994</v>
      </c>
      <c r="CB553" s="365" t="b">
        <f t="shared" si="241"/>
        <v>0</v>
      </c>
      <c r="CC553" s="365" t="b">
        <f t="shared" si="242"/>
        <v>0</v>
      </c>
      <c r="CD553" s="365" t="b">
        <f t="shared" si="243"/>
        <v>0</v>
      </c>
      <c r="CE553" s="365" t="b">
        <f t="shared" si="244"/>
        <v>0</v>
      </c>
      <c r="CF553" s="365" t="b">
        <f t="shared" si="245"/>
        <v>0</v>
      </c>
      <c r="CG553" s="365" t="b">
        <f t="shared" si="246"/>
        <v>0</v>
      </c>
      <c r="CH553" s="365" t="b">
        <f t="shared" si="247"/>
        <v>0</v>
      </c>
      <c r="CI553" s="72">
        <f t="shared" si="248"/>
        <v>75.474999999999994</v>
      </c>
      <c r="CJ553" s="72" t="b">
        <f t="shared" si="249"/>
        <v>0</v>
      </c>
      <c r="CK553" s="72" t="b">
        <f t="shared" si="250"/>
        <v>0</v>
      </c>
      <c r="CL553" s="72">
        <f t="shared" si="251"/>
        <v>0</v>
      </c>
      <c r="CM553" s="72" t="b">
        <f t="shared" si="252"/>
        <v>0</v>
      </c>
      <c r="CN553" s="72" t="b">
        <f t="shared" si="253"/>
        <v>0</v>
      </c>
      <c r="CP553" s="13" t="b">
        <f t="shared" si="254"/>
        <v>0</v>
      </c>
      <c r="CQ553" s="13" t="b">
        <f t="shared" si="255"/>
        <v>0</v>
      </c>
      <c r="CR553" s="13" t="b">
        <f t="shared" si="256"/>
        <v>0</v>
      </c>
      <c r="CS553" s="13" t="b">
        <f t="shared" si="262"/>
        <v>0</v>
      </c>
      <c r="CT553" s="13">
        <f t="shared" si="261"/>
        <v>100</v>
      </c>
      <c r="CU553" s="13">
        <f t="shared" si="263"/>
        <v>100</v>
      </c>
      <c r="CV553" s="13" t="b">
        <f t="shared" si="257"/>
        <v>0</v>
      </c>
      <c r="CW553" s="13" t="b">
        <f t="shared" si="258"/>
        <v>0</v>
      </c>
      <c r="CX553" s="13" t="b">
        <f t="shared" si="259"/>
        <v>0</v>
      </c>
      <c r="CY553" s="13" t="b">
        <f t="shared" si="260"/>
        <v>0</v>
      </c>
    </row>
    <row r="554" spans="1:103" ht="15" thickBot="1">
      <c r="A554" s="932"/>
      <c r="B554" s="1039"/>
      <c r="C554" s="1039"/>
      <c r="D554" s="1039"/>
      <c r="E554" s="1039"/>
      <c r="F554" s="1039"/>
      <c r="G554" s="1039"/>
      <c r="H554" s="1039"/>
      <c r="I554" s="1039"/>
      <c r="J554" s="1039"/>
      <c r="K554" s="1039"/>
      <c r="L554" s="1039"/>
      <c r="M554" s="1039"/>
      <c r="N554" s="1039"/>
      <c r="O554" s="1039"/>
      <c r="P554" s="1039"/>
      <c r="Q554" s="941"/>
      <c r="R554" s="1039"/>
      <c r="S554" s="1039"/>
      <c r="T554" s="1039"/>
      <c r="U554" s="1039"/>
      <c r="V554" s="1039"/>
      <c r="W554" s="109"/>
      <c r="X554" s="109"/>
      <c r="Y554" s="109"/>
      <c r="Z554" s="109"/>
      <c r="AA554" s="109" t="s">
        <v>36</v>
      </c>
      <c r="AB554" s="110"/>
      <c r="AC554" s="110"/>
      <c r="AD554" s="109"/>
      <c r="AE554" s="1039"/>
      <c r="AF554" s="334">
        <f t="shared" si="235"/>
        <v>0</v>
      </c>
      <c r="AG554" s="272">
        <f>IF(R554="kompletna",Q554*J554*0.0036*'lista, wskaźniki'!$F$13, IF(R554="częściowa",Q554*J554*0.0036*'lista, wskaźniki'!$F$14, IF(R554="brak",Q554*J554*0.0036*'lista, wskaźniki'!$F$15,)))</f>
        <v>0</v>
      </c>
      <c r="AH554" s="334">
        <f>IF(Y554="inne",K554*'lista, wskaźniki'!$E$35,IF(Y554="to samo źródło",0,IF(Y554=0,0)))</f>
        <v>0</v>
      </c>
      <c r="AI554" s="334" t="b">
        <f>IF(AA554="gaz z sieci",AC554*'lista, wskaźniki'!$D$21)</f>
        <v>0</v>
      </c>
      <c r="AJ554" s="272">
        <f>IF(AA554="węgiel",AB554*'lista, wskaźniki'!$D$20, IF('Sektor mieszkaniowy'!AA554="drewno",'Sektor mieszkaniowy'!AB554*'lista, wskaźniki'!$D$22,IF('Sektor mieszkaniowy'!AA554="pellet",AB554*'lista, wskaźniki'!$D$23,IF('Sektor mieszkaniowy'!AA554="gaz z sieci",AB554*'lista, wskaźniki'!$D$21,IF('Sektor mieszkaniowy'!AA554="olej opałowy",'Sektor mieszkaniowy'!AB554*'lista, wskaźniki'!$D$24)))))</f>
        <v>0</v>
      </c>
      <c r="AK554" s="1042"/>
      <c r="AL554" s="1039"/>
      <c r="AM554" s="20">
        <f>IF(AA554="węgiel",AF554*1/3.6*'lista, wskaźniki'!$F$20,IF(AA554="drewno",AF554*1/3.6*'lista, wskaźniki'!$F$22,IF(AA554="pellet",AF554*1/3.6*'lista, wskaźniki'!$F$23,IF(AA554="gaz z sieci",AF554*1/3.6*'lista, wskaźniki'!$F$21,IF(AA554="olej opałowy",AF554*1/3.6*'lista, wskaźniki'!$F$24,0)))))</f>
        <v>0</v>
      </c>
      <c r="AN554" s="20">
        <f>IF(AA554="węgiel",AF554*'lista, wskaźniki'!$E$42,IF(AA554="drewno",AF554*'lista, wskaźniki'!$G$42,IF(AA554="pellet",AF554*'lista, wskaźniki'!$H$42,IF(AA554="gaz z sieci",AF554*'lista, wskaźniki'!$F$42,IF(AA554="olej opałowy",AF554*'lista, wskaźniki'!$I$42,0)))))</f>
        <v>0</v>
      </c>
      <c r="AO554" s="20">
        <f>IF(AA554="węgiel",AF554*'lista, wskaźniki'!$E$43,IF(AA554="drewno",AF554*'lista, wskaźniki'!$G$43,IF(AA554="pellet",AF554*'lista, wskaźniki'!$H$43,IF(AA554="gaz z sieci",AF554*'lista, wskaźniki'!$F$43,IF(AA554="olej opałowy",AF554*'lista, wskaźniki'!$I$43,0)))))</f>
        <v>0</v>
      </c>
      <c r="AP554" s="20">
        <f>IF(AA554="węgiel",AF554*'lista, wskaźniki'!$E$44,IF(AA554="drewno",AF554*'lista, wskaźniki'!$G$44,IF(AA554="pellet",AF554*'lista, wskaźniki'!$H$44,IF(AA554="gaz z sieci",AF554*'lista, wskaźniki'!$F$44,IF(AA554="olej opałowy",AF554*'lista, wskaźniki'!$I$44,0)))))</f>
        <v>0</v>
      </c>
      <c r="AQ554" s="20" t="b">
        <f>IF(Z554="gaz",AH554*1/3.6*'lista, wskaźniki'!$F$21,IF(Z554="energia elektryczna",AH554*1/3.6*'lista, wskaźniki'!$F$26))</f>
        <v>0</v>
      </c>
      <c r="AR554" s="20" t="b">
        <f>IF(Z554="gaz",AH554*'lista, wskaźniki'!$F$42,IF(Z554="energia elektryczna",AH554*0))</f>
        <v>0</v>
      </c>
      <c r="AS554" s="20" t="b">
        <f>IF(Z554="gaz",AH554*'lista, wskaźniki'!$F$43,IF(Z554="energia elektryczna",AH554*0))</f>
        <v>0</v>
      </c>
      <c r="AT554" s="20" t="b">
        <f>IF(Z554="gaz",AH554*'lista, wskaźniki'!$F$44,IF(Z554="energia elektryczna",AH554*0))</f>
        <v>0</v>
      </c>
      <c r="AU554" s="20">
        <f>AI554*1/3.6*'lista, wskaźniki'!$F$21</f>
        <v>0</v>
      </c>
      <c r="AV554" s="20">
        <f>AI554*'lista, wskaźniki'!$F$42</f>
        <v>0</v>
      </c>
      <c r="AW554" s="20">
        <f>AI554*'lista, wskaźniki'!$F$43</f>
        <v>0</v>
      </c>
      <c r="AX554" s="20">
        <f>AI554*'lista, wskaźniki'!$F$44</f>
        <v>0</v>
      </c>
      <c r="AY554" s="20">
        <f>AK554*'lista, wskaźniki'!$F$26</f>
        <v>0</v>
      </c>
      <c r="AZ554" s="20">
        <f t="shared" si="236"/>
        <v>0</v>
      </c>
      <c r="BA554" s="20">
        <f t="shared" si="237"/>
        <v>0</v>
      </c>
      <c r="BB554" s="20">
        <f t="shared" si="238"/>
        <v>0</v>
      </c>
      <c r="BC554" s="20">
        <f t="shared" si="239"/>
        <v>0</v>
      </c>
      <c r="BD554" s="1039"/>
      <c r="BE554" s="1039"/>
      <c r="BF554" s="1039"/>
      <c r="BG554" s="1039"/>
      <c r="BH554" s="109"/>
      <c r="BI554" s="1039"/>
      <c r="BJ554" s="109"/>
      <c r="BK554" s="1039"/>
      <c r="BL554" s="109"/>
      <c r="BM554" s="109"/>
      <c r="BN554" s="109"/>
      <c r="BO554" s="109"/>
      <c r="BP554" s="109" t="s">
        <v>54</v>
      </c>
      <c r="BQ554" s="109" t="s">
        <v>121</v>
      </c>
      <c r="BR554" s="109">
        <v>2</v>
      </c>
      <c r="BS554" s="1029"/>
      <c r="BT554" s="1029"/>
      <c r="BU554" s="1029"/>
      <c r="BV554" s="1029"/>
      <c r="BW554" s="1029"/>
      <c r="BX554" s="1029"/>
      <c r="BY554" s="1087"/>
      <c r="CA554" s="365" t="b">
        <f t="shared" si="240"/>
        <v>0</v>
      </c>
      <c r="CB554" s="365">
        <f t="shared" si="241"/>
        <v>0</v>
      </c>
      <c r="CC554" s="365" t="b">
        <f t="shared" si="242"/>
        <v>0</v>
      </c>
      <c r="CD554" s="365" t="b">
        <f t="shared" si="243"/>
        <v>0</v>
      </c>
      <c r="CE554" s="365" t="b">
        <f t="shared" si="244"/>
        <v>0</v>
      </c>
      <c r="CF554" s="365" t="b">
        <f t="shared" si="245"/>
        <v>0</v>
      </c>
      <c r="CG554" s="365" t="b">
        <f t="shared" si="246"/>
        <v>0</v>
      </c>
      <c r="CH554" s="365" t="b">
        <f t="shared" si="247"/>
        <v>0</v>
      </c>
      <c r="CI554" s="72" t="b">
        <f t="shared" si="248"/>
        <v>0</v>
      </c>
      <c r="CJ554" s="72">
        <f t="shared" si="249"/>
        <v>0</v>
      </c>
      <c r="CK554" s="72" t="b">
        <f t="shared" si="250"/>
        <v>0</v>
      </c>
      <c r="CL554" s="72">
        <f t="shared" si="251"/>
        <v>0</v>
      </c>
      <c r="CM554" s="72" t="b">
        <f t="shared" si="252"/>
        <v>0</v>
      </c>
      <c r="CN554" s="72" t="b">
        <f t="shared" si="253"/>
        <v>0</v>
      </c>
      <c r="CP554" s="13">
        <f t="shared" si="254"/>
        <v>0</v>
      </c>
      <c r="CQ554" s="13" t="b">
        <f t="shared" si="255"/>
        <v>0</v>
      </c>
      <c r="CR554" s="13" t="b">
        <f t="shared" si="256"/>
        <v>0</v>
      </c>
      <c r="CS554" s="13" t="b">
        <f t="shared" si="262"/>
        <v>0</v>
      </c>
      <c r="CT554" s="13" t="b">
        <f t="shared" si="261"/>
        <v>0</v>
      </c>
      <c r="CU554" s="13" t="b">
        <f t="shared" si="263"/>
        <v>0</v>
      </c>
      <c r="CV554" s="13" t="b">
        <f t="shared" si="257"/>
        <v>0</v>
      </c>
      <c r="CW554" s="13" t="b">
        <f t="shared" si="258"/>
        <v>0</v>
      </c>
      <c r="CX554" s="13" t="b">
        <f t="shared" si="259"/>
        <v>0</v>
      </c>
      <c r="CY554" s="13" t="b">
        <f t="shared" si="260"/>
        <v>0</v>
      </c>
    </row>
    <row r="555" spans="1:103" ht="15" thickBot="1">
      <c r="A555" s="932"/>
      <c r="B555" s="1039"/>
      <c r="C555" s="1039"/>
      <c r="D555" s="1039"/>
      <c r="E555" s="1039"/>
      <c r="F555" s="1039"/>
      <c r="G555" s="1039"/>
      <c r="H555" s="1039"/>
      <c r="I555" s="1039"/>
      <c r="J555" s="1039"/>
      <c r="K555" s="1039"/>
      <c r="L555" s="1039"/>
      <c r="M555" s="1039"/>
      <c r="N555" s="1039"/>
      <c r="O555" s="1039"/>
      <c r="P555" s="1039"/>
      <c r="Q555" s="941"/>
      <c r="R555" s="1039"/>
      <c r="S555" s="1039"/>
      <c r="T555" s="1039"/>
      <c r="U555" s="1039"/>
      <c r="V555" s="1039"/>
      <c r="W555" s="109"/>
      <c r="X555" s="109"/>
      <c r="Y555" s="109"/>
      <c r="Z555" s="109"/>
      <c r="AA555" s="109" t="s">
        <v>50</v>
      </c>
      <c r="AB555" s="110"/>
      <c r="AC555" s="110"/>
      <c r="AD555" s="109"/>
      <c r="AE555" s="1039"/>
      <c r="AF555" s="334">
        <f t="shared" si="235"/>
        <v>0</v>
      </c>
      <c r="AG555" s="272">
        <f>IF(R555="kompletna",Q555*J555*0.0036*'lista, wskaźniki'!$F$13, IF(R555="częściowa",Q555*J555*0.0036*'lista, wskaźniki'!$F$14, IF(R555="brak",Q555*J555*0.0036*'lista, wskaźniki'!$F$15,)))</f>
        <v>0</v>
      </c>
      <c r="AH555" s="334">
        <f>IF(Y555="inne",K555*'lista, wskaźniki'!$E$35,IF(Y555="to samo źródło",0,IF(Y555=0,0)))</f>
        <v>0</v>
      </c>
      <c r="AI555" s="334" t="b">
        <f>IF(AA555="gaz z sieci",AC555*'lista, wskaźniki'!$D$21)</f>
        <v>0</v>
      </c>
      <c r="AJ555" s="272">
        <f>IF(AA555="węgiel",AB555*'lista, wskaźniki'!$D$20, IF('Sektor mieszkaniowy'!AA555="drewno",'Sektor mieszkaniowy'!AB555*'lista, wskaźniki'!$D$22,IF('Sektor mieszkaniowy'!AA555="pellet",AB555*'lista, wskaźniki'!$D$23,IF('Sektor mieszkaniowy'!AA555="gaz z sieci",AB555*'lista, wskaźniki'!$D$21,IF('Sektor mieszkaniowy'!AA555="olej opałowy",'Sektor mieszkaniowy'!AB555*'lista, wskaźniki'!$D$24)))))</f>
        <v>0</v>
      </c>
      <c r="AK555" s="1042"/>
      <c r="AL555" s="1039"/>
      <c r="AM555" s="20">
        <f>IF(AA555="węgiel",AF555*1/3.6*'lista, wskaźniki'!$F$20,IF(AA555="drewno",AF555*1/3.6*'lista, wskaźniki'!$F$22,IF(AA555="pellet",AF555*1/3.6*'lista, wskaźniki'!$F$23,IF(AA555="gaz z sieci",AF555*1/3.6*'lista, wskaźniki'!$F$21,IF(AA555="olej opałowy",AF555*1/3.6*'lista, wskaźniki'!$F$24,0)))))</f>
        <v>0</v>
      </c>
      <c r="AN555" s="20">
        <f>IF(AA555="węgiel",AF555*'lista, wskaźniki'!$E$42,IF(AA555="drewno",AF555*'lista, wskaźniki'!$G$42,IF(AA555="pellet",AF555*'lista, wskaźniki'!$H$42,IF(AA555="gaz z sieci",AF555*'lista, wskaźniki'!$F$42,IF(AA555="olej opałowy",AF555*'lista, wskaźniki'!$I$42,0)))))</f>
        <v>0</v>
      </c>
      <c r="AO555" s="20">
        <f>IF(AA555="węgiel",AF555*'lista, wskaźniki'!$E$43,IF(AA555="drewno",AF555*'lista, wskaźniki'!$G$43,IF(AA555="pellet",AF555*'lista, wskaźniki'!$H$43,IF(AA555="gaz z sieci",AF555*'lista, wskaźniki'!$F$43,IF(AA555="olej opałowy",AF555*'lista, wskaźniki'!$I$43,0)))))</f>
        <v>0</v>
      </c>
      <c r="AP555" s="20">
        <f>IF(AA555="węgiel",AF555*'lista, wskaźniki'!$E$44,IF(AA555="drewno",AF555*'lista, wskaźniki'!$G$44,IF(AA555="pellet",AF555*'lista, wskaźniki'!$H$44,IF(AA555="gaz z sieci",AF555*'lista, wskaźniki'!$F$44,IF(AA555="olej opałowy",AF555*'lista, wskaźniki'!$I$44,0)))))</f>
        <v>0</v>
      </c>
      <c r="AQ555" s="20" t="b">
        <f>IF(Z555="gaz",AH555*1/3.6*'lista, wskaźniki'!$F$21,IF(Z555="energia elektryczna",AH555*1/3.6*'lista, wskaźniki'!$F$26))</f>
        <v>0</v>
      </c>
      <c r="AR555" s="20" t="b">
        <f>IF(Z555="gaz",AH555*'lista, wskaźniki'!$F$42,IF(Z555="energia elektryczna",AH555*0))</f>
        <v>0</v>
      </c>
      <c r="AS555" s="20" t="b">
        <f>IF(Z555="gaz",AH555*'lista, wskaźniki'!$F$43,IF(Z555="energia elektryczna",AH555*0))</f>
        <v>0</v>
      </c>
      <c r="AT555" s="20" t="b">
        <f>IF(Z555="gaz",AH555*'lista, wskaźniki'!$F$44,IF(Z555="energia elektryczna",AH555*0))</f>
        <v>0</v>
      </c>
      <c r="AU555" s="20">
        <f>AI555*1/3.6*'lista, wskaźniki'!$F$21</f>
        <v>0</v>
      </c>
      <c r="AV555" s="20">
        <f>AI555*'lista, wskaźniki'!$F$42</f>
        <v>0</v>
      </c>
      <c r="AW555" s="20">
        <f>AI555*'lista, wskaźniki'!$F$43</f>
        <v>0</v>
      </c>
      <c r="AX555" s="20">
        <f>AI555*'lista, wskaźniki'!$F$44</f>
        <v>0</v>
      </c>
      <c r="AY555" s="20">
        <f>AK555*'lista, wskaźniki'!$F$26</f>
        <v>0</v>
      </c>
      <c r="AZ555" s="20">
        <f t="shared" si="236"/>
        <v>0</v>
      </c>
      <c r="BA555" s="20">
        <f t="shared" si="237"/>
        <v>0</v>
      </c>
      <c r="BB555" s="20">
        <f t="shared" si="238"/>
        <v>0</v>
      </c>
      <c r="BC555" s="20">
        <f t="shared" si="239"/>
        <v>0</v>
      </c>
      <c r="BD555" s="1039"/>
      <c r="BE555" s="1039"/>
      <c r="BF555" s="1039"/>
      <c r="BG555" s="1039"/>
      <c r="BH555" s="109"/>
      <c r="BI555" s="1039"/>
      <c r="BJ555" s="109"/>
      <c r="BK555" s="1039"/>
      <c r="BL555" s="109"/>
      <c r="BM555" s="109"/>
      <c r="BN555" s="109"/>
      <c r="BO555" s="109"/>
      <c r="BP555" s="109"/>
      <c r="BQ555" s="109"/>
      <c r="BR555" s="109"/>
      <c r="BS555" s="1029"/>
      <c r="BT555" s="1029"/>
      <c r="BU555" s="1029"/>
      <c r="BV555" s="1029"/>
      <c r="BW555" s="1029"/>
      <c r="BX555" s="1029"/>
      <c r="BY555" s="1087"/>
      <c r="CA555" s="365" t="b">
        <f t="shared" si="240"/>
        <v>0</v>
      </c>
      <c r="CB555" s="365" t="b">
        <f t="shared" si="241"/>
        <v>0</v>
      </c>
      <c r="CC555" s="365">
        <f t="shared" si="242"/>
        <v>0</v>
      </c>
      <c r="CD555" s="365" t="b">
        <f t="shared" si="243"/>
        <v>0</v>
      </c>
      <c r="CE555" s="365" t="b">
        <f t="shared" si="244"/>
        <v>0</v>
      </c>
      <c r="CF555" s="365" t="b">
        <f t="shared" si="245"/>
        <v>0</v>
      </c>
      <c r="CG555" s="365" t="b">
        <f t="shared" si="246"/>
        <v>0</v>
      </c>
      <c r="CH555" s="365" t="b">
        <f t="shared" si="247"/>
        <v>0</v>
      </c>
      <c r="CI555" s="72" t="b">
        <f t="shared" si="248"/>
        <v>0</v>
      </c>
      <c r="CJ555" s="72" t="b">
        <f t="shared" si="249"/>
        <v>0</v>
      </c>
      <c r="CK555" s="72">
        <f t="shared" si="250"/>
        <v>0</v>
      </c>
      <c r="CL555" s="72">
        <f t="shared" si="251"/>
        <v>0</v>
      </c>
      <c r="CM555" s="72" t="b">
        <f t="shared" si="252"/>
        <v>0</v>
      </c>
      <c r="CN555" s="72" t="b">
        <f t="shared" si="253"/>
        <v>0</v>
      </c>
      <c r="CP555" s="13">
        <f t="shared" si="254"/>
        <v>0</v>
      </c>
      <c r="CQ555" s="13" t="b">
        <f t="shared" si="255"/>
        <v>0</v>
      </c>
      <c r="CR555" s="13" t="b">
        <f t="shared" si="256"/>
        <v>0</v>
      </c>
      <c r="CS555" s="13" t="b">
        <f t="shared" si="262"/>
        <v>0</v>
      </c>
      <c r="CT555" s="13" t="b">
        <f t="shared" si="261"/>
        <v>0</v>
      </c>
      <c r="CU555" s="13" t="b">
        <f t="shared" si="263"/>
        <v>0</v>
      </c>
      <c r="CV555" s="13" t="b">
        <f t="shared" si="257"/>
        <v>0</v>
      </c>
      <c r="CW555" s="13" t="b">
        <f t="shared" si="258"/>
        <v>0</v>
      </c>
      <c r="CX555" s="13" t="b">
        <f t="shared" si="259"/>
        <v>0</v>
      </c>
      <c r="CY555" s="13" t="b">
        <f t="shared" si="260"/>
        <v>0</v>
      </c>
    </row>
    <row r="556" spans="1:103" s="282" customFormat="1" ht="15" thickBot="1">
      <c r="A556" s="932"/>
      <c r="B556" s="1039"/>
      <c r="C556" s="1039"/>
      <c r="D556" s="1039"/>
      <c r="E556" s="1039"/>
      <c r="F556" s="1039"/>
      <c r="G556" s="1039"/>
      <c r="H556" s="1039"/>
      <c r="I556" s="1039"/>
      <c r="J556" s="1039"/>
      <c r="K556" s="1039"/>
      <c r="L556" s="1039"/>
      <c r="M556" s="1039"/>
      <c r="N556" s="1039"/>
      <c r="O556" s="1039"/>
      <c r="P556" s="1039"/>
      <c r="Q556" s="941"/>
      <c r="R556" s="1039"/>
      <c r="S556" s="1039"/>
      <c r="T556" s="1039"/>
      <c r="U556" s="1039"/>
      <c r="V556" s="1039"/>
      <c r="W556" s="297"/>
      <c r="X556" s="297"/>
      <c r="Y556" s="297"/>
      <c r="Z556" s="297"/>
      <c r="AA556" s="332" t="s">
        <v>38</v>
      </c>
      <c r="AB556" s="298"/>
      <c r="AC556" s="298">
        <f>AD556/2.5</f>
        <v>240</v>
      </c>
      <c r="AD556" s="297">
        <v>600</v>
      </c>
      <c r="AE556" s="1039"/>
      <c r="AF556" s="334">
        <f t="shared" si="235"/>
        <v>0</v>
      </c>
      <c r="AG556" s="281">
        <f>IF(R556="kompletna",Q556*J556*0.0036*'lista, wskaźniki'!$F$13, IF(R556="częściowa",Q556*J556*0.0036*'lista, wskaźniki'!$F$14, IF(R556="brak",Q556*J556*0.0036*'lista, wskaźniki'!$F$15,)))</f>
        <v>0</v>
      </c>
      <c r="AH556" s="334">
        <f>IF(Y556="inne",K556*'lista, wskaźniki'!$E$35,IF(Y556="to samo źródło",0,IF(Y556=0,0)))</f>
        <v>0</v>
      </c>
      <c r="AI556" s="334">
        <f>IF(AA556="gaz z sieci",AC556*'lista, wskaźniki'!$D$21)</f>
        <v>8.6687999999999992</v>
      </c>
      <c r="AJ556" s="281">
        <f>IF(AA556="węgiel",AB556*'lista, wskaźniki'!$D$20, IF('Sektor mieszkaniowy'!AA556="drewno",'Sektor mieszkaniowy'!AB556*'lista, wskaźniki'!$D$22,IF('Sektor mieszkaniowy'!AA556="pellet",AB556*'lista, wskaźniki'!$D$23,IF('Sektor mieszkaniowy'!AA556="gaz z sieci",AB556*'lista, wskaźniki'!$D$21,IF('Sektor mieszkaniowy'!AA556="olej opałowy",'Sektor mieszkaniowy'!AB556*'lista, wskaźniki'!$D$24)))))</f>
        <v>0</v>
      </c>
      <c r="AK556" s="1042"/>
      <c r="AL556" s="1039"/>
      <c r="AM556" s="20">
        <f>IF(AA556="węgiel",AF556*1/3.6*'lista, wskaźniki'!$F$20,IF(AA556="drewno",AF556*1/3.6*'lista, wskaźniki'!$F$22,IF(AA556="pellet",AF556*1/3.6*'lista, wskaźniki'!$F$23,IF(AA556="gaz z sieci",AF556*1/3.6*'lista, wskaźniki'!$F$21,IF(AA556="olej opałowy",AF556*1/3.6*'lista, wskaźniki'!$F$24,0)))))</f>
        <v>0</v>
      </c>
      <c r="AN556" s="20">
        <f>IF(AA556="węgiel",AF556*'lista, wskaźniki'!$E$42,IF(AA556="drewno",AF556*'lista, wskaźniki'!$G$42,IF(AA556="pellet",AF556*'lista, wskaźniki'!$H$42,IF(AA556="gaz z sieci",AF556*'lista, wskaźniki'!$F$42,IF(AA556="olej opałowy",AF556*'lista, wskaźniki'!$I$42,0)))))</f>
        <v>0</v>
      </c>
      <c r="AO556" s="20">
        <f>IF(AA556="węgiel",AF556*'lista, wskaźniki'!$E$43,IF(AA556="drewno",AF556*'lista, wskaźniki'!$G$43,IF(AA556="pellet",AF556*'lista, wskaźniki'!$H$43,IF(AA556="gaz z sieci",AF556*'lista, wskaźniki'!$F$43,IF(AA556="olej opałowy",AF556*'lista, wskaźniki'!$I$43,0)))))</f>
        <v>0</v>
      </c>
      <c r="AP556" s="20">
        <f>IF(AA556="węgiel",AF556*'lista, wskaźniki'!$E$44,IF(AA556="drewno",AF556*'lista, wskaźniki'!$G$44,IF(AA556="pellet",AF556*'lista, wskaźniki'!$H$44,IF(AA556="gaz z sieci",AF556*'lista, wskaźniki'!$F$44,IF(AA556="olej opałowy",AF556*'lista, wskaźniki'!$I$44,0)))))</f>
        <v>0</v>
      </c>
      <c r="AQ556" s="20" t="b">
        <f>IF(Z556="gaz",AH556*1/3.6*'lista, wskaźniki'!$F$21,IF(Z556="energia elektryczna",AH556*1/3.6*'lista, wskaźniki'!$F$26))</f>
        <v>0</v>
      </c>
      <c r="AR556" s="20" t="b">
        <f>IF(Z556="gaz",AH556*'lista, wskaźniki'!$F$42,IF(Z556="energia elektryczna",AH556*0))</f>
        <v>0</v>
      </c>
      <c r="AS556" s="20" t="b">
        <f>IF(Z556="gaz",AH556*'lista, wskaźniki'!$F$43,IF(Z556="energia elektryczna",AH556*0))</f>
        <v>0</v>
      </c>
      <c r="AT556" s="20" t="b">
        <f>IF(Z556="gaz",AH556*'lista, wskaźniki'!$F$44,IF(Z556="energia elektryczna",AH556*0))</f>
        <v>0</v>
      </c>
      <c r="AU556" s="20">
        <f>AI556*1/3.6*'lista, wskaźniki'!$F$21</f>
        <v>0.48389241599999994</v>
      </c>
      <c r="AV556" s="20">
        <f>AI556*'lista, wskaźniki'!$F$42</f>
        <v>4.3343999999999995E-6</v>
      </c>
      <c r="AW556" s="20">
        <f>AI556*'lista, wskaźniki'!$F$43</f>
        <v>4.3343999999999995E-6</v>
      </c>
      <c r="AX556" s="20">
        <f>AI556*'lista, wskaźniki'!$F$44</f>
        <v>0</v>
      </c>
      <c r="AY556" s="20">
        <f>AK556*'lista, wskaźniki'!$F$26</f>
        <v>0</v>
      </c>
      <c r="AZ556" s="20">
        <f t="shared" si="236"/>
        <v>0.48389241599999994</v>
      </c>
      <c r="BA556" s="20">
        <f t="shared" si="237"/>
        <v>4.3343999999999995E-6</v>
      </c>
      <c r="BB556" s="20">
        <f t="shared" si="238"/>
        <v>4.3343999999999995E-6</v>
      </c>
      <c r="BC556" s="20">
        <f t="shared" si="239"/>
        <v>0</v>
      </c>
      <c r="BD556" s="1039"/>
      <c r="BE556" s="1039"/>
      <c r="BF556" s="1039"/>
      <c r="BG556" s="1039"/>
      <c r="BH556" s="297"/>
      <c r="BI556" s="1039"/>
      <c r="BJ556" s="297"/>
      <c r="BK556" s="1039"/>
      <c r="BL556" s="297"/>
      <c r="BM556" s="297"/>
      <c r="BN556" s="297"/>
      <c r="BO556" s="297"/>
      <c r="BP556" s="297"/>
      <c r="BQ556" s="297"/>
      <c r="BR556" s="297"/>
      <c r="BS556" s="1029"/>
      <c r="BT556" s="1029"/>
      <c r="BU556" s="1029"/>
      <c r="BV556" s="1029"/>
      <c r="BW556" s="1029"/>
      <c r="BX556" s="1029"/>
      <c r="BY556" s="1087"/>
      <c r="CA556" s="365" t="b">
        <f t="shared" si="240"/>
        <v>0</v>
      </c>
      <c r="CB556" s="365" t="b">
        <f t="shared" si="241"/>
        <v>0</v>
      </c>
      <c r="CC556" s="365" t="b">
        <f t="shared" si="242"/>
        <v>0</v>
      </c>
      <c r="CD556" s="365">
        <f t="shared" si="243"/>
        <v>0</v>
      </c>
      <c r="CE556" s="365" t="b">
        <f t="shared" si="244"/>
        <v>0</v>
      </c>
      <c r="CF556" s="365" t="b">
        <f t="shared" si="245"/>
        <v>0</v>
      </c>
      <c r="CG556" s="365" t="b">
        <f t="shared" si="246"/>
        <v>0</v>
      </c>
      <c r="CH556" s="365">
        <f t="shared" si="247"/>
        <v>8.6687999999999992</v>
      </c>
      <c r="CI556" s="72" t="b">
        <f t="shared" si="248"/>
        <v>0</v>
      </c>
      <c r="CJ556" s="72" t="b">
        <f t="shared" si="249"/>
        <v>0</v>
      </c>
      <c r="CK556" s="72" t="b">
        <f t="shared" si="250"/>
        <v>0</v>
      </c>
      <c r="CL556" s="72">
        <f t="shared" si="251"/>
        <v>0</v>
      </c>
      <c r="CM556" s="72" t="b">
        <f t="shared" si="252"/>
        <v>0</v>
      </c>
      <c r="CN556" s="72" t="b">
        <f t="shared" si="253"/>
        <v>0</v>
      </c>
      <c r="CP556" s="13">
        <f t="shared" si="254"/>
        <v>0</v>
      </c>
      <c r="CQ556" s="13" t="b">
        <f t="shared" si="255"/>
        <v>0</v>
      </c>
      <c r="CR556" s="13" t="b">
        <f t="shared" si="256"/>
        <v>0</v>
      </c>
      <c r="CS556" s="13" t="b">
        <f t="shared" si="262"/>
        <v>0</v>
      </c>
      <c r="CT556" s="13" t="b">
        <f t="shared" si="261"/>
        <v>0</v>
      </c>
      <c r="CU556" s="13" t="b">
        <f t="shared" si="263"/>
        <v>0</v>
      </c>
      <c r="CV556" s="13" t="b">
        <f t="shared" si="257"/>
        <v>0</v>
      </c>
      <c r="CW556" s="13" t="b">
        <f t="shared" si="258"/>
        <v>0</v>
      </c>
      <c r="CX556" s="13" t="b">
        <f t="shared" si="259"/>
        <v>0</v>
      </c>
      <c r="CY556" s="13" t="b">
        <f t="shared" si="260"/>
        <v>0</v>
      </c>
    </row>
    <row r="557" spans="1:103" ht="15" thickBot="1">
      <c r="A557" s="933"/>
      <c r="B557" s="1040"/>
      <c r="C557" s="1040"/>
      <c r="D557" s="1040"/>
      <c r="E557" s="1040"/>
      <c r="F557" s="1040"/>
      <c r="G557" s="1040"/>
      <c r="H557" s="1040"/>
      <c r="I557" s="1040"/>
      <c r="J557" s="1040"/>
      <c r="K557" s="1040"/>
      <c r="L557" s="1040"/>
      <c r="M557" s="1040"/>
      <c r="N557" s="1040"/>
      <c r="O557" s="1040"/>
      <c r="P557" s="1040"/>
      <c r="Q557" s="942"/>
      <c r="R557" s="1040"/>
      <c r="S557" s="1040"/>
      <c r="T557" s="1040"/>
      <c r="U557" s="1040"/>
      <c r="V557" s="1040"/>
      <c r="W557" s="111"/>
      <c r="X557" s="111"/>
      <c r="Y557" s="111"/>
      <c r="Z557" s="111"/>
      <c r="AA557" s="111" t="s">
        <v>37</v>
      </c>
      <c r="AB557" s="112"/>
      <c r="AC557" s="112"/>
      <c r="AD557" s="111"/>
      <c r="AE557" s="1040"/>
      <c r="AF557" s="334">
        <f t="shared" si="235"/>
        <v>0</v>
      </c>
      <c r="AG557" s="272">
        <f>IF(R557="kompletna",Q557*J557*0.0036*'lista, wskaźniki'!$F$13, IF(R557="częściowa",Q557*J557*0.0036*'lista, wskaźniki'!$F$14, IF(R557="brak",Q557*J557*0.0036*'lista, wskaźniki'!$F$15,)))</f>
        <v>0</v>
      </c>
      <c r="AH557" s="334">
        <f>IF(Y557="inne",K557*'lista, wskaźniki'!$E$35,IF(Y557="to samo źródło",0,IF(Y557=0,0)))</f>
        <v>0</v>
      </c>
      <c r="AI557" s="334" t="b">
        <f>IF(AA557="gaz z sieci",AC557*'lista, wskaźniki'!$D$21)</f>
        <v>0</v>
      </c>
      <c r="AJ557" s="272">
        <f>IF(AA557="węgiel",AB557*'lista, wskaźniki'!$D$20, IF('Sektor mieszkaniowy'!AA557="drewno",'Sektor mieszkaniowy'!AB557*'lista, wskaźniki'!$D$22,IF('Sektor mieszkaniowy'!AA557="pellet",AB557*'lista, wskaźniki'!$D$23,IF('Sektor mieszkaniowy'!AA557="gaz z sieci",AB557*'lista, wskaźniki'!$D$21,IF('Sektor mieszkaniowy'!AA557="olej opałowy",'Sektor mieszkaniowy'!AB557*'lista, wskaźniki'!$D$24)))))</f>
        <v>0</v>
      </c>
      <c r="AK557" s="1043"/>
      <c r="AL557" s="1040"/>
      <c r="AM557" s="20">
        <f>IF(AA557="węgiel",AF557*1/3.6*'lista, wskaźniki'!$F$20,IF(AA557="drewno",AF557*1/3.6*'lista, wskaźniki'!$F$22,IF(AA557="pellet",AF557*1/3.6*'lista, wskaźniki'!$F$23,IF(AA557="gaz z sieci",AF557*1/3.6*'lista, wskaźniki'!$F$21,IF(AA557="olej opałowy",AF557*1/3.6*'lista, wskaźniki'!$F$24,0)))))</f>
        <v>0</v>
      </c>
      <c r="AN557" s="20">
        <f>IF(AA557="węgiel",AF557*'lista, wskaźniki'!$E$42,IF(AA557="drewno",AF557*'lista, wskaźniki'!$G$42,IF(AA557="pellet",AF557*'lista, wskaźniki'!$H$42,IF(AA557="gaz z sieci",AF557*'lista, wskaźniki'!$F$42,IF(AA557="olej opałowy",AF557*'lista, wskaźniki'!$I$42,0)))))</f>
        <v>0</v>
      </c>
      <c r="AO557" s="20">
        <f>IF(AA557="węgiel",AF557*'lista, wskaźniki'!$E$43,IF(AA557="drewno",AF557*'lista, wskaźniki'!$G$43,IF(AA557="pellet",AF557*'lista, wskaźniki'!$H$43,IF(AA557="gaz z sieci",AF557*'lista, wskaźniki'!$F$43,IF(AA557="olej opałowy",AF557*'lista, wskaźniki'!$I$43,0)))))</f>
        <v>0</v>
      </c>
      <c r="AP557" s="20">
        <f>IF(AA557="węgiel",AF557*'lista, wskaźniki'!$E$44,IF(AA557="drewno",AF557*'lista, wskaźniki'!$G$44,IF(AA557="pellet",AF557*'lista, wskaźniki'!$H$44,IF(AA557="gaz z sieci",AF557*'lista, wskaźniki'!$F$44,IF(AA557="olej opałowy",AF557*'lista, wskaźniki'!$I$44,0)))))</f>
        <v>0</v>
      </c>
      <c r="AQ557" s="20" t="b">
        <f>IF(Z557="gaz",AH557*1/3.6*'lista, wskaźniki'!$F$21,IF(Z557="energia elektryczna",AH557*1/3.6*'lista, wskaźniki'!$F$26))</f>
        <v>0</v>
      </c>
      <c r="AR557" s="20" t="b">
        <f>IF(Z557="gaz",AH557*'lista, wskaźniki'!$F$42,IF(Z557="energia elektryczna",AH557*0))</f>
        <v>0</v>
      </c>
      <c r="AS557" s="20" t="b">
        <f>IF(Z557="gaz",AH557*'lista, wskaźniki'!$F$43,IF(Z557="energia elektryczna",AH557*0))</f>
        <v>0</v>
      </c>
      <c r="AT557" s="20" t="b">
        <f>IF(Z557="gaz",AH557*'lista, wskaźniki'!$F$44,IF(Z557="energia elektryczna",AH557*0))</f>
        <v>0</v>
      </c>
      <c r="AU557" s="20">
        <f>AI557*1/3.6*'lista, wskaźniki'!$F$21</f>
        <v>0</v>
      </c>
      <c r="AV557" s="20">
        <f>AI557*'lista, wskaźniki'!$F$42</f>
        <v>0</v>
      </c>
      <c r="AW557" s="20">
        <f>AI557*'lista, wskaźniki'!$F$43</f>
        <v>0</v>
      </c>
      <c r="AX557" s="20">
        <f>AI557*'lista, wskaźniki'!$F$44</f>
        <v>0</v>
      </c>
      <c r="AY557" s="20">
        <f>AK557*'lista, wskaźniki'!$F$26</f>
        <v>0</v>
      </c>
      <c r="AZ557" s="20">
        <f t="shared" si="236"/>
        <v>0</v>
      </c>
      <c r="BA557" s="20">
        <f t="shared" si="237"/>
        <v>0</v>
      </c>
      <c r="BB557" s="20">
        <f t="shared" si="238"/>
        <v>0</v>
      </c>
      <c r="BC557" s="20">
        <f t="shared" si="239"/>
        <v>0</v>
      </c>
      <c r="BD557" s="1040"/>
      <c r="BE557" s="1040"/>
      <c r="BF557" s="1040"/>
      <c r="BG557" s="1040"/>
      <c r="BH557" s="111"/>
      <c r="BI557" s="1040"/>
      <c r="BJ557" s="111"/>
      <c r="BK557" s="1040"/>
      <c r="BL557" s="111"/>
      <c r="BM557" s="111"/>
      <c r="BN557" s="111"/>
      <c r="BO557" s="111"/>
      <c r="BP557" s="111"/>
      <c r="BQ557" s="111"/>
      <c r="BR557" s="111"/>
      <c r="BS557" s="1030"/>
      <c r="BT557" s="1030"/>
      <c r="BU557" s="1030"/>
      <c r="BV557" s="1030"/>
      <c r="BW557" s="1030"/>
      <c r="BX557" s="1030"/>
      <c r="BY557" s="1088"/>
      <c r="CA557" s="365" t="b">
        <f t="shared" si="240"/>
        <v>0</v>
      </c>
      <c r="CB557" s="365" t="b">
        <f t="shared" si="241"/>
        <v>0</v>
      </c>
      <c r="CC557" s="365" t="b">
        <f t="shared" si="242"/>
        <v>0</v>
      </c>
      <c r="CD557" s="365" t="b">
        <f t="shared" si="243"/>
        <v>0</v>
      </c>
      <c r="CE557" s="365">
        <f t="shared" si="244"/>
        <v>0</v>
      </c>
      <c r="CF557" s="365" t="b">
        <f t="shared" si="245"/>
        <v>0</v>
      </c>
      <c r="CG557" s="365" t="b">
        <f t="shared" si="246"/>
        <v>0</v>
      </c>
      <c r="CH557" s="365" t="b">
        <f t="shared" si="247"/>
        <v>0</v>
      </c>
      <c r="CI557" s="72" t="b">
        <f t="shared" si="248"/>
        <v>0</v>
      </c>
      <c r="CJ557" s="72" t="b">
        <f t="shared" si="249"/>
        <v>0</v>
      </c>
      <c r="CK557" s="72" t="b">
        <f t="shared" si="250"/>
        <v>0</v>
      </c>
      <c r="CL557" s="72">
        <f t="shared" si="251"/>
        <v>0</v>
      </c>
      <c r="CM557" s="72">
        <f t="shared" si="252"/>
        <v>0</v>
      </c>
      <c r="CN557" s="72" t="b">
        <f t="shared" si="253"/>
        <v>0</v>
      </c>
      <c r="CP557" s="13">
        <f t="shared" si="254"/>
        <v>0</v>
      </c>
      <c r="CQ557" s="13" t="b">
        <f t="shared" si="255"/>
        <v>0</v>
      </c>
      <c r="CR557" s="13" t="b">
        <f t="shared" si="256"/>
        <v>0</v>
      </c>
      <c r="CS557" s="13" t="b">
        <f t="shared" si="262"/>
        <v>0</v>
      </c>
      <c r="CT557" s="13" t="b">
        <f t="shared" si="261"/>
        <v>0</v>
      </c>
      <c r="CU557" s="13" t="b">
        <f t="shared" si="263"/>
        <v>0</v>
      </c>
      <c r="CV557" s="13" t="b">
        <f t="shared" si="257"/>
        <v>0</v>
      </c>
      <c r="CW557" s="13" t="b">
        <f t="shared" si="258"/>
        <v>0</v>
      </c>
      <c r="CX557" s="13" t="b">
        <f t="shared" si="259"/>
        <v>0</v>
      </c>
      <c r="CY557" s="13" t="b">
        <f t="shared" si="260"/>
        <v>0</v>
      </c>
    </row>
    <row r="558" spans="1:103" ht="15" thickBot="1">
      <c r="A558" s="931">
        <v>112</v>
      </c>
      <c r="B558" s="1038" t="s">
        <v>210</v>
      </c>
      <c r="C558" s="1038"/>
      <c r="D558" s="1038" t="s">
        <v>1</v>
      </c>
      <c r="E558" s="1038" t="s">
        <v>5</v>
      </c>
      <c r="F558" s="1038"/>
      <c r="G558" s="1038"/>
      <c r="H558" s="1038"/>
      <c r="I558" s="1038"/>
      <c r="J558" s="1038">
        <v>110</v>
      </c>
      <c r="K558" s="1038">
        <v>5</v>
      </c>
      <c r="L558" s="1038" t="s">
        <v>16</v>
      </c>
      <c r="M558" s="1038"/>
      <c r="N558" s="1038" t="s">
        <v>17</v>
      </c>
      <c r="O558" s="1038"/>
      <c r="P558" s="1038" t="s">
        <v>17</v>
      </c>
      <c r="Q558" s="940">
        <f>IF(I558="&lt;1966",'lista, wskaźniki'!$G$4,IF(I558="1967-1985",'lista, wskaźniki'!$G$5,IF(I558="1986-1992",'lista, wskaźniki'!$G$6,IF(I558="1993-1996",'lista, wskaźniki'!$G$7,IF(I558="&gt;1997",'lista, wskaźniki'!$G$8,IF(I558=0,'lista, wskaźniki'!$G$4))))))</f>
        <v>290</v>
      </c>
      <c r="R558" s="1038" t="s">
        <v>23</v>
      </c>
      <c r="S558" s="1038" t="s">
        <v>27</v>
      </c>
      <c r="T558" s="1038">
        <v>20</v>
      </c>
      <c r="U558" s="1038"/>
      <c r="V558" s="1038"/>
      <c r="W558" s="107" t="s">
        <v>35</v>
      </c>
      <c r="X558" s="107" t="s">
        <v>38</v>
      </c>
      <c r="Y558" s="107" t="s">
        <v>42</v>
      </c>
      <c r="Z558" s="107"/>
      <c r="AA558" s="107" t="s">
        <v>35</v>
      </c>
      <c r="AB558" s="108">
        <v>4</v>
      </c>
      <c r="AC558" s="108"/>
      <c r="AD558" s="107">
        <v>4500</v>
      </c>
      <c r="AE558" s="1038"/>
      <c r="AF558" s="334">
        <f t="shared" si="235"/>
        <v>91.195999999999998</v>
      </c>
      <c r="AG558" s="272">
        <f>IF(R558="kompletna",Q558*J558*0.0036*'lista, wskaźniki'!$F$13, IF(R558="częściowa",Q558*J558*0.0036*'lista, wskaźniki'!$F$14, IF(R558="brak",Q558*J558*0.0036*'lista, wskaźniki'!$F$15,)))</f>
        <v>91.872000000000014</v>
      </c>
      <c r="AH558" s="334">
        <f>IF(Y558="inne",K558*'lista, wskaźniki'!$E$35,IF(Y558="to samo źródło",0,IF(Y558=0,0)))</f>
        <v>0</v>
      </c>
      <c r="AI558" s="334" t="b">
        <f>IF(AA558="gaz z sieci",AC558*'lista, wskaźniki'!$D$21)</f>
        <v>0</v>
      </c>
      <c r="AJ558" s="272">
        <f>IF(AA558="węgiel",AB558*'lista, wskaźniki'!$D$20, IF('Sektor mieszkaniowy'!AA558="drewno",'Sektor mieszkaniowy'!AB558*'lista, wskaźniki'!$D$22,IF('Sektor mieszkaniowy'!AA558="pellet",AB558*'lista, wskaźniki'!$D$23,IF('Sektor mieszkaniowy'!AA558="gaz z sieci",AB558*'lista, wskaźniki'!$D$21,IF('Sektor mieszkaniowy'!AA558="olej opałowy",'Sektor mieszkaniowy'!AB558*'lista, wskaźniki'!$D$24)))))</f>
        <v>90.52</v>
      </c>
      <c r="AK558" s="1041">
        <f>AL558/'lista, wskaźniki'!$A$127</f>
        <v>3.0769230769230771</v>
      </c>
      <c r="AL558" s="1038">
        <v>2000</v>
      </c>
      <c r="AM558" s="20">
        <f>IF(AA558="węgiel",AF558*1/3.6*'lista, wskaźniki'!$F$20,IF(AA558="drewno",AF558*1/3.6*'lista, wskaźniki'!$F$22,IF(AA558="pellet",AF558*1/3.6*'lista, wskaźniki'!$F$23,IF(AA558="gaz z sieci",AF558*1/3.6*'lista, wskaźniki'!$F$21,IF(AA558="olej opałowy",AF558*1/3.6*'lista, wskaźniki'!$F$24,0)))))</f>
        <v>8.6389970799999993</v>
      </c>
      <c r="AN558" s="20">
        <f>IF(AA558="węgiel",AF558*'lista, wskaźniki'!$E$42,IF(AA558="drewno",AF558*'lista, wskaźniki'!$G$42,IF(AA558="pellet",AF558*'lista, wskaźniki'!$H$42,IF(AA558="gaz z sieci",AF558*'lista, wskaźniki'!$F$42,IF(AA558="olej opałowy",AF558*'lista, wskaźniki'!$I$42,0)))))</f>
        <v>3.4654480000000001E-2</v>
      </c>
      <c r="AO558" s="20">
        <f>IF(AA558="węgiel",AF558*'lista, wskaźniki'!$E$43,IF(AA558="drewno",AF558*'lista, wskaźniki'!$G$43,IF(AA558="pellet",AF558*'lista, wskaźniki'!$H$43,IF(AA558="gaz z sieci",AF558*'lista, wskaźniki'!$F$43,IF(AA558="olej opałowy",AF558*'lista, wskaźniki'!$I$43,0)))))</f>
        <v>3.2830560000000002E-2</v>
      </c>
      <c r="AP558" s="20">
        <f>IF(AA558="węgiel",AF558*'lista, wskaźniki'!$E$44,IF(AA558="drewno",AF558*'lista, wskaźniki'!$G$44,IF(AA558="pellet",AF558*'lista, wskaźniki'!$H$44,IF(AA558="gaz z sieci",AF558*'lista, wskaźniki'!$F$44,IF(AA558="olej opałowy",AF558*'lista, wskaźniki'!$I$44,0)))))</f>
        <v>2.4622919999999999E-5</v>
      </c>
      <c r="AQ558" s="20" t="b">
        <f>IF(Z558="gaz",AH558*1/3.6*'lista, wskaźniki'!$F$21,IF(Z558="energia elektryczna",AH558*1/3.6*'lista, wskaźniki'!$F$26))</f>
        <v>0</v>
      </c>
      <c r="AR558" s="20" t="b">
        <f>IF(Z558="gaz",AH558*'lista, wskaźniki'!$F$42,IF(Z558="energia elektryczna",AH558*0))</f>
        <v>0</v>
      </c>
      <c r="AS558" s="20" t="b">
        <f>IF(Z558="gaz",AH558*'lista, wskaźniki'!$F$43,IF(Z558="energia elektryczna",AH558*0))</f>
        <v>0</v>
      </c>
      <c r="AT558" s="20" t="b">
        <f>IF(Z558="gaz",AH558*'lista, wskaźniki'!$F$44,IF(Z558="energia elektryczna",AH558*0))</f>
        <v>0</v>
      </c>
      <c r="AU558" s="20">
        <f>AI558*1/3.6*'lista, wskaźniki'!$F$21</f>
        <v>0</v>
      </c>
      <c r="AV558" s="20">
        <f>AI558*'lista, wskaźniki'!$F$42</f>
        <v>0</v>
      </c>
      <c r="AW558" s="20">
        <f>AI558*'lista, wskaźniki'!$F$43</f>
        <v>0</v>
      </c>
      <c r="AX558" s="20">
        <f>AI558*'lista, wskaźniki'!$F$44</f>
        <v>0</v>
      </c>
      <c r="AY558" s="20">
        <f>AK558*'lista, wskaźniki'!$F$26</f>
        <v>2.7384615384615385</v>
      </c>
      <c r="AZ558" s="20">
        <f t="shared" si="236"/>
        <v>11.377458618461539</v>
      </c>
      <c r="BA558" s="20">
        <f t="shared" si="237"/>
        <v>3.4654480000000001E-2</v>
      </c>
      <c r="BB558" s="20">
        <f t="shared" si="238"/>
        <v>3.2830560000000002E-2</v>
      </c>
      <c r="BC558" s="20">
        <f t="shared" si="239"/>
        <v>2.4622919999999999E-5</v>
      </c>
      <c r="BD558" s="1038" t="s">
        <v>17</v>
      </c>
      <c r="BE558" s="1038" t="s">
        <v>16</v>
      </c>
      <c r="BF558" s="1038" t="s">
        <v>17</v>
      </c>
      <c r="BG558" s="1038" t="s">
        <v>16</v>
      </c>
      <c r="BH558" s="107" t="s">
        <v>43</v>
      </c>
      <c r="BI558" s="1038" t="s">
        <v>17</v>
      </c>
      <c r="BJ558" s="107"/>
      <c r="BK558" s="1038" t="s">
        <v>17</v>
      </c>
      <c r="BL558" s="107"/>
      <c r="BM558" s="107"/>
      <c r="BN558" s="107"/>
      <c r="BO558" s="107" t="s">
        <v>17</v>
      </c>
      <c r="BP558" s="107"/>
      <c r="BQ558" s="107" t="s">
        <v>120</v>
      </c>
      <c r="BR558" s="107">
        <v>1</v>
      </c>
      <c r="BS558" s="1028">
        <v>20000</v>
      </c>
      <c r="BT558" s="1028"/>
      <c r="BU558" s="1028">
        <v>1000</v>
      </c>
      <c r="BV558" s="1028"/>
      <c r="BW558" s="1028"/>
      <c r="BX558" s="1028">
        <v>4000</v>
      </c>
      <c r="BY558" s="1086"/>
      <c r="CA558" s="365">
        <f t="shared" si="240"/>
        <v>91.195999999999998</v>
      </c>
      <c r="CB558" s="365" t="b">
        <f t="shared" si="241"/>
        <v>0</v>
      </c>
      <c r="CC558" s="365" t="b">
        <f t="shared" si="242"/>
        <v>0</v>
      </c>
      <c r="CD558" s="365" t="b">
        <f t="shared" si="243"/>
        <v>0</v>
      </c>
      <c r="CE558" s="365" t="b">
        <f t="shared" si="244"/>
        <v>0</v>
      </c>
      <c r="CF558" s="365" t="b">
        <f t="shared" si="245"/>
        <v>0</v>
      </c>
      <c r="CG558" s="365" t="b">
        <f t="shared" si="246"/>
        <v>0</v>
      </c>
      <c r="CH558" s="365" t="b">
        <f t="shared" si="247"/>
        <v>0</v>
      </c>
      <c r="CI558" s="72">
        <f t="shared" si="248"/>
        <v>91.195999999999998</v>
      </c>
      <c r="CJ558" s="72" t="b">
        <f t="shared" si="249"/>
        <v>0</v>
      </c>
      <c r="CK558" s="72" t="b">
        <f t="shared" si="250"/>
        <v>0</v>
      </c>
      <c r="CL558" s="72">
        <f t="shared" si="251"/>
        <v>0</v>
      </c>
      <c r="CM558" s="72" t="b">
        <f t="shared" si="252"/>
        <v>0</v>
      </c>
      <c r="CN558" s="72" t="b">
        <f t="shared" si="253"/>
        <v>0</v>
      </c>
      <c r="CP558" s="13">
        <f t="shared" si="254"/>
        <v>110</v>
      </c>
      <c r="CQ558" s="13">
        <f t="shared" si="255"/>
        <v>55</v>
      </c>
      <c r="CR558" s="13" t="b">
        <f t="shared" si="256"/>
        <v>0</v>
      </c>
      <c r="CS558" s="13">
        <f t="shared" si="262"/>
        <v>0</v>
      </c>
      <c r="CT558" s="13" t="b">
        <f t="shared" si="261"/>
        <v>0</v>
      </c>
      <c r="CU558" s="13">
        <f t="shared" si="263"/>
        <v>0</v>
      </c>
      <c r="CV558" s="13" t="b">
        <f t="shared" si="257"/>
        <v>0</v>
      </c>
      <c r="CW558" s="13">
        <f t="shared" si="258"/>
        <v>0</v>
      </c>
      <c r="CX558" s="13" t="b">
        <f t="shared" si="259"/>
        <v>0</v>
      </c>
      <c r="CY558" s="13">
        <f t="shared" si="260"/>
        <v>0</v>
      </c>
    </row>
    <row r="559" spans="1:103" ht="15" thickBot="1">
      <c r="A559" s="932"/>
      <c r="B559" s="1039"/>
      <c r="C559" s="1039"/>
      <c r="D559" s="1039"/>
      <c r="E559" s="1039"/>
      <c r="F559" s="1039"/>
      <c r="G559" s="1039"/>
      <c r="H559" s="1039"/>
      <c r="I559" s="1039"/>
      <c r="J559" s="1039"/>
      <c r="K559" s="1039"/>
      <c r="L559" s="1039"/>
      <c r="M559" s="1039"/>
      <c r="N559" s="1039"/>
      <c r="O559" s="1039"/>
      <c r="P559" s="1039"/>
      <c r="Q559" s="941"/>
      <c r="R559" s="1039"/>
      <c r="S559" s="1039"/>
      <c r="T559" s="1039"/>
      <c r="U559" s="1039"/>
      <c r="V559" s="1039"/>
      <c r="W559" s="20" t="s">
        <v>36</v>
      </c>
      <c r="X559" s="109"/>
      <c r="Y559" s="109"/>
      <c r="Z559" s="109"/>
      <c r="AA559" s="109" t="s">
        <v>36</v>
      </c>
      <c r="AB559" s="110">
        <v>5</v>
      </c>
      <c r="AC559" s="110"/>
      <c r="AD559" s="109">
        <v>800</v>
      </c>
      <c r="AE559" s="1039"/>
      <c r="AF559" s="334">
        <f>IF(AG559&gt;0,(AJ559+AG559/2)/2,AJ559)</f>
        <v>61.967500000000001</v>
      </c>
      <c r="AG559" s="272">
        <v>91.87</v>
      </c>
      <c r="AH559" s="334">
        <f>IF(Y559="inne",K559*'lista, wskaźniki'!$E$35,IF(Y559="to samo źródło",0,IF(Y559=0,0)))</f>
        <v>0</v>
      </c>
      <c r="AI559" s="334" t="b">
        <f>IF(AA559="gaz z sieci",AC559*'lista, wskaźniki'!$D$21)</f>
        <v>0</v>
      </c>
      <c r="AJ559" s="272">
        <f>IF(AA559="węgiel",AB559*'lista, wskaźniki'!$D$20, IF('Sektor mieszkaniowy'!AA559="drewno",'Sektor mieszkaniowy'!AB559*'lista, wskaźniki'!$D$22,IF('Sektor mieszkaniowy'!AA559="pellet",AB559*'lista, wskaźniki'!$D$23,IF('Sektor mieszkaniowy'!AA559="gaz z sieci",AB559*'lista, wskaźniki'!$D$21,IF('Sektor mieszkaniowy'!AA559="olej opałowy",'Sektor mieszkaniowy'!AB559*'lista, wskaźniki'!$D$24)))))</f>
        <v>78</v>
      </c>
      <c r="AK559" s="1042"/>
      <c r="AL559" s="1039"/>
      <c r="AM559" s="20">
        <f>IF(AA559="węgiel",AF559*1/3.6*'lista, wskaźniki'!$F$20,IF(AA559="drewno",AF559*1/3.6*'lista, wskaźniki'!$F$22,IF(AA559="pellet",AF559*1/3.6*'lista, wskaźniki'!$F$23,IF(AA559="gaz z sieci",AF559*1/3.6*'lista, wskaźniki'!$F$21,IF(AA559="olej opałowy",AF559*1/3.6*'lista, wskaźniki'!$F$24,0)))))</f>
        <v>0</v>
      </c>
      <c r="AN559" s="20">
        <f>IF(AA559="węgiel",AF559*'lista, wskaźniki'!$E$42,IF(AA559="drewno",AF559*'lista, wskaźniki'!$G$42,IF(AA559="pellet",AF559*'lista, wskaźniki'!$H$42,IF(AA559="gaz z sieci",AF559*'lista, wskaźniki'!$F$42,IF(AA559="olej opałowy",AF559*'lista, wskaźniki'!$I$42,0)))))</f>
        <v>5.0193675E-2</v>
      </c>
      <c r="AO559" s="20">
        <f>IF(AA559="węgiel",AF559*'lista, wskaźniki'!$E$43,IF(AA559="drewno",AF559*'lista, wskaźniki'!$G$43,IF(AA559="pellet",AF559*'lista, wskaźniki'!$H$43,IF(AA559="gaz z sieci",AF559*'lista, wskaźniki'!$F$43,IF(AA559="olej opałowy",AF559*'lista, wskaźniki'!$I$43,0)))))</f>
        <v>5.0193675E-2</v>
      </c>
      <c r="AP559" s="20">
        <f>IF(AA559="węgiel",AF559*'lista, wskaźniki'!$E$44,IF(AA559="drewno",AF559*'lista, wskaźniki'!$G$44,IF(AA559="pellet",AF559*'lista, wskaźniki'!$H$44,IF(AA559="gaz z sieci",AF559*'lista, wskaźniki'!$F$44,IF(AA559="olej opałowy",AF559*'lista, wskaźniki'!$I$44,0)))))</f>
        <v>1.5491874999999998E-5</v>
      </c>
      <c r="AQ559" s="20" t="b">
        <f>IF(Z559="gaz",AH559*1/3.6*'lista, wskaźniki'!$F$21,IF(Z559="energia elektryczna",AH559*1/3.6*'lista, wskaźniki'!$F$26))</f>
        <v>0</v>
      </c>
      <c r="AR559" s="20" t="b">
        <f>IF(Z559="gaz",AH559*'lista, wskaźniki'!$F$42,IF(Z559="energia elektryczna",AH559*0))</f>
        <v>0</v>
      </c>
      <c r="AS559" s="20" t="b">
        <f>IF(Z559="gaz",AH559*'lista, wskaźniki'!$F$43,IF(Z559="energia elektryczna",AH559*0))</f>
        <v>0</v>
      </c>
      <c r="AT559" s="20" t="b">
        <f>IF(Z559="gaz",AH559*'lista, wskaźniki'!$F$44,IF(Z559="energia elektryczna",AH559*0))</f>
        <v>0</v>
      </c>
      <c r="AU559" s="20">
        <f>AI559*1/3.6*'lista, wskaźniki'!$F$21</f>
        <v>0</v>
      </c>
      <c r="AV559" s="20">
        <f>AI559*'lista, wskaźniki'!$F$42</f>
        <v>0</v>
      </c>
      <c r="AW559" s="20">
        <f>AI559*'lista, wskaźniki'!$F$43</f>
        <v>0</v>
      </c>
      <c r="AX559" s="20">
        <f>AI559*'lista, wskaźniki'!$F$44</f>
        <v>0</v>
      </c>
      <c r="AY559" s="20">
        <f>AK559*'lista, wskaźniki'!$F$26</f>
        <v>0</v>
      </c>
      <c r="AZ559" s="20">
        <f t="shared" si="236"/>
        <v>0</v>
      </c>
      <c r="BA559" s="20">
        <f t="shared" si="237"/>
        <v>5.0193675E-2</v>
      </c>
      <c r="BB559" s="20">
        <f t="shared" si="238"/>
        <v>5.0193675E-2</v>
      </c>
      <c r="BC559" s="20">
        <f t="shared" si="239"/>
        <v>1.5491874999999998E-5</v>
      </c>
      <c r="BD559" s="1039"/>
      <c r="BE559" s="1039"/>
      <c r="BF559" s="1039"/>
      <c r="BG559" s="1039"/>
      <c r="BH559" s="109"/>
      <c r="BI559" s="1039"/>
      <c r="BJ559" s="109"/>
      <c r="BK559" s="1039"/>
      <c r="BL559" s="109"/>
      <c r="BM559" s="109"/>
      <c r="BN559" s="109"/>
      <c r="BO559" s="109"/>
      <c r="BP559" s="109"/>
      <c r="BQ559" s="109" t="s">
        <v>121</v>
      </c>
      <c r="BR559" s="109">
        <v>2</v>
      </c>
      <c r="BS559" s="1029"/>
      <c r="BT559" s="1029"/>
      <c r="BU559" s="1029"/>
      <c r="BV559" s="1029"/>
      <c r="BW559" s="1029"/>
      <c r="BX559" s="1029"/>
      <c r="BY559" s="1087"/>
      <c r="CA559" s="365" t="b">
        <f t="shared" si="240"/>
        <v>0</v>
      </c>
      <c r="CB559" s="365">
        <f t="shared" si="241"/>
        <v>61.967500000000001</v>
      </c>
      <c r="CC559" s="365" t="b">
        <f t="shared" si="242"/>
        <v>0</v>
      </c>
      <c r="CD559" s="365" t="b">
        <f t="shared" si="243"/>
        <v>0</v>
      </c>
      <c r="CE559" s="365" t="b">
        <f t="shared" si="244"/>
        <v>0</v>
      </c>
      <c r="CF559" s="365" t="b">
        <f t="shared" si="245"/>
        <v>0</v>
      </c>
      <c r="CG559" s="365" t="b">
        <f t="shared" si="246"/>
        <v>0</v>
      </c>
      <c r="CH559" s="365" t="b">
        <f t="shared" si="247"/>
        <v>0</v>
      </c>
      <c r="CI559" s="72" t="b">
        <f t="shared" si="248"/>
        <v>0</v>
      </c>
      <c r="CJ559" s="72">
        <f t="shared" si="249"/>
        <v>61.967500000000001</v>
      </c>
      <c r="CK559" s="72" t="b">
        <f t="shared" si="250"/>
        <v>0</v>
      </c>
      <c r="CL559" s="72">
        <f t="shared" si="251"/>
        <v>0</v>
      </c>
      <c r="CM559" s="72" t="b">
        <f t="shared" si="252"/>
        <v>0</v>
      </c>
      <c r="CN559" s="72" t="b">
        <f t="shared" si="253"/>
        <v>0</v>
      </c>
      <c r="CP559" s="13">
        <f t="shared" si="254"/>
        <v>0</v>
      </c>
      <c r="CQ559" s="13" t="b">
        <f t="shared" si="255"/>
        <v>0</v>
      </c>
      <c r="CR559" s="13" t="b">
        <f t="shared" si="256"/>
        <v>0</v>
      </c>
      <c r="CS559" s="13" t="b">
        <f t="shared" si="262"/>
        <v>0</v>
      </c>
      <c r="CT559" s="13" t="b">
        <f t="shared" si="261"/>
        <v>0</v>
      </c>
      <c r="CU559" s="13" t="b">
        <f t="shared" si="263"/>
        <v>0</v>
      </c>
      <c r="CV559" s="13" t="b">
        <f t="shared" si="257"/>
        <v>0</v>
      </c>
      <c r="CW559" s="13" t="b">
        <f t="shared" si="258"/>
        <v>0</v>
      </c>
      <c r="CX559" s="13" t="b">
        <f t="shared" si="259"/>
        <v>0</v>
      </c>
      <c r="CY559" s="13" t="b">
        <f t="shared" si="260"/>
        <v>0</v>
      </c>
    </row>
    <row r="560" spans="1:103" ht="15" thickBot="1">
      <c r="A560" s="932"/>
      <c r="B560" s="1039"/>
      <c r="C560" s="1039"/>
      <c r="D560" s="1039"/>
      <c r="E560" s="1039"/>
      <c r="F560" s="1039"/>
      <c r="G560" s="1039"/>
      <c r="H560" s="1039"/>
      <c r="I560" s="1039"/>
      <c r="J560" s="1039"/>
      <c r="K560" s="1039"/>
      <c r="L560" s="1039"/>
      <c r="M560" s="1039"/>
      <c r="N560" s="1039"/>
      <c r="O560" s="1039"/>
      <c r="P560" s="1039"/>
      <c r="Q560" s="941"/>
      <c r="R560" s="1039"/>
      <c r="S560" s="1039"/>
      <c r="T560" s="1039"/>
      <c r="U560" s="1039"/>
      <c r="V560" s="1039"/>
      <c r="W560" s="109"/>
      <c r="X560" s="109"/>
      <c r="Y560" s="109"/>
      <c r="Z560" s="109"/>
      <c r="AA560" s="109" t="s">
        <v>50</v>
      </c>
      <c r="AB560" s="110"/>
      <c r="AC560" s="110"/>
      <c r="AD560" s="109"/>
      <c r="AE560" s="1039"/>
      <c r="AF560" s="334">
        <f t="shared" si="235"/>
        <v>0</v>
      </c>
      <c r="AG560" s="272">
        <f>IF(R560="kompletna",Q560*J560*0.0036*'lista, wskaźniki'!$F$13, IF(R560="częściowa",Q560*J560*0.0036*'lista, wskaźniki'!$F$14, IF(R560="brak",Q560*J560*0.0036*'lista, wskaźniki'!$F$15,)))</f>
        <v>0</v>
      </c>
      <c r="AH560" s="334">
        <f>IF(Y560="inne",K560*'lista, wskaźniki'!$E$35,IF(Y560="to samo źródło",0,IF(Y560=0,0)))</f>
        <v>0</v>
      </c>
      <c r="AI560" s="334" t="b">
        <f>IF(AA560="gaz z sieci",AC560*'lista, wskaźniki'!$D$21)</f>
        <v>0</v>
      </c>
      <c r="AJ560" s="272">
        <f>IF(AA560="węgiel",AB560*'lista, wskaźniki'!$D$20, IF('Sektor mieszkaniowy'!AA560="drewno",'Sektor mieszkaniowy'!AB560*'lista, wskaźniki'!$D$22,IF('Sektor mieszkaniowy'!AA560="pellet",AB560*'lista, wskaźniki'!$D$23,IF('Sektor mieszkaniowy'!AA560="gaz z sieci",AB560*'lista, wskaźniki'!$D$21,IF('Sektor mieszkaniowy'!AA560="olej opałowy",'Sektor mieszkaniowy'!AB560*'lista, wskaźniki'!$D$24)))))</f>
        <v>0</v>
      </c>
      <c r="AK560" s="1042"/>
      <c r="AL560" s="1039"/>
      <c r="AM560" s="20">
        <f>IF(AA560="węgiel",AF560*1/3.6*'lista, wskaźniki'!$F$20,IF(AA560="drewno",AF560*1/3.6*'lista, wskaźniki'!$F$22,IF(AA560="pellet",AF560*1/3.6*'lista, wskaźniki'!$F$23,IF(AA560="gaz z sieci",AF560*1/3.6*'lista, wskaźniki'!$F$21,IF(AA560="olej opałowy",AF560*1/3.6*'lista, wskaźniki'!$F$24,0)))))</f>
        <v>0</v>
      </c>
      <c r="AN560" s="20">
        <f>IF(AA560="węgiel",AF560*'lista, wskaźniki'!$E$42,IF(AA560="drewno",AF560*'lista, wskaźniki'!$G$42,IF(AA560="pellet",AF560*'lista, wskaźniki'!$H$42,IF(AA560="gaz z sieci",AF560*'lista, wskaźniki'!$F$42,IF(AA560="olej opałowy",AF560*'lista, wskaźniki'!$I$42,0)))))</f>
        <v>0</v>
      </c>
      <c r="AO560" s="20">
        <f>IF(AA560="węgiel",AF560*'lista, wskaźniki'!$E$43,IF(AA560="drewno",AF560*'lista, wskaźniki'!$G$43,IF(AA560="pellet",AF560*'lista, wskaźniki'!$H$43,IF(AA560="gaz z sieci",AF560*'lista, wskaźniki'!$F$43,IF(AA560="olej opałowy",AF560*'lista, wskaźniki'!$I$43,0)))))</f>
        <v>0</v>
      </c>
      <c r="AP560" s="20">
        <f>IF(AA560="węgiel",AF560*'lista, wskaźniki'!$E$44,IF(AA560="drewno",AF560*'lista, wskaźniki'!$G$44,IF(AA560="pellet",AF560*'lista, wskaźniki'!$H$44,IF(AA560="gaz z sieci",AF560*'lista, wskaźniki'!$F$44,IF(AA560="olej opałowy",AF560*'lista, wskaźniki'!$I$44,0)))))</f>
        <v>0</v>
      </c>
      <c r="AQ560" s="20" t="b">
        <f>IF(Z560="gaz",AH560*1/3.6*'lista, wskaźniki'!$F$21,IF(Z560="energia elektryczna",AH560*1/3.6*'lista, wskaźniki'!$F$26))</f>
        <v>0</v>
      </c>
      <c r="AR560" s="20" t="b">
        <f>IF(Z560="gaz",AH560*'lista, wskaźniki'!$F$42,IF(Z560="energia elektryczna",AH560*0))</f>
        <v>0</v>
      </c>
      <c r="AS560" s="20" t="b">
        <f>IF(Z560="gaz",AH560*'lista, wskaźniki'!$F$43,IF(Z560="energia elektryczna",AH560*0))</f>
        <v>0</v>
      </c>
      <c r="AT560" s="20" t="b">
        <f>IF(Z560="gaz",AH560*'lista, wskaźniki'!$F$44,IF(Z560="energia elektryczna",AH560*0))</f>
        <v>0</v>
      </c>
      <c r="AU560" s="20">
        <f>AI560*1/3.6*'lista, wskaźniki'!$F$21</f>
        <v>0</v>
      </c>
      <c r="AV560" s="20">
        <f>AI560*'lista, wskaźniki'!$F$42</f>
        <v>0</v>
      </c>
      <c r="AW560" s="20">
        <f>AI560*'lista, wskaźniki'!$F$43</f>
        <v>0</v>
      </c>
      <c r="AX560" s="20">
        <f>AI560*'lista, wskaźniki'!$F$44</f>
        <v>0</v>
      </c>
      <c r="AY560" s="20">
        <f>AK560*'lista, wskaźniki'!$F$26</f>
        <v>0</v>
      </c>
      <c r="AZ560" s="20">
        <f t="shared" si="236"/>
        <v>0</v>
      </c>
      <c r="BA560" s="20">
        <f t="shared" si="237"/>
        <v>0</v>
      </c>
      <c r="BB560" s="20">
        <f t="shared" si="238"/>
        <v>0</v>
      </c>
      <c r="BC560" s="20">
        <f t="shared" si="239"/>
        <v>0</v>
      </c>
      <c r="BD560" s="1039"/>
      <c r="BE560" s="1039"/>
      <c r="BF560" s="1039"/>
      <c r="BG560" s="1039"/>
      <c r="BH560" s="109"/>
      <c r="BI560" s="1039"/>
      <c r="BJ560" s="109"/>
      <c r="BK560" s="1039"/>
      <c r="BL560" s="109"/>
      <c r="BM560" s="109"/>
      <c r="BN560" s="109"/>
      <c r="BO560" s="109"/>
      <c r="BP560" s="109"/>
      <c r="BQ560" s="109"/>
      <c r="BR560" s="109"/>
      <c r="BS560" s="1029"/>
      <c r="BT560" s="1029"/>
      <c r="BU560" s="1029"/>
      <c r="BV560" s="1029"/>
      <c r="BW560" s="1029"/>
      <c r="BX560" s="1029"/>
      <c r="BY560" s="1087"/>
      <c r="CA560" s="365" t="b">
        <f t="shared" si="240"/>
        <v>0</v>
      </c>
      <c r="CB560" s="365" t="b">
        <f t="shared" si="241"/>
        <v>0</v>
      </c>
      <c r="CC560" s="365">
        <f t="shared" si="242"/>
        <v>0</v>
      </c>
      <c r="CD560" s="365" t="b">
        <f t="shared" si="243"/>
        <v>0</v>
      </c>
      <c r="CE560" s="365" t="b">
        <f t="shared" si="244"/>
        <v>0</v>
      </c>
      <c r="CF560" s="365" t="b">
        <f t="shared" si="245"/>
        <v>0</v>
      </c>
      <c r="CG560" s="365" t="b">
        <f t="shared" si="246"/>
        <v>0</v>
      </c>
      <c r="CH560" s="365" t="b">
        <f t="shared" si="247"/>
        <v>0</v>
      </c>
      <c r="CI560" s="72" t="b">
        <f t="shared" si="248"/>
        <v>0</v>
      </c>
      <c r="CJ560" s="72" t="b">
        <f t="shared" si="249"/>
        <v>0</v>
      </c>
      <c r="CK560" s="72">
        <f t="shared" si="250"/>
        <v>0</v>
      </c>
      <c r="CL560" s="72">
        <f t="shared" si="251"/>
        <v>0</v>
      </c>
      <c r="CM560" s="72" t="b">
        <f t="shared" si="252"/>
        <v>0</v>
      </c>
      <c r="CN560" s="72" t="b">
        <f t="shared" si="253"/>
        <v>0</v>
      </c>
      <c r="CP560" s="13">
        <f t="shared" si="254"/>
        <v>0</v>
      </c>
      <c r="CQ560" s="13" t="b">
        <f t="shared" si="255"/>
        <v>0</v>
      </c>
      <c r="CR560" s="13" t="b">
        <f t="shared" si="256"/>
        <v>0</v>
      </c>
      <c r="CS560" s="13" t="b">
        <f t="shared" si="262"/>
        <v>0</v>
      </c>
      <c r="CT560" s="13" t="b">
        <f t="shared" si="261"/>
        <v>0</v>
      </c>
      <c r="CU560" s="13" t="b">
        <f t="shared" si="263"/>
        <v>0</v>
      </c>
      <c r="CV560" s="13" t="b">
        <f t="shared" si="257"/>
        <v>0</v>
      </c>
      <c r="CW560" s="13" t="b">
        <f t="shared" si="258"/>
        <v>0</v>
      </c>
      <c r="CX560" s="13" t="b">
        <f t="shared" si="259"/>
        <v>0</v>
      </c>
      <c r="CY560" s="13" t="b">
        <f t="shared" si="260"/>
        <v>0</v>
      </c>
    </row>
    <row r="561" spans="1:103" ht="15" thickBot="1">
      <c r="A561" s="932"/>
      <c r="B561" s="1039"/>
      <c r="C561" s="1039"/>
      <c r="D561" s="1039"/>
      <c r="E561" s="1039"/>
      <c r="F561" s="1039"/>
      <c r="G561" s="1039"/>
      <c r="H561" s="1039"/>
      <c r="I561" s="1039"/>
      <c r="J561" s="1039"/>
      <c r="K561" s="1039"/>
      <c r="L561" s="1039"/>
      <c r="M561" s="1039"/>
      <c r="N561" s="1039"/>
      <c r="O561" s="1039"/>
      <c r="P561" s="1039"/>
      <c r="Q561" s="941"/>
      <c r="R561" s="1039"/>
      <c r="S561" s="1039"/>
      <c r="T561" s="1039"/>
      <c r="U561" s="1039"/>
      <c r="V561" s="1039"/>
      <c r="W561" s="109"/>
      <c r="X561" s="109"/>
      <c r="Y561" s="109"/>
      <c r="Z561" s="109"/>
      <c r="AA561" s="109" t="s">
        <v>38</v>
      </c>
      <c r="AB561" s="110"/>
      <c r="AC561" s="110"/>
      <c r="AD561" s="109"/>
      <c r="AE561" s="1039"/>
      <c r="AF561" s="334">
        <f t="shared" si="235"/>
        <v>0</v>
      </c>
      <c r="AG561" s="272">
        <f>IF(R561="kompletna",Q561*J561*0.0036*'lista, wskaźniki'!$F$13, IF(R561="częściowa",Q561*J561*0.0036*'lista, wskaźniki'!$F$14, IF(R561="brak",Q561*J561*0.0036*'lista, wskaźniki'!$F$15,)))</f>
        <v>0</v>
      </c>
      <c r="AH561" s="334">
        <f>IF(Y561="inne",K561*'lista, wskaźniki'!$E$35,IF(Y561="to samo źródło",0,IF(Y561=0,0)))</f>
        <v>0</v>
      </c>
      <c r="AI561" s="334">
        <f>IF(AA561="gaz z sieci",AC561*'lista, wskaźniki'!$D$21)</f>
        <v>0</v>
      </c>
      <c r="AJ561" s="272">
        <f>IF(AA561="węgiel",AB561*'lista, wskaźniki'!$D$20, IF('Sektor mieszkaniowy'!AA561="drewno",'Sektor mieszkaniowy'!AB561*'lista, wskaźniki'!$D$22,IF('Sektor mieszkaniowy'!AA561="pellet",AB561*'lista, wskaźniki'!$D$23,IF('Sektor mieszkaniowy'!AA561="gaz z sieci",AB561*'lista, wskaźniki'!$D$21,IF('Sektor mieszkaniowy'!AA561="olej opałowy",'Sektor mieszkaniowy'!AB561*'lista, wskaźniki'!$D$24)))))</f>
        <v>0</v>
      </c>
      <c r="AK561" s="1042"/>
      <c r="AL561" s="1039"/>
      <c r="AM561" s="20">
        <f>IF(AA561="węgiel",AF561*1/3.6*'lista, wskaźniki'!$F$20,IF(AA561="drewno",AF561*1/3.6*'lista, wskaźniki'!$F$22,IF(AA561="pellet",AF561*1/3.6*'lista, wskaźniki'!$F$23,IF(AA561="gaz z sieci",AF561*1/3.6*'lista, wskaźniki'!$F$21,IF(AA561="olej opałowy",AF561*1/3.6*'lista, wskaźniki'!$F$24,0)))))</f>
        <v>0</v>
      </c>
      <c r="AN561" s="20">
        <f>IF(AA561="węgiel",AF561*'lista, wskaźniki'!$E$42,IF(AA561="drewno",AF561*'lista, wskaźniki'!$G$42,IF(AA561="pellet",AF561*'lista, wskaźniki'!$H$42,IF(AA561="gaz z sieci",AF561*'lista, wskaźniki'!$F$42,IF(AA561="olej opałowy",AF561*'lista, wskaźniki'!$I$42,0)))))</f>
        <v>0</v>
      </c>
      <c r="AO561" s="20">
        <f>IF(AA561="węgiel",AF561*'lista, wskaźniki'!$E$43,IF(AA561="drewno",AF561*'lista, wskaźniki'!$G$43,IF(AA561="pellet",AF561*'lista, wskaźniki'!$H$43,IF(AA561="gaz z sieci",AF561*'lista, wskaźniki'!$F$43,IF(AA561="olej opałowy",AF561*'lista, wskaźniki'!$I$43,0)))))</f>
        <v>0</v>
      </c>
      <c r="AP561" s="20">
        <f>IF(AA561="węgiel",AF561*'lista, wskaźniki'!$E$44,IF(AA561="drewno",AF561*'lista, wskaźniki'!$G$44,IF(AA561="pellet",AF561*'lista, wskaźniki'!$H$44,IF(AA561="gaz z sieci",AF561*'lista, wskaźniki'!$F$44,IF(AA561="olej opałowy",AF561*'lista, wskaźniki'!$I$44,0)))))</f>
        <v>0</v>
      </c>
      <c r="AQ561" s="20" t="b">
        <f>IF(Z561="gaz",AH561*1/3.6*'lista, wskaźniki'!$F$21,IF(Z561="energia elektryczna",AH561*1/3.6*'lista, wskaźniki'!$F$26))</f>
        <v>0</v>
      </c>
      <c r="AR561" s="20" t="b">
        <f>IF(Z561="gaz",AH561*'lista, wskaźniki'!$F$42,IF(Z561="energia elektryczna",AH561*0))</f>
        <v>0</v>
      </c>
      <c r="AS561" s="20" t="b">
        <f>IF(Z561="gaz",AH561*'lista, wskaźniki'!$F$43,IF(Z561="energia elektryczna",AH561*0))</f>
        <v>0</v>
      </c>
      <c r="AT561" s="20" t="b">
        <f>IF(Z561="gaz",AH561*'lista, wskaźniki'!$F$44,IF(Z561="energia elektryczna",AH561*0))</f>
        <v>0</v>
      </c>
      <c r="AU561" s="20">
        <f>AI561*1/3.6*'lista, wskaźniki'!$F$21</f>
        <v>0</v>
      </c>
      <c r="AV561" s="20">
        <f>AI561*'lista, wskaźniki'!$F$42</f>
        <v>0</v>
      </c>
      <c r="AW561" s="20">
        <f>AI561*'lista, wskaźniki'!$F$43</f>
        <v>0</v>
      </c>
      <c r="AX561" s="20">
        <f>AI561*'lista, wskaźniki'!$F$44</f>
        <v>0</v>
      </c>
      <c r="AY561" s="20">
        <f>AK561*'lista, wskaźniki'!$F$26</f>
        <v>0</v>
      </c>
      <c r="AZ561" s="20">
        <f t="shared" si="236"/>
        <v>0</v>
      </c>
      <c r="BA561" s="20">
        <f t="shared" si="237"/>
        <v>0</v>
      </c>
      <c r="BB561" s="20">
        <f t="shared" si="238"/>
        <v>0</v>
      </c>
      <c r="BC561" s="20">
        <f t="shared" si="239"/>
        <v>0</v>
      </c>
      <c r="BD561" s="1039"/>
      <c r="BE561" s="1039"/>
      <c r="BF561" s="1039"/>
      <c r="BG561" s="1039"/>
      <c r="BH561" s="109"/>
      <c r="BI561" s="1039"/>
      <c r="BJ561" s="109"/>
      <c r="BK561" s="1039"/>
      <c r="BL561" s="109"/>
      <c r="BM561" s="109"/>
      <c r="BN561" s="109"/>
      <c r="BO561" s="109"/>
      <c r="BP561" s="109"/>
      <c r="BQ561" s="109"/>
      <c r="BR561" s="109"/>
      <c r="BS561" s="1029"/>
      <c r="BT561" s="1029"/>
      <c r="BU561" s="1029"/>
      <c r="BV561" s="1029"/>
      <c r="BW561" s="1029"/>
      <c r="BX561" s="1029"/>
      <c r="BY561" s="1087"/>
      <c r="CA561" s="365" t="b">
        <f t="shared" si="240"/>
        <v>0</v>
      </c>
      <c r="CB561" s="365" t="b">
        <f t="shared" si="241"/>
        <v>0</v>
      </c>
      <c r="CC561" s="365" t="b">
        <f t="shared" si="242"/>
        <v>0</v>
      </c>
      <c r="CD561" s="365">
        <f t="shared" si="243"/>
        <v>0</v>
      </c>
      <c r="CE561" s="365" t="b">
        <f t="shared" si="244"/>
        <v>0</v>
      </c>
      <c r="CF561" s="365" t="b">
        <f t="shared" si="245"/>
        <v>0</v>
      </c>
      <c r="CG561" s="365" t="b">
        <f t="shared" si="246"/>
        <v>0</v>
      </c>
      <c r="CH561" s="365">
        <f t="shared" si="247"/>
        <v>0</v>
      </c>
      <c r="CI561" s="72" t="b">
        <f t="shared" si="248"/>
        <v>0</v>
      </c>
      <c r="CJ561" s="72" t="b">
        <f t="shared" si="249"/>
        <v>0</v>
      </c>
      <c r="CK561" s="72" t="b">
        <f t="shared" si="250"/>
        <v>0</v>
      </c>
      <c r="CL561" s="72">
        <f t="shared" si="251"/>
        <v>0</v>
      </c>
      <c r="CM561" s="72" t="b">
        <f t="shared" si="252"/>
        <v>0</v>
      </c>
      <c r="CN561" s="72" t="b">
        <f t="shared" si="253"/>
        <v>0</v>
      </c>
      <c r="CP561" s="13">
        <f t="shared" si="254"/>
        <v>0</v>
      </c>
      <c r="CQ561" s="13" t="b">
        <f t="shared" si="255"/>
        <v>0</v>
      </c>
      <c r="CR561" s="13" t="b">
        <f t="shared" si="256"/>
        <v>0</v>
      </c>
      <c r="CS561" s="13" t="b">
        <f t="shared" si="262"/>
        <v>0</v>
      </c>
      <c r="CT561" s="13" t="b">
        <f t="shared" si="261"/>
        <v>0</v>
      </c>
      <c r="CU561" s="13" t="b">
        <f t="shared" si="263"/>
        <v>0</v>
      </c>
      <c r="CV561" s="13" t="b">
        <f t="shared" si="257"/>
        <v>0</v>
      </c>
      <c r="CW561" s="13" t="b">
        <f t="shared" si="258"/>
        <v>0</v>
      </c>
      <c r="CX561" s="13" t="b">
        <f t="shared" si="259"/>
        <v>0</v>
      </c>
      <c r="CY561" s="13" t="b">
        <f t="shared" si="260"/>
        <v>0</v>
      </c>
    </row>
    <row r="562" spans="1:103" ht="15" thickBot="1">
      <c r="A562" s="933"/>
      <c r="B562" s="1040"/>
      <c r="C562" s="1040"/>
      <c r="D562" s="1040"/>
      <c r="E562" s="1040"/>
      <c r="F562" s="1040"/>
      <c r="G562" s="1040"/>
      <c r="H562" s="1040"/>
      <c r="I562" s="1040"/>
      <c r="J562" s="1040"/>
      <c r="K562" s="1040"/>
      <c r="L562" s="1040"/>
      <c r="M562" s="1040"/>
      <c r="N562" s="1040"/>
      <c r="O562" s="1040"/>
      <c r="P562" s="1040"/>
      <c r="Q562" s="942"/>
      <c r="R562" s="1040"/>
      <c r="S562" s="1040"/>
      <c r="T562" s="1040"/>
      <c r="U562" s="1040"/>
      <c r="V562" s="1040"/>
      <c r="W562" s="111"/>
      <c r="X562" s="111"/>
      <c r="Y562" s="111"/>
      <c r="Z562" s="111"/>
      <c r="AA562" s="111" t="s">
        <v>37</v>
      </c>
      <c r="AB562" s="112"/>
      <c r="AC562" s="112"/>
      <c r="AD562" s="111"/>
      <c r="AE562" s="1040"/>
      <c r="AF562" s="334">
        <f t="shared" si="235"/>
        <v>0</v>
      </c>
      <c r="AG562" s="272">
        <f>IF(R562="kompletna",Q562*J562*0.0036*'lista, wskaźniki'!$F$13, IF(R562="częściowa",Q562*J562*0.0036*'lista, wskaźniki'!$F$14, IF(R562="brak",Q562*J562*0.0036*'lista, wskaźniki'!$F$15,)))</f>
        <v>0</v>
      </c>
      <c r="AH562" s="334">
        <f>IF(Y562="inne",K562*'lista, wskaźniki'!$E$35,IF(Y562="to samo źródło",0,IF(Y562=0,0)))</f>
        <v>0</v>
      </c>
      <c r="AI562" s="334" t="b">
        <f>IF(AA562="gaz z sieci",AC562*'lista, wskaźniki'!$D$21)</f>
        <v>0</v>
      </c>
      <c r="AJ562" s="272">
        <f>IF(AA562="węgiel",AB562*'lista, wskaźniki'!$D$20, IF('Sektor mieszkaniowy'!AA562="drewno",'Sektor mieszkaniowy'!AB562*'lista, wskaźniki'!$D$22,IF('Sektor mieszkaniowy'!AA562="pellet",AB562*'lista, wskaźniki'!$D$23,IF('Sektor mieszkaniowy'!AA562="gaz z sieci",AB562*'lista, wskaźniki'!$D$21,IF('Sektor mieszkaniowy'!AA562="olej opałowy",'Sektor mieszkaniowy'!AB562*'lista, wskaźniki'!$D$24)))))</f>
        <v>0</v>
      </c>
      <c r="AK562" s="1043"/>
      <c r="AL562" s="1040"/>
      <c r="AM562" s="20">
        <f>IF(AA562="węgiel",AF562*1/3.6*'lista, wskaźniki'!$F$20,IF(AA562="drewno",AF562*1/3.6*'lista, wskaźniki'!$F$22,IF(AA562="pellet",AF562*1/3.6*'lista, wskaźniki'!$F$23,IF(AA562="gaz z sieci",AF562*1/3.6*'lista, wskaźniki'!$F$21,IF(AA562="olej opałowy",AF562*1/3.6*'lista, wskaźniki'!$F$24,0)))))</f>
        <v>0</v>
      </c>
      <c r="AN562" s="20">
        <f>IF(AA562="węgiel",AF562*'lista, wskaźniki'!$E$42,IF(AA562="drewno",AF562*'lista, wskaźniki'!$G$42,IF(AA562="pellet",AF562*'lista, wskaźniki'!$H$42,IF(AA562="gaz z sieci",AF562*'lista, wskaźniki'!$F$42,IF(AA562="olej opałowy",AF562*'lista, wskaźniki'!$I$42,0)))))</f>
        <v>0</v>
      </c>
      <c r="AO562" s="20">
        <f>IF(AA562="węgiel",AF562*'lista, wskaźniki'!$E$43,IF(AA562="drewno",AF562*'lista, wskaźniki'!$G$43,IF(AA562="pellet",AF562*'lista, wskaźniki'!$H$43,IF(AA562="gaz z sieci",AF562*'lista, wskaźniki'!$F$43,IF(AA562="olej opałowy",AF562*'lista, wskaźniki'!$I$43,0)))))</f>
        <v>0</v>
      </c>
      <c r="AP562" s="20">
        <f>IF(AA562="węgiel",AF562*'lista, wskaźniki'!$E$44,IF(AA562="drewno",AF562*'lista, wskaźniki'!$G$44,IF(AA562="pellet",AF562*'lista, wskaźniki'!$H$44,IF(AA562="gaz z sieci",AF562*'lista, wskaźniki'!$F$44,IF(AA562="olej opałowy",AF562*'lista, wskaźniki'!$I$44,0)))))</f>
        <v>0</v>
      </c>
      <c r="AQ562" s="20" t="b">
        <f>IF(Z562="gaz",AH562*1/3.6*'lista, wskaźniki'!$F$21,IF(Z562="energia elektryczna",AH562*1/3.6*'lista, wskaźniki'!$F$26))</f>
        <v>0</v>
      </c>
      <c r="AR562" s="20" t="b">
        <f>IF(Z562="gaz",AH562*'lista, wskaźniki'!$F$42,IF(Z562="energia elektryczna",AH562*0))</f>
        <v>0</v>
      </c>
      <c r="AS562" s="20" t="b">
        <f>IF(Z562="gaz",AH562*'lista, wskaźniki'!$F$43,IF(Z562="energia elektryczna",AH562*0))</f>
        <v>0</v>
      </c>
      <c r="AT562" s="20" t="b">
        <f>IF(Z562="gaz",AH562*'lista, wskaźniki'!$F$44,IF(Z562="energia elektryczna",AH562*0))</f>
        <v>0</v>
      </c>
      <c r="AU562" s="20">
        <f>AI562*1/3.6*'lista, wskaźniki'!$F$21</f>
        <v>0</v>
      </c>
      <c r="AV562" s="20">
        <f>AI562*'lista, wskaźniki'!$F$42</f>
        <v>0</v>
      </c>
      <c r="AW562" s="20">
        <f>AI562*'lista, wskaźniki'!$F$43</f>
        <v>0</v>
      </c>
      <c r="AX562" s="20">
        <f>AI562*'lista, wskaźniki'!$F$44</f>
        <v>0</v>
      </c>
      <c r="AY562" s="20">
        <f>AK562*'lista, wskaźniki'!$F$26</f>
        <v>0</v>
      </c>
      <c r="AZ562" s="20">
        <f t="shared" si="236"/>
        <v>0</v>
      </c>
      <c r="BA562" s="20">
        <f t="shared" si="237"/>
        <v>0</v>
      </c>
      <c r="BB562" s="20">
        <f t="shared" si="238"/>
        <v>0</v>
      </c>
      <c r="BC562" s="20">
        <f t="shared" si="239"/>
        <v>0</v>
      </c>
      <c r="BD562" s="1040"/>
      <c r="BE562" s="1040"/>
      <c r="BF562" s="1040"/>
      <c r="BG562" s="1040"/>
      <c r="BH562" s="111"/>
      <c r="BI562" s="1040"/>
      <c r="BJ562" s="111"/>
      <c r="BK562" s="1040"/>
      <c r="BL562" s="111"/>
      <c r="BM562" s="111"/>
      <c r="BN562" s="111"/>
      <c r="BO562" s="111"/>
      <c r="BP562" s="111"/>
      <c r="BQ562" s="111"/>
      <c r="BR562" s="111"/>
      <c r="BS562" s="1030"/>
      <c r="BT562" s="1030"/>
      <c r="BU562" s="1030"/>
      <c r="BV562" s="1030"/>
      <c r="BW562" s="1030"/>
      <c r="BX562" s="1030"/>
      <c r="BY562" s="1088"/>
      <c r="CA562" s="365" t="b">
        <f t="shared" si="240"/>
        <v>0</v>
      </c>
      <c r="CB562" s="365" t="b">
        <f t="shared" si="241"/>
        <v>0</v>
      </c>
      <c r="CC562" s="365" t="b">
        <f t="shared" si="242"/>
        <v>0</v>
      </c>
      <c r="CD562" s="365" t="b">
        <f t="shared" si="243"/>
        <v>0</v>
      </c>
      <c r="CE562" s="365">
        <f t="shared" si="244"/>
        <v>0</v>
      </c>
      <c r="CF562" s="365" t="b">
        <f t="shared" si="245"/>
        <v>0</v>
      </c>
      <c r="CG562" s="365" t="b">
        <f t="shared" si="246"/>
        <v>0</v>
      </c>
      <c r="CH562" s="365" t="b">
        <f t="shared" si="247"/>
        <v>0</v>
      </c>
      <c r="CI562" s="72" t="b">
        <f t="shared" si="248"/>
        <v>0</v>
      </c>
      <c r="CJ562" s="72" t="b">
        <f t="shared" si="249"/>
        <v>0</v>
      </c>
      <c r="CK562" s="72" t="b">
        <f t="shared" si="250"/>
        <v>0</v>
      </c>
      <c r="CL562" s="72">
        <f t="shared" si="251"/>
        <v>0</v>
      </c>
      <c r="CM562" s="72">
        <f t="shared" si="252"/>
        <v>0</v>
      </c>
      <c r="CN562" s="72" t="b">
        <f t="shared" si="253"/>
        <v>0</v>
      </c>
      <c r="CP562" s="13">
        <f t="shared" si="254"/>
        <v>0</v>
      </c>
      <c r="CQ562" s="13" t="b">
        <f t="shared" si="255"/>
        <v>0</v>
      </c>
      <c r="CR562" s="13" t="b">
        <f t="shared" si="256"/>
        <v>0</v>
      </c>
      <c r="CS562" s="13" t="b">
        <f t="shared" si="262"/>
        <v>0</v>
      </c>
      <c r="CT562" s="13" t="b">
        <f t="shared" si="261"/>
        <v>0</v>
      </c>
      <c r="CU562" s="13" t="b">
        <f t="shared" si="263"/>
        <v>0</v>
      </c>
      <c r="CV562" s="13" t="b">
        <f t="shared" si="257"/>
        <v>0</v>
      </c>
      <c r="CW562" s="13" t="b">
        <f t="shared" si="258"/>
        <v>0</v>
      </c>
      <c r="CX562" s="13" t="b">
        <f t="shared" si="259"/>
        <v>0</v>
      </c>
      <c r="CY562" s="13" t="b">
        <f t="shared" si="260"/>
        <v>0</v>
      </c>
    </row>
    <row r="563" spans="1:103" ht="15" thickBot="1">
      <c r="A563" s="931">
        <v>113</v>
      </c>
      <c r="B563" s="1038" t="s">
        <v>210</v>
      </c>
      <c r="C563" s="1038"/>
      <c r="D563" s="1038" t="s">
        <v>1</v>
      </c>
      <c r="E563" s="1038" t="s">
        <v>5</v>
      </c>
      <c r="F563" s="1038"/>
      <c r="G563" s="1038"/>
      <c r="H563" s="1038"/>
      <c r="I563" s="1038"/>
      <c r="J563" s="1038">
        <v>70</v>
      </c>
      <c r="K563" s="1038">
        <v>2</v>
      </c>
      <c r="L563" s="1038" t="s">
        <v>16</v>
      </c>
      <c r="M563" s="1038"/>
      <c r="N563" s="1038" t="s">
        <v>17</v>
      </c>
      <c r="O563" s="1038"/>
      <c r="P563" s="1038" t="s">
        <v>17</v>
      </c>
      <c r="Q563" s="940">
        <f>IF(I563="&lt;1966",'lista, wskaźniki'!$G$4,IF(I563="1967-1985",'lista, wskaźniki'!$G$5,IF(I563="1986-1992",'lista, wskaźniki'!$G$6,IF(I563="1993-1996",'lista, wskaźniki'!$G$7,IF(I563="&gt;1997",'lista, wskaźniki'!$G$8,IF(I563=0,'lista, wskaźniki'!$G$4))))))</f>
        <v>290</v>
      </c>
      <c r="R563" s="1038" t="s">
        <v>23</v>
      </c>
      <c r="S563" s="1038" t="s">
        <v>27</v>
      </c>
      <c r="T563" s="1038">
        <v>10</v>
      </c>
      <c r="U563" s="1038"/>
      <c r="V563" s="1038"/>
      <c r="W563" s="107" t="s">
        <v>35</v>
      </c>
      <c r="X563" s="107" t="s">
        <v>39</v>
      </c>
      <c r="Y563" s="107" t="s">
        <v>24</v>
      </c>
      <c r="Z563" s="107" t="s">
        <v>40</v>
      </c>
      <c r="AA563" s="107" t="s">
        <v>35</v>
      </c>
      <c r="AB563" s="108">
        <v>2</v>
      </c>
      <c r="AC563" s="108"/>
      <c r="AD563" s="107">
        <v>1800</v>
      </c>
      <c r="AE563" s="1038">
        <v>12</v>
      </c>
      <c r="AF563" s="334">
        <f t="shared" si="235"/>
        <v>51.861999999999995</v>
      </c>
      <c r="AG563" s="272">
        <f>IF(R563="kompletna",Q563*J563*0.0036*'lista, wskaźniki'!$F$13, IF(R563="częściowa",Q563*J563*0.0036*'lista, wskaźniki'!$F$14, IF(R563="brak",Q563*J563*0.0036*'lista, wskaźniki'!$F$15,)))</f>
        <v>58.463999999999999</v>
      </c>
      <c r="AH563" s="334">
        <f>IF(Y563="inne",K563*'lista, wskaźniki'!$E$35,IF(Y563="to samo źródło",0,IF(Y563=0,0)))</f>
        <v>4.3357072500000005</v>
      </c>
      <c r="AI563" s="334" t="b">
        <f>IF(AA563="gaz z sieci",AC563*'lista, wskaźniki'!$D$21)</f>
        <v>0</v>
      </c>
      <c r="AJ563" s="272">
        <f>IF(AA563="węgiel",AB563*'lista, wskaźniki'!$D$20, IF('Sektor mieszkaniowy'!AA563="drewno",'Sektor mieszkaniowy'!AB563*'lista, wskaźniki'!$D$22,IF('Sektor mieszkaniowy'!AA563="pellet",AB563*'lista, wskaźniki'!$D$23,IF('Sektor mieszkaniowy'!AA563="gaz z sieci",AB563*'lista, wskaźniki'!$D$21,IF('Sektor mieszkaniowy'!AA563="olej opałowy",'Sektor mieszkaniowy'!AB563*'lista, wskaźniki'!$D$24)))))</f>
        <v>45.26</v>
      </c>
      <c r="AK563" s="1041">
        <f>AL563/'lista, wskaźniki'!$A$127</f>
        <v>2.3076923076923075</v>
      </c>
      <c r="AL563" s="1038">
        <v>1500</v>
      </c>
      <c r="AM563" s="20">
        <f>IF(AA563="węgiel",AF563*1/3.6*'lista, wskaźniki'!$F$20,IF(AA563="drewno",AF563*1/3.6*'lista, wskaźniki'!$F$22,IF(AA563="pellet",AF563*1/3.6*'lista, wskaźniki'!$F$23,IF(AA563="gaz z sieci",AF563*1/3.6*'lista, wskaźniki'!$F$21,IF(AA563="olej opałowy",AF563*1/3.6*'lista, wskaźniki'!$F$24,0)))))</f>
        <v>4.9128872599999989</v>
      </c>
      <c r="AN563" s="20">
        <f>IF(AA563="węgiel",AF563*'lista, wskaźniki'!$E$42,IF(AA563="drewno",AF563*'lista, wskaźniki'!$G$42,IF(AA563="pellet",AF563*'lista, wskaźniki'!$H$42,IF(AA563="gaz z sieci",AF563*'lista, wskaźniki'!$F$42,IF(AA563="olej opałowy",AF563*'lista, wskaźniki'!$I$42,0)))))</f>
        <v>1.9707559999999999E-2</v>
      </c>
      <c r="AO563" s="20">
        <f>IF(AA563="węgiel",AF563*'lista, wskaźniki'!$E$43,IF(AA563="drewno",AF563*'lista, wskaźniki'!$G$43,IF(AA563="pellet",AF563*'lista, wskaźniki'!$H$43,IF(AA563="gaz z sieci",AF563*'lista, wskaźniki'!$F$43,IF(AA563="olej opałowy",AF563*'lista, wskaźniki'!$I$43,0)))))</f>
        <v>1.8670320000000001E-2</v>
      </c>
      <c r="AP563" s="20">
        <f>IF(AA563="węgiel",AF563*'lista, wskaźniki'!$E$44,IF(AA563="drewno",AF563*'lista, wskaźniki'!$G$44,IF(AA563="pellet",AF563*'lista, wskaźniki'!$H$44,IF(AA563="gaz z sieci",AF563*'lista, wskaźniki'!$F$44,IF(AA563="olej opałowy",AF563*'lista, wskaźniki'!$I$44,0)))))</f>
        <v>1.4002739999999998E-5</v>
      </c>
      <c r="AQ563" s="360">
        <f>IF(Z563="gaz",AH563*1/3.6*'lista, wskaźniki'!$F$21,IF(Z563="energia elektryczna",AH563*1/3.6*'lista, wskaźniki'!$F$26))</f>
        <v>1.0718831812500003</v>
      </c>
      <c r="AR563" s="20">
        <f>IF(Z563="gaz",AH563*'lista, wskaźniki'!$F$42,IF(Z563="energia elektryczna",AH563*0))</f>
        <v>0</v>
      </c>
      <c r="AS563" s="20">
        <f>IF(Z563="gaz",AH563*'lista, wskaźniki'!$F$43,IF(Z563="energia elektryczna",AH563*0))</f>
        <v>0</v>
      </c>
      <c r="AT563" s="20">
        <f>IF(Z563="gaz",AH563*'lista, wskaźniki'!$F$44,IF(Z563="energia elektryczna",AH563*0))</f>
        <v>0</v>
      </c>
      <c r="AU563" s="20">
        <f>AI563*1/3.6*'lista, wskaźniki'!$F$21</f>
        <v>0</v>
      </c>
      <c r="AV563" s="20">
        <f>AI563*'lista, wskaźniki'!$F$42</f>
        <v>0</v>
      </c>
      <c r="AW563" s="20">
        <f>AI563*'lista, wskaźniki'!$F$43</f>
        <v>0</v>
      </c>
      <c r="AX563" s="20">
        <f>AI563*'lista, wskaźniki'!$F$44</f>
        <v>0</v>
      </c>
      <c r="AY563" s="20">
        <f>AK563*'lista, wskaźniki'!$F$26</f>
        <v>2.0538461538461537</v>
      </c>
      <c r="AZ563" s="20">
        <f>AM563+AU563+AY563</f>
        <v>6.9667334138461525</v>
      </c>
      <c r="BA563" s="20">
        <f t="shared" si="237"/>
        <v>1.9707559999999999E-2</v>
      </c>
      <c r="BB563" s="20">
        <f t="shared" si="238"/>
        <v>1.8670320000000001E-2</v>
      </c>
      <c r="BC563" s="20">
        <f t="shared" si="239"/>
        <v>1.4002739999999998E-5</v>
      </c>
      <c r="BD563" s="1038" t="s">
        <v>17</v>
      </c>
      <c r="BE563" s="1038" t="s">
        <v>16</v>
      </c>
      <c r="BF563" s="1038" t="s">
        <v>17</v>
      </c>
      <c r="BG563" s="1038" t="s">
        <v>17</v>
      </c>
      <c r="BH563" s="107"/>
      <c r="BI563" s="1038" t="s">
        <v>16</v>
      </c>
      <c r="BJ563" s="107" t="s">
        <v>52</v>
      </c>
      <c r="BK563" s="1038" t="s">
        <v>17</v>
      </c>
      <c r="BL563" s="107"/>
      <c r="BM563" s="107"/>
      <c r="BN563" s="107"/>
      <c r="BO563" s="107" t="s">
        <v>56</v>
      </c>
      <c r="BP563" s="107" t="s">
        <v>52</v>
      </c>
      <c r="BQ563" s="107" t="s">
        <v>120</v>
      </c>
      <c r="BR563" s="107">
        <v>1</v>
      </c>
      <c r="BS563" s="1028">
        <v>20000</v>
      </c>
      <c r="BT563" s="1028"/>
      <c r="BU563" s="1028">
        <v>250</v>
      </c>
      <c r="BV563" s="1028">
        <v>900</v>
      </c>
      <c r="BW563" s="1028"/>
      <c r="BX563" s="1028">
        <v>1000</v>
      </c>
      <c r="BY563" s="1086">
        <v>1800</v>
      </c>
      <c r="CA563" s="365">
        <f t="shared" si="240"/>
        <v>51.861999999999995</v>
      </c>
      <c r="CB563" s="365" t="b">
        <f t="shared" si="241"/>
        <v>0</v>
      </c>
      <c r="CC563" s="365" t="b">
        <f t="shared" si="242"/>
        <v>0</v>
      </c>
      <c r="CD563" s="365" t="b">
        <f t="shared" si="243"/>
        <v>0</v>
      </c>
      <c r="CE563" s="365" t="b">
        <f t="shared" si="244"/>
        <v>0</v>
      </c>
      <c r="CF563" s="365" t="b">
        <f t="shared" si="245"/>
        <v>0</v>
      </c>
      <c r="CG563" s="365">
        <f t="shared" si="246"/>
        <v>4.3357072500000005</v>
      </c>
      <c r="CH563" s="365" t="b">
        <f t="shared" si="247"/>
        <v>0</v>
      </c>
      <c r="CI563" s="72">
        <f t="shared" si="248"/>
        <v>51.861999999999995</v>
      </c>
      <c r="CJ563" s="72" t="b">
        <f t="shared" si="249"/>
        <v>0</v>
      </c>
      <c r="CK563" s="72" t="b">
        <f t="shared" si="250"/>
        <v>0</v>
      </c>
      <c r="CL563" s="72">
        <f t="shared" si="251"/>
        <v>0</v>
      </c>
      <c r="CM563" s="72" t="b">
        <f t="shared" si="252"/>
        <v>0</v>
      </c>
      <c r="CN563" s="72">
        <f t="shared" si="253"/>
        <v>4.3357072500000005</v>
      </c>
      <c r="CP563" s="13">
        <f t="shared" si="254"/>
        <v>70</v>
      </c>
      <c r="CQ563" s="13">
        <f t="shared" si="255"/>
        <v>35</v>
      </c>
      <c r="CR563" s="13" t="b">
        <f t="shared" si="256"/>
        <v>0</v>
      </c>
      <c r="CS563" s="13">
        <f t="shared" si="262"/>
        <v>0</v>
      </c>
      <c r="CT563" s="13" t="b">
        <f t="shared" si="261"/>
        <v>0</v>
      </c>
      <c r="CU563" s="13">
        <f t="shared" si="263"/>
        <v>0</v>
      </c>
      <c r="CV563" s="13" t="b">
        <f t="shared" si="257"/>
        <v>0</v>
      </c>
      <c r="CW563" s="13">
        <f t="shared" si="258"/>
        <v>0</v>
      </c>
      <c r="CX563" s="13" t="b">
        <f t="shared" si="259"/>
        <v>0</v>
      </c>
      <c r="CY563" s="13">
        <f t="shared" si="260"/>
        <v>0</v>
      </c>
    </row>
    <row r="564" spans="1:103" ht="15" thickBot="1">
      <c r="A564" s="932"/>
      <c r="B564" s="1039"/>
      <c r="C564" s="1039"/>
      <c r="D564" s="1039"/>
      <c r="E564" s="1039"/>
      <c r="F564" s="1039"/>
      <c r="G564" s="1039"/>
      <c r="H564" s="1039"/>
      <c r="I564" s="1039"/>
      <c r="J564" s="1039"/>
      <c r="K564" s="1039"/>
      <c r="L564" s="1039"/>
      <c r="M564" s="1039"/>
      <c r="N564" s="1039"/>
      <c r="O564" s="1039"/>
      <c r="P564" s="1039"/>
      <c r="Q564" s="941"/>
      <c r="R564" s="1039"/>
      <c r="S564" s="1039"/>
      <c r="T564" s="1039"/>
      <c r="U564" s="1039"/>
      <c r="V564" s="1039"/>
      <c r="W564" s="20" t="s">
        <v>36</v>
      </c>
      <c r="X564" s="109"/>
      <c r="Y564" s="109"/>
      <c r="Z564" s="109"/>
      <c r="AA564" s="109" t="s">
        <v>36</v>
      </c>
      <c r="AB564" s="110">
        <v>3</v>
      </c>
      <c r="AC564" s="110"/>
      <c r="AD564" s="109">
        <v>300</v>
      </c>
      <c r="AE564" s="1039"/>
      <c r="AF564" s="334">
        <f t="shared" ref="AF564:AF628" si="264">IF(AG564&gt;0,(AJ564+AG564)/2,AJ564)</f>
        <v>52.629999999999995</v>
      </c>
      <c r="AG564" s="272">
        <v>58.46</v>
      </c>
      <c r="AH564" s="334">
        <f>IF(Y564="inne",K564*'lista, wskaźniki'!$E$35,IF(Y564="to samo źródło",0,IF(Y564=0,0)))</f>
        <v>0</v>
      </c>
      <c r="AI564" s="334" t="b">
        <f>IF(AA564="gaz z sieci",AC564*'lista, wskaźniki'!$D$21)</f>
        <v>0</v>
      </c>
      <c r="AJ564" s="272">
        <f>IF(AA564="węgiel",AB564*'lista, wskaźniki'!$D$20, IF('Sektor mieszkaniowy'!AA564="drewno",'Sektor mieszkaniowy'!AB564*'lista, wskaźniki'!$D$22,IF('Sektor mieszkaniowy'!AA564="pellet",AB564*'lista, wskaźniki'!$D$23,IF('Sektor mieszkaniowy'!AA564="gaz z sieci",AB564*'lista, wskaźniki'!$D$21,IF('Sektor mieszkaniowy'!AA564="olej opałowy",'Sektor mieszkaniowy'!AB564*'lista, wskaźniki'!$D$24)))))</f>
        <v>46.8</v>
      </c>
      <c r="AK564" s="1042"/>
      <c r="AL564" s="1039"/>
      <c r="AM564" s="20">
        <f>IF(AA564="węgiel",AF564*1/3.6*'lista, wskaźniki'!$F$20,IF(AA564="drewno",AF564*1/3.6*'lista, wskaźniki'!$F$22,IF(AA564="pellet",AF564*1/3.6*'lista, wskaźniki'!$F$23,IF(AA564="gaz z sieci",AF564*1/3.6*'lista, wskaźniki'!$F$21,IF(AA564="olej opałowy",AF564*1/3.6*'lista, wskaźniki'!$F$24,0)))))</f>
        <v>0</v>
      </c>
      <c r="AN564" s="20">
        <f>IF(AA564="węgiel",AF564*'lista, wskaźniki'!$E$42,IF(AA564="drewno",AF564*'lista, wskaźniki'!$G$42,IF(AA564="pellet",AF564*'lista, wskaźniki'!$H$42,IF(AA564="gaz z sieci",AF564*'lista, wskaźniki'!$F$42,IF(AA564="olej opałowy",AF564*'lista, wskaźniki'!$I$42,0)))))</f>
        <v>4.2630299999999996E-2</v>
      </c>
      <c r="AO564" s="20">
        <f>IF(AA564="węgiel",AF564*'lista, wskaźniki'!$E$43,IF(AA564="drewno",AF564*'lista, wskaźniki'!$G$43,IF(AA564="pellet",AF564*'lista, wskaźniki'!$H$43,IF(AA564="gaz z sieci",AF564*'lista, wskaźniki'!$F$43,IF(AA564="olej opałowy",AF564*'lista, wskaźniki'!$I$43,0)))))</f>
        <v>4.2630299999999996E-2</v>
      </c>
      <c r="AP564" s="20">
        <f>IF(AA564="węgiel",AF564*'lista, wskaźniki'!$E$44,IF(AA564="drewno",AF564*'lista, wskaźniki'!$G$44,IF(AA564="pellet",AF564*'lista, wskaźniki'!$H$44,IF(AA564="gaz z sieci",AF564*'lista, wskaźniki'!$F$44,IF(AA564="olej opałowy",AF564*'lista, wskaźniki'!$I$44,0)))))</f>
        <v>1.3157499999999999E-5</v>
      </c>
      <c r="AQ564" s="20" t="b">
        <f>IF(Z564="gaz",AH564*1/3.6*'lista, wskaźniki'!$F$21,IF(Z564="energia elektryczna",AH564*1/3.6*'lista, wskaźniki'!$F$26))</f>
        <v>0</v>
      </c>
      <c r="AR564" s="20" t="b">
        <f>IF(Z564="gaz",AH564*'lista, wskaźniki'!$F$42,IF(Z564="energia elektryczna",AH564*0))</f>
        <v>0</v>
      </c>
      <c r="AS564" s="20" t="b">
        <f>IF(Z564="gaz",AH564*'lista, wskaźniki'!$F$43,IF(Z564="energia elektryczna",AH564*0))</f>
        <v>0</v>
      </c>
      <c r="AT564" s="20" t="b">
        <f>IF(Z564="gaz",AH564*'lista, wskaźniki'!$F$44,IF(Z564="energia elektryczna",AH564*0))</f>
        <v>0</v>
      </c>
      <c r="AU564" s="20">
        <f>AI564*1/3.6*'lista, wskaźniki'!$F$21</f>
        <v>0</v>
      </c>
      <c r="AV564" s="20">
        <f>AI564*'lista, wskaźniki'!$F$42</f>
        <v>0</v>
      </c>
      <c r="AW564" s="20">
        <f>AI564*'lista, wskaźniki'!$F$43</f>
        <v>0</v>
      </c>
      <c r="AX564" s="20">
        <f>AI564*'lista, wskaźniki'!$F$44</f>
        <v>0</v>
      </c>
      <c r="AY564" s="20">
        <f>AK564*'lista, wskaźniki'!$F$26</f>
        <v>0</v>
      </c>
      <c r="AZ564" s="20">
        <f t="shared" si="236"/>
        <v>0</v>
      </c>
      <c r="BA564" s="20">
        <f t="shared" si="237"/>
        <v>4.2630299999999996E-2</v>
      </c>
      <c r="BB564" s="20">
        <f t="shared" si="238"/>
        <v>4.2630299999999996E-2</v>
      </c>
      <c r="BC564" s="20">
        <f t="shared" si="239"/>
        <v>1.3157499999999999E-5</v>
      </c>
      <c r="BD564" s="1039"/>
      <c r="BE564" s="1039"/>
      <c r="BF564" s="1039"/>
      <c r="BG564" s="1039"/>
      <c r="BH564" s="109"/>
      <c r="BI564" s="1039"/>
      <c r="BJ564" s="109"/>
      <c r="BK564" s="1039"/>
      <c r="BL564" s="109"/>
      <c r="BM564" s="109"/>
      <c r="BN564" s="109"/>
      <c r="BO564" s="109"/>
      <c r="BP564" s="109"/>
      <c r="BQ564" s="109" t="s">
        <v>121</v>
      </c>
      <c r="BR564" s="109">
        <v>1</v>
      </c>
      <c r="BS564" s="1029"/>
      <c r="BT564" s="1029"/>
      <c r="BU564" s="1029"/>
      <c r="BV564" s="1029"/>
      <c r="BW564" s="1029"/>
      <c r="BX564" s="1029"/>
      <c r="BY564" s="1087"/>
      <c r="CA564" s="365" t="b">
        <f t="shared" si="240"/>
        <v>0</v>
      </c>
      <c r="CB564" s="365">
        <f t="shared" si="241"/>
        <v>52.629999999999995</v>
      </c>
      <c r="CC564" s="365" t="b">
        <f t="shared" si="242"/>
        <v>0</v>
      </c>
      <c r="CD564" s="365" t="b">
        <f t="shared" si="243"/>
        <v>0</v>
      </c>
      <c r="CE564" s="365" t="b">
        <f t="shared" si="244"/>
        <v>0</v>
      </c>
      <c r="CF564" s="365" t="b">
        <f t="shared" si="245"/>
        <v>0</v>
      </c>
      <c r="CG564" s="365" t="b">
        <f t="shared" si="246"/>
        <v>0</v>
      </c>
      <c r="CH564" s="365" t="b">
        <f t="shared" si="247"/>
        <v>0</v>
      </c>
      <c r="CI564" s="72" t="b">
        <f t="shared" si="248"/>
        <v>0</v>
      </c>
      <c r="CJ564" s="72">
        <f t="shared" si="249"/>
        <v>52.629999999999995</v>
      </c>
      <c r="CK564" s="72" t="b">
        <f t="shared" si="250"/>
        <v>0</v>
      </c>
      <c r="CL564" s="72">
        <f t="shared" si="251"/>
        <v>0</v>
      </c>
      <c r="CM564" s="72" t="b">
        <f t="shared" si="252"/>
        <v>0</v>
      </c>
      <c r="CN564" s="72" t="b">
        <f t="shared" si="253"/>
        <v>0</v>
      </c>
      <c r="CP564" s="13">
        <f t="shared" si="254"/>
        <v>0</v>
      </c>
      <c r="CQ564" s="13" t="b">
        <f t="shared" si="255"/>
        <v>0</v>
      </c>
      <c r="CR564" s="13" t="b">
        <f t="shared" si="256"/>
        <v>0</v>
      </c>
      <c r="CS564" s="13" t="b">
        <f t="shared" si="262"/>
        <v>0</v>
      </c>
      <c r="CT564" s="13" t="b">
        <f t="shared" si="261"/>
        <v>0</v>
      </c>
      <c r="CU564" s="13" t="b">
        <f t="shared" si="263"/>
        <v>0</v>
      </c>
      <c r="CV564" s="13" t="b">
        <f t="shared" si="257"/>
        <v>0</v>
      </c>
      <c r="CW564" s="13" t="b">
        <f t="shared" si="258"/>
        <v>0</v>
      </c>
      <c r="CX564" s="13" t="b">
        <f t="shared" si="259"/>
        <v>0</v>
      </c>
      <c r="CY564" s="13" t="b">
        <f t="shared" si="260"/>
        <v>0</v>
      </c>
    </row>
    <row r="565" spans="1:103" ht="15" thickBot="1">
      <c r="A565" s="932"/>
      <c r="B565" s="1039"/>
      <c r="C565" s="1039"/>
      <c r="D565" s="1039"/>
      <c r="E565" s="1039"/>
      <c r="F565" s="1039"/>
      <c r="G565" s="1039"/>
      <c r="H565" s="1039"/>
      <c r="I565" s="1039"/>
      <c r="J565" s="1039"/>
      <c r="K565" s="1039"/>
      <c r="L565" s="1039"/>
      <c r="M565" s="1039"/>
      <c r="N565" s="1039"/>
      <c r="O565" s="1039"/>
      <c r="P565" s="1039"/>
      <c r="Q565" s="941"/>
      <c r="R565" s="1039"/>
      <c r="S565" s="1039"/>
      <c r="T565" s="1039"/>
      <c r="U565" s="1039"/>
      <c r="V565" s="1039"/>
      <c r="W565" s="109"/>
      <c r="X565" s="109"/>
      <c r="Y565" s="109"/>
      <c r="Z565" s="109"/>
      <c r="AA565" s="109" t="s">
        <v>50</v>
      </c>
      <c r="AB565" s="110"/>
      <c r="AC565" s="110"/>
      <c r="AD565" s="109"/>
      <c r="AE565" s="1039"/>
      <c r="AF565" s="334">
        <f t="shared" si="264"/>
        <v>0</v>
      </c>
      <c r="AG565" s="272">
        <f>IF(R565="kompletna",Q565*J565*0.0036*'lista, wskaźniki'!$F$13, IF(R565="częściowa",Q565*J565*0.0036*'lista, wskaźniki'!$F$14, IF(R565="brak",Q565*J565*0.0036*'lista, wskaźniki'!$F$15,)))</f>
        <v>0</v>
      </c>
      <c r="AH565" s="334">
        <f>IF(Y565="inne",K565*'lista, wskaźniki'!$E$35,IF(Y565="to samo źródło",0,IF(Y565=0,0)))</f>
        <v>0</v>
      </c>
      <c r="AI565" s="334" t="b">
        <f>IF(AA565="gaz z sieci",AC565*'lista, wskaźniki'!$D$21)</f>
        <v>0</v>
      </c>
      <c r="AJ565" s="272">
        <f>IF(AA565="węgiel",AB565*'lista, wskaźniki'!$D$20, IF('Sektor mieszkaniowy'!AA565="drewno",'Sektor mieszkaniowy'!AB565*'lista, wskaźniki'!$D$22,IF('Sektor mieszkaniowy'!AA565="pellet",AB565*'lista, wskaźniki'!$D$23,IF('Sektor mieszkaniowy'!AA565="gaz z sieci",AB565*'lista, wskaźniki'!$D$21,IF('Sektor mieszkaniowy'!AA565="olej opałowy",'Sektor mieszkaniowy'!AB565*'lista, wskaźniki'!$D$24)))))</f>
        <v>0</v>
      </c>
      <c r="AK565" s="1042"/>
      <c r="AL565" s="1039"/>
      <c r="AM565" s="20">
        <f>IF(AA565="węgiel",AF565*1/3.6*'lista, wskaźniki'!$F$20,IF(AA565="drewno",AF565*1/3.6*'lista, wskaźniki'!$F$22,IF(AA565="pellet",AF565*1/3.6*'lista, wskaźniki'!$F$23,IF(AA565="gaz z sieci",AF565*1/3.6*'lista, wskaźniki'!$F$21,IF(AA565="olej opałowy",AF565*1/3.6*'lista, wskaźniki'!$F$24,0)))))</f>
        <v>0</v>
      </c>
      <c r="AN565" s="20">
        <f>IF(AA565="węgiel",AF565*'lista, wskaźniki'!$E$42,IF(AA565="drewno",AF565*'lista, wskaźniki'!$G$42,IF(AA565="pellet",AF565*'lista, wskaźniki'!$H$42,IF(AA565="gaz z sieci",AF565*'lista, wskaźniki'!$F$42,IF(AA565="olej opałowy",AF565*'lista, wskaźniki'!$I$42,0)))))</f>
        <v>0</v>
      </c>
      <c r="AO565" s="20">
        <f>IF(AA565="węgiel",AF565*'lista, wskaźniki'!$E$43,IF(AA565="drewno",AF565*'lista, wskaźniki'!$G$43,IF(AA565="pellet",AF565*'lista, wskaźniki'!$H$43,IF(AA565="gaz z sieci",AF565*'lista, wskaźniki'!$F$43,IF(AA565="olej opałowy",AF565*'lista, wskaźniki'!$I$43,0)))))</f>
        <v>0</v>
      </c>
      <c r="AP565" s="20">
        <f>IF(AA565="węgiel",AF565*'lista, wskaźniki'!$E$44,IF(AA565="drewno",AF565*'lista, wskaźniki'!$G$44,IF(AA565="pellet",AF565*'lista, wskaźniki'!$H$44,IF(AA565="gaz z sieci",AF565*'lista, wskaźniki'!$F$44,IF(AA565="olej opałowy",AF565*'lista, wskaźniki'!$I$44,0)))))</f>
        <v>0</v>
      </c>
      <c r="AQ565" s="20" t="b">
        <f>IF(Z565="gaz",AH565*1/3.6*'lista, wskaźniki'!$F$21,IF(Z565="energia elektryczna",AH565*1/3.6*'lista, wskaźniki'!$F$26))</f>
        <v>0</v>
      </c>
      <c r="AR565" s="20" t="b">
        <f>IF(Z565="gaz",AH565*'lista, wskaźniki'!$F$42,IF(Z565="energia elektryczna",AH565*0))</f>
        <v>0</v>
      </c>
      <c r="AS565" s="20" t="b">
        <f>IF(Z565="gaz",AH565*'lista, wskaźniki'!$F$43,IF(Z565="energia elektryczna",AH565*0))</f>
        <v>0</v>
      </c>
      <c r="AT565" s="20" t="b">
        <f>IF(Z565="gaz",AH565*'lista, wskaźniki'!$F$44,IF(Z565="energia elektryczna",AH565*0))</f>
        <v>0</v>
      </c>
      <c r="AU565" s="20">
        <f>AI565*1/3.6*'lista, wskaźniki'!$F$21</f>
        <v>0</v>
      </c>
      <c r="AV565" s="20">
        <f>AI565*'lista, wskaźniki'!$F$42</f>
        <v>0</v>
      </c>
      <c r="AW565" s="20">
        <f>AI565*'lista, wskaźniki'!$F$43</f>
        <v>0</v>
      </c>
      <c r="AX565" s="20">
        <f>AI565*'lista, wskaźniki'!$F$44</f>
        <v>0</v>
      </c>
      <c r="AY565" s="20">
        <f>AK565*'lista, wskaźniki'!$F$26</f>
        <v>0</v>
      </c>
      <c r="AZ565" s="20">
        <f t="shared" si="236"/>
        <v>0</v>
      </c>
      <c r="BA565" s="20">
        <f t="shared" si="237"/>
        <v>0</v>
      </c>
      <c r="BB565" s="20">
        <f t="shared" si="238"/>
        <v>0</v>
      </c>
      <c r="BC565" s="20">
        <f t="shared" si="239"/>
        <v>0</v>
      </c>
      <c r="BD565" s="1039"/>
      <c r="BE565" s="1039"/>
      <c r="BF565" s="1039"/>
      <c r="BG565" s="1039"/>
      <c r="BH565" s="109"/>
      <c r="BI565" s="1039"/>
      <c r="BJ565" s="109"/>
      <c r="BK565" s="1039"/>
      <c r="BL565" s="109"/>
      <c r="BM565" s="109"/>
      <c r="BN565" s="109"/>
      <c r="BO565" s="109"/>
      <c r="BP565" s="109"/>
      <c r="BQ565" s="109"/>
      <c r="BR565" s="109"/>
      <c r="BS565" s="1029"/>
      <c r="BT565" s="1029"/>
      <c r="BU565" s="1029"/>
      <c r="BV565" s="1029"/>
      <c r="BW565" s="1029"/>
      <c r="BX565" s="1029"/>
      <c r="BY565" s="1087"/>
      <c r="CA565" s="365" t="b">
        <f t="shared" si="240"/>
        <v>0</v>
      </c>
      <c r="CB565" s="365" t="b">
        <f t="shared" si="241"/>
        <v>0</v>
      </c>
      <c r="CC565" s="365">
        <f t="shared" si="242"/>
        <v>0</v>
      </c>
      <c r="CD565" s="365" t="b">
        <f t="shared" si="243"/>
        <v>0</v>
      </c>
      <c r="CE565" s="365" t="b">
        <f t="shared" si="244"/>
        <v>0</v>
      </c>
      <c r="CF565" s="365" t="b">
        <f t="shared" si="245"/>
        <v>0</v>
      </c>
      <c r="CG565" s="365" t="b">
        <f t="shared" si="246"/>
        <v>0</v>
      </c>
      <c r="CH565" s="365" t="b">
        <f t="shared" si="247"/>
        <v>0</v>
      </c>
      <c r="CI565" s="72" t="b">
        <f t="shared" si="248"/>
        <v>0</v>
      </c>
      <c r="CJ565" s="72" t="b">
        <f t="shared" si="249"/>
        <v>0</v>
      </c>
      <c r="CK565" s="72">
        <f t="shared" si="250"/>
        <v>0</v>
      </c>
      <c r="CL565" s="72">
        <f t="shared" si="251"/>
        <v>0</v>
      </c>
      <c r="CM565" s="72" t="b">
        <f t="shared" si="252"/>
        <v>0</v>
      </c>
      <c r="CN565" s="72" t="b">
        <f t="shared" si="253"/>
        <v>0</v>
      </c>
      <c r="CP565" s="13">
        <f t="shared" si="254"/>
        <v>0</v>
      </c>
      <c r="CQ565" s="13" t="b">
        <f t="shared" si="255"/>
        <v>0</v>
      </c>
      <c r="CR565" s="13" t="b">
        <f t="shared" si="256"/>
        <v>0</v>
      </c>
      <c r="CS565" s="13" t="b">
        <f t="shared" si="262"/>
        <v>0</v>
      </c>
      <c r="CT565" s="13" t="b">
        <f t="shared" si="261"/>
        <v>0</v>
      </c>
      <c r="CU565" s="13" t="b">
        <f t="shared" si="263"/>
        <v>0</v>
      </c>
      <c r="CV565" s="13" t="b">
        <f t="shared" si="257"/>
        <v>0</v>
      </c>
      <c r="CW565" s="13" t="b">
        <f t="shared" si="258"/>
        <v>0</v>
      </c>
      <c r="CX565" s="13" t="b">
        <f t="shared" si="259"/>
        <v>0</v>
      </c>
      <c r="CY565" s="13" t="b">
        <f t="shared" si="260"/>
        <v>0</v>
      </c>
    </row>
    <row r="566" spans="1:103" ht="15" thickBot="1">
      <c r="A566" s="932"/>
      <c r="B566" s="1039"/>
      <c r="C566" s="1039"/>
      <c r="D566" s="1039"/>
      <c r="E566" s="1039"/>
      <c r="F566" s="1039"/>
      <c r="G566" s="1039"/>
      <c r="H566" s="1039"/>
      <c r="I566" s="1039"/>
      <c r="J566" s="1039"/>
      <c r="K566" s="1039"/>
      <c r="L566" s="1039"/>
      <c r="M566" s="1039"/>
      <c r="N566" s="1039"/>
      <c r="O566" s="1039"/>
      <c r="P566" s="1039"/>
      <c r="Q566" s="941"/>
      <c r="R566" s="1039"/>
      <c r="S566" s="1039"/>
      <c r="T566" s="1039"/>
      <c r="U566" s="1039"/>
      <c r="V566" s="1039"/>
      <c r="W566" s="109"/>
      <c r="X566" s="109"/>
      <c r="Y566" s="109"/>
      <c r="Z566" s="109"/>
      <c r="AA566" s="109" t="s">
        <v>38</v>
      </c>
      <c r="AB566" s="110"/>
      <c r="AC566" s="110"/>
      <c r="AD566" s="109"/>
      <c r="AE566" s="1039"/>
      <c r="AF566" s="334">
        <f t="shared" si="264"/>
        <v>0</v>
      </c>
      <c r="AG566" s="272">
        <f>IF(R566="kompletna",Q566*J566*0.0036*'lista, wskaźniki'!$F$13, IF(R566="częściowa",Q566*J566*0.0036*'lista, wskaźniki'!$F$14, IF(R566="brak",Q566*J566*0.0036*'lista, wskaźniki'!$F$15,)))</f>
        <v>0</v>
      </c>
      <c r="AH566" s="334">
        <f>IF(Y566="inne",K566*'lista, wskaźniki'!$E$35,IF(Y566="to samo źródło",0,IF(Y566=0,0)))</f>
        <v>0</v>
      </c>
      <c r="AI566" s="334">
        <f>IF(AA566="gaz z sieci",AC566*'lista, wskaźniki'!$D$21)</f>
        <v>0</v>
      </c>
      <c r="AJ566" s="272">
        <f>IF(AA566="węgiel",AB566*'lista, wskaźniki'!$D$20, IF('Sektor mieszkaniowy'!AA566="drewno",'Sektor mieszkaniowy'!AB566*'lista, wskaźniki'!$D$22,IF('Sektor mieszkaniowy'!AA566="pellet",AB566*'lista, wskaźniki'!$D$23,IF('Sektor mieszkaniowy'!AA566="gaz z sieci",AB566*'lista, wskaźniki'!$D$21,IF('Sektor mieszkaniowy'!AA566="olej opałowy",'Sektor mieszkaniowy'!AB566*'lista, wskaźniki'!$D$24)))))</f>
        <v>0</v>
      </c>
      <c r="AK566" s="1042"/>
      <c r="AL566" s="1039"/>
      <c r="AM566" s="20">
        <f>IF(AA566="węgiel",AF566*1/3.6*'lista, wskaźniki'!$F$20,IF(AA566="drewno",AF566*1/3.6*'lista, wskaźniki'!$F$22,IF(AA566="pellet",AF566*1/3.6*'lista, wskaźniki'!$F$23,IF(AA566="gaz z sieci",AF566*1/3.6*'lista, wskaźniki'!$F$21,IF(AA566="olej opałowy",AF566*1/3.6*'lista, wskaźniki'!$F$24,0)))))</f>
        <v>0</v>
      </c>
      <c r="AN566" s="20">
        <f>IF(AA566="węgiel",AF566*'lista, wskaźniki'!$E$42,IF(AA566="drewno",AF566*'lista, wskaźniki'!$G$42,IF(AA566="pellet",AF566*'lista, wskaźniki'!$H$42,IF(AA566="gaz z sieci",AF566*'lista, wskaźniki'!$F$42,IF(AA566="olej opałowy",AF566*'lista, wskaźniki'!$I$42,0)))))</f>
        <v>0</v>
      </c>
      <c r="AO566" s="20">
        <f>IF(AA566="węgiel",AF566*'lista, wskaźniki'!$E$43,IF(AA566="drewno",AF566*'lista, wskaźniki'!$G$43,IF(AA566="pellet",AF566*'lista, wskaźniki'!$H$43,IF(AA566="gaz z sieci",AF566*'lista, wskaźniki'!$F$43,IF(AA566="olej opałowy",AF566*'lista, wskaźniki'!$I$43,0)))))</f>
        <v>0</v>
      </c>
      <c r="AP566" s="20">
        <f>IF(AA566="węgiel",AF566*'lista, wskaźniki'!$E$44,IF(AA566="drewno",AF566*'lista, wskaźniki'!$G$44,IF(AA566="pellet",AF566*'lista, wskaźniki'!$H$44,IF(AA566="gaz z sieci",AF566*'lista, wskaźniki'!$F$44,IF(AA566="olej opałowy",AF566*'lista, wskaźniki'!$I$44,0)))))</f>
        <v>0</v>
      </c>
      <c r="AQ566" s="20" t="b">
        <f>IF(Z566="gaz",AH566*1/3.6*'lista, wskaźniki'!$F$21,IF(Z566="energia elektryczna",AH566*1/3.6*'lista, wskaźniki'!$F$26))</f>
        <v>0</v>
      </c>
      <c r="AR566" s="20" t="b">
        <f>IF(Z566="gaz",AH566*'lista, wskaźniki'!$F$42,IF(Z566="energia elektryczna",AH566*0))</f>
        <v>0</v>
      </c>
      <c r="AS566" s="20" t="b">
        <f>IF(Z566="gaz",AH566*'lista, wskaźniki'!$F$43,IF(Z566="energia elektryczna",AH566*0))</f>
        <v>0</v>
      </c>
      <c r="AT566" s="20" t="b">
        <f>IF(Z566="gaz",AH566*'lista, wskaźniki'!$F$44,IF(Z566="energia elektryczna",AH566*0))</f>
        <v>0</v>
      </c>
      <c r="AU566" s="20">
        <f>AI566*1/3.6*'lista, wskaźniki'!$F$21</f>
        <v>0</v>
      </c>
      <c r="AV566" s="20">
        <f>AI566*'lista, wskaźniki'!$F$42</f>
        <v>0</v>
      </c>
      <c r="AW566" s="20">
        <f>AI566*'lista, wskaźniki'!$F$43</f>
        <v>0</v>
      </c>
      <c r="AX566" s="20">
        <f>AI566*'lista, wskaźniki'!$F$44</f>
        <v>0</v>
      </c>
      <c r="AY566" s="20">
        <f>AK566*'lista, wskaźniki'!$F$26</f>
        <v>0</v>
      </c>
      <c r="AZ566" s="20">
        <f t="shared" si="236"/>
        <v>0</v>
      </c>
      <c r="BA566" s="20">
        <f t="shared" si="237"/>
        <v>0</v>
      </c>
      <c r="BB566" s="20">
        <f t="shared" si="238"/>
        <v>0</v>
      </c>
      <c r="BC566" s="20">
        <f t="shared" si="239"/>
        <v>0</v>
      </c>
      <c r="BD566" s="1039"/>
      <c r="BE566" s="1039"/>
      <c r="BF566" s="1039"/>
      <c r="BG566" s="1039"/>
      <c r="BH566" s="109"/>
      <c r="BI566" s="1039"/>
      <c r="BJ566" s="109"/>
      <c r="BK566" s="1039"/>
      <c r="BL566" s="109"/>
      <c r="BM566" s="109"/>
      <c r="BN566" s="109"/>
      <c r="BO566" s="109"/>
      <c r="BP566" s="109"/>
      <c r="BQ566" s="109"/>
      <c r="BR566" s="109"/>
      <c r="BS566" s="1029"/>
      <c r="BT566" s="1029"/>
      <c r="BU566" s="1029"/>
      <c r="BV566" s="1029"/>
      <c r="BW566" s="1029"/>
      <c r="BX566" s="1029"/>
      <c r="BY566" s="1087"/>
      <c r="CA566" s="365" t="b">
        <f t="shared" si="240"/>
        <v>0</v>
      </c>
      <c r="CB566" s="365" t="b">
        <f t="shared" si="241"/>
        <v>0</v>
      </c>
      <c r="CC566" s="365" t="b">
        <f t="shared" si="242"/>
        <v>0</v>
      </c>
      <c r="CD566" s="365">
        <f t="shared" si="243"/>
        <v>0</v>
      </c>
      <c r="CE566" s="365" t="b">
        <f t="shared" si="244"/>
        <v>0</v>
      </c>
      <c r="CF566" s="365" t="b">
        <f t="shared" si="245"/>
        <v>0</v>
      </c>
      <c r="CG566" s="365" t="b">
        <f t="shared" si="246"/>
        <v>0</v>
      </c>
      <c r="CH566" s="365">
        <f t="shared" si="247"/>
        <v>0</v>
      </c>
      <c r="CI566" s="72" t="b">
        <f t="shared" si="248"/>
        <v>0</v>
      </c>
      <c r="CJ566" s="72" t="b">
        <f t="shared" si="249"/>
        <v>0</v>
      </c>
      <c r="CK566" s="72" t="b">
        <f t="shared" si="250"/>
        <v>0</v>
      </c>
      <c r="CL566" s="72">
        <f t="shared" si="251"/>
        <v>0</v>
      </c>
      <c r="CM566" s="72" t="b">
        <f t="shared" si="252"/>
        <v>0</v>
      </c>
      <c r="CN566" s="72" t="b">
        <f t="shared" si="253"/>
        <v>0</v>
      </c>
      <c r="CP566" s="13">
        <f t="shared" si="254"/>
        <v>0</v>
      </c>
      <c r="CQ566" s="13" t="b">
        <f t="shared" si="255"/>
        <v>0</v>
      </c>
      <c r="CR566" s="13" t="b">
        <f t="shared" si="256"/>
        <v>0</v>
      </c>
      <c r="CS566" s="13" t="b">
        <f t="shared" si="262"/>
        <v>0</v>
      </c>
      <c r="CT566" s="13" t="b">
        <f t="shared" si="261"/>
        <v>0</v>
      </c>
      <c r="CU566" s="13" t="b">
        <f t="shared" si="263"/>
        <v>0</v>
      </c>
      <c r="CV566" s="13" t="b">
        <f t="shared" si="257"/>
        <v>0</v>
      </c>
      <c r="CW566" s="13" t="b">
        <f t="shared" si="258"/>
        <v>0</v>
      </c>
      <c r="CX566" s="13" t="b">
        <f t="shared" si="259"/>
        <v>0</v>
      </c>
      <c r="CY566" s="13" t="b">
        <f t="shared" si="260"/>
        <v>0</v>
      </c>
    </row>
    <row r="567" spans="1:103" ht="15" thickBot="1">
      <c r="A567" s="933"/>
      <c r="B567" s="1040"/>
      <c r="C567" s="1040"/>
      <c r="D567" s="1040"/>
      <c r="E567" s="1040"/>
      <c r="F567" s="1040"/>
      <c r="G567" s="1040"/>
      <c r="H567" s="1040"/>
      <c r="I567" s="1040"/>
      <c r="J567" s="1040"/>
      <c r="K567" s="1040"/>
      <c r="L567" s="1040"/>
      <c r="M567" s="1040"/>
      <c r="N567" s="1040"/>
      <c r="O567" s="1040"/>
      <c r="P567" s="1040"/>
      <c r="Q567" s="942"/>
      <c r="R567" s="1040"/>
      <c r="S567" s="1040"/>
      <c r="T567" s="1040"/>
      <c r="U567" s="1040"/>
      <c r="V567" s="1040"/>
      <c r="W567" s="111"/>
      <c r="X567" s="111"/>
      <c r="Y567" s="111"/>
      <c r="Z567" s="111"/>
      <c r="AA567" s="111" t="s">
        <v>37</v>
      </c>
      <c r="AB567" s="112"/>
      <c r="AC567" s="112"/>
      <c r="AD567" s="111"/>
      <c r="AE567" s="1040"/>
      <c r="AF567" s="334">
        <f t="shared" si="264"/>
        <v>0</v>
      </c>
      <c r="AG567" s="272">
        <f>IF(R567="kompletna",Q567*J567*0.0036*'lista, wskaźniki'!$F$13, IF(R567="częściowa",Q567*J567*0.0036*'lista, wskaźniki'!$F$14, IF(R567="brak",Q567*J567*0.0036*'lista, wskaźniki'!$F$15,)))</f>
        <v>0</v>
      </c>
      <c r="AH567" s="334">
        <f>IF(Y567="inne",K567*'lista, wskaźniki'!$E$35,IF(Y567="to samo źródło",0,IF(Y567=0,0)))</f>
        <v>0</v>
      </c>
      <c r="AI567" s="334" t="b">
        <f>IF(AA567="gaz z sieci",AC567*'lista, wskaźniki'!$D$21)</f>
        <v>0</v>
      </c>
      <c r="AJ567" s="272">
        <f>IF(AA567="węgiel",AB567*'lista, wskaźniki'!$D$20, IF('Sektor mieszkaniowy'!AA567="drewno",'Sektor mieszkaniowy'!AB567*'lista, wskaźniki'!$D$22,IF('Sektor mieszkaniowy'!AA567="pellet",AB567*'lista, wskaźniki'!$D$23,IF('Sektor mieszkaniowy'!AA567="gaz z sieci",AB567*'lista, wskaźniki'!$D$21,IF('Sektor mieszkaniowy'!AA567="olej opałowy",'Sektor mieszkaniowy'!AB567*'lista, wskaźniki'!$D$24)))))</f>
        <v>0</v>
      </c>
      <c r="AK567" s="1043"/>
      <c r="AL567" s="1040"/>
      <c r="AM567" s="20">
        <f>IF(AA567="węgiel",AF567*1/3.6*'lista, wskaźniki'!$F$20,IF(AA567="drewno",AF567*1/3.6*'lista, wskaźniki'!$F$22,IF(AA567="pellet",AF567*1/3.6*'lista, wskaźniki'!$F$23,IF(AA567="gaz z sieci",AF567*1/3.6*'lista, wskaźniki'!$F$21,IF(AA567="olej opałowy",AF567*1/3.6*'lista, wskaźniki'!$F$24,0)))))</f>
        <v>0</v>
      </c>
      <c r="AN567" s="20">
        <f>IF(AA567="węgiel",AF567*'lista, wskaźniki'!$E$42,IF(AA567="drewno",AF567*'lista, wskaźniki'!$G$42,IF(AA567="pellet",AF567*'lista, wskaźniki'!$H$42,IF(AA567="gaz z sieci",AF567*'lista, wskaźniki'!$F$42,IF(AA567="olej opałowy",AF567*'lista, wskaźniki'!$I$42,0)))))</f>
        <v>0</v>
      </c>
      <c r="AO567" s="20">
        <f>IF(AA567="węgiel",AF567*'lista, wskaźniki'!$E$43,IF(AA567="drewno",AF567*'lista, wskaźniki'!$G$43,IF(AA567="pellet",AF567*'lista, wskaźniki'!$H$43,IF(AA567="gaz z sieci",AF567*'lista, wskaźniki'!$F$43,IF(AA567="olej opałowy",AF567*'lista, wskaźniki'!$I$43,0)))))</f>
        <v>0</v>
      </c>
      <c r="AP567" s="20">
        <f>IF(AA567="węgiel",AF567*'lista, wskaźniki'!$E$44,IF(AA567="drewno",AF567*'lista, wskaźniki'!$G$44,IF(AA567="pellet",AF567*'lista, wskaźniki'!$H$44,IF(AA567="gaz z sieci",AF567*'lista, wskaźniki'!$F$44,IF(AA567="olej opałowy",AF567*'lista, wskaźniki'!$I$44,0)))))</f>
        <v>0</v>
      </c>
      <c r="AQ567" s="20" t="b">
        <f>IF(Z567="gaz",AH567*1/3.6*'lista, wskaźniki'!$F$21,IF(Z567="energia elektryczna",AH567*1/3.6*'lista, wskaźniki'!$F$26))</f>
        <v>0</v>
      </c>
      <c r="AR567" s="20" t="b">
        <f>IF(Z567="gaz",AH567*'lista, wskaźniki'!$F$42,IF(Z567="energia elektryczna",AH567*0))</f>
        <v>0</v>
      </c>
      <c r="AS567" s="20" t="b">
        <f>IF(Z567="gaz",AH567*'lista, wskaźniki'!$F$43,IF(Z567="energia elektryczna",AH567*0))</f>
        <v>0</v>
      </c>
      <c r="AT567" s="20" t="b">
        <f>IF(Z567="gaz",AH567*'lista, wskaźniki'!$F$44,IF(Z567="energia elektryczna",AH567*0))</f>
        <v>0</v>
      </c>
      <c r="AU567" s="20">
        <f>AI567*1/3.6*'lista, wskaźniki'!$F$21</f>
        <v>0</v>
      </c>
      <c r="AV567" s="20">
        <f>AI567*'lista, wskaźniki'!$F$42</f>
        <v>0</v>
      </c>
      <c r="AW567" s="20">
        <f>AI567*'lista, wskaźniki'!$F$43</f>
        <v>0</v>
      </c>
      <c r="AX567" s="20">
        <f>AI567*'lista, wskaźniki'!$F$44</f>
        <v>0</v>
      </c>
      <c r="AY567" s="20">
        <f>AK567*'lista, wskaźniki'!$F$26</f>
        <v>0</v>
      </c>
      <c r="AZ567" s="20">
        <f t="shared" si="236"/>
        <v>0</v>
      </c>
      <c r="BA567" s="20">
        <f t="shared" si="237"/>
        <v>0</v>
      </c>
      <c r="BB567" s="20">
        <f t="shared" si="238"/>
        <v>0</v>
      </c>
      <c r="BC567" s="20">
        <f t="shared" si="239"/>
        <v>0</v>
      </c>
      <c r="BD567" s="1040"/>
      <c r="BE567" s="1040"/>
      <c r="BF567" s="1040"/>
      <c r="BG567" s="1040"/>
      <c r="BH567" s="111"/>
      <c r="BI567" s="1040"/>
      <c r="BJ567" s="111"/>
      <c r="BK567" s="1040"/>
      <c r="BL567" s="111"/>
      <c r="BM567" s="111"/>
      <c r="BN567" s="111"/>
      <c r="BO567" s="111"/>
      <c r="BP567" s="111"/>
      <c r="BQ567" s="111"/>
      <c r="BR567" s="111"/>
      <c r="BS567" s="1030"/>
      <c r="BT567" s="1030"/>
      <c r="BU567" s="1030"/>
      <c r="BV567" s="1030"/>
      <c r="BW567" s="1030"/>
      <c r="BX567" s="1030"/>
      <c r="BY567" s="1088"/>
      <c r="CA567" s="365" t="b">
        <f t="shared" si="240"/>
        <v>0</v>
      </c>
      <c r="CB567" s="365" t="b">
        <f t="shared" si="241"/>
        <v>0</v>
      </c>
      <c r="CC567" s="365" t="b">
        <f t="shared" si="242"/>
        <v>0</v>
      </c>
      <c r="CD567" s="365" t="b">
        <f t="shared" si="243"/>
        <v>0</v>
      </c>
      <c r="CE567" s="365">
        <f t="shared" si="244"/>
        <v>0</v>
      </c>
      <c r="CF567" s="365" t="b">
        <f t="shared" si="245"/>
        <v>0</v>
      </c>
      <c r="CG567" s="365" t="b">
        <f t="shared" si="246"/>
        <v>0</v>
      </c>
      <c r="CH567" s="365" t="b">
        <f t="shared" si="247"/>
        <v>0</v>
      </c>
      <c r="CI567" s="72" t="b">
        <f t="shared" si="248"/>
        <v>0</v>
      </c>
      <c r="CJ567" s="72" t="b">
        <f t="shared" si="249"/>
        <v>0</v>
      </c>
      <c r="CK567" s="72" t="b">
        <f t="shared" si="250"/>
        <v>0</v>
      </c>
      <c r="CL567" s="72">
        <f t="shared" si="251"/>
        <v>0</v>
      </c>
      <c r="CM567" s="72">
        <f t="shared" si="252"/>
        <v>0</v>
      </c>
      <c r="CN567" s="72" t="b">
        <f t="shared" si="253"/>
        <v>0</v>
      </c>
      <c r="CP567" s="13">
        <f t="shared" si="254"/>
        <v>0</v>
      </c>
      <c r="CQ567" s="13" t="b">
        <f t="shared" si="255"/>
        <v>0</v>
      </c>
      <c r="CR567" s="13" t="b">
        <f t="shared" si="256"/>
        <v>0</v>
      </c>
      <c r="CS567" s="13" t="b">
        <f t="shared" si="262"/>
        <v>0</v>
      </c>
      <c r="CT567" s="13" t="b">
        <f t="shared" si="261"/>
        <v>0</v>
      </c>
      <c r="CU567" s="13" t="b">
        <f t="shared" si="263"/>
        <v>0</v>
      </c>
      <c r="CV567" s="13" t="b">
        <f t="shared" si="257"/>
        <v>0</v>
      </c>
      <c r="CW567" s="13" t="b">
        <f t="shared" si="258"/>
        <v>0</v>
      </c>
      <c r="CX567" s="13" t="b">
        <f t="shared" si="259"/>
        <v>0</v>
      </c>
      <c r="CY567" s="13" t="b">
        <f t="shared" si="260"/>
        <v>0</v>
      </c>
    </row>
    <row r="568" spans="1:103" ht="15" thickBot="1">
      <c r="A568" s="931">
        <v>114</v>
      </c>
      <c r="B568" s="1038" t="s">
        <v>210</v>
      </c>
      <c r="C568" s="1038"/>
      <c r="D568" s="1038" t="s">
        <v>1</v>
      </c>
      <c r="E568" s="1038" t="s">
        <v>5</v>
      </c>
      <c r="F568" s="1038">
        <v>3</v>
      </c>
      <c r="G568" s="1038"/>
      <c r="H568" s="1038"/>
      <c r="I568" s="1038" t="s">
        <v>10</v>
      </c>
      <c r="J568" s="1038">
        <v>68</v>
      </c>
      <c r="K568" s="1038">
        <v>3</v>
      </c>
      <c r="L568" s="1038" t="s">
        <v>16</v>
      </c>
      <c r="M568" s="1038">
        <v>80</v>
      </c>
      <c r="N568" s="1038" t="s">
        <v>17</v>
      </c>
      <c r="O568" s="1038"/>
      <c r="P568" s="1038" t="s">
        <v>17</v>
      </c>
      <c r="Q568" s="940">
        <f>IF(I568="&lt;1966",'lista, wskaźniki'!$G$4,IF(I568="1967-1985",'lista, wskaźniki'!$G$5,IF(I568="1986-1992",'lista, wskaźniki'!$G$6,IF(I568="1993-1996",'lista, wskaźniki'!$G$7,IF(I568="&gt;1997",'lista, wskaźniki'!$G$8,IF(I568=0,'lista, wskaźniki'!$G$4))))))</f>
        <v>290</v>
      </c>
      <c r="R568" s="1038" t="s">
        <v>23</v>
      </c>
      <c r="S568" s="1038" t="s">
        <v>27</v>
      </c>
      <c r="T568" s="1038"/>
      <c r="U568" s="1038"/>
      <c r="V568" s="1038"/>
      <c r="W568" s="107" t="s">
        <v>35</v>
      </c>
      <c r="X568" s="107" t="s">
        <v>35</v>
      </c>
      <c r="Y568" s="109" t="s">
        <v>24</v>
      </c>
      <c r="Z568" s="107" t="s">
        <v>40</v>
      </c>
      <c r="AA568" s="107" t="s">
        <v>35</v>
      </c>
      <c r="AB568" s="108">
        <v>2</v>
      </c>
      <c r="AC568" s="108"/>
      <c r="AD568" s="107">
        <v>1700</v>
      </c>
      <c r="AE568" s="1038">
        <v>12</v>
      </c>
      <c r="AF568" s="334">
        <f t="shared" si="264"/>
        <v>51.026800000000001</v>
      </c>
      <c r="AG568" s="272">
        <f>IF(R568="kompletna",Q568*J568*0.0036*'lista, wskaźniki'!$F$13, IF(R568="częściowa",Q568*J568*0.0036*'lista, wskaźniki'!$F$14, IF(R568="brak",Q568*J568*0.0036*'lista, wskaźniki'!$F$15,)))</f>
        <v>56.793600000000005</v>
      </c>
      <c r="AH568" s="334">
        <f>IF(Y568="inne",K568*'lista, wskaźniki'!$E$35,IF(Y568="to samo źródło",0,IF(Y568=0,0)))</f>
        <v>6.5035608750000007</v>
      </c>
      <c r="AI568" s="334" t="b">
        <f>IF(AA568="gaz z sieci",AC568*'lista, wskaźniki'!$D$21)</f>
        <v>0</v>
      </c>
      <c r="AJ568" s="272">
        <f>IF(AA568="węgiel",AB568*'lista, wskaźniki'!$D$20, IF('Sektor mieszkaniowy'!AA568="drewno",'Sektor mieszkaniowy'!AB568*'lista, wskaźniki'!$D$22,IF('Sektor mieszkaniowy'!AA568="pellet",AB568*'lista, wskaźniki'!$D$23,IF('Sektor mieszkaniowy'!AA568="gaz z sieci",AB568*'lista, wskaźniki'!$D$21,IF('Sektor mieszkaniowy'!AA568="olej opałowy",'Sektor mieszkaniowy'!AB568*'lista, wskaźniki'!$D$24)))))</f>
        <v>45.26</v>
      </c>
      <c r="AK568" s="1041">
        <f>AL568/'lista, wskaźniki'!$A$127</f>
        <v>2</v>
      </c>
      <c r="AL568" s="1038">
        <v>1300</v>
      </c>
      <c r="AM568" s="20">
        <f>IF(AA568="węgiel",AF568*1/3.6*'lista, wskaźniki'!$F$20,IF(AA568="drewno",AF568*1/3.6*'lista, wskaźniki'!$F$22,IF(AA568="pellet",AF568*1/3.6*'lista, wskaźniki'!$F$23,IF(AA568="gaz z sieci",AF568*1/3.6*'lista, wskaźniki'!$F$21,IF(AA568="olej opałowy",AF568*1/3.6*'lista, wskaźniki'!$F$24,0)))))</f>
        <v>4.8337687640000002</v>
      </c>
      <c r="AN568" s="20">
        <f>IF(AA568="węgiel",AF568*'lista, wskaźniki'!$E$42,IF(AA568="drewno",AF568*'lista, wskaźniki'!$G$42,IF(AA568="pellet",AF568*'lista, wskaźniki'!$H$42,IF(AA568="gaz z sieci",AF568*'lista, wskaźniki'!$F$42,IF(AA568="olej opałowy",AF568*'lista, wskaźniki'!$I$42,0)))))</f>
        <v>1.9390184000000001E-2</v>
      </c>
      <c r="AO568" s="20">
        <f>IF(AA568="węgiel",AF568*'lista, wskaźniki'!$E$43,IF(AA568="drewno",AF568*'lista, wskaźniki'!$G$43,IF(AA568="pellet",AF568*'lista, wskaźniki'!$H$43,IF(AA568="gaz z sieci",AF568*'lista, wskaźniki'!$F$43,IF(AA568="olej opałowy",AF568*'lista, wskaźniki'!$I$43,0)))))</f>
        <v>1.8369648000000002E-2</v>
      </c>
      <c r="AP568" s="20">
        <f>IF(AA568="węgiel",AF568*'lista, wskaźniki'!$E$44,IF(AA568="drewno",AF568*'lista, wskaźniki'!$G$44,IF(AA568="pellet",AF568*'lista, wskaźniki'!$H$44,IF(AA568="gaz z sieci",AF568*'lista, wskaźniki'!$F$44,IF(AA568="olej opałowy",AF568*'lista, wskaźniki'!$I$44,0)))))</f>
        <v>1.3777236000000001E-5</v>
      </c>
      <c r="AQ568" s="360">
        <f>IF(Z568="gaz",AH568*1/3.6*'lista, wskaźniki'!$F$21,IF(Z568="energia elektryczna",AH568*1/3.6*'lista, wskaźniki'!$F$26))</f>
        <v>1.6078247718750003</v>
      </c>
      <c r="AR568" s="20">
        <f>IF(Z568="gaz",AH568*'lista, wskaźniki'!$F$42,IF(Z568="energia elektryczna",AH568*0))</f>
        <v>0</v>
      </c>
      <c r="AS568" s="20">
        <f>IF(Z568="gaz",AH568*'lista, wskaźniki'!$F$43,IF(Z568="energia elektryczna",AH568*0))</f>
        <v>0</v>
      </c>
      <c r="AT568" s="20">
        <f>IF(Z568="gaz",AH568*'lista, wskaźniki'!$F$44,IF(Z568="energia elektryczna",AH568*0))</f>
        <v>0</v>
      </c>
      <c r="AU568" s="20">
        <f>AI568*1/3.6*'lista, wskaźniki'!$F$21</f>
        <v>0</v>
      </c>
      <c r="AV568" s="20">
        <f>AI568*'lista, wskaźniki'!$F$42</f>
        <v>0</v>
      </c>
      <c r="AW568" s="20">
        <f>AI568*'lista, wskaźniki'!$F$43</f>
        <v>0</v>
      </c>
      <c r="AX568" s="20">
        <f>AI568*'lista, wskaźniki'!$F$44</f>
        <v>0</v>
      </c>
      <c r="AY568" s="20">
        <f>AK568*'lista, wskaźniki'!$F$26</f>
        <v>1.78</v>
      </c>
      <c r="AZ568" s="20">
        <f>AM568+AU568+AY568</f>
        <v>6.6137687640000005</v>
      </c>
      <c r="BA568" s="20">
        <f t="shared" si="237"/>
        <v>1.9390184000000001E-2</v>
      </c>
      <c r="BB568" s="20">
        <f t="shared" si="238"/>
        <v>1.8369648000000002E-2</v>
      </c>
      <c r="BC568" s="20">
        <f t="shared" si="239"/>
        <v>1.3777236000000001E-5</v>
      </c>
      <c r="BD568" s="1038" t="s">
        <v>17</v>
      </c>
      <c r="BE568" s="1038" t="s">
        <v>17</v>
      </c>
      <c r="BF568" s="1038" t="s">
        <v>17</v>
      </c>
      <c r="BG568" s="1038" t="s">
        <v>17</v>
      </c>
      <c r="BH568" s="107"/>
      <c r="BI568" s="1038" t="s">
        <v>17</v>
      </c>
      <c r="BJ568" s="107"/>
      <c r="BK568" s="1038" t="s">
        <v>17</v>
      </c>
      <c r="BL568" s="107"/>
      <c r="BM568" s="107"/>
      <c r="BN568" s="107"/>
      <c r="BO568" s="107" t="s">
        <v>57</v>
      </c>
      <c r="BP568" s="107" t="s">
        <v>52</v>
      </c>
      <c r="BQ568" s="107" t="s">
        <v>120</v>
      </c>
      <c r="BR568" s="107">
        <v>1</v>
      </c>
      <c r="BS568" s="1028">
        <v>14000</v>
      </c>
      <c r="BT568" s="1028"/>
      <c r="BU568" s="1028">
        <v>2000</v>
      </c>
      <c r="BV568" s="1028"/>
      <c r="BW568" s="1028"/>
      <c r="BX568" s="1028">
        <v>5000</v>
      </c>
      <c r="BY568" s="1086"/>
      <c r="CA568" s="365">
        <f t="shared" si="240"/>
        <v>51.026800000000001</v>
      </c>
      <c r="CB568" s="365" t="b">
        <f t="shared" si="241"/>
        <v>0</v>
      </c>
      <c r="CC568" s="365" t="b">
        <f t="shared" si="242"/>
        <v>0</v>
      </c>
      <c r="CD568" s="365" t="b">
        <f t="shared" si="243"/>
        <v>0</v>
      </c>
      <c r="CE568" s="365" t="b">
        <f t="shared" si="244"/>
        <v>0</v>
      </c>
      <c r="CF568" s="365" t="b">
        <f t="shared" si="245"/>
        <v>0</v>
      </c>
      <c r="CG568" s="365">
        <f t="shared" si="246"/>
        <v>6.5035608750000007</v>
      </c>
      <c r="CH568" s="365" t="b">
        <f t="shared" si="247"/>
        <v>0</v>
      </c>
      <c r="CI568" s="72">
        <f t="shared" si="248"/>
        <v>51.026800000000001</v>
      </c>
      <c r="CJ568" s="72" t="b">
        <f t="shared" si="249"/>
        <v>0</v>
      </c>
      <c r="CK568" s="72" t="b">
        <f t="shared" si="250"/>
        <v>0</v>
      </c>
      <c r="CL568" s="72">
        <f t="shared" si="251"/>
        <v>0</v>
      </c>
      <c r="CM568" s="72" t="b">
        <f t="shared" si="252"/>
        <v>0</v>
      </c>
      <c r="CN568" s="72">
        <f t="shared" si="253"/>
        <v>6.5035608750000007</v>
      </c>
      <c r="CP568" s="13">
        <f t="shared" si="254"/>
        <v>68</v>
      </c>
      <c r="CQ568" s="13">
        <f t="shared" si="255"/>
        <v>34</v>
      </c>
      <c r="CR568" s="13" t="b">
        <f t="shared" si="256"/>
        <v>0</v>
      </c>
      <c r="CS568" s="13">
        <f t="shared" si="262"/>
        <v>0</v>
      </c>
      <c r="CT568" s="13" t="b">
        <f t="shared" si="261"/>
        <v>0</v>
      </c>
      <c r="CU568" s="13">
        <f t="shared" si="263"/>
        <v>0</v>
      </c>
      <c r="CV568" s="13" t="b">
        <f t="shared" si="257"/>
        <v>0</v>
      </c>
      <c r="CW568" s="13">
        <f t="shared" si="258"/>
        <v>0</v>
      </c>
      <c r="CX568" s="13" t="b">
        <f t="shared" si="259"/>
        <v>0</v>
      </c>
      <c r="CY568" s="13">
        <f t="shared" si="260"/>
        <v>0</v>
      </c>
    </row>
    <row r="569" spans="1:103" ht="15" thickBot="1">
      <c r="A569" s="932"/>
      <c r="B569" s="1039"/>
      <c r="C569" s="1039"/>
      <c r="D569" s="1039"/>
      <c r="E569" s="1039"/>
      <c r="F569" s="1039"/>
      <c r="G569" s="1039"/>
      <c r="H569" s="1039"/>
      <c r="I569" s="1039"/>
      <c r="J569" s="1039"/>
      <c r="K569" s="1039"/>
      <c r="L569" s="1039"/>
      <c r="M569" s="1039"/>
      <c r="N569" s="1039"/>
      <c r="O569" s="1039"/>
      <c r="P569" s="1039"/>
      <c r="Q569" s="941"/>
      <c r="R569" s="1039"/>
      <c r="S569" s="1039"/>
      <c r="T569" s="1039"/>
      <c r="U569" s="1039"/>
      <c r="V569" s="1039"/>
      <c r="W569" s="20" t="s">
        <v>36</v>
      </c>
      <c r="X569" s="109" t="s">
        <v>195</v>
      </c>
      <c r="Y569" s="109"/>
      <c r="Z569" s="109"/>
      <c r="AA569" s="109" t="s">
        <v>36</v>
      </c>
      <c r="AB569" s="110">
        <v>4</v>
      </c>
      <c r="AC569" s="110"/>
      <c r="AD569" s="109">
        <v>500</v>
      </c>
      <c r="AE569" s="1039"/>
      <c r="AF569" s="334">
        <f t="shared" si="264"/>
        <v>59.594999999999999</v>
      </c>
      <c r="AG569" s="272">
        <v>56.79</v>
      </c>
      <c r="AH569" s="334">
        <f>IF(Y569="inne",K569*'lista, wskaźniki'!$E$35,IF(Y569="to samo źródło",0,IF(Y569=0,0)))</f>
        <v>0</v>
      </c>
      <c r="AI569" s="334" t="b">
        <f>IF(AA569="gaz z sieci",AC569*'lista, wskaźniki'!$D$21)</f>
        <v>0</v>
      </c>
      <c r="AJ569" s="272">
        <f>IF(AA569="węgiel",AB569*'lista, wskaźniki'!$D$20, IF('Sektor mieszkaniowy'!AA569="drewno",'Sektor mieszkaniowy'!AB569*'lista, wskaźniki'!$D$22,IF('Sektor mieszkaniowy'!AA569="pellet",AB569*'lista, wskaźniki'!$D$23,IF('Sektor mieszkaniowy'!AA569="gaz z sieci",AB569*'lista, wskaźniki'!$D$21,IF('Sektor mieszkaniowy'!AA569="olej opałowy",'Sektor mieszkaniowy'!AB569*'lista, wskaźniki'!$D$24)))))</f>
        <v>62.4</v>
      </c>
      <c r="AK569" s="1042"/>
      <c r="AL569" s="1039"/>
      <c r="AM569" s="20">
        <f>IF(AA569="węgiel",AF569*1/3.6*'lista, wskaźniki'!$F$20,IF(AA569="drewno",AF569*1/3.6*'lista, wskaźniki'!$F$22,IF(AA569="pellet",AF569*1/3.6*'lista, wskaźniki'!$F$23,IF(AA569="gaz z sieci",AF569*1/3.6*'lista, wskaźniki'!$F$21,IF(AA569="olej opałowy",AF569*1/3.6*'lista, wskaźniki'!$F$24,0)))))</f>
        <v>0</v>
      </c>
      <c r="AN569" s="20">
        <f>IF(AA569="węgiel",AF569*'lista, wskaźniki'!$E$42,IF(AA569="drewno",AF569*'lista, wskaźniki'!$G$42,IF(AA569="pellet",AF569*'lista, wskaźniki'!$H$42,IF(AA569="gaz z sieci",AF569*'lista, wskaźniki'!$F$42,IF(AA569="olej opałowy",AF569*'lista, wskaźniki'!$I$42,0)))))</f>
        <v>4.8271949999999994E-2</v>
      </c>
      <c r="AO569" s="20">
        <f>IF(AA569="węgiel",AF569*'lista, wskaźniki'!$E$43,IF(AA569="drewno",AF569*'lista, wskaźniki'!$G$43,IF(AA569="pellet",AF569*'lista, wskaźniki'!$H$43,IF(AA569="gaz z sieci",AF569*'lista, wskaźniki'!$F$43,IF(AA569="olej opałowy",AF569*'lista, wskaźniki'!$I$43,0)))))</f>
        <v>4.8271949999999994E-2</v>
      </c>
      <c r="AP569" s="20">
        <f>IF(AA569="węgiel",AF569*'lista, wskaźniki'!$E$44,IF(AA569="drewno",AF569*'lista, wskaźniki'!$G$44,IF(AA569="pellet",AF569*'lista, wskaźniki'!$H$44,IF(AA569="gaz z sieci",AF569*'lista, wskaźniki'!$F$44,IF(AA569="olej opałowy",AF569*'lista, wskaźniki'!$I$44,0)))))</f>
        <v>1.4898749999999999E-5</v>
      </c>
      <c r="AQ569" s="20" t="b">
        <f>IF(Z569="gaz",AH569*1/3.6*'lista, wskaźniki'!$F$21,IF(Z569="energia elektryczna",AH569*1/3.6*'lista, wskaźniki'!$F$26))</f>
        <v>0</v>
      </c>
      <c r="AR569" s="20" t="b">
        <f>IF(Z569="gaz",AH569*'lista, wskaźniki'!$F$42,IF(Z569="energia elektryczna",AH569*0))</f>
        <v>0</v>
      </c>
      <c r="AS569" s="20" t="b">
        <f>IF(Z569="gaz",AH569*'lista, wskaźniki'!$F$43,IF(Z569="energia elektryczna",AH569*0))</f>
        <v>0</v>
      </c>
      <c r="AT569" s="20" t="b">
        <f>IF(Z569="gaz",AH569*'lista, wskaźniki'!$F$44,IF(Z569="energia elektryczna",AH569*0))</f>
        <v>0</v>
      </c>
      <c r="AU569" s="20">
        <f>AI569*1/3.6*'lista, wskaźniki'!$F$21</f>
        <v>0</v>
      </c>
      <c r="AV569" s="20">
        <f>AI569*'lista, wskaźniki'!$F$42</f>
        <v>0</v>
      </c>
      <c r="AW569" s="20">
        <f>AI569*'lista, wskaźniki'!$F$43</f>
        <v>0</v>
      </c>
      <c r="AX569" s="20">
        <f>AI569*'lista, wskaźniki'!$F$44</f>
        <v>0</v>
      </c>
      <c r="AY569" s="20">
        <f>AK569*'lista, wskaźniki'!$F$26</f>
        <v>0</v>
      </c>
      <c r="AZ569" s="20">
        <f t="shared" si="236"/>
        <v>0</v>
      </c>
      <c r="BA569" s="20">
        <f t="shared" si="237"/>
        <v>4.8271949999999994E-2</v>
      </c>
      <c r="BB569" s="20">
        <f t="shared" si="238"/>
        <v>4.8271949999999994E-2</v>
      </c>
      <c r="BC569" s="20">
        <f t="shared" si="239"/>
        <v>1.4898749999999999E-5</v>
      </c>
      <c r="BD569" s="1039"/>
      <c r="BE569" s="1039"/>
      <c r="BF569" s="1039"/>
      <c r="BG569" s="1039"/>
      <c r="BH569" s="109"/>
      <c r="BI569" s="1039"/>
      <c r="BJ569" s="109"/>
      <c r="BK569" s="1039"/>
      <c r="BL569" s="109"/>
      <c r="BM569" s="109"/>
      <c r="BN569" s="109"/>
      <c r="BO569" s="109"/>
      <c r="BP569" s="109" t="s">
        <v>53</v>
      </c>
      <c r="BQ569" s="109" t="s">
        <v>121</v>
      </c>
      <c r="BR569" s="109">
        <v>1</v>
      </c>
      <c r="BS569" s="1029"/>
      <c r="BT569" s="1029"/>
      <c r="BU569" s="1029"/>
      <c r="BV569" s="1029"/>
      <c r="BW569" s="1029"/>
      <c r="BX569" s="1029"/>
      <c r="BY569" s="1087"/>
      <c r="CA569" s="365" t="b">
        <f t="shared" si="240"/>
        <v>0</v>
      </c>
      <c r="CB569" s="365">
        <f t="shared" si="241"/>
        <v>59.594999999999999</v>
      </c>
      <c r="CC569" s="365" t="b">
        <f t="shared" si="242"/>
        <v>0</v>
      </c>
      <c r="CD569" s="365" t="b">
        <f t="shared" si="243"/>
        <v>0</v>
      </c>
      <c r="CE569" s="365" t="b">
        <f t="shared" si="244"/>
        <v>0</v>
      </c>
      <c r="CF569" s="365" t="b">
        <f t="shared" si="245"/>
        <v>0</v>
      </c>
      <c r="CG569" s="365" t="b">
        <f t="shared" si="246"/>
        <v>0</v>
      </c>
      <c r="CH569" s="365" t="b">
        <f t="shared" si="247"/>
        <v>0</v>
      </c>
      <c r="CI569" s="72" t="b">
        <f t="shared" si="248"/>
        <v>0</v>
      </c>
      <c r="CJ569" s="72">
        <f t="shared" si="249"/>
        <v>59.594999999999999</v>
      </c>
      <c r="CK569" s="72" t="b">
        <f t="shared" si="250"/>
        <v>0</v>
      </c>
      <c r="CL569" s="72">
        <f t="shared" si="251"/>
        <v>0</v>
      </c>
      <c r="CM569" s="72" t="b">
        <f t="shared" si="252"/>
        <v>0</v>
      </c>
      <c r="CN569" s="72" t="b">
        <f t="shared" si="253"/>
        <v>0</v>
      </c>
      <c r="CP569" s="13">
        <f t="shared" si="254"/>
        <v>0</v>
      </c>
      <c r="CQ569" s="13" t="b">
        <f t="shared" si="255"/>
        <v>0</v>
      </c>
      <c r="CR569" s="13" t="b">
        <f t="shared" si="256"/>
        <v>0</v>
      </c>
      <c r="CS569" s="13" t="b">
        <f t="shared" si="262"/>
        <v>0</v>
      </c>
      <c r="CT569" s="13" t="b">
        <f t="shared" si="261"/>
        <v>0</v>
      </c>
      <c r="CU569" s="13" t="b">
        <f t="shared" si="263"/>
        <v>0</v>
      </c>
      <c r="CV569" s="13" t="b">
        <f t="shared" si="257"/>
        <v>0</v>
      </c>
      <c r="CW569" s="13" t="b">
        <f t="shared" si="258"/>
        <v>0</v>
      </c>
      <c r="CX569" s="13" t="b">
        <f t="shared" si="259"/>
        <v>0</v>
      </c>
      <c r="CY569" s="13" t="b">
        <f t="shared" si="260"/>
        <v>0</v>
      </c>
    </row>
    <row r="570" spans="1:103" ht="15" thickBot="1">
      <c r="A570" s="932"/>
      <c r="B570" s="1039"/>
      <c r="C570" s="1039"/>
      <c r="D570" s="1039"/>
      <c r="E570" s="1039"/>
      <c r="F570" s="1039"/>
      <c r="G570" s="1039"/>
      <c r="H570" s="1039"/>
      <c r="I570" s="1039"/>
      <c r="J570" s="1039"/>
      <c r="K570" s="1039"/>
      <c r="L570" s="1039"/>
      <c r="M570" s="1039"/>
      <c r="N570" s="1039"/>
      <c r="O570" s="1039"/>
      <c r="P570" s="1039"/>
      <c r="Q570" s="941"/>
      <c r="R570" s="1039"/>
      <c r="S570" s="1039"/>
      <c r="T570" s="1039"/>
      <c r="U570" s="1039"/>
      <c r="V570" s="1039"/>
      <c r="W570" s="109"/>
      <c r="X570" s="109" t="s">
        <v>39</v>
      </c>
      <c r="Y570" s="109"/>
      <c r="Z570" s="109"/>
      <c r="AA570" s="109" t="s">
        <v>50</v>
      </c>
      <c r="AB570" s="110"/>
      <c r="AC570" s="110"/>
      <c r="AD570" s="109"/>
      <c r="AE570" s="1039"/>
      <c r="AF570" s="334">
        <f t="shared" si="264"/>
        <v>0</v>
      </c>
      <c r="AG570" s="272">
        <f>IF(R570="kompletna",Q570*J570*0.0036*'lista, wskaźniki'!$F$13, IF(R570="częściowa",Q570*J570*0.0036*'lista, wskaźniki'!$F$14, IF(R570="brak",Q570*J570*0.0036*'lista, wskaźniki'!$F$15,)))</f>
        <v>0</v>
      </c>
      <c r="AH570" s="334">
        <f>IF(Y570="inne",K570*'lista, wskaźniki'!$E$35,IF(Y570="to samo źródło",0,IF(Y570=0,0)))</f>
        <v>0</v>
      </c>
      <c r="AI570" s="334" t="b">
        <f>IF(AA570="gaz z sieci",AC570*'lista, wskaźniki'!$D$21)</f>
        <v>0</v>
      </c>
      <c r="AJ570" s="272">
        <f>IF(AA570="węgiel",AB570*'lista, wskaźniki'!$D$20, IF('Sektor mieszkaniowy'!AA570="drewno",'Sektor mieszkaniowy'!AB570*'lista, wskaźniki'!$D$22,IF('Sektor mieszkaniowy'!AA570="pellet",AB570*'lista, wskaźniki'!$D$23,IF('Sektor mieszkaniowy'!AA570="gaz z sieci",AB570*'lista, wskaźniki'!$D$21,IF('Sektor mieszkaniowy'!AA570="olej opałowy",'Sektor mieszkaniowy'!AB570*'lista, wskaźniki'!$D$24)))))</f>
        <v>0</v>
      </c>
      <c r="AK570" s="1042"/>
      <c r="AL570" s="1039"/>
      <c r="AM570" s="20">
        <f>IF(AA570="węgiel",AF570*1/3.6*'lista, wskaźniki'!$F$20,IF(AA570="drewno",AF570*1/3.6*'lista, wskaźniki'!$F$22,IF(AA570="pellet",AF570*1/3.6*'lista, wskaźniki'!$F$23,IF(AA570="gaz z sieci",AF570*1/3.6*'lista, wskaźniki'!$F$21,IF(AA570="olej opałowy",AF570*1/3.6*'lista, wskaźniki'!$F$24,0)))))</f>
        <v>0</v>
      </c>
      <c r="AN570" s="20">
        <f>IF(AA570="węgiel",AF570*'lista, wskaźniki'!$E$42,IF(AA570="drewno",AF570*'lista, wskaźniki'!$G$42,IF(AA570="pellet",AF570*'lista, wskaźniki'!$H$42,IF(AA570="gaz z sieci",AF570*'lista, wskaźniki'!$F$42,IF(AA570="olej opałowy",AF570*'lista, wskaźniki'!$I$42,0)))))</f>
        <v>0</v>
      </c>
      <c r="AO570" s="20">
        <f>IF(AA570="węgiel",AF570*'lista, wskaźniki'!$E$43,IF(AA570="drewno",AF570*'lista, wskaźniki'!$G$43,IF(AA570="pellet",AF570*'lista, wskaźniki'!$H$43,IF(AA570="gaz z sieci",AF570*'lista, wskaźniki'!$F$43,IF(AA570="olej opałowy",AF570*'lista, wskaźniki'!$I$43,0)))))</f>
        <v>0</v>
      </c>
      <c r="AP570" s="20">
        <f>IF(AA570="węgiel",AF570*'lista, wskaźniki'!$E$44,IF(AA570="drewno",AF570*'lista, wskaźniki'!$G$44,IF(AA570="pellet",AF570*'lista, wskaźniki'!$H$44,IF(AA570="gaz z sieci",AF570*'lista, wskaźniki'!$F$44,IF(AA570="olej opałowy",AF570*'lista, wskaźniki'!$I$44,0)))))</f>
        <v>0</v>
      </c>
      <c r="AQ570" s="20" t="b">
        <f>IF(Z570="gaz",AH570*1/3.6*'lista, wskaźniki'!$F$21,IF(Z570="energia elektryczna",AH570*1/3.6*'lista, wskaźniki'!$F$26))</f>
        <v>0</v>
      </c>
      <c r="AR570" s="20" t="b">
        <f>IF(Z570="gaz",AH570*'lista, wskaźniki'!$F$42,IF(Z570="energia elektryczna",AH570*0))</f>
        <v>0</v>
      </c>
      <c r="AS570" s="20" t="b">
        <f>IF(Z570="gaz",AH570*'lista, wskaźniki'!$F$43,IF(Z570="energia elektryczna",AH570*0))</f>
        <v>0</v>
      </c>
      <c r="AT570" s="20" t="b">
        <f>IF(Z570="gaz",AH570*'lista, wskaźniki'!$F$44,IF(Z570="energia elektryczna",AH570*0))</f>
        <v>0</v>
      </c>
      <c r="AU570" s="20">
        <f>AI570*1/3.6*'lista, wskaźniki'!$F$21</f>
        <v>0</v>
      </c>
      <c r="AV570" s="20">
        <f>AI570*'lista, wskaźniki'!$F$42</f>
        <v>0</v>
      </c>
      <c r="AW570" s="20">
        <f>AI570*'lista, wskaźniki'!$F$43</f>
        <v>0</v>
      </c>
      <c r="AX570" s="20">
        <f>AI570*'lista, wskaźniki'!$F$44</f>
        <v>0</v>
      </c>
      <c r="AY570" s="20">
        <f>AK570*'lista, wskaźniki'!$F$26</f>
        <v>0</v>
      </c>
      <c r="AZ570" s="20">
        <f t="shared" si="236"/>
        <v>0</v>
      </c>
      <c r="BA570" s="20">
        <f t="shared" si="237"/>
        <v>0</v>
      </c>
      <c r="BB570" s="20">
        <f t="shared" si="238"/>
        <v>0</v>
      </c>
      <c r="BC570" s="20">
        <f t="shared" si="239"/>
        <v>0</v>
      </c>
      <c r="BD570" s="1039"/>
      <c r="BE570" s="1039"/>
      <c r="BF570" s="1039"/>
      <c r="BG570" s="1039"/>
      <c r="BH570" s="109"/>
      <c r="BI570" s="1039"/>
      <c r="BJ570" s="109"/>
      <c r="BK570" s="1039"/>
      <c r="BL570" s="109"/>
      <c r="BM570" s="109"/>
      <c r="BN570" s="109"/>
      <c r="BO570" s="109"/>
      <c r="BP570" s="109"/>
      <c r="BQ570" s="109"/>
      <c r="BR570" s="109"/>
      <c r="BS570" s="1029"/>
      <c r="BT570" s="1029"/>
      <c r="BU570" s="1029"/>
      <c r="BV570" s="1029"/>
      <c r="BW570" s="1029"/>
      <c r="BX570" s="1029"/>
      <c r="BY570" s="1087"/>
      <c r="CA570" s="365" t="b">
        <f t="shared" si="240"/>
        <v>0</v>
      </c>
      <c r="CB570" s="365" t="b">
        <f t="shared" si="241"/>
        <v>0</v>
      </c>
      <c r="CC570" s="365">
        <f t="shared" si="242"/>
        <v>0</v>
      </c>
      <c r="CD570" s="365" t="b">
        <f t="shared" si="243"/>
        <v>0</v>
      </c>
      <c r="CE570" s="365" t="b">
        <f t="shared" si="244"/>
        <v>0</v>
      </c>
      <c r="CF570" s="365" t="b">
        <f t="shared" si="245"/>
        <v>0</v>
      </c>
      <c r="CG570" s="365" t="b">
        <f t="shared" si="246"/>
        <v>0</v>
      </c>
      <c r="CH570" s="365" t="b">
        <f t="shared" si="247"/>
        <v>0</v>
      </c>
      <c r="CI570" s="72" t="b">
        <f t="shared" si="248"/>
        <v>0</v>
      </c>
      <c r="CJ570" s="72" t="b">
        <f t="shared" si="249"/>
        <v>0</v>
      </c>
      <c r="CK570" s="72">
        <f t="shared" si="250"/>
        <v>0</v>
      </c>
      <c r="CL570" s="72">
        <f t="shared" si="251"/>
        <v>0</v>
      </c>
      <c r="CM570" s="72" t="b">
        <f t="shared" si="252"/>
        <v>0</v>
      </c>
      <c r="CN570" s="72" t="b">
        <f t="shared" si="253"/>
        <v>0</v>
      </c>
      <c r="CP570" s="13">
        <f t="shared" si="254"/>
        <v>0</v>
      </c>
      <c r="CQ570" s="13" t="b">
        <f t="shared" si="255"/>
        <v>0</v>
      </c>
      <c r="CR570" s="13" t="b">
        <f t="shared" si="256"/>
        <v>0</v>
      </c>
      <c r="CS570" s="13" t="b">
        <f t="shared" si="262"/>
        <v>0</v>
      </c>
      <c r="CT570" s="13" t="b">
        <f t="shared" si="261"/>
        <v>0</v>
      </c>
      <c r="CU570" s="13" t="b">
        <f t="shared" si="263"/>
        <v>0</v>
      </c>
      <c r="CV570" s="13" t="b">
        <f t="shared" si="257"/>
        <v>0</v>
      </c>
      <c r="CW570" s="13" t="b">
        <f t="shared" si="258"/>
        <v>0</v>
      </c>
      <c r="CX570" s="13" t="b">
        <f t="shared" si="259"/>
        <v>0</v>
      </c>
      <c r="CY570" s="13" t="b">
        <f t="shared" si="260"/>
        <v>0</v>
      </c>
    </row>
    <row r="571" spans="1:103" ht="15" thickBot="1">
      <c r="A571" s="932"/>
      <c r="B571" s="1039"/>
      <c r="C571" s="1039"/>
      <c r="D571" s="1039"/>
      <c r="E571" s="1039"/>
      <c r="F571" s="1039"/>
      <c r="G571" s="1039"/>
      <c r="H571" s="1039"/>
      <c r="I571" s="1039"/>
      <c r="J571" s="1039"/>
      <c r="K571" s="1039"/>
      <c r="L571" s="1039"/>
      <c r="M571" s="1039"/>
      <c r="N571" s="1039"/>
      <c r="O571" s="1039"/>
      <c r="P571" s="1039"/>
      <c r="Q571" s="941"/>
      <c r="R571" s="1039"/>
      <c r="S571" s="1039"/>
      <c r="T571" s="1039"/>
      <c r="U571" s="1039"/>
      <c r="V571" s="1039"/>
      <c r="W571" s="109"/>
      <c r="X571" s="109"/>
      <c r="Y571" s="109"/>
      <c r="Z571" s="109"/>
      <c r="AA571" s="109" t="s">
        <v>38</v>
      </c>
      <c r="AB571" s="110"/>
      <c r="AC571" s="110"/>
      <c r="AD571" s="109"/>
      <c r="AE571" s="1039"/>
      <c r="AF571" s="334">
        <f t="shared" si="264"/>
        <v>0</v>
      </c>
      <c r="AG571" s="272">
        <f>IF(R571="kompletna",Q571*J571*0.0036*'lista, wskaźniki'!$F$13, IF(R571="częściowa",Q571*J571*0.0036*'lista, wskaźniki'!$F$14, IF(R571="brak",Q571*J571*0.0036*'lista, wskaźniki'!$F$15,)))</f>
        <v>0</v>
      </c>
      <c r="AH571" s="334">
        <f>IF(Y571="inne",K571*'lista, wskaźniki'!$E$35,IF(Y571="to samo źródło",0,IF(Y571=0,0)))</f>
        <v>0</v>
      </c>
      <c r="AI571" s="334">
        <f>IF(AA571="gaz z sieci",AC571*'lista, wskaźniki'!$D$21)</f>
        <v>0</v>
      </c>
      <c r="AJ571" s="272">
        <f>IF(AA571="węgiel",AB571*'lista, wskaźniki'!$D$20, IF('Sektor mieszkaniowy'!AA571="drewno",'Sektor mieszkaniowy'!AB571*'lista, wskaźniki'!$D$22,IF('Sektor mieszkaniowy'!AA571="pellet",AB571*'lista, wskaźniki'!$D$23,IF('Sektor mieszkaniowy'!AA571="gaz z sieci",AB571*'lista, wskaźniki'!$D$21,IF('Sektor mieszkaniowy'!AA571="olej opałowy",'Sektor mieszkaniowy'!AB571*'lista, wskaźniki'!$D$24)))))</f>
        <v>0</v>
      </c>
      <c r="AK571" s="1042"/>
      <c r="AL571" s="1039"/>
      <c r="AM571" s="20">
        <f>IF(AA571="węgiel",AF571*1/3.6*'lista, wskaźniki'!$F$20,IF(AA571="drewno",AF571*1/3.6*'lista, wskaźniki'!$F$22,IF(AA571="pellet",AF571*1/3.6*'lista, wskaźniki'!$F$23,IF(AA571="gaz z sieci",AF571*1/3.6*'lista, wskaźniki'!$F$21,IF(AA571="olej opałowy",AF571*1/3.6*'lista, wskaźniki'!$F$24,0)))))</f>
        <v>0</v>
      </c>
      <c r="AN571" s="20">
        <f>IF(AA571="węgiel",AF571*'lista, wskaźniki'!$E$42,IF(AA571="drewno",AF571*'lista, wskaźniki'!$G$42,IF(AA571="pellet",AF571*'lista, wskaźniki'!$H$42,IF(AA571="gaz z sieci",AF571*'lista, wskaźniki'!$F$42,IF(AA571="olej opałowy",AF571*'lista, wskaźniki'!$I$42,0)))))</f>
        <v>0</v>
      </c>
      <c r="AO571" s="20">
        <f>IF(AA571="węgiel",AF571*'lista, wskaźniki'!$E$43,IF(AA571="drewno",AF571*'lista, wskaźniki'!$G$43,IF(AA571="pellet",AF571*'lista, wskaźniki'!$H$43,IF(AA571="gaz z sieci",AF571*'lista, wskaźniki'!$F$43,IF(AA571="olej opałowy",AF571*'lista, wskaźniki'!$I$43,0)))))</f>
        <v>0</v>
      </c>
      <c r="AP571" s="20">
        <f>IF(AA571="węgiel",AF571*'lista, wskaźniki'!$E$44,IF(AA571="drewno",AF571*'lista, wskaźniki'!$G$44,IF(AA571="pellet",AF571*'lista, wskaźniki'!$H$44,IF(AA571="gaz z sieci",AF571*'lista, wskaźniki'!$F$44,IF(AA571="olej opałowy",AF571*'lista, wskaźniki'!$I$44,0)))))</f>
        <v>0</v>
      </c>
      <c r="AQ571" s="20" t="b">
        <f>IF(Z571="gaz",AH571*1/3.6*'lista, wskaźniki'!$F$21,IF(Z571="energia elektryczna",AH571*1/3.6*'lista, wskaźniki'!$F$26))</f>
        <v>0</v>
      </c>
      <c r="AR571" s="20" t="b">
        <f>IF(Z571="gaz",AH571*'lista, wskaźniki'!$F$42,IF(Z571="energia elektryczna",AH571*0))</f>
        <v>0</v>
      </c>
      <c r="AS571" s="20" t="b">
        <f>IF(Z571="gaz",AH571*'lista, wskaźniki'!$F$43,IF(Z571="energia elektryczna",AH571*0))</f>
        <v>0</v>
      </c>
      <c r="AT571" s="20" t="b">
        <f>IF(Z571="gaz",AH571*'lista, wskaźniki'!$F$44,IF(Z571="energia elektryczna",AH571*0))</f>
        <v>0</v>
      </c>
      <c r="AU571" s="20">
        <f>AI571*1/3.6*'lista, wskaźniki'!$F$21</f>
        <v>0</v>
      </c>
      <c r="AV571" s="20">
        <f>AI571*'lista, wskaźniki'!$F$42</f>
        <v>0</v>
      </c>
      <c r="AW571" s="20">
        <f>AI571*'lista, wskaźniki'!$F$43</f>
        <v>0</v>
      </c>
      <c r="AX571" s="20">
        <f>AI571*'lista, wskaźniki'!$F$44</f>
        <v>0</v>
      </c>
      <c r="AY571" s="20">
        <f>AK571*'lista, wskaźniki'!$F$26</f>
        <v>0</v>
      </c>
      <c r="AZ571" s="20">
        <f t="shared" si="236"/>
        <v>0</v>
      </c>
      <c r="BA571" s="20">
        <f t="shared" si="237"/>
        <v>0</v>
      </c>
      <c r="BB571" s="20">
        <f t="shared" si="238"/>
        <v>0</v>
      </c>
      <c r="BC571" s="20">
        <f t="shared" si="239"/>
        <v>0</v>
      </c>
      <c r="BD571" s="1039"/>
      <c r="BE571" s="1039"/>
      <c r="BF571" s="1039"/>
      <c r="BG571" s="1039"/>
      <c r="BH571" s="109"/>
      <c r="BI571" s="1039"/>
      <c r="BJ571" s="109"/>
      <c r="BK571" s="1039"/>
      <c r="BL571" s="109"/>
      <c r="BM571" s="109"/>
      <c r="BN571" s="109"/>
      <c r="BO571" s="109"/>
      <c r="BP571" s="109"/>
      <c r="BQ571" s="109"/>
      <c r="BR571" s="109"/>
      <c r="BS571" s="1029"/>
      <c r="BT571" s="1029"/>
      <c r="BU571" s="1029"/>
      <c r="BV571" s="1029"/>
      <c r="BW571" s="1029"/>
      <c r="BX571" s="1029"/>
      <c r="BY571" s="1087"/>
      <c r="CA571" s="365" t="b">
        <f t="shared" si="240"/>
        <v>0</v>
      </c>
      <c r="CB571" s="365" t="b">
        <f t="shared" si="241"/>
        <v>0</v>
      </c>
      <c r="CC571" s="365" t="b">
        <f t="shared" si="242"/>
        <v>0</v>
      </c>
      <c r="CD571" s="365">
        <f t="shared" si="243"/>
        <v>0</v>
      </c>
      <c r="CE571" s="365" t="b">
        <f t="shared" si="244"/>
        <v>0</v>
      </c>
      <c r="CF571" s="365" t="b">
        <f t="shared" si="245"/>
        <v>0</v>
      </c>
      <c r="CG571" s="365" t="b">
        <f t="shared" si="246"/>
        <v>0</v>
      </c>
      <c r="CH571" s="365">
        <f t="shared" si="247"/>
        <v>0</v>
      </c>
      <c r="CI571" s="72" t="b">
        <f t="shared" si="248"/>
        <v>0</v>
      </c>
      <c r="CJ571" s="72" t="b">
        <f t="shared" si="249"/>
        <v>0</v>
      </c>
      <c r="CK571" s="72" t="b">
        <f t="shared" si="250"/>
        <v>0</v>
      </c>
      <c r="CL571" s="72">
        <f t="shared" si="251"/>
        <v>0</v>
      </c>
      <c r="CM571" s="72" t="b">
        <f t="shared" si="252"/>
        <v>0</v>
      </c>
      <c r="CN571" s="72" t="b">
        <f t="shared" si="253"/>
        <v>0</v>
      </c>
      <c r="CP571" s="13">
        <f t="shared" si="254"/>
        <v>0</v>
      </c>
      <c r="CQ571" s="13" t="b">
        <f t="shared" si="255"/>
        <v>0</v>
      </c>
      <c r="CR571" s="13" t="b">
        <f t="shared" si="256"/>
        <v>0</v>
      </c>
      <c r="CS571" s="13" t="b">
        <f t="shared" si="262"/>
        <v>0</v>
      </c>
      <c r="CT571" s="13" t="b">
        <f t="shared" si="261"/>
        <v>0</v>
      </c>
      <c r="CU571" s="13" t="b">
        <f t="shared" si="263"/>
        <v>0</v>
      </c>
      <c r="CV571" s="13" t="b">
        <f t="shared" si="257"/>
        <v>0</v>
      </c>
      <c r="CW571" s="13" t="b">
        <f t="shared" si="258"/>
        <v>0</v>
      </c>
      <c r="CX571" s="13" t="b">
        <f t="shared" si="259"/>
        <v>0</v>
      </c>
      <c r="CY571" s="13" t="b">
        <f t="shared" si="260"/>
        <v>0</v>
      </c>
    </row>
    <row r="572" spans="1:103" ht="15" thickBot="1">
      <c r="A572" s="933"/>
      <c r="B572" s="1040"/>
      <c r="C572" s="1040"/>
      <c r="D572" s="1040"/>
      <c r="E572" s="1040"/>
      <c r="F572" s="1040"/>
      <c r="G572" s="1040"/>
      <c r="H572" s="1040"/>
      <c r="I572" s="1040"/>
      <c r="J572" s="1040"/>
      <c r="K572" s="1040"/>
      <c r="L572" s="1040"/>
      <c r="M572" s="1040"/>
      <c r="N572" s="1040"/>
      <c r="O572" s="1040"/>
      <c r="P572" s="1040"/>
      <c r="Q572" s="942"/>
      <c r="R572" s="1040"/>
      <c r="S572" s="1040"/>
      <c r="T572" s="1040"/>
      <c r="U572" s="1040"/>
      <c r="V572" s="1040"/>
      <c r="W572" s="111"/>
      <c r="X572" s="111"/>
      <c r="Y572" s="111"/>
      <c r="Z572" s="111"/>
      <c r="AA572" s="111" t="s">
        <v>37</v>
      </c>
      <c r="AB572" s="112"/>
      <c r="AC572" s="112"/>
      <c r="AD572" s="111"/>
      <c r="AE572" s="1040"/>
      <c r="AF572" s="334">
        <f t="shared" si="264"/>
        <v>0</v>
      </c>
      <c r="AG572" s="272">
        <f>IF(R572="kompletna",Q572*J572*0.0036*'lista, wskaźniki'!$F$13, IF(R572="częściowa",Q572*J572*0.0036*'lista, wskaźniki'!$F$14, IF(R572="brak",Q572*J572*0.0036*'lista, wskaźniki'!$F$15,)))</f>
        <v>0</v>
      </c>
      <c r="AH572" s="334">
        <f>IF(Y572="inne",K572*'lista, wskaźniki'!$E$35,IF(Y572="to samo źródło",0,IF(Y572=0,0)))</f>
        <v>0</v>
      </c>
      <c r="AI572" s="334" t="b">
        <f>IF(AA572="gaz z sieci",AC572*'lista, wskaźniki'!$D$21)</f>
        <v>0</v>
      </c>
      <c r="AJ572" s="272">
        <f>IF(AA572="węgiel",AB572*'lista, wskaźniki'!$D$20, IF('Sektor mieszkaniowy'!AA572="drewno",'Sektor mieszkaniowy'!AB572*'lista, wskaźniki'!$D$22,IF('Sektor mieszkaniowy'!AA572="pellet",AB572*'lista, wskaźniki'!$D$23,IF('Sektor mieszkaniowy'!AA572="gaz z sieci",AB572*'lista, wskaźniki'!$D$21,IF('Sektor mieszkaniowy'!AA572="olej opałowy",'Sektor mieszkaniowy'!AB572*'lista, wskaźniki'!$D$24)))))</f>
        <v>0</v>
      </c>
      <c r="AK572" s="1043"/>
      <c r="AL572" s="1040"/>
      <c r="AM572" s="20">
        <f>IF(AA572="węgiel",AF572*1/3.6*'lista, wskaźniki'!$F$20,IF(AA572="drewno",AF572*1/3.6*'lista, wskaźniki'!$F$22,IF(AA572="pellet",AF572*1/3.6*'lista, wskaźniki'!$F$23,IF(AA572="gaz z sieci",AF572*1/3.6*'lista, wskaźniki'!$F$21,IF(AA572="olej opałowy",AF572*1/3.6*'lista, wskaźniki'!$F$24,0)))))</f>
        <v>0</v>
      </c>
      <c r="AN572" s="20">
        <f>IF(AA572="węgiel",AF572*'lista, wskaźniki'!$E$42,IF(AA572="drewno",AF572*'lista, wskaźniki'!$G$42,IF(AA572="pellet",AF572*'lista, wskaźniki'!$H$42,IF(AA572="gaz z sieci",AF572*'lista, wskaźniki'!$F$42,IF(AA572="olej opałowy",AF572*'lista, wskaźniki'!$I$42,0)))))</f>
        <v>0</v>
      </c>
      <c r="AO572" s="20">
        <f>IF(AA572="węgiel",AF572*'lista, wskaźniki'!$E$43,IF(AA572="drewno",AF572*'lista, wskaźniki'!$G$43,IF(AA572="pellet",AF572*'lista, wskaźniki'!$H$43,IF(AA572="gaz z sieci",AF572*'lista, wskaźniki'!$F$43,IF(AA572="olej opałowy",AF572*'lista, wskaźniki'!$I$43,0)))))</f>
        <v>0</v>
      </c>
      <c r="AP572" s="20">
        <f>IF(AA572="węgiel",AF572*'lista, wskaźniki'!$E$44,IF(AA572="drewno",AF572*'lista, wskaźniki'!$G$44,IF(AA572="pellet",AF572*'lista, wskaźniki'!$H$44,IF(AA572="gaz z sieci",AF572*'lista, wskaźniki'!$F$44,IF(AA572="olej opałowy",AF572*'lista, wskaźniki'!$I$44,0)))))</f>
        <v>0</v>
      </c>
      <c r="AQ572" s="20" t="b">
        <f>IF(Z572="gaz",AH572*1/3.6*'lista, wskaźniki'!$F$21,IF(Z572="energia elektryczna",AH572*1/3.6*'lista, wskaźniki'!$F$26))</f>
        <v>0</v>
      </c>
      <c r="AR572" s="20" t="b">
        <f>IF(Z572="gaz",AH572*'lista, wskaźniki'!$F$42,IF(Z572="energia elektryczna",AH572*0))</f>
        <v>0</v>
      </c>
      <c r="AS572" s="20" t="b">
        <f>IF(Z572="gaz",AH572*'lista, wskaźniki'!$F$43,IF(Z572="energia elektryczna",AH572*0))</f>
        <v>0</v>
      </c>
      <c r="AT572" s="20" t="b">
        <f>IF(Z572="gaz",AH572*'lista, wskaźniki'!$F$44,IF(Z572="energia elektryczna",AH572*0))</f>
        <v>0</v>
      </c>
      <c r="AU572" s="20">
        <f>AI572*1/3.6*'lista, wskaźniki'!$F$21</f>
        <v>0</v>
      </c>
      <c r="AV572" s="20">
        <f>AI572*'lista, wskaźniki'!$F$42</f>
        <v>0</v>
      </c>
      <c r="AW572" s="20">
        <f>AI572*'lista, wskaźniki'!$F$43</f>
        <v>0</v>
      </c>
      <c r="AX572" s="20">
        <f>AI572*'lista, wskaźniki'!$F$44</f>
        <v>0</v>
      </c>
      <c r="AY572" s="20">
        <f>AK572*'lista, wskaźniki'!$F$26</f>
        <v>0</v>
      </c>
      <c r="AZ572" s="20">
        <f t="shared" si="236"/>
        <v>0</v>
      </c>
      <c r="BA572" s="20">
        <f t="shared" si="237"/>
        <v>0</v>
      </c>
      <c r="BB572" s="20">
        <f t="shared" si="238"/>
        <v>0</v>
      </c>
      <c r="BC572" s="20">
        <f t="shared" si="239"/>
        <v>0</v>
      </c>
      <c r="BD572" s="1040"/>
      <c r="BE572" s="1040"/>
      <c r="BF572" s="1040"/>
      <c r="BG572" s="1040"/>
      <c r="BH572" s="111"/>
      <c r="BI572" s="1040"/>
      <c r="BJ572" s="111"/>
      <c r="BK572" s="1040"/>
      <c r="BL572" s="111"/>
      <c r="BM572" s="111"/>
      <c r="BN572" s="111"/>
      <c r="BO572" s="111"/>
      <c r="BP572" s="111"/>
      <c r="BQ572" s="111"/>
      <c r="BR572" s="111"/>
      <c r="BS572" s="1030"/>
      <c r="BT572" s="1030"/>
      <c r="BU572" s="1030"/>
      <c r="BV572" s="1030"/>
      <c r="BW572" s="1030"/>
      <c r="BX572" s="1030"/>
      <c r="BY572" s="1088"/>
      <c r="CA572" s="365" t="b">
        <f t="shared" si="240"/>
        <v>0</v>
      </c>
      <c r="CB572" s="365" t="b">
        <f t="shared" si="241"/>
        <v>0</v>
      </c>
      <c r="CC572" s="365" t="b">
        <f t="shared" si="242"/>
        <v>0</v>
      </c>
      <c r="CD572" s="365" t="b">
        <f t="shared" si="243"/>
        <v>0</v>
      </c>
      <c r="CE572" s="365">
        <f t="shared" si="244"/>
        <v>0</v>
      </c>
      <c r="CF572" s="365" t="b">
        <f t="shared" si="245"/>
        <v>0</v>
      </c>
      <c r="CG572" s="365" t="b">
        <f t="shared" si="246"/>
        <v>0</v>
      </c>
      <c r="CH572" s="365" t="b">
        <f t="shared" si="247"/>
        <v>0</v>
      </c>
      <c r="CI572" s="72" t="b">
        <f t="shared" si="248"/>
        <v>0</v>
      </c>
      <c r="CJ572" s="72" t="b">
        <f t="shared" si="249"/>
        <v>0</v>
      </c>
      <c r="CK572" s="72" t="b">
        <f t="shared" si="250"/>
        <v>0</v>
      </c>
      <c r="CL572" s="72">
        <f t="shared" si="251"/>
        <v>0</v>
      </c>
      <c r="CM572" s="72">
        <f t="shared" si="252"/>
        <v>0</v>
      </c>
      <c r="CN572" s="72" t="b">
        <f t="shared" si="253"/>
        <v>0</v>
      </c>
      <c r="CP572" s="13">
        <f t="shared" si="254"/>
        <v>0</v>
      </c>
      <c r="CQ572" s="13" t="b">
        <f t="shared" si="255"/>
        <v>0</v>
      </c>
      <c r="CR572" s="13" t="b">
        <f t="shared" si="256"/>
        <v>0</v>
      </c>
      <c r="CS572" s="13" t="b">
        <f t="shared" si="262"/>
        <v>0</v>
      </c>
      <c r="CT572" s="13" t="b">
        <f t="shared" si="261"/>
        <v>0</v>
      </c>
      <c r="CU572" s="13" t="b">
        <f t="shared" si="263"/>
        <v>0</v>
      </c>
      <c r="CV572" s="13" t="b">
        <f t="shared" si="257"/>
        <v>0</v>
      </c>
      <c r="CW572" s="13" t="b">
        <f t="shared" si="258"/>
        <v>0</v>
      </c>
      <c r="CX572" s="13" t="b">
        <f t="shared" si="259"/>
        <v>0</v>
      </c>
      <c r="CY572" s="13" t="b">
        <f t="shared" si="260"/>
        <v>0</v>
      </c>
    </row>
    <row r="573" spans="1:103" ht="15" thickBot="1">
      <c r="A573" s="931">
        <v>115</v>
      </c>
      <c r="B573" s="1080" t="s">
        <v>211</v>
      </c>
      <c r="C573" s="1080"/>
      <c r="D573" s="1080" t="s">
        <v>1</v>
      </c>
      <c r="E573" s="1080" t="s">
        <v>5</v>
      </c>
      <c r="F573" s="1080"/>
      <c r="G573" s="1080"/>
      <c r="H573" s="1080"/>
      <c r="I573" s="1080" t="s">
        <v>11</v>
      </c>
      <c r="J573" s="1080"/>
      <c r="K573" s="1080"/>
      <c r="L573" s="1080" t="s">
        <v>16</v>
      </c>
      <c r="M573" s="1080">
        <v>100</v>
      </c>
      <c r="N573" s="1080" t="s">
        <v>17</v>
      </c>
      <c r="O573" s="1080"/>
      <c r="P573" s="1080" t="s">
        <v>16</v>
      </c>
      <c r="Q573" s="940">
        <f>IF(I573="&lt;1966",'lista, wskaźniki'!$G$4,IF(I573="1967-1985",'lista, wskaźniki'!$G$5,IF(I573="1986-1992",'lista, wskaźniki'!$G$6,IF(I573="1993-1996",'lista, wskaźniki'!$G$7,IF(I573="&gt;1997",'lista, wskaźniki'!$G$8,IF(I573=0,'lista, wskaźniki'!$G$4))))))</f>
        <v>250</v>
      </c>
      <c r="R573" s="1080" t="s">
        <v>23</v>
      </c>
      <c r="S573" s="1080" t="s">
        <v>27</v>
      </c>
      <c r="T573" s="1080">
        <v>20</v>
      </c>
      <c r="U573" s="1080">
        <v>2008</v>
      </c>
      <c r="V573" s="1080"/>
      <c r="W573" s="20" t="s">
        <v>36</v>
      </c>
      <c r="X573" s="89" t="s">
        <v>39</v>
      </c>
      <c r="Y573" s="89" t="s">
        <v>42</v>
      </c>
      <c r="Z573" s="89"/>
      <c r="AA573" s="89" t="s">
        <v>35</v>
      </c>
      <c r="AB573" s="90"/>
      <c r="AC573" s="90"/>
      <c r="AD573" s="89"/>
      <c r="AE573" s="1080"/>
      <c r="AF573" s="334">
        <f t="shared" si="264"/>
        <v>0</v>
      </c>
      <c r="AG573" s="272">
        <f>IF(R573="kompletna",Q573*J573*0.0036*'lista, wskaźniki'!$F$13, IF(R573="częściowa",Q573*J573*0.0036*'lista, wskaźniki'!$F$14, IF(R573="brak",Q573*J573*0.0036*'lista, wskaźniki'!$F$15,)))</f>
        <v>0</v>
      </c>
      <c r="AH573" s="334">
        <f>IF(Y573="inne",K573*'lista, wskaźniki'!$E$35,IF(Y573="to samo źródło",0,IF(Y573=0,0)))</f>
        <v>0</v>
      </c>
      <c r="AI573" s="334" t="b">
        <f>IF(AA573="gaz z sieci",AC573*'lista, wskaźniki'!$D$21)</f>
        <v>0</v>
      </c>
      <c r="AJ573" s="272">
        <f>IF(AA573="węgiel",AB573*'lista, wskaźniki'!$D$20, IF('Sektor mieszkaniowy'!AA573="drewno",'Sektor mieszkaniowy'!AB573*'lista, wskaźniki'!$D$22,IF('Sektor mieszkaniowy'!AA573="pellet",AB573*'lista, wskaźniki'!$D$23,IF('Sektor mieszkaniowy'!AA573="gaz z sieci",AB573*'lista, wskaźniki'!$D$21,IF('Sektor mieszkaniowy'!AA573="olej opałowy",'Sektor mieszkaniowy'!AB573*'lista, wskaźniki'!$D$24)))))</f>
        <v>0</v>
      </c>
      <c r="AK573" s="1083">
        <f>AL573/'lista, wskaźniki'!$A$127</f>
        <v>0</v>
      </c>
      <c r="AL573" s="1080"/>
      <c r="AM573" s="20">
        <f>IF(AA573="węgiel",AF573*1/3.6*'lista, wskaźniki'!$F$20,IF(AA573="drewno",AF573*1/3.6*'lista, wskaźniki'!$F$22,IF(AA573="pellet",AF573*1/3.6*'lista, wskaźniki'!$F$23,IF(AA573="gaz z sieci",AF573*1/3.6*'lista, wskaźniki'!$F$21,IF(AA573="olej opałowy",AF573*1/3.6*'lista, wskaźniki'!$F$24,0)))))</f>
        <v>0</v>
      </c>
      <c r="AN573" s="20">
        <f>IF(AA573="węgiel",AF573*'lista, wskaźniki'!$E$42,IF(AA573="drewno",AF573*'lista, wskaźniki'!$G$42,IF(AA573="pellet",AF573*'lista, wskaźniki'!$H$42,IF(AA573="gaz z sieci",AF573*'lista, wskaźniki'!$F$42,IF(AA573="olej opałowy",AF573*'lista, wskaźniki'!$I$42,0)))))</f>
        <v>0</v>
      </c>
      <c r="AO573" s="20">
        <f>IF(AA573="węgiel",AF573*'lista, wskaźniki'!$E$43,IF(AA573="drewno",AF573*'lista, wskaźniki'!$G$43,IF(AA573="pellet",AF573*'lista, wskaźniki'!$H$43,IF(AA573="gaz z sieci",AF573*'lista, wskaźniki'!$F$43,IF(AA573="olej opałowy",AF573*'lista, wskaźniki'!$I$43,0)))))</f>
        <v>0</v>
      </c>
      <c r="AP573" s="20">
        <f>IF(AA573="węgiel",AF573*'lista, wskaźniki'!$E$44,IF(AA573="drewno",AF573*'lista, wskaźniki'!$G$44,IF(AA573="pellet",AF573*'lista, wskaźniki'!$H$44,IF(AA573="gaz z sieci",AF573*'lista, wskaźniki'!$F$44,IF(AA573="olej opałowy",AF573*'lista, wskaźniki'!$I$44,0)))))</f>
        <v>0</v>
      </c>
      <c r="AQ573" s="20" t="b">
        <f>IF(Z573="gaz",AH573*1/3.6*'lista, wskaźniki'!$F$21,IF(Z573="energia elektryczna",AH573*1/3.6*'lista, wskaźniki'!$F$26))</f>
        <v>0</v>
      </c>
      <c r="AR573" s="20" t="b">
        <f>IF(Z573="gaz",AH573*'lista, wskaźniki'!$F$42,IF(Z573="energia elektryczna",AH573*0))</f>
        <v>0</v>
      </c>
      <c r="AS573" s="20" t="b">
        <f>IF(Z573="gaz",AH573*'lista, wskaźniki'!$F$43,IF(Z573="energia elektryczna",AH573*0))</f>
        <v>0</v>
      </c>
      <c r="AT573" s="20" t="b">
        <f>IF(Z573="gaz",AH573*'lista, wskaźniki'!$F$44,IF(Z573="energia elektryczna",AH573*0))</f>
        <v>0</v>
      </c>
      <c r="AU573" s="20">
        <f>AI573*1/3.6*'lista, wskaźniki'!$F$21</f>
        <v>0</v>
      </c>
      <c r="AV573" s="20">
        <f>AI573*'lista, wskaźniki'!$F$42</f>
        <v>0</v>
      </c>
      <c r="AW573" s="20">
        <f>AI573*'lista, wskaźniki'!$F$43</f>
        <v>0</v>
      </c>
      <c r="AX573" s="20">
        <f>AI573*'lista, wskaźniki'!$F$44</f>
        <v>0</v>
      </c>
      <c r="AY573" s="20">
        <f>AK573*'lista, wskaźniki'!$F$26</f>
        <v>0</v>
      </c>
      <c r="AZ573" s="20">
        <f t="shared" si="236"/>
        <v>0</v>
      </c>
      <c r="BA573" s="20">
        <f t="shared" si="237"/>
        <v>0</v>
      </c>
      <c r="BB573" s="20">
        <f t="shared" si="238"/>
        <v>0</v>
      </c>
      <c r="BC573" s="20">
        <f t="shared" si="239"/>
        <v>0</v>
      </c>
      <c r="BD573" s="1080" t="s">
        <v>17</v>
      </c>
      <c r="BE573" s="1080" t="s">
        <v>16</v>
      </c>
      <c r="BF573" s="1080" t="s">
        <v>17</v>
      </c>
      <c r="BG573" s="1080" t="s">
        <v>17</v>
      </c>
      <c r="BH573" s="89"/>
      <c r="BI573" s="1080" t="s">
        <v>16</v>
      </c>
      <c r="BJ573" s="89" t="s">
        <v>52</v>
      </c>
      <c r="BK573" s="1080" t="s">
        <v>17</v>
      </c>
      <c r="BL573" s="89"/>
      <c r="BM573" s="89"/>
      <c r="BN573" s="89"/>
      <c r="BO573" s="89" t="s">
        <v>17</v>
      </c>
      <c r="BP573" s="89"/>
      <c r="BQ573" s="89" t="s">
        <v>120</v>
      </c>
      <c r="BR573" s="89">
        <v>2</v>
      </c>
      <c r="BS573" s="1074">
        <v>10000</v>
      </c>
      <c r="BT573" s="1074"/>
      <c r="BU573" s="1074"/>
      <c r="BV573" s="1074"/>
      <c r="BW573" s="1074"/>
      <c r="BX573" s="1074"/>
      <c r="BY573" s="1077"/>
      <c r="CA573" s="365">
        <f t="shared" si="240"/>
        <v>0</v>
      </c>
      <c r="CB573" s="365" t="b">
        <f t="shared" si="241"/>
        <v>0</v>
      </c>
      <c r="CC573" s="365" t="b">
        <f t="shared" si="242"/>
        <v>0</v>
      </c>
      <c r="CD573" s="365" t="b">
        <f t="shared" si="243"/>
        <v>0</v>
      </c>
      <c r="CE573" s="365" t="b">
        <f t="shared" si="244"/>
        <v>0</v>
      </c>
      <c r="CF573" s="365" t="b">
        <f t="shared" si="245"/>
        <v>0</v>
      </c>
      <c r="CG573" s="365" t="b">
        <f t="shared" si="246"/>
        <v>0</v>
      </c>
      <c r="CH573" s="365" t="b">
        <f t="shared" si="247"/>
        <v>0</v>
      </c>
      <c r="CI573" s="72">
        <f t="shared" si="248"/>
        <v>0</v>
      </c>
      <c r="CJ573" s="72" t="b">
        <f t="shared" si="249"/>
        <v>0</v>
      </c>
      <c r="CK573" s="72" t="b">
        <f t="shared" si="250"/>
        <v>0</v>
      </c>
      <c r="CL573" s="72">
        <f t="shared" si="251"/>
        <v>0</v>
      </c>
      <c r="CM573" s="72" t="b">
        <f t="shared" si="252"/>
        <v>0</v>
      </c>
      <c r="CN573" s="72" t="b">
        <f t="shared" si="253"/>
        <v>0</v>
      </c>
      <c r="CP573" s="13" t="b">
        <f t="shared" si="254"/>
        <v>0</v>
      </c>
      <c r="CQ573" s="13">
        <f t="shared" si="255"/>
        <v>0</v>
      </c>
      <c r="CR573" s="13">
        <f t="shared" si="256"/>
        <v>0</v>
      </c>
      <c r="CS573" s="13">
        <f t="shared" si="262"/>
        <v>0</v>
      </c>
      <c r="CT573" s="13" t="b">
        <f t="shared" si="261"/>
        <v>0</v>
      </c>
      <c r="CU573" s="13">
        <f t="shared" si="263"/>
        <v>0</v>
      </c>
      <c r="CV573" s="13" t="b">
        <f t="shared" si="257"/>
        <v>0</v>
      </c>
      <c r="CW573" s="13">
        <f t="shared" si="258"/>
        <v>0</v>
      </c>
      <c r="CX573" s="13" t="b">
        <f t="shared" si="259"/>
        <v>0</v>
      </c>
      <c r="CY573" s="13">
        <f t="shared" si="260"/>
        <v>0</v>
      </c>
    </row>
    <row r="574" spans="1:103" ht="15" thickBot="1">
      <c r="A574" s="932"/>
      <c r="B574" s="1081"/>
      <c r="C574" s="1081"/>
      <c r="D574" s="1081"/>
      <c r="E574" s="1081"/>
      <c r="F574" s="1081"/>
      <c r="G574" s="1081"/>
      <c r="H574" s="1081"/>
      <c r="I574" s="1081"/>
      <c r="J574" s="1081"/>
      <c r="K574" s="1081"/>
      <c r="L574" s="1081"/>
      <c r="M574" s="1081"/>
      <c r="N574" s="1081"/>
      <c r="O574" s="1081"/>
      <c r="P574" s="1081"/>
      <c r="Q574" s="941"/>
      <c r="R574" s="1081"/>
      <c r="S574" s="1081"/>
      <c r="T574" s="1081"/>
      <c r="U574" s="1081"/>
      <c r="V574" s="1081"/>
      <c r="W574" s="91"/>
      <c r="X574" s="91"/>
      <c r="Y574" s="91"/>
      <c r="Z574" s="91"/>
      <c r="AA574" s="91" t="s">
        <v>36</v>
      </c>
      <c r="AB574" s="92"/>
      <c r="AC574" s="92"/>
      <c r="AD574" s="91"/>
      <c r="AE574" s="1081"/>
      <c r="AF574" s="334">
        <f t="shared" si="264"/>
        <v>0</v>
      </c>
      <c r="AG574" s="272">
        <f>IF(R574="kompletna",Q574*J574*0.0036*'lista, wskaźniki'!$F$13, IF(R574="częściowa",Q574*J574*0.0036*'lista, wskaźniki'!$F$14, IF(R574="brak",Q574*J574*0.0036*'lista, wskaźniki'!$F$15,)))</f>
        <v>0</v>
      </c>
      <c r="AH574" s="334">
        <f>IF(Y574="inne",K574*'lista, wskaźniki'!$E$35,IF(Y574="to samo źródło",0,IF(Y574=0,0)))</f>
        <v>0</v>
      </c>
      <c r="AI574" s="334" t="b">
        <f>IF(AA574="gaz z sieci",AC574*'lista, wskaźniki'!$D$21)</f>
        <v>0</v>
      </c>
      <c r="AJ574" s="272">
        <f>IF(AA574="węgiel",AB574*'lista, wskaźniki'!$D$20, IF('Sektor mieszkaniowy'!AA574="drewno",'Sektor mieszkaniowy'!AB574*'lista, wskaźniki'!$D$22,IF('Sektor mieszkaniowy'!AA574="pellet",AB574*'lista, wskaźniki'!$D$23,IF('Sektor mieszkaniowy'!AA574="gaz z sieci",AB574*'lista, wskaźniki'!$D$21,IF('Sektor mieszkaniowy'!AA574="olej opałowy",'Sektor mieszkaniowy'!AB574*'lista, wskaźniki'!$D$24)))))</f>
        <v>0</v>
      </c>
      <c r="AK574" s="1084"/>
      <c r="AL574" s="1081"/>
      <c r="AM574" s="20">
        <f>IF(AA574="węgiel",AF574*1/3.6*'lista, wskaźniki'!$F$20,IF(AA574="drewno",AF574*1/3.6*'lista, wskaźniki'!$F$22,IF(AA574="pellet",AF574*1/3.6*'lista, wskaźniki'!$F$23,IF(AA574="gaz z sieci",AF574*1/3.6*'lista, wskaźniki'!$F$21,IF(AA574="olej opałowy",AF574*1/3.6*'lista, wskaźniki'!$F$24,0)))))</f>
        <v>0</v>
      </c>
      <c r="AN574" s="20">
        <f>IF(AA574="węgiel",AF574*'lista, wskaźniki'!$E$42,IF(AA574="drewno",AF574*'lista, wskaźniki'!$G$42,IF(AA574="pellet",AF574*'lista, wskaźniki'!$H$42,IF(AA574="gaz z sieci",AF574*'lista, wskaźniki'!$F$42,IF(AA574="olej opałowy",AF574*'lista, wskaźniki'!$I$42,0)))))</f>
        <v>0</v>
      </c>
      <c r="AO574" s="20">
        <f>IF(AA574="węgiel",AF574*'lista, wskaźniki'!$E$43,IF(AA574="drewno",AF574*'lista, wskaźniki'!$G$43,IF(AA574="pellet",AF574*'lista, wskaźniki'!$H$43,IF(AA574="gaz z sieci",AF574*'lista, wskaźniki'!$F$43,IF(AA574="olej opałowy",AF574*'lista, wskaźniki'!$I$43,0)))))</f>
        <v>0</v>
      </c>
      <c r="AP574" s="20">
        <f>IF(AA574="węgiel",AF574*'lista, wskaźniki'!$E$44,IF(AA574="drewno",AF574*'lista, wskaźniki'!$G$44,IF(AA574="pellet",AF574*'lista, wskaźniki'!$H$44,IF(AA574="gaz z sieci",AF574*'lista, wskaźniki'!$F$44,IF(AA574="olej opałowy",AF574*'lista, wskaźniki'!$I$44,0)))))</f>
        <v>0</v>
      </c>
      <c r="AQ574" s="20" t="b">
        <f>IF(Z574="gaz",AH574*1/3.6*'lista, wskaźniki'!$F$21,IF(Z574="energia elektryczna",AH574*1/3.6*'lista, wskaźniki'!$F$26))</f>
        <v>0</v>
      </c>
      <c r="AR574" s="20" t="b">
        <f>IF(Z574="gaz",AH574*'lista, wskaźniki'!$F$42,IF(Z574="energia elektryczna",AH574*0))</f>
        <v>0</v>
      </c>
      <c r="AS574" s="20" t="b">
        <f>IF(Z574="gaz",AH574*'lista, wskaźniki'!$F$43,IF(Z574="energia elektryczna",AH574*0))</f>
        <v>0</v>
      </c>
      <c r="AT574" s="20" t="b">
        <f>IF(Z574="gaz",AH574*'lista, wskaźniki'!$F$44,IF(Z574="energia elektryczna",AH574*0))</f>
        <v>0</v>
      </c>
      <c r="AU574" s="20">
        <f>AI574*1/3.6*'lista, wskaźniki'!$F$21</f>
        <v>0</v>
      </c>
      <c r="AV574" s="20">
        <f>AI574*'lista, wskaźniki'!$F$42</f>
        <v>0</v>
      </c>
      <c r="AW574" s="20">
        <f>AI574*'lista, wskaźniki'!$F$43</f>
        <v>0</v>
      </c>
      <c r="AX574" s="20">
        <f>AI574*'lista, wskaźniki'!$F$44</f>
        <v>0</v>
      </c>
      <c r="AY574" s="20">
        <f>AK574*'lista, wskaźniki'!$F$26</f>
        <v>0</v>
      </c>
      <c r="AZ574" s="20">
        <f t="shared" si="236"/>
        <v>0</v>
      </c>
      <c r="BA574" s="20">
        <f t="shared" si="237"/>
        <v>0</v>
      </c>
      <c r="BB574" s="20">
        <f t="shared" si="238"/>
        <v>0</v>
      </c>
      <c r="BC574" s="20">
        <f t="shared" si="239"/>
        <v>0</v>
      </c>
      <c r="BD574" s="1081"/>
      <c r="BE574" s="1081"/>
      <c r="BF574" s="1081"/>
      <c r="BG574" s="1081"/>
      <c r="BH574" s="91"/>
      <c r="BI574" s="1081"/>
      <c r="BJ574" s="91"/>
      <c r="BK574" s="1081"/>
      <c r="BL574" s="91"/>
      <c r="BM574" s="91"/>
      <c r="BN574" s="91"/>
      <c r="BO574" s="91"/>
      <c r="BP574" s="91"/>
      <c r="BQ574" s="91" t="s">
        <v>121</v>
      </c>
      <c r="BR574" s="91">
        <v>2</v>
      </c>
      <c r="BS574" s="1075"/>
      <c r="BT574" s="1075"/>
      <c r="BU574" s="1075"/>
      <c r="BV574" s="1075"/>
      <c r="BW574" s="1075"/>
      <c r="BX574" s="1075"/>
      <c r="BY574" s="1078"/>
      <c r="CA574" s="365" t="b">
        <f t="shared" si="240"/>
        <v>0</v>
      </c>
      <c r="CB574" s="365">
        <f t="shared" si="241"/>
        <v>0</v>
      </c>
      <c r="CC574" s="365" t="b">
        <f t="shared" si="242"/>
        <v>0</v>
      </c>
      <c r="CD574" s="365" t="b">
        <f t="shared" si="243"/>
        <v>0</v>
      </c>
      <c r="CE574" s="365" t="b">
        <f t="shared" si="244"/>
        <v>0</v>
      </c>
      <c r="CF574" s="365" t="b">
        <f t="shared" si="245"/>
        <v>0</v>
      </c>
      <c r="CG574" s="365" t="b">
        <f t="shared" si="246"/>
        <v>0</v>
      </c>
      <c r="CH574" s="365" t="b">
        <f t="shared" si="247"/>
        <v>0</v>
      </c>
      <c r="CI574" s="72" t="b">
        <f t="shared" si="248"/>
        <v>0</v>
      </c>
      <c r="CJ574" s="72">
        <f t="shared" si="249"/>
        <v>0</v>
      </c>
      <c r="CK574" s="72" t="b">
        <f t="shared" si="250"/>
        <v>0</v>
      </c>
      <c r="CL574" s="72">
        <f t="shared" si="251"/>
        <v>0</v>
      </c>
      <c r="CM574" s="72" t="b">
        <f t="shared" si="252"/>
        <v>0</v>
      </c>
      <c r="CN574" s="72" t="b">
        <f t="shared" si="253"/>
        <v>0</v>
      </c>
      <c r="CP574" s="13">
        <f t="shared" si="254"/>
        <v>0</v>
      </c>
      <c r="CQ574" s="13" t="b">
        <f t="shared" si="255"/>
        <v>0</v>
      </c>
      <c r="CR574" s="13" t="b">
        <f t="shared" si="256"/>
        <v>0</v>
      </c>
      <c r="CS574" s="13" t="b">
        <f t="shared" si="262"/>
        <v>0</v>
      </c>
      <c r="CT574" s="13" t="b">
        <f t="shared" si="261"/>
        <v>0</v>
      </c>
      <c r="CU574" s="13" t="b">
        <f t="shared" si="263"/>
        <v>0</v>
      </c>
      <c r="CV574" s="13" t="b">
        <f t="shared" si="257"/>
        <v>0</v>
      </c>
      <c r="CW574" s="13" t="b">
        <f t="shared" si="258"/>
        <v>0</v>
      </c>
      <c r="CX574" s="13" t="b">
        <f t="shared" si="259"/>
        <v>0</v>
      </c>
      <c r="CY574" s="13" t="b">
        <f t="shared" si="260"/>
        <v>0</v>
      </c>
    </row>
    <row r="575" spans="1:103" ht="15" thickBot="1">
      <c r="A575" s="932"/>
      <c r="B575" s="1081"/>
      <c r="C575" s="1081"/>
      <c r="D575" s="1081"/>
      <c r="E575" s="1081"/>
      <c r="F575" s="1081"/>
      <c r="G575" s="1081"/>
      <c r="H575" s="1081"/>
      <c r="I575" s="1081"/>
      <c r="J575" s="1081"/>
      <c r="K575" s="1081"/>
      <c r="L575" s="1081"/>
      <c r="M575" s="1081"/>
      <c r="N575" s="1081"/>
      <c r="O575" s="1081"/>
      <c r="P575" s="1081"/>
      <c r="Q575" s="941"/>
      <c r="R575" s="1081"/>
      <c r="S575" s="1081"/>
      <c r="T575" s="1081"/>
      <c r="U575" s="1081"/>
      <c r="V575" s="1081"/>
      <c r="W575" s="91"/>
      <c r="X575" s="91"/>
      <c r="Y575" s="91"/>
      <c r="Z575" s="91"/>
      <c r="AA575" s="91" t="s">
        <v>50</v>
      </c>
      <c r="AB575" s="92"/>
      <c r="AC575" s="92"/>
      <c r="AD575" s="91"/>
      <c r="AE575" s="1081"/>
      <c r="AF575" s="334">
        <f t="shared" si="264"/>
        <v>0</v>
      </c>
      <c r="AG575" s="272">
        <f>IF(R575="kompletna",Q575*J575*0.0036*'lista, wskaźniki'!$F$13, IF(R575="częściowa",Q575*J575*0.0036*'lista, wskaźniki'!$F$14, IF(R575="brak",Q575*J575*0.0036*'lista, wskaźniki'!$F$15,)))</f>
        <v>0</v>
      </c>
      <c r="AH575" s="334">
        <f>IF(Y575="inne",K575*'lista, wskaźniki'!$E$35,IF(Y575="to samo źródło",0,IF(Y575=0,0)))</f>
        <v>0</v>
      </c>
      <c r="AI575" s="334" t="b">
        <f>IF(AA575="gaz z sieci",AC575*'lista, wskaźniki'!$D$21)</f>
        <v>0</v>
      </c>
      <c r="AJ575" s="272">
        <f>IF(AA575="węgiel",AB575*'lista, wskaźniki'!$D$20, IF('Sektor mieszkaniowy'!AA575="drewno",'Sektor mieszkaniowy'!AB575*'lista, wskaźniki'!$D$22,IF('Sektor mieszkaniowy'!AA575="pellet",AB575*'lista, wskaźniki'!$D$23,IF('Sektor mieszkaniowy'!AA575="gaz z sieci",AB575*'lista, wskaźniki'!$D$21,IF('Sektor mieszkaniowy'!AA575="olej opałowy",'Sektor mieszkaniowy'!AB575*'lista, wskaźniki'!$D$24)))))</f>
        <v>0</v>
      </c>
      <c r="AK575" s="1084"/>
      <c r="AL575" s="1081"/>
      <c r="AM575" s="20">
        <f>IF(AA575="węgiel",AF575*1/3.6*'lista, wskaźniki'!$F$20,IF(AA575="drewno",AF575*1/3.6*'lista, wskaźniki'!$F$22,IF(AA575="pellet",AF575*1/3.6*'lista, wskaźniki'!$F$23,IF(AA575="gaz z sieci",AF575*1/3.6*'lista, wskaźniki'!$F$21,IF(AA575="olej opałowy",AF575*1/3.6*'lista, wskaźniki'!$F$24,0)))))</f>
        <v>0</v>
      </c>
      <c r="AN575" s="20">
        <f>IF(AA575="węgiel",AF575*'lista, wskaźniki'!$E$42,IF(AA575="drewno",AF575*'lista, wskaźniki'!$G$42,IF(AA575="pellet",AF575*'lista, wskaźniki'!$H$42,IF(AA575="gaz z sieci",AF575*'lista, wskaźniki'!$F$42,IF(AA575="olej opałowy",AF575*'lista, wskaźniki'!$I$42,0)))))</f>
        <v>0</v>
      </c>
      <c r="AO575" s="20">
        <f>IF(AA575="węgiel",AF575*'lista, wskaźniki'!$E$43,IF(AA575="drewno",AF575*'lista, wskaźniki'!$G$43,IF(AA575="pellet",AF575*'lista, wskaźniki'!$H$43,IF(AA575="gaz z sieci",AF575*'lista, wskaźniki'!$F$43,IF(AA575="olej opałowy",AF575*'lista, wskaźniki'!$I$43,0)))))</f>
        <v>0</v>
      </c>
      <c r="AP575" s="20">
        <f>IF(AA575="węgiel",AF575*'lista, wskaźniki'!$E$44,IF(AA575="drewno",AF575*'lista, wskaźniki'!$G$44,IF(AA575="pellet",AF575*'lista, wskaźniki'!$H$44,IF(AA575="gaz z sieci",AF575*'lista, wskaźniki'!$F$44,IF(AA575="olej opałowy",AF575*'lista, wskaźniki'!$I$44,0)))))</f>
        <v>0</v>
      </c>
      <c r="AQ575" s="20" t="b">
        <f>IF(Z575="gaz",AH575*1/3.6*'lista, wskaźniki'!$F$21,IF(Z575="energia elektryczna",AH575*1/3.6*'lista, wskaźniki'!$F$26))</f>
        <v>0</v>
      </c>
      <c r="AR575" s="20" t="b">
        <f>IF(Z575="gaz",AH575*'lista, wskaźniki'!$F$42,IF(Z575="energia elektryczna",AH575*0))</f>
        <v>0</v>
      </c>
      <c r="AS575" s="20" t="b">
        <f>IF(Z575="gaz",AH575*'lista, wskaźniki'!$F$43,IF(Z575="energia elektryczna",AH575*0))</f>
        <v>0</v>
      </c>
      <c r="AT575" s="20" t="b">
        <f>IF(Z575="gaz",AH575*'lista, wskaźniki'!$F$44,IF(Z575="energia elektryczna",AH575*0))</f>
        <v>0</v>
      </c>
      <c r="AU575" s="20">
        <f>AI575*1/3.6*'lista, wskaźniki'!$F$21</f>
        <v>0</v>
      </c>
      <c r="AV575" s="20">
        <f>AI575*'lista, wskaźniki'!$F$42</f>
        <v>0</v>
      </c>
      <c r="AW575" s="20">
        <f>AI575*'lista, wskaźniki'!$F$43</f>
        <v>0</v>
      </c>
      <c r="AX575" s="20">
        <f>AI575*'lista, wskaźniki'!$F$44</f>
        <v>0</v>
      </c>
      <c r="AY575" s="20">
        <f>AK575*'lista, wskaźniki'!$F$26</f>
        <v>0</v>
      </c>
      <c r="AZ575" s="20">
        <f t="shared" si="236"/>
        <v>0</v>
      </c>
      <c r="BA575" s="20">
        <f t="shared" si="237"/>
        <v>0</v>
      </c>
      <c r="BB575" s="20">
        <f t="shared" si="238"/>
        <v>0</v>
      </c>
      <c r="BC575" s="20">
        <f t="shared" si="239"/>
        <v>0</v>
      </c>
      <c r="BD575" s="1081"/>
      <c r="BE575" s="1081"/>
      <c r="BF575" s="1081"/>
      <c r="BG575" s="1081"/>
      <c r="BH575" s="91"/>
      <c r="BI575" s="1081"/>
      <c r="BJ575" s="91"/>
      <c r="BK575" s="1081"/>
      <c r="BL575" s="91"/>
      <c r="BM575" s="91"/>
      <c r="BN575" s="91"/>
      <c r="BO575" s="91"/>
      <c r="BP575" s="91"/>
      <c r="BQ575" s="91"/>
      <c r="BR575" s="91"/>
      <c r="BS575" s="1075"/>
      <c r="BT575" s="1075"/>
      <c r="BU575" s="1075"/>
      <c r="BV575" s="1075"/>
      <c r="BW575" s="1075"/>
      <c r="BX575" s="1075"/>
      <c r="BY575" s="1078"/>
      <c r="CA575" s="365" t="b">
        <f t="shared" si="240"/>
        <v>0</v>
      </c>
      <c r="CB575" s="365" t="b">
        <f t="shared" si="241"/>
        <v>0</v>
      </c>
      <c r="CC575" s="365">
        <f t="shared" si="242"/>
        <v>0</v>
      </c>
      <c r="CD575" s="365" t="b">
        <f t="shared" si="243"/>
        <v>0</v>
      </c>
      <c r="CE575" s="365" t="b">
        <f t="shared" si="244"/>
        <v>0</v>
      </c>
      <c r="CF575" s="365" t="b">
        <f t="shared" si="245"/>
        <v>0</v>
      </c>
      <c r="CG575" s="365" t="b">
        <f t="shared" si="246"/>
        <v>0</v>
      </c>
      <c r="CH575" s="365" t="b">
        <f t="shared" si="247"/>
        <v>0</v>
      </c>
      <c r="CI575" s="72" t="b">
        <f t="shared" si="248"/>
        <v>0</v>
      </c>
      <c r="CJ575" s="72" t="b">
        <f t="shared" si="249"/>
        <v>0</v>
      </c>
      <c r="CK575" s="72">
        <f t="shared" si="250"/>
        <v>0</v>
      </c>
      <c r="CL575" s="72">
        <f t="shared" si="251"/>
        <v>0</v>
      </c>
      <c r="CM575" s="72" t="b">
        <f t="shared" si="252"/>
        <v>0</v>
      </c>
      <c r="CN575" s="72" t="b">
        <f t="shared" si="253"/>
        <v>0</v>
      </c>
      <c r="CP575" s="13">
        <f t="shared" si="254"/>
        <v>0</v>
      </c>
      <c r="CQ575" s="13" t="b">
        <f t="shared" si="255"/>
        <v>0</v>
      </c>
      <c r="CR575" s="13" t="b">
        <f t="shared" si="256"/>
        <v>0</v>
      </c>
      <c r="CS575" s="13" t="b">
        <f t="shared" si="262"/>
        <v>0</v>
      </c>
      <c r="CT575" s="13" t="b">
        <f t="shared" si="261"/>
        <v>0</v>
      </c>
      <c r="CU575" s="13" t="b">
        <f t="shared" si="263"/>
        <v>0</v>
      </c>
      <c r="CV575" s="13" t="b">
        <f t="shared" si="257"/>
        <v>0</v>
      </c>
      <c r="CW575" s="13" t="b">
        <f t="shared" si="258"/>
        <v>0</v>
      </c>
      <c r="CX575" s="13" t="b">
        <f t="shared" si="259"/>
        <v>0</v>
      </c>
      <c r="CY575" s="13" t="b">
        <f t="shared" si="260"/>
        <v>0</v>
      </c>
    </row>
    <row r="576" spans="1:103" ht="15" thickBot="1">
      <c r="A576" s="932"/>
      <c r="B576" s="1081"/>
      <c r="C576" s="1081"/>
      <c r="D576" s="1081"/>
      <c r="E576" s="1081"/>
      <c r="F576" s="1081"/>
      <c r="G576" s="1081"/>
      <c r="H576" s="1081"/>
      <c r="I576" s="1081"/>
      <c r="J576" s="1081"/>
      <c r="K576" s="1081"/>
      <c r="L576" s="1081"/>
      <c r="M576" s="1081"/>
      <c r="N576" s="1081"/>
      <c r="O576" s="1081"/>
      <c r="P576" s="1081"/>
      <c r="Q576" s="941"/>
      <c r="R576" s="1081"/>
      <c r="S576" s="1081"/>
      <c r="T576" s="1081"/>
      <c r="U576" s="1081"/>
      <c r="V576" s="1081"/>
      <c r="W576" s="91"/>
      <c r="X576" s="91"/>
      <c r="Y576" s="91"/>
      <c r="Z576" s="91"/>
      <c r="AA576" s="91" t="s">
        <v>38</v>
      </c>
      <c r="AB576" s="92"/>
      <c r="AC576" s="92"/>
      <c r="AD576" s="91"/>
      <c r="AE576" s="1081"/>
      <c r="AF576" s="334">
        <f t="shared" si="264"/>
        <v>0</v>
      </c>
      <c r="AG576" s="272">
        <f>IF(R576="kompletna",Q576*J576*0.0036*'lista, wskaźniki'!$F$13, IF(R576="częściowa",Q576*J576*0.0036*'lista, wskaźniki'!$F$14, IF(R576="brak",Q576*J576*0.0036*'lista, wskaźniki'!$F$15,)))</f>
        <v>0</v>
      </c>
      <c r="AH576" s="334">
        <f>IF(Y576="inne",K576*'lista, wskaźniki'!$E$35,IF(Y576="to samo źródło",0,IF(Y576=0,0)))</f>
        <v>0</v>
      </c>
      <c r="AI576" s="334">
        <f>IF(AA576="gaz z sieci",AC576*'lista, wskaźniki'!$D$21)</f>
        <v>0</v>
      </c>
      <c r="AJ576" s="272">
        <f>IF(AA576="węgiel",AB576*'lista, wskaźniki'!$D$20, IF('Sektor mieszkaniowy'!AA576="drewno",'Sektor mieszkaniowy'!AB576*'lista, wskaźniki'!$D$22,IF('Sektor mieszkaniowy'!AA576="pellet",AB576*'lista, wskaźniki'!$D$23,IF('Sektor mieszkaniowy'!AA576="gaz z sieci",AB576*'lista, wskaźniki'!$D$21,IF('Sektor mieszkaniowy'!AA576="olej opałowy",'Sektor mieszkaniowy'!AB576*'lista, wskaźniki'!$D$24)))))</f>
        <v>0</v>
      </c>
      <c r="AK576" s="1084"/>
      <c r="AL576" s="1081"/>
      <c r="AM576" s="20">
        <f>IF(AA576="węgiel",AF576*1/3.6*'lista, wskaźniki'!$F$20,IF(AA576="drewno",AF576*1/3.6*'lista, wskaźniki'!$F$22,IF(AA576="pellet",AF576*1/3.6*'lista, wskaźniki'!$F$23,IF(AA576="gaz z sieci",AF576*1/3.6*'lista, wskaźniki'!$F$21,IF(AA576="olej opałowy",AF576*1/3.6*'lista, wskaźniki'!$F$24,0)))))</f>
        <v>0</v>
      </c>
      <c r="AN576" s="20">
        <f>IF(AA576="węgiel",AF576*'lista, wskaźniki'!$E$42,IF(AA576="drewno",AF576*'lista, wskaźniki'!$G$42,IF(AA576="pellet",AF576*'lista, wskaźniki'!$H$42,IF(AA576="gaz z sieci",AF576*'lista, wskaźniki'!$F$42,IF(AA576="olej opałowy",AF576*'lista, wskaźniki'!$I$42,0)))))</f>
        <v>0</v>
      </c>
      <c r="AO576" s="20">
        <f>IF(AA576="węgiel",AF576*'lista, wskaźniki'!$E$43,IF(AA576="drewno",AF576*'lista, wskaźniki'!$G$43,IF(AA576="pellet",AF576*'lista, wskaźniki'!$H$43,IF(AA576="gaz z sieci",AF576*'lista, wskaźniki'!$F$43,IF(AA576="olej opałowy",AF576*'lista, wskaźniki'!$I$43,0)))))</f>
        <v>0</v>
      </c>
      <c r="AP576" s="20">
        <f>IF(AA576="węgiel",AF576*'lista, wskaźniki'!$E$44,IF(AA576="drewno",AF576*'lista, wskaźniki'!$G$44,IF(AA576="pellet",AF576*'lista, wskaźniki'!$H$44,IF(AA576="gaz z sieci",AF576*'lista, wskaźniki'!$F$44,IF(AA576="olej opałowy",AF576*'lista, wskaźniki'!$I$44,0)))))</f>
        <v>0</v>
      </c>
      <c r="AQ576" s="20" t="b">
        <f>IF(Z576="gaz",AH576*1/3.6*'lista, wskaźniki'!$F$21,IF(Z576="energia elektryczna",AH576*1/3.6*'lista, wskaźniki'!$F$26))</f>
        <v>0</v>
      </c>
      <c r="AR576" s="20" t="b">
        <f>IF(Z576="gaz",AH576*'lista, wskaźniki'!$F$42,IF(Z576="energia elektryczna",AH576*0))</f>
        <v>0</v>
      </c>
      <c r="AS576" s="20" t="b">
        <f>IF(Z576="gaz",AH576*'lista, wskaźniki'!$F$43,IF(Z576="energia elektryczna",AH576*0))</f>
        <v>0</v>
      </c>
      <c r="AT576" s="20" t="b">
        <f>IF(Z576="gaz",AH576*'lista, wskaźniki'!$F$44,IF(Z576="energia elektryczna",AH576*0))</f>
        <v>0</v>
      </c>
      <c r="AU576" s="20">
        <f>AI576*1/3.6*'lista, wskaźniki'!$F$21</f>
        <v>0</v>
      </c>
      <c r="AV576" s="20">
        <f>AI576*'lista, wskaźniki'!$F$42</f>
        <v>0</v>
      </c>
      <c r="AW576" s="20">
        <f>AI576*'lista, wskaźniki'!$F$43</f>
        <v>0</v>
      </c>
      <c r="AX576" s="20">
        <f>AI576*'lista, wskaźniki'!$F$44</f>
        <v>0</v>
      </c>
      <c r="AY576" s="20">
        <f>AK576*'lista, wskaźniki'!$F$26</f>
        <v>0</v>
      </c>
      <c r="AZ576" s="20">
        <f t="shared" si="236"/>
        <v>0</v>
      </c>
      <c r="BA576" s="20">
        <f t="shared" si="237"/>
        <v>0</v>
      </c>
      <c r="BB576" s="20">
        <f t="shared" si="238"/>
        <v>0</v>
      </c>
      <c r="BC576" s="20">
        <f t="shared" si="239"/>
        <v>0</v>
      </c>
      <c r="BD576" s="1081"/>
      <c r="BE576" s="1081"/>
      <c r="BF576" s="1081"/>
      <c r="BG576" s="1081"/>
      <c r="BH576" s="91"/>
      <c r="BI576" s="1081"/>
      <c r="BJ576" s="91"/>
      <c r="BK576" s="1081"/>
      <c r="BL576" s="91"/>
      <c r="BM576" s="91"/>
      <c r="BN576" s="91"/>
      <c r="BO576" s="91"/>
      <c r="BP576" s="91"/>
      <c r="BQ576" s="91"/>
      <c r="BR576" s="91"/>
      <c r="BS576" s="1075"/>
      <c r="BT576" s="1075"/>
      <c r="BU576" s="1075"/>
      <c r="BV576" s="1075"/>
      <c r="BW576" s="1075"/>
      <c r="BX576" s="1075"/>
      <c r="BY576" s="1078"/>
      <c r="CA576" s="365" t="b">
        <f t="shared" si="240"/>
        <v>0</v>
      </c>
      <c r="CB576" s="365" t="b">
        <f t="shared" si="241"/>
        <v>0</v>
      </c>
      <c r="CC576" s="365" t="b">
        <f t="shared" si="242"/>
        <v>0</v>
      </c>
      <c r="CD576" s="365">
        <f t="shared" si="243"/>
        <v>0</v>
      </c>
      <c r="CE576" s="365" t="b">
        <f t="shared" si="244"/>
        <v>0</v>
      </c>
      <c r="CF576" s="365" t="b">
        <f t="shared" si="245"/>
        <v>0</v>
      </c>
      <c r="CG576" s="365" t="b">
        <f t="shared" si="246"/>
        <v>0</v>
      </c>
      <c r="CH576" s="365">
        <f t="shared" si="247"/>
        <v>0</v>
      </c>
      <c r="CI576" s="72" t="b">
        <f t="shared" si="248"/>
        <v>0</v>
      </c>
      <c r="CJ576" s="72" t="b">
        <f t="shared" si="249"/>
        <v>0</v>
      </c>
      <c r="CK576" s="72" t="b">
        <f t="shared" si="250"/>
        <v>0</v>
      </c>
      <c r="CL576" s="72">
        <f t="shared" si="251"/>
        <v>0</v>
      </c>
      <c r="CM576" s="72" t="b">
        <f t="shared" si="252"/>
        <v>0</v>
      </c>
      <c r="CN576" s="72" t="b">
        <f t="shared" si="253"/>
        <v>0</v>
      </c>
      <c r="CP576" s="13">
        <f t="shared" si="254"/>
        <v>0</v>
      </c>
      <c r="CQ576" s="13" t="b">
        <f t="shared" si="255"/>
        <v>0</v>
      </c>
      <c r="CR576" s="13" t="b">
        <f t="shared" si="256"/>
        <v>0</v>
      </c>
      <c r="CS576" s="13" t="b">
        <f t="shared" si="262"/>
        <v>0</v>
      </c>
      <c r="CT576" s="13" t="b">
        <f t="shared" si="261"/>
        <v>0</v>
      </c>
      <c r="CU576" s="13" t="b">
        <f t="shared" si="263"/>
        <v>0</v>
      </c>
      <c r="CV576" s="13" t="b">
        <f t="shared" si="257"/>
        <v>0</v>
      </c>
      <c r="CW576" s="13" t="b">
        <f t="shared" si="258"/>
        <v>0</v>
      </c>
      <c r="CX576" s="13" t="b">
        <f t="shared" si="259"/>
        <v>0</v>
      </c>
      <c r="CY576" s="13" t="b">
        <f t="shared" si="260"/>
        <v>0</v>
      </c>
    </row>
    <row r="577" spans="1:103" ht="15" thickBot="1">
      <c r="A577" s="933"/>
      <c r="B577" s="1082"/>
      <c r="C577" s="1082"/>
      <c r="D577" s="1082"/>
      <c r="E577" s="1082"/>
      <c r="F577" s="1082"/>
      <c r="G577" s="1082"/>
      <c r="H577" s="1082"/>
      <c r="I577" s="1082"/>
      <c r="J577" s="1082"/>
      <c r="K577" s="1082"/>
      <c r="L577" s="1082"/>
      <c r="M577" s="1082"/>
      <c r="N577" s="1082"/>
      <c r="O577" s="1082"/>
      <c r="P577" s="1082"/>
      <c r="Q577" s="942"/>
      <c r="R577" s="1082"/>
      <c r="S577" s="1082"/>
      <c r="T577" s="1082"/>
      <c r="U577" s="1082"/>
      <c r="V577" s="1082"/>
      <c r="W577" s="93"/>
      <c r="X577" s="93"/>
      <c r="Y577" s="93"/>
      <c r="Z577" s="93"/>
      <c r="AA577" s="93" t="s">
        <v>37</v>
      </c>
      <c r="AB577" s="94"/>
      <c r="AC577" s="94"/>
      <c r="AD577" s="93"/>
      <c r="AE577" s="1082"/>
      <c r="AF577" s="334">
        <f t="shared" si="264"/>
        <v>0</v>
      </c>
      <c r="AG577" s="272">
        <f>IF(R577="kompletna",Q577*J577*0.0036*'lista, wskaźniki'!$F$13, IF(R577="częściowa",Q577*J577*0.0036*'lista, wskaźniki'!$F$14, IF(R577="brak",Q577*J577*0.0036*'lista, wskaźniki'!$F$15,)))</f>
        <v>0</v>
      </c>
      <c r="AH577" s="334">
        <f>IF(Y577="inne",K577*'lista, wskaźniki'!$E$35,IF(Y577="to samo źródło",0,IF(Y577=0,0)))</f>
        <v>0</v>
      </c>
      <c r="AI577" s="334" t="b">
        <f>IF(AA577="gaz z sieci",AC577*'lista, wskaźniki'!$D$21)</f>
        <v>0</v>
      </c>
      <c r="AJ577" s="272">
        <f>IF(AA577="węgiel",AB577*'lista, wskaźniki'!$D$20, IF('Sektor mieszkaniowy'!AA577="drewno",'Sektor mieszkaniowy'!AB577*'lista, wskaźniki'!$D$22,IF('Sektor mieszkaniowy'!AA577="pellet",AB577*'lista, wskaźniki'!$D$23,IF('Sektor mieszkaniowy'!AA577="gaz z sieci",AB577*'lista, wskaźniki'!$D$21,IF('Sektor mieszkaniowy'!AA577="olej opałowy",'Sektor mieszkaniowy'!AB577*'lista, wskaźniki'!$D$24)))))</f>
        <v>0</v>
      </c>
      <c r="AK577" s="1085"/>
      <c r="AL577" s="1082"/>
      <c r="AM577" s="20">
        <f>IF(AA577="węgiel",AF577*1/3.6*'lista, wskaźniki'!$F$20,IF(AA577="drewno",AF577*1/3.6*'lista, wskaźniki'!$F$22,IF(AA577="pellet",AF577*1/3.6*'lista, wskaźniki'!$F$23,IF(AA577="gaz z sieci",AF577*1/3.6*'lista, wskaźniki'!$F$21,IF(AA577="olej opałowy",AF577*1/3.6*'lista, wskaźniki'!$F$24,0)))))</f>
        <v>0</v>
      </c>
      <c r="AN577" s="20">
        <f>IF(AA577="węgiel",AF577*'lista, wskaźniki'!$E$42,IF(AA577="drewno",AF577*'lista, wskaźniki'!$G$42,IF(AA577="pellet",AF577*'lista, wskaźniki'!$H$42,IF(AA577="gaz z sieci",AF577*'lista, wskaźniki'!$F$42,IF(AA577="olej opałowy",AF577*'lista, wskaźniki'!$I$42,0)))))</f>
        <v>0</v>
      </c>
      <c r="AO577" s="20">
        <f>IF(AA577="węgiel",AF577*'lista, wskaźniki'!$E$43,IF(AA577="drewno",AF577*'lista, wskaźniki'!$G$43,IF(AA577="pellet",AF577*'lista, wskaźniki'!$H$43,IF(AA577="gaz z sieci",AF577*'lista, wskaźniki'!$F$43,IF(AA577="olej opałowy",AF577*'lista, wskaźniki'!$I$43,0)))))</f>
        <v>0</v>
      </c>
      <c r="AP577" s="20">
        <f>IF(AA577="węgiel",AF577*'lista, wskaźniki'!$E$44,IF(AA577="drewno",AF577*'lista, wskaźniki'!$G$44,IF(AA577="pellet",AF577*'lista, wskaźniki'!$H$44,IF(AA577="gaz z sieci",AF577*'lista, wskaźniki'!$F$44,IF(AA577="olej opałowy",AF577*'lista, wskaźniki'!$I$44,0)))))</f>
        <v>0</v>
      </c>
      <c r="AQ577" s="20" t="b">
        <f>IF(Z577="gaz",AH577*1/3.6*'lista, wskaźniki'!$F$21,IF(Z577="energia elektryczna",AH577*1/3.6*'lista, wskaźniki'!$F$26))</f>
        <v>0</v>
      </c>
      <c r="AR577" s="20" t="b">
        <f>IF(Z577="gaz",AH577*'lista, wskaźniki'!$F$42,IF(Z577="energia elektryczna",AH577*0))</f>
        <v>0</v>
      </c>
      <c r="AS577" s="20" t="b">
        <f>IF(Z577="gaz",AH577*'lista, wskaźniki'!$F$43,IF(Z577="energia elektryczna",AH577*0))</f>
        <v>0</v>
      </c>
      <c r="AT577" s="20" t="b">
        <f>IF(Z577="gaz",AH577*'lista, wskaźniki'!$F$44,IF(Z577="energia elektryczna",AH577*0))</f>
        <v>0</v>
      </c>
      <c r="AU577" s="20">
        <f>AI577*1/3.6*'lista, wskaźniki'!$F$21</f>
        <v>0</v>
      </c>
      <c r="AV577" s="20">
        <f>AI577*'lista, wskaźniki'!$F$42</f>
        <v>0</v>
      </c>
      <c r="AW577" s="20">
        <f>AI577*'lista, wskaźniki'!$F$43</f>
        <v>0</v>
      </c>
      <c r="AX577" s="20">
        <f>AI577*'lista, wskaźniki'!$F$44</f>
        <v>0</v>
      </c>
      <c r="AY577" s="20">
        <f>AK577*'lista, wskaźniki'!$F$26</f>
        <v>0</v>
      </c>
      <c r="AZ577" s="20">
        <f t="shared" si="236"/>
        <v>0</v>
      </c>
      <c r="BA577" s="20">
        <f t="shared" si="237"/>
        <v>0</v>
      </c>
      <c r="BB577" s="20">
        <f t="shared" si="238"/>
        <v>0</v>
      </c>
      <c r="BC577" s="20">
        <f t="shared" si="239"/>
        <v>0</v>
      </c>
      <c r="BD577" s="1082"/>
      <c r="BE577" s="1082"/>
      <c r="BF577" s="1082"/>
      <c r="BG577" s="1082"/>
      <c r="BH577" s="93"/>
      <c r="BI577" s="1082"/>
      <c r="BJ577" s="93"/>
      <c r="BK577" s="1082"/>
      <c r="BL577" s="93"/>
      <c r="BM577" s="93"/>
      <c r="BN577" s="93"/>
      <c r="BO577" s="93"/>
      <c r="BP577" s="93"/>
      <c r="BQ577" s="93"/>
      <c r="BR577" s="93"/>
      <c r="BS577" s="1076"/>
      <c r="BT577" s="1076"/>
      <c r="BU577" s="1076"/>
      <c r="BV577" s="1076"/>
      <c r="BW577" s="1076"/>
      <c r="BX577" s="1076"/>
      <c r="BY577" s="1079"/>
      <c r="CA577" s="365" t="b">
        <f t="shared" si="240"/>
        <v>0</v>
      </c>
      <c r="CB577" s="365" t="b">
        <f t="shared" si="241"/>
        <v>0</v>
      </c>
      <c r="CC577" s="365" t="b">
        <f t="shared" si="242"/>
        <v>0</v>
      </c>
      <c r="CD577" s="365" t="b">
        <f t="shared" si="243"/>
        <v>0</v>
      </c>
      <c r="CE577" s="365">
        <f t="shared" si="244"/>
        <v>0</v>
      </c>
      <c r="CF577" s="365" t="b">
        <f t="shared" si="245"/>
        <v>0</v>
      </c>
      <c r="CG577" s="365" t="b">
        <f t="shared" si="246"/>
        <v>0</v>
      </c>
      <c r="CH577" s="365" t="b">
        <f t="shared" si="247"/>
        <v>0</v>
      </c>
      <c r="CI577" s="72" t="b">
        <f t="shared" si="248"/>
        <v>0</v>
      </c>
      <c r="CJ577" s="72" t="b">
        <f t="shared" si="249"/>
        <v>0</v>
      </c>
      <c r="CK577" s="72" t="b">
        <f t="shared" si="250"/>
        <v>0</v>
      </c>
      <c r="CL577" s="72">
        <f t="shared" si="251"/>
        <v>0</v>
      </c>
      <c r="CM577" s="72">
        <f t="shared" si="252"/>
        <v>0</v>
      </c>
      <c r="CN577" s="72" t="b">
        <f t="shared" si="253"/>
        <v>0</v>
      </c>
      <c r="CP577" s="13">
        <f t="shared" si="254"/>
        <v>0</v>
      </c>
      <c r="CQ577" s="13" t="b">
        <f t="shared" si="255"/>
        <v>0</v>
      </c>
      <c r="CR577" s="13" t="b">
        <f t="shared" si="256"/>
        <v>0</v>
      </c>
      <c r="CS577" s="13" t="b">
        <f t="shared" si="262"/>
        <v>0</v>
      </c>
      <c r="CT577" s="13" t="b">
        <f t="shared" si="261"/>
        <v>0</v>
      </c>
      <c r="CU577" s="13" t="b">
        <f t="shared" si="263"/>
        <v>0</v>
      </c>
      <c r="CV577" s="13" t="b">
        <f t="shared" si="257"/>
        <v>0</v>
      </c>
      <c r="CW577" s="13" t="b">
        <f t="shared" si="258"/>
        <v>0</v>
      </c>
      <c r="CX577" s="13" t="b">
        <f t="shared" si="259"/>
        <v>0</v>
      </c>
      <c r="CY577" s="13" t="b">
        <f t="shared" si="260"/>
        <v>0</v>
      </c>
    </row>
    <row r="578" spans="1:103" ht="15" thickBot="1">
      <c r="A578" s="931">
        <v>116</v>
      </c>
      <c r="B578" s="1080" t="s">
        <v>211</v>
      </c>
      <c r="C578" s="1080"/>
      <c r="D578" s="1080" t="s">
        <v>1</v>
      </c>
      <c r="E578" s="1080" t="s">
        <v>5</v>
      </c>
      <c r="F578" s="1080">
        <v>1</v>
      </c>
      <c r="G578" s="1080"/>
      <c r="H578" s="1080"/>
      <c r="I578" s="1080" t="s">
        <v>10</v>
      </c>
      <c r="J578" s="1080">
        <v>45</v>
      </c>
      <c r="K578" s="1080">
        <v>4</v>
      </c>
      <c r="L578" s="1080" t="s">
        <v>16</v>
      </c>
      <c r="M578" s="1080">
        <v>100</v>
      </c>
      <c r="N578" s="1080" t="s">
        <v>17</v>
      </c>
      <c r="O578" s="1080"/>
      <c r="P578" s="1080" t="s">
        <v>17</v>
      </c>
      <c r="Q578" s="940">
        <f>IF(I578="&lt;1966",'lista, wskaźniki'!$G$4,IF(I578="1967-1985",'lista, wskaźniki'!$G$5,IF(I578="1986-1992",'lista, wskaźniki'!$G$6,IF(I578="1993-1996",'lista, wskaźniki'!$G$7,IF(I578="&gt;1997",'lista, wskaźniki'!$G$8,IF(I578=0,'lista, wskaźniki'!$G$4))))))</f>
        <v>290</v>
      </c>
      <c r="R578" s="1080" t="s">
        <v>23</v>
      </c>
      <c r="S578" s="1080" t="s">
        <v>31</v>
      </c>
      <c r="T578" s="1080"/>
      <c r="U578" s="1080"/>
      <c r="V578" s="1080"/>
      <c r="W578" s="20" t="s">
        <v>36</v>
      </c>
      <c r="X578" s="89" t="s">
        <v>39</v>
      </c>
      <c r="Y578" s="89" t="s">
        <v>42</v>
      </c>
      <c r="Z578" s="89"/>
      <c r="AA578" s="89" t="s">
        <v>35</v>
      </c>
      <c r="AB578" s="90"/>
      <c r="AC578" s="90"/>
      <c r="AD578" s="89"/>
      <c r="AE578" s="1080"/>
      <c r="AF578" s="334">
        <f t="shared" si="264"/>
        <v>0</v>
      </c>
      <c r="AG578" s="272">
        <v>0</v>
      </c>
      <c r="AH578" s="334">
        <f>IF(Y578="inne",K578*'lista, wskaźniki'!$E$35,IF(Y578="to samo źródło",0,IF(Y578=0,0)))</f>
        <v>0</v>
      </c>
      <c r="AI578" s="334" t="b">
        <f>IF(AA578="gaz z sieci",AC578*'lista, wskaźniki'!$D$21)</f>
        <v>0</v>
      </c>
      <c r="AJ578" s="272">
        <f>IF(AA578="węgiel",AB578*'lista, wskaźniki'!$D$20, IF('Sektor mieszkaniowy'!AA578="drewno",'Sektor mieszkaniowy'!AB578*'lista, wskaźniki'!$D$22,IF('Sektor mieszkaniowy'!AA578="pellet",AB578*'lista, wskaźniki'!$D$23,IF('Sektor mieszkaniowy'!AA578="gaz z sieci",AB578*'lista, wskaźniki'!$D$21,IF('Sektor mieszkaniowy'!AA578="olej opałowy",'Sektor mieszkaniowy'!AB578*'lista, wskaźniki'!$D$24)))))</f>
        <v>0</v>
      </c>
      <c r="AK578" s="1083">
        <f>AL578/'lista, wskaźniki'!$A$127</f>
        <v>0</v>
      </c>
      <c r="AL578" s="1080"/>
      <c r="AM578" s="20">
        <f>IF(AA578="węgiel",AF578*1/3.6*'lista, wskaźniki'!$F$20,IF(AA578="drewno",AF578*1/3.6*'lista, wskaźniki'!$F$22,IF(AA578="pellet",AF578*1/3.6*'lista, wskaźniki'!$F$23,IF(AA578="gaz z sieci",AF578*1/3.6*'lista, wskaźniki'!$F$21,IF(AA578="olej opałowy",AF578*1/3.6*'lista, wskaźniki'!$F$24,0)))))</f>
        <v>0</v>
      </c>
      <c r="AN578" s="20">
        <f>IF(AA578="węgiel",AF578*'lista, wskaźniki'!$E$42,IF(AA578="drewno",AF578*'lista, wskaźniki'!$G$42,IF(AA578="pellet",AF578*'lista, wskaźniki'!$H$42,IF(AA578="gaz z sieci",AF578*'lista, wskaźniki'!$F$42,IF(AA578="olej opałowy",AF578*'lista, wskaźniki'!$I$42,0)))))</f>
        <v>0</v>
      </c>
      <c r="AO578" s="20">
        <f>IF(AA578="węgiel",AF578*'lista, wskaźniki'!$E$43,IF(AA578="drewno",AF578*'lista, wskaźniki'!$G$43,IF(AA578="pellet",AF578*'lista, wskaźniki'!$H$43,IF(AA578="gaz z sieci",AF578*'lista, wskaźniki'!$F$43,IF(AA578="olej opałowy",AF578*'lista, wskaźniki'!$I$43,0)))))</f>
        <v>0</v>
      </c>
      <c r="AP578" s="20">
        <f>IF(AA578="węgiel",AF578*'lista, wskaźniki'!$E$44,IF(AA578="drewno",AF578*'lista, wskaźniki'!$G$44,IF(AA578="pellet",AF578*'lista, wskaźniki'!$H$44,IF(AA578="gaz z sieci",AF578*'lista, wskaźniki'!$F$44,IF(AA578="olej opałowy",AF578*'lista, wskaźniki'!$I$44,0)))))</f>
        <v>0</v>
      </c>
      <c r="AQ578" s="20" t="b">
        <f>IF(Z578="gaz",AH578*1/3.6*'lista, wskaźniki'!$F$21,IF(Z578="energia elektryczna",AH578*1/3.6*'lista, wskaźniki'!$F$26))</f>
        <v>0</v>
      </c>
      <c r="AR578" s="20" t="b">
        <f>IF(Z578="gaz",AH578*'lista, wskaźniki'!$F$42,IF(Z578="energia elektryczna",AH578*0))</f>
        <v>0</v>
      </c>
      <c r="AS578" s="20" t="b">
        <f>IF(Z578="gaz",AH578*'lista, wskaźniki'!$F$43,IF(Z578="energia elektryczna",AH578*0))</f>
        <v>0</v>
      </c>
      <c r="AT578" s="20" t="b">
        <f>IF(Z578="gaz",AH578*'lista, wskaźniki'!$F$44,IF(Z578="energia elektryczna",AH578*0))</f>
        <v>0</v>
      </c>
      <c r="AU578" s="20">
        <f>AI578*1/3.6*'lista, wskaźniki'!$F$21</f>
        <v>0</v>
      </c>
      <c r="AV578" s="20">
        <f>AI578*'lista, wskaźniki'!$F$42</f>
        <v>0</v>
      </c>
      <c r="AW578" s="20">
        <f>AI578*'lista, wskaźniki'!$F$43</f>
        <v>0</v>
      </c>
      <c r="AX578" s="20">
        <f>AI578*'lista, wskaźniki'!$F$44</f>
        <v>0</v>
      </c>
      <c r="AY578" s="20">
        <f>AK578*'lista, wskaźniki'!$F$26</f>
        <v>0</v>
      </c>
      <c r="AZ578" s="20">
        <f t="shared" si="236"/>
        <v>0</v>
      </c>
      <c r="BA578" s="20">
        <f t="shared" si="237"/>
        <v>0</v>
      </c>
      <c r="BB578" s="20">
        <f t="shared" si="238"/>
        <v>0</v>
      </c>
      <c r="BC578" s="20">
        <f t="shared" si="239"/>
        <v>0</v>
      </c>
      <c r="BD578" s="1080" t="s">
        <v>17</v>
      </c>
      <c r="BE578" s="1080" t="s">
        <v>16</v>
      </c>
      <c r="BF578" s="1080" t="s">
        <v>16</v>
      </c>
      <c r="BG578" s="1080" t="s">
        <v>16</v>
      </c>
      <c r="BH578" s="89" t="s">
        <v>35</v>
      </c>
      <c r="BI578" s="1080" t="s">
        <v>16</v>
      </c>
      <c r="BJ578" s="89" t="s">
        <v>52</v>
      </c>
      <c r="BK578" s="1080" t="s">
        <v>17</v>
      </c>
      <c r="BL578" s="89"/>
      <c r="BM578" s="89"/>
      <c r="BN578" s="89"/>
      <c r="BO578" s="89" t="s">
        <v>57</v>
      </c>
      <c r="BP578" s="89" t="s">
        <v>52</v>
      </c>
      <c r="BQ578" s="89" t="s">
        <v>120</v>
      </c>
      <c r="BR578" s="89">
        <v>2</v>
      </c>
      <c r="BS578" s="1074">
        <v>15000</v>
      </c>
      <c r="BT578" s="1074"/>
      <c r="BU578" s="1074">
        <v>400</v>
      </c>
      <c r="BV578" s="1074">
        <v>1000</v>
      </c>
      <c r="BW578" s="1074"/>
      <c r="BX578" s="1074">
        <v>1800</v>
      </c>
      <c r="BY578" s="1077">
        <v>2000</v>
      </c>
      <c r="CA578" s="365">
        <f t="shared" si="240"/>
        <v>0</v>
      </c>
      <c r="CB578" s="365" t="b">
        <f t="shared" si="241"/>
        <v>0</v>
      </c>
      <c r="CC578" s="365" t="b">
        <f t="shared" si="242"/>
        <v>0</v>
      </c>
      <c r="CD578" s="365" t="b">
        <f t="shared" si="243"/>
        <v>0</v>
      </c>
      <c r="CE578" s="365" t="b">
        <f t="shared" si="244"/>
        <v>0</v>
      </c>
      <c r="CF578" s="365" t="b">
        <f t="shared" si="245"/>
        <v>0</v>
      </c>
      <c r="CG578" s="365" t="b">
        <f t="shared" si="246"/>
        <v>0</v>
      </c>
      <c r="CH578" s="365" t="b">
        <f t="shared" si="247"/>
        <v>0</v>
      </c>
      <c r="CI578" s="72">
        <f t="shared" si="248"/>
        <v>0</v>
      </c>
      <c r="CJ578" s="72" t="b">
        <f t="shared" si="249"/>
        <v>0</v>
      </c>
      <c r="CK578" s="72" t="b">
        <f t="shared" si="250"/>
        <v>0</v>
      </c>
      <c r="CL578" s="72">
        <f t="shared" si="251"/>
        <v>0</v>
      </c>
      <c r="CM578" s="72" t="b">
        <f t="shared" si="252"/>
        <v>0</v>
      </c>
      <c r="CN578" s="72" t="b">
        <f t="shared" si="253"/>
        <v>0</v>
      </c>
      <c r="CP578" s="13">
        <f t="shared" si="254"/>
        <v>45</v>
      </c>
      <c r="CQ578" s="13">
        <f t="shared" si="255"/>
        <v>22.5</v>
      </c>
      <c r="CR578" s="13" t="b">
        <f t="shared" si="256"/>
        <v>0</v>
      </c>
      <c r="CS578" s="13">
        <f t="shared" si="262"/>
        <v>0</v>
      </c>
      <c r="CT578" s="13" t="b">
        <f t="shared" si="261"/>
        <v>0</v>
      </c>
      <c r="CU578" s="13">
        <f t="shared" si="263"/>
        <v>0</v>
      </c>
      <c r="CV578" s="13" t="b">
        <f t="shared" si="257"/>
        <v>0</v>
      </c>
      <c r="CW578" s="13">
        <f t="shared" si="258"/>
        <v>0</v>
      </c>
      <c r="CX578" s="13" t="b">
        <f t="shared" si="259"/>
        <v>0</v>
      </c>
      <c r="CY578" s="13">
        <f t="shared" si="260"/>
        <v>0</v>
      </c>
    </row>
    <row r="579" spans="1:103" ht="15" thickBot="1">
      <c r="A579" s="932"/>
      <c r="B579" s="1081"/>
      <c r="C579" s="1081"/>
      <c r="D579" s="1081"/>
      <c r="E579" s="1081"/>
      <c r="F579" s="1081"/>
      <c r="G579" s="1081"/>
      <c r="H579" s="1081"/>
      <c r="I579" s="1081"/>
      <c r="J579" s="1081"/>
      <c r="K579" s="1081"/>
      <c r="L579" s="1081"/>
      <c r="M579" s="1081"/>
      <c r="N579" s="1081"/>
      <c r="O579" s="1081"/>
      <c r="P579" s="1081"/>
      <c r="Q579" s="941"/>
      <c r="R579" s="1081"/>
      <c r="S579" s="1081"/>
      <c r="T579" s="1081"/>
      <c r="U579" s="1081"/>
      <c r="V579" s="1081"/>
      <c r="W579" s="91"/>
      <c r="X579" s="91"/>
      <c r="Y579" s="91"/>
      <c r="Z579" s="91"/>
      <c r="AA579" s="91" t="s">
        <v>36</v>
      </c>
      <c r="AB579" s="92"/>
      <c r="AC579" s="92"/>
      <c r="AD579" s="91"/>
      <c r="AE579" s="1081"/>
      <c r="AF579" s="334">
        <f>AG579</f>
        <v>37.58</v>
      </c>
      <c r="AG579" s="272">
        <v>37.58</v>
      </c>
      <c r="AH579" s="334">
        <f>IF(Y579="inne",K579*'lista, wskaźniki'!$E$35,IF(Y579="to samo źródło",0,IF(Y579=0,0)))</f>
        <v>0</v>
      </c>
      <c r="AI579" s="334" t="b">
        <f>IF(AA579="gaz z sieci",AC579*'lista, wskaźniki'!$D$21)</f>
        <v>0</v>
      </c>
      <c r="AJ579" s="272">
        <f>IF(AA579="węgiel",AB579*'lista, wskaźniki'!$D$20, IF('Sektor mieszkaniowy'!AA579="drewno",'Sektor mieszkaniowy'!AB579*'lista, wskaźniki'!$D$22,IF('Sektor mieszkaniowy'!AA579="pellet",AB579*'lista, wskaźniki'!$D$23,IF('Sektor mieszkaniowy'!AA579="gaz z sieci",AB579*'lista, wskaźniki'!$D$21,IF('Sektor mieszkaniowy'!AA579="olej opałowy",'Sektor mieszkaniowy'!AB579*'lista, wskaźniki'!$D$24)))))</f>
        <v>0</v>
      </c>
      <c r="AK579" s="1084"/>
      <c r="AL579" s="1081"/>
      <c r="AM579" s="20">
        <f>IF(AA579="węgiel",AF579*1/3.6*'lista, wskaźniki'!$F$20,IF(AA579="drewno",AF579*1/3.6*'lista, wskaźniki'!$F$22,IF(AA579="pellet",AF579*1/3.6*'lista, wskaźniki'!$F$23,IF(AA579="gaz z sieci",AF579*1/3.6*'lista, wskaźniki'!$F$21,IF(AA579="olej opałowy",AF579*1/3.6*'lista, wskaźniki'!$F$24,0)))))</f>
        <v>0</v>
      </c>
      <c r="AN579" s="20">
        <f>IF(AA579="węgiel",AF579*'lista, wskaźniki'!$E$42,IF(AA579="drewno",AF579*'lista, wskaźniki'!$G$42,IF(AA579="pellet",AF579*'lista, wskaźniki'!$H$42,IF(AA579="gaz z sieci",AF579*'lista, wskaźniki'!$F$42,IF(AA579="olej opałowy",AF579*'lista, wskaźniki'!$I$42,0)))))</f>
        <v>3.0439799999999996E-2</v>
      </c>
      <c r="AO579" s="20">
        <f>IF(AA579="węgiel",AF579*'lista, wskaźniki'!$E$43,IF(AA579="drewno",AF579*'lista, wskaźniki'!$G$43,IF(AA579="pellet",AF579*'lista, wskaźniki'!$H$43,IF(AA579="gaz z sieci",AF579*'lista, wskaźniki'!$F$43,IF(AA579="olej opałowy",AF579*'lista, wskaźniki'!$I$43,0)))))</f>
        <v>3.0439799999999996E-2</v>
      </c>
      <c r="AP579" s="20">
        <f>IF(AA579="węgiel",AF579*'lista, wskaźniki'!$E$44,IF(AA579="drewno",AF579*'lista, wskaźniki'!$G$44,IF(AA579="pellet",AF579*'lista, wskaźniki'!$H$44,IF(AA579="gaz z sieci",AF579*'lista, wskaźniki'!$F$44,IF(AA579="olej opałowy",AF579*'lista, wskaźniki'!$I$44,0)))))</f>
        <v>9.394999999999999E-6</v>
      </c>
      <c r="AQ579" s="20" t="b">
        <f>IF(Z579="gaz",AH579*1/3.6*'lista, wskaźniki'!$F$21,IF(Z579="energia elektryczna",AH579*1/3.6*'lista, wskaźniki'!$F$26))</f>
        <v>0</v>
      </c>
      <c r="AR579" s="20" t="b">
        <f>IF(Z579="gaz",AH579*'lista, wskaźniki'!$F$42,IF(Z579="energia elektryczna",AH579*0))</f>
        <v>0</v>
      </c>
      <c r="AS579" s="20" t="b">
        <f>IF(Z579="gaz",AH579*'lista, wskaźniki'!$F$43,IF(Z579="energia elektryczna",AH579*0))</f>
        <v>0</v>
      </c>
      <c r="AT579" s="20" t="b">
        <f>IF(Z579="gaz",AH579*'lista, wskaźniki'!$F$44,IF(Z579="energia elektryczna",AH579*0))</f>
        <v>0</v>
      </c>
      <c r="AU579" s="20">
        <f>AI579*1/3.6*'lista, wskaźniki'!$F$21</f>
        <v>0</v>
      </c>
      <c r="AV579" s="20">
        <f>AI579*'lista, wskaźniki'!$F$42</f>
        <v>0</v>
      </c>
      <c r="AW579" s="20">
        <f>AI579*'lista, wskaźniki'!$F$43</f>
        <v>0</v>
      </c>
      <c r="AX579" s="20">
        <f>AI579*'lista, wskaźniki'!$F$44</f>
        <v>0</v>
      </c>
      <c r="AY579" s="20">
        <f>AK579*'lista, wskaźniki'!$F$26</f>
        <v>0</v>
      </c>
      <c r="AZ579" s="20">
        <f t="shared" si="236"/>
        <v>0</v>
      </c>
      <c r="BA579" s="20">
        <f t="shared" si="237"/>
        <v>3.0439799999999996E-2</v>
      </c>
      <c r="BB579" s="20">
        <f t="shared" si="238"/>
        <v>3.0439799999999996E-2</v>
      </c>
      <c r="BC579" s="20">
        <f t="shared" si="239"/>
        <v>9.394999999999999E-6</v>
      </c>
      <c r="BD579" s="1081"/>
      <c r="BE579" s="1081"/>
      <c r="BF579" s="1081"/>
      <c r="BG579" s="1081"/>
      <c r="BH579" s="91"/>
      <c r="BI579" s="1081"/>
      <c r="BJ579" s="91"/>
      <c r="BK579" s="1081"/>
      <c r="BL579" s="91"/>
      <c r="BM579" s="91"/>
      <c r="BN579" s="91"/>
      <c r="BO579" s="91"/>
      <c r="BP579" s="91"/>
      <c r="BQ579" s="91"/>
      <c r="BR579" s="91"/>
      <c r="BS579" s="1075"/>
      <c r="BT579" s="1075"/>
      <c r="BU579" s="1075"/>
      <c r="BV579" s="1075"/>
      <c r="BW579" s="1075"/>
      <c r="BX579" s="1075"/>
      <c r="BY579" s="1078"/>
      <c r="CA579" s="365" t="b">
        <f t="shared" si="240"/>
        <v>0</v>
      </c>
      <c r="CB579" s="365">
        <f t="shared" si="241"/>
        <v>37.58</v>
      </c>
      <c r="CC579" s="365" t="b">
        <f t="shared" si="242"/>
        <v>0</v>
      </c>
      <c r="CD579" s="365" t="b">
        <f t="shared" si="243"/>
        <v>0</v>
      </c>
      <c r="CE579" s="365" t="b">
        <f t="shared" si="244"/>
        <v>0</v>
      </c>
      <c r="CF579" s="365" t="b">
        <f t="shared" si="245"/>
        <v>0</v>
      </c>
      <c r="CG579" s="365" t="b">
        <f t="shared" si="246"/>
        <v>0</v>
      </c>
      <c r="CH579" s="365" t="b">
        <f t="shared" si="247"/>
        <v>0</v>
      </c>
      <c r="CI579" s="72" t="b">
        <f t="shared" si="248"/>
        <v>0</v>
      </c>
      <c r="CJ579" s="72">
        <f t="shared" si="249"/>
        <v>37.58</v>
      </c>
      <c r="CK579" s="72" t="b">
        <f t="shared" si="250"/>
        <v>0</v>
      </c>
      <c r="CL579" s="72">
        <f t="shared" si="251"/>
        <v>0</v>
      </c>
      <c r="CM579" s="72" t="b">
        <f t="shared" si="252"/>
        <v>0</v>
      </c>
      <c r="CN579" s="72" t="b">
        <f t="shared" si="253"/>
        <v>0</v>
      </c>
      <c r="CP579" s="13">
        <f t="shared" si="254"/>
        <v>0</v>
      </c>
      <c r="CQ579" s="13" t="b">
        <f t="shared" si="255"/>
        <v>0</v>
      </c>
      <c r="CR579" s="13" t="b">
        <f t="shared" si="256"/>
        <v>0</v>
      </c>
      <c r="CS579" s="13" t="b">
        <f t="shared" si="262"/>
        <v>0</v>
      </c>
      <c r="CT579" s="13" t="b">
        <f t="shared" si="261"/>
        <v>0</v>
      </c>
      <c r="CU579" s="13" t="b">
        <f t="shared" si="263"/>
        <v>0</v>
      </c>
      <c r="CV579" s="13" t="b">
        <f t="shared" si="257"/>
        <v>0</v>
      </c>
      <c r="CW579" s="13" t="b">
        <f t="shared" si="258"/>
        <v>0</v>
      </c>
      <c r="CX579" s="13" t="b">
        <f t="shared" si="259"/>
        <v>0</v>
      </c>
      <c r="CY579" s="13" t="b">
        <f t="shared" si="260"/>
        <v>0</v>
      </c>
    </row>
    <row r="580" spans="1:103" ht="15" thickBot="1">
      <c r="A580" s="932"/>
      <c r="B580" s="1081"/>
      <c r="C580" s="1081"/>
      <c r="D580" s="1081"/>
      <c r="E580" s="1081"/>
      <c r="F580" s="1081"/>
      <c r="G580" s="1081"/>
      <c r="H580" s="1081"/>
      <c r="I580" s="1081"/>
      <c r="J580" s="1081"/>
      <c r="K580" s="1081"/>
      <c r="L580" s="1081"/>
      <c r="M580" s="1081"/>
      <c r="N580" s="1081"/>
      <c r="O580" s="1081"/>
      <c r="P580" s="1081"/>
      <c r="Q580" s="941"/>
      <c r="R580" s="1081"/>
      <c r="S580" s="1081"/>
      <c r="T580" s="1081"/>
      <c r="U580" s="1081"/>
      <c r="V580" s="1081"/>
      <c r="W580" s="91"/>
      <c r="X580" s="91"/>
      <c r="Y580" s="91"/>
      <c r="Z580" s="91"/>
      <c r="AA580" s="91" t="s">
        <v>50</v>
      </c>
      <c r="AB580" s="92"/>
      <c r="AC580" s="92"/>
      <c r="AD580" s="91"/>
      <c r="AE580" s="1081"/>
      <c r="AF580" s="334">
        <f t="shared" si="264"/>
        <v>0</v>
      </c>
      <c r="AG580" s="272">
        <f>IF(R580="kompletna",Q580*J580*0.0036*'lista, wskaźniki'!$F$13, IF(R580="częściowa",Q580*J580*0.0036*'lista, wskaźniki'!$F$14, IF(R580="brak",Q580*J580*0.0036*'lista, wskaźniki'!$F$15,)))</f>
        <v>0</v>
      </c>
      <c r="AH580" s="334">
        <f>IF(Y580="inne",K580*'lista, wskaźniki'!$E$35,IF(Y580="to samo źródło",0,IF(Y580=0,0)))</f>
        <v>0</v>
      </c>
      <c r="AI580" s="334" t="b">
        <f>IF(AA580="gaz z sieci",AC580*'lista, wskaźniki'!$D$21)</f>
        <v>0</v>
      </c>
      <c r="AJ580" s="272">
        <f>IF(AA580="węgiel",AB580*'lista, wskaźniki'!$D$20, IF('Sektor mieszkaniowy'!AA580="drewno",'Sektor mieszkaniowy'!AB580*'lista, wskaźniki'!$D$22,IF('Sektor mieszkaniowy'!AA580="pellet",AB580*'lista, wskaźniki'!$D$23,IF('Sektor mieszkaniowy'!AA580="gaz z sieci",AB580*'lista, wskaźniki'!$D$21,IF('Sektor mieszkaniowy'!AA580="olej opałowy",'Sektor mieszkaniowy'!AB580*'lista, wskaźniki'!$D$24)))))</f>
        <v>0</v>
      </c>
      <c r="AK580" s="1084"/>
      <c r="AL580" s="1081"/>
      <c r="AM580" s="20">
        <f>IF(AA580="węgiel",AF580*1/3.6*'lista, wskaźniki'!$F$20,IF(AA580="drewno",AF580*1/3.6*'lista, wskaźniki'!$F$22,IF(AA580="pellet",AF580*1/3.6*'lista, wskaźniki'!$F$23,IF(AA580="gaz z sieci",AF580*1/3.6*'lista, wskaźniki'!$F$21,IF(AA580="olej opałowy",AF580*1/3.6*'lista, wskaźniki'!$F$24,0)))))</f>
        <v>0</v>
      </c>
      <c r="AN580" s="20">
        <f>IF(AA580="węgiel",AF580*'lista, wskaźniki'!$E$42,IF(AA580="drewno",AF580*'lista, wskaźniki'!$G$42,IF(AA580="pellet",AF580*'lista, wskaźniki'!$H$42,IF(AA580="gaz z sieci",AF580*'lista, wskaźniki'!$F$42,IF(AA580="olej opałowy",AF580*'lista, wskaźniki'!$I$42,0)))))</f>
        <v>0</v>
      </c>
      <c r="AO580" s="20">
        <f>IF(AA580="węgiel",AF580*'lista, wskaźniki'!$E$43,IF(AA580="drewno",AF580*'lista, wskaźniki'!$G$43,IF(AA580="pellet",AF580*'lista, wskaźniki'!$H$43,IF(AA580="gaz z sieci",AF580*'lista, wskaźniki'!$F$43,IF(AA580="olej opałowy",AF580*'lista, wskaźniki'!$I$43,0)))))</f>
        <v>0</v>
      </c>
      <c r="AP580" s="20">
        <f>IF(AA580="węgiel",AF580*'lista, wskaźniki'!$E$44,IF(AA580="drewno",AF580*'lista, wskaźniki'!$G$44,IF(AA580="pellet",AF580*'lista, wskaźniki'!$H$44,IF(AA580="gaz z sieci",AF580*'lista, wskaźniki'!$F$44,IF(AA580="olej opałowy",AF580*'lista, wskaźniki'!$I$44,0)))))</f>
        <v>0</v>
      </c>
      <c r="AQ580" s="20" t="b">
        <f>IF(Z580="gaz",AH580*1/3.6*'lista, wskaźniki'!$F$21,IF(Z580="energia elektryczna",AH580*1/3.6*'lista, wskaźniki'!$F$26))</f>
        <v>0</v>
      </c>
      <c r="AR580" s="20" t="b">
        <f>IF(Z580="gaz",AH580*'lista, wskaźniki'!$F$42,IF(Z580="energia elektryczna",AH580*0))</f>
        <v>0</v>
      </c>
      <c r="AS580" s="20" t="b">
        <f>IF(Z580="gaz",AH580*'lista, wskaźniki'!$F$43,IF(Z580="energia elektryczna",AH580*0))</f>
        <v>0</v>
      </c>
      <c r="AT580" s="20" t="b">
        <f>IF(Z580="gaz",AH580*'lista, wskaźniki'!$F$44,IF(Z580="energia elektryczna",AH580*0))</f>
        <v>0</v>
      </c>
      <c r="AU580" s="20">
        <f>AI580*1/3.6*'lista, wskaźniki'!$F$21</f>
        <v>0</v>
      </c>
      <c r="AV580" s="20">
        <f>AI580*'lista, wskaźniki'!$F$42</f>
        <v>0</v>
      </c>
      <c r="AW580" s="20">
        <f>AI580*'lista, wskaźniki'!$F$43</f>
        <v>0</v>
      </c>
      <c r="AX580" s="20">
        <f>AI580*'lista, wskaźniki'!$F$44</f>
        <v>0</v>
      </c>
      <c r="AY580" s="20">
        <f>AK580*'lista, wskaźniki'!$F$26</f>
        <v>0</v>
      </c>
      <c r="AZ580" s="20">
        <f t="shared" ref="AZ580:AZ643" si="265">AM580+AQ580+AU580+AY580</f>
        <v>0</v>
      </c>
      <c r="BA580" s="20">
        <f t="shared" ref="BA580:BA643" si="266">AN580+AR580+AV580</f>
        <v>0</v>
      </c>
      <c r="BB580" s="20">
        <f t="shared" ref="BB580:BB643" si="267">AO580+AS580+AW580</f>
        <v>0</v>
      </c>
      <c r="BC580" s="20">
        <f t="shared" ref="BC580:BC643" si="268">AP580+AT580+AX580</f>
        <v>0</v>
      </c>
      <c r="BD580" s="1081"/>
      <c r="BE580" s="1081"/>
      <c r="BF580" s="1081"/>
      <c r="BG580" s="1081"/>
      <c r="BH580" s="91"/>
      <c r="BI580" s="1081"/>
      <c r="BJ580" s="91"/>
      <c r="BK580" s="1081"/>
      <c r="BL580" s="91"/>
      <c r="BM580" s="91"/>
      <c r="BN580" s="91"/>
      <c r="BO580" s="91"/>
      <c r="BP580" s="91"/>
      <c r="BQ580" s="91"/>
      <c r="BR580" s="91"/>
      <c r="BS580" s="1075"/>
      <c r="BT580" s="1075"/>
      <c r="BU580" s="1075"/>
      <c r="BV580" s="1075"/>
      <c r="BW580" s="1075"/>
      <c r="BX580" s="1075"/>
      <c r="BY580" s="1078"/>
      <c r="CA580" s="365" t="b">
        <f t="shared" ref="CA580:CA643" si="269">IF(AA580="węgiel",AF580)</f>
        <v>0</v>
      </c>
      <c r="CB580" s="365" t="b">
        <f t="shared" ref="CB580:CB643" si="270">IF(AA580="drewno",AF580)</f>
        <v>0</v>
      </c>
      <c r="CC580" s="365">
        <f t="shared" ref="CC580:CC643" si="271">IF(AA580="pellet",AF580)</f>
        <v>0</v>
      </c>
      <c r="CD580" s="365" t="b">
        <f t="shared" ref="CD580:CD643" si="272">IF(AA580="gaz z sieci",AF580)</f>
        <v>0</v>
      </c>
      <c r="CE580" s="365" t="b">
        <f t="shared" ref="CE580:CE643" si="273">IF(AA580="olej opałowy",AF580)</f>
        <v>0</v>
      </c>
      <c r="CF580" s="365" t="b">
        <f t="shared" ref="CF580:CF643" si="274">IF(Z580="gaz",AH580)</f>
        <v>0</v>
      </c>
      <c r="CG580" s="365" t="b">
        <f t="shared" ref="CG580:CG643" si="275">IF(Z580="energia elektryczna",AH580)</f>
        <v>0</v>
      </c>
      <c r="CH580" s="365" t="b">
        <f t="shared" ref="CH580:CH643" si="276">IF(AA580="gaz z sieci",AI580)</f>
        <v>0</v>
      </c>
      <c r="CI580" s="72" t="b">
        <f t="shared" ref="CI580:CI643" si="277">CA580</f>
        <v>0</v>
      </c>
      <c r="CJ580" s="72" t="b">
        <f t="shared" ref="CJ580:CJ643" si="278">CB580</f>
        <v>0</v>
      </c>
      <c r="CK580" s="72">
        <f t="shared" ref="CK580:CK643" si="279">CC580</f>
        <v>0</v>
      </c>
      <c r="CL580" s="72">
        <f t="shared" ref="CL580:CL643" si="280">CD580+CF580</f>
        <v>0</v>
      </c>
      <c r="CM580" s="72" t="b">
        <f t="shared" ref="CM580:CM643" si="281">CE580</f>
        <v>0</v>
      </c>
      <c r="CN580" s="72" t="b">
        <f t="shared" ref="CN580:CN643" si="282">CG580</f>
        <v>0</v>
      </c>
      <c r="CP580" s="13">
        <f t="shared" ref="CP580:CP643" si="283">IF(I580="&lt;1966",J580,IF(I580&lt;1966,J580))</f>
        <v>0</v>
      </c>
      <c r="CQ580" s="13" t="b">
        <f t="shared" ref="CQ580:CQ643" si="284">IF(R580="kompletna",CP580,IF(R580="częściowa",0.5*CP580,IF(R580="brak",0*CP580)))</f>
        <v>0</v>
      </c>
      <c r="CR580" s="13" t="b">
        <f t="shared" ref="CR580:CR643" si="285">IF(I580="1967-1985",J580)</f>
        <v>0</v>
      </c>
      <c r="CS580" s="13" t="b">
        <f t="shared" si="262"/>
        <v>0</v>
      </c>
      <c r="CT580" s="13" t="b">
        <f t="shared" si="261"/>
        <v>0</v>
      </c>
      <c r="CU580" s="13" t="b">
        <f t="shared" si="263"/>
        <v>0</v>
      </c>
      <c r="CV580" s="13" t="b">
        <f t="shared" ref="CV580:CV643" si="286">IF(I580="1993-1996",J580)</f>
        <v>0</v>
      </c>
      <c r="CW580" s="13" t="b">
        <f t="shared" ref="CW580:CW643" si="287">IF(R580="kompletna",CV580,IF(R580="częściowa",0.5*CV580,IF(R580="brak",0*CV580)))</f>
        <v>0</v>
      </c>
      <c r="CX580" s="13" t="b">
        <f t="shared" ref="CX580:CX643" si="288">IF(I580="&gt;1997",J580)</f>
        <v>0</v>
      </c>
      <c r="CY580" s="13" t="b">
        <f t="shared" ref="CY580:CY643" si="289">IF(R580="kompletna",CX580,IF(R580="częściowa",0.5*CX580,IF(R580="brak",0*CX580)))</f>
        <v>0</v>
      </c>
    </row>
    <row r="581" spans="1:103" ht="15" thickBot="1">
      <c r="A581" s="932"/>
      <c r="B581" s="1081"/>
      <c r="C581" s="1081"/>
      <c r="D581" s="1081"/>
      <c r="E581" s="1081"/>
      <c r="F581" s="1081"/>
      <c r="G581" s="1081"/>
      <c r="H581" s="1081"/>
      <c r="I581" s="1081"/>
      <c r="J581" s="1081"/>
      <c r="K581" s="1081"/>
      <c r="L581" s="1081"/>
      <c r="M581" s="1081"/>
      <c r="N581" s="1081"/>
      <c r="O581" s="1081"/>
      <c r="P581" s="1081"/>
      <c r="Q581" s="941"/>
      <c r="R581" s="1081"/>
      <c r="S581" s="1081"/>
      <c r="T581" s="1081"/>
      <c r="U581" s="1081"/>
      <c r="V581" s="1081"/>
      <c r="W581" s="91"/>
      <c r="X581" s="91"/>
      <c r="Y581" s="91"/>
      <c r="Z581" s="91"/>
      <c r="AA581" s="91" t="s">
        <v>38</v>
      </c>
      <c r="AB581" s="92"/>
      <c r="AC581" s="92"/>
      <c r="AD581" s="91"/>
      <c r="AE581" s="1081"/>
      <c r="AF581" s="334">
        <f t="shared" si="264"/>
        <v>0</v>
      </c>
      <c r="AG581" s="272">
        <f>IF(R581="kompletna",Q581*J581*0.0036*'lista, wskaźniki'!$F$13, IF(R581="częściowa",Q581*J581*0.0036*'lista, wskaźniki'!$F$14, IF(R581="brak",Q581*J581*0.0036*'lista, wskaźniki'!$F$15,)))</f>
        <v>0</v>
      </c>
      <c r="AH581" s="334">
        <f>IF(Y581="inne",K581*'lista, wskaźniki'!$E$35,IF(Y581="to samo źródło",0,IF(Y581=0,0)))</f>
        <v>0</v>
      </c>
      <c r="AI581" s="334">
        <f>IF(AA581="gaz z sieci",AC581*'lista, wskaźniki'!$D$21)</f>
        <v>0</v>
      </c>
      <c r="AJ581" s="272">
        <f>IF(AA581="węgiel",AB581*'lista, wskaźniki'!$D$20, IF('Sektor mieszkaniowy'!AA581="drewno",'Sektor mieszkaniowy'!AB581*'lista, wskaźniki'!$D$22,IF('Sektor mieszkaniowy'!AA581="pellet",AB581*'lista, wskaźniki'!$D$23,IF('Sektor mieszkaniowy'!AA581="gaz z sieci",AB581*'lista, wskaźniki'!$D$21,IF('Sektor mieszkaniowy'!AA581="olej opałowy",'Sektor mieszkaniowy'!AB581*'lista, wskaźniki'!$D$24)))))</f>
        <v>0</v>
      </c>
      <c r="AK581" s="1084"/>
      <c r="AL581" s="1081"/>
      <c r="AM581" s="20">
        <f>IF(AA581="węgiel",AF581*1/3.6*'lista, wskaźniki'!$F$20,IF(AA581="drewno",AF581*1/3.6*'lista, wskaźniki'!$F$22,IF(AA581="pellet",AF581*1/3.6*'lista, wskaźniki'!$F$23,IF(AA581="gaz z sieci",AF581*1/3.6*'lista, wskaźniki'!$F$21,IF(AA581="olej opałowy",AF581*1/3.6*'lista, wskaźniki'!$F$24,0)))))</f>
        <v>0</v>
      </c>
      <c r="AN581" s="20">
        <f>IF(AA581="węgiel",AF581*'lista, wskaźniki'!$E$42,IF(AA581="drewno",AF581*'lista, wskaźniki'!$G$42,IF(AA581="pellet",AF581*'lista, wskaźniki'!$H$42,IF(AA581="gaz z sieci",AF581*'lista, wskaźniki'!$F$42,IF(AA581="olej opałowy",AF581*'lista, wskaźniki'!$I$42,0)))))</f>
        <v>0</v>
      </c>
      <c r="AO581" s="20">
        <f>IF(AA581="węgiel",AF581*'lista, wskaźniki'!$E$43,IF(AA581="drewno",AF581*'lista, wskaźniki'!$G$43,IF(AA581="pellet",AF581*'lista, wskaźniki'!$H$43,IF(AA581="gaz z sieci",AF581*'lista, wskaźniki'!$F$43,IF(AA581="olej opałowy",AF581*'lista, wskaźniki'!$I$43,0)))))</f>
        <v>0</v>
      </c>
      <c r="AP581" s="20">
        <f>IF(AA581="węgiel",AF581*'lista, wskaźniki'!$E$44,IF(AA581="drewno",AF581*'lista, wskaźniki'!$G$44,IF(AA581="pellet",AF581*'lista, wskaźniki'!$H$44,IF(AA581="gaz z sieci",AF581*'lista, wskaźniki'!$F$44,IF(AA581="olej opałowy",AF581*'lista, wskaźniki'!$I$44,0)))))</f>
        <v>0</v>
      </c>
      <c r="AQ581" s="20" t="b">
        <f>IF(Z581="gaz",AH581*1/3.6*'lista, wskaźniki'!$F$21,IF(Z581="energia elektryczna",AH581*1/3.6*'lista, wskaźniki'!$F$26))</f>
        <v>0</v>
      </c>
      <c r="AR581" s="20" t="b">
        <f>IF(Z581="gaz",AH581*'lista, wskaźniki'!$F$42,IF(Z581="energia elektryczna",AH581*0))</f>
        <v>0</v>
      </c>
      <c r="AS581" s="20" t="b">
        <f>IF(Z581="gaz",AH581*'lista, wskaźniki'!$F$43,IF(Z581="energia elektryczna",AH581*0))</f>
        <v>0</v>
      </c>
      <c r="AT581" s="20" t="b">
        <f>IF(Z581="gaz",AH581*'lista, wskaźniki'!$F$44,IF(Z581="energia elektryczna",AH581*0))</f>
        <v>0</v>
      </c>
      <c r="AU581" s="20">
        <f>AI581*1/3.6*'lista, wskaźniki'!$F$21</f>
        <v>0</v>
      </c>
      <c r="AV581" s="20">
        <f>AI581*'lista, wskaźniki'!$F$42</f>
        <v>0</v>
      </c>
      <c r="AW581" s="20">
        <f>AI581*'lista, wskaźniki'!$F$43</f>
        <v>0</v>
      </c>
      <c r="AX581" s="20">
        <f>AI581*'lista, wskaźniki'!$F$44</f>
        <v>0</v>
      </c>
      <c r="AY581" s="20">
        <f>AK581*'lista, wskaźniki'!$F$26</f>
        <v>0</v>
      </c>
      <c r="AZ581" s="20">
        <f t="shared" si="265"/>
        <v>0</v>
      </c>
      <c r="BA581" s="20">
        <f t="shared" si="266"/>
        <v>0</v>
      </c>
      <c r="BB581" s="20">
        <f t="shared" si="267"/>
        <v>0</v>
      </c>
      <c r="BC581" s="20">
        <f t="shared" si="268"/>
        <v>0</v>
      </c>
      <c r="BD581" s="1081"/>
      <c r="BE581" s="1081"/>
      <c r="BF581" s="1081"/>
      <c r="BG581" s="1081"/>
      <c r="BH581" s="91"/>
      <c r="BI581" s="1081"/>
      <c r="BJ581" s="91"/>
      <c r="BK581" s="1081"/>
      <c r="BL581" s="91"/>
      <c r="BM581" s="91"/>
      <c r="BN581" s="91"/>
      <c r="BO581" s="91"/>
      <c r="BP581" s="91"/>
      <c r="BQ581" s="91"/>
      <c r="BR581" s="91"/>
      <c r="BS581" s="1075"/>
      <c r="BT581" s="1075"/>
      <c r="BU581" s="1075"/>
      <c r="BV581" s="1075"/>
      <c r="BW581" s="1075"/>
      <c r="BX581" s="1075"/>
      <c r="BY581" s="1078"/>
      <c r="CA581" s="365" t="b">
        <f t="shared" si="269"/>
        <v>0</v>
      </c>
      <c r="CB581" s="365" t="b">
        <f t="shared" si="270"/>
        <v>0</v>
      </c>
      <c r="CC581" s="365" t="b">
        <f t="shared" si="271"/>
        <v>0</v>
      </c>
      <c r="CD581" s="365">
        <f t="shared" si="272"/>
        <v>0</v>
      </c>
      <c r="CE581" s="365" t="b">
        <f t="shared" si="273"/>
        <v>0</v>
      </c>
      <c r="CF581" s="365" t="b">
        <f t="shared" si="274"/>
        <v>0</v>
      </c>
      <c r="CG581" s="365" t="b">
        <f t="shared" si="275"/>
        <v>0</v>
      </c>
      <c r="CH581" s="365">
        <f t="shared" si="276"/>
        <v>0</v>
      </c>
      <c r="CI581" s="72" t="b">
        <f t="shared" si="277"/>
        <v>0</v>
      </c>
      <c r="CJ581" s="72" t="b">
        <f t="shared" si="278"/>
        <v>0</v>
      </c>
      <c r="CK581" s="72" t="b">
        <f t="shared" si="279"/>
        <v>0</v>
      </c>
      <c r="CL581" s="72">
        <f t="shared" si="280"/>
        <v>0</v>
      </c>
      <c r="CM581" s="72" t="b">
        <f t="shared" si="281"/>
        <v>0</v>
      </c>
      <c r="CN581" s="72" t="b">
        <f t="shared" si="282"/>
        <v>0</v>
      </c>
      <c r="CP581" s="13">
        <f t="shared" si="283"/>
        <v>0</v>
      </c>
      <c r="CQ581" s="13" t="b">
        <f t="shared" si="284"/>
        <v>0</v>
      </c>
      <c r="CR581" s="13" t="b">
        <f t="shared" si="285"/>
        <v>0</v>
      </c>
      <c r="CS581" s="13" t="b">
        <f t="shared" si="262"/>
        <v>0</v>
      </c>
      <c r="CT581" s="13" t="b">
        <f t="shared" ref="CT581:CT644" si="290">IF(I581="1986-1992",J581)</f>
        <v>0</v>
      </c>
      <c r="CU581" s="13" t="b">
        <f t="shared" si="263"/>
        <v>0</v>
      </c>
      <c r="CV581" s="13" t="b">
        <f t="shared" si="286"/>
        <v>0</v>
      </c>
      <c r="CW581" s="13" t="b">
        <f t="shared" si="287"/>
        <v>0</v>
      </c>
      <c r="CX581" s="13" t="b">
        <f t="shared" si="288"/>
        <v>0</v>
      </c>
      <c r="CY581" s="13" t="b">
        <f t="shared" si="289"/>
        <v>0</v>
      </c>
    </row>
    <row r="582" spans="1:103" ht="15" thickBot="1">
      <c r="A582" s="933"/>
      <c r="B582" s="1082"/>
      <c r="C582" s="1082"/>
      <c r="D582" s="1082"/>
      <c r="E582" s="1082"/>
      <c r="F582" s="1082"/>
      <c r="G582" s="1082"/>
      <c r="H582" s="1082"/>
      <c r="I582" s="1082"/>
      <c r="J582" s="1082"/>
      <c r="K582" s="1082"/>
      <c r="L582" s="1082"/>
      <c r="M582" s="1082"/>
      <c r="N582" s="1082"/>
      <c r="O582" s="1082"/>
      <c r="P582" s="1082"/>
      <c r="Q582" s="942"/>
      <c r="R582" s="1082"/>
      <c r="S582" s="1082"/>
      <c r="T582" s="1082"/>
      <c r="U582" s="1082"/>
      <c r="V582" s="1082"/>
      <c r="W582" s="93"/>
      <c r="X582" s="93"/>
      <c r="Y582" s="93"/>
      <c r="Z582" s="93"/>
      <c r="AA582" s="93" t="s">
        <v>37</v>
      </c>
      <c r="AB582" s="94"/>
      <c r="AC582" s="94"/>
      <c r="AD582" s="93"/>
      <c r="AE582" s="1082"/>
      <c r="AF582" s="334">
        <f t="shared" si="264"/>
        <v>0</v>
      </c>
      <c r="AG582" s="272">
        <f>IF(R582="kompletna",Q582*J582*0.0036*'lista, wskaźniki'!$F$13, IF(R582="częściowa",Q582*J582*0.0036*'lista, wskaźniki'!$F$14, IF(R582="brak",Q582*J582*0.0036*'lista, wskaźniki'!$F$15,)))</f>
        <v>0</v>
      </c>
      <c r="AH582" s="334">
        <f>IF(Y582="inne",K582*'lista, wskaźniki'!$E$35,IF(Y582="to samo źródło",0,IF(Y582=0,0)))</f>
        <v>0</v>
      </c>
      <c r="AI582" s="334" t="b">
        <f>IF(AA582="gaz z sieci",AC582*'lista, wskaźniki'!$D$21)</f>
        <v>0</v>
      </c>
      <c r="AJ582" s="272">
        <f>IF(AA582="węgiel",AB582*'lista, wskaźniki'!$D$20, IF('Sektor mieszkaniowy'!AA582="drewno",'Sektor mieszkaniowy'!AB582*'lista, wskaźniki'!$D$22,IF('Sektor mieszkaniowy'!AA582="pellet",AB582*'lista, wskaźniki'!$D$23,IF('Sektor mieszkaniowy'!AA582="gaz z sieci",AB582*'lista, wskaźniki'!$D$21,IF('Sektor mieszkaniowy'!AA582="olej opałowy",'Sektor mieszkaniowy'!AB582*'lista, wskaźniki'!$D$24)))))</f>
        <v>0</v>
      </c>
      <c r="AK582" s="1085"/>
      <c r="AL582" s="1082"/>
      <c r="AM582" s="20">
        <f>IF(AA582="węgiel",AF582*1/3.6*'lista, wskaźniki'!$F$20,IF(AA582="drewno",AF582*1/3.6*'lista, wskaźniki'!$F$22,IF(AA582="pellet",AF582*1/3.6*'lista, wskaźniki'!$F$23,IF(AA582="gaz z sieci",AF582*1/3.6*'lista, wskaźniki'!$F$21,IF(AA582="olej opałowy",AF582*1/3.6*'lista, wskaźniki'!$F$24,0)))))</f>
        <v>0</v>
      </c>
      <c r="AN582" s="20">
        <f>IF(AA582="węgiel",AF582*'lista, wskaźniki'!$E$42,IF(AA582="drewno",AF582*'lista, wskaźniki'!$G$42,IF(AA582="pellet",AF582*'lista, wskaźniki'!$H$42,IF(AA582="gaz z sieci",AF582*'lista, wskaźniki'!$F$42,IF(AA582="olej opałowy",AF582*'lista, wskaźniki'!$I$42,0)))))</f>
        <v>0</v>
      </c>
      <c r="AO582" s="20">
        <f>IF(AA582="węgiel",AF582*'lista, wskaźniki'!$E$43,IF(AA582="drewno",AF582*'lista, wskaźniki'!$G$43,IF(AA582="pellet",AF582*'lista, wskaźniki'!$H$43,IF(AA582="gaz z sieci",AF582*'lista, wskaźniki'!$F$43,IF(AA582="olej opałowy",AF582*'lista, wskaźniki'!$I$43,0)))))</f>
        <v>0</v>
      </c>
      <c r="AP582" s="20">
        <f>IF(AA582="węgiel",AF582*'lista, wskaźniki'!$E$44,IF(AA582="drewno",AF582*'lista, wskaźniki'!$G$44,IF(AA582="pellet",AF582*'lista, wskaźniki'!$H$44,IF(AA582="gaz z sieci",AF582*'lista, wskaźniki'!$F$44,IF(AA582="olej opałowy",AF582*'lista, wskaźniki'!$I$44,0)))))</f>
        <v>0</v>
      </c>
      <c r="AQ582" s="20" t="b">
        <f>IF(Z582="gaz",AH582*1/3.6*'lista, wskaźniki'!$F$21,IF(Z582="energia elektryczna",AH582*1/3.6*'lista, wskaźniki'!$F$26))</f>
        <v>0</v>
      </c>
      <c r="AR582" s="20" t="b">
        <f>IF(Z582="gaz",AH582*'lista, wskaźniki'!$F$42,IF(Z582="energia elektryczna",AH582*0))</f>
        <v>0</v>
      </c>
      <c r="AS582" s="20" t="b">
        <f>IF(Z582="gaz",AH582*'lista, wskaźniki'!$F$43,IF(Z582="energia elektryczna",AH582*0))</f>
        <v>0</v>
      </c>
      <c r="AT582" s="20" t="b">
        <f>IF(Z582="gaz",AH582*'lista, wskaźniki'!$F$44,IF(Z582="energia elektryczna",AH582*0))</f>
        <v>0</v>
      </c>
      <c r="AU582" s="20">
        <f>AI582*1/3.6*'lista, wskaźniki'!$F$21</f>
        <v>0</v>
      </c>
      <c r="AV582" s="20">
        <f>AI582*'lista, wskaźniki'!$F$42</f>
        <v>0</v>
      </c>
      <c r="AW582" s="20">
        <f>AI582*'lista, wskaźniki'!$F$43</f>
        <v>0</v>
      </c>
      <c r="AX582" s="20">
        <f>AI582*'lista, wskaźniki'!$F$44</f>
        <v>0</v>
      </c>
      <c r="AY582" s="20">
        <f>AK582*'lista, wskaźniki'!$F$26</f>
        <v>0</v>
      </c>
      <c r="AZ582" s="20">
        <f t="shared" si="265"/>
        <v>0</v>
      </c>
      <c r="BA582" s="20">
        <f t="shared" si="266"/>
        <v>0</v>
      </c>
      <c r="BB582" s="20">
        <f t="shared" si="267"/>
        <v>0</v>
      </c>
      <c r="BC582" s="20">
        <f t="shared" si="268"/>
        <v>0</v>
      </c>
      <c r="BD582" s="1082"/>
      <c r="BE582" s="1082"/>
      <c r="BF582" s="1082"/>
      <c r="BG582" s="1082"/>
      <c r="BH582" s="93"/>
      <c r="BI582" s="1082"/>
      <c r="BJ582" s="93"/>
      <c r="BK582" s="1082"/>
      <c r="BL582" s="93"/>
      <c r="BM582" s="93"/>
      <c r="BN582" s="93"/>
      <c r="BO582" s="93"/>
      <c r="BP582" s="93"/>
      <c r="BQ582" s="93"/>
      <c r="BR582" s="93"/>
      <c r="BS582" s="1076"/>
      <c r="BT582" s="1076"/>
      <c r="BU582" s="1076"/>
      <c r="BV582" s="1076"/>
      <c r="BW582" s="1076"/>
      <c r="BX582" s="1076"/>
      <c r="BY582" s="1079"/>
      <c r="CA582" s="365" t="b">
        <f t="shared" si="269"/>
        <v>0</v>
      </c>
      <c r="CB582" s="365" t="b">
        <f t="shared" si="270"/>
        <v>0</v>
      </c>
      <c r="CC582" s="365" t="b">
        <f t="shared" si="271"/>
        <v>0</v>
      </c>
      <c r="CD582" s="365" t="b">
        <f t="shared" si="272"/>
        <v>0</v>
      </c>
      <c r="CE582" s="365">
        <f t="shared" si="273"/>
        <v>0</v>
      </c>
      <c r="CF582" s="365" t="b">
        <f t="shared" si="274"/>
        <v>0</v>
      </c>
      <c r="CG582" s="365" t="b">
        <f t="shared" si="275"/>
        <v>0</v>
      </c>
      <c r="CH582" s="365" t="b">
        <f t="shared" si="276"/>
        <v>0</v>
      </c>
      <c r="CI582" s="72" t="b">
        <f t="shared" si="277"/>
        <v>0</v>
      </c>
      <c r="CJ582" s="72" t="b">
        <f t="shared" si="278"/>
        <v>0</v>
      </c>
      <c r="CK582" s="72" t="b">
        <f t="shared" si="279"/>
        <v>0</v>
      </c>
      <c r="CL582" s="72">
        <f t="shared" si="280"/>
        <v>0</v>
      </c>
      <c r="CM582" s="72">
        <f t="shared" si="281"/>
        <v>0</v>
      </c>
      <c r="CN582" s="72" t="b">
        <f t="shared" si="282"/>
        <v>0</v>
      </c>
      <c r="CP582" s="13">
        <f t="shared" si="283"/>
        <v>0</v>
      </c>
      <c r="CQ582" s="13" t="b">
        <f t="shared" si="284"/>
        <v>0</v>
      </c>
      <c r="CR582" s="13" t="b">
        <f t="shared" si="285"/>
        <v>0</v>
      </c>
      <c r="CS582" s="13" t="b">
        <f t="shared" si="262"/>
        <v>0</v>
      </c>
      <c r="CT582" s="13" t="b">
        <f t="shared" si="290"/>
        <v>0</v>
      </c>
      <c r="CU582" s="13" t="b">
        <f t="shared" si="263"/>
        <v>0</v>
      </c>
      <c r="CV582" s="13" t="b">
        <f t="shared" si="286"/>
        <v>0</v>
      </c>
      <c r="CW582" s="13" t="b">
        <f t="shared" si="287"/>
        <v>0</v>
      </c>
      <c r="CX582" s="13" t="b">
        <f t="shared" si="288"/>
        <v>0</v>
      </c>
      <c r="CY582" s="13" t="b">
        <f t="shared" si="289"/>
        <v>0</v>
      </c>
    </row>
    <row r="583" spans="1:103" ht="15" thickBot="1">
      <c r="A583" s="931">
        <v>117</v>
      </c>
      <c r="B583" s="1080" t="s">
        <v>211</v>
      </c>
      <c r="C583" s="1080">
        <v>17</v>
      </c>
      <c r="D583" s="1080" t="s">
        <v>1</v>
      </c>
      <c r="E583" s="1080" t="s">
        <v>5</v>
      </c>
      <c r="F583" s="1080"/>
      <c r="G583" s="1080"/>
      <c r="H583" s="1080"/>
      <c r="I583" s="1080" t="s">
        <v>13</v>
      </c>
      <c r="J583" s="1080">
        <v>120</v>
      </c>
      <c r="K583" s="1080">
        <v>4</v>
      </c>
      <c r="L583" s="1080" t="s">
        <v>16</v>
      </c>
      <c r="M583" s="1080">
        <v>100</v>
      </c>
      <c r="N583" s="1080" t="s">
        <v>17</v>
      </c>
      <c r="O583" s="1080"/>
      <c r="P583" s="1080" t="s">
        <v>16</v>
      </c>
      <c r="Q583" s="940">
        <f>IF(I583="&lt;1966",'lista, wskaźniki'!$G$4,IF(I583="1967-1985",'lista, wskaźniki'!$G$5,IF(I583="1986-1992",'lista, wskaźniki'!$G$6,IF(I583="1993-1996",'lista, wskaźniki'!$G$7,IF(I583="&gt;1997",'lista, wskaźniki'!$G$8,IF(I583=0,'lista, wskaźniki'!$G$4))))))</f>
        <v>130</v>
      </c>
      <c r="R583" s="1080" t="s">
        <v>23</v>
      </c>
      <c r="S583" s="1080" t="s">
        <v>27</v>
      </c>
      <c r="T583" s="1080">
        <v>15</v>
      </c>
      <c r="U583" s="1080">
        <v>2012</v>
      </c>
      <c r="V583" s="1080"/>
      <c r="W583" s="20" t="s">
        <v>36</v>
      </c>
      <c r="X583" s="89" t="s">
        <v>39</v>
      </c>
      <c r="Y583" s="89" t="s">
        <v>42</v>
      </c>
      <c r="Z583" s="89"/>
      <c r="AA583" s="89" t="s">
        <v>35</v>
      </c>
      <c r="AB583" s="90"/>
      <c r="AC583" s="90"/>
      <c r="AD583" s="89"/>
      <c r="AE583" s="1080"/>
      <c r="AF583" s="334">
        <f t="shared" si="264"/>
        <v>0</v>
      </c>
      <c r="AG583" s="272">
        <v>0</v>
      </c>
      <c r="AH583" s="334">
        <f>IF(Y583="inne",K583*'lista, wskaźniki'!$E$35,IF(Y583="to samo źródło",0,IF(Y583=0,0)))</f>
        <v>0</v>
      </c>
      <c r="AI583" s="334" t="b">
        <f>IF(AA583="gaz z sieci",AC583*'lista, wskaźniki'!$D$21)</f>
        <v>0</v>
      </c>
      <c r="AJ583" s="272">
        <f>IF(AA583="węgiel",AB583*'lista, wskaźniki'!$D$20, IF('Sektor mieszkaniowy'!AA583="drewno",'Sektor mieszkaniowy'!AB583*'lista, wskaźniki'!$D$22,IF('Sektor mieszkaniowy'!AA583="pellet",AB583*'lista, wskaźniki'!$D$23,IF('Sektor mieszkaniowy'!AA583="gaz z sieci",AB583*'lista, wskaźniki'!$D$21,IF('Sektor mieszkaniowy'!AA583="olej opałowy",'Sektor mieszkaniowy'!AB583*'lista, wskaźniki'!$D$24)))))</f>
        <v>0</v>
      </c>
      <c r="AK583" s="1083">
        <f>AL583/'lista, wskaźniki'!$A$127</f>
        <v>0</v>
      </c>
      <c r="AL583" s="1080"/>
      <c r="AM583" s="20">
        <f>IF(AA583="węgiel",AF583*1/3.6*'lista, wskaźniki'!$F$20,IF(AA583="drewno",AF583*1/3.6*'lista, wskaźniki'!$F$22,IF(AA583="pellet",AF583*1/3.6*'lista, wskaźniki'!$F$23,IF(AA583="gaz z sieci",AF583*1/3.6*'lista, wskaźniki'!$F$21,IF(AA583="olej opałowy",AF583*1/3.6*'lista, wskaźniki'!$F$24,0)))))</f>
        <v>0</v>
      </c>
      <c r="AN583" s="20">
        <f>IF(AA583="węgiel",AF583*'lista, wskaźniki'!$E$42,IF(AA583="drewno",AF583*'lista, wskaźniki'!$G$42,IF(AA583="pellet",AF583*'lista, wskaźniki'!$H$42,IF(AA583="gaz z sieci",AF583*'lista, wskaźniki'!$F$42,IF(AA583="olej opałowy",AF583*'lista, wskaźniki'!$I$42,0)))))</f>
        <v>0</v>
      </c>
      <c r="AO583" s="20">
        <f>IF(AA583="węgiel",AF583*'lista, wskaźniki'!$E$43,IF(AA583="drewno",AF583*'lista, wskaźniki'!$G$43,IF(AA583="pellet",AF583*'lista, wskaźniki'!$H$43,IF(AA583="gaz z sieci",AF583*'lista, wskaźniki'!$F$43,IF(AA583="olej opałowy",AF583*'lista, wskaźniki'!$I$43,0)))))</f>
        <v>0</v>
      </c>
      <c r="AP583" s="20">
        <f>IF(AA583="węgiel",AF583*'lista, wskaźniki'!$E$44,IF(AA583="drewno",AF583*'lista, wskaźniki'!$G$44,IF(AA583="pellet",AF583*'lista, wskaźniki'!$H$44,IF(AA583="gaz z sieci",AF583*'lista, wskaźniki'!$F$44,IF(AA583="olej opałowy",AF583*'lista, wskaźniki'!$I$44,0)))))</f>
        <v>0</v>
      </c>
      <c r="AQ583" s="20" t="b">
        <f>IF(Z583="gaz",AH583*1/3.6*'lista, wskaźniki'!$F$21,IF(Z583="energia elektryczna",AH583*1/3.6*'lista, wskaźniki'!$F$26))</f>
        <v>0</v>
      </c>
      <c r="AR583" s="20" t="b">
        <f>IF(Z583="gaz",AH583*'lista, wskaźniki'!$F$42,IF(Z583="energia elektryczna",AH583*0))</f>
        <v>0</v>
      </c>
      <c r="AS583" s="20" t="b">
        <f>IF(Z583="gaz",AH583*'lista, wskaźniki'!$F$43,IF(Z583="energia elektryczna",AH583*0))</f>
        <v>0</v>
      </c>
      <c r="AT583" s="20" t="b">
        <f>IF(Z583="gaz",AH583*'lista, wskaźniki'!$F$44,IF(Z583="energia elektryczna",AH583*0))</f>
        <v>0</v>
      </c>
      <c r="AU583" s="20">
        <f>AI583*1/3.6*'lista, wskaźniki'!$F$21</f>
        <v>0</v>
      </c>
      <c r="AV583" s="20">
        <f>AI583*'lista, wskaźniki'!$F$42</f>
        <v>0</v>
      </c>
      <c r="AW583" s="20">
        <f>AI583*'lista, wskaźniki'!$F$43</f>
        <v>0</v>
      </c>
      <c r="AX583" s="20">
        <f>AI583*'lista, wskaźniki'!$F$44</f>
        <v>0</v>
      </c>
      <c r="AY583" s="20">
        <f>AK583*'lista, wskaźniki'!$F$26</f>
        <v>0</v>
      </c>
      <c r="AZ583" s="20">
        <f t="shared" si="265"/>
        <v>0</v>
      </c>
      <c r="BA583" s="20">
        <f t="shared" si="266"/>
        <v>0</v>
      </c>
      <c r="BB583" s="20">
        <f t="shared" si="267"/>
        <v>0</v>
      </c>
      <c r="BC583" s="20">
        <f t="shared" si="268"/>
        <v>0</v>
      </c>
      <c r="BD583" s="1080" t="s">
        <v>17</v>
      </c>
      <c r="BE583" s="1080" t="s">
        <v>16</v>
      </c>
      <c r="BF583" s="1080" t="s">
        <v>17</v>
      </c>
      <c r="BG583" s="1080" t="s">
        <v>17</v>
      </c>
      <c r="BH583" s="89"/>
      <c r="BI583" s="1080" t="s">
        <v>16</v>
      </c>
      <c r="BJ583" s="89" t="s">
        <v>52</v>
      </c>
      <c r="BK583" s="1080" t="s">
        <v>17</v>
      </c>
      <c r="BL583" s="89"/>
      <c r="BM583" s="89"/>
      <c r="BN583" s="89"/>
      <c r="BO583" s="89" t="s">
        <v>57</v>
      </c>
      <c r="BP583" s="89" t="s">
        <v>52</v>
      </c>
      <c r="BQ583" s="89" t="s">
        <v>120</v>
      </c>
      <c r="BR583" s="89">
        <v>2</v>
      </c>
      <c r="BS583" s="1074">
        <v>30000</v>
      </c>
      <c r="BT583" s="1074">
        <v>500</v>
      </c>
      <c r="BU583" s="1074"/>
      <c r="BV583" s="1074">
        <v>3000</v>
      </c>
      <c r="BW583" s="1074">
        <v>2800</v>
      </c>
      <c r="BX583" s="1074"/>
      <c r="BY583" s="1077">
        <v>6000</v>
      </c>
      <c r="CA583" s="365">
        <f t="shared" si="269"/>
        <v>0</v>
      </c>
      <c r="CB583" s="365" t="b">
        <f t="shared" si="270"/>
        <v>0</v>
      </c>
      <c r="CC583" s="365" t="b">
        <f t="shared" si="271"/>
        <v>0</v>
      </c>
      <c r="CD583" s="365" t="b">
        <f t="shared" si="272"/>
        <v>0</v>
      </c>
      <c r="CE583" s="365" t="b">
        <f t="shared" si="273"/>
        <v>0</v>
      </c>
      <c r="CF583" s="365" t="b">
        <f t="shared" si="274"/>
        <v>0</v>
      </c>
      <c r="CG583" s="365" t="b">
        <f t="shared" si="275"/>
        <v>0</v>
      </c>
      <c r="CH583" s="365" t="b">
        <f t="shared" si="276"/>
        <v>0</v>
      </c>
      <c r="CI583" s="72">
        <f t="shared" si="277"/>
        <v>0</v>
      </c>
      <c r="CJ583" s="72" t="b">
        <f t="shared" si="278"/>
        <v>0</v>
      </c>
      <c r="CK583" s="72" t="b">
        <f t="shared" si="279"/>
        <v>0</v>
      </c>
      <c r="CL583" s="72">
        <f t="shared" si="280"/>
        <v>0</v>
      </c>
      <c r="CM583" s="72" t="b">
        <f t="shared" si="281"/>
        <v>0</v>
      </c>
      <c r="CN583" s="72" t="b">
        <f t="shared" si="282"/>
        <v>0</v>
      </c>
      <c r="CP583" s="13" t="b">
        <f t="shared" si="283"/>
        <v>0</v>
      </c>
      <c r="CQ583" s="13">
        <f t="shared" si="284"/>
        <v>0</v>
      </c>
      <c r="CR583" s="13" t="b">
        <f t="shared" si="285"/>
        <v>0</v>
      </c>
      <c r="CS583" s="13">
        <f t="shared" si="262"/>
        <v>0</v>
      </c>
      <c r="CT583" s="13" t="b">
        <f t="shared" si="290"/>
        <v>0</v>
      </c>
      <c r="CU583" s="13">
        <f t="shared" si="263"/>
        <v>0</v>
      </c>
      <c r="CV583" s="13">
        <f t="shared" si="286"/>
        <v>120</v>
      </c>
      <c r="CW583" s="13">
        <f t="shared" si="287"/>
        <v>60</v>
      </c>
      <c r="CX583" s="13" t="b">
        <f t="shared" si="288"/>
        <v>0</v>
      </c>
      <c r="CY583" s="13">
        <f t="shared" si="289"/>
        <v>0</v>
      </c>
    </row>
    <row r="584" spans="1:103" ht="15" thickBot="1">
      <c r="A584" s="932"/>
      <c r="B584" s="1081"/>
      <c r="C584" s="1081"/>
      <c r="D584" s="1081"/>
      <c r="E584" s="1081"/>
      <c r="F584" s="1081"/>
      <c r="G584" s="1081"/>
      <c r="H584" s="1081"/>
      <c r="I584" s="1081"/>
      <c r="J584" s="1081"/>
      <c r="K584" s="1081"/>
      <c r="L584" s="1081"/>
      <c r="M584" s="1081"/>
      <c r="N584" s="1081"/>
      <c r="O584" s="1081"/>
      <c r="P584" s="1081"/>
      <c r="Q584" s="941"/>
      <c r="R584" s="1081"/>
      <c r="S584" s="1081"/>
      <c r="T584" s="1081"/>
      <c r="U584" s="1081"/>
      <c r="V584" s="1081"/>
      <c r="W584" s="91"/>
      <c r="X584" s="91"/>
      <c r="Y584" s="91"/>
      <c r="Z584" s="91"/>
      <c r="AA584" s="91" t="s">
        <v>36</v>
      </c>
      <c r="AB584" s="92">
        <v>30</v>
      </c>
      <c r="AC584" s="92"/>
      <c r="AD584" s="91">
        <v>3000</v>
      </c>
      <c r="AE584" s="1081"/>
      <c r="AF584" s="334">
        <f t="shared" si="264"/>
        <v>256.46499999999997</v>
      </c>
      <c r="AG584" s="272">
        <v>44.93</v>
      </c>
      <c r="AH584" s="334">
        <f>IF(Y584="inne",K584*'lista, wskaźniki'!$E$35,IF(Y584="to samo źródło",0,IF(Y584=0,0)))</f>
        <v>0</v>
      </c>
      <c r="AI584" s="334" t="b">
        <f>IF(AA584="gaz z sieci",AC584*'lista, wskaźniki'!$D$21)</f>
        <v>0</v>
      </c>
      <c r="AJ584" s="272">
        <f>IF(AA584="węgiel",AB584*'lista, wskaźniki'!$D$20, IF('Sektor mieszkaniowy'!AA584="drewno",'Sektor mieszkaniowy'!AB584*'lista, wskaźniki'!$D$22,IF('Sektor mieszkaniowy'!AA584="pellet",AB584*'lista, wskaźniki'!$D$23,IF('Sektor mieszkaniowy'!AA584="gaz z sieci",AB584*'lista, wskaźniki'!$D$21,IF('Sektor mieszkaniowy'!AA584="olej opałowy",'Sektor mieszkaniowy'!AB584*'lista, wskaźniki'!$D$24)))))</f>
        <v>468</v>
      </c>
      <c r="AK584" s="1084"/>
      <c r="AL584" s="1081"/>
      <c r="AM584" s="20">
        <f>IF(AA584="węgiel",AF584*1/3.6*'lista, wskaźniki'!$F$20,IF(AA584="drewno",AF584*1/3.6*'lista, wskaźniki'!$F$22,IF(AA584="pellet",AF584*1/3.6*'lista, wskaźniki'!$F$23,IF(AA584="gaz z sieci",AF584*1/3.6*'lista, wskaźniki'!$F$21,IF(AA584="olej opałowy",AF584*1/3.6*'lista, wskaźniki'!$F$24,0)))))</f>
        <v>0</v>
      </c>
      <c r="AN584" s="20">
        <f>IF(AA584="węgiel",AF584*'lista, wskaźniki'!$E$42,IF(AA584="drewno",AF584*'lista, wskaźniki'!$G$42,IF(AA584="pellet",AF584*'lista, wskaźniki'!$H$42,IF(AA584="gaz z sieci",AF584*'lista, wskaźniki'!$F$42,IF(AA584="olej opałowy",AF584*'lista, wskaźniki'!$I$42,0)))))</f>
        <v>0.20773664999999997</v>
      </c>
      <c r="AO584" s="20">
        <f>IF(AA584="węgiel",AF584*'lista, wskaźniki'!$E$43,IF(AA584="drewno",AF584*'lista, wskaźniki'!$G$43,IF(AA584="pellet",AF584*'lista, wskaźniki'!$H$43,IF(AA584="gaz z sieci",AF584*'lista, wskaźniki'!$F$43,IF(AA584="olej opałowy",AF584*'lista, wskaźniki'!$I$43,0)))))</f>
        <v>0.20773664999999997</v>
      </c>
      <c r="AP584" s="20">
        <f>IF(AA584="węgiel",AF584*'lista, wskaźniki'!$E$44,IF(AA584="drewno",AF584*'lista, wskaźniki'!$G$44,IF(AA584="pellet",AF584*'lista, wskaźniki'!$H$44,IF(AA584="gaz z sieci",AF584*'lista, wskaźniki'!$F$44,IF(AA584="olej opałowy",AF584*'lista, wskaźniki'!$I$44,0)))))</f>
        <v>6.4116249999999984E-5</v>
      </c>
      <c r="AQ584" s="20" t="b">
        <f>IF(Z584="gaz",AH584*1/3.6*'lista, wskaźniki'!$F$21,IF(Z584="energia elektryczna",AH584*1/3.6*'lista, wskaźniki'!$F$26))</f>
        <v>0</v>
      </c>
      <c r="AR584" s="20" t="b">
        <f>IF(Z584="gaz",AH584*'lista, wskaźniki'!$F$42,IF(Z584="energia elektryczna",AH584*0))</f>
        <v>0</v>
      </c>
      <c r="AS584" s="20" t="b">
        <f>IF(Z584="gaz",AH584*'lista, wskaźniki'!$F$43,IF(Z584="energia elektryczna",AH584*0))</f>
        <v>0</v>
      </c>
      <c r="AT584" s="20" t="b">
        <f>IF(Z584="gaz",AH584*'lista, wskaźniki'!$F$44,IF(Z584="energia elektryczna",AH584*0))</f>
        <v>0</v>
      </c>
      <c r="AU584" s="20">
        <f>AI584*1/3.6*'lista, wskaźniki'!$F$21</f>
        <v>0</v>
      </c>
      <c r="AV584" s="20">
        <f>AI584*'lista, wskaźniki'!$F$42</f>
        <v>0</v>
      </c>
      <c r="AW584" s="20">
        <f>AI584*'lista, wskaźniki'!$F$43</f>
        <v>0</v>
      </c>
      <c r="AX584" s="20">
        <f>AI584*'lista, wskaźniki'!$F$44</f>
        <v>0</v>
      </c>
      <c r="AY584" s="20">
        <f>AK584*'lista, wskaźniki'!$F$26</f>
        <v>0</v>
      </c>
      <c r="AZ584" s="20">
        <f t="shared" si="265"/>
        <v>0</v>
      </c>
      <c r="BA584" s="20">
        <f t="shared" si="266"/>
        <v>0.20773664999999997</v>
      </c>
      <c r="BB584" s="20">
        <f t="shared" si="267"/>
        <v>0.20773664999999997</v>
      </c>
      <c r="BC584" s="20">
        <f t="shared" si="268"/>
        <v>6.4116249999999984E-5</v>
      </c>
      <c r="BD584" s="1081"/>
      <c r="BE584" s="1081"/>
      <c r="BF584" s="1081"/>
      <c r="BG584" s="1081"/>
      <c r="BH584" s="91"/>
      <c r="BI584" s="1081"/>
      <c r="BJ584" s="91"/>
      <c r="BK584" s="1081"/>
      <c r="BL584" s="91"/>
      <c r="BM584" s="91"/>
      <c r="BN584" s="91"/>
      <c r="BO584" s="91"/>
      <c r="BP584" s="91" t="s">
        <v>53</v>
      </c>
      <c r="BQ584" s="91"/>
      <c r="BR584" s="91"/>
      <c r="BS584" s="1075"/>
      <c r="BT584" s="1075"/>
      <c r="BU584" s="1075"/>
      <c r="BV584" s="1075"/>
      <c r="BW584" s="1075"/>
      <c r="BX584" s="1075"/>
      <c r="BY584" s="1078"/>
      <c r="CA584" s="365" t="b">
        <f t="shared" si="269"/>
        <v>0</v>
      </c>
      <c r="CB584" s="365">
        <f t="shared" si="270"/>
        <v>256.46499999999997</v>
      </c>
      <c r="CC584" s="365" t="b">
        <f t="shared" si="271"/>
        <v>0</v>
      </c>
      <c r="CD584" s="365" t="b">
        <f t="shared" si="272"/>
        <v>0</v>
      </c>
      <c r="CE584" s="365" t="b">
        <f t="shared" si="273"/>
        <v>0</v>
      </c>
      <c r="CF584" s="365" t="b">
        <f t="shared" si="274"/>
        <v>0</v>
      </c>
      <c r="CG584" s="365" t="b">
        <f t="shared" si="275"/>
        <v>0</v>
      </c>
      <c r="CH584" s="365" t="b">
        <f t="shared" si="276"/>
        <v>0</v>
      </c>
      <c r="CI584" s="72" t="b">
        <f t="shared" si="277"/>
        <v>0</v>
      </c>
      <c r="CJ584" s="72">
        <f t="shared" si="278"/>
        <v>256.46499999999997</v>
      </c>
      <c r="CK584" s="72" t="b">
        <f t="shared" si="279"/>
        <v>0</v>
      </c>
      <c r="CL584" s="72">
        <f t="shared" si="280"/>
        <v>0</v>
      </c>
      <c r="CM584" s="72" t="b">
        <f t="shared" si="281"/>
        <v>0</v>
      </c>
      <c r="CN584" s="72" t="b">
        <f t="shared" si="282"/>
        <v>0</v>
      </c>
      <c r="CP584" s="13">
        <f t="shared" si="283"/>
        <v>0</v>
      </c>
      <c r="CQ584" s="13" t="b">
        <f t="shared" si="284"/>
        <v>0</v>
      </c>
      <c r="CR584" s="13" t="b">
        <f t="shared" si="285"/>
        <v>0</v>
      </c>
      <c r="CS584" s="13" t="b">
        <f t="shared" si="262"/>
        <v>0</v>
      </c>
      <c r="CT584" s="13" t="b">
        <f t="shared" si="290"/>
        <v>0</v>
      </c>
      <c r="CU584" s="13" t="b">
        <f t="shared" si="263"/>
        <v>0</v>
      </c>
      <c r="CV584" s="13" t="b">
        <f t="shared" si="286"/>
        <v>0</v>
      </c>
      <c r="CW584" s="13" t="b">
        <f t="shared" si="287"/>
        <v>0</v>
      </c>
      <c r="CX584" s="13" t="b">
        <f t="shared" si="288"/>
        <v>0</v>
      </c>
      <c r="CY584" s="13" t="b">
        <f t="shared" si="289"/>
        <v>0</v>
      </c>
    </row>
    <row r="585" spans="1:103" ht="15" thickBot="1">
      <c r="A585" s="932"/>
      <c r="B585" s="1081"/>
      <c r="C585" s="1081"/>
      <c r="D585" s="1081"/>
      <c r="E585" s="1081"/>
      <c r="F585" s="1081"/>
      <c r="G585" s="1081"/>
      <c r="H585" s="1081"/>
      <c r="I585" s="1081"/>
      <c r="J585" s="1081"/>
      <c r="K585" s="1081"/>
      <c r="L585" s="1081"/>
      <c r="M585" s="1081"/>
      <c r="N585" s="1081"/>
      <c r="O585" s="1081"/>
      <c r="P585" s="1081"/>
      <c r="Q585" s="941"/>
      <c r="R585" s="1081"/>
      <c r="S585" s="1081"/>
      <c r="T585" s="1081"/>
      <c r="U585" s="1081"/>
      <c r="V585" s="1081"/>
      <c r="W585" s="91"/>
      <c r="X585" s="91"/>
      <c r="Y585" s="91"/>
      <c r="Z585" s="91"/>
      <c r="AA585" s="91" t="s">
        <v>50</v>
      </c>
      <c r="AB585" s="92"/>
      <c r="AC585" s="92"/>
      <c r="AD585" s="91"/>
      <c r="AE585" s="1081"/>
      <c r="AF585" s="334">
        <f t="shared" si="264"/>
        <v>0</v>
      </c>
      <c r="AG585" s="272">
        <f>IF(R585="kompletna",Q585*J585*0.0036*'lista, wskaźniki'!$F$13, IF(R585="częściowa",Q585*J585*0.0036*'lista, wskaźniki'!$F$14, IF(R585="brak",Q585*J585*0.0036*'lista, wskaźniki'!$F$15,)))</f>
        <v>0</v>
      </c>
      <c r="AH585" s="334">
        <f>IF(Y585="inne",K585*'lista, wskaźniki'!$E$35,IF(Y585="to samo źródło",0,IF(Y585=0,0)))</f>
        <v>0</v>
      </c>
      <c r="AI585" s="334" t="b">
        <f>IF(AA585="gaz z sieci",AC585*'lista, wskaźniki'!$D$21)</f>
        <v>0</v>
      </c>
      <c r="AJ585" s="272">
        <f>IF(AA585="węgiel",AB585*'lista, wskaźniki'!$D$20, IF('Sektor mieszkaniowy'!AA585="drewno",'Sektor mieszkaniowy'!AB585*'lista, wskaźniki'!$D$22,IF('Sektor mieszkaniowy'!AA585="pellet",AB585*'lista, wskaźniki'!$D$23,IF('Sektor mieszkaniowy'!AA585="gaz z sieci",AB585*'lista, wskaźniki'!$D$21,IF('Sektor mieszkaniowy'!AA585="olej opałowy",'Sektor mieszkaniowy'!AB585*'lista, wskaźniki'!$D$24)))))</f>
        <v>0</v>
      </c>
      <c r="AK585" s="1084"/>
      <c r="AL585" s="1081"/>
      <c r="AM585" s="20">
        <f>IF(AA585="węgiel",AF585*1/3.6*'lista, wskaźniki'!$F$20,IF(AA585="drewno",AF585*1/3.6*'lista, wskaźniki'!$F$22,IF(AA585="pellet",AF585*1/3.6*'lista, wskaźniki'!$F$23,IF(AA585="gaz z sieci",AF585*1/3.6*'lista, wskaźniki'!$F$21,IF(AA585="olej opałowy",AF585*1/3.6*'lista, wskaźniki'!$F$24,0)))))</f>
        <v>0</v>
      </c>
      <c r="AN585" s="20">
        <f>IF(AA585="węgiel",AF585*'lista, wskaźniki'!$E$42,IF(AA585="drewno",AF585*'lista, wskaźniki'!$G$42,IF(AA585="pellet",AF585*'lista, wskaźniki'!$H$42,IF(AA585="gaz z sieci",AF585*'lista, wskaźniki'!$F$42,IF(AA585="olej opałowy",AF585*'lista, wskaźniki'!$I$42,0)))))</f>
        <v>0</v>
      </c>
      <c r="AO585" s="20">
        <f>IF(AA585="węgiel",AF585*'lista, wskaźniki'!$E$43,IF(AA585="drewno",AF585*'lista, wskaźniki'!$G$43,IF(AA585="pellet",AF585*'lista, wskaźniki'!$H$43,IF(AA585="gaz z sieci",AF585*'lista, wskaźniki'!$F$43,IF(AA585="olej opałowy",AF585*'lista, wskaźniki'!$I$43,0)))))</f>
        <v>0</v>
      </c>
      <c r="AP585" s="20">
        <f>IF(AA585="węgiel",AF585*'lista, wskaźniki'!$E$44,IF(AA585="drewno",AF585*'lista, wskaźniki'!$G$44,IF(AA585="pellet",AF585*'lista, wskaźniki'!$H$44,IF(AA585="gaz z sieci",AF585*'lista, wskaźniki'!$F$44,IF(AA585="olej opałowy",AF585*'lista, wskaźniki'!$I$44,0)))))</f>
        <v>0</v>
      </c>
      <c r="AQ585" s="20" t="b">
        <f>IF(Z585="gaz",AH585*1/3.6*'lista, wskaźniki'!$F$21,IF(Z585="energia elektryczna",AH585*1/3.6*'lista, wskaźniki'!$F$26))</f>
        <v>0</v>
      </c>
      <c r="AR585" s="20" t="b">
        <f>IF(Z585="gaz",AH585*'lista, wskaźniki'!$F$42,IF(Z585="energia elektryczna",AH585*0))</f>
        <v>0</v>
      </c>
      <c r="AS585" s="20" t="b">
        <f>IF(Z585="gaz",AH585*'lista, wskaźniki'!$F$43,IF(Z585="energia elektryczna",AH585*0))</f>
        <v>0</v>
      </c>
      <c r="AT585" s="20" t="b">
        <f>IF(Z585="gaz",AH585*'lista, wskaźniki'!$F$44,IF(Z585="energia elektryczna",AH585*0))</f>
        <v>0</v>
      </c>
      <c r="AU585" s="20">
        <f>AI585*1/3.6*'lista, wskaźniki'!$F$21</f>
        <v>0</v>
      </c>
      <c r="AV585" s="20">
        <f>AI585*'lista, wskaźniki'!$F$42</f>
        <v>0</v>
      </c>
      <c r="AW585" s="20">
        <f>AI585*'lista, wskaźniki'!$F$43</f>
        <v>0</v>
      </c>
      <c r="AX585" s="20">
        <f>AI585*'lista, wskaźniki'!$F$44</f>
        <v>0</v>
      </c>
      <c r="AY585" s="20">
        <f>AK585*'lista, wskaźniki'!$F$26</f>
        <v>0</v>
      </c>
      <c r="AZ585" s="20">
        <f t="shared" si="265"/>
        <v>0</v>
      </c>
      <c r="BA585" s="20">
        <f t="shared" si="266"/>
        <v>0</v>
      </c>
      <c r="BB585" s="20">
        <f t="shared" si="267"/>
        <v>0</v>
      </c>
      <c r="BC585" s="20">
        <f t="shared" si="268"/>
        <v>0</v>
      </c>
      <c r="BD585" s="1081"/>
      <c r="BE585" s="1081"/>
      <c r="BF585" s="1081"/>
      <c r="BG585" s="1081"/>
      <c r="BH585" s="91"/>
      <c r="BI585" s="1081"/>
      <c r="BJ585" s="91"/>
      <c r="BK585" s="1081"/>
      <c r="BL585" s="91"/>
      <c r="BM585" s="91"/>
      <c r="BN585" s="91"/>
      <c r="BO585" s="91"/>
      <c r="BP585" s="91"/>
      <c r="BQ585" s="91"/>
      <c r="BR585" s="91"/>
      <c r="BS585" s="1075"/>
      <c r="BT585" s="1075"/>
      <c r="BU585" s="1075"/>
      <c r="BV585" s="1075"/>
      <c r="BW585" s="1075"/>
      <c r="BX585" s="1075"/>
      <c r="BY585" s="1078"/>
      <c r="CA585" s="365" t="b">
        <f t="shared" si="269"/>
        <v>0</v>
      </c>
      <c r="CB585" s="365" t="b">
        <f t="shared" si="270"/>
        <v>0</v>
      </c>
      <c r="CC585" s="365">
        <f t="shared" si="271"/>
        <v>0</v>
      </c>
      <c r="CD585" s="365" t="b">
        <f t="shared" si="272"/>
        <v>0</v>
      </c>
      <c r="CE585" s="365" t="b">
        <f t="shared" si="273"/>
        <v>0</v>
      </c>
      <c r="CF585" s="365" t="b">
        <f t="shared" si="274"/>
        <v>0</v>
      </c>
      <c r="CG585" s="365" t="b">
        <f t="shared" si="275"/>
        <v>0</v>
      </c>
      <c r="CH585" s="365" t="b">
        <f t="shared" si="276"/>
        <v>0</v>
      </c>
      <c r="CI585" s="72" t="b">
        <f t="shared" si="277"/>
        <v>0</v>
      </c>
      <c r="CJ585" s="72" t="b">
        <f t="shared" si="278"/>
        <v>0</v>
      </c>
      <c r="CK585" s="72">
        <f t="shared" si="279"/>
        <v>0</v>
      </c>
      <c r="CL585" s="72">
        <f t="shared" si="280"/>
        <v>0</v>
      </c>
      <c r="CM585" s="72" t="b">
        <f t="shared" si="281"/>
        <v>0</v>
      </c>
      <c r="CN585" s="72" t="b">
        <f t="shared" si="282"/>
        <v>0</v>
      </c>
      <c r="CP585" s="13">
        <f t="shared" si="283"/>
        <v>0</v>
      </c>
      <c r="CQ585" s="13" t="b">
        <f t="shared" si="284"/>
        <v>0</v>
      </c>
      <c r="CR585" s="13" t="b">
        <f t="shared" si="285"/>
        <v>0</v>
      </c>
      <c r="CS585" s="13" t="b">
        <f t="shared" si="262"/>
        <v>0</v>
      </c>
      <c r="CT585" s="13" t="b">
        <f t="shared" si="290"/>
        <v>0</v>
      </c>
      <c r="CU585" s="13" t="b">
        <f t="shared" si="263"/>
        <v>0</v>
      </c>
      <c r="CV585" s="13" t="b">
        <f t="shared" si="286"/>
        <v>0</v>
      </c>
      <c r="CW585" s="13" t="b">
        <f t="shared" si="287"/>
        <v>0</v>
      </c>
      <c r="CX585" s="13" t="b">
        <f t="shared" si="288"/>
        <v>0</v>
      </c>
      <c r="CY585" s="13" t="b">
        <f t="shared" si="289"/>
        <v>0</v>
      </c>
    </row>
    <row r="586" spans="1:103" ht="15" thickBot="1">
      <c r="A586" s="932"/>
      <c r="B586" s="1081"/>
      <c r="C586" s="1081"/>
      <c r="D586" s="1081"/>
      <c r="E586" s="1081"/>
      <c r="F586" s="1081"/>
      <c r="G586" s="1081"/>
      <c r="H586" s="1081"/>
      <c r="I586" s="1081"/>
      <c r="J586" s="1081"/>
      <c r="K586" s="1081"/>
      <c r="L586" s="1081"/>
      <c r="M586" s="1081"/>
      <c r="N586" s="1081"/>
      <c r="O586" s="1081"/>
      <c r="P586" s="1081"/>
      <c r="Q586" s="941"/>
      <c r="R586" s="1081"/>
      <c r="S586" s="1081"/>
      <c r="T586" s="1081"/>
      <c r="U586" s="1081"/>
      <c r="V586" s="1081"/>
      <c r="W586" s="91"/>
      <c r="X586" s="91"/>
      <c r="Y586" s="91"/>
      <c r="Z586" s="91"/>
      <c r="AA586" s="91" t="s">
        <v>38</v>
      </c>
      <c r="AB586" s="92"/>
      <c r="AC586" s="92"/>
      <c r="AD586" s="91"/>
      <c r="AE586" s="1081"/>
      <c r="AF586" s="334">
        <f t="shared" si="264"/>
        <v>0</v>
      </c>
      <c r="AG586" s="272">
        <f>IF(R586="kompletna",Q586*J586*0.0036*'lista, wskaźniki'!$F$13, IF(R586="częściowa",Q586*J586*0.0036*'lista, wskaźniki'!$F$14, IF(R586="brak",Q586*J586*0.0036*'lista, wskaźniki'!$F$15,)))</f>
        <v>0</v>
      </c>
      <c r="AH586" s="334">
        <f>IF(Y586="inne",K586*'lista, wskaźniki'!$E$35,IF(Y586="to samo źródło",0,IF(Y586=0,0)))</f>
        <v>0</v>
      </c>
      <c r="AI586" s="334">
        <f>IF(AA586="gaz z sieci",AC586*'lista, wskaźniki'!$D$21)</f>
        <v>0</v>
      </c>
      <c r="AJ586" s="272">
        <f>IF(AA586="węgiel",AB586*'lista, wskaźniki'!$D$20, IF('Sektor mieszkaniowy'!AA586="drewno",'Sektor mieszkaniowy'!AB586*'lista, wskaźniki'!$D$22,IF('Sektor mieszkaniowy'!AA586="pellet",AB586*'lista, wskaźniki'!$D$23,IF('Sektor mieszkaniowy'!AA586="gaz z sieci",AB586*'lista, wskaźniki'!$D$21,IF('Sektor mieszkaniowy'!AA586="olej opałowy",'Sektor mieszkaniowy'!AB586*'lista, wskaźniki'!$D$24)))))</f>
        <v>0</v>
      </c>
      <c r="AK586" s="1084"/>
      <c r="AL586" s="1081"/>
      <c r="AM586" s="20">
        <f>IF(AA586="węgiel",AF586*1/3.6*'lista, wskaźniki'!$F$20,IF(AA586="drewno",AF586*1/3.6*'lista, wskaźniki'!$F$22,IF(AA586="pellet",AF586*1/3.6*'lista, wskaźniki'!$F$23,IF(AA586="gaz z sieci",AF586*1/3.6*'lista, wskaźniki'!$F$21,IF(AA586="olej opałowy",AF586*1/3.6*'lista, wskaźniki'!$F$24,0)))))</f>
        <v>0</v>
      </c>
      <c r="AN586" s="20">
        <f>IF(AA586="węgiel",AF586*'lista, wskaźniki'!$E$42,IF(AA586="drewno",AF586*'lista, wskaźniki'!$G$42,IF(AA586="pellet",AF586*'lista, wskaźniki'!$H$42,IF(AA586="gaz z sieci",AF586*'lista, wskaźniki'!$F$42,IF(AA586="olej opałowy",AF586*'lista, wskaźniki'!$I$42,0)))))</f>
        <v>0</v>
      </c>
      <c r="AO586" s="20">
        <f>IF(AA586="węgiel",AF586*'lista, wskaźniki'!$E$43,IF(AA586="drewno",AF586*'lista, wskaźniki'!$G$43,IF(AA586="pellet",AF586*'lista, wskaźniki'!$H$43,IF(AA586="gaz z sieci",AF586*'lista, wskaźniki'!$F$43,IF(AA586="olej opałowy",AF586*'lista, wskaźniki'!$I$43,0)))))</f>
        <v>0</v>
      </c>
      <c r="AP586" s="20">
        <f>IF(AA586="węgiel",AF586*'lista, wskaźniki'!$E$44,IF(AA586="drewno",AF586*'lista, wskaźniki'!$G$44,IF(AA586="pellet",AF586*'lista, wskaźniki'!$H$44,IF(AA586="gaz z sieci",AF586*'lista, wskaźniki'!$F$44,IF(AA586="olej opałowy",AF586*'lista, wskaźniki'!$I$44,0)))))</f>
        <v>0</v>
      </c>
      <c r="AQ586" s="20" t="b">
        <f>IF(Z586="gaz",AH586*1/3.6*'lista, wskaźniki'!$F$21,IF(Z586="energia elektryczna",AH586*1/3.6*'lista, wskaźniki'!$F$26))</f>
        <v>0</v>
      </c>
      <c r="AR586" s="20" t="b">
        <f>IF(Z586="gaz",AH586*'lista, wskaźniki'!$F$42,IF(Z586="energia elektryczna",AH586*0))</f>
        <v>0</v>
      </c>
      <c r="AS586" s="20" t="b">
        <f>IF(Z586="gaz",AH586*'lista, wskaźniki'!$F$43,IF(Z586="energia elektryczna",AH586*0))</f>
        <v>0</v>
      </c>
      <c r="AT586" s="20" t="b">
        <f>IF(Z586="gaz",AH586*'lista, wskaźniki'!$F$44,IF(Z586="energia elektryczna",AH586*0))</f>
        <v>0</v>
      </c>
      <c r="AU586" s="20">
        <f>AI586*1/3.6*'lista, wskaźniki'!$F$21</f>
        <v>0</v>
      </c>
      <c r="AV586" s="20">
        <f>AI586*'lista, wskaźniki'!$F$42</f>
        <v>0</v>
      </c>
      <c r="AW586" s="20">
        <f>AI586*'lista, wskaźniki'!$F$43</f>
        <v>0</v>
      </c>
      <c r="AX586" s="20">
        <f>AI586*'lista, wskaźniki'!$F$44</f>
        <v>0</v>
      </c>
      <c r="AY586" s="20">
        <f>AK586*'lista, wskaźniki'!$F$26</f>
        <v>0</v>
      </c>
      <c r="AZ586" s="20">
        <f t="shared" si="265"/>
        <v>0</v>
      </c>
      <c r="BA586" s="20">
        <f t="shared" si="266"/>
        <v>0</v>
      </c>
      <c r="BB586" s="20">
        <f t="shared" si="267"/>
        <v>0</v>
      </c>
      <c r="BC586" s="20">
        <f t="shared" si="268"/>
        <v>0</v>
      </c>
      <c r="BD586" s="1081"/>
      <c r="BE586" s="1081"/>
      <c r="BF586" s="1081"/>
      <c r="BG586" s="1081"/>
      <c r="BH586" s="91"/>
      <c r="BI586" s="1081"/>
      <c r="BJ586" s="91"/>
      <c r="BK586" s="1081"/>
      <c r="BL586" s="91"/>
      <c r="BM586" s="91"/>
      <c r="BN586" s="91"/>
      <c r="BO586" s="91"/>
      <c r="BP586" s="91"/>
      <c r="BQ586" s="91"/>
      <c r="BR586" s="91"/>
      <c r="BS586" s="1075"/>
      <c r="BT586" s="1075"/>
      <c r="BU586" s="1075"/>
      <c r="BV586" s="1075"/>
      <c r="BW586" s="1075"/>
      <c r="BX586" s="1075"/>
      <c r="BY586" s="1078"/>
      <c r="CA586" s="365" t="b">
        <f t="shared" si="269"/>
        <v>0</v>
      </c>
      <c r="CB586" s="365" t="b">
        <f t="shared" si="270"/>
        <v>0</v>
      </c>
      <c r="CC586" s="365" t="b">
        <f t="shared" si="271"/>
        <v>0</v>
      </c>
      <c r="CD586" s="365">
        <f t="shared" si="272"/>
        <v>0</v>
      </c>
      <c r="CE586" s="365" t="b">
        <f t="shared" si="273"/>
        <v>0</v>
      </c>
      <c r="CF586" s="365" t="b">
        <f t="shared" si="274"/>
        <v>0</v>
      </c>
      <c r="CG586" s="365" t="b">
        <f t="shared" si="275"/>
        <v>0</v>
      </c>
      <c r="CH586" s="365">
        <f t="shared" si="276"/>
        <v>0</v>
      </c>
      <c r="CI586" s="72" t="b">
        <f t="shared" si="277"/>
        <v>0</v>
      </c>
      <c r="CJ586" s="72" t="b">
        <f t="shared" si="278"/>
        <v>0</v>
      </c>
      <c r="CK586" s="72" t="b">
        <f t="shared" si="279"/>
        <v>0</v>
      </c>
      <c r="CL586" s="72">
        <f t="shared" si="280"/>
        <v>0</v>
      </c>
      <c r="CM586" s="72" t="b">
        <f t="shared" si="281"/>
        <v>0</v>
      </c>
      <c r="CN586" s="72" t="b">
        <f t="shared" si="282"/>
        <v>0</v>
      </c>
      <c r="CP586" s="13">
        <f t="shared" si="283"/>
        <v>0</v>
      </c>
      <c r="CQ586" s="13" t="b">
        <f t="shared" si="284"/>
        <v>0</v>
      </c>
      <c r="CR586" s="13" t="b">
        <f t="shared" si="285"/>
        <v>0</v>
      </c>
      <c r="CS586" s="13" t="b">
        <f t="shared" ref="CS586:CS649" si="291">IF(R586="kompletna",CR586,IF(R586="częściowa",0.5*CR586,IF(R586="brak",0*CR586)))</f>
        <v>0</v>
      </c>
      <c r="CT586" s="13" t="b">
        <f t="shared" si="290"/>
        <v>0</v>
      </c>
      <c r="CU586" s="13" t="b">
        <f t="shared" si="263"/>
        <v>0</v>
      </c>
      <c r="CV586" s="13" t="b">
        <f t="shared" si="286"/>
        <v>0</v>
      </c>
      <c r="CW586" s="13" t="b">
        <f t="shared" si="287"/>
        <v>0</v>
      </c>
      <c r="CX586" s="13" t="b">
        <f t="shared" si="288"/>
        <v>0</v>
      </c>
      <c r="CY586" s="13" t="b">
        <f t="shared" si="289"/>
        <v>0</v>
      </c>
    </row>
    <row r="587" spans="1:103" ht="15" thickBot="1">
      <c r="A587" s="933"/>
      <c r="B587" s="1082"/>
      <c r="C587" s="1082"/>
      <c r="D587" s="1082"/>
      <c r="E587" s="1082"/>
      <c r="F587" s="1082"/>
      <c r="G587" s="1082"/>
      <c r="H587" s="1082"/>
      <c r="I587" s="1082"/>
      <c r="J587" s="1082"/>
      <c r="K587" s="1082"/>
      <c r="L587" s="1082"/>
      <c r="M587" s="1082"/>
      <c r="N587" s="1082"/>
      <c r="O587" s="1082"/>
      <c r="P587" s="1082"/>
      <c r="Q587" s="942"/>
      <c r="R587" s="1082"/>
      <c r="S587" s="1082"/>
      <c r="T587" s="1082"/>
      <c r="U587" s="1082"/>
      <c r="V587" s="1082"/>
      <c r="W587" s="93"/>
      <c r="X587" s="93"/>
      <c r="Y587" s="93"/>
      <c r="Z587" s="93"/>
      <c r="AA587" s="93" t="s">
        <v>37</v>
      </c>
      <c r="AB587" s="94"/>
      <c r="AC587" s="94"/>
      <c r="AD587" s="93"/>
      <c r="AE587" s="1082"/>
      <c r="AF587" s="334">
        <f t="shared" si="264"/>
        <v>0</v>
      </c>
      <c r="AG587" s="272">
        <f>IF(R587="kompletna",Q587*J587*0.0036*'lista, wskaźniki'!$F$13, IF(R587="częściowa",Q587*J587*0.0036*'lista, wskaźniki'!$F$14, IF(R587="brak",Q587*J587*0.0036*'lista, wskaźniki'!$F$15,)))</f>
        <v>0</v>
      </c>
      <c r="AH587" s="334">
        <f>IF(Y587="inne",K587*'lista, wskaźniki'!$E$35,IF(Y587="to samo źródło",0,IF(Y587=0,0)))</f>
        <v>0</v>
      </c>
      <c r="AI587" s="334" t="b">
        <f>IF(AA587="gaz z sieci",AC587*'lista, wskaźniki'!$D$21)</f>
        <v>0</v>
      </c>
      <c r="AJ587" s="272">
        <f>IF(AA587="węgiel",AB587*'lista, wskaźniki'!$D$20, IF('Sektor mieszkaniowy'!AA587="drewno",'Sektor mieszkaniowy'!AB587*'lista, wskaźniki'!$D$22,IF('Sektor mieszkaniowy'!AA587="pellet",AB587*'lista, wskaźniki'!$D$23,IF('Sektor mieszkaniowy'!AA587="gaz z sieci",AB587*'lista, wskaźniki'!$D$21,IF('Sektor mieszkaniowy'!AA587="olej opałowy",'Sektor mieszkaniowy'!AB587*'lista, wskaźniki'!$D$24)))))</f>
        <v>0</v>
      </c>
      <c r="AK587" s="1085"/>
      <c r="AL587" s="1082"/>
      <c r="AM587" s="20">
        <f>IF(AA587="węgiel",AF587*1/3.6*'lista, wskaźniki'!$F$20,IF(AA587="drewno",AF587*1/3.6*'lista, wskaźniki'!$F$22,IF(AA587="pellet",AF587*1/3.6*'lista, wskaźniki'!$F$23,IF(AA587="gaz z sieci",AF587*1/3.6*'lista, wskaźniki'!$F$21,IF(AA587="olej opałowy",AF587*1/3.6*'lista, wskaźniki'!$F$24,0)))))</f>
        <v>0</v>
      </c>
      <c r="AN587" s="20">
        <f>IF(AA587="węgiel",AF587*'lista, wskaźniki'!$E$42,IF(AA587="drewno",AF587*'lista, wskaźniki'!$G$42,IF(AA587="pellet",AF587*'lista, wskaźniki'!$H$42,IF(AA587="gaz z sieci",AF587*'lista, wskaźniki'!$F$42,IF(AA587="olej opałowy",AF587*'lista, wskaźniki'!$I$42,0)))))</f>
        <v>0</v>
      </c>
      <c r="AO587" s="20">
        <f>IF(AA587="węgiel",AF587*'lista, wskaźniki'!$E$43,IF(AA587="drewno",AF587*'lista, wskaźniki'!$G$43,IF(AA587="pellet",AF587*'lista, wskaźniki'!$H$43,IF(AA587="gaz z sieci",AF587*'lista, wskaźniki'!$F$43,IF(AA587="olej opałowy",AF587*'lista, wskaźniki'!$I$43,0)))))</f>
        <v>0</v>
      </c>
      <c r="AP587" s="20">
        <f>IF(AA587="węgiel",AF587*'lista, wskaźniki'!$E$44,IF(AA587="drewno",AF587*'lista, wskaźniki'!$G$44,IF(AA587="pellet",AF587*'lista, wskaźniki'!$H$44,IF(AA587="gaz z sieci",AF587*'lista, wskaźniki'!$F$44,IF(AA587="olej opałowy",AF587*'lista, wskaźniki'!$I$44,0)))))</f>
        <v>0</v>
      </c>
      <c r="AQ587" s="20" t="b">
        <f>IF(Z587="gaz",AH587*1/3.6*'lista, wskaźniki'!$F$21,IF(Z587="energia elektryczna",AH587*1/3.6*'lista, wskaźniki'!$F$26))</f>
        <v>0</v>
      </c>
      <c r="AR587" s="20" t="b">
        <f>IF(Z587="gaz",AH587*'lista, wskaźniki'!$F$42,IF(Z587="energia elektryczna",AH587*0))</f>
        <v>0</v>
      </c>
      <c r="AS587" s="20" t="b">
        <f>IF(Z587="gaz",AH587*'lista, wskaźniki'!$F$43,IF(Z587="energia elektryczna",AH587*0))</f>
        <v>0</v>
      </c>
      <c r="AT587" s="20" t="b">
        <f>IF(Z587="gaz",AH587*'lista, wskaźniki'!$F$44,IF(Z587="energia elektryczna",AH587*0))</f>
        <v>0</v>
      </c>
      <c r="AU587" s="20">
        <f>AI587*1/3.6*'lista, wskaźniki'!$F$21</f>
        <v>0</v>
      </c>
      <c r="AV587" s="20">
        <f>AI587*'lista, wskaźniki'!$F$42</f>
        <v>0</v>
      </c>
      <c r="AW587" s="20">
        <f>AI587*'lista, wskaźniki'!$F$43</f>
        <v>0</v>
      </c>
      <c r="AX587" s="20">
        <f>AI587*'lista, wskaźniki'!$F$44</f>
        <v>0</v>
      </c>
      <c r="AY587" s="20">
        <f>AK587*'lista, wskaźniki'!$F$26</f>
        <v>0</v>
      </c>
      <c r="AZ587" s="20">
        <f t="shared" si="265"/>
        <v>0</v>
      </c>
      <c r="BA587" s="20">
        <f t="shared" si="266"/>
        <v>0</v>
      </c>
      <c r="BB587" s="20">
        <f t="shared" si="267"/>
        <v>0</v>
      </c>
      <c r="BC587" s="20">
        <f t="shared" si="268"/>
        <v>0</v>
      </c>
      <c r="BD587" s="1082"/>
      <c r="BE587" s="1082"/>
      <c r="BF587" s="1082"/>
      <c r="BG587" s="1082"/>
      <c r="BH587" s="93"/>
      <c r="BI587" s="1082"/>
      <c r="BJ587" s="93"/>
      <c r="BK587" s="1082"/>
      <c r="BL587" s="93"/>
      <c r="BM587" s="93"/>
      <c r="BN587" s="93"/>
      <c r="BO587" s="93"/>
      <c r="BP587" s="93"/>
      <c r="BQ587" s="93"/>
      <c r="BR587" s="93"/>
      <c r="BS587" s="1076"/>
      <c r="BT587" s="1076"/>
      <c r="BU587" s="1076"/>
      <c r="BV587" s="1076"/>
      <c r="BW587" s="1076"/>
      <c r="BX587" s="1076"/>
      <c r="BY587" s="1079"/>
      <c r="CA587" s="365" t="b">
        <f t="shared" si="269"/>
        <v>0</v>
      </c>
      <c r="CB587" s="365" t="b">
        <f t="shared" si="270"/>
        <v>0</v>
      </c>
      <c r="CC587" s="365" t="b">
        <f t="shared" si="271"/>
        <v>0</v>
      </c>
      <c r="CD587" s="365" t="b">
        <f t="shared" si="272"/>
        <v>0</v>
      </c>
      <c r="CE587" s="365">
        <f t="shared" si="273"/>
        <v>0</v>
      </c>
      <c r="CF587" s="365" t="b">
        <f t="shared" si="274"/>
        <v>0</v>
      </c>
      <c r="CG587" s="365" t="b">
        <f t="shared" si="275"/>
        <v>0</v>
      </c>
      <c r="CH587" s="365" t="b">
        <f t="shared" si="276"/>
        <v>0</v>
      </c>
      <c r="CI587" s="72" t="b">
        <f t="shared" si="277"/>
        <v>0</v>
      </c>
      <c r="CJ587" s="72" t="b">
        <f t="shared" si="278"/>
        <v>0</v>
      </c>
      <c r="CK587" s="72" t="b">
        <f t="shared" si="279"/>
        <v>0</v>
      </c>
      <c r="CL587" s="72">
        <f t="shared" si="280"/>
        <v>0</v>
      </c>
      <c r="CM587" s="72">
        <f t="shared" si="281"/>
        <v>0</v>
      </c>
      <c r="CN587" s="72" t="b">
        <f t="shared" si="282"/>
        <v>0</v>
      </c>
      <c r="CP587" s="13">
        <f t="shared" si="283"/>
        <v>0</v>
      </c>
      <c r="CQ587" s="13" t="b">
        <f t="shared" si="284"/>
        <v>0</v>
      </c>
      <c r="CR587" s="13" t="b">
        <f t="shared" si="285"/>
        <v>0</v>
      </c>
      <c r="CS587" s="13" t="b">
        <f t="shared" si="291"/>
        <v>0</v>
      </c>
      <c r="CT587" s="13" t="b">
        <f t="shared" si="290"/>
        <v>0</v>
      </c>
      <c r="CU587" s="13" t="b">
        <f t="shared" si="263"/>
        <v>0</v>
      </c>
      <c r="CV587" s="13" t="b">
        <f t="shared" si="286"/>
        <v>0</v>
      </c>
      <c r="CW587" s="13" t="b">
        <f t="shared" si="287"/>
        <v>0</v>
      </c>
      <c r="CX587" s="13" t="b">
        <f t="shared" si="288"/>
        <v>0</v>
      </c>
      <c r="CY587" s="13" t="b">
        <f t="shared" si="289"/>
        <v>0</v>
      </c>
    </row>
    <row r="588" spans="1:103" ht="15" thickBot="1">
      <c r="A588" s="931">
        <v>118</v>
      </c>
      <c r="B588" s="940" t="s">
        <v>235</v>
      </c>
      <c r="C588" s="1031"/>
      <c r="D588" s="940" t="s">
        <v>1</v>
      </c>
      <c r="E588" s="940" t="s">
        <v>5</v>
      </c>
      <c r="F588" s="940">
        <v>2</v>
      </c>
      <c r="G588" s="940">
        <v>1</v>
      </c>
      <c r="H588" s="940"/>
      <c r="I588" s="940" t="s">
        <v>10</v>
      </c>
      <c r="J588" s="940"/>
      <c r="K588" s="940"/>
      <c r="L588" s="940" t="s">
        <v>16</v>
      </c>
      <c r="M588" s="940"/>
      <c r="N588" s="940" t="s">
        <v>17</v>
      </c>
      <c r="O588" s="174"/>
      <c r="P588" s="940" t="s">
        <v>17</v>
      </c>
      <c r="Q588" s="940">
        <f>IF(I588="&lt;1966",'lista, wskaźniki'!$G$4,IF(I588="1967-1985",'lista, wskaźniki'!$G$5,IF(I588="1986-1992",'lista, wskaźniki'!$G$6,IF(I588="1993-1996",'lista, wskaźniki'!$G$7,IF(I588="&gt;1997",'lista, wskaźniki'!$G$8,IF(I588=0,'lista, wskaźniki'!$G$4))))))</f>
        <v>290</v>
      </c>
      <c r="R588" s="940" t="s">
        <v>23</v>
      </c>
      <c r="S588" s="940" t="s">
        <v>31</v>
      </c>
      <c r="T588" s="940"/>
      <c r="U588" s="940"/>
      <c r="V588" s="940"/>
      <c r="W588" s="20" t="s">
        <v>36</v>
      </c>
      <c r="X588" s="19" t="s">
        <v>195</v>
      </c>
      <c r="Y588" s="19" t="s">
        <v>24</v>
      </c>
      <c r="Z588" s="19" t="s">
        <v>40</v>
      </c>
      <c r="AA588" s="19" t="s">
        <v>35</v>
      </c>
      <c r="AB588" s="278"/>
      <c r="AC588" s="278"/>
      <c r="AD588" s="270"/>
      <c r="AE588" s="940"/>
      <c r="AF588" s="334">
        <f t="shared" si="264"/>
        <v>0</v>
      </c>
      <c r="AG588" s="272">
        <f>IF(R588="kompletna",Q588*J588*0.0036*'lista, wskaźniki'!$F$13, IF(R588="częściowa",Q588*J588*0.0036*'lista, wskaźniki'!$F$14, IF(R588="brak",Q588*J588*0.0036*'lista, wskaźniki'!$F$15,)))</f>
        <v>0</v>
      </c>
      <c r="AH588" s="334">
        <f>IF(Y588="inne",K588*'lista, wskaźniki'!$E$35,IF(Y588="to samo źródło",0,IF(Y588=0,0)))</f>
        <v>0</v>
      </c>
      <c r="AI588" s="334" t="b">
        <f>IF(AA588="gaz z sieci",AC588*'lista, wskaźniki'!$D$21)</f>
        <v>0</v>
      </c>
      <c r="AJ588" s="272">
        <f>IF(AA588="węgiel",AB588*'lista, wskaźniki'!$D$20, IF('Sektor mieszkaniowy'!AA588="drewno",'Sektor mieszkaniowy'!AB588*'lista, wskaźniki'!$D$22,IF('Sektor mieszkaniowy'!AA588="pellet",AB588*'lista, wskaźniki'!$D$23,IF('Sektor mieszkaniowy'!AA588="gaz z sieci",AB588*'lista, wskaźniki'!$D$21,IF('Sektor mieszkaniowy'!AA588="olej opałowy",'Sektor mieszkaniowy'!AB588*'lista, wskaźniki'!$D$24)))))</f>
        <v>0</v>
      </c>
      <c r="AK588" s="1001">
        <v>0.3</v>
      </c>
      <c r="AL588" s="940">
        <v>250</v>
      </c>
      <c r="AM588" s="20">
        <f>IF(AA588="węgiel",AF588*1/3.6*'lista, wskaźniki'!$F$20,IF(AA588="drewno",AF588*1/3.6*'lista, wskaźniki'!$F$22,IF(AA588="pellet",AF588*1/3.6*'lista, wskaźniki'!$F$23,IF(AA588="gaz z sieci",AF588*1/3.6*'lista, wskaźniki'!$F$21,IF(AA588="olej opałowy",AF588*1/3.6*'lista, wskaźniki'!$F$24,0)))))</f>
        <v>0</v>
      </c>
      <c r="AN588" s="20">
        <f>IF(AA588="węgiel",AF588*'lista, wskaźniki'!$E$42,IF(AA588="drewno",AF588*'lista, wskaźniki'!$G$42,IF(AA588="pellet",AF588*'lista, wskaźniki'!$H$42,IF(AA588="gaz z sieci",AF588*'lista, wskaźniki'!$F$42,IF(AA588="olej opałowy",AF588*'lista, wskaźniki'!$I$42,0)))))</f>
        <v>0</v>
      </c>
      <c r="AO588" s="20">
        <f>IF(AA588="węgiel",AF588*'lista, wskaźniki'!$E$43,IF(AA588="drewno",AF588*'lista, wskaźniki'!$G$43,IF(AA588="pellet",AF588*'lista, wskaźniki'!$H$43,IF(AA588="gaz z sieci",AF588*'lista, wskaźniki'!$F$43,IF(AA588="olej opałowy",AF588*'lista, wskaźniki'!$I$43,0)))))</f>
        <v>0</v>
      </c>
      <c r="AP588" s="20">
        <f>IF(AA588="węgiel",AF588*'lista, wskaźniki'!$E$44,IF(AA588="drewno",AF588*'lista, wskaźniki'!$G$44,IF(AA588="pellet",AF588*'lista, wskaźniki'!$H$44,IF(AA588="gaz z sieci",AF588*'lista, wskaźniki'!$F$44,IF(AA588="olej opałowy",AF588*'lista, wskaźniki'!$I$44,0)))))</f>
        <v>0</v>
      </c>
      <c r="AQ588" s="360">
        <f>IF(Z588="gaz",AH588*1/3.6*'lista, wskaźniki'!$F$21,IF(Z588="energia elektryczna",AH588*1/3.6*'lista, wskaźniki'!$F$26))</f>
        <v>0</v>
      </c>
      <c r="AR588" s="20">
        <f>IF(Z588="gaz",AH588*'lista, wskaźniki'!$F$42,IF(Z588="energia elektryczna",AH588*0))</f>
        <v>0</v>
      </c>
      <c r="AS588" s="20">
        <f>IF(Z588="gaz",AH588*'lista, wskaźniki'!$F$43,IF(Z588="energia elektryczna",AH588*0))</f>
        <v>0</v>
      </c>
      <c r="AT588" s="20">
        <f>IF(Z588="gaz",AH588*'lista, wskaźniki'!$F$44,IF(Z588="energia elektryczna",AH588*0))</f>
        <v>0</v>
      </c>
      <c r="AU588" s="20">
        <f>AI588*1/3.6*'lista, wskaźniki'!$F$21</f>
        <v>0</v>
      </c>
      <c r="AV588" s="20">
        <f>AI588*'lista, wskaźniki'!$F$42</f>
        <v>0</v>
      </c>
      <c r="AW588" s="20">
        <f>AI588*'lista, wskaźniki'!$F$43</f>
        <v>0</v>
      </c>
      <c r="AX588" s="20">
        <f>AI588*'lista, wskaźniki'!$F$44</f>
        <v>0</v>
      </c>
      <c r="AY588" s="20">
        <f>AK588*'lista, wskaźniki'!$F$26</f>
        <v>0.26700000000000002</v>
      </c>
      <c r="AZ588" s="20">
        <f t="shared" si="265"/>
        <v>0.26700000000000002</v>
      </c>
      <c r="BA588" s="20">
        <f t="shared" si="266"/>
        <v>0</v>
      </c>
      <c r="BB588" s="20">
        <f t="shared" si="267"/>
        <v>0</v>
      </c>
      <c r="BC588" s="20">
        <f t="shared" si="268"/>
        <v>0</v>
      </c>
      <c r="BD588" s="940" t="s">
        <v>16</v>
      </c>
      <c r="BE588" s="940" t="s">
        <v>17</v>
      </c>
      <c r="BF588" s="940" t="s">
        <v>17</v>
      </c>
      <c r="BG588" s="940" t="s">
        <v>17</v>
      </c>
      <c r="BH588" s="19"/>
      <c r="BI588" s="940" t="s">
        <v>17</v>
      </c>
      <c r="BJ588" s="19"/>
      <c r="BK588" s="940" t="s">
        <v>17</v>
      </c>
      <c r="BL588" s="19"/>
      <c r="BM588" s="19"/>
      <c r="BN588" s="19"/>
      <c r="BO588" s="19" t="s">
        <v>56</v>
      </c>
      <c r="BP588" s="19" t="s">
        <v>52</v>
      </c>
      <c r="BQ588" s="19" t="s">
        <v>120</v>
      </c>
      <c r="BR588" s="19">
        <v>1</v>
      </c>
      <c r="BS588" s="1174" t="s">
        <v>237</v>
      </c>
      <c r="BT588" s="1004">
        <v>100</v>
      </c>
      <c r="BU588" s="1004"/>
      <c r="BV588" s="1004">
        <v>1000</v>
      </c>
      <c r="BW588" s="1004">
        <v>480</v>
      </c>
      <c r="BX588" s="1004"/>
      <c r="BY588" s="1007">
        <v>2100</v>
      </c>
      <c r="CA588" s="365">
        <f t="shared" si="269"/>
        <v>0</v>
      </c>
      <c r="CB588" s="365" t="b">
        <f t="shared" si="270"/>
        <v>0</v>
      </c>
      <c r="CC588" s="365" t="b">
        <f t="shared" si="271"/>
        <v>0</v>
      </c>
      <c r="CD588" s="365" t="b">
        <f t="shared" si="272"/>
        <v>0</v>
      </c>
      <c r="CE588" s="365" t="b">
        <f t="shared" si="273"/>
        <v>0</v>
      </c>
      <c r="CF588" s="365" t="b">
        <f t="shared" si="274"/>
        <v>0</v>
      </c>
      <c r="CG588" s="365">
        <f t="shared" si="275"/>
        <v>0</v>
      </c>
      <c r="CH588" s="365" t="b">
        <f t="shared" si="276"/>
        <v>0</v>
      </c>
      <c r="CI588" s="72">
        <f t="shared" si="277"/>
        <v>0</v>
      </c>
      <c r="CJ588" s="72" t="b">
        <f t="shared" si="278"/>
        <v>0</v>
      </c>
      <c r="CK588" s="72" t="b">
        <f t="shared" si="279"/>
        <v>0</v>
      </c>
      <c r="CL588" s="72">
        <f t="shared" si="280"/>
        <v>0</v>
      </c>
      <c r="CM588" s="72" t="b">
        <f t="shared" si="281"/>
        <v>0</v>
      </c>
      <c r="CN588" s="72">
        <f t="shared" si="282"/>
        <v>0</v>
      </c>
      <c r="CP588" s="13">
        <f t="shared" si="283"/>
        <v>0</v>
      </c>
      <c r="CQ588" s="13">
        <f t="shared" si="284"/>
        <v>0</v>
      </c>
      <c r="CR588" s="13" t="b">
        <f t="shared" si="285"/>
        <v>0</v>
      </c>
      <c r="CS588" s="13">
        <f t="shared" si="291"/>
        <v>0</v>
      </c>
      <c r="CT588" s="13" t="b">
        <f t="shared" si="290"/>
        <v>0</v>
      </c>
      <c r="CU588" s="13">
        <f t="shared" si="263"/>
        <v>0</v>
      </c>
      <c r="CV588" s="13" t="b">
        <f t="shared" si="286"/>
        <v>0</v>
      </c>
      <c r="CW588" s="13">
        <f t="shared" si="287"/>
        <v>0</v>
      </c>
      <c r="CX588" s="13" t="b">
        <f t="shared" si="288"/>
        <v>0</v>
      </c>
      <c r="CY588" s="13">
        <f t="shared" si="289"/>
        <v>0</v>
      </c>
    </row>
    <row r="589" spans="1:103" ht="15" thickBot="1">
      <c r="A589" s="932"/>
      <c r="B589" s="941"/>
      <c r="C589" s="941"/>
      <c r="D589" s="941"/>
      <c r="E589" s="941"/>
      <c r="F589" s="941"/>
      <c r="G589" s="941"/>
      <c r="H589" s="941"/>
      <c r="I589" s="941"/>
      <c r="J589" s="941"/>
      <c r="K589" s="941"/>
      <c r="L589" s="941"/>
      <c r="M589" s="941"/>
      <c r="N589" s="941"/>
      <c r="O589" s="175"/>
      <c r="P589" s="941"/>
      <c r="Q589" s="941"/>
      <c r="R589" s="941"/>
      <c r="S589" s="941"/>
      <c r="T589" s="941"/>
      <c r="U589" s="941"/>
      <c r="V589" s="941"/>
      <c r="W589" s="20"/>
      <c r="X589" s="20"/>
      <c r="Y589" s="20"/>
      <c r="Z589" s="20"/>
      <c r="AA589" s="20" t="s">
        <v>36</v>
      </c>
      <c r="AB589" s="22">
        <v>7</v>
      </c>
      <c r="AC589" s="22"/>
      <c r="AD589" s="20">
        <v>1000</v>
      </c>
      <c r="AE589" s="941"/>
      <c r="AF589" s="334">
        <f t="shared" si="264"/>
        <v>109.2</v>
      </c>
      <c r="AG589" s="272">
        <f>IF(R589="kompletna",Q589*J589*0.0036*'lista, wskaźniki'!$F$13, IF(R589="częściowa",Q589*J589*0.0036*'lista, wskaźniki'!$F$14, IF(R589="brak",Q589*J589*0.0036*'lista, wskaźniki'!$F$15,)))</f>
        <v>0</v>
      </c>
      <c r="AH589" s="334">
        <f>IF(Y589="inne",K589*'lista, wskaźniki'!$E$35,IF(Y589="to samo źródło",0,IF(Y589=0,0)))</f>
        <v>0</v>
      </c>
      <c r="AI589" s="334" t="b">
        <f>IF(AA589="gaz z sieci",AC589*'lista, wskaźniki'!$D$21)</f>
        <v>0</v>
      </c>
      <c r="AJ589" s="272">
        <f>IF(AA589="węgiel",AB589*'lista, wskaźniki'!$D$20, IF('Sektor mieszkaniowy'!AA589="drewno",'Sektor mieszkaniowy'!AB589*'lista, wskaźniki'!$D$22,IF('Sektor mieszkaniowy'!AA589="pellet",AB589*'lista, wskaźniki'!$D$23,IF('Sektor mieszkaniowy'!AA589="gaz z sieci",AB589*'lista, wskaźniki'!$D$21,IF('Sektor mieszkaniowy'!AA589="olej opałowy",'Sektor mieszkaniowy'!AB589*'lista, wskaźniki'!$D$24)))))</f>
        <v>109.2</v>
      </c>
      <c r="AK589" s="1002"/>
      <c r="AL589" s="941"/>
      <c r="AM589" s="20">
        <f>IF(AA589="węgiel",AF589*1/3.6*'lista, wskaźniki'!$F$20,IF(AA589="drewno",AF589*1/3.6*'lista, wskaźniki'!$F$22,IF(AA589="pellet",AF589*1/3.6*'lista, wskaźniki'!$F$23,IF(AA589="gaz z sieci",AF589*1/3.6*'lista, wskaźniki'!$F$21,IF(AA589="olej opałowy",AF589*1/3.6*'lista, wskaźniki'!$F$24,0)))))</f>
        <v>0</v>
      </c>
      <c r="AN589" s="20">
        <f>IF(AA589="węgiel",AF589*'lista, wskaźniki'!$E$42,IF(AA589="drewno",AF589*'lista, wskaźniki'!$G$42,IF(AA589="pellet",AF589*'lista, wskaźniki'!$H$42,IF(AA589="gaz z sieci",AF589*'lista, wskaźniki'!$F$42,IF(AA589="olej opałowy",AF589*'lista, wskaźniki'!$I$42,0)))))</f>
        <v>8.8452000000000003E-2</v>
      </c>
      <c r="AO589" s="20">
        <f>IF(AA589="węgiel",AF589*'lista, wskaźniki'!$E$43,IF(AA589="drewno",AF589*'lista, wskaźniki'!$G$43,IF(AA589="pellet",AF589*'lista, wskaźniki'!$H$43,IF(AA589="gaz z sieci",AF589*'lista, wskaźniki'!$F$43,IF(AA589="olej opałowy",AF589*'lista, wskaźniki'!$I$43,0)))))</f>
        <v>8.8452000000000003E-2</v>
      </c>
      <c r="AP589" s="20">
        <f>IF(AA589="węgiel",AF589*'lista, wskaźniki'!$E$44,IF(AA589="drewno",AF589*'lista, wskaźniki'!$G$44,IF(AA589="pellet",AF589*'lista, wskaźniki'!$H$44,IF(AA589="gaz z sieci",AF589*'lista, wskaźniki'!$F$44,IF(AA589="olej opałowy",AF589*'lista, wskaźniki'!$I$44,0)))))</f>
        <v>2.73E-5</v>
      </c>
      <c r="AQ589" s="20" t="b">
        <f>IF(Z589="gaz",AH589*1/3.6*'lista, wskaźniki'!$F$21,IF(Z589="energia elektryczna",AH589*1/3.6*'lista, wskaźniki'!$F$26))</f>
        <v>0</v>
      </c>
      <c r="AR589" s="20" t="b">
        <f>IF(Z589="gaz",AH589*'lista, wskaźniki'!$F$42,IF(Z589="energia elektryczna",AH589*0))</f>
        <v>0</v>
      </c>
      <c r="AS589" s="20" t="b">
        <f>IF(Z589="gaz",AH589*'lista, wskaźniki'!$F$43,IF(Z589="energia elektryczna",AH589*0))</f>
        <v>0</v>
      </c>
      <c r="AT589" s="20" t="b">
        <f>IF(Z589="gaz",AH589*'lista, wskaźniki'!$F$44,IF(Z589="energia elektryczna",AH589*0))</f>
        <v>0</v>
      </c>
      <c r="AU589" s="20">
        <f>AI589*1/3.6*'lista, wskaźniki'!$F$21</f>
        <v>0</v>
      </c>
      <c r="AV589" s="20">
        <f>AI589*'lista, wskaźniki'!$F$42</f>
        <v>0</v>
      </c>
      <c r="AW589" s="20">
        <f>AI589*'lista, wskaźniki'!$F$43</f>
        <v>0</v>
      </c>
      <c r="AX589" s="20">
        <f>AI589*'lista, wskaźniki'!$F$44</f>
        <v>0</v>
      </c>
      <c r="AY589" s="20">
        <f>AK589*'lista, wskaźniki'!$F$26</f>
        <v>0</v>
      </c>
      <c r="AZ589" s="20">
        <f t="shared" si="265"/>
        <v>0</v>
      </c>
      <c r="BA589" s="20">
        <f t="shared" si="266"/>
        <v>8.8452000000000003E-2</v>
      </c>
      <c r="BB589" s="20">
        <f t="shared" si="267"/>
        <v>8.8452000000000003E-2</v>
      </c>
      <c r="BC589" s="20">
        <f t="shared" si="268"/>
        <v>2.73E-5</v>
      </c>
      <c r="BD589" s="941"/>
      <c r="BE589" s="941"/>
      <c r="BF589" s="941"/>
      <c r="BG589" s="941"/>
      <c r="BH589" s="20"/>
      <c r="BI589" s="941"/>
      <c r="BJ589" s="20"/>
      <c r="BK589" s="941"/>
      <c r="BL589" s="20"/>
      <c r="BM589" s="20"/>
      <c r="BN589" s="20"/>
      <c r="BO589" s="20"/>
      <c r="BP589" s="20"/>
      <c r="BQ589" s="20"/>
      <c r="BR589" s="20"/>
      <c r="BS589" s="1005"/>
      <c r="BT589" s="1005"/>
      <c r="BU589" s="1005"/>
      <c r="BV589" s="1005"/>
      <c r="BW589" s="1005"/>
      <c r="BX589" s="1005"/>
      <c r="BY589" s="1008"/>
      <c r="CA589" s="365" t="b">
        <f t="shared" si="269"/>
        <v>0</v>
      </c>
      <c r="CB589" s="365">
        <f t="shared" si="270"/>
        <v>109.2</v>
      </c>
      <c r="CC589" s="365" t="b">
        <f t="shared" si="271"/>
        <v>0</v>
      </c>
      <c r="CD589" s="365" t="b">
        <f t="shared" si="272"/>
        <v>0</v>
      </c>
      <c r="CE589" s="365" t="b">
        <f t="shared" si="273"/>
        <v>0</v>
      </c>
      <c r="CF589" s="365" t="b">
        <f t="shared" si="274"/>
        <v>0</v>
      </c>
      <c r="CG589" s="365" t="b">
        <f t="shared" si="275"/>
        <v>0</v>
      </c>
      <c r="CH589" s="365" t="b">
        <f t="shared" si="276"/>
        <v>0</v>
      </c>
      <c r="CI589" s="72" t="b">
        <f t="shared" si="277"/>
        <v>0</v>
      </c>
      <c r="CJ589" s="72">
        <f t="shared" si="278"/>
        <v>109.2</v>
      </c>
      <c r="CK589" s="72" t="b">
        <f t="shared" si="279"/>
        <v>0</v>
      </c>
      <c r="CL589" s="72">
        <f t="shared" si="280"/>
        <v>0</v>
      </c>
      <c r="CM589" s="72" t="b">
        <f t="shared" si="281"/>
        <v>0</v>
      </c>
      <c r="CN589" s="72" t="b">
        <f t="shared" si="282"/>
        <v>0</v>
      </c>
      <c r="CP589" s="13">
        <f t="shared" si="283"/>
        <v>0</v>
      </c>
      <c r="CQ589" s="13" t="b">
        <f t="shared" si="284"/>
        <v>0</v>
      </c>
      <c r="CR589" s="13" t="b">
        <f t="shared" si="285"/>
        <v>0</v>
      </c>
      <c r="CS589" s="13" t="b">
        <f t="shared" si="291"/>
        <v>0</v>
      </c>
      <c r="CT589" s="13" t="b">
        <f t="shared" si="290"/>
        <v>0</v>
      </c>
      <c r="CU589" s="13" t="b">
        <f t="shared" si="263"/>
        <v>0</v>
      </c>
      <c r="CV589" s="13" t="b">
        <f t="shared" si="286"/>
        <v>0</v>
      </c>
      <c r="CW589" s="13" t="b">
        <f t="shared" si="287"/>
        <v>0</v>
      </c>
      <c r="CX589" s="13" t="b">
        <f t="shared" si="288"/>
        <v>0</v>
      </c>
      <c r="CY589" s="13" t="b">
        <f t="shared" si="289"/>
        <v>0</v>
      </c>
    </row>
    <row r="590" spans="1:103" ht="15" thickBot="1">
      <c r="A590" s="932"/>
      <c r="B590" s="941"/>
      <c r="C590" s="941"/>
      <c r="D590" s="941"/>
      <c r="E590" s="941"/>
      <c r="F590" s="941"/>
      <c r="G590" s="941"/>
      <c r="H590" s="941"/>
      <c r="I590" s="941"/>
      <c r="J590" s="941"/>
      <c r="K590" s="941"/>
      <c r="L590" s="941"/>
      <c r="M590" s="941"/>
      <c r="N590" s="941"/>
      <c r="O590" s="175"/>
      <c r="P590" s="941"/>
      <c r="Q590" s="941"/>
      <c r="R590" s="941"/>
      <c r="S590" s="941"/>
      <c r="T590" s="941"/>
      <c r="U590" s="941"/>
      <c r="V590" s="941"/>
      <c r="W590" s="20"/>
      <c r="X590" s="20"/>
      <c r="Y590" s="20"/>
      <c r="Z590" s="20"/>
      <c r="AA590" s="20" t="s">
        <v>50</v>
      </c>
      <c r="AB590" s="22"/>
      <c r="AC590" s="22"/>
      <c r="AD590" s="20"/>
      <c r="AE590" s="941"/>
      <c r="AF590" s="334">
        <f t="shared" si="264"/>
        <v>0</v>
      </c>
      <c r="AG590" s="272">
        <f>IF(R590="kompletna",Q590*J590*0.0036*'lista, wskaźniki'!$F$13, IF(R590="częściowa",Q590*J590*0.0036*'lista, wskaźniki'!$F$14, IF(R590="brak",Q590*J590*0.0036*'lista, wskaźniki'!$F$15,)))</f>
        <v>0</v>
      </c>
      <c r="AH590" s="334">
        <f>IF(Y590="inne",K590*'lista, wskaźniki'!$E$35,IF(Y590="to samo źródło",0,IF(Y590=0,0)))</f>
        <v>0</v>
      </c>
      <c r="AI590" s="334" t="b">
        <f>IF(AA590="gaz z sieci",AC590*'lista, wskaźniki'!$D$21)</f>
        <v>0</v>
      </c>
      <c r="AJ590" s="272">
        <f>IF(AA590="węgiel",AB590*'lista, wskaźniki'!$D$20, IF('Sektor mieszkaniowy'!AA590="drewno",'Sektor mieszkaniowy'!AB590*'lista, wskaźniki'!$D$22,IF('Sektor mieszkaniowy'!AA590="pellet",AB590*'lista, wskaźniki'!$D$23,IF('Sektor mieszkaniowy'!AA590="gaz z sieci",AB590*'lista, wskaźniki'!$D$21,IF('Sektor mieszkaniowy'!AA590="olej opałowy",'Sektor mieszkaniowy'!AB590*'lista, wskaźniki'!$D$24)))))</f>
        <v>0</v>
      </c>
      <c r="AK590" s="1002"/>
      <c r="AL590" s="941"/>
      <c r="AM590" s="20">
        <f>IF(AA590="węgiel",AF590*1/3.6*'lista, wskaźniki'!$F$20,IF(AA590="drewno",AF590*1/3.6*'lista, wskaźniki'!$F$22,IF(AA590="pellet",AF590*1/3.6*'lista, wskaźniki'!$F$23,IF(AA590="gaz z sieci",AF590*1/3.6*'lista, wskaźniki'!$F$21,IF(AA590="olej opałowy",AF590*1/3.6*'lista, wskaźniki'!$F$24,0)))))</f>
        <v>0</v>
      </c>
      <c r="AN590" s="20">
        <f>IF(AA590="węgiel",AF590*'lista, wskaźniki'!$E$42,IF(AA590="drewno",AF590*'lista, wskaźniki'!$G$42,IF(AA590="pellet",AF590*'lista, wskaźniki'!$H$42,IF(AA590="gaz z sieci",AF590*'lista, wskaźniki'!$F$42,IF(AA590="olej opałowy",AF590*'lista, wskaźniki'!$I$42,0)))))</f>
        <v>0</v>
      </c>
      <c r="AO590" s="20">
        <f>IF(AA590="węgiel",AF590*'lista, wskaźniki'!$E$43,IF(AA590="drewno",AF590*'lista, wskaźniki'!$G$43,IF(AA590="pellet",AF590*'lista, wskaźniki'!$H$43,IF(AA590="gaz z sieci",AF590*'lista, wskaźniki'!$F$43,IF(AA590="olej opałowy",AF590*'lista, wskaźniki'!$I$43,0)))))</f>
        <v>0</v>
      </c>
      <c r="AP590" s="20">
        <f>IF(AA590="węgiel",AF590*'lista, wskaźniki'!$E$44,IF(AA590="drewno",AF590*'lista, wskaźniki'!$G$44,IF(AA590="pellet",AF590*'lista, wskaźniki'!$H$44,IF(AA590="gaz z sieci",AF590*'lista, wskaźniki'!$F$44,IF(AA590="olej opałowy",AF590*'lista, wskaźniki'!$I$44,0)))))</f>
        <v>0</v>
      </c>
      <c r="AQ590" s="20" t="b">
        <f>IF(Z590="gaz",AH590*1/3.6*'lista, wskaźniki'!$F$21,IF(Z590="energia elektryczna",AH590*1/3.6*'lista, wskaźniki'!$F$26))</f>
        <v>0</v>
      </c>
      <c r="AR590" s="20" t="b">
        <f>IF(Z590="gaz",AH590*'lista, wskaźniki'!$F$42,IF(Z590="energia elektryczna",AH590*0))</f>
        <v>0</v>
      </c>
      <c r="AS590" s="20" t="b">
        <f>IF(Z590="gaz",AH590*'lista, wskaźniki'!$F$43,IF(Z590="energia elektryczna",AH590*0))</f>
        <v>0</v>
      </c>
      <c r="AT590" s="20" t="b">
        <f>IF(Z590="gaz",AH590*'lista, wskaźniki'!$F$44,IF(Z590="energia elektryczna",AH590*0))</f>
        <v>0</v>
      </c>
      <c r="AU590" s="20">
        <f>AI590*1/3.6*'lista, wskaźniki'!$F$21</f>
        <v>0</v>
      </c>
      <c r="AV590" s="20">
        <f>AI590*'lista, wskaźniki'!$F$42</f>
        <v>0</v>
      </c>
      <c r="AW590" s="20">
        <f>AI590*'lista, wskaźniki'!$F$43</f>
        <v>0</v>
      </c>
      <c r="AX590" s="20">
        <f>AI590*'lista, wskaźniki'!$F$44</f>
        <v>0</v>
      </c>
      <c r="AY590" s="20">
        <f>AK590*'lista, wskaźniki'!$F$26</f>
        <v>0</v>
      </c>
      <c r="AZ590" s="20">
        <f t="shared" si="265"/>
        <v>0</v>
      </c>
      <c r="BA590" s="20">
        <f t="shared" si="266"/>
        <v>0</v>
      </c>
      <c r="BB590" s="20">
        <f t="shared" si="267"/>
        <v>0</v>
      </c>
      <c r="BC590" s="20">
        <f t="shared" si="268"/>
        <v>0</v>
      </c>
      <c r="BD590" s="941"/>
      <c r="BE590" s="941"/>
      <c r="BF590" s="941"/>
      <c r="BG590" s="941"/>
      <c r="BH590" s="20"/>
      <c r="BI590" s="941"/>
      <c r="BJ590" s="20"/>
      <c r="BK590" s="941"/>
      <c r="BL590" s="20"/>
      <c r="BM590" s="20"/>
      <c r="BN590" s="20"/>
      <c r="BO590" s="20"/>
      <c r="BP590" s="20"/>
      <c r="BQ590" s="20"/>
      <c r="BR590" s="20"/>
      <c r="BS590" s="1005"/>
      <c r="BT590" s="1005"/>
      <c r="BU590" s="1005"/>
      <c r="BV590" s="1005"/>
      <c r="BW590" s="1005"/>
      <c r="BX590" s="1005"/>
      <c r="BY590" s="1008"/>
      <c r="CA590" s="365" t="b">
        <f t="shared" si="269"/>
        <v>0</v>
      </c>
      <c r="CB590" s="365" t="b">
        <f t="shared" si="270"/>
        <v>0</v>
      </c>
      <c r="CC590" s="365">
        <f t="shared" si="271"/>
        <v>0</v>
      </c>
      <c r="CD590" s="365" t="b">
        <f t="shared" si="272"/>
        <v>0</v>
      </c>
      <c r="CE590" s="365" t="b">
        <f t="shared" si="273"/>
        <v>0</v>
      </c>
      <c r="CF590" s="365" t="b">
        <f t="shared" si="274"/>
        <v>0</v>
      </c>
      <c r="CG590" s="365" t="b">
        <f t="shared" si="275"/>
        <v>0</v>
      </c>
      <c r="CH590" s="365" t="b">
        <f t="shared" si="276"/>
        <v>0</v>
      </c>
      <c r="CI590" s="72" t="b">
        <f t="shared" si="277"/>
        <v>0</v>
      </c>
      <c r="CJ590" s="72" t="b">
        <f t="shared" si="278"/>
        <v>0</v>
      </c>
      <c r="CK590" s="72">
        <f t="shared" si="279"/>
        <v>0</v>
      </c>
      <c r="CL590" s="72">
        <f t="shared" si="280"/>
        <v>0</v>
      </c>
      <c r="CM590" s="72" t="b">
        <f t="shared" si="281"/>
        <v>0</v>
      </c>
      <c r="CN590" s="72" t="b">
        <f t="shared" si="282"/>
        <v>0</v>
      </c>
      <c r="CP590" s="13">
        <f t="shared" si="283"/>
        <v>0</v>
      </c>
      <c r="CQ590" s="13" t="b">
        <f t="shared" si="284"/>
        <v>0</v>
      </c>
      <c r="CR590" s="13" t="b">
        <f t="shared" si="285"/>
        <v>0</v>
      </c>
      <c r="CS590" s="13" t="b">
        <f t="shared" si="291"/>
        <v>0</v>
      </c>
      <c r="CT590" s="13" t="b">
        <f t="shared" si="290"/>
        <v>0</v>
      </c>
      <c r="CU590" s="13" t="b">
        <f t="shared" si="263"/>
        <v>0</v>
      </c>
      <c r="CV590" s="13" t="b">
        <f t="shared" si="286"/>
        <v>0</v>
      </c>
      <c r="CW590" s="13" t="b">
        <f t="shared" si="287"/>
        <v>0</v>
      </c>
      <c r="CX590" s="13" t="b">
        <f t="shared" si="288"/>
        <v>0</v>
      </c>
      <c r="CY590" s="13" t="b">
        <f t="shared" si="289"/>
        <v>0</v>
      </c>
    </row>
    <row r="591" spans="1:103" ht="15" thickBot="1">
      <c r="A591" s="932"/>
      <c r="B591" s="941"/>
      <c r="C591" s="941"/>
      <c r="D591" s="941"/>
      <c r="E591" s="941"/>
      <c r="F591" s="941"/>
      <c r="G591" s="941"/>
      <c r="H591" s="941"/>
      <c r="I591" s="941"/>
      <c r="J591" s="941"/>
      <c r="K591" s="941"/>
      <c r="L591" s="941"/>
      <c r="M591" s="941"/>
      <c r="N591" s="941"/>
      <c r="O591" s="175"/>
      <c r="P591" s="941"/>
      <c r="Q591" s="941"/>
      <c r="R591" s="941"/>
      <c r="S591" s="941"/>
      <c r="T591" s="941"/>
      <c r="U591" s="941"/>
      <c r="V591" s="941"/>
      <c r="W591" s="20"/>
      <c r="X591" s="20"/>
      <c r="Y591" s="20"/>
      <c r="Z591" s="20"/>
      <c r="AA591" s="20" t="s">
        <v>38</v>
      </c>
      <c r="AB591" s="22"/>
      <c r="AC591" s="22"/>
      <c r="AD591" s="20"/>
      <c r="AE591" s="941"/>
      <c r="AF591" s="334">
        <f t="shared" si="264"/>
        <v>0</v>
      </c>
      <c r="AG591" s="272">
        <f>IF(R591="kompletna",Q591*J591*0.0036*'lista, wskaźniki'!$F$13, IF(R591="częściowa",Q591*J591*0.0036*'lista, wskaźniki'!$F$14, IF(R591="brak",Q591*J591*0.0036*'lista, wskaźniki'!$F$15,)))</f>
        <v>0</v>
      </c>
      <c r="AH591" s="334">
        <f>IF(Y591="inne",K591*'lista, wskaźniki'!$E$35,IF(Y591="to samo źródło",0,IF(Y591=0,0)))</f>
        <v>0</v>
      </c>
      <c r="AI591" s="334">
        <f>IF(AA591="gaz z sieci",AC591*'lista, wskaźniki'!$D$21)</f>
        <v>0</v>
      </c>
      <c r="AJ591" s="272">
        <f>IF(AA591="węgiel",AB591*'lista, wskaźniki'!$D$20, IF('Sektor mieszkaniowy'!AA591="drewno",'Sektor mieszkaniowy'!AB591*'lista, wskaźniki'!$D$22,IF('Sektor mieszkaniowy'!AA591="pellet",AB591*'lista, wskaźniki'!$D$23,IF('Sektor mieszkaniowy'!AA591="gaz z sieci",AB591*'lista, wskaźniki'!$D$21,IF('Sektor mieszkaniowy'!AA591="olej opałowy",'Sektor mieszkaniowy'!AB591*'lista, wskaźniki'!$D$24)))))</f>
        <v>0</v>
      </c>
      <c r="AK591" s="1002"/>
      <c r="AL591" s="941"/>
      <c r="AM591" s="20">
        <f>IF(AA591="węgiel",AF591*1/3.6*'lista, wskaźniki'!$F$20,IF(AA591="drewno",AF591*1/3.6*'lista, wskaźniki'!$F$22,IF(AA591="pellet",AF591*1/3.6*'lista, wskaźniki'!$F$23,IF(AA591="gaz z sieci",AF591*1/3.6*'lista, wskaźniki'!$F$21,IF(AA591="olej opałowy",AF591*1/3.6*'lista, wskaźniki'!$F$24,0)))))</f>
        <v>0</v>
      </c>
      <c r="AN591" s="20">
        <f>IF(AA591="węgiel",AF591*'lista, wskaźniki'!$E$42,IF(AA591="drewno",AF591*'lista, wskaźniki'!$G$42,IF(AA591="pellet",AF591*'lista, wskaźniki'!$H$42,IF(AA591="gaz z sieci",AF591*'lista, wskaźniki'!$F$42,IF(AA591="olej opałowy",AF591*'lista, wskaźniki'!$I$42,0)))))</f>
        <v>0</v>
      </c>
      <c r="AO591" s="20">
        <f>IF(AA591="węgiel",AF591*'lista, wskaźniki'!$E$43,IF(AA591="drewno",AF591*'lista, wskaźniki'!$G$43,IF(AA591="pellet",AF591*'lista, wskaźniki'!$H$43,IF(AA591="gaz z sieci",AF591*'lista, wskaźniki'!$F$43,IF(AA591="olej opałowy",AF591*'lista, wskaźniki'!$I$43,0)))))</f>
        <v>0</v>
      </c>
      <c r="AP591" s="20">
        <f>IF(AA591="węgiel",AF591*'lista, wskaźniki'!$E$44,IF(AA591="drewno",AF591*'lista, wskaźniki'!$G$44,IF(AA591="pellet",AF591*'lista, wskaźniki'!$H$44,IF(AA591="gaz z sieci",AF591*'lista, wskaźniki'!$F$44,IF(AA591="olej opałowy",AF591*'lista, wskaźniki'!$I$44,0)))))</f>
        <v>0</v>
      </c>
      <c r="AQ591" s="20" t="b">
        <f>IF(Z591="gaz",AH591*1/3.6*'lista, wskaźniki'!$F$21,IF(Z591="energia elektryczna",AH591*1/3.6*'lista, wskaźniki'!$F$26))</f>
        <v>0</v>
      </c>
      <c r="AR591" s="20" t="b">
        <f>IF(Z591="gaz",AH591*'lista, wskaźniki'!$F$42,IF(Z591="energia elektryczna",AH591*0))</f>
        <v>0</v>
      </c>
      <c r="AS591" s="20" t="b">
        <f>IF(Z591="gaz",AH591*'lista, wskaźniki'!$F$43,IF(Z591="energia elektryczna",AH591*0))</f>
        <v>0</v>
      </c>
      <c r="AT591" s="20" t="b">
        <f>IF(Z591="gaz",AH591*'lista, wskaźniki'!$F$44,IF(Z591="energia elektryczna",AH591*0))</f>
        <v>0</v>
      </c>
      <c r="AU591" s="20">
        <f>AI591*1/3.6*'lista, wskaźniki'!$F$21</f>
        <v>0</v>
      </c>
      <c r="AV591" s="20">
        <f>AI591*'lista, wskaźniki'!$F$42</f>
        <v>0</v>
      </c>
      <c r="AW591" s="20">
        <f>AI591*'lista, wskaźniki'!$F$43</f>
        <v>0</v>
      </c>
      <c r="AX591" s="20">
        <f>AI591*'lista, wskaźniki'!$F$44</f>
        <v>0</v>
      </c>
      <c r="AY591" s="20">
        <f>AK591*'lista, wskaźniki'!$F$26</f>
        <v>0</v>
      </c>
      <c r="AZ591" s="20">
        <f t="shared" si="265"/>
        <v>0</v>
      </c>
      <c r="BA591" s="20">
        <f t="shared" si="266"/>
        <v>0</v>
      </c>
      <c r="BB591" s="20">
        <f t="shared" si="267"/>
        <v>0</v>
      </c>
      <c r="BC591" s="20">
        <f t="shared" si="268"/>
        <v>0</v>
      </c>
      <c r="BD591" s="941"/>
      <c r="BE591" s="941"/>
      <c r="BF591" s="941"/>
      <c r="BG591" s="941"/>
      <c r="BH591" s="20"/>
      <c r="BI591" s="941"/>
      <c r="BJ591" s="20"/>
      <c r="BK591" s="941"/>
      <c r="BL591" s="20"/>
      <c r="BM591" s="20"/>
      <c r="BN591" s="20"/>
      <c r="BO591" s="20"/>
      <c r="BP591" s="20"/>
      <c r="BQ591" s="20"/>
      <c r="BR591" s="20"/>
      <c r="BS591" s="1005"/>
      <c r="BT591" s="1005"/>
      <c r="BU591" s="1005"/>
      <c r="BV591" s="1005"/>
      <c r="BW591" s="1005"/>
      <c r="BX591" s="1005"/>
      <c r="BY591" s="1008"/>
      <c r="CA591" s="365" t="b">
        <f t="shared" si="269"/>
        <v>0</v>
      </c>
      <c r="CB591" s="365" t="b">
        <f t="shared" si="270"/>
        <v>0</v>
      </c>
      <c r="CC591" s="365" t="b">
        <f t="shared" si="271"/>
        <v>0</v>
      </c>
      <c r="CD591" s="365">
        <f t="shared" si="272"/>
        <v>0</v>
      </c>
      <c r="CE591" s="365" t="b">
        <f t="shared" si="273"/>
        <v>0</v>
      </c>
      <c r="CF591" s="365" t="b">
        <f t="shared" si="274"/>
        <v>0</v>
      </c>
      <c r="CG591" s="365" t="b">
        <f t="shared" si="275"/>
        <v>0</v>
      </c>
      <c r="CH591" s="365">
        <f t="shared" si="276"/>
        <v>0</v>
      </c>
      <c r="CI591" s="72" t="b">
        <f t="shared" si="277"/>
        <v>0</v>
      </c>
      <c r="CJ591" s="72" t="b">
        <f t="shared" si="278"/>
        <v>0</v>
      </c>
      <c r="CK591" s="72" t="b">
        <f t="shared" si="279"/>
        <v>0</v>
      </c>
      <c r="CL591" s="72">
        <f t="shared" si="280"/>
        <v>0</v>
      </c>
      <c r="CM591" s="72" t="b">
        <f t="shared" si="281"/>
        <v>0</v>
      </c>
      <c r="CN591" s="72" t="b">
        <f t="shared" si="282"/>
        <v>0</v>
      </c>
      <c r="CP591" s="13">
        <f t="shared" si="283"/>
        <v>0</v>
      </c>
      <c r="CQ591" s="13" t="b">
        <f t="shared" si="284"/>
        <v>0</v>
      </c>
      <c r="CR591" s="13" t="b">
        <f t="shared" si="285"/>
        <v>0</v>
      </c>
      <c r="CS591" s="13" t="b">
        <f t="shared" si="291"/>
        <v>0</v>
      </c>
      <c r="CT591" s="13" t="b">
        <f t="shared" si="290"/>
        <v>0</v>
      </c>
      <c r="CU591" s="13" t="b">
        <f t="shared" si="263"/>
        <v>0</v>
      </c>
      <c r="CV591" s="13" t="b">
        <f t="shared" si="286"/>
        <v>0</v>
      </c>
      <c r="CW591" s="13" t="b">
        <f t="shared" si="287"/>
        <v>0</v>
      </c>
      <c r="CX591" s="13" t="b">
        <f t="shared" si="288"/>
        <v>0</v>
      </c>
      <c r="CY591" s="13" t="b">
        <f t="shared" si="289"/>
        <v>0</v>
      </c>
    </row>
    <row r="592" spans="1:103" ht="15" thickBot="1">
      <c r="A592" s="933"/>
      <c r="B592" s="942"/>
      <c r="C592" s="942"/>
      <c r="D592" s="942"/>
      <c r="E592" s="942"/>
      <c r="F592" s="942"/>
      <c r="G592" s="942"/>
      <c r="H592" s="942"/>
      <c r="I592" s="942"/>
      <c r="J592" s="942"/>
      <c r="K592" s="942"/>
      <c r="L592" s="942"/>
      <c r="M592" s="942"/>
      <c r="N592" s="942"/>
      <c r="O592" s="176"/>
      <c r="P592" s="942"/>
      <c r="Q592" s="942"/>
      <c r="R592" s="942"/>
      <c r="S592" s="942"/>
      <c r="T592" s="942"/>
      <c r="U592" s="942"/>
      <c r="V592" s="942"/>
      <c r="W592" s="21"/>
      <c r="X592" s="21"/>
      <c r="Y592" s="21"/>
      <c r="Z592" s="21"/>
      <c r="AA592" s="21" t="s">
        <v>37</v>
      </c>
      <c r="AB592" s="55"/>
      <c r="AC592" s="55"/>
      <c r="AD592" s="21"/>
      <c r="AE592" s="942"/>
      <c r="AF592" s="334">
        <f t="shared" si="264"/>
        <v>0</v>
      </c>
      <c r="AG592" s="272">
        <f>IF(R592="kompletna",Q592*J592*0.0036*'lista, wskaźniki'!$F$13, IF(R592="częściowa",Q592*J592*0.0036*'lista, wskaźniki'!$F$14, IF(R592="brak",Q592*J592*0.0036*'lista, wskaźniki'!$F$15,)))</f>
        <v>0</v>
      </c>
      <c r="AH592" s="334">
        <f>IF(Y592="inne",K592*'lista, wskaźniki'!$E$35,IF(Y592="to samo źródło",0,IF(Y592=0,0)))</f>
        <v>0</v>
      </c>
      <c r="AI592" s="334" t="b">
        <f>IF(AA592="gaz z sieci",AC592*'lista, wskaźniki'!$D$21)</f>
        <v>0</v>
      </c>
      <c r="AJ592" s="272">
        <f>IF(AA592="węgiel",AB592*'lista, wskaźniki'!$D$20, IF('Sektor mieszkaniowy'!AA592="drewno",'Sektor mieszkaniowy'!AB592*'lista, wskaźniki'!$D$22,IF('Sektor mieszkaniowy'!AA592="pellet",AB592*'lista, wskaźniki'!$D$23,IF('Sektor mieszkaniowy'!AA592="gaz z sieci",AB592*'lista, wskaźniki'!$D$21,IF('Sektor mieszkaniowy'!AA592="olej opałowy",'Sektor mieszkaniowy'!AB592*'lista, wskaźniki'!$D$24)))))</f>
        <v>0</v>
      </c>
      <c r="AK592" s="1003"/>
      <c r="AL592" s="942"/>
      <c r="AM592" s="20">
        <f>IF(AA592="węgiel",AF592*1/3.6*'lista, wskaźniki'!$F$20,IF(AA592="drewno",AF592*1/3.6*'lista, wskaźniki'!$F$22,IF(AA592="pellet",AF592*1/3.6*'lista, wskaźniki'!$F$23,IF(AA592="gaz z sieci",AF592*1/3.6*'lista, wskaźniki'!$F$21,IF(AA592="olej opałowy",AF592*1/3.6*'lista, wskaźniki'!$F$24,0)))))</f>
        <v>0</v>
      </c>
      <c r="AN592" s="20">
        <f>IF(AA592="węgiel",AF592*'lista, wskaźniki'!$E$42,IF(AA592="drewno",AF592*'lista, wskaźniki'!$G$42,IF(AA592="pellet",AF592*'lista, wskaźniki'!$H$42,IF(AA592="gaz z sieci",AF592*'lista, wskaźniki'!$F$42,IF(AA592="olej opałowy",AF592*'lista, wskaźniki'!$I$42,0)))))</f>
        <v>0</v>
      </c>
      <c r="AO592" s="20">
        <f>IF(AA592="węgiel",AF592*'lista, wskaźniki'!$E$43,IF(AA592="drewno",AF592*'lista, wskaźniki'!$G$43,IF(AA592="pellet",AF592*'lista, wskaźniki'!$H$43,IF(AA592="gaz z sieci",AF592*'lista, wskaźniki'!$F$43,IF(AA592="olej opałowy",AF592*'lista, wskaźniki'!$I$43,0)))))</f>
        <v>0</v>
      </c>
      <c r="AP592" s="20">
        <f>IF(AA592="węgiel",AF592*'lista, wskaźniki'!$E$44,IF(AA592="drewno",AF592*'lista, wskaźniki'!$G$44,IF(AA592="pellet",AF592*'lista, wskaźniki'!$H$44,IF(AA592="gaz z sieci",AF592*'lista, wskaźniki'!$F$44,IF(AA592="olej opałowy",AF592*'lista, wskaźniki'!$I$44,0)))))</f>
        <v>0</v>
      </c>
      <c r="AQ592" s="20" t="b">
        <f>IF(Z592="gaz",AH592*1/3.6*'lista, wskaźniki'!$F$21,IF(Z592="energia elektryczna",AH592*1/3.6*'lista, wskaźniki'!$F$26))</f>
        <v>0</v>
      </c>
      <c r="AR592" s="20" t="b">
        <f>IF(Z592="gaz",AH592*'lista, wskaźniki'!$F$42,IF(Z592="energia elektryczna",AH592*0))</f>
        <v>0</v>
      </c>
      <c r="AS592" s="20" t="b">
        <f>IF(Z592="gaz",AH592*'lista, wskaźniki'!$F$43,IF(Z592="energia elektryczna",AH592*0))</f>
        <v>0</v>
      </c>
      <c r="AT592" s="20" t="b">
        <f>IF(Z592="gaz",AH592*'lista, wskaźniki'!$F$44,IF(Z592="energia elektryczna",AH592*0))</f>
        <v>0</v>
      </c>
      <c r="AU592" s="20">
        <f>AI592*1/3.6*'lista, wskaźniki'!$F$21</f>
        <v>0</v>
      </c>
      <c r="AV592" s="20">
        <f>AI592*'lista, wskaźniki'!$F$42</f>
        <v>0</v>
      </c>
      <c r="AW592" s="20">
        <f>AI592*'lista, wskaźniki'!$F$43</f>
        <v>0</v>
      </c>
      <c r="AX592" s="20">
        <f>AI592*'lista, wskaźniki'!$F$44</f>
        <v>0</v>
      </c>
      <c r="AY592" s="20">
        <f>AK592*'lista, wskaźniki'!$F$26</f>
        <v>0</v>
      </c>
      <c r="AZ592" s="20">
        <f t="shared" si="265"/>
        <v>0</v>
      </c>
      <c r="BA592" s="20">
        <f t="shared" si="266"/>
        <v>0</v>
      </c>
      <c r="BB592" s="20">
        <f t="shared" si="267"/>
        <v>0</v>
      </c>
      <c r="BC592" s="20">
        <f t="shared" si="268"/>
        <v>0</v>
      </c>
      <c r="BD592" s="942"/>
      <c r="BE592" s="942"/>
      <c r="BF592" s="942"/>
      <c r="BG592" s="942"/>
      <c r="BH592" s="21"/>
      <c r="BI592" s="942"/>
      <c r="BJ592" s="21"/>
      <c r="BK592" s="942"/>
      <c r="BL592" s="21"/>
      <c r="BM592" s="21"/>
      <c r="BN592" s="21"/>
      <c r="BO592" s="21"/>
      <c r="BP592" s="21"/>
      <c r="BQ592" s="21"/>
      <c r="BR592" s="21"/>
      <c r="BS592" s="1006"/>
      <c r="BT592" s="1006"/>
      <c r="BU592" s="1006"/>
      <c r="BV592" s="1006"/>
      <c r="BW592" s="1006"/>
      <c r="BX592" s="1006"/>
      <c r="BY592" s="1009"/>
      <c r="CA592" s="365" t="b">
        <f t="shared" si="269"/>
        <v>0</v>
      </c>
      <c r="CB592" s="365" t="b">
        <f t="shared" si="270"/>
        <v>0</v>
      </c>
      <c r="CC592" s="365" t="b">
        <f t="shared" si="271"/>
        <v>0</v>
      </c>
      <c r="CD592" s="365" t="b">
        <f t="shared" si="272"/>
        <v>0</v>
      </c>
      <c r="CE592" s="365">
        <f t="shared" si="273"/>
        <v>0</v>
      </c>
      <c r="CF592" s="365" t="b">
        <f t="shared" si="274"/>
        <v>0</v>
      </c>
      <c r="CG592" s="365" t="b">
        <f t="shared" si="275"/>
        <v>0</v>
      </c>
      <c r="CH592" s="365" t="b">
        <f t="shared" si="276"/>
        <v>0</v>
      </c>
      <c r="CI592" s="72" t="b">
        <f t="shared" si="277"/>
        <v>0</v>
      </c>
      <c r="CJ592" s="72" t="b">
        <f t="shared" si="278"/>
        <v>0</v>
      </c>
      <c r="CK592" s="72" t="b">
        <f t="shared" si="279"/>
        <v>0</v>
      </c>
      <c r="CL592" s="72">
        <f t="shared" si="280"/>
        <v>0</v>
      </c>
      <c r="CM592" s="72">
        <f t="shared" si="281"/>
        <v>0</v>
      </c>
      <c r="CN592" s="72" t="b">
        <f t="shared" si="282"/>
        <v>0</v>
      </c>
      <c r="CP592" s="13">
        <f t="shared" si="283"/>
        <v>0</v>
      </c>
      <c r="CQ592" s="13" t="b">
        <f t="shared" si="284"/>
        <v>0</v>
      </c>
      <c r="CR592" s="13" t="b">
        <f t="shared" si="285"/>
        <v>0</v>
      </c>
      <c r="CS592" s="13" t="b">
        <f t="shared" si="291"/>
        <v>0</v>
      </c>
      <c r="CT592" s="13" t="b">
        <f t="shared" si="290"/>
        <v>0</v>
      </c>
      <c r="CU592" s="13" t="b">
        <f t="shared" si="263"/>
        <v>0</v>
      </c>
      <c r="CV592" s="13" t="b">
        <f t="shared" si="286"/>
        <v>0</v>
      </c>
      <c r="CW592" s="13" t="b">
        <f t="shared" si="287"/>
        <v>0</v>
      </c>
      <c r="CX592" s="13" t="b">
        <f t="shared" si="288"/>
        <v>0</v>
      </c>
      <c r="CY592" s="13" t="b">
        <f t="shared" si="289"/>
        <v>0</v>
      </c>
    </row>
    <row r="593" spans="1:103" ht="15" thickBot="1">
      <c r="A593" s="931">
        <v>119</v>
      </c>
      <c r="B593" s="940" t="s">
        <v>235</v>
      </c>
      <c r="C593" s="1031"/>
      <c r="D593" s="940" t="s">
        <v>1</v>
      </c>
      <c r="E593" s="940" t="s">
        <v>5</v>
      </c>
      <c r="F593" s="940">
        <v>6</v>
      </c>
      <c r="G593" s="940"/>
      <c r="H593" s="940"/>
      <c r="I593" s="940" t="s">
        <v>12</v>
      </c>
      <c r="J593" s="940">
        <v>160</v>
      </c>
      <c r="K593" s="940">
        <v>5</v>
      </c>
      <c r="L593" s="940" t="s">
        <v>16</v>
      </c>
      <c r="M593" s="940"/>
      <c r="N593" s="940" t="s">
        <v>17</v>
      </c>
      <c r="O593" s="174"/>
      <c r="P593" s="940" t="s">
        <v>17</v>
      </c>
      <c r="Q593" s="940">
        <f>IF(I593="&lt;1966",'lista, wskaźniki'!$G$4,IF(I593="1967-1985",'lista, wskaźniki'!$G$5,IF(I593="1986-1992",'lista, wskaźniki'!$G$6,IF(I593="1993-1996",'lista, wskaźniki'!$G$7,IF(I593="&gt;1997",'lista, wskaźniki'!$G$8,IF(I593=0,'lista, wskaźniki'!$G$4))))))</f>
        <v>175</v>
      </c>
      <c r="R593" s="940" t="s">
        <v>23</v>
      </c>
      <c r="S593" s="940" t="s">
        <v>28</v>
      </c>
      <c r="T593" s="940"/>
      <c r="U593" s="940"/>
      <c r="V593" s="940"/>
      <c r="W593" s="20" t="s">
        <v>36</v>
      </c>
      <c r="X593" s="19" t="s">
        <v>39</v>
      </c>
      <c r="Y593" s="19" t="s">
        <v>42</v>
      </c>
      <c r="Z593" s="19"/>
      <c r="AA593" s="19" t="s">
        <v>35</v>
      </c>
      <c r="AB593" s="54">
        <v>12</v>
      </c>
      <c r="AC593" s="54"/>
      <c r="AD593" s="19">
        <v>600</v>
      </c>
      <c r="AE593" s="940">
        <v>12</v>
      </c>
      <c r="AF593" s="334">
        <f t="shared" si="264"/>
        <v>176.1</v>
      </c>
      <c r="AG593" s="272">
        <f>IF(R593="kompletna",Q593*J593*0.0036*'lista, wskaźniki'!$F$13, IF(R593="częściowa",Q593*J593*0.0036*'lista, wskaźniki'!$F$14, IF(R593="brak",Q593*J593*0.0036*'lista, wskaźniki'!$F$15,)))</f>
        <v>80.64</v>
      </c>
      <c r="AH593" s="334">
        <f>IF(Y593="inne",K593*'lista, wskaźniki'!$E$35,IF(Y593="to samo źródło",0,IF(Y593=0,0)))</f>
        <v>0</v>
      </c>
      <c r="AI593" s="334" t="b">
        <f>IF(AA593="gaz z sieci",AC593*'lista, wskaźniki'!$D$21)</f>
        <v>0</v>
      </c>
      <c r="AJ593" s="272">
        <f>IF(AA593="węgiel",AB593*'lista, wskaźniki'!$D$20, IF('Sektor mieszkaniowy'!AA593="drewno",'Sektor mieszkaniowy'!AB593*'lista, wskaźniki'!$D$22,IF('Sektor mieszkaniowy'!AA593="pellet",AB593*'lista, wskaźniki'!$D$23,IF('Sektor mieszkaniowy'!AA593="gaz z sieci",AB593*'lista, wskaźniki'!$D$21,IF('Sektor mieszkaniowy'!AA593="olej opałowy",'Sektor mieszkaniowy'!AB593*'lista, wskaźniki'!$D$24)))))</f>
        <v>271.56</v>
      </c>
      <c r="AK593" s="1001"/>
      <c r="AL593" s="940">
        <v>1000</v>
      </c>
      <c r="AM593" s="20">
        <f>IF(AA593="węgiel",AF593*1/3.6*'lista, wskaźniki'!$F$20,IF(AA593="drewno",AF593*1/3.6*'lista, wskaźniki'!$F$22,IF(AA593="pellet",AF593*1/3.6*'lista, wskaźniki'!$F$23,IF(AA593="gaz z sieci",AF593*1/3.6*'lista, wskaźniki'!$F$21,IF(AA593="olej opałowy",AF593*1/3.6*'lista, wskaźniki'!$F$24,0)))))</f>
        <v>16.681953</v>
      </c>
      <c r="AN593" s="20">
        <f>IF(AA593="węgiel",AF593*'lista, wskaźniki'!$E$42,IF(AA593="drewno",AF593*'lista, wskaźniki'!$G$42,IF(AA593="pellet",AF593*'lista, wskaźniki'!$H$42,IF(AA593="gaz z sieci",AF593*'lista, wskaźniki'!$F$42,IF(AA593="olej opałowy",AF593*'lista, wskaźniki'!$I$42,0)))))</f>
        <v>6.6918000000000005E-2</v>
      </c>
      <c r="AO593" s="20">
        <f>IF(AA593="węgiel",AF593*'lista, wskaźniki'!$E$43,IF(AA593="drewno",AF593*'lista, wskaźniki'!$G$43,IF(AA593="pellet",AF593*'lista, wskaźniki'!$H$43,IF(AA593="gaz z sieci",AF593*'lista, wskaźniki'!$F$43,IF(AA593="olej opałowy",AF593*'lista, wskaźniki'!$I$43,0)))))</f>
        <v>6.3396000000000008E-2</v>
      </c>
      <c r="AP593" s="20">
        <f>IF(AA593="węgiel",AF593*'lista, wskaźniki'!$E$44,IF(AA593="drewno",AF593*'lista, wskaźniki'!$G$44,IF(AA593="pellet",AF593*'lista, wskaźniki'!$H$44,IF(AA593="gaz z sieci",AF593*'lista, wskaźniki'!$F$44,IF(AA593="olej opałowy",AF593*'lista, wskaźniki'!$I$44,0)))))</f>
        <v>4.7546999999999997E-5</v>
      </c>
      <c r="AQ593" s="20" t="b">
        <f>IF(Z593="gaz",AH593*1/3.6*'lista, wskaźniki'!$F$21,IF(Z593="energia elektryczna",AH593*1/3.6*'lista, wskaźniki'!$F$26))</f>
        <v>0</v>
      </c>
      <c r="AR593" s="20" t="b">
        <f>IF(Z593="gaz",AH593*'lista, wskaźniki'!$F$42,IF(Z593="energia elektryczna",AH593*0))</f>
        <v>0</v>
      </c>
      <c r="AS593" s="20" t="b">
        <f>IF(Z593="gaz",AH593*'lista, wskaźniki'!$F$43,IF(Z593="energia elektryczna",AH593*0))</f>
        <v>0</v>
      </c>
      <c r="AT593" s="20" t="b">
        <f>IF(Z593="gaz",AH593*'lista, wskaźniki'!$F$44,IF(Z593="energia elektryczna",AH593*0))</f>
        <v>0</v>
      </c>
      <c r="AU593" s="20">
        <f>AI593*1/3.6*'lista, wskaźniki'!$F$21</f>
        <v>0</v>
      </c>
      <c r="AV593" s="20">
        <f>AI593*'lista, wskaźniki'!$F$42</f>
        <v>0</v>
      </c>
      <c r="AW593" s="20">
        <f>AI593*'lista, wskaźniki'!$F$43</f>
        <v>0</v>
      </c>
      <c r="AX593" s="20">
        <f>AI593*'lista, wskaźniki'!$F$44</f>
        <v>0</v>
      </c>
      <c r="AY593" s="20">
        <f>AK593*'lista, wskaźniki'!$F$26</f>
        <v>0</v>
      </c>
      <c r="AZ593" s="20">
        <f t="shared" si="265"/>
        <v>16.681953</v>
      </c>
      <c r="BA593" s="20">
        <f t="shared" si="266"/>
        <v>6.6918000000000005E-2</v>
      </c>
      <c r="BB593" s="20">
        <f t="shared" si="267"/>
        <v>6.3396000000000008E-2</v>
      </c>
      <c r="BC593" s="20">
        <f t="shared" si="268"/>
        <v>4.7546999999999997E-5</v>
      </c>
      <c r="BD593" s="940" t="s">
        <v>17</v>
      </c>
      <c r="BE593" s="940" t="s">
        <v>16</v>
      </c>
      <c r="BF593" s="940" t="s">
        <v>17</v>
      </c>
      <c r="BG593" s="940" t="s">
        <v>17</v>
      </c>
      <c r="BH593" s="19"/>
      <c r="BI593" s="940" t="s">
        <v>16</v>
      </c>
      <c r="BJ593" s="19" t="s">
        <v>52</v>
      </c>
      <c r="BK593" s="940" t="s">
        <v>17</v>
      </c>
      <c r="BL593" s="19"/>
      <c r="BM593" s="19"/>
      <c r="BN593" s="19"/>
      <c r="BO593" s="19" t="s">
        <v>57</v>
      </c>
      <c r="BP593" s="19" t="s">
        <v>52</v>
      </c>
      <c r="BQ593" s="19" t="s">
        <v>120</v>
      </c>
      <c r="BR593" s="19">
        <v>2</v>
      </c>
      <c r="BS593" s="1004">
        <v>4000</v>
      </c>
      <c r="BT593" s="1004">
        <v>200</v>
      </c>
      <c r="BU593" s="1004">
        <v>300</v>
      </c>
      <c r="BV593" s="1004">
        <v>1000</v>
      </c>
      <c r="BW593" s="1004">
        <v>1000</v>
      </c>
      <c r="BX593" s="1004">
        <v>1500</v>
      </c>
      <c r="BY593" s="1007">
        <v>2000</v>
      </c>
      <c r="CA593" s="365">
        <f t="shared" si="269"/>
        <v>176.1</v>
      </c>
      <c r="CB593" s="365" t="b">
        <f t="shared" si="270"/>
        <v>0</v>
      </c>
      <c r="CC593" s="365" t="b">
        <f t="shared" si="271"/>
        <v>0</v>
      </c>
      <c r="CD593" s="365" t="b">
        <f t="shared" si="272"/>
        <v>0</v>
      </c>
      <c r="CE593" s="365" t="b">
        <f t="shared" si="273"/>
        <v>0</v>
      </c>
      <c r="CF593" s="365" t="b">
        <f t="shared" si="274"/>
        <v>0</v>
      </c>
      <c r="CG593" s="365" t="b">
        <f t="shared" si="275"/>
        <v>0</v>
      </c>
      <c r="CH593" s="365" t="b">
        <f t="shared" si="276"/>
        <v>0</v>
      </c>
      <c r="CI593" s="72">
        <f t="shared" si="277"/>
        <v>176.1</v>
      </c>
      <c r="CJ593" s="72" t="b">
        <f t="shared" si="278"/>
        <v>0</v>
      </c>
      <c r="CK593" s="72" t="b">
        <f t="shared" si="279"/>
        <v>0</v>
      </c>
      <c r="CL593" s="72">
        <f t="shared" si="280"/>
        <v>0</v>
      </c>
      <c r="CM593" s="72" t="b">
        <f t="shared" si="281"/>
        <v>0</v>
      </c>
      <c r="CN593" s="72" t="b">
        <f t="shared" si="282"/>
        <v>0</v>
      </c>
      <c r="CP593" s="13" t="b">
        <f t="shared" si="283"/>
        <v>0</v>
      </c>
      <c r="CQ593" s="13">
        <f t="shared" si="284"/>
        <v>0</v>
      </c>
      <c r="CR593" s="13" t="b">
        <f t="shared" si="285"/>
        <v>0</v>
      </c>
      <c r="CS593" s="13">
        <f t="shared" si="291"/>
        <v>0</v>
      </c>
      <c r="CT593" s="13">
        <f t="shared" si="290"/>
        <v>160</v>
      </c>
      <c r="CU593" s="13">
        <f t="shared" si="263"/>
        <v>80</v>
      </c>
      <c r="CV593" s="13" t="b">
        <f t="shared" si="286"/>
        <v>0</v>
      </c>
      <c r="CW593" s="13">
        <f t="shared" si="287"/>
        <v>0</v>
      </c>
      <c r="CX593" s="13" t="b">
        <f t="shared" si="288"/>
        <v>0</v>
      </c>
      <c r="CY593" s="13">
        <f t="shared" si="289"/>
        <v>0</v>
      </c>
    </row>
    <row r="594" spans="1:103" ht="15" thickBot="1">
      <c r="A594" s="932"/>
      <c r="B594" s="941"/>
      <c r="C594" s="941"/>
      <c r="D594" s="941"/>
      <c r="E594" s="941"/>
      <c r="F594" s="941"/>
      <c r="G594" s="941"/>
      <c r="H594" s="941"/>
      <c r="I594" s="941"/>
      <c r="J594" s="941"/>
      <c r="K594" s="941"/>
      <c r="L594" s="941"/>
      <c r="M594" s="941"/>
      <c r="N594" s="941"/>
      <c r="O594" s="175"/>
      <c r="P594" s="941"/>
      <c r="Q594" s="941"/>
      <c r="R594" s="941"/>
      <c r="S594" s="941"/>
      <c r="T594" s="941"/>
      <c r="U594" s="941"/>
      <c r="V594" s="941"/>
      <c r="W594" s="20"/>
      <c r="X594" s="20"/>
      <c r="Y594" s="20"/>
      <c r="Z594" s="20"/>
      <c r="AA594" s="20" t="s">
        <v>36</v>
      </c>
      <c r="AB594" s="22">
        <f>INT(AD594/'lista, wskaźniki'!A133)</f>
        <v>6</v>
      </c>
      <c r="AC594" s="22"/>
      <c r="AD594" s="20">
        <v>2000</v>
      </c>
      <c r="AE594" s="941"/>
      <c r="AF594" s="334">
        <f t="shared" si="264"/>
        <v>87.12</v>
      </c>
      <c r="AG594" s="272">
        <v>80.64</v>
      </c>
      <c r="AH594" s="334">
        <f>IF(Y594="inne",K594*'lista, wskaźniki'!$E$35,IF(Y594="to samo źródło",0,IF(Y594=0,0)))</f>
        <v>0</v>
      </c>
      <c r="AI594" s="334" t="b">
        <f>IF(AA594="gaz z sieci",AC594*'lista, wskaźniki'!$D$21)</f>
        <v>0</v>
      </c>
      <c r="AJ594" s="272">
        <f>IF(AA594="węgiel",AB594*'lista, wskaźniki'!$D$20, IF('Sektor mieszkaniowy'!AA594="drewno",'Sektor mieszkaniowy'!AB594*'lista, wskaźniki'!$D$22,IF('Sektor mieszkaniowy'!AA594="pellet",AB594*'lista, wskaźniki'!$D$23,IF('Sektor mieszkaniowy'!AA594="gaz z sieci",AB594*'lista, wskaźniki'!$D$21,IF('Sektor mieszkaniowy'!AA594="olej opałowy",'Sektor mieszkaniowy'!AB594*'lista, wskaźniki'!$D$24)))))</f>
        <v>93.6</v>
      </c>
      <c r="AK594" s="1002"/>
      <c r="AL594" s="941"/>
      <c r="AM594" s="20">
        <f>IF(AA594="węgiel",AF594*1/3.6*'lista, wskaźniki'!$F$20,IF(AA594="drewno",AF594*1/3.6*'lista, wskaźniki'!$F$22,IF(AA594="pellet",AF594*1/3.6*'lista, wskaźniki'!$F$23,IF(AA594="gaz z sieci",AF594*1/3.6*'lista, wskaźniki'!$F$21,IF(AA594="olej opałowy",AF594*1/3.6*'lista, wskaźniki'!$F$24,0)))))</f>
        <v>0</v>
      </c>
      <c r="AN594" s="20">
        <f>IF(AA594="węgiel",AF594*'lista, wskaźniki'!$E$42,IF(AA594="drewno",AF594*'lista, wskaźniki'!$G$42,IF(AA594="pellet",AF594*'lista, wskaźniki'!$H$42,IF(AA594="gaz z sieci",AF594*'lista, wskaźniki'!$F$42,IF(AA594="olej opałowy",AF594*'lista, wskaźniki'!$I$42,0)))))</f>
        <v>7.0567199999999997E-2</v>
      </c>
      <c r="AO594" s="20">
        <f>IF(AA594="węgiel",AF594*'lista, wskaźniki'!$E$43,IF(AA594="drewno",AF594*'lista, wskaźniki'!$G$43,IF(AA594="pellet",AF594*'lista, wskaźniki'!$H$43,IF(AA594="gaz z sieci",AF594*'lista, wskaźniki'!$F$43,IF(AA594="olej opałowy",AF594*'lista, wskaźniki'!$I$43,0)))))</f>
        <v>7.0567199999999997E-2</v>
      </c>
      <c r="AP594" s="20">
        <f>IF(AA594="węgiel",AF594*'lista, wskaźniki'!$E$44,IF(AA594="drewno",AF594*'lista, wskaźniki'!$G$44,IF(AA594="pellet",AF594*'lista, wskaźniki'!$H$44,IF(AA594="gaz z sieci",AF594*'lista, wskaźniki'!$F$44,IF(AA594="olej opałowy",AF594*'lista, wskaźniki'!$I$44,0)))))</f>
        <v>2.1780000000000002E-5</v>
      </c>
      <c r="AQ594" s="20" t="b">
        <f>IF(Z594="gaz",AH594*1/3.6*'lista, wskaźniki'!$F$21,IF(Z594="energia elektryczna",AH594*1/3.6*'lista, wskaźniki'!$F$26))</f>
        <v>0</v>
      </c>
      <c r="AR594" s="20" t="b">
        <f>IF(Z594="gaz",AH594*'lista, wskaźniki'!$F$42,IF(Z594="energia elektryczna",AH594*0))</f>
        <v>0</v>
      </c>
      <c r="AS594" s="20" t="b">
        <f>IF(Z594="gaz",AH594*'lista, wskaźniki'!$F$43,IF(Z594="energia elektryczna",AH594*0))</f>
        <v>0</v>
      </c>
      <c r="AT594" s="20" t="b">
        <f>IF(Z594="gaz",AH594*'lista, wskaźniki'!$F$44,IF(Z594="energia elektryczna",AH594*0))</f>
        <v>0</v>
      </c>
      <c r="AU594" s="20">
        <f>AI594*1/3.6*'lista, wskaźniki'!$F$21</f>
        <v>0</v>
      </c>
      <c r="AV594" s="20">
        <f>AI594*'lista, wskaźniki'!$F$42</f>
        <v>0</v>
      </c>
      <c r="AW594" s="20">
        <f>AI594*'lista, wskaźniki'!$F$43</f>
        <v>0</v>
      </c>
      <c r="AX594" s="20">
        <f>AI594*'lista, wskaźniki'!$F$44</f>
        <v>0</v>
      </c>
      <c r="AY594" s="20">
        <f>AK594*'lista, wskaźniki'!$F$26</f>
        <v>0</v>
      </c>
      <c r="AZ594" s="20">
        <f t="shared" si="265"/>
        <v>0</v>
      </c>
      <c r="BA594" s="20">
        <f t="shared" si="266"/>
        <v>7.0567199999999997E-2</v>
      </c>
      <c r="BB594" s="20">
        <f t="shared" si="267"/>
        <v>7.0567199999999997E-2</v>
      </c>
      <c r="BC594" s="20">
        <f t="shared" si="268"/>
        <v>2.1780000000000002E-5</v>
      </c>
      <c r="BD594" s="941"/>
      <c r="BE594" s="941"/>
      <c r="BF594" s="941"/>
      <c r="BG594" s="941"/>
      <c r="BH594" s="20"/>
      <c r="BI594" s="941"/>
      <c r="BJ594" s="20"/>
      <c r="BK594" s="941"/>
      <c r="BL594" s="20"/>
      <c r="BM594" s="20"/>
      <c r="BN594" s="20"/>
      <c r="BO594" s="20"/>
      <c r="BP594" s="20"/>
      <c r="BQ594" s="20"/>
      <c r="BR594" s="20"/>
      <c r="BS594" s="1005"/>
      <c r="BT594" s="1005"/>
      <c r="BU594" s="1005"/>
      <c r="BV594" s="1005"/>
      <c r="BW594" s="1005"/>
      <c r="BX594" s="1005"/>
      <c r="BY594" s="1008"/>
      <c r="CA594" s="365" t="b">
        <f t="shared" si="269"/>
        <v>0</v>
      </c>
      <c r="CB594" s="365">
        <f t="shared" si="270"/>
        <v>87.12</v>
      </c>
      <c r="CC594" s="365" t="b">
        <f t="shared" si="271"/>
        <v>0</v>
      </c>
      <c r="CD594" s="365" t="b">
        <f t="shared" si="272"/>
        <v>0</v>
      </c>
      <c r="CE594" s="365" t="b">
        <f t="shared" si="273"/>
        <v>0</v>
      </c>
      <c r="CF594" s="365" t="b">
        <f t="shared" si="274"/>
        <v>0</v>
      </c>
      <c r="CG594" s="365" t="b">
        <f t="shared" si="275"/>
        <v>0</v>
      </c>
      <c r="CH594" s="365" t="b">
        <f t="shared" si="276"/>
        <v>0</v>
      </c>
      <c r="CI594" s="72" t="b">
        <f t="shared" si="277"/>
        <v>0</v>
      </c>
      <c r="CJ594" s="72">
        <f t="shared" si="278"/>
        <v>87.12</v>
      </c>
      <c r="CK594" s="72" t="b">
        <f t="shared" si="279"/>
        <v>0</v>
      </c>
      <c r="CL594" s="72">
        <f t="shared" si="280"/>
        <v>0</v>
      </c>
      <c r="CM594" s="72" t="b">
        <f t="shared" si="281"/>
        <v>0</v>
      </c>
      <c r="CN594" s="72" t="b">
        <f t="shared" si="282"/>
        <v>0</v>
      </c>
      <c r="CP594" s="13">
        <f t="shared" si="283"/>
        <v>0</v>
      </c>
      <c r="CQ594" s="13" t="b">
        <f t="shared" si="284"/>
        <v>0</v>
      </c>
      <c r="CR594" s="13" t="b">
        <f t="shared" si="285"/>
        <v>0</v>
      </c>
      <c r="CS594" s="13" t="b">
        <f t="shared" si="291"/>
        <v>0</v>
      </c>
      <c r="CT594" s="13" t="b">
        <f t="shared" si="290"/>
        <v>0</v>
      </c>
      <c r="CU594" s="13" t="b">
        <f t="shared" si="263"/>
        <v>0</v>
      </c>
      <c r="CV594" s="13" t="b">
        <f t="shared" si="286"/>
        <v>0</v>
      </c>
      <c r="CW594" s="13" t="b">
        <f t="shared" si="287"/>
        <v>0</v>
      </c>
      <c r="CX594" s="13" t="b">
        <f t="shared" si="288"/>
        <v>0</v>
      </c>
      <c r="CY594" s="13" t="b">
        <f t="shared" si="289"/>
        <v>0</v>
      </c>
    </row>
    <row r="595" spans="1:103" ht="15" thickBot="1">
      <c r="A595" s="932"/>
      <c r="B595" s="941"/>
      <c r="C595" s="941"/>
      <c r="D595" s="941"/>
      <c r="E595" s="941"/>
      <c r="F595" s="941"/>
      <c r="G595" s="941"/>
      <c r="H595" s="941"/>
      <c r="I595" s="941"/>
      <c r="J595" s="941"/>
      <c r="K595" s="941"/>
      <c r="L595" s="941"/>
      <c r="M595" s="941"/>
      <c r="N595" s="941"/>
      <c r="O595" s="175"/>
      <c r="P595" s="941"/>
      <c r="Q595" s="941"/>
      <c r="R595" s="941"/>
      <c r="S595" s="941"/>
      <c r="T595" s="941"/>
      <c r="U595" s="941"/>
      <c r="V595" s="941"/>
      <c r="W595" s="20"/>
      <c r="X595" s="20"/>
      <c r="Y595" s="20"/>
      <c r="Z595" s="20"/>
      <c r="AA595" s="20" t="s">
        <v>50</v>
      </c>
      <c r="AB595" s="22"/>
      <c r="AC595" s="22"/>
      <c r="AD595" s="20"/>
      <c r="AE595" s="941"/>
      <c r="AF595" s="334">
        <f t="shared" si="264"/>
        <v>0</v>
      </c>
      <c r="AG595" s="272">
        <f>IF(R595="kompletna",Q595*J595*0.0036*'lista, wskaźniki'!$F$13, IF(R595="częściowa",Q595*J595*0.0036*'lista, wskaźniki'!$F$14, IF(R595="brak",Q595*J595*0.0036*'lista, wskaźniki'!$F$15,)))</f>
        <v>0</v>
      </c>
      <c r="AH595" s="334">
        <f>IF(Y595="inne",K595*'lista, wskaźniki'!$E$35,IF(Y595="to samo źródło",0,IF(Y595=0,0)))</f>
        <v>0</v>
      </c>
      <c r="AI595" s="334" t="b">
        <f>IF(AA595="gaz z sieci",AC595*'lista, wskaźniki'!$D$21)</f>
        <v>0</v>
      </c>
      <c r="AJ595" s="272">
        <f>IF(AA595="węgiel",AB595*'lista, wskaźniki'!$D$20, IF('Sektor mieszkaniowy'!AA595="drewno",'Sektor mieszkaniowy'!AB595*'lista, wskaźniki'!$D$22,IF('Sektor mieszkaniowy'!AA595="pellet",AB595*'lista, wskaźniki'!$D$23,IF('Sektor mieszkaniowy'!AA595="gaz z sieci",AB595*'lista, wskaźniki'!$D$21,IF('Sektor mieszkaniowy'!AA595="olej opałowy",'Sektor mieszkaniowy'!AB595*'lista, wskaźniki'!$D$24)))))</f>
        <v>0</v>
      </c>
      <c r="AK595" s="1002"/>
      <c r="AL595" s="941"/>
      <c r="AM595" s="20">
        <f>IF(AA595="węgiel",AF595*1/3.6*'lista, wskaźniki'!$F$20,IF(AA595="drewno",AF595*1/3.6*'lista, wskaźniki'!$F$22,IF(AA595="pellet",AF595*1/3.6*'lista, wskaźniki'!$F$23,IF(AA595="gaz z sieci",AF595*1/3.6*'lista, wskaźniki'!$F$21,IF(AA595="olej opałowy",AF595*1/3.6*'lista, wskaźniki'!$F$24,0)))))</f>
        <v>0</v>
      </c>
      <c r="AN595" s="20">
        <f>IF(AA595="węgiel",AF595*'lista, wskaźniki'!$E$42,IF(AA595="drewno",AF595*'lista, wskaźniki'!$G$42,IF(AA595="pellet",AF595*'lista, wskaźniki'!$H$42,IF(AA595="gaz z sieci",AF595*'lista, wskaźniki'!$F$42,IF(AA595="olej opałowy",AF595*'lista, wskaźniki'!$I$42,0)))))</f>
        <v>0</v>
      </c>
      <c r="AO595" s="20">
        <f>IF(AA595="węgiel",AF595*'lista, wskaźniki'!$E$43,IF(AA595="drewno",AF595*'lista, wskaźniki'!$G$43,IF(AA595="pellet",AF595*'lista, wskaźniki'!$H$43,IF(AA595="gaz z sieci",AF595*'lista, wskaźniki'!$F$43,IF(AA595="olej opałowy",AF595*'lista, wskaźniki'!$I$43,0)))))</f>
        <v>0</v>
      </c>
      <c r="AP595" s="20">
        <f>IF(AA595="węgiel",AF595*'lista, wskaźniki'!$E$44,IF(AA595="drewno",AF595*'lista, wskaźniki'!$G$44,IF(AA595="pellet",AF595*'lista, wskaźniki'!$H$44,IF(AA595="gaz z sieci",AF595*'lista, wskaźniki'!$F$44,IF(AA595="olej opałowy",AF595*'lista, wskaźniki'!$I$44,0)))))</f>
        <v>0</v>
      </c>
      <c r="AQ595" s="20" t="b">
        <f>IF(Z595="gaz",AH595*1/3.6*'lista, wskaźniki'!$F$21,IF(Z595="energia elektryczna",AH595*1/3.6*'lista, wskaźniki'!$F$26))</f>
        <v>0</v>
      </c>
      <c r="AR595" s="20" t="b">
        <f>IF(Z595="gaz",AH595*'lista, wskaźniki'!$F$42,IF(Z595="energia elektryczna",AH595*0))</f>
        <v>0</v>
      </c>
      <c r="AS595" s="20" t="b">
        <f>IF(Z595="gaz",AH595*'lista, wskaźniki'!$F$43,IF(Z595="energia elektryczna",AH595*0))</f>
        <v>0</v>
      </c>
      <c r="AT595" s="20" t="b">
        <f>IF(Z595="gaz",AH595*'lista, wskaźniki'!$F$44,IF(Z595="energia elektryczna",AH595*0))</f>
        <v>0</v>
      </c>
      <c r="AU595" s="20">
        <f>AI595*1/3.6*'lista, wskaźniki'!$F$21</f>
        <v>0</v>
      </c>
      <c r="AV595" s="20">
        <f>AI595*'lista, wskaźniki'!$F$42</f>
        <v>0</v>
      </c>
      <c r="AW595" s="20">
        <f>AI595*'lista, wskaźniki'!$F$43</f>
        <v>0</v>
      </c>
      <c r="AX595" s="20">
        <f>AI595*'lista, wskaźniki'!$F$44</f>
        <v>0</v>
      </c>
      <c r="AY595" s="20">
        <f>AK595*'lista, wskaźniki'!$F$26</f>
        <v>0</v>
      </c>
      <c r="AZ595" s="20">
        <f t="shared" si="265"/>
        <v>0</v>
      </c>
      <c r="BA595" s="20">
        <f t="shared" si="266"/>
        <v>0</v>
      </c>
      <c r="BB595" s="20">
        <f t="shared" si="267"/>
        <v>0</v>
      </c>
      <c r="BC595" s="20">
        <f t="shared" si="268"/>
        <v>0</v>
      </c>
      <c r="BD595" s="941"/>
      <c r="BE595" s="941"/>
      <c r="BF595" s="941"/>
      <c r="BG595" s="941"/>
      <c r="BH595" s="20"/>
      <c r="BI595" s="941"/>
      <c r="BJ595" s="20"/>
      <c r="BK595" s="941"/>
      <c r="BL595" s="20"/>
      <c r="BM595" s="20"/>
      <c r="BN595" s="20"/>
      <c r="BO595" s="20"/>
      <c r="BP595" s="20"/>
      <c r="BQ595" s="20"/>
      <c r="BR595" s="20"/>
      <c r="BS595" s="1005"/>
      <c r="BT595" s="1005"/>
      <c r="BU595" s="1005"/>
      <c r="BV595" s="1005"/>
      <c r="BW595" s="1005"/>
      <c r="BX595" s="1005"/>
      <c r="BY595" s="1008"/>
      <c r="CA595" s="365" t="b">
        <f t="shared" si="269"/>
        <v>0</v>
      </c>
      <c r="CB595" s="365" t="b">
        <f t="shared" si="270"/>
        <v>0</v>
      </c>
      <c r="CC595" s="365">
        <f t="shared" si="271"/>
        <v>0</v>
      </c>
      <c r="CD595" s="365" t="b">
        <f t="shared" si="272"/>
        <v>0</v>
      </c>
      <c r="CE595" s="365" t="b">
        <f t="shared" si="273"/>
        <v>0</v>
      </c>
      <c r="CF595" s="365" t="b">
        <f t="shared" si="274"/>
        <v>0</v>
      </c>
      <c r="CG595" s="365" t="b">
        <f t="shared" si="275"/>
        <v>0</v>
      </c>
      <c r="CH595" s="365" t="b">
        <f t="shared" si="276"/>
        <v>0</v>
      </c>
      <c r="CI595" s="72" t="b">
        <f t="shared" si="277"/>
        <v>0</v>
      </c>
      <c r="CJ595" s="72" t="b">
        <f t="shared" si="278"/>
        <v>0</v>
      </c>
      <c r="CK595" s="72">
        <f t="shared" si="279"/>
        <v>0</v>
      </c>
      <c r="CL595" s="72">
        <f t="shared" si="280"/>
        <v>0</v>
      </c>
      <c r="CM595" s="72" t="b">
        <f t="shared" si="281"/>
        <v>0</v>
      </c>
      <c r="CN595" s="72" t="b">
        <f t="shared" si="282"/>
        <v>0</v>
      </c>
      <c r="CP595" s="13">
        <f t="shared" si="283"/>
        <v>0</v>
      </c>
      <c r="CQ595" s="13" t="b">
        <f t="shared" si="284"/>
        <v>0</v>
      </c>
      <c r="CR595" s="13" t="b">
        <f t="shared" si="285"/>
        <v>0</v>
      </c>
      <c r="CS595" s="13" t="b">
        <f t="shared" si="291"/>
        <v>0</v>
      </c>
      <c r="CT595" s="13" t="b">
        <f t="shared" si="290"/>
        <v>0</v>
      </c>
      <c r="CU595" s="13" t="b">
        <f t="shared" si="263"/>
        <v>0</v>
      </c>
      <c r="CV595" s="13" t="b">
        <f t="shared" si="286"/>
        <v>0</v>
      </c>
      <c r="CW595" s="13" t="b">
        <f t="shared" si="287"/>
        <v>0</v>
      </c>
      <c r="CX595" s="13" t="b">
        <f t="shared" si="288"/>
        <v>0</v>
      </c>
      <c r="CY595" s="13" t="b">
        <f t="shared" si="289"/>
        <v>0</v>
      </c>
    </row>
    <row r="596" spans="1:103" ht="15" thickBot="1">
      <c r="A596" s="932"/>
      <c r="B596" s="941"/>
      <c r="C596" s="941"/>
      <c r="D596" s="941"/>
      <c r="E596" s="941"/>
      <c r="F596" s="941"/>
      <c r="G596" s="941"/>
      <c r="H596" s="941"/>
      <c r="I596" s="941"/>
      <c r="J596" s="941"/>
      <c r="K596" s="941"/>
      <c r="L596" s="941"/>
      <c r="M596" s="941"/>
      <c r="N596" s="941"/>
      <c r="O596" s="175"/>
      <c r="P596" s="941"/>
      <c r="Q596" s="941"/>
      <c r="R596" s="941"/>
      <c r="S596" s="941"/>
      <c r="T596" s="941"/>
      <c r="U596" s="941"/>
      <c r="V596" s="941"/>
      <c r="W596" s="20"/>
      <c r="X596" s="20"/>
      <c r="Y596" s="20"/>
      <c r="Z596" s="20"/>
      <c r="AA596" s="20" t="s">
        <v>38</v>
      </c>
      <c r="AB596" s="22"/>
      <c r="AC596" s="22"/>
      <c r="AD596" s="20"/>
      <c r="AE596" s="941"/>
      <c r="AF596" s="334">
        <f t="shared" si="264"/>
        <v>0</v>
      </c>
      <c r="AG596" s="272">
        <f>IF(R596="kompletna",Q596*J596*0.0036*'lista, wskaźniki'!$F$13, IF(R596="częściowa",Q596*J596*0.0036*'lista, wskaźniki'!$F$14, IF(R596="brak",Q596*J596*0.0036*'lista, wskaźniki'!$F$15,)))</f>
        <v>0</v>
      </c>
      <c r="AH596" s="334">
        <f>IF(Y596="inne",K596*'lista, wskaźniki'!$E$35,IF(Y596="to samo źródło",0,IF(Y596=0,0)))</f>
        <v>0</v>
      </c>
      <c r="AI596" s="334">
        <f>IF(AA596="gaz z sieci",AC596*'lista, wskaźniki'!$D$21)</f>
        <v>0</v>
      </c>
      <c r="AJ596" s="272">
        <f>IF(AA596="węgiel",AB596*'lista, wskaźniki'!$D$20, IF('Sektor mieszkaniowy'!AA596="drewno",'Sektor mieszkaniowy'!AB596*'lista, wskaźniki'!$D$22,IF('Sektor mieszkaniowy'!AA596="pellet",AB596*'lista, wskaźniki'!$D$23,IF('Sektor mieszkaniowy'!AA596="gaz z sieci",AB596*'lista, wskaźniki'!$D$21,IF('Sektor mieszkaniowy'!AA596="olej opałowy",'Sektor mieszkaniowy'!AB596*'lista, wskaźniki'!$D$24)))))</f>
        <v>0</v>
      </c>
      <c r="AK596" s="1002"/>
      <c r="AL596" s="941"/>
      <c r="AM596" s="20">
        <f>IF(AA596="węgiel",AF596*1/3.6*'lista, wskaźniki'!$F$20,IF(AA596="drewno",AF596*1/3.6*'lista, wskaźniki'!$F$22,IF(AA596="pellet",AF596*1/3.6*'lista, wskaźniki'!$F$23,IF(AA596="gaz z sieci",AF596*1/3.6*'lista, wskaźniki'!$F$21,IF(AA596="olej opałowy",AF596*1/3.6*'lista, wskaźniki'!$F$24,0)))))</f>
        <v>0</v>
      </c>
      <c r="AN596" s="20">
        <f>IF(AA596="węgiel",AF596*'lista, wskaźniki'!$E$42,IF(AA596="drewno",AF596*'lista, wskaźniki'!$G$42,IF(AA596="pellet",AF596*'lista, wskaźniki'!$H$42,IF(AA596="gaz z sieci",AF596*'lista, wskaźniki'!$F$42,IF(AA596="olej opałowy",AF596*'lista, wskaźniki'!$I$42,0)))))</f>
        <v>0</v>
      </c>
      <c r="AO596" s="20">
        <f>IF(AA596="węgiel",AF596*'lista, wskaźniki'!$E$43,IF(AA596="drewno",AF596*'lista, wskaźniki'!$G$43,IF(AA596="pellet",AF596*'lista, wskaźniki'!$H$43,IF(AA596="gaz z sieci",AF596*'lista, wskaźniki'!$F$43,IF(AA596="olej opałowy",AF596*'lista, wskaźniki'!$I$43,0)))))</f>
        <v>0</v>
      </c>
      <c r="AP596" s="20">
        <f>IF(AA596="węgiel",AF596*'lista, wskaźniki'!$E$44,IF(AA596="drewno",AF596*'lista, wskaźniki'!$G$44,IF(AA596="pellet",AF596*'lista, wskaźniki'!$H$44,IF(AA596="gaz z sieci",AF596*'lista, wskaźniki'!$F$44,IF(AA596="olej opałowy",AF596*'lista, wskaźniki'!$I$44,0)))))</f>
        <v>0</v>
      </c>
      <c r="AQ596" s="20" t="b">
        <f>IF(Z596="gaz",AH596*1/3.6*'lista, wskaźniki'!$F$21,IF(Z596="energia elektryczna",AH596*1/3.6*'lista, wskaźniki'!$F$26))</f>
        <v>0</v>
      </c>
      <c r="AR596" s="20" t="b">
        <f>IF(Z596="gaz",AH596*'lista, wskaźniki'!$F$42,IF(Z596="energia elektryczna",AH596*0))</f>
        <v>0</v>
      </c>
      <c r="AS596" s="20" t="b">
        <f>IF(Z596="gaz",AH596*'lista, wskaźniki'!$F$43,IF(Z596="energia elektryczna",AH596*0))</f>
        <v>0</v>
      </c>
      <c r="AT596" s="20" t="b">
        <f>IF(Z596="gaz",AH596*'lista, wskaźniki'!$F$44,IF(Z596="energia elektryczna",AH596*0))</f>
        <v>0</v>
      </c>
      <c r="AU596" s="20">
        <f>AI596*1/3.6*'lista, wskaźniki'!$F$21</f>
        <v>0</v>
      </c>
      <c r="AV596" s="20">
        <f>AI596*'lista, wskaźniki'!$F$42</f>
        <v>0</v>
      </c>
      <c r="AW596" s="20">
        <f>AI596*'lista, wskaźniki'!$F$43</f>
        <v>0</v>
      </c>
      <c r="AX596" s="20">
        <f>AI596*'lista, wskaźniki'!$F$44</f>
        <v>0</v>
      </c>
      <c r="AY596" s="20">
        <f>AK596*'lista, wskaźniki'!$F$26</f>
        <v>0</v>
      </c>
      <c r="AZ596" s="20">
        <f t="shared" si="265"/>
        <v>0</v>
      </c>
      <c r="BA596" s="20">
        <f t="shared" si="266"/>
        <v>0</v>
      </c>
      <c r="BB596" s="20">
        <f t="shared" si="267"/>
        <v>0</v>
      </c>
      <c r="BC596" s="20">
        <f t="shared" si="268"/>
        <v>0</v>
      </c>
      <c r="BD596" s="941"/>
      <c r="BE596" s="941"/>
      <c r="BF596" s="941"/>
      <c r="BG596" s="941"/>
      <c r="BH596" s="20"/>
      <c r="BI596" s="941"/>
      <c r="BJ596" s="20"/>
      <c r="BK596" s="941"/>
      <c r="BL596" s="20"/>
      <c r="BM596" s="20"/>
      <c r="BN596" s="20"/>
      <c r="BO596" s="20"/>
      <c r="BP596" s="20"/>
      <c r="BQ596" s="20"/>
      <c r="BR596" s="20"/>
      <c r="BS596" s="1005"/>
      <c r="BT596" s="1005"/>
      <c r="BU596" s="1005"/>
      <c r="BV596" s="1005"/>
      <c r="BW596" s="1005"/>
      <c r="BX596" s="1005"/>
      <c r="BY596" s="1008"/>
      <c r="CA596" s="365" t="b">
        <f t="shared" si="269"/>
        <v>0</v>
      </c>
      <c r="CB596" s="365" t="b">
        <f t="shared" si="270"/>
        <v>0</v>
      </c>
      <c r="CC596" s="365" t="b">
        <f t="shared" si="271"/>
        <v>0</v>
      </c>
      <c r="CD596" s="365">
        <f t="shared" si="272"/>
        <v>0</v>
      </c>
      <c r="CE596" s="365" t="b">
        <f t="shared" si="273"/>
        <v>0</v>
      </c>
      <c r="CF596" s="365" t="b">
        <f t="shared" si="274"/>
        <v>0</v>
      </c>
      <c r="CG596" s="365" t="b">
        <f t="shared" si="275"/>
        <v>0</v>
      </c>
      <c r="CH596" s="365">
        <f t="shared" si="276"/>
        <v>0</v>
      </c>
      <c r="CI596" s="72" t="b">
        <f t="shared" si="277"/>
        <v>0</v>
      </c>
      <c r="CJ596" s="72" t="b">
        <f t="shared" si="278"/>
        <v>0</v>
      </c>
      <c r="CK596" s="72" t="b">
        <f t="shared" si="279"/>
        <v>0</v>
      </c>
      <c r="CL596" s="72">
        <f t="shared" si="280"/>
        <v>0</v>
      </c>
      <c r="CM596" s="72" t="b">
        <f t="shared" si="281"/>
        <v>0</v>
      </c>
      <c r="CN596" s="72" t="b">
        <f t="shared" si="282"/>
        <v>0</v>
      </c>
      <c r="CP596" s="13">
        <f t="shared" si="283"/>
        <v>0</v>
      </c>
      <c r="CQ596" s="13" t="b">
        <f t="shared" si="284"/>
        <v>0</v>
      </c>
      <c r="CR596" s="13" t="b">
        <f t="shared" si="285"/>
        <v>0</v>
      </c>
      <c r="CS596" s="13" t="b">
        <f t="shared" si="291"/>
        <v>0</v>
      </c>
      <c r="CT596" s="13" t="b">
        <f t="shared" si="290"/>
        <v>0</v>
      </c>
      <c r="CU596" s="13" t="b">
        <f t="shared" si="263"/>
        <v>0</v>
      </c>
      <c r="CV596" s="13" t="b">
        <f t="shared" si="286"/>
        <v>0</v>
      </c>
      <c r="CW596" s="13" t="b">
        <f t="shared" si="287"/>
        <v>0</v>
      </c>
      <c r="CX596" s="13" t="b">
        <f t="shared" si="288"/>
        <v>0</v>
      </c>
      <c r="CY596" s="13" t="b">
        <f t="shared" si="289"/>
        <v>0</v>
      </c>
    </row>
    <row r="597" spans="1:103" ht="15" thickBot="1">
      <c r="A597" s="933"/>
      <c r="B597" s="942"/>
      <c r="C597" s="942"/>
      <c r="D597" s="942"/>
      <c r="E597" s="942"/>
      <c r="F597" s="942"/>
      <c r="G597" s="942"/>
      <c r="H597" s="942"/>
      <c r="I597" s="942"/>
      <c r="J597" s="942"/>
      <c r="K597" s="942"/>
      <c r="L597" s="942"/>
      <c r="M597" s="942"/>
      <c r="N597" s="942"/>
      <c r="O597" s="176"/>
      <c r="P597" s="942"/>
      <c r="Q597" s="942"/>
      <c r="R597" s="942"/>
      <c r="S597" s="942"/>
      <c r="T597" s="942"/>
      <c r="U597" s="942"/>
      <c r="V597" s="942"/>
      <c r="W597" s="21"/>
      <c r="X597" s="21"/>
      <c r="Y597" s="21"/>
      <c r="Z597" s="21"/>
      <c r="AA597" s="21" t="s">
        <v>37</v>
      </c>
      <c r="AB597" s="55"/>
      <c r="AC597" s="55"/>
      <c r="AD597" s="21"/>
      <c r="AE597" s="942"/>
      <c r="AF597" s="334">
        <f t="shared" si="264"/>
        <v>0</v>
      </c>
      <c r="AG597" s="272">
        <f>IF(R597="kompletna",Q597*J597*0.0036*'lista, wskaźniki'!$F$13, IF(R597="częściowa",Q597*J597*0.0036*'lista, wskaźniki'!$F$14, IF(R597="brak",Q597*J597*0.0036*'lista, wskaźniki'!$F$15,)))</f>
        <v>0</v>
      </c>
      <c r="AH597" s="334">
        <f>IF(Y597="inne",K597*'lista, wskaźniki'!$E$35,IF(Y597="to samo źródło",0,IF(Y597=0,0)))</f>
        <v>0</v>
      </c>
      <c r="AI597" s="334" t="b">
        <f>IF(AA597="gaz z sieci",AC597*'lista, wskaźniki'!$D$21)</f>
        <v>0</v>
      </c>
      <c r="AJ597" s="272">
        <f>IF(AA597="węgiel",AB597*'lista, wskaźniki'!$D$20, IF('Sektor mieszkaniowy'!AA597="drewno",'Sektor mieszkaniowy'!AB597*'lista, wskaźniki'!$D$22,IF('Sektor mieszkaniowy'!AA597="pellet",AB597*'lista, wskaźniki'!$D$23,IF('Sektor mieszkaniowy'!AA597="gaz z sieci",AB597*'lista, wskaźniki'!$D$21,IF('Sektor mieszkaniowy'!AA597="olej opałowy",'Sektor mieszkaniowy'!AB597*'lista, wskaźniki'!$D$24)))))</f>
        <v>0</v>
      </c>
      <c r="AK597" s="1003"/>
      <c r="AL597" s="942"/>
      <c r="AM597" s="20">
        <f>IF(AA597="węgiel",AF597*1/3.6*'lista, wskaźniki'!$F$20,IF(AA597="drewno",AF597*1/3.6*'lista, wskaźniki'!$F$22,IF(AA597="pellet",AF597*1/3.6*'lista, wskaźniki'!$F$23,IF(AA597="gaz z sieci",AF597*1/3.6*'lista, wskaźniki'!$F$21,IF(AA597="olej opałowy",AF597*1/3.6*'lista, wskaźniki'!$F$24,0)))))</f>
        <v>0</v>
      </c>
      <c r="AN597" s="20">
        <f>IF(AA597="węgiel",AF597*'lista, wskaźniki'!$E$42,IF(AA597="drewno",AF597*'lista, wskaźniki'!$G$42,IF(AA597="pellet",AF597*'lista, wskaźniki'!$H$42,IF(AA597="gaz z sieci",AF597*'lista, wskaźniki'!$F$42,IF(AA597="olej opałowy",AF597*'lista, wskaźniki'!$I$42,0)))))</f>
        <v>0</v>
      </c>
      <c r="AO597" s="20">
        <f>IF(AA597="węgiel",AF597*'lista, wskaźniki'!$E$43,IF(AA597="drewno",AF597*'lista, wskaźniki'!$G$43,IF(AA597="pellet",AF597*'lista, wskaźniki'!$H$43,IF(AA597="gaz z sieci",AF597*'lista, wskaźniki'!$F$43,IF(AA597="olej opałowy",AF597*'lista, wskaźniki'!$I$43,0)))))</f>
        <v>0</v>
      </c>
      <c r="AP597" s="20">
        <f>IF(AA597="węgiel",AF597*'lista, wskaźniki'!$E$44,IF(AA597="drewno",AF597*'lista, wskaźniki'!$G$44,IF(AA597="pellet",AF597*'lista, wskaźniki'!$H$44,IF(AA597="gaz z sieci",AF597*'lista, wskaźniki'!$F$44,IF(AA597="olej opałowy",AF597*'lista, wskaźniki'!$I$44,0)))))</f>
        <v>0</v>
      </c>
      <c r="AQ597" s="20" t="b">
        <f>IF(Z597="gaz",AH597*1/3.6*'lista, wskaźniki'!$F$21,IF(Z597="energia elektryczna",AH597*1/3.6*'lista, wskaźniki'!$F$26))</f>
        <v>0</v>
      </c>
      <c r="AR597" s="20" t="b">
        <f>IF(Z597="gaz",AH597*'lista, wskaźniki'!$F$42,IF(Z597="energia elektryczna",AH597*0))</f>
        <v>0</v>
      </c>
      <c r="AS597" s="20" t="b">
        <f>IF(Z597="gaz",AH597*'lista, wskaźniki'!$F$43,IF(Z597="energia elektryczna",AH597*0))</f>
        <v>0</v>
      </c>
      <c r="AT597" s="20" t="b">
        <f>IF(Z597="gaz",AH597*'lista, wskaźniki'!$F$44,IF(Z597="energia elektryczna",AH597*0))</f>
        <v>0</v>
      </c>
      <c r="AU597" s="20">
        <f>AI597*1/3.6*'lista, wskaźniki'!$F$21</f>
        <v>0</v>
      </c>
      <c r="AV597" s="20">
        <f>AI597*'lista, wskaźniki'!$F$42</f>
        <v>0</v>
      </c>
      <c r="AW597" s="20">
        <f>AI597*'lista, wskaźniki'!$F$43</f>
        <v>0</v>
      </c>
      <c r="AX597" s="20">
        <f>AI597*'lista, wskaźniki'!$F$44</f>
        <v>0</v>
      </c>
      <c r="AY597" s="20">
        <f>AK597*'lista, wskaźniki'!$F$26</f>
        <v>0</v>
      </c>
      <c r="AZ597" s="20">
        <f t="shared" si="265"/>
        <v>0</v>
      </c>
      <c r="BA597" s="20">
        <f t="shared" si="266"/>
        <v>0</v>
      </c>
      <c r="BB597" s="20">
        <f t="shared" si="267"/>
        <v>0</v>
      </c>
      <c r="BC597" s="20">
        <f t="shared" si="268"/>
        <v>0</v>
      </c>
      <c r="BD597" s="942"/>
      <c r="BE597" s="942"/>
      <c r="BF597" s="942"/>
      <c r="BG597" s="942"/>
      <c r="BH597" s="21"/>
      <c r="BI597" s="942"/>
      <c r="BJ597" s="21"/>
      <c r="BK597" s="942"/>
      <c r="BL597" s="21"/>
      <c r="BM597" s="21"/>
      <c r="BN597" s="21"/>
      <c r="BO597" s="21"/>
      <c r="BP597" s="21"/>
      <c r="BQ597" s="21"/>
      <c r="BR597" s="21"/>
      <c r="BS597" s="1006"/>
      <c r="BT597" s="1006"/>
      <c r="BU597" s="1006"/>
      <c r="BV597" s="1006"/>
      <c r="BW597" s="1006"/>
      <c r="BX597" s="1006"/>
      <c r="BY597" s="1009"/>
      <c r="CA597" s="365" t="b">
        <f t="shared" si="269"/>
        <v>0</v>
      </c>
      <c r="CB597" s="365" t="b">
        <f t="shared" si="270"/>
        <v>0</v>
      </c>
      <c r="CC597" s="365" t="b">
        <f t="shared" si="271"/>
        <v>0</v>
      </c>
      <c r="CD597" s="365" t="b">
        <f t="shared" si="272"/>
        <v>0</v>
      </c>
      <c r="CE597" s="365">
        <f t="shared" si="273"/>
        <v>0</v>
      </c>
      <c r="CF597" s="365" t="b">
        <f t="shared" si="274"/>
        <v>0</v>
      </c>
      <c r="CG597" s="365" t="b">
        <f t="shared" si="275"/>
        <v>0</v>
      </c>
      <c r="CH597" s="365" t="b">
        <f t="shared" si="276"/>
        <v>0</v>
      </c>
      <c r="CI597" s="72" t="b">
        <f t="shared" si="277"/>
        <v>0</v>
      </c>
      <c r="CJ597" s="72" t="b">
        <f t="shared" si="278"/>
        <v>0</v>
      </c>
      <c r="CK597" s="72" t="b">
        <f t="shared" si="279"/>
        <v>0</v>
      </c>
      <c r="CL597" s="72">
        <f t="shared" si="280"/>
        <v>0</v>
      </c>
      <c r="CM597" s="72">
        <f t="shared" si="281"/>
        <v>0</v>
      </c>
      <c r="CN597" s="72" t="b">
        <f t="shared" si="282"/>
        <v>0</v>
      </c>
      <c r="CP597" s="13">
        <f t="shared" si="283"/>
        <v>0</v>
      </c>
      <c r="CQ597" s="13" t="b">
        <f t="shared" si="284"/>
        <v>0</v>
      </c>
      <c r="CR597" s="13" t="b">
        <f t="shared" si="285"/>
        <v>0</v>
      </c>
      <c r="CS597" s="13" t="b">
        <f t="shared" si="291"/>
        <v>0</v>
      </c>
      <c r="CT597" s="13" t="b">
        <f t="shared" si="290"/>
        <v>0</v>
      </c>
      <c r="CU597" s="13" t="b">
        <f t="shared" si="263"/>
        <v>0</v>
      </c>
      <c r="CV597" s="13" t="b">
        <f t="shared" si="286"/>
        <v>0</v>
      </c>
      <c r="CW597" s="13" t="b">
        <f t="shared" si="287"/>
        <v>0</v>
      </c>
      <c r="CX597" s="13" t="b">
        <f t="shared" si="288"/>
        <v>0</v>
      </c>
      <c r="CY597" s="13" t="b">
        <f t="shared" si="289"/>
        <v>0</v>
      </c>
    </row>
    <row r="598" spans="1:103" ht="15" thickBot="1">
      <c r="A598" s="931">
        <v>120</v>
      </c>
      <c r="B598" s="940" t="s">
        <v>235</v>
      </c>
      <c r="C598" s="940"/>
      <c r="D598" s="940" t="s">
        <v>1</v>
      </c>
      <c r="E598" s="940" t="s">
        <v>5</v>
      </c>
      <c r="F598" s="940">
        <v>5</v>
      </c>
      <c r="G598" s="940">
        <v>5</v>
      </c>
      <c r="H598" s="940"/>
      <c r="I598" s="940" t="s">
        <v>14</v>
      </c>
      <c r="J598" s="940">
        <v>100</v>
      </c>
      <c r="K598" s="940">
        <v>2</v>
      </c>
      <c r="L598" s="940" t="s">
        <v>16</v>
      </c>
      <c r="M598" s="940"/>
      <c r="N598" s="940" t="s">
        <v>17</v>
      </c>
      <c r="O598" s="174"/>
      <c r="P598" s="940" t="s">
        <v>17</v>
      </c>
      <c r="Q598" s="940">
        <f>IF(I598="&lt;1966",'lista, wskaźniki'!$G$4,IF(I598="1967-1985",'lista, wskaźniki'!$G$5,IF(I598="1986-1992",'lista, wskaźniki'!$G$6,IF(I598="1993-1996",'lista, wskaźniki'!$G$7,IF(I598="&gt;1997",'lista, wskaźniki'!$G$8,IF(I598=0,'lista, wskaźniki'!$G$4))))))</f>
        <v>115</v>
      </c>
      <c r="R598" s="940" t="s">
        <v>23</v>
      </c>
      <c r="S598" s="940" t="s">
        <v>27</v>
      </c>
      <c r="T598" s="940">
        <v>1.2</v>
      </c>
      <c r="U598" s="940">
        <v>2001</v>
      </c>
      <c r="V598" s="940"/>
      <c r="W598" s="19" t="s">
        <v>35</v>
      </c>
      <c r="X598" s="19" t="s">
        <v>39</v>
      </c>
      <c r="Y598" s="19" t="s">
        <v>42</v>
      </c>
      <c r="Z598" s="19"/>
      <c r="AA598" s="19" t="s">
        <v>35</v>
      </c>
      <c r="AB598" s="54">
        <v>4</v>
      </c>
      <c r="AC598" s="54"/>
      <c r="AD598" s="19">
        <v>3200</v>
      </c>
      <c r="AE598" s="940">
        <v>8</v>
      </c>
      <c r="AF598" s="334">
        <f t="shared" si="264"/>
        <v>61.819999999999993</v>
      </c>
      <c r="AG598" s="272">
        <f>IF(R598="kompletna",Q598*J598*0.0036*'lista, wskaźniki'!$F$13, IF(R598="częściowa",Q598*J598*0.0036*'lista, wskaźniki'!$F$14, IF(R598="brak",Q598*J598*0.0036*'lista, wskaźniki'!$F$15,)))</f>
        <v>33.119999999999997</v>
      </c>
      <c r="AH598" s="334">
        <f>IF(Y598="inne",K598*'lista, wskaźniki'!$E$35,IF(Y598="to samo źródło",0,IF(Y598=0,0)))</f>
        <v>0</v>
      </c>
      <c r="AI598" s="334" t="b">
        <f>IF(AA598="gaz z sieci",AC598*'lista, wskaźniki'!$D$21)</f>
        <v>0</v>
      </c>
      <c r="AJ598" s="272">
        <f>IF(AA598="węgiel",AB598*'lista, wskaźniki'!$D$20, IF('Sektor mieszkaniowy'!AA598="drewno",'Sektor mieszkaniowy'!AB598*'lista, wskaźniki'!$D$22,IF('Sektor mieszkaniowy'!AA598="pellet",AB598*'lista, wskaźniki'!$D$23,IF('Sektor mieszkaniowy'!AA598="gaz z sieci",AB598*'lista, wskaźniki'!$D$21,IF('Sektor mieszkaniowy'!AA598="olej opałowy",'Sektor mieszkaniowy'!AB598*'lista, wskaźniki'!$D$24)))))</f>
        <v>90.52</v>
      </c>
      <c r="AK598" s="1001">
        <v>1.2</v>
      </c>
      <c r="AL598" s="940">
        <v>1200</v>
      </c>
      <c r="AM598" s="20">
        <f>IF(AA598="węgiel",AF598*1/3.6*'lista, wskaźniki'!$F$20,IF(AA598="drewno",AF598*1/3.6*'lista, wskaźniki'!$F$22,IF(AA598="pellet",AF598*1/3.6*'lista, wskaźniki'!$F$23,IF(AA598="gaz z sieci",AF598*1/3.6*'lista, wskaźniki'!$F$21,IF(AA598="olej opałowy",AF598*1/3.6*'lista, wskaźniki'!$F$24,0)))))</f>
        <v>5.8562085999999995</v>
      </c>
      <c r="AN598" s="20">
        <f>IF(AA598="węgiel",AF598*'lista, wskaźniki'!$E$42,IF(AA598="drewno",AF598*'lista, wskaźniki'!$G$42,IF(AA598="pellet",AF598*'lista, wskaźniki'!$H$42,IF(AA598="gaz z sieci",AF598*'lista, wskaźniki'!$F$42,IF(AA598="olej opałowy",AF598*'lista, wskaźniki'!$I$42,0)))))</f>
        <v>2.3491599999999998E-2</v>
      </c>
      <c r="AO598" s="20">
        <f>IF(AA598="węgiel",AF598*'lista, wskaźniki'!$E$43,IF(AA598="drewno",AF598*'lista, wskaźniki'!$G$43,IF(AA598="pellet",AF598*'lista, wskaźniki'!$H$43,IF(AA598="gaz z sieci",AF598*'lista, wskaźniki'!$F$43,IF(AA598="olej opałowy",AF598*'lista, wskaźniki'!$I$43,0)))))</f>
        <v>2.2255199999999999E-2</v>
      </c>
      <c r="AP598" s="20">
        <f>IF(AA598="węgiel",AF598*'lista, wskaźniki'!$E$44,IF(AA598="drewno",AF598*'lista, wskaźniki'!$G$44,IF(AA598="pellet",AF598*'lista, wskaźniki'!$H$44,IF(AA598="gaz z sieci",AF598*'lista, wskaźniki'!$F$44,IF(AA598="olej opałowy",AF598*'lista, wskaźniki'!$I$44,0)))))</f>
        <v>1.6691399999999997E-5</v>
      </c>
      <c r="AQ598" s="20" t="b">
        <f>IF(Z598="gaz",AH598*1/3.6*'lista, wskaźniki'!$F$21,IF(Z598="energia elektryczna",AH598*1/3.6*'lista, wskaźniki'!$F$26))</f>
        <v>0</v>
      </c>
      <c r="AR598" s="20" t="b">
        <f>IF(Z598="gaz",AH598*'lista, wskaźniki'!$F$42,IF(Z598="energia elektryczna",AH598*0))</f>
        <v>0</v>
      </c>
      <c r="AS598" s="20" t="b">
        <f>IF(Z598="gaz",AH598*'lista, wskaźniki'!$F$43,IF(Z598="energia elektryczna",AH598*0))</f>
        <v>0</v>
      </c>
      <c r="AT598" s="20" t="b">
        <f>IF(Z598="gaz",AH598*'lista, wskaźniki'!$F$44,IF(Z598="energia elektryczna",AH598*0))</f>
        <v>0</v>
      </c>
      <c r="AU598" s="20">
        <f>AI598*1/3.6*'lista, wskaźniki'!$F$21</f>
        <v>0</v>
      </c>
      <c r="AV598" s="20">
        <f>AI598*'lista, wskaźniki'!$F$42</f>
        <v>0</v>
      </c>
      <c r="AW598" s="20">
        <f>AI598*'lista, wskaźniki'!$F$43</f>
        <v>0</v>
      </c>
      <c r="AX598" s="20">
        <f>AI598*'lista, wskaźniki'!$F$44</f>
        <v>0</v>
      </c>
      <c r="AY598" s="20">
        <f>AK598*'lista, wskaźniki'!$F$26</f>
        <v>1.0680000000000001</v>
      </c>
      <c r="AZ598" s="20">
        <f t="shared" si="265"/>
        <v>6.9242086</v>
      </c>
      <c r="BA598" s="20">
        <f t="shared" si="266"/>
        <v>2.3491599999999998E-2</v>
      </c>
      <c r="BB598" s="20">
        <f t="shared" si="267"/>
        <v>2.2255199999999999E-2</v>
      </c>
      <c r="BC598" s="20">
        <f t="shared" si="268"/>
        <v>1.6691399999999997E-5</v>
      </c>
      <c r="BD598" s="940" t="s">
        <v>17</v>
      </c>
      <c r="BE598" s="940" t="s">
        <v>16</v>
      </c>
      <c r="BF598" s="940" t="s">
        <v>17</v>
      </c>
      <c r="BG598" s="940" t="s">
        <v>17</v>
      </c>
      <c r="BH598" s="19"/>
      <c r="BI598" s="940" t="s">
        <v>16</v>
      </c>
      <c r="BJ598" s="19" t="s">
        <v>52</v>
      </c>
      <c r="BK598" s="940" t="s">
        <v>17</v>
      </c>
      <c r="BL598" s="19"/>
      <c r="BM598" s="19"/>
      <c r="BN598" s="19"/>
      <c r="BO598" s="19" t="s">
        <v>57</v>
      </c>
      <c r="BP598" s="19" t="s">
        <v>53</v>
      </c>
      <c r="BQ598" s="19" t="s">
        <v>120</v>
      </c>
      <c r="BR598" s="19">
        <v>1</v>
      </c>
      <c r="BS598" s="1004"/>
      <c r="BT598" s="1004"/>
      <c r="BU598" s="1004"/>
      <c r="BV598" s="1004"/>
      <c r="BW598" s="1004"/>
      <c r="BX598" s="1004"/>
      <c r="BY598" s="1007"/>
      <c r="CA598" s="365">
        <f t="shared" si="269"/>
        <v>61.819999999999993</v>
      </c>
      <c r="CB598" s="365" t="b">
        <f t="shared" si="270"/>
        <v>0</v>
      </c>
      <c r="CC598" s="365" t="b">
        <f t="shared" si="271"/>
        <v>0</v>
      </c>
      <c r="CD598" s="365" t="b">
        <f t="shared" si="272"/>
        <v>0</v>
      </c>
      <c r="CE598" s="365" t="b">
        <f t="shared" si="273"/>
        <v>0</v>
      </c>
      <c r="CF598" s="365" t="b">
        <f t="shared" si="274"/>
        <v>0</v>
      </c>
      <c r="CG598" s="365" t="b">
        <f t="shared" si="275"/>
        <v>0</v>
      </c>
      <c r="CH598" s="365" t="b">
        <f t="shared" si="276"/>
        <v>0</v>
      </c>
      <c r="CI598" s="72">
        <f t="shared" si="277"/>
        <v>61.819999999999993</v>
      </c>
      <c r="CJ598" s="72" t="b">
        <f t="shared" si="278"/>
        <v>0</v>
      </c>
      <c r="CK598" s="72" t="b">
        <f t="shared" si="279"/>
        <v>0</v>
      </c>
      <c r="CL598" s="72">
        <f t="shared" si="280"/>
        <v>0</v>
      </c>
      <c r="CM598" s="72" t="b">
        <f t="shared" si="281"/>
        <v>0</v>
      </c>
      <c r="CN598" s="72" t="b">
        <f t="shared" si="282"/>
        <v>0</v>
      </c>
      <c r="CP598" s="13" t="b">
        <f t="shared" si="283"/>
        <v>0</v>
      </c>
      <c r="CQ598" s="13">
        <f t="shared" si="284"/>
        <v>0</v>
      </c>
      <c r="CR598" s="13" t="b">
        <f t="shared" si="285"/>
        <v>0</v>
      </c>
      <c r="CS598" s="13">
        <f t="shared" si="291"/>
        <v>0</v>
      </c>
      <c r="CT598" s="13" t="b">
        <f t="shared" si="290"/>
        <v>0</v>
      </c>
      <c r="CU598" s="13">
        <f t="shared" si="263"/>
        <v>0</v>
      </c>
      <c r="CV598" s="13" t="b">
        <f t="shared" si="286"/>
        <v>0</v>
      </c>
      <c r="CW598" s="13">
        <f t="shared" si="287"/>
        <v>0</v>
      </c>
      <c r="CX598" s="13">
        <f t="shared" si="288"/>
        <v>100</v>
      </c>
      <c r="CY598" s="13">
        <f t="shared" si="289"/>
        <v>50</v>
      </c>
    </row>
    <row r="599" spans="1:103" ht="15" thickBot="1">
      <c r="A599" s="932"/>
      <c r="B599" s="941"/>
      <c r="C599" s="941"/>
      <c r="D599" s="941"/>
      <c r="E599" s="941"/>
      <c r="F599" s="941"/>
      <c r="G599" s="941"/>
      <c r="H599" s="941"/>
      <c r="I599" s="941"/>
      <c r="J599" s="941"/>
      <c r="K599" s="941"/>
      <c r="L599" s="941"/>
      <c r="M599" s="941"/>
      <c r="N599" s="941"/>
      <c r="O599" s="175"/>
      <c r="P599" s="941"/>
      <c r="Q599" s="941"/>
      <c r="R599" s="941"/>
      <c r="S599" s="941"/>
      <c r="T599" s="941"/>
      <c r="U599" s="941"/>
      <c r="V599" s="941"/>
      <c r="W599" s="20" t="s">
        <v>36</v>
      </c>
      <c r="X599" s="20"/>
      <c r="Y599" s="20"/>
      <c r="Z599" s="20"/>
      <c r="AA599" s="20" t="s">
        <v>36</v>
      </c>
      <c r="AB599" s="22">
        <v>3</v>
      </c>
      <c r="AC599" s="22"/>
      <c r="AD599" s="20">
        <v>300</v>
      </c>
      <c r="AE599" s="941"/>
      <c r="AF599" s="334">
        <f t="shared" si="264"/>
        <v>39.959999999999994</v>
      </c>
      <c r="AG599" s="272">
        <v>33.119999999999997</v>
      </c>
      <c r="AH599" s="334">
        <f>IF(Y599="inne",K599*'lista, wskaźniki'!$E$35,IF(Y599="to samo źródło",0,IF(Y599=0,0)))</f>
        <v>0</v>
      </c>
      <c r="AI599" s="334" t="b">
        <f>IF(AA599="gaz z sieci",AC599*'lista, wskaźniki'!$D$21)</f>
        <v>0</v>
      </c>
      <c r="AJ599" s="272">
        <f>IF(AA599="węgiel",AB599*'lista, wskaźniki'!$D$20, IF('Sektor mieszkaniowy'!AA599="drewno",'Sektor mieszkaniowy'!AB599*'lista, wskaźniki'!$D$22,IF('Sektor mieszkaniowy'!AA599="pellet",AB599*'lista, wskaźniki'!$D$23,IF('Sektor mieszkaniowy'!AA599="gaz z sieci",AB599*'lista, wskaźniki'!$D$21,IF('Sektor mieszkaniowy'!AA599="olej opałowy",'Sektor mieszkaniowy'!AB599*'lista, wskaźniki'!$D$24)))))</f>
        <v>46.8</v>
      </c>
      <c r="AK599" s="1002"/>
      <c r="AL599" s="941"/>
      <c r="AM599" s="20">
        <f>IF(AA599="węgiel",AF599*1/3.6*'lista, wskaźniki'!$F$20,IF(AA599="drewno",AF599*1/3.6*'lista, wskaźniki'!$F$22,IF(AA599="pellet",AF599*1/3.6*'lista, wskaźniki'!$F$23,IF(AA599="gaz z sieci",AF599*1/3.6*'lista, wskaźniki'!$F$21,IF(AA599="olej opałowy",AF599*1/3.6*'lista, wskaźniki'!$F$24,0)))))</f>
        <v>0</v>
      </c>
      <c r="AN599" s="20">
        <f>IF(AA599="węgiel",AF599*'lista, wskaźniki'!$E$42,IF(AA599="drewno",AF599*'lista, wskaźniki'!$G$42,IF(AA599="pellet",AF599*'lista, wskaźniki'!$H$42,IF(AA599="gaz z sieci",AF599*'lista, wskaźniki'!$F$42,IF(AA599="olej opałowy",AF599*'lista, wskaźniki'!$I$42,0)))))</f>
        <v>3.2367599999999996E-2</v>
      </c>
      <c r="AO599" s="20">
        <f>IF(AA599="węgiel",AF599*'lista, wskaźniki'!$E$43,IF(AA599="drewno",AF599*'lista, wskaźniki'!$G$43,IF(AA599="pellet",AF599*'lista, wskaźniki'!$H$43,IF(AA599="gaz z sieci",AF599*'lista, wskaźniki'!$F$43,IF(AA599="olej opałowy",AF599*'lista, wskaźniki'!$I$43,0)))))</f>
        <v>3.2367599999999996E-2</v>
      </c>
      <c r="AP599" s="20">
        <f>IF(AA599="węgiel",AF599*'lista, wskaźniki'!$E$44,IF(AA599="drewno",AF599*'lista, wskaźniki'!$G$44,IF(AA599="pellet",AF599*'lista, wskaźniki'!$H$44,IF(AA599="gaz z sieci",AF599*'lista, wskaźniki'!$F$44,IF(AA599="olej opałowy",AF599*'lista, wskaźniki'!$I$44,0)))))</f>
        <v>9.9899999999999975E-6</v>
      </c>
      <c r="AQ599" s="20" t="b">
        <f>IF(Z599="gaz",AH599*1/3.6*'lista, wskaźniki'!$F$21,IF(Z599="energia elektryczna",AH599*1/3.6*'lista, wskaźniki'!$F$26))</f>
        <v>0</v>
      </c>
      <c r="AR599" s="20" t="b">
        <f>IF(Z599="gaz",AH599*'lista, wskaźniki'!$F$42,IF(Z599="energia elektryczna",AH599*0))</f>
        <v>0</v>
      </c>
      <c r="AS599" s="20" t="b">
        <f>IF(Z599="gaz",AH599*'lista, wskaźniki'!$F$43,IF(Z599="energia elektryczna",AH599*0))</f>
        <v>0</v>
      </c>
      <c r="AT599" s="20" t="b">
        <f>IF(Z599="gaz",AH599*'lista, wskaźniki'!$F$44,IF(Z599="energia elektryczna",AH599*0))</f>
        <v>0</v>
      </c>
      <c r="AU599" s="20">
        <f>AI599*1/3.6*'lista, wskaźniki'!$F$21</f>
        <v>0</v>
      </c>
      <c r="AV599" s="20">
        <f>AI599*'lista, wskaźniki'!$F$42</f>
        <v>0</v>
      </c>
      <c r="AW599" s="20">
        <f>AI599*'lista, wskaźniki'!$F$43</f>
        <v>0</v>
      </c>
      <c r="AX599" s="20">
        <f>AI599*'lista, wskaźniki'!$F$44</f>
        <v>0</v>
      </c>
      <c r="AY599" s="20">
        <f>AK599*'lista, wskaźniki'!$F$26</f>
        <v>0</v>
      </c>
      <c r="AZ599" s="20">
        <f t="shared" si="265"/>
        <v>0</v>
      </c>
      <c r="BA599" s="20">
        <f t="shared" si="266"/>
        <v>3.2367599999999996E-2</v>
      </c>
      <c r="BB599" s="20">
        <f t="shared" si="267"/>
        <v>3.2367599999999996E-2</v>
      </c>
      <c r="BC599" s="20">
        <f t="shared" si="268"/>
        <v>9.9899999999999975E-6</v>
      </c>
      <c r="BD599" s="941"/>
      <c r="BE599" s="941"/>
      <c r="BF599" s="941"/>
      <c r="BG599" s="941"/>
      <c r="BH599" s="20"/>
      <c r="BI599" s="941"/>
      <c r="BJ599" s="20"/>
      <c r="BK599" s="941"/>
      <c r="BL599" s="20"/>
      <c r="BM599" s="20"/>
      <c r="BN599" s="20"/>
      <c r="BO599" s="20"/>
      <c r="BP599" s="20"/>
      <c r="BQ599" s="20"/>
      <c r="BR599" s="20"/>
      <c r="BS599" s="1005"/>
      <c r="BT599" s="1005"/>
      <c r="BU599" s="1005"/>
      <c r="BV599" s="1005"/>
      <c r="BW599" s="1005"/>
      <c r="BX599" s="1005"/>
      <c r="BY599" s="1008"/>
      <c r="CA599" s="365" t="b">
        <f t="shared" si="269"/>
        <v>0</v>
      </c>
      <c r="CB599" s="365">
        <f t="shared" si="270"/>
        <v>39.959999999999994</v>
      </c>
      <c r="CC599" s="365" t="b">
        <f t="shared" si="271"/>
        <v>0</v>
      </c>
      <c r="CD599" s="365" t="b">
        <f t="shared" si="272"/>
        <v>0</v>
      </c>
      <c r="CE599" s="365" t="b">
        <f t="shared" si="273"/>
        <v>0</v>
      </c>
      <c r="CF599" s="365" t="b">
        <f t="shared" si="274"/>
        <v>0</v>
      </c>
      <c r="CG599" s="365" t="b">
        <f t="shared" si="275"/>
        <v>0</v>
      </c>
      <c r="CH599" s="365" t="b">
        <f t="shared" si="276"/>
        <v>0</v>
      </c>
      <c r="CI599" s="72" t="b">
        <f t="shared" si="277"/>
        <v>0</v>
      </c>
      <c r="CJ599" s="72">
        <f t="shared" si="278"/>
        <v>39.959999999999994</v>
      </c>
      <c r="CK599" s="72" t="b">
        <f t="shared" si="279"/>
        <v>0</v>
      </c>
      <c r="CL599" s="72">
        <f t="shared" si="280"/>
        <v>0</v>
      </c>
      <c r="CM599" s="72" t="b">
        <f t="shared" si="281"/>
        <v>0</v>
      </c>
      <c r="CN599" s="72" t="b">
        <f t="shared" si="282"/>
        <v>0</v>
      </c>
      <c r="CP599" s="13">
        <f t="shared" si="283"/>
        <v>0</v>
      </c>
      <c r="CQ599" s="13" t="b">
        <f t="shared" si="284"/>
        <v>0</v>
      </c>
      <c r="CR599" s="13" t="b">
        <f t="shared" si="285"/>
        <v>0</v>
      </c>
      <c r="CS599" s="13" t="b">
        <f t="shared" si="291"/>
        <v>0</v>
      </c>
      <c r="CT599" s="13" t="b">
        <f t="shared" si="290"/>
        <v>0</v>
      </c>
      <c r="CU599" s="13" t="b">
        <f t="shared" si="263"/>
        <v>0</v>
      </c>
      <c r="CV599" s="13" t="b">
        <f t="shared" si="286"/>
        <v>0</v>
      </c>
      <c r="CW599" s="13" t="b">
        <f t="shared" si="287"/>
        <v>0</v>
      </c>
      <c r="CX599" s="13" t="b">
        <f t="shared" si="288"/>
        <v>0</v>
      </c>
      <c r="CY599" s="13" t="b">
        <f t="shared" si="289"/>
        <v>0</v>
      </c>
    </row>
    <row r="600" spans="1:103" ht="15" thickBot="1">
      <c r="A600" s="932"/>
      <c r="B600" s="941"/>
      <c r="C600" s="941"/>
      <c r="D600" s="941"/>
      <c r="E600" s="941"/>
      <c r="F600" s="941"/>
      <c r="G600" s="941"/>
      <c r="H600" s="941"/>
      <c r="I600" s="941"/>
      <c r="J600" s="941"/>
      <c r="K600" s="941"/>
      <c r="L600" s="941"/>
      <c r="M600" s="941"/>
      <c r="N600" s="941"/>
      <c r="O600" s="175"/>
      <c r="P600" s="941"/>
      <c r="Q600" s="941"/>
      <c r="R600" s="941"/>
      <c r="S600" s="941"/>
      <c r="T600" s="941"/>
      <c r="U600" s="941"/>
      <c r="V600" s="941"/>
      <c r="W600" s="20"/>
      <c r="X600" s="20"/>
      <c r="Y600" s="20"/>
      <c r="Z600" s="20"/>
      <c r="AA600" s="20" t="s">
        <v>50</v>
      </c>
      <c r="AB600" s="22"/>
      <c r="AC600" s="22"/>
      <c r="AD600" s="20"/>
      <c r="AE600" s="941"/>
      <c r="AF600" s="334">
        <f t="shared" si="264"/>
        <v>0</v>
      </c>
      <c r="AG600" s="272">
        <f>IF(R600="kompletna",Q600*J600*0.0036*'lista, wskaźniki'!$F$13, IF(R600="częściowa",Q600*J600*0.0036*'lista, wskaźniki'!$F$14, IF(R600="brak",Q600*J600*0.0036*'lista, wskaźniki'!$F$15,)))</f>
        <v>0</v>
      </c>
      <c r="AH600" s="334">
        <f>IF(Y600="inne",K600*'lista, wskaźniki'!$E$35,IF(Y600="to samo źródło",0,IF(Y600=0,0)))</f>
        <v>0</v>
      </c>
      <c r="AI600" s="334" t="b">
        <f>IF(AA600="gaz z sieci",AC600*'lista, wskaźniki'!$D$21)</f>
        <v>0</v>
      </c>
      <c r="AJ600" s="272">
        <f>IF(AA600="węgiel",AB600*'lista, wskaźniki'!$D$20, IF('Sektor mieszkaniowy'!AA600="drewno",'Sektor mieszkaniowy'!AB600*'lista, wskaźniki'!$D$22,IF('Sektor mieszkaniowy'!AA600="pellet",AB600*'lista, wskaźniki'!$D$23,IF('Sektor mieszkaniowy'!AA600="gaz z sieci",AB600*'lista, wskaźniki'!$D$21,IF('Sektor mieszkaniowy'!AA600="olej opałowy",'Sektor mieszkaniowy'!AB600*'lista, wskaźniki'!$D$24)))))</f>
        <v>0</v>
      </c>
      <c r="AK600" s="1002"/>
      <c r="AL600" s="941"/>
      <c r="AM600" s="20">
        <f>IF(AA600="węgiel",AF600*1/3.6*'lista, wskaźniki'!$F$20,IF(AA600="drewno",AF600*1/3.6*'lista, wskaźniki'!$F$22,IF(AA600="pellet",AF600*1/3.6*'lista, wskaźniki'!$F$23,IF(AA600="gaz z sieci",AF600*1/3.6*'lista, wskaźniki'!$F$21,IF(AA600="olej opałowy",AF600*1/3.6*'lista, wskaźniki'!$F$24,0)))))</f>
        <v>0</v>
      </c>
      <c r="AN600" s="20">
        <f>IF(AA600="węgiel",AF600*'lista, wskaźniki'!$E$42,IF(AA600="drewno",AF600*'lista, wskaźniki'!$G$42,IF(AA600="pellet",AF600*'lista, wskaźniki'!$H$42,IF(AA600="gaz z sieci",AF600*'lista, wskaźniki'!$F$42,IF(AA600="olej opałowy",AF600*'lista, wskaźniki'!$I$42,0)))))</f>
        <v>0</v>
      </c>
      <c r="AO600" s="20">
        <f>IF(AA600="węgiel",AF600*'lista, wskaźniki'!$E$43,IF(AA600="drewno",AF600*'lista, wskaźniki'!$G$43,IF(AA600="pellet",AF600*'lista, wskaźniki'!$H$43,IF(AA600="gaz z sieci",AF600*'lista, wskaźniki'!$F$43,IF(AA600="olej opałowy",AF600*'lista, wskaźniki'!$I$43,0)))))</f>
        <v>0</v>
      </c>
      <c r="AP600" s="20">
        <f>IF(AA600="węgiel",AF600*'lista, wskaźniki'!$E$44,IF(AA600="drewno",AF600*'lista, wskaźniki'!$G$44,IF(AA600="pellet",AF600*'lista, wskaźniki'!$H$44,IF(AA600="gaz z sieci",AF600*'lista, wskaźniki'!$F$44,IF(AA600="olej opałowy",AF600*'lista, wskaźniki'!$I$44,0)))))</f>
        <v>0</v>
      </c>
      <c r="AQ600" s="20" t="b">
        <f>IF(Z600="gaz",AH600*1/3.6*'lista, wskaźniki'!$F$21,IF(Z600="energia elektryczna",AH600*1/3.6*'lista, wskaźniki'!$F$26))</f>
        <v>0</v>
      </c>
      <c r="AR600" s="20" t="b">
        <f>IF(Z600="gaz",AH600*'lista, wskaźniki'!$F$42,IF(Z600="energia elektryczna",AH600*0))</f>
        <v>0</v>
      </c>
      <c r="AS600" s="20" t="b">
        <f>IF(Z600="gaz",AH600*'lista, wskaźniki'!$F$43,IF(Z600="energia elektryczna",AH600*0))</f>
        <v>0</v>
      </c>
      <c r="AT600" s="20" t="b">
        <f>IF(Z600="gaz",AH600*'lista, wskaźniki'!$F$44,IF(Z600="energia elektryczna",AH600*0))</f>
        <v>0</v>
      </c>
      <c r="AU600" s="20">
        <f>AI600*1/3.6*'lista, wskaźniki'!$F$21</f>
        <v>0</v>
      </c>
      <c r="AV600" s="20">
        <f>AI600*'lista, wskaźniki'!$F$42</f>
        <v>0</v>
      </c>
      <c r="AW600" s="20">
        <f>AI600*'lista, wskaźniki'!$F$43</f>
        <v>0</v>
      </c>
      <c r="AX600" s="20">
        <f>AI600*'lista, wskaźniki'!$F$44</f>
        <v>0</v>
      </c>
      <c r="AY600" s="20">
        <f>AK600*'lista, wskaźniki'!$F$26</f>
        <v>0</v>
      </c>
      <c r="AZ600" s="20">
        <f t="shared" si="265"/>
        <v>0</v>
      </c>
      <c r="BA600" s="20">
        <f t="shared" si="266"/>
        <v>0</v>
      </c>
      <c r="BB600" s="20">
        <f t="shared" si="267"/>
        <v>0</v>
      </c>
      <c r="BC600" s="20">
        <f t="shared" si="268"/>
        <v>0</v>
      </c>
      <c r="BD600" s="941"/>
      <c r="BE600" s="941"/>
      <c r="BF600" s="941"/>
      <c r="BG600" s="941"/>
      <c r="BH600" s="20"/>
      <c r="BI600" s="941"/>
      <c r="BJ600" s="20"/>
      <c r="BK600" s="941"/>
      <c r="BL600" s="20"/>
      <c r="BM600" s="20"/>
      <c r="BN600" s="20"/>
      <c r="BO600" s="20"/>
      <c r="BP600" s="20"/>
      <c r="BQ600" s="20"/>
      <c r="BR600" s="20"/>
      <c r="BS600" s="1005"/>
      <c r="BT600" s="1005"/>
      <c r="BU600" s="1005"/>
      <c r="BV600" s="1005"/>
      <c r="BW600" s="1005"/>
      <c r="BX600" s="1005"/>
      <c r="BY600" s="1008"/>
      <c r="CA600" s="365" t="b">
        <f t="shared" si="269"/>
        <v>0</v>
      </c>
      <c r="CB600" s="365" t="b">
        <f t="shared" si="270"/>
        <v>0</v>
      </c>
      <c r="CC600" s="365">
        <f t="shared" si="271"/>
        <v>0</v>
      </c>
      <c r="CD600" s="365" t="b">
        <f t="shared" si="272"/>
        <v>0</v>
      </c>
      <c r="CE600" s="365" t="b">
        <f t="shared" si="273"/>
        <v>0</v>
      </c>
      <c r="CF600" s="365" t="b">
        <f t="shared" si="274"/>
        <v>0</v>
      </c>
      <c r="CG600" s="365" t="b">
        <f t="shared" si="275"/>
        <v>0</v>
      </c>
      <c r="CH600" s="365" t="b">
        <f t="shared" si="276"/>
        <v>0</v>
      </c>
      <c r="CI600" s="72" t="b">
        <f t="shared" si="277"/>
        <v>0</v>
      </c>
      <c r="CJ600" s="72" t="b">
        <f t="shared" si="278"/>
        <v>0</v>
      </c>
      <c r="CK600" s="72">
        <f t="shared" si="279"/>
        <v>0</v>
      </c>
      <c r="CL600" s="72">
        <f t="shared" si="280"/>
        <v>0</v>
      </c>
      <c r="CM600" s="72" t="b">
        <f t="shared" si="281"/>
        <v>0</v>
      </c>
      <c r="CN600" s="72" t="b">
        <f t="shared" si="282"/>
        <v>0</v>
      </c>
      <c r="CP600" s="13">
        <f t="shared" si="283"/>
        <v>0</v>
      </c>
      <c r="CQ600" s="13" t="b">
        <f t="shared" si="284"/>
        <v>0</v>
      </c>
      <c r="CR600" s="13" t="b">
        <f t="shared" si="285"/>
        <v>0</v>
      </c>
      <c r="CS600" s="13" t="b">
        <f t="shared" si="291"/>
        <v>0</v>
      </c>
      <c r="CT600" s="13" t="b">
        <f t="shared" si="290"/>
        <v>0</v>
      </c>
      <c r="CU600" s="13" t="b">
        <f t="shared" si="263"/>
        <v>0</v>
      </c>
      <c r="CV600" s="13" t="b">
        <f t="shared" si="286"/>
        <v>0</v>
      </c>
      <c r="CW600" s="13" t="b">
        <f t="shared" si="287"/>
        <v>0</v>
      </c>
      <c r="CX600" s="13" t="b">
        <f t="shared" si="288"/>
        <v>0</v>
      </c>
      <c r="CY600" s="13" t="b">
        <f t="shared" si="289"/>
        <v>0</v>
      </c>
    </row>
    <row r="601" spans="1:103" ht="15" thickBot="1">
      <c r="A601" s="932"/>
      <c r="B601" s="941"/>
      <c r="C601" s="941"/>
      <c r="D601" s="941"/>
      <c r="E601" s="941"/>
      <c r="F601" s="941"/>
      <c r="G601" s="941"/>
      <c r="H601" s="941"/>
      <c r="I601" s="941"/>
      <c r="J601" s="941"/>
      <c r="K601" s="941"/>
      <c r="L601" s="941"/>
      <c r="M601" s="941"/>
      <c r="N601" s="941"/>
      <c r="O601" s="175"/>
      <c r="P601" s="941"/>
      <c r="Q601" s="941"/>
      <c r="R601" s="941"/>
      <c r="S601" s="941"/>
      <c r="T601" s="941"/>
      <c r="U601" s="941"/>
      <c r="V601" s="941"/>
      <c r="W601" s="20"/>
      <c r="X601" s="20"/>
      <c r="Y601" s="20"/>
      <c r="Z601" s="20"/>
      <c r="AA601" s="20" t="s">
        <v>38</v>
      </c>
      <c r="AB601" s="22"/>
      <c r="AC601" s="22"/>
      <c r="AD601" s="20"/>
      <c r="AE601" s="941"/>
      <c r="AF601" s="334">
        <f t="shared" si="264"/>
        <v>0</v>
      </c>
      <c r="AG601" s="272">
        <f>IF(R601="kompletna",Q601*J601*0.0036*'lista, wskaźniki'!$F$13, IF(R601="częściowa",Q601*J601*0.0036*'lista, wskaźniki'!$F$14, IF(R601="brak",Q601*J601*0.0036*'lista, wskaźniki'!$F$15,)))</f>
        <v>0</v>
      </c>
      <c r="AH601" s="334">
        <f>IF(Y601="inne",K601*'lista, wskaźniki'!$E$35,IF(Y601="to samo źródło",0,IF(Y601=0,0)))</f>
        <v>0</v>
      </c>
      <c r="AI601" s="334">
        <f>IF(AA601="gaz z sieci",AC601*'lista, wskaźniki'!$D$21)</f>
        <v>0</v>
      </c>
      <c r="AJ601" s="272">
        <f>IF(AA601="węgiel",AB601*'lista, wskaźniki'!$D$20, IF('Sektor mieszkaniowy'!AA601="drewno",'Sektor mieszkaniowy'!AB601*'lista, wskaźniki'!$D$22,IF('Sektor mieszkaniowy'!AA601="pellet",AB601*'lista, wskaźniki'!$D$23,IF('Sektor mieszkaniowy'!AA601="gaz z sieci",AB601*'lista, wskaźniki'!$D$21,IF('Sektor mieszkaniowy'!AA601="olej opałowy",'Sektor mieszkaniowy'!AB601*'lista, wskaźniki'!$D$24)))))</f>
        <v>0</v>
      </c>
      <c r="AK601" s="1002"/>
      <c r="AL601" s="941"/>
      <c r="AM601" s="20">
        <f>IF(AA601="węgiel",AF601*1/3.6*'lista, wskaźniki'!$F$20,IF(AA601="drewno",AF601*1/3.6*'lista, wskaźniki'!$F$22,IF(AA601="pellet",AF601*1/3.6*'lista, wskaźniki'!$F$23,IF(AA601="gaz z sieci",AF601*1/3.6*'lista, wskaźniki'!$F$21,IF(AA601="olej opałowy",AF601*1/3.6*'lista, wskaźniki'!$F$24,0)))))</f>
        <v>0</v>
      </c>
      <c r="AN601" s="20">
        <f>IF(AA601="węgiel",AF601*'lista, wskaźniki'!$E$42,IF(AA601="drewno",AF601*'lista, wskaźniki'!$G$42,IF(AA601="pellet",AF601*'lista, wskaźniki'!$H$42,IF(AA601="gaz z sieci",AF601*'lista, wskaźniki'!$F$42,IF(AA601="olej opałowy",AF601*'lista, wskaźniki'!$I$42,0)))))</f>
        <v>0</v>
      </c>
      <c r="AO601" s="20">
        <f>IF(AA601="węgiel",AF601*'lista, wskaźniki'!$E$43,IF(AA601="drewno",AF601*'lista, wskaźniki'!$G$43,IF(AA601="pellet",AF601*'lista, wskaźniki'!$H$43,IF(AA601="gaz z sieci",AF601*'lista, wskaźniki'!$F$43,IF(AA601="olej opałowy",AF601*'lista, wskaźniki'!$I$43,0)))))</f>
        <v>0</v>
      </c>
      <c r="AP601" s="20">
        <f>IF(AA601="węgiel",AF601*'lista, wskaźniki'!$E$44,IF(AA601="drewno",AF601*'lista, wskaźniki'!$G$44,IF(AA601="pellet",AF601*'lista, wskaźniki'!$H$44,IF(AA601="gaz z sieci",AF601*'lista, wskaźniki'!$F$44,IF(AA601="olej opałowy",AF601*'lista, wskaźniki'!$I$44,0)))))</f>
        <v>0</v>
      </c>
      <c r="AQ601" s="20" t="b">
        <f>IF(Z601="gaz",AH601*1/3.6*'lista, wskaźniki'!$F$21,IF(Z601="energia elektryczna",AH601*1/3.6*'lista, wskaźniki'!$F$26))</f>
        <v>0</v>
      </c>
      <c r="AR601" s="20" t="b">
        <f>IF(Z601="gaz",AH601*'lista, wskaźniki'!$F$42,IF(Z601="energia elektryczna",AH601*0))</f>
        <v>0</v>
      </c>
      <c r="AS601" s="20" t="b">
        <f>IF(Z601="gaz",AH601*'lista, wskaźniki'!$F$43,IF(Z601="energia elektryczna",AH601*0))</f>
        <v>0</v>
      </c>
      <c r="AT601" s="20" t="b">
        <f>IF(Z601="gaz",AH601*'lista, wskaźniki'!$F$44,IF(Z601="energia elektryczna",AH601*0))</f>
        <v>0</v>
      </c>
      <c r="AU601" s="20">
        <f>AI601*1/3.6*'lista, wskaźniki'!$F$21</f>
        <v>0</v>
      </c>
      <c r="AV601" s="20">
        <f>AI601*'lista, wskaźniki'!$F$42</f>
        <v>0</v>
      </c>
      <c r="AW601" s="20">
        <f>AI601*'lista, wskaźniki'!$F$43</f>
        <v>0</v>
      </c>
      <c r="AX601" s="20">
        <f>AI601*'lista, wskaźniki'!$F$44</f>
        <v>0</v>
      </c>
      <c r="AY601" s="20">
        <f>AK601*'lista, wskaźniki'!$F$26</f>
        <v>0</v>
      </c>
      <c r="AZ601" s="20">
        <f t="shared" si="265"/>
        <v>0</v>
      </c>
      <c r="BA601" s="20">
        <f t="shared" si="266"/>
        <v>0</v>
      </c>
      <c r="BB601" s="20">
        <f t="shared" si="267"/>
        <v>0</v>
      </c>
      <c r="BC601" s="20">
        <f t="shared" si="268"/>
        <v>0</v>
      </c>
      <c r="BD601" s="941"/>
      <c r="BE601" s="941"/>
      <c r="BF601" s="941"/>
      <c r="BG601" s="941"/>
      <c r="BH601" s="20"/>
      <c r="BI601" s="941"/>
      <c r="BJ601" s="20"/>
      <c r="BK601" s="941"/>
      <c r="BL601" s="20"/>
      <c r="BM601" s="20"/>
      <c r="BN601" s="20"/>
      <c r="BO601" s="20"/>
      <c r="BP601" s="20"/>
      <c r="BQ601" s="20"/>
      <c r="BR601" s="20"/>
      <c r="BS601" s="1005"/>
      <c r="BT601" s="1005"/>
      <c r="BU601" s="1005"/>
      <c r="BV601" s="1005"/>
      <c r="BW601" s="1005"/>
      <c r="BX601" s="1005"/>
      <c r="BY601" s="1008"/>
      <c r="CA601" s="365" t="b">
        <f t="shared" si="269"/>
        <v>0</v>
      </c>
      <c r="CB601" s="365" t="b">
        <f t="shared" si="270"/>
        <v>0</v>
      </c>
      <c r="CC601" s="365" t="b">
        <f t="shared" si="271"/>
        <v>0</v>
      </c>
      <c r="CD601" s="365">
        <f t="shared" si="272"/>
        <v>0</v>
      </c>
      <c r="CE601" s="365" t="b">
        <f t="shared" si="273"/>
        <v>0</v>
      </c>
      <c r="CF601" s="365" t="b">
        <f t="shared" si="274"/>
        <v>0</v>
      </c>
      <c r="CG601" s="365" t="b">
        <f t="shared" si="275"/>
        <v>0</v>
      </c>
      <c r="CH601" s="365">
        <f t="shared" si="276"/>
        <v>0</v>
      </c>
      <c r="CI601" s="72" t="b">
        <f t="shared" si="277"/>
        <v>0</v>
      </c>
      <c r="CJ601" s="72" t="b">
        <f t="shared" si="278"/>
        <v>0</v>
      </c>
      <c r="CK601" s="72" t="b">
        <f t="shared" si="279"/>
        <v>0</v>
      </c>
      <c r="CL601" s="72">
        <f t="shared" si="280"/>
        <v>0</v>
      </c>
      <c r="CM601" s="72" t="b">
        <f t="shared" si="281"/>
        <v>0</v>
      </c>
      <c r="CN601" s="72" t="b">
        <f t="shared" si="282"/>
        <v>0</v>
      </c>
      <c r="CP601" s="13">
        <f t="shared" si="283"/>
        <v>0</v>
      </c>
      <c r="CQ601" s="13" t="b">
        <f t="shared" si="284"/>
        <v>0</v>
      </c>
      <c r="CR601" s="13" t="b">
        <f t="shared" si="285"/>
        <v>0</v>
      </c>
      <c r="CS601" s="13" t="b">
        <f t="shared" si="291"/>
        <v>0</v>
      </c>
      <c r="CT601" s="13" t="b">
        <f t="shared" si="290"/>
        <v>0</v>
      </c>
      <c r="CU601" s="13" t="b">
        <f t="shared" si="263"/>
        <v>0</v>
      </c>
      <c r="CV601" s="13" t="b">
        <f t="shared" si="286"/>
        <v>0</v>
      </c>
      <c r="CW601" s="13" t="b">
        <f t="shared" si="287"/>
        <v>0</v>
      </c>
      <c r="CX601" s="13" t="b">
        <f t="shared" si="288"/>
        <v>0</v>
      </c>
      <c r="CY601" s="13" t="b">
        <f t="shared" si="289"/>
        <v>0</v>
      </c>
    </row>
    <row r="602" spans="1:103" ht="15" thickBot="1">
      <c r="A602" s="933"/>
      <c r="B602" s="942"/>
      <c r="C602" s="942"/>
      <c r="D602" s="942"/>
      <c r="E602" s="942"/>
      <c r="F602" s="942"/>
      <c r="G602" s="942"/>
      <c r="H602" s="942"/>
      <c r="I602" s="942"/>
      <c r="J602" s="942"/>
      <c r="K602" s="942"/>
      <c r="L602" s="942"/>
      <c r="M602" s="942"/>
      <c r="N602" s="942"/>
      <c r="O602" s="176"/>
      <c r="P602" s="942"/>
      <c r="Q602" s="942"/>
      <c r="R602" s="942"/>
      <c r="S602" s="942"/>
      <c r="T602" s="942"/>
      <c r="U602" s="942"/>
      <c r="V602" s="942"/>
      <c r="W602" s="21"/>
      <c r="X602" s="21"/>
      <c r="Y602" s="21"/>
      <c r="Z602" s="21"/>
      <c r="AA602" s="21" t="s">
        <v>37</v>
      </c>
      <c r="AB602" s="55"/>
      <c r="AC602" s="55"/>
      <c r="AD602" s="21"/>
      <c r="AE602" s="942"/>
      <c r="AF602" s="334">
        <f t="shared" si="264"/>
        <v>0</v>
      </c>
      <c r="AG602" s="272">
        <f>IF(R602="kompletna",Q602*J602*0.0036*'lista, wskaźniki'!$F$13, IF(R602="częściowa",Q602*J602*0.0036*'lista, wskaźniki'!$F$14, IF(R602="brak",Q602*J602*0.0036*'lista, wskaźniki'!$F$15,)))</f>
        <v>0</v>
      </c>
      <c r="AH602" s="334">
        <f>IF(Y602="inne",K602*'lista, wskaźniki'!$E$35,IF(Y602="to samo źródło",0,IF(Y602=0,0)))</f>
        <v>0</v>
      </c>
      <c r="AI602" s="334" t="b">
        <f>IF(AA602="gaz z sieci",AC602*'lista, wskaźniki'!$D$21)</f>
        <v>0</v>
      </c>
      <c r="AJ602" s="272">
        <f>IF(AA602="węgiel",AB602*'lista, wskaźniki'!$D$20, IF('Sektor mieszkaniowy'!AA602="drewno",'Sektor mieszkaniowy'!AB602*'lista, wskaźniki'!$D$22,IF('Sektor mieszkaniowy'!AA602="pellet",AB602*'lista, wskaźniki'!$D$23,IF('Sektor mieszkaniowy'!AA602="gaz z sieci",AB602*'lista, wskaźniki'!$D$21,IF('Sektor mieszkaniowy'!AA602="olej opałowy",'Sektor mieszkaniowy'!AB602*'lista, wskaźniki'!$D$24)))))</f>
        <v>0</v>
      </c>
      <c r="AK602" s="1003"/>
      <c r="AL602" s="942"/>
      <c r="AM602" s="20">
        <f>IF(AA602="węgiel",AF602*1/3.6*'lista, wskaźniki'!$F$20,IF(AA602="drewno",AF602*1/3.6*'lista, wskaźniki'!$F$22,IF(AA602="pellet",AF602*1/3.6*'lista, wskaźniki'!$F$23,IF(AA602="gaz z sieci",AF602*1/3.6*'lista, wskaźniki'!$F$21,IF(AA602="olej opałowy",AF602*1/3.6*'lista, wskaźniki'!$F$24,0)))))</f>
        <v>0</v>
      </c>
      <c r="AN602" s="20">
        <f>IF(AA602="węgiel",AF602*'lista, wskaźniki'!$E$42,IF(AA602="drewno",AF602*'lista, wskaźniki'!$G$42,IF(AA602="pellet",AF602*'lista, wskaźniki'!$H$42,IF(AA602="gaz z sieci",AF602*'lista, wskaźniki'!$F$42,IF(AA602="olej opałowy",AF602*'lista, wskaźniki'!$I$42,0)))))</f>
        <v>0</v>
      </c>
      <c r="AO602" s="20">
        <f>IF(AA602="węgiel",AF602*'lista, wskaźniki'!$E$43,IF(AA602="drewno",AF602*'lista, wskaźniki'!$G$43,IF(AA602="pellet",AF602*'lista, wskaźniki'!$H$43,IF(AA602="gaz z sieci",AF602*'lista, wskaźniki'!$F$43,IF(AA602="olej opałowy",AF602*'lista, wskaźniki'!$I$43,0)))))</f>
        <v>0</v>
      </c>
      <c r="AP602" s="20">
        <f>IF(AA602="węgiel",AF602*'lista, wskaźniki'!$E$44,IF(AA602="drewno",AF602*'lista, wskaźniki'!$G$44,IF(AA602="pellet",AF602*'lista, wskaźniki'!$H$44,IF(AA602="gaz z sieci",AF602*'lista, wskaźniki'!$F$44,IF(AA602="olej opałowy",AF602*'lista, wskaźniki'!$I$44,0)))))</f>
        <v>0</v>
      </c>
      <c r="AQ602" s="20" t="b">
        <f>IF(Z602="gaz",AH602*1/3.6*'lista, wskaźniki'!$F$21,IF(Z602="energia elektryczna",AH602*1/3.6*'lista, wskaźniki'!$F$26))</f>
        <v>0</v>
      </c>
      <c r="AR602" s="20" t="b">
        <f>IF(Z602="gaz",AH602*'lista, wskaźniki'!$F$42,IF(Z602="energia elektryczna",AH602*0))</f>
        <v>0</v>
      </c>
      <c r="AS602" s="20" t="b">
        <f>IF(Z602="gaz",AH602*'lista, wskaźniki'!$F$43,IF(Z602="energia elektryczna",AH602*0))</f>
        <v>0</v>
      </c>
      <c r="AT602" s="20" t="b">
        <f>IF(Z602="gaz",AH602*'lista, wskaźniki'!$F$44,IF(Z602="energia elektryczna",AH602*0))</f>
        <v>0</v>
      </c>
      <c r="AU602" s="20">
        <f>AI602*1/3.6*'lista, wskaźniki'!$F$21</f>
        <v>0</v>
      </c>
      <c r="AV602" s="20">
        <f>AI602*'lista, wskaźniki'!$F$42</f>
        <v>0</v>
      </c>
      <c r="AW602" s="20">
        <f>AI602*'lista, wskaźniki'!$F$43</f>
        <v>0</v>
      </c>
      <c r="AX602" s="20">
        <f>AI602*'lista, wskaźniki'!$F$44</f>
        <v>0</v>
      </c>
      <c r="AY602" s="20">
        <f>AK602*'lista, wskaźniki'!$F$26</f>
        <v>0</v>
      </c>
      <c r="AZ602" s="20">
        <f t="shared" si="265"/>
        <v>0</v>
      </c>
      <c r="BA602" s="20">
        <f t="shared" si="266"/>
        <v>0</v>
      </c>
      <c r="BB602" s="20">
        <f t="shared" si="267"/>
        <v>0</v>
      </c>
      <c r="BC602" s="20">
        <f t="shared" si="268"/>
        <v>0</v>
      </c>
      <c r="BD602" s="942"/>
      <c r="BE602" s="942"/>
      <c r="BF602" s="942"/>
      <c r="BG602" s="942"/>
      <c r="BH602" s="21"/>
      <c r="BI602" s="942"/>
      <c r="BJ602" s="21"/>
      <c r="BK602" s="942"/>
      <c r="BL602" s="21"/>
      <c r="BM602" s="21"/>
      <c r="BN602" s="21"/>
      <c r="BO602" s="21"/>
      <c r="BP602" s="21"/>
      <c r="BQ602" s="21"/>
      <c r="BR602" s="21"/>
      <c r="BS602" s="1006"/>
      <c r="BT602" s="1006"/>
      <c r="BU602" s="1006"/>
      <c r="BV602" s="1006"/>
      <c r="BW602" s="1006"/>
      <c r="BX602" s="1006"/>
      <c r="BY602" s="1009"/>
      <c r="CA602" s="365" t="b">
        <f t="shared" si="269"/>
        <v>0</v>
      </c>
      <c r="CB602" s="365" t="b">
        <f t="shared" si="270"/>
        <v>0</v>
      </c>
      <c r="CC602" s="365" t="b">
        <f t="shared" si="271"/>
        <v>0</v>
      </c>
      <c r="CD602" s="365" t="b">
        <f t="shared" si="272"/>
        <v>0</v>
      </c>
      <c r="CE602" s="365">
        <f t="shared" si="273"/>
        <v>0</v>
      </c>
      <c r="CF602" s="365" t="b">
        <f t="shared" si="274"/>
        <v>0</v>
      </c>
      <c r="CG602" s="365" t="b">
        <f t="shared" si="275"/>
        <v>0</v>
      </c>
      <c r="CH602" s="365" t="b">
        <f t="shared" si="276"/>
        <v>0</v>
      </c>
      <c r="CI602" s="72" t="b">
        <f t="shared" si="277"/>
        <v>0</v>
      </c>
      <c r="CJ602" s="72" t="b">
        <f t="shared" si="278"/>
        <v>0</v>
      </c>
      <c r="CK602" s="72" t="b">
        <f t="shared" si="279"/>
        <v>0</v>
      </c>
      <c r="CL602" s="72">
        <f t="shared" si="280"/>
        <v>0</v>
      </c>
      <c r="CM602" s="72">
        <f t="shared" si="281"/>
        <v>0</v>
      </c>
      <c r="CN602" s="72" t="b">
        <f t="shared" si="282"/>
        <v>0</v>
      </c>
      <c r="CP602" s="13">
        <f t="shared" si="283"/>
        <v>0</v>
      </c>
      <c r="CQ602" s="13" t="b">
        <f t="shared" si="284"/>
        <v>0</v>
      </c>
      <c r="CR602" s="13" t="b">
        <f t="shared" si="285"/>
        <v>0</v>
      </c>
      <c r="CS602" s="13" t="b">
        <f t="shared" si="291"/>
        <v>0</v>
      </c>
      <c r="CT602" s="13" t="b">
        <f t="shared" si="290"/>
        <v>0</v>
      </c>
      <c r="CU602" s="13" t="b">
        <f t="shared" si="263"/>
        <v>0</v>
      </c>
      <c r="CV602" s="13" t="b">
        <f t="shared" si="286"/>
        <v>0</v>
      </c>
      <c r="CW602" s="13" t="b">
        <f t="shared" si="287"/>
        <v>0</v>
      </c>
      <c r="CX602" s="13" t="b">
        <f t="shared" si="288"/>
        <v>0</v>
      </c>
      <c r="CY602" s="13" t="b">
        <f t="shared" si="289"/>
        <v>0</v>
      </c>
    </row>
    <row r="603" spans="1:103" ht="15" thickBot="1">
      <c r="A603" s="931">
        <v>121</v>
      </c>
      <c r="B603" s="940" t="s">
        <v>235</v>
      </c>
      <c r="C603" s="940"/>
      <c r="D603" s="940" t="s">
        <v>1</v>
      </c>
      <c r="E603" s="940" t="s">
        <v>5</v>
      </c>
      <c r="F603" s="940">
        <v>10</v>
      </c>
      <c r="G603" s="940">
        <v>10</v>
      </c>
      <c r="H603" s="940"/>
      <c r="I603" s="940" t="s">
        <v>13</v>
      </c>
      <c r="J603" s="940">
        <v>150</v>
      </c>
      <c r="K603" s="940">
        <v>6</v>
      </c>
      <c r="L603" s="940" t="s">
        <v>16</v>
      </c>
      <c r="M603" s="940"/>
      <c r="N603" s="940" t="s">
        <v>16</v>
      </c>
      <c r="O603" s="174"/>
      <c r="P603" s="940" t="s">
        <v>16</v>
      </c>
      <c r="Q603" s="940">
        <f>IF(I603="&lt;1966",'lista, wskaźniki'!$G$4,IF(I603="1967-1985",'lista, wskaźniki'!$G$5,IF(I603="1986-1992",'lista, wskaźniki'!$G$6,IF(I603="1993-1996",'lista, wskaźniki'!$G$7,IF(I603="&gt;1997",'lista, wskaźniki'!$G$8,IF(I603=0,'lista, wskaźniki'!$G$4))))))</f>
        <v>130</v>
      </c>
      <c r="R603" s="940" t="s">
        <v>21</v>
      </c>
      <c r="S603" s="940" t="s">
        <v>28</v>
      </c>
      <c r="T603" s="940">
        <v>2.5</v>
      </c>
      <c r="U603" s="940">
        <v>2012</v>
      </c>
      <c r="V603" s="940"/>
      <c r="W603" s="20" t="s">
        <v>36</v>
      </c>
      <c r="X603" s="19" t="s">
        <v>39</v>
      </c>
      <c r="Y603" s="19" t="s">
        <v>42</v>
      </c>
      <c r="Z603" s="19"/>
      <c r="AA603" s="19" t="s">
        <v>35</v>
      </c>
      <c r="AB603" s="54"/>
      <c r="AC603" s="54"/>
      <c r="AD603" s="19"/>
      <c r="AE603" s="940">
        <v>15</v>
      </c>
      <c r="AF603" s="334">
        <f t="shared" si="264"/>
        <v>0</v>
      </c>
      <c r="AG603" s="272">
        <v>0</v>
      </c>
      <c r="AH603" s="334">
        <f>IF(Y603="inne",K603*'lista, wskaźniki'!$E$35,IF(Y603="to samo źródło",0,IF(Y603=0,0)))</f>
        <v>0</v>
      </c>
      <c r="AI603" s="334" t="b">
        <f>IF(AA603="gaz z sieci",AC603*'lista, wskaźniki'!$D$21)</f>
        <v>0</v>
      </c>
      <c r="AJ603" s="272">
        <f>IF(AA603="węgiel",AB603*'lista, wskaźniki'!$D$20, IF('Sektor mieszkaniowy'!AA603="drewno",'Sektor mieszkaniowy'!AB603*'lista, wskaźniki'!$D$22,IF('Sektor mieszkaniowy'!AA603="pellet",AB603*'lista, wskaźniki'!$D$23,IF('Sektor mieszkaniowy'!AA603="gaz z sieci",AB603*'lista, wskaźniki'!$D$21,IF('Sektor mieszkaniowy'!AA603="olej opałowy",'Sektor mieszkaniowy'!AB603*'lista, wskaźniki'!$D$24)))))</f>
        <v>0</v>
      </c>
      <c r="AK603" s="1001">
        <v>2</v>
      </c>
      <c r="AL603" s="940">
        <v>2000</v>
      </c>
      <c r="AM603" s="20">
        <f>IF(AA603="węgiel",AF603*1/3.6*'lista, wskaźniki'!$F$20,IF(AA603="drewno",AF603*1/3.6*'lista, wskaźniki'!$F$22,IF(AA603="pellet",AF603*1/3.6*'lista, wskaźniki'!$F$23,IF(AA603="gaz z sieci",AF603*1/3.6*'lista, wskaźniki'!$F$21,IF(AA603="olej opałowy",AF603*1/3.6*'lista, wskaźniki'!$F$24,0)))))</f>
        <v>0</v>
      </c>
      <c r="AN603" s="20">
        <f>IF(AA603="węgiel",AF603*'lista, wskaźniki'!$E$42,IF(AA603="drewno",AF603*'lista, wskaźniki'!$G$42,IF(AA603="pellet",AF603*'lista, wskaźniki'!$H$42,IF(AA603="gaz z sieci",AF603*'lista, wskaźniki'!$F$42,IF(AA603="olej opałowy",AF603*'lista, wskaźniki'!$I$42,0)))))</f>
        <v>0</v>
      </c>
      <c r="AO603" s="20">
        <f>IF(AA603="węgiel",AF603*'lista, wskaźniki'!$E$43,IF(AA603="drewno",AF603*'lista, wskaźniki'!$G$43,IF(AA603="pellet",AF603*'lista, wskaźniki'!$H$43,IF(AA603="gaz z sieci",AF603*'lista, wskaźniki'!$F$43,IF(AA603="olej opałowy",AF603*'lista, wskaźniki'!$I$43,0)))))</f>
        <v>0</v>
      </c>
      <c r="AP603" s="20">
        <f>IF(AA603="węgiel",AF603*'lista, wskaźniki'!$E$44,IF(AA603="drewno",AF603*'lista, wskaźniki'!$G$44,IF(AA603="pellet",AF603*'lista, wskaźniki'!$H$44,IF(AA603="gaz z sieci",AF603*'lista, wskaźniki'!$F$44,IF(AA603="olej opałowy",AF603*'lista, wskaźniki'!$I$44,0)))))</f>
        <v>0</v>
      </c>
      <c r="AQ603" s="20" t="b">
        <f>IF(Z603="gaz",AH603*1/3.6*'lista, wskaźniki'!$F$21,IF(Z603="energia elektryczna",AH603*1/3.6*'lista, wskaźniki'!$F$26))</f>
        <v>0</v>
      </c>
      <c r="AR603" s="20" t="b">
        <f>IF(Z603="gaz",AH603*'lista, wskaźniki'!$F$42,IF(Z603="energia elektryczna",AH603*0))</f>
        <v>0</v>
      </c>
      <c r="AS603" s="20" t="b">
        <f>IF(Z603="gaz",AH603*'lista, wskaźniki'!$F$43,IF(Z603="energia elektryczna",AH603*0))</f>
        <v>0</v>
      </c>
      <c r="AT603" s="20" t="b">
        <f>IF(Z603="gaz",AH603*'lista, wskaźniki'!$F$44,IF(Z603="energia elektryczna",AH603*0))</f>
        <v>0</v>
      </c>
      <c r="AU603" s="20">
        <f>AI603*1/3.6*'lista, wskaźniki'!$F$21</f>
        <v>0</v>
      </c>
      <c r="AV603" s="20">
        <f>AI603*'lista, wskaźniki'!$F$42</f>
        <v>0</v>
      </c>
      <c r="AW603" s="20">
        <f>AI603*'lista, wskaźniki'!$F$43</f>
        <v>0</v>
      </c>
      <c r="AX603" s="20">
        <f>AI603*'lista, wskaźniki'!$F$44</f>
        <v>0</v>
      </c>
      <c r="AY603" s="20">
        <f>AK603*'lista, wskaźniki'!$F$26</f>
        <v>1.78</v>
      </c>
      <c r="AZ603" s="20">
        <f t="shared" si="265"/>
        <v>1.78</v>
      </c>
      <c r="BA603" s="20">
        <f t="shared" si="266"/>
        <v>0</v>
      </c>
      <c r="BB603" s="20">
        <f t="shared" si="267"/>
        <v>0</v>
      </c>
      <c r="BC603" s="20">
        <f t="shared" si="268"/>
        <v>0</v>
      </c>
      <c r="BD603" s="940" t="s">
        <v>17</v>
      </c>
      <c r="BE603" s="940" t="s">
        <v>17</v>
      </c>
      <c r="BF603" s="940" t="s">
        <v>17</v>
      </c>
      <c r="BG603" s="940" t="s">
        <v>17</v>
      </c>
      <c r="BH603" s="19"/>
      <c r="BI603" s="940" t="s">
        <v>16</v>
      </c>
      <c r="BJ603" s="19" t="s">
        <v>52</v>
      </c>
      <c r="BK603" s="940" t="s">
        <v>17</v>
      </c>
      <c r="BL603" s="19"/>
      <c r="BM603" s="19"/>
      <c r="BN603" s="19"/>
      <c r="BO603" s="19" t="s">
        <v>57</v>
      </c>
      <c r="BP603" s="19" t="s">
        <v>52</v>
      </c>
      <c r="BQ603" s="19" t="s">
        <v>120</v>
      </c>
      <c r="BR603" s="19">
        <v>1</v>
      </c>
      <c r="BS603" s="1004"/>
      <c r="BT603" s="1004"/>
      <c r="BU603" s="1004">
        <v>1000</v>
      </c>
      <c r="BV603" s="1004"/>
      <c r="BW603" s="1004"/>
      <c r="BX603" s="1004">
        <v>6000</v>
      </c>
      <c r="BY603" s="1007"/>
      <c r="CA603" s="365">
        <f t="shared" si="269"/>
        <v>0</v>
      </c>
      <c r="CB603" s="365" t="b">
        <f t="shared" si="270"/>
        <v>0</v>
      </c>
      <c r="CC603" s="365" t="b">
        <f t="shared" si="271"/>
        <v>0</v>
      </c>
      <c r="CD603" s="365" t="b">
        <f t="shared" si="272"/>
        <v>0</v>
      </c>
      <c r="CE603" s="365" t="b">
        <f t="shared" si="273"/>
        <v>0</v>
      </c>
      <c r="CF603" s="365" t="b">
        <f t="shared" si="274"/>
        <v>0</v>
      </c>
      <c r="CG603" s="365" t="b">
        <f t="shared" si="275"/>
        <v>0</v>
      </c>
      <c r="CH603" s="365" t="b">
        <f t="shared" si="276"/>
        <v>0</v>
      </c>
      <c r="CI603" s="72">
        <f t="shared" si="277"/>
        <v>0</v>
      </c>
      <c r="CJ603" s="72" t="b">
        <f t="shared" si="278"/>
        <v>0</v>
      </c>
      <c r="CK603" s="72" t="b">
        <f t="shared" si="279"/>
        <v>0</v>
      </c>
      <c r="CL603" s="72">
        <f t="shared" si="280"/>
        <v>0</v>
      </c>
      <c r="CM603" s="72" t="b">
        <f t="shared" si="281"/>
        <v>0</v>
      </c>
      <c r="CN603" s="72" t="b">
        <f t="shared" si="282"/>
        <v>0</v>
      </c>
      <c r="CP603" s="13" t="b">
        <f t="shared" si="283"/>
        <v>0</v>
      </c>
      <c r="CQ603" s="13" t="b">
        <f t="shared" si="284"/>
        <v>0</v>
      </c>
      <c r="CR603" s="13" t="b">
        <f t="shared" si="285"/>
        <v>0</v>
      </c>
      <c r="CS603" s="13" t="b">
        <f t="shared" si="291"/>
        <v>0</v>
      </c>
      <c r="CT603" s="13" t="b">
        <f t="shared" si="290"/>
        <v>0</v>
      </c>
      <c r="CU603" s="13" t="b">
        <f t="shared" si="263"/>
        <v>0</v>
      </c>
      <c r="CV603" s="13">
        <f t="shared" si="286"/>
        <v>150</v>
      </c>
      <c r="CW603" s="13">
        <f t="shared" si="287"/>
        <v>150</v>
      </c>
      <c r="CX603" s="13" t="b">
        <f t="shared" si="288"/>
        <v>0</v>
      </c>
      <c r="CY603" s="13" t="b">
        <f t="shared" si="289"/>
        <v>0</v>
      </c>
    </row>
    <row r="604" spans="1:103" ht="15" thickBot="1">
      <c r="A604" s="932"/>
      <c r="B604" s="941"/>
      <c r="C604" s="941"/>
      <c r="D604" s="941"/>
      <c r="E604" s="941"/>
      <c r="F604" s="941"/>
      <c r="G604" s="941"/>
      <c r="H604" s="941"/>
      <c r="I604" s="941"/>
      <c r="J604" s="941"/>
      <c r="K604" s="941"/>
      <c r="L604" s="941"/>
      <c r="M604" s="941"/>
      <c r="N604" s="941"/>
      <c r="O604" s="175"/>
      <c r="P604" s="941"/>
      <c r="Q604" s="941"/>
      <c r="R604" s="941"/>
      <c r="S604" s="941"/>
      <c r="T604" s="941"/>
      <c r="U604" s="941"/>
      <c r="V604" s="941"/>
      <c r="W604" s="20"/>
      <c r="X604" s="20"/>
      <c r="Y604" s="20"/>
      <c r="Z604" s="20"/>
      <c r="AA604" s="20" t="s">
        <v>36</v>
      </c>
      <c r="AB604" s="22">
        <f>AD604/300</f>
        <v>10</v>
      </c>
      <c r="AC604" s="22"/>
      <c r="AD604" s="20">
        <v>3000</v>
      </c>
      <c r="AE604" s="941"/>
      <c r="AF604" s="334">
        <f t="shared" si="264"/>
        <v>99.06</v>
      </c>
      <c r="AG604" s="272">
        <v>42.12</v>
      </c>
      <c r="AH604" s="334">
        <f>IF(Y604="inne",K604*'lista, wskaźniki'!$E$35,IF(Y604="to samo źródło",0,IF(Y604=0,0)))</f>
        <v>0</v>
      </c>
      <c r="AI604" s="334" t="b">
        <f>IF(AA604="gaz z sieci",AC604*'lista, wskaźniki'!$D$21)</f>
        <v>0</v>
      </c>
      <c r="AJ604" s="272">
        <f>IF(AA604="węgiel",AB604*'lista, wskaźniki'!$D$20, IF('Sektor mieszkaniowy'!AA604="drewno",'Sektor mieszkaniowy'!AB604*'lista, wskaźniki'!$D$22,IF('Sektor mieszkaniowy'!AA604="pellet",AB604*'lista, wskaźniki'!$D$23,IF('Sektor mieszkaniowy'!AA604="gaz z sieci",AB604*'lista, wskaźniki'!$D$21,IF('Sektor mieszkaniowy'!AA604="olej opałowy",'Sektor mieszkaniowy'!AB604*'lista, wskaźniki'!$D$24)))))</f>
        <v>156</v>
      </c>
      <c r="AK604" s="1002"/>
      <c r="AL604" s="941"/>
      <c r="AM604" s="20">
        <f>IF(AA604="węgiel",AF604*1/3.6*'lista, wskaźniki'!$F$20,IF(AA604="drewno",AF604*1/3.6*'lista, wskaźniki'!$F$22,IF(AA604="pellet",AF604*1/3.6*'lista, wskaźniki'!$F$23,IF(AA604="gaz z sieci",AF604*1/3.6*'lista, wskaźniki'!$F$21,IF(AA604="olej opałowy",AF604*1/3.6*'lista, wskaźniki'!$F$24,0)))))</f>
        <v>0</v>
      </c>
      <c r="AN604" s="20">
        <f>IF(AA604="węgiel",AF604*'lista, wskaźniki'!$E$42,IF(AA604="drewno",AF604*'lista, wskaźniki'!$G$42,IF(AA604="pellet",AF604*'lista, wskaźniki'!$H$42,IF(AA604="gaz z sieci",AF604*'lista, wskaźniki'!$F$42,IF(AA604="olej opałowy",AF604*'lista, wskaźniki'!$I$42,0)))))</f>
        <v>8.0238599999999993E-2</v>
      </c>
      <c r="AO604" s="20">
        <f>IF(AA604="węgiel",AF604*'lista, wskaźniki'!$E$43,IF(AA604="drewno",AF604*'lista, wskaźniki'!$G$43,IF(AA604="pellet",AF604*'lista, wskaźniki'!$H$43,IF(AA604="gaz z sieci",AF604*'lista, wskaźniki'!$F$43,IF(AA604="olej opałowy",AF604*'lista, wskaźniki'!$I$43,0)))))</f>
        <v>8.0238599999999993E-2</v>
      </c>
      <c r="AP604" s="20">
        <f>IF(AA604="węgiel",AF604*'lista, wskaźniki'!$E$44,IF(AA604="drewno",AF604*'lista, wskaźniki'!$G$44,IF(AA604="pellet",AF604*'lista, wskaźniki'!$H$44,IF(AA604="gaz z sieci",AF604*'lista, wskaźniki'!$F$44,IF(AA604="olej opałowy",AF604*'lista, wskaźniki'!$I$44,0)))))</f>
        <v>2.4765000000000001E-5</v>
      </c>
      <c r="AQ604" s="20" t="b">
        <f>IF(Z604="gaz",AH604*1/3.6*'lista, wskaźniki'!$F$21,IF(Z604="energia elektryczna",AH604*1/3.6*'lista, wskaźniki'!$F$26))</f>
        <v>0</v>
      </c>
      <c r="AR604" s="20" t="b">
        <f>IF(Z604="gaz",AH604*'lista, wskaźniki'!$F$42,IF(Z604="energia elektryczna",AH604*0))</f>
        <v>0</v>
      </c>
      <c r="AS604" s="20" t="b">
        <f>IF(Z604="gaz",AH604*'lista, wskaźniki'!$F$43,IF(Z604="energia elektryczna",AH604*0))</f>
        <v>0</v>
      </c>
      <c r="AT604" s="20" t="b">
        <f>IF(Z604="gaz",AH604*'lista, wskaźniki'!$F$44,IF(Z604="energia elektryczna",AH604*0))</f>
        <v>0</v>
      </c>
      <c r="AU604" s="20">
        <f>AI604*1/3.6*'lista, wskaźniki'!$F$21</f>
        <v>0</v>
      </c>
      <c r="AV604" s="20">
        <f>AI604*'lista, wskaźniki'!$F$42</f>
        <v>0</v>
      </c>
      <c r="AW604" s="20">
        <f>AI604*'lista, wskaźniki'!$F$43</f>
        <v>0</v>
      </c>
      <c r="AX604" s="20">
        <f>AI604*'lista, wskaźniki'!$F$44</f>
        <v>0</v>
      </c>
      <c r="AY604" s="20">
        <f>AK604*'lista, wskaźniki'!$F$26</f>
        <v>0</v>
      </c>
      <c r="AZ604" s="20">
        <f t="shared" si="265"/>
        <v>0</v>
      </c>
      <c r="BA604" s="20">
        <f t="shared" si="266"/>
        <v>8.0238599999999993E-2</v>
      </c>
      <c r="BB604" s="20">
        <f t="shared" si="267"/>
        <v>8.0238599999999993E-2</v>
      </c>
      <c r="BC604" s="20">
        <f t="shared" si="268"/>
        <v>2.4765000000000001E-5</v>
      </c>
      <c r="BD604" s="941"/>
      <c r="BE604" s="941"/>
      <c r="BF604" s="941"/>
      <c r="BG604" s="941"/>
      <c r="BH604" s="20"/>
      <c r="BI604" s="941"/>
      <c r="BJ604" s="20"/>
      <c r="BK604" s="941"/>
      <c r="BL604" s="20"/>
      <c r="BM604" s="20"/>
      <c r="BN604" s="20"/>
      <c r="BO604" s="20"/>
      <c r="BP604" s="20"/>
      <c r="BQ604" s="20"/>
      <c r="BR604" s="20"/>
      <c r="BS604" s="1005"/>
      <c r="BT604" s="1005"/>
      <c r="BU604" s="1005"/>
      <c r="BV604" s="1005"/>
      <c r="BW604" s="1005"/>
      <c r="BX604" s="1005"/>
      <c r="BY604" s="1008"/>
      <c r="CA604" s="365" t="b">
        <f t="shared" si="269"/>
        <v>0</v>
      </c>
      <c r="CB604" s="365">
        <f t="shared" si="270"/>
        <v>99.06</v>
      </c>
      <c r="CC604" s="365" t="b">
        <f t="shared" si="271"/>
        <v>0</v>
      </c>
      <c r="CD604" s="365" t="b">
        <f t="shared" si="272"/>
        <v>0</v>
      </c>
      <c r="CE604" s="365" t="b">
        <f t="shared" si="273"/>
        <v>0</v>
      </c>
      <c r="CF604" s="365" t="b">
        <f t="shared" si="274"/>
        <v>0</v>
      </c>
      <c r="CG604" s="365" t="b">
        <f t="shared" si="275"/>
        <v>0</v>
      </c>
      <c r="CH604" s="365" t="b">
        <f t="shared" si="276"/>
        <v>0</v>
      </c>
      <c r="CI604" s="72" t="b">
        <f t="shared" si="277"/>
        <v>0</v>
      </c>
      <c r="CJ604" s="72">
        <f t="shared" si="278"/>
        <v>99.06</v>
      </c>
      <c r="CK604" s="72" t="b">
        <f t="shared" si="279"/>
        <v>0</v>
      </c>
      <c r="CL604" s="72">
        <f t="shared" si="280"/>
        <v>0</v>
      </c>
      <c r="CM604" s="72" t="b">
        <f t="shared" si="281"/>
        <v>0</v>
      </c>
      <c r="CN604" s="72" t="b">
        <f t="shared" si="282"/>
        <v>0</v>
      </c>
      <c r="CP604" s="13">
        <f t="shared" si="283"/>
        <v>0</v>
      </c>
      <c r="CQ604" s="13" t="b">
        <f t="shared" si="284"/>
        <v>0</v>
      </c>
      <c r="CR604" s="13" t="b">
        <f t="shared" si="285"/>
        <v>0</v>
      </c>
      <c r="CS604" s="13" t="b">
        <f t="shared" si="291"/>
        <v>0</v>
      </c>
      <c r="CT604" s="13" t="b">
        <f t="shared" si="290"/>
        <v>0</v>
      </c>
      <c r="CU604" s="13" t="b">
        <f t="shared" si="263"/>
        <v>0</v>
      </c>
      <c r="CV604" s="13" t="b">
        <f t="shared" si="286"/>
        <v>0</v>
      </c>
      <c r="CW604" s="13" t="b">
        <f t="shared" si="287"/>
        <v>0</v>
      </c>
      <c r="CX604" s="13" t="b">
        <f t="shared" si="288"/>
        <v>0</v>
      </c>
      <c r="CY604" s="13" t="b">
        <f t="shared" si="289"/>
        <v>0</v>
      </c>
    </row>
    <row r="605" spans="1:103" ht="15" thickBot="1">
      <c r="A605" s="932"/>
      <c r="B605" s="941"/>
      <c r="C605" s="941"/>
      <c r="D605" s="941"/>
      <c r="E605" s="941"/>
      <c r="F605" s="941"/>
      <c r="G605" s="941"/>
      <c r="H605" s="941"/>
      <c r="I605" s="941"/>
      <c r="J605" s="941"/>
      <c r="K605" s="941"/>
      <c r="L605" s="941"/>
      <c r="M605" s="941"/>
      <c r="N605" s="941"/>
      <c r="O605" s="175"/>
      <c r="P605" s="941"/>
      <c r="Q605" s="941"/>
      <c r="R605" s="941"/>
      <c r="S605" s="941"/>
      <c r="T605" s="941"/>
      <c r="U605" s="941"/>
      <c r="V605" s="941"/>
      <c r="W605" s="20"/>
      <c r="X605" s="20"/>
      <c r="Y605" s="20"/>
      <c r="Z605" s="20"/>
      <c r="AA605" s="20" t="s">
        <v>50</v>
      </c>
      <c r="AB605" s="22"/>
      <c r="AC605" s="22"/>
      <c r="AD605" s="20"/>
      <c r="AE605" s="941"/>
      <c r="AF605" s="334">
        <f t="shared" si="264"/>
        <v>0</v>
      </c>
      <c r="AG605" s="272">
        <f>IF(R605="kompletna",Q605*J605*0.0036*'lista, wskaźniki'!$F$13, IF(R605="częściowa",Q605*J605*0.0036*'lista, wskaźniki'!$F$14, IF(R605="brak",Q605*J605*0.0036*'lista, wskaźniki'!$F$15,)))</f>
        <v>0</v>
      </c>
      <c r="AH605" s="334">
        <f>IF(Y605="inne",K605*'lista, wskaźniki'!$E$35,IF(Y605="to samo źródło",0,IF(Y605=0,0)))</f>
        <v>0</v>
      </c>
      <c r="AI605" s="334" t="b">
        <f>IF(AA605="gaz z sieci",AC605*'lista, wskaźniki'!$D$21)</f>
        <v>0</v>
      </c>
      <c r="AJ605" s="272">
        <f>IF(AA605="węgiel",AB605*'lista, wskaźniki'!$D$20, IF('Sektor mieszkaniowy'!AA605="drewno",'Sektor mieszkaniowy'!AB605*'lista, wskaźniki'!$D$22,IF('Sektor mieszkaniowy'!AA605="pellet",AB605*'lista, wskaźniki'!$D$23,IF('Sektor mieszkaniowy'!AA605="gaz z sieci",AB605*'lista, wskaźniki'!$D$21,IF('Sektor mieszkaniowy'!AA605="olej opałowy",'Sektor mieszkaniowy'!AB605*'lista, wskaźniki'!$D$24)))))</f>
        <v>0</v>
      </c>
      <c r="AK605" s="1002"/>
      <c r="AL605" s="941"/>
      <c r="AM605" s="20">
        <f>IF(AA605="węgiel",AF605*1/3.6*'lista, wskaźniki'!$F$20,IF(AA605="drewno",AF605*1/3.6*'lista, wskaźniki'!$F$22,IF(AA605="pellet",AF605*1/3.6*'lista, wskaźniki'!$F$23,IF(AA605="gaz z sieci",AF605*1/3.6*'lista, wskaźniki'!$F$21,IF(AA605="olej opałowy",AF605*1/3.6*'lista, wskaźniki'!$F$24,0)))))</f>
        <v>0</v>
      </c>
      <c r="AN605" s="20">
        <f>IF(AA605="węgiel",AF605*'lista, wskaźniki'!$E$42,IF(AA605="drewno",AF605*'lista, wskaźniki'!$G$42,IF(AA605="pellet",AF605*'lista, wskaźniki'!$H$42,IF(AA605="gaz z sieci",AF605*'lista, wskaźniki'!$F$42,IF(AA605="olej opałowy",AF605*'lista, wskaźniki'!$I$42,0)))))</f>
        <v>0</v>
      </c>
      <c r="AO605" s="20">
        <f>IF(AA605="węgiel",AF605*'lista, wskaźniki'!$E$43,IF(AA605="drewno",AF605*'lista, wskaźniki'!$G$43,IF(AA605="pellet",AF605*'lista, wskaźniki'!$H$43,IF(AA605="gaz z sieci",AF605*'lista, wskaźniki'!$F$43,IF(AA605="olej opałowy",AF605*'lista, wskaźniki'!$I$43,0)))))</f>
        <v>0</v>
      </c>
      <c r="AP605" s="20">
        <f>IF(AA605="węgiel",AF605*'lista, wskaźniki'!$E$44,IF(AA605="drewno",AF605*'lista, wskaźniki'!$G$44,IF(AA605="pellet",AF605*'lista, wskaźniki'!$H$44,IF(AA605="gaz z sieci",AF605*'lista, wskaźniki'!$F$44,IF(AA605="olej opałowy",AF605*'lista, wskaźniki'!$I$44,0)))))</f>
        <v>0</v>
      </c>
      <c r="AQ605" s="20" t="b">
        <f>IF(Z605="gaz",AH605*1/3.6*'lista, wskaźniki'!$F$21,IF(Z605="energia elektryczna",AH605*1/3.6*'lista, wskaźniki'!$F$26))</f>
        <v>0</v>
      </c>
      <c r="AR605" s="20" t="b">
        <f>IF(Z605="gaz",AH605*'lista, wskaźniki'!$F$42,IF(Z605="energia elektryczna",AH605*0))</f>
        <v>0</v>
      </c>
      <c r="AS605" s="20" t="b">
        <f>IF(Z605="gaz",AH605*'lista, wskaźniki'!$F$43,IF(Z605="energia elektryczna",AH605*0))</f>
        <v>0</v>
      </c>
      <c r="AT605" s="20" t="b">
        <f>IF(Z605="gaz",AH605*'lista, wskaźniki'!$F$44,IF(Z605="energia elektryczna",AH605*0))</f>
        <v>0</v>
      </c>
      <c r="AU605" s="20">
        <f>AI605*1/3.6*'lista, wskaźniki'!$F$21</f>
        <v>0</v>
      </c>
      <c r="AV605" s="20">
        <f>AI605*'lista, wskaźniki'!$F$42</f>
        <v>0</v>
      </c>
      <c r="AW605" s="20">
        <f>AI605*'lista, wskaźniki'!$F$43</f>
        <v>0</v>
      </c>
      <c r="AX605" s="20">
        <f>AI605*'lista, wskaźniki'!$F$44</f>
        <v>0</v>
      </c>
      <c r="AY605" s="20">
        <f>AK605*'lista, wskaźniki'!$F$26</f>
        <v>0</v>
      </c>
      <c r="AZ605" s="20">
        <f t="shared" si="265"/>
        <v>0</v>
      </c>
      <c r="BA605" s="20">
        <f t="shared" si="266"/>
        <v>0</v>
      </c>
      <c r="BB605" s="20">
        <f t="shared" si="267"/>
        <v>0</v>
      </c>
      <c r="BC605" s="20">
        <f t="shared" si="268"/>
        <v>0</v>
      </c>
      <c r="BD605" s="941"/>
      <c r="BE605" s="941"/>
      <c r="BF605" s="941"/>
      <c r="BG605" s="941"/>
      <c r="BH605" s="20"/>
      <c r="BI605" s="941"/>
      <c r="BJ605" s="20"/>
      <c r="BK605" s="941"/>
      <c r="BL605" s="20"/>
      <c r="BM605" s="20"/>
      <c r="BN605" s="20"/>
      <c r="BO605" s="20"/>
      <c r="BP605" s="20"/>
      <c r="BQ605" s="20"/>
      <c r="BR605" s="20"/>
      <c r="BS605" s="1005"/>
      <c r="BT605" s="1005"/>
      <c r="BU605" s="1005"/>
      <c r="BV605" s="1005"/>
      <c r="BW605" s="1005"/>
      <c r="BX605" s="1005"/>
      <c r="BY605" s="1008"/>
      <c r="CA605" s="365" t="b">
        <f t="shared" si="269"/>
        <v>0</v>
      </c>
      <c r="CB605" s="365" t="b">
        <f t="shared" si="270"/>
        <v>0</v>
      </c>
      <c r="CC605" s="365">
        <f t="shared" si="271"/>
        <v>0</v>
      </c>
      <c r="CD605" s="365" t="b">
        <f t="shared" si="272"/>
        <v>0</v>
      </c>
      <c r="CE605" s="365" t="b">
        <f t="shared" si="273"/>
        <v>0</v>
      </c>
      <c r="CF605" s="365" t="b">
        <f t="shared" si="274"/>
        <v>0</v>
      </c>
      <c r="CG605" s="365" t="b">
        <f t="shared" si="275"/>
        <v>0</v>
      </c>
      <c r="CH605" s="365" t="b">
        <f t="shared" si="276"/>
        <v>0</v>
      </c>
      <c r="CI605" s="72" t="b">
        <f t="shared" si="277"/>
        <v>0</v>
      </c>
      <c r="CJ605" s="72" t="b">
        <f t="shared" si="278"/>
        <v>0</v>
      </c>
      <c r="CK605" s="72">
        <f t="shared" si="279"/>
        <v>0</v>
      </c>
      <c r="CL605" s="72">
        <f t="shared" si="280"/>
        <v>0</v>
      </c>
      <c r="CM605" s="72" t="b">
        <f t="shared" si="281"/>
        <v>0</v>
      </c>
      <c r="CN605" s="72" t="b">
        <f t="shared" si="282"/>
        <v>0</v>
      </c>
      <c r="CP605" s="13">
        <f t="shared" si="283"/>
        <v>0</v>
      </c>
      <c r="CQ605" s="13" t="b">
        <f t="shared" si="284"/>
        <v>0</v>
      </c>
      <c r="CR605" s="13" t="b">
        <f t="shared" si="285"/>
        <v>0</v>
      </c>
      <c r="CS605" s="13" t="b">
        <f t="shared" si="291"/>
        <v>0</v>
      </c>
      <c r="CT605" s="13" t="b">
        <f t="shared" si="290"/>
        <v>0</v>
      </c>
      <c r="CU605" s="13" t="b">
        <f t="shared" si="263"/>
        <v>0</v>
      </c>
      <c r="CV605" s="13" t="b">
        <f t="shared" si="286"/>
        <v>0</v>
      </c>
      <c r="CW605" s="13" t="b">
        <f t="shared" si="287"/>
        <v>0</v>
      </c>
      <c r="CX605" s="13" t="b">
        <f t="shared" si="288"/>
        <v>0</v>
      </c>
      <c r="CY605" s="13" t="b">
        <f t="shared" si="289"/>
        <v>0</v>
      </c>
    </row>
    <row r="606" spans="1:103" ht="15" thickBot="1">
      <c r="A606" s="932"/>
      <c r="B606" s="941"/>
      <c r="C606" s="941"/>
      <c r="D606" s="941"/>
      <c r="E606" s="941"/>
      <c r="F606" s="941"/>
      <c r="G606" s="941"/>
      <c r="H606" s="941"/>
      <c r="I606" s="941"/>
      <c r="J606" s="941"/>
      <c r="K606" s="941"/>
      <c r="L606" s="941"/>
      <c r="M606" s="941"/>
      <c r="N606" s="941"/>
      <c r="O606" s="175"/>
      <c r="P606" s="941"/>
      <c r="Q606" s="941"/>
      <c r="R606" s="941"/>
      <c r="S606" s="941"/>
      <c r="T606" s="941"/>
      <c r="U606" s="941"/>
      <c r="V606" s="941"/>
      <c r="W606" s="20"/>
      <c r="X606" s="20"/>
      <c r="Y606" s="20"/>
      <c r="Z606" s="20"/>
      <c r="AA606" s="20" t="s">
        <v>38</v>
      </c>
      <c r="AB606" s="22"/>
      <c r="AC606" s="22"/>
      <c r="AD606" s="20"/>
      <c r="AE606" s="941"/>
      <c r="AF606" s="334">
        <f t="shared" si="264"/>
        <v>0</v>
      </c>
      <c r="AG606" s="272">
        <f>IF(R606="kompletna",Q606*J606*0.0036*'lista, wskaźniki'!$F$13, IF(R606="częściowa",Q606*J606*0.0036*'lista, wskaźniki'!$F$14, IF(R606="brak",Q606*J606*0.0036*'lista, wskaźniki'!$F$15,)))</f>
        <v>0</v>
      </c>
      <c r="AH606" s="334">
        <f>IF(Y606="inne",K606*'lista, wskaźniki'!$E$35,IF(Y606="to samo źródło",0,IF(Y606=0,0)))</f>
        <v>0</v>
      </c>
      <c r="AI606" s="334">
        <f>IF(AA606="gaz z sieci",AC606*'lista, wskaźniki'!$D$21)</f>
        <v>0</v>
      </c>
      <c r="AJ606" s="272">
        <f>IF(AA606="węgiel",AB606*'lista, wskaźniki'!$D$20, IF('Sektor mieszkaniowy'!AA606="drewno",'Sektor mieszkaniowy'!AB606*'lista, wskaźniki'!$D$22,IF('Sektor mieszkaniowy'!AA606="pellet",AB606*'lista, wskaźniki'!$D$23,IF('Sektor mieszkaniowy'!AA606="gaz z sieci",AB606*'lista, wskaźniki'!$D$21,IF('Sektor mieszkaniowy'!AA606="olej opałowy",'Sektor mieszkaniowy'!AB606*'lista, wskaźniki'!$D$24)))))</f>
        <v>0</v>
      </c>
      <c r="AK606" s="1002"/>
      <c r="AL606" s="941"/>
      <c r="AM606" s="20">
        <f>IF(AA606="węgiel",AF606*1/3.6*'lista, wskaźniki'!$F$20,IF(AA606="drewno",AF606*1/3.6*'lista, wskaźniki'!$F$22,IF(AA606="pellet",AF606*1/3.6*'lista, wskaźniki'!$F$23,IF(AA606="gaz z sieci",AF606*1/3.6*'lista, wskaźniki'!$F$21,IF(AA606="olej opałowy",AF606*1/3.6*'lista, wskaźniki'!$F$24,0)))))</f>
        <v>0</v>
      </c>
      <c r="AN606" s="20">
        <f>IF(AA606="węgiel",AF606*'lista, wskaźniki'!$E$42,IF(AA606="drewno",AF606*'lista, wskaźniki'!$G$42,IF(AA606="pellet",AF606*'lista, wskaźniki'!$H$42,IF(AA606="gaz z sieci",AF606*'lista, wskaźniki'!$F$42,IF(AA606="olej opałowy",AF606*'lista, wskaźniki'!$I$42,0)))))</f>
        <v>0</v>
      </c>
      <c r="AO606" s="20">
        <f>IF(AA606="węgiel",AF606*'lista, wskaźniki'!$E$43,IF(AA606="drewno",AF606*'lista, wskaźniki'!$G$43,IF(AA606="pellet",AF606*'lista, wskaźniki'!$H$43,IF(AA606="gaz z sieci",AF606*'lista, wskaźniki'!$F$43,IF(AA606="olej opałowy",AF606*'lista, wskaźniki'!$I$43,0)))))</f>
        <v>0</v>
      </c>
      <c r="AP606" s="20">
        <f>IF(AA606="węgiel",AF606*'lista, wskaźniki'!$E$44,IF(AA606="drewno",AF606*'lista, wskaźniki'!$G$44,IF(AA606="pellet",AF606*'lista, wskaźniki'!$H$44,IF(AA606="gaz z sieci",AF606*'lista, wskaźniki'!$F$44,IF(AA606="olej opałowy",AF606*'lista, wskaźniki'!$I$44,0)))))</f>
        <v>0</v>
      </c>
      <c r="AQ606" s="20" t="b">
        <f>IF(Z606="gaz",AH606*1/3.6*'lista, wskaźniki'!$F$21,IF(Z606="energia elektryczna",AH606*1/3.6*'lista, wskaźniki'!$F$26))</f>
        <v>0</v>
      </c>
      <c r="AR606" s="20" t="b">
        <f>IF(Z606="gaz",AH606*'lista, wskaźniki'!$F$42,IF(Z606="energia elektryczna",AH606*0))</f>
        <v>0</v>
      </c>
      <c r="AS606" s="20" t="b">
        <f>IF(Z606="gaz",AH606*'lista, wskaźniki'!$F$43,IF(Z606="energia elektryczna",AH606*0))</f>
        <v>0</v>
      </c>
      <c r="AT606" s="20" t="b">
        <f>IF(Z606="gaz",AH606*'lista, wskaźniki'!$F$44,IF(Z606="energia elektryczna",AH606*0))</f>
        <v>0</v>
      </c>
      <c r="AU606" s="20">
        <f>AI606*1/3.6*'lista, wskaźniki'!$F$21</f>
        <v>0</v>
      </c>
      <c r="AV606" s="20">
        <f>AI606*'lista, wskaźniki'!$F$42</f>
        <v>0</v>
      </c>
      <c r="AW606" s="20">
        <f>AI606*'lista, wskaźniki'!$F$43</f>
        <v>0</v>
      </c>
      <c r="AX606" s="20">
        <f>AI606*'lista, wskaźniki'!$F$44</f>
        <v>0</v>
      </c>
      <c r="AY606" s="20">
        <f>AK606*'lista, wskaźniki'!$F$26</f>
        <v>0</v>
      </c>
      <c r="AZ606" s="20">
        <f t="shared" si="265"/>
        <v>0</v>
      </c>
      <c r="BA606" s="20">
        <f t="shared" si="266"/>
        <v>0</v>
      </c>
      <c r="BB606" s="20">
        <f t="shared" si="267"/>
        <v>0</v>
      </c>
      <c r="BC606" s="20">
        <f t="shared" si="268"/>
        <v>0</v>
      </c>
      <c r="BD606" s="941"/>
      <c r="BE606" s="941"/>
      <c r="BF606" s="941"/>
      <c r="BG606" s="941"/>
      <c r="BH606" s="20"/>
      <c r="BI606" s="941"/>
      <c r="BJ606" s="20"/>
      <c r="BK606" s="941"/>
      <c r="BL606" s="20"/>
      <c r="BM606" s="20"/>
      <c r="BN606" s="20"/>
      <c r="BO606" s="20"/>
      <c r="BP606" s="20"/>
      <c r="BQ606" s="20"/>
      <c r="BR606" s="20"/>
      <c r="BS606" s="1005"/>
      <c r="BT606" s="1005"/>
      <c r="BU606" s="1005"/>
      <c r="BV606" s="1005"/>
      <c r="BW606" s="1005"/>
      <c r="BX606" s="1005"/>
      <c r="BY606" s="1008"/>
      <c r="CA606" s="365" t="b">
        <f t="shared" si="269"/>
        <v>0</v>
      </c>
      <c r="CB606" s="365" t="b">
        <f t="shared" si="270"/>
        <v>0</v>
      </c>
      <c r="CC606" s="365" t="b">
        <f t="shared" si="271"/>
        <v>0</v>
      </c>
      <c r="CD606" s="365">
        <f t="shared" si="272"/>
        <v>0</v>
      </c>
      <c r="CE606" s="365" t="b">
        <f t="shared" si="273"/>
        <v>0</v>
      </c>
      <c r="CF606" s="365" t="b">
        <f t="shared" si="274"/>
        <v>0</v>
      </c>
      <c r="CG606" s="365" t="b">
        <f t="shared" si="275"/>
        <v>0</v>
      </c>
      <c r="CH606" s="365">
        <f t="shared" si="276"/>
        <v>0</v>
      </c>
      <c r="CI606" s="72" t="b">
        <f t="shared" si="277"/>
        <v>0</v>
      </c>
      <c r="CJ606" s="72" t="b">
        <f t="shared" si="278"/>
        <v>0</v>
      </c>
      <c r="CK606" s="72" t="b">
        <f t="shared" si="279"/>
        <v>0</v>
      </c>
      <c r="CL606" s="72">
        <f t="shared" si="280"/>
        <v>0</v>
      </c>
      <c r="CM606" s="72" t="b">
        <f t="shared" si="281"/>
        <v>0</v>
      </c>
      <c r="CN606" s="72" t="b">
        <f t="shared" si="282"/>
        <v>0</v>
      </c>
      <c r="CP606" s="13">
        <f t="shared" si="283"/>
        <v>0</v>
      </c>
      <c r="CQ606" s="13" t="b">
        <f t="shared" si="284"/>
        <v>0</v>
      </c>
      <c r="CR606" s="13" t="b">
        <f t="shared" si="285"/>
        <v>0</v>
      </c>
      <c r="CS606" s="13" t="b">
        <f t="shared" si="291"/>
        <v>0</v>
      </c>
      <c r="CT606" s="13" t="b">
        <f t="shared" si="290"/>
        <v>0</v>
      </c>
      <c r="CU606" s="13" t="b">
        <f t="shared" si="263"/>
        <v>0</v>
      </c>
      <c r="CV606" s="13" t="b">
        <f t="shared" si="286"/>
        <v>0</v>
      </c>
      <c r="CW606" s="13" t="b">
        <f t="shared" si="287"/>
        <v>0</v>
      </c>
      <c r="CX606" s="13" t="b">
        <f t="shared" si="288"/>
        <v>0</v>
      </c>
      <c r="CY606" s="13" t="b">
        <f t="shared" si="289"/>
        <v>0</v>
      </c>
    </row>
    <row r="607" spans="1:103" ht="15" thickBot="1">
      <c r="A607" s="933"/>
      <c r="B607" s="942"/>
      <c r="C607" s="942"/>
      <c r="D607" s="942"/>
      <c r="E607" s="942"/>
      <c r="F607" s="942"/>
      <c r="G607" s="942"/>
      <c r="H607" s="942"/>
      <c r="I607" s="942"/>
      <c r="J607" s="942"/>
      <c r="K607" s="942"/>
      <c r="L607" s="942"/>
      <c r="M607" s="942"/>
      <c r="N607" s="942"/>
      <c r="O607" s="176"/>
      <c r="P607" s="942"/>
      <c r="Q607" s="942"/>
      <c r="R607" s="942"/>
      <c r="S607" s="942"/>
      <c r="T607" s="942"/>
      <c r="U607" s="942"/>
      <c r="V607" s="942"/>
      <c r="W607" s="21"/>
      <c r="X607" s="21"/>
      <c r="Y607" s="21"/>
      <c r="Z607" s="21"/>
      <c r="AA607" s="21" t="s">
        <v>37</v>
      </c>
      <c r="AB607" s="55"/>
      <c r="AC607" s="55"/>
      <c r="AD607" s="21"/>
      <c r="AE607" s="942"/>
      <c r="AF607" s="334">
        <f t="shared" si="264"/>
        <v>0</v>
      </c>
      <c r="AG607" s="272">
        <f>IF(R607="kompletna",Q607*J607*0.0036*'lista, wskaźniki'!$F$13, IF(R607="częściowa",Q607*J607*0.0036*'lista, wskaźniki'!$F$14, IF(R607="brak",Q607*J607*0.0036*'lista, wskaźniki'!$F$15,)))</f>
        <v>0</v>
      </c>
      <c r="AH607" s="334">
        <f>IF(Y607="inne",K607*'lista, wskaźniki'!$E$35,IF(Y607="to samo źródło",0,IF(Y607=0,0)))</f>
        <v>0</v>
      </c>
      <c r="AI607" s="334" t="b">
        <f>IF(AA607="gaz z sieci",AC607*'lista, wskaźniki'!$D$21)</f>
        <v>0</v>
      </c>
      <c r="AJ607" s="272">
        <f>IF(AA607="węgiel",AB607*'lista, wskaźniki'!$D$20, IF('Sektor mieszkaniowy'!AA607="drewno",'Sektor mieszkaniowy'!AB607*'lista, wskaźniki'!$D$22,IF('Sektor mieszkaniowy'!AA607="pellet",AB607*'lista, wskaźniki'!$D$23,IF('Sektor mieszkaniowy'!AA607="gaz z sieci",AB607*'lista, wskaźniki'!$D$21,IF('Sektor mieszkaniowy'!AA607="olej opałowy",'Sektor mieszkaniowy'!AB607*'lista, wskaźniki'!$D$24)))))</f>
        <v>0</v>
      </c>
      <c r="AK607" s="1003"/>
      <c r="AL607" s="942"/>
      <c r="AM607" s="20">
        <f>IF(AA607="węgiel",AF607*1/3.6*'lista, wskaźniki'!$F$20,IF(AA607="drewno",AF607*1/3.6*'lista, wskaźniki'!$F$22,IF(AA607="pellet",AF607*1/3.6*'lista, wskaźniki'!$F$23,IF(AA607="gaz z sieci",AF607*1/3.6*'lista, wskaźniki'!$F$21,IF(AA607="olej opałowy",AF607*1/3.6*'lista, wskaźniki'!$F$24,0)))))</f>
        <v>0</v>
      </c>
      <c r="AN607" s="20">
        <f>IF(AA607="węgiel",AF607*'lista, wskaźniki'!$E$42,IF(AA607="drewno",AF607*'lista, wskaźniki'!$G$42,IF(AA607="pellet",AF607*'lista, wskaźniki'!$H$42,IF(AA607="gaz z sieci",AF607*'lista, wskaźniki'!$F$42,IF(AA607="olej opałowy",AF607*'lista, wskaźniki'!$I$42,0)))))</f>
        <v>0</v>
      </c>
      <c r="AO607" s="20">
        <f>IF(AA607="węgiel",AF607*'lista, wskaźniki'!$E$43,IF(AA607="drewno",AF607*'lista, wskaźniki'!$G$43,IF(AA607="pellet",AF607*'lista, wskaźniki'!$H$43,IF(AA607="gaz z sieci",AF607*'lista, wskaźniki'!$F$43,IF(AA607="olej opałowy",AF607*'lista, wskaźniki'!$I$43,0)))))</f>
        <v>0</v>
      </c>
      <c r="AP607" s="20">
        <f>IF(AA607="węgiel",AF607*'lista, wskaźniki'!$E$44,IF(AA607="drewno",AF607*'lista, wskaźniki'!$G$44,IF(AA607="pellet",AF607*'lista, wskaźniki'!$H$44,IF(AA607="gaz z sieci",AF607*'lista, wskaźniki'!$F$44,IF(AA607="olej opałowy",AF607*'lista, wskaźniki'!$I$44,0)))))</f>
        <v>0</v>
      </c>
      <c r="AQ607" s="20" t="b">
        <f>IF(Z607="gaz",AH607*1/3.6*'lista, wskaźniki'!$F$21,IF(Z607="energia elektryczna",AH607*1/3.6*'lista, wskaźniki'!$F$26))</f>
        <v>0</v>
      </c>
      <c r="AR607" s="20" t="b">
        <f>IF(Z607="gaz",AH607*'lista, wskaźniki'!$F$42,IF(Z607="energia elektryczna",AH607*0))</f>
        <v>0</v>
      </c>
      <c r="AS607" s="20" t="b">
        <f>IF(Z607="gaz",AH607*'lista, wskaźniki'!$F$43,IF(Z607="energia elektryczna",AH607*0))</f>
        <v>0</v>
      </c>
      <c r="AT607" s="20" t="b">
        <f>IF(Z607="gaz",AH607*'lista, wskaźniki'!$F$44,IF(Z607="energia elektryczna",AH607*0))</f>
        <v>0</v>
      </c>
      <c r="AU607" s="20">
        <f>AI607*1/3.6*'lista, wskaźniki'!$F$21</f>
        <v>0</v>
      </c>
      <c r="AV607" s="20">
        <f>AI607*'lista, wskaźniki'!$F$42</f>
        <v>0</v>
      </c>
      <c r="AW607" s="20">
        <f>AI607*'lista, wskaźniki'!$F$43</f>
        <v>0</v>
      </c>
      <c r="AX607" s="20">
        <f>AI607*'lista, wskaźniki'!$F$44</f>
        <v>0</v>
      </c>
      <c r="AY607" s="20">
        <f>AK607*'lista, wskaźniki'!$F$26</f>
        <v>0</v>
      </c>
      <c r="AZ607" s="20">
        <f t="shared" si="265"/>
        <v>0</v>
      </c>
      <c r="BA607" s="20">
        <f t="shared" si="266"/>
        <v>0</v>
      </c>
      <c r="BB607" s="20">
        <f t="shared" si="267"/>
        <v>0</v>
      </c>
      <c r="BC607" s="20">
        <f t="shared" si="268"/>
        <v>0</v>
      </c>
      <c r="BD607" s="942"/>
      <c r="BE607" s="942"/>
      <c r="BF607" s="942"/>
      <c r="BG607" s="942"/>
      <c r="BH607" s="21"/>
      <c r="BI607" s="942"/>
      <c r="BJ607" s="21"/>
      <c r="BK607" s="942"/>
      <c r="BL607" s="21"/>
      <c r="BM607" s="21"/>
      <c r="BN607" s="21"/>
      <c r="BO607" s="21"/>
      <c r="BP607" s="21"/>
      <c r="BQ607" s="21"/>
      <c r="BR607" s="21"/>
      <c r="BS607" s="1006"/>
      <c r="BT607" s="1006"/>
      <c r="BU607" s="1006"/>
      <c r="BV607" s="1006"/>
      <c r="BW607" s="1006"/>
      <c r="BX607" s="1006"/>
      <c r="BY607" s="1009"/>
      <c r="CA607" s="365" t="b">
        <f t="shared" si="269"/>
        <v>0</v>
      </c>
      <c r="CB607" s="365" t="b">
        <f t="shared" si="270"/>
        <v>0</v>
      </c>
      <c r="CC607" s="365" t="b">
        <f t="shared" si="271"/>
        <v>0</v>
      </c>
      <c r="CD607" s="365" t="b">
        <f t="shared" si="272"/>
        <v>0</v>
      </c>
      <c r="CE607" s="365">
        <f t="shared" si="273"/>
        <v>0</v>
      </c>
      <c r="CF607" s="365" t="b">
        <f t="shared" si="274"/>
        <v>0</v>
      </c>
      <c r="CG607" s="365" t="b">
        <f t="shared" si="275"/>
        <v>0</v>
      </c>
      <c r="CH607" s="365" t="b">
        <f t="shared" si="276"/>
        <v>0</v>
      </c>
      <c r="CI607" s="72" t="b">
        <f t="shared" si="277"/>
        <v>0</v>
      </c>
      <c r="CJ607" s="72" t="b">
        <f t="shared" si="278"/>
        <v>0</v>
      </c>
      <c r="CK607" s="72" t="b">
        <f t="shared" si="279"/>
        <v>0</v>
      </c>
      <c r="CL607" s="72">
        <f t="shared" si="280"/>
        <v>0</v>
      </c>
      <c r="CM607" s="72">
        <f t="shared" si="281"/>
        <v>0</v>
      </c>
      <c r="CN607" s="72" t="b">
        <f t="shared" si="282"/>
        <v>0</v>
      </c>
      <c r="CP607" s="13">
        <f t="shared" si="283"/>
        <v>0</v>
      </c>
      <c r="CQ607" s="13" t="b">
        <f t="shared" si="284"/>
        <v>0</v>
      </c>
      <c r="CR607" s="13" t="b">
        <f t="shared" si="285"/>
        <v>0</v>
      </c>
      <c r="CS607" s="13" t="b">
        <f t="shared" si="291"/>
        <v>0</v>
      </c>
      <c r="CT607" s="13" t="b">
        <f t="shared" si="290"/>
        <v>0</v>
      </c>
      <c r="CU607" s="13" t="b">
        <f t="shared" ref="CU607:CU670" si="292">IF(R607="kompletna",CT607,IF(R607="częściowa",0.5*CT607,IF(R607="brak",0*CT607)))</f>
        <v>0</v>
      </c>
      <c r="CV607" s="13" t="b">
        <f t="shared" si="286"/>
        <v>0</v>
      </c>
      <c r="CW607" s="13" t="b">
        <f t="shared" si="287"/>
        <v>0</v>
      </c>
      <c r="CX607" s="13" t="b">
        <f t="shared" si="288"/>
        <v>0</v>
      </c>
      <c r="CY607" s="13" t="b">
        <f t="shared" si="289"/>
        <v>0</v>
      </c>
    </row>
    <row r="608" spans="1:103" ht="15" thickBot="1">
      <c r="A608" s="931">
        <v>122</v>
      </c>
      <c r="B608" s="940" t="s">
        <v>235</v>
      </c>
      <c r="C608" s="940"/>
      <c r="D608" s="940" t="s">
        <v>1</v>
      </c>
      <c r="E608" s="940" t="s">
        <v>5</v>
      </c>
      <c r="F608" s="940">
        <v>6</v>
      </c>
      <c r="G608" s="940">
        <v>6</v>
      </c>
      <c r="H608" s="940"/>
      <c r="I608" s="940"/>
      <c r="J608" s="940">
        <v>220</v>
      </c>
      <c r="K608" s="940">
        <v>3</v>
      </c>
      <c r="L608" s="940" t="s">
        <v>16</v>
      </c>
      <c r="M608" s="940"/>
      <c r="N608" s="940"/>
      <c r="O608" s="174"/>
      <c r="P608" s="940"/>
      <c r="Q608" s="940">
        <f>IF(I608="&lt;1966",'lista, wskaźniki'!$G$4,IF(I608="1967-1985",'lista, wskaźniki'!$G$5,IF(I608="1986-1992",'lista, wskaźniki'!$G$6,IF(I608="1993-1996",'lista, wskaźniki'!$G$7,IF(I608="&gt;1997",'lista, wskaźniki'!$G$8,IF(I608=0,'lista, wskaźniki'!$G$4))))))</f>
        <v>290</v>
      </c>
      <c r="R608" s="940" t="s">
        <v>23</v>
      </c>
      <c r="S608" s="940" t="s">
        <v>28</v>
      </c>
      <c r="T608" s="940">
        <v>1.5</v>
      </c>
      <c r="U608" s="940">
        <v>1993</v>
      </c>
      <c r="V608" s="940"/>
      <c r="W608" s="19" t="s">
        <v>35</v>
      </c>
      <c r="X608" s="19" t="s">
        <v>39</v>
      </c>
      <c r="Y608" s="19" t="s">
        <v>42</v>
      </c>
      <c r="Z608" s="19"/>
      <c r="AA608" s="19" t="s">
        <v>35</v>
      </c>
      <c r="AB608" s="54">
        <v>3</v>
      </c>
      <c r="AC608" s="54"/>
      <c r="AD608" s="19">
        <v>2400</v>
      </c>
      <c r="AE608" s="940">
        <v>12</v>
      </c>
      <c r="AF608" s="334">
        <f>IF(AG608&gt;0,(AJ608+AG608/2)/2,AJ608)</f>
        <v>79.881</v>
      </c>
      <c r="AG608" s="272">
        <f>IF(R608="kompletna",Q608*J608*0.0036*'lista, wskaźniki'!$F$13, IF(R608="częściowa",Q608*J608*0.0036*'lista, wskaźniki'!$F$14, IF(R608="brak",Q608*J608*0.0036*'lista, wskaźniki'!$F$15,)))</f>
        <v>183.74400000000003</v>
      </c>
      <c r="AH608" s="334">
        <f>IF(Y608="inne",K608*'lista, wskaźniki'!$E$35,IF(Y608="to samo źródło",0,IF(Y608=0,0)))</f>
        <v>0</v>
      </c>
      <c r="AI608" s="334" t="b">
        <f>IF(AA608="gaz z sieci",AC608*'lista, wskaźniki'!$D$21)</f>
        <v>0</v>
      </c>
      <c r="AJ608" s="272">
        <f>IF(AA608="węgiel",AB608*'lista, wskaźniki'!$D$20, IF('Sektor mieszkaniowy'!AA608="drewno",'Sektor mieszkaniowy'!AB608*'lista, wskaźniki'!$D$22,IF('Sektor mieszkaniowy'!AA608="pellet",AB608*'lista, wskaźniki'!$D$23,IF('Sektor mieszkaniowy'!AA608="gaz z sieci",AB608*'lista, wskaźniki'!$D$21,IF('Sektor mieszkaniowy'!AA608="olej opałowy",'Sektor mieszkaniowy'!AB608*'lista, wskaźniki'!$D$24)))))</f>
        <v>67.89</v>
      </c>
      <c r="AK608" s="1001">
        <v>5.5</v>
      </c>
      <c r="AL608" s="940">
        <v>2300</v>
      </c>
      <c r="AM608" s="20">
        <f>IF(AA608="węgiel",AF608*1/3.6*'lista, wskaźniki'!$F$20,IF(AA608="drewno",AF608*1/3.6*'lista, wskaźniki'!$F$22,IF(AA608="pellet",AF608*1/3.6*'lista, wskaźniki'!$F$23,IF(AA608="gaz z sieci",AF608*1/3.6*'lista, wskaźniki'!$F$21,IF(AA608="olej opałowy",AF608*1/3.6*'lista, wskaźniki'!$F$24,0)))))</f>
        <v>7.5671271299999994</v>
      </c>
      <c r="AN608" s="20">
        <f>IF(AA608="węgiel",AF608*'lista, wskaźniki'!$E$42,IF(AA608="drewno",AF608*'lista, wskaźniki'!$G$42,IF(AA608="pellet",AF608*'lista, wskaźniki'!$H$42,IF(AA608="gaz z sieci",AF608*'lista, wskaźniki'!$F$42,IF(AA608="olej opałowy",AF608*'lista, wskaźniki'!$I$42,0)))))</f>
        <v>3.0354780000000001E-2</v>
      </c>
      <c r="AO608" s="20">
        <f>IF(AA608="węgiel",AF608*'lista, wskaźniki'!$E$43,IF(AA608="drewno",AF608*'lista, wskaźniki'!$G$43,IF(AA608="pellet",AF608*'lista, wskaźniki'!$H$43,IF(AA608="gaz z sieci",AF608*'lista, wskaźniki'!$F$43,IF(AA608="olej opałowy",AF608*'lista, wskaźniki'!$I$43,0)))))</f>
        <v>2.875716E-2</v>
      </c>
      <c r="AP608" s="20">
        <f>IF(AA608="węgiel",AF608*'lista, wskaźniki'!$E$44,IF(AA608="drewno",AF608*'lista, wskaźniki'!$G$44,IF(AA608="pellet",AF608*'lista, wskaźniki'!$H$44,IF(AA608="gaz z sieci",AF608*'lista, wskaźniki'!$F$44,IF(AA608="olej opałowy",AF608*'lista, wskaźniki'!$I$44,0)))))</f>
        <v>2.1567870000000002E-5</v>
      </c>
      <c r="AQ608" s="20" t="b">
        <f>IF(Z608="gaz",AH608*1/3.6*'lista, wskaźniki'!$F$21,IF(Z608="energia elektryczna",AH608*1/3.6*'lista, wskaźniki'!$F$26))</f>
        <v>0</v>
      </c>
      <c r="AR608" s="20" t="b">
        <f>IF(Z608="gaz",AH608*'lista, wskaźniki'!$F$42,IF(Z608="energia elektryczna",AH608*0))</f>
        <v>0</v>
      </c>
      <c r="AS608" s="20" t="b">
        <f>IF(Z608="gaz",AH608*'lista, wskaźniki'!$F$43,IF(Z608="energia elektryczna",AH608*0))</f>
        <v>0</v>
      </c>
      <c r="AT608" s="20" t="b">
        <f>IF(Z608="gaz",AH608*'lista, wskaźniki'!$F$44,IF(Z608="energia elektryczna",AH608*0))</f>
        <v>0</v>
      </c>
      <c r="AU608" s="20">
        <f>AI608*1/3.6*'lista, wskaźniki'!$F$21</f>
        <v>0</v>
      </c>
      <c r="AV608" s="20">
        <f>AI608*'lista, wskaźniki'!$F$42</f>
        <v>0</v>
      </c>
      <c r="AW608" s="20">
        <f>AI608*'lista, wskaźniki'!$F$43</f>
        <v>0</v>
      </c>
      <c r="AX608" s="20">
        <f>AI608*'lista, wskaźniki'!$F$44</f>
        <v>0</v>
      </c>
      <c r="AY608" s="20">
        <f>AK608*'lista, wskaźniki'!$F$26</f>
        <v>4.8950000000000005</v>
      </c>
      <c r="AZ608" s="20">
        <f t="shared" si="265"/>
        <v>12.462127129999999</v>
      </c>
      <c r="BA608" s="20">
        <f t="shared" si="266"/>
        <v>3.0354780000000001E-2</v>
      </c>
      <c r="BB608" s="20">
        <f t="shared" si="267"/>
        <v>2.875716E-2</v>
      </c>
      <c r="BC608" s="20">
        <f t="shared" si="268"/>
        <v>2.1567870000000002E-5</v>
      </c>
      <c r="BD608" s="940" t="s">
        <v>17</v>
      </c>
      <c r="BE608" s="940" t="s">
        <v>17</v>
      </c>
      <c r="BF608" s="940" t="s">
        <v>17</v>
      </c>
      <c r="BG608" s="940" t="s">
        <v>17</v>
      </c>
      <c r="BH608" s="19"/>
      <c r="BI608" s="940" t="s">
        <v>16</v>
      </c>
      <c r="BJ608" s="19" t="s">
        <v>52</v>
      </c>
      <c r="BK608" s="940" t="s">
        <v>17</v>
      </c>
      <c r="BL608" s="19"/>
      <c r="BM608" s="19"/>
      <c r="BN608" s="19"/>
      <c r="BO608" s="19" t="s">
        <v>57</v>
      </c>
      <c r="BP608" s="19" t="s">
        <v>52</v>
      </c>
      <c r="BQ608" s="19" t="s">
        <v>121</v>
      </c>
      <c r="BR608" s="19">
        <v>1</v>
      </c>
      <c r="BS608" s="1004">
        <v>1000</v>
      </c>
      <c r="BT608" s="1004"/>
      <c r="BU608" s="1004">
        <v>1000</v>
      </c>
      <c r="BV608" s="1004"/>
      <c r="BW608" s="1004"/>
      <c r="BX608" s="1004">
        <v>5500</v>
      </c>
      <c r="BY608" s="1007"/>
      <c r="CA608" s="365">
        <f t="shared" si="269"/>
        <v>79.881</v>
      </c>
      <c r="CB608" s="365" t="b">
        <f t="shared" si="270"/>
        <v>0</v>
      </c>
      <c r="CC608" s="365" t="b">
        <f t="shared" si="271"/>
        <v>0</v>
      </c>
      <c r="CD608" s="365" t="b">
        <f t="shared" si="272"/>
        <v>0</v>
      </c>
      <c r="CE608" s="365" t="b">
        <f t="shared" si="273"/>
        <v>0</v>
      </c>
      <c r="CF608" s="365" t="b">
        <f t="shared" si="274"/>
        <v>0</v>
      </c>
      <c r="CG608" s="365" t="b">
        <f t="shared" si="275"/>
        <v>0</v>
      </c>
      <c r="CH608" s="365" t="b">
        <f t="shared" si="276"/>
        <v>0</v>
      </c>
      <c r="CI608" s="72">
        <f t="shared" si="277"/>
        <v>79.881</v>
      </c>
      <c r="CJ608" s="72" t="b">
        <f t="shared" si="278"/>
        <v>0</v>
      </c>
      <c r="CK608" s="72" t="b">
        <f t="shared" si="279"/>
        <v>0</v>
      </c>
      <c r="CL608" s="72">
        <f t="shared" si="280"/>
        <v>0</v>
      </c>
      <c r="CM608" s="72" t="b">
        <f t="shared" si="281"/>
        <v>0</v>
      </c>
      <c r="CN608" s="72" t="b">
        <f t="shared" si="282"/>
        <v>0</v>
      </c>
      <c r="CP608" s="13">
        <f t="shared" si="283"/>
        <v>220</v>
      </c>
      <c r="CQ608" s="13">
        <f t="shared" si="284"/>
        <v>110</v>
      </c>
      <c r="CR608" s="13" t="b">
        <f t="shared" si="285"/>
        <v>0</v>
      </c>
      <c r="CS608" s="13">
        <f t="shared" si="291"/>
        <v>0</v>
      </c>
      <c r="CT608" s="13" t="b">
        <f t="shared" si="290"/>
        <v>0</v>
      </c>
      <c r="CU608" s="13">
        <f t="shared" si="292"/>
        <v>0</v>
      </c>
      <c r="CV608" s="13" t="b">
        <f t="shared" si="286"/>
        <v>0</v>
      </c>
      <c r="CW608" s="13">
        <f t="shared" si="287"/>
        <v>0</v>
      </c>
      <c r="CX608" s="13" t="b">
        <f t="shared" si="288"/>
        <v>0</v>
      </c>
      <c r="CY608" s="13">
        <f t="shared" si="289"/>
        <v>0</v>
      </c>
    </row>
    <row r="609" spans="1:103" ht="15" thickBot="1">
      <c r="A609" s="932"/>
      <c r="B609" s="941"/>
      <c r="C609" s="941"/>
      <c r="D609" s="941"/>
      <c r="E609" s="941"/>
      <c r="F609" s="941"/>
      <c r="G609" s="941"/>
      <c r="H609" s="941"/>
      <c r="I609" s="941"/>
      <c r="J609" s="941"/>
      <c r="K609" s="941"/>
      <c r="L609" s="941"/>
      <c r="M609" s="941"/>
      <c r="N609" s="941"/>
      <c r="O609" s="175"/>
      <c r="P609" s="941"/>
      <c r="Q609" s="941"/>
      <c r="R609" s="941"/>
      <c r="S609" s="941"/>
      <c r="T609" s="941"/>
      <c r="U609" s="941"/>
      <c r="V609" s="941"/>
      <c r="W609" s="20" t="s">
        <v>36</v>
      </c>
      <c r="X609" s="20"/>
      <c r="Y609" s="20"/>
      <c r="Z609" s="20"/>
      <c r="AA609" s="20" t="s">
        <v>36</v>
      </c>
      <c r="AB609" s="22">
        <v>10</v>
      </c>
      <c r="AC609" s="22"/>
      <c r="AD609" s="20">
        <v>1400</v>
      </c>
      <c r="AE609" s="941"/>
      <c r="AF609" s="334">
        <f>IF(AG609&gt;0,(AJ609+AG609/2)/2,AJ609)</f>
        <v>123.935</v>
      </c>
      <c r="AG609" s="272">
        <v>183.74</v>
      </c>
      <c r="AH609" s="334">
        <f>IF(Y609="inne",K609*'lista, wskaźniki'!$E$35,IF(Y609="to samo źródło",0,IF(Y609=0,0)))</f>
        <v>0</v>
      </c>
      <c r="AI609" s="334" t="b">
        <f>IF(AA609="gaz z sieci",AC609*'lista, wskaźniki'!$D$21)</f>
        <v>0</v>
      </c>
      <c r="AJ609" s="272">
        <f>IF(AA609="węgiel",AB609*'lista, wskaźniki'!$D$20, IF('Sektor mieszkaniowy'!AA609="drewno",'Sektor mieszkaniowy'!AB609*'lista, wskaźniki'!$D$22,IF('Sektor mieszkaniowy'!AA609="pellet",AB609*'lista, wskaźniki'!$D$23,IF('Sektor mieszkaniowy'!AA609="gaz z sieci",AB609*'lista, wskaźniki'!$D$21,IF('Sektor mieszkaniowy'!AA609="olej opałowy",'Sektor mieszkaniowy'!AB609*'lista, wskaźniki'!$D$24)))))</f>
        <v>156</v>
      </c>
      <c r="AK609" s="1002"/>
      <c r="AL609" s="941"/>
      <c r="AM609" s="20">
        <f>IF(AA609="węgiel",AF609*1/3.6*'lista, wskaźniki'!$F$20,IF(AA609="drewno",AF609*1/3.6*'lista, wskaźniki'!$F$22,IF(AA609="pellet",AF609*1/3.6*'lista, wskaźniki'!$F$23,IF(AA609="gaz z sieci",AF609*1/3.6*'lista, wskaźniki'!$F$21,IF(AA609="olej opałowy",AF609*1/3.6*'lista, wskaźniki'!$F$24,0)))))</f>
        <v>0</v>
      </c>
      <c r="AN609" s="20">
        <f>IF(AA609="węgiel",AF609*'lista, wskaźniki'!$E$42,IF(AA609="drewno",AF609*'lista, wskaźniki'!$G$42,IF(AA609="pellet",AF609*'lista, wskaźniki'!$H$42,IF(AA609="gaz z sieci",AF609*'lista, wskaźniki'!$F$42,IF(AA609="olej opałowy",AF609*'lista, wskaźniki'!$I$42,0)))))</f>
        <v>0.10038735</v>
      </c>
      <c r="AO609" s="20">
        <f>IF(AA609="węgiel",AF609*'lista, wskaźniki'!$E$43,IF(AA609="drewno",AF609*'lista, wskaźniki'!$G$43,IF(AA609="pellet",AF609*'lista, wskaźniki'!$H$43,IF(AA609="gaz z sieci",AF609*'lista, wskaźniki'!$F$43,IF(AA609="olej opałowy",AF609*'lista, wskaźniki'!$I$43,0)))))</f>
        <v>0.10038735</v>
      </c>
      <c r="AP609" s="20">
        <f>IF(AA609="węgiel",AF609*'lista, wskaźniki'!$E$44,IF(AA609="drewno",AF609*'lista, wskaźniki'!$G$44,IF(AA609="pellet",AF609*'lista, wskaźniki'!$H$44,IF(AA609="gaz z sieci",AF609*'lista, wskaźniki'!$F$44,IF(AA609="olej opałowy",AF609*'lista, wskaźniki'!$I$44,0)))))</f>
        <v>3.0983749999999996E-5</v>
      </c>
      <c r="AQ609" s="20" t="b">
        <f>IF(Z609="gaz",AH609*1/3.6*'lista, wskaźniki'!$F$21,IF(Z609="energia elektryczna",AH609*1/3.6*'lista, wskaźniki'!$F$26))</f>
        <v>0</v>
      </c>
      <c r="AR609" s="20" t="b">
        <f>IF(Z609="gaz",AH609*'lista, wskaźniki'!$F$42,IF(Z609="energia elektryczna",AH609*0))</f>
        <v>0</v>
      </c>
      <c r="AS609" s="20" t="b">
        <f>IF(Z609="gaz",AH609*'lista, wskaźniki'!$F$43,IF(Z609="energia elektryczna",AH609*0))</f>
        <v>0</v>
      </c>
      <c r="AT609" s="20" t="b">
        <f>IF(Z609="gaz",AH609*'lista, wskaźniki'!$F$44,IF(Z609="energia elektryczna",AH609*0))</f>
        <v>0</v>
      </c>
      <c r="AU609" s="20">
        <f>AI609*1/3.6*'lista, wskaźniki'!$F$21</f>
        <v>0</v>
      </c>
      <c r="AV609" s="20">
        <f>AI609*'lista, wskaźniki'!$F$42</f>
        <v>0</v>
      </c>
      <c r="AW609" s="20">
        <f>AI609*'lista, wskaźniki'!$F$43</f>
        <v>0</v>
      </c>
      <c r="AX609" s="20">
        <f>AI609*'lista, wskaźniki'!$F$44</f>
        <v>0</v>
      </c>
      <c r="AY609" s="20">
        <f>AK609*'lista, wskaźniki'!$F$26</f>
        <v>0</v>
      </c>
      <c r="AZ609" s="20">
        <f t="shared" si="265"/>
        <v>0</v>
      </c>
      <c r="BA609" s="20">
        <f t="shared" si="266"/>
        <v>0.10038735</v>
      </c>
      <c r="BB609" s="20">
        <f t="shared" si="267"/>
        <v>0.10038735</v>
      </c>
      <c r="BC609" s="20">
        <f t="shared" si="268"/>
        <v>3.0983749999999996E-5</v>
      </c>
      <c r="BD609" s="941"/>
      <c r="BE609" s="941"/>
      <c r="BF609" s="941"/>
      <c r="BG609" s="941"/>
      <c r="BH609" s="20"/>
      <c r="BI609" s="941"/>
      <c r="BJ609" s="20"/>
      <c r="BK609" s="941"/>
      <c r="BL609" s="20"/>
      <c r="BM609" s="20"/>
      <c r="BN609" s="20"/>
      <c r="BO609" s="20"/>
      <c r="BP609" s="20"/>
      <c r="BQ609" s="20"/>
      <c r="BR609" s="20"/>
      <c r="BS609" s="1005"/>
      <c r="BT609" s="1005"/>
      <c r="BU609" s="1005"/>
      <c r="BV609" s="1005"/>
      <c r="BW609" s="1005"/>
      <c r="BX609" s="1005"/>
      <c r="BY609" s="1008"/>
      <c r="CA609" s="365" t="b">
        <f t="shared" si="269"/>
        <v>0</v>
      </c>
      <c r="CB609" s="365">
        <f t="shared" si="270"/>
        <v>123.935</v>
      </c>
      <c r="CC609" s="365" t="b">
        <f t="shared" si="271"/>
        <v>0</v>
      </c>
      <c r="CD609" s="365" t="b">
        <f t="shared" si="272"/>
        <v>0</v>
      </c>
      <c r="CE609" s="365" t="b">
        <f t="shared" si="273"/>
        <v>0</v>
      </c>
      <c r="CF609" s="365" t="b">
        <f t="shared" si="274"/>
        <v>0</v>
      </c>
      <c r="CG609" s="365" t="b">
        <f t="shared" si="275"/>
        <v>0</v>
      </c>
      <c r="CH609" s="365" t="b">
        <f t="shared" si="276"/>
        <v>0</v>
      </c>
      <c r="CI609" s="72" t="b">
        <f t="shared" si="277"/>
        <v>0</v>
      </c>
      <c r="CJ609" s="72">
        <f t="shared" si="278"/>
        <v>123.935</v>
      </c>
      <c r="CK609" s="72" t="b">
        <f t="shared" si="279"/>
        <v>0</v>
      </c>
      <c r="CL609" s="72">
        <f t="shared" si="280"/>
        <v>0</v>
      </c>
      <c r="CM609" s="72" t="b">
        <f t="shared" si="281"/>
        <v>0</v>
      </c>
      <c r="CN609" s="72" t="b">
        <f t="shared" si="282"/>
        <v>0</v>
      </c>
      <c r="CP609" s="13">
        <f t="shared" si="283"/>
        <v>0</v>
      </c>
      <c r="CQ609" s="13" t="b">
        <f t="shared" si="284"/>
        <v>0</v>
      </c>
      <c r="CR609" s="13" t="b">
        <f t="shared" si="285"/>
        <v>0</v>
      </c>
      <c r="CS609" s="13" t="b">
        <f t="shared" si="291"/>
        <v>0</v>
      </c>
      <c r="CT609" s="13" t="b">
        <f t="shared" si="290"/>
        <v>0</v>
      </c>
      <c r="CU609" s="13" t="b">
        <f t="shared" si="292"/>
        <v>0</v>
      </c>
      <c r="CV609" s="13" t="b">
        <f t="shared" si="286"/>
        <v>0</v>
      </c>
      <c r="CW609" s="13" t="b">
        <f t="shared" si="287"/>
        <v>0</v>
      </c>
      <c r="CX609" s="13" t="b">
        <f t="shared" si="288"/>
        <v>0</v>
      </c>
      <c r="CY609" s="13" t="b">
        <f t="shared" si="289"/>
        <v>0</v>
      </c>
    </row>
    <row r="610" spans="1:103" ht="15" thickBot="1">
      <c r="A610" s="932"/>
      <c r="B610" s="941"/>
      <c r="C610" s="941"/>
      <c r="D610" s="941"/>
      <c r="E610" s="941"/>
      <c r="F610" s="941"/>
      <c r="G610" s="941"/>
      <c r="H610" s="941"/>
      <c r="I610" s="941"/>
      <c r="J610" s="941"/>
      <c r="K610" s="941"/>
      <c r="L610" s="941"/>
      <c r="M610" s="941"/>
      <c r="N610" s="941"/>
      <c r="O610" s="175"/>
      <c r="P610" s="941"/>
      <c r="Q610" s="941"/>
      <c r="R610" s="941"/>
      <c r="S610" s="941"/>
      <c r="T610" s="941"/>
      <c r="U610" s="941"/>
      <c r="V610" s="941"/>
      <c r="W610" s="20"/>
      <c r="X610" s="20"/>
      <c r="Y610" s="20"/>
      <c r="Z610" s="20"/>
      <c r="AA610" s="20" t="s">
        <v>50</v>
      </c>
      <c r="AB610" s="22"/>
      <c r="AC610" s="22"/>
      <c r="AD610" s="20"/>
      <c r="AE610" s="941"/>
      <c r="AF610" s="334">
        <f t="shared" si="264"/>
        <v>0</v>
      </c>
      <c r="AG610" s="272">
        <f>IF(R610="kompletna",Q610*J610*0.0036*'lista, wskaźniki'!$F$13, IF(R610="częściowa",Q610*J610*0.0036*'lista, wskaźniki'!$F$14, IF(R610="brak",Q610*J610*0.0036*'lista, wskaźniki'!$F$15,)))</f>
        <v>0</v>
      </c>
      <c r="AH610" s="334">
        <f>IF(Y610="inne",K610*'lista, wskaźniki'!$E$35,IF(Y610="to samo źródło",0,IF(Y610=0,0)))</f>
        <v>0</v>
      </c>
      <c r="AI610" s="334" t="b">
        <f>IF(AA610="gaz z sieci",AC610*'lista, wskaźniki'!$D$21)</f>
        <v>0</v>
      </c>
      <c r="AJ610" s="272">
        <f>IF(AA610="węgiel",AB610*'lista, wskaźniki'!$D$20, IF('Sektor mieszkaniowy'!AA610="drewno",'Sektor mieszkaniowy'!AB610*'lista, wskaźniki'!$D$22,IF('Sektor mieszkaniowy'!AA610="pellet",AB610*'lista, wskaźniki'!$D$23,IF('Sektor mieszkaniowy'!AA610="gaz z sieci",AB610*'lista, wskaźniki'!$D$21,IF('Sektor mieszkaniowy'!AA610="olej opałowy",'Sektor mieszkaniowy'!AB610*'lista, wskaźniki'!$D$24)))))</f>
        <v>0</v>
      </c>
      <c r="AK610" s="1002"/>
      <c r="AL610" s="941"/>
      <c r="AM610" s="20">
        <f>IF(AA610="węgiel",AF610*1/3.6*'lista, wskaźniki'!$F$20,IF(AA610="drewno",AF610*1/3.6*'lista, wskaźniki'!$F$22,IF(AA610="pellet",AF610*1/3.6*'lista, wskaźniki'!$F$23,IF(AA610="gaz z sieci",AF610*1/3.6*'lista, wskaźniki'!$F$21,IF(AA610="olej opałowy",AF610*1/3.6*'lista, wskaźniki'!$F$24,0)))))</f>
        <v>0</v>
      </c>
      <c r="AN610" s="20">
        <f>IF(AA610="węgiel",AF610*'lista, wskaźniki'!$E$42,IF(AA610="drewno",AF610*'lista, wskaźniki'!$G$42,IF(AA610="pellet",AF610*'lista, wskaźniki'!$H$42,IF(AA610="gaz z sieci",AF610*'lista, wskaźniki'!$F$42,IF(AA610="olej opałowy",AF610*'lista, wskaźniki'!$I$42,0)))))</f>
        <v>0</v>
      </c>
      <c r="AO610" s="20">
        <f>IF(AA610="węgiel",AF610*'lista, wskaźniki'!$E$43,IF(AA610="drewno",AF610*'lista, wskaźniki'!$G$43,IF(AA610="pellet",AF610*'lista, wskaźniki'!$H$43,IF(AA610="gaz z sieci",AF610*'lista, wskaźniki'!$F$43,IF(AA610="olej opałowy",AF610*'lista, wskaźniki'!$I$43,0)))))</f>
        <v>0</v>
      </c>
      <c r="AP610" s="20">
        <f>IF(AA610="węgiel",AF610*'lista, wskaźniki'!$E$44,IF(AA610="drewno",AF610*'lista, wskaźniki'!$G$44,IF(AA610="pellet",AF610*'lista, wskaźniki'!$H$44,IF(AA610="gaz z sieci",AF610*'lista, wskaźniki'!$F$44,IF(AA610="olej opałowy",AF610*'lista, wskaźniki'!$I$44,0)))))</f>
        <v>0</v>
      </c>
      <c r="AQ610" s="20" t="b">
        <f>IF(Z610="gaz",AH610*1/3.6*'lista, wskaźniki'!$F$21,IF(Z610="energia elektryczna",AH610*1/3.6*'lista, wskaźniki'!$F$26))</f>
        <v>0</v>
      </c>
      <c r="AR610" s="20" t="b">
        <f>IF(Z610="gaz",AH610*'lista, wskaźniki'!$F$42,IF(Z610="energia elektryczna",AH610*0))</f>
        <v>0</v>
      </c>
      <c r="AS610" s="20" t="b">
        <f>IF(Z610="gaz",AH610*'lista, wskaźniki'!$F$43,IF(Z610="energia elektryczna",AH610*0))</f>
        <v>0</v>
      </c>
      <c r="AT610" s="20" t="b">
        <f>IF(Z610="gaz",AH610*'lista, wskaźniki'!$F$44,IF(Z610="energia elektryczna",AH610*0))</f>
        <v>0</v>
      </c>
      <c r="AU610" s="20">
        <f>AI610*1/3.6*'lista, wskaźniki'!$F$21</f>
        <v>0</v>
      </c>
      <c r="AV610" s="20">
        <f>AI610*'lista, wskaźniki'!$F$42</f>
        <v>0</v>
      </c>
      <c r="AW610" s="20">
        <f>AI610*'lista, wskaźniki'!$F$43</f>
        <v>0</v>
      </c>
      <c r="AX610" s="20">
        <f>AI610*'lista, wskaźniki'!$F$44</f>
        <v>0</v>
      </c>
      <c r="AY610" s="20">
        <f>AK610*'lista, wskaźniki'!$F$26</f>
        <v>0</v>
      </c>
      <c r="AZ610" s="20">
        <f t="shared" si="265"/>
        <v>0</v>
      </c>
      <c r="BA610" s="20">
        <f t="shared" si="266"/>
        <v>0</v>
      </c>
      <c r="BB610" s="20">
        <f t="shared" si="267"/>
        <v>0</v>
      </c>
      <c r="BC610" s="20">
        <f t="shared" si="268"/>
        <v>0</v>
      </c>
      <c r="BD610" s="941"/>
      <c r="BE610" s="941"/>
      <c r="BF610" s="941"/>
      <c r="BG610" s="941"/>
      <c r="BH610" s="20"/>
      <c r="BI610" s="941"/>
      <c r="BJ610" s="20"/>
      <c r="BK610" s="941"/>
      <c r="BL610" s="20"/>
      <c r="BM610" s="20"/>
      <c r="BN610" s="20"/>
      <c r="BO610" s="20"/>
      <c r="BP610" s="20"/>
      <c r="BQ610" s="20"/>
      <c r="BR610" s="20"/>
      <c r="BS610" s="1005"/>
      <c r="BT610" s="1005"/>
      <c r="BU610" s="1005"/>
      <c r="BV610" s="1005"/>
      <c r="BW610" s="1005"/>
      <c r="BX610" s="1005"/>
      <c r="BY610" s="1008"/>
      <c r="CA610" s="365" t="b">
        <f t="shared" si="269"/>
        <v>0</v>
      </c>
      <c r="CB610" s="365" t="b">
        <f t="shared" si="270"/>
        <v>0</v>
      </c>
      <c r="CC610" s="365">
        <f t="shared" si="271"/>
        <v>0</v>
      </c>
      <c r="CD610" s="365" t="b">
        <f t="shared" si="272"/>
        <v>0</v>
      </c>
      <c r="CE610" s="365" t="b">
        <f t="shared" si="273"/>
        <v>0</v>
      </c>
      <c r="CF610" s="365" t="b">
        <f t="shared" si="274"/>
        <v>0</v>
      </c>
      <c r="CG610" s="365" t="b">
        <f t="shared" si="275"/>
        <v>0</v>
      </c>
      <c r="CH610" s="365" t="b">
        <f t="shared" si="276"/>
        <v>0</v>
      </c>
      <c r="CI610" s="72" t="b">
        <f t="shared" si="277"/>
        <v>0</v>
      </c>
      <c r="CJ610" s="72" t="b">
        <f t="shared" si="278"/>
        <v>0</v>
      </c>
      <c r="CK610" s="72">
        <f t="shared" si="279"/>
        <v>0</v>
      </c>
      <c r="CL610" s="72">
        <f t="shared" si="280"/>
        <v>0</v>
      </c>
      <c r="CM610" s="72" t="b">
        <f t="shared" si="281"/>
        <v>0</v>
      </c>
      <c r="CN610" s="72" t="b">
        <f t="shared" si="282"/>
        <v>0</v>
      </c>
      <c r="CP610" s="13">
        <f t="shared" si="283"/>
        <v>0</v>
      </c>
      <c r="CQ610" s="13" t="b">
        <f t="shared" si="284"/>
        <v>0</v>
      </c>
      <c r="CR610" s="13" t="b">
        <f t="shared" si="285"/>
        <v>0</v>
      </c>
      <c r="CS610" s="13" t="b">
        <f t="shared" si="291"/>
        <v>0</v>
      </c>
      <c r="CT610" s="13" t="b">
        <f t="shared" si="290"/>
        <v>0</v>
      </c>
      <c r="CU610" s="13" t="b">
        <f t="shared" si="292"/>
        <v>0</v>
      </c>
      <c r="CV610" s="13" t="b">
        <f t="shared" si="286"/>
        <v>0</v>
      </c>
      <c r="CW610" s="13" t="b">
        <f t="shared" si="287"/>
        <v>0</v>
      </c>
      <c r="CX610" s="13" t="b">
        <f t="shared" si="288"/>
        <v>0</v>
      </c>
      <c r="CY610" s="13" t="b">
        <f t="shared" si="289"/>
        <v>0</v>
      </c>
    </row>
    <row r="611" spans="1:103" ht="15" thickBot="1">
      <c r="A611" s="932"/>
      <c r="B611" s="941"/>
      <c r="C611" s="941"/>
      <c r="D611" s="941"/>
      <c r="E611" s="941"/>
      <c r="F611" s="941"/>
      <c r="G611" s="941"/>
      <c r="H611" s="941"/>
      <c r="I611" s="941"/>
      <c r="J611" s="941"/>
      <c r="K611" s="941"/>
      <c r="L611" s="941"/>
      <c r="M611" s="941"/>
      <c r="N611" s="941"/>
      <c r="O611" s="175"/>
      <c r="P611" s="941"/>
      <c r="Q611" s="941"/>
      <c r="R611" s="941"/>
      <c r="S611" s="941"/>
      <c r="T611" s="941"/>
      <c r="U611" s="941"/>
      <c r="V611" s="941"/>
      <c r="W611" s="20"/>
      <c r="X611" s="20"/>
      <c r="Y611" s="20"/>
      <c r="Z611" s="20"/>
      <c r="AA611" s="20" t="s">
        <v>38</v>
      </c>
      <c r="AB611" s="22"/>
      <c r="AC611" s="22"/>
      <c r="AD611" s="20"/>
      <c r="AE611" s="941"/>
      <c r="AF611" s="334">
        <f t="shared" si="264"/>
        <v>0</v>
      </c>
      <c r="AG611" s="272">
        <f>IF(R611="kompletna",Q611*J611*0.0036*'lista, wskaźniki'!$F$13, IF(R611="częściowa",Q611*J611*0.0036*'lista, wskaźniki'!$F$14, IF(R611="brak",Q611*J611*0.0036*'lista, wskaźniki'!$F$15,)))</f>
        <v>0</v>
      </c>
      <c r="AH611" s="334">
        <f>IF(Y611="inne",K611*'lista, wskaźniki'!$E$35,IF(Y611="to samo źródło",0,IF(Y611=0,0)))</f>
        <v>0</v>
      </c>
      <c r="AI611" s="334">
        <f>IF(AA611="gaz z sieci",AC611*'lista, wskaźniki'!$D$21)</f>
        <v>0</v>
      </c>
      <c r="AJ611" s="272">
        <f>IF(AA611="węgiel",AB611*'lista, wskaźniki'!$D$20, IF('Sektor mieszkaniowy'!AA611="drewno",'Sektor mieszkaniowy'!AB611*'lista, wskaźniki'!$D$22,IF('Sektor mieszkaniowy'!AA611="pellet",AB611*'lista, wskaźniki'!$D$23,IF('Sektor mieszkaniowy'!AA611="gaz z sieci",AB611*'lista, wskaźniki'!$D$21,IF('Sektor mieszkaniowy'!AA611="olej opałowy",'Sektor mieszkaniowy'!AB611*'lista, wskaźniki'!$D$24)))))</f>
        <v>0</v>
      </c>
      <c r="AK611" s="1002"/>
      <c r="AL611" s="941"/>
      <c r="AM611" s="20">
        <f>IF(AA611="węgiel",AF611*1/3.6*'lista, wskaźniki'!$F$20,IF(AA611="drewno",AF611*1/3.6*'lista, wskaźniki'!$F$22,IF(AA611="pellet",AF611*1/3.6*'lista, wskaźniki'!$F$23,IF(AA611="gaz z sieci",AF611*1/3.6*'lista, wskaźniki'!$F$21,IF(AA611="olej opałowy",AF611*1/3.6*'lista, wskaźniki'!$F$24,0)))))</f>
        <v>0</v>
      </c>
      <c r="AN611" s="20">
        <f>IF(AA611="węgiel",AF611*'lista, wskaźniki'!$E$42,IF(AA611="drewno",AF611*'lista, wskaźniki'!$G$42,IF(AA611="pellet",AF611*'lista, wskaźniki'!$H$42,IF(AA611="gaz z sieci",AF611*'lista, wskaźniki'!$F$42,IF(AA611="olej opałowy",AF611*'lista, wskaźniki'!$I$42,0)))))</f>
        <v>0</v>
      </c>
      <c r="AO611" s="20">
        <f>IF(AA611="węgiel",AF611*'lista, wskaźniki'!$E$43,IF(AA611="drewno",AF611*'lista, wskaźniki'!$G$43,IF(AA611="pellet",AF611*'lista, wskaźniki'!$H$43,IF(AA611="gaz z sieci",AF611*'lista, wskaźniki'!$F$43,IF(AA611="olej opałowy",AF611*'lista, wskaźniki'!$I$43,0)))))</f>
        <v>0</v>
      </c>
      <c r="AP611" s="20">
        <f>IF(AA611="węgiel",AF611*'lista, wskaźniki'!$E$44,IF(AA611="drewno",AF611*'lista, wskaźniki'!$G$44,IF(AA611="pellet",AF611*'lista, wskaźniki'!$H$44,IF(AA611="gaz z sieci",AF611*'lista, wskaźniki'!$F$44,IF(AA611="olej opałowy",AF611*'lista, wskaźniki'!$I$44,0)))))</f>
        <v>0</v>
      </c>
      <c r="AQ611" s="20" t="b">
        <f>IF(Z611="gaz",AH611*1/3.6*'lista, wskaźniki'!$F$21,IF(Z611="energia elektryczna",AH611*1/3.6*'lista, wskaźniki'!$F$26))</f>
        <v>0</v>
      </c>
      <c r="AR611" s="20" t="b">
        <f>IF(Z611="gaz",AH611*'lista, wskaźniki'!$F$42,IF(Z611="energia elektryczna",AH611*0))</f>
        <v>0</v>
      </c>
      <c r="AS611" s="20" t="b">
        <f>IF(Z611="gaz",AH611*'lista, wskaźniki'!$F$43,IF(Z611="energia elektryczna",AH611*0))</f>
        <v>0</v>
      </c>
      <c r="AT611" s="20" t="b">
        <f>IF(Z611="gaz",AH611*'lista, wskaźniki'!$F$44,IF(Z611="energia elektryczna",AH611*0))</f>
        <v>0</v>
      </c>
      <c r="AU611" s="20">
        <f>AI611*1/3.6*'lista, wskaźniki'!$F$21</f>
        <v>0</v>
      </c>
      <c r="AV611" s="20">
        <f>AI611*'lista, wskaźniki'!$F$42</f>
        <v>0</v>
      </c>
      <c r="AW611" s="20">
        <f>AI611*'lista, wskaźniki'!$F$43</f>
        <v>0</v>
      </c>
      <c r="AX611" s="20">
        <f>AI611*'lista, wskaźniki'!$F$44</f>
        <v>0</v>
      </c>
      <c r="AY611" s="20">
        <f>AK611*'lista, wskaźniki'!$F$26</f>
        <v>0</v>
      </c>
      <c r="AZ611" s="20">
        <f t="shared" si="265"/>
        <v>0</v>
      </c>
      <c r="BA611" s="20">
        <f t="shared" si="266"/>
        <v>0</v>
      </c>
      <c r="BB611" s="20">
        <f t="shared" si="267"/>
        <v>0</v>
      </c>
      <c r="BC611" s="20">
        <f t="shared" si="268"/>
        <v>0</v>
      </c>
      <c r="BD611" s="941"/>
      <c r="BE611" s="941"/>
      <c r="BF611" s="941"/>
      <c r="BG611" s="941"/>
      <c r="BH611" s="20"/>
      <c r="BI611" s="941"/>
      <c r="BJ611" s="20"/>
      <c r="BK611" s="941"/>
      <c r="BL611" s="20"/>
      <c r="BM611" s="20"/>
      <c r="BN611" s="20"/>
      <c r="BO611" s="20"/>
      <c r="BP611" s="20"/>
      <c r="BQ611" s="20"/>
      <c r="BR611" s="20"/>
      <c r="BS611" s="1005"/>
      <c r="BT611" s="1005"/>
      <c r="BU611" s="1005"/>
      <c r="BV611" s="1005"/>
      <c r="BW611" s="1005"/>
      <c r="BX611" s="1005"/>
      <c r="BY611" s="1008"/>
      <c r="CA611" s="365" t="b">
        <f t="shared" si="269"/>
        <v>0</v>
      </c>
      <c r="CB611" s="365" t="b">
        <f t="shared" si="270"/>
        <v>0</v>
      </c>
      <c r="CC611" s="365" t="b">
        <f t="shared" si="271"/>
        <v>0</v>
      </c>
      <c r="CD611" s="365">
        <f t="shared" si="272"/>
        <v>0</v>
      </c>
      <c r="CE611" s="365" t="b">
        <f t="shared" si="273"/>
        <v>0</v>
      </c>
      <c r="CF611" s="365" t="b">
        <f t="shared" si="274"/>
        <v>0</v>
      </c>
      <c r="CG611" s="365" t="b">
        <f t="shared" si="275"/>
        <v>0</v>
      </c>
      <c r="CH611" s="365">
        <f t="shared" si="276"/>
        <v>0</v>
      </c>
      <c r="CI611" s="72" t="b">
        <f t="shared" si="277"/>
        <v>0</v>
      </c>
      <c r="CJ611" s="72" t="b">
        <f t="shared" si="278"/>
        <v>0</v>
      </c>
      <c r="CK611" s="72" t="b">
        <f t="shared" si="279"/>
        <v>0</v>
      </c>
      <c r="CL611" s="72">
        <f t="shared" si="280"/>
        <v>0</v>
      </c>
      <c r="CM611" s="72" t="b">
        <f t="shared" si="281"/>
        <v>0</v>
      </c>
      <c r="CN611" s="72" t="b">
        <f t="shared" si="282"/>
        <v>0</v>
      </c>
      <c r="CP611" s="13">
        <f t="shared" si="283"/>
        <v>0</v>
      </c>
      <c r="CQ611" s="13" t="b">
        <f t="shared" si="284"/>
        <v>0</v>
      </c>
      <c r="CR611" s="13" t="b">
        <f t="shared" si="285"/>
        <v>0</v>
      </c>
      <c r="CS611" s="13" t="b">
        <f t="shared" si="291"/>
        <v>0</v>
      </c>
      <c r="CT611" s="13" t="b">
        <f t="shared" si="290"/>
        <v>0</v>
      </c>
      <c r="CU611" s="13" t="b">
        <f t="shared" si="292"/>
        <v>0</v>
      </c>
      <c r="CV611" s="13" t="b">
        <f t="shared" si="286"/>
        <v>0</v>
      </c>
      <c r="CW611" s="13" t="b">
        <f t="shared" si="287"/>
        <v>0</v>
      </c>
      <c r="CX611" s="13" t="b">
        <f t="shared" si="288"/>
        <v>0</v>
      </c>
      <c r="CY611" s="13" t="b">
        <f t="shared" si="289"/>
        <v>0</v>
      </c>
    </row>
    <row r="612" spans="1:103" ht="15" thickBot="1">
      <c r="A612" s="933"/>
      <c r="B612" s="942"/>
      <c r="C612" s="942"/>
      <c r="D612" s="942"/>
      <c r="E612" s="942"/>
      <c r="F612" s="942"/>
      <c r="G612" s="942"/>
      <c r="H612" s="942"/>
      <c r="I612" s="942"/>
      <c r="J612" s="942"/>
      <c r="K612" s="942"/>
      <c r="L612" s="942"/>
      <c r="M612" s="942"/>
      <c r="N612" s="942"/>
      <c r="O612" s="176"/>
      <c r="P612" s="942"/>
      <c r="Q612" s="942"/>
      <c r="R612" s="942"/>
      <c r="S612" s="942"/>
      <c r="T612" s="942"/>
      <c r="U612" s="942"/>
      <c r="V612" s="942"/>
      <c r="W612" s="21"/>
      <c r="X612" s="21"/>
      <c r="Y612" s="21"/>
      <c r="Z612" s="21"/>
      <c r="AA612" s="21" t="s">
        <v>37</v>
      </c>
      <c r="AB612" s="55"/>
      <c r="AC612" s="55"/>
      <c r="AD612" s="21"/>
      <c r="AE612" s="942"/>
      <c r="AF612" s="334">
        <f t="shared" si="264"/>
        <v>0</v>
      </c>
      <c r="AG612" s="272">
        <f>IF(R612="kompletna",Q612*J612*0.0036*'lista, wskaźniki'!$F$13, IF(R612="częściowa",Q612*J612*0.0036*'lista, wskaźniki'!$F$14, IF(R612="brak",Q612*J612*0.0036*'lista, wskaźniki'!$F$15,)))</f>
        <v>0</v>
      </c>
      <c r="AH612" s="334">
        <f>IF(Y612="inne",K612*'lista, wskaźniki'!$E$35,IF(Y612="to samo źródło",0,IF(Y612=0,0)))</f>
        <v>0</v>
      </c>
      <c r="AI612" s="334" t="b">
        <f>IF(AA612="gaz z sieci",AC612*'lista, wskaźniki'!$D$21)</f>
        <v>0</v>
      </c>
      <c r="AJ612" s="272">
        <f>IF(AA612="węgiel",AB612*'lista, wskaźniki'!$D$20, IF('Sektor mieszkaniowy'!AA612="drewno",'Sektor mieszkaniowy'!AB612*'lista, wskaźniki'!$D$22,IF('Sektor mieszkaniowy'!AA612="pellet",AB612*'lista, wskaźniki'!$D$23,IF('Sektor mieszkaniowy'!AA612="gaz z sieci",AB612*'lista, wskaźniki'!$D$21,IF('Sektor mieszkaniowy'!AA612="olej opałowy",'Sektor mieszkaniowy'!AB612*'lista, wskaźniki'!$D$24)))))</f>
        <v>0</v>
      </c>
      <c r="AK612" s="1003"/>
      <c r="AL612" s="942"/>
      <c r="AM612" s="20">
        <f>IF(AA612="węgiel",AF612*1/3.6*'lista, wskaźniki'!$F$20,IF(AA612="drewno",AF612*1/3.6*'lista, wskaźniki'!$F$22,IF(AA612="pellet",AF612*1/3.6*'lista, wskaźniki'!$F$23,IF(AA612="gaz z sieci",AF612*1/3.6*'lista, wskaźniki'!$F$21,IF(AA612="olej opałowy",AF612*1/3.6*'lista, wskaźniki'!$F$24,0)))))</f>
        <v>0</v>
      </c>
      <c r="AN612" s="20">
        <f>IF(AA612="węgiel",AF612*'lista, wskaźniki'!$E$42,IF(AA612="drewno",AF612*'lista, wskaźniki'!$G$42,IF(AA612="pellet",AF612*'lista, wskaźniki'!$H$42,IF(AA612="gaz z sieci",AF612*'lista, wskaźniki'!$F$42,IF(AA612="olej opałowy",AF612*'lista, wskaźniki'!$I$42,0)))))</f>
        <v>0</v>
      </c>
      <c r="AO612" s="20">
        <f>IF(AA612="węgiel",AF612*'lista, wskaźniki'!$E$43,IF(AA612="drewno",AF612*'lista, wskaźniki'!$G$43,IF(AA612="pellet",AF612*'lista, wskaźniki'!$H$43,IF(AA612="gaz z sieci",AF612*'lista, wskaźniki'!$F$43,IF(AA612="olej opałowy",AF612*'lista, wskaźniki'!$I$43,0)))))</f>
        <v>0</v>
      </c>
      <c r="AP612" s="20">
        <f>IF(AA612="węgiel",AF612*'lista, wskaźniki'!$E$44,IF(AA612="drewno",AF612*'lista, wskaźniki'!$G$44,IF(AA612="pellet",AF612*'lista, wskaźniki'!$H$44,IF(AA612="gaz z sieci",AF612*'lista, wskaźniki'!$F$44,IF(AA612="olej opałowy",AF612*'lista, wskaźniki'!$I$44,0)))))</f>
        <v>0</v>
      </c>
      <c r="AQ612" s="20" t="b">
        <f>IF(Z612="gaz",AH612*1/3.6*'lista, wskaźniki'!$F$21,IF(Z612="energia elektryczna",AH612*1/3.6*'lista, wskaźniki'!$F$26))</f>
        <v>0</v>
      </c>
      <c r="AR612" s="20" t="b">
        <f>IF(Z612="gaz",AH612*'lista, wskaźniki'!$F$42,IF(Z612="energia elektryczna",AH612*0))</f>
        <v>0</v>
      </c>
      <c r="AS612" s="20" t="b">
        <f>IF(Z612="gaz",AH612*'lista, wskaźniki'!$F$43,IF(Z612="energia elektryczna",AH612*0))</f>
        <v>0</v>
      </c>
      <c r="AT612" s="20" t="b">
        <f>IF(Z612="gaz",AH612*'lista, wskaźniki'!$F$44,IF(Z612="energia elektryczna",AH612*0))</f>
        <v>0</v>
      </c>
      <c r="AU612" s="20">
        <f>AI612*1/3.6*'lista, wskaźniki'!$F$21</f>
        <v>0</v>
      </c>
      <c r="AV612" s="20">
        <f>AI612*'lista, wskaźniki'!$F$42</f>
        <v>0</v>
      </c>
      <c r="AW612" s="20">
        <f>AI612*'lista, wskaźniki'!$F$43</f>
        <v>0</v>
      </c>
      <c r="AX612" s="20">
        <f>AI612*'lista, wskaźniki'!$F$44</f>
        <v>0</v>
      </c>
      <c r="AY612" s="20">
        <f>AK612*'lista, wskaźniki'!$F$26</f>
        <v>0</v>
      </c>
      <c r="AZ612" s="20">
        <f t="shared" si="265"/>
        <v>0</v>
      </c>
      <c r="BA612" s="20">
        <f t="shared" si="266"/>
        <v>0</v>
      </c>
      <c r="BB612" s="20">
        <f t="shared" si="267"/>
        <v>0</v>
      </c>
      <c r="BC612" s="20">
        <f t="shared" si="268"/>
        <v>0</v>
      </c>
      <c r="BD612" s="942"/>
      <c r="BE612" s="942"/>
      <c r="BF612" s="942"/>
      <c r="BG612" s="942"/>
      <c r="BH612" s="21"/>
      <c r="BI612" s="942"/>
      <c r="BJ612" s="21"/>
      <c r="BK612" s="942"/>
      <c r="BL612" s="21"/>
      <c r="BM612" s="21"/>
      <c r="BN612" s="21"/>
      <c r="BO612" s="21"/>
      <c r="BP612" s="21"/>
      <c r="BQ612" s="21"/>
      <c r="BR612" s="21"/>
      <c r="BS612" s="1006"/>
      <c r="BT612" s="1006"/>
      <c r="BU612" s="1006"/>
      <c r="BV612" s="1006"/>
      <c r="BW612" s="1006"/>
      <c r="BX612" s="1006"/>
      <c r="BY612" s="1009"/>
      <c r="CA612" s="365" t="b">
        <f t="shared" si="269"/>
        <v>0</v>
      </c>
      <c r="CB612" s="365" t="b">
        <f t="shared" si="270"/>
        <v>0</v>
      </c>
      <c r="CC612" s="365" t="b">
        <f t="shared" si="271"/>
        <v>0</v>
      </c>
      <c r="CD612" s="365" t="b">
        <f t="shared" si="272"/>
        <v>0</v>
      </c>
      <c r="CE612" s="365">
        <f t="shared" si="273"/>
        <v>0</v>
      </c>
      <c r="CF612" s="365" t="b">
        <f t="shared" si="274"/>
        <v>0</v>
      </c>
      <c r="CG612" s="365" t="b">
        <f t="shared" si="275"/>
        <v>0</v>
      </c>
      <c r="CH612" s="365" t="b">
        <f t="shared" si="276"/>
        <v>0</v>
      </c>
      <c r="CI612" s="72" t="b">
        <f t="shared" si="277"/>
        <v>0</v>
      </c>
      <c r="CJ612" s="72" t="b">
        <f t="shared" si="278"/>
        <v>0</v>
      </c>
      <c r="CK612" s="72" t="b">
        <f t="shared" si="279"/>
        <v>0</v>
      </c>
      <c r="CL612" s="72">
        <f t="shared" si="280"/>
        <v>0</v>
      </c>
      <c r="CM612" s="72">
        <f t="shared" si="281"/>
        <v>0</v>
      </c>
      <c r="CN612" s="72" t="b">
        <f t="shared" si="282"/>
        <v>0</v>
      </c>
      <c r="CP612" s="13">
        <f t="shared" si="283"/>
        <v>0</v>
      </c>
      <c r="CQ612" s="13" t="b">
        <f t="shared" si="284"/>
        <v>0</v>
      </c>
      <c r="CR612" s="13" t="b">
        <f t="shared" si="285"/>
        <v>0</v>
      </c>
      <c r="CS612" s="13" t="b">
        <f t="shared" si="291"/>
        <v>0</v>
      </c>
      <c r="CT612" s="13" t="b">
        <f t="shared" si="290"/>
        <v>0</v>
      </c>
      <c r="CU612" s="13" t="b">
        <f t="shared" si="292"/>
        <v>0</v>
      </c>
      <c r="CV612" s="13" t="b">
        <f t="shared" si="286"/>
        <v>0</v>
      </c>
      <c r="CW612" s="13" t="b">
        <f t="shared" si="287"/>
        <v>0</v>
      </c>
      <c r="CX612" s="13" t="b">
        <f t="shared" si="288"/>
        <v>0</v>
      </c>
      <c r="CY612" s="13" t="b">
        <f t="shared" si="289"/>
        <v>0</v>
      </c>
    </row>
    <row r="613" spans="1:103" ht="15" thickBot="1">
      <c r="A613" s="931">
        <v>123</v>
      </c>
      <c r="B613" s="940" t="s">
        <v>235</v>
      </c>
      <c r="C613" s="940"/>
      <c r="D613" s="940" t="s">
        <v>1</v>
      </c>
      <c r="E613" s="940" t="s">
        <v>5</v>
      </c>
      <c r="F613" s="940">
        <v>8</v>
      </c>
      <c r="G613" s="940"/>
      <c r="H613" s="940"/>
      <c r="I613" s="940" t="s">
        <v>13</v>
      </c>
      <c r="J613" s="940"/>
      <c r="K613" s="940"/>
      <c r="L613" s="940" t="s">
        <v>16</v>
      </c>
      <c r="M613" s="940">
        <v>100</v>
      </c>
      <c r="N613" s="940" t="s">
        <v>16</v>
      </c>
      <c r="O613" s="174"/>
      <c r="P613" s="940" t="s">
        <v>16</v>
      </c>
      <c r="Q613" s="940">
        <f>IF(I613="&lt;1966",'lista, wskaźniki'!$G$4,IF(I613="1967-1985",'lista, wskaźniki'!$G$5,IF(I613="1986-1992",'lista, wskaźniki'!$G$6,IF(I613="1993-1996",'lista, wskaźniki'!$G$7,IF(I613="&gt;1997",'lista, wskaźniki'!$G$8,IF(I613=0,'lista, wskaźniki'!$G$4))))))</f>
        <v>130</v>
      </c>
      <c r="R613" s="940" t="s">
        <v>23</v>
      </c>
      <c r="S613" s="940" t="s">
        <v>28</v>
      </c>
      <c r="T613" s="940">
        <v>1.5</v>
      </c>
      <c r="U613" s="940">
        <v>1995</v>
      </c>
      <c r="V613" s="940"/>
      <c r="W613" s="20" t="s">
        <v>36</v>
      </c>
      <c r="X613" s="19" t="s">
        <v>39</v>
      </c>
      <c r="Y613" s="19" t="s">
        <v>42</v>
      </c>
      <c r="Z613" s="19"/>
      <c r="AA613" s="19" t="s">
        <v>35</v>
      </c>
      <c r="AB613" s="54"/>
      <c r="AC613" s="54"/>
      <c r="AD613" s="19"/>
      <c r="AE613" s="940">
        <v>12</v>
      </c>
      <c r="AF613" s="334">
        <f t="shared" si="264"/>
        <v>0</v>
      </c>
      <c r="AG613" s="272">
        <f>IF(R613="kompletna",Q613*J613*0.0036*'lista, wskaźniki'!$F$13, IF(R613="częściowa",Q613*J613*0.0036*'lista, wskaźniki'!$F$14, IF(R613="brak",Q613*J613*0.0036*'lista, wskaźniki'!$F$15,)))</f>
        <v>0</v>
      </c>
      <c r="AH613" s="334">
        <f>IF(Y613="inne",K613*'lista, wskaźniki'!$E$35,IF(Y613="to samo źródło",0,IF(Y613=0,0)))</f>
        <v>0</v>
      </c>
      <c r="AI613" s="334" t="b">
        <f>IF(AA613="gaz z sieci",AC613*'lista, wskaźniki'!$D$21)</f>
        <v>0</v>
      </c>
      <c r="AJ613" s="272">
        <f>IF(AA613="węgiel",AB613*'lista, wskaźniki'!$D$20, IF('Sektor mieszkaniowy'!AA613="drewno",'Sektor mieszkaniowy'!AB613*'lista, wskaźniki'!$D$22,IF('Sektor mieszkaniowy'!AA613="pellet",AB613*'lista, wskaźniki'!$D$23,IF('Sektor mieszkaniowy'!AA613="gaz z sieci",AB613*'lista, wskaźniki'!$D$21,IF('Sektor mieszkaniowy'!AA613="olej opałowy",'Sektor mieszkaniowy'!AB613*'lista, wskaźniki'!$D$24)))))</f>
        <v>0</v>
      </c>
      <c r="AK613" s="1001">
        <v>1</v>
      </c>
      <c r="AL613" s="940">
        <v>1200</v>
      </c>
      <c r="AM613" s="20">
        <f>IF(AA613="węgiel",AF613*1/3.6*'lista, wskaźniki'!$F$20,IF(AA613="drewno",AF613*1/3.6*'lista, wskaźniki'!$F$22,IF(AA613="pellet",AF613*1/3.6*'lista, wskaźniki'!$F$23,IF(AA613="gaz z sieci",AF613*1/3.6*'lista, wskaźniki'!$F$21,IF(AA613="olej opałowy",AF613*1/3.6*'lista, wskaźniki'!$F$24,0)))))</f>
        <v>0</v>
      </c>
      <c r="AN613" s="20">
        <f>IF(AA613="węgiel",AF613*'lista, wskaźniki'!$E$42,IF(AA613="drewno",AF613*'lista, wskaźniki'!$G$42,IF(AA613="pellet",AF613*'lista, wskaźniki'!$H$42,IF(AA613="gaz z sieci",AF613*'lista, wskaźniki'!$F$42,IF(AA613="olej opałowy",AF613*'lista, wskaźniki'!$I$42,0)))))</f>
        <v>0</v>
      </c>
      <c r="AO613" s="20">
        <f>IF(AA613="węgiel",AF613*'lista, wskaźniki'!$E$43,IF(AA613="drewno",AF613*'lista, wskaźniki'!$G$43,IF(AA613="pellet",AF613*'lista, wskaźniki'!$H$43,IF(AA613="gaz z sieci",AF613*'lista, wskaźniki'!$F$43,IF(AA613="olej opałowy",AF613*'lista, wskaźniki'!$I$43,0)))))</f>
        <v>0</v>
      </c>
      <c r="AP613" s="20">
        <f>IF(AA613="węgiel",AF613*'lista, wskaźniki'!$E$44,IF(AA613="drewno",AF613*'lista, wskaźniki'!$G$44,IF(AA613="pellet",AF613*'lista, wskaźniki'!$H$44,IF(AA613="gaz z sieci",AF613*'lista, wskaźniki'!$F$44,IF(AA613="olej opałowy",AF613*'lista, wskaźniki'!$I$44,0)))))</f>
        <v>0</v>
      </c>
      <c r="AQ613" s="20" t="b">
        <f>IF(Z613="gaz",AH613*1/3.6*'lista, wskaźniki'!$F$21,IF(Z613="energia elektryczna",AH613*1/3.6*'lista, wskaźniki'!$F$26))</f>
        <v>0</v>
      </c>
      <c r="AR613" s="20" t="b">
        <f>IF(Z613="gaz",AH613*'lista, wskaźniki'!$F$42,IF(Z613="energia elektryczna",AH613*0))</f>
        <v>0</v>
      </c>
      <c r="AS613" s="20" t="b">
        <f>IF(Z613="gaz",AH613*'lista, wskaźniki'!$F$43,IF(Z613="energia elektryczna",AH613*0))</f>
        <v>0</v>
      </c>
      <c r="AT613" s="20" t="b">
        <f>IF(Z613="gaz",AH613*'lista, wskaźniki'!$F$44,IF(Z613="energia elektryczna",AH613*0))</f>
        <v>0</v>
      </c>
      <c r="AU613" s="20">
        <f>AI613*1/3.6*'lista, wskaźniki'!$F$21</f>
        <v>0</v>
      </c>
      <c r="AV613" s="20">
        <f>AI613*'lista, wskaźniki'!$F$42</f>
        <v>0</v>
      </c>
      <c r="AW613" s="20">
        <f>AI613*'lista, wskaźniki'!$F$43</f>
        <v>0</v>
      </c>
      <c r="AX613" s="20">
        <f>AI613*'lista, wskaźniki'!$F$44</f>
        <v>0</v>
      </c>
      <c r="AY613" s="20">
        <f>AK613*'lista, wskaźniki'!$F$26</f>
        <v>0.89</v>
      </c>
      <c r="AZ613" s="20">
        <f t="shared" si="265"/>
        <v>0.89</v>
      </c>
      <c r="BA613" s="20">
        <f t="shared" si="266"/>
        <v>0</v>
      </c>
      <c r="BB613" s="20">
        <f t="shared" si="267"/>
        <v>0</v>
      </c>
      <c r="BC613" s="20">
        <f t="shared" si="268"/>
        <v>0</v>
      </c>
      <c r="BD613" s="940" t="s">
        <v>17</v>
      </c>
      <c r="BE613" s="940" t="s">
        <v>16</v>
      </c>
      <c r="BF613" s="940" t="s">
        <v>17</v>
      </c>
      <c r="BG613" s="940" t="s">
        <v>17</v>
      </c>
      <c r="BH613" s="19"/>
      <c r="BI613" s="940" t="s">
        <v>16</v>
      </c>
      <c r="BJ613" s="19" t="s">
        <v>52</v>
      </c>
      <c r="BK613" s="940" t="s">
        <v>17</v>
      </c>
      <c r="BL613" s="19"/>
      <c r="BM613" s="19"/>
      <c r="BN613" s="19"/>
      <c r="BO613" s="19" t="s">
        <v>57</v>
      </c>
      <c r="BP613" s="19" t="s">
        <v>53</v>
      </c>
      <c r="BQ613" s="19" t="s">
        <v>120</v>
      </c>
      <c r="BR613" s="19">
        <v>1</v>
      </c>
      <c r="BS613" s="1004">
        <v>20000</v>
      </c>
      <c r="BT613" s="1004"/>
      <c r="BU613" s="1004">
        <v>1200</v>
      </c>
      <c r="BV613" s="1004"/>
      <c r="BW613" s="1004"/>
      <c r="BX613" s="1004">
        <v>6000</v>
      </c>
      <c r="BY613" s="1007"/>
      <c r="CA613" s="365">
        <f t="shared" si="269"/>
        <v>0</v>
      </c>
      <c r="CB613" s="365" t="b">
        <f t="shared" si="270"/>
        <v>0</v>
      </c>
      <c r="CC613" s="365" t="b">
        <f t="shared" si="271"/>
        <v>0</v>
      </c>
      <c r="CD613" s="365" t="b">
        <f t="shared" si="272"/>
        <v>0</v>
      </c>
      <c r="CE613" s="365" t="b">
        <f t="shared" si="273"/>
        <v>0</v>
      </c>
      <c r="CF613" s="365" t="b">
        <f t="shared" si="274"/>
        <v>0</v>
      </c>
      <c r="CG613" s="365" t="b">
        <f t="shared" si="275"/>
        <v>0</v>
      </c>
      <c r="CH613" s="365" t="b">
        <f t="shared" si="276"/>
        <v>0</v>
      </c>
      <c r="CI613" s="72">
        <f t="shared" si="277"/>
        <v>0</v>
      </c>
      <c r="CJ613" s="72" t="b">
        <f t="shared" si="278"/>
        <v>0</v>
      </c>
      <c r="CK613" s="72" t="b">
        <f t="shared" si="279"/>
        <v>0</v>
      </c>
      <c r="CL613" s="72">
        <f t="shared" si="280"/>
        <v>0</v>
      </c>
      <c r="CM613" s="72" t="b">
        <f t="shared" si="281"/>
        <v>0</v>
      </c>
      <c r="CN613" s="72" t="b">
        <f t="shared" si="282"/>
        <v>0</v>
      </c>
      <c r="CP613" s="13" t="b">
        <f t="shared" si="283"/>
        <v>0</v>
      </c>
      <c r="CQ613" s="13">
        <f t="shared" si="284"/>
        <v>0</v>
      </c>
      <c r="CR613" s="13" t="b">
        <f t="shared" si="285"/>
        <v>0</v>
      </c>
      <c r="CS613" s="13">
        <f t="shared" si="291"/>
        <v>0</v>
      </c>
      <c r="CT613" s="13" t="b">
        <f t="shared" si="290"/>
        <v>0</v>
      </c>
      <c r="CU613" s="13">
        <f t="shared" si="292"/>
        <v>0</v>
      </c>
      <c r="CV613" s="13">
        <f t="shared" si="286"/>
        <v>0</v>
      </c>
      <c r="CW613" s="13">
        <f t="shared" si="287"/>
        <v>0</v>
      </c>
      <c r="CX613" s="13" t="b">
        <f t="shared" si="288"/>
        <v>0</v>
      </c>
      <c r="CY613" s="13">
        <f t="shared" si="289"/>
        <v>0</v>
      </c>
    </row>
    <row r="614" spans="1:103" ht="15" thickBot="1">
      <c r="A614" s="932"/>
      <c r="B614" s="941"/>
      <c r="C614" s="941"/>
      <c r="D614" s="941"/>
      <c r="E614" s="941"/>
      <c r="F614" s="941"/>
      <c r="G614" s="941"/>
      <c r="H614" s="941"/>
      <c r="I614" s="941"/>
      <c r="J614" s="941"/>
      <c r="K614" s="941"/>
      <c r="L614" s="941"/>
      <c r="M614" s="941"/>
      <c r="N614" s="941"/>
      <c r="O614" s="175"/>
      <c r="P614" s="941"/>
      <c r="Q614" s="941"/>
      <c r="R614" s="941"/>
      <c r="S614" s="941"/>
      <c r="T614" s="941"/>
      <c r="U614" s="941"/>
      <c r="V614" s="941"/>
      <c r="W614" s="20"/>
      <c r="X614" s="20"/>
      <c r="Y614" s="20"/>
      <c r="Z614" s="20"/>
      <c r="AA614" s="20" t="s">
        <v>36</v>
      </c>
      <c r="AB614" s="22">
        <v>15</v>
      </c>
      <c r="AC614" s="22"/>
      <c r="AD614" s="20">
        <v>1500</v>
      </c>
      <c r="AE614" s="941"/>
      <c r="AF614" s="334">
        <f t="shared" si="264"/>
        <v>234</v>
      </c>
      <c r="AG614" s="272">
        <f>IF(R614="kompletna",Q614*J614*0.0036*'lista, wskaźniki'!$F$13, IF(R614="częściowa",Q614*J614*0.0036*'lista, wskaźniki'!$F$14, IF(R614="brak",Q614*J614*0.0036*'lista, wskaźniki'!$F$15,)))</f>
        <v>0</v>
      </c>
      <c r="AH614" s="334">
        <f>IF(Y614="inne",K614*'lista, wskaźniki'!$E$35,IF(Y614="to samo źródło",0,IF(Y614=0,0)))</f>
        <v>0</v>
      </c>
      <c r="AI614" s="334" t="b">
        <f>IF(AA614="gaz z sieci",AC614*'lista, wskaźniki'!$D$21)</f>
        <v>0</v>
      </c>
      <c r="AJ614" s="272">
        <f>IF(AA614="węgiel",AB614*'lista, wskaźniki'!$D$20, IF('Sektor mieszkaniowy'!AA614="drewno",'Sektor mieszkaniowy'!AB614*'lista, wskaźniki'!$D$22,IF('Sektor mieszkaniowy'!AA614="pellet",AB614*'lista, wskaźniki'!$D$23,IF('Sektor mieszkaniowy'!AA614="gaz z sieci",AB614*'lista, wskaźniki'!$D$21,IF('Sektor mieszkaniowy'!AA614="olej opałowy",'Sektor mieszkaniowy'!AB614*'lista, wskaźniki'!$D$24)))))</f>
        <v>234</v>
      </c>
      <c r="AK614" s="1002"/>
      <c r="AL614" s="941"/>
      <c r="AM614" s="20">
        <f>IF(AA614="węgiel",AF614*1/3.6*'lista, wskaźniki'!$F$20,IF(AA614="drewno",AF614*1/3.6*'lista, wskaźniki'!$F$22,IF(AA614="pellet",AF614*1/3.6*'lista, wskaźniki'!$F$23,IF(AA614="gaz z sieci",AF614*1/3.6*'lista, wskaźniki'!$F$21,IF(AA614="olej opałowy",AF614*1/3.6*'lista, wskaźniki'!$F$24,0)))))</f>
        <v>0</v>
      </c>
      <c r="AN614" s="20">
        <f>IF(AA614="węgiel",AF614*'lista, wskaźniki'!$E$42,IF(AA614="drewno",AF614*'lista, wskaźniki'!$G$42,IF(AA614="pellet",AF614*'lista, wskaźniki'!$H$42,IF(AA614="gaz z sieci",AF614*'lista, wskaźniki'!$F$42,IF(AA614="olej opałowy",AF614*'lista, wskaźniki'!$I$42,0)))))</f>
        <v>0.18953999999999999</v>
      </c>
      <c r="AO614" s="20">
        <f>IF(AA614="węgiel",AF614*'lista, wskaźniki'!$E$43,IF(AA614="drewno",AF614*'lista, wskaźniki'!$G$43,IF(AA614="pellet",AF614*'lista, wskaźniki'!$H$43,IF(AA614="gaz z sieci",AF614*'lista, wskaźniki'!$F$43,IF(AA614="olej opałowy",AF614*'lista, wskaźniki'!$I$43,0)))))</f>
        <v>0.18953999999999999</v>
      </c>
      <c r="AP614" s="20">
        <f>IF(AA614="węgiel",AF614*'lista, wskaźniki'!$E$44,IF(AA614="drewno",AF614*'lista, wskaźniki'!$G$44,IF(AA614="pellet",AF614*'lista, wskaźniki'!$H$44,IF(AA614="gaz z sieci",AF614*'lista, wskaźniki'!$F$44,IF(AA614="olej opałowy",AF614*'lista, wskaźniki'!$I$44,0)))))</f>
        <v>5.8499999999999999E-5</v>
      </c>
      <c r="AQ614" s="20" t="b">
        <f>IF(Z614="gaz",AH614*1/3.6*'lista, wskaźniki'!$F$21,IF(Z614="energia elektryczna",AH614*1/3.6*'lista, wskaźniki'!$F$26))</f>
        <v>0</v>
      </c>
      <c r="AR614" s="20" t="b">
        <f>IF(Z614="gaz",AH614*'lista, wskaźniki'!$F$42,IF(Z614="energia elektryczna",AH614*0))</f>
        <v>0</v>
      </c>
      <c r="AS614" s="20" t="b">
        <f>IF(Z614="gaz",AH614*'lista, wskaźniki'!$F$43,IF(Z614="energia elektryczna",AH614*0))</f>
        <v>0</v>
      </c>
      <c r="AT614" s="20" t="b">
        <f>IF(Z614="gaz",AH614*'lista, wskaźniki'!$F$44,IF(Z614="energia elektryczna",AH614*0))</f>
        <v>0</v>
      </c>
      <c r="AU614" s="20">
        <f>AI614*1/3.6*'lista, wskaźniki'!$F$21</f>
        <v>0</v>
      </c>
      <c r="AV614" s="20">
        <f>AI614*'lista, wskaźniki'!$F$42</f>
        <v>0</v>
      </c>
      <c r="AW614" s="20">
        <f>AI614*'lista, wskaźniki'!$F$43</f>
        <v>0</v>
      </c>
      <c r="AX614" s="20">
        <f>AI614*'lista, wskaźniki'!$F$44</f>
        <v>0</v>
      </c>
      <c r="AY614" s="20">
        <f>AK614*'lista, wskaźniki'!$F$26</f>
        <v>0</v>
      </c>
      <c r="AZ614" s="20">
        <f t="shared" si="265"/>
        <v>0</v>
      </c>
      <c r="BA614" s="20">
        <f t="shared" si="266"/>
        <v>0.18953999999999999</v>
      </c>
      <c r="BB614" s="20">
        <f t="shared" si="267"/>
        <v>0.18953999999999999</v>
      </c>
      <c r="BC614" s="20">
        <f t="shared" si="268"/>
        <v>5.8499999999999999E-5</v>
      </c>
      <c r="BD614" s="941"/>
      <c r="BE614" s="941"/>
      <c r="BF614" s="941"/>
      <c r="BG614" s="941"/>
      <c r="BH614" s="20"/>
      <c r="BI614" s="941"/>
      <c r="BJ614" s="20"/>
      <c r="BK614" s="941"/>
      <c r="BL614" s="20"/>
      <c r="BM614" s="20"/>
      <c r="BN614" s="20"/>
      <c r="BO614" s="20"/>
      <c r="BP614" s="20"/>
      <c r="BQ614" s="20"/>
      <c r="BR614" s="20"/>
      <c r="BS614" s="1005"/>
      <c r="BT614" s="1005"/>
      <c r="BU614" s="1005"/>
      <c r="BV614" s="1005"/>
      <c r="BW614" s="1005"/>
      <c r="BX614" s="1005"/>
      <c r="BY614" s="1008"/>
      <c r="CA614" s="365" t="b">
        <f t="shared" si="269"/>
        <v>0</v>
      </c>
      <c r="CB614" s="365">
        <f t="shared" si="270"/>
        <v>234</v>
      </c>
      <c r="CC614" s="365" t="b">
        <f t="shared" si="271"/>
        <v>0</v>
      </c>
      <c r="CD614" s="365" t="b">
        <f t="shared" si="272"/>
        <v>0</v>
      </c>
      <c r="CE614" s="365" t="b">
        <f t="shared" si="273"/>
        <v>0</v>
      </c>
      <c r="CF614" s="365" t="b">
        <f t="shared" si="274"/>
        <v>0</v>
      </c>
      <c r="CG614" s="365" t="b">
        <f t="shared" si="275"/>
        <v>0</v>
      </c>
      <c r="CH614" s="365" t="b">
        <f t="shared" si="276"/>
        <v>0</v>
      </c>
      <c r="CI614" s="72" t="b">
        <f t="shared" si="277"/>
        <v>0</v>
      </c>
      <c r="CJ614" s="72">
        <f t="shared" si="278"/>
        <v>234</v>
      </c>
      <c r="CK614" s="72" t="b">
        <f t="shared" si="279"/>
        <v>0</v>
      </c>
      <c r="CL614" s="72">
        <f t="shared" si="280"/>
        <v>0</v>
      </c>
      <c r="CM614" s="72" t="b">
        <f t="shared" si="281"/>
        <v>0</v>
      </c>
      <c r="CN614" s="72" t="b">
        <f t="shared" si="282"/>
        <v>0</v>
      </c>
      <c r="CP614" s="13">
        <f t="shared" si="283"/>
        <v>0</v>
      </c>
      <c r="CQ614" s="13" t="b">
        <f t="shared" si="284"/>
        <v>0</v>
      </c>
      <c r="CR614" s="13" t="b">
        <f t="shared" si="285"/>
        <v>0</v>
      </c>
      <c r="CS614" s="13" t="b">
        <f t="shared" si="291"/>
        <v>0</v>
      </c>
      <c r="CT614" s="13" t="b">
        <f t="shared" si="290"/>
        <v>0</v>
      </c>
      <c r="CU614" s="13" t="b">
        <f t="shared" si="292"/>
        <v>0</v>
      </c>
      <c r="CV614" s="13" t="b">
        <f t="shared" si="286"/>
        <v>0</v>
      </c>
      <c r="CW614" s="13" t="b">
        <f t="shared" si="287"/>
        <v>0</v>
      </c>
      <c r="CX614" s="13" t="b">
        <f t="shared" si="288"/>
        <v>0</v>
      </c>
      <c r="CY614" s="13" t="b">
        <f t="shared" si="289"/>
        <v>0</v>
      </c>
    </row>
    <row r="615" spans="1:103" ht="15" thickBot="1">
      <c r="A615" s="932"/>
      <c r="B615" s="941"/>
      <c r="C615" s="941"/>
      <c r="D615" s="941"/>
      <c r="E615" s="941"/>
      <c r="F615" s="941"/>
      <c r="G615" s="941"/>
      <c r="H615" s="941"/>
      <c r="I615" s="941"/>
      <c r="J615" s="941"/>
      <c r="K615" s="941"/>
      <c r="L615" s="941"/>
      <c r="M615" s="941"/>
      <c r="N615" s="941"/>
      <c r="O615" s="175"/>
      <c r="P615" s="941"/>
      <c r="Q615" s="941"/>
      <c r="R615" s="941"/>
      <c r="S615" s="941"/>
      <c r="T615" s="941"/>
      <c r="U615" s="941"/>
      <c r="V615" s="941"/>
      <c r="W615" s="20"/>
      <c r="X615" s="20"/>
      <c r="Y615" s="20"/>
      <c r="Z615" s="20"/>
      <c r="AA615" s="20" t="s">
        <v>50</v>
      </c>
      <c r="AB615" s="22"/>
      <c r="AC615" s="22"/>
      <c r="AD615" s="20"/>
      <c r="AE615" s="941"/>
      <c r="AF615" s="334">
        <f t="shared" si="264"/>
        <v>0</v>
      </c>
      <c r="AG615" s="272">
        <f>IF(R615="kompletna",Q615*J615*0.0036*'lista, wskaźniki'!$F$13, IF(R615="częściowa",Q615*J615*0.0036*'lista, wskaźniki'!$F$14, IF(R615="brak",Q615*J615*0.0036*'lista, wskaźniki'!$F$15,)))</f>
        <v>0</v>
      </c>
      <c r="AH615" s="334">
        <f>IF(Y615="inne",K615*'lista, wskaźniki'!$E$35,IF(Y615="to samo źródło",0,IF(Y615=0,0)))</f>
        <v>0</v>
      </c>
      <c r="AI615" s="334" t="b">
        <f>IF(AA615="gaz z sieci",AC615*'lista, wskaźniki'!$D$21)</f>
        <v>0</v>
      </c>
      <c r="AJ615" s="272">
        <f>IF(AA615="węgiel",AB615*'lista, wskaźniki'!$D$20, IF('Sektor mieszkaniowy'!AA615="drewno",'Sektor mieszkaniowy'!AB615*'lista, wskaźniki'!$D$22,IF('Sektor mieszkaniowy'!AA615="pellet",AB615*'lista, wskaźniki'!$D$23,IF('Sektor mieszkaniowy'!AA615="gaz z sieci",AB615*'lista, wskaźniki'!$D$21,IF('Sektor mieszkaniowy'!AA615="olej opałowy",'Sektor mieszkaniowy'!AB615*'lista, wskaźniki'!$D$24)))))</f>
        <v>0</v>
      </c>
      <c r="AK615" s="1002"/>
      <c r="AL615" s="941"/>
      <c r="AM615" s="20">
        <f>IF(AA615="węgiel",AF615*1/3.6*'lista, wskaźniki'!$F$20,IF(AA615="drewno",AF615*1/3.6*'lista, wskaźniki'!$F$22,IF(AA615="pellet",AF615*1/3.6*'lista, wskaźniki'!$F$23,IF(AA615="gaz z sieci",AF615*1/3.6*'lista, wskaźniki'!$F$21,IF(AA615="olej opałowy",AF615*1/3.6*'lista, wskaźniki'!$F$24,0)))))</f>
        <v>0</v>
      </c>
      <c r="AN615" s="20">
        <f>IF(AA615="węgiel",AF615*'lista, wskaźniki'!$E$42,IF(AA615="drewno",AF615*'lista, wskaźniki'!$G$42,IF(AA615="pellet",AF615*'lista, wskaźniki'!$H$42,IF(AA615="gaz z sieci",AF615*'lista, wskaźniki'!$F$42,IF(AA615="olej opałowy",AF615*'lista, wskaźniki'!$I$42,0)))))</f>
        <v>0</v>
      </c>
      <c r="AO615" s="20">
        <f>IF(AA615="węgiel",AF615*'lista, wskaźniki'!$E$43,IF(AA615="drewno",AF615*'lista, wskaźniki'!$G$43,IF(AA615="pellet",AF615*'lista, wskaźniki'!$H$43,IF(AA615="gaz z sieci",AF615*'lista, wskaźniki'!$F$43,IF(AA615="olej opałowy",AF615*'lista, wskaźniki'!$I$43,0)))))</f>
        <v>0</v>
      </c>
      <c r="AP615" s="20">
        <f>IF(AA615="węgiel",AF615*'lista, wskaźniki'!$E$44,IF(AA615="drewno",AF615*'lista, wskaźniki'!$G$44,IF(AA615="pellet",AF615*'lista, wskaźniki'!$H$44,IF(AA615="gaz z sieci",AF615*'lista, wskaźniki'!$F$44,IF(AA615="olej opałowy",AF615*'lista, wskaźniki'!$I$44,0)))))</f>
        <v>0</v>
      </c>
      <c r="AQ615" s="20" t="b">
        <f>IF(Z615="gaz",AH615*1/3.6*'lista, wskaźniki'!$F$21,IF(Z615="energia elektryczna",AH615*1/3.6*'lista, wskaźniki'!$F$26))</f>
        <v>0</v>
      </c>
      <c r="AR615" s="20" t="b">
        <f>IF(Z615="gaz",AH615*'lista, wskaźniki'!$F$42,IF(Z615="energia elektryczna",AH615*0))</f>
        <v>0</v>
      </c>
      <c r="AS615" s="20" t="b">
        <f>IF(Z615="gaz",AH615*'lista, wskaźniki'!$F$43,IF(Z615="energia elektryczna",AH615*0))</f>
        <v>0</v>
      </c>
      <c r="AT615" s="20" t="b">
        <f>IF(Z615="gaz",AH615*'lista, wskaźniki'!$F$44,IF(Z615="energia elektryczna",AH615*0))</f>
        <v>0</v>
      </c>
      <c r="AU615" s="20">
        <f>AI615*1/3.6*'lista, wskaźniki'!$F$21</f>
        <v>0</v>
      </c>
      <c r="AV615" s="20">
        <f>AI615*'lista, wskaźniki'!$F$42</f>
        <v>0</v>
      </c>
      <c r="AW615" s="20">
        <f>AI615*'lista, wskaźniki'!$F$43</f>
        <v>0</v>
      </c>
      <c r="AX615" s="20">
        <f>AI615*'lista, wskaźniki'!$F$44</f>
        <v>0</v>
      </c>
      <c r="AY615" s="20">
        <f>AK615*'lista, wskaźniki'!$F$26</f>
        <v>0</v>
      </c>
      <c r="AZ615" s="20">
        <f t="shared" si="265"/>
        <v>0</v>
      </c>
      <c r="BA615" s="20">
        <f t="shared" si="266"/>
        <v>0</v>
      </c>
      <c r="BB615" s="20">
        <f t="shared" si="267"/>
        <v>0</v>
      </c>
      <c r="BC615" s="20">
        <f t="shared" si="268"/>
        <v>0</v>
      </c>
      <c r="BD615" s="941"/>
      <c r="BE615" s="941"/>
      <c r="BF615" s="941"/>
      <c r="BG615" s="941"/>
      <c r="BH615" s="20"/>
      <c r="BI615" s="941"/>
      <c r="BJ615" s="20"/>
      <c r="BK615" s="941"/>
      <c r="BL615" s="20"/>
      <c r="BM615" s="20"/>
      <c r="BN615" s="20"/>
      <c r="BO615" s="20"/>
      <c r="BP615" s="20"/>
      <c r="BQ615" s="20"/>
      <c r="BR615" s="20"/>
      <c r="BS615" s="1005"/>
      <c r="BT615" s="1005"/>
      <c r="BU615" s="1005"/>
      <c r="BV615" s="1005"/>
      <c r="BW615" s="1005"/>
      <c r="BX615" s="1005"/>
      <c r="BY615" s="1008"/>
      <c r="CA615" s="365" t="b">
        <f t="shared" si="269"/>
        <v>0</v>
      </c>
      <c r="CB615" s="365" t="b">
        <f t="shared" si="270"/>
        <v>0</v>
      </c>
      <c r="CC615" s="365">
        <f t="shared" si="271"/>
        <v>0</v>
      </c>
      <c r="CD615" s="365" t="b">
        <f t="shared" si="272"/>
        <v>0</v>
      </c>
      <c r="CE615" s="365" t="b">
        <f t="shared" si="273"/>
        <v>0</v>
      </c>
      <c r="CF615" s="365" t="b">
        <f t="shared" si="274"/>
        <v>0</v>
      </c>
      <c r="CG615" s="365" t="b">
        <f t="shared" si="275"/>
        <v>0</v>
      </c>
      <c r="CH615" s="365" t="b">
        <f t="shared" si="276"/>
        <v>0</v>
      </c>
      <c r="CI615" s="72" t="b">
        <f t="shared" si="277"/>
        <v>0</v>
      </c>
      <c r="CJ615" s="72" t="b">
        <f t="shared" si="278"/>
        <v>0</v>
      </c>
      <c r="CK615" s="72">
        <f t="shared" si="279"/>
        <v>0</v>
      </c>
      <c r="CL615" s="72">
        <f t="shared" si="280"/>
        <v>0</v>
      </c>
      <c r="CM615" s="72" t="b">
        <f t="shared" si="281"/>
        <v>0</v>
      </c>
      <c r="CN615" s="72" t="b">
        <f t="shared" si="282"/>
        <v>0</v>
      </c>
      <c r="CP615" s="13">
        <f t="shared" si="283"/>
        <v>0</v>
      </c>
      <c r="CQ615" s="13" t="b">
        <f t="shared" si="284"/>
        <v>0</v>
      </c>
      <c r="CR615" s="13" t="b">
        <f t="shared" si="285"/>
        <v>0</v>
      </c>
      <c r="CS615" s="13" t="b">
        <f t="shared" si="291"/>
        <v>0</v>
      </c>
      <c r="CT615" s="13" t="b">
        <f t="shared" si="290"/>
        <v>0</v>
      </c>
      <c r="CU615" s="13" t="b">
        <f t="shared" si="292"/>
        <v>0</v>
      </c>
      <c r="CV615" s="13" t="b">
        <f t="shared" si="286"/>
        <v>0</v>
      </c>
      <c r="CW615" s="13" t="b">
        <f t="shared" si="287"/>
        <v>0</v>
      </c>
      <c r="CX615" s="13" t="b">
        <f t="shared" si="288"/>
        <v>0</v>
      </c>
      <c r="CY615" s="13" t="b">
        <f t="shared" si="289"/>
        <v>0</v>
      </c>
    </row>
    <row r="616" spans="1:103" ht="15" thickBot="1">
      <c r="A616" s="932"/>
      <c r="B616" s="941"/>
      <c r="C616" s="941"/>
      <c r="D616" s="941"/>
      <c r="E616" s="941"/>
      <c r="F616" s="941"/>
      <c r="G616" s="941"/>
      <c r="H616" s="941"/>
      <c r="I616" s="941"/>
      <c r="J616" s="941"/>
      <c r="K616" s="941"/>
      <c r="L616" s="941"/>
      <c r="M616" s="941"/>
      <c r="N616" s="941"/>
      <c r="O616" s="175"/>
      <c r="P616" s="941"/>
      <c r="Q616" s="941"/>
      <c r="R616" s="941"/>
      <c r="S616" s="941"/>
      <c r="T616" s="941"/>
      <c r="U616" s="941"/>
      <c r="V616" s="941"/>
      <c r="W616" s="20"/>
      <c r="X616" s="20"/>
      <c r="Y616" s="20"/>
      <c r="Z616" s="20"/>
      <c r="AA616" s="20" t="s">
        <v>38</v>
      </c>
      <c r="AB616" s="22"/>
      <c r="AC616" s="22"/>
      <c r="AD616" s="20"/>
      <c r="AE616" s="941"/>
      <c r="AF616" s="334">
        <f t="shared" si="264"/>
        <v>0</v>
      </c>
      <c r="AG616" s="272">
        <f>IF(R616="kompletna",Q616*J616*0.0036*'lista, wskaźniki'!$F$13, IF(R616="częściowa",Q616*J616*0.0036*'lista, wskaźniki'!$F$14, IF(R616="brak",Q616*J616*0.0036*'lista, wskaźniki'!$F$15,)))</f>
        <v>0</v>
      </c>
      <c r="AH616" s="334">
        <f>IF(Y616="inne",K616*'lista, wskaźniki'!$E$35,IF(Y616="to samo źródło",0,IF(Y616=0,0)))</f>
        <v>0</v>
      </c>
      <c r="AI616" s="334">
        <f>IF(AA616="gaz z sieci",AC616*'lista, wskaźniki'!$D$21)</f>
        <v>0</v>
      </c>
      <c r="AJ616" s="272">
        <f>IF(AA616="węgiel",AB616*'lista, wskaźniki'!$D$20, IF('Sektor mieszkaniowy'!AA616="drewno",'Sektor mieszkaniowy'!AB616*'lista, wskaźniki'!$D$22,IF('Sektor mieszkaniowy'!AA616="pellet",AB616*'lista, wskaźniki'!$D$23,IF('Sektor mieszkaniowy'!AA616="gaz z sieci",AB616*'lista, wskaźniki'!$D$21,IF('Sektor mieszkaniowy'!AA616="olej opałowy",'Sektor mieszkaniowy'!AB616*'lista, wskaźniki'!$D$24)))))</f>
        <v>0</v>
      </c>
      <c r="AK616" s="1002"/>
      <c r="AL616" s="941"/>
      <c r="AM616" s="20">
        <f>IF(AA616="węgiel",AF616*1/3.6*'lista, wskaźniki'!$F$20,IF(AA616="drewno",AF616*1/3.6*'lista, wskaźniki'!$F$22,IF(AA616="pellet",AF616*1/3.6*'lista, wskaźniki'!$F$23,IF(AA616="gaz z sieci",AF616*1/3.6*'lista, wskaźniki'!$F$21,IF(AA616="olej opałowy",AF616*1/3.6*'lista, wskaźniki'!$F$24,0)))))</f>
        <v>0</v>
      </c>
      <c r="AN616" s="20">
        <f>IF(AA616="węgiel",AF616*'lista, wskaźniki'!$E$42,IF(AA616="drewno",AF616*'lista, wskaźniki'!$G$42,IF(AA616="pellet",AF616*'lista, wskaźniki'!$H$42,IF(AA616="gaz z sieci",AF616*'lista, wskaźniki'!$F$42,IF(AA616="olej opałowy",AF616*'lista, wskaźniki'!$I$42,0)))))</f>
        <v>0</v>
      </c>
      <c r="AO616" s="20">
        <f>IF(AA616="węgiel",AF616*'lista, wskaźniki'!$E$43,IF(AA616="drewno",AF616*'lista, wskaźniki'!$G$43,IF(AA616="pellet",AF616*'lista, wskaźniki'!$H$43,IF(AA616="gaz z sieci",AF616*'lista, wskaźniki'!$F$43,IF(AA616="olej opałowy",AF616*'lista, wskaźniki'!$I$43,0)))))</f>
        <v>0</v>
      </c>
      <c r="AP616" s="20">
        <f>IF(AA616="węgiel",AF616*'lista, wskaźniki'!$E$44,IF(AA616="drewno",AF616*'lista, wskaźniki'!$G$44,IF(AA616="pellet",AF616*'lista, wskaźniki'!$H$44,IF(AA616="gaz z sieci",AF616*'lista, wskaźniki'!$F$44,IF(AA616="olej opałowy",AF616*'lista, wskaźniki'!$I$44,0)))))</f>
        <v>0</v>
      </c>
      <c r="AQ616" s="20" t="b">
        <f>IF(Z616="gaz",AH616*1/3.6*'lista, wskaźniki'!$F$21,IF(Z616="energia elektryczna",AH616*1/3.6*'lista, wskaźniki'!$F$26))</f>
        <v>0</v>
      </c>
      <c r="AR616" s="20" t="b">
        <f>IF(Z616="gaz",AH616*'lista, wskaźniki'!$F$42,IF(Z616="energia elektryczna",AH616*0))</f>
        <v>0</v>
      </c>
      <c r="AS616" s="20" t="b">
        <f>IF(Z616="gaz",AH616*'lista, wskaźniki'!$F$43,IF(Z616="energia elektryczna",AH616*0))</f>
        <v>0</v>
      </c>
      <c r="AT616" s="20" t="b">
        <f>IF(Z616="gaz",AH616*'lista, wskaźniki'!$F$44,IF(Z616="energia elektryczna",AH616*0))</f>
        <v>0</v>
      </c>
      <c r="AU616" s="20">
        <f>AI616*1/3.6*'lista, wskaźniki'!$F$21</f>
        <v>0</v>
      </c>
      <c r="AV616" s="20">
        <f>AI616*'lista, wskaźniki'!$F$42</f>
        <v>0</v>
      </c>
      <c r="AW616" s="20">
        <f>AI616*'lista, wskaźniki'!$F$43</f>
        <v>0</v>
      </c>
      <c r="AX616" s="20">
        <f>AI616*'lista, wskaźniki'!$F$44</f>
        <v>0</v>
      </c>
      <c r="AY616" s="20">
        <f>AK616*'lista, wskaźniki'!$F$26</f>
        <v>0</v>
      </c>
      <c r="AZ616" s="20">
        <f t="shared" si="265"/>
        <v>0</v>
      </c>
      <c r="BA616" s="20">
        <f t="shared" si="266"/>
        <v>0</v>
      </c>
      <c r="BB616" s="20">
        <f t="shared" si="267"/>
        <v>0</v>
      </c>
      <c r="BC616" s="20">
        <f t="shared" si="268"/>
        <v>0</v>
      </c>
      <c r="BD616" s="941"/>
      <c r="BE616" s="941"/>
      <c r="BF616" s="941"/>
      <c r="BG616" s="941"/>
      <c r="BH616" s="20"/>
      <c r="BI616" s="941"/>
      <c r="BJ616" s="20"/>
      <c r="BK616" s="941"/>
      <c r="BL616" s="20"/>
      <c r="BM616" s="20"/>
      <c r="BN616" s="20"/>
      <c r="BO616" s="20"/>
      <c r="BP616" s="20"/>
      <c r="BQ616" s="20"/>
      <c r="BR616" s="20"/>
      <c r="BS616" s="1005"/>
      <c r="BT616" s="1005"/>
      <c r="BU616" s="1005"/>
      <c r="BV616" s="1005"/>
      <c r="BW616" s="1005"/>
      <c r="BX616" s="1005"/>
      <c r="BY616" s="1008"/>
      <c r="CA616" s="365" t="b">
        <f t="shared" si="269"/>
        <v>0</v>
      </c>
      <c r="CB616" s="365" t="b">
        <f t="shared" si="270"/>
        <v>0</v>
      </c>
      <c r="CC616" s="365" t="b">
        <f t="shared" si="271"/>
        <v>0</v>
      </c>
      <c r="CD616" s="365">
        <f t="shared" si="272"/>
        <v>0</v>
      </c>
      <c r="CE616" s="365" t="b">
        <f t="shared" si="273"/>
        <v>0</v>
      </c>
      <c r="CF616" s="365" t="b">
        <f t="shared" si="274"/>
        <v>0</v>
      </c>
      <c r="CG616" s="365" t="b">
        <f t="shared" si="275"/>
        <v>0</v>
      </c>
      <c r="CH616" s="365">
        <f t="shared" si="276"/>
        <v>0</v>
      </c>
      <c r="CI616" s="72" t="b">
        <f t="shared" si="277"/>
        <v>0</v>
      </c>
      <c r="CJ616" s="72" t="b">
        <f t="shared" si="278"/>
        <v>0</v>
      </c>
      <c r="CK616" s="72" t="b">
        <f t="shared" si="279"/>
        <v>0</v>
      </c>
      <c r="CL616" s="72">
        <f t="shared" si="280"/>
        <v>0</v>
      </c>
      <c r="CM616" s="72" t="b">
        <f t="shared" si="281"/>
        <v>0</v>
      </c>
      <c r="CN616" s="72" t="b">
        <f t="shared" si="282"/>
        <v>0</v>
      </c>
      <c r="CP616" s="13">
        <f t="shared" si="283"/>
        <v>0</v>
      </c>
      <c r="CQ616" s="13" t="b">
        <f t="shared" si="284"/>
        <v>0</v>
      </c>
      <c r="CR616" s="13" t="b">
        <f t="shared" si="285"/>
        <v>0</v>
      </c>
      <c r="CS616" s="13" t="b">
        <f t="shared" si="291"/>
        <v>0</v>
      </c>
      <c r="CT616" s="13" t="b">
        <f t="shared" si="290"/>
        <v>0</v>
      </c>
      <c r="CU616" s="13" t="b">
        <f t="shared" si="292"/>
        <v>0</v>
      </c>
      <c r="CV616" s="13" t="b">
        <f t="shared" si="286"/>
        <v>0</v>
      </c>
      <c r="CW616" s="13" t="b">
        <f t="shared" si="287"/>
        <v>0</v>
      </c>
      <c r="CX616" s="13" t="b">
        <f t="shared" si="288"/>
        <v>0</v>
      </c>
      <c r="CY616" s="13" t="b">
        <f t="shared" si="289"/>
        <v>0</v>
      </c>
    </row>
    <row r="617" spans="1:103" ht="15" thickBot="1">
      <c r="A617" s="933"/>
      <c r="B617" s="942"/>
      <c r="C617" s="942"/>
      <c r="D617" s="942"/>
      <c r="E617" s="942"/>
      <c r="F617" s="942"/>
      <c r="G617" s="942"/>
      <c r="H617" s="942"/>
      <c r="I617" s="942"/>
      <c r="J617" s="942"/>
      <c r="K617" s="942"/>
      <c r="L617" s="942"/>
      <c r="M617" s="942"/>
      <c r="N617" s="942"/>
      <c r="O617" s="176"/>
      <c r="P617" s="942"/>
      <c r="Q617" s="942"/>
      <c r="R617" s="942"/>
      <c r="S617" s="942"/>
      <c r="T617" s="942"/>
      <c r="U617" s="942"/>
      <c r="V617" s="942"/>
      <c r="W617" s="21"/>
      <c r="X617" s="21"/>
      <c r="Y617" s="21"/>
      <c r="Z617" s="21"/>
      <c r="AA617" s="21" t="s">
        <v>37</v>
      </c>
      <c r="AB617" s="55"/>
      <c r="AC617" s="55"/>
      <c r="AD617" s="21"/>
      <c r="AE617" s="942"/>
      <c r="AF617" s="334">
        <f t="shared" si="264"/>
        <v>0</v>
      </c>
      <c r="AG617" s="272">
        <f>IF(R617="kompletna",Q617*J617*0.0036*'lista, wskaźniki'!$F$13, IF(R617="częściowa",Q617*J617*0.0036*'lista, wskaźniki'!$F$14, IF(R617="brak",Q617*J617*0.0036*'lista, wskaźniki'!$F$15,)))</f>
        <v>0</v>
      </c>
      <c r="AH617" s="334">
        <f>IF(Y617="inne",K617*'lista, wskaźniki'!$E$35,IF(Y617="to samo źródło",0,IF(Y617=0,0)))</f>
        <v>0</v>
      </c>
      <c r="AI617" s="334" t="b">
        <f>IF(AA617="gaz z sieci",AC617*'lista, wskaźniki'!$D$21)</f>
        <v>0</v>
      </c>
      <c r="AJ617" s="272">
        <f>IF(AA617="węgiel",AB617*'lista, wskaźniki'!$D$20, IF('Sektor mieszkaniowy'!AA617="drewno",'Sektor mieszkaniowy'!AB617*'lista, wskaźniki'!$D$22,IF('Sektor mieszkaniowy'!AA617="pellet",AB617*'lista, wskaźniki'!$D$23,IF('Sektor mieszkaniowy'!AA617="gaz z sieci",AB617*'lista, wskaźniki'!$D$21,IF('Sektor mieszkaniowy'!AA617="olej opałowy",'Sektor mieszkaniowy'!AB617*'lista, wskaźniki'!$D$24)))))</f>
        <v>0</v>
      </c>
      <c r="AK617" s="1003"/>
      <c r="AL617" s="942"/>
      <c r="AM617" s="20">
        <f>IF(AA617="węgiel",AF617*1/3.6*'lista, wskaźniki'!$F$20,IF(AA617="drewno",AF617*1/3.6*'lista, wskaźniki'!$F$22,IF(AA617="pellet",AF617*1/3.6*'lista, wskaźniki'!$F$23,IF(AA617="gaz z sieci",AF617*1/3.6*'lista, wskaźniki'!$F$21,IF(AA617="olej opałowy",AF617*1/3.6*'lista, wskaźniki'!$F$24,0)))))</f>
        <v>0</v>
      </c>
      <c r="AN617" s="20">
        <f>IF(AA617="węgiel",AF617*'lista, wskaźniki'!$E$42,IF(AA617="drewno",AF617*'lista, wskaźniki'!$G$42,IF(AA617="pellet",AF617*'lista, wskaźniki'!$H$42,IF(AA617="gaz z sieci",AF617*'lista, wskaźniki'!$F$42,IF(AA617="olej opałowy",AF617*'lista, wskaźniki'!$I$42,0)))))</f>
        <v>0</v>
      </c>
      <c r="AO617" s="20">
        <f>IF(AA617="węgiel",AF617*'lista, wskaźniki'!$E$43,IF(AA617="drewno",AF617*'lista, wskaźniki'!$G$43,IF(AA617="pellet",AF617*'lista, wskaźniki'!$H$43,IF(AA617="gaz z sieci",AF617*'lista, wskaźniki'!$F$43,IF(AA617="olej opałowy",AF617*'lista, wskaźniki'!$I$43,0)))))</f>
        <v>0</v>
      </c>
      <c r="AP617" s="20">
        <f>IF(AA617="węgiel",AF617*'lista, wskaźniki'!$E$44,IF(AA617="drewno",AF617*'lista, wskaźniki'!$G$44,IF(AA617="pellet",AF617*'lista, wskaźniki'!$H$44,IF(AA617="gaz z sieci",AF617*'lista, wskaźniki'!$F$44,IF(AA617="olej opałowy",AF617*'lista, wskaźniki'!$I$44,0)))))</f>
        <v>0</v>
      </c>
      <c r="AQ617" s="20" t="b">
        <f>IF(Z617="gaz",AH617*1/3.6*'lista, wskaźniki'!$F$21,IF(Z617="energia elektryczna",AH617*1/3.6*'lista, wskaźniki'!$F$26))</f>
        <v>0</v>
      </c>
      <c r="AR617" s="20" t="b">
        <f>IF(Z617="gaz",AH617*'lista, wskaźniki'!$F$42,IF(Z617="energia elektryczna",AH617*0))</f>
        <v>0</v>
      </c>
      <c r="AS617" s="20" t="b">
        <f>IF(Z617="gaz",AH617*'lista, wskaźniki'!$F$43,IF(Z617="energia elektryczna",AH617*0))</f>
        <v>0</v>
      </c>
      <c r="AT617" s="20" t="b">
        <f>IF(Z617="gaz",AH617*'lista, wskaźniki'!$F$44,IF(Z617="energia elektryczna",AH617*0))</f>
        <v>0</v>
      </c>
      <c r="AU617" s="20">
        <f>AI617*1/3.6*'lista, wskaźniki'!$F$21</f>
        <v>0</v>
      </c>
      <c r="AV617" s="20">
        <f>AI617*'lista, wskaźniki'!$F$42</f>
        <v>0</v>
      </c>
      <c r="AW617" s="20">
        <f>AI617*'lista, wskaźniki'!$F$43</f>
        <v>0</v>
      </c>
      <c r="AX617" s="20">
        <f>AI617*'lista, wskaźniki'!$F$44</f>
        <v>0</v>
      </c>
      <c r="AY617" s="20">
        <f>AK617*'lista, wskaźniki'!$F$26</f>
        <v>0</v>
      </c>
      <c r="AZ617" s="20">
        <f t="shared" si="265"/>
        <v>0</v>
      </c>
      <c r="BA617" s="20">
        <f t="shared" si="266"/>
        <v>0</v>
      </c>
      <c r="BB617" s="20">
        <f t="shared" si="267"/>
        <v>0</v>
      </c>
      <c r="BC617" s="20">
        <f t="shared" si="268"/>
        <v>0</v>
      </c>
      <c r="BD617" s="942"/>
      <c r="BE617" s="942"/>
      <c r="BF617" s="942"/>
      <c r="BG617" s="942"/>
      <c r="BH617" s="21"/>
      <c r="BI617" s="942"/>
      <c r="BJ617" s="21"/>
      <c r="BK617" s="942"/>
      <c r="BL617" s="21"/>
      <c r="BM617" s="21"/>
      <c r="BN617" s="21"/>
      <c r="BO617" s="21"/>
      <c r="BP617" s="21"/>
      <c r="BQ617" s="21"/>
      <c r="BR617" s="21"/>
      <c r="BS617" s="1006"/>
      <c r="BT617" s="1006"/>
      <c r="BU617" s="1006"/>
      <c r="BV617" s="1006"/>
      <c r="BW617" s="1006"/>
      <c r="BX617" s="1006"/>
      <c r="BY617" s="1009"/>
      <c r="CA617" s="365" t="b">
        <f t="shared" si="269"/>
        <v>0</v>
      </c>
      <c r="CB617" s="365" t="b">
        <f t="shared" si="270"/>
        <v>0</v>
      </c>
      <c r="CC617" s="365" t="b">
        <f t="shared" si="271"/>
        <v>0</v>
      </c>
      <c r="CD617" s="365" t="b">
        <f t="shared" si="272"/>
        <v>0</v>
      </c>
      <c r="CE617" s="365">
        <f t="shared" si="273"/>
        <v>0</v>
      </c>
      <c r="CF617" s="365" t="b">
        <f t="shared" si="274"/>
        <v>0</v>
      </c>
      <c r="CG617" s="365" t="b">
        <f t="shared" si="275"/>
        <v>0</v>
      </c>
      <c r="CH617" s="365" t="b">
        <f t="shared" si="276"/>
        <v>0</v>
      </c>
      <c r="CI617" s="72" t="b">
        <f t="shared" si="277"/>
        <v>0</v>
      </c>
      <c r="CJ617" s="72" t="b">
        <f t="shared" si="278"/>
        <v>0</v>
      </c>
      <c r="CK617" s="72" t="b">
        <f t="shared" si="279"/>
        <v>0</v>
      </c>
      <c r="CL617" s="72">
        <f t="shared" si="280"/>
        <v>0</v>
      </c>
      <c r="CM617" s="72">
        <f t="shared" si="281"/>
        <v>0</v>
      </c>
      <c r="CN617" s="72" t="b">
        <f t="shared" si="282"/>
        <v>0</v>
      </c>
      <c r="CP617" s="13">
        <f t="shared" si="283"/>
        <v>0</v>
      </c>
      <c r="CQ617" s="13" t="b">
        <f t="shared" si="284"/>
        <v>0</v>
      </c>
      <c r="CR617" s="13" t="b">
        <f t="shared" si="285"/>
        <v>0</v>
      </c>
      <c r="CS617" s="13" t="b">
        <f t="shared" si="291"/>
        <v>0</v>
      </c>
      <c r="CT617" s="13" t="b">
        <f t="shared" si="290"/>
        <v>0</v>
      </c>
      <c r="CU617" s="13" t="b">
        <f t="shared" si="292"/>
        <v>0</v>
      </c>
      <c r="CV617" s="13" t="b">
        <f t="shared" si="286"/>
        <v>0</v>
      </c>
      <c r="CW617" s="13" t="b">
        <f t="shared" si="287"/>
        <v>0</v>
      </c>
      <c r="CX617" s="13" t="b">
        <f t="shared" si="288"/>
        <v>0</v>
      </c>
      <c r="CY617" s="13" t="b">
        <f t="shared" si="289"/>
        <v>0</v>
      </c>
    </row>
    <row r="618" spans="1:103" ht="15" thickBot="1">
      <c r="A618" s="931">
        <v>124</v>
      </c>
      <c r="B618" s="940" t="s">
        <v>235</v>
      </c>
      <c r="C618" s="940"/>
      <c r="D618" s="940" t="s">
        <v>1</v>
      </c>
      <c r="E618" s="940" t="s">
        <v>5</v>
      </c>
      <c r="F618" s="940">
        <v>4</v>
      </c>
      <c r="G618" s="940">
        <v>4</v>
      </c>
      <c r="H618" s="940"/>
      <c r="I618" s="940" t="s">
        <v>10</v>
      </c>
      <c r="J618" s="940"/>
      <c r="K618" s="940"/>
      <c r="L618" s="940" t="s">
        <v>16</v>
      </c>
      <c r="M618" s="940"/>
      <c r="N618" s="940" t="s">
        <v>17</v>
      </c>
      <c r="O618" s="174"/>
      <c r="P618" s="940" t="s">
        <v>17</v>
      </c>
      <c r="Q618" s="940">
        <f>IF(I618="&lt;1966",'lista, wskaźniki'!$G$4,IF(I618="1967-1985",'lista, wskaźniki'!$G$5,IF(I618="1986-1992",'lista, wskaźniki'!$G$6,IF(I618="1993-1996",'lista, wskaźniki'!$G$7,IF(I618="&gt;1997",'lista, wskaźniki'!$G$8,IF(I618=0,'lista, wskaźniki'!$G$4))))))</f>
        <v>290</v>
      </c>
      <c r="R618" s="940" t="s">
        <v>23</v>
      </c>
      <c r="S618" s="940" t="s">
        <v>28</v>
      </c>
      <c r="T618" s="940">
        <v>1.2</v>
      </c>
      <c r="U618" s="940">
        <v>1985</v>
      </c>
      <c r="V618" s="940"/>
      <c r="W618" s="20" t="s">
        <v>36</v>
      </c>
      <c r="X618" s="19" t="s">
        <v>39</v>
      </c>
      <c r="Y618" s="19" t="s">
        <v>42</v>
      </c>
      <c r="Z618" s="19"/>
      <c r="AA618" s="19" t="s">
        <v>35</v>
      </c>
      <c r="AB618" s="54"/>
      <c r="AC618" s="54"/>
      <c r="AD618" s="19"/>
      <c r="AE618" s="940">
        <v>6</v>
      </c>
      <c r="AF618" s="334">
        <f t="shared" si="264"/>
        <v>0</v>
      </c>
      <c r="AG618" s="272">
        <f>IF(R618="kompletna",Q618*J618*0.0036*'lista, wskaźniki'!$F$13, IF(R618="częściowa",Q618*J618*0.0036*'lista, wskaźniki'!$F$14, IF(R618="brak",Q618*J618*0.0036*'lista, wskaźniki'!$F$15,)))</f>
        <v>0</v>
      </c>
      <c r="AH618" s="334">
        <f>IF(Y618="inne",K618*'lista, wskaźniki'!$E$35,IF(Y618="to samo źródło",0,IF(Y618=0,0)))</f>
        <v>0</v>
      </c>
      <c r="AI618" s="334" t="b">
        <f>IF(AA618="gaz z sieci",AC618*'lista, wskaźniki'!$D$21)</f>
        <v>0</v>
      </c>
      <c r="AJ618" s="272">
        <f>IF(AA618="węgiel",AB618*'lista, wskaźniki'!$D$20, IF('Sektor mieszkaniowy'!AA618="drewno",'Sektor mieszkaniowy'!AB618*'lista, wskaźniki'!$D$22,IF('Sektor mieszkaniowy'!AA618="pellet",AB618*'lista, wskaźniki'!$D$23,IF('Sektor mieszkaniowy'!AA618="gaz z sieci",AB618*'lista, wskaźniki'!$D$21,IF('Sektor mieszkaniowy'!AA618="olej opałowy",'Sektor mieszkaniowy'!AB618*'lista, wskaźniki'!$D$24)))))</f>
        <v>0</v>
      </c>
      <c r="AK618" s="1001"/>
      <c r="AL618" s="940">
        <v>900</v>
      </c>
      <c r="AM618" s="20">
        <f>IF(AA618="węgiel",AF618*1/3.6*'lista, wskaźniki'!$F$20,IF(AA618="drewno",AF618*1/3.6*'lista, wskaźniki'!$F$22,IF(AA618="pellet",AF618*1/3.6*'lista, wskaźniki'!$F$23,IF(AA618="gaz z sieci",AF618*1/3.6*'lista, wskaźniki'!$F$21,IF(AA618="olej opałowy",AF618*1/3.6*'lista, wskaźniki'!$F$24,0)))))</f>
        <v>0</v>
      </c>
      <c r="AN618" s="20">
        <f>IF(AA618="węgiel",AF618*'lista, wskaźniki'!$E$42,IF(AA618="drewno",AF618*'lista, wskaźniki'!$G$42,IF(AA618="pellet",AF618*'lista, wskaźniki'!$H$42,IF(AA618="gaz z sieci",AF618*'lista, wskaźniki'!$F$42,IF(AA618="olej opałowy",AF618*'lista, wskaźniki'!$I$42,0)))))</f>
        <v>0</v>
      </c>
      <c r="AO618" s="20">
        <f>IF(AA618="węgiel",AF618*'lista, wskaźniki'!$E$43,IF(AA618="drewno",AF618*'lista, wskaźniki'!$G$43,IF(AA618="pellet",AF618*'lista, wskaźniki'!$H$43,IF(AA618="gaz z sieci",AF618*'lista, wskaźniki'!$F$43,IF(AA618="olej opałowy",AF618*'lista, wskaźniki'!$I$43,0)))))</f>
        <v>0</v>
      </c>
      <c r="AP618" s="20">
        <f>IF(AA618="węgiel",AF618*'lista, wskaźniki'!$E$44,IF(AA618="drewno",AF618*'lista, wskaźniki'!$G$44,IF(AA618="pellet",AF618*'lista, wskaźniki'!$H$44,IF(AA618="gaz z sieci",AF618*'lista, wskaźniki'!$F$44,IF(AA618="olej opałowy",AF618*'lista, wskaźniki'!$I$44,0)))))</f>
        <v>0</v>
      </c>
      <c r="AQ618" s="20" t="b">
        <f>IF(Z618="gaz",AH618*1/3.6*'lista, wskaźniki'!$F$21,IF(Z618="energia elektryczna",AH618*1/3.6*'lista, wskaźniki'!$F$26))</f>
        <v>0</v>
      </c>
      <c r="AR618" s="20" t="b">
        <f>IF(Z618="gaz",AH618*'lista, wskaźniki'!$F$42,IF(Z618="energia elektryczna",AH618*0))</f>
        <v>0</v>
      </c>
      <c r="AS618" s="20" t="b">
        <f>IF(Z618="gaz",AH618*'lista, wskaźniki'!$F$43,IF(Z618="energia elektryczna",AH618*0))</f>
        <v>0</v>
      </c>
      <c r="AT618" s="20" t="b">
        <f>IF(Z618="gaz",AH618*'lista, wskaźniki'!$F$44,IF(Z618="energia elektryczna",AH618*0))</f>
        <v>0</v>
      </c>
      <c r="AU618" s="20">
        <f>AI618*1/3.6*'lista, wskaźniki'!$F$21</f>
        <v>0</v>
      </c>
      <c r="AV618" s="20">
        <f>AI618*'lista, wskaźniki'!$F$42</f>
        <v>0</v>
      </c>
      <c r="AW618" s="20">
        <f>AI618*'lista, wskaźniki'!$F$43</f>
        <v>0</v>
      </c>
      <c r="AX618" s="20">
        <f>AI618*'lista, wskaźniki'!$F$44</f>
        <v>0</v>
      </c>
      <c r="AY618" s="20">
        <f>AK618*'lista, wskaźniki'!$F$26</f>
        <v>0</v>
      </c>
      <c r="AZ618" s="20">
        <f t="shared" si="265"/>
        <v>0</v>
      </c>
      <c r="BA618" s="20">
        <f t="shared" si="266"/>
        <v>0</v>
      </c>
      <c r="BB618" s="20">
        <f t="shared" si="267"/>
        <v>0</v>
      </c>
      <c r="BC618" s="20">
        <f t="shared" si="268"/>
        <v>0</v>
      </c>
      <c r="BD618" s="940" t="s">
        <v>17</v>
      </c>
      <c r="BE618" s="940" t="s">
        <v>17</v>
      </c>
      <c r="BF618" s="940" t="s">
        <v>17</v>
      </c>
      <c r="BG618" s="940" t="s">
        <v>17</v>
      </c>
      <c r="BH618" s="19"/>
      <c r="BI618" s="940" t="s">
        <v>16</v>
      </c>
      <c r="BJ618" s="19" t="s">
        <v>52</v>
      </c>
      <c r="BK618" s="940" t="s">
        <v>17</v>
      </c>
      <c r="BL618" s="19"/>
      <c r="BM618" s="19"/>
      <c r="BN618" s="19"/>
      <c r="BO618" s="19" t="s">
        <v>57</v>
      </c>
      <c r="BP618" s="19" t="s">
        <v>52</v>
      </c>
      <c r="BQ618" s="19"/>
      <c r="BR618" s="19"/>
      <c r="BS618" s="1004"/>
      <c r="BT618" s="1004"/>
      <c r="BU618" s="1004"/>
      <c r="BV618" s="1004"/>
      <c r="BW618" s="1004"/>
      <c r="BX618" s="1004"/>
      <c r="BY618" s="1007"/>
      <c r="CA618" s="365">
        <f t="shared" si="269"/>
        <v>0</v>
      </c>
      <c r="CB618" s="365" t="b">
        <f t="shared" si="270"/>
        <v>0</v>
      </c>
      <c r="CC618" s="365" t="b">
        <f t="shared" si="271"/>
        <v>0</v>
      </c>
      <c r="CD618" s="365" t="b">
        <f t="shared" si="272"/>
        <v>0</v>
      </c>
      <c r="CE618" s="365" t="b">
        <f t="shared" si="273"/>
        <v>0</v>
      </c>
      <c r="CF618" s="365" t="b">
        <f t="shared" si="274"/>
        <v>0</v>
      </c>
      <c r="CG618" s="365" t="b">
        <f t="shared" si="275"/>
        <v>0</v>
      </c>
      <c r="CH618" s="365" t="b">
        <f t="shared" si="276"/>
        <v>0</v>
      </c>
      <c r="CI618" s="72">
        <f t="shared" si="277"/>
        <v>0</v>
      </c>
      <c r="CJ618" s="72" t="b">
        <f t="shared" si="278"/>
        <v>0</v>
      </c>
      <c r="CK618" s="72" t="b">
        <f t="shared" si="279"/>
        <v>0</v>
      </c>
      <c r="CL618" s="72">
        <f t="shared" si="280"/>
        <v>0</v>
      </c>
      <c r="CM618" s="72" t="b">
        <f t="shared" si="281"/>
        <v>0</v>
      </c>
      <c r="CN618" s="72" t="b">
        <f t="shared" si="282"/>
        <v>0</v>
      </c>
      <c r="CP618" s="13">
        <f t="shared" si="283"/>
        <v>0</v>
      </c>
      <c r="CQ618" s="13">
        <f t="shared" si="284"/>
        <v>0</v>
      </c>
      <c r="CR618" s="13" t="b">
        <f t="shared" si="285"/>
        <v>0</v>
      </c>
      <c r="CS618" s="13">
        <f t="shared" si="291"/>
        <v>0</v>
      </c>
      <c r="CT618" s="13" t="b">
        <f t="shared" si="290"/>
        <v>0</v>
      </c>
      <c r="CU618" s="13">
        <f t="shared" si="292"/>
        <v>0</v>
      </c>
      <c r="CV618" s="13" t="b">
        <f t="shared" si="286"/>
        <v>0</v>
      </c>
      <c r="CW618" s="13">
        <f t="shared" si="287"/>
        <v>0</v>
      </c>
      <c r="CX618" s="13" t="b">
        <f t="shared" si="288"/>
        <v>0</v>
      </c>
      <c r="CY618" s="13">
        <f t="shared" si="289"/>
        <v>0</v>
      </c>
    </row>
    <row r="619" spans="1:103" ht="15" thickBot="1">
      <c r="A619" s="932"/>
      <c r="B619" s="941"/>
      <c r="C619" s="941"/>
      <c r="D619" s="941"/>
      <c r="E619" s="941"/>
      <c r="F619" s="941"/>
      <c r="G619" s="941"/>
      <c r="H619" s="941"/>
      <c r="I619" s="941"/>
      <c r="J619" s="941"/>
      <c r="K619" s="941"/>
      <c r="L619" s="941"/>
      <c r="M619" s="941"/>
      <c r="N619" s="941"/>
      <c r="O619" s="175"/>
      <c r="P619" s="941"/>
      <c r="Q619" s="941"/>
      <c r="R619" s="941"/>
      <c r="S619" s="941"/>
      <c r="T619" s="941"/>
      <c r="U619" s="941"/>
      <c r="V619" s="941"/>
      <c r="W619" s="20"/>
      <c r="X619" s="20"/>
      <c r="Y619" s="20"/>
      <c r="Z619" s="20"/>
      <c r="AA619" s="20" t="s">
        <v>36</v>
      </c>
      <c r="AB619" s="22">
        <v>17</v>
      </c>
      <c r="AC619" s="22"/>
      <c r="AD619" s="20">
        <v>1700</v>
      </c>
      <c r="AE619" s="941"/>
      <c r="AF619" s="334">
        <f t="shared" si="264"/>
        <v>265.2</v>
      </c>
      <c r="AG619" s="272">
        <f>IF(R619="kompletna",Q619*J619*0.0036*'lista, wskaźniki'!$F$13, IF(R619="częściowa",Q619*J619*0.0036*'lista, wskaźniki'!$F$14, IF(R619="brak",Q619*J619*0.0036*'lista, wskaźniki'!$F$15,)))</f>
        <v>0</v>
      </c>
      <c r="AH619" s="334">
        <f>IF(Y619="inne",K619*'lista, wskaźniki'!$E$35,IF(Y619="to samo źródło",0,IF(Y619=0,0)))</f>
        <v>0</v>
      </c>
      <c r="AI619" s="334" t="b">
        <f>IF(AA619="gaz z sieci",AC619*'lista, wskaźniki'!$D$21)</f>
        <v>0</v>
      </c>
      <c r="AJ619" s="272">
        <f>IF(AA619="węgiel",AB619*'lista, wskaźniki'!$D$20, IF('Sektor mieszkaniowy'!AA619="drewno",'Sektor mieszkaniowy'!AB619*'lista, wskaźniki'!$D$22,IF('Sektor mieszkaniowy'!AA619="pellet",AB619*'lista, wskaźniki'!$D$23,IF('Sektor mieszkaniowy'!AA619="gaz z sieci",AB619*'lista, wskaźniki'!$D$21,IF('Sektor mieszkaniowy'!AA619="olej opałowy",'Sektor mieszkaniowy'!AB619*'lista, wskaźniki'!$D$24)))))</f>
        <v>265.2</v>
      </c>
      <c r="AK619" s="1002"/>
      <c r="AL619" s="941"/>
      <c r="AM619" s="20">
        <f>IF(AA619="węgiel",AF619*1/3.6*'lista, wskaźniki'!$F$20,IF(AA619="drewno",AF619*1/3.6*'lista, wskaźniki'!$F$22,IF(AA619="pellet",AF619*1/3.6*'lista, wskaźniki'!$F$23,IF(AA619="gaz z sieci",AF619*1/3.6*'lista, wskaźniki'!$F$21,IF(AA619="olej opałowy",AF619*1/3.6*'lista, wskaźniki'!$F$24,0)))))</f>
        <v>0</v>
      </c>
      <c r="AN619" s="20">
        <f>IF(AA619="węgiel",AF619*'lista, wskaźniki'!$E$42,IF(AA619="drewno",AF619*'lista, wskaźniki'!$G$42,IF(AA619="pellet",AF619*'lista, wskaźniki'!$H$42,IF(AA619="gaz z sieci",AF619*'lista, wskaźniki'!$F$42,IF(AA619="olej opałowy",AF619*'lista, wskaźniki'!$I$42,0)))))</f>
        <v>0.21481199999999998</v>
      </c>
      <c r="AO619" s="20">
        <f>IF(AA619="węgiel",AF619*'lista, wskaźniki'!$E$43,IF(AA619="drewno",AF619*'lista, wskaźniki'!$G$43,IF(AA619="pellet",AF619*'lista, wskaźniki'!$H$43,IF(AA619="gaz z sieci",AF619*'lista, wskaźniki'!$F$43,IF(AA619="olej opałowy",AF619*'lista, wskaźniki'!$I$43,0)))))</f>
        <v>0.21481199999999998</v>
      </c>
      <c r="AP619" s="20">
        <f>IF(AA619="węgiel",AF619*'lista, wskaźniki'!$E$44,IF(AA619="drewno",AF619*'lista, wskaźniki'!$G$44,IF(AA619="pellet",AF619*'lista, wskaźniki'!$H$44,IF(AA619="gaz z sieci",AF619*'lista, wskaźniki'!$F$44,IF(AA619="olej opałowy",AF619*'lista, wskaźniki'!$I$44,0)))))</f>
        <v>6.6299999999999999E-5</v>
      </c>
      <c r="AQ619" s="20" t="b">
        <f>IF(Z619="gaz",AH619*1/3.6*'lista, wskaźniki'!$F$21,IF(Z619="energia elektryczna",AH619*1/3.6*'lista, wskaźniki'!$F$26))</f>
        <v>0</v>
      </c>
      <c r="AR619" s="20" t="b">
        <f>IF(Z619="gaz",AH619*'lista, wskaźniki'!$F$42,IF(Z619="energia elektryczna",AH619*0))</f>
        <v>0</v>
      </c>
      <c r="AS619" s="20" t="b">
        <f>IF(Z619="gaz",AH619*'lista, wskaźniki'!$F$43,IF(Z619="energia elektryczna",AH619*0))</f>
        <v>0</v>
      </c>
      <c r="AT619" s="20" t="b">
        <f>IF(Z619="gaz",AH619*'lista, wskaźniki'!$F$44,IF(Z619="energia elektryczna",AH619*0))</f>
        <v>0</v>
      </c>
      <c r="AU619" s="20">
        <f>AI619*1/3.6*'lista, wskaźniki'!$F$21</f>
        <v>0</v>
      </c>
      <c r="AV619" s="20">
        <f>AI619*'lista, wskaźniki'!$F$42</f>
        <v>0</v>
      </c>
      <c r="AW619" s="20">
        <f>AI619*'lista, wskaźniki'!$F$43</f>
        <v>0</v>
      </c>
      <c r="AX619" s="20">
        <f>AI619*'lista, wskaźniki'!$F$44</f>
        <v>0</v>
      </c>
      <c r="AY619" s="20">
        <f>AK619*'lista, wskaźniki'!$F$26</f>
        <v>0</v>
      </c>
      <c r="AZ619" s="20">
        <f t="shared" si="265"/>
        <v>0</v>
      </c>
      <c r="BA619" s="20">
        <f t="shared" si="266"/>
        <v>0.21481199999999998</v>
      </c>
      <c r="BB619" s="20">
        <f t="shared" si="267"/>
        <v>0.21481199999999998</v>
      </c>
      <c r="BC619" s="20">
        <f t="shared" si="268"/>
        <v>6.6299999999999999E-5</v>
      </c>
      <c r="BD619" s="941"/>
      <c r="BE619" s="941"/>
      <c r="BF619" s="941"/>
      <c r="BG619" s="941"/>
      <c r="BH619" s="20"/>
      <c r="BI619" s="941"/>
      <c r="BJ619" s="20"/>
      <c r="BK619" s="941"/>
      <c r="BL619" s="20"/>
      <c r="BM619" s="20"/>
      <c r="BN619" s="20"/>
      <c r="BO619" s="20"/>
      <c r="BP619" s="20"/>
      <c r="BQ619" s="20"/>
      <c r="BR619" s="20"/>
      <c r="BS619" s="1005"/>
      <c r="BT619" s="1005"/>
      <c r="BU619" s="1005"/>
      <c r="BV619" s="1005"/>
      <c r="BW619" s="1005"/>
      <c r="BX619" s="1005"/>
      <c r="BY619" s="1008"/>
      <c r="CA619" s="365" t="b">
        <f t="shared" si="269"/>
        <v>0</v>
      </c>
      <c r="CB619" s="365">
        <f t="shared" si="270"/>
        <v>265.2</v>
      </c>
      <c r="CC619" s="365" t="b">
        <f t="shared" si="271"/>
        <v>0</v>
      </c>
      <c r="CD619" s="365" t="b">
        <f t="shared" si="272"/>
        <v>0</v>
      </c>
      <c r="CE619" s="365" t="b">
        <f t="shared" si="273"/>
        <v>0</v>
      </c>
      <c r="CF619" s="365" t="b">
        <f t="shared" si="274"/>
        <v>0</v>
      </c>
      <c r="CG619" s="365" t="b">
        <f t="shared" si="275"/>
        <v>0</v>
      </c>
      <c r="CH619" s="365" t="b">
        <f t="shared" si="276"/>
        <v>0</v>
      </c>
      <c r="CI619" s="72" t="b">
        <f t="shared" si="277"/>
        <v>0</v>
      </c>
      <c r="CJ619" s="72">
        <f t="shared" si="278"/>
        <v>265.2</v>
      </c>
      <c r="CK619" s="72" t="b">
        <f t="shared" si="279"/>
        <v>0</v>
      </c>
      <c r="CL619" s="72">
        <f t="shared" si="280"/>
        <v>0</v>
      </c>
      <c r="CM619" s="72" t="b">
        <f t="shared" si="281"/>
        <v>0</v>
      </c>
      <c r="CN619" s="72" t="b">
        <f t="shared" si="282"/>
        <v>0</v>
      </c>
      <c r="CP619" s="13">
        <f t="shared" si="283"/>
        <v>0</v>
      </c>
      <c r="CQ619" s="13" t="b">
        <f t="shared" si="284"/>
        <v>0</v>
      </c>
      <c r="CR619" s="13" t="b">
        <f t="shared" si="285"/>
        <v>0</v>
      </c>
      <c r="CS619" s="13" t="b">
        <f t="shared" si="291"/>
        <v>0</v>
      </c>
      <c r="CT619" s="13" t="b">
        <f t="shared" si="290"/>
        <v>0</v>
      </c>
      <c r="CU619" s="13" t="b">
        <f t="shared" si="292"/>
        <v>0</v>
      </c>
      <c r="CV619" s="13" t="b">
        <f t="shared" si="286"/>
        <v>0</v>
      </c>
      <c r="CW619" s="13" t="b">
        <f t="shared" si="287"/>
        <v>0</v>
      </c>
      <c r="CX619" s="13" t="b">
        <f t="shared" si="288"/>
        <v>0</v>
      </c>
      <c r="CY619" s="13" t="b">
        <f t="shared" si="289"/>
        <v>0</v>
      </c>
    </row>
    <row r="620" spans="1:103" ht="15" thickBot="1">
      <c r="A620" s="932"/>
      <c r="B620" s="941"/>
      <c r="C620" s="941"/>
      <c r="D620" s="941"/>
      <c r="E620" s="941"/>
      <c r="F620" s="941"/>
      <c r="G620" s="941"/>
      <c r="H620" s="941"/>
      <c r="I620" s="941"/>
      <c r="J620" s="941"/>
      <c r="K620" s="941"/>
      <c r="L620" s="941"/>
      <c r="M620" s="941"/>
      <c r="N620" s="941"/>
      <c r="O620" s="175"/>
      <c r="P620" s="941"/>
      <c r="Q620" s="941"/>
      <c r="R620" s="941"/>
      <c r="S620" s="941"/>
      <c r="T620" s="941"/>
      <c r="U620" s="941"/>
      <c r="V620" s="941"/>
      <c r="W620" s="20"/>
      <c r="X620" s="20"/>
      <c r="Y620" s="20"/>
      <c r="Z620" s="20"/>
      <c r="AA620" s="20" t="s">
        <v>50</v>
      </c>
      <c r="AB620" s="22"/>
      <c r="AC620" s="22"/>
      <c r="AD620" s="20"/>
      <c r="AE620" s="941"/>
      <c r="AF620" s="334">
        <f t="shared" si="264"/>
        <v>0</v>
      </c>
      <c r="AG620" s="272">
        <f>IF(R620="kompletna",Q620*J620*0.0036*'lista, wskaźniki'!$F$13, IF(R620="częściowa",Q620*J620*0.0036*'lista, wskaźniki'!$F$14, IF(R620="brak",Q620*J620*0.0036*'lista, wskaźniki'!$F$15,)))</f>
        <v>0</v>
      </c>
      <c r="AH620" s="334">
        <f>IF(Y620="inne",K620*'lista, wskaźniki'!$E$35,IF(Y620="to samo źródło",0,IF(Y620=0,0)))</f>
        <v>0</v>
      </c>
      <c r="AI620" s="334" t="b">
        <f>IF(AA620="gaz z sieci",AC620*'lista, wskaźniki'!$D$21)</f>
        <v>0</v>
      </c>
      <c r="AJ620" s="272">
        <f>IF(AA620="węgiel",AB620*'lista, wskaźniki'!$D$20, IF('Sektor mieszkaniowy'!AA620="drewno",'Sektor mieszkaniowy'!AB620*'lista, wskaźniki'!$D$22,IF('Sektor mieszkaniowy'!AA620="pellet",AB620*'lista, wskaźniki'!$D$23,IF('Sektor mieszkaniowy'!AA620="gaz z sieci",AB620*'lista, wskaźniki'!$D$21,IF('Sektor mieszkaniowy'!AA620="olej opałowy",'Sektor mieszkaniowy'!AB620*'lista, wskaźniki'!$D$24)))))</f>
        <v>0</v>
      </c>
      <c r="AK620" s="1002"/>
      <c r="AL620" s="941"/>
      <c r="AM620" s="20">
        <f>IF(AA620="węgiel",AF620*1/3.6*'lista, wskaźniki'!$F$20,IF(AA620="drewno",AF620*1/3.6*'lista, wskaźniki'!$F$22,IF(AA620="pellet",AF620*1/3.6*'lista, wskaźniki'!$F$23,IF(AA620="gaz z sieci",AF620*1/3.6*'lista, wskaźniki'!$F$21,IF(AA620="olej opałowy",AF620*1/3.6*'lista, wskaźniki'!$F$24,0)))))</f>
        <v>0</v>
      </c>
      <c r="AN620" s="20">
        <f>IF(AA620="węgiel",AF620*'lista, wskaźniki'!$E$42,IF(AA620="drewno",AF620*'lista, wskaźniki'!$G$42,IF(AA620="pellet",AF620*'lista, wskaźniki'!$H$42,IF(AA620="gaz z sieci",AF620*'lista, wskaźniki'!$F$42,IF(AA620="olej opałowy",AF620*'lista, wskaźniki'!$I$42,0)))))</f>
        <v>0</v>
      </c>
      <c r="AO620" s="20">
        <f>IF(AA620="węgiel",AF620*'lista, wskaźniki'!$E$43,IF(AA620="drewno",AF620*'lista, wskaźniki'!$G$43,IF(AA620="pellet",AF620*'lista, wskaźniki'!$H$43,IF(AA620="gaz z sieci",AF620*'lista, wskaźniki'!$F$43,IF(AA620="olej opałowy",AF620*'lista, wskaźniki'!$I$43,0)))))</f>
        <v>0</v>
      </c>
      <c r="AP620" s="20">
        <f>IF(AA620="węgiel",AF620*'lista, wskaźniki'!$E$44,IF(AA620="drewno",AF620*'lista, wskaźniki'!$G$44,IF(AA620="pellet",AF620*'lista, wskaźniki'!$H$44,IF(AA620="gaz z sieci",AF620*'lista, wskaźniki'!$F$44,IF(AA620="olej opałowy",AF620*'lista, wskaźniki'!$I$44,0)))))</f>
        <v>0</v>
      </c>
      <c r="AQ620" s="20" t="b">
        <f>IF(Z620="gaz",AH620*1/3.6*'lista, wskaźniki'!$F$21,IF(Z620="energia elektryczna",AH620*1/3.6*'lista, wskaźniki'!$F$26))</f>
        <v>0</v>
      </c>
      <c r="AR620" s="20" t="b">
        <f>IF(Z620="gaz",AH620*'lista, wskaźniki'!$F$42,IF(Z620="energia elektryczna",AH620*0))</f>
        <v>0</v>
      </c>
      <c r="AS620" s="20" t="b">
        <f>IF(Z620="gaz",AH620*'lista, wskaźniki'!$F$43,IF(Z620="energia elektryczna",AH620*0))</f>
        <v>0</v>
      </c>
      <c r="AT620" s="20" t="b">
        <f>IF(Z620="gaz",AH620*'lista, wskaźniki'!$F$44,IF(Z620="energia elektryczna",AH620*0))</f>
        <v>0</v>
      </c>
      <c r="AU620" s="20">
        <f>AI620*1/3.6*'lista, wskaźniki'!$F$21</f>
        <v>0</v>
      </c>
      <c r="AV620" s="20">
        <f>AI620*'lista, wskaźniki'!$F$42</f>
        <v>0</v>
      </c>
      <c r="AW620" s="20">
        <f>AI620*'lista, wskaźniki'!$F$43</f>
        <v>0</v>
      </c>
      <c r="AX620" s="20">
        <f>AI620*'lista, wskaźniki'!$F$44</f>
        <v>0</v>
      </c>
      <c r="AY620" s="20">
        <f>AK620*'lista, wskaźniki'!$F$26</f>
        <v>0</v>
      </c>
      <c r="AZ620" s="20">
        <f t="shared" si="265"/>
        <v>0</v>
      </c>
      <c r="BA620" s="20">
        <f t="shared" si="266"/>
        <v>0</v>
      </c>
      <c r="BB620" s="20">
        <f t="shared" si="267"/>
        <v>0</v>
      </c>
      <c r="BC620" s="20">
        <f t="shared" si="268"/>
        <v>0</v>
      </c>
      <c r="BD620" s="941"/>
      <c r="BE620" s="941"/>
      <c r="BF620" s="941"/>
      <c r="BG620" s="941"/>
      <c r="BH620" s="20"/>
      <c r="BI620" s="941"/>
      <c r="BJ620" s="20"/>
      <c r="BK620" s="941"/>
      <c r="BL620" s="20"/>
      <c r="BM620" s="20"/>
      <c r="BN620" s="20"/>
      <c r="BO620" s="20"/>
      <c r="BP620" s="20"/>
      <c r="BQ620" s="20"/>
      <c r="BR620" s="20"/>
      <c r="BS620" s="1005"/>
      <c r="BT620" s="1005"/>
      <c r="BU620" s="1005"/>
      <c r="BV620" s="1005"/>
      <c r="BW620" s="1005"/>
      <c r="BX620" s="1005"/>
      <c r="BY620" s="1008"/>
      <c r="CA620" s="365" t="b">
        <f t="shared" si="269"/>
        <v>0</v>
      </c>
      <c r="CB620" s="365" t="b">
        <f t="shared" si="270"/>
        <v>0</v>
      </c>
      <c r="CC620" s="365">
        <f t="shared" si="271"/>
        <v>0</v>
      </c>
      <c r="CD620" s="365" t="b">
        <f t="shared" si="272"/>
        <v>0</v>
      </c>
      <c r="CE620" s="365" t="b">
        <f t="shared" si="273"/>
        <v>0</v>
      </c>
      <c r="CF620" s="365" t="b">
        <f t="shared" si="274"/>
        <v>0</v>
      </c>
      <c r="CG620" s="365" t="b">
        <f t="shared" si="275"/>
        <v>0</v>
      </c>
      <c r="CH620" s="365" t="b">
        <f t="shared" si="276"/>
        <v>0</v>
      </c>
      <c r="CI620" s="72" t="b">
        <f t="shared" si="277"/>
        <v>0</v>
      </c>
      <c r="CJ620" s="72" t="b">
        <f t="shared" si="278"/>
        <v>0</v>
      </c>
      <c r="CK620" s="72">
        <f t="shared" si="279"/>
        <v>0</v>
      </c>
      <c r="CL620" s="72">
        <f t="shared" si="280"/>
        <v>0</v>
      </c>
      <c r="CM620" s="72" t="b">
        <f t="shared" si="281"/>
        <v>0</v>
      </c>
      <c r="CN620" s="72" t="b">
        <f t="shared" si="282"/>
        <v>0</v>
      </c>
      <c r="CP620" s="13">
        <f t="shared" si="283"/>
        <v>0</v>
      </c>
      <c r="CQ620" s="13" t="b">
        <f t="shared" si="284"/>
        <v>0</v>
      </c>
      <c r="CR620" s="13" t="b">
        <f t="shared" si="285"/>
        <v>0</v>
      </c>
      <c r="CS620" s="13" t="b">
        <f t="shared" si="291"/>
        <v>0</v>
      </c>
      <c r="CT620" s="13" t="b">
        <f t="shared" si="290"/>
        <v>0</v>
      </c>
      <c r="CU620" s="13" t="b">
        <f t="shared" si="292"/>
        <v>0</v>
      </c>
      <c r="CV620" s="13" t="b">
        <f t="shared" si="286"/>
        <v>0</v>
      </c>
      <c r="CW620" s="13" t="b">
        <f t="shared" si="287"/>
        <v>0</v>
      </c>
      <c r="CX620" s="13" t="b">
        <f t="shared" si="288"/>
        <v>0</v>
      </c>
      <c r="CY620" s="13" t="b">
        <f t="shared" si="289"/>
        <v>0</v>
      </c>
    </row>
    <row r="621" spans="1:103" ht="15" thickBot="1">
      <c r="A621" s="932"/>
      <c r="B621" s="941"/>
      <c r="C621" s="941"/>
      <c r="D621" s="941"/>
      <c r="E621" s="941"/>
      <c r="F621" s="941"/>
      <c r="G621" s="941"/>
      <c r="H621" s="941"/>
      <c r="I621" s="941"/>
      <c r="J621" s="941"/>
      <c r="K621" s="941"/>
      <c r="L621" s="941"/>
      <c r="M621" s="941"/>
      <c r="N621" s="941"/>
      <c r="O621" s="175"/>
      <c r="P621" s="941"/>
      <c r="Q621" s="941"/>
      <c r="R621" s="941"/>
      <c r="S621" s="941"/>
      <c r="T621" s="941"/>
      <c r="U621" s="941"/>
      <c r="V621" s="941"/>
      <c r="W621" s="20"/>
      <c r="X621" s="20"/>
      <c r="Y621" s="20"/>
      <c r="Z621" s="20"/>
      <c r="AA621" s="20" t="s">
        <v>38</v>
      </c>
      <c r="AB621" s="22"/>
      <c r="AC621" s="22"/>
      <c r="AD621" s="20"/>
      <c r="AE621" s="941"/>
      <c r="AF621" s="334">
        <f t="shared" si="264"/>
        <v>0</v>
      </c>
      <c r="AG621" s="272">
        <f>IF(R621="kompletna",Q621*J621*0.0036*'lista, wskaźniki'!$F$13, IF(R621="częściowa",Q621*J621*0.0036*'lista, wskaźniki'!$F$14, IF(R621="brak",Q621*J621*0.0036*'lista, wskaźniki'!$F$15,)))</f>
        <v>0</v>
      </c>
      <c r="AH621" s="334">
        <f>IF(Y621="inne",K621*'lista, wskaźniki'!$E$35,IF(Y621="to samo źródło",0,IF(Y621=0,0)))</f>
        <v>0</v>
      </c>
      <c r="AI621" s="334">
        <f>IF(AA621="gaz z sieci",AC621*'lista, wskaźniki'!$D$21)</f>
        <v>0</v>
      </c>
      <c r="AJ621" s="272">
        <f>IF(AA621="węgiel",AB621*'lista, wskaźniki'!$D$20, IF('Sektor mieszkaniowy'!AA621="drewno",'Sektor mieszkaniowy'!AB621*'lista, wskaźniki'!$D$22,IF('Sektor mieszkaniowy'!AA621="pellet",AB621*'lista, wskaźniki'!$D$23,IF('Sektor mieszkaniowy'!AA621="gaz z sieci",AB621*'lista, wskaźniki'!$D$21,IF('Sektor mieszkaniowy'!AA621="olej opałowy",'Sektor mieszkaniowy'!AB621*'lista, wskaźniki'!$D$24)))))</f>
        <v>0</v>
      </c>
      <c r="AK621" s="1002"/>
      <c r="AL621" s="941"/>
      <c r="AM621" s="20">
        <f>IF(AA621="węgiel",AF621*1/3.6*'lista, wskaźniki'!$F$20,IF(AA621="drewno",AF621*1/3.6*'lista, wskaźniki'!$F$22,IF(AA621="pellet",AF621*1/3.6*'lista, wskaźniki'!$F$23,IF(AA621="gaz z sieci",AF621*1/3.6*'lista, wskaźniki'!$F$21,IF(AA621="olej opałowy",AF621*1/3.6*'lista, wskaźniki'!$F$24,0)))))</f>
        <v>0</v>
      </c>
      <c r="AN621" s="20">
        <f>IF(AA621="węgiel",AF621*'lista, wskaźniki'!$E$42,IF(AA621="drewno",AF621*'lista, wskaźniki'!$G$42,IF(AA621="pellet",AF621*'lista, wskaźniki'!$H$42,IF(AA621="gaz z sieci",AF621*'lista, wskaźniki'!$F$42,IF(AA621="olej opałowy",AF621*'lista, wskaźniki'!$I$42,0)))))</f>
        <v>0</v>
      </c>
      <c r="AO621" s="20">
        <f>IF(AA621="węgiel",AF621*'lista, wskaźniki'!$E$43,IF(AA621="drewno",AF621*'lista, wskaźniki'!$G$43,IF(AA621="pellet",AF621*'lista, wskaźniki'!$H$43,IF(AA621="gaz z sieci",AF621*'lista, wskaźniki'!$F$43,IF(AA621="olej opałowy",AF621*'lista, wskaźniki'!$I$43,0)))))</f>
        <v>0</v>
      </c>
      <c r="AP621" s="20">
        <f>IF(AA621="węgiel",AF621*'lista, wskaźniki'!$E$44,IF(AA621="drewno",AF621*'lista, wskaźniki'!$G$44,IF(AA621="pellet",AF621*'lista, wskaźniki'!$H$44,IF(AA621="gaz z sieci",AF621*'lista, wskaźniki'!$F$44,IF(AA621="olej opałowy",AF621*'lista, wskaźniki'!$I$44,0)))))</f>
        <v>0</v>
      </c>
      <c r="AQ621" s="20" t="b">
        <f>IF(Z621="gaz",AH621*1/3.6*'lista, wskaźniki'!$F$21,IF(Z621="energia elektryczna",AH621*1/3.6*'lista, wskaźniki'!$F$26))</f>
        <v>0</v>
      </c>
      <c r="AR621" s="20" t="b">
        <f>IF(Z621="gaz",AH621*'lista, wskaźniki'!$F$42,IF(Z621="energia elektryczna",AH621*0))</f>
        <v>0</v>
      </c>
      <c r="AS621" s="20" t="b">
        <f>IF(Z621="gaz",AH621*'lista, wskaźniki'!$F$43,IF(Z621="energia elektryczna",AH621*0))</f>
        <v>0</v>
      </c>
      <c r="AT621" s="20" t="b">
        <f>IF(Z621="gaz",AH621*'lista, wskaźniki'!$F$44,IF(Z621="energia elektryczna",AH621*0))</f>
        <v>0</v>
      </c>
      <c r="AU621" s="20">
        <f>AI621*1/3.6*'lista, wskaźniki'!$F$21</f>
        <v>0</v>
      </c>
      <c r="AV621" s="20">
        <f>AI621*'lista, wskaźniki'!$F$42</f>
        <v>0</v>
      </c>
      <c r="AW621" s="20">
        <f>AI621*'lista, wskaźniki'!$F$43</f>
        <v>0</v>
      </c>
      <c r="AX621" s="20">
        <f>AI621*'lista, wskaźniki'!$F$44</f>
        <v>0</v>
      </c>
      <c r="AY621" s="20">
        <f>AK621*'lista, wskaźniki'!$F$26</f>
        <v>0</v>
      </c>
      <c r="AZ621" s="20">
        <f t="shared" si="265"/>
        <v>0</v>
      </c>
      <c r="BA621" s="20">
        <f t="shared" si="266"/>
        <v>0</v>
      </c>
      <c r="BB621" s="20">
        <f t="shared" si="267"/>
        <v>0</v>
      </c>
      <c r="BC621" s="20">
        <f t="shared" si="268"/>
        <v>0</v>
      </c>
      <c r="BD621" s="941"/>
      <c r="BE621" s="941"/>
      <c r="BF621" s="941"/>
      <c r="BG621" s="941"/>
      <c r="BH621" s="20"/>
      <c r="BI621" s="941"/>
      <c r="BJ621" s="20"/>
      <c r="BK621" s="941"/>
      <c r="BL621" s="20"/>
      <c r="BM621" s="20"/>
      <c r="BN621" s="20"/>
      <c r="BO621" s="20"/>
      <c r="BP621" s="20"/>
      <c r="BQ621" s="20"/>
      <c r="BR621" s="20"/>
      <c r="BS621" s="1005"/>
      <c r="BT621" s="1005"/>
      <c r="BU621" s="1005"/>
      <c r="BV621" s="1005"/>
      <c r="BW621" s="1005"/>
      <c r="BX621" s="1005"/>
      <c r="BY621" s="1008"/>
      <c r="CA621" s="365" t="b">
        <f t="shared" si="269"/>
        <v>0</v>
      </c>
      <c r="CB621" s="365" t="b">
        <f t="shared" si="270"/>
        <v>0</v>
      </c>
      <c r="CC621" s="365" t="b">
        <f t="shared" si="271"/>
        <v>0</v>
      </c>
      <c r="CD621" s="365">
        <f t="shared" si="272"/>
        <v>0</v>
      </c>
      <c r="CE621" s="365" t="b">
        <f t="shared" si="273"/>
        <v>0</v>
      </c>
      <c r="CF621" s="365" t="b">
        <f t="shared" si="274"/>
        <v>0</v>
      </c>
      <c r="CG621" s="365" t="b">
        <f t="shared" si="275"/>
        <v>0</v>
      </c>
      <c r="CH621" s="365">
        <f t="shared" si="276"/>
        <v>0</v>
      </c>
      <c r="CI621" s="72" t="b">
        <f t="shared" si="277"/>
        <v>0</v>
      </c>
      <c r="CJ621" s="72" t="b">
        <f t="shared" si="278"/>
        <v>0</v>
      </c>
      <c r="CK621" s="72" t="b">
        <f t="shared" si="279"/>
        <v>0</v>
      </c>
      <c r="CL621" s="72">
        <f t="shared" si="280"/>
        <v>0</v>
      </c>
      <c r="CM621" s="72" t="b">
        <f t="shared" si="281"/>
        <v>0</v>
      </c>
      <c r="CN621" s="72" t="b">
        <f t="shared" si="282"/>
        <v>0</v>
      </c>
      <c r="CP621" s="13">
        <f t="shared" si="283"/>
        <v>0</v>
      </c>
      <c r="CQ621" s="13" t="b">
        <f t="shared" si="284"/>
        <v>0</v>
      </c>
      <c r="CR621" s="13" t="b">
        <f t="shared" si="285"/>
        <v>0</v>
      </c>
      <c r="CS621" s="13" t="b">
        <f t="shared" si="291"/>
        <v>0</v>
      </c>
      <c r="CT621" s="13" t="b">
        <f t="shared" si="290"/>
        <v>0</v>
      </c>
      <c r="CU621" s="13" t="b">
        <f t="shared" si="292"/>
        <v>0</v>
      </c>
      <c r="CV621" s="13" t="b">
        <f t="shared" si="286"/>
        <v>0</v>
      </c>
      <c r="CW621" s="13" t="b">
        <f t="shared" si="287"/>
        <v>0</v>
      </c>
      <c r="CX621" s="13" t="b">
        <f t="shared" si="288"/>
        <v>0</v>
      </c>
      <c r="CY621" s="13" t="b">
        <f t="shared" si="289"/>
        <v>0</v>
      </c>
    </row>
    <row r="622" spans="1:103" ht="15" thickBot="1">
      <c r="A622" s="933"/>
      <c r="B622" s="942"/>
      <c r="C622" s="942"/>
      <c r="D622" s="942"/>
      <c r="E622" s="942"/>
      <c r="F622" s="942"/>
      <c r="G622" s="942"/>
      <c r="H622" s="942"/>
      <c r="I622" s="942"/>
      <c r="J622" s="942"/>
      <c r="K622" s="942"/>
      <c r="L622" s="942"/>
      <c r="M622" s="942"/>
      <c r="N622" s="942"/>
      <c r="O622" s="176"/>
      <c r="P622" s="942"/>
      <c r="Q622" s="942"/>
      <c r="R622" s="942"/>
      <c r="S622" s="942"/>
      <c r="T622" s="942"/>
      <c r="U622" s="942"/>
      <c r="V622" s="942"/>
      <c r="W622" s="21"/>
      <c r="X622" s="21"/>
      <c r="Y622" s="21"/>
      <c r="Z622" s="21"/>
      <c r="AA622" s="21" t="s">
        <v>37</v>
      </c>
      <c r="AB622" s="55"/>
      <c r="AC622" s="55"/>
      <c r="AD622" s="21"/>
      <c r="AE622" s="942"/>
      <c r="AF622" s="334">
        <f t="shared" si="264"/>
        <v>0</v>
      </c>
      <c r="AG622" s="272">
        <f>IF(R622="kompletna",Q622*J622*0.0036*'lista, wskaźniki'!$F$13, IF(R622="częściowa",Q622*J622*0.0036*'lista, wskaźniki'!$F$14, IF(R622="brak",Q622*J622*0.0036*'lista, wskaźniki'!$F$15,)))</f>
        <v>0</v>
      </c>
      <c r="AH622" s="334">
        <f>IF(Y622="inne",K622*'lista, wskaźniki'!$E$35,IF(Y622="to samo źródło",0,IF(Y622=0,0)))</f>
        <v>0</v>
      </c>
      <c r="AI622" s="334" t="b">
        <f>IF(AA622="gaz z sieci",AC622*'lista, wskaźniki'!$D$21)</f>
        <v>0</v>
      </c>
      <c r="AJ622" s="272">
        <f>IF(AA622="węgiel",AB622*'lista, wskaźniki'!$D$20, IF('Sektor mieszkaniowy'!AA622="drewno",'Sektor mieszkaniowy'!AB622*'lista, wskaźniki'!$D$22,IF('Sektor mieszkaniowy'!AA622="pellet",AB622*'lista, wskaźniki'!$D$23,IF('Sektor mieszkaniowy'!AA622="gaz z sieci",AB622*'lista, wskaźniki'!$D$21,IF('Sektor mieszkaniowy'!AA622="olej opałowy",'Sektor mieszkaniowy'!AB622*'lista, wskaźniki'!$D$24)))))</f>
        <v>0</v>
      </c>
      <c r="AK622" s="1003"/>
      <c r="AL622" s="942"/>
      <c r="AM622" s="20">
        <f>IF(AA622="węgiel",AF622*1/3.6*'lista, wskaźniki'!$F$20,IF(AA622="drewno",AF622*1/3.6*'lista, wskaźniki'!$F$22,IF(AA622="pellet",AF622*1/3.6*'lista, wskaźniki'!$F$23,IF(AA622="gaz z sieci",AF622*1/3.6*'lista, wskaźniki'!$F$21,IF(AA622="olej opałowy",AF622*1/3.6*'lista, wskaźniki'!$F$24,0)))))</f>
        <v>0</v>
      </c>
      <c r="AN622" s="20">
        <f>IF(AA622="węgiel",AF622*'lista, wskaźniki'!$E$42,IF(AA622="drewno",AF622*'lista, wskaźniki'!$G$42,IF(AA622="pellet",AF622*'lista, wskaźniki'!$H$42,IF(AA622="gaz z sieci",AF622*'lista, wskaźniki'!$F$42,IF(AA622="olej opałowy",AF622*'lista, wskaźniki'!$I$42,0)))))</f>
        <v>0</v>
      </c>
      <c r="AO622" s="20">
        <f>IF(AA622="węgiel",AF622*'lista, wskaźniki'!$E$43,IF(AA622="drewno",AF622*'lista, wskaźniki'!$G$43,IF(AA622="pellet",AF622*'lista, wskaźniki'!$H$43,IF(AA622="gaz z sieci",AF622*'lista, wskaźniki'!$F$43,IF(AA622="olej opałowy",AF622*'lista, wskaźniki'!$I$43,0)))))</f>
        <v>0</v>
      </c>
      <c r="AP622" s="20">
        <f>IF(AA622="węgiel",AF622*'lista, wskaźniki'!$E$44,IF(AA622="drewno",AF622*'lista, wskaźniki'!$G$44,IF(AA622="pellet",AF622*'lista, wskaźniki'!$H$44,IF(AA622="gaz z sieci",AF622*'lista, wskaźniki'!$F$44,IF(AA622="olej opałowy",AF622*'lista, wskaźniki'!$I$44,0)))))</f>
        <v>0</v>
      </c>
      <c r="AQ622" s="20" t="b">
        <f>IF(Z622="gaz",AH622*1/3.6*'lista, wskaźniki'!$F$21,IF(Z622="energia elektryczna",AH622*1/3.6*'lista, wskaźniki'!$F$26))</f>
        <v>0</v>
      </c>
      <c r="AR622" s="20" t="b">
        <f>IF(Z622="gaz",AH622*'lista, wskaźniki'!$F$42,IF(Z622="energia elektryczna",AH622*0))</f>
        <v>0</v>
      </c>
      <c r="AS622" s="20" t="b">
        <f>IF(Z622="gaz",AH622*'lista, wskaźniki'!$F$43,IF(Z622="energia elektryczna",AH622*0))</f>
        <v>0</v>
      </c>
      <c r="AT622" s="20" t="b">
        <f>IF(Z622="gaz",AH622*'lista, wskaźniki'!$F$44,IF(Z622="energia elektryczna",AH622*0))</f>
        <v>0</v>
      </c>
      <c r="AU622" s="20">
        <f>AI622*1/3.6*'lista, wskaźniki'!$F$21</f>
        <v>0</v>
      </c>
      <c r="AV622" s="20">
        <f>AI622*'lista, wskaźniki'!$F$42</f>
        <v>0</v>
      </c>
      <c r="AW622" s="20">
        <f>AI622*'lista, wskaźniki'!$F$43</f>
        <v>0</v>
      </c>
      <c r="AX622" s="20">
        <f>AI622*'lista, wskaźniki'!$F$44</f>
        <v>0</v>
      </c>
      <c r="AY622" s="20">
        <f>AK622*'lista, wskaźniki'!$F$26</f>
        <v>0</v>
      </c>
      <c r="AZ622" s="20">
        <f t="shared" si="265"/>
        <v>0</v>
      </c>
      <c r="BA622" s="20">
        <f t="shared" si="266"/>
        <v>0</v>
      </c>
      <c r="BB622" s="20">
        <f t="shared" si="267"/>
        <v>0</v>
      </c>
      <c r="BC622" s="20">
        <f t="shared" si="268"/>
        <v>0</v>
      </c>
      <c r="BD622" s="942"/>
      <c r="BE622" s="942"/>
      <c r="BF622" s="942"/>
      <c r="BG622" s="942"/>
      <c r="BH622" s="21"/>
      <c r="BI622" s="942"/>
      <c r="BJ622" s="21"/>
      <c r="BK622" s="942"/>
      <c r="BL622" s="21"/>
      <c r="BM622" s="21"/>
      <c r="BN622" s="21"/>
      <c r="BO622" s="21"/>
      <c r="BP622" s="21"/>
      <c r="BQ622" s="21"/>
      <c r="BR622" s="21"/>
      <c r="BS622" s="1006"/>
      <c r="BT622" s="1006"/>
      <c r="BU622" s="1006"/>
      <c r="BV622" s="1006"/>
      <c r="BW622" s="1006"/>
      <c r="BX622" s="1006"/>
      <c r="BY622" s="1009"/>
      <c r="CA622" s="365" t="b">
        <f t="shared" si="269"/>
        <v>0</v>
      </c>
      <c r="CB622" s="365" t="b">
        <f t="shared" si="270"/>
        <v>0</v>
      </c>
      <c r="CC622" s="365" t="b">
        <f t="shared" si="271"/>
        <v>0</v>
      </c>
      <c r="CD622" s="365" t="b">
        <f t="shared" si="272"/>
        <v>0</v>
      </c>
      <c r="CE622" s="365">
        <f t="shared" si="273"/>
        <v>0</v>
      </c>
      <c r="CF622" s="365" t="b">
        <f t="shared" si="274"/>
        <v>0</v>
      </c>
      <c r="CG622" s="365" t="b">
        <f t="shared" si="275"/>
        <v>0</v>
      </c>
      <c r="CH622" s="365" t="b">
        <f t="shared" si="276"/>
        <v>0</v>
      </c>
      <c r="CI622" s="72" t="b">
        <f t="shared" si="277"/>
        <v>0</v>
      </c>
      <c r="CJ622" s="72" t="b">
        <f t="shared" si="278"/>
        <v>0</v>
      </c>
      <c r="CK622" s="72" t="b">
        <f t="shared" si="279"/>
        <v>0</v>
      </c>
      <c r="CL622" s="72">
        <f t="shared" si="280"/>
        <v>0</v>
      </c>
      <c r="CM622" s="72">
        <f t="shared" si="281"/>
        <v>0</v>
      </c>
      <c r="CN622" s="72" t="b">
        <f t="shared" si="282"/>
        <v>0</v>
      </c>
      <c r="CP622" s="13">
        <f t="shared" si="283"/>
        <v>0</v>
      </c>
      <c r="CQ622" s="13" t="b">
        <f t="shared" si="284"/>
        <v>0</v>
      </c>
      <c r="CR622" s="13" t="b">
        <f t="shared" si="285"/>
        <v>0</v>
      </c>
      <c r="CS622" s="13" t="b">
        <f t="shared" si="291"/>
        <v>0</v>
      </c>
      <c r="CT622" s="13" t="b">
        <f t="shared" si="290"/>
        <v>0</v>
      </c>
      <c r="CU622" s="13" t="b">
        <f t="shared" si="292"/>
        <v>0</v>
      </c>
      <c r="CV622" s="13" t="b">
        <f t="shared" si="286"/>
        <v>0</v>
      </c>
      <c r="CW622" s="13" t="b">
        <f t="shared" si="287"/>
        <v>0</v>
      </c>
      <c r="CX622" s="13" t="b">
        <f t="shared" si="288"/>
        <v>0</v>
      </c>
      <c r="CY622" s="13" t="b">
        <f t="shared" si="289"/>
        <v>0</v>
      </c>
    </row>
    <row r="623" spans="1:103" ht="15" thickBot="1">
      <c r="A623" s="931">
        <v>125</v>
      </c>
      <c r="B623" s="940" t="s">
        <v>235</v>
      </c>
      <c r="C623" s="940"/>
      <c r="D623" s="940" t="s">
        <v>1</v>
      </c>
      <c r="E623" s="940" t="s">
        <v>5</v>
      </c>
      <c r="F623" s="940">
        <v>6</v>
      </c>
      <c r="G623" s="940">
        <v>6</v>
      </c>
      <c r="H623" s="940"/>
      <c r="I623" s="940" t="s">
        <v>14</v>
      </c>
      <c r="J623" s="940"/>
      <c r="K623" s="940"/>
      <c r="L623" s="940" t="s">
        <v>16</v>
      </c>
      <c r="M623" s="940"/>
      <c r="N623" s="940" t="s">
        <v>17</v>
      </c>
      <c r="O623" s="174"/>
      <c r="P623" s="940" t="s">
        <v>16</v>
      </c>
      <c r="Q623" s="940">
        <f>IF(I623="&lt;1966",'lista, wskaźniki'!$G$4,IF(I623="1967-1985",'lista, wskaźniki'!$G$5,IF(I623="1986-1992",'lista, wskaźniki'!$G$6,IF(I623="1993-1996",'lista, wskaźniki'!$G$7,IF(I623="&gt;1997",'lista, wskaźniki'!$G$8,IF(I623=0,'lista, wskaźniki'!$G$4))))))</f>
        <v>115</v>
      </c>
      <c r="R623" s="940" t="s">
        <v>23</v>
      </c>
      <c r="S623" s="940" t="s">
        <v>28</v>
      </c>
      <c r="T623" s="940">
        <v>1.2</v>
      </c>
      <c r="U623" s="940">
        <v>2007</v>
      </c>
      <c r="V623" s="940"/>
      <c r="W623" s="19" t="s">
        <v>35</v>
      </c>
      <c r="X623" s="19" t="s">
        <v>39</v>
      </c>
      <c r="Y623" s="19" t="s">
        <v>42</v>
      </c>
      <c r="Z623" s="19"/>
      <c r="AA623" s="19" t="s">
        <v>35</v>
      </c>
      <c r="AB623" s="54">
        <v>3</v>
      </c>
      <c r="AC623" s="54"/>
      <c r="AD623" s="19">
        <v>2400</v>
      </c>
      <c r="AE623" s="940">
        <v>12</v>
      </c>
      <c r="AF623" s="334">
        <f t="shared" si="264"/>
        <v>67.89</v>
      </c>
      <c r="AG623" s="272">
        <f>IF(R623="kompletna",Q623*J623*0.0036*'lista, wskaźniki'!$F$13, IF(R623="częściowa",Q623*J623*0.0036*'lista, wskaźniki'!$F$14, IF(R623="brak",Q623*J623*0.0036*'lista, wskaźniki'!$F$15,)))</f>
        <v>0</v>
      </c>
      <c r="AH623" s="334">
        <f>IF(Y623="inne",K623*'lista, wskaźniki'!$E$35,IF(Y623="to samo źródło",0,IF(Y623=0,0)))</f>
        <v>0</v>
      </c>
      <c r="AI623" s="334" t="b">
        <f>IF(AA623="gaz z sieci",AC623*'lista, wskaźniki'!$D$21)</f>
        <v>0</v>
      </c>
      <c r="AJ623" s="272">
        <f>IF(AA623="węgiel",AB623*'lista, wskaźniki'!$D$20, IF('Sektor mieszkaniowy'!AA623="drewno",'Sektor mieszkaniowy'!AB623*'lista, wskaźniki'!$D$22,IF('Sektor mieszkaniowy'!AA623="pellet",AB623*'lista, wskaźniki'!$D$23,IF('Sektor mieszkaniowy'!AA623="gaz z sieci",AB623*'lista, wskaźniki'!$D$21,IF('Sektor mieszkaniowy'!AA623="olej opałowy",'Sektor mieszkaniowy'!AB623*'lista, wskaźniki'!$D$24)))))</f>
        <v>67.89</v>
      </c>
      <c r="AK623" s="1001"/>
      <c r="AL623" s="940">
        <v>600</v>
      </c>
      <c r="AM623" s="20">
        <f>IF(AA623="węgiel",AF623*1/3.6*'lista, wskaźniki'!$F$20,IF(AA623="drewno",AF623*1/3.6*'lista, wskaźniki'!$F$22,IF(AA623="pellet",AF623*1/3.6*'lista, wskaźniki'!$F$23,IF(AA623="gaz z sieci",AF623*1/3.6*'lista, wskaźniki'!$F$21,IF(AA623="olej opałowy",AF623*1/3.6*'lista, wskaźniki'!$F$24,0)))))</f>
        <v>6.4312197000000006</v>
      </c>
      <c r="AN623" s="20">
        <f>IF(AA623="węgiel",AF623*'lista, wskaźniki'!$E$42,IF(AA623="drewno",AF623*'lista, wskaźniki'!$G$42,IF(AA623="pellet",AF623*'lista, wskaźniki'!$H$42,IF(AA623="gaz z sieci",AF623*'lista, wskaźniki'!$F$42,IF(AA623="olej opałowy",AF623*'lista, wskaźniki'!$I$42,0)))))</f>
        <v>2.57982E-2</v>
      </c>
      <c r="AO623" s="20">
        <f>IF(AA623="węgiel",AF623*'lista, wskaźniki'!$E$43,IF(AA623="drewno",AF623*'lista, wskaźniki'!$G$43,IF(AA623="pellet",AF623*'lista, wskaźniki'!$H$43,IF(AA623="gaz z sieci",AF623*'lista, wskaźniki'!$F$43,IF(AA623="olej opałowy",AF623*'lista, wskaźniki'!$I$43,0)))))</f>
        <v>2.4440400000000001E-2</v>
      </c>
      <c r="AP623" s="20">
        <f>IF(AA623="węgiel",AF623*'lista, wskaźniki'!$E$44,IF(AA623="drewno",AF623*'lista, wskaźniki'!$G$44,IF(AA623="pellet",AF623*'lista, wskaźniki'!$H$44,IF(AA623="gaz z sieci",AF623*'lista, wskaźniki'!$F$44,IF(AA623="olej opałowy",AF623*'lista, wskaźniki'!$I$44,0)))))</f>
        <v>1.83303E-5</v>
      </c>
      <c r="AQ623" s="20" t="b">
        <f>IF(Z623="gaz",AH623*1/3.6*'lista, wskaźniki'!$F$21,IF(Z623="energia elektryczna",AH623*1/3.6*'lista, wskaźniki'!$F$26))</f>
        <v>0</v>
      </c>
      <c r="AR623" s="20" t="b">
        <f>IF(Z623="gaz",AH623*'lista, wskaźniki'!$F$42,IF(Z623="energia elektryczna",AH623*0))</f>
        <v>0</v>
      </c>
      <c r="AS623" s="20" t="b">
        <f>IF(Z623="gaz",AH623*'lista, wskaźniki'!$F$43,IF(Z623="energia elektryczna",AH623*0))</f>
        <v>0</v>
      </c>
      <c r="AT623" s="20" t="b">
        <f>IF(Z623="gaz",AH623*'lista, wskaźniki'!$F$44,IF(Z623="energia elektryczna",AH623*0))</f>
        <v>0</v>
      </c>
      <c r="AU623" s="20">
        <f>AI623*1/3.6*'lista, wskaźniki'!$F$21</f>
        <v>0</v>
      </c>
      <c r="AV623" s="20">
        <f>AI623*'lista, wskaźniki'!$F$42</f>
        <v>0</v>
      </c>
      <c r="AW623" s="20">
        <f>AI623*'lista, wskaźniki'!$F$43</f>
        <v>0</v>
      </c>
      <c r="AX623" s="20">
        <f>AI623*'lista, wskaźniki'!$F$44</f>
        <v>0</v>
      </c>
      <c r="AY623" s="20">
        <f>AK623*'lista, wskaźniki'!$F$26</f>
        <v>0</v>
      </c>
      <c r="AZ623" s="20">
        <f t="shared" si="265"/>
        <v>6.4312197000000006</v>
      </c>
      <c r="BA623" s="20">
        <f t="shared" si="266"/>
        <v>2.57982E-2</v>
      </c>
      <c r="BB623" s="20">
        <f t="shared" si="267"/>
        <v>2.4440400000000001E-2</v>
      </c>
      <c r="BC623" s="20">
        <f t="shared" si="268"/>
        <v>1.83303E-5</v>
      </c>
      <c r="BD623" s="940" t="s">
        <v>16</v>
      </c>
      <c r="BE623" s="940" t="s">
        <v>16</v>
      </c>
      <c r="BF623" s="940" t="s">
        <v>17</v>
      </c>
      <c r="BG623" s="940" t="s">
        <v>17</v>
      </c>
      <c r="BH623" s="19"/>
      <c r="BI623" s="940" t="s">
        <v>16</v>
      </c>
      <c r="BJ623" s="19" t="s">
        <v>52</v>
      </c>
      <c r="BK623" s="940" t="s">
        <v>17</v>
      </c>
      <c r="BL623" s="19"/>
      <c r="BM623" s="19"/>
      <c r="BN623" s="19"/>
      <c r="BO623" s="19" t="s">
        <v>57</v>
      </c>
      <c r="BP623" s="19" t="s">
        <v>52</v>
      </c>
      <c r="BQ623" s="19"/>
      <c r="BR623" s="19"/>
      <c r="BS623" s="1004"/>
      <c r="BT623" s="1004"/>
      <c r="BU623" s="1004"/>
      <c r="BV623" s="1004"/>
      <c r="BW623" s="1004"/>
      <c r="BX623" s="1004"/>
      <c r="BY623" s="1007"/>
      <c r="CA623" s="365">
        <f t="shared" si="269"/>
        <v>67.89</v>
      </c>
      <c r="CB623" s="365" t="b">
        <f t="shared" si="270"/>
        <v>0</v>
      </c>
      <c r="CC623" s="365" t="b">
        <f t="shared" si="271"/>
        <v>0</v>
      </c>
      <c r="CD623" s="365" t="b">
        <f t="shared" si="272"/>
        <v>0</v>
      </c>
      <c r="CE623" s="365" t="b">
        <f t="shared" si="273"/>
        <v>0</v>
      </c>
      <c r="CF623" s="365" t="b">
        <f t="shared" si="274"/>
        <v>0</v>
      </c>
      <c r="CG623" s="365" t="b">
        <f t="shared" si="275"/>
        <v>0</v>
      </c>
      <c r="CH623" s="365" t="b">
        <f t="shared" si="276"/>
        <v>0</v>
      </c>
      <c r="CI623" s="72">
        <f t="shared" si="277"/>
        <v>67.89</v>
      </c>
      <c r="CJ623" s="72" t="b">
        <f t="shared" si="278"/>
        <v>0</v>
      </c>
      <c r="CK623" s="72" t="b">
        <f t="shared" si="279"/>
        <v>0</v>
      </c>
      <c r="CL623" s="72">
        <f t="shared" si="280"/>
        <v>0</v>
      </c>
      <c r="CM623" s="72" t="b">
        <f t="shared" si="281"/>
        <v>0</v>
      </c>
      <c r="CN623" s="72" t="b">
        <f t="shared" si="282"/>
        <v>0</v>
      </c>
      <c r="CP623" s="13" t="b">
        <f t="shared" si="283"/>
        <v>0</v>
      </c>
      <c r="CQ623" s="13">
        <f t="shared" si="284"/>
        <v>0</v>
      </c>
      <c r="CR623" s="13" t="b">
        <f t="shared" si="285"/>
        <v>0</v>
      </c>
      <c r="CS623" s="13">
        <f t="shared" si="291"/>
        <v>0</v>
      </c>
      <c r="CT623" s="13" t="b">
        <f t="shared" si="290"/>
        <v>0</v>
      </c>
      <c r="CU623" s="13">
        <f t="shared" si="292"/>
        <v>0</v>
      </c>
      <c r="CV623" s="13" t="b">
        <f t="shared" si="286"/>
        <v>0</v>
      </c>
      <c r="CW623" s="13">
        <f t="shared" si="287"/>
        <v>0</v>
      </c>
      <c r="CX623" s="13">
        <f t="shared" si="288"/>
        <v>0</v>
      </c>
      <c r="CY623" s="13">
        <f t="shared" si="289"/>
        <v>0</v>
      </c>
    </row>
    <row r="624" spans="1:103" ht="15" thickBot="1">
      <c r="A624" s="932"/>
      <c r="B624" s="941"/>
      <c r="C624" s="941"/>
      <c r="D624" s="941"/>
      <c r="E624" s="941"/>
      <c r="F624" s="941"/>
      <c r="G624" s="941"/>
      <c r="H624" s="941"/>
      <c r="I624" s="941"/>
      <c r="J624" s="941"/>
      <c r="K624" s="941"/>
      <c r="L624" s="941"/>
      <c r="M624" s="941"/>
      <c r="N624" s="941"/>
      <c r="O624" s="175"/>
      <c r="P624" s="941"/>
      <c r="Q624" s="941"/>
      <c r="R624" s="941"/>
      <c r="S624" s="941"/>
      <c r="T624" s="941"/>
      <c r="U624" s="941"/>
      <c r="V624" s="941"/>
      <c r="W624" s="20" t="s">
        <v>36</v>
      </c>
      <c r="X624" s="20"/>
      <c r="Y624" s="20"/>
      <c r="Z624" s="20"/>
      <c r="AA624" s="20" t="s">
        <v>36</v>
      </c>
      <c r="AB624" s="22">
        <v>7</v>
      </c>
      <c r="AC624" s="22"/>
      <c r="AD624" s="20">
        <v>700</v>
      </c>
      <c r="AE624" s="941"/>
      <c r="AF624" s="334">
        <f t="shared" si="264"/>
        <v>109.2</v>
      </c>
      <c r="AG624" s="272">
        <f>IF(R624="kompletna",Q624*J624*0.0036*'lista, wskaźniki'!$F$13, IF(R624="częściowa",Q624*J624*0.0036*'lista, wskaźniki'!$F$14, IF(R624="brak",Q624*J624*0.0036*'lista, wskaźniki'!$F$15,)))</f>
        <v>0</v>
      </c>
      <c r="AH624" s="334">
        <f>IF(Y624="inne",K624*'lista, wskaźniki'!$E$35,IF(Y624="to samo źródło",0,IF(Y624=0,0)))</f>
        <v>0</v>
      </c>
      <c r="AI624" s="334" t="b">
        <f>IF(AA624="gaz z sieci",AC624*'lista, wskaźniki'!$D$21)</f>
        <v>0</v>
      </c>
      <c r="AJ624" s="272">
        <f>IF(AA624="węgiel",AB624*'lista, wskaźniki'!$D$20, IF('Sektor mieszkaniowy'!AA624="drewno",'Sektor mieszkaniowy'!AB624*'lista, wskaźniki'!$D$22,IF('Sektor mieszkaniowy'!AA624="pellet",AB624*'lista, wskaźniki'!$D$23,IF('Sektor mieszkaniowy'!AA624="gaz z sieci",AB624*'lista, wskaźniki'!$D$21,IF('Sektor mieszkaniowy'!AA624="olej opałowy",'Sektor mieszkaniowy'!AB624*'lista, wskaźniki'!$D$24)))))</f>
        <v>109.2</v>
      </c>
      <c r="AK624" s="1002"/>
      <c r="AL624" s="941"/>
      <c r="AM624" s="20">
        <f>IF(AA624="węgiel",AF624*1/3.6*'lista, wskaźniki'!$F$20,IF(AA624="drewno",AF624*1/3.6*'lista, wskaźniki'!$F$22,IF(AA624="pellet",AF624*1/3.6*'lista, wskaźniki'!$F$23,IF(AA624="gaz z sieci",AF624*1/3.6*'lista, wskaźniki'!$F$21,IF(AA624="olej opałowy",AF624*1/3.6*'lista, wskaźniki'!$F$24,0)))))</f>
        <v>0</v>
      </c>
      <c r="AN624" s="20">
        <f>IF(AA624="węgiel",AF624*'lista, wskaźniki'!$E$42,IF(AA624="drewno",AF624*'lista, wskaźniki'!$G$42,IF(AA624="pellet",AF624*'lista, wskaźniki'!$H$42,IF(AA624="gaz z sieci",AF624*'lista, wskaźniki'!$F$42,IF(AA624="olej opałowy",AF624*'lista, wskaźniki'!$I$42,0)))))</f>
        <v>8.8452000000000003E-2</v>
      </c>
      <c r="AO624" s="20">
        <f>IF(AA624="węgiel",AF624*'lista, wskaźniki'!$E$43,IF(AA624="drewno",AF624*'lista, wskaźniki'!$G$43,IF(AA624="pellet",AF624*'lista, wskaźniki'!$H$43,IF(AA624="gaz z sieci",AF624*'lista, wskaźniki'!$F$43,IF(AA624="olej opałowy",AF624*'lista, wskaźniki'!$I$43,0)))))</f>
        <v>8.8452000000000003E-2</v>
      </c>
      <c r="AP624" s="20">
        <f>IF(AA624="węgiel",AF624*'lista, wskaźniki'!$E$44,IF(AA624="drewno",AF624*'lista, wskaźniki'!$G$44,IF(AA624="pellet",AF624*'lista, wskaźniki'!$H$44,IF(AA624="gaz z sieci",AF624*'lista, wskaźniki'!$F$44,IF(AA624="olej opałowy",AF624*'lista, wskaźniki'!$I$44,0)))))</f>
        <v>2.73E-5</v>
      </c>
      <c r="AQ624" s="20" t="b">
        <f>IF(Z624="gaz",AH624*1/3.6*'lista, wskaźniki'!$F$21,IF(Z624="energia elektryczna",AH624*1/3.6*'lista, wskaźniki'!$F$26))</f>
        <v>0</v>
      </c>
      <c r="AR624" s="20" t="b">
        <f>IF(Z624="gaz",AH624*'lista, wskaźniki'!$F$42,IF(Z624="energia elektryczna",AH624*0))</f>
        <v>0</v>
      </c>
      <c r="AS624" s="20" t="b">
        <f>IF(Z624="gaz",AH624*'lista, wskaźniki'!$F$43,IF(Z624="energia elektryczna",AH624*0))</f>
        <v>0</v>
      </c>
      <c r="AT624" s="20" t="b">
        <f>IF(Z624="gaz",AH624*'lista, wskaźniki'!$F$44,IF(Z624="energia elektryczna",AH624*0))</f>
        <v>0</v>
      </c>
      <c r="AU624" s="20">
        <f>AI624*1/3.6*'lista, wskaźniki'!$F$21</f>
        <v>0</v>
      </c>
      <c r="AV624" s="20">
        <f>AI624*'lista, wskaźniki'!$F$42</f>
        <v>0</v>
      </c>
      <c r="AW624" s="20">
        <f>AI624*'lista, wskaźniki'!$F$43</f>
        <v>0</v>
      </c>
      <c r="AX624" s="20">
        <f>AI624*'lista, wskaźniki'!$F$44</f>
        <v>0</v>
      </c>
      <c r="AY624" s="20">
        <f>AK624*'lista, wskaźniki'!$F$26</f>
        <v>0</v>
      </c>
      <c r="AZ624" s="20">
        <f t="shared" si="265"/>
        <v>0</v>
      </c>
      <c r="BA624" s="20">
        <f t="shared" si="266"/>
        <v>8.8452000000000003E-2</v>
      </c>
      <c r="BB624" s="20">
        <f t="shared" si="267"/>
        <v>8.8452000000000003E-2</v>
      </c>
      <c r="BC624" s="20">
        <f t="shared" si="268"/>
        <v>2.73E-5</v>
      </c>
      <c r="BD624" s="941"/>
      <c r="BE624" s="941"/>
      <c r="BF624" s="941"/>
      <c r="BG624" s="941"/>
      <c r="BH624" s="20"/>
      <c r="BI624" s="941"/>
      <c r="BJ624" s="20"/>
      <c r="BK624" s="941"/>
      <c r="BL624" s="20"/>
      <c r="BM624" s="20"/>
      <c r="BN624" s="20"/>
      <c r="BO624" s="20"/>
      <c r="BP624" s="20"/>
      <c r="BQ624" s="20"/>
      <c r="BR624" s="20"/>
      <c r="BS624" s="1005"/>
      <c r="BT624" s="1005"/>
      <c r="BU624" s="1005"/>
      <c r="BV624" s="1005"/>
      <c r="BW624" s="1005"/>
      <c r="BX624" s="1005"/>
      <c r="BY624" s="1008"/>
      <c r="CA624" s="365" t="b">
        <f t="shared" si="269"/>
        <v>0</v>
      </c>
      <c r="CB624" s="365">
        <f t="shared" si="270"/>
        <v>109.2</v>
      </c>
      <c r="CC624" s="365" t="b">
        <f t="shared" si="271"/>
        <v>0</v>
      </c>
      <c r="CD624" s="365" t="b">
        <f t="shared" si="272"/>
        <v>0</v>
      </c>
      <c r="CE624" s="365" t="b">
        <f t="shared" si="273"/>
        <v>0</v>
      </c>
      <c r="CF624" s="365" t="b">
        <f t="shared" si="274"/>
        <v>0</v>
      </c>
      <c r="CG624" s="365" t="b">
        <f t="shared" si="275"/>
        <v>0</v>
      </c>
      <c r="CH624" s="365" t="b">
        <f t="shared" si="276"/>
        <v>0</v>
      </c>
      <c r="CI624" s="72" t="b">
        <f t="shared" si="277"/>
        <v>0</v>
      </c>
      <c r="CJ624" s="72">
        <f t="shared" si="278"/>
        <v>109.2</v>
      </c>
      <c r="CK624" s="72" t="b">
        <f t="shared" si="279"/>
        <v>0</v>
      </c>
      <c r="CL624" s="72">
        <f t="shared" si="280"/>
        <v>0</v>
      </c>
      <c r="CM624" s="72" t="b">
        <f t="shared" si="281"/>
        <v>0</v>
      </c>
      <c r="CN624" s="72" t="b">
        <f t="shared" si="282"/>
        <v>0</v>
      </c>
      <c r="CP624" s="13">
        <f t="shared" si="283"/>
        <v>0</v>
      </c>
      <c r="CQ624" s="13" t="b">
        <f t="shared" si="284"/>
        <v>0</v>
      </c>
      <c r="CR624" s="13" t="b">
        <f t="shared" si="285"/>
        <v>0</v>
      </c>
      <c r="CS624" s="13" t="b">
        <f t="shared" si="291"/>
        <v>0</v>
      </c>
      <c r="CT624" s="13" t="b">
        <f t="shared" si="290"/>
        <v>0</v>
      </c>
      <c r="CU624" s="13" t="b">
        <f t="shared" si="292"/>
        <v>0</v>
      </c>
      <c r="CV624" s="13" t="b">
        <f t="shared" si="286"/>
        <v>0</v>
      </c>
      <c r="CW624" s="13" t="b">
        <f t="shared" si="287"/>
        <v>0</v>
      </c>
      <c r="CX624" s="13" t="b">
        <f t="shared" si="288"/>
        <v>0</v>
      </c>
      <c r="CY624" s="13" t="b">
        <f t="shared" si="289"/>
        <v>0</v>
      </c>
    </row>
    <row r="625" spans="1:103" ht="15" thickBot="1">
      <c r="A625" s="932"/>
      <c r="B625" s="941"/>
      <c r="C625" s="941"/>
      <c r="D625" s="941"/>
      <c r="E625" s="941"/>
      <c r="F625" s="941"/>
      <c r="G625" s="941"/>
      <c r="H625" s="941"/>
      <c r="I625" s="941"/>
      <c r="J625" s="941"/>
      <c r="K625" s="941"/>
      <c r="L625" s="941"/>
      <c r="M625" s="941"/>
      <c r="N625" s="941"/>
      <c r="O625" s="175"/>
      <c r="P625" s="941"/>
      <c r="Q625" s="941"/>
      <c r="R625" s="941"/>
      <c r="S625" s="941"/>
      <c r="T625" s="941"/>
      <c r="U625" s="941"/>
      <c r="V625" s="941"/>
      <c r="W625" s="20"/>
      <c r="X625" s="20"/>
      <c r="Y625" s="20"/>
      <c r="Z625" s="20"/>
      <c r="AA625" s="20" t="s">
        <v>50</v>
      </c>
      <c r="AB625" s="22"/>
      <c r="AC625" s="22"/>
      <c r="AD625" s="20"/>
      <c r="AE625" s="941"/>
      <c r="AF625" s="334">
        <f t="shared" si="264"/>
        <v>0</v>
      </c>
      <c r="AG625" s="272">
        <f>IF(R625="kompletna",Q625*J625*0.0036*'lista, wskaźniki'!$F$13, IF(R625="częściowa",Q625*J625*0.0036*'lista, wskaźniki'!$F$14, IF(R625="brak",Q625*J625*0.0036*'lista, wskaźniki'!$F$15,)))</f>
        <v>0</v>
      </c>
      <c r="AH625" s="334">
        <f>IF(Y625="inne",K625*'lista, wskaźniki'!$E$35,IF(Y625="to samo źródło",0,IF(Y625=0,0)))</f>
        <v>0</v>
      </c>
      <c r="AI625" s="334" t="b">
        <f>IF(AA625="gaz z sieci",AC625*'lista, wskaźniki'!$D$21)</f>
        <v>0</v>
      </c>
      <c r="AJ625" s="272">
        <f>IF(AA625="węgiel",AB625*'lista, wskaźniki'!$D$20, IF('Sektor mieszkaniowy'!AA625="drewno",'Sektor mieszkaniowy'!AB625*'lista, wskaźniki'!$D$22,IF('Sektor mieszkaniowy'!AA625="pellet",AB625*'lista, wskaźniki'!$D$23,IF('Sektor mieszkaniowy'!AA625="gaz z sieci",AB625*'lista, wskaźniki'!$D$21,IF('Sektor mieszkaniowy'!AA625="olej opałowy",'Sektor mieszkaniowy'!AB625*'lista, wskaźniki'!$D$24)))))</f>
        <v>0</v>
      </c>
      <c r="AK625" s="1002"/>
      <c r="AL625" s="941"/>
      <c r="AM625" s="20">
        <f>IF(AA625="węgiel",AF625*1/3.6*'lista, wskaźniki'!$F$20,IF(AA625="drewno",AF625*1/3.6*'lista, wskaźniki'!$F$22,IF(AA625="pellet",AF625*1/3.6*'lista, wskaźniki'!$F$23,IF(AA625="gaz z sieci",AF625*1/3.6*'lista, wskaźniki'!$F$21,IF(AA625="olej opałowy",AF625*1/3.6*'lista, wskaźniki'!$F$24,0)))))</f>
        <v>0</v>
      </c>
      <c r="AN625" s="20">
        <f>IF(AA625="węgiel",AF625*'lista, wskaźniki'!$E$42,IF(AA625="drewno",AF625*'lista, wskaźniki'!$G$42,IF(AA625="pellet",AF625*'lista, wskaźniki'!$H$42,IF(AA625="gaz z sieci",AF625*'lista, wskaźniki'!$F$42,IF(AA625="olej opałowy",AF625*'lista, wskaźniki'!$I$42,0)))))</f>
        <v>0</v>
      </c>
      <c r="AO625" s="20">
        <f>IF(AA625="węgiel",AF625*'lista, wskaźniki'!$E$43,IF(AA625="drewno",AF625*'lista, wskaźniki'!$G$43,IF(AA625="pellet",AF625*'lista, wskaźniki'!$H$43,IF(AA625="gaz z sieci",AF625*'lista, wskaźniki'!$F$43,IF(AA625="olej opałowy",AF625*'lista, wskaźniki'!$I$43,0)))))</f>
        <v>0</v>
      </c>
      <c r="AP625" s="20">
        <f>IF(AA625="węgiel",AF625*'lista, wskaźniki'!$E$44,IF(AA625="drewno",AF625*'lista, wskaźniki'!$G$44,IF(AA625="pellet",AF625*'lista, wskaźniki'!$H$44,IF(AA625="gaz z sieci",AF625*'lista, wskaźniki'!$F$44,IF(AA625="olej opałowy",AF625*'lista, wskaźniki'!$I$44,0)))))</f>
        <v>0</v>
      </c>
      <c r="AQ625" s="20" t="b">
        <f>IF(Z625="gaz",AH625*1/3.6*'lista, wskaźniki'!$F$21,IF(Z625="energia elektryczna",AH625*1/3.6*'lista, wskaźniki'!$F$26))</f>
        <v>0</v>
      </c>
      <c r="AR625" s="20" t="b">
        <f>IF(Z625="gaz",AH625*'lista, wskaźniki'!$F$42,IF(Z625="energia elektryczna",AH625*0))</f>
        <v>0</v>
      </c>
      <c r="AS625" s="20" t="b">
        <f>IF(Z625="gaz",AH625*'lista, wskaźniki'!$F$43,IF(Z625="energia elektryczna",AH625*0))</f>
        <v>0</v>
      </c>
      <c r="AT625" s="20" t="b">
        <f>IF(Z625="gaz",AH625*'lista, wskaźniki'!$F$44,IF(Z625="energia elektryczna",AH625*0))</f>
        <v>0</v>
      </c>
      <c r="AU625" s="20">
        <f>AI625*1/3.6*'lista, wskaźniki'!$F$21</f>
        <v>0</v>
      </c>
      <c r="AV625" s="20">
        <f>AI625*'lista, wskaźniki'!$F$42</f>
        <v>0</v>
      </c>
      <c r="AW625" s="20">
        <f>AI625*'lista, wskaźniki'!$F$43</f>
        <v>0</v>
      </c>
      <c r="AX625" s="20">
        <f>AI625*'lista, wskaźniki'!$F$44</f>
        <v>0</v>
      </c>
      <c r="AY625" s="20">
        <f>AK625*'lista, wskaźniki'!$F$26</f>
        <v>0</v>
      </c>
      <c r="AZ625" s="20">
        <f t="shared" si="265"/>
        <v>0</v>
      </c>
      <c r="BA625" s="20">
        <f t="shared" si="266"/>
        <v>0</v>
      </c>
      <c r="BB625" s="20">
        <f t="shared" si="267"/>
        <v>0</v>
      </c>
      <c r="BC625" s="20">
        <f t="shared" si="268"/>
        <v>0</v>
      </c>
      <c r="BD625" s="941"/>
      <c r="BE625" s="941"/>
      <c r="BF625" s="941"/>
      <c r="BG625" s="941"/>
      <c r="BH625" s="20"/>
      <c r="BI625" s="941"/>
      <c r="BJ625" s="20"/>
      <c r="BK625" s="941"/>
      <c r="BL625" s="20"/>
      <c r="BM625" s="20"/>
      <c r="BN625" s="20"/>
      <c r="BO625" s="20"/>
      <c r="BP625" s="20"/>
      <c r="BQ625" s="20"/>
      <c r="BR625" s="20"/>
      <c r="BS625" s="1005"/>
      <c r="BT625" s="1005"/>
      <c r="BU625" s="1005"/>
      <c r="BV625" s="1005"/>
      <c r="BW625" s="1005"/>
      <c r="BX625" s="1005"/>
      <c r="BY625" s="1008"/>
      <c r="CA625" s="365" t="b">
        <f t="shared" si="269"/>
        <v>0</v>
      </c>
      <c r="CB625" s="365" t="b">
        <f t="shared" si="270"/>
        <v>0</v>
      </c>
      <c r="CC625" s="365">
        <f t="shared" si="271"/>
        <v>0</v>
      </c>
      <c r="CD625" s="365" t="b">
        <f t="shared" si="272"/>
        <v>0</v>
      </c>
      <c r="CE625" s="365" t="b">
        <f t="shared" si="273"/>
        <v>0</v>
      </c>
      <c r="CF625" s="365" t="b">
        <f t="shared" si="274"/>
        <v>0</v>
      </c>
      <c r="CG625" s="365" t="b">
        <f t="shared" si="275"/>
        <v>0</v>
      </c>
      <c r="CH625" s="365" t="b">
        <f t="shared" si="276"/>
        <v>0</v>
      </c>
      <c r="CI625" s="72" t="b">
        <f t="shared" si="277"/>
        <v>0</v>
      </c>
      <c r="CJ625" s="72" t="b">
        <f t="shared" si="278"/>
        <v>0</v>
      </c>
      <c r="CK625" s="72">
        <f t="shared" si="279"/>
        <v>0</v>
      </c>
      <c r="CL625" s="72">
        <f t="shared" si="280"/>
        <v>0</v>
      </c>
      <c r="CM625" s="72" t="b">
        <f t="shared" si="281"/>
        <v>0</v>
      </c>
      <c r="CN625" s="72" t="b">
        <f t="shared" si="282"/>
        <v>0</v>
      </c>
      <c r="CP625" s="13">
        <f t="shared" si="283"/>
        <v>0</v>
      </c>
      <c r="CQ625" s="13" t="b">
        <f t="shared" si="284"/>
        <v>0</v>
      </c>
      <c r="CR625" s="13" t="b">
        <f t="shared" si="285"/>
        <v>0</v>
      </c>
      <c r="CS625" s="13" t="b">
        <f t="shared" si="291"/>
        <v>0</v>
      </c>
      <c r="CT625" s="13" t="b">
        <f t="shared" si="290"/>
        <v>0</v>
      </c>
      <c r="CU625" s="13" t="b">
        <f t="shared" si="292"/>
        <v>0</v>
      </c>
      <c r="CV625" s="13" t="b">
        <f t="shared" si="286"/>
        <v>0</v>
      </c>
      <c r="CW625" s="13" t="b">
        <f t="shared" si="287"/>
        <v>0</v>
      </c>
      <c r="CX625" s="13" t="b">
        <f t="shared" si="288"/>
        <v>0</v>
      </c>
      <c r="CY625" s="13" t="b">
        <f t="shared" si="289"/>
        <v>0</v>
      </c>
    </row>
    <row r="626" spans="1:103" ht="15" thickBot="1">
      <c r="A626" s="932"/>
      <c r="B626" s="941"/>
      <c r="C626" s="941"/>
      <c r="D626" s="941"/>
      <c r="E626" s="941"/>
      <c r="F626" s="941"/>
      <c r="G626" s="941"/>
      <c r="H626" s="941"/>
      <c r="I626" s="941"/>
      <c r="J626" s="941"/>
      <c r="K626" s="941"/>
      <c r="L626" s="941"/>
      <c r="M626" s="941"/>
      <c r="N626" s="941"/>
      <c r="O626" s="175"/>
      <c r="P626" s="941"/>
      <c r="Q626" s="941"/>
      <c r="R626" s="941"/>
      <c r="S626" s="941"/>
      <c r="T626" s="941"/>
      <c r="U626" s="941"/>
      <c r="V626" s="941"/>
      <c r="W626" s="20"/>
      <c r="X626" s="20"/>
      <c r="Y626" s="20"/>
      <c r="Z626" s="20"/>
      <c r="AA626" s="20" t="s">
        <v>38</v>
      </c>
      <c r="AB626" s="22"/>
      <c r="AC626" s="22"/>
      <c r="AD626" s="20"/>
      <c r="AE626" s="941"/>
      <c r="AF626" s="334">
        <f t="shared" si="264"/>
        <v>0</v>
      </c>
      <c r="AG626" s="272">
        <f>IF(R626="kompletna",Q626*J626*0.0036*'lista, wskaźniki'!$F$13, IF(R626="częściowa",Q626*J626*0.0036*'lista, wskaźniki'!$F$14, IF(R626="brak",Q626*J626*0.0036*'lista, wskaźniki'!$F$15,)))</f>
        <v>0</v>
      </c>
      <c r="AH626" s="334">
        <f>IF(Y626="inne",K626*'lista, wskaźniki'!$E$35,IF(Y626="to samo źródło",0,IF(Y626=0,0)))</f>
        <v>0</v>
      </c>
      <c r="AI626" s="334">
        <f>IF(AA626="gaz z sieci",AC626*'lista, wskaźniki'!$D$21)</f>
        <v>0</v>
      </c>
      <c r="AJ626" s="272">
        <f>IF(AA626="węgiel",AB626*'lista, wskaźniki'!$D$20, IF('Sektor mieszkaniowy'!AA626="drewno",'Sektor mieszkaniowy'!AB626*'lista, wskaźniki'!$D$22,IF('Sektor mieszkaniowy'!AA626="pellet",AB626*'lista, wskaźniki'!$D$23,IF('Sektor mieszkaniowy'!AA626="gaz z sieci",AB626*'lista, wskaźniki'!$D$21,IF('Sektor mieszkaniowy'!AA626="olej opałowy",'Sektor mieszkaniowy'!AB626*'lista, wskaźniki'!$D$24)))))</f>
        <v>0</v>
      </c>
      <c r="AK626" s="1002"/>
      <c r="AL626" s="941"/>
      <c r="AM626" s="20">
        <f>IF(AA626="węgiel",AF626*1/3.6*'lista, wskaźniki'!$F$20,IF(AA626="drewno",AF626*1/3.6*'lista, wskaźniki'!$F$22,IF(AA626="pellet",AF626*1/3.6*'lista, wskaźniki'!$F$23,IF(AA626="gaz z sieci",AF626*1/3.6*'lista, wskaźniki'!$F$21,IF(AA626="olej opałowy",AF626*1/3.6*'lista, wskaźniki'!$F$24,0)))))</f>
        <v>0</v>
      </c>
      <c r="AN626" s="20">
        <f>IF(AA626="węgiel",AF626*'lista, wskaźniki'!$E$42,IF(AA626="drewno",AF626*'lista, wskaźniki'!$G$42,IF(AA626="pellet",AF626*'lista, wskaźniki'!$H$42,IF(AA626="gaz z sieci",AF626*'lista, wskaźniki'!$F$42,IF(AA626="olej opałowy",AF626*'lista, wskaźniki'!$I$42,0)))))</f>
        <v>0</v>
      </c>
      <c r="AO626" s="20">
        <f>IF(AA626="węgiel",AF626*'lista, wskaźniki'!$E$43,IF(AA626="drewno",AF626*'lista, wskaźniki'!$G$43,IF(AA626="pellet",AF626*'lista, wskaźniki'!$H$43,IF(AA626="gaz z sieci",AF626*'lista, wskaźniki'!$F$43,IF(AA626="olej opałowy",AF626*'lista, wskaźniki'!$I$43,0)))))</f>
        <v>0</v>
      </c>
      <c r="AP626" s="20">
        <f>IF(AA626="węgiel",AF626*'lista, wskaźniki'!$E$44,IF(AA626="drewno",AF626*'lista, wskaźniki'!$G$44,IF(AA626="pellet",AF626*'lista, wskaźniki'!$H$44,IF(AA626="gaz z sieci",AF626*'lista, wskaźniki'!$F$44,IF(AA626="olej opałowy",AF626*'lista, wskaźniki'!$I$44,0)))))</f>
        <v>0</v>
      </c>
      <c r="AQ626" s="20" t="b">
        <f>IF(Z626="gaz",AH626*1/3.6*'lista, wskaźniki'!$F$21,IF(Z626="energia elektryczna",AH626*1/3.6*'lista, wskaźniki'!$F$26))</f>
        <v>0</v>
      </c>
      <c r="AR626" s="20" t="b">
        <f>IF(Z626="gaz",AH626*'lista, wskaźniki'!$F$42,IF(Z626="energia elektryczna",AH626*0))</f>
        <v>0</v>
      </c>
      <c r="AS626" s="20" t="b">
        <f>IF(Z626="gaz",AH626*'lista, wskaźniki'!$F$43,IF(Z626="energia elektryczna",AH626*0))</f>
        <v>0</v>
      </c>
      <c r="AT626" s="20" t="b">
        <f>IF(Z626="gaz",AH626*'lista, wskaźniki'!$F$44,IF(Z626="energia elektryczna",AH626*0))</f>
        <v>0</v>
      </c>
      <c r="AU626" s="20">
        <f>AI626*1/3.6*'lista, wskaźniki'!$F$21</f>
        <v>0</v>
      </c>
      <c r="AV626" s="20">
        <f>AI626*'lista, wskaźniki'!$F$42</f>
        <v>0</v>
      </c>
      <c r="AW626" s="20">
        <f>AI626*'lista, wskaźniki'!$F$43</f>
        <v>0</v>
      </c>
      <c r="AX626" s="20">
        <f>AI626*'lista, wskaźniki'!$F$44</f>
        <v>0</v>
      </c>
      <c r="AY626" s="20">
        <f>AK626*'lista, wskaźniki'!$F$26</f>
        <v>0</v>
      </c>
      <c r="AZ626" s="20">
        <f t="shared" si="265"/>
        <v>0</v>
      </c>
      <c r="BA626" s="20">
        <f t="shared" si="266"/>
        <v>0</v>
      </c>
      <c r="BB626" s="20">
        <f t="shared" si="267"/>
        <v>0</v>
      </c>
      <c r="BC626" s="20">
        <f t="shared" si="268"/>
        <v>0</v>
      </c>
      <c r="BD626" s="941"/>
      <c r="BE626" s="941"/>
      <c r="BF626" s="941"/>
      <c r="BG626" s="941"/>
      <c r="BH626" s="20"/>
      <c r="BI626" s="941"/>
      <c r="BJ626" s="20"/>
      <c r="BK626" s="941"/>
      <c r="BL626" s="20"/>
      <c r="BM626" s="20"/>
      <c r="BN626" s="20"/>
      <c r="BO626" s="20"/>
      <c r="BP626" s="20"/>
      <c r="BQ626" s="20"/>
      <c r="BR626" s="20"/>
      <c r="BS626" s="1005"/>
      <c r="BT626" s="1005"/>
      <c r="BU626" s="1005"/>
      <c r="BV626" s="1005"/>
      <c r="BW626" s="1005"/>
      <c r="BX626" s="1005"/>
      <c r="BY626" s="1008"/>
      <c r="CA626" s="365" t="b">
        <f t="shared" si="269"/>
        <v>0</v>
      </c>
      <c r="CB626" s="365" t="b">
        <f t="shared" si="270"/>
        <v>0</v>
      </c>
      <c r="CC626" s="365" t="b">
        <f t="shared" si="271"/>
        <v>0</v>
      </c>
      <c r="CD626" s="365">
        <f t="shared" si="272"/>
        <v>0</v>
      </c>
      <c r="CE626" s="365" t="b">
        <f t="shared" si="273"/>
        <v>0</v>
      </c>
      <c r="CF626" s="365" t="b">
        <f t="shared" si="274"/>
        <v>0</v>
      </c>
      <c r="CG626" s="365" t="b">
        <f t="shared" si="275"/>
        <v>0</v>
      </c>
      <c r="CH626" s="365">
        <f t="shared" si="276"/>
        <v>0</v>
      </c>
      <c r="CI626" s="72" t="b">
        <f t="shared" si="277"/>
        <v>0</v>
      </c>
      <c r="CJ626" s="72" t="b">
        <f t="shared" si="278"/>
        <v>0</v>
      </c>
      <c r="CK626" s="72" t="b">
        <f t="shared" si="279"/>
        <v>0</v>
      </c>
      <c r="CL626" s="72">
        <f t="shared" si="280"/>
        <v>0</v>
      </c>
      <c r="CM626" s="72" t="b">
        <f t="shared" si="281"/>
        <v>0</v>
      </c>
      <c r="CN626" s="72" t="b">
        <f t="shared" si="282"/>
        <v>0</v>
      </c>
      <c r="CP626" s="13">
        <f t="shared" si="283"/>
        <v>0</v>
      </c>
      <c r="CQ626" s="13" t="b">
        <f t="shared" si="284"/>
        <v>0</v>
      </c>
      <c r="CR626" s="13" t="b">
        <f t="shared" si="285"/>
        <v>0</v>
      </c>
      <c r="CS626" s="13" t="b">
        <f t="shared" si="291"/>
        <v>0</v>
      </c>
      <c r="CT626" s="13" t="b">
        <f t="shared" si="290"/>
        <v>0</v>
      </c>
      <c r="CU626" s="13" t="b">
        <f t="shared" si="292"/>
        <v>0</v>
      </c>
      <c r="CV626" s="13" t="b">
        <f t="shared" si="286"/>
        <v>0</v>
      </c>
      <c r="CW626" s="13" t="b">
        <f t="shared" si="287"/>
        <v>0</v>
      </c>
      <c r="CX626" s="13" t="b">
        <f t="shared" si="288"/>
        <v>0</v>
      </c>
      <c r="CY626" s="13" t="b">
        <f t="shared" si="289"/>
        <v>0</v>
      </c>
    </row>
    <row r="627" spans="1:103" ht="15" thickBot="1">
      <c r="A627" s="933"/>
      <c r="B627" s="942"/>
      <c r="C627" s="942"/>
      <c r="D627" s="942"/>
      <c r="E627" s="942"/>
      <c r="F627" s="942"/>
      <c r="G627" s="942"/>
      <c r="H627" s="942"/>
      <c r="I627" s="942"/>
      <c r="J627" s="942"/>
      <c r="K627" s="942"/>
      <c r="L627" s="942"/>
      <c r="M627" s="942"/>
      <c r="N627" s="942"/>
      <c r="O627" s="176"/>
      <c r="P627" s="942"/>
      <c r="Q627" s="942"/>
      <c r="R627" s="942"/>
      <c r="S627" s="942"/>
      <c r="T627" s="942"/>
      <c r="U627" s="942"/>
      <c r="V627" s="942"/>
      <c r="W627" s="21"/>
      <c r="X627" s="21"/>
      <c r="Y627" s="21"/>
      <c r="Z627" s="21"/>
      <c r="AA627" s="21" t="s">
        <v>37</v>
      </c>
      <c r="AB627" s="55"/>
      <c r="AC627" s="55"/>
      <c r="AD627" s="21"/>
      <c r="AE627" s="942"/>
      <c r="AF627" s="334">
        <f t="shared" si="264"/>
        <v>0</v>
      </c>
      <c r="AG627" s="272">
        <f>IF(R627="kompletna",Q627*J627*0.0036*'lista, wskaźniki'!$F$13, IF(R627="częściowa",Q627*J627*0.0036*'lista, wskaźniki'!$F$14, IF(R627="brak",Q627*J627*0.0036*'lista, wskaźniki'!$F$15,)))</f>
        <v>0</v>
      </c>
      <c r="AH627" s="334">
        <f>IF(Y627="inne",K627*'lista, wskaźniki'!$E$35,IF(Y627="to samo źródło",0,IF(Y627=0,0)))</f>
        <v>0</v>
      </c>
      <c r="AI627" s="334" t="b">
        <f>IF(AA627="gaz z sieci",AC627*'lista, wskaźniki'!$D$21)</f>
        <v>0</v>
      </c>
      <c r="AJ627" s="272">
        <f>IF(AA627="węgiel",AB627*'lista, wskaźniki'!$D$20, IF('Sektor mieszkaniowy'!AA627="drewno",'Sektor mieszkaniowy'!AB627*'lista, wskaźniki'!$D$22,IF('Sektor mieszkaniowy'!AA627="pellet",AB627*'lista, wskaźniki'!$D$23,IF('Sektor mieszkaniowy'!AA627="gaz z sieci",AB627*'lista, wskaźniki'!$D$21,IF('Sektor mieszkaniowy'!AA627="olej opałowy",'Sektor mieszkaniowy'!AB627*'lista, wskaźniki'!$D$24)))))</f>
        <v>0</v>
      </c>
      <c r="AK627" s="1003"/>
      <c r="AL627" s="942"/>
      <c r="AM627" s="20">
        <f>IF(AA627="węgiel",AF627*1/3.6*'lista, wskaźniki'!$F$20,IF(AA627="drewno",AF627*1/3.6*'lista, wskaźniki'!$F$22,IF(AA627="pellet",AF627*1/3.6*'lista, wskaźniki'!$F$23,IF(AA627="gaz z sieci",AF627*1/3.6*'lista, wskaźniki'!$F$21,IF(AA627="olej opałowy",AF627*1/3.6*'lista, wskaźniki'!$F$24,0)))))</f>
        <v>0</v>
      </c>
      <c r="AN627" s="20">
        <f>IF(AA627="węgiel",AF627*'lista, wskaźniki'!$E$42,IF(AA627="drewno",AF627*'lista, wskaźniki'!$G$42,IF(AA627="pellet",AF627*'lista, wskaźniki'!$H$42,IF(AA627="gaz z sieci",AF627*'lista, wskaźniki'!$F$42,IF(AA627="olej opałowy",AF627*'lista, wskaźniki'!$I$42,0)))))</f>
        <v>0</v>
      </c>
      <c r="AO627" s="20">
        <f>IF(AA627="węgiel",AF627*'lista, wskaźniki'!$E$43,IF(AA627="drewno",AF627*'lista, wskaźniki'!$G$43,IF(AA627="pellet",AF627*'lista, wskaźniki'!$H$43,IF(AA627="gaz z sieci",AF627*'lista, wskaźniki'!$F$43,IF(AA627="olej opałowy",AF627*'lista, wskaźniki'!$I$43,0)))))</f>
        <v>0</v>
      </c>
      <c r="AP627" s="20">
        <f>IF(AA627="węgiel",AF627*'lista, wskaźniki'!$E$44,IF(AA627="drewno",AF627*'lista, wskaźniki'!$G$44,IF(AA627="pellet",AF627*'lista, wskaźniki'!$H$44,IF(AA627="gaz z sieci",AF627*'lista, wskaźniki'!$F$44,IF(AA627="olej opałowy",AF627*'lista, wskaźniki'!$I$44,0)))))</f>
        <v>0</v>
      </c>
      <c r="AQ627" s="20" t="b">
        <f>IF(Z627="gaz",AH627*1/3.6*'lista, wskaźniki'!$F$21,IF(Z627="energia elektryczna",AH627*1/3.6*'lista, wskaźniki'!$F$26))</f>
        <v>0</v>
      </c>
      <c r="AR627" s="20" t="b">
        <f>IF(Z627="gaz",AH627*'lista, wskaźniki'!$F$42,IF(Z627="energia elektryczna",AH627*0))</f>
        <v>0</v>
      </c>
      <c r="AS627" s="20" t="b">
        <f>IF(Z627="gaz",AH627*'lista, wskaźniki'!$F$43,IF(Z627="energia elektryczna",AH627*0))</f>
        <v>0</v>
      </c>
      <c r="AT627" s="20" t="b">
        <f>IF(Z627="gaz",AH627*'lista, wskaźniki'!$F$44,IF(Z627="energia elektryczna",AH627*0))</f>
        <v>0</v>
      </c>
      <c r="AU627" s="20">
        <f>AI627*1/3.6*'lista, wskaźniki'!$F$21</f>
        <v>0</v>
      </c>
      <c r="AV627" s="20">
        <f>AI627*'lista, wskaźniki'!$F$42</f>
        <v>0</v>
      </c>
      <c r="AW627" s="20">
        <f>AI627*'lista, wskaźniki'!$F$43</f>
        <v>0</v>
      </c>
      <c r="AX627" s="20">
        <f>AI627*'lista, wskaźniki'!$F$44</f>
        <v>0</v>
      </c>
      <c r="AY627" s="20">
        <f>AK627*'lista, wskaźniki'!$F$26</f>
        <v>0</v>
      </c>
      <c r="AZ627" s="20">
        <f t="shared" si="265"/>
        <v>0</v>
      </c>
      <c r="BA627" s="20">
        <f t="shared" si="266"/>
        <v>0</v>
      </c>
      <c r="BB627" s="20">
        <f t="shared" si="267"/>
        <v>0</v>
      </c>
      <c r="BC627" s="20">
        <f t="shared" si="268"/>
        <v>0</v>
      </c>
      <c r="BD627" s="942"/>
      <c r="BE627" s="942"/>
      <c r="BF627" s="942"/>
      <c r="BG627" s="942"/>
      <c r="BH627" s="21"/>
      <c r="BI627" s="942"/>
      <c r="BJ627" s="21"/>
      <c r="BK627" s="942"/>
      <c r="BL627" s="21"/>
      <c r="BM627" s="21"/>
      <c r="BN627" s="21"/>
      <c r="BO627" s="21"/>
      <c r="BP627" s="21"/>
      <c r="BQ627" s="21"/>
      <c r="BR627" s="21"/>
      <c r="BS627" s="1006"/>
      <c r="BT627" s="1006"/>
      <c r="BU627" s="1006"/>
      <c r="BV627" s="1006"/>
      <c r="BW627" s="1006"/>
      <c r="BX627" s="1006"/>
      <c r="BY627" s="1009"/>
      <c r="CA627" s="365" t="b">
        <f t="shared" si="269"/>
        <v>0</v>
      </c>
      <c r="CB627" s="365" t="b">
        <f t="shared" si="270"/>
        <v>0</v>
      </c>
      <c r="CC627" s="365" t="b">
        <f t="shared" si="271"/>
        <v>0</v>
      </c>
      <c r="CD627" s="365" t="b">
        <f t="shared" si="272"/>
        <v>0</v>
      </c>
      <c r="CE627" s="365">
        <f t="shared" si="273"/>
        <v>0</v>
      </c>
      <c r="CF627" s="365" t="b">
        <f t="shared" si="274"/>
        <v>0</v>
      </c>
      <c r="CG627" s="365" t="b">
        <f t="shared" si="275"/>
        <v>0</v>
      </c>
      <c r="CH627" s="365" t="b">
        <f t="shared" si="276"/>
        <v>0</v>
      </c>
      <c r="CI627" s="72" t="b">
        <f t="shared" si="277"/>
        <v>0</v>
      </c>
      <c r="CJ627" s="72" t="b">
        <f t="shared" si="278"/>
        <v>0</v>
      </c>
      <c r="CK627" s="72" t="b">
        <f t="shared" si="279"/>
        <v>0</v>
      </c>
      <c r="CL627" s="72">
        <f t="shared" si="280"/>
        <v>0</v>
      </c>
      <c r="CM627" s="72">
        <f t="shared" si="281"/>
        <v>0</v>
      </c>
      <c r="CN627" s="72" t="b">
        <f t="shared" si="282"/>
        <v>0</v>
      </c>
      <c r="CP627" s="13">
        <f t="shared" si="283"/>
        <v>0</v>
      </c>
      <c r="CQ627" s="13" t="b">
        <f t="shared" si="284"/>
        <v>0</v>
      </c>
      <c r="CR627" s="13" t="b">
        <f t="shared" si="285"/>
        <v>0</v>
      </c>
      <c r="CS627" s="13" t="b">
        <f t="shared" si="291"/>
        <v>0</v>
      </c>
      <c r="CT627" s="13" t="b">
        <f t="shared" si="290"/>
        <v>0</v>
      </c>
      <c r="CU627" s="13" t="b">
        <f t="shared" si="292"/>
        <v>0</v>
      </c>
      <c r="CV627" s="13" t="b">
        <f t="shared" si="286"/>
        <v>0</v>
      </c>
      <c r="CW627" s="13" t="b">
        <f t="shared" si="287"/>
        <v>0</v>
      </c>
      <c r="CX627" s="13" t="b">
        <f t="shared" si="288"/>
        <v>0</v>
      </c>
      <c r="CY627" s="13" t="b">
        <f t="shared" si="289"/>
        <v>0</v>
      </c>
    </row>
    <row r="628" spans="1:103" ht="15" thickBot="1">
      <c r="A628" s="931">
        <v>126</v>
      </c>
      <c r="B628" s="940" t="s">
        <v>235</v>
      </c>
      <c r="C628" s="940"/>
      <c r="D628" s="940" t="s">
        <v>1</v>
      </c>
      <c r="E628" s="940" t="s">
        <v>5</v>
      </c>
      <c r="F628" s="940">
        <v>4</v>
      </c>
      <c r="G628" s="940">
        <v>60</v>
      </c>
      <c r="H628" s="940"/>
      <c r="I628" s="940" t="s">
        <v>11</v>
      </c>
      <c r="J628" s="940">
        <v>60</v>
      </c>
      <c r="K628" s="940">
        <v>2</v>
      </c>
      <c r="L628" s="940" t="s">
        <v>16</v>
      </c>
      <c r="M628" s="940"/>
      <c r="N628" s="940" t="s">
        <v>17</v>
      </c>
      <c r="O628" s="174"/>
      <c r="P628" s="940" t="s">
        <v>17</v>
      </c>
      <c r="Q628" s="940">
        <f>IF(I628="&lt;1966",'lista, wskaźniki'!$G$4,IF(I628="1967-1985",'lista, wskaźniki'!$G$5,IF(I628="1986-1992",'lista, wskaźniki'!$G$6,IF(I628="1993-1996",'lista, wskaźniki'!$G$7,IF(I628="&gt;1997",'lista, wskaźniki'!$G$8,IF(I628=0,'lista, wskaźniki'!$G$4))))))</f>
        <v>250</v>
      </c>
      <c r="R628" s="940" t="s">
        <v>23</v>
      </c>
      <c r="S628" s="940" t="s">
        <v>31</v>
      </c>
      <c r="T628" s="940"/>
      <c r="U628" s="940"/>
      <c r="V628" s="940"/>
      <c r="W628" s="20" t="s">
        <v>36</v>
      </c>
      <c r="X628" s="19" t="s">
        <v>39</v>
      </c>
      <c r="Y628" s="19"/>
      <c r="Z628" s="19"/>
      <c r="AA628" s="19" t="s">
        <v>35</v>
      </c>
      <c r="AB628" s="54"/>
      <c r="AC628" s="54"/>
      <c r="AD628" s="19"/>
      <c r="AE628" s="940">
        <v>12</v>
      </c>
      <c r="AF628" s="334">
        <f t="shared" si="264"/>
        <v>21.6</v>
      </c>
      <c r="AG628" s="272">
        <f>IF(R628="kompletna",Q628*J628*0.0036*'lista, wskaźniki'!$F$13, IF(R628="częściowa",Q628*J628*0.0036*'lista, wskaźniki'!$F$14, IF(R628="brak",Q628*J628*0.0036*'lista, wskaźniki'!$F$15,)))</f>
        <v>43.2</v>
      </c>
      <c r="AH628" s="334">
        <f>IF(Y628="inne",K628*'lista, wskaźniki'!$E$35,IF(Y628="to samo źródło",0,IF(Y628=0,0)))</f>
        <v>0</v>
      </c>
      <c r="AI628" s="334" t="b">
        <f>IF(AA628="gaz z sieci",AC628*'lista, wskaźniki'!$D$21)</f>
        <v>0</v>
      </c>
      <c r="AJ628" s="272">
        <f>IF(AA628="węgiel",AB628*'lista, wskaźniki'!$D$20, IF('Sektor mieszkaniowy'!AA628="drewno",'Sektor mieszkaniowy'!AB628*'lista, wskaźniki'!$D$22,IF('Sektor mieszkaniowy'!AA628="pellet",AB628*'lista, wskaźniki'!$D$23,IF('Sektor mieszkaniowy'!AA628="gaz z sieci",AB628*'lista, wskaźniki'!$D$21,IF('Sektor mieszkaniowy'!AA628="olej opałowy",'Sektor mieszkaniowy'!AB628*'lista, wskaźniki'!$D$24)))))</f>
        <v>0</v>
      </c>
      <c r="AK628" s="1001">
        <v>2</v>
      </c>
      <c r="AL628" s="940">
        <v>800</v>
      </c>
      <c r="AM628" s="20">
        <f>IF(AA628="węgiel",AF628*1/3.6*'lista, wskaźniki'!$F$20,IF(AA628="drewno",AF628*1/3.6*'lista, wskaźniki'!$F$22,IF(AA628="pellet",AF628*1/3.6*'lista, wskaźniki'!$F$23,IF(AA628="gaz z sieci",AF628*1/3.6*'lista, wskaźniki'!$F$21,IF(AA628="olej opałowy",AF628*1/3.6*'lista, wskaźniki'!$F$24,0)))))</f>
        <v>2.0461679999999998</v>
      </c>
      <c r="AN628" s="20">
        <f>IF(AA628="węgiel",AF628*'lista, wskaźniki'!$E$42,IF(AA628="drewno",AF628*'lista, wskaźniki'!$G$42,IF(AA628="pellet",AF628*'lista, wskaźniki'!$H$42,IF(AA628="gaz z sieci",AF628*'lista, wskaźniki'!$F$42,IF(AA628="olej opałowy",AF628*'lista, wskaźniki'!$I$42,0)))))</f>
        <v>8.2080000000000018E-3</v>
      </c>
      <c r="AO628" s="20">
        <f>IF(AA628="węgiel",AF628*'lista, wskaźniki'!$E$43,IF(AA628="drewno",AF628*'lista, wskaźniki'!$G$43,IF(AA628="pellet",AF628*'lista, wskaźniki'!$H$43,IF(AA628="gaz z sieci",AF628*'lista, wskaźniki'!$F$43,IF(AA628="olej opałowy",AF628*'lista, wskaźniki'!$I$43,0)))))</f>
        <v>7.7760000000000008E-3</v>
      </c>
      <c r="AP628" s="20">
        <f>IF(AA628="węgiel",AF628*'lista, wskaźniki'!$E$44,IF(AA628="drewno",AF628*'lista, wskaźniki'!$G$44,IF(AA628="pellet",AF628*'lista, wskaźniki'!$H$44,IF(AA628="gaz z sieci",AF628*'lista, wskaźniki'!$F$44,IF(AA628="olej opałowy",AF628*'lista, wskaźniki'!$I$44,0)))))</f>
        <v>5.8320000000000002E-6</v>
      </c>
      <c r="AQ628" s="20" t="b">
        <f>IF(Z628="gaz",AH628*1/3.6*'lista, wskaźniki'!$F$21,IF(Z628="energia elektryczna",AH628*1/3.6*'lista, wskaźniki'!$F$26))</f>
        <v>0</v>
      </c>
      <c r="AR628" s="20" t="b">
        <f>IF(Z628="gaz",AH628*'lista, wskaźniki'!$F$42,IF(Z628="energia elektryczna",AH628*0))</f>
        <v>0</v>
      </c>
      <c r="AS628" s="20" t="b">
        <f>IF(Z628="gaz",AH628*'lista, wskaźniki'!$F$43,IF(Z628="energia elektryczna",AH628*0))</f>
        <v>0</v>
      </c>
      <c r="AT628" s="20" t="b">
        <f>IF(Z628="gaz",AH628*'lista, wskaźniki'!$F$44,IF(Z628="energia elektryczna",AH628*0))</f>
        <v>0</v>
      </c>
      <c r="AU628" s="20">
        <f>AI628*1/3.6*'lista, wskaźniki'!$F$21</f>
        <v>0</v>
      </c>
      <c r="AV628" s="20">
        <f>AI628*'lista, wskaźniki'!$F$42</f>
        <v>0</v>
      </c>
      <c r="AW628" s="20">
        <f>AI628*'lista, wskaźniki'!$F$43</f>
        <v>0</v>
      </c>
      <c r="AX628" s="20">
        <f>AI628*'lista, wskaźniki'!$F$44</f>
        <v>0</v>
      </c>
      <c r="AY628" s="20">
        <f>AK628*'lista, wskaźniki'!$F$26</f>
        <v>1.78</v>
      </c>
      <c r="AZ628" s="20">
        <f t="shared" si="265"/>
        <v>3.826168</v>
      </c>
      <c r="BA628" s="20">
        <f t="shared" si="266"/>
        <v>8.2080000000000018E-3</v>
      </c>
      <c r="BB628" s="20">
        <f t="shared" si="267"/>
        <v>7.7760000000000008E-3</v>
      </c>
      <c r="BC628" s="20">
        <f t="shared" si="268"/>
        <v>5.8320000000000002E-6</v>
      </c>
      <c r="BD628" s="940"/>
      <c r="BE628" s="940" t="s">
        <v>16</v>
      </c>
      <c r="BF628" s="940" t="s">
        <v>16</v>
      </c>
      <c r="BG628" s="940"/>
      <c r="BH628" s="19"/>
      <c r="BI628" s="940" t="s">
        <v>16</v>
      </c>
      <c r="BJ628" s="19" t="s">
        <v>52</v>
      </c>
      <c r="BK628" s="940" t="s">
        <v>17</v>
      </c>
      <c r="BL628" s="19"/>
      <c r="BM628" s="19"/>
      <c r="BN628" s="19"/>
      <c r="BO628" s="19" t="s">
        <v>57</v>
      </c>
      <c r="BP628" s="19" t="s">
        <v>52</v>
      </c>
      <c r="BQ628" s="19"/>
      <c r="BR628" s="19"/>
      <c r="BS628" s="1004"/>
      <c r="BT628" s="1004"/>
      <c r="BU628" s="1004"/>
      <c r="BV628" s="1004"/>
      <c r="BW628" s="1004"/>
      <c r="BX628" s="1004"/>
      <c r="BY628" s="1007"/>
      <c r="CA628" s="365">
        <f t="shared" si="269"/>
        <v>21.6</v>
      </c>
      <c r="CB628" s="365" t="b">
        <f t="shared" si="270"/>
        <v>0</v>
      </c>
      <c r="CC628" s="365" t="b">
        <f t="shared" si="271"/>
        <v>0</v>
      </c>
      <c r="CD628" s="365" t="b">
        <f t="shared" si="272"/>
        <v>0</v>
      </c>
      <c r="CE628" s="365" t="b">
        <f t="shared" si="273"/>
        <v>0</v>
      </c>
      <c r="CF628" s="365" t="b">
        <f t="shared" si="274"/>
        <v>0</v>
      </c>
      <c r="CG628" s="365" t="b">
        <f t="shared" si="275"/>
        <v>0</v>
      </c>
      <c r="CH628" s="365" t="b">
        <f t="shared" si="276"/>
        <v>0</v>
      </c>
      <c r="CI628" s="72">
        <f t="shared" si="277"/>
        <v>21.6</v>
      </c>
      <c r="CJ628" s="72" t="b">
        <f t="shared" si="278"/>
        <v>0</v>
      </c>
      <c r="CK628" s="72" t="b">
        <f t="shared" si="279"/>
        <v>0</v>
      </c>
      <c r="CL628" s="72">
        <f t="shared" si="280"/>
        <v>0</v>
      </c>
      <c r="CM628" s="72" t="b">
        <f t="shared" si="281"/>
        <v>0</v>
      </c>
      <c r="CN628" s="72" t="b">
        <f t="shared" si="282"/>
        <v>0</v>
      </c>
      <c r="CP628" s="13" t="b">
        <f t="shared" si="283"/>
        <v>0</v>
      </c>
      <c r="CQ628" s="13">
        <f t="shared" si="284"/>
        <v>0</v>
      </c>
      <c r="CR628" s="13">
        <f t="shared" si="285"/>
        <v>60</v>
      </c>
      <c r="CS628" s="13">
        <f t="shared" si="291"/>
        <v>30</v>
      </c>
      <c r="CT628" s="13" t="b">
        <f t="shared" si="290"/>
        <v>0</v>
      </c>
      <c r="CU628" s="13">
        <f t="shared" si="292"/>
        <v>0</v>
      </c>
      <c r="CV628" s="13" t="b">
        <f t="shared" si="286"/>
        <v>0</v>
      </c>
      <c r="CW628" s="13">
        <f t="shared" si="287"/>
        <v>0</v>
      </c>
      <c r="CX628" s="13" t="b">
        <f t="shared" si="288"/>
        <v>0</v>
      </c>
      <c r="CY628" s="13">
        <f t="shared" si="289"/>
        <v>0</v>
      </c>
    </row>
    <row r="629" spans="1:103" ht="15" thickBot="1">
      <c r="A629" s="932"/>
      <c r="B629" s="941"/>
      <c r="C629" s="941"/>
      <c r="D629" s="941"/>
      <c r="E629" s="941"/>
      <c r="F629" s="941"/>
      <c r="G629" s="941"/>
      <c r="H629" s="941"/>
      <c r="I629" s="941"/>
      <c r="J629" s="941"/>
      <c r="K629" s="941"/>
      <c r="L629" s="941"/>
      <c r="M629" s="941"/>
      <c r="N629" s="941"/>
      <c r="O629" s="175"/>
      <c r="P629" s="941"/>
      <c r="Q629" s="941"/>
      <c r="R629" s="941"/>
      <c r="S629" s="941"/>
      <c r="T629" s="941"/>
      <c r="U629" s="941"/>
      <c r="V629" s="941"/>
      <c r="W629" s="20"/>
      <c r="X629" s="20"/>
      <c r="Y629" s="20"/>
      <c r="Z629" s="20"/>
      <c r="AA629" s="20" t="s">
        <v>36</v>
      </c>
      <c r="AB629" s="22">
        <v>20</v>
      </c>
      <c r="AC629" s="22"/>
      <c r="AD629" s="20">
        <v>3000</v>
      </c>
      <c r="AE629" s="941"/>
      <c r="AF629" s="334">
        <f t="shared" ref="AF629:AF693" si="293">IF(AG629&gt;0,(AJ629+AG629)/2,AJ629)</f>
        <v>177.6</v>
      </c>
      <c r="AG629" s="272">
        <v>43.2</v>
      </c>
      <c r="AH629" s="334">
        <f>IF(Y629="inne",K629*'lista, wskaźniki'!$E$35,IF(Y629="to samo źródło",0,IF(Y629=0,0)))</f>
        <v>0</v>
      </c>
      <c r="AI629" s="334" t="b">
        <f>IF(AA629="gaz z sieci",AC629*'lista, wskaźniki'!$D$21)</f>
        <v>0</v>
      </c>
      <c r="AJ629" s="272">
        <f>IF(AA629="węgiel",AB629*'lista, wskaźniki'!$D$20, IF('Sektor mieszkaniowy'!AA629="drewno",'Sektor mieszkaniowy'!AB629*'lista, wskaźniki'!$D$22,IF('Sektor mieszkaniowy'!AA629="pellet",AB629*'lista, wskaźniki'!$D$23,IF('Sektor mieszkaniowy'!AA629="gaz z sieci",AB629*'lista, wskaźniki'!$D$21,IF('Sektor mieszkaniowy'!AA629="olej opałowy",'Sektor mieszkaniowy'!AB629*'lista, wskaźniki'!$D$24)))))</f>
        <v>312</v>
      </c>
      <c r="AK629" s="1002"/>
      <c r="AL629" s="941"/>
      <c r="AM629" s="20">
        <f>IF(AA629="węgiel",AF629*1/3.6*'lista, wskaźniki'!$F$20,IF(AA629="drewno",AF629*1/3.6*'lista, wskaźniki'!$F$22,IF(AA629="pellet",AF629*1/3.6*'lista, wskaźniki'!$F$23,IF(AA629="gaz z sieci",AF629*1/3.6*'lista, wskaźniki'!$F$21,IF(AA629="olej opałowy",AF629*1/3.6*'lista, wskaźniki'!$F$24,0)))))</f>
        <v>0</v>
      </c>
      <c r="AN629" s="20">
        <f>IF(AA629="węgiel",AF629*'lista, wskaźniki'!$E$42,IF(AA629="drewno",AF629*'lista, wskaźniki'!$G$42,IF(AA629="pellet",AF629*'lista, wskaźniki'!$H$42,IF(AA629="gaz z sieci",AF629*'lista, wskaźniki'!$F$42,IF(AA629="olej opałowy",AF629*'lista, wskaźniki'!$I$42,0)))))</f>
        <v>0.14385599999999998</v>
      </c>
      <c r="AO629" s="20">
        <f>IF(AA629="węgiel",AF629*'lista, wskaźniki'!$E$43,IF(AA629="drewno",AF629*'lista, wskaźniki'!$G$43,IF(AA629="pellet",AF629*'lista, wskaźniki'!$H$43,IF(AA629="gaz z sieci",AF629*'lista, wskaźniki'!$F$43,IF(AA629="olej opałowy",AF629*'lista, wskaźniki'!$I$43,0)))))</f>
        <v>0.14385599999999998</v>
      </c>
      <c r="AP629" s="20">
        <f>IF(AA629="węgiel",AF629*'lista, wskaźniki'!$E$44,IF(AA629="drewno",AF629*'lista, wskaźniki'!$G$44,IF(AA629="pellet",AF629*'lista, wskaźniki'!$H$44,IF(AA629="gaz z sieci",AF629*'lista, wskaźniki'!$F$44,IF(AA629="olej opałowy",AF629*'lista, wskaźniki'!$I$44,0)))))</f>
        <v>4.4399999999999995E-5</v>
      </c>
      <c r="AQ629" s="20" t="b">
        <f>IF(Z629="gaz",AH629*1/3.6*'lista, wskaźniki'!$F$21,IF(Z629="energia elektryczna",AH629*1/3.6*'lista, wskaźniki'!$F$26))</f>
        <v>0</v>
      </c>
      <c r="AR629" s="20" t="b">
        <f>IF(Z629="gaz",AH629*'lista, wskaźniki'!$F$42,IF(Z629="energia elektryczna",AH629*0))</f>
        <v>0</v>
      </c>
      <c r="AS629" s="20" t="b">
        <f>IF(Z629="gaz",AH629*'lista, wskaźniki'!$F$43,IF(Z629="energia elektryczna",AH629*0))</f>
        <v>0</v>
      </c>
      <c r="AT629" s="20" t="b">
        <f>IF(Z629="gaz",AH629*'lista, wskaźniki'!$F$44,IF(Z629="energia elektryczna",AH629*0))</f>
        <v>0</v>
      </c>
      <c r="AU629" s="20">
        <f>AI629*1/3.6*'lista, wskaźniki'!$F$21</f>
        <v>0</v>
      </c>
      <c r="AV629" s="20">
        <f>AI629*'lista, wskaźniki'!$F$42</f>
        <v>0</v>
      </c>
      <c r="AW629" s="20">
        <f>AI629*'lista, wskaźniki'!$F$43</f>
        <v>0</v>
      </c>
      <c r="AX629" s="20">
        <f>AI629*'lista, wskaźniki'!$F$44</f>
        <v>0</v>
      </c>
      <c r="AY629" s="20">
        <f>AK629*'lista, wskaźniki'!$F$26</f>
        <v>0</v>
      </c>
      <c r="AZ629" s="20">
        <f t="shared" si="265"/>
        <v>0</v>
      </c>
      <c r="BA629" s="20">
        <f t="shared" si="266"/>
        <v>0.14385599999999998</v>
      </c>
      <c r="BB629" s="20">
        <f t="shared" si="267"/>
        <v>0.14385599999999998</v>
      </c>
      <c r="BC629" s="20">
        <f t="shared" si="268"/>
        <v>4.4399999999999995E-5</v>
      </c>
      <c r="BD629" s="941"/>
      <c r="BE629" s="941"/>
      <c r="BF629" s="941"/>
      <c r="BG629" s="941"/>
      <c r="BH629" s="20"/>
      <c r="BI629" s="941"/>
      <c r="BJ629" s="20"/>
      <c r="BK629" s="941"/>
      <c r="BL629" s="20"/>
      <c r="BM629" s="20"/>
      <c r="BN629" s="20"/>
      <c r="BO629" s="20"/>
      <c r="BP629" s="20"/>
      <c r="BQ629" s="20"/>
      <c r="BR629" s="20"/>
      <c r="BS629" s="1005"/>
      <c r="BT629" s="1005"/>
      <c r="BU629" s="1005"/>
      <c r="BV629" s="1005"/>
      <c r="BW629" s="1005"/>
      <c r="BX629" s="1005"/>
      <c r="BY629" s="1008"/>
      <c r="CA629" s="365" t="b">
        <f t="shared" si="269"/>
        <v>0</v>
      </c>
      <c r="CB629" s="365">
        <f t="shared" si="270"/>
        <v>177.6</v>
      </c>
      <c r="CC629" s="365" t="b">
        <f t="shared" si="271"/>
        <v>0</v>
      </c>
      <c r="CD629" s="365" t="b">
        <f t="shared" si="272"/>
        <v>0</v>
      </c>
      <c r="CE629" s="365" t="b">
        <f t="shared" si="273"/>
        <v>0</v>
      </c>
      <c r="CF629" s="365" t="b">
        <f t="shared" si="274"/>
        <v>0</v>
      </c>
      <c r="CG629" s="365" t="b">
        <f t="shared" si="275"/>
        <v>0</v>
      </c>
      <c r="CH629" s="365" t="b">
        <f t="shared" si="276"/>
        <v>0</v>
      </c>
      <c r="CI629" s="72" t="b">
        <f t="shared" si="277"/>
        <v>0</v>
      </c>
      <c r="CJ629" s="72">
        <f t="shared" si="278"/>
        <v>177.6</v>
      </c>
      <c r="CK629" s="72" t="b">
        <f t="shared" si="279"/>
        <v>0</v>
      </c>
      <c r="CL629" s="72">
        <f t="shared" si="280"/>
        <v>0</v>
      </c>
      <c r="CM629" s="72" t="b">
        <f t="shared" si="281"/>
        <v>0</v>
      </c>
      <c r="CN629" s="72" t="b">
        <f t="shared" si="282"/>
        <v>0</v>
      </c>
      <c r="CP629" s="13">
        <f t="shared" si="283"/>
        <v>0</v>
      </c>
      <c r="CQ629" s="13" t="b">
        <f t="shared" si="284"/>
        <v>0</v>
      </c>
      <c r="CR629" s="13" t="b">
        <f t="shared" si="285"/>
        <v>0</v>
      </c>
      <c r="CS629" s="13" t="b">
        <f t="shared" si="291"/>
        <v>0</v>
      </c>
      <c r="CT629" s="13" t="b">
        <f t="shared" si="290"/>
        <v>0</v>
      </c>
      <c r="CU629" s="13" t="b">
        <f t="shared" si="292"/>
        <v>0</v>
      </c>
      <c r="CV629" s="13" t="b">
        <f t="shared" si="286"/>
        <v>0</v>
      </c>
      <c r="CW629" s="13" t="b">
        <f t="shared" si="287"/>
        <v>0</v>
      </c>
      <c r="CX629" s="13" t="b">
        <f t="shared" si="288"/>
        <v>0</v>
      </c>
      <c r="CY629" s="13" t="b">
        <f t="shared" si="289"/>
        <v>0</v>
      </c>
    </row>
    <row r="630" spans="1:103" ht="15" thickBot="1">
      <c r="A630" s="932"/>
      <c r="B630" s="941"/>
      <c r="C630" s="941"/>
      <c r="D630" s="941"/>
      <c r="E630" s="941"/>
      <c r="F630" s="941"/>
      <c r="G630" s="941"/>
      <c r="H630" s="941"/>
      <c r="I630" s="941"/>
      <c r="J630" s="941"/>
      <c r="K630" s="941"/>
      <c r="L630" s="941"/>
      <c r="M630" s="941"/>
      <c r="N630" s="941"/>
      <c r="O630" s="175"/>
      <c r="P630" s="941"/>
      <c r="Q630" s="941"/>
      <c r="R630" s="941"/>
      <c r="S630" s="941"/>
      <c r="T630" s="941"/>
      <c r="U630" s="941"/>
      <c r="V630" s="941"/>
      <c r="W630" s="20"/>
      <c r="X630" s="20"/>
      <c r="Y630" s="20"/>
      <c r="Z630" s="20"/>
      <c r="AA630" s="20" t="s">
        <v>50</v>
      </c>
      <c r="AB630" s="22"/>
      <c r="AC630" s="22"/>
      <c r="AD630" s="20"/>
      <c r="AE630" s="941"/>
      <c r="AF630" s="334">
        <f t="shared" si="293"/>
        <v>0</v>
      </c>
      <c r="AG630" s="272">
        <f>IF(R630="kompletna",Q630*J630*0.0036*'lista, wskaźniki'!$F$13, IF(R630="częściowa",Q630*J630*0.0036*'lista, wskaźniki'!$F$14, IF(R630="brak",Q630*J630*0.0036*'lista, wskaźniki'!$F$15,)))</f>
        <v>0</v>
      </c>
      <c r="AH630" s="334">
        <f>IF(Y630="inne",K630*'lista, wskaźniki'!$E$35,IF(Y630="to samo źródło",0,IF(Y630=0,0)))</f>
        <v>0</v>
      </c>
      <c r="AI630" s="334" t="b">
        <f>IF(AA630="gaz z sieci",AC630*'lista, wskaźniki'!$D$21)</f>
        <v>0</v>
      </c>
      <c r="AJ630" s="272">
        <f>IF(AA630="węgiel",AB630*'lista, wskaźniki'!$D$20, IF('Sektor mieszkaniowy'!AA630="drewno",'Sektor mieszkaniowy'!AB630*'lista, wskaźniki'!$D$22,IF('Sektor mieszkaniowy'!AA630="pellet",AB630*'lista, wskaźniki'!$D$23,IF('Sektor mieszkaniowy'!AA630="gaz z sieci",AB630*'lista, wskaźniki'!$D$21,IF('Sektor mieszkaniowy'!AA630="olej opałowy",'Sektor mieszkaniowy'!AB630*'lista, wskaźniki'!$D$24)))))</f>
        <v>0</v>
      </c>
      <c r="AK630" s="1002"/>
      <c r="AL630" s="941"/>
      <c r="AM630" s="20">
        <f>IF(AA630="węgiel",AF630*1/3.6*'lista, wskaźniki'!$F$20,IF(AA630="drewno",AF630*1/3.6*'lista, wskaźniki'!$F$22,IF(AA630="pellet",AF630*1/3.6*'lista, wskaźniki'!$F$23,IF(AA630="gaz z sieci",AF630*1/3.6*'lista, wskaźniki'!$F$21,IF(AA630="olej opałowy",AF630*1/3.6*'lista, wskaźniki'!$F$24,0)))))</f>
        <v>0</v>
      </c>
      <c r="AN630" s="20">
        <f>IF(AA630="węgiel",AF630*'lista, wskaźniki'!$E$42,IF(AA630="drewno",AF630*'lista, wskaźniki'!$G$42,IF(AA630="pellet",AF630*'lista, wskaźniki'!$H$42,IF(AA630="gaz z sieci",AF630*'lista, wskaźniki'!$F$42,IF(AA630="olej opałowy",AF630*'lista, wskaźniki'!$I$42,0)))))</f>
        <v>0</v>
      </c>
      <c r="AO630" s="20">
        <f>IF(AA630="węgiel",AF630*'lista, wskaźniki'!$E$43,IF(AA630="drewno",AF630*'lista, wskaźniki'!$G$43,IF(AA630="pellet",AF630*'lista, wskaźniki'!$H$43,IF(AA630="gaz z sieci",AF630*'lista, wskaźniki'!$F$43,IF(AA630="olej opałowy",AF630*'lista, wskaźniki'!$I$43,0)))))</f>
        <v>0</v>
      </c>
      <c r="AP630" s="20">
        <f>IF(AA630="węgiel",AF630*'lista, wskaźniki'!$E$44,IF(AA630="drewno",AF630*'lista, wskaźniki'!$G$44,IF(AA630="pellet",AF630*'lista, wskaźniki'!$H$44,IF(AA630="gaz z sieci",AF630*'lista, wskaźniki'!$F$44,IF(AA630="olej opałowy",AF630*'lista, wskaźniki'!$I$44,0)))))</f>
        <v>0</v>
      </c>
      <c r="AQ630" s="20" t="b">
        <f>IF(Z630="gaz",AH630*1/3.6*'lista, wskaźniki'!$F$21,IF(Z630="energia elektryczna",AH630*1/3.6*'lista, wskaźniki'!$F$26))</f>
        <v>0</v>
      </c>
      <c r="AR630" s="20" t="b">
        <f>IF(Z630="gaz",AH630*'lista, wskaźniki'!$F$42,IF(Z630="energia elektryczna",AH630*0))</f>
        <v>0</v>
      </c>
      <c r="AS630" s="20" t="b">
        <f>IF(Z630="gaz",AH630*'lista, wskaźniki'!$F$43,IF(Z630="energia elektryczna",AH630*0))</f>
        <v>0</v>
      </c>
      <c r="AT630" s="20" t="b">
        <f>IF(Z630="gaz",AH630*'lista, wskaźniki'!$F$44,IF(Z630="energia elektryczna",AH630*0))</f>
        <v>0</v>
      </c>
      <c r="AU630" s="20">
        <f>AI630*1/3.6*'lista, wskaźniki'!$F$21</f>
        <v>0</v>
      </c>
      <c r="AV630" s="20">
        <f>AI630*'lista, wskaźniki'!$F$42</f>
        <v>0</v>
      </c>
      <c r="AW630" s="20">
        <f>AI630*'lista, wskaźniki'!$F$43</f>
        <v>0</v>
      </c>
      <c r="AX630" s="20">
        <f>AI630*'lista, wskaźniki'!$F$44</f>
        <v>0</v>
      </c>
      <c r="AY630" s="20">
        <f>AK630*'lista, wskaźniki'!$F$26</f>
        <v>0</v>
      </c>
      <c r="AZ630" s="20">
        <f t="shared" si="265"/>
        <v>0</v>
      </c>
      <c r="BA630" s="20">
        <f t="shared" si="266"/>
        <v>0</v>
      </c>
      <c r="BB630" s="20">
        <f t="shared" si="267"/>
        <v>0</v>
      </c>
      <c r="BC630" s="20">
        <f t="shared" si="268"/>
        <v>0</v>
      </c>
      <c r="BD630" s="941"/>
      <c r="BE630" s="941"/>
      <c r="BF630" s="941"/>
      <c r="BG630" s="941"/>
      <c r="BH630" s="20"/>
      <c r="BI630" s="941"/>
      <c r="BJ630" s="20"/>
      <c r="BK630" s="941"/>
      <c r="BL630" s="20"/>
      <c r="BM630" s="20"/>
      <c r="BN630" s="20"/>
      <c r="BO630" s="20"/>
      <c r="BP630" s="20"/>
      <c r="BQ630" s="20"/>
      <c r="BR630" s="20"/>
      <c r="BS630" s="1005"/>
      <c r="BT630" s="1005"/>
      <c r="BU630" s="1005"/>
      <c r="BV630" s="1005"/>
      <c r="BW630" s="1005"/>
      <c r="BX630" s="1005"/>
      <c r="BY630" s="1008"/>
      <c r="CA630" s="365" t="b">
        <f t="shared" si="269"/>
        <v>0</v>
      </c>
      <c r="CB630" s="365" t="b">
        <f t="shared" si="270"/>
        <v>0</v>
      </c>
      <c r="CC630" s="365">
        <f t="shared" si="271"/>
        <v>0</v>
      </c>
      <c r="CD630" s="365" t="b">
        <f t="shared" si="272"/>
        <v>0</v>
      </c>
      <c r="CE630" s="365" t="b">
        <f t="shared" si="273"/>
        <v>0</v>
      </c>
      <c r="CF630" s="365" t="b">
        <f t="shared" si="274"/>
        <v>0</v>
      </c>
      <c r="CG630" s="365" t="b">
        <f t="shared" si="275"/>
        <v>0</v>
      </c>
      <c r="CH630" s="365" t="b">
        <f t="shared" si="276"/>
        <v>0</v>
      </c>
      <c r="CI630" s="72" t="b">
        <f t="shared" si="277"/>
        <v>0</v>
      </c>
      <c r="CJ630" s="72" t="b">
        <f t="shared" si="278"/>
        <v>0</v>
      </c>
      <c r="CK630" s="72">
        <f t="shared" si="279"/>
        <v>0</v>
      </c>
      <c r="CL630" s="72">
        <f t="shared" si="280"/>
        <v>0</v>
      </c>
      <c r="CM630" s="72" t="b">
        <f t="shared" si="281"/>
        <v>0</v>
      </c>
      <c r="CN630" s="72" t="b">
        <f t="shared" si="282"/>
        <v>0</v>
      </c>
      <c r="CP630" s="13">
        <f t="shared" si="283"/>
        <v>0</v>
      </c>
      <c r="CQ630" s="13" t="b">
        <f t="shared" si="284"/>
        <v>0</v>
      </c>
      <c r="CR630" s="13" t="b">
        <f t="shared" si="285"/>
        <v>0</v>
      </c>
      <c r="CS630" s="13" t="b">
        <f t="shared" si="291"/>
        <v>0</v>
      </c>
      <c r="CT630" s="13" t="b">
        <f t="shared" si="290"/>
        <v>0</v>
      </c>
      <c r="CU630" s="13" t="b">
        <f t="shared" si="292"/>
        <v>0</v>
      </c>
      <c r="CV630" s="13" t="b">
        <f t="shared" si="286"/>
        <v>0</v>
      </c>
      <c r="CW630" s="13" t="b">
        <f t="shared" si="287"/>
        <v>0</v>
      </c>
      <c r="CX630" s="13" t="b">
        <f t="shared" si="288"/>
        <v>0</v>
      </c>
      <c r="CY630" s="13" t="b">
        <f t="shared" si="289"/>
        <v>0</v>
      </c>
    </row>
    <row r="631" spans="1:103" ht="15" thickBot="1">
      <c r="A631" s="932"/>
      <c r="B631" s="941"/>
      <c r="C631" s="941"/>
      <c r="D631" s="941"/>
      <c r="E631" s="941"/>
      <c r="F631" s="941"/>
      <c r="G631" s="941"/>
      <c r="H631" s="941"/>
      <c r="I631" s="941"/>
      <c r="J631" s="941"/>
      <c r="K631" s="941"/>
      <c r="L631" s="941"/>
      <c r="M631" s="941"/>
      <c r="N631" s="941"/>
      <c r="O631" s="175"/>
      <c r="P631" s="941"/>
      <c r="Q631" s="941"/>
      <c r="R631" s="941"/>
      <c r="S631" s="941"/>
      <c r="T631" s="941"/>
      <c r="U631" s="941"/>
      <c r="V631" s="941"/>
      <c r="W631" s="20"/>
      <c r="X631" s="20"/>
      <c r="Y631" s="20"/>
      <c r="Z631" s="20"/>
      <c r="AA631" s="20" t="s">
        <v>38</v>
      </c>
      <c r="AB631" s="22"/>
      <c r="AC631" s="22"/>
      <c r="AD631" s="20"/>
      <c r="AE631" s="941"/>
      <c r="AF631" s="334">
        <f t="shared" si="293"/>
        <v>0</v>
      </c>
      <c r="AG631" s="272">
        <f>IF(R631="kompletna",Q631*J631*0.0036*'lista, wskaźniki'!$F$13, IF(R631="częściowa",Q631*J631*0.0036*'lista, wskaźniki'!$F$14, IF(R631="brak",Q631*J631*0.0036*'lista, wskaźniki'!$F$15,)))</f>
        <v>0</v>
      </c>
      <c r="AH631" s="334">
        <f>IF(Y631="inne",K631*'lista, wskaźniki'!$E$35,IF(Y631="to samo źródło",0,IF(Y631=0,0)))</f>
        <v>0</v>
      </c>
      <c r="AI631" s="334">
        <f>IF(AA631="gaz z sieci",AC631*'lista, wskaźniki'!$D$21)</f>
        <v>0</v>
      </c>
      <c r="AJ631" s="272">
        <f>IF(AA631="węgiel",AB631*'lista, wskaźniki'!$D$20, IF('Sektor mieszkaniowy'!AA631="drewno",'Sektor mieszkaniowy'!AB631*'lista, wskaźniki'!$D$22,IF('Sektor mieszkaniowy'!AA631="pellet",AB631*'lista, wskaźniki'!$D$23,IF('Sektor mieszkaniowy'!AA631="gaz z sieci",AB631*'lista, wskaźniki'!$D$21,IF('Sektor mieszkaniowy'!AA631="olej opałowy",'Sektor mieszkaniowy'!AB631*'lista, wskaźniki'!$D$24)))))</f>
        <v>0</v>
      </c>
      <c r="AK631" s="1002"/>
      <c r="AL631" s="941"/>
      <c r="AM631" s="20">
        <f>IF(AA631="węgiel",AF631*1/3.6*'lista, wskaźniki'!$F$20,IF(AA631="drewno",AF631*1/3.6*'lista, wskaźniki'!$F$22,IF(AA631="pellet",AF631*1/3.6*'lista, wskaźniki'!$F$23,IF(AA631="gaz z sieci",AF631*1/3.6*'lista, wskaźniki'!$F$21,IF(AA631="olej opałowy",AF631*1/3.6*'lista, wskaźniki'!$F$24,0)))))</f>
        <v>0</v>
      </c>
      <c r="AN631" s="20">
        <f>IF(AA631="węgiel",AF631*'lista, wskaźniki'!$E$42,IF(AA631="drewno",AF631*'lista, wskaźniki'!$G$42,IF(AA631="pellet",AF631*'lista, wskaźniki'!$H$42,IF(AA631="gaz z sieci",AF631*'lista, wskaźniki'!$F$42,IF(AA631="olej opałowy",AF631*'lista, wskaźniki'!$I$42,0)))))</f>
        <v>0</v>
      </c>
      <c r="AO631" s="20">
        <f>IF(AA631="węgiel",AF631*'lista, wskaźniki'!$E$43,IF(AA631="drewno",AF631*'lista, wskaźniki'!$G$43,IF(AA631="pellet",AF631*'lista, wskaźniki'!$H$43,IF(AA631="gaz z sieci",AF631*'lista, wskaźniki'!$F$43,IF(AA631="olej opałowy",AF631*'lista, wskaźniki'!$I$43,0)))))</f>
        <v>0</v>
      </c>
      <c r="AP631" s="20">
        <f>IF(AA631="węgiel",AF631*'lista, wskaźniki'!$E$44,IF(AA631="drewno",AF631*'lista, wskaźniki'!$G$44,IF(AA631="pellet",AF631*'lista, wskaźniki'!$H$44,IF(AA631="gaz z sieci",AF631*'lista, wskaźniki'!$F$44,IF(AA631="olej opałowy",AF631*'lista, wskaźniki'!$I$44,0)))))</f>
        <v>0</v>
      </c>
      <c r="AQ631" s="20" t="b">
        <f>IF(Z631="gaz",AH631*1/3.6*'lista, wskaźniki'!$F$21,IF(Z631="energia elektryczna",AH631*1/3.6*'lista, wskaźniki'!$F$26))</f>
        <v>0</v>
      </c>
      <c r="AR631" s="20" t="b">
        <f>IF(Z631="gaz",AH631*'lista, wskaźniki'!$F$42,IF(Z631="energia elektryczna",AH631*0))</f>
        <v>0</v>
      </c>
      <c r="AS631" s="20" t="b">
        <f>IF(Z631="gaz",AH631*'lista, wskaźniki'!$F$43,IF(Z631="energia elektryczna",AH631*0))</f>
        <v>0</v>
      </c>
      <c r="AT631" s="20" t="b">
        <f>IF(Z631="gaz",AH631*'lista, wskaźniki'!$F$44,IF(Z631="energia elektryczna",AH631*0))</f>
        <v>0</v>
      </c>
      <c r="AU631" s="20">
        <f>AI631*1/3.6*'lista, wskaźniki'!$F$21</f>
        <v>0</v>
      </c>
      <c r="AV631" s="20">
        <f>AI631*'lista, wskaźniki'!$F$42</f>
        <v>0</v>
      </c>
      <c r="AW631" s="20">
        <f>AI631*'lista, wskaźniki'!$F$43</f>
        <v>0</v>
      </c>
      <c r="AX631" s="20">
        <f>AI631*'lista, wskaźniki'!$F$44</f>
        <v>0</v>
      </c>
      <c r="AY631" s="20">
        <f>AK631*'lista, wskaźniki'!$F$26</f>
        <v>0</v>
      </c>
      <c r="AZ631" s="20">
        <f t="shared" si="265"/>
        <v>0</v>
      </c>
      <c r="BA631" s="20">
        <f t="shared" si="266"/>
        <v>0</v>
      </c>
      <c r="BB631" s="20">
        <f t="shared" si="267"/>
        <v>0</v>
      </c>
      <c r="BC631" s="20">
        <f t="shared" si="268"/>
        <v>0</v>
      </c>
      <c r="BD631" s="941"/>
      <c r="BE631" s="941"/>
      <c r="BF631" s="941"/>
      <c r="BG631" s="941"/>
      <c r="BH631" s="20"/>
      <c r="BI631" s="941"/>
      <c r="BJ631" s="20"/>
      <c r="BK631" s="941"/>
      <c r="BL631" s="20"/>
      <c r="BM631" s="20"/>
      <c r="BN631" s="20"/>
      <c r="BO631" s="20"/>
      <c r="BP631" s="20"/>
      <c r="BQ631" s="20"/>
      <c r="BR631" s="20"/>
      <c r="BS631" s="1005"/>
      <c r="BT631" s="1005"/>
      <c r="BU631" s="1005"/>
      <c r="BV631" s="1005"/>
      <c r="BW631" s="1005"/>
      <c r="BX631" s="1005"/>
      <c r="BY631" s="1008"/>
      <c r="CA631" s="365" t="b">
        <f t="shared" si="269"/>
        <v>0</v>
      </c>
      <c r="CB631" s="365" t="b">
        <f t="shared" si="270"/>
        <v>0</v>
      </c>
      <c r="CC631" s="365" t="b">
        <f t="shared" si="271"/>
        <v>0</v>
      </c>
      <c r="CD631" s="365">
        <f t="shared" si="272"/>
        <v>0</v>
      </c>
      <c r="CE631" s="365" t="b">
        <f t="shared" si="273"/>
        <v>0</v>
      </c>
      <c r="CF631" s="365" t="b">
        <f t="shared" si="274"/>
        <v>0</v>
      </c>
      <c r="CG631" s="365" t="b">
        <f t="shared" si="275"/>
        <v>0</v>
      </c>
      <c r="CH631" s="365">
        <f t="shared" si="276"/>
        <v>0</v>
      </c>
      <c r="CI631" s="72" t="b">
        <f t="shared" si="277"/>
        <v>0</v>
      </c>
      <c r="CJ631" s="72" t="b">
        <f t="shared" si="278"/>
        <v>0</v>
      </c>
      <c r="CK631" s="72" t="b">
        <f t="shared" si="279"/>
        <v>0</v>
      </c>
      <c r="CL631" s="72">
        <f t="shared" si="280"/>
        <v>0</v>
      </c>
      <c r="CM631" s="72" t="b">
        <f t="shared" si="281"/>
        <v>0</v>
      </c>
      <c r="CN631" s="72" t="b">
        <f t="shared" si="282"/>
        <v>0</v>
      </c>
      <c r="CP631" s="13">
        <f t="shared" si="283"/>
        <v>0</v>
      </c>
      <c r="CQ631" s="13" t="b">
        <f t="shared" si="284"/>
        <v>0</v>
      </c>
      <c r="CR631" s="13" t="b">
        <f t="shared" si="285"/>
        <v>0</v>
      </c>
      <c r="CS631" s="13" t="b">
        <f t="shared" si="291"/>
        <v>0</v>
      </c>
      <c r="CT631" s="13" t="b">
        <f t="shared" si="290"/>
        <v>0</v>
      </c>
      <c r="CU631" s="13" t="b">
        <f t="shared" si="292"/>
        <v>0</v>
      </c>
      <c r="CV631" s="13" t="b">
        <f t="shared" si="286"/>
        <v>0</v>
      </c>
      <c r="CW631" s="13" t="b">
        <f t="shared" si="287"/>
        <v>0</v>
      </c>
      <c r="CX631" s="13" t="b">
        <f t="shared" si="288"/>
        <v>0</v>
      </c>
      <c r="CY631" s="13" t="b">
        <f t="shared" si="289"/>
        <v>0</v>
      </c>
    </row>
    <row r="632" spans="1:103" ht="15" thickBot="1">
      <c r="A632" s="933"/>
      <c r="B632" s="942"/>
      <c r="C632" s="942"/>
      <c r="D632" s="942"/>
      <c r="E632" s="942"/>
      <c r="F632" s="942"/>
      <c r="G632" s="942"/>
      <c r="H632" s="942"/>
      <c r="I632" s="942"/>
      <c r="J632" s="942"/>
      <c r="K632" s="942"/>
      <c r="L632" s="942"/>
      <c r="M632" s="942"/>
      <c r="N632" s="942"/>
      <c r="O632" s="176"/>
      <c r="P632" s="942"/>
      <c r="Q632" s="942"/>
      <c r="R632" s="942"/>
      <c r="S632" s="942"/>
      <c r="T632" s="942"/>
      <c r="U632" s="942"/>
      <c r="V632" s="942"/>
      <c r="W632" s="21"/>
      <c r="X632" s="21"/>
      <c r="Y632" s="21"/>
      <c r="Z632" s="21"/>
      <c r="AA632" s="21" t="s">
        <v>37</v>
      </c>
      <c r="AB632" s="55"/>
      <c r="AC632" s="55"/>
      <c r="AD632" s="21"/>
      <c r="AE632" s="942"/>
      <c r="AF632" s="334">
        <f t="shared" si="293"/>
        <v>0</v>
      </c>
      <c r="AG632" s="272">
        <f>IF(R632="kompletna",Q632*J632*0.0036*'lista, wskaźniki'!$F$13, IF(R632="częściowa",Q632*J632*0.0036*'lista, wskaźniki'!$F$14, IF(R632="brak",Q632*J632*0.0036*'lista, wskaźniki'!$F$15,)))</f>
        <v>0</v>
      </c>
      <c r="AH632" s="334">
        <f>IF(Y632="inne",K632*'lista, wskaźniki'!$E$35,IF(Y632="to samo źródło",0,IF(Y632=0,0)))</f>
        <v>0</v>
      </c>
      <c r="AI632" s="334" t="b">
        <f>IF(AA632="gaz z sieci",AC632*'lista, wskaźniki'!$D$21)</f>
        <v>0</v>
      </c>
      <c r="AJ632" s="272">
        <f>IF(AA632="węgiel",AB632*'lista, wskaźniki'!$D$20, IF('Sektor mieszkaniowy'!AA632="drewno",'Sektor mieszkaniowy'!AB632*'lista, wskaźniki'!$D$22,IF('Sektor mieszkaniowy'!AA632="pellet",AB632*'lista, wskaźniki'!$D$23,IF('Sektor mieszkaniowy'!AA632="gaz z sieci",AB632*'lista, wskaźniki'!$D$21,IF('Sektor mieszkaniowy'!AA632="olej opałowy",'Sektor mieszkaniowy'!AB632*'lista, wskaźniki'!$D$24)))))</f>
        <v>0</v>
      </c>
      <c r="AK632" s="1003"/>
      <c r="AL632" s="942"/>
      <c r="AM632" s="20">
        <f>IF(AA632="węgiel",AF632*1/3.6*'lista, wskaźniki'!$F$20,IF(AA632="drewno",AF632*1/3.6*'lista, wskaźniki'!$F$22,IF(AA632="pellet",AF632*1/3.6*'lista, wskaźniki'!$F$23,IF(AA632="gaz z sieci",AF632*1/3.6*'lista, wskaźniki'!$F$21,IF(AA632="olej opałowy",AF632*1/3.6*'lista, wskaźniki'!$F$24,0)))))</f>
        <v>0</v>
      </c>
      <c r="AN632" s="20">
        <f>IF(AA632="węgiel",AF632*'lista, wskaźniki'!$E$42,IF(AA632="drewno",AF632*'lista, wskaźniki'!$G$42,IF(AA632="pellet",AF632*'lista, wskaźniki'!$H$42,IF(AA632="gaz z sieci",AF632*'lista, wskaźniki'!$F$42,IF(AA632="olej opałowy",AF632*'lista, wskaźniki'!$I$42,0)))))</f>
        <v>0</v>
      </c>
      <c r="AO632" s="20">
        <f>IF(AA632="węgiel",AF632*'lista, wskaźniki'!$E$43,IF(AA632="drewno",AF632*'lista, wskaźniki'!$G$43,IF(AA632="pellet",AF632*'lista, wskaźniki'!$H$43,IF(AA632="gaz z sieci",AF632*'lista, wskaźniki'!$F$43,IF(AA632="olej opałowy",AF632*'lista, wskaźniki'!$I$43,0)))))</f>
        <v>0</v>
      </c>
      <c r="AP632" s="20">
        <f>IF(AA632="węgiel",AF632*'lista, wskaźniki'!$E$44,IF(AA632="drewno",AF632*'lista, wskaźniki'!$G$44,IF(AA632="pellet",AF632*'lista, wskaźniki'!$H$44,IF(AA632="gaz z sieci",AF632*'lista, wskaźniki'!$F$44,IF(AA632="olej opałowy",AF632*'lista, wskaźniki'!$I$44,0)))))</f>
        <v>0</v>
      </c>
      <c r="AQ632" s="20" t="b">
        <f>IF(Z632="gaz",AH632*1/3.6*'lista, wskaźniki'!$F$21,IF(Z632="energia elektryczna",AH632*1/3.6*'lista, wskaźniki'!$F$26))</f>
        <v>0</v>
      </c>
      <c r="AR632" s="20" t="b">
        <f>IF(Z632="gaz",AH632*'lista, wskaźniki'!$F$42,IF(Z632="energia elektryczna",AH632*0))</f>
        <v>0</v>
      </c>
      <c r="AS632" s="20" t="b">
        <f>IF(Z632="gaz",AH632*'lista, wskaźniki'!$F$43,IF(Z632="energia elektryczna",AH632*0))</f>
        <v>0</v>
      </c>
      <c r="AT632" s="20" t="b">
        <f>IF(Z632="gaz",AH632*'lista, wskaźniki'!$F$44,IF(Z632="energia elektryczna",AH632*0))</f>
        <v>0</v>
      </c>
      <c r="AU632" s="20">
        <f>AI632*1/3.6*'lista, wskaźniki'!$F$21</f>
        <v>0</v>
      </c>
      <c r="AV632" s="20">
        <f>AI632*'lista, wskaźniki'!$F$42</f>
        <v>0</v>
      </c>
      <c r="AW632" s="20">
        <f>AI632*'lista, wskaźniki'!$F$43</f>
        <v>0</v>
      </c>
      <c r="AX632" s="20">
        <f>AI632*'lista, wskaźniki'!$F$44</f>
        <v>0</v>
      </c>
      <c r="AY632" s="20">
        <f>AK632*'lista, wskaźniki'!$F$26</f>
        <v>0</v>
      </c>
      <c r="AZ632" s="20">
        <f t="shared" si="265"/>
        <v>0</v>
      </c>
      <c r="BA632" s="20">
        <f t="shared" si="266"/>
        <v>0</v>
      </c>
      <c r="BB632" s="20">
        <f t="shared" si="267"/>
        <v>0</v>
      </c>
      <c r="BC632" s="20">
        <f t="shared" si="268"/>
        <v>0</v>
      </c>
      <c r="BD632" s="942"/>
      <c r="BE632" s="942"/>
      <c r="BF632" s="942"/>
      <c r="BG632" s="942"/>
      <c r="BH632" s="21"/>
      <c r="BI632" s="942"/>
      <c r="BJ632" s="21"/>
      <c r="BK632" s="942"/>
      <c r="BL632" s="21"/>
      <c r="BM632" s="21"/>
      <c r="BN632" s="21"/>
      <c r="BO632" s="21"/>
      <c r="BP632" s="21"/>
      <c r="BQ632" s="21"/>
      <c r="BR632" s="21"/>
      <c r="BS632" s="1006"/>
      <c r="BT632" s="1006"/>
      <c r="BU632" s="1006"/>
      <c r="BV632" s="1006"/>
      <c r="BW632" s="1006"/>
      <c r="BX632" s="1006"/>
      <c r="BY632" s="1009"/>
      <c r="CA632" s="365" t="b">
        <f t="shared" si="269"/>
        <v>0</v>
      </c>
      <c r="CB632" s="365" t="b">
        <f t="shared" si="270"/>
        <v>0</v>
      </c>
      <c r="CC632" s="365" t="b">
        <f t="shared" si="271"/>
        <v>0</v>
      </c>
      <c r="CD632" s="365" t="b">
        <f t="shared" si="272"/>
        <v>0</v>
      </c>
      <c r="CE632" s="365">
        <f t="shared" si="273"/>
        <v>0</v>
      </c>
      <c r="CF632" s="365" t="b">
        <f t="shared" si="274"/>
        <v>0</v>
      </c>
      <c r="CG632" s="365" t="b">
        <f t="shared" si="275"/>
        <v>0</v>
      </c>
      <c r="CH632" s="365" t="b">
        <f t="shared" si="276"/>
        <v>0</v>
      </c>
      <c r="CI632" s="72" t="b">
        <f t="shared" si="277"/>
        <v>0</v>
      </c>
      <c r="CJ632" s="72" t="b">
        <f t="shared" si="278"/>
        <v>0</v>
      </c>
      <c r="CK632" s="72" t="b">
        <f t="shared" si="279"/>
        <v>0</v>
      </c>
      <c r="CL632" s="72">
        <f t="shared" si="280"/>
        <v>0</v>
      </c>
      <c r="CM632" s="72">
        <f t="shared" si="281"/>
        <v>0</v>
      </c>
      <c r="CN632" s="72" t="b">
        <f t="shared" si="282"/>
        <v>0</v>
      </c>
      <c r="CP632" s="13">
        <f t="shared" si="283"/>
        <v>0</v>
      </c>
      <c r="CQ632" s="13" t="b">
        <f t="shared" si="284"/>
        <v>0</v>
      </c>
      <c r="CR632" s="13" t="b">
        <f t="shared" si="285"/>
        <v>0</v>
      </c>
      <c r="CS632" s="13" t="b">
        <f t="shared" si="291"/>
        <v>0</v>
      </c>
      <c r="CT632" s="13" t="b">
        <f t="shared" si="290"/>
        <v>0</v>
      </c>
      <c r="CU632" s="13" t="b">
        <f t="shared" si="292"/>
        <v>0</v>
      </c>
      <c r="CV632" s="13" t="b">
        <f t="shared" si="286"/>
        <v>0</v>
      </c>
      <c r="CW632" s="13" t="b">
        <f t="shared" si="287"/>
        <v>0</v>
      </c>
      <c r="CX632" s="13" t="b">
        <f t="shared" si="288"/>
        <v>0</v>
      </c>
      <c r="CY632" s="13" t="b">
        <f t="shared" si="289"/>
        <v>0</v>
      </c>
    </row>
    <row r="633" spans="1:103" ht="15" thickBot="1">
      <c r="A633" s="931">
        <v>127</v>
      </c>
      <c r="B633" s="940" t="s">
        <v>235</v>
      </c>
      <c r="C633" s="940"/>
      <c r="D633" s="940" t="s">
        <v>1</v>
      </c>
      <c r="E633" s="940" t="s">
        <v>5</v>
      </c>
      <c r="F633" s="940">
        <v>5</v>
      </c>
      <c r="G633" s="940"/>
      <c r="H633" s="940"/>
      <c r="I633" s="940" t="s">
        <v>12</v>
      </c>
      <c r="J633" s="940">
        <v>100</v>
      </c>
      <c r="K633" s="940">
        <v>4</v>
      </c>
      <c r="L633" s="940" t="s">
        <v>16</v>
      </c>
      <c r="M633" s="940"/>
      <c r="N633" s="940" t="s">
        <v>17</v>
      </c>
      <c r="O633" s="174"/>
      <c r="P633" s="940" t="s">
        <v>16</v>
      </c>
      <c r="Q633" s="940">
        <f>IF(I633="&lt;1966",'lista, wskaźniki'!$G$4,IF(I633="1967-1985",'lista, wskaźniki'!$G$5,IF(I633="1986-1992",'lista, wskaźniki'!$G$6,IF(I633="1993-1996",'lista, wskaźniki'!$G$7,IF(I633="&gt;1997",'lista, wskaźniki'!$G$8,IF(I633=0,'lista, wskaźniki'!$G$4))))))</f>
        <v>175</v>
      </c>
      <c r="R633" s="940" t="s">
        <v>23</v>
      </c>
      <c r="S633" s="940" t="s">
        <v>28</v>
      </c>
      <c r="T633" s="940">
        <v>1.5</v>
      </c>
      <c r="U633" s="940">
        <v>2012</v>
      </c>
      <c r="V633" s="940"/>
      <c r="W633" s="20" t="s">
        <v>36</v>
      </c>
      <c r="X633" s="19" t="s">
        <v>39</v>
      </c>
      <c r="Y633" s="19" t="s">
        <v>42</v>
      </c>
      <c r="Z633" s="19"/>
      <c r="AA633" s="19" t="s">
        <v>35</v>
      </c>
      <c r="AB633" s="54"/>
      <c r="AC633" s="54"/>
      <c r="AD633" s="19"/>
      <c r="AE633" s="940"/>
      <c r="AF633" s="334">
        <f t="shared" si="293"/>
        <v>0</v>
      </c>
      <c r="AG633" s="272">
        <v>0</v>
      </c>
      <c r="AH633" s="334">
        <f>IF(Y633="inne",K633*'lista, wskaźniki'!$E$35,IF(Y633="to samo źródło",0,IF(Y633=0,0)))</f>
        <v>0</v>
      </c>
      <c r="AI633" s="334" t="b">
        <f>IF(AA633="gaz z sieci",AC633*'lista, wskaźniki'!$D$21)</f>
        <v>0</v>
      </c>
      <c r="AJ633" s="272">
        <f>IF(AA633="węgiel",AB633*'lista, wskaźniki'!$D$20, IF('Sektor mieszkaniowy'!AA633="drewno",'Sektor mieszkaniowy'!AB633*'lista, wskaźniki'!$D$22,IF('Sektor mieszkaniowy'!AA633="pellet",AB633*'lista, wskaźniki'!$D$23,IF('Sektor mieszkaniowy'!AA633="gaz z sieci",AB633*'lista, wskaźniki'!$D$21,IF('Sektor mieszkaniowy'!AA633="olej opałowy",'Sektor mieszkaniowy'!AB633*'lista, wskaźniki'!$D$24)))))</f>
        <v>0</v>
      </c>
      <c r="AK633" s="1001">
        <v>3</v>
      </c>
      <c r="AL633" s="940">
        <v>2000</v>
      </c>
      <c r="AM633" s="20">
        <f>IF(AA633="węgiel",AF633*1/3.6*'lista, wskaźniki'!$F$20,IF(AA633="drewno",AF633*1/3.6*'lista, wskaźniki'!$F$22,IF(AA633="pellet",AF633*1/3.6*'lista, wskaźniki'!$F$23,IF(AA633="gaz z sieci",AF633*1/3.6*'lista, wskaźniki'!$F$21,IF(AA633="olej opałowy",AF633*1/3.6*'lista, wskaźniki'!$F$24,0)))))</f>
        <v>0</v>
      </c>
      <c r="AN633" s="20">
        <f>IF(AA633="węgiel",AF633*'lista, wskaźniki'!$E$42,IF(AA633="drewno",AF633*'lista, wskaźniki'!$G$42,IF(AA633="pellet",AF633*'lista, wskaźniki'!$H$42,IF(AA633="gaz z sieci",AF633*'lista, wskaźniki'!$F$42,IF(AA633="olej opałowy",AF633*'lista, wskaźniki'!$I$42,0)))))</f>
        <v>0</v>
      </c>
      <c r="AO633" s="20">
        <f>IF(AA633="węgiel",AF633*'lista, wskaźniki'!$E$43,IF(AA633="drewno",AF633*'lista, wskaźniki'!$G$43,IF(AA633="pellet",AF633*'lista, wskaźniki'!$H$43,IF(AA633="gaz z sieci",AF633*'lista, wskaźniki'!$F$43,IF(AA633="olej opałowy",AF633*'lista, wskaźniki'!$I$43,0)))))</f>
        <v>0</v>
      </c>
      <c r="AP633" s="20">
        <f>IF(AA633="węgiel",AF633*'lista, wskaźniki'!$E$44,IF(AA633="drewno",AF633*'lista, wskaźniki'!$G$44,IF(AA633="pellet",AF633*'lista, wskaźniki'!$H$44,IF(AA633="gaz z sieci",AF633*'lista, wskaźniki'!$F$44,IF(AA633="olej opałowy",AF633*'lista, wskaźniki'!$I$44,0)))))</f>
        <v>0</v>
      </c>
      <c r="AQ633" s="20" t="b">
        <f>IF(Z633="gaz",AH633*1/3.6*'lista, wskaźniki'!$F$21,IF(Z633="energia elektryczna",AH633*1/3.6*'lista, wskaźniki'!$F$26))</f>
        <v>0</v>
      </c>
      <c r="AR633" s="20" t="b">
        <f>IF(Z633="gaz",AH633*'lista, wskaźniki'!$F$42,IF(Z633="energia elektryczna",AH633*0))</f>
        <v>0</v>
      </c>
      <c r="AS633" s="20" t="b">
        <f>IF(Z633="gaz",AH633*'lista, wskaźniki'!$F$43,IF(Z633="energia elektryczna",AH633*0))</f>
        <v>0</v>
      </c>
      <c r="AT633" s="20" t="b">
        <f>IF(Z633="gaz",AH633*'lista, wskaźniki'!$F$44,IF(Z633="energia elektryczna",AH633*0))</f>
        <v>0</v>
      </c>
      <c r="AU633" s="20">
        <f>AI633*1/3.6*'lista, wskaźniki'!$F$21</f>
        <v>0</v>
      </c>
      <c r="AV633" s="20">
        <f>AI633*'lista, wskaźniki'!$F$42</f>
        <v>0</v>
      </c>
      <c r="AW633" s="20">
        <f>AI633*'lista, wskaźniki'!$F$43</f>
        <v>0</v>
      </c>
      <c r="AX633" s="20">
        <f>AI633*'lista, wskaźniki'!$F$44</f>
        <v>0</v>
      </c>
      <c r="AY633" s="20">
        <f>AK633*'lista, wskaźniki'!$F$26</f>
        <v>2.67</v>
      </c>
      <c r="AZ633" s="20">
        <f t="shared" si="265"/>
        <v>2.67</v>
      </c>
      <c r="BA633" s="20">
        <f t="shared" si="266"/>
        <v>0</v>
      </c>
      <c r="BB633" s="20">
        <f t="shared" si="267"/>
        <v>0</v>
      </c>
      <c r="BC633" s="20">
        <f t="shared" si="268"/>
        <v>0</v>
      </c>
      <c r="BD633" s="940"/>
      <c r="BE633" s="940" t="s">
        <v>16</v>
      </c>
      <c r="BF633" s="940"/>
      <c r="BG633" s="940"/>
      <c r="BH633" s="19"/>
      <c r="BI633" s="940" t="s">
        <v>16</v>
      </c>
      <c r="BJ633" s="19" t="s">
        <v>52</v>
      </c>
      <c r="BK633" s="940" t="s">
        <v>17</v>
      </c>
      <c r="BL633" s="19"/>
      <c r="BM633" s="19"/>
      <c r="BN633" s="19"/>
      <c r="BO633" s="19" t="s">
        <v>57</v>
      </c>
      <c r="BP633" s="19" t="s">
        <v>52</v>
      </c>
      <c r="BQ633" s="19" t="s">
        <v>121</v>
      </c>
      <c r="BR633" s="19">
        <v>1</v>
      </c>
      <c r="BS633" s="1004">
        <v>2000</v>
      </c>
      <c r="BT633" s="1004"/>
      <c r="BU633" s="1004">
        <v>400</v>
      </c>
      <c r="BV633" s="1004"/>
      <c r="BW633" s="1004"/>
      <c r="BX633" s="1004">
        <v>2000</v>
      </c>
      <c r="BY633" s="1007"/>
      <c r="CA633" s="365">
        <f t="shared" si="269"/>
        <v>0</v>
      </c>
      <c r="CB633" s="365" t="b">
        <f t="shared" si="270"/>
        <v>0</v>
      </c>
      <c r="CC633" s="365" t="b">
        <f t="shared" si="271"/>
        <v>0</v>
      </c>
      <c r="CD633" s="365" t="b">
        <f t="shared" si="272"/>
        <v>0</v>
      </c>
      <c r="CE633" s="365" t="b">
        <f t="shared" si="273"/>
        <v>0</v>
      </c>
      <c r="CF633" s="365" t="b">
        <f t="shared" si="274"/>
        <v>0</v>
      </c>
      <c r="CG633" s="365" t="b">
        <f t="shared" si="275"/>
        <v>0</v>
      </c>
      <c r="CH633" s="365" t="b">
        <f t="shared" si="276"/>
        <v>0</v>
      </c>
      <c r="CI633" s="72">
        <f t="shared" si="277"/>
        <v>0</v>
      </c>
      <c r="CJ633" s="72" t="b">
        <f t="shared" si="278"/>
        <v>0</v>
      </c>
      <c r="CK633" s="72" t="b">
        <f t="shared" si="279"/>
        <v>0</v>
      </c>
      <c r="CL633" s="72">
        <f t="shared" si="280"/>
        <v>0</v>
      </c>
      <c r="CM633" s="72" t="b">
        <f t="shared" si="281"/>
        <v>0</v>
      </c>
      <c r="CN633" s="72" t="b">
        <f t="shared" si="282"/>
        <v>0</v>
      </c>
      <c r="CP633" s="13" t="b">
        <f t="shared" si="283"/>
        <v>0</v>
      </c>
      <c r="CQ633" s="13">
        <f t="shared" si="284"/>
        <v>0</v>
      </c>
      <c r="CR633" s="13" t="b">
        <f t="shared" si="285"/>
        <v>0</v>
      </c>
      <c r="CS633" s="13">
        <f t="shared" si="291"/>
        <v>0</v>
      </c>
      <c r="CT633" s="13">
        <f t="shared" si="290"/>
        <v>100</v>
      </c>
      <c r="CU633" s="13">
        <f t="shared" si="292"/>
        <v>50</v>
      </c>
      <c r="CV633" s="13" t="b">
        <f t="shared" si="286"/>
        <v>0</v>
      </c>
      <c r="CW633" s="13">
        <f t="shared" si="287"/>
        <v>0</v>
      </c>
      <c r="CX633" s="13" t="b">
        <f t="shared" si="288"/>
        <v>0</v>
      </c>
      <c r="CY633" s="13">
        <f t="shared" si="289"/>
        <v>0</v>
      </c>
    </row>
    <row r="634" spans="1:103" ht="15" thickBot="1">
      <c r="A634" s="932"/>
      <c r="B634" s="941"/>
      <c r="C634" s="941"/>
      <c r="D634" s="941"/>
      <c r="E634" s="941"/>
      <c r="F634" s="941"/>
      <c r="G634" s="941"/>
      <c r="H634" s="941"/>
      <c r="I634" s="941"/>
      <c r="J634" s="941"/>
      <c r="K634" s="941"/>
      <c r="L634" s="941"/>
      <c r="M634" s="941"/>
      <c r="N634" s="941"/>
      <c r="O634" s="175"/>
      <c r="P634" s="941"/>
      <c r="Q634" s="941"/>
      <c r="R634" s="941"/>
      <c r="S634" s="941"/>
      <c r="T634" s="941"/>
      <c r="U634" s="941"/>
      <c r="V634" s="941"/>
      <c r="W634" s="20"/>
      <c r="X634" s="20"/>
      <c r="Y634" s="20"/>
      <c r="Z634" s="20"/>
      <c r="AA634" s="20" t="s">
        <v>36</v>
      </c>
      <c r="AB634" s="22">
        <v>20</v>
      </c>
      <c r="AC634" s="22"/>
      <c r="AD634" s="20">
        <v>2000</v>
      </c>
      <c r="AE634" s="941"/>
      <c r="AF634" s="334">
        <f t="shared" si="293"/>
        <v>181.2</v>
      </c>
      <c r="AG634" s="272">
        <v>50.4</v>
      </c>
      <c r="AH634" s="334">
        <f>IF(Y634="inne",K634*'lista, wskaźniki'!$E$35,IF(Y634="to samo źródło",0,IF(Y634=0,0)))</f>
        <v>0</v>
      </c>
      <c r="AI634" s="334" t="b">
        <f>IF(AA634="gaz z sieci",AC634*'lista, wskaźniki'!$D$21)</f>
        <v>0</v>
      </c>
      <c r="AJ634" s="272">
        <f>IF(AA634="węgiel",AB634*'lista, wskaźniki'!$D$20, IF('Sektor mieszkaniowy'!AA634="drewno",'Sektor mieszkaniowy'!AB634*'lista, wskaźniki'!$D$22,IF('Sektor mieszkaniowy'!AA634="pellet",AB634*'lista, wskaźniki'!$D$23,IF('Sektor mieszkaniowy'!AA634="gaz z sieci",AB634*'lista, wskaźniki'!$D$21,IF('Sektor mieszkaniowy'!AA634="olej opałowy",'Sektor mieszkaniowy'!AB634*'lista, wskaźniki'!$D$24)))))</f>
        <v>312</v>
      </c>
      <c r="AK634" s="1002"/>
      <c r="AL634" s="941"/>
      <c r="AM634" s="20">
        <f>IF(AA634="węgiel",AF634*1/3.6*'lista, wskaźniki'!$F$20,IF(AA634="drewno",AF634*1/3.6*'lista, wskaźniki'!$F$22,IF(AA634="pellet",AF634*1/3.6*'lista, wskaźniki'!$F$23,IF(AA634="gaz z sieci",AF634*1/3.6*'lista, wskaźniki'!$F$21,IF(AA634="olej opałowy",AF634*1/3.6*'lista, wskaźniki'!$F$24,0)))))</f>
        <v>0</v>
      </c>
      <c r="AN634" s="20">
        <f>IF(AA634="węgiel",AF634*'lista, wskaźniki'!$E$42,IF(AA634="drewno",AF634*'lista, wskaźniki'!$G$42,IF(AA634="pellet",AF634*'lista, wskaźniki'!$H$42,IF(AA634="gaz z sieci",AF634*'lista, wskaźniki'!$F$42,IF(AA634="olej opałowy",AF634*'lista, wskaźniki'!$I$42,0)))))</f>
        <v>0.14677199999999999</v>
      </c>
      <c r="AO634" s="20">
        <f>IF(AA634="węgiel",AF634*'lista, wskaźniki'!$E$43,IF(AA634="drewno",AF634*'lista, wskaźniki'!$G$43,IF(AA634="pellet",AF634*'lista, wskaźniki'!$H$43,IF(AA634="gaz z sieci",AF634*'lista, wskaźniki'!$F$43,IF(AA634="olej opałowy",AF634*'lista, wskaźniki'!$I$43,0)))))</f>
        <v>0.14677199999999999</v>
      </c>
      <c r="AP634" s="20">
        <f>IF(AA634="węgiel",AF634*'lista, wskaźniki'!$E$44,IF(AA634="drewno",AF634*'lista, wskaźniki'!$G$44,IF(AA634="pellet",AF634*'lista, wskaźniki'!$H$44,IF(AA634="gaz z sieci",AF634*'lista, wskaźniki'!$F$44,IF(AA634="olej opałowy",AF634*'lista, wskaźniki'!$I$44,0)))))</f>
        <v>4.5299999999999997E-5</v>
      </c>
      <c r="AQ634" s="20" t="b">
        <f>IF(Z634="gaz",AH634*1/3.6*'lista, wskaźniki'!$F$21,IF(Z634="energia elektryczna",AH634*1/3.6*'lista, wskaźniki'!$F$26))</f>
        <v>0</v>
      </c>
      <c r="AR634" s="20" t="b">
        <f>IF(Z634="gaz",AH634*'lista, wskaźniki'!$F$42,IF(Z634="energia elektryczna",AH634*0))</f>
        <v>0</v>
      </c>
      <c r="AS634" s="20" t="b">
        <f>IF(Z634="gaz",AH634*'lista, wskaźniki'!$F$43,IF(Z634="energia elektryczna",AH634*0))</f>
        <v>0</v>
      </c>
      <c r="AT634" s="20" t="b">
        <f>IF(Z634="gaz",AH634*'lista, wskaźniki'!$F$44,IF(Z634="energia elektryczna",AH634*0))</f>
        <v>0</v>
      </c>
      <c r="AU634" s="20">
        <f>AI634*1/3.6*'lista, wskaźniki'!$F$21</f>
        <v>0</v>
      </c>
      <c r="AV634" s="20">
        <f>AI634*'lista, wskaźniki'!$F$42</f>
        <v>0</v>
      </c>
      <c r="AW634" s="20">
        <f>AI634*'lista, wskaźniki'!$F$43</f>
        <v>0</v>
      </c>
      <c r="AX634" s="20">
        <f>AI634*'lista, wskaźniki'!$F$44</f>
        <v>0</v>
      </c>
      <c r="AY634" s="20">
        <f>AK634*'lista, wskaźniki'!$F$26</f>
        <v>0</v>
      </c>
      <c r="AZ634" s="20">
        <f t="shared" si="265"/>
        <v>0</v>
      </c>
      <c r="BA634" s="20">
        <f t="shared" si="266"/>
        <v>0.14677199999999999</v>
      </c>
      <c r="BB634" s="20">
        <f t="shared" si="267"/>
        <v>0.14677199999999999</v>
      </c>
      <c r="BC634" s="20">
        <f t="shared" si="268"/>
        <v>4.5299999999999997E-5</v>
      </c>
      <c r="BD634" s="941"/>
      <c r="BE634" s="941"/>
      <c r="BF634" s="941"/>
      <c r="BG634" s="941"/>
      <c r="BH634" s="20"/>
      <c r="BI634" s="941"/>
      <c r="BJ634" s="20"/>
      <c r="BK634" s="941"/>
      <c r="BL634" s="20"/>
      <c r="BM634" s="20"/>
      <c r="BN634" s="20"/>
      <c r="BO634" s="20"/>
      <c r="BP634" s="20"/>
      <c r="BQ634" s="20"/>
      <c r="BR634" s="20"/>
      <c r="BS634" s="1005"/>
      <c r="BT634" s="1005"/>
      <c r="BU634" s="1005"/>
      <c r="BV634" s="1005"/>
      <c r="BW634" s="1005"/>
      <c r="BX634" s="1005"/>
      <c r="BY634" s="1008"/>
      <c r="CA634" s="365" t="b">
        <f t="shared" si="269"/>
        <v>0</v>
      </c>
      <c r="CB634" s="365">
        <f t="shared" si="270"/>
        <v>181.2</v>
      </c>
      <c r="CC634" s="365" t="b">
        <f t="shared" si="271"/>
        <v>0</v>
      </c>
      <c r="CD634" s="365" t="b">
        <f t="shared" si="272"/>
        <v>0</v>
      </c>
      <c r="CE634" s="365" t="b">
        <f t="shared" si="273"/>
        <v>0</v>
      </c>
      <c r="CF634" s="365" t="b">
        <f t="shared" si="274"/>
        <v>0</v>
      </c>
      <c r="CG634" s="365" t="b">
        <f t="shared" si="275"/>
        <v>0</v>
      </c>
      <c r="CH634" s="365" t="b">
        <f t="shared" si="276"/>
        <v>0</v>
      </c>
      <c r="CI634" s="72" t="b">
        <f t="shared" si="277"/>
        <v>0</v>
      </c>
      <c r="CJ634" s="72">
        <f t="shared" si="278"/>
        <v>181.2</v>
      </c>
      <c r="CK634" s="72" t="b">
        <f t="shared" si="279"/>
        <v>0</v>
      </c>
      <c r="CL634" s="72">
        <f t="shared" si="280"/>
        <v>0</v>
      </c>
      <c r="CM634" s="72" t="b">
        <f t="shared" si="281"/>
        <v>0</v>
      </c>
      <c r="CN634" s="72" t="b">
        <f t="shared" si="282"/>
        <v>0</v>
      </c>
      <c r="CP634" s="13">
        <f t="shared" si="283"/>
        <v>0</v>
      </c>
      <c r="CQ634" s="13" t="b">
        <f t="shared" si="284"/>
        <v>0</v>
      </c>
      <c r="CR634" s="13" t="b">
        <f t="shared" si="285"/>
        <v>0</v>
      </c>
      <c r="CS634" s="13" t="b">
        <f t="shared" si="291"/>
        <v>0</v>
      </c>
      <c r="CT634" s="13" t="b">
        <f t="shared" si="290"/>
        <v>0</v>
      </c>
      <c r="CU634" s="13" t="b">
        <f t="shared" si="292"/>
        <v>0</v>
      </c>
      <c r="CV634" s="13" t="b">
        <f t="shared" si="286"/>
        <v>0</v>
      </c>
      <c r="CW634" s="13" t="b">
        <f t="shared" si="287"/>
        <v>0</v>
      </c>
      <c r="CX634" s="13" t="b">
        <f t="shared" si="288"/>
        <v>0</v>
      </c>
      <c r="CY634" s="13" t="b">
        <f t="shared" si="289"/>
        <v>0</v>
      </c>
    </row>
    <row r="635" spans="1:103" ht="15" thickBot="1">
      <c r="A635" s="932"/>
      <c r="B635" s="941"/>
      <c r="C635" s="941"/>
      <c r="D635" s="941"/>
      <c r="E635" s="941"/>
      <c r="F635" s="941"/>
      <c r="G635" s="941"/>
      <c r="H635" s="941"/>
      <c r="I635" s="941"/>
      <c r="J635" s="941"/>
      <c r="K635" s="941"/>
      <c r="L635" s="941"/>
      <c r="M635" s="941"/>
      <c r="N635" s="941"/>
      <c r="O635" s="175"/>
      <c r="P635" s="941"/>
      <c r="Q635" s="941"/>
      <c r="R635" s="941"/>
      <c r="S635" s="941"/>
      <c r="T635" s="941"/>
      <c r="U635" s="941"/>
      <c r="V635" s="941"/>
      <c r="W635" s="20"/>
      <c r="X635" s="20"/>
      <c r="Y635" s="20"/>
      <c r="Z635" s="20"/>
      <c r="AA635" s="20" t="s">
        <v>50</v>
      </c>
      <c r="AB635" s="22"/>
      <c r="AC635" s="22"/>
      <c r="AD635" s="20"/>
      <c r="AE635" s="941"/>
      <c r="AF635" s="334">
        <f t="shared" si="293"/>
        <v>0</v>
      </c>
      <c r="AG635" s="272">
        <f>IF(R635="kompletna",Q635*J635*0.0036*'lista, wskaźniki'!$F$13, IF(R635="częściowa",Q635*J635*0.0036*'lista, wskaźniki'!$F$14, IF(R635="brak",Q635*J635*0.0036*'lista, wskaźniki'!$F$15,)))</f>
        <v>0</v>
      </c>
      <c r="AH635" s="334">
        <f>IF(Y635="inne",K635*'lista, wskaźniki'!$E$35,IF(Y635="to samo źródło",0,IF(Y635=0,0)))</f>
        <v>0</v>
      </c>
      <c r="AI635" s="334" t="b">
        <f>IF(AA635="gaz z sieci",AC635*'lista, wskaźniki'!$D$21)</f>
        <v>0</v>
      </c>
      <c r="AJ635" s="272">
        <f>IF(AA635="węgiel",AB635*'lista, wskaźniki'!$D$20, IF('Sektor mieszkaniowy'!AA635="drewno",'Sektor mieszkaniowy'!AB635*'lista, wskaźniki'!$D$22,IF('Sektor mieszkaniowy'!AA635="pellet",AB635*'lista, wskaźniki'!$D$23,IF('Sektor mieszkaniowy'!AA635="gaz z sieci",AB635*'lista, wskaźniki'!$D$21,IF('Sektor mieszkaniowy'!AA635="olej opałowy",'Sektor mieszkaniowy'!AB635*'lista, wskaźniki'!$D$24)))))</f>
        <v>0</v>
      </c>
      <c r="AK635" s="1002"/>
      <c r="AL635" s="941"/>
      <c r="AM635" s="20">
        <f>IF(AA635="węgiel",AF635*1/3.6*'lista, wskaźniki'!$F$20,IF(AA635="drewno",AF635*1/3.6*'lista, wskaźniki'!$F$22,IF(AA635="pellet",AF635*1/3.6*'lista, wskaźniki'!$F$23,IF(AA635="gaz z sieci",AF635*1/3.6*'lista, wskaźniki'!$F$21,IF(AA635="olej opałowy",AF635*1/3.6*'lista, wskaźniki'!$F$24,0)))))</f>
        <v>0</v>
      </c>
      <c r="AN635" s="20">
        <f>IF(AA635="węgiel",AF635*'lista, wskaźniki'!$E$42,IF(AA635="drewno",AF635*'lista, wskaźniki'!$G$42,IF(AA635="pellet",AF635*'lista, wskaźniki'!$H$42,IF(AA635="gaz z sieci",AF635*'lista, wskaźniki'!$F$42,IF(AA635="olej opałowy",AF635*'lista, wskaźniki'!$I$42,0)))))</f>
        <v>0</v>
      </c>
      <c r="AO635" s="20">
        <f>IF(AA635="węgiel",AF635*'lista, wskaźniki'!$E$43,IF(AA635="drewno",AF635*'lista, wskaźniki'!$G$43,IF(AA635="pellet",AF635*'lista, wskaźniki'!$H$43,IF(AA635="gaz z sieci",AF635*'lista, wskaźniki'!$F$43,IF(AA635="olej opałowy",AF635*'lista, wskaźniki'!$I$43,0)))))</f>
        <v>0</v>
      </c>
      <c r="AP635" s="20">
        <f>IF(AA635="węgiel",AF635*'lista, wskaźniki'!$E$44,IF(AA635="drewno",AF635*'lista, wskaźniki'!$G$44,IF(AA635="pellet",AF635*'lista, wskaźniki'!$H$44,IF(AA635="gaz z sieci",AF635*'lista, wskaźniki'!$F$44,IF(AA635="olej opałowy",AF635*'lista, wskaźniki'!$I$44,0)))))</f>
        <v>0</v>
      </c>
      <c r="AQ635" s="20" t="b">
        <f>IF(Z635="gaz",AH635*1/3.6*'lista, wskaźniki'!$F$21,IF(Z635="energia elektryczna",AH635*1/3.6*'lista, wskaźniki'!$F$26))</f>
        <v>0</v>
      </c>
      <c r="AR635" s="20" t="b">
        <f>IF(Z635="gaz",AH635*'lista, wskaźniki'!$F$42,IF(Z635="energia elektryczna",AH635*0))</f>
        <v>0</v>
      </c>
      <c r="AS635" s="20" t="b">
        <f>IF(Z635="gaz",AH635*'lista, wskaźniki'!$F$43,IF(Z635="energia elektryczna",AH635*0))</f>
        <v>0</v>
      </c>
      <c r="AT635" s="20" t="b">
        <f>IF(Z635="gaz",AH635*'lista, wskaźniki'!$F$44,IF(Z635="energia elektryczna",AH635*0))</f>
        <v>0</v>
      </c>
      <c r="AU635" s="20">
        <f>AI635*1/3.6*'lista, wskaźniki'!$F$21</f>
        <v>0</v>
      </c>
      <c r="AV635" s="20">
        <f>AI635*'lista, wskaźniki'!$F$42</f>
        <v>0</v>
      </c>
      <c r="AW635" s="20">
        <f>AI635*'lista, wskaźniki'!$F$43</f>
        <v>0</v>
      </c>
      <c r="AX635" s="20">
        <f>AI635*'lista, wskaźniki'!$F$44</f>
        <v>0</v>
      </c>
      <c r="AY635" s="20">
        <f>AK635*'lista, wskaźniki'!$F$26</f>
        <v>0</v>
      </c>
      <c r="AZ635" s="20">
        <f t="shared" si="265"/>
        <v>0</v>
      </c>
      <c r="BA635" s="20">
        <f t="shared" si="266"/>
        <v>0</v>
      </c>
      <c r="BB635" s="20">
        <f t="shared" si="267"/>
        <v>0</v>
      </c>
      <c r="BC635" s="20">
        <f t="shared" si="268"/>
        <v>0</v>
      </c>
      <c r="BD635" s="941"/>
      <c r="BE635" s="941"/>
      <c r="BF635" s="941"/>
      <c r="BG635" s="941"/>
      <c r="BH635" s="20"/>
      <c r="BI635" s="941"/>
      <c r="BJ635" s="20"/>
      <c r="BK635" s="941"/>
      <c r="BL635" s="20"/>
      <c r="BM635" s="20"/>
      <c r="BN635" s="20"/>
      <c r="BO635" s="20"/>
      <c r="BP635" s="20"/>
      <c r="BQ635" s="20"/>
      <c r="BR635" s="20"/>
      <c r="BS635" s="1005"/>
      <c r="BT635" s="1005"/>
      <c r="BU635" s="1005"/>
      <c r="BV635" s="1005"/>
      <c r="BW635" s="1005"/>
      <c r="BX635" s="1005"/>
      <c r="BY635" s="1008"/>
      <c r="CA635" s="365" t="b">
        <f t="shared" si="269"/>
        <v>0</v>
      </c>
      <c r="CB635" s="365" t="b">
        <f t="shared" si="270"/>
        <v>0</v>
      </c>
      <c r="CC635" s="365">
        <f t="shared" si="271"/>
        <v>0</v>
      </c>
      <c r="CD635" s="365" t="b">
        <f t="shared" si="272"/>
        <v>0</v>
      </c>
      <c r="CE635" s="365" t="b">
        <f t="shared" si="273"/>
        <v>0</v>
      </c>
      <c r="CF635" s="365" t="b">
        <f t="shared" si="274"/>
        <v>0</v>
      </c>
      <c r="CG635" s="365" t="b">
        <f t="shared" si="275"/>
        <v>0</v>
      </c>
      <c r="CH635" s="365" t="b">
        <f t="shared" si="276"/>
        <v>0</v>
      </c>
      <c r="CI635" s="72" t="b">
        <f t="shared" si="277"/>
        <v>0</v>
      </c>
      <c r="CJ635" s="72" t="b">
        <f t="shared" si="278"/>
        <v>0</v>
      </c>
      <c r="CK635" s="72">
        <f t="shared" si="279"/>
        <v>0</v>
      </c>
      <c r="CL635" s="72">
        <f t="shared" si="280"/>
        <v>0</v>
      </c>
      <c r="CM635" s="72" t="b">
        <f t="shared" si="281"/>
        <v>0</v>
      </c>
      <c r="CN635" s="72" t="b">
        <f t="shared" si="282"/>
        <v>0</v>
      </c>
      <c r="CP635" s="13">
        <f t="shared" si="283"/>
        <v>0</v>
      </c>
      <c r="CQ635" s="13" t="b">
        <f t="shared" si="284"/>
        <v>0</v>
      </c>
      <c r="CR635" s="13" t="b">
        <f t="shared" si="285"/>
        <v>0</v>
      </c>
      <c r="CS635" s="13" t="b">
        <f t="shared" si="291"/>
        <v>0</v>
      </c>
      <c r="CT635" s="13" t="b">
        <f t="shared" si="290"/>
        <v>0</v>
      </c>
      <c r="CU635" s="13" t="b">
        <f t="shared" si="292"/>
        <v>0</v>
      </c>
      <c r="CV635" s="13" t="b">
        <f t="shared" si="286"/>
        <v>0</v>
      </c>
      <c r="CW635" s="13" t="b">
        <f t="shared" si="287"/>
        <v>0</v>
      </c>
      <c r="CX635" s="13" t="b">
        <f t="shared" si="288"/>
        <v>0</v>
      </c>
      <c r="CY635" s="13" t="b">
        <f t="shared" si="289"/>
        <v>0</v>
      </c>
    </row>
    <row r="636" spans="1:103" ht="15" thickBot="1">
      <c r="A636" s="932"/>
      <c r="B636" s="941"/>
      <c r="C636" s="941"/>
      <c r="D636" s="941"/>
      <c r="E636" s="941"/>
      <c r="F636" s="941"/>
      <c r="G636" s="941"/>
      <c r="H636" s="941"/>
      <c r="I636" s="941"/>
      <c r="J636" s="941"/>
      <c r="K636" s="941"/>
      <c r="L636" s="941"/>
      <c r="M636" s="941"/>
      <c r="N636" s="941"/>
      <c r="O636" s="175"/>
      <c r="P636" s="941"/>
      <c r="Q636" s="941"/>
      <c r="R636" s="941"/>
      <c r="S636" s="941"/>
      <c r="T636" s="941"/>
      <c r="U636" s="941"/>
      <c r="V636" s="941"/>
      <c r="W636" s="20"/>
      <c r="X636" s="20"/>
      <c r="Y636" s="20"/>
      <c r="Z636" s="20"/>
      <c r="AA636" s="20" t="s">
        <v>38</v>
      </c>
      <c r="AB636" s="22"/>
      <c r="AC636" s="22"/>
      <c r="AD636" s="20"/>
      <c r="AE636" s="941"/>
      <c r="AF636" s="334">
        <f t="shared" si="293"/>
        <v>0</v>
      </c>
      <c r="AG636" s="272">
        <f>IF(R636="kompletna",Q636*J636*0.0036*'lista, wskaźniki'!$F$13, IF(R636="częściowa",Q636*J636*0.0036*'lista, wskaźniki'!$F$14, IF(R636="brak",Q636*J636*0.0036*'lista, wskaźniki'!$F$15,)))</f>
        <v>0</v>
      </c>
      <c r="AH636" s="334">
        <f>IF(Y636="inne",K636*'lista, wskaźniki'!$E$35,IF(Y636="to samo źródło",0,IF(Y636=0,0)))</f>
        <v>0</v>
      </c>
      <c r="AI636" s="334">
        <f>IF(AA636="gaz z sieci",AC636*'lista, wskaźniki'!$D$21)</f>
        <v>0</v>
      </c>
      <c r="AJ636" s="272">
        <f>IF(AA636="węgiel",AB636*'lista, wskaźniki'!$D$20, IF('Sektor mieszkaniowy'!AA636="drewno",'Sektor mieszkaniowy'!AB636*'lista, wskaźniki'!$D$22,IF('Sektor mieszkaniowy'!AA636="pellet",AB636*'lista, wskaźniki'!$D$23,IF('Sektor mieszkaniowy'!AA636="gaz z sieci",AB636*'lista, wskaźniki'!$D$21,IF('Sektor mieszkaniowy'!AA636="olej opałowy",'Sektor mieszkaniowy'!AB636*'lista, wskaźniki'!$D$24)))))</f>
        <v>0</v>
      </c>
      <c r="AK636" s="1002"/>
      <c r="AL636" s="941"/>
      <c r="AM636" s="20">
        <f>IF(AA636="węgiel",AF636*1/3.6*'lista, wskaźniki'!$F$20,IF(AA636="drewno",AF636*1/3.6*'lista, wskaźniki'!$F$22,IF(AA636="pellet",AF636*1/3.6*'lista, wskaźniki'!$F$23,IF(AA636="gaz z sieci",AF636*1/3.6*'lista, wskaźniki'!$F$21,IF(AA636="olej opałowy",AF636*1/3.6*'lista, wskaźniki'!$F$24,0)))))</f>
        <v>0</v>
      </c>
      <c r="AN636" s="20">
        <f>IF(AA636="węgiel",AF636*'lista, wskaźniki'!$E$42,IF(AA636="drewno",AF636*'lista, wskaźniki'!$G$42,IF(AA636="pellet",AF636*'lista, wskaźniki'!$H$42,IF(AA636="gaz z sieci",AF636*'lista, wskaźniki'!$F$42,IF(AA636="olej opałowy",AF636*'lista, wskaźniki'!$I$42,0)))))</f>
        <v>0</v>
      </c>
      <c r="AO636" s="20">
        <f>IF(AA636="węgiel",AF636*'lista, wskaźniki'!$E$43,IF(AA636="drewno",AF636*'lista, wskaźniki'!$G$43,IF(AA636="pellet",AF636*'lista, wskaźniki'!$H$43,IF(AA636="gaz z sieci",AF636*'lista, wskaźniki'!$F$43,IF(AA636="olej opałowy",AF636*'lista, wskaźniki'!$I$43,0)))))</f>
        <v>0</v>
      </c>
      <c r="AP636" s="20">
        <f>IF(AA636="węgiel",AF636*'lista, wskaźniki'!$E$44,IF(AA636="drewno",AF636*'lista, wskaźniki'!$G$44,IF(AA636="pellet",AF636*'lista, wskaźniki'!$H$44,IF(AA636="gaz z sieci",AF636*'lista, wskaźniki'!$F$44,IF(AA636="olej opałowy",AF636*'lista, wskaźniki'!$I$44,0)))))</f>
        <v>0</v>
      </c>
      <c r="AQ636" s="20" t="b">
        <f>IF(Z636="gaz",AH636*1/3.6*'lista, wskaźniki'!$F$21,IF(Z636="energia elektryczna",AH636*1/3.6*'lista, wskaźniki'!$F$26))</f>
        <v>0</v>
      </c>
      <c r="AR636" s="20" t="b">
        <f>IF(Z636="gaz",AH636*'lista, wskaźniki'!$F$42,IF(Z636="energia elektryczna",AH636*0))</f>
        <v>0</v>
      </c>
      <c r="AS636" s="20" t="b">
        <f>IF(Z636="gaz",AH636*'lista, wskaźniki'!$F$43,IF(Z636="energia elektryczna",AH636*0))</f>
        <v>0</v>
      </c>
      <c r="AT636" s="20" t="b">
        <f>IF(Z636="gaz",AH636*'lista, wskaźniki'!$F$44,IF(Z636="energia elektryczna",AH636*0))</f>
        <v>0</v>
      </c>
      <c r="AU636" s="20">
        <f>AI636*1/3.6*'lista, wskaźniki'!$F$21</f>
        <v>0</v>
      </c>
      <c r="AV636" s="20">
        <f>AI636*'lista, wskaźniki'!$F$42</f>
        <v>0</v>
      </c>
      <c r="AW636" s="20">
        <f>AI636*'lista, wskaźniki'!$F$43</f>
        <v>0</v>
      </c>
      <c r="AX636" s="20">
        <f>AI636*'lista, wskaźniki'!$F$44</f>
        <v>0</v>
      </c>
      <c r="AY636" s="20">
        <f>AK636*'lista, wskaźniki'!$F$26</f>
        <v>0</v>
      </c>
      <c r="AZ636" s="20">
        <f t="shared" si="265"/>
        <v>0</v>
      </c>
      <c r="BA636" s="20">
        <f t="shared" si="266"/>
        <v>0</v>
      </c>
      <c r="BB636" s="20">
        <f t="shared" si="267"/>
        <v>0</v>
      </c>
      <c r="BC636" s="20">
        <f t="shared" si="268"/>
        <v>0</v>
      </c>
      <c r="BD636" s="941"/>
      <c r="BE636" s="941"/>
      <c r="BF636" s="941"/>
      <c r="BG636" s="941"/>
      <c r="BH636" s="20"/>
      <c r="BI636" s="941"/>
      <c r="BJ636" s="20"/>
      <c r="BK636" s="941"/>
      <c r="BL636" s="20"/>
      <c r="BM636" s="20"/>
      <c r="BN636" s="20"/>
      <c r="BO636" s="20"/>
      <c r="BP636" s="20"/>
      <c r="BQ636" s="20"/>
      <c r="BR636" s="20"/>
      <c r="BS636" s="1005"/>
      <c r="BT636" s="1005"/>
      <c r="BU636" s="1005"/>
      <c r="BV636" s="1005"/>
      <c r="BW636" s="1005"/>
      <c r="BX636" s="1005"/>
      <c r="BY636" s="1008"/>
      <c r="CA636" s="365" t="b">
        <f t="shared" si="269"/>
        <v>0</v>
      </c>
      <c r="CB636" s="365" t="b">
        <f t="shared" si="270"/>
        <v>0</v>
      </c>
      <c r="CC636" s="365" t="b">
        <f t="shared" si="271"/>
        <v>0</v>
      </c>
      <c r="CD636" s="365">
        <f t="shared" si="272"/>
        <v>0</v>
      </c>
      <c r="CE636" s="365" t="b">
        <f t="shared" si="273"/>
        <v>0</v>
      </c>
      <c r="CF636" s="365" t="b">
        <f t="shared" si="274"/>
        <v>0</v>
      </c>
      <c r="CG636" s="365" t="b">
        <f t="shared" si="275"/>
        <v>0</v>
      </c>
      <c r="CH636" s="365">
        <f t="shared" si="276"/>
        <v>0</v>
      </c>
      <c r="CI636" s="72" t="b">
        <f t="shared" si="277"/>
        <v>0</v>
      </c>
      <c r="CJ636" s="72" t="b">
        <f t="shared" si="278"/>
        <v>0</v>
      </c>
      <c r="CK636" s="72" t="b">
        <f t="shared" si="279"/>
        <v>0</v>
      </c>
      <c r="CL636" s="72">
        <f t="shared" si="280"/>
        <v>0</v>
      </c>
      <c r="CM636" s="72" t="b">
        <f t="shared" si="281"/>
        <v>0</v>
      </c>
      <c r="CN636" s="72" t="b">
        <f t="shared" si="282"/>
        <v>0</v>
      </c>
      <c r="CP636" s="13">
        <f t="shared" si="283"/>
        <v>0</v>
      </c>
      <c r="CQ636" s="13" t="b">
        <f t="shared" si="284"/>
        <v>0</v>
      </c>
      <c r="CR636" s="13" t="b">
        <f t="shared" si="285"/>
        <v>0</v>
      </c>
      <c r="CS636" s="13" t="b">
        <f t="shared" si="291"/>
        <v>0</v>
      </c>
      <c r="CT636" s="13" t="b">
        <f t="shared" si="290"/>
        <v>0</v>
      </c>
      <c r="CU636" s="13" t="b">
        <f t="shared" si="292"/>
        <v>0</v>
      </c>
      <c r="CV636" s="13" t="b">
        <f t="shared" si="286"/>
        <v>0</v>
      </c>
      <c r="CW636" s="13" t="b">
        <f t="shared" si="287"/>
        <v>0</v>
      </c>
      <c r="CX636" s="13" t="b">
        <f t="shared" si="288"/>
        <v>0</v>
      </c>
      <c r="CY636" s="13" t="b">
        <f t="shared" si="289"/>
        <v>0</v>
      </c>
    </row>
    <row r="637" spans="1:103" ht="15" thickBot="1">
      <c r="A637" s="933"/>
      <c r="B637" s="942"/>
      <c r="C637" s="942"/>
      <c r="D637" s="942"/>
      <c r="E637" s="942"/>
      <c r="F637" s="942"/>
      <c r="G637" s="942"/>
      <c r="H637" s="942"/>
      <c r="I637" s="942"/>
      <c r="J637" s="942"/>
      <c r="K637" s="942"/>
      <c r="L637" s="942"/>
      <c r="M637" s="942"/>
      <c r="N637" s="942"/>
      <c r="O637" s="176"/>
      <c r="P637" s="942"/>
      <c r="Q637" s="942"/>
      <c r="R637" s="942"/>
      <c r="S637" s="942"/>
      <c r="T637" s="942"/>
      <c r="U637" s="942"/>
      <c r="V637" s="942"/>
      <c r="W637" s="21"/>
      <c r="X637" s="21"/>
      <c r="Y637" s="21"/>
      <c r="Z637" s="21"/>
      <c r="AA637" s="21" t="s">
        <v>37</v>
      </c>
      <c r="AB637" s="55"/>
      <c r="AC637" s="55"/>
      <c r="AD637" s="21"/>
      <c r="AE637" s="942"/>
      <c r="AF637" s="334">
        <f t="shared" si="293"/>
        <v>0</v>
      </c>
      <c r="AG637" s="272">
        <f>IF(R637="kompletna",Q637*J637*0.0036*'lista, wskaźniki'!$F$13, IF(R637="częściowa",Q637*J637*0.0036*'lista, wskaźniki'!$F$14, IF(R637="brak",Q637*J637*0.0036*'lista, wskaźniki'!$F$15,)))</f>
        <v>0</v>
      </c>
      <c r="AH637" s="334">
        <f>IF(Y637="inne",K637*'lista, wskaźniki'!$E$35,IF(Y637="to samo źródło",0,IF(Y637=0,0)))</f>
        <v>0</v>
      </c>
      <c r="AI637" s="334" t="b">
        <f>IF(AA637="gaz z sieci",AC637*'lista, wskaźniki'!$D$21)</f>
        <v>0</v>
      </c>
      <c r="AJ637" s="272">
        <f>IF(AA637="węgiel",AB637*'lista, wskaźniki'!$D$20, IF('Sektor mieszkaniowy'!AA637="drewno",'Sektor mieszkaniowy'!AB637*'lista, wskaźniki'!$D$22,IF('Sektor mieszkaniowy'!AA637="pellet",AB637*'lista, wskaźniki'!$D$23,IF('Sektor mieszkaniowy'!AA637="gaz z sieci",AB637*'lista, wskaźniki'!$D$21,IF('Sektor mieszkaniowy'!AA637="olej opałowy",'Sektor mieszkaniowy'!AB637*'lista, wskaźniki'!$D$24)))))</f>
        <v>0</v>
      </c>
      <c r="AK637" s="1003"/>
      <c r="AL637" s="942"/>
      <c r="AM637" s="20">
        <f>IF(AA637="węgiel",AF637*1/3.6*'lista, wskaźniki'!$F$20,IF(AA637="drewno",AF637*1/3.6*'lista, wskaźniki'!$F$22,IF(AA637="pellet",AF637*1/3.6*'lista, wskaźniki'!$F$23,IF(AA637="gaz z sieci",AF637*1/3.6*'lista, wskaźniki'!$F$21,IF(AA637="olej opałowy",AF637*1/3.6*'lista, wskaźniki'!$F$24,0)))))</f>
        <v>0</v>
      </c>
      <c r="AN637" s="20">
        <f>IF(AA637="węgiel",AF637*'lista, wskaźniki'!$E$42,IF(AA637="drewno",AF637*'lista, wskaźniki'!$G$42,IF(AA637="pellet",AF637*'lista, wskaźniki'!$H$42,IF(AA637="gaz z sieci",AF637*'lista, wskaźniki'!$F$42,IF(AA637="olej opałowy",AF637*'lista, wskaźniki'!$I$42,0)))))</f>
        <v>0</v>
      </c>
      <c r="AO637" s="20">
        <f>IF(AA637="węgiel",AF637*'lista, wskaźniki'!$E$43,IF(AA637="drewno",AF637*'lista, wskaźniki'!$G$43,IF(AA637="pellet",AF637*'lista, wskaźniki'!$H$43,IF(AA637="gaz z sieci",AF637*'lista, wskaźniki'!$F$43,IF(AA637="olej opałowy",AF637*'lista, wskaźniki'!$I$43,0)))))</f>
        <v>0</v>
      </c>
      <c r="AP637" s="20">
        <f>IF(AA637="węgiel",AF637*'lista, wskaźniki'!$E$44,IF(AA637="drewno",AF637*'lista, wskaźniki'!$G$44,IF(AA637="pellet",AF637*'lista, wskaźniki'!$H$44,IF(AA637="gaz z sieci",AF637*'lista, wskaźniki'!$F$44,IF(AA637="olej opałowy",AF637*'lista, wskaźniki'!$I$44,0)))))</f>
        <v>0</v>
      </c>
      <c r="AQ637" s="20" t="b">
        <f>IF(Z637="gaz",AH637*1/3.6*'lista, wskaźniki'!$F$21,IF(Z637="energia elektryczna",AH637*1/3.6*'lista, wskaźniki'!$F$26))</f>
        <v>0</v>
      </c>
      <c r="AR637" s="20" t="b">
        <f>IF(Z637="gaz",AH637*'lista, wskaźniki'!$F$42,IF(Z637="energia elektryczna",AH637*0))</f>
        <v>0</v>
      </c>
      <c r="AS637" s="20" t="b">
        <f>IF(Z637="gaz",AH637*'lista, wskaźniki'!$F$43,IF(Z637="energia elektryczna",AH637*0))</f>
        <v>0</v>
      </c>
      <c r="AT637" s="20" t="b">
        <f>IF(Z637="gaz",AH637*'lista, wskaźniki'!$F$44,IF(Z637="energia elektryczna",AH637*0))</f>
        <v>0</v>
      </c>
      <c r="AU637" s="20">
        <f>AI637*1/3.6*'lista, wskaźniki'!$F$21</f>
        <v>0</v>
      </c>
      <c r="AV637" s="20">
        <f>AI637*'lista, wskaźniki'!$F$42</f>
        <v>0</v>
      </c>
      <c r="AW637" s="20">
        <f>AI637*'lista, wskaźniki'!$F$43</f>
        <v>0</v>
      </c>
      <c r="AX637" s="20">
        <f>AI637*'lista, wskaźniki'!$F$44</f>
        <v>0</v>
      </c>
      <c r="AY637" s="20">
        <f>AK637*'lista, wskaźniki'!$F$26</f>
        <v>0</v>
      </c>
      <c r="AZ637" s="20">
        <f t="shared" si="265"/>
        <v>0</v>
      </c>
      <c r="BA637" s="20">
        <f t="shared" si="266"/>
        <v>0</v>
      </c>
      <c r="BB637" s="20">
        <f t="shared" si="267"/>
        <v>0</v>
      </c>
      <c r="BC637" s="20">
        <f t="shared" si="268"/>
        <v>0</v>
      </c>
      <c r="BD637" s="942"/>
      <c r="BE637" s="942"/>
      <c r="BF637" s="942"/>
      <c r="BG637" s="942"/>
      <c r="BH637" s="21"/>
      <c r="BI637" s="942"/>
      <c r="BJ637" s="21"/>
      <c r="BK637" s="942"/>
      <c r="BL637" s="21"/>
      <c r="BM637" s="21"/>
      <c r="BN637" s="21"/>
      <c r="BO637" s="21"/>
      <c r="BP637" s="21"/>
      <c r="BQ637" s="21"/>
      <c r="BR637" s="21"/>
      <c r="BS637" s="1006"/>
      <c r="BT637" s="1006"/>
      <c r="BU637" s="1006"/>
      <c r="BV637" s="1006"/>
      <c r="BW637" s="1006"/>
      <c r="BX637" s="1006"/>
      <c r="BY637" s="1009"/>
      <c r="CA637" s="365" t="b">
        <f t="shared" si="269"/>
        <v>0</v>
      </c>
      <c r="CB637" s="365" t="b">
        <f t="shared" si="270"/>
        <v>0</v>
      </c>
      <c r="CC637" s="365" t="b">
        <f t="shared" si="271"/>
        <v>0</v>
      </c>
      <c r="CD637" s="365" t="b">
        <f t="shared" si="272"/>
        <v>0</v>
      </c>
      <c r="CE637" s="365">
        <f t="shared" si="273"/>
        <v>0</v>
      </c>
      <c r="CF637" s="365" t="b">
        <f t="shared" si="274"/>
        <v>0</v>
      </c>
      <c r="CG637" s="365" t="b">
        <f t="shared" si="275"/>
        <v>0</v>
      </c>
      <c r="CH637" s="365" t="b">
        <f t="shared" si="276"/>
        <v>0</v>
      </c>
      <c r="CI637" s="72" t="b">
        <f t="shared" si="277"/>
        <v>0</v>
      </c>
      <c r="CJ637" s="72" t="b">
        <f t="shared" si="278"/>
        <v>0</v>
      </c>
      <c r="CK637" s="72" t="b">
        <f t="shared" si="279"/>
        <v>0</v>
      </c>
      <c r="CL637" s="72">
        <f t="shared" si="280"/>
        <v>0</v>
      </c>
      <c r="CM637" s="72">
        <f t="shared" si="281"/>
        <v>0</v>
      </c>
      <c r="CN637" s="72" t="b">
        <f t="shared" si="282"/>
        <v>0</v>
      </c>
      <c r="CP637" s="13">
        <f t="shared" si="283"/>
        <v>0</v>
      </c>
      <c r="CQ637" s="13" t="b">
        <f t="shared" si="284"/>
        <v>0</v>
      </c>
      <c r="CR637" s="13" t="b">
        <f t="shared" si="285"/>
        <v>0</v>
      </c>
      <c r="CS637" s="13" t="b">
        <f t="shared" si="291"/>
        <v>0</v>
      </c>
      <c r="CT637" s="13" t="b">
        <f t="shared" si="290"/>
        <v>0</v>
      </c>
      <c r="CU637" s="13" t="b">
        <f t="shared" si="292"/>
        <v>0</v>
      </c>
      <c r="CV637" s="13" t="b">
        <f t="shared" si="286"/>
        <v>0</v>
      </c>
      <c r="CW637" s="13" t="b">
        <f t="shared" si="287"/>
        <v>0</v>
      </c>
      <c r="CX637" s="13" t="b">
        <f t="shared" si="288"/>
        <v>0</v>
      </c>
      <c r="CY637" s="13" t="b">
        <f t="shared" si="289"/>
        <v>0</v>
      </c>
    </row>
    <row r="638" spans="1:103" ht="15" thickBot="1">
      <c r="A638" s="931">
        <v>128</v>
      </c>
      <c r="B638" s="940" t="s">
        <v>235</v>
      </c>
      <c r="C638" s="940"/>
      <c r="D638" s="940" t="s">
        <v>1</v>
      </c>
      <c r="E638" s="940" t="s">
        <v>5</v>
      </c>
      <c r="F638" s="940">
        <v>5</v>
      </c>
      <c r="G638" s="940">
        <v>5</v>
      </c>
      <c r="H638" s="940"/>
      <c r="I638" s="940" t="s">
        <v>10</v>
      </c>
      <c r="J638" s="940">
        <v>80</v>
      </c>
      <c r="K638" s="940">
        <v>4</v>
      </c>
      <c r="L638" s="940" t="s">
        <v>16</v>
      </c>
      <c r="M638" s="940">
        <v>100</v>
      </c>
      <c r="N638" s="940" t="s">
        <v>16</v>
      </c>
      <c r="O638" s="174">
        <v>80</v>
      </c>
      <c r="P638" s="940" t="s">
        <v>16</v>
      </c>
      <c r="Q638" s="940">
        <f>IF(I638="&lt;1966",'lista, wskaźniki'!$G$4,IF(I638="1967-1985",'lista, wskaźniki'!$G$5,IF(I638="1986-1992",'lista, wskaźniki'!$G$6,IF(I638="1993-1996",'lista, wskaźniki'!$G$7,IF(I638="&gt;1997",'lista, wskaźniki'!$G$8,IF(I638=0,'lista, wskaźniki'!$G$4))))))</f>
        <v>290</v>
      </c>
      <c r="R638" s="940" t="s">
        <v>23</v>
      </c>
      <c r="S638" s="940" t="s">
        <v>28</v>
      </c>
      <c r="T638" s="940">
        <v>1.5</v>
      </c>
      <c r="U638" s="940">
        <v>2005</v>
      </c>
      <c r="V638" s="940"/>
      <c r="W638" s="20" t="s">
        <v>36</v>
      </c>
      <c r="X638" s="19" t="s">
        <v>39</v>
      </c>
      <c r="Y638" s="19" t="s">
        <v>42</v>
      </c>
      <c r="Z638" s="19"/>
      <c r="AA638" s="19" t="s">
        <v>35</v>
      </c>
      <c r="AB638" s="278"/>
      <c r="AC638" s="278"/>
      <c r="AD638" s="270"/>
      <c r="AE638" s="940">
        <v>12</v>
      </c>
      <c r="AF638" s="334">
        <f t="shared" si="293"/>
        <v>0</v>
      </c>
      <c r="AG638" s="272">
        <v>0</v>
      </c>
      <c r="AH638" s="334">
        <f>IF(Y638="inne",K638*'lista, wskaźniki'!$E$35,IF(Y638="to samo źródło",0,IF(Y638=0,0)))</f>
        <v>0</v>
      </c>
      <c r="AI638" s="334" t="b">
        <f>IF(AA638="gaz z sieci",AC638*'lista, wskaźniki'!$D$21)</f>
        <v>0</v>
      </c>
      <c r="AJ638" s="272">
        <f>IF(AA638="węgiel",AB638*'lista, wskaźniki'!$D$20, IF('Sektor mieszkaniowy'!AA638="drewno",'Sektor mieszkaniowy'!AB638*'lista, wskaźniki'!$D$22,IF('Sektor mieszkaniowy'!AA638="pellet",AB638*'lista, wskaźniki'!$D$23,IF('Sektor mieszkaniowy'!AA638="gaz z sieci",AB638*'lista, wskaźniki'!$D$21,IF('Sektor mieszkaniowy'!AA638="olej opałowy",'Sektor mieszkaniowy'!AB638*'lista, wskaźniki'!$D$24)))))</f>
        <v>0</v>
      </c>
      <c r="AK638" s="1001"/>
      <c r="AL638" s="940">
        <v>1800</v>
      </c>
      <c r="AM638" s="20">
        <f>IF(AA638="węgiel",AF638*1/3.6*'lista, wskaźniki'!$F$20,IF(AA638="drewno",AF638*1/3.6*'lista, wskaźniki'!$F$22,IF(AA638="pellet",AF638*1/3.6*'lista, wskaźniki'!$F$23,IF(AA638="gaz z sieci",AF638*1/3.6*'lista, wskaźniki'!$F$21,IF(AA638="olej opałowy",AF638*1/3.6*'lista, wskaźniki'!$F$24,0)))))</f>
        <v>0</v>
      </c>
      <c r="AN638" s="20">
        <f>IF(AA638="węgiel",AF638*'lista, wskaźniki'!$E$42,IF(AA638="drewno",AF638*'lista, wskaźniki'!$G$42,IF(AA638="pellet",AF638*'lista, wskaźniki'!$H$42,IF(AA638="gaz z sieci",AF638*'lista, wskaźniki'!$F$42,IF(AA638="olej opałowy",AF638*'lista, wskaźniki'!$I$42,0)))))</f>
        <v>0</v>
      </c>
      <c r="AO638" s="20">
        <f>IF(AA638="węgiel",AF638*'lista, wskaźniki'!$E$43,IF(AA638="drewno",AF638*'lista, wskaźniki'!$G$43,IF(AA638="pellet",AF638*'lista, wskaźniki'!$H$43,IF(AA638="gaz z sieci",AF638*'lista, wskaźniki'!$F$43,IF(AA638="olej opałowy",AF638*'lista, wskaźniki'!$I$43,0)))))</f>
        <v>0</v>
      </c>
      <c r="AP638" s="20">
        <f>IF(AA638="węgiel",AF638*'lista, wskaźniki'!$E$44,IF(AA638="drewno",AF638*'lista, wskaźniki'!$G$44,IF(AA638="pellet",AF638*'lista, wskaźniki'!$H$44,IF(AA638="gaz z sieci",AF638*'lista, wskaźniki'!$F$44,IF(AA638="olej opałowy",AF638*'lista, wskaźniki'!$I$44,0)))))</f>
        <v>0</v>
      </c>
      <c r="AQ638" s="20" t="b">
        <f>IF(Z638="gaz",AH638*1/3.6*'lista, wskaźniki'!$F$21,IF(Z638="energia elektryczna",AH638*1/3.6*'lista, wskaźniki'!$F$26))</f>
        <v>0</v>
      </c>
      <c r="AR638" s="20" t="b">
        <f>IF(Z638="gaz",AH638*'lista, wskaźniki'!$F$42,IF(Z638="energia elektryczna",AH638*0))</f>
        <v>0</v>
      </c>
      <c r="AS638" s="20" t="b">
        <f>IF(Z638="gaz",AH638*'lista, wskaźniki'!$F$43,IF(Z638="energia elektryczna",AH638*0))</f>
        <v>0</v>
      </c>
      <c r="AT638" s="20" t="b">
        <f>IF(Z638="gaz",AH638*'lista, wskaźniki'!$F$44,IF(Z638="energia elektryczna",AH638*0))</f>
        <v>0</v>
      </c>
      <c r="AU638" s="20">
        <f>AI638*1/3.6*'lista, wskaźniki'!$F$21</f>
        <v>0</v>
      </c>
      <c r="AV638" s="20">
        <f>AI638*'lista, wskaźniki'!$F$42</f>
        <v>0</v>
      </c>
      <c r="AW638" s="20">
        <f>AI638*'lista, wskaźniki'!$F$43</f>
        <v>0</v>
      </c>
      <c r="AX638" s="20">
        <f>AI638*'lista, wskaźniki'!$F$44</f>
        <v>0</v>
      </c>
      <c r="AY638" s="20">
        <f>AK638*'lista, wskaźniki'!$F$26</f>
        <v>0</v>
      </c>
      <c r="AZ638" s="20">
        <f t="shared" si="265"/>
        <v>0</v>
      </c>
      <c r="BA638" s="20">
        <f t="shared" si="266"/>
        <v>0</v>
      </c>
      <c r="BB638" s="20">
        <f t="shared" si="267"/>
        <v>0</v>
      </c>
      <c r="BC638" s="20">
        <f t="shared" si="268"/>
        <v>0</v>
      </c>
      <c r="BD638" s="940"/>
      <c r="BE638" s="940" t="s">
        <v>16</v>
      </c>
      <c r="BF638" s="940" t="s">
        <v>16</v>
      </c>
      <c r="BG638" s="940" t="s">
        <v>17</v>
      </c>
      <c r="BH638" s="19"/>
      <c r="BI638" s="940" t="s">
        <v>16</v>
      </c>
      <c r="BJ638" s="19" t="s">
        <v>52</v>
      </c>
      <c r="BK638" s="940" t="s">
        <v>17</v>
      </c>
      <c r="BL638" s="19"/>
      <c r="BM638" s="19"/>
      <c r="BN638" s="19"/>
      <c r="BO638" s="19" t="s">
        <v>57</v>
      </c>
      <c r="BP638" s="19" t="s">
        <v>53</v>
      </c>
      <c r="BQ638" s="19" t="s">
        <v>120</v>
      </c>
      <c r="BR638" s="19">
        <v>1</v>
      </c>
      <c r="BS638" s="1004">
        <v>2500</v>
      </c>
      <c r="BT638" s="1004"/>
      <c r="BU638" s="1004">
        <v>500</v>
      </c>
      <c r="BV638" s="1004">
        <v>2000</v>
      </c>
      <c r="BW638" s="1004"/>
      <c r="BX638" s="1004">
        <v>2500</v>
      </c>
      <c r="BY638" s="1007">
        <v>6000</v>
      </c>
      <c r="CA638" s="365">
        <f t="shared" si="269"/>
        <v>0</v>
      </c>
      <c r="CB638" s="365" t="b">
        <f t="shared" si="270"/>
        <v>0</v>
      </c>
      <c r="CC638" s="365" t="b">
        <f t="shared" si="271"/>
        <v>0</v>
      </c>
      <c r="CD638" s="365" t="b">
        <f t="shared" si="272"/>
        <v>0</v>
      </c>
      <c r="CE638" s="365" t="b">
        <f t="shared" si="273"/>
        <v>0</v>
      </c>
      <c r="CF638" s="365" t="b">
        <f t="shared" si="274"/>
        <v>0</v>
      </c>
      <c r="CG638" s="365" t="b">
        <f t="shared" si="275"/>
        <v>0</v>
      </c>
      <c r="CH638" s="365" t="b">
        <f t="shared" si="276"/>
        <v>0</v>
      </c>
      <c r="CI638" s="72">
        <f t="shared" si="277"/>
        <v>0</v>
      </c>
      <c r="CJ638" s="72" t="b">
        <f t="shared" si="278"/>
        <v>0</v>
      </c>
      <c r="CK638" s="72" t="b">
        <f t="shared" si="279"/>
        <v>0</v>
      </c>
      <c r="CL638" s="72">
        <f t="shared" si="280"/>
        <v>0</v>
      </c>
      <c r="CM638" s="72" t="b">
        <f t="shared" si="281"/>
        <v>0</v>
      </c>
      <c r="CN638" s="72" t="b">
        <f t="shared" si="282"/>
        <v>0</v>
      </c>
      <c r="CP638" s="13">
        <f t="shared" si="283"/>
        <v>80</v>
      </c>
      <c r="CQ638" s="13">
        <f t="shared" si="284"/>
        <v>40</v>
      </c>
      <c r="CR638" s="13" t="b">
        <f t="shared" si="285"/>
        <v>0</v>
      </c>
      <c r="CS638" s="13">
        <f t="shared" si="291"/>
        <v>0</v>
      </c>
      <c r="CT638" s="13" t="b">
        <f t="shared" si="290"/>
        <v>0</v>
      </c>
      <c r="CU638" s="13">
        <f t="shared" si="292"/>
        <v>0</v>
      </c>
      <c r="CV638" s="13" t="b">
        <f t="shared" si="286"/>
        <v>0</v>
      </c>
      <c r="CW638" s="13">
        <f t="shared" si="287"/>
        <v>0</v>
      </c>
      <c r="CX638" s="13" t="b">
        <f t="shared" si="288"/>
        <v>0</v>
      </c>
      <c r="CY638" s="13">
        <f t="shared" si="289"/>
        <v>0</v>
      </c>
    </row>
    <row r="639" spans="1:103" ht="15" thickBot="1">
      <c r="A639" s="932"/>
      <c r="B639" s="941"/>
      <c r="C639" s="941"/>
      <c r="D639" s="941"/>
      <c r="E639" s="941"/>
      <c r="F639" s="941"/>
      <c r="G639" s="941"/>
      <c r="H639" s="941"/>
      <c r="I639" s="941"/>
      <c r="J639" s="941"/>
      <c r="K639" s="941"/>
      <c r="L639" s="941"/>
      <c r="M639" s="941"/>
      <c r="N639" s="941"/>
      <c r="O639" s="175"/>
      <c r="P639" s="941"/>
      <c r="Q639" s="941"/>
      <c r="R639" s="941"/>
      <c r="S639" s="941"/>
      <c r="T639" s="941"/>
      <c r="U639" s="941"/>
      <c r="V639" s="941"/>
      <c r="W639" s="20"/>
      <c r="X639" s="20"/>
      <c r="Y639" s="20"/>
      <c r="Z639" s="20"/>
      <c r="AA639" s="20" t="s">
        <v>36</v>
      </c>
      <c r="AB639" s="22">
        <v>10</v>
      </c>
      <c r="AC639" s="22"/>
      <c r="AD639" s="20">
        <v>2000</v>
      </c>
      <c r="AE639" s="941"/>
      <c r="AF639" s="334">
        <f t="shared" si="293"/>
        <v>111.41</v>
      </c>
      <c r="AG639" s="272">
        <v>66.819999999999993</v>
      </c>
      <c r="AH639" s="334">
        <f>IF(Y639="inne",K639*'lista, wskaźniki'!$E$35,IF(Y639="to samo źródło",0,IF(Y639=0,0)))</f>
        <v>0</v>
      </c>
      <c r="AI639" s="334" t="b">
        <f>IF(AA639="gaz z sieci",AC639*'lista, wskaźniki'!$D$21)</f>
        <v>0</v>
      </c>
      <c r="AJ639" s="272">
        <f>IF(AA639="węgiel",AB639*'lista, wskaźniki'!$D$20, IF('Sektor mieszkaniowy'!AA639="drewno",'Sektor mieszkaniowy'!AB639*'lista, wskaźniki'!$D$22,IF('Sektor mieszkaniowy'!AA639="pellet",AB639*'lista, wskaźniki'!$D$23,IF('Sektor mieszkaniowy'!AA639="gaz z sieci",AB639*'lista, wskaźniki'!$D$21,IF('Sektor mieszkaniowy'!AA639="olej opałowy",'Sektor mieszkaniowy'!AB639*'lista, wskaźniki'!$D$24)))))</f>
        <v>156</v>
      </c>
      <c r="AK639" s="1002"/>
      <c r="AL639" s="941"/>
      <c r="AM639" s="20">
        <f>IF(AA639="węgiel",AF639*1/3.6*'lista, wskaźniki'!$F$20,IF(AA639="drewno",AF639*1/3.6*'lista, wskaźniki'!$F$22,IF(AA639="pellet",AF639*1/3.6*'lista, wskaźniki'!$F$23,IF(AA639="gaz z sieci",AF639*1/3.6*'lista, wskaźniki'!$F$21,IF(AA639="olej opałowy",AF639*1/3.6*'lista, wskaźniki'!$F$24,0)))))</f>
        <v>0</v>
      </c>
      <c r="AN639" s="20">
        <f>IF(AA639="węgiel",AF639*'lista, wskaźniki'!$E$42,IF(AA639="drewno",AF639*'lista, wskaźniki'!$G$42,IF(AA639="pellet",AF639*'lista, wskaźniki'!$H$42,IF(AA639="gaz z sieci",AF639*'lista, wskaźniki'!$F$42,IF(AA639="olej opałowy",AF639*'lista, wskaźniki'!$I$42,0)))))</f>
        <v>9.0242099999999992E-2</v>
      </c>
      <c r="AO639" s="20">
        <f>IF(AA639="węgiel",AF639*'lista, wskaźniki'!$E$43,IF(AA639="drewno",AF639*'lista, wskaźniki'!$G$43,IF(AA639="pellet",AF639*'lista, wskaźniki'!$H$43,IF(AA639="gaz z sieci",AF639*'lista, wskaźniki'!$F$43,IF(AA639="olej opałowy",AF639*'lista, wskaźniki'!$I$43,0)))))</f>
        <v>9.0242099999999992E-2</v>
      </c>
      <c r="AP639" s="20">
        <f>IF(AA639="węgiel",AF639*'lista, wskaźniki'!$E$44,IF(AA639="drewno",AF639*'lista, wskaźniki'!$G$44,IF(AA639="pellet",AF639*'lista, wskaźniki'!$H$44,IF(AA639="gaz z sieci",AF639*'lista, wskaźniki'!$F$44,IF(AA639="olej opałowy",AF639*'lista, wskaźniki'!$I$44,0)))))</f>
        <v>2.7852499999999998E-5</v>
      </c>
      <c r="AQ639" s="20" t="b">
        <f>IF(Z639="gaz",AH639*1/3.6*'lista, wskaźniki'!$F$21,IF(Z639="energia elektryczna",AH639*1/3.6*'lista, wskaźniki'!$F$26))</f>
        <v>0</v>
      </c>
      <c r="AR639" s="20" t="b">
        <f>IF(Z639="gaz",AH639*'lista, wskaźniki'!$F$42,IF(Z639="energia elektryczna",AH639*0))</f>
        <v>0</v>
      </c>
      <c r="AS639" s="20" t="b">
        <f>IF(Z639="gaz",AH639*'lista, wskaźniki'!$F$43,IF(Z639="energia elektryczna",AH639*0))</f>
        <v>0</v>
      </c>
      <c r="AT639" s="20" t="b">
        <f>IF(Z639="gaz",AH639*'lista, wskaźniki'!$F$44,IF(Z639="energia elektryczna",AH639*0))</f>
        <v>0</v>
      </c>
      <c r="AU639" s="20">
        <f>AI639*1/3.6*'lista, wskaźniki'!$F$21</f>
        <v>0</v>
      </c>
      <c r="AV639" s="20">
        <f>AI639*'lista, wskaźniki'!$F$42</f>
        <v>0</v>
      </c>
      <c r="AW639" s="20">
        <f>AI639*'lista, wskaźniki'!$F$43</f>
        <v>0</v>
      </c>
      <c r="AX639" s="20">
        <f>AI639*'lista, wskaźniki'!$F$44</f>
        <v>0</v>
      </c>
      <c r="AY639" s="20">
        <f>AK639*'lista, wskaźniki'!$F$26</f>
        <v>0</v>
      </c>
      <c r="AZ639" s="20">
        <f t="shared" si="265"/>
        <v>0</v>
      </c>
      <c r="BA639" s="20">
        <f t="shared" si="266"/>
        <v>9.0242099999999992E-2</v>
      </c>
      <c r="BB639" s="20">
        <f t="shared" si="267"/>
        <v>9.0242099999999992E-2</v>
      </c>
      <c r="BC639" s="20">
        <f t="shared" si="268"/>
        <v>2.7852499999999998E-5</v>
      </c>
      <c r="BD639" s="941"/>
      <c r="BE639" s="941"/>
      <c r="BF639" s="941"/>
      <c r="BG639" s="941"/>
      <c r="BH639" s="20"/>
      <c r="BI639" s="941"/>
      <c r="BJ639" s="20"/>
      <c r="BK639" s="941"/>
      <c r="BL639" s="20"/>
      <c r="BM639" s="20"/>
      <c r="BN639" s="20"/>
      <c r="BO639" s="20"/>
      <c r="BP639" s="20"/>
      <c r="BQ639" s="20" t="s">
        <v>33</v>
      </c>
      <c r="BR639" s="20">
        <v>1</v>
      </c>
      <c r="BS639" s="1005"/>
      <c r="BT639" s="1005"/>
      <c r="BU639" s="1005"/>
      <c r="BV639" s="1005"/>
      <c r="BW639" s="1005"/>
      <c r="BX639" s="1005"/>
      <c r="BY639" s="1008"/>
      <c r="CA639" s="365" t="b">
        <f t="shared" si="269"/>
        <v>0</v>
      </c>
      <c r="CB639" s="365">
        <f t="shared" si="270"/>
        <v>111.41</v>
      </c>
      <c r="CC639" s="365" t="b">
        <f t="shared" si="271"/>
        <v>0</v>
      </c>
      <c r="CD639" s="365" t="b">
        <f t="shared" si="272"/>
        <v>0</v>
      </c>
      <c r="CE639" s="365" t="b">
        <f t="shared" si="273"/>
        <v>0</v>
      </c>
      <c r="CF639" s="365" t="b">
        <f t="shared" si="274"/>
        <v>0</v>
      </c>
      <c r="CG639" s="365" t="b">
        <f t="shared" si="275"/>
        <v>0</v>
      </c>
      <c r="CH639" s="365" t="b">
        <f t="shared" si="276"/>
        <v>0</v>
      </c>
      <c r="CI639" s="72" t="b">
        <f t="shared" si="277"/>
        <v>0</v>
      </c>
      <c r="CJ639" s="72">
        <f t="shared" si="278"/>
        <v>111.41</v>
      </c>
      <c r="CK639" s="72" t="b">
        <f t="shared" si="279"/>
        <v>0</v>
      </c>
      <c r="CL639" s="72">
        <f t="shared" si="280"/>
        <v>0</v>
      </c>
      <c r="CM639" s="72" t="b">
        <f t="shared" si="281"/>
        <v>0</v>
      </c>
      <c r="CN639" s="72" t="b">
        <f t="shared" si="282"/>
        <v>0</v>
      </c>
      <c r="CP639" s="13">
        <f t="shared" si="283"/>
        <v>0</v>
      </c>
      <c r="CQ639" s="13" t="b">
        <f t="shared" si="284"/>
        <v>0</v>
      </c>
      <c r="CR639" s="13" t="b">
        <f t="shared" si="285"/>
        <v>0</v>
      </c>
      <c r="CS639" s="13" t="b">
        <f t="shared" si="291"/>
        <v>0</v>
      </c>
      <c r="CT639" s="13" t="b">
        <f t="shared" si="290"/>
        <v>0</v>
      </c>
      <c r="CU639" s="13" t="b">
        <f t="shared" si="292"/>
        <v>0</v>
      </c>
      <c r="CV639" s="13" t="b">
        <f t="shared" si="286"/>
        <v>0</v>
      </c>
      <c r="CW639" s="13" t="b">
        <f t="shared" si="287"/>
        <v>0</v>
      </c>
      <c r="CX639" s="13" t="b">
        <f t="shared" si="288"/>
        <v>0</v>
      </c>
      <c r="CY639" s="13" t="b">
        <f t="shared" si="289"/>
        <v>0</v>
      </c>
    </row>
    <row r="640" spans="1:103" ht="15" thickBot="1">
      <c r="A640" s="932"/>
      <c r="B640" s="941"/>
      <c r="C640" s="941"/>
      <c r="D640" s="941"/>
      <c r="E640" s="941"/>
      <c r="F640" s="941"/>
      <c r="G640" s="941"/>
      <c r="H640" s="941"/>
      <c r="I640" s="941"/>
      <c r="J640" s="941"/>
      <c r="K640" s="941"/>
      <c r="L640" s="941"/>
      <c r="M640" s="941"/>
      <c r="N640" s="941"/>
      <c r="O640" s="175"/>
      <c r="P640" s="941"/>
      <c r="Q640" s="941"/>
      <c r="R640" s="941"/>
      <c r="S640" s="941"/>
      <c r="T640" s="941"/>
      <c r="U640" s="941"/>
      <c r="V640" s="941"/>
      <c r="W640" s="20"/>
      <c r="X640" s="20"/>
      <c r="Y640" s="20"/>
      <c r="Z640" s="20"/>
      <c r="AA640" s="20" t="s">
        <v>50</v>
      </c>
      <c r="AB640" s="22"/>
      <c r="AC640" s="22"/>
      <c r="AD640" s="20"/>
      <c r="AE640" s="941"/>
      <c r="AF640" s="334">
        <f t="shared" si="293"/>
        <v>0</v>
      </c>
      <c r="AG640" s="272">
        <f>IF(R640="kompletna",Q640*J640*0.0036*'lista, wskaźniki'!$F$13, IF(R640="częściowa",Q640*J640*0.0036*'lista, wskaźniki'!$F$14, IF(R640="brak",Q640*J640*0.0036*'lista, wskaźniki'!$F$15,)))</f>
        <v>0</v>
      </c>
      <c r="AH640" s="334">
        <f>IF(Y640="inne",K640*'lista, wskaźniki'!$E$35,IF(Y640="to samo źródło",0,IF(Y640=0,0)))</f>
        <v>0</v>
      </c>
      <c r="AI640" s="334" t="b">
        <f>IF(AA640="gaz z sieci",AC640*'lista, wskaźniki'!$D$21)</f>
        <v>0</v>
      </c>
      <c r="AJ640" s="272">
        <f>IF(AA640="węgiel",AB640*'lista, wskaźniki'!$D$20, IF('Sektor mieszkaniowy'!AA640="drewno",'Sektor mieszkaniowy'!AB640*'lista, wskaźniki'!$D$22,IF('Sektor mieszkaniowy'!AA640="pellet",AB640*'lista, wskaźniki'!$D$23,IF('Sektor mieszkaniowy'!AA640="gaz z sieci",AB640*'lista, wskaźniki'!$D$21,IF('Sektor mieszkaniowy'!AA640="olej opałowy",'Sektor mieszkaniowy'!AB640*'lista, wskaźniki'!$D$24)))))</f>
        <v>0</v>
      </c>
      <c r="AK640" s="1002"/>
      <c r="AL640" s="941"/>
      <c r="AM640" s="20">
        <f>IF(AA640="węgiel",AF640*1/3.6*'lista, wskaźniki'!$F$20,IF(AA640="drewno",AF640*1/3.6*'lista, wskaźniki'!$F$22,IF(AA640="pellet",AF640*1/3.6*'lista, wskaźniki'!$F$23,IF(AA640="gaz z sieci",AF640*1/3.6*'lista, wskaźniki'!$F$21,IF(AA640="olej opałowy",AF640*1/3.6*'lista, wskaźniki'!$F$24,0)))))</f>
        <v>0</v>
      </c>
      <c r="AN640" s="20">
        <f>IF(AA640="węgiel",AF640*'lista, wskaźniki'!$E$42,IF(AA640="drewno",AF640*'lista, wskaźniki'!$G$42,IF(AA640="pellet",AF640*'lista, wskaźniki'!$H$42,IF(AA640="gaz z sieci",AF640*'lista, wskaźniki'!$F$42,IF(AA640="olej opałowy",AF640*'lista, wskaźniki'!$I$42,0)))))</f>
        <v>0</v>
      </c>
      <c r="AO640" s="20">
        <f>IF(AA640="węgiel",AF640*'lista, wskaźniki'!$E$43,IF(AA640="drewno",AF640*'lista, wskaźniki'!$G$43,IF(AA640="pellet",AF640*'lista, wskaźniki'!$H$43,IF(AA640="gaz z sieci",AF640*'lista, wskaźniki'!$F$43,IF(AA640="olej opałowy",AF640*'lista, wskaźniki'!$I$43,0)))))</f>
        <v>0</v>
      </c>
      <c r="AP640" s="20">
        <f>IF(AA640="węgiel",AF640*'lista, wskaźniki'!$E$44,IF(AA640="drewno",AF640*'lista, wskaźniki'!$G$44,IF(AA640="pellet",AF640*'lista, wskaźniki'!$H$44,IF(AA640="gaz z sieci",AF640*'lista, wskaźniki'!$F$44,IF(AA640="olej opałowy",AF640*'lista, wskaźniki'!$I$44,0)))))</f>
        <v>0</v>
      </c>
      <c r="AQ640" s="20" t="b">
        <f>IF(Z640="gaz",AH640*1/3.6*'lista, wskaźniki'!$F$21,IF(Z640="energia elektryczna",AH640*1/3.6*'lista, wskaźniki'!$F$26))</f>
        <v>0</v>
      </c>
      <c r="AR640" s="20" t="b">
        <f>IF(Z640="gaz",AH640*'lista, wskaźniki'!$F$42,IF(Z640="energia elektryczna",AH640*0))</f>
        <v>0</v>
      </c>
      <c r="AS640" s="20" t="b">
        <f>IF(Z640="gaz",AH640*'lista, wskaźniki'!$F$43,IF(Z640="energia elektryczna",AH640*0))</f>
        <v>0</v>
      </c>
      <c r="AT640" s="20" t="b">
        <f>IF(Z640="gaz",AH640*'lista, wskaźniki'!$F$44,IF(Z640="energia elektryczna",AH640*0))</f>
        <v>0</v>
      </c>
      <c r="AU640" s="20">
        <f>AI640*1/3.6*'lista, wskaźniki'!$F$21</f>
        <v>0</v>
      </c>
      <c r="AV640" s="20">
        <f>AI640*'lista, wskaźniki'!$F$42</f>
        <v>0</v>
      </c>
      <c r="AW640" s="20">
        <f>AI640*'lista, wskaźniki'!$F$43</f>
        <v>0</v>
      </c>
      <c r="AX640" s="20">
        <f>AI640*'lista, wskaźniki'!$F$44</f>
        <v>0</v>
      </c>
      <c r="AY640" s="20">
        <f>AK640*'lista, wskaźniki'!$F$26</f>
        <v>0</v>
      </c>
      <c r="AZ640" s="20">
        <f t="shared" si="265"/>
        <v>0</v>
      </c>
      <c r="BA640" s="20">
        <f t="shared" si="266"/>
        <v>0</v>
      </c>
      <c r="BB640" s="20">
        <f t="shared" si="267"/>
        <v>0</v>
      </c>
      <c r="BC640" s="20">
        <f t="shared" si="268"/>
        <v>0</v>
      </c>
      <c r="BD640" s="941"/>
      <c r="BE640" s="941"/>
      <c r="BF640" s="941"/>
      <c r="BG640" s="941"/>
      <c r="BH640" s="20"/>
      <c r="BI640" s="941"/>
      <c r="BJ640" s="20"/>
      <c r="BK640" s="941"/>
      <c r="BL640" s="20"/>
      <c r="BM640" s="20"/>
      <c r="BN640" s="20"/>
      <c r="BO640" s="20"/>
      <c r="BP640" s="20"/>
      <c r="BQ640" s="20"/>
      <c r="BR640" s="20"/>
      <c r="BS640" s="1005"/>
      <c r="BT640" s="1005"/>
      <c r="BU640" s="1005"/>
      <c r="BV640" s="1005"/>
      <c r="BW640" s="1005"/>
      <c r="BX640" s="1005"/>
      <c r="BY640" s="1008"/>
      <c r="CA640" s="365" t="b">
        <f t="shared" si="269"/>
        <v>0</v>
      </c>
      <c r="CB640" s="365" t="b">
        <f t="shared" si="270"/>
        <v>0</v>
      </c>
      <c r="CC640" s="365">
        <f t="shared" si="271"/>
        <v>0</v>
      </c>
      <c r="CD640" s="365" t="b">
        <f t="shared" si="272"/>
        <v>0</v>
      </c>
      <c r="CE640" s="365" t="b">
        <f t="shared" si="273"/>
        <v>0</v>
      </c>
      <c r="CF640" s="365" t="b">
        <f t="shared" si="274"/>
        <v>0</v>
      </c>
      <c r="CG640" s="365" t="b">
        <f t="shared" si="275"/>
        <v>0</v>
      </c>
      <c r="CH640" s="365" t="b">
        <f t="shared" si="276"/>
        <v>0</v>
      </c>
      <c r="CI640" s="72" t="b">
        <f t="shared" si="277"/>
        <v>0</v>
      </c>
      <c r="CJ640" s="72" t="b">
        <f t="shared" si="278"/>
        <v>0</v>
      </c>
      <c r="CK640" s="72">
        <f t="shared" si="279"/>
        <v>0</v>
      </c>
      <c r="CL640" s="72">
        <f t="shared" si="280"/>
        <v>0</v>
      </c>
      <c r="CM640" s="72" t="b">
        <f t="shared" si="281"/>
        <v>0</v>
      </c>
      <c r="CN640" s="72" t="b">
        <f t="shared" si="282"/>
        <v>0</v>
      </c>
      <c r="CP640" s="13">
        <f t="shared" si="283"/>
        <v>0</v>
      </c>
      <c r="CQ640" s="13" t="b">
        <f t="shared" si="284"/>
        <v>0</v>
      </c>
      <c r="CR640" s="13" t="b">
        <f t="shared" si="285"/>
        <v>0</v>
      </c>
      <c r="CS640" s="13" t="b">
        <f t="shared" si="291"/>
        <v>0</v>
      </c>
      <c r="CT640" s="13" t="b">
        <f t="shared" si="290"/>
        <v>0</v>
      </c>
      <c r="CU640" s="13" t="b">
        <f t="shared" si="292"/>
        <v>0</v>
      </c>
      <c r="CV640" s="13" t="b">
        <f t="shared" si="286"/>
        <v>0</v>
      </c>
      <c r="CW640" s="13" t="b">
        <f t="shared" si="287"/>
        <v>0</v>
      </c>
      <c r="CX640" s="13" t="b">
        <f t="shared" si="288"/>
        <v>0</v>
      </c>
      <c r="CY640" s="13" t="b">
        <f t="shared" si="289"/>
        <v>0</v>
      </c>
    </row>
    <row r="641" spans="1:103" ht="15" thickBot="1">
      <c r="A641" s="932"/>
      <c r="B641" s="941"/>
      <c r="C641" s="941"/>
      <c r="D641" s="941"/>
      <c r="E641" s="941"/>
      <c r="F641" s="941"/>
      <c r="G641" s="941"/>
      <c r="H641" s="941"/>
      <c r="I641" s="941"/>
      <c r="J641" s="941"/>
      <c r="K641" s="941"/>
      <c r="L641" s="941"/>
      <c r="M641" s="941"/>
      <c r="N641" s="941"/>
      <c r="O641" s="175"/>
      <c r="P641" s="941"/>
      <c r="Q641" s="941"/>
      <c r="R641" s="941"/>
      <c r="S641" s="941"/>
      <c r="T641" s="941"/>
      <c r="U641" s="941"/>
      <c r="V641" s="941"/>
      <c r="W641" s="20"/>
      <c r="X641" s="20"/>
      <c r="Y641" s="20"/>
      <c r="Z641" s="20"/>
      <c r="AA641" s="20" t="s">
        <v>38</v>
      </c>
      <c r="AB641" s="22"/>
      <c r="AC641" s="22"/>
      <c r="AD641" s="20"/>
      <c r="AE641" s="941"/>
      <c r="AF641" s="334">
        <f t="shared" si="293"/>
        <v>0</v>
      </c>
      <c r="AG641" s="272">
        <f>IF(R641="kompletna",Q641*J641*0.0036*'lista, wskaźniki'!$F$13, IF(R641="częściowa",Q641*J641*0.0036*'lista, wskaźniki'!$F$14, IF(R641="brak",Q641*J641*0.0036*'lista, wskaźniki'!$F$15,)))</f>
        <v>0</v>
      </c>
      <c r="AH641" s="334">
        <f>IF(Y641="inne",K641*'lista, wskaźniki'!$E$35,IF(Y641="to samo źródło",0,IF(Y641=0,0)))</f>
        <v>0</v>
      </c>
      <c r="AI641" s="334">
        <f>IF(AA641="gaz z sieci",AC641*'lista, wskaźniki'!$D$21)</f>
        <v>0</v>
      </c>
      <c r="AJ641" s="272">
        <f>IF(AA641="węgiel",AB641*'lista, wskaźniki'!$D$20, IF('Sektor mieszkaniowy'!AA641="drewno",'Sektor mieszkaniowy'!AB641*'lista, wskaźniki'!$D$22,IF('Sektor mieszkaniowy'!AA641="pellet",AB641*'lista, wskaźniki'!$D$23,IF('Sektor mieszkaniowy'!AA641="gaz z sieci",AB641*'lista, wskaźniki'!$D$21,IF('Sektor mieszkaniowy'!AA641="olej opałowy",'Sektor mieszkaniowy'!AB641*'lista, wskaźniki'!$D$24)))))</f>
        <v>0</v>
      </c>
      <c r="AK641" s="1002"/>
      <c r="AL641" s="941"/>
      <c r="AM641" s="20">
        <f>IF(AA641="węgiel",AF641*1/3.6*'lista, wskaźniki'!$F$20,IF(AA641="drewno",AF641*1/3.6*'lista, wskaźniki'!$F$22,IF(AA641="pellet",AF641*1/3.6*'lista, wskaźniki'!$F$23,IF(AA641="gaz z sieci",AF641*1/3.6*'lista, wskaźniki'!$F$21,IF(AA641="olej opałowy",AF641*1/3.6*'lista, wskaźniki'!$F$24,0)))))</f>
        <v>0</v>
      </c>
      <c r="AN641" s="20">
        <f>IF(AA641="węgiel",AF641*'lista, wskaźniki'!$E$42,IF(AA641="drewno",AF641*'lista, wskaźniki'!$G$42,IF(AA641="pellet",AF641*'lista, wskaźniki'!$H$42,IF(AA641="gaz z sieci",AF641*'lista, wskaźniki'!$F$42,IF(AA641="olej opałowy",AF641*'lista, wskaźniki'!$I$42,0)))))</f>
        <v>0</v>
      </c>
      <c r="AO641" s="20">
        <f>IF(AA641="węgiel",AF641*'lista, wskaźniki'!$E$43,IF(AA641="drewno",AF641*'lista, wskaźniki'!$G$43,IF(AA641="pellet",AF641*'lista, wskaźniki'!$H$43,IF(AA641="gaz z sieci",AF641*'lista, wskaźniki'!$F$43,IF(AA641="olej opałowy",AF641*'lista, wskaźniki'!$I$43,0)))))</f>
        <v>0</v>
      </c>
      <c r="AP641" s="20">
        <f>IF(AA641="węgiel",AF641*'lista, wskaźniki'!$E$44,IF(AA641="drewno",AF641*'lista, wskaźniki'!$G$44,IF(AA641="pellet",AF641*'lista, wskaźniki'!$H$44,IF(AA641="gaz z sieci",AF641*'lista, wskaźniki'!$F$44,IF(AA641="olej opałowy",AF641*'lista, wskaźniki'!$I$44,0)))))</f>
        <v>0</v>
      </c>
      <c r="AQ641" s="20" t="b">
        <f>IF(Z641="gaz",AH641*1/3.6*'lista, wskaźniki'!$F$21,IF(Z641="energia elektryczna",AH641*1/3.6*'lista, wskaźniki'!$F$26))</f>
        <v>0</v>
      </c>
      <c r="AR641" s="20" t="b">
        <f>IF(Z641="gaz",AH641*'lista, wskaźniki'!$F$42,IF(Z641="energia elektryczna",AH641*0))</f>
        <v>0</v>
      </c>
      <c r="AS641" s="20" t="b">
        <f>IF(Z641="gaz",AH641*'lista, wskaźniki'!$F$43,IF(Z641="energia elektryczna",AH641*0))</f>
        <v>0</v>
      </c>
      <c r="AT641" s="20" t="b">
        <f>IF(Z641="gaz",AH641*'lista, wskaźniki'!$F$44,IF(Z641="energia elektryczna",AH641*0))</f>
        <v>0</v>
      </c>
      <c r="AU641" s="20">
        <f>AI641*1/3.6*'lista, wskaźniki'!$F$21</f>
        <v>0</v>
      </c>
      <c r="AV641" s="20">
        <f>AI641*'lista, wskaźniki'!$F$42</f>
        <v>0</v>
      </c>
      <c r="AW641" s="20">
        <f>AI641*'lista, wskaźniki'!$F$43</f>
        <v>0</v>
      </c>
      <c r="AX641" s="20">
        <f>AI641*'lista, wskaźniki'!$F$44</f>
        <v>0</v>
      </c>
      <c r="AY641" s="20">
        <f>AK641*'lista, wskaźniki'!$F$26</f>
        <v>0</v>
      </c>
      <c r="AZ641" s="20">
        <f t="shared" si="265"/>
        <v>0</v>
      </c>
      <c r="BA641" s="20">
        <f t="shared" si="266"/>
        <v>0</v>
      </c>
      <c r="BB641" s="20">
        <f t="shared" si="267"/>
        <v>0</v>
      </c>
      <c r="BC641" s="20">
        <f t="shared" si="268"/>
        <v>0</v>
      </c>
      <c r="BD641" s="941"/>
      <c r="BE641" s="941"/>
      <c r="BF641" s="941"/>
      <c r="BG641" s="941"/>
      <c r="BH641" s="20"/>
      <c r="BI641" s="941"/>
      <c r="BJ641" s="20"/>
      <c r="BK641" s="941"/>
      <c r="BL641" s="20"/>
      <c r="BM641" s="20"/>
      <c r="BN641" s="20"/>
      <c r="BO641" s="20"/>
      <c r="BP641" s="20"/>
      <c r="BQ641" s="20"/>
      <c r="BR641" s="20"/>
      <c r="BS641" s="1005"/>
      <c r="BT641" s="1005"/>
      <c r="BU641" s="1005"/>
      <c r="BV641" s="1005"/>
      <c r="BW641" s="1005"/>
      <c r="BX641" s="1005"/>
      <c r="BY641" s="1008"/>
      <c r="CA641" s="365" t="b">
        <f t="shared" si="269"/>
        <v>0</v>
      </c>
      <c r="CB641" s="365" t="b">
        <f t="shared" si="270"/>
        <v>0</v>
      </c>
      <c r="CC641" s="365" t="b">
        <f t="shared" si="271"/>
        <v>0</v>
      </c>
      <c r="CD641" s="365">
        <f t="shared" si="272"/>
        <v>0</v>
      </c>
      <c r="CE641" s="365" t="b">
        <f t="shared" si="273"/>
        <v>0</v>
      </c>
      <c r="CF641" s="365" t="b">
        <f t="shared" si="274"/>
        <v>0</v>
      </c>
      <c r="CG641" s="365" t="b">
        <f t="shared" si="275"/>
        <v>0</v>
      </c>
      <c r="CH641" s="365">
        <f t="shared" si="276"/>
        <v>0</v>
      </c>
      <c r="CI641" s="72" t="b">
        <f t="shared" si="277"/>
        <v>0</v>
      </c>
      <c r="CJ641" s="72" t="b">
        <f t="shared" si="278"/>
        <v>0</v>
      </c>
      <c r="CK641" s="72" t="b">
        <f t="shared" si="279"/>
        <v>0</v>
      </c>
      <c r="CL641" s="72">
        <f t="shared" si="280"/>
        <v>0</v>
      </c>
      <c r="CM641" s="72" t="b">
        <f t="shared" si="281"/>
        <v>0</v>
      </c>
      <c r="CN641" s="72" t="b">
        <f t="shared" si="282"/>
        <v>0</v>
      </c>
      <c r="CP641" s="13">
        <f t="shared" si="283"/>
        <v>0</v>
      </c>
      <c r="CQ641" s="13" t="b">
        <f t="shared" si="284"/>
        <v>0</v>
      </c>
      <c r="CR641" s="13" t="b">
        <f t="shared" si="285"/>
        <v>0</v>
      </c>
      <c r="CS641" s="13" t="b">
        <f t="shared" si="291"/>
        <v>0</v>
      </c>
      <c r="CT641" s="13" t="b">
        <f t="shared" si="290"/>
        <v>0</v>
      </c>
      <c r="CU641" s="13" t="b">
        <f t="shared" si="292"/>
        <v>0</v>
      </c>
      <c r="CV641" s="13" t="b">
        <f t="shared" si="286"/>
        <v>0</v>
      </c>
      <c r="CW641" s="13" t="b">
        <f t="shared" si="287"/>
        <v>0</v>
      </c>
      <c r="CX641" s="13" t="b">
        <f t="shared" si="288"/>
        <v>0</v>
      </c>
      <c r="CY641" s="13" t="b">
        <f t="shared" si="289"/>
        <v>0</v>
      </c>
    </row>
    <row r="642" spans="1:103" ht="15" thickBot="1">
      <c r="A642" s="933"/>
      <c r="B642" s="942"/>
      <c r="C642" s="942"/>
      <c r="D642" s="942"/>
      <c r="E642" s="942"/>
      <c r="F642" s="942"/>
      <c r="G642" s="942"/>
      <c r="H642" s="942"/>
      <c r="I642" s="942"/>
      <c r="J642" s="942"/>
      <c r="K642" s="942"/>
      <c r="L642" s="942"/>
      <c r="M642" s="942"/>
      <c r="N642" s="942"/>
      <c r="O642" s="176"/>
      <c r="P642" s="942"/>
      <c r="Q642" s="942"/>
      <c r="R642" s="942"/>
      <c r="S642" s="942"/>
      <c r="T642" s="942"/>
      <c r="U642" s="942"/>
      <c r="V642" s="942"/>
      <c r="W642" s="21"/>
      <c r="X642" s="21"/>
      <c r="Y642" s="21"/>
      <c r="Z642" s="21"/>
      <c r="AA642" s="21" t="s">
        <v>37</v>
      </c>
      <c r="AB642" s="55"/>
      <c r="AC642" s="55"/>
      <c r="AD642" s="21"/>
      <c r="AE642" s="942"/>
      <c r="AF642" s="334">
        <f t="shared" si="293"/>
        <v>0</v>
      </c>
      <c r="AG642" s="272">
        <f>IF(R642="kompletna",Q642*J642*0.0036*'lista, wskaźniki'!$F$13, IF(R642="częściowa",Q642*J642*0.0036*'lista, wskaźniki'!$F$14, IF(R642="brak",Q642*J642*0.0036*'lista, wskaźniki'!$F$15,)))</f>
        <v>0</v>
      </c>
      <c r="AH642" s="334">
        <f>IF(Y642="inne",K642*'lista, wskaźniki'!$E$35,IF(Y642="to samo źródło",0,IF(Y642=0,0)))</f>
        <v>0</v>
      </c>
      <c r="AI642" s="334" t="b">
        <f>IF(AA642="gaz z sieci",AC642*'lista, wskaźniki'!$D$21)</f>
        <v>0</v>
      </c>
      <c r="AJ642" s="272">
        <f>IF(AA642="węgiel",AB642*'lista, wskaźniki'!$D$20, IF('Sektor mieszkaniowy'!AA642="drewno",'Sektor mieszkaniowy'!AB642*'lista, wskaźniki'!$D$22,IF('Sektor mieszkaniowy'!AA642="pellet",AB642*'lista, wskaźniki'!$D$23,IF('Sektor mieszkaniowy'!AA642="gaz z sieci",AB642*'lista, wskaźniki'!$D$21,IF('Sektor mieszkaniowy'!AA642="olej opałowy",'Sektor mieszkaniowy'!AB642*'lista, wskaźniki'!$D$24)))))</f>
        <v>0</v>
      </c>
      <c r="AK642" s="1003"/>
      <c r="AL642" s="942"/>
      <c r="AM642" s="20">
        <f>IF(AA642="węgiel",AF642*1/3.6*'lista, wskaźniki'!$F$20,IF(AA642="drewno",AF642*1/3.6*'lista, wskaźniki'!$F$22,IF(AA642="pellet",AF642*1/3.6*'lista, wskaźniki'!$F$23,IF(AA642="gaz z sieci",AF642*1/3.6*'lista, wskaźniki'!$F$21,IF(AA642="olej opałowy",AF642*1/3.6*'lista, wskaźniki'!$F$24,0)))))</f>
        <v>0</v>
      </c>
      <c r="AN642" s="20">
        <f>IF(AA642="węgiel",AF642*'lista, wskaźniki'!$E$42,IF(AA642="drewno",AF642*'lista, wskaźniki'!$G$42,IF(AA642="pellet",AF642*'lista, wskaźniki'!$H$42,IF(AA642="gaz z sieci",AF642*'lista, wskaźniki'!$F$42,IF(AA642="olej opałowy",AF642*'lista, wskaźniki'!$I$42,0)))))</f>
        <v>0</v>
      </c>
      <c r="AO642" s="20">
        <f>IF(AA642="węgiel",AF642*'lista, wskaźniki'!$E$43,IF(AA642="drewno",AF642*'lista, wskaźniki'!$G$43,IF(AA642="pellet",AF642*'lista, wskaźniki'!$H$43,IF(AA642="gaz z sieci",AF642*'lista, wskaźniki'!$F$43,IF(AA642="olej opałowy",AF642*'lista, wskaźniki'!$I$43,0)))))</f>
        <v>0</v>
      </c>
      <c r="AP642" s="20">
        <f>IF(AA642="węgiel",AF642*'lista, wskaźniki'!$E$44,IF(AA642="drewno",AF642*'lista, wskaźniki'!$G$44,IF(AA642="pellet",AF642*'lista, wskaźniki'!$H$44,IF(AA642="gaz z sieci",AF642*'lista, wskaźniki'!$F$44,IF(AA642="olej opałowy",AF642*'lista, wskaźniki'!$I$44,0)))))</f>
        <v>0</v>
      </c>
      <c r="AQ642" s="20" t="b">
        <f>IF(Z642="gaz",AH642*1/3.6*'lista, wskaźniki'!$F$21,IF(Z642="energia elektryczna",AH642*1/3.6*'lista, wskaźniki'!$F$26))</f>
        <v>0</v>
      </c>
      <c r="AR642" s="20" t="b">
        <f>IF(Z642="gaz",AH642*'lista, wskaźniki'!$F$42,IF(Z642="energia elektryczna",AH642*0))</f>
        <v>0</v>
      </c>
      <c r="AS642" s="20" t="b">
        <f>IF(Z642="gaz",AH642*'lista, wskaźniki'!$F$43,IF(Z642="energia elektryczna",AH642*0))</f>
        <v>0</v>
      </c>
      <c r="AT642" s="20" t="b">
        <f>IF(Z642="gaz",AH642*'lista, wskaźniki'!$F$44,IF(Z642="energia elektryczna",AH642*0))</f>
        <v>0</v>
      </c>
      <c r="AU642" s="20">
        <f>AI642*1/3.6*'lista, wskaźniki'!$F$21</f>
        <v>0</v>
      </c>
      <c r="AV642" s="20">
        <f>AI642*'lista, wskaźniki'!$F$42</f>
        <v>0</v>
      </c>
      <c r="AW642" s="20">
        <f>AI642*'lista, wskaźniki'!$F$43</f>
        <v>0</v>
      </c>
      <c r="AX642" s="20">
        <f>AI642*'lista, wskaźniki'!$F$44</f>
        <v>0</v>
      </c>
      <c r="AY642" s="20">
        <f>AK642*'lista, wskaźniki'!$F$26</f>
        <v>0</v>
      </c>
      <c r="AZ642" s="20">
        <f t="shared" si="265"/>
        <v>0</v>
      </c>
      <c r="BA642" s="20">
        <f t="shared" si="266"/>
        <v>0</v>
      </c>
      <c r="BB642" s="20">
        <f t="shared" si="267"/>
        <v>0</v>
      </c>
      <c r="BC642" s="20">
        <f t="shared" si="268"/>
        <v>0</v>
      </c>
      <c r="BD642" s="942"/>
      <c r="BE642" s="942"/>
      <c r="BF642" s="942"/>
      <c r="BG642" s="942"/>
      <c r="BH642" s="21"/>
      <c r="BI642" s="942"/>
      <c r="BJ642" s="21"/>
      <c r="BK642" s="942"/>
      <c r="BL642" s="21"/>
      <c r="BM642" s="21"/>
      <c r="BN642" s="21"/>
      <c r="BO642" s="21"/>
      <c r="BP642" s="21"/>
      <c r="BQ642" s="21"/>
      <c r="BR642" s="21"/>
      <c r="BS642" s="1006"/>
      <c r="BT642" s="1006"/>
      <c r="BU642" s="1006"/>
      <c r="BV642" s="1006"/>
      <c r="BW642" s="1006"/>
      <c r="BX642" s="1006"/>
      <c r="BY642" s="1009"/>
      <c r="CA642" s="365" t="b">
        <f t="shared" si="269"/>
        <v>0</v>
      </c>
      <c r="CB642" s="365" t="b">
        <f t="shared" si="270"/>
        <v>0</v>
      </c>
      <c r="CC642" s="365" t="b">
        <f t="shared" si="271"/>
        <v>0</v>
      </c>
      <c r="CD642" s="365" t="b">
        <f t="shared" si="272"/>
        <v>0</v>
      </c>
      <c r="CE642" s="365">
        <f t="shared" si="273"/>
        <v>0</v>
      </c>
      <c r="CF642" s="365" t="b">
        <f t="shared" si="274"/>
        <v>0</v>
      </c>
      <c r="CG642" s="365" t="b">
        <f t="shared" si="275"/>
        <v>0</v>
      </c>
      <c r="CH642" s="365" t="b">
        <f t="shared" si="276"/>
        <v>0</v>
      </c>
      <c r="CI642" s="72" t="b">
        <f t="shared" si="277"/>
        <v>0</v>
      </c>
      <c r="CJ642" s="72" t="b">
        <f t="shared" si="278"/>
        <v>0</v>
      </c>
      <c r="CK642" s="72" t="b">
        <f t="shared" si="279"/>
        <v>0</v>
      </c>
      <c r="CL642" s="72">
        <f t="shared" si="280"/>
        <v>0</v>
      </c>
      <c r="CM642" s="72">
        <f t="shared" si="281"/>
        <v>0</v>
      </c>
      <c r="CN642" s="72" t="b">
        <f t="shared" si="282"/>
        <v>0</v>
      </c>
      <c r="CP642" s="13">
        <f t="shared" si="283"/>
        <v>0</v>
      </c>
      <c r="CQ642" s="13" t="b">
        <f t="shared" si="284"/>
        <v>0</v>
      </c>
      <c r="CR642" s="13" t="b">
        <f t="shared" si="285"/>
        <v>0</v>
      </c>
      <c r="CS642" s="13" t="b">
        <f t="shared" si="291"/>
        <v>0</v>
      </c>
      <c r="CT642" s="13" t="b">
        <f t="shared" si="290"/>
        <v>0</v>
      </c>
      <c r="CU642" s="13" t="b">
        <f t="shared" si="292"/>
        <v>0</v>
      </c>
      <c r="CV642" s="13" t="b">
        <f t="shared" si="286"/>
        <v>0</v>
      </c>
      <c r="CW642" s="13" t="b">
        <f t="shared" si="287"/>
        <v>0</v>
      </c>
      <c r="CX642" s="13" t="b">
        <f t="shared" si="288"/>
        <v>0</v>
      </c>
      <c r="CY642" s="13" t="b">
        <f t="shared" si="289"/>
        <v>0</v>
      </c>
    </row>
    <row r="643" spans="1:103" ht="15" thickBot="1">
      <c r="A643" s="931">
        <v>129</v>
      </c>
      <c r="B643" s="940" t="s">
        <v>235</v>
      </c>
      <c r="C643" s="940"/>
      <c r="D643" s="940" t="s">
        <v>1</v>
      </c>
      <c r="E643" s="940" t="s">
        <v>5</v>
      </c>
      <c r="F643" s="940"/>
      <c r="G643" s="940">
        <v>6</v>
      </c>
      <c r="H643" s="940"/>
      <c r="I643" s="940" t="s">
        <v>14</v>
      </c>
      <c r="J643" s="940">
        <v>120</v>
      </c>
      <c r="K643" s="940">
        <v>5</v>
      </c>
      <c r="L643" s="940" t="s">
        <v>16</v>
      </c>
      <c r="M643" s="940"/>
      <c r="N643" s="940" t="s">
        <v>16</v>
      </c>
      <c r="O643" s="174"/>
      <c r="P643" s="940" t="s">
        <v>16</v>
      </c>
      <c r="Q643" s="940">
        <f>IF(I643="&lt;1966",'lista, wskaźniki'!$G$4,IF(I643="1967-1985",'lista, wskaźniki'!$G$5,IF(I643="1986-1992",'lista, wskaźniki'!$G$6,IF(I643="1993-1996",'lista, wskaźniki'!$G$7,IF(I643="&gt;1997",'lista, wskaźniki'!$G$8,IF(I643=0,'lista, wskaźniki'!$G$4))))))</f>
        <v>115</v>
      </c>
      <c r="R643" s="940" t="s">
        <v>21</v>
      </c>
      <c r="S643" s="940" t="s">
        <v>28</v>
      </c>
      <c r="T643" s="940">
        <v>1.7</v>
      </c>
      <c r="U643" s="940">
        <v>2009</v>
      </c>
      <c r="V643" s="940"/>
      <c r="W643" s="20" t="s">
        <v>36</v>
      </c>
      <c r="X643" s="19" t="s">
        <v>39</v>
      </c>
      <c r="Y643" s="19" t="s">
        <v>42</v>
      </c>
      <c r="Z643" s="19"/>
      <c r="AA643" s="19" t="s">
        <v>35</v>
      </c>
      <c r="AB643" s="54"/>
      <c r="AC643" s="54"/>
      <c r="AD643" s="19"/>
      <c r="AE643" s="940">
        <v>12</v>
      </c>
      <c r="AF643" s="334">
        <f t="shared" si="293"/>
        <v>0</v>
      </c>
      <c r="AG643" s="272">
        <v>0</v>
      </c>
      <c r="AH643" s="334">
        <f>IF(Y643="inne",K643*'lista, wskaźniki'!$E$35,IF(Y643="to samo źródło",0,IF(Y643=0,0)))</f>
        <v>0</v>
      </c>
      <c r="AI643" s="334" t="b">
        <f>IF(AA643="gaz z sieci",AC643*'lista, wskaźniki'!$D$21)</f>
        <v>0</v>
      </c>
      <c r="AJ643" s="272">
        <f>IF(AA643="węgiel",AB643*'lista, wskaźniki'!$D$20, IF('Sektor mieszkaniowy'!AA643="drewno",'Sektor mieszkaniowy'!AB643*'lista, wskaźniki'!$D$22,IF('Sektor mieszkaniowy'!AA643="pellet",AB643*'lista, wskaźniki'!$D$23,IF('Sektor mieszkaniowy'!AA643="gaz z sieci",AB643*'lista, wskaźniki'!$D$21,IF('Sektor mieszkaniowy'!AA643="olej opałowy",'Sektor mieszkaniowy'!AB643*'lista, wskaźniki'!$D$24)))))</f>
        <v>0</v>
      </c>
      <c r="AK643" s="1001"/>
      <c r="AL643" s="940">
        <v>1800</v>
      </c>
      <c r="AM643" s="20">
        <f>IF(AA643="węgiel",AF643*1/3.6*'lista, wskaźniki'!$F$20,IF(AA643="drewno",AF643*1/3.6*'lista, wskaźniki'!$F$22,IF(AA643="pellet",AF643*1/3.6*'lista, wskaźniki'!$F$23,IF(AA643="gaz z sieci",AF643*1/3.6*'lista, wskaźniki'!$F$21,IF(AA643="olej opałowy",AF643*1/3.6*'lista, wskaźniki'!$F$24,0)))))</f>
        <v>0</v>
      </c>
      <c r="AN643" s="20">
        <f>IF(AA643="węgiel",AF643*'lista, wskaźniki'!$E$42,IF(AA643="drewno",AF643*'lista, wskaźniki'!$G$42,IF(AA643="pellet",AF643*'lista, wskaźniki'!$H$42,IF(AA643="gaz z sieci",AF643*'lista, wskaźniki'!$F$42,IF(AA643="olej opałowy",AF643*'lista, wskaźniki'!$I$42,0)))))</f>
        <v>0</v>
      </c>
      <c r="AO643" s="20">
        <f>IF(AA643="węgiel",AF643*'lista, wskaźniki'!$E$43,IF(AA643="drewno",AF643*'lista, wskaźniki'!$G$43,IF(AA643="pellet",AF643*'lista, wskaźniki'!$H$43,IF(AA643="gaz z sieci",AF643*'lista, wskaźniki'!$F$43,IF(AA643="olej opałowy",AF643*'lista, wskaźniki'!$I$43,0)))))</f>
        <v>0</v>
      </c>
      <c r="AP643" s="20">
        <f>IF(AA643="węgiel",AF643*'lista, wskaźniki'!$E$44,IF(AA643="drewno",AF643*'lista, wskaźniki'!$G$44,IF(AA643="pellet",AF643*'lista, wskaźniki'!$H$44,IF(AA643="gaz z sieci",AF643*'lista, wskaźniki'!$F$44,IF(AA643="olej opałowy",AF643*'lista, wskaźniki'!$I$44,0)))))</f>
        <v>0</v>
      </c>
      <c r="AQ643" s="20" t="b">
        <f>IF(Z643="gaz",AH643*1/3.6*'lista, wskaźniki'!$F$21,IF(Z643="energia elektryczna",AH643*1/3.6*'lista, wskaźniki'!$F$26))</f>
        <v>0</v>
      </c>
      <c r="AR643" s="20" t="b">
        <f>IF(Z643="gaz",AH643*'lista, wskaźniki'!$F$42,IF(Z643="energia elektryczna",AH643*0))</f>
        <v>0</v>
      </c>
      <c r="AS643" s="20" t="b">
        <f>IF(Z643="gaz",AH643*'lista, wskaźniki'!$F$43,IF(Z643="energia elektryczna",AH643*0))</f>
        <v>0</v>
      </c>
      <c r="AT643" s="20" t="b">
        <f>IF(Z643="gaz",AH643*'lista, wskaźniki'!$F$44,IF(Z643="energia elektryczna",AH643*0))</f>
        <v>0</v>
      </c>
      <c r="AU643" s="20">
        <f>AI643*1/3.6*'lista, wskaźniki'!$F$21</f>
        <v>0</v>
      </c>
      <c r="AV643" s="20">
        <f>AI643*'lista, wskaźniki'!$F$42</f>
        <v>0</v>
      </c>
      <c r="AW643" s="20">
        <f>AI643*'lista, wskaźniki'!$F$43</f>
        <v>0</v>
      </c>
      <c r="AX643" s="20">
        <f>AI643*'lista, wskaźniki'!$F$44</f>
        <v>0</v>
      </c>
      <c r="AY643" s="20">
        <f>AK643*'lista, wskaźniki'!$F$26</f>
        <v>0</v>
      </c>
      <c r="AZ643" s="20">
        <f t="shared" si="265"/>
        <v>0</v>
      </c>
      <c r="BA643" s="20">
        <f t="shared" si="266"/>
        <v>0</v>
      </c>
      <c r="BB643" s="20">
        <f t="shared" si="267"/>
        <v>0</v>
      </c>
      <c r="BC643" s="20">
        <f t="shared" si="268"/>
        <v>0</v>
      </c>
      <c r="BD643" s="940"/>
      <c r="BE643" s="940"/>
      <c r="BF643" s="940"/>
      <c r="BG643" s="940"/>
      <c r="BH643" s="19"/>
      <c r="BI643" s="940" t="s">
        <v>16</v>
      </c>
      <c r="BJ643" s="19" t="s">
        <v>52</v>
      </c>
      <c r="BK643" s="940" t="s">
        <v>17</v>
      </c>
      <c r="BL643" s="19"/>
      <c r="BM643" s="19"/>
      <c r="BN643" s="19"/>
      <c r="BO643" s="19" t="s">
        <v>57</v>
      </c>
      <c r="BP643" s="19" t="s">
        <v>52</v>
      </c>
      <c r="BQ643" s="19" t="s">
        <v>120</v>
      </c>
      <c r="BR643" s="19">
        <v>1</v>
      </c>
      <c r="BS643" s="1004">
        <v>10000</v>
      </c>
      <c r="BT643" s="1004"/>
      <c r="BU643" s="1004">
        <v>1000</v>
      </c>
      <c r="BV643" s="1004"/>
      <c r="BW643" s="1004"/>
      <c r="BX643" s="1004">
        <v>5000</v>
      </c>
      <c r="BY643" s="1007"/>
      <c r="CA643" s="365">
        <f t="shared" si="269"/>
        <v>0</v>
      </c>
      <c r="CB643" s="365" t="b">
        <f t="shared" si="270"/>
        <v>0</v>
      </c>
      <c r="CC643" s="365" t="b">
        <f t="shared" si="271"/>
        <v>0</v>
      </c>
      <c r="CD643" s="365" t="b">
        <f t="shared" si="272"/>
        <v>0</v>
      </c>
      <c r="CE643" s="365" t="b">
        <f t="shared" si="273"/>
        <v>0</v>
      </c>
      <c r="CF643" s="365" t="b">
        <f t="shared" si="274"/>
        <v>0</v>
      </c>
      <c r="CG643" s="365" t="b">
        <f t="shared" si="275"/>
        <v>0</v>
      </c>
      <c r="CH643" s="365" t="b">
        <f t="shared" si="276"/>
        <v>0</v>
      </c>
      <c r="CI643" s="72">
        <f t="shared" si="277"/>
        <v>0</v>
      </c>
      <c r="CJ643" s="72" t="b">
        <f t="shared" si="278"/>
        <v>0</v>
      </c>
      <c r="CK643" s="72" t="b">
        <f t="shared" si="279"/>
        <v>0</v>
      </c>
      <c r="CL643" s="72">
        <f t="shared" si="280"/>
        <v>0</v>
      </c>
      <c r="CM643" s="72" t="b">
        <f t="shared" si="281"/>
        <v>0</v>
      </c>
      <c r="CN643" s="72" t="b">
        <f t="shared" si="282"/>
        <v>0</v>
      </c>
      <c r="CP643" s="13" t="b">
        <f t="shared" si="283"/>
        <v>0</v>
      </c>
      <c r="CQ643" s="13" t="b">
        <f t="shared" si="284"/>
        <v>0</v>
      </c>
      <c r="CR643" s="13" t="b">
        <f t="shared" si="285"/>
        <v>0</v>
      </c>
      <c r="CS643" s="13" t="b">
        <f t="shared" si="291"/>
        <v>0</v>
      </c>
      <c r="CT643" s="13" t="b">
        <f t="shared" si="290"/>
        <v>0</v>
      </c>
      <c r="CU643" s="13" t="b">
        <f t="shared" si="292"/>
        <v>0</v>
      </c>
      <c r="CV643" s="13" t="b">
        <f t="shared" si="286"/>
        <v>0</v>
      </c>
      <c r="CW643" s="13" t="b">
        <f t="shared" si="287"/>
        <v>0</v>
      </c>
      <c r="CX643" s="13">
        <f t="shared" si="288"/>
        <v>120</v>
      </c>
      <c r="CY643" s="13">
        <f t="shared" si="289"/>
        <v>120</v>
      </c>
    </row>
    <row r="644" spans="1:103" ht="15" thickBot="1">
      <c r="A644" s="932"/>
      <c r="B644" s="941"/>
      <c r="C644" s="941"/>
      <c r="D644" s="941"/>
      <c r="E644" s="941"/>
      <c r="F644" s="941"/>
      <c r="G644" s="941"/>
      <c r="H644" s="941"/>
      <c r="I644" s="941"/>
      <c r="J644" s="941"/>
      <c r="K644" s="941"/>
      <c r="L644" s="941"/>
      <c r="M644" s="941"/>
      <c r="N644" s="941"/>
      <c r="O644" s="175"/>
      <c r="P644" s="941"/>
      <c r="Q644" s="941"/>
      <c r="R644" s="941"/>
      <c r="S644" s="941"/>
      <c r="T644" s="941"/>
      <c r="U644" s="941"/>
      <c r="V644" s="941"/>
      <c r="W644" s="20"/>
      <c r="X644" s="20"/>
      <c r="Y644" s="20"/>
      <c r="Z644" s="20"/>
      <c r="AA644" s="20" t="s">
        <v>36</v>
      </c>
      <c r="AB644" s="22">
        <v>15</v>
      </c>
      <c r="AC644" s="22"/>
      <c r="AD644" s="20">
        <v>1500</v>
      </c>
      <c r="AE644" s="941"/>
      <c r="AF644" s="334">
        <f t="shared" si="293"/>
        <v>131.905</v>
      </c>
      <c r="AG644" s="272">
        <v>29.81</v>
      </c>
      <c r="AH644" s="334">
        <f>IF(Y644="inne",K644*'lista, wskaźniki'!$E$35,IF(Y644="to samo źródło",0,IF(Y644=0,0)))</f>
        <v>0</v>
      </c>
      <c r="AI644" s="334" t="b">
        <f>IF(AA644="gaz z sieci",AC644*'lista, wskaźniki'!$D$21)</f>
        <v>0</v>
      </c>
      <c r="AJ644" s="272">
        <f>IF(AA644="węgiel",AB644*'lista, wskaźniki'!$D$20, IF('Sektor mieszkaniowy'!AA644="drewno",'Sektor mieszkaniowy'!AB644*'lista, wskaźniki'!$D$22,IF('Sektor mieszkaniowy'!AA644="pellet",AB644*'lista, wskaźniki'!$D$23,IF('Sektor mieszkaniowy'!AA644="gaz z sieci",AB644*'lista, wskaźniki'!$D$21,IF('Sektor mieszkaniowy'!AA644="olej opałowy",'Sektor mieszkaniowy'!AB644*'lista, wskaźniki'!$D$24)))))</f>
        <v>234</v>
      </c>
      <c r="AK644" s="1002"/>
      <c r="AL644" s="941"/>
      <c r="AM644" s="20">
        <f>IF(AA644="węgiel",AF644*1/3.6*'lista, wskaźniki'!$F$20,IF(AA644="drewno",AF644*1/3.6*'lista, wskaźniki'!$F$22,IF(AA644="pellet",AF644*1/3.6*'lista, wskaźniki'!$F$23,IF(AA644="gaz z sieci",AF644*1/3.6*'lista, wskaźniki'!$F$21,IF(AA644="olej opałowy",AF644*1/3.6*'lista, wskaźniki'!$F$24,0)))))</f>
        <v>0</v>
      </c>
      <c r="AN644" s="20">
        <f>IF(AA644="węgiel",AF644*'lista, wskaźniki'!$E$42,IF(AA644="drewno",AF644*'lista, wskaźniki'!$G$42,IF(AA644="pellet",AF644*'lista, wskaźniki'!$H$42,IF(AA644="gaz z sieci",AF644*'lista, wskaźniki'!$F$42,IF(AA644="olej opałowy",AF644*'lista, wskaźniki'!$I$42,0)))))</f>
        <v>0.10684304999999999</v>
      </c>
      <c r="AO644" s="20">
        <f>IF(AA644="węgiel",AF644*'lista, wskaźniki'!$E$43,IF(AA644="drewno",AF644*'lista, wskaźniki'!$G$43,IF(AA644="pellet",AF644*'lista, wskaźniki'!$H$43,IF(AA644="gaz z sieci",AF644*'lista, wskaźniki'!$F$43,IF(AA644="olej opałowy",AF644*'lista, wskaźniki'!$I$43,0)))))</f>
        <v>0.10684304999999999</v>
      </c>
      <c r="AP644" s="20">
        <f>IF(AA644="węgiel",AF644*'lista, wskaźniki'!$E$44,IF(AA644="drewno",AF644*'lista, wskaźniki'!$G$44,IF(AA644="pellet",AF644*'lista, wskaźniki'!$H$44,IF(AA644="gaz z sieci",AF644*'lista, wskaźniki'!$F$44,IF(AA644="olej opałowy",AF644*'lista, wskaźniki'!$I$44,0)))))</f>
        <v>3.2976250000000001E-5</v>
      </c>
      <c r="AQ644" s="20" t="b">
        <f>IF(Z644="gaz",AH644*1/3.6*'lista, wskaźniki'!$F$21,IF(Z644="energia elektryczna",AH644*1/3.6*'lista, wskaźniki'!$F$26))</f>
        <v>0</v>
      </c>
      <c r="AR644" s="20" t="b">
        <f>IF(Z644="gaz",AH644*'lista, wskaźniki'!$F$42,IF(Z644="energia elektryczna",AH644*0))</f>
        <v>0</v>
      </c>
      <c r="AS644" s="20" t="b">
        <f>IF(Z644="gaz",AH644*'lista, wskaźniki'!$F$43,IF(Z644="energia elektryczna",AH644*0))</f>
        <v>0</v>
      </c>
      <c r="AT644" s="20" t="b">
        <f>IF(Z644="gaz",AH644*'lista, wskaźniki'!$F$44,IF(Z644="energia elektryczna",AH644*0))</f>
        <v>0</v>
      </c>
      <c r="AU644" s="20">
        <f>AI644*1/3.6*'lista, wskaźniki'!$F$21</f>
        <v>0</v>
      </c>
      <c r="AV644" s="20">
        <f>AI644*'lista, wskaźniki'!$F$42</f>
        <v>0</v>
      </c>
      <c r="AW644" s="20">
        <f>AI644*'lista, wskaźniki'!$F$43</f>
        <v>0</v>
      </c>
      <c r="AX644" s="20">
        <f>AI644*'lista, wskaźniki'!$F$44</f>
        <v>0</v>
      </c>
      <c r="AY644" s="20">
        <f>AK644*'lista, wskaźniki'!$F$26</f>
        <v>0</v>
      </c>
      <c r="AZ644" s="20">
        <f t="shared" ref="AZ644:AZ707" si="294">AM644+AQ644+AU644+AY644</f>
        <v>0</v>
      </c>
      <c r="BA644" s="20">
        <f t="shared" ref="BA644:BA707" si="295">AN644+AR644+AV644</f>
        <v>0.10684304999999999</v>
      </c>
      <c r="BB644" s="20">
        <f t="shared" ref="BB644:BB707" si="296">AO644+AS644+AW644</f>
        <v>0.10684304999999999</v>
      </c>
      <c r="BC644" s="20">
        <f t="shared" ref="BC644:BC707" si="297">AP644+AT644+AX644</f>
        <v>3.2976250000000001E-5</v>
      </c>
      <c r="BD644" s="941"/>
      <c r="BE644" s="941"/>
      <c r="BF644" s="941"/>
      <c r="BG644" s="941"/>
      <c r="BH644" s="20"/>
      <c r="BI644" s="941"/>
      <c r="BJ644" s="20"/>
      <c r="BK644" s="941"/>
      <c r="BL644" s="20"/>
      <c r="BM644" s="20"/>
      <c r="BN644" s="20"/>
      <c r="BO644" s="20"/>
      <c r="BP644" s="20"/>
      <c r="BQ644" s="20"/>
      <c r="BR644" s="20"/>
      <c r="BS644" s="1005"/>
      <c r="BT644" s="1005"/>
      <c r="BU644" s="1005"/>
      <c r="BV644" s="1005"/>
      <c r="BW644" s="1005"/>
      <c r="BX644" s="1005"/>
      <c r="BY644" s="1008"/>
      <c r="CA644" s="365" t="b">
        <f t="shared" ref="CA644:CA707" si="298">IF(AA644="węgiel",AF644)</f>
        <v>0</v>
      </c>
      <c r="CB644" s="365">
        <f t="shared" ref="CB644:CB707" si="299">IF(AA644="drewno",AF644)</f>
        <v>131.905</v>
      </c>
      <c r="CC644" s="365" t="b">
        <f t="shared" ref="CC644:CC707" si="300">IF(AA644="pellet",AF644)</f>
        <v>0</v>
      </c>
      <c r="CD644" s="365" t="b">
        <f t="shared" ref="CD644:CD707" si="301">IF(AA644="gaz z sieci",AF644)</f>
        <v>0</v>
      </c>
      <c r="CE644" s="365" t="b">
        <f t="shared" ref="CE644:CE707" si="302">IF(AA644="olej opałowy",AF644)</f>
        <v>0</v>
      </c>
      <c r="CF644" s="365" t="b">
        <f t="shared" ref="CF644:CF707" si="303">IF(Z644="gaz",AH644)</f>
        <v>0</v>
      </c>
      <c r="CG644" s="365" t="b">
        <f t="shared" ref="CG644:CG707" si="304">IF(Z644="energia elektryczna",AH644)</f>
        <v>0</v>
      </c>
      <c r="CH644" s="365" t="b">
        <f t="shared" ref="CH644:CH707" si="305">IF(AA644="gaz z sieci",AI644)</f>
        <v>0</v>
      </c>
      <c r="CI644" s="72" t="b">
        <f t="shared" ref="CI644:CI707" si="306">CA644</f>
        <v>0</v>
      </c>
      <c r="CJ644" s="72">
        <f t="shared" ref="CJ644:CJ707" si="307">CB644</f>
        <v>131.905</v>
      </c>
      <c r="CK644" s="72" t="b">
        <f t="shared" ref="CK644:CK707" si="308">CC644</f>
        <v>0</v>
      </c>
      <c r="CL644" s="72">
        <f t="shared" ref="CL644:CL707" si="309">CD644+CF644</f>
        <v>0</v>
      </c>
      <c r="CM644" s="72" t="b">
        <f t="shared" ref="CM644:CM707" si="310">CE644</f>
        <v>0</v>
      </c>
      <c r="CN644" s="72" t="b">
        <f t="shared" ref="CN644:CN707" si="311">CG644</f>
        <v>0</v>
      </c>
      <c r="CP644" s="13">
        <f t="shared" ref="CP644:CP707" si="312">IF(I644="&lt;1966",J644,IF(I644&lt;1966,J644))</f>
        <v>0</v>
      </c>
      <c r="CQ644" s="13" t="b">
        <f t="shared" ref="CQ644:CQ707" si="313">IF(R644="kompletna",CP644,IF(R644="częściowa",0.5*CP644,IF(R644="brak",0*CP644)))</f>
        <v>0</v>
      </c>
      <c r="CR644" s="13" t="b">
        <f t="shared" ref="CR644:CR707" si="314">IF(I644="1967-1985",J644)</f>
        <v>0</v>
      </c>
      <c r="CS644" s="13" t="b">
        <f t="shared" si="291"/>
        <v>0</v>
      </c>
      <c r="CT644" s="13" t="b">
        <f t="shared" si="290"/>
        <v>0</v>
      </c>
      <c r="CU644" s="13" t="b">
        <f t="shared" si="292"/>
        <v>0</v>
      </c>
      <c r="CV644" s="13" t="b">
        <f t="shared" ref="CV644:CV707" si="315">IF(I644="1993-1996",J644)</f>
        <v>0</v>
      </c>
      <c r="CW644" s="13" t="b">
        <f t="shared" ref="CW644:CW707" si="316">IF(R644="kompletna",CV644,IF(R644="częściowa",0.5*CV644,IF(R644="brak",0*CV644)))</f>
        <v>0</v>
      </c>
      <c r="CX644" s="13" t="b">
        <f t="shared" ref="CX644:CX707" si="317">IF(I644="&gt;1997",J644)</f>
        <v>0</v>
      </c>
      <c r="CY644" s="13" t="b">
        <f t="shared" ref="CY644:CY707" si="318">IF(R644="kompletna",CX644,IF(R644="częściowa",0.5*CX644,IF(R644="brak",0*CX644)))</f>
        <v>0</v>
      </c>
    </row>
    <row r="645" spans="1:103" ht="15" thickBot="1">
      <c r="A645" s="932"/>
      <c r="B645" s="941"/>
      <c r="C645" s="941"/>
      <c r="D645" s="941"/>
      <c r="E645" s="941"/>
      <c r="F645" s="941"/>
      <c r="G645" s="941"/>
      <c r="H645" s="941"/>
      <c r="I645" s="941"/>
      <c r="J645" s="941"/>
      <c r="K645" s="941"/>
      <c r="L645" s="941"/>
      <c r="M645" s="941"/>
      <c r="N645" s="941"/>
      <c r="O645" s="175"/>
      <c r="P645" s="941"/>
      <c r="Q645" s="941"/>
      <c r="R645" s="941"/>
      <c r="S645" s="941"/>
      <c r="T645" s="941"/>
      <c r="U645" s="941"/>
      <c r="V645" s="941"/>
      <c r="W645" s="20"/>
      <c r="X645" s="20"/>
      <c r="Y645" s="20"/>
      <c r="Z645" s="20"/>
      <c r="AA645" s="20" t="s">
        <v>50</v>
      </c>
      <c r="AB645" s="22"/>
      <c r="AC645" s="22"/>
      <c r="AD645" s="20"/>
      <c r="AE645" s="941"/>
      <c r="AF645" s="334">
        <f t="shared" si="293"/>
        <v>0</v>
      </c>
      <c r="AG645" s="272">
        <f>IF(R645="kompletna",Q645*J645*0.0036*'lista, wskaźniki'!$F$13, IF(R645="częściowa",Q645*J645*0.0036*'lista, wskaźniki'!$F$14, IF(R645="brak",Q645*J645*0.0036*'lista, wskaźniki'!$F$15,)))</f>
        <v>0</v>
      </c>
      <c r="AH645" s="334">
        <f>IF(Y645="inne",K645*'lista, wskaźniki'!$E$35,IF(Y645="to samo źródło",0,IF(Y645=0,0)))</f>
        <v>0</v>
      </c>
      <c r="AI645" s="334" t="b">
        <f>IF(AA645="gaz z sieci",AC645*'lista, wskaźniki'!$D$21)</f>
        <v>0</v>
      </c>
      <c r="AJ645" s="272">
        <f>IF(AA645="węgiel",AB645*'lista, wskaźniki'!$D$20, IF('Sektor mieszkaniowy'!AA645="drewno",'Sektor mieszkaniowy'!AB645*'lista, wskaźniki'!$D$22,IF('Sektor mieszkaniowy'!AA645="pellet",AB645*'lista, wskaźniki'!$D$23,IF('Sektor mieszkaniowy'!AA645="gaz z sieci",AB645*'lista, wskaźniki'!$D$21,IF('Sektor mieszkaniowy'!AA645="olej opałowy",'Sektor mieszkaniowy'!AB645*'lista, wskaźniki'!$D$24)))))</f>
        <v>0</v>
      </c>
      <c r="AK645" s="1002"/>
      <c r="AL645" s="941"/>
      <c r="AM645" s="20">
        <f>IF(AA645="węgiel",AF645*1/3.6*'lista, wskaźniki'!$F$20,IF(AA645="drewno",AF645*1/3.6*'lista, wskaźniki'!$F$22,IF(AA645="pellet",AF645*1/3.6*'lista, wskaźniki'!$F$23,IF(AA645="gaz z sieci",AF645*1/3.6*'lista, wskaźniki'!$F$21,IF(AA645="olej opałowy",AF645*1/3.6*'lista, wskaźniki'!$F$24,0)))))</f>
        <v>0</v>
      </c>
      <c r="AN645" s="20">
        <f>IF(AA645="węgiel",AF645*'lista, wskaźniki'!$E$42,IF(AA645="drewno",AF645*'lista, wskaźniki'!$G$42,IF(AA645="pellet",AF645*'lista, wskaźniki'!$H$42,IF(AA645="gaz z sieci",AF645*'lista, wskaźniki'!$F$42,IF(AA645="olej opałowy",AF645*'lista, wskaźniki'!$I$42,0)))))</f>
        <v>0</v>
      </c>
      <c r="AO645" s="20">
        <f>IF(AA645="węgiel",AF645*'lista, wskaźniki'!$E$43,IF(AA645="drewno",AF645*'lista, wskaźniki'!$G$43,IF(AA645="pellet",AF645*'lista, wskaźniki'!$H$43,IF(AA645="gaz z sieci",AF645*'lista, wskaźniki'!$F$43,IF(AA645="olej opałowy",AF645*'lista, wskaźniki'!$I$43,0)))))</f>
        <v>0</v>
      </c>
      <c r="AP645" s="20">
        <f>IF(AA645="węgiel",AF645*'lista, wskaźniki'!$E$44,IF(AA645="drewno",AF645*'lista, wskaźniki'!$G$44,IF(AA645="pellet",AF645*'lista, wskaźniki'!$H$44,IF(AA645="gaz z sieci",AF645*'lista, wskaźniki'!$F$44,IF(AA645="olej opałowy",AF645*'lista, wskaźniki'!$I$44,0)))))</f>
        <v>0</v>
      </c>
      <c r="AQ645" s="20" t="b">
        <f>IF(Z645="gaz",AH645*1/3.6*'lista, wskaźniki'!$F$21,IF(Z645="energia elektryczna",AH645*1/3.6*'lista, wskaźniki'!$F$26))</f>
        <v>0</v>
      </c>
      <c r="AR645" s="20" t="b">
        <f>IF(Z645="gaz",AH645*'lista, wskaźniki'!$F$42,IF(Z645="energia elektryczna",AH645*0))</f>
        <v>0</v>
      </c>
      <c r="AS645" s="20" t="b">
        <f>IF(Z645="gaz",AH645*'lista, wskaźniki'!$F$43,IF(Z645="energia elektryczna",AH645*0))</f>
        <v>0</v>
      </c>
      <c r="AT645" s="20" t="b">
        <f>IF(Z645="gaz",AH645*'lista, wskaźniki'!$F$44,IF(Z645="energia elektryczna",AH645*0))</f>
        <v>0</v>
      </c>
      <c r="AU645" s="20">
        <f>AI645*1/3.6*'lista, wskaźniki'!$F$21</f>
        <v>0</v>
      </c>
      <c r="AV645" s="20">
        <f>AI645*'lista, wskaźniki'!$F$42</f>
        <v>0</v>
      </c>
      <c r="AW645" s="20">
        <f>AI645*'lista, wskaźniki'!$F$43</f>
        <v>0</v>
      </c>
      <c r="AX645" s="20">
        <f>AI645*'lista, wskaźniki'!$F$44</f>
        <v>0</v>
      </c>
      <c r="AY645" s="20">
        <f>AK645*'lista, wskaźniki'!$F$26</f>
        <v>0</v>
      </c>
      <c r="AZ645" s="20">
        <f t="shared" si="294"/>
        <v>0</v>
      </c>
      <c r="BA645" s="20">
        <f t="shared" si="295"/>
        <v>0</v>
      </c>
      <c r="BB645" s="20">
        <f t="shared" si="296"/>
        <v>0</v>
      </c>
      <c r="BC645" s="20">
        <f t="shared" si="297"/>
        <v>0</v>
      </c>
      <c r="BD645" s="941"/>
      <c r="BE645" s="941"/>
      <c r="BF645" s="941"/>
      <c r="BG645" s="941"/>
      <c r="BH645" s="20"/>
      <c r="BI645" s="941"/>
      <c r="BJ645" s="20"/>
      <c r="BK645" s="941"/>
      <c r="BL645" s="20"/>
      <c r="BM645" s="20"/>
      <c r="BN645" s="20"/>
      <c r="BO645" s="20"/>
      <c r="BP645" s="20"/>
      <c r="BQ645" s="20"/>
      <c r="BR645" s="20"/>
      <c r="BS645" s="1005"/>
      <c r="BT645" s="1005"/>
      <c r="BU645" s="1005"/>
      <c r="BV645" s="1005"/>
      <c r="BW645" s="1005"/>
      <c r="BX645" s="1005"/>
      <c r="BY645" s="1008"/>
      <c r="CA645" s="365" t="b">
        <f t="shared" si="298"/>
        <v>0</v>
      </c>
      <c r="CB645" s="365" t="b">
        <f t="shared" si="299"/>
        <v>0</v>
      </c>
      <c r="CC645" s="365">
        <f t="shared" si="300"/>
        <v>0</v>
      </c>
      <c r="CD645" s="365" t="b">
        <f t="shared" si="301"/>
        <v>0</v>
      </c>
      <c r="CE645" s="365" t="b">
        <f t="shared" si="302"/>
        <v>0</v>
      </c>
      <c r="CF645" s="365" t="b">
        <f t="shared" si="303"/>
        <v>0</v>
      </c>
      <c r="CG645" s="365" t="b">
        <f t="shared" si="304"/>
        <v>0</v>
      </c>
      <c r="CH645" s="365" t="b">
        <f t="shared" si="305"/>
        <v>0</v>
      </c>
      <c r="CI645" s="72" t="b">
        <f t="shared" si="306"/>
        <v>0</v>
      </c>
      <c r="CJ645" s="72" t="b">
        <f t="shared" si="307"/>
        <v>0</v>
      </c>
      <c r="CK645" s="72">
        <f t="shared" si="308"/>
        <v>0</v>
      </c>
      <c r="CL645" s="72">
        <f t="shared" si="309"/>
        <v>0</v>
      </c>
      <c r="CM645" s="72" t="b">
        <f t="shared" si="310"/>
        <v>0</v>
      </c>
      <c r="CN645" s="72" t="b">
        <f t="shared" si="311"/>
        <v>0</v>
      </c>
      <c r="CP645" s="13">
        <f t="shared" si="312"/>
        <v>0</v>
      </c>
      <c r="CQ645" s="13" t="b">
        <f t="shared" si="313"/>
        <v>0</v>
      </c>
      <c r="CR645" s="13" t="b">
        <f t="shared" si="314"/>
        <v>0</v>
      </c>
      <c r="CS645" s="13" t="b">
        <f t="shared" si="291"/>
        <v>0</v>
      </c>
      <c r="CT645" s="13" t="b">
        <f t="shared" ref="CT645:CT708" si="319">IF(I645="1986-1992",J645)</f>
        <v>0</v>
      </c>
      <c r="CU645" s="13" t="b">
        <f t="shared" si="292"/>
        <v>0</v>
      </c>
      <c r="CV645" s="13" t="b">
        <f t="shared" si="315"/>
        <v>0</v>
      </c>
      <c r="CW645" s="13" t="b">
        <f t="shared" si="316"/>
        <v>0</v>
      </c>
      <c r="CX645" s="13" t="b">
        <f t="shared" si="317"/>
        <v>0</v>
      </c>
      <c r="CY645" s="13" t="b">
        <f t="shared" si="318"/>
        <v>0</v>
      </c>
    </row>
    <row r="646" spans="1:103" ht="15" thickBot="1">
      <c r="A646" s="932"/>
      <c r="B646" s="941"/>
      <c r="C646" s="941"/>
      <c r="D646" s="941"/>
      <c r="E646" s="941"/>
      <c r="F646" s="941"/>
      <c r="G646" s="941"/>
      <c r="H646" s="941"/>
      <c r="I646" s="941"/>
      <c r="J646" s="941"/>
      <c r="K646" s="941"/>
      <c r="L646" s="941"/>
      <c r="M646" s="941"/>
      <c r="N646" s="941"/>
      <c r="O646" s="175"/>
      <c r="P646" s="941"/>
      <c r="Q646" s="941"/>
      <c r="R646" s="941"/>
      <c r="S646" s="941"/>
      <c r="T646" s="941"/>
      <c r="U646" s="941"/>
      <c r="V646" s="941"/>
      <c r="W646" s="20"/>
      <c r="X646" s="20"/>
      <c r="Y646" s="20"/>
      <c r="Z646" s="20"/>
      <c r="AA646" s="20" t="s">
        <v>38</v>
      </c>
      <c r="AB646" s="22"/>
      <c r="AC646" s="22"/>
      <c r="AD646" s="20"/>
      <c r="AE646" s="941"/>
      <c r="AF646" s="334">
        <f t="shared" si="293"/>
        <v>0</v>
      </c>
      <c r="AG646" s="272">
        <f>IF(R646="kompletna",Q646*J646*0.0036*'lista, wskaźniki'!$F$13, IF(R646="częściowa",Q646*J646*0.0036*'lista, wskaźniki'!$F$14, IF(R646="brak",Q646*J646*0.0036*'lista, wskaźniki'!$F$15,)))</f>
        <v>0</v>
      </c>
      <c r="AH646" s="334">
        <f>IF(Y646="inne",K646*'lista, wskaźniki'!$E$35,IF(Y646="to samo źródło",0,IF(Y646=0,0)))</f>
        <v>0</v>
      </c>
      <c r="AI646" s="334">
        <f>IF(AA646="gaz z sieci",AC646*'lista, wskaźniki'!$D$21)</f>
        <v>0</v>
      </c>
      <c r="AJ646" s="272">
        <f>IF(AA646="węgiel",AB646*'lista, wskaźniki'!$D$20, IF('Sektor mieszkaniowy'!AA646="drewno",'Sektor mieszkaniowy'!AB646*'lista, wskaźniki'!$D$22,IF('Sektor mieszkaniowy'!AA646="pellet",AB646*'lista, wskaźniki'!$D$23,IF('Sektor mieszkaniowy'!AA646="gaz z sieci",AB646*'lista, wskaźniki'!$D$21,IF('Sektor mieszkaniowy'!AA646="olej opałowy",'Sektor mieszkaniowy'!AB646*'lista, wskaźniki'!$D$24)))))</f>
        <v>0</v>
      </c>
      <c r="AK646" s="1002"/>
      <c r="AL646" s="941"/>
      <c r="AM646" s="20">
        <f>IF(AA646="węgiel",AF646*1/3.6*'lista, wskaźniki'!$F$20,IF(AA646="drewno",AF646*1/3.6*'lista, wskaźniki'!$F$22,IF(AA646="pellet",AF646*1/3.6*'lista, wskaźniki'!$F$23,IF(AA646="gaz z sieci",AF646*1/3.6*'lista, wskaźniki'!$F$21,IF(AA646="olej opałowy",AF646*1/3.6*'lista, wskaźniki'!$F$24,0)))))</f>
        <v>0</v>
      </c>
      <c r="AN646" s="20">
        <f>IF(AA646="węgiel",AF646*'lista, wskaźniki'!$E$42,IF(AA646="drewno",AF646*'lista, wskaźniki'!$G$42,IF(AA646="pellet",AF646*'lista, wskaźniki'!$H$42,IF(AA646="gaz z sieci",AF646*'lista, wskaźniki'!$F$42,IF(AA646="olej opałowy",AF646*'lista, wskaźniki'!$I$42,0)))))</f>
        <v>0</v>
      </c>
      <c r="AO646" s="20">
        <f>IF(AA646="węgiel",AF646*'lista, wskaźniki'!$E$43,IF(AA646="drewno",AF646*'lista, wskaźniki'!$G$43,IF(AA646="pellet",AF646*'lista, wskaźniki'!$H$43,IF(AA646="gaz z sieci",AF646*'lista, wskaźniki'!$F$43,IF(AA646="olej opałowy",AF646*'lista, wskaźniki'!$I$43,0)))))</f>
        <v>0</v>
      </c>
      <c r="AP646" s="20">
        <f>IF(AA646="węgiel",AF646*'lista, wskaźniki'!$E$44,IF(AA646="drewno",AF646*'lista, wskaźniki'!$G$44,IF(AA646="pellet",AF646*'lista, wskaźniki'!$H$44,IF(AA646="gaz z sieci",AF646*'lista, wskaźniki'!$F$44,IF(AA646="olej opałowy",AF646*'lista, wskaźniki'!$I$44,0)))))</f>
        <v>0</v>
      </c>
      <c r="AQ646" s="20" t="b">
        <f>IF(Z646="gaz",AH646*1/3.6*'lista, wskaźniki'!$F$21,IF(Z646="energia elektryczna",AH646*1/3.6*'lista, wskaźniki'!$F$26))</f>
        <v>0</v>
      </c>
      <c r="AR646" s="20" t="b">
        <f>IF(Z646="gaz",AH646*'lista, wskaźniki'!$F$42,IF(Z646="energia elektryczna",AH646*0))</f>
        <v>0</v>
      </c>
      <c r="AS646" s="20" t="b">
        <f>IF(Z646="gaz",AH646*'lista, wskaźniki'!$F$43,IF(Z646="energia elektryczna",AH646*0))</f>
        <v>0</v>
      </c>
      <c r="AT646" s="20" t="b">
        <f>IF(Z646="gaz",AH646*'lista, wskaźniki'!$F$44,IF(Z646="energia elektryczna",AH646*0))</f>
        <v>0</v>
      </c>
      <c r="AU646" s="20">
        <f>AI646*1/3.6*'lista, wskaźniki'!$F$21</f>
        <v>0</v>
      </c>
      <c r="AV646" s="20">
        <f>AI646*'lista, wskaźniki'!$F$42</f>
        <v>0</v>
      </c>
      <c r="AW646" s="20">
        <f>AI646*'lista, wskaźniki'!$F$43</f>
        <v>0</v>
      </c>
      <c r="AX646" s="20">
        <f>AI646*'lista, wskaźniki'!$F$44</f>
        <v>0</v>
      </c>
      <c r="AY646" s="20">
        <f>AK646*'lista, wskaźniki'!$F$26</f>
        <v>0</v>
      </c>
      <c r="AZ646" s="20">
        <f t="shared" si="294"/>
        <v>0</v>
      </c>
      <c r="BA646" s="20">
        <f t="shared" si="295"/>
        <v>0</v>
      </c>
      <c r="BB646" s="20">
        <f t="shared" si="296"/>
        <v>0</v>
      </c>
      <c r="BC646" s="20">
        <f t="shared" si="297"/>
        <v>0</v>
      </c>
      <c r="BD646" s="941"/>
      <c r="BE646" s="941"/>
      <c r="BF646" s="941"/>
      <c r="BG646" s="941"/>
      <c r="BH646" s="20"/>
      <c r="BI646" s="941"/>
      <c r="BJ646" s="20"/>
      <c r="BK646" s="941"/>
      <c r="BL646" s="20"/>
      <c r="BM646" s="20"/>
      <c r="BN646" s="20"/>
      <c r="BO646" s="20"/>
      <c r="BP646" s="20"/>
      <c r="BQ646" s="20"/>
      <c r="BR646" s="20"/>
      <c r="BS646" s="1005"/>
      <c r="BT646" s="1005"/>
      <c r="BU646" s="1005"/>
      <c r="BV646" s="1005"/>
      <c r="BW646" s="1005"/>
      <c r="BX646" s="1005"/>
      <c r="BY646" s="1008"/>
      <c r="CA646" s="365" t="b">
        <f t="shared" si="298"/>
        <v>0</v>
      </c>
      <c r="CB646" s="365" t="b">
        <f t="shared" si="299"/>
        <v>0</v>
      </c>
      <c r="CC646" s="365" t="b">
        <f t="shared" si="300"/>
        <v>0</v>
      </c>
      <c r="CD646" s="365">
        <f t="shared" si="301"/>
        <v>0</v>
      </c>
      <c r="CE646" s="365" t="b">
        <f t="shared" si="302"/>
        <v>0</v>
      </c>
      <c r="CF646" s="365" t="b">
        <f t="shared" si="303"/>
        <v>0</v>
      </c>
      <c r="CG646" s="365" t="b">
        <f t="shared" si="304"/>
        <v>0</v>
      </c>
      <c r="CH646" s="365">
        <f t="shared" si="305"/>
        <v>0</v>
      </c>
      <c r="CI646" s="72" t="b">
        <f t="shared" si="306"/>
        <v>0</v>
      </c>
      <c r="CJ646" s="72" t="b">
        <f t="shared" si="307"/>
        <v>0</v>
      </c>
      <c r="CK646" s="72" t="b">
        <f t="shared" si="308"/>
        <v>0</v>
      </c>
      <c r="CL646" s="72">
        <f t="shared" si="309"/>
        <v>0</v>
      </c>
      <c r="CM646" s="72" t="b">
        <f t="shared" si="310"/>
        <v>0</v>
      </c>
      <c r="CN646" s="72" t="b">
        <f t="shared" si="311"/>
        <v>0</v>
      </c>
      <c r="CP646" s="13">
        <f t="shared" si="312"/>
        <v>0</v>
      </c>
      <c r="CQ646" s="13" t="b">
        <f t="shared" si="313"/>
        <v>0</v>
      </c>
      <c r="CR646" s="13" t="b">
        <f t="shared" si="314"/>
        <v>0</v>
      </c>
      <c r="CS646" s="13" t="b">
        <f t="shared" si="291"/>
        <v>0</v>
      </c>
      <c r="CT646" s="13" t="b">
        <f t="shared" si="319"/>
        <v>0</v>
      </c>
      <c r="CU646" s="13" t="b">
        <f t="shared" si="292"/>
        <v>0</v>
      </c>
      <c r="CV646" s="13" t="b">
        <f t="shared" si="315"/>
        <v>0</v>
      </c>
      <c r="CW646" s="13" t="b">
        <f t="shared" si="316"/>
        <v>0</v>
      </c>
      <c r="CX646" s="13" t="b">
        <f t="shared" si="317"/>
        <v>0</v>
      </c>
      <c r="CY646" s="13" t="b">
        <f t="shared" si="318"/>
        <v>0</v>
      </c>
    </row>
    <row r="647" spans="1:103" ht="15" thickBot="1">
      <c r="A647" s="933"/>
      <c r="B647" s="942"/>
      <c r="C647" s="942"/>
      <c r="D647" s="942"/>
      <c r="E647" s="942"/>
      <c r="F647" s="942"/>
      <c r="G647" s="942"/>
      <c r="H647" s="942"/>
      <c r="I647" s="942"/>
      <c r="J647" s="942"/>
      <c r="K647" s="942"/>
      <c r="L647" s="942"/>
      <c r="M647" s="942"/>
      <c r="N647" s="942"/>
      <c r="O647" s="176"/>
      <c r="P647" s="942"/>
      <c r="Q647" s="942"/>
      <c r="R647" s="942"/>
      <c r="S647" s="942"/>
      <c r="T647" s="942"/>
      <c r="U647" s="942"/>
      <c r="V647" s="942"/>
      <c r="W647" s="21"/>
      <c r="X647" s="21"/>
      <c r="Y647" s="21"/>
      <c r="Z647" s="21"/>
      <c r="AA647" s="21" t="s">
        <v>37</v>
      </c>
      <c r="AB647" s="55"/>
      <c r="AC647" s="55"/>
      <c r="AD647" s="21"/>
      <c r="AE647" s="942"/>
      <c r="AF647" s="334">
        <f t="shared" si="293"/>
        <v>0</v>
      </c>
      <c r="AG647" s="272">
        <f>IF(R647="kompletna",Q647*J647*0.0036*'lista, wskaźniki'!$F$13, IF(R647="częściowa",Q647*J647*0.0036*'lista, wskaźniki'!$F$14, IF(R647="brak",Q647*J647*0.0036*'lista, wskaźniki'!$F$15,)))</f>
        <v>0</v>
      </c>
      <c r="AH647" s="334">
        <f>IF(Y647="inne",K647*'lista, wskaźniki'!$E$35,IF(Y647="to samo źródło",0,IF(Y647=0,0)))</f>
        <v>0</v>
      </c>
      <c r="AI647" s="334" t="b">
        <f>IF(AA647="gaz z sieci",AC647*'lista, wskaźniki'!$D$21)</f>
        <v>0</v>
      </c>
      <c r="AJ647" s="272">
        <f>IF(AA647="węgiel",AB647*'lista, wskaźniki'!$D$20, IF('Sektor mieszkaniowy'!AA647="drewno",'Sektor mieszkaniowy'!AB647*'lista, wskaźniki'!$D$22,IF('Sektor mieszkaniowy'!AA647="pellet",AB647*'lista, wskaźniki'!$D$23,IF('Sektor mieszkaniowy'!AA647="gaz z sieci",AB647*'lista, wskaźniki'!$D$21,IF('Sektor mieszkaniowy'!AA647="olej opałowy",'Sektor mieszkaniowy'!AB647*'lista, wskaźniki'!$D$24)))))</f>
        <v>0</v>
      </c>
      <c r="AK647" s="1003"/>
      <c r="AL647" s="942"/>
      <c r="AM647" s="20">
        <f>IF(AA647="węgiel",AF647*1/3.6*'lista, wskaźniki'!$F$20,IF(AA647="drewno",AF647*1/3.6*'lista, wskaźniki'!$F$22,IF(AA647="pellet",AF647*1/3.6*'lista, wskaźniki'!$F$23,IF(AA647="gaz z sieci",AF647*1/3.6*'lista, wskaźniki'!$F$21,IF(AA647="olej opałowy",AF647*1/3.6*'lista, wskaźniki'!$F$24,0)))))</f>
        <v>0</v>
      </c>
      <c r="AN647" s="20">
        <f>IF(AA647="węgiel",AF647*'lista, wskaźniki'!$E$42,IF(AA647="drewno",AF647*'lista, wskaźniki'!$G$42,IF(AA647="pellet",AF647*'lista, wskaźniki'!$H$42,IF(AA647="gaz z sieci",AF647*'lista, wskaźniki'!$F$42,IF(AA647="olej opałowy",AF647*'lista, wskaźniki'!$I$42,0)))))</f>
        <v>0</v>
      </c>
      <c r="AO647" s="20">
        <f>IF(AA647="węgiel",AF647*'lista, wskaźniki'!$E$43,IF(AA647="drewno",AF647*'lista, wskaźniki'!$G$43,IF(AA647="pellet",AF647*'lista, wskaźniki'!$H$43,IF(AA647="gaz z sieci",AF647*'lista, wskaźniki'!$F$43,IF(AA647="olej opałowy",AF647*'lista, wskaźniki'!$I$43,0)))))</f>
        <v>0</v>
      </c>
      <c r="AP647" s="20">
        <f>IF(AA647="węgiel",AF647*'lista, wskaźniki'!$E$44,IF(AA647="drewno",AF647*'lista, wskaźniki'!$G$44,IF(AA647="pellet",AF647*'lista, wskaźniki'!$H$44,IF(AA647="gaz z sieci",AF647*'lista, wskaźniki'!$F$44,IF(AA647="olej opałowy",AF647*'lista, wskaźniki'!$I$44,0)))))</f>
        <v>0</v>
      </c>
      <c r="AQ647" s="20" t="b">
        <f>IF(Z647="gaz",AH647*1/3.6*'lista, wskaźniki'!$F$21,IF(Z647="energia elektryczna",AH647*1/3.6*'lista, wskaźniki'!$F$26))</f>
        <v>0</v>
      </c>
      <c r="AR647" s="20" t="b">
        <f>IF(Z647="gaz",AH647*'lista, wskaźniki'!$F$42,IF(Z647="energia elektryczna",AH647*0))</f>
        <v>0</v>
      </c>
      <c r="AS647" s="20" t="b">
        <f>IF(Z647="gaz",AH647*'lista, wskaźniki'!$F$43,IF(Z647="energia elektryczna",AH647*0))</f>
        <v>0</v>
      </c>
      <c r="AT647" s="20" t="b">
        <f>IF(Z647="gaz",AH647*'lista, wskaźniki'!$F$44,IF(Z647="energia elektryczna",AH647*0))</f>
        <v>0</v>
      </c>
      <c r="AU647" s="20">
        <f>AI647*1/3.6*'lista, wskaźniki'!$F$21</f>
        <v>0</v>
      </c>
      <c r="AV647" s="20">
        <f>AI647*'lista, wskaźniki'!$F$42</f>
        <v>0</v>
      </c>
      <c r="AW647" s="20">
        <f>AI647*'lista, wskaźniki'!$F$43</f>
        <v>0</v>
      </c>
      <c r="AX647" s="20">
        <f>AI647*'lista, wskaźniki'!$F$44</f>
        <v>0</v>
      </c>
      <c r="AY647" s="20">
        <f>AK647*'lista, wskaźniki'!$F$26</f>
        <v>0</v>
      </c>
      <c r="AZ647" s="20">
        <f t="shared" si="294"/>
        <v>0</v>
      </c>
      <c r="BA647" s="20">
        <f t="shared" si="295"/>
        <v>0</v>
      </c>
      <c r="BB647" s="20">
        <f t="shared" si="296"/>
        <v>0</v>
      </c>
      <c r="BC647" s="20">
        <f t="shared" si="297"/>
        <v>0</v>
      </c>
      <c r="BD647" s="942"/>
      <c r="BE647" s="942"/>
      <c r="BF647" s="942"/>
      <c r="BG647" s="942"/>
      <c r="BH647" s="21"/>
      <c r="BI647" s="942"/>
      <c r="BJ647" s="21"/>
      <c r="BK647" s="942"/>
      <c r="BL647" s="21"/>
      <c r="BM647" s="21"/>
      <c r="BN647" s="21"/>
      <c r="BO647" s="21"/>
      <c r="BP647" s="21"/>
      <c r="BQ647" s="21"/>
      <c r="BR647" s="21"/>
      <c r="BS647" s="1006"/>
      <c r="BT647" s="1006"/>
      <c r="BU647" s="1006"/>
      <c r="BV647" s="1006"/>
      <c r="BW647" s="1006"/>
      <c r="BX647" s="1006"/>
      <c r="BY647" s="1009"/>
      <c r="CA647" s="365" t="b">
        <f t="shared" si="298"/>
        <v>0</v>
      </c>
      <c r="CB647" s="365" t="b">
        <f t="shared" si="299"/>
        <v>0</v>
      </c>
      <c r="CC647" s="365" t="b">
        <f t="shared" si="300"/>
        <v>0</v>
      </c>
      <c r="CD647" s="365" t="b">
        <f t="shared" si="301"/>
        <v>0</v>
      </c>
      <c r="CE647" s="365">
        <f t="shared" si="302"/>
        <v>0</v>
      </c>
      <c r="CF647" s="365" t="b">
        <f t="shared" si="303"/>
        <v>0</v>
      </c>
      <c r="CG647" s="365" t="b">
        <f t="shared" si="304"/>
        <v>0</v>
      </c>
      <c r="CH647" s="365" t="b">
        <f t="shared" si="305"/>
        <v>0</v>
      </c>
      <c r="CI647" s="72" t="b">
        <f t="shared" si="306"/>
        <v>0</v>
      </c>
      <c r="CJ647" s="72" t="b">
        <f t="shared" si="307"/>
        <v>0</v>
      </c>
      <c r="CK647" s="72" t="b">
        <f t="shared" si="308"/>
        <v>0</v>
      </c>
      <c r="CL647" s="72">
        <f t="shared" si="309"/>
        <v>0</v>
      </c>
      <c r="CM647" s="72">
        <f t="shared" si="310"/>
        <v>0</v>
      </c>
      <c r="CN647" s="72" t="b">
        <f t="shared" si="311"/>
        <v>0</v>
      </c>
      <c r="CP647" s="13">
        <f t="shared" si="312"/>
        <v>0</v>
      </c>
      <c r="CQ647" s="13" t="b">
        <f t="shared" si="313"/>
        <v>0</v>
      </c>
      <c r="CR647" s="13" t="b">
        <f t="shared" si="314"/>
        <v>0</v>
      </c>
      <c r="CS647" s="13" t="b">
        <f t="shared" si="291"/>
        <v>0</v>
      </c>
      <c r="CT647" s="13" t="b">
        <f t="shared" si="319"/>
        <v>0</v>
      </c>
      <c r="CU647" s="13" t="b">
        <f t="shared" si="292"/>
        <v>0</v>
      </c>
      <c r="CV647" s="13" t="b">
        <f t="shared" si="315"/>
        <v>0</v>
      </c>
      <c r="CW647" s="13" t="b">
        <f t="shared" si="316"/>
        <v>0</v>
      </c>
      <c r="CX647" s="13" t="b">
        <f t="shared" si="317"/>
        <v>0</v>
      </c>
      <c r="CY647" s="13" t="b">
        <f t="shared" si="318"/>
        <v>0</v>
      </c>
    </row>
    <row r="648" spans="1:103" ht="15" thickBot="1">
      <c r="A648" s="931">
        <v>130</v>
      </c>
      <c r="B648" s="940" t="s">
        <v>235</v>
      </c>
      <c r="C648" s="940"/>
      <c r="D648" s="940" t="s">
        <v>1</v>
      </c>
      <c r="E648" s="940" t="s">
        <v>5</v>
      </c>
      <c r="F648" s="940">
        <v>8</v>
      </c>
      <c r="G648" s="940">
        <v>8</v>
      </c>
      <c r="H648" s="940"/>
      <c r="I648" s="940" t="s">
        <v>14</v>
      </c>
      <c r="J648" s="940">
        <v>150</v>
      </c>
      <c r="K648" s="940">
        <v>3</v>
      </c>
      <c r="L648" s="940" t="s">
        <v>16</v>
      </c>
      <c r="M648" s="940"/>
      <c r="N648" s="940" t="s">
        <v>16</v>
      </c>
      <c r="O648" s="174"/>
      <c r="P648" s="940" t="s">
        <v>16</v>
      </c>
      <c r="Q648" s="940">
        <f>IF(I648="&lt;1966",'lista, wskaźniki'!$G$4,IF(I648="1967-1985",'lista, wskaźniki'!$G$5,IF(I648="1986-1992",'lista, wskaźniki'!$G$6,IF(I648="1993-1996",'lista, wskaźniki'!$G$7,IF(I648="&gt;1997",'lista, wskaźniki'!$G$8,IF(I648=0,'lista, wskaźniki'!$G$4))))))</f>
        <v>115</v>
      </c>
      <c r="R648" s="940" t="s">
        <v>21</v>
      </c>
      <c r="S648" s="940" t="s">
        <v>28</v>
      </c>
      <c r="T648" s="940">
        <v>24</v>
      </c>
      <c r="U648" s="940">
        <v>2008</v>
      </c>
      <c r="V648" s="940"/>
      <c r="W648" s="20" t="s">
        <v>36</v>
      </c>
      <c r="X648" s="19" t="s">
        <v>39</v>
      </c>
      <c r="Y648" s="19" t="s">
        <v>42</v>
      </c>
      <c r="Z648" s="19"/>
      <c r="AA648" s="19" t="s">
        <v>35</v>
      </c>
      <c r="AB648" s="54"/>
      <c r="AC648" s="54"/>
      <c r="AD648" s="19"/>
      <c r="AE648" s="940">
        <v>12</v>
      </c>
      <c r="AF648" s="334">
        <f t="shared" si="293"/>
        <v>0</v>
      </c>
      <c r="AG648" s="272">
        <v>0</v>
      </c>
      <c r="AH648" s="334">
        <f>IF(Y648="inne",K648*'lista, wskaźniki'!$E$35,IF(Y648="to samo źródło",0,IF(Y648=0,0)))</f>
        <v>0</v>
      </c>
      <c r="AI648" s="334" t="b">
        <f>IF(AA648="gaz z sieci",AC648*'lista, wskaźniki'!$D$21)</f>
        <v>0</v>
      </c>
      <c r="AJ648" s="272">
        <f>IF(AA648="węgiel",AB648*'lista, wskaźniki'!$D$20, IF('Sektor mieszkaniowy'!AA648="drewno",'Sektor mieszkaniowy'!AB648*'lista, wskaźniki'!$D$22,IF('Sektor mieszkaniowy'!AA648="pellet",AB648*'lista, wskaźniki'!$D$23,IF('Sektor mieszkaniowy'!AA648="gaz z sieci",AB648*'lista, wskaźniki'!$D$21,IF('Sektor mieszkaniowy'!AA648="olej opałowy",'Sektor mieszkaniowy'!AB648*'lista, wskaźniki'!$D$24)))))</f>
        <v>0</v>
      </c>
      <c r="AK648" s="1001">
        <v>3</v>
      </c>
      <c r="AL648" s="940">
        <v>1500</v>
      </c>
      <c r="AM648" s="20">
        <f>IF(AA648="węgiel",AF648*1/3.6*'lista, wskaźniki'!$F$20,IF(AA648="drewno",AF648*1/3.6*'lista, wskaźniki'!$F$22,IF(AA648="pellet",AF648*1/3.6*'lista, wskaźniki'!$F$23,IF(AA648="gaz z sieci",AF648*1/3.6*'lista, wskaźniki'!$F$21,IF(AA648="olej opałowy",AF648*1/3.6*'lista, wskaźniki'!$F$24,0)))))</f>
        <v>0</v>
      </c>
      <c r="AN648" s="20">
        <f>IF(AA648="węgiel",AF648*'lista, wskaźniki'!$E$42,IF(AA648="drewno",AF648*'lista, wskaźniki'!$G$42,IF(AA648="pellet",AF648*'lista, wskaźniki'!$H$42,IF(AA648="gaz z sieci",AF648*'lista, wskaźniki'!$F$42,IF(AA648="olej opałowy",AF648*'lista, wskaźniki'!$I$42,0)))))</f>
        <v>0</v>
      </c>
      <c r="AO648" s="20">
        <f>IF(AA648="węgiel",AF648*'lista, wskaźniki'!$E$43,IF(AA648="drewno",AF648*'lista, wskaźniki'!$G$43,IF(AA648="pellet",AF648*'lista, wskaźniki'!$H$43,IF(AA648="gaz z sieci",AF648*'lista, wskaźniki'!$F$43,IF(AA648="olej opałowy",AF648*'lista, wskaźniki'!$I$43,0)))))</f>
        <v>0</v>
      </c>
      <c r="AP648" s="20">
        <f>IF(AA648="węgiel",AF648*'lista, wskaźniki'!$E$44,IF(AA648="drewno",AF648*'lista, wskaźniki'!$G$44,IF(AA648="pellet",AF648*'lista, wskaźniki'!$H$44,IF(AA648="gaz z sieci",AF648*'lista, wskaźniki'!$F$44,IF(AA648="olej opałowy",AF648*'lista, wskaźniki'!$I$44,0)))))</f>
        <v>0</v>
      </c>
      <c r="AQ648" s="20" t="b">
        <f>IF(Z648="gaz",AH648*1/3.6*'lista, wskaźniki'!$F$21,IF(Z648="energia elektryczna",AH648*1/3.6*'lista, wskaźniki'!$F$26))</f>
        <v>0</v>
      </c>
      <c r="AR648" s="20" t="b">
        <f>IF(Z648="gaz",AH648*'lista, wskaźniki'!$F$42,IF(Z648="energia elektryczna",AH648*0))</f>
        <v>0</v>
      </c>
      <c r="AS648" s="20" t="b">
        <f>IF(Z648="gaz",AH648*'lista, wskaźniki'!$F$43,IF(Z648="energia elektryczna",AH648*0))</f>
        <v>0</v>
      </c>
      <c r="AT648" s="20" t="b">
        <f>IF(Z648="gaz",AH648*'lista, wskaźniki'!$F$44,IF(Z648="energia elektryczna",AH648*0))</f>
        <v>0</v>
      </c>
      <c r="AU648" s="20">
        <f>AI648*1/3.6*'lista, wskaźniki'!$F$21</f>
        <v>0</v>
      </c>
      <c r="AV648" s="20">
        <f>AI648*'lista, wskaźniki'!$F$42</f>
        <v>0</v>
      </c>
      <c r="AW648" s="20">
        <f>AI648*'lista, wskaźniki'!$F$43</f>
        <v>0</v>
      </c>
      <c r="AX648" s="20">
        <f>AI648*'lista, wskaźniki'!$F$44</f>
        <v>0</v>
      </c>
      <c r="AY648" s="20">
        <f>AK648*'lista, wskaźniki'!$F$26</f>
        <v>2.67</v>
      </c>
      <c r="AZ648" s="20">
        <f t="shared" si="294"/>
        <v>2.67</v>
      </c>
      <c r="BA648" s="20">
        <f t="shared" si="295"/>
        <v>0</v>
      </c>
      <c r="BB648" s="20">
        <f t="shared" si="296"/>
        <v>0</v>
      </c>
      <c r="BC648" s="20">
        <f t="shared" si="297"/>
        <v>0</v>
      </c>
      <c r="BD648" s="940"/>
      <c r="BE648" s="940"/>
      <c r="BF648" s="940"/>
      <c r="BG648" s="940"/>
      <c r="BH648" s="19"/>
      <c r="BI648" s="940" t="s">
        <v>16</v>
      </c>
      <c r="BJ648" s="19" t="s">
        <v>52</v>
      </c>
      <c r="BK648" s="940" t="s">
        <v>17</v>
      </c>
      <c r="BL648" s="19"/>
      <c r="BM648" s="19"/>
      <c r="BN648" s="19"/>
      <c r="BO648" s="19" t="s">
        <v>57</v>
      </c>
      <c r="BP648" s="19"/>
      <c r="BQ648" s="19" t="s">
        <v>120</v>
      </c>
      <c r="BR648" s="19">
        <v>2</v>
      </c>
      <c r="BS648" s="1004">
        <v>3000</v>
      </c>
      <c r="BT648" s="1004"/>
      <c r="BU648" s="1004">
        <v>500</v>
      </c>
      <c r="BV648" s="1004">
        <v>2000</v>
      </c>
      <c r="BW648" s="1004"/>
      <c r="BX648" s="1004">
        <v>2500</v>
      </c>
      <c r="BY648" s="1007">
        <v>6000</v>
      </c>
      <c r="CA648" s="365">
        <f t="shared" si="298"/>
        <v>0</v>
      </c>
      <c r="CB648" s="365" t="b">
        <f t="shared" si="299"/>
        <v>0</v>
      </c>
      <c r="CC648" s="365" t="b">
        <f t="shared" si="300"/>
        <v>0</v>
      </c>
      <c r="CD648" s="365" t="b">
        <f t="shared" si="301"/>
        <v>0</v>
      </c>
      <c r="CE648" s="365" t="b">
        <f t="shared" si="302"/>
        <v>0</v>
      </c>
      <c r="CF648" s="365" t="b">
        <f t="shared" si="303"/>
        <v>0</v>
      </c>
      <c r="CG648" s="365" t="b">
        <f t="shared" si="304"/>
        <v>0</v>
      </c>
      <c r="CH648" s="365" t="b">
        <f t="shared" si="305"/>
        <v>0</v>
      </c>
      <c r="CI648" s="72">
        <f t="shared" si="306"/>
        <v>0</v>
      </c>
      <c r="CJ648" s="72" t="b">
        <f t="shared" si="307"/>
        <v>0</v>
      </c>
      <c r="CK648" s="72" t="b">
        <f t="shared" si="308"/>
        <v>0</v>
      </c>
      <c r="CL648" s="72">
        <f t="shared" si="309"/>
        <v>0</v>
      </c>
      <c r="CM648" s="72" t="b">
        <f t="shared" si="310"/>
        <v>0</v>
      </c>
      <c r="CN648" s="72" t="b">
        <f t="shared" si="311"/>
        <v>0</v>
      </c>
      <c r="CP648" s="13" t="b">
        <f t="shared" si="312"/>
        <v>0</v>
      </c>
      <c r="CQ648" s="13" t="b">
        <f t="shared" si="313"/>
        <v>0</v>
      </c>
      <c r="CR648" s="13" t="b">
        <f t="shared" si="314"/>
        <v>0</v>
      </c>
      <c r="CS648" s="13" t="b">
        <f t="shared" si="291"/>
        <v>0</v>
      </c>
      <c r="CT648" s="13" t="b">
        <f t="shared" si="319"/>
        <v>0</v>
      </c>
      <c r="CU648" s="13" t="b">
        <f t="shared" si="292"/>
        <v>0</v>
      </c>
      <c r="CV648" s="13" t="b">
        <f t="shared" si="315"/>
        <v>0</v>
      </c>
      <c r="CW648" s="13" t="b">
        <f t="shared" si="316"/>
        <v>0</v>
      </c>
      <c r="CX648" s="13">
        <f t="shared" si="317"/>
        <v>150</v>
      </c>
      <c r="CY648" s="13">
        <f t="shared" si="318"/>
        <v>150</v>
      </c>
    </row>
    <row r="649" spans="1:103" ht="15" thickBot="1">
      <c r="A649" s="932"/>
      <c r="B649" s="941"/>
      <c r="C649" s="941"/>
      <c r="D649" s="941"/>
      <c r="E649" s="941"/>
      <c r="F649" s="941"/>
      <c r="G649" s="941"/>
      <c r="H649" s="941"/>
      <c r="I649" s="941"/>
      <c r="J649" s="941"/>
      <c r="K649" s="941"/>
      <c r="L649" s="941"/>
      <c r="M649" s="941"/>
      <c r="N649" s="941"/>
      <c r="O649" s="175"/>
      <c r="P649" s="941"/>
      <c r="Q649" s="941"/>
      <c r="R649" s="941"/>
      <c r="S649" s="941"/>
      <c r="T649" s="941"/>
      <c r="U649" s="941"/>
      <c r="V649" s="941"/>
      <c r="W649" s="20"/>
      <c r="X649" s="20"/>
      <c r="Y649" s="20"/>
      <c r="Z649" s="20"/>
      <c r="AA649" s="20" t="s">
        <v>36</v>
      </c>
      <c r="AB649" s="22">
        <v>20</v>
      </c>
      <c r="AC649" s="22"/>
      <c r="AD649" s="20">
        <v>2000</v>
      </c>
      <c r="AE649" s="941"/>
      <c r="AF649" s="334">
        <f t="shared" si="293"/>
        <v>174.63</v>
      </c>
      <c r="AG649" s="272">
        <v>37.26</v>
      </c>
      <c r="AH649" s="334">
        <f>IF(Y649="inne",K649*'lista, wskaźniki'!$E$35,IF(Y649="to samo źródło",0,IF(Y649=0,0)))</f>
        <v>0</v>
      </c>
      <c r="AI649" s="334" t="b">
        <f>IF(AA649="gaz z sieci",AC649*'lista, wskaźniki'!$D$21)</f>
        <v>0</v>
      </c>
      <c r="AJ649" s="272">
        <f>IF(AA649="węgiel",AB649*'lista, wskaźniki'!$D$20, IF('Sektor mieszkaniowy'!AA649="drewno",'Sektor mieszkaniowy'!AB649*'lista, wskaźniki'!$D$22,IF('Sektor mieszkaniowy'!AA649="pellet",AB649*'lista, wskaźniki'!$D$23,IF('Sektor mieszkaniowy'!AA649="gaz z sieci",AB649*'lista, wskaźniki'!$D$21,IF('Sektor mieszkaniowy'!AA649="olej opałowy",'Sektor mieszkaniowy'!AB649*'lista, wskaźniki'!$D$24)))))</f>
        <v>312</v>
      </c>
      <c r="AK649" s="1002"/>
      <c r="AL649" s="941"/>
      <c r="AM649" s="20">
        <f>IF(AA649="węgiel",AF649*1/3.6*'lista, wskaźniki'!$F$20,IF(AA649="drewno",AF649*1/3.6*'lista, wskaźniki'!$F$22,IF(AA649="pellet",AF649*1/3.6*'lista, wskaźniki'!$F$23,IF(AA649="gaz z sieci",AF649*1/3.6*'lista, wskaźniki'!$F$21,IF(AA649="olej opałowy",AF649*1/3.6*'lista, wskaźniki'!$F$24,0)))))</f>
        <v>0</v>
      </c>
      <c r="AN649" s="20">
        <f>IF(AA649="węgiel",AF649*'lista, wskaźniki'!$E$42,IF(AA649="drewno",AF649*'lista, wskaźniki'!$G$42,IF(AA649="pellet",AF649*'lista, wskaźniki'!$H$42,IF(AA649="gaz z sieci",AF649*'lista, wskaźniki'!$F$42,IF(AA649="olej opałowy",AF649*'lista, wskaźniki'!$I$42,0)))))</f>
        <v>0.1414503</v>
      </c>
      <c r="AO649" s="20">
        <f>IF(AA649="węgiel",AF649*'lista, wskaźniki'!$E$43,IF(AA649="drewno",AF649*'lista, wskaźniki'!$G$43,IF(AA649="pellet",AF649*'lista, wskaźniki'!$H$43,IF(AA649="gaz z sieci",AF649*'lista, wskaźniki'!$F$43,IF(AA649="olej opałowy",AF649*'lista, wskaźniki'!$I$43,0)))))</f>
        <v>0.1414503</v>
      </c>
      <c r="AP649" s="20">
        <f>IF(AA649="węgiel",AF649*'lista, wskaźniki'!$E$44,IF(AA649="drewno",AF649*'lista, wskaźniki'!$G$44,IF(AA649="pellet",AF649*'lista, wskaźniki'!$H$44,IF(AA649="gaz z sieci",AF649*'lista, wskaźniki'!$F$44,IF(AA649="olej opałowy",AF649*'lista, wskaźniki'!$I$44,0)))))</f>
        <v>4.36575E-5</v>
      </c>
      <c r="AQ649" s="20" t="b">
        <f>IF(Z649="gaz",AH649*1/3.6*'lista, wskaźniki'!$F$21,IF(Z649="energia elektryczna",AH649*1/3.6*'lista, wskaźniki'!$F$26))</f>
        <v>0</v>
      </c>
      <c r="AR649" s="20" t="b">
        <f>IF(Z649="gaz",AH649*'lista, wskaźniki'!$F$42,IF(Z649="energia elektryczna",AH649*0))</f>
        <v>0</v>
      </c>
      <c r="AS649" s="20" t="b">
        <f>IF(Z649="gaz",AH649*'lista, wskaźniki'!$F$43,IF(Z649="energia elektryczna",AH649*0))</f>
        <v>0</v>
      </c>
      <c r="AT649" s="20" t="b">
        <f>IF(Z649="gaz",AH649*'lista, wskaźniki'!$F$44,IF(Z649="energia elektryczna",AH649*0))</f>
        <v>0</v>
      </c>
      <c r="AU649" s="20">
        <f>AI649*1/3.6*'lista, wskaźniki'!$F$21</f>
        <v>0</v>
      </c>
      <c r="AV649" s="20">
        <f>AI649*'lista, wskaźniki'!$F$42</f>
        <v>0</v>
      </c>
      <c r="AW649" s="20">
        <f>AI649*'lista, wskaźniki'!$F$43</f>
        <v>0</v>
      </c>
      <c r="AX649" s="20">
        <f>AI649*'lista, wskaźniki'!$F$44</f>
        <v>0</v>
      </c>
      <c r="AY649" s="20">
        <f>AK649*'lista, wskaźniki'!$F$26</f>
        <v>0</v>
      </c>
      <c r="AZ649" s="20">
        <f t="shared" si="294"/>
        <v>0</v>
      </c>
      <c r="BA649" s="20">
        <f t="shared" si="295"/>
        <v>0.1414503</v>
      </c>
      <c r="BB649" s="20">
        <f t="shared" si="296"/>
        <v>0.1414503</v>
      </c>
      <c r="BC649" s="20">
        <f t="shared" si="297"/>
        <v>4.36575E-5</v>
      </c>
      <c r="BD649" s="941"/>
      <c r="BE649" s="941"/>
      <c r="BF649" s="941"/>
      <c r="BG649" s="941"/>
      <c r="BH649" s="20"/>
      <c r="BI649" s="941"/>
      <c r="BJ649" s="20"/>
      <c r="BK649" s="941"/>
      <c r="BL649" s="20"/>
      <c r="BM649" s="20"/>
      <c r="BN649" s="20"/>
      <c r="BO649" s="20"/>
      <c r="BP649" s="20"/>
      <c r="BQ649" s="20"/>
      <c r="BR649" s="20"/>
      <c r="BS649" s="1005"/>
      <c r="BT649" s="1005"/>
      <c r="BU649" s="1005"/>
      <c r="BV649" s="1005"/>
      <c r="BW649" s="1005"/>
      <c r="BX649" s="1005"/>
      <c r="BY649" s="1008"/>
      <c r="CA649" s="365" t="b">
        <f t="shared" si="298"/>
        <v>0</v>
      </c>
      <c r="CB649" s="365">
        <f t="shared" si="299"/>
        <v>174.63</v>
      </c>
      <c r="CC649" s="365" t="b">
        <f t="shared" si="300"/>
        <v>0</v>
      </c>
      <c r="CD649" s="365" t="b">
        <f t="shared" si="301"/>
        <v>0</v>
      </c>
      <c r="CE649" s="365" t="b">
        <f t="shared" si="302"/>
        <v>0</v>
      </c>
      <c r="CF649" s="365" t="b">
        <f t="shared" si="303"/>
        <v>0</v>
      </c>
      <c r="CG649" s="365" t="b">
        <f t="shared" si="304"/>
        <v>0</v>
      </c>
      <c r="CH649" s="365" t="b">
        <f t="shared" si="305"/>
        <v>0</v>
      </c>
      <c r="CI649" s="72" t="b">
        <f t="shared" si="306"/>
        <v>0</v>
      </c>
      <c r="CJ649" s="72">
        <f t="shared" si="307"/>
        <v>174.63</v>
      </c>
      <c r="CK649" s="72" t="b">
        <f t="shared" si="308"/>
        <v>0</v>
      </c>
      <c r="CL649" s="72">
        <f t="shared" si="309"/>
        <v>0</v>
      </c>
      <c r="CM649" s="72" t="b">
        <f t="shared" si="310"/>
        <v>0</v>
      </c>
      <c r="CN649" s="72" t="b">
        <f t="shared" si="311"/>
        <v>0</v>
      </c>
      <c r="CP649" s="13">
        <f t="shared" si="312"/>
        <v>0</v>
      </c>
      <c r="CQ649" s="13" t="b">
        <f t="shared" si="313"/>
        <v>0</v>
      </c>
      <c r="CR649" s="13" t="b">
        <f t="shared" si="314"/>
        <v>0</v>
      </c>
      <c r="CS649" s="13" t="b">
        <f t="shared" si="291"/>
        <v>0</v>
      </c>
      <c r="CT649" s="13" t="b">
        <f t="shared" si="319"/>
        <v>0</v>
      </c>
      <c r="CU649" s="13" t="b">
        <f t="shared" si="292"/>
        <v>0</v>
      </c>
      <c r="CV649" s="13" t="b">
        <f t="shared" si="315"/>
        <v>0</v>
      </c>
      <c r="CW649" s="13" t="b">
        <f t="shared" si="316"/>
        <v>0</v>
      </c>
      <c r="CX649" s="13" t="b">
        <f t="shared" si="317"/>
        <v>0</v>
      </c>
      <c r="CY649" s="13" t="b">
        <f t="shared" si="318"/>
        <v>0</v>
      </c>
    </row>
    <row r="650" spans="1:103" ht="15" thickBot="1">
      <c r="A650" s="932"/>
      <c r="B650" s="941"/>
      <c r="C650" s="941"/>
      <c r="D650" s="941"/>
      <c r="E650" s="941"/>
      <c r="F650" s="941"/>
      <c r="G650" s="941"/>
      <c r="H650" s="941"/>
      <c r="I650" s="941"/>
      <c r="J650" s="941"/>
      <c r="K650" s="941"/>
      <c r="L650" s="941"/>
      <c r="M650" s="941"/>
      <c r="N650" s="941"/>
      <c r="O650" s="175"/>
      <c r="P650" s="941"/>
      <c r="Q650" s="941"/>
      <c r="R650" s="941"/>
      <c r="S650" s="941"/>
      <c r="T650" s="941"/>
      <c r="U650" s="941"/>
      <c r="V650" s="941"/>
      <c r="W650" s="20"/>
      <c r="X650" s="20"/>
      <c r="Y650" s="20"/>
      <c r="Z650" s="20"/>
      <c r="AA650" s="20" t="s">
        <v>50</v>
      </c>
      <c r="AB650" s="22"/>
      <c r="AC650" s="22"/>
      <c r="AD650" s="20"/>
      <c r="AE650" s="941"/>
      <c r="AF650" s="334">
        <f t="shared" si="293"/>
        <v>0</v>
      </c>
      <c r="AG650" s="272">
        <f>IF(R650="kompletna",Q650*J650*0.0036*'lista, wskaźniki'!$F$13, IF(R650="częściowa",Q650*J650*0.0036*'lista, wskaźniki'!$F$14, IF(R650="brak",Q650*J650*0.0036*'lista, wskaźniki'!$F$15,)))</f>
        <v>0</v>
      </c>
      <c r="AH650" s="334">
        <f>IF(Y650="inne",K650*'lista, wskaźniki'!$E$35,IF(Y650="to samo źródło",0,IF(Y650=0,0)))</f>
        <v>0</v>
      </c>
      <c r="AI650" s="334" t="b">
        <f>IF(AA650="gaz z sieci",AC650*'lista, wskaźniki'!$D$21)</f>
        <v>0</v>
      </c>
      <c r="AJ650" s="272">
        <f>IF(AA650="węgiel",AB650*'lista, wskaźniki'!$D$20, IF('Sektor mieszkaniowy'!AA650="drewno",'Sektor mieszkaniowy'!AB650*'lista, wskaźniki'!$D$22,IF('Sektor mieszkaniowy'!AA650="pellet",AB650*'lista, wskaźniki'!$D$23,IF('Sektor mieszkaniowy'!AA650="gaz z sieci",AB650*'lista, wskaźniki'!$D$21,IF('Sektor mieszkaniowy'!AA650="olej opałowy",'Sektor mieszkaniowy'!AB650*'lista, wskaźniki'!$D$24)))))</f>
        <v>0</v>
      </c>
      <c r="AK650" s="1002"/>
      <c r="AL650" s="941"/>
      <c r="AM650" s="20">
        <f>IF(AA650="węgiel",AF650*1/3.6*'lista, wskaźniki'!$F$20,IF(AA650="drewno",AF650*1/3.6*'lista, wskaźniki'!$F$22,IF(AA650="pellet",AF650*1/3.6*'lista, wskaźniki'!$F$23,IF(AA650="gaz z sieci",AF650*1/3.6*'lista, wskaźniki'!$F$21,IF(AA650="olej opałowy",AF650*1/3.6*'lista, wskaźniki'!$F$24,0)))))</f>
        <v>0</v>
      </c>
      <c r="AN650" s="20">
        <f>IF(AA650="węgiel",AF650*'lista, wskaźniki'!$E$42,IF(AA650="drewno",AF650*'lista, wskaźniki'!$G$42,IF(AA650="pellet",AF650*'lista, wskaźniki'!$H$42,IF(AA650="gaz z sieci",AF650*'lista, wskaźniki'!$F$42,IF(AA650="olej opałowy",AF650*'lista, wskaźniki'!$I$42,0)))))</f>
        <v>0</v>
      </c>
      <c r="AO650" s="20">
        <f>IF(AA650="węgiel",AF650*'lista, wskaźniki'!$E$43,IF(AA650="drewno",AF650*'lista, wskaźniki'!$G$43,IF(AA650="pellet",AF650*'lista, wskaźniki'!$H$43,IF(AA650="gaz z sieci",AF650*'lista, wskaźniki'!$F$43,IF(AA650="olej opałowy",AF650*'lista, wskaźniki'!$I$43,0)))))</f>
        <v>0</v>
      </c>
      <c r="AP650" s="20">
        <f>IF(AA650="węgiel",AF650*'lista, wskaźniki'!$E$44,IF(AA650="drewno",AF650*'lista, wskaźniki'!$G$44,IF(AA650="pellet",AF650*'lista, wskaźniki'!$H$44,IF(AA650="gaz z sieci",AF650*'lista, wskaźniki'!$F$44,IF(AA650="olej opałowy",AF650*'lista, wskaźniki'!$I$44,0)))))</f>
        <v>0</v>
      </c>
      <c r="AQ650" s="20" t="b">
        <f>IF(Z650="gaz",AH650*1/3.6*'lista, wskaźniki'!$F$21,IF(Z650="energia elektryczna",AH650*1/3.6*'lista, wskaźniki'!$F$26))</f>
        <v>0</v>
      </c>
      <c r="AR650" s="20" t="b">
        <f>IF(Z650="gaz",AH650*'lista, wskaźniki'!$F$42,IF(Z650="energia elektryczna",AH650*0))</f>
        <v>0</v>
      </c>
      <c r="AS650" s="20" t="b">
        <f>IF(Z650="gaz",AH650*'lista, wskaźniki'!$F$43,IF(Z650="energia elektryczna",AH650*0))</f>
        <v>0</v>
      </c>
      <c r="AT650" s="20" t="b">
        <f>IF(Z650="gaz",AH650*'lista, wskaźniki'!$F$44,IF(Z650="energia elektryczna",AH650*0))</f>
        <v>0</v>
      </c>
      <c r="AU650" s="20">
        <f>AI650*1/3.6*'lista, wskaźniki'!$F$21</f>
        <v>0</v>
      </c>
      <c r="AV650" s="20">
        <f>AI650*'lista, wskaźniki'!$F$42</f>
        <v>0</v>
      </c>
      <c r="AW650" s="20">
        <f>AI650*'lista, wskaźniki'!$F$43</f>
        <v>0</v>
      </c>
      <c r="AX650" s="20">
        <f>AI650*'lista, wskaźniki'!$F$44</f>
        <v>0</v>
      </c>
      <c r="AY650" s="20">
        <f>AK650*'lista, wskaźniki'!$F$26</f>
        <v>0</v>
      </c>
      <c r="AZ650" s="20">
        <f t="shared" si="294"/>
        <v>0</v>
      </c>
      <c r="BA650" s="20">
        <f t="shared" si="295"/>
        <v>0</v>
      </c>
      <c r="BB650" s="20">
        <f t="shared" si="296"/>
        <v>0</v>
      </c>
      <c r="BC650" s="20">
        <f t="shared" si="297"/>
        <v>0</v>
      </c>
      <c r="BD650" s="941"/>
      <c r="BE650" s="941"/>
      <c r="BF650" s="941"/>
      <c r="BG650" s="941"/>
      <c r="BH650" s="20"/>
      <c r="BI650" s="941"/>
      <c r="BJ650" s="20"/>
      <c r="BK650" s="941"/>
      <c r="BL650" s="20"/>
      <c r="BM650" s="20"/>
      <c r="BN650" s="20"/>
      <c r="BO650" s="20"/>
      <c r="BP650" s="20"/>
      <c r="BQ650" s="20"/>
      <c r="BR650" s="20"/>
      <c r="BS650" s="1005"/>
      <c r="BT650" s="1005"/>
      <c r="BU650" s="1005"/>
      <c r="BV650" s="1005"/>
      <c r="BW650" s="1005"/>
      <c r="BX650" s="1005"/>
      <c r="BY650" s="1008"/>
      <c r="CA650" s="365" t="b">
        <f t="shared" si="298"/>
        <v>0</v>
      </c>
      <c r="CB650" s="365" t="b">
        <f t="shared" si="299"/>
        <v>0</v>
      </c>
      <c r="CC650" s="365">
        <f t="shared" si="300"/>
        <v>0</v>
      </c>
      <c r="CD650" s="365" t="b">
        <f t="shared" si="301"/>
        <v>0</v>
      </c>
      <c r="CE650" s="365" t="b">
        <f t="shared" si="302"/>
        <v>0</v>
      </c>
      <c r="CF650" s="365" t="b">
        <f t="shared" si="303"/>
        <v>0</v>
      </c>
      <c r="CG650" s="365" t="b">
        <f t="shared" si="304"/>
        <v>0</v>
      </c>
      <c r="CH650" s="365" t="b">
        <f t="shared" si="305"/>
        <v>0</v>
      </c>
      <c r="CI650" s="72" t="b">
        <f t="shared" si="306"/>
        <v>0</v>
      </c>
      <c r="CJ650" s="72" t="b">
        <f t="shared" si="307"/>
        <v>0</v>
      </c>
      <c r="CK650" s="72">
        <f t="shared" si="308"/>
        <v>0</v>
      </c>
      <c r="CL650" s="72">
        <f t="shared" si="309"/>
        <v>0</v>
      </c>
      <c r="CM650" s="72" t="b">
        <f t="shared" si="310"/>
        <v>0</v>
      </c>
      <c r="CN650" s="72" t="b">
        <f t="shared" si="311"/>
        <v>0</v>
      </c>
      <c r="CP650" s="13">
        <f t="shared" si="312"/>
        <v>0</v>
      </c>
      <c r="CQ650" s="13" t="b">
        <f t="shared" si="313"/>
        <v>0</v>
      </c>
      <c r="CR650" s="13" t="b">
        <f t="shared" si="314"/>
        <v>0</v>
      </c>
      <c r="CS650" s="13" t="b">
        <f t="shared" ref="CS650:CS713" si="320">IF(R650="kompletna",CR650,IF(R650="częściowa",0.5*CR650,IF(R650="brak",0*CR650)))</f>
        <v>0</v>
      </c>
      <c r="CT650" s="13" t="b">
        <f t="shared" si="319"/>
        <v>0</v>
      </c>
      <c r="CU650" s="13" t="b">
        <f t="shared" si="292"/>
        <v>0</v>
      </c>
      <c r="CV650" s="13" t="b">
        <f t="shared" si="315"/>
        <v>0</v>
      </c>
      <c r="CW650" s="13" t="b">
        <f t="shared" si="316"/>
        <v>0</v>
      </c>
      <c r="CX650" s="13" t="b">
        <f t="shared" si="317"/>
        <v>0</v>
      </c>
      <c r="CY650" s="13" t="b">
        <f t="shared" si="318"/>
        <v>0</v>
      </c>
    </row>
    <row r="651" spans="1:103" ht="15" thickBot="1">
      <c r="A651" s="932"/>
      <c r="B651" s="941"/>
      <c r="C651" s="941"/>
      <c r="D651" s="941"/>
      <c r="E651" s="941"/>
      <c r="F651" s="941"/>
      <c r="G651" s="941"/>
      <c r="H651" s="941"/>
      <c r="I651" s="941"/>
      <c r="J651" s="941"/>
      <c r="K651" s="941"/>
      <c r="L651" s="941"/>
      <c r="M651" s="941"/>
      <c r="N651" s="941"/>
      <c r="O651" s="175"/>
      <c r="P651" s="941"/>
      <c r="Q651" s="941"/>
      <c r="R651" s="941"/>
      <c r="S651" s="941"/>
      <c r="T651" s="941"/>
      <c r="U651" s="941"/>
      <c r="V651" s="941"/>
      <c r="W651" s="20"/>
      <c r="X651" s="20"/>
      <c r="Y651" s="20"/>
      <c r="Z651" s="20"/>
      <c r="AA651" s="20" t="s">
        <v>38</v>
      </c>
      <c r="AB651" s="22"/>
      <c r="AC651" s="22"/>
      <c r="AD651" s="20"/>
      <c r="AE651" s="941"/>
      <c r="AF651" s="334">
        <f t="shared" si="293"/>
        <v>0</v>
      </c>
      <c r="AG651" s="272">
        <f>IF(R651="kompletna",Q651*J651*0.0036*'lista, wskaźniki'!$F$13, IF(R651="częściowa",Q651*J651*0.0036*'lista, wskaźniki'!$F$14, IF(R651="brak",Q651*J651*0.0036*'lista, wskaźniki'!$F$15,)))</f>
        <v>0</v>
      </c>
      <c r="AH651" s="334">
        <f>IF(Y651="inne",K651*'lista, wskaźniki'!$E$35,IF(Y651="to samo źródło",0,IF(Y651=0,0)))</f>
        <v>0</v>
      </c>
      <c r="AI651" s="334">
        <f>IF(AA651="gaz z sieci",AC651*'lista, wskaźniki'!$D$21)</f>
        <v>0</v>
      </c>
      <c r="AJ651" s="272">
        <f>IF(AA651="węgiel",AB651*'lista, wskaźniki'!$D$20, IF('Sektor mieszkaniowy'!AA651="drewno",'Sektor mieszkaniowy'!AB651*'lista, wskaźniki'!$D$22,IF('Sektor mieszkaniowy'!AA651="pellet",AB651*'lista, wskaźniki'!$D$23,IF('Sektor mieszkaniowy'!AA651="gaz z sieci",AB651*'lista, wskaźniki'!$D$21,IF('Sektor mieszkaniowy'!AA651="olej opałowy",'Sektor mieszkaniowy'!AB651*'lista, wskaźniki'!$D$24)))))</f>
        <v>0</v>
      </c>
      <c r="AK651" s="1002"/>
      <c r="AL651" s="941"/>
      <c r="AM651" s="20">
        <f>IF(AA651="węgiel",AF651*1/3.6*'lista, wskaźniki'!$F$20,IF(AA651="drewno",AF651*1/3.6*'lista, wskaźniki'!$F$22,IF(AA651="pellet",AF651*1/3.6*'lista, wskaźniki'!$F$23,IF(AA651="gaz z sieci",AF651*1/3.6*'lista, wskaźniki'!$F$21,IF(AA651="olej opałowy",AF651*1/3.6*'lista, wskaźniki'!$F$24,0)))))</f>
        <v>0</v>
      </c>
      <c r="AN651" s="20">
        <f>IF(AA651="węgiel",AF651*'lista, wskaźniki'!$E$42,IF(AA651="drewno",AF651*'lista, wskaźniki'!$G$42,IF(AA651="pellet",AF651*'lista, wskaźniki'!$H$42,IF(AA651="gaz z sieci",AF651*'lista, wskaźniki'!$F$42,IF(AA651="olej opałowy",AF651*'lista, wskaźniki'!$I$42,0)))))</f>
        <v>0</v>
      </c>
      <c r="AO651" s="20">
        <f>IF(AA651="węgiel",AF651*'lista, wskaźniki'!$E$43,IF(AA651="drewno",AF651*'lista, wskaźniki'!$G$43,IF(AA651="pellet",AF651*'lista, wskaźniki'!$H$43,IF(AA651="gaz z sieci",AF651*'lista, wskaźniki'!$F$43,IF(AA651="olej opałowy",AF651*'lista, wskaźniki'!$I$43,0)))))</f>
        <v>0</v>
      </c>
      <c r="AP651" s="20">
        <f>IF(AA651="węgiel",AF651*'lista, wskaźniki'!$E$44,IF(AA651="drewno",AF651*'lista, wskaźniki'!$G$44,IF(AA651="pellet",AF651*'lista, wskaźniki'!$H$44,IF(AA651="gaz z sieci",AF651*'lista, wskaźniki'!$F$44,IF(AA651="olej opałowy",AF651*'lista, wskaźniki'!$I$44,0)))))</f>
        <v>0</v>
      </c>
      <c r="AQ651" s="20" t="b">
        <f>IF(Z651="gaz",AH651*1/3.6*'lista, wskaźniki'!$F$21,IF(Z651="energia elektryczna",AH651*1/3.6*'lista, wskaźniki'!$F$26))</f>
        <v>0</v>
      </c>
      <c r="AR651" s="20" t="b">
        <f>IF(Z651="gaz",AH651*'lista, wskaźniki'!$F$42,IF(Z651="energia elektryczna",AH651*0))</f>
        <v>0</v>
      </c>
      <c r="AS651" s="20" t="b">
        <f>IF(Z651="gaz",AH651*'lista, wskaźniki'!$F$43,IF(Z651="energia elektryczna",AH651*0))</f>
        <v>0</v>
      </c>
      <c r="AT651" s="20" t="b">
        <f>IF(Z651="gaz",AH651*'lista, wskaźniki'!$F$44,IF(Z651="energia elektryczna",AH651*0))</f>
        <v>0</v>
      </c>
      <c r="AU651" s="20">
        <f>AI651*1/3.6*'lista, wskaźniki'!$F$21</f>
        <v>0</v>
      </c>
      <c r="AV651" s="20">
        <f>AI651*'lista, wskaźniki'!$F$42</f>
        <v>0</v>
      </c>
      <c r="AW651" s="20">
        <f>AI651*'lista, wskaźniki'!$F$43</f>
        <v>0</v>
      </c>
      <c r="AX651" s="20">
        <f>AI651*'lista, wskaźniki'!$F$44</f>
        <v>0</v>
      </c>
      <c r="AY651" s="20">
        <f>AK651*'lista, wskaźniki'!$F$26</f>
        <v>0</v>
      </c>
      <c r="AZ651" s="20">
        <f t="shared" si="294"/>
        <v>0</v>
      </c>
      <c r="BA651" s="20">
        <f t="shared" si="295"/>
        <v>0</v>
      </c>
      <c r="BB651" s="20">
        <f t="shared" si="296"/>
        <v>0</v>
      </c>
      <c r="BC651" s="20">
        <f t="shared" si="297"/>
        <v>0</v>
      </c>
      <c r="BD651" s="941"/>
      <c r="BE651" s="941"/>
      <c r="BF651" s="941"/>
      <c r="BG651" s="941"/>
      <c r="BH651" s="20"/>
      <c r="BI651" s="941"/>
      <c r="BJ651" s="20"/>
      <c r="BK651" s="941"/>
      <c r="BL651" s="20"/>
      <c r="BM651" s="20"/>
      <c r="BN651" s="20"/>
      <c r="BO651" s="20"/>
      <c r="BP651" s="20"/>
      <c r="BQ651" s="20"/>
      <c r="BR651" s="20"/>
      <c r="BS651" s="1005"/>
      <c r="BT651" s="1005"/>
      <c r="BU651" s="1005"/>
      <c r="BV651" s="1005"/>
      <c r="BW651" s="1005"/>
      <c r="BX651" s="1005"/>
      <c r="BY651" s="1008"/>
      <c r="CA651" s="365" t="b">
        <f t="shared" si="298"/>
        <v>0</v>
      </c>
      <c r="CB651" s="365" t="b">
        <f t="shared" si="299"/>
        <v>0</v>
      </c>
      <c r="CC651" s="365" t="b">
        <f t="shared" si="300"/>
        <v>0</v>
      </c>
      <c r="CD651" s="365">
        <f t="shared" si="301"/>
        <v>0</v>
      </c>
      <c r="CE651" s="365" t="b">
        <f t="shared" si="302"/>
        <v>0</v>
      </c>
      <c r="CF651" s="365" t="b">
        <f t="shared" si="303"/>
        <v>0</v>
      </c>
      <c r="CG651" s="365" t="b">
        <f t="shared" si="304"/>
        <v>0</v>
      </c>
      <c r="CH651" s="365">
        <f t="shared" si="305"/>
        <v>0</v>
      </c>
      <c r="CI651" s="72" t="b">
        <f t="shared" si="306"/>
        <v>0</v>
      </c>
      <c r="CJ651" s="72" t="b">
        <f t="shared" si="307"/>
        <v>0</v>
      </c>
      <c r="CK651" s="72" t="b">
        <f t="shared" si="308"/>
        <v>0</v>
      </c>
      <c r="CL651" s="72">
        <f t="shared" si="309"/>
        <v>0</v>
      </c>
      <c r="CM651" s="72" t="b">
        <f t="shared" si="310"/>
        <v>0</v>
      </c>
      <c r="CN651" s="72" t="b">
        <f t="shared" si="311"/>
        <v>0</v>
      </c>
      <c r="CP651" s="13">
        <f t="shared" si="312"/>
        <v>0</v>
      </c>
      <c r="CQ651" s="13" t="b">
        <f t="shared" si="313"/>
        <v>0</v>
      </c>
      <c r="CR651" s="13" t="b">
        <f t="shared" si="314"/>
        <v>0</v>
      </c>
      <c r="CS651" s="13" t="b">
        <f t="shared" si="320"/>
        <v>0</v>
      </c>
      <c r="CT651" s="13" t="b">
        <f t="shared" si="319"/>
        <v>0</v>
      </c>
      <c r="CU651" s="13" t="b">
        <f t="shared" si="292"/>
        <v>0</v>
      </c>
      <c r="CV651" s="13" t="b">
        <f t="shared" si="315"/>
        <v>0</v>
      </c>
      <c r="CW651" s="13" t="b">
        <f t="shared" si="316"/>
        <v>0</v>
      </c>
      <c r="CX651" s="13" t="b">
        <f t="shared" si="317"/>
        <v>0</v>
      </c>
      <c r="CY651" s="13" t="b">
        <f t="shared" si="318"/>
        <v>0</v>
      </c>
    </row>
    <row r="652" spans="1:103" ht="15" thickBot="1">
      <c r="A652" s="933"/>
      <c r="B652" s="942"/>
      <c r="C652" s="942"/>
      <c r="D652" s="942"/>
      <c r="E652" s="942"/>
      <c r="F652" s="942"/>
      <c r="G652" s="942"/>
      <c r="H652" s="942"/>
      <c r="I652" s="942"/>
      <c r="J652" s="942"/>
      <c r="K652" s="942"/>
      <c r="L652" s="942"/>
      <c r="M652" s="942"/>
      <c r="N652" s="942"/>
      <c r="O652" s="176"/>
      <c r="P652" s="942"/>
      <c r="Q652" s="942"/>
      <c r="R652" s="942"/>
      <c r="S652" s="942"/>
      <c r="T652" s="942"/>
      <c r="U652" s="942"/>
      <c r="V652" s="942"/>
      <c r="W652" s="21"/>
      <c r="X652" s="21"/>
      <c r="Y652" s="21"/>
      <c r="Z652" s="21"/>
      <c r="AA652" s="21" t="s">
        <v>37</v>
      </c>
      <c r="AB652" s="55"/>
      <c r="AC652" s="55"/>
      <c r="AD652" s="21"/>
      <c r="AE652" s="942"/>
      <c r="AF652" s="334">
        <f t="shared" si="293"/>
        <v>0</v>
      </c>
      <c r="AG652" s="272">
        <f>IF(R652="kompletna",Q652*J652*0.0036*'lista, wskaźniki'!$F$13, IF(R652="częściowa",Q652*J652*0.0036*'lista, wskaźniki'!$F$14, IF(R652="brak",Q652*J652*0.0036*'lista, wskaźniki'!$F$15,)))</f>
        <v>0</v>
      </c>
      <c r="AH652" s="334">
        <f>IF(Y652="inne",K652*'lista, wskaźniki'!$E$35,IF(Y652="to samo źródło",0,IF(Y652=0,0)))</f>
        <v>0</v>
      </c>
      <c r="AI652" s="334" t="b">
        <f>IF(AA652="gaz z sieci",AC652*'lista, wskaźniki'!$D$21)</f>
        <v>0</v>
      </c>
      <c r="AJ652" s="272">
        <f>IF(AA652="węgiel",AB652*'lista, wskaźniki'!$D$20, IF('Sektor mieszkaniowy'!AA652="drewno",'Sektor mieszkaniowy'!AB652*'lista, wskaźniki'!$D$22,IF('Sektor mieszkaniowy'!AA652="pellet",AB652*'lista, wskaźniki'!$D$23,IF('Sektor mieszkaniowy'!AA652="gaz z sieci",AB652*'lista, wskaźniki'!$D$21,IF('Sektor mieszkaniowy'!AA652="olej opałowy",'Sektor mieszkaniowy'!AB652*'lista, wskaźniki'!$D$24)))))</f>
        <v>0</v>
      </c>
      <c r="AK652" s="1003"/>
      <c r="AL652" s="942"/>
      <c r="AM652" s="20">
        <f>IF(AA652="węgiel",AF652*1/3.6*'lista, wskaźniki'!$F$20,IF(AA652="drewno",AF652*1/3.6*'lista, wskaźniki'!$F$22,IF(AA652="pellet",AF652*1/3.6*'lista, wskaźniki'!$F$23,IF(AA652="gaz z sieci",AF652*1/3.6*'lista, wskaźniki'!$F$21,IF(AA652="olej opałowy",AF652*1/3.6*'lista, wskaźniki'!$F$24,0)))))</f>
        <v>0</v>
      </c>
      <c r="AN652" s="20">
        <f>IF(AA652="węgiel",AF652*'lista, wskaźniki'!$E$42,IF(AA652="drewno",AF652*'lista, wskaźniki'!$G$42,IF(AA652="pellet",AF652*'lista, wskaźniki'!$H$42,IF(AA652="gaz z sieci",AF652*'lista, wskaźniki'!$F$42,IF(AA652="olej opałowy",AF652*'lista, wskaźniki'!$I$42,0)))))</f>
        <v>0</v>
      </c>
      <c r="AO652" s="20">
        <f>IF(AA652="węgiel",AF652*'lista, wskaźniki'!$E$43,IF(AA652="drewno",AF652*'lista, wskaźniki'!$G$43,IF(AA652="pellet",AF652*'lista, wskaźniki'!$H$43,IF(AA652="gaz z sieci",AF652*'lista, wskaźniki'!$F$43,IF(AA652="olej opałowy",AF652*'lista, wskaźniki'!$I$43,0)))))</f>
        <v>0</v>
      </c>
      <c r="AP652" s="20">
        <f>IF(AA652="węgiel",AF652*'lista, wskaźniki'!$E$44,IF(AA652="drewno",AF652*'lista, wskaźniki'!$G$44,IF(AA652="pellet",AF652*'lista, wskaźniki'!$H$44,IF(AA652="gaz z sieci",AF652*'lista, wskaźniki'!$F$44,IF(AA652="olej opałowy",AF652*'lista, wskaźniki'!$I$44,0)))))</f>
        <v>0</v>
      </c>
      <c r="AQ652" s="20" t="b">
        <f>IF(Z652="gaz",AH652*1/3.6*'lista, wskaźniki'!$F$21,IF(Z652="energia elektryczna",AH652*1/3.6*'lista, wskaźniki'!$F$26))</f>
        <v>0</v>
      </c>
      <c r="AR652" s="20" t="b">
        <f>IF(Z652="gaz",AH652*'lista, wskaźniki'!$F$42,IF(Z652="energia elektryczna",AH652*0))</f>
        <v>0</v>
      </c>
      <c r="AS652" s="20" t="b">
        <f>IF(Z652="gaz",AH652*'lista, wskaźniki'!$F$43,IF(Z652="energia elektryczna",AH652*0))</f>
        <v>0</v>
      </c>
      <c r="AT652" s="20" t="b">
        <f>IF(Z652="gaz",AH652*'lista, wskaźniki'!$F$44,IF(Z652="energia elektryczna",AH652*0))</f>
        <v>0</v>
      </c>
      <c r="AU652" s="20">
        <f>AI652*1/3.6*'lista, wskaźniki'!$F$21</f>
        <v>0</v>
      </c>
      <c r="AV652" s="20">
        <f>AI652*'lista, wskaźniki'!$F$42</f>
        <v>0</v>
      </c>
      <c r="AW652" s="20">
        <f>AI652*'lista, wskaźniki'!$F$43</f>
        <v>0</v>
      </c>
      <c r="AX652" s="20">
        <f>AI652*'lista, wskaźniki'!$F$44</f>
        <v>0</v>
      </c>
      <c r="AY652" s="20">
        <f>AK652*'lista, wskaźniki'!$F$26</f>
        <v>0</v>
      </c>
      <c r="AZ652" s="20">
        <f t="shared" si="294"/>
        <v>0</v>
      </c>
      <c r="BA652" s="20">
        <f t="shared" si="295"/>
        <v>0</v>
      </c>
      <c r="BB652" s="20">
        <f t="shared" si="296"/>
        <v>0</v>
      </c>
      <c r="BC652" s="20">
        <f t="shared" si="297"/>
        <v>0</v>
      </c>
      <c r="BD652" s="942"/>
      <c r="BE652" s="942"/>
      <c r="BF652" s="942"/>
      <c r="BG652" s="942"/>
      <c r="BH652" s="21"/>
      <c r="BI652" s="942"/>
      <c r="BJ652" s="21"/>
      <c r="BK652" s="942"/>
      <c r="BL652" s="21"/>
      <c r="BM652" s="21"/>
      <c r="BN652" s="21"/>
      <c r="BO652" s="21"/>
      <c r="BP652" s="21"/>
      <c r="BQ652" s="21"/>
      <c r="BR652" s="21"/>
      <c r="BS652" s="1006"/>
      <c r="BT652" s="1006"/>
      <c r="BU652" s="1006"/>
      <c r="BV652" s="1006"/>
      <c r="BW652" s="1006"/>
      <c r="BX652" s="1006"/>
      <c r="BY652" s="1009"/>
      <c r="CA652" s="365" t="b">
        <f t="shared" si="298"/>
        <v>0</v>
      </c>
      <c r="CB652" s="365" t="b">
        <f t="shared" si="299"/>
        <v>0</v>
      </c>
      <c r="CC652" s="365" t="b">
        <f t="shared" si="300"/>
        <v>0</v>
      </c>
      <c r="CD652" s="365" t="b">
        <f t="shared" si="301"/>
        <v>0</v>
      </c>
      <c r="CE652" s="365">
        <f t="shared" si="302"/>
        <v>0</v>
      </c>
      <c r="CF652" s="365" t="b">
        <f t="shared" si="303"/>
        <v>0</v>
      </c>
      <c r="CG652" s="365" t="b">
        <f t="shared" si="304"/>
        <v>0</v>
      </c>
      <c r="CH652" s="365" t="b">
        <f t="shared" si="305"/>
        <v>0</v>
      </c>
      <c r="CI652" s="72" t="b">
        <f t="shared" si="306"/>
        <v>0</v>
      </c>
      <c r="CJ652" s="72" t="b">
        <f t="shared" si="307"/>
        <v>0</v>
      </c>
      <c r="CK652" s="72" t="b">
        <f t="shared" si="308"/>
        <v>0</v>
      </c>
      <c r="CL652" s="72">
        <f t="shared" si="309"/>
        <v>0</v>
      </c>
      <c r="CM652" s="72">
        <f t="shared" si="310"/>
        <v>0</v>
      </c>
      <c r="CN652" s="72" t="b">
        <f t="shared" si="311"/>
        <v>0</v>
      </c>
      <c r="CP652" s="13">
        <f t="shared" si="312"/>
        <v>0</v>
      </c>
      <c r="CQ652" s="13" t="b">
        <f t="shared" si="313"/>
        <v>0</v>
      </c>
      <c r="CR652" s="13" t="b">
        <f t="shared" si="314"/>
        <v>0</v>
      </c>
      <c r="CS652" s="13" t="b">
        <f t="shared" si="320"/>
        <v>0</v>
      </c>
      <c r="CT652" s="13" t="b">
        <f t="shared" si="319"/>
        <v>0</v>
      </c>
      <c r="CU652" s="13" t="b">
        <f t="shared" si="292"/>
        <v>0</v>
      </c>
      <c r="CV652" s="13" t="b">
        <f t="shared" si="315"/>
        <v>0</v>
      </c>
      <c r="CW652" s="13" t="b">
        <f t="shared" si="316"/>
        <v>0</v>
      </c>
      <c r="CX652" s="13" t="b">
        <f t="shared" si="317"/>
        <v>0</v>
      </c>
      <c r="CY652" s="13" t="b">
        <f t="shared" si="318"/>
        <v>0</v>
      </c>
    </row>
    <row r="653" spans="1:103" ht="15" thickBot="1">
      <c r="A653" s="931">
        <v>131</v>
      </c>
      <c r="B653" s="940" t="s">
        <v>235</v>
      </c>
      <c r="C653" s="940"/>
      <c r="D653" s="940" t="s">
        <v>1</v>
      </c>
      <c r="E653" s="940" t="s">
        <v>5</v>
      </c>
      <c r="F653" s="940">
        <v>10</v>
      </c>
      <c r="G653" s="940">
        <v>10</v>
      </c>
      <c r="H653" s="940"/>
      <c r="I653" s="940" t="s">
        <v>10</v>
      </c>
      <c r="J653" s="940">
        <v>200</v>
      </c>
      <c r="K653" s="940">
        <v>5</v>
      </c>
      <c r="L653" s="940" t="s">
        <v>16</v>
      </c>
      <c r="M653" s="940"/>
      <c r="N653" s="940" t="s">
        <v>16</v>
      </c>
      <c r="O653" s="174"/>
      <c r="P653" s="940" t="s">
        <v>16</v>
      </c>
      <c r="Q653" s="940">
        <f>IF(I653="&lt;1966",'lista, wskaźniki'!$G$4,IF(I653="1967-1985",'lista, wskaźniki'!$G$5,IF(I653="1986-1992",'lista, wskaźniki'!$G$6,IF(I653="1993-1996",'lista, wskaźniki'!$G$7,IF(I653="&gt;1997",'lista, wskaźniki'!$G$8,IF(I653=0,'lista, wskaźniki'!$G$4))))))</f>
        <v>290</v>
      </c>
      <c r="R653" s="940" t="s">
        <v>21</v>
      </c>
      <c r="S653" s="940" t="s">
        <v>28</v>
      </c>
      <c r="T653" s="940">
        <v>1.6</v>
      </c>
      <c r="U653" s="940">
        <v>2013</v>
      </c>
      <c r="V653" s="940"/>
      <c r="W653" s="20" t="s">
        <v>36</v>
      </c>
      <c r="X653" s="19" t="s">
        <v>39</v>
      </c>
      <c r="Y653" s="19" t="s">
        <v>42</v>
      </c>
      <c r="Z653" s="19"/>
      <c r="AA653" s="19" t="s">
        <v>35</v>
      </c>
      <c r="AB653" s="54"/>
      <c r="AC653" s="54"/>
      <c r="AD653" s="19"/>
      <c r="AE653" s="940"/>
      <c r="AF653" s="334">
        <f t="shared" si="293"/>
        <v>0</v>
      </c>
      <c r="AG653" s="272">
        <v>0</v>
      </c>
      <c r="AH653" s="334">
        <f>IF(Y653="inne",K653*'lista, wskaźniki'!$E$35,IF(Y653="to samo źródło",0,IF(Y653=0,0)))</f>
        <v>0</v>
      </c>
      <c r="AI653" s="334" t="b">
        <f>IF(AA653="gaz z sieci",AC653*'lista, wskaźniki'!$D$21)</f>
        <v>0</v>
      </c>
      <c r="AJ653" s="272">
        <f>IF(AA653="węgiel",AB653*'lista, wskaźniki'!$D$20, IF('Sektor mieszkaniowy'!AA653="drewno",'Sektor mieszkaniowy'!AB653*'lista, wskaźniki'!$D$22,IF('Sektor mieszkaniowy'!AA653="pellet",AB653*'lista, wskaźniki'!$D$23,IF('Sektor mieszkaniowy'!AA653="gaz z sieci",AB653*'lista, wskaźniki'!$D$21,IF('Sektor mieszkaniowy'!AA653="olej opałowy",'Sektor mieszkaniowy'!AB653*'lista, wskaźniki'!$D$24)))))</f>
        <v>0</v>
      </c>
      <c r="AK653" s="1001">
        <v>3.5</v>
      </c>
      <c r="AL653" s="940">
        <v>2000</v>
      </c>
      <c r="AM653" s="20">
        <f>IF(AA653="węgiel",AF653*1/3.6*'lista, wskaźniki'!$F$20,IF(AA653="drewno",AF653*1/3.6*'lista, wskaźniki'!$F$22,IF(AA653="pellet",AF653*1/3.6*'lista, wskaźniki'!$F$23,IF(AA653="gaz z sieci",AF653*1/3.6*'lista, wskaźniki'!$F$21,IF(AA653="olej opałowy",AF653*1/3.6*'lista, wskaźniki'!$F$24,0)))))</f>
        <v>0</v>
      </c>
      <c r="AN653" s="20">
        <f>IF(AA653="węgiel",AF653*'lista, wskaźniki'!$E$42,IF(AA653="drewno",AF653*'lista, wskaźniki'!$G$42,IF(AA653="pellet",AF653*'lista, wskaźniki'!$H$42,IF(AA653="gaz z sieci",AF653*'lista, wskaźniki'!$F$42,IF(AA653="olej opałowy",AF653*'lista, wskaźniki'!$I$42,0)))))</f>
        <v>0</v>
      </c>
      <c r="AO653" s="20">
        <f>IF(AA653="węgiel",AF653*'lista, wskaźniki'!$E$43,IF(AA653="drewno",AF653*'lista, wskaźniki'!$G$43,IF(AA653="pellet",AF653*'lista, wskaźniki'!$H$43,IF(AA653="gaz z sieci",AF653*'lista, wskaźniki'!$F$43,IF(AA653="olej opałowy",AF653*'lista, wskaźniki'!$I$43,0)))))</f>
        <v>0</v>
      </c>
      <c r="AP653" s="20">
        <f>IF(AA653="węgiel",AF653*'lista, wskaźniki'!$E$44,IF(AA653="drewno",AF653*'lista, wskaźniki'!$G$44,IF(AA653="pellet",AF653*'lista, wskaźniki'!$H$44,IF(AA653="gaz z sieci",AF653*'lista, wskaźniki'!$F$44,IF(AA653="olej opałowy",AF653*'lista, wskaźniki'!$I$44,0)))))</f>
        <v>0</v>
      </c>
      <c r="AQ653" s="20" t="b">
        <f>IF(Z653="gaz",AH653*1/3.6*'lista, wskaźniki'!$F$21,IF(Z653="energia elektryczna",AH653*1/3.6*'lista, wskaźniki'!$F$26))</f>
        <v>0</v>
      </c>
      <c r="AR653" s="20" t="b">
        <f>IF(Z653="gaz",AH653*'lista, wskaźniki'!$F$42,IF(Z653="energia elektryczna",AH653*0))</f>
        <v>0</v>
      </c>
      <c r="AS653" s="20" t="b">
        <f>IF(Z653="gaz",AH653*'lista, wskaźniki'!$F$43,IF(Z653="energia elektryczna",AH653*0))</f>
        <v>0</v>
      </c>
      <c r="AT653" s="20" t="b">
        <f>IF(Z653="gaz",AH653*'lista, wskaźniki'!$F$44,IF(Z653="energia elektryczna",AH653*0))</f>
        <v>0</v>
      </c>
      <c r="AU653" s="20">
        <f>AI653*1/3.6*'lista, wskaźniki'!$F$21</f>
        <v>0</v>
      </c>
      <c r="AV653" s="20">
        <f>AI653*'lista, wskaźniki'!$F$42</f>
        <v>0</v>
      </c>
      <c r="AW653" s="20">
        <f>AI653*'lista, wskaźniki'!$F$43</f>
        <v>0</v>
      </c>
      <c r="AX653" s="20">
        <f>AI653*'lista, wskaźniki'!$F$44</f>
        <v>0</v>
      </c>
      <c r="AY653" s="20">
        <f>AK653*'lista, wskaźniki'!$F$26</f>
        <v>3.1150000000000002</v>
      </c>
      <c r="AZ653" s="20">
        <f t="shared" si="294"/>
        <v>3.1150000000000002</v>
      </c>
      <c r="BA653" s="20">
        <f t="shared" si="295"/>
        <v>0</v>
      </c>
      <c r="BB653" s="20">
        <f t="shared" si="296"/>
        <v>0</v>
      </c>
      <c r="BC653" s="20">
        <f t="shared" si="297"/>
        <v>0</v>
      </c>
      <c r="BD653" s="940"/>
      <c r="BE653" s="940"/>
      <c r="BF653" s="940"/>
      <c r="BG653" s="940"/>
      <c r="BH653" s="19"/>
      <c r="BI653" s="940" t="s">
        <v>16</v>
      </c>
      <c r="BJ653" s="19" t="s">
        <v>52</v>
      </c>
      <c r="BK653" s="940"/>
      <c r="BL653" s="19"/>
      <c r="BM653" s="19"/>
      <c r="BN653" s="19"/>
      <c r="BO653" s="19"/>
      <c r="BP653" s="19" t="s">
        <v>52</v>
      </c>
      <c r="BQ653" s="19" t="s">
        <v>120</v>
      </c>
      <c r="BR653" s="19">
        <v>2</v>
      </c>
      <c r="BS653" s="1004">
        <v>3500</v>
      </c>
      <c r="BT653" s="1004"/>
      <c r="BU653" s="1004">
        <v>2500</v>
      </c>
      <c r="BV653" s="1004"/>
      <c r="BW653" s="1004"/>
      <c r="BX653" s="1004">
        <v>8000</v>
      </c>
      <c r="BY653" s="1007"/>
      <c r="CA653" s="365">
        <f t="shared" si="298"/>
        <v>0</v>
      </c>
      <c r="CB653" s="365" t="b">
        <f t="shared" si="299"/>
        <v>0</v>
      </c>
      <c r="CC653" s="365" t="b">
        <f t="shared" si="300"/>
        <v>0</v>
      </c>
      <c r="CD653" s="365" t="b">
        <f t="shared" si="301"/>
        <v>0</v>
      </c>
      <c r="CE653" s="365" t="b">
        <f t="shared" si="302"/>
        <v>0</v>
      </c>
      <c r="CF653" s="365" t="b">
        <f t="shared" si="303"/>
        <v>0</v>
      </c>
      <c r="CG653" s="365" t="b">
        <f t="shared" si="304"/>
        <v>0</v>
      </c>
      <c r="CH653" s="365" t="b">
        <f t="shared" si="305"/>
        <v>0</v>
      </c>
      <c r="CI653" s="72">
        <f t="shared" si="306"/>
        <v>0</v>
      </c>
      <c r="CJ653" s="72" t="b">
        <f t="shared" si="307"/>
        <v>0</v>
      </c>
      <c r="CK653" s="72" t="b">
        <f t="shared" si="308"/>
        <v>0</v>
      </c>
      <c r="CL653" s="72">
        <f t="shared" si="309"/>
        <v>0</v>
      </c>
      <c r="CM653" s="72" t="b">
        <f t="shared" si="310"/>
        <v>0</v>
      </c>
      <c r="CN653" s="72" t="b">
        <f t="shared" si="311"/>
        <v>0</v>
      </c>
      <c r="CP653" s="13">
        <f t="shared" si="312"/>
        <v>200</v>
      </c>
      <c r="CQ653" s="13">
        <f t="shared" si="313"/>
        <v>200</v>
      </c>
      <c r="CR653" s="13" t="b">
        <f t="shared" si="314"/>
        <v>0</v>
      </c>
      <c r="CS653" s="13" t="b">
        <f t="shared" si="320"/>
        <v>0</v>
      </c>
      <c r="CT653" s="13" t="b">
        <f t="shared" si="319"/>
        <v>0</v>
      </c>
      <c r="CU653" s="13" t="b">
        <f t="shared" si="292"/>
        <v>0</v>
      </c>
      <c r="CV653" s="13" t="b">
        <f t="shared" si="315"/>
        <v>0</v>
      </c>
      <c r="CW653" s="13" t="b">
        <f t="shared" si="316"/>
        <v>0</v>
      </c>
      <c r="CX653" s="13" t="b">
        <f t="shared" si="317"/>
        <v>0</v>
      </c>
      <c r="CY653" s="13" t="b">
        <f t="shared" si="318"/>
        <v>0</v>
      </c>
    </row>
    <row r="654" spans="1:103" ht="15" thickBot="1">
      <c r="A654" s="932"/>
      <c r="B654" s="941"/>
      <c r="C654" s="941"/>
      <c r="D654" s="941"/>
      <c r="E654" s="941"/>
      <c r="F654" s="941"/>
      <c r="G654" s="941"/>
      <c r="H654" s="941"/>
      <c r="I654" s="941"/>
      <c r="J654" s="941"/>
      <c r="K654" s="941"/>
      <c r="L654" s="941"/>
      <c r="M654" s="941"/>
      <c r="N654" s="941"/>
      <c r="O654" s="175"/>
      <c r="P654" s="941"/>
      <c r="Q654" s="941"/>
      <c r="R654" s="941"/>
      <c r="S654" s="941"/>
      <c r="T654" s="941"/>
      <c r="U654" s="941"/>
      <c r="V654" s="941"/>
      <c r="W654" s="20"/>
      <c r="X654" s="20"/>
      <c r="Y654" s="20"/>
      <c r="Z654" s="20"/>
      <c r="AA654" s="20" t="s">
        <v>36</v>
      </c>
      <c r="AB654" s="22">
        <v>20</v>
      </c>
      <c r="AC654" s="22"/>
      <c r="AD654" s="20">
        <v>2000</v>
      </c>
      <c r="AE654" s="941"/>
      <c r="AF654" s="334">
        <f t="shared" si="293"/>
        <v>218.64</v>
      </c>
      <c r="AG654" s="272">
        <v>125.28</v>
      </c>
      <c r="AH654" s="334">
        <f>IF(Y654="inne",K654*'lista, wskaźniki'!$E$35,IF(Y654="to samo źródło",0,IF(Y654=0,0)))</f>
        <v>0</v>
      </c>
      <c r="AI654" s="334" t="b">
        <f>IF(AA654="gaz z sieci",AC654*'lista, wskaźniki'!$D$21)</f>
        <v>0</v>
      </c>
      <c r="AJ654" s="272">
        <f>IF(AA654="węgiel",AB654*'lista, wskaźniki'!$D$20, IF('Sektor mieszkaniowy'!AA654="drewno",'Sektor mieszkaniowy'!AB654*'lista, wskaźniki'!$D$22,IF('Sektor mieszkaniowy'!AA654="pellet",AB654*'lista, wskaźniki'!$D$23,IF('Sektor mieszkaniowy'!AA654="gaz z sieci",AB654*'lista, wskaźniki'!$D$21,IF('Sektor mieszkaniowy'!AA654="olej opałowy",'Sektor mieszkaniowy'!AB654*'lista, wskaźniki'!$D$24)))))</f>
        <v>312</v>
      </c>
      <c r="AK654" s="1002"/>
      <c r="AL654" s="941"/>
      <c r="AM654" s="20">
        <f>IF(AA654="węgiel",AF654*1/3.6*'lista, wskaźniki'!$F$20,IF(AA654="drewno",AF654*1/3.6*'lista, wskaźniki'!$F$22,IF(AA654="pellet",AF654*1/3.6*'lista, wskaźniki'!$F$23,IF(AA654="gaz z sieci",AF654*1/3.6*'lista, wskaźniki'!$F$21,IF(AA654="olej opałowy",AF654*1/3.6*'lista, wskaźniki'!$F$24,0)))))</f>
        <v>0</v>
      </c>
      <c r="AN654" s="20">
        <f>IF(AA654="węgiel",AF654*'lista, wskaźniki'!$E$42,IF(AA654="drewno",AF654*'lista, wskaźniki'!$G$42,IF(AA654="pellet",AF654*'lista, wskaźniki'!$H$42,IF(AA654="gaz z sieci",AF654*'lista, wskaźniki'!$F$42,IF(AA654="olej opałowy",AF654*'lista, wskaźniki'!$I$42,0)))))</f>
        <v>0.17709839999999999</v>
      </c>
      <c r="AO654" s="20">
        <f>IF(AA654="węgiel",AF654*'lista, wskaźniki'!$E$43,IF(AA654="drewno",AF654*'lista, wskaźniki'!$G$43,IF(AA654="pellet",AF654*'lista, wskaźniki'!$H$43,IF(AA654="gaz z sieci",AF654*'lista, wskaźniki'!$F$43,IF(AA654="olej opałowy",AF654*'lista, wskaźniki'!$I$43,0)))))</f>
        <v>0.17709839999999999</v>
      </c>
      <c r="AP654" s="20">
        <f>IF(AA654="węgiel",AF654*'lista, wskaźniki'!$E$44,IF(AA654="drewno",AF654*'lista, wskaźniki'!$G$44,IF(AA654="pellet",AF654*'lista, wskaźniki'!$H$44,IF(AA654="gaz z sieci",AF654*'lista, wskaźniki'!$F$44,IF(AA654="olej opałowy",AF654*'lista, wskaźniki'!$I$44,0)))))</f>
        <v>5.4659999999999995E-5</v>
      </c>
      <c r="AQ654" s="20" t="b">
        <f>IF(Z654="gaz",AH654*1/3.6*'lista, wskaźniki'!$F$21,IF(Z654="energia elektryczna",AH654*1/3.6*'lista, wskaźniki'!$F$26))</f>
        <v>0</v>
      </c>
      <c r="AR654" s="20" t="b">
        <f>IF(Z654="gaz",AH654*'lista, wskaźniki'!$F$42,IF(Z654="energia elektryczna",AH654*0))</f>
        <v>0</v>
      </c>
      <c r="AS654" s="20" t="b">
        <f>IF(Z654="gaz",AH654*'lista, wskaźniki'!$F$43,IF(Z654="energia elektryczna",AH654*0))</f>
        <v>0</v>
      </c>
      <c r="AT654" s="20" t="b">
        <f>IF(Z654="gaz",AH654*'lista, wskaźniki'!$F$44,IF(Z654="energia elektryczna",AH654*0))</f>
        <v>0</v>
      </c>
      <c r="AU654" s="20">
        <f>AI654*1/3.6*'lista, wskaźniki'!$F$21</f>
        <v>0</v>
      </c>
      <c r="AV654" s="20">
        <f>AI654*'lista, wskaźniki'!$F$42</f>
        <v>0</v>
      </c>
      <c r="AW654" s="20">
        <f>AI654*'lista, wskaźniki'!$F$43</f>
        <v>0</v>
      </c>
      <c r="AX654" s="20">
        <f>AI654*'lista, wskaźniki'!$F$44</f>
        <v>0</v>
      </c>
      <c r="AY654" s="20">
        <f>AK654*'lista, wskaźniki'!$F$26</f>
        <v>0</v>
      </c>
      <c r="AZ654" s="20">
        <f t="shared" si="294"/>
        <v>0</v>
      </c>
      <c r="BA654" s="20">
        <f t="shared" si="295"/>
        <v>0.17709839999999999</v>
      </c>
      <c r="BB654" s="20">
        <f t="shared" si="296"/>
        <v>0.17709839999999999</v>
      </c>
      <c r="BC654" s="20">
        <f t="shared" si="297"/>
        <v>5.4659999999999995E-5</v>
      </c>
      <c r="BD654" s="941"/>
      <c r="BE654" s="941"/>
      <c r="BF654" s="941"/>
      <c r="BG654" s="941"/>
      <c r="BH654" s="20"/>
      <c r="BI654" s="941"/>
      <c r="BJ654" s="20"/>
      <c r="BK654" s="941"/>
      <c r="BL654" s="20"/>
      <c r="BM654" s="20"/>
      <c r="BN654" s="20"/>
      <c r="BO654" s="20"/>
      <c r="BP654" s="20"/>
      <c r="BQ654" s="20" t="s">
        <v>121</v>
      </c>
      <c r="BR654" s="20">
        <v>1</v>
      </c>
      <c r="BS654" s="1005"/>
      <c r="BT654" s="1005"/>
      <c r="BU654" s="1005"/>
      <c r="BV654" s="1005"/>
      <c r="BW654" s="1005"/>
      <c r="BX654" s="1005"/>
      <c r="BY654" s="1008"/>
      <c r="CA654" s="365" t="b">
        <f t="shared" si="298"/>
        <v>0</v>
      </c>
      <c r="CB654" s="365">
        <f t="shared" si="299"/>
        <v>218.64</v>
      </c>
      <c r="CC654" s="365" t="b">
        <f t="shared" si="300"/>
        <v>0</v>
      </c>
      <c r="CD654" s="365" t="b">
        <f t="shared" si="301"/>
        <v>0</v>
      </c>
      <c r="CE654" s="365" t="b">
        <f t="shared" si="302"/>
        <v>0</v>
      </c>
      <c r="CF654" s="365" t="b">
        <f t="shared" si="303"/>
        <v>0</v>
      </c>
      <c r="CG654" s="365" t="b">
        <f t="shared" si="304"/>
        <v>0</v>
      </c>
      <c r="CH654" s="365" t="b">
        <f t="shared" si="305"/>
        <v>0</v>
      </c>
      <c r="CI654" s="72" t="b">
        <f t="shared" si="306"/>
        <v>0</v>
      </c>
      <c r="CJ654" s="72">
        <f t="shared" si="307"/>
        <v>218.64</v>
      </c>
      <c r="CK654" s="72" t="b">
        <f t="shared" si="308"/>
        <v>0</v>
      </c>
      <c r="CL654" s="72">
        <f t="shared" si="309"/>
        <v>0</v>
      </c>
      <c r="CM654" s="72" t="b">
        <f t="shared" si="310"/>
        <v>0</v>
      </c>
      <c r="CN654" s="72" t="b">
        <f t="shared" si="311"/>
        <v>0</v>
      </c>
      <c r="CP654" s="13">
        <f t="shared" si="312"/>
        <v>0</v>
      </c>
      <c r="CQ654" s="13" t="b">
        <f t="shared" si="313"/>
        <v>0</v>
      </c>
      <c r="CR654" s="13" t="b">
        <f t="shared" si="314"/>
        <v>0</v>
      </c>
      <c r="CS654" s="13" t="b">
        <f t="shared" si="320"/>
        <v>0</v>
      </c>
      <c r="CT654" s="13" t="b">
        <f t="shared" si="319"/>
        <v>0</v>
      </c>
      <c r="CU654" s="13" t="b">
        <f t="shared" si="292"/>
        <v>0</v>
      </c>
      <c r="CV654" s="13" t="b">
        <f t="shared" si="315"/>
        <v>0</v>
      </c>
      <c r="CW654" s="13" t="b">
        <f t="shared" si="316"/>
        <v>0</v>
      </c>
      <c r="CX654" s="13" t="b">
        <f t="shared" si="317"/>
        <v>0</v>
      </c>
      <c r="CY654" s="13" t="b">
        <f t="shared" si="318"/>
        <v>0</v>
      </c>
    </row>
    <row r="655" spans="1:103" ht="15" thickBot="1">
      <c r="A655" s="932"/>
      <c r="B655" s="941"/>
      <c r="C655" s="941"/>
      <c r="D655" s="941"/>
      <c r="E655" s="941"/>
      <c r="F655" s="941"/>
      <c r="G655" s="941"/>
      <c r="H655" s="941"/>
      <c r="I655" s="941"/>
      <c r="J655" s="941"/>
      <c r="K655" s="941"/>
      <c r="L655" s="941"/>
      <c r="M655" s="941"/>
      <c r="N655" s="941"/>
      <c r="O655" s="175"/>
      <c r="P655" s="941"/>
      <c r="Q655" s="941"/>
      <c r="R655" s="941"/>
      <c r="S655" s="941"/>
      <c r="T655" s="941"/>
      <c r="U655" s="941"/>
      <c r="V655" s="941"/>
      <c r="W655" s="20"/>
      <c r="X655" s="20"/>
      <c r="Y655" s="20"/>
      <c r="Z655" s="20"/>
      <c r="AA655" s="20" t="s">
        <v>50</v>
      </c>
      <c r="AB655" s="22"/>
      <c r="AC655" s="22"/>
      <c r="AD655" s="20"/>
      <c r="AE655" s="941"/>
      <c r="AF655" s="334">
        <f t="shared" si="293"/>
        <v>0</v>
      </c>
      <c r="AG655" s="272">
        <f>IF(R655="kompletna",Q655*J655*0.0036*'lista, wskaźniki'!$F$13, IF(R655="częściowa",Q655*J655*0.0036*'lista, wskaźniki'!$F$14, IF(R655="brak",Q655*J655*0.0036*'lista, wskaźniki'!$F$15,)))</f>
        <v>0</v>
      </c>
      <c r="AH655" s="334">
        <f>IF(Y655="inne",K655*'lista, wskaźniki'!$E$35,IF(Y655="to samo źródło",0,IF(Y655=0,0)))</f>
        <v>0</v>
      </c>
      <c r="AI655" s="334" t="b">
        <f>IF(AA655="gaz z sieci",AC655*'lista, wskaźniki'!$D$21)</f>
        <v>0</v>
      </c>
      <c r="AJ655" s="272">
        <f>IF(AA655="węgiel",AB655*'lista, wskaźniki'!$D$20, IF('Sektor mieszkaniowy'!AA655="drewno",'Sektor mieszkaniowy'!AB655*'lista, wskaźniki'!$D$22,IF('Sektor mieszkaniowy'!AA655="pellet",AB655*'lista, wskaźniki'!$D$23,IF('Sektor mieszkaniowy'!AA655="gaz z sieci",AB655*'lista, wskaźniki'!$D$21,IF('Sektor mieszkaniowy'!AA655="olej opałowy",'Sektor mieszkaniowy'!AB655*'lista, wskaźniki'!$D$24)))))</f>
        <v>0</v>
      </c>
      <c r="AK655" s="1002"/>
      <c r="AL655" s="941"/>
      <c r="AM655" s="20">
        <f>IF(AA655="węgiel",AF655*1/3.6*'lista, wskaźniki'!$F$20,IF(AA655="drewno",AF655*1/3.6*'lista, wskaźniki'!$F$22,IF(AA655="pellet",AF655*1/3.6*'lista, wskaźniki'!$F$23,IF(AA655="gaz z sieci",AF655*1/3.6*'lista, wskaźniki'!$F$21,IF(AA655="olej opałowy",AF655*1/3.6*'lista, wskaźniki'!$F$24,0)))))</f>
        <v>0</v>
      </c>
      <c r="AN655" s="20">
        <f>IF(AA655="węgiel",AF655*'lista, wskaźniki'!$E$42,IF(AA655="drewno",AF655*'lista, wskaźniki'!$G$42,IF(AA655="pellet",AF655*'lista, wskaźniki'!$H$42,IF(AA655="gaz z sieci",AF655*'lista, wskaźniki'!$F$42,IF(AA655="olej opałowy",AF655*'lista, wskaźniki'!$I$42,0)))))</f>
        <v>0</v>
      </c>
      <c r="AO655" s="20">
        <f>IF(AA655="węgiel",AF655*'lista, wskaźniki'!$E$43,IF(AA655="drewno",AF655*'lista, wskaźniki'!$G$43,IF(AA655="pellet",AF655*'lista, wskaźniki'!$H$43,IF(AA655="gaz z sieci",AF655*'lista, wskaźniki'!$F$43,IF(AA655="olej opałowy",AF655*'lista, wskaźniki'!$I$43,0)))))</f>
        <v>0</v>
      </c>
      <c r="AP655" s="20">
        <f>IF(AA655="węgiel",AF655*'lista, wskaźniki'!$E$44,IF(AA655="drewno",AF655*'lista, wskaźniki'!$G$44,IF(AA655="pellet",AF655*'lista, wskaźniki'!$H$44,IF(AA655="gaz z sieci",AF655*'lista, wskaźniki'!$F$44,IF(AA655="olej opałowy",AF655*'lista, wskaźniki'!$I$44,0)))))</f>
        <v>0</v>
      </c>
      <c r="AQ655" s="20" t="b">
        <f>IF(Z655="gaz",AH655*1/3.6*'lista, wskaźniki'!$F$21,IF(Z655="energia elektryczna",AH655*1/3.6*'lista, wskaźniki'!$F$26))</f>
        <v>0</v>
      </c>
      <c r="AR655" s="20" t="b">
        <f>IF(Z655="gaz",AH655*'lista, wskaźniki'!$F$42,IF(Z655="energia elektryczna",AH655*0))</f>
        <v>0</v>
      </c>
      <c r="AS655" s="20" t="b">
        <f>IF(Z655="gaz",AH655*'lista, wskaźniki'!$F$43,IF(Z655="energia elektryczna",AH655*0))</f>
        <v>0</v>
      </c>
      <c r="AT655" s="20" t="b">
        <f>IF(Z655="gaz",AH655*'lista, wskaźniki'!$F$44,IF(Z655="energia elektryczna",AH655*0))</f>
        <v>0</v>
      </c>
      <c r="AU655" s="20">
        <f>AI655*1/3.6*'lista, wskaźniki'!$F$21</f>
        <v>0</v>
      </c>
      <c r="AV655" s="20">
        <f>AI655*'lista, wskaźniki'!$F$42</f>
        <v>0</v>
      </c>
      <c r="AW655" s="20">
        <f>AI655*'lista, wskaźniki'!$F$43</f>
        <v>0</v>
      </c>
      <c r="AX655" s="20">
        <f>AI655*'lista, wskaźniki'!$F$44</f>
        <v>0</v>
      </c>
      <c r="AY655" s="20">
        <f>AK655*'lista, wskaźniki'!$F$26</f>
        <v>0</v>
      </c>
      <c r="AZ655" s="20">
        <f t="shared" si="294"/>
        <v>0</v>
      </c>
      <c r="BA655" s="20">
        <f t="shared" si="295"/>
        <v>0</v>
      </c>
      <c r="BB655" s="20">
        <f t="shared" si="296"/>
        <v>0</v>
      </c>
      <c r="BC655" s="20">
        <f t="shared" si="297"/>
        <v>0</v>
      </c>
      <c r="BD655" s="941"/>
      <c r="BE655" s="941"/>
      <c r="BF655" s="941"/>
      <c r="BG655" s="941"/>
      <c r="BH655" s="20"/>
      <c r="BI655" s="941"/>
      <c r="BJ655" s="20"/>
      <c r="BK655" s="941"/>
      <c r="BL655" s="20"/>
      <c r="BM655" s="20"/>
      <c r="BN655" s="20"/>
      <c r="BO655" s="20"/>
      <c r="BP655" s="20"/>
      <c r="BQ655" s="20"/>
      <c r="BR655" s="20"/>
      <c r="BS655" s="1005"/>
      <c r="BT655" s="1005"/>
      <c r="BU655" s="1005"/>
      <c r="BV655" s="1005"/>
      <c r="BW655" s="1005"/>
      <c r="BX655" s="1005"/>
      <c r="BY655" s="1008"/>
      <c r="CA655" s="365" t="b">
        <f t="shared" si="298"/>
        <v>0</v>
      </c>
      <c r="CB655" s="365" t="b">
        <f t="shared" si="299"/>
        <v>0</v>
      </c>
      <c r="CC655" s="365">
        <f t="shared" si="300"/>
        <v>0</v>
      </c>
      <c r="CD655" s="365" t="b">
        <f t="shared" si="301"/>
        <v>0</v>
      </c>
      <c r="CE655" s="365" t="b">
        <f t="shared" si="302"/>
        <v>0</v>
      </c>
      <c r="CF655" s="365" t="b">
        <f t="shared" si="303"/>
        <v>0</v>
      </c>
      <c r="CG655" s="365" t="b">
        <f t="shared" si="304"/>
        <v>0</v>
      </c>
      <c r="CH655" s="365" t="b">
        <f t="shared" si="305"/>
        <v>0</v>
      </c>
      <c r="CI655" s="72" t="b">
        <f t="shared" si="306"/>
        <v>0</v>
      </c>
      <c r="CJ655" s="72" t="b">
        <f t="shared" si="307"/>
        <v>0</v>
      </c>
      <c r="CK655" s="72">
        <f t="shared" si="308"/>
        <v>0</v>
      </c>
      <c r="CL655" s="72">
        <f t="shared" si="309"/>
        <v>0</v>
      </c>
      <c r="CM655" s="72" t="b">
        <f t="shared" si="310"/>
        <v>0</v>
      </c>
      <c r="CN655" s="72" t="b">
        <f t="shared" si="311"/>
        <v>0</v>
      </c>
      <c r="CP655" s="13">
        <f t="shared" si="312"/>
        <v>0</v>
      </c>
      <c r="CQ655" s="13" t="b">
        <f t="shared" si="313"/>
        <v>0</v>
      </c>
      <c r="CR655" s="13" t="b">
        <f t="shared" si="314"/>
        <v>0</v>
      </c>
      <c r="CS655" s="13" t="b">
        <f t="shared" si="320"/>
        <v>0</v>
      </c>
      <c r="CT655" s="13" t="b">
        <f t="shared" si="319"/>
        <v>0</v>
      </c>
      <c r="CU655" s="13" t="b">
        <f t="shared" si="292"/>
        <v>0</v>
      </c>
      <c r="CV655" s="13" t="b">
        <f t="shared" si="315"/>
        <v>0</v>
      </c>
      <c r="CW655" s="13" t="b">
        <f t="shared" si="316"/>
        <v>0</v>
      </c>
      <c r="CX655" s="13" t="b">
        <f t="shared" si="317"/>
        <v>0</v>
      </c>
      <c r="CY655" s="13" t="b">
        <f t="shared" si="318"/>
        <v>0</v>
      </c>
    </row>
    <row r="656" spans="1:103" ht="15" thickBot="1">
      <c r="A656" s="932"/>
      <c r="B656" s="941"/>
      <c r="C656" s="941"/>
      <c r="D656" s="941"/>
      <c r="E656" s="941"/>
      <c r="F656" s="941"/>
      <c r="G656" s="941"/>
      <c r="H656" s="941"/>
      <c r="I656" s="941"/>
      <c r="J656" s="941"/>
      <c r="K656" s="941"/>
      <c r="L656" s="941"/>
      <c r="M656" s="941"/>
      <c r="N656" s="941"/>
      <c r="O656" s="175"/>
      <c r="P656" s="941"/>
      <c r="Q656" s="941"/>
      <c r="R656" s="941"/>
      <c r="S656" s="941"/>
      <c r="T656" s="941"/>
      <c r="U656" s="941"/>
      <c r="V656" s="941"/>
      <c r="W656" s="20"/>
      <c r="X656" s="20"/>
      <c r="Y656" s="20"/>
      <c r="Z656" s="20"/>
      <c r="AA656" s="20" t="s">
        <v>38</v>
      </c>
      <c r="AB656" s="22"/>
      <c r="AC656" s="22"/>
      <c r="AD656" s="20"/>
      <c r="AE656" s="941"/>
      <c r="AF656" s="334">
        <f t="shared" si="293"/>
        <v>0</v>
      </c>
      <c r="AG656" s="272">
        <f>IF(R656="kompletna",Q656*J656*0.0036*'lista, wskaźniki'!$F$13, IF(R656="częściowa",Q656*J656*0.0036*'lista, wskaźniki'!$F$14, IF(R656="brak",Q656*J656*0.0036*'lista, wskaźniki'!$F$15,)))</f>
        <v>0</v>
      </c>
      <c r="AH656" s="334">
        <f>IF(Y656="inne",K656*'lista, wskaźniki'!$E$35,IF(Y656="to samo źródło",0,IF(Y656=0,0)))</f>
        <v>0</v>
      </c>
      <c r="AI656" s="334">
        <f>IF(AA656="gaz z sieci",AC656*'lista, wskaźniki'!$D$21)</f>
        <v>0</v>
      </c>
      <c r="AJ656" s="272">
        <f>IF(AA656="węgiel",AB656*'lista, wskaźniki'!$D$20, IF('Sektor mieszkaniowy'!AA656="drewno",'Sektor mieszkaniowy'!AB656*'lista, wskaźniki'!$D$22,IF('Sektor mieszkaniowy'!AA656="pellet",AB656*'lista, wskaźniki'!$D$23,IF('Sektor mieszkaniowy'!AA656="gaz z sieci",AB656*'lista, wskaźniki'!$D$21,IF('Sektor mieszkaniowy'!AA656="olej opałowy",'Sektor mieszkaniowy'!AB656*'lista, wskaźniki'!$D$24)))))</f>
        <v>0</v>
      </c>
      <c r="AK656" s="1002"/>
      <c r="AL656" s="941"/>
      <c r="AM656" s="20">
        <f>IF(AA656="węgiel",AF656*1/3.6*'lista, wskaźniki'!$F$20,IF(AA656="drewno",AF656*1/3.6*'lista, wskaźniki'!$F$22,IF(AA656="pellet",AF656*1/3.6*'lista, wskaźniki'!$F$23,IF(AA656="gaz z sieci",AF656*1/3.6*'lista, wskaźniki'!$F$21,IF(AA656="olej opałowy",AF656*1/3.6*'lista, wskaźniki'!$F$24,0)))))</f>
        <v>0</v>
      </c>
      <c r="AN656" s="20">
        <f>IF(AA656="węgiel",AF656*'lista, wskaźniki'!$E$42,IF(AA656="drewno",AF656*'lista, wskaźniki'!$G$42,IF(AA656="pellet",AF656*'lista, wskaźniki'!$H$42,IF(AA656="gaz z sieci",AF656*'lista, wskaźniki'!$F$42,IF(AA656="olej opałowy",AF656*'lista, wskaźniki'!$I$42,0)))))</f>
        <v>0</v>
      </c>
      <c r="AO656" s="20">
        <f>IF(AA656="węgiel",AF656*'lista, wskaźniki'!$E$43,IF(AA656="drewno",AF656*'lista, wskaźniki'!$G$43,IF(AA656="pellet",AF656*'lista, wskaźniki'!$H$43,IF(AA656="gaz z sieci",AF656*'lista, wskaźniki'!$F$43,IF(AA656="olej opałowy",AF656*'lista, wskaźniki'!$I$43,0)))))</f>
        <v>0</v>
      </c>
      <c r="AP656" s="20">
        <f>IF(AA656="węgiel",AF656*'lista, wskaźniki'!$E$44,IF(AA656="drewno",AF656*'lista, wskaźniki'!$G$44,IF(AA656="pellet",AF656*'lista, wskaźniki'!$H$44,IF(AA656="gaz z sieci",AF656*'lista, wskaźniki'!$F$44,IF(AA656="olej opałowy",AF656*'lista, wskaźniki'!$I$44,0)))))</f>
        <v>0</v>
      </c>
      <c r="AQ656" s="20" t="b">
        <f>IF(Z656="gaz",AH656*1/3.6*'lista, wskaźniki'!$F$21,IF(Z656="energia elektryczna",AH656*1/3.6*'lista, wskaźniki'!$F$26))</f>
        <v>0</v>
      </c>
      <c r="AR656" s="20" t="b">
        <f>IF(Z656="gaz",AH656*'lista, wskaźniki'!$F$42,IF(Z656="energia elektryczna",AH656*0))</f>
        <v>0</v>
      </c>
      <c r="AS656" s="20" t="b">
        <f>IF(Z656="gaz",AH656*'lista, wskaźniki'!$F$43,IF(Z656="energia elektryczna",AH656*0))</f>
        <v>0</v>
      </c>
      <c r="AT656" s="20" t="b">
        <f>IF(Z656="gaz",AH656*'lista, wskaźniki'!$F$44,IF(Z656="energia elektryczna",AH656*0))</f>
        <v>0</v>
      </c>
      <c r="AU656" s="20">
        <f>AI656*1/3.6*'lista, wskaźniki'!$F$21</f>
        <v>0</v>
      </c>
      <c r="AV656" s="20">
        <f>AI656*'lista, wskaźniki'!$F$42</f>
        <v>0</v>
      </c>
      <c r="AW656" s="20">
        <f>AI656*'lista, wskaźniki'!$F$43</f>
        <v>0</v>
      </c>
      <c r="AX656" s="20">
        <f>AI656*'lista, wskaźniki'!$F$44</f>
        <v>0</v>
      </c>
      <c r="AY656" s="20">
        <f>AK656*'lista, wskaźniki'!$F$26</f>
        <v>0</v>
      </c>
      <c r="AZ656" s="20">
        <f t="shared" si="294"/>
        <v>0</v>
      </c>
      <c r="BA656" s="20">
        <f t="shared" si="295"/>
        <v>0</v>
      </c>
      <c r="BB656" s="20">
        <f t="shared" si="296"/>
        <v>0</v>
      </c>
      <c r="BC656" s="20">
        <f t="shared" si="297"/>
        <v>0</v>
      </c>
      <c r="BD656" s="941"/>
      <c r="BE656" s="941"/>
      <c r="BF656" s="941"/>
      <c r="BG656" s="941"/>
      <c r="BH656" s="20"/>
      <c r="BI656" s="941"/>
      <c r="BJ656" s="20"/>
      <c r="BK656" s="941"/>
      <c r="BL656" s="20"/>
      <c r="BM656" s="20"/>
      <c r="BN656" s="20"/>
      <c r="BO656" s="20"/>
      <c r="BP656" s="20"/>
      <c r="BQ656" s="20"/>
      <c r="BR656" s="20"/>
      <c r="BS656" s="1005"/>
      <c r="BT656" s="1005"/>
      <c r="BU656" s="1005"/>
      <c r="BV656" s="1005"/>
      <c r="BW656" s="1005"/>
      <c r="BX656" s="1005"/>
      <c r="BY656" s="1008"/>
      <c r="CA656" s="365" t="b">
        <f t="shared" si="298"/>
        <v>0</v>
      </c>
      <c r="CB656" s="365" t="b">
        <f t="shared" si="299"/>
        <v>0</v>
      </c>
      <c r="CC656" s="365" t="b">
        <f t="shared" si="300"/>
        <v>0</v>
      </c>
      <c r="CD656" s="365">
        <f t="shared" si="301"/>
        <v>0</v>
      </c>
      <c r="CE656" s="365" t="b">
        <f t="shared" si="302"/>
        <v>0</v>
      </c>
      <c r="CF656" s="365" t="b">
        <f t="shared" si="303"/>
        <v>0</v>
      </c>
      <c r="CG656" s="365" t="b">
        <f t="shared" si="304"/>
        <v>0</v>
      </c>
      <c r="CH656" s="365">
        <f t="shared" si="305"/>
        <v>0</v>
      </c>
      <c r="CI656" s="72" t="b">
        <f t="shared" si="306"/>
        <v>0</v>
      </c>
      <c r="CJ656" s="72" t="b">
        <f t="shared" si="307"/>
        <v>0</v>
      </c>
      <c r="CK656" s="72" t="b">
        <f t="shared" si="308"/>
        <v>0</v>
      </c>
      <c r="CL656" s="72">
        <f t="shared" si="309"/>
        <v>0</v>
      </c>
      <c r="CM656" s="72" t="b">
        <f t="shared" si="310"/>
        <v>0</v>
      </c>
      <c r="CN656" s="72" t="b">
        <f t="shared" si="311"/>
        <v>0</v>
      </c>
      <c r="CP656" s="13">
        <f t="shared" si="312"/>
        <v>0</v>
      </c>
      <c r="CQ656" s="13" t="b">
        <f t="shared" si="313"/>
        <v>0</v>
      </c>
      <c r="CR656" s="13" t="b">
        <f t="shared" si="314"/>
        <v>0</v>
      </c>
      <c r="CS656" s="13" t="b">
        <f t="shared" si="320"/>
        <v>0</v>
      </c>
      <c r="CT656" s="13" t="b">
        <f t="shared" si="319"/>
        <v>0</v>
      </c>
      <c r="CU656" s="13" t="b">
        <f t="shared" si="292"/>
        <v>0</v>
      </c>
      <c r="CV656" s="13" t="b">
        <f t="shared" si="315"/>
        <v>0</v>
      </c>
      <c r="CW656" s="13" t="b">
        <f t="shared" si="316"/>
        <v>0</v>
      </c>
      <c r="CX656" s="13" t="b">
        <f t="shared" si="317"/>
        <v>0</v>
      </c>
      <c r="CY656" s="13" t="b">
        <f t="shared" si="318"/>
        <v>0</v>
      </c>
    </row>
    <row r="657" spans="1:103" ht="15" thickBot="1">
      <c r="A657" s="933"/>
      <c r="B657" s="942"/>
      <c r="C657" s="942"/>
      <c r="D657" s="942"/>
      <c r="E657" s="942"/>
      <c r="F657" s="942"/>
      <c r="G657" s="942"/>
      <c r="H657" s="942"/>
      <c r="I657" s="942"/>
      <c r="J657" s="942"/>
      <c r="K657" s="942"/>
      <c r="L657" s="942"/>
      <c r="M657" s="942"/>
      <c r="N657" s="942"/>
      <c r="O657" s="176"/>
      <c r="P657" s="942"/>
      <c r="Q657" s="942"/>
      <c r="R657" s="942"/>
      <c r="S657" s="942"/>
      <c r="T657" s="942"/>
      <c r="U657" s="942"/>
      <c r="V657" s="942"/>
      <c r="W657" s="21"/>
      <c r="X657" s="21"/>
      <c r="Y657" s="21"/>
      <c r="Z657" s="21"/>
      <c r="AA657" s="21" t="s">
        <v>37</v>
      </c>
      <c r="AB657" s="55"/>
      <c r="AC657" s="55"/>
      <c r="AD657" s="21"/>
      <c r="AE657" s="942"/>
      <c r="AF657" s="334">
        <f t="shared" si="293"/>
        <v>0</v>
      </c>
      <c r="AG657" s="272">
        <f>IF(R657="kompletna",Q657*J657*0.0036*'lista, wskaźniki'!$F$13, IF(R657="częściowa",Q657*J657*0.0036*'lista, wskaźniki'!$F$14, IF(R657="brak",Q657*J657*0.0036*'lista, wskaźniki'!$F$15,)))</f>
        <v>0</v>
      </c>
      <c r="AH657" s="334">
        <f>IF(Y657="inne",K657*'lista, wskaźniki'!$E$35,IF(Y657="to samo źródło",0,IF(Y657=0,0)))</f>
        <v>0</v>
      </c>
      <c r="AI657" s="334" t="b">
        <f>IF(AA657="gaz z sieci",AC657*'lista, wskaźniki'!$D$21)</f>
        <v>0</v>
      </c>
      <c r="AJ657" s="272">
        <f>IF(AA657="węgiel",AB657*'lista, wskaźniki'!$D$20, IF('Sektor mieszkaniowy'!AA657="drewno",'Sektor mieszkaniowy'!AB657*'lista, wskaźniki'!$D$22,IF('Sektor mieszkaniowy'!AA657="pellet",AB657*'lista, wskaźniki'!$D$23,IF('Sektor mieszkaniowy'!AA657="gaz z sieci",AB657*'lista, wskaźniki'!$D$21,IF('Sektor mieszkaniowy'!AA657="olej opałowy",'Sektor mieszkaniowy'!AB657*'lista, wskaźniki'!$D$24)))))</f>
        <v>0</v>
      </c>
      <c r="AK657" s="1003"/>
      <c r="AL657" s="942"/>
      <c r="AM657" s="20">
        <f>IF(AA657="węgiel",AF657*1/3.6*'lista, wskaźniki'!$F$20,IF(AA657="drewno",AF657*1/3.6*'lista, wskaźniki'!$F$22,IF(AA657="pellet",AF657*1/3.6*'lista, wskaźniki'!$F$23,IF(AA657="gaz z sieci",AF657*1/3.6*'lista, wskaźniki'!$F$21,IF(AA657="olej opałowy",AF657*1/3.6*'lista, wskaźniki'!$F$24,0)))))</f>
        <v>0</v>
      </c>
      <c r="AN657" s="20">
        <f>IF(AA657="węgiel",AF657*'lista, wskaźniki'!$E$42,IF(AA657="drewno",AF657*'lista, wskaźniki'!$G$42,IF(AA657="pellet",AF657*'lista, wskaźniki'!$H$42,IF(AA657="gaz z sieci",AF657*'lista, wskaźniki'!$F$42,IF(AA657="olej opałowy",AF657*'lista, wskaźniki'!$I$42,0)))))</f>
        <v>0</v>
      </c>
      <c r="AO657" s="20">
        <f>IF(AA657="węgiel",AF657*'lista, wskaźniki'!$E$43,IF(AA657="drewno",AF657*'lista, wskaźniki'!$G$43,IF(AA657="pellet",AF657*'lista, wskaźniki'!$H$43,IF(AA657="gaz z sieci",AF657*'lista, wskaźniki'!$F$43,IF(AA657="olej opałowy",AF657*'lista, wskaźniki'!$I$43,0)))))</f>
        <v>0</v>
      </c>
      <c r="AP657" s="20">
        <f>IF(AA657="węgiel",AF657*'lista, wskaźniki'!$E$44,IF(AA657="drewno",AF657*'lista, wskaźniki'!$G$44,IF(AA657="pellet",AF657*'lista, wskaźniki'!$H$44,IF(AA657="gaz z sieci",AF657*'lista, wskaźniki'!$F$44,IF(AA657="olej opałowy",AF657*'lista, wskaźniki'!$I$44,0)))))</f>
        <v>0</v>
      </c>
      <c r="AQ657" s="20" t="b">
        <f>IF(Z657="gaz",AH657*1/3.6*'lista, wskaźniki'!$F$21,IF(Z657="energia elektryczna",AH657*1/3.6*'lista, wskaźniki'!$F$26))</f>
        <v>0</v>
      </c>
      <c r="AR657" s="20" t="b">
        <f>IF(Z657="gaz",AH657*'lista, wskaźniki'!$F$42,IF(Z657="energia elektryczna",AH657*0))</f>
        <v>0</v>
      </c>
      <c r="AS657" s="20" t="b">
        <f>IF(Z657="gaz",AH657*'lista, wskaźniki'!$F$43,IF(Z657="energia elektryczna",AH657*0))</f>
        <v>0</v>
      </c>
      <c r="AT657" s="20" t="b">
        <f>IF(Z657="gaz",AH657*'lista, wskaźniki'!$F$44,IF(Z657="energia elektryczna",AH657*0))</f>
        <v>0</v>
      </c>
      <c r="AU657" s="20">
        <f>AI657*1/3.6*'lista, wskaźniki'!$F$21</f>
        <v>0</v>
      </c>
      <c r="AV657" s="20">
        <f>AI657*'lista, wskaźniki'!$F$42</f>
        <v>0</v>
      </c>
      <c r="AW657" s="20">
        <f>AI657*'lista, wskaźniki'!$F$43</f>
        <v>0</v>
      </c>
      <c r="AX657" s="20">
        <f>AI657*'lista, wskaźniki'!$F$44</f>
        <v>0</v>
      </c>
      <c r="AY657" s="20">
        <f>AK657*'lista, wskaźniki'!$F$26</f>
        <v>0</v>
      </c>
      <c r="AZ657" s="20">
        <f t="shared" si="294"/>
        <v>0</v>
      </c>
      <c r="BA657" s="20">
        <f t="shared" si="295"/>
        <v>0</v>
      </c>
      <c r="BB657" s="20">
        <f t="shared" si="296"/>
        <v>0</v>
      </c>
      <c r="BC657" s="20">
        <f t="shared" si="297"/>
        <v>0</v>
      </c>
      <c r="BD657" s="942"/>
      <c r="BE657" s="942"/>
      <c r="BF657" s="942"/>
      <c r="BG657" s="942"/>
      <c r="BH657" s="21"/>
      <c r="BI657" s="942"/>
      <c r="BJ657" s="21"/>
      <c r="BK657" s="942"/>
      <c r="BL657" s="21"/>
      <c r="BM657" s="21"/>
      <c r="BN657" s="21"/>
      <c r="BO657" s="21"/>
      <c r="BP657" s="21"/>
      <c r="BQ657" s="21"/>
      <c r="BR657" s="21"/>
      <c r="BS657" s="1006"/>
      <c r="BT657" s="1006"/>
      <c r="BU657" s="1006"/>
      <c r="BV657" s="1006"/>
      <c r="BW657" s="1006"/>
      <c r="BX657" s="1006"/>
      <c r="BY657" s="1009"/>
      <c r="CA657" s="365" t="b">
        <f t="shared" si="298"/>
        <v>0</v>
      </c>
      <c r="CB657" s="365" t="b">
        <f t="shared" si="299"/>
        <v>0</v>
      </c>
      <c r="CC657" s="365" t="b">
        <f t="shared" si="300"/>
        <v>0</v>
      </c>
      <c r="CD657" s="365" t="b">
        <f t="shared" si="301"/>
        <v>0</v>
      </c>
      <c r="CE657" s="365">
        <f t="shared" si="302"/>
        <v>0</v>
      </c>
      <c r="CF657" s="365" t="b">
        <f t="shared" si="303"/>
        <v>0</v>
      </c>
      <c r="CG657" s="365" t="b">
        <f t="shared" si="304"/>
        <v>0</v>
      </c>
      <c r="CH657" s="365" t="b">
        <f t="shared" si="305"/>
        <v>0</v>
      </c>
      <c r="CI657" s="72" t="b">
        <f t="shared" si="306"/>
        <v>0</v>
      </c>
      <c r="CJ657" s="72" t="b">
        <f t="shared" si="307"/>
        <v>0</v>
      </c>
      <c r="CK657" s="72" t="b">
        <f t="shared" si="308"/>
        <v>0</v>
      </c>
      <c r="CL657" s="72">
        <f t="shared" si="309"/>
        <v>0</v>
      </c>
      <c r="CM657" s="72">
        <f t="shared" si="310"/>
        <v>0</v>
      </c>
      <c r="CN657" s="72" t="b">
        <f t="shared" si="311"/>
        <v>0</v>
      </c>
      <c r="CP657" s="13">
        <f t="shared" si="312"/>
        <v>0</v>
      </c>
      <c r="CQ657" s="13" t="b">
        <f t="shared" si="313"/>
        <v>0</v>
      </c>
      <c r="CR657" s="13" t="b">
        <f t="shared" si="314"/>
        <v>0</v>
      </c>
      <c r="CS657" s="13" t="b">
        <f t="shared" si="320"/>
        <v>0</v>
      </c>
      <c r="CT657" s="13" t="b">
        <f t="shared" si="319"/>
        <v>0</v>
      </c>
      <c r="CU657" s="13" t="b">
        <f t="shared" si="292"/>
        <v>0</v>
      </c>
      <c r="CV657" s="13" t="b">
        <f t="shared" si="315"/>
        <v>0</v>
      </c>
      <c r="CW657" s="13" t="b">
        <f t="shared" si="316"/>
        <v>0</v>
      </c>
      <c r="CX657" s="13" t="b">
        <f t="shared" si="317"/>
        <v>0</v>
      </c>
      <c r="CY657" s="13" t="b">
        <f t="shared" si="318"/>
        <v>0</v>
      </c>
    </row>
    <row r="658" spans="1:103" ht="15" thickBot="1">
      <c r="A658" s="931">
        <v>132</v>
      </c>
      <c r="B658" s="940" t="s">
        <v>235</v>
      </c>
      <c r="C658" s="940"/>
      <c r="D658" s="940" t="s">
        <v>1</v>
      </c>
      <c r="E658" s="940" t="s">
        <v>5</v>
      </c>
      <c r="F658" s="940">
        <v>6</v>
      </c>
      <c r="G658" s="940"/>
      <c r="H658" s="940"/>
      <c r="I658" s="940" t="s">
        <v>10</v>
      </c>
      <c r="J658" s="940">
        <v>70</v>
      </c>
      <c r="K658" s="940"/>
      <c r="L658" s="940" t="s">
        <v>16</v>
      </c>
      <c r="M658" s="940"/>
      <c r="N658" s="940" t="s">
        <v>16</v>
      </c>
      <c r="O658" s="174"/>
      <c r="P658" s="940" t="s">
        <v>17</v>
      </c>
      <c r="Q658" s="940">
        <f>IF(I658="&lt;1966",'lista, wskaźniki'!$G$4,IF(I658="1967-1985",'lista, wskaźniki'!$G$5,IF(I658="1986-1992",'lista, wskaźniki'!$G$6,IF(I658="1993-1996",'lista, wskaźniki'!$G$7,IF(I658="&gt;1997",'lista, wskaźniki'!$G$8,IF(I658=0,'lista, wskaźniki'!$G$4))))))</f>
        <v>290</v>
      </c>
      <c r="R658" s="940" t="s">
        <v>23</v>
      </c>
      <c r="S658" s="940" t="s">
        <v>27</v>
      </c>
      <c r="T658" s="940">
        <v>1</v>
      </c>
      <c r="U658" s="940">
        <v>2010</v>
      </c>
      <c r="V658" s="940"/>
      <c r="W658" s="20" t="s">
        <v>36</v>
      </c>
      <c r="X658" s="19" t="s">
        <v>39</v>
      </c>
      <c r="Y658" s="19" t="s">
        <v>42</v>
      </c>
      <c r="Z658" s="19"/>
      <c r="AA658" s="19" t="s">
        <v>35</v>
      </c>
      <c r="AB658" s="54"/>
      <c r="AC658" s="54"/>
      <c r="AD658" s="19"/>
      <c r="AE658" s="940">
        <v>12</v>
      </c>
      <c r="AF658" s="334">
        <f t="shared" si="293"/>
        <v>0</v>
      </c>
      <c r="AG658" s="272">
        <v>0</v>
      </c>
      <c r="AH658" s="334">
        <f>IF(Y658="inne",K658*'lista, wskaźniki'!$E$35,IF(Y658="to samo źródło",0,IF(Y658=0,0)))</f>
        <v>0</v>
      </c>
      <c r="AI658" s="334" t="b">
        <f>IF(AA658="gaz z sieci",AC658*'lista, wskaźniki'!$D$21)</f>
        <v>0</v>
      </c>
      <c r="AJ658" s="272">
        <f>IF(AA658="węgiel",AB658*'lista, wskaźniki'!$D$20, IF('Sektor mieszkaniowy'!AA658="drewno",'Sektor mieszkaniowy'!AB658*'lista, wskaźniki'!$D$22,IF('Sektor mieszkaniowy'!AA658="pellet",AB658*'lista, wskaźniki'!$D$23,IF('Sektor mieszkaniowy'!AA658="gaz z sieci",AB658*'lista, wskaźniki'!$D$21,IF('Sektor mieszkaniowy'!AA658="olej opałowy",'Sektor mieszkaniowy'!AB658*'lista, wskaźniki'!$D$24)))))</f>
        <v>0</v>
      </c>
      <c r="AK658" s="1001">
        <v>2</v>
      </c>
      <c r="AL658" s="940">
        <v>1200</v>
      </c>
      <c r="AM658" s="20">
        <f>IF(AA658="węgiel",AF658*1/3.6*'lista, wskaźniki'!$F$20,IF(AA658="drewno",AF658*1/3.6*'lista, wskaźniki'!$F$22,IF(AA658="pellet",AF658*1/3.6*'lista, wskaźniki'!$F$23,IF(AA658="gaz z sieci",AF658*1/3.6*'lista, wskaźniki'!$F$21,IF(AA658="olej opałowy",AF658*1/3.6*'lista, wskaźniki'!$F$24,0)))))</f>
        <v>0</v>
      </c>
      <c r="AN658" s="20">
        <f>IF(AA658="węgiel",AF658*'lista, wskaźniki'!$E$42,IF(AA658="drewno",AF658*'lista, wskaźniki'!$G$42,IF(AA658="pellet",AF658*'lista, wskaźniki'!$H$42,IF(AA658="gaz z sieci",AF658*'lista, wskaźniki'!$F$42,IF(AA658="olej opałowy",AF658*'lista, wskaźniki'!$I$42,0)))))</f>
        <v>0</v>
      </c>
      <c r="AO658" s="20">
        <f>IF(AA658="węgiel",AF658*'lista, wskaźniki'!$E$43,IF(AA658="drewno",AF658*'lista, wskaźniki'!$G$43,IF(AA658="pellet",AF658*'lista, wskaźniki'!$H$43,IF(AA658="gaz z sieci",AF658*'lista, wskaźniki'!$F$43,IF(AA658="olej opałowy",AF658*'lista, wskaźniki'!$I$43,0)))))</f>
        <v>0</v>
      </c>
      <c r="AP658" s="20">
        <f>IF(AA658="węgiel",AF658*'lista, wskaźniki'!$E$44,IF(AA658="drewno",AF658*'lista, wskaźniki'!$G$44,IF(AA658="pellet",AF658*'lista, wskaźniki'!$H$44,IF(AA658="gaz z sieci",AF658*'lista, wskaźniki'!$F$44,IF(AA658="olej opałowy",AF658*'lista, wskaźniki'!$I$44,0)))))</f>
        <v>0</v>
      </c>
      <c r="AQ658" s="20" t="b">
        <f>IF(Z658="gaz",AH658*1/3.6*'lista, wskaźniki'!$F$21,IF(Z658="energia elektryczna",AH658*1/3.6*'lista, wskaźniki'!$F$26))</f>
        <v>0</v>
      </c>
      <c r="AR658" s="20" t="b">
        <f>IF(Z658="gaz",AH658*'lista, wskaźniki'!$F$42,IF(Z658="energia elektryczna",AH658*0))</f>
        <v>0</v>
      </c>
      <c r="AS658" s="20" t="b">
        <f>IF(Z658="gaz",AH658*'lista, wskaźniki'!$F$43,IF(Z658="energia elektryczna",AH658*0))</f>
        <v>0</v>
      </c>
      <c r="AT658" s="20" t="b">
        <f>IF(Z658="gaz",AH658*'lista, wskaźniki'!$F$44,IF(Z658="energia elektryczna",AH658*0))</f>
        <v>0</v>
      </c>
      <c r="AU658" s="20">
        <f>AI658*1/3.6*'lista, wskaźniki'!$F$21</f>
        <v>0</v>
      </c>
      <c r="AV658" s="20">
        <f>AI658*'lista, wskaźniki'!$F$42</f>
        <v>0</v>
      </c>
      <c r="AW658" s="20">
        <f>AI658*'lista, wskaźniki'!$F$43</f>
        <v>0</v>
      </c>
      <c r="AX658" s="20">
        <f>AI658*'lista, wskaźniki'!$F$44</f>
        <v>0</v>
      </c>
      <c r="AY658" s="20">
        <f>AK658*'lista, wskaźniki'!$F$26</f>
        <v>1.78</v>
      </c>
      <c r="AZ658" s="20">
        <f t="shared" si="294"/>
        <v>1.78</v>
      </c>
      <c r="BA658" s="20">
        <f t="shared" si="295"/>
        <v>0</v>
      </c>
      <c r="BB658" s="20">
        <f t="shared" si="296"/>
        <v>0</v>
      </c>
      <c r="BC658" s="20">
        <f t="shared" si="297"/>
        <v>0</v>
      </c>
      <c r="BD658" s="940"/>
      <c r="BE658" s="940"/>
      <c r="BF658" s="940" t="s">
        <v>16</v>
      </c>
      <c r="BG658" s="940"/>
      <c r="BH658" s="19"/>
      <c r="BI658" s="940" t="s">
        <v>16</v>
      </c>
      <c r="BJ658" s="19" t="s">
        <v>52</v>
      </c>
      <c r="BK658" s="940" t="s">
        <v>17</v>
      </c>
      <c r="BL658" s="19"/>
      <c r="BM658" s="19"/>
      <c r="BN658" s="19"/>
      <c r="BO658" s="19" t="s">
        <v>57</v>
      </c>
      <c r="BP658" s="19" t="s">
        <v>52</v>
      </c>
      <c r="BQ658" s="19" t="s">
        <v>120</v>
      </c>
      <c r="BR658" s="19">
        <v>1</v>
      </c>
      <c r="BS658" s="1004">
        <v>3000</v>
      </c>
      <c r="BT658" s="1004"/>
      <c r="BU658" s="1004">
        <v>2500</v>
      </c>
      <c r="BV658" s="1004"/>
      <c r="BW658" s="1004"/>
      <c r="BX658" s="1004">
        <v>8000</v>
      </c>
      <c r="BY658" s="1007"/>
      <c r="CA658" s="365">
        <f t="shared" si="298"/>
        <v>0</v>
      </c>
      <c r="CB658" s="365" t="b">
        <f t="shared" si="299"/>
        <v>0</v>
      </c>
      <c r="CC658" s="365" t="b">
        <f t="shared" si="300"/>
        <v>0</v>
      </c>
      <c r="CD658" s="365" t="b">
        <f t="shared" si="301"/>
        <v>0</v>
      </c>
      <c r="CE658" s="365" t="b">
        <f t="shared" si="302"/>
        <v>0</v>
      </c>
      <c r="CF658" s="365" t="b">
        <f t="shared" si="303"/>
        <v>0</v>
      </c>
      <c r="CG658" s="365" t="b">
        <f t="shared" si="304"/>
        <v>0</v>
      </c>
      <c r="CH658" s="365" t="b">
        <f t="shared" si="305"/>
        <v>0</v>
      </c>
      <c r="CI658" s="72">
        <f t="shared" si="306"/>
        <v>0</v>
      </c>
      <c r="CJ658" s="72" t="b">
        <f t="shared" si="307"/>
        <v>0</v>
      </c>
      <c r="CK658" s="72" t="b">
        <f t="shared" si="308"/>
        <v>0</v>
      </c>
      <c r="CL658" s="72">
        <f t="shared" si="309"/>
        <v>0</v>
      </c>
      <c r="CM658" s="72" t="b">
        <f t="shared" si="310"/>
        <v>0</v>
      </c>
      <c r="CN658" s="72" t="b">
        <f t="shared" si="311"/>
        <v>0</v>
      </c>
      <c r="CP658" s="13">
        <f t="shared" si="312"/>
        <v>70</v>
      </c>
      <c r="CQ658" s="13">
        <f t="shared" si="313"/>
        <v>35</v>
      </c>
      <c r="CR658" s="13" t="b">
        <f t="shared" si="314"/>
        <v>0</v>
      </c>
      <c r="CS658" s="13">
        <f t="shared" si="320"/>
        <v>0</v>
      </c>
      <c r="CT658" s="13" t="b">
        <f t="shared" si="319"/>
        <v>0</v>
      </c>
      <c r="CU658" s="13">
        <f t="shared" si="292"/>
        <v>0</v>
      </c>
      <c r="CV658" s="13" t="b">
        <f t="shared" si="315"/>
        <v>0</v>
      </c>
      <c r="CW658" s="13">
        <f t="shared" si="316"/>
        <v>0</v>
      </c>
      <c r="CX658" s="13" t="b">
        <f t="shared" si="317"/>
        <v>0</v>
      </c>
      <c r="CY658" s="13">
        <f t="shared" si="318"/>
        <v>0</v>
      </c>
    </row>
    <row r="659" spans="1:103" ht="15" thickBot="1">
      <c r="A659" s="932"/>
      <c r="B659" s="941"/>
      <c r="C659" s="941"/>
      <c r="D659" s="941"/>
      <c r="E659" s="941"/>
      <c r="F659" s="941"/>
      <c r="G659" s="941"/>
      <c r="H659" s="941"/>
      <c r="I659" s="941"/>
      <c r="J659" s="941"/>
      <c r="K659" s="941"/>
      <c r="L659" s="941"/>
      <c r="M659" s="941"/>
      <c r="N659" s="941"/>
      <c r="O659" s="175"/>
      <c r="P659" s="941"/>
      <c r="Q659" s="941"/>
      <c r="R659" s="941"/>
      <c r="S659" s="941"/>
      <c r="T659" s="941"/>
      <c r="U659" s="941"/>
      <c r="V659" s="941"/>
      <c r="W659" s="20"/>
      <c r="X659" s="20"/>
      <c r="Y659" s="20"/>
      <c r="Z659" s="20"/>
      <c r="AA659" s="20" t="s">
        <v>36</v>
      </c>
      <c r="AB659" s="22">
        <v>20</v>
      </c>
      <c r="AC659" s="22"/>
      <c r="AD659" s="20">
        <v>2000</v>
      </c>
      <c r="AE659" s="941"/>
      <c r="AF659" s="334">
        <f t="shared" si="293"/>
        <v>185.23</v>
      </c>
      <c r="AG659" s="272">
        <v>58.46</v>
      </c>
      <c r="AH659" s="334">
        <f>IF(Y659="inne",K659*'lista, wskaźniki'!$E$35,IF(Y659="to samo źródło",0,IF(Y659=0,0)))</f>
        <v>0</v>
      </c>
      <c r="AI659" s="334" t="b">
        <f>IF(AA659="gaz z sieci",AC659*'lista, wskaźniki'!$D$21)</f>
        <v>0</v>
      </c>
      <c r="AJ659" s="272">
        <f>IF(AA659="węgiel",AB659*'lista, wskaźniki'!$D$20, IF('Sektor mieszkaniowy'!AA659="drewno",'Sektor mieszkaniowy'!AB659*'lista, wskaźniki'!$D$22,IF('Sektor mieszkaniowy'!AA659="pellet",AB659*'lista, wskaźniki'!$D$23,IF('Sektor mieszkaniowy'!AA659="gaz z sieci",AB659*'lista, wskaźniki'!$D$21,IF('Sektor mieszkaniowy'!AA659="olej opałowy",'Sektor mieszkaniowy'!AB659*'lista, wskaźniki'!$D$24)))))</f>
        <v>312</v>
      </c>
      <c r="AK659" s="1002"/>
      <c r="AL659" s="941"/>
      <c r="AM659" s="20">
        <f>IF(AA659="węgiel",AF659*1/3.6*'lista, wskaźniki'!$F$20,IF(AA659="drewno",AF659*1/3.6*'lista, wskaźniki'!$F$22,IF(AA659="pellet",AF659*1/3.6*'lista, wskaźniki'!$F$23,IF(AA659="gaz z sieci",AF659*1/3.6*'lista, wskaźniki'!$F$21,IF(AA659="olej opałowy",AF659*1/3.6*'lista, wskaźniki'!$F$24,0)))))</f>
        <v>0</v>
      </c>
      <c r="AN659" s="20">
        <f>IF(AA659="węgiel",AF659*'lista, wskaźniki'!$E$42,IF(AA659="drewno",AF659*'lista, wskaźniki'!$G$42,IF(AA659="pellet",AF659*'lista, wskaźniki'!$H$42,IF(AA659="gaz z sieci",AF659*'lista, wskaźniki'!$F$42,IF(AA659="olej opałowy",AF659*'lista, wskaźniki'!$I$42,0)))))</f>
        <v>0.15003629999999998</v>
      </c>
      <c r="AO659" s="20">
        <f>IF(AA659="węgiel",AF659*'lista, wskaźniki'!$E$43,IF(AA659="drewno",AF659*'lista, wskaźniki'!$G$43,IF(AA659="pellet",AF659*'lista, wskaźniki'!$H$43,IF(AA659="gaz z sieci",AF659*'lista, wskaźniki'!$F$43,IF(AA659="olej opałowy",AF659*'lista, wskaźniki'!$I$43,0)))))</f>
        <v>0.15003629999999998</v>
      </c>
      <c r="AP659" s="20">
        <f>IF(AA659="węgiel",AF659*'lista, wskaźniki'!$E$44,IF(AA659="drewno",AF659*'lista, wskaźniki'!$G$44,IF(AA659="pellet",AF659*'lista, wskaźniki'!$H$44,IF(AA659="gaz z sieci",AF659*'lista, wskaźniki'!$F$44,IF(AA659="olej opałowy",AF659*'lista, wskaźniki'!$I$44,0)))))</f>
        <v>4.6307499999999997E-5</v>
      </c>
      <c r="AQ659" s="20" t="b">
        <f>IF(Z659="gaz",AH659*1/3.6*'lista, wskaźniki'!$F$21,IF(Z659="energia elektryczna",AH659*1/3.6*'lista, wskaźniki'!$F$26))</f>
        <v>0</v>
      </c>
      <c r="AR659" s="20" t="b">
        <f>IF(Z659="gaz",AH659*'lista, wskaźniki'!$F$42,IF(Z659="energia elektryczna",AH659*0))</f>
        <v>0</v>
      </c>
      <c r="AS659" s="20" t="b">
        <f>IF(Z659="gaz",AH659*'lista, wskaźniki'!$F$43,IF(Z659="energia elektryczna",AH659*0))</f>
        <v>0</v>
      </c>
      <c r="AT659" s="20" t="b">
        <f>IF(Z659="gaz",AH659*'lista, wskaźniki'!$F$44,IF(Z659="energia elektryczna",AH659*0))</f>
        <v>0</v>
      </c>
      <c r="AU659" s="20">
        <f>AI659*1/3.6*'lista, wskaźniki'!$F$21</f>
        <v>0</v>
      </c>
      <c r="AV659" s="20">
        <f>AI659*'lista, wskaźniki'!$F$42</f>
        <v>0</v>
      </c>
      <c r="AW659" s="20">
        <f>AI659*'lista, wskaźniki'!$F$43</f>
        <v>0</v>
      </c>
      <c r="AX659" s="20">
        <f>AI659*'lista, wskaźniki'!$F$44</f>
        <v>0</v>
      </c>
      <c r="AY659" s="20">
        <f>AK659*'lista, wskaźniki'!$F$26</f>
        <v>0</v>
      </c>
      <c r="AZ659" s="20">
        <f t="shared" si="294"/>
        <v>0</v>
      </c>
      <c r="BA659" s="20">
        <f t="shared" si="295"/>
        <v>0.15003629999999998</v>
      </c>
      <c r="BB659" s="20">
        <f t="shared" si="296"/>
        <v>0.15003629999999998</v>
      </c>
      <c r="BC659" s="20">
        <f t="shared" si="297"/>
        <v>4.6307499999999997E-5</v>
      </c>
      <c r="BD659" s="941"/>
      <c r="BE659" s="941"/>
      <c r="BF659" s="941"/>
      <c r="BG659" s="941"/>
      <c r="BH659" s="20"/>
      <c r="BI659" s="941"/>
      <c r="BJ659" s="20"/>
      <c r="BK659" s="941"/>
      <c r="BL659" s="20"/>
      <c r="BM659" s="20"/>
      <c r="BN659" s="20"/>
      <c r="BO659" s="20"/>
      <c r="BP659" s="20"/>
      <c r="BQ659" s="20"/>
      <c r="BR659" s="20"/>
      <c r="BS659" s="1005"/>
      <c r="BT659" s="1005"/>
      <c r="BU659" s="1005"/>
      <c r="BV659" s="1005"/>
      <c r="BW659" s="1005"/>
      <c r="BX659" s="1005"/>
      <c r="BY659" s="1008"/>
      <c r="CA659" s="365" t="b">
        <f t="shared" si="298"/>
        <v>0</v>
      </c>
      <c r="CB659" s="365">
        <f t="shared" si="299"/>
        <v>185.23</v>
      </c>
      <c r="CC659" s="365" t="b">
        <f t="shared" si="300"/>
        <v>0</v>
      </c>
      <c r="CD659" s="365" t="b">
        <f t="shared" si="301"/>
        <v>0</v>
      </c>
      <c r="CE659" s="365" t="b">
        <f t="shared" si="302"/>
        <v>0</v>
      </c>
      <c r="CF659" s="365" t="b">
        <f t="shared" si="303"/>
        <v>0</v>
      </c>
      <c r="CG659" s="365" t="b">
        <f t="shared" si="304"/>
        <v>0</v>
      </c>
      <c r="CH659" s="365" t="b">
        <f t="shared" si="305"/>
        <v>0</v>
      </c>
      <c r="CI659" s="72" t="b">
        <f t="shared" si="306"/>
        <v>0</v>
      </c>
      <c r="CJ659" s="72">
        <f t="shared" si="307"/>
        <v>185.23</v>
      </c>
      <c r="CK659" s="72" t="b">
        <f t="shared" si="308"/>
        <v>0</v>
      </c>
      <c r="CL659" s="72">
        <f t="shared" si="309"/>
        <v>0</v>
      </c>
      <c r="CM659" s="72" t="b">
        <f t="shared" si="310"/>
        <v>0</v>
      </c>
      <c r="CN659" s="72" t="b">
        <f t="shared" si="311"/>
        <v>0</v>
      </c>
      <c r="CP659" s="13">
        <f t="shared" si="312"/>
        <v>0</v>
      </c>
      <c r="CQ659" s="13" t="b">
        <f t="shared" si="313"/>
        <v>0</v>
      </c>
      <c r="CR659" s="13" t="b">
        <f t="shared" si="314"/>
        <v>0</v>
      </c>
      <c r="CS659" s="13" t="b">
        <f t="shared" si="320"/>
        <v>0</v>
      </c>
      <c r="CT659" s="13" t="b">
        <f t="shared" si="319"/>
        <v>0</v>
      </c>
      <c r="CU659" s="13" t="b">
        <f t="shared" si="292"/>
        <v>0</v>
      </c>
      <c r="CV659" s="13" t="b">
        <f t="shared" si="315"/>
        <v>0</v>
      </c>
      <c r="CW659" s="13" t="b">
        <f t="shared" si="316"/>
        <v>0</v>
      </c>
      <c r="CX659" s="13" t="b">
        <f t="shared" si="317"/>
        <v>0</v>
      </c>
      <c r="CY659" s="13" t="b">
        <f t="shared" si="318"/>
        <v>0</v>
      </c>
    </row>
    <row r="660" spans="1:103" ht="15" thickBot="1">
      <c r="A660" s="932"/>
      <c r="B660" s="941"/>
      <c r="C660" s="941"/>
      <c r="D660" s="941"/>
      <c r="E660" s="941"/>
      <c r="F660" s="941"/>
      <c r="G660" s="941"/>
      <c r="H660" s="941"/>
      <c r="I660" s="941"/>
      <c r="J660" s="941"/>
      <c r="K660" s="941"/>
      <c r="L660" s="941"/>
      <c r="M660" s="941"/>
      <c r="N660" s="941"/>
      <c r="O660" s="175"/>
      <c r="P660" s="941"/>
      <c r="Q660" s="941"/>
      <c r="R660" s="941"/>
      <c r="S660" s="941"/>
      <c r="T660" s="941"/>
      <c r="U660" s="941"/>
      <c r="V660" s="941"/>
      <c r="W660" s="20"/>
      <c r="X660" s="20"/>
      <c r="Y660" s="20"/>
      <c r="Z660" s="20"/>
      <c r="AA660" s="20" t="s">
        <v>50</v>
      </c>
      <c r="AB660" s="22"/>
      <c r="AC660" s="22"/>
      <c r="AD660" s="20"/>
      <c r="AE660" s="941"/>
      <c r="AF660" s="334">
        <f t="shared" si="293"/>
        <v>0</v>
      </c>
      <c r="AG660" s="272">
        <f>IF(R660="kompletna",Q660*J660*0.0036*'lista, wskaźniki'!$F$13, IF(R660="częściowa",Q660*J660*0.0036*'lista, wskaźniki'!$F$14, IF(R660="brak",Q660*J660*0.0036*'lista, wskaźniki'!$F$15,)))</f>
        <v>0</v>
      </c>
      <c r="AH660" s="334">
        <f>IF(Y660="inne",K660*'lista, wskaźniki'!$E$35,IF(Y660="to samo źródło",0,IF(Y660=0,0)))</f>
        <v>0</v>
      </c>
      <c r="AI660" s="334" t="b">
        <f>IF(AA660="gaz z sieci",AC660*'lista, wskaźniki'!$D$21)</f>
        <v>0</v>
      </c>
      <c r="AJ660" s="272">
        <f>IF(AA660="węgiel",AB660*'lista, wskaźniki'!$D$20, IF('Sektor mieszkaniowy'!AA660="drewno",'Sektor mieszkaniowy'!AB660*'lista, wskaźniki'!$D$22,IF('Sektor mieszkaniowy'!AA660="pellet",AB660*'lista, wskaźniki'!$D$23,IF('Sektor mieszkaniowy'!AA660="gaz z sieci",AB660*'lista, wskaźniki'!$D$21,IF('Sektor mieszkaniowy'!AA660="olej opałowy",'Sektor mieszkaniowy'!AB660*'lista, wskaźniki'!$D$24)))))</f>
        <v>0</v>
      </c>
      <c r="AK660" s="1002"/>
      <c r="AL660" s="941"/>
      <c r="AM660" s="20">
        <f>IF(AA660="węgiel",AF660*1/3.6*'lista, wskaźniki'!$F$20,IF(AA660="drewno",AF660*1/3.6*'lista, wskaźniki'!$F$22,IF(AA660="pellet",AF660*1/3.6*'lista, wskaźniki'!$F$23,IF(AA660="gaz z sieci",AF660*1/3.6*'lista, wskaźniki'!$F$21,IF(AA660="olej opałowy",AF660*1/3.6*'lista, wskaźniki'!$F$24,0)))))</f>
        <v>0</v>
      </c>
      <c r="AN660" s="20">
        <f>IF(AA660="węgiel",AF660*'lista, wskaźniki'!$E$42,IF(AA660="drewno",AF660*'lista, wskaźniki'!$G$42,IF(AA660="pellet",AF660*'lista, wskaźniki'!$H$42,IF(AA660="gaz z sieci",AF660*'lista, wskaźniki'!$F$42,IF(AA660="olej opałowy",AF660*'lista, wskaźniki'!$I$42,0)))))</f>
        <v>0</v>
      </c>
      <c r="AO660" s="20">
        <f>IF(AA660="węgiel",AF660*'lista, wskaźniki'!$E$43,IF(AA660="drewno",AF660*'lista, wskaźniki'!$G$43,IF(AA660="pellet",AF660*'lista, wskaźniki'!$H$43,IF(AA660="gaz z sieci",AF660*'lista, wskaźniki'!$F$43,IF(AA660="olej opałowy",AF660*'lista, wskaźniki'!$I$43,0)))))</f>
        <v>0</v>
      </c>
      <c r="AP660" s="20">
        <f>IF(AA660="węgiel",AF660*'lista, wskaźniki'!$E$44,IF(AA660="drewno",AF660*'lista, wskaźniki'!$G$44,IF(AA660="pellet",AF660*'lista, wskaźniki'!$H$44,IF(AA660="gaz z sieci",AF660*'lista, wskaźniki'!$F$44,IF(AA660="olej opałowy",AF660*'lista, wskaźniki'!$I$44,0)))))</f>
        <v>0</v>
      </c>
      <c r="AQ660" s="20" t="b">
        <f>IF(Z660="gaz",AH660*1/3.6*'lista, wskaźniki'!$F$21,IF(Z660="energia elektryczna",AH660*1/3.6*'lista, wskaźniki'!$F$26))</f>
        <v>0</v>
      </c>
      <c r="AR660" s="20" t="b">
        <f>IF(Z660="gaz",AH660*'lista, wskaźniki'!$F$42,IF(Z660="energia elektryczna",AH660*0))</f>
        <v>0</v>
      </c>
      <c r="AS660" s="20" t="b">
        <f>IF(Z660="gaz",AH660*'lista, wskaźniki'!$F$43,IF(Z660="energia elektryczna",AH660*0))</f>
        <v>0</v>
      </c>
      <c r="AT660" s="20" t="b">
        <f>IF(Z660="gaz",AH660*'lista, wskaźniki'!$F$44,IF(Z660="energia elektryczna",AH660*0))</f>
        <v>0</v>
      </c>
      <c r="AU660" s="20">
        <f>AI660*1/3.6*'lista, wskaźniki'!$F$21</f>
        <v>0</v>
      </c>
      <c r="AV660" s="20">
        <f>AI660*'lista, wskaźniki'!$F$42</f>
        <v>0</v>
      </c>
      <c r="AW660" s="20">
        <f>AI660*'lista, wskaźniki'!$F$43</f>
        <v>0</v>
      </c>
      <c r="AX660" s="20">
        <f>AI660*'lista, wskaźniki'!$F$44</f>
        <v>0</v>
      </c>
      <c r="AY660" s="20">
        <f>AK660*'lista, wskaźniki'!$F$26</f>
        <v>0</v>
      </c>
      <c r="AZ660" s="20">
        <f t="shared" si="294"/>
        <v>0</v>
      </c>
      <c r="BA660" s="20">
        <f t="shared" si="295"/>
        <v>0</v>
      </c>
      <c r="BB660" s="20">
        <f t="shared" si="296"/>
        <v>0</v>
      </c>
      <c r="BC660" s="20">
        <f t="shared" si="297"/>
        <v>0</v>
      </c>
      <c r="BD660" s="941"/>
      <c r="BE660" s="941"/>
      <c r="BF660" s="941"/>
      <c r="BG660" s="941"/>
      <c r="BH660" s="20"/>
      <c r="BI660" s="941"/>
      <c r="BJ660" s="20"/>
      <c r="BK660" s="941"/>
      <c r="BL660" s="20"/>
      <c r="BM660" s="20"/>
      <c r="BN660" s="20"/>
      <c r="BO660" s="20"/>
      <c r="BP660" s="20"/>
      <c r="BQ660" s="20"/>
      <c r="BR660" s="20"/>
      <c r="BS660" s="1005"/>
      <c r="BT660" s="1005"/>
      <c r="BU660" s="1005"/>
      <c r="BV660" s="1005"/>
      <c r="BW660" s="1005"/>
      <c r="BX660" s="1005"/>
      <c r="BY660" s="1008"/>
      <c r="CA660" s="365" t="b">
        <f t="shared" si="298"/>
        <v>0</v>
      </c>
      <c r="CB660" s="365" t="b">
        <f t="shared" si="299"/>
        <v>0</v>
      </c>
      <c r="CC660" s="365">
        <f t="shared" si="300"/>
        <v>0</v>
      </c>
      <c r="CD660" s="365" t="b">
        <f t="shared" si="301"/>
        <v>0</v>
      </c>
      <c r="CE660" s="365" t="b">
        <f t="shared" si="302"/>
        <v>0</v>
      </c>
      <c r="CF660" s="365" t="b">
        <f t="shared" si="303"/>
        <v>0</v>
      </c>
      <c r="CG660" s="365" t="b">
        <f t="shared" si="304"/>
        <v>0</v>
      </c>
      <c r="CH660" s="365" t="b">
        <f t="shared" si="305"/>
        <v>0</v>
      </c>
      <c r="CI660" s="72" t="b">
        <f t="shared" si="306"/>
        <v>0</v>
      </c>
      <c r="CJ660" s="72" t="b">
        <f t="shared" si="307"/>
        <v>0</v>
      </c>
      <c r="CK660" s="72">
        <f t="shared" si="308"/>
        <v>0</v>
      </c>
      <c r="CL660" s="72">
        <f t="shared" si="309"/>
        <v>0</v>
      </c>
      <c r="CM660" s="72" t="b">
        <f t="shared" si="310"/>
        <v>0</v>
      </c>
      <c r="CN660" s="72" t="b">
        <f t="shared" si="311"/>
        <v>0</v>
      </c>
      <c r="CP660" s="13">
        <f t="shared" si="312"/>
        <v>0</v>
      </c>
      <c r="CQ660" s="13" t="b">
        <f t="shared" si="313"/>
        <v>0</v>
      </c>
      <c r="CR660" s="13" t="b">
        <f t="shared" si="314"/>
        <v>0</v>
      </c>
      <c r="CS660" s="13" t="b">
        <f t="shared" si="320"/>
        <v>0</v>
      </c>
      <c r="CT660" s="13" t="b">
        <f t="shared" si="319"/>
        <v>0</v>
      </c>
      <c r="CU660" s="13" t="b">
        <f t="shared" si="292"/>
        <v>0</v>
      </c>
      <c r="CV660" s="13" t="b">
        <f t="shared" si="315"/>
        <v>0</v>
      </c>
      <c r="CW660" s="13" t="b">
        <f t="shared" si="316"/>
        <v>0</v>
      </c>
      <c r="CX660" s="13" t="b">
        <f t="shared" si="317"/>
        <v>0</v>
      </c>
      <c r="CY660" s="13" t="b">
        <f t="shared" si="318"/>
        <v>0</v>
      </c>
    </row>
    <row r="661" spans="1:103" ht="15" thickBot="1">
      <c r="A661" s="932"/>
      <c r="B661" s="941"/>
      <c r="C661" s="941"/>
      <c r="D661" s="941"/>
      <c r="E661" s="941"/>
      <c r="F661" s="941"/>
      <c r="G661" s="941"/>
      <c r="H661" s="941"/>
      <c r="I661" s="941"/>
      <c r="J661" s="941"/>
      <c r="K661" s="941"/>
      <c r="L661" s="941"/>
      <c r="M661" s="941"/>
      <c r="N661" s="941"/>
      <c r="O661" s="175"/>
      <c r="P661" s="941"/>
      <c r="Q661" s="941"/>
      <c r="R661" s="941"/>
      <c r="S661" s="941"/>
      <c r="T661" s="941"/>
      <c r="U661" s="941"/>
      <c r="V661" s="941"/>
      <c r="W661" s="20"/>
      <c r="X661" s="20"/>
      <c r="Y661" s="20"/>
      <c r="Z661" s="20"/>
      <c r="AA661" s="20" t="s">
        <v>38</v>
      </c>
      <c r="AB661" s="22"/>
      <c r="AC661" s="22"/>
      <c r="AD661" s="20"/>
      <c r="AE661" s="941"/>
      <c r="AF661" s="334">
        <f t="shared" si="293"/>
        <v>0</v>
      </c>
      <c r="AG661" s="272">
        <f>IF(R661="kompletna",Q661*J661*0.0036*'lista, wskaźniki'!$F$13, IF(R661="częściowa",Q661*J661*0.0036*'lista, wskaźniki'!$F$14, IF(R661="brak",Q661*J661*0.0036*'lista, wskaźniki'!$F$15,)))</f>
        <v>0</v>
      </c>
      <c r="AH661" s="334">
        <f>IF(Y661="inne",K661*'lista, wskaźniki'!$E$35,IF(Y661="to samo źródło",0,IF(Y661=0,0)))</f>
        <v>0</v>
      </c>
      <c r="AI661" s="334">
        <f>IF(AA661="gaz z sieci",AC661*'lista, wskaźniki'!$D$21)</f>
        <v>0</v>
      </c>
      <c r="AJ661" s="272">
        <f>IF(AA661="węgiel",AB661*'lista, wskaźniki'!$D$20, IF('Sektor mieszkaniowy'!AA661="drewno",'Sektor mieszkaniowy'!AB661*'lista, wskaźniki'!$D$22,IF('Sektor mieszkaniowy'!AA661="pellet",AB661*'lista, wskaźniki'!$D$23,IF('Sektor mieszkaniowy'!AA661="gaz z sieci",AB661*'lista, wskaźniki'!$D$21,IF('Sektor mieszkaniowy'!AA661="olej opałowy",'Sektor mieszkaniowy'!AB661*'lista, wskaźniki'!$D$24)))))</f>
        <v>0</v>
      </c>
      <c r="AK661" s="1002"/>
      <c r="AL661" s="941"/>
      <c r="AM661" s="20">
        <f>IF(AA661="węgiel",AF661*1/3.6*'lista, wskaźniki'!$F$20,IF(AA661="drewno",AF661*1/3.6*'lista, wskaźniki'!$F$22,IF(AA661="pellet",AF661*1/3.6*'lista, wskaźniki'!$F$23,IF(AA661="gaz z sieci",AF661*1/3.6*'lista, wskaźniki'!$F$21,IF(AA661="olej opałowy",AF661*1/3.6*'lista, wskaźniki'!$F$24,0)))))</f>
        <v>0</v>
      </c>
      <c r="AN661" s="20">
        <f>IF(AA661="węgiel",AF661*'lista, wskaźniki'!$E$42,IF(AA661="drewno",AF661*'lista, wskaźniki'!$G$42,IF(AA661="pellet",AF661*'lista, wskaźniki'!$H$42,IF(AA661="gaz z sieci",AF661*'lista, wskaźniki'!$F$42,IF(AA661="olej opałowy",AF661*'lista, wskaźniki'!$I$42,0)))))</f>
        <v>0</v>
      </c>
      <c r="AO661" s="20">
        <f>IF(AA661="węgiel",AF661*'lista, wskaźniki'!$E$43,IF(AA661="drewno",AF661*'lista, wskaźniki'!$G$43,IF(AA661="pellet",AF661*'lista, wskaźniki'!$H$43,IF(AA661="gaz z sieci",AF661*'lista, wskaźniki'!$F$43,IF(AA661="olej opałowy",AF661*'lista, wskaźniki'!$I$43,0)))))</f>
        <v>0</v>
      </c>
      <c r="AP661" s="20">
        <f>IF(AA661="węgiel",AF661*'lista, wskaźniki'!$E$44,IF(AA661="drewno",AF661*'lista, wskaźniki'!$G$44,IF(AA661="pellet",AF661*'lista, wskaźniki'!$H$44,IF(AA661="gaz z sieci",AF661*'lista, wskaźniki'!$F$44,IF(AA661="olej opałowy",AF661*'lista, wskaźniki'!$I$44,0)))))</f>
        <v>0</v>
      </c>
      <c r="AQ661" s="20" t="b">
        <f>IF(Z661="gaz",AH661*1/3.6*'lista, wskaźniki'!$F$21,IF(Z661="energia elektryczna",AH661*1/3.6*'lista, wskaźniki'!$F$26))</f>
        <v>0</v>
      </c>
      <c r="AR661" s="20" t="b">
        <f>IF(Z661="gaz",AH661*'lista, wskaźniki'!$F$42,IF(Z661="energia elektryczna",AH661*0))</f>
        <v>0</v>
      </c>
      <c r="AS661" s="20" t="b">
        <f>IF(Z661="gaz",AH661*'lista, wskaźniki'!$F$43,IF(Z661="energia elektryczna",AH661*0))</f>
        <v>0</v>
      </c>
      <c r="AT661" s="20" t="b">
        <f>IF(Z661="gaz",AH661*'lista, wskaźniki'!$F$44,IF(Z661="energia elektryczna",AH661*0))</f>
        <v>0</v>
      </c>
      <c r="AU661" s="20">
        <f>AI661*1/3.6*'lista, wskaźniki'!$F$21</f>
        <v>0</v>
      </c>
      <c r="AV661" s="20">
        <f>AI661*'lista, wskaźniki'!$F$42</f>
        <v>0</v>
      </c>
      <c r="AW661" s="20">
        <f>AI661*'lista, wskaźniki'!$F$43</f>
        <v>0</v>
      </c>
      <c r="AX661" s="20">
        <f>AI661*'lista, wskaźniki'!$F$44</f>
        <v>0</v>
      </c>
      <c r="AY661" s="20">
        <f>AK661*'lista, wskaźniki'!$F$26</f>
        <v>0</v>
      </c>
      <c r="AZ661" s="20">
        <f t="shared" si="294"/>
        <v>0</v>
      </c>
      <c r="BA661" s="20">
        <f t="shared" si="295"/>
        <v>0</v>
      </c>
      <c r="BB661" s="20">
        <f t="shared" si="296"/>
        <v>0</v>
      </c>
      <c r="BC661" s="20">
        <f t="shared" si="297"/>
        <v>0</v>
      </c>
      <c r="BD661" s="941"/>
      <c r="BE661" s="941"/>
      <c r="BF661" s="941"/>
      <c r="BG661" s="941"/>
      <c r="BH661" s="20"/>
      <c r="BI661" s="941"/>
      <c r="BJ661" s="20"/>
      <c r="BK661" s="941"/>
      <c r="BL661" s="20"/>
      <c r="BM661" s="20"/>
      <c r="BN661" s="20"/>
      <c r="BO661" s="20"/>
      <c r="BP661" s="20"/>
      <c r="BQ661" s="20"/>
      <c r="BR661" s="20"/>
      <c r="BS661" s="1005"/>
      <c r="BT661" s="1005"/>
      <c r="BU661" s="1005"/>
      <c r="BV661" s="1005"/>
      <c r="BW661" s="1005"/>
      <c r="BX661" s="1005"/>
      <c r="BY661" s="1008"/>
      <c r="CA661" s="365" t="b">
        <f t="shared" si="298"/>
        <v>0</v>
      </c>
      <c r="CB661" s="365" t="b">
        <f t="shared" si="299"/>
        <v>0</v>
      </c>
      <c r="CC661" s="365" t="b">
        <f t="shared" si="300"/>
        <v>0</v>
      </c>
      <c r="CD661" s="365">
        <f t="shared" si="301"/>
        <v>0</v>
      </c>
      <c r="CE661" s="365" t="b">
        <f t="shared" si="302"/>
        <v>0</v>
      </c>
      <c r="CF661" s="365" t="b">
        <f t="shared" si="303"/>
        <v>0</v>
      </c>
      <c r="CG661" s="365" t="b">
        <f t="shared" si="304"/>
        <v>0</v>
      </c>
      <c r="CH661" s="365">
        <f t="shared" si="305"/>
        <v>0</v>
      </c>
      <c r="CI661" s="72" t="b">
        <f t="shared" si="306"/>
        <v>0</v>
      </c>
      <c r="CJ661" s="72" t="b">
        <f t="shared" si="307"/>
        <v>0</v>
      </c>
      <c r="CK661" s="72" t="b">
        <f t="shared" si="308"/>
        <v>0</v>
      </c>
      <c r="CL661" s="72">
        <f t="shared" si="309"/>
        <v>0</v>
      </c>
      <c r="CM661" s="72" t="b">
        <f t="shared" si="310"/>
        <v>0</v>
      </c>
      <c r="CN661" s="72" t="b">
        <f t="shared" si="311"/>
        <v>0</v>
      </c>
      <c r="CP661" s="13">
        <f t="shared" si="312"/>
        <v>0</v>
      </c>
      <c r="CQ661" s="13" t="b">
        <f t="shared" si="313"/>
        <v>0</v>
      </c>
      <c r="CR661" s="13" t="b">
        <f t="shared" si="314"/>
        <v>0</v>
      </c>
      <c r="CS661" s="13" t="b">
        <f t="shared" si="320"/>
        <v>0</v>
      </c>
      <c r="CT661" s="13" t="b">
        <f t="shared" si="319"/>
        <v>0</v>
      </c>
      <c r="CU661" s="13" t="b">
        <f t="shared" si="292"/>
        <v>0</v>
      </c>
      <c r="CV661" s="13" t="b">
        <f t="shared" si="315"/>
        <v>0</v>
      </c>
      <c r="CW661" s="13" t="b">
        <f t="shared" si="316"/>
        <v>0</v>
      </c>
      <c r="CX661" s="13" t="b">
        <f t="shared" si="317"/>
        <v>0</v>
      </c>
      <c r="CY661" s="13" t="b">
        <f t="shared" si="318"/>
        <v>0</v>
      </c>
    </row>
    <row r="662" spans="1:103" ht="15" thickBot="1">
      <c r="A662" s="933"/>
      <c r="B662" s="942"/>
      <c r="C662" s="942"/>
      <c r="D662" s="942"/>
      <c r="E662" s="942"/>
      <c r="F662" s="942"/>
      <c r="G662" s="942"/>
      <c r="H662" s="942"/>
      <c r="I662" s="942"/>
      <c r="J662" s="942"/>
      <c r="K662" s="942"/>
      <c r="L662" s="942"/>
      <c r="M662" s="942"/>
      <c r="N662" s="942"/>
      <c r="O662" s="176"/>
      <c r="P662" s="942"/>
      <c r="Q662" s="942"/>
      <c r="R662" s="942"/>
      <c r="S662" s="942"/>
      <c r="T662" s="942"/>
      <c r="U662" s="942"/>
      <c r="V662" s="942"/>
      <c r="W662" s="21"/>
      <c r="X662" s="21"/>
      <c r="Y662" s="21"/>
      <c r="Z662" s="21"/>
      <c r="AA662" s="21" t="s">
        <v>37</v>
      </c>
      <c r="AB662" s="55"/>
      <c r="AC662" s="55"/>
      <c r="AD662" s="21"/>
      <c r="AE662" s="942"/>
      <c r="AF662" s="334">
        <f t="shared" si="293"/>
        <v>0</v>
      </c>
      <c r="AG662" s="272">
        <f>IF(R662="kompletna",Q662*J662*0.0036*'lista, wskaźniki'!$F$13, IF(R662="częściowa",Q662*J662*0.0036*'lista, wskaźniki'!$F$14, IF(R662="brak",Q662*J662*0.0036*'lista, wskaźniki'!$F$15,)))</f>
        <v>0</v>
      </c>
      <c r="AH662" s="334">
        <f>IF(Y662="inne",K662*'lista, wskaźniki'!$E$35,IF(Y662="to samo źródło",0,IF(Y662=0,0)))</f>
        <v>0</v>
      </c>
      <c r="AI662" s="334" t="b">
        <f>IF(AA662="gaz z sieci",AC662*'lista, wskaźniki'!$D$21)</f>
        <v>0</v>
      </c>
      <c r="AJ662" s="272">
        <f>IF(AA662="węgiel",AB662*'lista, wskaźniki'!$D$20, IF('Sektor mieszkaniowy'!AA662="drewno",'Sektor mieszkaniowy'!AB662*'lista, wskaźniki'!$D$22,IF('Sektor mieszkaniowy'!AA662="pellet",AB662*'lista, wskaźniki'!$D$23,IF('Sektor mieszkaniowy'!AA662="gaz z sieci",AB662*'lista, wskaźniki'!$D$21,IF('Sektor mieszkaniowy'!AA662="olej opałowy",'Sektor mieszkaniowy'!AB662*'lista, wskaźniki'!$D$24)))))</f>
        <v>0</v>
      </c>
      <c r="AK662" s="1003"/>
      <c r="AL662" s="942"/>
      <c r="AM662" s="20">
        <f>IF(AA662="węgiel",AF662*1/3.6*'lista, wskaźniki'!$F$20,IF(AA662="drewno",AF662*1/3.6*'lista, wskaźniki'!$F$22,IF(AA662="pellet",AF662*1/3.6*'lista, wskaźniki'!$F$23,IF(AA662="gaz z sieci",AF662*1/3.6*'lista, wskaźniki'!$F$21,IF(AA662="olej opałowy",AF662*1/3.6*'lista, wskaźniki'!$F$24,0)))))</f>
        <v>0</v>
      </c>
      <c r="AN662" s="20">
        <f>IF(AA662="węgiel",AF662*'lista, wskaźniki'!$E$42,IF(AA662="drewno",AF662*'lista, wskaźniki'!$G$42,IF(AA662="pellet",AF662*'lista, wskaźniki'!$H$42,IF(AA662="gaz z sieci",AF662*'lista, wskaźniki'!$F$42,IF(AA662="olej opałowy",AF662*'lista, wskaźniki'!$I$42,0)))))</f>
        <v>0</v>
      </c>
      <c r="AO662" s="20">
        <f>IF(AA662="węgiel",AF662*'lista, wskaźniki'!$E$43,IF(AA662="drewno",AF662*'lista, wskaźniki'!$G$43,IF(AA662="pellet",AF662*'lista, wskaźniki'!$H$43,IF(AA662="gaz z sieci",AF662*'lista, wskaźniki'!$F$43,IF(AA662="olej opałowy",AF662*'lista, wskaźniki'!$I$43,0)))))</f>
        <v>0</v>
      </c>
      <c r="AP662" s="20">
        <f>IF(AA662="węgiel",AF662*'lista, wskaźniki'!$E$44,IF(AA662="drewno",AF662*'lista, wskaźniki'!$G$44,IF(AA662="pellet",AF662*'lista, wskaźniki'!$H$44,IF(AA662="gaz z sieci",AF662*'lista, wskaźniki'!$F$44,IF(AA662="olej opałowy",AF662*'lista, wskaźniki'!$I$44,0)))))</f>
        <v>0</v>
      </c>
      <c r="AQ662" s="20" t="b">
        <f>IF(Z662="gaz",AH662*1/3.6*'lista, wskaźniki'!$F$21,IF(Z662="energia elektryczna",AH662*1/3.6*'lista, wskaźniki'!$F$26))</f>
        <v>0</v>
      </c>
      <c r="AR662" s="20" t="b">
        <f>IF(Z662="gaz",AH662*'lista, wskaźniki'!$F$42,IF(Z662="energia elektryczna",AH662*0))</f>
        <v>0</v>
      </c>
      <c r="AS662" s="20" t="b">
        <f>IF(Z662="gaz",AH662*'lista, wskaźniki'!$F$43,IF(Z662="energia elektryczna",AH662*0))</f>
        <v>0</v>
      </c>
      <c r="AT662" s="20" t="b">
        <f>IF(Z662="gaz",AH662*'lista, wskaźniki'!$F$44,IF(Z662="energia elektryczna",AH662*0))</f>
        <v>0</v>
      </c>
      <c r="AU662" s="20">
        <f>AI662*1/3.6*'lista, wskaźniki'!$F$21</f>
        <v>0</v>
      </c>
      <c r="AV662" s="20">
        <f>AI662*'lista, wskaźniki'!$F$42</f>
        <v>0</v>
      </c>
      <c r="AW662" s="20">
        <f>AI662*'lista, wskaźniki'!$F$43</f>
        <v>0</v>
      </c>
      <c r="AX662" s="20">
        <f>AI662*'lista, wskaźniki'!$F$44</f>
        <v>0</v>
      </c>
      <c r="AY662" s="20">
        <f>AK662*'lista, wskaźniki'!$F$26</f>
        <v>0</v>
      </c>
      <c r="AZ662" s="20">
        <f t="shared" si="294"/>
        <v>0</v>
      </c>
      <c r="BA662" s="20">
        <f t="shared" si="295"/>
        <v>0</v>
      </c>
      <c r="BB662" s="20">
        <f t="shared" si="296"/>
        <v>0</v>
      </c>
      <c r="BC662" s="20">
        <f t="shared" si="297"/>
        <v>0</v>
      </c>
      <c r="BD662" s="942"/>
      <c r="BE662" s="942"/>
      <c r="BF662" s="942"/>
      <c r="BG662" s="942"/>
      <c r="BH662" s="21"/>
      <c r="BI662" s="942"/>
      <c r="BJ662" s="21"/>
      <c r="BK662" s="942"/>
      <c r="BL662" s="21"/>
      <c r="BM662" s="21"/>
      <c r="BN662" s="21"/>
      <c r="BO662" s="21"/>
      <c r="BP662" s="21"/>
      <c r="BQ662" s="21"/>
      <c r="BR662" s="21"/>
      <c r="BS662" s="1006"/>
      <c r="BT662" s="1006"/>
      <c r="BU662" s="1006"/>
      <c r="BV662" s="1006"/>
      <c r="BW662" s="1006"/>
      <c r="BX662" s="1006"/>
      <c r="BY662" s="1009"/>
      <c r="CA662" s="365" t="b">
        <f t="shared" si="298"/>
        <v>0</v>
      </c>
      <c r="CB662" s="365" t="b">
        <f t="shared" si="299"/>
        <v>0</v>
      </c>
      <c r="CC662" s="365" t="b">
        <f t="shared" si="300"/>
        <v>0</v>
      </c>
      <c r="CD662" s="365" t="b">
        <f t="shared" si="301"/>
        <v>0</v>
      </c>
      <c r="CE662" s="365">
        <f t="shared" si="302"/>
        <v>0</v>
      </c>
      <c r="CF662" s="365" t="b">
        <f t="shared" si="303"/>
        <v>0</v>
      </c>
      <c r="CG662" s="365" t="b">
        <f t="shared" si="304"/>
        <v>0</v>
      </c>
      <c r="CH662" s="365" t="b">
        <f t="shared" si="305"/>
        <v>0</v>
      </c>
      <c r="CI662" s="72" t="b">
        <f t="shared" si="306"/>
        <v>0</v>
      </c>
      <c r="CJ662" s="72" t="b">
        <f t="shared" si="307"/>
        <v>0</v>
      </c>
      <c r="CK662" s="72" t="b">
        <f t="shared" si="308"/>
        <v>0</v>
      </c>
      <c r="CL662" s="72">
        <f t="shared" si="309"/>
        <v>0</v>
      </c>
      <c r="CM662" s="72">
        <f t="shared" si="310"/>
        <v>0</v>
      </c>
      <c r="CN662" s="72" t="b">
        <f t="shared" si="311"/>
        <v>0</v>
      </c>
      <c r="CP662" s="13">
        <f t="shared" si="312"/>
        <v>0</v>
      </c>
      <c r="CQ662" s="13" t="b">
        <f t="shared" si="313"/>
        <v>0</v>
      </c>
      <c r="CR662" s="13" t="b">
        <f t="shared" si="314"/>
        <v>0</v>
      </c>
      <c r="CS662" s="13" t="b">
        <f t="shared" si="320"/>
        <v>0</v>
      </c>
      <c r="CT662" s="13" t="b">
        <f t="shared" si="319"/>
        <v>0</v>
      </c>
      <c r="CU662" s="13" t="b">
        <f t="shared" si="292"/>
        <v>0</v>
      </c>
      <c r="CV662" s="13" t="b">
        <f t="shared" si="315"/>
        <v>0</v>
      </c>
      <c r="CW662" s="13" t="b">
        <f t="shared" si="316"/>
        <v>0</v>
      </c>
      <c r="CX662" s="13" t="b">
        <f t="shared" si="317"/>
        <v>0</v>
      </c>
      <c r="CY662" s="13" t="b">
        <f t="shared" si="318"/>
        <v>0</v>
      </c>
    </row>
    <row r="663" spans="1:103" ht="15" thickBot="1">
      <c r="A663" s="931">
        <v>133</v>
      </c>
      <c r="B663" s="940" t="s">
        <v>235</v>
      </c>
      <c r="C663" s="940"/>
      <c r="D663" s="940" t="s">
        <v>1</v>
      </c>
      <c r="E663" s="940" t="s">
        <v>5</v>
      </c>
      <c r="F663" s="940">
        <v>4</v>
      </c>
      <c r="G663" s="940">
        <v>4</v>
      </c>
      <c r="H663" s="940"/>
      <c r="I663" s="940" t="s">
        <v>10</v>
      </c>
      <c r="J663" s="940">
        <v>60</v>
      </c>
      <c r="K663" s="940">
        <v>3</v>
      </c>
      <c r="L663" s="940" t="s">
        <v>16</v>
      </c>
      <c r="M663" s="940"/>
      <c r="N663" s="940" t="s">
        <v>16</v>
      </c>
      <c r="O663" s="174">
        <v>80</v>
      </c>
      <c r="P663" s="940" t="s">
        <v>17</v>
      </c>
      <c r="Q663" s="940">
        <f>IF(I663="&lt;1966",'lista, wskaźniki'!$G$4,IF(I663="1967-1985",'lista, wskaźniki'!$G$5,IF(I663="1986-1992",'lista, wskaźniki'!$G$6,IF(I663="1993-1996",'lista, wskaźniki'!$G$7,IF(I663="&gt;1997",'lista, wskaźniki'!$G$8,IF(I663=0,'lista, wskaźniki'!$G$4))))))</f>
        <v>290</v>
      </c>
      <c r="R663" s="940" t="s">
        <v>23</v>
      </c>
      <c r="S663" s="940" t="s">
        <v>27</v>
      </c>
      <c r="T663" s="940"/>
      <c r="U663" s="940">
        <v>2004</v>
      </c>
      <c r="V663" s="940"/>
      <c r="W663" s="20" t="s">
        <v>36</v>
      </c>
      <c r="X663" s="19" t="s">
        <v>195</v>
      </c>
      <c r="Y663" s="19" t="s">
        <v>42</v>
      </c>
      <c r="Z663" s="19"/>
      <c r="AA663" s="19" t="s">
        <v>35</v>
      </c>
      <c r="AB663" s="54"/>
      <c r="AC663" s="54"/>
      <c r="AD663" s="19"/>
      <c r="AE663" s="940">
        <v>6</v>
      </c>
      <c r="AF663" s="334">
        <f t="shared" si="293"/>
        <v>0</v>
      </c>
      <c r="AG663" s="272">
        <v>0</v>
      </c>
      <c r="AH663" s="334">
        <f>IF(Y663="inne",K663*'lista, wskaźniki'!$E$35,IF(Y663="to samo źródło",0,IF(Y663=0,0)))</f>
        <v>0</v>
      </c>
      <c r="AI663" s="334" t="b">
        <f>IF(AA663="gaz z sieci",AC663*'lista, wskaźniki'!$D$21)</f>
        <v>0</v>
      </c>
      <c r="AJ663" s="272">
        <f>IF(AA663="węgiel",AB663*'lista, wskaźniki'!$D$20, IF('Sektor mieszkaniowy'!AA663="drewno",'Sektor mieszkaniowy'!AB663*'lista, wskaźniki'!$D$22,IF('Sektor mieszkaniowy'!AA663="pellet",AB663*'lista, wskaźniki'!$D$23,IF('Sektor mieszkaniowy'!AA663="gaz z sieci",AB663*'lista, wskaźniki'!$D$21,IF('Sektor mieszkaniowy'!AA663="olej opałowy",'Sektor mieszkaniowy'!AB663*'lista, wskaźniki'!$D$24)))))</f>
        <v>0</v>
      </c>
      <c r="AK663" s="1001">
        <v>1</v>
      </c>
      <c r="AL663" s="940">
        <v>600</v>
      </c>
      <c r="AM663" s="20">
        <f>IF(AA663="węgiel",AF663*1/3.6*'lista, wskaźniki'!$F$20,IF(AA663="drewno",AF663*1/3.6*'lista, wskaźniki'!$F$22,IF(AA663="pellet",AF663*1/3.6*'lista, wskaźniki'!$F$23,IF(AA663="gaz z sieci",AF663*1/3.6*'lista, wskaźniki'!$F$21,IF(AA663="olej opałowy",AF663*1/3.6*'lista, wskaźniki'!$F$24,0)))))</f>
        <v>0</v>
      </c>
      <c r="AN663" s="20">
        <f>IF(AA663="węgiel",AF663*'lista, wskaźniki'!$E$42,IF(AA663="drewno",AF663*'lista, wskaźniki'!$G$42,IF(AA663="pellet",AF663*'lista, wskaźniki'!$H$42,IF(AA663="gaz z sieci",AF663*'lista, wskaźniki'!$F$42,IF(AA663="olej opałowy",AF663*'lista, wskaźniki'!$I$42,0)))))</f>
        <v>0</v>
      </c>
      <c r="AO663" s="20">
        <f>IF(AA663="węgiel",AF663*'lista, wskaźniki'!$E$43,IF(AA663="drewno",AF663*'lista, wskaźniki'!$G$43,IF(AA663="pellet",AF663*'lista, wskaźniki'!$H$43,IF(AA663="gaz z sieci",AF663*'lista, wskaźniki'!$F$43,IF(AA663="olej opałowy",AF663*'lista, wskaźniki'!$I$43,0)))))</f>
        <v>0</v>
      </c>
      <c r="AP663" s="20">
        <f>IF(AA663="węgiel",AF663*'lista, wskaźniki'!$E$44,IF(AA663="drewno",AF663*'lista, wskaźniki'!$G$44,IF(AA663="pellet",AF663*'lista, wskaźniki'!$H$44,IF(AA663="gaz z sieci",AF663*'lista, wskaźniki'!$F$44,IF(AA663="olej opałowy",AF663*'lista, wskaźniki'!$I$44,0)))))</f>
        <v>0</v>
      </c>
      <c r="AQ663" s="20" t="b">
        <f>IF(Z663="gaz",AH663*1/3.6*'lista, wskaźniki'!$F$21,IF(Z663="energia elektryczna",AH663*1/3.6*'lista, wskaźniki'!$F$26))</f>
        <v>0</v>
      </c>
      <c r="AR663" s="20" t="b">
        <f>IF(Z663="gaz",AH663*'lista, wskaźniki'!$F$42,IF(Z663="energia elektryczna",AH663*0))</f>
        <v>0</v>
      </c>
      <c r="AS663" s="20" t="b">
        <f>IF(Z663="gaz",AH663*'lista, wskaźniki'!$F$43,IF(Z663="energia elektryczna",AH663*0))</f>
        <v>0</v>
      </c>
      <c r="AT663" s="20" t="b">
        <f>IF(Z663="gaz",AH663*'lista, wskaźniki'!$F$44,IF(Z663="energia elektryczna",AH663*0))</f>
        <v>0</v>
      </c>
      <c r="AU663" s="20">
        <f>AI663*1/3.6*'lista, wskaźniki'!$F$21</f>
        <v>0</v>
      </c>
      <c r="AV663" s="20">
        <f>AI663*'lista, wskaźniki'!$F$42</f>
        <v>0</v>
      </c>
      <c r="AW663" s="20">
        <f>AI663*'lista, wskaźniki'!$F$43</f>
        <v>0</v>
      </c>
      <c r="AX663" s="20">
        <f>AI663*'lista, wskaźniki'!$F$44</f>
        <v>0</v>
      </c>
      <c r="AY663" s="20">
        <f>AK663*'lista, wskaźniki'!$F$26</f>
        <v>0.89</v>
      </c>
      <c r="AZ663" s="20">
        <f t="shared" si="294"/>
        <v>0.89</v>
      </c>
      <c r="BA663" s="20">
        <f t="shared" si="295"/>
        <v>0</v>
      </c>
      <c r="BB663" s="20">
        <f t="shared" si="296"/>
        <v>0</v>
      </c>
      <c r="BC663" s="20">
        <f t="shared" si="297"/>
        <v>0</v>
      </c>
      <c r="BD663" s="940"/>
      <c r="BE663" s="940" t="s">
        <v>16</v>
      </c>
      <c r="BF663" s="940" t="s">
        <v>16</v>
      </c>
      <c r="BG663" s="940" t="s">
        <v>17</v>
      </c>
      <c r="BH663" s="19"/>
      <c r="BI663" s="940" t="s">
        <v>16</v>
      </c>
      <c r="BJ663" s="19" t="s">
        <v>52</v>
      </c>
      <c r="BK663" s="940" t="s">
        <v>17</v>
      </c>
      <c r="BL663" s="19"/>
      <c r="BM663" s="19"/>
      <c r="BN663" s="19"/>
      <c r="BO663" s="19" t="s">
        <v>57</v>
      </c>
      <c r="BP663" s="19" t="s">
        <v>52</v>
      </c>
      <c r="BQ663" s="19" t="s">
        <v>120</v>
      </c>
      <c r="BR663" s="19">
        <v>1</v>
      </c>
      <c r="BS663" s="1004">
        <v>100</v>
      </c>
      <c r="BT663" s="1004"/>
      <c r="BU663" s="1004"/>
      <c r="BV663" s="1004"/>
      <c r="BW663" s="1004">
        <v>600</v>
      </c>
      <c r="BX663" s="1004"/>
      <c r="BY663" s="1007"/>
      <c r="CA663" s="365">
        <f t="shared" si="298"/>
        <v>0</v>
      </c>
      <c r="CB663" s="365" t="b">
        <f t="shared" si="299"/>
        <v>0</v>
      </c>
      <c r="CC663" s="365" t="b">
        <f t="shared" si="300"/>
        <v>0</v>
      </c>
      <c r="CD663" s="365" t="b">
        <f t="shared" si="301"/>
        <v>0</v>
      </c>
      <c r="CE663" s="365" t="b">
        <f t="shared" si="302"/>
        <v>0</v>
      </c>
      <c r="CF663" s="365" t="b">
        <f t="shared" si="303"/>
        <v>0</v>
      </c>
      <c r="CG663" s="365" t="b">
        <f t="shared" si="304"/>
        <v>0</v>
      </c>
      <c r="CH663" s="365" t="b">
        <f t="shared" si="305"/>
        <v>0</v>
      </c>
      <c r="CI663" s="72">
        <f t="shared" si="306"/>
        <v>0</v>
      </c>
      <c r="CJ663" s="72" t="b">
        <f t="shared" si="307"/>
        <v>0</v>
      </c>
      <c r="CK663" s="72" t="b">
        <f t="shared" si="308"/>
        <v>0</v>
      </c>
      <c r="CL663" s="72">
        <f t="shared" si="309"/>
        <v>0</v>
      </c>
      <c r="CM663" s="72" t="b">
        <f t="shared" si="310"/>
        <v>0</v>
      </c>
      <c r="CN663" s="72" t="b">
        <f t="shared" si="311"/>
        <v>0</v>
      </c>
      <c r="CP663" s="13">
        <f t="shared" si="312"/>
        <v>60</v>
      </c>
      <c r="CQ663" s="13">
        <f t="shared" si="313"/>
        <v>30</v>
      </c>
      <c r="CR663" s="13" t="b">
        <f t="shared" si="314"/>
        <v>0</v>
      </c>
      <c r="CS663" s="13">
        <f t="shared" si="320"/>
        <v>0</v>
      </c>
      <c r="CT663" s="13" t="b">
        <f t="shared" si="319"/>
        <v>0</v>
      </c>
      <c r="CU663" s="13">
        <f t="shared" si="292"/>
        <v>0</v>
      </c>
      <c r="CV663" s="13" t="b">
        <f t="shared" si="315"/>
        <v>0</v>
      </c>
      <c r="CW663" s="13">
        <f t="shared" si="316"/>
        <v>0</v>
      </c>
      <c r="CX663" s="13" t="b">
        <f t="shared" si="317"/>
        <v>0</v>
      </c>
      <c r="CY663" s="13">
        <f t="shared" si="318"/>
        <v>0</v>
      </c>
    </row>
    <row r="664" spans="1:103" ht="15" thickBot="1">
      <c r="A664" s="932"/>
      <c r="B664" s="941"/>
      <c r="C664" s="941"/>
      <c r="D664" s="941"/>
      <c r="E664" s="941"/>
      <c r="F664" s="941"/>
      <c r="G664" s="941"/>
      <c r="H664" s="941"/>
      <c r="I664" s="941"/>
      <c r="J664" s="941"/>
      <c r="K664" s="941"/>
      <c r="L664" s="941"/>
      <c r="M664" s="941"/>
      <c r="N664" s="941"/>
      <c r="O664" s="175"/>
      <c r="P664" s="941"/>
      <c r="Q664" s="941"/>
      <c r="R664" s="941"/>
      <c r="S664" s="941"/>
      <c r="T664" s="941"/>
      <c r="U664" s="941"/>
      <c r="V664" s="941"/>
      <c r="W664" s="20"/>
      <c r="X664" s="20"/>
      <c r="Y664" s="20"/>
      <c r="Z664" s="20"/>
      <c r="AA664" s="20" t="s">
        <v>36</v>
      </c>
      <c r="AB664" s="22">
        <v>10</v>
      </c>
      <c r="AC664" s="22"/>
      <c r="AD664" s="20">
        <v>1000</v>
      </c>
      <c r="AE664" s="941"/>
      <c r="AF664" s="334">
        <f t="shared" si="293"/>
        <v>103.05500000000001</v>
      </c>
      <c r="AG664" s="272">
        <v>50.11</v>
      </c>
      <c r="AH664" s="334">
        <f>IF(Y664="inne",K664*'lista, wskaźniki'!$E$35,IF(Y664="to samo źródło",0,IF(Y664=0,0)))</f>
        <v>0</v>
      </c>
      <c r="AI664" s="334" t="b">
        <f>IF(AA664="gaz z sieci",AC664*'lista, wskaźniki'!$D$21)</f>
        <v>0</v>
      </c>
      <c r="AJ664" s="272">
        <f>IF(AA664="węgiel",AB664*'lista, wskaźniki'!$D$20, IF('Sektor mieszkaniowy'!AA664="drewno",'Sektor mieszkaniowy'!AB664*'lista, wskaźniki'!$D$22,IF('Sektor mieszkaniowy'!AA664="pellet",AB664*'lista, wskaźniki'!$D$23,IF('Sektor mieszkaniowy'!AA664="gaz z sieci",AB664*'lista, wskaźniki'!$D$21,IF('Sektor mieszkaniowy'!AA664="olej opałowy",'Sektor mieszkaniowy'!AB664*'lista, wskaźniki'!$D$24)))))</f>
        <v>156</v>
      </c>
      <c r="AK664" s="1002"/>
      <c r="AL664" s="941"/>
      <c r="AM664" s="20">
        <f>IF(AA664="węgiel",AF664*1/3.6*'lista, wskaźniki'!$F$20,IF(AA664="drewno",AF664*1/3.6*'lista, wskaźniki'!$F$22,IF(AA664="pellet",AF664*1/3.6*'lista, wskaźniki'!$F$23,IF(AA664="gaz z sieci",AF664*1/3.6*'lista, wskaźniki'!$F$21,IF(AA664="olej opałowy",AF664*1/3.6*'lista, wskaźniki'!$F$24,0)))))</f>
        <v>0</v>
      </c>
      <c r="AN664" s="20">
        <f>IF(AA664="węgiel",AF664*'lista, wskaźniki'!$E$42,IF(AA664="drewno",AF664*'lista, wskaźniki'!$G$42,IF(AA664="pellet",AF664*'lista, wskaźniki'!$H$42,IF(AA664="gaz z sieci",AF664*'lista, wskaźniki'!$F$42,IF(AA664="olej opałowy",AF664*'lista, wskaźniki'!$I$42,0)))))</f>
        <v>8.3474549999999995E-2</v>
      </c>
      <c r="AO664" s="20">
        <f>IF(AA664="węgiel",AF664*'lista, wskaźniki'!$E$43,IF(AA664="drewno",AF664*'lista, wskaźniki'!$G$43,IF(AA664="pellet",AF664*'lista, wskaźniki'!$H$43,IF(AA664="gaz z sieci",AF664*'lista, wskaźniki'!$F$43,IF(AA664="olej opałowy",AF664*'lista, wskaźniki'!$I$43,0)))))</f>
        <v>8.3474549999999995E-2</v>
      </c>
      <c r="AP664" s="20">
        <f>IF(AA664="węgiel",AF664*'lista, wskaźniki'!$E$44,IF(AA664="drewno",AF664*'lista, wskaźniki'!$G$44,IF(AA664="pellet",AF664*'lista, wskaźniki'!$H$44,IF(AA664="gaz z sieci",AF664*'lista, wskaźniki'!$F$44,IF(AA664="olej opałowy",AF664*'lista, wskaźniki'!$I$44,0)))))</f>
        <v>2.5763750000000002E-5</v>
      </c>
      <c r="AQ664" s="20" t="b">
        <f>IF(Z664="gaz",AH664*1/3.6*'lista, wskaźniki'!$F$21,IF(Z664="energia elektryczna",AH664*1/3.6*'lista, wskaźniki'!$F$26))</f>
        <v>0</v>
      </c>
      <c r="AR664" s="20" t="b">
        <f>IF(Z664="gaz",AH664*'lista, wskaźniki'!$F$42,IF(Z664="energia elektryczna",AH664*0))</f>
        <v>0</v>
      </c>
      <c r="AS664" s="20" t="b">
        <f>IF(Z664="gaz",AH664*'lista, wskaźniki'!$F$43,IF(Z664="energia elektryczna",AH664*0))</f>
        <v>0</v>
      </c>
      <c r="AT664" s="20" t="b">
        <f>IF(Z664="gaz",AH664*'lista, wskaźniki'!$F$44,IF(Z664="energia elektryczna",AH664*0))</f>
        <v>0</v>
      </c>
      <c r="AU664" s="20">
        <f>AI664*1/3.6*'lista, wskaźniki'!$F$21</f>
        <v>0</v>
      </c>
      <c r="AV664" s="20">
        <f>AI664*'lista, wskaźniki'!$F$42</f>
        <v>0</v>
      </c>
      <c r="AW664" s="20">
        <f>AI664*'lista, wskaźniki'!$F$43</f>
        <v>0</v>
      </c>
      <c r="AX664" s="20">
        <f>AI664*'lista, wskaźniki'!$F$44</f>
        <v>0</v>
      </c>
      <c r="AY664" s="20">
        <f>AK664*'lista, wskaźniki'!$F$26</f>
        <v>0</v>
      </c>
      <c r="AZ664" s="20">
        <f t="shared" si="294"/>
        <v>0</v>
      </c>
      <c r="BA664" s="20">
        <f t="shared" si="295"/>
        <v>8.3474549999999995E-2</v>
      </c>
      <c r="BB664" s="20">
        <f t="shared" si="296"/>
        <v>8.3474549999999995E-2</v>
      </c>
      <c r="BC664" s="20">
        <f t="shared" si="297"/>
        <v>2.5763750000000002E-5</v>
      </c>
      <c r="BD664" s="941"/>
      <c r="BE664" s="941"/>
      <c r="BF664" s="941"/>
      <c r="BG664" s="941"/>
      <c r="BH664" s="20"/>
      <c r="BI664" s="941"/>
      <c r="BJ664" s="20"/>
      <c r="BK664" s="941"/>
      <c r="BL664" s="20"/>
      <c r="BM664" s="20"/>
      <c r="BN664" s="20"/>
      <c r="BO664" s="20"/>
      <c r="BP664" s="20"/>
      <c r="BQ664" s="20"/>
      <c r="BR664" s="20"/>
      <c r="BS664" s="1005"/>
      <c r="BT664" s="1005"/>
      <c r="BU664" s="1005"/>
      <c r="BV664" s="1005"/>
      <c r="BW664" s="1005"/>
      <c r="BX664" s="1005"/>
      <c r="BY664" s="1008"/>
      <c r="CA664" s="365" t="b">
        <f t="shared" si="298"/>
        <v>0</v>
      </c>
      <c r="CB664" s="365">
        <f t="shared" si="299"/>
        <v>103.05500000000001</v>
      </c>
      <c r="CC664" s="365" t="b">
        <f t="shared" si="300"/>
        <v>0</v>
      </c>
      <c r="CD664" s="365" t="b">
        <f t="shared" si="301"/>
        <v>0</v>
      </c>
      <c r="CE664" s="365" t="b">
        <f t="shared" si="302"/>
        <v>0</v>
      </c>
      <c r="CF664" s="365" t="b">
        <f t="shared" si="303"/>
        <v>0</v>
      </c>
      <c r="CG664" s="365" t="b">
        <f t="shared" si="304"/>
        <v>0</v>
      </c>
      <c r="CH664" s="365" t="b">
        <f t="shared" si="305"/>
        <v>0</v>
      </c>
      <c r="CI664" s="72" t="b">
        <f t="shared" si="306"/>
        <v>0</v>
      </c>
      <c r="CJ664" s="72">
        <f t="shared" si="307"/>
        <v>103.05500000000001</v>
      </c>
      <c r="CK664" s="72" t="b">
        <f t="shared" si="308"/>
        <v>0</v>
      </c>
      <c r="CL664" s="72">
        <f t="shared" si="309"/>
        <v>0</v>
      </c>
      <c r="CM664" s="72" t="b">
        <f t="shared" si="310"/>
        <v>0</v>
      </c>
      <c r="CN664" s="72" t="b">
        <f t="shared" si="311"/>
        <v>0</v>
      </c>
      <c r="CP664" s="13">
        <f t="shared" si="312"/>
        <v>0</v>
      </c>
      <c r="CQ664" s="13" t="b">
        <f t="shared" si="313"/>
        <v>0</v>
      </c>
      <c r="CR664" s="13" t="b">
        <f t="shared" si="314"/>
        <v>0</v>
      </c>
      <c r="CS664" s="13" t="b">
        <f t="shared" si="320"/>
        <v>0</v>
      </c>
      <c r="CT664" s="13" t="b">
        <f t="shared" si="319"/>
        <v>0</v>
      </c>
      <c r="CU664" s="13" t="b">
        <f t="shared" si="292"/>
        <v>0</v>
      </c>
      <c r="CV664" s="13" t="b">
        <f t="shared" si="315"/>
        <v>0</v>
      </c>
      <c r="CW664" s="13" t="b">
        <f t="shared" si="316"/>
        <v>0</v>
      </c>
      <c r="CX664" s="13" t="b">
        <f t="shared" si="317"/>
        <v>0</v>
      </c>
      <c r="CY664" s="13" t="b">
        <f t="shared" si="318"/>
        <v>0</v>
      </c>
    </row>
    <row r="665" spans="1:103" ht="15" thickBot="1">
      <c r="A665" s="932"/>
      <c r="B665" s="941"/>
      <c r="C665" s="941"/>
      <c r="D665" s="941"/>
      <c r="E665" s="941"/>
      <c r="F665" s="941"/>
      <c r="G665" s="941"/>
      <c r="H665" s="941"/>
      <c r="I665" s="941"/>
      <c r="J665" s="941"/>
      <c r="K665" s="941"/>
      <c r="L665" s="941"/>
      <c r="M665" s="941"/>
      <c r="N665" s="941"/>
      <c r="O665" s="175"/>
      <c r="P665" s="941"/>
      <c r="Q665" s="941"/>
      <c r="R665" s="941"/>
      <c r="S665" s="941"/>
      <c r="T665" s="941"/>
      <c r="U665" s="941"/>
      <c r="V665" s="941"/>
      <c r="W665" s="20"/>
      <c r="X665" s="20"/>
      <c r="Y665" s="20"/>
      <c r="Z665" s="20"/>
      <c r="AA665" s="20" t="s">
        <v>50</v>
      </c>
      <c r="AB665" s="22"/>
      <c r="AC665" s="22"/>
      <c r="AD665" s="20"/>
      <c r="AE665" s="941"/>
      <c r="AF665" s="334">
        <f t="shared" si="293"/>
        <v>0</v>
      </c>
      <c r="AG665" s="272">
        <f>IF(R665="kompletna",Q665*J665*0.0036*'lista, wskaźniki'!$F$13, IF(R665="częściowa",Q665*J665*0.0036*'lista, wskaźniki'!$F$14, IF(R665="brak",Q665*J665*0.0036*'lista, wskaźniki'!$F$15,)))</f>
        <v>0</v>
      </c>
      <c r="AH665" s="334">
        <f>IF(Y665="inne",K665*'lista, wskaźniki'!$E$35,IF(Y665="to samo źródło",0,IF(Y665=0,0)))</f>
        <v>0</v>
      </c>
      <c r="AI665" s="334" t="b">
        <f>IF(AA665="gaz z sieci",AC665*'lista, wskaźniki'!$D$21)</f>
        <v>0</v>
      </c>
      <c r="AJ665" s="272">
        <f>IF(AA665="węgiel",AB665*'lista, wskaźniki'!$D$20, IF('Sektor mieszkaniowy'!AA665="drewno",'Sektor mieszkaniowy'!AB665*'lista, wskaźniki'!$D$22,IF('Sektor mieszkaniowy'!AA665="pellet",AB665*'lista, wskaźniki'!$D$23,IF('Sektor mieszkaniowy'!AA665="gaz z sieci",AB665*'lista, wskaźniki'!$D$21,IF('Sektor mieszkaniowy'!AA665="olej opałowy",'Sektor mieszkaniowy'!AB665*'lista, wskaźniki'!$D$24)))))</f>
        <v>0</v>
      </c>
      <c r="AK665" s="1002"/>
      <c r="AL665" s="941"/>
      <c r="AM665" s="20">
        <f>IF(AA665="węgiel",AF665*1/3.6*'lista, wskaźniki'!$F$20,IF(AA665="drewno",AF665*1/3.6*'lista, wskaźniki'!$F$22,IF(AA665="pellet",AF665*1/3.6*'lista, wskaźniki'!$F$23,IF(AA665="gaz z sieci",AF665*1/3.6*'lista, wskaźniki'!$F$21,IF(AA665="olej opałowy",AF665*1/3.6*'lista, wskaźniki'!$F$24,0)))))</f>
        <v>0</v>
      </c>
      <c r="AN665" s="20">
        <f>IF(AA665="węgiel",AF665*'lista, wskaźniki'!$E$42,IF(AA665="drewno",AF665*'lista, wskaźniki'!$G$42,IF(AA665="pellet",AF665*'lista, wskaźniki'!$H$42,IF(AA665="gaz z sieci",AF665*'lista, wskaźniki'!$F$42,IF(AA665="olej opałowy",AF665*'lista, wskaźniki'!$I$42,0)))))</f>
        <v>0</v>
      </c>
      <c r="AO665" s="20">
        <f>IF(AA665="węgiel",AF665*'lista, wskaźniki'!$E$43,IF(AA665="drewno",AF665*'lista, wskaźniki'!$G$43,IF(AA665="pellet",AF665*'lista, wskaźniki'!$H$43,IF(AA665="gaz z sieci",AF665*'lista, wskaźniki'!$F$43,IF(AA665="olej opałowy",AF665*'lista, wskaźniki'!$I$43,0)))))</f>
        <v>0</v>
      </c>
      <c r="AP665" s="20">
        <f>IF(AA665="węgiel",AF665*'lista, wskaźniki'!$E$44,IF(AA665="drewno",AF665*'lista, wskaźniki'!$G$44,IF(AA665="pellet",AF665*'lista, wskaźniki'!$H$44,IF(AA665="gaz z sieci",AF665*'lista, wskaźniki'!$F$44,IF(AA665="olej opałowy",AF665*'lista, wskaźniki'!$I$44,0)))))</f>
        <v>0</v>
      </c>
      <c r="AQ665" s="20" t="b">
        <f>IF(Z665="gaz",AH665*1/3.6*'lista, wskaźniki'!$F$21,IF(Z665="energia elektryczna",AH665*1/3.6*'lista, wskaźniki'!$F$26))</f>
        <v>0</v>
      </c>
      <c r="AR665" s="20" t="b">
        <f>IF(Z665="gaz",AH665*'lista, wskaźniki'!$F$42,IF(Z665="energia elektryczna",AH665*0))</f>
        <v>0</v>
      </c>
      <c r="AS665" s="20" t="b">
        <f>IF(Z665="gaz",AH665*'lista, wskaźniki'!$F$43,IF(Z665="energia elektryczna",AH665*0))</f>
        <v>0</v>
      </c>
      <c r="AT665" s="20" t="b">
        <f>IF(Z665="gaz",AH665*'lista, wskaźniki'!$F$44,IF(Z665="energia elektryczna",AH665*0))</f>
        <v>0</v>
      </c>
      <c r="AU665" s="20">
        <f>AI665*1/3.6*'lista, wskaźniki'!$F$21</f>
        <v>0</v>
      </c>
      <c r="AV665" s="20">
        <f>AI665*'lista, wskaźniki'!$F$42</f>
        <v>0</v>
      </c>
      <c r="AW665" s="20">
        <f>AI665*'lista, wskaźniki'!$F$43</f>
        <v>0</v>
      </c>
      <c r="AX665" s="20">
        <f>AI665*'lista, wskaźniki'!$F$44</f>
        <v>0</v>
      </c>
      <c r="AY665" s="20">
        <f>AK665*'lista, wskaźniki'!$F$26</f>
        <v>0</v>
      </c>
      <c r="AZ665" s="20">
        <f t="shared" si="294"/>
        <v>0</v>
      </c>
      <c r="BA665" s="20">
        <f t="shared" si="295"/>
        <v>0</v>
      </c>
      <c r="BB665" s="20">
        <f t="shared" si="296"/>
        <v>0</v>
      </c>
      <c r="BC665" s="20">
        <f t="shared" si="297"/>
        <v>0</v>
      </c>
      <c r="BD665" s="941"/>
      <c r="BE665" s="941"/>
      <c r="BF665" s="941"/>
      <c r="BG665" s="941"/>
      <c r="BH665" s="20"/>
      <c r="BI665" s="941"/>
      <c r="BJ665" s="20"/>
      <c r="BK665" s="941"/>
      <c r="BL665" s="20"/>
      <c r="BM665" s="20"/>
      <c r="BN665" s="20"/>
      <c r="BO665" s="20"/>
      <c r="BP665" s="20"/>
      <c r="BQ665" s="20"/>
      <c r="BR665" s="20"/>
      <c r="BS665" s="1005"/>
      <c r="BT665" s="1005"/>
      <c r="BU665" s="1005"/>
      <c r="BV665" s="1005"/>
      <c r="BW665" s="1005"/>
      <c r="BX665" s="1005"/>
      <c r="BY665" s="1008"/>
      <c r="CA665" s="365" t="b">
        <f t="shared" si="298"/>
        <v>0</v>
      </c>
      <c r="CB665" s="365" t="b">
        <f t="shared" si="299"/>
        <v>0</v>
      </c>
      <c r="CC665" s="365">
        <f t="shared" si="300"/>
        <v>0</v>
      </c>
      <c r="CD665" s="365" t="b">
        <f t="shared" si="301"/>
        <v>0</v>
      </c>
      <c r="CE665" s="365" t="b">
        <f t="shared" si="302"/>
        <v>0</v>
      </c>
      <c r="CF665" s="365" t="b">
        <f t="shared" si="303"/>
        <v>0</v>
      </c>
      <c r="CG665" s="365" t="b">
        <f t="shared" si="304"/>
        <v>0</v>
      </c>
      <c r="CH665" s="365" t="b">
        <f t="shared" si="305"/>
        <v>0</v>
      </c>
      <c r="CI665" s="72" t="b">
        <f t="shared" si="306"/>
        <v>0</v>
      </c>
      <c r="CJ665" s="72" t="b">
        <f t="shared" si="307"/>
        <v>0</v>
      </c>
      <c r="CK665" s="72">
        <f t="shared" si="308"/>
        <v>0</v>
      </c>
      <c r="CL665" s="72">
        <f t="shared" si="309"/>
        <v>0</v>
      </c>
      <c r="CM665" s="72" t="b">
        <f t="shared" si="310"/>
        <v>0</v>
      </c>
      <c r="CN665" s="72" t="b">
        <f t="shared" si="311"/>
        <v>0</v>
      </c>
      <c r="CP665" s="13">
        <f t="shared" si="312"/>
        <v>0</v>
      </c>
      <c r="CQ665" s="13" t="b">
        <f t="shared" si="313"/>
        <v>0</v>
      </c>
      <c r="CR665" s="13" t="b">
        <f t="shared" si="314"/>
        <v>0</v>
      </c>
      <c r="CS665" s="13" t="b">
        <f t="shared" si="320"/>
        <v>0</v>
      </c>
      <c r="CT665" s="13" t="b">
        <f t="shared" si="319"/>
        <v>0</v>
      </c>
      <c r="CU665" s="13" t="b">
        <f t="shared" si="292"/>
        <v>0</v>
      </c>
      <c r="CV665" s="13" t="b">
        <f t="shared" si="315"/>
        <v>0</v>
      </c>
      <c r="CW665" s="13" t="b">
        <f t="shared" si="316"/>
        <v>0</v>
      </c>
      <c r="CX665" s="13" t="b">
        <f t="shared" si="317"/>
        <v>0</v>
      </c>
      <c r="CY665" s="13" t="b">
        <f t="shared" si="318"/>
        <v>0</v>
      </c>
    </row>
    <row r="666" spans="1:103" ht="15" thickBot="1">
      <c r="A666" s="932"/>
      <c r="B666" s="941"/>
      <c r="C666" s="941"/>
      <c r="D666" s="941"/>
      <c r="E666" s="941"/>
      <c r="F666" s="941"/>
      <c r="G666" s="941"/>
      <c r="H666" s="941"/>
      <c r="I666" s="941"/>
      <c r="J666" s="941"/>
      <c r="K666" s="941"/>
      <c r="L666" s="941"/>
      <c r="M666" s="941"/>
      <c r="N666" s="941"/>
      <c r="O666" s="175"/>
      <c r="P666" s="941"/>
      <c r="Q666" s="941"/>
      <c r="R666" s="941"/>
      <c r="S666" s="941"/>
      <c r="T666" s="941"/>
      <c r="U666" s="941"/>
      <c r="V666" s="941"/>
      <c r="W666" s="20"/>
      <c r="X666" s="20"/>
      <c r="Y666" s="20"/>
      <c r="Z666" s="20"/>
      <c r="AA666" s="20" t="s">
        <v>38</v>
      </c>
      <c r="AB666" s="22"/>
      <c r="AC666" s="22"/>
      <c r="AD666" s="20"/>
      <c r="AE666" s="941"/>
      <c r="AF666" s="334">
        <f t="shared" si="293"/>
        <v>0</v>
      </c>
      <c r="AG666" s="272">
        <f>IF(R666="kompletna",Q666*J666*0.0036*'lista, wskaźniki'!$F$13, IF(R666="częściowa",Q666*J666*0.0036*'lista, wskaźniki'!$F$14, IF(R666="brak",Q666*J666*0.0036*'lista, wskaźniki'!$F$15,)))</f>
        <v>0</v>
      </c>
      <c r="AH666" s="334">
        <f>IF(Y666="inne",K666*'lista, wskaźniki'!$E$35,IF(Y666="to samo źródło",0,IF(Y666=0,0)))</f>
        <v>0</v>
      </c>
      <c r="AI666" s="334">
        <f>IF(AA666="gaz z sieci",AC666*'lista, wskaźniki'!$D$21)</f>
        <v>0</v>
      </c>
      <c r="AJ666" s="272">
        <f>IF(AA666="węgiel",AB666*'lista, wskaźniki'!$D$20, IF('Sektor mieszkaniowy'!AA666="drewno",'Sektor mieszkaniowy'!AB666*'lista, wskaźniki'!$D$22,IF('Sektor mieszkaniowy'!AA666="pellet",AB666*'lista, wskaźniki'!$D$23,IF('Sektor mieszkaniowy'!AA666="gaz z sieci",AB666*'lista, wskaźniki'!$D$21,IF('Sektor mieszkaniowy'!AA666="olej opałowy",'Sektor mieszkaniowy'!AB666*'lista, wskaźniki'!$D$24)))))</f>
        <v>0</v>
      </c>
      <c r="AK666" s="1002"/>
      <c r="AL666" s="941"/>
      <c r="AM666" s="20">
        <f>IF(AA666="węgiel",AF666*1/3.6*'lista, wskaźniki'!$F$20,IF(AA666="drewno",AF666*1/3.6*'lista, wskaźniki'!$F$22,IF(AA666="pellet",AF666*1/3.6*'lista, wskaźniki'!$F$23,IF(AA666="gaz z sieci",AF666*1/3.6*'lista, wskaźniki'!$F$21,IF(AA666="olej opałowy",AF666*1/3.6*'lista, wskaźniki'!$F$24,0)))))</f>
        <v>0</v>
      </c>
      <c r="AN666" s="20">
        <f>IF(AA666="węgiel",AF666*'lista, wskaźniki'!$E$42,IF(AA666="drewno",AF666*'lista, wskaźniki'!$G$42,IF(AA666="pellet",AF666*'lista, wskaźniki'!$H$42,IF(AA666="gaz z sieci",AF666*'lista, wskaźniki'!$F$42,IF(AA666="olej opałowy",AF666*'lista, wskaźniki'!$I$42,0)))))</f>
        <v>0</v>
      </c>
      <c r="AO666" s="20">
        <f>IF(AA666="węgiel",AF666*'lista, wskaźniki'!$E$43,IF(AA666="drewno",AF666*'lista, wskaźniki'!$G$43,IF(AA666="pellet",AF666*'lista, wskaźniki'!$H$43,IF(AA666="gaz z sieci",AF666*'lista, wskaźniki'!$F$43,IF(AA666="olej opałowy",AF666*'lista, wskaźniki'!$I$43,0)))))</f>
        <v>0</v>
      </c>
      <c r="AP666" s="20">
        <f>IF(AA666="węgiel",AF666*'lista, wskaźniki'!$E$44,IF(AA666="drewno",AF666*'lista, wskaźniki'!$G$44,IF(AA666="pellet",AF666*'lista, wskaźniki'!$H$44,IF(AA666="gaz z sieci",AF666*'lista, wskaźniki'!$F$44,IF(AA666="olej opałowy",AF666*'lista, wskaźniki'!$I$44,0)))))</f>
        <v>0</v>
      </c>
      <c r="AQ666" s="20" t="b">
        <f>IF(Z666="gaz",AH666*1/3.6*'lista, wskaźniki'!$F$21,IF(Z666="energia elektryczna",AH666*1/3.6*'lista, wskaźniki'!$F$26))</f>
        <v>0</v>
      </c>
      <c r="AR666" s="20" t="b">
        <f>IF(Z666="gaz",AH666*'lista, wskaźniki'!$F$42,IF(Z666="energia elektryczna",AH666*0))</f>
        <v>0</v>
      </c>
      <c r="AS666" s="20" t="b">
        <f>IF(Z666="gaz",AH666*'lista, wskaźniki'!$F$43,IF(Z666="energia elektryczna",AH666*0))</f>
        <v>0</v>
      </c>
      <c r="AT666" s="20" t="b">
        <f>IF(Z666="gaz",AH666*'lista, wskaźniki'!$F$44,IF(Z666="energia elektryczna",AH666*0))</f>
        <v>0</v>
      </c>
      <c r="AU666" s="20">
        <f>AI666*1/3.6*'lista, wskaźniki'!$F$21</f>
        <v>0</v>
      </c>
      <c r="AV666" s="20">
        <f>AI666*'lista, wskaźniki'!$F$42</f>
        <v>0</v>
      </c>
      <c r="AW666" s="20">
        <f>AI666*'lista, wskaźniki'!$F$43</f>
        <v>0</v>
      </c>
      <c r="AX666" s="20">
        <f>AI666*'lista, wskaźniki'!$F$44</f>
        <v>0</v>
      </c>
      <c r="AY666" s="20">
        <f>AK666*'lista, wskaźniki'!$F$26</f>
        <v>0</v>
      </c>
      <c r="AZ666" s="20">
        <f t="shared" si="294"/>
        <v>0</v>
      </c>
      <c r="BA666" s="20">
        <f t="shared" si="295"/>
        <v>0</v>
      </c>
      <c r="BB666" s="20">
        <f t="shared" si="296"/>
        <v>0</v>
      </c>
      <c r="BC666" s="20">
        <f t="shared" si="297"/>
        <v>0</v>
      </c>
      <c r="BD666" s="941"/>
      <c r="BE666" s="941"/>
      <c r="BF666" s="941"/>
      <c r="BG666" s="941"/>
      <c r="BH666" s="20"/>
      <c r="BI666" s="941"/>
      <c r="BJ666" s="20"/>
      <c r="BK666" s="941"/>
      <c r="BL666" s="20"/>
      <c r="BM666" s="20"/>
      <c r="BN666" s="20"/>
      <c r="BO666" s="20"/>
      <c r="BP666" s="20"/>
      <c r="BQ666" s="20"/>
      <c r="BR666" s="20"/>
      <c r="BS666" s="1005"/>
      <c r="BT666" s="1005"/>
      <c r="BU666" s="1005"/>
      <c r="BV666" s="1005"/>
      <c r="BW666" s="1005"/>
      <c r="BX666" s="1005"/>
      <c r="BY666" s="1008"/>
      <c r="CA666" s="365" t="b">
        <f t="shared" si="298"/>
        <v>0</v>
      </c>
      <c r="CB666" s="365" t="b">
        <f t="shared" si="299"/>
        <v>0</v>
      </c>
      <c r="CC666" s="365" t="b">
        <f t="shared" si="300"/>
        <v>0</v>
      </c>
      <c r="CD666" s="365">
        <f t="shared" si="301"/>
        <v>0</v>
      </c>
      <c r="CE666" s="365" t="b">
        <f t="shared" si="302"/>
        <v>0</v>
      </c>
      <c r="CF666" s="365" t="b">
        <f t="shared" si="303"/>
        <v>0</v>
      </c>
      <c r="CG666" s="365" t="b">
        <f t="shared" si="304"/>
        <v>0</v>
      </c>
      <c r="CH666" s="365">
        <f t="shared" si="305"/>
        <v>0</v>
      </c>
      <c r="CI666" s="72" t="b">
        <f t="shared" si="306"/>
        <v>0</v>
      </c>
      <c r="CJ666" s="72" t="b">
        <f t="shared" si="307"/>
        <v>0</v>
      </c>
      <c r="CK666" s="72" t="b">
        <f t="shared" si="308"/>
        <v>0</v>
      </c>
      <c r="CL666" s="72">
        <f t="shared" si="309"/>
        <v>0</v>
      </c>
      <c r="CM666" s="72" t="b">
        <f t="shared" si="310"/>
        <v>0</v>
      </c>
      <c r="CN666" s="72" t="b">
        <f t="shared" si="311"/>
        <v>0</v>
      </c>
      <c r="CP666" s="13">
        <f t="shared" si="312"/>
        <v>0</v>
      </c>
      <c r="CQ666" s="13" t="b">
        <f t="shared" si="313"/>
        <v>0</v>
      </c>
      <c r="CR666" s="13" t="b">
        <f t="shared" si="314"/>
        <v>0</v>
      </c>
      <c r="CS666" s="13" t="b">
        <f t="shared" si="320"/>
        <v>0</v>
      </c>
      <c r="CT666" s="13" t="b">
        <f t="shared" si="319"/>
        <v>0</v>
      </c>
      <c r="CU666" s="13" t="b">
        <f t="shared" si="292"/>
        <v>0</v>
      </c>
      <c r="CV666" s="13" t="b">
        <f t="shared" si="315"/>
        <v>0</v>
      </c>
      <c r="CW666" s="13" t="b">
        <f t="shared" si="316"/>
        <v>0</v>
      </c>
      <c r="CX666" s="13" t="b">
        <f t="shared" si="317"/>
        <v>0</v>
      </c>
      <c r="CY666" s="13" t="b">
        <f t="shared" si="318"/>
        <v>0</v>
      </c>
    </row>
    <row r="667" spans="1:103" ht="15" thickBot="1">
      <c r="A667" s="933"/>
      <c r="B667" s="942"/>
      <c r="C667" s="942"/>
      <c r="D667" s="942"/>
      <c r="E667" s="942"/>
      <c r="F667" s="942"/>
      <c r="G667" s="942"/>
      <c r="H667" s="942"/>
      <c r="I667" s="942"/>
      <c r="J667" s="942"/>
      <c r="K667" s="942"/>
      <c r="L667" s="942"/>
      <c r="M667" s="942"/>
      <c r="N667" s="942"/>
      <c r="O667" s="176"/>
      <c r="P667" s="942"/>
      <c r="Q667" s="942"/>
      <c r="R667" s="942"/>
      <c r="S667" s="942"/>
      <c r="T667" s="942"/>
      <c r="U667" s="942"/>
      <c r="V667" s="942"/>
      <c r="W667" s="21"/>
      <c r="X667" s="21"/>
      <c r="Y667" s="21"/>
      <c r="Z667" s="21"/>
      <c r="AA667" s="21" t="s">
        <v>37</v>
      </c>
      <c r="AB667" s="55"/>
      <c r="AC667" s="55"/>
      <c r="AD667" s="21"/>
      <c r="AE667" s="942"/>
      <c r="AF667" s="334">
        <f t="shared" si="293"/>
        <v>0</v>
      </c>
      <c r="AG667" s="272">
        <f>IF(R667="kompletna",Q667*J667*0.0036*'lista, wskaźniki'!$F$13, IF(R667="częściowa",Q667*J667*0.0036*'lista, wskaźniki'!$F$14, IF(R667="brak",Q667*J667*0.0036*'lista, wskaźniki'!$F$15,)))</f>
        <v>0</v>
      </c>
      <c r="AH667" s="334">
        <f>IF(Y667="inne",K667*'lista, wskaźniki'!$E$35,IF(Y667="to samo źródło",0,IF(Y667=0,0)))</f>
        <v>0</v>
      </c>
      <c r="AI667" s="334" t="b">
        <f>IF(AA667="gaz z sieci",AC667*'lista, wskaźniki'!$D$21)</f>
        <v>0</v>
      </c>
      <c r="AJ667" s="272">
        <f>IF(AA667="węgiel",AB667*'lista, wskaźniki'!$D$20, IF('Sektor mieszkaniowy'!AA667="drewno",'Sektor mieszkaniowy'!AB667*'lista, wskaźniki'!$D$22,IF('Sektor mieszkaniowy'!AA667="pellet",AB667*'lista, wskaźniki'!$D$23,IF('Sektor mieszkaniowy'!AA667="gaz z sieci",AB667*'lista, wskaźniki'!$D$21,IF('Sektor mieszkaniowy'!AA667="olej opałowy",'Sektor mieszkaniowy'!AB667*'lista, wskaźniki'!$D$24)))))</f>
        <v>0</v>
      </c>
      <c r="AK667" s="1003"/>
      <c r="AL667" s="942"/>
      <c r="AM667" s="20">
        <f>IF(AA667="węgiel",AF667*1/3.6*'lista, wskaźniki'!$F$20,IF(AA667="drewno",AF667*1/3.6*'lista, wskaźniki'!$F$22,IF(AA667="pellet",AF667*1/3.6*'lista, wskaźniki'!$F$23,IF(AA667="gaz z sieci",AF667*1/3.6*'lista, wskaźniki'!$F$21,IF(AA667="olej opałowy",AF667*1/3.6*'lista, wskaźniki'!$F$24,0)))))</f>
        <v>0</v>
      </c>
      <c r="AN667" s="20">
        <f>IF(AA667="węgiel",AF667*'lista, wskaźniki'!$E$42,IF(AA667="drewno",AF667*'lista, wskaźniki'!$G$42,IF(AA667="pellet",AF667*'lista, wskaźniki'!$H$42,IF(AA667="gaz z sieci",AF667*'lista, wskaźniki'!$F$42,IF(AA667="olej opałowy",AF667*'lista, wskaźniki'!$I$42,0)))))</f>
        <v>0</v>
      </c>
      <c r="AO667" s="20">
        <f>IF(AA667="węgiel",AF667*'lista, wskaźniki'!$E$43,IF(AA667="drewno",AF667*'lista, wskaźniki'!$G$43,IF(AA667="pellet",AF667*'lista, wskaźniki'!$H$43,IF(AA667="gaz z sieci",AF667*'lista, wskaźniki'!$F$43,IF(AA667="olej opałowy",AF667*'lista, wskaźniki'!$I$43,0)))))</f>
        <v>0</v>
      </c>
      <c r="AP667" s="20">
        <f>IF(AA667="węgiel",AF667*'lista, wskaźniki'!$E$44,IF(AA667="drewno",AF667*'lista, wskaźniki'!$G$44,IF(AA667="pellet",AF667*'lista, wskaźniki'!$H$44,IF(AA667="gaz z sieci",AF667*'lista, wskaźniki'!$F$44,IF(AA667="olej opałowy",AF667*'lista, wskaźniki'!$I$44,0)))))</f>
        <v>0</v>
      </c>
      <c r="AQ667" s="20" t="b">
        <f>IF(Z667="gaz",AH667*1/3.6*'lista, wskaźniki'!$F$21,IF(Z667="energia elektryczna",AH667*1/3.6*'lista, wskaźniki'!$F$26))</f>
        <v>0</v>
      </c>
      <c r="AR667" s="20" t="b">
        <f>IF(Z667="gaz",AH667*'lista, wskaźniki'!$F$42,IF(Z667="energia elektryczna",AH667*0))</f>
        <v>0</v>
      </c>
      <c r="AS667" s="20" t="b">
        <f>IF(Z667="gaz",AH667*'lista, wskaźniki'!$F$43,IF(Z667="energia elektryczna",AH667*0))</f>
        <v>0</v>
      </c>
      <c r="AT667" s="20" t="b">
        <f>IF(Z667="gaz",AH667*'lista, wskaźniki'!$F$44,IF(Z667="energia elektryczna",AH667*0))</f>
        <v>0</v>
      </c>
      <c r="AU667" s="20">
        <f>AI667*1/3.6*'lista, wskaźniki'!$F$21</f>
        <v>0</v>
      </c>
      <c r="AV667" s="20">
        <f>AI667*'lista, wskaźniki'!$F$42</f>
        <v>0</v>
      </c>
      <c r="AW667" s="20">
        <f>AI667*'lista, wskaźniki'!$F$43</f>
        <v>0</v>
      </c>
      <c r="AX667" s="20">
        <f>AI667*'lista, wskaźniki'!$F$44</f>
        <v>0</v>
      </c>
      <c r="AY667" s="20">
        <f>AK667*'lista, wskaźniki'!$F$26</f>
        <v>0</v>
      </c>
      <c r="AZ667" s="20">
        <f t="shared" si="294"/>
        <v>0</v>
      </c>
      <c r="BA667" s="20">
        <f t="shared" si="295"/>
        <v>0</v>
      </c>
      <c r="BB667" s="20">
        <f t="shared" si="296"/>
        <v>0</v>
      </c>
      <c r="BC667" s="20">
        <f t="shared" si="297"/>
        <v>0</v>
      </c>
      <c r="BD667" s="942"/>
      <c r="BE667" s="942"/>
      <c r="BF667" s="942"/>
      <c r="BG667" s="942"/>
      <c r="BH667" s="21"/>
      <c r="BI667" s="942"/>
      <c r="BJ667" s="21"/>
      <c r="BK667" s="942"/>
      <c r="BL667" s="21"/>
      <c r="BM667" s="21"/>
      <c r="BN667" s="21"/>
      <c r="BO667" s="21"/>
      <c r="BP667" s="21"/>
      <c r="BQ667" s="21"/>
      <c r="BR667" s="21"/>
      <c r="BS667" s="1006"/>
      <c r="BT667" s="1006"/>
      <c r="BU667" s="1006"/>
      <c r="BV667" s="1006"/>
      <c r="BW667" s="1006"/>
      <c r="BX667" s="1006"/>
      <c r="BY667" s="1009"/>
      <c r="CA667" s="365" t="b">
        <f t="shared" si="298"/>
        <v>0</v>
      </c>
      <c r="CB667" s="365" t="b">
        <f t="shared" si="299"/>
        <v>0</v>
      </c>
      <c r="CC667" s="365" t="b">
        <f t="shared" si="300"/>
        <v>0</v>
      </c>
      <c r="CD667" s="365" t="b">
        <f t="shared" si="301"/>
        <v>0</v>
      </c>
      <c r="CE667" s="365">
        <f t="shared" si="302"/>
        <v>0</v>
      </c>
      <c r="CF667" s="365" t="b">
        <f t="shared" si="303"/>
        <v>0</v>
      </c>
      <c r="CG667" s="365" t="b">
        <f t="shared" si="304"/>
        <v>0</v>
      </c>
      <c r="CH667" s="365" t="b">
        <f t="shared" si="305"/>
        <v>0</v>
      </c>
      <c r="CI667" s="72" t="b">
        <f t="shared" si="306"/>
        <v>0</v>
      </c>
      <c r="CJ667" s="72" t="b">
        <f t="shared" si="307"/>
        <v>0</v>
      </c>
      <c r="CK667" s="72" t="b">
        <f t="shared" si="308"/>
        <v>0</v>
      </c>
      <c r="CL667" s="72">
        <f t="shared" si="309"/>
        <v>0</v>
      </c>
      <c r="CM667" s="72">
        <f t="shared" si="310"/>
        <v>0</v>
      </c>
      <c r="CN667" s="72" t="b">
        <f t="shared" si="311"/>
        <v>0</v>
      </c>
      <c r="CP667" s="13">
        <f t="shared" si="312"/>
        <v>0</v>
      </c>
      <c r="CQ667" s="13" t="b">
        <f t="shared" si="313"/>
        <v>0</v>
      </c>
      <c r="CR667" s="13" t="b">
        <f t="shared" si="314"/>
        <v>0</v>
      </c>
      <c r="CS667" s="13" t="b">
        <f t="shared" si="320"/>
        <v>0</v>
      </c>
      <c r="CT667" s="13" t="b">
        <f t="shared" si="319"/>
        <v>0</v>
      </c>
      <c r="CU667" s="13" t="b">
        <f t="shared" si="292"/>
        <v>0</v>
      </c>
      <c r="CV667" s="13" t="b">
        <f t="shared" si="315"/>
        <v>0</v>
      </c>
      <c r="CW667" s="13" t="b">
        <f t="shared" si="316"/>
        <v>0</v>
      </c>
      <c r="CX667" s="13" t="b">
        <f t="shared" si="317"/>
        <v>0</v>
      </c>
      <c r="CY667" s="13" t="b">
        <f t="shared" si="318"/>
        <v>0</v>
      </c>
    </row>
    <row r="668" spans="1:103" ht="15" thickBot="1">
      <c r="A668" s="931">
        <v>134</v>
      </c>
      <c r="B668" s="940" t="s">
        <v>235</v>
      </c>
      <c r="C668" s="940"/>
      <c r="D668" s="940" t="s">
        <v>1</v>
      </c>
      <c r="E668" s="940" t="s">
        <v>5</v>
      </c>
      <c r="F668" s="940"/>
      <c r="G668" s="940"/>
      <c r="H668" s="940"/>
      <c r="I668" s="940"/>
      <c r="J668" s="940"/>
      <c r="K668" s="940"/>
      <c r="L668" s="940" t="s">
        <v>16</v>
      </c>
      <c r="M668" s="940">
        <v>100</v>
      </c>
      <c r="N668" s="940" t="s">
        <v>16</v>
      </c>
      <c r="O668" s="174">
        <v>100</v>
      </c>
      <c r="P668" s="940" t="s">
        <v>17</v>
      </c>
      <c r="Q668" s="940">
        <f>IF(I668="&lt;1966",'lista, wskaźniki'!$G$4,IF(I668="1967-1985",'lista, wskaźniki'!$G$5,IF(I668="1986-1992",'lista, wskaźniki'!$G$6,IF(I668="1993-1996",'lista, wskaźniki'!$G$7,IF(I668="&gt;1997",'lista, wskaźniki'!$G$8,IF(I668=0,'lista, wskaźniki'!$G$4))))))</f>
        <v>290</v>
      </c>
      <c r="R668" s="940" t="s">
        <v>23</v>
      </c>
      <c r="S668" s="940" t="s">
        <v>28</v>
      </c>
      <c r="T668" s="940">
        <v>1.5</v>
      </c>
      <c r="U668" s="940"/>
      <c r="V668" s="940"/>
      <c r="W668" s="19" t="s">
        <v>35</v>
      </c>
      <c r="X668" s="19" t="s">
        <v>39</v>
      </c>
      <c r="Y668" s="19" t="s">
        <v>42</v>
      </c>
      <c r="Z668" s="19"/>
      <c r="AA668" s="19" t="s">
        <v>35</v>
      </c>
      <c r="AB668" s="54">
        <v>1</v>
      </c>
      <c r="AC668" s="54"/>
      <c r="AD668" s="19">
        <v>1800</v>
      </c>
      <c r="AE668" s="940">
        <v>12</v>
      </c>
      <c r="AF668" s="334">
        <f t="shared" si="293"/>
        <v>22.63</v>
      </c>
      <c r="AG668" s="272">
        <f>IF(R668="kompletna",Q668*J668*0.0036*'lista, wskaźniki'!$F$13, IF(R668="częściowa",Q668*J668*0.0036*'lista, wskaźniki'!$F$14, IF(R668="brak",Q668*J668*0.0036*'lista, wskaźniki'!$F$15,)))</f>
        <v>0</v>
      </c>
      <c r="AH668" s="334">
        <f>IF(Y668="inne",K668*'lista, wskaźniki'!$E$35,IF(Y668="to samo źródło",0,IF(Y668=0,0)))</f>
        <v>0</v>
      </c>
      <c r="AI668" s="334" t="b">
        <f>IF(AA668="gaz z sieci",AC668*'lista, wskaźniki'!$D$21)</f>
        <v>0</v>
      </c>
      <c r="AJ668" s="272">
        <f>IF(AA668="węgiel",AB668*'lista, wskaźniki'!$D$20, IF('Sektor mieszkaniowy'!AA668="drewno",'Sektor mieszkaniowy'!AB668*'lista, wskaźniki'!$D$22,IF('Sektor mieszkaniowy'!AA668="pellet",AB668*'lista, wskaźniki'!$D$23,IF('Sektor mieszkaniowy'!AA668="gaz z sieci",AB668*'lista, wskaźniki'!$D$21,IF('Sektor mieszkaniowy'!AA668="olej opałowy",'Sektor mieszkaniowy'!AB668*'lista, wskaźniki'!$D$24)))))</f>
        <v>22.63</v>
      </c>
      <c r="AK668" s="1001">
        <v>3</v>
      </c>
      <c r="AL668" s="940">
        <v>1600</v>
      </c>
      <c r="AM668" s="20">
        <f>IF(AA668="węgiel",AF668*1/3.6*'lista, wskaźniki'!$F$20,IF(AA668="drewno",AF668*1/3.6*'lista, wskaźniki'!$F$22,IF(AA668="pellet",AF668*1/3.6*'lista, wskaźniki'!$F$23,IF(AA668="gaz z sieci",AF668*1/3.6*'lista, wskaźniki'!$F$21,IF(AA668="olej opałowy",AF668*1/3.6*'lista, wskaźniki'!$F$24,0)))))</f>
        <v>2.1437398999999999</v>
      </c>
      <c r="AN668" s="20">
        <f>IF(AA668="węgiel",AF668*'lista, wskaźniki'!$E$42,IF(AA668="drewno",AF668*'lista, wskaźniki'!$G$42,IF(AA668="pellet",AF668*'lista, wskaźniki'!$H$42,IF(AA668="gaz z sieci",AF668*'lista, wskaźniki'!$F$42,IF(AA668="olej opałowy",AF668*'lista, wskaźniki'!$I$42,0)))))</f>
        <v>8.5994000000000001E-3</v>
      </c>
      <c r="AO668" s="20">
        <f>IF(AA668="węgiel",AF668*'lista, wskaźniki'!$E$43,IF(AA668="drewno",AF668*'lista, wskaźniki'!$G$43,IF(AA668="pellet",AF668*'lista, wskaźniki'!$H$43,IF(AA668="gaz z sieci",AF668*'lista, wskaźniki'!$F$43,IF(AA668="olej opałowy",AF668*'lista, wskaźniki'!$I$43,0)))))</f>
        <v>8.1468000000000009E-3</v>
      </c>
      <c r="AP668" s="20">
        <f>IF(AA668="węgiel",AF668*'lista, wskaźniki'!$E$44,IF(AA668="drewno",AF668*'lista, wskaźniki'!$G$44,IF(AA668="pellet",AF668*'lista, wskaźniki'!$H$44,IF(AA668="gaz z sieci",AF668*'lista, wskaźniki'!$F$44,IF(AA668="olej opałowy",AF668*'lista, wskaźniki'!$I$44,0)))))</f>
        <v>6.1101000000000002E-6</v>
      </c>
      <c r="AQ668" s="20" t="b">
        <f>IF(Z668="gaz",AH668*1/3.6*'lista, wskaźniki'!$F$21,IF(Z668="energia elektryczna",AH668*1/3.6*'lista, wskaźniki'!$F$26))</f>
        <v>0</v>
      </c>
      <c r="AR668" s="20" t="b">
        <f>IF(Z668="gaz",AH668*'lista, wskaźniki'!$F$42,IF(Z668="energia elektryczna",AH668*0))</f>
        <v>0</v>
      </c>
      <c r="AS668" s="20" t="b">
        <f>IF(Z668="gaz",AH668*'lista, wskaźniki'!$F$43,IF(Z668="energia elektryczna",AH668*0))</f>
        <v>0</v>
      </c>
      <c r="AT668" s="20" t="b">
        <f>IF(Z668="gaz",AH668*'lista, wskaźniki'!$F$44,IF(Z668="energia elektryczna",AH668*0))</f>
        <v>0</v>
      </c>
      <c r="AU668" s="20">
        <f>AI668*1/3.6*'lista, wskaźniki'!$F$21</f>
        <v>0</v>
      </c>
      <c r="AV668" s="20">
        <f>AI668*'lista, wskaźniki'!$F$42</f>
        <v>0</v>
      </c>
      <c r="AW668" s="20">
        <f>AI668*'lista, wskaźniki'!$F$43</f>
        <v>0</v>
      </c>
      <c r="AX668" s="20">
        <f>AI668*'lista, wskaźniki'!$F$44</f>
        <v>0</v>
      </c>
      <c r="AY668" s="20">
        <f>AK668*'lista, wskaźniki'!$F$26</f>
        <v>2.67</v>
      </c>
      <c r="AZ668" s="20">
        <f t="shared" si="294"/>
        <v>4.8137398999999998</v>
      </c>
      <c r="BA668" s="20">
        <f t="shared" si="295"/>
        <v>8.5994000000000001E-3</v>
      </c>
      <c r="BB668" s="20">
        <f t="shared" si="296"/>
        <v>8.1468000000000009E-3</v>
      </c>
      <c r="BC668" s="20">
        <f t="shared" si="297"/>
        <v>6.1101000000000002E-6</v>
      </c>
      <c r="BD668" s="940" t="s">
        <v>17</v>
      </c>
      <c r="BE668" s="940" t="s">
        <v>17</v>
      </c>
      <c r="BF668" s="940" t="s">
        <v>17</v>
      </c>
      <c r="BG668" s="940"/>
      <c r="BH668" s="19"/>
      <c r="BI668" s="940" t="s">
        <v>16</v>
      </c>
      <c r="BJ668" s="19" t="s">
        <v>52</v>
      </c>
      <c r="BK668" s="940"/>
      <c r="BL668" s="19"/>
      <c r="BM668" s="19"/>
      <c r="BN668" s="19"/>
      <c r="BO668" s="19" t="s">
        <v>57</v>
      </c>
      <c r="BP668" s="19" t="s">
        <v>53</v>
      </c>
      <c r="BQ668" s="19" t="s">
        <v>121</v>
      </c>
      <c r="BR668" s="19">
        <v>1</v>
      </c>
      <c r="BS668" s="1004"/>
      <c r="BT668" s="1004"/>
      <c r="BU668" s="1004">
        <v>500</v>
      </c>
      <c r="BV668" s="1004">
        <v>10000</v>
      </c>
      <c r="BW668" s="1004"/>
      <c r="BX668" s="1004">
        <v>2500</v>
      </c>
      <c r="BY668" s="1007">
        <v>30000</v>
      </c>
      <c r="CA668" s="365">
        <f t="shared" si="298"/>
        <v>22.63</v>
      </c>
      <c r="CB668" s="365" t="b">
        <f t="shared" si="299"/>
        <v>0</v>
      </c>
      <c r="CC668" s="365" t="b">
        <f t="shared" si="300"/>
        <v>0</v>
      </c>
      <c r="CD668" s="365" t="b">
        <f t="shared" si="301"/>
        <v>0</v>
      </c>
      <c r="CE668" s="365" t="b">
        <f t="shared" si="302"/>
        <v>0</v>
      </c>
      <c r="CF668" s="365" t="b">
        <f t="shared" si="303"/>
        <v>0</v>
      </c>
      <c r="CG668" s="365" t="b">
        <f t="shared" si="304"/>
        <v>0</v>
      </c>
      <c r="CH668" s="365" t="b">
        <f t="shared" si="305"/>
        <v>0</v>
      </c>
      <c r="CI668" s="72">
        <f t="shared" si="306"/>
        <v>22.63</v>
      </c>
      <c r="CJ668" s="72" t="b">
        <f t="shared" si="307"/>
        <v>0</v>
      </c>
      <c r="CK668" s="72" t="b">
        <f t="shared" si="308"/>
        <v>0</v>
      </c>
      <c r="CL668" s="72">
        <f t="shared" si="309"/>
        <v>0</v>
      </c>
      <c r="CM668" s="72" t="b">
        <f t="shared" si="310"/>
        <v>0</v>
      </c>
      <c r="CN668" s="72" t="b">
        <f t="shared" si="311"/>
        <v>0</v>
      </c>
      <c r="CP668" s="13">
        <f t="shared" si="312"/>
        <v>0</v>
      </c>
      <c r="CQ668" s="13">
        <f t="shared" si="313"/>
        <v>0</v>
      </c>
      <c r="CR668" s="13" t="b">
        <f t="shared" si="314"/>
        <v>0</v>
      </c>
      <c r="CS668" s="13">
        <f t="shared" si="320"/>
        <v>0</v>
      </c>
      <c r="CT668" s="13" t="b">
        <f t="shared" si="319"/>
        <v>0</v>
      </c>
      <c r="CU668" s="13">
        <f t="shared" si="292"/>
        <v>0</v>
      </c>
      <c r="CV668" s="13" t="b">
        <f t="shared" si="315"/>
        <v>0</v>
      </c>
      <c r="CW668" s="13">
        <f t="shared" si="316"/>
        <v>0</v>
      </c>
      <c r="CX668" s="13" t="b">
        <f t="shared" si="317"/>
        <v>0</v>
      </c>
      <c r="CY668" s="13">
        <f t="shared" si="318"/>
        <v>0</v>
      </c>
    </row>
    <row r="669" spans="1:103" ht="15" thickBot="1">
      <c r="A669" s="932"/>
      <c r="B669" s="941"/>
      <c r="C669" s="941"/>
      <c r="D669" s="941"/>
      <c r="E669" s="941"/>
      <c r="F669" s="941"/>
      <c r="G669" s="941"/>
      <c r="H669" s="941"/>
      <c r="I669" s="941"/>
      <c r="J669" s="941"/>
      <c r="K669" s="941"/>
      <c r="L669" s="941"/>
      <c r="M669" s="941"/>
      <c r="N669" s="941"/>
      <c r="O669" s="175"/>
      <c r="P669" s="941"/>
      <c r="Q669" s="941"/>
      <c r="R669" s="941"/>
      <c r="S669" s="941"/>
      <c r="T669" s="941"/>
      <c r="U669" s="941"/>
      <c r="V669" s="941"/>
      <c r="W669" s="20" t="s">
        <v>36</v>
      </c>
      <c r="X669" s="20"/>
      <c r="Y669" s="20"/>
      <c r="Z669" s="20"/>
      <c r="AA669" s="20" t="s">
        <v>36</v>
      </c>
      <c r="AB669" s="22">
        <v>25</v>
      </c>
      <c r="AC669" s="22"/>
      <c r="AD669" s="20">
        <v>2500</v>
      </c>
      <c r="AE669" s="941"/>
      <c r="AF669" s="334">
        <f t="shared" si="293"/>
        <v>390</v>
      </c>
      <c r="AG669" s="272">
        <f>IF(R669="kompletna",Q669*J669*0.0036*'lista, wskaźniki'!$F$13, IF(R669="częściowa",Q669*J669*0.0036*'lista, wskaźniki'!$F$14, IF(R669="brak",Q669*J669*0.0036*'lista, wskaźniki'!$F$15,)))</f>
        <v>0</v>
      </c>
      <c r="AH669" s="334">
        <f>IF(Y669="inne",K669*'lista, wskaźniki'!$E$35,IF(Y669="to samo źródło",0,IF(Y669=0,0)))</f>
        <v>0</v>
      </c>
      <c r="AI669" s="334" t="b">
        <f>IF(AA669="gaz z sieci",AC669*'lista, wskaźniki'!$D$21)</f>
        <v>0</v>
      </c>
      <c r="AJ669" s="272">
        <f>IF(AA669="węgiel",AB669*'lista, wskaźniki'!$D$20, IF('Sektor mieszkaniowy'!AA669="drewno",'Sektor mieszkaniowy'!AB669*'lista, wskaźniki'!$D$22,IF('Sektor mieszkaniowy'!AA669="pellet",AB669*'lista, wskaźniki'!$D$23,IF('Sektor mieszkaniowy'!AA669="gaz z sieci",AB669*'lista, wskaźniki'!$D$21,IF('Sektor mieszkaniowy'!AA669="olej opałowy",'Sektor mieszkaniowy'!AB669*'lista, wskaźniki'!$D$24)))))</f>
        <v>390</v>
      </c>
      <c r="AK669" s="1002"/>
      <c r="AL669" s="941"/>
      <c r="AM669" s="20">
        <f>IF(AA669="węgiel",AF669*1/3.6*'lista, wskaźniki'!$F$20,IF(AA669="drewno",AF669*1/3.6*'lista, wskaźniki'!$F$22,IF(AA669="pellet",AF669*1/3.6*'lista, wskaźniki'!$F$23,IF(AA669="gaz z sieci",AF669*1/3.6*'lista, wskaźniki'!$F$21,IF(AA669="olej opałowy",AF669*1/3.6*'lista, wskaźniki'!$F$24,0)))))</f>
        <v>0</v>
      </c>
      <c r="AN669" s="20">
        <f>IF(AA669="węgiel",AF669*'lista, wskaźniki'!$E$42,IF(AA669="drewno",AF669*'lista, wskaźniki'!$G$42,IF(AA669="pellet",AF669*'lista, wskaźniki'!$H$42,IF(AA669="gaz z sieci",AF669*'lista, wskaźniki'!$F$42,IF(AA669="olej opałowy",AF669*'lista, wskaźniki'!$I$42,0)))))</f>
        <v>0.31589999999999996</v>
      </c>
      <c r="AO669" s="20">
        <f>IF(AA669="węgiel",AF669*'lista, wskaźniki'!$E$43,IF(AA669="drewno",AF669*'lista, wskaźniki'!$G$43,IF(AA669="pellet",AF669*'lista, wskaźniki'!$H$43,IF(AA669="gaz z sieci",AF669*'lista, wskaźniki'!$F$43,IF(AA669="olej opałowy",AF669*'lista, wskaźniki'!$I$43,0)))))</f>
        <v>0.31589999999999996</v>
      </c>
      <c r="AP669" s="20">
        <f>IF(AA669="węgiel",AF669*'lista, wskaźniki'!$E$44,IF(AA669="drewno",AF669*'lista, wskaźniki'!$G$44,IF(AA669="pellet",AF669*'lista, wskaźniki'!$H$44,IF(AA669="gaz z sieci",AF669*'lista, wskaźniki'!$F$44,IF(AA669="olej opałowy",AF669*'lista, wskaźniki'!$I$44,0)))))</f>
        <v>9.7499999999999998E-5</v>
      </c>
      <c r="AQ669" s="20" t="b">
        <f>IF(Z669="gaz",AH669*1/3.6*'lista, wskaźniki'!$F$21,IF(Z669="energia elektryczna",AH669*1/3.6*'lista, wskaźniki'!$F$26))</f>
        <v>0</v>
      </c>
      <c r="AR669" s="20" t="b">
        <f>IF(Z669="gaz",AH669*'lista, wskaźniki'!$F$42,IF(Z669="energia elektryczna",AH669*0))</f>
        <v>0</v>
      </c>
      <c r="AS669" s="20" t="b">
        <f>IF(Z669="gaz",AH669*'lista, wskaźniki'!$F$43,IF(Z669="energia elektryczna",AH669*0))</f>
        <v>0</v>
      </c>
      <c r="AT669" s="20" t="b">
        <f>IF(Z669="gaz",AH669*'lista, wskaźniki'!$F$44,IF(Z669="energia elektryczna",AH669*0))</f>
        <v>0</v>
      </c>
      <c r="AU669" s="20">
        <f>AI669*1/3.6*'lista, wskaźniki'!$F$21</f>
        <v>0</v>
      </c>
      <c r="AV669" s="20">
        <f>AI669*'lista, wskaźniki'!$F$42</f>
        <v>0</v>
      </c>
      <c r="AW669" s="20">
        <f>AI669*'lista, wskaźniki'!$F$43</f>
        <v>0</v>
      </c>
      <c r="AX669" s="20">
        <f>AI669*'lista, wskaźniki'!$F$44</f>
        <v>0</v>
      </c>
      <c r="AY669" s="20">
        <f>AK669*'lista, wskaźniki'!$F$26</f>
        <v>0</v>
      </c>
      <c r="AZ669" s="20">
        <f t="shared" si="294"/>
        <v>0</v>
      </c>
      <c r="BA669" s="20">
        <f t="shared" si="295"/>
        <v>0.31589999999999996</v>
      </c>
      <c r="BB669" s="20">
        <f t="shared" si="296"/>
        <v>0.31589999999999996</v>
      </c>
      <c r="BC669" s="20">
        <f t="shared" si="297"/>
        <v>9.7499999999999998E-5</v>
      </c>
      <c r="BD669" s="941"/>
      <c r="BE669" s="941"/>
      <c r="BF669" s="941"/>
      <c r="BG669" s="941"/>
      <c r="BH669" s="20"/>
      <c r="BI669" s="941"/>
      <c r="BJ669" s="20"/>
      <c r="BK669" s="941"/>
      <c r="BL669" s="20"/>
      <c r="BM669" s="20"/>
      <c r="BN669" s="20"/>
      <c r="BO669" s="20"/>
      <c r="BP669" s="20"/>
      <c r="BQ669" s="20" t="s">
        <v>120</v>
      </c>
      <c r="BR669" s="20">
        <v>3</v>
      </c>
      <c r="BS669" s="1005"/>
      <c r="BT669" s="1005"/>
      <c r="BU669" s="1005"/>
      <c r="BV669" s="1005"/>
      <c r="BW669" s="1005"/>
      <c r="BX669" s="1005"/>
      <c r="BY669" s="1008"/>
      <c r="CA669" s="365" t="b">
        <f t="shared" si="298"/>
        <v>0</v>
      </c>
      <c r="CB669" s="365">
        <f t="shared" si="299"/>
        <v>390</v>
      </c>
      <c r="CC669" s="365" t="b">
        <f t="shared" si="300"/>
        <v>0</v>
      </c>
      <c r="CD669" s="365" t="b">
        <f t="shared" si="301"/>
        <v>0</v>
      </c>
      <c r="CE669" s="365" t="b">
        <f t="shared" si="302"/>
        <v>0</v>
      </c>
      <c r="CF669" s="365" t="b">
        <f t="shared" si="303"/>
        <v>0</v>
      </c>
      <c r="CG669" s="365" t="b">
        <f t="shared" si="304"/>
        <v>0</v>
      </c>
      <c r="CH669" s="365" t="b">
        <f t="shared" si="305"/>
        <v>0</v>
      </c>
      <c r="CI669" s="72" t="b">
        <f t="shared" si="306"/>
        <v>0</v>
      </c>
      <c r="CJ669" s="72">
        <f t="shared" si="307"/>
        <v>390</v>
      </c>
      <c r="CK669" s="72" t="b">
        <f t="shared" si="308"/>
        <v>0</v>
      </c>
      <c r="CL669" s="72">
        <f t="shared" si="309"/>
        <v>0</v>
      </c>
      <c r="CM669" s="72" t="b">
        <f t="shared" si="310"/>
        <v>0</v>
      </c>
      <c r="CN669" s="72" t="b">
        <f t="shared" si="311"/>
        <v>0</v>
      </c>
      <c r="CP669" s="13">
        <f t="shared" si="312"/>
        <v>0</v>
      </c>
      <c r="CQ669" s="13" t="b">
        <f t="shared" si="313"/>
        <v>0</v>
      </c>
      <c r="CR669" s="13" t="b">
        <f t="shared" si="314"/>
        <v>0</v>
      </c>
      <c r="CS669" s="13" t="b">
        <f t="shared" si="320"/>
        <v>0</v>
      </c>
      <c r="CT669" s="13" t="b">
        <f t="shared" si="319"/>
        <v>0</v>
      </c>
      <c r="CU669" s="13" t="b">
        <f t="shared" si="292"/>
        <v>0</v>
      </c>
      <c r="CV669" s="13" t="b">
        <f t="shared" si="315"/>
        <v>0</v>
      </c>
      <c r="CW669" s="13" t="b">
        <f t="shared" si="316"/>
        <v>0</v>
      </c>
      <c r="CX669" s="13" t="b">
        <f t="shared" si="317"/>
        <v>0</v>
      </c>
      <c r="CY669" s="13" t="b">
        <f t="shared" si="318"/>
        <v>0</v>
      </c>
    </row>
    <row r="670" spans="1:103" ht="15" thickBot="1">
      <c r="A670" s="932"/>
      <c r="B670" s="941"/>
      <c r="C670" s="941"/>
      <c r="D670" s="941"/>
      <c r="E670" s="941"/>
      <c r="F670" s="941"/>
      <c r="G670" s="941"/>
      <c r="H670" s="941"/>
      <c r="I670" s="941"/>
      <c r="J670" s="941"/>
      <c r="K670" s="941"/>
      <c r="L670" s="941"/>
      <c r="M670" s="941"/>
      <c r="N670" s="941"/>
      <c r="O670" s="175"/>
      <c r="P670" s="941"/>
      <c r="Q670" s="941"/>
      <c r="R670" s="941"/>
      <c r="S670" s="941"/>
      <c r="T670" s="941"/>
      <c r="U670" s="941"/>
      <c r="V670" s="941"/>
      <c r="W670" s="20"/>
      <c r="X670" s="20"/>
      <c r="Y670" s="20"/>
      <c r="Z670" s="20"/>
      <c r="AA670" s="20" t="s">
        <v>50</v>
      </c>
      <c r="AB670" s="22"/>
      <c r="AC670" s="22"/>
      <c r="AD670" s="20"/>
      <c r="AE670" s="941"/>
      <c r="AF670" s="334">
        <f t="shared" si="293"/>
        <v>0</v>
      </c>
      <c r="AG670" s="272">
        <f>IF(R670="kompletna",Q670*J670*0.0036*'lista, wskaźniki'!$F$13, IF(R670="częściowa",Q670*J670*0.0036*'lista, wskaźniki'!$F$14, IF(R670="brak",Q670*J670*0.0036*'lista, wskaźniki'!$F$15,)))</f>
        <v>0</v>
      </c>
      <c r="AH670" s="334">
        <f>IF(Y670="inne",K670*'lista, wskaźniki'!$E$35,IF(Y670="to samo źródło",0,IF(Y670=0,0)))</f>
        <v>0</v>
      </c>
      <c r="AI670" s="334" t="b">
        <f>IF(AA670="gaz z sieci",AC670*'lista, wskaźniki'!$D$21)</f>
        <v>0</v>
      </c>
      <c r="AJ670" s="272">
        <f>IF(AA670="węgiel",AB670*'lista, wskaźniki'!$D$20, IF('Sektor mieszkaniowy'!AA670="drewno",'Sektor mieszkaniowy'!AB670*'lista, wskaźniki'!$D$22,IF('Sektor mieszkaniowy'!AA670="pellet",AB670*'lista, wskaźniki'!$D$23,IF('Sektor mieszkaniowy'!AA670="gaz z sieci",AB670*'lista, wskaźniki'!$D$21,IF('Sektor mieszkaniowy'!AA670="olej opałowy",'Sektor mieszkaniowy'!AB670*'lista, wskaźniki'!$D$24)))))</f>
        <v>0</v>
      </c>
      <c r="AK670" s="1002"/>
      <c r="AL670" s="941"/>
      <c r="AM670" s="20">
        <f>IF(AA670="węgiel",AF670*1/3.6*'lista, wskaźniki'!$F$20,IF(AA670="drewno",AF670*1/3.6*'lista, wskaźniki'!$F$22,IF(AA670="pellet",AF670*1/3.6*'lista, wskaźniki'!$F$23,IF(AA670="gaz z sieci",AF670*1/3.6*'lista, wskaźniki'!$F$21,IF(AA670="olej opałowy",AF670*1/3.6*'lista, wskaźniki'!$F$24,0)))))</f>
        <v>0</v>
      </c>
      <c r="AN670" s="20">
        <f>IF(AA670="węgiel",AF670*'lista, wskaźniki'!$E$42,IF(AA670="drewno",AF670*'lista, wskaźniki'!$G$42,IF(AA670="pellet",AF670*'lista, wskaźniki'!$H$42,IF(AA670="gaz z sieci",AF670*'lista, wskaźniki'!$F$42,IF(AA670="olej opałowy",AF670*'lista, wskaźniki'!$I$42,0)))))</f>
        <v>0</v>
      </c>
      <c r="AO670" s="20">
        <f>IF(AA670="węgiel",AF670*'lista, wskaźniki'!$E$43,IF(AA670="drewno",AF670*'lista, wskaźniki'!$G$43,IF(AA670="pellet",AF670*'lista, wskaźniki'!$H$43,IF(AA670="gaz z sieci",AF670*'lista, wskaźniki'!$F$43,IF(AA670="olej opałowy",AF670*'lista, wskaźniki'!$I$43,0)))))</f>
        <v>0</v>
      </c>
      <c r="AP670" s="20">
        <f>IF(AA670="węgiel",AF670*'lista, wskaźniki'!$E$44,IF(AA670="drewno",AF670*'lista, wskaźniki'!$G$44,IF(AA670="pellet",AF670*'lista, wskaźniki'!$H$44,IF(AA670="gaz z sieci",AF670*'lista, wskaźniki'!$F$44,IF(AA670="olej opałowy",AF670*'lista, wskaźniki'!$I$44,0)))))</f>
        <v>0</v>
      </c>
      <c r="AQ670" s="20" t="b">
        <f>IF(Z670="gaz",AH670*1/3.6*'lista, wskaźniki'!$F$21,IF(Z670="energia elektryczna",AH670*1/3.6*'lista, wskaźniki'!$F$26))</f>
        <v>0</v>
      </c>
      <c r="AR670" s="20" t="b">
        <f>IF(Z670="gaz",AH670*'lista, wskaźniki'!$F$42,IF(Z670="energia elektryczna",AH670*0))</f>
        <v>0</v>
      </c>
      <c r="AS670" s="20" t="b">
        <f>IF(Z670="gaz",AH670*'lista, wskaźniki'!$F$43,IF(Z670="energia elektryczna",AH670*0))</f>
        <v>0</v>
      </c>
      <c r="AT670" s="20" t="b">
        <f>IF(Z670="gaz",AH670*'lista, wskaźniki'!$F$44,IF(Z670="energia elektryczna",AH670*0))</f>
        <v>0</v>
      </c>
      <c r="AU670" s="20">
        <f>AI670*1/3.6*'lista, wskaźniki'!$F$21</f>
        <v>0</v>
      </c>
      <c r="AV670" s="20">
        <f>AI670*'lista, wskaźniki'!$F$42</f>
        <v>0</v>
      </c>
      <c r="AW670" s="20">
        <f>AI670*'lista, wskaźniki'!$F$43</f>
        <v>0</v>
      </c>
      <c r="AX670" s="20">
        <f>AI670*'lista, wskaźniki'!$F$44</f>
        <v>0</v>
      </c>
      <c r="AY670" s="20">
        <f>AK670*'lista, wskaźniki'!$F$26</f>
        <v>0</v>
      </c>
      <c r="AZ670" s="20">
        <f t="shared" si="294"/>
        <v>0</v>
      </c>
      <c r="BA670" s="20">
        <f t="shared" si="295"/>
        <v>0</v>
      </c>
      <c r="BB670" s="20">
        <f t="shared" si="296"/>
        <v>0</v>
      </c>
      <c r="BC670" s="20">
        <f t="shared" si="297"/>
        <v>0</v>
      </c>
      <c r="BD670" s="941"/>
      <c r="BE670" s="941"/>
      <c r="BF670" s="941"/>
      <c r="BG670" s="941"/>
      <c r="BH670" s="20"/>
      <c r="BI670" s="941"/>
      <c r="BJ670" s="20"/>
      <c r="BK670" s="941"/>
      <c r="BL670" s="20"/>
      <c r="BM670" s="20"/>
      <c r="BN670" s="20"/>
      <c r="BO670" s="20"/>
      <c r="BP670" s="20"/>
      <c r="BQ670" s="20"/>
      <c r="BR670" s="20"/>
      <c r="BS670" s="1005"/>
      <c r="BT670" s="1005"/>
      <c r="BU670" s="1005"/>
      <c r="BV670" s="1005"/>
      <c r="BW670" s="1005"/>
      <c r="BX670" s="1005"/>
      <c r="BY670" s="1008"/>
      <c r="CA670" s="365" t="b">
        <f t="shared" si="298"/>
        <v>0</v>
      </c>
      <c r="CB670" s="365" t="b">
        <f t="shared" si="299"/>
        <v>0</v>
      </c>
      <c r="CC670" s="365">
        <f t="shared" si="300"/>
        <v>0</v>
      </c>
      <c r="CD670" s="365" t="b">
        <f t="shared" si="301"/>
        <v>0</v>
      </c>
      <c r="CE670" s="365" t="b">
        <f t="shared" si="302"/>
        <v>0</v>
      </c>
      <c r="CF670" s="365" t="b">
        <f t="shared" si="303"/>
        <v>0</v>
      </c>
      <c r="CG670" s="365" t="b">
        <f t="shared" si="304"/>
        <v>0</v>
      </c>
      <c r="CH670" s="365" t="b">
        <f t="shared" si="305"/>
        <v>0</v>
      </c>
      <c r="CI670" s="72" t="b">
        <f t="shared" si="306"/>
        <v>0</v>
      </c>
      <c r="CJ670" s="72" t="b">
        <f t="shared" si="307"/>
        <v>0</v>
      </c>
      <c r="CK670" s="72">
        <f t="shared" si="308"/>
        <v>0</v>
      </c>
      <c r="CL670" s="72">
        <f t="shared" si="309"/>
        <v>0</v>
      </c>
      <c r="CM670" s="72" t="b">
        <f t="shared" si="310"/>
        <v>0</v>
      </c>
      <c r="CN670" s="72" t="b">
        <f t="shared" si="311"/>
        <v>0</v>
      </c>
      <c r="CP670" s="13">
        <f t="shared" si="312"/>
        <v>0</v>
      </c>
      <c r="CQ670" s="13" t="b">
        <f t="shared" si="313"/>
        <v>0</v>
      </c>
      <c r="CR670" s="13" t="b">
        <f t="shared" si="314"/>
        <v>0</v>
      </c>
      <c r="CS670" s="13" t="b">
        <f t="shared" si="320"/>
        <v>0</v>
      </c>
      <c r="CT670" s="13" t="b">
        <f t="shared" si="319"/>
        <v>0</v>
      </c>
      <c r="CU670" s="13" t="b">
        <f t="shared" si="292"/>
        <v>0</v>
      </c>
      <c r="CV670" s="13" t="b">
        <f t="shared" si="315"/>
        <v>0</v>
      </c>
      <c r="CW670" s="13" t="b">
        <f t="shared" si="316"/>
        <v>0</v>
      </c>
      <c r="CX670" s="13" t="b">
        <f t="shared" si="317"/>
        <v>0</v>
      </c>
      <c r="CY670" s="13" t="b">
        <f t="shared" si="318"/>
        <v>0</v>
      </c>
    </row>
    <row r="671" spans="1:103" ht="15" thickBot="1">
      <c r="A671" s="932"/>
      <c r="B671" s="941"/>
      <c r="C671" s="941"/>
      <c r="D671" s="941"/>
      <c r="E671" s="941"/>
      <c r="F671" s="941"/>
      <c r="G671" s="941"/>
      <c r="H671" s="941"/>
      <c r="I671" s="941"/>
      <c r="J671" s="941"/>
      <c r="K671" s="941"/>
      <c r="L671" s="941"/>
      <c r="M671" s="941"/>
      <c r="N671" s="941"/>
      <c r="O671" s="175"/>
      <c r="P671" s="941"/>
      <c r="Q671" s="941"/>
      <c r="R671" s="941"/>
      <c r="S671" s="941"/>
      <c r="T671" s="941"/>
      <c r="U671" s="941"/>
      <c r="V671" s="941"/>
      <c r="W671" s="20"/>
      <c r="X671" s="20"/>
      <c r="Y671" s="20"/>
      <c r="Z671" s="20"/>
      <c r="AA671" s="20" t="s">
        <v>38</v>
      </c>
      <c r="AB671" s="22"/>
      <c r="AC671" s="22"/>
      <c r="AD671" s="20"/>
      <c r="AE671" s="941"/>
      <c r="AF671" s="334">
        <f t="shared" si="293"/>
        <v>0</v>
      </c>
      <c r="AG671" s="272">
        <f>IF(R671="kompletna",Q671*J671*0.0036*'lista, wskaźniki'!$F$13, IF(R671="częściowa",Q671*J671*0.0036*'lista, wskaźniki'!$F$14, IF(R671="brak",Q671*J671*0.0036*'lista, wskaźniki'!$F$15,)))</f>
        <v>0</v>
      </c>
      <c r="AH671" s="334">
        <f>IF(Y671="inne",K671*'lista, wskaźniki'!$E$35,IF(Y671="to samo źródło",0,IF(Y671=0,0)))</f>
        <v>0</v>
      </c>
      <c r="AI671" s="334">
        <f>IF(AA671="gaz z sieci",AC671*'lista, wskaźniki'!$D$21)</f>
        <v>0</v>
      </c>
      <c r="AJ671" s="272">
        <f>IF(AA671="węgiel",AB671*'lista, wskaźniki'!$D$20, IF('Sektor mieszkaniowy'!AA671="drewno",'Sektor mieszkaniowy'!AB671*'lista, wskaźniki'!$D$22,IF('Sektor mieszkaniowy'!AA671="pellet",AB671*'lista, wskaźniki'!$D$23,IF('Sektor mieszkaniowy'!AA671="gaz z sieci",AB671*'lista, wskaźniki'!$D$21,IF('Sektor mieszkaniowy'!AA671="olej opałowy",'Sektor mieszkaniowy'!AB671*'lista, wskaźniki'!$D$24)))))</f>
        <v>0</v>
      </c>
      <c r="AK671" s="1002"/>
      <c r="AL671" s="941"/>
      <c r="AM671" s="20">
        <f>IF(AA671="węgiel",AF671*1/3.6*'lista, wskaźniki'!$F$20,IF(AA671="drewno",AF671*1/3.6*'lista, wskaźniki'!$F$22,IF(AA671="pellet",AF671*1/3.6*'lista, wskaźniki'!$F$23,IF(AA671="gaz z sieci",AF671*1/3.6*'lista, wskaźniki'!$F$21,IF(AA671="olej opałowy",AF671*1/3.6*'lista, wskaźniki'!$F$24,0)))))</f>
        <v>0</v>
      </c>
      <c r="AN671" s="20">
        <f>IF(AA671="węgiel",AF671*'lista, wskaźniki'!$E$42,IF(AA671="drewno",AF671*'lista, wskaźniki'!$G$42,IF(AA671="pellet",AF671*'lista, wskaźniki'!$H$42,IF(AA671="gaz z sieci",AF671*'lista, wskaźniki'!$F$42,IF(AA671="olej opałowy",AF671*'lista, wskaźniki'!$I$42,0)))))</f>
        <v>0</v>
      </c>
      <c r="AO671" s="20">
        <f>IF(AA671="węgiel",AF671*'lista, wskaźniki'!$E$43,IF(AA671="drewno",AF671*'lista, wskaźniki'!$G$43,IF(AA671="pellet",AF671*'lista, wskaźniki'!$H$43,IF(AA671="gaz z sieci",AF671*'lista, wskaźniki'!$F$43,IF(AA671="olej opałowy",AF671*'lista, wskaźniki'!$I$43,0)))))</f>
        <v>0</v>
      </c>
      <c r="AP671" s="20">
        <f>IF(AA671="węgiel",AF671*'lista, wskaźniki'!$E$44,IF(AA671="drewno",AF671*'lista, wskaźniki'!$G$44,IF(AA671="pellet",AF671*'lista, wskaźniki'!$H$44,IF(AA671="gaz z sieci",AF671*'lista, wskaźniki'!$F$44,IF(AA671="olej opałowy",AF671*'lista, wskaźniki'!$I$44,0)))))</f>
        <v>0</v>
      </c>
      <c r="AQ671" s="20" t="b">
        <f>IF(Z671="gaz",AH671*1/3.6*'lista, wskaźniki'!$F$21,IF(Z671="energia elektryczna",AH671*1/3.6*'lista, wskaźniki'!$F$26))</f>
        <v>0</v>
      </c>
      <c r="AR671" s="20" t="b">
        <f>IF(Z671="gaz",AH671*'lista, wskaźniki'!$F$42,IF(Z671="energia elektryczna",AH671*0))</f>
        <v>0</v>
      </c>
      <c r="AS671" s="20" t="b">
        <f>IF(Z671="gaz",AH671*'lista, wskaźniki'!$F$43,IF(Z671="energia elektryczna",AH671*0))</f>
        <v>0</v>
      </c>
      <c r="AT671" s="20" t="b">
        <f>IF(Z671="gaz",AH671*'lista, wskaźniki'!$F$44,IF(Z671="energia elektryczna",AH671*0))</f>
        <v>0</v>
      </c>
      <c r="AU671" s="20">
        <f>AI671*1/3.6*'lista, wskaźniki'!$F$21</f>
        <v>0</v>
      </c>
      <c r="AV671" s="20">
        <f>AI671*'lista, wskaźniki'!$F$42</f>
        <v>0</v>
      </c>
      <c r="AW671" s="20">
        <f>AI671*'lista, wskaźniki'!$F$43</f>
        <v>0</v>
      </c>
      <c r="AX671" s="20">
        <f>AI671*'lista, wskaźniki'!$F$44</f>
        <v>0</v>
      </c>
      <c r="AY671" s="20">
        <f>AK671*'lista, wskaźniki'!$F$26</f>
        <v>0</v>
      </c>
      <c r="AZ671" s="20">
        <f t="shared" si="294"/>
        <v>0</v>
      </c>
      <c r="BA671" s="20">
        <f t="shared" si="295"/>
        <v>0</v>
      </c>
      <c r="BB671" s="20">
        <f t="shared" si="296"/>
        <v>0</v>
      </c>
      <c r="BC671" s="20">
        <f t="shared" si="297"/>
        <v>0</v>
      </c>
      <c r="BD671" s="941"/>
      <c r="BE671" s="941"/>
      <c r="BF671" s="941"/>
      <c r="BG671" s="941"/>
      <c r="BH671" s="20"/>
      <c r="BI671" s="941"/>
      <c r="BJ671" s="20"/>
      <c r="BK671" s="941"/>
      <c r="BL671" s="20"/>
      <c r="BM671" s="20"/>
      <c r="BN671" s="20"/>
      <c r="BO671" s="20"/>
      <c r="BP671" s="20"/>
      <c r="BQ671" s="20"/>
      <c r="BR671" s="20"/>
      <c r="BS671" s="1005"/>
      <c r="BT671" s="1005"/>
      <c r="BU671" s="1005"/>
      <c r="BV671" s="1005"/>
      <c r="BW671" s="1005"/>
      <c r="BX671" s="1005"/>
      <c r="BY671" s="1008"/>
      <c r="CA671" s="365" t="b">
        <f t="shared" si="298"/>
        <v>0</v>
      </c>
      <c r="CB671" s="365" t="b">
        <f t="shared" si="299"/>
        <v>0</v>
      </c>
      <c r="CC671" s="365" t="b">
        <f t="shared" si="300"/>
        <v>0</v>
      </c>
      <c r="CD671" s="365">
        <f t="shared" si="301"/>
        <v>0</v>
      </c>
      <c r="CE671" s="365" t="b">
        <f t="shared" si="302"/>
        <v>0</v>
      </c>
      <c r="CF671" s="365" t="b">
        <f t="shared" si="303"/>
        <v>0</v>
      </c>
      <c r="CG671" s="365" t="b">
        <f t="shared" si="304"/>
        <v>0</v>
      </c>
      <c r="CH671" s="365">
        <f t="shared" si="305"/>
        <v>0</v>
      </c>
      <c r="CI671" s="72" t="b">
        <f t="shared" si="306"/>
        <v>0</v>
      </c>
      <c r="CJ671" s="72" t="b">
        <f t="shared" si="307"/>
        <v>0</v>
      </c>
      <c r="CK671" s="72" t="b">
        <f t="shared" si="308"/>
        <v>0</v>
      </c>
      <c r="CL671" s="72">
        <f t="shared" si="309"/>
        <v>0</v>
      </c>
      <c r="CM671" s="72" t="b">
        <f t="shared" si="310"/>
        <v>0</v>
      </c>
      <c r="CN671" s="72" t="b">
        <f t="shared" si="311"/>
        <v>0</v>
      </c>
      <c r="CP671" s="13">
        <f t="shared" si="312"/>
        <v>0</v>
      </c>
      <c r="CQ671" s="13" t="b">
        <f t="shared" si="313"/>
        <v>0</v>
      </c>
      <c r="CR671" s="13" t="b">
        <f t="shared" si="314"/>
        <v>0</v>
      </c>
      <c r="CS671" s="13" t="b">
        <f t="shared" si="320"/>
        <v>0</v>
      </c>
      <c r="CT671" s="13" t="b">
        <f t="shared" si="319"/>
        <v>0</v>
      </c>
      <c r="CU671" s="13" t="b">
        <f t="shared" ref="CU671:CU734" si="321">IF(R671="kompletna",CT671,IF(R671="częściowa",0.5*CT671,IF(R671="brak",0*CT671)))</f>
        <v>0</v>
      </c>
      <c r="CV671" s="13" t="b">
        <f t="shared" si="315"/>
        <v>0</v>
      </c>
      <c r="CW671" s="13" t="b">
        <f t="shared" si="316"/>
        <v>0</v>
      </c>
      <c r="CX671" s="13" t="b">
        <f t="shared" si="317"/>
        <v>0</v>
      </c>
      <c r="CY671" s="13" t="b">
        <f t="shared" si="318"/>
        <v>0</v>
      </c>
    </row>
    <row r="672" spans="1:103" ht="15" thickBot="1">
      <c r="A672" s="933"/>
      <c r="B672" s="942"/>
      <c r="C672" s="942"/>
      <c r="D672" s="942"/>
      <c r="E672" s="942"/>
      <c r="F672" s="942"/>
      <c r="G672" s="942"/>
      <c r="H672" s="942"/>
      <c r="I672" s="942"/>
      <c r="J672" s="942"/>
      <c r="K672" s="942"/>
      <c r="L672" s="942"/>
      <c r="M672" s="942"/>
      <c r="N672" s="942"/>
      <c r="O672" s="176"/>
      <c r="P672" s="942"/>
      <c r="Q672" s="942"/>
      <c r="R672" s="942"/>
      <c r="S672" s="942"/>
      <c r="T672" s="942"/>
      <c r="U672" s="942"/>
      <c r="V672" s="942"/>
      <c r="W672" s="21"/>
      <c r="X672" s="21"/>
      <c r="Y672" s="21"/>
      <c r="Z672" s="21"/>
      <c r="AA672" s="21" t="s">
        <v>37</v>
      </c>
      <c r="AB672" s="55"/>
      <c r="AC672" s="55"/>
      <c r="AD672" s="21"/>
      <c r="AE672" s="942"/>
      <c r="AF672" s="334">
        <f t="shared" si="293"/>
        <v>0</v>
      </c>
      <c r="AG672" s="272">
        <f>IF(R672="kompletna",Q672*J672*0.0036*'lista, wskaźniki'!$F$13, IF(R672="częściowa",Q672*J672*0.0036*'lista, wskaźniki'!$F$14, IF(R672="brak",Q672*J672*0.0036*'lista, wskaźniki'!$F$15,)))</f>
        <v>0</v>
      </c>
      <c r="AH672" s="334">
        <f>IF(Y672="inne",K672*'lista, wskaźniki'!$E$35,IF(Y672="to samo źródło",0,IF(Y672=0,0)))</f>
        <v>0</v>
      </c>
      <c r="AI672" s="334" t="b">
        <f>IF(AA672="gaz z sieci",AC672*'lista, wskaźniki'!$D$21)</f>
        <v>0</v>
      </c>
      <c r="AJ672" s="272">
        <f>IF(AA672="węgiel",AB672*'lista, wskaźniki'!$D$20, IF('Sektor mieszkaniowy'!AA672="drewno",'Sektor mieszkaniowy'!AB672*'lista, wskaźniki'!$D$22,IF('Sektor mieszkaniowy'!AA672="pellet",AB672*'lista, wskaźniki'!$D$23,IF('Sektor mieszkaniowy'!AA672="gaz z sieci",AB672*'lista, wskaźniki'!$D$21,IF('Sektor mieszkaniowy'!AA672="olej opałowy",'Sektor mieszkaniowy'!AB672*'lista, wskaźniki'!$D$24)))))</f>
        <v>0</v>
      </c>
      <c r="AK672" s="1003"/>
      <c r="AL672" s="942"/>
      <c r="AM672" s="20">
        <f>IF(AA672="węgiel",AF672*1/3.6*'lista, wskaźniki'!$F$20,IF(AA672="drewno",AF672*1/3.6*'lista, wskaźniki'!$F$22,IF(AA672="pellet",AF672*1/3.6*'lista, wskaźniki'!$F$23,IF(AA672="gaz z sieci",AF672*1/3.6*'lista, wskaźniki'!$F$21,IF(AA672="olej opałowy",AF672*1/3.6*'lista, wskaźniki'!$F$24,0)))))</f>
        <v>0</v>
      </c>
      <c r="AN672" s="20">
        <f>IF(AA672="węgiel",AF672*'lista, wskaźniki'!$E$42,IF(AA672="drewno",AF672*'lista, wskaźniki'!$G$42,IF(AA672="pellet",AF672*'lista, wskaźniki'!$H$42,IF(AA672="gaz z sieci",AF672*'lista, wskaźniki'!$F$42,IF(AA672="olej opałowy",AF672*'lista, wskaźniki'!$I$42,0)))))</f>
        <v>0</v>
      </c>
      <c r="AO672" s="20">
        <f>IF(AA672="węgiel",AF672*'lista, wskaźniki'!$E$43,IF(AA672="drewno",AF672*'lista, wskaźniki'!$G$43,IF(AA672="pellet",AF672*'lista, wskaźniki'!$H$43,IF(AA672="gaz z sieci",AF672*'lista, wskaźniki'!$F$43,IF(AA672="olej opałowy",AF672*'lista, wskaźniki'!$I$43,0)))))</f>
        <v>0</v>
      </c>
      <c r="AP672" s="20">
        <f>IF(AA672="węgiel",AF672*'lista, wskaźniki'!$E$44,IF(AA672="drewno",AF672*'lista, wskaźniki'!$G$44,IF(AA672="pellet",AF672*'lista, wskaźniki'!$H$44,IF(AA672="gaz z sieci",AF672*'lista, wskaźniki'!$F$44,IF(AA672="olej opałowy",AF672*'lista, wskaźniki'!$I$44,0)))))</f>
        <v>0</v>
      </c>
      <c r="AQ672" s="20" t="b">
        <f>IF(Z672="gaz",AH672*1/3.6*'lista, wskaźniki'!$F$21,IF(Z672="energia elektryczna",AH672*1/3.6*'lista, wskaźniki'!$F$26))</f>
        <v>0</v>
      </c>
      <c r="AR672" s="20" t="b">
        <f>IF(Z672="gaz",AH672*'lista, wskaźniki'!$F$42,IF(Z672="energia elektryczna",AH672*0))</f>
        <v>0</v>
      </c>
      <c r="AS672" s="20" t="b">
        <f>IF(Z672="gaz",AH672*'lista, wskaźniki'!$F$43,IF(Z672="energia elektryczna",AH672*0))</f>
        <v>0</v>
      </c>
      <c r="AT672" s="20" t="b">
        <f>IF(Z672="gaz",AH672*'lista, wskaźniki'!$F$44,IF(Z672="energia elektryczna",AH672*0))</f>
        <v>0</v>
      </c>
      <c r="AU672" s="20">
        <f>AI672*1/3.6*'lista, wskaźniki'!$F$21</f>
        <v>0</v>
      </c>
      <c r="AV672" s="20">
        <f>AI672*'lista, wskaźniki'!$F$42</f>
        <v>0</v>
      </c>
      <c r="AW672" s="20">
        <f>AI672*'lista, wskaźniki'!$F$43</f>
        <v>0</v>
      </c>
      <c r="AX672" s="20">
        <f>AI672*'lista, wskaźniki'!$F$44</f>
        <v>0</v>
      </c>
      <c r="AY672" s="20">
        <f>AK672*'lista, wskaźniki'!$F$26</f>
        <v>0</v>
      </c>
      <c r="AZ672" s="20">
        <f t="shared" si="294"/>
        <v>0</v>
      </c>
      <c r="BA672" s="20">
        <f t="shared" si="295"/>
        <v>0</v>
      </c>
      <c r="BB672" s="20">
        <f t="shared" si="296"/>
        <v>0</v>
      </c>
      <c r="BC672" s="20">
        <f t="shared" si="297"/>
        <v>0</v>
      </c>
      <c r="BD672" s="942"/>
      <c r="BE672" s="942"/>
      <c r="BF672" s="942"/>
      <c r="BG672" s="942"/>
      <c r="BH672" s="21"/>
      <c r="BI672" s="942"/>
      <c r="BJ672" s="21"/>
      <c r="BK672" s="942"/>
      <c r="BL672" s="21"/>
      <c r="BM672" s="21"/>
      <c r="BN672" s="21"/>
      <c r="BO672" s="21"/>
      <c r="BP672" s="21"/>
      <c r="BQ672" s="21"/>
      <c r="BR672" s="21"/>
      <c r="BS672" s="1006"/>
      <c r="BT672" s="1006"/>
      <c r="BU672" s="1006"/>
      <c r="BV672" s="1006"/>
      <c r="BW672" s="1006"/>
      <c r="BX672" s="1006"/>
      <c r="BY672" s="1009"/>
      <c r="CA672" s="365" t="b">
        <f t="shared" si="298"/>
        <v>0</v>
      </c>
      <c r="CB672" s="365" t="b">
        <f t="shared" si="299"/>
        <v>0</v>
      </c>
      <c r="CC672" s="365" t="b">
        <f t="shared" si="300"/>
        <v>0</v>
      </c>
      <c r="CD672" s="365" t="b">
        <f t="shared" si="301"/>
        <v>0</v>
      </c>
      <c r="CE672" s="365">
        <f t="shared" si="302"/>
        <v>0</v>
      </c>
      <c r="CF672" s="365" t="b">
        <f t="shared" si="303"/>
        <v>0</v>
      </c>
      <c r="CG672" s="365" t="b">
        <f t="shared" si="304"/>
        <v>0</v>
      </c>
      <c r="CH672" s="365" t="b">
        <f t="shared" si="305"/>
        <v>0</v>
      </c>
      <c r="CI672" s="72" t="b">
        <f t="shared" si="306"/>
        <v>0</v>
      </c>
      <c r="CJ672" s="72" t="b">
        <f t="shared" si="307"/>
        <v>0</v>
      </c>
      <c r="CK672" s="72" t="b">
        <f t="shared" si="308"/>
        <v>0</v>
      </c>
      <c r="CL672" s="72">
        <f t="shared" si="309"/>
        <v>0</v>
      </c>
      <c r="CM672" s="72">
        <f t="shared" si="310"/>
        <v>0</v>
      </c>
      <c r="CN672" s="72" t="b">
        <f t="shared" si="311"/>
        <v>0</v>
      </c>
      <c r="CP672" s="13">
        <f t="shared" si="312"/>
        <v>0</v>
      </c>
      <c r="CQ672" s="13" t="b">
        <f t="shared" si="313"/>
        <v>0</v>
      </c>
      <c r="CR672" s="13" t="b">
        <f t="shared" si="314"/>
        <v>0</v>
      </c>
      <c r="CS672" s="13" t="b">
        <f t="shared" si="320"/>
        <v>0</v>
      </c>
      <c r="CT672" s="13" t="b">
        <f t="shared" si="319"/>
        <v>0</v>
      </c>
      <c r="CU672" s="13" t="b">
        <f t="shared" si="321"/>
        <v>0</v>
      </c>
      <c r="CV672" s="13" t="b">
        <f t="shared" si="315"/>
        <v>0</v>
      </c>
      <c r="CW672" s="13" t="b">
        <f t="shared" si="316"/>
        <v>0</v>
      </c>
      <c r="CX672" s="13" t="b">
        <f t="shared" si="317"/>
        <v>0</v>
      </c>
      <c r="CY672" s="13" t="b">
        <f t="shared" si="318"/>
        <v>0</v>
      </c>
    </row>
    <row r="673" spans="1:103" ht="15" thickBot="1">
      <c r="A673" s="931">
        <v>135</v>
      </c>
      <c r="B673" s="940" t="s">
        <v>235</v>
      </c>
      <c r="C673" s="940"/>
      <c r="D673" s="940" t="s">
        <v>1</v>
      </c>
      <c r="E673" s="940" t="s">
        <v>5</v>
      </c>
      <c r="F673" s="940">
        <v>3</v>
      </c>
      <c r="G673" s="940">
        <v>3</v>
      </c>
      <c r="H673" s="940"/>
      <c r="I673" s="940" t="s">
        <v>10</v>
      </c>
      <c r="J673" s="940">
        <v>50</v>
      </c>
      <c r="K673" s="940">
        <v>2</v>
      </c>
      <c r="L673" s="940" t="s">
        <v>16</v>
      </c>
      <c r="M673" s="940"/>
      <c r="N673" s="940" t="s">
        <v>16</v>
      </c>
      <c r="O673" s="174"/>
      <c r="P673" s="940" t="s">
        <v>17</v>
      </c>
      <c r="Q673" s="940">
        <f>IF(I673="&lt;1966",'lista, wskaźniki'!$G$4,IF(I673="1967-1985",'lista, wskaźniki'!$G$5,IF(I673="1986-1992",'lista, wskaźniki'!$G$6,IF(I673="1993-1996",'lista, wskaźniki'!$G$7,IF(I673="&gt;1997",'lista, wskaźniki'!$G$8,IF(I673=0,'lista, wskaźniki'!$G$4))))))</f>
        <v>290</v>
      </c>
      <c r="R673" s="940" t="s">
        <v>23</v>
      </c>
      <c r="S673" s="940" t="s">
        <v>31</v>
      </c>
      <c r="T673" s="940"/>
      <c r="U673" s="940"/>
      <c r="V673" s="940"/>
      <c r="W673" s="20" t="s">
        <v>36</v>
      </c>
      <c r="X673" s="19" t="s">
        <v>39</v>
      </c>
      <c r="Y673" s="19" t="s">
        <v>24</v>
      </c>
      <c r="Z673" s="19" t="s">
        <v>40</v>
      </c>
      <c r="AA673" s="19" t="s">
        <v>35</v>
      </c>
      <c r="AB673" s="54"/>
      <c r="AC673" s="54"/>
      <c r="AD673" s="19"/>
      <c r="AE673" s="940">
        <v>12</v>
      </c>
      <c r="AF673" s="334">
        <f t="shared" si="293"/>
        <v>0</v>
      </c>
      <c r="AG673" s="272">
        <v>0</v>
      </c>
      <c r="AH673" s="334">
        <f>IF(Y673="inne",K673*'lista, wskaźniki'!$E$35,IF(Y673="to samo źródło",0,IF(Y673=0,0)))</f>
        <v>4.3357072500000005</v>
      </c>
      <c r="AI673" s="334" t="b">
        <f>IF(AA673="gaz z sieci",AC673*'lista, wskaźniki'!$D$21)</f>
        <v>0</v>
      </c>
      <c r="AJ673" s="272">
        <f>IF(AA673="węgiel",AB673*'lista, wskaźniki'!$D$20, IF('Sektor mieszkaniowy'!AA673="drewno",'Sektor mieszkaniowy'!AB673*'lista, wskaźniki'!$D$22,IF('Sektor mieszkaniowy'!AA673="pellet",AB673*'lista, wskaźniki'!$D$23,IF('Sektor mieszkaniowy'!AA673="gaz z sieci",AB673*'lista, wskaźniki'!$D$21,IF('Sektor mieszkaniowy'!AA673="olej opałowy",'Sektor mieszkaniowy'!AB673*'lista, wskaźniki'!$D$24)))))</f>
        <v>0</v>
      </c>
      <c r="AK673" s="1001">
        <v>1</v>
      </c>
      <c r="AL673" s="940">
        <v>800</v>
      </c>
      <c r="AM673" s="20">
        <f>IF(AA673="węgiel",AF673*1/3.6*'lista, wskaźniki'!$F$20,IF(AA673="drewno",AF673*1/3.6*'lista, wskaźniki'!$F$22,IF(AA673="pellet",AF673*1/3.6*'lista, wskaźniki'!$F$23,IF(AA673="gaz z sieci",AF673*1/3.6*'lista, wskaźniki'!$F$21,IF(AA673="olej opałowy",AF673*1/3.6*'lista, wskaźniki'!$F$24,0)))))</f>
        <v>0</v>
      </c>
      <c r="AN673" s="20">
        <f>IF(AA673="węgiel",AF673*'lista, wskaźniki'!$E$42,IF(AA673="drewno",AF673*'lista, wskaźniki'!$G$42,IF(AA673="pellet",AF673*'lista, wskaźniki'!$H$42,IF(AA673="gaz z sieci",AF673*'lista, wskaźniki'!$F$42,IF(AA673="olej opałowy",AF673*'lista, wskaźniki'!$I$42,0)))))</f>
        <v>0</v>
      </c>
      <c r="AO673" s="20">
        <f>IF(AA673="węgiel",AF673*'lista, wskaźniki'!$E$43,IF(AA673="drewno",AF673*'lista, wskaźniki'!$G$43,IF(AA673="pellet",AF673*'lista, wskaźniki'!$H$43,IF(AA673="gaz z sieci",AF673*'lista, wskaźniki'!$F$43,IF(AA673="olej opałowy",AF673*'lista, wskaźniki'!$I$43,0)))))</f>
        <v>0</v>
      </c>
      <c r="AP673" s="20">
        <f>IF(AA673="węgiel",AF673*'lista, wskaźniki'!$E$44,IF(AA673="drewno",AF673*'lista, wskaźniki'!$G$44,IF(AA673="pellet",AF673*'lista, wskaźniki'!$H$44,IF(AA673="gaz z sieci",AF673*'lista, wskaźniki'!$F$44,IF(AA673="olej opałowy",AF673*'lista, wskaźniki'!$I$44,0)))))</f>
        <v>0</v>
      </c>
      <c r="AQ673" s="360">
        <f>IF(Z673="gaz",AH673*1/3.6*'lista, wskaźniki'!$F$21,IF(Z673="energia elektryczna",AH673*1/3.6*'lista, wskaźniki'!$F$26))</f>
        <v>1.0718831812500003</v>
      </c>
      <c r="AR673" s="20">
        <f>IF(Z673="gaz",AH673*'lista, wskaźniki'!$F$42,IF(Z673="energia elektryczna",AH673*0))</f>
        <v>0</v>
      </c>
      <c r="AS673" s="20">
        <f>IF(Z673="gaz",AH673*'lista, wskaźniki'!$F$43,IF(Z673="energia elektryczna",AH673*0))</f>
        <v>0</v>
      </c>
      <c r="AT673" s="20">
        <f>IF(Z673="gaz",AH673*'lista, wskaźniki'!$F$44,IF(Z673="energia elektryczna",AH673*0))</f>
        <v>0</v>
      </c>
      <c r="AU673" s="20">
        <f>AI673*1/3.6*'lista, wskaźniki'!$F$21</f>
        <v>0</v>
      </c>
      <c r="AV673" s="20">
        <f>AI673*'lista, wskaźniki'!$F$42</f>
        <v>0</v>
      </c>
      <c r="AW673" s="20">
        <f>AI673*'lista, wskaźniki'!$F$43</f>
        <v>0</v>
      </c>
      <c r="AX673" s="20">
        <f>AI673*'lista, wskaźniki'!$F$44</f>
        <v>0</v>
      </c>
      <c r="AY673" s="20">
        <f>AK673*'lista, wskaźniki'!$F$26</f>
        <v>0.89</v>
      </c>
      <c r="AZ673" s="20">
        <f t="shared" si="294"/>
        <v>1.9618831812500002</v>
      </c>
      <c r="BA673" s="20">
        <f t="shared" si="295"/>
        <v>0</v>
      </c>
      <c r="BB673" s="20">
        <f t="shared" si="296"/>
        <v>0</v>
      </c>
      <c r="BC673" s="20">
        <f t="shared" si="297"/>
        <v>0</v>
      </c>
      <c r="BD673" s="940"/>
      <c r="BE673" s="940"/>
      <c r="BF673" s="940" t="s">
        <v>16</v>
      </c>
      <c r="BG673" s="940" t="s">
        <v>17</v>
      </c>
      <c r="BH673" s="19"/>
      <c r="BI673" s="940" t="s">
        <v>16</v>
      </c>
      <c r="BJ673" s="19" t="s">
        <v>52</v>
      </c>
      <c r="BK673" s="940" t="s">
        <v>17</v>
      </c>
      <c r="BL673" s="19"/>
      <c r="BM673" s="19"/>
      <c r="BN673" s="19"/>
      <c r="BO673" s="19" t="s">
        <v>57</v>
      </c>
      <c r="BP673" s="19" t="s">
        <v>52</v>
      </c>
      <c r="BQ673" s="19" t="s">
        <v>120</v>
      </c>
      <c r="BR673" s="19">
        <v>1</v>
      </c>
      <c r="BS673" s="1004">
        <v>3000</v>
      </c>
      <c r="BT673" s="1004"/>
      <c r="BU673" s="1004">
        <v>500</v>
      </c>
      <c r="BV673" s="1004">
        <v>3000</v>
      </c>
      <c r="BW673" s="1004"/>
      <c r="BX673" s="1004">
        <v>2500</v>
      </c>
      <c r="BY673" s="1007">
        <v>6000</v>
      </c>
      <c r="CA673" s="365">
        <f t="shared" si="298"/>
        <v>0</v>
      </c>
      <c r="CB673" s="365" t="b">
        <f t="shared" si="299"/>
        <v>0</v>
      </c>
      <c r="CC673" s="365" t="b">
        <f t="shared" si="300"/>
        <v>0</v>
      </c>
      <c r="CD673" s="365" t="b">
        <f t="shared" si="301"/>
        <v>0</v>
      </c>
      <c r="CE673" s="365" t="b">
        <f t="shared" si="302"/>
        <v>0</v>
      </c>
      <c r="CF673" s="365" t="b">
        <f t="shared" si="303"/>
        <v>0</v>
      </c>
      <c r="CG673" s="365">
        <f t="shared" si="304"/>
        <v>4.3357072500000005</v>
      </c>
      <c r="CH673" s="365" t="b">
        <f t="shared" si="305"/>
        <v>0</v>
      </c>
      <c r="CI673" s="72">
        <f t="shared" si="306"/>
        <v>0</v>
      </c>
      <c r="CJ673" s="72" t="b">
        <f t="shared" si="307"/>
        <v>0</v>
      </c>
      <c r="CK673" s="72" t="b">
        <f t="shared" si="308"/>
        <v>0</v>
      </c>
      <c r="CL673" s="72">
        <f t="shared" si="309"/>
        <v>0</v>
      </c>
      <c r="CM673" s="72" t="b">
        <f t="shared" si="310"/>
        <v>0</v>
      </c>
      <c r="CN673" s="72">
        <f t="shared" si="311"/>
        <v>4.3357072500000005</v>
      </c>
      <c r="CP673" s="13">
        <f t="shared" si="312"/>
        <v>50</v>
      </c>
      <c r="CQ673" s="13">
        <f t="shared" si="313"/>
        <v>25</v>
      </c>
      <c r="CR673" s="13" t="b">
        <f t="shared" si="314"/>
        <v>0</v>
      </c>
      <c r="CS673" s="13">
        <f t="shared" si="320"/>
        <v>0</v>
      </c>
      <c r="CT673" s="13" t="b">
        <f t="shared" si="319"/>
        <v>0</v>
      </c>
      <c r="CU673" s="13">
        <f t="shared" si="321"/>
        <v>0</v>
      </c>
      <c r="CV673" s="13" t="b">
        <f t="shared" si="315"/>
        <v>0</v>
      </c>
      <c r="CW673" s="13">
        <f t="shared" si="316"/>
        <v>0</v>
      </c>
      <c r="CX673" s="13" t="b">
        <f t="shared" si="317"/>
        <v>0</v>
      </c>
      <c r="CY673" s="13">
        <f t="shared" si="318"/>
        <v>0</v>
      </c>
    </row>
    <row r="674" spans="1:103" ht="15" thickBot="1">
      <c r="A674" s="932"/>
      <c r="B674" s="941"/>
      <c r="C674" s="941"/>
      <c r="D674" s="941"/>
      <c r="E674" s="941"/>
      <c r="F674" s="941"/>
      <c r="G674" s="941"/>
      <c r="H674" s="941"/>
      <c r="I674" s="941"/>
      <c r="J674" s="941"/>
      <c r="K674" s="941"/>
      <c r="L674" s="941"/>
      <c r="M674" s="941"/>
      <c r="N674" s="941"/>
      <c r="O674" s="175"/>
      <c r="P674" s="941"/>
      <c r="Q674" s="941"/>
      <c r="R674" s="941"/>
      <c r="S674" s="941"/>
      <c r="T674" s="941"/>
      <c r="U674" s="941"/>
      <c r="V674" s="941"/>
      <c r="W674" s="20"/>
      <c r="X674" s="20"/>
      <c r="Y674" s="20"/>
      <c r="Z674" s="20"/>
      <c r="AA674" s="20" t="s">
        <v>36</v>
      </c>
      <c r="AB674" s="22">
        <v>10</v>
      </c>
      <c r="AC674" s="22"/>
      <c r="AD674" s="20">
        <v>1000</v>
      </c>
      <c r="AE674" s="941"/>
      <c r="AF674" s="334">
        <f t="shared" si="293"/>
        <v>98.88</v>
      </c>
      <c r="AG674" s="272">
        <v>41.76</v>
      </c>
      <c r="AH674" s="334">
        <f>IF(Y674="inne",K674*'lista, wskaźniki'!$E$35,IF(Y674="to samo źródło",0,IF(Y674=0,0)))</f>
        <v>0</v>
      </c>
      <c r="AI674" s="334" t="b">
        <f>IF(AA674="gaz z sieci",AC674*'lista, wskaźniki'!$D$21)</f>
        <v>0</v>
      </c>
      <c r="AJ674" s="272">
        <f>IF(AA674="węgiel",AB674*'lista, wskaźniki'!$D$20, IF('Sektor mieszkaniowy'!AA674="drewno",'Sektor mieszkaniowy'!AB674*'lista, wskaźniki'!$D$22,IF('Sektor mieszkaniowy'!AA674="pellet",AB674*'lista, wskaźniki'!$D$23,IF('Sektor mieszkaniowy'!AA674="gaz z sieci",AB674*'lista, wskaźniki'!$D$21,IF('Sektor mieszkaniowy'!AA674="olej opałowy",'Sektor mieszkaniowy'!AB674*'lista, wskaźniki'!$D$24)))))</f>
        <v>156</v>
      </c>
      <c r="AK674" s="1002"/>
      <c r="AL674" s="941"/>
      <c r="AM674" s="20">
        <f>IF(AA674="węgiel",AF674*1/3.6*'lista, wskaźniki'!$F$20,IF(AA674="drewno",AF674*1/3.6*'lista, wskaźniki'!$F$22,IF(AA674="pellet",AF674*1/3.6*'lista, wskaźniki'!$F$23,IF(AA674="gaz z sieci",AF674*1/3.6*'lista, wskaźniki'!$F$21,IF(AA674="olej opałowy",AF674*1/3.6*'lista, wskaźniki'!$F$24,0)))))</f>
        <v>0</v>
      </c>
      <c r="AN674" s="20">
        <f>IF(AA674="węgiel",AF674*'lista, wskaźniki'!$E$42,IF(AA674="drewno",AF674*'lista, wskaźniki'!$G$42,IF(AA674="pellet",AF674*'lista, wskaźniki'!$H$42,IF(AA674="gaz z sieci",AF674*'lista, wskaźniki'!$F$42,IF(AA674="olej opałowy",AF674*'lista, wskaźniki'!$I$42,0)))))</f>
        <v>8.0092799999999992E-2</v>
      </c>
      <c r="AO674" s="20">
        <f>IF(AA674="węgiel",AF674*'lista, wskaźniki'!$E$43,IF(AA674="drewno",AF674*'lista, wskaźniki'!$G$43,IF(AA674="pellet",AF674*'lista, wskaźniki'!$H$43,IF(AA674="gaz z sieci",AF674*'lista, wskaźniki'!$F$43,IF(AA674="olej opałowy",AF674*'lista, wskaźniki'!$I$43,0)))))</f>
        <v>8.0092799999999992E-2</v>
      </c>
      <c r="AP674" s="20">
        <f>IF(AA674="węgiel",AF674*'lista, wskaźniki'!$E$44,IF(AA674="drewno",AF674*'lista, wskaźniki'!$G$44,IF(AA674="pellet",AF674*'lista, wskaźniki'!$H$44,IF(AA674="gaz z sieci",AF674*'lista, wskaźniki'!$F$44,IF(AA674="olej opałowy",AF674*'lista, wskaźniki'!$I$44,0)))))</f>
        <v>2.4719999999999997E-5</v>
      </c>
      <c r="AQ674" s="20" t="b">
        <f>IF(Z674="gaz",AH674*1/3.6*'lista, wskaźniki'!$F$21,IF(Z674="energia elektryczna",AH674*1/3.6*'lista, wskaźniki'!$F$26))</f>
        <v>0</v>
      </c>
      <c r="AR674" s="20" t="b">
        <f>IF(Z674="gaz",AH674*'lista, wskaźniki'!$F$42,IF(Z674="energia elektryczna",AH674*0))</f>
        <v>0</v>
      </c>
      <c r="AS674" s="20" t="b">
        <f>IF(Z674="gaz",AH674*'lista, wskaźniki'!$F$43,IF(Z674="energia elektryczna",AH674*0))</f>
        <v>0</v>
      </c>
      <c r="AT674" s="20" t="b">
        <f>IF(Z674="gaz",AH674*'lista, wskaźniki'!$F$44,IF(Z674="energia elektryczna",AH674*0))</f>
        <v>0</v>
      </c>
      <c r="AU674" s="20">
        <f>AI674*1/3.6*'lista, wskaźniki'!$F$21</f>
        <v>0</v>
      </c>
      <c r="AV674" s="20">
        <f>AI674*'lista, wskaźniki'!$F$42</f>
        <v>0</v>
      </c>
      <c r="AW674" s="20">
        <f>AI674*'lista, wskaźniki'!$F$43</f>
        <v>0</v>
      </c>
      <c r="AX674" s="20">
        <f>AI674*'lista, wskaźniki'!$F$44</f>
        <v>0</v>
      </c>
      <c r="AY674" s="20">
        <f>AK674*'lista, wskaźniki'!$F$26</f>
        <v>0</v>
      </c>
      <c r="AZ674" s="20">
        <f t="shared" si="294"/>
        <v>0</v>
      </c>
      <c r="BA674" s="20">
        <f t="shared" si="295"/>
        <v>8.0092799999999992E-2</v>
      </c>
      <c r="BB674" s="20">
        <f t="shared" si="296"/>
        <v>8.0092799999999992E-2</v>
      </c>
      <c r="BC674" s="20">
        <f t="shared" si="297"/>
        <v>2.4719999999999997E-5</v>
      </c>
      <c r="BD674" s="941"/>
      <c r="BE674" s="941"/>
      <c r="BF674" s="941"/>
      <c r="BG674" s="941"/>
      <c r="BH674" s="20"/>
      <c r="BI674" s="941"/>
      <c r="BJ674" s="20"/>
      <c r="BK674" s="941"/>
      <c r="BL674" s="20"/>
      <c r="BM674" s="20"/>
      <c r="BN674" s="20"/>
      <c r="BO674" s="20"/>
      <c r="BP674" s="20"/>
      <c r="BQ674" s="20"/>
      <c r="BR674" s="20"/>
      <c r="BS674" s="1005"/>
      <c r="BT674" s="1005"/>
      <c r="BU674" s="1005"/>
      <c r="BV674" s="1005"/>
      <c r="BW674" s="1005"/>
      <c r="BX674" s="1005"/>
      <c r="BY674" s="1008"/>
      <c r="CA674" s="365" t="b">
        <f t="shared" si="298"/>
        <v>0</v>
      </c>
      <c r="CB674" s="365">
        <f t="shared" si="299"/>
        <v>98.88</v>
      </c>
      <c r="CC674" s="365" t="b">
        <f t="shared" si="300"/>
        <v>0</v>
      </c>
      <c r="CD674" s="365" t="b">
        <f t="shared" si="301"/>
        <v>0</v>
      </c>
      <c r="CE674" s="365" t="b">
        <f t="shared" si="302"/>
        <v>0</v>
      </c>
      <c r="CF674" s="365" t="b">
        <f t="shared" si="303"/>
        <v>0</v>
      </c>
      <c r="CG674" s="365" t="b">
        <f t="shared" si="304"/>
        <v>0</v>
      </c>
      <c r="CH674" s="365" t="b">
        <f t="shared" si="305"/>
        <v>0</v>
      </c>
      <c r="CI674" s="72" t="b">
        <f t="shared" si="306"/>
        <v>0</v>
      </c>
      <c r="CJ674" s="72">
        <f t="shared" si="307"/>
        <v>98.88</v>
      </c>
      <c r="CK674" s="72" t="b">
        <f t="shared" si="308"/>
        <v>0</v>
      </c>
      <c r="CL674" s="72">
        <f t="shared" si="309"/>
        <v>0</v>
      </c>
      <c r="CM674" s="72" t="b">
        <f t="shared" si="310"/>
        <v>0</v>
      </c>
      <c r="CN674" s="72" t="b">
        <f t="shared" si="311"/>
        <v>0</v>
      </c>
      <c r="CP674" s="13">
        <f t="shared" si="312"/>
        <v>0</v>
      </c>
      <c r="CQ674" s="13" t="b">
        <f t="shared" si="313"/>
        <v>0</v>
      </c>
      <c r="CR674" s="13" t="b">
        <f t="shared" si="314"/>
        <v>0</v>
      </c>
      <c r="CS674" s="13" t="b">
        <f t="shared" si="320"/>
        <v>0</v>
      </c>
      <c r="CT674" s="13" t="b">
        <f t="shared" si="319"/>
        <v>0</v>
      </c>
      <c r="CU674" s="13" t="b">
        <f t="shared" si="321"/>
        <v>0</v>
      </c>
      <c r="CV674" s="13" t="b">
        <f t="shared" si="315"/>
        <v>0</v>
      </c>
      <c r="CW674" s="13" t="b">
        <f t="shared" si="316"/>
        <v>0</v>
      </c>
      <c r="CX674" s="13" t="b">
        <f t="shared" si="317"/>
        <v>0</v>
      </c>
      <c r="CY674" s="13" t="b">
        <f t="shared" si="318"/>
        <v>0</v>
      </c>
    </row>
    <row r="675" spans="1:103" ht="15" thickBot="1">
      <c r="A675" s="932"/>
      <c r="B675" s="941"/>
      <c r="C675" s="941"/>
      <c r="D675" s="941"/>
      <c r="E675" s="941"/>
      <c r="F675" s="941"/>
      <c r="G675" s="941"/>
      <c r="H675" s="941"/>
      <c r="I675" s="941"/>
      <c r="J675" s="941"/>
      <c r="K675" s="941"/>
      <c r="L675" s="941"/>
      <c r="M675" s="941"/>
      <c r="N675" s="941"/>
      <c r="O675" s="175"/>
      <c r="P675" s="941"/>
      <c r="Q675" s="941"/>
      <c r="R675" s="941"/>
      <c r="S675" s="941"/>
      <c r="T675" s="941"/>
      <c r="U675" s="941"/>
      <c r="V675" s="941"/>
      <c r="W675" s="20"/>
      <c r="X675" s="20"/>
      <c r="Y675" s="20"/>
      <c r="Z675" s="20"/>
      <c r="AA675" s="20" t="s">
        <v>50</v>
      </c>
      <c r="AB675" s="22"/>
      <c r="AC675" s="22"/>
      <c r="AD675" s="20"/>
      <c r="AE675" s="941"/>
      <c r="AF675" s="334">
        <f t="shared" si="293"/>
        <v>0</v>
      </c>
      <c r="AG675" s="272">
        <f>IF(R675="kompletna",Q675*J675*0.0036*'lista, wskaźniki'!$F$13, IF(R675="częściowa",Q675*J675*0.0036*'lista, wskaźniki'!$F$14, IF(R675="brak",Q675*J675*0.0036*'lista, wskaźniki'!$F$15,)))</f>
        <v>0</v>
      </c>
      <c r="AH675" s="334">
        <f>IF(Y675="inne",K675*'lista, wskaźniki'!$E$35,IF(Y675="to samo źródło",0,IF(Y675=0,0)))</f>
        <v>0</v>
      </c>
      <c r="AI675" s="334" t="b">
        <f>IF(AA675="gaz z sieci",AC675*'lista, wskaźniki'!$D$21)</f>
        <v>0</v>
      </c>
      <c r="AJ675" s="272">
        <f>IF(AA675="węgiel",AB675*'lista, wskaźniki'!$D$20, IF('Sektor mieszkaniowy'!AA675="drewno",'Sektor mieszkaniowy'!AB675*'lista, wskaźniki'!$D$22,IF('Sektor mieszkaniowy'!AA675="pellet",AB675*'lista, wskaźniki'!$D$23,IF('Sektor mieszkaniowy'!AA675="gaz z sieci",AB675*'lista, wskaźniki'!$D$21,IF('Sektor mieszkaniowy'!AA675="olej opałowy",'Sektor mieszkaniowy'!AB675*'lista, wskaźniki'!$D$24)))))</f>
        <v>0</v>
      </c>
      <c r="AK675" s="1002"/>
      <c r="AL675" s="941"/>
      <c r="AM675" s="20">
        <f>IF(AA675="węgiel",AF675*1/3.6*'lista, wskaźniki'!$F$20,IF(AA675="drewno",AF675*1/3.6*'lista, wskaźniki'!$F$22,IF(AA675="pellet",AF675*1/3.6*'lista, wskaźniki'!$F$23,IF(AA675="gaz z sieci",AF675*1/3.6*'lista, wskaźniki'!$F$21,IF(AA675="olej opałowy",AF675*1/3.6*'lista, wskaźniki'!$F$24,0)))))</f>
        <v>0</v>
      </c>
      <c r="AN675" s="20">
        <f>IF(AA675="węgiel",AF675*'lista, wskaźniki'!$E$42,IF(AA675="drewno",AF675*'lista, wskaźniki'!$G$42,IF(AA675="pellet",AF675*'lista, wskaźniki'!$H$42,IF(AA675="gaz z sieci",AF675*'lista, wskaźniki'!$F$42,IF(AA675="olej opałowy",AF675*'lista, wskaźniki'!$I$42,0)))))</f>
        <v>0</v>
      </c>
      <c r="AO675" s="20">
        <f>IF(AA675="węgiel",AF675*'lista, wskaźniki'!$E$43,IF(AA675="drewno",AF675*'lista, wskaźniki'!$G$43,IF(AA675="pellet",AF675*'lista, wskaźniki'!$H$43,IF(AA675="gaz z sieci",AF675*'lista, wskaźniki'!$F$43,IF(AA675="olej opałowy",AF675*'lista, wskaźniki'!$I$43,0)))))</f>
        <v>0</v>
      </c>
      <c r="AP675" s="20">
        <f>IF(AA675="węgiel",AF675*'lista, wskaźniki'!$E$44,IF(AA675="drewno",AF675*'lista, wskaźniki'!$G$44,IF(AA675="pellet",AF675*'lista, wskaźniki'!$H$44,IF(AA675="gaz z sieci",AF675*'lista, wskaźniki'!$F$44,IF(AA675="olej opałowy",AF675*'lista, wskaźniki'!$I$44,0)))))</f>
        <v>0</v>
      </c>
      <c r="AQ675" s="20" t="b">
        <f>IF(Z675="gaz",AH675*1/3.6*'lista, wskaźniki'!$F$21,IF(Z675="energia elektryczna",AH675*1/3.6*'lista, wskaźniki'!$F$26))</f>
        <v>0</v>
      </c>
      <c r="AR675" s="20" t="b">
        <f>IF(Z675="gaz",AH675*'lista, wskaźniki'!$F$42,IF(Z675="energia elektryczna",AH675*0))</f>
        <v>0</v>
      </c>
      <c r="AS675" s="20" t="b">
        <f>IF(Z675="gaz",AH675*'lista, wskaźniki'!$F$43,IF(Z675="energia elektryczna",AH675*0))</f>
        <v>0</v>
      </c>
      <c r="AT675" s="20" t="b">
        <f>IF(Z675="gaz",AH675*'lista, wskaźniki'!$F$44,IF(Z675="energia elektryczna",AH675*0))</f>
        <v>0</v>
      </c>
      <c r="AU675" s="20">
        <f>AI675*1/3.6*'lista, wskaźniki'!$F$21</f>
        <v>0</v>
      </c>
      <c r="AV675" s="20">
        <f>AI675*'lista, wskaźniki'!$F$42</f>
        <v>0</v>
      </c>
      <c r="AW675" s="20">
        <f>AI675*'lista, wskaźniki'!$F$43</f>
        <v>0</v>
      </c>
      <c r="AX675" s="20">
        <f>AI675*'lista, wskaźniki'!$F$44</f>
        <v>0</v>
      </c>
      <c r="AY675" s="20">
        <f>AK675*'lista, wskaźniki'!$F$26</f>
        <v>0</v>
      </c>
      <c r="AZ675" s="20">
        <f t="shared" si="294"/>
        <v>0</v>
      </c>
      <c r="BA675" s="20">
        <f t="shared" si="295"/>
        <v>0</v>
      </c>
      <c r="BB675" s="20">
        <f t="shared" si="296"/>
        <v>0</v>
      </c>
      <c r="BC675" s="20">
        <f t="shared" si="297"/>
        <v>0</v>
      </c>
      <c r="BD675" s="941"/>
      <c r="BE675" s="941"/>
      <c r="BF675" s="941"/>
      <c r="BG675" s="941"/>
      <c r="BH675" s="20"/>
      <c r="BI675" s="941"/>
      <c r="BJ675" s="20"/>
      <c r="BK675" s="941"/>
      <c r="BL675" s="20"/>
      <c r="BM675" s="20"/>
      <c r="BN675" s="20"/>
      <c r="BO675" s="20"/>
      <c r="BP675" s="20"/>
      <c r="BQ675" s="20"/>
      <c r="BR675" s="20"/>
      <c r="BS675" s="1005"/>
      <c r="BT675" s="1005"/>
      <c r="BU675" s="1005"/>
      <c r="BV675" s="1005"/>
      <c r="BW675" s="1005"/>
      <c r="BX675" s="1005"/>
      <c r="BY675" s="1008"/>
      <c r="CA675" s="365" t="b">
        <f t="shared" si="298"/>
        <v>0</v>
      </c>
      <c r="CB675" s="365" t="b">
        <f t="shared" si="299"/>
        <v>0</v>
      </c>
      <c r="CC675" s="365">
        <f t="shared" si="300"/>
        <v>0</v>
      </c>
      <c r="CD675" s="365" t="b">
        <f t="shared" si="301"/>
        <v>0</v>
      </c>
      <c r="CE675" s="365" t="b">
        <f t="shared" si="302"/>
        <v>0</v>
      </c>
      <c r="CF675" s="365" t="b">
        <f t="shared" si="303"/>
        <v>0</v>
      </c>
      <c r="CG675" s="365" t="b">
        <f t="shared" si="304"/>
        <v>0</v>
      </c>
      <c r="CH675" s="365" t="b">
        <f t="shared" si="305"/>
        <v>0</v>
      </c>
      <c r="CI675" s="72" t="b">
        <f t="shared" si="306"/>
        <v>0</v>
      </c>
      <c r="CJ675" s="72" t="b">
        <f t="shared" si="307"/>
        <v>0</v>
      </c>
      <c r="CK675" s="72">
        <f t="shared" si="308"/>
        <v>0</v>
      </c>
      <c r="CL675" s="72">
        <f t="shared" si="309"/>
        <v>0</v>
      </c>
      <c r="CM675" s="72" t="b">
        <f t="shared" si="310"/>
        <v>0</v>
      </c>
      <c r="CN675" s="72" t="b">
        <f t="shared" si="311"/>
        <v>0</v>
      </c>
      <c r="CP675" s="13">
        <f t="shared" si="312"/>
        <v>0</v>
      </c>
      <c r="CQ675" s="13" t="b">
        <f t="shared" si="313"/>
        <v>0</v>
      </c>
      <c r="CR675" s="13" t="b">
        <f t="shared" si="314"/>
        <v>0</v>
      </c>
      <c r="CS675" s="13" t="b">
        <f t="shared" si="320"/>
        <v>0</v>
      </c>
      <c r="CT675" s="13" t="b">
        <f t="shared" si="319"/>
        <v>0</v>
      </c>
      <c r="CU675" s="13" t="b">
        <f t="shared" si="321"/>
        <v>0</v>
      </c>
      <c r="CV675" s="13" t="b">
        <f t="shared" si="315"/>
        <v>0</v>
      </c>
      <c r="CW675" s="13" t="b">
        <f t="shared" si="316"/>
        <v>0</v>
      </c>
      <c r="CX675" s="13" t="b">
        <f t="shared" si="317"/>
        <v>0</v>
      </c>
      <c r="CY675" s="13" t="b">
        <f t="shared" si="318"/>
        <v>0</v>
      </c>
    </row>
    <row r="676" spans="1:103" ht="15" thickBot="1">
      <c r="A676" s="932"/>
      <c r="B676" s="941"/>
      <c r="C676" s="941"/>
      <c r="D676" s="941"/>
      <c r="E676" s="941"/>
      <c r="F676" s="941"/>
      <c r="G676" s="941"/>
      <c r="H676" s="941"/>
      <c r="I676" s="941"/>
      <c r="J676" s="941"/>
      <c r="K676" s="941"/>
      <c r="L676" s="941"/>
      <c r="M676" s="941"/>
      <c r="N676" s="941"/>
      <c r="O676" s="175"/>
      <c r="P676" s="941"/>
      <c r="Q676" s="941"/>
      <c r="R676" s="941"/>
      <c r="S676" s="941"/>
      <c r="T676" s="941"/>
      <c r="U676" s="941"/>
      <c r="V676" s="941"/>
      <c r="W676" s="20"/>
      <c r="X676" s="20"/>
      <c r="Y676" s="20"/>
      <c r="Z676" s="20"/>
      <c r="AA676" s="20" t="s">
        <v>38</v>
      </c>
      <c r="AB676" s="22"/>
      <c r="AC676" s="22"/>
      <c r="AD676" s="20"/>
      <c r="AE676" s="941"/>
      <c r="AF676" s="334">
        <f t="shared" si="293"/>
        <v>0</v>
      </c>
      <c r="AG676" s="272">
        <f>IF(R676="kompletna",Q676*J676*0.0036*'lista, wskaźniki'!$F$13, IF(R676="częściowa",Q676*J676*0.0036*'lista, wskaźniki'!$F$14, IF(R676="brak",Q676*J676*0.0036*'lista, wskaźniki'!$F$15,)))</f>
        <v>0</v>
      </c>
      <c r="AH676" s="334">
        <f>IF(Y676="inne",K676*'lista, wskaźniki'!$E$35,IF(Y676="to samo źródło",0,IF(Y676=0,0)))</f>
        <v>0</v>
      </c>
      <c r="AI676" s="334">
        <f>IF(AA676="gaz z sieci",AC676*'lista, wskaźniki'!$D$21)</f>
        <v>0</v>
      </c>
      <c r="AJ676" s="272">
        <f>IF(AA676="węgiel",AB676*'lista, wskaźniki'!$D$20, IF('Sektor mieszkaniowy'!AA676="drewno",'Sektor mieszkaniowy'!AB676*'lista, wskaźniki'!$D$22,IF('Sektor mieszkaniowy'!AA676="pellet",AB676*'lista, wskaźniki'!$D$23,IF('Sektor mieszkaniowy'!AA676="gaz z sieci",AB676*'lista, wskaźniki'!$D$21,IF('Sektor mieszkaniowy'!AA676="olej opałowy",'Sektor mieszkaniowy'!AB676*'lista, wskaźniki'!$D$24)))))</f>
        <v>0</v>
      </c>
      <c r="AK676" s="1002"/>
      <c r="AL676" s="941"/>
      <c r="AM676" s="20">
        <f>IF(AA676="węgiel",AF676*1/3.6*'lista, wskaźniki'!$F$20,IF(AA676="drewno",AF676*1/3.6*'lista, wskaźniki'!$F$22,IF(AA676="pellet",AF676*1/3.6*'lista, wskaźniki'!$F$23,IF(AA676="gaz z sieci",AF676*1/3.6*'lista, wskaźniki'!$F$21,IF(AA676="olej opałowy",AF676*1/3.6*'lista, wskaźniki'!$F$24,0)))))</f>
        <v>0</v>
      </c>
      <c r="AN676" s="20">
        <f>IF(AA676="węgiel",AF676*'lista, wskaźniki'!$E$42,IF(AA676="drewno",AF676*'lista, wskaźniki'!$G$42,IF(AA676="pellet",AF676*'lista, wskaźniki'!$H$42,IF(AA676="gaz z sieci",AF676*'lista, wskaźniki'!$F$42,IF(AA676="olej opałowy",AF676*'lista, wskaźniki'!$I$42,0)))))</f>
        <v>0</v>
      </c>
      <c r="AO676" s="20">
        <f>IF(AA676="węgiel",AF676*'lista, wskaźniki'!$E$43,IF(AA676="drewno",AF676*'lista, wskaźniki'!$G$43,IF(AA676="pellet",AF676*'lista, wskaźniki'!$H$43,IF(AA676="gaz z sieci",AF676*'lista, wskaźniki'!$F$43,IF(AA676="olej opałowy",AF676*'lista, wskaźniki'!$I$43,0)))))</f>
        <v>0</v>
      </c>
      <c r="AP676" s="20">
        <f>IF(AA676="węgiel",AF676*'lista, wskaźniki'!$E$44,IF(AA676="drewno",AF676*'lista, wskaźniki'!$G$44,IF(AA676="pellet",AF676*'lista, wskaźniki'!$H$44,IF(AA676="gaz z sieci",AF676*'lista, wskaźniki'!$F$44,IF(AA676="olej opałowy",AF676*'lista, wskaźniki'!$I$44,0)))))</f>
        <v>0</v>
      </c>
      <c r="AQ676" s="20" t="b">
        <f>IF(Z676="gaz",AH676*1/3.6*'lista, wskaźniki'!$F$21,IF(Z676="energia elektryczna",AH676*1/3.6*'lista, wskaźniki'!$F$26))</f>
        <v>0</v>
      </c>
      <c r="AR676" s="20" t="b">
        <f>IF(Z676="gaz",AH676*'lista, wskaźniki'!$F$42,IF(Z676="energia elektryczna",AH676*0))</f>
        <v>0</v>
      </c>
      <c r="AS676" s="20" t="b">
        <f>IF(Z676="gaz",AH676*'lista, wskaźniki'!$F$43,IF(Z676="energia elektryczna",AH676*0))</f>
        <v>0</v>
      </c>
      <c r="AT676" s="20" t="b">
        <f>IF(Z676="gaz",AH676*'lista, wskaźniki'!$F$44,IF(Z676="energia elektryczna",AH676*0))</f>
        <v>0</v>
      </c>
      <c r="AU676" s="20">
        <f>AI676*1/3.6*'lista, wskaźniki'!$F$21</f>
        <v>0</v>
      </c>
      <c r="AV676" s="20">
        <f>AI676*'lista, wskaźniki'!$F$42</f>
        <v>0</v>
      </c>
      <c r="AW676" s="20">
        <f>AI676*'lista, wskaźniki'!$F$43</f>
        <v>0</v>
      </c>
      <c r="AX676" s="20">
        <f>AI676*'lista, wskaźniki'!$F$44</f>
        <v>0</v>
      </c>
      <c r="AY676" s="20">
        <f>AK676*'lista, wskaźniki'!$F$26</f>
        <v>0</v>
      </c>
      <c r="AZ676" s="20">
        <f t="shared" si="294"/>
        <v>0</v>
      </c>
      <c r="BA676" s="20">
        <f t="shared" si="295"/>
        <v>0</v>
      </c>
      <c r="BB676" s="20">
        <f t="shared" si="296"/>
        <v>0</v>
      </c>
      <c r="BC676" s="20">
        <f t="shared" si="297"/>
        <v>0</v>
      </c>
      <c r="BD676" s="941"/>
      <c r="BE676" s="941"/>
      <c r="BF676" s="941"/>
      <c r="BG676" s="941"/>
      <c r="BH676" s="20"/>
      <c r="BI676" s="941"/>
      <c r="BJ676" s="20"/>
      <c r="BK676" s="941"/>
      <c r="BL676" s="20"/>
      <c r="BM676" s="20"/>
      <c r="BN676" s="20"/>
      <c r="BO676" s="20"/>
      <c r="BP676" s="20"/>
      <c r="BQ676" s="20"/>
      <c r="BR676" s="20"/>
      <c r="BS676" s="1005"/>
      <c r="BT676" s="1005"/>
      <c r="BU676" s="1005"/>
      <c r="BV676" s="1005"/>
      <c r="BW676" s="1005"/>
      <c r="BX676" s="1005"/>
      <c r="BY676" s="1008"/>
      <c r="CA676" s="365" t="b">
        <f t="shared" si="298"/>
        <v>0</v>
      </c>
      <c r="CB676" s="365" t="b">
        <f t="shared" si="299"/>
        <v>0</v>
      </c>
      <c r="CC676" s="365" t="b">
        <f t="shared" si="300"/>
        <v>0</v>
      </c>
      <c r="CD676" s="365">
        <f t="shared" si="301"/>
        <v>0</v>
      </c>
      <c r="CE676" s="365" t="b">
        <f t="shared" si="302"/>
        <v>0</v>
      </c>
      <c r="CF676" s="365" t="b">
        <f t="shared" si="303"/>
        <v>0</v>
      </c>
      <c r="CG676" s="365" t="b">
        <f t="shared" si="304"/>
        <v>0</v>
      </c>
      <c r="CH676" s="365">
        <f t="shared" si="305"/>
        <v>0</v>
      </c>
      <c r="CI676" s="72" t="b">
        <f t="shared" si="306"/>
        <v>0</v>
      </c>
      <c r="CJ676" s="72" t="b">
        <f t="shared" si="307"/>
        <v>0</v>
      </c>
      <c r="CK676" s="72" t="b">
        <f t="shared" si="308"/>
        <v>0</v>
      </c>
      <c r="CL676" s="72">
        <f t="shared" si="309"/>
        <v>0</v>
      </c>
      <c r="CM676" s="72" t="b">
        <f t="shared" si="310"/>
        <v>0</v>
      </c>
      <c r="CN676" s="72" t="b">
        <f t="shared" si="311"/>
        <v>0</v>
      </c>
      <c r="CP676" s="13">
        <f t="shared" si="312"/>
        <v>0</v>
      </c>
      <c r="CQ676" s="13" t="b">
        <f t="shared" si="313"/>
        <v>0</v>
      </c>
      <c r="CR676" s="13" t="b">
        <f t="shared" si="314"/>
        <v>0</v>
      </c>
      <c r="CS676" s="13" t="b">
        <f t="shared" si="320"/>
        <v>0</v>
      </c>
      <c r="CT676" s="13" t="b">
        <f t="shared" si="319"/>
        <v>0</v>
      </c>
      <c r="CU676" s="13" t="b">
        <f t="shared" si="321"/>
        <v>0</v>
      </c>
      <c r="CV676" s="13" t="b">
        <f t="shared" si="315"/>
        <v>0</v>
      </c>
      <c r="CW676" s="13" t="b">
        <f t="shared" si="316"/>
        <v>0</v>
      </c>
      <c r="CX676" s="13" t="b">
        <f t="shared" si="317"/>
        <v>0</v>
      </c>
      <c r="CY676" s="13" t="b">
        <f t="shared" si="318"/>
        <v>0</v>
      </c>
    </row>
    <row r="677" spans="1:103" ht="15" thickBot="1">
      <c r="A677" s="933"/>
      <c r="B677" s="942"/>
      <c r="C677" s="942"/>
      <c r="D677" s="942"/>
      <c r="E677" s="942"/>
      <c r="F677" s="942"/>
      <c r="G677" s="942"/>
      <c r="H677" s="942"/>
      <c r="I677" s="942"/>
      <c r="J677" s="942"/>
      <c r="K677" s="942"/>
      <c r="L677" s="942"/>
      <c r="M677" s="942"/>
      <c r="N677" s="942"/>
      <c r="O677" s="176"/>
      <c r="P677" s="942"/>
      <c r="Q677" s="942"/>
      <c r="R677" s="942"/>
      <c r="S677" s="942"/>
      <c r="T677" s="942"/>
      <c r="U677" s="942"/>
      <c r="V677" s="942"/>
      <c r="W677" s="21"/>
      <c r="X677" s="21"/>
      <c r="Y677" s="21"/>
      <c r="Z677" s="21"/>
      <c r="AA677" s="21" t="s">
        <v>37</v>
      </c>
      <c r="AB677" s="55"/>
      <c r="AC677" s="55"/>
      <c r="AD677" s="21"/>
      <c r="AE677" s="942"/>
      <c r="AF677" s="334">
        <f t="shared" si="293"/>
        <v>0</v>
      </c>
      <c r="AG677" s="308">
        <f>IF(R677="kompletna",Q677*J677*0.0036*'lista, wskaźniki'!$F$13, IF(R677="częściowa",Q677*J677*0.0036*'lista, wskaźniki'!$F$14, IF(R677="brak",Q677*J677*0.0036*'lista, wskaźniki'!$F$15,)))</f>
        <v>0</v>
      </c>
      <c r="AH677" s="334">
        <f>IF(Y677="inne",K677*'lista, wskaźniki'!$E$35,IF(Y677="to samo źródło",0,IF(Y677=0,0)))</f>
        <v>0</v>
      </c>
      <c r="AI677" s="334" t="b">
        <f>IF(AA677="gaz z sieci",AC677*'lista, wskaźniki'!$D$21)</f>
        <v>0</v>
      </c>
      <c r="AJ677" s="272">
        <f>IF(AA677="węgiel",AB677*'lista, wskaźniki'!$D$20, IF('Sektor mieszkaniowy'!AA677="drewno",'Sektor mieszkaniowy'!AB677*'lista, wskaźniki'!$D$22,IF('Sektor mieszkaniowy'!AA677="pellet",AB677*'lista, wskaźniki'!$D$23,IF('Sektor mieszkaniowy'!AA677="gaz z sieci",AB677*'lista, wskaźniki'!$D$21,IF('Sektor mieszkaniowy'!AA677="olej opałowy",'Sektor mieszkaniowy'!AB677*'lista, wskaźniki'!$D$24)))))</f>
        <v>0</v>
      </c>
      <c r="AK677" s="1003"/>
      <c r="AL677" s="942"/>
      <c r="AM677" s="20">
        <f>IF(AA677="węgiel",AF677*1/3.6*'lista, wskaźniki'!$F$20,IF(AA677="drewno",AF677*1/3.6*'lista, wskaźniki'!$F$22,IF(AA677="pellet",AF677*1/3.6*'lista, wskaźniki'!$F$23,IF(AA677="gaz z sieci",AF677*1/3.6*'lista, wskaźniki'!$F$21,IF(AA677="olej opałowy",AF677*1/3.6*'lista, wskaźniki'!$F$24,0)))))</f>
        <v>0</v>
      </c>
      <c r="AN677" s="20">
        <f>IF(AA677="węgiel",AF677*'lista, wskaźniki'!$E$42,IF(AA677="drewno",AF677*'lista, wskaźniki'!$G$42,IF(AA677="pellet",AF677*'lista, wskaźniki'!$H$42,IF(AA677="gaz z sieci",AF677*'lista, wskaźniki'!$F$42,IF(AA677="olej opałowy",AF677*'lista, wskaźniki'!$I$42,0)))))</f>
        <v>0</v>
      </c>
      <c r="AO677" s="20">
        <f>IF(AA677="węgiel",AF677*'lista, wskaźniki'!$E$43,IF(AA677="drewno",AF677*'lista, wskaźniki'!$G$43,IF(AA677="pellet",AF677*'lista, wskaźniki'!$H$43,IF(AA677="gaz z sieci",AF677*'lista, wskaźniki'!$F$43,IF(AA677="olej opałowy",AF677*'lista, wskaźniki'!$I$43,0)))))</f>
        <v>0</v>
      </c>
      <c r="AP677" s="20">
        <f>IF(AA677="węgiel",AF677*'lista, wskaźniki'!$E$44,IF(AA677="drewno",AF677*'lista, wskaźniki'!$G$44,IF(AA677="pellet",AF677*'lista, wskaźniki'!$H$44,IF(AA677="gaz z sieci",AF677*'lista, wskaźniki'!$F$44,IF(AA677="olej opałowy",AF677*'lista, wskaźniki'!$I$44,0)))))</f>
        <v>0</v>
      </c>
      <c r="AQ677" s="20" t="b">
        <f>IF(Z677="gaz",AH677*1/3.6*'lista, wskaźniki'!$F$21,IF(Z677="energia elektryczna",AH677*1/3.6*'lista, wskaźniki'!$F$26))</f>
        <v>0</v>
      </c>
      <c r="AR677" s="20" t="b">
        <f>IF(Z677="gaz",AH677*'lista, wskaźniki'!$F$42,IF(Z677="energia elektryczna",AH677*0))</f>
        <v>0</v>
      </c>
      <c r="AS677" s="20" t="b">
        <f>IF(Z677="gaz",AH677*'lista, wskaźniki'!$F$43,IF(Z677="energia elektryczna",AH677*0))</f>
        <v>0</v>
      </c>
      <c r="AT677" s="20" t="b">
        <f>IF(Z677="gaz",AH677*'lista, wskaźniki'!$F$44,IF(Z677="energia elektryczna",AH677*0))</f>
        <v>0</v>
      </c>
      <c r="AU677" s="20">
        <f>AI677*1/3.6*'lista, wskaźniki'!$F$21</f>
        <v>0</v>
      </c>
      <c r="AV677" s="20">
        <f>AI677*'lista, wskaźniki'!$F$42</f>
        <v>0</v>
      </c>
      <c r="AW677" s="20">
        <f>AI677*'lista, wskaźniki'!$F$43</f>
        <v>0</v>
      </c>
      <c r="AX677" s="20">
        <f>AI677*'lista, wskaźniki'!$F$44</f>
        <v>0</v>
      </c>
      <c r="AY677" s="20">
        <f>AK677*'lista, wskaźniki'!$F$26</f>
        <v>0</v>
      </c>
      <c r="AZ677" s="20">
        <f t="shared" si="294"/>
        <v>0</v>
      </c>
      <c r="BA677" s="20">
        <f t="shared" si="295"/>
        <v>0</v>
      </c>
      <c r="BB677" s="20">
        <f t="shared" si="296"/>
        <v>0</v>
      </c>
      <c r="BC677" s="20">
        <f t="shared" si="297"/>
        <v>0</v>
      </c>
      <c r="BD677" s="942"/>
      <c r="BE677" s="942"/>
      <c r="BF677" s="942"/>
      <c r="BG677" s="942"/>
      <c r="BH677" s="21"/>
      <c r="BI677" s="942"/>
      <c r="BJ677" s="21"/>
      <c r="BK677" s="942"/>
      <c r="BL677" s="21"/>
      <c r="BM677" s="21"/>
      <c r="BN677" s="21"/>
      <c r="BO677" s="21"/>
      <c r="BP677" s="21"/>
      <c r="BQ677" s="21"/>
      <c r="BR677" s="21"/>
      <c r="BS677" s="1006"/>
      <c r="BT677" s="1006"/>
      <c r="BU677" s="1006"/>
      <c r="BV677" s="1006"/>
      <c r="BW677" s="1006"/>
      <c r="BX677" s="1006"/>
      <c r="BY677" s="1009"/>
      <c r="CA677" s="365" t="b">
        <f t="shared" si="298"/>
        <v>0</v>
      </c>
      <c r="CB677" s="365" t="b">
        <f t="shared" si="299"/>
        <v>0</v>
      </c>
      <c r="CC677" s="365" t="b">
        <f t="shared" si="300"/>
        <v>0</v>
      </c>
      <c r="CD677" s="365" t="b">
        <f t="shared" si="301"/>
        <v>0</v>
      </c>
      <c r="CE677" s="365">
        <f t="shared" si="302"/>
        <v>0</v>
      </c>
      <c r="CF677" s="365" t="b">
        <f t="shared" si="303"/>
        <v>0</v>
      </c>
      <c r="CG677" s="365" t="b">
        <f t="shared" si="304"/>
        <v>0</v>
      </c>
      <c r="CH677" s="365" t="b">
        <f t="shared" si="305"/>
        <v>0</v>
      </c>
      <c r="CI677" s="72" t="b">
        <f t="shared" si="306"/>
        <v>0</v>
      </c>
      <c r="CJ677" s="72" t="b">
        <f t="shared" si="307"/>
        <v>0</v>
      </c>
      <c r="CK677" s="72" t="b">
        <f t="shared" si="308"/>
        <v>0</v>
      </c>
      <c r="CL677" s="72">
        <f t="shared" si="309"/>
        <v>0</v>
      </c>
      <c r="CM677" s="72">
        <f t="shared" si="310"/>
        <v>0</v>
      </c>
      <c r="CN677" s="72" t="b">
        <f t="shared" si="311"/>
        <v>0</v>
      </c>
      <c r="CP677" s="13">
        <f t="shared" si="312"/>
        <v>0</v>
      </c>
      <c r="CQ677" s="13" t="b">
        <f t="shared" si="313"/>
        <v>0</v>
      </c>
      <c r="CR677" s="13" t="b">
        <f t="shared" si="314"/>
        <v>0</v>
      </c>
      <c r="CS677" s="13" t="b">
        <f t="shared" si="320"/>
        <v>0</v>
      </c>
      <c r="CT677" s="13" t="b">
        <f t="shared" si="319"/>
        <v>0</v>
      </c>
      <c r="CU677" s="13" t="b">
        <f t="shared" si="321"/>
        <v>0</v>
      </c>
      <c r="CV677" s="13" t="b">
        <f t="shared" si="315"/>
        <v>0</v>
      </c>
      <c r="CW677" s="13" t="b">
        <f t="shared" si="316"/>
        <v>0</v>
      </c>
      <c r="CX677" s="13" t="b">
        <f t="shared" si="317"/>
        <v>0</v>
      </c>
      <c r="CY677" s="13" t="b">
        <f t="shared" si="318"/>
        <v>0</v>
      </c>
    </row>
    <row r="678" spans="1:103" ht="15" thickBot="1">
      <c r="A678" s="931">
        <v>136</v>
      </c>
      <c r="B678" s="940" t="s">
        <v>235</v>
      </c>
      <c r="C678" s="940"/>
      <c r="D678" s="940" t="s">
        <v>1</v>
      </c>
      <c r="E678" s="940" t="s">
        <v>5</v>
      </c>
      <c r="F678" s="940">
        <v>9</v>
      </c>
      <c r="G678" s="940">
        <v>9</v>
      </c>
      <c r="H678" s="940"/>
      <c r="I678" s="940"/>
      <c r="J678" s="940">
        <v>120</v>
      </c>
      <c r="K678" s="940">
        <v>6</v>
      </c>
      <c r="L678" s="940" t="s">
        <v>16</v>
      </c>
      <c r="M678" s="940">
        <v>100</v>
      </c>
      <c r="N678" s="940" t="s">
        <v>16</v>
      </c>
      <c r="O678" s="174"/>
      <c r="P678" s="940" t="s">
        <v>16</v>
      </c>
      <c r="Q678" s="940">
        <f>IF(I678="&lt;1966",'lista, wskaźniki'!$G$4,IF(I678="1967-1985",'lista, wskaźniki'!$G$5,IF(I678="1986-1992",'lista, wskaźniki'!$G$6,IF(I678="1993-1996",'lista, wskaźniki'!$G$7,IF(I678="&gt;1997",'lista, wskaźniki'!$G$8,IF(I678=0,'lista, wskaźniki'!$G$4))))))</f>
        <v>290</v>
      </c>
      <c r="R678" s="940" t="s">
        <v>21</v>
      </c>
      <c r="S678" s="940" t="s">
        <v>27</v>
      </c>
      <c r="T678" s="940">
        <v>21</v>
      </c>
      <c r="U678" s="940">
        <v>2012</v>
      </c>
      <c r="V678" s="940"/>
      <c r="W678" s="19" t="s">
        <v>35</v>
      </c>
      <c r="X678" s="19" t="s">
        <v>39</v>
      </c>
      <c r="Y678" s="19" t="s">
        <v>42</v>
      </c>
      <c r="Z678" s="19"/>
      <c r="AA678" s="19" t="s">
        <v>35</v>
      </c>
      <c r="AB678" s="54">
        <v>2</v>
      </c>
      <c r="AC678" s="54"/>
      <c r="AD678" s="19">
        <v>1600</v>
      </c>
      <c r="AE678" s="940">
        <v>12</v>
      </c>
      <c r="AF678" s="334">
        <f t="shared" si="293"/>
        <v>60.213999999999999</v>
      </c>
      <c r="AG678" s="308">
        <f>IF(R678="kompletna",Q678*J678*0.0036*'lista, wskaźniki'!$F$13, IF(R678="częściowa",Q678*J678*0.0036*'lista, wskaźniki'!$F$14, IF(R678="brak",Q678*J678*0.0036*'lista, wskaźniki'!$F$15,)))</f>
        <v>75.167999999999992</v>
      </c>
      <c r="AH678" s="334">
        <f>IF(Y678="inne",K678*'lista, wskaźniki'!$E$35,IF(Y678="to samo źródło",0,IF(Y678=0,0)))</f>
        <v>0</v>
      </c>
      <c r="AI678" s="334" t="b">
        <f>IF(AA678="gaz z sieci",AC678*'lista, wskaźniki'!$D$21)</f>
        <v>0</v>
      </c>
      <c r="AJ678" s="272">
        <f>IF(AA678="węgiel",AB678*'lista, wskaźniki'!$D$20, IF('Sektor mieszkaniowy'!AA678="drewno",'Sektor mieszkaniowy'!AB678*'lista, wskaźniki'!$D$22,IF('Sektor mieszkaniowy'!AA678="pellet",AB678*'lista, wskaźniki'!$D$23,IF('Sektor mieszkaniowy'!AA678="gaz z sieci",AB678*'lista, wskaźniki'!$D$21,IF('Sektor mieszkaniowy'!AA678="olej opałowy",'Sektor mieszkaniowy'!AB678*'lista, wskaźniki'!$D$24)))))</f>
        <v>45.26</v>
      </c>
      <c r="AK678" s="1001"/>
      <c r="AL678" s="940">
        <v>1800</v>
      </c>
      <c r="AM678" s="20">
        <f>IF(AA678="węgiel",AF678*1/3.6*'lista, wskaźniki'!$F$20,IF(AA678="drewno",AF678*1/3.6*'lista, wskaźniki'!$F$22,IF(AA678="pellet",AF678*1/3.6*'lista, wskaźniki'!$F$23,IF(AA678="gaz z sieci",AF678*1/3.6*'lista, wskaźniki'!$F$21,IF(AA678="olej opałowy",AF678*1/3.6*'lista, wskaźniki'!$F$24,0)))))</f>
        <v>5.7040722199999996</v>
      </c>
      <c r="AN678" s="20">
        <f>IF(AA678="węgiel",AF678*'lista, wskaźniki'!$E$42,IF(AA678="drewno",AF678*'lista, wskaźniki'!$G$42,IF(AA678="pellet",AF678*'lista, wskaźniki'!$H$42,IF(AA678="gaz z sieci",AF678*'lista, wskaźniki'!$F$42,IF(AA678="olej opałowy",AF678*'lista, wskaźniki'!$I$42,0)))))</f>
        <v>2.288132E-2</v>
      </c>
      <c r="AO678" s="20">
        <f>IF(AA678="węgiel",AF678*'lista, wskaźniki'!$E$43,IF(AA678="drewno",AF678*'lista, wskaźniki'!$G$43,IF(AA678="pellet",AF678*'lista, wskaźniki'!$H$43,IF(AA678="gaz z sieci",AF678*'lista, wskaźniki'!$F$43,IF(AA678="olej opałowy",AF678*'lista, wskaźniki'!$I$43,0)))))</f>
        <v>2.1677040000000002E-2</v>
      </c>
      <c r="AP678" s="20">
        <f>IF(AA678="węgiel",AF678*'lista, wskaźniki'!$E$44,IF(AA678="drewno",AF678*'lista, wskaźniki'!$G$44,IF(AA678="pellet",AF678*'lista, wskaźniki'!$H$44,IF(AA678="gaz z sieci",AF678*'lista, wskaźniki'!$F$44,IF(AA678="olej opałowy",AF678*'lista, wskaźniki'!$I$44,0)))))</f>
        <v>1.6257780000000001E-5</v>
      </c>
      <c r="AQ678" s="20" t="b">
        <f>IF(Z678="gaz",AH678*1/3.6*'lista, wskaźniki'!$F$21,IF(Z678="energia elektryczna",AH678*1/3.6*'lista, wskaźniki'!$F$26))</f>
        <v>0</v>
      </c>
      <c r="AR678" s="20" t="b">
        <f>IF(Z678="gaz",AH678*'lista, wskaźniki'!$F$42,IF(Z678="energia elektryczna",AH678*0))</f>
        <v>0</v>
      </c>
      <c r="AS678" s="20" t="b">
        <f>IF(Z678="gaz",AH678*'lista, wskaźniki'!$F$43,IF(Z678="energia elektryczna",AH678*0))</f>
        <v>0</v>
      </c>
      <c r="AT678" s="20" t="b">
        <f>IF(Z678="gaz",AH678*'lista, wskaźniki'!$F$44,IF(Z678="energia elektryczna",AH678*0))</f>
        <v>0</v>
      </c>
      <c r="AU678" s="20">
        <f>AI678*1/3.6*'lista, wskaźniki'!$F$21</f>
        <v>0</v>
      </c>
      <c r="AV678" s="20">
        <f>AI678*'lista, wskaźniki'!$F$42</f>
        <v>0</v>
      </c>
      <c r="AW678" s="20">
        <f>AI678*'lista, wskaźniki'!$F$43</f>
        <v>0</v>
      </c>
      <c r="AX678" s="20">
        <f>AI678*'lista, wskaźniki'!$F$44</f>
        <v>0</v>
      </c>
      <c r="AY678" s="20">
        <f>AK678*'lista, wskaźniki'!$F$26</f>
        <v>0</v>
      </c>
      <c r="AZ678" s="20">
        <f t="shared" si="294"/>
        <v>5.7040722199999996</v>
      </c>
      <c r="BA678" s="20">
        <f t="shared" si="295"/>
        <v>2.288132E-2</v>
      </c>
      <c r="BB678" s="20">
        <f t="shared" si="296"/>
        <v>2.1677040000000002E-2</v>
      </c>
      <c r="BC678" s="20">
        <f t="shared" si="297"/>
        <v>1.6257780000000001E-5</v>
      </c>
      <c r="BD678" s="940"/>
      <c r="BE678" s="940"/>
      <c r="BF678" s="940" t="s">
        <v>17</v>
      </c>
      <c r="BG678" s="940"/>
      <c r="BH678" s="19"/>
      <c r="BI678" s="940" t="s">
        <v>16</v>
      </c>
      <c r="BJ678" s="19" t="s">
        <v>52</v>
      </c>
      <c r="BK678" s="940" t="s">
        <v>17</v>
      </c>
      <c r="BL678" s="19"/>
      <c r="BM678" s="19"/>
      <c r="BN678" s="19"/>
      <c r="BO678" s="19" t="s">
        <v>57</v>
      </c>
      <c r="BP678" s="19" t="s">
        <v>52</v>
      </c>
      <c r="BQ678" s="19" t="s">
        <v>120</v>
      </c>
      <c r="BR678" s="19">
        <v>1</v>
      </c>
      <c r="BS678" s="1004">
        <v>10000</v>
      </c>
      <c r="BT678" s="1004"/>
      <c r="BU678" s="1004">
        <v>3000</v>
      </c>
      <c r="BV678" s="1004"/>
      <c r="BW678" s="1004"/>
      <c r="BX678" s="1004">
        <v>12000</v>
      </c>
      <c r="BY678" s="1007"/>
      <c r="CA678" s="365">
        <f t="shared" si="298"/>
        <v>60.213999999999999</v>
      </c>
      <c r="CB678" s="365" t="b">
        <f t="shared" si="299"/>
        <v>0</v>
      </c>
      <c r="CC678" s="365" t="b">
        <f t="shared" si="300"/>
        <v>0</v>
      </c>
      <c r="CD678" s="365" t="b">
        <f t="shared" si="301"/>
        <v>0</v>
      </c>
      <c r="CE678" s="365" t="b">
        <f t="shared" si="302"/>
        <v>0</v>
      </c>
      <c r="CF678" s="365" t="b">
        <f t="shared" si="303"/>
        <v>0</v>
      </c>
      <c r="CG678" s="365" t="b">
        <f t="shared" si="304"/>
        <v>0</v>
      </c>
      <c r="CH678" s="365" t="b">
        <f t="shared" si="305"/>
        <v>0</v>
      </c>
      <c r="CI678" s="72">
        <f t="shared" si="306"/>
        <v>60.213999999999999</v>
      </c>
      <c r="CJ678" s="72" t="b">
        <f t="shared" si="307"/>
        <v>0</v>
      </c>
      <c r="CK678" s="72" t="b">
        <f t="shared" si="308"/>
        <v>0</v>
      </c>
      <c r="CL678" s="72">
        <f t="shared" si="309"/>
        <v>0</v>
      </c>
      <c r="CM678" s="72" t="b">
        <f t="shared" si="310"/>
        <v>0</v>
      </c>
      <c r="CN678" s="72" t="b">
        <f t="shared" si="311"/>
        <v>0</v>
      </c>
      <c r="CP678" s="13">
        <f t="shared" si="312"/>
        <v>120</v>
      </c>
      <c r="CQ678" s="13">
        <f t="shared" si="313"/>
        <v>120</v>
      </c>
      <c r="CR678" s="13" t="b">
        <f t="shared" si="314"/>
        <v>0</v>
      </c>
      <c r="CS678" s="13" t="b">
        <f t="shared" si="320"/>
        <v>0</v>
      </c>
      <c r="CT678" s="13" t="b">
        <f t="shared" si="319"/>
        <v>0</v>
      </c>
      <c r="CU678" s="13" t="b">
        <f t="shared" si="321"/>
        <v>0</v>
      </c>
      <c r="CV678" s="13" t="b">
        <f t="shared" si="315"/>
        <v>0</v>
      </c>
      <c r="CW678" s="13" t="b">
        <f t="shared" si="316"/>
        <v>0</v>
      </c>
      <c r="CX678" s="13" t="b">
        <f t="shared" si="317"/>
        <v>0</v>
      </c>
      <c r="CY678" s="13" t="b">
        <f t="shared" si="318"/>
        <v>0</v>
      </c>
    </row>
    <row r="679" spans="1:103" ht="15" thickBot="1">
      <c r="A679" s="932"/>
      <c r="B679" s="941"/>
      <c r="C679" s="941"/>
      <c r="D679" s="941"/>
      <c r="E679" s="941"/>
      <c r="F679" s="941"/>
      <c r="G679" s="941"/>
      <c r="H679" s="941"/>
      <c r="I679" s="941"/>
      <c r="J679" s="941"/>
      <c r="K679" s="941"/>
      <c r="L679" s="941"/>
      <c r="M679" s="941"/>
      <c r="N679" s="941"/>
      <c r="O679" s="175"/>
      <c r="P679" s="941"/>
      <c r="Q679" s="941"/>
      <c r="R679" s="941"/>
      <c r="S679" s="941"/>
      <c r="T679" s="941"/>
      <c r="U679" s="941"/>
      <c r="V679" s="941"/>
      <c r="W679" s="20" t="s">
        <v>36</v>
      </c>
      <c r="X679" s="20"/>
      <c r="Y679" s="20"/>
      <c r="Z679" s="20"/>
      <c r="AA679" s="20" t="s">
        <v>36</v>
      </c>
      <c r="AB679" s="22">
        <v>20</v>
      </c>
      <c r="AC679" s="22"/>
      <c r="AD679" s="20">
        <v>1600</v>
      </c>
      <c r="AE679" s="941"/>
      <c r="AF679" s="334">
        <f t="shared" si="293"/>
        <v>193.584</v>
      </c>
      <c r="AG679" s="308">
        <f>AG678</f>
        <v>75.167999999999992</v>
      </c>
      <c r="AH679" s="334">
        <f>IF(Y679="inne",K679*'lista, wskaźniki'!$E$35,IF(Y679="to samo źródło",0,IF(Y679=0,0)))</f>
        <v>0</v>
      </c>
      <c r="AI679" s="334" t="b">
        <f>IF(AA679="gaz z sieci",AC679*'lista, wskaźniki'!$D$21)</f>
        <v>0</v>
      </c>
      <c r="AJ679" s="272">
        <f>IF(AA679="węgiel",AB679*'lista, wskaźniki'!$D$20, IF('Sektor mieszkaniowy'!AA679="drewno",'Sektor mieszkaniowy'!AB679*'lista, wskaźniki'!$D$22,IF('Sektor mieszkaniowy'!AA679="pellet",AB679*'lista, wskaźniki'!$D$23,IF('Sektor mieszkaniowy'!AA679="gaz z sieci",AB679*'lista, wskaźniki'!$D$21,IF('Sektor mieszkaniowy'!AA679="olej opałowy",'Sektor mieszkaniowy'!AB679*'lista, wskaźniki'!$D$24)))))</f>
        <v>312</v>
      </c>
      <c r="AK679" s="1002"/>
      <c r="AL679" s="941"/>
      <c r="AM679" s="20">
        <f>IF(AA679="węgiel",AF679*1/3.6*'lista, wskaźniki'!$F$20,IF(AA679="drewno",AF679*1/3.6*'lista, wskaźniki'!$F$22,IF(AA679="pellet",AF679*1/3.6*'lista, wskaźniki'!$F$23,IF(AA679="gaz z sieci",AF679*1/3.6*'lista, wskaźniki'!$F$21,IF(AA679="olej opałowy",AF679*1/3.6*'lista, wskaźniki'!$F$24,0)))))</f>
        <v>0</v>
      </c>
      <c r="AN679" s="20">
        <f>IF(AA679="węgiel",AF679*'lista, wskaźniki'!$E$42,IF(AA679="drewno",AF679*'lista, wskaźniki'!$G$42,IF(AA679="pellet",AF679*'lista, wskaźniki'!$H$42,IF(AA679="gaz z sieci",AF679*'lista, wskaźniki'!$F$42,IF(AA679="olej opałowy",AF679*'lista, wskaźniki'!$I$42,0)))))</f>
        <v>0.15680304</v>
      </c>
      <c r="AO679" s="20">
        <f>IF(AA679="węgiel",AF679*'lista, wskaźniki'!$E$43,IF(AA679="drewno",AF679*'lista, wskaźniki'!$G$43,IF(AA679="pellet",AF679*'lista, wskaźniki'!$H$43,IF(AA679="gaz z sieci",AF679*'lista, wskaźniki'!$F$43,IF(AA679="olej opałowy",AF679*'lista, wskaźniki'!$I$43,0)))))</f>
        <v>0.15680304</v>
      </c>
      <c r="AP679" s="20">
        <f>IF(AA679="węgiel",AF679*'lista, wskaźniki'!$E$44,IF(AA679="drewno",AF679*'lista, wskaźniki'!$G$44,IF(AA679="pellet",AF679*'lista, wskaźniki'!$H$44,IF(AA679="gaz z sieci",AF679*'lista, wskaźniki'!$F$44,IF(AA679="olej opałowy",AF679*'lista, wskaźniki'!$I$44,0)))))</f>
        <v>4.8395999999999995E-5</v>
      </c>
      <c r="AQ679" s="20" t="b">
        <f>IF(Z679="gaz",AH679*1/3.6*'lista, wskaźniki'!$F$21,IF(Z679="energia elektryczna",AH679*1/3.6*'lista, wskaźniki'!$F$26))</f>
        <v>0</v>
      </c>
      <c r="AR679" s="20" t="b">
        <f>IF(Z679="gaz",AH679*'lista, wskaźniki'!$F$42,IF(Z679="energia elektryczna",AH679*0))</f>
        <v>0</v>
      </c>
      <c r="AS679" s="20" t="b">
        <f>IF(Z679="gaz",AH679*'lista, wskaźniki'!$F$43,IF(Z679="energia elektryczna",AH679*0))</f>
        <v>0</v>
      </c>
      <c r="AT679" s="20" t="b">
        <f>IF(Z679="gaz",AH679*'lista, wskaźniki'!$F$44,IF(Z679="energia elektryczna",AH679*0))</f>
        <v>0</v>
      </c>
      <c r="AU679" s="20">
        <f>AI679*1/3.6*'lista, wskaźniki'!$F$21</f>
        <v>0</v>
      </c>
      <c r="AV679" s="20">
        <f>AI679*'lista, wskaźniki'!$F$42</f>
        <v>0</v>
      </c>
      <c r="AW679" s="20">
        <f>AI679*'lista, wskaźniki'!$F$43</f>
        <v>0</v>
      </c>
      <c r="AX679" s="20">
        <f>AI679*'lista, wskaźniki'!$F$44</f>
        <v>0</v>
      </c>
      <c r="AY679" s="20">
        <f>AK679*'lista, wskaźniki'!$F$26</f>
        <v>0</v>
      </c>
      <c r="AZ679" s="20">
        <f t="shared" si="294"/>
        <v>0</v>
      </c>
      <c r="BA679" s="20">
        <f t="shared" si="295"/>
        <v>0.15680304</v>
      </c>
      <c r="BB679" s="20">
        <f t="shared" si="296"/>
        <v>0.15680304</v>
      </c>
      <c r="BC679" s="20">
        <f t="shared" si="297"/>
        <v>4.8395999999999995E-5</v>
      </c>
      <c r="BD679" s="941"/>
      <c r="BE679" s="941"/>
      <c r="BF679" s="941"/>
      <c r="BG679" s="941"/>
      <c r="BH679" s="20"/>
      <c r="BI679" s="941"/>
      <c r="BJ679" s="20"/>
      <c r="BK679" s="941"/>
      <c r="BL679" s="20"/>
      <c r="BM679" s="20"/>
      <c r="BN679" s="20"/>
      <c r="BO679" s="20"/>
      <c r="BP679" s="20"/>
      <c r="BQ679" s="20" t="s">
        <v>121</v>
      </c>
      <c r="BR679" s="20">
        <v>1</v>
      </c>
      <c r="BS679" s="1005"/>
      <c r="BT679" s="1005"/>
      <c r="BU679" s="1005"/>
      <c r="BV679" s="1005"/>
      <c r="BW679" s="1005"/>
      <c r="BX679" s="1005"/>
      <c r="BY679" s="1008"/>
      <c r="CA679" s="365" t="b">
        <f t="shared" si="298"/>
        <v>0</v>
      </c>
      <c r="CB679" s="365">
        <f t="shared" si="299"/>
        <v>193.584</v>
      </c>
      <c r="CC679" s="365" t="b">
        <f t="shared" si="300"/>
        <v>0</v>
      </c>
      <c r="CD679" s="365" t="b">
        <f t="shared" si="301"/>
        <v>0</v>
      </c>
      <c r="CE679" s="365" t="b">
        <f t="shared" si="302"/>
        <v>0</v>
      </c>
      <c r="CF679" s="365" t="b">
        <f t="shared" si="303"/>
        <v>0</v>
      </c>
      <c r="CG679" s="365" t="b">
        <f t="shared" si="304"/>
        <v>0</v>
      </c>
      <c r="CH679" s="365" t="b">
        <f t="shared" si="305"/>
        <v>0</v>
      </c>
      <c r="CI679" s="72" t="b">
        <f t="shared" si="306"/>
        <v>0</v>
      </c>
      <c r="CJ679" s="72">
        <f t="shared" si="307"/>
        <v>193.584</v>
      </c>
      <c r="CK679" s="72" t="b">
        <f t="shared" si="308"/>
        <v>0</v>
      </c>
      <c r="CL679" s="72">
        <f t="shared" si="309"/>
        <v>0</v>
      </c>
      <c r="CM679" s="72" t="b">
        <f t="shared" si="310"/>
        <v>0</v>
      </c>
      <c r="CN679" s="72" t="b">
        <f t="shared" si="311"/>
        <v>0</v>
      </c>
      <c r="CP679" s="13">
        <f t="shared" si="312"/>
        <v>0</v>
      </c>
      <c r="CQ679" s="13" t="b">
        <f t="shared" si="313"/>
        <v>0</v>
      </c>
      <c r="CR679" s="13" t="b">
        <f t="shared" si="314"/>
        <v>0</v>
      </c>
      <c r="CS679" s="13" t="b">
        <f t="shared" si="320"/>
        <v>0</v>
      </c>
      <c r="CT679" s="13" t="b">
        <f t="shared" si="319"/>
        <v>0</v>
      </c>
      <c r="CU679" s="13" t="b">
        <f t="shared" si="321"/>
        <v>0</v>
      </c>
      <c r="CV679" s="13" t="b">
        <f t="shared" si="315"/>
        <v>0</v>
      </c>
      <c r="CW679" s="13" t="b">
        <f t="shared" si="316"/>
        <v>0</v>
      </c>
      <c r="CX679" s="13" t="b">
        <f t="shared" si="317"/>
        <v>0</v>
      </c>
      <c r="CY679" s="13" t="b">
        <f t="shared" si="318"/>
        <v>0</v>
      </c>
    </row>
    <row r="680" spans="1:103" ht="15" thickBot="1">
      <c r="A680" s="932"/>
      <c r="B680" s="941"/>
      <c r="C680" s="941"/>
      <c r="D680" s="941"/>
      <c r="E680" s="941"/>
      <c r="F680" s="941"/>
      <c r="G680" s="941"/>
      <c r="H680" s="941"/>
      <c r="I680" s="941"/>
      <c r="J680" s="941"/>
      <c r="K680" s="941"/>
      <c r="L680" s="941"/>
      <c r="M680" s="941"/>
      <c r="N680" s="941"/>
      <c r="O680" s="175"/>
      <c r="P680" s="941"/>
      <c r="Q680" s="941"/>
      <c r="R680" s="941"/>
      <c r="S680" s="941"/>
      <c r="T680" s="941"/>
      <c r="U680" s="941"/>
      <c r="V680" s="941"/>
      <c r="W680" s="20"/>
      <c r="X680" s="20"/>
      <c r="Y680" s="20"/>
      <c r="Z680" s="20"/>
      <c r="AA680" s="20" t="s">
        <v>50</v>
      </c>
      <c r="AB680" s="22"/>
      <c r="AC680" s="22"/>
      <c r="AD680" s="20"/>
      <c r="AE680" s="941"/>
      <c r="AF680" s="334">
        <f t="shared" si="293"/>
        <v>0</v>
      </c>
      <c r="AG680" s="272">
        <f>IF(R680="kompletna",Q680*J680*0.0036*'lista, wskaźniki'!$F$13, IF(R680="częściowa",Q680*J680*0.0036*'lista, wskaźniki'!$F$14, IF(R680="brak",Q680*J680*0.0036*'lista, wskaźniki'!$F$15,)))</f>
        <v>0</v>
      </c>
      <c r="AH680" s="334">
        <f>IF(Y680="inne",K680*'lista, wskaźniki'!$E$35,IF(Y680="to samo źródło",0,IF(Y680=0,0)))</f>
        <v>0</v>
      </c>
      <c r="AI680" s="334" t="b">
        <f>IF(AA680="gaz z sieci",AC680*'lista, wskaźniki'!$D$21)</f>
        <v>0</v>
      </c>
      <c r="AJ680" s="272">
        <f>IF(AA680="węgiel",AB680*'lista, wskaźniki'!$D$20, IF('Sektor mieszkaniowy'!AA680="drewno",'Sektor mieszkaniowy'!AB680*'lista, wskaźniki'!$D$22,IF('Sektor mieszkaniowy'!AA680="pellet",AB680*'lista, wskaźniki'!$D$23,IF('Sektor mieszkaniowy'!AA680="gaz z sieci",AB680*'lista, wskaźniki'!$D$21,IF('Sektor mieszkaniowy'!AA680="olej opałowy",'Sektor mieszkaniowy'!AB680*'lista, wskaźniki'!$D$24)))))</f>
        <v>0</v>
      </c>
      <c r="AK680" s="1002"/>
      <c r="AL680" s="941"/>
      <c r="AM680" s="20">
        <f>IF(AA680="węgiel",AF680*1/3.6*'lista, wskaźniki'!$F$20,IF(AA680="drewno",AF680*1/3.6*'lista, wskaźniki'!$F$22,IF(AA680="pellet",AF680*1/3.6*'lista, wskaźniki'!$F$23,IF(AA680="gaz z sieci",AF680*1/3.6*'lista, wskaźniki'!$F$21,IF(AA680="olej opałowy",AF680*1/3.6*'lista, wskaźniki'!$F$24,0)))))</f>
        <v>0</v>
      </c>
      <c r="AN680" s="20">
        <f>IF(AA680="węgiel",AF680*'lista, wskaźniki'!$E$42,IF(AA680="drewno",AF680*'lista, wskaźniki'!$G$42,IF(AA680="pellet",AF680*'lista, wskaźniki'!$H$42,IF(AA680="gaz z sieci",AF680*'lista, wskaźniki'!$F$42,IF(AA680="olej opałowy",AF680*'lista, wskaźniki'!$I$42,0)))))</f>
        <v>0</v>
      </c>
      <c r="AO680" s="20">
        <f>IF(AA680="węgiel",AF680*'lista, wskaźniki'!$E$43,IF(AA680="drewno",AF680*'lista, wskaźniki'!$G$43,IF(AA680="pellet",AF680*'lista, wskaźniki'!$H$43,IF(AA680="gaz z sieci",AF680*'lista, wskaźniki'!$F$43,IF(AA680="olej opałowy",AF680*'lista, wskaźniki'!$I$43,0)))))</f>
        <v>0</v>
      </c>
      <c r="AP680" s="20">
        <f>IF(AA680="węgiel",AF680*'lista, wskaźniki'!$E$44,IF(AA680="drewno",AF680*'lista, wskaźniki'!$G$44,IF(AA680="pellet",AF680*'lista, wskaźniki'!$H$44,IF(AA680="gaz z sieci",AF680*'lista, wskaźniki'!$F$44,IF(AA680="olej opałowy",AF680*'lista, wskaźniki'!$I$44,0)))))</f>
        <v>0</v>
      </c>
      <c r="AQ680" s="20" t="b">
        <f>IF(Z680="gaz",AH680*1/3.6*'lista, wskaźniki'!$F$21,IF(Z680="energia elektryczna",AH680*1/3.6*'lista, wskaźniki'!$F$26))</f>
        <v>0</v>
      </c>
      <c r="AR680" s="20" t="b">
        <f>IF(Z680="gaz",AH680*'lista, wskaźniki'!$F$42,IF(Z680="energia elektryczna",AH680*0))</f>
        <v>0</v>
      </c>
      <c r="AS680" s="20" t="b">
        <f>IF(Z680="gaz",AH680*'lista, wskaźniki'!$F$43,IF(Z680="energia elektryczna",AH680*0))</f>
        <v>0</v>
      </c>
      <c r="AT680" s="20" t="b">
        <f>IF(Z680="gaz",AH680*'lista, wskaźniki'!$F$44,IF(Z680="energia elektryczna",AH680*0))</f>
        <v>0</v>
      </c>
      <c r="AU680" s="20">
        <f>AI680*1/3.6*'lista, wskaźniki'!$F$21</f>
        <v>0</v>
      </c>
      <c r="AV680" s="20">
        <f>AI680*'lista, wskaźniki'!$F$42</f>
        <v>0</v>
      </c>
      <c r="AW680" s="20">
        <f>AI680*'lista, wskaźniki'!$F$43</f>
        <v>0</v>
      </c>
      <c r="AX680" s="20">
        <f>AI680*'lista, wskaźniki'!$F$44</f>
        <v>0</v>
      </c>
      <c r="AY680" s="20">
        <f>AK680*'lista, wskaźniki'!$F$26</f>
        <v>0</v>
      </c>
      <c r="AZ680" s="20">
        <f t="shared" si="294"/>
        <v>0</v>
      </c>
      <c r="BA680" s="20">
        <f t="shared" si="295"/>
        <v>0</v>
      </c>
      <c r="BB680" s="20">
        <f t="shared" si="296"/>
        <v>0</v>
      </c>
      <c r="BC680" s="20">
        <f t="shared" si="297"/>
        <v>0</v>
      </c>
      <c r="BD680" s="941"/>
      <c r="BE680" s="941"/>
      <c r="BF680" s="941"/>
      <c r="BG680" s="941"/>
      <c r="BH680" s="20"/>
      <c r="BI680" s="941"/>
      <c r="BJ680" s="20"/>
      <c r="BK680" s="941"/>
      <c r="BL680" s="20"/>
      <c r="BM680" s="20"/>
      <c r="BN680" s="20"/>
      <c r="BO680" s="20"/>
      <c r="BP680" s="20"/>
      <c r="BQ680" s="20"/>
      <c r="BR680" s="20"/>
      <c r="BS680" s="1005"/>
      <c r="BT680" s="1005"/>
      <c r="BU680" s="1005"/>
      <c r="BV680" s="1005"/>
      <c r="BW680" s="1005"/>
      <c r="BX680" s="1005"/>
      <c r="BY680" s="1008"/>
      <c r="CA680" s="365" t="b">
        <f t="shared" si="298"/>
        <v>0</v>
      </c>
      <c r="CB680" s="365" t="b">
        <f t="shared" si="299"/>
        <v>0</v>
      </c>
      <c r="CC680" s="365">
        <f t="shared" si="300"/>
        <v>0</v>
      </c>
      <c r="CD680" s="365" t="b">
        <f t="shared" si="301"/>
        <v>0</v>
      </c>
      <c r="CE680" s="365" t="b">
        <f t="shared" si="302"/>
        <v>0</v>
      </c>
      <c r="CF680" s="365" t="b">
        <f t="shared" si="303"/>
        <v>0</v>
      </c>
      <c r="CG680" s="365" t="b">
        <f t="shared" si="304"/>
        <v>0</v>
      </c>
      <c r="CH680" s="365" t="b">
        <f t="shared" si="305"/>
        <v>0</v>
      </c>
      <c r="CI680" s="72" t="b">
        <f t="shared" si="306"/>
        <v>0</v>
      </c>
      <c r="CJ680" s="72" t="b">
        <f t="shared" si="307"/>
        <v>0</v>
      </c>
      <c r="CK680" s="72">
        <f t="shared" si="308"/>
        <v>0</v>
      </c>
      <c r="CL680" s="72">
        <f t="shared" si="309"/>
        <v>0</v>
      </c>
      <c r="CM680" s="72" t="b">
        <f t="shared" si="310"/>
        <v>0</v>
      </c>
      <c r="CN680" s="72" t="b">
        <f t="shared" si="311"/>
        <v>0</v>
      </c>
      <c r="CP680" s="13">
        <f t="shared" si="312"/>
        <v>0</v>
      </c>
      <c r="CQ680" s="13" t="b">
        <f t="shared" si="313"/>
        <v>0</v>
      </c>
      <c r="CR680" s="13" t="b">
        <f t="shared" si="314"/>
        <v>0</v>
      </c>
      <c r="CS680" s="13" t="b">
        <f t="shared" si="320"/>
        <v>0</v>
      </c>
      <c r="CT680" s="13" t="b">
        <f t="shared" si="319"/>
        <v>0</v>
      </c>
      <c r="CU680" s="13" t="b">
        <f t="shared" si="321"/>
        <v>0</v>
      </c>
      <c r="CV680" s="13" t="b">
        <f t="shared" si="315"/>
        <v>0</v>
      </c>
      <c r="CW680" s="13" t="b">
        <f t="shared" si="316"/>
        <v>0</v>
      </c>
      <c r="CX680" s="13" t="b">
        <f t="shared" si="317"/>
        <v>0</v>
      </c>
      <c r="CY680" s="13" t="b">
        <f t="shared" si="318"/>
        <v>0</v>
      </c>
    </row>
    <row r="681" spans="1:103" ht="15" thickBot="1">
      <c r="A681" s="932"/>
      <c r="B681" s="941"/>
      <c r="C681" s="941"/>
      <c r="D681" s="941"/>
      <c r="E681" s="941"/>
      <c r="F681" s="941"/>
      <c r="G681" s="941"/>
      <c r="H681" s="941"/>
      <c r="I681" s="941"/>
      <c r="J681" s="941"/>
      <c r="K681" s="941"/>
      <c r="L681" s="941"/>
      <c r="M681" s="941"/>
      <c r="N681" s="941"/>
      <c r="O681" s="175"/>
      <c r="P681" s="941"/>
      <c r="Q681" s="941"/>
      <c r="R681" s="941"/>
      <c r="S681" s="941"/>
      <c r="T681" s="941"/>
      <c r="U681" s="941"/>
      <c r="V681" s="941"/>
      <c r="W681" s="20"/>
      <c r="X681" s="20"/>
      <c r="Y681" s="20"/>
      <c r="Z681" s="20"/>
      <c r="AA681" s="20" t="s">
        <v>38</v>
      </c>
      <c r="AB681" s="22"/>
      <c r="AC681" s="22"/>
      <c r="AD681" s="20"/>
      <c r="AE681" s="941"/>
      <c r="AF681" s="334">
        <f t="shared" si="293"/>
        <v>0</v>
      </c>
      <c r="AG681" s="272">
        <f>IF(R681="kompletna",Q681*J681*0.0036*'lista, wskaźniki'!$F$13, IF(R681="częściowa",Q681*J681*0.0036*'lista, wskaźniki'!$F$14, IF(R681="brak",Q681*J681*0.0036*'lista, wskaźniki'!$F$15,)))</f>
        <v>0</v>
      </c>
      <c r="AH681" s="334">
        <f>IF(Y681="inne",K681*'lista, wskaźniki'!$E$35,IF(Y681="to samo źródło",0,IF(Y681=0,0)))</f>
        <v>0</v>
      </c>
      <c r="AI681" s="334">
        <f>IF(AA681="gaz z sieci",AC681*'lista, wskaźniki'!$D$21)</f>
        <v>0</v>
      </c>
      <c r="AJ681" s="272">
        <f>IF(AA681="węgiel",AB681*'lista, wskaźniki'!$D$20, IF('Sektor mieszkaniowy'!AA681="drewno",'Sektor mieszkaniowy'!AB681*'lista, wskaźniki'!$D$22,IF('Sektor mieszkaniowy'!AA681="pellet",AB681*'lista, wskaźniki'!$D$23,IF('Sektor mieszkaniowy'!AA681="gaz z sieci",AB681*'lista, wskaźniki'!$D$21,IF('Sektor mieszkaniowy'!AA681="olej opałowy",'Sektor mieszkaniowy'!AB681*'lista, wskaźniki'!$D$24)))))</f>
        <v>0</v>
      </c>
      <c r="AK681" s="1002"/>
      <c r="AL681" s="941"/>
      <c r="AM681" s="20">
        <f>IF(AA681="węgiel",AF681*1/3.6*'lista, wskaźniki'!$F$20,IF(AA681="drewno",AF681*1/3.6*'lista, wskaźniki'!$F$22,IF(AA681="pellet",AF681*1/3.6*'lista, wskaźniki'!$F$23,IF(AA681="gaz z sieci",AF681*1/3.6*'lista, wskaźniki'!$F$21,IF(AA681="olej opałowy",AF681*1/3.6*'lista, wskaźniki'!$F$24,0)))))</f>
        <v>0</v>
      </c>
      <c r="AN681" s="20">
        <f>IF(AA681="węgiel",AF681*'lista, wskaźniki'!$E$42,IF(AA681="drewno",AF681*'lista, wskaźniki'!$G$42,IF(AA681="pellet",AF681*'lista, wskaźniki'!$H$42,IF(AA681="gaz z sieci",AF681*'lista, wskaźniki'!$F$42,IF(AA681="olej opałowy",AF681*'lista, wskaźniki'!$I$42,0)))))</f>
        <v>0</v>
      </c>
      <c r="AO681" s="20">
        <f>IF(AA681="węgiel",AF681*'lista, wskaźniki'!$E$43,IF(AA681="drewno",AF681*'lista, wskaźniki'!$G$43,IF(AA681="pellet",AF681*'lista, wskaźniki'!$H$43,IF(AA681="gaz z sieci",AF681*'lista, wskaźniki'!$F$43,IF(AA681="olej opałowy",AF681*'lista, wskaźniki'!$I$43,0)))))</f>
        <v>0</v>
      </c>
      <c r="AP681" s="20">
        <f>IF(AA681="węgiel",AF681*'lista, wskaźniki'!$E$44,IF(AA681="drewno",AF681*'lista, wskaźniki'!$G$44,IF(AA681="pellet",AF681*'lista, wskaźniki'!$H$44,IF(AA681="gaz z sieci",AF681*'lista, wskaźniki'!$F$44,IF(AA681="olej opałowy",AF681*'lista, wskaźniki'!$I$44,0)))))</f>
        <v>0</v>
      </c>
      <c r="AQ681" s="20" t="b">
        <f>IF(Z681="gaz",AH681*1/3.6*'lista, wskaźniki'!$F$21,IF(Z681="energia elektryczna",AH681*1/3.6*'lista, wskaźniki'!$F$26))</f>
        <v>0</v>
      </c>
      <c r="AR681" s="20" t="b">
        <f>IF(Z681="gaz",AH681*'lista, wskaźniki'!$F$42,IF(Z681="energia elektryczna",AH681*0))</f>
        <v>0</v>
      </c>
      <c r="AS681" s="20" t="b">
        <f>IF(Z681="gaz",AH681*'lista, wskaźniki'!$F$43,IF(Z681="energia elektryczna",AH681*0))</f>
        <v>0</v>
      </c>
      <c r="AT681" s="20" t="b">
        <f>IF(Z681="gaz",AH681*'lista, wskaźniki'!$F$44,IF(Z681="energia elektryczna",AH681*0))</f>
        <v>0</v>
      </c>
      <c r="AU681" s="20">
        <f>AI681*1/3.6*'lista, wskaźniki'!$F$21</f>
        <v>0</v>
      </c>
      <c r="AV681" s="20">
        <f>AI681*'lista, wskaźniki'!$F$42</f>
        <v>0</v>
      </c>
      <c r="AW681" s="20">
        <f>AI681*'lista, wskaźniki'!$F$43</f>
        <v>0</v>
      </c>
      <c r="AX681" s="20">
        <f>AI681*'lista, wskaźniki'!$F$44</f>
        <v>0</v>
      </c>
      <c r="AY681" s="20">
        <f>AK681*'lista, wskaźniki'!$F$26</f>
        <v>0</v>
      </c>
      <c r="AZ681" s="20">
        <f t="shared" si="294"/>
        <v>0</v>
      </c>
      <c r="BA681" s="20">
        <f t="shared" si="295"/>
        <v>0</v>
      </c>
      <c r="BB681" s="20">
        <f t="shared" si="296"/>
        <v>0</v>
      </c>
      <c r="BC681" s="20">
        <f t="shared" si="297"/>
        <v>0</v>
      </c>
      <c r="BD681" s="941"/>
      <c r="BE681" s="941"/>
      <c r="BF681" s="941"/>
      <c r="BG681" s="941"/>
      <c r="BH681" s="20"/>
      <c r="BI681" s="941"/>
      <c r="BJ681" s="20"/>
      <c r="BK681" s="941"/>
      <c r="BL681" s="20"/>
      <c r="BM681" s="20"/>
      <c r="BN681" s="20"/>
      <c r="BO681" s="20"/>
      <c r="BP681" s="20"/>
      <c r="BQ681" s="20"/>
      <c r="BR681" s="20"/>
      <c r="BS681" s="1005"/>
      <c r="BT681" s="1005"/>
      <c r="BU681" s="1005"/>
      <c r="BV681" s="1005"/>
      <c r="BW681" s="1005"/>
      <c r="BX681" s="1005"/>
      <c r="BY681" s="1008"/>
      <c r="CA681" s="365" t="b">
        <f t="shared" si="298"/>
        <v>0</v>
      </c>
      <c r="CB681" s="365" t="b">
        <f t="shared" si="299"/>
        <v>0</v>
      </c>
      <c r="CC681" s="365" t="b">
        <f t="shared" si="300"/>
        <v>0</v>
      </c>
      <c r="CD681" s="365">
        <f t="shared" si="301"/>
        <v>0</v>
      </c>
      <c r="CE681" s="365" t="b">
        <f t="shared" si="302"/>
        <v>0</v>
      </c>
      <c r="CF681" s="365" t="b">
        <f t="shared" si="303"/>
        <v>0</v>
      </c>
      <c r="CG681" s="365" t="b">
        <f t="shared" si="304"/>
        <v>0</v>
      </c>
      <c r="CH681" s="365">
        <f t="shared" si="305"/>
        <v>0</v>
      </c>
      <c r="CI681" s="72" t="b">
        <f t="shared" si="306"/>
        <v>0</v>
      </c>
      <c r="CJ681" s="72" t="b">
        <f t="shared" si="307"/>
        <v>0</v>
      </c>
      <c r="CK681" s="72" t="b">
        <f t="shared" si="308"/>
        <v>0</v>
      </c>
      <c r="CL681" s="72">
        <f t="shared" si="309"/>
        <v>0</v>
      </c>
      <c r="CM681" s="72" t="b">
        <f t="shared" si="310"/>
        <v>0</v>
      </c>
      <c r="CN681" s="72" t="b">
        <f t="shared" si="311"/>
        <v>0</v>
      </c>
      <c r="CP681" s="13">
        <f t="shared" si="312"/>
        <v>0</v>
      </c>
      <c r="CQ681" s="13" t="b">
        <f t="shared" si="313"/>
        <v>0</v>
      </c>
      <c r="CR681" s="13" t="b">
        <f t="shared" si="314"/>
        <v>0</v>
      </c>
      <c r="CS681" s="13" t="b">
        <f t="shared" si="320"/>
        <v>0</v>
      </c>
      <c r="CT681" s="13" t="b">
        <f t="shared" si="319"/>
        <v>0</v>
      </c>
      <c r="CU681" s="13" t="b">
        <f t="shared" si="321"/>
        <v>0</v>
      </c>
      <c r="CV681" s="13" t="b">
        <f t="shared" si="315"/>
        <v>0</v>
      </c>
      <c r="CW681" s="13" t="b">
        <f t="shared" si="316"/>
        <v>0</v>
      </c>
      <c r="CX681" s="13" t="b">
        <f t="shared" si="317"/>
        <v>0</v>
      </c>
      <c r="CY681" s="13" t="b">
        <f t="shared" si="318"/>
        <v>0</v>
      </c>
    </row>
    <row r="682" spans="1:103" ht="15" thickBot="1">
      <c r="A682" s="933"/>
      <c r="B682" s="942"/>
      <c r="C682" s="942"/>
      <c r="D682" s="942"/>
      <c r="E682" s="942"/>
      <c r="F682" s="942"/>
      <c r="G682" s="942"/>
      <c r="H682" s="942"/>
      <c r="I682" s="942"/>
      <c r="J682" s="942"/>
      <c r="K682" s="942"/>
      <c r="L682" s="942"/>
      <c r="M682" s="942"/>
      <c r="N682" s="942"/>
      <c r="O682" s="176"/>
      <c r="P682" s="942"/>
      <c r="Q682" s="942"/>
      <c r="R682" s="942"/>
      <c r="S682" s="942"/>
      <c r="T682" s="942"/>
      <c r="U682" s="942"/>
      <c r="V682" s="942"/>
      <c r="W682" s="21"/>
      <c r="X682" s="21"/>
      <c r="Y682" s="21"/>
      <c r="Z682" s="21"/>
      <c r="AA682" s="21" t="s">
        <v>37</v>
      </c>
      <c r="AB682" s="55"/>
      <c r="AC682" s="55"/>
      <c r="AD682" s="21"/>
      <c r="AE682" s="942"/>
      <c r="AF682" s="334">
        <f t="shared" si="293"/>
        <v>0</v>
      </c>
      <c r="AG682" s="272">
        <f>IF(R682="kompletna",Q682*J682*0.0036*'lista, wskaźniki'!$F$13, IF(R682="częściowa",Q682*J682*0.0036*'lista, wskaźniki'!$F$14, IF(R682="brak",Q682*J682*0.0036*'lista, wskaźniki'!$F$15,)))</f>
        <v>0</v>
      </c>
      <c r="AH682" s="334">
        <f>IF(Y682="inne",K682*'lista, wskaźniki'!$E$35,IF(Y682="to samo źródło",0,IF(Y682=0,0)))</f>
        <v>0</v>
      </c>
      <c r="AI682" s="334" t="b">
        <f>IF(AA682="gaz z sieci",AC682*'lista, wskaźniki'!$D$21)</f>
        <v>0</v>
      </c>
      <c r="AJ682" s="272">
        <f>IF(AA682="węgiel",AB682*'lista, wskaźniki'!$D$20, IF('Sektor mieszkaniowy'!AA682="drewno",'Sektor mieszkaniowy'!AB682*'lista, wskaźniki'!$D$22,IF('Sektor mieszkaniowy'!AA682="pellet",AB682*'lista, wskaźniki'!$D$23,IF('Sektor mieszkaniowy'!AA682="gaz z sieci",AB682*'lista, wskaźniki'!$D$21,IF('Sektor mieszkaniowy'!AA682="olej opałowy",'Sektor mieszkaniowy'!AB682*'lista, wskaźniki'!$D$24)))))</f>
        <v>0</v>
      </c>
      <c r="AK682" s="1003"/>
      <c r="AL682" s="942"/>
      <c r="AM682" s="20">
        <f>IF(AA682="węgiel",AF682*1/3.6*'lista, wskaźniki'!$F$20,IF(AA682="drewno",AF682*1/3.6*'lista, wskaźniki'!$F$22,IF(AA682="pellet",AF682*1/3.6*'lista, wskaźniki'!$F$23,IF(AA682="gaz z sieci",AF682*1/3.6*'lista, wskaźniki'!$F$21,IF(AA682="olej opałowy",AF682*1/3.6*'lista, wskaźniki'!$F$24,0)))))</f>
        <v>0</v>
      </c>
      <c r="AN682" s="20">
        <f>IF(AA682="węgiel",AF682*'lista, wskaźniki'!$E$42,IF(AA682="drewno",AF682*'lista, wskaźniki'!$G$42,IF(AA682="pellet",AF682*'lista, wskaźniki'!$H$42,IF(AA682="gaz z sieci",AF682*'lista, wskaźniki'!$F$42,IF(AA682="olej opałowy",AF682*'lista, wskaźniki'!$I$42,0)))))</f>
        <v>0</v>
      </c>
      <c r="AO682" s="20">
        <f>IF(AA682="węgiel",AF682*'lista, wskaźniki'!$E$43,IF(AA682="drewno",AF682*'lista, wskaźniki'!$G$43,IF(AA682="pellet",AF682*'lista, wskaźniki'!$H$43,IF(AA682="gaz z sieci",AF682*'lista, wskaźniki'!$F$43,IF(AA682="olej opałowy",AF682*'lista, wskaźniki'!$I$43,0)))))</f>
        <v>0</v>
      </c>
      <c r="AP682" s="20">
        <f>IF(AA682="węgiel",AF682*'lista, wskaźniki'!$E$44,IF(AA682="drewno",AF682*'lista, wskaźniki'!$G$44,IF(AA682="pellet",AF682*'lista, wskaźniki'!$H$44,IF(AA682="gaz z sieci",AF682*'lista, wskaźniki'!$F$44,IF(AA682="olej opałowy",AF682*'lista, wskaźniki'!$I$44,0)))))</f>
        <v>0</v>
      </c>
      <c r="AQ682" s="20" t="b">
        <f>IF(Z682="gaz",AH682*1/3.6*'lista, wskaźniki'!$F$21,IF(Z682="energia elektryczna",AH682*1/3.6*'lista, wskaźniki'!$F$26))</f>
        <v>0</v>
      </c>
      <c r="AR682" s="20" t="b">
        <f>IF(Z682="gaz",AH682*'lista, wskaźniki'!$F$42,IF(Z682="energia elektryczna",AH682*0))</f>
        <v>0</v>
      </c>
      <c r="AS682" s="20" t="b">
        <f>IF(Z682="gaz",AH682*'lista, wskaźniki'!$F$43,IF(Z682="energia elektryczna",AH682*0))</f>
        <v>0</v>
      </c>
      <c r="AT682" s="20" t="b">
        <f>IF(Z682="gaz",AH682*'lista, wskaźniki'!$F$44,IF(Z682="energia elektryczna",AH682*0))</f>
        <v>0</v>
      </c>
      <c r="AU682" s="20">
        <f>AI682*1/3.6*'lista, wskaźniki'!$F$21</f>
        <v>0</v>
      </c>
      <c r="AV682" s="20">
        <f>AI682*'lista, wskaźniki'!$F$42</f>
        <v>0</v>
      </c>
      <c r="AW682" s="20">
        <f>AI682*'lista, wskaźniki'!$F$43</f>
        <v>0</v>
      </c>
      <c r="AX682" s="20">
        <f>AI682*'lista, wskaźniki'!$F$44</f>
        <v>0</v>
      </c>
      <c r="AY682" s="20">
        <f>AK682*'lista, wskaźniki'!$F$26</f>
        <v>0</v>
      </c>
      <c r="AZ682" s="20">
        <f t="shared" si="294"/>
        <v>0</v>
      </c>
      <c r="BA682" s="20">
        <f t="shared" si="295"/>
        <v>0</v>
      </c>
      <c r="BB682" s="20">
        <f t="shared" si="296"/>
        <v>0</v>
      </c>
      <c r="BC682" s="20">
        <f t="shared" si="297"/>
        <v>0</v>
      </c>
      <c r="BD682" s="942"/>
      <c r="BE682" s="942"/>
      <c r="BF682" s="942"/>
      <c r="BG682" s="942"/>
      <c r="BH682" s="21"/>
      <c r="BI682" s="942"/>
      <c r="BJ682" s="21"/>
      <c r="BK682" s="942"/>
      <c r="BL682" s="21"/>
      <c r="BM682" s="21"/>
      <c r="BN682" s="21"/>
      <c r="BO682" s="21"/>
      <c r="BP682" s="21"/>
      <c r="BQ682" s="21"/>
      <c r="BR682" s="21"/>
      <c r="BS682" s="1006"/>
      <c r="BT682" s="1006"/>
      <c r="BU682" s="1006"/>
      <c r="BV682" s="1006"/>
      <c r="BW682" s="1006"/>
      <c r="BX682" s="1006"/>
      <c r="BY682" s="1009"/>
      <c r="CA682" s="365" t="b">
        <f t="shared" si="298"/>
        <v>0</v>
      </c>
      <c r="CB682" s="365" t="b">
        <f t="shared" si="299"/>
        <v>0</v>
      </c>
      <c r="CC682" s="365" t="b">
        <f t="shared" si="300"/>
        <v>0</v>
      </c>
      <c r="CD682" s="365" t="b">
        <f t="shared" si="301"/>
        <v>0</v>
      </c>
      <c r="CE682" s="365">
        <f t="shared" si="302"/>
        <v>0</v>
      </c>
      <c r="CF682" s="365" t="b">
        <f t="shared" si="303"/>
        <v>0</v>
      </c>
      <c r="CG682" s="365" t="b">
        <f t="shared" si="304"/>
        <v>0</v>
      </c>
      <c r="CH682" s="365" t="b">
        <f t="shared" si="305"/>
        <v>0</v>
      </c>
      <c r="CI682" s="72" t="b">
        <f t="shared" si="306"/>
        <v>0</v>
      </c>
      <c r="CJ682" s="72" t="b">
        <f t="shared" si="307"/>
        <v>0</v>
      </c>
      <c r="CK682" s="72" t="b">
        <f t="shared" si="308"/>
        <v>0</v>
      </c>
      <c r="CL682" s="72">
        <f t="shared" si="309"/>
        <v>0</v>
      </c>
      <c r="CM682" s="72">
        <f t="shared" si="310"/>
        <v>0</v>
      </c>
      <c r="CN682" s="72" t="b">
        <f t="shared" si="311"/>
        <v>0</v>
      </c>
      <c r="CP682" s="13">
        <f t="shared" si="312"/>
        <v>0</v>
      </c>
      <c r="CQ682" s="13" t="b">
        <f t="shared" si="313"/>
        <v>0</v>
      </c>
      <c r="CR682" s="13" t="b">
        <f t="shared" si="314"/>
        <v>0</v>
      </c>
      <c r="CS682" s="13" t="b">
        <f t="shared" si="320"/>
        <v>0</v>
      </c>
      <c r="CT682" s="13" t="b">
        <f t="shared" si="319"/>
        <v>0</v>
      </c>
      <c r="CU682" s="13" t="b">
        <f t="shared" si="321"/>
        <v>0</v>
      </c>
      <c r="CV682" s="13" t="b">
        <f t="shared" si="315"/>
        <v>0</v>
      </c>
      <c r="CW682" s="13" t="b">
        <f t="shared" si="316"/>
        <v>0</v>
      </c>
      <c r="CX682" s="13" t="b">
        <f t="shared" si="317"/>
        <v>0</v>
      </c>
      <c r="CY682" s="13" t="b">
        <f t="shared" si="318"/>
        <v>0</v>
      </c>
    </row>
    <row r="683" spans="1:103" ht="15" thickBot="1">
      <c r="A683" s="931">
        <v>137</v>
      </c>
      <c r="B683" s="940" t="s">
        <v>235</v>
      </c>
      <c r="C683" s="940"/>
      <c r="D683" s="940" t="s">
        <v>1</v>
      </c>
      <c r="E683" s="940" t="s">
        <v>5</v>
      </c>
      <c r="F683" s="940">
        <v>7</v>
      </c>
      <c r="G683" s="940">
        <v>7</v>
      </c>
      <c r="H683" s="940"/>
      <c r="I683" s="940" t="s">
        <v>14</v>
      </c>
      <c r="J683" s="940">
        <v>150</v>
      </c>
      <c r="K683" s="940">
        <v>2</v>
      </c>
      <c r="L683" s="940" t="s">
        <v>16</v>
      </c>
      <c r="M683" s="940">
        <v>100</v>
      </c>
      <c r="N683" s="940" t="s">
        <v>16</v>
      </c>
      <c r="O683" s="174">
        <v>100</v>
      </c>
      <c r="P683" s="940" t="s">
        <v>16</v>
      </c>
      <c r="Q683" s="940">
        <f>IF(I683="&lt;1966",'lista, wskaźniki'!$G$4,IF(I683="1967-1985",'lista, wskaźniki'!$G$5,IF(I683="1986-1992",'lista, wskaźniki'!$G$6,IF(I683="1993-1996",'lista, wskaźniki'!$G$7,IF(I683="&gt;1997",'lista, wskaźniki'!$G$8,IF(I683=0,'lista, wskaźniki'!$G$4))))))</f>
        <v>115</v>
      </c>
      <c r="R683" s="940" t="s">
        <v>21</v>
      </c>
      <c r="S683" s="940" t="s">
        <v>27</v>
      </c>
      <c r="T683" s="940">
        <v>2</v>
      </c>
      <c r="U683" s="940">
        <v>2002</v>
      </c>
      <c r="V683" s="940"/>
      <c r="W683" s="19" t="s">
        <v>35</v>
      </c>
      <c r="X683" s="19" t="s">
        <v>39</v>
      </c>
      <c r="Y683" s="19" t="s">
        <v>42</v>
      </c>
      <c r="Z683" s="19"/>
      <c r="AA683" s="19" t="s">
        <v>35</v>
      </c>
      <c r="AB683" s="54">
        <f>ROUND(AD683/'lista, wskaźniki'!A130,1)</f>
        <v>1.5</v>
      </c>
      <c r="AC683" s="54"/>
      <c r="AD683" s="19">
        <v>1200</v>
      </c>
      <c r="AE683" s="940">
        <v>12</v>
      </c>
      <c r="AF683" s="334">
        <f t="shared" si="293"/>
        <v>35.602499999999999</v>
      </c>
      <c r="AG683" s="272">
        <f>IF(R683="kompletna",Q683*J683*0.0036*'lista, wskaźniki'!$F$13, IF(R683="częściowa",Q683*J683*0.0036*'lista, wskaźniki'!$F$14, IF(R683="brak",Q683*J683*0.0036*'lista, wskaźniki'!$F$15,)))</f>
        <v>37.26</v>
      </c>
      <c r="AH683" s="334">
        <f>IF(Y683="inne",K683*'lista, wskaźniki'!$E$35,IF(Y683="to samo źródło",0,IF(Y683=0,0)))</f>
        <v>0</v>
      </c>
      <c r="AI683" s="334" t="b">
        <f>IF(AA683="gaz z sieci",AC683*'lista, wskaźniki'!$D$21)</f>
        <v>0</v>
      </c>
      <c r="AJ683" s="272">
        <f>IF(AA683="węgiel",AB683*'lista, wskaźniki'!$D$20, IF('Sektor mieszkaniowy'!AA683="drewno",'Sektor mieszkaniowy'!AB683*'lista, wskaźniki'!$D$22,IF('Sektor mieszkaniowy'!AA683="pellet",AB683*'lista, wskaźniki'!$D$23,IF('Sektor mieszkaniowy'!AA683="gaz z sieci",AB683*'lista, wskaźniki'!$D$21,IF('Sektor mieszkaniowy'!AA683="olej opałowy",'Sektor mieszkaniowy'!AB683*'lista, wskaźniki'!$D$24)))))</f>
        <v>33.945</v>
      </c>
      <c r="AK683" s="1001"/>
      <c r="AL683" s="940">
        <v>1000</v>
      </c>
      <c r="AM683" s="20">
        <f>IF(AA683="węgiel",AF683*1/3.6*'lista, wskaźniki'!$F$20,IF(AA683="drewno",AF683*1/3.6*'lista, wskaźniki'!$F$22,IF(AA683="pellet",AF683*1/3.6*'lista, wskaźniki'!$F$23,IF(AA683="gaz z sieci",AF683*1/3.6*'lista, wskaźniki'!$F$21,IF(AA683="olej opałowy",AF683*1/3.6*'lista, wskaźniki'!$F$24,0)))))</f>
        <v>3.3726248249999995</v>
      </c>
      <c r="AN683" s="20">
        <f>IF(AA683="węgiel",AF683*'lista, wskaźniki'!$E$42,IF(AA683="drewno",AF683*'lista, wskaźniki'!$G$42,IF(AA683="pellet",AF683*'lista, wskaźniki'!$H$42,IF(AA683="gaz z sieci",AF683*'lista, wskaźniki'!$F$42,IF(AA683="olej opałowy",AF683*'lista, wskaźniki'!$I$42,0)))))</f>
        <v>1.352895E-2</v>
      </c>
      <c r="AO683" s="20">
        <f>IF(AA683="węgiel",AF683*'lista, wskaźniki'!$E$43,IF(AA683="drewno",AF683*'lista, wskaźniki'!$G$43,IF(AA683="pellet",AF683*'lista, wskaźniki'!$H$43,IF(AA683="gaz z sieci",AF683*'lista, wskaźniki'!$F$43,IF(AA683="olej opałowy",AF683*'lista, wskaźniki'!$I$43,0)))))</f>
        <v>1.2816900000000001E-2</v>
      </c>
      <c r="AP683" s="20">
        <f>IF(AA683="węgiel",AF683*'lista, wskaźniki'!$E$44,IF(AA683="drewno",AF683*'lista, wskaźniki'!$G$44,IF(AA683="pellet",AF683*'lista, wskaźniki'!$H$44,IF(AA683="gaz z sieci",AF683*'lista, wskaźniki'!$F$44,IF(AA683="olej opałowy",AF683*'lista, wskaźniki'!$I$44,0)))))</f>
        <v>9.6126750000000003E-6</v>
      </c>
      <c r="AQ683" s="20" t="b">
        <f>IF(Z683="gaz",AH683*1/3.6*'lista, wskaźniki'!$F$21,IF(Z683="energia elektryczna",AH683*1/3.6*'lista, wskaźniki'!$F$26))</f>
        <v>0</v>
      </c>
      <c r="AR683" s="20" t="b">
        <f>IF(Z683="gaz",AH683*'lista, wskaźniki'!$F$42,IF(Z683="energia elektryczna",AH683*0))</f>
        <v>0</v>
      </c>
      <c r="AS683" s="20" t="b">
        <f>IF(Z683="gaz",AH683*'lista, wskaźniki'!$F$43,IF(Z683="energia elektryczna",AH683*0))</f>
        <v>0</v>
      </c>
      <c r="AT683" s="20" t="b">
        <f>IF(Z683="gaz",AH683*'lista, wskaźniki'!$F$44,IF(Z683="energia elektryczna",AH683*0))</f>
        <v>0</v>
      </c>
      <c r="AU683" s="20">
        <f>AI683*1/3.6*'lista, wskaźniki'!$F$21</f>
        <v>0</v>
      </c>
      <c r="AV683" s="20">
        <f>AI683*'lista, wskaźniki'!$F$42</f>
        <v>0</v>
      </c>
      <c r="AW683" s="20">
        <f>AI683*'lista, wskaźniki'!$F$43</f>
        <v>0</v>
      </c>
      <c r="AX683" s="20">
        <f>AI683*'lista, wskaźniki'!$F$44</f>
        <v>0</v>
      </c>
      <c r="AY683" s="20">
        <f>AK683*'lista, wskaźniki'!$F$26</f>
        <v>0</v>
      </c>
      <c r="AZ683" s="20">
        <f t="shared" si="294"/>
        <v>3.3726248249999995</v>
      </c>
      <c r="BA683" s="20">
        <f t="shared" si="295"/>
        <v>1.352895E-2</v>
      </c>
      <c r="BB683" s="20">
        <f t="shared" si="296"/>
        <v>1.2816900000000001E-2</v>
      </c>
      <c r="BC683" s="20">
        <f t="shared" si="297"/>
        <v>9.6126750000000003E-6</v>
      </c>
      <c r="BD683" s="940" t="s">
        <v>17</v>
      </c>
      <c r="BE683" s="940" t="s">
        <v>17</v>
      </c>
      <c r="BF683" s="940" t="s">
        <v>17</v>
      </c>
      <c r="BG683" s="940" t="s">
        <v>17</v>
      </c>
      <c r="BH683" s="19"/>
      <c r="BI683" s="940" t="s">
        <v>16</v>
      </c>
      <c r="BJ683" s="19" t="s">
        <v>52</v>
      </c>
      <c r="BK683" s="940" t="s">
        <v>17</v>
      </c>
      <c r="BL683" s="19"/>
      <c r="BM683" s="19"/>
      <c r="BN683" s="19"/>
      <c r="BO683" s="19" t="s">
        <v>57</v>
      </c>
      <c r="BP683" s="19"/>
      <c r="BQ683" s="19" t="s">
        <v>120</v>
      </c>
      <c r="BR683" s="19">
        <v>1</v>
      </c>
      <c r="BS683" s="1004">
        <v>4000</v>
      </c>
      <c r="BT683" s="1004"/>
      <c r="BU683" s="1004"/>
      <c r="BV683" s="1004"/>
      <c r="BW683" s="1004"/>
      <c r="BX683" s="1004"/>
      <c r="BY683" s="1007"/>
      <c r="CA683" s="365">
        <f t="shared" si="298"/>
        <v>35.602499999999999</v>
      </c>
      <c r="CB683" s="365" t="b">
        <f t="shared" si="299"/>
        <v>0</v>
      </c>
      <c r="CC683" s="365" t="b">
        <f t="shared" si="300"/>
        <v>0</v>
      </c>
      <c r="CD683" s="365" t="b">
        <f t="shared" si="301"/>
        <v>0</v>
      </c>
      <c r="CE683" s="365" t="b">
        <f t="shared" si="302"/>
        <v>0</v>
      </c>
      <c r="CF683" s="365" t="b">
        <f t="shared" si="303"/>
        <v>0</v>
      </c>
      <c r="CG683" s="365" t="b">
        <f t="shared" si="304"/>
        <v>0</v>
      </c>
      <c r="CH683" s="365" t="b">
        <f t="shared" si="305"/>
        <v>0</v>
      </c>
      <c r="CI683" s="72">
        <f t="shared" si="306"/>
        <v>35.602499999999999</v>
      </c>
      <c r="CJ683" s="72" t="b">
        <f t="shared" si="307"/>
        <v>0</v>
      </c>
      <c r="CK683" s="72" t="b">
        <f t="shared" si="308"/>
        <v>0</v>
      </c>
      <c r="CL683" s="72">
        <f t="shared" si="309"/>
        <v>0</v>
      </c>
      <c r="CM683" s="72" t="b">
        <f t="shared" si="310"/>
        <v>0</v>
      </c>
      <c r="CN683" s="72" t="b">
        <f t="shared" si="311"/>
        <v>0</v>
      </c>
      <c r="CP683" s="13" t="b">
        <f t="shared" si="312"/>
        <v>0</v>
      </c>
      <c r="CQ683" s="13" t="b">
        <f t="shared" si="313"/>
        <v>0</v>
      </c>
      <c r="CR683" s="13" t="b">
        <f t="shared" si="314"/>
        <v>0</v>
      </c>
      <c r="CS683" s="13" t="b">
        <f t="shared" si="320"/>
        <v>0</v>
      </c>
      <c r="CT683" s="13" t="b">
        <f t="shared" si="319"/>
        <v>0</v>
      </c>
      <c r="CU683" s="13" t="b">
        <f t="shared" si="321"/>
        <v>0</v>
      </c>
      <c r="CV683" s="13" t="b">
        <f t="shared" si="315"/>
        <v>0</v>
      </c>
      <c r="CW683" s="13" t="b">
        <f t="shared" si="316"/>
        <v>0</v>
      </c>
      <c r="CX683" s="13">
        <f t="shared" si="317"/>
        <v>150</v>
      </c>
      <c r="CY683" s="13">
        <f t="shared" si="318"/>
        <v>150</v>
      </c>
    </row>
    <row r="684" spans="1:103" ht="15" thickBot="1">
      <c r="A684" s="932"/>
      <c r="B684" s="941"/>
      <c r="C684" s="941"/>
      <c r="D684" s="941"/>
      <c r="E684" s="941"/>
      <c r="F684" s="941"/>
      <c r="G684" s="941"/>
      <c r="H684" s="941"/>
      <c r="I684" s="941"/>
      <c r="J684" s="941"/>
      <c r="K684" s="941"/>
      <c r="L684" s="941"/>
      <c r="M684" s="941"/>
      <c r="N684" s="941"/>
      <c r="O684" s="175"/>
      <c r="P684" s="941"/>
      <c r="Q684" s="941"/>
      <c r="R684" s="941"/>
      <c r="S684" s="941"/>
      <c r="T684" s="941"/>
      <c r="U684" s="941"/>
      <c r="V684" s="941"/>
      <c r="W684" s="20" t="s">
        <v>36</v>
      </c>
      <c r="X684" s="20"/>
      <c r="Y684" s="20"/>
      <c r="Z684" s="20"/>
      <c r="AA684" s="20" t="s">
        <v>36</v>
      </c>
      <c r="AB684" s="22">
        <f>INT(AD684/'lista, wskaźniki'!A133)</f>
        <v>2</v>
      </c>
      <c r="AC684" s="22"/>
      <c r="AD684" s="20">
        <v>800</v>
      </c>
      <c r="AE684" s="941"/>
      <c r="AF684" s="334">
        <f t="shared" si="293"/>
        <v>34.229999999999997</v>
      </c>
      <c r="AG684" s="272">
        <v>37.26</v>
      </c>
      <c r="AH684" s="334">
        <f>IF(Y684="inne",K684*'lista, wskaźniki'!$E$35,IF(Y684="to samo źródło",0,IF(Y684=0,0)))</f>
        <v>0</v>
      </c>
      <c r="AI684" s="334" t="b">
        <f>IF(AA684="gaz z sieci",AC684*'lista, wskaźniki'!$D$21)</f>
        <v>0</v>
      </c>
      <c r="AJ684" s="272">
        <f>IF(AA684="węgiel",AB684*'lista, wskaźniki'!$D$20, IF('Sektor mieszkaniowy'!AA684="drewno",'Sektor mieszkaniowy'!AB684*'lista, wskaźniki'!$D$22,IF('Sektor mieszkaniowy'!AA684="pellet",AB684*'lista, wskaźniki'!$D$23,IF('Sektor mieszkaniowy'!AA684="gaz z sieci",AB684*'lista, wskaźniki'!$D$21,IF('Sektor mieszkaniowy'!AA684="olej opałowy",'Sektor mieszkaniowy'!AB684*'lista, wskaźniki'!$D$24)))))</f>
        <v>31.2</v>
      </c>
      <c r="AK684" s="1002"/>
      <c r="AL684" s="941"/>
      <c r="AM684" s="20">
        <f>IF(AA684="węgiel",AF684*1/3.6*'lista, wskaźniki'!$F$20,IF(AA684="drewno",AF684*1/3.6*'lista, wskaźniki'!$F$22,IF(AA684="pellet",AF684*1/3.6*'lista, wskaźniki'!$F$23,IF(AA684="gaz z sieci",AF684*1/3.6*'lista, wskaźniki'!$F$21,IF(AA684="olej opałowy",AF684*1/3.6*'lista, wskaźniki'!$F$24,0)))))</f>
        <v>0</v>
      </c>
      <c r="AN684" s="20">
        <f>IF(AA684="węgiel",AF684*'lista, wskaźniki'!$E$42,IF(AA684="drewno",AF684*'lista, wskaźniki'!$G$42,IF(AA684="pellet",AF684*'lista, wskaźniki'!$H$42,IF(AA684="gaz z sieci",AF684*'lista, wskaźniki'!$F$42,IF(AA684="olej opałowy",AF684*'lista, wskaźniki'!$I$42,0)))))</f>
        <v>2.7726299999999995E-2</v>
      </c>
      <c r="AO684" s="20">
        <f>IF(AA684="węgiel",AF684*'lista, wskaźniki'!$E$43,IF(AA684="drewno",AF684*'lista, wskaźniki'!$G$43,IF(AA684="pellet",AF684*'lista, wskaźniki'!$H$43,IF(AA684="gaz z sieci",AF684*'lista, wskaźniki'!$F$43,IF(AA684="olej opałowy",AF684*'lista, wskaźniki'!$I$43,0)))))</f>
        <v>2.7726299999999995E-2</v>
      </c>
      <c r="AP684" s="20">
        <f>IF(AA684="węgiel",AF684*'lista, wskaźniki'!$E$44,IF(AA684="drewno",AF684*'lista, wskaźniki'!$G$44,IF(AA684="pellet",AF684*'lista, wskaźniki'!$H$44,IF(AA684="gaz z sieci",AF684*'lista, wskaźniki'!$F$44,IF(AA684="olej opałowy",AF684*'lista, wskaźniki'!$I$44,0)))))</f>
        <v>8.557499999999999E-6</v>
      </c>
      <c r="AQ684" s="20" t="b">
        <f>IF(Z684="gaz",AH684*1/3.6*'lista, wskaźniki'!$F$21,IF(Z684="energia elektryczna",AH684*1/3.6*'lista, wskaźniki'!$F$26))</f>
        <v>0</v>
      </c>
      <c r="AR684" s="20" t="b">
        <f>IF(Z684="gaz",AH684*'lista, wskaźniki'!$F$42,IF(Z684="energia elektryczna",AH684*0))</f>
        <v>0</v>
      </c>
      <c r="AS684" s="20" t="b">
        <f>IF(Z684="gaz",AH684*'lista, wskaźniki'!$F$43,IF(Z684="energia elektryczna",AH684*0))</f>
        <v>0</v>
      </c>
      <c r="AT684" s="20" t="b">
        <f>IF(Z684="gaz",AH684*'lista, wskaźniki'!$F$44,IF(Z684="energia elektryczna",AH684*0))</f>
        <v>0</v>
      </c>
      <c r="AU684" s="20">
        <f>AI684*1/3.6*'lista, wskaźniki'!$F$21</f>
        <v>0</v>
      </c>
      <c r="AV684" s="20">
        <f>AI684*'lista, wskaźniki'!$F$42</f>
        <v>0</v>
      </c>
      <c r="AW684" s="20">
        <f>AI684*'lista, wskaźniki'!$F$43</f>
        <v>0</v>
      </c>
      <c r="AX684" s="20">
        <f>AI684*'lista, wskaźniki'!$F$44</f>
        <v>0</v>
      </c>
      <c r="AY684" s="20">
        <f>AK684*'lista, wskaźniki'!$F$26</f>
        <v>0</v>
      </c>
      <c r="AZ684" s="20">
        <f t="shared" si="294"/>
        <v>0</v>
      </c>
      <c r="BA684" s="20">
        <f t="shared" si="295"/>
        <v>2.7726299999999995E-2</v>
      </c>
      <c r="BB684" s="20">
        <f t="shared" si="296"/>
        <v>2.7726299999999995E-2</v>
      </c>
      <c r="BC684" s="20">
        <f t="shared" si="297"/>
        <v>8.557499999999999E-6</v>
      </c>
      <c r="BD684" s="941"/>
      <c r="BE684" s="941"/>
      <c r="BF684" s="941"/>
      <c r="BG684" s="941"/>
      <c r="BH684" s="20"/>
      <c r="BI684" s="941"/>
      <c r="BJ684" s="20"/>
      <c r="BK684" s="941"/>
      <c r="BL684" s="20"/>
      <c r="BM684" s="20"/>
      <c r="BN684" s="20"/>
      <c r="BO684" s="20"/>
      <c r="BP684" s="20"/>
      <c r="BQ684" s="20"/>
      <c r="BR684" s="20"/>
      <c r="BS684" s="1005"/>
      <c r="BT684" s="1005"/>
      <c r="BU684" s="1005"/>
      <c r="BV684" s="1005"/>
      <c r="BW684" s="1005"/>
      <c r="BX684" s="1005"/>
      <c r="BY684" s="1008"/>
      <c r="CA684" s="365" t="b">
        <f t="shared" si="298"/>
        <v>0</v>
      </c>
      <c r="CB684" s="365">
        <f t="shared" si="299"/>
        <v>34.229999999999997</v>
      </c>
      <c r="CC684" s="365" t="b">
        <f t="shared" si="300"/>
        <v>0</v>
      </c>
      <c r="CD684" s="365" t="b">
        <f t="shared" si="301"/>
        <v>0</v>
      </c>
      <c r="CE684" s="365" t="b">
        <f t="shared" si="302"/>
        <v>0</v>
      </c>
      <c r="CF684" s="365" t="b">
        <f t="shared" si="303"/>
        <v>0</v>
      </c>
      <c r="CG684" s="365" t="b">
        <f t="shared" si="304"/>
        <v>0</v>
      </c>
      <c r="CH684" s="365" t="b">
        <f t="shared" si="305"/>
        <v>0</v>
      </c>
      <c r="CI684" s="72" t="b">
        <f t="shared" si="306"/>
        <v>0</v>
      </c>
      <c r="CJ684" s="72">
        <f t="shared" si="307"/>
        <v>34.229999999999997</v>
      </c>
      <c r="CK684" s="72" t="b">
        <f t="shared" si="308"/>
        <v>0</v>
      </c>
      <c r="CL684" s="72">
        <f t="shared" si="309"/>
        <v>0</v>
      </c>
      <c r="CM684" s="72" t="b">
        <f t="shared" si="310"/>
        <v>0</v>
      </c>
      <c r="CN684" s="72" t="b">
        <f t="shared" si="311"/>
        <v>0</v>
      </c>
      <c r="CP684" s="13">
        <f t="shared" si="312"/>
        <v>0</v>
      </c>
      <c r="CQ684" s="13" t="b">
        <f t="shared" si="313"/>
        <v>0</v>
      </c>
      <c r="CR684" s="13" t="b">
        <f t="shared" si="314"/>
        <v>0</v>
      </c>
      <c r="CS684" s="13" t="b">
        <f t="shared" si="320"/>
        <v>0</v>
      </c>
      <c r="CT684" s="13" t="b">
        <f t="shared" si="319"/>
        <v>0</v>
      </c>
      <c r="CU684" s="13" t="b">
        <f t="shared" si="321"/>
        <v>0</v>
      </c>
      <c r="CV684" s="13" t="b">
        <f t="shared" si="315"/>
        <v>0</v>
      </c>
      <c r="CW684" s="13" t="b">
        <f t="shared" si="316"/>
        <v>0</v>
      </c>
      <c r="CX684" s="13" t="b">
        <f t="shared" si="317"/>
        <v>0</v>
      </c>
      <c r="CY684" s="13" t="b">
        <f t="shared" si="318"/>
        <v>0</v>
      </c>
    </row>
    <row r="685" spans="1:103" ht="15" thickBot="1">
      <c r="A685" s="932"/>
      <c r="B685" s="941"/>
      <c r="C685" s="941"/>
      <c r="D685" s="941"/>
      <c r="E685" s="941"/>
      <c r="F685" s="941"/>
      <c r="G685" s="941"/>
      <c r="H685" s="941"/>
      <c r="I685" s="941"/>
      <c r="J685" s="941"/>
      <c r="K685" s="941"/>
      <c r="L685" s="941"/>
      <c r="M685" s="941"/>
      <c r="N685" s="941"/>
      <c r="O685" s="175"/>
      <c r="P685" s="941"/>
      <c r="Q685" s="941"/>
      <c r="R685" s="941"/>
      <c r="S685" s="941"/>
      <c r="T685" s="941"/>
      <c r="U685" s="941"/>
      <c r="V685" s="941"/>
      <c r="W685" s="20"/>
      <c r="X685" s="20"/>
      <c r="Y685" s="20"/>
      <c r="Z685" s="20"/>
      <c r="AA685" s="20" t="s">
        <v>50</v>
      </c>
      <c r="AB685" s="22"/>
      <c r="AC685" s="22"/>
      <c r="AD685" s="20"/>
      <c r="AE685" s="941"/>
      <c r="AF685" s="334">
        <f t="shared" si="293"/>
        <v>0</v>
      </c>
      <c r="AG685" s="272">
        <f>IF(R685="kompletna",Q685*J685*0.0036*'lista, wskaźniki'!$F$13, IF(R685="częściowa",Q685*J685*0.0036*'lista, wskaźniki'!$F$14, IF(R685="brak",Q685*J685*0.0036*'lista, wskaźniki'!$F$15,)))</f>
        <v>0</v>
      </c>
      <c r="AH685" s="334">
        <f>IF(Y685="inne",K685*'lista, wskaźniki'!$E$35,IF(Y685="to samo źródło",0,IF(Y685=0,0)))</f>
        <v>0</v>
      </c>
      <c r="AI685" s="334" t="b">
        <f>IF(AA685="gaz z sieci",AC685*'lista, wskaźniki'!$D$21)</f>
        <v>0</v>
      </c>
      <c r="AJ685" s="272">
        <f>IF(AA685="węgiel",AB685*'lista, wskaźniki'!$D$20, IF('Sektor mieszkaniowy'!AA685="drewno",'Sektor mieszkaniowy'!AB685*'lista, wskaźniki'!$D$22,IF('Sektor mieszkaniowy'!AA685="pellet",AB685*'lista, wskaźniki'!$D$23,IF('Sektor mieszkaniowy'!AA685="gaz z sieci",AB685*'lista, wskaźniki'!$D$21,IF('Sektor mieszkaniowy'!AA685="olej opałowy",'Sektor mieszkaniowy'!AB685*'lista, wskaźniki'!$D$24)))))</f>
        <v>0</v>
      </c>
      <c r="AK685" s="1002"/>
      <c r="AL685" s="941"/>
      <c r="AM685" s="20">
        <f>IF(AA685="węgiel",AF685*1/3.6*'lista, wskaźniki'!$F$20,IF(AA685="drewno",AF685*1/3.6*'lista, wskaźniki'!$F$22,IF(AA685="pellet",AF685*1/3.6*'lista, wskaźniki'!$F$23,IF(AA685="gaz z sieci",AF685*1/3.6*'lista, wskaźniki'!$F$21,IF(AA685="olej opałowy",AF685*1/3.6*'lista, wskaźniki'!$F$24,0)))))</f>
        <v>0</v>
      </c>
      <c r="AN685" s="20">
        <f>IF(AA685="węgiel",AF685*'lista, wskaźniki'!$E$42,IF(AA685="drewno",AF685*'lista, wskaźniki'!$G$42,IF(AA685="pellet",AF685*'lista, wskaźniki'!$H$42,IF(AA685="gaz z sieci",AF685*'lista, wskaźniki'!$F$42,IF(AA685="olej opałowy",AF685*'lista, wskaźniki'!$I$42,0)))))</f>
        <v>0</v>
      </c>
      <c r="AO685" s="20">
        <f>IF(AA685="węgiel",AF685*'lista, wskaźniki'!$E$43,IF(AA685="drewno",AF685*'lista, wskaźniki'!$G$43,IF(AA685="pellet",AF685*'lista, wskaźniki'!$H$43,IF(AA685="gaz z sieci",AF685*'lista, wskaźniki'!$F$43,IF(AA685="olej opałowy",AF685*'lista, wskaźniki'!$I$43,0)))))</f>
        <v>0</v>
      </c>
      <c r="AP685" s="20">
        <f>IF(AA685="węgiel",AF685*'lista, wskaźniki'!$E$44,IF(AA685="drewno",AF685*'lista, wskaźniki'!$G$44,IF(AA685="pellet",AF685*'lista, wskaźniki'!$H$44,IF(AA685="gaz z sieci",AF685*'lista, wskaźniki'!$F$44,IF(AA685="olej opałowy",AF685*'lista, wskaźniki'!$I$44,0)))))</f>
        <v>0</v>
      </c>
      <c r="AQ685" s="20" t="b">
        <f>IF(Z685="gaz",AH685*1/3.6*'lista, wskaźniki'!$F$21,IF(Z685="energia elektryczna",AH685*1/3.6*'lista, wskaźniki'!$F$26))</f>
        <v>0</v>
      </c>
      <c r="AR685" s="20" t="b">
        <f>IF(Z685="gaz",AH685*'lista, wskaźniki'!$F$42,IF(Z685="energia elektryczna",AH685*0))</f>
        <v>0</v>
      </c>
      <c r="AS685" s="20" t="b">
        <f>IF(Z685="gaz",AH685*'lista, wskaźniki'!$F$43,IF(Z685="energia elektryczna",AH685*0))</f>
        <v>0</v>
      </c>
      <c r="AT685" s="20" t="b">
        <f>IF(Z685="gaz",AH685*'lista, wskaźniki'!$F$44,IF(Z685="energia elektryczna",AH685*0))</f>
        <v>0</v>
      </c>
      <c r="AU685" s="20">
        <f>AI685*1/3.6*'lista, wskaźniki'!$F$21</f>
        <v>0</v>
      </c>
      <c r="AV685" s="20">
        <f>AI685*'lista, wskaźniki'!$F$42</f>
        <v>0</v>
      </c>
      <c r="AW685" s="20">
        <f>AI685*'lista, wskaźniki'!$F$43</f>
        <v>0</v>
      </c>
      <c r="AX685" s="20">
        <f>AI685*'lista, wskaźniki'!$F$44</f>
        <v>0</v>
      </c>
      <c r="AY685" s="20">
        <f>AK685*'lista, wskaźniki'!$F$26</f>
        <v>0</v>
      </c>
      <c r="AZ685" s="20">
        <f t="shared" si="294"/>
        <v>0</v>
      </c>
      <c r="BA685" s="20">
        <f t="shared" si="295"/>
        <v>0</v>
      </c>
      <c r="BB685" s="20">
        <f t="shared" si="296"/>
        <v>0</v>
      </c>
      <c r="BC685" s="20">
        <f t="shared" si="297"/>
        <v>0</v>
      </c>
      <c r="BD685" s="941"/>
      <c r="BE685" s="941"/>
      <c r="BF685" s="941"/>
      <c r="BG685" s="941"/>
      <c r="BH685" s="20"/>
      <c r="BI685" s="941"/>
      <c r="BJ685" s="20"/>
      <c r="BK685" s="941"/>
      <c r="BL685" s="20"/>
      <c r="BM685" s="20"/>
      <c r="BN685" s="20"/>
      <c r="BO685" s="20"/>
      <c r="BP685" s="20"/>
      <c r="BQ685" s="20"/>
      <c r="BR685" s="20"/>
      <c r="BS685" s="1005"/>
      <c r="BT685" s="1005"/>
      <c r="BU685" s="1005"/>
      <c r="BV685" s="1005"/>
      <c r="BW685" s="1005"/>
      <c r="BX685" s="1005"/>
      <c r="BY685" s="1008"/>
      <c r="CA685" s="365" t="b">
        <f t="shared" si="298"/>
        <v>0</v>
      </c>
      <c r="CB685" s="365" t="b">
        <f t="shared" si="299"/>
        <v>0</v>
      </c>
      <c r="CC685" s="365">
        <f t="shared" si="300"/>
        <v>0</v>
      </c>
      <c r="CD685" s="365" t="b">
        <f t="shared" si="301"/>
        <v>0</v>
      </c>
      <c r="CE685" s="365" t="b">
        <f t="shared" si="302"/>
        <v>0</v>
      </c>
      <c r="CF685" s="365" t="b">
        <f t="shared" si="303"/>
        <v>0</v>
      </c>
      <c r="CG685" s="365" t="b">
        <f t="shared" si="304"/>
        <v>0</v>
      </c>
      <c r="CH685" s="365" t="b">
        <f t="shared" si="305"/>
        <v>0</v>
      </c>
      <c r="CI685" s="72" t="b">
        <f t="shared" si="306"/>
        <v>0</v>
      </c>
      <c r="CJ685" s="72" t="b">
        <f t="shared" si="307"/>
        <v>0</v>
      </c>
      <c r="CK685" s="72">
        <f t="shared" si="308"/>
        <v>0</v>
      </c>
      <c r="CL685" s="72">
        <f t="shared" si="309"/>
        <v>0</v>
      </c>
      <c r="CM685" s="72" t="b">
        <f t="shared" si="310"/>
        <v>0</v>
      </c>
      <c r="CN685" s="72" t="b">
        <f t="shared" si="311"/>
        <v>0</v>
      </c>
      <c r="CP685" s="13">
        <f t="shared" si="312"/>
        <v>0</v>
      </c>
      <c r="CQ685" s="13" t="b">
        <f t="shared" si="313"/>
        <v>0</v>
      </c>
      <c r="CR685" s="13" t="b">
        <f t="shared" si="314"/>
        <v>0</v>
      </c>
      <c r="CS685" s="13" t="b">
        <f t="shared" si="320"/>
        <v>0</v>
      </c>
      <c r="CT685" s="13" t="b">
        <f t="shared" si="319"/>
        <v>0</v>
      </c>
      <c r="CU685" s="13" t="b">
        <f t="shared" si="321"/>
        <v>0</v>
      </c>
      <c r="CV685" s="13" t="b">
        <f t="shared" si="315"/>
        <v>0</v>
      </c>
      <c r="CW685" s="13" t="b">
        <f t="shared" si="316"/>
        <v>0</v>
      </c>
      <c r="CX685" s="13" t="b">
        <f t="shared" si="317"/>
        <v>0</v>
      </c>
      <c r="CY685" s="13" t="b">
        <f t="shared" si="318"/>
        <v>0</v>
      </c>
    </row>
    <row r="686" spans="1:103" ht="15" thickBot="1">
      <c r="A686" s="932"/>
      <c r="B686" s="941"/>
      <c r="C686" s="941"/>
      <c r="D686" s="941"/>
      <c r="E686" s="941"/>
      <c r="F686" s="941"/>
      <c r="G686" s="941"/>
      <c r="H686" s="941"/>
      <c r="I686" s="941"/>
      <c r="J686" s="941"/>
      <c r="K686" s="941"/>
      <c r="L686" s="941"/>
      <c r="M686" s="941"/>
      <c r="N686" s="941"/>
      <c r="O686" s="175"/>
      <c r="P686" s="941"/>
      <c r="Q686" s="941"/>
      <c r="R686" s="941"/>
      <c r="S686" s="941"/>
      <c r="T686" s="941"/>
      <c r="U686" s="941"/>
      <c r="V686" s="941"/>
      <c r="W686" s="20"/>
      <c r="X686" s="20"/>
      <c r="Y686" s="20"/>
      <c r="Z686" s="20"/>
      <c r="AA686" s="20" t="s">
        <v>38</v>
      </c>
      <c r="AB686" s="22"/>
      <c r="AC686" s="22"/>
      <c r="AD686" s="20"/>
      <c r="AE686" s="941"/>
      <c r="AF686" s="334">
        <f t="shared" si="293"/>
        <v>0</v>
      </c>
      <c r="AG686" s="272">
        <f>IF(R686="kompletna",Q686*J686*0.0036*'lista, wskaźniki'!$F$13, IF(R686="częściowa",Q686*J686*0.0036*'lista, wskaźniki'!$F$14, IF(R686="brak",Q686*J686*0.0036*'lista, wskaźniki'!$F$15,)))</f>
        <v>0</v>
      </c>
      <c r="AH686" s="334">
        <f>IF(Y686="inne",K686*'lista, wskaźniki'!$E$35,IF(Y686="to samo źródło",0,IF(Y686=0,0)))</f>
        <v>0</v>
      </c>
      <c r="AI686" s="334">
        <f>IF(AA686="gaz z sieci",AC686*'lista, wskaźniki'!$D$21)</f>
        <v>0</v>
      </c>
      <c r="AJ686" s="272">
        <f>IF(AA686="węgiel",AB686*'lista, wskaźniki'!$D$20, IF('Sektor mieszkaniowy'!AA686="drewno",'Sektor mieszkaniowy'!AB686*'lista, wskaźniki'!$D$22,IF('Sektor mieszkaniowy'!AA686="pellet",AB686*'lista, wskaźniki'!$D$23,IF('Sektor mieszkaniowy'!AA686="gaz z sieci",AB686*'lista, wskaźniki'!$D$21,IF('Sektor mieszkaniowy'!AA686="olej opałowy",'Sektor mieszkaniowy'!AB686*'lista, wskaźniki'!$D$24)))))</f>
        <v>0</v>
      </c>
      <c r="AK686" s="1002"/>
      <c r="AL686" s="941"/>
      <c r="AM686" s="20">
        <f>IF(AA686="węgiel",AF686*1/3.6*'lista, wskaźniki'!$F$20,IF(AA686="drewno",AF686*1/3.6*'lista, wskaźniki'!$F$22,IF(AA686="pellet",AF686*1/3.6*'lista, wskaźniki'!$F$23,IF(AA686="gaz z sieci",AF686*1/3.6*'lista, wskaźniki'!$F$21,IF(AA686="olej opałowy",AF686*1/3.6*'lista, wskaźniki'!$F$24,0)))))</f>
        <v>0</v>
      </c>
      <c r="AN686" s="20">
        <f>IF(AA686="węgiel",AF686*'lista, wskaźniki'!$E$42,IF(AA686="drewno",AF686*'lista, wskaźniki'!$G$42,IF(AA686="pellet",AF686*'lista, wskaźniki'!$H$42,IF(AA686="gaz z sieci",AF686*'lista, wskaźniki'!$F$42,IF(AA686="olej opałowy",AF686*'lista, wskaźniki'!$I$42,0)))))</f>
        <v>0</v>
      </c>
      <c r="AO686" s="20">
        <f>IF(AA686="węgiel",AF686*'lista, wskaźniki'!$E$43,IF(AA686="drewno",AF686*'lista, wskaźniki'!$G$43,IF(AA686="pellet",AF686*'lista, wskaźniki'!$H$43,IF(AA686="gaz z sieci",AF686*'lista, wskaźniki'!$F$43,IF(AA686="olej opałowy",AF686*'lista, wskaźniki'!$I$43,0)))))</f>
        <v>0</v>
      </c>
      <c r="AP686" s="20">
        <f>IF(AA686="węgiel",AF686*'lista, wskaźniki'!$E$44,IF(AA686="drewno",AF686*'lista, wskaźniki'!$G$44,IF(AA686="pellet",AF686*'lista, wskaźniki'!$H$44,IF(AA686="gaz z sieci",AF686*'lista, wskaźniki'!$F$44,IF(AA686="olej opałowy",AF686*'lista, wskaźniki'!$I$44,0)))))</f>
        <v>0</v>
      </c>
      <c r="AQ686" s="20" t="b">
        <f>IF(Z686="gaz",AH686*1/3.6*'lista, wskaźniki'!$F$21,IF(Z686="energia elektryczna",AH686*1/3.6*'lista, wskaźniki'!$F$26))</f>
        <v>0</v>
      </c>
      <c r="AR686" s="20" t="b">
        <f>IF(Z686="gaz",AH686*'lista, wskaźniki'!$F$42,IF(Z686="energia elektryczna",AH686*0))</f>
        <v>0</v>
      </c>
      <c r="AS686" s="20" t="b">
        <f>IF(Z686="gaz",AH686*'lista, wskaźniki'!$F$43,IF(Z686="energia elektryczna",AH686*0))</f>
        <v>0</v>
      </c>
      <c r="AT686" s="20" t="b">
        <f>IF(Z686="gaz",AH686*'lista, wskaźniki'!$F$44,IF(Z686="energia elektryczna",AH686*0))</f>
        <v>0</v>
      </c>
      <c r="AU686" s="20">
        <f>AI686*1/3.6*'lista, wskaźniki'!$F$21</f>
        <v>0</v>
      </c>
      <c r="AV686" s="20">
        <f>AI686*'lista, wskaźniki'!$F$42</f>
        <v>0</v>
      </c>
      <c r="AW686" s="20">
        <f>AI686*'lista, wskaźniki'!$F$43</f>
        <v>0</v>
      </c>
      <c r="AX686" s="20">
        <f>AI686*'lista, wskaźniki'!$F$44</f>
        <v>0</v>
      </c>
      <c r="AY686" s="20">
        <f>AK686*'lista, wskaźniki'!$F$26</f>
        <v>0</v>
      </c>
      <c r="AZ686" s="20">
        <f t="shared" si="294"/>
        <v>0</v>
      </c>
      <c r="BA686" s="20">
        <f t="shared" si="295"/>
        <v>0</v>
      </c>
      <c r="BB686" s="20">
        <f t="shared" si="296"/>
        <v>0</v>
      </c>
      <c r="BC686" s="20">
        <f t="shared" si="297"/>
        <v>0</v>
      </c>
      <c r="BD686" s="941"/>
      <c r="BE686" s="941"/>
      <c r="BF686" s="941"/>
      <c r="BG686" s="941"/>
      <c r="BH686" s="20"/>
      <c r="BI686" s="941"/>
      <c r="BJ686" s="20"/>
      <c r="BK686" s="941"/>
      <c r="BL686" s="20"/>
      <c r="BM686" s="20"/>
      <c r="BN686" s="20"/>
      <c r="BO686" s="20"/>
      <c r="BP686" s="20"/>
      <c r="BQ686" s="20"/>
      <c r="BR686" s="20"/>
      <c r="BS686" s="1005"/>
      <c r="BT686" s="1005"/>
      <c r="BU686" s="1005"/>
      <c r="BV686" s="1005"/>
      <c r="BW686" s="1005"/>
      <c r="BX686" s="1005"/>
      <c r="BY686" s="1008"/>
      <c r="CA686" s="365" t="b">
        <f t="shared" si="298"/>
        <v>0</v>
      </c>
      <c r="CB686" s="365" t="b">
        <f t="shared" si="299"/>
        <v>0</v>
      </c>
      <c r="CC686" s="365" t="b">
        <f t="shared" si="300"/>
        <v>0</v>
      </c>
      <c r="CD686" s="365">
        <f t="shared" si="301"/>
        <v>0</v>
      </c>
      <c r="CE686" s="365" t="b">
        <f t="shared" si="302"/>
        <v>0</v>
      </c>
      <c r="CF686" s="365" t="b">
        <f t="shared" si="303"/>
        <v>0</v>
      </c>
      <c r="CG686" s="365" t="b">
        <f t="shared" si="304"/>
        <v>0</v>
      </c>
      <c r="CH686" s="365">
        <f t="shared" si="305"/>
        <v>0</v>
      </c>
      <c r="CI686" s="72" t="b">
        <f t="shared" si="306"/>
        <v>0</v>
      </c>
      <c r="CJ686" s="72" t="b">
        <f t="shared" si="307"/>
        <v>0</v>
      </c>
      <c r="CK686" s="72" t="b">
        <f t="shared" si="308"/>
        <v>0</v>
      </c>
      <c r="CL686" s="72">
        <f t="shared" si="309"/>
        <v>0</v>
      </c>
      <c r="CM686" s="72" t="b">
        <f t="shared" si="310"/>
        <v>0</v>
      </c>
      <c r="CN686" s="72" t="b">
        <f t="shared" si="311"/>
        <v>0</v>
      </c>
      <c r="CP686" s="13">
        <f t="shared" si="312"/>
        <v>0</v>
      </c>
      <c r="CQ686" s="13" t="b">
        <f t="shared" si="313"/>
        <v>0</v>
      </c>
      <c r="CR686" s="13" t="b">
        <f t="shared" si="314"/>
        <v>0</v>
      </c>
      <c r="CS686" s="13" t="b">
        <f t="shared" si="320"/>
        <v>0</v>
      </c>
      <c r="CT686" s="13" t="b">
        <f t="shared" si="319"/>
        <v>0</v>
      </c>
      <c r="CU686" s="13" t="b">
        <f t="shared" si="321"/>
        <v>0</v>
      </c>
      <c r="CV686" s="13" t="b">
        <f t="shared" si="315"/>
        <v>0</v>
      </c>
      <c r="CW686" s="13" t="b">
        <f t="shared" si="316"/>
        <v>0</v>
      </c>
      <c r="CX686" s="13" t="b">
        <f t="shared" si="317"/>
        <v>0</v>
      </c>
      <c r="CY686" s="13" t="b">
        <f t="shared" si="318"/>
        <v>0</v>
      </c>
    </row>
    <row r="687" spans="1:103" ht="15" thickBot="1">
      <c r="A687" s="933"/>
      <c r="B687" s="942"/>
      <c r="C687" s="942"/>
      <c r="D687" s="942"/>
      <c r="E687" s="942"/>
      <c r="F687" s="942"/>
      <c r="G687" s="942"/>
      <c r="H687" s="942"/>
      <c r="I687" s="942"/>
      <c r="J687" s="942"/>
      <c r="K687" s="942"/>
      <c r="L687" s="942"/>
      <c r="M687" s="942"/>
      <c r="N687" s="942"/>
      <c r="O687" s="176"/>
      <c r="P687" s="942"/>
      <c r="Q687" s="942"/>
      <c r="R687" s="942"/>
      <c r="S687" s="942"/>
      <c r="T687" s="942"/>
      <c r="U687" s="942"/>
      <c r="V687" s="942"/>
      <c r="W687" s="21"/>
      <c r="X687" s="21"/>
      <c r="Y687" s="21"/>
      <c r="Z687" s="21"/>
      <c r="AA687" s="21" t="s">
        <v>37</v>
      </c>
      <c r="AB687" s="55"/>
      <c r="AC687" s="55"/>
      <c r="AD687" s="21"/>
      <c r="AE687" s="942"/>
      <c r="AF687" s="334">
        <f t="shared" si="293"/>
        <v>0</v>
      </c>
      <c r="AG687" s="272">
        <f>IF(R687="kompletna",Q687*J687*0.0036*'lista, wskaźniki'!$F$13, IF(R687="częściowa",Q687*J687*0.0036*'lista, wskaźniki'!$F$14, IF(R687="brak",Q687*J687*0.0036*'lista, wskaźniki'!$F$15,)))</f>
        <v>0</v>
      </c>
      <c r="AH687" s="334">
        <f>IF(Y687="inne",K687*'lista, wskaźniki'!$E$35,IF(Y687="to samo źródło",0,IF(Y687=0,0)))</f>
        <v>0</v>
      </c>
      <c r="AI687" s="334" t="b">
        <f>IF(AA687="gaz z sieci",AC687*'lista, wskaźniki'!$D$21)</f>
        <v>0</v>
      </c>
      <c r="AJ687" s="272">
        <f>IF(AA687="węgiel",AB687*'lista, wskaźniki'!$D$20, IF('Sektor mieszkaniowy'!AA687="drewno",'Sektor mieszkaniowy'!AB687*'lista, wskaźniki'!$D$22,IF('Sektor mieszkaniowy'!AA687="pellet",AB687*'lista, wskaźniki'!$D$23,IF('Sektor mieszkaniowy'!AA687="gaz z sieci",AB687*'lista, wskaźniki'!$D$21,IF('Sektor mieszkaniowy'!AA687="olej opałowy",'Sektor mieszkaniowy'!AB687*'lista, wskaźniki'!$D$24)))))</f>
        <v>0</v>
      </c>
      <c r="AK687" s="1003"/>
      <c r="AL687" s="942"/>
      <c r="AM687" s="20">
        <f>IF(AA687="węgiel",AF687*1/3.6*'lista, wskaźniki'!$F$20,IF(AA687="drewno",AF687*1/3.6*'lista, wskaźniki'!$F$22,IF(AA687="pellet",AF687*1/3.6*'lista, wskaźniki'!$F$23,IF(AA687="gaz z sieci",AF687*1/3.6*'lista, wskaźniki'!$F$21,IF(AA687="olej opałowy",AF687*1/3.6*'lista, wskaźniki'!$F$24,0)))))</f>
        <v>0</v>
      </c>
      <c r="AN687" s="20">
        <f>IF(AA687="węgiel",AF687*'lista, wskaźniki'!$E$42,IF(AA687="drewno",AF687*'lista, wskaźniki'!$G$42,IF(AA687="pellet",AF687*'lista, wskaźniki'!$H$42,IF(AA687="gaz z sieci",AF687*'lista, wskaźniki'!$F$42,IF(AA687="olej opałowy",AF687*'lista, wskaźniki'!$I$42,0)))))</f>
        <v>0</v>
      </c>
      <c r="AO687" s="20">
        <f>IF(AA687="węgiel",AF687*'lista, wskaźniki'!$E$43,IF(AA687="drewno",AF687*'lista, wskaźniki'!$G$43,IF(AA687="pellet",AF687*'lista, wskaźniki'!$H$43,IF(AA687="gaz z sieci",AF687*'lista, wskaźniki'!$F$43,IF(AA687="olej opałowy",AF687*'lista, wskaźniki'!$I$43,0)))))</f>
        <v>0</v>
      </c>
      <c r="AP687" s="20">
        <f>IF(AA687="węgiel",AF687*'lista, wskaźniki'!$E$44,IF(AA687="drewno",AF687*'lista, wskaźniki'!$G$44,IF(AA687="pellet",AF687*'lista, wskaźniki'!$H$44,IF(AA687="gaz z sieci",AF687*'lista, wskaźniki'!$F$44,IF(AA687="olej opałowy",AF687*'lista, wskaźniki'!$I$44,0)))))</f>
        <v>0</v>
      </c>
      <c r="AQ687" s="20" t="b">
        <f>IF(Z687="gaz",AH687*1/3.6*'lista, wskaźniki'!$F$21,IF(Z687="energia elektryczna",AH687*1/3.6*'lista, wskaźniki'!$F$26))</f>
        <v>0</v>
      </c>
      <c r="AR687" s="20" t="b">
        <f>IF(Z687="gaz",AH687*'lista, wskaźniki'!$F$42,IF(Z687="energia elektryczna",AH687*0))</f>
        <v>0</v>
      </c>
      <c r="AS687" s="20" t="b">
        <f>IF(Z687="gaz",AH687*'lista, wskaźniki'!$F$43,IF(Z687="energia elektryczna",AH687*0))</f>
        <v>0</v>
      </c>
      <c r="AT687" s="20" t="b">
        <f>IF(Z687="gaz",AH687*'lista, wskaźniki'!$F$44,IF(Z687="energia elektryczna",AH687*0))</f>
        <v>0</v>
      </c>
      <c r="AU687" s="20">
        <f>AI687*1/3.6*'lista, wskaźniki'!$F$21</f>
        <v>0</v>
      </c>
      <c r="AV687" s="20">
        <f>AI687*'lista, wskaźniki'!$F$42</f>
        <v>0</v>
      </c>
      <c r="AW687" s="20">
        <f>AI687*'lista, wskaźniki'!$F$43</f>
        <v>0</v>
      </c>
      <c r="AX687" s="20">
        <f>AI687*'lista, wskaźniki'!$F$44</f>
        <v>0</v>
      </c>
      <c r="AY687" s="20">
        <f>AK687*'lista, wskaźniki'!$F$26</f>
        <v>0</v>
      </c>
      <c r="AZ687" s="20">
        <f t="shared" si="294"/>
        <v>0</v>
      </c>
      <c r="BA687" s="20">
        <f t="shared" si="295"/>
        <v>0</v>
      </c>
      <c r="BB687" s="20">
        <f t="shared" si="296"/>
        <v>0</v>
      </c>
      <c r="BC687" s="20">
        <f t="shared" si="297"/>
        <v>0</v>
      </c>
      <c r="BD687" s="942"/>
      <c r="BE687" s="942"/>
      <c r="BF687" s="942"/>
      <c r="BG687" s="942"/>
      <c r="BH687" s="21"/>
      <c r="BI687" s="942"/>
      <c r="BJ687" s="21"/>
      <c r="BK687" s="942"/>
      <c r="BL687" s="21"/>
      <c r="BM687" s="21"/>
      <c r="BN687" s="21"/>
      <c r="BO687" s="21"/>
      <c r="BP687" s="21"/>
      <c r="BQ687" s="21"/>
      <c r="BR687" s="21"/>
      <c r="BS687" s="1006"/>
      <c r="BT687" s="1006"/>
      <c r="BU687" s="1006"/>
      <c r="BV687" s="1006"/>
      <c r="BW687" s="1006"/>
      <c r="BX687" s="1006"/>
      <c r="BY687" s="1009"/>
      <c r="CA687" s="365" t="b">
        <f t="shared" si="298"/>
        <v>0</v>
      </c>
      <c r="CB687" s="365" t="b">
        <f t="shared" si="299"/>
        <v>0</v>
      </c>
      <c r="CC687" s="365" t="b">
        <f t="shared" si="300"/>
        <v>0</v>
      </c>
      <c r="CD687" s="365" t="b">
        <f t="shared" si="301"/>
        <v>0</v>
      </c>
      <c r="CE687" s="365">
        <f t="shared" si="302"/>
        <v>0</v>
      </c>
      <c r="CF687" s="365" t="b">
        <f t="shared" si="303"/>
        <v>0</v>
      </c>
      <c r="CG687" s="365" t="b">
        <f t="shared" si="304"/>
        <v>0</v>
      </c>
      <c r="CH687" s="365" t="b">
        <f t="shared" si="305"/>
        <v>0</v>
      </c>
      <c r="CI687" s="72" t="b">
        <f t="shared" si="306"/>
        <v>0</v>
      </c>
      <c r="CJ687" s="72" t="b">
        <f t="shared" si="307"/>
        <v>0</v>
      </c>
      <c r="CK687" s="72" t="b">
        <f t="shared" si="308"/>
        <v>0</v>
      </c>
      <c r="CL687" s="72">
        <f t="shared" si="309"/>
        <v>0</v>
      </c>
      <c r="CM687" s="72">
        <f t="shared" si="310"/>
        <v>0</v>
      </c>
      <c r="CN687" s="72" t="b">
        <f t="shared" si="311"/>
        <v>0</v>
      </c>
      <c r="CP687" s="13">
        <f t="shared" si="312"/>
        <v>0</v>
      </c>
      <c r="CQ687" s="13" t="b">
        <f t="shared" si="313"/>
        <v>0</v>
      </c>
      <c r="CR687" s="13" t="b">
        <f t="shared" si="314"/>
        <v>0</v>
      </c>
      <c r="CS687" s="13" t="b">
        <f t="shared" si="320"/>
        <v>0</v>
      </c>
      <c r="CT687" s="13" t="b">
        <f t="shared" si="319"/>
        <v>0</v>
      </c>
      <c r="CU687" s="13" t="b">
        <f t="shared" si="321"/>
        <v>0</v>
      </c>
      <c r="CV687" s="13" t="b">
        <f t="shared" si="315"/>
        <v>0</v>
      </c>
      <c r="CW687" s="13" t="b">
        <f t="shared" si="316"/>
        <v>0</v>
      </c>
      <c r="CX687" s="13" t="b">
        <f t="shared" si="317"/>
        <v>0</v>
      </c>
      <c r="CY687" s="13" t="b">
        <f t="shared" si="318"/>
        <v>0</v>
      </c>
    </row>
    <row r="688" spans="1:103" ht="15" thickBot="1">
      <c r="A688" s="931">
        <v>138</v>
      </c>
      <c r="B688" s="940" t="s">
        <v>235</v>
      </c>
      <c r="C688" s="940"/>
      <c r="D688" s="940" t="s">
        <v>1</v>
      </c>
      <c r="E688" s="940" t="s">
        <v>5</v>
      </c>
      <c r="F688" s="940">
        <v>10</v>
      </c>
      <c r="G688" s="940">
        <v>10</v>
      </c>
      <c r="H688" s="940"/>
      <c r="I688" s="940" t="s">
        <v>14</v>
      </c>
      <c r="J688" s="940">
        <v>160</v>
      </c>
      <c r="K688" s="940">
        <v>4</v>
      </c>
      <c r="L688" s="940" t="s">
        <v>16</v>
      </c>
      <c r="M688" s="940"/>
      <c r="N688" s="940" t="s">
        <v>16</v>
      </c>
      <c r="O688" s="174"/>
      <c r="P688" s="940" t="s">
        <v>16</v>
      </c>
      <c r="Q688" s="940">
        <f>IF(I688="&lt;1966",'lista, wskaźniki'!$G$4,IF(I688="1967-1985",'lista, wskaźniki'!$G$5,IF(I688="1986-1992",'lista, wskaźniki'!$G$6,IF(I688="1993-1996",'lista, wskaźniki'!$G$7,IF(I688="&gt;1997",'lista, wskaźniki'!$G$8,IF(I688=0,'lista, wskaźniki'!$G$4))))))</f>
        <v>115</v>
      </c>
      <c r="R688" s="940" t="s">
        <v>21</v>
      </c>
      <c r="S688" s="940" t="s">
        <v>28</v>
      </c>
      <c r="T688" s="940">
        <v>15</v>
      </c>
      <c r="U688" s="940">
        <v>1998</v>
      </c>
      <c r="V688" s="940"/>
      <c r="W688" s="19" t="s">
        <v>35</v>
      </c>
      <c r="X688" s="19" t="s">
        <v>39</v>
      </c>
      <c r="Y688" s="19" t="s">
        <v>42</v>
      </c>
      <c r="Z688" s="19"/>
      <c r="AA688" s="19" t="s">
        <v>35</v>
      </c>
      <c r="AB688" s="54">
        <v>2</v>
      </c>
      <c r="AC688" s="54"/>
      <c r="AD688" s="19">
        <v>1600</v>
      </c>
      <c r="AE688" s="940">
        <v>12</v>
      </c>
      <c r="AF688" s="334">
        <f t="shared" si="293"/>
        <v>42.501999999999995</v>
      </c>
      <c r="AG688" s="272">
        <f>IF(R688="kompletna",Q688*J688*0.0036*'lista, wskaźniki'!$F$13, IF(R688="częściowa",Q688*J688*0.0036*'lista, wskaźniki'!$F$14, IF(R688="brak",Q688*J688*0.0036*'lista, wskaźniki'!$F$15,)))</f>
        <v>39.743999999999993</v>
      </c>
      <c r="AH688" s="334">
        <f>IF(Y688="inne",K688*'lista, wskaźniki'!$E$35,IF(Y688="to samo źródło",0,IF(Y688=0,0)))</f>
        <v>0</v>
      </c>
      <c r="AI688" s="334" t="b">
        <f>IF(AA688="gaz z sieci",AC688*'lista, wskaźniki'!$D$21)</f>
        <v>0</v>
      </c>
      <c r="AJ688" s="272">
        <f>IF(AA688="węgiel",AB688*'lista, wskaźniki'!$D$20, IF('Sektor mieszkaniowy'!AA688="drewno",'Sektor mieszkaniowy'!AB688*'lista, wskaźniki'!$D$22,IF('Sektor mieszkaniowy'!AA688="pellet",AB688*'lista, wskaźniki'!$D$23,IF('Sektor mieszkaniowy'!AA688="gaz z sieci",AB688*'lista, wskaźniki'!$D$21,IF('Sektor mieszkaniowy'!AA688="olej opałowy",'Sektor mieszkaniowy'!AB688*'lista, wskaźniki'!$D$24)))))</f>
        <v>45.26</v>
      </c>
      <c r="AK688" s="1001">
        <v>2</v>
      </c>
      <c r="AL688" s="940">
        <v>2</v>
      </c>
      <c r="AM688" s="20">
        <f>IF(AA688="węgiel",AF688*1/3.6*'lista, wskaźniki'!$F$20,IF(AA688="drewno",AF688*1/3.6*'lista, wskaźniki'!$F$22,IF(AA688="pellet",AF688*1/3.6*'lista, wskaźniki'!$F$23,IF(AA688="gaz z sieci",AF688*1/3.6*'lista, wskaźniki'!$F$21,IF(AA688="olej opałowy",AF688*1/3.6*'lista, wskaźniki'!$F$24,0)))))</f>
        <v>4.0262144599999994</v>
      </c>
      <c r="AN688" s="20">
        <f>IF(AA688="węgiel",AF688*'lista, wskaźniki'!$E$42,IF(AA688="drewno",AF688*'lista, wskaźniki'!$G$42,IF(AA688="pellet",AF688*'lista, wskaźniki'!$H$42,IF(AA688="gaz z sieci",AF688*'lista, wskaźniki'!$F$42,IF(AA688="olej opałowy",AF688*'lista, wskaźniki'!$I$42,0)))))</f>
        <v>1.615076E-2</v>
      </c>
      <c r="AO688" s="20">
        <f>IF(AA688="węgiel",AF688*'lista, wskaźniki'!$E$43,IF(AA688="drewno",AF688*'lista, wskaźniki'!$G$43,IF(AA688="pellet",AF688*'lista, wskaźniki'!$H$43,IF(AA688="gaz z sieci",AF688*'lista, wskaźniki'!$F$43,IF(AA688="olej opałowy",AF688*'lista, wskaźniki'!$I$43,0)))))</f>
        <v>1.5300719999999999E-2</v>
      </c>
      <c r="AP688" s="20">
        <f>IF(AA688="węgiel",AF688*'lista, wskaźniki'!$E$44,IF(AA688="drewno",AF688*'lista, wskaźniki'!$G$44,IF(AA688="pellet",AF688*'lista, wskaźniki'!$H$44,IF(AA688="gaz z sieci",AF688*'lista, wskaźniki'!$F$44,IF(AA688="olej opałowy",AF688*'lista, wskaźniki'!$I$44,0)))))</f>
        <v>1.147554E-5</v>
      </c>
      <c r="AQ688" s="20" t="b">
        <f>IF(Z688="gaz",AH688*1/3.6*'lista, wskaźniki'!$F$21,IF(Z688="energia elektryczna",AH688*1/3.6*'lista, wskaźniki'!$F$26))</f>
        <v>0</v>
      </c>
      <c r="AR688" s="20" t="b">
        <f>IF(Z688="gaz",AH688*'lista, wskaźniki'!$F$42,IF(Z688="energia elektryczna",AH688*0))</f>
        <v>0</v>
      </c>
      <c r="AS688" s="20" t="b">
        <f>IF(Z688="gaz",AH688*'lista, wskaźniki'!$F$43,IF(Z688="energia elektryczna",AH688*0))</f>
        <v>0</v>
      </c>
      <c r="AT688" s="20" t="b">
        <f>IF(Z688="gaz",AH688*'lista, wskaźniki'!$F$44,IF(Z688="energia elektryczna",AH688*0))</f>
        <v>0</v>
      </c>
      <c r="AU688" s="20">
        <f>AI688*1/3.6*'lista, wskaźniki'!$F$21</f>
        <v>0</v>
      </c>
      <c r="AV688" s="20">
        <f>AI688*'lista, wskaźniki'!$F$42</f>
        <v>0</v>
      </c>
      <c r="AW688" s="20">
        <f>AI688*'lista, wskaźniki'!$F$43</f>
        <v>0</v>
      </c>
      <c r="AX688" s="20">
        <f>AI688*'lista, wskaźniki'!$F$44</f>
        <v>0</v>
      </c>
      <c r="AY688" s="20">
        <f>AK688*'lista, wskaźniki'!$F$26</f>
        <v>1.78</v>
      </c>
      <c r="AZ688" s="20">
        <f t="shared" si="294"/>
        <v>5.8062144599999996</v>
      </c>
      <c r="BA688" s="20">
        <f t="shared" si="295"/>
        <v>1.615076E-2</v>
      </c>
      <c r="BB688" s="20">
        <f t="shared" si="296"/>
        <v>1.5300719999999999E-2</v>
      </c>
      <c r="BC688" s="20">
        <f t="shared" si="297"/>
        <v>1.147554E-5</v>
      </c>
      <c r="BD688" s="940" t="s">
        <v>17</v>
      </c>
      <c r="BE688" s="940" t="s">
        <v>17</v>
      </c>
      <c r="BF688" s="940" t="s">
        <v>17</v>
      </c>
      <c r="BG688" s="940" t="s">
        <v>17</v>
      </c>
      <c r="BH688" s="19"/>
      <c r="BI688" s="940" t="s">
        <v>16</v>
      </c>
      <c r="BJ688" s="19" t="s">
        <v>52</v>
      </c>
      <c r="BK688" s="940" t="s">
        <v>17</v>
      </c>
      <c r="BL688" s="19"/>
      <c r="BM688" s="19"/>
      <c r="BN688" s="19"/>
      <c r="BO688" s="19" t="s">
        <v>57</v>
      </c>
      <c r="BP688" s="19" t="s">
        <v>52</v>
      </c>
      <c r="BQ688" s="19" t="s">
        <v>120</v>
      </c>
      <c r="BR688" s="19">
        <v>2</v>
      </c>
      <c r="BS688" s="1004">
        <v>5000</v>
      </c>
      <c r="BT688" s="1004"/>
      <c r="BU688" s="1004"/>
      <c r="BV688" s="1004">
        <v>500</v>
      </c>
      <c r="BW688" s="1004"/>
      <c r="BX688" s="1004"/>
      <c r="BY688" s="1007">
        <v>1000</v>
      </c>
      <c r="CA688" s="365">
        <f t="shared" si="298"/>
        <v>42.501999999999995</v>
      </c>
      <c r="CB688" s="365" t="b">
        <f t="shared" si="299"/>
        <v>0</v>
      </c>
      <c r="CC688" s="365" t="b">
        <f t="shared" si="300"/>
        <v>0</v>
      </c>
      <c r="CD688" s="365" t="b">
        <f t="shared" si="301"/>
        <v>0</v>
      </c>
      <c r="CE688" s="365" t="b">
        <f t="shared" si="302"/>
        <v>0</v>
      </c>
      <c r="CF688" s="365" t="b">
        <f t="shared" si="303"/>
        <v>0</v>
      </c>
      <c r="CG688" s="365" t="b">
        <f t="shared" si="304"/>
        <v>0</v>
      </c>
      <c r="CH688" s="365" t="b">
        <f t="shared" si="305"/>
        <v>0</v>
      </c>
      <c r="CI688" s="72">
        <f t="shared" si="306"/>
        <v>42.501999999999995</v>
      </c>
      <c r="CJ688" s="72" t="b">
        <f t="shared" si="307"/>
        <v>0</v>
      </c>
      <c r="CK688" s="72" t="b">
        <f t="shared" si="308"/>
        <v>0</v>
      </c>
      <c r="CL688" s="72">
        <f t="shared" si="309"/>
        <v>0</v>
      </c>
      <c r="CM688" s="72" t="b">
        <f t="shared" si="310"/>
        <v>0</v>
      </c>
      <c r="CN688" s="72" t="b">
        <f t="shared" si="311"/>
        <v>0</v>
      </c>
      <c r="CP688" s="13" t="b">
        <f t="shared" si="312"/>
        <v>0</v>
      </c>
      <c r="CQ688" s="13" t="b">
        <f t="shared" si="313"/>
        <v>0</v>
      </c>
      <c r="CR688" s="13" t="b">
        <f t="shared" si="314"/>
        <v>0</v>
      </c>
      <c r="CS688" s="13" t="b">
        <f t="shared" si="320"/>
        <v>0</v>
      </c>
      <c r="CT688" s="13" t="b">
        <f t="shared" si="319"/>
        <v>0</v>
      </c>
      <c r="CU688" s="13" t="b">
        <f t="shared" si="321"/>
        <v>0</v>
      </c>
      <c r="CV688" s="13" t="b">
        <f t="shared" si="315"/>
        <v>0</v>
      </c>
      <c r="CW688" s="13" t="b">
        <f t="shared" si="316"/>
        <v>0</v>
      </c>
      <c r="CX688" s="13">
        <f t="shared" si="317"/>
        <v>160</v>
      </c>
      <c r="CY688" s="13">
        <f t="shared" si="318"/>
        <v>160</v>
      </c>
    </row>
    <row r="689" spans="1:103" ht="15" thickBot="1">
      <c r="A689" s="932"/>
      <c r="B689" s="941"/>
      <c r="C689" s="941"/>
      <c r="D689" s="941"/>
      <c r="E689" s="941"/>
      <c r="F689" s="941"/>
      <c r="G689" s="941"/>
      <c r="H689" s="941"/>
      <c r="I689" s="941"/>
      <c r="J689" s="941"/>
      <c r="K689" s="941"/>
      <c r="L689" s="941"/>
      <c r="M689" s="941"/>
      <c r="N689" s="941"/>
      <c r="O689" s="175"/>
      <c r="P689" s="941"/>
      <c r="Q689" s="941"/>
      <c r="R689" s="941"/>
      <c r="S689" s="941"/>
      <c r="T689" s="941"/>
      <c r="U689" s="941"/>
      <c r="V689" s="941"/>
      <c r="W689" s="20" t="s">
        <v>36</v>
      </c>
      <c r="X689" s="20"/>
      <c r="Y689" s="20"/>
      <c r="Z689" s="20"/>
      <c r="AA689" s="20" t="s">
        <v>36</v>
      </c>
      <c r="AB689" s="22">
        <v>20</v>
      </c>
      <c r="AC689" s="22"/>
      <c r="AD689" s="20">
        <v>2000</v>
      </c>
      <c r="AE689" s="941"/>
      <c r="AF689" s="334">
        <f t="shared" si="293"/>
        <v>175.87</v>
      </c>
      <c r="AG689" s="272">
        <v>39.74</v>
      </c>
      <c r="AH689" s="334">
        <f>IF(Y689="inne",K689*'lista, wskaźniki'!$E$35,IF(Y689="to samo źródło",0,IF(Y689=0,0)))</f>
        <v>0</v>
      </c>
      <c r="AI689" s="334" t="b">
        <f>IF(AA689="gaz z sieci",AC689*'lista, wskaźniki'!$D$21)</f>
        <v>0</v>
      </c>
      <c r="AJ689" s="272">
        <f>IF(AA689="węgiel",AB689*'lista, wskaźniki'!$D$20, IF('Sektor mieszkaniowy'!AA689="drewno",'Sektor mieszkaniowy'!AB689*'lista, wskaźniki'!$D$22,IF('Sektor mieszkaniowy'!AA689="pellet",AB689*'lista, wskaźniki'!$D$23,IF('Sektor mieszkaniowy'!AA689="gaz z sieci",AB689*'lista, wskaźniki'!$D$21,IF('Sektor mieszkaniowy'!AA689="olej opałowy",'Sektor mieszkaniowy'!AB689*'lista, wskaźniki'!$D$24)))))</f>
        <v>312</v>
      </c>
      <c r="AK689" s="1002"/>
      <c r="AL689" s="941"/>
      <c r="AM689" s="20">
        <f>IF(AA689="węgiel",AF689*1/3.6*'lista, wskaźniki'!$F$20,IF(AA689="drewno",AF689*1/3.6*'lista, wskaźniki'!$F$22,IF(AA689="pellet",AF689*1/3.6*'lista, wskaźniki'!$F$23,IF(AA689="gaz z sieci",AF689*1/3.6*'lista, wskaźniki'!$F$21,IF(AA689="olej opałowy",AF689*1/3.6*'lista, wskaźniki'!$F$24,0)))))</f>
        <v>0</v>
      </c>
      <c r="AN689" s="20">
        <f>IF(AA689="węgiel",AF689*'lista, wskaźniki'!$E$42,IF(AA689="drewno",AF689*'lista, wskaźniki'!$G$42,IF(AA689="pellet",AF689*'lista, wskaźniki'!$H$42,IF(AA689="gaz z sieci",AF689*'lista, wskaźniki'!$F$42,IF(AA689="olej opałowy",AF689*'lista, wskaźniki'!$I$42,0)))))</f>
        <v>0.14245469999999999</v>
      </c>
      <c r="AO689" s="20">
        <f>IF(AA689="węgiel",AF689*'lista, wskaźniki'!$E$43,IF(AA689="drewno",AF689*'lista, wskaźniki'!$G$43,IF(AA689="pellet",AF689*'lista, wskaźniki'!$H$43,IF(AA689="gaz z sieci",AF689*'lista, wskaźniki'!$F$43,IF(AA689="olej opałowy",AF689*'lista, wskaźniki'!$I$43,0)))))</f>
        <v>0.14245469999999999</v>
      </c>
      <c r="AP689" s="20">
        <f>IF(AA689="węgiel",AF689*'lista, wskaźniki'!$E$44,IF(AA689="drewno",AF689*'lista, wskaźniki'!$G$44,IF(AA689="pellet",AF689*'lista, wskaźniki'!$H$44,IF(AA689="gaz z sieci",AF689*'lista, wskaźniki'!$F$44,IF(AA689="olej opałowy",AF689*'lista, wskaźniki'!$I$44,0)))))</f>
        <v>4.3967500000000002E-5</v>
      </c>
      <c r="AQ689" s="20" t="b">
        <f>IF(Z689="gaz",AH689*1/3.6*'lista, wskaźniki'!$F$21,IF(Z689="energia elektryczna",AH689*1/3.6*'lista, wskaźniki'!$F$26))</f>
        <v>0</v>
      </c>
      <c r="AR689" s="20" t="b">
        <f>IF(Z689="gaz",AH689*'lista, wskaźniki'!$F$42,IF(Z689="energia elektryczna",AH689*0))</f>
        <v>0</v>
      </c>
      <c r="AS689" s="20" t="b">
        <f>IF(Z689="gaz",AH689*'lista, wskaźniki'!$F$43,IF(Z689="energia elektryczna",AH689*0))</f>
        <v>0</v>
      </c>
      <c r="AT689" s="20" t="b">
        <f>IF(Z689="gaz",AH689*'lista, wskaźniki'!$F$44,IF(Z689="energia elektryczna",AH689*0))</f>
        <v>0</v>
      </c>
      <c r="AU689" s="20">
        <f>AI689*1/3.6*'lista, wskaźniki'!$F$21</f>
        <v>0</v>
      </c>
      <c r="AV689" s="20">
        <f>AI689*'lista, wskaźniki'!$F$42</f>
        <v>0</v>
      </c>
      <c r="AW689" s="20">
        <f>AI689*'lista, wskaźniki'!$F$43</f>
        <v>0</v>
      </c>
      <c r="AX689" s="20">
        <f>AI689*'lista, wskaźniki'!$F$44</f>
        <v>0</v>
      </c>
      <c r="AY689" s="20">
        <f>AK689*'lista, wskaźniki'!$F$26</f>
        <v>0</v>
      </c>
      <c r="AZ689" s="20">
        <f t="shared" si="294"/>
        <v>0</v>
      </c>
      <c r="BA689" s="20">
        <f t="shared" si="295"/>
        <v>0.14245469999999999</v>
      </c>
      <c r="BB689" s="20">
        <f t="shared" si="296"/>
        <v>0.14245469999999999</v>
      </c>
      <c r="BC689" s="20">
        <f t="shared" si="297"/>
        <v>4.3967500000000002E-5</v>
      </c>
      <c r="BD689" s="941"/>
      <c r="BE689" s="941"/>
      <c r="BF689" s="941"/>
      <c r="BG689" s="941"/>
      <c r="BH689" s="20"/>
      <c r="BI689" s="941"/>
      <c r="BJ689" s="20"/>
      <c r="BK689" s="941"/>
      <c r="BL689" s="20"/>
      <c r="BM689" s="20"/>
      <c r="BN689" s="20"/>
      <c r="BO689" s="20"/>
      <c r="BP689" s="20" t="s">
        <v>53</v>
      </c>
      <c r="BQ689" s="20"/>
      <c r="BR689" s="20"/>
      <c r="BS689" s="1005"/>
      <c r="BT689" s="1005"/>
      <c r="BU689" s="1005"/>
      <c r="BV689" s="1005"/>
      <c r="BW689" s="1005"/>
      <c r="BX689" s="1005"/>
      <c r="BY689" s="1008"/>
      <c r="CA689" s="365" t="b">
        <f t="shared" si="298"/>
        <v>0</v>
      </c>
      <c r="CB689" s="365">
        <f t="shared" si="299"/>
        <v>175.87</v>
      </c>
      <c r="CC689" s="365" t="b">
        <f t="shared" si="300"/>
        <v>0</v>
      </c>
      <c r="CD689" s="365" t="b">
        <f t="shared" si="301"/>
        <v>0</v>
      </c>
      <c r="CE689" s="365" t="b">
        <f t="shared" si="302"/>
        <v>0</v>
      </c>
      <c r="CF689" s="365" t="b">
        <f t="shared" si="303"/>
        <v>0</v>
      </c>
      <c r="CG689" s="365" t="b">
        <f t="shared" si="304"/>
        <v>0</v>
      </c>
      <c r="CH689" s="365" t="b">
        <f t="shared" si="305"/>
        <v>0</v>
      </c>
      <c r="CI689" s="72" t="b">
        <f t="shared" si="306"/>
        <v>0</v>
      </c>
      <c r="CJ689" s="72">
        <f t="shared" si="307"/>
        <v>175.87</v>
      </c>
      <c r="CK689" s="72" t="b">
        <f t="shared" si="308"/>
        <v>0</v>
      </c>
      <c r="CL689" s="72">
        <f t="shared" si="309"/>
        <v>0</v>
      </c>
      <c r="CM689" s="72" t="b">
        <f t="shared" si="310"/>
        <v>0</v>
      </c>
      <c r="CN689" s="72" t="b">
        <f t="shared" si="311"/>
        <v>0</v>
      </c>
      <c r="CP689" s="13">
        <f t="shared" si="312"/>
        <v>0</v>
      </c>
      <c r="CQ689" s="13" t="b">
        <f t="shared" si="313"/>
        <v>0</v>
      </c>
      <c r="CR689" s="13" t="b">
        <f t="shared" si="314"/>
        <v>0</v>
      </c>
      <c r="CS689" s="13" t="b">
        <f t="shared" si="320"/>
        <v>0</v>
      </c>
      <c r="CT689" s="13" t="b">
        <f t="shared" si="319"/>
        <v>0</v>
      </c>
      <c r="CU689" s="13" t="b">
        <f t="shared" si="321"/>
        <v>0</v>
      </c>
      <c r="CV689" s="13" t="b">
        <f t="shared" si="315"/>
        <v>0</v>
      </c>
      <c r="CW689" s="13" t="b">
        <f t="shared" si="316"/>
        <v>0</v>
      </c>
      <c r="CX689" s="13" t="b">
        <f t="shared" si="317"/>
        <v>0</v>
      </c>
      <c r="CY689" s="13" t="b">
        <f t="shared" si="318"/>
        <v>0</v>
      </c>
    </row>
    <row r="690" spans="1:103" ht="15" thickBot="1">
      <c r="A690" s="932"/>
      <c r="B690" s="941"/>
      <c r="C690" s="941"/>
      <c r="D690" s="941"/>
      <c r="E690" s="941"/>
      <c r="F690" s="941"/>
      <c r="G690" s="941"/>
      <c r="H690" s="941"/>
      <c r="I690" s="941"/>
      <c r="J690" s="941"/>
      <c r="K690" s="941"/>
      <c r="L690" s="941"/>
      <c r="M690" s="941"/>
      <c r="N690" s="941"/>
      <c r="O690" s="175"/>
      <c r="P690" s="941"/>
      <c r="Q690" s="941"/>
      <c r="R690" s="941"/>
      <c r="S690" s="941"/>
      <c r="T690" s="941"/>
      <c r="U690" s="941"/>
      <c r="V690" s="941"/>
      <c r="W690" s="20"/>
      <c r="X690" s="20"/>
      <c r="Y690" s="20"/>
      <c r="Z690" s="20"/>
      <c r="AA690" s="20" t="s">
        <v>50</v>
      </c>
      <c r="AB690" s="22"/>
      <c r="AC690" s="22"/>
      <c r="AD690" s="20"/>
      <c r="AE690" s="941"/>
      <c r="AF690" s="334">
        <f t="shared" si="293"/>
        <v>0</v>
      </c>
      <c r="AG690" s="272">
        <f>IF(R690="kompletna",Q690*J690*0.0036*'lista, wskaźniki'!$F$13, IF(R690="częściowa",Q690*J690*0.0036*'lista, wskaźniki'!$F$14, IF(R690="brak",Q690*J690*0.0036*'lista, wskaźniki'!$F$15,)))</f>
        <v>0</v>
      </c>
      <c r="AH690" s="334">
        <f>IF(Y690="inne",K690*'lista, wskaźniki'!$E$35,IF(Y690="to samo źródło",0,IF(Y690=0,0)))</f>
        <v>0</v>
      </c>
      <c r="AI690" s="334" t="b">
        <f>IF(AA690="gaz z sieci",AC690*'lista, wskaźniki'!$D$21)</f>
        <v>0</v>
      </c>
      <c r="AJ690" s="272">
        <f>IF(AA690="węgiel",AB690*'lista, wskaźniki'!$D$20, IF('Sektor mieszkaniowy'!AA690="drewno",'Sektor mieszkaniowy'!AB690*'lista, wskaźniki'!$D$22,IF('Sektor mieszkaniowy'!AA690="pellet",AB690*'lista, wskaźniki'!$D$23,IF('Sektor mieszkaniowy'!AA690="gaz z sieci",AB690*'lista, wskaźniki'!$D$21,IF('Sektor mieszkaniowy'!AA690="olej opałowy",'Sektor mieszkaniowy'!AB690*'lista, wskaźniki'!$D$24)))))</f>
        <v>0</v>
      </c>
      <c r="AK690" s="1002"/>
      <c r="AL690" s="941"/>
      <c r="AM690" s="20">
        <f>IF(AA690="węgiel",AF690*1/3.6*'lista, wskaźniki'!$F$20,IF(AA690="drewno",AF690*1/3.6*'lista, wskaźniki'!$F$22,IF(AA690="pellet",AF690*1/3.6*'lista, wskaźniki'!$F$23,IF(AA690="gaz z sieci",AF690*1/3.6*'lista, wskaźniki'!$F$21,IF(AA690="olej opałowy",AF690*1/3.6*'lista, wskaźniki'!$F$24,0)))))</f>
        <v>0</v>
      </c>
      <c r="AN690" s="20">
        <f>IF(AA690="węgiel",AF690*'lista, wskaźniki'!$E$42,IF(AA690="drewno",AF690*'lista, wskaźniki'!$G$42,IF(AA690="pellet",AF690*'lista, wskaźniki'!$H$42,IF(AA690="gaz z sieci",AF690*'lista, wskaźniki'!$F$42,IF(AA690="olej opałowy",AF690*'lista, wskaźniki'!$I$42,0)))))</f>
        <v>0</v>
      </c>
      <c r="AO690" s="20">
        <f>IF(AA690="węgiel",AF690*'lista, wskaźniki'!$E$43,IF(AA690="drewno",AF690*'lista, wskaźniki'!$G$43,IF(AA690="pellet",AF690*'lista, wskaźniki'!$H$43,IF(AA690="gaz z sieci",AF690*'lista, wskaźniki'!$F$43,IF(AA690="olej opałowy",AF690*'lista, wskaźniki'!$I$43,0)))))</f>
        <v>0</v>
      </c>
      <c r="AP690" s="20">
        <f>IF(AA690="węgiel",AF690*'lista, wskaźniki'!$E$44,IF(AA690="drewno",AF690*'lista, wskaźniki'!$G$44,IF(AA690="pellet",AF690*'lista, wskaźniki'!$H$44,IF(AA690="gaz z sieci",AF690*'lista, wskaźniki'!$F$44,IF(AA690="olej opałowy",AF690*'lista, wskaźniki'!$I$44,0)))))</f>
        <v>0</v>
      </c>
      <c r="AQ690" s="20" t="b">
        <f>IF(Z690="gaz",AH690*1/3.6*'lista, wskaźniki'!$F$21,IF(Z690="energia elektryczna",AH690*1/3.6*'lista, wskaźniki'!$F$26))</f>
        <v>0</v>
      </c>
      <c r="AR690" s="20" t="b">
        <f>IF(Z690="gaz",AH690*'lista, wskaźniki'!$F$42,IF(Z690="energia elektryczna",AH690*0))</f>
        <v>0</v>
      </c>
      <c r="AS690" s="20" t="b">
        <f>IF(Z690="gaz",AH690*'lista, wskaźniki'!$F$43,IF(Z690="energia elektryczna",AH690*0))</f>
        <v>0</v>
      </c>
      <c r="AT690" s="20" t="b">
        <f>IF(Z690="gaz",AH690*'lista, wskaźniki'!$F$44,IF(Z690="energia elektryczna",AH690*0))</f>
        <v>0</v>
      </c>
      <c r="AU690" s="20">
        <f>AI690*1/3.6*'lista, wskaźniki'!$F$21</f>
        <v>0</v>
      </c>
      <c r="AV690" s="20">
        <f>AI690*'lista, wskaźniki'!$F$42</f>
        <v>0</v>
      </c>
      <c r="AW690" s="20">
        <f>AI690*'lista, wskaźniki'!$F$43</f>
        <v>0</v>
      </c>
      <c r="AX690" s="20">
        <f>AI690*'lista, wskaźniki'!$F$44</f>
        <v>0</v>
      </c>
      <c r="AY690" s="20">
        <f>AK690*'lista, wskaźniki'!$F$26</f>
        <v>0</v>
      </c>
      <c r="AZ690" s="20">
        <f t="shared" si="294"/>
        <v>0</v>
      </c>
      <c r="BA690" s="20">
        <f t="shared" si="295"/>
        <v>0</v>
      </c>
      <c r="BB690" s="20">
        <f t="shared" si="296"/>
        <v>0</v>
      </c>
      <c r="BC690" s="20">
        <f t="shared" si="297"/>
        <v>0</v>
      </c>
      <c r="BD690" s="941"/>
      <c r="BE690" s="941"/>
      <c r="BF690" s="941"/>
      <c r="BG690" s="941"/>
      <c r="BH690" s="20"/>
      <c r="BI690" s="941"/>
      <c r="BJ690" s="20"/>
      <c r="BK690" s="941"/>
      <c r="BL690" s="20"/>
      <c r="BM690" s="20"/>
      <c r="BN690" s="20"/>
      <c r="BO690" s="20"/>
      <c r="BP690" s="20"/>
      <c r="BQ690" s="20"/>
      <c r="BR690" s="20"/>
      <c r="BS690" s="1005"/>
      <c r="BT690" s="1005"/>
      <c r="BU690" s="1005"/>
      <c r="BV690" s="1005"/>
      <c r="BW690" s="1005"/>
      <c r="BX690" s="1005"/>
      <c r="BY690" s="1008"/>
      <c r="CA690" s="365" t="b">
        <f t="shared" si="298"/>
        <v>0</v>
      </c>
      <c r="CB690" s="365" t="b">
        <f t="shared" si="299"/>
        <v>0</v>
      </c>
      <c r="CC690" s="365">
        <f t="shared" si="300"/>
        <v>0</v>
      </c>
      <c r="CD690" s="365" t="b">
        <f t="shared" si="301"/>
        <v>0</v>
      </c>
      <c r="CE690" s="365" t="b">
        <f t="shared" si="302"/>
        <v>0</v>
      </c>
      <c r="CF690" s="365" t="b">
        <f t="shared" si="303"/>
        <v>0</v>
      </c>
      <c r="CG690" s="365" t="b">
        <f t="shared" si="304"/>
        <v>0</v>
      </c>
      <c r="CH690" s="365" t="b">
        <f t="shared" si="305"/>
        <v>0</v>
      </c>
      <c r="CI690" s="72" t="b">
        <f t="shared" si="306"/>
        <v>0</v>
      </c>
      <c r="CJ690" s="72" t="b">
        <f t="shared" si="307"/>
        <v>0</v>
      </c>
      <c r="CK690" s="72">
        <f t="shared" si="308"/>
        <v>0</v>
      </c>
      <c r="CL690" s="72">
        <f t="shared" si="309"/>
        <v>0</v>
      </c>
      <c r="CM690" s="72" t="b">
        <f t="shared" si="310"/>
        <v>0</v>
      </c>
      <c r="CN690" s="72" t="b">
        <f t="shared" si="311"/>
        <v>0</v>
      </c>
      <c r="CP690" s="13">
        <f t="shared" si="312"/>
        <v>0</v>
      </c>
      <c r="CQ690" s="13" t="b">
        <f t="shared" si="313"/>
        <v>0</v>
      </c>
      <c r="CR690" s="13" t="b">
        <f t="shared" si="314"/>
        <v>0</v>
      </c>
      <c r="CS690" s="13" t="b">
        <f t="shared" si="320"/>
        <v>0</v>
      </c>
      <c r="CT690" s="13" t="b">
        <f t="shared" si="319"/>
        <v>0</v>
      </c>
      <c r="CU690" s="13" t="b">
        <f t="shared" si="321"/>
        <v>0</v>
      </c>
      <c r="CV690" s="13" t="b">
        <f t="shared" si="315"/>
        <v>0</v>
      </c>
      <c r="CW690" s="13" t="b">
        <f t="shared" si="316"/>
        <v>0</v>
      </c>
      <c r="CX690" s="13" t="b">
        <f t="shared" si="317"/>
        <v>0</v>
      </c>
      <c r="CY690" s="13" t="b">
        <f t="shared" si="318"/>
        <v>0</v>
      </c>
    </row>
    <row r="691" spans="1:103" ht="15" thickBot="1">
      <c r="A691" s="932"/>
      <c r="B691" s="941"/>
      <c r="C691" s="941"/>
      <c r="D691" s="941"/>
      <c r="E691" s="941"/>
      <c r="F691" s="941"/>
      <c r="G691" s="941"/>
      <c r="H691" s="941"/>
      <c r="I691" s="941"/>
      <c r="J691" s="941"/>
      <c r="K691" s="941"/>
      <c r="L691" s="941"/>
      <c r="M691" s="941"/>
      <c r="N691" s="941"/>
      <c r="O691" s="175"/>
      <c r="P691" s="941"/>
      <c r="Q691" s="941"/>
      <c r="R691" s="941"/>
      <c r="S691" s="941"/>
      <c r="T691" s="941"/>
      <c r="U691" s="941"/>
      <c r="V691" s="941"/>
      <c r="W691" s="20"/>
      <c r="X691" s="20"/>
      <c r="Y691" s="20"/>
      <c r="Z691" s="20"/>
      <c r="AA691" s="20" t="s">
        <v>38</v>
      </c>
      <c r="AB691" s="22"/>
      <c r="AC691" s="22"/>
      <c r="AD691" s="20"/>
      <c r="AE691" s="941"/>
      <c r="AF691" s="334">
        <f t="shared" si="293"/>
        <v>0</v>
      </c>
      <c r="AG691" s="272">
        <f>IF(R691="kompletna",Q691*J691*0.0036*'lista, wskaźniki'!$F$13, IF(R691="częściowa",Q691*J691*0.0036*'lista, wskaźniki'!$F$14, IF(R691="brak",Q691*J691*0.0036*'lista, wskaźniki'!$F$15,)))</f>
        <v>0</v>
      </c>
      <c r="AH691" s="334">
        <f>IF(Y691="inne",K691*'lista, wskaźniki'!$E$35,IF(Y691="to samo źródło",0,IF(Y691=0,0)))</f>
        <v>0</v>
      </c>
      <c r="AI691" s="334">
        <f>IF(AA691="gaz z sieci",AC691*'lista, wskaźniki'!$D$21)</f>
        <v>0</v>
      </c>
      <c r="AJ691" s="272">
        <f>IF(AA691="węgiel",AB691*'lista, wskaźniki'!$D$20, IF('Sektor mieszkaniowy'!AA691="drewno",'Sektor mieszkaniowy'!AB691*'lista, wskaźniki'!$D$22,IF('Sektor mieszkaniowy'!AA691="pellet",AB691*'lista, wskaźniki'!$D$23,IF('Sektor mieszkaniowy'!AA691="gaz z sieci",AB691*'lista, wskaźniki'!$D$21,IF('Sektor mieszkaniowy'!AA691="olej opałowy",'Sektor mieszkaniowy'!AB691*'lista, wskaźniki'!$D$24)))))</f>
        <v>0</v>
      </c>
      <c r="AK691" s="1002"/>
      <c r="AL691" s="941"/>
      <c r="AM691" s="20">
        <f>IF(AA691="węgiel",AF691*1/3.6*'lista, wskaźniki'!$F$20,IF(AA691="drewno",AF691*1/3.6*'lista, wskaźniki'!$F$22,IF(AA691="pellet",AF691*1/3.6*'lista, wskaźniki'!$F$23,IF(AA691="gaz z sieci",AF691*1/3.6*'lista, wskaźniki'!$F$21,IF(AA691="olej opałowy",AF691*1/3.6*'lista, wskaźniki'!$F$24,0)))))</f>
        <v>0</v>
      </c>
      <c r="AN691" s="20">
        <f>IF(AA691="węgiel",AF691*'lista, wskaźniki'!$E$42,IF(AA691="drewno",AF691*'lista, wskaźniki'!$G$42,IF(AA691="pellet",AF691*'lista, wskaźniki'!$H$42,IF(AA691="gaz z sieci",AF691*'lista, wskaźniki'!$F$42,IF(AA691="olej opałowy",AF691*'lista, wskaźniki'!$I$42,0)))))</f>
        <v>0</v>
      </c>
      <c r="AO691" s="20">
        <f>IF(AA691="węgiel",AF691*'lista, wskaźniki'!$E$43,IF(AA691="drewno",AF691*'lista, wskaźniki'!$G$43,IF(AA691="pellet",AF691*'lista, wskaźniki'!$H$43,IF(AA691="gaz z sieci",AF691*'lista, wskaźniki'!$F$43,IF(AA691="olej opałowy",AF691*'lista, wskaźniki'!$I$43,0)))))</f>
        <v>0</v>
      </c>
      <c r="AP691" s="20">
        <f>IF(AA691="węgiel",AF691*'lista, wskaźniki'!$E$44,IF(AA691="drewno",AF691*'lista, wskaźniki'!$G$44,IF(AA691="pellet",AF691*'lista, wskaźniki'!$H$44,IF(AA691="gaz z sieci",AF691*'lista, wskaźniki'!$F$44,IF(AA691="olej opałowy",AF691*'lista, wskaźniki'!$I$44,0)))))</f>
        <v>0</v>
      </c>
      <c r="AQ691" s="20" t="b">
        <f>IF(Z691="gaz",AH691*1/3.6*'lista, wskaźniki'!$F$21,IF(Z691="energia elektryczna",AH691*1/3.6*'lista, wskaźniki'!$F$26))</f>
        <v>0</v>
      </c>
      <c r="AR691" s="20" t="b">
        <f>IF(Z691="gaz",AH691*'lista, wskaźniki'!$F$42,IF(Z691="energia elektryczna",AH691*0))</f>
        <v>0</v>
      </c>
      <c r="AS691" s="20" t="b">
        <f>IF(Z691="gaz",AH691*'lista, wskaźniki'!$F$43,IF(Z691="energia elektryczna",AH691*0))</f>
        <v>0</v>
      </c>
      <c r="AT691" s="20" t="b">
        <f>IF(Z691="gaz",AH691*'lista, wskaźniki'!$F$44,IF(Z691="energia elektryczna",AH691*0))</f>
        <v>0</v>
      </c>
      <c r="AU691" s="20">
        <f>AI691*1/3.6*'lista, wskaźniki'!$F$21</f>
        <v>0</v>
      </c>
      <c r="AV691" s="20">
        <f>AI691*'lista, wskaźniki'!$F$42</f>
        <v>0</v>
      </c>
      <c r="AW691" s="20">
        <f>AI691*'lista, wskaźniki'!$F$43</f>
        <v>0</v>
      </c>
      <c r="AX691" s="20">
        <f>AI691*'lista, wskaźniki'!$F$44</f>
        <v>0</v>
      </c>
      <c r="AY691" s="20">
        <f>AK691*'lista, wskaźniki'!$F$26</f>
        <v>0</v>
      </c>
      <c r="AZ691" s="20">
        <f t="shared" si="294"/>
        <v>0</v>
      </c>
      <c r="BA691" s="20">
        <f t="shared" si="295"/>
        <v>0</v>
      </c>
      <c r="BB691" s="20">
        <f t="shared" si="296"/>
        <v>0</v>
      </c>
      <c r="BC691" s="20">
        <f t="shared" si="297"/>
        <v>0</v>
      </c>
      <c r="BD691" s="941"/>
      <c r="BE691" s="941"/>
      <c r="BF691" s="941"/>
      <c r="BG691" s="941"/>
      <c r="BH691" s="20"/>
      <c r="BI691" s="941"/>
      <c r="BJ691" s="20"/>
      <c r="BK691" s="941"/>
      <c r="BL691" s="20"/>
      <c r="BM691" s="20"/>
      <c r="BN691" s="20"/>
      <c r="BO691" s="20"/>
      <c r="BP691" s="20"/>
      <c r="BQ691" s="20"/>
      <c r="BR691" s="20"/>
      <c r="BS691" s="1005"/>
      <c r="BT691" s="1005"/>
      <c r="BU691" s="1005"/>
      <c r="BV691" s="1005"/>
      <c r="BW691" s="1005"/>
      <c r="BX691" s="1005"/>
      <c r="BY691" s="1008"/>
      <c r="CA691" s="365" t="b">
        <f t="shared" si="298"/>
        <v>0</v>
      </c>
      <c r="CB691" s="365" t="b">
        <f t="shared" si="299"/>
        <v>0</v>
      </c>
      <c r="CC691" s="365" t="b">
        <f t="shared" si="300"/>
        <v>0</v>
      </c>
      <c r="CD691" s="365">
        <f t="shared" si="301"/>
        <v>0</v>
      </c>
      <c r="CE691" s="365" t="b">
        <f t="shared" si="302"/>
        <v>0</v>
      </c>
      <c r="CF691" s="365" t="b">
        <f t="shared" si="303"/>
        <v>0</v>
      </c>
      <c r="CG691" s="365" t="b">
        <f t="shared" si="304"/>
        <v>0</v>
      </c>
      <c r="CH691" s="365">
        <f t="shared" si="305"/>
        <v>0</v>
      </c>
      <c r="CI691" s="72" t="b">
        <f t="shared" si="306"/>
        <v>0</v>
      </c>
      <c r="CJ691" s="72" t="b">
        <f t="shared" si="307"/>
        <v>0</v>
      </c>
      <c r="CK691" s="72" t="b">
        <f t="shared" si="308"/>
        <v>0</v>
      </c>
      <c r="CL691" s="72">
        <f t="shared" si="309"/>
        <v>0</v>
      </c>
      <c r="CM691" s="72" t="b">
        <f t="shared" si="310"/>
        <v>0</v>
      </c>
      <c r="CN691" s="72" t="b">
        <f t="shared" si="311"/>
        <v>0</v>
      </c>
      <c r="CP691" s="13">
        <f t="shared" si="312"/>
        <v>0</v>
      </c>
      <c r="CQ691" s="13" t="b">
        <f t="shared" si="313"/>
        <v>0</v>
      </c>
      <c r="CR691" s="13" t="b">
        <f t="shared" si="314"/>
        <v>0</v>
      </c>
      <c r="CS691" s="13" t="b">
        <f t="shared" si="320"/>
        <v>0</v>
      </c>
      <c r="CT691" s="13" t="b">
        <f t="shared" si="319"/>
        <v>0</v>
      </c>
      <c r="CU691" s="13" t="b">
        <f t="shared" si="321"/>
        <v>0</v>
      </c>
      <c r="CV691" s="13" t="b">
        <f t="shared" si="315"/>
        <v>0</v>
      </c>
      <c r="CW691" s="13" t="b">
        <f t="shared" si="316"/>
        <v>0</v>
      </c>
      <c r="CX691" s="13" t="b">
        <f t="shared" si="317"/>
        <v>0</v>
      </c>
      <c r="CY691" s="13" t="b">
        <f t="shared" si="318"/>
        <v>0</v>
      </c>
    </row>
    <row r="692" spans="1:103" ht="15" thickBot="1">
      <c r="A692" s="933"/>
      <c r="B692" s="942"/>
      <c r="C692" s="942"/>
      <c r="D692" s="942"/>
      <c r="E692" s="942"/>
      <c r="F692" s="942"/>
      <c r="G692" s="942"/>
      <c r="H692" s="942"/>
      <c r="I692" s="942"/>
      <c r="J692" s="942"/>
      <c r="K692" s="942"/>
      <c r="L692" s="942"/>
      <c r="M692" s="942"/>
      <c r="N692" s="942"/>
      <c r="O692" s="176"/>
      <c r="P692" s="942"/>
      <c r="Q692" s="942"/>
      <c r="R692" s="942"/>
      <c r="S692" s="942"/>
      <c r="T692" s="942"/>
      <c r="U692" s="942"/>
      <c r="V692" s="942"/>
      <c r="W692" s="21"/>
      <c r="X692" s="21"/>
      <c r="Y692" s="21"/>
      <c r="Z692" s="21"/>
      <c r="AA692" s="21" t="s">
        <v>37</v>
      </c>
      <c r="AB692" s="55"/>
      <c r="AC692" s="55"/>
      <c r="AD692" s="21"/>
      <c r="AE692" s="942"/>
      <c r="AF692" s="334">
        <f t="shared" si="293"/>
        <v>0</v>
      </c>
      <c r="AG692" s="272">
        <f>IF(R692="kompletna",Q692*J692*0.0036*'lista, wskaźniki'!$F$13, IF(R692="częściowa",Q692*J692*0.0036*'lista, wskaźniki'!$F$14, IF(R692="brak",Q692*J692*0.0036*'lista, wskaźniki'!$F$15,)))</f>
        <v>0</v>
      </c>
      <c r="AH692" s="334">
        <f>IF(Y692="inne",K692*'lista, wskaźniki'!$E$35,IF(Y692="to samo źródło",0,IF(Y692=0,0)))</f>
        <v>0</v>
      </c>
      <c r="AI692" s="334" t="b">
        <f>IF(AA692="gaz z sieci",AC692*'lista, wskaźniki'!$D$21)</f>
        <v>0</v>
      </c>
      <c r="AJ692" s="272">
        <f>IF(AA692="węgiel",AB692*'lista, wskaźniki'!$D$20, IF('Sektor mieszkaniowy'!AA692="drewno",'Sektor mieszkaniowy'!AB692*'lista, wskaźniki'!$D$22,IF('Sektor mieszkaniowy'!AA692="pellet",AB692*'lista, wskaźniki'!$D$23,IF('Sektor mieszkaniowy'!AA692="gaz z sieci",AB692*'lista, wskaźniki'!$D$21,IF('Sektor mieszkaniowy'!AA692="olej opałowy",'Sektor mieszkaniowy'!AB692*'lista, wskaźniki'!$D$24)))))</f>
        <v>0</v>
      </c>
      <c r="AK692" s="1003"/>
      <c r="AL692" s="942"/>
      <c r="AM692" s="20">
        <f>IF(AA692="węgiel",AF692*1/3.6*'lista, wskaźniki'!$F$20,IF(AA692="drewno",AF692*1/3.6*'lista, wskaźniki'!$F$22,IF(AA692="pellet",AF692*1/3.6*'lista, wskaźniki'!$F$23,IF(AA692="gaz z sieci",AF692*1/3.6*'lista, wskaźniki'!$F$21,IF(AA692="olej opałowy",AF692*1/3.6*'lista, wskaźniki'!$F$24,0)))))</f>
        <v>0</v>
      </c>
      <c r="AN692" s="20">
        <f>IF(AA692="węgiel",AF692*'lista, wskaźniki'!$E$42,IF(AA692="drewno",AF692*'lista, wskaźniki'!$G$42,IF(AA692="pellet",AF692*'lista, wskaźniki'!$H$42,IF(AA692="gaz z sieci",AF692*'lista, wskaźniki'!$F$42,IF(AA692="olej opałowy",AF692*'lista, wskaźniki'!$I$42,0)))))</f>
        <v>0</v>
      </c>
      <c r="AO692" s="20">
        <f>IF(AA692="węgiel",AF692*'lista, wskaźniki'!$E$43,IF(AA692="drewno",AF692*'lista, wskaźniki'!$G$43,IF(AA692="pellet",AF692*'lista, wskaźniki'!$H$43,IF(AA692="gaz z sieci",AF692*'lista, wskaźniki'!$F$43,IF(AA692="olej opałowy",AF692*'lista, wskaźniki'!$I$43,0)))))</f>
        <v>0</v>
      </c>
      <c r="AP692" s="20">
        <f>IF(AA692="węgiel",AF692*'lista, wskaźniki'!$E$44,IF(AA692="drewno",AF692*'lista, wskaźniki'!$G$44,IF(AA692="pellet",AF692*'lista, wskaźniki'!$H$44,IF(AA692="gaz z sieci",AF692*'lista, wskaźniki'!$F$44,IF(AA692="olej opałowy",AF692*'lista, wskaźniki'!$I$44,0)))))</f>
        <v>0</v>
      </c>
      <c r="AQ692" s="20" t="b">
        <f>IF(Z692="gaz",AH692*1/3.6*'lista, wskaźniki'!$F$21,IF(Z692="energia elektryczna",AH692*1/3.6*'lista, wskaźniki'!$F$26))</f>
        <v>0</v>
      </c>
      <c r="AR692" s="20" t="b">
        <f>IF(Z692="gaz",AH692*'lista, wskaźniki'!$F$42,IF(Z692="energia elektryczna",AH692*0))</f>
        <v>0</v>
      </c>
      <c r="AS692" s="20" t="b">
        <f>IF(Z692="gaz",AH692*'lista, wskaźniki'!$F$43,IF(Z692="energia elektryczna",AH692*0))</f>
        <v>0</v>
      </c>
      <c r="AT692" s="20" t="b">
        <f>IF(Z692="gaz",AH692*'lista, wskaźniki'!$F$44,IF(Z692="energia elektryczna",AH692*0))</f>
        <v>0</v>
      </c>
      <c r="AU692" s="20">
        <f>AI692*1/3.6*'lista, wskaźniki'!$F$21</f>
        <v>0</v>
      </c>
      <c r="AV692" s="20">
        <f>AI692*'lista, wskaźniki'!$F$42</f>
        <v>0</v>
      </c>
      <c r="AW692" s="20">
        <f>AI692*'lista, wskaźniki'!$F$43</f>
        <v>0</v>
      </c>
      <c r="AX692" s="20">
        <f>AI692*'lista, wskaźniki'!$F$44</f>
        <v>0</v>
      </c>
      <c r="AY692" s="20">
        <f>AK692*'lista, wskaźniki'!$F$26</f>
        <v>0</v>
      </c>
      <c r="AZ692" s="20">
        <f t="shared" si="294"/>
        <v>0</v>
      </c>
      <c r="BA692" s="20">
        <f t="shared" si="295"/>
        <v>0</v>
      </c>
      <c r="BB692" s="20">
        <f t="shared" si="296"/>
        <v>0</v>
      </c>
      <c r="BC692" s="20">
        <f t="shared" si="297"/>
        <v>0</v>
      </c>
      <c r="BD692" s="942"/>
      <c r="BE692" s="942"/>
      <c r="BF692" s="942"/>
      <c r="BG692" s="942"/>
      <c r="BH692" s="21"/>
      <c r="BI692" s="942"/>
      <c r="BJ692" s="21"/>
      <c r="BK692" s="942"/>
      <c r="BL692" s="21"/>
      <c r="BM692" s="21"/>
      <c r="BN692" s="21"/>
      <c r="BO692" s="21"/>
      <c r="BP692" s="21"/>
      <c r="BQ692" s="21"/>
      <c r="BR692" s="21"/>
      <c r="BS692" s="1006"/>
      <c r="BT692" s="1006"/>
      <c r="BU692" s="1006"/>
      <c r="BV692" s="1006"/>
      <c r="BW692" s="1006"/>
      <c r="BX692" s="1006"/>
      <c r="BY692" s="1009"/>
      <c r="CA692" s="365" t="b">
        <f t="shared" si="298"/>
        <v>0</v>
      </c>
      <c r="CB692" s="365" t="b">
        <f t="shared" si="299"/>
        <v>0</v>
      </c>
      <c r="CC692" s="365" t="b">
        <f t="shared" si="300"/>
        <v>0</v>
      </c>
      <c r="CD692" s="365" t="b">
        <f t="shared" si="301"/>
        <v>0</v>
      </c>
      <c r="CE692" s="365">
        <f t="shared" si="302"/>
        <v>0</v>
      </c>
      <c r="CF692" s="365" t="b">
        <f t="shared" si="303"/>
        <v>0</v>
      </c>
      <c r="CG692" s="365" t="b">
        <f t="shared" si="304"/>
        <v>0</v>
      </c>
      <c r="CH692" s="365" t="b">
        <f t="shared" si="305"/>
        <v>0</v>
      </c>
      <c r="CI692" s="72" t="b">
        <f t="shared" si="306"/>
        <v>0</v>
      </c>
      <c r="CJ692" s="72" t="b">
        <f t="shared" si="307"/>
        <v>0</v>
      </c>
      <c r="CK692" s="72" t="b">
        <f t="shared" si="308"/>
        <v>0</v>
      </c>
      <c r="CL692" s="72">
        <f t="shared" si="309"/>
        <v>0</v>
      </c>
      <c r="CM692" s="72">
        <f t="shared" si="310"/>
        <v>0</v>
      </c>
      <c r="CN692" s="72" t="b">
        <f t="shared" si="311"/>
        <v>0</v>
      </c>
      <c r="CP692" s="13">
        <f t="shared" si="312"/>
        <v>0</v>
      </c>
      <c r="CQ692" s="13" t="b">
        <f t="shared" si="313"/>
        <v>0</v>
      </c>
      <c r="CR692" s="13" t="b">
        <f t="shared" si="314"/>
        <v>0</v>
      </c>
      <c r="CS692" s="13" t="b">
        <f t="shared" si="320"/>
        <v>0</v>
      </c>
      <c r="CT692" s="13" t="b">
        <f t="shared" si="319"/>
        <v>0</v>
      </c>
      <c r="CU692" s="13" t="b">
        <f t="shared" si="321"/>
        <v>0</v>
      </c>
      <c r="CV692" s="13" t="b">
        <f t="shared" si="315"/>
        <v>0</v>
      </c>
      <c r="CW692" s="13" t="b">
        <f t="shared" si="316"/>
        <v>0</v>
      </c>
      <c r="CX692" s="13" t="b">
        <f t="shared" si="317"/>
        <v>0</v>
      </c>
      <c r="CY692" s="13" t="b">
        <f t="shared" si="318"/>
        <v>0</v>
      </c>
    </row>
    <row r="693" spans="1:103" ht="15" thickBot="1">
      <c r="A693" s="931">
        <v>139</v>
      </c>
      <c r="B693" s="940" t="s">
        <v>235</v>
      </c>
      <c r="C693" s="940"/>
      <c r="D693" s="940" t="s">
        <v>1</v>
      </c>
      <c r="E693" s="940" t="s">
        <v>5</v>
      </c>
      <c r="F693" s="940"/>
      <c r="G693" s="940"/>
      <c r="H693" s="940"/>
      <c r="I693" s="940" t="s">
        <v>10</v>
      </c>
      <c r="J693" s="940"/>
      <c r="K693" s="940"/>
      <c r="L693" s="940" t="s">
        <v>16</v>
      </c>
      <c r="M693" s="940"/>
      <c r="N693" s="940" t="s">
        <v>17</v>
      </c>
      <c r="O693" s="174"/>
      <c r="P693" s="940" t="s">
        <v>17</v>
      </c>
      <c r="Q693" s="940">
        <f>IF(I693="&lt;1966",'lista, wskaźniki'!$G$4,IF(I693="1967-1985",'lista, wskaźniki'!$G$5,IF(I693="1986-1992",'lista, wskaźniki'!$G$6,IF(I693="1993-1996",'lista, wskaźniki'!$G$7,IF(I693="&gt;1997",'lista, wskaźniki'!$G$8,IF(I693=0,'lista, wskaźniki'!$G$4))))))</f>
        <v>290</v>
      </c>
      <c r="R693" s="940" t="s">
        <v>23</v>
      </c>
      <c r="S693" s="940"/>
      <c r="T693" s="940"/>
      <c r="U693" s="940"/>
      <c r="V693" s="940"/>
      <c r="W693" s="19"/>
      <c r="X693" s="19" t="s">
        <v>39</v>
      </c>
      <c r="Y693" s="19" t="s">
        <v>42</v>
      </c>
      <c r="Z693" s="19"/>
      <c r="AA693" s="19" t="s">
        <v>35</v>
      </c>
      <c r="AB693" s="54"/>
      <c r="AC693" s="54"/>
      <c r="AD693" s="19"/>
      <c r="AE693" s="940"/>
      <c r="AF693" s="334">
        <f t="shared" si="293"/>
        <v>0</v>
      </c>
      <c r="AG693" s="272">
        <f>IF(R693="kompletna",Q693*J693*0.0036*'lista, wskaźniki'!$F$13, IF(R693="częściowa",Q693*J693*0.0036*'lista, wskaźniki'!$F$14, IF(R693="brak",Q693*J693*0.0036*'lista, wskaźniki'!$F$15,)))</f>
        <v>0</v>
      </c>
      <c r="AH693" s="334">
        <f>IF(Y693="inne",K693*'lista, wskaźniki'!$E$35,IF(Y693="to samo źródło",0,IF(Y693=0,0)))</f>
        <v>0</v>
      </c>
      <c r="AI693" s="334" t="b">
        <f>IF(AA693="gaz z sieci",AC693*'lista, wskaźniki'!$D$21)</f>
        <v>0</v>
      </c>
      <c r="AJ693" s="272">
        <f>IF(AA693="węgiel",AB693*'lista, wskaźniki'!$D$20, IF('Sektor mieszkaniowy'!AA693="drewno",'Sektor mieszkaniowy'!AB693*'lista, wskaźniki'!$D$22,IF('Sektor mieszkaniowy'!AA693="pellet",AB693*'lista, wskaźniki'!$D$23,IF('Sektor mieszkaniowy'!AA693="gaz z sieci",AB693*'lista, wskaźniki'!$D$21,IF('Sektor mieszkaniowy'!AA693="olej opałowy",'Sektor mieszkaniowy'!AB693*'lista, wskaźniki'!$D$24)))))</f>
        <v>0</v>
      </c>
      <c r="AK693" s="1001"/>
      <c r="AL693" s="940"/>
      <c r="AM693" s="20">
        <f>IF(AA693="węgiel",AF693*1/3.6*'lista, wskaźniki'!$F$20,IF(AA693="drewno",AF693*1/3.6*'lista, wskaźniki'!$F$22,IF(AA693="pellet",AF693*1/3.6*'lista, wskaźniki'!$F$23,IF(AA693="gaz z sieci",AF693*1/3.6*'lista, wskaźniki'!$F$21,IF(AA693="olej opałowy",AF693*1/3.6*'lista, wskaźniki'!$F$24,0)))))</f>
        <v>0</v>
      </c>
      <c r="AN693" s="20">
        <f>IF(AA693="węgiel",AF693*'lista, wskaźniki'!$E$42,IF(AA693="drewno",AF693*'lista, wskaźniki'!$G$42,IF(AA693="pellet",AF693*'lista, wskaźniki'!$H$42,IF(AA693="gaz z sieci",AF693*'lista, wskaźniki'!$F$42,IF(AA693="olej opałowy",AF693*'lista, wskaźniki'!$I$42,0)))))</f>
        <v>0</v>
      </c>
      <c r="AO693" s="20">
        <f>IF(AA693="węgiel",AF693*'lista, wskaźniki'!$E$43,IF(AA693="drewno",AF693*'lista, wskaźniki'!$G$43,IF(AA693="pellet",AF693*'lista, wskaźniki'!$H$43,IF(AA693="gaz z sieci",AF693*'lista, wskaźniki'!$F$43,IF(AA693="olej opałowy",AF693*'lista, wskaźniki'!$I$43,0)))))</f>
        <v>0</v>
      </c>
      <c r="AP693" s="20">
        <f>IF(AA693="węgiel",AF693*'lista, wskaźniki'!$E$44,IF(AA693="drewno",AF693*'lista, wskaźniki'!$G$44,IF(AA693="pellet",AF693*'lista, wskaźniki'!$H$44,IF(AA693="gaz z sieci",AF693*'lista, wskaźniki'!$F$44,IF(AA693="olej opałowy",AF693*'lista, wskaźniki'!$I$44,0)))))</f>
        <v>0</v>
      </c>
      <c r="AQ693" s="20" t="b">
        <f>IF(Z693="gaz",AH693*1/3.6*'lista, wskaźniki'!$F$21,IF(Z693="energia elektryczna",AH693*1/3.6*'lista, wskaźniki'!$F$26))</f>
        <v>0</v>
      </c>
      <c r="AR693" s="20" t="b">
        <f>IF(Z693="gaz",AH693*'lista, wskaźniki'!$F$42,IF(Z693="energia elektryczna",AH693*0))</f>
        <v>0</v>
      </c>
      <c r="AS693" s="20" t="b">
        <f>IF(Z693="gaz",AH693*'lista, wskaźniki'!$F$43,IF(Z693="energia elektryczna",AH693*0))</f>
        <v>0</v>
      </c>
      <c r="AT693" s="20" t="b">
        <f>IF(Z693="gaz",AH693*'lista, wskaźniki'!$F$44,IF(Z693="energia elektryczna",AH693*0))</f>
        <v>0</v>
      </c>
      <c r="AU693" s="20">
        <f>AI693*1/3.6*'lista, wskaźniki'!$F$21</f>
        <v>0</v>
      </c>
      <c r="AV693" s="20">
        <f>AI693*'lista, wskaźniki'!$F$42</f>
        <v>0</v>
      </c>
      <c r="AW693" s="20">
        <f>AI693*'lista, wskaźniki'!$F$43</f>
        <v>0</v>
      </c>
      <c r="AX693" s="20">
        <f>AI693*'lista, wskaźniki'!$F$44</f>
        <v>0</v>
      </c>
      <c r="AY693" s="20">
        <f>AK693*'lista, wskaźniki'!$F$26</f>
        <v>0</v>
      </c>
      <c r="AZ693" s="20">
        <f t="shared" si="294"/>
        <v>0</v>
      </c>
      <c r="BA693" s="20">
        <f t="shared" si="295"/>
        <v>0</v>
      </c>
      <c r="BB693" s="20">
        <f t="shared" si="296"/>
        <v>0</v>
      </c>
      <c r="BC693" s="20">
        <f t="shared" si="297"/>
        <v>0</v>
      </c>
      <c r="BD693" s="940"/>
      <c r="BE693" s="940"/>
      <c r="BF693" s="940"/>
      <c r="BG693" s="940"/>
      <c r="BH693" s="19"/>
      <c r="BI693" s="940"/>
      <c r="BJ693" s="19"/>
      <c r="BK693" s="940"/>
      <c r="BL693" s="19"/>
      <c r="BM693" s="19"/>
      <c r="BN693" s="19"/>
      <c r="BO693" s="19" t="s">
        <v>57</v>
      </c>
      <c r="BP693" s="19"/>
      <c r="BQ693" s="19"/>
      <c r="BR693" s="19"/>
      <c r="BS693" s="1004"/>
      <c r="BT693" s="1004"/>
      <c r="BU693" s="1004"/>
      <c r="BV693" s="1004"/>
      <c r="BW693" s="1004"/>
      <c r="BX693" s="1004"/>
      <c r="BY693" s="1007"/>
      <c r="CA693" s="365">
        <f t="shared" si="298"/>
        <v>0</v>
      </c>
      <c r="CB693" s="365" t="b">
        <f t="shared" si="299"/>
        <v>0</v>
      </c>
      <c r="CC693" s="365" t="b">
        <f t="shared" si="300"/>
        <v>0</v>
      </c>
      <c r="CD693" s="365" t="b">
        <f t="shared" si="301"/>
        <v>0</v>
      </c>
      <c r="CE693" s="365" t="b">
        <f t="shared" si="302"/>
        <v>0</v>
      </c>
      <c r="CF693" s="365" t="b">
        <f t="shared" si="303"/>
        <v>0</v>
      </c>
      <c r="CG693" s="365" t="b">
        <f t="shared" si="304"/>
        <v>0</v>
      </c>
      <c r="CH693" s="365" t="b">
        <f t="shared" si="305"/>
        <v>0</v>
      </c>
      <c r="CI693" s="72">
        <f t="shared" si="306"/>
        <v>0</v>
      </c>
      <c r="CJ693" s="72" t="b">
        <f t="shared" si="307"/>
        <v>0</v>
      </c>
      <c r="CK693" s="72" t="b">
        <f t="shared" si="308"/>
        <v>0</v>
      </c>
      <c r="CL693" s="72">
        <f t="shared" si="309"/>
        <v>0</v>
      </c>
      <c r="CM693" s="72" t="b">
        <f t="shared" si="310"/>
        <v>0</v>
      </c>
      <c r="CN693" s="72" t="b">
        <f t="shared" si="311"/>
        <v>0</v>
      </c>
      <c r="CP693" s="13">
        <f t="shared" si="312"/>
        <v>0</v>
      </c>
      <c r="CQ693" s="13">
        <f t="shared" si="313"/>
        <v>0</v>
      </c>
      <c r="CR693" s="13" t="b">
        <f t="shared" si="314"/>
        <v>0</v>
      </c>
      <c r="CS693" s="13">
        <f t="shared" si="320"/>
        <v>0</v>
      </c>
      <c r="CT693" s="13" t="b">
        <f t="shared" si="319"/>
        <v>0</v>
      </c>
      <c r="CU693" s="13">
        <f t="shared" si="321"/>
        <v>0</v>
      </c>
      <c r="CV693" s="13" t="b">
        <f t="shared" si="315"/>
        <v>0</v>
      </c>
      <c r="CW693" s="13">
        <f t="shared" si="316"/>
        <v>0</v>
      </c>
      <c r="CX693" s="13" t="b">
        <f t="shared" si="317"/>
        <v>0</v>
      </c>
      <c r="CY693" s="13">
        <f t="shared" si="318"/>
        <v>0</v>
      </c>
    </row>
    <row r="694" spans="1:103" ht="15" thickBot="1">
      <c r="A694" s="932"/>
      <c r="B694" s="941"/>
      <c r="C694" s="941"/>
      <c r="D694" s="941"/>
      <c r="E694" s="941"/>
      <c r="F694" s="941"/>
      <c r="G694" s="941"/>
      <c r="H694" s="941"/>
      <c r="I694" s="941"/>
      <c r="J694" s="941"/>
      <c r="K694" s="941"/>
      <c r="L694" s="941"/>
      <c r="M694" s="941"/>
      <c r="N694" s="941"/>
      <c r="O694" s="175"/>
      <c r="P694" s="941"/>
      <c r="Q694" s="941"/>
      <c r="R694" s="941"/>
      <c r="S694" s="941"/>
      <c r="T694" s="941"/>
      <c r="U694" s="941"/>
      <c r="V694" s="941"/>
      <c r="W694" s="20"/>
      <c r="X694" s="20"/>
      <c r="Y694" s="20"/>
      <c r="Z694" s="20"/>
      <c r="AA694" s="20" t="s">
        <v>36</v>
      </c>
      <c r="AB694" s="22"/>
      <c r="AC694" s="22"/>
      <c r="AD694" s="20"/>
      <c r="AE694" s="941"/>
      <c r="AF694" s="334">
        <f t="shared" ref="AF694:AF757" si="322">IF(AG694&gt;0,(AJ694+AG694)/2,AJ694)</f>
        <v>0</v>
      </c>
      <c r="AG694" s="272">
        <f>IF(R694="kompletna",Q694*J694*0.0036*'lista, wskaźniki'!$F$13, IF(R694="częściowa",Q694*J694*0.0036*'lista, wskaźniki'!$F$14, IF(R694="brak",Q694*J694*0.0036*'lista, wskaźniki'!$F$15,)))</f>
        <v>0</v>
      </c>
      <c r="AH694" s="334">
        <f>IF(Y694="inne",K694*'lista, wskaźniki'!$E$35,IF(Y694="to samo źródło",0,IF(Y694=0,0)))</f>
        <v>0</v>
      </c>
      <c r="AI694" s="334" t="b">
        <f>IF(AA694="gaz z sieci",AC694*'lista, wskaźniki'!$D$21)</f>
        <v>0</v>
      </c>
      <c r="AJ694" s="272">
        <f>IF(AA694="węgiel",AB694*'lista, wskaźniki'!$D$20, IF('Sektor mieszkaniowy'!AA694="drewno",'Sektor mieszkaniowy'!AB694*'lista, wskaźniki'!$D$22,IF('Sektor mieszkaniowy'!AA694="pellet",AB694*'lista, wskaźniki'!$D$23,IF('Sektor mieszkaniowy'!AA694="gaz z sieci",AB694*'lista, wskaźniki'!$D$21,IF('Sektor mieszkaniowy'!AA694="olej opałowy",'Sektor mieszkaniowy'!AB694*'lista, wskaźniki'!$D$24)))))</f>
        <v>0</v>
      </c>
      <c r="AK694" s="1002"/>
      <c r="AL694" s="941"/>
      <c r="AM694" s="20">
        <f>IF(AA694="węgiel",AF694*1/3.6*'lista, wskaźniki'!$F$20,IF(AA694="drewno",AF694*1/3.6*'lista, wskaźniki'!$F$22,IF(AA694="pellet",AF694*1/3.6*'lista, wskaźniki'!$F$23,IF(AA694="gaz z sieci",AF694*1/3.6*'lista, wskaźniki'!$F$21,IF(AA694="olej opałowy",AF694*1/3.6*'lista, wskaźniki'!$F$24,0)))))</f>
        <v>0</v>
      </c>
      <c r="AN694" s="20">
        <f>IF(AA694="węgiel",AF694*'lista, wskaźniki'!$E$42,IF(AA694="drewno",AF694*'lista, wskaźniki'!$G$42,IF(AA694="pellet",AF694*'lista, wskaźniki'!$H$42,IF(AA694="gaz z sieci",AF694*'lista, wskaźniki'!$F$42,IF(AA694="olej opałowy",AF694*'lista, wskaźniki'!$I$42,0)))))</f>
        <v>0</v>
      </c>
      <c r="AO694" s="20">
        <f>IF(AA694="węgiel",AF694*'lista, wskaźniki'!$E$43,IF(AA694="drewno",AF694*'lista, wskaźniki'!$G$43,IF(AA694="pellet",AF694*'lista, wskaźniki'!$H$43,IF(AA694="gaz z sieci",AF694*'lista, wskaźniki'!$F$43,IF(AA694="olej opałowy",AF694*'lista, wskaźniki'!$I$43,0)))))</f>
        <v>0</v>
      </c>
      <c r="AP694" s="20">
        <f>IF(AA694="węgiel",AF694*'lista, wskaźniki'!$E$44,IF(AA694="drewno",AF694*'lista, wskaźniki'!$G$44,IF(AA694="pellet",AF694*'lista, wskaźniki'!$H$44,IF(AA694="gaz z sieci",AF694*'lista, wskaźniki'!$F$44,IF(AA694="olej opałowy",AF694*'lista, wskaźniki'!$I$44,0)))))</f>
        <v>0</v>
      </c>
      <c r="AQ694" s="20" t="b">
        <f>IF(Z694="gaz",AH694*1/3.6*'lista, wskaźniki'!$F$21,IF(Z694="energia elektryczna",AH694*1/3.6*'lista, wskaźniki'!$F$26))</f>
        <v>0</v>
      </c>
      <c r="AR694" s="20" t="b">
        <f>IF(Z694="gaz",AH694*'lista, wskaźniki'!$F$42,IF(Z694="energia elektryczna",AH694*0))</f>
        <v>0</v>
      </c>
      <c r="AS694" s="20" t="b">
        <f>IF(Z694="gaz",AH694*'lista, wskaźniki'!$F$43,IF(Z694="energia elektryczna",AH694*0))</f>
        <v>0</v>
      </c>
      <c r="AT694" s="20" t="b">
        <f>IF(Z694="gaz",AH694*'lista, wskaźniki'!$F$44,IF(Z694="energia elektryczna",AH694*0))</f>
        <v>0</v>
      </c>
      <c r="AU694" s="20">
        <f>AI694*1/3.6*'lista, wskaźniki'!$F$21</f>
        <v>0</v>
      </c>
      <c r="AV694" s="20">
        <f>AI694*'lista, wskaźniki'!$F$42</f>
        <v>0</v>
      </c>
      <c r="AW694" s="20">
        <f>AI694*'lista, wskaźniki'!$F$43</f>
        <v>0</v>
      </c>
      <c r="AX694" s="20">
        <f>AI694*'lista, wskaźniki'!$F$44</f>
        <v>0</v>
      </c>
      <c r="AY694" s="20">
        <f>AK694*'lista, wskaźniki'!$F$26</f>
        <v>0</v>
      </c>
      <c r="AZ694" s="20">
        <f t="shared" si="294"/>
        <v>0</v>
      </c>
      <c r="BA694" s="20">
        <f t="shared" si="295"/>
        <v>0</v>
      </c>
      <c r="BB694" s="20">
        <f t="shared" si="296"/>
        <v>0</v>
      </c>
      <c r="BC694" s="20">
        <f t="shared" si="297"/>
        <v>0</v>
      </c>
      <c r="BD694" s="941"/>
      <c r="BE694" s="941"/>
      <c r="BF694" s="941"/>
      <c r="BG694" s="941"/>
      <c r="BH694" s="20"/>
      <c r="BI694" s="941"/>
      <c r="BJ694" s="20"/>
      <c r="BK694" s="941"/>
      <c r="BL694" s="20"/>
      <c r="BM694" s="20"/>
      <c r="BN694" s="20"/>
      <c r="BO694" s="20"/>
      <c r="BP694" s="20"/>
      <c r="BQ694" s="20"/>
      <c r="BR694" s="20"/>
      <c r="BS694" s="1005"/>
      <c r="BT694" s="1005"/>
      <c r="BU694" s="1005"/>
      <c r="BV694" s="1005"/>
      <c r="BW694" s="1005"/>
      <c r="BX694" s="1005"/>
      <c r="BY694" s="1008"/>
      <c r="CA694" s="365" t="b">
        <f t="shared" si="298"/>
        <v>0</v>
      </c>
      <c r="CB694" s="365">
        <f t="shared" si="299"/>
        <v>0</v>
      </c>
      <c r="CC694" s="365" t="b">
        <f t="shared" si="300"/>
        <v>0</v>
      </c>
      <c r="CD694" s="365" t="b">
        <f t="shared" si="301"/>
        <v>0</v>
      </c>
      <c r="CE694" s="365" t="b">
        <f t="shared" si="302"/>
        <v>0</v>
      </c>
      <c r="CF694" s="365" t="b">
        <f t="shared" si="303"/>
        <v>0</v>
      </c>
      <c r="CG694" s="365" t="b">
        <f t="shared" si="304"/>
        <v>0</v>
      </c>
      <c r="CH694" s="365" t="b">
        <f t="shared" si="305"/>
        <v>0</v>
      </c>
      <c r="CI694" s="72" t="b">
        <f t="shared" si="306"/>
        <v>0</v>
      </c>
      <c r="CJ694" s="72">
        <f t="shared" si="307"/>
        <v>0</v>
      </c>
      <c r="CK694" s="72" t="b">
        <f t="shared" si="308"/>
        <v>0</v>
      </c>
      <c r="CL694" s="72">
        <f t="shared" si="309"/>
        <v>0</v>
      </c>
      <c r="CM694" s="72" t="b">
        <f t="shared" si="310"/>
        <v>0</v>
      </c>
      <c r="CN694" s="72" t="b">
        <f t="shared" si="311"/>
        <v>0</v>
      </c>
      <c r="CP694" s="13">
        <f t="shared" si="312"/>
        <v>0</v>
      </c>
      <c r="CQ694" s="13" t="b">
        <f t="shared" si="313"/>
        <v>0</v>
      </c>
      <c r="CR694" s="13" t="b">
        <f t="shared" si="314"/>
        <v>0</v>
      </c>
      <c r="CS694" s="13" t="b">
        <f t="shared" si="320"/>
        <v>0</v>
      </c>
      <c r="CT694" s="13" t="b">
        <f t="shared" si="319"/>
        <v>0</v>
      </c>
      <c r="CU694" s="13" t="b">
        <f t="shared" si="321"/>
        <v>0</v>
      </c>
      <c r="CV694" s="13" t="b">
        <f t="shared" si="315"/>
        <v>0</v>
      </c>
      <c r="CW694" s="13" t="b">
        <f t="shared" si="316"/>
        <v>0</v>
      </c>
      <c r="CX694" s="13" t="b">
        <f t="shared" si="317"/>
        <v>0</v>
      </c>
      <c r="CY694" s="13" t="b">
        <f t="shared" si="318"/>
        <v>0</v>
      </c>
    </row>
    <row r="695" spans="1:103" ht="15" thickBot="1">
      <c r="A695" s="932"/>
      <c r="B695" s="941"/>
      <c r="C695" s="941"/>
      <c r="D695" s="941"/>
      <c r="E695" s="941"/>
      <c r="F695" s="941"/>
      <c r="G695" s="941"/>
      <c r="H695" s="941"/>
      <c r="I695" s="941"/>
      <c r="J695" s="941"/>
      <c r="K695" s="941"/>
      <c r="L695" s="941"/>
      <c r="M695" s="941"/>
      <c r="N695" s="941"/>
      <c r="O695" s="175"/>
      <c r="P695" s="941"/>
      <c r="Q695" s="941"/>
      <c r="R695" s="941"/>
      <c r="S695" s="941"/>
      <c r="T695" s="941"/>
      <c r="U695" s="941"/>
      <c r="V695" s="941"/>
      <c r="W695" s="20"/>
      <c r="X695" s="20"/>
      <c r="Y695" s="20"/>
      <c r="Z695" s="20"/>
      <c r="AA695" s="20" t="s">
        <v>50</v>
      </c>
      <c r="AB695" s="22"/>
      <c r="AC695" s="22"/>
      <c r="AD695" s="20"/>
      <c r="AE695" s="941"/>
      <c r="AF695" s="334">
        <f t="shared" si="322"/>
        <v>0</v>
      </c>
      <c r="AG695" s="272">
        <f>IF(R695="kompletna",Q695*J695*0.0036*'lista, wskaźniki'!$F$13, IF(R695="częściowa",Q695*J695*0.0036*'lista, wskaźniki'!$F$14, IF(R695="brak",Q695*J695*0.0036*'lista, wskaźniki'!$F$15,)))</f>
        <v>0</v>
      </c>
      <c r="AH695" s="334">
        <f>IF(Y695="inne",K695*'lista, wskaźniki'!$E$35,IF(Y695="to samo źródło",0,IF(Y695=0,0)))</f>
        <v>0</v>
      </c>
      <c r="AI695" s="334" t="b">
        <f>IF(AA695="gaz z sieci",AC695*'lista, wskaźniki'!$D$21)</f>
        <v>0</v>
      </c>
      <c r="AJ695" s="272">
        <f>IF(AA695="węgiel",AB695*'lista, wskaźniki'!$D$20, IF('Sektor mieszkaniowy'!AA695="drewno",'Sektor mieszkaniowy'!AB695*'lista, wskaźniki'!$D$22,IF('Sektor mieszkaniowy'!AA695="pellet",AB695*'lista, wskaźniki'!$D$23,IF('Sektor mieszkaniowy'!AA695="gaz z sieci",AB695*'lista, wskaźniki'!$D$21,IF('Sektor mieszkaniowy'!AA695="olej opałowy",'Sektor mieszkaniowy'!AB695*'lista, wskaźniki'!$D$24)))))</f>
        <v>0</v>
      </c>
      <c r="AK695" s="1002"/>
      <c r="AL695" s="941"/>
      <c r="AM695" s="20">
        <f>IF(AA695="węgiel",AF695*1/3.6*'lista, wskaźniki'!$F$20,IF(AA695="drewno",AF695*1/3.6*'lista, wskaźniki'!$F$22,IF(AA695="pellet",AF695*1/3.6*'lista, wskaźniki'!$F$23,IF(AA695="gaz z sieci",AF695*1/3.6*'lista, wskaźniki'!$F$21,IF(AA695="olej opałowy",AF695*1/3.6*'lista, wskaźniki'!$F$24,0)))))</f>
        <v>0</v>
      </c>
      <c r="AN695" s="20">
        <f>IF(AA695="węgiel",AF695*'lista, wskaźniki'!$E$42,IF(AA695="drewno",AF695*'lista, wskaźniki'!$G$42,IF(AA695="pellet",AF695*'lista, wskaźniki'!$H$42,IF(AA695="gaz z sieci",AF695*'lista, wskaźniki'!$F$42,IF(AA695="olej opałowy",AF695*'lista, wskaźniki'!$I$42,0)))))</f>
        <v>0</v>
      </c>
      <c r="AO695" s="20">
        <f>IF(AA695="węgiel",AF695*'lista, wskaźniki'!$E$43,IF(AA695="drewno",AF695*'lista, wskaźniki'!$G$43,IF(AA695="pellet",AF695*'lista, wskaźniki'!$H$43,IF(AA695="gaz z sieci",AF695*'lista, wskaźniki'!$F$43,IF(AA695="olej opałowy",AF695*'lista, wskaźniki'!$I$43,0)))))</f>
        <v>0</v>
      </c>
      <c r="AP695" s="20">
        <f>IF(AA695="węgiel",AF695*'lista, wskaźniki'!$E$44,IF(AA695="drewno",AF695*'lista, wskaźniki'!$G$44,IF(AA695="pellet",AF695*'lista, wskaźniki'!$H$44,IF(AA695="gaz z sieci",AF695*'lista, wskaźniki'!$F$44,IF(AA695="olej opałowy",AF695*'lista, wskaźniki'!$I$44,0)))))</f>
        <v>0</v>
      </c>
      <c r="AQ695" s="20" t="b">
        <f>IF(Z695="gaz",AH695*1/3.6*'lista, wskaźniki'!$F$21,IF(Z695="energia elektryczna",AH695*1/3.6*'lista, wskaźniki'!$F$26))</f>
        <v>0</v>
      </c>
      <c r="AR695" s="20" t="b">
        <f>IF(Z695="gaz",AH695*'lista, wskaźniki'!$F$42,IF(Z695="energia elektryczna",AH695*0))</f>
        <v>0</v>
      </c>
      <c r="AS695" s="20" t="b">
        <f>IF(Z695="gaz",AH695*'lista, wskaźniki'!$F$43,IF(Z695="energia elektryczna",AH695*0))</f>
        <v>0</v>
      </c>
      <c r="AT695" s="20" t="b">
        <f>IF(Z695="gaz",AH695*'lista, wskaźniki'!$F$44,IF(Z695="energia elektryczna",AH695*0))</f>
        <v>0</v>
      </c>
      <c r="AU695" s="20">
        <f>AI695*1/3.6*'lista, wskaźniki'!$F$21</f>
        <v>0</v>
      </c>
      <c r="AV695" s="20">
        <f>AI695*'lista, wskaźniki'!$F$42</f>
        <v>0</v>
      </c>
      <c r="AW695" s="20">
        <f>AI695*'lista, wskaźniki'!$F$43</f>
        <v>0</v>
      </c>
      <c r="AX695" s="20">
        <f>AI695*'lista, wskaźniki'!$F$44</f>
        <v>0</v>
      </c>
      <c r="AY695" s="20">
        <f>AK695*'lista, wskaźniki'!$F$26</f>
        <v>0</v>
      </c>
      <c r="AZ695" s="20">
        <f t="shared" si="294"/>
        <v>0</v>
      </c>
      <c r="BA695" s="20">
        <f t="shared" si="295"/>
        <v>0</v>
      </c>
      <c r="BB695" s="20">
        <f t="shared" si="296"/>
        <v>0</v>
      </c>
      <c r="BC695" s="20">
        <f t="shared" si="297"/>
        <v>0</v>
      </c>
      <c r="BD695" s="941"/>
      <c r="BE695" s="941"/>
      <c r="BF695" s="941"/>
      <c r="BG695" s="941"/>
      <c r="BH695" s="20"/>
      <c r="BI695" s="941"/>
      <c r="BJ695" s="20"/>
      <c r="BK695" s="941"/>
      <c r="BL695" s="20"/>
      <c r="BM695" s="20"/>
      <c r="BN695" s="20"/>
      <c r="BO695" s="20"/>
      <c r="BP695" s="20"/>
      <c r="BQ695" s="20"/>
      <c r="BR695" s="20"/>
      <c r="BS695" s="1005"/>
      <c r="BT695" s="1005"/>
      <c r="BU695" s="1005"/>
      <c r="BV695" s="1005"/>
      <c r="BW695" s="1005"/>
      <c r="BX695" s="1005"/>
      <c r="BY695" s="1008"/>
      <c r="CA695" s="365" t="b">
        <f t="shared" si="298"/>
        <v>0</v>
      </c>
      <c r="CB695" s="365" t="b">
        <f t="shared" si="299"/>
        <v>0</v>
      </c>
      <c r="CC695" s="365">
        <f t="shared" si="300"/>
        <v>0</v>
      </c>
      <c r="CD695" s="365" t="b">
        <f t="shared" si="301"/>
        <v>0</v>
      </c>
      <c r="CE695" s="365" t="b">
        <f t="shared" si="302"/>
        <v>0</v>
      </c>
      <c r="CF695" s="365" t="b">
        <f t="shared" si="303"/>
        <v>0</v>
      </c>
      <c r="CG695" s="365" t="b">
        <f t="shared" si="304"/>
        <v>0</v>
      </c>
      <c r="CH695" s="365" t="b">
        <f t="shared" si="305"/>
        <v>0</v>
      </c>
      <c r="CI695" s="72" t="b">
        <f t="shared" si="306"/>
        <v>0</v>
      </c>
      <c r="CJ695" s="72" t="b">
        <f t="shared" si="307"/>
        <v>0</v>
      </c>
      <c r="CK695" s="72">
        <f t="shared" si="308"/>
        <v>0</v>
      </c>
      <c r="CL695" s="72">
        <f t="shared" si="309"/>
        <v>0</v>
      </c>
      <c r="CM695" s="72" t="b">
        <f t="shared" si="310"/>
        <v>0</v>
      </c>
      <c r="CN695" s="72" t="b">
        <f t="shared" si="311"/>
        <v>0</v>
      </c>
      <c r="CP695" s="13">
        <f t="shared" si="312"/>
        <v>0</v>
      </c>
      <c r="CQ695" s="13" t="b">
        <f t="shared" si="313"/>
        <v>0</v>
      </c>
      <c r="CR695" s="13" t="b">
        <f t="shared" si="314"/>
        <v>0</v>
      </c>
      <c r="CS695" s="13" t="b">
        <f t="shared" si="320"/>
        <v>0</v>
      </c>
      <c r="CT695" s="13" t="b">
        <f t="shared" si="319"/>
        <v>0</v>
      </c>
      <c r="CU695" s="13" t="b">
        <f t="shared" si="321"/>
        <v>0</v>
      </c>
      <c r="CV695" s="13" t="b">
        <f t="shared" si="315"/>
        <v>0</v>
      </c>
      <c r="CW695" s="13" t="b">
        <f t="shared" si="316"/>
        <v>0</v>
      </c>
      <c r="CX695" s="13" t="b">
        <f t="shared" si="317"/>
        <v>0</v>
      </c>
      <c r="CY695" s="13" t="b">
        <f t="shared" si="318"/>
        <v>0</v>
      </c>
    </row>
    <row r="696" spans="1:103" ht="15" thickBot="1">
      <c r="A696" s="932"/>
      <c r="B696" s="941"/>
      <c r="C696" s="941"/>
      <c r="D696" s="941"/>
      <c r="E696" s="941"/>
      <c r="F696" s="941"/>
      <c r="G696" s="941"/>
      <c r="H696" s="941"/>
      <c r="I696" s="941"/>
      <c r="J696" s="941"/>
      <c r="K696" s="941"/>
      <c r="L696" s="941"/>
      <c r="M696" s="941"/>
      <c r="N696" s="941"/>
      <c r="O696" s="175"/>
      <c r="P696" s="941"/>
      <c r="Q696" s="941"/>
      <c r="R696" s="941"/>
      <c r="S696" s="941"/>
      <c r="T696" s="941"/>
      <c r="U696" s="941"/>
      <c r="V696" s="941"/>
      <c r="W696" s="20"/>
      <c r="X696" s="20"/>
      <c r="Y696" s="20"/>
      <c r="Z696" s="20"/>
      <c r="AA696" s="20" t="s">
        <v>38</v>
      </c>
      <c r="AB696" s="22"/>
      <c r="AC696" s="22"/>
      <c r="AD696" s="20"/>
      <c r="AE696" s="941"/>
      <c r="AF696" s="334">
        <f t="shared" si="322"/>
        <v>0</v>
      </c>
      <c r="AG696" s="272">
        <f>IF(R696="kompletna",Q696*J696*0.0036*'lista, wskaźniki'!$F$13, IF(R696="częściowa",Q696*J696*0.0036*'lista, wskaźniki'!$F$14, IF(R696="brak",Q696*J696*0.0036*'lista, wskaźniki'!$F$15,)))</f>
        <v>0</v>
      </c>
      <c r="AH696" s="334">
        <f>IF(Y696="inne",K696*'lista, wskaźniki'!$E$35,IF(Y696="to samo źródło",0,IF(Y696=0,0)))</f>
        <v>0</v>
      </c>
      <c r="AI696" s="334">
        <f>IF(AA696="gaz z sieci",AC696*'lista, wskaźniki'!$D$21)</f>
        <v>0</v>
      </c>
      <c r="AJ696" s="272">
        <f>IF(AA696="węgiel",AB696*'lista, wskaźniki'!$D$20, IF('Sektor mieszkaniowy'!AA696="drewno",'Sektor mieszkaniowy'!AB696*'lista, wskaźniki'!$D$22,IF('Sektor mieszkaniowy'!AA696="pellet",AB696*'lista, wskaźniki'!$D$23,IF('Sektor mieszkaniowy'!AA696="gaz z sieci",AB696*'lista, wskaźniki'!$D$21,IF('Sektor mieszkaniowy'!AA696="olej opałowy",'Sektor mieszkaniowy'!AB696*'lista, wskaźniki'!$D$24)))))</f>
        <v>0</v>
      </c>
      <c r="AK696" s="1002"/>
      <c r="AL696" s="941"/>
      <c r="AM696" s="20">
        <f>IF(AA696="węgiel",AF696*1/3.6*'lista, wskaźniki'!$F$20,IF(AA696="drewno",AF696*1/3.6*'lista, wskaźniki'!$F$22,IF(AA696="pellet",AF696*1/3.6*'lista, wskaźniki'!$F$23,IF(AA696="gaz z sieci",AF696*1/3.6*'lista, wskaźniki'!$F$21,IF(AA696="olej opałowy",AF696*1/3.6*'lista, wskaźniki'!$F$24,0)))))</f>
        <v>0</v>
      </c>
      <c r="AN696" s="20">
        <f>IF(AA696="węgiel",AF696*'lista, wskaźniki'!$E$42,IF(AA696="drewno",AF696*'lista, wskaźniki'!$G$42,IF(AA696="pellet",AF696*'lista, wskaźniki'!$H$42,IF(AA696="gaz z sieci",AF696*'lista, wskaźniki'!$F$42,IF(AA696="olej opałowy",AF696*'lista, wskaźniki'!$I$42,0)))))</f>
        <v>0</v>
      </c>
      <c r="AO696" s="20">
        <f>IF(AA696="węgiel",AF696*'lista, wskaźniki'!$E$43,IF(AA696="drewno",AF696*'lista, wskaźniki'!$G$43,IF(AA696="pellet",AF696*'lista, wskaźniki'!$H$43,IF(AA696="gaz z sieci",AF696*'lista, wskaźniki'!$F$43,IF(AA696="olej opałowy",AF696*'lista, wskaźniki'!$I$43,0)))))</f>
        <v>0</v>
      </c>
      <c r="AP696" s="20">
        <f>IF(AA696="węgiel",AF696*'lista, wskaźniki'!$E$44,IF(AA696="drewno",AF696*'lista, wskaźniki'!$G$44,IF(AA696="pellet",AF696*'lista, wskaźniki'!$H$44,IF(AA696="gaz z sieci",AF696*'lista, wskaźniki'!$F$44,IF(AA696="olej opałowy",AF696*'lista, wskaźniki'!$I$44,0)))))</f>
        <v>0</v>
      </c>
      <c r="AQ696" s="20" t="b">
        <f>IF(Z696="gaz",AH696*1/3.6*'lista, wskaźniki'!$F$21,IF(Z696="energia elektryczna",AH696*1/3.6*'lista, wskaźniki'!$F$26))</f>
        <v>0</v>
      </c>
      <c r="AR696" s="20" t="b">
        <f>IF(Z696="gaz",AH696*'lista, wskaźniki'!$F$42,IF(Z696="energia elektryczna",AH696*0))</f>
        <v>0</v>
      </c>
      <c r="AS696" s="20" t="b">
        <f>IF(Z696="gaz",AH696*'lista, wskaźniki'!$F$43,IF(Z696="energia elektryczna",AH696*0))</f>
        <v>0</v>
      </c>
      <c r="AT696" s="20" t="b">
        <f>IF(Z696="gaz",AH696*'lista, wskaźniki'!$F$44,IF(Z696="energia elektryczna",AH696*0))</f>
        <v>0</v>
      </c>
      <c r="AU696" s="20">
        <f>AI696*1/3.6*'lista, wskaźniki'!$F$21</f>
        <v>0</v>
      </c>
      <c r="AV696" s="20">
        <f>AI696*'lista, wskaźniki'!$F$42</f>
        <v>0</v>
      </c>
      <c r="AW696" s="20">
        <f>AI696*'lista, wskaźniki'!$F$43</f>
        <v>0</v>
      </c>
      <c r="AX696" s="20">
        <f>AI696*'lista, wskaźniki'!$F$44</f>
        <v>0</v>
      </c>
      <c r="AY696" s="20">
        <f>AK696*'lista, wskaźniki'!$F$26</f>
        <v>0</v>
      </c>
      <c r="AZ696" s="20">
        <f t="shared" si="294"/>
        <v>0</v>
      </c>
      <c r="BA696" s="20">
        <f t="shared" si="295"/>
        <v>0</v>
      </c>
      <c r="BB696" s="20">
        <f t="shared" si="296"/>
        <v>0</v>
      </c>
      <c r="BC696" s="20">
        <f t="shared" si="297"/>
        <v>0</v>
      </c>
      <c r="BD696" s="941"/>
      <c r="BE696" s="941"/>
      <c r="BF696" s="941"/>
      <c r="BG696" s="941"/>
      <c r="BH696" s="20"/>
      <c r="BI696" s="941"/>
      <c r="BJ696" s="20"/>
      <c r="BK696" s="941"/>
      <c r="BL696" s="20"/>
      <c r="BM696" s="20"/>
      <c r="BN696" s="20"/>
      <c r="BO696" s="20"/>
      <c r="BP696" s="20"/>
      <c r="BQ696" s="20"/>
      <c r="BR696" s="20"/>
      <c r="BS696" s="1005"/>
      <c r="BT696" s="1005"/>
      <c r="BU696" s="1005"/>
      <c r="BV696" s="1005"/>
      <c r="BW696" s="1005"/>
      <c r="BX696" s="1005"/>
      <c r="BY696" s="1008"/>
      <c r="CA696" s="365" t="b">
        <f t="shared" si="298"/>
        <v>0</v>
      </c>
      <c r="CB696" s="365" t="b">
        <f t="shared" si="299"/>
        <v>0</v>
      </c>
      <c r="CC696" s="365" t="b">
        <f t="shared" si="300"/>
        <v>0</v>
      </c>
      <c r="CD696" s="365">
        <f t="shared" si="301"/>
        <v>0</v>
      </c>
      <c r="CE696" s="365" t="b">
        <f t="shared" si="302"/>
        <v>0</v>
      </c>
      <c r="CF696" s="365" t="b">
        <f t="shared" si="303"/>
        <v>0</v>
      </c>
      <c r="CG696" s="365" t="b">
        <f t="shared" si="304"/>
        <v>0</v>
      </c>
      <c r="CH696" s="365">
        <f t="shared" si="305"/>
        <v>0</v>
      </c>
      <c r="CI696" s="72" t="b">
        <f t="shared" si="306"/>
        <v>0</v>
      </c>
      <c r="CJ696" s="72" t="b">
        <f t="shared" si="307"/>
        <v>0</v>
      </c>
      <c r="CK696" s="72" t="b">
        <f t="shared" si="308"/>
        <v>0</v>
      </c>
      <c r="CL696" s="72">
        <f t="shared" si="309"/>
        <v>0</v>
      </c>
      <c r="CM696" s="72" t="b">
        <f t="shared" si="310"/>
        <v>0</v>
      </c>
      <c r="CN696" s="72" t="b">
        <f t="shared" si="311"/>
        <v>0</v>
      </c>
      <c r="CP696" s="13">
        <f t="shared" si="312"/>
        <v>0</v>
      </c>
      <c r="CQ696" s="13" t="b">
        <f t="shared" si="313"/>
        <v>0</v>
      </c>
      <c r="CR696" s="13" t="b">
        <f t="shared" si="314"/>
        <v>0</v>
      </c>
      <c r="CS696" s="13" t="b">
        <f t="shared" si="320"/>
        <v>0</v>
      </c>
      <c r="CT696" s="13" t="b">
        <f t="shared" si="319"/>
        <v>0</v>
      </c>
      <c r="CU696" s="13" t="b">
        <f t="shared" si="321"/>
        <v>0</v>
      </c>
      <c r="CV696" s="13" t="b">
        <f t="shared" si="315"/>
        <v>0</v>
      </c>
      <c r="CW696" s="13" t="b">
        <f t="shared" si="316"/>
        <v>0</v>
      </c>
      <c r="CX696" s="13" t="b">
        <f t="shared" si="317"/>
        <v>0</v>
      </c>
      <c r="CY696" s="13" t="b">
        <f t="shared" si="318"/>
        <v>0</v>
      </c>
    </row>
    <row r="697" spans="1:103" ht="15" thickBot="1">
      <c r="A697" s="933"/>
      <c r="B697" s="942"/>
      <c r="C697" s="942"/>
      <c r="D697" s="942"/>
      <c r="E697" s="942"/>
      <c r="F697" s="942"/>
      <c r="G697" s="942"/>
      <c r="H697" s="942"/>
      <c r="I697" s="942"/>
      <c r="J697" s="942"/>
      <c r="K697" s="942"/>
      <c r="L697" s="942"/>
      <c r="M697" s="942"/>
      <c r="N697" s="942"/>
      <c r="O697" s="176"/>
      <c r="P697" s="942"/>
      <c r="Q697" s="942"/>
      <c r="R697" s="942"/>
      <c r="S697" s="942"/>
      <c r="T697" s="942"/>
      <c r="U697" s="942"/>
      <c r="V697" s="942"/>
      <c r="W697" s="21"/>
      <c r="X697" s="21"/>
      <c r="Y697" s="21"/>
      <c r="Z697" s="21"/>
      <c r="AA697" s="21" t="s">
        <v>37</v>
      </c>
      <c r="AB697" s="55"/>
      <c r="AC697" s="55"/>
      <c r="AD697" s="21"/>
      <c r="AE697" s="942"/>
      <c r="AF697" s="334">
        <f t="shared" si="322"/>
        <v>0</v>
      </c>
      <c r="AG697" s="272">
        <f>IF(R697="kompletna",Q697*J697*0.0036*'lista, wskaźniki'!$F$13, IF(R697="częściowa",Q697*J697*0.0036*'lista, wskaźniki'!$F$14, IF(R697="brak",Q697*J697*0.0036*'lista, wskaźniki'!$F$15,)))</f>
        <v>0</v>
      </c>
      <c r="AH697" s="334">
        <f>IF(Y697="inne",K697*'lista, wskaźniki'!$E$35,IF(Y697="to samo źródło",0,IF(Y697=0,0)))</f>
        <v>0</v>
      </c>
      <c r="AI697" s="334" t="b">
        <f>IF(AA697="gaz z sieci",AC697*'lista, wskaźniki'!$D$21)</f>
        <v>0</v>
      </c>
      <c r="AJ697" s="272">
        <f>IF(AA697="węgiel",AB697*'lista, wskaźniki'!$D$20, IF('Sektor mieszkaniowy'!AA697="drewno",'Sektor mieszkaniowy'!AB697*'lista, wskaźniki'!$D$22,IF('Sektor mieszkaniowy'!AA697="pellet",AB697*'lista, wskaźniki'!$D$23,IF('Sektor mieszkaniowy'!AA697="gaz z sieci",AB697*'lista, wskaźniki'!$D$21,IF('Sektor mieszkaniowy'!AA697="olej opałowy",'Sektor mieszkaniowy'!AB697*'lista, wskaźniki'!$D$24)))))</f>
        <v>0</v>
      </c>
      <c r="AK697" s="1003"/>
      <c r="AL697" s="942"/>
      <c r="AM697" s="20">
        <f>IF(AA697="węgiel",AF697*1/3.6*'lista, wskaźniki'!$F$20,IF(AA697="drewno",AF697*1/3.6*'lista, wskaźniki'!$F$22,IF(AA697="pellet",AF697*1/3.6*'lista, wskaźniki'!$F$23,IF(AA697="gaz z sieci",AF697*1/3.6*'lista, wskaźniki'!$F$21,IF(AA697="olej opałowy",AF697*1/3.6*'lista, wskaźniki'!$F$24,0)))))</f>
        <v>0</v>
      </c>
      <c r="AN697" s="20">
        <f>IF(AA697="węgiel",AF697*'lista, wskaźniki'!$E$42,IF(AA697="drewno",AF697*'lista, wskaźniki'!$G$42,IF(AA697="pellet",AF697*'lista, wskaźniki'!$H$42,IF(AA697="gaz z sieci",AF697*'lista, wskaźniki'!$F$42,IF(AA697="olej opałowy",AF697*'lista, wskaźniki'!$I$42,0)))))</f>
        <v>0</v>
      </c>
      <c r="AO697" s="20">
        <f>IF(AA697="węgiel",AF697*'lista, wskaźniki'!$E$43,IF(AA697="drewno",AF697*'lista, wskaźniki'!$G$43,IF(AA697="pellet",AF697*'lista, wskaźniki'!$H$43,IF(AA697="gaz z sieci",AF697*'lista, wskaźniki'!$F$43,IF(AA697="olej opałowy",AF697*'lista, wskaźniki'!$I$43,0)))))</f>
        <v>0</v>
      </c>
      <c r="AP697" s="20">
        <f>IF(AA697="węgiel",AF697*'lista, wskaźniki'!$E$44,IF(AA697="drewno",AF697*'lista, wskaźniki'!$G$44,IF(AA697="pellet",AF697*'lista, wskaźniki'!$H$44,IF(AA697="gaz z sieci",AF697*'lista, wskaźniki'!$F$44,IF(AA697="olej opałowy",AF697*'lista, wskaźniki'!$I$44,0)))))</f>
        <v>0</v>
      </c>
      <c r="AQ697" s="20" t="b">
        <f>IF(Z697="gaz",AH697*1/3.6*'lista, wskaźniki'!$F$21,IF(Z697="energia elektryczna",AH697*1/3.6*'lista, wskaźniki'!$F$26))</f>
        <v>0</v>
      </c>
      <c r="AR697" s="20" t="b">
        <f>IF(Z697="gaz",AH697*'lista, wskaźniki'!$F$42,IF(Z697="energia elektryczna",AH697*0))</f>
        <v>0</v>
      </c>
      <c r="AS697" s="20" t="b">
        <f>IF(Z697="gaz",AH697*'lista, wskaźniki'!$F$43,IF(Z697="energia elektryczna",AH697*0))</f>
        <v>0</v>
      </c>
      <c r="AT697" s="20" t="b">
        <f>IF(Z697="gaz",AH697*'lista, wskaźniki'!$F$44,IF(Z697="energia elektryczna",AH697*0))</f>
        <v>0</v>
      </c>
      <c r="AU697" s="20">
        <f>AI697*1/3.6*'lista, wskaźniki'!$F$21</f>
        <v>0</v>
      </c>
      <c r="AV697" s="20">
        <f>AI697*'lista, wskaźniki'!$F$42</f>
        <v>0</v>
      </c>
      <c r="AW697" s="20">
        <f>AI697*'lista, wskaźniki'!$F$43</f>
        <v>0</v>
      </c>
      <c r="AX697" s="20">
        <f>AI697*'lista, wskaźniki'!$F$44</f>
        <v>0</v>
      </c>
      <c r="AY697" s="20">
        <f>AK697*'lista, wskaźniki'!$F$26</f>
        <v>0</v>
      </c>
      <c r="AZ697" s="20">
        <f t="shared" si="294"/>
        <v>0</v>
      </c>
      <c r="BA697" s="20">
        <f t="shared" si="295"/>
        <v>0</v>
      </c>
      <c r="BB697" s="20">
        <f t="shared" si="296"/>
        <v>0</v>
      </c>
      <c r="BC697" s="20">
        <f t="shared" si="297"/>
        <v>0</v>
      </c>
      <c r="BD697" s="942"/>
      <c r="BE697" s="942"/>
      <c r="BF697" s="942"/>
      <c r="BG697" s="942"/>
      <c r="BH697" s="21"/>
      <c r="BI697" s="942"/>
      <c r="BJ697" s="21"/>
      <c r="BK697" s="942"/>
      <c r="BL697" s="21"/>
      <c r="BM697" s="21"/>
      <c r="BN697" s="21"/>
      <c r="BO697" s="21"/>
      <c r="BP697" s="21"/>
      <c r="BQ697" s="21"/>
      <c r="BR697" s="21"/>
      <c r="BS697" s="1006"/>
      <c r="BT697" s="1006"/>
      <c r="BU697" s="1006"/>
      <c r="BV697" s="1006"/>
      <c r="BW697" s="1006"/>
      <c r="BX697" s="1006"/>
      <c r="BY697" s="1009"/>
      <c r="CA697" s="365" t="b">
        <f t="shared" si="298"/>
        <v>0</v>
      </c>
      <c r="CB697" s="365" t="b">
        <f t="shared" si="299"/>
        <v>0</v>
      </c>
      <c r="CC697" s="365" t="b">
        <f t="shared" si="300"/>
        <v>0</v>
      </c>
      <c r="CD697" s="365" t="b">
        <f t="shared" si="301"/>
        <v>0</v>
      </c>
      <c r="CE697" s="365">
        <f t="shared" si="302"/>
        <v>0</v>
      </c>
      <c r="CF697" s="365" t="b">
        <f t="shared" si="303"/>
        <v>0</v>
      </c>
      <c r="CG697" s="365" t="b">
        <f t="shared" si="304"/>
        <v>0</v>
      </c>
      <c r="CH697" s="365" t="b">
        <f t="shared" si="305"/>
        <v>0</v>
      </c>
      <c r="CI697" s="72" t="b">
        <f t="shared" si="306"/>
        <v>0</v>
      </c>
      <c r="CJ697" s="72" t="b">
        <f t="shared" si="307"/>
        <v>0</v>
      </c>
      <c r="CK697" s="72" t="b">
        <f t="shared" si="308"/>
        <v>0</v>
      </c>
      <c r="CL697" s="72">
        <f t="shared" si="309"/>
        <v>0</v>
      </c>
      <c r="CM697" s="72">
        <f t="shared" si="310"/>
        <v>0</v>
      </c>
      <c r="CN697" s="72" t="b">
        <f t="shared" si="311"/>
        <v>0</v>
      </c>
      <c r="CP697" s="13">
        <f t="shared" si="312"/>
        <v>0</v>
      </c>
      <c r="CQ697" s="13" t="b">
        <f t="shared" si="313"/>
        <v>0</v>
      </c>
      <c r="CR697" s="13" t="b">
        <f t="shared" si="314"/>
        <v>0</v>
      </c>
      <c r="CS697" s="13" t="b">
        <f t="shared" si="320"/>
        <v>0</v>
      </c>
      <c r="CT697" s="13" t="b">
        <f t="shared" si="319"/>
        <v>0</v>
      </c>
      <c r="CU697" s="13" t="b">
        <f t="shared" si="321"/>
        <v>0</v>
      </c>
      <c r="CV697" s="13" t="b">
        <f t="shared" si="315"/>
        <v>0</v>
      </c>
      <c r="CW697" s="13" t="b">
        <f t="shared" si="316"/>
        <v>0</v>
      </c>
      <c r="CX697" s="13" t="b">
        <f t="shared" si="317"/>
        <v>0</v>
      </c>
      <c r="CY697" s="13" t="b">
        <f t="shared" si="318"/>
        <v>0</v>
      </c>
    </row>
    <row r="698" spans="1:103" ht="15" thickBot="1">
      <c r="A698" s="931">
        <v>140</v>
      </c>
      <c r="B698" s="940" t="s">
        <v>235</v>
      </c>
      <c r="C698" s="940"/>
      <c r="D698" s="940" t="s">
        <v>1</v>
      </c>
      <c r="E698" s="940" t="s">
        <v>5</v>
      </c>
      <c r="F698" s="940">
        <v>6</v>
      </c>
      <c r="G698" s="940">
        <v>6</v>
      </c>
      <c r="H698" s="940"/>
      <c r="I698" s="940" t="s">
        <v>12</v>
      </c>
      <c r="J698" s="940">
        <v>120</v>
      </c>
      <c r="K698" s="940">
        <v>2</v>
      </c>
      <c r="L698" s="940" t="s">
        <v>16</v>
      </c>
      <c r="M698" s="940"/>
      <c r="N698" s="940" t="s">
        <v>17</v>
      </c>
      <c r="O698" s="174">
        <v>100</v>
      </c>
      <c r="P698" s="940" t="s">
        <v>16</v>
      </c>
      <c r="Q698" s="940">
        <f>IF(I698="&lt;1966",'lista, wskaźniki'!$G$4,IF(I698="1967-1985",'lista, wskaźniki'!$G$5,IF(I698="1986-1992",'lista, wskaźniki'!$G$6,IF(I698="1993-1996",'lista, wskaźniki'!$G$7,IF(I698="&gt;1997",'lista, wskaźniki'!$G$8,IF(I698=0,'lista, wskaźniki'!$G$4))))))</f>
        <v>175</v>
      </c>
      <c r="R698" s="940" t="s">
        <v>23</v>
      </c>
      <c r="S698" s="940" t="s">
        <v>28</v>
      </c>
      <c r="T698" s="940">
        <v>1.5</v>
      </c>
      <c r="U698" s="940">
        <v>2012</v>
      </c>
      <c r="V698" s="940"/>
      <c r="W698" s="19" t="s">
        <v>35</v>
      </c>
      <c r="X698" s="19" t="s">
        <v>39</v>
      </c>
      <c r="Y698" s="19" t="s">
        <v>42</v>
      </c>
      <c r="Z698" s="19"/>
      <c r="AA698" s="19" t="s">
        <v>35</v>
      </c>
      <c r="AB698" s="54">
        <v>1</v>
      </c>
      <c r="AC698" s="54"/>
      <c r="AD698" s="19">
        <v>800</v>
      </c>
      <c r="AE698" s="940">
        <v>8</v>
      </c>
      <c r="AF698" s="334">
        <f t="shared" si="322"/>
        <v>41.555</v>
      </c>
      <c r="AG698" s="272">
        <f>IF(R698="kompletna",Q698*J698*0.0036*'lista, wskaźniki'!$F$13, IF(R698="częściowa",Q698*J698*0.0036*'lista, wskaźniki'!$F$14, IF(R698="brak",Q698*J698*0.0036*'lista, wskaźniki'!$F$15,)))</f>
        <v>60.48</v>
      </c>
      <c r="AH698" s="334">
        <f>IF(Y698="inne",K698*'lista, wskaźniki'!$E$35,IF(Y698="to samo źródło",0,IF(Y698=0,0)))</f>
        <v>0</v>
      </c>
      <c r="AI698" s="334" t="b">
        <f>IF(AA698="gaz z sieci",AC698*'lista, wskaźniki'!$D$21)</f>
        <v>0</v>
      </c>
      <c r="AJ698" s="272">
        <f>IF(AA698="węgiel",AB698*'lista, wskaźniki'!$D$20, IF('Sektor mieszkaniowy'!AA698="drewno",'Sektor mieszkaniowy'!AB698*'lista, wskaźniki'!$D$22,IF('Sektor mieszkaniowy'!AA698="pellet",AB698*'lista, wskaźniki'!$D$23,IF('Sektor mieszkaniowy'!AA698="gaz z sieci",AB698*'lista, wskaźniki'!$D$21,IF('Sektor mieszkaniowy'!AA698="olej opałowy",'Sektor mieszkaniowy'!AB698*'lista, wskaźniki'!$D$24)))))</f>
        <v>22.63</v>
      </c>
      <c r="AK698" s="1001">
        <v>0.5</v>
      </c>
      <c r="AL698" s="940">
        <v>600</v>
      </c>
      <c r="AM698" s="20">
        <f>IF(AA698="węgiel",AF698*1/3.6*'lista, wskaźniki'!$F$20,IF(AA698="drewno",AF698*1/3.6*'lista, wskaźniki'!$F$22,IF(AA698="pellet",AF698*1/3.6*'lista, wskaźniki'!$F$23,IF(AA698="gaz z sieci",AF698*1/3.6*'lista, wskaźniki'!$F$21,IF(AA698="olej opałowy",AF698*1/3.6*'lista, wskaźniki'!$F$24,0)))))</f>
        <v>3.9365051500000003</v>
      </c>
      <c r="AN698" s="20">
        <f>IF(AA698="węgiel",AF698*'lista, wskaźniki'!$E$42,IF(AA698="drewno",AF698*'lista, wskaźniki'!$G$42,IF(AA698="pellet",AF698*'lista, wskaźniki'!$H$42,IF(AA698="gaz z sieci",AF698*'lista, wskaźniki'!$F$42,IF(AA698="olej opałowy",AF698*'lista, wskaźniki'!$I$42,0)))))</f>
        <v>1.57909E-2</v>
      </c>
      <c r="AO698" s="20">
        <f>IF(AA698="węgiel",AF698*'lista, wskaźniki'!$E$43,IF(AA698="drewno",AF698*'lista, wskaźniki'!$G$43,IF(AA698="pellet",AF698*'lista, wskaźniki'!$H$43,IF(AA698="gaz z sieci",AF698*'lista, wskaźniki'!$F$43,IF(AA698="olej opałowy",AF698*'lista, wskaźniki'!$I$43,0)))))</f>
        <v>1.4959800000000001E-2</v>
      </c>
      <c r="AP698" s="20">
        <f>IF(AA698="węgiel",AF698*'lista, wskaźniki'!$E$44,IF(AA698="drewno",AF698*'lista, wskaźniki'!$G$44,IF(AA698="pellet",AF698*'lista, wskaźniki'!$H$44,IF(AA698="gaz z sieci",AF698*'lista, wskaźniki'!$F$44,IF(AA698="olej opałowy",AF698*'lista, wskaźniki'!$I$44,0)))))</f>
        <v>1.1219850000000001E-5</v>
      </c>
      <c r="AQ698" s="20" t="b">
        <f>IF(Z698="gaz",AH698*1/3.6*'lista, wskaźniki'!$F$21,IF(Z698="energia elektryczna",AH698*1/3.6*'lista, wskaźniki'!$F$26))</f>
        <v>0</v>
      </c>
      <c r="AR698" s="20" t="b">
        <f>IF(Z698="gaz",AH698*'lista, wskaźniki'!$F$42,IF(Z698="energia elektryczna",AH698*0))</f>
        <v>0</v>
      </c>
      <c r="AS698" s="20" t="b">
        <f>IF(Z698="gaz",AH698*'lista, wskaźniki'!$F$43,IF(Z698="energia elektryczna",AH698*0))</f>
        <v>0</v>
      </c>
      <c r="AT698" s="20" t="b">
        <f>IF(Z698="gaz",AH698*'lista, wskaźniki'!$F$44,IF(Z698="energia elektryczna",AH698*0))</f>
        <v>0</v>
      </c>
      <c r="AU698" s="20">
        <f>AI698*1/3.6*'lista, wskaźniki'!$F$21</f>
        <v>0</v>
      </c>
      <c r="AV698" s="20">
        <f>AI698*'lista, wskaźniki'!$F$42</f>
        <v>0</v>
      </c>
      <c r="AW698" s="20">
        <f>AI698*'lista, wskaźniki'!$F$43</f>
        <v>0</v>
      </c>
      <c r="AX698" s="20">
        <f>AI698*'lista, wskaźniki'!$F$44</f>
        <v>0</v>
      </c>
      <c r="AY698" s="20">
        <f>AK698*'lista, wskaźniki'!$F$26</f>
        <v>0.44500000000000001</v>
      </c>
      <c r="AZ698" s="20">
        <f t="shared" si="294"/>
        <v>4.3815051500000006</v>
      </c>
      <c r="BA698" s="20">
        <f t="shared" si="295"/>
        <v>1.57909E-2</v>
      </c>
      <c r="BB698" s="20">
        <f t="shared" si="296"/>
        <v>1.4959800000000001E-2</v>
      </c>
      <c r="BC698" s="20">
        <f t="shared" si="297"/>
        <v>1.1219850000000001E-5</v>
      </c>
      <c r="BD698" s="940" t="s">
        <v>17</v>
      </c>
      <c r="BE698" s="940" t="s">
        <v>17</v>
      </c>
      <c r="BF698" s="940" t="s">
        <v>17</v>
      </c>
      <c r="BG698" s="940" t="s">
        <v>17</v>
      </c>
      <c r="BH698" s="19"/>
      <c r="BI698" s="940" t="s">
        <v>16</v>
      </c>
      <c r="BJ698" s="19" t="s">
        <v>52</v>
      </c>
      <c r="BK698" s="940" t="s">
        <v>17</v>
      </c>
      <c r="BL698" s="19"/>
      <c r="BM698" s="19"/>
      <c r="BN698" s="19"/>
      <c r="BO698" s="19" t="s">
        <v>57</v>
      </c>
      <c r="BP698" s="19" t="s">
        <v>52</v>
      </c>
      <c r="BQ698" s="19"/>
      <c r="BR698" s="19"/>
      <c r="BS698" s="1004"/>
      <c r="BT698" s="1004"/>
      <c r="BU698" s="1004"/>
      <c r="BV698" s="1004"/>
      <c r="BW698" s="1004"/>
      <c r="BX698" s="1004"/>
      <c r="BY698" s="1007"/>
      <c r="CA698" s="365">
        <f t="shared" si="298"/>
        <v>41.555</v>
      </c>
      <c r="CB698" s="365" t="b">
        <f t="shared" si="299"/>
        <v>0</v>
      </c>
      <c r="CC698" s="365" t="b">
        <f t="shared" si="300"/>
        <v>0</v>
      </c>
      <c r="CD698" s="365" t="b">
        <f t="shared" si="301"/>
        <v>0</v>
      </c>
      <c r="CE698" s="365" t="b">
        <f t="shared" si="302"/>
        <v>0</v>
      </c>
      <c r="CF698" s="365" t="b">
        <f t="shared" si="303"/>
        <v>0</v>
      </c>
      <c r="CG698" s="365" t="b">
        <f t="shared" si="304"/>
        <v>0</v>
      </c>
      <c r="CH698" s="365" t="b">
        <f t="shared" si="305"/>
        <v>0</v>
      </c>
      <c r="CI698" s="72">
        <f t="shared" si="306"/>
        <v>41.555</v>
      </c>
      <c r="CJ698" s="72" t="b">
        <f t="shared" si="307"/>
        <v>0</v>
      </c>
      <c r="CK698" s="72" t="b">
        <f t="shared" si="308"/>
        <v>0</v>
      </c>
      <c r="CL698" s="72">
        <f t="shared" si="309"/>
        <v>0</v>
      </c>
      <c r="CM698" s="72" t="b">
        <f t="shared" si="310"/>
        <v>0</v>
      </c>
      <c r="CN698" s="72" t="b">
        <f t="shared" si="311"/>
        <v>0</v>
      </c>
      <c r="CP698" s="13" t="b">
        <f t="shared" si="312"/>
        <v>0</v>
      </c>
      <c r="CQ698" s="13">
        <f t="shared" si="313"/>
        <v>0</v>
      </c>
      <c r="CR698" s="13" t="b">
        <f t="shared" si="314"/>
        <v>0</v>
      </c>
      <c r="CS698" s="13">
        <f t="shared" si="320"/>
        <v>0</v>
      </c>
      <c r="CT698" s="13">
        <f t="shared" si="319"/>
        <v>120</v>
      </c>
      <c r="CU698" s="13">
        <f t="shared" si="321"/>
        <v>60</v>
      </c>
      <c r="CV698" s="13" t="b">
        <f t="shared" si="315"/>
        <v>0</v>
      </c>
      <c r="CW698" s="13">
        <f t="shared" si="316"/>
        <v>0</v>
      </c>
      <c r="CX698" s="13" t="b">
        <f t="shared" si="317"/>
        <v>0</v>
      </c>
      <c r="CY698" s="13">
        <f t="shared" si="318"/>
        <v>0</v>
      </c>
    </row>
    <row r="699" spans="1:103" ht="15" thickBot="1">
      <c r="A699" s="932"/>
      <c r="B699" s="941"/>
      <c r="C699" s="941"/>
      <c r="D699" s="941"/>
      <c r="E699" s="941"/>
      <c r="F699" s="941"/>
      <c r="G699" s="941"/>
      <c r="H699" s="941"/>
      <c r="I699" s="941"/>
      <c r="J699" s="941"/>
      <c r="K699" s="941"/>
      <c r="L699" s="941"/>
      <c r="M699" s="941"/>
      <c r="N699" s="941"/>
      <c r="O699" s="175"/>
      <c r="P699" s="941"/>
      <c r="Q699" s="941"/>
      <c r="R699" s="941"/>
      <c r="S699" s="941"/>
      <c r="T699" s="941"/>
      <c r="U699" s="941"/>
      <c r="V699" s="941"/>
      <c r="W699" s="20" t="s">
        <v>36</v>
      </c>
      <c r="X699" s="20"/>
      <c r="Y699" s="20"/>
      <c r="Z699" s="20"/>
      <c r="AA699" s="20" t="s">
        <v>36</v>
      </c>
      <c r="AB699" s="22">
        <v>20</v>
      </c>
      <c r="AC699" s="22"/>
      <c r="AD699" s="20">
        <v>2000</v>
      </c>
      <c r="AE699" s="941"/>
      <c r="AF699" s="334">
        <f t="shared" si="322"/>
        <v>186.24</v>
      </c>
      <c r="AG699" s="272">
        <v>60.48</v>
      </c>
      <c r="AH699" s="334">
        <f>IF(Y699="inne",K699*'lista, wskaźniki'!$E$35,IF(Y699="to samo źródło",0,IF(Y699=0,0)))</f>
        <v>0</v>
      </c>
      <c r="AI699" s="334" t="b">
        <f>IF(AA699="gaz z sieci",AC699*'lista, wskaźniki'!$D$21)</f>
        <v>0</v>
      </c>
      <c r="AJ699" s="272">
        <f>IF(AA699="węgiel",AB699*'lista, wskaźniki'!$D$20, IF('Sektor mieszkaniowy'!AA699="drewno",'Sektor mieszkaniowy'!AB699*'lista, wskaźniki'!$D$22,IF('Sektor mieszkaniowy'!AA699="pellet",AB699*'lista, wskaźniki'!$D$23,IF('Sektor mieszkaniowy'!AA699="gaz z sieci",AB699*'lista, wskaźniki'!$D$21,IF('Sektor mieszkaniowy'!AA699="olej opałowy",'Sektor mieszkaniowy'!AB699*'lista, wskaźniki'!$D$24)))))</f>
        <v>312</v>
      </c>
      <c r="AK699" s="1002"/>
      <c r="AL699" s="941"/>
      <c r="AM699" s="20">
        <f>IF(AA699="węgiel",AF699*1/3.6*'lista, wskaźniki'!$F$20,IF(AA699="drewno",AF699*1/3.6*'lista, wskaźniki'!$F$22,IF(AA699="pellet",AF699*1/3.6*'lista, wskaźniki'!$F$23,IF(AA699="gaz z sieci",AF699*1/3.6*'lista, wskaźniki'!$F$21,IF(AA699="olej opałowy",AF699*1/3.6*'lista, wskaźniki'!$F$24,0)))))</f>
        <v>0</v>
      </c>
      <c r="AN699" s="20">
        <f>IF(AA699="węgiel",AF699*'lista, wskaźniki'!$E$42,IF(AA699="drewno",AF699*'lista, wskaźniki'!$G$42,IF(AA699="pellet",AF699*'lista, wskaźniki'!$H$42,IF(AA699="gaz z sieci",AF699*'lista, wskaźniki'!$F$42,IF(AA699="olej opałowy",AF699*'lista, wskaźniki'!$I$42,0)))))</f>
        <v>0.1508544</v>
      </c>
      <c r="AO699" s="20">
        <f>IF(AA699="węgiel",AF699*'lista, wskaźniki'!$E$43,IF(AA699="drewno",AF699*'lista, wskaźniki'!$G$43,IF(AA699="pellet",AF699*'lista, wskaźniki'!$H$43,IF(AA699="gaz z sieci",AF699*'lista, wskaźniki'!$F$43,IF(AA699="olej opałowy",AF699*'lista, wskaźniki'!$I$43,0)))))</f>
        <v>0.1508544</v>
      </c>
      <c r="AP699" s="20">
        <f>IF(AA699="węgiel",AF699*'lista, wskaźniki'!$E$44,IF(AA699="drewno",AF699*'lista, wskaźniki'!$G$44,IF(AA699="pellet",AF699*'lista, wskaźniki'!$H$44,IF(AA699="gaz z sieci",AF699*'lista, wskaźniki'!$F$44,IF(AA699="olej opałowy",AF699*'lista, wskaźniki'!$I$44,0)))))</f>
        <v>4.6560000000000001E-5</v>
      </c>
      <c r="AQ699" s="20" t="b">
        <f>IF(Z699="gaz",AH699*1/3.6*'lista, wskaźniki'!$F$21,IF(Z699="energia elektryczna",AH699*1/3.6*'lista, wskaźniki'!$F$26))</f>
        <v>0</v>
      </c>
      <c r="AR699" s="20" t="b">
        <f>IF(Z699="gaz",AH699*'lista, wskaźniki'!$F$42,IF(Z699="energia elektryczna",AH699*0))</f>
        <v>0</v>
      </c>
      <c r="AS699" s="20" t="b">
        <f>IF(Z699="gaz",AH699*'lista, wskaźniki'!$F$43,IF(Z699="energia elektryczna",AH699*0))</f>
        <v>0</v>
      </c>
      <c r="AT699" s="20" t="b">
        <f>IF(Z699="gaz",AH699*'lista, wskaźniki'!$F$44,IF(Z699="energia elektryczna",AH699*0))</f>
        <v>0</v>
      </c>
      <c r="AU699" s="20">
        <f>AI699*1/3.6*'lista, wskaźniki'!$F$21</f>
        <v>0</v>
      </c>
      <c r="AV699" s="20">
        <f>AI699*'lista, wskaźniki'!$F$42</f>
        <v>0</v>
      </c>
      <c r="AW699" s="20">
        <f>AI699*'lista, wskaźniki'!$F$43</f>
        <v>0</v>
      </c>
      <c r="AX699" s="20">
        <f>AI699*'lista, wskaźniki'!$F$44</f>
        <v>0</v>
      </c>
      <c r="AY699" s="20">
        <f>AK699*'lista, wskaźniki'!$F$26</f>
        <v>0</v>
      </c>
      <c r="AZ699" s="20">
        <f t="shared" si="294"/>
        <v>0</v>
      </c>
      <c r="BA699" s="20">
        <f t="shared" si="295"/>
        <v>0.1508544</v>
      </c>
      <c r="BB699" s="20">
        <f t="shared" si="296"/>
        <v>0.1508544</v>
      </c>
      <c r="BC699" s="20">
        <f t="shared" si="297"/>
        <v>4.6560000000000001E-5</v>
      </c>
      <c r="BD699" s="941"/>
      <c r="BE699" s="941"/>
      <c r="BF699" s="941"/>
      <c r="BG699" s="941"/>
      <c r="BH699" s="20"/>
      <c r="BI699" s="941"/>
      <c r="BJ699" s="20"/>
      <c r="BK699" s="941"/>
      <c r="BL699" s="20"/>
      <c r="BM699" s="20"/>
      <c r="BN699" s="20"/>
      <c r="BO699" s="20"/>
      <c r="BP699" s="20"/>
      <c r="BQ699" s="20"/>
      <c r="BR699" s="20"/>
      <c r="BS699" s="1005"/>
      <c r="BT699" s="1005"/>
      <c r="BU699" s="1005"/>
      <c r="BV699" s="1005"/>
      <c r="BW699" s="1005"/>
      <c r="BX699" s="1005"/>
      <c r="BY699" s="1008"/>
      <c r="CA699" s="365" t="b">
        <f t="shared" si="298"/>
        <v>0</v>
      </c>
      <c r="CB699" s="365">
        <f t="shared" si="299"/>
        <v>186.24</v>
      </c>
      <c r="CC699" s="365" t="b">
        <f t="shared" si="300"/>
        <v>0</v>
      </c>
      <c r="CD699" s="365" t="b">
        <f t="shared" si="301"/>
        <v>0</v>
      </c>
      <c r="CE699" s="365" t="b">
        <f t="shared" si="302"/>
        <v>0</v>
      </c>
      <c r="CF699" s="365" t="b">
        <f t="shared" si="303"/>
        <v>0</v>
      </c>
      <c r="CG699" s="365" t="b">
        <f t="shared" si="304"/>
        <v>0</v>
      </c>
      <c r="CH699" s="365" t="b">
        <f t="shared" si="305"/>
        <v>0</v>
      </c>
      <c r="CI699" s="72" t="b">
        <f t="shared" si="306"/>
        <v>0</v>
      </c>
      <c r="CJ699" s="72">
        <f t="shared" si="307"/>
        <v>186.24</v>
      </c>
      <c r="CK699" s="72" t="b">
        <f t="shared" si="308"/>
        <v>0</v>
      </c>
      <c r="CL699" s="72">
        <f t="shared" si="309"/>
        <v>0</v>
      </c>
      <c r="CM699" s="72" t="b">
        <f t="shared" si="310"/>
        <v>0</v>
      </c>
      <c r="CN699" s="72" t="b">
        <f t="shared" si="311"/>
        <v>0</v>
      </c>
      <c r="CP699" s="13">
        <f t="shared" si="312"/>
        <v>0</v>
      </c>
      <c r="CQ699" s="13" t="b">
        <f t="shared" si="313"/>
        <v>0</v>
      </c>
      <c r="CR699" s="13" t="b">
        <f t="shared" si="314"/>
        <v>0</v>
      </c>
      <c r="CS699" s="13" t="b">
        <f t="shared" si="320"/>
        <v>0</v>
      </c>
      <c r="CT699" s="13" t="b">
        <f t="shared" si="319"/>
        <v>0</v>
      </c>
      <c r="CU699" s="13" t="b">
        <f t="shared" si="321"/>
        <v>0</v>
      </c>
      <c r="CV699" s="13" t="b">
        <f t="shared" si="315"/>
        <v>0</v>
      </c>
      <c r="CW699" s="13" t="b">
        <f t="shared" si="316"/>
        <v>0</v>
      </c>
      <c r="CX699" s="13" t="b">
        <f t="shared" si="317"/>
        <v>0</v>
      </c>
      <c r="CY699" s="13" t="b">
        <f t="shared" si="318"/>
        <v>0</v>
      </c>
    </row>
    <row r="700" spans="1:103" ht="15" thickBot="1">
      <c r="A700" s="932"/>
      <c r="B700" s="941"/>
      <c r="C700" s="941"/>
      <c r="D700" s="941"/>
      <c r="E700" s="941"/>
      <c r="F700" s="941"/>
      <c r="G700" s="941"/>
      <c r="H700" s="941"/>
      <c r="I700" s="941"/>
      <c r="J700" s="941"/>
      <c r="K700" s="941"/>
      <c r="L700" s="941"/>
      <c r="M700" s="941"/>
      <c r="N700" s="941"/>
      <c r="O700" s="175"/>
      <c r="P700" s="941"/>
      <c r="Q700" s="941"/>
      <c r="R700" s="941"/>
      <c r="S700" s="941"/>
      <c r="T700" s="941"/>
      <c r="U700" s="941"/>
      <c r="V700" s="941"/>
      <c r="W700" s="20"/>
      <c r="X700" s="20"/>
      <c r="Y700" s="20"/>
      <c r="Z700" s="20"/>
      <c r="AA700" s="20" t="s">
        <v>50</v>
      </c>
      <c r="AB700" s="22"/>
      <c r="AC700" s="22"/>
      <c r="AD700" s="20"/>
      <c r="AE700" s="941"/>
      <c r="AF700" s="334">
        <f t="shared" si="322"/>
        <v>0</v>
      </c>
      <c r="AG700" s="272">
        <f>IF(R700="kompletna",Q700*J700*0.0036*'lista, wskaźniki'!$F$13, IF(R700="częściowa",Q700*J700*0.0036*'lista, wskaźniki'!$F$14, IF(R700="brak",Q700*J700*0.0036*'lista, wskaźniki'!$F$15,)))</f>
        <v>0</v>
      </c>
      <c r="AH700" s="334">
        <f>IF(Y700="inne",K700*'lista, wskaźniki'!$E$35,IF(Y700="to samo źródło",0,IF(Y700=0,0)))</f>
        <v>0</v>
      </c>
      <c r="AI700" s="334" t="b">
        <f>IF(AA700="gaz z sieci",AC700*'lista, wskaźniki'!$D$21)</f>
        <v>0</v>
      </c>
      <c r="AJ700" s="272">
        <f>IF(AA700="węgiel",AB700*'lista, wskaźniki'!$D$20, IF('Sektor mieszkaniowy'!AA700="drewno",'Sektor mieszkaniowy'!AB700*'lista, wskaźniki'!$D$22,IF('Sektor mieszkaniowy'!AA700="pellet",AB700*'lista, wskaźniki'!$D$23,IF('Sektor mieszkaniowy'!AA700="gaz z sieci",AB700*'lista, wskaźniki'!$D$21,IF('Sektor mieszkaniowy'!AA700="olej opałowy",'Sektor mieszkaniowy'!AB700*'lista, wskaźniki'!$D$24)))))</f>
        <v>0</v>
      </c>
      <c r="AK700" s="1002"/>
      <c r="AL700" s="941"/>
      <c r="AM700" s="20">
        <f>IF(AA700="węgiel",AF700*1/3.6*'lista, wskaźniki'!$F$20,IF(AA700="drewno",AF700*1/3.6*'lista, wskaźniki'!$F$22,IF(AA700="pellet",AF700*1/3.6*'lista, wskaźniki'!$F$23,IF(AA700="gaz z sieci",AF700*1/3.6*'lista, wskaźniki'!$F$21,IF(AA700="olej opałowy",AF700*1/3.6*'lista, wskaźniki'!$F$24,0)))))</f>
        <v>0</v>
      </c>
      <c r="AN700" s="20">
        <f>IF(AA700="węgiel",AF700*'lista, wskaźniki'!$E$42,IF(AA700="drewno",AF700*'lista, wskaźniki'!$G$42,IF(AA700="pellet",AF700*'lista, wskaźniki'!$H$42,IF(AA700="gaz z sieci",AF700*'lista, wskaźniki'!$F$42,IF(AA700="olej opałowy",AF700*'lista, wskaźniki'!$I$42,0)))))</f>
        <v>0</v>
      </c>
      <c r="AO700" s="20">
        <f>IF(AA700="węgiel",AF700*'lista, wskaźniki'!$E$43,IF(AA700="drewno",AF700*'lista, wskaźniki'!$G$43,IF(AA700="pellet",AF700*'lista, wskaźniki'!$H$43,IF(AA700="gaz z sieci",AF700*'lista, wskaźniki'!$F$43,IF(AA700="olej opałowy",AF700*'lista, wskaźniki'!$I$43,0)))))</f>
        <v>0</v>
      </c>
      <c r="AP700" s="20">
        <f>IF(AA700="węgiel",AF700*'lista, wskaźniki'!$E$44,IF(AA700="drewno",AF700*'lista, wskaźniki'!$G$44,IF(AA700="pellet",AF700*'lista, wskaźniki'!$H$44,IF(AA700="gaz z sieci",AF700*'lista, wskaźniki'!$F$44,IF(AA700="olej opałowy",AF700*'lista, wskaźniki'!$I$44,0)))))</f>
        <v>0</v>
      </c>
      <c r="AQ700" s="20" t="b">
        <f>IF(Z700="gaz",AH700*1/3.6*'lista, wskaźniki'!$F$21,IF(Z700="energia elektryczna",AH700*1/3.6*'lista, wskaźniki'!$F$26))</f>
        <v>0</v>
      </c>
      <c r="AR700" s="20" t="b">
        <f>IF(Z700="gaz",AH700*'lista, wskaźniki'!$F$42,IF(Z700="energia elektryczna",AH700*0))</f>
        <v>0</v>
      </c>
      <c r="AS700" s="20" t="b">
        <f>IF(Z700="gaz",AH700*'lista, wskaźniki'!$F$43,IF(Z700="energia elektryczna",AH700*0))</f>
        <v>0</v>
      </c>
      <c r="AT700" s="20" t="b">
        <f>IF(Z700="gaz",AH700*'lista, wskaźniki'!$F$44,IF(Z700="energia elektryczna",AH700*0))</f>
        <v>0</v>
      </c>
      <c r="AU700" s="20">
        <f>AI700*1/3.6*'lista, wskaźniki'!$F$21</f>
        <v>0</v>
      </c>
      <c r="AV700" s="20">
        <f>AI700*'lista, wskaźniki'!$F$42</f>
        <v>0</v>
      </c>
      <c r="AW700" s="20">
        <f>AI700*'lista, wskaźniki'!$F$43</f>
        <v>0</v>
      </c>
      <c r="AX700" s="20">
        <f>AI700*'lista, wskaźniki'!$F$44</f>
        <v>0</v>
      </c>
      <c r="AY700" s="20">
        <f>AK700*'lista, wskaźniki'!$F$26</f>
        <v>0</v>
      </c>
      <c r="AZ700" s="20">
        <f t="shared" si="294"/>
        <v>0</v>
      </c>
      <c r="BA700" s="20">
        <f t="shared" si="295"/>
        <v>0</v>
      </c>
      <c r="BB700" s="20">
        <f t="shared" si="296"/>
        <v>0</v>
      </c>
      <c r="BC700" s="20">
        <f t="shared" si="297"/>
        <v>0</v>
      </c>
      <c r="BD700" s="941"/>
      <c r="BE700" s="941"/>
      <c r="BF700" s="941"/>
      <c r="BG700" s="941"/>
      <c r="BH700" s="20"/>
      <c r="BI700" s="941"/>
      <c r="BJ700" s="20"/>
      <c r="BK700" s="941"/>
      <c r="BL700" s="20"/>
      <c r="BM700" s="20"/>
      <c r="BN700" s="20"/>
      <c r="BO700" s="20"/>
      <c r="BP700" s="20"/>
      <c r="BQ700" s="20"/>
      <c r="BR700" s="20"/>
      <c r="BS700" s="1005"/>
      <c r="BT700" s="1005"/>
      <c r="BU700" s="1005"/>
      <c r="BV700" s="1005"/>
      <c r="BW700" s="1005"/>
      <c r="BX700" s="1005"/>
      <c r="BY700" s="1008"/>
      <c r="CA700" s="365" t="b">
        <f t="shared" si="298"/>
        <v>0</v>
      </c>
      <c r="CB700" s="365" t="b">
        <f t="shared" si="299"/>
        <v>0</v>
      </c>
      <c r="CC700" s="365">
        <f t="shared" si="300"/>
        <v>0</v>
      </c>
      <c r="CD700" s="365" t="b">
        <f t="shared" si="301"/>
        <v>0</v>
      </c>
      <c r="CE700" s="365" t="b">
        <f t="shared" si="302"/>
        <v>0</v>
      </c>
      <c r="CF700" s="365" t="b">
        <f t="shared" si="303"/>
        <v>0</v>
      </c>
      <c r="CG700" s="365" t="b">
        <f t="shared" si="304"/>
        <v>0</v>
      </c>
      <c r="CH700" s="365" t="b">
        <f t="shared" si="305"/>
        <v>0</v>
      </c>
      <c r="CI700" s="72" t="b">
        <f t="shared" si="306"/>
        <v>0</v>
      </c>
      <c r="CJ700" s="72" t="b">
        <f t="shared" si="307"/>
        <v>0</v>
      </c>
      <c r="CK700" s="72">
        <f t="shared" si="308"/>
        <v>0</v>
      </c>
      <c r="CL700" s="72">
        <f t="shared" si="309"/>
        <v>0</v>
      </c>
      <c r="CM700" s="72" t="b">
        <f t="shared" si="310"/>
        <v>0</v>
      </c>
      <c r="CN700" s="72" t="b">
        <f t="shared" si="311"/>
        <v>0</v>
      </c>
      <c r="CP700" s="13">
        <f t="shared" si="312"/>
        <v>0</v>
      </c>
      <c r="CQ700" s="13" t="b">
        <f t="shared" si="313"/>
        <v>0</v>
      </c>
      <c r="CR700" s="13" t="b">
        <f t="shared" si="314"/>
        <v>0</v>
      </c>
      <c r="CS700" s="13" t="b">
        <f t="shared" si="320"/>
        <v>0</v>
      </c>
      <c r="CT700" s="13" t="b">
        <f t="shared" si="319"/>
        <v>0</v>
      </c>
      <c r="CU700" s="13" t="b">
        <f t="shared" si="321"/>
        <v>0</v>
      </c>
      <c r="CV700" s="13" t="b">
        <f t="shared" si="315"/>
        <v>0</v>
      </c>
      <c r="CW700" s="13" t="b">
        <f t="shared" si="316"/>
        <v>0</v>
      </c>
      <c r="CX700" s="13" t="b">
        <f t="shared" si="317"/>
        <v>0</v>
      </c>
      <c r="CY700" s="13" t="b">
        <f t="shared" si="318"/>
        <v>0</v>
      </c>
    </row>
    <row r="701" spans="1:103" ht="15" thickBot="1">
      <c r="A701" s="932"/>
      <c r="B701" s="941"/>
      <c r="C701" s="941"/>
      <c r="D701" s="941"/>
      <c r="E701" s="941"/>
      <c r="F701" s="941"/>
      <c r="G701" s="941"/>
      <c r="H701" s="941"/>
      <c r="I701" s="941"/>
      <c r="J701" s="941"/>
      <c r="K701" s="941"/>
      <c r="L701" s="941"/>
      <c r="M701" s="941"/>
      <c r="N701" s="941"/>
      <c r="O701" s="175"/>
      <c r="P701" s="941"/>
      <c r="Q701" s="941"/>
      <c r="R701" s="941"/>
      <c r="S701" s="941"/>
      <c r="T701" s="941"/>
      <c r="U701" s="941"/>
      <c r="V701" s="941"/>
      <c r="W701" s="20"/>
      <c r="X701" s="20"/>
      <c r="Y701" s="20"/>
      <c r="Z701" s="20"/>
      <c r="AA701" s="20" t="s">
        <v>38</v>
      </c>
      <c r="AB701" s="22"/>
      <c r="AC701" s="22"/>
      <c r="AD701" s="20"/>
      <c r="AE701" s="941"/>
      <c r="AF701" s="334">
        <f t="shared" si="322"/>
        <v>0</v>
      </c>
      <c r="AG701" s="272">
        <f>IF(R701="kompletna",Q701*J701*0.0036*'lista, wskaźniki'!$F$13, IF(R701="częściowa",Q701*J701*0.0036*'lista, wskaźniki'!$F$14, IF(R701="brak",Q701*J701*0.0036*'lista, wskaźniki'!$F$15,)))</f>
        <v>0</v>
      </c>
      <c r="AH701" s="334">
        <f>IF(Y701="inne",K701*'lista, wskaźniki'!$E$35,IF(Y701="to samo źródło",0,IF(Y701=0,0)))</f>
        <v>0</v>
      </c>
      <c r="AI701" s="334">
        <f>IF(AA701="gaz z sieci",AC701*'lista, wskaźniki'!$D$21)</f>
        <v>0</v>
      </c>
      <c r="AJ701" s="272">
        <f>IF(AA701="węgiel",AB701*'lista, wskaźniki'!$D$20, IF('Sektor mieszkaniowy'!AA701="drewno",'Sektor mieszkaniowy'!AB701*'lista, wskaźniki'!$D$22,IF('Sektor mieszkaniowy'!AA701="pellet",AB701*'lista, wskaźniki'!$D$23,IF('Sektor mieszkaniowy'!AA701="gaz z sieci",AB701*'lista, wskaźniki'!$D$21,IF('Sektor mieszkaniowy'!AA701="olej opałowy",'Sektor mieszkaniowy'!AB701*'lista, wskaźniki'!$D$24)))))</f>
        <v>0</v>
      </c>
      <c r="AK701" s="1002"/>
      <c r="AL701" s="941"/>
      <c r="AM701" s="20">
        <f>IF(AA701="węgiel",AF701*1/3.6*'lista, wskaźniki'!$F$20,IF(AA701="drewno",AF701*1/3.6*'lista, wskaźniki'!$F$22,IF(AA701="pellet",AF701*1/3.6*'lista, wskaźniki'!$F$23,IF(AA701="gaz z sieci",AF701*1/3.6*'lista, wskaźniki'!$F$21,IF(AA701="olej opałowy",AF701*1/3.6*'lista, wskaźniki'!$F$24,0)))))</f>
        <v>0</v>
      </c>
      <c r="AN701" s="20">
        <f>IF(AA701="węgiel",AF701*'lista, wskaźniki'!$E$42,IF(AA701="drewno",AF701*'lista, wskaźniki'!$G$42,IF(AA701="pellet",AF701*'lista, wskaźniki'!$H$42,IF(AA701="gaz z sieci",AF701*'lista, wskaźniki'!$F$42,IF(AA701="olej opałowy",AF701*'lista, wskaźniki'!$I$42,0)))))</f>
        <v>0</v>
      </c>
      <c r="AO701" s="20">
        <f>IF(AA701="węgiel",AF701*'lista, wskaźniki'!$E$43,IF(AA701="drewno",AF701*'lista, wskaźniki'!$G$43,IF(AA701="pellet",AF701*'lista, wskaźniki'!$H$43,IF(AA701="gaz z sieci",AF701*'lista, wskaźniki'!$F$43,IF(AA701="olej opałowy",AF701*'lista, wskaźniki'!$I$43,0)))))</f>
        <v>0</v>
      </c>
      <c r="AP701" s="20">
        <f>IF(AA701="węgiel",AF701*'lista, wskaźniki'!$E$44,IF(AA701="drewno",AF701*'lista, wskaźniki'!$G$44,IF(AA701="pellet",AF701*'lista, wskaźniki'!$H$44,IF(AA701="gaz z sieci",AF701*'lista, wskaźniki'!$F$44,IF(AA701="olej opałowy",AF701*'lista, wskaźniki'!$I$44,0)))))</f>
        <v>0</v>
      </c>
      <c r="AQ701" s="20" t="b">
        <f>IF(Z701="gaz",AH701*1/3.6*'lista, wskaźniki'!$F$21,IF(Z701="energia elektryczna",AH701*1/3.6*'lista, wskaźniki'!$F$26))</f>
        <v>0</v>
      </c>
      <c r="AR701" s="20" t="b">
        <f>IF(Z701="gaz",AH701*'lista, wskaźniki'!$F$42,IF(Z701="energia elektryczna",AH701*0))</f>
        <v>0</v>
      </c>
      <c r="AS701" s="20" t="b">
        <f>IF(Z701="gaz",AH701*'lista, wskaźniki'!$F$43,IF(Z701="energia elektryczna",AH701*0))</f>
        <v>0</v>
      </c>
      <c r="AT701" s="20" t="b">
        <f>IF(Z701="gaz",AH701*'lista, wskaźniki'!$F$44,IF(Z701="energia elektryczna",AH701*0))</f>
        <v>0</v>
      </c>
      <c r="AU701" s="20">
        <f>AI701*1/3.6*'lista, wskaźniki'!$F$21</f>
        <v>0</v>
      </c>
      <c r="AV701" s="20">
        <f>AI701*'lista, wskaźniki'!$F$42</f>
        <v>0</v>
      </c>
      <c r="AW701" s="20">
        <f>AI701*'lista, wskaźniki'!$F$43</f>
        <v>0</v>
      </c>
      <c r="AX701" s="20">
        <f>AI701*'lista, wskaźniki'!$F$44</f>
        <v>0</v>
      </c>
      <c r="AY701" s="20">
        <f>AK701*'lista, wskaźniki'!$F$26</f>
        <v>0</v>
      </c>
      <c r="AZ701" s="20">
        <f t="shared" si="294"/>
        <v>0</v>
      </c>
      <c r="BA701" s="20">
        <f t="shared" si="295"/>
        <v>0</v>
      </c>
      <c r="BB701" s="20">
        <f t="shared" si="296"/>
        <v>0</v>
      </c>
      <c r="BC701" s="20">
        <f t="shared" si="297"/>
        <v>0</v>
      </c>
      <c r="BD701" s="941"/>
      <c r="BE701" s="941"/>
      <c r="BF701" s="941"/>
      <c r="BG701" s="941"/>
      <c r="BH701" s="20"/>
      <c r="BI701" s="941"/>
      <c r="BJ701" s="20"/>
      <c r="BK701" s="941"/>
      <c r="BL701" s="20"/>
      <c r="BM701" s="20"/>
      <c r="BN701" s="20"/>
      <c r="BO701" s="20"/>
      <c r="BP701" s="20"/>
      <c r="BQ701" s="20"/>
      <c r="BR701" s="20"/>
      <c r="BS701" s="1005"/>
      <c r="BT701" s="1005"/>
      <c r="BU701" s="1005"/>
      <c r="BV701" s="1005"/>
      <c r="BW701" s="1005"/>
      <c r="BX701" s="1005"/>
      <c r="BY701" s="1008"/>
      <c r="CA701" s="365" t="b">
        <f t="shared" si="298"/>
        <v>0</v>
      </c>
      <c r="CB701" s="365" t="b">
        <f t="shared" si="299"/>
        <v>0</v>
      </c>
      <c r="CC701" s="365" t="b">
        <f t="shared" si="300"/>
        <v>0</v>
      </c>
      <c r="CD701" s="365">
        <f t="shared" si="301"/>
        <v>0</v>
      </c>
      <c r="CE701" s="365" t="b">
        <f t="shared" si="302"/>
        <v>0</v>
      </c>
      <c r="CF701" s="365" t="b">
        <f t="shared" si="303"/>
        <v>0</v>
      </c>
      <c r="CG701" s="365" t="b">
        <f t="shared" si="304"/>
        <v>0</v>
      </c>
      <c r="CH701" s="365">
        <f t="shared" si="305"/>
        <v>0</v>
      </c>
      <c r="CI701" s="72" t="b">
        <f t="shared" si="306"/>
        <v>0</v>
      </c>
      <c r="CJ701" s="72" t="b">
        <f t="shared" si="307"/>
        <v>0</v>
      </c>
      <c r="CK701" s="72" t="b">
        <f t="shared" si="308"/>
        <v>0</v>
      </c>
      <c r="CL701" s="72">
        <f t="shared" si="309"/>
        <v>0</v>
      </c>
      <c r="CM701" s="72" t="b">
        <f t="shared" si="310"/>
        <v>0</v>
      </c>
      <c r="CN701" s="72" t="b">
        <f t="shared" si="311"/>
        <v>0</v>
      </c>
      <c r="CP701" s="13">
        <f t="shared" si="312"/>
        <v>0</v>
      </c>
      <c r="CQ701" s="13" t="b">
        <f t="shared" si="313"/>
        <v>0</v>
      </c>
      <c r="CR701" s="13" t="b">
        <f t="shared" si="314"/>
        <v>0</v>
      </c>
      <c r="CS701" s="13" t="b">
        <f t="shared" si="320"/>
        <v>0</v>
      </c>
      <c r="CT701" s="13" t="b">
        <f t="shared" si="319"/>
        <v>0</v>
      </c>
      <c r="CU701" s="13" t="b">
        <f t="shared" si="321"/>
        <v>0</v>
      </c>
      <c r="CV701" s="13" t="b">
        <f t="shared" si="315"/>
        <v>0</v>
      </c>
      <c r="CW701" s="13" t="b">
        <f t="shared" si="316"/>
        <v>0</v>
      </c>
      <c r="CX701" s="13" t="b">
        <f t="shared" si="317"/>
        <v>0</v>
      </c>
      <c r="CY701" s="13" t="b">
        <f t="shared" si="318"/>
        <v>0</v>
      </c>
    </row>
    <row r="702" spans="1:103" ht="15" thickBot="1">
      <c r="A702" s="933"/>
      <c r="B702" s="942"/>
      <c r="C702" s="942"/>
      <c r="D702" s="942"/>
      <c r="E702" s="942"/>
      <c r="F702" s="942"/>
      <c r="G702" s="942"/>
      <c r="H702" s="942"/>
      <c r="I702" s="942"/>
      <c r="J702" s="942"/>
      <c r="K702" s="942"/>
      <c r="L702" s="942"/>
      <c r="M702" s="942"/>
      <c r="N702" s="942"/>
      <c r="O702" s="176"/>
      <c r="P702" s="942"/>
      <c r="Q702" s="942"/>
      <c r="R702" s="942"/>
      <c r="S702" s="942"/>
      <c r="T702" s="942"/>
      <c r="U702" s="942"/>
      <c r="V702" s="942"/>
      <c r="W702" s="21"/>
      <c r="X702" s="21"/>
      <c r="Y702" s="21"/>
      <c r="Z702" s="21"/>
      <c r="AA702" s="21" t="s">
        <v>37</v>
      </c>
      <c r="AB702" s="55"/>
      <c r="AC702" s="55"/>
      <c r="AD702" s="21"/>
      <c r="AE702" s="942"/>
      <c r="AF702" s="334">
        <f t="shared" si="322"/>
        <v>0</v>
      </c>
      <c r="AG702" s="272">
        <f>IF(R702="kompletna",Q702*J702*0.0036*'lista, wskaźniki'!$F$13, IF(R702="częściowa",Q702*J702*0.0036*'lista, wskaźniki'!$F$14, IF(R702="brak",Q702*J702*0.0036*'lista, wskaźniki'!$F$15,)))</f>
        <v>0</v>
      </c>
      <c r="AH702" s="334">
        <f>IF(Y702="inne",K702*'lista, wskaźniki'!$E$35,IF(Y702="to samo źródło",0,IF(Y702=0,0)))</f>
        <v>0</v>
      </c>
      <c r="AI702" s="334" t="b">
        <f>IF(AA702="gaz z sieci",AC702*'lista, wskaźniki'!$D$21)</f>
        <v>0</v>
      </c>
      <c r="AJ702" s="272">
        <f>IF(AA702="węgiel",AB702*'lista, wskaźniki'!$D$20, IF('Sektor mieszkaniowy'!AA702="drewno",'Sektor mieszkaniowy'!AB702*'lista, wskaźniki'!$D$22,IF('Sektor mieszkaniowy'!AA702="pellet",AB702*'lista, wskaźniki'!$D$23,IF('Sektor mieszkaniowy'!AA702="gaz z sieci",AB702*'lista, wskaźniki'!$D$21,IF('Sektor mieszkaniowy'!AA702="olej opałowy",'Sektor mieszkaniowy'!AB702*'lista, wskaźniki'!$D$24)))))</f>
        <v>0</v>
      </c>
      <c r="AK702" s="1003"/>
      <c r="AL702" s="942"/>
      <c r="AM702" s="20">
        <f>IF(AA702="węgiel",AF702*1/3.6*'lista, wskaźniki'!$F$20,IF(AA702="drewno",AF702*1/3.6*'lista, wskaźniki'!$F$22,IF(AA702="pellet",AF702*1/3.6*'lista, wskaźniki'!$F$23,IF(AA702="gaz z sieci",AF702*1/3.6*'lista, wskaźniki'!$F$21,IF(AA702="olej opałowy",AF702*1/3.6*'lista, wskaźniki'!$F$24,0)))))</f>
        <v>0</v>
      </c>
      <c r="AN702" s="20">
        <f>IF(AA702="węgiel",AF702*'lista, wskaźniki'!$E$42,IF(AA702="drewno",AF702*'lista, wskaźniki'!$G$42,IF(AA702="pellet",AF702*'lista, wskaźniki'!$H$42,IF(AA702="gaz z sieci",AF702*'lista, wskaźniki'!$F$42,IF(AA702="olej opałowy",AF702*'lista, wskaźniki'!$I$42,0)))))</f>
        <v>0</v>
      </c>
      <c r="AO702" s="20">
        <f>IF(AA702="węgiel",AF702*'lista, wskaźniki'!$E$43,IF(AA702="drewno",AF702*'lista, wskaźniki'!$G$43,IF(AA702="pellet",AF702*'lista, wskaźniki'!$H$43,IF(AA702="gaz z sieci",AF702*'lista, wskaźniki'!$F$43,IF(AA702="olej opałowy",AF702*'lista, wskaźniki'!$I$43,0)))))</f>
        <v>0</v>
      </c>
      <c r="AP702" s="20">
        <f>IF(AA702="węgiel",AF702*'lista, wskaźniki'!$E$44,IF(AA702="drewno",AF702*'lista, wskaźniki'!$G$44,IF(AA702="pellet",AF702*'lista, wskaźniki'!$H$44,IF(AA702="gaz z sieci",AF702*'lista, wskaźniki'!$F$44,IF(AA702="olej opałowy",AF702*'lista, wskaźniki'!$I$44,0)))))</f>
        <v>0</v>
      </c>
      <c r="AQ702" s="20" t="b">
        <f>IF(Z702="gaz",AH702*1/3.6*'lista, wskaźniki'!$F$21,IF(Z702="energia elektryczna",AH702*1/3.6*'lista, wskaźniki'!$F$26))</f>
        <v>0</v>
      </c>
      <c r="AR702" s="20" t="b">
        <f>IF(Z702="gaz",AH702*'lista, wskaźniki'!$F$42,IF(Z702="energia elektryczna",AH702*0))</f>
        <v>0</v>
      </c>
      <c r="AS702" s="20" t="b">
        <f>IF(Z702="gaz",AH702*'lista, wskaźniki'!$F$43,IF(Z702="energia elektryczna",AH702*0))</f>
        <v>0</v>
      </c>
      <c r="AT702" s="20" t="b">
        <f>IF(Z702="gaz",AH702*'lista, wskaźniki'!$F$44,IF(Z702="energia elektryczna",AH702*0))</f>
        <v>0</v>
      </c>
      <c r="AU702" s="20">
        <f>AI702*1/3.6*'lista, wskaźniki'!$F$21</f>
        <v>0</v>
      </c>
      <c r="AV702" s="20">
        <f>AI702*'lista, wskaźniki'!$F$42</f>
        <v>0</v>
      </c>
      <c r="AW702" s="20">
        <f>AI702*'lista, wskaźniki'!$F$43</f>
        <v>0</v>
      </c>
      <c r="AX702" s="20">
        <f>AI702*'lista, wskaźniki'!$F$44</f>
        <v>0</v>
      </c>
      <c r="AY702" s="20">
        <f>AK702*'lista, wskaźniki'!$F$26</f>
        <v>0</v>
      </c>
      <c r="AZ702" s="20">
        <f t="shared" si="294"/>
        <v>0</v>
      </c>
      <c r="BA702" s="20">
        <f t="shared" si="295"/>
        <v>0</v>
      </c>
      <c r="BB702" s="20">
        <f t="shared" si="296"/>
        <v>0</v>
      </c>
      <c r="BC702" s="20">
        <f t="shared" si="297"/>
        <v>0</v>
      </c>
      <c r="BD702" s="942"/>
      <c r="BE702" s="942"/>
      <c r="BF702" s="942"/>
      <c r="BG702" s="942"/>
      <c r="BH702" s="21"/>
      <c r="BI702" s="942"/>
      <c r="BJ702" s="21"/>
      <c r="BK702" s="942"/>
      <c r="BL702" s="21"/>
      <c r="BM702" s="21"/>
      <c r="BN702" s="21"/>
      <c r="BO702" s="21"/>
      <c r="BP702" s="21"/>
      <c r="BQ702" s="21"/>
      <c r="BR702" s="21"/>
      <c r="BS702" s="1006"/>
      <c r="BT702" s="1006"/>
      <c r="BU702" s="1006"/>
      <c r="BV702" s="1006"/>
      <c r="BW702" s="1006"/>
      <c r="BX702" s="1006"/>
      <c r="BY702" s="1009"/>
      <c r="CA702" s="365" t="b">
        <f t="shared" si="298"/>
        <v>0</v>
      </c>
      <c r="CB702" s="365" t="b">
        <f t="shared" si="299"/>
        <v>0</v>
      </c>
      <c r="CC702" s="365" t="b">
        <f t="shared" si="300"/>
        <v>0</v>
      </c>
      <c r="CD702" s="365" t="b">
        <f t="shared" si="301"/>
        <v>0</v>
      </c>
      <c r="CE702" s="365">
        <f t="shared" si="302"/>
        <v>0</v>
      </c>
      <c r="CF702" s="365" t="b">
        <f t="shared" si="303"/>
        <v>0</v>
      </c>
      <c r="CG702" s="365" t="b">
        <f t="shared" si="304"/>
        <v>0</v>
      </c>
      <c r="CH702" s="365" t="b">
        <f t="shared" si="305"/>
        <v>0</v>
      </c>
      <c r="CI702" s="72" t="b">
        <f t="shared" si="306"/>
        <v>0</v>
      </c>
      <c r="CJ702" s="72" t="b">
        <f t="shared" si="307"/>
        <v>0</v>
      </c>
      <c r="CK702" s="72" t="b">
        <f t="shared" si="308"/>
        <v>0</v>
      </c>
      <c r="CL702" s="72">
        <f t="shared" si="309"/>
        <v>0</v>
      </c>
      <c r="CM702" s="72">
        <f t="shared" si="310"/>
        <v>0</v>
      </c>
      <c r="CN702" s="72" t="b">
        <f t="shared" si="311"/>
        <v>0</v>
      </c>
      <c r="CP702" s="13">
        <f t="shared" si="312"/>
        <v>0</v>
      </c>
      <c r="CQ702" s="13" t="b">
        <f t="shared" si="313"/>
        <v>0</v>
      </c>
      <c r="CR702" s="13" t="b">
        <f t="shared" si="314"/>
        <v>0</v>
      </c>
      <c r="CS702" s="13" t="b">
        <f t="shared" si="320"/>
        <v>0</v>
      </c>
      <c r="CT702" s="13" t="b">
        <f t="shared" si="319"/>
        <v>0</v>
      </c>
      <c r="CU702" s="13" t="b">
        <f t="shared" si="321"/>
        <v>0</v>
      </c>
      <c r="CV702" s="13" t="b">
        <f t="shared" si="315"/>
        <v>0</v>
      </c>
      <c r="CW702" s="13" t="b">
        <f t="shared" si="316"/>
        <v>0</v>
      </c>
      <c r="CX702" s="13" t="b">
        <f t="shared" si="317"/>
        <v>0</v>
      </c>
      <c r="CY702" s="13" t="b">
        <f t="shared" si="318"/>
        <v>0</v>
      </c>
    </row>
    <row r="703" spans="1:103" ht="15" thickBot="1">
      <c r="A703" s="931">
        <v>141</v>
      </c>
      <c r="B703" s="1019" t="s">
        <v>238</v>
      </c>
      <c r="C703" s="1019"/>
      <c r="D703" s="1019" t="s">
        <v>1</v>
      </c>
      <c r="E703" s="1019" t="s">
        <v>5</v>
      </c>
      <c r="F703" s="1019"/>
      <c r="G703" s="1019"/>
      <c r="H703" s="1019"/>
      <c r="I703" s="1019" t="s">
        <v>11</v>
      </c>
      <c r="J703" s="1019"/>
      <c r="K703" s="1019"/>
      <c r="L703" s="1019" t="s">
        <v>16</v>
      </c>
      <c r="M703" s="1019"/>
      <c r="N703" s="1019" t="s">
        <v>17</v>
      </c>
      <c r="O703" s="142"/>
      <c r="P703" s="1019" t="s">
        <v>17</v>
      </c>
      <c r="Q703" s="940">
        <f>IF(I703="&lt;1966",'lista, wskaźniki'!$G$4,IF(I703="1967-1985",'lista, wskaźniki'!$G$5,IF(I703="1986-1992",'lista, wskaźniki'!$G$6,IF(I703="1993-1996",'lista, wskaźniki'!$G$7,IF(I703="&gt;1997",'lista, wskaźniki'!$G$8,IF(I703=0,'lista, wskaźniki'!$G$4))))))</f>
        <v>250</v>
      </c>
      <c r="R703" s="1019" t="s">
        <v>23</v>
      </c>
      <c r="S703" s="1019" t="s">
        <v>27</v>
      </c>
      <c r="T703" s="1019"/>
      <c r="U703" s="1019"/>
      <c r="V703" s="1019"/>
      <c r="W703" s="141" t="s">
        <v>35</v>
      </c>
      <c r="X703" s="141" t="s">
        <v>39</v>
      </c>
      <c r="Y703" s="141" t="s">
        <v>42</v>
      </c>
      <c r="Z703" s="141"/>
      <c r="AA703" s="141" t="s">
        <v>35</v>
      </c>
      <c r="AB703" s="143">
        <v>1</v>
      </c>
      <c r="AC703" s="143"/>
      <c r="AD703" s="141">
        <v>700</v>
      </c>
      <c r="AE703" s="1019">
        <v>12</v>
      </c>
      <c r="AF703" s="334">
        <f t="shared" si="322"/>
        <v>22.63</v>
      </c>
      <c r="AG703" s="272">
        <f>IF(R703="kompletna",Q703*J703*0.0036*'lista, wskaźniki'!$F$13, IF(R703="częściowa",Q703*J703*0.0036*'lista, wskaźniki'!$F$14, IF(R703="brak",Q703*J703*0.0036*'lista, wskaźniki'!$F$15,)))</f>
        <v>0</v>
      </c>
      <c r="AH703" s="334">
        <f>IF(Y703="inne",K703*'lista, wskaźniki'!$E$35,IF(Y703="to samo źródło",0,IF(Y703=0,0)))</f>
        <v>0</v>
      </c>
      <c r="AI703" s="334" t="b">
        <f>IF(AA703="gaz z sieci",AC703*'lista, wskaźniki'!$D$21)</f>
        <v>0</v>
      </c>
      <c r="AJ703" s="272">
        <f>IF(AA703="węgiel",AB703*'lista, wskaźniki'!$D$20, IF('Sektor mieszkaniowy'!AA703="drewno",'Sektor mieszkaniowy'!AB703*'lista, wskaźniki'!$D$22,IF('Sektor mieszkaniowy'!AA703="pellet",AB703*'lista, wskaźniki'!$D$23,IF('Sektor mieszkaniowy'!AA703="gaz z sieci",AB703*'lista, wskaźniki'!$D$21,IF('Sektor mieszkaniowy'!AA703="olej opałowy",'Sektor mieszkaniowy'!AB703*'lista, wskaźniki'!$D$24)))))</f>
        <v>22.63</v>
      </c>
      <c r="AK703" s="1022"/>
      <c r="AL703" s="1019">
        <v>700</v>
      </c>
      <c r="AM703" s="20">
        <f>IF(AA703="węgiel",AF703*1/3.6*'lista, wskaźniki'!$F$20,IF(AA703="drewno",AF703*1/3.6*'lista, wskaźniki'!$F$22,IF(AA703="pellet",AF703*1/3.6*'lista, wskaźniki'!$F$23,IF(AA703="gaz z sieci",AF703*1/3.6*'lista, wskaźniki'!$F$21,IF(AA703="olej opałowy",AF703*1/3.6*'lista, wskaźniki'!$F$24,0)))))</f>
        <v>2.1437398999999999</v>
      </c>
      <c r="AN703" s="20">
        <f>IF(AA703="węgiel",AF703*'lista, wskaźniki'!$E$42,IF(AA703="drewno",AF703*'lista, wskaźniki'!$G$42,IF(AA703="pellet",AF703*'lista, wskaźniki'!$H$42,IF(AA703="gaz z sieci",AF703*'lista, wskaźniki'!$F$42,IF(AA703="olej opałowy",AF703*'lista, wskaźniki'!$I$42,0)))))</f>
        <v>8.5994000000000001E-3</v>
      </c>
      <c r="AO703" s="20">
        <f>IF(AA703="węgiel",AF703*'lista, wskaźniki'!$E$43,IF(AA703="drewno",AF703*'lista, wskaźniki'!$G$43,IF(AA703="pellet",AF703*'lista, wskaźniki'!$H$43,IF(AA703="gaz z sieci",AF703*'lista, wskaźniki'!$F$43,IF(AA703="olej opałowy",AF703*'lista, wskaźniki'!$I$43,0)))))</f>
        <v>8.1468000000000009E-3</v>
      </c>
      <c r="AP703" s="20">
        <f>IF(AA703="węgiel",AF703*'lista, wskaźniki'!$E$44,IF(AA703="drewno",AF703*'lista, wskaźniki'!$G$44,IF(AA703="pellet",AF703*'lista, wskaźniki'!$H$44,IF(AA703="gaz z sieci",AF703*'lista, wskaźniki'!$F$44,IF(AA703="olej opałowy",AF703*'lista, wskaźniki'!$I$44,0)))))</f>
        <v>6.1101000000000002E-6</v>
      </c>
      <c r="AQ703" s="20" t="b">
        <f>IF(Z703="gaz",AH703*1/3.6*'lista, wskaźniki'!$F$21,IF(Z703="energia elektryczna",AH703*1/3.6*'lista, wskaźniki'!$F$26))</f>
        <v>0</v>
      </c>
      <c r="AR703" s="20" t="b">
        <f>IF(Z703="gaz",AH703*'lista, wskaźniki'!$F$42,IF(Z703="energia elektryczna",AH703*0))</f>
        <v>0</v>
      </c>
      <c r="AS703" s="20" t="b">
        <f>IF(Z703="gaz",AH703*'lista, wskaźniki'!$F$43,IF(Z703="energia elektryczna",AH703*0))</f>
        <v>0</v>
      </c>
      <c r="AT703" s="20" t="b">
        <f>IF(Z703="gaz",AH703*'lista, wskaźniki'!$F$44,IF(Z703="energia elektryczna",AH703*0))</f>
        <v>0</v>
      </c>
      <c r="AU703" s="20">
        <f>AI703*1/3.6*'lista, wskaźniki'!$F$21</f>
        <v>0</v>
      </c>
      <c r="AV703" s="20">
        <f>AI703*'lista, wskaźniki'!$F$42</f>
        <v>0</v>
      </c>
      <c r="AW703" s="20">
        <f>AI703*'lista, wskaźniki'!$F$43</f>
        <v>0</v>
      </c>
      <c r="AX703" s="20">
        <f>AI703*'lista, wskaźniki'!$F$44</f>
        <v>0</v>
      </c>
      <c r="AY703" s="20">
        <f>AK703*'lista, wskaźniki'!$F$26</f>
        <v>0</v>
      </c>
      <c r="AZ703" s="20">
        <f t="shared" si="294"/>
        <v>2.1437398999999999</v>
      </c>
      <c r="BA703" s="20">
        <f t="shared" si="295"/>
        <v>8.5994000000000001E-3</v>
      </c>
      <c r="BB703" s="20">
        <f t="shared" si="296"/>
        <v>8.1468000000000009E-3</v>
      </c>
      <c r="BC703" s="20">
        <f t="shared" si="297"/>
        <v>6.1101000000000002E-6</v>
      </c>
      <c r="BD703" s="1019" t="s">
        <v>17</v>
      </c>
      <c r="BE703" s="1019" t="s">
        <v>17</v>
      </c>
      <c r="BF703" s="1019" t="s">
        <v>17</v>
      </c>
      <c r="BG703" s="1019" t="s">
        <v>17</v>
      </c>
      <c r="BH703" s="141"/>
      <c r="BI703" s="1019" t="s">
        <v>17</v>
      </c>
      <c r="BJ703" s="141"/>
      <c r="BK703" s="1019" t="s">
        <v>17</v>
      </c>
      <c r="BL703" s="141"/>
      <c r="BM703" s="141"/>
      <c r="BN703" s="141"/>
      <c r="BO703" s="141" t="s">
        <v>56</v>
      </c>
      <c r="BP703" s="141" t="s">
        <v>52</v>
      </c>
      <c r="BQ703" s="141"/>
      <c r="BR703" s="141"/>
      <c r="BS703" s="1016">
        <v>15000</v>
      </c>
      <c r="BT703" s="1016"/>
      <c r="BU703" s="1016">
        <v>2000</v>
      </c>
      <c r="BV703" s="1016"/>
      <c r="BW703" s="1016"/>
      <c r="BX703" s="1016">
        <v>2010</v>
      </c>
      <c r="BY703" s="1025"/>
      <c r="CA703" s="365">
        <f t="shared" si="298"/>
        <v>22.63</v>
      </c>
      <c r="CB703" s="365" t="b">
        <f t="shared" si="299"/>
        <v>0</v>
      </c>
      <c r="CC703" s="365" t="b">
        <f t="shared" si="300"/>
        <v>0</v>
      </c>
      <c r="CD703" s="365" t="b">
        <f t="shared" si="301"/>
        <v>0</v>
      </c>
      <c r="CE703" s="365" t="b">
        <f t="shared" si="302"/>
        <v>0</v>
      </c>
      <c r="CF703" s="365" t="b">
        <f t="shared" si="303"/>
        <v>0</v>
      </c>
      <c r="CG703" s="365" t="b">
        <f t="shared" si="304"/>
        <v>0</v>
      </c>
      <c r="CH703" s="365" t="b">
        <f t="shared" si="305"/>
        <v>0</v>
      </c>
      <c r="CI703" s="72">
        <f t="shared" si="306"/>
        <v>22.63</v>
      </c>
      <c r="CJ703" s="72" t="b">
        <f t="shared" si="307"/>
        <v>0</v>
      </c>
      <c r="CK703" s="72" t="b">
        <f t="shared" si="308"/>
        <v>0</v>
      </c>
      <c r="CL703" s="72">
        <f t="shared" si="309"/>
        <v>0</v>
      </c>
      <c r="CM703" s="72" t="b">
        <f t="shared" si="310"/>
        <v>0</v>
      </c>
      <c r="CN703" s="72" t="b">
        <f t="shared" si="311"/>
        <v>0</v>
      </c>
      <c r="CP703" s="13" t="b">
        <f t="shared" si="312"/>
        <v>0</v>
      </c>
      <c r="CQ703" s="13">
        <f t="shared" si="313"/>
        <v>0</v>
      </c>
      <c r="CR703" s="13">
        <f t="shared" si="314"/>
        <v>0</v>
      </c>
      <c r="CS703" s="13">
        <f t="shared" si="320"/>
        <v>0</v>
      </c>
      <c r="CT703" s="13" t="b">
        <f t="shared" si="319"/>
        <v>0</v>
      </c>
      <c r="CU703" s="13">
        <f t="shared" si="321"/>
        <v>0</v>
      </c>
      <c r="CV703" s="13" t="b">
        <f t="shared" si="315"/>
        <v>0</v>
      </c>
      <c r="CW703" s="13">
        <f t="shared" si="316"/>
        <v>0</v>
      </c>
      <c r="CX703" s="13" t="b">
        <f t="shared" si="317"/>
        <v>0</v>
      </c>
      <c r="CY703" s="13">
        <f t="shared" si="318"/>
        <v>0</v>
      </c>
    </row>
    <row r="704" spans="1:103" ht="15" thickBot="1">
      <c r="A704" s="932"/>
      <c r="B704" s="1020"/>
      <c r="C704" s="1020"/>
      <c r="D704" s="1020"/>
      <c r="E704" s="1020"/>
      <c r="F704" s="1020"/>
      <c r="G704" s="1020"/>
      <c r="H704" s="1020"/>
      <c r="I704" s="1020"/>
      <c r="J704" s="1020"/>
      <c r="K704" s="1020"/>
      <c r="L704" s="1020"/>
      <c r="M704" s="1020"/>
      <c r="N704" s="1020"/>
      <c r="O704" s="145"/>
      <c r="P704" s="1020"/>
      <c r="Q704" s="941"/>
      <c r="R704" s="1020"/>
      <c r="S704" s="1020"/>
      <c r="T704" s="1020"/>
      <c r="U704" s="1020"/>
      <c r="V704" s="1020"/>
      <c r="W704" s="20" t="s">
        <v>36</v>
      </c>
      <c r="X704" s="144"/>
      <c r="Y704" s="144"/>
      <c r="Z704" s="144"/>
      <c r="AA704" s="144" t="s">
        <v>36</v>
      </c>
      <c r="AB704" s="146">
        <f>INT(AD704/'lista, wskaźniki'!$A$133)</f>
        <v>2</v>
      </c>
      <c r="AC704" s="146"/>
      <c r="AD704" s="144">
        <v>800</v>
      </c>
      <c r="AE704" s="1020"/>
      <c r="AF704" s="334">
        <f t="shared" si="322"/>
        <v>31.2</v>
      </c>
      <c r="AG704" s="272">
        <f>IF(R704="kompletna",Q704*J704*0.0036*'lista, wskaźniki'!$F$13, IF(R704="częściowa",Q704*J704*0.0036*'lista, wskaźniki'!$F$14, IF(R704="brak",Q704*J704*0.0036*'lista, wskaźniki'!$F$15,)))</f>
        <v>0</v>
      </c>
      <c r="AH704" s="334">
        <f>IF(Y704="inne",K704*'lista, wskaźniki'!$E$35,IF(Y704="to samo źródło",0,IF(Y704=0,0)))</f>
        <v>0</v>
      </c>
      <c r="AI704" s="334" t="b">
        <f>IF(AA704="gaz z sieci",AC704*'lista, wskaźniki'!$D$21)</f>
        <v>0</v>
      </c>
      <c r="AJ704" s="272">
        <f>IF(AA704="węgiel",AB704*'lista, wskaźniki'!$D$20, IF('Sektor mieszkaniowy'!AA704="drewno",'Sektor mieszkaniowy'!AB704*'lista, wskaźniki'!$D$22,IF('Sektor mieszkaniowy'!AA704="pellet",AB704*'lista, wskaźniki'!$D$23,IF('Sektor mieszkaniowy'!AA704="gaz z sieci",AB704*'lista, wskaźniki'!$D$21,IF('Sektor mieszkaniowy'!AA704="olej opałowy",'Sektor mieszkaniowy'!AB704*'lista, wskaźniki'!$D$24)))))</f>
        <v>31.2</v>
      </c>
      <c r="AK704" s="1023"/>
      <c r="AL704" s="1020"/>
      <c r="AM704" s="20">
        <f>IF(AA704="węgiel",AF704*1/3.6*'lista, wskaźniki'!$F$20,IF(AA704="drewno",AF704*1/3.6*'lista, wskaźniki'!$F$22,IF(AA704="pellet",AF704*1/3.6*'lista, wskaźniki'!$F$23,IF(AA704="gaz z sieci",AF704*1/3.6*'lista, wskaźniki'!$F$21,IF(AA704="olej opałowy",AF704*1/3.6*'lista, wskaźniki'!$F$24,0)))))</f>
        <v>0</v>
      </c>
      <c r="AN704" s="20">
        <f>IF(AA704="węgiel",AF704*'lista, wskaźniki'!$E$42,IF(AA704="drewno",AF704*'lista, wskaźniki'!$G$42,IF(AA704="pellet",AF704*'lista, wskaźniki'!$H$42,IF(AA704="gaz z sieci",AF704*'lista, wskaźniki'!$F$42,IF(AA704="olej opałowy",AF704*'lista, wskaźniki'!$I$42,0)))))</f>
        <v>2.5271999999999999E-2</v>
      </c>
      <c r="AO704" s="20">
        <f>IF(AA704="węgiel",AF704*'lista, wskaźniki'!$E$43,IF(AA704="drewno",AF704*'lista, wskaźniki'!$G$43,IF(AA704="pellet",AF704*'lista, wskaźniki'!$H$43,IF(AA704="gaz z sieci",AF704*'lista, wskaźniki'!$F$43,IF(AA704="olej opałowy",AF704*'lista, wskaźniki'!$I$43,0)))))</f>
        <v>2.5271999999999999E-2</v>
      </c>
      <c r="AP704" s="20">
        <f>IF(AA704="węgiel",AF704*'lista, wskaźniki'!$E$44,IF(AA704="drewno",AF704*'lista, wskaźniki'!$G$44,IF(AA704="pellet",AF704*'lista, wskaźniki'!$H$44,IF(AA704="gaz z sieci",AF704*'lista, wskaźniki'!$F$44,IF(AA704="olej opałowy",AF704*'lista, wskaźniki'!$I$44,0)))))</f>
        <v>7.7999999999999999E-6</v>
      </c>
      <c r="AQ704" s="20" t="b">
        <f>IF(Z704="gaz",AH704*1/3.6*'lista, wskaźniki'!$F$21,IF(Z704="energia elektryczna",AH704*1/3.6*'lista, wskaźniki'!$F$26))</f>
        <v>0</v>
      </c>
      <c r="AR704" s="20" t="b">
        <f>IF(Z704="gaz",AH704*'lista, wskaźniki'!$F$42,IF(Z704="energia elektryczna",AH704*0))</f>
        <v>0</v>
      </c>
      <c r="AS704" s="20" t="b">
        <f>IF(Z704="gaz",AH704*'lista, wskaźniki'!$F$43,IF(Z704="energia elektryczna",AH704*0))</f>
        <v>0</v>
      </c>
      <c r="AT704" s="20" t="b">
        <f>IF(Z704="gaz",AH704*'lista, wskaźniki'!$F$44,IF(Z704="energia elektryczna",AH704*0))</f>
        <v>0</v>
      </c>
      <c r="AU704" s="20">
        <f>AI704*1/3.6*'lista, wskaźniki'!$F$21</f>
        <v>0</v>
      </c>
      <c r="AV704" s="20">
        <f>AI704*'lista, wskaźniki'!$F$42</f>
        <v>0</v>
      </c>
      <c r="AW704" s="20">
        <f>AI704*'lista, wskaźniki'!$F$43</f>
        <v>0</v>
      </c>
      <c r="AX704" s="20">
        <f>AI704*'lista, wskaźniki'!$F$44</f>
        <v>0</v>
      </c>
      <c r="AY704" s="20">
        <f>AK704*'lista, wskaźniki'!$F$26</f>
        <v>0</v>
      </c>
      <c r="AZ704" s="20">
        <f t="shared" si="294"/>
        <v>0</v>
      </c>
      <c r="BA704" s="20">
        <f t="shared" si="295"/>
        <v>2.5271999999999999E-2</v>
      </c>
      <c r="BB704" s="20">
        <f t="shared" si="296"/>
        <v>2.5271999999999999E-2</v>
      </c>
      <c r="BC704" s="20">
        <f t="shared" si="297"/>
        <v>7.7999999999999999E-6</v>
      </c>
      <c r="BD704" s="1020"/>
      <c r="BE704" s="1020"/>
      <c r="BF704" s="1020"/>
      <c r="BG704" s="1020"/>
      <c r="BH704" s="144"/>
      <c r="BI704" s="1020"/>
      <c r="BJ704" s="144"/>
      <c r="BK704" s="1020"/>
      <c r="BL704" s="144"/>
      <c r="BM704" s="144"/>
      <c r="BN704" s="144"/>
      <c r="BO704" s="144"/>
      <c r="BP704" s="144"/>
      <c r="BQ704" s="144"/>
      <c r="BR704" s="144"/>
      <c r="BS704" s="1017"/>
      <c r="BT704" s="1017"/>
      <c r="BU704" s="1017"/>
      <c r="BV704" s="1017"/>
      <c r="BW704" s="1017"/>
      <c r="BX704" s="1017"/>
      <c r="BY704" s="1026"/>
      <c r="CA704" s="365" t="b">
        <f t="shared" si="298"/>
        <v>0</v>
      </c>
      <c r="CB704" s="365">
        <f t="shared" si="299"/>
        <v>31.2</v>
      </c>
      <c r="CC704" s="365" t="b">
        <f t="shared" si="300"/>
        <v>0</v>
      </c>
      <c r="CD704" s="365" t="b">
        <f t="shared" si="301"/>
        <v>0</v>
      </c>
      <c r="CE704" s="365" t="b">
        <f t="shared" si="302"/>
        <v>0</v>
      </c>
      <c r="CF704" s="365" t="b">
        <f t="shared" si="303"/>
        <v>0</v>
      </c>
      <c r="CG704" s="365" t="b">
        <f t="shared" si="304"/>
        <v>0</v>
      </c>
      <c r="CH704" s="365" t="b">
        <f t="shared" si="305"/>
        <v>0</v>
      </c>
      <c r="CI704" s="72" t="b">
        <f t="shared" si="306"/>
        <v>0</v>
      </c>
      <c r="CJ704" s="72">
        <f t="shared" si="307"/>
        <v>31.2</v>
      </c>
      <c r="CK704" s="72" t="b">
        <f t="shared" si="308"/>
        <v>0</v>
      </c>
      <c r="CL704" s="72">
        <f t="shared" si="309"/>
        <v>0</v>
      </c>
      <c r="CM704" s="72" t="b">
        <f t="shared" si="310"/>
        <v>0</v>
      </c>
      <c r="CN704" s="72" t="b">
        <f t="shared" si="311"/>
        <v>0</v>
      </c>
      <c r="CP704" s="13">
        <f t="shared" si="312"/>
        <v>0</v>
      </c>
      <c r="CQ704" s="13" t="b">
        <f t="shared" si="313"/>
        <v>0</v>
      </c>
      <c r="CR704" s="13" t="b">
        <f t="shared" si="314"/>
        <v>0</v>
      </c>
      <c r="CS704" s="13" t="b">
        <f t="shared" si="320"/>
        <v>0</v>
      </c>
      <c r="CT704" s="13" t="b">
        <f t="shared" si="319"/>
        <v>0</v>
      </c>
      <c r="CU704" s="13" t="b">
        <f t="shared" si="321"/>
        <v>0</v>
      </c>
      <c r="CV704" s="13" t="b">
        <f t="shared" si="315"/>
        <v>0</v>
      </c>
      <c r="CW704" s="13" t="b">
        <f t="shared" si="316"/>
        <v>0</v>
      </c>
      <c r="CX704" s="13" t="b">
        <f t="shared" si="317"/>
        <v>0</v>
      </c>
      <c r="CY704" s="13" t="b">
        <f t="shared" si="318"/>
        <v>0</v>
      </c>
    </row>
    <row r="705" spans="1:103" ht="15" thickBot="1">
      <c r="A705" s="932"/>
      <c r="B705" s="1020"/>
      <c r="C705" s="1020"/>
      <c r="D705" s="1020"/>
      <c r="E705" s="1020"/>
      <c r="F705" s="1020"/>
      <c r="G705" s="1020"/>
      <c r="H705" s="1020"/>
      <c r="I705" s="1020"/>
      <c r="J705" s="1020"/>
      <c r="K705" s="1020"/>
      <c r="L705" s="1020"/>
      <c r="M705" s="1020"/>
      <c r="N705" s="1020"/>
      <c r="O705" s="145"/>
      <c r="P705" s="1020"/>
      <c r="Q705" s="941"/>
      <c r="R705" s="1020"/>
      <c r="S705" s="1020"/>
      <c r="T705" s="1020"/>
      <c r="U705" s="1020"/>
      <c r="V705" s="1020"/>
      <c r="W705" s="144"/>
      <c r="X705" s="144"/>
      <c r="Y705" s="144"/>
      <c r="Z705" s="144"/>
      <c r="AA705" s="144" t="s">
        <v>50</v>
      </c>
      <c r="AB705" s="146"/>
      <c r="AC705" s="146"/>
      <c r="AD705" s="144"/>
      <c r="AE705" s="1020"/>
      <c r="AF705" s="334">
        <f t="shared" si="322"/>
        <v>0</v>
      </c>
      <c r="AG705" s="272">
        <f>IF(R705="kompletna",Q705*J705*0.0036*'lista, wskaźniki'!$F$13, IF(R705="częściowa",Q705*J705*0.0036*'lista, wskaźniki'!$F$14, IF(R705="brak",Q705*J705*0.0036*'lista, wskaźniki'!$F$15,)))</f>
        <v>0</v>
      </c>
      <c r="AH705" s="334">
        <f>IF(Y705="inne",K705*'lista, wskaźniki'!$E$35,IF(Y705="to samo źródło",0,IF(Y705=0,0)))</f>
        <v>0</v>
      </c>
      <c r="AI705" s="334" t="b">
        <f>IF(AA705="gaz z sieci",AC705*'lista, wskaźniki'!$D$21)</f>
        <v>0</v>
      </c>
      <c r="AJ705" s="272">
        <f>IF(AA705="węgiel",AB705*'lista, wskaźniki'!$D$20, IF('Sektor mieszkaniowy'!AA705="drewno",'Sektor mieszkaniowy'!AB705*'lista, wskaźniki'!$D$22,IF('Sektor mieszkaniowy'!AA705="pellet",AB705*'lista, wskaźniki'!$D$23,IF('Sektor mieszkaniowy'!AA705="gaz z sieci",AB705*'lista, wskaźniki'!$D$21,IF('Sektor mieszkaniowy'!AA705="olej opałowy",'Sektor mieszkaniowy'!AB705*'lista, wskaźniki'!$D$24)))))</f>
        <v>0</v>
      </c>
      <c r="AK705" s="1023"/>
      <c r="AL705" s="1020"/>
      <c r="AM705" s="20">
        <f>IF(AA705="węgiel",AF705*1/3.6*'lista, wskaźniki'!$F$20,IF(AA705="drewno",AF705*1/3.6*'lista, wskaźniki'!$F$22,IF(AA705="pellet",AF705*1/3.6*'lista, wskaźniki'!$F$23,IF(AA705="gaz z sieci",AF705*1/3.6*'lista, wskaźniki'!$F$21,IF(AA705="olej opałowy",AF705*1/3.6*'lista, wskaźniki'!$F$24,0)))))</f>
        <v>0</v>
      </c>
      <c r="AN705" s="20">
        <f>IF(AA705="węgiel",AF705*'lista, wskaźniki'!$E$42,IF(AA705="drewno",AF705*'lista, wskaźniki'!$G$42,IF(AA705="pellet",AF705*'lista, wskaźniki'!$H$42,IF(AA705="gaz z sieci",AF705*'lista, wskaźniki'!$F$42,IF(AA705="olej opałowy",AF705*'lista, wskaźniki'!$I$42,0)))))</f>
        <v>0</v>
      </c>
      <c r="AO705" s="20">
        <f>IF(AA705="węgiel",AF705*'lista, wskaźniki'!$E$43,IF(AA705="drewno",AF705*'lista, wskaźniki'!$G$43,IF(AA705="pellet",AF705*'lista, wskaźniki'!$H$43,IF(AA705="gaz z sieci",AF705*'lista, wskaźniki'!$F$43,IF(AA705="olej opałowy",AF705*'lista, wskaźniki'!$I$43,0)))))</f>
        <v>0</v>
      </c>
      <c r="AP705" s="20">
        <f>IF(AA705="węgiel",AF705*'lista, wskaźniki'!$E$44,IF(AA705="drewno",AF705*'lista, wskaźniki'!$G$44,IF(AA705="pellet",AF705*'lista, wskaźniki'!$H$44,IF(AA705="gaz z sieci",AF705*'lista, wskaźniki'!$F$44,IF(AA705="olej opałowy",AF705*'lista, wskaźniki'!$I$44,0)))))</f>
        <v>0</v>
      </c>
      <c r="AQ705" s="20" t="b">
        <f>IF(Z705="gaz",AH705*1/3.6*'lista, wskaźniki'!$F$21,IF(Z705="energia elektryczna",AH705*1/3.6*'lista, wskaźniki'!$F$26))</f>
        <v>0</v>
      </c>
      <c r="AR705" s="20" t="b">
        <f>IF(Z705="gaz",AH705*'lista, wskaźniki'!$F$42,IF(Z705="energia elektryczna",AH705*0))</f>
        <v>0</v>
      </c>
      <c r="AS705" s="20" t="b">
        <f>IF(Z705="gaz",AH705*'lista, wskaźniki'!$F$43,IF(Z705="energia elektryczna",AH705*0))</f>
        <v>0</v>
      </c>
      <c r="AT705" s="20" t="b">
        <f>IF(Z705="gaz",AH705*'lista, wskaźniki'!$F$44,IF(Z705="energia elektryczna",AH705*0))</f>
        <v>0</v>
      </c>
      <c r="AU705" s="20">
        <f>AI705*1/3.6*'lista, wskaźniki'!$F$21</f>
        <v>0</v>
      </c>
      <c r="AV705" s="20">
        <f>AI705*'lista, wskaźniki'!$F$42</f>
        <v>0</v>
      </c>
      <c r="AW705" s="20">
        <f>AI705*'lista, wskaźniki'!$F$43</f>
        <v>0</v>
      </c>
      <c r="AX705" s="20">
        <f>AI705*'lista, wskaźniki'!$F$44</f>
        <v>0</v>
      </c>
      <c r="AY705" s="20">
        <f>AK705*'lista, wskaźniki'!$F$26</f>
        <v>0</v>
      </c>
      <c r="AZ705" s="20">
        <f t="shared" si="294"/>
        <v>0</v>
      </c>
      <c r="BA705" s="20">
        <f t="shared" si="295"/>
        <v>0</v>
      </c>
      <c r="BB705" s="20">
        <f t="shared" si="296"/>
        <v>0</v>
      </c>
      <c r="BC705" s="20">
        <f t="shared" si="297"/>
        <v>0</v>
      </c>
      <c r="BD705" s="1020"/>
      <c r="BE705" s="1020"/>
      <c r="BF705" s="1020"/>
      <c r="BG705" s="1020"/>
      <c r="BH705" s="144"/>
      <c r="BI705" s="1020"/>
      <c r="BJ705" s="144"/>
      <c r="BK705" s="1020"/>
      <c r="BL705" s="144"/>
      <c r="BM705" s="144"/>
      <c r="BN705" s="144"/>
      <c r="BO705" s="144"/>
      <c r="BP705" s="144"/>
      <c r="BQ705" s="144"/>
      <c r="BR705" s="144"/>
      <c r="BS705" s="1017"/>
      <c r="BT705" s="1017"/>
      <c r="BU705" s="1017"/>
      <c r="BV705" s="1017"/>
      <c r="BW705" s="1017"/>
      <c r="BX705" s="1017"/>
      <c r="BY705" s="1026"/>
      <c r="CA705" s="365" t="b">
        <f t="shared" si="298"/>
        <v>0</v>
      </c>
      <c r="CB705" s="365" t="b">
        <f t="shared" si="299"/>
        <v>0</v>
      </c>
      <c r="CC705" s="365">
        <f t="shared" si="300"/>
        <v>0</v>
      </c>
      <c r="CD705" s="365" t="b">
        <f t="shared" si="301"/>
        <v>0</v>
      </c>
      <c r="CE705" s="365" t="b">
        <f t="shared" si="302"/>
        <v>0</v>
      </c>
      <c r="CF705" s="365" t="b">
        <f t="shared" si="303"/>
        <v>0</v>
      </c>
      <c r="CG705" s="365" t="b">
        <f t="shared" si="304"/>
        <v>0</v>
      </c>
      <c r="CH705" s="365" t="b">
        <f t="shared" si="305"/>
        <v>0</v>
      </c>
      <c r="CI705" s="72" t="b">
        <f t="shared" si="306"/>
        <v>0</v>
      </c>
      <c r="CJ705" s="72" t="b">
        <f t="shared" si="307"/>
        <v>0</v>
      </c>
      <c r="CK705" s="72">
        <f t="shared" si="308"/>
        <v>0</v>
      </c>
      <c r="CL705" s="72">
        <f t="shared" si="309"/>
        <v>0</v>
      </c>
      <c r="CM705" s="72" t="b">
        <f t="shared" si="310"/>
        <v>0</v>
      </c>
      <c r="CN705" s="72" t="b">
        <f t="shared" si="311"/>
        <v>0</v>
      </c>
      <c r="CP705" s="13">
        <f t="shared" si="312"/>
        <v>0</v>
      </c>
      <c r="CQ705" s="13" t="b">
        <f t="shared" si="313"/>
        <v>0</v>
      </c>
      <c r="CR705" s="13" t="b">
        <f t="shared" si="314"/>
        <v>0</v>
      </c>
      <c r="CS705" s="13" t="b">
        <f t="shared" si="320"/>
        <v>0</v>
      </c>
      <c r="CT705" s="13" t="b">
        <f t="shared" si="319"/>
        <v>0</v>
      </c>
      <c r="CU705" s="13" t="b">
        <f t="shared" si="321"/>
        <v>0</v>
      </c>
      <c r="CV705" s="13" t="b">
        <f t="shared" si="315"/>
        <v>0</v>
      </c>
      <c r="CW705" s="13" t="b">
        <f t="shared" si="316"/>
        <v>0</v>
      </c>
      <c r="CX705" s="13" t="b">
        <f t="shared" si="317"/>
        <v>0</v>
      </c>
      <c r="CY705" s="13" t="b">
        <f t="shared" si="318"/>
        <v>0</v>
      </c>
    </row>
    <row r="706" spans="1:103" ht="15" thickBot="1">
      <c r="A706" s="932"/>
      <c r="B706" s="1020"/>
      <c r="C706" s="1020"/>
      <c r="D706" s="1020"/>
      <c r="E706" s="1020"/>
      <c r="F706" s="1020"/>
      <c r="G706" s="1020"/>
      <c r="H706" s="1020"/>
      <c r="I706" s="1020"/>
      <c r="J706" s="1020"/>
      <c r="K706" s="1020"/>
      <c r="L706" s="1020"/>
      <c r="M706" s="1020"/>
      <c r="N706" s="1020"/>
      <c r="O706" s="145"/>
      <c r="P706" s="1020"/>
      <c r="Q706" s="941"/>
      <c r="R706" s="1020"/>
      <c r="S706" s="1020"/>
      <c r="T706" s="1020"/>
      <c r="U706" s="1020"/>
      <c r="V706" s="1020"/>
      <c r="W706" s="144"/>
      <c r="X706" s="144"/>
      <c r="Y706" s="144"/>
      <c r="Z706" s="144"/>
      <c r="AA706" s="144" t="s">
        <v>38</v>
      </c>
      <c r="AB706" s="146"/>
      <c r="AC706" s="146"/>
      <c r="AD706" s="144"/>
      <c r="AE706" s="1020"/>
      <c r="AF706" s="334">
        <f t="shared" si="322"/>
        <v>0</v>
      </c>
      <c r="AG706" s="272">
        <f>IF(R706="kompletna",Q706*J706*0.0036*'lista, wskaźniki'!$F$13, IF(R706="częściowa",Q706*J706*0.0036*'lista, wskaźniki'!$F$14, IF(R706="brak",Q706*J706*0.0036*'lista, wskaźniki'!$F$15,)))</f>
        <v>0</v>
      </c>
      <c r="AH706" s="334">
        <f>IF(Y706="inne",K706*'lista, wskaźniki'!$E$35,IF(Y706="to samo źródło",0,IF(Y706=0,0)))</f>
        <v>0</v>
      </c>
      <c r="AI706" s="334">
        <f>IF(AA706="gaz z sieci",AC706*'lista, wskaźniki'!$D$21)</f>
        <v>0</v>
      </c>
      <c r="AJ706" s="272">
        <f>IF(AA706="węgiel",AB706*'lista, wskaźniki'!$D$20, IF('Sektor mieszkaniowy'!AA706="drewno",'Sektor mieszkaniowy'!AB706*'lista, wskaźniki'!$D$22,IF('Sektor mieszkaniowy'!AA706="pellet",AB706*'lista, wskaźniki'!$D$23,IF('Sektor mieszkaniowy'!AA706="gaz z sieci",AB706*'lista, wskaźniki'!$D$21,IF('Sektor mieszkaniowy'!AA706="olej opałowy",'Sektor mieszkaniowy'!AB706*'lista, wskaźniki'!$D$24)))))</f>
        <v>0</v>
      </c>
      <c r="AK706" s="1023"/>
      <c r="AL706" s="1020"/>
      <c r="AM706" s="20">
        <f>IF(AA706="węgiel",AF706*1/3.6*'lista, wskaźniki'!$F$20,IF(AA706="drewno",AF706*1/3.6*'lista, wskaźniki'!$F$22,IF(AA706="pellet",AF706*1/3.6*'lista, wskaźniki'!$F$23,IF(AA706="gaz z sieci",AF706*1/3.6*'lista, wskaźniki'!$F$21,IF(AA706="olej opałowy",AF706*1/3.6*'lista, wskaźniki'!$F$24,0)))))</f>
        <v>0</v>
      </c>
      <c r="AN706" s="20">
        <f>IF(AA706="węgiel",AF706*'lista, wskaźniki'!$E$42,IF(AA706="drewno",AF706*'lista, wskaźniki'!$G$42,IF(AA706="pellet",AF706*'lista, wskaźniki'!$H$42,IF(AA706="gaz z sieci",AF706*'lista, wskaźniki'!$F$42,IF(AA706="olej opałowy",AF706*'lista, wskaźniki'!$I$42,0)))))</f>
        <v>0</v>
      </c>
      <c r="AO706" s="20">
        <f>IF(AA706="węgiel",AF706*'lista, wskaźniki'!$E$43,IF(AA706="drewno",AF706*'lista, wskaźniki'!$G$43,IF(AA706="pellet",AF706*'lista, wskaźniki'!$H$43,IF(AA706="gaz z sieci",AF706*'lista, wskaźniki'!$F$43,IF(AA706="olej opałowy",AF706*'lista, wskaźniki'!$I$43,0)))))</f>
        <v>0</v>
      </c>
      <c r="AP706" s="20">
        <f>IF(AA706="węgiel",AF706*'lista, wskaźniki'!$E$44,IF(AA706="drewno",AF706*'lista, wskaźniki'!$G$44,IF(AA706="pellet",AF706*'lista, wskaźniki'!$H$44,IF(AA706="gaz z sieci",AF706*'lista, wskaźniki'!$F$44,IF(AA706="olej opałowy",AF706*'lista, wskaźniki'!$I$44,0)))))</f>
        <v>0</v>
      </c>
      <c r="AQ706" s="20" t="b">
        <f>IF(Z706="gaz",AH706*1/3.6*'lista, wskaźniki'!$F$21,IF(Z706="energia elektryczna",AH706*1/3.6*'lista, wskaźniki'!$F$26))</f>
        <v>0</v>
      </c>
      <c r="AR706" s="20" t="b">
        <f>IF(Z706="gaz",AH706*'lista, wskaźniki'!$F$42,IF(Z706="energia elektryczna",AH706*0))</f>
        <v>0</v>
      </c>
      <c r="AS706" s="20" t="b">
        <f>IF(Z706="gaz",AH706*'lista, wskaźniki'!$F$43,IF(Z706="energia elektryczna",AH706*0))</f>
        <v>0</v>
      </c>
      <c r="AT706" s="20" t="b">
        <f>IF(Z706="gaz",AH706*'lista, wskaźniki'!$F$44,IF(Z706="energia elektryczna",AH706*0))</f>
        <v>0</v>
      </c>
      <c r="AU706" s="20">
        <f>AI706*1/3.6*'lista, wskaźniki'!$F$21</f>
        <v>0</v>
      </c>
      <c r="AV706" s="20">
        <f>AI706*'lista, wskaźniki'!$F$42</f>
        <v>0</v>
      </c>
      <c r="AW706" s="20">
        <f>AI706*'lista, wskaźniki'!$F$43</f>
        <v>0</v>
      </c>
      <c r="AX706" s="20">
        <f>AI706*'lista, wskaźniki'!$F$44</f>
        <v>0</v>
      </c>
      <c r="AY706" s="20">
        <f>AK706*'lista, wskaźniki'!$F$26</f>
        <v>0</v>
      </c>
      <c r="AZ706" s="20">
        <f t="shared" si="294"/>
        <v>0</v>
      </c>
      <c r="BA706" s="20">
        <f t="shared" si="295"/>
        <v>0</v>
      </c>
      <c r="BB706" s="20">
        <f t="shared" si="296"/>
        <v>0</v>
      </c>
      <c r="BC706" s="20">
        <f t="shared" si="297"/>
        <v>0</v>
      </c>
      <c r="BD706" s="1020"/>
      <c r="BE706" s="1020"/>
      <c r="BF706" s="1020"/>
      <c r="BG706" s="1020"/>
      <c r="BH706" s="144"/>
      <c r="BI706" s="1020"/>
      <c r="BJ706" s="144"/>
      <c r="BK706" s="1020"/>
      <c r="BL706" s="144"/>
      <c r="BM706" s="144"/>
      <c r="BN706" s="144"/>
      <c r="BO706" s="144"/>
      <c r="BP706" s="144"/>
      <c r="BQ706" s="144"/>
      <c r="BR706" s="144"/>
      <c r="BS706" s="1017"/>
      <c r="BT706" s="1017"/>
      <c r="BU706" s="1017"/>
      <c r="BV706" s="1017"/>
      <c r="BW706" s="1017"/>
      <c r="BX706" s="1017"/>
      <c r="BY706" s="1026"/>
      <c r="CA706" s="365" t="b">
        <f t="shared" si="298"/>
        <v>0</v>
      </c>
      <c r="CB706" s="365" t="b">
        <f t="shared" si="299"/>
        <v>0</v>
      </c>
      <c r="CC706" s="365" t="b">
        <f t="shared" si="300"/>
        <v>0</v>
      </c>
      <c r="CD706" s="365">
        <f t="shared" si="301"/>
        <v>0</v>
      </c>
      <c r="CE706" s="365" t="b">
        <f t="shared" si="302"/>
        <v>0</v>
      </c>
      <c r="CF706" s="365" t="b">
        <f t="shared" si="303"/>
        <v>0</v>
      </c>
      <c r="CG706" s="365" t="b">
        <f t="shared" si="304"/>
        <v>0</v>
      </c>
      <c r="CH706" s="365">
        <f t="shared" si="305"/>
        <v>0</v>
      </c>
      <c r="CI706" s="72" t="b">
        <f t="shared" si="306"/>
        <v>0</v>
      </c>
      <c r="CJ706" s="72" t="b">
        <f t="shared" si="307"/>
        <v>0</v>
      </c>
      <c r="CK706" s="72" t="b">
        <f t="shared" si="308"/>
        <v>0</v>
      </c>
      <c r="CL706" s="72">
        <f t="shared" si="309"/>
        <v>0</v>
      </c>
      <c r="CM706" s="72" t="b">
        <f t="shared" si="310"/>
        <v>0</v>
      </c>
      <c r="CN706" s="72" t="b">
        <f t="shared" si="311"/>
        <v>0</v>
      </c>
      <c r="CP706" s="13">
        <f t="shared" si="312"/>
        <v>0</v>
      </c>
      <c r="CQ706" s="13" t="b">
        <f t="shared" si="313"/>
        <v>0</v>
      </c>
      <c r="CR706" s="13" t="b">
        <f t="shared" si="314"/>
        <v>0</v>
      </c>
      <c r="CS706" s="13" t="b">
        <f t="shared" si="320"/>
        <v>0</v>
      </c>
      <c r="CT706" s="13" t="b">
        <f t="shared" si="319"/>
        <v>0</v>
      </c>
      <c r="CU706" s="13" t="b">
        <f t="shared" si="321"/>
        <v>0</v>
      </c>
      <c r="CV706" s="13" t="b">
        <f t="shared" si="315"/>
        <v>0</v>
      </c>
      <c r="CW706" s="13" t="b">
        <f t="shared" si="316"/>
        <v>0</v>
      </c>
      <c r="CX706" s="13" t="b">
        <f t="shared" si="317"/>
        <v>0</v>
      </c>
      <c r="CY706" s="13" t="b">
        <f t="shared" si="318"/>
        <v>0</v>
      </c>
    </row>
    <row r="707" spans="1:103" ht="15" thickBot="1">
      <c r="A707" s="933"/>
      <c r="B707" s="1021"/>
      <c r="C707" s="1021"/>
      <c r="D707" s="1021"/>
      <c r="E707" s="1021"/>
      <c r="F707" s="1021"/>
      <c r="G707" s="1021"/>
      <c r="H707" s="1021"/>
      <c r="I707" s="1021"/>
      <c r="J707" s="1021"/>
      <c r="K707" s="1021"/>
      <c r="L707" s="1021"/>
      <c r="M707" s="1021"/>
      <c r="N707" s="1021"/>
      <c r="O707" s="148"/>
      <c r="P707" s="1021"/>
      <c r="Q707" s="942"/>
      <c r="R707" s="1021"/>
      <c r="S707" s="1021"/>
      <c r="T707" s="1021"/>
      <c r="U707" s="1021"/>
      <c r="V707" s="1021"/>
      <c r="W707" s="147"/>
      <c r="X707" s="147"/>
      <c r="Y707" s="147"/>
      <c r="Z707" s="147"/>
      <c r="AA707" s="147" t="s">
        <v>37</v>
      </c>
      <c r="AB707" s="149"/>
      <c r="AC707" s="149"/>
      <c r="AD707" s="147"/>
      <c r="AE707" s="1021"/>
      <c r="AF707" s="334">
        <f t="shared" si="322"/>
        <v>0</v>
      </c>
      <c r="AG707" s="272">
        <f>IF(R707="kompletna",Q707*J707*0.0036*'lista, wskaźniki'!$F$13, IF(R707="częściowa",Q707*J707*0.0036*'lista, wskaźniki'!$F$14, IF(R707="brak",Q707*J707*0.0036*'lista, wskaźniki'!$F$15,)))</f>
        <v>0</v>
      </c>
      <c r="AH707" s="334">
        <f>IF(Y707="inne",K707*'lista, wskaźniki'!$E$35,IF(Y707="to samo źródło",0,IF(Y707=0,0)))</f>
        <v>0</v>
      </c>
      <c r="AI707" s="334" t="b">
        <f>IF(AA707="gaz z sieci",AC707*'lista, wskaźniki'!$D$21)</f>
        <v>0</v>
      </c>
      <c r="AJ707" s="272">
        <f>IF(AA707="węgiel",AB707*'lista, wskaźniki'!$D$20, IF('Sektor mieszkaniowy'!AA707="drewno",'Sektor mieszkaniowy'!AB707*'lista, wskaźniki'!$D$22,IF('Sektor mieszkaniowy'!AA707="pellet",AB707*'lista, wskaźniki'!$D$23,IF('Sektor mieszkaniowy'!AA707="gaz z sieci",AB707*'lista, wskaźniki'!$D$21,IF('Sektor mieszkaniowy'!AA707="olej opałowy",'Sektor mieszkaniowy'!AB707*'lista, wskaźniki'!$D$24)))))</f>
        <v>0</v>
      </c>
      <c r="AK707" s="1024"/>
      <c r="AL707" s="1021"/>
      <c r="AM707" s="20">
        <f>IF(AA707="węgiel",AF707*1/3.6*'lista, wskaźniki'!$F$20,IF(AA707="drewno",AF707*1/3.6*'lista, wskaźniki'!$F$22,IF(AA707="pellet",AF707*1/3.6*'lista, wskaźniki'!$F$23,IF(AA707="gaz z sieci",AF707*1/3.6*'lista, wskaźniki'!$F$21,IF(AA707="olej opałowy",AF707*1/3.6*'lista, wskaźniki'!$F$24,0)))))</f>
        <v>0</v>
      </c>
      <c r="AN707" s="20">
        <f>IF(AA707="węgiel",AF707*'lista, wskaźniki'!$E$42,IF(AA707="drewno",AF707*'lista, wskaźniki'!$G$42,IF(AA707="pellet",AF707*'lista, wskaźniki'!$H$42,IF(AA707="gaz z sieci",AF707*'lista, wskaźniki'!$F$42,IF(AA707="olej opałowy",AF707*'lista, wskaźniki'!$I$42,0)))))</f>
        <v>0</v>
      </c>
      <c r="AO707" s="20">
        <f>IF(AA707="węgiel",AF707*'lista, wskaźniki'!$E$43,IF(AA707="drewno",AF707*'lista, wskaźniki'!$G$43,IF(AA707="pellet",AF707*'lista, wskaźniki'!$H$43,IF(AA707="gaz z sieci",AF707*'lista, wskaźniki'!$F$43,IF(AA707="olej opałowy",AF707*'lista, wskaźniki'!$I$43,0)))))</f>
        <v>0</v>
      </c>
      <c r="AP707" s="20">
        <f>IF(AA707="węgiel",AF707*'lista, wskaźniki'!$E$44,IF(AA707="drewno",AF707*'lista, wskaźniki'!$G$44,IF(AA707="pellet",AF707*'lista, wskaźniki'!$H$44,IF(AA707="gaz z sieci",AF707*'lista, wskaźniki'!$F$44,IF(AA707="olej opałowy",AF707*'lista, wskaźniki'!$I$44,0)))))</f>
        <v>0</v>
      </c>
      <c r="AQ707" s="20" t="b">
        <f>IF(Z707="gaz",AH707*1/3.6*'lista, wskaźniki'!$F$21,IF(Z707="energia elektryczna",AH707*1/3.6*'lista, wskaźniki'!$F$26))</f>
        <v>0</v>
      </c>
      <c r="AR707" s="20" t="b">
        <f>IF(Z707="gaz",AH707*'lista, wskaźniki'!$F$42,IF(Z707="energia elektryczna",AH707*0))</f>
        <v>0</v>
      </c>
      <c r="AS707" s="20" t="b">
        <f>IF(Z707="gaz",AH707*'lista, wskaźniki'!$F$43,IF(Z707="energia elektryczna",AH707*0))</f>
        <v>0</v>
      </c>
      <c r="AT707" s="20" t="b">
        <f>IF(Z707="gaz",AH707*'lista, wskaźniki'!$F$44,IF(Z707="energia elektryczna",AH707*0))</f>
        <v>0</v>
      </c>
      <c r="AU707" s="20">
        <f>AI707*1/3.6*'lista, wskaźniki'!$F$21</f>
        <v>0</v>
      </c>
      <c r="AV707" s="20">
        <f>AI707*'lista, wskaźniki'!$F$42</f>
        <v>0</v>
      </c>
      <c r="AW707" s="20">
        <f>AI707*'lista, wskaźniki'!$F$43</f>
        <v>0</v>
      </c>
      <c r="AX707" s="20">
        <f>AI707*'lista, wskaźniki'!$F$44</f>
        <v>0</v>
      </c>
      <c r="AY707" s="20">
        <f>AK707*'lista, wskaźniki'!$F$26</f>
        <v>0</v>
      </c>
      <c r="AZ707" s="20">
        <f t="shared" si="294"/>
        <v>0</v>
      </c>
      <c r="BA707" s="20">
        <f t="shared" si="295"/>
        <v>0</v>
      </c>
      <c r="BB707" s="20">
        <f t="shared" si="296"/>
        <v>0</v>
      </c>
      <c r="BC707" s="20">
        <f t="shared" si="297"/>
        <v>0</v>
      </c>
      <c r="BD707" s="1021"/>
      <c r="BE707" s="1021"/>
      <c r="BF707" s="1021"/>
      <c r="BG707" s="1021"/>
      <c r="BH707" s="147"/>
      <c r="BI707" s="1021"/>
      <c r="BJ707" s="147"/>
      <c r="BK707" s="1021"/>
      <c r="BL707" s="147"/>
      <c r="BM707" s="147"/>
      <c r="BN707" s="147"/>
      <c r="BO707" s="147"/>
      <c r="BP707" s="147"/>
      <c r="BQ707" s="147"/>
      <c r="BR707" s="147"/>
      <c r="BS707" s="1018"/>
      <c r="BT707" s="1018"/>
      <c r="BU707" s="1018"/>
      <c r="BV707" s="1018"/>
      <c r="BW707" s="1018"/>
      <c r="BX707" s="1018"/>
      <c r="BY707" s="1027"/>
      <c r="CA707" s="365" t="b">
        <f t="shared" si="298"/>
        <v>0</v>
      </c>
      <c r="CB707" s="365" t="b">
        <f t="shared" si="299"/>
        <v>0</v>
      </c>
      <c r="CC707" s="365" t="b">
        <f t="shared" si="300"/>
        <v>0</v>
      </c>
      <c r="CD707" s="365" t="b">
        <f t="shared" si="301"/>
        <v>0</v>
      </c>
      <c r="CE707" s="365">
        <f t="shared" si="302"/>
        <v>0</v>
      </c>
      <c r="CF707" s="365" t="b">
        <f t="shared" si="303"/>
        <v>0</v>
      </c>
      <c r="CG707" s="365" t="b">
        <f t="shared" si="304"/>
        <v>0</v>
      </c>
      <c r="CH707" s="365" t="b">
        <f t="shared" si="305"/>
        <v>0</v>
      </c>
      <c r="CI707" s="72" t="b">
        <f t="shared" si="306"/>
        <v>0</v>
      </c>
      <c r="CJ707" s="72" t="b">
        <f t="shared" si="307"/>
        <v>0</v>
      </c>
      <c r="CK707" s="72" t="b">
        <f t="shared" si="308"/>
        <v>0</v>
      </c>
      <c r="CL707" s="72">
        <f t="shared" si="309"/>
        <v>0</v>
      </c>
      <c r="CM707" s="72">
        <f t="shared" si="310"/>
        <v>0</v>
      </c>
      <c r="CN707" s="72" t="b">
        <f t="shared" si="311"/>
        <v>0</v>
      </c>
      <c r="CP707" s="13">
        <f t="shared" si="312"/>
        <v>0</v>
      </c>
      <c r="CQ707" s="13" t="b">
        <f t="shared" si="313"/>
        <v>0</v>
      </c>
      <c r="CR707" s="13" t="b">
        <f t="shared" si="314"/>
        <v>0</v>
      </c>
      <c r="CS707" s="13" t="b">
        <f t="shared" si="320"/>
        <v>0</v>
      </c>
      <c r="CT707" s="13" t="b">
        <f t="shared" si="319"/>
        <v>0</v>
      </c>
      <c r="CU707" s="13" t="b">
        <f t="shared" si="321"/>
        <v>0</v>
      </c>
      <c r="CV707" s="13" t="b">
        <f t="shared" si="315"/>
        <v>0</v>
      </c>
      <c r="CW707" s="13" t="b">
        <f t="shared" si="316"/>
        <v>0</v>
      </c>
      <c r="CX707" s="13" t="b">
        <f t="shared" si="317"/>
        <v>0</v>
      </c>
      <c r="CY707" s="13" t="b">
        <f t="shared" si="318"/>
        <v>0</v>
      </c>
    </row>
    <row r="708" spans="1:103" ht="15" thickBot="1">
      <c r="A708" s="931">
        <v>142</v>
      </c>
      <c r="B708" s="940" t="s">
        <v>239</v>
      </c>
      <c r="C708" s="940" t="s">
        <v>240</v>
      </c>
      <c r="D708" s="940" t="s">
        <v>1</v>
      </c>
      <c r="E708" s="940" t="s">
        <v>5</v>
      </c>
      <c r="F708" s="940">
        <v>6</v>
      </c>
      <c r="G708" s="940">
        <v>6</v>
      </c>
      <c r="H708" s="940"/>
      <c r="I708" s="940" t="s">
        <v>12</v>
      </c>
      <c r="J708" s="940">
        <v>120</v>
      </c>
      <c r="K708" s="940">
        <v>2</v>
      </c>
      <c r="L708" s="940" t="s">
        <v>16</v>
      </c>
      <c r="M708" s="940"/>
      <c r="N708" s="940" t="s">
        <v>16</v>
      </c>
      <c r="O708" s="174"/>
      <c r="P708" s="940" t="s">
        <v>16</v>
      </c>
      <c r="Q708" s="940">
        <f>IF(I708="&lt;1966",'lista, wskaźniki'!$G$4,IF(I708="1967-1985",'lista, wskaźniki'!$G$5,IF(I708="1986-1992",'lista, wskaźniki'!$G$6,IF(I708="1993-1996",'lista, wskaźniki'!$G$7,IF(I708="&gt;1997",'lista, wskaźniki'!$G$8,IF(I708=0,'lista, wskaźniki'!$G$4))))))</f>
        <v>175</v>
      </c>
      <c r="R708" s="940" t="s">
        <v>21</v>
      </c>
      <c r="S708" s="940" t="s">
        <v>27</v>
      </c>
      <c r="T708" s="940">
        <v>20</v>
      </c>
      <c r="U708" s="940">
        <v>2009</v>
      </c>
      <c r="V708" s="940"/>
      <c r="W708" s="19" t="s">
        <v>35</v>
      </c>
      <c r="X708" s="19" t="s">
        <v>40</v>
      </c>
      <c r="Y708" s="20"/>
      <c r="Z708" s="20" t="s">
        <v>52</v>
      </c>
      <c r="AA708" s="19" t="s">
        <v>35</v>
      </c>
      <c r="AB708" s="54">
        <v>4</v>
      </c>
      <c r="AC708" s="54"/>
      <c r="AD708" s="19"/>
      <c r="AE708" s="940"/>
      <c r="AF708" s="334">
        <f t="shared" si="322"/>
        <v>67.94</v>
      </c>
      <c r="AG708" s="272">
        <f>IF(R708="kompletna",Q708*J708*0.0036*'lista, wskaźniki'!$F$13, IF(R708="częściowa",Q708*J708*0.0036*'lista, wskaźniki'!$F$14, IF(R708="brak",Q708*J708*0.0036*'lista, wskaźniki'!$F$15,)))</f>
        <v>45.359999999999992</v>
      </c>
      <c r="AH708" s="334">
        <f>IF(Y708="inne",K708*'lista, wskaźniki'!$E$35,IF(Y708="to samo źródło",0,IF(Y708=0,0)))</f>
        <v>0</v>
      </c>
      <c r="AI708" s="334" t="b">
        <f>IF(AA708="gaz z sieci",AC708*'lista, wskaźniki'!$D$21)</f>
        <v>0</v>
      </c>
      <c r="AJ708" s="272">
        <f>IF(AA708="węgiel",AB708*'lista, wskaźniki'!$D$20, IF('Sektor mieszkaniowy'!AA708="drewno",'Sektor mieszkaniowy'!AB708*'lista, wskaźniki'!$D$22,IF('Sektor mieszkaniowy'!AA708="pellet",AB708*'lista, wskaźniki'!$D$23,IF('Sektor mieszkaniowy'!AA708="gaz z sieci",AB708*'lista, wskaźniki'!$D$21,IF('Sektor mieszkaniowy'!AA708="olej opałowy",'Sektor mieszkaniowy'!AB708*'lista, wskaźniki'!$D$24)))))</f>
        <v>90.52</v>
      </c>
      <c r="AK708" s="1001">
        <v>3.6</v>
      </c>
      <c r="AL708" s="940"/>
      <c r="AM708" s="20">
        <f>IF(AA708="węgiel",AF708*1/3.6*'lista, wskaźniki'!$F$20,IF(AA708="drewno",AF708*1/3.6*'lista, wskaźniki'!$F$22,IF(AA708="pellet",AF708*1/3.6*'lista, wskaźniki'!$F$23,IF(AA708="gaz z sieci",AF708*1/3.6*'lista, wskaźniki'!$F$21,IF(AA708="olej opałowy",AF708*1/3.6*'lista, wskaźniki'!$F$24,0)))))</f>
        <v>6.4359561999999988</v>
      </c>
      <c r="AN708" s="20">
        <f>IF(AA708="węgiel",AF708*'lista, wskaźniki'!$E$42,IF(AA708="drewno",AF708*'lista, wskaźniki'!$G$42,IF(AA708="pellet",AF708*'lista, wskaźniki'!$H$42,IF(AA708="gaz z sieci",AF708*'lista, wskaźniki'!$F$42,IF(AA708="olej opałowy",AF708*'lista, wskaźniki'!$I$42,0)))))</f>
        <v>2.5817200000000002E-2</v>
      </c>
      <c r="AO708" s="20">
        <f>IF(AA708="węgiel",AF708*'lista, wskaźniki'!$E$43,IF(AA708="drewno",AF708*'lista, wskaźniki'!$G$43,IF(AA708="pellet",AF708*'lista, wskaźniki'!$H$43,IF(AA708="gaz z sieci",AF708*'lista, wskaźniki'!$F$43,IF(AA708="olej opałowy",AF708*'lista, wskaźniki'!$I$43,0)))))</f>
        <v>2.4458400000000002E-2</v>
      </c>
      <c r="AP708" s="20">
        <f>IF(AA708="węgiel",AF708*'lista, wskaźniki'!$E$44,IF(AA708="drewno",AF708*'lista, wskaźniki'!$G$44,IF(AA708="pellet",AF708*'lista, wskaźniki'!$H$44,IF(AA708="gaz z sieci",AF708*'lista, wskaźniki'!$F$44,IF(AA708="olej opałowy",AF708*'lista, wskaźniki'!$I$44,0)))))</f>
        <v>1.8343799999999999E-5</v>
      </c>
      <c r="AQ708" s="20" t="b">
        <f>IF(Z708="gaz",AH708*1/3.6*'lista, wskaźniki'!$F$21,IF(Z708="energia elektryczna",AH708*1/3.6*'lista, wskaźniki'!$F$26))</f>
        <v>0</v>
      </c>
      <c r="AR708" s="20" t="b">
        <f>IF(Z708="gaz",AH708*'lista, wskaźniki'!$F$42,IF(Z708="energia elektryczna",AH708*0))</f>
        <v>0</v>
      </c>
      <c r="AS708" s="20" t="b">
        <f>IF(Z708="gaz",AH708*'lista, wskaźniki'!$F$43,IF(Z708="energia elektryczna",AH708*0))</f>
        <v>0</v>
      </c>
      <c r="AT708" s="20" t="b">
        <f>IF(Z708="gaz",AH708*'lista, wskaźniki'!$F$44,IF(Z708="energia elektryczna",AH708*0))</f>
        <v>0</v>
      </c>
      <c r="AU708" s="20">
        <f>AI708*1/3.6*'lista, wskaźniki'!$F$21</f>
        <v>0</v>
      </c>
      <c r="AV708" s="20">
        <f>AI708*'lista, wskaźniki'!$F$42</f>
        <v>0</v>
      </c>
      <c r="AW708" s="20">
        <f>AI708*'lista, wskaźniki'!$F$43</f>
        <v>0</v>
      </c>
      <c r="AX708" s="20">
        <f>AI708*'lista, wskaźniki'!$F$44</f>
        <v>0</v>
      </c>
      <c r="AY708" s="20">
        <f>AK708*'lista, wskaźniki'!$F$26</f>
        <v>3.2040000000000002</v>
      </c>
      <c r="AZ708" s="20">
        <f t="shared" ref="AZ708:AZ771" si="323">AM708+AQ708+AU708+AY708</f>
        <v>9.6399561999999985</v>
      </c>
      <c r="BA708" s="20">
        <f t="shared" ref="BA708:BA771" si="324">AN708+AR708+AV708</f>
        <v>2.5817200000000002E-2</v>
      </c>
      <c r="BB708" s="20">
        <f t="shared" ref="BB708:BB771" si="325">AO708+AS708+AW708</f>
        <v>2.4458400000000002E-2</v>
      </c>
      <c r="BC708" s="20">
        <f t="shared" ref="BC708:BC771" si="326">AP708+AT708+AX708</f>
        <v>1.8343799999999999E-5</v>
      </c>
      <c r="BD708" s="940" t="s">
        <v>17</v>
      </c>
      <c r="BE708" s="940" t="s">
        <v>17</v>
      </c>
      <c r="BF708" s="940" t="s">
        <v>17</v>
      </c>
      <c r="BG708" s="940" t="s">
        <v>16</v>
      </c>
      <c r="BH708" s="19" t="s">
        <v>45</v>
      </c>
      <c r="BI708" s="940" t="s">
        <v>16</v>
      </c>
      <c r="BJ708" s="19" t="s">
        <v>43</v>
      </c>
      <c r="BK708" s="1175" t="s">
        <v>16</v>
      </c>
      <c r="BL708" s="19" t="s">
        <v>52</v>
      </c>
      <c r="BM708" s="19"/>
      <c r="BN708" s="19"/>
      <c r="BO708" s="19" t="s">
        <v>56</v>
      </c>
      <c r="BP708" s="19" t="s">
        <v>52</v>
      </c>
      <c r="BQ708" s="19" t="s">
        <v>120</v>
      </c>
      <c r="BR708" s="19">
        <v>1</v>
      </c>
      <c r="BS708" s="1004">
        <v>15000</v>
      </c>
      <c r="BT708" s="1004">
        <v>60</v>
      </c>
      <c r="BU708" s="1004">
        <v>800</v>
      </c>
      <c r="BV708" s="1004">
        <v>100</v>
      </c>
      <c r="BW708" s="1004"/>
      <c r="BX708" s="1004"/>
      <c r="BY708" s="1007"/>
      <c r="CA708" s="365">
        <f t="shared" ref="CA708:CA771" si="327">IF(AA708="węgiel",AF708)</f>
        <v>67.94</v>
      </c>
      <c r="CB708" s="365" t="b">
        <f t="shared" ref="CB708:CB771" si="328">IF(AA708="drewno",AF708)</f>
        <v>0</v>
      </c>
      <c r="CC708" s="365" t="b">
        <f t="shared" ref="CC708:CC771" si="329">IF(AA708="pellet",AF708)</f>
        <v>0</v>
      </c>
      <c r="CD708" s="365" t="b">
        <f t="shared" ref="CD708:CD771" si="330">IF(AA708="gaz z sieci",AF708)</f>
        <v>0</v>
      </c>
      <c r="CE708" s="365" t="b">
        <f t="shared" ref="CE708:CE771" si="331">IF(AA708="olej opałowy",AF708)</f>
        <v>0</v>
      </c>
      <c r="CF708" s="365" t="b">
        <f t="shared" ref="CF708:CF771" si="332">IF(Z708="gaz",AH708)</f>
        <v>0</v>
      </c>
      <c r="CG708" s="365" t="b">
        <f t="shared" ref="CG708:CG771" si="333">IF(Z708="energia elektryczna",AH708)</f>
        <v>0</v>
      </c>
      <c r="CH708" s="365" t="b">
        <f t="shared" ref="CH708:CH771" si="334">IF(AA708="gaz z sieci",AI708)</f>
        <v>0</v>
      </c>
      <c r="CI708" s="72">
        <f t="shared" ref="CI708:CI771" si="335">CA708</f>
        <v>67.94</v>
      </c>
      <c r="CJ708" s="72" t="b">
        <f t="shared" ref="CJ708:CJ771" si="336">CB708</f>
        <v>0</v>
      </c>
      <c r="CK708" s="72" t="b">
        <f t="shared" ref="CK708:CK771" si="337">CC708</f>
        <v>0</v>
      </c>
      <c r="CL708" s="72">
        <f t="shared" ref="CL708:CL771" si="338">CD708+CF708</f>
        <v>0</v>
      </c>
      <c r="CM708" s="72" t="b">
        <f t="shared" ref="CM708:CM771" si="339">CE708</f>
        <v>0</v>
      </c>
      <c r="CN708" s="72" t="b">
        <f t="shared" ref="CN708:CN771" si="340">CG708</f>
        <v>0</v>
      </c>
      <c r="CP708" s="13" t="b">
        <f t="shared" ref="CP708:CP771" si="341">IF(I708="&lt;1966",J708,IF(I708&lt;1966,J708))</f>
        <v>0</v>
      </c>
      <c r="CQ708" s="13" t="b">
        <f t="shared" ref="CQ708:CQ771" si="342">IF(R708="kompletna",CP708,IF(R708="częściowa",0.5*CP708,IF(R708="brak",0*CP708)))</f>
        <v>0</v>
      </c>
      <c r="CR708" s="13" t="b">
        <f t="shared" ref="CR708:CR771" si="343">IF(I708="1967-1985",J708)</f>
        <v>0</v>
      </c>
      <c r="CS708" s="13" t="b">
        <f t="shared" si="320"/>
        <v>0</v>
      </c>
      <c r="CT708" s="13">
        <f t="shared" si="319"/>
        <v>120</v>
      </c>
      <c r="CU708" s="13">
        <f t="shared" si="321"/>
        <v>120</v>
      </c>
      <c r="CV708" s="13" t="b">
        <f t="shared" ref="CV708:CV771" si="344">IF(I708="1993-1996",J708)</f>
        <v>0</v>
      </c>
      <c r="CW708" s="13" t="b">
        <f t="shared" ref="CW708:CW771" si="345">IF(R708="kompletna",CV708,IF(R708="częściowa",0.5*CV708,IF(R708="brak",0*CV708)))</f>
        <v>0</v>
      </c>
      <c r="CX708" s="13" t="b">
        <f t="shared" ref="CX708:CX771" si="346">IF(I708="&gt;1997",J708)</f>
        <v>0</v>
      </c>
      <c r="CY708" s="13" t="b">
        <f t="shared" ref="CY708:CY771" si="347">IF(R708="kompletna",CX708,IF(R708="częściowa",0.5*CX708,IF(R708="brak",0*CX708)))</f>
        <v>0</v>
      </c>
    </row>
    <row r="709" spans="1:103" ht="15" thickBot="1">
      <c r="A709" s="932"/>
      <c r="B709" s="941"/>
      <c r="C709" s="941"/>
      <c r="D709" s="941"/>
      <c r="E709" s="941"/>
      <c r="F709" s="941"/>
      <c r="G709" s="941"/>
      <c r="H709" s="941"/>
      <c r="I709" s="941"/>
      <c r="J709" s="941"/>
      <c r="K709" s="941"/>
      <c r="L709" s="941"/>
      <c r="M709" s="941"/>
      <c r="N709" s="941"/>
      <c r="O709" s="175"/>
      <c r="P709" s="941"/>
      <c r="Q709" s="941"/>
      <c r="R709" s="941"/>
      <c r="S709" s="941"/>
      <c r="T709" s="941"/>
      <c r="U709" s="941"/>
      <c r="V709" s="941"/>
      <c r="W709" s="20"/>
      <c r="X709" s="20"/>
      <c r="Y709" s="20" t="s">
        <v>24</v>
      </c>
      <c r="Z709" s="20"/>
      <c r="AA709" s="20" t="s">
        <v>36</v>
      </c>
      <c r="AB709" s="22"/>
      <c r="AC709" s="22"/>
      <c r="AD709" s="20"/>
      <c r="AE709" s="941"/>
      <c r="AF709" s="334">
        <f t="shared" si="322"/>
        <v>0</v>
      </c>
      <c r="AG709" s="272">
        <f>IF(R709="kompletna",Q709*J709*0.0036*'lista, wskaźniki'!$F$13, IF(R709="częściowa",Q709*J709*0.0036*'lista, wskaźniki'!$F$14, IF(R709="brak",Q709*J709*0.0036*'lista, wskaźniki'!$F$15,)))</f>
        <v>0</v>
      </c>
      <c r="AH709" s="334">
        <f>IF(Y709="inne",K709*'lista, wskaźniki'!$E$35,IF(Y709="to samo źródło",0,IF(Y709=0,0)))</f>
        <v>0</v>
      </c>
      <c r="AI709" s="334" t="b">
        <f>IF(AA709="gaz z sieci",AC709*'lista, wskaźniki'!$D$21)</f>
        <v>0</v>
      </c>
      <c r="AJ709" s="272">
        <f>IF(AA709="węgiel",AB709*'lista, wskaźniki'!$D$20, IF('Sektor mieszkaniowy'!AA709="drewno",'Sektor mieszkaniowy'!AB709*'lista, wskaźniki'!$D$22,IF('Sektor mieszkaniowy'!AA709="pellet",AB709*'lista, wskaźniki'!$D$23,IF('Sektor mieszkaniowy'!AA709="gaz z sieci",AB709*'lista, wskaźniki'!$D$21,IF('Sektor mieszkaniowy'!AA709="olej opałowy",'Sektor mieszkaniowy'!AB709*'lista, wskaźniki'!$D$24)))))</f>
        <v>0</v>
      </c>
      <c r="AK709" s="1002"/>
      <c r="AL709" s="941"/>
      <c r="AM709" s="20">
        <f>IF(AA709="węgiel",AF709*1/3.6*'lista, wskaźniki'!$F$20,IF(AA709="drewno",AF709*1/3.6*'lista, wskaźniki'!$F$22,IF(AA709="pellet",AF709*1/3.6*'lista, wskaźniki'!$F$23,IF(AA709="gaz z sieci",AF709*1/3.6*'lista, wskaźniki'!$F$21,IF(AA709="olej opałowy",AF709*1/3.6*'lista, wskaźniki'!$F$24,0)))))</f>
        <v>0</v>
      </c>
      <c r="AN709" s="20">
        <f>IF(AA709="węgiel",AF709*'lista, wskaźniki'!$E$42,IF(AA709="drewno",AF709*'lista, wskaźniki'!$G$42,IF(AA709="pellet",AF709*'lista, wskaźniki'!$H$42,IF(AA709="gaz z sieci",AF709*'lista, wskaźniki'!$F$42,IF(AA709="olej opałowy",AF709*'lista, wskaźniki'!$I$42,0)))))</f>
        <v>0</v>
      </c>
      <c r="AO709" s="20">
        <f>IF(AA709="węgiel",AF709*'lista, wskaźniki'!$E$43,IF(AA709="drewno",AF709*'lista, wskaźniki'!$G$43,IF(AA709="pellet",AF709*'lista, wskaźniki'!$H$43,IF(AA709="gaz z sieci",AF709*'lista, wskaźniki'!$F$43,IF(AA709="olej opałowy",AF709*'lista, wskaźniki'!$I$43,0)))))</f>
        <v>0</v>
      </c>
      <c r="AP709" s="20">
        <f>IF(AA709="węgiel",AF709*'lista, wskaźniki'!$E$44,IF(AA709="drewno",AF709*'lista, wskaźniki'!$G$44,IF(AA709="pellet",AF709*'lista, wskaźniki'!$H$44,IF(AA709="gaz z sieci",AF709*'lista, wskaźniki'!$F$44,IF(AA709="olej opałowy",AF709*'lista, wskaźniki'!$I$44,0)))))</f>
        <v>0</v>
      </c>
      <c r="AQ709" s="20" t="b">
        <f>IF(Z709="gaz",AH709*1/3.6*'lista, wskaźniki'!$F$21,IF(Z709="energia elektryczna",AH709*1/3.6*'lista, wskaźniki'!$F$26))</f>
        <v>0</v>
      </c>
      <c r="AR709" s="20" t="b">
        <f>IF(Z709="gaz",AH709*'lista, wskaźniki'!$F$42,IF(Z709="energia elektryczna",AH709*0))</f>
        <v>0</v>
      </c>
      <c r="AS709" s="20" t="b">
        <f>IF(Z709="gaz",AH709*'lista, wskaźniki'!$F$43,IF(Z709="energia elektryczna",AH709*0))</f>
        <v>0</v>
      </c>
      <c r="AT709" s="20" t="b">
        <f>IF(Z709="gaz",AH709*'lista, wskaźniki'!$F$44,IF(Z709="energia elektryczna",AH709*0))</f>
        <v>0</v>
      </c>
      <c r="AU709" s="20">
        <f>AI709*1/3.6*'lista, wskaźniki'!$F$21</f>
        <v>0</v>
      </c>
      <c r="AV709" s="20">
        <f>AI709*'lista, wskaźniki'!$F$42</f>
        <v>0</v>
      </c>
      <c r="AW709" s="20">
        <f>AI709*'lista, wskaźniki'!$F$43</f>
        <v>0</v>
      </c>
      <c r="AX709" s="20">
        <f>AI709*'lista, wskaźniki'!$F$44</f>
        <v>0</v>
      </c>
      <c r="AY709" s="20">
        <f>AK709*'lista, wskaźniki'!$F$26</f>
        <v>0</v>
      </c>
      <c r="AZ709" s="20">
        <f t="shared" si="323"/>
        <v>0</v>
      </c>
      <c r="BA709" s="20">
        <f t="shared" si="324"/>
        <v>0</v>
      </c>
      <c r="BB709" s="20">
        <f t="shared" si="325"/>
        <v>0</v>
      </c>
      <c r="BC709" s="20">
        <f t="shared" si="326"/>
        <v>0</v>
      </c>
      <c r="BD709" s="941"/>
      <c r="BE709" s="941"/>
      <c r="BF709" s="941"/>
      <c r="BG709" s="941"/>
      <c r="BH709" s="20"/>
      <c r="BI709" s="941"/>
      <c r="BJ709" s="20"/>
      <c r="BK709" s="1176"/>
      <c r="BL709" s="20"/>
      <c r="BM709" s="20"/>
      <c r="BN709" s="20"/>
      <c r="BO709" s="20"/>
      <c r="BP709" s="20" t="s">
        <v>43</v>
      </c>
      <c r="BQ709" s="20" t="s">
        <v>33</v>
      </c>
      <c r="BR709" s="20">
        <v>1</v>
      </c>
      <c r="BS709" s="1005"/>
      <c r="BT709" s="1005"/>
      <c r="BU709" s="1005"/>
      <c r="BV709" s="1005"/>
      <c r="BW709" s="1005"/>
      <c r="BX709" s="1005"/>
      <c r="BY709" s="1008"/>
      <c r="CA709" s="365" t="b">
        <f t="shared" si="327"/>
        <v>0</v>
      </c>
      <c r="CB709" s="365">
        <f t="shared" si="328"/>
        <v>0</v>
      </c>
      <c r="CC709" s="365" t="b">
        <f t="shared" si="329"/>
        <v>0</v>
      </c>
      <c r="CD709" s="365" t="b">
        <f t="shared" si="330"/>
        <v>0</v>
      </c>
      <c r="CE709" s="365" t="b">
        <f t="shared" si="331"/>
        <v>0</v>
      </c>
      <c r="CF709" s="365" t="b">
        <f t="shared" si="332"/>
        <v>0</v>
      </c>
      <c r="CG709" s="365" t="b">
        <f t="shared" si="333"/>
        <v>0</v>
      </c>
      <c r="CH709" s="365" t="b">
        <f t="shared" si="334"/>
        <v>0</v>
      </c>
      <c r="CI709" s="72" t="b">
        <f t="shared" si="335"/>
        <v>0</v>
      </c>
      <c r="CJ709" s="72">
        <f t="shared" si="336"/>
        <v>0</v>
      </c>
      <c r="CK709" s="72" t="b">
        <f t="shared" si="337"/>
        <v>0</v>
      </c>
      <c r="CL709" s="72">
        <f t="shared" si="338"/>
        <v>0</v>
      </c>
      <c r="CM709" s="72" t="b">
        <f t="shared" si="339"/>
        <v>0</v>
      </c>
      <c r="CN709" s="72" t="b">
        <f t="shared" si="340"/>
        <v>0</v>
      </c>
      <c r="CP709" s="13">
        <f t="shared" si="341"/>
        <v>0</v>
      </c>
      <c r="CQ709" s="13" t="b">
        <f t="shared" si="342"/>
        <v>0</v>
      </c>
      <c r="CR709" s="13" t="b">
        <f t="shared" si="343"/>
        <v>0</v>
      </c>
      <c r="CS709" s="13" t="b">
        <f t="shared" si="320"/>
        <v>0</v>
      </c>
      <c r="CT709" s="13" t="b">
        <f t="shared" ref="CT709:CT772" si="348">IF(I709="1986-1992",J709)</f>
        <v>0</v>
      </c>
      <c r="CU709" s="13" t="b">
        <f t="shared" si="321"/>
        <v>0</v>
      </c>
      <c r="CV709" s="13" t="b">
        <f t="shared" si="344"/>
        <v>0</v>
      </c>
      <c r="CW709" s="13" t="b">
        <f t="shared" si="345"/>
        <v>0</v>
      </c>
      <c r="CX709" s="13" t="b">
        <f t="shared" si="346"/>
        <v>0</v>
      </c>
      <c r="CY709" s="13" t="b">
        <f t="shared" si="347"/>
        <v>0</v>
      </c>
    </row>
    <row r="710" spans="1:103" ht="15" thickBot="1">
      <c r="A710" s="932"/>
      <c r="B710" s="941"/>
      <c r="C710" s="941"/>
      <c r="D710" s="941"/>
      <c r="E710" s="941"/>
      <c r="F710" s="941"/>
      <c r="G710" s="941"/>
      <c r="H710" s="941"/>
      <c r="I710" s="941"/>
      <c r="J710" s="941"/>
      <c r="K710" s="941"/>
      <c r="L710" s="941"/>
      <c r="M710" s="941"/>
      <c r="N710" s="941"/>
      <c r="O710" s="175"/>
      <c r="P710" s="941"/>
      <c r="Q710" s="941"/>
      <c r="R710" s="941"/>
      <c r="S710" s="941"/>
      <c r="T710" s="941"/>
      <c r="U710" s="941"/>
      <c r="V710" s="941"/>
      <c r="W710" s="20"/>
      <c r="X710" s="20"/>
      <c r="Y710" s="20"/>
      <c r="Z710" s="20"/>
      <c r="AA710" s="20" t="s">
        <v>50</v>
      </c>
      <c r="AB710" s="22"/>
      <c r="AC710" s="22"/>
      <c r="AD710" s="20"/>
      <c r="AE710" s="941"/>
      <c r="AF710" s="334">
        <f t="shared" si="322"/>
        <v>0</v>
      </c>
      <c r="AG710" s="272">
        <f>IF(R710="kompletna",Q710*J710*0.0036*'lista, wskaźniki'!$F$13, IF(R710="częściowa",Q710*J710*0.0036*'lista, wskaźniki'!$F$14, IF(R710="brak",Q710*J710*0.0036*'lista, wskaźniki'!$F$15,)))</f>
        <v>0</v>
      </c>
      <c r="AH710" s="334">
        <f>IF(Y710="inne",K710*'lista, wskaźniki'!$E$35,IF(Y710="to samo źródło",0,IF(Y710=0,0)))</f>
        <v>0</v>
      </c>
      <c r="AI710" s="334" t="b">
        <f>IF(AA710="gaz z sieci",AC710*'lista, wskaźniki'!$D$21)</f>
        <v>0</v>
      </c>
      <c r="AJ710" s="272">
        <f>IF(AA710="węgiel",AB710*'lista, wskaźniki'!$D$20, IF('Sektor mieszkaniowy'!AA710="drewno",'Sektor mieszkaniowy'!AB710*'lista, wskaźniki'!$D$22,IF('Sektor mieszkaniowy'!AA710="pellet",AB710*'lista, wskaźniki'!$D$23,IF('Sektor mieszkaniowy'!AA710="gaz z sieci",AB710*'lista, wskaźniki'!$D$21,IF('Sektor mieszkaniowy'!AA710="olej opałowy",'Sektor mieszkaniowy'!AB710*'lista, wskaźniki'!$D$24)))))</f>
        <v>0</v>
      </c>
      <c r="AK710" s="1002"/>
      <c r="AL710" s="941"/>
      <c r="AM710" s="20">
        <f>IF(AA710="węgiel",AF710*1/3.6*'lista, wskaźniki'!$F$20,IF(AA710="drewno",AF710*1/3.6*'lista, wskaźniki'!$F$22,IF(AA710="pellet",AF710*1/3.6*'lista, wskaźniki'!$F$23,IF(AA710="gaz z sieci",AF710*1/3.6*'lista, wskaźniki'!$F$21,IF(AA710="olej opałowy",AF710*1/3.6*'lista, wskaźniki'!$F$24,0)))))</f>
        <v>0</v>
      </c>
      <c r="AN710" s="20">
        <f>IF(AA710="węgiel",AF710*'lista, wskaźniki'!$E$42,IF(AA710="drewno",AF710*'lista, wskaźniki'!$G$42,IF(AA710="pellet",AF710*'lista, wskaźniki'!$H$42,IF(AA710="gaz z sieci",AF710*'lista, wskaźniki'!$F$42,IF(AA710="olej opałowy",AF710*'lista, wskaźniki'!$I$42,0)))))</f>
        <v>0</v>
      </c>
      <c r="AO710" s="20">
        <f>IF(AA710="węgiel",AF710*'lista, wskaźniki'!$E$43,IF(AA710="drewno",AF710*'lista, wskaźniki'!$G$43,IF(AA710="pellet",AF710*'lista, wskaźniki'!$H$43,IF(AA710="gaz z sieci",AF710*'lista, wskaźniki'!$F$43,IF(AA710="olej opałowy",AF710*'lista, wskaźniki'!$I$43,0)))))</f>
        <v>0</v>
      </c>
      <c r="AP710" s="20">
        <f>IF(AA710="węgiel",AF710*'lista, wskaźniki'!$E$44,IF(AA710="drewno",AF710*'lista, wskaźniki'!$G$44,IF(AA710="pellet",AF710*'lista, wskaźniki'!$H$44,IF(AA710="gaz z sieci",AF710*'lista, wskaźniki'!$F$44,IF(AA710="olej opałowy",AF710*'lista, wskaźniki'!$I$44,0)))))</f>
        <v>0</v>
      </c>
      <c r="AQ710" s="20" t="b">
        <f>IF(Z710="gaz",AH710*1/3.6*'lista, wskaźniki'!$F$21,IF(Z710="energia elektryczna",AH710*1/3.6*'lista, wskaźniki'!$F$26))</f>
        <v>0</v>
      </c>
      <c r="AR710" s="20" t="b">
        <f>IF(Z710="gaz",AH710*'lista, wskaźniki'!$F$42,IF(Z710="energia elektryczna",AH710*0))</f>
        <v>0</v>
      </c>
      <c r="AS710" s="20" t="b">
        <f>IF(Z710="gaz",AH710*'lista, wskaźniki'!$F$43,IF(Z710="energia elektryczna",AH710*0))</f>
        <v>0</v>
      </c>
      <c r="AT710" s="20" t="b">
        <f>IF(Z710="gaz",AH710*'lista, wskaźniki'!$F$44,IF(Z710="energia elektryczna",AH710*0))</f>
        <v>0</v>
      </c>
      <c r="AU710" s="20">
        <f>AI710*1/3.6*'lista, wskaźniki'!$F$21</f>
        <v>0</v>
      </c>
      <c r="AV710" s="20">
        <f>AI710*'lista, wskaźniki'!$F$42</f>
        <v>0</v>
      </c>
      <c r="AW710" s="20">
        <f>AI710*'lista, wskaźniki'!$F$43</f>
        <v>0</v>
      </c>
      <c r="AX710" s="20">
        <f>AI710*'lista, wskaźniki'!$F$44</f>
        <v>0</v>
      </c>
      <c r="AY710" s="20">
        <f>AK710*'lista, wskaźniki'!$F$26</f>
        <v>0</v>
      </c>
      <c r="AZ710" s="20">
        <f t="shared" si="323"/>
        <v>0</v>
      </c>
      <c r="BA710" s="20">
        <f t="shared" si="324"/>
        <v>0</v>
      </c>
      <c r="BB710" s="20">
        <f t="shared" si="325"/>
        <v>0</v>
      </c>
      <c r="BC710" s="20">
        <f t="shared" si="326"/>
        <v>0</v>
      </c>
      <c r="BD710" s="941"/>
      <c r="BE710" s="941"/>
      <c r="BF710" s="941"/>
      <c r="BG710" s="941"/>
      <c r="BH710" s="20"/>
      <c r="BI710" s="941"/>
      <c r="BJ710" s="20"/>
      <c r="BK710" s="1176"/>
      <c r="BL710" s="20"/>
      <c r="BM710" s="20"/>
      <c r="BN710" s="20"/>
      <c r="BO710" s="20"/>
      <c r="BP710" s="20"/>
      <c r="BQ710" s="20"/>
      <c r="BR710" s="20"/>
      <c r="BS710" s="1005"/>
      <c r="BT710" s="1005"/>
      <c r="BU710" s="1005"/>
      <c r="BV710" s="1005"/>
      <c r="BW710" s="1005"/>
      <c r="BX710" s="1005"/>
      <c r="BY710" s="1008"/>
      <c r="CA710" s="365" t="b">
        <f t="shared" si="327"/>
        <v>0</v>
      </c>
      <c r="CB710" s="365" t="b">
        <f t="shared" si="328"/>
        <v>0</v>
      </c>
      <c r="CC710" s="365">
        <f t="shared" si="329"/>
        <v>0</v>
      </c>
      <c r="CD710" s="365" t="b">
        <f t="shared" si="330"/>
        <v>0</v>
      </c>
      <c r="CE710" s="365" t="b">
        <f t="shared" si="331"/>
        <v>0</v>
      </c>
      <c r="CF710" s="365" t="b">
        <f t="shared" si="332"/>
        <v>0</v>
      </c>
      <c r="CG710" s="365" t="b">
        <f t="shared" si="333"/>
        <v>0</v>
      </c>
      <c r="CH710" s="365" t="b">
        <f t="shared" si="334"/>
        <v>0</v>
      </c>
      <c r="CI710" s="72" t="b">
        <f t="shared" si="335"/>
        <v>0</v>
      </c>
      <c r="CJ710" s="72" t="b">
        <f t="shared" si="336"/>
        <v>0</v>
      </c>
      <c r="CK710" s="72">
        <f t="shared" si="337"/>
        <v>0</v>
      </c>
      <c r="CL710" s="72">
        <f t="shared" si="338"/>
        <v>0</v>
      </c>
      <c r="CM710" s="72" t="b">
        <f t="shared" si="339"/>
        <v>0</v>
      </c>
      <c r="CN710" s="72" t="b">
        <f t="shared" si="340"/>
        <v>0</v>
      </c>
      <c r="CP710" s="13">
        <f t="shared" si="341"/>
        <v>0</v>
      </c>
      <c r="CQ710" s="13" t="b">
        <f t="shared" si="342"/>
        <v>0</v>
      </c>
      <c r="CR710" s="13" t="b">
        <f t="shared" si="343"/>
        <v>0</v>
      </c>
      <c r="CS710" s="13" t="b">
        <f t="shared" si="320"/>
        <v>0</v>
      </c>
      <c r="CT710" s="13" t="b">
        <f t="shared" si="348"/>
        <v>0</v>
      </c>
      <c r="CU710" s="13" t="b">
        <f t="shared" si="321"/>
        <v>0</v>
      </c>
      <c r="CV710" s="13" t="b">
        <f t="shared" si="344"/>
        <v>0</v>
      </c>
      <c r="CW710" s="13" t="b">
        <f t="shared" si="345"/>
        <v>0</v>
      </c>
      <c r="CX710" s="13" t="b">
        <f t="shared" si="346"/>
        <v>0</v>
      </c>
      <c r="CY710" s="13" t="b">
        <f t="shared" si="347"/>
        <v>0</v>
      </c>
    </row>
    <row r="711" spans="1:103" ht="15" thickBot="1">
      <c r="A711" s="932"/>
      <c r="B711" s="941"/>
      <c r="C711" s="941"/>
      <c r="D711" s="941"/>
      <c r="E711" s="941"/>
      <c r="F711" s="941"/>
      <c r="G711" s="941"/>
      <c r="H711" s="941"/>
      <c r="I711" s="941"/>
      <c r="J711" s="941"/>
      <c r="K711" s="941"/>
      <c r="L711" s="941"/>
      <c r="M711" s="941"/>
      <c r="N711" s="941"/>
      <c r="O711" s="175"/>
      <c r="P711" s="941"/>
      <c r="Q711" s="941"/>
      <c r="R711" s="941"/>
      <c r="S711" s="941"/>
      <c r="T711" s="941"/>
      <c r="U711" s="941"/>
      <c r="V711" s="941"/>
      <c r="W711" s="20"/>
      <c r="X711" s="20"/>
      <c r="Y711" s="20"/>
      <c r="Z711" s="20"/>
      <c r="AA711" s="20" t="s">
        <v>38</v>
      </c>
      <c r="AB711" s="22"/>
      <c r="AC711" s="22"/>
      <c r="AD711" s="20"/>
      <c r="AE711" s="941"/>
      <c r="AF711" s="334">
        <f t="shared" si="322"/>
        <v>0</v>
      </c>
      <c r="AG711" s="272">
        <f>IF(R711="kompletna",Q711*J711*0.0036*'lista, wskaźniki'!$F$13, IF(R711="częściowa",Q711*J711*0.0036*'lista, wskaźniki'!$F$14, IF(R711="brak",Q711*J711*0.0036*'lista, wskaźniki'!$F$15,)))</f>
        <v>0</v>
      </c>
      <c r="AH711" s="334">
        <f>IF(Y711="inne",K711*'lista, wskaźniki'!$E$35,IF(Y711="to samo źródło",0,IF(Y711=0,0)))</f>
        <v>0</v>
      </c>
      <c r="AI711" s="334">
        <f>IF(AA711="gaz z sieci",AC711*'lista, wskaźniki'!$D$21)</f>
        <v>0</v>
      </c>
      <c r="AJ711" s="272">
        <f>IF(AA711="węgiel",AB711*'lista, wskaźniki'!$D$20, IF('Sektor mieszkaniowy'!AA711="drewno",'Sektor mieszkaniowy'!AB711*'lista, wskaźniki'!$D$22,IF('Sektor mieszkaniowy'!AA711="pellet",AB711*'lista, wskaźniki'!$D$23,IF('Sektor mieszkaniowy'!AA711="gaz z sieci",AB711*'lista, wskaźniki'!$D$21,IF('Sektor mieszkaniowy'!AA711="olej opałowy",'Sektor mieszkaniowy'!AB711*'lista, wskaźniki'!$D$24)))))</f>
        <v>0</v>
      </c>
      <c r="AK711" s="1002"/>
      <c r="AL711" s="941"/>
      <c r="AM711" s="20">
        <f>IF(AA711="węgiel",AF711*1/3.6*'lista, wskaźniki'!$F$20,IF(AA711="drewno",AF711*1/3.6*'lista, wskaźniki'!$F$22,IF(AA711="pellet",AF711*1/3.6*'lista, wskaźniki'!$F$23,IF(AA711="gaz z sieci",AF711*1/3.6*'lista, wskaźniki'!$F$21,IF(AA711="olej opałowy",AF711*1/3.6*'lista, wskaźniki'!$F$24,0)))))</f>
        <v>0</v>
      </c>
      <c r="AN711" s="20">
        <f>IF(AA711="węgiel",AF711*'lista, wskaźniki'!$E$42,IF(AA711="drewno",AF711*'lista, wskaźniki'!$G$42,IF(AA711="pellet",AF711*'lista, wskaźniki'!$H$42,IF(AA711="gaz z sieci",AF711*'lista, wskaźniki'!$F$42,IF(AA711="olej opałowy",AF711*'lista, wskaźniki'!$I$42,0)))))</f>
        <v>0</v>
      </c>
      <c r="AO711" s="20">
        <f>IF(AA711="węgiel",AF711*'lista, wskaźniki'!$E$43,IF(AA711="drewno",AF711*'lista, wskaźniki'!$G$43,IF(AA711="pellet",AF711*'lista, wskaźniki'!$H$43,IF(AA711="gaz z sieci",AF711*'lista, wskaźniki'!$F$43,IF(AA711="olej opałowy",AF711*'lista, wskaźniki'!$I$43,0)))))</f>
        <v>0</v>
      </c>
      <c r="AP711" s="20">
        <f>IF(AA711="węgiel",AF711*'lista, wskaźniki'!$E$44,IF(AA711="drewno",AF711*'lista, wskaźniki'!$G$44,IF(AA711="pellet",AF711*'lista, wskaźniki'!$H$44,IF(AA711="gaz z sieci",AF711*'lista, wskaźniki'!$F$44,IF(AA711="olej opałowy",AF711*'lista, wskaźniki'!$I$44,0)))))</f>
        <v>0</v>
      </c>
      <c r="AQ711" s="20" t="b">
        <f>IF(Z711="gaz",AH711*1/3.6*'lista, wskaźniki'!$F$21,IF(Z711="energia elektryczna",AH711*1/3.6*'lista, wskaźniki'!$F$26))</f>
        <v>0</v>
      </c>
      <c r="AR711" s="20" t="b">
        <f>IF(Z711="gaz",AH711*'lista, wskaźniki'!$F$42,IF(Z711="energia elektryczna",AH711*0))</f>
        <v>0</v>
      </c>
      <c r="AS711" s="20" t="b">
        <f>IF(Z711="gaz",AH711*'lista, wskaźniki'!$F$43,IF(Z711="energia elektryczna",AH711*0))</f>
        <v>0</v>
      </c>
      <c r="AT711" s="20" t="b">
        <f>IF(Z711="gaz",AH711*'lista, wskaźniki'!$F$44,IF(Z711="energia elektryczna",AH711*0))</f>
        <v>0</v>
      </c>
      <c r="AU711" s="20">
        <f>AI711*1/3.6*'lista, wskaźniki'!$F$21</f>
        <v>0</v>
      </c>
      <c r="AV711" s="20">
        <f>AI711*'lista, wskaźniki'!$F$42</f>
        <v>0</v>
      </c>
      <c r="AW711" s="20">
        <f>AI711*'lista, wskaźniki'!$F$43</f>
        <v>0</v>
      </c>
      <c r="AX711" s="20">
        <f>AI711*'lista, wskaźniki'!$F$44</f>
        <v>0</v>
      </c>
      <c r="AY711" s="20">
        <f>AK711*'lista, wskaźniki'!$F$26</f>
        <v>0</v>
      </c>
      <c r="AZ711" s="20">
        <f t="shared" si="323"/>
        <v>0</v>
      </c>
      <c r="BA711" s="20">
        <f t="shared" si="324"/>
        <v>0</v>
      </c>
      <c r="BB711" s="20">
        <f t="shared" si="325"/>
        <v>0</v>
      </c>
      <c r="BC711" s="20">
        <f t="shared" si="326"/>
        <v>0</v>
      </c>
      <c r="BD711" s="941"/>
      <c r="BE711" s="941"/>
      <c r="BF711" s="941"/>
      <c r="BG711" s="941"/>
      <c r="BH711" s="20"/>
      <c r="BI711" s="941"/>
      <c r="BJ711" s="20"/>
      <c r="BK711" s="1176"/>
      <c r="BL711" s="20"/>
      <c r="BM711" s="20"/>
      <c r="BN711" s="20"/>
      <c r="BO711" s="20"/>
      <c r="BP711" s="20"/>
      <c r="BQ711" s="20"/>
      <c r="BR711" s="20"/>
      <c r="BS711" s="1005"/>
      <c r="BT711" s="1005"/>
      <c r="BU711" s="1005"/>
      <c r="BV711" s="1005"/>
      <c r="BW711" s="1005"/>
      <c r="BX711" s="1005"/>
      <c r="BY711" s="1008"/>
      <c r="CA711" s="365" t="b">
        <f t="shared" si="327"/>
        <v>0</v>
      </c>
      <c r="CB711" s="365" t="b">
        <f t="shared" si="328"/>
        <v>0</v>
      </c>
      <c r="CC711" s="365" t="b">
        <f t="shared" si="329"/>
        <v>0</v>
      </c>
      <c r="CD711" s="365">
        <f t="shared" si="330"/>
        <v>0</v>
      </c>
      <c r="CE711" s="365" t="b">
        <f t="shared" si="331"/>
        <v>0</v>
      </c>
      <c r="CF711" s="365" t="b">
        <f t="shared" si="332"/>
        <v>0</v>
      </c>
      <c r="CG711" s="365" t="b">
        <f t="shared" si="333"/>
        <v>0</v>
      </c>
      <c r="CH711" s="365">
        <f t="shared" si="334"/>
        <v>0</v>
      </c>
      <c r="CI711" s="72" t="b">
        <f t="shared" si="335"/>
        <v>0</v>
      </c>
      <c r="CJ711" s="72" t="b">
        <f t="shared" si="336"/>
        <v>0</v>
      </c>
      <c r="CK711" s="72" t="b">
        <f t="shared" si="337"/>
        <v>0</v>
      </c>
      <c r="CL711" s="72">
        <f t="shared" si="338"/>
        <v>0</v>
      </c>
      <c r="CM711" s="72" t="b">
        <f t="shared" si="339"/>
        <v>0</v>
      </c>
      <c r="CN711" s="72" t="b">
        <f t="shared" si="340"/>
        <v>0</v>
      </c>
      <c r="CP711" s="13">
        <f t="shared" si="341"/>
        <v>0</v>
      </c>
      <c r="CQ711" s="13" t="b">
        <f t="shared" si="342"/>
        <v>0</v>
      </c>
      <c r="CR711" s="13" t="b">
        <f t="shared" si="343"/>
        <v>0</v>
      </c>
      <c r="CS711" s="13" t="b">
        <f t="shared" si="320"/>
        <v>0</v>
      </c>
      <c r="CT711" s="13" t="b">
        <f t="shared" si="348"/>
        <v>0</v>
      </c>
      <c r="CU711" s="13" t="b">
        <f t="shared" si="321"/>
        <v>0</v>
      </c>
      <c r="CV711" s="13" t="b">
        <f t="shared" si="344"/>
        <v>0</v>
      </c>
      <c r="CW711" s="13" t="b">
        <f t="shared" si="345"/>
        <v>0</v>
      </c>
      <c r="CX711" s="13" t="b">
        <f t="shared" si="346"/>
        <v>0</v>
      </c>
      <c r="CY711" s="13" t="b">
        <f t="shared" si="347"/>
        <v>0</v>
      </c>
    </row>
    <row r="712" spans="1:103" ht="15" thickBot="1">
      <c r="A712" s="933"/>
      <c r="B712" s="942"/>
      <c r="C712" s="942"/>
      <c r="D712" s="942"/>
      <c r="E712" s="942"/>
      <c r="F712" s="942"/>
      <c r="G712" s="942"/>
      <c r="H712" s="942"/>
      <c r="I712" s="942"/>
      <c r="J712" s="942"/>
      <c r="K712" s="942"/>
      <c r="L712" s="942"/>
      <c r="M712" s="942"/>
      <c r="N712" s="942"/>
      <c r="O712" s="176"/>
      <c r="P712" s="942"/>
      <c r="Q712" s="942"/>
      <c r="R712" s="942"/>
      <c r="S712" s="942"/>
      <c r="T712" s="942"/>
      <c r="U712" s="942"/>
      <c r="V712" s="942"/>
      <c r="W712" s="21"/>
      <c r="X712" s="21"/>
      <c r="Y712" s="21"/>
      <c r="Z712" s="21"/>
      <c r="AA712" s="21" t="s">
        <v>37</v>
      </c>
      <c r="AB712" s="55"/>
      <c r="AC712" s="55"/>
      <c r="AD712" s="21"/>
      <c r="AE712" s="942"/>
      <c r="AF712" s="334">
        <f t="shared" si="322"/>
        <v>0</v>
      </c>
      <c r="AG712" s="272">
        <f>IF(R712="kompletna",Q712*J712*0.0036*'lista, wskaźniki'!$F$13, IF(R712="częściowa",Q712*J712*0.0036*'lista, wskaźniki'!$F$14, IF(R712="brak",Q712*J712*0.0036*'lista, wskaźniki'!$F$15,)))</f>
        <v>0</v>
      </c>
      <c r="AH712" s="334">
        <f>IF(Y712="inne",K712*'lista, wskaźniki'!$E$35,IF(Y712="to samo źródło",0,IF(Y712=0,0)))</f>
        <v>0</v>
      </c>
      <c r="AI712" s="334" t="b">
        <f>IF(AA712="gaz z sieci",AC712*'lista, wskaźniki'!$D$21)</f>
        <v>0</v>
      </c>
      <c r="AJ712" s="272">
        <f>IF(AA712="węgiel",AB712*'lista, wskaźniki'!$D$20, IF('Sektor mieszkaniowy'!AA712="drewno",'Sektor mieszkaniowy'!AB712*'lista, wskaźniki'!$D$22,IF('Sektor mieszkaniowy'!AA712="pellet",AB712*'lista, wskaźniki'!$D$23,IF('Sektor mieszkaniowy'!AA712="gaz z sieci",AB712*'lista, wskaźniki'!$D$21,IF('Sektor mieszkaniowy'!AA712="olej opałowy",'Sektor mieszkaniowy'!AB712*'lista, wskaźniki'!$D$24)))))</f>
        <v>0</v>
      </c>
      <c r="AK712" s="1003"/>
      <c r="AL712" s="942"/>
      <c r="AM712" s="20">
        <f>IF(AA712="węgiel",AF712*1/3.6*'lista, wskaźniki'!$F$20,IF(AA712="drewno",AF712*1/3.6*'lista, wskaźniki'!$F$22,IF(AA712="pellet",AF712*1/3.6*'lista, wskaźniki'!$F$23,IF(AA712="gaz z sieci",AF712*1/3.6*'lista, wskaźniki'!$F$21,IF(AA712="olej opałowy",AF712*1/3.6*'lista, wskaźniki'!$F$24,0)))))</f>
        <v>0</v>
      </c>
      <c r="AN712" s="20">
        <f>IF(AA712="węgiel",AF712*'lista, wskaźniki'!$E$42,IF(AA712="drewno",AF712*'lista, wskaźniki'!$G$42,IF(AA712="pellet",AF712*'lista, wskaźniki'!$H$42,IF(AA712="gaz z sieci",AF712*'lista, wskaźniki'!$F$42,IF(AA712="olej opałowy",AF712*'lista, wskaźniki'!$I$42,0)))))</f>
        <v>0</v>
      </c>
      <c r="AO712" s="20">
        <f>IF(AA712="węgiel",AF712*'lista, wskaźniki'!$E$43,IF(AA712="drewno",AF712*'lista, wskaźniki'!$G$43,IF(AA712="pellet",AF712*'lista, wskaźniki'!$H$43,IF(AA712="gaz z sieci",AF712*'lista, wskaźniki'!$F$43,IF(AA712="olej opałowy",AF712*'lista, wskaźniki'!$I$43,0)))))</f>
        <v>0</v>
      </c>
      <c r="AP712" s="20">
        <f>IF(AA712="węgiel",AF712*'lista, wskaźniki'!$E$44,IF(AA712="drewno",AF712*'lista, wskaźniki'!$G$44,IF(AA712="pellet",AF712*'lista, wskaźniki'!$H$44,IF(AA712="gaz z sieci",AF712*'lista, wskaźniki'!$F$44,IF(AA712="olej opałowy",AF712*'lista, wskaźniki'!$I$44,0)))))</f>
        <v>0</v>
      </c>
      <c r="AQ712" s="20" t="b">
        <f>IF(Z712="gaz",AH712*1/3.6*'lista, wskaźniki'!$F$21,IF(Z712="energia elektryczna",AH712*1/3.6*'lista, wskaźniki'!$F$26))</f>
        <v>0</v>
      </c>
      <c r="AR712" s="20" t="b">
        <f>IF(Z712="gaz",AH712*'lista, wskaźniki'!$F$42,IF(Z712="energia elektryczna",AH712*0))</f>
        <v>0</v>
      </c>
      <c r="AS712" s="20" t="b">
        <f>IF(Z712="gaz",AH712*'lista, wskaźniki'!$F$43,IF(Z712="energia elektryczna",AH712*0))</f>
        <v>0</v>
      </c>
      <c r="AT712" s="20" t="b">
        <f>IF(Z712="gaz",AH712*'lista, wskaźniki'!$F$44,IF(Z712="energia elektryczna",AH712*0))</f>
        <v>0</v>
      </c>
      <c r="AU712" s="20">
        <f>AI712*1/3.6*'lista, wskaźniki'!$F$21</f>
        <v>0</v>
      </c>
      <c r="AV712" s="20">
        <f>AI712*'lista, wskaźniki'!$F$42</f>
        <v>0</v>
      </c>
      <c r="AW712" s="20">
        <f>AI712*'lista, wskaźniki'!$F$43</f>
        <v>0</v>
      </c>
      <c r="AX712" s="20">
        <f>AI712*'lista, wskaźniki'!$F$44</f>
        <v>0</v>
      </c>
      <c r="AY712" s="20">
        <f>AK712*'lista, wskaźniki'!$F$26</f>
        <v>0</v>
      </c>
      <c r="AZ712" s="20">
        <f t="shared" si="323"/>
        <v>0</v>
      </c>
      <c r="BA712" s="20">
        <f t="shared" si="324"/>
        <v>0</v>
      </c>
      <c r="BB712" s="20">
        <f t="shared" si="325"/>
        <v>0</v>
      </c>
      <c r="BC712" s="20">
        <f t="shared" si="326"/>
        <v>0</v>
      </c>
      <c r="BD712" s="942"/>
      <c r="BE712" s="942"/>
      <c r="BF712" s="942"/>
      <c r="BG712" s="942"/>
      <c r="BH712" s="21"/>
      <c r="BI712" s="942"/>
      <c r="BJ712" s="21"/>
      <c r="BK712" s="1177"/>
      <c r="BL712" s="21"/>
      <c r="BM712" s="21"/>
      <c r="BN712" s="21"/>
      <c r="BO712" s="21"/>
      <c r="BP712" s="21"/>
      <c r="BQ712" s="21"/>
      <c r="BR712" s="21"/>
      <c r="BS712" s="1006"/>
      <c r="BT712" s="1006"/>
      <c r="BU712" s="1006"/>
      <c r="BV712" s="1006"/>
      <c r="BW712" s="1006"/>
      <c r="BX712" s="1006"/>
      <c r="BY712" s="1009"/>
      <c r="CA712" s="365" t="b">
        <f t="shared" si="327"/>
        <v>0</v>
      </c>
      <c r="CB712" s="365" t="b">
        <f t="shared" si="328"/>
        <v>0</v>
      </c>
      <c r="CC712" s="365" t="b">
        <f t="shared" si="329"/>
        <v>0</v>
      </c>
      <c r="CD712" s="365" t="b">
        <f t="shared" si="330"/>
        <v>0</v>
      </c>
      <c r="CE712" s="365">
        <f t="shared" si="331"/>
        <v>0</v>
      </c>
      <c r="CF712" s="365" t="b">
        <f t="shared" si="332"/>
        <v>0</v>
      </c>
      <c r="CG712" s="365" t="b">
        <f t="shared" si="333"/>
        <v>0</v>
      </c>
      <c r="CH712" s="365" t="b">
        <f t="shared" si="334"/>
        <v>0</v>
      </c>
      <c r="CI712" s="72" t="b">
        <f t="shared" si="335"/>
        <v>0</v>
      </c>
      <c r="CJ712" s="72" t="b">
        <f t="shared" si="336"/>
        <v>0</v>
      </c>
      <c r="CK712" s="72" t="b">
        <f t="shared" si="337"/>
        <v>0</v>
      </c>
      <c r="CL712" s="72">
        <f t="shared" si="338"/>
        <v>0</v>
      </c>
      <c r="CM712" s="72">
        <f t="shared" si="339"/>
        <v>0</v>
      </c>
      <c r="CN712" s="72" t="b">
        <f t="shared" si="340"/>
        <v>0</v>
      </c>
      <c r="CP712" s="13">
        <f t="shared" si="341"/>
        <v>0</v>
      </c>
      <c r="CQ712" s="13" t="b">
        <f t="shared" si="342"/>
        <v>0</v>
      </c>
      <c r="CR712" s="13" t="b">
        <f t="shared" si="343"/>
        <v>0</v>
      </c>
      <c r="CS712" s="13" t="b">
        <f t="shared" si="320"/>
        <v>0</v>
      </c>
      <c r="CT712" s="13" t="b">
        <f t="shared" si="348"/>
        <v>0</v>
      </c>
      <c r="CU712" s="13" t="b">
        <f t="shared" si="321"/>
        <v>0</v>
      </c>
      <c r="CV712" s="13" t="b">
        <f t="shared" si="344"/>
        <v>0</v>
      </c>
      <c r="CW712" s="13" t="b">
        <f t="shared" si="345"/>
        <v>0</v>
      </c>
      <c r="CX712" s="13" t="b">
        <f t="shared" si="346"/>
        <v>0</v>
      </c>
      <c r="CY712" s="13" t="b">
        <f t="shared" si="347"/>
        <v>0</v>
      </c>
    </row>
    <row r="713" spans="1:103" ht="15" thickBot="1">
      <c r="A713" s="931">
        <v>143</v>
      </c>
      <c r="B713" s="940" t="s">
        <v>239</v>
      </c>
      <c r="C713" s="940" t="s">
        <v>241</v>
      </c>
      <c r="D713" s="940" t="s">
        <v>1</v>
      </c>
      <c r="E713" s="940" t="s">
        <v>5</v>
      </c>
      <c r="F713" s="940"/>
      <c r="G713" s="940"/>
      <c r="H713" s="940"/>
      <c r="I713" s="940" t="s">
        <v>11</v>
      </c>
      <c r="J713" s="940"/>
      <c r="K713" s="940"/>
      <c r="L713" s="940" t="s">
        <v>16</v>
      </c>
      <c r="M713" s="940">
        <v>100</v>
      </c>
      <c r="N713" s="940" t="s">
        <v>17</v>
      </c>
      <c r="O713" s="174"/>
      <c r="P713" s="940" t="s">
        <v>17</v>
      </c>
      <c r="Q713" s="940">
        <f>IF(I713="&lt;1966",'lista, wskaźniki'!$G$4,IF(I713="1967-1985",'lista, wskaźniki'!$G$5,IF(I713="1986-1992",'lista, wskaźniki'!$G$6,IF(I713="1993-1996",'lista, wskaźniki'!$G$7,IF(I713="&gt;1997",'lista, wskaźniki'!$G$8,IF(I713=0,'lista, wskaźniki'!$G$4))))))</f>
        <v>250</v>
      </c>
      <c r="R713" s="940" t="s">
        <v>23</v>
      </c>
      <c r="S713" s="940" t="s">
        <v>31</v>
      </c>
      <c r="T713" s="940"/>
      <c r="U713" s="940"/>
      <c r="V713" s="940"/>
      <c r="W713" s="20" t="s">
        <v>36</v>
      </c>
      <c r="X713" s="19" t="s">
        <v>39</v>
      </c>
      <c r="Y713" s="19" t="s">
        <v>24</v>
      </c>
      <c r="Z713" s="19" t="s">
        <v>40</v>
      </c>
      <c r="AA713" s="19" t="s">
        <v>35</v>
      </c>
      <c r="AB713" s="54"/>
      <c r="AC713" s="54"/>
      <c r="AD713" s="19"/>
      <c r="AE713" s="940">
        <v>12</v>
      </c>
      <c r="AF713" s="334">
        <f t="shared" si="322"/>
        <v>0</v>
      </c>
      <c r="AG713" s="272">
        <f>IF(R713="kompletna",Q713*J713*0.0036*'lista, wskaźniki'!$F$13, IF(R713="częściowa",Q713*J713*0.0036*'lista, wskaźniki'!$F$14, IF(R713="brak",Q713*J713*0.0036*'lista, wskaźniki'!$F$15,)))</f>
        <v>0</v>
      </c>
      <c r="AH713" s="334">
        <f>IF(Y713="inne",K713*'lista, wskaźniki'!$E$35,IF(Y713="to samo źródło",0,IF(Y713=0,0)))</f>
        <v>0</v>
      </c>
      <c r="AI713" s="334" t="b">
        <f>IF(AA713="gaz z sieci",AC713*'lista, wskaźniki'!$D$21)</f>
        <v>0</v>
      </c>
      <c r="AJ713" s="272">
        <f>IF(AA713="węgiel",AB713*'lista, wskaźniki'!$D$20, IF('Sektor mieszkaniowy'!AA713="drewno",'Sektor mieszkaniowy'!AB713*'lista, wskaźniki'!$D$22,IF('Sektor mieszkaniowy'!AA713="pellet",AB713*'lista, wskaźniki'!$D$23,IF('Sektor mieszkaniowy'!AA713="gaz z sieci",AB713*'lista, wskaźniki'!$D$21,IF('Sektor mieszkaniowy'!AA713="olej opałowy",'Sektor mieszkaniowy'!AB713*'lista, wskaźniki'!$D$24)))))</f>
        <v>0</v>
      </c>
      <c r="AK713" s="1001">
        <v>3.6</v>
      </c>
      <c r="AL713" s="940">
        <v>2040</v>
      </c>
      <c r="AM713" s="20">
        <f>IF(AA713="węgiel",AF713*1/3.6*'lista, wskaźniki'!$F$20,IF(AA713="drewno",AF713*1/3.6*'lista, wskaźniki'!$F$22,IF(AA713="pellet",AF713*1/3.6*'lista, wskaźniki'!$F$23,IF(AA713="gaz z sieci",AF713*1/3.6*'lista, wskaźniki'!$F$21,IF(AA713="olej opałowy",AF713*1/3.6*'lista, wskaźniki'!$F$24,0)))))</f>
        <v>0</v>
      </c>
      <c r="AN713" s="20">
        <f>IF(AA713="węgiel",AF713*'lista, wskaźniki'!$E$42,IF(AA713="drewno",AF713*'lista, wskaźniki'!$G$42,IF(AA713="pellet",AF713*'lista, wskaźniki'!$H$42,IF(AA713="gaz z sieci",AF713*'lista, wskaźniki'!$F$42,IF(AA713="olej opałowy",AF713*'lista, wskaźniki'!$I$42,0)))))</f>
        <v>0</v>
      </c>
      <c r="AO713" s="20">
        <f>IF(AA713="węgiel",AF713*'lista, wskaźniki'!$E$43,IF(AA713="drewno",AF713*'lista, wskaźniki'!$G$43,IF(AA713="pellet",AF713*'lista, wskaźniki'!$H$43,IF(AA713="gaz z sieci",AF713*'lista, wskaźniki'!$F$43,IF(AA713="olej opałowy",AF713*'lista, wskaźniki'!$I$43,0)))))</f>
        <v>0</v>
      </c>
      <c r="AP713" s="20">
        <f>IF(AA713="węgiel",AF713*'lista, wskaźniki'!$E$44,IF(AA713="drewno",AF713*'lista, wskaźniki'!$G$44,IF(AA713="pellet",AF713*'lista, wskaźniki'!$H$44,IF(AA713="gaz z sieci",AF713*'lista, wskaźniki'!$F$44,IF(AA713="olej opałowy",AF713*'lista, wskaźniki'!$I$44,0)))))</f>
        <v>0</v>
      </c>
      <c r="AQ713" s="360">
        <f>IF(Z713="gaz",AH713*1/3.6*'lista, wskaźniki'!$F$21,IF(Z713="energia elektryczna",AH713*1/3.6*'lista, wskaźniki'!$F$26))</f>
        <v>0</v>
      </c>
      <c r="AR713" s="20">
        <f>IF(Z713="gaz",AH713*'lista, wskaźniki'!$F$42,IF(Z713="energia elektryczna",AH713*0))</f>
        <v>0</v>
      </c>
      <c r="AS713" s="20">
        <f>IF(Z713="gaz",AH713*'lista, wskaźniki'!$F$43,IF(Z713="energia elektryczna",AH713*0))</f>
        <v>0</v>
      </c>
      <c r="AT713" s="20">
        <f>IF(Z713="gaz",AH713*'lista, wskaźniki'!$F$44,IF(Z713="energia elektryczna",AH713*0))</f>
        <v>0</v>
      </c>
      <c r="AU713" s="20">
        <f>AI713*1/3.6*'lista, wskaźniki'!$F$21</f>
        <v>0</v>
      </c>
      <c r="AV713" s="20">
        <f>AI713*'lista, wskaźniki'!$F$42</f>
        <v>0</v>
      </c>
      <c r="AW713" s="20">
        <f>AI713*'lista, wskaźniki'!$F$43</f>
        <v>0</v>
      </c>
      <c r="AX713" s="20">
        <f>AI713*'lista, wskaźniki'!$F$44</f>
        <v>0</v>
      </c>
      <c r="AY713" s="20">
        <f>AK713*'lista, wskaźniki'!$F$26</f>
        <v>3.2040000000000002</v>
      </c>
      <c r="AZ713" s="20">
        <f t="shared" si="323"/>
        <v>3.2040000000000002</v>
      </c>
      <c r="BA713" s="20">
        <f t="shared" si="324"/>
        <v>0</v>
      </c>
      <c r="BB713" s="20">
        <f t="shared" si="325"/>
        <v>0</v>
      </c>
      <c r="BC713" s="20">
        <f t="shared" si="326"/>
        <v>0</v>
      </c>
      <c r="BD713" s="940"/>
      <c r="BE713" s="940" t="s">
        <v>16</v>
      </c>
      <c r="BF713" s="940" t="s">
        <v>16</v>
      </c>
      <c r="BG713" s="940"/>
      <c r="BH713" s="19"/>
      <c r="BI713" s="940" t="s">
        <v>16</v>
      </c>
      <c r="BJ713" s="19" t="s">
        <v>52</v>
      </c>
      <c r="BK713" s="940" t="s">
        <v>17</v>
      </c>
      <c r="BL713" s="19"/>
      <c r="BM713" s="19"/>
      <c r="BN713" s="19"/>
      <c r="BO713" s="19" t="s">
        <v>57</v>
      </c>
      <c r="BP713" s="19" t="s">
        <v>52</v>
      </c>
      <c r="BQ713" s="19" t="s">
        <v>120</v>
      </c>
      <c r="BR713" s="19">
        <v>1</v>
      </c>
      <c r="BS713" s="1004"/>
      <c r="BT713" s="1004"/>
      <c r="BU713" s="1004">
        <v>150</v>
      </c>
      <c r="BV713" s="1004"/>
      <c r="BW713" s="1004"/>
      <c r="BX713" s="1004">
        <v>750</v>
      </c>
      <c r="BY713" s="1007"/>
      <c r="CA713" s="365">
        <f t="shared" si="327"/>
        <v>0</v>
      </c>
      <c r="CB713" s="365" t="b">
        <f t="shared" si="328"/>
        <v>0</v>
      </c>
      <c r="CC713" s="365" t="b">
        <f t="shared" si="329"/>
        <v>0</v>
      </c>
      <c r="CD713" s="365" t="b">
        <f t="shared" si="330"/>
        <v>0</v>
      </c>
      <c r="CE713" s="365" t="b">
        <f t="shared" si="331"/>
        <v>0</v>
      </c>
      <c r="CF713" s="365" t="b">
        <f t="shared" si="332"/>
        <v>0</v>
      </c>
      <c r="CG713" s="365">
        <f t="shared" si="333"/>
        <v>0</v>
      </c>
      <c r="CH713" s="365" t="b">
        <f t="shared" si="334"/>
        <v>0</v>
      </c>
      <c r="CI713" s="72">
        <f t="shared" si="335"/>
        <v>0</v>
      </c>
      <c r="CJ713" s="72" t="b">
        <f t="shared" si="336"/>
        <v>0</v>
      </c>
      <c r="CK713" s="72" t="b">
        <f t="shared" si="337"/>
        <v>0</v>
      </c>
      <c r="CL713" s="72">
        <f t="shared" si="338"/>
        <v>0</v>
      </c>
      <c r="CM713" s="72" t="b">
        <f t="shared" si="339"/>
        <v>0</v>
      </c>
      <c r="CN713" s="72">
        <f t="shared" si="340"/>
        <v>0</v>
      </c>
      <c r="CP713" s="13" t="b">
        <f t="shared" si="341"/>
        <v>0</v>
      </c>
      <c r="CQ713" s="13">
        <f t="shared" si="342"/>
        <v>0</v>
      </c>
      <c r="CR713" s="13">
        <f t="shared" si="343"/>
        <v>0</v>
      </c>
      <c r="CS713" s="13">
        <f t="shared" si="320"/>
        <v>0</v>
      </c>
      <c r="CT713" s="13" t="b">
        <f t="shared" si="348"/>
        <v>0</v>
      </c>
      <c r="CU713" s="13">
        <f t="shared" si="321"/>
        <v>0</v>
      </c>
      <c r="CV713" s="13" t="b">
        <f t="shared" si="344"/>
        <v>0</v>
      </c>
      <c r="CW713" s="13">
        <f t="shared" si="345"/>
        <v>0</v>
      </c>
      <c r="CX713" s="13" t="b">
        <f t="shared" si="346"/>
        <v>0</v>
      </c>
      <c r="CY713" s="13">
        <f t="shared" si="347"/>
        <v>0</v>
      </c>
    </row>
    <row r="714" spans="1:103" ht="15" thickBot="1">
      <c r="A714" s="932"/>
      <c r="B714" s="941"/>
      <c r="C714" s="941"/>
      <c r="D714" s="941"/>
      <c r="E714" s="941"/>
      <c r="F714" s="941"/>
      <c r="G714" s="941"/>
      <c r="H714" s="941"/>
      <c r="I714" s="941"/>
      <c r="J714" s="941"/>
      <c r="K714" s="941"/>
      <c r="L714" s="941"/>
      <c r="M714" s="941"/>
      <c r="N714" s="941"/>
      <c r="O714" s="175"/>
      <c r="P714" s="941"/>
      <c r="Q714" s="941"/>
      <c r="R714" s="941"/>
      <c r="S714" s="941"/>
      <c r="T714" s="941"/>
      <c r="U714" s="941"/>
      <c r="V714" s="941"/>
      <c r="W714" s="20"/>
      <c r="X714" s="20"/>
      <c r="Y714" s="20"/>
      <c r="Z714" s="20"/>
      <c r="AA714" s="20" t="s">
        <v>36</v>
      </c>
      <c r="AB714" s="22">
        <v>18</v>
      </c>
      <c r="AC714" s="22"/>
      <c r="AD714" s="20"/>
      <c r="AE714" s="941"/>
      <c r="AF714" s="334">
        <f t="shared" si="322"/>
        <v>280.8</v>
      </c>
      <c r="AG714" s="272">
        <f>IF(R714="kompletna",Q714*J714*0.0036*'lista, wskaźniki'!$F$13, IF(R714="częściowa",Q714*J714*0.0036*'lista, wskaźniki'!$F$14, IF(R714="brak",Q714*J714*0.0036*'lista, wskaźniki'!$F$15,)))</f>
        <v>0</v>
      </c>
      <c r="AH714" s="334">
        <f>IF(Y714="inne",K714*'lista, wskaźniki'!$E$35,IF(Y714="to samo źródło",0,IF(Y714=0,0)))</f>
        <v>0</v>
      </c>
      <c r="AI714" s="334" t="b">
        <f>IF(AA714="gaz z sieci",AC714*'lista, wskaźniki'!$D$21)</f>
        <v>0</v>
      </c>
      <c r="AJ714" s="272">
        <f>IF(AA714="węgiel",AB714*'lista, wskaźniki'!$D$20, IF('Sektor mieszkaniowy'!AA714="drewno",'Sektor mieszkaniowy'!AB714*'lista, wskaźniki'!$D$22,IF('Sektor mieszkaniowy'!AA714="pellet",AB714*'lista, wskaźniki'!$D$23,IF('Sektor mieszkaniowy'!AA714="gaz z sieci",AB714*'lista, wskaźniki'!$D$21,IF('Sektor mieszkaniowy'!AA714="olej opałowy",'Sektor mieszkaniowy'!AB714*'lista, wskaźniki'!$D$24)))))</f>
        <v>280.8</v>
      </c>
      <c r="AK714" s="1002"/>
      <c r="AL714" s="941"/>
      <c r="AM714" s="20">
        <f>IF(AA714="węgiel",AF714*1/3.6*'lista, wskaźniki'!$F$20,IF(AA714="drewno",AF714*1/3.6*'lista, wskaźniki'!$F$22,IF(AA714="pellet",AF714*1/3.6*'lista, wskaźniki'!$F$23,IF(AA714="gaz z sieci",AF714*1/3.6*'lista, wskaźniki'!$F$21,IF(AA714="olej opałowy",AF714*1/3.6*'lista, wskaźniki'!$F$24,0)))))</f>
        <v>0</v>
      </c>
      <c r="AN714" s="20">
        <f>IF(AA714="węgiel",AF714*'lista, wskaźniki'!$E$42,IF(AA714="drewno",AF714*'lista, wskaźniki'!$G$42,IF(AA714="pellet",AF714*'lista, wskaźniki'!$H$42,IF(AA714="gaz z sieci",AF714*'lista, wskaźniki'!$F$42,IF(AA714="olej opałowy",AF714*'lista, wskaźniki'!$I$42,0)))))</f>
        <v>0.22744799999999998</v>
      </c>
      <c r="AO714" s="20">
        <f>IF(AA714="węgiel",AF714*'lista, wskaźniki'!$E$43,IF(AA714="drewno",AF714*'lista, wskaźniki'!$G$43,IF(AA714="pellet",AF714*'lista, wskaźniki'!$H$43,IF(AA714="gaz z sieci",AF714*'lista, wskaźniki'!$F$43,IF(AA714="olej opałowy",AF714*'lista, wskaźniki'!$I$43,0)))))</f>
        <v>0.22744799999999998</v>
      </c>
      <c r="AP714" s="20">
        <f>IF(AA714="węgiel",AF714*'lista, wskaźniki'!$E$44,IF(AA714="drewno",AF714*'lista, wskaźniki'!$G$44,IF(AA714="pellet",AF714*'lista, wskaźniki'!$H$44,IF(AA714="gaz z sieci",AF714*'lista, wskaźniki'!$F$44,IF(AA714="olej opałowy",AF714*'lista, wskaźniki'!$I$44,0)))))</f>
        <v>7.0199999999999999E-5</v>
      </c>
      <c r="AQ714" s="20" t="b">
        <f>IF(Z714="gaz",AH714*1/3.6*'lista, wskaźniki'!$F$21,IF(Z714="energia elektryczna",AH714*1/3.6*'lista, wskaźniki'!$F$26))</f>
        <v>0</v>
      </c>
      <c r="AR714" s="20" t="b">
        <f>IF(Z714="gaz",AH714*'lista, wskaźniki'!$F$42,IF(Z714="energia elektryczna",AH714*0))</f>
        <v>0</v>
      </c>
      <c r="AS714" s="20" t="b">
        <f>IF(Z714="gaz",AH714*'lista, wskaźniki'!$F$43,IF(Z714="energia elektryczna",AH714*0))</f>
        <v>0</v>
      </c>
      <c r="AT714" s="20" t="b">
        <f>IF(Z714="gaz",AH714*'lista, wskaźniki'!$F$44,IF(Z714="energia elektryczna",AH714*0))</f>
        <v>0</v>
      </c>
      <c r="AU714" s="20">
        <f>AI714*1/3.6*'lista, wskaźniki'!$F$21</f>
        <v>0</v>
      </c>
      <c r="AV714" s="20">
        <f>AI714*'lista, wskaźniki'!$F$42</f>
        <v>0</v>
      </c>
      <c r="AW714" s="20">
        <f>AI714*'lista, wskaźniki'!$F$43</f>
        <v>0</v>
      </c>
      <c r="AX714" s="20">
        <f>AI714*'lista, wskaźniki'!$F$44</f>
        <v>0</v>
      </c>
      <c r="AY714" s="20">
        <f>AK714*'lista, wskaźniki'!$F$26</f>
        <v>0</v>
      </c>
      <c r="AZ714" s="20">
        <f t="shared" si="323"/>
        <v>0</v>
      </c>
      <c r="BA714" s="20">
        <f t="shared" si="324"/>
        <v>0.22744799999999998</v>
      </c>
      <c r="BB714" s="20">
        <f t="shared" si="325"/>
        <v>0.22744799999999998</v>
      </c>
      <c r="BC714" s="20">
        <f t="shared" si="326"/>
        <v>7.0199999999999999E-5</v>
      </c>
      <c r="BD714" s="941"/>
      <c r="BE714" s="941"/>
      <c r="BF714" s="941"/>
      <c r="BG714" s="941"/>
      <c r="BH714" s="20"/>
      <c r="BI714" s="941"/>
      <c r="BJ714" s="20"/>
      <c r="BK714" s="941"/>
      <c r="BL714" s="20"/>
      <c r="BM714" s="20"/>
      <c r="BN714" s="20"/>
      <c r="BO714" s="20"/>
      <c r="BP714" s="20"/>
      <c r="BQ714" s="20"/>
      <c r="BR714" s="20"/>
      <c r="BS714" s="1005"/>
      <c r="BT714" s="1005"/>
      <c r="BU714" s="1005"/>
      <c r="BV714" s="1005"/>
      <c r="BW714" s="1005"/>
      <c r="BX714" s="1005"/>
      <c r="BY714" s="1008"/>
      <c r="CA714" s="365" t="b">
        <f t="shared" si="327"/>
        <v>0</v>
      </c>
      <c r="CB714" s="365">
        <f t="shared" si="328"/>
        <v>280.8</v>
      </c>
      <c r="CC714" s="365" t="b">
        <f t="shared" si="329"/>
        <v>0</v>
      </c>
      <c r="CD714" s="365" t="b">
        <f t="shared" si="330"/>
        <v>0</v>
      </c>
      <c r="CE714" s="365" t="b">
        <f t="shared" si="331"/>
        <v>0</v>
      </c>
      <c r="CF714" s="365" t="b">
        <f t="shared" si="332"/>
        <v>0</v>
      </c>
      <c r="CG714" s="365" t="b">
        <f t="shared" si="333"/>
        <v>0</v>
      </c>
      <c r="CH714" s="365" t="b">
        <f t="shared" si="334"/>
        <v>0</v>
      </c>
      <c r="CI714" s="72" t="b">
        <f t="shared" si="335"/>
        <v>0</v>
      </c>
      <c r="CJ714" s="72">
        <f t="shared" si="336"/>
        <v>280.8</v>
      </c>
      <c r="CK714" s="72" t="b">
        <f t="shared" si="337"/>
        <v>0</v>
      </c>
      <c r="CL714" s="72">
        <f t="shared" si="338"/>
        <v>0</v>
      </c>
      <c r="CM714" s="72" t="b">
        <f t="shared" si="339"/>
        <v>0</v>
      </c>
      <c r="CN714" s="72" t="b">
        <f t="shared" si="340"/>
        <v>0</v>
      </c>
      <c r="CP714" s="13">
        <f t="shared" si="341"/>
        <v>0</v>
      </c>
      <c r="CQ714" s="13" t="b">
        <f t="shared" si="342"/>
        <v>0</v>
      </c>
      <c r="CR714" s="13" t="b">
        <f t="shared" si="343"/>
        <v>0</v>
      </c>
      <c r="CS714" s="13" t="b">
        <f t="shared" ref="CS714:CS777" si="349">IF(R714="kompletna",CR714,IF(R714="częściowa",0.5*CR714,IF(R714="brak",0*CR714)))</f>
        <v>0</v>
      </c>
      <c r="CT714" s="13" t="b">
        <f t="shared" si="348"/>
        <v>0</v>
      </c>
      <c r="CU714" s="13" t="b">
        <f t="shared" si="321"/>
        <v>0</v>
      </c>
      <c r="CV714" s="13" t="b">
        <f t="shared" si="344"/>
        <v>0</v>
      </c>
      <c r="CW714" s="13" t="b">
        <f t="shared" si="345"/>
        <v>0</v>
      </c>
      <c r="CX714" s="13" t="b">
        <f t="shared" si="346"/>
        <v>0</v>
      </c>
      <c r="CY714" s="13" t="b">
        <f t="shared" si="347"/>
        <v>0</v>
      </c>
    </row>
    <row r="715" spans="1:103" ht="15" thickBot="1">
      <c r="A715" s="932"/>
      <c r="B715" s="941"/>
      <c r="C715" s="941"/>
      <c r="D715" s="941"/>
      <c r="E715" s="941"/>
      <c r="F715" s="941"/>
      <c r="G715" s="941"/>
      <c r="H715" s="941"/>
      <c r="I715" s="941"/>
      <c r="J715" s="941"/>
      <c r="K715" s="941"/>
      <c r="L715" s="941"/>
      <c r="M715" s="941"/>
      <c r="N715" s="941"/>
      <c r="O715" s="175"/>
      <c r="P715" s="941"/>
      <c r="Q715" s="941"/>
      <c r="R715" s="941"/>
      <c r="S715" s="941"/>
      <c r="T715" s="941"/>
      <c r="U715" s="941"/>
      <c r="V715" s="941"/>
      <c r="W715" s="20"/>
      <c r="X715" s="20"/>
      <c r="Y715" s="20"/>
      <c r="Z715" s="20"/>
      <c r="AA715" s="20" t="s">
        <v>50</v>
      </c>
      <c r="AB715" s="22"/>
      <c r="AC715" s="22"/>
      <c r="AD715" s="20"/>
      <c r="AE715" s="941"/>
      <c r="AF715" s="334">
        <f t="shared" si="322"/>
        <v>0</v>
      </c>
      <c r="AG715" s="272">
        <f>IF(R715="kompletna",Q715*J715*0.0036*'lista, wskaźniki'!$F$13, IF(R715="częściowa",Q715*J715*0.0036*'lista, wskaźniki'!$F$14, IF(R715="brak",Q715*J715*0.0036*'lista, wskaźniki'!$F$15,)))</f>
        <v>0</v>
      </c>
      <c r="AH715" s="334">
        <f>IF(Y715="inne",K715*'lista, wskaźniki'!$E$35,IF(Y715="to samo źródło",0,IF(Y715=0,0)))</f>
        <v>0</v>
      </c>
      <c r="AI715" s="334" t="b">
        <f>IF(AA715="gaz z sieci",AC715*'lista, wskaźniki'!$D$21)</f>
        <v>0</v>
      </c>
      <c r="AJ715" s="272">
        <f>IF(AA715="węgiel",AB715*'lista, wskaźniki'!$D$20, IF('Sektor mieszkaniowy'!AA715="drewno",'Sektor mieszkaniowy'!AB715*'lista, wskaźniki'!$D$22,IF('Sektor mieszkaniowy'!AA715="pellet",AB715*'lista, wskaźniki'!$D$23,IF('Sektor mieszkaniowy'!AA715="gaz z sieci",AB715*'lista, wskaźniki'!$D$21,IF('Sektor mieszkaniowy'!AA715="olej opałowy",'Sektor mieszkaniowy'!AB715*'lista, wskaźniki'!$D$24)))))</f>
        <v>0</v>
      </c>
      <c r="AK715" s="1002"/>
      <c r="AL715" s="941"/>
      <c r="AM715" s="20">
        <f>IF(AA715="węgiel",AF715*1/3.6*'lista, wskaźniki'!$F$20,IF(AA715="drewno",AF715*1/3.6*'lista, wskaźniki'!$F$22,IF(AA715="pellet",AF715*1/3.6*'lista, wskaźniki'!$F$23,IF(AA715="gaz z sieci",AF715*1/3.6*'lista, wskaźniki'!$F$21,IF(AA715="olej opałowy",AF715*1/3.6*'lista, wskaźniki'!$F$24,0)))))</f>
        <v>0</v>
      </c>
      <c r="AN715" s="20">
        <f>IF(AA715="węgiel",AF715*'lista, wskaźniki'!$E$42,IF(AA715="drewno",AF715*'lista, wskaźniki'!$G$42,IF(AA715="pellet",AF715*'lista, wskaźniki'!$H$42,IF(AA715="gaz z sieci",AF715*'lista, wskaźniki'!$F$42,IF(AA715="olej opałowy",AF715*'lista, wskaźniki'!$I$42,0)))))</f>
        <v>0</v>
      </c>
      <c r="AO715" s="20">
        <f>IF(AA715="węgiel",AF715*'lista, wskaźniki'!$E$43,IF(AA715="drewno",AF715*'lista, wskaźniki'!$G$43,IF(AA715="pellet",AF715*'lista, wskaźniki'!$H$43,IF(AA715="gaz z sieci",AF715*'lista, wskaźniki'!$F$43,IF(AA715="olej opałowy",AF715*'lista, wskaźniki'!$I$43,0)))))</f>
        <v>0</v>
      </c>
      <c r="AP715" s="20">
        <f>IF(AA715="węgiel",AF715*'lista, wskaźniki'!$E$44,IF(AA715="drewno",AF715*'lista, wskaźniki'!$G$44,IF(AA715="pellet",AF715*'lista, wskaźniki'!$H$44,IF(AA715="gaz z sieci",AF715*'lista, wskaźniki'!$F$44,IF(AA715="olej opałowy",AF715*'lista, wskaźniki'!$I$44,0)))))</f>
        <v>0</v>
      </c>
      <c r="AQ715" s="20" t="b">
        <f>IF(Z715="gaz",AH715*1/3.6*'lista, wskaźniki'!$F$21,IF(Z715="energia elektryczna",AH715*1/3.6*'lista, wskaźniki'!$F$26))</f>
        <v>0</v>
      </c>
      <c r="AR715" s="20" t="b">
        <f>IF(Z715="gaz",AH715*'lista, wskaźniki'!$F$42,IF(Z715="energia elektryczna",AH715*0))</f>
        <v>0</v>
      </c>
      <c r="AS715" s="20" t="b">
        <f>IF(Z715="gaz",AH715*'lista, wskaźniki'!$F$43,IF(Z715="energia elektryczna",AH715*0))</f>
        <v>0</v>
      </c>
      <c r="AT715" s="20" t="b">
        <f>IF(Z715="gaz",AH715*'lista, wskaźniki'!$F$44,IF(Z715="energia elektryczna",AH715*0))</f>
        <v>0</v>
      </c>
      <c r="AU715" s="20">
        <f>AI715*1/3.6*'lista, wskaźniki'!$F$21</f>
        <v>0</v>
      </c>
      <c r="AV715" s="20">
        <f>AI715*'lista, wskaźniki'!$F$42</f>
        <v>0</v>
      </c>
      <c r="AW715" s="20">
        <f>AI715*'lista, wskaźniki'!$F$43</f>
        <v>0</v>
      </c>
      <c r="AX715" s="20">
        <f>AI715*'lista, wskaźniki'!$F$44</f>
        <v>0</v>
      </c>
      <c r="AY715" s="20">
        <f>AK715*'lista, wskaźniki'!$F$26</f>
        <v>0</v>
      </c>
      <c r="AZ715" s="20">
        <f t="shared" si="323"/>
        <v>0</v>
      </c>
      <c r="BA715" s="20">
        <f t="shared" si="324"/>
        <v>0</v>
      </c>
      <c r="BB715" s="20">
        <f t="shared" si="325"/>
        <v>0</v>
      </c>
      <c r="BC715" s="20">
        <f t="shared" si="326"/>
        <v>0</v>
      </c>
      <c r="BD715" s="941"/>
      <c r="BE715" s="941"/>
      <c r="BF715" s="941"/>
      <c r="BG715" s="941"/>
      <c r="BH715" s="20"/>
      <c r="BI715" s="941"/>
      <c r="BJ715" s="20"/>
      <c r="BK715" s="941"/>
      <c r="BL715" s="20"/>
      <c r="BM715" s="20"/>
      <c r="BN715" s="20"/>
      <c r="BO715" s="20"/>
      <c r="BP715" s="20"/>
      <c r="BQ715" s="20"/>
      <c r="BR715" s="20"/>
      <c r="BS715" s="1005"/>
      <c r="BT715" s="1005"/>
      <c r="BU715" s="1005"/>
      <c r="BV715" s="1005"/>
      <c r="BW715" s="1005"/>
      <c r="BX715" s="1005"/>
      <c r="BY715" s="1008"/>
      <c r="CA715" s="365" t="b">
        <f t="shared" si="327"/>
        <v>0</v>
      </c>
      <c r="CB715" s="365" t="b">
        <f t="shared" si="328"/>
        <v>0</v>
      </c>
      <c r="CC715" s="365">
        <f t="shared" si="329"/>
        <v>0</v>
      </c>
      <c r="CD715" s="365" t="b">
        <f t="shared" si="330"/>
        <v>0</v>
      </c>
      <c r="CE715" s="365" t="b">
        <f t="shared" si="331"/>
        <v>0</v>
      </c>
      <c r="CF715" s="365" t="b">
        <f t="shared" si="332"/>
        <v>0</v>
      </c>
      <c r="CG715" s="365" t="b">
        <f t="shared" si="333"/>
        <v>0</v>
      </c>
      <c r="CH715" s="365" t="b">
        <f t="shared" si="334"/>
        <v>0</v>
      </c>
      <c r="CI715" s="72" t="b">
        <f t="shared" si="335"/>
        <v>0</v>
      </c>
      <c r="CJ715" s="72" t="b">
        <f t="shared" si="336"/>
        <v>0</v>
      </c>
      <c r="CK715" s="72">
        <f t="shared" si="337"/>
        <v>0</v>
      </c>
      <c r="CL715" s="72">
        <f t="shared" si="338"/>
        <v>0</v>
      </c>
      <c r="CM715" s="72" t="b">
        <f t="shared" si="339"/>
        <v>0</v>
      </c>
      <c r="CN715" s="72" t="b">
        <f t="shared" si="340"/>
        <v>0</v>
      </c>
      <c r="CP715" s="13">
        <f t="shared" si="341"/>
        <v>0</v>
      </c>
      <c r="CQ715" s="13" t="b">
        <f t="shared" si="342"/>
        <v>0</v>
      </c>
      <c r="CR715" s="13" t="b">
        <f t="shared" si="343"/>
        <v>0</v>
      </c>
      <c r="CS715" s="13" t="b">
        <f t="shared" si="349"/>
        <v>0</v>
      </c>
      <c r="CT715" s="13" t="b">
        <f t="shared" si="348"/>
        <v>0</v>
      </c>
      <c r="CU715" s="13" t="b">
        <f t="shared" si="321"/>
        <v>0</v>
      </c>
      <c r="CV715" s="13" t="b">
        <f t="shared" si="344"/>
        <v>0</v>
      </c>
      <c r="CW715" s="13" t="b">
        <f t="shared" si="345"/>
        <v>0</v>
      </c>
      <c r="CX715" s="13" t="b">
        <f t="shared" si="346"/>
        <v>0</v>
      </c>
      <c r="CY715" s="13" t="b">
        <f t="shared" si="347"/>
        <v>0</v>
      </c>
    </row>
    <row r="716" spans="1:103" ht="15" thickBot="1">
      <c r="A716" s="932"/>
      <c r="B716" s="941"/>
      <c r="C716" s="941"/>
      <c r="D716" s="941"/>
      <c r="E716" s="941"/>
      <c r="F716" s="941"/>
      <c r="G716" s="941"/>
      <c r="H716" s="941"/>
      <c r="I716" s="941"/>
      <c r="J716" s="941"/>
      <c r="K716" s="941"/>
      <c r="L716" s="941"/>
      <c r="M716" s="941"/>
      <c r="N716" s="941"/>
      <c r="O716" s="175"/>
      <c r="P716" s="941"/>
      <c r="Q716" s="941"/>
      <c r="R716" s="941"/>
      <c r="S716" s="941"/>
      <c r="T716" s="941"/>
      <c r="U716" s="941"/>
      <c r="V716" s="941"/>
      <c r="W716" s="20"/>
      <c r="X716" s="20"/>
      <c r="Y716" s="20"/>
      <c r="Z716" s="20"/>
      <c r="AA716" s="20" t="s">
        <v>38</v>
      </c>
      <c r="AB716" s="22"/>
      <c r="AC716" s="22"/>
      <c r="AD716" s="20"/>
      <c r="AE716" s="941"/>
      <c r="AF716" s="334">
        <f t="shared" si="322"/>
        <v>0</v>
      </c>
      <c r="AG716" s="272">
        <f>IF(R716="kompletna",Q716*J716*0.0036*'lista, wskaźniki'!$F$13, IF(R716="częściowa",Q716*J716*0.0036*'lista, wskaźniki'!$F$14, IF(R716="brak",Q716*J716*0.0036*'lista, wskaźniki'!$F$15,)))</f>
        <v>0</v>
      </c>
      <c r="AH716" s="334">
        <f>IF(Y716="inne",K716*'lista, wskaźniki'!$E$35,IF(Y716="to samo źródło",0,IF(Y716=0,0)))</f>
        <v>0</v>
      </c>
      <c r="AI716" s="334">
        <f>IF(AA716="gaz z sieci",AC716*'lista, wskaźniki'!$D$21)</f>
        <v>0</v>
      </c>
      <c r="AJ716" s="272">
        <f>IF(AA716="węgiel",AB716*'lista, wskaźniki'!$D$20, IF('Sektor mieszkaniowy'!AA716="drewno",'Sektor mieszkaniowy'!AB716*'lista, wskaźniki'!$D$22,IF('Sektor mieszkaniowy'!AA716="pellet",AB716*'lista, wskaźniki'!$D$23,IF('Sektor mieszkaniowy'!AA716="gaz z sieci",AB716*'lista, wskaźniki'!$D$21,IF('Sektor mieszkaniowy'!AA716="olej opałowy",'Sektor mieszkaniowy'!AB716*'lista, wskaźniki'!$D$24)))))</f>
        <v>0</v>
      </c>
      <c r="AK716" s="1002"/>
      <c r="AL716" s="941"/>
      <c r="AM716" s="20">
        <f>IF(AA716="węgiel",AF716*1/3.6*'lista, wskaźniki'!$F$20,IF(AA716="drewno",AF716*1/3.6*'lista, wskaźniki'!$F$22,IF(AA716="pellet",AF716*1/3.6*'lista, wskaźniki'!$F$23,IF(AA716="gaz z sieci",AF716*1/3.6*'lista, wskaźniki'!$F$21,IF(AA716="olej opałowy",AF716*1/3.6*'lista, wskaźniki'!$F$24,0)))))</f>
        <v>0</v>
      </c>
      <c r="AN716" s="20">
        <f>IF(AA716="węgiel",AF716*'lista, wskaźniki'!$E$42,IF(AA716="drewno",AF716*'lista, wskaźniki'!$G$42,IF(AA716="pellet",AF716*'lista, wskaźniki'!$H$42,IF(AA716="gaz z sieci",AF716*'lista, wskaźniki'!$F$42,IF(AA716="olej opałowy",AF716*'lista, wskaźniki'!$I$42,0)))))</f>
        <v>0</v>
      </c>
      <c r="AO716" s="20">
        <f>IF(AA716="węgiel",AF716*'lista, wskaźniki'!$E$43,IF(AA716="drewno",AF716*'lista, wskaźniki'!$G$43,IF(AA716="pellet",AF716*'lista, wskaźniki'!$H$43,IF(AA716="gaz z sieci",AF716*'lista, wskaźniki'!$F$43,IF(AA716="olej opałowy",AF716*'lista, wskaźniki'!$I$43,0)))))</f>
        <v>0</v>
      </c>
      <c r="AP716" s="20">
        <f>IF(AA716="węgiel",AF716*'lista, wskaźniki'!$E$44,IF(AA716="drewno",AF716*'lista, wskaźniki'!$G$44,IF(AA716="pellet",AF716*'lista, wskaźniki'!$H$44,IF(AA716="gaz z sieci",AF716*'lista, wskaźniki'!$F$44,IF(AA716="olej opałowy",AF716*'lista, wskaźniki'!$I$44,0)))))</f>
        <v>0</v>
      </c>
      <c r="AQ716" s="20" t="b">
        <f>IF(Z716="gaz",AH716*1/3.6*'lista, wskaźniki'!$F$21,IF(Z716="energia elektryczna",AH716*1/3.6*'lista, wskaźniki'!$F$26))</f>
        <v>0</v>
      </c>
      <c r="AR716" s="20" t="b">
        <f>IF(Z716="gaz",AH716*'lista, wskaźniki'!$F$42,IF(Z716="energia elektryczna",AH716*0))</f>
        <v>0</v>
      </c>
      <c r="AS716" s="20" t="b">
        <f>IF(Z716="gaz",AH716*'lista, wskaźniki'!$F$43,IF(Z716="energia elektryczna",AH716*0))</f>
        <v>0</v>
      </c>
      <c r="AT716" s="20" t="b">
        <f>IF(Z716="gaz",AH716*'lista, wskaźniki'!$F$44,IF(Z716="energia elektryczna",AH716*0))</f>
        <v>0</v>
      </c>
      <c r="AU716" s="20">
        <f>AI716*1/3.6*'lista, wskaźniki'!$F$21</f>
        <v>0</v>
      </c>
      <c r="AV716" s="20">
        <f>AI716*'lista, wskaźniki'!$F$42</f>
        <v>0</v>
      </c>
      <c r="AW716" s="20">
        <f>AI716*'lista, wskaźniki'!$F$43</f>
        <v>0</v>
      </c>
      <c r="AX716" s="20">
        <f>AI716*'lista, wskaźniki'!$F$44</f>
        <v>0</v>
      </c>
      <c r="AY716" s="20">
        <f>AK716*'lista, wskaźniki'!$F$26</f>
        <v>0</v>
      </c>
      <c r="AZ716" s="20">
        <f t="shared" si="323"/>
        <v>0</v>
      </c>
      <c r="BA716" s="20">
        <f t="shared" si="324"/>
        <v>0</v>
      </c>
      <c r="BB716" s="20">
        <f t="shared" si="325"/>
        <v>0</v>
      </c>
      <c r="BC716" s="20">
        <f t="shared" si="326"/>
        <v>0</v>
      </c>
      <c r="BD716" s="941"/>
      <c r="BE716" s="941"/>
      <c r="BF716" s="941"/>
      <c r="BG716" s="941"/>
      <c r="BH716" s="20"/>
      <c r="BI716" s="941"/>
      <c r="BJ716" s="20"/>
      <c r="BK716" s="941"/>
      <c r="BL716" s="20"/>
      <c r="BM716" s="20"/>
      <c r="BN716" s="20"/>
      <c r="BO716" s="20"/>
      <c r="BP716" s="20"/>
      <c r="BQ716" s="20"/>
      <c r="BR716" s="20"/>
      <c r="BS716" s="1005"/>
      <c r="BT716" s="1005"/>
      <c r="BU716" s="1005"/>
      <c r="BV716" s="1005"/>
      <c r="BW716" s="1005"/>
      <c r="BX716" s="1005"/>
      <c r="BY716" s="1008"/>
      <c r="CA716" s="365" t="b">
        <f t="shared" si="327"/>
        <v>0</v>
      </c>
      <c r="CB716" s="365" t="b">
        <f t="shared" si="328"/>
        <v>0</v>
      </c>
      <c r="CC716" s="365" t="b">
        <f t="shared" si="329"/>
        <v>0</v>
      </c>
      <c r="CD716" s="365">
        <f t="shared" si="330"/>
        <v>0</v>
      </c>
      <c r="CE716" s="365" t="b">
        <f t="shared" si="331"/>
        <v>0</v>
      </c>
      <c r="CF716" s="365" t="b">
        <f t="shared" si="332"/>
        <v>0</v>
      </c>
      <c r="CG716" s="365" t="b">
        <f t="shared" si="333"/>
        <v>0</v>
      </c>
      <c r="CH716" s="365">
        <f t="shared" si="334"/>
        <v>0</v>
      </c>
      <c r="CI716" s="72" t="b">
        <f t="shared" si="335"/>
        <v>0</v>
      </c>
      <c r="CJ716" s="72" t="b">
        <f t="shared" si="336"/>
        <v>0</v>
      </c>
      <c r="CK716" s="72" t="b">
        <f t="shared" si="337"/>
        <v>0</v>
      </c>
      <c r="CL716" s="72">
        <f t="shared" si="338"/>
        <v>0</v>
      </c>
      <c r="CM716" s="72" t="b">
        <f t="shared" si="339"/>
        <v>0</v>
      </c>
      <c r="CN716" s="72" t="b">
        <f t="shared" si="340"/>
        <v>0</v>
      </c>
      <c r="CP716" s="13">
        <f t="shared" si="341"/>
        <v>0</v>
      </c>
      <c r="CQ716" s="13" t="b">
        <f t="shared" si="342"/>
        <v>0</v>
      </c>
      <c r="CR716" s="13" t="b">
        <f t="shared" si="343"/>
        <v>0</v>
      </c>
      <c r="CS716" s="13" t="b">
        <f t="shared" si="349"/>
        <v>0</v>
      </c>
      <c r="CT716" s="13" t="b">
        <f t="shared" si="348"/>
        <v>0</v>
      </c>
      <c r="CU716" s="13" t="b">
        <f t="shared" si="321"/>
        <v>0</v>
      </c>
      <c r="CV716" s="13" t="b">
        <f t="shared" si="344"/>
        <v>0</v>
      </c>
      <c r="CW716" s="13" t="b">
        <f t="shared" si="345"/>
        <v>0</v>
      </c>
      <c r="CX716" s="13" t="b">
        <f t="shared" si="346"/>
        <v>0</v>
      </c>
      <c r="CY716" s="13" t="b">
        <f t="shared" si="347"/>
        <v>0</v>
      </c>
    </row>
    <row r="717" spans="1:103" ht="15" thickBot="1">
      <c r="A717" s="933"/>
      <c r="B717" s="942"/>
      <c r="C717" s="942"/>
      <c r="D717" s="942"/>
      <c r="E717" s="942"/>
      <c r="F717" s="942"/>
      <c r="G717" s="942"/>
      <c r="H717" s="942"/>
      <c r="I717" s="942"/>
      <c r="J717" s="942"/>
      <c r="K717" s="942"/>
      <c r="L717" s="942"/>
      <c r="M717" s="942"/>
      <c r="N717" s="942"/>
      <c r="O717" s="176"/>
      <c r="P717" s="942"/>
      <c r="Q717" s="942"/>
      <c r="R717" s="942"/>
      <c r="S717" s="942"/>
      <c r="T717" s="942"/>
      <c r="U717" s="942"/>
      <c r="V717" s="942"/>
      <c r="W717" s="21"/>
      <c r="X717" s="21"/>
      <c r="Y717" s="21"/>
      <c r="Z717" s="21"/>
      <c r="AA717" s="21" t="s">
        <v>37</v>
      </c>
      <c r="AB717" s="55"/>
      <c r="AC717" s="55"/>
      <c r="AD717" s="21"/>
      <c r="AE717" s="942"/>
      <c r="AF717" s="334">
        <f t="shared" si="322"/>
        <v>0</v>
      </c>
      <c r="AG717" s="272">
        <f>IF(R717="kompletna",Q717*J717*0.0036*'lista, wskaźniki'!$F$13, IF(R717="częściowa",Q717*J717*0.0036*'lista, wskaźniki'!$F$14, IF(R717="brak",Q717*J717*0.0036*'lista, wskaźniki'!$F$15,)))</f>
        <v>0</v>
      </c>
      <c r="AH717" s="334">
        <f>IF(Y717="inne",K717*'lista, wskaźniki'!$E$35,IF(Y717="to samo źródło",0,IF(Y717=0,0)))</f>
        <v>0</v>
      </c>
      <c r="AI717" s="334" t="b">
        <f>IF(AA717="gaz z sieci",AC717*'lista, wskaźniki'!$D$21)</f>
        <v>0</v>
      </c>
      <c r="AJ717" s="272">
        <f>IF(AA717="węgiel",AB717*'lista, wskaźniki'!$D$20, IF('Sektor mieszkaniowy'!AA717="drewno",'Sektor mieszkaniowy'!AB717*'lista, wskaźniki'!$D$22,IF('Sektor mieszkaniowy'!AA717="pellet",AB717*'lista, wskaźniki'!$D$23,IF('Sektor mieszkaniowy'!AA717="gaz z sieci",AB717*'lista, wskaźniki'!$D$21,IF('Sektor mieszkaniowy'!AA717="olej opałowy",'Sektor mieszkaniowy'!AB717*'lista, wskaźniki'!$D$24)))))</f>
        <v>0</v>
      </c>
      <c r="AK717" s="1003"/>
      <c r="AL717" s="942"/>
      <c r="AM717" s="20">
        <f>IF(AA717="węgiel",AF717*1/3.6*'lista, wskaźniki'!$F$20,IF(AA717="drewno",AF717*1/3.6*'lista, wskaźniki'!$F$22,IF(AA717="pellet",AF717*1/3.6*'lista, wskaźniki'!$F$23,IF(AA717="gaz z sieci",AF717*1/3.6*'lista, wskaźniki'!$F$21,IF(AA717="olej opałowy",AF717*1/3.6*'lista, wskaźniki'!$F$24,0)))))</f>
        <v>0</v>
      </c>
      <c r="AN717" s="20">
        <f>IF(AA717="węgiel",AF717*'lista, wskaźniki'!$E$42,IF(AA717="drewno",AF717*'lista, wskaźniki'!$G$42,IF(AA717="pellet",AF717*'lista, wskaźniki'!$H$42,IF(AA717="gaz z sieci",AF717*'lista, wskaźniki'!$F$42,IF(AA717="olej opałowy",AF717*'lista, wskaźniki'!$I$42,0)))))</f>
        <v>0</v>
      </c>
      <c r="AO717" s="20">
        <f>IF(AA717="węgiel",AF717*'lista, wskaźniki'!$E$43,IF(AA717="drewno",AF717*'lista, wskaźniki'!$G$43,IF(AA717="pellet",AF717*'lista, wskaźniki'!$H$43,IF(AA717="gaz z sieci",AF717*'lista, wskaźniki'!$F$43,IF(AA717="olej opałowy",AF717*'lista, wskaźniki'!$I$43,0)))))</f>
        <v>0</v>
      </c>
      <c r="AP717" s="20">
        <f>IF(AA717="węgiel",AF717*'lista, wskaźniki'!$E$44,IF(AA717="drewno",AF717*'lista, wskaźniki'!$G$44,IF(AA717="pellet",AF717*'lista, wskaźniki'!$H$44,IF(AA717="gaz z sieci",AF717*'lista, wskaźniki'!$F$44,IF(AA717="olej opałowy",AF717*'lista, wskaźniki'!$I$44,0)))))</f>
        <v>0</v>
      </c>
      <c r="AQ717" s="20" t="b">
        <f>IF(Z717="gaz",AH717*1/3.6*'lista, wskaźniki'!$F$21,IF(Z717="energia elektryczna",AH717*1/3.6*'lista, wskaźniki'!$F$26))</f>
        <v>0</v>
      </c>
      <c r="AR717" s="20" t="b">
        <f>IF(Z717="gaz",AH717*'lista, wskaźniki'!$F$42,IF(Z717="energia elektryczna",AH717*0))</f>
        <v>0</v>
      </c>
      <c r="AS717" s="20" t="b">
        <f>IF(Z717="gaz",AH717*'lista, wskaźniki'!$F$43,IF(Z717="energia elektryczna",AH717*0))</f>
        <v>0</v>
      </c>
      <c r="AT717" s="20" t="b">
        <f>IF(Z717="gaz",AH717*'lista, wskaźniki'!$F$44,IF(Z717="energia elektryczna",AH717*0))</f>
        <v>0</v>
      </c>
      <c r="AU717" s="20">
        <f>AI717*1/3.6*'lista, wskaźniki'!$F$21</f>
        <v>0</v>
      </c>
      <c r="AV717" s="20">
        <f>AI717*'lista, wskaźniki'!$F$42</f>
        <v>0</v>
      </c>
      <c r="AW717" s="20">
        <f>AI717*'lista, wskaźniki'!$F$43</f>
        <v>0</v>
      </c>
      <c r="AX717" s="20">
        <f>AI717*'lista, wskaźniki'!$F$44</f>
        <v>0</v>
      </c>
      <c r="AY717" s="20">
        <f>AK717*'lista, wskaźniki'!$F$26</f>
        <v>0</v>
      </c>
      <c r="AZ717" s="20">
        <f t="shared" si="323"/>
        <v>0</v>
      </c>
      <c r="BA717" s="20">
        <f t="shared" si="324"/>
        <v>0</v>
      </c>
      <c r="BB717" s="20">
        <f t="shared" si="325"/>
        <v>0</v>
      </c>
      <c r="BC717" s="20">
        <f t="shared" si="326"/>
        <v>0</v>
      </c>
      <c r="BD717" s="942"/>
      <c r="BE717" s="942"/>
      <c r="BF717" s="942"/>
      <c r="BG717" s="942"/>
      <c r="BH717" s="21"/>
      <c r="BI717" s="942"/>
      <c r="BJ717" s="21"/>
      <c r="BK717" s="942"/>
      <c r="BL717" s="21"/>
      <c r="BM717" s="21"/>
      <c r="BN717" s="21"/>
      <c r="BO717" s="21"/>
      <c r="BP717" s="21"/>
      <c r="BQ717" s="21"/>
      <c r="BR717" s="21"/>
      <c r="BS717" s="1006"/>
      <c r="BT717" s="1006"/>
      <c r="BU717" s="1006"/>
      <c r="BV717" s="1006"/>
      <c r="BW717" s="1006"/>
      <c r="BX717" s="1006"/>
      <c r="BY717" s="1009"/>
      <c r="CA717" s="365" t="b">
        <f t="shared" si="327"/>
        <v>0</v>
      </c>
      <c r="CB717" s="365" t="b">
        <f t="shared" si="328"/>
        <v>0</v>
      </c>
      <c r="CC717" s="365" t="b">
        <f t="shared" si="329"/>
        <v>0</v>
      </c>
      <c r="CD717" s="365" t="b">
        <f t="shared" si="330"/>
        <v>0</v>
      </c>
      <c r="CE717" s="365">
        <f t="shared" si="331"/>
        <v>0</v>
      </c>
      <c r="CF717" s="365" t="b">
        <f t="shared" si="332"/>
        <v>0</v>
      </c>
      <c r="CG717" s="365" t="b">
        <f t="shared" si="333"/>
        <v>0</v>
      </c>
      <c r="CH717" s="365" t="b">
        <f t="shared" si="334"/>
        <v>0</v>
      </c>
      <c r="CI717" s="72" t="b">
        <f t="shared" si="335"/>
        <v>0</v>
      </c>
      <c r="CJ717" s="72" t="b">
        <f t="shared" si="336"/>
        <v>0</v>
      </c>
      <c r="CK717" s="72" t="b">
        <f t="shared" si="337"/>
        <v>0</v>
      </c>
      <c r="CL717" s="72">
        <f t="shared" si="338"/>
        <v>0</v>
      </c>
      <c r="CM717" s="72">
        <f t="shared" si="339"/>
        <v>0</v>
      </c>
      <c r="CN717" s="72" t="b">
        <f t="shared" si="340"/>
        <v>0</v>
      </c>
      <c r="CP717" s="13">
        <f t="shared" si="341"/>
        <v>0</v>
      </c>
      <c r="CQ717" s="13" t="b">
        <f t="shared" si="342"/>
        <v>0</v>
      </c>
      <c r="CR717" s="13" t="b">
        <f t="shared" si="343"/>
        <v>0</v>
      </c>
      <c r="CS717" s="13" t="b">
        <f t="shared" si="349"/>
        <v>0</v>
      </c>
      <c r="CT717" s="13" t="b">
        <f t="shared" si="348"/>
        <v>0</v>
      </c>
      <c r="CU717" s="13" t="b">
        <f t="shared" si="321"/>
        <v>0</v>
      </c>
      <c r="CV717" s="13" t="b">
        <f t="shared" si="344"/>
        <v>0</v>
      </c>
      <c r="CW717" s="13" t="b">
        <f t="shared" si="345"/>
        <v>0</v>
      </c>
      <c r="CX717" s="13" t="b">
        <f t="shared" si="346"/>
        <v>0</v>
      </c>
      <c r="CY717" s="13" t="b">
        <f t="shared" si="347"/>
        <v>0</v>
      </c>
    </row>
    <row r="718" spans="1:103" ht="15" thickBot="1">
      <c r="A718" s="931">
        <v>144</v>
      </c>
      <c r="B718" s="940" t="s">
        <v>239</v>
      </c>
      <c r="C718" s="940" t="s">
        <v>242</v>
      </c>
      <c r="D718" s="940" t="s">
        <v>1</v>
      </c>
      <c r="E718" s="940" t="s">
        <v>5</v>
      </c>
      <c r="F718" s="940"/>
      <c r="G718" s="940"/>
      <c r="H718" s="940"/>
      <c r="I718" s="940" t="s">
        <v>11</v>
      </c>
      <c r="J718" s="940">
        <v>100</v>
      </c>
      <c r="K718" s="940"/>
      <c r="L718" s="940" t="s">
        <v>16</v>
      </c>
      <c r="M718" s="940">
        <v>100</v>
      </c>
      <c r="N718" s="940" t="s">
        <v>17</v>
      </c>
      <c r="O718" s="174"/>
      <c r="P718" s="940" t="s">
        <v>17</v>
      </c>
      <c r="Q718" s="940">
        <f>IF(I718="&lt;1966",'lista, wskaźniki'!$G$4,IF(I718="1967-1985",'lista, wskaźniki'!$G$5,IF(I718="1986-1992",'lista, wskaźniki'!$G$6,IF(I718="1993-1996",'lista, wskaźniki'!$G$7,IF(I718="&gt;1997",'lista, wskaźniki'!$G$8,IF(I718=0,'lista, wskaźniki'!$G$4))))))</f>
        <v>250</v>
      </c>
      <c r="R718" s="940" t="s">
        <v>23</v>
      </c>
      <c r="S718" s="940" t="s">
        <v>27</v>
      </c>
      <c r="T718" s="940">
        <v>1.5</v>
      </c>
      <c r="U718" s="940"/>
      <c r="V718" s="940"/>
      <c r="W718" s="20" t="s">
        <v>36</v>
      </c>
      <c r="X718" s="19" t="s">
        <v>39</v>
      </c>
      <c r="Y718" s="19" t="s">
        <v>42</v>
      </c>
      <c r="Z718" s="19"/>
      <c r="AA718" s="19" t="s">
        <v>35</v>
      </c>
      <c r="AB718" s="54"/>
      <c r="AC718" s="54"/>
      <c r="AD718" s="19"/>
      <c r="AE718" s="940"/>
      <c r="AF718" s="334">
        <f t="shared" si="322"/>
        <v>0</v>
      </c>
      <c r="AG718" s="272">
        <v>0</v>
      </c>
      <c r="AH718" s="334">
        <f>IF(Y718="inne",K718*'lista, wskaźniki'!$E$35,IF(Y718="to samo źródło",0,IF(Y718=0,0)))</f>
        <v>0</v>
      </c>
      <c r="AI718" s="334" t="b">
        <f>IF(AA718="gaz z sieci",AC718*'lista, wskaźniki'!$D$21)</f>
        <v>0</v>
      </c>
      <c r="AJ718" s="272">
        <f>IF(AA718="węgiel",AB718*'lista, wskaźniki'!$D$20, IF('Sektor mieszkaniowy'!AA718="drewno",'Sektor mieszkaniowy'!AB718*'lista, wskaźniki'!$D$22,IF('Sektor mieszkaniowy'!AA718="pellet",AB718*'lista, wskaźniki'!$D$23,IF('Sektor mieszkaniowy'!AA718="gaz z sieci",AB718*'lista, wskaźniki'!$D$21,IF('Sektor mieszkaniowy'!AA718="olej opałowy",'Sektor mieszkaniowy'!AB718*'lista, wskaźniki'!$D$24)))))</f>
        <v>0</v>
      </c>
      <c r="AK718" s="1001"/>
      <c r="AL718" s="940">
        <v>1500</v>
      </c>
      <c r="AM718" s="20">
        <f>IF(AA718="węgiel",AF718*1/3.6*'lista, wskaźniki'!$F$20,IF(AA718="drewno",AF718*1/3.6*'lista, wskaźniki'!$F$22,IF(AA718="pellet",AF718*1/3.6*'lista, wskaźniki'!$F$23,IF(AA718="gaz z sieci",AF718*1/3.6*'lista, wskaźniki'!$F$21,IF(AA718="olej opałowy",AF718*1/3.6*'lista, wskaźniki'!$F$24,0)))))</f>
        <v>0</v>
      </c>
      <c r="AN718" s="20">
        <f>IF(AA718="węgiel",AF718*'lista, wskaźniki'!$E$42,IF(AA718="drewno",AF718*'lista, wskaźniki'!$G$42,IF(AA718="pellet",AF718*'lista, wskaźniki'!$H$42,IF(AA718="gaz z sieci",AF718*'lista, wskaźniki'!$F$42,IF(AA718="olej opałowy",AF718*'lista, wskaźniki'!$I$42,0)))))</f>
        <v>0</v>
      </c>
      <c r="AO718" s="20">
        <f>IF(AA718="węgiel",AF718*'lista, wskaźniki'!$E$43,IF(AA718="drewno",AF718*'lista, wskaźniki'!$G$43,IF(AA718="pellet",AF718*'lista, wskaźniki'!$H$43,IF(AA718="gaz z sieci",AF718*'lista, wskaźniki'!$F$43,IF(AA718="olej opałowy",AF718*'lista, wskaźniki'!$I$43,0)))))</f>
        <v>0</v>
      </c>
      <c r="AP718" s="20">
        <f>IF(AA718="węgiel",AF718*'lista, wskaźniki'!$E$44,IF(AA718="drewno",AF718*'lista, wskaźniki'!$G$44,IF(AA718="pellet",AF718*'lista, wskaźniki'!$H$44,IF(AA718="gaz z sieci",AF718*'lista, wskaźniki'!$F$44,IF(AA718="olej opałowy",AF718*'lista, wskaźniki'!$I$44,0)))))</f>
        <v>0</v>
      </c>
      <c r="AQ718" s="20" t="b">
        <f>IF(Z718="gaz",AH718*1/3.6*'lista, wskaźniki'!$F$21,IF(Z718="energia elektryczna",AH718*1/3.6*'lista, wskaźniki'!$F$26))</f>
        <v>0</v>
      </c>
      <c r="AR718" s="20" t="b">
        <f>IF(Z718="gaz",AH718*'lista, wskaźniki'!$F$42,IF(Z718="energia elektryczna",AH718*0))</f>
        <v>0</v>
      </c>
      <c r="AS718" s="20" t="b">
        <f>IF(Z718="gaz",AH718*'lista, wskaźniki'!$F$43,IF(Z718="energia elektryczna",AH718*0))</f>
        <v>0</v>
      </c>
      <c r="AT718" s="20" t="b">
        <f>IF(Z718="gaz",AH718*'lista, wskaźniki'!$F$44,IF(Z718="energia elektryczna",AH718*0))</f>
        <v>0</v>
      </c>
      <c r="AU718" s="20">
        <f>AI718*1/3.6*'lista, wskaźniki'!$F$21</f>
        <v>0</v>
      </c>
      <c r="AV718" s="20">
        <f>AI718*'lista, wskaźniki'!$F$42</f>
        <v>0</v>
      </c>
      <c r="AW718" s="20">
        <f>AI718*'lista, wskaźniki'!$F$43</f>
        <v>0</v>
      </c>
      <c r="AX718" s="20">
        <f>AI718*'lista, wskaźniki'!$F$44</f>
        <v>0</v>
      </c>
      <c r="AY718" s="20">
        <f>AK718*'lista, wskaźniki'!$F$26</f>
        <v>0</v>
      </c>
      <c r="AZ718" s="20">
        <f t="shared" si="323"/>
        <v>0</v>
      </c>
      <c r="BA718" s="20">
        <f t="shared" si="324"/>
        <v>0</v>
      </c>
      <c r="BB718" s="20">
        <f t="shared" si="325"/>
        <v>0</v>
      </c>
      <c r="BC718" s="20">
        <f t="shared" si="326"/>
        <v>0</v>
      </c>
      <c r="BD718" s="940" t="s">
        <v>17</v>
      </c>
      <c r="BE718" s="940" t="s">
        <v>16</v>
      </c>
      <c r="BF718" s="940" t="s">
        <v>17</v>
      </c>
      <c r="BG718" s="940" t="s">
        <v>17</v>
      </c>
      <c r="BH718" s="19"/>
      <c r="BI718" s="940" t="s">
        <v>17</v>
      </c>
      <c r="BJ718" s="19"/>
      <c r="BK718" s="940" t="s">
        <v>17</v>
      </c>
      <c r="BL718" s="19"/>
      <c r="BM718" s="19"/>
      <c r="BN718" s="19"/>
      <c r="BO718" s="19" t="s">
        <v>17</v>
      </c>
      <c r="BP718" s="19"/>
      <c r="BQ718" s="19" t="s">
        <v>120</v>
      </c>
      <c r="BR718" s="19">
        <v>1</v>
      </c>
      <c r="BS718" s="1004">
        <v>350</v>
      </c>
      <c r="BT718" s="1004">
        <v>600</v>
      </c>
      <c r="BU718" s="1004"/>
      <c r="BV718" s="1004"/>
      <c r="BW718" s="1004">
        <v>1750</v>
      </c>
      <c r="BX718" s="1007">
        <v>2700</v>
      </c>
      <c r="BY718" s="1007"/>
      <c r="CA718" s="365">
        <f t="shared" si="327"/>
        <v>0</v>
      </c>
      <c r="CB718" s="365" t="b">
        <f t="shared" si="328"/>
        <v>0</v>
      </c>
      <c r="CC718" s="365" t="b">
        <f t="shared" si="329"/>
        <v>0</v>
      </c>
      <c r="CD718" s="365" t="b">
        <f t="shared" si="330"/>
        <v>0</v>
      </c>
      <c r="CE718" s="365" t="b">
        <f t="shared" si="331"/>
        <v>0</v>
      </c>
      <c r="CF718" s="365" t="b">
        <f t="shared" si="332"/>
        <v>0</v>
      </c>
      <c r="CG718" s="365" t="b">
        <f t="shared" si="333"/>
        <v>0</v>
      </c>
      <c r="CH718" s="365" t="b">
        <f t="shared" si="334"/>
        <v>0</v>
      </c>
      <c r="CI718" s="72">
        <f t="shared" si="335"/>
        <v>0</v>
      </c>
      <c r="CJ718" s="72" t="b">
        <f t="shared" si="336"/>
        <v>0</v>
      </c>
      <c r="CK718" s="72" t="b">
        <f t="shared" si="337"/>
        <v>0</v>
      </c>
      <c r="CL718" s="72">
        <f t="shared" si="338"/>
        <v>0</v>
      </c>
      <c r="CM718" s="72" t="b">
        <f t="shared" si="339"/>
        <v>0</v>
      </c>
      <c r="CN718" s="72" t="b">
        <f t="shared" si="340"/>
        <v>0</v>
      </c>
      <c r="CP718" s="13" t="b">
        <f t="shared" si="341"/>
        <v>0</v>
      </c>
      <c r="CQ718" s="13">
        <f t="shared" si="342"/>
        <v>0</v>
      </c>
      <c r="CR718" s="13">
        <f t="shared" si="343"/>
        <v>100</v>
      </c>
      <c r="CS718" s="13">
        <f t="shared" si="349"/>
        <v>50</v>
      </c>
      <c r="CT718" s="13" t="b">
        <f t="shared" si="348"/>
        <v>0</v>
      </c>
      <c r="CU718" s="13">
        <f t="shared" si="321"/>
        <v>0</v>
      </c>
      <c r="CV718" s="13" t="b">
        <f t="shared" si="344"/>
        <v>0</v>
      </c>
      <c r="CW718" s="13">
        <f t="shared" si="345"/>
        <v>0</v>
      </c>
      <c r="CX718" s="13" t="b">
        <f t="shared" si="346"/>
        <v>0</v>
      </c>
      <c r="CY718" s="13">
        <f t="shared" si="347"/>
        <v>0</v>
      </c>
    </row>
    <row r="719" spans="1:103" ht="15" thickBot="1">
      <c r="A719" s="932"/>
      <c r="B719" s="941"/>
      <c r="C719" s="941"/>
      <c r="D719" s="941"/>
      <c r="E719" s="941"/>
      <c r="F719" s="941"/>
      <c r="G719" s="941"/>
      <c r="H719" s="941"/>
      <c r="I719" s="941"/>
      <c r="J719" s="941"/>
      <c r="K719" s="941"/>
      <c r="L719" s="941"/>
      <c r="M719" s="941"/>
      <c r="N719" s="941"/>
      <c r="O719" s="175"/>
      <c r="P719" s="941"/>
      <c r="Q719" s="941"/>
      <c r="R719" s="941"/>
      <c r="S719" s="941"/>
      <c r="T719" s="941"/>
      <c r="U719" s="941"/>
      <c r="V719" s="941"/>
      <c r="W719" s="20"/>
      <c r="X719" s="20"/>
      <c r="Y719" s="20"/>
      <c r="Z719" s="20"/>
      <c r="AA719" s="20" t="s">
        <v>36</v>
      </c>
      <c r="AB719" s="22">
        <v>3</v>
      </c>
      <c r="AC719" s="22"/>
      <c r="AD719" s="20">
        <v>900</v>
      </c>
      <c r="AE719" s="941"/>
      <c r="AF719" s="334">
        <f t="shared" si="322"/>
        <v>59.4</v>
      </c>
      <c r="AG719" s="272">
        <v>72</v>
      </c>
      <c r="AH719" s="334">
        <f>IF(Y719="inne",K719*'lista, wskaźniki'!$E$35,IF(Y719="to samo źródło",0,IF(Y719=0,0)))</f>
        <v>0</v>
      </c>
      <c r="AI719" s="334" t="b">
        <f>IF(AA719="gaz z sieci",AC719*'lista, wskaźniki'!$D$21)</f>
        <v>0</v>
      </c>
      <c r="AJ719" s="272">
        <f>IF(AA719="węgiel",AB719*'lista, wskaźniki'!$D$20, IF('Sektor mieszkaniowy'!AA719="drewno",'Sektor mieszkaniowy'!AB719*'lista, wskaźniki'!$D$22,IF('Sektor mieszkaniowy'!AA719="pellet",AB719*'lista, wskaźniki'!$D$23,IF('Sektor mieszkaniowy'!AA719="gaz z sieci",AB719*'lista, wskaźniki'!$D$21,IF('Sektor mieszkaniowy'!AA719="olej opałowy",'Sektor mieszkaniowy'!AB719*'lista, wskaźniki'!$D$24)))))</f>
        <v>46.8</v>
      </c>
      <c r="AK719" s="1002"/>
      <c r="AL719" s="941"/>
      <c r="AM719" s="20">
        <f>IF(AA719="węgiel",AF719*1/3.6*'lista, wskaźniki'!$F$20,IF(AA719="drewno",AF719*1/3.6*'lista, wskaźniki'!$F$22,IF(AA719="pellet",AF719*1/3.6*'lista, wskaźniki'!$F$23,IF(AA719="gaz z sieci",AF719*1/3.6*'lista, wskaźniki'!$F$21,IF(AA719="olej opałowy",AF719*1/3.6*'lista, wskaźniki'!$F$24,0)))))</f>
        <v>0</v>
      </c>
      <c r="AN719" s="20">
        <f>IF(AA719="węgiel",AF719*'lista, wskaźniki'!$E$42,IF(AA719="drewno",AF719*'lista, wskaźniki'!$G$42,IF(AA719="pellet",AF719*'lista, wskaźniki'!$H$42,IF(AA719="gaz z sieci",AF719*'lista, wskaźniki'!$F$42,IF(AA719="olej opałowy",AF719*'lista, wskaźniki'!$I$42,0)))))</f>
        <v>4.8113999999999997E-2</v>
      </c>
      <c r="AO719" s="20">
        <f>IF(AA719="węgiel",AF719*'lista, wskaźniki'!$E$43,IF(AA719="drewno",AF719*'lista, wskaźniki'!$G$43,IF(AA719="pellet",AF719*'lista, wskaźniki'!$H$43,IF(AA719="gaz z sieci",AF719*'lista, wskaźniki'!$F$43,IF(AA719="olej opałowy",AF719*'lista, wskaźniki'!$I$43,0)))))</f>
        <v>4.8113999999999997E-2</v>
      </c>
      <c r="AP719" s="20">
        <f>IF(AA719="węgiel",AF719*'lista, wskaźniki'!$E$44,IF(AA719="drewno",AF719*'lista, wskaźniki'!$G$44,IF(AA719="pellet",AF719*'lista, wskaźniki'!$H$44,IF(AA719="gaz z sieci",AF719*'lista, wskaźniki'!$F$44,IF(AA719="olej opałowy",AF719*'lista, wskaźniki'!$I$44,0)))))</f>
        <v>1.4849999999999998E-5</v>
      </c>
      <c r="AQ719" s="20" t="b">
        <f>IF(Z719="gaz",AH719*1/3.6*'lista, wskaźniki'!$F$21,IF(Z719="energia elektryczna",AH719*1/3.6*'lista, wskaźniki'!$F$26))</f>
        <v>0</v>
      </c>
      <c r="AR719" s="20" t="b">
        <f>IF(Z719="gaz",AH719*'lista, wskaźniki'!$F$42,IF(Z719="energia elektryczna",AH719*0))</f>
        <v>0</v>
      </c>
      <c r="AS719" s="20" t="b">
        <f>IF(Z719="gaz",AH719*'lista, wskaźniki'!$F$43,IF(Z719="energia elektryczna",AH719*0))</f>
        <v>0</v>
      </c>
      <c r="AT719" s="20" t="b">
        <f>IF(Z719="gaz",AH719*'lista, wskaźniki'!$F$44,IF(Z719="energia elektryczna",AH719*0))</f>
        <v>0</v>
      </c>
      <c r="AU719" s="20">
        <f>AI719*1/3.6*'lista, wskaźniki'!$F$21</f>
        <v>0</v>
      </c>
      <c r="AV719" s="20">
        <f>AI719*'lista, wskaźniki'!$F$42</f>
        <v>0</v>
      </c>
      <c r="AW719" s="20">
        <f>AI719*'lista, wskaźniki'!$F$43</f>
        <v>0</v>
      </c>
      <c r="AX719" s="20">
        <f>AI719*'lista, wskaźniki'!$F$44</f>
        <v>0</v>
      </c>
      <c r="AY719" s="20">
        <f>AK719*'lista, wskaźniki'!$F$26</f>
        <v>0</v>
      </c>
      <c r="AZ719" s="20">
        <f t="shared" si="323"/>
        <v>0</v>
      </c>
      <c r="BA719" s="20">
        <f t="shared" si="324"/>
        <v>4.8113999999999997E-2</v>
      </c>
      <c r="BB719" s="20">
        <f t="shared" si="325"/>
        <v>4.8113999999999997E-2</v>
      </c>
      <c r="BC719" s="20">
        <f t="shared" si="326"/>
        <v>1.4849999999999998E-5</v>
      </c>
      <c r="BD719" s="941"/>
      <c r="BE719" s="941"/>
      <c r="BF719" s="941"/>
      <c r="BG719" s="941"/>
      <c r="BH719" s="20"/>
      <c r="BI719" s="941"/>
      <c r="BJ719" s="20"/>
      <c r="BK719" s="941"/>
      <c r="BL719" s="20"/>
      <c r="BM719" s="20"/>
      <c r="BN719" s="20"/>
      <c r="BO719" s="20"/>
      <c r="BP719" s="20"/>
      <c r="BQ719" s="20"/>
      <c r="BR719" s="20"/>
      <c r="BS719" s="1005"/>
      <c r="BT719" s="1005"/>
      <c r="BU719" s="1005"/>
      <c r="BV719" s="1005"/>
      <c r="BW719" s="1005"/>
      <c r="BX719" s="1008"/>
      <c r="BY719" s="1008"/>
      <c r="CA719" s="365" t="b">
        <f t="shared" si="327"/>
        <v>0</v>
      </c>
      <c r="CB719" s="365">
        <f t="shared" si="328"/>
        <v>59.4</v>
      </c>
      <c r="CC719" s="365" t="b">
        <f t="shared" si="329"/>
        <v>0</v>
      </c>
      <c r="CD719" s="365" t="b">
        <f t="shared" si="330"/>
        <v>0</v>
      </c>
      <c r="CE719" s="365" t="b">
        <f t="shared" si="331"/>
        <v>0</v>
      </c>
      <c r="CF719" s="365" t="b">
        <f t="shared" si="332"/>
        <v>0</v>
      </c>
      <c r="CG719" s="365" t="b">
        <f t="shared" si="333"/>
        <v>0</v>
      </c>
      <c r="CH719" s="365" t="b">
        <f t="shared" si="334"/>
        <v>0</v>
      </c>
      <c r="CI719" s="72" t="b">
        <f t="shared" si="335"/>
        <v>0</v>
      </c>
      <c r="CJ719" s="72">
        <f t="shared" si="336"/>
        <v>59.4</v>
      </c>
      <c r="CK719" s="72" t="b">
        <f t="shared" si="337"/>
        <v>0</v>
      </c>
      <c r="CL719" s="72">
        <f t="shared" si="338"/>
        <v>0</v>
      </c>
      <c r="CM719" s="72" t="b">
        <f t="shared" si="339"/>
        <v>0</v>
      </c>
      <c r="CN719" s="72" t="b">
        <f t="shared" si="340"/>
        <v>0</v>
      </c>
      <c r="CP719" s="13">
        <f t="shared" si="341"/>
        <v>0</v>
      </c>
      <c r="CQ719" s="13" t="b">
        <f t="shared" si="342"/>
        <v>0</v>
      </c>
      <c r="CR719" s="13" t="b">
        <f t="shared" si="343"/>
        <v>0</v>
      </c>
      <c r="CS719" s="13" t="b">
        <f t="shared" si="349"/>
        <v>0</v>
      </c>
      <c r="CT719" s="13" t="b">
        <f t="shared" si="348"/>
        <v>0</v>
      </c>
      <c r="CU719" s="13" t="b">
        <f t="shared" si="321"/>
        <v>0</v>
      </c>
      <c r="CV719" s="13" t="b">
        <f t="shared" si="344"/>
        <v>0</v>
      </c>
      <c r="CW719" s="13" t="b">
        <f t="shared" si="345"/>
        <v>0</v>
      </c>
      <c r="CX719" s="13" t="b">
        <f t="shared" si="346"/>
        <v>0</v>
      </c>
      <c r="CY719" s="13" t="b">
        <f t="shared" si="347"/>
        <v>0</v>
      </c>
    </row>
    <row r="720" spans="1:103" ht="15" thickBot="1">
      <c r="A720" s="932"/>
      <c r="B720" s="941"/>
      <c r="C720" s="941"/>
      <c r="D720" s="941"/>
      <c r="E720" s="941"/>
      <c r="F720" s="941"/>
      <c r="G720" s="941"/>
      <c r="H720" s="941"/>
      <c r="I720" s="941"/>
      <c r="J720" s="941"/>
      <c r="K720" s="941"/>
      <c r="L720" s="941"/>
      <c r="M720" s="941"/>
      <c r="N720" s="941"/>
      <c r="O720" s="175"/>
      <c r="P720" s="941"/>
      <c r="Q720" s="941"/>
      <c r="R720" s="941"/>
      <c r="S720" s="941"/>
      <c r="T720" s="941"/>
      <c r="U720" s="941"/>
      <c r="V720" s="941"/>
      <c r="W720" s="20"/>
      <c r="X720" s="20"/>
      <c r="Y720" s="20"/>
      <c r="Z720" s="20"/>
      <c r="AA720" s="20" t="s">
        <v>50</v>
      </c>
      <c r="AB720" s="22"/>
      <c r="AC720" s="22"/>
      <c r="AD720" s="20"/>
      <c r="AE720" s="941"/>
      <c r="AF720" s="334">
        <f t="shared" si="322"/>
        <v>0</v>
      </c>
      <c r="AG720" s="272">
        <f>IF(R720="kompletna",Q720*J720*0.0036*'lista, wskaźniki'!$F$13, IF(R720="częściowa",Q720*J720*0.0036*'lista, wskaźniki'!$F$14, IF(R720="brak",Q720*J720*0.0036*'lista, wskaźniki'!$F$15,)))</f>
        <v>0</v>
      </c>
      <c r="AH720" s="334">
        <f>IF(Y720="inne",K720*'lista, wskaźniki'!$E$35,IF(Y720="to samo źródło",0,IF(Y720=0,0)))</f>
        <v>0</v>
      </c>
      <c r="AI720" s="334" t="b">
        <f>IF(AA720="gaz z sieci",AC720*'lista, wskaźniki'!$D$21)</f>
        <v>0</v>
      </c>
      <c r="AJ720" s="272">
        <f>IF(AA720="węgiel",AB720*'lista, wskaźniki'!$D$20, IF('Sektor mieszkaniowy'!AA720="drewno",'Sektor mieszkaniowy'!AB720*'lista, wskaźniki'!$D$22,IF('Sektor mieszkaniowy'!AA720="pellet",AB720*'lista, wskaźniki'!$D$23,IF('Sektor mieszkaniowy'!AA720="gaz z sieci",AB720*'lista, wskaźniki'!$D$21,IF('Sektor mieszkaniowy'!AA720="olej opałowy",'Sektor mieszkaniowy'!AB720*'lista, wskaźniki'!$D$24)))))</f>
        <v>0</v>
      </c>
      <c r="AK720" s="1002"/>
      <c r="AL720" s="941"/>
      <c r="AM720" s="20">
        <f>IF(AA720="węgiel",AF720*1/3.6*'lista, wskaźniki'!$F$20,IF(AA720="drewno",AF720*1/3.6*'lista, wskaźniki'!$F$22,IF(AA720="pellet",AF720*1/3.6*'lista, wskaźniki'!$F$23,IF(AA720="gaz z sieci",AF720*1/3.6*'lista, wskaźniki'!$F$21,IF(AA720="olej opałowy",AF720*1/3.6*'lista, wskaźniki'!$F$24,0)))))</f>
        <v>0</v>
      </c>
      <c r="AN720" s="20">
        <f>IF(AA720="węgiel",AF720*'lista, wskaźniki'!$E$42,IF(AA720="drewno",AF720*'lista, wskaźniki'!$G$42,IF(AA720="pellet",AF720*'lista, wskaźniki'!$H$42,IF(AA720="gaz z sieci",AF720*'lista, wskaźniki'!$F$42,IF(AA720="olej opałowy",AF720*'lista, wskaźniki'!$I$42,0)))))</f>
        <v>0</v>
      </c>
      <c r="AO720" s="20">
        <f>IF(AA720="węgiel",AF720*'lista, wskaźniki'!$E$43,IF(AA720="drewno",AF720*'lista, wskaźniki'!$G$43,IF(AA720="pellet",AF720*'lista, wskaźniki'!$H$43,IF(AA720="gaz z sieci",AF720*'lista, wskaźniki'!$F$43,IF(AA720="olej opałowy",AF720*'lista, wskaźniki'!$I$43,0)))))</f>
        <v>0</v>
      </c>
      <c r="AP720" s="20">
        <f>IF(AA720="węgiel",AF720*'lista, wskaźniki'!$E$44,IF(AA720="drewno",AF720*'lista, wskaźniki'!$G$44,IF(AA720="pellet",AF720*'lista, wskaźniki'!$H$44,IF(AA720="gaz z sieci",AF720*'lista, wskaźniki'!$F$44,IF(AA720="olej opałowy",AF720*'lista, wskaźniki'!$I$44,0)))))</f>
        <v>0</v>
      </c>
      <c r="AQ720" s="20" t="b">
        <f>IF(Z720="gaz",AH720*1/3.6*'lista, wskaźniki'!$F$21,IF(Z720="energia elektryczna",AH720*1/3.6*'lista, wskaźniki'!$F$26))</f>
        <v>0</v>
      </c>
      <c r="AR720" s="20" t="b">
        <f>IF(Z720="gaz",AH720*'lista, wskaźniki'!$F$42,IF(Z720="energia elektryczna",AH720*0))</f>
        <v>0</v>
      </c>
      <c r="AS720" s="20" t="b">
        <f>IF(Z720="gaz",AH720*'lista, wskaźniki'!$F$43,IF(Z720="energia elektryczna",AH720*0))</f>
        <v>0</v>
      </c>
      <c r="AT720" s="20" t="b">
        <f>IF(Z720="gaz",AH720*'lista, wskaźniki'!$F$44,IF(Z720="energia elektryczna",AH720*0))</f>
        <v>0</v>
      </c>
      <c r="AU720" s="20">
        <f>AI720*1/3.6*'lista, wskaźniki'!$F$21</f>
        <v>0</v>
      </c>
      <c r="AV720" s="20">
        <f>AI720*'lista, wskaźniki'!$F$42</f>
        <v>0</v>
      </c>
      <c r="AW720" s="20">
        <f>AI720*'lista, wskaźniki'!$F$43</f>
        <v>0</v>
      </c>
      <c r="AX720" s="20">
        <f>AI720*'lista, wskaźniki'!$F$44</f>
        <v>0</v>
      </c>
      <c r="AY720" s="20">
        <f>AK720*'lista, wskaźniki'!$F$26</f>
        <v>0</v>
      </c>
      <c r="AZ720" s="20">
        <f t="shared" si="323"/>
        <v>0</v>
      </c>
      <c r="BA720" s="20">
        <f t="shared" si="324"/>
        <v>0</v>
      </c>
      <c r="BB720" s="20">
        <f t="shared" si="325"/>
        <v>0</v>
      </c>
      <c r="BC720" s="20">
        <f t="shared" si="326"/>
        <v>0</v>
      </c>
      <c r="BD720" s="941"/>
      <c r="BE720" s="941"/>
      <c r="BF720" s="941"/>
      <c r="BG720" s="941"/>
      <c r="BH720" s="20"/>
      <c r="BI720" s="941"/>
      <c r="BJ720" s="20"/>
      <c r="BK720" s="941"/>
      <c r="BL720" s="20"/>
      <c r="BM720" s="20"/>
      <c r="BN720" s="20"/>
      <c r="BO720" s="20"/>
      <c r="BP720" s="20"/>
      <c r="BQ720" s="20"/>
      <c r="BR720" s="20"/>
      <c r="BS720" s="1005"/>
      <c r="BT720" s="1005"/>
      <c r="BU720" s="1005"/>
      <c r="BV720" s="1005"/>
      <c r="BW720" s="1005"/>
      <c r="BX720" s="1008"/>
      <c r="BY720" s="1008"/>
      <c r="CA720" s="365" t="b">
        <f t="shared" si="327"/>
        <v>0</v>
      </c>
      <c r="CB720" s="365" t="b">
        <f t="shared" si="328"/>
        <v>0</v>
      </c>
      <c r="CC720" s="365">
        <f t="shared" si="329"/>
        <v>0</v>
      </c>
      <c r="CD720" s="365" t="b">
        <f t="shared" si="330"/>
        <v>0</v>
      </c>
      <c r="CE720" s="365" t="b">
        <f t="shared" si="331"/>
        <v>0</v>
      </c>
      <c r="CF720" s="365" t="b">
        <f t="shared" si="332"/>
        <v>0</v>
      </c>
      <c r="CG720" s="365" t="b">
        <f t="shared" si="333"/>
        <v>0</v>
      </c>
      <c r="CH720" s="365" t="b">
        <f t="shared" si="334"/>
        <v>0</v>
      </c>
      <c r="CI720" s="72" t="b">
        <f t="shared" si="335"/>
        <v>0</v>
      </c>
      <c r="CJ720" s="72" t="b">
        <f t="shared" si="336"/>
        <v>0</v>
      </c>
      <c r="CK720" s="72">
        <f t="shared" si="337"/>
        <v>0</v>
      </c>
      <c r="CL720" s="72">
        <f t="shared" si="338"/>
        <v>0</v>
      </c>
      <c r="CM720" s="72" t="b">
        <f t="shared" si="339"/>
        <v>0</v>
      </c>
      <c r="CN720" s="72" t="b">
        <f t="shared" si="340"/>
        <v>0</v>
      </c>
      <c r="CP720" s="13">
        <f t="shared" si="341"/>
        <v>0</v>
      </c>
      <c r="CQ720" s="13" t="b">
        <f t="shared" si="342"/>
        <v>0</v>
      </c>
      <c r="CR720" s="13" t="b">
        <f t="shared" si="343"/>
        <v>0</v>
      </c>
      <c r="CS720" s="13" t="b">
        <f t="shared" si="349"/>
        <v>0</v>
      </c>
      <c r="CT720" s="13" t="b">
        <f t="shared" si="348"/>
        <v>0</v>
      </c>
      <c r="CU720" s="13" t="b">
        <f t="shared" si="321"/>
        <v>0</v>
      </c>
      <c r="CV720" s="13" t="b">
        <f t="shared" si="344"/>
        <v>0</v>
      </c>
      <c r="CW720" s="13" t="b">
        <f t="shared" si="345"/>
        <v>0</v>
      </c>
      <c r="CX720" s="13" t="b">
        <f t="shared" si="346"/>
        <v>0</v>
      </c>
      <c r="CY720" s="13" t="b">
        <f t="shared" si="347"/>
        <v>0</v>
      </c>
    </row>
    <row r="721" spans="1:103" ht="15" thickBot="1">
      <c r="A721" s="932"/>
      <c r="B721" s="941"/>
      <c r="C721" s="941"/>
      <c r="D721" s="941"/>
      <c r="E721" s="941"/>
      <c r="F721" s="941"/>
      <c r="G721" s="941"/>
      <c r="H721" s="941"/>
      <c r="I721" s="941"/>
      <c r="J721" s="941"/>
      <c r="K721" s="941"/>
      <c r="L721" s="941"/>
      <c r="M721" s="941"/>
      <c r="N721" s="941"/>
      <c r="O721" s="175"/>
      <c r="P721" s="941"/>
      <c r="Q721" s="941"/>
      <c r="R721" s="941"/>
      <c r="S721" s="941"/>
      <c r="T721" s="941"/>
      <c r="U721" s="941"/>
      <c r="V721" s="941"/>
      <c r="W721" s="20"/>
      <c r="X721" s="20"/>
      <c r="Y721" s="20"/>
      <c r="Z721" s="20"/>
      <c r="AA721" s="20" t="s">
        <v>38</v>
      </c>
      <c r="AB721" s="22"/>
      <c r="AC721" s="22"/>
      <c r="AD721" s="20"/>
      <c r="AE721" s="941"/>
      <c r="AF721" s="334">
        <f t="shared" si="322"/>
        <v>0</v>
      </c>
      <c r="AG721" s="272">
        <f>IF(R721="kompletna",Q721*J721*0.0036*'lista, wskaźniki'!$F$13, IF(R721="częściowa",Q721*J721*0.0036*'lista, wskaźniki'!$F$14, IF(R721="brak",Q721*J721*0.0036*'lista, wskaźniki'!$F$15,)))</f>
        <v>0</v>
      </c>
      <c r="AH721" s="334">
        <f>IF(Y721="inne",K721*'lista, wskaźniki'!$E$35,IF(Y721="to samo źródło",0,IF(Y721=0,0)))</f>
        <v>0</v>
      </c>
      <c r="AI721" s="334">
        <f>IF(AA721="gaz z sieci",AC721*'lista, wskaźniki'!$D$21)</f>
        <v>0</v>
      </c>
      <c r="AJ721" s="272">
        <f>IF(AA721="węgiel",AB721*'lista, wskaźniki'!$D$20, IF('Sektor mieszkaniowy'!AA721="drewno",'Sektor mieszkaniowy'!AB721*'lista, wskaźniki'!$D$22,IF('Sektor mieszkaniowy'!AA721="pellet",AB721*'lista, wskaźniki'!$D$23,IF('Sektor mieszkaniowy'!AA721="gaz z sieci",AB721*'lista, wskaźniki'!$D$21,IF('Sektor mieszkaniowy'!AA721="olej opałowy",'Sektor mieszkaniowy'!AB721*'lista, wskaźniki'!$D$24)))))</f>
        <v>0</v>
      </c>
      <c r="AK721" s="1002"/>
      <c r="AL721" s="941"/>
      <c r="AM721" s="20">
        <f>IF(AA721="węgiel",AF721*1/3.6*'lista, wskaźniki'!$F$20,IF(AA721="drewno",AF721*1/3.6*'lista, wskaźniki'!$F$22,IF(AA721="pellet",AF721*1/3.6*'lista, wskaźniki'!$F$23,IF(AA721="gaz z sieci",AF721*1/3.6*'lista, wskaźniki'!$F$21,IF(AA721="olej opałowy",AF721*1/3.6*'lista, wskaźniki'!$F$24,0)))))</f>
        <v>0</v>
      </c>
      <c r="AN721" s="20">
        <f>IF(AA721="węgiel",AF721*'lista, wskaźniki'!$E$42,IF(AA721="drewno",AF721*'lista, wskaźniki'!$G$42,IF(AA721="pellet",AF721*'lista, wskaźniki'!$H$42,IF(AA721="gaz z sieci",AF721*'lista, wskaźniki'!$F$42,IF(AA721="olej opałowy",AF721*'lista, wskaźniki'!$I$42,0)))))</f>
        <v>0</v>
      </c>
      <c r="AO721" s="20">
        <f>IF(AA721="węgiel",AF721*'lista, wskaźniki'!$E$43,IF(AA721="drewno",AF721*'lista, wskaźniki'!$G$43,IF(AA721="pellet",AF721*'lista, wskaźniki'!$H$43,IF(AA721="gaz z sieci",AF721*'lista, wskaźniki'!$F$43,IF(AA721="olej opałowy",AF721*'lista, wskaźniki'!$I$43,0)))))</f>
        <v>0</v>
      </c>
      <c r="AP721" s="20">
        <f>IF(AA721="węgiel",AF721*'lista, wskaźniki'!$E$44,IF(AA721="drewno",AF721*'lista, wskaźniki'!$G$44,IF(AA721="pellet",AF721*'lista, wskaźniki'!$H$44,IF(AA721="gaz z sieci",AF721*'lista, wskaźniki'!$F$44,IF(AA721="olej opałowy",AF721*'lista, wskaźniki'!$I$44,0)))))</f>
        <v>0</v>
      </c>
      <c r="AQ721" s="20" t="b">
        <f>IF(Z721="gaz",AH721*1/3.6*'lista, wskaźniki'!$F$21,IF(Z721="energia elektryczna",AH721*1/3.6*'lista, wskaźniki'!$F$26))</f>
        <v>0</v>
      </c>
      <c r="AR721" s="20" t="b">
        <f>IF(Z721="gaz",AH721*'lista, wskaźniki'!$F$42,IF(Z721="energia elektryczna",AH721*0))</f>
        <v>0</v>
      </c>
      <c r="AS721" s="20" t="b">
        <f>IF(Z721="gaz",AH721*'lista, wskaźniki'!$F$43,IF(Z721="energia elektryczna",AH721*0))</f>
        <v>0</v>
      </c>
      <c r="AT721" s="20" t="b">
        <f>IF(Z721="gaz",AH721*'lista, wskaźniki'!$F$44,IF(Z721="energia elektryczna",AH721*0))</f>
        <v>0</v>
      </c>
      <c r="AU721" s="20">
        <f>AI721*1/3.6*'lista, wskaźniki'!$F$21</f>
        <v>0</v>
      </c>
      <c r="AV721" s="20">
        <f>AI721*'lista, wskaźniki'!$F$42</f>
        <v>0</v>
      </c>
      <c r="AW721" s="20">
        <f>AI721*'lista, wskaźniki'!$F$43</f>
        <v>0</v>
      </c>
      <c r="AX721" s="20">
        <f>AI721*'lista, wskaźniki'!$F$44</f>
        <v>0</v>
      </c>
      <c r="AY721" s="20">
        <f>AK721*'lista, wskaźniki'!$F$26</f>
        <v>0</v>
      </c>
      <c r="AZ721" s="20">
        <f t="shared" si="323"/>
        <v>0</v>
      </c>
      <c r="BA721" s="20">
        <f t="shared" si="324"/>
        <v>0</v>
      </c>
      <c r="BB721" s="20">
        <f t="shared" si="325"/>
        <v>0</v>
      </c>
      <c r="BC721" s="20">
        <f t="shared" si="326"/>
        <v>0</v>
      </c>
      <c r="BD721" s="941"/>
      <c r="BE721" s="941"/>
      <c r="BF721" s="941"/>
      <c r="BG721" s="941"/>
      <c r="BH721" s="20"/>
      <c r="BI721" s="941"/>
      <c r="BJ721" s="20"/>
      <c r="BK721" s="941"/>
      <c r="BL721" s="20"/>
      <c r="BM721" s="20"/>
      <c r="BN721" s="20"/>
      <c r="BO721" s="20"/>
      <c r="BP721" s="20"/>
      <c r="BQ721" s="20"/>
      <c r="BR721" s="20"/>
      <c r="BS721" s="1005"/>
      <c r="BT721" s="1005"/>
      <c r="BU721" s="1005"/>
      <c r="BV721" s="1005"/>
      <c r="BW721" s="1005"/>
      <c r="BX721" s="1008"/>
      <c r="BY721" s="1008"/>
      <c r="CA721" s="365" t="b">
        <f t="shared" si="327"/>
        <v>0</v>
      </c>
      <c r="CB721" s="365" t="b">
        <f t="shared" si="328"/>
        <v>0</v>
      </c>
      <c r="CC721" s="365" t="b">
        <f t="shared" si="329"/>
        <v>0</v>
      </c>
      <c r="CD721" s="365">
        <f t="shared" si="330"/>
        <v>0</v>
      </c>
      <c r="CE721" s="365" t="b">
        <f t="shared" si="331"/>
        <v>0</v>
      </c>
      <c r="CF721" s="365" t="b">
        <f t="shared" si="332"/>
        <v>0</v>
      </c>
      <c r="CG721" s="365" t="b">
        <f t="shared" si="333"/>
        <v>0</v>
      </c>
      <c r="CH721" s="365">
        <f t="shared" si="334"/>
        <v>0</v>
      </c>
      <c r="CI721" s="72" t="b">
        <f t="shared" si="335"/>
        <v>0</v>
      </c>
      <c r="CJ721" s="72" t="b">
        <f t="shared" si="336"/>
        <v>0</v>
      </c>
      <c r="CK721" s="72" t="b">
        <f t="shared" si="337"/>
        <v>0</v>
      </c>
      <c r="CL721" s="72">
        <f t="shared" si="338"/>
        <v>0</v>
      </c>
      <c r="CM721" s="72" t="b">
        <f t="shared" si="339"/>
        <v>0</v>
      </c>
      <c r="CN721" s="72" t="b">
        <f t="shared" si="340"/>
        <v>0</v>
      </c>
      <c r="CP721" s="13">
        <f t="shared" si="341"/>
        <v>0</v>
      </c>
      <c r="CQ721" s="13" t="b">
        <f t="shared" si="342"/>
        <v>0</v>
      </c>
      <c r="CR721" s="13" t="b">
        <f t="shared" si="343"/>
        <v>0</v>
      </c>
      <c r="CS721" s="13" t="b">
        <f t="shared" si="349"/>
        <v>0</v>
      </c>
      <c r="CT721" s="13" t="b">
        <f t="shared" si="348"/>
        <v>0</v>
      </c>
      <c r="CU721" s="13" t="b">
        <f t="shared" si="321"/>
        <v>0</v>
      </c>
      <c r="CV721" s="13" t="b">
        <f t="shared" si="344"/>
        <v>0</v>
      </c>
      <c r="CW721" s="13" t="b">
        <f t="shared" si="345"/>
        <v>0</v>
      </c>
      <c r="CX721" s="13" t="b">
        <f t="shared" si="346"/>
        <v>0</v>
      </c>
      <c r="CY721" s="13" t="b">
        <f t="shared" si="347"/>
        <v>0</v>
      </c>
    </row>
    <row r="722" spans="1:103" ht="15" thickBot="1">
      <c r="A722" s="933"/>
      <c r="B722" s="942"/>
      <c r="C722" s="942"/>
      <c r="D722" s="942"/>
      <c r="E722" s="942"/>
      <c r="F722" s="942"/>
      <c r="G722" s="942"/>
      <c r="H722" s="942"/>
      <c r="I722" s="942"/>
      <c r="J722" s="942"/>
      <c r="K722" s="942"/>
      <c r="L722" s="942"/>
      <c r="M722" s="942"/>
      <c r="N722" s="942"/>
      <c r="O722" s="176"/>
      <c r="P722" s="942"/>
      <c r="Q722" s="942"/>
      <c r="R722" s="942"/>
      <c r="S722" s="942"/>
      <c r="T722" s="942"/>
      <c r="U722" s="942"/>
      <c r="V722" s="942"/>
      <c r="W722" s="21"/>
      <c r="X722" s="21"/>
      <c r="Y722" s="21"/>
      <c r="Z722" s="21"/>
      <c r="AA722" s="21" t="s">
        <v>37</v>
      </c>
      <c r="AB722" s="55"/>
      <c r="AC722" s="55"/>
      <c r="AD722" s="21"/>
      <c r="AE722" s="942"/>
      <c r="AF722" s="334">
        <f t="shared" si="322"/>
        <v>0</v>
      </c>
      <c r="AG722" s="272">
        <f>IF(R722="kompletna",Q722*J722*0.0036*'lista, wskaźniki'!$F$13, IF(R722="częściowa",Q722*J722*0.0036*'lista, wskaźniki'!$F$14, IF(R722="brak",Q722*J722*0.0036*'lista, wskaźniki'!$F$15,)))</f>
        <v>0</v>
      </c>
      <c r="AH722" s="334">
        <f>IF(Y722="inne",K722*'lista, wskaźniki'!$E$35,IF(Y722="to samo źródło",0,IF(Y722=0,0)))</f>
        <v>0</v>
      </c>
      <c r="AI722" s="334" t="b">
        <f>IF(AA722="gaz z sieci",AC722*'lista, wskaźniki'!$D$21)</f>
        <v>0</v>
      </c>
      <c r="AJ722" s="272">
        <f>IF(AA722="węgiel",AB722*'lista, wskaźniki'!$D$20, IF('Sektor mieszkaniowy'!AA722="drewno",'Sektor mieszkaniowy'!AB722*'lista, wskaźniki'!$D$22,IF('Sektor mieszkaniowy'!AA722="pellet",AB722*'lista, wskaźniki'!$D$23,IF('Sektor mieszkaniowy'!AA722="gaz z sieci",AB722*'lista, wskaźniki'!$D$21,IF('Sektor mieszkaniowy'!AA722="olej opałowy",'Sektor mieszkaniowy'!AB722*'lista, wskaźniki'!$D$24)))))</f>
        <v>0</v>
      </c>
      <c r="AK722" s="1003"/>
      <c r="AL722" s="942"/>
      <c r="AM722" s="20">
        <f>IF(AA722="węgiel",AF722*1/3.6*'lista, wskaźniki'!$F$20,IF(AA722="drewno",AF722*1/3.6*'lista, wskaźniki'!$F$22,IF(AA722="pellet",AF722*1/3.6*'lista, wskaźniki'!$F$23,IF(AA722="gaz z sieci",AF722*1/3.6*'lista, wskaźniki'!$F$21,IF(AA722="olej opałowy",AF722*1/3.6*'lista, wskaźniki'!$F$24,0)))))</f>
        <v>0</v>
      </c>
      <c r="AN722" s="20">
        <f>IF(AA722="węgiel",AF722*'lista, wskaźniki'!$E$42,IF(AA722="drewno",AF722*'lista, wskaźniki'!$G$42,IF(AA722="pellet",AF722*'lista, wskaźniki'!$H$42,IF(AA722="gaz z sieci",AF722*'lista, wskaźniki'!$F$42,IF(AA722="olej opałowy",AF722*'lista, wskaźniki'!$I$42,0)))))</f>
        <v>0</v>
      </c>
      <c r="AO722" s="20">
        <f>IF(AA722="węgiel",AF722*'lista, wskaźniki'!$E$43,IF(AA722="drewno",AF722*'lista, wskaźniki'!$G$43,IF(AA722="pellet",AF722*'lista, wskaźniki'!$H$43,IF(AA722="gaz z sieci",AF722*'lista, wskaźniki'!$F$43,IF(AA722="olej opałowy",AF722*'lista, wskaźniki'!$I$43,0)))))</f>
        <v>0</v>
      </c>
      <c r="AP722" s="20">
        <f>IF(AA722="węgiel",AF722*'lista, wskaźniki'!$E$44,IF(AA722="drewno",AF722*'lista, wskaźniki'!$G$44,IF(AA722="pellet",AF722*'lista, wskaźniki'!$H$44,IF(AA722="gaz z sieci",AF722*'lista, wskaźniki'!$F$44,IF(AA722="olej opałowy",AF722*'lista, wskaźniki'!$I$44,0)))))</f>
        <v>0</v>
      </c>
      <c r="AQ722" s="20" t="b">
        <f>IF(Z722="gaz",AH722*1/3.6*'lista, wskaźniki'!$F$21,IF(Z722="energia elektryczna",AH722*1/3.6*'lista, wskaźniki'!$F$26))</f>
        <v>0</v>
      </c>
      <c r="AR722" s="20" t="b">
        <f>IF(Z722="gaz",AH722*'lista, wskaźniki'!$F$42,IF(Z722="energia elektryczna",AH722*0))</f>
        <v>0</v>
      </c>
      <c r="AS722" s="20" t="b">
        <f>IF(Z722="gaz",AH722*'lista, wskaźniki'!$F$43,IF(Z722="energia elektryczna",AH722*0))</f>
        <v>0</v>
      </c>
      <c r="AT722" s="20" t="b">
        <f>IF(Z722="gaz",AH722*'lista, wskaźniki'!$F$44,IF(Z722="energia elektryczna",AH722*0))</f>
        <v>0</v>
      </c>
      <c r="AU722" s="20">
        <f>AI722*1/3.6*'lista, wskaźniki'!$F$21</f>
        <v>0</v>
      </c>
      <c r="AV722" s="20">
        <f>AI722*'lista, wskaźniki'!$F$42</f>
        <v>0</v>
      </c>
      <c r="AW722" s="20">
        <f>AI722*'lista, wskaźniki'!$F$43</f>
        <v>0</v>
      </c>
      <c r="AX722" s="20">
        <f>AI722*'lista, wskaźniki'!$F$44</f>
        <v>0</v>
      </c>
      <c r="AY722" s="20">
        <f>AK722*'lista, wskaźniki'!$F$26</f>
        <v>0</v>
      </c>
      <c r="AZ722" s="20">
        <f t="shared" si="323"/>
        <v>0</v>
      </c>
      <c r="BA722" s="20">
        <f t="shared" si="324"/>
        <v>0</v>
      </c>
      <c r="BB722" s="20">
        <f t="shared" si="325"/>
        <v>0</v>
      </c>
      <c r="BC722" s="20">
        <f t="shared" si="326"/>
        <v>0</v>
      </c>
      <c r="BD722" s="942"/>
      <c r="BE722" s="942"/>
      <c r="BF722" s="942"/>
      <c r="BG722" s="942"/>
      <c r="BH722" s="21"/>
      <c r="BI722" s="942"/>
      <c r="BJ722" s="21"/>
      <c r="BK722" s="942"/>
      <c r="BL722" s="21"/>
      <c r="BM722" s="21"/>
      <c r="BN722" s="21"/>
      <c r="BO722" s="21"/>
      <c r="BP722" s="21"/>
      <c r="BQ722" s="21"/>
      <c r="BR722" s="21"/>
      <c r="BS722" s="1006"/>
      <c r="BT722" s="1006"/>
      <c r="BU722" s="1006"/>
      <c r="BV722" s="1006"/>
      <c r="BW722" s="1006"/>
      <c r="BX722" s="1009"/>
      <c r="BY722" s="1009"/>
      <c r="CA722" s="365" t="b">
        <f t="shared" si="327"/>
        <v>0</v>
      </c>
      <c r="CB722" s="365" t="b">
        <f t="shared" si="328"/>
        <v>0</v>
      </c>
      <c r="CC722" s="365" t="b">
        <f t="shared" si="329"/>
        <v>0</v>
      </c>
      <c r="CD722" s="365" t="b">
        <f t="shared" si="330"/>
        <v>0</v>
      </c>
      <c r="CE722" s="365">
        <f t="shared" si="331"/>
        <v>0</v>
      </c>
      <c r="CF722" s="365" t="b">
        <f t="shared" si="332"/>
        <v>0</v>
      </c>
      <c r="CG722" s="365" t="b">
        <f t="shared" si="333"/>
        <v>0</v>
      </c>
      <c r="CH722" s="365" t="b">
        <f t="shared" si="334"/>
        <v>0</v>
      </c>
      <c r="CI722" s="72" t="b">
        <f t="shared" si="335"/>
        <v>0</v>
      </c>
      <c r="CJ722" s="72" t="b">
        <f t="shared" si="336"/>
        <v>0</v>
      </c>
      <c r="CK722" s="72" t="b">
        <f t="shared" si="337"/>
        <v>0</v>
      </c>
      <c r="CL722" s="72">
        <f t="shared" si="338"/>
        <v>0</v>
      </c>
      <c r="CM722" s="72">
        <f t="shared" si="339"/>
        <v>0</v>
      </c>
      <c r="CN722" s="72" t="b">
        <f t="shared" si="340"/>
        <v>0</v>
      </c>
      <c r="CP722" s="13">
        <f t="shared" si="341"/>
        <v>0</v>
      </c>
      <c r="CQ722" s="13" t="b">
        <f t="shared" si="342"/>
        <v>0</v>
      </c>
      <c r="CR722" s="13" t="b">
        <f t="shared" si="343"/>
        <v>0</v>
      </c>
      <c r="CS722" s="13" t="b">
        <f t="shared" si="349"/>
        <v>0</v>
      </c>
      <c r="CT722" s="13" t="b">
        <f t="shared" si="348"/>
        <v>0</v>
      </c>
      <c r="CU722" s="13" t="b">
        <f t="shared" si="321"/>
        <v>0</v>
      </c>
      <c r="CV722" s="13" t="b">
        <f t="shared" si="344"/>
        <v>0</v>
      </c>
      <c r="CW722" s="13" t="b">
        <f t="shared" si="345"/>
        <v>0</v>
      </c>
      <c r="CX722" s="13" t="b">
        <f t="shared" si="346"/>
        <v>0</v>
      </c>
      <c r="CY722" s="13" t="b">
        <f t="shared" si="347"/>
        <v>0</v>
      </c>
    </row>
    <row r="723" spans="1:103" ht="15" thickBot="1">
      <c r="A723" s="931">
        <v>145</v>
      </c>
      <c r="B723" s="940" t="s">
        <v>239</v>
      </c>
      <c r="C723" s="940">
        <v>19</v>
      </c>
      <c r="D723" s="940" t="s">
        <v>1</v>
      </c>
      <c r="E723" s="940" t="s">
        <v>5</v>
      </c>
      <c r="F723" s="940"/>
      <c r="G723" s="940"/>
      <c r="H723" s="940"/>
      <c r="I723" s="940" t="s">
        <v>13</v>
      </c>
      <c r="J723" s="940"/>
      <c r="K723" s="940"/>
      <c r="L723" s="940" t="s">
        <v>17</v>
      </c>
      <c r="M723" s="940"/>
      <c r="N723" s="940" t="s">
        <v>16</v>
      </c>
      <c r="O723" s="174">
        <v>100</v>
      </c>
      <c r="P723" s="940" t="s">
        <v>17</v>
      </c>
      <c r="Q723" s="940">
        <f>IF(I723="&lt;1966",'lista, wskaźniki'!$G$4,IF(I723="1967-1985",'lista, wskaźniki'!$G$5,IF(I723="1986-1992",'lista, wskaźniki'!$G$6,IF(I723="1993-1996",'lista, wskaźniki'!$G$7,IF(I723="&gt;1997",'lista, wskaźniki'!$G$8,IF(I723=0,'lista, wskaźniki'!$G$4))))))</f>
        <v>130</v>
      </c>
      <c r="R723" s="940" t="s">
        <v>23</v>
      </c>
      <c r="S723" s="940" t="s">
        <v>28</v>
      </c>
      <c r="T723" s="940"/>
      <c r="U723" s="940"/>
      <c r="V723" s="940"/>
      <c r="W723" s="20" t="s">
        <v>36</v>
      </c>
      <c r="X723" s="19" t="s">
        <v>39</v>
      </c>
      <c r="Y723" s="19" t="s">
        <v>42</v>
      </c>
      <c r="Z723" s="19"/>
      <c r="AA723" s="19" t="s">
        <v>35</v>
      </c>
      <c r="AB723" s="54"/>
      <c r="AC723" s="54"/>
      <c r="AD723" s="19"/>
      <c r="AE723" s="940"/>
      <c r="AF723" s="334">
        <f t="shared" si="322"/>
        <v>0</v>
      </c>
      <c r="AG723" s="272">
        <f>IF(R723="kompletna",Q723*J723*0.0036*'lista, wskaźniki'!$F$13, IF(R723="częściowa",Q723*J723*0.0036*'lista, wskaźniki'!$F$14, IF(R723="brak",Q723*J723*0.0036*'lista, wskaźniki'!$F$15,)))</f>
        <v>0</v>
      </c>
      <c r="AH723" s="334">
        <f>IF(Y723="inne",K723*'lista, wskaźniki'!$E$35,IF(Y723="to samo źródło",0,IF(Y723=0,0)))</f>
        <v>0</v>
      </c>
      <c r="AI723" s="334" t="b">
        <f>IF(AA723="gaz z sieci",AC723*'lista, wskaźniki'!$D$21)</f>
        <v>0</v>
      </c>
      <c r="AJ723" s="272">
        <f>IF(AA723="węgiel",AB723*'lista, wskaźniki'!$D$20, IF('Sektor mieszkaniowy'!AA723="drewno",'Sektor mieszkaniowy'!AB723*'lista, wskaźniki'!$D$22,IF('Sektor mieszkaniowy'!AA723="pellet",AB723*'lista, wskaźniki'!$D$23,IF('Sektor mieszkaniowy'!AA723="gaz z sieci",AB723*'lista, wskaźniki'!$D$21,IF('Sektor mieszkaniowy'!AA723="olej opałowy",'Sektor mieszkaniowy'!AB723*'lista, wskaźniki'!$D$24)))))</f>
        <v>0</v>
      </c>
      <c r="AK723" s="1001"/>
      <c r="AL723" s="940">
        <v>700</v>
      </c>
      <c r="AM723" s="20">
        <f>IF(AA723="węgiel",AF723*1/3.6*'lista, wskaźniki'!$F$20,IF(AA723="drewno",AF723*1/3.6*'lista, wskaźniki'!$F$22,IF(AA723="pellet",AF723*1/3.6*'lista, wskaźniki'!$F$23,IF(AA723="gaz z sieci",AF723*1/3.6*'lista, wskaźniki'!$F$21,IF(AA723="olej opałowy",AF723*1/3.6*'lista, wskaźniki'!$F$24,0)))))</f>
        <v>0</v>
      </c>
      <c r="AN723" s="20">
        <f>IF(AA723="węgiel",AF723*'lista, wskaźniki'!$E$42,IF(AA723="drewno",AF723*'lista, wskaźniki'!$G$42,IF(AA723="pellet",AF723*'lista, wskaźniki'!$H$42,IF(AA723="gaz z sieci",AF723*'lista, wskaźniki'!$F$42,IF(AA723="olej opałowy",AF723*'lista, wskaźniki'!$I$42,0)))))</f>
        <v>0</v>
      </c>
      <c r="AO723" s="20">
        <f>IF(AA723="węgiel",AF723*'lista, wskaźniki'!$E$43,IF(AA723="drewno",AF723*'lista, wskaźniki'!$G$43,IF(AA723="pellet",AF723*'lista, wskaźniki'!$H$43,IF(AA723="gaz z sieci",AF723*'lista, wskaźniki'!$F$43,IF(AA723="olej opałowy",AF723*'lista, wskaźniki'!$I$43,0)))))</f>
        <v>0</v>
      </c>
      <c r="AP723" s="20">
        <f>IF(AA723="węgiel",AF723*'lista, wskaźniki'!$E$44,IF(AA723="drewno",AF723*'lista, wskaźniki'!$G$44,IF(AA723="pellet",AF723*'lista, wskaźniki'!$H$44,IF(AA723="gaz z sieci",AF723*'lista, wskaźniki'!$F$44,IF(AA723="olej opałowy",AF723*'lista, wskaźniki'!$I$44,0)))))</f>
        <v>0</v>
      </c>
      <c r="AQ723" s="20" t="b">
        <f>IF(Z723="gaz",AH723*1/3.6*'lista, wskaźniki'!$F$21,IF(Z723="energia elektryczna",AH723*1/3.6*'lista, wskaźniki'!$F$26))</f>
        <v>0</v>
      </c>
      <c r="AR723" s="20" t="b">
        <f>IF(Z723="gaz",AH723*'lista, wskaźniki'!$F$42,IF(Z723="energia elektryczna",AH723*0))</f>
        <v>0</v>
      </c>
      <c r="AS723" s="20" t="b">
        <f>IF(Z723="gaz",AH723*'lista, wskaźniki'!$F$43,IF(Z723="energia elektryczna",AH723*0))</f>
        <v>0</v>
      </c>
      <c r="AT723" s="20" t="b">
        <f>IF(Z723="gaz",AH723*'lista, wskaźniki'!$F$44,IF(Z723="energia elektryczna",AH723*0))</f>
        <v>0</v>
      </c>
      <c r="AU723" s="20">
        <f>AI723*1/3.6*'lista, wskaźniki'!$F$21</f>
        <v>0</v>
      </c>
      <c r="AV723" s="20">
        <f>AI723*'lista, wskaźniki'!$F$42</f>
        <v>0</v>
      </c>
      <c r="AW723" s="20">
        <f>AI723*'lista, wskaźniki'!$F$43</f>
        <v>0</v>
      </c>
      <c r="AX723" s="20">
        <f>AI723*'lista, wskaźniki'!$F$44</f>
        <v>0</v>
      </c>
      <c r="AY723" s="20">
        <f>AK723*'lista, wskaźniki'!$F$26</f>
        <v>0</v>
      </c>
      <c r="AZ723" s="20">
        <f t="shared" si="323"/>
        <v>0</v>
      </c>
      <c r="BA723" s="20">
        <f t="shared" si="324"/>
        <v>0</v>
      </c>
      <c r="BB723" s="20">
        <f t="shared" si="325"/>
        <v>0</v>
      </c>
      <c r="BC723" s="20">
        <f t="shared" si="326"/>
        <v>0</v>
      </c>
      <c r="BD723" s="940" t="s">
        <v>17</v>
      </c>
      <c r="BE723" s="940" t="s">
        <v>17</v>
      </c>
      <c r="BF723" s="940" t="s">
        <v>17</v>
      </c>
      <c r="BG723" s="940" t="s">
        <v>17</v>
      </c>
      <c r="BH723" s="19"/>
      <c r="BI723" s="940" t="s">
        <v>17</v>
      </c>
      <c r="BJ723" s="19"/>
      <c r="BK723" s="940" t="s">
        <v>17</v>
      </c>
      <c r="BL723" s="19"/>
      <c r="BM723" s="19"/>
      <c r="BN723" s="19"/>
      <c r="BO723" s="19" t="s">
        <v>17</v>
      </c>
      <c r="BP723" s="19"/>
      <c r="BQ723" s="19"/>
      <c r="BR723" s="19"/>
      <c r="BS723" s="1004"/>
      <c r="BT723" s="1004"/>
      <c r="BU723" s="1004"/>
      <c r="BV723" s="1004"/>
      <c r="BW723" s="1004"/>
      <c r="BX723" s="1004"/>
      <c r="BY723" s="1007"/>
      <c r="CA723" s="365">
        <f t="shared" si="327"/>
        <v>0</v>
      </c>
      <c r="CB723" s="365" t="b">
        <f t="shared" si="328"/>
        <v>0</v>
      </c>
      <c r="CC723" s="365" t="b">
        <f t="shared" si="329"/>
        <v>0</v>
      </c>
      <c r="CD723" s="365" t="b">
        <f t="shared" si="330"/>
        <v>0</v>
      </c>
      <c r="CE723" s="365" t="b">
        <f t="shared" si="331"/>
        <v>0</v>
      </c>
      <c r="CF723" s="365" t="b">
        <f t="shared" si="332"/>
        <v>0</v>
      </c>
      <c r="CG723" s="365" t="b">
        <f t="shared" si="333"/>
        <v>0</v>
      </c>
      <c r="CH723" s="365" t="b">
        <f t="shared" si="334"/>
        <v>0</v>
      </c>
      <c r="CI723" s="72">
        <f t="shared" si="335"/>
        <v>0</v>
      </c>
      <c r="CJ723" s="72" t="b">
        <f t="shared" si="336"/>
        <v>0</v>
      </c>
      <c r="CK723" s="72" t="b">
        <f t="shared" si="337"/>
        <v>0</v>
      </c>
      <c r="CL723" s="72">
        <f t="shared" si="338"/>
        <v>0</v>
      </c>
      <c r="CM723" s="72" t="b">
        <f t="shared" si="339"/>
        <v>0</v>
      </c>
      <c r="CN723" s="72" t="b">
        <f t="shared" si="340"/>
        <v>0</v>
      </c>
      <c r="CP723" s="13" t="b">
        <f t="shared" si="341"/>
        <v>0</v>
      </c>
      <c r="CQ723" s="13">
        <f t="shared" si="342"/>
        <v>0</v>
      </c>
      <c r="CR723" s="13" t="b">
        <f t="shared" si="343"/>
        <v>0</v>
      </c>
      <c r="CS723" s="13">
        <f t="shared" si="349"/>
        <v>0</v>
      </c>
      <c r="CT723" s="13" t="b">
        <f t="shared" si="348"/>
        <v>0</v>
      </c>
      <c r="CU723" s="13">
        <f t="shared" si="321"/>
        <v>0</v>
      </c>
      <c r="CV723" s="13">
        <f t="shared" si="344"/>
        <v>0</v>
      </c>
      <c r="CW723" s="13">
        <f t="shared" si="345"/>
        <v>0</v>
      </c>
      <c r="CX723" s="13" t="b">
        <f t="shared" si="346"/>
        <v>0</v>
      </c>
      <c r="CY723" s="13">
        <f t="shared" si="347"/>
        <v>0</v>
      </c>
    </row>
    <row r="724" spans="1:103" ht="15" thickBot="1">
      <c r="A724" s="932"/>
      <c r="B724" s="941"/>
      <c r="C724" s="941"/>
      <c r="D724" s="941"/>
      <c r="E724" s="941"/>
      <c r="F724" s="941"/>
      <c r="G724" s="941"/>
      <c r="H724" s="941"/>
      <c r="I724" s="941"/>
      <c r="J724" s="941"/>
      <c r="K724" s="941"/>
      <c r="L724" s="941"/>
      <c r="M724" s="941"/>
      <c r="N724" s="941"/>
      <c r="O724" s="175"/>
      <c r="P724" s="941"/>
      <c r="Q724" s="941"/>
      <c r="R724" s="941"/>
      <c r="S724" s="941"/>
      <c r="T724" s="941"/>
      <c r="U724" s="941"/>
      <c r="V724" s="941"/>
      <c r="W724" s="20"/>
      <c r="X724" s="20"/>
      <c r="Y724" s="20"/>
      <c r="Z724" s="20"/>
      <c r="AA724" s="20" t="s">
        <v>36</v>
      </c>
      <c r="AB724" s="22"/>
      <c r="AC724" s="22"/>
      <c r="AD724" s="20"/>
      <c r="AE724" s="941"/>
      <c r="AF724" s="334">
        <f t="shared" si="322"/>
        <v>0</v>
      </c>
      <c r="AG724" s="272">
        <f>IF(R724="kompletna",Q724*J724*0.0036*'lista, wskaźniki'!$F$13, IF(R724="częściowa",Q724*J724*0.0036*'lista, wskaźniki'!$F$14, IF(R724="brak",Q724*J724*0.0036*'lista, wskaźniki'!$F$15,)))</f>
        <v>0</v>
      </c>
      <c r="AH724" s="334">
        <f>IF(Y724="inne",K724*'lista, wskaźniki'!$E$35,IF(Y724="to samo źródło",0,IF(Y724=0,0)))</f>
        <v>0</v>
      </c>
      <c r="AI724" s="334" t="b">
        <f>IF(AA724="gaz z sieci",AC724*'lista, wskaźniki'!$D$21)</f>
        <v>0</v>
      </c>
      <c r="AJ724" s="272">
        <f>IF(AA724="węgiel",AB724*'lista, wskaźniki'!$D$20, IF('Sektor mieszkaniowy'!AA724="drewno",'Sektor mieszkaniowy'!AB724*'lista, wskaźniki'!$D$22,IF('Sektor mieszkaniowy'!AA724="pellet",AB724*'lista, wskaźniki'!$D$23,IF('Sektor mieszkaniowy'!AA724="gaz z sieci",AB724*'lista, wskaźniki'!$D$21,IF('Sektor mieszkaniowy'!AA724="olej opałowy",'Sektor mieszkaniowy'!AB724*'lista, wskaźniki'!$D$24)))))</f>
        <v>0</v>
      </c>
      <c r="AK724" s="1002"/>
      <c r="AL724" s="941"/>
      <c r="AM724" s="20">
        <f>IF(AA724="węgiel",AF724*1/3.6*'lista, wskaźniki'!$F$20,IF(AA724="drewno",AF724*1/3.6*'lista, wskaźniki'!$F$22,IF(AA724="pellet",AF724*1/3.6*'lista, wskaźniki'!$F$23,IF(AA724="gaz z sieci",AF724*1/3.6*'lista, wskaźniki'!$F$21,IF(AA724="olej opałowy",AF724*1/3.6*'lista, wskaźniki'!$F$24,0)))))</f>
        <v>0</v>
      </c>
      <c r="AN724" s="20">
        <f>IF(AA724="węgiel",AF724*'lista, wskaźniki'!$E$42,IF(AA724="drewno",AF724*'lista, wskaźniki'!$G$42,IF(AA724="pellet",AF724*'lista, wskaźniki'!$H$42,IF(AA724="gaz z sieci",AF724*'lista, wskaźniki'!$F$42,IF(AA724="olej opałowy",AF724*'lista, wskaźniki'!$I$42,0)))))</f>
        <v>0</v>
      </c>
      <c r="AO724" s="20">
        <f>IF(AA724="węgiel",AF724*'lista, wskaźniki'!$E$43,IF(AA724="drewno",AF724*'lista, wskaźniki'!$G$43,IF(AA724="pellet",AF724*'lista, wskaźniki'!$H$43,IF(AA724="gaz z sieci",AF724*'lista, wskaźniki'!$F$43,IF(AA724="olej opałowy",AF724*'lista, wskaźniki'!$I$43,0)))))</f>
        <v>0</v>
      </c>
      <c r="AP724" s="20">
        <f>IF(AA724="węgiel",AF724*'lista, wskaźniki'!$E$44,IF(AA724="drewno",AF724*'lista, wskaźniki'!$G$44,IF(AA724="pellet",AF724*'lista, wskaźniki'!$H$44,IF(AA724="gaz z sieci",AF724*'lista, wskaźniki'!$F$44,IF(AA724="olej opałowy",AF724*'lista, wskaźniki'!$I$44,0)))))</f>
        <v>0</v>
      </c>
      <c r="AQ724" s="20" t="b">
        <f>IF(Z724="gaz",AH724*1/3.6*'lista, wskaźniki'!$F$21,IF(Z724="energia elektryczna",AH724*1/3.6*'lista, wskaźniki'!$F$26))</f>
        <v>0</v>
      </c>
      <c r="AR724" s="20" t="b">
        <f>IF(Z724="gaz",AH724*'lista, wskaźniki'!$F$42,IF(Z724="energia elektryczna",AH724*0))</f>
        <v>0</v>
      </c>
      <c r="AS724" s="20" t="b">
        <f>IF(Z724="gaz",AH724*'lista, wskaźniki'!$F$43,IF(Z724="energia elektryczna",AH724*0))</f>
        <v>0</v>
      </c>
      <c r="AT724" s="20" t="b">
        <f>IF(Z724="gaz",AH724*'lista, wskaźniki'!$F$44,IF(Z724="energia elektryczna",AH724*0))</f>
        <v>0</v>
      </c>
      <c r="AU724" s="20">
        <f>AI724*1/3.6*'lista, wskaźniki'!$F$21</f>
        <v>0</v>
      </c>
      <c r="AV724" s="20">
        <f>AI724*'lista, wskaźniki'!$F$42</f>
        <v>0</v>
      </c>
      <c r="AW724" s="20">
        <f>AI724*'lista, wskaźniki'!$F$43</f>
        <v>0</v>
      </c>
      <c r="AX724" s="20">
        <f>AI724*'lista, wskaźniki'!$F$44</f>
        <v>0</v>
      </c>
      <c r="AY724" s="20">
        <f>AK724*'lista, wskaźniki'!$F$26</f>
        <v>0</v>
      </c>
      <c r="AZ724" s="20">
        <f t="shared" si="323"/>
        <v>0</v>
      </c>
      <c r="BA724" s="20">
        <f t="shared" si="324"/>
        <v>0</v>
      </c>
      <c r="BB724" s="20">
        <f t="shared" si="325"/>
        <v>0</v>
      </c>
      <c r="BC724" s="20">
        <f t="shared" si="326"/>
        <v>0</v>
      </c>
      <c r="BD724" s="941"/>
      <c r="BE724" s="941"/>
      <c r="BF724" s="941"/>
      <c r="BG724" s="941"/>
      <c r="BH724" s="20"/>
      <c r="BI724" s="941"/>
      <c r="BJ724" s="20"/>
      <c r="BK724" s="941"/>
      <c r="BL724" s="20"/>
      <c r="BM724" s="20"/>
      <c r="BN724" s="20"/>
      <c r="BO724" s="20"/>
      <c r="BP724" s="20"/>
      <c r="BQ724" s="20"/>
      <c r="BR724" s="20"/>
      <c r="BS724" s="1005"/>
      <c r="BT724" s="1005"/>
      <c r="BU724" s="1005"/>
      <c r="BV724" s="1005"/>
      <c r="BW724" s="1005"/>
      <c r="BX724" s="1005"/>
      <c r="BY724" s="1008"/>
      <c r="CA724" s="365" t="b">
        <f t="shared" si="327"/>
        <v>0</v>
      </c>
      <c r="CB724" s="365">
        <f t="shared" si="328"/>
        <v>0</v>
      </c>
      <c r="CC724" s="365" t="b">
        <f t="shared" si="329"/>
        <v>0</v>
      </c>
      <c r="CD724" s="365" t="b">
        <f t="shared" si="330"/>
        <v>0</v>
      </c>
      <c r="CE724" s="365" t="b">
        <f t="shared" si="331"/>
        <v>0</v>
      </c>
      <c r="CF724" s="365" t="b">
        <f t="shared" si="332"/>
        <v>0</v>
      </c>
      <c r="CG724" s="365" t="b">
        <f t="shared" si="333"/>
        <v>0</v>
      </c>
      <c r="CH724" s="365" t="b">
        <f t="shared" si="334"/>
        <v>0</v>
      </c>
      <c r="CI724" s="72" t="b">
        <f t="shared" si="335"/>
        <v>0</v>
      </c>
      <c r="CJ724" s="72">
        <f t="shared" si="336"/>
        <v>0</v>
      </c>
      <c r="CK724" s="72" t="b">
        <f t="shared" si="337"/>
        <v>0</v>
      </c>
      <c r="CL724" s="72">
        <f t="shared" si="338"/>
        <v>0</v>
      </c>
      <c r="CM724" s="72" t="b">
        <f t="shared" si="339"/>
        <v>0</v>
      </c>
      <c r="CN724" s="72" t="b">
        <f t="shared" si="340"/>
        <v>0</v>
      </c>
      <c r="CP724" s="13">
        <f t="shared" si="341"/>
        <v>0</v>
      </c>
      <c r="CQ724" s="13" t="b">
        <f t="shared" si="342"/>
        <v>0</v>
      </c>
      <c r="CR724" s="13" t="b">
        <f t="shared" si="343"/>
        <v>0</v>
      </c>
      <c r="CS724" s="13" t="b">
        <f t="shared" si="349"/>
        <v>0</v>
      </c>
      <c r="CT724" s="13" t="b">
        <f t="shared" si="348"/>
        <v>0</v>
      </c>
      <c r="CU724" s="13" t="b">
        <f t="shared" si="321"/>
        <v>0</v>
      </c>
      <c r="CV724" s="13" t="b">
        <f t="shared" si="344"/>
        <v>0</v>
      </c>
      <c r="CW724" s="13" t="b">
        <f t="shared" si="345"/>
        <v>0</v>
      </c>
      <c r="CX724" s="13" t="b">
        <f t="shared" si="346"/>
        <v>0</v>
      </c>
      <c r="CY724" s="13" t="b">
        <f t="shared" si="347"/>
        <v>0</v>
      </c>
    </row>
    <row r="725" spans="1:103" ht="15" thickBot="1">
      <c r="A725" s="932"/>
      <c r="B725" s="941"/>
      <c r="C725" s="941"/>
      <c r="D725" s="941"/>
      <c r="E725" s="941"/>
      <c r="F725" s="941"/>
      <c r="G725" s="941"/>
      <c r="H725" s="941"/>
      <c r="I725" s="941"/>
      <c r="J725" s="941"/>
      <c r="K725" s="941"/>
      <c r="L725" s="941"/>
      <c r="M725" s="941"/>
      <c r="N725" s="941"/>
      <c r="O725" s="175"/>
      <c r="P725" s="941"/>
      <c r="Q725" s="941"/>
      <c r="R725" s="941"/>
      <c r="S725" s="941"/>
      <c r="T725" s="941"/>
      <c r="U725" s="941"/>
      <c r="V725" s="941"/>
      <c r="W725" s="20"/>
      <c r="X725" s="20"/>
      <c r="Y725" s="20"/>
      <c r="Z725" s="20"/>
      <c r="AA725" s="20" t="s">
        <v>50</v>
      </c>
      <c r="AB725" s="22"/>
      <c r="AC725" s="22"/>
      <c r="AD725" s="20"/>
      <c r="AE725" s="941"/>
      <c r="AF725" s="334">
        <f t="shared" si="322"/>
        <v>0</v>
      </c>
      <c r="AG725" s="272">
        <f>IF(R725="kompletna",Q725*J725*0.0036*'lista, wskaźniki'!$F$13, IF(R725="częściowa",Q725*J725*0.0036*'lista, wskaźniki'!$F$14, IF(R725="brak",Q725*J725*0.0036*'lista, wskaźniki'!$F$15,)))</f>
        <v>0</v>
      </c>
      <c r="AH725" s="334">
        <f>IF(Y725="inne",K725*'lista, wskaźniki'!$E$35,IF(Y725="to samo źródło",0,IF(Y725=0,0)))</f>
        <v>0</v>
      </c>
      <c r="AI725" s="334" t="b">
        <f>IF(AA725="gaz z sieci",AC725*'lista, wskaźniki'!$D$21)</f>
        <v>0</v>
      </c>
      <c r="AJ725" s="272">
        <f>IF(AA725="węgiel",AB725*'lista, wskaźniki'!$D$20, IF('Sektor mieszkaniowy'!AA725="drewno",'Sektor mieszkaniowy'!AB725*'lista, wskaźniki'!$D$22,IF('Sektor mieszkaniowy'!AA725="pellet",AB725*'lista, wskaźniki'!$D$23,IF('Sektor mieszkaniowy'!AA725="gaz z sieci",AB725*'lista, wskaźniki'!$D$21,IF('Sektor mieszkaniowy'!AA725="olej opałowy",'Sektor mieszkaniowy'!AB725*'lista, wskaźniki'!$D$24)))))</f>
        <v>0</v>
      </c>
      <c r="AK725" s="1002"/>
      <c r="AL725" s="941"/>
      <c r="AM725" s="20">
        <f>IF(AA725="węgiel",AF725*1/3.6*'lista, wskaźniki'!$F$20,IF(AA725="drewno",AF725*1/3.6*'lista, wskaźniki'!$F$22,IF(AA725="pellet",AF725*1/3.6*'lista, wskaźniki'!$F$23,IF(AA725="gaz z sieci",AF725*1/3.6*'lista, wskaźniki'!$F$21,IF(AA725="olej opałowy",AF725*1/3.6*'lista, wskaźniki'!$F$24,0)))))</f>
        <v>0</v>
      </c>
      <c r="AN725" s="20">
        <f>IF(AA725="węgiel",AF725*'lista, wskaźniki'!$E$42,IF(AA725="drewno",AF725*'lista, wskaźniki'!$G$42,IF(AA725="pellet",AF725*'lista, wskaźniki'!$H$42,IF(AA725="gaz z sieci",AF725*'lista, wskaźniki'!$F$42,IF(AA725="olej opałowy",AF725*'lista, wskaźniki'!$I$42,0)))))</f>
        <v>0</v>
      </c>
      <c r="AO725" s="20">
        <f>IF(AA725="węgiel",AF725*'lista, wskaźniki'!$E$43,IF(AA725="drewno",AF725*'lista, wskaźniki'!$G$43,IF(AA725="pellet",AF725*'lista, wskaźniki'!$H$43,IF(AA725="gaz z sieci",AF725*'lista, wskaźniki'!$F$43,IF(AA725="olej opałowy",AF725*'lista, wskaźniki'!$I$43,0)))))</f>
        <v>0</v>
      </c>
      <c r="AP725" s="20">
        <f>IF(AA725="węgiel",AF725*'lista, wskaźniki'!$E$44,IF(AA725="drewno",AF725*'lista, wskaźniki'!$G$44,IF(AA725="pellet",AF725*'lista, wskaźniki'!$H$44,IF(AA725="gaz z sieci",AF725*'lista, wskaźniki'!$F$44,IF(AA725="olej opałowy",AF725*'lista, wskaźniki'!$I$44,0)))))</f>
        <v>0</v>
      </c>
      <c r="AQ725" s="20" t="b">
        <f>IF(Z725="gaz",AH725*1/3.6*'lista, wskaźniki'!$F$21,IF(Z725="energia elektryczna",AH725*1/3.6*'lista, wskaźniki'!$F$26))</f>
        <v>0</v>
      </c>
      <c r="AR725" s="20" t="b">
        <f>IF(Z725="gaz",AH725*'lista, wskaźniki'!$F$42,IF(Z725="energia elektryczna",AH725*0))</f>
        <v>0</v>
      </c>
      <c r="AS725" s="20" t="b">
        <f>IF(Z725="gaz",AH725*'lista, wskaźniki'!$F$43,IF(Z725="energia elektryczna",AH725*0))</f>
        <v>0</v>
      </c>
      <c r="AT725" s="20" t="b">
        <f>IF(Z725="gaz",AH725*'lista, wskaźniki'!$F$44,IF(Z725="energia elektryczna",AH725*0))</f>
        <v>0</v>
      </c>
      <c r="AU725" s="20">
        <f>AI725*1/3.6*'lista, wskaźniki'!$F$21</f>
        <v>0</v>
      </c>
      <c r="AV725" s="20">
        <f>AI725*'lista, wskaźniki'!$F$42</f>
        <v>0</v>
      </c>
      <c r="AW725" s="20">
        <f>AI725*'lista, wskaźniki'!$F$43</f>
        <v>0</v>
      </c>
      <c r="AX725" s="20">
        <f>AI725*'lista, wskaźniki'!$F$44</f>
        <v>0</v>
      </c>
      <c r="AY725" s="20">
        <f>AK725*'lista, wskaźniki'!$F$26</f>
        <v>0</v>
      </c>
      <c r="AZ725" s="20">
        <f t="shared" si="323"/>
        <v>0</v>
      </c>
      <c r="BA725" s="20">
        <f t="shared" si="324"/>
        <v>0</v>
      </c>
      <c r="BB725" s="20">
        <f t="shared" si="325"/>
        <v>0</v>
      </c>
      <c r="BC725" s="20">
        <f t="shared" si="326"/>
        <v>0</v>
      </c>
      <c r="BD725" s="941"/>
      <c r="BE725" s="941"/>
      <c r="BF725" s="941"/>
      <c r="BG725" s="941"/>
      <c r="BH725" s="20"/>
      <c r="BI725" s="941"/>
      <c r="BJ725" s="20"/>
      <c r="BK725" s="941"/>
      <c r="BL725" s="20"/>
      <c r="BM725" s="20"/>
      <c r="BN725" s="20"/>
      <c r="BO725" s="20"/>
      <c r="BP725" s="20"/>
      <c r="BQ725" s="20"/>
      <c r="BR725" s="20"/>
      <c r="BS725" s="1005"/>
      <c r="BT725" s="1005"/>
      <c r="BU725" s="1005"/>
      <c r="BV725" s="1005"/>
      <c r="BW725" s="1005"/>
      <c r="BX725" s="1005"/>
      <c r="BY725" s="1008"/>
      <c r="CA725" s="365" t="b">
        <f t="shared" si="327"/>
        <v>0</v>
      </c>
      <c r="CB725" s="365" t="b">
        <f t="shared" si="328"/>
        <v>0</v>
      </c>
      <c r="CC725" s="365">
        <f t="shared" si="329"/>
        <v>0</v>
      </c>
      <c r="CD725" s="365" t="b">
        <f t="shared" si="330"/>
        <v>0</v>
      </c>
      <c r="CE725" s="365" t="b">
        <f t="shared" si="331"/>
        <v>0</v>
      </c>
      <c r="CF725" s="365" t="b">
        <f t="shared" si="332"/>
        <v>0</v>
      </c>
      <c r="CG725" s="365" t="b">
        <f t="shared" si="333"/>
        <v>0</v>
      </c>
      <c r="CH725" s="365" t="b">
        <f t="shared" si="334"/>
        <v>0</v>
      </c>
      <c r="CI725" s="72" t="b">
        <f t="shared" si="335"/>
        <v>0</v>
      </c>
      <c r="CJ725" s="72" t="b">
        <f t="shared" si="336"/>
        <v>0</v>
      </c>
      <c r="CK725" s="72">
        <f t="shared" si="337"/>
        <v>0</v>
      </c>
      <c r="CL725" s="72">
        <f t="shared" si="338"/>
        <v>0</v>
      </c>
      <c r="CM725" s="72" t="b">
        <f t="shared" si="339"/>
        <v>0</v>
      </c>
      <c r="CN725" s="72" t="b">
        <f t="shared" si="340"/>
        <v>0</v>
      </c>
      <c r="CP725" s="13">
        <f t="shared" si="341"/>
        <v>0</v>
      </c>
      <c r="CQ725" s="13" t="b">
        <f t="shared" si="342"/>
        <v>0</v>
      </c>
      <c r="CR725" s="13" t="b">
        <f t="shared" si="343"/>
        <v>0</v>
      </c>
      <c r="CS725" s="13" t="b">
        <f t="shared" si="349"/>
        <v>0</v>
      </c>
      <c r="CT725" s="13" t="b">
        <f t="shared" si="348"/>
        <v>0</v>
      </c>
      <c r="CU725" s="13" t="b">
        <f t="shared" si="321"/>
        <v>0</v>
      </c>
      <c r="CV725" s="13" t="b">
        <f t="shared" si="344"/>
        <v>0</v>
      </c>
      <c r="CW725" s="13" t="b">
        <f t="shared" si="345"/>
        <v>0</v>
      </c>
      <c r="CX725" s="13" t="b">
        <f t="shared" si="346"/>
        <v>0</v>
      </c>
      <c r="CY725" s="13" t="b">
        <f t="shared" si="347"/>
        <v>0</v>
      </c>
    </row>
    <row r="726" spans="1:103" ht="15" thickBot="1">
      <c r="A726" s="932"/>
      <c r="B726" s="941"/>
      <c r="C726" s="941"/>
      <c r="D726" s="941"/>
      <c r="E726" s="941"/>
      <c r="F726" s="941"/>
      <c r="G726" s="941"/>
      <c r="H726" s="941"/>
      <c r="I726" s="941"/>
      <c r="J726" s="941"/>
      <c r="K726" s="941"/>
      <c r="L726" s="941"/>
      <c r="M726" s="941"/>
      <c r="N726" s="941"/>
      <c r="O726" s="175"/>
      <c r="P726" s="941"/>
      <c r="Q726" s="941"/>
      <c r="R726" s="941"/>
      <c r="S726" s="941"/>
      <c r="T726" s="941"/>
      <c r="U726" s="941"/>
      <c r="V726" s="941"/>
      <c r="W726" s="20"/>
      <c r="X726" s="20"/>
      <c r="Y726" s="20"/>
      <c r="Z726" s="20"/>
      <c r="AA726" s="20" t="s">
        <v>38</v>
      </c>
      <c r="AB726" s="22"/>
      <c r="AC726" s="22"/>
      <c r="AD726" s="20"/>
      <c r="AE726" s="941"/>
      <c r="AF726" s="334">
        <f t="shared" si="322"/>
        <v>0</v>
      </c>
      <c r="AG726" s="272">
        <f>IF(R726="kompletna",Q726*J726*0.0036*'lista, wskaźniki'!$F$13, IF(R726="częściowa",Q726*J726*0.0036*'lista, wskaźniki'!$F$14, IF(R726="brak",Q726*J726*0.0036*'lista, wskaźniki'!$F$15,)))</f>
        <v>0</v>
      </c>
      <c r="AH726" s="334">
        <f>IF(Y726="inne",K726*'lista, wskaźniki'!$E$35,IF(Y726="to samo źródło",0,IF(Y726=0,0)))</f>
        <v>0</v>
      </c>
      <c r="AI726" s="334">
        <f>IF(AA726="gaz z sieci",AC726*'lista, wskaźniki'!$D$21)</f>
        <v>0</v>
      </c>
      <c r="AJ726" s="272">
        <f>IF(AA726="węgiel",AB726*'lista, wskaźniki'!$D$20, IF('Sektor mieszkaniowy'!AA726="drewno",'Sektor mieszkaniowy'!AB726*'lista, wskaźniki'!$D$22,IF('Sektor mieszkaniowy'!AA726="pellet",AB726*'lista, wskaźniki'!$D$23,IF('Sektor mieszkaniowy'!AA726="gaz z sieci",AB726*'lista, wskaźniki'!$D$21,IF('Sektor mieszkaniowy'!AA726="olej opałowy",'Sektor mieszkaniowy'!AB726*'lista, wskaźniki'!$D$24)))))</f>
        <v>0</v>
      </c>
      <c r="AK726" s="1002"/>
      <c r="AL726" s="941"/>
      <c r="AM726" s="20">
        <f>IF(AA726="węgiel",AF726*1/3.6*'lista, wskaźniki'!$F$20,IF(AA726="drewno",AF726*1/3.6*'lista, wskaźniki'!$F$22,IF(AA726="pellet",AF726*1/3.6*'lista, wskaźniki'!$F$23,IF(AA726="gaz z sieci",AF726*1/3.6*'lista, wskaźniki'!$F$21,IF(AA726="olej opałowy",AF726*1/3.6*'lista, wskaźniki'!$F$24,0)))))</f>
        <v>0</v>
      </c>
      <c r="AN726" s="20">
        <f>IF(AA726="węgiel",AF726*'lista, wskaźniki'!$E$42,IF(AA726="drewno",AF726*'lista, wskaźniki'!$G$42,IF(AA726="pellet",AF726*'lista, wskaźniki'!$H$42,IF(AA726="gaz z sieci",AF726*'lista, wskaźniki'!$F$42,IF(AA726="olej opałowy",AF726*'lista, wskaźniki'!$I$42,0)))))</f>
        <v>0</v>
      </c>
      <c r="AO726" s="20">
        <f>IF(AA726="węgiel",AF726*'lista, wskaźniki'!$E$43,IF(AA726="drewno",AF726*'lista, wskaźniki'!$G$43,IF(AA726="pellet",AF726*'lista, wskaźniki'!$H$43,IF(AA726="gaz z sieci",AF726*'lista, wskaźniki'!$F$43,IF(AA726="olej opałowy",AF726*'lista, wskaźniki'!$I$43,0)))))</f>
        <v>0</v>
      </c>
      <c r="AP726" s="20">
        <f>IF(AA726="węgiel",AF726*'lista, wskaźniki'!$E$44,IF(AA726="drewno",AF726*'lista, wskaźniki'!$G$44,IF(AA726="pellet",AF726*'lista, wskaźniki'!$H$44,IF(AA726="gaz z sieci",AF726*'lista, wskaźniki'!$F$44,IF(AA726="olej opałowy",AF726*'lista, wskaźniki'!$I$44,0)))))</f>
        <v>0</v>
      </c>
      <c r="AQ726" s="20" t="b">
        <f>IF(Z726="gaz",AH726*1/3.6*'lista, wskaźniki'!$F$21,IF(Z726="energia elektryczna",AH726*1/3.6*'lista, wskaźniki'!$F$26))</f>
        <v>0</v>
      </c>
      <c r="AR726" s="20" t="b">
        <f>IF(Z726="gaz",AH726*'lista, wskaźniki'!$F$42,IF(Z726="energia elektryczna",AH726*0))</f>
        <v>0</v>
      </c>
      <c r="AS726" s="20" t="b">
        <f>IF(Z726="gaz",AH726*'lista, wskaźniki'!$F$43,IF(Z726="energia elektryczna",AH726*0))</f>
        <v>0</v>
      </c>
      <c r="AT726" s="20" t="b">
        <f>IF(Z726="gaz",AH726*'lista, wskaźniki'!$F$44,IF(Z726="energia elektryczna",AH726*0))</f>
        <v>0</v>
      </c>
      <c r="AU726" s="20">
        <f>AI726*1/3.6*'lista, wskaźniki'!$F$21</f>
        <v>0</v>
      </c>
      <c r="AV726" s="20">
        <f>AI726*'lista, wskaźniki'!$F$42</f>
        <v>0</v>
      </c>
      <c r="AW726" s="20">
        <f>AI726*'lista, wskaźniki'!$F$43</f>
        <v>0</v>
      </c>
      <c r="AX726" s="20">
        <f>AI726*'lista, wskaźniki'!$F$44</f>
        <v>0</v>
      </c>
      <c r="AY726" s="20">
        <f>AK726*'lista, wskaźniki'!$F$26</f>
        <v>0</v>
      </c>
      <c r="AZ726" s="20">
        <f t="shared" si="323"/>
        <v>0</v>
      </c>
      <c r="BA726" s="20">
        <f t="shared" si="324"/>
        <v>0</v>
      </c>
      <c r="BB726" s="20">
        <f t="shared" si="325"/>
        <v>0</v>
      </c>
      <c r="BC726" s="20">
        <f t="shared" si="326"/>
        <v>0</v>
      </c>
      <c r="BD726" s="941"/>
      <c r="BE726" s="941"/>
      <c r="BF726" s="941"/>
      <c r="BG726" s="941"/>
      <c r="BH726" s="20"/>
      <c r="BI726" s="941"/>
      <c r="BJ726" s="20"/>
      <c r="BK726" s="941"/>
      <c r="BL726" s="20"/>
      <c r="BM726" s="20"/>
      <c r="BN726" s="20"/>
      <c r="BO726" s="20"/>
      <c r="BP726" s="20"/>
      <c r="BQ726" s="20"/>
      <c r="BR726" s="20"/>
      <c r="BS726" s="1005"/>
      <c r="BT726" s="1005"/>
      <c r="BU726" s="1005"/>
      <c r="BV726" s="1005"/>
      <c r="BW726" s="1005"/>
      <c r="BX726" s="1005"/>
      <c r="BY726" s="1008"/>
      <c r="CA726" s="365" t="b">
        <f t="shared" si="327"/>
        <v>0</v>
      </c>
      <c r="CB726" s="365" t="b">
        <f t="shared" si="328"/>
        <v>0</v>
      </c>
      <c r="CC726" s="365" t="b">
        <f t="shared" si="329"/>
        <v>0</v>
      </c>
      <c r="CD726" s="365">
        <f t="shared" si="330"/>
        <v>0</v>
      </c>
      <c r="CE726" s="365" t="b">
        <f t="shared" si="331"/>
        <v>0</v>
      </c>
      <c r="CF726" s="365" t="b">
        <f t="shared" si="332"/>
        <v>0</v>
      </c>
      <c r="CG726" s="365" t="b">
        <f t="shared" si="333"/>
        <v>0</v>
      </c>
      <c r="CH726" s="365">
        <f t="shared" si="334"/>
        <v>0</v>
      </c>
      <c r="CI726" s="72" t="b">
        <f t="shared" si="335"/>
        <v>0</v>
      </c>
      <c r="CJ726" s="72" t="b">
        <f t="shared" si="336"/>
        <v>0</v>
      </c>
      <c r="CK726" s="72" t="b">
        <f t="shared" si="337"/>
        <v>0</v>
      </c>
      <c r="CL726" s="72">
        <f t="shared" si="338"/>
        <v>0</v>
      </c>
      <c r="CM726" s="72" t="b">
        <f t="shared" si="339"/>
        <v>0</v>
      </c>
      <c r="CN726" s="72" t="b">
        <f t="shared" si="340"/>
        <v>0</v>
      </c>
      <c r="CP726" s="13">
        <f t="shared" si="341"/>
        <v>0</v>
      </c>
      <c r="CQ726" s="13" t="b">
        <f t="shared" si="342"/>
        <v>0</v>
      </c>
      <c r="CR726" s="13" t="b">
        <f t="shared" si="343"/>
        <v>0</v>
      </c>
      <c r="CS726" s="13" t="b">
        <f t="shared" si="349"/>
        <v>0</v>
      </c>
      <c r="CT726" s="13" t="b">
        <f t="shared" si="348"/>
        <v>0</v>
      </c>
      <c r="CU726" s="13" t="b">
        <f t="shared" si="321"/>
        <v>0</v>
      </c>
      <c r="CV726" s="13" t="b">
        <f t="shared" si="344"/>
        <v>0</v>
      </c>
      <c r="CW726" s="13" t="b">
        <f t="shared" si="345"/>
        <v>0</v>
      </c>
      <c r="CX726" s="13" t="b">
        <f t="shared" si="346"/>
        <v>0</v>
      </c>
      <c r="CY726" s="13" t="b">
        <f t="shared" si="347"/>
        <v>0</v>
      </c>
    </row>
    <row r="727" spans="1:103" ht="15" thickBot="1">
      <c r="A727" s="933"/>
      <c r="B727" s="942"/>
      <c r="C727" s="942"/>
      <c r="D727" s="942"/>
      <c r="E727" s="942"/>
      <c r="F727" s="942"/>
      <c r="G727" s="942"/>
      <c r="H727" s="942"/>
      <c r="I727" s="942"/>
      <c r="J727" s="942"/>
      <c r="K727" s="942"/>
      <c r="L727" s="942"/>
      <c r="M727" s="942"/>
      <c r="N727" s="942"/>
      <c r="O727" s="176"/>
      <c r="P727" s="942"/>
      <c r="Q727" s="942"/>
      <c r="R727" s="942"/>
      <c r="S727" s="942"/>
      <c r="T727" s="942"/>
      <c r="U727" s="942"/>
      <c r="V727" s="942"/>
      <c r="W727" s="21"/>
      <c r="X727" s="21"/>
      <c r="Y727" s="21"/>
      <c r="Z727" s="21"/>
      <c r="AA727" s="21" t="s">
        <v>37</v>
      </c>
      <c r="AB727" s="55"/>
      <c r="AC727" s="55"/>
      <c r="AD727" s="21"/>
      <c r="AE727" s="942"/>
      <c r="AF727" s="334">
        <f t="shared" si="322"/>
        <v>0</v>
      </c>
      <c r="AG727" s="272">
        <f>IF(R727="kompletna",Q727*J727*0.0036*'lista, wskaźniki'!$F$13, IF(R727="częściowa",Q727*J727*0.0036*'lista, wskaźniki'!$F$14, IF(R727="brak",Q727*J727*0.0036*'lista, wskaźniki'!$F$15,)))</f>
        <v>0</v>
      </c>
      <c r="AH727" s="334">
        <f>IF(Y727="inne",K727*'lista, wskaźniki'!$E$35,IF(Y727="to samo źródło",0,IF(Y727=0,0)))</f>
        <v>0</v>
      </c>
      <c r="AI727" s="334" t="b">
        <f>IF(AA727="gaz z sieci",AC727*'lista, wskaźniki'!$D$21)</f>
        <v>0</v>
      </c>
      <c r="AJ727" s="272">
        <f>IF(AA727="węgiel",AB727*'lista, wskaźniki'!$D$20, IF('Sektor mieszkaniowy'!AA727="drewno",'Sektor mieszkaniowy'!AB727*'lista, wskaźniki'!$D$22,IF('Sektor mieszkaniowy'!AA727="pellet",AB727*'lista, wskaźniki'!$D$23,IF('Sektor mieszkaniowy'!AA727="gaz z sieci",AB727*'lista, wskaźniki'!$D$21,IF('Sektor mieszkaniowy'!AA727="olej opałowy",'Sektor mieszkaniowy'!AB727*'lista, wskaźniki'!$D$24)))))</f>
        <v>0</v>
      </c>
      <c r="AK727" s="1003"/>
      <c r="AL727" s="942"/>
      <c r="AM727" s="20">
        <f>IF(AA727="węgiel",AF727*1/3.6*'lista, wskaźniki'!$F$20,IF(AA727="drewno",AF727*1/3.6*'lista, wskaźniki'!$F$22,IF(AA727="pellet",AF727*1/3.6*'lista, wskaźniki'!$F$23,IF(AA727="gaz z sieci",AF727*1/3.6*'lista, wskaźniki'!$F$21,IF(AA727="olej opałowy",AF727*1/3.6*'lista, wskaźniki'!$F$24,0)))))</f>
        <v>0</v>
      </c>
      <c r="AN727" s="20">
        <f>IF(AA727="węgiel",AF727*'lista, wskaźniki'!$E$42,IF(AA727="drewno",AF727*'lista, wskaźniki'!$G$42,IF(AA727="pellet",AF727*'lista, wskaźniki'!$H$42,IF(AA727="gaz z sieci",AF727*'lista, wskaźniki'!$F$42,IF(AA727="olej opałowy",AF727*'lista, wskaźniki'!$I$42,0)))))</f>
        <v>0</v>
      </c>
      <c r="AO727" s="20">
        <f>IF(AA727="węgiel",AF727*'lista, wskaźniki'!$E$43,IF(AA727="drewno",AF727*'lista, wskaźniki'!$G$43,IF(AA727="pellet",AF727*'lista, wskaźniki'!$H$43,IF(AA727="gaz z sieci",AF727*'lista, wskaźniki'!$F$43,IF(AA727="olej opałowy",AF727*'lista, wskaźniki'!$I$43,0)))))</f>
        <v>0</v>
      </c>
      <c r="AP727" s="20">
        <f>IF(AA727="węgiel",AF727*'lista, wskaźniki'!$E$44,IF(AA727="drewno",AF727*'lista, wskaźniki'!$G$44,IF(AA727="pellet",AF727*'lista, wskaźniki'!$H$44,IF(AA727="gaz z sieci",AF727*'lista, wskaźniki'!$F$44,IF(AA727="olej opałowy",AF727*'lista, wskaźniki'!$I$44,0)))))</f>
        <v>0</v>
      </c>
      <c r="AQ727" s="20" t="b">
        <f>IF(Z727="gaz",AH727*1/3.6*'lista, wskaźniki'!$F$21,IF(Z727="energia elektryczna",AH727*1/3.6*'lista, wskaźniki'!$F$26))</f>
        <v>0</v>
      </c>
      <c r="AR727" s="20" t="b">
        <f>IF(Z727="gaz",AH727*'lista, wskaźniki'!$F$42,IF(Z727="energia elektryczna",AH727*0))</f>
        <v>0</v>
      </c>
      <c r="AS727" s="20" t="b">
        <f>IF(Z727="gaz",AH727*'lista, wskaźniki'!$F$43,IF(Z727="energia elektryczna",AH727*0))</f>
        <v>0</v>
      </c>
      <c r="AT727" s="20" t="b">
        <f>IF(Z727="gaz",AH727*'lista, wskaźniki'!$F$44,IF(Z727="energia elektryczna",AH727*0))</f>
        <v>0</v>
      </c>
      <c r="AU727" s="20">
        <f>AI727*1/3.6*'lista, wskaźniki'!$F$21</f>
        <v>0</v>
      </c>
      <c r="AV727" s="20">
        <f>AI727*'lista, wskaźniki'!$F$42</f>
        <v>0</v>
      </c>
      <c r="AW727" s="20">
        <f>AI727*'lista, wskaźniki'!$F$43</f>
        <v>0</v>
      </c>
      <c r="AX727" s="20">
        <f>AI727*'lista, wskaźniki'!$F$44</f>
        <v>0</v>
      </c>
      <c r="AY727" s="20">
        <f>AK727*'lista, wskaźniki'!$F$26</f>
        <v>0</v>
      </c>
      <c r="AZ727" s="20">
        <f t="shared" si="323"/>
        <v>0</v>
      </c>
      <c r="BA727" s="20">
        <f t="shared" si="324"/>
        <v>0</v>
      </c>
      <c r="BB727" s="20">
        <f t="shared" si="325"/>
        <v>0</v>
      </c>
      <c r="BC727" s="20">
        <f t="shared" si="326"/>
        <v>0</v>
      </c>
      <c r="BD727" s="942"/>
      <c r="BE727" s="942"/>
      <c r="BF727" s="942"/>
      <c r="BG727" s="942"/>
      <c r="BH727" s="21"/>
      <c r="BI727" s="942"/>
      <c r="BJ727" s="21"/>
      <c r="BK727" s="942"/>
      <c r="BL727" s="21"/>
      <c r="BM727" s="21"/>
      <c r="BN727" s="21"/>
      <c r="BO727" s="21"/>
      <c r="BP727" s="21"/>
      <c r="BQ727" s="21"/>
      <c r="BR727" s="21"/>
      <c r="BS727" s="1006"/>
      <c r="BT727" s="1006"/>
      <c r="BU727" s="1006"/>
      <c r="BV727" s="1006"/>
      <c r="BW727" s="1006"/>
      <c r="BX727" s="1006"/>
      <c r="BY727" s="1009"/>
      <c r="CA727" s="365" t="b">
        <f t="shared" si="327"/>
        <v>0</v>
      </c>
      <c r="CB727" s="365" t="b">
        <f t="shared" si="328"/>
        <v>0</v>
      </c>
      <c r="CC727" s="365" t="b">
        <f t="shared" si="329"/>
        <v>0</v>
      </c>
      <c r="CD727" s="365" t="b">
        <f t="shared" si="330"/>
        <v>0</v>
      </c>
      <c r="CE727" s="365">
        <f t="shared" si="331"/>
        <v>0</v>
      </c>
      <c r="CF727" s="365" t="b">
        <f t="shared" si="332"/>
        <v>0</v>
      </c>
      <c r="CG727" s="365" t="b">
        <f t="shared" si="333"/>
        <v>0</v>
      </c>
      <c r="CH727" s="365" t="b">
        <f t="shared" si="334"/>
        <v>0</v>
      </c>
      <c r="CI727" s="72" t="b">
        <f t="shared" si="335"/>
        <v>0</v>
      </c>
      <c r="CJ727" s="72" t="b">
        <f t="shared" si="336"/>
        <v>0</v>
      </c>
      <c r="CK727" s="72" t="b">
        <f t="shared" si="337"/>
        <v>0</v>
      </c>
      <c r="CL727" s="72">
        <f t="shared" si="338"/>
        <v>0</v>
      </c>
      <c r="CM727" s="72">
        <f t="shared" si="339"/>
        <v>0</v>
      </c>
      <c r="CN727" s="72" t="b">
        <f t="shared" si="340"/>
        <v>0</v>
      </c>
      <c r="CP727" s="13">
        <f t="shared" si="341"/>
        <v>0</v>
      </c>
      <c r="CQ727" s="13" t="b">
        <f t="shared" si="342"/>
        <v>0</v>
      </c>
      <c r="CR727" s="13" t="b">
        <f t="shared" si="343"/>
        <v>0</v>
      </c>
      <c r="CS727" s="13" t="b">
        <f t="shared" si="349"/>
        <v>0</v>
      </c>
      <c r="CT727" s="13" t="b">
        <f t="shared" si="348"/>
        <v>0</v>
      </c>
      <c r="CU727" s="13" t="b">
        <f t="shared" si="321"/>
        <v>0</v>
      </c>
      <c r="CV727" s="13" t="b">
        <f t="shared" si="344"/>
        <v>0</v>
      </c>
      <c r="CW727" s="13" t="b">
        <f t="shared" si="345"/>
        <v>0</v>
      </c>
      <c r="CX727" s="13" t="b">
        <f t="shared" si="346"/>
        <v>0</v>
      </c>
      <c r="CY727" s="13" t="b">
        <f t="shared" si="347"/>
        <v>0</v>
      </c>
    </row>
    <row r="728" spans="1:103" ht="15" thickBot="1">
      <c r="A728" s="931">
        <v>146</v>
      </c>
      <c r="B728" s="940" t="s">
        <v>239</v>
      </c>
      <c r="C728" s="940">
        <v>23</v>
      </c>
      <c r="D728" s="940" t="s">
        <v>1</v>
      </c>
      <c r="E728" s="940" t="s">
        <v>5</v>
      </c>
      <c r="F728" s="940">
        <v>7</v>
      </c>
      <c r="G728" s="940"/>
      <c r="H728" s="940"/>
      <c r="I728" s="940" t="s">
        <v>14</v>
      </c>
      <c r="J728" s="940">
        <v>120</v>
      </c>
      <c r="K728" s="940">
        <v>5</v>
      </c>
      <c r="L728" s="940" t="s">
        <v>16</v>
      </c>
      <c r="M728" s="940"/>
      <c r="N728" s="940" t="s">
        <v>16</v>
      </c>
      <c r="O728" s="174"/>
      <c r="P728" s="940" t="s">
        <v>16</v>
      </c>
      <c r="Q728" s="940">
        <f>IF(I728="&lt;1966",'lista, wskaźniki'!$G$4,IF(I728="1967-1985",'lista, wskaźniki'!$G$5,IF(I728="1986-1992",'lista, wskaźniki'!$G$6,IF(I728="1993-1996",'lista, wskaźniki'!$G$7,IF(I728="&gt;1997",'lista, wskaźniki'!$G$8,IF(I728=0,'lista, wskaźniki'!$G$4))))))</f>
        <v>115</v>
      </c>
      <c r="R728" s="940" t="s">
        <v>21</v>
      </c>
      <c r="S728" s="940" t="s">
        <v>27</v>
      </c>
      <c r="T728" s="940">
        <v>15</v>
      </c>
      <c r="U728" s="940">
        <v>2013</v>
      </c>
      <c r="V728" s="940"/>
      <c r="W728" s="19" t="s">
        <v>35</v>
      </c>
      <c r="X728" s="19" t="s">
        <v>39</v>
      </c>
      <c r="Y728" s="19" t="s">
        <v>42</v>
      </c>
      <c r="Z728" s="19"/>
      <c r="AA728" s="19" t="s">
        <v>35</v>
      </c>
      <c r="AB728" s="54">
        <v>2</v>
      </c>
      <c r="AC728" s="54"/>
      <c r="AD728" s="19">
        <v>1600</v>
      </c>
      <c r="AE728" s="940"/>
      <c r="AF728" s="334">
        <f t="shared" si="322"/>
        <v>37.533999999999999</v>
      </c>
      <c r="AG728" s="272">
        <f>IF(R728="kompletna",Q728*J728*0.0036*'lista, wskaźniki'!$F$13, IF(R728="częściowa",Q728*J728*0.0036*'lista, wskaźniki'!$F$14, IF(R728="brak",Q728*J728*0.0036*'lista, wskaźniki'!$F$15,)))</f>
        <v>29.808</v>
      </c>
      <c r="AH728" s="334">
        <f>IF(Y728="inne",K728*'lista, wskaźniki'!$E$35,IF(Y728="to samo źródło",0,IF(Y728=0,0)))</f>
        <v>0</v>
      </c>
      <c r="AI728" s="334" t="b">
        <f>IF(AA728="gaz z sieci",AC728*'lista, wskaźniki'!$D$21)</f>
        <v>0</v>
      </c>
      <c r="AJ728" s="272">
        <f>IF(AA728="węgiel",AB728*'lista, wskaźniki'!$D$20, IF('Sektor mieszkaniowy'!AA728="drewno",'Sektor mieszkaniowy'!AB728*'lista, wskaźniki'!$D$22,IF('Sektor mieszkaniowy'!AA728="pellet",AB728*'lista, wskaźniki'!$D$23,IF('Sektor mieszkaniowy'!AA728="gaz z sieci",AB728*'lista, wskaźniki'!$D$21,IF('Sektor mieszkaniowy'!AA728="olej opałowy",'Sektor mieszkaniowy'!AB728*'lista, wskaźniki'!$D$24)))))</f>
        <v>45.26</v>
      </c>
      <c r="AK728" s="1001"/>
      <c r="AL728" s="940"/>
      <c r="AM728" s="20">
        <f>IF(AA728="węgiel",AF728*1/3.6*'lista, wskaźniki'!$F$20,IF(AA728="drewno",AF728*1/3.6*'lista, wskaźniki'!$F$22,IF(AA728="pellet",AF728*1/3.6*'lista, wskaźniki'!$F$23,IF(AA728="gaz z sieci",AF728*1/3.6*'lista, wskaźniki'!$F$21,IF(AA728="olej opałowy",AF728*1/3.6*'lista, wskaźniki'!$F$24,0)))))</f>
        <v>3.5555958199999997</v>
      </c>
      <c r="AN728" s="20">
        <f>IF(AA728="węgiel",AF728*'lista, wskaźniki'!$E$42,IF(AA728="drewno",AF728*'lista, wskaźniki'!$G$42,IF(AA728="pellet",AF728*'lista, wskaźniki'!$H$42,IF(AA728="gaz z sieci",AF728*'lista, wskaźniki'!$F$42,IF(AA728="olej opałowy",AF728*'lista, wskaźniki'!$I$42,0)))))</f>
        <v>1.426292E-2</v>
      </c>
      <c r="AO728" s="20">
        <f>IF(AA728="węgiel",AF728*'lista, wskaźniki'!$E$43,IF(AA728="drewno",AF728*'lista, wskaźniki'!$G$43,IF(AA728="pellet",AF728*'lista, wskaźniki'!$H$43,IF(AA728="gaz z sieci",AF728*'lista, wskaźniki'!$F$43,IF(AA728="olej opałowy",AF728*'lista, wskaźniki'!$I$43,0)))))</f>
        <v>1.351224E-2</v>
      </c>
      <c r="AP728" s="20">
        <f>IF(AA728="węgiel",AF728*'lista, wskaźniki'!$E$44,IF(AA728="drewno",AF728*'lista, wskaźniki'!$G$44,IF(AA728="pellet",AF728*'lista, wskaźniki'!$H$44,IF(AA728="gaz z sieci",AF728*'lista, wskaźniki'!$F$44,IF(AA728="olej opałowy",AF728*'lista, wskaźniki'!$I$44,0)))))</f>
        <v>1.0134180000000001E-5</v>
      </c>
      <c r="AQ728" s="20" t="b">
        <f>IF(Z728="gaz",AH728*1/3.6*'lista, wskaźniki'!$F$21,IF(Z728="energia elektryczna",AH728*1/3.6*'lista, wskaźniki'!$F$26))</f>
        <v>0</v>
      </c>
      <c r="AR728" s="20" t="b">
        <f>IF(Z728="gaz",AH728*'lista, wskaźniki'!$F$42,IF(Z728="energia elektryczna",AH728*0))</f>
        <v>0</v>
      </c>
      <c r="AS728" s="20" t="b">
        <f>IF(Z728="gaz",AH728*'lista, wskaźniki'!$F$43,IF(Z728="energia elektryczna",AH728*0))</f>
        <v>0</v>
      </c>
      <c r="AT728" s="20" t="b">
        <f>IF(Z728="gaz",AH728*'lista, wskaźniki'!$F$44,IF(Z728="energia elektryczna",AH728*0))</f>
        <v>0</v>
      </c>
      <c r="AU728" s="20">
        <f>AI728*1/3.6*'lista, wskaźniki'!$F$21</f>
        <v>0</v>
      </c>
      <c r="AV728" s="20">
        <f>AI728*'lista, wskaźniki'!$F$42</f>
        <v>0</v>
      </c>
      <c r="AW728" s="20">
        <f>AI728*'lista, wskaźniki'!$F$43</f>
        <v>0</v>
      </c>
      <c r="AX728" s="20">
        <f>AI728*'lista, wskaźniki'!$F$44</f>
        <v>0</v>
      </c>
      <c r="AY728" s="20">
        <f>AK728*'lista, wskaźniki'!$F$26</f>
        <v>0</v>
      </c>
      <c r="AZ728" s="20">
        <f t="shared" si="323"/>
        <v>3.5555958199999997</v>
      </c>
      <c r="BA728" s="20">
        <f t="shared" si="324"/>
        <v>1.426292E-2</v>
      </c>
      <c r="BB728" s="20">
        <f t="shared" si="325"/>
        <v>1.351224E-2</v>
      </c>
      <c r="BC728" s="20">
        <f t="shared" si="326"/>
        <v>1.0134180000000001E-5</v>
      </c>
      <c r="BD728" s="940" t="s">
        <v>17</v>
      </c>
      <c r="BE728" s="940" t="s">
        <v>17</v>
      </c>
      <c r="BF728" s="940" t="s">
        <v>17</v>
      </c>
      <c r="BG728" s="940"/>
      <c r="BH728" s="19"/>
      <c r="BI728" s="940"/>
      <c r="BJ728" s="19"/>
      <c r="BK728" s="940" t="s">
        <v>17</v>
      </c>
      <c r="BL728" s="19"/>
      <c r="BM728" s="19"/>
      <c r="BN728" s="19"/>
      <c r="BO728" s="19" t="s">
        <v>57</v>
      </c>
      <c r="BP728" s="19" t="s">
        <v>52</v>
      </c>
      <c r="BQ728" s="19" t="s">
        <v>120</v>
      </c>
      <c r="BR728" s="19">
        <v>1</v>
      </c>
      <c r="BS728" s="1004">
        <v>14000</v>
      </c>
      <c r="BT728" s="1004"/>
      <c r="BU728" s="1004">
        <v>1400</v>
      </c>
      <c r="BV728" s="1004"/>
      <c r="BW728" s="1004"/>
      <c r="BX728" s="1004">
        <v>7000</v>
      </c>
      <c r="BY728" s="1007"/>
      <c r="CA728" s="365">
        <f t="shared" si="327"/>
        <v>37.533999999999999</v>
      </c>
      <c r="CB728" s="365" t="b">
        <f t="shared" si="328"/>
        <v>0</v>
      </c>
      <c r="CC728" s="365" t="b">
        <f t="shared" si="329"/>
        <v>0</v>
      </c>
      <c r="CD728" s="365" t="b">
        <f t="shared" si="330"/>
        <v>0</v>
      </c>
      <c r="CE728" s="365" t="b">
        <f t="shared" si="331"/>
        <v>0</v>
      </c>
      <c r="CF728" s="365" t="b">
        <f t="shared" si="332"/>
        <v>0</v>
      </c>
      <c r="CG728" s="365" t="b">
        <f t="shared" si="333"/>
        <v>0</v>
      </c>
      <c r="CH728" s="365" t="b">
        <f t="shared" si="334"/>
        <v>0</v>
      </c>
      <c r="CI728" s="72">
        <f t="shared" si="335"/>
        <v>37.533999999999999</v>
      </c>
      <c r="CJ728" s="72" t="b">
        <f t="shared" si="336"/>
        <v>0</v>
      </c>
      <c r="CK728" s="72" t="b">
        <f t="shared" si="337"/>
        <v>0</v>
      </c>
      <c r="CL728" s="72">
        <f t="shared" si="338"/>
        <v>0</v>
      </c>
      <c r="CM728" s="72" t="b">
        <f t="shared" si="339"/>
        <v>0</v>
      </c>
      <c r="CN728" s="72" t="b">
        <f t="shared" si="340"/>
        <v>0</v>
      </c>
      <c r="CP728" s="13" t="b">
        <f t="shared" si="341"/>
        <v>0</v>
      </c>
      <c r="CQ728" s="13" t="b">
        <f t="shared" si="342"/>
        <v>0</v>
      </c>
      <c r="CR728" s="13" t="b">
        <f t="shared" si="343"/>
        <v>0</v>
      </c>
      <c r="CS728" s="13" t="b">
        <f t="shared" si="349"/>
        <v>0</v>
      </c>
      <c r="CT728" s="13" t="b">
        <f t="shared" si="348"/>
        <v>0</v>
      </c>
      <c r="CU728" s="13" t="b">
        <f t="shared" si="321"/>
        <v>0</v>
      </c>
      <c r="CV728" s="13" t="b">
        <f t="shared" si="344"/>
        <v>0</v>
      </c>
      <c r="CW728" s="13" t="b">
        <f t="shared" si="345"/>
        <v>0</v>
      </c>
      <c r="CX728" s="13">
        <f t="shared" si="346"/>
        <v>120</v>
      </c>
      <c r="CY728" s="13">
        <f t="shared" si="347"/>
        <v>120</v>
      </c>
    </row>
    <row r="729" spans="1:103" ht="15" thickBot="1">
      <c r="A729" s="932"/>
      <c r="B729" s="941"/>
      <c r="C729" s="941"/>
      <c r="D729" s="941"/>
      <c r="E729" s="941"/>
      <c r="F729" s="941"/>
      <c r="G729" s="941"/>
      <c r="H729" s="941"/>
      <c r="I729" s="941"/>
      <c r="J729" s="941"/>
      <c r="K729" s="941"/>
      <c r="L729" s="941"/>
      <c r="M729" s="941"/>
      <c r="N729" s="941"/>
      <c r="O729" s="175"/>
      <c r="P729" s="941"/>
      <c r="Q729" s="941"/>
      <c r="R729" s="941"/>
      <c r="S729" s="941"/>
      <c r="T729" s="941"/>
      <c r="U729" s="941"/>
      <c r="V729" s="941"/>
      <c r="W729" s="20" t="s">
        <v>36</v>
      </c>
      <c r="X729" s="20"/>
      <c r="Y729" s="20"/>
      <c r="Z729" s="20"/>
      <c r="AA729" s="20" t="s">
        <v>36</v>
      </c>
      <c r="AB729" s="22">
        <v>5</v>
      </c>
      <c r="AC729" s="22"/>
      <c r="AD729" s="20">
        <v>600</v>
      </c>
      <c r="AE729" s="941"/>
      <c r="AF729" s="334">
        <f t="shared" si="322"/>
        <v>53.905000000000001</v>
      </c>
      <c r="AG729" s="272">
        <v>29.81</v>
      </c>
      <c r="AH729" s="334">
        <f>IF(Y729="inne",K729*'lista, wskaźniki'!$E$35,IF(Y729="to samo źródło",0,IF(Y729=0,0)))</f>
        <v>0</v>
      </c>
      <c r="AI729" s="334" t="b">
        <f>IF(AA729="gaz z sieci",AC729*'lista, wskaźniki'!$D$21)</f>
        <v>0</v>
      </c>
      <c r="AJ729" s="272">
        <f>IF(AA729="węgiel",AB729*'lista, wskaźniki'!$D$20, IF('Sektor mieszkaniowy'!AA729="drewno",'Sektor mieszkaniowy'!AB729*'lista, wskaźniki'!$D$22,IF('Sektor mieszkaniowy'!AA729="pellet",AB729*'lista, wskaźniki'!$D$23,IF('Sektor mieszkaniowy'!AA729="gaz z sieci",AB729*'lista, wskaźniki'!$D$21,IF('Sektor mieszkaniowy'!AA729="olej opałowy",'Sektor mieszkaniowy'!AB729*'lista, wskaźniki'!$D$24)))))</f>
        <v>78</v>
      </c>
      <c r="AK729" s="1002"/>
      <c r="AL729" s="941"/>
      <c r="AM729" s="20">
        <f>IF(AA729="węgiel",AF729*1/3.6*'lista, wskaźniki'!$F$20,IF(AA729="drewno",AF729*1/3.6*'lista, wskaźniki'!$F$22,IF(AA729="pellet",AF729*1/3.6*'lista, wskaźniki'!$F$23,IF(AA729="gaz z sieci",AF729*1/3.6*'lista, wskaźniki'!$F$21,IF(AA729="olej opałowy",AF729*1/3.6*'lista, wskaźniki'!$F$24,0)))))</f>
        <v>0</v>
      </c>
      <c r="AN729" s="20">
        <f>IF(AA729="węgiel",AF729*'lista, wskaźniki'!$E$42,IF(AA729="drewno",AF729*'lista, wskaźniki'!$G$42,IF(AA729="pellet",AF729*'lista, wskaźniki'!$H$42,IF(AA729="gaz z sieci",AF729*'lista, wskaźniki'!$F$42,IF(AA729="olej opałowy",AF729*'lista, wskaźniki'!$I$42,0)))))</f>
        <v>4.3663050000000002E-2</v>
      </c>
      <c r="AO729" s="20">
        <f>IF(AA729="węgiel",AF729*'lista, wskaźniki'!$E$43,IF(AA729="drewno",AF729*'lista, wskaźniki'!$G$43,IF(AA729="pellet",AF729*'lista, wskaźniki'!$H$43,IF(AA729="gaz z sieci",AF729*'lista, wskaźniki'!$F$43,IF(AA729="olej opałowy",AF729*'lista, wskaźniki'!$I$43,0)))))</f>
        <v>4.3663050000000002E-2</v>
      </c>
      <c r="AP729" s="20">
        <f>IF(AA729="węgiel",AF729*'lista, wskaźniki'!$E$44,IF(AA729="drewno",AF729*'lista, wskaźniki'!$G$44,IF(AA729="pellet",AF729*'lista, wskaźniki'!$H$44,IF(AA729="gaz z sieci",AF729*'lista, wskaźniki'!$F$44,IF(AA729="olej opałowy",AF729*'lista, wskaźniki'!$I$44,0)))))</f>
        <v>1.347625E-5</v>
      </c>
      <c r="AQ729" s="20" t="b">
        <f>IF(Z729="gaz",AH729*1/3.6*'lista, wskaźniki'!$F$21,IF(Z729="energia elektryczna",AH729*1/3.6*'lista, wskaźniki'!$F$26))</f>
        <v>0</v>
      </c>
      <c r="AR729" s="20" t="b">
        <f>IF(Z729="gaz",AH729*'lista, wskaźniki'!$F$42,IF(Z729="energia elektryczna",AH729*0))</f>
        <v>0</v>
      </c>
      <c r="AS729" s="20" t="b">
        <f>IF(Z729="gaz",AH729*'lista, wskaźniki'!$F$43,IF(Z729="energia elektryczna",AH729*0))</f>
        <v>0</v>
      </c>
      <c r="AT729" s="20" t="b">
        <f>IF(Z729="gaz",AH729*'lista, wskaźniki'!$F$44,IF(Z729="energia elektryczna",AH729*0))</f>
        <v>0</v>
      </c>
      <c r="AU729" s="20">
        <f>AI729*1/3.6*'lista, wskaźniki'!$F$21</f>
        <v>0</v>
      </c>
      <c r="AV729" s="20">
        <f>AI729*'lista, wskaźniki'!$F$42</f>
        <v>0</v>
      </c>
      <c r="AW729" s="20">
        <f>AI729*'lista, wskaźniki'!$F$43</f>
        <v>0</v>
      </c>
      <c r="AX729" s="20">
        <f>AI729*'lista, wskaźniki'!$F$44</f>
        <v>0</v>
      </c>
      <c r="AY729" s="20">
        <f>AK729*'lista, wskaźniki'!$F$26</f>
        <v>0</v>
      </c>
      <c r="AZ729" s="20">
        <f t="shared" si="323"/>
        <v>0</v>
      </c>
      <c r="BA729" s="20">
        <f t="shared" si="324"/>
        <v>4.3663050000000002E-2</v>
      </c>
      <c r="BB729" s="20">
        <f t="shared" si="325"/>
        <v>4.3663050000000002E-2</v>
      </c>
      <c r="BC729" s="20">
        <f t="shared" si="326"/>
        <v>1.347625E-5</v>
      </c>
      <c r="BD729" s="941"/>
      <c r="BE729" s="941"/>
      <c r="BF729" s="941"/>
      <c r="BG729" s="941"/>
      <c r="BH729" s="20"/>
      <c r="BI729" s="941"/>
      <c r="BJ729" s="20"/>
      <c r="BK729" s="941"/>
      <c r="BL729" s="20"/>
      <c r="BM729" s="20"/>
      <c r="BN729" s="20"/>
      <c r="BO729" s="20"/>
      <c r="BP729" s="20"/>
      <c r="BQ729" s="20" t="s">
        <v>33</v>
      </c>
      <c r="BR729" s="20">
        <v>1</v>
      </c>
      <c r="BS729" s="1005"/>
      <c r="BT729" s="1005"/>
      <c r="BU729" s="1005"/>
      <c r="BV729" s="1005"/>
      <c r="BW729" s="1005"/>
      <c r="BX729" s="1005"/>
      <c r="BY729" s="1008"/>
      <c r="CA729" s="365" t="b">
        <f t="shared" si="327"/>
        <v>0</v>
      </c>
      <c r="CB729" s="365">
        <f t="shared" si="328"/>
        <v>53.905000000000001</v>
      </c>
      <c r="CC729" s="365" t="b">
        <f t="shared" si="329"/>
        <v>0</v>
      </c>
      <c r="CD729" s="365" t="b">
        <f t="shared" si="330"/>
        <v>0</v>
      </c>
      <c r="CE729" s="365" t="b">
        <f t="shared" si="331"/>
        <v>0</v>
      </c>
      <c r="CF729" s="365" t="b">
        <f t="shared" si="332"/>
        <v>0</v>
      </c>
      <c r="CG729" s="365" t="b">
        <f t="shared" si="333"/>
        <v>0</v>
      </c>
      <c r="CH729" s="365" t="b">
        <f t="shared" si="334"/>
        <v>0</v>
      </c>
      <c r="CI729" s="72" t="b">
        <f t="shared" si="335"/>
        <v>0</v>
      </c>
      <c r="CJ729" s="72">
        <f t="shared" si="336"/>
        <v>53.905000000000001</v>
      </c>
      <c r="CK729" s="72" t="b">
        <f t="shared" si="337"/>
        <v>0</v>
      </c>
      <c r="CL729" s="72">
        <f t="shared" si="338"/>
        <v>0</v>
      </c>
      <c r="CM729" s="72" t="b">
        <f t="shared" si="339"/>
        <v>0</v>
      </c>
      <c r="CN729" s="72" t="b">
        <f t="shared" si="340"/>
        <v>0</v>
      </c>
      <c r="CP729" s="13">
        <f t="shared" si="341"/>
        <v>0</v>
      </c>
      <c r="CQ729" s="13" t="b">
        <f t="shared" si="342"/>
        <v>0</v>
      </c>
      <c r="CR729" s="13" t="b">
        <f t="shared" si="343"/>
        <v>0</v>
      </c>
      <c r="CS729" s="13" t="b">
        <f t="shared" si="349"/>
        <v>0</v>
      </c>
      <c r="CT729" s="13" t="b">
        <f t="shared" si="348"/>
        <v>0</v>
      </c>
      <c r="CU729" s="13" t="b">
        <f t="shared" si="321"/>
        <v>0</v>
      </c>
      <c r="CV729" s="13" t="b">
        <f t="shared" si="344"/>
        <v>0</v>
      </c>
      <c r="CW729" s="13" t="b">
        <f t="shared" si="345"/>
        <v>0</v>
      </c>
      <c r="CX729" s="13" t="b">
        <f t="shared" si="346"/>
        <v>0</v>
      </c>
      <c r="CY729" s="13" t="b">
        <f t="shared" si="347"/>
        <v>0</v>
      </c>
    </row>
    <row r="730" spans="1:103" ht="15" thickBot="1">
      <c r="A730" s="932"/>
      <c r="B730" s="941"/>
      <c r="C730" s="941"/>
      <c r="D730" s="941"/>
      <c r="E730" s="941"/>
      <c r="F730" s="941"/>
      <c r="G730" s="941"/>
      <c r="H730" s="941"/>
      <c r="I730" s="941"/>
      <c r="J730" s="941"/>
      <c r="K730" s="941"/>
      <c r="L730" s="941"/>
      <c r="M730" s="941"/>
      <c r="N730" s="941"/>
      <c r="O730" s="175"/>
      <c r="P730" s="941"/>
      <c r="Q730" s="941"/>
      <c r="R730" s="941"/>
      <c r="S730" s="941"/>
      <c r="T730" s="941"/>
      <c r="U730" s="941"/>
      <c r="V730" s="941"/>
      <c r="W730" s="20"/>
      <c r="X730" s="20"/>
      <c r="Y730" s="20"/>
      <c r="Z730" s="20"/>
      <c r="AA730" s="20" t="s">
        <v>50</v>
      </c>
      <c r="AB730" s="22"/>
      <c r="AC730" s="22"/>
      <c r="AD730" s="20"/>
      <c r="AE730" s="941"/>
      <c r="AF730" s="334">
        <f t="shared" si="322"/>
        <v>0</v>
      </c>
      <c r="AG730" s="272">
        <f>IF(R730="kompletna",Q730*J730*0.0036*'lista, wskaźniki'!$F$13, IF(R730="częściowa",Q730*J730*0.0036*'lista, wskaźniki'!$F$14, IF(R730="brak",Q730*J730*0.0036*'lista, wskaźniki'!$F$15,)))</f>
        <v>0</v>
      </c>
      <c r="AH730" s="334">
        <f>IF(Y730="inne",K730*'lista, wskaźniki'!$E$35,IF(Y730="to samo źródło",0,IF(Y730=0,0)))</f>
        <v>0</v>
      </c>
      <c r="AI730" s="334" t="b">
        <f>IF(AA730="gaz z sieci",AC730*'lista, wskaźniki'!$D$21)</f>
        <v>0</v>
      </c>
      <c r="AJ730" s="272">
        <f>IF(AA730="węgiel",AB730*'lista, wskaźniki'!$D$20, IF('Sektor mieszkaniowy'!AA730="drewno",'Sektor mieszkaniowy'!AB730*'lista, wskaźniki'!$D$22,IF('Sektor mieszkaniowy'!AA730="pellet",AB730*'lista, wskaźniki'!$D$23,IF('Sektor mieszkaniowy'!AA730="gaz z sieci",AB730*'lista, wskaźniki'!$D$21,IF('Sektor mieszkaniowy'!AA730="olej opałowy",'Sektor mieszkaniowy'!AB730*'lista, wskaźniki'!$D$24)))))</f>
        <v>0</v>
      </c>
      <c r="AK730" s="1002"/>
      <c r="AL730" s="941"/>
      <c r="AM730" s="20">
        <f>IF(AA730="węgiel",AF730*1/3.6*'lista, wskaźniki'!$F$20,IF(AA730="drewno",AF730*1/3.6*'lista, wskaźniki'!$F$22,IF(AA730="pellet",AF730*1/3.6*'lista, wskaźniki'!$F$23,IF(AA730="gaz z sieci",AF730*1/3.6*'lista, wskaźniki'!$F$21,IF(AA730="olej opałowy",AF730*1/3.6*'lista, wskaźniki'!$F$24,0)))))</f>
        <v>0</v>
      </c>
      <c r="AN730" s="20">
        <f>IF(AA730="węgiel",AF730*'lista, wskaźniki'!$E$42,IF(AA730="drewno",AF730*'lista, wskaźniki'!$G$42,IF(AA730="pellet",AF730*'lista, wskaźniki'!$H$42,IF(AA730="gaz z sieci",AF730*'lista, wskaźniki'!$F$42,IF(AA730="olej opałowy",AF730*'lista, wskaźniki'!$I$42,0)))))</f>
        <v>0</v>
      </c>
      <c r="AO730" s="20">
        <f>IF(AA730="węgiel",AF730*'lista, wskaźniki'!$E$43,IF(AA730="drewno",AF730*'lista, wskaźniki'!$G$43,IF(AA730="pellet",AF730*'lista, wskaźniki'!$H$43,IF(AA730="gaz z sieci",AF730*'lista, wskaźniki'!$F$43,IF(AA730="olej opałowy",AF730*'lista, wskaźniki'!$I$43,0)))))</f>
        <v>0</v>
      </c>
      <c r="AP730" s="20">
        <f>IF(AA730="węgiel",AF730*'lista, wskaźniki'!$E$44,IF(AA730="drewno",AF730*'lista, wskaźniki'!$G$44,IF(AA730="pellet",AF730*'lista, wskaźniki'!$H$44,IF(AA730="gaz z sieci",AF730*'lista, wskaźniki'!$F$44,IF(AA730="olej opałowy",AF730*'lista, wskaźniki'!$I$44,0)))))</f>
        <v>0</v>
      </c>
      <c r="AQ730" s="20" t="b">
        <f>IF(Z730="gaz",AH730*1/3.6*'lista, wskaźniki'!$F$21,IF(Z730="energia elektryczna",AH730*1/3.6*'lista, wskaźniki'!$F$26))</f>
        <v>0</v>
      </c>
      <c r="AR730" s="20" t="b">
        <f>IF(Z730="gaz",AH730*'lista, wskaźniki'!$F$42,IF(Z730="energia elektryczna",AH730*0))</f>
        <v>0</v>
      </c>
      <c r="AS730" s="20" t="b">
        <f>IF(Z730="gaz",AH730*'lista, wskaźniki'!$F$43,IF(Z730="energia elektryczna",AH730*0))</f>
        <v>0</v>
      </c>
      <c r="AT730" s="20" t="b">
        <f>IF(Z730="gaz",AH730*'lista, wskaźniki'!$F$44,IF(Z730="energia elektryczna",AH730*0))</f>
        <v>0</v>
      </c>
      <c r="AU730" s="20">
        <f>AI730*1/3.6*'lista, wskaźniki'!$F$21</f>
        <v>0</v>
      </c>
      <c r="AV730" s="20">
        <f>AI730*'lista, wskaźniki'!$F$42</f>
        <v>0</v>
      </c>
      <c r="AW730" s="20">
        <f>AI730*'lista, wskaźniki'!$F$43</f>
        <v>0</v>
      </c>
      <c r="AX730" s="20">
        <f>AI730*'lista, wskaźniki'!$F$44</f>
        <v>0</v>
      </c>
      <c r="AY730" s="20">
        <f>AK730*'lista, wskaźniki'!$F$26</f>
        <v>0</v>
      </c>
      <c r="AZ730" s="20">
        <f t="shared" si="323"/>
        <v>0</v>
      </c>
      <c r="BA730" s="20">
        <f t="shared" si="324"/>
        <v>0</v>
      </c>
      <c r="BB730" s="20">
        <f t="shared" si="325"/>
        <v>0</v>
      </c>
      <c r="BC730" s="20">
        <f t="shared" si="326"/>
        <v>0</v>
      </c>
      <c r="BD730" s="941"/>
      <c r="BE730" s="941"/>
      <c r="BF730" s="941"/>
      <c r="BG730" s="941"/>
      <c r="BH730" s="20"/>
      <c r="BI730" s="941"/>
      <c r="BJ730" s="20"/>
      <c r="BK730" s="941"/>
      <c r="BL730" s="20"/>
      <c r="BM730" s="20"/>
      <c r="BN730" s="20"/>
      <c r="BO730" s="20"/>
      <c r="BP730" s="20"/>
      <c r="BQ730" s="20" t="s">
        <v>197</v>
      </c>
      <c r="BR730" s="20">
        <v>1</v>
      </c>
      <c r="BS730" s="1005"/>
      <c r="BT730" s="1005"/>
      <c r="BU730" s="1005"/>
      <c r="BV730" s="1005"/>
      <c r="BW730" s="1005"/>
      <c r="BX730" s="1005"/>
      <c r="BY730" s="1008"/>
      <c r="CA730" s="365" t="b">
        <f t="shared" si="327"/>
        <v>0</v>
      </c>
      <c r="CB730" s="365" t="b">
        <f t="shared" si="328"/>
        <v>0</v>
      </c>
      <c r="CC730" s="365">
        <f t="shared" si="329"/>
        <v>0</v>
      </c>
      <c r="CD730" s="365" t="b">
        <f t="shared" si="330"/>
        <v>0</v>
      </c>
      <c r="CE730" s="365" t="b">
        <f t="shared" si="331"/>
        <v>0</v>
      </c>
      <c r="CF730" s="365" t="b">
        <f t="shared" si="332"/>
        <v>0</v>
      </c>
      <c r="CG730" s="365" t="b">
        <f t="shared" si="333"/>
        <v>0</v>
      </c>
      <c r="CH730" s="365" t="b">
        <f t="shared" si="334"/>
        <v>0</v>
      </c>
      <c r="CI730" s="72" t="b">
        <f t="shared" si="335"/>
        <v>0</v>
      </c>
      <c r="CJ730" s="72" t="b">
        <f t="shared" si="336"/>
        <v>0</v>
      </c>
      <c r="CK730" s="72">
        <f t="shared" si="337"/>
        <v>0</v>
      </c>
      <c r="CL730" s="72">
        <f t="shared" si="338"/>
        <v>0</v>
      </c>
      <c r="CM730" s="72" t="b">
        <f t="shared" si="339"/>
        <v>0</v>
      </c>
      <c r="CN730" s="72" t="b">
        <f t="shared" si="340"/>
        <v>0</v>
      </c>
      <c r="CP730" s="13">
        <f t="shared" si="341"/>
        <v>0</v>
      </c>
      <c r="CQ730" s="13" t="b">
        <f t="shared" si="342"/>
        <v>0</v>
      </c>
      <c r="CR730" s="13" t="b">
        <f t="shared" si="343"/>
        <v>0</v>
      </c>
      <c r="CS730" s="13" t="b">
        <f t="shared" si="349"/>
        <v>0</v>
      </c>
      <c r="CT730" s="13" t="b">
        <f t="shared" si="348"/>
        <v>0</v>
      </c>
      <c r="CU730" s="13" t="b">
        <f t="shared" si="321"/>
        <v>0</v>
      </c>
      <c r="CV730" s="13" t="b">
        <f t="shared" si="344"/>
        <v>0</v>
      </c>
      <c r="CW730" s="13" t="b">
        <f t="shared" si="345"/>
        <v>0</v>
      </c>
      <c r="CX730" s="13" t="b">
        <f t="shared" si="346"/>
        <v>0</v>
      </c>
      <c r="CY730" s="13" t="b">
        <f t="shared" si="347"/>
        <v>0</v>
      </c>
    </row>
    <row r="731" spans="1:103" ht="15" thickBot="1">
      <c r="A731" s="932"/>
      <c r="B731" s="941"/>
      <c r="C731" s="941"/>
      <c r="D731" s="941"/>
      <c r="E731" s="941"/>
      <c r="F731" s="941"/>
      <c r="G731" s="941"/>
      <c r="H731" s="941"/>
      <c r="I731" s="941"/>
      <c r="J731" s="941"/>
      <c r="K731" s="941"/>
      <c r="L731" s="941"/>
      <c r="M731" s="941"/>
      <c r="N731" s="941"/>
      <c r="O731" s="175"/>
      <c r="P731" s="941"/>
      <c r="Q731" s="941"/>
      <c r="R731" s="941"/>
      <c r="S731" s="941"/>
      <c r="T731" s="941"/>
      <c r="U731" s="941"/>
      <c r="V731" s="941"/>
      <c r="W731" s="20"/>
      <c r="X731" s="20"/>
      <c r="Y731" s="20"/>
      <c r="Z731" s="20"/>
      <c r="AA731" s="20" t="s">
        <v>38</v>
      </c>
      <c r="AB731" s="22"/>
      <c r="AC731" s="22"/>
      <c r="AD731" s="20"/>
      <c r="AE731" s="941"/>
      <c r="AF731" s="334">
        <f t="shared" si="322"/>
        <v>0</v>
      </c>
      <c r="AG731" s="272">
        <f>IF(R731="kompletna",Q731*J731*0.0036*'lista, wskaźniki'!$F$13, IF(R731="częściowa",Q731*J731*0.0036*'lista, wskaźniki'!$F$14, IF(R731="brak",Q731*J731*0.0036*'lista, wskaźniki'!$F$15,)))</f>
        <v>0</v>
      </c>
      <c r="AH731" s="334">
        <f>IF(Y731="inne",K731*'lista, wskaźniki'!$E$35,IF(Y731="to samo źródło",0,IF(Y731=0,0)))</f>
        <v>0</v>
      </c>
      <c r="AI731" s="334">
        <f>IF(AA731="gaz z sieci",AC731*'lista, wskaźniki'!$D$21)</f>
        <v>0</v>
      </c>
      <c r="AJ731" s="272">
        <f>IF(AA731="węgiel",AB731*'lista, wskaźniki'!$D$20, IF('Sektor mieszkaniowy'!AA731="drewno",'Sektor mieszkaniowy'!AB731*'lista, wskaźniki'!$D$22,IF('Sektor mieszkaniowy'!AA731="pellet",AB731*'lista, wskaźniki'!$D$23,IF('Sektor mieszkaniowy'!AA731="gaz z sieci",AB731*'lista, wskaźniki'!$D$21,IF('Sektor mieszkaniowy'!AA731="olej opałowy",'Sektor mieszkaniowy'!AB731*'lista, wskaźniki'!$D$24)))))</f>
        <v>0</v>
      </c>
      <c r="AK731" s="1002"/>
      <c r="AL731" s="941"/>
      <c r="AM731" s="20">
        <f>IF(AA731="węgiel",AF731*1/3.6*'lista, wskaźniki'!$F$20,IF(AA731="drewno",AF731*1/3.6*'lista, wskaźniki'!$F$22,IF(AA731="pellet",AF731*1/3.6*'lista, wskaźniki'!$F$23,IF(AA731="gaz z sieci",AF731*1/3.6*'lista, wskaźniki'!$F$21,IF(AA731="olej opałowy",AF731*1/3.6*'lista, wskaźniki'!$F$24,0)))))</f>
        <v>0</v>
      </c>
      <c r="AN731" s="20">
        <f>IF(AA731="węgiel",AF731*'lista, wskaźniki'!$E$42,IF(AA731="drewno",AF731*'lista, wskaźniki'!$G$42,IF(AA731="pellet",AF731*'lista, wskaźniki'!$H$42,IF(AA731="gaz z sieci",AF731*'lista, wskaźniki'!$F$42,IF(AA731="olej opałowy",AF731*'lista, wskaźniki'!$I$42,0)))))</f>
        <v>0</v>
      </c>
      <c r="AO731" s="20">
        <f>IF(AA731="węgiel",AF731*'lista, wskaźniki'!$E$43,IF(AA731="drewno",AF731*'lista, wskaźniki'!$G$43,IF(AA731="pellet",AF731*'lista, wskaźniki'!$H$43,IF(AA731="gaz z sieci",AF731*'lista, wskaźniki'!$F$43,IF(AA731="olej opałowy",AF731*'lista, wskaźniki'!$I$43,0)))))</f>
        <v>0</v>
      </c>
      <c r="AP731" s="20">
        <f>IF(AA731="węgiel",AF731*'lista, wskaźniki'!$E$44,IF(AA731="drewno",AF731*'lista, wskaźniki'!$G$44,IF(AA731="pellet",AF731*'lista, wskaźniki'!$H$44,IF(AA731="gaz z sieci",AF731*'lista, wskaźniki'!$F$44,IF(AA731="olej opałowy",AF731*'lista, wskaźniki'!$I$44,0)))))</f>
        <v>0</v>
      </c>
      <c r="AQ731" s="20" t="b">
        <f>IF(Z731="gaz",AH731*1/3.6*'lista, wskaźniki'!$F$21,IF(Z731="energia elektryczna",AH731*1/3.6*'lista, wskaźniki'!$F$26))</f>
        <v>0</v>
      </c>
      <c r="AR731" s="20" t="b">
        <f>IF(Z731="gaz",AH731*'lista, wskaźniki'!$F$42,IF(Z731="energia elektryczna",AH731*0))</f>
        <v>0</v>
      </c>
      <c r="AS731" s="20" t="b">
        <f>IF(Z731="gaz",AH731*'lista, wskaźniki'!$F$43,IF(Z731="energia elektryczna",AH731*0))</f>
        <v>0</v>
      </c>
      <c r="AT731" s="20" t="b">
        <f>IF(Z731="gaz",AH731*'lista, wskaźniki'!$F$44,IF(Z731="energia elektryczna",AH731*0))</f>
        <v>0</v>
      </c>
      <c r="AU731" s="20">
        <f>AI731*1/3.6*'lista, wskaźniki'!$F$21</f>
        <v>0</v>
      </c>
      <c r="AV731" s="20">
        <f>AI731*'lista, wskaźniki'!$F$42</f>
        <v>0</v>
      </c>
      <c r="AW731" s="20">
        <f>AI731*'lista, wskaźniki'!$F$43</f>
        <v>0</v>
      </c>
      <c r="AX731" s="20">
        <f>AI731*'lista, wskaźniki'!$F$44</f>
        <v>0</v>
      </c>
      <c r="AY731" s="20">
        <f>AK731*'lista, wskaźniki'!$F$26</f>
        <v>0</v>
      </c>
      <c r="AZ731" s="20">
        <f t="shared" si="323"/>
        <v>0</v>
      </c>
      <c r="BA731" s="20">
        <f t="shared" si="324"/>
        <v>0</v>
      </c>
      <c r="BB731" s="20">
        <f t="shared" si="325"/>
        <v>0</v>
      </c>
      <c r="BC731" s="20">
        <f t="shared" si="326"/>
        <v>0</v>
      </c>
      <c r="BD731" s="941"/>
      <c r="BE731" s="941"/>
      <c r="BF731" s="941"/>
      <c r="BG731" s="941"/>
      <c r="BH731" s="20"/>
      <c r="BI731" s="941"/>
      <c r="BJ731" s="20"/>
      <c r="BK731" s="941"/>
      <c r="BL731" s="20"/>
      <c r="BM731" s="20"/>
      <c r="BN731" s="20"/>
      <c r="BO731" s="20"/>
      <c r="BP731" s="20"/>
      <c r="BQ731" s="20"/>
      <c r="BR731" s="20"/>
      <c r="BS731" s="1005"/>
      <c r="BT731" s="1005"/>
      <c r="BU731" s="1005"/>
      <c r="BV731" s="1005"/>
      <c r="BW731" s="1005"/>
      <c r="BX731" s="1005"/>
      <c r="BY731" s="1008"/>
      <c r="CA731" s="365" t="b">
        <f t="shared" si="327"/>
        <v>0</v>
      </c>
      <c r="CB731" s="365" t="b">
        <f t="shared" si="328"/>
        <v>0</v>
      </c>
      <c r="CC731" s="365" t="b">
        <f t="shared" si="329"/>
        <v>0</v>
      </c>
      <c r="CD731" s="365">
        <f t="shared" si="330"/>
        <v>0</v>
      </c>
      <c r="CE731" s="365" t="b">
        <f t="shared" si="331"/>
        <v>0</v>
      </c>
      <c r="CF731" s="365" t="b">
        <f t="shared" si="332"/>
        <v>0</v>
      </c>
      <c r="CG731" s="365" t="b">
        <f t="shared" si="333"/>
        <v>0</v>
      </c>
      <c r="CH731" s="365">
        <f t="shared" si="334"/>
        <v>0</v>
      </c>
      <c r="CI731" s="72" t="b">
        <f t="shared" si="335"/>
        <v>0</v>
      </c>
      <c r="CJ731" s="72" t="b">
        <f t="shared" si="336"/>
        <v>0</v>
      </c>
      <c r="CK731" s="72" t="b">
        <f t="shared" si="337"/>
        <v>0</v>
      </c>
      <c r="CL731" s="72">
        <f t="shared" si="338"/>
        <v>0</v>
      </c>
      <c r="CM731" s="72" t="b">
        <f t="shared" si="339"/>
        <v>0</v>
      </c>
      <c r="CN731" s="72" t="b">
        <f t="shared" si="340"/>
        <v>0</v>
      </c>
      <c r="CP731" s="13">
        <f t="shared" si="341"/>
        <v>0</v>
      </c>
      <c r="CQ731" s="13" t="b">
        <f t="shared" si="342"/>
        <v>0</v>
      </c>
      <c r="CR731" s="13" t="b">
        <f t="shared" si="343"/>
        <v>0</v>
      </c>
      <c r="CS731" s="13" t="b">
        <f t="shared" si="349"/>
        <v>0</v>
      </c>
      <c r="CT731" s="13" t="b">
        <f t="shared" si="348"/>
        <v>0</v>
      </c>
      <c r="CU731" s="13" t="b">
        <f t="shared" si="321"/>
        <v>0</v>
      </c>
      <c r="CV731" s="13" t="b">
        <f t="shared" si="344"/>
        <v>0</v>
      </c>
      <c r="CW731" s="13" t="b">
        <f t="shared" si="345"/>
        <v>0</v>
      </c>
      <c r="CX731" s="13" t="b">
        <f t="shared" si="346"/>
        <v>0</v>
      </c>
      <c r="CY731" s="13" t="b">
        <f t="shared" si="347"/>
        <v>0</v>
      </c>
    </row>
    <row r="732" spans="1:103" ht="15" thickBot="1">
      <c r="A732" s="933"/>
      <c r="B732" s="942"/>
      <c r="C732" s="942"/>
      <c r="D732" s="942"/>
      <c r="E732" s="942"/>
      <c r="F732" s="942"/>
      <c r="G732" s="942"/>
      <c r="H732" s="942"/>
      <c r="I732" s="942"/>
      <c r="J732" s="942"/>
      <c r="K732" s="942"/>
      <c r="L732" s="942"/>
      <c r="M732" s="942"/>
      <c r="N732" s="942"/>
      <c r="O732" s="176"/>
      <c r="P732" s="942"/>
      <c r="Q732" s="942"/>
      <c r="R732" s="942"/>
      <c r="S732" s="942"/>
      <c r="T732" s="942"/>
      <c r="U732" s="942"/>
      <c r="V732" s="942"/>
      <c r="W732" s="21"/>
      <c r="X732" s="21"/>
      <c r="Y732" s="21"/>
      <c r="Z732" s="21"/>
      <c r="AA732" s="21" t="s">
        <v>37</v>
      </c>
      <c r="AB732" s="55"/>
      <c r="AC732" s="55"/>
      <c r="AD732" s="21"/>
      <c r="AE732" s="942"/>
      <c r="AF732" s="334">
        <f t="shared" si="322"/>
        <v>0</v>
      </c>
      <c r="AG732" s="272">
        <f>IF(R732="kompletna",Q732*J732*0.0036*'lista, wskaźniki'!$F$13, IF(R732="częściowa",Q732*J732*0.0036*'lista, wskaźniki'!$F$14, IF(R732="brak",Q732*J732*0.0036*'lista, wskaźniki'!$F$15,)))</f>
        <v>0</v>
      </c>
      <c r="AH732" s="334">
        <f>IF(Y732="inne",K732*'lista, wskaźniki'!$E$35,IF(Y732="to samo źródło",0,IF(Y732=0,0)))</f>
        <v>0</v>
      </c>
      <c r="AI732" s="334" t="b">
        <f>IF(AA732="gaz z sieci",AC732*'lista, wskaźniki'!$D$21)</f>
        <v>0</v>
      </c>
      <c r="AJ732" s="272">
        <f>IF(AA732="węgiel",AB732*'lista, wskaźniki'!$D$20, IF('Sektor mieszkaniowy'!AA732="drewno",'Sektor mieszkaniowy'!AB732*'lista, wskaźniki'!$D$22,IF('Sektor mieszkaniowy'!AA732="pellet",AB732*'lista, wskaźniki'!$D$23,IF('Sektor mieszkaniowy'!AA732="gaz z sieci",AB732*'lista, wskaźniki'!$D$21,IF('Sektor mieszkaniowy'!AA732="olej opałowy",'Sektor mieszkaniowy'!AB732*'lista, wskaźniki'!$D$24)))))</f>
        <v>0</v>
      </c>
      <c r="AK732" s="1003"/>
      <c r="AL732" s="942"/>
      <c r="AM732" s="20">
        <f>IF(AA732="węgiel",AF732*1/3.6*'lista, wskaźniki'!$F$20,IF(AA732="drewno",AF732*1/3.6*'lista, wskaźniki'!$F$22,IF(AA732="pellet",AF732*1/3.6*'lista, wskaźniki'!$F$23,IF(AA732="gaz z sieci",AF732*1/3.6*'lista, wskaźniki'!$F$21,IF(AA732="olej opałowy",AF732*1/3.6*'lista, wskaźniki'!$F$24,0)))))</f>
        <v>0</v>
      </c>
      <c r="AN732" s="20">
        <f>IF(AA732="węgiel",AF732*'lista, wskaźniki'!$E$42,IF(AA732="drewno",AF732*'lista, wskaźniki'!$G$42,IF(AA732="pellet",AF732*'lista, wskaźniki'!$H$42,IF(AA732="gaz z sieci",AF732*'lista, wskaźniki'!$F$42,IF(AA732="olej opałowy",AF732*'lista, wskaźniki'!$I$42,0)))))</f>
        <v>0</v>
      </c>
      <c r="AO732" s="20">
        <f>IF(AA732="węgiel",AF732*'lista, wskaźniki'!$E$43,IF(AA732="drewno",AF732*'lista, wskaźniki'!$G$43,IF(AA732="pellet",AF732*'lista, wskaźniki'!$H$43,IF(AA732="gaz z sieci",AF732*'lista, wskaźniki'!$F$43,IF(AA732="olej opałowy",AF732*'lista, wskaźniki'!$I$43,0)))))</f>
        <v>0</v>
      </c>
      <c r="AP732" s="20">
        <f>IF(AA732="węgiel",AF732*'lista, wskaźniki'!$E$44,IF(AA732="drewno",AF732*'lista, wskaźniki'!$G$44,IF(AA732="pellet",AF732*'lista, wskaźniki'!$H$44,IF(AA732="gaz z sieci",AF732*'lista, wskaźniki'!$F$44,IF(AA732="olej opałowy",AF732*'lista, wskaźniki'!$I$44,0)))))</f>
        <v>0</v>
      </c>
      <c r="AQ732" s="20" t="b">
        <f>IF(Z732="gaz",AH732*1/3.6*'lista, wskaźniki'!$F$21,IF(Z732="energia elektryczna",AH732*1/3.6*'lista, wskaźniki'!$F$26))</f>
        <v>0</v>
      </c>
      <c r="AR732" s="20" t="b">
        <f>IF(Z732="gaz",AH732*'lista, wskaźniki'!$F$42,IF(Z732="energia elektryczna",AH732*0))</f>
        <v>0</v>
      </c>
      <c r="AS732" s="20" t="b">
        <f>IF(Z732="gaz",AH732*'lista, wskaźniki'!$F$43,IF(Z732="energia elektryczna",AH732*0))</f>
        <v>0</v>
      </c>
      <c r="AT732" s="20" t="b">
        <f>IF(Z732="gaz",AH732*'lista, wskaźniki'!$F$44,IF(Z732="energia elektryczna",AH732*0))</f>
        <v>0</v>
      </c>
      <c r="AU732" s="20">
        <f>AI732*1/3.6*'lista, wskaźniki'!$F$21</f>
        <v>0</v>
      </c>
      <c r="AV732" s="20">
        <f>AI732*'lista, wskaźniki'!$F$42</f>
        <v>0</v>
      </c>
      <c r="AW732" s="20">
        <f>AI732*'lista, wskaźniki'!$F$43</f>
        <v>0</v>
      </c>
      <c r="AX732" s="20">
        <f>AI732*'lista, wskaźniki'!$F$44</f>
        <v>0</v>
      </c>
      <c r="AY732" s="20">
        <f>AK732*'lista, wskaźniki'!$F$26</f>
        <v>0</v>
      </c>
      <c r="AZ732" s="20">
        <f t="shared" si="323"/>
        <v>0</v>
      </c>
      <c r="BA732" s="20">
        <f t="shared" si="324"/>
        <v>0</v>
      </c>
      <c r="BB732" s="20">
        <f t="shared" si="325"/>
        <v>0</v>
      </c>
      <c r="BC732" s="20">
        <f t="shared" si="326"/>
        <v>0</v>
      </c>
      <c r="BD732" s="942"/>
      <c r="BE732" s="942"/>
      <c r="BF732" s="942"/>
      <c r="BG732" s="942"/>
      <c r="BH732" s="21"/>
      <c r="BI732" s="942"/>
      <c r="BJ732" s="21"/>
      <c r="BK732" s="942"/>
      <c r="BL732" s="21"/>
      <c r="BM732" s="21"/>
      <c r="BN732" s="21"/>
      <c r="BO732" s="21"/>
      <c r="BP732" s="21"/>
      <c r="BQ732" s="21"/>
      <c r="BR732" s="21"/>
      <c r="BS732" s="1006"/>
      <c r="BT732" s="1006"/>
      <c r="BU732" s="1006"/>
      <c r="BV732" s="1006"/>
      <c r="BW732" s="1006"/>
      <c r="BX732" s="1006"/>
      <c r="BY732" s="1009"/>
      <c r="CA732" s="365" t="b">
        <f t="shared" si="327"/>
        <v>0</v>
      </c>
      <c r="CB732" s="365" t="b">
        <f t="shared" si="328"/>
        <v>0</v>
      </c>
      <c r="CC732" s="365" t="b">
        <f t="shared" si="329"/>
        <v>0</v>
      </c>
      <c r="CD732" s="365" t="b">
        <f t="shared" si="330"/>
        <v>0</v>
      </c>
      <c r="CE732" s="365">
        <f t="shared" si="331"/>
        <v>0</v>
      </c>
      <c r="CF732" s="365" t="b">
        <f t="shared" si="332"/>
        <v>0</v>
      </c>
      <c r="CG732" s="365" t="b">
        <f t="shared" si="333"/>
        <v>0</v>
      </c>
      <c r="CH732" s="365" t="b">
        <f t="shared" si="334"/>
        <v>0</v>
      </c>
      <c r="CI732" s="72" t="b">
        <f t="shared" si="335"/>
        <v>0</v>
      </c>
      <c r="CJ732" s="72" t="b">
        <f t="shared" si="336"/>
        <v>0</v>
      </c>
      <c r="CK732" s="72" t="b">
        <f t="shared" si="337"/>
        <v>0</v>
      </c>
      <c r="CL732" s="72">
        <f t="shared" si="338"/>
        <v>0</v>
      </c>
      <c r="CM732" s="72">
        <f t="shared" si="339"/>
        <v>0</v>
      </c>
      <c r="CN732" s="72" t="b">
        <f t="shared" si="340"/>
        <v>0</v>
      </c>
      <c r="CP732" s="13">
        <f t="shared" si="341"/>
        <v>0</v>
      </c>
      <c r="CQ732" s="13" t="b">
        <f t="shared" si="342"/>
        <v>0</v>
      </c>
      <c r="CR732" s="13" t="b">
        <f t="shared" si="343"/>
        <v>0</v>
      </c>
      <c r="CS732" s="13" t="b">
        <f t="shared" si="349"/>
        <v>0</v>
      </c>
      <c r="CT732" s="13" t="b">
        <f t="shared" si="348"/>
        <v>0</v>
      </c>
      <c r="CU732" s="13" t="b">
        <f t="shared" si="321"/>
        <v>0</v>
      </c>
      <c r="CV732" s="13" t="b">
        <f t="shared" si="344"/>
        <v>0</v>
      </c>
      <c r="CW732" s="13" t="b">
        <f t="shared" si="345"/>
        <v>0</v>
      </c>
      <c r="CX732" s="13" t="b">
        <f t="shared" si="346"/>
        <v>0</v>
      </c>
      <c r="CY732" s="13" t="b">
        <f t="shared" si="347"/>
        <v>0</v>
      </c>
    </row>
    <row r="733" spans="1:103" ht="15" thickBot="1">
      <c r="A733" s="931">
        <v>147</v>
      </c>
      <c r="B733" s="940" t="s">
        <v>239</v>
      </c>
      <c r="C733" s="940">
        <v>42</v>
      </c>
      <c r="D733" s="940" t="s">
        <v>1</v>
      </c>
      <c r="E733" s="940" t="s">
        <v>5</v>
      </c>
      <c r="F733" s="940"/>
      <c r="G733" s="940"/>
      <c r="H733" s="940"/>
      <c r="I733" s="940" t="s">
        <v>11</v>
      </c>
      <c r="J733" s="940"/>
      <c r="K733" s="940"/>
      <c r="L733" s="940" t="s">
        <v>16</v>
      </c>
      <c r="M733" s="940"/>
      <c r="N733" s="940" t="s">
        <v>16</v>
      </c>
      <c r="O733" s="174"/>
      <c r="P733" s="940" t="s">
        <v>17</v>
      </c>
      <c r="Q733" s="940">
        <f>IF(I733="&lt;1966",'lista, wskaźniki'!$G$4,IF(I733="1967-1985",'lista, wskaźniki'!$G$5,IF(I733="1986-1992",'lista, wskaźniki'!$G$6,IF(I733="1993-1996",'lista, wskaźniki'!$G$7,IF(I733="&gt;1997",'lista, wskaźniki'!$G$8,IF(I733=0,'lista, wskaźniki'!$G$4))))))</f>
        <v>250</v>
      </c>
      <c r="R733" s="940" t="s">
        <v>23</v>
      </c>
      <c r="S733" s="940" t="s">
        <v>27</v>
      </c>
      <c r="T733" s="940">
        <v>1.7</v>
      </c>
      <c r="U733" s="940">
        <v>2014</v>
      </c>
      <c r="V733" s="940"/>
      <c r="W733" s="19" t="s">
        <v>35</v>
      </c>
      <c r="X733" s="19" t="s">
        <v>195</v>
      </c>
      <c r="Y733" s="19" t="s">
        <v>42</v>
      </c>
      <c r="Z733" s="19"/>
      <c r="AA733" s="19" t="s">
        <v>35</v>
      </c>
      <c r="AB733" s="54">
        <v>2</v>
      </c>
      <c r="AC733" s="54"/>
      <c r="AD733" s="19"/>
      <c r="AE733" s="940"/>
      <c r="AF733" s="334">
        <f t="shared" si="322"/>
        <v>45.26</v>
      </c>
      <c r="AG733" s="272">
        <f>IF(R733="kompletna",Q733*J733*0.0036*'lista, wskaźniki'!$F$13, IF(R733="częściowa",Q733*J733*0.0036*'lista, wskaźniki'!$F$14, IF(R733="brak",Q733*J733*0.0036*'lista, wskaźniki'!$F$15,)))</f>
        <v>0</v>
      </c>
      <c r="AH733" s="334">
        <f>IF(Y733="inne",K733*'lista, wskaźniki'!$E$35,IF(Y733="to samo źródło",0,IF(Y733=0,0)))</f>
        <v>0</v>
      </c>
      <c r="AI733" s="334" t="b">
        <f>IF(AA733="gaz z sieci",AC733*'lista, wskaźniki'!$D$21)</f>
        <v>0</v>
      </c>
      <c r="AJ733" s="272">
        <f>IF(AA733="węgiel",AB733*'lista, wskaźniki'!$D$20, IF('Sektor mieszkaniowy'!AA733="drewno",'Sektor mieszkaniowy'!AB733*'lista, wskaźniki'!$D$22,IF('Sektor mieszkaniowy'!AA733="pellet",AB733*'lista, wskaźniki'!$D$23,IF('Sektor mieszkaniowy'!AA733="gaz z sieci",AB733*'lista, wskaźniki'!$D$21,IF('Sektor mieszkaniowy'!AA733="olej opałowy",'Sektor mieszkaniowy'!AB733*'lista, wskaźniki'!$D$24)))))</f>
        <v>45.26</v>
      </c>
      <c r="AK733" s="1001"/>
      <c r="AL733" s="940"/>
      <c r="AM733" s="20">
        <f>IF(AA733="węgiel",AF733*1/3.6*'lista, wskaźniki'!$F$20,IF(AA733="drewno",AF733*1/3.6*'lista, wskaźniki'!$F$22,IF(AA733="pellet",AF733*1/3.6*'lista, wskaźniki'!$F$23,IF(AA733="gaz z sieci",AF733*1/3.6*'lista, wskaźniki'!$F$21,IF(AA733="olej opałowy",AF733*1/3.6*'lista, wskaźniki'!$F$24,0)))))</f>
        <v>4.2874797999999998</v>
      </c>
      <c r="AN733" s="20">
        <f>IF(AA733="węgiel",AF733*'lista, wskaźniki'!$E$42,IF(AA733="drewno",AF733*'lista, wskaźniki'!$G$42,IF(AA733="pellet",AF733*'lista, wskaźniki'!$H$42,IF(AA733="gaz z sieci",AF733*'lista, wskaźniki'!$F$42,IF(AA733="olej opałowy",AF733*'lista, wskaźniki'!$I$42,0)))))</f>
        <v>1.71988E-2</v>
      </c>
      <c r="AO733" s="20">
        <f>IF(AA733="węgiel",AF733*'lista, wskaźniki'!$E$43,IF(AA733="drewno",AF733*'lista, wskaźniki'!$G$43,IF(AA733="pellet",AF733*'lista, wskaźniki'!$H$43,IF(AA733="gaz z sieci",AF733*'lista, wskaźniki'!$F$43,IF(AA733="olej opałowy",AF733*'lista, wskaźniki'!$I$43,0)))))</f>
        <v>1.6293600000000002E-2</v>
      </c>
      <c r="AP733" s="20">
        <f>IF(AA733="węgiel",AF733*'lista, wskaźniki'!$E$44,IF(AA733="drewno",AF733*'lista, wskaźniki'!$G$44,IF(AA733="pellet",AF733*'lista, wskaźniki'!$H$44,IF(AA733="gaz z sieci",AF733*'lista, wskaźniki'!$F$44,IF(AA733="olej opałowy",AF733*'lista, wskaźniki'!$I$44,0)))))</f>
        <v>1.22202E-5</v>
      </c>
      <c r="AQ733" s="20" t="b">
        <f>IF(Z733="gaz",AH733*1/3.6*'lista, wskaźniki'!$F$21,IF(Z733="energia elektryczna",AH733*1/3.6*'lista, wskaźniki'!$F$26))</f>
        <v>0</v>
      </c>
      <c r="AR733" s="20" t="b">
        <f>IF(Z733="gaz",AH733*'lista, wskaźniki'!$F$42,IF(Z733="energia elektryczna",AH733*0))</f>
        <v>0</v>
      </c>
      <c r="AS733" s="20" t="b">
        <f>IF(Z733="gaz",AH733*'lista, wskaźniki'!$F$43,IF(Z733="energia elektryczna",AH733*0))</f>
        <v>0</v>
      </c>
      <c r="AT733" s="20" t="b">
        <f>IF(Z733="gaz",AH733*'lista, wskaźniki'!$F$44,IF(Z733="energia elektryczna",AH733*0))</f>
        <v>0</v>
      </c>
      <c r="AU733" s="20">
        <f>AI733*1/3.6*'lista, wskaźniki'!$F$21</f>
        <v>0</v>
      </c>
      <c r="AV733" s="20">
        <f>AI733*'lista, wskaźniki'!$F$42</f>
        <v>0</v>
      </c>
      <c r="AW733" s="20">
        <f>AI733*'lista, wskaźniki'!$F$43</f>
        <v>0</v>
      </c>
      <c r="AX733" s="20">
        <f>AI733*'lista, wskaźniki'!$F$44</f>
        <v>0</v>
      </c>
      <c r="AY733" s="20">
        <f>AK733*'lista, wskaźniki'!$F$26</f>
        <v>0</v>
      </c>
      <c r="AZ733" s="20">
        <f t="shared" si="323"/>
        <v>4.2874797999999998</v>
      </c>
      <c r="BA733" s="20">
        <f t="shared" si="324"/>
        <v>1.71988E-2</v>
      </c>
      <c r="BB733" s="20">
        <f t="shared" si="325"/>
        <v>1.6293600000000002E-2</v>
      </c>
      <c r="BC733" s="20">
        <f t="shared" si="326"/>
        <v>1.22202E-5</v>
      </c>
      <c r="BD733" s="940"/>
      <c r="BE733" s="940"/>
      <c r="BF733" s="940" t="s">
        <v>17</v>
      </c>
      <c r="BG733" s="940" t="s">
        <v>17</v>
      </c>
      <c r="BH733" s="19"/>
      <c r="BI733" s="940" t="s">
        <v>17</v>
      </c>
      <c r="BJ733" s="19"/>
      <c r="BK733" s="940" t="s">
        <v>17</v>
      </c>
      <c r="BL733" s="19"/>
      <c r="BM733" s="19"/>
      <c r="BN733" s="19"/>
      <c r="BO733" s="19" t="s">
        <v>17</v>
      </c>
      <c r="BP733" s="19"/>
      <c r="BQ733" s="19" t="s">
        <v>120</v>
      </c>
      <c r="BR733" s="19">
        <v>2</v>
      </c>
      <c r="BS733" s="1004"/>
      <c r="BT733" s="1004"/>
      <c r="BU733" s="1004">
        <v>400</v>
      </c>
      <c r="BV733" s="1004"/>
      <c r="BW733" s="1004"/>
      <c r="BX733" s="1004">
        <v>2000</v>
      </c>
      <c r="BY733" s="1007"/>
      <c r="CA733" s="365">
        <f t="shared" si="327"/>
        <v>45.26</v>
      </c>
      <c r="CB733" s="365" t="b">
        <f t="shared" si="328"/>
        <v>0</v>
      </c>
      <c r="CC733" s="365" t="b">
        <f t="shared" si="329"/>
        <v>0</v>
      </c>
      <c r="CD733" s="365" t="b">
        <f t="shared" si="330"/>
        <v>0</v>
      </c>
      <c r="CE733" s="365" t="b">
        <f t="shared" si="331"/>
        <v>0</v>
      </c>
      <c r="CF733" s="365" t="b">
        <f t="shared" si="332"/>
        <v>0</v>
      </c>
      <c r="CG733" s="365" t="b">
        <f t="shared" si="333"/>
        <v>0</v>
      </c>
      <c r="CH733" s="365" t="b">
        <f t="shared" si="334"/>
        <v>0</v>
      </c>
      <c r="CI733" s="72">
        <f t="shared" si="335"/>
        <v>45.26</v>
      </c>
      <c r="CJ733" s="72" t="b">
        <f t="shared" si="336"/>
        <v>0</v>
      </c>
      <c r="CK733" s="72" t="b">
        <f t="shared" si="337"/>
        <v>0</v>
      </c>
      <c r="CL733" s="72">
        <f t="shared" si="338"/>
        <v>0</v>
      </c>
      <c r="CM733" s="72" t="b">
        <f t="shared" si="339"/>
        <v>0</v>
      </c>
      <c r="CN733" s="72" t="b">
        <f t="shared" si="340"/>
        <v>0</v>
      </c>
      <c r="CP733" s="13" t="b">
        <f t="shared" si="341"/>
        <v>0</v>
      </c>
      <c r="CQ733" s="13">
        <f t="shared" si="342"/>
        <v>0</v>
      </c>
      <c r="CR733" s="13">
        <f t="shared" si="343"/>
        <v>0</v>
      </c>
      <c r="CS733" s="13">
        <f t="shared" si="349"/>
        <v>0</v>
      </c>
      <c r="CT733" s="13" t="b">
        <f t="shared" si="348"/>
        <v>0</v>
      </c>
      <c r="CU733" s="13">
        <f t="shared" si="321"/>
        <v>0</v>
      </c>
      <c r="CV733" s="13" t="b">
        <f t="shared" si="344"/>
        <v>0</v>
      </c>
      <c r="CW733" s="13">
        <f t="shared" si="345"/>
        <v>0</v>
      </c>
      <c r="CX733" s="13" t="b">
        <f t="shared" si="346"/>
        <v>0</v>
      </c>
      <c r="CY733" s="13">
        <f t="shared" si="347"/>
        <v>0</v>
      </c>
    </row>
    <row r="734" spans="1:103" ht="15" thickBot="1">
      <c r="A734" s="932"/>
      <c r="B734" s="941"/>
      <c r="C734" s="941"/>
      <c r="D734" s="941"/>
      <c r="E734" s="941"/>
      <c r="F734" s="941"/>
      <c r="G734" s="941"/>
      <c r="H734" s="941"/>
      <c r="I734" s="941"/>
      <c r="J734" s="941"/>
      <c r="K734" s="941"/>
      <c r="L734" s="941"/>
      <c r="M734" s="941"/>
      <c r="N734" s="941"/>
      <c r="O734" s="175"/>
      <c r="P734" s="941"/>
      <c r="Q734" s="941"/>
      <c r="R734" s="941"/>
      <c r="S734" s="941"/>
      <c r="T734" s="941"/>
      <c r="U734" s="941"/>
      <c r="V734" s="941"/>
      <c r="W734" s="20" t="s">
        <v>36</v>
      </c>
      <c r="X734" s="20"/>
      <c r="Y734" s="20"/>
      <c r="Z734" s="20"/>
      <c r="AA734" s="20" t="s">
        <v>36</v>
      </c>
      <c r="AB734" s="22"/>
      <c r="AC734" s="22"/>
      <c r="AD734" s="20"/>
      <c r="AE734" s="941"/>
      <c r="AF734" s="334">
        <f t="shared" si="322"/>
        <v>0</v>
      </c>
      <c r="AG734" s="272">
        <f>IF(R734="kompletna",Q734*J734*0.0036*'lista, wskaźniki'!$F$13, IF(R734="częściowa",Q734*J734*0.0036*'lista, wskaźniki'!$F$14, IF(R734="brak",Q734*J734*0.0036*'lista, wskaźniki'!$F$15,)))</f>
        <v>0</v>
      </c>
      <c r="AH734" s="334">
        <f>IF(Y734="inne",K734*'lista, wskaźniki'!$E$35,IF(Y734="to samo źródło",0,IF(Y734=0,0)))</f>
        <v>0</v>
      </c>
      <c r="AI734" s="334" t="b">
        <f>IF(AA734="gaz z sieci",AC734*'lista, wskaźniki'!$D$21)</f>
        <v>0</v>
      </c>
      <c r="AJ734" s="272">
        <f>IF(AA734="węgiel",AB734*'lista, wskaźniki'!$D$20, IF('Sektor mieszkaniowy'!AA734="drewno",'Sektor mieszkaniowy'!AB734*'lista, wskaźniki'!$D$22,IF('Sektor mieszkaniowy'!AA734="pellet",AB734*'lista, wskaźniki'!$D$23,IF('Sektor mieszkaniowy'!AA734="gaz z sieci",AB734*'lista, wskaźniki'!$D$21,IF('Sektor mieszkaniowy'!AA734="olej opałowy",'Sektor mieszkaniowy'!AB734*'lista, wskaźniki'!$D$24)))))</f>
        <v>0</v>
      </c>
      <c r="AK734" s="1002"/>
      <c r="AL734" s="941"/>
      <c r="AM734" s="20">
        <f>IF(AA734="węgiel",AF734*1/3.6*'lista, wskaźniki'!$F$20,IF(AA734="drewno",AF734*1/3.6*'lista, wskaźniki'!$F$22,IF(AA734="pellet",AF734*1/3.6*'lista, wskaźniki'!$F$23,IF(AA734="gaz z sieci",AF734*1/3.6*'lista, wskaźniki'!$F$21,IF(AA734="olej opałowy",AF734*1/3.6*'lista, wskaźniki'!$F$24,0)))))</f>
        <v>0</v>
      </c>
      <c r="AN734" s="20">
        <f>IF(AA734="węgiel",AF734*'lista, wskaźniki'!$E$42,IF(AA734="drewno",AF734*'lista, wskaźniki'!$G$42,IF(AA734="pellet",AF734*'lista, wskaźniki'!$H$42,IF(AA734="gaz z sieci",AF734*'lista, wskaźniki'!$F$42,IF(AA734="olej opałowy",AF734*'lista, wskaźniki'!$I$42,0)))))</f>
        <v>0</v>
      </c>
      <c r="AO734" s="20">
        <f>IF(AA734="węgiel",AF734*'lista, wskaźniki'!$E$43,IF(AA734="drewno",AF734*'lista, wskaźniki'!$G$43,IF(AA734="pellet",AF734*'lista, wskaźniki'!$H$43,IF(AA734="gaz z sieci",AF734*'lista, wskaźniki'!$F$43,IF(AA734="olej opałowy",AF734*'lista, wskaźniki'!$I$43,0)))))</f>
        <v>0</v>
      </c>
      <c r="AP734" s="20">
        <f>IF(AA734="węgiel",AF734*'lista, wskaźniki'!$E$44,IF(AA734="drewno",AF734*'lista, wskaźniki'!$G$44,IF(AA734="pellet",AF734*'lista, wskaźniki'!$H$44,IF(AA734="gaz z sieci",AF734*'lista, wskaźniki'!$F$44,IF(AA734="olej opałowy",AF734*'lista, wskaźniki'!$I$44,0)))))</f>
        <v>0</v>
      </c>
      <c r="AQ734" s="20" t="b">
        <f>IF(Z734="gaz",AH734*1/3.6*'lista, wskaźniki'!$F$21,IF(Z734="energia elektryczna",AH734*1/3.6*'lista, wskaźniki'!$F$26))</f>
        <v>0</v>
      </c>
      <c r="AR734" s="20" t="b">
        <f>IF(Z734="gaz",AH734*'lista, wskaźniki'!$F$42,IF(Z734="energia elektryczna",AH734*0))</f>
        <v>0</v>
      </c>
      <c r="AS734" s="20" t="b">
        <f>IF(Z734="gaz",AH734*'lista, wskaźniki'!$F$43,IF(Z734="energia elektryczna",AH734*0))</f>
        <v>0</v>
      </c>
      <c r="AT734" s="20" t="b">
        <f>IF(Z734="gaz",AH734*'lista, wskaźniki'!$F$44,IF(Z734="energia elektryczna",AH734*0))</f>
        <v>0</v>
      </c>
      <c r="AU734" s="20">
        <f>AI734*1/3.6*'lista, wskaźniki'!$F$21</f>
        <v>0</v>
      </c>
      <c r="AV734" s="20">
        <f>AI734*'lista, wskaźniki'!$F$42</f>
        <v>0</v>
      </c>
      <c r="AW734" s="20">
        <f>AI734*'lista, wskaźniki'!$F$43</f>
        <v>0</v>
      </c>
      <c r="AX734" s="20">
        <f>AI734*'lista, wskaźniki'!$F$44</f>
        <v>0</v>
      </c>
      <c r="AY734" s="20">
        <f>AK734*'lista, wskaźniki'!$F$26</f>
        <v>0</v>
      </c>
      <c r="AZ734" s="20">
        <f t="shared" si="323"/>
        <v>0</v>
      </c>
      <c r="BA734" s="20">
        <f t="shared" si="324"/>
        <v>0</v>
      </c>
      <c r="BB734" s="20">
        <f t="shared" si="325"/>
        <v>0</v>
      </c>
      <c r="BC734" s="20">
        <f t="shared" si="326"/>
        <v>0</v>
      </c>
      <c r="BD734" s="941"/>
      <c r="BE734" s="941"/>
      <c r="BF734" s="941"/>
      <c r="BG734" s="941"/>
      <c r="BH734" s="20"/>
      <c r="BI734" s="941"/>
      <c r="BJ734" s="20"/>
      <c r="BK734" s="941"/>
      <c r="BL734" s="20"/>
      <c r="BM734" s="20"/>
      <c r="BN734" s="20"/>
      <c r="BO734" s="20"/>
      <c r="BP734" s="20"/>
      <c r="BQ734" s="20" t="s">
        <v>121</v>
      </c>
      <c r="BR734" s="20">
        <v>2</v>
      </c>
      <c r="BS734" s="1005"/>
      <c r="BT734" s="1005"/>
      <c r="BU734" s="1005"/>
      <c r="BV734" s="1005"/>
      <c r="BW734" s="1005"/>
      <c r="BX734" s="1005"/>
      <c r="BY734" s="1008"/>
      <c r="CA734" s="365" t="b">
        <f t="shared" si="327"/>
        <v>0</v>
      </c>
      <c r="CB734" s="365">
        <f t="shared" si="328"/>
        <v>0</v>
      </c>
      <c r="CC734" s="365" t="b">
        <f t="shared" si="329"/>
        <v>0</v>
      </c>
      <c r="CD734" s="365" t="b">
        <f t="shared" si="330"/>
        <v>0</v>
      </c>
      <c r="CE734" s="365" t="b">
        <f t="shared" si="331"/>
        <v>0</v>
      </c>
      <c r="CF734" s="365" t="b">
        <f t="shared" si="332"/>
        <v>0</v>
      </c>
      <c r="CG734" s="365" t="b">
        <f t="shared" si="333"/>
        <v>0</v>
      </c>
      <c r="CH734" s="365" t="b">
        <f t="shared" si="334"/>
        <v>0</v>
      </c>
      <c r="CI734" s="72" t="b">
        <f t="shared" si="335"/>
        <v>0</v>
      </c>
      <c r="CJ734" s="72">
        <f t="shared" si="336"/>
        <v>0</v>
      </c>
      <c r="CK734" s="72" t="b">
        <f t="shared" si="337"/>
        <v>0</v>
      </c>
      <c r="CL734" s="72">
        <f t="shared" si="338"/>
        <v>0</v>
      </c>
      <c r="CM734" s="72" t="b">
        <f t="shared" si="339"/>
        <v>0</v>
      </c>
      <c r="CN734" s="72" t="b">
        <f t="shared" si="340"/>
        <v>0</v>
      </c>
      <c r="CP734" s="13">
        <f t="shared" si="341"/>
        <v>0</v>
      </c>
      <c r="CQ734" s="13" t="b">
        <f t="shared" si="342"/>
        <v>0</v>
      </c>
      <c r="CR734" s="13" t="b">
        <f t="shared" si="343"/>
        <v>0</v>
      </c>
      <c r="CS734" s="13" t="b">
        <f t="shared" si="349"/>
        <v>0</v>
      </c>
      <c r="CT734" s="13" t="b">
        <f t="shared" si="348"/>
        <v>0</v>
      </c>
      <c r="CU734" s="13" t="b">
        <f t="shared" si="321"/>
        <v>0</v>
      </c>
      <c r="CV734" s="13" t="b">
        <f t="shared" si="344"/>
        <v>0</v>
      </c>
      <c r="CW734" s="13" t="b">
        <f t="shared" si="345"/>
        <v>0</v>
      </c>
      <c r="CX734" s="13" t="b">
        <f t="shared" si="346"/>
        <v>0</v>
      </c>
      <c r="CY734" s="13" t="b">
        <f t="shared" si="347"/>
        <v>0</v>
      </c>
    </row>
    <row r="735" spans="1:103" ht="15" thickBot="1">
      <c r="A735" s="932"/>
      <c r="B735" s="941"/>
      <c r="C735" s="941"/>
      <c r="D735" s="941"/>
      <c r="E735" s="941"/>
      <c r="F735" s="941"/>
      <c r="G735" s="941"/>
      <c r="H735" s="941"/>
      <c r="I735" s="941"/>
      <c r="J735" s="941"/>
      <c r="K735" s="941"/>
      <c r="L735" s="941"/>
      <c r="M735" s="941"/>
      <c r="N735" s="941"/>
      <c r="O735" s="175"/>
      <c r="P735" s="941"/>
      <c r="Q735" s="941"/>
      <c r="R735" s="941"/>
      <c r="S735" s="941"/>
      <c r="T735" s="941"/>
      <c r="U735" s="941"/>
      <c r="V735" s="941"/>
      <c r="W735" s="20"/>
      <c r="X735" s="20"/>
      <c r="Y735" s="20"/>
      <c r="Z735" s="20"/>
      <c r="AA735" s="20" t="s">
        <v>50</v>
      </c>
      <c r="AB735" s="22"/>
      <c r="AC735" s="22"/>
      <c r="AD735" s="20"/>
      <c r="AE735" s="941"/>
      <c r="AF735" s="334">
        <f t="shared" si="322"/>
        <v>0</v>
      </c>
      <c r="AG735" s="272">
        <f>IF(R735="kompletna",Q735*J735*0.0036*'lista, wskaźniki'!$F$13, IF(R735="częściowa",Q735*J735*0.0036*'lista, wskaźniki'!$F$14, IF(R735="brak",Q735*J735*0.0036*'lista, wskaźniki'!$F$15,)))</f>
        <v>0</v>
      </c>
      <c r="AH735" s="334">
        <f>IF(Y735="inne",K735*'lista, wskaźniki'!$E$35,IF(Y735="to samo źródło",0,IF(Y735=0,0)))</f>
        <v>0</v>
      </c>
      <c r="AI735" s="334" t="b">
        <f>IF(AA735="gaz z sieci",AC735*'lista, wskaźniki'!$D$21)</f>
        <v>0</v>
      </c>
      <c r="AJ735" s="272">
        <f>IF(AA735="węgiel",AB735*'lista, wskaźniki'!$D$20, IF('Sektor mieszkaniowy'!AA735="drewno",'Sektor mieszkaniowy'!AB735*'lista, wskaźniki'!$D$22,IF('Sektor mieszkaniowy'!AA735="pellet",AB735*'lista, wskaźniki'!$D$23,IF('Sektor mieszkaniowy'!AA735="gaz z sieci",AB735*'lista, wskaźniki'!$D$21,IF('Sektor mieszkaniowy'!AA735="olej opałowy",'Sektor mieszkaniowy'!AB735*'lista, wskaźniki'!$D$24)))))</f>
        <v>0</v>
      </c>
      <c r="AK735" s="1002"/>
      <c r="AL735" s="941"/>
      <c r="AM735" s="20">
        <f>IF(AA735="węgiel",AF735*1/3.6*'lista, wskaźniki'!$F$20,IF(AA735="drewno",AF735*1/3.6*'lista, wskaźniki'!$F$22,IF(AA735="pellet",AF735*1/3.6*'lista, wskaźniki'!$F$23,IF(AA735="gaz z sieci",AF735*1/3.6*'lista, wskaźniki'!$F$21,IF(AA735="olej opałowy",AF735*1/3.6*'lista, wskaźniki'!$F$24,0)))))</f>
        <v>0</v>
      </c>
      <c r="AN735" s="20">
        <f>IF(AA735="węgiel",AF735*'lista, wskaźniki'!$E$42,IF(AA735="drewno",AF735*'lista, wskaźniki'!$G$42,IF(AA735="pellet",AF735*'lista, wskaźniki'!$H$42,IF(AA735="gaz z sieci",AF735*'lista, wskaźniki'!$F$42,IF(AA735="olej opałowy",AF735*'lista, wskaźniki'!$I$42,0)))))</f>
        <v>0</v>
      </c>
      <c r="AO735" s="20">
        <f>IF(AA735="węgiel",AF735*'lista, wskaźniki'!$E$43,IF(AA735="drewno",AF735*'lista, wskaźniki'!$G$43,IF(AA735="pellet",AF735*'lista, wskaźniki'!$H$43,IF(AA735="gaz z sieci",AF735*'lista, wskaźniki'!$F$43,IF(AA735="olej opałowy",AF735*'lista, wskaźniki'!$I$43,0)))))</f>
        <v>0</v>
      </c>
      <c r="AP735" s="20">
        <f>IF(AA735="węgiel",AF735*'lista, wskaźniki'!$E$44,IF(AA735="drewno",AF735*'lista, wskaźniki'!$G$44,IF(AA735="pellet",AF735*'lista, wskaźniki'!$H$44,IF(AA735="gaz z sieci",AF735*'lista, wskaźniki'!$F$44,IF(AA735="olej opałowy",AF735*'lista, wskaźniki'!$I$44,0)))))</f>
        <v>0</v>
      </c>
      <c r="AQ735" s="20" t="b">
        <f>IF(Z735="gaz",AH735*1/3.6*'lista, wskaźniki'!$F$21,IF(Z735="energia elektryczna",AH735*1/3.6*'lista, wskaźniki'!$F$26))</f>
        <v>0</v>
      </c>
      <c r="AR735" s="20" t="b">
        <f>IF(Z735="gaz",AH735*'lista, wskaźniki'!$F$42,IF(Z735="energia elektryczna",AH735*0))</f>
        <v>0</v>
      </c>
      <c r="AS735" s="20" t="b">
        <f>IF(Z735="gaz",AH735*'lista, wskaźniki'!$F$43,IF(Z735="energia elektryczna",AH735*0))</f>
        <v>0</v>
      </c>
      <c r="AT735" s="20" t="b">
        <f>IF(Z735="gaz",AH735*'lista, wskaźniki'!$F$44,IF(Z735="energia elektryczna",AH735*0))</f>
        <v>0</v>
      </c>
      <c r="AU735" s="20">
        <f>AI735*1/3.6*'lista, wskaźniki'!$F$21</f>
        <v>0</v>
      </c>
      <c r="AV735" s="20">
        <f>AI735*'lista, wskaźniki'!$F$42</f>
        <v>0</v>
      </c>
      <c r="AW735" s="20">
        <f>AI735*'lista, wskaźniki'!$F$43</f>
        <v>0</v>
      </c>
      <c r="AX735" s="20">
        <f>AI735*'lista, wskaźniki'!$F$44</f>
        <v>0</v>
      </c>
      <c r="AY735" s="20">
        <f>AK735*'lista, wskaźniki'!$F$26</f>
        <v>0</v>
      </c>
      <c r="AZ735" s="20">
        <f t="shared" si="323"/>
        <v>0</v>
      </c>
      <c r="BA735" s="20">
        <f t="shared" si="324"/>
        <v>0</v>
      </c>
      <c r="BB735" s="20">
        <f t="shared" si="325"/>
        <v>0</v>
      </c>
      <c r="BC735" s="20">
        <f t="shared" si="326"/>
        <v>0</v>
      </c>
      <c r="BD735" s="941"/>
      <c r="BE735" s="941"/>
      <c r="BF735" s="941"/>
      <c r="BG735" s="941"/>
      <c r="BH735" s="20"/>
      <c r="BI735" s="941"/>
      <c r="BJ735" s="20"/>
      <c r="BK735" s="941"/>
      <c r="BL735" s="20"/>
      <c r="BM735" s="20"/>
      <c r="BN735" s="20"/>
      <c r="BO735" s="20"/>
      <c r="BP735" s="20"/>
      <c r="BQ735" s="20"/>
      <c r="BR735" s="20"/>
      <c r="BS735" s="1005"/>
      <c r="BT735" s="1005"/>
      <c r="BU735" s="1005"/>
      <c r="BV735" s="1005"/>
      <c r="BW735" s="1005"/>
      <c r="BX735" s="1005"/>
      <c r="BY735" s="1008"/>
      <c r="CA735" s="365" t="b">
        <f t="shared" si="327"/>
        <v>0</v>
      </c>
      <c r="CB735" s="365" t="b">
        <f t="shared" si="328"/>
        <v>0</v>
      </c>
      <c r="CC735" s="365">
        <f t="shared" si="329"/>
        <v>0</v>
      </c>
      <c r="CD735" s="365" t="b">
        <f t="shared" si="330"/>
        <v>0</v>
      </c>
      <c r="CE735" s="365" t="b">
        <f t="shared" si="331"/>
        <v>0</v>
      </c>
      <c r="CF735" s="365" t="b">
        <f t="shared" si="332"/>
        <v>0</v>
      </c>
      <c r="CG735" s="365" t="b">
        <f t="shared" si="333"/>
        <v>0</v>
      </c>
      <c r="CH735" s="365" t="b">
        <f t="shared" si="334"/>
        <v>0</v>
      </c>
      <c r="CI735" s="72" t="b">
        <f t="shared" si="335"/>
        <v>0</v>
      </c>
      <c r="CJ735" s="72" t="b">
        <f t="shared" si="336"/>
        <v>0</v>
      </c>
      <c r="CK735" s="72">
        <f t="shared" si="337"/>
        <v>0</v>
      </c>
      <c r="CL735" s="72">
        <f t="shared" si="338"/>
        <v>0</v>
      </c>
      <c r="CM735" s="72" t="b">
        <f t="shared" si="339"/>
        <v>0</v>
      </c>
      <c r="CN735" s="72" t="b">
        <f t="shared" si="340"/>
        <v>0</v>
      </c>
      <c r="CP735" s="13">
        <f t="shared" si="341"/>
        <v>0</v>
      </c>
      <c r="CQ735" s="13" t="b">
        <f t="shared" si="342"/>
        <v>0</v>
      </c>
      <c r="CR735" s="13" t="b">
        <f t="shared" si="343"/>
        <v>0</v>
      </c>
      <c r="CS735" s="13" t="b">
        <f t="shared" si="349"/>
        <v>0</v>
      </c>
      <c r="CT735" s="13" t="b">
        <f t="shared" si="348"/>
        <v>0</v>
      </c>
      <c r="CU735" s="13" t="b">
        <f t="shared" ref="CU735:CU798" si="350">IF(R735="kompletna",CT735,IF(R735="częściowa",0.5*CT735,IF(R735="brak",0*CT735)))</f>
        <v>0</v>
      </c>
      <c r="CV735" s="13" t="b">
        <f t="shared" si="344"/>
        <v>0</v>
      </c>
      <c r="CW735" s="13" t="b">
        <f t="shared" si="345"/>
        <v>0</v>
      </c>
      <c r="CX735" s="13" t="b">
        <f t="shared" si="346"/>
        <v>0</v>
      </c>
      <c r="CY735" s="13" t="b">
        <f t="shared" si="347"/>
        <v>0</v>
      </c>
    </row>
    <row r="736" spans="1:103" ht="15" thickBot="1">
      <c r="A736" s="932"/>
      <c r="B736" s="941"/>
      <c r="C736" s="941"/>
      <c r="D736" s="941"/>
      <c r="E736" s="941"/>
      <c r="F736" s="941"/>
      <c r="G736" s="941"/>
      <c r="H736" s="941"/>
      <c r="I736" s="941"/>
      <c r="J736" s="941"/>
      <c r="K736" s="941"/>
      <c r="L736" s="941"/>
      <c r="M736" s="941"/>
      <c r="N736" s="941"/>
      <c r="O736" s="175"/>
      <c r="P736" s="941"/>
      <c r="Q736" s="941"/>
      <c r="R736" s="941"/>
      <c r="S736" s="941"/>
      <c r="T736" s="941"/>
      <c r="U736" s="941"/>
      <c r="V736" s="941"/>
      <c r="W736" s="20"/>
      <c r="X736" s="20"/>
      <c r="Y736" s="20"/>
      <c r="Z736" s="20"/>
      <c r="AA736" s="20" t="s">
        <v>38</v>
      </c>
      <c r="AB736" s="22"/>
      <c r="AC736" s="22"/>
      <c r="AD736" s="20"/>
      <c r="AE736" s="941"/>
      <c r="AF736" s="334">
        <f t="shared" si="322"/>
        <v>0</v>
      </c>
      <c r="AG736" s="272">
        <f>IF(R736="kompletna",Q736*J736*0.0036*'lista, wskaźniki'!$F$13, IF(R736="częściowa",Q736*J736*0.0036*'lista, wskaźniki'!$F$14, IF(R736="brak",Q736*J736*0.0036*'lista, wskaźniki'!$F$15,)))</f>
        <v>0</v>
      </c>
      <c r="AH736" s="334">
        <f>IF(Y736="inne",K736*'lista, wskaźniki'!$E$35,IF(Y736="to samo źródło",0,IF(Y736=0,0)))</f>
        <v>0</v>
      </c>
      <c r="AI736" s="334">
        <f>IF(AA736="gaz z sieci",AC736*'lista, wskaźniki'!$D$21)</f>
        <v>0</v>
      </c>
      <c r="AJ736" s="272">
        <f>IF(AA736="węgiel",AB736*'lista, wskaźniki'!$D$20, IF('Sektor mieszkaniowy'!AA736="drewno",'Sektor mieszkaniowy'!AB736*'lista, wskaźniki'!$D$22,IF('Sektor mieszkaniowy'!AA736="pellet",AB736*'lista, wskaźniki'!$D$23,IF('Sektor mieszkaniowy'!AA736="gaz z sieci",AB736*'lista, wskaźniki'!$D$21,IF('Sektor mieszkaniowy'!AA736="olej opałowy",'Sektor mieszkaniowy'!AB736*'lista, wskaźniki'!$D$24)))))</f>
        <v>0</v>
      </c>
      <c r="AK736" s="1002"/>
      <c r="AL736" s="941"/>
      <c r="AM736" s="20">
        <f>IF(AA736="węgiel",AF736*1/3.6*'lista, wskaźniki'!$F$20,IF(AA736="drewno",AF736*1/3.6*'lista, wskaźniki'!$F$22,IF(AA736="pellet",AF736*1/3.6*'lista, wskaźniki'!$F$23,IF(AA736="gaz z sieci",AF736*1/3.6*'lista, wskaźniki'!$F$21,IF(AA736="olej opałowy",AF736*1/3.6*'lista, wskaźniki'!$F$24,0)))))</f>
        <v>0</v>
      </c>
      <c r="AN736" s="20">
        <f>IF(AA736="węgiel",AF736*'lista, wskaźniki'!$E$42,IF(AA736="drewno",AF736*'lista, wskaźniki'!$G$42,IF(AA736="pellet",AF736*'lista, wskaźniki'!$H$42,IF(AA736="gaz z sieci",AF736*'lista, wskaźniki'!$F$42,IF(AA736="olej opałowy",AF736*'lista, wskaźniki'!$I$42,0)))))</f>
        <v>0</v>
      </c>
      <c r="AO736" s="20">
        <f>IF(AA736="węgiel",AF736*'lista, wskaźniki'!$E$43,IF(AA736="drewno",AF736*'lista, wskaźniki'!$G$43,IF(AA736="pellet",AF736*'lista, wskaźniki'!$H$43,IF(AA736="gaz z sieci",AF736*'lista, wskaźniki'!$F$43,IF(AA736="olej opałowy",AF736*'lista, wskaźniki'!$I$43,0)))))</f>
        <v>0</v>
      </c>
      <c r="AP736" s="20">
        <f>IF(AA736="węgiel",AF736*'lista, wskaźniki'!$E$44,IF(AA736="drewno",AF736*'lista, wskaźniki'!$G$44,IF(AA736="pellet",AF736*'lista, wskaźniki'!$H$44,IF(AA736="gaz z sieci",AF736*'lista, wskaźniki'!$F$44,IF(AA736="olej opałowy",AF736*'lista, wskaźniki'!$I$44,0)))))</f>
        <v>0</v>
      </c>
      <c r="AQ736" s="20" t="b">
        <f>IF(Z736="gaz",AH736*1/3.6*'lista, wskaźniki'!$F$21,IF(Z736="energia elektryczna",AH736*1/3.6*'lista, wskaźniki'!$F$26))</f>
        <v>0</v>
      </c>
      <c r="AR736" s="20" t="b">
        <f>IF(Z736="gaz",AH736*'lista, wskaźniki'!$F$42,IF(Z736="energia elektryczna",AH736*0))</f>
        <v>0</v>
      </c>
      <c r="AS736" s="20" t="b">
        <f>IF(Z736="gaz",AH736*'lista, wskaźniki'!$F$43,IF(Z736="energia elektryczna",AH736*0))</f>
        <v>0</v>
      </c>
      <c r="AT736" s="20" t="b">
        <f>IF(Z736="gaz",AH736*'lista, wskaźniki'!$F$44,IF(Z736="energia elektryczna",AH736*0))</f>
        <v>0</v>
      </c>
      <c r="AU736" s="20">
        <f>AI736*1/3.6*'lista, wskaźniki'!$F$21</f>
        <v>0</v>
      </c>
      <c r="AV736" s="20">
        <f>AI736*'lista, wskaźniki'!$F$42</f>
        <v>0</v>
      </c>
      <c r="AW736" s="20">
        <f>AI736*'lista, wskaźniki'!$F$43</f>
        <v>0</v>
      </c>
      <c r="AX736" s="20">
        <f>AI736*'lista, wskaźniki'!$F$44</f>
        <v>0</v>
      </c>
      <c r="AY736" s="20">
        <f>AK736*'lista, wskaźniki'!$F$26</f>
        <v>0</v>
      </c>
      <c r="AZ736" s="20">
        <f t="shared" si="323"/>
        <v>0</v>
      </c>
      <c r="BA736" s="20">
        <f t="shared" si="324"/>
        <v>0</v>
      </c>
      <c r="BB736" s="20">
        <f t="shared" si="325"/>
        <v>0</v>
      </c>
      <c r="BC736" s="20">
        <f t="shared" si="326"/>
        <v>0</v>
      </c>
      <c r="BD736" s="941"/>
      <c r="BE736" s="941"/>
      <c r="BF736" s="941"/>
      <c r="BG736" s="941"/>
      <c r="BH736" s="20"/>
      <c r="BI736" s="941"/>
      <c r="BJ736" s="20"/>
      <c r="BK736" s="941"/>
      <c r="BL736" s="20"/>
      <c r="BM736" s="20"/>
      <c r="BN736" s="20"/>
      <c r="BO736" s="20"/>
      <c r="BP736" s="20"/>
      <c r="BQ736" s="20"/>
      <c r="BR736" s="20"/>
      <c r="BS736" s="1005"/>
      <c r="BT736" s="1005"/>
      <c r="BU736" s="1005"/>
      <c r="BV736" s="1005"/>
      <c r="BW736" s="1005"/>
      <c r="BX736" s="1005"/>
      <c r="BY736" s="1008"/>
      <c r="CA736" s="365" t="b">
        <f t="shared" si="327"/>
        <v>0</v>
      </c>
      <c r="CB736" s="365" t="b">
        <f t="shared" si="328"/>
        <v>0</v>
      </c>
      <c r="CC736" s="365" t="b">
        <f t="shared" si="329"/>
        <v>0</v>
      </c>
      <c r="CD736" s="365">
        <f t="shared" si="330"/>
        <v>0</v>
      </c>
      <c r="CE736" s="365" t="b">
        <f t="shared" si="331"/>
        <v>0</v>
      </c>
      <c r="CF736" s="365" t="b">
        <f t="shared" si="332"/>
        <v>0</v>
      </c>
      <c r="CG736" s="365" t="b">
        <f t="shared" si="333"/>
        <v>0</v>
      </c>
      <c r="CH736" s="365">
        <f t="shared" si="334"/>
        <v>0</v>
      </c>
      <c r="CI736" s="72" t="b">
        <f t="shared" si="335"/>
        <v>0</v>
      </c>
      <c r="CJ736" s="72" t="b">
        <f t="shared" si="336"/>
        <v>0</v>
      </c>
      <c r="CK736" s="72" t="b">
        <f t="shared" si="337"/>
        <v>0</v>
      </c>
      <c r="CL736" s="72">
        <f t="shared" si="338"/>
        <v>0</v>
      </c>
      <c r="CM736" s="72" t="b">
        <f t="shared" si="339"/>
        <v>0</v>
      </c>
      <c r="CN736" s="72" t="b">
        <f t="shared" si="340"/>
        <v>0</v>
      </c>
      <c r="CP736" s="13">
        <f t="shared" si="341"/>
        <v>0</v>
      </c>
      <c r="CQ736" s="13" t="b">
        <f t="shared" si="342"/>
        <v>0</v>
      </c>
      <c r="CR736" s="13" t="b">
        <f t="shared" si="343"/>
        <v>0</v>
      </c>
      <c r="CS736" s="13" t="b">
        <f t="shared" si="349"/>
        <v>0</v>
      </c>
      <c r="CT736" s="13" t="b">
        <f t="shared" si="348"/>
        <v>0</v>
      </c>
      <c r="CU736" s="13" t="b">
        <f t="shared" si="350"/>
        <v>0</v>
      </c>
      <c r="CV736" s="13" t="b">
        <f t="shared" si="344"/>
        <v>0</v>
      </c>
      <c r="CW736" s="13" t="b">
        <f t="shared" si="345"/>
        <v>0</v>
      </c>
      <c r="CX736" s="13" t="b">
        <f t="shared" si="346"/>
        <v>0</v>
      </c>
      <c r="CY736" s="13" t="b">
        <f t="shared" si="347"/>
        <v>0</v>
      </c>
    </row>
    <row r="737" spans="1:103" ht="15" thickBot="1">
      <c r="A737" s="933"/>
      <c r="B737" s="942"/>
      <c r="C737" s="942"/>
      <c r="D737" s="942"/>
      <c r="E737" s="942"/>
      <c r="F737" s="942"/>
      <c r="G737" s="942"/>
      <c r="H737" s="942"/>
      <c r="I737" s="942"/>
      <c r="J737" s="942"/>
      <c r="K737" s="942"/>
      <c r="L737" s="942"/>
      <c r="M737" s="942"/>
      <c r="N737" s="942"/>
      <c r="O737" s="176"/>
      <c r="P737" s="942"/>
      <c r="Q737" s="942"/>
      <c r="R737" s="942"/>
      <c r="S737" s="942"/>
      <c r="T737" s="942"/>
      <c r="U737" s="942"/>
      <c r="V737" s="942"/>
      <c r="W737" s="21"/>
      <c r="X737" s="21"/>
      <c r="Y737" s="21"/>
      <c r="Z737" s="21"/>
      <c r="AA737" s="21" t="s">
        <v>37</v>
      </c>
      <c r="AB737" s="55"/>
      <c r="AC737" s="55"/>
      <c r="AD737" s="21"/>
      <c r="AE737" s="942"/>
      <c r="AF737" s="334">
        <f t="shared" si="322"/>
        <v>0</v>
      </c>
      <c r="AG737" s="272">
        <f>IF(R737="kompletna",Q737*J737*0.0036*'lista, wskaźniki'!$F$13, IF(R737="częściowa",Q737*J737*0.0036*'lista, wskaźniki'!$F$14, IF(R737="brak",Q737*J737*0.0036*'lista, wskaźniki'!$F$15,)))</f>
        <v>0</v>
      </c>
      <c r="AH737" s="334">
        <f>IF(Y737="inne",K737*'lista, wskaźniki'!$E$35,IF(Y737="to samo źródło",0,IF(Y737=0,0)))</f>
        <v>0</v>
      </c>
      <c r="AI737" s="334" t="b">
        <f>IF(AA737="gaz z sieci",AC737*'lista, wskaźniki'!$D$21)</f>
        <v>0</v>
      </c>
      <c r="AJ737" s="272">
        <f>IF(AA737="węgiel",AB737*'lista, wskaźniki'!$D$20, IF('Sektor mieszkaniowy'!AA737="drewno",'Sektor mieszkaniowy'!AB737*'lista, wskaźniki'!$D$22,IF('Sektor mieszkaniowy'!AA737="pellet",AB737*'lista, wskaźniki'!$D$23,IF('Sektor mieszkaniowy'!AA737="gaz z sieci",AB737*'lista, wskaźniki'!$D$21,IF('Sektor mieszkaniowy'!AA737="olej opałowy",'Sektor mieszkaniowy'!AB737*'lista, wskaźniki'!$D$24)))))</f>
        <v>0</v>
      </c>
      <c r="AK737" s="1003"/>
      <c r="AL737" s="942"/>
      <c r="AM737" s="20">
        <f>IF(AA737="węgiel",AF737*1/3.6*'lista, wskaźniki'!$F$20,IF(AA737="drewno",AF737*1/3.6*'lista, wskaźniki'!$F$22,IF(AA737="pellet",AF737*1/3.6*'lista, wskaźniki'!$F$23,IF(AA737="gaz z sieci",AF737*1/3.6*'lista, wskaźniki'!$F$21,IF(AA737="olej opałowy",AF737*1/3.6*'lista, wskaźniki'!$F$24,0)))))</f>
        <v>0</v>
      </c>
      <c r="AN737" s="20">
        <f>IF(AA737="węgiel",AF737*'lista, wskaźniki'!$E$42,IF(AA737="drewno",AF737*'lista, wskaźniki'!$G$42,IF(AA737="pellet",AF737*'lista, wskaźniki'!$H$42,IF(AA737="gaz z sieci",AF737*'lista, wskaźniki'!$F$42,IF(AA737="olej opałowy",AF737*'lista, wskaźniki'!$I$42,0)))))</f>
        <v>0</v>
      </c>
      <c r="AO737" s="20">
        <f>IF(AA737="węgiel",AF737*'lista, wskaźniki'!$E$43,IF(AA737="drewno",AF737*'lista, wskaźniki'!$G$43,IF(AA737="pellet",AF737*'lista, wskaźniki'!$H$43,IF(AA737="gaz z sieci",AF737*'lista, wskaźniki'!$F$43,IF(AA737="olej opałowy",AF737*'lista, wskaźniki'!$I$43,0)))))</f>
        <v>0</v>
      </c>
      <c r="AP737" s="20">
        <f>IF(AA737="węgiel",AF737*'lista, wskaźniki'!$E$44,IF(AA737="drewno",AF737*'lista, wskaźniki'!$G$44,IF(AA737="pellet",AF737*'lista, wskaźniki'!$H$44,IF(AA737="gaz z sieci",AF737*'lista, wskaźniki'!$F$44,IF(AA737="olej opałowy",AF737*'lista, wskaźniki'!$I$44,0)))))</f>
        <v>0</v>
      </c>
      <c r="AQ737" s="20" t="b">
        <f>IF(Z737="gaz",AH737*1/3.6*'lista, wskaźniki'!$F$21,IF(Z737="energia elektryczna",AH737*1/3.6*'lista, wskaźniki'!$F$26))</f>
        <v>0</v>
      </c>
      <c r="AR737" s="20" t="b">
        <f>IF(Z737="gaz",AH737*'lista, wskaźniki'!$F$42,IF(Z737="energia elektryczna",AH737*0))</f>
        <v>0</v>
      </c>
      <c r="AS737" s="20" t="b">
        <f>IF(Z737="gaz",AH737*'lista, wskaźniki'!$F$43,IF(Z737="energia elektryczna",AH737*0))</f>
        <v>0</v>
      </c>
      <c r="AT737" s="20" t="b">
        <f>IF(Z737="gaz",AH737*'lista, wskaźniki'!$F$44,IF(Z737="energia elektryczna",AH737*0))</f>
        <v>0</v>
      </c>
      <c r="AU737" s="20">
        <f>AI737*1/3.6*'lista, wskaźniki'!$F$21</f>
        <v>0</v>
      </c>
      <c r="AV737" s="20">
        <f>AI737*'lista, wskaźniki'!$F$42</f>
        <v>0</v>
      </c>
      <c r="AW737" s="20">
        <f>AI737*'lista, wskaźniki'!$F$43</f>
        <v>0</v>
      </c>
      <c r="AX737" s="20">
        <f>AI737*'lista, wskaźniki'!$F$44</f>
        <v>0</v>
      </c>
      <c r="AY737" s="20">
        <f>AK737*'lista, wskaźniki'!$F$26</f>
        <v>0</v>
      </c>
      <c r="AZ737" s="20">
        <f t="shared" si="323"/>
        <v>0</v>
      </c>
      <c r="BA737" s="20">
        <f t="shared" si="324"/>
        <v>0</v>
      </c>
      <c r="BB737" s="20">
        <f t="shared" si="325"/>
        <v>0</v>
      </c>
      <c r="BC737" s="20">
        <f t="shared" si="326"/>
        <v>0</v>
      </c>
      <c r="BD737" s="942"/>
      <c r="BE737" s="942"/>
      <c r="BF737" s="942"/>
      <c r="BG737" s="942"/>
      <c r="BH737" s="21"/>
      <c r="BI737" s="942"/>
      <c r="BJ737" s="21"/>
      <c r="BK737" s="942"/>
      <c r="BL737" s="21"/>
      <c r="BM737" s="21"/>
      <c r="BN737" s="21"/>
      <c r="BO737" s="21"/>
      <c r="BP737" s="21"/>
      <c r="BQ737" s="21"/>
      <c r="BR737" s="21"/>
      <c r="BS737" s="1006"/>
      <c r="BT737" s="1006"/>
      <c r="BU737" s="1006"/>
      <c r="BV737" s="1006"/>
      <c r="BW737" s="1006"/>
      <c r="BX737" s="1006"/>
      <c r="BY737" s="1009"/>
      <c r="CA737" s="365" t="b">
        <f t="shared" si="327"/>
        <v>0</v>
      </c>
      <c r="CB737" s="365" t="b">
        <f t="shared" si="328"/>
        <v>0</v>
      </c>
      <c r="CC737" s="365" t="b">
        <f t="shared" si="329"/>
        <v>0</v>
      </c>
      <c r="CD737" s="365" t="b">
        <f t="shared" si="330"/>
        <v>0</v>
      </c>
      <c r="CE737" s="365">
        <f t="shared" si="331"/>
        <v>0</v>
      </c>
      <c r="CF737" s="365" t="b">
        <f t="shared" si="332"/>
        <v>0</v>
      </c>
      <c r="CG737" s="365" t="b">
        <f t="shared" si="333"/>
        <v>0</v>
      </c>
      <c r="CH737" s="365" t="b">
        <f t="shared" si="334"/>
        <v>0</v>
      </c>
      <c r="CI737" s="72" t="b">
        <f t="shared" si="335"/>
        <v>0</v>
      </c>
      <c r="CJ737" s="72" t="b">
        <f t="shared" si="336"/>
        <v>0</v>
      </c>
      <c r="CK737" s="72" t="b">
        <f t="shared" si="337"/>
        <v>0</v>
      </c>
      <c r="CL737" s="72">
        <f t="shared" si="338"/>
        <v>0</v>
      </c>
      <c r="CM737" s="72">
        <f t="shared" si="339"/>
        <v>0</v>
      </c>
      <c r="CN737" s="72" t="b">
        <f t="shared" si="340"/>
        <v>0</v>
      </c>
      <c r="CP737" s="13">
        <f t="shared" si="341"/>
        <v>0</v>
      </c>
      <c r="CQ737" s="13" t="b">
        <f t="shared" si="342"/>
        <v>0</v>
      </c>
      <c r="CR737" s="13" t="b">
        <f t="shared" si="343"/>
        <v>0</v>
      </c>
      <c r="CS737" s="13" t="b">
        <f t="shared" si="349"/>
        <v>0</v>
      </c>
      <c r="CT737" s="13" t="b">
        <f t="shared" si="348"/>
        <v>0</v>
      </c>
      <c r="CU737" s="13" t="b">
        <f t="shared" si="350"/>
        <v>0</v>
      </c>
      <c r="CV737" s="13" t="b">
        <f t="shared" si="344"/>
        <v>0</v>
      </c>
      <c r="CW737" s="13" t="b">
        <f t="shared" si="345"/>
        <v>0</v>
      </c>
      <c r="CX737" s="13" t="b">
        <f t="shared" si="346"/>
        <v>0</v>
      </c>
      <c r="CY737" s="13" t="b">
        <f t="shared" si="347"/>
        <v>0</v>
      </c>
    </row>
    <row r="738" spans="1:103" ht="15" thickBot="1">
      <c r="A738" s="931">
        <v>148</v>
      </c>
      <c r="B738" s="940" t="s">
        <v>239</v>
      </c>
      <c r="C738" s="940" t="s">
        <v>243</v>
      </c>
      <c r="D738" s="940" t="s">
        <v>1</v>
      </c>
      <c r="E738" s="940" t="s">
        <v>5</v>
      </c>
      <c r="F738" s="940">
        <v>4</v>
      </c>
      <c r="G738" s="940">
        <v>3</v>
      </c>
      <c r="H738" s="940"/>
      <c r="I738" s="940" t="s">
        <v>10</v>
      </c>
      <c r="J738" s="940">
        <v>70</v>
      </c>
      <c r="K738" s="940">
        <v>3</v>
      </c>
      <c r="L738" s="940" t="s">
        <v>16</v>
      </c>
      <c r="M738" s="940">
        <v>100</v>
      </c>
      <c r="N738" s="940" t="s">
        <v>16</v>
      </c>
      <c r="O738" s="174">
        <v>100</v>
      </c>
      <c r="P738" s="940" t="s">
        <v>16</v>
      </c>
      <c r="Q738" s="940">
        <f>IF(I738="&lt;1966",'lista, wskaźniki'!$G$4,IF(I738="1967-1985",'lista, wskaźniki'!$G$5,IF(I738="1986-1992",'lista, wskaźniki'!$G$6,IF(I738="1993-1996",'lista, wskaźniki'!$G$7,IF(I738="&gt;1997",'lista, wskaźniki'!$G$8,IF(I738=0,'lista, wskaźniki'!$G$4))))))</f>
        <v>290</v>
      </c>
      <c r="R738" s="940" t="s">
        <v>21</v>
      </c>
      <c r="S738" s="940" t="s">
        <v>28</v>
      </c>
      <c r="T738" s="940">
        <v>10</v>
      </c>
      <c r="U738" s="940">
        <v>2012</v>
      </c>
      <c r="V738" s="940"/>
      <c r="W738" s="19" t="s">
        <v>35</v>
      </c>
      <c r="X738" s="19" t="s">
        <v>39</v>
      </c>
      <c r="Y738" s="20" t="s">
        <v>24</v>
      </c>
      <c r="Z738" s="20" t="s">
        <v>40</v>
      </c>
      <c r="AA738" s="19" t="s">
        <v>35</v>
      </c>
      <c r="AB738" s="54">
        <v>2</v>
      </c>
      <c r="AC738" s="54"/>
      <c r="AD738" s="19">
        <v>1500</v>
      </c>
      <c r="AE738" s="940">
        <v>6</v>
      </c>
      <c r="AF738" s="334">
        <f t="shared" si="322"/>
        <v>44.554000000000002</v>
      </c>
      <c r="AG738" s="272">
        <f>IF(R738="kompletna",Q738*J738*0.0036*'lista, wskaźniki'!$F$13, IF(R738="częściowa",Q738*J738*0.0036*'lista, wskaźniki'!$F$14, IF(R738="brak",Q738*J738*0.0036*'lista, wskaźniki'!$F$15,)))</f>
        <v>43.847999999999999</v>
      </c>
      <c r="AH738" s="334">
        <f>IF(Y738="inne",K738*'lista, wskaźniki'!$E$35,IF(Y738="to samo źródło",0,IF(Y738=0,0)))</f>
        <v>6.5035608750000007</v>
      </c>
      <c r="AI738" s="334" t="b">
        <f>IF(AA738="gaz z sieci",AC738*'lista, wskaźniki'!$D$21)</f>
        <v>0</v>
      </c>
      <c r="AJ738" s="272">
        <f>IF(AA738="węgiel",AB738*'lista, wskaźniki'!$D$20, IF('Sektor mieszkaniowy'!AA738="drewno",'Sektor mieszkaniowy'!AB738*'lista, wskaźniki'!$D$22,IF('Sektor mieszkaniowy'!AA738="pellet",AB738*'lista, wskaźniki'!$D$23,IF('Sektor mieszkaniowy'!AA738="gaz z sieci",AB738*'lista, wskaźniki'!$D$21,IF('Sektor mieszkaniowy'!AA738="olej opałowy",'Sektor mieszkaniowy'!AB738*'lista, wskaźniki'!$D$24)))))</f>
        <v>45.26</v>
      </c>
      <c r="AK738" s="1001">
        <v>1.2</v>
      </c>
      <c r="AL738" s="940">
        <v>780</v>
      </c>
      <c r="AM738" s="20">
        <f>IF(AA738="węgiel",AF738*1/3.6*'lista, wskaźniki'!$F$20,IF(AA738="drewno",AF738*1/3.6*'lista, wskaźniki'!$F$22,IF(AA738="pellet",AF738*1/3.6*'lista, wskaźniki'!$F$23,IF(AA738="gaz z sieci",AF738*1/3.6*'lista, wskaźniki'!$F$21,IF(AA738="olej opałowy",AF738*1/3.6*'lista, wskaźniki'!$F$24,0)))))</f>
        <v>4.2206004200000002</v>
      </c>
      <c r="AN738" s="20">
        <f>IF(AA738="węgiel",AF738*'lista, wskaźniki'!$E$42,IF(AA738="drewno",AF738*'lista, wskaźniki'!$G$42,IF(AA738="pellet",AF738*'lista, wskaźniki'!$H$42,IF(AA738="gaz z sieci",AF738*'lista, wskaźniki'!$F$42,IF(AA738="olej opałowy",AF738*'lista, wskaźniki'!$I$42,0)))))</f>
        <v>1.6930520000000001E-2</v>
      </c>
      <c r="AO738" s="20">
        <f>IF(AA738="węgiel",AF738*'lista, wskaźniki'!$E$43,IF(AA738="drewno",AF738*'lista, wskaźniki'!$G$43,IF(AA738="pellet",AF738*'lista, wskaźniki'!$H$43,IF(AA738="gaz z sieci",AF738*'lista, wskaźniki'!$F$43,IF(AA738="olej opałowy",AF738*'lista, wskaźniki'!$I$43,0)))))</f>
        <v>1.6039440000000002E-2</v>
      </c>
      <c r="AP738" s="20">
        <f>IF(AA738="węgiel",AF738*'lista, wskaźniki'!$E$44,IF(AA738="drewno",AF738*'lista, wskaźniki'!$G$44,IF(AA738="pellet",AF738*'lista, wskaźniki'!$H$44,IF(AA738="gaz z sieci",AF738*'lista, wskaźniki'!$F$44,IF(AA738="olej opałowy",AF738*'lista, wskaźniki'!$I$44,0)))))</f>
        <v>1.2029580000000001E-5</v>
      </c>
      <c r="AQ738" s="360">
        <f>IF(Z738="gaz",AH738*1/3.6*'lista, wskaźniki'!$F$21,IF(Z738="energia elektryczna",AH738*1/3.6*'lista, wskaźniki'!$F$26))</f>
        <v>1.6078247718750003</v>
      </c>
      <c r="AR738" s="20">
        <f>IF(Z738="gaz",AH738*'lista, wskaźniki'!$F$42,IF(Z738="energia elektryczna",AH738*0))</f>
        <v>0</v>
      </c>
      <c r="AS738" s="20">
        <f>IF(Z738="gaz",AH738*'lista, wskaźniki'!$F$43,IF(Z738="energia elektryczna",AH738*0))</f>
        <v>0</v>
      </c>
      <c r="AT738" s="20">
        <f>IF(Z738="gaz",AH738*'lista, wskaźniki'!$F$44,IF(Z738="energia elektryczna",AH738*0))</f>
        <v>0</v>
      </c>
      <c r="AU738" s="20">
        <f>AI738*1/3.6*'lista, wskaźniki'!$F$21</f>
        <v>0</v>
      </c>
      <c r="AV738" s="20">
        <f>AI738*'lista, wskaźniki'!$F$42</f>
        <v>0</v>
      </c>
      <c r="AW738" s="20">
        <f>AI738*'lista, wskaźniki'!$F$43</f>
        <v>0</v>
      </c>
      <c r="AX738" s="20">
        <f>AI738*'lista, wskaźniki'!$F$44</f>
        <v>0</v>
      </c>
      <c r="AY738" s="20">
        <f>AK738*'lista, wskaźniki'!$F$26</f>
        <v>1.0680000000000001</v>
      </c>
      <c r="AZ738" s="20">
        <f>AM738+AU738+AY738</f>
        <v>5.2886004199999999</v>
      </c>
      <c r="BA738" s="20">
        <f t="shared" si="324"/>
        <v>1.6930520000000001E-2</v>
      </c>
      <c r="BB738" s="20">
        <f t="shared" si="325"/>
        <v>1.6039440000000002E-2</v>
      </c>
      <c r="BC738" s="20">
        <f t="shared" si="326"/>
        <v>1.2029580000000001E-5</v>
      </c>
      <c r="BD738" s="940" t="s">
        <v>17</v>
      </c>
      <c r="BE738" s="940" t="s">
        <v>17</v>
      </c>
      <c r="BF738" s="940" t="s">
        <v>17</v>
      </c>
      <c r="BG738" s="940" t="s">
        <v>17</v>
      </c>
      <c r="BH738" s="19"/>
      <c r="BI738" s="940" t="s">
        <v>17</v>
      </c>
      <c r="BJ738" s="19"/>
      <c r="BK738" s="940" t="s">
        <v>17</v>
      </c>
      <c r="BL738" s="19"/>
      <c r="BM738" s="19"/>
      <c r="BN738" s="19"/>
      <c r="BO738" s="19" t="s">
        <v>17</v>
      </c>
      <c r="BP738" s="19"/>
      <c r="BQ738" s="19" t="s">
        <v>120</v>
      </c>
      <c r="BR738" s="19">
        <v>1</v>
      </c>
      <c r="BS738" s="1004">
        <v>5000</v>
      </c>
      <c r="BT738" s="1004">
        <v>800</v>
      </c>
      <c r="BU738" s="1004"/>
      <c r="BV738" s="1004"/>
      <c r="BW738" s="1004">
        <v>3700</v>
      </c>
      <c r="BX738" s="1004"/>
      <c r="BY738" s="1007"/>
      <c r="CA738" s="365">
        <f t="shared" si="327"/>
        <v>44.554000000000002</v>
      </c>
      <c r="CB738" s="365" t="b">
        <f t="shared" si="328"/>
        <v>0</v>
      </c>
      <c r="CC738" s="365" t="b">
        <f t="shared" si="329"/>
        <v>0</v>
      </c>
      <c r="CD738" s="365" t="b">
        <f t="shared" si="330"/>
        <v>0</v>
      </c>
      <c r="CE738" s="365" t="b">
        <f t="shared" si="331"/>
        <v>0</v>
      </c>
      <c r="CF738" s="365" t="b">
        <f t="shared" si="332"/>
        <v>0</v>
      </c>
      <c r="CG738" s="365">
        <f t="shared" si="333"/>
        <v>6.5035608750000007</v>
      </c>
      <c r="CH738" s="365" t="b">
        <f t="shared" si="334"/>
        <v>0</v>
      </c>
      <c r="CI738" s="72">
        <f t="shared" si="335"/>
        <v>44.554000000000002</v>
      </c>
      <c r="CJ738" s="72" t="b">
        <f t="shared" si="336"/>
        <v>0</v>
      </c>
      <c r="CK738" s="72" t="b">
        <f t="shared" si="337"/>
        <v>0</v>
      </c>
      <c r="CL738" s="72">
        <f t="shared" si="338"/>
        <v>0</v>
      </c>
      <c r="CM738" s="72" t="b">
        <f t="shared" si="339"/>
        <v>0</v>
      </c>
      <c r="CN738" s="72">
        <f t="shared" si="340"/>
        <v>6.5035608750000007</v>
      </c>
      <c r="CP738" s="13">
        <f t="shared" si="341"/>
        <v>70</v>
      </c>
      <c r="CQ738" s="13">
        <f t="shared" si="342"/>
        <v>70</v>
      </c>
      <c r="CR738" s="13" t="b">
        <f t="shared" si="343"/>
        <v>0</v>
      </c>
      <c r="CS738" s="13" t="b">
        <f t="shared" si="349"/>
        <v>0</v>
      </c>
      <c r="CT738" s="13" t="b">
        <f t="shared" si="348"/>
        <v>0</v>
      </c>
      <c r="CU738" s="13" t="b">
        <f t="shared" si="350"/>
        <v>0</v>
      </c>
      <c r="CV738" s="13" t="b">
        <f t="shared" si="344"/>
        <v>0</v>
      </c>
      <c r="CW738" s="13" t="b">
        <f t="shared" si="345"/>
        <v>0</v>
      </c>
      <c r="CX738" s="13" t="b">
        <f t="shared" si="346"/>
        <v>0</v>
      </c>
      <c r="CY738" s="13" t="b">
        <f t="shared" si="347"/>
        <v>0</v>
      </c>
    </row>
    <row r="739" spans="1:103" ht="15" thickBot="1">
      <c r="A739" s="932"/>
      <c r="B739" s="941"/>
      <c r="C739" s="941"/>
      <c r="D739" s="941"/>
      <c r="E739" s="941"/>
      <c r="F739" s="941"/>
      <c r="G739" s="941"/>
      <c r="H739" s="941"/>
      <c r="I739" s="941"/>
      <c r="J739" s="941"/>
      <c r="K739" s="941"/>
      <c r="L739" s="941"/>
      <c r="M739" s="941"/>
      <c r="N739" s="941"/>
      <c r="O739" s="175"/>
      <c r="P739" s="941"/>
      <c r="Q739" s="941"/>
      <c r="R739" s="941"/>
      <c r="S739" s="941"/>
      <c r="T739" s="941"/>
      <c r="U739" s="941"/>
      <c r="V739" s="941"/>
      <c r="W739" s="20" t="s">
        <v>36</v>
      </c>
      <c r="X739" s="20"/>
      <c r="Y739" s="20"/>
      <c r="Z739" s="20"/>
      <c r="AA739" s="20" t="s">
        <v>36</v>
      </c>
      <c r="AB739" s="22">
        <v>2</v>
      </c>
      <c r="AC739" s="22"/>
      <c r="AD739" s="20">
        <v>400</v>
      </c>
      <c r="AE739" s="941"/>
      <c r="AF739" s="334">
        <f t="shared" si="322"/>
        <v>37.524999999999999</v>
      </c>
      <c r="AG739" s="272">
        <v>43.85</v>
      </c>
      <c r="AH739" s="334">
        <f>IF(Y739="inne",K739*'lista, wskaźniki'!$E$35,IF(Y739="to samo źródło",0,IF(Y739=0,0)))</f>
        <v>0</v>
      </c>
      <c r="AI739" s="334" t="b">
        <f>IF(AA739="gaz z sieci",AC739*'lista, wskaźniki'!$D$21)</f>
        <v>0</v>
      </c>
      <c r="AJ739" s="272">
        <f>IF(AA739="węgiel",AB739*'lista, wskaźniki'!$D$20, IF('Sektor mieszkaniowy'!AA739="drewno",'Sektor mieszkaniowy'!AB739*'lista, wskaźniki'!$D$22,IF('Sektor mieszkaniowy'!AA739="pellet",AB739*'lista, wskaźniki'!$D$23,IF('Sektor mieszkaniowy'!AA739="gaz z sieci",AB739*'lista, wskaźniki'!$D$21,IF('Sektor mieszkaniowy'!AA739="olej opałowy",'Sektor mieszkaniowy'!AB739*'lista, wskaźniki'!$D$24)))))</f>
        <v>31.2</v>
      </c>
      <c r="AK739" s="1002"/>
      <c r="AL739" s="941"/>
      <c r="AM739" s="20">
        <f>IF(AA739="węgiel",AF739*1/3.6*'lista, wskaźniki'!$F$20,IF(AA739="drewno",AF739*1/3.6*'lista, wskaźniki'!$F$22,IF(AA739="pellet",AF739*1/3.6*'lista, wskaźniki'!$F$23,IF(AA739="gaz z sieci",AF739*1/3.6*'lista, wskaźniki'!$F$21,IF(AA739="olej opałowy",AF739*1/3.6*'lista, wskaźniki'!$F$24,0)))))</f>
        <v>0</v>
      </c>
      <c r="AN739" s="20">
        <f>IF(AA739="węgiel",AF739*'lista, wskaźniki'!$E$42,IF(AA739="drewno",AF739*'lista, wskaźniki'!$G$42,IF(AA739="pellet",AF739*'lista, wskaźniki'!$H$42,IF(AA739="gaz z sieci",AF739*'lista, wskaźniki'!$F$42,IF(AA739="olej opałowy",AF739*'lista, wskaźniki'!$I$42,0)))))</f>
        <v>3.0395249999999999E-2</v>
      </c>
      <c r="AO739" s="20">
        <f>IF(AA739="węgiel",AF739*'lista, wskaźniki'!$E$43,IF(AA739="drewno",AF739*'lista, wskaźniki'!$G$43,IF(AA739="pellet",AF739*'lista, wskaźniki'!$H$43,IF(AA739="gaz z sieci",AF739*'lista, wskaźniki'!$F$43,IF(AA739="olej opałowy",AF739*'lista, wskaźniki'!$I$43,0)))))</f>
        <v>3.0395249999999999E-2</v>
      </c>
      <c r="AP739" s="20">
        <f>IF(AA739="węgiel",AF739*'lista, wskaźniki'!$E$44,IF(AA739="drewno",AF739*'lista, wskaźniki'!$G$44,IF(AA739="pellet",AF739*'lista, wskaźniki'!$H$44,IF(AA739="gaz z sieci",AF739*'lista, wskaźniki'!$F$44,IF(AA739="olej opałowy",AF739*'lista, wskaźniki'!$I$44,0)))))</f>
        <v>9.3812499999999993E-6</v>
      </c>
      <c r="AQ739" s="20" t="b">
        <f>IF(Z739="gaz",AH739*1/3.6*'lista, wskaźniki'!$F$21,IF(Z739="energia elektryczna",AH739*1/3.6*'lista, wskaźniki'!$F$26))</f>
        <v>0</v>
      </c>
      <c r="AR739" s="20" t="b">
        <f>IF(Z739="gaz",AH739*'lista, wskaźniki'!$F$42,IF(Z739="energia elektryczna",AH739*0))</f>
        <v>0</v>
      </c>
      <c r="AS739" s="20" t="b">
        <f>IF(Z739="gaz",AH739*'lista, wskaźniki'!$F$43,IF(Z739="energia elektryczna",AH739*0))</f>
        <v>0</v>
      </c>
      <c r="AT739" s="20" t="b">
        <f>IF(Z739="gaz",AH739*'lista, wskaźniki'!$F$44,IF(Z739="energia elektryczna",AH739*0))</f>
        <v>0</v>
      </c>
      <c r="AU739" s="20">
        <f>AI739*1/3.6*'lista, wskaźniki'!$F$21</f>
        <v>0</v>
      </c>
      <c r="AV739" s="20">
        <f>AI739*'lista, wskaźniki'!$F$42</f>
        <v>0</v>
      </c>
      <c r="AW739" s="20">
        <f>AI739*'lista, wskaźniki'!$F$43</f>
        <v>0</v>
      </c>
      <c r="AX739" s="20">
        <f>AI739*'lista, wskaźniki'!$F$44</f>
        <v>0</v>
      </c>
      <c r="AY739" s="20">
        <f>AK739*'lista, wskaźniki'!$F$26</f>
        <v>0</v>
      </c>
      <c r="AZ739" s="20">
        <f t="shared" si="323"/>
        <v>0</v>
      </c>
      <c r="BA739" s="20">
        <f t="shared" si="324"/>
        <v>3.0395249999999999E-2</v>
      </c>
      <c r="BB739" s="20">
        <f t="shared" si="325"/>
        <v>3.0395249999999999E-2</v>
      </c>
      <c r="BC739" s="20">
        <f t="shared" si="326"/>
        <v>9.3812499999999993E-6</v>
      </c>
      <c r="BD739" s="941"/>
      <c r="BE739" s="941"/>
      <c r="BF739" s="941"/>
      <c r="BG739" s="941"/>
      <c r="BH739" s="20"/>
      <c r="BI739" s="941"/>
      <c r="BJ739" s="20"/>
      <c r="BK739" s="941"/>
      <c r="BL739" s="20"/>
      <c r="BM739" s="20"/>
      <c r="BN739" s="20"/>
      <c r="BO739" s="20"/>
      <c r="BP739" s="20"/>
      <c r="BQ739" s="20"/>
      <c r="BR739" s="20"/>
      <c r="BS739" s="1005"/>
      <c r="BT739" s="1005"/>
      <c r="BU739" s="1005"/>
      <c r="BV739" s="1005"/>
      <c r="BW739" s="1005"/>
      <c r="BX739" s="1005"/>
      <c r="BY739" s="1008"/>
      <c r="CA739" s="365" t="b">
        <f t="shared" si="327"/>
        <v>0</v>
      </c>
      <c r="CB739" s="365">
        <f t="shared" si="328"/>
        <v>37.524999999999999</v>
      </c>
      <c r="CC739" s="365" t="b">
        <f t="shared" si="329"/>
        <v>0</v>
      </c>
      <c r="CD739" s="365" t="b">
        <f t="shared" si="330"/>
        <v>0</v>
      </c>
      <c r="CE739" s="365" t="b">
        <f t="shared" si="331"/>
        <v>0</v>
      </c>
      <c r="CF739" s="365" t="b">
        <f t="shared" si="332"/>
        <v>0</v>
      </c>
      <c r="CG739" s="365" t="b">
        <f t="shared" si="333"/>
        <v>0</v>
      </c>
      <c r="CH739" s="365" t="b">
        <f t="shared" si="334"/>
        <v>0</v>
      </c>
      <c r="CI739" s="72" t="b">
        <f t="shared" si="335"/>
        <v>0</v>
      </c>
      <c r="CJ739" s="72">
        <f t="shared" si="336"/>
        <v>37.524999999999999</v>
      </c>
      <c r="CK739" s="72" t="b">
        <f t="shared" si="337"/>
        <v>0</v>
      </c>
      <c r="CL739" s="72">
        <f t="shared" si="338"/>
        <v>0</v>
      </c>
      <c r="CM739" s="72" t="b">
        <f t="shared" si="339"/>
        <v>0</v>
      </c>
      <c r="CN739" s="72" t="b">
        <f t="shared" si="340"/>
        <v>0</v>
      </c>
      <c r="CP739" s="13">
        <f t="shared" si="341"/>
        <v>0</v>
      </c>
      <c r="CQ739" s="13" t="b">
        <f t="shared" si="342"/>
        <v>0</v>
      </c>
      <c r="CR739" s="13" t="b">
        <f t="shared" si="343"/>
        <v>0</v>
      </c>
      <c r="CS739" s="13" t="b">
        <f t="shared" si="349"/>
        <v>0</v>
      </c>
      <c r="CT739" s="13" t="b">
        <f t="shared" si="348"/>
        <v>0</v>
      </c>
      <c r="CU739" s="13" t="b">
        <f t="shared" si="350"/>
        <v>0</v>
      </c>
      <c r="CV739" s="13" t="b">
        <f t="shared" si="344"/>
        <v>0</v>
      </c>
      <c r="CW739" s="13" t="b">
        <f t="shared" si="345"/>
        <v>0</v>
      </c>
      <c r="CX739" s="13" t="b">
        <f t="shared" si="346"/>
        <v>0</v>
      </c>
      <c r="CY739" s="13" t="b">
        <f t="shared" si="347"/>
        <v>0</v>
      </c>
    </row>
    <row r="740" spans="1:103" ht="15" thickBot="1">
      <c r="A740" s="932"/>
      <c r="B740" s="941"/>
      <c r="C740" s="941"/>
      <c r="D740" s="941"/>
      <c r="E740" s="941"/>
      <c r="F740" s="941"/>
      <c r="G740" s="941"/>
      <c r="H740" s="941"/>
      <c r="I740" s="941"/>
      <c r="J740" s="941"/>
      <c r="K740" s="941"/>
      <c r="L740" s="941"/>
      <c r="M740" s="941"/>
      <c r="N740" s="941"/>
      <c r="O740" s="175"/>
      <c r="P740" s="941"/>
      <c r="Q740" s="941"/>
      <c r="R740" s="941"/>
      <c r="S740" s="941"/>
      <c r="T740" s="941"/>
      <c r="U740" s="941"/>
      <c r="V740" s="941"/>
      <c r="W740" s="20"/>
      <c r="X740" s="20"/>
      <c r="Y740" s="20"/>
      <c r="Z740" s="20"/>
      <c r="AA740" s="20" t="s">
        <v>50</v>
      </c>
      <c r="AB740" s="22"/>
      <c r="AC740" s="22"/>
      <c r="AD740" s="20"/>
      <c r="AE740" s="941"/>
      <c r="AF740" s="334">
        <f t="shared" si="322"/>
        <v>0</v>
      </c>
      <c r="AG740" s="272">
        <f>IF(R740="kompletna",Q740*J740*0.0036*'lista, wskaźniki'!$F$13, IF(R740="częściowa",Q740*J740*0.0036*'lista, wskaźniki'!$F$14, IF(R740="brak",Q740*J740*0.0036*'lista, wskaźniki'!$F$15,)))</f>
        <v>0</v>
      </c>
      <c r="AH740" s="334">
        <f>IF(Y740="inne",K740*'lista, wskaźniki'!$E$35,IF(Y740="to samo źródło",0,IF(Y740=0,0)))</f>
        <v>0</v>
      </c>
      <c r="AI740" s="334" t="b">
        <f>IF(AA740="gaz z sieci",AC740*'lista, wskaźniki'!$D$21)</f>
        <v>0</v>
      </c>
      <c r="AJ740" s="272">
        <f>IF(AA740="węgiel",AB740*'lista, wskaźniki'!$D$20, IF('Sektor mieszkaniowy'!AA740="drewno",'Sektor mieszkaniowy'!AB740*'lista, wskaźniki'!$D$22,IF('Sektor mieszkaniowy'!AA740="pellet",AB740*'lista, wskaźniki'!$D$23,IF('Sektor mieszkaniowy'!AA740="gaz z sieci",AB740*'lista, wskaźniki'!$D$21,IF('Sektor mieszkaniowy'!AA740="olej opałowy",'Sektor mieszkaniowy'!AB740*'lista, wskaźniki'!$D$24)))))</f>
        <v>0</v>
      </c>
      <c r="AK740" s="1002"/>
      <c r="AL740" s="941"/>
      <c r="AM740" s="20">
        <f>IF(AA740="węgiel",AF740*1/3.6*'lista, wskaźniki'!$F$20,IF(AA740="drewno",AF740*1/3.6*'lista, wskaźniki'!$F$22,IF(AA740="pellet",AF740*1/3.6*'lista, wskaźniki'!$F$23,IF(AA740="gaz z sieci",AF740*1/3.6*'lista, wskaźniki'!$F$21,IF(AA740="olej opałowy",AF740*1/3.6*'lista, wskaźniki'!$F$24,0)))))</f>
        <v>0</v>
      </c>
      <c r="AN740" s="20">
        <f>IF(AA740="węgiel",AF740*'lista, wskaźniki'!$E$42,IF(AA740="drewno",AF740*'lista, wskaźniki'!$G$42,IF(AA740="pellet",AF740*'lista, wskaźniki'!$H$42,IF(AA740="gaz z sieci",AF740*'lista, wskaźniki'!$F$42,IF(AA740="olej opałowy",AF740*'lista, wskaźniki'!$I$42,0)))))</f>
        <v>0</v>
      </c>
      <c r="AO740" s="20">
        <f>IF(AA740="węgiel",AF740*'lista, wskaźniki'!$E$43,IF(AA740="drewno",AF740*'lista, wskaźniki'!$G$43,IF(AA740="pellet",AF740*'lista, wskaźniki'!$H$43,IF(AA740="gaz z sieci",AF740*'lista, wskaźniki'!$F$43,IF(AA740="olej opałowy",AF740*'lista, wskaźniki'!$I$43,0)))))</f>
        <v>0</v>
      </c>
      <c r="AP740" s="20">
        <f>IF(AA740="węgiel",AF740*'lista, wskaźniki'!$E$44,IF(AA740="drewno",AF740*'lista, wskaźniki'!$G$44,IF(AA740="pellet",AF740*'lista, wskaźniki'!$H$44,IF(AA740="gaz z sieci",AF740*'lista, wskaźniki'!$F$44,IF(AA740="olej opałowy",AF740*'lista, wskaźniki'!$I$44,0)))))</f>
        <v>0</v>
      </c>
      <c r="AQ740" s="20" t="b">
        <f>IF(Z740="gaz",AH740*1/3.6*'lista, wskaźniki'!$F$21,IF(Z740="energia elektryczna",AH740*1/3.6*'lista, wskaźniki'!$F$26))</f>
        <v>0</v>
      </c>
      <c r="AR740" s="20" t="b">
        <f>IF(Z740="gaz",AH740*'lista, wskaźniki'!$F$42,IF(Z740="energia elektryczna",AH740*0))</f>
        <v>0</v>
      </c>
      <c r="AS740" s="20" t="b">
        <f>IF(Z740="gaz",AH740*'lista, wskaźniki'!$F$43,IF(Z740="energia elektryczna",AH740*0))</f>
        <v>0</v>
      </c>
      <c r="AT740" s="20" t="b">
        <f>IF(Z740="gaz",AH740*'lista, wskaźniki'!$F$44,IF(Z740="energia elektryczna",AH740*0))</f>
        <v>0</v>
      </c>
      <c r="AU740" s="20">
        <f>AI740*1/3.6*'lista, wskaźniki'!$F$21</f>
        <v>0</v>
      </c>
      <c r="AV740" s="20">
        <f>AI740*'lista, wskaźniki'!$F$42</f>
        <v>0</v>
      </c>
      <c r="AW740" s="20">
        <f>AI740*'lista, wskaźniki'!$F$43</f>
        <v>0</v>
      </c>
      <c r="AX740" s="20">
        <f>AI740*'lista, wskaźniki'!$F$44</f>
        <v>0</v>
      </c>
      <c r="AY740" s="20">
        <f>AK740*'lista, wskaźniki'!$F$26</f>
        <v>0</v>
      </c>
      <c r="AZ740" s="20">
        <f t="shared" si="323"/>
        <v>0</v>
      </c>
      <c r="BA740" s="20">
        <f t="shared" si="324"/>
        <v>0</v>
      </c>
      <c r="BB740" s="20">
        <f t="shared" si="325"/>
        <v>0</v>
      </c>
      <c r="BC740" s="20">
        <f t="shared" si="326"/>
        <v>0</v>
      </c>
      <c r="BD740" s="941"/>
      <c r="BE740" s="941"/>
      <c r="BF740" s="941"/>
      <c r="BG740" s="941"/>
      <c r="BH740" s="20"/>
      <c r="BI740" s="941"/>
      <c r="BJ740" s="20"/>
      <c r="BK740" s="941"/>
      <c r="BL740" s="20"/>
      <c r="BM740" s="20"/>
      <c r="BN740" s="20"/>
      <c r="BO740" s="20"/>
      <c r="BP740" s="20"/>
      <c r="BQ740" s="20"/>
      <c r="BR740" s="20"/>
      <c r="BS740" s="1005"/>
      <c r="BT740" s="1005"/>
      <c r="BU740" s="1005"/>
      <c r="BV740" s="1005"/>
      <c r="BW740" s="1005"/>
      <c r="BX740" s="1005"/>
      <c r="BY740" s="1008"/>
      <c r="CA740" s="365" t="b">
        <f t="shared" si="327"/>
        <v>0</v>
      </c>
      <c r="CB740" s="365" t="b">
        <f t="shared" si="328"/>
        <v>0</v>
      </c>
      <c r="CC740" s="365">
        <f t="shared" si="329"/>
        <v>0</v>
      </c>
      <c r="CD740" s="365" t="b">
        <f t="shared" si="330"/>
        <v>0</v>
      </c>
      <c r="CE740" s="365" t="b">
        <f t="shared" si="331"/>
        <v>0</v>
      </c>
      <c r="CF740" s="365" t="b">
        <f t="shared" si="332"/>
        <v>0</v>
      </c>
      <c r="CG740" s="365" t="b">
        <f t="shared" si="333"/>
        <v>0</v>
      </c>
      <c r="CH740" s="365" t="b">
        <f t="shared" si="334"/>
        <v>0</v>
      </c>
      <c r="CI740" s="72" t="b">
        <f t="shared" si="335"/>
        <v>0</v>
      </c>
      <c r="CJ740" s="72" t="b">
        <f t="shared" si="336"/>
        <v>0</v>
      </c>
      <c r="CK740" s="72">
        <f t="shared" si="337"/>
        <v>0</v>
      </c>
      <c r="CL740" s="72">
        <f t="shared" si="338"/>
        <v>0</v>
      </c>
      <c r="CM740" s="72" t="b">
        <f t="shared" si="339"/>
        <v>0</v>
      </c>
      <c r="CN740" s="72" t="b">
        <f t="shared" si="340"/>
        <v>0</v>
      </c>
      <c r="CP740" s="13">
        <f t="shared" si="341"/>
        <v>0</v>
      </c>
      <c r="CQ740" s="13" t="b">
        <f t="shared" si="342"/>
        <v>0</v>
      </c>
      <c r="CR740" s="13" t="b">
        <f t="shared" si="343"/>
        <v>0</v>
      </c>
      <c r="CS740" s="13" t="b">
        <f t="shared" si="349"/>
        <v>0</v>
      </c>
      <c r="CT740" s="13" t="b">
        <f t="shared" si="348"/>
        <v>0</v>
      </c>
      <c r="CU740" s="13" t="b">
        <f t="shared" si="350"/>
        <v>0</v>
      </c>
      <c r="CV740" s="13" t="b">
        <f t="shared" si="344"/>
        <v>0</v>
      </c>
      <c r="CW740" s="13" t="b">
        <f t="shared" si="345"/>
        <v>0</v>
      </c>
      <c r="CX740" s="13" t="b">
        <f t="shared" si="346"/>
        <v>0</v>
      </c>
      <c r="CY740" s="13" t="b">
        <f t="shared" si="347"/>
        <v>0</v>
      </c>
    </row>
    <row r="741" spans="1:103" ht="15" thickBot="1">
      <c r="A741" s="932"/>
      <c r="B741" s="941"/>
      <c r="C741" s="941"/>
      <c r="D741" s="941"/>
      <c r="E741" s="941"/>
      <c r="F741" s="941"/>
      <c r="G741" s="941"/>
      <c r="H741" s="941"/>
      <c r="I741" s="941"/>
      <c r="J741" s="941"/>
      <c r="K741" s="941"/>
      <c r="L741" s="941"/>
      <c r="M741" s="941"/>
      <c r="N741" s="941"/>
      <c r="O741" s="175"/>
      <c r="P741" s="941"/>
      <c r="Q741" s="941"/>
      <c r="R741" s="941"/>
      <c r="S741" s="941"/>
      <c r="T741" s="941"/>
      <c r="U741" s="941"/>
      <c r="V741" s="941"/>
      <c r="W741" s="20"/>
      <c r="X741" s="20"/>
      <c r="Y741" s="20"/>
      <c r="Z741" s="20"/>
      <c r="AA741" s="20" t="s">
        <v>38</v>
      </c>
      <c r="AB741" s="22"/>
      <c r="AC741" s="22"/>
      <c r="AD741" s="20"/>
      <c r="AE741" s="941"/>
      <c r="AF741" s="334">
        <f t="shared" si="322"/>
        <v>0</v>
      </c>
      <c r="AG741" s="272">
        <f>IF(R741="kompletna",Q741*J741*0.0036*'lista, wskaźniki'!$F$13, IF(R741="częściowa",Q741*J741*0.0036*'lista, wskaźniki'!$F$14, IF(R741="brak",Q741*J741*0.0036*'lista, wskaźniki'!$F$15,)))</f>
        <v>0</v>
      </c>
      <c r="AH741" s="334">
        <f>IF(Y741="inne",K741*'lista, wskaźniki'!$E$35,IF(Y741="to samo źródło",0,IF(Y741=0,0)))</f>
        <v>0</v>
      </c>
      <c r="AI741" s="334">
        <f>IF(AA741="gaz z sieci",AC741*'lista, wskaźniki'!$D$21)</f>
        <v>0</v>
      </c>
      <c r="AJ741" s="272">
        <f>IF(AA741="węgiel",AB741*'lista, wskaźniki'!$D$20, IF('Sektor mieszkaniowy'!AA741="drewno",'Sektor mieszkaniowy'!AB741*'lista, wskaźniki'!$D$22,IF('Sektor mieszkaniowy'!AA741="pellet",AB741*'lista, wskaźniki'!$D$23,IF('Sektor mieszkaniowy'!AA741="gaz z sieci",AB741*'lista, wskaźniki'!$D$21,IF('Sektor mieszkaniowy'!AA741="olej opałowy",'Sektor mieszkaniowy'!AB741*'lista, wskaźniki'!$D$24)))))</f>
        <v>0</v>
      </c>
      <c r="AK741" s="1002"/>
      <c r="AL741" s="941"/>
      <c r="AM741" s="20">
        <f>IF(AA741="węgiel",AF741*1/3.6*'lista, wskaźniki'!$F$20,IF(AA741="drewno",AF741*1/3.6*'lista, wskaźniki'!$F$22,IF(AA741="pellet",AF741*1/3.6*'lista, wskaźniki'!$F$23,IF(AA741="gaz z sieci",AF741*1/3.6*'lista, wskaźniki'!$F$21,IF(AA741="olej opałowy",AF741*1/3.6*'lista, wskaźniki'!$F$24,0)))))</f>
        <v>0</v>
      </c>
      <c r="AN741" s="20">
        <f>IF(AA741="węgiel",AF741*'lista, wskaźniki'!$E$42,IF(AA741="drewno",AF741*'lista, wskaźniki'!$G$42,IF(AA741="pellet",AF741*'lista, wskaźniki'!$H$42,IF(AA741="gaz z sieci",AF741*'lista, wskaźniki'!$F$42,IF(AA741="olej opałowy",AF741*'lista, wskaźniki'!$I$42,0)))))</f>
        <v>0</v>
      </c>
      <c r="AO741" s="20">
        <f>IF(AA741="węgiel",AF741*'lista, wskaźniki'!$E$43,IF(AA741="drewno",AF741*'lista, wskaźniki'!$G$43,IF(AA741="pellet",AF741*'lista, wskaźniki'!$H$43,IF(AA741="gaz z sieci",AF741*'lista, wskaźniki'!$F$43,IF(AA741="olej opałowy",AF741*'lista, wskaźniki'!$I$43,0)))))</f>
        <v>0</v>
      </c>
      <c r="AP741" s="20">
        <f>IF(AA741="węgiel",AF741*'lista, wskaźniki'!$E$44,IF(AA741="drewno",AF741*'lista, wskaźniki'!$G$44,IF(AA741="pellet",AF741*'lista, wskaźniki'!$H$44,IF(AA741="gaz z sieci",AF741*'lista, wskaźniki'!$F$44,IF(AA741="olej opałowy",AF741*'lista, wskaźniki'!$I$44,0)))))</f>
        <v>0</v>
      </c>
      <c r="AQ741" s="20" t="b">
        <f>IF(Z741="gaz",AH741*1/3.6*'lista, wskaźniki'!$F$21,IF(Z741="energia elektryczna",AH741*1/3.6*'lista, wskaźniki'!$F$26))</f>
        <v>0</v>
      </c>
      <c r="AR741" s="20" t="b">
        <f>IF(Z741="gaz",AH741*'lista, wskaźniki'!$F$42,IF(Z741="energia elektryczna",AH741*0))</f>
        <v>0</v>
      </c>
      <c r="AS741" s="20" t="b">
        <f>IF(Z741="gaz",AH741*'lista, wskaźniki'!$F$43,IF(Z741="energia elektryczna",AH741*0))</f>
        <v>0</v>
      </c>
      <c r="AT741" s="20" t="b">
        <f>IF(Z741="gaz",AH741*'lista, wskaźniki'!$F$44,IF(Z741="energia elektryczna",AH741*0))</f>
        <v>0</v>
      </c>
      <c r="AU741" s="20">
        <f>AI741*1/3.6*'lista, wskaźniki'!$F$21</f>
        <v>0</v>
      </c>
      <c r="AV741" s="20">
        <f>AI741*'lista, wskaźniki'!$F$42</f>
        <v>0</v>
      </c>
      <c r="AW741" s="20">
        <f>AI741*'lista, wskaźniki'!$F$43</f>
        <v>0</v>
      </c>
      <c r="AX741" s="20">
        <f>AI741*'lista, wskaźniki'!$F$44</f>
        <v>0</v>
      </c>
      <c r="AY741" s="20">
        <f>AK741*'lista, wskaźniki'!$F$26</f>
        <v>0</v>
      </c>
      <c r="AZ741" s="20">
        <f t="shared" si="323"/>
        <v>0</v>
      </c>
      <c r="BA741" s="20">
        <f t="shared" si="324"/>
        <v>0</v>
      </c>
      <c r="BB741" s="20">
        <f t="shared" si="325"/>
        <v>0</v>
      </c>
      <c r="BC741" s="20">
        <f t="shared" si="326"/>
        <v>0</v>
      </c>
      <c r="BD741" s="941"/>
      <c r="BE741" s="941"/>
      <c r="BF741" s="941"/>
      <c r="BG741" s="941"/>
      <c r="BH741" s="20"/>
      <c r="BI741" s="941"/>
      <c r="BJ741" s="20"/>
      <c r="BK741" s="941"/>
      <c r="BL741" s="20"/>
      <c r="BM741" s="20"/>
      <c r="BN741" s="20"/>
      <c r="BO741" s="20"/>
      <c r="BP741" s="20"/>
      <c r="BQ741" s="20"/>
      <c r="BR741" s="20"/>
      <c r="BS741" s="1005"/>
      <c r="BT741" s="1005"/>
      <c r="BU741" s="1005"/>
      <c r="BV741" s="1005"/>
      <c r="BW741" s="1005"/>
      <c r="BX741" s="1005"/>
      <c r="BY741" s="1008"/>
      <c r="CA741" s="365" t="b">
        <f t="shared" si="327"/>
        <v>0</v>
      </c>
      <c r="CB741" s="365" t="b">
        <f t="shared" si="328"/>
        <v>0</v>
      </c>
      <c r="CC741" s="365" t="b">
        <f t="shared" si="329"/>
        <v>0</v>
      </c>
      <c r="CD741" s="365">
        <f t="shared" si="330"/>
        <v>0</v>
      </c>
      <c r="CE741" s="365" t="b">
        <f t="shared" si="331"/>
        <v>0</v>
      </c>
      <c r="CF741" s="365" t="b">
        <f t="shared" si="332"/>
        <v>0</v>
      </c>
      <c r="CG741" s="365" t="b">
        <f t="shared" si="333"/>
        <v>0</v>
      </c>
      <c r="CH741" s="365">
        <f t="shared" si="334"/>
        <v>0</v>
      </c>
      <c r="CI741" s="72" t="b">
        <f t="shared" si="335"/>
        <v>0</v>
      </c>
      <c r="CJ741" s="72" t="b">
        <f t="shared" si="336"/>
        <v>0</v>
      </c>
      <c r="CK741" s="72" t="b">
        <f t="shared" si="337"/>
        <v>0</v>
      </c>
      <c r="CL741" s="72">
        <f t="shared" si="338"/>
        <v>0</v>
      </c>
      <c r="CM741" s="72" t="b">
        <f t="shared" si="339"/>
        <v>0</v>
      </c>
      <c r="CN741" s="72" t="b">
        <f t="shared" si="340"/>
        <v>0</v>
      </c>
      <c r="CP741" s="13">
        <f t="shared" si="341"/>
        <v>0</v>
      </c>
      <c r="CQ741" s="13" t="b">
        <f t="shared" si="342"/>
        <v>0</v>
      </c>
      <c r="CR741" s="13" t="b">
        <f t="shared" si="343"/>
        <v>0</v>
      </c>
      <c r="CS741" s="13" t="b">
        <f t="shared" si="349"/>
        <v>0</v>
      </c>
      <c r="CT741" s="13" t="b">
        <f t="shared" si="348"/>
        <v>0</v>
      </c>
      <c r="CU741" s="13" t="b">
        <f t="shared" si="350"/>
        <v>0</v>
      </c>
      <c r="CV741" s="13" t="b">
        <f t="shared" si="344"/>
        <v>0</v>
      </c>
      <c r="CW741" s="13" t="b">
        <f t="shared" si="345"/>
        <v>0</v>
      </c>
      <c r="CX741" s="13" t="b">
        <f t="shared" si="346"/>
        <v>0</v>
      </c>
      <c r="CY741" s="13" t="b">
        <f t="shared" si="347"/>
        <v>0</v>
      </c>
    </row>
    <row r="742" spans="1:103" ht="15" thickBot="1">
      <c r="A742" s="933"/>
      <c r="B742" s="942"/>
      <c r="C742" s="942"/>
      <c r="D742" s="942"/>
      <c r="E742" s="942"/>
      <c r="F742" s="942"/>
      <c r="G742" s="942"/>
      <c r="H742" s="942"/>
      <c r="I742" s="942"/>
      <c r="J742" s="942"/>
      <c r="K742" s="942"/>
      <c r="L742" s="942"/>
      <c r="M742" s="942"/>
      <c r="N742" s="942"/>
      <c r="O742" s="176"/>
      <c r="P742" s="942"/>
      <c r="Q742" s="942"/>
      <c r="R742" s="942"/>
      <c r="S742" s="942"/>
      <c r="T742" s="942"/>
      <c r="U742" s="942"/>
      <c r="V742" s="942"/>
      <c r="W742" s="21"/>
      <c r="X742" s="21"/>
      <c r="Y742" s="21"/>
      <c r="Z742" s="21"/>
      <c r="AA742" s="21" t="s">
        <v>37</v>
      </c>
      <c r="AB742" s="55"/>
      <c r="AC742" s="55"/>
      <c r="AD742" s="21"/>
      <c r="AE742" s="942"/>
      <c r="AF742" s="334">
        <f t="shared" si="322"/>
        <v>0</v>
      </c>
      <c r="AG742" s="272">
        <f>IF(R742="kompletna",Q742*J742*0.0036*'lista, wskaźniki'!$F$13, IF(R742="częściowa",Q742*J742*0.0036*'lista, wskaźniki'!$F$14, IF(R742="brak",Q742*J742*0.0036*'lista, wskaźniki'!$F$15,)))</f>
        <v>0</v>
      </c>
      <c r="AH742" s="334">
        <f>IF(Y742="inne",K742*'lista, wskaźniki'!$E$35,IF(Y742="to samo źródło",0,IF(Y742=0,0)))</f>
        <v>0</v>
      </c>
      <c r="AI742" s="334" t="b">
        <f>IF(AA742="gaz z sieci",AC742*'lista, wskaźniki'!$D$21)</f>
        <v>0</v>
      </c>
      <c r="AJ742" s="272">
        <f>IF(AA742="węgiel",AB742*'lista, wskaźniki'!$D$20, IF('Sektor mieszkaniowy'!AA742="drewno",'Sektor mieszkaniowy'!AB742*'lista, wskaźniki'!$D$22,IF('Sektor mieszkaniowy'!AA742="pellet",AB742*'lista, wskaźniki'!$D$23,IF('Sektor mieszkaniowy'!AA742="gaz z sieci",AB742*'lista, wskaźniki'!$D$21,IF('Sektor mieszkaniowy'!AA742="olej opałowy",'Sektor mieszkaniowy'!AB742*'lista, wskaźniki'!$D$24)))))</f>
        <v>0</v>
      </c>
      <c r="AK742" s="1003"/>
      <c r="AL742" s="942"/>
      <c r="AM742" s="20">
        <f>IF(AA742="węgiel",AF742*1/3.6*'lista, wskaźniki'!$F$20,IF(AA742="drewno",AF742*1/3.6*'lista, wskaźniki'!$F$22,IF(AA742="pellet",AF742*1/3.6*'lista, wskaźniki'!$F$23,IF(AA742="gaz z sieci",AF742*1/3.6*'lista, wskaźniki'!$F$21,IF(AA742="olej opałowy",AF742*1/3.6*'lista, wskaźniki'!$F$24,0)))))</f>
        <v>0</v>
      </c>
      <c r="AN742" s="20">
        <f>IF(AA742="węgiel",AF742*'lista, wskaźniki'!$E$42,IF(AA742="drewno",AF742*'lista, wskaźniki'!$G$42,IF(AA742="pellet",AF742*'lista, wskaźniki'!$H$42,IF(AA742="gaz z sieci",AF742*'lista, wskaźniki'!$F$42,IF(AA742="olej opałowy",AF742*'lista, wskaźniki'!$I$42,0)))))</f>
        <v>0</v>
      </c>
      <c r="AO742" s="20">
        <f>IF(AA742="węgiel",AF742*'lista, wskaźniki'!$E$43,IF(AA742="drewno",AF742*'lista, wskaźniki'!$G$43,IF(AA742="pellet",AF742*'lista, wskaźniki'!$H$43,IF(AA742="gaz z sieci",AF742*'lista, wskaźniki'!$F$43,IF(AA742="olej opałowy",AF742*'lista, wskaźniki'!$I$43,0)))))</f>
        <v>0</v>
      </c>
      <c r="AP742" s="20">
        <f>IF(AA742="węgiel",AF742*'lista, wskaźniki'!$E$44,IF(AA742="drewno",AF742*'lista, wskaźniki'!$G$44,IF(AA742="pellet",AF742*'lista, wskaźniki'!$H$44,IF(AA742="gaz z sieci",AF742*'lista, wskaźniki'!$F$44,IF(AA742="olej opałowy",AF742*'lista, wskaźniki'!$I$44,0)))))</f>
        <v>0</v>
      </c>
      <c r="AQ742" s="20" t="b">
        <f>IF(Z742="gaz",AH742*1/3.6*'lista, wskaźniki'!$F$21,IF(Z742="energia elektryczna",AH742*1/3.6*'lista, wskaźniki'!$F$26))</f>
        <v>0</v>
      </c>
      <c r="AR742" s="20" t="b">
        <f>IF(Z742="gaz",AH742*'lista, wskaźniki'!$F$42,IF(Z742="energia elektryczna",AH742*0))</f>
        <v>0</v>
      </c>
      <c r="AS742" s="20" t="b">
        <f>IF(Z742="gaz",AH742*'lista, wskaźniki'!$F$43,IF(Z742="energia elektryczna",AH742*0))</f>
        <v>0</v>
      </c>
      <c r="AT742" s="20" t="b">
        <f>IF(Z742="gaz",AH742*'lista, wskaźniki'!$F$44,IF(Z742="energia elektryczna",AH742*0))</f>
        <v>0</v>
      </c>
      <c r="AU742" s="20">
        <f>AI742*1/3.6*'lista, wskaźniki'!$F$21</f>
        <v>0</v>
      </c>
      <c r="AV742" s="20">
        <f>AI742*'lista, wskaźniki'!$F$42</f>
        <v>0</v>
      </c>
      <c r="AW742" s="20">
        <f>AI742*'lista, wskaźniki'!$F$43</f>
        <v>0</v>
      </c>
      <c r="AX742" s="20">
        <f>AI742*'lista, wskaźniki'!$F$44</f>
        <v>0</v>
      </c>
      <c r="AY742" s="20">
        <f>AK742*'lista, wskaźniki'!$F$26</f>
        <v>0</v>
      </c>
      <c r="AZ742" s="20">
        <f t="shared" si="323"/>
        <v>0</v>
      </c>
      <c r="BA742" s="20">
        <f t="shared" si="324"/>
        <v>0</v>
      </c>
      <c r="BB742" s="20">
        <f t="shared" si="325"/>
        <v>0</v>
      </c>
      <c r="BC742" s="20">
        <f t="shared" si="326"/>
        <v>0</v>
      </c>
      <c r="BD742" s="942"/>
      <c r="BE742" s="942"/>
      <c r="BF742" s="942"/>
      <c r="BG742" s="942"/>
      <c r="BH742" s="21"/>
      <c r="BI742" s="942"/>
      <c r="BJ742" s="21"/>
      <c r="BK742" s="942"/>
      <c r="BL742" s="21"/>
      <c r="BM742" s="21"/>
      <c r="BN742" s="21"/>
      <c r="BO742" s="21"/>
      <c r="BP742" s="21"/>
      <c r="BQ742" s="21"/>
      <c r="BR742" s="21"/>
      <c r="BS742" s="1006"/>
      <c r="BT742" s="1006"/>
      <c r="BU742" s="1006"/>
      <c r="BV742" s="1006"/>
      <c r="BW742" s="1006"/>
      <c r="BX742" s="1006"/>
      <c r="BY742" s="1009"/>
      <c r="CA742" s="365" t="b">
        <f t="shared" si="327"/>
        <v>0</v>
      </c>
      <c r="CB742" s="365" t="b">
        <f t="shared" si="328"/>
        <v>0</v>
      </c>
      <c r="CC742" s="365" t="b">
        <f t="shared" si="329"/>
        <v>0</v>
      </c>
      <c r="CD742" s="365" t="b">
        <f t="shared" si="330"/>
        <v>0</v>
      </c>
      <c r="CE742" s="365">
        <f t="shared" si="331"/>
        <v>0</v>
      </c>
      <c r="CF742" s="365" t="b">
        <f t="shared" si="332"/>
        <v>0</v>
      </c>
      <c r="CG742" s="365" t="b">
        <f t="shared" si="333"/>
        <v>0</v>
      </c>
      <c r="CH742" s="365" t="b">
        <f t="shared" si="334"/>
        <v>0</v>
      </c>
      <c r="CI742" s="72" t="b">
        <f t="shared" si="335"/>
        <v>0</v>
      </c>
      <c r="CJ742" s="72" t="b">
        <f t="shared" si="336"/>
        <v>0</v>
      </c>
      <c r="CK742" s="72" t="b">
        <f t="shared" si="337"/>
        <v>0</v>
      </c>
      <c r="CL742" s="72">
        <f t="shared" si="338"/>
        <v>0</v>
      </c>
      <c r="CM742" s="72">
        <f t="shared" si="339"/>
        <v>0</v>
      </c>
      <c r="CN742" s="72" t="b">
        <f t="shared" si="340"/>
        <v>0</v>
      </c>
      <c r="CP742" s="13">
        <f t="shared" si="341"/>
        <v>0</v>
      </c>
      <c r="CQ742" s="13" t="b">
        <f t="shared" si="342"/>
        <v>0</v>
      </c>
      <c r="CR742" s="13" t="b">
        <f t="shared" si="343"/>
        <v>0</v>
      </c>
      <c r="CS742" s="13" t="b">
        <f t="shared" si="349"/>
        <v>0</v>
      </c>
      <c r="CT742" s="13" t="b">
        <f t="shared" si="348"/>
        <v>0</v>
      </c>
      <c r="CU742" s="13" t="b">
        <f t="shared" si="350"/>
        <v>0</v>
      </c>
      <c r="CV742" s="13" t="b">
        <f t="shared" si="344"/>
        <v>0</v>
      </c>
      <c r="CW742" s="13" t="b">
        <f t="shared" si="345"/>
        <v>0</v>
      </c>
      <c r="CX742" s="13" t="b">
        <f t="shared" si="346"/>
        <v>0</v>
      </c>
      <c r="CY742" s="13" t="b">
        <f t="shared" si="347"/>
        <v>0</v>
      </c>
    </row>
    <row r="743" spans="1:103" ht="15" thickBot="1">
      <c r="A743" s="931">
        <v>149</v>
      </c>
      <c r="B743" s="940" t="s">
        <v>239</v>
      </c>
      <c r="C743" s="940"/>
      <c r="D743" s="940" t="s">
        <v>1</v>
      </c>
      <c r="E743" s="940" t="s">
        <v>5</v>
      </c>
      <c r="F743" s="940">
        <v>6</v>
      </c>
      <c r="G743" s="940"/>
      <c r="H743" s="940"/>
      <c r="I743" s="940" t="s">
        <v>13</v>
      </c>
      <c r="J743" s="940"/>
      <c r="K743" s="940"/>
      <c r="L743" s="940" t="s">
        <v>16</v>
      </c>
      <c r="M743" s="940"/>
      <c r="N743" s="940" t="s">
        <v>17</v>
      </c>
      <c r="O743" s="174"/>
      <c r="P743" s="940" t="s">
        <v>17</v>
      </c>
      <c r="Q743" s="940">
        <f>IF(I743="&lt;1966",'lista, wskaźniki'!$G$4,IF(I743="1967-1985",'lista, wskaźniki'!$G$5,IF(I743="1986-1992",'lista, wskaźniki'!$G$6,IF(I743="1993-1996",'lista, wskaźniki'!$G$7,IF(I743="&gt;1997",'lista, wskaźniki'!$G$8,IF(I743=0,'lista, wskaźniki'!$G$4))))))</f>
        <v>130</v>
      </c>
      <c r="R743" s="940" t="s">
        <v>23</v>
      </c>
      <c r="S743" s="940" t="s">
        <v>28</v>
      </c>
      <c r="T743" s="940">
        <v>2</v>
      </c>
      <c r="U743" s="940">
        <v>2007</v>
      </c>
      <c r="V743" s="940"/>
      <c r="W743" s="20" t="s">
        <v>36</v>
      </c>
      <c r="X743" s="19" t="s">
        <v>39</v>
      </c>
      <c r="Y743" s="19" t="s">
        <v>42</v>
      </c>
      <c r="Z743" s="19"/>
      <c r="AA743" s="19" t="s">
        <v>35</v>
      </c>
      <c r="AB743" s="54"/>
      <c r="AC743" s="54"/>
      <c r="AD743" s="19"/>
      <c r="AE743" s="940"/>
      <c r="AF743" s="334">
        <f t="shared" si="322"/>
        <v>0</v>
      </c>
      <c r="AG743" s="272">
        <f>IF(R743="kompletna",Q743*J743*0.0036*'lista, wskaźniki'!$F$13, IF(R743="częściowa",Q743*J743*0.0036*'lista, wskaźniki'!$F$14, IF(R743="brak",Q743*J743*0.0036*'lista, wskaźniki'!$F$15,)))</f>
        <v>0</v>
      </c>
      <c r="AH743" s="334">
        <f>IF(Y743="inne",K743*'lista, wskaźniki'!$E$35,IF(Y743="to samo źródło",0,IF(Y743=0,0)))</f>
        <v>0</v>
      </c>
      <c r="AI743" s="334" t="b">
        <f>IF(AA743="gaz z sieci",AC743*'lista, wskaźniki'!$D$21)</f>
        <v>0</v>
      </c>
      <c r="AJ743" s="272">
        <f>IF(AA743="węgiel",AB743*'lista, wskaźniki'!$D$20, IF('Sektor mieszkaniowy'!AA743="drewno",'Sektor mieszkaniowy'!AB743*'lista, wskaźniki'!$D$22,IF('Sektor mieszkaniowy'!AA743="pellet",AB743*'lista, wskaźniki'!$D$23,IF('Sektor mieszkaniowy'!AA743="gaz z sieci",AB743*'lista, wskaźniki'!$D$21,IF('Sektor mieszkaniowy'!AA743="olej opałowy",'Sektor mieszkaniowy'!AB743*'lista, wskaźniki'!$D$24)))))</f>
        <v>0</v>
      </c>
      <c r="AK743" s="1001"/>
      <c r="AL743" s="940"/>
      <c r="AM743" s="20">
        <f>IF(AA743="węgiel",AF743*1/3.6*'lista, wskaźniki'!$F$20,IF(AA743="drewno",AF743*1/3.6*'lista, wskaźniki'!$F$22,IF(AA743="pellet",AF743*1/3.6*'lista, wskaźniki'!$F$23,IF(AA743="gaz z sieci",AF743*1/3.6*'lista, wskaźniki'!$F$21,IF(AA743="olej opałowy",AF743*1/3.6*'lista, wskaźniki'!$F$24,0)))))</f>
        <v>0</v>
      </c>
      <c r="AN743" s="20">
        <f>IF(AA743="węgiel",AF743*'lista, wskaźniki'!$E$42,IF(AA743="drewno",AF743*'lista, wskaźniki'!$G$42,IF(AA743="pellet",AF743*'lista, wskaźniki'!$H$42,IF(AA743="gaz z sieci",AF743*'lista, wskaźniki'!$F$42,IF(AA743="olej opałowy",AF743*'lista, wskaźniki'!$I$42,0)))))</f>
        <v>0</v>
      </c>
      <c r="AO743" s="20">
        <f>IF(AA743="węgiel",AF743*'lista, wskaźniki'!$E$43,IF(AA743="drewno",AF743*'lista, wskaźniki'!$G$43,IF(AA743="pellet",AF743*'lista, wskaźniki'!$H$43,IF(AA743="gaz z sieci",AF743*'lista, wskaźniki'!$F$43,IF(AA743="olej opałowy",AF743*'lista, wskaźniki'!$I$43,0)))))</f>
        <v>0</v>
      </c>
      <c r="AP743" s="20">
        <f>IF(AA743="węgiel",AF743*'lista, wskaźniki'!$E$44,IF(AA743="drewno",AF743*'lista, wskaźniki'!$G$44,IF(AA743="pellet",AF743*'lista, wskaźniki'!$H$44,IF(AA743="gaz z sieci",AF743*'lista, wskaźniki'!$F$44,IF(AA743="olej opałowy",AF743*'lista, wskaźniki'!$I$44,0)))))</f>
        <v>0</v>
      </c>
      <c r="AQ743" s="20" t="b">
        <f>IF(Z743="gaz",AH743*1/3.6*'lista, wskaźniki'!$F$21,IF(Z743="energia elektryczna",AH743*1/3.6*'lista, wskaźniki'!$F$26))</f>
        <v>0</v>
      </c>
      <c r="AR743" s="20" t="b">
        <f>IF(Z743="gaz",AH743*'lista, wskaźniki'!$F$42,IF(Z743="energia elektryczna",AH743*0))</f>
        <v>0</v>
      </c>
      <c r="AS743" s="20" t="b">
        <f>IF(Z743="gaz",AH743*'lista, wskaźniki'!$F$43,IF(Z743="energia elektryczna",AH743*0))</f>
        <v>0</v>
      </c>
      <c r="AT743" s="20" t="b">
        <f>IF(Z743="gaz",AH743*'lista, wskaźniki'!$F$44,IF(Z743="energia elektryczna",AH743*0))</f>
        <v>0</v>
      </c>
      <c r="AU743" s="20">
        <f>AI743*1/3.6*'lista, wskaźniki'!$F$21</f>
        <v>0</v>
      </c>
      <c r="AV743" s="20">
        <f>AI743*'lista, wskaźniki'!$F$42</f>
        <v>0</v>
      </c>
      <c r="AW743" s="20">
        <f>AI743*'lista, wskaźniki'!$F$43</f>
        <v>0</v>
      </c>
      <c r="AX743" s="20">
        <f>AI743*'lista, wskaźniki'!$F$44</f>
        <v>0</v>
      </c>
      <c r="AY743" s="20">
        <f>AK743*'lista, wskaźniki'!$F$26</f>
        <v>0</v>
      </c>
      <c r="AZ743" s="20">
        <f t="shared" si="323"/>
        <v>0</v>
      </c>
      <c r="BA743" s="20">
        <f t="shared" si="324"/>
        <v>0</v>
      </c>
      <c r="BB743" s="20">
        <f t="shared" si="325"/>
        <v>0</v>
      </c>
      <c r="BC743" s="20">
        <f t="shared" si="326"/>
        <v>0</v>
      </c>
      <c r="BD743" s="940" t="s">
        <v>17</v>
      </c>
      <c r="BE743" s="940" t="s">
        <v>16</v>
      </c>
      <c r="BF743" s="940" t="s">
        <v>17</v>
      </c>
      <c r="BG743" s="940" t="s">
        <v>17</v>
      </c>
      <c r="BH743" s="19"/>
      <c r="BI743" s="940" t="s">
        <v>17</v>
      </c>
      <c r="BJ743" s="19"/>
      <c r="BK743" s="940" t="s">
        <v>17</v>
      </c>
      <c r="BL743" s="19"/>
      <c r="BM743" s="19"/>
      <c r="BN743" s="19"/>
      <c r="BO743" s="19" t="s">
        <v>57</v>
      </c>
      <c r="BP743" s="19" t="s">
        <v>52</v>
      </c>
      <c r="BQ743" s="19"/>
      <c r="BR743" s="19"/>
      <c r="BS743" s="1004"/>
      <c r="BT743" s="1004"/>
      <c r="BU743" s="1004"/>
      <c r="BV743" s="1004"/>
      <c r="BW743" s="1004"/>
      <c r="BX743" s="1004"/>
      <c r="BY743" s="1007"/>
      <c r="CA743" s="365">
        <f t="shared" si="327"/>
        <v>0</v>
      </c>
      <c r="CB743" s="365" t="b">
        <f t="shared" si="328"/>
        <v>0</v>
      </c>
      <c r="CC743" s="365" t="b">
        <f t="shared" si="329"/>
        <v>0</v>
      </c>
      <c r="CD743" s="365" t="b">
        <f t="shared" si="330"/>
        <v>0</v>
      </c>
      <c r="CE743" s="365" t="b">
        <f t="shared" si="331"/>
        <v>0</v>
      </c>
      <c r="CF743" s="365" t="b">
        <f t="shared" si="332"/>
        <v>0</v>
      </c>
      <c r="CG743" s="365" t="b">
        <f t="shared" si="333"/>
        <v>0</v>
      </c>
      <c r="CH743" s="365" t="b">
        <f t="shared" si="334"/>
        <v>0</v>
      </c>
      <c r="CI743" s="72">
        <f t="shared" si="335"/>
        <v>0</v>
      </c>
      <c r="CJ743" s="72" t="b">
        <f t="shared" si="336"/>
        <v>0</v>
      </c>
      <c r="CK743" s="72" t="b">
        <f t="shared" si="337"/>
        <v>0</v>
      </c>
      <c r="CL743" s="72">
        <f t="shared" si="338"/>
        <v>0</v>
      </c>
      <c r="CM743" s="72" t="b">
        <f t="shared" si="339"/>
        <v>0</v>
      </c>
      <c r="CN743" s="72" t="b">
        <f t="shared" si="340"/>
        <v>0</v>
      </c>
      <c r="CP743" s="13" t="b">
        <f t="shared" si="341"/>
        <v>0</v>
      </c>
      <c r="CQ743" s="13">
        <f t="shared" si="342"/>
        <v>0</v>
      </c>
      <c r="CR743" s="13" t="b">
        <f t="shared" si="343"/>
        <v>0</v>
      </c>
      <c r="CS743" s="13">
        <f t="shared" si="349"/>
        <v>0</v>
      </c>
      <c r="CT743" s="13" t="b">
        <f t="shared" si="348"/>
        <v>0</v>
      </c>
      <c r="CU743" s="13">
        <f t="shared" si="350"/>
        <v>0</v>
      </c>
      <c r="CV743" s="13">
        <f t="shared" si="344"/>
        <v>0</v>
      </c>
      <c r="CW743" s="13">
        <f t="shared" si="345"/>
        <v>0</v>
      </c>
      <c r="CX743" s="13" t="b">
        <f t="shared" si="346"/>
        <v>0</v>
      </c>
      <c r="CY743" s="13">
        <f t="shared" si="347"/>
        <v>0</v>
      </c>
    </row>
    <row r="744" spans="1:103" ht="15" thickBot="1">
      <c r="A744" s="932"/>
      <c r="B744" s="941"/>
      <c r="C744" s="941"/>
      <c r="D744" s="941"/>
      <c r="E744" s="941"/>
      <c r="F744" s="941"/>
      <c r="G744" s="941"/>
      <c r="H744" s="941"/>
      <c r="I744" s="941"/>
      <c r="J744" s="941"/>
      <c r="K744" s="941"/>
      <c r="L744" s="941"/>
      <c r="M744" s="941"/>
      <c r="N744" s="941"/>
      <c r="O744" s="175"/>
      <c r="P744" s="941"/>
      <c r="Q744" s="941"/>
      <c r="R744" s="941"/>
      <c r="S744" s="941"/>
      <c r="T744" s="941"/>
      <c r="U744" s="941"/>
      <c r="V744" s="941"/>
      <c r="W744" s="20"/>
      <c r="X744" s="20"/>
      <c r="Y744" s="20"/>
      <c r="Z744" s="20"/>
      <c r="AA744" s="20" t="s">
        <v>36</v>
      </c>
      <c r="AB744" s="22"/>
      <c r="AC744" s="22"/>
      <c r="AD744" s="20"/>
      <c r="AE744" s="941"/>
      <c r="AF744" s="334">
        <f t="shared" si="322"/>
        <v>0</v>
      </c>
      <c r="AG744" s="272">
        <f>IF(R744="kompletna",Q744*J744*0.0036*'lista, wskaźniki'!$F$13, IF(R744="częściowa",Q744*J744*0.0036*'lista, wskaźniki'!$F$14, IF(R744="brak",Q744*J744*0.0036*'lista, wskaźniki'!$F$15,)))</f>
        <v>0</v>
      </c>
      <c r="AH744" s="334">
        <f>IF(Y744="inne",K744*'lista, wskaźniki'!$E$35,IF(Y744="to samo źródło",0,IF(Y744=0,0)))</f>
        <v>0</v>
      </c>
      <c r="AI744" s="334" t="b">
        <f>IF(AA744="gaz z sieci",AC744*'lista, wskaźniki'!$D$21)</f>
        <v>0</v>
      </c>
      <c r="AJ744" s="272">
        <f>IF(AA744="węgiel",AB744*'lista, wskaźniki'!$D$20, IF('Sektor mieszkaniowy'!AA744="drewno",'Sektor mieszkaniowy'!AB744*'lista, wskaźniki'!$D$22,IF('Sektor mieszkaniowy'!AA744="pellet",AB744*'lista, wskaźniki'!$D$23,IF('Sektor mieszkaniowy'!AA744="gaz z sieci",AB744*'lista, wskaźniki'!$D$21,IF('Sektor mieszkaniowy'!AA744="olej opałowy",'Sektor mieszkaniowy'!AB744*'lista, wskaźniki'!$D$24)))))</f>
        <v>0</v>
      </c>
      <c r="AK744" s="1002"/>
      <c r="AL744" s="941"/>
      <c r="AM744" s="20">
        <f>IF(AA744="węgiel",AF744*1/3.6*'lista, wskaźniki'!$F$20,IF(AA744="drewno",AF744*1/3.6*'lista, wskaźniki'!$F$22,IF(AA744="pellet",AF744*1/3.6*'lista, wskaźniki'!$F$23,IF(AA744="gaz z sieci",AF744*1/3.6*'lista, wskaźniki'!$F$21,IF(AA744="olej opałowy",AF744*1/3.6*'lista, wskaźniki'!$F$24,0)))))</f>
        <v>0</v>
      </c>
      <c r="AN744" s="20">
        <f>IF(AA744="węgiel",AF744*'lista, wskaźniki'!$E$42,IF(AA744="drewno",AF744*'lista, wskaźniki'!$G$42,IF(AA744="pellet",AF744*'lista, wskaźniki'!$H$42,IF(AA744="gaz z sieci",AF744*'lista, wskaźniki'!$F$42,IF(AA744="olej opałowy",AF744*'lista, wskaźniki'!$I$42,0)))))</f>
        <v>0</v>
      </c>
      <c r="AO744" s="20">
        <f>IF(AA744="węgiel",AF744*'lista, wskaźniki'!$E$43,IF(AA744="drewno",AF744*'lista, wskaźniki'!$G$43,IF(AA744="pellet",AF744*'lista, wskaźniki'!$H$43,IF(AA744="gaz z sieci",AF744*'lista, wskaźniki'!$F$43,IF(AA744="olej opałowy",AF744*'lista, wskaźniki'!$I$43,0)))))</f>
        <v>0</v>
      </c>
      <c r="AP744" s="20">
        <f>IF(AA744="węgiel",AF744*'lista, wskaźniki'!$E$44,IF(AA744="drewno",AF744*'lista, wskaźniki'!$G$44,IF(AA744="pellet",AF744*'lista, wskaźniki'!$H$44,IF(AA744="gaz z sieci",AF744*'lista, wskaźniki'!$F$44,IF(AA744="olej opałowy",AF744*'lista, wskaźniki'!$I$44,0)))))</f>
        <v>0</v>
      </c>
      <c r="AQ744" s="20" t="b">
        <f>IF(Z744="gaz",AH744*1/3.6*'lista, wskaźniki'!$F$21,IF(Z744="energia elektryczna",AH744*1/3.6*'lista, wskaźniki'!$F$26))</f>
        <v>0</v>
      </c>
      <c r="AR744" s="20" t="b">
        <f>IF(Z744="gaz",AH744*'lista, wskaźniki'!$F$42,IF(Z744="energia elektryczna",AH744*0))</f>
        <v>0</v>
      </c>
      <c r="AS744" s="20" t="b">
        <f>IF(Z744="gaz",AH744*'lista, wskaźniki'!$F$43,IF(Z744="energia elektryczna",AH744*0))</f>
        <v>0</v>
      </c>
      <c r="AT744" s="20" t="b">
        <f>IF(Z744="gaz",AH744*'lista, wskaźniki'!$F$44,IF(Z744="energia elektryczna",AH744*0))</f>
        <v>0</v>
      </c>
      <c r="AU744" s="20">
        <f>AI744*1/3.6*'lista, wskaźniki'!$F$21</f>
        <v>0</v>
      </c>
      <c r="AV744" s="20">
        <f>AI744*'lista, wskaźniki'!$F$42</f>
        <v>0</v>
      </c>
      <c r="AW744" s="20">
        <f>AI744*'lista, wskaźniki'!$F$43</f>
        <v>0</v>
      </c>
      <c r="AX744" s="20">
        <f>AI744*'lista, wskaźniki'!$F$44</f>
        <v>0</v>
      </c>
      <c r="AY744" s="20">
        <f>AK744*'lista, wskaźniki'!$F$26</f>
        <v>0</v>
      </c>
      <c r="AZ744" s="20">
        <f t="shared" si="323"/>
        <v>0</v>
      </c>
      <c r="BA744" s="20">
        <f t="shared" si="324"/>
        <v>0</v>
      </c>
      <c r="BB744" s="20">
        <f t="shared" si="325"/>
        <v>0</v>
      </c>
      <c r="BC744" s="20">
        <f t="shared" si="326"/>
        <v>0</v>
      </c>
      <c r="BD744" s="941"/>
      <c r="BE744" s="941"/>
      <c r="BF744" s="941"/>
      <c r="BG744" s="941"/>
      <c r="BH744" s="20"/>
      <c r="BI744" s="941"/>
      <c r="BJ744" s="20"/>
      <c r="BK744" s="941"/>
      <c r="BL744" s="20"/>
      <c r="BM744" s="20"/>
      <c r="BN744" s="20"/>
      <c r="BO744" s="20"/>
      <c r="BP744" s="20"/>
      <c r="BQ744" s="20"/>
      <c r="BR744" s="20"/>
      <c r="BS744" s="1005"/>
      <c r="BT744" s="1005"/>
      <c r="BU744" s="1005"/>
      <c r="BV744" s="1005"/>
      <c r="BW744" s="1005"/>
      <c r="BX744" s="1005"/>
      <c r="BY744" s="1008"/>
      <c r="CA744" s="365" t="b">
        <f t="shared" si="327"/>
        <v>0</v>
      </c>
      <c r="CB744" s="365">
        <f t="shared" si="328"/>
        <v>0</v>
      </c>
      <c r="CC744" s="365" t="b">
        <f t="shared" si="329"/>
        <v>0</v>
      </c>
      <c r="CD744" s="365" t="b">
        <f t="shared" si="330"/>
        <v>0</v>
      </c>
      <c r="CE744" s="365" t="b">
        <f t="shared" si="331"/>
        <v>0</v>
      </c>
      <c r="CF744" s="365" t="b">
        <f t="shared" si="332"/>
        <v>0</v>
      </c>
      <c r="CG744" s="365" t="b">
        <f t="shared" si="333"/>
        <v>0</v>
      </c>
      <c r="CH744" s="365" t="b">
        <f t="shared" si="334"/>
        <v>0</v>
      </c>
      <c r="CI744" s="72" t="b">
        <f t="shared" si="335"/>
        <v>0</v>
      </c>
      <c r="CJ744" s="72">
        <f t="shared" si="336"/>
        <v>0</v>
      </c>
      <c r="CK744" s="72" t="b">
        <f t="shared" si="337"/>
        <v>0</v>
      </c>
      <c r="CL744" s="72">
        <f t="shared" si="338"/>
        <v>0</v>
      </c>
      <c r="CM744" s="72" t="b">
        <f t="shared" si="339"/>
        <v>0</v>
      </c>
      <c r="CN744" s="72" t="b">
        <f t="shared" si="340"/>
        <v>0</v>
      </c>
      <c r="CP744" s="13">
        <f t="shared" si="341"/>
        <v>0</v>
      </c>
      <c r="CQ744" s="13" t="b">
        <f t="shared" si="342"/>
        <v>0</v>
      </c>
      <c r="CR744" s="13" t="b">
        <f t="shared" si="343"/>
        <v>0</v>
      </c>
      <c r="CS744" s="13" t="b">
        <f t="shared" si="349"/>
        <v>0</v>
      </c>
      <c r="CT744" s="13" t="b">
        <f t="shared" si="348"/>
        <v>0</v>
      </c>
      <c r="CU744" s="13" t="b">
        <f t="shared" si="350"/>
        <v>0</v>
      </c>
      <c r="CV744" s="13" t="b">
        <f t="shared" si="344"/>
        <v>0</v>
      </c>
      <c r="CW744" s="13" t="b">
        <f t="shared" si="345"/>
        <v>0</v>
      </c>
      <c r="CX744" s="13" t="b">
        <f t="shared" si="346"/>
        <v>0</v>
      </c>
      <c r="CY744" s="13" t="b">
        <f t="shared" si="347"/>
        <v>0</v>
      </c>
    </row>
    <row r="745" spans="1:103" ht="15" thickBot="1">
      <c r="A745" s="932"/>
      <c r="B745" s="941"/>
      <c r="C745" s="941"/>
      <c r="D745" s="941"/>
      <c r="E745" s="941"/>
      <c r="F745" s="941"/>
      <c r="G745" s="941"/>
      <c r="H745" s="941"/>
      <c r="I745" s="941"/>
      <c r="J745" s="941"/>
      <c r="K745" s="941"/>
      <c r="L745" s="941"/>
      <c r="M745" s="941"/>
      <c r="N745" s="941"/>
      <c r="O745" s="175"/>
      <c r="P745" s="941"/>
      <c r="Q745" s="941"/>
      <c r="R745" s="941"/>
      <c r="S745" s="941"/>
      <c r="T745" s="941"/>
      <c r="U745" s="941"/>
      <c r="V745" s="941"/>
      <c r="W745" s="20"/>
      <c r="X745" s="20"/>
      <c r="Y745" s="20"/>
      <c r="Z745" s="20"/>
      <c r="AA745" s="20" t="s">
        <v>50</v>
      </c>
      <c r="AB745" s="22"/>
      <c r="AC745" s="22"/>
      <c r="AD745" s="20"/>
      <c r="AE745" s="941"/>
      <c r="AF745" s="334">
        <f t="shared" si="322"/>
        <v>0</v>
      </c>
      <c r="AG745" s="272">
        <f>IF(R745="kompletna",Q745*J745*0.0036*'lista, wskaźniki'!$F$13, IF(R745="częściowa",Q745*J745*0.0036*'lista, wskaźniki'!$F$14, IF(R745="brak",Q745*J745*0.0036*'lista, wskaźniki'!$F$15,)))</f>
        <v>0</v>
      </c>
      <c r="AH745" s="334">
        <f>IF(Y745="inne",K745*'lista, wskaźniki'!$E$35,IF(Y745="to samo źródło",0,IF(Y745=0,0)))</f>
        <v>0</v>
      </c>
      <c r="AI745" s="334" t="b">
        <f>IF(AA745="gaz z sieci",AC745*'lista, wskaźniki'!$D$21)</f>
        <v>0</v>
      </c>
      <c r="AJ745" s="272">
        <f>IF(AA745="węgiel",AB745*'lista, wskaźniki'!$D$20, IF('Sektor mieszkaniowy'!AA745="drewno",'Sektor mieszkaniowy'!AB745*'lista, wskaźniki'!$D$22,IF('Sektor mieszkaniowy'!AA745="pellet",AB745*'lista, wskaźniki'!$D$23,IF('Sektor mieszkaniowy'!AA745="gaz z sieci",AB745*'lista, wskaźniki'!$D$21,IF('Sektor mieszkaniowy'!AA745="olej opałowy",'Sektor mieszkaniowy'!AB745*'lista, wskaźniki'!$D$24)))))</f>
        <v>0</v>
      </c>
      <c r="AK745" s="1002"/>
      <c r="AL745" s="941"/>
      <c r="AM745" s="20">
        <f>IF(AA745="węgiel",AF745*1/3.6*'lista, wskaźniki'!$F$20,IF(AA745="drewno",AF745*1/3.6*'lista, wskaźniki'!$F$22,IF(AA745="pellet",AF745*1/3.6*'lista, wskaźniki'!$F$23,IF(AA745="gaz z sieci",AF745*1/3.6*'lista, wskaźniki'!$F$21,IF(AA745="olej opałowy",AF745*1/3.6*'lista, wskaźniki'!$F$24,0)))))</f>
        <v>0</v>
      </c>
      <c r="AN745" s="20">
        <f>IF(AA745="węgiel",AF745*'lista, wskaźniki'!$E$42,IF(AA745="drewno",AF745*'lista, wskaźniki'!$G$42,IF(AA745="pellet",AF745*'lista, wskaźniki'!$H$42,IF(AA745="gaz z sieci",AF745*'lista, wskaźniki'!$F$42,IF(AA745="olej opałowy",AF745*'lista, wskaźniki'!$I$42,0)))))</f>
        <v>0</v>
      </c>
      <c r="AO745" s="20">
        <f>IF(AA745="węgiel",AF745*'lista, wskaźniki'!$E$43,IF(AA745="drewno",AF745*'lista, wskaźniki'!$G$43,IF(AA745="pellet",AF745*'lista, wskaźniki'!$H$43,IF(AA745="gaz z sieci",AF745*'lista, wskaźniki'!$F$43,IF(AA745="olej opałowy",AF745*'lista, wskaźniki'!$I$43,0)))))</f>
        <v>0</v>
      </c>
      <c r="AP745" s="20">
        <f>IF(AA745="węgiel",AF745*'lista, wskaźniki'!$E$44,IF(AA745="drewno",AF745*'lista, wskaźniki'!$G$44,IF(AA745="pellet",AF745*'lista, wskaźniki'!$H$44,IF(AA745="gaz z sieci",AF745*'lista, wskaźniki'!$F$44,IF(AA745="olej opałowy",AF745*'lista, wskaźniki'!$I$44,0)))))</f>
        <v>0</v>
      </c>
      <c r="AQ745" s="20" t="b">
        <f>IF(Z745="gaz",AH745*1/3.6*'lista, wskaźniki'!$F$21,IF(Z745="energia elektryczna",AH745*1/3.6*'lista, wskaźniki'!$F$26))</f>
        <v>0</v>
      </c>
      <c r="AR745" s="20" t="b">
        <f>IF(Z745="gaz",AH745*'lista, wskaźniki'!$F$42,IF(Z745="energia elektryczna",AH745*0))</f>
        <v>0</v>
      </c>
      <c r="AS745" s="20" t="b">
        <f>IF(Z745="gaz",AH745*'lista, wskaźniki'!$F$43,IF(Z745="energia elektryczna",AH745*0))</f>
        <v>0</v>
      </c>
      <c r="AT745" s="20" t="b">
        <f>IF(Z745="gaz",AH745*'lista, wskaźniki'!$F$44,IF(Z745="energia elektryczna",AH745*0))</f>
        <v>0</v>
      </c>
      <c r="AU745" s="20">
        <f>AI745*1/3.6*'lista, wskaźniki'!$F$21</f>
        <v>0</v>
      </c>
      <c r="AV745" s="20">
        <f>AI745*'lista, wskaźniki'!$F$42</f>
        <v>0</v>
      </c>
      <c r="AW745" s="20">
        <f>AI745*'lista, wskaźniki'!$F$43</f>
        <v>0</v>
      </c>
      <c r="AX745" s="20">
        <f>AI745*'lista, wskaźniki'!$F$44</f>
        <v>0</v>
      </c>
      <c r="AY745" s="20">
        <f>AK745*'lista, wskaźniki'!$F$26</f>
        <v>0</v>
      </c>
      <c r="AZ745" s="20">
        <f t="shared" si="323"/>
        <v>0</v>
      </c>
      <c r="BA745" s="20">
        <f t="shared" si="324"/>
        <v>0</v>
      </c>
      <c r="BB745" s="20">
        <f t="shared" si="325"/>
        <v>0</v>
      </c>
      <c r="BC745" s="20">
        <f t="shared" si="326"/>
        <v>0</v>
      </c>
      <c r="BD745" s="941"/>
      <c r="BE745" s="941"/>
      <c r="BF745" s="941"/>
      <c r="BG745" s="941"/>
      <c r="BH745" s="20"/>
      <c r="BI745" s="941"/>
      <c r="BJ745" s="20"/>
      <c r="BK745" s="941"/>
      <c r="BL745" s="20"/>
      <c r="BM745" s="20"/>
      <c r="BN745" s="20"/>
      <c r="BO745" s="20"/>
      <c r="BP745" s="20"/>
      <c r="BQ745" s="20"/>
      <c r="BR745" s="20"/>
      <c r="BS745" s="1005"/>
      <c r="BT745" s="1005"/>
      <c r="BU745" s="1005"/>
      <c r="BV745" s="1005"/>
      <c r="BW745" s="1005"/>
      <c r="BX745" s="1005"/>
      <c r="BY745" s="1008"/>
      <c r="CA745" s="365" t="b">
        <f t="shared" si="327"/>
        <v>0</v>
      </c>
      <c r="CB745" s="365" t="b">
        <f t="shared" si="328"/>
        <v>0</v>
      </c>
      <c r="CC745" s="365">
        <f t="shared" si="329"/>
        <v>0</v>
      </c>
      <c r="CD745" s="365" t="b">
        <f t="shared" si="330"/>
        <v>0</v>
      </c>
      <c r="CE745" s="365" t="b">
        <f t="shared" si="331"/>
        <v>0</v>
      </c>
      <c r="CF745" s="365" t="b">
        <f t="shared" si="332"/>
        <v>0</v>
      </c>
      <c r="CG745" s="365" t="b">
        <f t="shared" si="333"/>
        <v>0</v>
      </c>
      <c r="CH745" s="365" t="b">
        <f t="shared" si="334"/>
        <v>0</v>
      </c>
      <c r="CI745" s="72" t="b">
        <f t="shared" si="335"/>
        <v>0</v>
      </c>
      <c r="CJ745" s="72" t="b">
        <f t="shared" si="336"/>
        <v>0</v>
      </c>
      <c r="CK745" s="72">
        <f t="shared" si="337"/>
        <v>0</v>
      </c>
      <c r="CL745" s="72">
        <f t="shared" si="338"/>
        <v>0</v>
      </c>
      <c r="CM745" s="72" t="b">
        <f t="shared" si="339"/>
        <v>0</v>
      </c>
      <c r="CN745" s="72" t="b">
        <f t="shared" si="340"/>
        <v>0</v>
      </c>
      <c r="CP745" s="13">
        <f t="shared" si="341"/>
        <v>0</v>
      </c>
      <c r="CQ745" s="13" t="b">
        <f t="shared" si="342"/>
        <v>0</v>
      </c>
      <c r="CR745" s="13" t="b">
        <f t="shared" si="343"/>
        <v>0</v>
      </c>
      <c r="CS745" s="13" t="b">
        <f t="shared" si="349"/>
        <v>0</v>
      </c>
      <c r="CT745" s="13" t="b">
        <f t="shared" si="348"/>
        <v>0</v>
      </c>
      <c r="CU745" s="13" t="b">
        <f t="shared" si="350"/>
        <v>0</v>
      </c>
      <c r="CV745" s="13" t="b">
        <f t="shared" si="344"/>
        <v>0</v>
      </c>
      <c r="CW745" s="13" t="b">
        <f t="shared" si="345"/>
        <v>0</v>
      </c>
      <c r="CX745" s="13" t="b">
        <f t="shared" si="346"/>
        <v>0</v>
      </c>
      <c r="CY745" s="13" t="b">
        <f t="shared" si="347"/>
        <v>0</v>
      </c>
    </row>
    <row r="746" spans="1:103" ht="15" thickBot="1">
      <c r="A746" s="932"/>
      <c r="B746" s="941"/>
      <c r="C746" s="941"/>
      <c r="D746" s="941"/>
      <c r="E746" s="941"/>
      <c r="F746" s="941"/>
      <c r="G746" s="941"/>
      <c r="H746" s="941"/>
      <c r="I746" s="941"/>
      <c r="J746" s="941"/>
      <c r="K746" s="941"/>
      <c r="L746" s="941"/>
      <c r="M746" s="941"/>
      <c r="N746" s="941"/>
      <c r="O746" s="175"/>
      <c r="P746" s="941"/>
      <c r="Q746" s="941"/>
      <c r="R746" s="941"/>
      <c r="S746" s="941"/>
      <c r="T746" s="941"/>
      <c r="U746" s="941"/>
      <c r="V746" s="941"/>
      <c r="W746" s="20"/>
      <c r="X746" s="20"/>
      <c r="Y746" s="20"/>
      <c r="Z746" s="20"/>
      <c r="AA746" s="20" t="s">
        <v>38</v>
      </c>
      <c r="AB746" s="22"/>
      <c r="AC746" s="22"/>
      <c r="AD746" s="20"/>
      <c r="AE746" s="941"/>
      <c r="AF746" s="334">
        <f t="shared" si="322"/>
        <v>0</v>
      </c>
      <c r="AG746" s="272">
        <f>IF(R746="kompletna",Q746*J746*0.0036*'lista, wskaźniki'!$F$13, IF(R746="częściowa",Q746*J746*0.0036*'lista, wskaźniki'!$F$14, IF(R746="brak",Q746*J746*0.0036*'lista, wskaźniki'!$F$15,)))</f>
        <v>0</v>
      </c>
      <c r="AH746" s="334">
        <f>IF(Y746="inne",K746*'lista, wskaźniki'!$E$35,IF(Y746="to samo źródło",0,IF(Y746=0,0)))</f>
        <v>0</v>
      </c>
      <c r="AI746" s="334">
        <f>IF(AA746="gaz z sieci",AC746*'lista, wskaźniki'!$D$21)</f>
        <v>0</v>
      </c>
      <c r="AJ746" s="272">
        <f>IF(AA746="węgiel",AB746*'lista, wskaźniki'!$D$20, IF('Sektor mieszkaniowy'!AA746="drewno",'Sektor mieszkaniowy'!AB746*'lista, wskaźniki'!$D$22,IF('Sektor mieszkaniowy'!AA746="pellet",AB746*'lista, wskaźniki'!$D$23,IF('Sektor mieszkaniowy'!AA746="gaz z sieci",AB746*'lista, wskaźniki'!$D$21,IF('Sektor mieszkaniowy'!AA746="olej opałowy",'Sektor mieszkaniowy'!AB746*'lista, wskaźniki'!$D$24)))))</f>
        <v>0</v>
      </c>
      <c r="AK746" s="1002"/>
      <c r="AL746" s="941"/>
      <c r="AM746" s="20">
        <f>IF(AA746="węgiel",AF746*1/3.6*'lista, wskaźniki'!$F$20,IF(AA746="drewno",AF746*1/3.6*'lista, wskaźniki'!$F$22,IF(AA746="pellet",AF746*1/3.6*'lista, wskaźniki'!$F$23,IF(AA746="gaz z sieci",AF746*1/3.6*'lista, wskaźniki'!$F$21,IF(AA746="olej opałowy",AF746*1/3.6*'lista, wskaźniki'!$F$24,0)))))</f>
        <v>0</v>
      </c>
      <c r="AN746" s="20">
        <f>IF(AA746="węgiel",AF746*'lista, wskaźniki'!$E$42,IF(AA746="drewno",AF746*'lista, wskaźniki'!$G$42,IF(AA746="pellet",AF746*'lista, wskaźniki'!$H$42,IF(AA746="gaz z sieci",AF746*'lista, wskaźniki'!$F$42,IF(AA746="olej opałowy",AF746*'lista, wskaźniki'!$I$42,0)))))</f>
        <v>0</v>
      </c>
      <c r="AO746" s="20">
        <f>IF(AA746="węgiel",AF746*'lista, wskaźniki'!$E$43,IF(AA746="drewno",AF746*'lista, wskaźniki'!$G$43,IF(AA746="pellet",AF746*'lista, wskaźniki'!$H$43,IF(AA746="gaz z sieci",AF746*'lista, wskaźniki'!$F$43,IF(AA746="olej opałowy",AF746*'lista, wskaźniki'!$I$43,0)))))</f>
        <v>0</v>
      </c>
      <c r="AP746" s="20">
        <f>IF(AA746="węgiel",AF746*'lista, wskaźniki'!$E$44,IF(AA746="drewno",AF746*'lista, wskaźniki'!$G$44,IF(AA746="pellet",AF746*'lista, wskaźniki'!$H$44,IF(AA746="gaz z sieci",AF746*'lista, wskaźniki'!$F$44,IF(AA746="olej opałowy",AF746*'lista, wskaźniki'!$I$44,0)))))</f>
        <v>0</v>
      </c>
      <c r="AQ746" s="20" t="b">
        <f>IF(Z746="gaz",AH746*1/3.6*'lista, wskaźniki'!$F$21,IF(Z746="energia elektryczna",AH746*1/3.6*'lista, wskaźniki'!$F$26))</f>
        <v>0</v>
      </c>
      <c r="AR746" s="20" t="b">
        <f>IF(Z746="gaz",AH746*'lista, wskaźniki'!$F$42,IF(Z746="energia elektryczna",AH746*0))</f>
        <v>0</v>
      </c>
      <c r="AS746" s="20" t="b">
        <f>IF(Z746="gaz",AH746*'lista, wskaźniki'!$F$43,IF(Z746="energia elektryczna",AH746*0))</f>
        <v>0</v>
      </c>
      <c r="AT746" s="20" t="b">
        <f>IF(Z746="gaz",AH746*'lista, wskaźniki'!$F$44,IF(Z746="energia elektryczna",AH746*0))</f>
        <v>0</v>
      </c>
      <c r="AU746" s="20">
        <f>AI746*1/3.6*'lista, wskaźniki'!$F$21</f>
        <v>0</v>
      </c>
      <c r="AV746" s="20">
        <f>AI746*'lista, wskaźniki'!$F$42</f>
        <v>0</v>
      </c>
      <c r="AW746" s="20">
        <f>AI746*'lista, wskaźniki'!$F$43</f>
        <v>0</v>
      </c>
      <c r="AX746" s="20">
        <f>AI746*'lista, wskaźniki'!$F$44</f>
        <v>0</v>
      </c>
      <c r="AY746" s="20">
        <f>AK746*'lista, wskaźniki'!$F$26</f>
        <v>0</v>
      </c>
      <c r="AZ746" s="20">
        <f t="shared" si="323"/>
        <v>0</v>
      </c>
      <c r="BA746" s="20">
        <f t="shared" si="324"/>
        <v>0</v>
      </c>
      <c r="BB746" s="20">
        <f t="shared" si="325"/>
        <v>0</v>
      </c>
      <c r="BC746" s="20">
        <f t="shared" si="326"/>
        <v>0</v>
      </c>
      <c r="BD746" s="941"/>
      <c r="BE746" s="941"/>
      <c r="BF746" s="941"/>
      <c r="BG746" s="941"/>
      <c r="BH746" s="20"/>
      <c r="BI746" s="941"/>
      <c r="BJ746" s="20"/>
      <c r="BK746" s="941"/>
      <c r="BL746" s="20"/>
      <c r="BM746" s="20"/>
      <c r="BN746" s="20"/>
      <c r="BO746" s="20"/>
      <c r="BP746" s="20"/>
      <c r="BQ746" s="20"/>
      <c r="BR746" s="20"/>
      <c r="BS746" s="1005"/>
      <c r="BT746" s="1005"/>
      <c r="BU746" s="1005"/>
      <c r="BV746" s="1005"/>
      <c r="BW746" s="1005"/>
      <c r="BX746" s="1005"/>
      <c r="BY746" s="1008"/>
      <c r="CA746" s="365" t="b">
        <f t="shared" si="327"/>
        <v>0</v>
      </c>
      <c r="CB746" s="365" t="b">
        <f t="shared" si="328"/>
        <v>0</v>
      </c>
      <c r="CC746" s="365" t="b">
        <f t="shared" si="329"/>
        <v>0</v>
      </c>
      <c r="CD746" s="365">
        <f t="shared" si="330"/>
        <v>0</v>
      </c>
      <c r="CE746" s="365" t="b">
        <f t="shared" si="331"/>
        <v>0</v>
      </c>
      <c r="CF746" s="365" t="b">
        <f t="shared" si="332"/>
        <v>0</v>
      </c>
      <c r="CG746" s="365" t="b">
        <f t="shared" si="333"/>
        <v>0</v>
      </c>
      <c r="CH746" s="365">
        <f t="shared" si="334"/>
        <v>0</v>
      </c>
      <c r="CI746" s="72" t="b">
        <f t="shared" si="335"/>
        <v>0</v>
      </c>
      <c r="CJ746" s="72" t="b">
        <f t="shared" si="336"/>
        <v>0</v>
      </c>
      <c r="CK746" s="72" t="b">
        <f t="shared" si="337"/>
        <v>0</v>
      </c>
      <c r="CL746" s="72">
        <f t="shared" si="338"/>
        <v>0</v>
      </c>
      <c r="CM746" s="72" t="b">
        <f t="shared" si="339"/>
        <v>0</v>
      </c>
      <c r="CN746" s="72" t="b">
        <f t="shared" si="340"/>
        <v>0</v>
      </c>
      <c r="CP746" s="13">
        <f t="shared" si="341"/>
        <v>0</v>
      </c>
      <c r="CQ746" s="13" t="b">
        <f t="shared" si="342"/>
        <v>0</v>
      </c>
      <c r="CR746" s="13" t="b">
        <f t="shared" si="343"/>
        <v>0</v>
      </c>
      <c r="CS746" s="13" t="b">
        <f t="shared" si="349"/>
        <v>0</v>
      </c>
      <c r="CT746" s="13" t="b">
        <f t="shared" si="348"/>
        <v>0</v>
      </c>
      <c r="CU746" s="13" t="b">
        <f t="shared" si="350"/>
        <v>0</v>
      </c>
      <c r="CV746" s="13" t="b">
        <f t="shared" si="344"/>
        <v>0</v>
      </c>
      <c r="CW746" s="13" t="b">
        <f t="shared" si="345"/>
        <v>0</v>
      </c>
      <c r="CX746" s="13" t="b">
        <f t="shared" si="346"/>
        <v>0</v>
      </c>
      <c r="CY746" s="13" t="b">
        <f t="shared" si="347"/>
        <v>0</v>
      </c>
    </row>
    <row r="747" spans="1:103" ht="15" thickBot="1">
      <c r="A747" s="933"/>
      <c r="B747" s="942"/>
      <c r="C747" s="942"/>
      <c r="D747" s="942"/>
      <c r="E747" s="942"/>
      <c r="F747" s="942"/>
      <c r="G747" s="942"/>
      <c r="H747" s="942"/>
      <c r="I747" s="942"/>
      <c r="J747" s="942"/>
      <c r="K747" s="942"/>
      <c r="L747" s="942"/>
      <c r="M747" s="942"/>
      <c r="N747" s="942"/>
      <c r="O747" s="176"/>
      <c r="P747" s="942"/>
      <c r="Q747" s="942"/>
      <c r="R747" s="942"/>
      <c r="S747" s="942"/>
      <c r="T747" s="942"/>
      <c r="U747" s="942"/>
      <c r="V747" s="942"/>
      <c r="W747" s="21"/>
      <c r="X747" s="21"/>
      <c r="Y747" s="21"/>
      <c r="Z747" s="21"/>
      <c r="AA747" s="21" t="s">
        <v>37</v>
      </c>
      <c r="AB747" s="55"/>
      <c r="AC747" s="55"/>
      <c r="AD747" s="21"/>
      <c r="AE747" s="942"/>
      <c r="AF747" s="334">
        <f t="shared" si="322"/>
        <v>0</v>
      </c>
      <c r="AG747" s="272">
        <f>IF(R747="kompletna",Q747*J747*0.0036*'lista, wskaźniki'!$F$13, IF(R747="częściowa",Q747*J747*0.0036*'lista, wskaźniki'!$F$14, IF(R747="brak",Q747*J747*0.0036*'lista, wskaźniki'!$F$15,)))</f>
        <v>0</v>
      </c>
      <c r="AH747" s="334">
        <f>IF(Y747="inne",K747*'lista, wskaźniki'!$E$35,IF(Y747="to samo źródło",0,IF(Y747=0,0)))</f>
        <v>0</v>
      </c>
      <c r="AI747" s="334" t="b">
        <f>IF(AA747="gaz z sieci",AC747*'lista, wskaźniki'!$D$21)</f>
        <v>0</v>
      </c>
      <c r="AJ747" s="272">
        <f>IF(AA747="węgiel",AB747*'lista, wskaźniki'!$D$20, IF('Sektor mieszkaniowy'!AA747="drewno",'Sektor mieszkaniowy'!AB747*'lista, wskaźniki'!$D$22,IF('Sektor mieszkaniowy'!AA747="pellet",AB747*'lista, wskaźniki'!$D$23,IF('Sektor mieszkaniowy'!AA747="gaz z sieci",AB747*'lista, wskaźniki'!$D$21,IF('Sektor mieszkaniowy'!AA747="olej opałowy",'Sektor mieszkaniowy'!AB747*'lista, wskaźniki'!$D$24)))))</f>
        <v>0</v>
      </c>
      <c r="AK747" s="1003"/>
      <c r="AL747" s="942"/>
      <c r="AM747" s="20">
        <f>IF(AA747="węgiel",AF747*1/3.6*'lista, wskaźniki'!$F$20,IF(AA747="drewno",AF747*1/3.6*'lista, wskaźniki'!$F$22,IF(AA747="pellet",AF747*1/3.6*'lista, wskaźniki'!$F$23,IF(AA747="gaz z sieci",AF747*1/3.6*'lista, wskaźniki'!$F$21,IF(AA747="olej opałowy",AF747*1/3.6*'lista, wskaźniki'!$F$24,0)))))</f>
        <v>0</v>
      </c>
      <c r="AN747" s="20">
        <f>IF(AA747="węgiel",AF747*'lista, wskaźniki'!$E$42,IF(AA747="drewno",AF747*'lista, wskaźniki'!$G$42,IF(AA747="pellet",AF747*'lista, wskaźniki'!$H$42,IF(AA747="gaz z sieci",AF747*'lista, wskaźniki'!$F$42,IF(AA747="olej opałowy",AF747*'lista, wskaźniki'!$I$42,0)))))</f>
        <v>0</v>
      </c>
      <c r="AO747" s="20">
        <f>IF(AA747="węgiel",AF747*'lista, wskaźniki'!$E$43,IF(AA747="drewno",AF747*'lista, wskaźniki'!$G$43,IF(AA747="pellet",AF747*'lista, wskaźniki'!$H$43,IF(AA747="gaz z sieci",AF747*'lista, wskaźniki'!$F$43,IF(AA747="olej opałowy",AF747*'lista, wskaźniki'!$I$43,0)))))</f>
        <v>0</v>
      </c>
      <c r="AP747" s="20">
        <f>IF(AA747="węgiel",AF747*'lista, wskaźniki'!$E$44,IF(AA747="drewno",AF747*'lista, wskaźniki'!$G$44,IF(AA747="pellet",AF747*'lista, wskaźniki'!$H$44,IF(AA747="gaz z sieci",AF747*'lista, wskaźniki'!$F$44,IF(AA747="olej opałowy",AF747*'lista, wskaźniki'!$I$44,0)))))</f>
        <v>0</v>
      </c>
      <c r="AQ747" s="20" t="b">
        <f>IF(Z747="gaz",AH747*1/3.6*'lista, wskaźniki'!$F$21,IF(Z747="energia elektryczna",AH747*1/3.6*'lista, wskaźniki'!$F$26))</f>
        <v>0</v>
      </c>
      <c r="AR747" s="20" t="b">
        <f>IF(Z747="gaz",AH747*'lista, wskaźniki'!$F$42,IF(Z747="energia elektryczna",AH747*0))</f>
        <v>0</v>
      </c>
      <c r="AS747" s="20" t="b">
        <f>IF(Z747="gaz",AH747*'lista, wskaźniki'!$F$43,IF(Z747="energia elektryczna",AH747*0))</f>
        <v>0</v>
      </c>
      <c r="AT747" s="20" t="b">
        <f>IF(Z747="gaz",AH747*'lista, wskaźniki'!$F$44,IF(Z747="energia elektryczna",AH747*0))</f>
        <v>0</v>
      </c>
      <c r="AU747" s="20">
        <f>AI747*1/3.6*'lista, wskaźniki'!$F$21</f>
        <v>0</v>
      </c>
      <c r="AV747" s="20">
        <f>AI747*'lista, wskaźniki'!$F$42</f>
        <v>0</v>
      </c>
      <c r="AW747" s="20">
        <f>AI747*'lista, wskaźniki'!$F$43</f>
        <v>0</v>
      </c>
      <c r="AX747" s="20">
        <f>AI747*'lista, wskaźniki'!$F$44</f>
        <v>0</v>
      </c>
      <c r="AY747" s="20">
        <f>AK747*'lista, wskaźniki'!$F$26</f>
        <v>0</v>
      </c>
      <c r="AZ747" s="20">
        <f t="shared" si="323"/>
        <v>0</v>
      </c>
      <c r="BA747" s="20">
        <f t="shared" si="324"/>
        <v>0</v>
      </c>
      <c r="BB747" s="20">
        <f t="shared" si="325"/>
        <v>0</v>
      </c>
      <c r="BC747" s="20">
        <f t="shared" si="326"/>
        <v>0</v>
      </c>
      <c r="BD747" s="942"/>
      <c r="BE747" s="942"/>
      <c r="BF747" s="942"/>
      <c r="BG747" s="942"/>
      <c r="BH747" s="21"/>
      <c r="BI747" s="942"/>
      <c r="BJ747" s="21"/>
      <c r="BK747" s="942"/>
      <c r="BL747" s="21"/>
      <c r="BM747" s="21"/>
      <c r="BN747" s="21"/>
      <c r="BO747" s="21"/>
      <c r="BP747" s="21"/>
      <c r="BQ747" s="21"/>
      <c r="BR747" s="21"/>
      <c r="BS747" s="1006"/>
      <c r="BT747" s="1006"/>
      <c r="BU747" s="1006"/>
      <c r="BV747" s="1006"/>
      <c r="BW747" s="1006"/>
      <c r="BX747" s="1006"/>
      <c r="BY747" s="1009"/>
      <c r="CA747" s="365" t="b">
        <f t="shared" si="327"/>
        <v>0</v>
      </c>
      <c r="CB747" s="365" t="b">
        <f t="shared" si="328"/>
        <v>0</v>
      </c>
      <c r="CC747" s="365" t="b">
        <f t="shared" si="329"/>
        <v>0</v>
      </c>
      <c r="CD747" s="365" t="b">
        <f t="shared" si="330"/>
        <v>0</v>
      </c>
      <c r="CE747" s="365">
        <f t="shared" si="331"/>
        <v>0</v>
      </c>
      <c r="CF747" s="365" t="b">
        <f t="shared" si="332"/>
        <v>0</v>
      </c>
      <c r="CG747" s="365" t="b">
        <f t="shared" si="333"/>
        <v>0</v>
      </c>
      <c r="CH747" s="365" t="b">
        <f t="shared" si="334"/>
        <v>0</v>
      </c>
      <c r="CI747" s="72" t="b">
        <f t="shared" si="335"/>
        <v>0</v>
      </c>
      <c r="CJ747" s="72" t="b">
        <f t="shared" si="336"/>
        <v>0</v>
      </c>
      <c r="CK747" s="72" t="b">
        <f t="shared" si="337"/>
        <v>0</v>
      </c>
      <c r="CL747" s="72">
        <f t="shared" si="338"/>
        <v>0</v>
      </c>
      <c r="CM747" s="72">
        <f t="shared" si="339"/>
        <v>0</v>
      </c>
      <c r="CN747" s="72" t="b">
        <f t="shared" si="340"/>
        <v>0</v>
      </c>
      <c r="CP747" s="13">
        <f t="shared" si="341"/>
        <v>0</v>
      </c>
      <c r="CQ747" s="13" t="b">
        <f t="shared" si="342"/>
        <v>0</v>
      </c>
      <c r="CR747" s="13" t="b">
        <f t="shared" si="343"/>
        <v>0</v>
      </c>
      <c r="CS747" s="13" t="b">
        <f t="shared" si="349"/>
        <v>0</v>
      </c>
      <c r="CT747" s="13" t="b">
        <f t="shared" si="348"/>
        <v>0</v>
      </c>
      <c r="CU747" s="13" t="b">
        <f t="shared" si="350"/>
        <v>0</v>
      </c>
      <c r="CV747" s="13" t="b">
        <f t="shared" si="344"/>
        <v>0</v>
      </c>
      <c r="CW747" s="13" t="b">
        <f t="shared" si="345"/>
        <v>0</v>
      </c>
      <c r="CX747" s="13" t="b">
        <f t="shared" si="346"/>
        <v>0</v>
      </c>
      <c r="CY747" s="13" t="b">
        <f t="shared" si="347"/>
        <v>0</v>
      </c>
    </row>
    <row r="748" spans="1:103" ht="15" thickBot="1">
      <c r="A748" s="931">
        <v>150</v>
      </c>
      <c r="B748" s="940" t="s">
        <v>239</v>
      </c>
      <c r="C748" s="940"/>
      <c r="D748" s="940" t="s">
        <v>1</v>
      </c>
      <c r="E748" s="940" t="s">
        <v>5</v>
      </c>
      <c r="F748" s="940">
        <v>2</v>
      </c>
      <c r="G748" s="940"/>
      <c r="H748" s="940"/>
      <c r="I748" s="940" t="s">
        <v>10</v>
      </c>
      <c r="J748" s="940"/>
      <c r="K748" s="940"/>
      <c r="L748" s="940" t="s">
        <v>16</v>
      </c>
      <c r="M748" s="940"/>
      <c r="N748" s="940" t="s">
        <v>16</v>
      </c>
      <c r="O748" s="174"/>
      <c r="P748" s="940" t="s">
        <v>17</v>
      </c>
      <c r="Q748" s="940">
        <f>IF(I748="&lt;1966",'lista, wskaźniki'!$G$4,IF(I748="1967-1985",'lista, wskaźniki'!$G$5,IF(I748="1986-1992",'lista, wskaźniki'!$G$6,IF(I748="1993-1996",'lista, wskaźniki'!$G$7,IF(I748="&gt;1997",'lista, wskaźniki'!$G$8,IF(I748=0,'lista, wskaźniki'!$G$4))))))</f>
        <v>290</v>
      </c>
      <c r="R748" s="940" t="s">
        <v>23</v>
      </c>
      <c r="S748" s="940" t="s">
        <v>31</v>
      </c>
      <c r="T748" s="940"/>
      <c r="U748" s="940"/>
      <c r="V748" s="940"/>
      <c r="W748" s="19" t="s">
        <v>35</v>
      </c>
      <c r="X748" s="19" t="s">
        <v>39</v>
      </c>
      <c r="Y748" s="19" t="s">
        <v>24</v>
      </c>
      <c r="Z748" s="21" t="s">
        <v>401</v>
      </c>
      <c r="AA748" s="19" t="s">
        <v>35</v>
      </c>
      <c r="AB748" s="54"/>
      <c r="AC748" s="54"/>
      <c r="AD748" s="19"/>
      <c r="AE748" s="940"/>
      <c r="AF748" s="334">
        <f t="shared" si="322"/>
        <v>0</v>
      </c>
      <c r="AG748" s="272">
        <f>IF(R748="kompletna",Q748*J748*0.0036*'lista, wskaźniki'!$F$13, IF(R748="częściowa",Q748*J748*0.0036*'lista, wskaźniki'!$F$14, IF(R748="brak",Q748*J748*0.0036*'lista, wskaźniki'!$F$15,)))</f>
        <v>0</v>
      </c>
      <c r="AH748" s="334">
        <f>IF(Y748="inne",K748*'lista, wskaźniki'!$E$35,IF(Y748="to samo źródło",0,IF(Y748=0,0)))</f>
        <v>0</v>
      </c>
      <c r="AI748" s="334" t="b">
        <f>IF(AA748="gaz z sieci",AC748*'lista, wskaźniki'!$D$21)</f>
        <v>0</v>
      </c>
      <c r="AJ748" s="272">
        <f>IF(AA748="węgiel",AB748*'lista, wskaźniki'!$D$20, IF('Sektor mieszkaniowy'!AA748="drewno",'Sektor mieszkaniowy'!AB748*'lista, wskaźniki'!$D$22,IF('Sektor mieszkaniowy'!AA748="pellet",AB748*'lista, wskaźniki'!$D$23,IF('Sektor mieszkaniowy'!AA748="gaz z sieci",AB748*'lista, wskaźniki'!$D$21,IF('Sektor mieszkaniowy'!AA748="olej opałowy",'Sektor mieszkaniowy'!AB748*'lista, wskaźniki'!$D$24)))))</f>
        <v>0</v>
      </c>
      <c r="AK748" s="1001"/>
      <c r="AL748" s="940"/>
      <c r="AM748" s="20">
        <f>IF(AA748="węgiel",AF748*1/3.6*'lista, wskaźniki'!$F$20,IF(AA748="drewno",AF748*1/3.6*'lista, wskaźniki'!$F$22,IF(AA748="pellet",AF748*1/3.6*'lista, wskaźniki'!$F$23,IF(AA748="gaz z sieci",AF748*1/3.6*'lista, wskaźniki'!$F$21,IF(AA748="olej opałowy",AF748*1/3.6*'lista, wskaźniki'!$F$24,0)))))</f>
        <v>0</v>
      </c>
      <c r="AN748" s="20">
        <f>IF(AA748="węgiel",AF748*'lista, wskaźniki'!$E$42,IF(AA748="drewno",AF748*'lista, wskaźniki'!$G$42,IF(AA748="pellet",AF748*'lista, wskaźniki'!$H$42,IF(AA748="gaz z sieci",AF748*'lista, wskaźniki'!$F$42,IF(AA748="olej opałowy",AF748*'lista, wskaźniki'!$I$42,0)))))</f>
        <v>0</v>
      </c>
      <c r="AO748" s="20">
        <f>IF(AA748="węgiel",AF748*'lista, wskaźniki'!$E$43,IF(AA748="drewno",AF748*'lista, wskaźniki'!$G$43,IF(AA748="pellet",AF748*'lista, wskaźniki'!$H$43,IF(AA748="gaz z sieci",AF748*'lista, wskaźniki'!$F$43,IF(AA748="olej opałowy",AF748*'lista, wskaźniki'!$I$43,0)))))</f>
        <v>0</v>
      </c>
      <c r="AP748" s="20">
        <f>IF(AA748="węgiel",AF748*'lista, wskaźniki'!$E$44,IF(AA748="drewno",AF748*'lista, wskaźniki'!$G$44,IF(AA748="pellet",AF748*'lista, wskaźniki'!$H$44,IF(AA748="gaz z sieci",AF748*'lista, wskaźniki'!$F$44,IF(AA748="olej opałowy",AF748*'lista, wskaźniki'!$I$44,0)))))</f>
        <v>0</v>
      </c>
      <c r="AQ748" s="20">
        <f>IF(Z748="gaz",AH748*1/3.6*'lista, wskaźniki'!$F$21,IF(Z748="energia elektryczna",AH748*1/3.6*'lista, wskaźniki'!$F$26))</f>
        <v>0</v>
      </c>
      <c r="AR748" s="20">
        <f>IF(Z748="gaz",AH748*'lista, wskaźniki'!$F$42,IF(Z748="energia elektryczna",AH748*0))</f>
        <v>0</v>
      </c>
      <c r="AS748" s="20">
        <f>IF(Z748="gaz",AH748*'lista, wskaźniki'!$F$43,IF(Z748="energia elektryczna",AH748*0))</f>
        <v>0</v>
      </c>
      <c r="AT748" s="20">
        <f>IF(Z748="gaz",AH748*'lista, wskaźniki'!$F$44,IF(Z748="energia elektryczna",AH748*0))</f>
        <v>0</v>
      </c>
      <c r="AU748" s="20">
        <f>AI748*1/3.6*'lista, wskaźniki'!$F$21</f>
        <v>0</v>
      </c>
      <c r="AV748" s="20">
        <f>AI748*'lista, wskaźniki'!$F$42</f>
        <v>0</v>
      </c>
      <c r="AW748" s="20">
        <f>AI748*'lista, wskaźniki'!$F$43</f>
        <v>0</v>
      </c>
      <c r="AX748" s="20">
        <f>AI748*'lista, wskaźniki'!$F$44</f>
        <v>0</v>
      </c>
      <c r="AY748" s="20">
        <f>AK748*'lista, wskaźniki'!$F$26</f>
        <v>0</v>
      </c>
      <c r="AZ748" s="20">
        <f t="shared" si="323"/>
        <v>0</v>
      </c>
      <c r="BA748" s="20">
        <f t="shared" si="324"/>
        <v>0</v>
      </c>
      <c r="BB748" s="20">
        <f t="shared" si="325"/>
        <v>0</v>
      </c>
      <c r="BC748" s="20">
        <f t="shared" si="326"/>
        <v>0</v>
      </c>
      <c r="BD748" s="940" t="s">
        <v>17</v>
      </c>
      <c r="BE748" s="940" t="s">
        <v>17</v>
      </c>
      <c r="BF748" s="940" t="s">
        <v>17</v>
      </c>
      <c r="BG748" s="940" t="s">
        <v>17</v>
      </c>
      <c r="BH748" s="19"/>
      <c r="BI748" s="940" t="s">
        <v>17</v>
      </c>
      <c r="BJ748" s="19"/>
      <c r="BK748" s="940" t="s">
        <v>17</v>
      </c>
      <c r="BL748" s="19"/>
      <c r="BM748" s="19"/>
      <c r="BN748" s="19"/>
      <c r="BO748" s="19" t="s">
        <v>17</v>
      </c>
      <c r="BP748" s="19"/>
      <c r="BQ748" s="19"/>
      <c r="BR748" s="19"/>
      <c r="BS748" s="1004"/>
      <c r="BT748" s="1004"/>
      <c r="BU748" s="1004"/>
      <c r="BV748" s="1004"/>
      <c r="BW748" s="1004"/>
      <c r="BX748" s="1004"/>
      <c r="BY748" s="1007"/>
      <c r="CA748" s="365">
        <f t="shared" si="327"/>
        <v>0</v>
      </c>
      <c r="CB748" s="365" t="b">
        <f t="shared" si="328"/>
        <v>0</v>
      </c>
      <c r="CC748" s="365" t="b">
        <f t="shared" si="329"/>
        <v>0</v>
      </c>
      <c r="CD748" s="365" t="b">
        <f t="shared" si="330"/>
        <v>0</v>
      </c>
      <c r="CE748" s="365" t="b">
        <f t="shared" si="331"/>
        <v>0</v>
      </c>
      <c r="CF748" s="365">
        <f t="shared" si="332"/>
        <v>0</v>
      </c>
      <c r="CG748" s="365" t="b">
        <f t="shared" si="333"/>
        <v>0</v>
      </c>
      <c r="CH748" s="365" t="b">
        <f t="shared" si="334"/>
        <v>0</v>
      </c>
      <c r="CI748" s="72">
        <f t="shared" si="335"/>
        <v>0</v>
      </c>
      <c r="CJ748" s="72" t="b">
        <f t="shared" si="336"/>
        <v>0</v>
      </c>
      <c r="CK748" s="72" t="b">
        <f t="shared" si="337"/>
        <v>0</v>
      </c>
      <c r="CL748" s="72">
        <f t="shared" si="338"/>
        <v>0</v>
      </c>
      <c r="CM748" s="72" t="b">
        <f t="shared" si="339"/>
        <v>0</v>
      </c>
      <c r="CN748" s="72" t="b">
        <f t="shared" si="340"/>
        <v>0</v>
      </c>
      <c r="CP748" s="13">
        <f t="shared" si="341"/>
        <v>0</v>
      </c>
      <c r="CQ748" s="13">
        <f t="shared" si="342"/>
        <v>0</v>
      </c>
      <c r="CR748" s="13" t="b">
        <f t="shared" si="343"/>
        <v>0</v>
      </c>
      <c r="CS748" s="13">
        <f t="shared" si="349"/>
        <v>0</v>
      </c>
      <c r="CT748" s="13" t="b">
        <f t="shared" si="348"/>
        <v>0</v>
      </c>
      <c r="CU748" s="13">
        <f t="shared" si="350"/>
        <v>0</v>
      </c>
      <c r="CV748" s="13" t="b">
        <f t="shared" si="344"/>
        <v>0</v>
      </c>
      <c r="CW748" s="13">
        <f t="shared" si="345"/>
        <v>0</v>
      </c>
      <c r="CX748" s="13" t="b">
        <f t="shared" si="346"/>
        <v>0</v>
      </c>
      <c r="CY748" s="13">
        <f t="shared" si="347"/>
        <v>0</v>
      </c>
    </row>
    <row r="749" spans="1:103" ht="15" thickBot="1">
      <c r="A749" s="932"/>
      <c r="B749" s="941"/>
      <c r="C749" s="941"/>
      <c r="D749" s="941"/>
      <c r="E749" s="941"/>
      <c r="F749" s="941"/>
      <c r="G749" s="941"/>
      <c r="H749" s="941"/>
      <c r="I749" s="941"/>
      <c r="J749" s="941"/>
      <c r="K749" s="941"/>
      <c r="L749" s="941"/>
      <c r="M749" s="941"/>
      <c r="N749" s="941"/>
      <c r="O749" s="175"/>
      <c r="P749" s="941"/>
      <c r="Q749" s="941"/>
      <c r="R749" s="941"/>
      <c r="S749" s="941"/>
      <c r="T749" s="941"/>
      <c r="U749" s="941"/>
      <c r="V749" s="941"/>
      <c r="W749" s="20"/>
      <c r="X749" s="20"/>
      <c r="Y749" s="20"/>
      <c r="Z749" s="20"/>
      <c r="AA749" s="20" t="s">
        <v>36</v>
      </c>
      <c r="AB749" s="22"/>
      <c r="AC749" s="22"/>
      <c r="AD749" s="20"/>
      <c r="AE749" s="941"/>
      <c r="AF749" s="334">
        <f t="shared" si="322"/>
        <v>0</v>
      </c>
      <c r="AG749" s="272">
        <f>IF(R749="kompletna",Q749*J749*0.0036*'lista, wskaźniki'!$F$13, IF(R749="częściowa",Q749*J749*0.0036*'lista, wskaźniki'!$F$14, IF(R749="brak",Q749*J749*0.0036*'lista, wskaźniki'!$F$15,)))</f>
        <v>0</v>
      </c>
      <c r="AH749" s="334">
        <f>IF(Y749="inne",K749*'lista, wskaźniki'!$E$35,IF(Y749="to samo źródło",0,IF(Y749=0,0)))</f>
        <v>0</v>
      </c>
      <c r="AI749" s="334" t="b">
        <f>IF(AA749="gaz z sieci",AC749*'lista, wskaźniki'!$D$21)</f>
        <v>0</v>
      </c>
      <c r="AJ749" s="272">
        <f>IF(AA749="węgiel",AB749*'lista, wskaźniki'!$D$20, IF('Sektor mieszkaniowy'!AA749="drewno",'Sektor mieszkaniowy'!AB749*'lista, wskaźniki'!$D$22,IF('Sektor mieszkaniowy'!AA749="pellet",AB749*'lista, wskaźniki'!$D$23,IF('Sektor mieszkaniowy'!AA749="gaz z sieci",AB749*'lista, wskaźniki'!$D$21,IF('Sektor mieszkaniowy'!AA749="olej opałowy",'Sektor mieszkaniowy'!AB749*'lista, wskaźniki'!$D$24)))))</f>
        <v>0</v>
      </c>
      <c r="AK749" s="1002"/>
      <c r="AL749" s="941"/>
      <c r="AM749" s="20">
        <f>IF(AA749="węgiel",AF749*1/3.6*'lista, wskaźniki'!$F$20,IF(AA749="drewno",AF749*1/3.6*'lista, wskaźniki'!$F$22,IF(AA749="pellet",AF749*1/3.6*'lista, wskaźniki'!$F$23,IF(AA749="gaz z sieci",AF749*1/3.6*'lista, wskaźniki'!$F$21,IF(AA749="olej opałowy",AF749*1/3.6*'lista, wskaźniki'!$F$24,0)))))</f>
        <v>0</v>
      </c>
      <c r="AN749" s="20">
        <f>IF(AA749="węgiel",AF749*'lista, wskaźniki'!$E$42,IF(AA749="drewno",AF749*'lista, wskaźniki'!$G$42,IF(AA749="pellet",AF749*'lista, wskaźniki'!$H$42,IF(AA749="gaz z sieci",AF749*'lista, wskaźniki'!$F$42,IF(AA749="olej opałowy",AF749*'lista, wskaźniki'!$I$42,0)))))</f>
        <v>0</v>
      </c>
      <c r="AO749" s="20">
        <f>IF(AA749="węgiel",AF749*'lista, wskaźniki'!$E$43,IF(AA749="drewno",AF749*'lista, wskaźniki'!$G$43,IF(AA749="pellet",AF749*'lista, wskaźniki'!$H$43,IF(AA749="gaz z sieci",AF749*'lista, wskaźniki'!$F$43,IF(AA749="olej opałowy",AF749*'lista, wskaźniki'!$I$43,0)))))</f>
        <v>0</v>
      </c>
      <c r="AP749" s="20">
        <f>IF(AA749="węgiel",AF749*'lista, wskaźniki'!$E$44,IF(AA749="drewno",AF749*'lista, wskaźniki'!$G$44,IF(AA749="pellet",AF749*'lista, wskaźniki'!$H$44,IF(AA749="gaz z sieci",AF749*'lista, wskaźniki'!$F$44,IF(AA749="olej opałowy",AF749*'lista, wskaźniki'!$I$44,0)))))</f>
        <v>0</v>
      </c>
      <c r="AQ749" s="20" t="b">
        <f>IF(Z749="gaz",AH749*1/3.6*'lista, wskaźniki'!$F$21,IF(Z749="energia elektryczna",AH749*1/3.6*'lista, wskaźniki'!$F$26))</f>
        <v>0</v>
      </c>
      <c r="AR749" s="20" t="b">
        <f>IF(Z749="gaz",AH749*'lista, wskaźniki'!$F$42,IF(Z749="energia elektryczna",AH749*0))</f>
        <v>0</v>
      </c>
      <c r="AS749" s="20" t="b">
        <f>IF(Z749="gaz",AH749*'lista, wskaźniki'!$F$43,IF(Z749="energia elektryczna",AH749*0))</f>
        <v>0</v>
      </c>
      <c r="AT749" s="20" t="b">
        <f>IF(Z749="gaz",AH749*'lista, wskaźniki'!$F$44,IF(Z749="energia elektryczna",AH749*0))</f>
        <v>0</v>
      </c>
      <c r="AU749" s="20">
        <f>AI749*1/3.6*'lista, wskaźniki'!$F$21</f>
        <v>0</v>
      </c>
      <c r="AV749" s="20">
        <f>AI749*'lista, wskaźniki'!$F$42</f>
        <v>0</v>
      </c>
      <c r="AW749" s="20">
        <f>AI749*'lista, wskaźniki'!$F$43</f>
        <v>0</v>
      </c>
      <c r="AX749" s="20">
        <f>AI749*'lista, wskaźniki'!$F$44</f>
        <v>0</v>
      </c>
      <c r="AY749" s="20">
        <f>AK749*'lista, wskaźniki'!$F$26</f>
        <v>0</v>
      </c>
      <c r="AZ749" s="20">
        <f t="shared" si="323"/>
        <v>0</v>
      </c>
      <c r="BA749" s="20">
        <f t="shared" si="324"/>
        <v>0</v>
      </c>
      <c r="BB749" s="20">
        <f t="shared" si="325"/>
        <v>0</v>
      </c>
      <c r="BC749" s="20">
        <f t="shared" si="326"/>
        <v>0</v>
      </c>
      <c r="BD749" s="941"/>
      <c r="BE749" s="941"/>
      <c r="BF749" s="941"/>
      <c r="BG749" s="941"/>
      <c r="BH749" s="20"/>
      <c r="BI749" s="941"/>
      <c r="BJ749" s="20"/>
      <c r="BK749" s="941"/>
      <c r="BL749" s="20"/>
      <c r="BM749" s="20"/>
      <c r="BN749" s="20"/>
      <c r="BO749" s="20"/>
      <c r="BP749" s="20"/>
      <c r="BQ749" s="20"/>
      <c r="BR749" s="20"/>
      <c r="BS749" s="1005"/>
      <c r="BT749" s="1005"/>
      <c r="BU749" s="1005"/>
      <c r="BV749" s="1005"/>
      <c r="BW749" s="1005"/>
      <c r="BX749" s="1005"/>
      <c r="BY749" s="1008"/>
      <c r="CA749" s="365" t="b">
        <f t="shared" si="327"/>
        <v>0</v>
      </c>
      <c r="CB749" s="365">
        <f t="shared" si="328"/>
        <v>0</v>
      </c>
      <c r="CC749" s="365" t="b">
        <f t="shared" si="329"/>
        <v>0</v>
      </c>
      <c r="CD749" s="365" t="b">
        <f t="shared" si="330"/>
        <v>0</v>
      </c>
      <c r="CE749" s="365" t="b">
        <f t="shared" si="331"/>
        <v>0</v>
      </c>
      <c r="CF749" s="365" t="b">
        <f t="shared" si="332"/>
        <v>0</v>
      </c>
      <c r="CG749" s="365" t="b">
        <f t="shared" si="333"/>
        <v>0</v>
      </c>
      <c r="CH749" s="365" t="b">
        <f t="shared" si="334"/>
        <v>0</v>
      </c>
      <c r="CI749" s="72" t="b">
        <f t="shared" si="335"/>
        <v>0</v>
      </c>
      <c r="CJ749" s="72">
        <f t="shared" si="336"/>
        <v>0</v>
      </c>
      <c r="CK749" s="72" t="b">
        <f t="shared" si="337"/>
        <v>0</v>
      </c>
      <c r="CL749" s="72">
        <f t="shared" si="338"/>
        <v>0</v>
      </c>
      <c r="CM749" s="72" t="b">
        <f t="shared" si="339"/>
        <v>0</v>
      </c>
      <c r="CN749" s="72" t="b">
        <f t="shared" si="340"/>
        <v>0</v>
      </c>
      <c r="CP749" s="13">
        <f t="shared" si="341"/>
        <v>0</v>
      </c>
      <c r="CQ749" s="13" t="b">
        <f t="shared" si="342"/>
        <v>0</v>
      </c>
      <c r="CR749" s="13" t="b">
        <f t="shared" si="343"/>
        <v>0</v>
      </c>
      <c r="CS749" s="13" t="b">
        <f t="shared" si="349"/>
        <v>0</v>
      </c>
      <c r="CT749" s="13" t="b">
        <f t="shared" si="348"/>
        <v>0</v>
      </c>
      <c r="CU749" s="13" t="b">
        <f t="shared" si="350"/>
        <v>0</v>
      </c>
      <c r="CV749" s="13" t="b">
        <f t="shared" si="344"/>
        <v>0</v>
      </c>
      <c r="CW749" s="13" t="b">
        <f t="shared" si="345"/>
        <v>0</v>
      </c>
      <c r="CX749" s="13" t="b">
        <f t="shared" si="346"/>
        <v>0</v>
      </c>
      <c r="CY749" s="13" t="b">
        <f t="shared" si="347"/>
        <v>0</v>
      </c>
    </row>
    <row r="750" spans="1:103" ht="15" thickBot="1">
      <c r="A750" s="932"/>
      <c r="B750" s="941"/>
      <c r="C750" s="941"/>
      <c r="D750" s="941"/>
      <c r="E750" s="941"/>
      <c r="F750" s="941"/>
      <c r="G750" s="941"/>
      <c r="H750" s="941"/>
      <c r="I750" s="941"/>
      <c r="J750" s="941"/>
      <c r="K750" s="941"/>
      <c r="L750" s="941"/>
      <c r="M750" s="941"/>
      <c r="N750" s="941"/>
      <c r="O750" s="175"/>
      <c r="P750" s="941"/>
      <c r="Q750" s="941"/>
      <c r="R750" s="941"/>
      <c r="S750" s="941"/>
      <c r="T750" s="941"/>
      <c r="U750" s="941"/>
      <c r="V750" s="941"/>
      <c r="W750" s="20"/>
      <c r="X750" s="20"/>
      <c r="Y750" s="20"/>
      <c r="Z750" s="20"/>
      <c r="AA750" s="20" t="s">
        <v>50</v>
      </c>
      <c r="AB750" s="22"/>
      <c r="AC750" s="22"/>
      <c r="AD750" s="20"/>
      <c r="AE750" s="941"/>
      <c r="AF750" s="334">
        <f t="shared" si="322"/>
        <v>0</v>
      </c>
      <c r="AG750" s="272">
        <f>IF(R750="kompletna",Q750*J750*0.0036*'lista, wskaźniki'!$F$13, IF(R750="częściowa",Q750*J750*0.0036*'lista, wskaźniki'!$F$14, IF(R750="brak",Q750*J750*0.0036*'lista, wskaźniki'!$F$15,)))</f>
        <v>0</v>
      </c>
      <c r="AH750" s="334">
        <f>IF(Y750="inne",K750*'lista, wskaźniki'!$E$35,IF(Y750="to samo źródło",0,IF(Y750=0,0)))</f>
        <v>0</v>
      </c>
      <c r="AI750" s="334" t="b">
        <f>IF(AA750="gaz z sieci",AC750*'lista, wskaźniki'!$D$21)</f>
        <v>0</v>
      </c>
      <c r="AJ750" s="272">
        <f>IF(AA750="węgiel",AB750*'lista, wskaźniki'!$D$20, IF('Sektor mieszkaniowy'!AA750="drewno",'Sektor mieszkaniowy'!AB750*'lista, wskaźniki'!$D$22,IF('Sektor mieszkaniowy'!AA750="pellet",AB750*'lista, wskaźniki'!$D$23,IF('Sektor mieszkaniowy'!AA750="gaz z sieci",AB750*'lista, wskaźniki'!$D$21,IF('Sektor mieszkaniowy'!AA750="olej opałowy",'Sektor mieszkaniowy'!AB750*'lista, wskaźniki'!$D$24)))))</f>
        <v>0</v>
      </c>
      <c r="AK750" s="1002"/>
      <c r="AL750" s="941"/>
      <c r="AM750" s="20">
        <f>IF(AA750="węgiel",AF750*1/3.6*'lista, wskaźniki'!$F$20,IF(AA750="drewno",AF750*1/3.6*'lista, wskaźniki'!$F$22,IF(AA750="pellet",AF750*1/3.6*'lista, wskaźniki'!$F$23,IF(AA750="gaz z sieci",AF750*1/3.6*'lista, wskaźniki'!$F$21,IF(AA750="olej opałowy",AF750*1/3.6*'lista, wskaźniki'!$F$24,0)))))</f>
        <v>0</v>
      </c>
      <c r="AN750" s="20">
        <f>IF(AA750="węgiel",AF750*'lista, wskaźniki'!$E$42,IF(AA750="drewno",AF750*'lista, wskaźniki'!$G$42,IF(AA750="pellet",AF750*'lista, wskaźniki'!$H$42,IF(AA750="gaz z sieci",AF750*'lista, wskaźniki'!$F$42,IF(AA750="olej opałowy",AF750*'lista, wskaźniki'!$I$42,0)))))</f>
        <v>0</v>
      </c>
      <c r="AO750" s="20">
        <f>IF(AA750="węgiel",AF750*'lista, wskaźniki'!$E$43,IF(AA750="drewno",AF750*'lista, wskaźniki'!$G$43,IF(AA750="pellet",AF750*'lista, wskaźniki'!$H$43,IF(AA750="gaz z sieci",AF750*'lista, wskaźniki'!$F$43,IF(AA750="olej opałowy",AF750*'lista, wskaźniki'!$I$43,0)))))</f>
        <v>0</v>
      </c>
      <c r="AP750" s="20">
        <f>IF(AA750="węgiel",AF750*'lista, wskaźniki'!$E$44,IF(AA750="drewno",AF750*'lista, wskaźniki'!$G$44,IF(AA750="pellet",AF750*'lista, wskaźniki'!$H$44,IF(AA750="gaz z sieci",AF750*'lista, wskaźniki'!$F$44,IF(AA750="olej opałowy",AF750*'lista, wskaźniki'!$I$44,0)))))</f>
        <v>0</v>
      </c>
      <c r="AQ750" s="20" t="b">
        <f>IF(Z750="gaz",AH750*1/3.6*'lista, wskaźniki'!$F$21,IF(Z750="energia elektryczna",AH750*1/3.6*'lista, wskaźniki'!$F$26))</f>
        <v>0</v>
      </c>
      <c r="AR750" s="20" t="b">
        <f>IF(Z750="gaz",AH750*'lista, wskaźniki'!$F$42,IF(Z750="energia elektryczna",AH750*0))</f>
        <v>0</v>
      </c>
      <c r="AS750" s="20" t="b">
        <f>IF(Z750="gaz",AH750*'lista, wskaźniki'!$F$43,IF(Z750="energia elektryczna",AH750*0))</f>
        <v>0</v>
      </c>
      <c r="AT750" s="20" t="b">
        <f>IF(Z750="gaz",AH750*'lista, wskaźniki'!$F$44,IF(Z750="energia elektryczna",AH750*0))</f>
        <v>0</v>
      </c>
      <c r="AU750" s="20">
        <f>AI750*1/3.6*'lista, wskaźniki'!$F$21</f>
        <v>0</v>
      </c>
      <c r="AV750" s="20">
        <f>AI750*'lista, wskaźniki'!$F$42</f>
        <v>0</v>
      </c>
      <c r="AW750" s="20">
        <f>AI750*'lista, wskaźniki'!$F$43</f>
        <v>0</v>
      </c>
      <c r="AX750" s="20">
        <f>AI750*'lista, wskaźniki'!$F$44</f>
        <v>0</v>
      </c>
      <c r="AY750" s="20">
        <f>AK750*'lista, wskaźniki'!$F$26</f>
        <v>0</v>
      </c>
      <c r="AZ750" s="20">
        <f t="shared" si="323"/>
        <v>0</v>
      </c>
      <c r="BA750" s="20">
        <f t="shared" si="324"/>
        <v>0</v>
      </c>
      <c r="BB750" s="20">
        <f t="shared" si="325"/>
        <v>0</v>
      </c>
      <c r="BC750" s="20">
        <f t="shared" si="326"/>
        <v>0</v>
      </c>
      <c r="BD750" s="941"/>
      <c r="BE750" s="941"/>
      <c r="BF750" s="941"/>
      <c r="BG750" s="941"/>
      <c r="BH750" s="20"/>
      <c r="BI750" s="941"/>
      <c r="BJ750" s="20"/>
      <c r="BK750" s="941"/>
      <c r="BL750" s="20"/>
      <c r="BM750" s="20"/>
      <c r="BN750" s="20"/>
      <c r="BO750" s="20"/>
      <c r="BP750" s="20"/>
      <c r="BQ750" s="20"/>
      <c r="BR750" s="20"/>
      <c r="BS750" s="1005"/>
      <c r="BT750" s="1005"/>
      <c r="BU750" s="1005"/>
      <c r="BV750" s="1005"/>
      <c r="BW750" s="1005"/>
      <c r="BX750" s="1005"/>
      <c r="BY750" s="1008"/>
      <c r="CA750" s="365" t="b">
        <f t="shared" si="327"/>
        <v>0</v>
      </c>
      <c r="CB750" s="365" t="b">
        <f t="shared" si="328"/>
        <v>0</v>
      </c>
      <c r="CC750" s="365">
        <f t="shared" si="329"/>
        <v>0</v>
      </c>
      <c r="CD750" s="365" t="b">
        <f t="shared" si="330"/>
        <v>0</v>
      </c>
      <c r="CE750" s="365" t="b">
        <f t="shared" si="331"/>
        <v>0</v>
      </c>
      <c r="CF750" s="365" t="b">
        <f t="shared" si="332"/>
        <v>0</v>
      </c>
      <c r="CG750" s="365" t="b">
        <f t="shared" si="333"/>
        <v>0</v>
      </c>
      <c r="CH750" s="365" t="b">
        <f t="shared" si="334"/>
        <v>0</v>
      </c>
      <c r="CI750" s="72" t="b">
        <f t="shared" si="335"/>
        <v>0</v>
      </c>
      <c r="CJ750" s="72" t="b">
        <f t="shared" si="336"/>
        <v>0</v>
      </c>
      <c r="CK750" s="72">
        <f t="shared" si="337"/>
        <v>0</v>
      </c>
      <c r="CL750" s="72">
        <f t="shared" si="338"/>
        <v>0</v>
      </c>
      <c r="CM750" s="72" t="b">
        <f t="shared" si="339"/>
        <v>0</v>
      </c>
      <c r="CN750" s="72" t="b">
        <f t="shared" si="340"/>
        <v>0</v>
      </c>
      <c r="CP750" s="13">
        <f t="shared" si="341"/>
        <v>0</v>
      </c>
      <c r="CQ750" s="13" t="b">
        <f t="shared" si="342"/>
        <v>0</v>
      </c>
      <c r="CR750" s="13" t="b">
        <f t="shared" si="343"/>
        <v>0</v>
      </c>
      <c r="CS750" s="13" t="b">
        <f t="shared" si="349"/>
        <v>0</v>
      </c>
      <c r="CT750" s="13" t="b">
        <f t="shared" si="348"/>
        <v>0</v>
      </c>
      <c r="CU750" s="13" t="b">
        <f t="shared" si="350"/>
        <v>0</v>
      </c>
      <c r="CV750" s="13" t="b">
        <f t="shared" si="344"/>
        <v>0</v>
      </c>
      <c r="CW750" s="13" t="b">
        <f t="shared" si="345"/>
        <v>0</v>
      </c>
      <c r="CX750" s="13" t="b">
        <f t="shared" si="346"/>
        <v>0</v>
      </c>
      <c r="CY750" s="13" t="b">
        <f t="shared" si="347"/>
        <v>0</v>
      </c>
    </row>
    <row r="751" spans="1:103" ht="15" thickBot="1">
      <c r="A751" s="932"/>
      <c r="B751" s="941"/>
      <c r="C751" s="941"/>
      <c r="D751" s="941"/>
      <c r="E751" s="941"/>
      <c r="F751" s="941"/>
      <c r="G751" s="941"/>
      <c r="H751" s="941"/>
      <c r="I751" s="941"/>
      <c r="J751" s="941"/>
      <c r="K751" s="941"/>
      <c r="L751" s="941"/>
      <c r="M751" s="941"/>
      <c r="N751" s="941"/>
      <c r="O751" s="175"/>
      <c r="P751" s="941"/>
      <c r="Q751" s="941"/>
      <c r="R751" s="941"/>
      <c r="S751" s="941"/>
      <c r="T751" s="941"/>
      <c r="U751" s="941"/>
      <c r="V751" s="941"/>
      <c r="W751" s="20"/>
      <c r="X751" s="20"/>
      <c r="Y751" s="20"/>
      <c r="Z751" s="20"/>
      <c r="AA751" s="20" t="s">
        <v>38</v>
      </c>
      <c r="AB751" s="22"/>
      <c r="AC751" s="22"/>
      <c r="AD751" s="20"/>
      <c r="AE751" s="941"/>
      <c r="AF751" s="334">
        <f t="shared" si="322"/>
        <v>0</v>
      </c>
      <c r="AG751" s="272">
        <f>IF(R751="kompletna",Q751*J751*0.0036*'lista, wskaźniki'!$F$13, IF(R751="częściowa",Q751*J751*0.0036*'lista, wskaźniki'!$F$14, IF(R751="brak",Q751*J751*0.0036*'lista, wskaźniki'!$F$15,)))</f>
        <v>0</v>
      </c>
      <c r="AH751" s="334">
        <f>IF(Y751="inne",K751*'lista, wskaźniki'!$E$35,IF(Y751="to samo źródło",0,IF(Y751=0,0)))</f>
        <v>0</v>
      </c>
      <c r="AI751" s="334">
        <f>IF(AA751="gaz z sieci",AC751*'lista, wskaźniki'!$D$21)</f>
        <v>0</v>
      </c>
      <c r="AJ751" s="272">
        <f>IF(AA751="węgiel",AB751*'lista, wskaźniki'!$D$20, IF('Sektor mieszkaniowy'!AA751="drewno",'Sektor mieszkaniowy'!AB751*'lista, wskaźniki'!$D$22,IF('Sektor mieszkaniowy'!AA751="pellet",AB751*'lista, wskaźniki'!$D$23,IF('Sektor mieszkaniowy'!AA751="gaz z sieci",AB751*'lista, wskaźniki'!$D$21,IF('Sektor mieszkaniowy'!AA751="olej opałowy",'Sektor mieszkaniowy'!AB751*'lista, wskaźniki'!$D$24)))))</f>
        <v>0</v>
      </c>
      <c r="AK751" s="1002"/>
      <c r="AL751" s="941"/>
      <c r="AM751" s="20">
        <f>IF(AA751="węgiel",AF751*1/3.6*'lista, wskaźniki'!$F$20,IF(AA751="drewno",AF751*1/3.6*'lista, wskaźniki'!$F$22,IF(AA751="pellet",AF751*1/3.6*'lista, wskaźniki'!$F$23,IF(AA751="gaz z sieci",AF751*1/3.6*'lista, wskaźniki'!$F$21,IF(AA751="olej opałowy",AF751*1/3.6*'lista, wskaźniki'!$F$24,0)))))</f>
        <v>0</v>
      </c>
      <c r="AN751" s="20">
        <f>IF(AA751="węgiel",AF751*'lista, wskaźniki'!$E$42,IF(AA751="drewno",AF751*'lista, wskaźniki'!$G$42,IF(AA751="pellet",AF751*'lista, wskaźniki'!$H$42,IF(AA751="gaz z sieci",AF751*'lista, wskaźniki'!$F$42,IF(AA751="olej opałowy",AF751*'lista, wskaźniki'!$I$42,0)))))</f>
        <v>0</v>
      </c>
      <c r="AO751" s="20">
        <f>IF(AA751="węgiel",AF751*'lista, wskaźniki'!$E$43,IF(AA751="drewno",AF751*'lista, wskaźniki'!$G$43,IF(AA751="pellet",AF751*'lista, wskaźniki'!$H$43,IF(AA751="gaz z sieci",AF751*'lista, wskaźniki'!$F$43,IF(AA751="olej opałowy",AF751*'lista, wskaźniki'!$I$43,0)))))</f>
        <v>0</v>
      </c>
      <c r="AP751" s="20">
        <f>IF(AA751="węgiel",AF751*'lista, wskaźniki'!$E$44,IF(AA751="drewno",AF751*'lista, wskaźniki'!$G$44,IF(AA751="pellet",AF751*'lista, wskaźniki'!$H$44,IF(AA751="gaz z sieci",AF751*'lista, wskaźniki'!$F$44,IF(AA751="olej opałowy",AF751*'lista, wskaźniki'!$I$44,0)))))</f>
        <v>0</v>
      </c>
      <c r="AQ751" s="20" t="b">
        <f>IF(Z751="gaz",AH751*1/3.6*'lista, wskaźniki'!$F$21,IF(Z751="energia elektryczna",AH751*1/3.6*'lista, wskaźniki'!$F$26))</f>
        <v>0</v>
      </c>
      <c r="AR751" s="20" t="b">
        <f>IF(Z751="gaz",AH751*'lista, wskaźniki'!$F$42,IF(Z751="energia elektryczna",AH751*0))</f>
        <v>0</v>
      </c>
      <c r="AS751" s="20" t="b">
        <f>IF(Z751="gaz",AH751*'lista, wskaźniki'!$F$43,IF(Z751="energia elektryczna",AH751*0))</f>
        <v>0</v>
      </c>
      <c r="AT751" s="20" t="b">
        <f>IF(Z751="gaz",AH751*'lista, wskaźniki'!$F$44,IF(Z751="energia elektryczna",AH751*0))</f>
        <v>0</v>
      </c>
      <c r="AU751" s="20">
        <f>AI751*1/3.6*'lista, wskaźniki'!$F$21</f>
        <v>0</v>
      </c>
      <c r="AV751" s="20">
        <f>AI751*'lista, wskaźniki'!$F$42</f>
        <v>0</v>
      </c>
      <c r="AW751" s="20">
        <f>AI751*'lista, wskaźniki'!$F$43</f>
        <v>0</v>
      </c>
      <c r="AX751" s="20">
        <f>AI751*'lista, wskaźniki'!$F$44</f>
        <v>0</v>
      </c>
      <c r="AY751" s="20">
        <f>AK751*'lista, wskaźniki'!$F$26</f>
        <v>0</v>
      </c>
      <c r="AZ751" s="20">
        <f t="shared" si="323"/>
        <v>0</v>
      </c>
      <c r="BA751" s="20">
        <f t="shared" si="324"/>
        <v>0</v>
      </c>
      <c r="BB751" s="20">
        <f t="shared" si="325"/>
        <v>0</v>
      </c>
      <c r="BC751" s="20">
        <f t="shared" si="326"/>
        <v>0</v>
      </c>
      <c r="BD751" s="941"/>
      <c r="BE751" s="941"/>
      <c r="BF751" s="941"/>
      <c r="BG751" s="941"/>
      <c r="BH751" s="20"/>
      <c r="BI751" s="941"/>
      <c r="BJ751" s="20"/>
      <c r="BK751" s="941"/>
      <c r="BL751" s="20"/>
      <c r="BM751" s="20"/>
      <c r="BN751" s="20"/>
      <c r="BO751" s="20"/>
      <c r="BP751" s="20"/>
      <c r="BQ751" s="20"/>
      <c r="BR751" s="20"/>
      <c r="BS751" s="1005"/>
      <c r="BT751" s="1005"/>
      <c r="BU751" s="1005"/>
      <c r="BV751" s="1005"/>
      <c r="BW751" s="1005"/>
      <c r="BX751" s="1005"/>
      <c r="BY751" s="1008"/>
      <c r="CA751" s="365" t="b">
        <f t="shared" si="327"/>
        <v>0</v>
      </c>
      <c r="CB751" s="365" t="b">
        <f t="shared" si="328"/>
        <v>0</v>
      </c>
      <c r="CC751" s="365" t="b">
        <f t="shared" si="329"/>
        <v>0</v>
      </c>
      <c r="CD751" s="365">
        <f t="shared" si="330"/>
        <v>0</v>
      </c>
      <c r="CE751" s="365" t="b">
        <f t="shared" si="331"/>
        <v>0</v>
      </c>
      <c r="CF751" s="365" t="b">
        <f t="shared" si="332"/>
        <v>0</v>
      </c>
      <c r="CG751" s="365" t="b">
        <f t="shared" si="333"/>
        <v>0</v>
      </c>
      <c r="CH751" s="365">
        <f t="shared" si="334"/>
        <v>0</v>
      </c>
      <c r="CI751" s="72" t="b">
        <f t="shared" si="335"/>
        <v>0</v>
      </c>
      <c r="CJ751" s="72" t="b">
        <f t="shared" si="336"/>
        <v>0</v>
      </c>
      <c r="CK751" s="72" t="b">
        <f t="shared" si="337"/>
        <v>0</v>
      </c>
      <c r="CL751" s="72">
        <f t="shared" si="338"/>
        <v>0</v>
      </c>
      <c r="CM751" s="72" t="b">
        <f t="shared" si="339"/>
        <v>0</v>
      </c>
      <c r="CN751" s="72" t="b">
        <f t="shared" si="340"/>
        <v>0</v>
      </c>
      <c r="CP751" s="13">
        <f t="shared" si="341"/>
        <v>0</v>
      </c>
      <c r="CQ751" s="13" t="b">
        <f t="shared" si="342"/>
        <v>0</v>
      </c>
      <c r="CR751" s="13" t="b">
        <f t="shared" si="343"/>
        <v>0</v>
      </c>
      <c r="CS751" s="13" t="b">
        <f t="shared" si="349"/>
        <v>0</v>
      </c>
      <c r="CT751" s="13" t="b">
        <f t="shared" si="348"/>
        <v>0</v>
      </c>
      <c r="CU751" s="13" t="b">
        <f t="shared" si="350"/>
        <v>0</v>
      </c>
      <c r="CV751" s="13" t="b">
        <f t="shared" si="344"/>
        <v>0</v>
      </c>
      <c r="CW751" s="13" t="b">
        <f t="shared" si="345"/>
        <v>0</v>
      </c>
      <c r="CX751" s="13" t="b">
        <f t="shared" si="346"/>
        <v>0</v>
      </c>
      <c r="CY751" s="13" t="b">
        <f t="shared" si="347"/>
        <v>0</v>
      </c>
    </row>
    <row r="752" spans="1:103" ht="15" thickBot="1">
      <c r="A752" s="933"/>
      <c r="B752" s="942"/>
      <c r="C752" s="942"/>
      <c r="D752" s="942"/>
      <c r="E752" s="942"/>
      <c r="F752" s="942"/>
      <c r="G752" s="942"/>
      <c r="H752" s="942"/>
      <c r="I752" s="942"/>
      <c r="J752" s="942"/>
      <c r="K752" s="942"/>
      <c r="L752" s="942"/>
      <c r="M752" s="942"/>
      <c r="N752" s="942"/>
      <c r="O752" s="176"/>
      <c r="P752" s="942"/>
      <c r="Q752" s="942"/>
      <c r="R752" s="942"/>
      <c r="S752" s="942"/>
      <c r="T752" s="942"/>
      <c r="U752" s="942"/>
      <c r="V752" s="942"/>
      <c r="W752" s="21"/>
      <c r="X752" s="21"/>
      <c r="Y752" s="21"/>
      <c r="Z752" s="21"/>
      <c r="AA752" s="21" t="s">
        <v>37</v>
      </c>
      <c r="AB752" s="55"/>
      <c r="AC752" s="55"/>
      <c r="AD752" s="21"/>
      <c r="AE752" s="942"/>
      <c r="AF752" s="334">
        <f t="shared" si="322"/>
        <v>0</v>
      </c>
      <c r="AG752" s="272">
        <f>IF(R752="kompletna",Q752*J752*0.0036*'lista, wskaźniki'!$F$13, IF(R752="częściowa",Q752*J752*0.0036*'lista, wskaźniki'!$F$14, IF(R752="brak",Q752*J752*0.0036*'lista, wskaźniki'!$F$15,)))</f>
        <v>0</v>
      </c>
      <c r="AH752" s="334">
        <f>IF(Y752="inne",K752*'lista, wskaźniki'!$E$35,IF(Y752="to samo źródło",0,IF(Y752=0,0)))</f>
        <v>0</v>
      </c>
      <c r="AI752" s="334" t="b">
        <f>IF(AA752="gaz z sieci",AC752*'lista, wskaźniki'!$D$21)</f>
        <v>0</v>
      </c>
      <c r="AJ752" s="272">
        <f>IF(AA752="węgiel",AB752*'lista, wskaźniki'!$D$20, IF('Sektor mieszkaniowy'!AA752="drewno",'Sektor mieszkaniowy'!AB752*'lista, wskaźniki'!$D$22,IF('Sektor mieszkaniowy'!AA752="pellet",AB752*'lista, wskaźniki'!$D$23,IF('Sektor mieszkaniowy'!AA752="gaz z sieci",AB752*'lista, wskaźniki'!$D$21,IF('Sektor mieszkaniowy'!AA752="olej opałowy",'Sektor mieszkaniowy'!AB752*'lista, wskaźniki'!$D$24)))))</f>
        <v>0</v>
      </c>
      <c r="AK752" s="1003"/>
      <c r="AL752" s="942"/>
      <c r="AM752" s="20">
        <f>IF(AA752="węgiel",AF752*1/3.6*'lista, wskaźniki'!$F$20,IF(AA752="drewno",AF752*1/3.6*'lista, wskaźniki'!$F$22,IF(AA752="pellet",AF752*1/3.6*'lista, wskaźniki'!$F$23,IF(AA752="gaz z sieci",AF752*1/3.6*'lista, wskaźniki'!$F$21,IF(AA752="olej opałowy",AF752*1/3.6*'lista, wskaźniki'!$F$24,0)))))</f>
        <v>0</v>
      </c>
      <c r="AN752" s="20">
        <f>IF(AA752="węgiel",AF752*'lista, wskaźniki'!$E$42,IF(AA752="drewno",AF752*'lista, wskaźniki'!$G$42,IF(AA752="pellet",AF752*'lista, wskaźniki'!$H$42,IF(AA752="gaz z sieci",AF752*'lista, wskaźniki'!$F$42,IF(AA752="olej opałowy",AF752*'lista, wskaźniki'!$I$42,0)))))</f>
        <v>0</v>
      </c>
      <c r="AO752" s="20">
        <f>IF(AA752="węgiel",AF752*'lista, wskaźniki'!$E$43,IF(AA752="drewno",AF752*'lista, wskaźniki'!$G$43,IF(AA752="pellet",AF752*'lista, wskaźniki'!$H$43,IF(AA752="gaz z sieci",AF752*'lista, wskaźniki'!$F$43,IF(AA752="olej opałowy",AF752*'lista, wskaźniki'!$I$43,0)))))</f>
        <v>0</v>
      </c>
      <c r="AP752" s="20">
        <f>IF(AA752="węgiel",AF752*'lista, wskaźniki'!$E$44,IF(AA752="drewno",AF752*'lista, wskaźniki'!$G$44,IF(AA752="pellet",AF752*'lista, wskaźniki'!$H$44,IF(AA752="gaz z sieci",AF752*'lista, wskaźniki'!$F$44,IF(AA752="olej opałowy",AF752*'lista, wskaźniki'!$I$44,0)))))</f>
        <v>0</v>
      </c>
      <c r="AQ752" s="20" t="b">
        <f>IF(Z752="gaz",AH752*1/3.6*'lista, wskaźniki'!$F$21,IF(Z752="energia elektryczna",AH752*1/3.6*'lista, wskaźniki'!$F$26))</f>
        <v>0</v>
      </c>
      <c r="AR752" s="20" t="b">
        <f>IF(Z752="gaz",AH752*'lista, wskaźniki'!$F$42,IF(Z752="energia elektryczna",AH752*0))</f>
        <v>0</v>
      </c>
      <c r="AS752" s="20" t="b">
        <f>IF(Z752="gaz",AH752*'lista, wskaźniki'!$F$43,IF(Z752="energia elektryczna",AH752*0))</f>
        <v>0</v>
      </c>
      <c r="AT752" s="20" t="b">
        <f>IF(Z752="gaz",AH752*'lista, wskaźniki'!$F$44,IF(Z752="energia elektryczna",AH752*0))</f>
        <v>0</v>
      </c>
      <c r="AU752" s="20">
        <f>AI752*1/3.6*'lista, wskaźniki'!$F$21</f>
        <v>0</v>
      </c>
      <c r="AV752" s="20">
        <f>AI752*'lista, wskaźniki'!$F$42</f>
        <v>0</v>
      </c>
      <c r="AW752" s="20">
        <f>AI752*'lista, wskaźniki'!$F$43</f>
        <v>0</v>
      </c>
      <c r="AX752" s="20">
        <f>AI752*'lista, wskaźniki'!$F$44</f>
        <v>0</v>
      </c>
      <c r="AY752" s="20">
        <f>AK752*'lista, wskaźniki'!$F$26</f>
        <v>0</v>
      </c>
      <c r="AZ752" s="20">
        <f t="shared" si="323"/>
        <v>0</v>
      </c>
      <c r="BA752" s="20">
        <f t="shared" si="324"/>
        <v>0</v>
      </c>
      <c r="BB752" s="20">
        <f t="shared" si="325"/>
        <v>0</v>
      </c>
      <c r="BC752" s="20">
        <f t="shared" si="326"/>
        <v>0</v>
      </c>
      <c r="BD752" s="942"/>
      <c r="BE752" s="942"/>
      <c r="BF752" s="942"/>
      <c r="BG752" s="942"/>
      <c r="BH752" s="21"/>
      <c r="BI752" s="942"/>
      <c r="BJ752" s="21"/>
      <c r="BK752" s="942"/>
      <c r="BL752" s="21"/>
      <c r="BM752" s="21"/>
      <c r="BN752" s="21"/>
      <c r="BO752" s="21"/>
      <c r="BP752" s="21"/>
      <c r="BQ752" s="21"/>
      <c r="BR752" s="21"/>
      <c r="BS752" s="1006"/>
      <c r="BT752" s="1006"/>
      <c r="BU752" s="1006"/>
      <c r="BV752" s="1006"/>
      <c r="BW752" s="1006"/>
      <c r="BX752" s="1006"/>
      <c r="BY752" s="1009"/>
      <c r="CA752" s="365" t="b">
        <f t="shared" si="327"/>
        <v>0</v>
      </c>
      <c r="CB752" s="365" t="b">
        <f t="shared" si="328"/>
        <v>0</v>
      </c>
      <c r="CC752" s="365" t="b">
        <f t="shared" si="329"/>
        <v>0</v>
      </c>
      <c r="CD752" s="365" t="b">
        <f t="shared" si="330"/>
        <v>0</v>
      </c>
      <c r="CE752" s="365">
        <f t="shared" si="331"/>
        <v>0</v>
      </c>
      <c r="CF752" s="365" t="b">
        <f t="shared" si="332"/>
        <v>0</v>
      </c>
      <c r="CG752" s="365" t="b">
        <f t="shared" si="333"/>
        <v>0</v>
      </c>
      <c r="CH752" s="365" t="b">
        <f t="shared" si="334"/>
        <v>0</v>
      </c>
      <c r="CI752" s="72" t="b">
        <f t="shared" si="335"/>
        <v>0</v>
      </c>
      <c r="CJ752" s="72" t="b">
        <f t="shared" si="336"/>
        <v>0</v>
      </c>
      <c r="CK752" s="72" t="b">
        <f t="shared" si="337"/>
        <v>0</v>
      </c>
      <c r="CL752" s="72">
        <f t="shared" si="338"/>
        <v>0</v>
      </c>
      <c r="CM752" s="72">
        <f t="shared" si="339"/>
        <v>0</v>
      </c>
      <c r="CN752" s="72" t="b">
        <f t="shared" si="340"/>
        <v>0</v>
      </c>
      <c r="CP752" s="13">
        <f t="shared" si="341"/>
        <v>0</v>
      </c>
      <c r="CQ752" s="13" t="b">
        <f t="shared" si="342"/>
        <v>0</v>
      </c>
      <c r="CR752" s="13" t="b">
        <f t="shared" si="343"/>
        <v>0</v>
      </c>
      <c r="CS752" s="13" t="b">
        <f t="shared" si="349"/>
        <v>0</v>
      </c>
      <c r="CT752" s="13" t="b">
        <f t="shared" si="348"/>
        <v>0</v>
      </c>
      <c r="CU752" s="13" t="b">
        <f t="shared" si="350"/>
        <v>0</v>
      </c>
      <c r="CV752" s="13" t="b">
        <f t="shared" si="344"/>
        <v>0</v>
      </c>
      <c r="CW752" s="13" t="b">
        <f t="shared" si="345"/>
        <v>0</v>
      </c>
      <c r="CX752" s="13" t="b">
        <f t="shared" si="346"/>
        <v>0</v>
      </c>
      <c r="CY752" s="13" t="b">
        <f t="shared" si="347"/>
        <v>0</v>
      </c>
    </row>
    <row r="753" spans="1:103" ht="15" thickBot="1">
      <c r="A753" s="931">
        <v>151</v>
      </c>
      <c r="B753" s="940" t="s">
        <v>239</v>
      </c>
      <c r="C753" s="940"/>
      <c r="D753" s="940" t="s">
        <v>1</v>
      </c>
      <c r="E753" s="940" t="s">
        <v>5</v>
      </c>
      <c r="F753" s="940">
        <v>1</v>
      </c>
      <c r="G753" s="940"/>
      <c r="H753" s="940"/>
      <c r="I753" s="940" t="s">
        <v>10</v>
      </c>
      <c r="J753" s="940"/>
      <c r="K753" s="940"/>
      <c r="L753" s="940" t="s">
        <v>17</v>
      </c>
      <c r="M753" s="940"/>
      <c r="N753" s="940" t="s">
        <v>17</v>
      </c>
      <c r="O753" s="174"/>
      <c r="P753" s="940" t="s">
        <v>17</v>
      </c>
      <c r="Q753" s="940">
        <f>IF(I753="&lt;1966",'lista, wskaźniki'!$G$4,IF(I753="1967-1985",'lista, wskaźniki'!$G$5,IF(I753="1986-1992",'lista, wskaźniki'!$G$6,IF(I753="1993-1996",'lista, wskaźniki'!$G$7,IF(I753="&gt;1997",'lista, wskaźniki'!$G$8,IF(I753=0,'lista, wskaźniki'!$G$4))))))</f>
        <v>290</v>
      </c>
      <c r="R753" s="940" t="s">
        <v>25</v>
      </c>
      <c r="S753" s="940" t="s">
        <v>33</v>
      </c>
      <c r="T753" s="940"/>
      <c r="U753" s="940"/>
      <c r="V753" s="940"/>
      <c r="W753" s="20" t="s">
        <v>36</v>
      </c>
      <c r="X753" s="19" t="s">
        <v>39</v>
      </c>
      <c r="Y753" s="19" t="s">
        <v>42</v>
      </c>
      <c r="Z753" s="19"/>
      <c r="AA753" s="19" t="s">
        <v>35</v>
      </c>
      <c r="AB753" s="54"/>
      <c r="AC753" s="54"/>
      <c r="AD753" s="19"/>
      <c r="AE753" s="940">
        <v>12</v>
      </c>
      <c r="AF753" s="334">
        <f t="shared" si="322"/>
        <v>0</v>
      </c>
      <c r="AG753" s="272">
        <f>IF(R753="kompletna",Q753*J753*0.0036*'lista, wskaźniki'!$F$13, IF(R753="częściowa",Q753*J753*0.0036*'lista, wskaźniki'!$F$14, IF(R753="brak",Q753*J753*0.0036*'lista, wskaźniki'!$F$15,)))</f>
        <v>0</v>
      </c>
      <c r="AH753" s="334">
        <f>IF(Y753="inne",K753*'lista, wskaźniki'!$E$35,IF(Y753="to samo źródło",0,IF(Y753=0,0)))</f>
        <v>0</v>
      </c>
      <c r="AI753" s="334" t="b">
        <f>IF(AA753="gaz z sieci",AC753*'lista, wskaźniki'!$D$21)</f>
        <v>0</v>
      </c>
      <c r="AJ753" s="272">
        <f>IF(AA753="węgiel",AB753*'lista, wskaźniki'!$D$20, IF('Sektor mieszkaniowy'!AA753="drewno",'Sektor mieszkaniowy'!AB753*'lista, wskaźniki'!$D$22,IF('Sektor mieszkaniowy'!AA753="pellet",AB753*'lista, wskaźniki'!$D$23,IF('Sektor mieszkaniowy'!AA753="gaz z sieci",AB753*'lista, wskaźniki'!$D$21,IF('Sektor mieszkaniowy'!AA753="olej opałowy",'Sektor mieszkaniowy'!AB753*'lista, wskaźniki'!$D$24)))))</f>
        <v>0</v>
      </c>
      <c r="AK753" s="1001"/>
      <c r="AL753" s="940"/>
      <c r="AM753" s="20">
        <f>IF(AA753="węgiel",AF753*1/3.6*'lista, wskaźniki'!$F$20,IF(AA753="drewno",AF753*1/3.6*'lista, wskaźniki'!$F$22,IF(AA753="pellet",AF753*1/3.6*'lista, wskaźniki'!$F$23,IF(AA753="gaz z sieci",AF753*1/3.6*'lista, wskaźniki'!$F$21,IF(AA753="olej opałowy",AF753*1/3.6*'lista, wskaźniki'!$F$24,0)))))</f>
        <v>0</v>
      </c>
      <c r="AN753" s="20">
        <f>IF(AA753="węgiel",AF753*'lista, wskaźniki'!$E$42,IF(AA753="drewno",AF753*'lista, wskaźniki'!$G$42,IF(AA753="pellet",AF753*'lista, wskaźniki'!$H$42,IF(AA753="gaz z sieci",AF753*'lista, wskaźniki'!$F$42,IF(AA753="olej opałowy",AF753*'lista, wskaźniki'!$I$42,0)))))</f>
        <v>0</v>
      </c>
      <c r="AO753" s="20">
        <f>IF(AA753="węgiel",AF753*'lista, wskaźniki'!$E$43,IF(AA753="drewno",AF753*'lista, wskaźniki'!$G$43,IF(AA753="pellet",AF753*'lista, wskaźniki'!$H$43,IF(AA753="gaz z sieci",AF753*'lista, wskaźniki'!$F$43,IF(AA753="olej opałowy",AF753*'lista, wskaźniki'!$I$43,0)))))</f>
        <v>0</v>
      </c>
      <c r="AP753" s="20">
        <f>IF(AA753="węgiel",AF753*'lista, wskaźniki'!$E$44,IF(AA753="drewno",AF753*'lista, wskaźniki'!$G$44,IF(AA753="pellet",AF753*'lista, wskaźniki'!$H$44,IF(AA753="gaz z sieci",AF753*'lista, wskaźniki'!$F$44,IF(AA753="olej opałowy",AF753*'lista, wskaźniki'!$I$44,0)))))</f>
        <v>0</v>
      </c>
      <c r="AQ753" s="20" t="b">
        <f>IF(Z753="gaz",AH753*1/3.6*'lista, wskaźniki'!$F$21,IF(Z753="energia elektryczna",AH753*1/3.6*'lista, wskaźniki'!$F$26))</f>
        <v>0</v>
      </c>
      <c r="AR753" s="20" t="b">
        <f>IF(Z753="gaz",AH753*'lista, wskaźniki'!$F$42,IF(Z753="energia elektryczna",AH753*0))</f>
        <v>0</v>
      </c>
      <c r="AS753" s="20" t="b">
        <f>IF(Z753="gaz",AH753*'lista, wskaźniki'!$F$43,IF(Z753="energia elektryczna",AH753*0))</f>
        <v>0</v>
      </c>
      <c r="AT753" s="20" t="b">
        <f>IF(Z753="gaz",AH753*'lista, wskaźniki'!$F$44,IF(Z753="energia elektryczna",AH753*0))</f>
        <v>0</v>
      </c>
      <c r="AU753" s="20">
        <f>AI753*1/3.6*'lista, wskaźniki'!$F$21</f>
        <v>0</v>
      </c>
      <c r="AV753" s="20">
        <f>AI753*'lista, wskaźniki'!$F$42</f>
        <v>0</v>
      </c>
      <c r="AW753" s="20">
        <f>AI753*'lista, wskaźniki'!$F$43</f>
        <v>0</v>
      </c>
      <c r="AX753" s="20">
        <f>AI753*'lista, wskaźniki'!$F$44</f>
        <v>0</v>
      </c>
      <c r="AY753" s="20">
        <f>AK753*'lista, wskaźniki'!$F$26</f>
        <v>0</v>
      </c>
      <c r="AZ753" s="20">
        <f t="shared" si="323"/>
        <v>0</v>
      </c>
      <c r="BA753" s="20">
        <f t="shared" si="324"/>
        <v>0</v>
      </c>
      <c r="BB753" s="20">
        <f t="shared" si="325"/>
        <v>0</v>
      </c>
      <c r="BC753" s="20">
        <f t="shared" si="326"/>
        <v>0</v>
      </c>
      <c r="BD753" s="940" t="s">
        <v>17</v>
      </c>
      <c r="BE753" s="940" t="s">
        <v>17</v>
      </c>
      <c r="BF753" s="940" t="s">
        <v>17</v>
      </c>
      <c r="BG753" s="940" t="s">
        <v>17</v>
      </c>
      <c r="BH753" s="19"/>
      <c r="BI753" s="940" t="s">
        <v>17</v>
      </c>
      <c r="BJ753" s="19"/>
      <c r="BK753" s="940" t="s">
        <v>17</v>
      </c>
      <c r="BL753" s="19"/>
      <c r="BM753" s="19"/>
      <c r="BN753" s="19"/>
      <c r="BO753" s="19" t="s">
        <v>57</v>
      </c>
      <c r="BP753" s="19" t="s">
        <v>52</v>
      </c>
      <c r="BQ753" s="19" t="s">
        <v>120</v>
      </c>
      <c r="BR753" s="19">
        <v>1</v>
      </c>
      <c r="BS753" s="1004">
        <v>350</v>
      </c>
      <c r="BT753" s="1004"/>
      <c r="BU753" s="1004"/>
      <c r="BV753" s="1004"/>
      <c r="BW753" s="1004">
        <v>1450</v>
      </c>
      <c r="BX753" s="1004"/>
      <c r="BY753" s="1007"/>
      <c r="CA753" s="365">
        <f t="shared" si="327"/>
        <v>0</v>
      </c>
      <c r="CB753" s="365" t="b">
        <f t="shared" si="328"/>
        <v>0</v>
      </c>
      <c r="CC753" s="365" t="b">
        <f t="shared" si="329"/>
        <v>0</v>
      </c>
      <c r="CD753" s="365" t="b">
        <f t="shared" si="330"/>
        <v>0</v>
      </c>
      <c r="CE753" s="365" t="b">
        <f t="shared" si="331"/>
        <v>0</v>
      </c>
      <c r="CF753" s="365" t="b">
        <f t="shared" si="332"/>
        <v>0</v>
      </c>
      <c r="CG753" s="365" t="b">
        <f t="shared" si="333"/>
        <v>0</v>
      </c>
      <c r="CH753" s="365" t="b">
        <f t="shared" si="334"/>
        <v>0</v>
      </c>
      <c r="CI753" s="72">
        <f t="shared" si="335"/>
        <v>0</v>
      </c>
      <c r="CJ753" s="72" t="b">
        <f t="shared" si="336"/>
        <v>0</v>
      </c>
      <c r="CK753" s="72" t="b">
        <f t="shared" si="337"/>
        <v>0</v>
      </c>
      <c r="CL753" s="72">
        <f t="shared" si="338"/>
        <v>0</v>
      </c>
      <c r="CM753" s="72" t="b">
        <f t="shared" si="339"/>
        <v>0</v>
      </c>
      <c r="CN753" s="72" t="b">
        <f t="shared" si="340"/>
        <v>0</v>
      </c>
      <c r="CP753" s="13">
        <f t="shared" si="341"/>
        <v>0</v>
      </c>
      <c r="CQ753" s="13">
        <f t="shared" si="342"/>
        <v>0</v>
      </c>
      <c r="CR753" s="13" t="b">
        <f t="shared" si="343"/>
        <v>0</v>
      </c>
      <c r="CS753" s="13">
        <f t="shared" si="349"/>
        <v>0</v>
      </c>
      <c r="CT753" s="13" t="b">
        <f t="shared" si="348"/>
        <v>0</v>
      </c>
      <c r="CU753" s="13">
        <f t="shared" si="350"/>
        <v>0</v>
      </c>
      <c r="CV753" s="13" t="b">
        <f t="shared" si="344"/>
        <v>0</v>
      </c>
      <c r="CW753" s="13">
        <f t="shared" si="345"/>
        <v>0</v>
      </c>
      <c r="CX753" s="13" t="b">
        <f t="shared" si="346"/>
        <v>0</v>
      </c>
      <c r="CY753" s="13">
        <f t="shared" si="347"/>
        <v>0</v>
      </c>
    </row>
    <row r="754" spans="1:103" ht="15" thickBot="1">
      <c r="A754" s="932"/>
      <c r="B754" s="941"/>
      <c r="C754" s="941"/>
      <c r="D754" s="941"/>
      <c r="E754" s="941"/>
      <c r="F754" s="941"/>
      <c r="G754" s="941"/>
      <c r="H754" s="941"/>
      <c r="I754" s="941"/>
      <c r="J754" s="941"/>
      <c r="K754" s="941"/>
      <c r="L754" s="941"/>
      <c r="M754" s="941"/>
      <c r="N754" s="941"/>
      <c r="O754" s="175"/>
      <c r="P754" s="941"/>
      <c r="Q754" s="941"/>
      <c r="R754" s="941"/>
      <c r="S754" s="941"/>
      <c r="T754" s="941"/>
      <c r="U754" s="941"/>
      <c r="V754" s="941"/>
      <c r="W754" s="20"/>
      <c r="X754" s="20"/>
      <c r="Y754" s="20"/>
      <c r="Z754" s="20"/>
      <c r="AA754" s="20" t="s">
        <v>36</v>
      </c>
      <c r="AB754" s="22">
        <f>ROUND(AD754/'lista, wskaźniki'!$A$133,0)</f>
        <v>2</v>
      </c>
      <c r="AC754" s="22"/>
      <c r="AD754" s="20">
        <v>700</v>
      </c>
      <c r="AE754" s="941"/>
      <c r="AF754" s="334">
        <f t="shared" si="322"/>
        <v>31.2</v>
      </c>
      <c r="AG754" s="272">
        <f>IF(R754="kompletna",Q754*J754*0.0036*'lista, wskaźniki'!$F$13, IF(R754="częściowa",Q754*J754*0.0036*'lista, wskaźniki'!$F$14, IF(R754="brak",Q754*J754*0.0036*'lista, wskaźniki'!$F$15,)))</f>
        <v>0</v>
      </c>
      <c r="AH754" s="334">
        <f>IF(Y754="inne",K754*'lista, wskaźniki'!$E$35,IF(Y754="to samo źródło",0,IF(Y754=0,0)))</f>
        <v>0</v>
      </c>
      <c r="AI754" s="334" t="b">
        <f>IF(AA754="gaz z sieci",AC754*'lista, wskaźniki'!$D$21)</f>
        <v>0</v>
      </c>
      <c r="AJ754" s="272">
        <f>IF(AA754="węgiel",AB754*'lista, wskaźniki'!$D$20, IF('Sektor mieszkaniowy'!AA754="drewno",'Sektor mieszkaniowy'!AB754*'lista, wskaźniki'!$D$22,IF('Sektor mieszkaniowy'!AA754="pellet",AB754*'lista, wskaźniki'!$D$23,IF('Sektor mieszkaniowy'!AA754="gaz z sieci",AB754*'lista, wskaźniki'!$D$21,IF('Sektor mieszkaniowy'!AA754="olej opałowy",'Sektor mieszkaniowy'!AB754*'lista, wskaźniki'!$D$24)))))</f>
        <v>31.2</v>
      </c>
      <c r="AK754" s="1002"/>
      <c r="AL754" s="941"/>
      <c r="AM754" s="20">
        <f>IF(AA754="węgiel",AF754*1/3.6*'lista, wskaźniki'!$F$20,IF(AA754="drewno",AF754*1/3.6*'lista, wskaźniki'!$F$22,IF(AA754="pellet",AF754*1/3.6*'lista, wskaźniki'!$F$23,IF(AA754="gaz z sieci",AF754*1/3.6*'lista, wskaźniki'!$F$21,IF(AA754="olej opałowy",AF754*1/3.6*'lista, wskaźniki'!$F$24,0)))))</f>
        <v>0</v>
      </c>
      <c r="AN754" s="20">
        <f>IF(AA754="węgiel",AF754*'lista, wskaźniki'!$E$42,IF(AA754="drewno",AF754*'lista, wskaźniki'!$G$42,IF(AA754="pellet",AF754*'lista, wskaźniki'!$H$42,IF(AA754="gaz z sieci",AF754*'lista, wskaźniki'!$F$42,IF(AA754="olej opałowy",AF754*'lista, wskaźniki'!$I$42,0)))))</f>
        <v>2.5271999999999999E-2</v>
      </c>
      <c r="AO754" s="20">
        <f>IF(AA754="węgiel",AF754*'lista, wskaźniki'!$E$43,IF(AA754="drewno",AF754*'lista, wskaźniki'!$G$43,IF(AA754="pellet",AF754*'lista, wskaźniki'!$H$43,IF(AA754="gaz z sieci",AF754*'lista, wskaźniki'!$F$43,IF(AA754="olej opałowy",AF754*'lista, wskaźniki'!$I$43,0)))))</f>
        <v>2.5271999999999999E-2</v>
      </c>
      <c r="AP754" s="20">
        <f>IF(AA754="węgiel",AF754*'lista, wskaźniki'!$E$44,IF(AA754="drewno",AF754*'lista, wskaźniki'!$G$44,IF(AA754="pellet",AF754*'lista, wskaźniki'!$H$44,IF(AA754="gaz z sieci",AF754*'lista, wskaźniki'!$F$44,IF(AA754="olej opałowy",AF754*'lista, wskaźniki'!$I$44,0)))))</f>
        <v>7.7999999999999999E-6</v>
      </c>
      <c r="AQ754" s="20" t="b">
        <f>IF(Z754="gaz",AH754*1/3.6*'lista, wskaźniki'!$F$21,IF(Z754="energia elektryczna",AH754*1/3.6*'lista, wskaźniki'!$F$26))</f>
        <v>0</v>
      </c>
      <c r="AR754" s="20" t="b">
        <f>IF(Z754="gaz",AH754*'lista, wskaźniki'!$F$42,IF(Z754="energia elektryczna",AH754*0))</f>
        <v>0</v>
      </c>
      <c r="AS754" s="20" t="b">
        <f>IF(Z754="gaz",AH754*'lista, wskaźniki'!$F$43,IF(Z754="energia elektryczna",AH754*0))</f>
        <v>0</v>
      </c>
      <c r="AT754" s="20" t="b">
        <f>IF(Z754="gaz",AH754*'lista, wskaźniki'!$F$44,IF(Z754="energia elektryczna",AH754*0))</f>
        <v>0</v>
      </c>
      <c r="AU754" s="20">
        <f>AI754*1/3.6*'lista, wskaźniki'!$F$21</f>
        <v>0</v>
      </c>
      <c r="AV754" s="20">
        <f>AI754*'lista, wskaźniki'!$F$42</f>
        <v>0</v>
      </c>
      <c r="AW754" s="20">
        <f>AI754*'lista, wskaźniki'!$F$43</f>
        <v>0</v>
      </c>
      <c r="AX754" s="20">
        <f>AI754*'lista, wskaźniki'!$F$44</f>
        <v>0</v>
      </c>
      <c r="AY754" s="20">
        <f>AK754*'lista, wskaźniki'!$F$26</f>
        <v>0</v>
      </c>
      <c r="AZ754" s="20">
        <f t="shared" si="323"/>
        <v>0</v>
      </c>
      <c r="BA754" s="20">
        <f t="shared" si="324"/>
        <v>2.5271999999999999E-2</v>
      </c>
      <c r="BB754" s="20">
        <f t="shared" si="325"/>
        <v>2.5271999999999999E-2</v>
      </c>
      <c r="BC754" s="20">
        <f t="shared" si="326"/>
        <v>7.7999999999999999E-6</v>
      </c>
      <c r="BD754" s="941"/>
      <c r="BE754" s="941"/>
      <c r="BF754" s="941"/>
      <c r="BG754" s="941"/>
      <c r="BH754" s="20"/>
      <c r="BI754" s="941"/>
      <c r="BJ754" s="20"/>
      <c r="BK754" s="941"/>
      <c r="BL754" s="20"/>
      <c r="BM754" s="20"/>
      <c r="BN754" s="20"/>
      <c r="BO754" s="20"/>
      <c r="BP754" s="20"/>
      <c r="BQ754" s="20"/>
      <c r="BR754" s="20"/>
      <c r="BS754" s="1005"/>
      <c r="BT754" s="1005"/>
      <c r="BU754" s="1005"/>
      <c r="BV754" s="1005"/>
      <c r="BW754" s="1005"/>
      <c r="BX754" s="1005"/>
      <c r="BY754" s="1008"/>
      <c r="CA754" s="365" t="b">
        <f t="shared" si="327"/>
        <v>0</v>
      </c>
      <c r="CB754" s="365">
        <f t="shared" si="328"/>
        <v>31.2</v>
      </c>
      <c r="CC754" s="365" t="b">
        <f t="shared" si="329"/>
        <v>0</v>
      </c>
      <c r="CD754" s="365" t="b">
        <f t="shared" si="330"/>
        <v>0</v>
      </c>
      <c r="CE754" s="365" t="b">
        <f t="shared" si="331"/>
        <v>0</v>
      </c>
      <c r="CF754" s="365" t="b">
        <f t="shared" si="332"/>
        <v>0</v>
      </c>
      <c r="CG754" s="365" t="b">
        <f t="shared" si="333"/>
        <v>0</v>
      </c>
      <c r="CH754" s="365" t="b">
        <f t="shared" si="334"/>
        <v>0</v>
      </c>
      <c r="CI754" s="72" t="b">
        <f t="shared" si="335"/>
        <v>0</v>
      </c>
      <c r="CJ754" s="72">
        <f t="shared" si="336"/>
        <v>31.2</v>
      </c>
      <c r="CK754" s="72" t="b">
        <f t="shared" si="337"/>
        <v>0</v>
      </c>
      <c r="CL754" s="72">
        <f t="shared" si="338"/>
        <v>0</v>
      </c>
      <c r="CM754" s="72" t="b">
        <f t="shared" si="339"/>
        <v>0</v>
      </c>
      <c r="CN754" s="72" t="b">
        <f t="shared" si="340"/>
        <v>0</v>
      </c>
      <c r="CP754" s="13">
        <f t="shared" si="341"/>
        <v>0</v>
      </c>
      <c r="CQ754" s="13" t="b">
        <f t="shared" si="342"/>
        <v>0</v>
      </c>
      <c r="CR754" s="13" t="b">
        <f t="shared" si="343"/>
        <v>0</v>
      </c>
      <c r="CS754" s="13" t="b">
        <f t="shared" si="349"/>
        <v>0</v>
      </c>
      <c r="CT754" s="13" t="b">
        <f t="shared" si="348"/>
        <v>0</v>
      </c>
      <c r="CU754" s="13" t="b">
        <f t="shared" si="350"/>
        <v>0</v>
      </c>
      <c r="CV754" s="13" t="b">
        <f t="shared" si="344"/>
        <v>0</v>
      </c>
      <c r="CW754" s="13" t="b">
        <f t="shared" si="345"/>
        <v>0</v>
      </c>
      <c r="CX754" s="13" t="b">
        <f t="shared" si="346"/>
        <v>0</v>
      </c>
      <c r="CY754" s="13" t="b">
        <f t="shared" si="347"/>
        <v>0</v>
      </c>
    </row>
    <row r="755" spans="1:103" ht="15" thickBot="1">
      <c r="A755" s="932"/>
      <c r="B755" s="941"/>
      <c r="C755" s="941"/>
      <c r="D755" s="941"/>
      <c r="E755" s="941"/>
      <c r="F755" s="941"/>
      <c r="G755" s="941"/>
      <c r="H755" s="941"/>
      <c r="I755" s="941"/>
      <c r="J755" s="941"/>
      <c r="K755" s="941"/>
      <c r="L755" s="941"/>
      <c r="M755" s="941"/>
      <c r="N755" s="941"/>
      <c r="O755" s="175"/>
      <c r="P755" s="941"/>
      <c r="Q755" s="941"/>
      <c r="R755" s="941"/>
      <c r="S755" s="941"/>
      <c r="T755" s="941"/>
      <c r="U755" s="941"/>
      <c r="V755" s="941"/>
      <c r="W755" s="20"/>
      <c r="X755" s="20"/>
      <c r="Y755" s="20"/>
      <c r="Z755" s="20"/>
      <c r="AA755" s="20" t="s">
        <v>50</v>
      </c>
      <c r="AB755" s="22"/>
      <c r="AC755" s="22"/>
      <c r="AD755" s="20"/>
      <c r="AE755" s="941"/>
      <c r="AF755" s="334">
        <f t="shared" si="322"/>
        <v>0</v>
      </c>
      <c r="AG755" s="272">
        <f>IF(R755="kompletna",Q755*J755*0.0036*'lista, wskaźniki'!$F$13, IF(R755="częściowa",Q755*J755*0.0036*'lista, wskaźniki'!$F$14, IF(R755="brak",Q755*J755*0.0036*'lista, wskaźniki'!$F$15,)))</f>
        <v>0</v>
      </c>
      <c r="AH755" s="334">
        <f>IF(Y755="inne",K755*'lista, wskaźniki'!$E$35,IF(Y755="to samo źródło",0,IF(Y755=0,0)))</f>
        <v>0</v>
      </c>
      <c r="AI755" s="334" t="b">
        <f>IF(AA755="gaz z sieci",AC755*'lista, wskaźniki'!$D$21)</f>
        <v>0</v>
      </c>
      <c r="AJ755" s="272">
        <f>IF(AA755="węgiel",AB755*'lista, wskaźniki'!$D$20, IF('Sektor mieszkaniowy'!AA755="drewno",'Sektor mieszkaniowy'!AB755*'lista, wskaźniki'!$D$22,IF('Sektor mieszkaniowy'!AA755="pellet",AB755*'lista, wskaźniki'!$D$23,IF('Sektor mieszkaniowy'!AA755="gaz z sieci",AB755*'lista, wskaźniki'!$D$21,IF('Sektor mieszkaniowy'!AA755="olej opałowy",'Sektor mieszkaniowy'!AB755*'lista, wskaźniki'!$D$24)))))</f>
        <v>0</v>
      </c>
      <c r="AK755" s="1002"/>
      <c r="AL755" s="941"/>
      <c r="AM755" s="20">
        <f>IF(AA755="węgiel",AF755*1/3.6*'lista, wskaźniki'!$F$20,IF(AA755="drewno",AF755*1/3.6*'lista, wskaźniki'!$F$22,IF(AA755="pellet",AF755*1/3.6*'lista, wskaźniki'!$F$23,IF(AA755="gaz z sieci",AF755*1/3.6*'lista, wskaźniki'!$F$21,IF(AA755="olej opałowy",AF755*1/3.6*'lista, wskaźniki'!$F$24,0)))))</f>
        <v>0</v>
      </c>
      <c r="AN755" s="20">
        <f>IF(AA755="węgiel",AF755*'lista, wskaźniki'!$E$42,IF(AA755="drewno",AF755*'lista, wskaźniki'!$G$42,IF(AA755="pellet",AF755*'lista, wskaźniki'!$H$42,IF(AA755="gaz z sieci",AF755*'lista, wskaźniki'!$F$42,IF(AA755="olej opałowy",AF755*'lista, wskaźniki'!$I$42,0)))))</f>
        <v>0</v>
      </c>
      <c r="AO755" s="20">
        <f>IF(AA755="węgiel",AF755*'lista, wskaźniki'!$E$43,IF(AA755="drewno",AF755*'lista, wskaźniki'!$G$43,IF(AA755="pellet",AF755*'lista, wskaźniki'!$H$43,IF(AA755="gaz z sieci",AF755*'lista, wskaźniki'!$F$43,IF(AA755="olej opałowy",AF755*'lista, wskaźniki'!$I$43,0)))))</f>
        <v>0</v>
      </c>
      <c r="AP755" s="20">
        <f>IF(AA755="węgiel",AF755*'lista, wskaźniki'!$E$44,IF(AA755="drewno",AF755*'lista, wskaźniki'!$G$44,IF(AA755="pellet",AF755*'lista, wskaźniki'!$H$44,IF(AA755="gaz z sieci",AF755*'lista, wskaźniki'!$F$44,IF(AA755="olej opałowy",AF755*'lista, wskaźniki'!$I$44,0)))))</f>
        <v>0</v>
      </c>
      <c r="AQ755" s="20" t="b">
        <f>IF(Z755="gaz",AH755*1/3.6*'lista, wskaźniki'!$F$21,IF(Z755="energia elektryczna",AH755*1/3.6*'lista, wskaźniki'!$F$26))</f>
        <v>0</v>
      </c>
      <c r="AR755" s="20" t="b">
        <f>IF(Z755="gaz",AH755*'lista, wskaźniki'!$F$42,IF(Z755="energia elektryczna",AH755*0))</f>
        <v>0</v>
      </c>
      <c r="AS755" s="20" t="b">
        <f>IF(Z755="gaz",AH755*'lista, wskaźniki'!$F$43,IF(Z755="energia elektryczna",AH755*0))</f>
        <v>0</v>
      </c>
      <c r="AT755" s="20" t="b">
        <f>IF(Z755="gaz",AH755*'lista, wskaźniki'!$F$44,IF(Z755="energia elektryczna",AH755*0))</f>
        <v>0</v>
      </c>
      <c r="AU755" s="20">
        <f>AI755*1/3.6*'lista, wskaźniki'!$F$21</f>
        <v>0</v>
      </c>
      <c r="AV755" s="20">
        <f>AI755*'lista, wskaźniki'!$F$42</f>
        <v>0</v>
      </c>
      <c r="AW755" s="20">
        <f>AI755*'lista, wskaźniki'!$F$43</f>
        <v>0</v>
      </c>
      <c r="AX755" s="20">
        <f>AI755*'lista, wskaźniki'!$F$44</f>
        <v>0</v>
      </c>
      <c r="AY755" s="20">
        <f>AK755*'lista, wskaźniki'!$F$26</f>
        <v>0</v>
      </c>
      <c r="AZ755" s="20">
        <f t="shared" si="323"/>
        <v>0</v>
      </c>
      <c r="BA755" s="20">
        <f t="shared" si="324"/>
        <v>0</v>
      </c>
      <c r="BB755" s="20">
        <f t="shared" si="325"/>
        <v>0</v>
      </c>
      <c r="BC755" s="20">
        <f t="shared" si="326"/>
        <v>0</v>
      </c>
      <c r="BD755" s="941"/>
      <c r="BE755" s="941"/>
      <c r="BF755" s="941"/>
      <c r="BG755" s="941"/>
      <c r="BH755" s="20"/>
      <c r="BI755" s="941"/>
      <c r="BJ755" s="20"/>
      <c r="BK755" s="941"/>
      <c r="BL755" s="20"/>
      <c r="BM755" s="20"/>
      <c r="BN755" s="20"/>
      <c r="BO755" s="20"/>
      <c r="BP755" s="20"/>
      <c r="BQ755" s="20"/>
      <c r="BR755" s="20"/>
      <c r="BS755" s="1005"/>
      <c r="BT755" s="1005"/>
      <c r="BU755" s="1005"/>
      <c r="BV755" s="1005"/>
      <c r="BW755" s="1005"/>
      <c r="BX755" s="1005"/>
      <c r="BY755" s="1008"/>
      <c r="CA755" s="365" t="b">
        <f t="shared" si="327"/>
        <v>0</v>
      </c>
      <c r="CB755" s="365" t="b">
        <f t="shared" si="328"/>
        <v>0</v>
      </c>
      <c r="CC755" s="365">
        <f t="shared" si="329"/>
        <v>0</v>
      </c>
      <c r="CD755" s="365" t="b">
        <f t="shared" si="330"/>
        <v>0</v>
      </c>
      <c r="CE755" s="365" t="b">
        <f t="shared" si="331"/>
        <v>0</v>
      </c>
      <c r="CF755" s="365" t="b">
        <f t="shared" si="332"/>
        <v>0</v>
      </c>
      <c r="CG755" s="365" t="b">
        <f t="shared" si="333"/>
        <v>0</v>
      </c>
      <c r="CH755" s="365" t="b">
        <f t="shared" si="334"/>
        <v>0</v>
      </c>
      <c r="CI755" s="72" t="b">
        <f t="shared" si="335"/>
        <v>0</v>
      </c>
      <c r="CJ755" s="72" t="b">
        <f t="shared" si="336"/>
        <v>0</v>
      </c>
      <c r="CK755" s="72">
        <f t="shared" si="337"/>
        <v>0</v>
      </c>
      <c r="CL755" s="72">
        <f t="shared" si="338"/>
        <v>0</v>
      </c>
      <c r="CM755" s="72" t="b">
        <f t="shared" si="339"/>
        <v>0</v>
      </c>
      <c r="CN755" s="72" t="b">
        <f t="shared" si="340"/>
        <v>0</v>
      </c>
      <c r="CP755" s="13">
        <f t="shared" si="341"/>
        <v>0</v>
      </c>
      <c r="CQ755" s="13" t="b">
        <f t="shared" si="342"/>
        <v>0</v>
      </c>
      <c r="CR755" s="13" t="b">
        <f t="shared" si="343"/>
        <v>0</v>
      </c>
      <c r="CS755" s="13" t="b">
        <f t="shared" si="349"/>
        <v>0</v>
      </c>
      <c r="CT755" s="13" t="b">
        <f t="shared" si="348"/>
        <v>0</v>
      </c>
      <c r="CU755" s="13" t="b">
        <f t="shared" si="350"/>
        <v>0</v>
      </c>
      <c r="CV755" s="13" t="b">
        <f t="shared" si="344"/>
        <v>0</v>
      </c>
      <c r="CW755" s="13" t="b">
        <f t="shared" si="345"/>
        <v>0</v>
      </c>
      <c r="CX755" s="13" t="b">
        <f t="shared" si="346"/>
        <v>0</v>
      </c>
      <c r="CY755" s="13" t="b">
        <f t="shared" si="347"/>
        <v>0</v>
      </c>
    </row>
    <row r="756" spans="1:103" ht="15" thickBot="1">
      <c r="A756" s="932"/>
      <c r="B756" s="941"/>
      <c r="C756" s="941"/>
      <c r="D756" s="941"/>
      <c r="E756" s="941"/>
      <c r="F756" s="941"/>
      <c r="G756" s="941"/>
      <c r="H756" s="941"/>
      <c r="I756" s="941"/>
      <c r="J756" s="941"/>
      <c r="K756" s="941"/>
      <c r="L756" s="941"/>
      <c r="M756" s="941"/>
      <c r="N756" s="941"/>
      <c r="O756" s="175"/>
      <c r="P756" s="941"/>
      <c r="Q756" s="941"/>
      <c r="R756" s="941"/>
      <c r="S756" s="941"/>
      <c r="T756" s="941"/>
      <c r="U756" s="941"/>
      <c r="V756" s="941"/>
      <c r="W756" s="20"/>
      <c r="X756" s="20"/>
      <c r="Y756" s="20"/>
      <c r="Z756" s="20"/>
      <c r="AA756" s="20" t="s">
        <v>38</v>
      </c>
      <c r="AB756" s="22"/>
      <c r="AC756" s="22"/>
      <c r="AD756" s="20"/>
      <c r="AE756" s="941"/>
      <c r="AF756" s="334">
        <f t="shared" si="322"/>
        <v>0</v>
      </c>
      <c r="AG756" s="272">
        <f>IF(R756="kompletna",Q756*J756*0.0036*'lista, wskaźniki'!$F$13, IF(R756="częściowa",Q756*J756*0.0036*'lista, wskaźniki'!$F$14, IF(R756="brak",Q756*J756*0.0036*'lista, wskaźniki'!$F$15,)))</f>
        <v>0</v>
      </c>
      <c r="AH756" s="334">
        <f>IF(Y756="inne",K756*'lista, wskaźniki'!$E$35,IF(Y756="to samo źródło",0,IF(Y756=0,0)))</f>
        <v>0</v>
      </c>
      <c r="AI756" s="334">
        <f>IF(AA756="gaz z sieci",AC756*'lista, wskaźniki'!$D$21)</f>
        <v>0</v>
      </c>
      <c r="AJ756" s="272">
        <f>IF(AA756="węgiel",AB756*'lista, wskaźniki'!$D$20, IF('Sektor mieszkaniowy'!AA756="drewno",'Sektor mieszkaniowy'!AB756*'lista, wskaźniki'!$D$22,IF('Sektor mieszkaniowy'!AA756="pellet",AB756*'lista, wskaźniki'!$D$23,IF('Sektor mieszkaniowy'!AA756="gaz z sieci",AB756*'lista, wskaźniki'!$D$21,IF('Sektor mieszkaniowy'!AA756="olej opałowy",'Sektor mieszkaniowy'!AB756*'lista, wskaźniki'!$D$24)))))</f>
        <v>0</v>
      </c>
      <c r="AK756" s="1002"/>
      <c r="AL756" s="941"/>
      <c r="AM756" s="20">
        <f>IF(AA756="węgiel",AF756*1/3.6*'lista, wskaźniki'!$F$20,IF(AA756="drewno",AF756*1/3.6*'lista, wskaźniki'!$F$22,IF(AA756="pellet",AF756*1/3.6*'lista, wskaźniki'!$F$23,IF(AA756="gaz z sieci",AF756*1/3.6*'lista, wskaźniki'!$F$21,IF(AA756="olej opałowy",AF756*1/3.6*'lista, wskaźniki'!$F$24,0)))))</f>
        <v>0</v>
      </c>
      <c r="AN756" s="20">
        <f>IF(AA756="węgiel",AF756*'lista, wskaźniki'!$E$42,IF(AA756="drewno",AF756*'lista, wskaźniki'!$G$42,IF(AA756="pellet",AF756*'lista, wskaźniki'!$H$42,IF(AA756="gaz z sieci",AF756*'lista, wskaźniki'!$F$42,IF(AA756="olej opałowy",AF756*'lista, wskaźniki'!$I$42,0)))))</f>
        <v>0</v>
      </c>
      <c r="AO756" s="20">
        <f>IF(AA756="węgiel",AF756*'lista, wskaźniki'!$E$43,IF(AA756="drewno",AF756*'lista, wskaźniki'!$G$43,IF(AA756="pellet",AF756*'lista, wskaźniki'!$H$43,IF(AA756="gaz z sieci",AF756*'lista, wskaźniki'!$F$43,IF(AA756="olej opałowy",AF756*'lista, wskaźniki'!$I$43,0)))))</f>
        <v>0</v>
      </c>
      <c r="AP756" s="20">
        <f>IF(AA756="węgiel",AF756*'lista, wskaźniki'!$E$44,IF(AA756="drewno",AF756*'lista, wskaźniki'!$G$44,IF(AA756="pellet",AF756*'lista, wskaźniki'!$H$44,IF(AA756="gaz z sieci",AF756*'lista, wskaźniki'!$F$44,IF(AA756="olej opałowy",AF756*'lista, wskaźniki'!$I$44,0)))))</f>
        <v>0</v>
      </c>
      <c r="AQ756" s="20" t="b">
        <f>IF(Z756="gaz",AH756*1/3.6*'lista, wskaźniki'!$F$21,IF(Z756="energia elektryczna",AH756*1/3.6*'lista, wskaźniki'!$F$26))</f>
        <v>0</v>
      </c>
      <c r="AR756" s="20" t="b">
        <f>IF(Z756="gaz",AH756*'lista, wskaźniki'!$F$42,IF(Z756="energia elektryczna",AH756*0))</f>
        <v>0</v>
      </c>
      <c r="AS756" s="20" t="b">
        <f>IF(Z756="gaz",AH756*'lista, wskaźniki'!$F$43,IF(Z756="energia elektryczna",AH756*0))</f>
        <v>0</v>
      </c>
      <c r="AT756" s="20" t="b">
        <f>IF(Z756="gaz",AH756*'lista, wskaźniki'!$F$44,IF(Z756="energia elektryczna",AH756*0))</f>
        <v>0</v>
      </c>
      <c r="AU756" s="20">
        <f>AI756*1/3.6*'lista, wskaźniki'!$F$21</f>
        <v>0</v>
      </c>
      <c r="AV756" s="20">
        <f>AI756*'lista, wskaźniki'!$F$42</f>
        <v>0</v>
      </c>
      <c r="AW756" s="20">
        <f>AI756*'lista, wskaźniki'!$F$43</f>
        <v>0</v>
      </c>
      <c r="AX756" s="20">
        <f>AI756*'lista, wskaźniki'!$F$44</f>
        <v>0</v>
      </c>
      <c r="AY756" s="20">
        <f>AK756*'lista, wskaźniki'!$F$26</f>
        <v>0</v>
      </c>
      <c r="AZ756" s="20">
        <f t="shared" si="323"/>
        <v>0</v>
      </c>
      <c r="BA756" s="20">
        <f t="shared" si="324"/>
        <v>0</v>
      </c>
      <c r="BB756" s="20">
        <f t="shared" si="325"/>
        <v>0</v>
      </c>
      <c r="BC756" s="20">
        <f t="shared" si="326"/>
        <v>0</v>
      </c>
      <c r="BD756" s="941"/>
      <c r="BE756" s="941"/>
      <c r="BF756" s="941"/>
      <c r="BG756" s="941"/>
      <c r="BH756" s="20"/>
      <c r="BI756" s="941"/>
      <c r="BJ756" s="20"/>
      <c r="BK756" s="941"/>
      <c r="BL756" s="20"/>
      <c r="BM756" s="20"/>
      <c r="BN756" s="20"/>
      <c r="BO756" s="20"/>
      <c r="BP756" s="20"/>
      <c r="BQ756" s="20"/>
      <c r="BR756" s="20"/>
      <c r="BS756" s="1005"/>
      <c r="BT756" s="1005"/>
      <c r="BU756" s="1005"/>
      <c r="BV756" s="1005"/>
      <c r="BW756" s="1005"/>
      <c r="BX756" s="1005"/>
      <c r="BY756" s="1008"/>
      <c r="CA756" s="365" t="b">
        <f t="shared" si="327"/>
        <v>0</v>
      </c>
      <c r="CB756" s="365" t="b">
        <f t="shared" si="328"/>
        <v>0</v>
      </c>
      <c r="CC756" s="365" t="b">
        <f t="shared" si="329"/>
        <v>0</v>
      </c>
      <c r="CD756" s="365">
        <f t="shared" si="330"/>
        <v>0</v>
      </c>
      <c r="CE756" s="365" t="b">
        <f t="shared" si="331"/>
        <v>0</v>
      </c>
      <c r="CF756" s="365" t="b">
        <f t="shared" si="332"/>
        <v>0</v>
      </c>
      <c r="CG756" s="365" t="b">
        <f t="shared" si="333"/>
        <v>0</v>
      </c>
      <c r="CH756" s="365">
        <f t="shared" si="334"/>
        <v>0</v>
      </c>
      <c r="CI756" s="72" t="b">
        <f t="shared" si="335"/>
        <v>0</v>
      </c>
      <c r="CJ756" s="72" t="b">
        <f t="shared" si="336"/>
        <v>0</v>
      </c>
      <c r="CK756" s="72" t="b">
        <f t="shared" si="337"/>
        <v>0</v>
      </c>
      <c r="CL756" s="72">
        <f t="shared" si="338"/>
        <v>0</v>
      </c>
      <c r="CM756" s="72" t="b">
        <f t="shared" si="339"/>
        <v>0</v>
      </c>
      <c r="CN756" s="72" t="b">
        <f t="shared" si="340"/>
        <v>0</v>
      </c>
      <c r="CP756" s="13">
        <f t="shared" si="341"/>
        <v>0</v>
      </c>
      <c r="CQ756" s="13" t="b">
        <f t="shared" si="342"/>
        <v>0</v>
      </c>
      <c r="CR756" s="13" t="b">
        <f t="shared" si="343"/>
        <v>0</v>
      </c>
      <c r="CS756" s="13" t="b">
        <f t="shared" si="349"/>
        <v>0</v>
      </c>
      <c r="CT756" s="13" t="b">
        <f t="shared" si="348"/>
        <v>0</v>
      </c>
      <c r="CU756" s="13" t="b">
        <f t="shared" si="350"/>
        <v>0</v>
      </c>
      <c r="CV756" s="13" t="b">
        <f t="shared" si="344"/>
        <v>0</v>
      </c>
      <c r="CW756" s="13" t="b">
        <f t="shared" si="345"/>
        <v>0</v>
      </c>
      <c r="CX756" s="13" t="b">
        <f t="shared" si="346"/>
        <v>0</v>
      </c>
      <c r="CY756" s="13" t="b">
        <f t="shared" si="347"/>
        <v>0</v>
      </c>
    </row>
    <row r="757" spans="1:103" ht="15" thickBot="1">
      <c r="A757" s="933"/>
      <c r="B757" s="942"/>
      <c r="C757" s="942"/>
      <c r="D757" s="942"/>
      <c r="E757" s="942"/>
      <c r="F757" s="942"/>
      <c r="G757" s="942"/>
      <c r="H757" s="942"/>
      <c r="I757" s="942"/>
      <c r="J757" s="942"/>
      <c r="K757" s="942"/>
      <c r="L757" s="942"/>
      <c r="M757" s="942"/>
      <c r="N757" s="942"/>
      <c r="O757" s="176"/>
      <c r="P757" s="942"/>
      <c r="Q757" s="942"/>
      <c r="R757" s="942"/>
      <c r="S757" s="942"/>
      <c r="T757" s="942"/>
      <c r="U757" s="942"/>
      <c r="V757" s="942"/>
      <c r="W757" s="21"/>
      <c r="X757" s="21"/>
      <c r="Y757" s="21"/>
      <c r="Z757" s="21"/>
      <c r="AA757" s="21" t="s">
        <v>37</v>
      </c>
      <c r="AB757" s="55"/>
      <c r="AC757" s="55"/>
      <c r="AD757" s="21"/>
      <c r="AE757" s="942"/>
      <c r="AF757" s="334">
        <f t="shared" si="322"/>
        <v>0</v>
      </c>
      <c r="AG757" s="272">
        <f>IF(R757="kompletna",Q757*J757*0.0036*'lista, wskaźniki'!$F$13, IF(R757="częściowa",Q757*J757*0.0036*'lista, wskaźniki'!$F$14, IF(R757="brak",Q757*J757*0.0036*'lista, wskaźniki'!$F$15,)))</f>
        <v>0</v>
      </c>
      <c r="AH757" s="334">
        <f>IF(Y757="inne",K757*'lista, wskaźniki'!$E$35,IF(Y757="to samo źródło",0,IF(Y757=0,0)))</f>
        <v>0</v>
      </c>
      <c r="AI757" s="334" t="b">
        <f>IF(AA757="gaz z sieci",AC757*'lista, wskaźniki'!$D$21)</f>
        <v>0</v>
      </c>
      <c r="AJ757" s="272">
        <f>IF(AA757="węgiel",AB757*'lista, wskaźniki'!$D$20, IF('Sektor mieszkaniowy'!AA757="drewno",'Sektor mieszkaniowy'!AB757*'lista, wskaźniki'!$D$22,IF('Sektor mieszkaniowy'!AA757="pellet",AB757*'lista, wskaźniki'!$D$23,IF('Sektor mieszkaniowy'!AA757="gaz z sieci",AB757*'lista, wskaźniki'!$D$21,IF('Sektor mieszkaniowy'!AA757="olej opałowy",'Sektor mieszkaniowy'!AB757*'lista, wskaźniki'!$D$24)))))</f>
        <v>0</v>
      </c>
      <c r="AK757" s="1003"/>
      <c r="AL757" s="942"/>
      <c r="AM757" s="20">
        <f>IF(AA757="węgiel",AF757*1/3.6*'lista, wskaźniki'!$F$20,IF(AA757="drewno",AF757*1/3.6*'lista, wskaźniki'!$F$22,IF(AA757="pellet",AF757*1/3.6*'lista, wskaźniki'!$F$23,IF(AA757="gaz z sieci",AF757*1/3.6*'lista, wskaźniki'!$F$21,IF(AA757="olej opałowy",AF757*1/3.6*'lista, wskaźniki'!$F$24,0)))))</f>
        <v>0</v>
      </c>
      <c r="AN757" s="20">
        <f>IF(AA757="węgiel",AF757*'lista, wskaźniki'!$E$42,IF(AA757="drewno",AF757*'lista, wskaźniki'!$G$42,IF(AA757="pellet",AF757*'lista, wskaźniki'!$H$42,IF(AA757="gaz z sieci",AF757*'lista, wskaźniki'!$F$42,IF(AA757="olej opałowy",AF757*'lista, wskaźniki'!$I$42,0)))))</f>
        <v>0</v>
      </c>
      <c r="AO757" s="20">
        <f>IF(AA757="węgiel",AF757*'lista, wskaźniki'!$E$43,IF(AA757="drewno",AF757*'lista, wskaźniki'!$G$43,IF(AA757="pellet",AF757*'lista, wskaźniki'!$H$43,IF(AA757="gaz z sieci",AF757*'lista, wskaźniki'!$F$43,IF(AA757="olej opałowy",AF757*'lista, wskaźniki'!$I$43,0)))))</f>
        <v>0</v>
      </c>
      <c r="AP757" s="20">
        <f>IF(AA757="węgiel",AF757*'lista, wskaźniki'!$E$44,IF(AA757="drewno",AF757*'lista, wskaźniki'!$G$44,IF(AA757="pellet",AF757*'lista, wskaźniki'!$H$44,IF(AA757="gaz z sieci",AF757*'lista, wskaźniki'!$F$44,IF(AA757="olej opałowy",AF757*'lista, wskaźniki'!$I$44,0)))))</f>
        <v>0</v>
      </c>
      <c r="AQ757" s="20" t="b">
        <f>IF(Z757="gaz",AH757*1/3.6*'lista, wskaźniki'!$F$21,IF(Z757="energia elektryczna",AH757*1/3.6*'lista, wskaźniki'!$F$26))</f>
        <v>0</v>
      </c>
      <c r="AR757" s="20" t="b">
        <f>IF(Z757="gaz",AH757*'lista, wskaźniki'!$F$42,IF(Z757="energia elektryczna",AH757*0))</f>
        <v>0</v>
      </c>
      <c r="AS757" s="20" t="b">
        <f>IF(Z757="gaz",AH757*'lista, wskaźniki'!$F$43,IF(Z757="energia elektryczna",AH757*0))</f>
        <v>0</v>
      </c>
      <c r="AT757" s="20" t="b">
        <f>IF(Z757="gaz",AH757*'lista, wskaźniki'!$F$44,IF(Z757="energia elektryczna",AH757*0))</f>
        <v>0</v>
      </c>
      <c r="AU757" s="20">
        <f>AI757*1/3.6*'lista, wskaźniki'!$F$21</f>
        <v>0</v>
      </c>
      <c r="AV757" s="20">
        <f>AI757*'lista, wskaźniki'!$F$42</f>
        <v>0</v>
      </c>
      <c r="AW757" s="20">
        <f>AI757*'lista, wskaźniki'!$F$43</f>
        <v>0</v>
      </c>
      <c r="AX757" s="20">
        <f>AI757*'lista, wskaźniki'!$F$44</f>
        <v>0</v>
      </c>
      <c r="AY757" s="20">
        <f>AK757*'lista, wskaźniki'!$F$26</f>
        <v>0</v>
      </c>
      <c r="AZ757" s="20">
        <f t="shared" si="323"/>
        <v>0</v>
      </c>
      <c r="BA757" s="20">
        <f t="shared" si="324"/>
        <v>0</v>
      </c>
      <c r="BB757" s="20">
        <f t="shared" si="325"/>
        <v>0</v>
      </c>
      <c r="BC757" s="20">
        <f t="shared" si="326"/>
        <v>0</v>
      </c>
      <c r="BD757" s="942"/>
      <c r="BE757" s="942"/>
      <c r="BF757" s="942"/>
      <c r="BG757" s="942"/>
      <c r="BH757" s="21"/>
      <c r="BI757" s="942"/>
      <c r="BJ757" s="21"/>
      <c r="BK757" s="942"/>
      <c r="BL757" s="21"/>
      <c r="BM757" s="21"/>
      <c r="BN757" s="21"/>
      <c r="BO757" s="21"/>
      <c r="BP757" s="21"/>
      <c r="BQ757" s="21"/>
      <c r="BR757" s="21"/>
      <c r="BS757" s="1006"/>
      <c r="BT757" s="1006"/>
      <c r="BU757" s="1006"/>
      <c r="BV757" s="1006"/>
      <c r="BW757" s="1006"/>
      <c r="BX757" s="1006"/>
      <c r="BY757" s="1009"/>
      <c r="CA757" s="365" t="b">
        <f t="shared" si="327"/>
        <v>0</v>
      </c>
      <c r="CB757" s="365" t="b">
        <f t="shared" si="328"/>
        <v>0</v>
      </c>
      <c r="CC757" s="365" t="b">
        <f t="shared" si="329"/>
        <v>0</v>
      </c>
      <c r="CD757" s="365" t="b">
        <f t="shared" si="330"/>
        <v>0</v>
      </c>
      <c r="CE757" s="365">
        <f t="shared" si="331"/>
        <v>0</v>
      </c>
      <c r="CF757" s="365" t="b">
        <f t="shared" si="332"/>
        <v>0</v>
      </c>
      <c r="CG757" s="365" t="b">
        <f t="shared" si="333"/>
        <v>0</v>
      </c>
      <c r="CH757" s="365" t="b">
        <f t="shared" si="334"/>
        <v>0</v>
      </c>
      <c r="CI757" s="72" t="b">
        <f t="shared" si="335"/>
        <v>0</v>
      </c>
      <c r="CJ757" s="72" t="b">
        <f t="shared" si="336"/>
        <v>0</v>
      </c>
      <c r="CK757" s="72" t="b">
        <f t="shared" si="337"/>
        <v>0</v>
      </c>
      <c r="CL757" s="72">
        <f t="shared" si="338"/>
        <v>0</v>
      </c>
      <c r="CM757" s="72">
        <f t="shared" si="339"/>
        <v>0</v>
      </c>
      <c r="CN757" s="72" t="b">
        <f t="shared" si="340"/>
        <v>0</v>
      </c>
      <c r="CP757" s="13">
        <f t="shared" si="341"/>
        <v>0</v>
      </c>
      <c r="CQ757" s="13" t="b">
        <f t="shared" si="342"/>
        <v>0</v>
      </c>
      <c r="CR757" s="13" t="b">
        <f t="shared" si="343"/>
        <v>0</v>
      </c>
      <c r="CS757" s="13" t="b">
        <f t="shared" si="349"/>
        <v>0</v>
      </c>
      <c r="CT757" s="13" t="b">
        <f t="shared" si="348"/>
        <v>0</v>
      </c>
      <c r="CU757" s="13" t="b">
        <f t="shared" si="350"/>
        <v>0</v>
      </c>
      <c r="CV757" s="13" t="b">
        <f t="shared" si="344"/>
        <v>0</v>
      </c>
      <c r="CW757" s="13" t="b">
        <f t="shared" si="345"/>
        <v>0</v>
      </c>
      <c r="CX757" s="13" t="b">
        <f t="shared" si="346"/>
        <v>0</v>
      </c>
      <c r="CY757" s="13" t="b">
        <f t="shared" si="347"/>
        <v>0</v>
      </c>
    </row>
    <row r="758" spans="1:103" ht="15" thickBot="1">
      <c r="A758" s="931">
        <v>152</v>
      </c>
      <c r="B758" s="940" t="s">
        <v>239</v>
      </c>
      <c r="C758" s="940"/>
      <c r="D758" s="940" t="s">
        <v>1</v>
      </c>
      <c r="E758" s="940" t="s">
        <v>5</v>
      </c>
      <c r="F758" s="940">
        <v>2</v>
      </c>
      <c r="G758" s="940"/>
      <c r="H758" s="940"/>
      <c r="I758" s="940" t="s">
        <v>10</v>
      </c>
      <c r="J758" s="940"/>
      <c r="K758" s="940"/>
      <c r="L758" s="940" t="s">
        <v>17</v>
      </c>
      <c r="M758" s="940"/>
      <c r="N758" s="940" t="s">
        <v>17</v>
      </c>
      <c r="O758" s="174"/>
      <c r="P758" s="940" t="s">
        <v>17</v>
      </c>
      <c r="Q758" s="940">
        <f>IF(I758="&lt;1966",'lista, wskaźniki'!$G$4,IF(I758="1967-1985",'lista, wskaźniki'!$G$5,IF(I758="1986-1992",'lista, wskaźniki'!$G$6,IF(I758="1993-1996",'lista, wskaźniki'!$G$7,IF(I758="&gt;1997",'lista, wskaźniki'!$G$8,IF(I758=0,'lista, wskaźniki'!$G$4))))))</f>
        <v>290</v>
      </c>
      <c r="R758" s="940" t="s">
        <v>25</v>
      </c>
      <c r="S758" s="940" t="s">
        <v>31</v>
      </c>
      <c r="T758" s="940"/>
      <c r="U758" s="940"/>
      <c r="V758" s="940"/>
      <c r="W758" s="20" t="s">
        <v>36</v>
      </c>
      <c r="X758" s="19" t="s">
        <v>39</v>
      </c>
      <c r="Y758" s="19" t="s">
        <v>42</v>
      </c>
      <c r="Z758" s="19"/>
      <c r="AA758" s="19" t="s">
        <v>35</v>
      </c>
      <c r="AB758" s="54"/>
      <c r="AC758" s="54"/>
      <c r="AD758" s="19"/>
      <c r="AE758" s="940"/>
      <c r="AF758" s="334">
        <f t="shared" ref="AF758:AF821" si="351">IF(AG758&gt;0,(AJ758+AG758)/2,AJ758)</f>
        <v>0</v>
      </c>
      <c r="AG758" s="272">
        <f>IF(R758="kompletna",Q758*J758*0.0036*'lista, wskaźniki'!$F$13, IF(R758="częściowa",Q758*J758*0.0036*'lista, wskaźniki'!$F$14, IF(R758="brak",Q758*J758*0.0036*'lista, wskaźniki'!$F$15,)))</f>
        <v>0</v>
      </c>
      <c r="AH758" s="334">
        <f>IF(Y758="inne",K758*'lista, wskaźniki'!$E$35,IF(Y758="to samo źródło",0,IF(Y758=0,0)))</f>
        <v>0</v>
      </c>
      <c r="AI758" s="334" t="b">
        <f>IF(AA758="gaz z sieci",AC758*'lista, wskaźniki'!$D$21)</f>
        <v>0</v>
      </c>
      <c r="AJ758" s="272">
        <f>IF(AA758="węgiel",AB758*'lista, wskaźniki'!$D$20, IF('Sektor mieszkaniowy'!AA758="drewno",'Sektor mieszkaniowy'!AB758*'lista, wskaźniki'!$D$22,IF('Sektor mieszkaniowy'!AA758="pellet",AB758*'lista, wskaźniki'!$D$23,IF('Sektor mieszkaniowy'!AA758="gaz z sieci",AB758*'lista, wskaźniki'!$D$21,IF('Sektor mieszkaniowy'!AA758="olej opałowy",'Sektor mieszkaniowy'!AB758*'lista, wskaźniki'!$D$24)))))</f>
        <v>0</v>
      </c>
      <c r="AK758" s="1001"/>
      <c r="AL758" s="940"/>
      <c r="AM758" s="20">
        <f>IF(AA758="węgiel",AF758*1/3.6*'lista, wskaźniki'!$F$20,IF(AA758="drewno",AF758*1/3.6*'lista, wskaźniki'!$F$22,IF(AA758="pellet",AF758*1/3.6*'lista, wskaźniki'!$F$23,IF(AA758="gaz z sieci",AF758*1/3.6*'lista, wskaźniki'!$F$21,IF(AA758="olej opałowy",AF758*1/3.6*'lista, wskaźniki'!$F$24,0)))))</f>
        <v>0</v>
      </c>
      <c r="AN758" s="20">
        <f>IF(AA758="węgiel",AF758*'lista, wskaźniki'!$E$42,IF(AA758="drewno",AF758*'lista, wskaźniki'!$G$42,IF(AA758="pellet",AF758*'lista, wskaźniki'!$H$42,IF(AA758="gaz z sieci",AF758*'lista, wskaźniki'!$F$42,IF(AA758="olej opałowy",AF758*'lista, wskaźniki'!$I$42,0)))))</f>
        <v>0</v>
      </c>
      <c r="AO758" s="20">
        <f>IF(AA758="węgiel",AF758*'lista, wskaźniki'!$E$43,IF(AA758="drewno",AF758*'lista, wskaźniki'!$G$43,IF(AA758="pellet",AF758*'lista, wskaźniki'!$H$43,IF(AA758="gaz z sieci",AF758*'lista, wskaźniki'!$F$43,IF(AA758="olej opałowy",AF758*'lista, wskaźniki'!$I$43,0)))))</f>
        <v>0</v>
      </c>
      <c r="AP758" s="20">
        <f>IF(AA758="węgiel",AF758*'lista, wskaźniki'!$E$44,IF(AA758="drewno",AF758*'lista, wskaźniki'!$G$44,IF(AA758="pellet",AF758*'lista, wskaźniki'!$H$44,IF(AA758="gaz z sieci",AF758*'lista, wskaźniki'!$F$44,IF(AA758="olej opałowy",AF758*'lista, wskaźniki'!$I$44,0)))))</f>
        <v>0</v>
      </c>
      <c r="AQ758" s="20" t="b">
        <f>IF(Z758="gaz",AH758*1/3.6*'lista, wskaźniki'!$F$21,IF(Z758="energia elektryczna",AH758*1/3.6*'lista, wskaźniki'!$F$26))</f>
        <v>0</v>
      </c>
      <c r="AR758" s="20" t="b">
        <f>IF(Z758="gaz",AH758*'lista, wskaźniki'!$F$42,IF(Z758="energia elektryczna",AH758*0))</f>
        <v>0</v>
      </c>
      <c r="AS758" s="20" t="b">
        <f>IF(Z758="gaz",AH758*'lista, wskaźniki'!$F$43,IF(Z758="energia elektryczna",AH758*0))</f>
        <v>0</v>
      </c>
      <c r="AT758" s="20" t="b">
        <f>IF(Z758="gaz",AH758*'lista, wskaźniki'!$F$44,IF(Z758="energia elektryczna",AH758*0))</f>
        <v>0</v>
      </c>
      <c r="AU758" s="20">
        <f>AI758*1/3.6*'lista, wskaźniki'!$F$21</f>
        <v>0</v>
      </c>
      <c r="AV758" s="20">
        <f>AI758*'lista, wskaźniki'!$F$42</f>
        <v>0</v>
      </c>
      <c r="AW758" s="20">
        <f>AI758*'lista, wskaźniki'!$F$43</f>
        <v>0</v>
      </c>
      <c r="AX758" s="20">
        <f>AI758*'lista, wskaźniki'!$F$44</f>
        <v>0</v>
      </c>
      <c r="AY758" s="20">
        <f>AK758*'lista, wskaźniki'!$F$26</f>
        <v>0</v>
      </c>
      <c r="AZ758" s="20">
        <f t="shared" si="323"/>
        <v>0</v>
      </c>
      <c r="BA758" s="20">
        <f t="shared" si="324"/>
        <v>0</v>
      </c>
      <c r="BB758" s="20">
        <f t="shared" si="325"/>
        <v>0</v>
      </c>
      <c r="BC758" s="20">
        <f t="shared" si="326"/>
        <v>0</v>
      </c>
      <c r="BD758" s="940" t="s">
        <v>16</v>
      </c>
      <c r="BE758" s="940" t="s">
        <v>16</v>
      </c>
      <c r="BF758" s="940" t="s">
        <v>16</v>
      </c>
      <c r="BG758" s="940" t="s">
        <v>17</v>
      </c>
      <c r="BH758" s="19"/>
      <c r="BI758" s="940" t="s">
        <v>16</v>
      </c>
      <c r="BJ758" s="19" t="s">
        <v>46</v>
      </c>
      <c r="BK758" s="940" t="s">
        <v>17</v>
      </c>
      <c r="BL758" s="19"/>
      <c r="BM758" s="19"/>
      <c r="BN758" s="19"/>
      <c r="BO758" s="19" t="s">
        <v>17</v>
      </c>
      <c r="BP758" s="19"/>
      <c r="BQ758" s="19"/>
      <c r="BR758" s="19"/>
      <c r="BS758" s="1004"/>
      <c r="BT758" s="1004"/>
      <c r="BU758" s="1004"/>
      <c r="BV758" s="1004"/>
      <c r="BW758" s="1004"/>
      <c r="BX758" s="1004"/>
      <c r="BY758" s="1007"/>
      <c r="CA758" s="365">
        <f t="shared" si="327"/>
        <v>0</v>
      </c>
      <c r="CB758" s="365" t="b">
        <f t="shared" si="328"/>
        <v>0</v>
      </c>
      <c r="CC758" s="365" t="b">
        <f t="shared" si="329"/>
        <v>0</v>
      </c>
      <c r="CD758" s="365" t="b">
        <f t="shared" si="330"/>
        <v>0</v>
      </c>
      <c r="CE758" s="365" t="b">
        <f t="shared" si="331"/>
        <v>0</v>
      </c>
      <c r="CF758" s="365" t="b">
        <f t="shared" si="332"/>
        <v>0</v>
      </c>
      <c r="CG758" s="365" t="b">
        <f t="shared" si="333"/>
        <v>0</v>
      </c>
      <c r="CH758" s="365" t="b">
        <f t="shared" si="334"/>
        <v>0</v>
      </c>
      <c r="CI758" s="72">
        <f t="shared" si="335"/>
        <v>0</v>
      </c>
      <c r="CJ758" s="72" t="b">
        <f t="shared" si="336"/>
        <v>0</v>
      </c>
      <c r="CK758" s="72" t="b">
        <f t="shared" si="337"/>
        <v>0</v>
      </c>
      <c r="CL758" s="72">
        <f t="shared" si="338"/>
        <v>0</v>
      </c>
      <c r="CM758" s="72" t="b">
        <f t="shared" si="339"/>
        <v>0</v>
      </c>
      <c r="CN758" s="72" t="b">
        <f t="shared" si="340"/>
        <v>0</v>
      </c>
      <c r="CP758" s="13">
        <f t="shared" si="341"/>
        <v>0</v>
      </c>
      <c r="CQ758" s="13">
        <f t="shared" si="342"/>
        <v>0</v>
      </c>
      <c r="CR758" s="13" t="b">
        <f t="shared" si="343"/>
        <v>0</v>
      </c>
      <c r="CS758" s="13">
        <f t="shared" si="349"/>
        <v>0</v>
      </c>
      <c r="CT758" s="13" t="b">
        <f t="shared" si="348"/>
        <v>0</v>
      </c>
      <c r="CU758" s="13">
        <f t="shared" si="350"/>
        <v>0</v>
      </c>
      <c r="CV758" s="13" t="b">
        <f t="shared" si="344"/>
        <v>0</v>
      </c>
      <c r="CW758" s="13">
        <f t="shared" si="345"/>
        <v>0</v>
      </c>
      <c r="CX758" s="13" t="b">
        <f t="shared" si="346"/>
        <v>0</v>
      </c>
      <c r="CY758" s="13">
        <f t="shared" si="347"/>
        <v>0</v>
      </c>
    </row>
    <row r="759" spans="1:103" ht="15" thickBot="1">
      <c r="A759" s="932"/>
      <c r="B759" s="941"/>
      <c r="C759" s="941"/>
      <c r="D759" s="941"/>
      <c r="E759" s="941"/>
      <c r="F759" s="941"/>
      <c r="G759" s="941"/>
      <c r="H759" s="941"/>
      <c r="I759" s="941"/>
      <c r="J759" s="941"/>
      <c r="K759" s="941"/>
      <c r="L759" s="941"/>
      <c r="M759" s="941"/>
      <c r="N759" s="941"/>
      <c r="O759" s="175"/>
      <c r="P759" s="941"/>
      <c r="Q759" s="941"/>
      <c r="R759" s="941"/>
      <c r="S759" s="941"/>
      <c r="T759" s="941"/>
      <c r="U759" s="941"/>
      <c r="V759" s="941"/>
      <c r="W759" s="20"/>
      <c r="X759" s="20"/>
      <c r="Y759" s="20"/>
      <c r="Z759" s="20"/>
      <c r="AA759" s="20" t="s">
        <v>36</v>
      </c>
      <c r="AB759" s="22">
        <f>ROUND(AD759/'lista, wskaźniki'!$A$133,0)</f>
        <v>2</v>
      </c>
      <c r="AC759" s="22"/>
      <c r="AD759" s="20">
        <v>700</v>
      </c>
      <c r="AE759" s="941"/>
      <c r="AF759" s="334">
        <f t="shared" si="351"/>
        <v>31.2</v>
      </c>
      <c r="AG759" s="272">
        <f>IF(R759="kompletna",Q759*J759*0.0036*'lista, wskaźniki'!$F$13, IF(R759="częściowa",Q759*J759*0.0036*'lista, wskaźniki'!$F$14, IF(R759="brak",Q759*J759*0.0036*'lista, wskaźniki'!$F$15,)))</f>
        <v>0</v>
      </c>
      <c r="AH759" s="334">
        <f>IF(Y759="inne",K759*'lista, wskaźniki'!$E$35,IF(Y759="to samo źródło",0,IF(Y759=0,0)))</f>
        <v>0</v>
      </c>
      <c r="AI759" s="334" t="b">
        <f>IF(AA759="gaz z sieci",AC759*'lista, wskaźniki'!$D$21)</f>
        <v>0</v>
      </c>
      <c r="AJ759" s="272">
        <f>IF(AA759="węgiel",AB759*'lista, wskaźniki'!$D$20, IF('Sektor mieszkaniowy'!AA759="drewno",'Sektor mieszkaniowy'!AB759*'lista, wskaźniki'!$D$22,IF('Sektor mieszkaniowy'!AA759="pellet",AB759*'lista, wskaźniki'!$D$23,IF('Sektor mieszkaniowy'!AA759="gaz z sieci",AB759*'lista, wskaźniki'!$D$21,IF('Sektor mieszkaniowy'!AA759="olej opałowy",'Sektor mieszkaniowy'!AB759*'lista, wskaźniki'!$D$24)))))</f>
        <v>31.2</v>
      </c>
      <c r="AK759" s="1002"/>
      <c r="AL759" s="941"/>
      <c r="AM759" s="20">
        <f>IF(AA759="węgiel",AF759*1/3.6*'lista, wskaźniki'!$F$20,IF(AA759="drewno",AF759*1/3.6*'lista, wskaźniki'!$F$22,IF(AA759="pellet",AF759*1/3.6*'lista, wskaźniki'!$F$23,IF(AA759="gaz z sieci",AF759*1/3.6*'lista, wskaźniki'!$F$21,IF(AA759="olej opałowy",AF759*1/3.6*'lista, wskaźniki'!$F$24,0)))))</f>
        <v>0</v>
      </c>
      <c r="AN759" s="20">
        <f>IF(AA759="węgiel",AF759*'lista, wskaźniki'!$E$42,IF(AA759="drewno",AF759*'lista, wskaźniki'!$G$42,IF(AA759="pellet",AF759*'lista, wskaźniki'!$H$42,IF(AA759="gaz z sieci",AF759*'lista, wskaźniki'!$F$42,IF(AA759="olej opałowy",AF759*'lista, wskaźniki'!$I$42,0)))))</f>
        <v>2.5271999999999999E-2</v>
      </c>
      <c r="AO759" s="20">
        <f>IF(AA759="węgiel",AF759*'lista, wskaźniki'!$E$43,IF(AA759="drewno",AF759*'lista, wskaźniki'!$G$43,IF(AA759="pellet",AF759*'lista, wskaźniki'!$H$43,IF(AA759="gaz z sieci",AF759*'lista, wskaźniki'!$F$43,IF(AA759="olej opałowy",AF759*'lista, wskaźniki'!$I$43,0)))))</f>
        <v>2.5271999999999999E-2</v>
      </c>
      <c r="AP759" s="20">
        <f>IF(AA759="węgiel",AF759*'lista, wskaźniki'!$E$44,IF(AA759="drewno",AF759*'lista, wskaźniki'!$G$44,IF(AA759="pellet",AF759*'lista, wskaźniki'!$H$44,IF(AA759="gaz z sieci",AF759*'lista, wskaźniki'!$F$44,IF(AA759="olej opałowy",AF759*'lista, wskaźniki'!$I$44,0)))))</f>
        <v>7.7999999999999999E-6</v>
      </c>
      <c r="AQ759" s="20" t="b">
        <f>IF(Z759="gaz",AH759*1/3.6*'lista, wskaźniki'!$F$21,IF(Z759="energia elektryczna",AH759*1/3.6*'lista, wskaźniki'!$F$26))</f>
        <v>0</v>
      </c>
      <c r="AR759" s="20" t="b">
        <f>IF(Z759="gaz",AH759*'lista, wskaźniki'!$F$42,IF(Z759="energia elektryczna",AH759*0))</f>
        <v>0</v>
      </c>
      <c r="AS759" s="20" t="b">
        <f>IF(Z759="gaz",AH759*'lista, wskaźniki'!$F$43,IF(Z759="energia elektryczna",AH759*0))</f>
        <v>0</v>
      </c>
      <c r="AT759" s="20" t="b">
        <f>IF(Z759="gaz",AH759*'lista, wskaźniki'!$F$44,IF(Z759="energia elektryczna",AH759*0))</f>
        <v>0</v>
      </c>
      <c r="AU759" s="20">
        <f>AI759*1/3.6*'lista, wskaźniki'!$F$21</f>
        <v>0</v>
      </c>
      <c r="AV759" s="20">
        <f>AI759*'lista, wskaźniki'!$F$42</f>
        <v>0</v>
      </c>
      <c r="AW759" s="20">
        <f>AI759*'lista, wskaźniki'!$F$43</f>
        <v>0</v>
      </c>
      <c r="AX759" s="20">
        <f>AI759*'lista, wskaźniki'!$F$44</f>
        <v>0</v>
      </c>
      <c r="AY759" s="20">
        <f>AK759*'lista, wskaźniki'!$F$26</f>
        <v>0</v>
      </c>
      <c r="AZ759" s="20">
        <f t="shared" si="323"/>
        <v>0</v>
      </c>
      <c r="BA759" s="20">
        <f t="shared" si="324"/>
        <v>2.5271999999999999E-2</v>
      </c>
      <c r="BB759" s="20">
        <f t="shared" si="325"/>
        <v>2.5271999999999999E-2</v>
      </c>
      <c r="BC759" s="20">
        <f t="shared" si="326"/>
        <v>7.7999999999999999E-6</v>
      </c>
      <c r="BD759" s="941"/>
      <c r="BE759" s="941"/>
      <c r="BF759" s="941"/>
      <c r="BG759" s="941"/>
      <c r="BH759" s="20"/>
      <c r="BI759" s="941"/>
      <c r="BJ759" s="20"/>
      <c r="BK759" s="941"/>
      <c r="BL759" s="20"/>
      <c r="BM759" s="20"/>
      <c r="BN759" s="20"/>
      <c r="BO759" s="20"/>
      <c r="BP759" s="20"/>
      <c r="BQ759" s="20"/>
      <c r="BR759" s="20"/>
      <c r="BS759" s="1005"/>
      <c r="BT759" s="1005"/>
      <c r="BU759" s="1005"/>
      <c r="BV759" s="1005"/>
      <c r="BW759" s="1005"/>
      <c r="BX759" s="1005"/>
      <c r="BY759" s="1008"/>
      <c r="CA759" s="365" t="b">
        <f t="shared" si="327"/>
        <v>0</v>
      </c>
      <c r="CB759" s="365">
        <f t="shared" si="328"/>
        <v>31.2</v>
      </c>
      <c r="CC759" s="365" t="b">
        <f t="shared" si="329"/>
        <v>0</v>
      </c>
      <c r="CD759" s="365" t="b">
        <f t="shared" si="330"/>
        <v>0</v>
      </c>
      <c r="CE759" s="365" t="b">
        <f t="shared" si="331"/>
        <v>0</v>
      </c>
      <c r="CF759" s="365" t="b">
        <f t="shared" si="332"/>
        <v>0</v>
      </c>
      <c r="CG759" s="365" t="b">
        <f t="shared" si="333"/>
        <v>0</v>
      </c>
      <c r="CH759" s="365" t="b">
        <f t="shared" si="334"/>
        <v>0</v>
      </c>
      <c r="CI759" s="72" t="b">
        <f t="shared" si="335"/>
        <v>0</v>
      </c>
      <c r="CJ759" s="72">
        <f t="shared" si="336"/>
        <v>31.2</v>
      </c>
      <c r="CK759" s="72" t="b">
        <f t="shared" si="337"/>
        <v>0</v>
      </c>
      <c r="CL759" s="72">
        <f t="shared" si="338"/>
        <v>0</v>
      </c>
      <c r="CM759" s="72" t="b">
        <f t="shared" si="339"/>
        <v>0</v>
      </c>
      <c r="CN759" s="72" t="b">
        <f t="shared" si="340"/>
        <v>0</v>
      </c>
      <c r="CP759" s="13">
        <f t="shared" si="341"/>
        <v>0</v>
      </c>
      <c r="CQ759" s="13" t="b">
        <f t="shared" si="342"/>
        <v>0</v>
      </c>
      <c r="CR759" s="13" t="b">
        <f t="shared" si="343"/>
        <v>0</v>
      </c>
      <c r="CS759" s="13" t="b">
        <f t="shared" si="349"/>
        <v>0</v>
      </c>
      <c r="CT759" s="13" t="b">
        <f t="shared" si="348"/>
        <v>0</v>
      </c>
      <c r="CU759" s="13" t="b">
        <f t="shared" si="350"/>
        <v>0</v>
      </c>
      <c r="CV759" s="13" t="b">
        <f t="shared" si="344"/>
        <v>0</v>
      </c>
      <c r="CW759" s="13" t="b">
        <f t="shared" si="345"/>
        <v>0</v>
      </c>
      <c r="CX759" s="13" t="b">
        <f t="shared" si="346"/>
        <v>0</v>
      </c>
      <c r="CY759" s="13" t="b">
        <f t="shared" si="347"/>
        <v>0</v>
      </c>
    </row>
    <row r="760" spans="1:103" ht="15" thickBot="1">
      <c r="A760" s="932"/>
      <c r="B760" s="941"/>
      <c r="C760" s="941"/>
      <c r="D760" s="941"/>
      <c r="E760" s="941"/>
      <c r="F760" s="941"/>
      <c r="G760" s="941"/>
      <c r="H760" s="941"/>
      <c r="I760" s="941"/>
      <c r="J760" s="941"/>
      <c r="K760" s="941"/>
      <c r="L760" s="941"/>
      <c r="M760" s="941"/>
      <c r="N760" s="941"/>
      <c r="O760" s="175"/>
      <c r="P760" s="941"/>
      <c r="Q760" s="941"/>
      <c r="R760" s="941"/>
      <c r="S760" s="941"/>
      <c r="T760" s="941"/>
      <c r="U760" s="941"/>
      <c r="V760" s="941"/>
      <c r="W760" s="20"/>
      <c r="X760" s="20"/>
      <c r="Y760" s="20"/>
      <c r="Z760" s="20"/>
      <c r="AA760" s="20" t="s">
        <v>50</v>
      </c>
      <c r="AB760" s="22"/>
      <c r="AC760" s="22"/>
      <c r="AD760" s="20"/>
      <c r="AE760" s="941"/>
      <c r="AF760" s="334">
        <f t="shared" si="351"/>
        <v>0</v>
      </c>
      <c r="AG760" s="272">
        <f>IF(R760="kompletna",Q760*J760*0.0036*'lista, wskaźniki'!$F$13, IF(R760="częściowa",Q760*J760*0.0036*'lista, wskaźniki'!$F$14, IF(R760="brak",Q760*J760*0.0036*'lista, wskaźniki'!$F$15,)))</f>
        <v>0</v>
      </c>
      <c r="AH760" s="334">
        <f>IF(Y760="inne",K760*'lista, wskaźniki'!$E$35,IF(Y760="to samo źródło",0,IF(Y760=0,0)))</f>
        <v>0</v>
      </c>
      <c r="AI760" s="334" t="b">
        <f>IF(AA760="gaz z sieci",AC760*'lista, wskaźniki'!$D$21)</f>
        <v>0</v>
      </c>
      <c r="AJ760" s="272">
        <f>IF(AA760="węgiel",AB760*'lista, wskaźniki'!$D$20, IF('Sektor mieszkaniowy'!AA760="drewno",'Sektor mieszkaniowy'!AB760*'lista, wskaźniki'!$D$22,IF('Sektor mieszkaniowy'!AA760="pellet",AB760*'lista, wskaźniki'!$D$23,IF('Sektor mieszkaniowy'!AA760="gaz z sieci",AB760*'lista, wskaźniki'!$D$21,IF('Sektor mieszkaniowy'!AA760="olej opałowy",'Sektor mieszkaniowy'!AB760*'lista, wskaźniki'!$D$24)))))</f>
        <v>0</v>
      </c>
      <c r="AK760" s="1002"/>
      <c r="AL760" s="941"/>
      <c r="AM760" s="20">
        <f>IF(AA760="węgiel",AF760*1/3.6*'lista, wskaźniki'!$F$20,IF(AA760="drewno",AF760*1/3.6*'lista, wskaźniki'!$F$22,IF(AA760="pellet",AF760*1/3.6*'lista, wskaźniki'!$F$23,IF(AA760="gaz z sieci",AF760*1/3.6*'lista, wskaźniki'!$F$21,IF(AA760="olej opałowy",AF760*1/3.6*'lista, wskaźniki'!$F$24,0)))))</f>
        <v>0</v>
      </c>
      <c r="AN760" s="20">
        <f>IF(AA760="węgiel",AF760*'lista, wskaźniki'!$E$42,IF(AA760="drewno",AF760*'lista, wskaźniki'!$G$42,IF(AA760="pellet",AF760*'lista, wskaźniki'!$H$42,IF(AA760="gaz z sieci",AF760*'lista, wskaźniki'!$F$42,IF(AA760="olej opałowy",AF760*'lista, wskaźniki'!$I$42,0)))))</f>
        <v>0</v>
      </c>
      <c r="AO760" s="20">
        <f>IF(AA760="węgiel",AF760*'lista, wskaźniki'!$E$43,IF(AA760="drewno",AF760*'lista, wskaźniki'!$G$43,IF(AA760="pellet",AF760*'lista, wskaźniki'!$H$43,IF(AA760="gaz z sieci",AF760*'lista, wskaźniki'!$F$43,IF(AA760="olej opałowy",AF760*'lista, wskaźniki'!$I$43,0)))))</f>
        <v>0</v>
      </c>
      <c r="AP760" s="20">
        <f>IF(AA760="węgiel",AF760*'lista, wskaźniki'!$E$44,IF(AA760="drewno",AF760*'lista, wskaźniki'!$G$44,IF(AA760="pellet",AF760*'lista, wskaźniki'!$H$44,IF(AA760="gaz z sieci",AF760*'lista, wskaźniki'!$F$44,IF(AA760="olej opałowy",AF760*'lista, wskaźniki'!$I$44,0)))))</f>
        <v>0</v>
      </c>
      <c r="AQ760" s="20" t="b">
        <f>IF(Z760="gaz",AH760*1/3.6*'lista, wskaźniki'!$F$21,IF(Z760="energia elektryczna",AH760*1/3.6*'lista, wskaźniki'!$F$26))</f>
        <v>0</v>
      </c>
      <c r="AR760" s="20" t="b">
        <f>IF(Z760="gaz",AH760*'lista, wskaźniki'!$F$42,IF(Z760="energia elektryczna",AH760*0))</f>
        <v>0</v>
      </c>
      <c r="AS760" s="20" t="b">
        <f>IF(Z760="gaz",AH760*'lista, wskaźniki'!$F$43,IF(Z760="energia elektryczna",AH760*0))</f>
        <v>0</v>
      </c>
      <c r="AT760" s="20" t="b">
        <f>IF(Z760="gaz",AH760*'lista, wskaźniki'!$F$44,IF(Z760="energia elektryczna",AH760*0))</f>
        <v>0</v>
      </c>
      <c r="AU760" s="20">
        <f>AI760*1/3.6*'lista, wskaźniki'!$F$21</f>
        <v>0</v>
      </c>
      <c r="AV760" s="20">
        <f>AI760*'lista, wskaźniki'!$F$42</f>
        <v>0</v>
      </c>
      <c r="AW760" s="20">
        <f>AI760*'lista, wskaźniki'!$F$43</f>
        <v>0</v>
      </c>
      <c r="AX760" s="20">
        <f>AI760*'lista, wskaźniki'!$F$44</f>
        <v>0</v>
      </c>
      <c r="AY760" s="20">
        <f>AK760*'lista, wskaźniki'!$F$26</f>
        <v>0</v>
      </c>
      <c r="AZ760" s="20">
        <f t="shared" si="323"/>
        <v>0</v>
      </c>
      <c r="BA760" s="20">
        <f t="shared" si="324"/>
        <v>0</v>
      </c>
      <c r="BB760" s="20">
        <f t="shared" si="325"/>
        <v>0</v>
      </c>
      <c r="BC760" s="20">
        <f t="shared" si="326"/>
        <v>0</v>
      </c>
      <c r="BD760" s="941"/>
      <c r="BE760" s="941"/>
      <c r="BF760" s="941"/>
      <c r="BG760" s="941"/>
      <c r="BH760" s="20"/>
      <c r="BI760" s="941"/>
      <c r="BJ760" s="20"/>
      <c r="BK760" s="941"/>
      <c r="BL760" s="20"/>
      <c r="BM760" s="20"/>
      <c r="BN760" s="20"/>
      <c r="BO760" s="20"/>
      <c r="BP760" s="20"/>
      <c r="BQ760" s="20"/>
      <c r="BR760" s="20"/>
      <c r="BS760" s="1005"/>
      <c r="BT760" s="1005"/>
      <c r="BU760" s="1005"/>
      <c r="BV760" s="1005"/>
      <c r="BW760" s="1005"/>
      <c r="BX760" s="1005"/>
      <c r="BY760" s="1008"/>
      <c r="CA760" s="365" t="b">
        <f t="shared" si="327"/>
        <v>0</v>
      </c>
      <c r="CB760" s="365" t="b">
        <f t="shared" si="328"/>
        <v>0</v>
      </c>
      <c r="CC760" s="365">
        <f t="shared" si="329"/>
        <v>0</v>
      </c>
      <c r="CD760" s="365" t="b">
        <f t="shared" si="330"/>
        <v>0</v>
      </c>
      <c r="CE760" s="365" t="b">
        <f t="shared" si="331"/>
        <v>0</v>
      </c>
      <c r="CF760" s="365" t="b">
        <f t="shared" si="332"/>
        <v>0</v>
      </c>
      <c r="CG760" s="365" t="b">
        <f t="shared" si="333"/>
        <v>0</v>
      </c>
      <c r="CH760" s="365" t="b">
        <f t="shared" si="334"/>
        <v>0</v>
      </c>
      <c r="CI760" s="72" t="b">
        <f t="shared" si="335"/>
        <v>0</v>
      </c>
      <c r="CJ760" s="72" t="b">
        <f t="shared" si="336"/>
        <v>0</v>
      </c>
      <c r="CK760" s="72">
        <f t="shared" si="337"/>
        <v>0</v>
      </c>
      <c r="CL760" s="72">
        <f t="shared" si="338"/>
        <v>0</v>
      </c>
      <c r="CM760" s="72" t="b">
        <f t="shared" si="339"/>
        <v>0</v>
      </c>
      <c r="CN760" s="72" t="b">
        <f t="shared" si="340"/>
        <v>0</v>
      </c>
      <c r="CP760" s="13">
        <f t="shared" si="341"/>
        <v>0</v>
      </c>
      <c r="CQ760" s="13" t="b">
        <f t="shared" si="342"/>
        <v>0</v>
      </c>
      <c r="CR760" s="13" t="b">
        <f t="shared" si="343"/>
        <v>0</v>
      </c>
      <c r="CS760" s="13" t="b">
        <f t="shared" si="349"/>
        <v>0</v>
      </c>
      <c r="CT760" s="13" t="b">
        <f t="shared" si="348"/>
        <v>0</v>
      </c>
      <c r="CU760" s="13" t="b">
        <f t="shared" si="350"/>
        <v>0</v>
      </c>
      <c r="CV760" s="13" t="b">
        <f t="shared" si="344"/>
        <v>0</v>
      </c>
      <c r="CW760" s="13" t="b">
        <f t="shared" si="345"/>
        <v>0</v>
      </c>
      <c r="CX760" s="13" t="b">
        <f t="shared" si="346"/>
        <v>0</v>
      </c>
      <c r="CY760" s="13" t="b">
        <f t="shared" si="347"/>
        <v>0</v>
      </c>
    </row>
    <row r="761" spans="1:103" ht="15" thickBot="1">
      <c r="A761" s="932"/>
      <c r="B761" s="941"/>
      <c r="C761" s="941"/>
      <c r="D761" s="941"/>
      <c r="E761" s="941"/>
      <c r="F761" s="941"/>
      <c r="G761" s="941"/>
      <c r="H761" s="941"/>
      <c r="I761" s="941"/>
      <c r="J761" s="941"/>
      <c r="K761" s="941"/>
      <c r="L761" s="941"/>
      <c r="M761" s="941"/>
      <c r="N761" s="941"/>
      <c r="O761" s="175"/>
      <c r="P761" s="941"/>
      <c r="Q761" s="941"/>
      <c r="R761" s="941"/>
      <c r="S761" s="941"/>
      <c r="T761" s="941"/>
      <c r="U761" s="941"/>
      <c r="V761" s="941"/>
      <c r="W761" s="20"/>
      <c r="X761" s="20"/>
      <c r="Y761" s="20"/>
      <c r="Z761" s="20"/>
      <c r="AA761" s="20" t="s">
        <v>38</v>
      </c>
      <c r="AB761" s="22"/>
      <c r="AC761" s="22"/>
      <c r="AD761" s="20"/>
      <c r="AE761" s="941"/>
      <c r="AF761" s="334">
        <f t="shared" si="351"/>
        <v>0</v>
      </c>
      <c r="AG761" s="272">
        <f>IF(R761="kompletna",Q761*J761*0.0036*'lista, wskaźniki'!$F$13, IF(R761="częściowa",Q761*J761*0.0036*'lista, wskaźniki'!$F$14, IF(R761="brak",Q761*J761*0.0036*'lista, wskaźniki'!$F$15,)))</f>
        <v>0</v>
      </c>
      <c r="AH761" s="334">
        <f>IF(Y761="inne",K761*'lista, wskaźniki'!$E$35,IF(Y761="to samo źródło",0,IF(Y761=0,0)))</f>
        <v>0</v>
      </c>
      <c r="AI761" s="334">
        <f>IF(AA761="gaz z sieci",AC761*'lista, wskaźniki'!$D$21)</f>
        <v>0</v>
      </c>
      <c r="AJ761" s="272">
        <f>IF(AA761="węgiel",AB761*'lista, wskaźniki'!$D$20, IF('Sektor mieszkaniowy'!AA761="drewno",'Sektor mieszkaniowy'!AB761*'lista, wskaźniki'!$D$22,IF('Sektor mieszkaniowy'!AA761="pellet",AB761*'lista, wskaźniki'!$D$23,IF('Sektor mieszkaniowy'!AA761="gaz z sieci",AB761*'lista, wskaźniki'!$D$21,IF('Sektor mieszkaniowy'!AA761="olej opałowy",'Sektor mieszkaniowy'!AB761*'lista, wskaźniki'!$D$24)))))</f>
        <v>0</v>
      </c>
      <c r="AK761" s="1002"/>
      <c r="AL761" s="941"/>
      <c r="AM761" s="20">
        <f>IF(AA761="węgiel",AF761*1/3.6*'lista, wskaźniki'!$F$20,IF(AA761="drewno",AF761*1/3.6*'lista, wskaźniki'!$F$22,IF(AA761="pellet",AF761*1/3.6*'lista, wskaźniki'!$F$23,IF(AA761="gaz z sieci",AF761*1/3.6*'lista, wskaźniki'!$F$21,IF(AA761="olej opałowy",AF761*1/3.6*'lista, wskaźniki'!$F$24,0)))))</f>
        <v>0</v>
      </c>
      <c r="AN761" s="20">
        <f>IF(AA761="węgiel",AF761*'lista, wskaźniki'!$E$42,IF(AA761="drewno",AF761*'lista, wskaźniki'!$G$42,IF(AA761="pellet",AF761*'lista, wskaźniki'!$H$42,IF(AA761="gaz z sieci",AF761*'lista, wskaźniki'!$F$42,IF(AA761="olej opałowy",AF761*'lista, wskaźniki'!$I$42,0)))))</f>
        <v>0</v>
      </c>
      <c r="AO761" s="20">
        <f>IF(AA761="węgiel",AF761*'lista, wskaźniki'!$E$43,IF(AA761="drewno",AF761*'lista, wskaźniki'!$G$43,IF(AA761="pellet",AF761*'lista, wskaźniki'!$H$43,IF(AA761="gaz z sieci",AF761*'lista, wskaźniki'!$F$43,IF(AA761="olej opałowy",AF761*'lista, wskaźniki'!$I$43,0)))))</f>
        <v>0</v>
      </c>
      <c r="AP761" s="20">
        <f>IF(AA761="węgiel",AF761*'lista, wskaźniki'!$E$44,IF(AA761="drewno",AF761*'lista, wskaźniki'!$G$44,IF(AA761="pellet",AF761*'lista, wskaźniki'!$H$44,IF(AA761="gaz z sieci",AF761*'lista, wskaźniki'!$F$44,IF(AA761="olej opałowy",AF761*'lista, wskaźniki'!$I$44,0)))))</f>
        <v>0</v>
      </c>
      <c r="AQ761" s="20" t="b">
        <f>IF(Z761="gaz",AH761*1/3.6*'lista, wskaźniki'!$F$21,IF(Z761="energia elektryczna",AH761*1/3.6*'lista, wskaźniki'!$F$26))</f>
        <v>0</v>
      </c>
      <c r="AR761" s="20" t="b">
        <f>IF(Z761="gaz",AH761*'lista, wskaźniki'!$F$42,IF(Z761="energia elektryczna",AH761*0))</f>
        <v>0</v>
      </c>
      <c r="AS761" s="20" t="b">
        <f>IF(Z761="gaz",AH761*'lista, wskaźniki'!$F$43,IF(Z761="energia elektryczna",AH761*0))</f>
        <v>0</v>
      </c>
      <c r="AT761" s="20" t="b">
        <f>IF(Z761="gaz",AH761*'lista, wskaźniki'!$F$44,IF(Z761="energia elektryczna",AH761*0))</f>
        <v>0</v>
      </c>
      <c r="AU761" s="20">
        <f>AI761*1/3.6*'lista, wskaźniki'!$F$21</f>
        <v>0</v>
      </c>
      <c r="AV761" s="20">
        <f>AI761*'lista, wskaźniki'!$F$42</f>
        <v>0</v>
      </c>
      <c r="AW761" s="20">
        <f>AI761*'lista, wskaźniki'!$F$43</f>
        <v>0</v>
      </c>
      <c r="AX761" s="20">
        <f>AI761*'lista, wskaźniki'!$F$44</f>
        <v>0</v>
      </c>
      <c r="AY761" s="20">
        <f>AK761*'lista, wskaźniki'!$F$26</f>
        <v>0</v>
      </c>
      <c r="AZ761" s="20">
        <f t="shared" si="323"/>
        <v>0</v>
      </c>
      <c r="BA761" s="20">
        <f t="shared" si="324"/>
        <v>0</v>
      </c>
      <c r="BB761" s="20">
        <f t="shared" si="325"/>
        <v>0</v>
      </c>
      <c r="BC761" s="20">
        <f t="shared" si="326"/>
        <v>0</v>
      </c>
      <c r="BD761" s="941"/>
      <c r="BE761" s="941"/>
      <c r="BF761" s="941"/>
      <c r="BG761" s="941"/>
      <c r="BH761" s="20"/>
      <c r="BI761" s="941"/>
      <c r="BJ761" s="20"/>
      <c r="BK761" s="941"/>
      <c r="BL761" s="20"/>
      <c r="BM761" s="20"/>
      <c r="BN761" s="20"/>
      <c r="BO761" s="20"/>
      <c r="BP761" s="20"/>
      <c r="BQ761" s="20"/>
      <c r="BR761" s="20"/>
      <c r="BS761" s="1005"/>
      <c r="BT761" s="1005"/>
      <c r="BU761" s="1005"/>
      <c r="BV761" s="1005"/>
      <c r="BW761" s="1005"/>
      <c r="BX761" s="1005"/>
      <c r="BY761" s="1008"/>
      <c r="CA761" s="365" t="b">
        <f t="shared" si="327"/>
        <v>0</v>
      </c>
      <c r="CB761" s="365" t="b">
        <f t="shared" si="328"/>
        <v>0</v>
      </c>
      <c r="CC761" s="365" t="b">
        <f t="shared" si="329"/>
        <v>0</v>
      </c>
      <c r="CD761" s="365">
        <f t="shared" si="330"/>
        <v>0</v>
      </c>
      <c r="CE761" s="365" t="b">
        <f t="shared" si="331"/>
        <v>0</v>
      </c>
      <c r="CF761" s="365" t="b">
        <f t="shared" si="332"/>
        <v>0</v>
      </c>
      <c r="CG761" s="365" t="b">
        <f t="shared" si="333"/>
        <v>0</v>
      </c>
      <c r="CH761" s="365">
        <f t="shared" si="334"/>
        <v>0</v>
      </c>
      <c r="CI761" s="72" t="b">
        <f t="shared" si="335"/>
        <v>0</v>
      </c>
      <c r="CJ761" s="72" t="b">
        <f t="shared" si="336"/>
        <v>0</v>
      </c>
      <c r="CK761" s="72" t="b">
        <f t="shared" si="337"/>
        <v>0</v>
      </c>
      <c r="CL761" s="72">
        <f t="shared" si="338"/>
        <v>0</v>
      </c>
      <c r="CM761" s="72" t="b">
        <f t="shared" si="339"/>
        <v>0</v>
      </c>
      <c r="CN761" s="72" t="b">
        <f t="shared" si="340"/>
        <v>0</v>
      </c>
      <c r="CP761" s="13">
        <f t="shared" si="341"/>
        <v>0</v>
      </c>
      <c r="CQ761" s="13" t="b">
        <f t="shared" si="342"/>
        <v>0</v>
      </c>
      <c r="CR761" s="13" t="b">
        <f t="shared" si="343"/>
        <v>0</v>
      </c>
      <c r="CS761" s="13" t="b">
        <f t="shared" si="349"/>
        <v>0</v>
      </c>
      <c r="CT761" s="13" t="b">
        <f t="shared" si="348"/>
        <v>0</v>
      </c>
      <c r="CU761" s="13" t="b">
        <f t="shared" si="350"/>
        <v>0</v>
      </c>
      <c r="CV761" s="13" t="b">
        <f t="shared" si="344"/>
        <v>0</v>
      </c>
      <c r="CW761" s="13" t="b">
        <f t="shared" si="345"/>
        <v>0</v>
      </c>
      <c r="CX761" s="13" t="b">
        <f t="shared" si="346"/>
        <v>0</v>
      </c>
      <c r="CY761" s="13" t="b">
        <f t="shared" si="347"/>
        <v>0</v>
      </c>
    </row>
    <row r="762" spans="1:103" ht="15" thickBot="1">
      <c r="A762" s="933"/>
      <c r="B762" s="942"/>
      <c r="C762" s="942"/>
      <c r="D762" s="942"/>
      <c r="E762" s="942"/>
      <c r="F762" s="942"/>
      <c r="G762" s="942"/>
      <c r="H762" s="942"/>
      <c r="I762" s="942"/>
      <c r="J762" s="942"/>
      <c r="K762" s="942"/>
      <c r="L762" s="942"/>
      <c r="M762" s="942"/>
      <c r="N762" s="942"/>
      <c r="O762" s="176"/>
      <c r="P762" s="942"/>
      <c r="Q762" s="942"/>
      <c r="R762" s="942"/>
      <c r="S762" s="942"/>
      <c r="T762" s="942"/>
      <c r="U762" s="942"/>
      <c r="V762" s="942"/>
      <c r="W762" s="21"/>
      <c r="X762" s="21"/>
      <c r="Y762" s="21"/>
      <c r="Z762" s="21"/>
      <c r="AA762" s="21" t="s">
        <v>37</v>
      </c>
      <c r="AB762" s="55"/>
      <c r="AC762" s="55"/>
      <c r="AD762" s="21"/>
      <c r="AE762" s="942"/>
      <c r="AF762" s="334">
        <f t="shared" si="351"/>
        <v>0</v>
      </c>
      <c r="AG762" s="272">
        <f>IF(R762="kompletna",Q762*J762*0.0036*'lista, wskaźniki'!$F$13, IF(R762="częściowa",Q762*J762*0.0036*'lista, wskaźniki'!$F$14, IF(R762="brak",Q762*J762*0.0036*'lista, wskaźniki'!$F$15,)))</f>
        <v>0</v>
      </c>
      <c r="AH762" s="334">
        <f>IF(Y762="inne",K762*'lista, wskaźniki'!$E$35,IF(Y762="to samo źródło",0,IF(Y762=0,0)))</f>
        <v>0</v>
      </c>
      <c r="AI762" s="334" t="b">
        <f>IF(AA762="gaz z sieci",AC762*'lista, wskaźniki'!$D$21)</f>
        <v>0</v>
      </c>
      <c r="AJ762" s="272">
        <f>IF(AA762="węgiel",AB762*'lista, wskaźniki'!$D$20, IF('Sektor mieszkaniowy'!AA762="drewno",'Sektor mieszkaniowy'!AB762*'lista, wskaźniki'!$D$22,IF('Sektor mieszkaniowy'!AA762="pellet",AB762*'lista, wskaźniki'!$D$23,IF('Sektor mieszkaniowy'!AA762="gaz z sieci",AB762*'lista, wskaźniki'!$D$21,IF('Sektor mieszkaniowy'!AA762="olej opałowy",'Sektor mieszkaniowy'!AB762*'lista, wskaźniki'!$D$24)))))</f>
        <v>0</v>
      </c>
      <c r="AK762" s="1003"/>
      <c r="AL762" s="942"/>
      <c r="AM762" s="20">
        <f>IF(AA762="węgiel",AF762*1/3.6*'lista, wskaźniki'!$F$20,IF(AA762="drewno",AF762*1/3.6*'lista, wskaźniki'!$F$22,IF(AA762="pellet",AF762*1/3.6*'lista, wskaźniki'!$F$23,IF(AA762="gaz z sieci",AF762*1/3.6*'lista, wskaźniki'!$F$21,IF(AA762="olej opałowy",AF762*1/3.6*'lista, wskaźniki'!$F$24,0)))))</f>
        <v>0</v>
      </c>
      <c r="AN762" s="20">
        <f>IF(AA762="węgiel",AF762*'lista, wskaźniki'!$E$42,IF(AA762="drewno",AF762*'lista, wskaźniki'!$G$42,IF(AA762="pellet",AF762*'lista, wskaźniki'!$H$42,IF(AA762="gaz z sieci",AF762*'lista, wskaźniki'!$F$42,IF(AA762="olej opałowy",AF762*'lista, wskaźniki'!$I$42,0)))))</f>
        <v>0</v>
      </c>
      <c r="AO762" s="20">
        <f>IF(AA762="węgiel",AF762*'lista, wskaźniki'!$E$43,IF(AA762="drewno",AF762*'lista, wskaźniki'!$G$43,IF(AA762="pellet",AF762*'lista, wskaźniki'!$H$43,IF(AA762="gaz z sieci",AF762*'lista, wskaźniki'!$F$43,IF(AA762="olej opałowy",AF762*'lista, wskaźniki'!$I$43,0)))))</f>
        <v>0</v>
      </c>
      <c r="AP762" s="20">
        <f>IF(AA762="węgiel",AF762*'lista, wskaźniki'!$E$44,IF(AA762="drewno",AF762*'lista, wskaźniki'!$G$44,IF(AA762="pellet",AF762*'lista, wskaźniki'!$H$44,IF(AA762="gaz z sieci",AF762*'lista, wskaźniki'!$F$44,IF(AA762="olej opałowy",AF762*'lista, wskaźniki'!$I$44,0)))))</f>
        <v>0</v>
      </c>
      <c r="AQ762" s="20" t="b">
        <f>IF(Z762="gaz",AH762*1/3.6*'lista, wskaźniki'!$F$21,IF(Z762="energia elektryczna",AH762*1/3.6*'lista, wskaźniki'!$F$26))</f>
        <v>0</v>
      </c>
      <c r="AR762" s="20" t="b">
        <f>IF(Z762="gaz",AH762*'lista, wskaźniki'!$F$42,IF(Z762="energia elektryczna",AH762*0))</f>
        <v>0</v>
      </c>
      <c r="AS762" s="20" t="b">
        <f>IF(Z762="gaz",AH762*'lista, wskaźniki'!$F$43,IF(Z762="energia elektryczna",AH762*0))</f>
        <v>0</v>
      </c>
      <c r="AT762" s="20" t="b">
        <f>IF(Z762="gaz",AH762*'lista, wskaźniki'!$F$44,IF(Z762="energia elektryczna",AH762*0))</f>
        <v>0</v>
      </c>
      <c r="AU762" s="20">
        <f>AI762*1/3.6*'lista, wskaźniki'!$F$21</f>
        <v>0</v>
      </c>
      <c r="AV762" s="20">
        <f>AI762*'lista, wskaźniki'!$F$42</f>
        <v>0</v>
      </c>
      <c r="AW762" s="20">
        <f>AI762*'lista, wskaźniki'!$F$43</f>
        <v>0</v>
      </c>
      <c r="AX762" s="20">
        <f>AI762*'lista, wskaźniki'!$F$44</f>
        <v>0</v>
      </c>
      <c r="AY762" s="20">
        <f>AK762*'lista, wskaźniki'!$F$26</f>
        <v>0</v>
      </c>
      <c r="AZ762" s="20">
        <f t="shared" si="323"/>
        <v>0</v>
      </c>
      <c r="BA762" s="20">
        <f t="shared" si="324"/>
        <v>0</v>
      </c>
      <c r="BB762" s="20">
        <f t="shared" si="325"/>
        <v>0</v>
      </c>
      <c r="BC762" s="20">
        <f t="shared" si="326"/>
        <v>0</v>
      </c>
      <c r="BD762" s="942"/>
      <c r="BE762" s="942"/>
      <c r="BF762" s="942"/>
      <c r="BG762" s="942"/>
      <c r="BH762" s="21"/>
      <c r="BI762" s="942"/>
      <c r="BJ762" s="21"/>
      <c r="BK762" s="942"/>
      <c r="BL762" s="21"/>
      <c r="BM762" s="21"/>
      <c r="BN762" s="21"/>
      <c r="BO762" s="21"/>
      <c r="BP762" s="21"/>
      <c r="BQ762" s="21"/>
      <c r="BR762" s="21"/>
      <c r="BS762" s="1006"/>
      <c r="BT762" s="1006"/>
      <c r="BU762" s="1006"/>
      <c r="BV762" s="1006"/>
      <c r="BW762" s="1006"/>
      <c r="BX762" s="1006"/>
      <c r="BY762" s="1009"/>
      <c r="CA762" s="365" t="b">
        <f t="shared" si="327"/>
        <v>0</v>
      </c>
      <c r="CB762" s="365" t="b">
        <f t="shared" si="328"/>
        <v>0</v>
      </c>
      <c r="CC762" s="365" t="b">
        <f t="shared" si="329"/>
        <v>0</v>
      </c>
      <c r="CD762" s="365" t="b">
        <f t="shared" si="330"/>
        <v>0</v>
      </c>
      <c r="CE762" s="365">
        <f t="shared" si="331"/>
        <v>0</v>
      </c>
      <c r="CF762" s="365" t="b">
        <f t="shared" si="332"/>
        <v>0</v>
      </c>
      <c r="CG762" s="365" t="b">
        <f t="shared" si="333"/>
        <v>0</v>
      </c>
      <c r="CH762" s="365" t="b">
        <f t="shared" si="334"/>
        <v>0</v>
      </c>
      <c r="CI762" s="72" t="b">
        <f t="shared" si="335"/>
        <v>0</v>
      </c>
      <c r="CJ762" s="72" t="b">
        <f t="shared" si="336"/>
        <v>0</v>
      </c>
      <c r="CK762" s="72" t="b">
        <f t="shared" si="337"/>
        <v>0</v>
      </c>
      <c r="CL762" s="72">
        <f t="shared" si="338"/>
        <v>0</v>
      </c>
      <c r="CM762" s="72">
        <f t="shared" si="339"/>
        <v>0</v>
      </c>
      <c r="CN762" s="72" t="b">
        <f t="shared" si="340"/>
        <v>0</v>
      </c>
      <c r="CP762" s="13">
        <f t="shared" si="341"/>
        <v>0</v>
      </c>
      <c r="CQ762" s="13" t="b">
        <f t="shared" si="342"/>
        <v>0</v>
      </c>
      <c r="CR762" s="13" t="b">
        <f t="shared" si="343"/>
        <v>0</v>
      </c>
      <c r="CS762" s="13" t="b">
        <f t="shared" si="349"/>
        <v>0</v>
      </c>
      <c r="CT762" s="13" t="b">
        <f t="shared" si="348"/>
        <v>0</v>
      </c>
      <c r="CU762" s="13" t="b">
        <f t="shared" si="350"/>
        <v>0</v>
      </c>
      <c r="CV762" s="13" t="b">
        <f t="shared" si="344"/>
        <v>0</v>
      </c>
      <c r="CW762" s="13" t="b">
        <f t="shared" si="345"/>
        <v>0</v>
      </c>
      <c r="CX762" s="13" t="b">
        <f t="shared" si="346"/>
        <v>0</v>
      </c>
      <c r="CY762" s="13" t="b">
        <f t="shared" si="347"/>
        <v>0</v>
      </c>
    </row>
    <row r="763" spans="1:103" ht="15" thickBot="1">
      <c r="A763" s="931">
        <v>153</v>
      </c>
      <c r="B763" s="940" t="s">
        <v>239</v>
      </c>
      <c r="C763" s="940"/>
      <c r="D763" s="940" t="s">
        <v>1</v>
      </c>
      <c r="E763" s="940" t="s">
        <v>5</v>
      </c>
      <c r="F763" s="940">
        <v>5</v>
      </c>
      <c r="G763" s="940"/>
      <c r="H763" s="940"/>
      <c r="I763" s="940" t="s">
        <v>11</v>
      </c>
      <c r="J763" s="940">
        <v>180</v>
      </c>
      <c r="K763" s="940">
        <v>2</v>
      </c>
      <c r="L763" s="940" t="s">
        <v>16</v>
      </c>
      <c r="M763" s="940">
        <v>5</v>
      </c>
      <c r="N763" s="940" t="s">
        <v>16</v>
      </c>
      <c r="O763" s="174">
        <v>100</v>
      </c>
      <c r="P763" s="940" t="s">
        <v>16</v>
      </c>
      <c r="Q763" s="940">
        <f>IF(I763="&lt;1966",'lista, wskaźniki'!$G$4,IF(I763="1967-1985",'lista, wskaźniki'!$G$5,IF(I763="1986-1992",'lista, wskaźniki'!$G$6,IF(I763="1993-1996",'lista, wskaźniki'!$G$7,IF(I763="&gt;1997",'lista, wskaźniki'!$G$8,IF(I763=0,'lista, wskaźniki'!$G$4))))))</f>
        <v>250</v>
      </c>
      <c r="R763" s="940" t="s">
        <v>23</v>
      </c>
      <c r="S763" s="940" t="s">
        <v>27</v>
      </c>
      <c r="T763" s="940"/>
      <c r="U763" s="940"/>
      <c r="V763" s="940"/>
      <c r="W763" s="19" t="s">
        <v>35</v>
      </c>
      <c r="X763" s="19" t="s">
        <v>39</v>
      </c>
      <c r="Y763" s="20" t="s">
        <v>24</v>
      </c>
      <c r="Z763" s="20" t="s">
        <v>40</v>
      </c>
      <c r="AA763" s="19" t="s">
        <v>35</v>
      </c>
      <c r="AB763" s="54">
        <v>4</v>
      </c>
      <c r="AC763" s="54"/>
      <c r="AD763" s="19">
        <v>2400</v>
      </c>
      <c r="AE763" s="940">
        <v>4</v>
      </c>
      <c r="AF763" s="334">
        <f t="shared" si="351"/>
        <v>110.06</v>
      </c>
      <c r="AG763" s="272">
        <f>IF(R763="kompletna",Q763*J763*0.0036*'lista, wskaźniki'!$F$13, IF(R763="częściowa",Q763*J763*0.0036*'lista, wskaźniki'!$F$14, IF(R763="brak",Q763*J763*0.0036*'lista, wskaźniki'!$F$15,)))</f>
        <v>129.6</v>
      </c>
      <c r="AH763" s="334">
        <f>IF(Y763="inne",K763*'lista, wskaźniki'!$E$35,IF(Y763="to samo źródło",0,IF(Y763=0,0)))</f>
        <v>4.3357072500000005</v>
      </c>
      <c r="AI763" s="334" t="b">
        <f>IF(AA763="gaz z sieci",AC763*'lista, wskaźniki'!$D$21)</f>
        <v>0</v>
      </c>
      <c r="AJ763" s="272">
        <f>IF(AA763="węgiel",AB763*'lista, wskaźniki'!$D$20, IF('Sektor mieszkaniowy'!AA763="drewno",'Sektor mieszkaniowy'!AB763*'lista, wskaźniki'!$D$22,IF('Sektor mieszkaniowy'!AA763="pellet",AB763*'lista, wskaźniki'!$D$23,IF('Sektor mieszkaniowy'!AA763="gaz z sieci",AB763*'lista, wskaźniki'!$D$21,IF('Sektor mieszkaniowy'!AA763="olej opałowy",'Sektor mieszkaniowy'!AB763*'lista, wskaźniki'!$D$24)))))</f>
        <v>90.52</v>
      </c>
      <c r="AK763" s="1001"/>
      <c r="AL763" s="940">
        <v>750</v>
      </c>
      <c r="AM763" s="20">
        <f>IF(AA763="węgiel",AF763*1/3.6*'lista, wskaźniki'!$F$20,IF(AA763="drewno",AF763*1/3.6*'lista, wskaźniki'!$F$22,IF(AA763="pellet",AF763*1/3.6*'lista, wskaźniki'!$F$23,IF(AA763="gaz z sieci",AF763*1/3.6*'lista, wskaźniki'!$F$21,IF(AA763="olej opałowy",AF763*1/3.6*'lista, wskaźniki'!$F$24,0)))))</f>
        <v>10.425983800000001</v>
      </c>
      <c r="AN763" s="20">
        <f>IF(AA763="węgiel",AF763*'lista, wskaźniki'!$E$42,IF(AA763="drewno",AF763*'lista, wskaźniki'!$G$42,IF(AA763="pellet",AF763*'lista, wskaźniki'!$H$42,IF(AA763="gaz z sieci",AF763*'lista, wskaźniki'!$F$42,IF(AA763="olej opałowy",AF763*'lista, wskaźniki'!$I$42,0)))))</f>
        <v>4.18228E-2</v>
      </c>
      <c r="AO763" s="20">
        <f>IF(AA763="węgiel",AF763*'lista, wskaźniki'!$E$43,IF(AA763="drewno",AF763*'lista, wskaźniki'!$G$43,IF(AA763="pellet",AF763*'lista, wskaźniki'!$H$43,IF(AA763="gaz z sieci",AF763*'lista, wskaźniki'!$F$43,IF(AA763="olej opałowy",AF763*'lista, wskaźniki'!$I$43,0)))))</f>
        <v>3.96216E-2</v>
      </c>
      <c r="AP763" s="20">
        <f>IF(AA763="węgiel",AF763*'lista, wskaźniki'!$E$44,IF(AA763="drewno",AF763*'lista, wskaźniki'!$G$44,IF(AA763="pellet",AF763*'lista, wskaźniki'!$H$44,IF(AA763="gaz z sieci",AF763*'lista, wskaźniki'!$F$44,IF(AA763="olej opałowy",AF763*'lista, wskaźniki'!$I$44,0)))))</f>
        <v>2.9716200000000002E-5</v>
      </c>
      <c r="AQ763" s="360">
        <f>IF(Z763="gaz",AH763*1/3.6*'lista, wskaźniki'!$F$21,IF(Z763="energia elektryczna",AH763*1/3.6*'lista, wskaźniki'!$F$26))</f>
        <v>1.0718831812500003</v>
      </c>
      <c r="AR763" s="20">
        <f>IF(Z763="gaz",AH763*'lista, wskaźniki'!$F$42,IF(Z763="energia elektryczna",AH763*0))</f>
        <v>0</v>
      </c>
      <c r="AS763" s="20">
        <f>IF(Z763="gaz",AH763*'lista, wskaźniki'!$F$43,IF(Z763="energia elektryczna",AH763*0))</f>
        <v>0</v>
      </c>
      <c r="AT763" s="20">
        <f>IF(Z763="gaz",AH763*'lista, wskaźniki'!$F$44,IF(Z763="energia elektryczna",AH763*0))</f>
        <v>0</v>
      </c>
      <c r="AU763" s="20">
        <f>AI763*1/3.6*'lista, wskaźniki'!$F$21</f>
        <v>0</v>
      </c>
      <c r="AV763" s="20">
        <f>AI763*'lista, wskaźniki'!$F$42</f>
        <v>0</v>
      </c>
      <c r="AW763" s="20">
        <f>AI763*'lista, wskaźniki'!$F$43</f>
        <v>0</v>
      </c>
      <c r="AX763" s="20">
        <f>AI763*'lista, wskaźniki'!$F$44</f>
        <v>0</v>
      </c>
      <c r="AY763" s="20">
        <f>AK763*'lista, wskaźniki'!$F$26</f>
        <v>0</v>
      </c>
      <c r="AZ763" s="20">
        <f t="shared" si="323"/>
        <v>11.497866981250001</v>
      </c>
      <c r="BA763" s="20">
        <f t="shared" si="324"/>
        <v>4.18228E-2</v>
      </c>
      <c r="BB763" s="20">
        <f t="shared" si="325"/>
        <v>3.96216E-2</v>
      </c>
      <c r="BC763" s="20">
        <f t="shared" si="326"/>
        <v>2.9716200000000002E-5</v>
      </c>
      <c r="BD763" s="940" t="s">
        <v>17</v>
      </c>
      <c r="BE763" s="940" t="s">
        <v>17</v>
      </c>
      <c r="BF763" s="940" t="s">
        <v>16</v>
      </c>
      <c r="BG763" s="940" t="s">
        <v>16</v>
      </c>
      <c r="BH763" s="19" t="s">
        <v>35</v>
      </c>
      <c r="BI763" s="940"/>
      <c r="BJ763" s="19"/>
      <c r="BK763" s="940" t="s">
        <v>17</v>
      </c>
      <c r="BL763" s="19"/>
      <c r="BM763" s="19"/>
      <c r="BN763" s="19"/>
      <c r="BO763" s="19" t="s">
        <v>57</v>
      </c>
      <c r="BP763" s="19" t="s">
        <v>52</v>
      </c>
      <c r="BQ763" s="19" t="s">
        <v>120</v>
      </c>
      <c r="BR763" s="19">
        <v>1</v>
      </c>
      <c r="BS763" s="1004"/>
      <c r="BT763" s="1004">
        <v>300</v>
      </c>
      <c r="BU763" s="1004"/>
      <c r="BV763" s="1004"/>
      <c r="BW763" s="1004">
        <v>1400</v>
      </c>
      <c r="BX763" s="1004"/>
      <c r="BY763" s="1007"/>
      <c r="CA763" s="365">
        <f t="shared" si="327"/>
        <v>110.06</v>
      </c>
      <c r="CB763" s="365" t="b">
        <f t="shared" si="328"/>
        <v>0</v>
      </c>
      <c r="CC763" s="365" t="b">
        <f t="shared" si="329"/>
        <v>0</v>
      </c>
      <c r="CD763" s="365" t="b">
        <f t="shared" si="330"/>
        <v>0</v>
      </c>
      <c r="CE763" s="365" t="b">
        <f t="shared" si="331"/>
        <v>0</v>
      </c>
      <c r="CF763" s="365" t="b">
        <f t="shared" si="332"/>
        <v>0</v>
      </c>
      <c r="CG763" s="365">
        <f t="shared" si="333"/>
        <v>4.3357072500000005</v>
      </c>
      <c r="CH763" s="365" t="b">
        <f t="shared" si="334"/>
        <v>0</v>
      </c>
      <c r="CI763" s="72">
        <f t="shared" si="335"/>
        <v>110.06</v>
      </c>
      <c r="CJ763" s="72" t="b">
        <f t="shared" si="336"/>
        <v>0</v>
      </c>
      <c r="CK763" s="72" t="b">
        <f t="shared" si="337"/>
        <v>0</v>
      </c>
      <c r="CL763" s="72">
        <f t="shared" si="338"/>
        <v>0</v>
      </c>
      <c r="CM763" s="72" t="b">
        <f t="shared" si="339"/>
        <v>0</v>
      </c>
      <c r="CN763" s="72">
        <f t="shared" si="340"/>
        <v>4.3357072500000005</v>
      </c>
      <c r="CP763" s="13" t="b">
        <f t="shared" si="341"/>
        <v>0</v>
      </c>
      <c r="CQ763" s="13">
        <f t="shared" si="342"/>
        <v>0</v>
      </c>
      <c r="CR763" s="13">
        <f t="shared" si="343"/>
        <v>180</v>
      </c>
      <c r="CS763" s="13">
        <f t="shared" si="349"/>
        <v>90</v>
      </c>
      <c r="CT763" s="13" t="b">
        <f t="shared" si="348"/>
        <v>0</v>
      </c>
      <c r="CU763" s="13">
        <f t="shared" si="350"/>
        <v>0</v>
      </c>
      <c r="CV763" s="13" t="b">
        <f t="shared" si="344"/>
        <v>0</v>
      </c>
      <c r="CW763" s="13">
        <f t="shared" si="345"/>
        <v>0</v>
      </c>
      <c r="CX763" s="13" t="b">
        <f t="shared" si="346"/>
        <v>0</v>
      </c>
      <c r="CY763" s="13">
        <f t="shared" si="347"/>
        <v>0</v>
      </c>
    </row>
    <row r="764" spans="1:103" ht="15" thickBot="1">
      <c r="A764" s="932"/>
      <c r="B764" s="941"/>
      <c r="C764" s="941"/>
      <c r="D764" s="941"/>
      <c r="E764" s="941"/>
      <c r="F764" s="941"/>
      <c r="G764" s="941"/>
      <c r="H764" s="941"/>
      <c r="I764" s="941"/>
      <c r="J764" s="941"/>
      <c r="K764" s="941"/>
      <c r="L764" s="941"/>
      <c r="M764" s="941"/>
      <c r="N764" s="941"/>
      <c r="O764" s="175"/>
      <c r="P764" s="941"/>
      <c r="Q764" s="941"/>
      <c r="R764" s="941"/>
      <c r="S764" s="941"/>
      <c r="T764" s="941"/>
      <c r="U764" s="941"/>
      <c r="V764" s="941"/>
      <c r="W764" s="20" t="s">
        <v>36</v>
      </c>
      <c r="X764" s="20"/>
      <c r="Y764" s="20"/>
      <c r="Z764" s="20"/>
      <c r="AA764" s="20" t="s">
        <v>36</v>
      </c>
      <c r="AB764" s="22">
        <v>1</v>
      </c>
      <c r="AC764" s="22"/>
      <c r="AD764" s="20"/>
      <c r="AE764" s="941"/>
      <c r="AF764" s="334">
        <f t="shared" si="351"/>
        <v>15.6</v>
      </c>
      <c r="AG764" s="272">
        <f>IF(R764="kompletna",Q764*J764*0.0036*'lista, wskaźniki'!$F$13, IF(R764="częściowa",Q764*J764*0.0036*'lista, wskaźniki'!$F$14, IF(R764="brak",Q764*J764*0.0036*'lista, wskaźniki'!$F$15,)))</f>
        <v>0</v>
      </c>
      <c r="AH764" s="334">
        <f>IF(Y764="inne",K764*'lista, wskaźniki'!$E$35,IF(Y764="to samo źródło",0,IF(Y764=0,0)))</f>
        <v>0</v>
      </c>
      <c r="AI764" s="334" t="b">
        <f>IF(AA764="gaz z sieci",AC764*'lista, wskaźniki'!$D$21)</f>
        <v>0</v>
      </c>
      <c r="AJ764" s="272">
        <f>IF(AA764="węgiel",AB764*'lista, wskaźniki'!$D$20, IF('Sektor mieszkaniowy'!AA764="drewno",'Sektor mieszkaniowy'!AB764*'lista, wskaźniki'!$D$22,IF('Sektor mieszkaniowy'!AA764="pellet",AB764*'lista, wskaźniki'!$D$23,IF('Sektor mieszkaniowy'!AA764="gaz z sieci",AB764*'lista, wskaźniki'!$D$21,IF('Sektor mieszkaniowy'!AA764="olej opałowy",'Sektor mieszkaniowy'!AB764*'lista, wskaźniki'!$D$24)))))</f>
        <v>15.6</v>
      </c>
      <c r="AK764" s="1002"/>
      <c r="AL764" s="941"/>
      <c r="AM764" s="20">
        <f>IF(AA764="węgiel",AF764*1/3.6*'lista, wskaźniki'!$F$20,IF(AA764="drewno",AF764*1/3.6*'lista, wskaźniki'!$F$22,IF(AA764="pellet",AF764*1/3.6*'lista, wskaźniki'!$F$23,IF(AA764="gaz z sieci",AF764*1/3.6*'lista, wskaźniki'!$F$21,IF(AA764="olej opałowy",AF764*1/3.6*'lista, wskaźniki'!$F$24,0)))))</f>
        <v>0</v>
      </c>
      <c r="AN764" s="20">
        <f>IF(AA764="węgiel",AF764*'lista, wskaźniki'!$E$42,IF(AA764="drewno",AF764*'lista, wskaźniki'!$G$42,IF(AA764="pellet",AF764*'lista, wskaźniki'!$H$42,IF(AA764="gaz z sieci",AF764*'lista, wskaźniki'!$F$42,IF(AA764="olej opałowy",AF764*'lista, wskaźniki'!$I$42,0)))))</f>
        <v>1.2636E-2</v>
      </c>
      <c r="AO764" s="20">
        <f>IF(AA764="węgiel",AF764*'lista, wskaźniki'!$E$43,IF(AA764="drewno",AF764*'lista, wskaźniki'!$G$43,IF(AA764="pellet",AF764*'lista, wskaźniki'!$H$43,IF(AA764="gaz z sieci",AF764*'lista, wskaźniki'!$F$43,IF(AA764="olej opałowy",AF764*'lista, wskaźniki'!$I$43,0)))))</f>
        <v>1.2636E-2</v>
      </c>
      <c r="AP764" s="20">
        <f>IF(AA764="węgiel",AF764*'lista, wskaźniki'!$E$44,IF(AA764="drewno",AF764*'lista, wskaźniki'!$G$44,IF(AA764="pellet",AF764*'lista, wskaźniki'!$H$44,IF(AA764="gaz z sieci",AF764*'lista, wskaźniki'!$F$44,IF(AA764="olej opałowy",AF764*'lista, wskaźniki'!$I$44,0)))))</f>
        <v>3.8999999999999999E-6</v>
      </c>
      <c r="AQ764" s="20" t="b">
        <f>IF(Z764="gaz",AH764*1/3.6*'lista, wskaźniki'!$F$21,IF(Z764="energia elektryczna",AH764*1/3.6*'lista, wskaźniki'!$F$26))</f>
        <v>0</v>
      </c>
      <c r="AR764" s="20" t="b">
        <f>IF(Z764="gaz",AH764*'lista, wskaźniki'!$F$42,IF(Z764="energia elektryczna",AH764*0))</f>
        <v>0</v>
      </c>
      <c r="AS764" s="20" t="b">
        <f>IF(Z764="gaz",AH764*'lista, wskaźniki'!$F$43,IF(Z764="energia elektryczna",AH764*0))</f>
        <v>0</v>
      </c>
      <c r="AT764" s="20" t="b">
        <f>IF(Z764="gaz",AH764*'lista, wskaźniki'!$F$44,IF(Z764="energia elektryczna",AH764*0))</f>
        <v>0</v>
      </c>
      <c r="AU764" s="20">
        <f>AI764*1/3.6*'lista, wskaźniki'!$F$21</f>
        <v>0</v>
      </c>
      <c r="AV764" s="20">
        <f>AI764*'lista, wskaźniki'!$F$42</f>
        <v>0</v>
      </c>
      <c r="AW764" s="20">
        <f>AI764*'lista, wskaźniki'!$F$43</f>
        <v>0</v>
      </c>
      <c r="AX764" s="20">
        <f>AI764*'lista, wskaźniki'!$F$44</f>
        <v>0</v>
      </c>
      <c r="AY764" s="20">
        <f>AK764*'lista, wskaźniki'!$F$26</f>
        <v>0</v>
      </c>
      <c r="AZ764" s="20">
        <f t="shared" si="323"/>
        <v>0</v>
      </c>
      <c r="BA764" s="20">
        <f t="shared" si="324"/>
        <v>1.2636E-2</v>
      </c>
      <c r="BB764" s="20">
        <f t="shared" si="325"/>
        <v>1.2636E-2</v>
      </c>
      <c r="BC764" s="20">
        <f t="shared" si="326"/>
        <v>3.8999999999999999E-6</v>
      </c>
      <c r="BD764" s="941"/>
      <c r="BE764" s="941"/>
      <c r="BF764" s="941"/>
      <c r="BG764" s="941"/>
      <c r="BH764" s="20"/>
      <c r="BI764" s="941"/>
      <c r="BJ764" s="20"/>
      <c r="BK764" s="941"/>
      <c r="BL764" s="20"/>
      <c r="BM764" s="20"/>
      <c r="BN764" s="20"/>
      <c r="BO764" s="20"/>
      <c r="BP764" s="20"/>
      <c r="BQ764" s="20"/>
      <c r="BR764" s="20"/>
      <c r="BS764" s="1005"/>
      <c r="BT764" s="1005"/>
      <c r="BU764" s="1005"/>
      <c r="BV764" s="1005"/>
      <c r="BW764" s="1005"/>
      <c r="BX764" s="1005"/>
      <c r="BY764" s="1008"/>
      <c r="CA764" s="365" t="b">
        <f t="shared" si="327"/>
        <v>0</v>
      </c>
      <c r="CB764" s="365">
        <f t="shared" si="328"/>
        <v>15.6</v>
      </c>
      <c r="CC764" s="365" t="b">
        <f t="shared" si="329"/>
        <v>0</v>
      </c>
      <c r="CD764" s="365" t="b">
        <f t="shared" si="330"/>
        <v>0</v>
      </c>
      <c r="CE764" s="365" t="b">
        <f t="shared" si="331"/>
        <v>0</v>
      </c>
      <c r="CF764" s="365" t="b">
        <f t="shared" si="332"/>
        <v>0</v>
      </c>
      <c r="CG764" s="365" t="b">
        <f t="shared" si="333"/>
        <v>0</v>
      </c>
      <c r="CH764" s="365" t="b">
        <f t="shared" si="334"/>
        <v>0</v>
      </c>
      <c r="CI764" s="72" t="b">
        <f t="shared" si="335"/>
        <v>0</v>
      </c>
      <c r="CJ764" s="72">
        <f t="shared" si="336"/>
        <v>15.6</v>
      </c>
      <c r="CK764" s="72" t="b">
        <f t="shared" si="337"/>
        <v>0</v>
      </c>
      <c r="CL764" s="72">
        <f t="shared" si="338"/>
        <v>0</v>
      </c>
      <c r="CM764" s="72" t="b">
        <f t="shared" si="339"/>
        <v>0</v>
      </c>
      <c r="CN764" s="72" t="b">
        <f t="shared" si="340"/>
        <v>0</v>
      </c>
      <c r="CP764" s="13">
        <f t="shared" si="341"/>
        <v>0</v>
      </c>
      <c r="CQ764" s="13" t="b">
        <f t="shared" si="342"/>
        <v>0</v>
      </c>
      <c r="CR764" s="13" t="b">
        <f t="shared" si="343"/>
        <v>0</v>
      </c>
      <c r="CS764" s="13" t="b">
        <f t="shared" si="349"/>
        <v>0</v>
      </c>
      <c r="CT764" s="13" t="b">
        <f t="shared" si="348"/>
        <v>0</v>
      </c>
      <c r="CU764" s="13" t="b">
        <f t="shared" si="350"/>
        <v>0</v>
      </c>
      <c r="CV764" s="13" t="b">
        <f t="shared" si="344"/>
        <v>0</v>
      </c>
      <c r="CW764" s="13" t="b">
        <f t="shared" si="345"/>
        <v>0</v>
      </c>
      <c r="CX764" s="13" t="b">
        <f t="shared" si="346"/>
        <v>0</v>
      </c>
      <c r="CY764" s="13" t="b">
        <f t="shared" si="347"/>
        <v>0</v>
      </c>
    </row>
    <row r="765" spans="1:103" ht="15" thickBot="1">
      <c r="A765" s="932"/>
      <c r="B765" s="941"/>
      <c r="C765" s="941"/>
      <c r="D765" s="941"/>
      <c r="E765" s="941"/>
      <c r="F765" s="941"/>
      <c r="G765" s="941"/>
      <c r="H765" s="941"/>
      <c r="I765" s="941"/>
      <c r="J765" s="941"/>
      <c r="K765" s="941"/>
      <c r="L765" s="941"/>
      <c r="M765" s="941"/>
      <c r="N765" s="941"/>
      <c r="O765" s="175"/>
      <c r="P765" s="941"/>
      <c r="Q765" s="941"/>
      <c r="R765" s="941"/>
      <c r="S765" s="941"/>
      <c r="T765" s="941"/>
      <c r="U765" s="941"/>
      <c r="V765" s="941"/>
      <c r="W765" s="20"/>
      <c r="X765" s="20"/>
      <c r="Y765" s="20"/>
      <c r="Z765" s="20"/>
      <c r="AA765" s="20" t="s">
        <v>50</v>
      </c>
      <c r="AB765" s="22"/>
      <c r="AC765" s="22"/>
      <c r="AD765" s="20"/>
      <c r="AE765" s="941"/>
      <c r="AF765" s="334">
        <f t="shared" si="351"/>
        <v>0</v>
      </c>
      <c r="AG765" s="272">
        <f>IF(R765="kompletna",Q765*J765*0.0036*'lista, wskaźniki'!$F$13, IF(R765="częściowa",Q765*J765*0.0036*'lista, wskaźniki'!$F$14, IF(R765="brak",Q765*J765*0.0036*'lista, wskaźniki'!$F$15,)))</f>
        <v>0</v>
      </c>
      <c r="AH765" s="334">
        <f>IF(Y765="inne",K765*'lista, wskaźniki'!$E$35,IF(Y765="to samo źródło",0,IF(Y765=0,0)))</f>
        <v>0</v>
      </c>
      <c r="AI765" s="334" t="b">
        <f>IF(AA765="gaz z sieci",AC765*'lista, wskaźniki'!$D$21)</f>
        <v>0</v>
      </c>
      <c r="AJ765" s="272">
        <f>IF(AA765="węgiel",AB765*'lista, wskaźniki'!$D$20, IF('Sektor mieszkaniowy'!AA765="drewno",'Sektor mieszkaniowy'!AB765*'lista, wskaźniki'!$D$22,IF('Sektor mieszkaniowy'!AA765="pellet",AB765*'lista, wskaźniki'!$D$23,IF('Sektor mieszkaniowy'!AA765="gaz z sieci",AB765*'lista, wskaźniki'!$D$21,IF('Sektor mieszkaniowy'!AA765="olej opałowy",'Sektor mieszkaniowy'!AB765*'lista, wskaźniki'!$D$24)))))</f>
        <v>0</v>
      </c>
      <c r="AK765" s="1002"/>
      <c r="AL765" s="941"/>
      <c r="AM765" s="20">
        <f>IF(AA765="węgiel",AF765*1/3.6*'lista, wskaźniki'!$F$20,IF(AA765="drewno",AF765*1/3.6*'lista, wskaźniki'!$F$22,IF(AA765="pellet",AF765*1/3.6*'lista, wskaźniki'!$F$23,IF(AA765="gaz z sieci",AF765*1/3.6*'lista, wskaźniki'!$F$21,IF(AA765="olej opałowy",AF765*1/3.6*'lista, wskaźniki'!$F$24,0)))))</f>
        <v>0</v>
      </c>
      <c r="AN765" s="20">
        <f>IF(AA765="węgiel",AF765*'lista, wskaźniki'!$E$42,IF(AA765="drewno",AF765*'lista, wskaźniki'!$G$42,IF(AA765="pellet",AF765*'lista, wskaźniki'!$H$42,IF(AA765="gaz z sieci",AF765*'lista, wskaźniki'!$F$42,IF(AA765="olej opałowy",AF765*'lista, wskaźniki'!$I$42,0)))))</f>
        <v>0</v>
      </c>
      <c r="AO765" s="20">
        <f>IF(AA765="węgiel",AF765*'lista, wskaźniki'!$E$43,IF(AA765="drewno",AF765*'lista, wskaźniki'!$G$43,IF(AA765="pellet",AF765*'lista, wskaźniki'!$H$43,IF(AA765="gaz z sieci",AF765*'lista, wskaźniki'!$F$43,IF(AA765="olej opałowy",AF765*'lista, wskaźniki'!$I$43,0)))))</f>
        <v>0</v>
      </c>
      <c r="AP765" s="20">
        <f>IF(AA765="węgiel",AF765*'lista, wskaźniki'!$E$44,IF(AA765="drewno",AF765*'lista, wskaźniki'!$G$44,IF(AA765="pellet",AF765*'lista, wskaźniki'!$H$44,IF(AA765="gaz z sieci",AF765*'lista, wskaźniki'!$F$44,IF(AA765="olej opałowy",AF765*'lista, wskaźniki'!$I$44,0)))))</f>
        <v>0</v>
      </c>
      <c r="AQ765" s="20" t="b">
        <f>IF(Z765="gaz",AH765*1/3.6*'lista, wskaźniki'!$F$21,IF(Z765="energia elektryczna",AH765*1/3.6*'lista, wskaźniki'!$F$26))</f>
        <v>0</v>
      </c>
      <c r="AR765" s="20" t="b">
        <f>IF(Z765="gaz",AH765*'lista, wskaźniki'!$F$42,IF(Z765="energia elektryczna",AH765*0))</f>
        <v>0</v>
      </c>
      <c r="AS765" s="20" t="b">
        <f>IF(Z765="gaz",AH765*'lista, wskaźniki'!$F$43,IF(Z765="energia elektryczna",AH765*0))</f>
        <v>0</v>
      </c>
      <c r="AT765" s="20" t="b">
        <f>IF(Z765="gaz",AH765*'lista, wskaźniki'!$F$44,IF(Z765="energia elektryczna",AH765*0))</f>
        <v>0</v>
      </c>
      <c r="AU765" s="20">
        <f>AI765*1/3.6*'lista, wskaźniki'!$F$21</f>
        <v>0</v>
      </c>
      <c r="AV765" s="20">
        <f>AI765*'lista, wskaźniki'!$F$42</f>
        <v>0</v>
      </c>
      <c r="AW765" s="20">
        <f>AI765*'lista, wskaźniki'!$F$43</f>
        <v>0</v>
      </c>
      <c r="AX765" s="20">
        <f>AI765*'lista, wskaźniki'!$F$44</f>
        <v>0</v>
      </c>
      <c r="AY765" s="20">
        <f>AK765*'lista, wskaźniki'!$F$26</f>
        <v>0</v>
      </c>
      <c r="AZ765" s="20">
        <f t="shared" si="323"/>
        <v>0</v>
      </c>
      <c r="BA765" s="20">
        <f t="shared" si="324"/>
        <v>0</v>
      </c>
      <c r="BB765" s="20">
        <f t="shared" si="325"/>
        <v>0</v>
      </c>
      <c r="BC765" s="20">
        <f t="shared" si="326"/>
        <v>0</v>
      </c>
      <c r="BD765" s="941"/>
      <c r="BE765" s="941"/>
      <c r="BF765" s="941"/>
      <c r="BG765" s="941"/>
      <c r="BH765" s="20"/>
      <c r="BI765" s="941"/>
      <c r="BJ765" s="20"/>
      <c r="BK765" s="941"/>
      <c r="BL765" s="20"/>
      <c r="BM765" s="20"/>
      <c r="BN765" s="20"/>
      <c r="BO765" s="20"/>
      <c r="BP765" s="20"/>
      <c r="BQ765" s="20"/>
      <c r="BR765" s="20"/>
      <c r="BS765" s="1005"/>
      <c r="BT765" s="1005"/>
      <c r="BU765" s="1005"/>
      <c r="BV765" s="1005"/>
      <c r="BW765" s="1005"/>
      <c r="BX765" s="1005"/>
      <c r="BY765" s="1008"/>
      <c r="CA765" s="365" t="b">
        <f t="shared" si="327"/>
        <v>0</v>
      </c>
      <c r="CB765" s="365" t="b">
        <f t="shared" si="328"/>
        <v>0</v>
      </c>
      <c r="CC765" s="365">
        <f t="shared" si="329"/>
        <v>0</v>
      </c>
      <c r="CD765" s="365" t="b">
        <f t="shared" si="330"/>
        <v>0</v>
      </c>
      <c r="CE765" s="365" t="b">
        <f t="shared" si="331"/>
        <v>0</v>
      </c>
      <c r="CF765" s="365" t="b">
        <f t="shared" si="332"/>
        <v>0</v>
      </c>
      <c r="CG765" s="365" t="b">
        <f t="shared" si="333"/>
        <v>0</v>
      </c>
      <c r="CH765" s="365" t="b">
        <f t="shared" si="334"/>
        <v>0</v>
      </c>
      <c r="CI765" s="72" t="b">
        <f t="shared" si="335"/>
        <v>0</v>
      </c>
      <c r="CJ765" s="72" t="b">
        <f t="shared" si="336"/>
        <v>0</v>
      </c>
      <c r="CK765" s="72">
        <f t="shared" si="337"/>
        <v>0</v>
      </c>
      <c r="CL765" s="72">
        <f t="shared" si="338"/>
        <v>0</v>
      </c>
      <c r="CM765" s="72" t="b">
        <f t="shared" si="339"/>
        <v>0</v>
      </c>
      <c r="CN765" s="72" t="b">
        <f t="shared" si="340"/>
        <v>0</v>
      </c>
      <c r="CP765" s="13">
        <f t="shared" si="341"/>
        <v>0</v>
      </c>
      <c r="CQ765" s="13" t="b">
        <f t="shared" si="342"/>
        <v>0</v>
      </c>
      <c r="CR765" s="13" t="b">
        <f t="shared" si="343"/>
        <v>0</v>
      </c>
      <c r="CS765" s="13" t="b">
        <f t="shared" si="349"/>
        <v>0</v>
      </c>
      <c r="CT765" s="13" t="b">
        <f t="shared" si="348"/>
        <v>0</v>
      </c>
      <c r="CU765" s="13" t="b">
        <f t="shared" si="350"/>
        <v>0</v>
      </c>
      <c r="CV765" s="13" t="b">
        <f t="shared" si="344"/>
        <v>0</v>
      </c>
      <c r="CW765" s="13" t="b">
        <f t="shared" si="345"/>
        <v>0</v>
      </c>
      <c r="CX765" s="13" t="b">
        <f t="shared" si="346"/>
        <v>0</v>
      </c>
      <c r="CY765" s="13" t="b">
        <f t="shared" si="347"/>
        <v>0</v>
      </c>
    </row>
    <row r="766" spans="1:103" ht="15" thickBot="1">
      <c r="A766" s="932"/>
      <c r="B766" s="941"/>
      <c r="C766" s="941"/>
      <c r="D766" s="941"/>
      <c r="E766" s="941"/>
      <c r="F766" s="941"/>
      <c r="G766" s="941"/>
      <c r="H766" s="941"/>
      <c r="I766" s="941"/>
      <c r="J766" s="941"/>
      <c r="K766" s="941"/>
      <c r="L766" s="941"/>
      <c r="M766" s="941"/>
      <c r="N766" s="941"/>
      <c r="O766" s="175"/>
      <c r="P766" s="941"/>
      <c r="Q766" s="941"/>
      <c r="R766" s="941"/>
      <c r="S766" s="941"/>
      <c r="T766" s="941"/>
      <c r="U766" s="941"/>
      <c r="V766" s="941"/>
      <c r="W766" s="20"/>
      <c r="X766" s="20"/>
      <c r="Y766" s="20"/>
      <c r="Z766" s="20"/>
      <c r="AA766" s="20" t="s">
        <v>38</v>
      </c>
      <c r="AB766" s="22"/>
      <c r="AC766" s="22"/>
      <c r="AD766" s="20"/>
      <c r="AE766" s="941"/>
      <c r="AF766" s="334">
        <f t="shared" si="351"/>
        <v>0</v>
      </c>
      <c r="AG766" s="272">
        <f>IF(R766="kompletna",Q766*J766*0.0036*'lista, wskaźniki'!$F$13, IF(R766="częściowa",Q766*J766*0.0036*'lista, wskaźniki'!$F$14, IF(R766="brak",Q766*J766*0.0036*'lista, wskaźniki'!$F$15,)))</f>
        <v>0</v>
      </c>
      <c r="AH766" s="334">
        <f>IF(Y766="inne",K766*'lista, wskaźniki'!$E$35,IF(Y766="to samo źródło",0,IF(Y766=0,0)))</f>
        <v>0</v>
      </c>
      <c r="AI766" s="334">
        <f>IF(AA766="gaz z sieci",AC766*'lista, wskaźniki'!$D$21)</f>
        <v>0</v>
      </c>
      <c r="AJ766" s="272">
        <f>IF(AA766="węgiel",AB766*'lista, wskaźniki'!$D$20, IF('Sektor mieszkaniowy'!AA766="drewno",'Sektor mieszkaniowy'!AB766*'lista, wskaźniki'!$D$22,IF('Sektor mieszkaniowy'!AA766="pellet",AB766*'lista, wskaźniki'!$D$23,IF('Sektor mieszkaniowy'!AA766="gaz z sieci",AB766*'lista, wskaźniki'!$D$21,IF('Sektor mieszkaniowy'!AA766="olej opałowy",'Sektor mieszkaniowy'!AB766*'lista, wskaźniki'!$D$24)))))</f>
        <v>0</v>
      </c>
      <c r="AK766" s="1002"/>
      <c r="AL766" s="941"/>
      <c r="AM766" s="20">
        <f>IF(AA766="węgiel",AF766*1/3.6*'lista, wskaźniki'!$F$20,IF(AA766="drewno",AF766*1/3.6*'lista, wskaźniki'!$F$22,IF(AA766="pellet",AF766*1/3.6*'lista, wskaźniki'!$F$23,IF(AA766="gaz z sieci",AF766*1/3.6*'lista, wskaźniki'!$F$21,IF(AA766="olej opałowy",AF766*1/3.6*'lista, wskaźniki'!$F$24,0)))))</f>
        <v>0</v>
      </c>
      <c r="AN766" s="20">
        <f>IF(AA766="węgiel",AF766*'lista, wskaźniki'!$E$42,IF(AA766="drewno",AF766*'lista, wskaźniki'!$G$42,IF(AA766="pellet",AF766*'lista, wskaźniki'!$H$42,IF(AA766="gaz z sieci",AF766*'lista, wskaźniki'!$F$42,IF(AA766="olej opałowy",AF766*'lista, wskaźniki'!$I$42,0)))))</f>
        <v>0</v>
      </c>
      <c r="AO766" s="20">
        <f>IF(AA766="węgiel",AF766*'lista, wskaźniki'!$E$43,IF(AA766="drewno",AF766*'lista, wskaźniki'!$G$43,IF(AA766="pellet",AF766*'lista, wskaźniki'!$H$43,IF(AA766="gaz z sieci",AF766*'lista, wskaźniki'!$F$43,IF(AA766="olej opałowy",AF766*'lista, wskaźniki'!$I$43,0)))))</f>
        <v>0</v>
      </c>
      <c r="AP766" s="20">
        <f>IF(AA766="węgiel",AF766*'lista, wskaźniki'!$E$44,IF(AA766="drewno",AF766*'lista, wskaźniki'!$G$44,IF(AA766="pellet",AF766*'lista, wskaźniki'!$H$44,IF(AA766="gaz z sieci",AF766*'lista, wskaźniki'!$F$44,IF(AA766="olej opałowy",AF766*'lista, wskaźniki'!$I$44,0)))))</f>
        <v>0</v>
      </c>
      <c r="AQ766" s="20" t="b">
        <f>IF(Z766="gaz",AH766*1/3.6*'lista, wskaźniki'!$F$21,IF(Z766="energia elektryczna",AH766*1/3.6*'lista, wskaźniki'!$F$26))</f>
        <v>0</v>
      </c>
      <c r="AR766" s="20" t="b">
        <f>IF(Z766="gaz",AH766*'lista, wskaźniki'!$F$42,IF(Z766="energia elektryczna",AH766*0))</f>
        <v>0</v>
      </c>
      <c r="AS766" s="20" t="b">
        <f>IF(Z766="gaz",AH766*'lista, wskaźniki'!$F$43,IF(Z766="energia elektryczna",AH766*0))</f>
        <v>0</v>
      </c>
      <c r="AT766" s="20" t="b">
        <f>IF(Z766="gaz",AH766*'lista, wskaźniki'!$F$44,IF(Z766="energia elektryczna",AH766*0))</f>
        <v>0</v>
      </c>
      <c r="AU766" s="20">
        <f>AI766*1/3.6*'lista, wskaźniki'!$F$21</f>
        <v>0</v>
      </c>
      <c r="AV766" s="20">
        <f>AI766*'lista, wskaźniki'!$F$42</f>
        <v>0</v>
      </c>
      <c r="AW766" s="20">
        <f>AI766*'lista, wskaźniki'!$F$43</f>
        <v>0</v>
      </c>
      <c r="AX766" s="20">
        <f>AI766*'lista, wskaźniki'!$F$44</f>
        <v>0</v>
      </c>
      <c r="AY766" s="20">
        <f>AK766*'lista, wskaźniki'!$F$26</f>
        <v>0</v>
      </c>
      <c r="AZ766" s="20">
        <f t="shared" si="323"/>
        <v>0</v>
      </c>
      <c r="BA766" s="20">
        <f t="shared" si="324"/>
        <v>0</v>
      </c>
      <c r="BB766" s="20">
        <f t="shared" si="325"/>
        <v>0</v>
      </c>
      <c r="BC766" s="20">
        <f t="shared" si="326"/>
        <v>0</v>
      </c>
      <c r="BD766" s="941"/>
      <c r="BE766" s="941"/>
      <c r="BF766" s="941"/>
      <c r="BG766" s="941"/>
      <c r="BH766" s="20"/>
      <c r="BI766" s="941"/>
      <c r="BJ766" s="20"/>
      <c r="BK766" s="941"/>
      <c r="BL766" s="20"/>
      <c r="BM766" s="20"/>
      <c r="BN766" s="20"/>
      <c r="BO766" s="20"/>
      <c r="BP766" s="20"/>
      <c r="BQ766" s="20"/>
      <c r="BR766" s="20"/>
      <c r="BS766" s="1005"/>
      <c r="BT766" s="1005"/>
      <c r="BU766" s="1005"/>
      <c r="BV766" s="1005"/>
      <c r="BW766" s="1005"/>
      <c r="BX766" s="1005"/>
      <c r="BY766" s="1008"/>
      <c r="CA766" s="365" t="b">
        <f t="shared" si="327"/>
        <v>0</v>
      </c>
      <c r="CB766" s="365" t="b">
        <f t="shared" si="328"/>
        <v>0</v>
      </c>
      <c r="CC766" s="365" t="b">
        <f t="shared" si="329"/>
        <v>0</v>
      </c>
      <c r="CD766" s="365">
        <f t="shared" si="330"/>
        <v>0</v>
      </c>
      <c r="CE766" s="365" t="b">
        <f t="shared" si="331"/>
        <v>0</v>
      </c>
      <c r="CF766" s="365" t="b">
        <f t="shared" si="332"/>
        <v>0</v>
      </c>
      <c r="CG766" s="365" t="b">
        <f t="shared" si="333"/>
        <v>0</v>
      </c>
      <c r="CH766" s="365">
        <f t="shared" si="334"/>
        <v>0</v>
      </c>
      <c r="CI766" s="72" t="b">
        <f t="shared" si="335"/>
        <v>0</v>
      </c>
      <c r="CJ766" s="72" t="b">
        <f t="shared" si="336"/>
        <v>0</v>
      </c>
      <c r="CK766" s="72" t="b">
        <f t="shared" si="337"/>
        <v>0</v>
      </c>
      <c r="CL766" s="72">
        <f t="shared" si="338"/>
        <v>0</v>
      </c>
      <c r="CM766" s="72" t="b">
        <f t="shared" si="339"/>
        <v>0</v>
      </c>
      <c r="CN766" s="72" t="b">
        <f t="shared" si="340"/>
        <v>0</v>
      </c>
      <c r="CP766" s="13">
        <f t="shared" si="341"/>
        <v>0</v>
      </c>
      <c r="CQ766" s="13" t="b">
        <f t="shared" si="342"/>
        <v>0</v>
      </c>
      <c r="CR766" s="13" t="b">
        <f t="shared" si="343"/>
        <v>0</v>
      </c>
      <c r="CS766" s="13" t="b">
        <f t="shared" si="349"/>
        <v>0</v>
      </c>
      <c r="CT766" s="13" t="b">
        <f t="shared" si="348"/>
        <v>0</v>
      </c>
      <c r="CU766" s="13" t="b">
        <f t="shared" si="350"/>
        <v>0</v>
      </c>
      <c r="CV766" s="13" t="b">
        <f t="shared" si="344"/>
        <v>0</v>
      </c>
      <c r="CW766" s="13" t="b">
        <f t="shared" si="345"/>
        <v>0</v>
      </c>
      <c r="CX766" s="13" t="b">
        <f t="shared" si="346"/>
        <v>0</v>
      </c>
      <c r="CY766" s="13" t="b">
        <f t="shared" si="347"/>
        <v>0</v>
      </c>
    </row>
    <row r="767" spans="1:103" ht="15" thickBot="1">
      <c r="A767" s="933"/>
      <c r="B767" s="942"/>
      <c r="C767" s="942"/>
      <c r="D767" s="942"/>
      <c r="E767" s="942"/>
      <c r="F767" s="942"/>
      <c r="G767" s="942"/>
      <c r="H767" s="942"/>
      <c r="I767" s="942"/>
      <c r="J767" s="942"/>
      <c r="K767" s="942"/>
      <c r="L767" s="942"/>
      <c r="M767" s="942"/>
      <c r="N767" s="942"/>
      <c r="O767" s="176"/>
      <c r="P767" s="942"/>
      <c r="Q767" s="942"/>
      <c r="R767" s="942"/>
      <c r="S767" s="942"/>
      <c r="T767" s="942"/>
      <c r="U767" s="942"/>
      <c r="V767" s="942"/>
      <c r="W767" s="21"/>
      <c r="X767" s="21"/>
      <c r="Y767" s="21"/>
      <c r="Z767" s="21"/>
      <c r="AA767" s="21" t="s">
        <v>37</v>
      </c>
      <c r="AB767" s="55"/>
      <c r="AC767" s="55"/>
      <c r="AD767" s="21"/>
      <c r="AE767" s="942"/>
      <c r="AF767" s="334">
        <f t="shared" si="351"/>
        <v>0</v>
      </c>
      <c r="AG767" s="272">
        <f>IF(R767="kompletna",Q767*J767*0.0036*'lista, wskaźniki'!$F$13, IF(R767="częściowa",Q767*J767*0.0036*'lista, wskaźniki'!$F$14, IF(R767="brak",Q767*J767*0.0036*'lista, wskaźniki'!$F$15,)))</f>
        <v>0</v>
      </c>
      <c r="AH767" s="334">
        <f>IF(Y767="inne",K767*'lista, wskaźniki'!$E$35,IF(Y767="to samo źródło",0,IF(Y767=0,0)))</f>
        <v>0</v>
      </c>
      <c r="AI767" s="334" t="b">
        <f>IF(AA767="gaz z sieci",AC767*'lista, wskaźniki'!$D$21)</f>
        <v>0</v>
      </c>
      <c r="AJ767" s="272">
        <f>IF(AA767="węgiel",AB767*'lista, wskaźniki'!$D$20, IF('Sektor mieszkaniowy'!AA767="drewno",'Sektor mieszkaniowy'!AB767*'lista, wskaźniki'!$D$22,IF('Sektor mieszkaniowy'!AA767="pellet",AB767*'lista, wskaźniki'!$D$23,IF('Sektor mieszkaniowy'!AA767="gaz z sieci",AB767*'lista, wskaźniki'!$D$21,IF('Sektor mieszkaniowy'!AA767="olej opałowy",'Sektor mieszkaniowy'!AB767*'lista, wskaźniki'!$D$24)))))</f>
        <v>0</v>
      </c>
      <c r="AK767" s="1003"/>
      <c r="AL767" s="942"/>
      <c r="AM767" s="20">
        <f>IF(AA767="węgiel",AF767*1/3.6*'lista, wskaźniki'!$F$20,IF(AA767="drewno",AF767*1/3.6*'lista, wskaźniki'!$F$22,IF(AA767="pellet",AF767*1/3.6*'lista, wskaźniki'!$F$23,IF(AA767="gaz z sieci",AF767*1/3.6*'lista, wskaźniki'!$F$21,IF(AA767="olej opałowy",AF767*1/3.6*'lista, wskaźniki'!$F$24,0)))))</f>
        <v>0</v>
      </c>
      <c r="AN767" s="20">
        <f>IF(AA767="węgiel",AF767*'lista, wskaźniki'!$E$42,IF(AA767="drewno",AF767*'lista, wskaźniki'!$G$42,IF(AA767="pellet",AF767*'lista, wskaźniki'!$H$42,IF(AA767="gaz z sieci",AF767*'lista, wskaźniki'!$F$42,IF(AA767="olej opałowy",AF767*'lista, wskaźniki'!$I$42,0)))))</f>
        <v>0</v>
      </c>
      <c r="AO767" s="20">
        <f>IF(AA767="węgiel",AF767*'lista, wskaźniki'!$E$43,IF(AA767="drewno",AF767*'lista, wskaźniki'!$G$43,IF(AA767="pellet",AF767*'lista, wskaźniki'!$H$43,IF(AA767="gaz z sieci",AF767*'lista, wskaźniki'!$F$43,IF(AA767="olej opałowy",AF767*'lista, wskaźniki'!$I$43,0)))))</f>
        <v>0</v>
      </c>
      <c r="AP767" s="20">
        <f>IF(AA767="węgiel",AF767*'lista, wskaźniki'!$E$44,IF(AA767="drewno",AF767*'lista, wskaźniki'!$G$44,IF(AA767="pellet",AF767*'lista, wskaźniki'!$H$44,IF(AA767="gaz z sieci",AF767*'lista, wskaźniki'!$F$44,IF(AA767="olej opałowy",AF767*'lista, wskaźniki'!$I$44,0)))))</f>
        <v>0</v>
      </c>
      <c r="AQ767" s="20" t="b">
        <f>IF(Z767="gaz",AH767*1/3.6*'lista, wskaźniki'!$F$21,IF(Z767="energia elektryczna",AH767*1/3.6*'lista, wskaźniki'!$F$26))</f>
        <v>0</v>
      </c>
      <c r="AR767" s="20" t="b">
        <f>IF(Z767="gaz",AH767*'lista, wskaźniki'!$F$42,IF(Z767="energia elektryczna",AH767*0))</f>
        <v>0</v>
      </c>
      <c r="AS767" s="20" t="b">
        <f>IF(Z767="gaz",AH767*'lista, wskaźniki'!$F$43,IF(Z767="energia elektryczna",AH767*0))</f>
        <v>0</v>
      </c>
      <c r="AT767" s="20" t="b">
        <f>IF(Z767="gaz",AH767*'lista, wskaźniki'!$F$44,IF(Z767="energia elektryczna",AH767*0))</f>
        <v>0</v>
      </c>
      <c r="AU767" s="20">
        <f>AI767*1/3.6*'lista, wskaźniki'!$F$21</f>
        <v>0</v>
      </c>
      <c r="AV767" s="20">
        <f>AI767*'lista, wskaźniki'!$F$42</f>
        <v>0</v>
      </c>
      <c r="AW767" s="20">
        <f>AI767*'lista, wskaźniki'!$F$43</f>
        <v>0</v>
      </c>
      <c r="AX767" s="20">
        <f>AI767*'lista, wskaźniki'!$F$44</f>
        <v>0</v>
      </c>
      <c r="AY767" s="20">
        <f>AK767*'lista, wskaźniki'!$F$26</f>
        <v>0</v>
      </c>
      <c r="AZ767" s="20">
        <f t="shared" si="323"/>
        <v>0</v>
      </c>
      <c r="BA767" s="20">
        <f t="shared" si="324"/>
        <v>0</v>
      </c>
      <c r="BB767" s="20">
        <f t="shared" si="325"/>
        <v>0</v>
      </c>
      <c r="BC767" s="20">
        <f t="shared" si="326"/>
        <v>0</v>
      </c>
      <c r="BD767" s="942"/>
      <c r="BE767" s="942"/>
      <c r="BF767" s="942"/>
      <c r="BG767" s="942"/>
      <c r="BH767" s="21"/>
      <c r="BI767" s="942"/>
      <c r="BJ767" s="21"/>
      <c r="BK767" s="942"/>
      <c r="BL767" s="21"/>
      <c r="BM767" s="21"/>
      <c r="BN767" s="21"/>
      <c r="BO767" s="21"/>
      <c r="BP767" s="21"/>
      <c r="BQ767" s="21"/>
      <c r="BR767" s="21"/>
      <c r="BS767" s="1006"/>
      <c r="BT767" s="1006"/>
      <c r="BU767" s="1006"/>
      <c r="BV767" s="1006"/>
      <c r="BW767" s="1006"/>
      <c r="BX767" s="1006"/>
      <c r="BY767" s="1009"/>
      <c r="CA767" s="365" t="b">
        <f t="shared" si="327"/>
        <v>0</v>
      </c>
      <c r="CB767" s="365" t="b">
        <f t="shared" si="328"/>
        <v>0</v>
      </c>
      <c r="CC767" s="365" t="b">
        <f t="shared" si="329"/>
        <v>0</v>
      </c>
      <c r="CD767" s="365" t="b">
        <f t="shared" si="330"/>
        <v>0</v>
      </c>
      <c r="CE767" s="365">
        <f t="shared" si="331"/>
        <v>0</v>
      </c>
      <c r="CF767" s="365" t="b">
        <f t="shared" si="332"/>
        <v>0</v>
      </c>
      <c r="CG767" s="365" t="b">
        <f t="shared" si="333"/>
        <v>0</v>
      </c>
      <c r="CH767" s="365" t="b">
        <f t="shared" si="334"/>
        <v>0</v>
      </c>
      <c r="CI767" s="72" t="b">
        <f t="shared" si="335"/>
        <v>0</v>
      </c>
      <c r="CJ767" s="72" t="b">
        <f t="shared" si="336"/>
        <v>0</v>
      </c>
      <c r="CK767" s="72" t="b">
        <f t="shared" si="337"/>
        <v>0</v>
      </c>
      <c r="CL767" s="72">
        <f t="shared" si="338"/>
        <v>0</v>
      </c>
      <c r="CM767" s="72">
        <f t="shared" si="339"/>
        <v>0</v>
      </c>
      <c r="CN767" s="72" t="b">
        <f t="shared" si="340"/>
        <v>0</v>
      </c>
      <c r="CP767" s="13">
        <f t="shared" si="341"/>
        <v>0</v>
      </c>
      <c r="CQ767" s="13" t="b">
        <f t="shared" si="342"/>
        <v>0</v>
      </c>
      <c r="CR767" s="13" t="b">
        <f t="shared" si="343"/>
        <v>0</v>
      </c>
      <c r="CS767" s="13" t="b">
        <f t="shared" si="349"/>
        <v>0</v>
      </c>
      <c r="CT767" s="13" t="b">
        <f t="shared" si="348"/>
        <v>0</v>
      </c>
      <c r="CU767" s="13" t="b">
        <f t="shared" si="350"/>
        <v>0</v>
      </c>
      <c r="CV767" s="13" t="b">
        <f t="shared" si="344"/>
        <v>0</v>
      </c>
      <c r="CW767" s="13" t="b">
        <f t="shared" si="345"/>
        <v>0</v>
      </c>
      <c r="CX767" s="13" t="b">
        <f t="shared" si="346"/>
        <v>0</v>
      </c>
      <c r="CY767" s="13" t="b">
        <f t="shared" si="347"/>
        <v>0</v>
      </c>
    </row>
    <row r="768" spans="1:103" ht="15" thickBot="1">
      <c r="A768" s="931">
        <v>154</v>
      </c>
      <c r="B768" s="940" t="s">
        <v>239</v>
      </c>
      <c r="C768" s="940"/>
      <c r="D768" s="940" t="s">
        <v>1</v>
      </c>
      <c r="E768" s="940" t="s">
        <v>5</v>
      </c>
      <c r="F768" s="940">
        <v>6</v>
      </c>
      <c r="G768" s="940">
        <v>6</v>
      </c>
      <c r="H768" s="940"/>
      <c r="I768" s="940" t="s">
        <v>11</v>
      </c>
      <c r="J768" s="940">
        <v>100</v>
      </c>
      <c r="K768" s="940">
        <v>3</v>
      </c>
      <c r="L768" s="940" t="s">
        <v>16</v>
      </c>
      <c r="M768" s="940">
        <v>50</v>
      </c>
      <c r="N768" s="940" t="s">
        <v>17</v>
      </c>
      <c r="O768" s="174"/>
      <c r="P768" s="940" t="s">
        <v>17</v>
      </c>
      <c r="Q768" s="940">
        <f>IF(I768="&lt;1966",'lista, wskaźniki'!$G$4,IF(I768="1967-1985",'lista, wskaźniki'!$G$5,IF(I768="1986-1992",'lista, wskaźniki'!$G$6,IF(I768="1993-1996",'lista, wskaźniki'!$G$7,IF(I768="&gt;1997",'lista, wskaźniki'!$G$8,IF(I768=0,'lista, wskaźniki'!$G$4))))))</f>
        <v>250</v>
      </c>
      <c r="R768" s="940" t="s">
        <v>23</v>
      </c>
      <c r="S768" s="940" t="s">
        <v>28</v>
      </c>
      <c r="T768" s="940">
        <v>8</v>
      </c>
      <c r="U768" s="940">
        <v>1997</v>
      </c>
      <c r="V768" s="940"/>
      <c r="W768" s="20" t="s">
        <v>36</v>
      </c>
      <c r="X768" s="19" t="s">
        <v>39</v>
      </c>
      <c r="Y768" s="19" t="s">
        <v>42</v>
      </c>
      <c r="Z768" s="19"/>
      <c r="AA768" s="19" t="s">
        <v>35</v>
      </c>
      <c r="AB768" s="54"/>
      <c r="AC768" s="54"/>
      <c r="AD768" s="19"/>
      <c r="AE768" s="940">
        <v>6</v>
      </c>
      <c r="AF768" s="334">
        <f t="shared" si="351"/>
        <v>0</v>
      </c>
      <c r="AG768" s="272">
        <v>0</v>
      </c>
      <c r="AH768" s="334">
        <f>IF(Y768="inne",K768*'lista, wskaźniki'!$E$35,IF(Y768="to samo źródło",0,IF(Y768=0,0)))</f>
        <v>0</v>
      </c>
      <c r="AI768" s="334" t="b">
        <f>IF(AA768="gaz z sieci",AC768*'lista, wskaźniki'!$D$21)</f>
        <v>0</v>
      </c>
      <c r="AJ768" s="272">
        <f>IF(AA768="węgiel",AB768*'lista, wskaźniki'!$D$20, IF('Sektor mieszkaniowy'!AA768="drewno",'Sektor mieszkaniowy'!AB768*'lista, wskaźniki'!$D$22,IF('Sektor mieszkaniowy'!AA768="pellet",AB768*'lista, wskaźniki'!$D$23,IF('Sektor mieszkaniowy'!AA768="gaz z sieci",AB768*'lista, wskaźniki'!$D$21,IF('Sektor mieszkaniowy'!AA768="olej opałowy",'Sektor mieszkaniowy'!AB768*'lista, wskaźniki'!$D$24)))))</f>
        <v>0</v>
      </c>
      <c r="AK768" s="1001">
        <v>2.4</v>
      </c>
      <c r="AL768" s="940"/>
      <c r="AM768" s="20">
        <f>IF(AA768="węgiel",AF768*1/3.6*'lista, wskaźniki'!$F$20,IF(AA768="drewno",AF768*1/3.6*'lista, wskaźniki'!$F$22,IF(AA768="pellet",AF768*1/3.6*'lista, wskaźniki'!$F$23,IF(AA768="gaz z sieci",AF768*1/3.6*'lista, wskaźniki'!$F$21,IF(AA768="olej opałowy",AF768*1/3.6*'lista, wskaźniki'!$F$24,0)))))</f>
        <v>0</v>
      </c>
      <c r="AN768" s="20">
        <f>IF(AA768="węgiel",AF768*'lista, wskaźniki'!$E$42,IF(AA768="drewno",AF768*'lista, wskaźniki'!$G$42,IF(AA768="pellet",AF768*'lista, wskaźniki'!$H$42,IF(AA768="gaz z sieci",AF768*'lista, wskaźniki'!$F$42,IF(AA768="olej opałowy",AF768*'lista, wskaźniki'!$I$42,0)))))</f>
        <v>0</v>
      </c>
      <c r="AO768" s="20">
        <f>IF(AA768="węgiel",AF768*'lista, wskaźniki'!$E$43,IF(AA768="drewno",AF768*'lista, wskaźniki'!$G$43,IF(AA768="pellet",AF768*'lista, wskaźniki'!$H$43,IF(AA768="gaz z sieci",AF768*'lista, wskaźniki'!$F$43,IF(AA768="olej opałowy",AF768*'lista, wskaźniki'!$I$43,0)))))</f>
        <v>0</v>
      </c>
      <c r="AP768" s="20">
        <f>IF(AA768="węgiel",AF768*'lista, wskaźniki'!$E$44,IF(AA768="drewno",AF768*'lista, wskaźniki'!$G$44,IF(AA768="pellet",AF768*'lista, wskaźniki'!$H$44,IF(AA768="gaz z sieci",AF768*'lista, wskaźniki'!$F$44,IF(AA768="olej opałowy",AF768*'lista, wskaźniki'!$I$44,0)))))</f>
        <v>0</v>
      </c>
      <c r="AQ768" s="20" t="b">
        <f>IF(Z768="gaz",AH768*1/3.6*'lista, wskaźniki'!$F$21,IF(Z768="energia elektryczna",AH768*1/3.6*'lista, wskaźniki'!$F$26))</f>
        <v>0</v>
      </c>
      <c r="AR768" s="20" t="b">
        <f>IF(Z768="gaz",AH768*'lista, wskaźniki'!$F$42,IF(Z768="energia elektryczna",AH768*0))</f>
        <v>0</v>
      </c>
      <c r="AS768" s="20" t="b">
        <f>IF(Z768="gaz",AH768*'lista, wskaźniki'!$F$43,IF(Z768="energia elektryczna",AH768*0))</f>
        <v>0</v>
      </c>
      <c r="AT768" s="20" t="b">
        <f>IF(Z768="gaz",AH768*'lista, wskaźniki'!$F$44,IF(Z768="energia elektryczna",AH768*0))</f>
        <v>0</v>
      </c>
      <c r="AU768" s="20">
        <f>AI768*1/3.6*'lista, wskaźniki'!$F$21</f>
        <v>0</v>
      </c>
      <c r="AV768" s="20">
        <f>AI768*'lista, wskaźniki'!$F$42</f>
        <v>0</v>
      </c>
      <c r="AW768" s="20">
        <f>AI768*'lista, wskaźniki'!$F$43</f>
        <v>0</v>
      </c>
      <c r="AX768" s="20">
        <f>AI768*'lista, wskaźniki'!$F$44</f>
        <v>0</v>
      </c>
      <c r="AY768" s="20">
        <f>AK768*'lista, wskaźniki'!$F$26</f>
        <v>2.1360000000000001</v>
      </c>
      <c r="AZ768" s="20">
        <f t="shared" si="323"/>
        <v>2.1360000000000001</v>
      </c>
      <c r="BA768" s="20">
        <f t="shared" si="324"/>
        <v>0</v>
      </c>
      <c r="BB768" s="20">
        <f t="shared" si="325"/>
        <v>0</v>
      </c>
      <c r="BC768" s="20">
        <f t="shared" si="326"/>
        <v>0</v>
      </c>
      <c r="BD768" s="940" t="s">
        <v>16</v>
      </c>
      <c r="BE768" s="940" t="s">
        <v>16</v>
      </c>
      <c r="BF768" s="940" t="s">
        <v>16</v>
      </c>
      <c r="BG768" s="940" t="s">
        <v>16</v>
      </c>
      <c r="BH768" s="19" t="s">
        <v>35</v>
      </c>
      <c r="BI768" s="940" t="s">
        <v>16</v>
      </c>
      <c r="BJ768" s="19" t="s">
        <v>43</v>
      </c>
      <c r="BK768" s="940" t="s">
        <v>17</v>
      </c>
      <c r="BL768" s="19"/>
      <c r="BM768" s="19"/>
      <c r="BN768" s="19"/>
      <c r="BO768" s="19" t="s">
        <v>57</v>
      </c>
      <c r="BP768" s="19" t="s">
        <v>43</v>
      </c>
      <c r="BQ768" s="19" t="s">
        <v>120</v>
      </c>
      <c r="BR768" s="19">
        <v>1</v>
      </c>
      <c r="BS768" s="1004"/>
      <c r="BT768" s="1004"/>
      <c r="BU768" s="1004">
        <v>1100</v>
      </c>
      <c r="BV768" s="1004"/>
      <c r="BW768" s="1004"/>
      <c r="BX768" s="1004">
        <v>5000</v>
      </c>
      <c r="BY768" s="1007"/>
      <c r="CA768" s="365">
        <f t="shared" si="327"/>
        <v>0</v>
      </c>
      <c r="CB768" s="365" t="b">
        <f t="shared" si="328"/>
        <v>0</v>
      </c>
      <c r="CC768" s="365" t="b">
        <f t="shared" si="329"/>
        <v>0</v>
      </c>
      <c r="CD768" s="365" t="b">
        <f t="shared" si="330"/>
        <v>0</v>
      </c>
      <c r="CE768" s="365" t="b">
        <f t="shared" si="331"/>
        <v>0</v>
      </c>
      <c r="CF768" s="365" t="b">
        <f t="shared" si="332"/>
        <v>0</v>
      </c>
      <c r="CG768" s="365" t="b">
        <f t="shared" si="333"/>
        <v>0</v>
      </c>
      <c r="CH768" s="365" t="b">
        <f t="shared" si="334"/>
        <v>0</v>
      </c>
      <c r="CI768" s="72">
        <f t="shared" si="335"/>
        <v>0</v>
      </c>
      <c r="CJ768" s="72" t="b">
        <f t="shared" si="336"/>
        <v>0</v>
      </c>
      <c r="CK768" s="72" t="b">
        <f t="shared" si="337"/>
        <v>0</v>
      </c>
      <c r="CL768" s="72">
        <f t="shared" si="338"/>
        <v>0</v>
      </c>
      <c r="CM768" s="72" t="b">
        <f t="shared" si="339"/>
        <v>0</v>
      </c>
      <c r="CN768" s="72" t="b">
        <f t="shared" si="340"/>
        <v>0</v>
      </c>
      <c r="CP768" s="13" t="b">
        <f t="shared" si="341"/>
        <v>0</v>
      </c>
      <c r="CQ768" s="13">
        <f t="shared" si="342"/>
        <v>0</v>
      </c>
      <c r="CR768" s="13">
        <f t="shared" si="343"/>
        <v>100</v>
      </c>
      <c r="CS768" s="13">
        <f t="shared" si="349"/>
        <v>50</v>
      </c>
      <c r="CT768" s="13" t="b">
        <f t="shared" si="348"/>
        <v>0</v>
      </c>
      <c r="CU768" s="13">
        <f t="shared" si="350"/>
        <v>0</v>
      </c>
      <c r="CV768" s="13" t="b">
        <f t="shared" si="344"/>
        <v>0</v>
      </c>
      <c r="CW768" s="13">
        <f t="shared" si="345"/>
        <v>0</v>
      </c>
      <c r="CX768" s="13" t="b">
        <f t="shared" si="346"/>
        <v>0</v>
      </c>
      <c r="CY768" s="13">
        <f t="shared" si="347"/>
        <v>0</v>
      </c>
    </row>
    <row r="769" spans="1:103" ht="15" thickBot="1">
      <c r="A769" s="932"/>
      <c r="B769" s="941"/>
      <c r="C769" s="941"/>
      <c r="D769" s="941"/>
      <c r="E769" s="941"/>
      <c r="F769" s="941"/>
      <c r="G769" s="941"/>
      <c r="H769" s="941"/>
      <c r="I769" s="941"/>
      <c r="J769" s="941"/>
      <c r="K769" s="941"/>
      <c r="L769" s="941"/>
      <c r="M769" s="941"/>
      <c r="N769" s="941"/>
      <c r="O769" s="175"/>
      <c r="P769" s="941"/>
      <c r="Q769" s="941"/>
      <c r="R769" s="941"/>
      <c r="S769" s="941"/>
      <c r="T769" s="941"/>
      <c r="U769" s="941"/>
      <c r="V769" s="941"/>
      <c r="W769" s="20"/>
      <c r="X769" s="20"/>
      <c r="Y769" s="20"/>
      <c r="Z769" s="20"/>
      <c r="AA769" s="20" t="s">
        <v>36</v>
      </c>
      <c r="AB769" s="22">
        <v>12</v>
      </c>
      <c r="AC769" s="22"/>
      <c r="AD769" s="20">
        <v>1500</v>
      </c>
      <c r="AE769" s="941"/>
      <c r="AF769" s="334">
        <f t="shared" si="351"/>
        <v>129.6</v>
      </c>
      <c r="AG769" s="272">
        <v>72</v>
      </c>
      <c r="AH769" s="334">
        <f>IF(Y769="inne",K769*'lista, wskaźniki'!$E$35,IF(Y769="to samo źródło",0,IF(Y769=0,0)))</f>
        <v>0</v>
      </c>
      <c r="AI769" s="334" t="b">
        <f>IF(AA769="gaz z sieci",AC769*'lista, wskaźniki'!$D$21)</f>
        <v>0</v>
      </c>
      <c r="AJ769" s="272">
        <f>IF(AA769="węgiel",AB769*'lista, wskaźniki'!$D$20, IF('Sektor mieszkaniowy'!AA769="drewno",'Sektor mieszkaniowy'!AB769*'lista, wskaźniki'!$D$22,IF('Sektor mieszkaniowy'!AA769="pellet",AB769*'lista, wskaźniki'!$D$23,IF('Sektor mieszkaniowy'!AA769="gaz z sieci",AB769*'lista, wskaźniki'!$D$21,IF('Sektor mieszkaniowy'!AA769="olej opałowy",'Sektor mieszkaniowy'!AB769*'lista, wskaźniki'!$D$24)))))</f>
        <v>187.2</v>
      </c>
      <c r="AK769" s="1002"/>
      <c r="AL769" s="941"/>
      <c r="AM769" s="20">
        <f>IF(AA769="węgiel",AF769*1/3.6*'lista, wskaźniki'!$F$20,IF(AA769="drewno",AF769*1/3.6*'lista, wskaźniki'!$F$22,IF(AA769="pellet",AF769*1/3.6*'lista, wskaźniki'!$F$23,IF(AA769="gaz z sieci",AF769*1/3.6*'lista, wskaźniki'!$F$21,IF(AA769="olej opałowy",AF769*1/3.6*'lista, wskaźniki'!$F$24,0)))))</f>
        <v>0</v>
      </c>
      <c r="AN769" s="20">
        <f>IF(AA769="węgiel",AF769*'lista, wskaźniki'!$E$42,IF(AA769="drewno",AF769*'lista, wskaźniki'!$G$42,IF(AA769="pellet",AF769*'lista, wskaźniki'!$H$42,IF(AA769="gaz z sieci",AF769*'lista, wskaźniki'!$F$42,IF(AA769="olej opałowy",AF769*'lista, wskaźniki'!$I$42,0)))))</f>
        <v>0.10497599999999999</v>
      </c>
      <c r="AO769" s="20">
        <f>IF(AA769="węgiel",AF769*'lista, wskaźniki'!$E$43,IF(AA769="drewno",AF769*'lista, wskaźniki'!$G$43,IF(AA769="pellet",AF769*'lista, wskaźniki'!$H$43,IF(AA769="gaz z sieci",AF769*'lista, wskaźniki'!$F$43,IF(AA769="olej opałowy",AF769*'lista, wskaźniki'!$I$43,0)))))</f>
        <v>0.10497599999999999</v>
      </c>
      <c r="AP769" s="20">
        <f>IF(AA769="węgiel",AF769*'lista, wskaźniki'!$E$44,IF(AA769="drewno",AF769*'lista, wskaźniki'!$G$44,IF(AA769="pellet",AF769*'lista, wskaźniki'!$H$44,IF(AA769="gaz z sieci",AF769*'lista, wskaźniki'!$F$44,IF(AA769="olej opałowy",AF769*'lista, wskaźniki'!$I$44,0)))))</f>
        <v>3.2399999999999995E-5</v>
      </c>
      <c r="AQ769" s="20" t="b">
        <f>IF(Z769="gaz",AH769*1/3.6*'lista, wskaźniki'!$F$21,IF(Z769="energia elektryczna",AH769*1/3.6*'lista, wskaźniki'!$F$26))</f>
        <v>0</v>
      </c>
      <c r="AR769" s="20" t="b">
        <f>IF(Z769="gaz",AH769*'lista, wskaźniki'!$F$42,IF(Z769="energia elektryczna",AH769*0))</f>
        <v>0</v>
      </c>
      <c r="AS769" s="20" t="b">
        <f>IF(Z769="gaz",AH769*'lista, wskaźniki'!$F$43,IF(Z769="energia elektryczna",AH769*0))</f>
        <v>0</v>
      </c>
      <c r="AT769" s="20" t="b">
        <f>IF(Z769="gaz",AH769*'lista, wskaźniki'!$F$44,IF(Z769="energia elektryczna",AH769*0))</f>
        <v>0</v>
      </c>
      <c r="AU769" s="20">
        <f>AI769*1/3.6*'lista, wskaźniki'!$F$21</f>
        <v>0</v>
      </c>
      <c r="AV769" s="20">
        <f>AI769*'lista, wskaźniki'!$F$42</f>
        <v>0</v>
      </c>
      <c r="AW769" s="20">
        <f>AI769*'lista, wskaźniki'!$F$43</f>
        <v>0</v>
      </c>
      <c r="AX769" s="20">
        <f>AI769*'lista, wskaźniki'!$F$44</f>
        <v>0</v>
      </c>
      <c r="AY769" s="20">
        <f>AK769*'lista, wskaźniki'!$F$26</f>
        <v>0</v>
      </c>
      <c r="AZ769" s="20">
        <f t="shared" si="323"/>
        <v>0</v>
      </c>
      <c r="BA769" s="20">
        <f t="shared" si="324"/>
        <v>0.10497599999999999</v>
      </c>
      <c r="BB769" s="20">
        <f t="shared" si="325"/>
        <v>0.10497599999999999</v>
      </c>
      <c r="BC769" s="20">
        <f t="shared" si="326"/>
        <v>3.2399999999999995E-5</v>
      </c>
      <c r="BD769" s="941"/>
      <c r="BE769" s="941"/>
      <c r="BF769" s="941"/>
      <c r="BG769" s="941"/>
      <c r="BH769" s="20"/>
      <c r="BI769" s="941"/>
      <c r="BJ769" s="20"/>
      <c r="BK769" s="941"/>
      <c r="BL769" s="20"/>
      <c r="BM769" s="20"/>
      <c r="BN769" s="20"/>
      <c r="BO769" s="20"/>
      <c r="BP769" s="20"/>
      <c r="BQ769" s="20"/>
      <c r="BR769" s="20"/>
      <c r="BS769" s="1005"/>
      <c r="BT769" s="1005"/>
      <c r="BU769" s="1005"/>
      <c r="BV769" s="1005"/>
      <c r="BW769" s="1005"/>
      <c r="BX769" s="1005"/>
      <c r="BY769" s="1008"/>
      <c r="CA769" s="365" t="b">
        <f t="shared" si="327"/>
        <v>0</v>
      </c>
      <c r="CB769" s="365">
        <f t="shared" si="328"/>
        <v>129.6</v>
      </c>
      <c r="CC769" s="365" t="b">
        <f t="shared" si="329"/>
        <v>0</v>
      </c>
      <c r="CD769" s="365" t="b">
        <f t="shared" si="330"/>
        <v>0</v>
      </c>
      <c r="CE769" s="365" t="b">
        <f t="shared" si="331"/>
        <v>0</v>
      </c>
      <c r="CF769" s="365" t="b">
        <f t="shared" si="332"/>
        <v>0</v>
      </c>
      <c r="CG769" s="365" t="b">
        <f t="shared" si="333"/>
        <v>0</v>
      </c>
      <c r="CH769" s="365" t="b">
        <f t="shared" si="334"/>
        <v>0</v>
      </c>
      <c r="CI769" s="72" t="b">
        <f t="shared" si="335"/>
        <v>0</v>
      </c>
      <c r="CJ769" s="72">
        <f t="shared" si="336"/>
        <v>129.6</v>
      </c>
      <c r="CK769" s="72" t="b">
        <f t="shared" si="337"/>
        <v>0</v>
      </c>
      <c r="CL769" s="72">
        <f t="shared" si="338"/>
        <v>0</v>
      </c>
      <c r="CM769" s="72" t="b">
        <f t="shared" si="339"/>
        <v>0</v>
      </c>
      <c r="CN769" s="72" t="b">
        <f t="shared" si="340"/>
        <v>0</v>
      </c>
      <c r="CP769" s="13">
        <f t="shared" si="341"/>
        <v>0</v>
      </c>
      <c r="CQ769" s="13" t="b">
        <f t="shared" si="342"/>
        <v>0</v>
      </c>
      <c r="CR769" s="13" t="b">
        <f t="shared" si="343"/>
        <v>0</v>
      </c>
      <c r="CS769" s="13" t="b">
        <f t="shared" si="349"/>
        <v>0</v>
      </c>
      <c r="CT769" s="13" t="b">
        <f t="shared" si="348"/>
        <v>0</v>
      </c>
      <c r="CU769" s="13" t="b">
        <f t="shared" si="350"/>
        <v>0</v>
      </c>
      <c r="CV769" s="13" t="b">
        <f t="shared" si="344"/>
        <v>0</v>
      </c>
      <c r="CW769" s="13" t="b">
        <f t="shared" si="345"/>
        <v>0</v>
      </c>
      <c r="CX769" s="13" t="b">
        <f t="shared" si="346"/>
        <v>0</v>
      </c>
      <c r="CY769" s="13" t="b">
        <f t="shared" si="347"/>
        <v>0</v>
      </c>
    </row>
    <row r="770" spans="1:103" ht="15" thickBot="1">
      <c r="A770" s="932"/>
      <c r="B770" s="941"/>
      <c r="C770" s="941"/>
      <c r="D770" s="941"/>
      <c r="E770" s="941"/>
      <c r="F770" s="941"/>
      <c r="G770" s="941"/>
      <c r="H770" s="941"/>
      <c r="I770" s="941"/>
      <c r="J770" s="941"/>
      <c r="K770" s="941"/>
      <c r="L770" s="941"/>
      <c r="M770" s="941"/>
      <c r="N770" s="941"/>
      <c r="O770" s="175"/>
      <c r="P770" s="941"/>
      <c r="Q770" s="941"/>
      <c r="R770" s="941"/>
      <c r="S770" s="941"/>
      <c r="T770" s="941"/>
      <c r="U770" s="941"/>
      <c r="V770" s="941"/>
      <c r="W770" s="20"/>
      <c r="X770" s="20"/>
      <c r="Y770" s="20"/>
      <c r="Z770" s="20"/>
      <c r="AA770" s="20" t="s">
        <v>50</v>
      </c>
      <c r="AB770" s="22"/>
      <c r="AC770" s="22"/>
      <c r="AD770" s="20"/>
      <c r="AE770" s="941"/>
      <c r="AF770" s="334">
        <f t="shared" si="351"/>
        <v>0</v>
      </c>
      <c r="AG770" s="272">
        <f>IF(R770="kompletna",Q770*J770*0.0036*'lista, wskaźniki'!$F$13, IF(R770="częściowa",Q770*J770*0.0036*'lista, wskaźniki'!$F$14, IF(R770="brak",Q770*J770*0.0036*'lista, wskaźniki'!$F$15,)))</f>
        <v>0</v>
      </c>
      <c r="AH770" s="334">
        <f>IF(Y770="inne",K770*'lista, wskaźniki'!$E$35,IF(Y770="to samo źródło",0,IF(Y770=0,0)))</f>
        <v>0</v>
      </c>
      <c r="AI770" s="334" t="b">
        <f>IF(AA770="gaz z sieci",AC770*'lista, wskaźniki'!$D$21)</f>
        <v>0</v>
      </c>
      <c r="AJ770" s="272">
        <f>IF(AA770="węgiel",AB770*'lista, wskaźniki'!$D$20, IF('Sektor mieszkaniowy'!AA770="drewno",'Sektor mieszkaniowy'!AB770*'lista, wskaźniki'!$D$22,IF('Sektor mieszkaniowy'!AA770="pellet",AB770*'lista, wskaźniki'!$D$23,IF('Sektor mieszkaniowy'!AA770="gaz z sieci",AB770*'lista, wskaźniki'!$D$21,IF('Sektor mieszkaniowy'!AA770="olej opałowy",'Sektor mieszkaniowy'!AB770*'lista, wskaźniki'!$D$24)))))</f>
        <v>0</v>
      </c>
      <c r="AK770" s="1002"/>
      <c r="AL770" s="941"/>
      <c r="AM770" s="20">
        <f>IF(AA770="węgiel",AF770*1/3.6*'lista, wskaźniki'!$F$20,IF(AA770="drewno",AF770*1/3.6*'lista, wskaźniki'!$F$22,IF(AA770="pellet",AF770*1/3.6*'lista, wskaźniki'!$F$23,IF(AA770="gaz z sieci",AF770*1/3.6*'lista, wskaźniki'!$F$21,IF(AA770="olej opałowy",AF770*1/3.6*'lista, wskaźniki'!$F$24,0)))))</f>
        <v>0</v>
      </c>
      <c r="AN770" s="20">
        <f>IF(AA770="węgiel",AF770*'lista, wskaźniki'!$E$42,IF(AA770="drewno",AF770*'lista, wskaźniki'!$G$42,IF(AA770="pellet",AF770*'lista, wskaźniki'!$H$42,IF(AA770="gaz z sieci",AF770*'lista, wskaźniki'!$F$42,IF(AA770="olej opałowy",AF770*'lista, wskaźniki'!$I$42,0)))))</f>
        <v>0</v>
      </c>
      <c r="AO770" s="20">
        <f>IF(AA770="węgiel",AF770*'lista, wskaźniki'!$E$43,IF(AA770="drewno",AF770*'lista, wskaźniki'!$G$43,IF(AA770="pellet",AF770*'lista, wskaźniki'!$H$43,IF(AA770="gaz z sieci",AF770*'lista, wskaźniki'!$F$43,IF(AA770="olej opałowy",AF770*'lista, wskaźniki'!$I$43,0)))))</f>
        <v>0</v>
      </c>
      <c r="AP770" s="20">
        <f>IF(AA770="węgiel",AF770*'lista, wskaźniki'!$E$44,IF(AA770="drewno",AF770*'lista, wskaźniki'!$G$44,IF(AA770="pellet",AF770*'lista, wskaźniki'!$H$44,IF(AA770="gaz z sieci",AF770*'lista, wskaźniki'!$F$44,IF(AA770="olej opałowy",AF770*'lista, wskaźniki'!$I$44,0)))))</f>
        <v>0</v>
      </c>
      <c r="AQ770" s="20" t="b">
        <f>IF(Z770="gaz",AH770*1/3.6*'lista, wskaźniki'!$F$21,IF(Z770="energia elektryczna",AH770*1/3.6*'lista, wskaźniki'!$F$26))</f>
        <v>0</v>
      </c>
      <c r="AR770" s="20" t="b">
        <f>IF(Z770="gaz",AH770*'lista, wskaźniki'!$F$42,IF(Z770="energia elektryczna",AH770*0))</f>
        <v>0</v>
      </c>
      <c r="AS770" s="20" t="b">
        <f>IF(Z770="gaz",AH770*'lista, wskaźniki'!$F$43,IF(Z770="energia elektryczna",AH770*0))</f>
        <v>0</v>
      </c>
      <c r="AT770" s="20" t="b">
        <f>IF(Z770="gaz",AH770*'lista, wskaźniki'!$F$44,IF(Z770="energia elektryczna",AH770*0))</f>
        <v>0</v>
      </c>
      <c r="AU770" s="20">
        <f>AI770*1/3.6*'lista, wskaźniki'!$F$21</f>
        <v>0</v>
      </c>
      <c r="AV770" s="20">
        <f>AI770*'lista, wskaźniki'!$F$42</f>
        <v>0</v>
      </c>
      <c r="AW770" s="20">
        <f>AI770*'lista, wskaźniki'!$F$43</f>
        <v>0</v>
      </c>
      <c r="AX770" s="20">
        <f>AI770*'lista, wskaźniki'!$F$44</f>
        <v>0</v>
      </c>
      <c r="AY770" s="20">
        <f>AK770*'lista, wskaźniki'!$F$26</f>
        <v>0</v>
      </c>
      <c r="AZ770" s="20">
        <f t="shared" si="323"/>
        <v>0</v>
      </c>
      <c r="BA770" s="20">
        <f t="shared" si="324"/>
        <v>0</v>
      </c>
      <c r="BB770" s="20">
        <f t="shared" si="325"/>
        <v>0</v>
      </c>
      <c r="BC770" s="20">
        <f t="shared" si="326"/>
        <v>0</v>
      </c>
      <c r="BD770" s="941"/>
      <c r="BE770" s="941"/>
      <c r="BF770" s="941"/>
      <c r="BG770" s="941"/>
      <c r="BH770" s="20"/>
      <c r="BI770" s="941"/>
      <c r="BJ770" s="20"/>
      <c r="BK770" s="941"/>
      <c r="BL770" s="20"/>
      <c r="BM770" s="20"/>
      <c r="BN770" s="20"/>
      <c r="BO770" s="20"/>
      <c r="BP770" s="20"/>
      <c r="BQ770" s="20"/>
      <c r="BR770" s="20"/>
      <c r="BS770" s="1005"/>
      <c r="BT770" s="1005"/>
      <c r="BU770" s="1005"/>
      <c r="BV770" s="1005"/>
      <c r="BW770" s="1005"/>
      <c r="BX770" s="1005"/>
      <c r="BY770" s="1008"/>
      <c r="CA770" s="365" t="b">
        <f t="shared" si="327"/>
        <v>0</v>
      </c>
      <c r="CB770" s="365" t="b">
        <f t="shared" si="328"/>
        <v>0</v>
      </c>
      <c r="CC770" s="365">
        <f t="shared" si="329"/>
        <v>0</v>
      </c>
      <c r="CD770" s="365" t="b">
        <f t="shared" si="330"/>
        <v>0</v>
      </c>
      <c r="CE770" s="365" t="b">
        <f t="shared" si="331"/>
        <v>0</v>
      </c>
      <c r="CF770" s="365" t="b">
        <f t="shared" si="332"/>
        <v>0</v>
      </c>
      <c r="CG770" s="365" t="b">
        <f t="shared" si="333"/>
        <v>0</v>
      </c>
      <c r="CH770" s="365" t="b">
        <f t="shared" si="334"/>
        <v>0</v>
      </c>
      <c r="CI770" s="72" t="b">
        <f t="shared" si="335"/>
        <v>0</v>
      </c>
      <c r="CJ770" s="72" t="b">
        <f t="shared" si="336"/>
        <v>0</v>
      </c>
      <c r="CK770" s="72">
        <f t="shared" si="337"/>
        <v>0</v>
      </c>
      <c r="CL770" s="72">
        <f t="shared" si="338"/>
        <v>0</v>
      </c>
      <c r="CM770" s="72" t="b">
        <f t="shared" si="339"/>
        <v>0</v>
      </c>
      <c r="CN770" s="72" t="b">
        <f t="shared" si="340"/>
        <v>0</v>
      </c>
      <c r="CP770" s="13">
        <f t="shared" si="341"/>
        <v>0</v>
      </c>
      <c r="CQ770" s="13" t="b">
        <f t="shared" si="342"/>
        <v>0</v>
      </c>
      <c r="CR770" s="13" t="b">
        <f t="shared" si="343"/>
        <v>0</v>
      </c>
      <c r="CS770" s="13" t="b">
        <f t="shared" si="349"/>
        <v>0</v>
      </c>
      <c r="CT770" s="13" t="b">
        <f t="shared" si="348"/>
        <v>0</v>
      </c>
      <c r="CU770" s="13" t="b">
        <f t="shared" si="350"/>
        <v>0</v>
      </c>
      <c r="CV770" s="13" t="b">
        <f t="shared" si="344"/>
        <v>0</v>
      </c>
      <c r="CW770" s="13" t="b">
        <f t="shared" si="345"/>
        <v>0</v>
      </c>
      <c r="CX770" s="13" t="b">
        <f t="shared" si="346"/>
        <v>0</v>
      </c>
      <c r="CY770" s="13" t="b">
        <f t="shared" si="347"/>
        <v>0</v>
      </c>
    </row>
    <row r="771" spans="1:103" ht="15" thickBot="1">
      <c r="A771" s="932"/>
      <c r="B771" s="941"/>
      <c r="C771" s="941"/>
      <c r="D771" s="941"/>
      <c r="E771" s="941"/>
      <c r="F771" s="941"/>
      <c r="G771" s="941"/>
      <c r="H771" s="941"/>
      <c r="I771" s="941"/>
      <c r="J771" s="941"/>
      <c r="K771" s="941"/>
      <c r="L771" s="941"/>
      <c r="M771" s="941"/>
      <c r="N771" s="941"/>
      <c r="O771" s="175"/>
      <c r="P771" s="941"/>
      <c r="Q771" s="941"/>
      <c r="R771" s="941"/>
      <c r="S771" s="941"/>
      <c r="T771" s="941"/>
      <c r="U771" s="941"/>
      <c r="V771" s="941"/>
      <c r="W771" s="20"/>
      <c r="X771" s="20"/>
      <c r="Y771" s="20"/>
      <c r="Z771" s="20"/>
      <c r="AA771" s="20" t="s">
        <v>38</v>
      </c>
      <c r="AB771" s="22"/>
      <c r="AC771" s="22"/>
      <c r="AD771" s="20"/>
      <c r="AE771" s="941"/>
      <c r="AF771" s="334">
        <f t="shared" si="351"/>
        <v>0</v>
      </c>
      <c r="AG771" s="272">
        <f>IF(R771="kompletna",Q771*J771*0.0036*'lista, wskaźniki'!$F$13, IF(R771="częściowa",Q771*J771*0.0036*'lista, wskaźniki'!$F$14, IF(R771="brak",Q771*J771*0.0036*'lista, wskaźniki'!$F$15,)))</f>
        <v>0</v>
      </c>
      <c r="AH771" s="334">
        <f>IF(Y771="inne",K771*'lista, wskaźniki'!$E$35,IF(Y771="to samo źródło",0,IF(Y771=0,0)))</f>
        <v>0</v>
      </c>
      <c r="AI771" s="334">
        <f>IF(AA771="gaz z sieci",AC771*'lista, wskaźniki'!$D$21)</f>
        <v>0</v>
      </c>
      <c r="AJ771" s="272">
        <f>IF(AA771="węgiel",AB771*'lista, wskaźniki'!$D$20, IF('Sektor mieszkaniowy'!AA771="drewno",'Sektor mieszkaniowy'!AB771*'lista, wskaźniki'!$D$22,IF('Sektor mieszkaniowy'!AA771="pellet",AB771*'lista, wskaźniki'!$D$23,IF('Sektor mieszkaniowy'!AA771="gaz z sieci",AB771*'lista, wskaźniki'!$D$21,IF('Sektor mieszkaniowy'!AA771="olej opałowy",'Sektor mieszkaniowy'!AB771*'lista, wskaźniki'!$D$24)))))</f>
        <v>0</v>
      </c>
      <c r="AK771" s="1002"/>
      <c r="AL771" s="941"/>
      <c r="AM771" s="20">
        <f>IF(AA771="węgiel",AF771*1/3.6*'lista, wskaźniki'!$F$20,IF(AA771="drewno",AF771*1/3.6*'lista, wskaźniki'!$F$22,IF(AA771="pellet",AF771*1/3.6*'lista, wskaźniki'!$F$23,IF(AA771="gaz z sieci",AF771*1/3.6*'lista, wskaźniki'!$F$21,IF(AA771="olej opałowy",AF771*1/3.6*'lista, wskaźniki'!$F$24,0)))))</f>
        <v>0</v>
      </c>
      <c r="AN771" s="20">
        <f>IF(AA771="węgiel",AF771*'lista, wskaźniki'!$E$42,IF(AA771="drewno",AF771*'lista, wskaźniki'!$G$42,IF(AA771="pellet",AF771*'lista, wskaźniki'!$H$42,IF(AA771="gaz z sieci",AF771*'lista, wskaźniki'!$F$42,IF(AA771="olej opałowy",AF771*'lista, wskaźniki'!$I$42,0)))))</f>
        <v>0</v>
      </c>
      <c r="AO771" s="20">
        <f>IF(AA771="węgiel",AF771*'lista, wskaźniki'!$E$43,IF(AA771="drewno",AF771*'lista, wskaźniki'!$G$43,IF(AA771="pellet",AF771*'lista, wskaźniki'!$H$43,IF(AA771="gaz z sieci",AF771*'lista, wskaźniki'!$F$43,IF(AA771="olej opałowy",AF771*'lista, wskaźniki'!$I$43,0)))))</f>
        <v>0</v>
      </c>
      <c r="AP771" s="20">
        <f>IF(AA771="węgiel",AF771*'lista, wskaźniki'!$E$44,IF(AA771="drewno",AF771*'lista, wskaźniki'!$G$44,IF(AA771="pellet",AF771*'lista, wskaźniki'!$H$44,IF(AA771="gaz z sieci",AF771*'lista, wskaźniki'!$F$44,IF(AA771="olej opałowy",AF771*'lista, wskaźniki'!$I$44,0)))))</f>
        <v>0</v>
      </c>
      <c r="AQ771" s="20" t="b">
        <f>IF(Z771="gaz",AH771*1/3.6*'lista, wskaźniki'!$F$21,IF(Z771="energia elektryczna",AH771*1/3.6*'lista, wskaźniki'!$F$26))</f>
        <v>0</v>
      </c>
      <c r="AR771" s="20" t="b">
        <f>IF(Z771="gaz",AH771*'lista, wskaźniki'!$F$42,IF(Z771="energia elektryczna",AH771*0))</f>
        <v>0</v>
      </c>
      <c r="AS771" s="20" t="b">
        <f>IF(Z771="gaz",AH771*'lista, wskaźniki'!$F$43,IF(Z771="energia elektryczna",AH771*0))</f>
        <v>0</v>
      </c>
      <c r="AT771" s="20" t="b">
        <f>IF(Z771="gaz",AH771*'lista, wskaźniki'!$F$44,IF(Z771="energia elektryczna",AH771*0))</f>
        <v>0</v>
      </c>
      <c r="AU771" s="20">
        <f>AI771*1/3.6*'lista, wskaźniki'!$F$21</f>
        <v>0</v>
      </c>
      <c r="AV771" s="20">
        <f>AI771*'lista, wskaźniki'!$F$42</f>
        <v>0</v>
      </c>
      <c r="AW771" s="20">
        <f>AI771*'lista, wskaźniki'!$F$43</f>
        <v>0</v>
      </c>
      <c r="AX771" s="20">
        <f>AI771*'lista, wskaźniki'!$F$44</f>
        <v>0</v>
      </c>
      <c r="AY771" s="20">
        <f>AK771*'lista, wskaźniki'!$F$26</f>
        <v>0</v>
      </c>
      <c r="AZ771" s="20">
        <f t="shared" si="323"/>
        <v>0</v>
      </c>
      <c r="BA771" s="20">
        <f t="shared" si="324"/>
        <v>0</v>
      </c>
      <c r="BB771" s="20">
        <f t="shared" si="325"/>
        <v>0</v>
      </c>
      <c r="BC771" s="20">
        <f t="shared" si="326"/>
        <v>0</v>
      </c>
      <c r="BD771" s="941"/>
      <c r="BE771" s="941"/>
      <c r="BF771" s="941"/>
      <c r="BG771" s="941"/>
      <c r="BH771" s="20"/>
      <c r="BI771" s="941"/>
      <c r="BJ771" s="20"/>
      <c r="BK771" s="941"/>
      <c r="BL771" s="20"/>
      <c r="BM771" s="20"/>
      <c r="BN771" s="20"/>
      <c r="BO771" s="20"/>
      <c r="BP771" s="20"/>
      <c r="BQ771" s="20"/>
      <c r="BR771" s="20"/>
      <c r="BS771" s="1005"/>
      <c r="BT771" s="1005"/>
      <c r="BU771" s="1005"/>
      <c r="BV771" s="1005"/>
      <c r="BW771" s="1005"/>
      <c r="BX771" s="1005"/>
      <c r="BY771" s="1008"/>
      <c r="CA771" s="365" t="b">
        <f t="shared" si="327"/>
        <v>0</v>
      </c>
      <c r="CB771" s="365" t="b">
        <f t="shared" si="328"/>
        <v>0</v>
      </c>
      <c r="CC771" s="365" t="b">
        <f t="shared" si="329"/>
        <v>0</v>
      </c>
      <c r="CD771" s="365">
        <f t="shared" si="330"/>
        <v>0</v>
      </c>
      <c r="CE771" s="365" t="b">
        <f t="shared" si="331"/>
        <v>0</v>
      </c>
      <c r="CF771" s="365" t="b">
        <f t="shared" si="332"/>
        <v>0</v>
      </c>
      <c r="CG771" s="365" t="b">
        <f t="shared" si="333"/>
        <v>0</v>
      </c>
      <c r="CH771" s="365">
        <f t="shared" si="334"/>
        <v>0</v>
      </c>
      <c r="CI771" s="72" t="b">
        <f t="shared" si="335"/>
        <v>0</v>
      </c>
      <c r="CJ771" s="72" t="b">
        <f t="shared" si="336"/>
        <v>0</v>
      </c>
      <c r="CK771" s="72" t="b">
        <f t="shared" si="337"/>
        <v>0</v>
      </c>
      <c r="CL771" s="72">
        <f t="shared" si="338"/>
        <v>0</v>
      </c>
      <c r="CM771" s="72" t="b">
        <f t="shared" si="339"/>
        <v>0</v>
      </c>
      <c r="CN771" s="72" t="b">
        <f t="shared" si="340"/>
        <v>0</v>
      </c>
      <c r="CP771" s="13">
        <f t="shared" si="341"/>
        <v>0</v>
      </c>
      <c r="CQ771" s="13" t="b">
        <f t="shared" si="342"/>
        <v>0</v>
      </c>
      <c r="CR771" s="13" t="b">
        <f t="shared" si="343"/>
        <v>0</v>
      </c>
      <c r="CS771" s="13" t="b">
        <f t="shared" si="349"/>
        <v>0</v>
      </c>
      <c r="CT771" s="13" t="b">
        <f t="shared" si="348"/>
        <v>0</v>
      </c>
      <c r="CU771" s="13" t="b">
        <f t="shared" si="350"/>
        <v>0</v>
      </c>
      <c r="CV771" s="13" t="b">
        <f t="shared" si="344"/>
        <v>0</v>
      </c>
      <c r="CW771" s="13" t="b">
        <f t="shared" si="345"/>
        <v>0</v>
      </c>
      <c r="CX771" s="13" t="b">
        <f t="shared" si="346"/>
        <v>0</v>
      </c>
      <c r="CY771" s="13" t="b">
        <f t="shared" si="347"/>
        <v>0</v>
      </c>
    </row>
    <row r="772" spans="1:103" ht="15" thickBot="1">
      <c r="A772" s="933"/>
      <c r="B772" s="942"/>
      <c r="C772" s="942"/>
      <c r="D772" s="942"/>
      <c r="E772" s="942"/>
      <c r="F772" s="942"/>
      <c r="G772" s="942"/>
      <c r="H772" s="942"/>
      <c r="I772" s="942"/>
      <c r="J772" s="942"/>
      <c r="K772" s="942"/>
      <c r="L772" s="942"/>
      <c r="M772" s="942"/>
      <c r="N772" s="942"/>
      <c r="O772" s="176"/>
      <c r="P772" s="942"/>
      <c r="Q772" s="942"/>
      <c r="R772" s="942"/>
      <c r="S772" s="942"/>
      <c r="T772" s="942"/>
      <c r="U772" s="942"/>
      <c r="V772" s="942"/>
      <c r="W772" s="21"/>
      <c r="X772" s="21"/>
      <c r="Y772" s="21"/>
      <c r="Z772" s="21"/>
      <c r="AA772" s="21" t="s">
        <v>37</v>
      </c>
      <c r="AB772" s="55"/>
      <c r="AC772" s="55"/>
      <c r="AD772" s="21"/>
      <c r="AE772" s="942"/>
      <c r="AF772" s="334">
        <f t="shared" si="351"/>
        <v>0</v>
      </c>
      <c r="AG772" s="272">
        <f>IF(R772="kompletna",Q772*J772*0.0036*'lista, wskaźniki'!$F$13, IF(R772="częściowa",Q772*J772*0.0036*'lista, wskaźniki'!$F$14, IF(R772="brak",Q772*J772*0.0036*'lista, wskaźniki'!$F$15,)))</f>
        <v>0</v>
      </c>
      <c r="AH772" s="334">
        <f>IF(Y772="inne",K772*'lista, wskaźniki'!$E$35,IF(Y772="to samo źródło",0,IF(Y772=0,0)))</f>
        <v>0</v>
      </c>
      <c r="AI772" s="334" t="b">
        <f>IF(AA772="gaz z sieci",AC772*'lista, wskaźniki'!$D$21)</f>
        <v>0</v>
      </c>
      <c r="AJ772" s="272">
        <f>IF(AA772="węgiel",AB772*'lista, wskaźniki'!$D$20, IF('Sektor mieszkaniowy'!AA772="drewno",'Sektor mieszkaniowy'!AB772*'lista, wskaźniki'!$D$22,IF('Sektor mieszkaniowy'!AA772="pellet",AB772*'lista, wskaźniki'!$D$23,IF('Sektor mieszkaniowy'!AA772="gaz z sieci",AB772*'lista, wskaźniki'!$D$21,IF('Sektor mieszkaniowy'!AA772="olej opałowy",'Sektor mieszkaniowy'!AB772*'lista, wskaźniki'!$D$24)))))</f>
        <v>0</v>
      </c>
      <c r="AK772" s="1003"/>
      <c r="AL772" s="942"/>
      <c r="AM772" s="20">
        <f>IF(AA772="węgiel",AF772*1/3.6*'lista, wskaźniki'!$F$20,IF(AA772="drewno",AF772*1/3.6*'lista, wskaźniki'!$F$22,IF(AA772="pellet",AF772*1/3.6*'lista, wskaźniki'!$F$23,IF(AA772="gaz z sieci",AF772*1/3.6*'lista, wskaźniki'!$F$21,IF(AA772="olej opałowy",AF772*1/3.6*'lista, wskaźniki'!$F$24,0)))))</f>
        <v>0</v>
      </c>
      <c r="AN772" s="20">
        <f>IF(AA772="węgiel",AF772*'lista, wskaźniki'!$E$42,IF(AA772="drewno",AF772*'lista, wskaźniki'!$G$42,IF(AA772="pellet",AF772*'lista, wskaźniki'!$H$42,IF(AA772="gaz z sieci",AF772*'lista, wskaźniki'!$F$42,IF(AA772="olej opałowy",AF772*'lista, wskaźniki'!$I$42,0)))))</f>
        <v>0</v>
      </c>
      <c r="AO772" s="20">
        <f>IF(AA772="węgiel",AF772*'lista, wskaźniki'!$E$43,IF(AA772="drewno",AF772*'lista, wskaźniki'!$G$43,IF(AA772="pellet",AF772*'lista, wskaźniki'!$H$43,IF(AA772="gaz z sieci",AF772*'lista, wskaźniki'!$F$43,IF(AA772="olej opałowy",AF772*'lista, wskaźniki'!$I$43,0)))))</f>
        <v>0</v>
      </c>
      <c r="AP772" s="20">
        <f>IF(AA772="węgiel",AF772*'lista, wskaźniki'!$E$44,IF(AA772="drewno",AF772*'lista, wskaźniki'!$G$44,IF(AA772="pellet",AF772*'lista, wskaźniki'!$H$44,IF(AA772="gaz z sieci",AF772*'lista, wskaźniki'!$F$44,IF(AA772="olej opałowy",AF772*'lista, wskaźniki'!$I$44,0)))))</f>
        <v>0</v>
      </c>
      <c r="AQ772" s="20" t="b">
        <f>IF(Z772="gaz",AH772*1/3.6*'lista, wskaźniki'!$F$21,IF(Z772="energia elektryczna",AH772*1/3.6*'lista, wskaźniki'!$F$26))</f>
        <v>0</v>
      </c>
      <c r="AR772" s="20" t="b">
        <f>IF(Z772="gaz",AH772*'lista, wskaźniki'!$F$42,IF(Z772="energia elektryczna",AH772*0))</f>
        <v>0</v>
      </c>
      <c r="AS772" s="20" t="b">
        <f>IF(Z772="gaz",AH772*'lista, wskaźniki'!$F$43,IF(Z772="energia elektryczna",AH772*0))</f>
        <v>0</v>
      </c>
      <c r="AT772" s="20" t="b">
        <f>IF(Z772="gaz",AH772*'lista, wskaźniki'!$F$44,IF(Z772="energia elektryczna",AH772*0))</f>
        <v>0</v>
      </c>
      <c r="AU772" s="20">
        <f>AI772*1/3.6*'lista, wskaźniki'!$F$21</f>
        <v>0</v>
      </c>
      <c r="AV772" s="20">
        <f>AI772*'lista, wskaźniki'!$F$42</f>
        <v>0</v>
      </c>
      <c r="AW772" s="20">
        <f>AI772*'lista, wskaźniki'!$F$43</f>
        <v>0</v>
      </c>
      <c r="AX772" s="20">
        <f>AI772*'lista, wskaźniki'!$F$44</f>
        <v>0</v>
      </c>
      <c r="AY772" s="20">
        <f>AK772*'lista, wskaźniki'!$F$26</f>
        <v>0</v>
      </c>
      <c r="AZ772" s="20">
        <f t="shared" ref="AZ772:AZ835" si="352">AM772+AQ772+AU772+AY772</f>
        <v>0</v>
      </c>
      <c r="BA772" s="20">
        <f t="shared" ref="BA772:BA835" si="353">AN772+AR772+AV772</f>
        <v>0</v>
      </c>
      <c r="BB772" s="20">
        <f t="shared" ref="BB772:BB835" si="354">AO772+AS772+AW772</f>
        <v>0</v>
      </c>
      <c r="BC772" s="20">
        <f t="shared" ref="BC772:BC835" si="355">AP772+AT772+AX772</f>
        <v>0</v>
      </c>
      <c r="BD772" s="942"/>
      <c r="BE772" s="942"/>
      <c r="BF772" s="942"/>
      <c r="BG772" s="942"/>
      <c r="BH772" s="21"/>
      <c r="BI772" s="942"/>
      <c r="BJ772" s="21"/>
      <c r="BK772" s="942"/>
      <c r="BL772" s="21"/>
      <c r="BM772" s="21"/>
      <c r="BN772" s="21"/>
      <c r="BO772" s="21"/>
      <c r="BP772" s="21"/>
      <c r="BQ772" s="21"/>
      <c r="BR772" s="21"/>
      <c r="BS772" s="1006"/>
      <c r="BT772" s="1006"/>
      <c r="BU772" s="1006"/>
      <c r="BV772" s="1006"/>
      <c r="BW772" s="1006"/>
      <c r="BX772" s="1006"/>
      <c r="BY772" s="1009"/>
      <c r="CA772" s="365" t="b">
        <f t="shared" ref="CA772:CA835" si="356">IF(AA772="węgiel",AF772)</f>
        <v>0</v>
      </c>
      <c r="CB772" s="365" t="b">
        <f t="shared" ref="CB772:CB835" si="357">IF(AA772="drewno",AF772)</f>
        <v>0</v>
      </c>
      <c r="CC772" s="365" t="b">
        <f t="shared" ref="CC772:CC835" si="358">IF(AA772="pellet",AF772)</f>
        <v>0</v>
      </c>
      <c r="CD772" s="365" t="b">
        <f t="shared" ref="CD772:CD835" si="359">IF(AA772="gaz z sieci",AF772)</f>
        <v>0</v>
      </c>
      <c r="CE772" s="365">
        <f t="shared" ref="CE772:CE835" si="360">IF(AA772="olej opałowy",AF772)</f>
        <v>0</v>
      </c>
      <c r="CF772" s="365" t="b">
        <f t="shared" ref="CF772:CF835" si="361">IF(Z772="gaz",AH772)</f>
        <v>0</v>
      </c>
      <c r="CG772" s="365" t="b">
        <f t="shared" ref="CG772:CG835" si="362">IF(Z772="energia elektryczna",AH772)</f>
        <v>0</v>
      </c>
      <c r="CH772" s="365" t="b">
        <f t="shared" ref="CH772:CH835" si="363">IF(AA772="gaz z sieci",AI772)</f>
        <v>0</v>
      </c>
      <c r="CI772" s="72" t="b">
        <f t="shared" ref="CI772:CI835" si="364">CA772</f>
        <v>0</v>
      </c>
      <c r="CJ772" s="72" t="b">
        <f t="shared" ref="CJ772:CJ835" si="365">CB772</f>
        <v>0</v>
      </c>
      <c r="CK772" s="72" t="b">
        <f t="shared" ref="CK772:CK835" si="366">CC772</f>
        <v>0</v>
      </c>
      <c r="CL772" s="72">
        <f t="shared" ref="CL772:CL835" si="367">CD772+CF772</f>
        <v>0</v>
      </c>
      <c r="CM772" s="72">
        <f t="shared" ref="CM772:CM835" si="368">CE772</f>
        <v>0</v>
      </c>
      <c r="CN772" s="72" t="b">
        <f t="shared" ref="CN772:CN835" si="369">CG772</f>
        <v>0</v>
      </c>
      <c r="CP772" s="13">
        <f t="shared" ref="CP772:CP835" si="370">IF(I772="&lt;1966",J772,IF(I772&lt;1966,J772))</f>
        <v>0</v>
      </c>
      <c r="CQ772" s="13" t="b">
        <f t="shared" ref="CQ772:CQ835" si="371">IF(R772="kompletna",CP772,IF(R772="częściowa",0.5*CP772,IF(R772="brak",0*CP772)))</f>
        <v>0</v>
      </c>
      <c r="CR772" s="13" t="b">
        <f t="shared" ref="CR772:CR835" si="372">IF(I772="1967-1985",J772)</f>
        <v>0</v>
      </c>
      <c r="CS772" s="13" t="b">
        <f t="shared" si="349"/>
        <v>0</v>
      </c>
      <c r="CT772" s="13" t="b">
        <f t="shared" si="348"/>
        <v>0</v>
      </c>
      <c r="CU772" s="13" t="b">
        <f t="shared" si="350"/>
        <v>0</v>
      </c>
      <c r="CV772" s="13" t="b">
        <f t="shared" ref="CV772:CV835" si="373">IF(I772="1993-1996",J772)</f>
        <v>0</v>
      </c>
      <c r="CW772" s="13" t="b">
        <f t="shared" ref="CW772:CW835" si="374">IF(R772="kompletna",CV772,IF(R772="częściowa",0.5*CV772,IF(R772="brak",0*CV772)))</f>
        <v>0</v>
      </c>
      <c r="CX772" s="13" t="b">
        <f t="shared" ref="CX772:CX835" si="375">IF(I772="&gt;1997",J772)</f>
        <v>0</v>
      </c>
      <c r="CY772" s="13" t="b">
        <f t="shared" ref="CY772:CY835" si="376">IF(R772="kompletna",CX772,IF(R772="częściowa",0.5*CX772,IF(R772="brak",0*CX772)))</f>
        <v>0</v>
      </c>
    </row>
    <row r="773" spans="1:103" ht="15" thickBot="1">
      <c r="A773" s="931">
        <v>155</v>
      </c>
      <c r="B773" s="940" t="s">
        <v>239</v>
      </c>
      <c r="C773" s="940"/>
      <c r="D773" s="940" t="s">
        <v>1</v>
      </c>
      <c r="E773" s="940" t="s">
        <v>5</v>
      </c>
      <c r="F773" s="940">
        <v>3</v>
      </c>
      <c r="G773" s="940"/>
      <c r="H773" s="940"/>
      <c r="I773" s="940" t="s">
        <v>10</v>
      </c>
      <c r="J773" s="940">
        <v>55</v>
      </c>
      <c r="K773" s="940">
        <v>1</v>
      </c>
      <c r="L773" s="940" t="s">
        <v>16</v>
      </c>
      <c r="M773" s="940">
        <v>3</v>
      </c>
      <c r="N773" s="940" t="s">
        <v>16</v>
      </c>
      <c r="O773" s="174"/>
      <c r="P773" s="940" t="s">
        <v>17</v>
      </c>
      <c r="Q773" s="940">
        <f>IF(I773="&lt;1966",'lista, wskaźniki'!$G$4,IF(I773="1967-1985",'lista, wskaźniki'!$G$5,IF(I773="1986-1992",'lista, wskaźniki'!$G$6,IF(I773="1993-1996",'lista, wskaźniki'!$G$7,IF(I773="&gt;1997",'lista, wskaźniki'!$G$8,IF(I773=0,'lista, wskaźniki'!$G$4))))))</f>
        <v>290</v>
      </c>
      <c r="R773" s="940" t="s">
        <v>23</v>
      </c>
      <c r="S773" s="940" t="s">
        <v>27</v>
      </c>
      <c r="T773" s="940"/>
      <c r="U773" s="940"/>
      <c r="V773" s="940"/>
      <c r="W773" s="19" t="s">
        <v>35</v>
      </c>
      <c r="X773" s="19" t="s">
        <v>39</v>
      </c>
      <c r="Y773" s="19" t="s">
        <v>42</v>
      </c>
      <c r="Z773" s="19"/>
      <c r="AA773" s="19" t="s">
        <v>35</v>
      </c>
      <c r="AB773" s="54">
        <f>ROUND(AD773/'lista, wskaźniki'!$A$130,1)</f>
        <v>1.5</v>
      </c>
      <c r="AC773" s="54"/>
      <c r="AD773" s="19">
        <v>1200</v>
      </c>
      <c r="AE773" s="940"/>
      <c r="AF773" s="334">
        <f t="shared" si="351"/>
        <v>39.9405</v>
      </c>
      <c r="AG773" s="272">
        <f>IF(R773="kompletna",Q773*J773*0.0036*'lista, wskaźniki'!$F$13, IF(R773="częściowa",Q773*J773*0.0036*'lista, wskaźniki'!$F$14, IF(R773="brak",Q773*J773*0.0036*'lista, wskaźniki'!$F$15,)))</f>
        <v>45.936000000000007</v>
      </c>
      <c r="AH773" s="334">
        <f>IF(Y773="inne",K773*'lista, wskaźniki'!$E$35,IF(Y773="to samo źródło",0,IF(Y773=0,0)))</f>
        <v>0</v>
      </c>
      <c r="AI773" s="334" t="b">
        <f>IF(AA773="gaz z sieci",AC773*'lista, wskaźniki'!$D$21)</f>
        <v>0</v>
      </c>
      <c r="AJ773" s="272">
        <f>IF(AA773="węgiel",AB773*'lista, wskaźniki'!$D$20, IF('Sektor mieszkaniowy'!AA773="drewno",'Sektor mieszkaniowy'!AB773*'lista, wskaźniki'!$D$22,IF('Sektor mieszkaniowy'!AA773="pellet",AB773*'lista, wskaźniki'!$D$23,IF('Sektor mieszkaniowy'!AA773="gaz z sieci",AB773*'lista, wskaźniki'!$D$21,IF('Sektor mieszkaniowy'!AA773="olej opałowy",'Sektor mieszkaniowy'!AB773*'lista, wskaźniki'!$D$24)))))</f>
        <v>33.945</v>
      </c>
      <c r="AK773" s="1001"/>
      <c r="AL773" s="940">
        <v>400</v>
      </c>
      <c r="AM773" s="20">
        <f>IF(AA773="węgiel",AF773*1/3.6*'lista, wskaźniki'!$F$20,IF(AA773="drewno",AF773*1/3.6*'lista, wskaźniki'!$F$22,IF(AA773="pellet",AF773*1/3.6*'lista, wskaźniki'!$F$23,IF(AA773="gaz z sieci",AF773*1/3.6*'lista, wskaźniki'!$F$21,IF(AA773="olej opałowy",AF773*1/3.6*'lista, wskaźniki'!$F$24,0)))))</f>
        <v>3.7835635649999997</v>
      </c>
      <c r="AN773" s="20">
        <f>IF(AA773="węgiel",AF773*'lista, wskaźniki'!$E$42,IF(AA773="drewno",AF773*'lista, wskaźniki'!$G$42,IF(AA773="pellet",AF773*'lista, wskaźniki'!$H$42,IF(AA773="gaz z sieci",AF773*'lista, wskaźniki'!$F$42,IF(AA773="olej opałowy",AF773*'lista, wskaźniki'!$I$42,0)))))</f>
        <v>1.5177390000000001E-2</v>
      </c>
      <c r="AO773" s="20">
        <f>IF(AA773="węgiel",AF773*'lista, wskaźniki'!$E$43,IF(AA773="drewno",AF773*'lista, wskaźniki'!$G$43,IF(AA773="pellet",AF773*'lista, wskaźniki'!$H$43,IF(AA773="gaz z sieci",AF773*'lista, wskaźniki'!$F$43,IF(AA773="olej opałowy",AF773*'lista, wskaźniki'!$I$43,0)))))</f>
        <v>1.437858E-2</v>
      </c>
      <c r="AP773" s="20">
        <f>IF(AA773="węgiel",AF773*'lista, wskaźniki'!$E$44,IF(AA773="drewno",AF773*'lista, wskaźniki'!$G$44,IF(AA773="pellet",AF773*'lista, wskaźniki'!$H$44,IF(AA773="gaz z sieci",AF773*'lista, wskaźniki'!$F$44,IF(AA773="olej opałowy",AF773*'lista, wskaźniki'!$I$44,0)))))</f>
        <v>1.0783935000000001E-5</v>
      </c>
      <c r="AQ773" s="20" t="b">
        <f>IF(Z773="gaz",AH773*1/3.6*'lista, wskaźniki'!$F$21,IF(Z773="energia elektryczna",AH773*1/3.6*'lista, wskaźniki'!$F$26))</f>
        <v>0</v>
      </c>
      <c r="AR773" s="20" t="b">
        <f>IF(Z773="gaz",AH773*'lista, wskaźniki'!$F$42,IF(Z773="energia elektryczna",AH773*0))</f>
        <v>0</v>
      </c>
      <c r="AS773" s="20" t="b">
        <f>IF(Z773="gaz",AH773*'lista, wskaźniki'!$F$43,IF(Z773="energia elektryczna",AH773*0))</f>
        <v>0</v>
      </c>
      <c r="AT773" s="20" t="b">
        <f>IF(Z773="gaz",AH773*'lista, wskaźniki'!$F$44,IF(Z773="energia elektryczna",AH773*0))</f>
        <v>0</v>
      </c>
      <c r="AU773" s="20">
        <f>AI773*1/3.6*'lista, wskaźniki'!$F$21</f>
        <v>0</v>
      </c>
      <c r="AV773" s="20">
        <f>AI773*'lista, wskaźniki'!$F$42</f>
        <v>0</v>
      </c>
      <c r="AW773" s="20">
        <f>AI773*'lista, wskaźniki'!$F$43</f>
        <v>0</v>
      </c>
      <c r="AX773" s="20">
        <f>AI773*'lista, wskaźniki'!$F$44</f>
        <v>0</v>
      </c>
      <c r="AY773" s="20">
        <f>AK773*'lista, wskaźniki'!$F$26</f>
        <v>0</v>
      </c>
      <c r="AZ773" s="20">
        <f t="shared" si="352"/>
        <v>3.7835635649999997</v>
      </c>
      <c r="BA773" s="20">
        <f t="shared" si="353"/>
        <v>1.5177390000000001E-2</v>
      </c>
      <c r="BB773" s="20">
        <f t="shared" si="354"/>
        <v>1.437858E-2</v>
      </c>
      <c r="BC773" s="20">
        <f t="shared" si="355"/>
        <v>1.0783935000000001E-5</v>
      </c>
      <c r="BD773" s="940" t="s">
        <v>17</v>
      </c>
      <c r="BE773" s="940" t="s">
        <v>17</v>
      </c>
      <c r="BF773" s="940" t="s">
        <v>17</v>
      </c>
      <c r="BG773" s="940" t="s">
        <v>17</v>
      </c>
      <c r="BH773" s="19"/>
      <c r="BI773" s="940" t="s">
        <v>16</v>
      </c>
      <c r="BJ773" s="19" t="s">
        <v>52</v>
      </c>
      <c r="BK773" s="940" t="s">
        <v>17</v>
      </c>
      <c r="BL773" s="19"/>
      <c r="BM773" s="19"/>
      <c r="BN773" s="19"/>
      <c r="BO773" s="19" t="s">
        <v>57</v>
      </c>
      <c r="BP773" s="19" t="s">
        <v>52</v>
      </c>
      <c r="BQ773" s="19"/>
      <c r="BR773" s="19"/>
      <c r="BS773" s="1004"/>
      <c r="BT773" s="1004"/>
      <c r="BU773" s="1004"/>
      <c r="BV773" s="1004"/>
      <c r="BW773" s="1004"/>
      <c r="BX773" s="1004"/>
      <c r="BY773" s="1007"/>
      <c r="CA773" s="365">
        <f t="shared" si="356"/>
        <v>39.9405</v>
      </c>
      <c r="CB773" s="365" t="b">
        <f t="shared" si="357"/>
        <v>0</v>
      </c>
      <c r="CC773" s="365" t="b">
        <f t="shared" si="358"/>
        <v>0</v>
      </c>
      <c r="CD773" s="365" t="b">
        <f t="shared" si="359"/>
        <v>0</v>
      </c>
      <c r="CE773" s="365" t="b">
        <f t="shared" si="360"/>
        <v>0</v>
      </c>
      <c r="CF773" s="365" t="b">
        <f t="shared" si="361"/>
        <v>0</v>
      </c>
      <c r="CG773" s="365" t="b">
        <f t="shared" si="362"/>
        <v>0</v>
      </c>
      <c r="CH773" s="365" t="b">
        <f t="shared" si="363"/>
        <v>0</v>
      </c>
      <c r="CI773" s="72">
        <f t="shared" si="364"/>
        <v>39.9405</v>
      </c>
      <c r="CJ773" s="72" t="b">
        <f t="shared" si="365"/>
        <v>0</v>
      </c>
      <c r="CK773" s="72" t="b">
        <f t="shared" si="366"/>
        <v>0</v>
      </c>
      <c r="CL773" s="72">
        <f t="shared" si="367"/>
        <v>0</v>
      </c>
      <c r="CM773" s="72" t="b">
        <f t="shared" si="368"/>
        <v>0</v>
      </c>
      <c r="CN773" s="72" t="b">
        <f t="shared" si="369"/>
        <v>0</v>
      </c>
      <c r="CP773" s="13">
        <f t="shared" si="370"/>
        <v>55</v>
      </c>
      <c r="CQ773" s="13">
        <f t="shared" si="371"/>
        <v>27.5</v>
      </c>
      <c r="CR773" s="13" t="b">
        <f t="shared" si="372"/>
        <v>0</v>
      </c>
      <c r="CS773" s="13">
        <f t="shared" si="349"/>
        <v>0</v>
      </c>
      <c r="CT773" s="13" t="b">
        <f t="shared" ref="CT773:CT836" si="377">IF(I773="1986-1992",J773)</f>
        <v>0</v>
      </c>
      <c r="CU773" s="13">
        <f t="shared" si="350"/>
        <v>0</v>
      </c>
      <c r="CV773" s="13" t="b">
        <f t="shared" si="373"/>
        <v>0</v>
      </c>
      <c r="CW773" s="13">
        <f t="shared" si="374"/>
        <v>0</v>
      </c>
      <c r="CX773" s="13" t="b">
        <f t="shared" si="375"/>
        <v>0</v>
      </c>
      <c r="CY773" s="13">
        <f t="shared" si="376"/>
        <v>0</v>
      </c>
    </row>
    <row r="774" spans="1:103" ht="15" thickBot="1">
      <c r="A774" s="932"/>
      <c r="B774" s="941"/>
      <c r="C774" s="941"/>
      <c r="D774" s="941"/>
      <c r="E774" s="941"/>
      <c r="F774" s="941"/>
      <c r="G774" s="941"/>
      <c r="H774" s="941"/>
      <c r="I774" s="941"/>
      <c r="J774" s="941"/>
      <c r="K774" s="941"/>
      <c r="L774" s="941"/>
      <c r="M774" s="941"/>
      <c r="N774" s="941"/>
      <c r="O774" s="175"/>
      <c r="P774" s="941"/>
      <c r="Q774" s="941"/>
      <c r="R774" s="941"/>
      <c r="S774" s="941"/>
      <c r="T774" s="941"/>
      <c r="U774" s="941"/>
      <c r="V774" s="941"/>
      <c r="W774" s="20"/>
      <c r="X774" s="20"/>
      <c r="Y774" s="20"/>
      <c r="Z774" s="20"/>
      <c r="AA774" s="20" t="s">
        <v>36</v>
      </c>
      <c r="AB774" s="22"/>
      <c r="AC774" s="22"/>
      <c r="AD774" s="20"/>
      <c r="AE774" s="941"/>
      <c r="AF774" s="334">
        <f t="shared" si="351"/>
        <v>0</v>
      </c>
      <c r="AG774" s="272">
        <f>IF(R774="kompletna",Q774*J774*0.0036*'lista, wskaźniki'!$F$13, IF(R774="częściowa",Q774*J774*0.0036*'lista, wskaźniki'!$F$14, IF(R774="brak",Q774*J774*0.0036*'lista, wskaźniki'!$F$15,)))</f>
        <v>0</v>
      </c>
      <c r="AH774" s="334">
        <f>IF(Y774="inne",K774*'lista, wskaźniki'!$E$35,IF(Y774="to samo źródło",0,IF(Y774=0,0)))</f>
        <v>0</v>
      </c>
      <c r="AI774" s="334" t="b">
        <f>IF(AA774="gaz z sieci",AC774*'lista, wskaźniki'!$D$21)</f>
        <v>0</v>
      </c>
      <c r="AJ774" s="272">
        <f>IF(AA774="węgiel",AB774*'lista, wskaźniki'!$D$20, IF('Sektor mieszkaniowy'!AA774="drewno",'Sektor mieszkaniowy'!AB774*'lista, wskaźniki'!$D$22,IF('Sektor mieszkaniowy'!AA774="pellet",AB774*'lista, wskaźniki'!$D$23,IF('Sektor mieszkaniowy'!AA774="gaz z sieci",AB774*'lista, wskaźniki'!$D$21,IF('Sektor mieszkaniowy'!AA774="olej opałowy",'Sektor mieszkaniowy'!AB774*'lista, wskaźniki'!$D$24)))))</f>
        <v>0</v>
      </c>
      <c r="AK774" s="1002"/>
      <c r="AL774" s="941"/>
      <c r="AM774" s="20">
        <f>IF(AA774="węgiel",AF774*1/3.6*'lista, wskaźniki'!$F$20,IF(AA774="drewno",AF774*1/3.6*'lista, wskaźniki'!$F$22,IF(AA774="pellet",AF774*1/3.6*'lista, wskaźniki'!$F$23,IF(AA774="gaz z sieci",AF774*1/3.6*'lista, wskaźniki'!$F$21,IF(AA774="olej opałowy",AF774*1/3.6*'lista, wskaźniki'!$F$24,0)))))</f>
        <v>0</v>
      </c>
      <c r="AN774" s="20">
        <f>IF(AA774="węgiel",AF774*'lista, wskaźniki'!$E$42,IF(AA774="drewno",AF774*'lista, wskaźniki'!$G$42,IF(AA774="pellet",AF774*'lista, wskaźniki'!$H$42,IF(AA774="gaz z sieci",AF774*'lista, wskaźniki'!$F$42,IF(AA774="olej opałowy",AF774*'lista, wskaźniki'!$I$42,0)))))</f>
        <v>0</v>
      </c>
      <c r="AO774" s="20">
        <f>IF(AA774="węgiel",AF774*'lista, wskaźniki'!$E$43,IF(AA774="drewno",AF774*'lista, wskaźniki'!$G$43,IF(AA774="pellet",AF774*'lista, wskaźniki'!$H$43,IF(AA774="gaz z sieci",AF774*'lista, wskaźniki'!$F$43,IF(AA774="olej opałowy",AF774*'lista, wskaźniki'!$I$43,0)))))</f>
        <v>0</v>
      </c>
      <c r="AP774" s="20">
        <f>IF(AA774="węgiel",AF774*'lista, wskaźniki'!$E$44,IF(AA774="drewno",AF774*'lista, wskaźniki'!$G$44,IF(AA774="pellet",AF774*'lista, wskaźniki'!$H$44,IF(AA774="gaz z sieci",AF774*'lista, wskaźniki'!$F$44,IF(AA774="olej opałowy",AF774*'lista, wskaźniki'!$I$44,0)))))</f>
        <v>0</v>
      </c>
      <c r="AQ774" s="20" t="b">
        <f>IF(Z774="gaz",AH774*1/3.6*'lista, wskaźniki'!$F$21,IF(Z774="energia elektryczna",AH774*1/3.6*'lista, wskaźniki'!$F$26))</f>
        <v>0</v>
      </c>
      <c r="AR774" s="20" t="b">
        <f>IF(Z774="gaz",AH774*'lista, wskaźniki'!$F$42,IF(Z774="energia elektryczna",AH774*0))</f>
        <v>0</v>
      </c>
      <c r="AS774" s="20" t="b">
        <f>IF(Z774="gaz",AH774*'lista, wskaźniki'!$F$43,IF(Z774="energia elektryczna",AH774*0))</f>
        <v>0</v>
      </c>
      <c r="AT774" s="20" t="b">
        <f>IF(Z774="gaz",AH774*'lista, wskaźniki'!$F$44,IF(Z774="energia elektryczna",AH774*0))</f>
        <v>0</v>
      </c>
      <c r="AU774" s="20">
        <f>AI774*1/3.6*'lista, wskaźniki'!$F$21</f>
        <v>0</v>
      </c>
      <c r="AV774" s="20">
        <f>AI774*'lista, wskaźniki'!$F$42</f>
        <v>0</v>
      </c>
      <c r="AW774" s="20">
        <f>AI774*'lista, wskaźniki'!$F$43</f>
        <v>0</v>
      </c>
      <c r="AX774" s="20">
        <f>AI774*'lista, wskaźniki'!$F$44</f>
        <v>0</v>
      </c>
      <c r="AY774" s="20">
        <f>AK774*'lista, wskaźniki'!$F$26</f>
        <v>0</v>
      </c>
      <c r="AZ774" s="20">
        <f t="shared" si="352"/>
        <v>0</v>
      </c>
      <c r="BA774" s="20">
        <f t="shared" si="353"/>
        <v>0</v>
      </c>
      <c r="BB774" s="20">
        <f t="shared" si="354"/>
        <v>0</v>
      </c>
      <c r="BC774" s="20">
        <f t="shared" si="355"/>
        <v>0</v>
      </c>
      <c r="BD774" s="941"/>
      <c r="BE774" s="941"/>
      <c r="BF774" s="941"/>
      <c r="BG774" s="941"/>
      <c r="BH774" s="20"/>
      <c r="BI774" s="941"/>
      <c r="BJ774" s="20"/>
      <c r="BK774" s="941"/>
      <c r="BL774" s="20"/>
      <c r="BM774" s="20"/>
      <c r="BN774" s="20"/>
      <c r="BO774" s="20"/>
      <c r="BP774" s="20"/>
      <c r="BQ774" s="20"/>
      <c r="BR774" s="20"/>
      <c r="BS774" s="1005"/>
      <c r="BT774" s="1005"/>
      <c r="BU774" s="1005"/>
      <c r="BV774" s="1005"/>
      <c r="BW774" s="1005"/>
      <c r="BX774" s="1005"/>
      <c r="BY774" s="1008"/>
      <c r="CA774" s="365" t="b">
        <f t="shared" si="356"/>
        <v>0</v>
      </c>
      <c r="CB774" s="365">
        <f t="shared" si="357"/>
        <v>0</v>
      </c>
      <c r="CC774" s="365" t="b">
        <f t="shared" si="358"/>
        <v>0</v>
      </c>
      <c r="CD774" s="365" t="b">
        <f t="shared" si="359"/>
        <v>0</v>
      </c>
      <c r="CE774" s="365" t="b">
        <f t="shared" si="360"/>
        <v>0</v>
      </c>
      <c r="CF774" s="365" t="b">
        <f t="shared" si="361"/>
        <v>0</v>
      </c>
      <c r="CG774" s="365" t="b">
        <f t="shared" si="362"/>
        <v>0</v>
      </c>
      <c r="CH774" s="365" t="b">
        <f t="shared" si="363"/>
        <v>0</v>
      </c>
      <c r="CI774" s="72" t="b">
        <f t="shared" si="364"/>
        <v>0</v>
      </c>
      <c r="CJ774" s="72">
        <f t="shared" si="365"/>
        <v>0</v>
      </c>
      <c r="CK774" s="72" t="b">
        <f t="shared" si="366"/>
        <v>0</v>
      </c>
      <c r="CL774" s="72">
        <f t="shared" si="367"/>
        <v>0</v>
      </c>
      <c r="CM774" s="72" t="b">
        <f t="shared" si="368"/>
        <v>0</v>
      </c>
      <c r="CN774" s="72" t="b">
        <f t="shared" si="369"/>
        <v>0</v>
      </c>
      <c r="CP774" s="13">
        <f t="shared" si="370"/>
        <v>0</v>
      </c>
      <c r="CQ774" s="13" t="b">
        <f t="shared" si="371"/>
        <v>0</v>
      </c>
      <c r="CR774" s="13" t="b">
        <f t="shared" si="372"/>
        <v>0</v>
      </c>
      <c r="CS774" s="13" t="b">
        <f t="shared" si="349"/>
        <v>0</v>
      </c>
      <c r="CT774" s="13" t="b">
        <f t="shared" si="377"/>
        <v>0</v>
      </c>
      <c r="CU774" s="13" t="b">
        <f t="shared" si="350"/>
        <v>0</v>
      </c>
      <c r="CV774" s="13" t="b">
        <f t="shared" si="373"/>
        <v>0</v>
      </c>
      <c r="CW774" s="13" t="b">
        <f t="shared" si="374"/>
        <v>0</v>
      </c>
      <c r="CX774" s="13" t="b">
        <f t="shared" si="375"/>
        <v>0</v>
      </c>
      <c r="CY774" s="13" t="b">
        <f t="shared" si="376"/>
        <v>0</v>
      </c>
    </row>
    <row r="775" spans="1:103" ht="15" thickBot="1">
      <c r="A775" s="932"/>
      <c r="B775" s="941"/>
      <c r="C775" s="941"/>
      <c r="D775" s="941"/>
      <c r="E775" s="941"/>
      <c r="F775" s="941"/>
      <c r="G775" s="941"/>
      <c r="H775" s="941"/>
      <c r="I775" s="941"/>
      <c r="J775" s="941"/>
      <c r="K775" s="941"/>
      <c r="L775" s="941"/>
      <c r="M775" s="941"/>
      <c r="N775" s="941"/>
      <c r="O775" s="175"/>
      <c r="P775" s="941"/>
      <c r="Q775" s="941"/>
      <c r="R775" s="941"/>
      <c r="S775" s="941"/>
      <c r="T775" s="941"/>
      <c r="U775" s="941"/>
      <c r="V775" s="941"/>
      <c r="W775" s="20"/>
      <c r="X775" s="20"/>
      <c r="Y775" s="20"/>
      <c r="Z775" s="20"/>
      <c r="AA775" s="20" t="s">
        <v>50</v>
      </c>
      <c r="AB775" s="22"/>
      <c r="AC775" s="22"/>
      <c r="AD775" s="20"/>
      <c r="AE775" s="941"/>
      <c r="AF775" s="334">
        <f t="shared" si="351"/>
        <v>0</v>
      </c>
      <c r="AG775" s="272">
        <f>IF(R775="kompletna",Q775*J775*0.0036*'lista, wskaźniki'!$F$13, IF(R775="częściowa",Q775*J775*0.0036*'lista, wskaźniki'!$F$14, IF(R775="brak",Q775*J775*0.0036*'lista, wskaźniki'!$F$15,)))</f>
        <v>0</v>
      </c>
      <c r="AH775" s="334">
        <f>IF(Y775="inne",K775*'lista, wskaźniki'!$E$35,IF(Y775="to samo źródło",0,IF(Y775=0,0)))</f>
        <v>0</v>
      </c>
      <c r="AI775" s="334" t="b">
        <f>IF(AA775="gaz z sieci",AC775*'lista, wskaźniki'!$D$21)</f>
        <v>0</v>
      </c>
      <c r="AJ775" s="272">
        <f>IF(AA775="węgiel",AB775*'lista, wskaźniki'!$D$20, IF('Sektor mieszkaniowy'!AA775="drewno",'Sektor mieszkaniowy'!AB775*'lista, wskaźniki'!$D$22,IF('Sektor mieszkaniowy'!AA775="pellet",AB775*'lista, wskaźniki'!$D$23,IF('Sektor mieszkaniowy'!AA775="gaz z sieci",AB775*'lista, wskaźniki'!$D$21,IF('Sektor mieszkaniowy'!AA775="olej opałowy",'Sektor mieszkaniowy'!AB775*'lista, wskaźniki'!$D$24)))))</f>
        <v>0</v>
      </c>
      <c r="AK775" s="1002"/>
      <c r="AL775" s="941"/>
      <c r="AM775" s="20">
        <f>IF(AA775="węgiel",AF775*1/3.6*'lista, wskaźniki'!$F$20,IF(AA775="drewno",AF775*1/3.6*'lista, wskaźniki'!$F$22,IF(AA775="pellet",AF775*1/3.6*'lista, wskaźniki'!$F$23,IF(AA775="gaz z sieci",AF775*1/3.6*'lista, wskaźniki'!$F$21,IF(AA775="olej opałowy",AF775*1/3.6*'lista, wskaźniki'!$F$24,0)))))</f>
        <v>0</v>
      </c>
      <c r="AN775" s="20">
        <f>IF(AA775="węgiel",AF775*'lista, wskaźniki'!$E$42,IF(AA775="drewno",AF775*'lista, wskaźniki'!$G$42,IF(AA775="pellet",AF775*'lista, wskaźniki'!$H$42,IF(AA775="gaz z sieci",AF775*'lista, wskaźniki'!$F$42,IF(AA775="olej opałowy",AF775*'lista, wskaźniki'!$I$42,0)))))</f>
        <v>0</v>
      </c>
      <c r="AO775" s="20">
        <f>IF(AA775="węgiel",AF775*'lista, wskaźniki'!$E$43,IF(AA775="drewno",AF775*'lista, wskaźniki'!$G$43,IF(AA775="pellet",AF775*'lista, wskaźniki'!$H$43,IF(AA775="gaz z sieci",AF775*'lista, wskaźniki'!$F$43,IF(AA775="olej opałowy",AF775*'lista, wskaźniki'!$I$43,0)))))</f>
        <v>0</v>
      </c>
      <c r="AP775" s="20">
        <f>IF(AA775="węgiel",AF775*'lista, wskaźniki'!$E$44,IF(AA775="drewno",AF775*'lista, wskaźniki'!$G$44,IF(AA775="pellet",AF775*'lista, wskaźniki'!$H$44,IF(AA775="gaz z sieci",AF775*'lista, wskaźniki'!$F$44,IF(AA775="olej opałowy",AF775*'lista, wskaźniki'!$I$44,0)))))</f>
        <v>0</v>
      </c>
      <c r="AQ775" s="20" t="b">
        <f>IF(Z775="gaz",AH775*1/3.6*'lista, wskaźniki'!$F$21,IF(Z775="energia elektryczna",AH775*1/3.6*'lista, wskaźniki'!$F$26))</f>
        <v>0</v>
      </c>
      <c r="AR775" s="20" t="b">
        <f>IF(Z775="gaz",AH775*'lista, wskaźniki'!$F$42,IF(Z775="energia elektryczna",AH775*0))</f>
        <v>0</v>
      </c>
      <c r="AS775" s="20" t="b">
        <f>IF(Z775="gaz",AH775*'lista, wskaźniki'!$F$43,IF(Z775="energia elektryczna",AH775*0))</f>
        <v>0</v>
      </c>
      <c r="AT775" s="20" t="b">
        <f>IF(Z775="gaz",AH775*'lista, wskaźniki'!$F$44,IF(Z775="energia elektryczna",AH775*0))</f>
        <v>0</v>
      </c>
      <c r="AU775" s="20">
        <f>AI775*1/3.6*'lista, wskaźniki'!$F$21</f>
        <v>0</v>
      </c>
      <c r="AV775" s="20">
        <f>AI775*'lista, wskaźniki'!$F$42</f>
        <v>0</v>
      </c>
      <c r="AW775" s="20">
        <f>AI775*'lista, wskaźniki'!$F$43</f>
        <v>0</v>
      </c>
      <c r="AX775" s="20">
        <f>AI775*'lista, wskaźniki'!$F$44</f>
        <v>0</v>
      </c>
      <c r="AY775" s="20">
        <f>AK775*'lista, wskaźniki'!$F$26</f>
        <v>0</v>
      </c>
      <c r="AZ775" s="20">
        <f t="shared" si="352"/>
        <v>0</v>
      </c>
      <c r="BA775" s="20">
        <f t="shared" si="353"/>
        <v>0</v>
      </c>
      <c r="BB775" s="20">
        <f t="shared" si="354"/>
        <v>0</v>
      </c>
      <c r="BC775" s="20">
        <f t="shared" si="355"/>
        <v>0</v>
      </c>
      <c r="BD775" s="941"/>
      <c r="BE775" s="941"/>
      <c r="BF775" s="941"/>
      <c r="BG775" s="941"/>
      <c r="BH775" s="20"/>
      <c r="BI775" s="941"/>
      <c r="BJ775" s="20"/>
      <c r="BK775" s="941"/>
      <c r="BL775" s="20"/>
      <c r="BM775" s="20"/>
      <c r="BN775" s="20"/>
      <c r="BO775" s="20"/>
      <c r="BP775" s="20"/>
      <c r="BQ775" s="20"/>
      <c r="BR775" s="20"/>
      <c r="BS775" s="1005"/>
      <c r="BT775" s="1005"/>
      <c r="BU775" s="1005"/>
      <c r="BV775" s="1005"/>
      <c r="BW775" s="1005"/>
      <c r="BX775" s="1005"/>
      <c r="BY775" s="1008"/>
      <c r="CA775" s="365" t="b">
        <f t="shared" si="356"/>
        <v>0</v>
      </c>
      <c r="CB775" s="365" t="b">
        <f t="shared" si="357"/>
        <v>0</v>
      </c>
      <c r="CC775" s="365">
        <f t="shared" si="358"/>
        <v>0</v>
      </c>
      <c r="CD775" s="365" t="b">
        <f t="shared" si="359"/>
        <v>0</v>
      </c>
      <c r="CE775" s="365" t="b">
        <f t="shared" si="360"/>
        <v>0</v>
      </c>
      <c r="CF775" s="365" t="b">
        <f t="shared" si="361"/>
        <v>0</v>
      </c>
      <c r="CG775" s="365" t="b">
        <f t="shared" si="362"/>
        <v>0</v>
      </c>
      <c r="CH775" s="365" t="b">
        <f t="shared" si="363"/>
        <v>0</v>
      </c>
      <c r="CI775" s="72" t="b">
        <f t="shared" si="364"/>
        <v>0</v>
      </c>
      <c r="CJ775" s="72" t="b">
        <f t="shared" si="365"/>
        <v>0</v>
      </c>
      <c r="CK775" s="72">
        <f t="shared" si="366"/>
        <v>0</v>
      </c>
      <c r="CL775" s="72">
        <f t="shared" si="367"/>
        <v>0</v>
      </c>
      <c r="CM775" s="72" t="b">
        <f t="shared" si="368"/>
        <v>0</v>
      </c>
      <c r="CN775" s="72" t="b">
        <f t="shared" si="369"/>
        <v>0</v>
      </c>
      <c r="CP775" s="13">
        <f t="shared" si="370"/>
        <v>0</v>
      </c>
      <c r="CQ775" s="13" t="b">
        <f t="shared" si="371"/>
        <v>0</v>
      </c>
      <c r="CR775" s="13" t="b">
        <f t="shared" si="372"/>
        <v>0</v>
      </c>
      <c r="CS775" s="13" t="b">
        <f t="shared" si="349"/>
        <v>0</v>
      </c>
      <c r="CT775" s="13" t="b">
        <f t="shared" si="377"/>
        <v>0</v>
      </c>
      <c r="CU775" s="13" t="b">
        <f t="shared" si="350"/>
        <v>0</v>
      </c>
      <c r="CV775" s="13" t="b">
        <f t="shared" si="373"/>
        <v>0</v>
      </c>
      <c r="CW775" s="13" t="b">
        <f t="shared" si="374"/>
        <v>0</v>
      </c>
      <c r="CX775" s="13" t="b">
        <f t="shared" si="375"/>
        <v>0</v>
      </c>
      <c r="CY775" s="13" t="b">
        <f t="shared" si="376"/>
        <v>0</v>
      </c>
    </row>
    <row r="776" spans="1:103" ht="15" thickBot="1">
      <c r="A776" s="932"/>
      <c r="B776" s="941"/>
      <c r="C776" s="941"/>
      <c r="D776" s="941"/>
      <c r="E776" s="941"/>
      <c r="F776" s="941"/>
      <c r="G776" s="941"/>
      <c r="H776" s="941"/>
      <c r="I776" s="941"/>
      <c r="J776" s="941"/>
      <c r="K776" s="941"/>
      <c r="L776" s="941"/>
      <c r="M776" s="941"/>
      <c r="N776" s="941"/>
      <c r="O776" s="175"/>
      <c r="P776" s="941"/>
      <c r="Q776" s="941"/>
      <c r="R776" s="941"/>
      <c r="S776" s="941"/>
      <c r="T776" s="941"/>
      <c r="U776" s="941"/>
      <c r="V776" s="941"/>
      <c r="W776" s="20"/>
      <c r="X776" s="20"/>
      <c r="Y776" s="20"/>
      <c r="Z776" s="20"/>
      <c r="AA776" s="20" t="s">
        <v>38</v>
      </c>
      <c r="AB776" s="22"/>
      <c r="AC776" s="22"/>
      <c r="AD776" s="20"/>
      <c r="AE776" s="941"/>
      <c r="AF776" s="334">
        <f t="shared" si="351"/>
        <v>0</v>
      </c>
      <c r="AG776" s="272">
        <f>IF(R776="kompletna",Q776*J776*0.0036*'lista, wskaźniki'!$F$13, IF(R776="częściowa",Q776*J776*0.0036*'lista, wskaźniki'!$F$14, IF(R776="brak",Q776*J776*0.0036*'lista, wskaźniki'!$F$15,)))</f>
        <v>0</v>
      </c>
      <c r="AH776" s="334">
        <f>IF(Y776="inne",K776*'lista, wskaźniki'!$E$35,IF(Y776="to samo źródło",0,IF(Y776=0,0)))</f>
        <v>0</v>
      </c>
      <c r="AI776" s="334">
        <f>IF(AA776="gaz z sieci",AC776*'lista, wskaźniki'!$D$21)</f>
        <v>0</v>
      </c>
      <c r="AJ776" s="272">
        <f>IF(AA776="węgiel",AB776*'lista, wskaźniki'!$D$20, IF('Sektor mieszkaniowy'!AA776="drewno",'Sektor mieszkaniowy'!AB776*'lista, wskaźniki'!$D$22,IF('Sektor mieszkaniowy'!AA776="pellet",AB776*'lista, wskaźniki'!$D$23,IF('Sektor mieszkaniowy'!AA776="gaz z sieci",AB776*'lista, wskaźniki'!$D$21,IF('Sektor mieszkaniowy'!AA776="olej opałowy",'Sektor mieszkaniowy'!AB776*'lista, wskaźniki'!$D$24)))))</f>
        <v>0</v>
      </c>
      <c r="AK776" s="1002"/>
      <c r="AL776" s="941"/>
      <c r="AM776" s="20">
        <f>IF(AA776="węgiel",AF776*1/3.6*'lista, wskaźniki'!$F$20,IF(AA776="drewno",AF776*1/3.6*'lista, wskaźniki'!$F$22,IF(AA776="pellet",AF776*1/3.6*'lista, wskaźniki'!$F$23,IF(AA776="gaz z sieci",AF776*1/3.6*'lista, wskaźniki'!$F$21,IF(AA776="olej opałowy",AF776*1/3.6*'lista, wskaźniki'!$F$24,0)))))</f>
        <v>0</v>
      </c>
      <c r="AN776" s="20">
        <f>IF(AA776="węgiel",AF776*'lista, wskaźniki'!$E$42,IF(AA776="drewno",AF776*'lista, wskaźniki'!$G$42,IF(AA776="pellet",AF776*'lista, wskaźniki'!$H$42,IF(AA776="gaz z sieci",AF776*'lista, wskaźniki'!$F$42,IF(AA776="olej opałowy",AF776*'lista, wskaźniki'!$I$42,0)))))</f>
        <v>0</v>
      </c>
      <c r="AO776" s="20">
        <f>IF(AA776="węgiel",AF776*'lista, wskaźniki'!$E$43,IF(AA776="drewno",AF776*'lista, wskaźniki'!$G$43,IF(AA776="pellet",AF776*'lista, wskaźniki'!$H$43,IF(AA776="gaz z sieci",AF776*'lista, wskaźniki'!$F$43,IF(AA776="olej opałowy",AF776*'lista, wskaźniki'!$I$43,0)))))</f>
        <v>0</v>
      </c>
      <c r="AP776" s="20">
        <f>IF(AA776="węgiel",AF776*'lista, wskaźniki'!$E$44,IF(AA776="drewno",AF776*'lista, wskaźniki'!$G$44,IF(AA776="pellet",AF776*'lista, wskaźniki'!$H$44,IF(AA776="gaz z sieci",AF776*'lista, wskaźniki'!$F$44,IF(AA776="olej opałowy",AF776*'lista, wskaźniki'!$I$44,0)))))</f>
        <v>0</v>
      </c>
      <c r="AQ776" s="20" t="b">
        <f>IF(Z776="gaz",AH776*1/3.6*'lista, wskaźniki'!$F$21,IF(Z776="energia elektryczna",AH776*1/3.6*'lista, wskaźniki'!$F$26))</f>
        <v>0</v>
      </c>
      <c r="AR776" s="20" t="b">
        <f>IF(Z776="gaz",AH776*'lista, wskaźniki'!$F$42,IF(Z776="energia elektryczna",AH776*0))</f>
        <v>0</v>
      </c>
      <c r="AS776" s="20" t="b">
        <f>IF(Z776="gaz",AH776*'lista, wskaźniki'!$F$43,IF(Z776="energia elektryczna",AH776*0))</f>
        <v>0</v>
      </c>
      <c r="AT776" s="20" t="b">
        <f>IF(Z776="gaz",AH776*'lista, wskaźniki'!$F$44,IF(Z776="energia elektryczna",AH776*0))</f>
        <v>0</v>
      </c>
      <c r="AU776" s="20">
        <f>AI776*1/3.6*'lista, wskaźniki'!$F$21</f>
        <v>0</v>
      </c>
      <c r="AV776" s="20">
        <f>AI776*'lista, wskaźniki'!$F$42</f>
        <v>0</v>
      </c>
      <c r="AW776" s="20">
        <f>AI776*'lista, wskaźniki'!$F$43</f>
        <v>0</v>
      </c>
      <c r="AX776" s="20">
        <f>AI776*'lista, wskaźniki'!$F$44</f>
        <v>0</v>
      </c>
      <c r="AY776" s="20">
        <f>AK776*'lista, wskaźniki'!$F$26</f>
        <v>0</v>
      </c>
      <c r="AZ776" s="20">
        <f t="shared" si="352"/>
        <v>0</v>
      </c>
      <c r="BA776" s="20">
        <f t="shared" si="353"/>
        <v>0</v>
      </c>
      <c r="BB776" s="20">
        <f t="shared" si="354"/>
        <v>0</v>
      </c>
      <c r="BC776" s="20">
        <f t="shared" si="355"/>
        <v>0</v>
      </c>
      <c r="BD776" s="941"/>
      <c r="BE776" s="941"/>
      <c r="BF776" s="941"/>
      <c r="BG776" s="941"/>
      <c r="BH776" s="20"/>
      <c r="BI776" s="941"/>
      <c r="BJ776" s="20"/>
      <c r="BK776" s="941"/>
      <c r="BL776" s="20"/>
      <c r="BM776" s="20"/>
      <c r="BN776" s="20"/>
      <c r="BO776" s="20"/>
      <c r="BP776" s="20"/>
      <c r="BQ776" s="20"/>
      <c r="BR776" s="20"/>
      <c r="BS776" s="1005"/>
      <c r="BT776" s="1005"/>
      <c r="BU776" s="1005"/>
      <c r="BV776" s="1005"/>
      <c r="BW776" s="1005"/>
      <c r="BX776" s="1005"/>
      <c r="BY776" s="1008"/>
      <c r="CA776" s="365" t="b">
        <f t="shared" si="356"/>
        <v>0</v>
      </c>
      <c r="CB776" s="365" t="b">
        <f t="shared" si="357"/>
        <v>0</v>
      </c>
      <c r="CC776" s="365" t="b">
        <f t="shared" si="358"/>
        <v>0</v>
      </c>
      <c r="CD776" s="365">
        <f t="shared" si="359"/>
        <v>0</v>
      </c>
      <c r="CE776" s="365" t="b">
        <f t="shared" si="360"/>
        <v>0</v>
      </c>
      <c r="CF776" s="365" t="b">
        <f t="shared" si="361"/>
        <v>0</v>
      </c>
      <c r="CG776" s="365" t="b">
        <f t="shared" si="362"/>
        <v>0</v>
      </c>
      <c r="CH776" s="365">
        <f t="shared" si="363"/>
        <v>0</v>
      </c>
      <c r="CI776" s="72" t="b">
        <f t="shared" si="364"/>
        <v>0</v>
      </c>
      <c r="CJ776" s="72" t="b">
        <f t="shared" si="365"/>
        <v>0</v>
      </c>
      <c r="CK776" s="72" t="b">
        <f t="shared" si="366"/>
        <v>0</v>
      </c>
      <c r="CL776" s="72">
        <f t="shared" si="367"/>
        <v>0</v>
      </c>
      <c r="CM776" s="72" t="b">
        <f t="shared" si="368"/>
        <v>0</v>
      </c>
      <c r="CN776" s="72" t="b">
        <f t="shared" si="369"/>
        <v>0</v>
      </c>
      <c r="CP776" s="13">
        <f t="shared" si="370"/>
        <v>0</v>
      </c>
      <c r="CQ776" s="13" t="b">
        <f t="shared" si="371"/>
        <v>0</v>
      </c>
      <c r="CR776" s="13" t="b">
        <f t="shared" si="372"/>
        <v>0</v>
      </c>
      <c r="CS776" s="13" t="b">
        <f t="shared" si="349"/>
        <v>0</v>
      </c>
      <c r="CT776" s="13" t="b">
        <f t="shared" si="377"/>
        <v>0</v>
      </c>
      <c r="CU776" s="13" t="b">
        <f t="shared" si="350"/>
        <v>0</v>
      </c>
      <c r="CV776" s="13" t="b">
        <f t="shared" si="373"/>
        <v>0</v>
      </c>
      <c r="CW776" s="13" t="b">
        <f t="shared" si="374"/>
        <v>0</v>
      </c>
      <c r="CX776" s="13" t="b">
        <f t="shared" si="375"/>
        <v>0</v>
      </c>
      <c r="CY776" s="13" t="b">
        <f t="shared" si="376"/>
        <v>0</v>
      </c>
    </row>
    <row r="777" spans="1:103" ht="15" thickBot="1">
      <c r="A777" s="933"/>
      <c r="B777" s="942"/>
      <c r="C777" s="942"/>
      <c r="D777" s="942"/>
      <c r="E777" s="942"/>
      <c r="F777" s="942"/>
      <c r="G777" s="942"/>
      <c r="H777" s="942"/>
      <c r="I777" s="942"/>
      <c r="J777" s="942"/>
      <c r="K777" s="942"/>
      <c r="L777" s="942"/>
      <c r="M777" s="942"/>
      <c r="N777" s="942"/>
      <c r="O777" s="176"/>
      <c r="P777" s="942"/>
      <c r="Q777" s="942"/>
      <c r="R777" s="942"/>
      <c r="S777" s="942"/>
      <c r="T777" s="942"/>
      <c r="U777" s="942"/>
      <c r="V777" s="942"/>
      <c r="W777" s="21"/>
      <c r="X777" s="21"/>
      <c r="Y777" s="21"/>
      <c r="Z777" s="21"/>
      <c r="AA777" s="21" t="s">
        <v>37</v>
      </c>
      <c r="AB777" s="55"/>
      <c r="AC777" s="55"/>
      <c r="AD777" s="21"/>
      <c r="AE777" s="942"/>
      <c r="AF777" s="334">
        <f t="shared" si="351"/>
        <v>0</v>
      </c>
      <c r="AG777" s="272">
        <f>IF(R777="kompletna",Q777*J777*0.0036*'lista, wskaźniki'!$F$13, IF(R777="częściowa",Q777*J777*0.0036*'lista, wskaźniki'!$F$14, IF(R777="brak",Q777*J777*0.0036*'lista, wskaźniki'!$F$15,)))</f>
        <v>0</v>
      </c>
      <c r="AH777" s="334">
        <f>IF(Y777="inne",K777*'lista, wskaźniki'!$E$35,IF(Y777="to samo źródło",0,IF(Y777=0,0)))</f>
        <v>0</v>
      </c>
      <c r="AI777" s="334" t="b">
        <f>IF(AA777="gaz z sieci",AC777*'lista, wskaźniki'!$D$21)</f>
        <v>0</v>
      </c>
      <c r="AJ777" s="272">
        <f>IF(AA777="węgiel",AB777*'lista, wskaźniki'!$D$20, IF('Sektor mieszkaniowy'!AA777="drewno",'Sektor mieszkaniowy'!AB777*'lista, wskaźniki'!$D$22,IF('Sektor mieszkaniowy'!AA777="pellet",AB777*'lista, wskaźniki'!$D$23,IF('Sektor mieszkaniowy'!AA777="gaz z sieci",AB777*'lista, wskaźniki'!$D$21,IF('Sektor mieszkaniowy'!AA777="olej opałowy",'Sektor mieszkaniowy'!AB777*'lista, wskaźniki'!$D$24)))))</f>
        <v>0</v>
      </c>
      <c r="AK777" s="1003"/>
      <c r="AL777" s="942"/>
      <c r="AM777" s="20">
        <f>IF(AA777="węgiel",AF777*1/3.6*'lista, wskaźniki'!$F$20,IF(AA777="drewno",AF777*1/3.6*'lista, wskaźniki'!$F$22,IF(AA777="pellet",AF777*1/3.6*'lista, wskaźniki'!$F$23,IF(AA777="gaz z sieci",AF777*1/3.6*'lista, wskaźniki'!$F$21,IF(AA777="olej opałowy",AF777*1/3.6*'lista, wskaźniki'!$F$24,0)))))</f>
        <v>0</v>
      </c>
      <c r="AN777" s="20">
        <f>IF(AA777="węgiel",AF777*'lista, wskaźniki'!$E$42,IF(AA777="drewno",AF777*'lista, wskaźniki'!$G$42,IF(AA777="pellet",AF777*'lista, wskaźniki'!$H$42,IF(AA777="gaz z sieci",AF777*'lista, wskaźniki'!$F$42,IF(AA777="olej opałowy",AF777*'lista, wskaźniki'!$I$42,0)))))</f>
        <v>0</v>
      </c>
      <c r="AO777" s="20">
        <f>IF(AA777="węgiel",AF777*'lista, wskaźniki'!$E$43,IF(AA777="drewno",AF777*'lista, wskaźniki'!$G$43,IF(AA777="pellet",AF777*'lista, wskaźniki'!$H$43,IF(AA777="gaz z sieci",AF777*'lista, wskaźniki'!$F$43,IF(AA777="olej opałowy",AF777*'lista, wskaźniki'!$I$43,0)))))</f>
        <v>0</v>
      </c>
      <c r="AP777" s="20">
        <f>IF(AA777="węgiel",AF777*'lista, wskaźniki'!$E$44,IF(AA777="drewno",AF777*'lista, wskaźniki'!$G$44,IF(AA777="pellet",AF777*'lista, wskaźniki'!$H$44,IF(AA777="gaz z sieci",AF777*'lista, wskaźniki'!$F$44,IF(AA777="olej opałowy",AF777*'lista, wskaźniki'!$I$44,0)))))</f>
        <v>0</v>
      </c>
      <c r="AQ777" s="20" t="b">
        <f>IF(Z777="gaz",AH777*1/3.6*'lista, wskaźniki'!$F$21,IF(Z777="energia elektryczna",AH777*1/3.6*'lista, wskaźniki'!$F$26))</f>
        <v>0</v>
      </c>
      <c r="AR777" s="20" t="b">
        <f>IF(Z777="gaz",AH777*'lista, wskaźniki'!$F$42,IF(Z777="energia elektryczna",AH777*0))</f>
        <v>0</v>
      </c>
      <c r="AS777" s="20" t="b">
        <f>IF(Z777="gaz",AH777*'lista, wskaźniki'!$F$43,IF(Z777="energia elektryczna",AH777*0))</f>
        <v>0</v>
      </c>
      <c r="AT777" s="20" t="b">
        <f>IF(Z777="gaz",AH777*'lista, wskaźniki'!$F$44,IF(Z777="energia elektryczna",AH777*0))</f>
        <v>0</v>
      </c>
      <c r="AU777" s="20">
        <f>AI777*1/3.6*'lista, wskaźniki'!$F$21</f>
        <v>0</v>
      </c>
      <c r="AV777" s="20">
        <f>AI777*'lista, wskaźniki'!$F$42</f>
        <v>0</v>
      </c>
      <c r="AW777" s="20">
        <f>AI777*'lista, wskaźniki'!$F$43</f>
        <v>0</v>
      </c>
      <c r="AX777" s="20">
        <f>AI777*'lista, wskaźniki'!$F$44</f>
        <v>0</v>
      </c>
      <c r="AY777" s="20">
        <f>AK777*'lista, wskaźniki'!$F$26</f>
        <v>0</v>
      </c>
      <c r="AZ777" s="20">
        <f t="shared" si="352"/>
        <v>0</v>
      </c>
      <c r="BA777" s="20">
        <f t="shared" si="353"/>
        <v>0</v>
      </c>
      <c r="BB777" s="20">
        <f t="shared" si="354"/>
        <v>0</v>
      </c>
      <c r="BC777" s="20">
        <f t="shared" si="355"/>
        <v>0</v>
      </c>
      <c r="BD777" s="942"/>
      <c r="BE777" s="942"/>
      <c r="BF777" s="942"/>
      <c r="BG777" s="942"/>
      <c r="BH777" s="21"/>
      <c r="BI777" s="942"/>
      <c r="BJ777" s="21"/>
      <c r="BK777" s="942"/>
      <c r="BL777" s="21"/>
      <c r="BM777" s="21"/>
      <c r="BN777" s="21"/>
      <c r="BO777" s="21"/>
      <c r="BP777" s="21"/>
      <c r="BQ777" s="21"/>
      <c r="BR777" s="21"/>
      <c r="BS777" s="1006"/>
      <c r="BT777" s="1006"/>
      <c r="BU777" s="1006"/>
      <c r="BV777" s="1006"/>
      <c r="BW777" s="1006"/>
      <c r="BX777" s="1006"/>
      <c r="BY777" s="1009"/>
      <c r="CA777" s="365" t="b">
        <f t="shared" si="356"/>
        <v>0</v>
      </c>
      <c r="CB777" s="365" t="b">
        <f t="shared" si="357"/>
        <v>0</v>
      </c>
      <c r="CC777" s="365" t="b">
        <f t="shared" si="358"/>
        <v>0</v>
      </c>
      <c r="CD777" s="365" t="b">
        <f t="shared" si="359"/>
        <v>0</v>
      </c>
      <c r="CE777" s="365">
        <f t="shared" si="360"/>
        <v>0</v>
      </c>
      <c r="CF777" s="365" t="b">
        <f t="shared" si="361"/>
        <v>0</v>
      </c>
      <c r="CG777" s="365" t="b">
        <f t="shared" si="362"/>
        <v>0</v>
      </c>
      <c r="CH777" s="365" t="b">
        <f t="shared" si="363"/>
        <v>0</v>
      </c>
      <c r="CI777" s="72" t="b">
        <f t="shared" si="364"/>
        <v>0</v>
      </c>
      <c r="CJ777" s="72" t="b">
        <f t="shared" si="365"/>
        <v>0</v>
      </c>
      <c r="CK777" s="72" t="b">
        <f t="shared" si="366"/>
        <v>0</v>
      </c>
      <c r="CL777" s="72">
        <f t="shared" si="367"/>
        <v>0</v>
      </c>
      <c r="CM777" s="72">
        <f t="shared" si="368"/>
        <v>0</v>
      </c>
      <c r="CN777" s="72" t="b">
        <f t="shared" si="369"/>
        <v>0</v>
      </c>
      <c r="CP777" s="13">
        <f t="shared" si="370"/>
        <v>0</v>
      </c>
      <c r="CQ777" s="13" t="b">
        <f t="shared" si="371"/>
        <v>0</v>
      </c>
      <c r="CR777" s="13" t="b">
        <f t="shared" si="372"/>
        <v>0</v>
      </c>
      <c r="CS777" s="13" t="b">
        <f t="shared" si="349"/>
        <v>0</v>
      </c>
      <c r="CT777" s="13" t="b">
        <f t="shared" si="377"/>
        <v>0</v>
      </c>
      <c r="CU777" s="13" t="b">
        <f t="shared" si="350"/>
        <v>0</v>
      </c>
      <c r="CV777" s="13" t="b">
        <f t="shared" si="373"/>
        <v>0</v>
      </c>
      <c r="CW777" s="13" t="b">
        <f t="shared" si="374"/>
        <v>0</v>
      </c>
      <c r="CX777" s="13" t="b">
        <f t="shared" si="375"/>
        <v>0</v>
      </c>
      <c r="CY777" s="13" t="b">
        <f t="shared" si="376"/>
        <v>0</v>
      </c>
    </row>
    <row r="778" spans="1:103" ht="15" thickBot="1">
      <c r="A778" s="931">
        <v>156</v>
      </c>
      <c r="B778" s="940" t="s">
        <v>239</v>
      </c>
      <c r="C778" s="940"/>
      <c r="D778" s="940" t="s">
        <v>1</v>
      </c>
      <c r="E778" s="940" t="s">
        <v>5</v>
      </c>
      <c r="F778" s="940">
        <v>6</v>
      </c>
      <c r="G778" s="940"/>
      <c r="H778" s="940"/>
      <c r="I778" s="940" t="s">
        <v>11</v>
      </c>
      <c r="J778" s="940">
        <v>210</v>
      </c>
      <c r="K778" s="940">
        <v>4</v>
      </c>
      <c r="L778" s="940" t="s">
        <v>16</v>
      </c>
      <c r="M778" s="940">
        <v>8</v>
      </c>
      <c r="N778" s="940" t="s">
        <v>16</v>
      </c>
      <c r="O778" s="174">
        <v>80</v>
      </c>
      <c r="P778" s="940" t="s">
        <v>17</v>
      </c>
      <c r="Q778" s="940">
        <f>IF(I778="&lt;1966",'lista, wskaźniki'!$G$4,IF(I778="1967-1985",'lista, wskaźniki'!$G$5,IF(I778="1986-1992",'lista, wskaźniki'!$G$6,IF(I778="1993-1996",'lista, wskaźniki'!$G$7,IF(I778="&gt;1997",'lista, wskaźniki'!$G$8,IF(I778=0,'lista, wskaźniki'!$G$4))))))</f>
        <v>250</v>
      </c>
      <c r="R778" s="940" t="s">
        <v>23</v>
      </c>
      <c r="S778" s="940" t="s">
        <v>27</v>
      </c>
      <c r="T778" s="940"/>
      <c r="U778" s="940"/>
      <c r="V778" s="940"/>
      <c r="W778" s="19" t="s">
        <v>35</v>
      </c>
      <c r="X778" s="19" t="s">
        <v>39</v>
      </c>
      <c r="Y778" s="19" t="s">
        <v>42</v>
      </c>
      <c r="Z778" s="19"/>
      <c r="AA778" s="19" t="s">
        <v>35</v>
      </c>
      <c r="AB778" s="54">
        <f>ROUND(AD778/'lista, wskaźniki'!$A$130,1)</f>
        <v>3</v>
      </c>
      <c r="AC778" s="54"/>
      <c r="AD778" s="19">
        <v>2400</v>
      </c>
      <c r="AE778" s="940"/>
      <c r="AF778" s="334">
        <f t="shared" si="351"/>
        <v>109.54500000000002</v>
      </c>
      <c r="AG778" s="272">
        <f>IF(R778="kompletna",Q778*J778*0.0036*'lista, wskaźniki'!$F$13, IF(R778="częściowa",Q778*J778*0.0036*'lista, wskaźniki'!$F$14, IF(R778="brak",Q778*J778*0.0036*'lista, wskaźniki'!$F$15,)))</f>
        <v>151.20000000000002</v>
      </c>
      <c r="AH778" s="334">
        <f>IF(Y778="inne",K778*'lista, wskaźniki'!$E$35,IF(Y778="to samo źródło",0,IF(Y778=0,0)))</f>
        <v>0</v>
      </c>
      <c r="AI778" s="334" t="b">
        <f>IF(AA778="gaz z sieci",AC778*'lista, wskaźniki'!$D$21)</f>
        <v>0</v>
      </c>
      <c r="AJ778" s="272">
        <f>IF(AA778="węgiel",AB778*'lista, wskaźniki'!$D$20, IF('Sektor mieszkaniowy'!AA778="drewno",'Sektor mieszkaniowy'!AB778*'lista, wskaźniki'!$D$22,IF('Sektor mieszkaniowy'!AA778="pellet",AB778*'lista, wskaźniki'!$D$23,IF('Sektor mieszkaniowy'!AA778="gaz z sieci",AB778*'lista, wskaźniki'!$D$21,IF('Sektor mieszkaniowy'!AA778="olej opałowy",'Sektor mieszkaniowy'!AB778*'lista, wskaźniki'!$D$24)))))</f>
        <v>67.89</v>
      </c>
      <c r="AK778" s="1001"/>
      <c r="AL778" s="940">
        <v>700</v>
      </c>
      <c r="AM778" s="20">
        <f>IF(AA778="węgiel",AF778*1/3.6*'lista, wskaźniki'!$F$20,IF(AA778="drewno",AF778*1/3.6*'lista, wskaźniki'!$F$22,IF(AA778="pellet",AF778*1/3.6*'lista, wskaźniki'!$F$23,IF(AA778="gaz z sieci",AF778*1/3.6*'lista, wskaźniki'!$F$21,IF(AA778="olej opałowy",AF778*1/3.6*'lista, wskaźniki'!$F$24,0)))))</f>
        <v>10.377197850000002</v>
      </c>
      <c r="AN778" s="20">
        <f>IF(AA778="węgiel",AF778*'lista, wskaźniki'!$E$42,IF(AA778="drewno",AF778*'lista, wskaźniki'!$G$42,IF(AA778="pellet",AF778*'lista, wskaźniki'!$H$42,IF(AA778="gaz z sieci",AF778*'lista, wskaźniki'!$F$42,IF(AA778="olej opałowy",AF778*'lista, wskaźniki'!$I$42,0)))))</f>
        <v>4.1627100000000007E-2</v>
      </c>
      <c r="AO778" s="20">
        <f>IF(AA778="węgiel",AF778*'lista, wskaźniki'!$E$43,IF(AA778="drewno",AF778*'lista, wskaźniki'!$G$43,IF(AA778="pellet",AF778*'lista, wskaźniki'!$H$43,IF(AA778="gaz z sieci",AF778*'lista, wskaźniki'!$F$43,IF(AA778="olej opałowy",AF778*'lista, wskaźniki'!$I$43,0)))))</f>
        <v>3.9436200000000012E-2</v>
      </c>
      <c r="AP778" s="20">
        <f>IF(AA778="węgiel",AF778*'lista, wskaźniki'!$E$44,IF(AA778="drewno",AF778*'lista, wskaźniki'!$G$44,IF(AA778="pellet",AF778*'lista, wskaźniki'!$H$44,IF(AA778="gaz z sieci",AF778*'lista, wskaźniki'!$F$44,IF(AA778="olej opałowy",AF778*'lista, wskaźniki'!$I$44,0)))))</f>
        <v>2.9577150000000005E-5</v>
      </c>
      <c r="AQ778" s="20" t="b">
        <f>IF(Z778="gaz",AH778*1/3.6*'lista, wskaźniki'!$F$21,IF(Z778="energia elektryczna",AH778*1/3.6*'lista, wskaźniki'!$F$26))</f>
        <v>0</v>
      </c>
      <c r="AR778" s="20" t="b">
        <f>IF(Z778="gaz",AH778*'lista, wskaźniki'!$F$42,IF(Z778="energia elektryczna",AH778*0))</f>
        <v>0</v>
      </c>
      <c r="AS778" s="20" t="b">
        <f>IF(Z778="gaz",AH778*'lista, wskaźniki'!$F$43,IF(Z778="energia elektryczna",AH778*0))</f>
        <v>0</v>
      </c>
      <c r="AT778" s="20" t="b">
        <f>IF(Z778="gaz",AH778*'lista, wskaźniki'!$F$44,IF(Z778="energia elektryczna",AH778*0))</f>
        <v>0</v>
      </c>
      <c r="AU778" s="20">
        <f>AI778*1/3.6*'lista, wskaźniki'!$F$21</f>
        <v>0</v>
      </c>
      <c r="AV778" s="20">
        <f>AI778*'lista, wskaźniki'!$F$42</f>
        <v>0</v>
      </c>
      <c r="AW778" s="20">
        <f>AI778*'lista, wskaźniki'!$F$43</f>
        <v>0</v>
      </c>
      <c r="AX778" s="20">
        <f>AI778*'lista, wskaźniki'!$F$44</f>
        <v>0</v>
      </c>
      <c r="AY778" s="20">
        <f>AK778*'lista, wskaźniki'!$F$26</f>
        <v>0</v>
      </c>
      <c r="AZ778" s="20">
        <f t="shared" si="352"/>
        <v>10.377197850000002</v>
      </c>
      <c r="BA778" s="20">
        <f t="shared" si="353"/>
        <v>4.1627100000000007E-2</v>
      </c>
      <c r="BB778" s="20">
        <f t="shared" si="354"/>
        <v>3.9436200000000012E-2</v>
      </c>
      <c r="BC778" s="20">
        <f t="shared" si="355"/>
        <v>2.9577150000000005E-5</v>
      </c>
      <c r="BD778" s="940" t="s">
        <v>17</v>
      </c>
      <c r="BE778" s="940" t="s">
        <v>17</v>
      </c>
      <c r="BF778" s="940" t="s">
        <v>17</v>
      </c>
      <c r="BG778" s="940" t="s">
        <v>17</v>
      </c>
      <c r="BH778" s="19"/>
      <c r="BI778" s="940" t="s">
        <v>16</v>
      </c>
      <c r="BJ778" s="19" t="s">
        <v>52</v>
      </c>
      <c r="BK778" s="940" t="s">
        <v>17</v>
      </c>
      <c r="BL778" s="19"/>
      <c r="BM778" s="19"/>
      <c r="BN778" s="19"/>
      <c r="BO778" s="19" t="s">
        <v>57</v>
      </c>
      <c r="BP778" s="19" t="s">
        <v>53</v>
      </c>
      <c r="BQ778" s="19" t="s">
        <v>120</v>
      </c>
      <c r="BR778" s="19">
        <v>1</v>
      </c>
      <c r="BS778" s="1004"/>
      <c r="BT778" s="1004"/>
      <c r="BU778" s="1004"/>
      <c r="BV778" s="1004"/>
      <c r="BW778" s="1004"/>
      <c r="BX778" s="1004">
        <v>1800</v>
      </c>
      <c r="BY778" s="1007">
        <v>1500</v>
      </c>
      <c r="CA778" s="365">
        <f t="shared" si="356"/>
        <v>109.54500000000002</v>
      </c>
      <c r="CB778" s="365" t="b">
        <f t="shared" si="357"/>
        <v>0</v>
      </c>
      <c r="CC778" s="365" t="b">
        <f t="shared" si="358"/>
        <v>0</v>
      </c>
      <c r="CD778" s="365" t="b">
        <f t="shared" si="359"/>
        <v>0</v>
      </c>
      <c r="CE778" s="365" t="b">
        <f t="shared" si="360"/>
        <v>0</v>
      </c>
      <c r="CF778" s="365" t="b">
        <f t="shared" si="361"/>
        <v>0</v>
      </c>
      <c r="CG778" s="365" t="b">
        <f t="shared" si="362"/>
        <v>0</v>
      </c>
      <c r="CH778" s="365" t="b">
        <f t="shared" si="363"/>
        <v>0</v>
      </c>
      <c r="CI778" s="72">
        <f t="shared" si="364"/>
        <v>109.54500000000002</v>
      </c>
      <c r="CJ778" s="72" t="b">
        <f t="shared" si="365"/>
        <v>0</v>
      </c>
      <c r="CK778" s="72" t="b">
        <f t="shared" si="366"/>
        <v>0</v>
      </c>
      <c r="CL778" s="72">
        <f t="shared" si="367"/>
        <v>0</v>
      </c>
      <c r="CM778" s="72" t="b">
        <f t="shared" si="368"/>
        <v>0</v>
      </c>
      <c r="CN778" s="72" t="b">
        <f t="shared" si="369"/>
        <v>0</v>
      </c>
      <c r="CP778" s="13" t="b">
        <f t="shared" si="370"/>
        <v>0</v>
      </c>
      <c r="CQ778" s="13">
        <f t="shared" si="371"/>
        <v>0</v>
      </c>
      <c r="CR778" s="13">
        <f t="shared" si="372"/>
        <v>210</v>
      </c>
      <c r="CS778" s="13">
        <f t="shared" ref="CS778:CS841" si="378">IF(R778="kompletna",CR778,IF(R778="częściowa",0.5*CR778,IF(R778="brak",0*CR778)))</f>
        <v>105</v>
      </c>
      <c r="CT778" s="13" t="b">
        <f t="shared" si="377"/>
        <v>0</v>
      </c>
      <c r="CU778" s="13">
        <f t="shared" si="350"/>
        <v>0</v>
      </c>
      <c r="CV778" s="13" t="b">
        <f t="shared" si="373"/>
        <v>0</v>
      </c>
      <c r="CW778" s="13">
        <f t="shared" si="374"/>
        <v>0</v>
      </c>
      <c r="CX778" s="13" t="b">
        <f t="shared" si="375"/>
        <v>0</v>
      </c>
      <c r="CY778" s="13">
        <f t="shared" si="376"/>
        <v>0</v>
      </c>
    </row>
    <row r="779" spans="1:103" ht="15" thickBot="1">
      <c r="A779" s="932"/>
      <c r="B779" s="941"/>
      <c r="C779" s="941"/>
      <c r="D779" s="941"/>
      <c r="E779" s="941"/>
      <c r="F779" s="941"/>
      <c r="G779" s="941"/>
      <c r="H779" s="941"/>
      <c r="I779" s="941"/>
      <c r="J779" s="941"/>
      <c r="K779" s="941"/>
      <c r="L779" s="941"/>
      <c r="M779" s="941"/>
      <c r="N779" s="941"/>
      <c r="O779" s="175"/>
      <c r="P779" s="941"/>
      <c r="Q779" s="941"/>
      <c r="R779" s="941"/>
      <c r="S779" s="941"/>
      <c r="T779" s="941"/>
      <c r="U779" s="941"/>
      <c r="V779" s="941"/>
      <c r="W779" s="20"/>
      <c r="X779" s="20"/>
      <c r="Y779" s="20"/>
      <c r="Z779" s="20"/>
      <c r="AA779" s="20" t="s">
        <v>36</v>
      </c>
      <c r="AB779" s="22"/>
      <c r="AC779" s="22"/>
      <c r="AD779" s="20"/>
      <c r="AE779" s="941"/>
      <c r="AF779" s="334">
        <f t="shared" si="351"/>
        <v>0</v>
      </c>
      <c r="AG779" s="272">
        <f>IF(R779="kompletna",Q779*J779*0.0036*'lista, wskaźniki'!$F$13, IF(R779="częściowa",Q779*J779*0.0036*'lista, wskaźniki'!$F$14, IF(R779="brak",Q779*J779*0.0036*'lista, wskaźniki'!$F$15,)))</f>
        <v>0</v>
      </c>
      <c r="AH779" s="334">
        <f>IF(Y779="inne",K779*'lista, wskaźniki'!$E$35,IF(Y779="to samo źródło",0,IF(Y779=0,0)))</f>
        <v>0</v>
      </c>
      <c r="AI779" s="334" t="b">
        <f>IF(AA779="gaz z sieci",AC779*'lista, wskaźniki'!$D$21)</f>
        <v>0</v>
      </c>
      <c r="AJ779" s="272">
        <f>IF(AA779="węgiel",AB779*'lista, wskaźniki'!$D$20, IF('Sektor mieszkaniowy'!AA779="drewno",'Sektor mieszkaniowy'!AB779*'lista, wskaźniki'!$D$22,IF('Sektor mieszkaniowy'!AA779="pellet",AB779*'lista, wskaźniki'!$D$23,IF('Sektor mieszkaniowy'!AA779="gaz z sieci",AB779*'lista, wskaźniki'!$D$21,IF('Sektor mieszkaniowy'!AA779="olej opałowy",'Sektor mieszkaniowy'!AB779*'lista, wskaźniki'!$D$24)))))</f>
        <v>0</v>
      </c>
      <c r="AK779" s="1002"/>
      <c r="AL779" s="941"/>
      <c r="AM779" s="20">
        <f>IF(AA779="węgiel",AF779*1/3.6*'lista, wskaźniki'!$F$20,IF(AA779="drewno",AF779*1/3.6*'lista, wskaźniki'!$F$22,IF(AA779="pellet",AF779*1/3.6*'lista, wskaźniki'!$F$23,IF(AA779="gaz z sieci",AF779*1/3.6*'lista, wskaźniki'!$F$21,IF(AA779="olej opałowy",AF779*1/3.6*'lista, wskaźniki'!$F$24,0)))))</f>
        <v>0</v>
      </c>
      <c r="AN779" s="20">
        <f>IF(AA779="węgiel",AF779*'lista, wskaźniki'!$E$42,IF(AA779="drewno",AF779*'lista, wskaźniki'!$G$42,IF(AA779="pellet",AF779*'lista, wskaźniki'!$H$42,IF(AA779="gaz z sieci",AF779*'lista, wskaźniki'!$F$42,IF(AA779="olej opałowy",AF779*'lista, wskaźniki'!$I$42,0)))))</f>
        <v>0</v>
      </c>
      <c r="AO779" s="20">
        <f>IF(AA779="węgiel",AF779*'lista, wskaźniki'!$E$43,IF(AA779="drewno",AF779*'lista, wskaźniki'!$G$43,IF(AA779="pellet",AF779*'lista, wskaźniki'!$H$43,IF(AA779="gaz z sieci",AF779*'lista, wskaźniki'!$F$43,IF(AA779="olej opałowy",AF779*'lista, wskaźniki'!$I$43,0)))))</f>
        <v>0</v>
      </c>
      <c r="AP779" s="20">
        <f>IF(AA779="węgiel",AF779*'lista, wskaźniki'!$E$44,IF(AA779="drewno",AF779*'lista, wskaźniki'!$G$44,IF(AA779="pellet",AF779*'lista, wskaźniki'!$H$44,IF(AA779="gaz z sieci",AF779*'lista, wskaźniki'!$F$44,IF(AA779="olej opałowy",AF779*'lista, wskaźniki'!$I$44,0)))))</f>
        <v>0</v>
      </c>
      <c r="AQ779" s="20" t="b">
        <f>IF(Z779="gaz",AH779*1/3.6*'lista, wskaźniki'!$F$21,IF(Z779="energia elektryczna",AH779*1/3.6*'lista, wskaźniki'!$F$26))</f>
        <v>0</v>
      </c>
      <c r="AR779" s="20" t="b">
        <f>IF(Z779="gaz",AH779*'lista, wskaźniki'!$F$42,IF(Z779="energia elektryczna",AH779*0))</f>
        <v>0</v>
      </c>
      <c r="AS779" s="20" t="b">
        <f>IF(Z779="gaz",AH779*'lista, wskaźniki'!$F$43,IF(Z779="energia elektryczna",AH779*0))</f>
        <v>0</v>
      </c>
      <c r="AT779" s="20" t="b">
        <f>IF(Z779="gaz",AH779*'lista, wskaźniki'!$F$44,IF(Z779="energia elektryczna",AH779*0))</f>
        <v>0</v>
      </c>
      <c r="AU779" s="20">
        <f>AI779*1/3.6*'lista, wskaźniki'!$F$21</f>
        <v>0</v>
      </c>
      <c r="AV779" s="20">
        <f>AI779*'lista, wskaźniki'!$F$42</f>
        <v>0</v>
      </c>
      <c r="AW779" s="20">
        <f>AI779*'lista, wskaźniki'!$F$43</f>
        <v>0</v>
      </c>
      <c r="AX779" s="20">
        <f>AI779*'lista, wskaźniki'!$F$44</f>
        <v>0</v>
      </c>
      <c r="AY779" s="20">
        <f>AK779*'lista, wskaźniki'!$F$26</f>
        <v>0</v>
      </c>
      <c r="AZ779" s="20">
        <f t="shared" si="352"/>
        <v>0</v>
      </c>
      <c r="BA779" s="20">
        <f t="shared" si="353"/>
        <v>0</v>
      </c>
      <c r="BB779" s="20">
        <f t="shared" si="354"/>
        <v>0</v>
      </c>
      <c r="BC779" s="20">
        <f t="shared" si="355"/>
        <v>0</v>
      </c>
      <c r="BD779" s="941"/>
      <c r="BE779" s="941"/>
      <c r="BF779" s="941"/>
      <c r="BG779" s="941"/>
      <c r="BH779" s="20"/>
      <c r="BI779" s="941"/>
      <c r="BJ779" s="20"/>
      <c r="BK779" s="941"/>
      <c r="BL779" s="20"/>
      <c r="BM779" s="20"/>
      <c r="BN779" s="20"/>
      <c r="BO779" s="20"/>
      <c r="BP779" s="20"/>
      <c r="BQ779" s="20"/>
      <c r="BR779" s="20"/>
      <c r="BS779" s="1005"/>
      <c r="BT779" s="1005"/>
      <c r="BU779" s="1005"/>
      <c r="BV779" s="1005"/>
      <c r="BW779" s="1005"/>
      <c r="BX779" s="1005"/>
      <c r="BY779" s="1008"/>
      <c r="CA779" s="365" t="b">
        <f t="shared" si="356"/>
        <v>0</v>
      </c>
      <c r="CB779" s="365">
        <f t="shared" si="357"/>
        <v>0</v>
      </c>
      <c r="CC779" s="365" t="b">
        <f t="shared" si="358"/>
        <v>0</v>
      </c>
      <c r="CD779" s="365" t="b">
        <f t="shared" si="359"/>
        <v>0</v>
      </c>
      <c r="CE779" s="365" t="b">
        <f t="shared" si="360"/>
        <v>0</v>
      </c>
      <c r="CF779" s="365" t="b">
        <f t="shared" si="361"/>
        <v>0</v>
      </c>
      <c r="CG779" s="365" t="b">
        <f t="shared" si="362"/>
        <v>0</v>
      </c>
      <c r="CH779" s="365" t="b">
        <f t="shared" si="363"/>
        <v>0</v>
      </c>
      <c r="CI779" s="72" t="b">
        <f t="shared" si="364"/>
        <v>0</v>
      </c>
      <c r="CJ779" s="72">
        <f t="shared" si="365"/>
        <v>0</v>
      </c>
      <c r="CK779" s="72" t="b">
        <f t="shared" si="366"/>
        <v>0</v>
      </c>
      <c r="CL779" s="72">
        <f t="shared" si="367"/>
        <v>0</v>
      </c>
      <c r="CM779" s="72" t="b">
        <f t="shared" si="368"/>
        <v>0</v>
      </c>
      <c r="CN779" s="72" t="b">
        <f t="shared" si="369"/>
        <v>0</v>
      </c>
      <c r="CP779" s="13">
        <f t="shared" si="370"/>
        <v>0</v>
      </c>
      <c r="CQ779" s="13" t="b">
        <f t="shared" si="371"/>
        <v>0</v>
      </c>
      <c r="CR779" s="13" t="b">
        <f t="shared" si="372"/>
        <v>0</v>
      </c>
      <c r="CS779" s="13" t="b">
        <f t="shared" si="378"/>
        <v>0</v>
      </c>
      <c r="CT779" s="13" t="b">
        <f t="shared" si="377"/>
        <v>0</v>
      </c>
      <c r="CU779" s="13" t="b">
        <f t="shared" si="350"/>
        <v>0</v>
      </c>
      <c r="CV779" s="13" t="b">
        <f t="shared" si="373"/>
        <v>0</v>
      </c>
      <c r="CW779" s="13" t="b">
        <f t="shared" si="374"/>
        <v>0</v>
      </c>
      <c r="CX779" s="13" t="b">
        <f t="shared" si="375"/>
        <v>0</v>
      </c>
      <c r="CY779" s="13" t="b">
        <f t="shared" si="376"/>
        <v>0</v>
      </c>
    </row>
    <row r="780" spans="1:103" ht="15" thickBot="1">
      <c r="A780" s="932"/>
      <c r="B780" s="941"/>
      <c r="C780" s="941"/>
      <c r="D780" s="941"/>
      <c r="E780" s="941"/>
      <c r="F780" s="941"/>
      <c r="G780" s="941"/>
      <c r="H780" s="941"/>
      <c r="I780" s="941"/>
      <c r="J780" s="941"/>
      <c r="K780" s="941"/>
      <c r="L780" s="941"/>
      <c r="M780" s="941"/>
      <c r="N780" s="941"/>
      <c r="O780" s="175"/>
      <c r="P780" s="941"/>
      <c r="Q780" s="941"/>
      <c r="R780" s="941"/>
      <c r="S780" s="941"/>
      <c r="T780" s="941"/>
      <c r="U780" s="941"/>
      <c r="V780" s="941"/>
      <c r="W780" s="20"/>
      <c r="X780" s="20"/>
      <c r="Y780" s="20"/>
      <c r="Z780" s="20"/>
      <c r="AA780" s="20" t="s">
        <v>50</v>
      </c>
      <c r="AB780" s="22"/>
      <c r="AC780" s="22"/>
      <c r="AD780" s="20"/>
      <c r="AE780" s="941"/>
      <c r="AF780" s="334">
        <f t="shared" si="351"/>
        <v>0</v>
      </c>
      <c r="AG780" s="272">
        <f>IF(R780="kompletna",Q780*J780*0.0036*'lista, wskaźniki'!$F$13, IF(R780="częściowa",Q780*J780*0.0036*'lista, wskaźniki'!$F$14, IF(R780="brak",Q780*J780*0.0036*'lista, wskaźniki'!$F$15,)))</f>
        <v>0</v>
      </c>
      <c r="AH780" s="334">
        <f>IF(Y780="inne",K780*'lista, wskaźniki'!$E$35,IF(Y780="to samo źródło",0,IF(Y780=0,0)))</f>
        <v>0</v>
      </c>
      <c r="AI780" s="334" t="b">
        <f>IF(AA780="gaz z sieci",AC780*'lista, wskaźniki'!$D$21)</f>
        <v>0</v>
      </c>
      <c r="AJ780" s="272">
        <f>IF(AA780="węgiel",AB780*'lista, wskaźniki'!$D$20, IF('Sektor mieszkaniowy'!AA780="drewno",'Sektor mieszkaniowy'!AB780*'lista, wskaźniki'!$D$22,IF('Sektor mieszkaniowy'!AA780="pellet",AB780*'lista, wskaźniki'!$D$23,IF('Sektor mieszkaniowy'!AA780="gaz z sieci",AB780*'lista, wskaźniki'!$D$21,IF('Sektor mieszkaniowy'!AA780="olej opałowy",'Sektor mieszkaniowy'!AB780*'lista, wskaźniki'!$D$24)))))</f>
        <v>0</v>
      </c>
      <c r="AK780" s="1002"/>
      <c r="AL780" s="941"/>
      <c r="AM780" s="20">
        <f>IF(AA780="węgiel",AF780*1/3.6*'lista, wskaźniki'!$F$20,IF(AA780="drewno",AF780*1/3.6*'lista, wskaźniki'!$F$22,IF(AA780="pellet",AF780*1/3.6*'lista, wskaźniki'!$F$23,IF(AA780="gaz z sieci",AF780*1/3.6*'lista, wskaźniki'!$F$21,IF(AA780="olej opałowy",AF780*1/3.6*'lista, wskaźniki'!$F$24,0)))))</f>
        <v>0</v>
      </c>
      <c r="AN780" s="20">
        <f>IF(AA780="węgiel",AF780*'lista, wskaźniki'!$E$42,IF(AA780="drewno",AF780*'lista, wskaźniki'!$G$42,IF(AA780="pellet",AF780*'lista, wskaźniki'!$H$42,IF(AA780="gaz z sieci",AF780*'lista, wskaźniki'!$F$42,IF(AA780="olej opałowy",AF780*'lista, wskaźniki'!$I$42,0)))))</f>
        <v>0</v>
      </c>
      <c r="AO780" s="20">
        <f>IF(AA780="węgiel",AF780*'lista, wskaźniki'!$E$43,IF(AA780="drewno",AF780*'lista, wskaźniki'!$G$43,IF(AA780="pellet",AF780*'lista, wskaźniki'!$H$43,IF(AA780="gaz z sieci",AF780*'lista, wskaźniki'!$F$43,IF(AA780="olej opałowy",AF780*'lista, wskaźniki'!$I$43,0)))))</f>
        <v>0</v>
      </c>
      <c r="AP780" s="20">
        <f>IF(AA780="węgiel",AF780*'lista, wskaźniki'!$E$44,IF(AA780="drewno",AF780*'lista, wskaźniki'!$G$44,IF(AA780="pellet",AF780*'lista, wskaźniki'!$H$44,IF(AA780="gaz z sieci",AF780*'lista, wskaźniki'!$F$44,IF(AA780="olej opałowy",AF780*'lista, wskaźniki'!$I$44,0)))))</f>
        <v>0</v>
      </c>
      <c r="AQ780" s="20" t="b">
        <f>IF(Z780="gaz",AH780*1/3.6*'lista, wskaźniki'!$F$21,IF(Z780="energia elektryczna",AH780*1/3.6*'lista, wskaźniki'!$F$26))</f>
        <v>0</v>
      </c>
      <c r="AR780" s="20" t="b">
        <f>IF(Z780="gaz",AH780*'lista, wskaźniki'!$F$42,IF(Z780="energia elektryczna",AH780*0))</f>
        <v>0</v>
      </c>
      <c r="AS780" s="20" t="b">
        <f>IF(Z780="gaz",AH780*'lista, wskaźniki'!$F$43,IF(Z780="energia elektryczna",AH780*0))</f>
        <v>0</v>
      </c>
      <c r="AT780" s="20" t="b">
        <f>IF(Z780="gaz",AH780*'lista, wskaźniki'!$F$44,IF(Z780="energia elektryczna",AH780*0))</f>
        <v>0</v>
      </c>
      <c r="AU780" s="20">
        <f>AI780*1/3.6*'lista, wskaźniki'!$F$21</f>
        <v>0</v>
      </c>
      <c r="AV780" s="20">
        <f>AI780*'lista, wskaźniki'!$F$42</f>
        <v>0</v>
      </c>
      <c r="AW780" s="20">
        <f>AI780*'lista, wskaźniki'!$F$43</f>
        <v>0</v>
      </c>
      <c r="AX780" s="20">
        <f>AI780*'lista, wskaźniki'!$F$44</f>
        <v>0</v>
      </c>
      <c r="AY780" s="20">
        <f>AK780*'lista, wskaźniki'!$F$26</f>
        <v>0</v>
      </c>
      <c r="AZ780" s="20">
        <f t="shared" si="352"/>
        <v>0</v>
      </c>
      <c r="BA780" s="20">
        <f t="shared" si="353"/>
        <v>0</v>
      </c>
      <c r="BB780" s="20">
        <f t="shared" si="354"/>
        <v>0</v>
      </c>
      <c r="BC780" s="20">
        <f t="shared" si="355"/>
        <v>0</v>
      </c>
      <c r="BD780" s="941"/>
      <c r="BE780" s="941"/>
      <c r="BF780" s="941"/>
      <c r="BG780" s="941"/>
      <c r="BH780" s="20"/>
      <c r="BI780" s="941"/>
      <c r="BJ780" s="20"/>
      <c r="BK780" s="941"/>
      <c r="BL780" s="20"/>
      <c r="BM780" s="20"/>
      <c r="BN780" s="20"/>
      <c r="BO780" s="20"/>
      <c r="BP780" s="20"/>
      <c r="BQ780" s="20"/>
      <c r="BR780" s="20"/>
      <c r="BS780" s="1005"/>
      <c r="BT780" s="1005"/>
      <c r="BU780" s="1005"/>
      <c r="BV780" s="1005"/>
      <c r="BW780" s="1005"/>
      <c r="BX780" s="1005"/>
      <c r="BY780" s="1008"/>
      <c r="CA780" s="365" t="b">
        <f t="shared" si="356"/>
        <v>0</v>
      </c>
      <c r="CB780" s="365" t="b">
        <f t="shared" si="357"/>
        <v>0</v>
      </c>
      <c r="CC780" s="365">
        <f t="shared" si="358"/>
        <v>0</v>
      </c>
      <c r="CD780" s="365" t="b">
        <f t="shared" si="359"/>
        <v>0</v>
      </c>
      <c r="CE780" s="365" t="b">
        <f t="shared" si="360"/>
        <v>0</v>
      </c>
      <c r="CF780" s="365" t="b">
        <f t="shared" si="361"/>
        <v>0</v>
      </c>
      <c r="CG780" s="365" t="b">
        <f t="shared" si="362"/>
        <v>0</v>
      </c>
      <c r="CH780" s="365" t="b">
        <f t="shared" si="363"/>
        <v>0</v>
      </c>
      <c r="CI780" s="72" t="b">
        <f t="shared" si="364"/>
        <v>0</v>
      </c>
      <c r="CJ780" s="72" t="b">
        <f t="shared" si="365"/>
        <v>0</v>
      </c>
      <c r="CK780" s="72">
        <f t="shared" si="366"/>
        <v>0</v>
      </c>
      <c r="CL780" s="72">
        <f t="shared" si="367"/>
        <v>0</v>
      </c>
      <c r="CM780" s="72" t="b">
        <f t="shared" si="368"/>
        <v>0</v>
      </c>
      <c r="CN780" s="72" t="b">
        <f t="shared" si="369"/>
        <v>0</v>
      </c>
      <c r="CP780" s="13">
        <f t="shared" si="370"/>
        <v>0</v>
      </c>
      <c r="CQ780" s="13" t="b">
        <f t="shared" si="371"/>
        <v>0</v>
      </c>
      <c r="CR780" s="13" t="b">
        <f t="shared" si="372"/>
        <v>0</v>
      </c>
      <c r="CS780" s="13" t="b">
        <f t="shared" si="378"/>
        <v>0</v>
      </c>
      <c r="CT780" s="13" t="b">
        <f t="shared" si="377"/>
        <v>0</v>
      </c>
      <c r="CU780" s="13" t="b">
        <f t="shared" si="350"/>
        <v>0</v>
      </c>
      <c r="CV780" s="13" t="b">
        <f t="shared" si="373"/>
        <v>0</v>
      </c>
      <c r="CW780" s="13" t="b">
        <f t="shared" si="374"/>
        <v>0</v>
      </c>
      <c r="CX780" s="13" t="b">
        <f t="shared" si="375"/>
        <v>0</v>
      </c>
      <c r="CY780" s="13" t="b">
        <f t="shared" si="376"/>
        <v>0</v>
      </c>
    </row>
    <row r="781" spans="1:103" ht="15" thickBot="1">
      <c r="A781" s="932"/>
      <c r="B781" s="941"/>
      <c r="C781" s="941"/>
      <c r="D781" s="941"/>
      <c r="E781" s="941"/>
      <c r="F781" s="941"/>
      <c r="G781" s="941"/>
      <c r="H781" s="941"/>
      <c r="I781" s="941"/>
      <c r="J781" s="941"/>
      <c r="K781" s="941"/>
      <c r="L781" s="941"/>
      <c r="M781" s="941"/>
      <c r="N781" s="941"/>
      <c r="O781" s="175"/>
      <c r="P781" s="941"/>
      <c r="Q781" s="941"/>
      <c r="R781" s="941"/>
      <c r="S781" s="941"/>
      <c r="T781" s="941"/>
      <c r="U781" s="941"/>
      <c r="V781" s="941"/>
      <c r="W781" s="20"/>
      <c r="X781" s="20"/>
      <c r="Y781" s="20"/>
      <c r="Z781" s="20"/>
      <c r="AA781" s="20" t="s">
        <v>38</v>
      </c>
      <c r="AB781" s="22"/>
      <c r="AC781" s="22"/>
      <c r="AD781" s="20"/>
      <c r="AE781" s="941"/>
      <c r="AF781" s="334">
        <f t="shared" si="351"/>
        <v>0</v>
      </c>
      <c r="AG781" s="272">
        <f>IF(R781="kompletna",Q781*J781*0.0036*'lista, wskaźniki'!$F$13, IF(R781="częściowa",Q781*J781*0.0036*'lista, wskaźniki'!$F$14, IF(R781="brak",Q781*J781*0.0036*'lista, wskaźniki'!$F$15,)))</f>
        <v>0</v>
      </c>
      <c r="AH781" s="334">
        <f>IF(Y781="inne",K781*'lista, wskaźniki'!$E$35,IF(Y781="to samo źródło",0,IF(Y781=0,0)))</f>
        <v>0</v>
      </c>
      <c r="AI781" s="334">
        <f>IF(AA781="gaz z sieci",AC781*'lista, wskaźniki'!$D$21)</f>
        <v>0</v>
      </c>
      <c r="AJ781" s="272">
        <f>IF(AA781="węgiel",AB781*'lista, wskaźniki'!$D$20, IF('Sektor mieszkaniowy'!AA781="drewno",'Sektor mieszkaniowy'!AB781*'lista, wskaźniki'!$D$22,IF('Sektor mieszkaniowy'!AA781="pellet",AB781*'lista, wskaźniki'!$D$23,IF('Sektor mieszkaniowy'!AA781="gaz z sieci",AB781*'lista, wskaźniki'!$D$21,IF('Sektor mieszkaniowy'!AA781="olej opałowy",'Sektor mieszkaniowy'!AB781*'lista, wskaźniki'!$D$24)))))</f>
        <v>0</v>
      </c>
      <c r="AK781" s="1002"/>
      <c r="AL781" s="941"/>
      <c r="AM781" s="20">
        <f>IF(AA781="węgiel",AF781*1/3.6*'lista, wskaźniki'!$F$20,IF(AA781="drewno",AF781*1/3.6*'lista, wskaźniki'!$F$22,IF(AA781="pellet",AF781*1/3.6*'lista, wskaźniki'!$F$23,IF(AA781="gaz z sieci",AF781*1/3.6*'lista, wskaźniki'!$F$21,IF(AA781="olej opałowy",AF781*1/3.6*'lista, wskaźniki'!$F$24,0)))))</f>
        <v>0</v>
      </c>
      <c r="AN781" s="20">
        <f>IF(AA781="węgiel",AF781*'lista, wskaźniki'!$E$42,IF(AA781="drewno",AF781*'lista, wskaźniki'!$G$42,IF(AA781="pellet",AF781*'lista, wskaźniki'!$H$42,IF(AA781="gaz z sieci",AF781*'lista, wskaźniki'!$F$42,IF(AA781="olej opałowy",AF781*'lista, wskaźniki'!$I$42,0)))))</f>
        <v>0</v>
      </c>
      <c r="AO781" s="20">
        <f>IF(AA781="węgiel",AF781*'lista, wskaźniki'!$E$43,IF(AA781="drewno",AF781*'lista, wskaźniki'!$G$43,IF(AA781="pellet",AF781*'lista, wskaźniki'!$H$43,IF(AA781="gaz z sieci",AF781*'lista, wskaźniki'!$F$43,IF(AA781="olej opałowy",AF781*'lista, wskaźniki'!$I$43,0)))))</f>
        <v>0</v>
      </c>
      <c r="AP781" s="20">
        <f>IF(AA781="węgiel",AF781*'lista, wskaźniki'!$E$44,IF(AA781="drewno",AF781*'lista, wskaźniki'!$G$44,IF(AA781="pellet",AF781*'lista, wskaźniki'!$H$44,IF(AA781="gaz z sieci",AF781*'lista, wskaźniki'!$F$44,IF(AA781="olej opałowy",AF781*'lista, wskaźniki'!$I$44,0)))))</f>
        <v>0</v>
      </c>
      <c r="AQ781" s="20" t="b">
        <f>IF(Z781="gaz",AH781*1/3.6*'lista, wskaźniki'!$F$21,IF(Z781="energia elektryczna",AH781*1/3.6*'lista, wskaźniki'!$F$26))</f>
        <v>0</v>
      </c>
      <c r="AR781" s="20" t="b">
        <f>IF(Z781="gaz",AH781*'lista, wskaźniki'!$F$42,IF(Z781="energia elektryczna",AH781*0))</f>
        <v>0</v>
      </c>
      <c r="AS781" s="20" t="b">
        <f>IF(Z781="gaz",AH781*'lista, wskaźniki'!$F$43,IF(Z781="energia elektryczna",AH781*0))</f>
        <v>0</v>
      </c>
      <c r="AT781" s="20" t="b">
        <f>IF(Z781="gaz",AH781*'lista, wskaźniki'!$F$44,IF(Z781="energia elektryczna",AH781*0))</f>
        <v>0</v>
      </c>
      <c r="AU781" s="20">
        <f>AI781*1/3.6*'lista, wskaźniki'!$F$21</f>
        <v>0</v>
      </c>
      <c r="AV781" s="20">
        <f>AI781*'lista, wskaźniki'!$F$42</f>
        <v>0</v>
      </c>
      <c r="AW781" s="20">
        <f>AI781*'lista, wskaźniki'!$F$43</f>
        <v>0</v>
      </c>
      <c r="AX781" s="20">
        <f>AI781*'lista, wskaźniki'!$F$44</f>
        <v>0</v>
      </c>
      <c r="AY781" s="20">
        <f>AK781*'lista, wskaźniki'!$F$26</f>
        <v>0</v>
      </c>
      <c r="AZ781" s="20">
        <f t="shared" si="352"/>
        <v>0</v>
      </c>
      <c r="BA781" s="20">
        <f t="shared" si="353"/>
        <v>0</v>
      </c>
      <c r="BB781" s="20">
        <f t="shared" si="354"/>
        <v>0</v>
      </c>
      <c r="BC781" s="20">
        <f t="shared" si="355"/>
        <v>0</v>
      </c>
      <c r="BD781" s="941"/>
      <c r="BE781" s="941"/>
      <c r="BF781" s="941"/>
      <c r="BG781" s="941"/>
      <c r="BH781" s="20"/>
      <c r="BI781" s="941"/>
      <c r="BJ781" s="20"/>
      <c r="BK781" s="941"/>
      <c r="BL781" s="20"/>
      <c r="BM781" s="20"/>
      <c r="BN781" s="20"/>
      <c r="BO781" s="20"/>
      <c r="BP781" s="20"/>
      <c r="BQ781" s="20"/>
      <c r="BR781" s="20"/>
      <c r="BS781" s="1005"/>
      <c r="BT781" s="1005"/>
      <c r="BU781" s="1005"/>
      <c r="BV781" s="1005"/>
      <c r="BW781" s="1005"/>
      <c r="BX781" s="1005"/>
      <c r="BY781" s="1008"/>
      <c r="CA781" s="365" t="b">
        <f t="shared" si="356"/>
        <v>0</v>
      </c>
      <c r="CB781" s="365" t="b">
        <f t="shared" si="357"/>
        <v>0</v>
      </c>
      <c r="CC781" s="365" t="b">
        <f t="shared" si="358"/>
        <v>0</v>
      </c>
      <c r="CD781" s="365">
        <f t="shared" si="359"/>
        <v>0</v>
      </c>
      <c r="CE781" s="365" t="b">
        <f t="shared" si="360"/>
        <v>0</v>
      </c>
      <c r="CF781" s="365" t="b">
        <f t="shared" si="361"/>
        <v>0</v>
      </c>
      <c r="CG781" s="365" t="b">
        <f t="shared" si="362"/>
        <v>0</v>
      </c>
      <c r="CH781" s="365">
        <f t="shared" si="363"/>
        <v>0</v>
      </c>
      <c r="CI781" s="72" t="b">
        <f t="shared" si="364"/>
        <v>0</v>
      </c>
      <c r="CJ781" s="72" t="b">
        <f t="shared" si="365"/>
        <v>0</v>
      </c>
      <c r="CK781" s="72" t="b">
        <f t="shared" si="366"/>
        <v>0</v>
      </c>
      <c r="CL781" s="72">
        <f t="shared" si="367"/>
        <v>0</v>
      </c>
      <c r="CM781" s="72" t="b">
        <f t="shared" si="368"/>
        <v>0</v>
      </c>
      <c r="CN781" s="72" t="b">
        <f t="shared" si="369"/>
        <v>0</v>
      </c>
      <c r="CP781" s="13">
        <f t="shared" si="370"/>
        <v>0</v>
      </c>
      <c r="CQ781" s="13" t="b">
        <f t="shared" si="371"/>
        <v>0</v>
      </c>
      <c r="CR781" s="13" t="b">
        <f t="shared" si="372"/>
        <v>0</v>
      </c>
      <c r="CS781" s="13" t="b">
        <f t="shared" si="378"/>
        <v>0</v>
      </c>
      <c r="CT781" s="13" t="b">
        <f t="shared" si="377"/>
        <v>0</v>
      </c>
      <c r="CU781" s="13" t="b">
        <f t="shared" si="350"/>
        <v>0</v>
      </c>
      <c r="CV781" s="13" t="b">
        <f t="shared" si="373"/>
        <v>0</v>
      </c>
      <c r="CW781" s="13" t="b">
        <f t="shared" si="374"/>
        <v>0</v>
      </c>
      <c r="CX781" s="13" t="b">
        <f t="shared" si="375"/>
        <v>0</v>
      </c>
      <c r="CY781" s="13" t="b">
        <f t="shared" si="376"/>
        <v>0</v>
      </c>
    </row>
    <row r="782" spans="1:103" ht="15" thickBot="1">
      <c r="A782" s="933"/>
      <c r="B782" s="942"/>
      <c r="C782" s="942"/>
      <c r="D782" s="942"/>
      <c r="E782" s="942"/>
      <c r="F782" s="942"/>
      <c r="G782" s="942"/>
      <c r="H782" s="942"/>
      <c r="I782" s="942"/>
      <c r="J782" s="942"/>
      <c r="K782" s="942"/>
      <c r="L782" s="942"/>
      <c r="M782" s="942"/>
      <c r="N782" s="942"/>
      <c r="O782" s="176"/>
      <c r="P782" s="942"/>
      <c r="Q782" s="942"/>
      <c r="R782" s="942"/>
      <c r="S782" s="942"/>
      <c r="T782" s="942"/>
      <c r="U782" s="942"/>
      <c r="V782" s="942"/>
      <c r="W782" s="21"/>
      <c r="X782" s="21"/>
      <c r="Y782" s="21"/>
      <c r="Z782" s="21"/>
      <c r="AA782" s="21" t="s">
        <v>37</v>
      </c>
      <c r="AB782" s="55"/>
      <c r="AC782" s="55"/>
      <c r="AD782" s="21"/>
      <c r="AE782" s="942"/>
      <c r="AF782" s="334">
        <f t="shared" si="351"/>
        <v>0</v>
      </c>
      <c r="AG782" s="272">
        <f>IF(R782="kompletna",Q782*J782*0.0036*'lista, wskaźniki'!$F$13, IF(R782="częściowa",Q782*J782*0.0036*'lista, wskaźniki'!$F$14, IF(R782="brak",Q782*J782*0.0036*'lista, wskaźniki'!$F$15,)))</f>
        <v>0</v>
      </c>
      <c r="AH782" s="334">
        <f>IF(Y782="inne",K782*'lista, wskaźniki'!$E$35,IF(Y782="to samo źródło",0,IF(Y782=0,0)))</f>
        <v>0</v>
      </c>
      <c r="AI782" s="334" t="b">
        <f>IF(AA782="gaz z sieci",AC782*'lista, wskaźniki'!$D$21)</f>
        <v>0</v>
      </c>
      <c r="AJ782" s="272">
        <f>IF(AA782="węgiel",AB782*'lista, wskaźniki'!$D$20, IF('Sektor mieszkaniowy'!AA782="drewno",'Sektor mieszkaniowy'!AB782*'lista, wskaźniki'!$D$22,IF('Sektor mieszkaniowy'!AA782="pellet",AB782*'lista, wskaźniki'!$D$23,IF('Sektor mieszkaniowy'!AA782="gaz z sieci",AB782*'lista, wskaźniki'!$D$21,IF('Sektor mieszkaniowy'!AA782="olej opałowy",'Sektor mieszkaniowy'!AB782*'lista, wskaźniki'!$D$24)))))</f>
        <v>0</v>
      </c>
      <c r="AK782" s="1003"/>
      <c r="AL782" s="942"/>
      <c r="AM782" s="20">
        <f>IF(AA782="węgiel",AF782*1/3.6*'lista, wskaźniki'!$F$20,IF(AA782="drewno",AF782*1/3.6*'lista, wskaźniki'!$F$22,IF(AA782="pellet",AF782*1/3.6*'lista, wskaźniki'!$F$23,IF(AA782="gaz z sieci",AF782*1/3.6*'lista, wskaźniki'!$F$21,IF(AA782="olej opałowy",AF782*1/3.6*'lista, wskaźniki'!$F$24,0)))))</f>
        <v>0</v>
      </c>
      <c r="AN782" s="20">
        <f>IF(AA782="węgiel",AF782*'lista, wskaźniki'!$E$42,IF(AA782="drewno",AF782*'lista, wskaźniki'!$G$42,IF(AA782="pellet",AF782*'lista, wskaźniki'!$H$42,IF(AA782="gaz z sieci",AF782*'lista, wskaźniki'!$F$42,IF(AA782="olej opałowy",AF782*'lista, wskaźniki'!$I$42,0)))))</f>
        <v>0</v>
      </c>
      <c r="AO782" s="20">
        <f>IF(AA782="węgiel",AF782*'lista, wskaźniki'!$E$43,IF(AA782="drewno",AF782*'lista, wskaźniki'!$G$43,IF(AA782="pellet",AF782*'lista, wskaźniki'!$H$43,IF(AA782="gaz z sieci",AF782*'lista, wskaźniki'!$F$43,IF(AA782="olej opałowy",AF782*'lista, wskaźniki'!$I$43,0)))))</f>
        <v>0</v>
      </c>
      <c r="AP782" s="20">
        <f>IF(AA782="węgiel",AF782*'lista, wskaźniki'!$E$44,IF(AA782="drewno",AF782*'lista, wskaźniki'!$G$44,IF(AA782="pellet",AF782*'lista, wskaźniki'!$H$44,IF(AA782="gaz z sieci",AF782*'lista, wskaźniki'!$F$44,IF(AA782="olej opałowy",AF782*'lista, wskaźniki'!$I$44,0)))))</f>
        <v>0</v>
      </c>
      <c r="AQ782" s="20" t="b">
        <f>IF(Z782="gaz",AH782*1/3.6*'lista, wskaźniki'!$F$21,IF(Z782="energia elektryczna",AH782*1/3.6*'lista, wskaźniki'!$F$26))</f>
        <v>0</v>
      </c>
      <c r="AR782" s="20" t="b">
        <f>IF(Z782="gaz",AH782*'lista, wskaźniki'!$F$42,IF(Z782="energia elektryczna",AH782*0))</f>
        <v>0</v>
      </c>
      <c r="AS782" s="20" t="b">
        <f>IF(Z782="gaz",AH782*'lista, wskaźniki'!$F$43,IF(Z782="energia elektryczna",AH782*0))</f>
        <v>0</v>
      </c>
      <c r="AT782" s="20" t="b">
        <f>IF(Z782="gaz",AH782*'lista, wskaźniki'!$F$44,IF(Z782="energia elektryczna",AH782*0))</f>
        <v>0</v>
      </c>
      <c r="AU782" s="20">
        <f>AI782*1/3.6*'lista, wskaźniki'!$F$21</f>
        <v>0</v>
      </c>
      <c r="AV782" s="20">
        <f>AI782*'lista, wskaźniki'!$F$42</f>
        <v>0</v>
      </c>
      <c r="AW782" s="20">
        <f>AI782*'lista, wskaźniki'!$F$43</f>
        <v>0</v>
      </c>
      <c r="AX782" s="20">
        <f>AI782*'lista, wskaźniki'!$F$44</f>
        <v>0</v>
      </c>
      <c r="AY782" s="20">
        <f>AK782*'lista, wskaźniki'!$F$26</f>
        <v>0</v>
      </c>
      <c r="AZ782" s="20">
        <f t="shared" si="352"/>
        <v>0</v>
      </c>
      <c r="BA782" s="20">
        <f t="shared" si="353"/>
        <v>0</v>
      </c>
      <c r="BB782" s="20">
        <f t="shared" si="354"/>
        <v>0</v>
      </c>
      <c r="BC782" s="20">
        <f t="shared" si="355"/>
        <v>0</v>
      </c>
      <c r="BD782" s="942"/>
      <c r="BE782" s="942"/>
      <c r="BF782" s="942"/>
      <c r="BG782" s="942"/>
      <c r="BH782" s="21"/>
      <c r="BI782" s="942"/>
      <c r="BJ782" s="21"/>
      <c r="BK782" s="942"/>
      <c r="BL782" s="21"/>
      <c r="BM782" s="21"/>
      <c r="BN782" s="21"/>
      <c r="BO782" s="21"/>
      <c r="BP782" s="21"/>
      <c r="BQ782" s="21"/>
      <c r="BR782" s="21"/>
      <c r="BS782" s="1006"/>
      <c r="BT782" s="1006"/>
      <c r="BU782" s="1006"/>
      <c r="BV782" s="1006"/>
      <c r="BW782" s="1006"/>
      <c r="BX782" s="1006"/>
      <c r="BY782" s="1009"/>
      <c r="CA782" s="365" t="b">
        <f t="shared" si="356"/>
        <v>0</v>
      </c>
      <c r="CB782" s="365" t="b">
        <f t="shared" si="357"/>
        <v>0</v>
      </c>
      <c r="CC782" s="365" t="b">
        <f t="shared" si="358"/>
        <v>0</v>
      </c>
      <c r="CD782" s="365" t="b">
        <f t="shared" si="359"/>
        <v>0</v>
      </c>
      <c r="CE782" s="365">
        <f t="shared" si="360"/>
        <v>0</v>
      </c>
      <c r="CF782" s="365" t="b">
        <f t="shared" si="361"/>
        <v>0</v>
      </c>
      <c r="CG782" s="365" t="b">
        <f t="shared" si="362"/>
        <v>0</v>
      </c>
      <c r="CH782" s="365" t="b">
        <f t="shared" si="363"/>
        <v>0</v>
      </c>
      <c r="CI782" s="72" t="b">
        <f t="shared" si="364"/>
        <v>0</v>
      </c>
      <c r="CJ782" s="72" t="b">
        <f t="shared" si="365"/>
        <v>0</v>
      </c>
      <c r="CK782" s="72" t="b">
        <f t="shared" si="366"/>
        <v>0</v>
      </c>
      <c r="CL782" s="72">
        <f t="shared" si="367"/>
        <v>0</v>
      </c>
      <c r="CM782" s="72">
        <f t="shared" si="368"/>
        <v>0</v>
      </c>
      <c r="CN782" s="72" t="b">
        <f t="shared" si="369"/>
        <v>0</v>
      </c>
      <c r="CP782" s="13">
        <f t="shared" si="370"/>
        <v>0</v>
      </c>
      <c r="CQ782" s="13" t="b">
        <f t="shared" si="371"/>
        <v>0</v>
      </c>
      <c r="CR782" s="13" t="b">
        <f t="shared" si="372"/>
        <v>0</v>
      </c>
      <c r="CS782" s="13" t="b">
        <f t="shared" si="378"/>
        <v>0</v>
      </c>
      <c r="CT782" s="13" t="b">
        <f t="shared" si="377"/>
        <v>0</v>
      </c>
      <c r="CU782" s="13" t="b">
        <f t="shared" si="350"/>
        <v>0</v>
      </c>
      <c r="CV782" s="13" t="b">
        <f t="shared" si="373"/>
        <v>0</v>
      </c>
      <c r="CW782" s="13" t="b">
        <f t="shared" si="374"/>
        <v>0</v>
      </c>
      <c r="CX782" s="13" t="b">
        <f t="shared" si="375"/>
        <v>0</v>
      </c>
      <c r="CY782" s="13" t="b">
        <f t="shared" si="376"/>
        <v>0</v>
      </c>
    </row>
    <row r="783" spans="1:103" ht="15" thickBot="1">
      <c r="A783" s="931">
        <v>157</v>
      </c>
      <c r="B783" s="940" t="s">
        <v>239</v>
      </c>
      <c r="C783" s="940"/>
      <c r="D783" s="940" t="s">
        <v>1</v>
      </c>
      <c r="E783" s="940" t="s">
        <v>5</v>
      </c>
      <c r="F783" s="940"/>
      <c r="G783" s="940"/>
      <c r="H783" s="940"/>
      <c r="I783" s="940" t="s">
        <v>12</v>
      </c>
      <c r="J783" s="940">
        <v>180</v>
      </c>
      <c r="K783" s="940">
        <v>2</v>
      </c>
      <c r="L783" s="940" t="s">
        <v>16</v>
      </c>
      <c r="M783" s="940">
        <v>100</v>
      </c>
      <c r="N783" s="940" t="s">
        <v>17</v>
      </c>
      <c r="O783" s="174"/>
      <c r="P783" s="940" t="s">
        <v>17</v>
      </c>
      <c r="Q783" s="940">
        <f>IF(I783="&lt;1966",'lista, wskaźniki'!$G$4,IF(I783="1967-1985",'lista, wskaźniki'!$G$5,IF(I783="1986-1992",'lista, wskaźniki'!$G$6,IF(I783="1993-1996",'lista, wskaźniki'!$G$7,IF(I783="&gt;1997",'lista, wskaźniki'!$G$8,IF(I783=0,'lista, wskaźniki'!$G$4))))))</f>
        <v>175</v>
      </c>
      <c r="R783" s="940" t="s">
        <v>23</v>
      </c>
      <c r="S783" s="940" t="s">
        <v>27</v>
      </c>
      <c r="T783" s="940"/>
      <c r="U783" s="940"/>
      <c r="V783" s="940"/>
      <c r="W783" s="19" t="s">
        <v>35</v>
      </c>
      <c r="X783" s="19" t="s">
        <v>39</v>
      </c>
      <c r="Y783" s="19" t="s">
        <v>42</v>
      </c>
      <c r="Z783" s="19"/>
      <c r="AA783" s="19" t="s">
        <v>35</v>
      </c>
      <c r="AB783" s="54">
        <v>4</v>
      </c>
      <c r="AC783" s="54"/>
      <c r="AD783" s="19">
        <v>3600</v>
      </c>
      <c r="AE783" s="940">
        <v>8</v>
      </c>
      <c r="AF783" s="334">
        <f t="shared" si="351"/>
        <v>90.62</v>
      </c>
      <c r="AG783" s="272">
        <f>IF(R783="kompletna",Q783*J783*0.0036*'lista, wskaźniki'!$F$13, IF(R783="częściowa",Q783*J783*0.0036*'lista, wskaźniki'!$F$14, IF(R783="brak",Q783*J783*0.0036*'lista, wskaźniki'!$F$15,)))</f>
        <v>90.72</v>
      </c>
      <c r="AH783" s="334">
        <f>IF(Y783="inne",K783*'lista, wskaźniki'!$E$35,IF(Y783="to samo źródło",0,IF(Y783=0,0)))</f>
        <v>0</v>
      </c>
      <c r="AI783" s="334" t="b">
        <f>IF(AA783="gaz z sieci",AC783*'lista, wskaźniki'!$D$21)</f>
        <v>0</v>
      </c>
      <c r="AJ783" s="272">
        <f>IF(AA783="węgiel",AB783*'lista, wskaźniki'!$D$20, IF('Sektor mieszkaniowy'!AA783="drewno",'Sektor mieszkaniowy'!AB783*'lista, wskaźniki'!$D$22,IF('Sektor mieszkaniowy'!AA783="pellet",AB783*'lista, wskaźniki'!$D$23,IF('Sektor mieszkaniowy'!AA783="gaz z sieci",AB783*'lista, wskaźniki'!$D$21,IF('Sektor mieszkaniowy'!AA783="olej opałowy",'Sektor mieszkaniowy'!AB783*'lista, wskaźniki'!$D$24)))))</f>
        <v>90.52</v>
      </c>
      <c r="AK783" s="1001">
        <v>2</v>
      </c>
      <c r="AL783" s="940">
        <v>1000</v>
      </c>
      <c r="AM783" s="20">
        <f>IF(AA783="węgiel",AF783*1/3.6*'lista, wskaźniki'!$F$20,IF(AA783="drewno",AF783*1/3.6*'lista, wskaźniki'!$F$22,IF(AA783="pellet",AF783*1/3.6*'lista, wskaźniki'!$F$23,IF(AA783="gaz z sieci",AF783*1/3.6*'lista, wskaźniki'!$F$21,IF(AA783="olej opałowy",AF783*1/3.6*'lista, wskaźniki'!$F$24,0)))))</f>
        <v>8.5844326000000013</v>
      </c>
      <c r="AN783" s="20">
        <f>IF(AA783="węgiel",AF783*'lista, wskaźniki'!$E$42,IF(AA783="drewno",AF783*'lista, wskaźniki'!$G$42,IF(AA783="pellet",AF783*'lista, wskaźniki'!$H$42,IF(AA783="gaz z sieci",AF783*'lista, wskaźniki'!$F$42,IF(AA783="olej opałowy",AF783*'lista, wskaźniki'!$I$42,0)))))</f>
        <v>3.4435600000000004E-2</v>
      </c>
      <c r="AO783" s="20">
        <f>IF(AA783="węgiel",AF783*'lista, wskaźniki'!$E$43,IF(AA783="drewno",AF783*'lista, wskaźniki'!$G$43,IF(AA783="pellet",AF783*'lista, wskaźniki'!$H$43,IF(AA783="gaz z sieci",AF783*'lista, wskaźniki'!$F$43,IF(AA783="olej opałowy",AF783*'lista, wskaźniki'!$I$43,0)))))</f>
        <v>3.2623200000000005E-2</v>
      </c>
      <c r="AP783" s="20">
        <f>IF(AA783="węgiel",AF783*'lista, wskaźniki'!$E$44,IF(AA783="drewno",AF783*'lista, wskaźniki'!$G$44,IF(AA783="pellet",AF783*'lista, wskaźniki'!$H$44,IF(AA783="gaz z sieci",AF783*'lista, wskaźniki'!$F$44,IF(AA783="olej opałowy",AF783*'lista, wskaźniki'!$I$44,0)))))</f>
        <v>2.4467400000000002E-5</v>
      </c>
      <c r="AQ783" s="20" t="b">
        <f>IF(Z783="gaz",AH783*1/3.6*'lista, wskaźniki'!$F$21,IF(Z783="energia elektryczna",AH783*1/3.6*'lista, wskaźniki'!$F$26))</f>
        <v>0</v>
      </c>
      <c r="AR783" s="20" t="b">
        <f>IF(Z783="gaz",AH783*'lista, wskaźniki'!$F$42,IF(Z783="energia elektryczna",AH783*0))</f>
        <v>0</v>
      </c>
      <c r="AS783" s="20" t="b">
        <f>IF(Z783="gaz",AH783*'lista, wskaźniki'!$F$43,IF(Z783="energia elektryczna",AH783*0))</f>
        <v>0</v>
      </c>
      <c r="AT783" s="20" t="b">
        <f>IF(Z783="gaz",AH783*'lista, wskaźniki'!$F$44,IF(Z783="energia elektryczna",AH783*0))</f>
        <v>0</v>
      </c>
      <c r="AU783" s="20">
        <f>AI783*1/3.6*'lista, wskaźniki'!$F$21</f>
        <v>0</v>
      </c>
      <c r="AV783" s="20">
        <f>AI783*'lista, wskaźniki'!$F$42</f>
        <v>0</v>
      </c>
      <c r="AW783" s="20">
        <f>AI783*'lista, wskaźniki'!$F$43</f>
        <v>0</v>
      </c>
      <c r="AX783" s="20">
        <f>AI783*'lista, wskaźniki'!$F$44</f>
        <v>0</v>
      </c>
      <c r="AY783" s="20">
        <f>AK783*'lista, wskaźniki'!$F$26</f>
        <v>1.78</v>
      </c>
      <c r="AZ783" s="20">
        <f t="shared" si="352"/>
        <v>10.364432600000001</v>
      </c>
      <c r="BA783" s="20">
        <f t="shared" si="353"/>
        <v>3.4435600000000004E-2</v>
      </c>
      <c r="BB783" s="20">
        <f t="shared" si="354"/>
        <v>3.2623200000000005E-2</v>
      </c>
      <c r="BC783" s="20">
        <f t="shared" si="355"/>
        <v>2.4467400000000002E-5</v>
      </c>
      <c r="BD783" s="940" t="s">
        <v>17</v>
      </c>
      <c r="BE783" s="940" t="s">
        <v>16</v>
      </c>
      <c r="BF783" s="940" t="s">
        <v>17</v>
      </c>
      <c r="BG783" s="940" t="s">
        <v>17</v>
      </c>
      <c r="BH783" s="19"/>
      <c r="BI783" s="940" t="s">
        <v>17</v>
      </c>
      <c r="BJ783" s="19"/>
      <c r="BK783" s="940" t="s">
        <v>17</v>
      </c>
      <c r="BL783" s="19"/>
      <c r="BM783" s="19"/>
      <c r="BN783" s="19"/>
      <c r="BO783" s="19" t="s">
        <v>17</v>
      </c>
      <c r="BP783" s="19"/>
      <c r="BQ783" s="19" t="s">
        <v>120</v>
      </c>
      <c r="BR783" s="19">
        <v>1</v>
      </c>
      <c r="BS783" s="1004"/>
      <c r="BT783" s="1004">
        <v>250</v>
      </c>
      <c r="BU783" s="1004"/>
      <c r="BV783" s="1004"/>
      <c r="BW783" s="1004">
        <v>900</v>
      </c>
      <c r="BX783" s="1004"/>
      <c r="BY783" s="1007"/>
      <c r="CA783" s="365">
        <f t="shared" si="356"/>
        <v>90.62</v>
      </c>
      <c r="CB783" s="365" t="b">
        <f t="shared" si="357"/>
        <v>0</v>
      </c>
      <c r="CC783" s="365" t="b">
        <f t="shared" si="358"/>
        <v>0</v>
      </c>
      <c r="CD783" s="365" t="b">
        <f t="shared" si="359"/>
        <v>0</v>
      </c>
      <c r="CE783" s="365" t="b">
        <f t="shared" si="360"/>
        <v>0</v>
      </c>
      <c r="CF783" s="365" t="b">
        <f t="shared" si="361"/>
        <v>0</v>
      </c>
      <c r="CG783" s="365" t="b">
        <f t="shared" si="362"/>
        <v>0</v>
      </c>
      <c r="CH783" s="365" t="b">
        <f t="shared" si="363"/>
        <v>0</v>
      </c>
      <c r="CI783" s="72">
        <f t="shared" si="364"/>
        <v>90.62</v>
      </c>
      <c r="CJ783" s="72" t="b">
        <f t="shared" si="365"/>
        <v>0</v>
      </c>
      <c r="CK783" s="72" t="b">
        <f t="shared" si="366"/>
        <v>0</v>
      </c>
      <c r="CL783" s="72">
        <f t="shared" si="367"/>
        <v>0</v>
      </c>
      <c r="CM783" s="72" t="b">
        <f t="shared" si="368"/>
        <v>0</v>
      </c>
      <c r="CN783" s="72" t="b">
        <f t="shared" si="369"/>
        <v>0</v>
      </c>
      <c r="CP783" s="13" t="b">
        <f t="shared" si="370"/>
        <v>0</v>
      </c>
      <c r="CQ783" s="13">
        <f t="shared" si="371"/>
        <v>0</v>
      </c>
      <c r="CR783" s="13" t="b">
        <f t="shared" si="372"/>
        <v>0</v>
      </c>
      <c r="CS783" s="13">
        <f t="shared" si="378"/>
        <v>0</v>
      </c>
      <c r="CT783" s="13">
        <f t="shared" si="377"/>
        <v>180</v>
      </c>
      <c r="CU783" s="13">
        <f t="shared" si="350"/>
        <v>90</v>
      </c>
      <c r="CV783" s="13" t="b">
        <f t="shared" si="373"/>
        <v>0</v>
      </c>
      <c r="CW783" s="13">
        <f t="shared" si="374"/>
        <v>0</v>
      </c>
      <c r="CX783" s="13" t="b">
        <f t="shared" si="375"/>
        <v>0</v>
      </c>
      <c r="CY783" s="13">
        <f t="shared" si="376"/>
        <v>0</v>
      </c>
    </row>
    <row r="784" spans="1:103" ht="15" thickBot="1">
      <c r="A784" s="932"/>
      <c r="B784" s="941"/>
      <c r="C784" s="941"/>
      <c r="D784" s="941"/>
      <c r="E784" s="941"/>
      <c r="F784" s="941"/>
      <c r="G784" s="941"/>
      <c r="H784" s="941"/>
      <c r="I784" s="941"/>
      <c r="J784" s="941"/>
      <c r="K784" s="941"/>
      <c r="L784" s="941"/>
      <c r="M784" s="941"/>
      <c r="N784" s="941"/>
      <c r="O784" s="175"/>
      <c r="P784" s="941"/>
      <c r="Q784" s="941"/>
      <c r="R784" s="941"/>
      <c r="S784" s="941"/>
      <c r="T784" s="941"/>
      <c r="U784" s="941"/>
      <c r="V784" s="941"/>
      <c r="W784" s="20"/>
      <c r="X784" s="20"/>
      <c r="Y784" s="20"/>
      <c r="Z784" s="20"/>
      <c r="AA784" s="20" t="s">
        <v>36</v>
      </c>
      <c r="AB784" s="22"/>
      <c r="AC784" s="22"/>
      <c r="AD784" s="20"/>
      <c r="AE784" s="941"/>
      <c r="AF784" s="334">
        <f t="shared" si="351"/>
        <v>0</v>
      </c>
      <c r="AG784" s="272">
        <f>IF(R784="kompletna",Q784*J784*0.0036*'lista, wskaźniki'!$F$13, IF(R784="częściowa",Q784*J784*0.0036*'lista, wskaźniki'!$F$14, IF(R784="brak",Q784*J784*0.0036*'lista, wskaźniki'!$F$15,)))</f>
        <v>0</v>
      </c>
      <c r="AH784" s="334">
        <f>IF(Y784="inne",K784*'lista, wskaźniki'!$E$35,IF(Y784="to samo źródło",0,IF(Y784=0,0)))</f>
        <v>0</v>
      </c>
      <c r="AI784" s="334" t="b">
        <f>IF(AA784="gaz z sieci",AC784*'lista, wskaźniki'!$D$21)</f>
        <v>0</v>
      </c>
      <c r="AJ784" s="272">
        <f>IF(AA784="węgiel",AB784*'lista, wskaźniki'!$D$20, IF('Sektor mieszkaniowy'!AA784="drewno",'Sektor mieszkaniowy'!AB784*'lista, wskaźniki'!$D$22,IF('Sektor mieszkaniowy'!AA784="pellet",AB784*'lista, wskaźniki'!$D$23,IF('Sektor mieszkaniowy'!AA784="gaz z sieci",AB784*'lista, wskaźniki'!$D$21,IF('Sektor mieszkaniowy'!AA784="olej opałowy",'Sektor mieszkaniowy'!AB784*'lista, wskaźniki'!$D$24)))))</f>
        <v>0</v>
      </c>
      <c r="AK784" s="1002"/>
      <c r="AL784" s="941"/>
      <c r="AM784" s="20">
        <f>IF(AA784="węgiel",AF784*1/3.6*'lista, wskaźniki'!$F$20,IF(AA784="drewno",AF784*1/3.6*'lista, wskaźniki'!$F$22,IF(AA784="pellet",AF784*1/3.6*'lista, wskaźniki'!$F$23,IF(AA784="gaz z sieci",AF784*1/3.6*'lista, wskaźniki'!$F$21,IF(AA784="olej opałowy",AF784*1/3.6*'lista, wskaźniki'!$F$24,0)))))</f>
        <v>0</v>
      </c>
      <c r="AN784" s="20">
        <f>IF(AA784="węgiel",AF784*'lista, wskaźniki'!$E$42,IF(AA784="drewno",AF784*'lista, wskaźniki'!$G$42,IF(AA784="pellet",AF784*'lista, wskaźniki'!$H$42,IF(AA784="gaz z sieci",AF784*'lista, wskaźniki'!$F$42,IF(AA784="olej opałowy",AF784*'lista, wskaźniki'!$I$42,0)))))</f>
        <v>0</v>
      </c>
      <c r="AO784" s="20">
        <f>IF(AA784="węgiel",AF784*'lista, wskaźniki'!$E$43,IF(AA784="drewno",AF784*'lista, wskaźniki'!$G$43,IF(AA784="pellet",AF784*'lista, wskaźniki'!$H$43,IF(AA784="gaz z sieci",AF784*'lista, wskaźniki'!$F$43,IF(AA784="olej opałowy",AF784*'lista, wskaźniki'!$I$43,0)))))</f>
        <v>0</v>
      </c>
      <c r="AP784" s="20">
        <f>IF(AA784="węgiel",AF784*'lista, wskaźniki'!$E$44,IF(AA784="drewno",AF784*'lista, wskaźniki'!$G$44,IF(AA784="pellet",AF784*'lista, wskaźniki'!$H$44,IF(AA784="gaz z sieci",AF784*'lista, wskaźniki'!$F$44,IF(AA784="olej opałowy",AF784*'lista, wskaźniki'!$I$44,0)))))</f>
        <v>0</v>
      </c>
      <c r="AQ784" s="20" t="b">
        <f>IF(Z784="gaz",AH784*1/3.6*'lista, wskaźniki'!$F$21,IF(Z784="energia elektryczna",AH784*1/3.6*'lista, wskaźniki'!$F$26))</f>
        <v>0</v>
      </c>
      <c r="AR784" s="20" t="b">
        <f>IF(Z784="gaz",AH784*'lista, wskaźniki'!$F$42,IF(Z784="energia elektryczna",AH784*0))</f>
        <v>0</v>
      </c>
      <c r="AS784" s="20" t="b">
        <f>IF(Z784="gaz",AH784*'lista, wskaźniki'!$F$43,IF(Z784="energia elektryczna",AH784*0))</f>
        <v>0</v>
      </c>
      <c r="AT784" s="20" t="b">
        <f>IF(Z784="gaz",AH784*'lista, wskaźniki'!$F$44,IF(Z784="energia elektryczna",AH784*0))</f>
        <v>0</v>
      </c>
      <c r="AU784" s="20">
        <f>AI784*1/3.6*'lista, wskaźniki'!$F$21</f>
        <v>0</v>
      </c>
      <c r="AV784" s="20">
        <f>AI784*'lista, wskaźniki'!$F$42</f>
        <v>0</v>
      </c>
      <c r="AW784" s="20">
        <f>AI784*'lista, wskaźniki'!$F$43</f>
        <v>0</v>
      </c>
      <c r="AX784" s="20">
        <f>AI784*'lista, wskaźniki'!$F$44</f>
        <v>0</v>
      </c>
      <c r="AY784" s="20">
        <f>AK784*'lista, wskaźniki'!$F$26</f>
        <v>0</v>
      </c>
      <c r="AZ784" s="20">
        <f t="shared" si="352"/>
        <v>0</v>
      </c>
      <c r="BA784" s="20">
        <f t="shared" si="353"/>
        <v>0</v>
      </c>
      <c r="BB784" s="20">
        <f t="shared" si="354"/>
        <v>0</v>
      </c>
      <c r="BC784" s="20">
        <f t="shared" si="355"/>
        <v>0</v>
      </c>
      <c r="BD784" s="941"/>
      <c r="BE784" s="941"/>
      <c r="BF784" s="941"/>
      <c r="BG784" s="941"/>
      <c r="BH784" s="20"/>
      <c r="BI784" s="941"/>
      <c r="BJ784" s="20"/>
      <c r="BK784" s="941"/>
      <c r="BL784" s="20"/>
      <c r="BM784" s="20"/>
      <c r="BN784" s="20"/>
      <c r="BO784" s="20"/>
      <c r="BP784" s="20"/>
      <c r="BQ784" s="20"/>
      <c r="BR784" s="20"/>
      <c r="BS784" s="1005"/>
      <c r="BT784" s="1005"/>
      <c r="BU784" s="1005"/>
      <c r="BV784" s="1005"/>
      <c r="BW784" s="1005"/>
      <c r="BX784" s="1005"/>
      <c r="BY784" s="1008"/>
      <c r="CA784" s="365" t="b">
        <f t="shared" si="356"/>
        <v>0</v>
      </c>
      <c r="CB784" s="365">
        <f t="shared" si="357"/>
        <v>0</v>
      </c>
      <c r="CC784" s="365" t="b">
        <f t="shared" si="358"/>
        <v>0</v>
      </c>
      <c r="CD784" s="365" t="b">
        <f t="shared" si="359"/>
        <v>0</v>
      </c>
      <c r="CE784" s="365" t="b">
        <f t="shared" si="360"/>
        <v>0</v>
      </c>
      <c r="CF784" s="365" t="b">
        <f t="shared" si="361"/>
        <v>0</v>
      </c>
      <c r="CG784" s="365" t="b">
        <f t="shared" si="362"/>
        <v>0</v>
      </c>
      <c r="CH784" s="365" t="b">
        <f t="shared" si="363"/>
        <v>0</v>
      </c>
      <c r="CI784" s="72" t="b">
        <f t="shared" si="364"/>
        <v>0</v>
      </c>
      <c r="CJ784" s="72">
        <f t="shared" si="365"/>
        <v>0</v>
      </c>
      <c r="CK784" s="72" t="b">
        <f t="shared" si="366"/>
        <v>0</v>
      </c>
      <c r="CL784" s="72">
        <f t="shared" si="367"/>
        <v>0</v>
      </c>
      <c r="CM784" s="72" t="b">
        <f t="shared" si="368"/>
        <v>0</v>
      </c>
      <c r="CN784" s="72" t="b">
        <f t="shared" si="369"/>
        <v>0</v>
      </c>
      <c r="CP784" s="13">
        <f t="shared" si="370"/>
        <v>0</v>
      </c>
      <c r="CQ784" s="13" t="b">
        <f t="shared" si="371"/>
        <v>0</v>
      </c>
      <c r="CR784" s="13" t="b">
        <f t="shared" si="372"/>
        <v>0</v>
      </c>
      <c r="CS784" s="13" t="b">
        <f t="shared" si="378"/>
        <v>0</v>
      </c>
      <c r="CT784" s="13" t="b">
        <f t="shared" si="377"/>
        <v>0</v>
      </c>
      <c r="CU784" s="13" t="b">
        <f t="shared" si="350"/>
        <v>0</v>
      </c>
      <c r="CV784" s="13" t="b">
        <f t="shared" si="373"/>
        <v>0</v>
      </c>
      <c r="CW784" s="13" t="b">
        <f t="shared" si="374"/>
        <v>0</v>
      </c>
      <c r="CX784" s="13" t="b">
        <f t="shared" si="375"/>
        <v>0</v>
      </c>
      <c r="CY784" s="13" t="b">
        <f t="shared" si="376"/>
        <v>0</v>
      </c>
    </row>
    <row r="785" spans="1:103" ht="15" thickBot="1">
      <c r="A785" s="932"/>
      <c r="B785" s="941"/>
      <c r="C785" s="941"/>
      <c r="D785" s="941"/>
      <c r="E785" s="941"/>
      <c r="F785" s="941"/>
      <c r="G785" s="941"/>
      <c r="H785" s="941"/>
      <c r="I785" s="941"/>
      <c r="J785" s="941"/>
      <c r="K785" s="941"/>
      <c r="L785" s="941"/>
      <c r="M785" s="941"/>
      <c r="N785" s="941"/>
      <c r="O785" s="175"/>
      <c r="P785" s="941"/>
      <c r="Q785" s="941"/>
      <c r="R785" s="941"/>
      <c r="S785" s="941"/>
      <c r="T785" s="941"/>
      <c r="U785" s="941"/>
      <c r="V785" s="941"/>
      <c r="W785" s="20"/>
      <c r="X785" s="20"/>
      <c r="Y785" s="20"/>
      <c r="Z785" s="20"/>
      <c r="AA785" s="20" t="s">
        <v>50</v>
      </c>
      <c r="AB785" s="22"/>
      <c r="AC785" s="22"/>
      <c r="AD785" s="20"/>
      <c r="AE785" s="941"/>
      <c r="AF785" s="334">
        <f t="shared" si="351"/>
        <v>0</v>
      </c>
      <c r="AG785" s="272">
        <f>IF(R785="kompletna",Q785*J785*0.0036*'lista, wskaźniki'!$F$13, IF(R785="częściowa",Q785*J785*0.0036*'lista, wskaźniki'!$F$14, IF(R785="brak",Q785*J785*0.0036*'lista, wskaźniki'!$F$15,)))</f>
        <v>0</v>
      </c>
      <c r="AH785" s="334">
        <f>IF(Y785="inne",K785*'lista, wskaźniki'!$E$35,IF(Y785="to samo źródło",0,IF(Y785=0,0)))</f>
        <v>0</v>
      </c>
      <c r="AI785" s="334" t="b">
        <f>IF(AA785="gaz z sieci",AC785*'lista, wskaźniki'!$D$21)</f>
        <v>0</v>
      </c>
      <c r="AJ785" s="272">
        <f>IF(AA785="węgiel",AB785*'lista, wskaźniki'!$D$20, IF('Sektor mieszkaniowy'!AA785="drewno",'Sektor mieszkaniowy'!AB785*'lista, wskaźniki'!$D$22,IF('Sektor mieszkaniowy'!AA785="pellet",AB785*'lista, wskaźniki'!$D$23,IF('Sektor mieszkaniowy'!AA785="gaz z sieci",AB785*'lista, wskaźniki'!$D$21,IF('Sektor mieszkaniowy'!AA785="olej opałowy",'Sektor mieszkaniowy'!AB785*'lista, wskaźniki'!$D$24)))))</f>
        <v>0</v>
      </c>
      <c r="AK785" s="1002"/>
      <c r="AL785" s="941"/>
      <c r="AM785" s="20">
        <f>IF(AA785="węgiel",AF785*1/3.6*'lista, wskaźniki'!$F$20,IF(AA785="drewno",AF785*1/3.6*'lista, wskaźniki'!$F$22,IF(AA785="pellet",AF785*1/3.6*'lista, wskaźniki'!$F$23,IF(AA785="gaz z sieci",AF785*1/3.6*'lista, wskaźniki'!$F$21,IF(AA785="olej opałowy",AF785*1/3.6*'lista, wskaźniki'!$F$24,0)))))</f>
        <v>0</v>
      </c>
      <c r="AN785" s="20">
        <f>IF(AA785="węgiel",AF785*'lista, wskaźniki'!$E$42,IF(AA785="drewno",AF785*'lista, wskaźniki'!$G$42,IF(AA785="pellet",AF785*'lista, wskaźniki'!$H$42,IF(AA785="gaz z sieci",AF785*'lista, wskaźniki'!$F$42,IF(AA785="olej opałowy",AF785*'lista, wskaźniki'!$I$42,0)))))</f>
        <v>0</v>
      </c>
      <c r="AO785" s="20">
        <f>IF(AA785="węgiel",AF785*'lista, wskaźniki'!$E$43,IF(AA785="drewno",AF785*'lista, wskaźniki'!$G$43,IF(AA785="pellet",AF785*'lista, wskaźniki'!$H$43,IF(AA785="gaz z sieci",AF785*'lista, wskaźniki'!$F$43,IF(AA785="olej opałowy",AF785*'lista, wskaźniki'!$I$43,0)))))</f>
        <v>0</v>
      </c>
      <c r="AP785" s="20">
        <f>IF(AA785="węgiel",AF785*'lista, wskaźniki'!$E$44,IF(AA785="drewno",AF785*'lista, wskaźniki'!$G$44,IF(AA785="pellet",AF785*'lista, wskaźniki'!$H$44,IF(AA785="gaz z sieci",AF785*'lista, wskaźniki'!$F$44,IF(AA785="olej opałowy",AF785*'lista, wskaźniki'!$I$44,0)))))</f>
        <v>0</v>
      </c>
      <c r="AQ785" s="20" t="b">
        <f>IF(Z785="gaz",AH785*1/3.6*'lista, wskaźniki'!$F$21,IF(Z785="energia elektryczna",AH785*1/3.6*'lista, wskaźniki'!$F$26))</f>
        <v>0</v>
      </c>
      <c r="AR785" s="20" t="b">
        <f>IF(Z785="gaz",AH785*'lista, wskaźniki'!$F$42,IF(Z785="energia elektryczna",AH785*0))</f>
        <v>0</v>
      </c>
      <c r="AS785" s="20" t="b">
        <f>IF(Z785="gaz",AH785*'lista, wskaźniki'!$F$43,IF(Z785="energia elektryczna",AH785*0))</f>
        <v>0</v>
      </c>
      <c r="AT785" s="20" t="b">
        <f>IF(Z785="gaz",AH785*'lista, wskaźniki'!$F$44,IF(Z785="energia elektryczna",AH785*0))</f>
        <v>0</v>
      </c>
      <c r="AU785" s="20">
        <f>AI785*1/3.6*'lista, wskaźniki'!$F$21</f>
        <v>0</v>
      </c>
      <c r="AV785" s="20">
        <f>AI785*'lista, wskaźniki'!$F$42</f>
        <v>0</v>
      </c>
      <c r="AW785" s="20">
        <f>AI785*'lista, wskaźniki'!$F$43</f>
        <v>0</v>
      </c>
      <c r="AX785" s="20">
        <f>AI785*'lista, wskaźniki'!$F$44</f>
        <v>0</v>
      </c>
      <c r="AY785" s="20">
        <f>AK785*'lista, wskaźniki'!$F$26</f>
        <v>0</v>
      </c>
      <c r="AZ785" s="20">
        <f t="shared" si="352"/>
        <v>0</v>
      </c>
      <c r="BA785" s="20">
        <f t="shared" si="353"/>
        <v>0</v>
      </c>
      <c r="BB785" s="20">
        <f t="shared" si="354"/>
        <v>0</v>
      </c>
      <c r="BC785" s="20">
        <f t="shared" si="355"/>
        <v>0</v>
      </c>
      <c r="BD785" s="941"/>
      <c r="BE785" s="941"/>
      <c r="BF785" s="941"/>
      <c r="BG785" s="941"/>
      <c r="BH785" s="20"/>
      <c r="BI785" s="941"/>
      <c r="BJ785" s="20"/>
      <c r="BK785" s="941"/>
      <c r="BL785" s="20"/>
      <c r="BM785" s="20"/>
      <c r="BN785" s="20"/>
      <c r="BO785" s="20"/>
      <c r="BP785" s="20"/>
      <c r="BQ785" s="20"/>
      <c r="BR785" s="20"/>
      <c r="BS785" s="1005"/>
      <c r="BT785" s="1005"/>
      <c r="BU785" s="1005"/>
      <c r="BV785" s="1005"/>
      <c r="BW785" s="1005"/>
      <c r="BX785" s="1005"/>
      <c r="BY785" s="1008"/>
      <c r="CA785" s="365" t="b">
        <f t="shared" si="356"/>
        <v>0</v>
      </c>
      <c r="CB785" s="365" t="b">
        <f t="shared" si="357"/>
        <v>0</v>
      </c>
      <c r="CC785" s="365">
        <f t="shared" si="358"/>
        <v>0</v>
      </c>
      <c r="CD785" s="365" t="b">
        <f t="shared" si="359"/>
        <v>0</v>
      </c>
      <c r="CE785" s="365" t="b">
        <f t="shared" si="360"/>
        <v>0</v>
      </c>
      <c r="CF785" s="365" t="b">
        <f t="shared" si="361"/>
        <v>0</v>
      </c>
      <c r="CG785" s="365" t="b">
        <f t="shared" si="362"/>
        <v>0</v>
      </c>
      <c r="CH785" s="365" t="b">
        <f t="shared" si="363"/>
        <v>0</v>
      </c>
      <c r="CI785" s="72" t="b">
        <f t="shared" si="364"/>
        <v>0</v>
      </c>
      <c r="CJ785" s="72" t="b">
        <f t="shared" si="365"/>
        <v>0</v>
      </c>
      <c r="CK785" s="72">
        <f t="shared" si="366"/>
        <v>0</v>
      </c>
      <c r="CL785" s="72">
        <f t="shared" si="367"/>
        <v>0</v>
      </c>
      <c r="CM785" s="72" t="b">
        <f t="shared" si="368"/>
        <v>0</v>
      </c>
      <c r="CN785" s="72" t="b">
        <f t="shared" si="369"/>
        <v>0</v>
      </c>
      <c r="CP785" s="13">
        <f t="shared" si="370"/>
        <v>0</v>
      </c>
      <c r="CQ785" s="13" t="b">
        <f t="shared" si="371"/>
        <v>0</v>
      </c>
      <c r="CR785" s="13" t="b">
        <f t="shared" si="372"/>
        <v>0</v>
      </c>
      <c r="CS785" s="13" t="b">
        <f t="shared" si="378"/>
        <v>0</v>
      </c>
      <c r="CT785" s="13" t="b">
        <f t="shared" si="377"/>
        <v>0</v>
      </c>
      <c r="CU785" s="13" t="b">
        <f t="shared" si="350"/>
        <v>0</v>
      </c>
      <c r="CV785" s="13" t="b">
        <f t="shared" si="373"/>
        <v>0</v>
      </c>
      <c r="CW785" s="13" t="b">
        <f t="shared" si="374"/>
        <v>0</v>
      </c>
      <c r="CX785" s="13" t="b">
        <f t="shared" si="375"/>
        <v>0</v>
      </c>
      <c r="CY785" s="13" t="b">
        <f t="shared" si="376"/>
        <v>0</v>
      </c>
    </row>
    <row r="786" spans="1:103" ht="15" thickBot="1">
      <c r="A786" s="932"/>
      <c r="B786" s="941"/>
      <c r="C786" s="941"/>
      <c r="D786" s="941"/>
      <c r="E786" s="941"/>
      <c r="F786" s="941"/>
      <c r="G786" s="941"/>
      <c r="H786" s="941"/>
      <c r="I786" s="941"/>
      <c r="J786" s="941"/>
      <c r="K786" s="941"/>
      <c r="L786" s="941"/>
      <c r="M786" s="941"/>
      <c r="N786" s="941"/>
      <c r="O786" s="175"/>
      <c r="P786" s="941"/>
      <c r="Q786" s="941"/>
      <c r="R786" s="941"/>
      <c r="S786" s="941"/>
      <c r="T786" s="941"/>
      <c r="U786" s="941"/>
      <c r="V786" s="941"/>
      <c r="W786" s="20"/>
      <c r="X786" s="20"/>
      <c r="Y786" s="20"/>
      <c r="Z786" s="20"/>
      <c r="AA786" s="20" t="s">
        <v>38</v>
      </c>
      <c r="AB786" s="22"/>
      <c r="AC786" s="22"/>
      <c r="AD786" s="20"/>
      <c r="AE786" s="941"/>
      <c r="AF786" s="334">
        <f t="shared" si="351"/>
        <v>0</v>
      </c>
      <c r="AG786" s="272">
        <f>IF(R786="kompletna",Q786*J786*0.0036*'lista, wskaźniki'!$F$13, IF(R786="częściowa",Q786*J786*0.0036*'lista, wskaźniki'!$F$14, IF(R786="brak",Q786*J786*0.0036*'lista, wskaźniki'!$F$15,)))</f>
        <v>0</v>
      </c>
      <c r="AH786" s="334">
        <f>IF(Y786="inne",K786*'lista, wskaźniki'!$E$35,IF(Y786="to samo źródło",0,IF(Y786=0,0)))</f>
        <v>0</v>
      </c>
      <c r="AI786" s="334">
        <f>IF(AA786="gaz z sieci",AC786*'lista, wskaźniki'!$D$21)</f>
        <v>0</v>
      </c>
      <c r="AJ786" s="272">
        <f>IF(AA786="węgiel",AB786*'lista, wskaźniki'!$D$20, IF('Sektor mieszkaniowy'!AA786="drewno",'Sektor mieszkaniowy'!AB786*'lista, wskaźniki'!$D$22,IF('Sektor mieszkaniowy'!AA786="pellet",AB786*'lista, wskaźniki'!$D$23,IF('Sektor mieszkaniowy'!AA786="gaz z sieci",AB786*'lista, wskaźniki'!$D$21,IF('Sektor mieszkaniowy'!AA786="olej opałowy",'Sektor mieszkaniowy'!AB786*'lista, wskaźniki'!$D$24)))))</f>
        <v>0</v>
      </c>
      <c r="AK786" s="1002"/>
      <c r="AL786" s="941"/>
      <c r="AM786" s="20">
        <f>IF(AA786="węgiel",AF786*1/3.6*'lista, wskaźniki'!$F$20,IF(AA786="drewno",AF786*1/3.6*'lista, wskaźniki'!$F$22,IF(AA786="pellet",AF786*1/3.6*'lista, wskaźniki'!$F$23,IF(AA786="gaz z sieci",AF786*1/3.6*'lista, wskaźniki'!$F$21,IF(AA786="olej opałowy",AF786*1/3.6*'lista, wskaźniki'!$F$24,0)))))</f>
        <v>0</v>
      </c>
      <c r="AN786" s="20">
        <f>IF(AA786="węgiel",AF786*'lista, wskaźniki'!$E$42,IF(AA786="drewno",AF786*'lista, wskaźniki'!$G$42,IF(AA786="pellet",AF786*'lista, wskaźniki'!$H$42,IF(AA786="gaz z sieci",AF786*'lista, wskaźniki'!$F$42,IF(AA786="olej opałowy",AF786*'lista, wskaźniki'!$I$42,0)))))</f>
        <v>0</v>
      </c>
      <c r="AO786" s="20">
        <f>IF(AA786="węgiel",AF786*'lista, wskaźniki'!$E$43,IF(AA786="drewno",AF786*'lista, wskaźniki'!$G$43,IF(AA786="pellet",AF786*'lista, wskaźniki'!$H$43,IF(AA786="gaz z sieci",AF786*'lista, wskaźniki'!$F$43,IF(AA786="olej opałowy",AF786*'lista, wskaźniki'!$I$43,0)))))</f>
        <v>0</v>
      </c>
      <c r="AP786" s="20">
        <f>IF(AA786="węgiel",AF786*'lista, wskaźniki'!$E$44,IF(AA786="drewno",AF786*'lista, wskaźniki'!$G$44,IF(AA786="pellet",AF786*'lista, wskaźniki'!$H$44,IF(AA786="gaz z sieci",AF786*'lista, wskaźniki'!$F$44,IF(AA786="olej opałowy",AF786*'lista, wskaźniki'!$I$44,0)))))</f>
        <v>0</v>
      </c>
      <c r="AQ786" s="20" t="b">
        <f>IF(Z786="gaz",AH786*1/3.6*'lista, wskaźniki'!$F$21,IF(Z786="energia elektryczna",AH786*1/3.6*'lista, wskaźniki'!$F$26))</f>
        <v>0</v>
      </c>
      <c r="AR786" s="20" t="b">
        <f>IF(Z786="gaz",AH786*'lista, wskaźniki'!$F$42,IF(Z786="energia elektryczna",AH786*0))</f>
        <v>0</v>
      </c>
      <c r="AS786" s="20" t="b">
        <f>IF(Z786="gaz",AH786*'lista, wskaźniki'!$F$43,IF(Z786="energia elektryczna",AH786*0))</f>
        <v>0</v>
      </c>
      <c r="AT786" s="20" t="b">
        <f>IF(Z786="gaz",AH786*'lista, wskaźniki'!$F$44,IF(Z786="energia elektryczna",AH786*0))</f>
        <v>0</v>
      </c>
      <c r="AU786" s="20">
        <f>AI786*1/3.6*'lista, wskaźniki'!$F$21</f>
        <v>0</v>
      </c>
      <c r="AV786" s="20">
        <f>AI786*'lista, wskaźniki'!$F$42</f>
        <v>0</v>
      </c>
      <c r="AW786" s="20">
        <f>AI786*'lista, wskaźniki'!$F$43</f>
        <v>0</v>
      </c>
      <c r="AX786" s="20">
        <f>AI786*'lista, wskaźniki'!$F$44</f>
        <v>0</v>
      </c>
      <c r="AY786" s="20">
        <f>AK786*'lista, wskaźniki'!$F$26</f>
        <v>0</v>
      </c>
      <c r="AZ786" s="20">
        <f t="shared" si="352"/>
        <v>0</v>
      </c>
      <c r="BA786" s="20">
        <f t="shared" si="353"/>
        <v>0</v>
      </c>
      <c r="BB786" s="20">
        <f t="shared" si="354"/>
        <v>0</v>
      </c>
      <c r="BC786" s="20">
        <f t="shared" si="355"/>
        <v>0</v>
      </c>
      <c r="BD786" s="941"/>
      <c r="BE786" s="941"/>
      <c r="BF786" s="941"/>
      <c r="BG786" s="941"/>
      <c r="BH786" s="20"/>
      <c r="BI786" s="941"/>
      <c r="BJ786" s="20"/>
      <c r="BK786" s="941"/>
      <c r="BL786" s="20"/>
      <c r="BM786" s="20"/>
      <c r="BN786" s="20"/>
      <c r="BO786" s="20"/>
      <c r="BP786" s="20"/>
      <c r="BQ786" s="20"/>
      <c r="BR786" s="20"/>
      <c r="BS786" s="1005"/>
      <c r="BT786" s="1005"/>
      <c r="BU786" s="1005"/>
      <c r="BV786" s="1005"/>
      <c r="BW786" s="1005"/>
      <c r="BX786" s="1005"/>
      <c r="BY786" s="1008"/>
      <c r="CA786" s="365" t="b">
        <f t="shared" si="356"/>
        <v>0</v>
      </c>
      <c r="CB786" s="365" t="b">
        <f t="shared" si="357"/>
        <v>0</v>
      </c>
      <c r="CC786" s="365" t="b">
        <f t="shared" si="358"/>
        <v>0</v>
      </c>
      <c r="CD786" s="365">
        <f t="shared" si="359"/>
        <v>0</v>
      </c>
      <c r="CE786" s="365" t="b">
        <f t="shared" si="360"/>
        <v>0</v>
      </c>
      <c r="CF786" s="365" t="b">
        <f t="shared" si="361"/>
        <v>0</v>
      </c>
      <c r="CG786" s="365" t="b">
        <f t="shared" si="362"/>
        <v>0</v>
      </c>
      <c r="CH786" s="365">
        <f t="shared" si="363"/>
        <v>0</v>
      </c>
      <c r="CI786" s="72" t="b">
        <f t="shared" si="364"/>
        <v>0</v>
      </c>
      <c r="CJ786" s="72" t="b">
        <f t="shared" si="365"/>
        <v>0</v>
      </c>
      <c r="CK786" s="72" t="b">
        <f t="shared" si="366"/>
        <v>0</v>
      </c>
      <c r="CL786" s="72">
        <f t="shared" si="367"/>
        <v>0</v>
      </c>
      <c r="CM786" s="72" t="b">
        <f t="shared" si="368"/>
        <v>0</v>
      </c>
      <c r="CN786" s="72" t="b">
        <f t="shared" si="369"/>
        <v>0</v>
      </c>
      <c r="CP786" s="13">
        <f t="shared" si="370"/>
        <v>0</v>
      </c>
      <c r="CQ786" s="13" t="b">
        <f t="shared" si="371"/>
        <v>0</v>
      </c>
      <c r="CR786" s="13" t="b">
        <f t="shared" si="372"/>
        <v>0</v>
      </c>
      <c r="CS786" s="13" t="b">
        <f t="shared" si="378"/>
        <v>0</v>
      </c>
      <c r="CT786" s="13" t="b">
        <f t="shared" si="377"/>
        <v>0</v>
      </c>
      <c r="CU786" s="13" t="b">
        <f t="shared" si="350"/>
        <v>0</v>
      </c>
      <c r="CV786" s="13" t="b">
        <f t="shared" si="373"/>
        <v>0</v>
      </c>
      <c r="CW786" s="13" t="b">
        <f t="shared" si="374"/>
        <v>0</v>
      </c>
      <c r="CX786" s="13" t="b">
        <f t="shared" si="375"/>
        <v>0</v>
      </c>
      <c r="CY786" s="13" t="b">
        <f t="shared" si="376"/>
        <v>0</v>
      </c>
    </row>
    <row r="787" spans="1:103" ht="15" thickBot="1">
      <c r="A787" s="933"/>
      <c r="B787" s="942"/>
      <c r="C787" s="942"/>
      <c r="D787" s="942"/>
      <c r="E787" s="942"/>
      <c r="F787" s="942"/>
      <c r="G787" s="942"/>
      <c r="H787" s="942"/>
      <c r="I787" s="942"/>
      <c r="J787" s="942"/>
      <c r="K787" s="942"/>
      <c r="L787" s="942"/>
      <c r="M787" s="942"/>
      <c r="N787" s="942"/>
      <c r="O787" s="176"/>
      <c r="P787" s="942"/>
      <c r="Q787" s="942"/>
      <c r="R787" s="942"/>
      <c r="S787" s="942"/>
      <c r="T787" s="942"/>
      <c r="U787" s="942"/>
      <c r="V787" s="942"/>
      <c r="W787" s="21"/>
      <c r="X787" s="21"/>
      <c r="Y787" s="21"/>
      <c r="Z787" s="21"/>
      <c r="AA787" s="21" t="s">
        <v>37</v>
      </c>
      <c r="AB787" s="55"/>
      <c r="AC787" s="55"/>
      <c r="AD787" s="21"/>
      <c r="AE787" s="942"/>
      <c r="AF787" s="334">
        <f t="shared" si="351"/>
        <v>0</v>
      </c>
      <c r="AG787" s="272">
        <f>IF(R787="kompletna",Q787*J787*0.0036*'lista, wskaźniki'!$F$13, IF(R787="częściowa",Q787*J787*0.0036*'lista, wskaźniki'!$F$14, IF(R787="brak",Q787*J787*0.0036*'lista, wskaźniki'!$F$15,)))</f>
        <v>0</v>
      </c>
      <c r="AH787" s="334">
        <f>IF(Y787="inne",K787*'lista, wskaźniki'!$E$35,IF(Y787="to samo źródło",0,IF(Y787=0,0)))</f>
        <v>0</v>
      </c>
      <c r="AI787" s="334" t="b">
        <f>IF(AA787="gaz z sieci",AC787*'lista, wskaźniki'!$D$21)</f>
        <v>0</v>
      </c>
      <c r="AJ787" s="272">
        <f>IF(AA787="węgiel",AB787*'lista, wskaźniki'!$D$20, IF('Sektor mieszkaniowy'!AA787="drewno",'Sektor mieszkaniowy'!AB787*'lista, wskaźniki'!$D$22,IF('Sektor mieszkaniowy'!AA787="pellet",AB787*'lista, wskaźniki'!$D$23,IF('Sektor mieszkaniowy'!AA787="gaz z sieci",AB787*'lista, wskaźniki'!$D$21,IF('Sektor mieszkaniowy'!AA787="olej opałowy",'Sektor mieszkaniowy'!AB787*'lista, wskaźniki'!$D$24)))))</f>
        <v>0</v>
      </c>
      <c r="AK787" s="1003"/>
      <c r="AL787" s="942"/>
      <c r="AM787" s="20">
        <f>IF(AA787="węgiel",AF787*1/3.6*'lista, wskaźniki'!$F$20,IF(AA787="drewno",AF787*1/3.6*'lista, wskaźniki'!$F$22,IF(AA787="pellet",AF787*1/3.6*'lista, wskaźniki'!$F$23,IF(AA787="gaz z sieci",AF787*1/3.6*'lista, wskaźniki'!$F$21,IF(AA787="olej opałowy",AF787*1/3.6*'lista, wskaźniki'!$F$24,0)))))</f>
        <v>0</v>
      </c>
      <c r="AN787" s="20">
        <f>IF(AA787="węgiel",AF787*'lista, wskaźniki'!$E$42,IF(AA787="drewno",AF787*'lista, wskaźniki'!$G$42,IF(AA787="pellet",AF787*'lista, wskaźniki'!$H$42,IF(AA787="gaz z sieci",AF787*'lista, wskaźniki'!$F$42,IF(AA787="olej opałowy",AF787*'lista, wskaźniki'!$I$42,0)))))</f>
        <v>0</v>
      </c>
      <c r="AO787" s="20">
        <f>IF(AA787="węgiel",AF787*'lista, wskaźniki'!$E$43,IF(AA787="drewno",AF787*'lista, wskaźniki'!$G$43,IF(AA787="pellet",AF787*'lista, wskaźniki'!$H$43,IF(AA787="gaz z sieci",AF787*'lista, wskaźniki'!$F$43,IF(AA787="olej opałowy",AF787*'lista, wskaźniki'!$I$43,0)))))</f>
        <v>0</v>
      </c>
      <c r="AP787" s="20">
        <f>IF(AA787="węgiel",AF787*'lista, wskaźniki'!$E$44,IF(AA787="drewno",AF787*'lista, wskaźniki'!$G$44,IF(AA787="pellet",AF787*'lista, wskaźniki'!$H$44,IF(AA787="gaz z sieci",AF787*'lista, wskaźniki'!$F$44,IF(AA787="olej opałowy",AF787*'lista, wskaźniki'!$I$44,0)))))</f>
        <v>0</v>
      </c>
      <c r="AQ787" s="20" t="b">
        <f>IF(Z787="gaz",AH787*1/3.6*'lista, wskaźniki'!$F$21,IF(Z787="energia elektryczna",AH787*1/3.6*'lista, wskaźniki'!$F$26))</f>
        <v>0</v>
      </c>
      <c r="AR787" s="20" t="b">
        <f>IF(Z787="gaz",AH787*'lista, wskaźniki'!$F$42,IF(Z787="energia elektryczna",AH787*0))</f>
        <v>0</v>
      </c>
      <c r="AS787" s="20" t="b">
        <f>IF(Z787="gaz",AH787*'lista, wskaźniki'!$F$43,IF(Z787="energia elektryczna",AH787*0))</f>
        <v>0</v>
      </c>
      <c r="AT787" s="20" t="b">
        <f>IF(Z787="gaz",AH787*'lista, wskaźniki'!$F$44,IF(Z787="energia elektryczna",AH787*0))</f>
        <v>0</v>
      </c>
      <c r="AU787" s="20">
        <f>AI787*1/3.6*'lista, wskaźniki'!$F$21</f>
        <v>0</v>
      </c>
      <c r="AV787" s="20">
        <f>AI787*'lista, wskaźniki'!$F$42</f>
        <v>0</v>
      </c>
      <c r="AW787" s="20">
        <f>AI787*'lista, wskaźniki'!$F$43</f>
        <v>0</v>
      </c>
      <c r="AX787" s="20">
        <f>AI787*'lista, wskaźniki'!$F$44</f>
        <v>0</v>
      </c>
      <c r="AY787" s="20">
        <f>AK787*'lista, wskaźniki'!$F$26</f>
        <v>0</v>
      </c>
      <c r="AZ787" s="20">
        <f t="shared" si="352"/>
        <v>0</v>
      </c>
      <c r="BA787" s="20">
        <f t="shared" si="353"/>
        <v>0</v>
      </c>
      <c r="BB787" s="20">
        <f t="shared" si="354"/>
        <v>0</v>
      </c>
      <c r="BC787" s="20">
        <f t="shared" si="355"/>
        <v>0</v>
      </c>
      <c r="BD787" s="942"/>
      <c r="BE787" s="942"/>
      <c r="BF787" s="942"/>
      <c r="BG787" s="942"/>
      <c r="BH787" s="21"/>
      <c r="BI787" s="942"/>
      <c r="BJ787" s="21"/>
      <c r="BK787" s="942"/>
      <c r="BL787" s="21"/>
      <c r="BM787" s="21"/>
      <c r="BN787" s="21"/>
      <c r="BO787" s="21"/>
      <c r="BP787" s="21"/>
      <c r="BQ787" s="21"/>
      <c r="BR787" s="21"/>
      <c r="BS787" s="1006"/>
      <c r="BT787" s="1006"/>
      <c r="BU787" s="1006"/>
      <c r="BV787" s="1006"/>
      <c r="BW787" s="1006"/>
      <c r="BX787" s="1006"/>
      <c r="BY787" s="1009"/>
      <c r="CA787" s="365" t="b">
        <f t="shared" si="356"/>
        <v>0</v>
      </c>
      <c r="CB787" s="365" t="b">
        <f t="shared" si="357"/>
        <v>0</v>
      </c>
      <c r="CC787" s="365" t="b">
        <f t="shared" si="358"/>
        <v>0</v>
      </c>
      <c r="CD787" s="365" t="b">
        <f t="shared" si="359"/>
        <v>0</v>
      </c>
      <c r="CE787" s="365">
        <f t="shared" si="360"/>
        <v>0</v>
      </c>
      <c r="CF787" s="365" t="b">
        <f t="shared" si="361"/>
        <v>0</v>
      </c>
      <c r="CG787" s="365" t="b">
        <f t="shared" si="362"/>
        <v>0</v>
      </c>
      <c r="CH787" s="365" t="b">
        <f t="shared" si="363"/>
        <v>0</v>
      </c>
      <c r="CI787" s="72" t="b">
        <f t="shared" si="364"/>
        <v>0</v>
      </c>
      <c r="CJ787" s="72" t="b">
        <f t="shared" si="365"/>
        <v>0</v>
      </c>
      <c r="CK787" s="72" t="b">
        <f t="shared" si="366"/>
        <v>0</v>
      </c>
      <c r="CL787" s="72">
        <f t="shared" si="367"/>
        <v>0</v>
      </c>
      <c r="CM787" s="72">
        <f t="shared" si="368"/>
        <v>0</v>
      </c>
      <c r="CN787" s="72" t="b">
        <f t="shared" si="369"/>
        <v>0</v>
      </c>
      <c r="CP787" s="13">
        <f t="shared" si="370"/>
        <v>0</v>
      </c>
      <c r="CQ787" s="13" t="b">
        <f t="shared" si="371"/>
        <v>0</v>
      </c>
      <c r="CR787" s="13" t="b">
        <f t="shared" si="372"/>
        <v>0</v>
      </c>
      <c r="CS787" s="13" t="b">
        <f t="shared" si="378"/>
        <v>0</v>
      </c>
      <c r="CT787" s="13" t="b">
        <f t="shared" si="377"/>
        <v>0</v>
      </c>
      <c r="CU787" s="13" t="b">
        <f t="shared" si="350"/>
        <v>0</v>
      </c>
      <c r="CV787" s="13" t="b">
        <f t="shared" si="373"/>
        <v>0</v>
      </c>
      <c r="CW787" s="13" t="b">
        <f t="shared" si="374"/>
        <v>0</v>
      </c>
      <c r="CX787" s="13" t="b">
        <f t="shared" si="375"/>
        <v>0</v>
      </c>
      <c r="CY787" s="13" t="b">
        <f t="shared" si="376"/>
        <v>0</v>
      </c>
    </row>
    <row r="788" spans="1:103" ht="15" thickBot="1">
      <c r="A788" s="931">
        <v>158</v>
      </c>
      <c r="B788" s="940" t="s">
        <v>239</v>
      </c>
      <c r="C788" s="940"/>
      <c r="D788" s="940" t="s">
        <v>1</v>
      </c>
      <c r="E788" s="940" t="s">
        <v>5</v>
      </c>
      <c r="F788" s="940">
        <v>2</v>
      </c>
      <c r="G788" s="940"/>
      <c r="H788" s="940"/>
      <c r="I788" s="940" t="s">
        <v>10</v>
      </c>
      <c r="J788" s="940">
        <v>40</v>
      </c>
      <c r="K788" s="940">
        <v>1</v>
      </c>
      <c r="L788" s="940" t="s">
        <v>16</v>
      </c>
      <c r="M788" s="940">
        <v>100</v>
      </c>
      <c r="N788" s="940" t="s">
        <v>17</v>
      </c>
      <c r="O788" s="174"/>
      <c r="P788" s="940" t="s">
        <v>17</v>
      </c>
      <c r="Q788" s="940">
        <f>IF(I788="&lt;1966",'lista, wskaźniki'!$G$4,IF(I788="1967-1985",'lista, wskaźniki'!$G$5,IF(I788="1986-1992",'lista, wskaźniki'!$G$6,IF(I788="1993-1996",'lista, wskaźniki'!$G$7,IF(I788="&gt;1997",'lista, wskaźniki'!$G$8,IF(I788=0,'lista, wskaźniki'!$G$4))))))</f>
        <v>290</v>
      </c>
      <c r="R788" s="940" t="s">
        <v>23</v>
      </c>
      <c r="S788" s="940" t="s">
        <v>28</v>
      </c>
      <c r="T788" s="940"/>
      <c r="U788" s="940">
        <v>2014</v>
      </c>
      <c r="V788" s="940"/>
      <c r="W788" s="19" t="s">
        <v>35</v>
      </c>
      <c r="X788" s="19" t="s">
        <v>39</v>
      </c>
      <c r="Y788" s="20" t="s">
        <v>24</v>
      </c>
      <c r="Z788" s="20" t="s">
        <v>40</v>
      </c>
      <c r="AA788" s="19" t="s">
        <v>35</v>
      </c>
      <c r="AB788" s="54"/>
      <c r="AC788" s="54"/>
      <c r="AD788" s="19"/>
      <c r="AE788" s="940"/>
      <c r="AF788" s="334">
        <f>AG788</f>
        <v>33.408000000000001</v>
      </c>
      <c r="AG788" s="272">
        <f>IF(R788="kompletna",Q788*J788*0.0036*'lista, wskaźniki'!$F$13, IF(R788="częściowa",Q788*J788*0.0036*'lista, wskaźniki'!$F$14, IF(R788="brak",Q788*J788*0.0036*'lista, wskaźniki'!$F$15,)))</f>
        <v>33.408000000000001</v>
      </c>
      <c r="AH788" s="334">
        <f>IF(Y788="inne",K788*'lista, wskaźniki'!$E$35,IF(Y788="to samo źródło",0,IF(Y788=0,0)))</f>
        <v>2.1678536250000002</v>
      </c>
      <c r="AI788" s="334" t="b">
        <f>IF(AA788="gaz z sieci",AC788*'lista, wskaźniki'!$D$21)</f>
        <v>0</v>
      </c>
      <c r="AJ788" s="272">
        <f>IF(AA788="węgiel",AB788*'lista, wskaźniki'!$D$20, IF('Sektor mieszkaniowy'!AA788="drewno",'Sektor mieszkaniowy'!AB788*'lista, wskaźniki'!$D$22,IF('Sektor mieszkaniowy'!AA788="pellet",AB788*'lista, wskaźniki'!$D$23,IF('Sektor mieszkaniowy'!AA788="gaz z sieci",AB788*'lista, wskaźniki'!$D$21,IF('Sektor mieszkaniowy'!AA788="olej opałowy",'Sektor mieszkaniowy'!AB788*'lista, wskaźniki'!$D$24)))))</f>
        <v>0</v>
      </c>
      <c r="AK788" s="1001"/>
      <c r="AL788" s="940">
        <v>450</v>
      </c>
      <c r="AM788" s="20">
        <f>IF(AA788="węgiel",AF788*1/3.6*'lista, wskaźniki'!$F$20,IF(AA788="drewno",AF788*1/3.6*'lista, wskaźniki'!$F$22,IF(AA788="pellet",AF788*1/3.6*'lista, wskaźniki'!$F$23,IF(AA788="gaz z sieci",AF788*1/3.6*'lista, wskaźniki'!$F$21,IF(AA788="olej opałowy",AF788*1/3.6*'lista, wskaźniki'!$F$24,0)))))</f>
        <v>3.1647398399999997</v>
      </c>
      <c r="AN788" s="20">
        <f>IF(AA788="węgiel",AF788*'lista, wskaźniki'!$E$42,IF(AA788="drewno",AF788*'lista, wskaźniki'!$G$42,IF(AA788="pellet",AF788*'lista, wskaźniki'!$H$42,IF(AA788="gaz z sieci",AF788*'lista, wskaźniki'!$F$42,IF(AA788="olej opałowy",AF788*'lista, wskaźniki'!$I$42,0)))))</f>
        <v>1.2695040000000001E-2</v>
      </c>
      <c r="AO788" s="20">
        <f>IF(AA788="węgiel",AF788*'lista, wskaźniki'!$E$43,IF(AA788="drewno",AF788*'lista, wskaźniki'!$G$43,IF(AA788="pellet",AF788*'lista, wskaźniki'!$H$43,IF(AA788="gaz z sieci",AF788*'lista, wskaźniki'!$F$43,IF(AA788="olej opałowy",AF788*'lista, wskaźniki'!$I$43,0)))))</f>
        <v>1.2026880000000002E-2</v>
      </c>
      <c r="AP788" s="20">
        <f>IF(AA788="węgiel",AF788*'lista, wskaźniki'!$E$44,IF(AA788="drewno",AF788*'lista, wskaźniki'!$G$44,IF(AA788="pellet",AF788*'lista, wskaźniki'!$H$44,IF(AA788="gaz z sieci",AF788*'lista, wskaźniki'!$F$44,IF(AA788="olej opałowy",AF788*'lista, wskaźniki'!$I$44,0)))))</f>
        <v>9.0201600000000011E-6</v>
      </c>
      <c r="AQ788" s="360">
        <f>IF(Z788="gaz",AH788*1/3.6*'lista, wskaźniki'!$F$21,IF(Z788="energia elektryczna",AH788*1/3.6*'lista, wskaźniki'!$F$26))</f>
        <v>0.53594159062500013</v>
      </c>
      <c r="AR788" s="20">
        <f>IF(Z788="gaz",AH788*'lista, wskaźniki'!$F$42,IF(Z788="energia elektryczna",AH788*0))</f>
        <v>0</v>
      </c>
      <c r="AS788" s="20">
        <f>IF(Z788="gaz",AH788*'lista, wskaźniki'!$F$43,IF(Z788="energia elektryczna",AH788*0))</f>
        <v>0</v>
      </c>
      <c r="AT788" s="20">
        <f>IF(Z788="gaz",AH788*'lista, wskaźniki'!$F$44,IF(Z788="energia elektryczna",AH788*0))</f>
        <v>0</v>
      </c>
      <c r="AU788" s="20">
        <f>AI788*1/3.6*'lista, wskaźniki'!$F$21</f>
        <v>0</v>
      </c>
      <c r="AV788" s="20">
        <f>AI788*'lista, wskaźniki'!$F$42</f>
        <v>0</v>
      </c>
      <c r="AW788" s="20">
        <f>AI788*'lista, wskaźniki'!$F$43</f>
        <v>0</v>
      </c>
      <c r="AX788" s="20">
        <f>AI788*'lista, wskaźniki'!$F$44</f>
        <v>0</v>
      </c>
      <c r="AY788" s="20">
        <f>AK788*'lista, wskaźniki'!$F$26</f>
        <v>0</v>
      </c>
      <c r="AZ788" s="20">
        <f t="shared" si="352"/>
        <v>3.700681430625</v>
      </c>
      <c r="BA788" s="20">
        <f t="shared" si="353"/>
        <v>1.2695040000000001E-2</v>
      </c>
      <c r="BB788" s="20">
        <f t="shared" si="354"/>
        <v>1.2026880000000002E-2</v>
      </c>
      <c r="BC788" s="20">
        <f t="shared" si="355"/>
        <v>9.0201600000000011E-6</v>
      </c>
      <c r="BD788" s="940" t="s">
        <v>17</v>
      </c>
      <c r="BE788" s="940" t="s">
        <v>17</v>
      </c>
      <c r="BF788" s="940" t="s">
        <v>16</v>
      </c>
      <c r="BG788" s="940" t="s">
        <v>17</v>
      </c>
      <c r="BH788" s="19"/>
      <c r="BI788" s="940" t="s">
        <v>17</v>
      </c>
      <c r="BJ788" s="19"/>
      <c r="BK788" s="940" t="s">
        <v>17</v>
      </c>
      <c r="BL788" s="19"/>
      <c r="BM788" s="19"/>
      <c r="BN788" s="19"/>
      <c r="BO788" s="19" t="s">
        <v>17</v>
      </c>
      <c r="BP788" s="19"/>
      <c r="BQ788" s="19"/>
      <c r="BR788" s="19"/>
      <c r="BS788" s="1004"/>
      <c r="BT788" s="1004"/>
      <c r="BU788" s="1004"/>
      <c r="BV788" s="1004"/>
      <c r="BW788" s="1004"/>
      <c r="BX788" s="1004"/>
      <c r="BY788" s="1007"/>
      <c r="CA788" s="365">
        <f t="shared" si="356"/>
        <v>33.408000000000001</v>
      </c>
      <c r="CB788" s="365" t="b">
        <f t="shared" si="357"/>
        <v>0</v>
      </c>
      <c r="CC788" s="365" t="b">
        <f t="shared" si="358"/>
        <v>0</v>
      </c>
      <c r="CD788" s="365" t="b">
        <f t="shared" si="359"/>
        <v>0</v>
      </c>
      <c r="CE788" s="365" t="b">
        <f t="shared" si="360"/>
        <v>0</v>
      </c>
      <c r="CF788" s="365" t="b">
        <f t="shared" si="361"/>
        <v>0</v>
      </c>
      <c r="CG788" s="365">
        <f t="shared" si="362"/>
        <v>2.1678536250000002</v>
      </c>
      <c r="CH788" s="365" t="b">
        <f t="shared" si="363"/>
        <v>0</v>
      </c>
      <c r="CI788" s="72">
        <f t="shared" si="364"/>
        <v>33.408000000000001</v>
      </c>
      <c r="CJ788" s="72" t="b">
        <f t="shared" si="365"/>
        <v>0</v>
      </c>
      <c r="CK788" s="72" t="b">
        <f t="shared" si="366"/>
        <v>0</v>
      </c>
      <c r="CL788" s="72">
        <f t="shared" si="367"/>
        <v>0</v>
      </c>
      <c r="CM788" s="72" t="b">
        <f t="shared" si="368"/>
        <v>0</v>
      </c>
      <c r="CN788" s="72">
        <f t="shared" si="369"/>
        <v>2.1678536250000002</v>
      </c>
      <c r="CP788" s="13">
        <f t="shared" si="370"/>
        <v>40</v>
      </c>
      <c r="CQ788" s="13">
        <f t="shared" si="371"/>
        <v>20</v>
      </c>
      <c r="CR788" s="13" t="b">
        <f t="shared" si="372"/>
        <v>0</v>
      </c>
      <c r="CS788" s="13">
        <f t="shared" si="378"/>
        <v>0</v>
      </c>
      <c r="CT788" s="13" t="b">
        <f t="shared" si="377"/>
        <v>0</v>
      </c>
      <c r="CU788" s="13">
        <f t="shared" si="350"/>
        <v>0</v>
      </c>
      <c r="CV788" s="13" t="b">
        <f t="shared" si="373"/>
        <v>0</v>
      </c>
      <c r="CW788" s="13">
        <f t="shared" si="374"/>
        <v>0</v>
      </c>
      <c r="CX788" s="13" t="b">
        <f t="shared" si="375"/>
        <v>0</v>
      </c>
      <c r="CY788" s="13">
        <f t="shared" si="376"/>
        <v>0</v>
      </c>
    </row>
    <row r="789" spans="1:103" ht="15" thickBot="1">
      <c r="A789" s="932"/>
      <c r="B789" s="941"/>
      <c r="C789" s="941"/>
      <c r="D789" s="941"/>
      <c r="E789" s="941"/>
      <c r="F789" s="941"/>
      <c r="G789" s="941"/>
      <c r="H789" s="941"/>
      <c r="I789" s="941"/>
      <c r="J789" s="941"/>
      <c r="K789" s="941"/>
      <c r="L789" s="941"/>
      <c r="M789" s="941"/>
      <c r="N789" s="941"/>
      <c r="O789" s="175"/>
      <c r="P789" s="941"/>
      <c r="Q789" s="941"/>
      <c r="R789" s="941"/>
      <c r="S789" s="941"/>
      <c r="T789" s="941"/>
      <c r="U789" s="941"/>
      <c r="V789" s="941"/>
      <c r="W789" s="20" t="s">
        <v>36</v>
      </c>
      <c r="X789" s="20"/>
      <c r="Y789" s="20"/>
      <c r="Z789" s="20"/>
      <c r="AA789" s="20" t="s">
        <v>36</v>
      </c>
      <c r="AB789" s="22"/>
      <c r="AC789" s="22"/>
      <c r="AD789" s="20"/>
      <c r="AE789" s="941"/>
      <c r="AF789" s="334">
        <f t="shared" si="351"/>
        <v>0</v>
      </c>
      <c r="AG789" s="272">
        <f>IF(R789="kompletna",Q789*J789*0.0036*'lista, wskaźniki'!$F$13, IF(R789="częściowa",Q789*J789*0.0036*'lista, wskaźniki'!$F$14, IF(R789="brak",Q789*J789*0.0036*'lista, wskaźniki'!$F$15,)))</f>
        <v>0</v>
      </c>
      <c r="AH789" s="334">
        <f>IF(Y789="inne",K789*'lista, wskaźniki'!$E$35,IF(Y789="to samo źródło",0,IF(Y789=0,0)))</f>
        <v>0</v>
      </c>
      <c r="AI789" s="334" t="b">
        <f>IF(AA789="gaz z sieci",AC789*'lista, wskaźniki'!$D$21)</f>
        <v>0</v>
      </c>
      <c r="AJ789" s="272">
        <f>IF(AA789="węgiel",AB789*'lista, wskaźniki'!$D$20, IF('Sektor mieszkaniowy'!AA789="drewno",'Sektor mieszkaniowy'!AB789*'lista, wskaźniki'!$D$22,IF('Sektor mieszkaniowy'!AA789="pellet",AB789*'lista, wskaźniki'!$D$23,IF('Sektor mieszkaniowy'!AA789="gaz z sieci",AB789*'lista, wskaźniki'!$D$21,IF('Sektor mieszkaniowy'!AA789="olej opałowy",'Sektor mieszkaniowy'!AB789*'lista, wskaźniki'!$D$24)))))</f>
        <v>0</v>
      </c>
      <c r="AK789" s="1002"/>
      <c r="AL789" s="941"/>
      <c r="AM789" s="20">
        <f>IF(AA789="węgiel",AF789*1/3.6*'lista, wskaźniki'!$F$20,IF(AA789="drewno",AF789*1/3.6*'lista, wskaźniki'!$F$22,IF(AA789="pellet",AF789*1/3.6*'lista, wskaźniki'!$F$23,IF(AA789="gaz z sieci",AF789*1/3.6*'lista, wskaźniki'!$F$21,IF(AA789="olej opałowy",AF789*1/3.6*'lista, wskaźniki'!$F$24,0)))))</f>
        <v>0</v>
      </c>
      <c r="AN789" s="20">
        <f>IF(AA789="węgiel",AF789*'lista, wskaźniki'!$E$42,IF(AA789="drewno",AF789*'lista, wskaźniki'!$G$42,IF(AA789="pellet",AF789*'lista, wskaźniki'!$H$42,IF(AA789="gaz z sieci",AF789*'lista, wskaźniki'!$F$42,IF(AA789="olej opałowy",AF789*'lista, wskaźniki'!$I$42,0)))))</f>
        <v>0</v>
      </c>
      <c r="AO789" s="20">
        <f>IF(AA789="węgiel",AF789*'lista, wskaźniki'!$E$43,IF(AA789="drewno",AF789*'lista, wskaźniki'!$G$43,IF(AA789="pellet",AF789*'lista, wskaźniki'!$H$43,IF(AA789="gaz z sieci",AF789*'lista, wskaźniki'!$F$43,IF(AA789="olej opałowy",AF789*'lista, wskaźniki'!$I$43,0)))))</f>
        <v>0</v>
      </c>
      <c r="AP789" s="20">
        <f>IF(AA789="węgiel",AF789*'lista, wskaźniki'!$E$44,IF(AA789="drewno",AF789*'lista, wskaźniki'!$G$44,IF(AA789="pellet",AF789*'lista, wskaźniki'!$H$44,IF(AA789="gaz z sieci",AF789*'lista, wskaźniki'!$F$44,IF(AA789="olej opałowy",AF789*'lista, wskaźniki'!$I$44,0)))))</f>
        <v>0</v>
      </c>
      <c r="AQ789" s="20" t="b">
        <f>IF(Z789="gaz",AH789*1/3.6*'lista, wskaźniki'!$F$21,IF(Z789="energia elektryczna",AH789*1/3.6*'lista, wskaźniki'!$F$26))</f>
        <v>0</v>
      </c>
      <c r="AR789" s="20" t="b">
        <f>IF(Z789="gaz",AH789*'lista, wskaźniki'!$F$42,IF(Z789="energia elektryczna",AH789*0))</f>
        <v>0</v>
      </c>
      <c r="AS789" s="20" t="b">
        <f>IF(Z789="gaz",AH789*'lista, wskaźniki'!$F$43,IF(Z789="energia elektryczna",AH789*0))</f>
        <v>0</v>
      </c>
      <c r="AT789" s="20" t="b">
        <f>IF(Z789="gaz",AH789*'lista, wskaźniki'!$F$44,IF(Z789="energia elektryczna",AH789*0))</f>
        <v>0</v>
      </c>
      <c r="AU789" s="20">
        <f>AI789*1/3.6*'lista, wskaźniki'!$F$21</f>
        <v>0</v>
      </c>
      <c r="AV789" s="20">
        <f>AI789*'lista, wskaźniki'!$F$42</f>
        <v>0</v>
      </c>
      <c r="AW789" s="20">
        <f>AI789*'lista, wskaźniki'!$F$43</f>
        <v>0</v>
      </c>
      <c r="AX789" s="20">
        <f>AI789*'lista, wskaźniki'!$F$44</f>
        <v>0</v>
      </c>
      <c r="AY789" s="20">
        <f>AK789*'lista, wskaźniki'!$F$26</f>
        <v>0</v>
      </c>
      <c r="AZ789" s="20">
        <f t="shared" si="352"/>
        <v>0</v>
      </c>
      <c r="BA789" s="20">
        <f t="shared" si="353"/>
        <v>0</v>
      </c>
      <c r="BB789" s="20">
        <f t="shared" si="354"/>
        <v>0</v>
      </c>
      <c r="BC789" s="20">
        <f t="shared" si="355"/>
        <v>0</v>
      </c>
      <c r="BD789" s="941"/>
      <c r="BE789" s="941"/>
      <c r="BF789" s="941"/>
      <c r="BG789" s="941"/>
      <c r="BH789" s="20"/>
      <c r="BI789" s="941"/>
      <c r="BJ789" s="20"/>
      <c r="BK789" s="941"/>
      <c r="BL789" s="20"/>
      <c r="BM789" s="20"/>
      <c r="BN789" s="20"/>
      <c r="BO789" s="20"/>
      <c r="BP789" s="20"/>
      <c r="BQ789" s="20"/>
      <c r="BR789" s="20"/>
      <c r="BS789" s="1005"/>
      <c r="BT789" s="1005"/>
      <c r="BU789" s="1005"/>
      <c r="BV789" s="1005"/>
      <c r="BW789" s="1005"/>
      <c r="BX789" s="1005"/>
      <c r="BY789" s="1008"/>
      <c r="CA789" s="365" t="b">
        <f t="shared" si="356"/>
        <v>0</v>
      </c>
      <c r="CB789" s="365">
        <f t="shared" si="357"/>
        <v>0</v>
      </c>
      <c r="CC789" s="365" t="b">
        <f t="shared" si="358"/>
        <v>0</v>
      </c>
      <c r="CD789" s="365" t="b">
        <f t="shared" si="359"/>
        <v>0</v>
      </c>
      <c r="CE789" s="365" t="b">
        <f t="shared" si="360"/>
        <v>0</v>
      </c>
      <c r="CF789" s="365" t="b">
        <f t="shared" si="361"/>
        <v>0</v>
      </c>
      <c r="CG789" s="365" t="b">
        <f t="shared" si="362"/>
        <v>0</v>
      </c>
      <c r="CH789" s="365" t="b">
        <f t="shared" si="363"/>
        <v>0</v>
      </c>
      <c r="CI789" s="72" t="b">
        <f t="shared" si="364"/>
        <v>0</v>
      </c>
      <c r="CJ789" s="72">
        <f t="shared" si="365"/>
        <v>0</v>
      </c>
      <c r="CK789" s="72" t="b">
        <f t="shared" si="366"/>
        <v>0</v>
      </c>
      <c r="CL789" s="72">
        <f t="shared" si="367"/>
        <v>0</v>
      </c>
      <c r="CM789" s="72" t="b">
        <f t="shared" si="368"/>
        <v>0</v>
      </c>
      <c r="CN789" s="72" t="b">
        <f t="shared" si="369"/>
        <v>0</v>
      </c>
      <c r="CP789" s="13">
        <f t="shared" si="370"/>
        <v>0</v>
      </c>
      <c r="CQ789" s="13" t="b">
        <f t="shared" si="371"/>
        <v>0</v>
      </c>
      <c r="CR789" s="13" t="b">
        <f t="shared" si="372"/>
        <v>0</v>
      </c>
      <c r="CS789" s="13" t="b">
        <f t="shared" si="378"/>
        <v>0</v>
      </c>
      <c r="CT789" s="13" t="b">
        <f t="shared" si="377"/>
        <v>0</v>
      </c>
      <c r="CU789" s="13" t="b">
        <f t="shared" si="350"/>
        <v>0</v>
      </c>
      <c r="CV789" s="13" t="b">
        <f t="shared" si="373"/>
        <v>0</v>
      </c>
      <c r="CW789" s="13" t="b">
        <f t="shared" si="374"/>
        <v>0</v>
      </c>
      <c r="CX789" s="13" t="b">
        <f t="shared" si="375"/>
        <v>0</v>
      </c>
      <c r="CY789" s="13" t="b">
        <f t="shared" si="376"/>
        <v>0</v>
      </c>
    </row>
    <row r="790" spans="1:103" ht="15" thickBot="1">
      <c r="A790" s="932"/>
      <c r="B790" s="941"/>
      <c r="C790" s="941"/>
      <c r="D790" s="941"/>
      <c r="E790" s="941"/>
      <c r="F790" s="941"/>
      <c r="G790" s="941"/>
      <c r="H790" s="941"/>
      <c r="I790" s="941"/>
      <c r="J790" s="941"/>
      <c r="K790" s="941"/>
      <c r="L790" s="941"/>
      <c r="M790" s="941"/>
      <c r="N790" s="941"/>
      <c r="O790" s="175"/>
      <c r="P790" s="941"/>
      <c r="Q790" s="941"/>
      <c r="R790" s="941"/>
      <c r="S790" s="941"/>
      <c r="T790" s="941"/>
      <c r="U790" s="941"/>
      <c r="V790" s="941"/>
      <c r="W790" s="20"/>
      <c r="X790" s="20"/>
      <c r="Y790" s="20"/>
      <c r="Z790" s="20"/>
      <c r="AA790" s="20" t="s">
        <v>50</v>
      </c>
      <c r="AB790" s="22"/>
      <c r="AC790" s="22"/>
      <c r="AD790" s="20"/>
      <c r="AE790" s="941"/>
      <c r="AF790" s="334">
        <f t="shared" si="351"/>
        <v>0</v>
      </c>
      <c r="AG790" s="272">
        <f>IF(R790="kompletna",Q790*J790*0.0036*'lista, wskaźniki'!$F$13, IF(R790="częściowa",Q790*J790*0.0036*'lista, wskaźniki'!$F$14, IF(R790="brak",Q790*J790*0.0036*'lista, wskaźniki'!$F$15,)))</f>
        <v>0</v>
      </c>
      <c r="AH790" s="334">
        <f>IF(Y790="inne",K790*'lista, wskaźniki'!$E$35,IF(Y790="to samo źródło",0,IF(Y790=0,0)))</f>
        <v>0</v>
      </c>
      <c r="AI790" s="334" t="b">
        <f>IF(AA790="gaz z sieci",AC790*'lista, wskaźniki'!$D$21)</f>
        <v>0</v>
      </c>
      <c r="AJ790" s="272">
        <f>IF(AA790="węgiel",AB790*'lista, wskaźniki'!$D$20, IF('Sektor mieszkaniowy'!AA790="drewno",'Sektor mieszkaniowy'!AB790*'lista, wskaźniki'!$D$22,IF('Sektor mieszkaniowy'!AA790="pellet",AB790*'lista, wskaźniki'!$D$23,IF('Sektor mieszkaniowy'!AA790="gaz z sieci",AB790*'lista, wskaźniki'!$D$21,IF('Sektor mieszkaniowy'!AA790="olej opałowy",'Sektor mieszkaniowy'!AB790*'lista, wskaźniki'!$D$24)))))</f>
        <v>0</v>
      </c>
      <c r="AK790" s="1002"/>
      <c r="AL790" s="941"/>
      <c r="AM790" s="20">
        <f>IF(AA790="węgiel",AF790*1/3.6*'lista, wskaźniki'!$F$20,IF(AA790="drewno",AF790*1/3.6*'lista, wskaźniki'!$F$22,IF(AA790="pellet",AF790*1/3.6*'lista, wskaźniki'!$F$23,IF(AA790="gaz z sieci",AF790*1/3.6*'lista, wskaźniki'!$F$21,IF(AA790="olej opałowy",AF790*1/3.6*'lista, wskaźniki'!$F$24,0)))))</f>
        <v>0</v>
      </c>
      <c r="AN790" s="20">
        <f>IF(AA790="węgiel",AF790*'lista, wskaźniki'!$E$42,IF(AA790="drewno",AF790*'lista, wskaźniki'!$G$42,IF(AA790="pellet",AF790*'lista, wskaźniki'!$H$42,IF(AA790="gaz z sieci",AF790*'lista, wskaźniki'!$F$42,IF(AA790="olej opałowy",AF790*'lista, wskaźniki'!$I$42,0)))))</f>
        <v>0</v>
      </c>
      <c r="AO790" s="20">
        <f>IF(AA790="węgiel",AF790*'lista, wskaźniki'!$E$43,IF(AA790="drewno",AF790*'lista, wskaźniki'!$G$43,IF(AA790="pellet",AF790*'lista, wskaźniki'!$H$43,IF(AA790="gaz z sieci",AF790*'lista, wskaźniki'!$F$43,IF(AA790="olej opałowy",AF790*'lista, wskaźniki'!$I$43,0)))))</f>
        <v>0</v>
      </c>
      <c r="AP790" s="20">
        <f>IF(AA790="węgiel",AF790*'lista, wskaźniki'!$E$44,IF(AA790="drewno",AF790*'lista, wskaźniki'!$G$44,IF(AA790="pellet",AF790*'lista, wskaźniki'!$H$44,IF(AA790="gaz z sieci",AF790*'lista, wskaźniki'!$F$44,IF(AA790="olej opałowy",AF790*'lista, wskaźniki'!$I$44,0)))))</f>
        <v>0</v>
      </c>
      <c r="AQ790" s="20" t="b">
        <f>IF(Z790="gaz",AH790*1/3.6*'lista, wskaźniki'!$F$21,IF(Z790="energia elektryczna",AH790*1/3.6*'lista, wskaźniki'!$F$26))</f>
        <v>0</v>
      </c>
      <c r="AR790" s="20" t="b">
        <f>IF(Z790="gaz",AH790*'lista, wskaźniki'!$F$42,IF(Z790="energia elektryczna",AH790*0))</f>
        <v>0</v>
      </c>
      <c r="AS790" s="20" t="b">
        <f>IF(Z790="gaz",AH790*'lista, wskaźniki'!$F$43,IF(Z790="energia elektryczna",AH790*0))</f>
        <v>0</v>
      </c>
      <c r="AT790" s="20" t="b">
        <f>IF(Z790="gaz",AH790*'lista, wskaźniki'!$F$44,IF(Z790="energia elektryczna",AH790*0))</f>
        <v>0</v>
      </c>
      <c r="AU790" s="20">
        <f>AI790*1/3.6*'lista, wskaźniki'!$F$21</f>
        <v>0</v>
      </c>
      <c r="AV790" s="20">
        <f>AI790*'lista, wskaźniki'!$F$42</f>
        <v>0</v>
      </c>
      <c r="AW790" s="20">
        <f>AI790*'lista, wskaźniki'!$F$43</f>
        <v>0</v>
      </c>
      <c r="AX790" s="20">
        <f>AI790*'lista, wskaźniki'!$F$44</f>
        <v>0</v>
      </c>
      <c r="AY790" s="20">
        <f>AK790*'lista, wskaźniki'!$F$26</f>
        <v>0</v>
      </c>
      <c r="AZ790" s="20">
        <f t="shared" si="352"/>
        <v>0</v>
      </c>
      <c r="BA790" s="20">
        <f t="shared" si="353"/>
        <v>0</v>
      </c>
      <c r="BB790" s="20">
        <f t="shared" si="354"/>
        <v>0</v>
      </c>
      <c r="BC790" s="20">
        <f t="shared" si="355"/>
        <v>0</v>
      </c>
      <c r="BD790" s="941"/>
      <c r="BE790" s="941"/>
      <c r="BF790" s="941"/>
      <c r="BG790" s="941"/>
      <c r="BH790" s="20"/>
      <c r="BI790" s="941"/>
      <c r="BJ790" s="20"/>
      <c r="BK790" s="941"/>
      <c r="BL790" s="20"/>
      <c r="BM790" s="20"/>
      <c r="BN790" s="20"/>
      <c r="BO790" s="20"/>
      <c r="BP790" s="20"/>
      <c r="BQ790" s="20"/>
      <c r="BR790" s="20"/>
      <c r="BS790" s="1005"/>
      <c r="BT790" s="1005"/>
      <c r="BU790" s="1005"/>
      <c r="BV790" s="1005"/>
      <c r="BW790" s="1005"/>
      <c r="BX790" s="1005"/>
      <c r="BY790" s="1008"/>
      <c r="CA790" s="365" t="b">
        <f t="shared" si="356"/>
        <v>0</v>
      </c>
      <c r="CB790" s="365" t="b">
        <f t="shared" si="357"/>
        <v>0</v>
      </c>
      <c r="CC790" s="365">
        <f t="shared" si="358"/>
        <v>0</v>
      </c>
      <c r="CD790" s="365" t="b">
        <f t="shared" si="359"/>
        <v>0</v>
      </c>
      <c r="CE790" s="365" t="b">
        <f t="shared" si="360"/>
        <v>0</v>
      </c>
      <c r="CF790" s="365" t="b">
        <f t="shared" si="361"/>
        <v>0</v>
      </c>
      <c r="CG790" s="365" t="b">
        <f t="shared" si="362"/>
        <v>0</v>
      </c>
      <c r="CH790" s="365" t="b">
        <f t="shared" si="363"/>
        <v>0</v>
      </c>
      <c r="CI790" s="72" t="b">
        <f t="shared" si="364"/>
        <v>0</v>
      </c>
      <c r="CJ790" s="72" t="b">
        <f t="shared" si="365"/>
        <v>0</v>
      </c>
      <c r="CK790" s="72">
        <f t="shared" si="366"/>
        <v>0</v>
      </c>
      <c r="CL790" s="72">
        <f t="shared" si="367"/>
        <v>0</v>
      </c>
      <c r="CM790" s="72" t="b">
        <f t="shared" si="368"/>
        <v>0</v>
      </c>
      <c r="CN790" s="72" t="b">
        <f t="shared" si="369"/>
        <v>0</v>
      </c>
      <c r="CP790" s="13">
        <f t="shared" si="370"/>
        <v>0</v>
      </c>
      <c r="CQ790" s="13" t="b">
        <f t="shared" si="371"/>
        <v>0</v>
      </c>
      <c r="CR790" s="13" t="b">
        <f t="shared" si="372"/>
        <v>0</v>
      </c>
      <c r="CS790" s="13" t="b">
        <f t="shared" si="378"/>
        <v>0</v>
      </c>
      <c r="CT790" s="13" t="b">
        <f t="shared" si="377"/>
        <v>0</v>
      </c>
      <c r="CU790" s="13" t="b">
        <f t="shared" si="350"/>
        <v>0</v>
      </c>
      <c r="CV790" s="13" t="b">
        <f t="shared" si="373"/>
        <v>0</v>
      </c>
      <c r="CW790" s="13" t="b">
        <f t="shared" si="374"/>
        <v>0</v>
      </c>
      <c r="CX790" s="13" t="b">
        <f t="shared" si="375"/>
        <v>0</v>
      </c>
      <c r="CY790" s="13" t="b">
        <f t="shared" si="376"/>
        <v>0</v>
      </c>
    </row>
    <row r="791" spans="1:103" ht="15" thickBot="1">
      <c r="A791" s="932"/>
      <c r="B791" s="941"/>
      <c r="C791" s="941"/>
      <c r="D791" s="941"/>
      <c r="E791" s="941"/>
      <c r="F791" s="941"/>
      <c r="G791" s="941"/>
      <c r="H791" s="941"/>
      <c r="I791" s="941"/>
      <c r="J791" s="941"/>
      <c r="K791" s="941"/>
      <c r="L791" s="941"/>
      <c r="M791" s="941"/>
      <c r="N791" s="941"/>
      <c r="O791" s="175"/>
      <c r="P791" s="941"/>
      <c r="Q791" s="941"/>
      <c r="R791" s="941"/>
      <c r="S791" s="941"/>
      <c r="T791" s="941"/>
      <c r="U791" s="941"/>
      <c r="V791" s="941"/>
      <c r="W791" s="20"/>
      <c r="X791" s="20"/>
      <c r="Y791" s="20"/>
      <c r="Z791" s="20"/>
      <c r="AA791" s="20" t="s">
        <v>38</v>
      </c>
      <c r="AB791" s="22"/>
      <c r="AC791" s="22"/>
      <c r="AD791" s="20"/>
      <c r="AE791" s="941"/>
      <c r="AF791" s="334">
        <f t="shared" si="351"/>
        <v>0</v>
      </c>
      <c r="AG791" s="272">
        <f>IF(R791="kompletna",Q791*J791*0.0036*'lista, wskaźniki'!$F$13, IF(R791="częściowa",Q791*J791*0.0036*'lista, wskaźniki'!$F$14, IF(R791="brak",Q791*J791*0.0036*'lista, wskaźniki'!$F$15,)))</f>
        <v>0</v>
      </c>
      <c r="AH791" s="334">
        <f>IF(Y791="inne",K791*'lista, wskaźniki'!$E$35,IF(Y791="to samo źródło",0,IF(Y791=0,0)))</f>
        <v>0</v>
      </c>
      <c r="AI791" s="334">
        <f>IF(AA791="gaz z sieci",AC791*'lista, wskaźniki'!$D$21)</f>
        <v>0</v>
      </c>
      <c r="AJ791" s="272">
        <f>IF(AA791="węgiel",AB791*'lista, wskaźniki'!$D$20, IF('Sektor mieszkaniowy'!AA791="drewno",'Sektor mieszkaniowy'!AB791*'lista, wskaźniki'!$D$22,IF('Sektor mieszkaniowy'!AA791="pellet",AB791*'lista, wskaźniki'!$D$23,IF('Sektor mieszkaniowy'!AA791="gaz z sieci",AB791*'lista, wskaźniki'!$D$21,IF('Sektor mieszkaniowy'!AA791="olej opałowy",'Sektor mieszkaniowy'!AB791*'lista, wskaźniki'!$D$24)))))</f>
        <v>0</v>
      </c>
      <c r="AK791" s="1002"/>
      <c r="AL791" s="941"/>
      <c r="AM791" s="20">
        <f>IF(AA791="węgiel",AF791*1/3.6*'lista, wskaźniki'!$F$20,IF(AA791="drewno",AF791*1/3.6*'lista, wskaźniki'!$F$22,IF(AA791="pellet",AF791*1/3.6*'lista, wskaźniki'!$F$23,IF(AA791="gaz z sieci",AF791*1/3.6*'lista, wskaźniki'!$F$21,IF(AA791="olej opałowy",AF791*1/3.6*'lista, wskaźniki'!$F$24,0)))))</f>
        <v>0</v>
      </c>
      <c r="AN791" s="20">
        <f>IF(AA791="węgiel",AF791*'lista, wskaźniki'!$E$42,IF(AA791="drewno",AF791*'lista, wskaźniki'!$G$42,IF(AA791="pellet",AF791*'lista, wskaźniki'!$H$42,IF(AA791="gaz z sieci",AF791*'lista, wskaźniki'!$F$42,IF(AA791="olej opałowy",AF791*'lista, wskaźniki'!$I$42,0)))))</f>
        <v>0</v>
      </c>
      <c r="AO791" s="20">
        <f>IF(AA791="węgiel",AF791*'lista, wskaźniki'!$E$43,IF(AA791="drewno",AF791*'lista, wskaźniki'!$G$43,IF(AA791="pellet",AF791*'lista, wskaźniki'!$H$43,IF(AA791="gaz z sieci",AF791*'lista, wskaźniki'!$F$43,IF(AA791="olej opałowy",AF791*'lista, wskaźniki'!$I$43,0)))))</f>
        <v>0</v>
      </c>
      <c r="AP791" s="20">
        <f>IF(AA791="węgiel",AF791*'lista, wskaźniki'!$E$44,IF(AA791="drewno",AF791*'lista, wskaźniki'!$G$44,IF(AA791="pellet",AF791*'lista, wskaźniki'!$H$44,IF(AA791="gaz z sieci",AF791*'lista, wskaźniki'!$F$44,IF(AA791="olej opałowy",AF791*'lista, wskaźniki'!$I$44,0)))))</f>
        <v>0</v>
      </c>
      <c r="AQ791" s="20" t="b">
        <f>IF(Z791="gaz",AH791*1/3.6*'lista, wskaźniki'!$F$21,IF(Z791="energia elektryczna",AH791*1/3.6*'lista, wskaźniki'!$F$26))</f>
        <v>0</v>
      </c>
      <c r="AR791" s="20" t="b">
        <f>IF(Z791="gaz",AH791*'lista, wskaźniki'!$F$42,IF(Z791="energia elektryczna",AH791*0))</f>
        <v>0</v>
      </c>
      <c r="AS791" s="20" t="b">
        <f>IF(Z791="gaz",AH791*'lista, wskaźniki'!$F$43,IF(Z791="energia elektryczna",AH791*0))</f>
        <v>0</v>
      </c>
      <c r="AT791" s="20" t="b">
        <f>IF(Z791="gaz",AH791*'lista, wskaźniki'!$F$44,IF(Z791="energia elektryczna",AH791*0))</f>
        <v>0</v>
      </c>
      <c r="AU791" s="20">
        <f>AI791*1/3.6*'lista, wskaźniki'!$F$21</f>
        <v>0</v>
      </c>
      <c r="AV791" s="20">
        <f>AI791*'lista, wskaźniki'!$F$42</f>
        <v>0</v>
      </c>
      <c r="AW791" s="20">
        <f>AI791*'lista, wskaźniki'!$F$43</f>
        <v>0</v>
      </c>
      <c r="AX791" s="20">
        <f>AI791*'lista, wskaźniki'!$F$44</f>
        <v>0</v>
      </c>
      <c r="AY791" s="20">
        <f>AK791*'lista, wskaźniki'!$F$26</f>
        <v>0</v>
      </c>
      <c r="AZ791" s="20">
        <f t="shared" si="352"/>
        <v>0</v>
      </c>
      <c r="BA791" s="20">
        <f t="shared" si="353"/>
        <v>0</v>
      </c>
      <c r="BB791" s="20">
        <f t="shared" si="354"/>
        <v>0</v>
      </c>
      <c r="BC791" s="20">
        <f t="shared" si="355"/>
        <v>0</v>
      </c>
      <c r="BD791" s="941"/>
      <c r="BE791" s="941"/>
      <c r="BF791" s="941"/>
      <c r="BG791" s="941"/>
      <c r="BH791" s="20"/>
      <c r="BI791" s="941"/>
      <c r="BJ791" s="20"/>
      <c r="BK791" s="941"/>
      <c r="BL791" s="20"/>
      <c r="BM791" s="20"/>
      <c r="BN791" s="20"/>
      <c r="BO791" s="20"/>
      <c r="BP791" s="20"/>
      <c r="BQ791" s="20"/>
      <c r="BR791" s="20"/>
      <c r="BS791" s="1005"/>
      <c r="BT791" s="1005"/>
      <c r="BU791" s="1005"/>
      <c r="BV791" s="1005"/>
      <c r="BW791" s="1005"/>
      <c r="BX791" s="1005"/>
      <c r="BY791" s="1008"/>
      <c r="CA791" s="365" t="b">
        <f t="shared" si="356"/>
        <v>0</v>
      </c>
      <c r="CB791" s="365" t="b">
        <f t="shared" si="357"/>
        <v>0</v>
      </c>
      <c r="CC791" s="365" t="b">
        <f t="shared" si="358"/>
        <v>0</v>
      </c>
      <c r="CD791" s="365">
        <f t="shared" si="359"/>
        <v>0</v>
      </c>
      <c r="CE791" s="365" t="b">
        <f t="shared" si="360"/>
        <v>0</v>
      </c>
      <c r="CF791" s="365" t="b">
        <f t="shared" si="361"/>
        <v>0</v>
      </c>
      <c r="CG791" s="365" t="b">
        <f t="shared" si="362"/>
        <v>0</v>
      </c>
      <c r="CH791" s="365">
        <f t="shared" si="363"/>
        <v>0</v>
      </c>
      <c r="CI791" s="72" t="b">
        <f t="shared" si="364"/>
        <v>0</v>
      </c>
      <c r="CJ791" s="72" t="b">
        <f t="shared" si="365"/>
        <v>0</v>
      </c>
      <c r="CK791" s="72" t="b">
        <f t="shared" si="366"/>
        <v>0</v>
      </c>
      <c r="CL791" s="72">
        <f t="shared" si="367"/>
        <v>0</v>
      </c>
      <c r="CM791" s="72" t="b">
        <f t="shared" si="368"/>
        <v>0</v>
      </c>
      <c r="CN791" s="72" t="b">
        <f t="shared" si="369"/>
        <v>0</v>
      </c>
      <c r="CP791" s="13">
        <f t="shared" si="370"/>
        <v>0</v>
      </c>
      <c r="CQ791" s="13" t="b">
        <f t="shared" si="371"/>
        <v>0</v>
      </c>
      <c r="CR791" s="13" t="b">
        <f t="shared" si="372"/>
        <v>0</v>
      </c>
      <c r="CS791" s="13" t="b">
        <f t="shared" si="378"/>
        <v>0</v>
      </c>
      <c r="CT791" s="13" t="b">
        <f t="shared" si="377"/>
        <v>0</v>
      </c>
      <c r="CU791" s="13" t="b">
        <f t="shared" si="350"/>
        <v>0</v>
      </c>
      <c r="CV791" s="13" t="b">
        <f t="shared" si="373"/>
        <v>0</v>
      </c>
      <c r="CW791" s="13" t="b">
        <f t="shared" si="374"/>
        <v>0</v>
      </c>
      <c r="CX791" s="13" t="b">
        <f t="shared" si="375"/>
        <v>0</v>
      </c>
      <c r="CY791" s="13" t="b">
        <f t="shared" si="376"/>
        <v>0</v>
      </c>
    </row>
    <row r="792" spans="1:103" ht="15" thickBot="1">
      <c r="A792" s="933"/>
      <c r="B792" s="942"/>
      <c r="C792" s="942"/>
      <c r="D792" s="942"/>
      <c r="E792" s="942"/>
      <c r="F792" s="942"/>
      <c r="G792" s="942"/>
      <c r="H792" s="942"/>
      <c r="I792" s="942"/>
      <c r="J792" s="942"/>
      <c r="K792" s="942"/>
      <c r="L792" s="942"/>
      <c r="M792" s="942"/>
      <c r="N792" s="942"/>
      <c r="O792" s="176"/>
      <c r="P792" s="942"/>
      <c r="Q792" s="942"/>
      <c r="R792" s="942"/>
      <c r="S792" s="942"/>
      <c r="T792" s="942"/>
      <c r="U792" s="942"/>
      <c r="V792" s="942"/>
      <c r="W792" s="21"/>
      <c r="X792" s="21"/>
      <c r="Y792" s="21"/>
      <c r="Z792" s="21"/>
      <c r="AA792" s="21" t="s">
        <v>37</v>
      </c>
      <c r="AB792" s="55"/>
      <c r="AC792" s="55"/>
      <c r="AD792" s="21"/>
      <c r="AE792" s="942"/>
      <c r="AF792" s="334">
        <f t="shared" si="351"/>
        <v>0</v>
      </c>
      <c r="AG792" s="272">
        <f>IF(R792="kompletna",Q792*J792*0.0036*'lista, wskaźniki'!$F$13, IF(R792="częściowa",Q792*J792*0.0036*'lista, wskaźniki'!$F$14, IF(R792="brak",Q792*J792*0.0036*'lista, wskaźniki'!$F$15,)))</f>
        <v>0</v>
      </c>
      <c r="AH792" s="334">
        <f>IF(Y792="inne",K792*'lista, wskaźniki'!$E$35,IF(Y792="to samo źródło",0,IF(Y792=0,0)))</f>
        <v>0</v>
      </c>
      <c r="AI792" s="334" t="b">
        <f>IF(AA792="gaz z sieci",AC792*'lista, wskaźniki'!$D$21)</f>
        <v>0</v>
      </c>
      <c r="AJ792" s="272">
        <f>IF(AA792="węgiel",AB792*'lista, wskaźniki'!$D$20, IF('Sektor mieszkaniowy'!AA792="drewno",'Sektor mieszkaniowy'!AB792*'lista, wskaźniki'!$D$22,IF('Sektor mieszkaniowy'!AA792="pellet",AB792*'lista, wskaźniki'!$D$23,IF('Sektor mieszkaniowy'!AA792="gaz z sieci",AB792*'lista, wskaźniki'!$D$21,IF('Sektor mieszkaniowy'!AA792="olej opałowy",'Sektor mieszkaniowy'!AB792*'lista, wskaźniki'!$D$24)))))</f>
        <v>0</v>
      </c>
      <c r="AK792" s="1003"/>
      <c r="AL792" s="942"/>
      <c r="AM792" s="20">
        <f>IF(AA792="węgiel",AF792*1/3.6*'lista, wskaźniki'!$F$20,IF(AA792="drewno",AF792*1/3.6*'lista, wskaźniki'!$F$22,IF(AA792="pellet",AF792*1/3.6*'lista, wskaźniki'!$F$23,IF(AA792="gaz z sieci",AF792*1/3.6*'lista, wskaźniki'!$F$21,IF(AA792="olej opałowy",AF792*1/3.6*'lista, wskaźniki'!$F$24,0)))))</f>
        <v>0</v>
      </c>
      <c r="AN792" s="20">
        <f>IF(AA792="węgiel",AF792*'lista, wskaźniki'!$E$42,IF(AA792="drewno",AF792*'lista, wskaźniki'!$G$42,IF(AA792="pellet",AF792*'lista, wskaźniki'!$H$42,IF(AA792="gaz z sieci",AF792*'lista, wskaźniki'!$F$42,IF(AA792="olej opałowy",AF792*'lista, wskaźniki'!$I$42,0)))))</f>
        <v>0</v>
      </c>
      <c r="AO792" s="20">
        <f>IF(AA792="węgiel",AF792*'lista, wskaźniki'!$E$43,IF(AA792="drewno",AF792*'lista, wskaźniki'!$G$43,IF(AA792="pellet",AF792*'lista, wskaźniki'!$H$43,IF(AA792="gaz z sieci",AF792*'lista, wskaźniki'!$F$43,IF(AA792="olej opałowy",AF792*'lista, wskaźniki'!$I$43,0)))))</f>
        <v>0</v>
      </c>
      <c r="AP792" s="20">
        <f>IF(AA792="węgiel",AF792*'lista, wskaźniki'!$E$44,IF(AA792="drewno",AF792*'lista, wskaźniki'!$G$44,IF(AA792="pellet",AF792*'lista, wskaźniki'!$H$44,IF(AA792="gaz z sieci",AF792*'lista, wskaźniki'!$F$44,IF(AA792="olej opałowy",AF792*'lista, wskaźniki'!$I$44,0)))))</f>
        <v>0</v>
      </c>
      <c r="AQ792" s="20" t="b">
        <f>IF(Z792="gaz",AH792*1/3.6*'lista, wskaźniki'!$F$21,IF(Z792="energia elektryczna",AH792*1/3.6*'lista, wskaźniki'!$F$26))</f>
        <v>0</v>
      </c>
      <c r="AR792" s="20" t="b">
        <f>IF(Z792="gaz",AH792*'lista, wskaźniki'!$F$42,IF(Z792="energia elektryczna",AH792*0))</f>
        <v>0</v>
      </c>
      <c r="AS792" s="20" t="b">
        <f>IF(Z792="gaz",AH792*'lista, wskaźniki'!$F$43,IF(Z792="energia elektryczna",AH792*0))</f>
        <v>0</v>
      </c>
      <c r="AT792" s="20" t="b">
        <f>IF(Z792="gaz",AH792*'lista, wskaźniki'!$F$44,IF(Z792="energia elektryczna",AH792*0))</f>
        <v>0</v>
      </c>
      <c r="AU792" s="20">
        <f>AI792*1/3.6*'lista, wskaźniki'!$F$21</f>
        <v>0</v>
      </c>
      <c r="AV792" s="20">
        <f>AI792*'lista, wskaźniki'!$F$42</f>
        <v>0</v>
      </c>
      <c r="AW792" s="20">
        <f>AI792*'lista, wskaźniki'!$F$43</f>
        <v>0</v>
      </c>
      <c r="AX792" s="20">
        <f>AI792*'lista, wskaźniki'!$F$44</f>
        <v>0</v>
      </c>
      <c r="AY792" s="20">
        <f>AK792*'lista, wskaźniki'!$F$26</f>
        <v>0</v>
      </c>
      <c r="AZ792" s="20">
        <f t="shared" si="352"/>
        <v>0</v>
      </c>
      <c r="BA792" s="20">
        <f t="shared" si="353"/>
        <v>0</v>
      </c>
      <c r="BB792" s="20">
        <f t="shared" si="354"/>
        <v>0</v>
      </c>
      <c r="BC792" s="20">
        <f t="shared" si="355"/>
        <v>0</v>
      </c>
      <c r="BD792" s="942"/>
      <c r="BE792" s="942"/>
      <c r="BF792" s="942"/>
      <c r="BG792" s="942"/>
      <c r="BH792" s="21"/>
      <c r="BI792" s="942"/>
      <c r="BJ792" s="21"/>
      <c r="BK792" s="942"/>
      <c r="BL792" s="21"/>
      <c r="BM792" s="21"/>
      <c r="BN792" s="21"/>
      <c r="BO792" s="21"/>
      <c r="BP792" s="21"/>
      <c r="BQ792" s="21"/>
      <c r="BR792" s="21"/>
      <c r="BS792" s="1006"/>
      <c r="BT792" s="1006"/>
      <c r="BU792" s="1006"/>
      <c r="BV792" s="1006"/>
      <c r="BW792" s="1006"/>
      <c r="BX792" s="1006"/>
      <c r="BY792" s="1009"/>
      <c r="CA792" s="365" t="b">
        <f t="shared" si="356"/>
        <v>0</v>
      </c>
      <c r="CB792" s="365" t="b">
        <f t="shared" si="357"/>
        <v>0</v>
      </c>
      <c r="CC792" s="365" t="b">
        <f t="shared" si="358"/>
        <v>0</v>
      </c>
      <c r="CD792" s="365" t="b">
        <f t="shared" si="359"/>
        <v>0</v>
      </c>
      <c r="CE792" s="365">
        <f t="shared" si="360"/>
        <v>0</v>
      </c>
      <c r="CF792" s="365" t="b">
        <f t="shared" si="361"/>
        <v>0</v>
      </c>
      <c r="CG792" s="365" t="b">
        <f t="shared" si="362"/>
        <v>0</v>
      </c>
      <c r="CH792" s="365" t="b">
        <f t="shared" si="363"/>
        <v>0</v>
      </c>
      <c r="CI792" s="72" t="b">
        <f t="shared" si="364"/>
        <v>0</v>
      </c>
      <c r="CJ792" s="72" t="b">
        <f t="shared" si="365"/>
        <v>0</v>
      </c>
      <c r="CK792" s="72" t="b">
        <f t="shared" si="366"/>
        <v>0</v>
      </c>
      <c r="CL792" s="72">
        <f t="shared" si="367"/>
        <v>0</v>
      </c>
      <c r="CM792" s="72">
        <f t="shared" si="368"/>
        <v>0</v>
      </c>
      <c r="CN792" s="72" t="b">
        <f t="shared" si="369"/>
        <v>0</v>
      </c>
      <c r="CP792" s="13">
        <f t="shared" si="370"/>
        <v>0</v>
      </c>
      <c r="CQ792" s="13" t="b">
        <f t="shared" si="371"/>
        <v>0</v>
      </c>
      <c r="CR792" s="13" t="b">
        <f t="shared" si="372"/>
        <v>0</v>
      </c>
      <c r="CS792" s="13" t="b">
        <f t="shared" si="378"/>
        <v>0</v>
      </c>
      <c r="CT792" s="13" t="b">
        <f t="shared" si="377"/>
        <v>0</v>
      </c>
      <c r="CU792" s="13" t="b">
        <f t="shared" si="350"/>
        <v>0</v>
      </c>
      <c r="CV792" s="13" t="b">
        <f t="shared" si="373"/>
        <v>0</v>
      </c>
      <c r="CW792" s="13" t="b">
        <f t="shared" si="374"/>
        <v>0</v>
      </c>
      <c r="CX792" s="13" t="b">
        <f t="shared" si="375"/>
        <v>0</v>
      </c>
      <c r="CY792" s="13" t="b">
        <f t="shared" si="376"/>
        <v>0</v>
      </c>
    </row>
    <row r="793" spans="1:103" ht="15" thickBot="1">
      <c r="A793" s="931">
        <v>159</v>
      </c>
      <c r="B793" s="940" t="s">
        <v>239</v>
      </c>
      <c r="C793" s="940"/>
      <c r="D793" s="940" t="s">
        <v>1</v>
      </c>
      <c r="E793" s="940" t="s">
        <v>5</v>
      </c>
      <c r="F793" s="940">
        <v>5</v>
      </c>
      <c r="G793" s="940"/>
      <c r="H793" s="940"/>
      <c r="I793" s="940" t="s">
        <v>11</v>
      </c>
      <c r="J793" s="940"/>
      <c r="K793" s="940"/>
      <c r="L793" s="940" t="s">
        <v>16</v>
      </c>
      <c r="M793" s="940"/>
      <c r="N793" s="940" t="s">
        <v>16</v>
      </c>
      <c r="O793" s="174"/>
      <c r="P793" s="940" t="s">
        <v>17</v>
      </c>
      <c r="Q793" s="940">
        <f>IF(I793="&lt;1966",'lista, wskaźniki'!$G$4,IF(I793="1967-1985",'lista, wskaźniki'!$G$5,IF(I793="1986-1992",'lista, wskaźniki'!$G$6,IF(I793="1993-1996",'lista, wskaźniki'!$G$7,IF(I793="&gt;1997",'lista, wskaźniki'!$G$8,IF(I793=0,'lista, wskaźniki'!$G$4))))))</f>
        <v>250</v>
      </c>
      <c r="R793" s="940" t="s">
        <v>23</v>
      </c>
      <c r="S793" s="940" t="s">
        <v>27</v>
      </c>
      <c r="T793" s="940"/>
      <c r="U793" s="940">
        <v>2000</v>
      </c>
      <c r="V793" s="940"/>
      <c r="W793" s="19" t="s">
        <v>35</v>
      </c>
      <c r="X793" s="19" t="s">
        <v>39</v>
      </c>
      <c r="Y793" s="20" t="s">
        <v>24</v>
      </c>
      <c r="Z793" s="20" t="s">
        <v>40</v>
      </c>
      <c r="AA793" s="19" t="s">
        <v>35</v>
      </c>
      <c r="AB793" s="54">
        <v>4</v>
      </c>
      <c r="AC793" s="54"/>
      <c r="AD793" s="19">
        <v>1500</v>
      </c>
      <c r="AE793" s="940"/>
      <c r="AF793" s="334">
        <f t="shared" si="351"/>
        <v>90.52</v>
      </c>
      <c r="AG793" s="272">
        <f>IF(R793="kompletna",Q793*J793*0.0036*'lista, wskaźniki'!$F$13, IF(R793="częściowa",Q793*J793*0.0036*'lista, wskaźniki'!$F$14, IF(R793="brak",Q793*J793*0.0036*'lista, wskaźniki'!$F$15,)))</f>
        <v>0</v>
      </c>
      <c r="AH793" s="334">
        <f>IF(Y793="inne",K793*'lista, wskaźniki'!$E$35,IF(Y793="to samo źródło",0,IF(Y793=0,0)))</f>
        <v>0</v>
      </c>
      <c r="AI793" s="334" t="b">
        <f>IF(AA793="gaz z sieci",AC793*'lista, wskaźniki'!$D$21)</f>
        <v>0</v>
      </c>
      <c r="AJ793" s="272">
        <f>IF(AA793="węgiel",AB793*'lista, wskaźniki'!$D$20, IF('Sektor mieszkaniowy'!AA793="drewno",'Sektor mieszkaniowy'!AB793*'lista, wskaźniki'!$D$22,IF('Sektor mieszkaniowy'!AA793="pellet",AB793*'lista, wskaźniki'!$D$23,IF('Sektor mieszkaniowy'!AA793="gaz z sieci",AB793*'lista, wskaźniki'!$D$21,IF('Sektor mieszkaniowy'!AA793="olej opałowy",'Sektor mieszkaniowy'!AB793*'lista, wskaźniki'!$D$24)))))</f>
        <v>90.52</v>
      </c>
      <c r="AK793" s="1001"/>
      <c r="AL793" s="940">
        <v>1800</v>
      </c>
      <c r="AM793" s="20">
        <f>IF(AA793="węgiel",AF793*1/3.6*'lista, wskaźniki'!$F$20,IF(AA793="drewno",AF793*1/3.6*'lista, wskaźniki'!$F$22,IF(AA793="pellet",AF793*1/3.6*'lista, wskaźniki'!$F$23,IF(AA793="gaz z sieci",AF793*1/3.6*'lista, wskaźniki'!$F$21,IF(AA793="olej opałowy",AF793*1/3.6*'lista, wskaźniki'!$F$24,0)))))</f>
        <v>8.5749595999999997</v>
      </c>
      <c r="AN793" s="20">
        <f>IF(AA793="węgiel",AF793*'lista, wskaźniki'!$E$42,IF(AA793="drewno",AF793*'lista, wskaźniki'!$G$42,IF(AA793="pellet",AF793*'lista, wskaźniki'!$H$42,IF(AA793="gaz z sieci",AF793*'lista, wskaźniki'!$F$42,IF(AA793="olej opałowy",AF793*'lista, wskaźniki'!$I$42,0)))))</f>
        <v>3.43976E-2</v>
      </c>
      <c r="AO793" s="20">
        <f>IF(AA793="węgiel",AF793*'lista, wskaźniki'!$E$43,IF(AA793="drewno",AF793*'lista, wskaźniki'!$G$43,IF(AA793="pellet",AF793*'lista, wskaźniki'!$H$43,IF(AA793="gaz z sieci",AF793*'lista, wskaźniki'!$F$43,IF(AA793="olej opałowy",AF793*'lista, wskaźniki'!$I$43,0)))))</f>
        <v>3.2587200000000004E-2</v>
      </c>
      <c r="AP793" s="20">
        <f>IF(AA793="węgiel",AF793*'lista, wskaźniki'!$E$44,IF(AA793="drewno",AF793*'lista, wskaźniki'!$G$44,IF(AA793="pellet",AF793*'lista, wskaźniki'!$H$44,IF(AA793="gaz z sieci",AF793*'lista, wskaźniki'!$F$44,IF(AA793="olej opałowy",AF793*'lista, wskaźniki'!$I$44,0)))))</f>
        <v>2.4440400000000001E-5</v>
      </c>
      <c r="AQ793" s="360">
        <f>IF(Z793="gaz",AH793*1/3.6*'lista, wskaźniki'!$F$21,IF(Z793="energia elektryczna",AH793*1/3.6*'lista, wskaźniki'!$F$26))</f>
        <v>0</v>
      </c>
      <c r="AR793" s="20">
        <f>IF(Z793="gaz",AH793*'lista, wskaźniki'!$F$42,IF(Z793="energia elektryczna",AH793*0))</f>
        <v>0</v>
      </c>
      <c r="AS793" s="20">
        <f>IF(Z793="gaz",AH793*'lista, wskaźniki'!$F$43,IF(Z793="energia elektryczna",AH793*0))</f>
        <v>0</v>
      </c>
      <c r="AT793" s="20">
        <f>IF(Z793="gaz",AH793*'lista, wskaźniki'!$F$44,IF(Z793="energia elektryczna",AH793*0))</f>
        <v>0</v>
      </c>
      <c r="AU793" s="20">
        <f>AI793*1/3.6*'lista, wskaźniki'!$F$21</f>
        <v>0</v>
      </c>
      <c r="AV793" s="20">
        <f>AI793*'lista, wskaźniki'!$F$42</f>
        <v>0</v>
      </c>
      <c r="AW793" s="20">
        <f>AI793*'lista, wskaźniki'!$F$43</f>
        <v>0</v>
      </c>
      <c r="AX793" s="20">
        <f>AI793*'lista, wskaźniki'!$F$44</f>
        <v>0</v>
      </c>
      <c r="AY793" s="20">
        <f>AK793*'lista, wskaźniki'!$F$26</f>
        <v>0</v>
      </c>
      <c r="AZ793" s="20">
        <f t="shared" si="352"/>
        <v>8.5749595999999997</v>
      </c>
      <c r="BA793" s="20">
        <f t="shared" si="353"/>
        <v>3.43976E-2</v>
      </c>
      <c r="BB793" s="20">
        <f t="shared" si="354"/>
        <v>3.2587200000000004E-2</v>
      </c>
      <c r="BC793" s="20">
        <f t="shared" si="355"/>
        <v>2.4440400000000001E-5</v>
      </c>
      <c r="BD793" s="940" t="s">
        <v>17</v>
      </c>
      <c r="BE793" s="940" t="s">
        <v>17</v>
      </c>
      <c r="BF793" s="940" t="s">
        <v>17</v>
      </c>
      <c r="BG793" s="940" t="s">
        <v>17</v>
      </c>
      <c r="BH793" s="19"/>
      <c r="BI793" s="940" t="s">
        <v>16</v>
      </c>
      <c r="BJ793" s="19" t="s">
        <v>52</v>
      </c>
      <c r="BK793" s="940"/>
      <c r="BL793" s="19"/>
      <c r="BM793" s="19"/>
      <c r="BN793" s="19"/>
      <c r="BO793" s="19" t="s">
        <v>57</v>
      </c>
      <c r="BP793" s="19" t="s">
        <v>52</v>
      </c>
      <c r="BQ793" s="19" t="s">
        <v>120</v>
      </c>
      <c r="BR793" s="19">
        <v>1</v>
      </c>
      <c r="BS793" s="1004">
        <v>700</v>
      </c>
      <c r="BT793" s="1004"/>
      <c r="BU793" s="1004"/>
      <c r="BV793" s="1004"/>
      <c r="BW793" s="1004"/>
      <c r="BX793" s="1004"/>
      <c r="BY793" s="1007"/>
      <c r="CA793" s="365">
        <f t="shared" si="356"/>
        <v>90.52</v>
      </c>
      <c r="CB793" s="365" t="b">
        <f t="shared" si="357"/>
        <v>0</v>
      </c>
      <c r="CC793" s="365" t="b">
        <f t="shared" si="358"/>
        <v>0</v>
      </c>
      <c r="CD793" s="365" t="b">
        <f t="shared" si="359"/>
        <v>0</v>
      </c>
      <c r="CE793" s="365" t="b">
        <f t="shared" si="360"/>
        <v>0</v>
      </c>
      <c r="CF793" s="365" t="b">
        <f t="shared" si="361"/>
        <v>0</v>
      </c>
      <c r="CG793" s="365">
        <f t="shared" si="362"/>
        <v>0</v>
      </c>
      <c r="CH793" s="365" t="b">
        <f t="shared" si="363"/>
        <v>0</v>
      </c>
      <c r="CI793" s="72">
        <f t="shared" si="364"/>
        <v>90.52</v>
      </c>
      <c r="CJ793" s="72" t="b">
        <f t="shared" si="365"/>
        <v>0</v>
      </c>
      <c r="CK793" s="72" t="b">
        <f t="shared" si="366"/>
        <v>0</v>
      </c>
      <c r="CL793" s="72">
        <f t="shared" si="367"/>
        <v>0</v>
      </c>
      <c r="CM793" s="72" t="b">
        <f t="shared" si="368"/>
        <v>0</v>
      </c>
      <c r="CN793" s="72">
        <f t="shared" si="369"/>
        <v>0</v>
      </c>
      <c r="CP793" s="13" t="b">
        <f t="shared" si="370"/>
        <v>0</v>
      </c>
      <c r="CQ793" s="13">
        <f t="shared" si="371"/>
        <v>0</v>
      </c>
      <c r="CR793" s="13">
        <f t="shared" si="372"/>
        <v>0</v>
      </c>
      <c r="CS793" s="13">
        <f t="shared" si="378"/>
        <v>0</v>
      </c>
      <c r="CT793" s="13" t="b">
        <f t="shared" si="377"/>
        <v>0</v>
      </c>
      <c r="CU793" s="13">
        <f t="shared" si="350"/>
        <v>0</v>
      </c>
      <c r="CV793" s="13" t="b">
        <f t="shared" si="373"/>
        <v>0</v>
      </c>
      <c r="CW793" s="13">
        <f t="shared" si="374"/>
        <v>0</v>
      </c>
      <c r="CX793" s="13" t="b">
        <f t="shared" si="375"/>
        <v>0</v>
      </c>
      <c r="CY793" s="13">
        <f t="shared" si="376"/>
        <v>0</v>
      </c>
    </row>
    <row r="794" spans="1:103" ht="15" thickBot="1">
      <c r="A794" s="932"/>
      <c r="B794" s="941"/>
      <c r="C794" s="941"/>
      <c r="D794" s="941"/>
      <c r="E794" s="941"/>
      <c r="F794" s="941"/>
      <c r="G794" s="941"/>
      <c r="H794" s="941"/>
      <c r="I794" s="941"/>
      <c r="J794" s="941"/>
      <c r="K794" s="941"/>
      <c r="L794" s="941"/>
      <c r="M794" s="941"/>
      <c r="N794" s="941"/>
      <c r="O794" s="175"/>
      <c r="P794" s="941"/>
      <c r="Q794" s="941"/>
      <c r="R794" s="941"/>
      <c r="S794" s="941"/>
      <c r="T794" s="941"/>
      <c r="U794" s="941"/>
      <c r="V794" s="941"/>
      <c r="W794" s="20" t="s">
        <v>36</v>
      </c>
      <c r="X794" s="20"/>
      <c r="Y794" s="20"/>
      <c r="Z794" s="20"/>
      <c r="AA794" s="20" t="s">
        <v>36</v>
      </c>
      <c r="AB794" s="22">
        <f>ROUND(AD794/'lista, wskaźniki'!$A$133,0)</f>
        <v>2</v>
      </c>
      <c r="AC794" s="22"/>
      <c r="AD794" s="20">
        <v>500</v>
      </c>
      <c r="AE794" s="941"/>
      <c r="AF794" s="334">
        <f t="shared" si="351"/>
        <v>31.2</v>
      </c>
      <c r="AG794" s="272">
        <f>IF(R794="kompletna",Q794*J794*0.0036*'lista, wskaźniki'!$F$13, IF(R794="częściowa",Q794*J794*0.0036*'lista, wskaźniki'!$F$14, IF(R794="brak",Q794*J794*0.0036*'lista, wskaźniki'!$F$15,)))</f>
        <v>0</v>
      </c>
      <c r="AH794" s="334">
        <f>IF(Y794="inne",K794*'lista, wskaźniki'!$E$35,IF(Y794="to samo źródło",0,IF(Y794=0,0)))</f>
        <v>0</v>
      </c>
      <c r="AI794" s="334" t="b">
        <f>IF(AA794="gaz z sieci",AC794*'lista, wskaźniki'!$D$21)</f>
        <v>0</v>
      </c>
      <c r="AJ794" s="272">
        <f>IF(AA794="węgiel",AB794*'lista, wskaźniki'!$D$20, IF('Sektor mieszkaniowy'!AA794="drewno",'Sektor mieszkaniowy'!AB794*'lista, wskaźniki'!$D$22,IF('Sektor mieszkaniowy'!AA794="pellet",AB794*'lista, wskaźniki'!$D$23,IF('Sektor mieszkaniowy'!AA794="gaz z sieci",AB794*'lista, wskaźniki'!$D$21,IF('Sektor mieszkaniowy'!AA794="olej opałowy",'Sektor mieszkaniowy'!AB794*'lista, wskaźniki'!$D$24)))))</f>
        <v>31.2</v>
      </c>
      <c r="AK794" s="1002"/>
      <c r="AL794" s="941"/>
      <c r="AM794" s="20">
        <f>IF(AA794="węgiel",AF794*1/3.6*'lista, wskaźniki'!$F$20,IF(AA794="drewno",AF794*1/3.6*'lista, wskaźniki'!$F$22,IF(AA794="pellet",AF794*1/3.6*'lista, wskaźniki'!$F$23,IF(AA794="gaz z sieci",AF794*1/3.6*'lista, wskaźniki'!$F$21,IF(AA794="olej opałowy",AF794*1/3.6*'lista, wskaźniki'!$F$24,0)))))</f>
        <v>0</v>
      </c>
      <c r="AN794" s="20">
        <f>IF(AA794="węgiel",AF794*'lista, wskaźniki'!$E$42,IF(AA794="drewno",AF794*'lista, wskaźniki'!$G$42,IF(AA794="pellet",AF794*'lista, wskaźniki'!$H$42,IF(AA794="gaz z sieci",AF794*'lista, wskaźniki'!$F$42,IF(AA794="olej opałowy",AF794*'lista, wskaźniki'!$I$42,0)))))</f>
        <v>2.5271999999999999E-2</v>
      </c>
      <c r="AO794" s="20">
        <f>IF(AA794="węgiel",AF794*'lista, wskaźniki'!$E$43,IF(AA794="drewno",AF794*'lista, wskaźniki'!$G$43,IF(AA794="pellet",AF794*'lista, wskaźniki'!$H$43,IF(AA794="gaz z sieci",AF794*'lista, wskaźniki'!$F$43,IF(AA794="olej opałowy",AF794*'lista, wskaźniki'!$I$43,0)))))</f>
        <v>2.5271999999999999E-2</v>
      </c>
      <c r="AP794" s="20">
        <f>IF(AA794="węgiel",AF794*'lista, wskaźniki'!$E$44,IF(AA794="drewno",AF794*'lista, wskaźniki'!$G$44,IF(AA794="pellet",AF794*'lista, wskaźniki'!$H$44,IF(AA794="gaz z sieci",AF794*'lista, wskaźniki'!$F$44,IF(AA794="olej opałowy",AF794*'lista, wskaźniki'!$I$44,0)))))</f>
        <v>7.7999999999999999E-6</v>
      </c>
      <c r="AQ794" s="20" t="b">
        <f>IF(Z794="gaz",AH794*1/3.6*'lista, wskaźniki'!$F$21,IF(Z794="energia elektryczna",AH794*1/3.6*'lista, wskaźniki'!$F$26))</f>
        <v>0</v>
      </c>
      <c r="AR794" s="20" t="b">
        <f>IF(Z794="gaz",AH794*'lista, wskaźniki'!$F$42,IF(Z794="energia elektryczna",AH794*0))</f>
        <v>0</v>
      </c>
      <c r="AS794" s="20" t="b">
        <f>IF(Z794="gaz",AH794*'lista, wskaźniki'!$F$43,IF(Z794="energia elektryczna",AH794*0))</f>
        <v>0</v>
      </c>
      <c r="AT794" s="20" t="b">
        <f>IF(Z794="gaz",AH794*'lista, wskaźniki'!$F$44,IF(Z794="energia elektryczna",AH794*0))</f>
        <v>0</v>
      </c>
      <c r="AU794" s="20">
        <f>AI794*1/3.6*'lista, wskaźniki'!$F$21</f>
        <v>0</v>
      </c>
      <c r="AV794" s="20">
        <f>AI794*'lista, wskaźniki'!$F$42</f>
        <v>0</v>
      </c>
      <c r="AW794" s="20">
        <f>AI794*'lista, wskaźniki'!$F$43</f>
        <v>0</v>
      </c>
      <c r="AX794" s="20">
        <f>AI794*'lista, wskaźniki'!$F$44</f>
        <v>0</v>
      </c>
      <c r="AY794" s="20">
        <f>AK794*'lista, wskaźniki'!$F$26</f>
        <v>0</v>
      </c>
      <c r="AZ794" s="20">
        <f t="shared" si="352"/>
        <v>0</v>
      </c>
      <c r="BA794" s="20">
        <f t="shared" si="353"/>
        <v>2.5271999999999999E-2</v>
      </c>
      <c r="BB794" s="20">
        <f t="shared" si="354"/>
        <v>2.5271999999999999E-2</v>
      </c>
      <c r="BC794" s="20">
        <f t="shared" si="355"/>
        <v>7.7999999999999999E-6</v>
      </c>
      <c r="BD794" s="941"/>
      <c r="BE794" s="941"/>
      <c r="BF794" s="941"/>
      <c r="BG794" s="941"/>
      <c r="BH794" s="20"/>
      <c r="BI794" s="941"/>
      <c r="BJ794" s="20"/>
      <c r="BK794" s="941"/>
      <c r="BL794" s="20"/>
      <c r="BM794" s="20"/>
      <c r="BN794" s="20"/>
      <c r="BO794" s="20"/>
      <c r="BP794" s="20"/>
      <c r="BQ794" s="20" t="s">
        <v>121</v>
      </c>
      <c r="BR794" s="20">
        <v>1</v>
      </c>
      <c r="BS794" s="1005"/>
      <c r="BT794" s="1005"/>
      <c r="BU794" s="1005"/>
      <c r="BV794" s="1005"/>
      <c r="BW794" s="1005"/>
      <c r="BX794" s="1005"/>
      <c r="BY794" s="1008"/>
      <c r="CA794" s="365" t="b">
        <f t="shared" si="356"/>
        <v>0</v>
      </c>
      <c r="CB794" s="365">
        <f t="shared" si="357"/>
        <v>31.2</v>
      </c>
      <c r="CC794" s="365" t="b">
        <f t="shared" si="358"/>
        <v>0</v>
      </c>
      <c r="CD794" s="365" t="b">
        <f t="shared" si="359"/>
        <v>0</v>
      </c>
      <c r="CE794" s="365" t="b">
        <f t="shared" si="360"/>
        <v>0</v>
      </c>
      <c r="CF794" s="365" t="b">
        <f t="shared" si="361"/>
        <v>0</v>
      </c>
      <c r="CG794" s="365" t="b">
        <f t="shared" si="362"/>
        <v>0</v>
      </c>
      <c r="CH794" s="365" t="b">
        <f t="shared" si="363"/>
        <v>0</v>
      </c>
      <c r="CI794" s="72" t="b">
        <f t="shared" si="364"/>
        <v>0</v>
      </c>
      <c r="CJ794" s="72">
        <f t="shared" si="365"/>
        <v>31.2</v>
      </c>
      <c r="CK794" s="72" t="b">
        <f t="shared" si="366"/>
        <v>0</v>
      </c>
      <c r="CL794" s="72">
        <f t="shared" si="367"/>
        <v>0</v>
      </c>
      <c r="CM794" s="72" t="b">
        <f t="shared" si="368"/>
        <v>0</v>
      </c>
      <c r="CN794" s="72" t="b">
        <f t="shared" si="369"/>
        <v>0</v>
      </c>
      <c r="CP794" s="13">
        <f t="shared" si="370"/>
        <v>0</v>
      </c>
      <c r="CQ794" s="13" t="b">
        <f t="shared" si="371"/>
        <v>0</v>
      </c>
      <c r="CR794" s="13" t="b">
        <f t="shared" si="372"/>
        <v>0</v>
      </c>
      <c r="CS794" s="13" t="b">
        <f t="shared" si="378"/>
        <v>0</v>
      </c>
      <c r="CT794" s="13" t="b">
        <f t="shared" si="377"/>
        <v>0</v>
      </c>
      <c r="CU794" s="13" t="b">
        <f t="shared" si="350"/>
        <v>0</v>
      </c>
      <c r="CV794" s="13" t="b">
        <f t="shared" si="373"/>
        <v>0</v>
      </c>
      <c r="CW794" s="13" t="b">
        <f t="shared" si="374"/>
        <v>0</v>
      </c>
      <c r="CX794" s="13" t="b">
        <f t="shared" si="375"/>
        <v>0</v>
      </c>
      <c r="CY794" s="13" t="b">
        <f t="shared" si="376"/>
        <v>0</v>
      </c>
    </row>
    <row r="795" spans="1:103" ht="15" thickBot="1">
      <c r="A795" s="932"/>
      <c r="B795" s="941"/>
      <c r="C795" s="941"/>
      <c r="D795" s="941"/>
      <c r="E795" s="941"/>
      <c r="F795" s="941"/>
      <c r="G795" s="941"/>
      <c r="H795" s="941"/>
      <c r="I795" s="941"/>
      <c r="J795" s="941"/>
      <c r="K795" s="941"/>
      <c r="L795" s="941"/>
      <c r="M795" s="941"/>
      <c r="N795" s="941"/>
      <c r="O795" s="175"/>
      <c r="P795" s="941"/>
      <c r="Q795" s="941"/>
      <c r="R795" s="941"/>
      <c r="S795" s="941"/>
      <c r="T795" s="941"/>
      <c r="U795" s="941"/>
      <c r="V795" s="941"/>
      <c r="W795" s="20"/>
      <c r="X795" s="20"/>
      <c r="Y795" s="20"/>
      <c r="Z795" s="20"/>
      <c r="AA795" s="20" t="s">
        <v>50</v>
      </c>
      <c r="AB795" s="22"/>
      <c r="AC795" s="22"/>
      <c r="AD795" s="20"/>
      <c r="AE795" s="941"/>
      <c r="AF795" s="334">
        <f t="shared" si="351"/>
        <v>0</v>
      </c>
      <c r="AG795" s="272">
        <f>IF(R795="kompletna",Q795*J795*0.0036*'lista, wskaźniki'!$F$13, IF(R795="częściowa",Q795*J795*0.0036*'lista, wskaźniki'!$F$14, IF(R795="brak",Q795*J795*0.0036*'lista, wskaźniki'!$F$15,)))</f>
        <v>0</v>
      </c>
      <c r="AH795" s="334">
        <f>IF(Y795="inne",K795*'lista, wskaźniki'!$E$35,IF(Y795="to samo źródło",0,IF(Y795=0,0)))</f>
        <v>0</v>
      </c>
      <c r="AI795" s="334" t="b">
        <f>IF(AA795="gaz z sieci",AC795*'lista, wskaźniki'!$D$21)</f>
        <v>0</v>
      </c>
      <c r="AJ795" s="272">
        <f>IF(AA795="węgiel",AB795*'lista, wskaźniki'!$D$20, IF('Sektor mieszkaniowy'!AA795="drewno",'Sektor mieszkaniowy'!AB795*'lista, wskaźniki'!$D$22,IF('Sektor mieszkaniowy'!AA795="pellet",AB795*'lista, wskaźniki'!$D$23,IF('Sektor mieszkaniowy'!AA795="gaz z sieci",AB795*'lista, wskaźniki'!$D$21,IF('Sektor mieszkaniowy'!AA795="olej opałowy",'Sektor mieszkaniowy'!AB795*'lista, wskaźniki'!$D$24)))))</f>
        <v>0</v>
      </c>
      <c r="AK795" s="1002"/>
      <c r="AL795" s="941"/>
      <c r="AM795" s="20">
        <f>IF(AA795="węgiel",AF795*1/3.6*'lista, wskaźniki'!$F$20,IF(AA795="drewno",AF795*1/3.6*'lista, wskaźniki'!$F$22,IF(AA795="pellet",AF795*1/3.6*'lista, wskaźniki'!$F$23,IF(AA795="gaz z sieci",AF795*1/3.6*'lista, wskaźniki'!$F$21,IF(AA795="olej opałowy",AF795*1/3.6*'lista, wskaźniki'!$F$24,0)))))</f>
        <v>0</v>
      </c>
      <c r="AN795" s="20">
        <f>IF(AA795="węgiel",AF795*'lista, wskaźniki'!$E$42,IF(AA795="drewno",AF795*'lista, wskaźniki'!$G$42,IF(AA795="pellet",AF795*'lista, wskaźniki'!$H$42,IF(AA795="gaz z sieci",AF795*'lista, wskaźniki'!$F$42,IF(AA795="olej opałowy",AF795*'lista, wskaźniki'!$I$42,0)))))</f>
        <v>0</v>
      </c>
      <c r="AO795" s="20">
        <f>IF(AA795="węgiel",AF795*'lista, wskaźniki'!$E$43,IF(AA795="drewno",AF795*'lista, wskaźniki'!$G$43,IF(AA795="pellet",AF795*'lista, wskaźniki'!$H$43,IF(AA795="gaz z sieci",AF795*'lista, wskaźniki'!$F$43,IF(AA795="olej opałowy",AF795*'lista, wskaźniki'!$I$43,0)))))</f>
        <v>0</v>
      </c>
      <c r="AP795" s="20">
        <f>IF(AA795="węgiel",AF795*'lista, wskaźniki'!$E$44,IF(AA795="drewno",AF795*'lista, wskaźniki'!$G$44,IF(AA795="pellet",AF795*'lista, wskaźniki'!$H$44,IF(AA795="gaz z sieci",AF795*'lista, wskaźniki'!$F$44,IF(AA795="olej opałowy",AF795*'lista, wskaźniki'!$I$44,0)))))</f>
        <v>0</v>
      </c>
      <c r="AQ795" s="20" t="b">
        <f>IF(Z795="gaz",AH795*1/3.6*'lista, wskaźniki'!$F$21,IF(Z795="energia elektryczna",AH795*1/3.6*'lista, wskaźniki'!$F$26))</f>
        <v>0</v>
      </c>
      <c r="AR795" s="20" t="b">
        <f>IF(Z795="gaz",AH795*'lista, wskaźniki'!$F$42,IF(Z795="energia elektryczna",AH795*0))</f>
        <v>0</v>
      </c>
      <c r="AS795" s="20" t="b">
        <f>IF(Z795="gaz",AH795*'lista, wskaźniki'!$F$43,IF(Z795="energia elektryczna",AH795*0))</f>
        <v>0</v>
      </c>
      <c r="AT795" s="20" t="b">
        <f>IF(Z795="gaz",AH795*'lista, wskaźniki'!$F$44,IF(Z795="energia elektryczna",AH795*0))</f>
        <v>0</v>
      </c>
      <c r="AU795" s="20">
        <f>AI795*1/3.6*'lista, wskaźniki'!$F$21</f>
        <v>0</v>
      </c>
      <c r="AV795" s="20">
        <f>AI795*'lista, wskaźniki'!$F$42</f>
        <v>0</v>
      </c>
      <c r="AW795" s="20">
        <f>AI795*'lista, wskaźniki'!$F$43</f>
        <v>0</v>
      </c>
      <c r="AX795" s="20">
        <f>AI795*'lista, wskaźniki'!$F$44</f>
        <v>0</v>
      </c>
      <c r="AY795" s="20">
        <f>AK795*'lista, wskaźniki'!$F$26</f>
        <v>0</v>
      </c>
      <c r="AZ795" s="20">
        <f t="shared" si="352"/>
        <v>0</v>
      </c>
      <c r="BA795" s="20">
        <f t="shared" si="353"/>
        <v>0</v>
      </c>
      <c r="BB795" s="20">
        <f t="shared" si="354"/>
        <v>0</v>
      </c>
      <c r="BC795" s="20">
        <f t="shared" si="355"/>
        <v>0</v>
      </c>
      <c r="BD795" s="941"/>
      <c r="BE795" s="941"/>
      <c r="BF795" s="941"/>
      <c r="BG795" s="941"/>
      <c r="BH795" s="20"/>
      <c r="BI795" s="941"/>
      <c r="BJ795" s="20"/>
      <c r="BK795" s="941"/>
      <c r="BL795" s="20"/>
      <c r="BM795" s="20"/>
      <c r="BN795" s="20"/>
      <c r="BO795" s="20"/>
      <c r="BP795" s="20"/>
      <c r="BQ795" s="20"/>
      <c r="BR795" s="20"/>
      <c r="BS795" s="1005"/>
      <c r="BT795" s="1005"/>
      <c r="BU795" s="1005"/>
      <c r="BV795" s="1005"/>
      <c r="BW795" s="1005"/>
      <c r="BX795" s="1005"/>
      <c r="BY795" s="1008"/>
      <c r="CA795" s="365" t="b">
        <f t="shared" si="356"/>
        <v>0</v>
      </c>
      <c r="CB795" s="365" t="b">
        <f t="shared" si="357"/>
        <v>0</v>
      </c>
      <c r="CC795" s="365">
        <f t="shared" si="358"/>
        <v>0</v>
      </c>
      <c r="CD795" s="365" t="b">
        <f t="shared" si="359"/>
        <v>0</v>
      </c>
      <c r="CE795" s="365" t="b">
        <f t="shared" si="360"/>
        <v>0</v>
      </c>
      <c r="CF795" s="365" t="b">
        <f t="shared" si="361"/>
        <v>0</v>
      </c>
      <c r="CG795" s="365" t="b">
        <f t="shared" si="362"/>
        <v>0</v>
      </c>
      <c r="CH795" s="365" t="b">
        <f t="shared" si="363"/>
        <v>0</v>
      </c>
      <c r="CI795" s="72" t="b">
        <f t="shared" si="364"/>
        <v>0</v>
      </c>
      <c r="CJ795" s="72" t="b">
        <f t="shared" si="365"/>
        <v>0</v>
      </c>
      <c r="CK795" s="72">
        <f t="shared" si="366"/>
        <v>0</v>
      </c>
      <c r="CL795" s="72">
        <f t="shared" si="367"/>
        <v>0</v>
      </c>
      <c r="CM795" s="72" t="b">
        <f t="shared" si="368"/>
        <v>0</v>
      </c>
      <c r="CN795" s="72" t="b">
        <f t="shared" si="369"/>
        <v>0</v>
      </c>
      <c r="CP795" s="13">
        <f t="shared" si="370"/>
        <v>0</v>
      </c>
      <c r="CQ795" s="13" t="b">
        <f t="shared" si="371"/>
        <v>0</v>
      </c>
      <c r="CR795" s="13" t="b">
        <f t="shared" si="372"/>
        <v>0</v>
      </c>
      <c r="CS795" s="13" t="b">
        <f t="shared" si="378"/>
        <v>0</v>
      </c>
      <c r="CT795" s="13" t="b">
        <f t="shared" si="377"/>
        <v>0</v>
      </c>
      <c r="CU795" s="13" t="b">
        <f t="shared" si="350"/>
        <v>0</v>
      </c>
      <c r="CV795" s="13" t="b">
        <f t="shared" si="373"/>
        <v>0</v>
      </c>
      <c r="CW795" s="13" t="b">
        <f t="shared" si="374"/>
        <v>0</v>
      </c>
      <c r="CX795" s="13" t="b">
        <f t="shared" si="375"/>
        <v>0</v>
      </c>
      <c r="CY795" s="13" t="b">
        <f t="shared" si="376"/>
        <v>0</v>
      </c>
    </row>
    <row r="796" spans="1:103" ht="15" thickBot="1">
      <c r="A796" s="932"/>
      <c r="B796" s="941"/>
      <c r="C796" s="941"/>
      <c r="D796" s="941"/>
      <c r="E796" s="941"/>
      <c r="F796" s="941"/>
      <c r="G796" s="941"/>
      <c r="H796" s="941"/>
      <c r="I796" s="941"/>
      <c r="J796" s="941"/>
      <c r="K796" s="941"/>
      <c r="L796" s="941"/>
      <c r="M796" s="941"/>
      <c r="N796" s="941"/>
      <c r="O796" s="175"/>
      <c r="P796" s="941"/>
      <c r="Q796" s="941"/>
      <c r="R796" s="941"/>
      <c r="S796" s="941"/>
      <c r="T796" s="941"/>
      <c r="U796" s="941"/>
      <c r="V796" s="941"/>
      <c r="W796" s="20"/>
      <c r="X796" s="20"/>
      <c r="Y796" s="20"/>
      <c r="Z796" s="20"/>
      <c r="AA796" s="20" t="s">
        <v>38</v>
      </c>
      <c r="AB796" s="22"/>
      <c r="AC796" s="22"/>
      <c r="AD796" s="20"/>
      <c r="AE796" s="941"/>
      <c r="AF796" s="334">
        <f t="shared" si="351"/>
        <v>0</v>
      </c>
      <c r="AG796" s="272">
        <f>IF(R796="kompletna",Q796*J796*0.0036*'lista, wskaźniki'!$F$13, IF(R796="częściowa",Q796*J796*0.0036*'lista, wskaźniki'!$F$14, IF(R796="brak",Q796*J796*0.0036*'lista, wskaźniki'!$F$15,)))</f>
        <v>0</v>
      </c>
      <c r="AH796" s="334">
        <f>IF(Y796="inne",K796*'lista, wskaźniki'!$E$35,IF(Y796="to samo źródło",0,IF(Y796=0,0)))</f>
        <v>0</v>
      </c>
      <c r="AI796" s="334">
        <f>IF(AA796="gaz z sieci",AC796*'lista, wskaźniki'!$D$21)</f>
        <v>0</v>
      </c>
      <c r="AJ796" s="272">
        <f>IF(AA796="węgiel",AB796*'lista, wskaźniki'!$D$20, IF('Sektor mieszkaniowy'!AA796="drewno",'Sektor mieszkaniowy'!AB796*'lista, wskaźniki'!$D$22,IF('Sektor mieszkaniowy'!AA796="pellet",AB796*'lista, wskaźniki'!$D$23,IF('Sektor mieszkaniowy'!AA796="gaz z sieci",AB796*'lista, wskaźniki'!$D$21,IF('Sektor mieszkaniowy'!AA796="olej opałowy",'Sektor mieszkaniowy'!AB796*'lista, wskaźniki'!$D$24)))))</f>
        <v>0</v>
      </c>
      <c r="AK796" s="1002"/>
      <c r="AL796" s="941"/>
      <c r="AM796" s="20">
        <f>IF(AA796="węgiel",AF796*1/3.6*'lista, wskaźniki'!$F$20,IF(AA796="drewno",AF796*1/3.6*'lista, wskaźniki'!$F$22,IF(AA796="pellet",AF796*1/3.6*'lista, wskaźniki'!$F$23,IF(AA796="gaz z sieci",AF796*1/3.6*'lista, wskaźniki'!$F$21,IF(AA796="olej opałowy",AF796*1/3.6*'lista, wskaźniki'!$F$24,0)))))</f>
        <v>0</v>
      </c>
      <c r="AN796" s="20">
        <f>IF(AA796="węgiel",AF796*'lista, wskaźniki'!$E$42,IF(AA796="drewno",AF796*'lista, wskaźniki'!$G$42,IF(AA796="pellet",AF796*'lista, wskaźniki'!$H$42,IF(AA796="gaz z sieci",AF796*'lista, wskaźniki'!$F$42,IF(AA796="olej opałowy",AF796*'lista, wskaźniki'!$I$42,0)))))</f>
        <v>0</v>
      </c>
      <c r="AO796" s="20">
        <f>IF(AA796="węgiel",AF796*'lista, wskaźniki'!$E$43,IF(AA796="drewno",AF796*'lista, wskaźniki'!$G$43,IF(AA796="pellet",AF796*'lista, wskaźniki'!$H$43,IF(AA796="gaz z sieci",AF796*'lista, wskaźniki'!$F$43,IF(AA796="olej opałowy",AF796*'lista, wskaźniki'!$I$43,0)))))</f>
        <v>0</v>
      </c>
      <c r="AP796" s="20">
        <f>IF(AA796="węgiel",AF796*'lista, wskaźniki'!$E$44,IF(AA796="drewno",AF796*'lista, wskaźniki'!$G$44,IF(AA796="pellet",AF796*'lista, wskaźniki'!$H$44,IF(AA796="gaz z sieci",AF796*'lista, wskaźniki'!$F$44,IF(AA796="olej opałowy",AF796*'lista, wskaźniki'!$I$44,0)))))</f>
        <v>0</v>
      </c>
      <c r="AQ796" s="20" t="b">
        <f>IF(Z796="gaz",AH796*1/3.6*'lista, wskaźniki'!$F$21,IF(Z796="energia elektryczna",AH796*1/3.6*'lista, wskaźniki'!$F$26))</f>
        <v>0</v>
      </c>
      <c r="AR796" s="20" t="b">
        <f>IF(Z796="gaz",AH796*'lista, wskaźniki'!$F$42,IF(Z796="energia elektryczna",AH796*0))</f>
        <v>0</v>
      </c>
      <c r="AS796" s="20" t="b">
        <f>IF(Z796="gaz",AH796*'lista, wskaźniki'!$F$43,IF(Z796="energia elektryczna",AH796*0))</f>
        <v>0</v>
      </c>
      <c r="AT796" s="20" t="b">
        <f>IF(Z796="gaz",AH796*'lista, wskaźniki'!$F$44,IF(Z796="energia elektryczna",AH796*0))</f>
        <v>0</v>
      </c>
      <c r="AU796" s="20">
        <f>AI796*1/3.6*'lista, wskaźniki'!$F$21</f>
        <v>0</v>
      </c>
      <c r="AV796" s="20">
        <f>AI796*'lista, wskaźniki'!$F$42</f>
        <v>0</v>
      </c>
      <c r="AW796" s="20">
        <f>AI796*'lista, wskaźniki'!$F$43</f>
        <v>0</v>
      </c>
      <c r="AX796" s="20">
        <f>AI796*'lista, wskaźniki'!$F$44</f>
        <v>0</v>
      </c>
      <c r="AY796" s="20">
        <f>AK796*'lista, wskaźniki'!$F$26</f>
        <v>0</v>
      </c>
      <c r="AZ796" s="20">
        <f t="shared" si="352"/>
        <v>0</v>
      </c>
      <c r="BA796" s="20">
        <f t="shared" si="353"/>
        <v>0</v>
      </c>
      <c r="BB796" s="20">
        <f t="shared" si="354"/>
        <v>0</v>
      </c>
      <c r="BC796" s="20">
        <f t="shared" si="355"/>
        <v>0</v>
      </c>
      <c r="BD796" s="941"/>
      <c r="BE796" s="941"/>
      <c r="BF796" s="941"/>
      <c r="BG796" s="941"/>
      <c r="BH796" s="20"/>
      <c r="BI796" s="941"/>
      <c r="BJ796" s="20"/>
      <c r="BK796" s="941"/>
      <c r="BL796" s="20"/>
      <c r="BM796" s="20"/>
      <c r="BN796" s="20"/>
      <c r="BO796" s="20"/>
      <c r="BP796" s="20"/>
      <c r="BQ796" s="20"/>
      <c r="BR796" s="20"/>
      <c r="BS796" s="1005"/>
      <c r="BT796" s="1005"/>
      <c r="BU796" s="1005"/>
      <c r="BV796" s="1005"/>
      <c r="BW796" s="1005"/>
      <c r="BX796" s="1005"/>
      <c r="BY796" s="1008"/>
      <c r="CA796" s="365" t="b">
        <f t="shared" si="356"/>
        <v>0</v>
      </c>
      <c r="CB796" s="365" t="b">
        <f t="shared" si="357"/>
        <v>0</v>
      </c>
      <c r="CC796" s="365" t="b">
        <f t="shared" si="358"/>
        <v>0</v>
      </c>
      <c r="CD796" s="365">
        <f t="shared" si="359"/>
        <v>0</v>
      </c>
      <c r="CE796" s="365" t="b">
        <f t="shared" si="360"/>
        <v>0</v>
      </c>
      <c r="CF796" s="365" t="b">
        <f t="shared" si="361"/>
        <v>0</v>
      </c>
      <c r="CG796" s="365" t="b">
        <f t="shared" si="362"/>
        <v>0</v>
      </c>
      <c r="CH796" s="365">
        <f t="shared" si="363"/>
        <v>0</v>
      </c>
      <c r="CI796" s="72" t="b">
        <f t="shared" si="364"/>
        <v>0</v>
      </c>
      <c r="CJ796" s="72" t="b">
        <f t="shared" si="365"/>
        <v>0</v>
      </c>
      <c r="CK796" s="72" t="b">
        <f t="shared" si="366"/>
        <v>0</v>
      </c>
      <c r="CL796" s="72">
        <f t="shared" si="367"/>
        <v>0</v>
      </c>
      <c r="CM796" s="72" t="b">
        <f t="shared" si="368"/>
        <v>0</v>
      </c>
      <c r="CN796" s="72" t="b">
        <f t="shared" si="369"/>
        <v>0</v>
      </c>
      <c r="CP796" s="13">
        <f t="shared" si="370"/>
        <v>0</v>
      </c>
      <c r="CQ796" s="13" t="b">
        <f t="shared" si="371"/>
        <v>0</v>
      </c>
      <c r="CR796" s="13" t="b">
        <f t="shared" si="372"/>
        <v>0</v>
      </c>
      <c r="CS796" s="13" t="b">
        <f t="shared" si="378"/>
        <v>0</v>
      </c>
      <c r="CT796" s="13" t="b">
        <f t="shared" si="377"/>
        <v>0</v>
      </c>
      <c r="CU796" s="13" t="b">
        <f t="shared" si="350"/>
        <v>0</v>
      </c>
      <c r="CV796" s="13" t="b">
        <f t="shared" si="373"/>
        <v>0</v>
      </c>
      <c r="CW796" s="13" t="b">
        <f t="shared" si="374"/>
        <v>0</v>
      </c>
      <c r="CX796" s="13" t="b">
        <f t="shared" si="375"/>
        <v>0</v>
      </c>
      <c r="CY796" s="13" t="b">
        <f t="shared" si="376"/>
        <v>0</v>
      </c>
    </row>
    <row r="797" spans="1:103" ht="15" thickBot="1">
      <c r="A797" s="933"/>
      <c r="B797" s="942"/>
      <c r="C797" s="942"/>
      <c r="D797" s="942"/>
      <c r="E797" s="942"/>
      <c r="F797" s="942"/>
      <c r="G797" s="942"/>
      <c r="H797" s="942"/>
      <c r="I797" s="942"/>
      <c r="J797" s="942"/>
      <c r="K797" s="942"/>
      <c r="L797" s="942"/>
      <c r="M797" s="942"/>
      <c r="N797" s="942"/>
      <c r="O797" s="176"/>
      <c r="P797" s="942"/>
      <c r="Q797" s="942"/>
      <c r="R797" s="942"/>
      <c r="S797" s="942"/>
      <c r="T797" s="942"/>
      <c r="U797" s="942"/>
      <c r="V797" s="942"/>
      <c r="W797" s="21"/>
      <c r="X797" s="21"/>
      <c r="Y797" s="21"/>
      <c r="Z797" s="21"/>
      <c r="AA797" s="21" t="s">
        <v>37</v>
      </c>
      <c r="AB797" s="55"/>
      <c r="AC797" s="55"/>
      <c r="AD797" s="21"/>
      <c r="AE797" s="942"/>
      <c r="AF797" s="334">
        <f t="shared" si="351"/>
        <v>0</v>
      </c>
      <c r="AG797" s="272">
        <f>IF(R797="kompletna",Q797*J797*0.0036*'lista, wskaźniki'!$F$13, IF(R797="częściowa",Q797*J797*0.0036*'lista, wskaźniki'!$F$14, IF(R797="brak",Q797*J797*0.0036*'lista, wskaźniki'!$F$15,)))</f>
        <v>0</v>
      </c>
      <c r="AH797" s="334">
        <f>IF(Y797="inne",K797*'lista, wskaźniki'!$E$35,IF(Y797="to samo źródło",0,IF(Y797=0,0)))</f>
        <v>0</v>
      </c>
      <c r="AI797" s="334" t="b">
        <f>IF(AA797="gaz z sieci",AC797*'lista, wskaźniki'!$D$21)</f>
        <v>0</v>
      </c>
      <c r="AJ797" s="272">
        <f>IF(AA797="węgiel",AB797*'lista, wskaźniki'!$D$20, IF('Sektor mieszkaniowy'!AA797="drewno",'Sektor mieszkaniowy'!AB797*'lista, wskaźniki'!$D$22,IF('Sektor mieszkaniowy'!AA797="pellet",AB797*'lista, wskaźniki'!$D$23,IF('Sektor mieszkaniowy'!AA797="gaz z sieci",AB797*'lista, wskaźniki'!$D$21,IF('Sektor mieszkaniowy'!AA797="olej opałowy",'Sektor mieszkaniowy'!AB797*'lista, wskaźniki'!$D$24)))))</f>
        <v>0</v>
      </c>
      <c r="AK797" s="1003"/>
      <c r="AL797" s="942"/>
      <c r="AM797" s="20">
        <f>IF(AA797="węgiel",AF797*1/3.6*'lista, wskaźniki'!$F$20,IF(AA797="drewno",AF797*1/3.6*'lista, wskaźniki'!$F$22,IF(AA797="pellet",AF797*1/3.6*'lista, wskaźniki'!$F$23,IF(AA797="gaz z sieci",AF797*1/3.6*'lista, wskaźniki'!$F$21,IF(AA797="olej opałowy",AF797*1/3.6*'lista, wskaźniki'!$F$24,0)))))</f>
        <v>0</v>
      </c>
      <c r="AN797" s="20">
        <f>IF(AA797="węgiel",AF797*'lista, wskaźniki'!$E$42,IF(AA797="drewno",AF797*'lista, wskaźniki'!$G$42,IF(AA797="pellet",AF797*'lista, wskaźniki'!$H$42,IF(AA797="gaz z sieci",AF797*'lista, wskaźniki'!$F$42,IF(AA797="olej opałowy",AF797*'lista, wskaźniki'!$I$42,0)))))</f>
        <v>0</v>
      </c>
      <c r="AO797" s="20">
        <f>IF(AA797="węgiel",AF797*'lista, wskaźniki'!$E$43,IF(AA797="drewno",AF797*'lista, wskaźniki'!$G$43,IF(AA797="pellet",AF797*'lista, wskaźniki'!$H$43,IF(AA797="gaz z sieci",AF797*'lista, wskaźniki'!$F$43,IF(AA797="olej opałowy",AF797*'lista, wskaźniki'!$I$43,0)))))</f>
        <v>0</v>
      </c>
      <c r="AP797" s="20">
        <f>IF(AA797="węgiel",AF797*'lista, wskaźniki'!$E$44,IF(AA797="drewno",AF797*'lista, wskaźniki'!$G$44,IF(AA797="pellet",AF797*'lista, wskaźniki'!$H$44,IF(AA797="gaz z sieci",AF797*'lista, wskaźniki'!$F$44,IF(AA797="olej opałowy",AF797*'lista, wskaźniki'!$I$44,0)))))</f>
        <v>0</v>
      </c>
      <c r="AQ797" s="20" t="b">
        <f>IF(Z797="gaz",AH797*1/3.6*'lista, wskaźniki'!$F$21,IF(Z797="energia elektryczna",AH797*1/3.6*'lista, wskaźniki'!$F$26))</f>
        <v>0</v>
      </c>
      <c r="AR797" s="20" t="b">
        <f>IF(Z797="gaz",AH797*'lista, wskaźniki'!$F$42,IF(Z797="energia elektryczna",AH797*0))</f>
        <v>0</v>
      </c>
      <c r="AS797" s="20" t="b">
        <f>IF(Z797="gaz",AH797*'lista, wskaźniki'!$F$43,IF(Z797="energia elektryczna",AH797*0))</f>
        <v>0</v>
      </c>
      <c r="AT797" s="20" t="b">
        <f>IF(Z797="gaz",AH797*'lista, wskaźniki'!$F$44,IF(Z797="energia elektryczna",AH797*0))</f>
        <v>0</v>
      </c>
      <c r="AU797" s="20">
        <f>AI797*1/3.6*'lista, wskaźniki'!$F$21</f>
        <v>0</v>
      </c>
      <c r="AV797" s="20">
        <f>AI797*'lista, wskaźniki'!$F$42</f>
        <v>0</v>
      </c>
      <c r="AW797" s="20">
        <f>AI797*'lista, wskaźniki'!$F$43</f>
        <v>0</v>
      </c>
      <c r="AX797" s="20">
        <f>AI797*'lista, wskaźniki'!$F$44</f>
        <v>0</v>
      </c>
      <c r="AY797" s="20">
        <f>AK797*'lista, wskaźniki'!$F$26</f>
        <v>0</v>
      </c>
      <c r="AZ797" s="20">
        <f t="shared" si="352"/>
        <v>0</v>
      </c>
      <c r="BA797" s="20">
        <f t="shared" si="353"/>
        <v>0</v>
      </c>
      <c r="BB797" s="20">
        <f t="shared" si="354"/>
        <v>0</v>
      </c>
      <c r="BC797" s="20">
        <f t="shared" si="355"/>
        <v>0</v>
      </c>
      <c r="BD797" s="942"/>
      <c r="BE797" s="942"/>
      <c r="BF797" s="942"/>
      <c r="BG797" s="942"/>
      <c r="BH797" s="21"/>
      <c r="BI797" s="942"/>
      <c r="BJ797" s="21"/>
      <c r="BK797" s="942"/>
      <c r="BL797" s="21"/>
      <c r="BM797" s="21"/>
      <c r="BN797" s="21"/>
      <c r="BO797" s="21"/>
      <c r="BP797" s="21"/>
      <c r="BQ797" s="21"/>
      <c r="BR797" s="21"/>
      <c r="BS797" s="1006"/>
      <c r="BT797" s="1006"/>
      <c r="BU797" s="1006"/>
      <c r="BV797" s="1006"/>
      <c r="BW797" s="1006"/>
      <c r="BX797" s="1006"/>
      <c r="BY797" s="1009"/>
      <c r="CA797" s="365" t="b">
        <f t="shared" si="356"/>
        <v>0</v>
      </c>
      <c r="CB797" s="365" t="b">
        <f t="shared" si="357"/>
        <v>0</v>
      </c>
      <c r="CC797" s="365" t="b">
        <f t="shared" si="358"/>
        <v>0</v>
      </c>
      <c r="CD797" s="365" t="b">
        <f t="shared" si="359"/>
        <v>0</v>
      </c>
      <c r="CE797" s="365">
        <f t="shared" si="360"/>
        <v>0</v>
      </c>
      <c r="CF797" s="365" t="b">
        <f t="shared" si="361"/>
        <v>0</v>
      </c>
      <c r="CG797" s="365" t="b">
        <f t="shared" si="362"/>
        <v>0</v>
      </c>
      <c r="CH797" s="365" t="b">
        <f t="shared" si="363"/>
        <v>0</v>
      </c>
      <c r="CI797" s="72" t="b">
        <f t="shared" si="364"/>
        <v>0</v>
      </c>
      <c r="CJ797" s="72" t="b">
        <f t="shared" si="365"/>
        <v>0</v>
      </c>
      <c r="CK797" s="72" t="b">
        <f t="shared" si="366"/>
        <v>0</v>
      </c>
      <c r="CL797" s="72">
        <f t="shared" si="367"/>
        <v>0</v>
      </c>
      <c r="CM797" s="72">
        <f t="shared" si="368"/>
        <v>0</v>
      </c>
      <c r="CN797" s="72" t="b">
        <f t="shared" si="369"/>
        <v>0</v>
      </c>
      <c r="CP797" s="13">
        <f t="shared" si="370"/>
        <v>0</v>
      </c>
      <c r="CQ797" s="13" t="b">
        <f t="shared" si="371"/>
        <v>0</v>
      </c>
      <c r="CR797" s="13" t="b">
        <f t="shared" si="372"/>
        <v>0</v>
      </c>
      <c r="CS797" s="13" t="b">
        <f t="shared" si="378"/>
        <v>0</v>
      </c>
      <c r="CT797" s="13" t="b">
        <f t="shared" si="377"/>
        <v>0</v>
      </c>
      <c r="CU797" s="13" t="b">
        <f t="shared" si="350"/>
        <v>0</v>
      </c>
      <c r="CV797" s="13" t="b">
        <f t="shared" si="373"/>
        <v>0</v>
      </c>
      <c r="CW797" s="13" t="b">
        <f t="shared" si="374"/>
        <v>0</v>
      </c>
      <c r="CX797" s="13" t="b">
        <f t="shared" si="375"/>
        <v>0</v>
      </c>
      <c r="CY797" s="13" t="b">
        <f t="shared" si="376"/>
        <v>0</v>
      </c>
    </row>
    <row r="798" spans="1:103" ht="15" thickBot="1">
      <c r="A798" s="931">
        <v>160</v>
      </c>
      <c r="B798" s="940" t="s">
        <v>239</v>
      </c>
      <c r="C798" s="940"/>
      <c r="D798" s="940" t="s">
        <v>1</v>
      </c>
      <c r="E798" s="940" t="s">
        <v>5</v>
      </c>
      <c r="F798" s="940">
        <v>3</v>
      </c>
      <c r="G798" s="940"/>
      <c r="H798" s="940"/>
      <c r="I798" s="940" t="s">
        <v>11</v>
      </c>
      <c r="J798" s="940">
        <v>85</v>
      </c>
      <c r="K798" s="940"/>
      <c r="L798" s="940" t="s">
        <v>17</v>
      </c>
      <c r="M798" s="940"/>
      <c r="N798" s="940" t="s">
        <v>17</v>
      </c>
      <c r="O798" s="174"/>
      <c r="P798" s="940" t="s">
        <v>17</v>
      </c>
      <c r="Q798" s="940">
        <f>IF(I798="&lt;1966",'lista, wskaźniki'!$G$4,IF(I798="1967-1985",'lista, wskaźniki'!$G$5,IF(I798="1986-1992",'lista, wskaźniki'!$G$6,IF(I798="1993-1996",'lista, wskaźniki'!$G$7,IF(I798="&gt;1997",'lista, wskaźniki'!$G$8,IF(I798=0,'lista, wskaźniki'!$G$4))))))</f>
        <v>250</v>
      </c>
      <c r="R798" s="940" t="s">
        <v>25</v>
      </c>
      <c r="S798" s="940" t="s">
        <v>27</v>
      </c>
      <c r="T798" s="940"/>
      <c r="U798" s="940"/>
      <c r="V798" s="940"/>
      <c r="W798" s="20" t="s">
        <v>36</v>
      </c>
      <c r="X798" s="19" t="s">
        <v>40</v>
      </c>
      <c r="Y798" s="20" t="s">
        <v>24</v>
      </c>
      <c r="Z798" s="20" t="s">
        <v>40</v>
      </c>
      <c r="AA798" s="19" t="s">
        <v>35</v>
      </c>
      <c r="AB798" s="54"/>
      <c r="AC798" s="54"/>
      <c r="AD798" s="19"/>
      <c r="AE798" s="940"/>
      <c r="AF798" s="334">
        <f t="shared" si="351"/>
        <v>0</v>
      </c>
      <c r="AG798" s="272">
        <v>0</v>
      </c>
      <c r="AH798" s="334">
        <f>IF(Y798="inne",K798*'lista, wskaźniki'!$E$35,IF(Y798="to samo źródło",0,IF(Y798=0,0)))</f>
        <v>0</v>
      </c>
      <c r="AI798" s="334" t="b">
        <f>IF(AA798="gaz z sieci",AC798*'lista, wskaźniki'!$D$21)</f>
        <v>0</v>
      </c>
      <c r="AJ798" s="272">
        <f>IF(AA798="węgiel",AB798*'lista, wskaźniki'!$D$20, IF('Sektor mieszkaniowy'!AA798="drewno",'Sektor mieszkaniowy'!AB798*'lista, wskaźniki'!$D$22,IF('Sektor mieszkaniowy'!AA798="pellet",AB798*'lista, wskaźniki'!$D$23,IF('Sektor mieszkaniowy'!AA798="gaz z sieci",AB798*'lista, wskaźniki'!$D$21,IF('Sektor mieszkaniowy'!AA798="olej opałowy",'Sektor mieszkaniowy'!AB798*'lista, wskaźniki'!$D$24)))))</f>
        <v>0</v>
      </c>
      <c r="AK798" s="1001"/>
      <c r="AL798" s="940">
        <v>1100</v>
      </c>
      <c r="AM798" s="20">
        <f>IF(AA798="węgiel",AF798*1/3.6*'lista, wskaźniki'!$F$20,IF(AA798="drewno",AF798*1/3.6*'lista, wskaźniki'!$F$22,IF(AA798="pellet",AF798*1/3.6*'lista, wskaźniki'!$F$23,IF(AA798="gaz z sieci",AF798*1/3.6*'lista, wskaźniki'!$F$21,IF(AA798="olej opałowy",AF798*1/3.6*'lista, wskaźniki'!$F$24,0)))))</f>
        <v>0</v>
      </c>
      <c r="AN798" s="20">
        <f>IF(AA798="węgiel",AF798*'lista, wskaźniki'!$E$42,IF(AA798="drewno",AF798*'lista, wskaźniki'!$G$42,IF(AA798="pellet",AF798*'lista, wskaźniki'!$H$42,IF(AA798="gaz z sieci",AF798*'lista, wskaźniki'!$F$42,IF(AA798="olej opałowy",AF798*'lista, wskaźniki'!$I$42,0)))))</f>
        <v>0</v>
      </c>
      <c r="AO798" s="20">
        <f>IF(AA798="węgiel",AF798*'lista, wskaźniki'!$E$43,IF(AA798="drewno",AF798*'lista, wskaźniki'!$G$43,IF(AA798="pellet",AF798*'lista, wskaźniki'!$H$43,IF(AA798="gaz z sieci",AF798*'lista, wskaźniki'!$F$43,IF(AA798="olej opałowy",AF798*'lista, wskaźniki'!$I$43,0)))))</f>
        <v>0</v>
      </c>
      <c r="AP798" s="20">
        <f>IF(AA798="węgiel",AF798*'lista, wskaźniki'!$E$44,IF(AA798="drewno",AF798*'lista, wskaźniki'!$G$44,IF(AA798="pellet",AF798*'lista, wskaźniki'!$H$44,IF(AA798="gaz z sieci",AF798*'lista, wskaźniki'!$F$44,IF(AA798="olej opałowy",AF798*'lista, wskaźniki'!$I$44,0)))))</f>
        <v>0</v>
      </c>
      <c r="AQ798" s="360">
        <f>IF(Z798="gaz",AH798*1/3.6*'lista, wskaźniki'!$F$21,IF(Z798="energia elektryczna",AH798*1/3.6*'lista, wskaźniki'!$F$26))</f>
        <v>0</v>
      </c>
      <c r="AR798" s="20">
        <f>IF(Z798="gaz",AH798*'lista, wskaźniki'!$F$42,IF(Z798="energia elektryczna",AH798*0))</f>
        <v>0</v>
      </c>
      <c r="AS798" s="20">
        <f>IF(Z798="gaz",AH798*'lista, wskaźniki'!$F$43,IF(Z798="energia elektryczna",AH798*0))</f>
        <v>0</v>
      </c>
      <c r="AT798" s="20">
        <f>IF(Z798="gaz",AH798*'lista, wskaźniki'!$F$44,IF(Z798="energia elektryczna",AH798*0))</f>
        <v>0</v>
      </c>
      <c r="AU798" s="20">
        <f>AI798*1/3.6*'lista, wskaźniki'!$F$21</f>
        <v>0</v>
      </c>
      <c r="AV798" s="20">
        <f>AI798*'lista, wskaźniki'!$F$42</f>
        <v>0</v>
      </c>
      <c r="AW798" s="20">
        <f>AI798*'lista, wskaźniki'!$F$43</f>
        <v>0</v>
      </c>
      <c r="AX798" s="20">
        <f>AI798*'lista, wskaźniki'!$F$44</f>
        <v>0</v>
      </c>
      <c r="AY798" s="20">
        <f>AK798*'lista, wskaźniki'!$F$26</f>
        <v>0</v>
      </c>
      <c r="AZ798" s="20">
        <f t="shared" si="352"/>
        <v>0</v>
      </c>
      <c r="BA798" s="20">
        <f t="shared" si="353"/>
        <v>0</v>
      </c>
      <c r="BB798" s="20">
        <f t="shared" si="354"/>
        <v>0</v>
      </c>
      <c r="BC798" s="20">
        <f t="shared" si="355"/>
        <v>0</v>
      </c>
      <c r="BD798" s="940" t="s">
        <v>16</v>
      </c>
      <c r="BE798" s="940" t="s">
        <v>16</v>
      </c>
      <c r="BF798" s="940" t="s">
        <v>16</v>
      </c>
      <c r="BG798" s="940" t="s">
        <v>17</v>
      </c>
      <c r="BH798" s="19"/>
      <c r="BI798" s="940" t="s">
        <v>17</v>
      </c>
      <c r="BJ798" s="19"/>
      <c r="BK798" s="940" t="s">
        <v>17</v>
      </c>
      <c r="BL798" s="19"/>
      <c r="BM798" s="19"/>
      <c r="BN798" s="19"/>
      <c r="BO798" s="19" t="s">
        <v>17</v>
      </c>
      <c r="BP798" s="19"/>
      <c r="BQ798" s="19" t="s">
        <v>121</v>
      </c>
      <c r="BR798" s="19">
        <v>1</v>
      </c>
      <c r="BS798" s="1004">
        <v>150</v>
      </c>
      <c r="BT798" s="1004">
        <v>240</v>
      </c>
      <c r="BU798" s="1004"/>
      <c r="BV798" s="1004"/>
      <c r="BW798" s="1004">
        <v>750</v>
      </c>
      <c r="BX798" s="1004">
        <v>1000</v>
      </c>
      <c r="BY798" s="1007"/>
      <c r="CA798" s="365">
        <f t="shared" si="356"/>
        <v>0</v>
      </c>
      <c r="CB798" s="365" t="b">
        <f t="shared" si="357"/>
        <v>0</v>
      </c>
      <c r="CC798" s="365" t="b">
        <f t="shared" si="358"/>
        <v>0</v>
      </c>
      <c r="CD798" s="365" t="b">
        <f t="shared" si="359"/>
        <v>0</v>
      </c>
      <c r="CE798" s="365" t="b">
        <f t="shared" si="360"/>
        <v>0</v>
      </c>
      <c r="CF798" s="365" t="b">
        <f t="shared" si="361"/>
        <v>0</v>
      </c>
      <c r="CG798" s="365">
        <f t="shared" si="362"/>
        <v>0</v>
      </c>
      <c r="CH798" s="365" t="b">
        <f t="shared" si="363"/>
        <v>0</v>
      </c>
      <c r="CI798" s="72">
        <f t="shared" si="364"/>
        <v>0</v>
      </c>
      <c r="CJ798" s="72" t="b">
        <f t="shared" si="365"/>
        <v>0</v>
      </c>
      <c r="CK798" s="72" t="b">
        <f t="shared" si="366"/>
        <v>0</v>
      </c>
      <c r="CL798" s="72">
        <f t="shared" si="367"/>
        <v>0</v>
      </c>
      <c r="CM798" s="72" t="b">
        <f t="shared" si="368"/>
        <v>0</v>
      </c>
      <c r="CN798" s="72">
        <f t="shared" si="369"/>
        <v>0</v>
      </c>
      <c r="CP798" s="13" t="b">
        <f t="shared" si="370"/>
        <v>0</v>
      </c>
      <c r="CQ798" s="13">
        <f t="shared" si="371"/>
        <v>0</v>
      </c>
      <c r="CR798" s="13">
        <f t="shared" si="372"/>
        <v>85</v>
      </c>
      <c r="CS798" s="13">
        <f t="shared" si="378"/>
        <v>0</v>
      </c>
      <c r="CT798" s="13" t="b">
        <f t="shared" si="377"/>
        <v>0</v>
      </c>
      <c r="CU798" s="13">
        <f t="shared" si="350"/>
        <v>0</v>
      </c>
      <c r="CV798" s="13" t="b">
        <f t="shared" si="373"/>
        <v>0</v>
      </c>
      <c r="CW798" s="13">
        <f t="shared" si="374"/>
        <v>0</v>
      </c>
      <c r="CX798" s="13" t="b">
        <f t="shared" si="375"/>
        <v>0</v>
      </c>
      <c r="CY798" s="13">
        <f t="shared" si="376"/>
        <v>0</v>
      </c>
    </row>
    <row r="799" spans="1:103" ht="15" thickBot="1">
      <c r="A799" s="932"/>
      <c r="B799" s="941"/>
      <c r="C799" s="941"/>
      <c r="D799" s="941"/>
      <c r="E799" s="941"/>
      <c r="F799" s="941"/>
      <c r="G799" s="941"/>
      <c r="H799" s="941"/>
      <c r="I799" s="941"/>
      <c r="J799" s="941"/>
      <c r="K799" s="941"/>
      <c r="L799" s="941"/>
      <c r="M799" s="941"/>
      <c r="N799" s="941"/>
      <c r="O799" s="175"/>
      <c r="P799" s="941"/>
      <c r="Q799" s="941"/>
      <c r="R799" s="941"/>
      <c r="S799" s="941"/>
      <c r="T799" s="941"/>
      <c r="U799" s="941"/>
      <c r="V799" s="941"/>
      <c r="W799" s="20"/>
      <c r="X799" s="20"/>
      <c r="Y799" s="20"/>
      <c r="Z799" s="20"/>
      <c r="AA799" s="20" t="s">
        <v>36</v>
      </c>
      <c r="AB799" s="22"/>
      <c r="AC799" s="22"/>
      <c r="AD799" s="20"/>
      <c r="AE799" s="941"/>
      <c r="AF799" s="334">
        <f>AG799</f>
        <v>76.5</v>
      </c>
      <c r="AG799" s="272">
        <v>76.5</v>
      </c>
      <c r="AH799" s="334">
        <f>IF(Y799="inne",K799*'lista, wskaźniki'!$E$35,IF(Y799="to samo źródło",0,IF(Y799=0,0)))</f>
        <v>0</v>
      </c>
      <c r="AI799" s="334" t="b">
        <f>IF(AA799="gaz z sieci",AC799*'lista, wskaźniki'!$D$21)</f>
        <v>0</v>
      </c>
      <c r="AJ799" s="272">
        <f>IF(AA799="węgiel",AB799*'lista, wskaźniki'!$D$20, IF('Sektor mieszkaniowy'!AA799="drewno",'Sektor mieszkaniowy'!AB799*'lista, wskaźniki'!$D$22,IF('Sektor mieszkaniowy'!AA799="pellet",AB799*'lista, wskaźniki'!$D$23,IF('Sektor mieszkaniowy'!AA799="gaz z sieci",AB799*'lista, wskaźniki'!$D$21,IF('Sektor mieszkaniowy'!AA799="olej opałowy",'Sektor mieszkaniowy'!AB799*'lista, wskaźniki'!$D$24)))))</f>
        <v>0</v>
      </c>
      <c r="AK799" s="1002"/>
      <c r="AL799" s="941"/>
      <c r="AM799" s="20">
        <f>IF(AA799="węgiel",AF799*1/3.6*'lista, wskaźniki'!$F$20,IF(AA799="drewno",AF799*1/3.6*'lista, wskaźniki'!$F$22,IF(AA799="pellet",AF799*1/3.6*'lista, wskaźniki'!$F$23,IF(AA799="gaz z sieci",AF799*1/3.6*'lista, wskaźniki'!$F$21,IF(AA799="olej opałowy",AF799*1/3.6*'lista, wskaźniki'!$F$24,0)))))</f>
        <v>0</v>
      </c>
      <c r="AN799" s="20">
        <f>IF(AA799="węgiel",AF799*'lista, wskaźniki'!$E$42,IF(AA799="drewno",AF799*'lista, wskaźniki'!$G$42,IF(AA799="pellet",AF799*'lista, wskaźniki'!$H$42,IF(AA799="gaz z sieci",AF799*'lista, wskaźniki'!$F$42,IF(AA799="olej opałowy",AF799*'lista, wskaźniki'!$I$42,0)))))</f>
        <v>6.1964999999999999E-2</v>
      </c>
      <c r="AO799" s="20">
        <f>IF(AA799="węgiel",AF799*'lista, wskaźniki'!$E$43,IF(AA799="drewno",AF799*'lista, wskaźniki'!$G$43,IF(AA799="pellet",AF799*'lista, wskaźniki'!$H$43,IF(AA799="gaz z sieci",AF799*'lista, wskaźniki'!$F$43,IF(AA799="olej opałowy",AF799*'lista, wskaźniki'!$I$43,0)))))</f>
        <v>6.1964999999999999E-2</v>
      </c>
      <c r="AP799" s="20">
        <f>IF(AA799="węgiel",AF799*'lista, wskaźniki'!$E$44,IF(AA799="drewno",AF799*'lista, wskaźniki'!$G$44,IF(AA799="pellet",AF799*'lista, wskaźniki'!$H$44,IF(AA799="gaz z sieci",AF799*'lista, wskaźniki'!$F$44,IF(AA799="olej opałowy",AF799*'lista, wskaźniki'!$I$44,0)))))</f>
        <v>1.9125000000000001E-5</v>
      </c>
      <c r="AQ799" s="20" t="b">
        <f>IF(Z799="gaz",AH799*1/3.6*'lista, wskaźniki'!$F$21,IF(Z799="energia elektryczna",AH799*1/3.6*'lista, wskaźniki'!$F$26))</f>
        <v>0</v>
      </c>
      <c r="AR799" s="20" t="b">
        <f>IF(Z799="gaz",AH799*'lista, wskaźniki'!$F$42,IF(Z799="energia elektryczna",AH799*0))</f>
        <v>0</v>
      </c>
      <c r="AS799" s="20" t="b">
        <f>IF(Z799="gaz",AH799*'lista, wskaźniki'!$F$43,IF(Z799="energia elektryczna",AH799*0))</f>
        <v>0</v>
      </c>
      <c r="AT799" s="20" t="b">
        <f>IF(Z799="gaz",AH799*'lista, wskaźniki'!$F$44,IF(Z799="energia elektryczna",AH799*0))</f>
        <v>0</v>
      </c>
      <c r="AU799" s="20">
        <f>AI799*1/3.6*'lista, wskaźniki'!$F$21</f>
        <v>0</v>
      </c>
      <c r="AV799" s="20">
        <f>AI799*'lista, wskaźniki'!$F$42</f>
        <v>0</v>
      </c>
      <c r="AW799" s="20">
        <f>AI799*'lista, wskaźniki'!$F$43</f>
        <v>0</v>
      </c>
      <c r="AX799" s="20">
        <f>AI799*'lista, wskaźniki'!$F$44</f>
        <v>0</v>
      </c>
      <c r="AY799" s="20">
        <f>AK799*'lista, wskaźniki'!$F$26</f>
        <v>0</v>
      </c>
      <c r="AZ799" s="20">
        <f t="shared" si="352"/>
        <v>0</v>
      </c>
      <c r="BA799" s="20">
        <f t="shared" si="353"/>
        <v>6.1964999999999999E-2</v>
      </c>
      <c r="BB799" s="20">
        <f t="shared" si="354"/>
        <v>6.1964999999999999E-2</v>
      </c>
      <c r="BC799" s="20">
        <f t="shared" si="355"/>
        <v>1.9125000000000001E-5</v>
      </c>
      <c r="BD799" s="941"/>
      <c r="BE799" s="941"/>
      <c r="BF799" s="941"/>
      <c r="BG799" s="941"/>
      <c r="BH799" s="20"/>
      <c r="BI799" s="941"/>
      <c r="BJ799" s="20"/>
      <c r="BK799" s="941"/>
      <c r="BL799" s="20"/>
      <c r="BM799" s="20"/>
      <c r="BN799" s="20"/>
      <c r="BO799" s="20"/>
      <c r="BP799" s="20"/>
      <c r="BQ799" s="20" t="s">
        <v>120</v>
      </c>
      <c r="BR799" s="20">
        <v>1</v>
      </c>
      <c r="BS799" s="1005"/>
      <c r="BT799" s="1005"/>
      <c r="BU799" s="1005"/>
      <c r="BV799" s="1005"/>
      <c r="BW799" s="1005"/>
      <c r="BX799" s="1005"/>
      <c r="BY799" s="1008"/>
      <c r="CA799" s="365" t="b">
        <f t="shared" si="356"/>
        <v>0</v>
      </c>
      <c r="CB799" s="365">
        <f t="shared" si="357"/>
        <v>76.5</v>
      </c>
      <c r="CC799" s="365" t="b">
        <f t="shared" si="358"/>
        <v>0</v>
      </c>
      <c r="CD799" s="365" t="b">
        <f t="shared" si="359"/>
        <v>0</v>
      </c>
      <c r="CE799" s="365" t="b">
        <f t="shared" si="360"/>
        <v>0</v>
      </c>
      <c r="CF799" s="365" t="b">
        <f t="shared" si="361"/>
        <v>0</v>
      </c>
      <c r="CG799" s="365" t="b">
        <f t="shared" si="362"/>
        <v>0</v>
      </c>
      <c r="CH799" s="365" t="b">
        <f t="shared" si="363"/>
        <v>0</v>
      </c>
      <c r="CI799" s="72" t="b">
        <f t="shared" si="364"/>
        <v>0</v>
      </c>
      <c r="CJ799" s="72">
        <f t="shared" si="365"/>
        <v>76.5</v>
      </c>
      <c r="CK799" s="72" t="b">
        <f t="shared" si="366"/>
        <v>0</v>
      </c>
      <c r="CL799" s="72">
        <f t="shared" si="367"/>
        <v>0</v>
      </c>
      <c r="CM799" s="72" t="b">
        <f t="shared" si="368"/>
        <v>0</v>
      </c>
      <c r="CN799" s="72" t="b">
        <f t="shared" si="369"/>
        <v>0</v>
      </c>
      <c r="CP799" s="13">
        <f t="shared" si="370"/>
        <v>0</v>
      </c>
      <c r="CQ799" s="13" t="b">
        <f t="shared" si="371"/>
        <v>0</v>
      </c>
      <c r="CR799" s="13" t="b">
        <f t="shared" si="372"/>
        <v>0</v>
      </c>
      <c r="CS799" s="13" t="b">
        <f t="shared" si="378"/>
        <v>0</v>
      </c>
      <c r="CT799" s="13" t="b">
        <f t="shared" si="377"/>
        <v>0</v>
      </c>
      <c r="CU799" s="13" t="b">
        <f t="shared" ref="CU799:CU862" si="379">IF(R799="kompletna",CT799,IF(R799="częściowa",0.5*CT799,IF(R799="brak",0*CT799)))</f>
        <v>0</v>
      </c>
      <c r="CV799" s="13" t="b">
        <f t="shared" si="373"/>
        <v>0</v>
      </c>
      <c r="CW799" s="13" t="b">
        <f t="shared" si="374"/>
        <v>0</v>
      </c>
      <c r="CX799" s="13" t="b">
        <f t="shared" si="375"/>
        <v>0</v>
      </c>
      <c r="CY799" s="13" t="b">
        <f t="shared" si="376"/>
        <v>0</v>
      </c>
    </row>
    <row r="800" spans="1:103" ht="15" thickBot="1">
      <c r="A800" s="932"/>
      <c r="B800" s="941"/>
      <c r="C800" s="941"/>
      <c r="D800" s="941"/>
      <c r="E800" s="941"/>
      <c r="F800" s="941"/>
      <c r="G800" s="941"/>
      <c r="H800" s="941"/>
      <c r="I800" s="941"/>
      <c r="J800" s="941"/>
      <c r="K800" s="941"/>
      <c r="L800" s="941"/>
      <c r="M800" s="941"/>
      <c r="N800" s="941"/>
      <c r="O800" s="175"/>
      <c r="P800" s="941"/>
      <c r="Q800" s="941"/>
      <c r="R800" s="941"/>
      <c r="S800" s="941"/>
      <c r="T800" s="941"/>
      <c r="U800" s="941"/>
      <c r="V800" s="941"/>
      <c r="W800" s="20"/>
      <c r="X800" s="20"/>
      <c r="Y800" s="20"/>
      <c r="Z800" s="20"/>
      <c r="AA800" s="20" t="s">
        <v>50</v>
      </c>
      <c r="AB800" s="22"/>
      <c r="AC800" s="22"/>
      <c r="AD800" s="20"/>
      <c r="AE800" s="941"/>
      <c r="AF800" s="334">
        <f t="shared" si="351"/>
        <v>0</v>
      </c>
      <c r="AG800" s="272">
        <f>IF(R800="kompletna",Q800*J800*0.0036*'lista, wskaźniki'!$F$13, IF(R800="częściowa",Q800*J800*0.0036*'lista, wskaźniki'!$F$14, IF(R800="brak",Q800*J800*0.0036*'lista, wskaźniki'!$F$15,)))</f>
        <v>0</v>
      </c>
      <c r="AH800" s="334">
        <f>IF(Y800="inne",K800*'lista, wskaźniki'!$E$35,IF(Y800="to samo źródło",0,IF(Y800=0,0)))</f>
        <v>0</v>
      </c>
      <c r="AI800" s="334" t="b">
        <f>IF(AA800="gaz z sieci",AC800*'lista, wskaźniki'!$D$21)</f>
        <v>0</v>
      </c>
      <c r="AJ800" s="272">
        <f>IF(AA800="węgiel",AB800*'lista, wskaźniki'!$D$20, IF('Sektor mieszkaniowy'!AA800="drewno",'Sektor mieszkaniowy'!AB800*'lista, wskaźniki'!$D$22,IF('Sektor mieszkaniowy'!AA800="pellet",AB800*'lista, wskaźniki'!$D$23,IF('Sektor mieszkaniowy'!AA800="gaz z sieci",AB800*'lista, wskaźniki'!$D$21,IF('Sektor mieszkaniowy'!AA800="olej opałowy",'Sektor mieszkaniowy'!AB800*'lista, wskaźniki'!$D$24)))))</f>
        <v>0</v>
      </c>
      <c r="AK800" s="1002"/>
      <c r="AL800" s="941"/>
      <c r="AM800" s="20">
        <f>IF(AA800="węgiel",AF800*1/3.6*'lista, wskaźniki'!$F$20,IF(AA800="drewno",AF800*1/3.6*'lista, wskaźniki'!$F$22,IF(AA800="pellet",AF800*1/3.6*'lista, wskaźniki'!$F$23,IF(AA800="gaz z sieci",AF800*1/3.6*'lista, wskaźniki'!$F$21,IF(AA800="olej opałowy",AF800*1/3.6*'lista, wskaźniki'!$F$24,0)))))</f>
        <v>0</v>
      </c>
      <c r="AN800" s="20">
        <f>IF(AA800="węgiel",AF800*'lista, wskaźniki'!$E$42,IF(AA800="drewno",AF800*'lista, wskaźniki'!$G$42,IF(AA800="pellet",AF800*'lista, wskaźniki'!$H$42,IF(AA800="gaz z sieci",AF800*'lista, wskaźniki'!$F$42,IF(AA800="olej opałowy",AF800*'lista, wskaźniki'!$I$42,0)))))</f>
        <v>0</v>
      </c>
      <c r="AO800" s="20">
        <f>IF(AA800="węgiel",AF800*'lista, wskaźniki'!$E$43,IF(AA800="drewno",AF800*'lista, wskaźniki'!$G$43,IF(AA800="pellet",AF800*'lista, wskaźniki'!$H$43,IF(AA800="gaz z sieci",AF800*'lista, wskaźniki'!$F$43,IF(AA800="olej opałowy",AF800*'lista, wskaźniki'!$I$43,0)))))</f>
        <v>0</v>
      </c>
      <c r="AP800" s="20">
        <f>IF(AA800="węgiel",AF800*'lista, wskaźniki'!$E$44,IF(AA800="drewno",AF800*'lista, wskaźniki'!$G$44,IF(AA800="pellet",AF800*'lista, wskaźniki'!$H$44,IF(AA800="gaz z sieci",AF800*'lista, wskaźniki'!$F$44,IF(AA800="olej opałowy",AF800*'lista, wskaźniki'!$I$44,0)))))</f>
        <v>0</v>
      </c>
      <c r="AQ800" s="20" t="b">
        <f>IF(Z800="gaz",AH800*1/3.6*'lista, wskaźniki'!$F$21,IF(Z800="energia elektryczna",AH800*1/3.6*'lista, wskaźniki'!$F$26))</f>
        <v>0</v>
      </c>
      <c r="AR800" s="20" t="b">
        <f>IF(Z800="gaz",AH800*'lista, wskaźniki'!$F$42,IF(Z800="energia elektryczna",AH800*0))</f>
        <v>0</v>
      </c>
      <c r="AS800" s="20" t="b">
        <f>IF(Z800="gaz",AH800*'lista, wskaźniki'!$F$43,IF(Z800="energia elektryczna",AH800*0))</f>
        <v>0</v>
      </c>
      <c r="AT800" s="20" t="b">
        <f>IF(Z800="gaz",AH800*'lista, wskaźniki'!$F$44,IF(Z800="energia elektryczna",AH800*0))</f>
        <v>0</v>
      </c>
      <c r="AU800" s="20">
        <f>AI800*1/3.6*'lista, wskaźniki'!$F$21</f>
        <v>0</v>
      </c>
      <c r="AV800" s="20">
        <f>AI800*'lista, wskaźniki'!$F$42</f>
        <v>0</v>
      </c>
      <c r="AW800" s="20">
        <f>AI800*'lista, wskaźniki'!$F$43</f>
        <v>0</v>
      </c>
      <c r="AX800" s="20">
        <f>AI800*'lista, wskaźniki'!$F$44</f>
        <v>0</v>
      </c>
      <c r="AY800" s="20">
        <f>AK800*'lista, wskaźniki'!$F$26</f>
        <v>0</v>
      </c>
      <c r="AZ800" s="20">
        <f t="shared" si="352"/>
        <v>0</v>
      </c>
      <c r="BA800" s="20">
        <f t="shared" si="353"/>
        <v>0</v>
      </c>
      <c r="BB800" s="20">
        <f t="shared" si="354"/>
        <v>0</v>
      </c>
      <c r="BC800" s="20">
        <f t="shared" si="355"/>
        <v>0</v>
      </c>
      <c r="BD800" s="941"/>
      <c r="BE800" s="941"/>
      <c r="BF800" s="941"/>
      <c r="BG800" s="941"/>
      <c r="BH800" s="20"/>
      <c r="BI800" s="941"/>
      <c r="BJ800" s="20"/>
      <c r="BK800" s="941"/>
      <c r="BL800" s="20"/>
      <c r="BM800" s="20"/>
      <c r="BN800" s="20"/>
      <c r="BO800" s="20"/>
      <c r="BP800" s="20"/>
      <c r="BQ800" s="20"/>
      <c r="BR800" s="20"/>
      <c r="BS800" s="1005"/>
      <c r="BT800" s="1005"/>
      <c r="BU800" s="1005"/>
      <c r="BV800" s="1005"/>
      <c r="BW800" s="1005"/>
      <c r="BX800" s="1005"/>
      <c r="BY800" s="1008"/>
      <c r="CA800" s="365" t="b">
        <f t="shared" si="356"/>
        <v>0</v>
      </c>
      <c r="CB800" s="365" t="b">
        <f t="shared" si="357"/>
        <v>0</v>
      </c>
      <c r="CC800" s="365">
        <f t="shared" si="358"/>
        <v>0</v>
      </c>
      <c r="CD800" s="365" t="b">
        <f t="shared" si="359"/>
        <v>0</v>
      </c>
      <c r="CE800" s="365" t="b">
        <f t="shared" si="360"/>
        <v>0</v>
      </c>
      <c r="CF800" s="365" t="b">
        <f t="shared" si="361"/>
        <v>0</v>
      </c>
      <c r="CG800" s="365" t="b">
        <f t="shared" si="362"/>
        <v>0</v>
      </c>
      <c r="CH800" s="365" t="b">
        <f t="shared" si="363"/>
        <v>0</v>
      </c>
      <c r="CI800" s="72" t="b">
        <f t="shared" si="364"/>
        <v>0</v>
      </c>
      <c r="CJ800" s="72" t="b">
        <f t="shared" si="365"/>
        <v>0</v>
      </c>
      <c r="CK800" s="72">
        <f t="shared" si="366"/>
        <v>0</v>
      </c>
      <c r="CL800" s="72">
        <f t="shared" si="367"/>
        <v>0</v>
      </c>
      <c r="CM800" s="72" t="b">
        <f t="shared" si="368"/>
        <v>0</v>
      </c>
      <c r="CN800" s="72" t="b">
        <f t="shared" si="369"/>
        <v>0</v>
      </c>
      <c r="CP800" s="13">
        <f t="shared" si="370"/>
        <v>0</v>
      </c>
      <c r="CQ800" s="13" t="b">
        <f t="shared" si="371"/>
        <v>0</v>
      </c>
      <c r="CR800" s="13" t="b">
        <f t="shared" si="372"/>
        <v>0</v>
      </c>
      <c r="CS800" s="13" t="b">
        <f t="shared" si="378"/>
        <v>0</v>
      </c>
      <c r="CT800" s="13" t="b">
        <f t="shared" si="377"/>
        <v>0</v>
      </c>
      <c r="CU800" s="13" t="b">
        <f t="shared" si="379"/>
        <v>0</v>
      </c>
      <c r="CV800" s="13" t="b">
        <f t="shared" si="373"/>
        <v>0</v>
      </c>
      <c r="CW800" s="13" t="b">
        <f t="shared" si="374"/>
        <v>0</v>
      </c>
      <c r="CX800" s="13" t="b">
        <f t="shared" si="375"/>
        <v>0</v>
      </c>
      <c r="CY800" s="13" t="b">
        <f t="shared" si="376"/>
        <v>0</v>
      </c>
    </row>
    <row r="801" spans="1:103" ht="15" thickBot="1">
      <c r="A801" s="932"/>
      <c r="B801" s="941"/>
      <c r="C801" s="941"/>
      <c r="D801" s="941"/>
      <c r="E801" s="941"/>
      <c r="F801" s="941"/>
      <c r="G801" s="941"/>
      <c r="H801" s="941"/>
      <c r="I801" s="941"/>
      <c r="J801" s="941"/>
      <c r="K801" s="941"/>
      <c r="L801" s="941"/>
      <c r="M801" s="941"/>
      <c r="N801" s="941"/>
      <c r="O801" s="175"/>
      <c r="P801" s="941"/>
      <c r="Q801" s="941"/>
      <c r="R801" s="941"/>
      <c r="S801" s="941"/>
      <c r="T801" s="941"/>
      <c r="U801" s="941"/>
      <c r="V801" s="941"/>
      <c r="W801" s="20"/>
      <c r="X801" s="20"/>
      <c r="Y801" s="20"/>
      <c r="Z801" s="20"/>
      <c r="AA801" s="20" t="s">
        <v>38</v>
      </c>
      <c r="AB801" s="22"/>
      <c r="AC801" s="22"/>
      <c r="AD801" s="20"/>
      <c r="AE801" s="941"/>
      <c r="AF801" s="334">
        <f t="shared" si="351"/>
        <v>0</v>
      </c>
      <c r="AG801" s="272">
        <f>IF(R801="kompletna",Q801*J801*0.0036*'lista, wskaźniki'!$F$13, IF(R801="częściowa",Q801*J801*0.0036*'lista, wskaźniki'!$F$14, IF(R801="brak",Q801*J801*0.0036*'lista, wskaźniki'!$F$15,)))</f>
        <v>0</v>
      </c>
      <c r="AH801" s="334">
        <f>IF(Y801="inne",K801*'lista, wskaźniki'!$E$35,IF(Y801="to samo źródło",0,IF(Y801=0,0)))</f>
        <v>0</v>
      </c>
      <c r="AI801" s="334">
        <f>IF(AA801="gaz z sieci",AC801*'lista, wskaźniki'!$D$21)</f>
        <v>0</v>
      </c>
      <c r="AJ801" s="272">
        <f>IF(AA801="węgiel",AB801*'lista, wskaźniki'!$D$20, IF('Sektor mieszkaniowy'!AA801="drewno",'Sektor mieszkaniowy'!AB801*'lista, wskaźniki'!$D$22,IF('Sektor mieszkaniowy'!AA801="pellet",AB801*'lista, wskaźniki'!$D$23,IF('Sektor mieszkaniowy'!AA801="gaz z sieci",AB801*'lista, wskaźniki'!$D$21,IF('Sektor mieszkaniowy'!AA801="olej opałowy",'Sektor mieszkaniowy'!AB801*'lista, wskaźniki'!$D$24)))))</f>
        <v>0</v>
      </c>
      <c r="AK801" s="1002"/>
      <c r="AL801" s="941"/>
      <c r="AM801" s="20">
        <f>IF(AA801="węgiel",AF801*1/3.6*'lista, wskaźniki'!$F$20,IF(AA801="drewno",AF801*1/3.6*'lista, wskaźniki'!$F$22,IF(AA801="pellet",AF801*1/3.6*'lista, wskaźniki'!$F$23,IF(AA801="gaz z sieci",AF801*1/3.6*'lista, wskaźniki'!$F$21,IF(AA801="olej opałowy",AF801*1/3.6*'lista, wskaźniki'!$F$24,0)))))</f>
        <v>0</v>
      </c>
      <c r="AN801" s="20">
        <f>IF(AA801="węgiel",AF801*'lista, wskaźniki'!$E$42,IF(AA801="drewno",AF801*'lista, wskaźniki'!$G$42,IF(AA801="pellet",AF801*'lista, wskaźniki'!$H$42,IF(AA801="gaz z sieci",AF801*'lista, wskaźniki'!$F$42,IF(AA801="olej opałowy",AF801*'lista, wskaźniki'!$I$42,0)))))</f>
        <v>0</v>
      </c>
      <c r="AO801" s="20">
        <f>IF(AA801="węgiel",AF801*'lista, wskaźniki'!$E$43,IF(AA801="drewno",AF801*'lista, wskaźniki'!$G$43,IF(AA801="pellet",AF801*'lista, wskaźniki'!$H$43,IF(AA801="gaz z sieci",AF801*'lista, wskaźniki'!$F$43,IF(AA801="olej opałowy",AF801*'lista, wskaźniki'!$I$43,0)))))</f>
        <v>0</v>
      </c>
      <c r="AP801" s="20">
        <f>IF(AA801="węgiel",AF801*'lista, wskaźniki'!$E$44,IF(AA801="drewno",AF801*'lista, wskaźniki'!$G$44,IF(AA801="pellet",AF801*'lista, wskaźniki'!$H$44,IF(AA801="gaz z sieci",AF801*'lista, wskaźniki'!$F$44,IF(AA801="olej opałowy",AF801*'lista, wskaźniki'!$I$44,0)))))</f>
        <v>0</v>
      </c>
      <c r="AQ801" s="20" t="b">
        <f>IF(Z801="gaz",AH801*1/3.6*'lista, wskaźniki'!$F$21,IF(Z801="energia elektryczna",AH801*1/3.6*'lista, wskaźniki'!$F$26))</f>
        <v>0</v>
      </c>
      <c r="AR801" s="20" t="b">
        <f>IF(Z801="gaz",AH801*'lista, wskaźniki'!$F$42,IF(Z801="energia elektryczna",AH801*0))</f>
        <v>0</v>
      </c>
      <c r="AS801" s="20" t="b">
        <f>IF(Z801="gaz",AH801*'lista, wskaźniki'!$F$43,IF(Z801="energia elektryczna",AH801*0))</f>
        <v>0</v>
      </c>
      <c r="AT801" s="20" t="b">
        <f>IF(Z801="gaz",AH801*'lista, wskaźniki'!$F$44,IF(Z801="energia elektryczna",AH801*0))</f>
        <v>0</v>
      </c>
      <c r="AU801" s="20">
        <f>AI801*1/3.6*'lista, wskaźniki'!$F$21</f>
        <v>0</v>
      </c>
      <c r="AV801" s="20">
        <f>AI801*'lista, wskaźniki'!$F$42</f>
        <v>0</v>
      </c>
      <c r="AW801" s="20">
        <f>AI801*'lista, wskaźniki'!$F$43</f>
        <v>0</v>
      </c>
      <c r="AX801" s="20">
        <f>AI801*'lista, wskaźniki'!$F$44</f>
        <v>0</v>
      </c>
      <c r="AY801" s="20">
        <f>AK801*'lista, wskaźniki'!$F$26</f>
        <v>0</v>
      </c>
      <c r="AZ801" s="20">
        <f t="shared" si="352"/>
        <v>0</v>
      </c>
      <c r="BA801" s="20">
        <f t="shared" si="353"/>
        <v>0</v>
      </c>
      <c r="BB801" s="20">
        <f t="shared" si="354"/>
        <v>0</v>
      </c>
      <c r="BC801" s="20">
        <f t="shared" si="355"/>
        <v>0</v>
      </c>
      <c r="BD801" s="941"/>
      <c r="BE801" s="941"/>
      <c r="BF801" s="941"/>
      <c r="BG801" s="941"/>
      <c r="BH801" s="20"/>
      <c r="BI801" s="941"/>
      <c r="BJ801" s="20"/>
      <c r="BK801" s="941"/>
      <c r="BL801" s="20"/>
      <c r="BM801" s="20"/>
      <c r="BN801" s="20"/>
      <c r="BO801" s="20"/>
      <c r="BP801" s="20"/>
      <c r="BQ801" s="20"/>
      <c r="BR801" s="20"/>
      <c r="BS801" s="1005"/>
      <c r="BT801" s="1005"/>
      <c r="BU801" s="1005"/>
      <c r="BV801" s="1005"/>
      <c r="BW801" s="1005"/>
      <c r="BX801" s="1005"/>
      <c r="BY801" s="1008"/>
      <c r="CA801" s="365" t="b">
        <f t="shared" si="356"/>
        <v>0</v>
      </c>
      <c r="CB801" s="365" t="b">
        <f t="shared" si="357"/>
        <v>0</v>
      </c>
      <c r="CC801" s="365" t="b">
        <f t="shared" si="358"/>
        <v>0</v>
      </c>
      <c r="CD801" s="365">
        <f t="shared" si="359"/>
        <v>0</v>
      </c>
      <c r="CE801" s="365" t="b">
        <f t="shared" si="360"/>
        <v>0</v>
      </c>
      <c r="CF801" s="365" t="b">
        <f t="shared" si="361"/>
        <v>0</v>
      </c>
      <c r="CG801" s="365" t="b">
        <f t="shared" si="362"/>
        <v>0</v>
      </c>
      <c r="CH801" s="365">
        <f t="shared" si="363"/>
        <v>0</v>
      </c>
      <c r="CI801" s="72" t="b">
        <f t="shared" si="364"/>
        <v>0</v>
      </c>
      <c r="CJ801" s="72" t="b">
        <f t="shared" si="365"/>
        <v>0</v>
      </c>
      <c r="CK801" s="72" t="b">
        <f t="shared" si="366"/>
        <v>0</v>
      </c>
      <c r="CL801" s="72">
        <f t="shared" si="367"/>
        <v>0</v>
      </c>
      <c r="CM801" s="72" t="b">
        <f t="shared" si="368"/>
        <v>0</v>
      </c>
      <c r="CN801" s="72" t="b">
        <f t="shared" si="369"/>
        <v>0</v>
      </c>
      <c r="CP801" s="13">
        <f t="shared" si="370"/>
        <v>0</v>
      </c>
      <c r="CQ801" s="13" t="b">
        <f t="shared" si="371"/>
        <v>0</v>
      </c>
      <c r="CR801" s="13" t="b">
        <f t="shared" si="372"/>
        <v>0</v>
      </c>
      <c r="CS801" s="13" t="b">
        <f t="shared" si="378"/>
        <v>0</v>
      </c>
      <c r="CT801" s="13" t="b">
        <f t="shared" si="377"/>
        <v>0</v>
      </c>
      <c r="CU801" s="13" t="b">
        <f t="shared" si="379"/>
        <v>0</v>
      </c>
      <c r="CV801" s="13" t="b">
        <f t="shared" si="373"/>
        <v>0</v>
      </c>
      <c r="CW801" s="13" t="b">
        <f t="shared" si="374"/>
        <v>0</v>
      </c>
      <c r="CX801" s="13" t="b">
        <f t="shared" si="375"/>
        <v>0</v>
      </c>
      <c r="CY801" s="13" t="b">
        <f t="shared" si="376"/>
        <v>0</v>
      </c>
    </row>
    <row r="802" spans="1:103" ht="15" thickBot="1">
      <c r="A802" s="933"/>
      <c r="B802" s="942"/>
      <c r="C802" s="942"/>
      <c r="D802" s="942"/>
      <c r="E802" s="942"/>
      <c r="F802" s="942"/>
      <c r="G802" s="942"/>
      <c r="H802" s="942"/>
      <c r="I802" s="942"/>
      <c r="J802" s="942"/>
      <c r="K802" s="942"/>
      <c r="L802" s="942"/>
      <c r="M802" s="942"/>
      <c r="N802" s="942"/>
      <c r="O802" s="176"/>
      <c r="P802" s="942"/>
      <c r="Q802" s="942"/>
      <c r="R802" s="942"/>
      <c r="S802" s="942"/>
      <c r="T802" s="942"/>
      <c r="U802" s="942"/>
      <c r="V802" s="942"/>
      <c r="W802" s="21"/>
      <c r="X802" s="21"/>
      <c r="Y802" s="21"/>
      <c r="Z802" s="21"/>
      <c r="AA802" s="21" t="s">
        <v>37</v>
      </c>
      <c r="AB802" s="55"/>
      <c r="AC802" s="55"/>
      <c r="AD802" s="21"/>
      <c r="AE802" s="942"/>
      <c r="AF802" s="334">
        <f t="shared" si="351"/>
        <v>0</v>
      </c>
      <c r="AG802" s="272">
        <f>IF(R802="kompletna",Q802*J802*0.0036*'lista, wskaźniki'!$F$13, IF(R802="częściowa",Q802*J802*0.0036*'lista, wskaźniki'!$F$14, IF(R802="brak",Q802*J802*0.0036*'lista, wskaźniki'!$F$15,)))</f>
        <v>0</v>
      </c>
      <c r="AH802" s="334">
        <f>IF(Y802="inne",K802*'lista, wskaźniki'!$E$35,IF(Y802="to samo źródło",0,IF(Y802=0,0)))</f>
        <v>0</v>
      </c>
      <c r="AI802" s="334" t="b">
        <f>IF(AA802="gaz z sieci",AC802*'lista, wskaźniki'!$D$21)</f>
        <v>0</v>
      </c>
      <c r="AJ802" s="272">
        <f>IF(AA802="węgiel",AB802*'lista, wskaźniki'!$D$20, IF('Sektor mieszkaniowy'!AA802="drewno",'Sektor mieszkaniowy'!AB802*'lista, wskaźniki'!$D$22,IF('Sektor mieszkaniowy'!AA802="pellet",AB802*'lista, wskaźniki'!$D$23,IF('Sektor mieszkaniowy'!AA802="gaz z sieci",AB802*'lista, wskaźniki'!$D$21,IF('Sektor mieszkaniowy'!AA802="olej opałowy",'Sektor mieszkaniowy'!AB802*'lista, wskaźniki'!$D$24)))))</f>
        <v>0</v>
      </c>
      <c r="AK802" s="1003"/>
      <c r="AL802" s="942"/>
      <c r="AM802" s="20">
        <f>IF(AA802="węgiel",AF802*1/3.6*'lista, wskaźniki'!$F$20,IF(AA802="drewno",AF802*1/3.6*'lista, wskaźniki'!$F$22,IF(AA802="pellet",AF802*1/3.6*'lista, wskaźniki'!$F$23,IF(AA802="gaz z sieci",AF802*1/3.6*'lista, wskaźniki'!$F$21,IF(AA802="olej opałowy",AF802*1/3.6*'lista, wskaźniki'!$F$24,0)))))</f>
        <v>0</v>
      </c>
      <c r="AN802" s="20">
        <f>IF(AA802="węgiel",AF802*'lista, wskaźniki'!$E$42,IF(AA802="drewno",AF802*'lista, wskaźniki'!$G$42,IF(AA802="pellet",AF802*'lista, wskaźniki'!$H$42,IF(AA802="gaz z sieci",AF802*'lista, wskaźniki'!$F$42,IF(AA802="olej opałowy",AF802*'lista, wskaźniki'!$I$42,0)))))</f>
        <v>0</v>
      </c>
      <c r="AO802" s="20">
        <f>IF(AA802="węgiel",AF802*'lista, wskaźniki'!$E$43,IF(AA802="drewno",AF802*'lista, wskaźniki'!$G$43,IF(AA802="pellet",AF802*'lista, wskaźniki'!$H$43,IF(AA802="gaz z sieci",AF802*'lista, wskaźniki'!$F$43,IF(AA802="olej opałowy",AF802*'lista, wskaźniki'!$I$43,0)))))</f>
        <v>0</v>
      </c>
      <c r="AP802" s="20">
        <f>IF(AA802="węgiel",AF802*'lista, wskaźniki'!$E$44,IF(AA802="drewno",AF802*'lista, wskaźniki'!$G$44,IF(AA802="pellet",AF802*'lista, wskaźniki'!$H$44,IF(AA802="gaz z sieci",AF802*'lista, wskaźniki'!$F$44,IF(AA802="olej opałowy",AF802*'lista, wskaźniki'!$I$44,0)))))</f>
        <v>0</v>
      </c>
      <c r="AQ802" s="20" t="b">
        <f>IF(Z802="gaz",AH802*1/3.6*'lista, wskaźniki'!$F$21,IF(Z802="energia elektryczna",AH802*1/3.6*'lista, wskaźniki'!$F$26))</f>
        <v>0</v>
      </c>
      <c r="AR802" s="20" t="b">
        <f>IF(Z802="gaz",AH802*'lista, wskaźniki'!$F$42,IF(Z802="energia elektryczna",AH802*0))</f>
        <v>0</v>
      </c>
      <c r="AS802" s="20" t="b">
        <f>IF(Z802="gaz",AH802*'lista, wskaźniki'!$F$43,IF(Z802="energia elektryczna",AH802*0))</f>
        <v>0</v>
      </c>
      <c r="AT802" s="20" t="b">
        <f>IF(Z802="gaz",AH802*'lista, wskaźniki'!$F$44,IF(Z802="energia elektryczna",AH802*0))</f>
        <v>0</v>
      </c>
      <c r="AU802" s="20">
        <f>AI802*1/3.6*'lista, wskaźniki'!$F$21</f>
        <v>0</v>
      </c>
      <c r="AV802" s="20">
        <f>AI802*'lista, wskaźniki'!$F$42</f>
        <v>0</v>
      </c>
      <c r="AW802" s="20">
        <f>AI802*'lista, wskaźniki'!$F$43</f>
        <v>0</v>
      </c>
      <c r="AX802" s="20">
        <f>AI802*'lista, wskaźniki'!$F$44</f>
        <v>0</v>
      </c>
      <c r="AY802" s="20">
        <f>AK802*'lista, wskaźniki'!$F$26</f>
        <v>0</v>
      </c>
      <c r="AZ802" s="20">
        <f t="shared" si="352"/>
        <v>0</v>
      </c>
      <c r="BA802" s="20">
        <f t="shared" si="353"/>
        <v>0</v>
      </c>
      <c r="BB802" s="20">
        <f t="shared" si="354"/>
        <v>0</v>
      </c>
      <c r="BC802" s="20">
        <f t="shared" si="355"/>
        <v>0</v>
      </c>
      <c r="BD802" s="942"/>
      <c r="BE802" s="942"/>
      <c r="BF802" s="942"/>
      <c r="BG802" s="942"/>
      <c r="BH802" s="21"/>
      <c r="BI802" s="942"/>
      <c r="BJ802" s="21"/>
      <c r="BK802" s="942"/>
      <c r="BL802" s="21"/>
      <c r="BM802" s="21"/>
      <c r="BN802" s="21"/>
      <c r="BO802" s="21"/>
      <c r="BP802" s="21"/>
      <c r="BQ802" s="21"/>
      <c r="BR802" s="21"/>
      <c r="BS802" s="1006"/>
      <c r="BT802" s="1006"/>
      <c r="BU802" s="1006"/>
      <c r="BV802" s="1006"/>
      <c r="BW802" s="1006"/>
      <c r="BX802" s="1006"/>
      <c r="BY802" s="1009"/>
      <c r="CA802" s="365" t="b">
        <f t="shared" si="356"/>
        <v>0</v>
      </c>
      <c r="CB802" s="365" t="b">
        <f t="shared" si="357"/>
        <v>0</v>
      </c>
      <c r="CC802" s="365" t="b">
        <f t="shared" si="358"/>
        <v>0</v>
      </c>
      <c r="CD802" s="365" t="b">
        <f t="shared" si="359"/>
        <v>0</v>
      </c>
      <c r="CE802" s="365">
        <f t="shared" si="360"/>
        <v>0</v>
      </c>
      <c r="CF802" s="365" t="b">
        <f t="shared" si="361"/>
        <v>0</v>
      </c>
      <c r="CG802" s="365" t="b">
        <f t="shared" si="362"/>
        <v>0</v>
      </c>
      <c r="CH802" s="365" t="b">
        <f t="shared" si="363"/>
        <v>0</v>
      </c>
      <c r="CI802" s="72" t="b">
        <f t="shared" si="364"/>
        <v>0</v>
      </c>
      <c r="CJ802" s="72" t="b">
        <f t="shared" si="365"/>
        <v>0</v>
      </c>
      <c r="CK802" s="72" t="b">
        <f t="shared" si="366"/>
        <v>0</v>
      </c>
      <c r="CL802" s="72">
        <f t="shared" si="367"/>
        <v>0</v>
      </c>
      <c r="CM802" s="72">
        <f t="shared" si="368"/>
        <v>0</v>
      </c>
      <c r="CN802" s="72" t="b">
        <f t="shared" si="369"/>
        <v>0</v>
      </c>
      <c r="CP802" s="13">
        <f t="shared" si="370"/>
        <v>0</v>
      </c>
      <c r="CQ802" s="13" t="b">
        <f t="shared" si="371"/>
        <v>0</v>
      </c>
      <c r="CR802" s="13" t="b">
        <f t="shared" si="372"/>
        <v>0</v>
      </c>
      <c r="CS802" s="13" t="b">
        <f t="shared" si="378"/>
        <v>0</v>
      </c>
      <c r="CT802" s="13" t="b">
        <f t="shared" si="377"/>
        <v>0</v>
      </c>
      <c r="CU802" s="13" t="b">
        <f t="shared" si="379"/>
        <v>0</v>
      </c>
      <c r="CV802" s="13" t="b">
        <f t="shared" si="373"/>
        <v>0</v>
      </c>
      <c r="CW802" s="13" t="b">
        <f t="shared" si="374"/>
        <v>0</v>
      </c>
      <c r="CX802" s="13" t="b">
        <f t="shared" si="375"/>
        <v>0</v>
      </c>
      <c r="CY802" s="13" t="b">
        <f t="shared" si="376"/>
        <v>0</v>
      </c>
    </row>
    <row r="803" spans="1:103" ht="15" thickBot="1">
      <c r="A803" s="931">
        <v>161</v>
      </c>
      <c r="B803" s="940" t="s">
        <v>239</v>
      </c>
      <c r="C803" s="940"/>
      <c r="D803" s="940" t="s">
        <v>1</v>
      </c>
      <c r="E803" s="940" t="s">
        <v>5</v>
      </c>
      <c r="F803" s="940">
        <v>6</v>
      </c>
      <c r="G803" s="940"/>
      <c r="H803" s="940"/>
      <c r="I803" s="940" t="s">
        <v>14</v>
      </c>
      <c r="J803" s="940"/>
      <c r="K803" s="940"/>
      <c r="L803" s="940" t="s">
        <v>16</v>
      </c>
      <c r="M803" s="940"/>
      <c r="N803" s="940" t="s">
        <v>16</v>
      </c>
      <c r="O803" s="174"/>
      <c r="P803" s="940" t="s">
        <v>16</v>
      </c>
      <c r="Q803" s="940">
        <f>IF(I803="&lt;1966",'lista, wskaźniki'!$G$4,IF(I803="1967-1985",'lista, wskaźniki'!$G$5,IF(I803="1986-1992",'lista, wskaźniki'!$G$6,IF(I803="1993-1996",'lista, wskaźniki'!$G$7,IF(I803="&gt;1997",'lista, wskaźniki'!$G$8,IF(I803=0,'lista, wskaźniki'!$G$4))))))</f>
        <v>115</v>
      </c>
      <c r="R803" s="940" t="s">
        <v>21</v>
      </c>
      <c r="S803" s="940" t="s">
        <v>27</v>
      </c>
      <c r="T803" s="940">
        <v>1.8</v>
      </c>
      <c r="U803" s="940">
        <v>2004</v>
      </c>
      <c r="V803" s="940"/>
      <c r="W803" s="19" t="s">
        <v>35</v>
      </c>
      <c r="X803" s="19" t="s">
        <v>39</v>
      </c>
      <c r="Y803" s="19" t="s">
        <v>42</v>
      </c>
      <c r="Z803" s="19"/>
      <c r="AA803" s="19" t="s">
        <v>35</v>
      </c>
      <c r="AB803" s="54">
        <v>3</v>
      </c>
      <c r="AC803" s="54"/>
      <c r="AD803" s="19"/>
      <c r="AE803" s="940">
        <v>8</v>
      </c>
      <c r="AF803" s="334">
        <f t="shared" si="351"/>
        <v>67.89</v>
      </c>
      <c r="AG803" s="272">
        <f>IF(R803="kompletna",Q803*J803*0.0036*'lista, wskaźniki'!$F$13, IF(R803="częściowa",Q803*J803*0.0036*'lista, wskaźniki'!$F$14, IF(R803="brak",Q803*J803*0.0036*'lista, wskaźniki'!$F$15,)))</f>
        <v>0</v>
      </c>
      <c r="AH803" s="334">
        <f>IF(Y803="inne",K803*'lista, wskaźniki'!$E$35,IF(Y803="to samo źródło",0,IF(Y803=0,0)))</f>
        <v>0</v>
      </c>
      <c r="AI803" s="334" t="b">
        <f>IF(AA803="gaz z sieci",AC803*'lista, wskaźniki'!$D$21)</f>
        <v>0</v>
      </c>
      <c r="AJ803" s="272">
        <f>IF(AA803="węgiel",AB803*'lista, wskaźniki'!$D$20, IF('Sektor mieszkaniowy'!AA803="drewno",'Sektor mieszkaniowy'!AB803*'lista, wskaźniki'!$D$22,IF('Sektor mieszkaniowy'!AA803="pellet",AB803*'lista, wskaźniki'!$D$23,IF('Sektor mieszkaniowy'!AA803="gaz z sieci",AB803*'lista, wskaźniki'!$D$21,IF('Sektor mieszkaniowy'!AA803="olej opałowy",'Sektor mieszkaniowy'!AB803*'lista, wskaźniki'!$D$24)))))</f>
        <v>67.89</v>
      </c>
      <c r="AK803" s="1001"/>
      <c r="AL803" s="940"/>
      <c r="AM803" s="20">
        <f>IF(AA803="węgiel",AF803*1/3.6*'lista, wskaźniki'!$F$20,IF(AA803="drewno",AF803*1/3.6*'lista, wskaźniki'!$F$22,IF(AA803="pellet",AF803*1/3.6*'lista, wskaźniki'!$F$23,IF(AA803="gaz z sieci",AF803*1/3.6*'lista, wskaźniki'!$F$21,IF(AA803="olej opałowy",AF803*1/3.6*'lista, wskaźniki'!$F$24,0)))))</f>
        <v>6.4312197000000006</v>
      </c>
      <c r="AN803" s="20">
        <f>IF(AA803="węgiel",AF803*'lista, wskaźniki'!$E$42,IF(AA803="drewno",AF803*'lista, wskaźniki'!$G$42,IF(AA803="pellet",AF803*'lista, wskaźniki'!$H$42,IF(AA803="gaz z sieci",AF803*'lista, wskaźniki'!$F$42,IF(AA803="olej opałowy",AF803*'lista, wskaźniki'!$I$42,0)))))</f>
        <v>2.57982E-2</v>
      </c>
      <c r="AO803" s="20">
        <f>IF(AA803="węgiel",AF803*'lista, wskaźniki'!$E$43,IF(AA803="drewno",AF803*'lista, wskaźniki'!$G$43,IF(AA803="pellet",AF803*'lista, wskaźniki'!$H$43,IF(AA803="gaz z sieci",AF803*'lista, wskaźniki'!$F$43,IF(AA803="olej opałowy",AF803*'lista, wskaźniki'!$I$43,0)))))</f>
        <v>2.4440400000000001E-2</v>
      </c>
      <c r="AP803" s="20">
        <f>IF(AA803="węgiel",AF803*'lista, wskaźniki'!$E$44,IF(AA803="drewno",AF803*'lista, wskaźniki'!$G$44,IF(AA803="pellet",AF803*'lista, wskaźniki'!$H$44,IF(AA803="gaz z sieci",AF803*'lista, wskaźniki'!$F$44,IF(AA803="olej opałowy",AF803*'lista, wskaźniki'!$I$44,0)))))</f>
        <v>1.83303E-5</v>
      </c>
      <c r="AQ803" s="20" t="b">
        <f>IF(Z803="gaz",AH803*1/3.6*'lista, wskaźniki'!$F$21,IF(Z803="energia elektryczna",AH803*1/3.6*'lista, wskaźniki'!$F$26))</f>
        <v>0</v>
      </c>
      <c r="AR803" s="20" t="b">
        <f>IF(Z803="gaz",AH803*'lista, wskaźniki'!$F$42,IF(Z803="energia elektryczna",AH803*0))</f>
        <v>0</v>
      </c>
      <c r="AS803" s="20" t="b">
        <f>IF(Z803="gaz",AH803*'lista, wskaźniki'!$F$43,IF(Z803="energia elektryczna",AH803*0))</f>
        <v>0</v>
      </c>
      <c r="AT803" s="20" t="b">
        <f>IF(Z803="gaz",AH803*'lista, wskaźniki'!$F$44,IF(Z803="energia elektryczna",AH803*0))</f>
        <v>0</v>
      </c>
      <c r="AU803" s="20">
        <f>AI803*1/3.6*'lista, wskaźniki'!$F$21</f>
        <v>0</v>
      </c>
      <c r="AV803" s="20">
        <f>AI803*'lista, wskaźniki'!$F$42</f>
        <v>0</v>
      </c>
      <c r="AW803" s="20">
        <f>AI803*'lista, wskaźniki'!$F$43</f>
        <v>0</v>
      </c>
      <c r="AX803" s="20">
        <f>AI803*'lista, wskaźniki'!$F$44</f>
        <v>0</v>
      </c>
      <c r="AY803" s="20">
        <f>AK803*'lista, wskaźniki'!$F$26</f>
        <v>0</v>
      </c>
      <c r="AZ803" s="20">
        <f t="shared" si="352"/>
        <v>6.4312197000000006</v>
      </c>
      <c r="BA803" s="20">
        <f t="shared" si="353"/>
        <v>2.57982E-2</v>
      </c>
      <c r="BB803" s="20">
        <f t="shared" si="354"/>
        <v>2.4440400000000001E-2</v>
      </c>
      <c r="BC803" s="20">
        <f t="shared" si="355"/>
        <v>1.83303E-5</v>
      </c>
      <c r="BD803" s="940" t="s">
        <v>17</v>
      </c>
      <c r="BE803" s="940" t="s">
        <v>17</v>
      </c>
      <c r="BF803" s="940" t="s">
        <v>17</v>
      </c>
      <c r="BG803" s="940" t="s">
        <v>17</v>
      </c>
      <c r="BH803" s="19"/>
      <c r="BI803" s="940"/>
      <c r="BJ803" s="19"/>
      <c r="BK803" s="940" t="s">
        <v>17</v>
      </c>
      <c r="BL803" s="19"/>
      <c r="BM803" s="19"/>
      <c r="BN803" s="19"/>
      <c r="BO803" s="19" t="s">
        <v>17</v>
      </c>
      <c r="BP803" s="19"/>
      <c r="BQ803" s="19" t="s">
        <v>120</v>
      </c>
      <c r="BR803" s="19">
        <v>1</v>
      </c>
      <c r="BS803" s="1004">
        <v>12000</v>
      </c>
      <c r="BT803" s="1004"/>
      <c r="BU803" s="1004"/>
      <c r="BV803" s="1004"/>
      <c r="BW803" s="1004"/>
      <c r="BX803" s="1004"/>
      <c r="BY803" s="1007"/>
      <c r="CA803" s="365">
        <f t="shared" si="356"/>
        <v>67.89</v>
      </c>
      <c r="CB803" s="365" t="b">
        <f t="shared" si="357"/>
        <v>0</v>
      </c>
      <c r="CC803" s="365" t="b">
        <f t="shared" si="358"/>
        <v>0</v>
      </c>
      <c r="CD803" s="365" t="b">
        <f t="shared" si="359"/>
        <v>0</v>
      </c>
      <c r="CE803" s="365" t="b">
        <f t="shared" si="360"/>
        <v>0</v>
      </c>
      <c r="CF803" s="365" t="b">
        <f t="shared" si="361"/>
        <v>0</v>
      </c>
      <c r="CG803" s="365" t="b">
        <f t="shared" si="362"/>
        <v>0</v>
      </c>
      <c r="CH803" s="365" t="b">
        <f t="shared" si="363"/>
        <v>0</v>
      </c>
      <c r="CI803" s="72">
        <f t="shared" si="364"/>
        <v>67.89</v>
      </c>
      <c r="CJ803" s="72" t="b">
        <f t="shared" si="365"/>
        <v>0</v>
      </c>
      <c r="CK803" s="72" t="b">
        <f t="shared" si="366"/>
        <v>0</v>
      </c>
      <c r="CL803" s="72">
        <f t="shared" si="367"/>
        <v>0</v>
      </c>
      <c r="CM803" s="72" t="b">
        <f t="shared" si="368"/>
        <v>0</v>
      </c>
      <c r="CN803" s="72" t="b">
        <f t="shared" si="369"/>
        <v>0</v>
      </c>
      <c r="CP803" s="13" t="b">
        <f t="shared" si="370"/>
        <v>0</v>
      </c>
      <c r="CQ803" s="13" t="b">
        <f t="shared" si="371"/>
        <v>0</v>
      </c>
      <c r="CR803" s="13" t="b">
        <f t="shared" si="372"/>
        <v>0</v>
      </c>
      <c r="CS803" s="13" t="b">
        <f t="shared" si="378"/>
        <v>0</v>
      </c>
      <c r="CT803" s="13" t="b">
        <f t="shared" si="377"/>
        <v>0</v>
      </c>
      <c r="CU803" s="13" t="b">
        <f t="shared" si="379"/>
        <v>0</v>
      </c>
      <c r="CV803" s="13" t="b">
        <f t="shared" si="373"/>
        <v>0</v>
      </c>
      <c r="CW803" s="13" t="b">
        <f t="shared" si="374"/>
        <v>0</v>
      </c>
      <c r="CX803" s="13">
        <f t="shared" si="375"/>
        <v>0</v>
      </c>
      <c r="CY803" s="13">
        <f t="shared" si="376"/>
        <v>0</v>
      </c>
    </row>
    <row r="804" spans="1:103" ht="15" thickBot="1">
      <c r="A804" s="932"/>
      <c r="B804" s="941"/>
      <c r="C804" s="941"/>
      <c r="D804" s="941"/>
      <c r="E804" s="941"/>
      <c r="F804" s="941"/>
      <c r="G804" s="941"/>
      <c r="H804" s="941"/>
      <c r="I804" s="941"/>
      <c r="J804" s="941"/>
      <c r="K804" s="941"/>
      <c r="L804" s="941"/>
      <c r="M804" s="941"/>
      <c r="N804" s="941"/>
      <c r="O804" s="175"/>
      <c r="P804" s="941"/>
      <c r="Q804" s="941"/>
      <c r="R804" s="941"/>
      <c r="S804" s="941"/>
      <c r="T804" s="941"/>
      <c r="U804" s="941"/>
      <c r="V804" s="941"/>
      <c r="W804" s="20"/>
      <c r="X804" s="20"/>
      <c r="Y804" s="20"/>
      <c r="Z804" s="20"/>
      <c r="AA804" s="20" t="s">
        <v>36</v>
      </c>
      <c r="AB804" s="22"/>
      <c r="AC804" s="22"/>
      <c r="AD804" s="20"/>
      <c r="AE804" s="941"/>
      <c r="AF804" s="334">
        <f t="shared" si="351"/>
        <v>0</v>
      </c>
      <c r="AG804" s="272">
        <f>IF(R804="kompletna",Q804*J804*0.0036*'lista, wskaźniki'!$F$13, IF(R804="częściowa",Q804*J804*0.0036*'lista, wskaźniki'!$F$14, IF(R804="brak",Q804*J804*0.0036*'lista, wskaźniki'!$F$15,)))</f>
        <v>0</v>
      </c>
      <c r="AH804" s="334">
        <f>IF(Y804="inne",K804*'lista, wskaźniki'!$E$35,IF(Y804="to samo źródło",0,IF(Y804=0,0)))</f>
        <v>0</v>
      </c>
      <c r="AI804" s="334" t="b">
        <f>IF(AA804="gaz z sieci",AC804*'lista, wskaźniki'!$D$21)</f>
        <v>0</v>
      </c>
      <c r="AJ804" s="272">
        <f>IF(AA804="węgiel",AB804*'lista, wskaźniki'!$D$20, IF('Sektor mieszkaniowy'!AA804="drewno",'Sektor mieszkaniowy'!AB804*'lista, wskaźniki'!$D$22,IF('Sektor mieszkaniowy'!AA804="pellet",AB804*'lista, wskaźniki'!$D$23,IF('Sektor mieszkaniowy'!AA804="gaz z sieci",AB804*'lista, wskaźniki'!$D$21,IF('Sektor mieszkaniowy'!AA804="olej opałowy",'Sektor mieszkaniowy'!AB804*'lista, wskaźniki'!$D$24)))))</f>
        <v>0</v>
      </c>
      <c r="AK804" s="1002"/>
      <c r="AL804" s="941"/>
      <c r="AM804" s="20">
        <f>IF(AA804="węgiel",AF804*1/3.6*'lista, wskaźniki'!$F$20,IF(AA804="drewno",AF804*1/3.6*'lista, wskaźniki'!$F$22,IF(AA804="pellet",AF804*1/3.6*'lista, wskaźniki'!$F$23,IF(AA804="gaz z sieci",AF804*1/3.6*'lista, wskaźniki'!$F$21,IF(AA804="olej opałowy",AF804*1/3.6*'lista, wskaźniki'!$F$24,0)))))</f>
        <v>0</v>
      </c>
      <c r="AN804" s="20">
        <f>IF(AA804="węgiel",AF804*'lista, wskaźniki'!$E$42,IF(AA804="drewno",AF804*'lista, wskaźniki'!$G$42,IF(AA804="pellet",AF804*'lista, wskaźniki'!$H$42,IF(AA804="gaz z sieci",AF804*'lista, wskaźniki'!$F$42,IF(AA804="olej opałowy",AF804*'lista, wskaźniki'!$I$42,0)))))</f>
        <v>0</v>
      </c>
      <c r="AO804" s="20">
        <f>IF(AA804="węgiel",AF804*'lista, wskaźniki'!$E$43,IF(AA804="drewno",AF804*'lista, wskaźniki'!$G$43,IF(AA804="pellet",AF804*'lista, wskaźniki'!$H$43,IF(AA804="gaz z sieci",AF804*'lista, wskaźniki'!$F$43,IF(AA804="olej opałowy",AF804*'lista, wskaźniki'!$I$43,0)))))</f>
        <v>0</v>
      </c>
      <c r="AP804" s="20">
        <f>IF(AA804="węgiel",AF804*'lista, wskaźniki'!$E$44,IF(AA804="drewno",AF804*'lista, wskaźniki'!$G$44,IF(AA804="pellet",AF804*'lista, wskaźniki'!$H$44,IF(AA804="gaz z sieci",AF804*'lista, wskaźniki'!$F$44,IF(AA804="olej opałowy",AF804*'lista, wskaźniki'!$I$44,0)))))</f>
        <v>0</v>
      </c>
      <c r="AQ804" s="20" t="b">
        <f>IF(Z804="gaz",AH804*1/3.6*'lista, wskaźniki'!$F$21,IF(Z804="energia elektryczna",AH804*1/3.6*'lista, wskaźniki'!$F$26))</f>
        <v>0</v>
      </c>
      <c r="AR804" s="20" t="b">
        <f>IF(Z804="gaz",AH804*'lista, wskaźniki'!$F$42,IF(Z804="energia elektryczna",AH804*0))</f>
        <v>0</v>
      </c>
      <c r="AS804" s="20" t="b">
        <f>IF(Z804="gaz",AH804*'lista, wskaźniki'!$F$43,IF(Z804="energia elektryczna",AH804*0))</f>
        <v>0</v>
      </c>
      <c r="AT804" s="20" t="b">
        <f>IF(Z804="gaz",AH804*'lista, wskaźniki'!$F$44,IF(Z804="energia elektryczna",AH804*0))</f>
        <v>0</v>
      </c>
      <c r="AU804" s="20">
        <f>AI804*1/3.6*'lista, wskaźniki'!$F$21</f>
        <v>0</v>
      </c>
      <c r="AV804" s="20">
        <f>AI804*'lista, wskaźniki'!$F$42</f>
        <v>0</v>
      </c>
      <c r="AW804" s="20">
        <f>AI804*'lista, wskaźniki'!$F$43</f>
        <v>0</v>
      </c>
      <c r="AX804" s="20">
        <f>AI804*'lista, wskaźniki'!$F$44</f>
        <v>0</v>
      </c>
      <c r="AY804" s="20">
        <f>AK804*'lista, wskaźniki'!$F$26</f>
        <v>0</v>
      </c>
      <c r="AZ804" s="20">
        <f t="shared" si="352"/>
        <v>0</v>
      </c>
      <c r="BA804" s="20">
        <f t="shared" si="353"/>
        <v>0</v>
      </c>
      <c r="BB804" s="20">
        <f t="shared" si="354"/>
        <v>0</v>
      </c>
      <c r="BC804" s="20">
        <f t="shared" si="355"/>
        <v>0</v>
      </c>
      <c r="BD804" s="941"/>
      <c r="BE804" s="941"/>
      <c r="BF804" s="941"/>
      <c r="BG804" s="941"/>
      <c r="BH804" s="20"/>
      <c r="BI804" s="941"/>
      <c r="BJ804" s="20"/>
      <c r="BK804" s="941"/>
      <c r="BL804" s="20"/>
      <c r="BM804" s="20"/>
      <c r="BN804" s="20"/>
      <c r="BO804" s="20"/>
      <c r="BP804" s="20"/>
      <c r="BQ804" s="20"/>
      <c r="BR804" s="20"/>
      <c r="BS804" s="1005"/>
      <c r="BT804" s="1005"/>
      <c r="BU804" s="1005"/>
      <c r="BV804" s="1005"/>
      <c r="BW804" s="1005"/>
      <c r="BX804" s="1005"/>
      <c r="BY804" s="1008"/>
      <c r="CA804" s="365" t="b">
        <f t="shared" si="356"/>
        <v>0</v>
      </c>
      <c r="CB804" s="365">
        <f t="shared" si="357"/>
        <v>0</v>
      </c>
      <c r="CC804" s="365" t="b">
        <f t="shared" si="358"/>
        <v>0</v>
      </c>
      <c r="CD804" s="365" t="b">
        <f t="shared" si="359"/>
        <v>0</v>
      </c>
      <c r="CE804" s="365" t="b">
        <f t="shared" si="360"/>
        <v>0</v>
      </c>
      <c r="CF804" s="365" t="b">
        <f t="shared" si="361"/>
        <v>0</v>
      </c>
      <c r="CG804" s="365" t="b">
        <f t="shared" si="362"/>
        <v>0</v>
      </c>
      <c r="CH804" s="365" t="b">
        <f t="shared" si="363"/>
        <v>0</v>
      </c>
      <c r="CI804" s="72" t="b">
        <f t="shared" si="364"/>
        <v>0</v>
      </c>
      <c r="CJ804" s="72">
        <f t="shared" si="365"/>
        <v>0</v>
      </c>
      <c r="CK804" s="72" t="b">
        <f t="shared" si="366"/>
        <v>0</v>
      </c>
      <c r="CL804" s="72">
        <f t="shared" si="367"/>
        <v>0</v>
      </c>
      <c r="CM804" s="72" t="b">
        <f t="shared" si="368"/>
        <v>0</v>
      </c>
      <c r="CN804" s="72" t="b">
        <f t="shared" si="369"/>
        <v>0</v>
      </c>
      <c r="CP804" s="13">
        <f t="shared" si="370"/>
        <v>0</v>
      </c>
      <c r="CQ804" s="13" t="b">
        <f t="shared" si="371"/>
        <v>0</v>
      </c>
      <c r="CR804" s="13" t="b">
        <f t="shared" si="372"/>
        <v>0</v>
      </c>
      <c r="CS804" s="13" t="b">
        <f t="shared" si="378"/>
        <v>0</v>
      </c>
      <c r="CT804" s="13" t="b">
        <f t="shared" si="377"/>
        <v>0</v>
      </c>
      <c r="CU804" s="13" t="b">
        <f t="shared" si="379"/>
        <v>0</v>
      </c>
      <c r="CV804" s="13" t="b">
        <f t="shared" si="373"/>
        <v>0</v>
      </c>
      <c r="CW804" s="13" t="b">
        <f t="shared" si="374"/>
        <v>0</v>
      </c>
      <c r="CX804" s="13" t="b">
        <f t="shared" si="375"/>
        <v>0</v>
      </c>
      <c r="CY804" s="13" t="b">
        <f t="shared" si="376"/>
        <v>0</v>
      </c>
    </row>
    <row r="805" spans="1:103" ht="15" thickBot="1">
      <c r="A805" s="932"/>
      <c r="B805" s="941"/>
      <c r="C805" s="941"/>
      <c r="D805" s="941"/>
      <c r="E805" s="941"/>
      <c r="F805" s="941"/>
      <c r="G805" s="941"/>
      <c r="H805" s="941"/>
      <c r="I805" s="941"/>
      <c r="J805" s="941"/>
      <c r="K805" s="941"/>
      <c r="L805" s="941"/>
      <c r="M805" s="941"/>
      <c r="N805" s="941"/>
      <c r="O805" s="175"/>
      <c r="P805" s="941"/>
      <c r="Q805" s="941"/>
      <c r="R805" s="941"/>
      <c r="S805" s="941"/>
      <c r="T805" s="941"/>
      <c r="U805" s="941"/>
      <c r="V805" s="941"/>
      <c r="W805" s="20"/>
      <c r="X805" s="20"/>
      <c r="Y805" s="20"/>
      <c r="Z805" s="20"/>
      <c r="AA805" s="20" t="s">
        <v>50</v>
      </c>
      <c r="AB805" s="22"/>
      <c r="AC805" s="22"/>
      <c r="AD805" s="20"/>
      <c r="AE805" s="941"/>
      <c r="AF805" s="334">
        <f t="shared" si="351"/>
        <v>0</v>
      </c>
      <c r="AG805" s="272">
        <f>IF(R805="kompletna",Q805*J805*0.0036*'lista, wskaźniki'!$F$13, IF(R805="częściowa",Q805*J805*0.0036*'lista, wskaźniki'!$F$14, IF(R805="brak",Q805*J805*0.0036*'lista, wskaźniki'!$F$15,)))</f>
        <v>0</v>
      </c>
      <c r="AH805" s="334">
        <f>IF(Y805="inne",K805*'lista, wskaźniki'!$E$35,IF(Y805="to samo źródło",0,IF(Y805=0,0)))</f>
        <v>0</v>
      </c>
      <c r="AI805" s="334" t="b">
        <f>IF(AA805="gaz z sieci",AC805*'lista, wskaźniki'!$D$21)</f>
        <v>0</v>
      </c>
      <c r="AJ805" s="272">
        <f>IF(AA805="węgiel",AB805*'lista, wskaźniki'!$D$20, IF('Sektor mieszkaniowy'!AA805="drewno",'Sektor mieszkaniowy'!AB805*'lista, wskaźniki'!$D$22,IF('Sektor mieszkaniowy'!AA805="pellet",AB805*'lista, wskaźniki'!$D$23,IF('Sektor mieszkaniowy'!AA805="gaz z sieci",AB805*'lista, wskaźniki'!$D$21,IF('Sektor mieszkaniowy'!AA805="olej opałowy",'Sektor mieszkaniowy'!AB805*'lista, wskaźniki'!$D$24)))))</f>
        <v>0</v>
      </c>
      <c r="AK805" s="1002"/>
      <c r="AL805" s="941"/>
      <c r="AM805" s="20">
        <f>IF(AA805="węgiel",AF805*1/3.6*'lista, wskaźniki'!$F$20,IF(AA805="drewno",AF805*1/3.6*'lista, wskaźniki'!$F$22,IF(AA805="pellet",AF805*1/3.6*'lista, wskaźniki'!$F$23,IF(AA805="gaz z sieci",AF805*1/3.6*'lista, wskaźniki'!$F$21,IF(AA805="olej opałowy",AF805*1/3.6*'lista, wskaźniki'!$F$24,0)))))</f>
        <v>0</v>
      </c>
      <c r="AN805" s="20">
        <f>IF(AA805="węgiel",AF805*'lista, wskaźniki'!$E$42,IF(AA805="drewno",AF805*'lista, wskaźniki'!$G$42,IF(AA805="pellet",AF805*'lista, wskaźniki'!$H$42,IF(AA805="gaz z sieci",AF805*'lista, wskaźniki'!$F$42,IF(AA805="olej opałowy",AF805*'lista, wskaźniki'!$I$42,0)))))</f>
        <v>0</v>
      </c>
      <c r="AO805" s="20">
        <f>IF(AA805="węgiel",AF805*'lista, wskaźniki'!$E$43,IF(AA805="drewno",AF805*'lista, wskaźniki'!$G$43,IF(AA805="pellet",AF805*'lista, wskaźniki'!$H$43,IF(AA805="gaz z sieci",AF805*'lista, wskaźniki'!$F$43,IF(AA805="olej opałowy",AF805*'lista, wskaźniki'!$I$43,0)))))</f>
        <v>0</v>
      </c>
      <c r="AP805" s="20">
        <f>IF(AA805="węgiel",AF805*'lista, wskaźniki'!$E$44,IF(AA805="drewno",AF805*'lista, wskaźniki'!$G$44,IF(AA805="pellet",AF805*'lista, wskaźniki'!$H$44,IF(AA805="gaz z sieci",AF805*'lista, wskaźniki'!$F$44,IF(AA805="olej opałowy",AF805*'lista, wskaźniki'!$I$44,0)))))</f>
        <v>0</v>
      </c>
      <c r="AQ805" s="20" t="b">
        <f>IF(Z805="gaz",AH805*1/3.6*'lista, wskaźniki'!$F$21,IF(Z805="energia elektryczna",AH805*1/3.6*'lista, wskaźniki'!$F$26))</f>
        <v>0</v>
      </c>
      <c r="AR805" s="20" t="b">
        <f>IF(Z805="gaz",AH805*'lista, wskaźniki'!$F$42,IF(Z805="energia elektryczna",AH805*0))</f>
        <v>0</v>
      </c>
      <c r="AS805" s="20" t="b">
        <f>IF(Z805="gaz",AH805*'lista, wskaźniki'!$F$43,IF(Z805="energia elektryczna",AH805*0))</f>
        <v>0</v>
      </c>
      <c r="AT805" s="20" t="b">
        <f>IF(Z805="gaz",AH805*'lista, wskaźniki'!$F$44,IF(Z805="energia elektryczna",AH805*0))</f>
        <v>0</v>
      </c>
      <c r="AU805" s="20">
        <f>AI805*1/3.6*'lista, wskaźniki'!$F$21</f>
        <v>0</v>
      </c>
      <c r="AV805" s="20">
        <f>AI805*'lista, wskaźniki'!$F$42</f>
        <v>0</v>
      </c>
      <c r="AW805" s="20">
        <f>AI805*'lista, wskaźniki'!$F$43</f>
        <v>0</v>
      </c>
      <c r="AX805" s="20">
        <f>AI805*'lista, wskaźniki'!$F$44</f>
        <v>0</v>
      </c>
      <c r="AY805" s="20">
        <f>AK805*'lista, wskaźniki'!$F$26</f>
        <v>0</v>
      </c>
      <c r="AZ805" s="20">
        <f t="shared" si="352"/>
        <v>0</v>
      </c>
      <c r="BA805" s="20">
        <f t="shared" si="353"/>
        <v>0</v>
      </c>
      <c r="BB805" s="20">
        <f t="shared" si="354"/>
        <v>0</v>
      </c>
      <c r="BC805" s="20">
        <f t="shared" si="355"/>
        <v>0</v>
      </c>
      <c r="BD805" s="941"/>
      <c r="BE805" s="941"/>
      <c r="BF805" s="941"/>
      <c r="BG805" s="941"/>
      <c r="BH805" s="20"/>
      <c r="BI805" s="941"/>
      <c r="BJ805" s="20"/>
      <c r="BK805" s="941"/>
      <c r="BL805" s="20"/>
      <c r="BM805" s="20"/>
      <c r="BN805" s="20"/>
      <c r="BO805" s="20"/>
      <c r="BP805" s="20"/>
      <c r="BQ805" s="20"/>
      <c r="BR805" s="20"/>
      <c r="BS805" s="1005"/>
      <c r="BT805" s="1005"/>
      <c r="BU805" s="1005"/>
      <c r="BV805" s="1005"/>
      <c r="BW805" s="1005"/>
      <c r="BX805" s="1005"/>
      <c r="BY805" s="1008"/>
      <c r="CA805" s="365" t="b">
        <f t="shared" si="356"/>
        <v>0</v>
      </c>
      <c r="CB805" s="365" t="b">
        <f t="shared" si="357"/>
        <v>0</v>
      </c>
      <c r="CC805" s="365">
        <f t="shared" si="358"/>
        <v>0</v>
      </c>
      <c r="CD805" s="365" t="b">
        <f t="shared" si="359"/>
        <v>0</v>
      </c>
      <c r="CE805" s="365" t="b">
        <f t="shared" si="360"/>
        <v>0</v>
      </c>
      <c r="CF805" s="365" t="b">
        <f t="shared" si="361"/>
        <v>0</v>
      </c>
      <c r="CG805" s="365" t="b">
        <f t="shared" si="362"/>
        <v>0</v>
      </c>
      <c r="CH805" s="365" t="b">
        <f t="shared" si="363"/>
        <v>0</v>
      </c>
      <c r="CI805" s="72" t="b">
        <f t="shared" si="364"/>
        <v>0</v>
      </c>
      <c r="CJ805" s="72" t="b">
        <f t="shared" si="365"/>
        <v>0</v>
      </c>
      <c r="CK805" s="72">
        <f t="shared" si="366"/>
        <v>0</v>
      </c>
      <c r="CL805" s="72">
        <f t="shared" si="367"/>
        <v>0</v>
      </c>
      <c r="CM805" s="72" t="b">
        <f t="shared" si="368"/>
        <v>0</v>
      </c>
      <c r="CN805" s="72" t="b">
        <f t="shared" si="369"/>
        <v>0</v>
      </c>
      <c r="CP805" s="13">
        <f t="shared" si="370"/>
        <v>0</v>
      </c>
      <c r="CQ805" s="13" t="b">
        <f t="shared" si="371"/>
        <v>0</v>
      </c>
      <c r="CR805" s="13" t="b">
        <f t="shared" si="372"/>
        <v>0</v>
      </c>
      <c r="CS805" s="13" t="b">
        <f t="shared" si="378"/>
        <v>0</v>
      </c>
      <c r="CT805" s="13" t="b">
        <f t="shared" si="377"/>
        <v>0</v>
      </c>
      <c r="CU805" s="13" t="b">
        <f t="shared" si="379"/>
        <v>0</v>
      </c>
      <c r="CV805" s="13" t="b">
        <f t="shared" si="373"/>
        <v>0</v>
      </c>
      <c r="CW805" s="13" t="b">
        <f t="shared" si="374"/>
        <v>0</v>
      </c>
      <c r="CX805" s="13" t="b">
        <f t="shared" si="375"/>
        <v>0</v>
      </c>
      <c r="CY805" s="13" t="b">
        <f t="shared" si="376"/>
        <v>0</v>
      </c>
    </row>
    <row r="806" spans="1:103" ht="15" thickBot="1">
      <c r="A806" s="932"/>
      <c r="B806" s="941"/>
      <c r="C806" s="941"/>
      <c r="D806" s="941"/>
      <c r="E806" s="941"/>
      <c r="F806" s="941"/>
      <c r="G806" s="941"/>
      <c r="H806" s="941"/>
      <c r="I806" s="941"/>
      <c r="J806" s="941"/>
      <c r="K806" s="941"/>
      <c r="L806" s="941"/>
      <c r="M806" s="941"/>
      <c r="N806" s="941"/>
      <c r="O806" s="175"/>
      <c r="P806" s="941"/>
      <c r="Q806" s="941"/>
      <c r="R806" s="941"/>
      <c r="S806" s="941"/>
      <c r="T806" s="941"/>
      <c r="U806" s="941"/>
      <c r="V806" s="941"/>
      <c r="W806" s="20"/>
      <c r="X806" s="20"/>
      <c r="Y806" s="20"/>
      <c r="Z806" s="20"/>
      <c r="AA806" s="20" t="s">
        <v>38</v>
      </c>
      <c r="AB806" s="22"/>
      <c r="AC806" s="22"/>
      <c r="AD806" s="20"/>
      <c r="AE806" s="941"/>
      <c r="AF806" s="334">
        <f t="shared" si="351"/>
        <v>0</v>
      </c>
      <c r="AG806" s="272">
        <f>IF(R806="kompletna",Q806*J806*0.0036*'lista, wskaźniki'!$F$13, IF(R806="częściowa",Q806*J806*0.0036*'lista, wskaźniki'!$F$14, IF(R806="brak",Q806*J806*0.0036*'lista, wskaźniki'!$F$15,)))</f>
        <v>0</v>
      </c>
      <c r="AH806" s="334">
        <f>IF(Y806="inne",K806*'lista, wskaźniki'!$E$35,IF(Y806="to samo źródło",0,IF(Y806=0,0)))</f>
        <v>0</v>
      </c>
      <c r="AI806" s="334">
        <f>IF(AA806="gaz z sieci",AC806*'lista, wskaźniki'!$D$21)</f>
        <v>0</v>
      </c>
      <c r="AJ806" s="272">
        <f>IF(AA806="węgiel",AB806*'lista, wskaźniki'!$D$20, IF('Sektor mieszkaniowy'!AA806="drewno",'Sektor mieszkaniowy'!AB806*'lista, wskaźniki'!$D$22,IF('Sektor mieszkaniowy'!AA806="pellet",AB806*'lista, wskaźniki'!$D$23,IF('Sektor mieszkaniowy'!AA806="gaz z sieci",AB806*'lista, wskaźniki'!$D$21,IF('Sektor mieszkaniowy'!AA806="olej opałowy",'Sektor mieszkaniowy'!AB806*'lista, wskaźniki'!$D$24)))))</f>
        <v>0</v>
      </c>
      <c r="AK806" s="1002"/>
      <c r="AL806" s="941"/>
      <c r="AM806" s="20">
        <f>IF(AA806="węgiel",AF806*1/3.6*'lista, wskaźniki'!$F$20,IF(AA806="drewno",AF806*1/3.6*'lista, wskaźniki'!$F$22,IF(AA806="pellet",AF806*1/3.6*'lista, wskaźniki'!$F$23,IF(AA806="gaz z sieci",AF806*1/3.6*'lista, wskaźniki'!$F$21,IF(AA806="olej opałowy",AF806*1/3.6*'lista, wskaźniki'!$F$24,0)))))</f>
        <v>0</v>
      </c>
      <c r="AN806" s="20">
        <f>IF(AA806="węgiel",AF806*'lista, wskaźniki'!$E$42,IF(AA806="drewno",AF806*'lista, wskaźniki'!$G$42,IF(AA806="pellet",AF806*'lista, wskaźniki'!$H$42,IF(AA806="gaz z sieci",AF806*'lista, wskaźniki'!$F$42,IF(AA806="olej opałowy",AF806*'lista, wskaźniki'!$I$42,0)))))</f>
        <v>0</v>
      </c>
      <c r="AO806" s="20">
        <f>IF(AA806="węgiel",AF806*'lista, wskaźniki'!$E$43,IF(AA806="drewno",AF806*'lista, wskaźniki'!$G$43,IF(AA806="pellet",AF806*'lista, wskaźniki'!$H$43,IF(AA806="gaz z sieci",AF806*'lista, wskaźniki'!$F$43,IF(AA806="olej opałowy",AF806*'lista, wskaźniki'!$I$43,0)))))</f>
        <v>0</v>
      </c>
      <c r="AP806" s="20">
        <f>IF(AA806="węgiel",AF806*'lista, wskaźniki'!$E$44,IF(AA806="drewno",AF806*'lista, wskaźniki'!$G$44,IF(AA806="pellet",AF806*'lista, wskaźniki'!$H$44,IF(AA806="gaz z sieci",AF806*'lista, wskaźniki'!$F$44,IF(AA806="olej opałowy",AF806*'lista, wskaźniki'!$I$44,0)))))</f>
        <v>0</v>
      </c>
      <c r="AQ806" s="20" t="b">
        <f>IF(Z806="gaz",AH806*1/3.6*'lista, wskaźniki'!$F$21,IF(Z806="energia elektryczna",AH806*1/3.6*'lista, wskaźniki'!$F$26))</f>
        <v>0</v>
      </c>
      <c r="AR806" s="20" t="b">
        <f>IF(Z806="gaz",AH806*'lista, wskaźniki'!$F$42,IF(Z806="energia elektryczna",AH806*0))</f>
        <v>0</v>
      </c>
      <c r="AS806" s="20" t="b">
        <f>IF(Z806="gaz",AH806*'lista, wskaźniki'!$F$43,IF(Z806="energia elektryczna",AH806*0))</f>
        <v>0</v>
      </c>
      <c r="AT806" s="20" t="b">
        <f>IF(Z806="gaz",AH806*'lista, wskaźniki'!$F$44,IF(Z806="energia elektryczna",AH806*0))</f>
        <v>0</v>
      </c>
      <c r="AU806" s="20">
        <f>AI806*1/3.6*'lista, wskaźniki'!$F$21</f>
        <v>0</v>
      </c>
      <c r="AV806" s="20">
        <f>AI806*'lista, wskaźniki'!$F$42</f>
        <v>0</v>
      </c>
      <c r="AW806" s="20">
        <f>AI806*'lista, wskaźniki'!$F$43</f>
        <v>0</v>
      </c>
      <c r="AX806" s="20">
        <f>AI806*'lista, wskaźniki'!$F$44</f>
        <v>0</v>
      </c>
      <c r="AY806" s="20">
        <f>AK806*'lista, wskaźniki'!$F$26</f>
        <v>0</v>
      </c>
      <c r="AZ806" s="20">
        <f t="shared" si="352"/>
        <v>0</v>
      </c>
      <c r="BA806" s="20">
        <f t="shared" si="353"/>
        <v>0</v>
      </c>
      <c r="BB806" s="20">
        <f t="shared" si="354"/>
        <v>0</v>
      </c>
      <c r="BC806" s="20">
        <f t="shared" si="355"/>
        <v>0</v>
      </c>
      <c r="BD806" s="941"/>
      <c r="BE806" s="941"/>
      <c r="BF806" s="941"/>
      <c r="BG806" s="941"/>
      <c r="BH806" s="20"/>
      <c r="BI806" s="941"/>
      <c r="BJ806" s="20"/>
      <c r="BK806" s="941"/>
      <c r="BL806" s="20"/>
      <c r="BM806" s="20"/>
      <c r="BN806" s="20"/>
      <c r="BO806" s="20"/>
      <c r="BP806" s="20"/>
      <c r="BQ806" s="20"/>
      <c r="BR806" s="20"/>
      <c r="BS806" s="1005"/>
      <c r="BT806" s="1005"/>
      <c r="BU806" s="1005"/>
      <c r="BV806" s="1005"/>
      <c r="BW806" s="1005"/>
      <c r="BX806" s="1005"/>
      <c r="BY806" s="1008"/>
      <c r="CA806" s="365" t="b">
        <f t="shared" si="356"/>
        <v>0</v>
      </c>
      <c r="CB806" s="365" t="b">
        <f t="shared" si="357"/>
        <v>0</v>
      </c>
      <c r="CC806" s="365" t="b">
        <f t="shared" si="358"/>
        <v>0</v>
      </c>
      <c r="CD806" s="365">
        <f t="shared" si="359"/>
        <v>0</v>
      </c>
      <c r="CE806" s="365" t="b">
        <f t="shared" si="360"/>
        <v>0</v>
      </c>
      <c r="CF806" s="365" t="b">
        <f t="shared" si="361"/>
        <v>0</v>
      </c>
      <c r="CG806" s="365" t="b">
        <f t="shared" si="362"/>
        <v>0</v>
      </c>
      <c r="CH806" s="365">
        <f t="shared" si="363"/>
        <v>0</v>
      </c>
      <c r="CI806" s="72" t="b">
        <f t="shared" si="364"/>
        <v>0</v>
      </c>
      <c r="CJ806" s="72" t="b">
        <f t="shared" si="365"/>
        <v>0</v>
      </c>
      <c r="CK806" s="72" t="b">
        <f t="shared" si="366"/>
        <v>0</v>
      </c>
      <c r="CL806" s="72">
        <f t="shared" si="367"/>
        <v>0</v>
      </c>
      <c r="CM806" s="72" t="b">
        <f t="shared" si="368"/>
        <v>0</v>
      </c>
      <c r="CN806" s="72" t="b">
        <f t="shared" si="369"/>
        <v>0</v>
      </c>
      <c r="CP806" s="13">
        <f t="shared" si="370"/>
        <v>0</v>
      </c>
      <c r="CQ806" s="13" t="b">
        <f t="shared" si="371"/>
        <v>0</v>
      </c>
      <c r="CR806" s="13" t="b">
        <f t="shared" si="372"/>
        <v>0</v>
      </c>
      <c r="CS806" s="13" t="b">
        <f t="shared" si="378"/>
        <v>0</v>
      </c>
      <c r="CT806" s="13" t="b">
        <f t="shared" si="377"/>
        <v>0</v>
      </c>
      <c r="CU806" s="13" t="b">
        <f t="shared" si="379"/>
        <v>0</v>
      </c>
      <c r="CV806" s="13" t="b">
        <f t="shared" si="373"/>
        <v>0</v>
      </c>
      <c r="CW806" s="13" t="b">
        <f t="shared" si="374"/>
        <v>0</v>
      </c>
      <c r="CX806" s="13" t="b">
        <f t="shared" si="375"/>
        <v>0</v>
      </c>
      <c r="CY806" s="13" t="b">
        <f t="shared" si="376"/>
        <v>0</v>
      </c>
    </row>
    <row r="807" spans="1:103" ht="15" thickBot="1">
      <c r="A807" s="933"/>
      <c r="B807" s="942"/>
      <c r="C807" s="942"/>
      <c r="D807" s="942"/>
      <c r="E807" s="942"/>
      <c r="F807" s="942"/>
      <c r="G807" s="942"/>
      <c r="H807" s="942"/>
      <c r="I807" s="942"/>
      <c r="J807" s="942"/>
      <c r="K807" s="942"/>
      <c r="L807" s="942"/>
      <c r="M807" s="942"/>
      <c r="N807" s="942"/>
      <c r="O807" s="176"/>
      <c r="P807" s="942"/>
      <c r="Q807" s="942"/>
      <c r="R807" s="942"/>
      <c r="S807" s="942"/>
      <c r="T807" s="942"/>
      <c r="U807" s="942"/>
      <c r="V807" s="942"/>
      <c r="W807" s="21"/>
      <c r="X807" s="21"/>
      <c r="Y807" s="21"/>
      <c r="Z807" s="21"/>
      <c r="AA807" s="21" t="s">
        <v>37</v>
      </c>
      <c r="AB807" s="55"/>
      <c r="AC807" s="55"/>
      <c r="AD807" s="21"/>
      <c r="AE807" s="942"/>
      <c r="AF807" s="334">
        <f t="shared" si="351"/>
        <v>0</v>
      </c>
      <c r="AG807" s="272">
        <f>IF(R807="kompletna",Q807*J807*0.0036*'lista, wskaźniki'!$F$13, IF(R807="częściowa",Q807*J807*0.0036*'lista, wskaźniki'!$F$14, IF(R807="brak",Q807*J807*0.0036*'lista, wskaźniki'!$F$15,)))</f>
        <v>0</v>
      </c>
      <c r="AH807" s="334">
        <f>IF(Y807="inne",K807*'lista, wskaźniki'!$E$35,IF(Y807="to samo źródło",0,IF(Y807=0,0)))</f>
        <v>0</v>
      </c>
      <c r="AI807" s="334" t="b">
        <f>IF(AA807="gaz z sieci",AC807*'lista, wskaźniki'!$D$21)</f>
        <v>0</v>
      </c>
      <c r="AJ807" s="272">
        <f>IF(AA807="węgiel",AB807*'lista, wskaźniki'!$D$20, IF('Sektor mieszkaniowy'!AA807="drewno",'Sektor mieszkaniowy'!AB807*'lista, wskaźniki'!$D$22,IF('Sektor mieszkaniowy'!AA807="pellet",AB807*'lista, wskaźniki'!$D$23,IF('Sektor mieszkaniowy'!AA807="gaz z sieci",AB807*'lista, wskaźniki'!$D$21,IF('Sektor mieszkaniowy'!AA807="olej opałowy",'Sektor mieszkaniowy'!AB807*'lista, wskaźniki'!$D$24)))))</f>
        <v>0</v>
      </c>
      <c r="AK807" s="1003"/>
      <c r="AL807" s="942"/>
      <c r="AM807" s="20">
        <f>IF(AA807="węgiel",AF807*1/3.6*'lista, wskaźniki'!$F$20,IF(AA807="drewno",AF807*1/3.6*'lista, wskaźniki'!$F$22,IF(AA807="pellet",AF807*1/3.6*'lista, wskaźniki'!$F$23,IF(AA807="gaz z sieci",AF807*1/3.6*'lista, wskaźniki'!$F$21,IF(AA807="olej opałowy",AF807*1/3.6*'lista, wskaźniki'!$F$24,0)))))</f>
        <v>0</v>
      </c>
      <c r="AN807" s="20">
        <f>IF(AA807="węgiel",AF807*'lista, wskaźniki'!$E$42,IF(AA807="drewno",AF807*'lista, wskaźniki'!$G$42,IF(AA807="pellet",AF807*'lista, wskaźniki'!$H$42,IF(AA807="gaz z sieci",AF807*'lista, wskaźniki'!$F$42,IF(AA807="olej opałowy",AF807*'lista, wskaźniki'!$I$42,0)))))</f>
        <v>0</v>
      </c>
      <c r="AO807" s="20">
        <f>IF(AA807="węgiel",AF807*'lista, wskaźniki'!$E$43,IF(AA807="drewno",AF807*'lista, wskaźniki'!$G$43,IF(AA807="pellet",AF807*'lista, wskaźniki'!$H$43,IF(AA807="gaz z sieci",AF807*'lista, wskaźniki'!$F$43,IF(AA807="olej opałowy",AF807*'lista, wskaźniki'!$I$43,0)))))</f>
        <v>0</v>
      </c>
      <c r="AP807" s="20">
        <f>IF(AA807="węgiel",AF807*'lista, wskaźniki'!$E$44,IF(AA807="drewno",AF807*'lista, wskaźniki'!$G$44,IF(AA807="pellet",AF807*'lista, wskaźniki'!$H$44,IF(AA807="gaz z sieci",AF807*'lista, wskaźniki'!$F$44,IF(AA807="olej opałowy",AF807*'lista, wskaźniki'!$I$44,0)))))</f>
        <v>0</v>
      </c>
      <c r="AQ807" s="20" t="b">
        <f>IF(Z807="gaz",AH807*1/3.6*'lista, wskaźniki'!$F$21,IF(Z807="energia elektryczna",AH807*1/3.6*'lista, wskaźniki'!$F$26))</f>
        <v>0</v>
      </c>
      <c r="AR807" s="20" t="b">
        <f>IF(Z807="gaz",AH807*'lista, wskaźniki'!$F$42,IF(Z807="energia elektryczna",AH807*0))</f>
        <v>0</v>
      </c>
      <c r="AS807" s="20" t="b">
        <f>IF(Z807="gaz",AH807*'lista, wskaźniki'!$F$43,IF(Z807="energia elektryczna",AH807*0))</f>
        <v>0</v>
      </c>
      <c r="AT807" s="20" t="b">
        <f>IF(Z807="gaz",AH807*'lista, wskaźniki'!$F$44,IF(Z807="energia elektryczna",AH807*0))</f>
        <v>0</v>
      </c>
      <c r="AU807" s="20">
        <f>AI807*1/3.6*'lista, wskaźniki'!$F$21</f>
        <v>0</v>
      </c>
      <c r="AV807" s="20">
        <f>AI807*'lista, wskaźniki'!$F$42</f>
        <v>0</v>
      </c>
      <c r="AW807" s="20">
        <f>AI807*'lista, wskaźniki'!$F$43</f>
        <v>0</v>
      </c>
      <c r="AX807" s="20">
        <f>AI807*'lista, wskaźniki'!$F$44</f>
        <v>0</v>
      </c>
      <c r="AY807" s="20">
        <f>AK807*'lista, wskaźniki'!$F$26</f>
        <v>0</v>
      </c>
      <c r="AZ807" s="20">
        <f t="shared" si="352"/>
        <v>0</v>
      </c>
      <c r="BA807" s="20">
        <f t="shared" si="353"/>
        <v>0</v>
      </c>
      <c r="BB807" s="20">
        <f t="shared" si="354"/>
        <v>0</v>
      </c>
      <c r="BC807" s="20">
        <f t="shared" si="355"/>
        <v>0</v>
      </c>
      <c r="BD807" s="942"/>
      <c r="BE807" s="942"/>
      <c r="BF807" s="942"/>
      <c r="BG807" s="942"/>
      <c r="BH807" s="21"/>
      <c r="BI807" s="942"/>
      <c r="BJ807" s="21"/>
      <c r="BK807" s="942"/>
      <c r="BL807" s="21"/>
      <c r="BM807" s="21"/>
      <c r="BN807" s="21"/>
      <c r="BO807" s="21"/>
      <c r="BP807" s="21"/>
      <c r="BQ807" s="21"/>
      <c r="BR807" s="21"/>
      <c r="BS807" s="1006"/>
      <c r="BT807" s="1006"/>
      <c r="BU807" s="1006"/>
      <c r="BV807" s="1006"/>
      <c r="BW807" s="1006"/>
      <c r="BX807" s="1006"/>
      <c r="BY807" s="1009"/>
      <c r="CA807" s="365" t="b">
        <f t="shared" si="356"/>
        <v>0</v>
      </c>
      <c r="CB807" s="365" t="b">
        <f t="shared" si="357"/>
        <v>0</v>
      </c>
      <c r="CC807" s="365" t="b">
        <f t="shared" si="358"/>
        <v>0</v>
      </c>
      <c r="CD807" s="365" t="b">
        <f t="shared" si="359"/>
        <v>0</v>
      </c>
      <c r="CE807" s="365">
        <f t="shared" si="360"/>
        <v>0</v>
      </c>
      <c r="CF807" s="365" t="b">
        <f t="shared" si="361"/>
        <v>0</v>
      </c>
      <c r="CG807" s="365" t="b">
        <f t="shared" si="362"/>
        <v>0</v>
      </c>
      <c r="CH807" s="365" t="b">
        <f t="shared" si="363"/>
        <v>0</v>
      </c>
      <c r="CI807" s="72" t="b">
        <f t="shared" si="364"/>
        <v>0</v>
      </c>
      <c r="CJ807" s="72" t="b">
        <f t="shared" si="365"/>
        <v>0</v>
      </c>
      <c r="CK807" s="72" t="b">
        <f t="shared" si="366"/>
        <v>0</v>
      </c>
      <c r="CL807" s="72">
        <f t="shared" si="367"/>
        <v>0</v>
      </c>
      <c r="CM807" s="72">
        <f t="shared" si="368"/>
        <v>0</v>
      </c>
      <c r="CN807" s="72" t="b">
        <f t="shared" si="369"/>
        <v>0</v>
      </c>
      <c r="CP807" s="13">
        <f t="shared" si="370"/>
        <v>0</v>
      </c>
      <c r="CQ807" s="13" t="b">
        <f t="shared" si="371"/>
        <v>0</v>
      </c>
      <c r="CR807" s="13" t="b">
        <f t="shared" si="372"/>
        <v>0</v>
      </c>
      <c r="CS807" s="13" t="b">
        <f t="shared" si="378"/>
        <v>0</v>
      </c>
      <c r="CT807" s="13" t="b">
        <f t="shared" si="377"/>
        <v>0</v>
      </c>
      <c r="CU807" s="13" t="b">
        <f t="shared" si="379"/>
        <v>0</v>
      </c>
      <c r="CV807" s="13" t="b">
        <f t="shared" si="373"/>
        <v>0</v>
      </c>
      <c r="CW807" s="13" t="b">
        <f t="shared" si="374"/>
        <v>0</v>
      </c>
      <c r="CX807" s="13" t="b">
        <f t="shared" si="375"/>
        <v>0</v>
      </c>
      <c r="CY807" s="13" t="b">
        <f t="shared" si="376"/>
        <v>0</v>
      </c>
    </row>
    <row r="808" spans="1:103" ht="15" thickBot="1">
      <c r="A808" s="931">
        <v>162</v>
      </c>
      <c r="B808" s="940" t="s">
        <v>239</v>
      </c>
      <c r="C808" s="940"/>
      <c r="D808" s="940" t="s">
        <v>1</v>
      </c>
      <c r="E808" s="940" t="s">
        <v>5</v>
      </c>
      <c r="F808" s="940">
        <v>4</v>
      </c>
      <c r="G808" s="940"/>
      <c r="H808" s="940"/>
      <c r="I808" s="940" t="s">
        <v>10</v>
      </c>
      <c r="J808" s="940"/>
      <c r="K808" s="940"/>
      <c r="L808" s="940" t="s">
        <v>16</v>
      </c>
      <c r="M808" s="940"/>
      <c r="N808" s="940" t="s">
        <v>17</v>
      </c>
      <c r="O808" s="174"/>
      <c r="P808" s="940" t="s">
        <v>17</v>
      </c>
      <c r="Q808" s="940">
        <f>IF(I808="&lt;1966",'lista, wskaźniki'!$G$4,IF(I808="1967-1985",'lista, wskaźniki'!$G$5,IF(I808="1986-1992",'lista, wskaźniki'!$G$6,IF(I808="1993-1996",'lista, wskaźniki'!$G$7,IF(I808="&gt;1997",'lista, wskaźniki'!$G$8,IF(I808=0,'lista, wskaźniki'!$G$4))))))</f>
        <v>290</v>
      </c>
      <c r="R808" s="940" t="s">
        <v>23</v>
      </c>
      <c r="S808" s="940" t="s">
        <v>27</v>
      </c>
      <c r="T808" s="940">
        <v>2</v>
      </c>
      <c r="U808" s="940"/>
      <c r="V808" s="940"/>
      <c r="W808" s="19" t="s">
        <v>35</v>
      </c>
      <c r="X808" s="19" t="s">
        <v>39</v>
      </c>
      <c r="Y808" s="20" t="s">
        <v>24</v>
      </c>
      <c r="Z808" s="20" t="s">
        <v>40</v>
      </c>
      <c r="AA808" s="19" t="s">
        <v>35</v>
      </c>
      <c r="AB808" s="54">
        <v>4</v>
      </c>
      <c r="AC808" s="54"/>
      <c r="AD808" s="19"/>
      <c r="AE808" s="940">
        <v>10</v>
      </c>
      <c r="AF808" s="334">
        <f t="shared" si="351"/>
        <v>90.52</v>
      </c>
      <c r="AG808" s="272">
        <f>IF(R808="kompletna",Q808*J808*0.0036*'lista, wskaźniki'!$F$13, IF(R808="częściowa",Q808*J808*0.0036*'lista, wskaźniki'!$F$14, IF(R808="brak",Q808*J808*0.0036*'lista, wskaźniki'!$F$15,)))</f>
        <v>0</v>
      </c>
      <c r="AH808" s="334">
        <f>IF(Y808="inne",K808*'lista, wskaźniki'!$E$35,IF(Y808="to samo źródło",0,IF(Y808=0,0)))</f>
        <v>0</v>
      </c>
      <c r="AI808" s="334" t="b">
        <f>IF(AA808="gaz z sieci",AC808*'lista, wskaźniki'!$D$21)</f>
        <v>0</v>
      </c>
      <c r="AJ808" s="272">
        <f>IF(AA808="węgiel",AB808*'lista, wskaźniki'!$D$20, IF('Sektor mieszkaniowy'!AA808="drewno",'Sektor mieszkaniowy'!AB808*'lista, wskaźniki'!$D$22,IF('Sektor mieszkaniowy'!AA808="pellet",AB808*'lista, wskaźniki'!$D$23,IF('Sektor mieszkaniowy'!AA808="gaz z sieci",AB808*'lista, wskaźniki'!$D$21,IF('Sektor mieszkaniowy'!AA808="olej opałowy",'Sektor mieszkaniowy'!AB808*'lista, wskaźniki'!$D$24)))))</f>
        <v>90.52</v>
      </c>
      <c r="AK808" s="1001"/>
      <c r="AL808" s="940"/>
      <c r="AM808" s="20">
        <f>IF(AA808="węgiel",AF808*1/3.6*'lista, wskaźniki'!$F$20,IF(AA808="drewno",AF808*1/3.6*'lista, wskaźniki'!$F$22,IF(AA808="pellet",AF808*1/3.6*'lista, wskaźniki'!$F$23,IF(AA808="gaz z sieci",AF808*1/3.6*'lista, wskaźniki'!$F$21,IF(AA808="olej opałowy",AF808*1/3.6*'lista, wskaźniki'!$F$24,0)))))</f>
        <v>8.5749595999999997</v>
      </c>
      <c r="AN808" s="20">
        <f>IF(AA808="węgiel",AF808*'lista, wskaźniki'!$E$42,IF(AA808="drewno",AF808*'lista, wskaźniki'!$G$42,IF(AA808="pellet",AF808*'lista, wskaźniki'!$H$42,IF(AA808="gaz z sieci",AF808*'lista, wskaźniki'!$F$42,IF(AA808="olej opałowy",AF808*'lista, wskaźniki'!$I$42,0)))))</f>
        <v>3.43976E-2</v>
      </c>
      <c r="AO808" s="20">
        <f>IF(AA808="węgiel",AF808*'lista, wskaźniki'!$E$43,IF(AA808="drewno",AF808*'lista, wskaźniki'!$G$43,IF(AA808="pellet",AF808*'lista, wskaźniki'!$H$43,IF(AA808="gaz z sieci",AF808*'lista, wskaźniki'!$F$43,IF(AA808="olej opałowy",AF808*'lista, wskaźniki'!$I$43,0)))))</f>
        <v>3.2587200000000004E-2</v>
      </c>
      <c r="AP808" s="20">
        <f>IF(AA808="węgiel",AF808*'lista, wskaźniki'!$E$44,IF(AA808="drewno",AF808*'lista, wskaźniki'!$G$44,IF(AA808="pellet",AF808*'lista, wskaźniki'!$H$44,IF(AA808="gaz z sieci",AF808*'lista, wskaźniki'!$F$44,IF(AA808="olej opałowy",AF808*'lista, wskaźniki'!$I$44,0)))))</f>
        <v>2.4440400000000001E-5</v>
      </c>
      <c r="AQ808" s="360">
        <f>IF(Z808="gaz",AH808*1/3.6*'lista, wskaźniki'!$F$21,IF(Z808="energia elektryczna",AH808*1/3.6*'lista, wskaźniki'!$F$26))</f>
        <v>0</v>
      </c>
      <c r="AR808" s="20">
        <f>IF(Z808="gaz",AH808*'lista, wskaźniki'!$F$42,IF(Z808="energia elektryczna",AH808*0))</f>
        <v>0</v>
      </c>
      <c r="AS808" s="20">
        <f>IF(Z808="gaz",AH808*'lista, wskaźniki'!$F$43,IF(Z808="energia elektryczna",AH808*0))</f>
        <v>0</v>
      </c>
      <c r="AT808" s="20">
        <f>IF(Z808="gaz",AH808*'lista, wskaźniki'!$F$44,IF(Z808="energia elektryczna",AH808*0))</f>
        <v>0</v>
      </c>
      <c r="AU808" s="20">
        <f>AI808*1/3.6*'lista, wskaźniki'!$F$21</f>
        <v>0</v>
      </c>
      <c r="AV808" s="20">
        <f>AI808*'lista, wskaźniki'!$F$42</f>
        <v>0</v>
      </c>
      <c r="AW808" s="20">
        <f>AI808*'lista, wskaźniki'!$F$43</f>
        <v>0</v>
      </c>
      <c r="AX808" s="20">
        <f>AI808*'lista, wskaźniki'!$F$44</f>
        <v>0</v>
      </c>
      <c r="AY808" s="20">
        <f>AK808*'lista, wskaźniki'!$F$26</f>
        <v>0</v>
      </c>
      <c r="AZ808" s="20">
        <f t="shared" si="352"/>
        <v>8.5749595999999997</v>
      </c>
      <c r="BA808" s="20">
        <f t="shared" si="353"/>
        <v>3.43976E-2</v>
      </c>
      <c r="BB808" s="20">
        <f t="shared" si="354"/>
        <v>3.2587200000000004E-2</v>
      </c>
      <c r="BC808" s="20">
        <f t="shared" si="355"/>
        <v>2.4440400000000001E-5</v>
      </c>
      <c r="BD808" s="940" t="s">
        <v>16</v>
      </c>
      <c r="BE808" s="940" t="s">
        <v>16</v>
      </c>
      <c r="BF808" s="940" t="s">
        <v>16</v>
      </c>
      <c r="BG808" s="940" t="s">
        <v>16</v>
      </c>
      <c r="BH808" s="19" t="s">
        <v>35</v>
      </c>
      <c r="BI808" s="940" t="s">
        <v>16</v>
      </c>
      <c r="BJ808" s="19" t="s">
        <v>52</v>
      </c>
      <c r="BK808" s="940" t="s">
        <v>17</v>
      </c>
      <c r="BL808" s="19"/>
      <c r="BM808" s="19"/>
      <c r="BN808" s="19"/>
      <c r="BO808" s="19" t="s">
        <v>17</v>
      </c>
      <c r="BP808" s="19"/>
      <c r="BQ808" s="19" t="s">
        <v>120</v>
      </c>
      <c r="BR808" s="19">
        <v>1</v>
      </c>
      <c r="BS808" s="1004">
        <v>12000</v>
      </c>
      <c r="BT808" s="1004"/>
      <c r="BU808" s="1004">
        <v>800</v>
      </c>
      <c r="BV808" s="1004"/>
      <c r="BW808" s="1004"/>
      <c r="BX808" s="1004"/>
      <c r="BY808" s="1007"/>
      <c r="CA808" s="365">
        <f t="shared" si="356"/>
        <v>90.52</v>
      </c>
      <c r="CB808" s="365" t="b">
        <f t="shared" si="357"/>
        <v>0</v>
      </c>
      <c r="CC808" s="365" t="b">
        <f t="shared" si="358"/>
        <v>0</v>
      </c>
      <c r="CD808" s="365" t="b">
        <f t="shared" si="359"/>
        <v>0</v>
      </c>
      <c r="CE808" s="365" t="b">
        <f t="shared" si="360"/>
        <v>0</v>
      </c>
      <c r="CF808" s="365" t="b">
        <f t="shared" si="361"/>
        <v>0</v>
      </c>
      <c r="CG808" s="365">
        <f t="shared" si="362"/>
        <v>0</v>
      </c>
      <c r="CH808" s="365" t="b">
        <f t="shared" si="363"/>
        <v>0</v>
      </c>
      <c r="CI808" s="72">
        <f t="shared" si="364"/>
        <v>90.52</v>
      </c>
      <c r="CJ808" s="72" t="b">
        <f t="shared" si="365"/>
        <v>0</v>
      </c>
      <c r="CK808" s="72" t="b">
        <f t="shared" si="366"/>
        <v>0</v>
      </c>
      <c r="CL808" s="72">
        <f t="shared" si="367"/>
        <v>0</v>
      </c>
      <c r="CM808" s="72" t="b">
        <f t="shared" si="368"/>
        <v>0</v>
      </c>
      <c r="CN808" s="72">
        <f t="shared" si="369"/>
        <v>0</v>
      </c>
      <c r="CP808" s="13">
        <f t="shared" si="370"/>
        <v>0</v>
      </c>
      <c r="CQ808" s="13">
        <f t="shared" si="371"/>
        <v>0</v>
      </c>
      <c r="CR808" s="13" t="b">
        <f t="shared" si="372"/>
        <v>0</v>
      </c>
      <c r="CS808" s="13">
        <f t="shared" si="378"/>
        <v>0</v>
      </c>
      <c r="CT808" s="13" t="b">
        <f t="shared" si="377"/>
        <v>0</v>
      </c>
      <c r="CU808" s="13">
        <f t="shared" si="379"/>
        <v>0</v>
      </c>
      <c r="CV808" s="13" t="b">
        <f t="shared" si="373"/>
        <v>0</v>
      </c>
      <c r="CW808" s="13">
        <f t="shared" si="374"/>
        <v>0</v>
      </c>
      <c r="CX808" s="13" t="b">
        <f t="shared" si="375"/>
        <v>0</v>
      </c>
      <c r="CY808" s="13">
        <f t="shared" si="376"/>
        <v>0</v>
      </c>
    </row>
    <row r="809" spans="1:103" ht="15" thickBot="1">
      <c r="A809" s="932"/>
      <c r="B809" s="941"/>
      <c r="C809" s="941"/>
      <c r="D809" s="941"/>
      <c r="E809" s="941"/>
      <c r="F809" s="941"/>
      <c r="G809" s="941"/>
      <c r="H809" s="941"/>
      <c r="I809" s="941"/>
      <c r="J809" s="941"/>
      <c r="K809" s="941"/>
      <c r="L809" s="941"/>
      <c r="M809" s="941"/>
      <c r="N809" s="941"/>
      <c r="O809" s="175"/>
      <c r="P809" s="941"/>
      <c r="Q809" s="941"/>
      <c r="R809" s="941"/>
      <c r="S809" s="941"/>
      <c r="T809" s="941"/>
      <c r="U809" s="941"/>
      <c r="V809" s="941"/>
      <c r="W809" s="20"/>
      <c r="X809" s="20"/>
      <c r="Y809" s="20"/>
      <c r="Z809" s="20"/>
      <c r="AA809" s="20" t="s">
        <v>36</v>
      </c>
      <c r="AB809" s="22">
        <v>5</v>
      </c>
      <c r="AC809" s="22"/>
      <c r="AD809" s="20"/>
      <c r="AE809" s="941"/>
      <c r="AF809" s="334">
        <f t="shared" si="351"/>
        <v>78</v>
      </c>
      <c r="AG809" s="272">
        <f>IF(R809="kompletna",Q809*J809*0.0036*'lista, wskaźniki'!$F$13, IF(R809="częściowa",Q809*J809*0.0036*'lista, wskaźniki'!$F$14, IF(R809="brak",Q809*J809*0.0036*'lista, wskaźniki'!$F$15,)))</f>
        <v>0</v>
      </c>
      <c r="AH809" s="334">
        <f>IF(Y809="inne",K809*'lista, wskaźniki'!$E$35,IF(Y809="to samo źródło",0,IF(Y809=0,0)))</f>
        <v>0</v>
      </c>
      <c r="AI809" s="334" t="b">
        <f>IF(AA809="gaz z sieci",AC809*'lista, wskaźniki'!$D$21)</f>
        <v>0</v>
      </c>
      <c r="AJ809" s="272">
        <f>IF(AA809="węgiel",AB809*'lista, wskaźniki'!$D$20, IF('Sektor mieszkaniowy'!AA809="drewno",'Sektor mieszkaniowy'!AB809*'lista, wskaźniki'!$D$22,IF('Sektor mieszkaniowy'!AA809="pellet",AB809*'lista, wskaźniki'!$D$23,IF('Sektor mieszkaniowy'!AA809="gaz z sieci",AB809*'lista, wskaźniki'!$D$21,IF('Sektor mieszkaniowy'!AA809="olej opałowy",'Sektor mieszkaniowy'!AB809*'lista, wskaźniki'!$D$24)))))</f>
        <v>78</v>
      </c>
      <c r="AK809" s="1002"/>
      <c r="AL809" s="941"/>
      <c r="AM809" s="20">
        <f>IF(AA809="węgiel",AF809*1/3.6*'lista, wskaźniki'!$F$20,IF(AA809="drewno",AF809*1/3.6*'lista, wskaźniki'!$F$22,IF(AA809="pellet",AF809*1/3.6*'lista, wskaźniki'!$F$23,IF(AA809="gaz z sieci",AF809*1/3.6*'lista, wskaźniki'!$F$21,IF(AA809="olej opałowy",AF809*1/3.6*'lista, wskaźniki'!$F$24,0)))))</f>
        <v>0</v>
      </c>
      <c r="AN809" s="20">
        <f>IF(AA809="węgiel",AF809*'lista, wskaźniki'!$E$42,IF(AA809="drewno",AF809*'lista, wskaźniki'!$G$42,IF(AA809="pellet",AF809*'lista, wskaźniki'!$H$42,IF(AA809="gaz z sieci",AF809*'lista, wskaźniki'!$F$42,IF(AA809="olej opałowy",AF809*'lista, wskaźniki'!$I$42,0)))))</f>
        <v>6.318E-2</v>
      </c>
      <c r="AO809" s="20">
        <f>IF(AA809="węgiel",AF809*'lista, wskaźniki'!$E$43,IF(AA809="drewno",AF809*'lista, wskaźniki'!$G$43,IF(AA809="pellet",AF809*'lista, wskaźniki'!$H$43,IF(AA809="gaz z sieci",AF809*'lista, wskaźniki'!$F$43,IF(AA809="olej opałowy",AF809*'lista, wskaźniki'!$I$43,0)))))</f>
        <v>6.318E-2</v>
      </c>
      <c r="AP809" s="20">
        <f>IF(AA809="węgiel",AF809*'lista, wskaźniki'!$E$44,IF(AA809="drewno",AF809*'lista, wskaźniki'!$G$44,IF(AA809="pellet",AF809*'lista, wskaźniki'!$H$44,IF(AA809="gaz z sieci",AF809*'lista, wskaźniki'!$F$44,IF(AA809="olej opałowy",AF809*'lista, wskaźniki'!$I$44,0)))))</f>
        <v>1.95E-5</v>
      </c>
      <c r="AQ809" s="20" t="b">
        <f>IF(Z809="gaz",AH809*1/3.6*'lista, wskaźniki'!$F$21,IF(Z809="energia elektryczna",AH809*1/3.6*'lista, wskaźniki'!$F$26))</f>
        <v>0</v>
      </c>
      <c r="AR809" s="20" t="b">
        <f>IF(Z809="gaz",AH809*'lista, wskaźniki'!$F$42,IF(Z809="energia elektryczna",AH809*0))</f>
        <v>0</v>
      </c>
      <c r="AS809" s="20" t="b">
        <f>IF(Z809="gaz",AH809*'lista, wskaźniki'!$F$43,IF(Z809="energia elektryczna",AH809*0))</f>
        <v>0</v>
      </c>
      <c r="AT809" s="20" t="b">
        <f>IF(Z809="gaz",AH809*'lista, wskaźniki'!$F$44,IF(Z809="energia elektryczna",AH809*0))</f>
        <v>0</v>
      </c>
      <c r="AU809" s="20">
        <f>AI809*1/3.6*'lista, wskaźniki'!$F$21</f>
        <v>0</v>
      </c>
      <c r="AV809" s="20">
        <f>AI809*'lista, wskaźniki'!$F$42</f>
        <v>0</v>
      </c>
      <c r="AW809" s="20">
        <f>AI809*'lista, wskaźniki'!$F$43</f>
        <v>0</v>
      </c>
      <c r="AX809" s="20">
        <f>AI809*'lista, wskaźniki'!$F$44</f>
        <v>0</v>
      </c>
      <c r="AY809" s="20">
        <f>AK809*'lista, wskaźniki'!$F$26</f>
        <v>0</v>
      </c>
      <c r="AZ809" s="20">
        <f t="shared" si="352"/>
        <v>0</v>
      </c>
      <c r="BA809" s="20">
        <f t="shared" si="353"/>
        <v>6.318E-2</v>
      </c>
      <c r="BB809" s="20">
        <f t="shared" si="354"/>
        <v>6.318E-2</v>
      </c>
      <c r="BC809" s="20">
        <f t="shared" si="355"/>
        <v>1.95E-5</v>
      </c>
      <c r="BD809" s="941"/>
      <c r="BE809" s="941"/>
      <c r="BF809" s="941"/>
      <c r="BG809" s="941"/>
      <c r="BH809" s="20"/>
      <c r="BI809" s="941"/>
      <c r="BJ809" s="20"/>
      <c r="BK809" s="941"/>
      <c r="BL809" s="20"/>
      <c r="BM809" s="20"/>
      <c r="BN809" s="20"/>
      <c r="BO809" s="20"/>
      <c r="BP809" s="20"/>
      <c r="BQ809" s="20"/>
      <c r="BR809" s="20"/>
      <c r="BS809" s="1005"/>
      <c r="BT809" s="1005"/>
      <c r="BU809" s="1005"/>
      <c r="BV809" s="1005"/>
      <c r="BW809" s="1005"/>
      <c r="BX809" s="1005"/>
      <c r="BY809" s="1008"/>
      <c r="CA809" s="365" t="b">
        <f t="shared" si="356"/>
        <v>0</v>
      </c>
      <c r="CB809" s="365">
        <f t="shared" si="357"/>
        <v>78</v>
      </c>
      <c r="CC809" s="365" t="b">
        <f t="shared" si="358"/>
        <v>0</v>
      </c>
      <c r="CD809" s="365" t="b">
        <f t="shared" si="359"/>
        <v>0</v>
      </c>
      <c r="CE809" s="365" t="b">
        <f t="shared" si="360"/>
        <v>0</v>
      </c>
      <c r="CF809" s="365" t="b">
        <f t="shared" si="361"/>
        <v>0</v>
      </c>
      <c r="CG809" s="365" t="b">
        <f t="shared" si="362"/>
        <v>0</v>
      </c>
      <c r="CH809" s="365" t="b">
        <f t="shared" si="363"/>
        <v>0</v>
      </c>
      <c r="CI809" s="72" t="b">
        <f t="shared" si="364"/>
        <v>0</v>
      </c>
      <c r="CJ809" s="72">
        <f t="shared" si="365"/>
        <v>78</v>
      </c>
      <c r="CK809" s="72" t="b">
        <f t="shared" si="366"/>
        <v>0</v>
      </c>
      <c r="CL809" s="72">
        <f t="shared" si="367"/>
        <v>0</v>
      </c>
      <c r="CM809" s="72" t="b">
        <f t="shared" si="368"/>
        <v>0</v>
      </c>
      <c r="CN809" s="72" t="b">
        <f t="shared" si="369"/>
        <v>0</v>
      </c>
      <c r="CP809" s="13">
        <f t="shared" si="370"/>
        <v>0</v>
      </c>
      <c r="CQ809" s="13" t="b">
        <f t="shared" si="371"/>
        <v>0</v>
      </c>
      <c r="CR809" s="13" t="b">
        <f t="shared" si="372"/>
        <v>0</v>
      </c>
      <c r="CS809" s="13" t="b">
        <f t="shared" si="378"/>
        <v>0</v>
      </c>
      <c r="CT809" s="13" t="b">
        <f t="shared" si="377"/>
        <v>0</v>
      </c>
      <c r="CU809" s="13" t="b">
        <f t="shared" si="379"/>
        <v>0</v>
      </c>
      <c r="CV809" s="13" t="b">
        <f t="shared" si="373"/>
        <v>0</v>
      </c>
      <c r="CW809" s="13" t="b">
        <f t="shared" si="374"/>
        <v>0</v>
      </c>
      <c r="CX809" s="13" t="b">
        <f t="shared" si="375"/>
        <v>0</v>
      </c>
      <c r="CY809" s="13" t="b">
        <f t="shared" si="376"/>
        <v>0</v>
      </c>
    </row>
    <row r="810" spans="1:103" ht="15" thickBot="1">
      <c r="A810" s="932"/>
      <c r="B810" s="941"/>
      <c r="C810" s="941"/>
      <c r="D810" s="941"/>
      <c r="E810" s="941"/>
      <c r="F810" s="941"/>
      <c r="G810" s="941"/>
      <c r="H810" s="941"/>
      <c r="I810" s="941"/>
      <c r="J810" s="941"/>
      <c r="K810" s="941"/>
      <c r="L810" s="941"/>
      <c r="M810" s="941"/>
      <c r="N810" s="941"/>
      <c r="O810" s="175"/>
      <c r="P810" s="941"/>
      <c r="Q810" s="941"/>
      <c r="R810" s="941"/>
      <c r="S810" s="941"/>
      <c r="T810" s="941"/>
      <c r="U810" s="941"/>
      <c r="V810" s="941"/>
      <c r="W810" s="20"/>
      <c r="X810" s="20"/>
      <c r="Y810" s="20"/>
      <c r="Z810" s="20"/>
      <c r="AA810" s="20" t="s">
        <v>50</v>
      </c>
      <c r="AB810" s="22"/>
      <c r="AC810" s="22"/>
      <c r="AD810" s="20"/>
      <c r="AE810" s="941"/>
      <c r="AF810" s="334">
        <f t="shared" si="351"/>
        <v>0</v>
      </c>
      <c r="AG810" s="272">
        <f>IF(R810="kompletna",Q810*J810*0.0036*'lista, wskaźniki'!$F$13, IF(R810="częściowa",Q810*J810*0.0036*'lista, wskaźniki'!$F$14, IF(R810="brak",Q810*J810*0.0036*'lista, wskaźniki'!$F$15,)))</f>
        <v>0</v>
      </c>
      <c r="AH810" s="334">
        <f>IF(Y810="inne",K810*'lista, wskaźniki'!$E$35,IF(Y810="to samo źródło",0,IF(Y810=0,0)))</f>
        <v>0</v>
      </c>
      <c r="AI810" s="334" t="b">
        <f>IF(AA810="gaz z sieci",AC810*'lista, wskaźniki'!$D$21)</f>
        <v>0</v>
      </c>
      <c r="AJ810" s="272">
        <f>IF(AA810="węgiel",AB810*'lista, wskaźniki'!$D$20, IF('Sektor mieszkaniowy'!AA810="drewno",'Sektor mieszkaniowy'!AB810*'lista, wskaźniki'!$D$22,IF('Sektor mieszkaniowy'!AA810="pellet",AB810*'lista, wskaźniki'!$D$23,IF('Sektor mieszkaniowy'!AA810="gaz z sieci",AB810*'lista, wskaźniki'!$D$21,IF('Sektor mieszkaniowy'!AA810="olej opałowy",'Sektor mieszkaniowy'!AB810*'lista, wskaźniki'!$D$24)))))</f>
        <v>0</v>
      </c>
      <c r="AK810" s="1002"/>
      <c r="AL810" s="941"/>
      <c r="AM810" s="20">
        <f>IF(AA810="węgiel",AF810*1/3.6*'lista, wskaźniki'!$F$20,IF(AA810="drewno",AF810*1/3.6*'lista, wskaźniki'!$F$22,IF(AA810="pellet",AF810*1/3.6*'lista, wskaźniki'!$F$23,IF(AA810="gaz z sieci",AF810*1/3.6*'lista, wskaźniki'!$F$21,IF(AA810="olej opałowy",AF810*1/3.6*'lista, wskaźniki'!$F$24,0)))))</f>
        <v>0</v>
      </c>
      <c r="AN810" s="20">
        <f>IF(AA810="węgiel",AF810*'lista, wskaźniki'!$E$42,IF(AA810="drewno",AF810*'lista, wskaźniki'!$G$42,IF(AA810="pellet",AF810*'lista, wskaźniki'!$H$42,IF(AA810="gaz z sieci",AF810*'lista, wskaźniki'!$F$42,IF(AA810="olej opałowy",AF810*'lista, wskaźniki'!$I$42,0)))))</f>
        <v>0</v>
      </c>
      <c r="AO810" s="20">
        <f>IF(AA810="węgiel",AF810*'lista, wskaźniki'!$E$43,IF(AA810="drewno",AF810*'lista, wskaźniki'!$G$43,IF(AA810="pellet",AF810*'lista, wskaźniki'!$H$43,IF(AA810="gaz z sieci",AF810*'lista, wskaźniki'!$F$43,IF(AA810="olej opałowy",AF810*'lista, wskaźniki'!$I$43,0)))))</f>
        <v>0</v>
      </c>
      <c r="AP810" s="20">
        <f>IF(AA810="węgiel",AF810*'lista, wskaźniki'!$E$44,IF(AA810="drewno",AF810*'lista, wskaźniki'!$G$44,IF(AA810="pellet",AF810*'lista, wskaźniki'!$H$44,IF(AA810="gaz z sieci",AF810*'lista, wskaźniki'!$F$44,IF(AA810="olej opałowy",AF810*'lista, wskaźniki'!$I$44,0)))))</f>
        <v>0</v>
      </c>
      <c r="AQ810" s="20" t="b">
        <f>IF(Z810="gaz",AH810*1/3.6*'lista, wskaźniki'!$F$21,IF(Z810="energia elektryczna",AH810*1/3.6*'lista, wskaźniki'!$F$26))</f>
        <v>0</v>
      </c>
      <c r="AR810" s="20" t="b">
        <f>IF(Z810="gaz",AH810*'lista, wskaźniki'!$F$42,IF(Z810="energia elektryczna",AH810*0))</f>
        <v>0</v>
      </c>
      <c r="AS810" s="20" t="b">
        <f>IF(Z810="gaz",AH810*'lista, wskaźniki'!$F$43,IF(Z810="energia elektryczna",AH810*0))</f>
        <v>0</v>
      </c>
      <c r="AT810" s="20" t="b">
        <f>IF(Z810="gaz",AH810*'lista, wskaźniki'!$F$44,IF(Z810="energia elektryczna",AH810*0))</f>
        <v>0</v>
      </c>
      <c r="AU810" s="20">
        <f>AI810*1/3.6*'lista, wskaźniki'!$F$21</f>
        <v>0</v>
      </c>
      <c r="AV810" s="20">
        <f>AI810*'lista, wskaźniki'!$F$42</f>
        <v>0</v>
      </c>
      <c r="AW810" s="20">
        <f>AI810*'lista, wskaźniki'!$F$43</f>
        <v>0</v>
      </c>
      <c r="AX810" s="20">
        <f>AI810*'lista, wskaźniki'!$F$44</f>
        <v>0</v>
      </c>
      <c r="AY810" s="20">
        <f>AK810*'lista, wskaźniki'!$F$26</f>
        <v>0</v>
      </c>
      <c r="AZ810" s="20">
        <f t="shared" si="352"/>
        <v>0</v>
      </c>
      <c r="BA810" s="20">
        <f t="shared" si="353"/>
        <v>0</v>
      </c>
      <c r="BB810" s="20">
        <f t="shared" si="354"/>
        <v>0</v>
      </c>
      <c r="BC810" s="20">
        <f t="shared" si="355"/>
        <v>0</v>
      </c>
      <c r="BD810" s="941"/>
      <c r="BE810" s="941"/>
      <c r="BF810" s="941"/>
      <c r="BG810" s="941"/>
      <c r="BH810" s="20"/>
      <c r="BI810" s="941"/>
      <c r="BJ810" s="20"/>
      <c r="BK810" s="941"/>
      <c r="BL810" s="20"/>
      <c r="BM810" s="20"/>
      <c r="BN810" s="20"/>
      <c r="BO810" s="20"/>
      <c r="BP810" s="20"/>
      <c r="BQ810" s="20"/>
      <c r="BR810" s="20"/>
      <c r="BS810" s="1005"/>
      <c r="BT810" s="1005"/>
      <c r="BU810" s="1005"/>
      <c r="BV810" s="1005"/>
      <c r="BW810" s="1005"/>
      <c r="BX810" s="1005"/>
      <c r="BY810" s="1008"/>
      <c r="CA810" s="365" t="b">
        <f t="shared" si="356"/>
        <v>0</v>
      </c>
      <c r="CB810" s="365" t="b">
        <f t="shared" si="357"/>
        <v>0</v>
      </c>
      <c r="CC810" s="365">
        <f t="shared" si="358"/>
        <v>0</v>
      </c>
      <c r="CD810" s="365" t="b">
        <f t="shared" si="359"/>
        <v>0</v>
      </c>
      <c r="CE810" s="365" t="b">
        <f t="shared" si="360"/>
        <v>0</v>
      </c>
      <c r="CF810" s="365" t="b">
        <f t="shared" si="361"/>
        <v>0</v>
      </c>
      <c r="CG810" s="365" t="b">
        <f t="shared" si="362"/>
        <v>0</v>
      </c>
      <c r="CH810" s="365" t="b">
        <f t="shared" si="363"/>
        <v>0</v>
      </c>
      <c r="CI810" s="72" t="b">
        <f t="shared" si="364"/>
        <v>0</v>
      </c>
      <c r="CJ810" s="72" t="b">
        <f t="shared" si="365"/>
        <v>0</v>
      </c>
      <c r="CK810" s="72">
        <f t="shared" si="366"/>
        <v>0</v>
      </c>
      <c r="CL810" s="72">
        <f t="shared" si="367"/>
        <v>0</v>
      </c>
      <c r="CM810" s="72" t="b">
        <f t="shared" si="368"/>
        <v>0</v>
      </c>
      <c r="CN810" s="72" t="b">
        <f t="shared" si="369"/>
        <v>0</v>
      </c>
      <c r="CP810" s="13">
        <f t="shared" si="370"/>
        <v>0</v>
      </c>
      <c r="CQ810" s="13" t="b">
        <f t="shared" si="371"/>
        <v>0</v>
      </c>
      <c r="CR810" s="13" t="b">
        <f t="shared" si="372"/>
        <v>0</v>
      </c>
      <c r="CS810" s="13" t="b">
        <f t="shared" si="378"/>
        <v>0</v>
      </c>
      <c r="CT810" s="13" t="b">
        <f t="shared" si="377"/>
        <v>0</v>
      </c>
      <c r="CU810" s="13" t="b">
        <f t="shared" si="379"/>
        <v>0</v>
      </c>
      <c r="CV810" s="13" t="b">
        <f t="shared" si="373"/>
        <v>0</v>
      </c>
      <c r="CW810" s="13" t="b">
        <f t="shared" si="374"/>
        <v>0</v>
      </c>
      <c r="CX810" s="13" t="b">
        <f t="shared" si="375"/>
        <v>0</v>
      </c>
      <c r="CY810" s="13" t="b">
        <f t="shared" si="376"/>
        <v>0</v>
      </c>
    </row>
    <row r="811" spans="1:103" ht="15" thickBot="1">
      <c r="A811" s="932"/>
      <c r="B811" s="941"/>
      <c r="C811" s="941"/>
      <c r="D811" s="941"/>
      <c r="E811" s="941"/>
      <c r="F811" s="941"/>
      <c r="G811" s="941"/>
      <c r="H811" s="941"/>
      <c r="I811" s="941"/>
      <c r="J811" s="941"/>
      <c r="K811" s="941"/>
      <c r="L811" s="941"/>
      <c r="M811" s="941"/>
      <c r="N811" s="941"/>
      <c r="O811" s="175"/>
      <c r="P811" s="941"/>
      <c r="Q811" s="941"/>
      <c r="R811" s="941"/>
      <c r="S811" s="941"/>
      <c r="T811" s="941"/>
      <c r="U811" s="941"/>
      <c r="V811" s="941"/>
      <c r="W811" s="20"/>
      <c r="X811" s="20"/>
      <c r="Y811" s="20"/>
      <c r="Z811" s="20"/>
      <c r="AA811" s="20" t="s">
        <v>38</v>
      </c>
      <c r="AB811" s="22"/>
      <c r="AC811" s="22"/>
      <c r="AD811" s="20"/>
      <c r="AE811" s="941"/>
      <c r="AF811" s="334">
        <f t="shared" si="351"/>
        <v>0</v>
      </c>
      <c r="AG811" s="272">
        <f>IF(R811="kompletna",Q811*J811*0.0036*'lista, wskaźniki'!$F$13, IF(R811="częściowa",Q811*J811*0.0036*'lista, wskaźniki'!$F$14, IF(R811="brak",Q811*J811*0.0036*'lista, wskaźniki'!$F$15,)))</f>
        <v>0</v>
      </c>
      <c r="AH811" s="334">
        <f>IF(Y811="inne",K811*'lista, wskaźniki'!$E$35,IF(Y811="to samo źródło",0,IF(Y811=0,0)))</f>
        <v>0</v>
      </c>
      <c r="AI811" s="334">
        <f>IF(AA811="gaz z sieci",AC811*'lista, wskaźniki'!$D$21)</f>
        <v>0</v>
      </c>
      <c r="AJ811" s="272">
        <f>IF(AA811="węgiel",AB811*'lista, wskaźniki'!$D$20, IF('Sektor mieszkaniowy'!AA811="drewno",'Sektor mieszkaniowy'!AB811*'lista, wskaźniki'!$D$22,IF('Sektor mieszkaniowy'!AA811="pellet",AB811*'lista, wskaźniki'!$D$23,IF('Sektor mieszkaniowy'!AA811="gaz z sieci",AB811*'lista, wskaźniki'!$D$21,IF('Sektor mieszkaniowy'!AA811="olej opałowy",'Sektor mieszkaniowy'!AB811*'lista, wskaźniki'!$D$24)))))</f>
        <v>0</v>
      </c>
      <c r="AK811" s="1002"/>
      <c r="AL811" s="941"/>
      <c r="AM811" s="20">
        <f>IF(AA811="węgiel",AF811*1/3.6*'lista, wskaźniki'!$F$20,IF(AA811="drewno",AF811*1/3.6*'lista, wskaźniki'!$F$22,IF(AA811="pellet",AF811*1/3.6*'lista, wskaźniki'!$F$23,IF(AA811="gaz z sieci",AF811*1/3.6*'lista, wskaźniki'!$F$21,IF(AA811="olej opałowy",AF811*1/3.6*'lista, wskaźniki'!$F$24,0)))))</f>
        <v>0</v>
      </c>
      <c r="AN811" s="20">
        <f>IF(AA811="węgiel",AF811*'lista, wskaźniki'!$E$42,IF(AA811="drewno",AF811*'lista, wskaźniki'!$G$42,IF(AA811="pellet",AF811*'lista, wskaźniki'!$H$42,IF(AA811="gaz z sieci",AF811*'lista, wskaźniki'!$F$42,IF(AA811="olej opałowy",AF811*'lista, wskaźniki'!$I$42,0)))))</f>
        <v>0</v>
      </c>
      <c r="AO811" s="20">
        <f>IF(AA811="węgiel",AF811*'lista, wskaźniki'!$E$43,IF(AA811="drewno",AF811*'lista, wskaźniki'!$G$43,IF(AA811="pellet",AF811*'lista, wskaźniki'!$H$43,IF(AA811="gaz z sieci",AF811*'lista, wskaźniki'!$F$43,IF(AA811="olej opałowy",AF811*'lista, wskaźniki'!$I$43,0)))))</f>
        <v>0</v>
      </c>
      <c r="AP811" s="20">
        <f>IF(AA811="węgiel",AF811*'lista, wskaźniki'!$E$44,IF(AA811="drewno",AF811*'lista, wskaźniki'!$G$44,IF(AA811="pellet",AF811*'lista, wskaźniki'!$H$44,IF(AA811="gaz z sieci",AF811*'lista, wskaźniki'!$F$44,IF(AA811="olej opałowy",AF811*'lista, wskaźniki'!$I$44,0)))))</f>
        <v>0</v>
      </c>
      <c r="AQ811" s="20" t="b">
        <f>IF(Z811="gaz",AH811*1/3.6*'lista, wskaźniki'!$F$21,IF(Z811="energia elektryczna",AH811*1/3.6*'lista, wskaźniki'!$F$26))</f>
        <v>0</v>
      </c>
      <c r="AR811" s="20" t="b">
        <f>IF(Z811="gaz",AH811*'lista, wskaźniki'!$F$42,IF(Z811="energia elektryczna",AH811*0))</f>
        <v>0</v>
      </c>
      <c r="AS811" s="20" t="b">
        <f>IF(Z811="gaz",AH811*'lista, wskaźniki'!$F$43,IF(Z811="energia elektryczna",AH811*0))</f>
        <v>0</v>
      </c>
      <c r="AT811" s="20" t="b">
        <f>IF(Z811="gaz",AH811*'lista, wskaźniki'!$F$44,IF(Z811="energia elektryczna",AH811*0))</f>
        <v>0</v>
      </c>
      <c r="AU811" s="20">
        <f>AI811*1/3.6*'lista, wskaźniki'!$F$21</f>
        <v>0</v>
      </c>
      <c r="AV811" s="20">
        <f>AI811*'lista, wskaźniki'!$F$42</f>
        <v>0</v>
      </c>
      <c r="AW811" s="20">
        <f>AI811*'lista, wskaźniki'!$F$43</f>
        <v>0</v>
      </c>
      <c r="AX811" s="20">
        <f>AI811*'lista, wskaźniki'!$F$44</f>
        <v>0</v>
      </c>
      <c r="AY811" s="20">
        <f>AK811*'lista, wskaźniki'!$F$26</f>
        <v>0</v>
      </c>
      <c r="AZ811" s="20">
        <f t="shared" si="352"/>
        <v>0</v>
      </c>
      <c r="BA811" s="20">
        <f t="shared" si="353"/>
        <v>0</v>
      </c>
      <c r="BB811" s="20">
        <f t="shared" si="354"/>
        <v>0</v>
      </c>
      <c r="BC811" s="20">
        <f t="shared" si="355"/>
        <v>0</v>
      </c>
      <c r="BD811" s="941"/>
      <c r="BE811" s="941"/>
      <c r="BF811" s="941"/>
      <c r="BG811" s="941"/>
      <c r="BH811" s="20"/>
      <c r="BI811" s="941"/>
      <c r="BJ811" s="20"/>
      <c r="BK811" s="941"/>
      <c r="BL811" s="20"/>
      <c r="BM811" s="20"/>
      <c r="BN811" s="20"/>
      <c r="BO811" s="20"/>
      <c r="BP811" s="20"/>
      <c r="BQ811" s="20"/>
      <c r="BR811" s="20"/>
      <c r="BS811" s="1005"/>
      <c r="BT811" s="1005"/>
      <c r="BU811" s="1005"/>
      <c r="BV811" s="1005"/>
      <c r="BW811" s="1005"/>
      <c r="BX811" s="1005"/>
      <c r="BY811" s="1008"/>
      <c r="CA811" s="365" t="b">
        <f t="shared" si="356"/>
        <v>0</v>
      </c>
      <c r="CB811" s="365" t="b">
        <f t="shared" si="357"/>
        <v>0</v>
      </c>
      <c r="CC811" s="365" t="b">
        <f t="shared" si="358"/>
        <v>0</v>
      </c>
      <c r="CD811" s="365">
        <f t="shared" si="359"/>
        <v>0</v>
      </c>
      <c r="CE811" s="365" t="b">
        <f t="shared" si="360"/>
        <v>0</v>
      </c>
      <c r="CF811" s="365" t="b">
        <f t="shared" si="361"/>
        <v>0</v>
      </c>
      <c r="CG811" s="365" t="b">
        <f t="shared" si="362"/>
        <v>0</v>
      </c>
      <c r="CH811" s="365">
        <f t="shared" si="363"/>
        <v>0</v>
      </c>
      <c r="CI811" s="72" t="b">
        <f t="shared" si="364"/>
        <v>0</v>
      </c>
      <c r="CJ811" s="72" t="b">
        <f t="shared" si="365"/>
        <v>0</v>
      </c>
      <c r="CK811" s="72" t="b">
        <f t="shared" si="366"/>
        <v>0</v>
      </c>
      <c r="CL811" s="72">
        <f t="shared" si="367"/>
        <v>0</v>
      </c>
      <c r="CM811" s="72" t="b">
        <f t="shared" si="368"/>
        <v>0</v>
      </c>
      <c r="CN811" s="72" t="b">
        <f t="shared" si="369"/>
        <v>0</v>
      </c>
      <c r="CP811" s="13">
        <f t="shared" si="370"/>
        <v>0</v>
      </c>
      <c r="CQ811" s="13" t="b">
        <f t="shared" si="371"/>
        <v>0</v>
      </c>
      <c r="CR811" s="13" t="b">
        <f t="shared" si="372"/>
        <v>0</v>
      </c>
      <c r="CS811" s="13" t="b">
        <f t="shared" si="378"/>
        <v>0</v>
      </c>
      <c r="CT811" s="13" t="b">
        <f t="shared" si="377"/>
        <v>0</v>
      </c>
      <c r="CU811" s="13" t="b">
        <f t="shared" si="379"/>
        <v>0</v>
      </c>
      <c r="CV811" s="13" t="b">
        <f t="shared" si="373"/>
        <v>0</v>
      </c>
      <c r="CW811" s="13" t="b">
        <f t="shared" si="374"/>
        <v>0</v>
      </c>
      <c r="CX811" s="13" t="b">
        <f t="shared" si="375"/>
        <v>0</v>
      </c>
      <c r="CY811" s="13" t="b">
        <f t="shared" si="376"/>
        <v>0</v>
      </c>
    </row>
    <row r="812" spans="1:103" ht="15" thickBot="1">
      <c r="A812" s="933"/>
      <c r="B812" s="942"/>
      <c r="C812" s="942"/>
      <c r="D812" s="942"/>
      <c r="E812" s="942"/>
      <c r="F812" s="942"/>
      <c r="G812" s="942"/>
      <c r="H812" s="942"/>
      <c r="I812" s="942"/>
      <c r="J812" s="942"/>
      <c r="K812" s="942"/>
      <c r="L812" s="942"/>
      <c r="M812" s="942"/>
      <c r="N812" s="942"/>
      <c r="O812" s="176"/>
      <c r="P812" s="942"/>
      <c r="Q812" s="942"/>
      <c r="R812" s="942"/>
      <c r="S812" s="942"/>
      <c r="T812" s="942"/>
      <c r="U812" s="942"/>
      <c r="V812" s="942"/>
      <c r="W812" s="21"/>
      <c r="X812" s="21"/>
      <c r="Y812" s="21"/>
      <c r="Z812" s="21"/>
      <c r="AA812" s="21" t="s">
        <v>37</v>
      </c>
      <c r="AB812" s="55"/>
      <c r="AC812" s="55"/>
      <c r="AD812" s="21"/>
      <c r="AE812" s="942"/>
      <c r="AF812" s="334">
        <f t="shared" si="351"/>
        <v>0</v>
      </c>
      <c r="AG812" s="272">
        <f>IF(R812="kompletna",Q812*J812*0.0036*'lista, wskaźniki'!$F$13, IF(R812="częściowa",Q812*J812*0.0036*'lista, wskaźniki'!$F$14, IF(R812="brak",Q812*J812*0.0036*'lista, wskaźniki'!$F$15,)))</f>
        <v>0</v>
      </c>
      <c r="AH812" s="334">
        <f>IF(Y812="inne",K812*'lista, wskaźniki'!$E$35,IF(Y812="to samo źródło",0,IF(Y812=0,0)))</f>
        <v>0</v>
      </c>
      <c r="AI812" s="334" t="b">
        <f>IF(AA812="gaz z sieci",AC812*'lista, wskaźniki'!$D$21)</f>
        <v>0</v>
      </c>
      <c r="AJ812" s="272">
        <f>IF(AA812="węgiel",AB812*'lista, wskaźniki'!$D$20, IF('Sektor mieszkaniowy'!AA812="drewno",'Sektor mieszkaniowy'!AB812*'lista, wskaźniki'!$D$22,IF('Sektor mieszkaniowy'!AA812="pellet",AB812*'lista, wskaźniki'!$D$23,IF('Sektor mieszkaniowy'!AA812="gaz z sieci",AB812*'lista, wskaźniki'!$D$21,IF('Sektor mieszkaniowy'!AA812="olej opałowy",'Sektor mieszkaniowy'!AB812*'lista, wskaźniki'!$D$24)))))</f>
        <v>0</v>
      </c>
      <c r="AK812" s="1003"/>
      <c r="AL812" s="942"/>
      <c r="AM812" s="20">
        <f>IF(AA812="węgiel",AF812*1/3.6*'lista, wskaźniki'!$F$20,IF(AA812="drewno",AF812*1/3.6*'lista, wskaźniki'!$F$22,IF(AA812="pellet",AF812*1/3.6*'lista, wskaźniki'!$F$23,IF(AA812="gaz z sieci",AF812*1/3.6*'lista, wskaźniki'!$F$21,IF(AA812="olej opałowy",AF812*1/3.6*'lista, wskaźniki'!$F$24,0)))))</f>
        <v>0</v>
      </c>
      <c r="AN812" s="20">
        <f>IF(AA812="węgiel",AF812*'lista, wskaźniki'!$E$42,IF(AA812="drewno",AF812*'lista, wskaźniki'!$G$42,IF(AA812="pellet",AF812*'lista, wskaźniki'!$H$42,IF(AA812="gaz z sieci",AF812*'lista, wskaźniki'!$F$42,IF(AA812="olej opałowy",AF812*'lista, wskaźniki'!$I$42,0)))))</f>
        <v>0</v>
      </c>
      <c r="AO812" s="20">
        <f>IF(AA812="węgiel",AF812*'lista, wskaźniki'!$E$43,IF(AA812="drewno",AF812*'lista, wskaźniki'!$G$43,IF(AA812="pellet",AF812*'lista, wskaźniki'!$H$43,IF(AA812="gaz z sieci",AF812*'lista, wskaźniki'!$F$43,IF(AA812="olej opałowy",AF812*'lista, wskaźniki'!$I$43,0)))))</f>
        <v>0</v>
      </c>
      <c r="AP812" s="20">
        <f>IF(AA812="węgiel",AF812*'lista, wskaźniki'!$E$44,IF(AA812="drewno",AF812*'lista, wskaźniki'!$G$44,IF(AA812="pellet",AF812*'lista, wskaźniki'!$H$44,IF(AA812="gaz z sieci",AF812*'lista, wskaźniki'!$F$44,IF(AA812="olej opałowy",AF812*'lista, wskaźniki'!$I$44,0)))))</f>
        <v>0</v>
      </c>
      <c r="AQ812" s="20" t="b">
        <f>IF(Z812="gaz",AH812*1/3.6*'lista, wskaźniki'!$F$21,IF(Z812="energia elektryczna",AH812*1/3.6*'lista, wskaźniki'!$F$26))</f>
        <v>0</v>
      </c>
      <c r="AR812" s="20" t="b">
        <f>IF(Z812="gaz",AH812*'lista, wskaźniki'!$F$42,IF(Z812="energia elektryczna",AH812*0))</f>
        <v>0</v>
      </c>
      <c r="AS812" s="20" t="b">
        <f>IF(Z812="gaz",AH812*'lista, wskaźniki'!$F$43,IF(Z812="energia elektryczna",AH812*0))</f>
        <v>0</v>
      </c>
      <c r="AT812" s="20" t="b">
        <f>IF(Z812="gaz",AH812*'lista, wskaźniki'!$F$44,IF(Z812="energia elektryczna",AH812*0))</f>
        <v>0</v>
      </c>
      <c r="AU812" s="20">
        <f>AI812*1/3.6*'lista, wskaźniki'!$F$21</f>
        <v>0</v>
      </c>
      <c r="AV812" s="20">
        <f>AI812*'lista, wskaźniki'!$F$42</f>
        <v>0</v>
      </c>
      <c r="AW812" s="20">
        <f>AI812*'lista, wskaźniki'!$F$43</f>
        <v>0</v>
      </c>
      <c r="AX812" s="20">
        <f>AI812*'lista, wskaźniki'!$F$44</f>
        <v>0</v>
      </c>
      <c r="AY812" s="20">
        <f>AK812*'lista, wskaźniki'!$F$26</f>
        <v>0</v>
      </c>
      <c r="AZ812" s="20">
        <f t="shared" si="352"/>
        <v>0</v>
      </c>
      <c r="BA812" s="20">
        <f t="shared" si="353"/>
        <v>0</v>
      </c>
      <c r="BB812" s="20">
        <f t="shared" si="354"/>
        <v>0</v>
      </c>
      <c r="BC812" s="20">
        <f t="shared" si="355"/>
        <v>0</v>
      </c>
      <c r="BD812" s="942"/>
      <c r="BE812" s="942"/>
      <c r="BF812" s="942"/>
      <c r="BG812" s="942"/>
      <c r="BH812" s="21"/>
      <c r="BI812" s="942"/>
      <c r="BJ812" s="21"/>
      <c r="BK812" s="942"/>
      <c r="BL812" s="21"/>
      <c r="BM812" s="21"/>
      <c r="BN812" s="21"/>
      <c r="BO812" s="21"/>
      <c r="BP812" s="21"/>
      <c r="BQ812" s="21"/>
      <c r="BR812" s="21"/>
      <c r="BS812" s="1006"/>
      <c r="BT812" s="1006"/>
      <c r="BU812" s="1006"/>
      <c r="BV812" s="1006"/>
      <c r="BW812" s="1006"/>
      <c r="BX812" s="1006"/>
      <c r="BY812" s="1009"/>
      <c r="CA812" s="365" t="b">
        <f t="shared" si="356"/>
        <v>0</v>
      </c>
      <c r="CB812" s="365" t="b">
        <f t="shared" si="357"/>
        <v>0</v>
      </c>
      <c r="CC812" s="365" t="b">
        <f t="shared" si="358"/>
        <v>0</v>
      </c>
      <c r="CD812" s="365" t="b">
        <f t="shared" si="359"/>
        <v>0</v>
      </c>
      <c r="CE812" s="365">
        <f t="shared" si="360"/>
        <v>0</v>
      </c>
      <c r="CF812" s="365" t="b">
        <f t="shared" si="361"/>
        <v>0</v>
      </c>
      <c r="CG812" s="365" t="b">
        <f t="shared" si="362"/>
        <v>0</v>
      </c>
      <c r="CH812" s="365" t="b">
        <f t="shared" si="363"/>
        <v>0</v>
      </c>
      <c r="CI812" s="72" t="b">
        <f t="shared" si="364"/>
        <v>0</v>
      </c>
      <c r="CJ812" s="72" t="b">
        <f t="shared" si="365"/>
        <v>0</v>
      </c>
      <c r="CK812" s="72" t="b">
        <f t="shared" si="366"/>
        <v>0</v>
      </c>
      <c r="CL812" s="72">
        <f t="shared" si="367"/>
        <v>0</v>
      </c>
      <c r="CM812" s="72">
        <f t="shared" si="368"/>
        <v>0</v>
      </c>
      <c r="CN812" s="72" t="b">
        <f t="shared" si="369"/>
        <v>0</v>
      </c>
      <c r="CP812" s="13">
        <f t="shared" si="370"/>
        <v>0</v>
      </c>
      <c r="CQ812" s="13" t="b">
        <f t="shared" si="371"/>
        <v>0</v>
      </c>
      <c r="CR812" s="13" t="b">
        <f t="shared" si="372"/>
        <v>0</v>
      </c>
      <c r="CS812" s="13" t="b">
        <f t="shared" si="378"/>
        <v>0</v>
      </c>
      <c r="CT812" s="13" t="b">
        <f t="shared" si="377"/>
        <v>0</v>
      </c>
      <c r="CU812" s="13" t="b">
        <f t="shared" si="379"/>
        <v>0</v>
      </c>
      <c r="CV812" s="13" t="b">
        <f t="shared" si="373"/>
        <v>0</v>
      </c>
      <c r="CW812" s="13" t="b">
        <f t="shared" si="374"/>
        <v>0</v>
      </c>
      <c r="CX812" s="13" t="b">
        <f t="shared" si="375"/>
        <v>0</v>
      </c>
      <c r="CY812" s="13" t="b">
        <f t="shared" si="376"/>
        <v>0</v>
      </c>
    </row>
    <row r="813" spans="1:103" ht="15" thickBot="1">
      <c r="A813" s="931">
        <v>163</v>
      </c>
      <c r="B813" s="940" t="s">
        <v>239</v>
      </c>
      <c r="C813" s="940"/>
      <c r="D813" s="940" t="s">
        <v>1</v>
      </c>
      <c r="E813" s="940" t="s">
        <v>5</v>
      </c>
      <c r="F813" s="940"/>
      <c r="G813" s="940"/>
      <c r="H813" s="940"/>
      <c r="I813" s="940" t="s">
        <v>12</v>
      </c>
      <c r="J813" s="940"/>
      <c r="K813" s="940"/>
      <c r="L813" s="940" t="s">
        <v>16</v>
      </c>
      <c r="M813" s="940"/>
      <c r="N813" s="940" t="s">
        <v>16</v>
      </c>
      <c r="O813" s="174"/>
      <c r="P813" s="940" t="s">
        <v>17</v>
      </c>
      <c r="Q813" s="940">
        <f>IF(I813="&lt;1966",'lista, wskaźniki'!$G$4,IF(I813="1967-1985",'lista, wskaźniki'!$G$5,IF(I813="1986-1992",'lista, wskaźniki'!$G$6,IF(I813="1993-1996",'lista, wskaźniki'!$G$7,IF(I813="&gt;1997",'lista, wskaźniki'!$G$8,IF(I813=0,'lista, wskaźniki'!$G$4))))))</f>
        <v>175</v>
      </c>
      <c r="R813" s="940" t="s">
        <v>23</v>
      </c>
      <c r="S813" s="940" t="s">
        <v>27</v>
      </c>
      <c r="T813" s="940">
        <v>1.6</v>
      </c>
      <c r="U813" s="940">
        <v>2003</v>
      </c>
      <c r="V813" s="940"/>
      <c r="W813" s="19" t="s">
        <v>35</v>
      </c>
      <c r="X813" s="19" t="s">
        <v>39</v>
      </c>
      <c r="Y813" s="19" t="s">
        <v>42</v>
      </c>
      <c r="Z813" s="19"/>
      <c r="AA813" s="19" t="s">
        <v>35</v>
      </c>
      <c r="AB813" s="54">
        <f>ROUND(AD813/'lista, wskaźniki'!$A$130,1)</f>
        <v>1</v>
      </c>
      <c r="AC813" s="54"/>
      <c r="AD813" s="19">
        <v>800</v>
      </c>
      <c r="AE813" s="940">
        <v>6</v>
      </c>
      <c r="AF813" s="334">
        <f t="shared" si="351"/>
        <v>22.63</v>
      </c>
      <c r="AG813" s="272">
        <f>IF(R813="kompletna",Q813*J813*0.0036*'lista, wskaźniki'!$F$13, IF(R813="częściowa",Q813*J813*0.0036*'lista, wskaźniki'!$F$14, IF(R813="brak",Q813*J813*0.0036*'lista, wskaźniki'!$F$15,)))</f>
        <v>0</v>
      </c>
      <c r="AH813" s="334">
        <f>IF(Y813="inne",K813*'lista, wskaźniki'!$E$35,IF(Y813="to samo źródło",0,IF(Y813=0,0)))</f>
        <v>0</v>
      </c>
      <c r="AI813" s="334" t="b">
        <f>IF(AA813="gaz z sieci",AC813*'lista, wskaźniki'!$D$21)</f>
        <v>0</v>
      </c>
      <c r="AJ813" s="272">
        <f>IF(AA813="węgiel",AB813*'lista, wskaźniki'!$D$20, IF('Sektor mieszkaniowy'!AA813="drewno",'Sektor mieszkaniowy'!AB813*'lista, wskaźniki'!$D$22,IF('Sektor mieszkaniowy'!AA813="pellet",AB813*'lista, wskaźniki'!$D$23,IF('Sektor mieszkaniowy'!AA813="gaz z sieci",AB813*'lista, wskaźniki'!$D$21,IF('Sektor mieszkaniowy'!AA813="olej opałowy",'Sektor mieszkaniowy'!AB813*'lista, wskaźniki'!$D$24)))))</f>
        <v>22.63</v>
      </c>
      <c r="AK813" s="1001"/>
      <c r="AL813" s="940">
        <v>1200</v>
      </c>
      <c r="AM813" s="20">
        <f>IF(AA813="węgiel",AF813*1/3.6*'lista, wskaźniki'!$F$20,IF(AA813="drewno",AF813*1/3.6*'lista, wskaźniki'!$F$22,IF(AA813="pellet",AF813*1/3.6*'lista, wskaźniki'!$F$23,IF(AA813="gaz z sieci",AF813*1/3.6*'lista, wskaźniki'!$F$21,IF(AA813="olej opałowy",AF813*1/3.6*'lista, wskaźniki'!$F$24,0)))))</f>
        <v>2.1437398999999999</v>
      </c>
      <c r="AN813" s="20">
        <f>IF(AA813="węgiel",AF813*'lista, wskaźniki'!$E$42,IF(AA813="drewno",AF813*'lista, wskaźniki'!$G$42,IF(AA813="pellet",AF813*'lista, wskaźniki'!$H$42,IF(AA813="gaz z sieci",AF813*'lista, wskaźniki'!$F$42,IF(AA813="olej opałowy",AF813*'lista, wskaźniki'!$I$42,0)))))</f>
        <v>8.5994000000000001E-3</v>
      </c>
      <c r="AO813" s="20">
        <f>IF(AA813="węgiel",AF813*'lista, wskaźniki'!$E$43,IF(AA813="drewno",AF813*'lista, wskaźniki'!$G$43,IF(AA813="pellet",AF813*'lista, wskaźniki'!$H$43,IF(AA813="gaz z sieci",AF813*'lista, wskaźniki'!$F$43,IF(AA813="olej opałowy",AF813*'lista, wskaźniki'!$I$43,0)))))</f>
        <v>8.1468000000000009E-3</v>
      </c>
      <c r="AP813" s="20">
        <f>IF(AA813="węgiel",AF813*'lista, wskaźniki'!$E$44,IF(AA813="drewno",AF813*'lista, wskaźniki'!$G$44,IF(AA813="pellet",AF813*'lista, wskaźniki'!$H$44,IF(AA813="gaz z sieci",AF813*'lista, wskaźniki'!$F$44,IF(AA813="olej opałowy",AF813*'lista, wskaźniki'!$I$44,0)))))</f>
        <v>6.1101000000000002E-6</v>
      </c>
      <c r="AQ813" s="20" t="b">
        <f>IF(Z813="gaz",AH813*1/3.6*'lista, wskaźniki'!$F$21,IF(Z813="energia elektryczna",AH813*1/3.6*'lista, wskaźniki'!$F$26))</f>
        <v>0</v>
      </c>
      <c r="AR813" s="20" t="b">
        <f>IF(Z813="gaz",AH813*'lista, wskaźniki'!$F$42,IF(Z813="energia elektryczna",AH813*0))</f>
        <v>0</v>
      </c>
      <c r="AS813" s="20" t="b">
        <f>IF(Z813="gaz",AH813*'lista, wskaźniki'!$F$43,IF(Z813="energia elektryczna",AH813*0))</f>
        <v>0</v>
      </c>
      <c r="AT813" s="20" t="b">
        <f>IF(Z813="gaz",AH813*'lista, wskaźniki'!$F$44,IF(Z813="energia elektryczna",AH813*0))</f>
        <v>0</v>
      </c>
      <c r="AU813" s="20">
        <f>AI813*1/3.6*'lista, wskaźniki'!$F$21</f>
        <v>0</v>
      </c>
      <c r="AV813" s="20">
        <f>AI813*'lista, wskaźniki'!$F$42</f>
        <v>0</v>
      </c>
      <c r="AW813" s="20">
        <f>AI813*'lista, wskaźniki'!$F$43</f>
        <v>0</v>
      </c>
      <c r="AX813" s="20">
        <f>AI813*'lista, wskaźniki'!$F$44</f>
        <v>0</v>
      </c>
      <c r="AY813" s="20">
        <f>AK813*'lista, wskaźniki'!$F$26</f>
        <v>0</v>
      </c>
      <c r="AZ813" s="20">
        <f t="shared" si="352"/>
        <v>2.1437398999999999</v>
      </c>
      <c r="BA813" s="20">
        <f t="shared" si="353"/>
        <v>8.5994000000000001E-3</v>
      </c>
      <c r="BB813" s="20">
        <f t="shared" si="354"/>
        <v>8.1468000000000009E-3</v>
      </c>
      <c r="BC813" s="20">
        <f t="shared" si="355"/>
        <v>6.1101000000000002E-6</v>
      </c>
      <c r="BD813" s="940" t="s">
        <v>17</v>
      </c>
      <c r="BE813" s="940" t="s">
        <v>17</v>
      </c>
      <c r="BF813" s="940" t="s">
        <v>16</v>
      </c>
      <c r="BG813" s="940" t="s">
        <v>16</v>
      </c>
      <c r="BH813" s="19" t="s">
        <v>35</v>
      </c>
      <c r="BI813" s="940" t="s">
        <v>16</v>
      </c>
      <c r="BJ813" s="19" t="s">
        <v>52</v>
      </c>
      <c r="BK813" s="940" t="s">
        <v>17</v>
      </c>
      <c r="BL813" s="19"/>
      <c r="BM813" s="19"/>
      <c r="BN813" s="19"/>
      <c r="BO813" s="19"/>
      <c r="BP813" s="19" t="s">
        <v>52</v>
      </c>
      <c r="BQ813" s="19" t="s">
        <v>120</v>
      </c>
      <c r="BR813" s="19">
        <v>2</v>
      </c>
      <c r="BS813" s="1004">
        <v>10000</v>
      </c>
      <c r="BT813" s="1004">
        <v>700</v>
      </c>
      <c r="BU813" s="1004">
        <v>800</v>
      </c>
      <c r="BV813" s="1004"/>
      <c r="BW813" s="1004"/>
      <c r="BX813" s="1004"/>
      <c r="BY813" s="1007"/>
      <c r="CA813" s="365">
        <f t="shared" si="356"/>
        <v>22.63</v>
      </c>
      <c r="CB813" s="365" t="b">
        <f t="shared" si="357"/>
        <v>0</v>
      </c>
      <c r="CC813" s="365" t="b">
        <f t="shared" si="358"/>
        <v>0</v>
      </c>
      <c r="CD813" s="365" t="b">
        <f t="shared" si="359"/>
        <v>0</v>
      </c>
      <c r="CE813" s="365" t="b">
        <f t="shared" si="360"/>
        <v>0</v>
      </c>
      <c r="CF813" s="365" t="b">
        <f t="shared" si="361"/>
        <v>0</v>
      </c>
      <c r="CG813" s="365" t="b">
        <f t="shared" si="362"/>
        <v>0</v>
      </c>
      <c r="CH813" s="365" t="b">
        <f t="shared" si="363"/>
        <v>0</v>
      </c>
      <c r="CI813" s="72">
        <f t="shared" si="364"/>
        <v>22.63</v>
      </c>
      <c r="CJ813" s="72" t="b">
        <f t="shared" si="365"/>
        <v>0</v>
      </c>
      <c r="CK813" s="72" t="b">
        <f t="shared" si="366"/>
        <v>0</v>
      </c>
      <c r="CL813" s="72">
        <f t="shared" si="367"/>
        <v>0</v>
      </c>
      <c r="CM813" s="72" t="b">
        <f t="shared" si="368"/>
        <v>0</v>
      </c>
      <c r="CN813" s="72" t="b">
        <f t="shared" si="369"/>
        <v>0</v>
      </c>
      <c r="CP813" s="13" t="b">
        <f t="shared" si="370"/>
        <v>0</v>
      </c>
      <c r="CQ813" s="13">
        <f t="shared" si="371"/>
        <v>0</v>
      </c>
      <c r="CR813" s="13" t="b">
        <f t="shared" si="372"/>
        <v>0</v>
      </c>
      <c r="CS813" s="13">
        <f t="shared" si="378"/>
        <v>0</v>
      </c>
      <c r="CT813" s="13">
        <f t="shared" si="377"/>
        <v>0</v>
      </c>
      <c r="CU813" s="13">
        <f t="shared" si="379"/>
        <v>0</v>
      </c>
      <c r="CV813" s="13" t="b">
        <f t="shared" si="373"/>
        <v>0</v>
      </c>
      <c r="CW813" s="13">
        <f t="shared" si="374"/>
        <v>0</v>
      </c>
      <c r="CX813" s="13" t="b">
        <f t="shared" si="375"/>
        <v>0</v>
      </c>
      <c r="CY813" s="13">
        <f t="shared" si="376"/>
        <v>0</v>
      </c>
    </row>
    <row r="814" spans="1:103" ht="15" thickBot="1">
      <c r="A814" s="932"/>
      <c r="B814" s="941"/>
      <c r="C814" s="941"/>
      <c r="D814" s="941"/>
      <c r="E814" s="941"/>
      <c r="F814" s="941"/>
      <c r="G814" s="941"/>
      <c r="H814" s="941"/>
      <c r="I814" s="941"/>
      <c r="J814" s="941"/>
      <c r="K814" s="941"/>
      <c r="L814" s="941"/>
      <c r="M814" s="941"/>
      <c r="N814" s="941"/>
      <c r="O814" s="175"/>
      <c r="P814" s="941"/>
      <c r="Q814" s="941"/>
      <c r="R814" s="941"/>
      <c r="S814" s="941"/>
      <c r="T814" s="941"/>
      <c r="U814" s="941"/>
      <c r="V814" s="941"/>
      <c r="W814" s="20" t="s">
        <v>36</v>
      </c>
      <c r="X814" s="20"/>
      <c r="Y814" s="20"/>
      <c r="Z814" s="20"/>
      <c r="AA814" s="20" t="s">
        <v>36</v>
      </c>
      <c r="AB814" s="22">
        <f>ROUND(AD814/'lista, wskaźniki'!$A$133,0)</f>
        <v>1</v>
      </c>
      <c r="AC814" s="22"/>
      <c r="AD814" s="20">
        <v>400</v>
      </c>
      <c r="AE814" s="941"/>
      <c r="AF814" s="334">
        <f t="shared" si="351"/>
        <v>15.6</v>
      </c>
      <c r="AG814" s="272">
        <f>IF(R814="kompletna",Q814*J814*0.0036*'lista, wskaźniki'!$F$13, IF(R814="częściowa",Q814*J814*0.0036*'lista, wskaźniki'!$F$14, IF(R814="brak",Q814*J814*0.0036*'lista, wskaźniki'!$F$15,)))</f>
        <v>0</v>
      </c>
      <c r="AH814" s="334">
        <f>IF(Y814="inne",K814*'lista, wskaźniki'!$E$35,IF(Y814="to samo źródło",0,IF(Y814=0,0)))</f>
        <v>0</v>
      </c>
      <c r="AI814" s="334" t="b">
        <f>IF(AA814="gaz z sieci",AC814*'lista, wskaźniki'!$D$21)</f>
        <v>0</v>
      </c>
      <c r="AJ814" s="272">
        <f>IF(AA814="węgiel",AB814*'lista, wskaźniki'!$D$20, IF('Sektor mieszkaniowy'!AA814="drewno",'Sektor mieszkaniowy'!AB814*'lista, wskaźniki'!$D$22,IF('Sektor mieszkaniowy'!AA814="pellet",AB814*'lista, wskaźniki'!$D$23,IF('Sektor mieszkaniowy'!AA814="gaz z sieci",AB814*'lista, wskaźniki'!$D$21,IF('Sektor mieszkaniowy'!AA814="olej opałowy",'Sektor mieszkaniowy'!AB814*'lista, wskaźniki'!$D$24)))))</f>
        <v>15.6</v>
      </c>
      <c r="AK814" s="1002"/>
      <c r="AL814" s="941"/>
      <c r="AM814" s="20">
        <f>IF(AA814="węgiel",AF814*1/3.6*'lista, wskaźniki'!$F$20,IF(AA814="drewno",AF814*1/3.6*'lista, wskaźniki'!$F$22,IF(AA814="pellet",AF814*1/3.6*'lista, wskaźniki'!$F$23,IF(AA814="gaz z sieci",AF814*1/3.6*'lista, wskaźniki'!$F$21,IF(AA814="olej opałowy",AF814*1/3.6*'lista, wskaźniki'!$F$24,0)))))</f>
        <v>0</v>
      </c>
      <c r="AN814" s="20">
        <f>IF(AA814="węgiel",AF814*'lista, wskaźniki'!$E$42,IF(AA814="drewno",AF814*'lista, wskaźniki'!$G$42,IF(AA814="pellet",AF814*'lista, wskaźniki'!$H$42,IF(AA814="gaz z sieci",AF814*'lista, wskaźniki'!$F$42,IF(AA814="olej opałowy",AF814*'lista, wskaźniki'!$I$42,0)))))</f>
        <v>1.2636E-2</v>
      </c>
      <c r="AO814" s="20">
        <f>IF(AA814="węgiel",AF814*'lista, wskaźniki'!$E$43,IF(AA814="drewno",AF814*'lista, wskaźniki'!$G$43,IF(AA814="pellet",AF814*'lista, wskaźniki'!$H$43,IF(AA814="gaz z sieci",AF814*'lista, wskaźniki'!$F$43,IF(AA814="olej opałowy",AF814*'lista, wskaźniki'!$I$43,0)))))</f>
        <v>1.2636E-2</v>
      </c>
      <c r="AP814" s="20">
        <f>IF(AA814="węgiel",AF814*'lista, wskaźniki'!$E$44,IF(AA814="drewno",AF814*'lista, wskaźniki'!$G$44,IF(AA814="pellet",AF814*'lista, wskaźniki'!$H$44,IF(AA814="gaz z sieci",AF814*'lista, wskaźniki'!$F$44,IF(AA814="olej opałowy",AF814*'lista, wskaźniki'!$I$44,0)))))</f>
        <v>3.8999999999999999E-6</v>
      </c>
      <c r="AQ814" s="20" t="b">
        <f>IF(Z814="gaz",AH814*1/3.6*'lista, wskaźniki'!$F$21,IF(Z814="energia elektryczna",AH814*1/3.6*'lista, wskaźniki'!$F$26))</f>
        <v>0</v>
      </c>
      <c r="AR814" s="20" t="b">
        <f>IF(Z814="gaz",AH814*'lista, wskaźniki'!$F$42,IF(Z814="energia elektryczna",AH814*0))</f>
        <v>0</v>
      </c>
      <c r="AS814" s="20" t="b">
        <f>IF(Z814="gaz",AH814*'lista, wskaźniki'!$F$43,IF(Z814="energia elektryczna",AH814*0))</f>
        <v>0</v>
      </c>
      <c r="AT814" s="20" t="b">
        <f>IF(Z814="gaz",AH814*'lista, wskaźniki'!$F$44,IF(Z814="energia elektryczna",AH814*0))</f>
        <v>0</v>
      </c>
      <c r="AU814" s="20">
        <f>AI814*1/3.6*'lista, wskaźniki'!$F$21</f>
        <v>0</v>
      </c>
      <c r="AV814" s="20">
        <f>AI814*'lista, wskaźniki'!$F$42</f>
        <v>0</v>
      </c>
      <c r="AW814" s="20">
        <f>AI814*'lista, wskaźniki'!$F$43</f>
        <v>0</v>
      </c>
      <c r="AX814" s="20">
        <f>AI814*'lista, wskaźniki'!$F$44</f>
        <v>0</v>
      </c>
      <c r="AY814" s="20">
        <f>AK814*'lista, wskaźniki'!$F$26</f>
        <v>0</v>
      </c>
      <c r="AZ814" s="20">
        <f t="shared" si="352"/>
        <v>0</v>
      </c>
      <c r="BA814" s="20">
        <f t="shared" si="353"/>
        <v>1.2636E-2</v>
      </c>
      <c r="BB814" s="20">
        <f t="shared" si="354"/>
        <v>1.2636E-2</v>
      </c>
      <c r="BC814" s="20">
        <f t="shared" si="355"/>
        <v>3.8999999999999999E-6</v>
      </c>
      <c r="BD814" s="941"/>
      <c r="BE814" s="941"/>
      <c r="BF814" s="941"/>
      <c r="BG814" s="941"/>
      <c r="BH814" s="20"/>
      <c r="BI814" s="941"/>
      <c r="BJ814" s="20"/>
      <c r="BK814" s="941"/>
      <c r="BL814" s="20"/>
      <c r="BM814" s="20"/>
      <c r="BN814" s="20"/>
      <c r="BO814" s="20"/>
      <c r="BP814" s="20"/>
      <c r="BQ814" s="20"/>
      <c r="BR814" s="20"/>
      <c r="BS814" s="1005"/>
      <c r="BT814" s="1005"/>
      <c r="BU814" s="1005"/>
      <c r="BV814" s="1005"/>
      <c r="BW814" s="1005"/>
      <c r="BX814" s="1005"/>
      <c r="BY814" s="1008"/>
      <c r="CA814" s="365" t="b">
        <f t="shared" si="356"/>
        <v>0</v>
      </c>
      <c r="CB814" s="365">
        <f t="shared" si="357"/>
        <v>15.6</v>
      </c>
      <c r="CC814" s="365" t="b">
        <f t="shared" si="358"/>
        <v>0</v>
      </c>
      <c r="CD814" s="365" t="b">
        <f t="shared" si="359"/>
        <v>0</v>
      </c>
      <c r="CE814" s="365" t="b">
        <f t="shared" si="360"/>
        <v>0</v>
      </c>
      <c r="CF814" s="365" t="b">
        <f t="shared" si="361"/>
        <v>0</v>
      </c>
      <c r="CG814" s="365" t="b">
        <f t="shared" si="362"/>
        <v>0</v>
      </c>
      <c r="CH814" s="365" t="b">
        <f t="shared" si="363"/>
        <v>0</v>
      </c>
      <c r="CI814" s="72" t="b">
        <f t="shared" si="364"/>
        <v>0</v>
      </c>
      <c r="CJ814" s="72">
        <f t="shared" si="365"/>
        <v>15.6</v>
      </c>
      <c r="CK814" s="72" t="b">
        <f t="shared" si="366"/>
        <v>0</v>
      </c>
      <c r="CL814" s="72">
        <f t="shared" si="367"/>
        <v>0</v>
      </c>
      <c r="CM814" s="72" t="b">
        <f t="shared" si="368"/>
        <v>0</v>
      </c>
      <c r="CN814" s="72" t="b">
        <f t="shared" si="369"/>
        <v>0</v>
      </c>
      <c r="CP814" s="13">
        <f t="shared" si="370"/>
        <v>0</v>
      </c>
      <c r="CQ814" s="13" t="b">
        <f t="shared" si="371"/>
        <v>0</v>
      </c>
      <c r="CR814" s="13" t="b">
        <f t="shared" si="372"/>
        <v>0</v>
      </c>
      <c r="CS814" s="13" t="b">
        <f t="shared" si="378"/>
        <v>0</v>
      </c>
      <c r="CT814" s="13" t="b">
        <f t="shared" si="377"/>
        <v>0</v>
      </c>
      <c r="CU814" s="13" t="b">
        <f t="shared" si="379"/>
        <v>0</v>
      </c>
      <c r="CV814" s="13" t="b">
        <f t="shared" si="373"/>
        <v>0</v>
      </c>
      <c r="CW814" s="13" t="b">
        <f t="shared" si="374"/>
        <v>0</v>
      </c>
      <c r="CX814" s="13" t="b">
        <f t="shared" si="375"/>
        <v>0</v>
      </c>
      <c r="CY814" s="13" t="b">
        <f t="shared" si="376"/>
        <v>0</v>
      </c>
    </row>
    <row r="815" spans="1:103" ht="15" thickBot="1">
      <c r="A815" s="932"/>
      <c r="B815" s="941"/>
      <c r="C815" s="941"/>
      <c r="D815" s="941"/>
      <c r="E815" s="941"/>
      <c r="F815" s="941"/>
      <c r="G815" s="941"/>
      <c r="H815" s="941"/>
      <c r="I815" s="941"/>
      <c r="J815" s="941"/>
      <c r="K815" s="941"/>
      <c r="L815" s="941"/>
      <c r="M815" s="941"/>
      <c r="N815" s="941"/>
      <c r="O815" s="175"/>
      <c r="P815" s="941"/>
      <c r="Q815" s="941"/>
      <c r="R815" s="941"/>
      <c r="S815" s="941"/>
      <c r="T815" s="941"/>
      <c r="U815" s="941"/>
      <c r="V815" s="941"/>
      <c r="W815" s="20"/>
      <c r="X815" s="20"/>
      <c r="Y815" s="20"/>
      <c r="Z815" s="20"/>
      <c r="AA815" s="20" t="s">
        <v>50</v>
      </c>
      <c r="AB815" s="22"/>
      <c r="AC815" s="22"/>
      <c r="AD815" s="20"/>
      <c r="AE815" s="941"/>
      <c r="AF815" s="334">
        <f t="shared" si="351"/>
        <v>0</v>
      </c>
      <c r="AG815" s="272">
        <f>IF(R815="kompletna",Q815*J815*0.0036*'lista, wskaźniki'!$F$13, IF(R815="częściowa",Q815*J815*0.0036*'lista, wskaźniki'!$F$14, IF(R815="brak",Q815*J815*0.0036*'lista, wskaźniki'!$F$15,)))</f>
        <v>0</v>
      </c>
      <c r="AH815" s="334">
        <f>IF(Y815="inne",K815*'lista, wskaźniki'!$E$35,IF(Y815="to samo źródło",0,IF(Y815=0,0)))</f>
        <v>0</v>
      </c>
      <c r="AI815" s="334" t="b">
        <f>IF(AA815="gaz z sieci",AC815*'lista, wskaźniki'!$D$21)</f>
        <v>0</v>
      </c>
      <c r="AJ815" s="272">
        <f>IF(AA815="węgiel",AB815*'lista, wskaźniki'!$D$20, IF('Sektor mieszkaniowy'!AA815="drewno",'Sektor mieszkaniowy'!AB815*'lista, wskaźniki'!$D$22,IF('Sektor mieszkaniowy'!AA815="pellet",AB815*'lista, wskaźniki'!$D$23,IF('Sektor mieszkaniowy'!AA815="gaz z sieci",AB815*'lista, wskaźniki'!$D$21,IF('Sektor mieszkaniowy'!AA815="olej opałowy",'Sektor mieszkaniowy'!AB815*'lista, wskaźniki'!$D$24)))))</f>
        <v>0</v>
      </c>
      <c r="AK815" s="1002"/>
      <c r="AL815" s="941"/>
      <c r="AM815" s="20">
        <f>IF(AA815="węgiel",AF815*1/3.6*'lista, wskaźniki'!$F$20,IF(AA815="drewno",AF815*1/3.6*'lista, wskaźniki'!$F$22,IF(AA815="pellet",AF815*1/3.6*'lista, wskaźniki'!$F$23,IF(AA815="gaz z sieci",AF815*1/3.6*'lista, wskaźniki'!$F$21,IF(AA815="olej opałowy",AF815*1/3.6*'lista, wskaźniki'!$F$24,0)))))</f>
        <v>0</v>
      </c>
      <c r="AN815" s="20">
        <f>IF(AA815="węgiel",AF815*'lista, wskaźniki'!$E$42,IF(AA815="drewno",AF815*'lista, wskaźniki'!$G$42,IF(AA815="pellet",AF815*'lista, wskaźniki'!$H$42,IF(AA815="gaz z sieci",AF815*'lista, wskaźniki'!$F$42,IF(AA815="olej opałowy",AF815*'lista, wskaźniki'!$I$42,0)))))</f>
        <v>0</v>
      </c>
      <c r="AO815" s="20">
        <f>IF(AA815="węgiel",AF815*'lista, wskaźniki'!$E$43,IF(AA815="drewno",AF815*'lista, wskaźniki'!$G$43,IF(AA815="pellet",AF815*'lista, wskaźniki'!$H$43,IF(AA815="gaz z sieci",AF815*'lista, wskaźniki'!$F$43,IF(AA815="olej opałowy",AF815*'lista, wskaźniki'!$I$43,0)))))</f>
        <v>0</v>
      </c>
      <c r="AP815" s="20">
        <f>IF(AA815="węgiel",AF815*'lista, wskaźniki'!$E$44,IF(AA815="drewno",AF815*'lista, wskaźniki'!$G$44,IF(AA815="pellet",AF815*'lista, wskaźniki'!$H$44,IF(AA815="gaz z sieci",AF815*'lista, wskaźniki'!$F$44,IF(AA815="olej opałowy",AF815*'lista, wskaźniki'!$I$44,0)))))</f>
        <v>0</v>
      </c>
      <c r="AQ815" s="20" t="b">
        <f>IF(Z815="gaz",AH815*1/3.6*'lista, wskaźniki'!$F$21,IF(Z815="energia elektryczna",AH815*1/3.6*'lista, wskaźniki'!$F$26))</f>
        <v>0</v>
      </c>
      <c r="AR815" s="20" t="b">
        <f>IF(Z815="gaz",AH815*'lista, wskaźniki'!$F$42,IF(Z815="energia elektryczna",AH815*0))</f>
        <v>0</v>
      </c>
      <c r="AS815" s="20" t="b">
        <f>IF(Z815="gaz",AH815*'lista, wskaźniki'!$F$43,IF(Z815="energia elektryczna",AH815*0))</f>
        <v>0</v>
      </c>
      <c r="AT815" s="20" t="b">
        <f>IF(Z815="gaz",AH815*'lista, wskaźniki'!$F$44,IF(Z815="energia elektryczna",AH815*0))</f>
        <v>0</v>
      </c>
      <c r="AU815" s="20">
        <f>AI815*1/3.6*'lista, wskaźniki'!$F$21</f>
        <v>0</v>
      </c>
      <c r="AV815" s="20">
        <f>AI815*'lista, wskaźniki'!$F$42</f>
        <v>0</v>
      </c>
      <c r="AW815" s="20">
        <f>AI815*'lista, wskaźniki'!$F$43</f>
        <v>0</v>
      </c>
      <c r="AX815" s="20">
        <f>AI815*'lista, wskaźniki'!$F$44</f>
        <v>0</v>
      </c>
      <c r="AY815" s="20">
        <f>AK815*'lista, wskaźniki'!$F$26</f>
        <v>0</v>
      </c>
      <c r="AZ815" s="20">
        <f t="shared" si="352"/>
        <v>0</v>
      </c>
      <c r="BA815" s="20">
        <f t="shared" si="353"/>
        <v>0</v>
      </c>
      <c r="BB815" s="20">
        <f t="shared" si="354"/>
        <v>0</v>
      </c>
      <c r="BC815" s="20">
        <f t="shared" si="355"/>
        <v>0</v>
      </c>
      <c r="BD815" s="941"/>
      <c r="BE815" s="941"/>
      <c r="BF815" s="941"/>
      <c r="BG815" s="941"/>
      <c r="BH815" s="20"/>
      <c r="BI815" s="941"/>
      <c r="BJ815" s="20"/>
      <c r="BK815" s="941"/>
      <c r="BL815" s="20"/>
      <c r="BM815" s="20"/>
      <c r="BN815" s="20"/>
      <c r="BO815" s="20"/>
      <c r="BP815" s="20"/>
      <c r="BQ815" s="20"/>
      <c r="BR815" s="20"/>
      <c r="BS815" s="1005"/>
      <c r="BT815" s="1005"/>
      <c r="BU815" s="1005"/>
      <c r="BV815" s="1005"/>
      <c r="BW815" s="1005"/>
      <c r="BX815" s="1005"/>
      <c r="BY815" s="1008"/>
      <c r="CA815" s="365" t="b">
        <f t="shared" si="356"/>
        <v>0</v>
      </c>
      <c r="CB815" s="365" t="b">
        <f t="shared" si="357"/>
        <v>0</v>
      </c>
      <c r="CC815" s="365">
        <f t="shared" si="358"/>
        <v>0</v>
      </c>
      <c r="CD815" s="365" t="b">
        <f t="shared" si="359"/>
        <v>0</v>
      </c>
      <c r="CE815" s="365" t="b">
        <f t="shared" si="360"/>
        <v>0</v>
      </c>
      <c r="CF815" s="365" t="b">
        <f t="shared" si="361"/>
        <v>0</v>
      </c>
      <c r="CG815" s="365" t="b">
        <f t="shared" si="362"/>
        <v>0</v>
      </c>
      <c r="CH815" s="365" t="b">
        <f t="shared" si="363"/>
        <v>0</v>
      </c>
      <c r="CI815" s="72" t="b">
        <f t="shared" si="364"/>
        <v>0</v>
      </c>
      <c r="CJ815" s="72" t="b">
        <f t="shared" si="365"/>
        <v>0</v>
      </c>
      <c r="CK815" s="72">
        <f t="shared" si="366"/>
        <v>0</v>
      </c>
      <c r="CL815" s="72">
        <f t="shared" si="367"/>
        <v>0</v>
      </c>
      <c r="CM815" s="72" t="b">
        <f t="shared" si="368"/>
        <v>0</v>
      </c>
      <c r="CN815" s="72" t="b">
        <f t="shared" si="369"/>
        <v>0</v>
      </c>
      <c r="CP815" s="13">
        <f t="shared" si="370"/>
        <v>0</v>
      </c>
      <c r="CQ815" s="13" t="b">
        <f t="shared" si="371"/>
        <v>0</v>
      </c>
      <c r="CR815" s="13" t="b">
        <f t="shared" si="372"/>
        <v>0</v>
      </c>
      <c r="CS815" s="13" t="b">
        <f t="shared" si="378"/>
        <v>0</v>
      </c>
      <c r="CT815" s="13" t="b">
        <f t="shared" si="377"/>
        <v>0</v>
      </c>
      <c r="CU815" s="13" t="b">
        <f t="shared" si="379"/>
        <v>0</v>
      </c>
      <c r="CV815" s="13" t="b">
        <f t="shared" si="373"/>
        <v>0</v>
      </c>
      <c r="CW815" s="13" t="b">
        <f t="shared" si="374"/>
        <v>0</v>
      </c>
      <c r="CX815" s="13" t="b">
        <f t="shared" si="375"/>
        <v>0</v>
      </c>
      <c r="CY815" s="13" t="b">
        <f t="shared" si="376"/>
        <v>0</v>
      </c>
    </row>
    <row r="816" spans="1:103" ht="15" thickBot="1">
      <c r="A816" s="932"/>
      <c r="B816" s="941"/>
      <c r="C816" s="941"/>
      <c r="D816" s="941"/>
      <c r="E816" s="941"/>
      <c r="F816" s="941"/>
      <c r="G816" s="941"/>
      <c r="H816" s="941"/>
      <c r="I816" s="941"/>
      <c r="J816" s="941"/>
      <c r="K816" s="941"/>
      <c r="L816" s="941"/>
      <c r="M816" s="941"/>
      <c r="N816" s="941"/>
      <c r="O816" s="175"/>
      <c r="P816" s="941"/>
      <c r="Q816" s="941"/>
      <c r="R816" s="941"/>
      <c r="S816" s="941"/>
      <c r="T816" s="941"/>
      <c r="U816" s="941"/>
      <c r="V816" s="941"/>
      <c r="W816" s="20"/>
      <c r="X816" s="20"/>
      <c r="Y816" s="20"/>
      <c r="Z816" s="20"/>
      <c r="AA816" s="20" t="s">
        <v>38</v>
      </c>
      <c r="AB816" s="22"/>
      <c r="AC816" s="22"/>
      <c r="AD816" s="20"/>
      <c r="AE816" s="941"/>
      <c r="AF816" s="334">
        <f t="shared" si="351"/>
        <v>0</v>
      </c>
      <c r="AG816" s="272">
        <f>IF(R816="kompletna",Q816*J816*0.0036*'lista, wskaźniki'!$F$13, IF(R816="częściowa",Q816*J816*0.0036*'lista, wskaźniki'!$F$14, IF(R816="brak",Q816*J816*0.0036*'lista, wskaźniki'!$F$15,)))</f>
        <v>0</v>
      </c>
      <c r="AH816" s="334">
        <f>IF(Y816="inne",K816*'lista, wskaźniki'!$E$35,IF(Y816="to samo źródło",0,IF(Y816=0,0)))</f>
        <v>0</v>
      </c>
      <c r="AI816" s="334">
        <f>IF(AA816="gaz z sieci",AC816*'lista, wskaźniki'!$D$21)</f>
        <v>0</v>
      </c>
      <c r="AJ816" s="272">
        <f>IF(AA816="węgiel",AB816*'lista, wskaźniki'!$D$20, IF('Sektor mieszkaniowy'!AA816="drewno",'Sektor mieszkaniowy'!AB816*'lista, wskaźniki'!$D$22,IF('Sektor mieszkaniowy'!AA816="pellet",AB816*'lista, wskaźniki'!$D$23,IF('Sektor mieszkaniowy'!AA816="gaz z sieci",AB816*'lista, wskaźniki'!$D$21,IF('Sektor mieszkaniowy'!AA816="olej opałowy",'Sektor mieszkaniowy'!AB816*'lista, wskaźniki'!$D$24)))))</f>
        <v>0</v>
      </c>
      <c r="AK816" s="1002"/>
      <c r="AL816" s="941"/>
      <c r="AM816" s="20">
        <f>IF(AA816="węgiel",AF816*1/3.6*'lista, wskaźniki'!$F$20,IF(AA816="drewno",AF816*1/3.6*'lista, wskaźniki'!$F$22,IF(AA816="pellet",AF816*1/3.6*'lista, wskaźniki'!$F$23,IF(AA816="gaz z sieci",AF816*1/3.6*'lista, wskaźniki'!$F$21,IF(AA816="olej opałowy",AF816*1/3.6*'lista, wskaźniki'!$F$24,0)))))</f>
        <v>0</v>
      </c>
      <c r="AN816" s="20">
        <f>IF(AA816="węgiel",AF816*'lista, wskaźniki'!$E$42,IF(AA816="drewno",AF816*'lista, wskaźniki'!$G$42,IF(AA816="pellet",AF816*'lista, wskaźniki'!$H$42,IF(AA816="gaz z sieci",AF816*'lista, wskaźniki'!$F$42,IF(AA816="olej opałowy",AF816*'lista, wskaźniki'!$I$42,0)))))</f>
        <v>0</v>
      </c>
      <c r="AO816" s="20">
        <f>IF(AA816="węgiel",AF816*'lista, wskaźniki'!$E$43,IF(AA816="drewno",AF816*'lista, wskaźniki'!$G$43,IF(AA816="pellet",AF816*'lista, wskaźniki'!$H$43,IF(AA816="gaz z sieci",AF816*'lista, wskaźniki'!$F$43,IF(AA816="olej opałowy",AF816*'lista, wskaźniki'!$I$43,0)))))</f>
        <v>0</v>
      </c>
      <c r="AP816" s="20">
        <f>IF(AA816="węgiel",AF816*'lista, wskaźniki'!$E$44,IF(AA816="drewno",AF816*'lista, wskaźniki'!$G$44,IF(AA816="pellet",AF816*'lista, wskaźniki'!$H$44,IF(AA816="gaz z sieci",AF816*'lista, wskaźniki'!$F$44,IF(AA816="olej opałowy",AF816*'lista, wskaźniki'!$I$44,0)))))</f>
        <v>0</v>
      </c>
      <c r="AQ816" s="20" t="b">
        <f>IF(Z816="gaz",AH816*1/3.6*'lista, wskaźniki'!$F$21,IF(Z816="energia elektryczna",AH816*1/3.6*'lista, wskaźniki'!$F$26))</f>
        <v>0</v>
      </c>
      <c r="AR816" s="20" t="b">
        <f>IF(Z816="gaz",AH816*'lista, wskaźniki'!$F$42,IF(Z816="energia elektryczna",AH816*0))</f>
        <v>0</v>
      </c>
      <c r="AS816" s="20" t="b">
        <f>IF(Z816="gaz",AH816*'lista, wskaźniki'!$F$43,IF(Z816="energia elektryczna",AH816*0))</f>
        <v>0</v>
      </c>
      <c r="AT816" s="20" t="b">
        <f>IF(Z816="gaz",AH816*'lista, wskaźniki'!$F$44,IF(Z816="energia elektryczna",AH816*0))</f>
        <v>0</v>
      </c>
      <c r="AU816" s="20">
        <f>AI816*1/3.6*'lista, wskaźniki'!$F$21</f>
        <v>0</v>
      </c>
      <c r="AV816" s="20">
        <f>AI816*'lista, wskaźniki'!$F$42</f>
        <v>0</v>
      </c>
      <c r="AW816" s="20">
        <f>AI816*'lista, wskaźniki'!$F$43</f>
        <v>0</v>
      </c>
      <c r="AX816" s="20">
        <f>AI816*'lista, wskaźniki'!$F$44</f>
        <v>0</v>
      </c>
      <c r="AY816" s="20">
        <f>AK816*'lista, wskaźniki'!$F$26</f>
        <v>0</v>
      </c>
      <c r="AZ816" s="20">
        <f t="shared" si="352"/>
        <v>0</v>
      </c>
      <c r="BA816" s="20">
        <f t="shared" si="353"/>
        <v>0</v>
      </c>
      <c r="BB816" s="20">
        <f t="shared" si="354"/>
        <v>0</v>
      </c>
      <c r="BC816" s="20">
        <f t="shared" si="355"/>
        <v>0</v>
      </c>
      <c r="BD816" s="941"/>
      <c r="BE816" s="941"/>
      <c r="BF816" s="941"/>
      <c r="BG816" s="941"/>
      <c r="BH816" s="20"/>
      <c r="BI816" s="941"/>
      <c r="BJ816" s="20"/>
      <c r="BK816" s="941"/>
      <c r="BL816" s="20"/>
      <c r="BM816" s="20"/>
      <c r="BN816" s="20"/>
      <c r="BO816" s="20"/>
      <c r="BP816" s="20"/>
      <c r="BQ816" s="20"/>
      <c r="BR816" s="20"/>
      <c r="BS816" s="1005"/>
      <c r="BT816" s="1005"/>
      <c r="BU816" s="1005"/>
      <c r="BV816" s="1005"/>
      <c r="BW816" s="1005"/>
      <c r="BX816" s="1005"/>
      <c r="BY816" s="1008"/>
      <c r="CA816" s="365" t="b">
        <f t="shared" si="356"/>
        <v>0</v>
      </c>
      <c r="CB816" s="365" t="b">
        <f t="shared" si="357"/>
        <v>0</v>
      </c>
      <c r="CC816" s="365" t="b">
        <f t="shared" si="358"/>
        <v>0</v>
      </c>
      <c r="CD816" s="365">
        <f t="shared" si="359"/>
        <v>0</v>
      </c>
      <c r="CE816" s="365" t="b">
        <f t="shared" si="360"/>
        <v>0</v>
      </c>
      <c r="CF816" s="365" t="b">
        <f t="shared" si="361"/>
        <v>0</v>
      </c>
      <c r="CG816" s="365" t="b">
        <f t="shared" si="362"/>
        <v>0</v>
      </c>
      <c r="CH816" s="365">
        <f t="shared" si="363"/>
        <v>0</v>
      </c>
      <c r="CI816" s="72" t="b">
        <f t="shared" si="364"/>
        <v>0</v>
      </c>
      <c r="CJ816" s="72" t="b">
        <f t="shared" si="365"/>
        <v>0</v>
      </c>
      <c r="CK816" s="72" t="b">
        <f t="shared" si="366"/>
        <v>0</v>
      </c>
      <c r="CL816" s="72">
        <f t="shared" si="367"/>
        <v>0</v>
      </c>
      <c r="CM816" s="72" t="b">
        <f t="shared" si="368"/>
        <v>0</v>
      </c>
      <c r="CN816" s="72" t="b">
        <f t="shared" si="369"/>
        <v>0</v>
      </c>
      <c r="CP816" s="13">
        <f t="shared" si="370"/>
        <v>0</v>
      </c>
      <c r="CQ816" s="13" t="b">
        <f t="shared" si="371"/>
        <v>0</v>
      </c>
      <c r="CR816" s="13" t="b">
        <f t="shared" si="372"/>
        <v>0</v>
      </c>
      <c r="CS816" s="13" t="b">
        <f t="shared" si="378"/>
        <v>0</v>
      </c>
      <c r="CT816" s="13" t="b">
        <f t="shared" si="377"/>
        <v>0</v>
      </c>
      <c r="CU816" s="13" t="b">
        <f t="shared" si="379"/>
        <v>0</v>
      </c>
      <c r="CV816" s="13" t="b">
        <f t="shared" si="373"/>
        <v>0</v>
      </c>
      <c r="CW816" s="13" t="b">
        <f t="shared" si="374"/>
        <v>0</v>
      </c>
      <c r="CX816" s="13" t="b">
        <f t="shared" si="375"/>
        <v>0</v>
      </c>
      <c r="CY816" s="13" t="b">
        <f t="shared" si="376"/>
        <v>0</v>
      </c>
    </row>
    <row r="817" spans="1:103" ht="15" thickBot="1">
      <c r="A817" s="933"/>
      <c r="B817" s="942"/>
      <c r="C817" s="942"/>
      <c r="D817" s="942"/>
      <c r="E817" s="942"/>
      <c r="F817" s="942"/>
      <c r="G817" s="942"/>
      <c r="H817" s="942"/>
      <c r="I817" s="942"/>
      <c r="J817" s="942"/>
      <c r="K817" s="942"/>
      <c r="L817" s="942"/>
      <c r="M817" s="942"/>
      <c r="N817" s="942"/>
      <c r="O817" s="176"/>
      <c r="P817" s="942"/>
      <c r="Q817" s="942"/>
      <c r="R817" s="942"/>
      <c r="S817" s="942"/>
      <c r="T817" s="942"/>
      <c r="U817" s="942"/>
      <c r="V817" s="942"/>
      <c r="W817" s="21"/>
      <c r="X817" s="21"/>
      <c r="Y817" s="21"/>
      <c r="Z817" s="21"/>
      <c r="AA817" s="21" t="s">
        <v>37</v>
      </c>
      <c r="AB817" s="55"/>
      <c r="AC817" s="55"/>
      <c r="AD817" s="21"/>
      <c r="AE817" s="942"/>
      <c r="AF817" s="334">
        <f t="shared" si="351"/>
        <v>0</v>
      </c>
      <c r="AG817" s="272">
        <f>IF(R817="kompletna",Q817*J817*0.0036*'lista, wskaźniki'!$F$13, IF(R817="częściowa",Q817*J817*0.0036*'lista, wskaźniki'!$F$14, IF(R817="brak",Q817*J817*0.0036*'lista, wskaźniki'!$F$15,)))</f>
        <v>0</v>
      </c>
      <c r="AH817" s="334">
        <f>IF(Y817="inne",K817*'lista, wskaźniki'!$E$35,IF(Y817="to samo źródło",0,IF(Y817=0,0)))</f>
        <v>0</v>
      </c>
      <c r="AI817" s="334" t="b">
        <f>IF(AA817="gaz z sieci",AC817*'lista, wskaźniki'!$D$21)</f>
        <v>0</v>
      </c>
      <c r="AJ817" s="272">
        <f>IF(AA817="węgiel",AB817*'lista, wskaźniki'!$D$20, IF('Sektor mieszkaniowy'!AA817="drewno",'Sektor mieszkaniowy'!AB817*'lista, wskaźniki'!$D$22,IF('Sektor mieszkaniowy'!AA817="pellet",AB817*'lista, wskaźniki'!$D$23,IF('Sektor mieszkaniowy'!AA817="gaz z sieci",AB817*'lista, wskaźniki'!$D$21,IF('Sektor mieszkaniowy'!AA817="olej opałowy",'Sektor mieszkaniowy'!AB817*'lista, wskaźniki'!$D$24)))))</f>
        <v>0</v>
      </c>
      <c r="AK817" s="1003"/>
      <c r="AL817" s="942"/>
      <c r="AM817" s="20">
        <f>IF(AA817="węgiel",AF817*1/3.6*'lista, wskaźniki'!$F$20,IF(AA817="drewno",AF817*1/3.6*'lista, wskaźniki'!$F$22,IF(AA817="pellet",AF817*1/3.6*'lista, wskaźniki'!$F$23,IF(AA817="gaz z sieci",AF817*1/3.6*'lista, wskaźniki'!$F$21,IF(AA817="olej opałowy",AF817*1/3.6*'lista, wskaźniki'!$F$24,0)))))</f>
        <v>0</v>
      </c>
      <c r="AN817" s="20">
        <f>IF(AA817="węgiel",AF817*'lista, wskaźniki'!$E$42,IF(AA817="drewno",AF817*'lista, wskaźniki'!$G$42,IF(AA817="pellet",AF817*'lista, wskaźniki'!$H$42,IF(AA817="gaz z sieci",AF817*'lista, wskaźniki'!$F$42,IF(AA817="olej opałowy",AF817*'lista, wskaźniki'!$I$42,0)))))</f>
        <v>0</v>
      </c>
      <c r="AO817" s="20">
        <f>IF(AA817="węgiel",AF817*'lista, wskaźniki'!$E$43,IF(AA817="drewno",AF817*'lista, wskaźniki'!$G$43,IF(AA817="pellet",AF817*'lista, wskaźniki'!$H$43,IF(AA817="gaz z sieci",AF817*'lista, wskaźniki'!$F$43,IF(AA817="olej opałowy",AF817*'lista, wskaźniki'!$I$43,0)))))</f>
        <v>0</v>
      </c>
      <c r="AP817" s="20">
        <f>IF(AA817="węgiel",AF817*'lista, wskaźniki'!$E$44,IF(AA817="drewno",AF817*'lista, wskaźniki'!$G$44,IF(AA817="pellet",AF817*'lista, wskaźniki'!$H$44,IF(AA817="gaz z sieci",AF817*'lista, wskaźniki'!$F$44,IF(AA817="olej opałowy",AF817*'lista, wskaźniki'!$I$44,0)))))</f>
        <v>0</v>
      </c>
      <c r="AQ817" s="20" t="b">
        <f>IF(Z817="gaz",AH817*1/3.6*'lista, wskaźniki'!$F$21,IF(Z817="energia elektryczna",AH817*1/3.6*'lista, wskaźniki'!$F$26))</f>
        <v>0</v>
      </c>
      <c r="AR817" s="20" t="b">
        <f>IF(Z817="gaz",AH817*'lista, wskaźniki'!$F$42,IF(Z817="energia elektryczna",AH817*0))</f>
        <v>0</v>
      </c>
      <c r="AS817" s="20" t="b">
        <f>IF(Z817="gaz",AH817*'lista, wskaźniki'!$F$43,IF(Z817="energia elektryczna",AH817*0))</f>
        <v>0</v>
      </c>
      <c r="AT817" s="20" t="b">
        <f>IF(Z817="gaz",AH817*'lista, wskaźniki'!$F$44,IF(Z817="energia elektryczna",AH817*0))</f>
        <v>0</v>
      </c>
      <c r="AU817" s="20">
        <f>AI817*1/3.6*'lista, wskaźniki'!$F$21</f>
        <v>0</v>
      </c>
      <c r="AV817" s="20">
        <f>AI817*'lista, wskaźniki'!$F$42</f>
        <v>0</v>
      </c>
      <c r="AW817" s="20">
        <f>AI817*'lista, wskaźniki'!$F$43</f>
        <v>0</v>
      </c>
      <c r="AX817" s="20">
        <f>AI817*'lista, wskaźniki'!$F$44</f>
        <v>0</v>
      </c>
      <c r="AY817" s="20">
        <f>AK817*'lista, wskaźniki'!$F$26</f>
        <v>0</v>
      </c>
      <c r="AZ817" s="20">
        <f t="shared" si="352"/>
        <v>0</v>
      </c>
      <c r="BA817" s="20">
        <f t="shared" si="353"/>
        <v>0</v>
      </c>
      <c r="BB817" s="20">
        <f t="shared" si="354"/>
        <v>0</v>
      </c>
      <c r="BC817" s="20">
        <f t="shared" si="355"/>
        <v>0</v>
      </c>
      <c r="BD817" s="942"/>
      <c r="BE817" s="942"/>
      <c r="BF817" s="942"/>
      <c r="BG817" s="942"/>
      <c r="BH817" s="21"/>
      <c r="BI817" s="942"/>
      <c r="BJ817" s="21"/>
      <c r="BK817" s="942"/>
      <c r="BL817" s="21"/>
      <c r="BM817" s="21"/>
      <c r="BN817" s="21"/>
      <c r="BO817" s="21"/>
      <c r="BP817" s="21"/>
      <c r="BQ817" s="21"/>
      <c r="BR817" s="21"/>
      <c r="BS817" s="1006"/>
      <c r="BT817" s="1006"/>
      <c r="BU817" s="1006"/>
      <c r="BV817" s="1006"/>
      <c r="BW817" s="1006"/>
      <c r="BX817" s="1006"/>
      <c r="BY817" s="1009"/>
      <c r="CA817" s="365" t="b">
        <f t="shared" si="356"/>
        <v>0</v>
      </c>
      <c r="CB817" s="365" t="b">
        <f t="shared" si="357"/>
        <v>0</v>
      </c>
      <c r="CC817" s="365" t="b">
        <f t="shared" si="358"/>
        <v>0</v>
      </c>
      <c r="CD817" s="365" t="b">
        <f t="shared" si="359"/>
        <v>0</v>
      </c>
      <c r="CE817" s="365">
        <f t="shared" si="360"/>
        <v>0</v>
      </c>
      <c r="CF817" s="365" t="b">
        <f t="shared" si="361"/>
        <v>0</v>
      </c>
      <c r="CG817" s="365" t="b">
        <f t="shared" si="362"/>
        <v>0</v>
      </c>
      <c r="CH817" s="365" t="b">
        <f t="shared" si="363"/>
        <v>0</v>
      </c>
      <c r="CI817" s="72" t="b">
        <f t="shared" si="364"/>
        <v>0</v>
      </c>
      <c r="CJ817" s="72" t="b">
        <f t="shared" si="365"/>
        <v>0</v>
      </c>
      <c r="CK817" s="72" t="b">
        <f t="shared" si="366"/>
        <v>0</v>
      </c>
      <c r="CL817" s="72">
        <f t="shared" si="367"/>
        <v>0</v>
      </c>
      <c r="CM817" s="72">
        <f t="shared" si="368"/>
        <v>0</v>
      </c>
      <c r="CN817" s="72" t="b">
        <f t="shared" si="369"/>
        <v>0</v>
      </c>
      <c r="CP817" s="13">
        <f t="shared" si="370"/>
        <v>0</v>
      </c>
      <c r="CQ817" s="13" t="b">
        <f t="shared" si="371"/>
        <v>0</v>
      </c>
      <c r="CR817" s="13" t="b">
        <f t="shared" si="372"/>
        <v>0</v>
      </c>
      <c r="CS817" s="13" t="b">
        <f t="shared" si="378"/>
        <v>0</v>
      </c>
      <c r="CT817" s="13" t="b">
        <f t="shared" si="377"/>
        <v>0</v>
      </c>
      <c r="CU817" s="13" t="b">
        <f t="shared" si="379"/>
        <v>0</v>
      </c>
      <c r="CV817" s="13" t="b">
        <f t="shared" si="373"/>
        <v>0</v>
      </c>
      <c r="CW817" s="13" t="b">
        <f t="shared" si="374"/>
        <v>0</v>
      </c>
      <c r="CX817" s="13" t="b">
        <f t="shared" si="375"/>
        <v>0</v>
      </c>
      <c r="CY817" s="13" t="b">
        <f t="shared" si="376"/>
        <v>0</v>
      </c>
    </row>
    <row r="818" spans="1:103" ht="15" thickBot="1">
      <c r="A818" s="931">
        <v>164</v>
      </c>
      <c r="B818" s="940" t="s">
        <v>239</v>
      </c>
      <c r="C818" s="940"/>
      <c r="D818" s="940" t="s">
        <v>1</v>
      </c>
      <c r="E818" s="940" t="s">
        <v>5</v>
      </c>
      <c r="F818" s="940">
        <v>4</v>
      </c>
      <c r="G818" s="940"/>
      <c r="H818" s="940"/>
      <c r="I818" s="940" t="s">
        <v>11</v>
      </c>
      <c r="J818" s="940">
        <v>100</v>
      </c>
      <c r="K818" s="940">
        <v>3</v>
      </c>
      <c r="L818" s="940" t="s">
        <v>16</v>
      </c>
      <c r="M818" s="940">
        <v>3</v>
      </c>
      <c r="N818" s="940" t="s">
        <v>17</v>
      </c>
      <c r="O818" s="174"/>
      <c r="P818" s="940" t="s">
        <v>17</v>
      </c>
      <c r="Q818" s="940">
        <f>IF(I818="&lt;1966",'lista, wskaźniki'!$G$4,IF(I818="1967-1985",'lista, wskaźniki'!$G$5,IF(I818="1986-1992",'lista, wskaźniki'!$G$6,IF(I818="1993-1996",'lista, wskaźniki'!$G$7,IF(I818="&gt;1997",'lista, wskaźniki'!$G$8,IF(I818=0,'lista, wskaźniki'!$G$4))))))</f>
        <v>250</v>
      </c>
      <c r="R818" s="940" t="s">
        <v>23</v>
      </c>
      <c r="S818" s="940" t="s">
        <v>27</v>
      </c>
      <c r="T818" s="940"/>
      <c r="U818" s="940">
        <v>1995</v>
      </c>
      <c r="V818" s="940"/>
      <c r="W818" s="19" t="s">
        <v>35</v>
      </c>
      <c r="X818" s="19" t="s">
        <v>39</v>
      </c>
      <c r="Y818" s="19" t="s">
        <v>42</v>
      </c>
      <c r="Z818" s="19"/>
      <c r="AA818" s="19" t="s">
        <v>35</v>
      </c>
      <c r="AB818" s="54">
        <f>ROUND(AD818/'lista, wskaźniki'!$A$130,0)</f>
        <v>1</v>
      </c>
      <c r="AC818" s="54"/>
      <c r="AD818" s="19">
        <v>500</v>
      </c>
      <c r="AE818" s="940">
        <v>5</v>
      </c>
      <c r="AF818" s="334">
        <f t="shared" si="351"/>
        <v>47.314999999999998</v>
      </c>
      <c r="AG818" s="272">
        <f>IF(R818="kompletna",Q818*J818*0.0036*'lista, wskaźniki'!$F$13, IF(R818="częściowa",Q818*J818*0.0036*'lista, wskaźniki'!$F$14, IF(R818="brak",Q818*J818*0.0036*'lista, wskaźniki'!$F$15,)))</f>
        <v>72</v>
      </c>
      <c r="AH818" s="334">
        <f>IF(Y818="inne",K818*'lista, wskaźniki'!$E$35,IF(Y818="to samo źródło",0,IF(Y818=0,0)))</f>
        <v>0</v>
      </c>
      <c r="AI818" s="334" t="b">
        <f>IF(AA818="gaz z sieci",AC818*'lista, wskaźniki'!$D$21)</f>
        <v>0</v>
      </c>
      <c r="AJ818" s="272">
        <f>IF(AA818="węgiel",AB818*'lista, wskaźniki'!$D$20, IF('Sektor mieszkaniowy'!AA818="drewno",'Sektor mieszkaniowy'!AB818*'lista, wskaźniki'!$D$22,IF('Sektor mieszkaniowy'!AA818="pellet",AB818*'lista, wskaźniki'!$D$23,IF('Sektor mieszkaniowy'!AA818="gaz z sieci",AB818*'lista, wskaźniki'!$D$21,IF('Sektor mieszkaniowy'!AA818="olej opałowy",'Sektor mieszkaniowy'!AB818*'lista, wskaźniki'!$D$24)))))</f>
        <v>22.63</v>
      </c>
      <c r="AK818" s="1001"/>
      <c r="AL818" s="940">
        <v>350</v>
      </c>
      <c r="AM818" s="20">
        <f>IF(AA818="węgiel",AF818*1/3.6*'lista, wskaźniki'!$F$20,IF(AA818="drewno",AF818*1/3.6*'lista, wskaźniki'!$F$22,IF(AA818="pellet",AF818*1/3.6*'lista, wskaźniki'!$F$23,IF(AA818="gaz z sieci",AF818*1/3.6*'lista, wskaźniki'!$F$21,IF(AA818="olej opałowy",AF818*1/3.6*'lista, wskaźniki'!$F$24,0)))))</f>
        <v>4.4821499499999993</v>
      </c>
      <c r="AN818" s="20">
        <f>IF(AA818="węgiel",AF818*'lista, wskaźniki'!$E$42,IF(AA818="drewno",AF818*'lista, wskaźniki'!$G$42,IF(AA818="pellet",AF818*'lista, wskaźniki'!$H$42,IF(AA818="gaz z sieci",AF818*'lista, wskaźniki'!$F$42,IF(AA818="olej opałowy",AF818*'lista, wskaźniki'!$I$42,0)))))</f>
        <v>1.7979700000000001E-2</v>
      </c>
      <c r="AO818" s="20">
        <f>IF(AA818="węgiel",AF818*'lista, wskaźniki'!$E$43,IF(AA818="drewno",AF818*'lista, wskaźniki'!$G$43,IF(AA818="pellet",AF818*'lista, wskaźniki'!$H$43,IF(AA818="gaz z sieci",AF818*'lista, wskaźniki'!$F$43,IF(AA818="olej opałowy",AF818*'lista, wskaźniki'!$I$43,0)))))</f>
        <v>1.7033400000000001E-2</v>
      </c>
      <c r="AP818" s="20">
        <f>IF(AA818="węgiel",AF818*'lista, wskaźniki'!$E$44,IF(AA818="drewno",AF818*'lista, wskaźniki'!$G$44,IF(AA818="pellet",AF818*'lista, wskaźniki'!$H$44,IF(AA818="gaz z sieci",AF818*'lista, wskaźniki'!$F$44,IF(AA818="olej opałowy",AF818*'lista, wskaźniki'!$I$44,0)))))</f>
        <v>1.2775050000000001E-5</v>
      </c>
      <c r="AQ818" s="20" t="b">
        <f>IF(Z818="gaz",AH818*1/3.6*'lista, wskaźniki'!$F$21,IF(Z818="energia elektryczna",AH818*1/3.6*'lista, wskaźniki'!$F$26))</f>
        <v>0</v>
      </c>
      <c r="AR818" s="20" t="b">
        <f>IF(Z818="gaz",AH818*'lista, wskaźniki'!$F$42,IF(Z818="energia elektryczna",AH818*0))</f>
        <v>0</v>
      </c>
      <c r="AS818" s="20" t="b">
        <f>IF(Z818="gaz",AH818*'lista, wskaźniki'!$F$43,IF(Z818="energia elektryczna",AH818*0))</f>
        <v>0</v>
      </c>
      <c r="AT818" s="20" t="b">
        <f>IF(Z818="gaz",AH818*'lista, wskaźniki'!$F$44,IF(Z818="energia elektryczna",AH818*0))</f>
        <v>0</v>
      </c>
      <c r="AU818" s="20">
        <f>AI818*1/3.6*'lista, wskaźniki'!$F$21</f>
        <v>0</v>
      </c>
      <c r="AV818" s="20">
        <f>AI818*'lista, wskaźniki'!$F$42</f>
        <v>0</v>
      </c>
      <c r="AW818" s="20">
        <f>AI818*'lista, wskaźniki'!$F$43</f>
        <v>0</v>
      </c>
      <c r="AX818" s="20">
        <f>AI818*'lista, wskaźniki'!$F$44</f>
        <v>0</v>
      </c>
      <c r="AY818" s="20">
        <f>AK818*'lista, wskaźniki'!$F$26</f>
        <v>0</v>
      </c>
      <c r="AZ818" s="20">
        <f t="shared" si="352"/>
        <v>4.4821499499999993</v>
      </c>
      <c r="BA818" s="20">
        <f t="shared" si="353"/>
        <v>1.7979700000000001E-2</v>
      </c>
      <c r="BB818" s="20">
        <f t="shared" si="354"/>
        <v>1.7033400000000001E-2</v>
      </c>
      <c r="BC818" s="20">
        <f t="shared" si="355"/>
        <v>1.2775050000000001E-5</v>
      </c>
      <c r="BD818" s="940" t="s">
        <v>17</v>
      </c>
      <c r="BE818" s="940" t="s">
        <v>17</v>
      </c>
      <c r="BF818" s="940" t="s">
        <v>17</v>
      </c>
      <c r="BG818" s="940" t="s">
        <v>17</v>
      </c>
      <c r="BH818" s="19"/>
      <c r="BI818" s="940" t="s">
        <v>17</v>
      </c>
      <c r="BJ818" s="19"/>
      <c r="BK818" s="940" t="s">
        <v>17</v>
      </c>
      <c r="BL818" s="19"/>
      <c r="BM818" s="19"/>
      <c r="BN818" s="19"/>
      <c r="BO818" s="19" t="s">
        <v>57</v>
      </c>
      <c r="BP818" s="19" t="s">
        <v>52</v>
      </c>
      <c r="BQ818" s="19"/>
      <c r="BR818" s="19"/>
      <c r="BS818" s="1004"/>
      <c r="BT818" s="1004"/>
      <c r="BU818" s="1004"/>
      <c r="BV818" s="1004"/>
      <c r="BW818" s="1004"/>
      <c r="BX818" s="1004"/>
      <c r="BY818" s="1007"/>
      <c r="CA818" s="365">
        <f t="shared" si="356"/>
        <v>47.314999999999998</v>
      </c>
      <c r="CB818" s="365" t="b">
        <f t="shared" si="357"/>
        <v>0</v>
      </c>
      <c r="CC818" s="365" t="b">
        <f t="shared" si="358"/>
        <v>0</v>
      </c>
      <c r="CD818" s="365" t="b">
        <f t="shared" si="359"/>
        <v>0</v>
      </c>
      <c r="CE818" s="365" t="b">
        <f t="shared" si="360"/>
        <v>0</v>
      </c>
      <c r="CF818" s="365" t="b">
        <f t="shared" si="361"/>
        <v>0</v>
      </c>
      <c r="CG818" s="365" t="b">
        <f t="shared" si="362"/>
        <v>0</v>
      </c>
      <c r="CH818" s="365" t="b">
        <f t="shared" si="363"/>
        <v>0</v>
      </c>
      <c r="CI818" s="72">
        <f t="shared" si="364"/>
        <v>47.314999999999998</v>
      </c>
      <c r="CJ818" s="72" t="b">
        <f t="shared" si="365"/>
        <v>0</v>
      </c>
      <c r="CK818" s="72" t="b">
        <f t="shared" si="366"/>
        <v>0</v>
      </c>
      <c r="CL818" s="72">
        <f t="shared" si="367"/>
        <v>0</v>
      </c>
      <c r="CM818" s="72" t="b">
        <f t="shared" si="368"/>
        <v>0</v>
      </c>
      <c r="CN818" s="72" t="b">
        <f t="shared" si="369"/>
        <v>0</v>
      </c>
      <c r="CP818" s="13" t="b">
        <f t="shared" si="370"/>
        <v>0</v>
      </c>
      <c r="CQ818" s="13">
        <f t="shared" si="371"/>
        <v>0</v>
      </c>
      <c r="CR818" s="13">
        <f t="shared" si="372"/>
        <v>100</v>
      </c>
      <c r="CS818" s="13">
        <f t="shared" si="378"/>
        <v>50</v>
      </c>
      <c r="CT818" s="13" t="b">
        <f t="shared" si="377"/>
        <v>0</v>
      </c>
      <c r="CU818" s="13">
        <f t="shared" si="379"/>
        <v>0</v>
      </c>
      <c r="CV818" s="13" t="b">
        <f t="shared" si="373"/>
        <v>0</v>
      </c>
      <c r="CW818" s="13">
        <f t="shared" si="374"/>
        <v>0</v>
      </c>
      <c r="CX818" s="13" t="b">
        <f t="shared" si="375"/>
        <v>0</v>
      </c>
      <c r="CY818" s="13">
        <f t="shared" si="376"/>
        <v>0</v>
      </c>
    </row>
    <row r="819" spans="1:103" ht="15" thickBot="1">
      <c r="A819" s="932"/>
      <c r="B819" s="941"/>
      <c r="C819" s="941"/>
      <c r="D819" s="941"/>
      <c r="E819" s="941"/>
      <c r="F819" s="941"/>
      <c r="G819" s="941"/>
      <c r="H819" s="941"/>
      <c r="I819" s="941"/>
      <c r="J819" s="941"/>
      <c r="K819" s="941"/>
      <c r="L819" s="941"/>
      <c r="M819" s="941"/>
      <c r="N819" s="941"/>
      <c r="O819" s="175"/>
      <c r="P819" s="941"/>
      <c r="Q819" s="941"/>
      <c r="R819" s="941"/>
      <c r="S819" s="941"/>
      <c r="T819" s="941"/>
      <c r="U819" s="941"/>
      <c r="V819" s="941"/>
      <c r="W819" s="20" t="s">
        <v>36</v>
      </c>
      <c r="X819" s="20"/>
      <c r="Y819" s="20"/>
      <c r="Z819" s="20"/>
      <c r="AA819" s="20" t="s">
        <v>36</v>
      </c>
      <c r="AB819" s="22">
        <f>ROUND(AD819/'lista, wskaźniki'!$A$133,0)</f>
        <v>1</v>
      </c>
      <c r="AC819" s="22"/>
      <c r="AD819" s="20">
        <v>200</v>
      </c>
      <c r="AE819" s="941"/>
      <c r="AF819" s="334">
        <f>IF(AG819&gt;0,(AJ819+AG819/2)/2,AJ819)</f>
        <v>25.8</v>
      </c>
      <c r="AG819" s="272">
        <v>72</v>
      </c>
      <c r="AH819" s="334">
        <f>IF(Y819="inne",K819*'lista, wskaźniki'!$E$35,IF(Y819="to samo źródło",0,IF(Y819=0,0)))</f>
        <v>0</v>
      </c>
      <c r="AI819" s="334" t="b">
        <f>IF(AA819="gaz z sieci",AC819*'lista, wskaźniki'!$D$21)</f>
        <v>0</v>
      </c>
      <c r="AJ819" s="272">
        <f>IF(AA819="węgiel",AB819*'lista, wskaźniki'!$D$20, IF('Sektor mieszkaniowy'!AA819="drewno",'Sektor mieszkaniowy'!AB819*'lista, wskaźniki'!$D$22,IF('Sektor mieszkaniowy'!AA819="pellet",AB819*'lista, wskaźniki'!$D$23,IF('Sektor mieszkaniowy'!AA819="gaz z sieci",AB819*'lista, wskaźniki'!$D$21,IF('Sektor mieszkaniowy'!AA819="olej opałowy",'Sektor mieszkaniowy'!AB819*'lista, wskaźniki'!$D$24)))))</f>
        <v>15.6</v>
      </c>
      <c r="AK819" s="1002"/>
      <c r="AL819" s="941"/>
      <c r="AM819" s="20">
        <f>IF(AA819="węgiel",AF819*1/3.6*'lista, wskaźniki'!$F$20,IF(AA819="drewno",AF819*1/3.6*'lista, wskaźniki'!$F$22,IF(AA819="pellet",AF819*1/3.6*'lista, wskaźniki'!$F$23,IF(AA819="gaz z sieci",AF819*1/3.6*'lista, wskaźniki'!$F$21,IF(AA819="olej opałowy",AF819*1/3.6*'lista, wskaźniki'!$F$24,0)))))</f>
        <v>0</v>
      </c>
      <c r="AN819" s="20">
        <f>IF(AA819="węgiel",AF819*'lista, wskaźniki'!$E$42,IF(AA819="drewno",AF819*'lista, wskaźniki'!$G$42,IF(AA819="pellet",AF819*'lista, wskaźniki'!$H$42,IF(AA819="gaz z sieci",AF819*'lista, wskaźniki'!$F$42,IF(AA819="olej opałowy",AF819*'lista, wskaźniki'!$I$42,0)))))</f>
        <v>2.0898E-2</v>
      </c>
      <c r="AO819" s="20">
        <f>IF(AA819="węgiel",AF819*'lista, wskaźniki'!$E$43,IF(AA819="drewno",AF819*'lista, wskaźniki'!$G$43,IF(AA819="pellet",AF819*'lista, wskaźniki'!$H$43,IF(AA819="gaz z sieci",AF819*'lista, wskaźniki'!$F$43,IF(AA819="olej opałowy",AF819*'lista, wskaźniki'!$I$43,0)))))</f>
        <v>2.0898E-2</v>
      </c>
      <c r="AP819" s="20">
        <f>IF(AA819="węgiel",AF819*'lista, wskaźniki'!$E$44,IF(AA819="drewno",AF819*'lista, wskaźniki'!$G$44,IF(AA819="pellet",AF819*'lista, wskaźniki'!$H$44,IF(AA819="gaz z sieci",AF819*'lista, wskaźniki'!$F$44,IF(AA819="olej opałowy",AF819*'lista, wskaźniki'!$I$44,0)))))</f>
        <v>6.4500000000000001E-6</v>
      </c>
      <c r="AQ819" s="20" t="b">
        <f>IF(Z819="gaz",AH819*1/3.6*'lista, wskaźniki'!$F$21,IF(Z819="energia elektryczna",AH819*1/3.6*'lista, wskaźniki'!$F$26))</f>
        <v>0</v>
      </c>
      <c r="AR819" s="20" t="b">
        <f>IF(Z819="gaz",AH819*'lista, wskaźniki'!$F$42,IF(Z819="energia elektryczna",AH819*0))</f>
        <v>0</v>
      </c>
      <c r="AS819" s="20" t="b">
        <f>IF(Z819="gaz",AH819*'lista, wskaźniki'!$F$43,IF(Z819="energia elektryczna",AH819*0))</f>
        <v>0</v>
      </c>
      <c r="AT819" s="20" t="b">
        <f>IF(Z819="gaz",AH819*'lista, wskaźniki'!$F$44,IF(Z819="energia elektryczna",AH819*0))</f>
        <v>0</v>
      </c>
      <c r="AU819" s="20">
        <f>AI819*1/3.6*'lista, wskaźniki'!$F$21</f>
        <v>0</v>
      </c>
      <c r="AV819" s="20">
        <f>AI819*'lista, wskaźniki'!$F$42</f>
        <v>0</v>
      </c>
      <c r="AW819" s="20">
        <f>AI819*'lista, wskaźniki'!$F$43</f>
        <v>0</v>
      </c>
      <c r="AX819" s="20">
        <f>AI819*'lista, wskaźniki'!$F$44</f>
        <v>0</v>
      </c>
      <c r="AY819" s="20">
        <f>AK819*'lista, wskaźniki'!$F$26</f>
        <v>0</v>
      </c>
      <c r="AZ819" s="20">
        <f t="shared" si="352"/>
        <v>0</v>
      </c>
      <c r="BA819" s="20">
        <f t="shared" si="353"/>
        <v>2.0898E-2</v>
      </c>
      <c r="BB819" s="20">
        <f t="shared" si="354"/>
        <v>2.0898E-2</v>
      </c>
      <c r="BC819" s="20">
        <f t="shared" si="355"/>
        <v>6.4500000000000001E-6</v>
      </c>
      <c r="BD819" s="941"/>
      <c r="BE819" s="941"/>
      <c r="BF819" s="941"/>
      <c r="BG819" s="941"/>
      <c r="BH819" s="20"/>
      <c r="BI819" s="941"/>
      <c r="BJ819" s="20"/>
      <c r="BK819" s="941"/>
      <c r="BL819" s="20"/>
      <c r="BM819" s="20"/>
      <c r="BN819" s="20"/>
      <c r="BO819" s="20"/>
      <c r="BP819" s="20"/>
      <c r="BQ819" s="20"/>
      <c r="BR819" s="20"/>
      <c r="BS819" s="1005"/>
      <c r="BT819" s="1005"/>
      <c r="BU819" s="1005"/>
      <c r="BV819" s="1005"/>
      <c r="BW819" s="1005"/>
      <c r="BX819" s="1005"/>
      <c r="BY819" s="1008"/>
      <c r="CA819" s="365" t="b">
        <f t="shared" si="356"/>
        <v>0</v>
      </c>
      <c r="CB819" s="365">
        <f t="shared" si="357"/>
        <v>25.8</v>
      </c>
      <c r="CC819" s="365" t="b">
        <f t="shared" si="358"/>
        <v>0</v>
      </c>
      <c r="CD819" s="365" t="b">
        <f t="shared" si="359"/>
        <v>0</v>
      </c>
      <c r="CE819" s="365" t="b">
        <f t="shared" si="360"/>
        <v>0</v>
      </c>
      <c r="CF819" s="365" t="b">
        <f t="shared" si="361"/>
        <v>0</v>
      </c>
      <c r="CG819" s="365" t="b">
        <f t="shared" si="362"/>
        <v>0</v>
      </c>
      <c r="CH819" s="365" t="b">
        <f t="shared" si="363"/>
        <v>0</v>
      </c>
      <c r="CI819" s="72" t="b">
        <f t="shared" si="364"/>
        <v>0</v>
      </c>
      <c r="CJ819" s="72">
        <f t="shared" si="365"/>
        <v>25.8</v>
      </c>
      <c r="CK819" s="72" t="b">
        <f t="shared" si="366"/>
        <v>0</v>
      </c>
      <c r="CL819" s="72">
        <f t="shared" si="367"/>
        <v>0</v>
      </c>
      <c r="CM819" s="72" t="b">
        <f t="shared" si="368"/>
        <v>0</v>
      </c>
      <c r="CN819" s="72" t="b">
        <f t="shared" si="369"/>
        <v>0</v>
      </c>
      <c r="CP819" s="13">
        <f t="shared" si="370"/>
        <v>0</v>
      </c>
      <c r="CQ819" s="13" t="b">
        <f t="shared" si="371"/>
        <v>0</v>
      </c>
      <c r="CR819" s="13" t="b">
        <f t="shared" si="372"/>
        <v>0</v>
      </c>
      <c r="CS819" s="13" t="b">
        <f t="shared" si="378"/>
        <v>0</v>
      </c>
      <c r="CT819" s="13" t="b">
        <f t="shared" si="377"/>
        <v>0</v>
      </c>
      <c r="CU819" s="13" t="b">
        <f t="shared" si="379"/>
        <v>0</v>
      </c>
      <c r="CV819" s="13" t="b">
        <f t="shared" si="373"/>
        <v>0</v>
      </c>
      <c r="CW819" s="13" t="b">
        <f t="shared" si="374"/>
        <v>0</v>
      </c>
      <c r="CX819" s="13" t="b">
        <f t="shared" si="375"/>
        <v>0</v>
      </c>
      <c r="CY819" s="13" t="b">
        <f t="shared" si="376"/>
        <v>0</v>
      </c>
    </row>
    <row r="820" spans="1:103" ht="15" thickBot="1">
      <c r="A820" s="932"/>
      <c r="B820" s="941"/>
      <c r="C820" s="941"/>
      <c r="D820" s="941"/>
      <c r="E820" s="941"/>
      <c r="F820" s="941"/>
      <c r="G820" s="941"/>
      <c r="H820" s="941"/>
      <c r="I820" s="941"/>
      <c r="J820" s="941"/>
      <c r="K820" s="941"/>
      <c r="L820" s="941"/>
      <c r="M820" s="941"/>
      <c r="N820" s="941"/>
      <c r="O820" s="175"/>
      <c r="P820" s="941"/>
      <c r="Q820" s="941"/>
      <c r="R820" s="941"/>
      <c r="S820" s="941"/>
      <c r="T820" s="941"/>
      <c r="U820" s="941"/>
      <c r="V820" s="941"/>
      <c r="W820" s="20"/>
      <c r="X820" s="20"/>
      <c r="Y820" s="20"/>
      <c r="Z820" s="20"/>
      <c r="AA820" s="20" t="s">
        <v>50</v>
      </c>
      <c r="AB820" s="22"/>
      <c r="AC820" s="22"/>
      <c r="AD820" s="20"/>
      <c r="AE820" s="941"/>
      <c r="AF820" s="334">
        <f t="shared" si="351"/>
        <v>0</v>
      </c>
      <c r="AG820" s="272">
        <f>IF(R820="kompletna",Q820*J820*0.0036*'lista, wskaźniki'!$F$13, IF(R820="częściowa",Q820*J820*0.0036*'lista, wskaźniki'!$F$14, IF(R820="brak",Q820*J820*0.0036*'lista, wskaźniki'!$F$15,)))</f>
        <v>0</v>
      </c>
      <c r="AH820" s="334">
        <f>IF(Y820="inne",K820*'lista, wskaźniki'!$E$35,IF(Y820="to samo źródło",0,IF(Y820=0,0)))</f>
        <v>0</v>
      </c>
      <c r="AI820" s="334" t="b">
        <f>IF(AA820="gaz z sieci",AC820*'lista, wskaźniki'!$D$21)</f>
        <v>0</v>
      </c>
      <c r="AJ820" s="272">
        <f>IF(AA820="węgiel",AB820*'lista, wskaźniki'!$D$20, IF('Sektor mieszkaniowy'!AA820="drewno",'Sektor mieszkaniowy'!AB820*'lista, wskaźniki'!$D$22,IF('Sektor mieszkaniowy'!AA820="pellet",AB820*'lista, wskaźniki'!$D$23,IF('Sektor mieszkaniowy'!AA820="gaz z sieci",AB820*'lista, wskaźniki'!$D$21,IF('Sektor mieszkaniowy'!AA820="olej opałowy",'Sektor mieszkaniowy'!AB820*'lista, wskaźniki'!$D$24)))))</f>
        <v>0</v>
      </c>
      <c r="AK820" s="1002"/>
      <c r="AL820" s="941"/>
      <c r="AM820" s="20">
        <f>IF(AA820="węgiel",AF820*1/3.6*'lista, wskaźniki'!$F$20,IF(AA820="drewno",AF820*1/3.6*'lista, wskaźniki'!$F$22,IF(AA820="pellet",AF820*1/3.6*'lista, wskaźniki'!$F$23,IF(AA820="gaz z sieci",AF820*1/3.6*'lista, wskaźniki'!$F$21,IF(AA820="olej opałowy",AF820*1/3.6*'lista, wskaźniki'!$F$24,0)))))</f>
        <v>0</v>
      </c>
      <c r="AN820" s="20">
        <f>IF(AA820="węgiel",AF820*'lista, wskaźniki'!$E$42,IF(AA820="drewno",AF820*'lista, wskaźniki'!$G$42,IF(AA820="pellet",AF820*'lista, wskaźniki'!$H$42,IF(AA820="gaz z sieci",AF820*'lista, wskaźniki'!$F$42,IF(AA820="olej opałowy",AF820*'lista, wskaźniki'!$I$42,0)))))</f>
        <v>0</v>
      </c>
      <c r="AO820" s="20">
        <f>IF(AA820="węgiel",AF820*'lista, wskaźniki'!$E$43,IF(AA820="drewno",AF820*'lista, wskaźniki'!$G$43,IF(AA820="pellet",AF820*'lista, wskaźniki'!$H$43,IF(AA820="gaz z sieci",AF820*'lista, wskaźniki'!$F$43,IF(AA820="olej opałowy",AF820*'lista, wskaźniki'!$I$43,0)))))</f>
        <v>0</v>
      </c>
      <c r="AP820" s="20">
        <f>IF(AA820="węgiel",AF820*'lista, wskaźniki'!$E$44,IF(AA820="drewno",AF820*'lista, wskaźniki'!$G$44,IF(AA820="pellet",AF820*'lista, wskaźniki'!$H$44,IF(AA820="gaz z sieci",AF820*'lista, wskaźniki'!$F$44,IF(AA820="olej opałowy",AF820*'lista, wskaźniki'!$I$44,0)))))</f>
        <v>0</v>
      </c>
      <c r="AQ820" s="20" t="b">
        <f>IF(Z820="gaz",AH820*1/3.6*'lista, wskaźniki'!$F$21,IF(Z820="energia elektryczna",AH820*1/3.6*'lista, wskaźniki'!$F$26))</f>
        <v>0</v>
      </c>
      <c r="AR820" s="20" t="b">
        <f>IF(Z820="gaz",AH820*'lista, wskaźniki'!$F$42,IF(Z820="energia elektryczna",AH820*0))</f>
        <v>0</v>
      </c>
      <c r="AS820" s="20" t="b">
        <f>IF(Z820="gaz",AH820*'lista, wskaźniki'!$F$43,IF(Z820="energia elektryczna",AH820*0))</f>
        <v>0</v>
      </c>
      <c r="AT820" s="20" t="b">
        <f>IF(Z820="gaz",AH820*'lista, wskaźniki'!$F$44,IF(Z820="energia elektryczna",AH820*0))</f>
        <v>0</v>
      </c>
      <c r="AU820" s="20">
        <f>AI820*1/3.6*'lista, wskaźniki'!$F$21</f>
        <v>0</v>
      </c>
      <c r="AV820" s="20">
        <f>AI820*'lista, wskaźniki'!$F$42</f>
        <v>0</v>
      </c>
      <c r="AW820" s="20">
        <f>AI820*'lista, wskaźniki'!$F$43</f>
        <v>0</v>
      </c>
      <c r="AX820" s="20">
        <f>AI820*'lista, wskaźniki'!$F$44</f>
        <v>0</v>
      </c>
      <c r="AY820" s="20">
        <f>AK820*'lista, wskaźniki'!$F$26</f>
        <v>0</v>
      </c>
      <c r="AZ820" s="20">
        <f t="shared" si="352"/>
        <v>0</v>
      </c>
      <c r="BA820" s="20">
        <f t="shared" si="353"/>
        <v>0</v>
      </c>
      <c r="BB820" s="20">
        <f t="shared" si="354"/>
        <v>0</v>
      </c>
      <c r="BC820" s="20">
        <f t="shared" si="355"/>
        <v>0</v>
      </c>
      <c r="BD820" s="941"/>
      <c r="BE820" s="941"/>
      <c r="BF820" s="941"/>
      <c r="BG820" s="941"/>
      <c r="BH820" s="20"/>
      <c r="BI820" s="941"/>
      <c r="BJ820" s="20"/>
      <c r="BK820" s="941"/>
      <c r="BL820" s="20"/>
      <c r="BM820" s="20"/>
      <c r="BN820" s="20"/>
      <c r="BO820" s="20"/>
      <c r="BP820" s="20"/>
      <c r="BQ820" s="20"/>
      <c r="BR820" s="20"/>
      <c r="BS820" s="1005"/>
      <c r="BT820" s="1005"/>
      <c r="BU820" s="1005"/>
      <c r="BV820" s="1005"/>
      <c r="BW820" s="1005"/>
      <c r="BX820" s="1005"/>
      <c r="BY820" s="1008"/>
      <c r="CA820" s="365" t="b">
        <f t="shared" si="356"/>
        <v>0</v>
      </c>
      <c r="CB820" s="365" t="b">
        <f t="shared" si="357"/>
        <v>0</v>
      </c>
      <c r="CC820" s="365">
        <f t="shared" si="358"/>
        <v>0</v>
      </c>
      <c r="CD820" s="365" t="b">
        <f t="shared" si="359"/>
        <v>0</v>
      </c>
      <c r="CE820" s="365" t="b">
        <f t="shared" si="360"/>
        <v>0</v>
      </c>
      <c r="CF820" s="365" t="b">
        <f t="shared" si="361"/>
        <v>0</v>
      </c>
      <c r="CG820" s="365" t="b">
        <f t="shared" si="362"/>
        <v>0</v>
      </c>
      <c r="CH820" s="365" t="b">
        <f t="shared" si="363"/>
        <v>0</v>
      </c>
      <c r="CI820" s="72" t="b">
        <f t="shared" si="364"/>
        <v>0</v>
      </c>
      <c r="CJ820" s="72" t="b">
        <f t="shared" si="365"/>
        <v>0</v>
      </c>
      <c r="CK820" s="72">
        <f t="shared" si="366"/>
        <v>0</v>
      </c>
      <c r="CL820" s="72">
        <f t="shared" si="367"/>
        <v>0</v>
      </c>
      <c r="CM820" s="72" t="b">
        <f t="shared" si="368"/>
        <v>0</v>
      </c>
      <c r="CN820" s="72" t="b">
        <f t="shared" si="369"/>
        <v>0</v>
      </c>
      <c r="CP820" s="13">
        <f t="shared" si="370"/>
        <v>0</v>
      </c>
      <c r="CQ820" s="13" t="b">
        <f t="shared" si="371"/>
        <v>0</v>
      </c>
      <c r="CR820" s="13" t="b">
        <f t="shared" si="372"/>
        <v>0</v>
      </c>
      <c r="CS820" s="13" t="b">
        <f t="shared" si="378"/>
        <v>0</v>
      </c>
      <c r="CT820" s="13" t="b">
        <f t="shared" si="377"/>
        <v>0</v>
      </c>
      <c r="CU820" s="13" t="b">
        <f t="shared" si="379"/>
        <v>0</v>
      </c>
      <c r="CV820" s="13" t="b">
        <f t="shared" si="373"/>
        <v>0</v>
      </c>
      <c r="CW820" s="13" t="b">
        <f t="shared" si="374"/>
        <v>0</v>
      </c>
      <c r="CX820" s="13" t="b">
        <f t="shared" si="375"/>
        <v>0</v>
      </c>
      <c r="CY820" s="13" t="b">
        <f t="shared" si="376"/>
        <v>0</v>
      </c>
    </row>
    <row r="821" spans="1:103" ht="15" thickBot="1">
      <c r="A821" s="932"/>
      <c r="B821" s="941"/>
      <c r="C821" s="941"/>
      <c r="D821" s="941"/>
      <c r="E821" s="941"/>
      <c r="F821" s="941"/>
      <c r="G821" s="941"/>
      <c r="H821" s="941"/>
      <c r="I821" s="941"/>
      <c r="J821" s="941"/>
      <c r="K821" s="941"/>
      <c r="L821" s="941"/>
      <c r="M821" s="941"/>
      <c r="N821" s="941"/>
      <c r="O821" s="175"/>
      <c r="P821" s="941"/>
      <c r="Q821" s="941"/>
      <c r="R821" s="941"/>
      <c r="S821" s="941"/>
      <c r="T821" s="941"/>
      <c r="U821" s="941"/>
      <c r="V821" s="941"/>
      <c r="W821" s="20"/>
      <c r="X821" s="20"/>
      <c r="Y821" s="20"/>
      <c r="Z821" s="20"/>
      <c r="AA821" s="20" t="s">
        <v>38</v>
      </c>
      <c r="AB821" s="22"/>
      <c r="AC821" s="22"/>
      <c r="AD821" s="20"/>
      <c r="AE821" s="941"/>
      <c r="AF821" s="334">
        <f t="shared" si="351"/>
        <v>0</v>
      </c>
      <c r="AG821" s="272">
        <f>IF(R821="kompletna",Q821*J821*0.0036*'lista, wskaźniki'!$F$13, IF(R821="częściowa",Q821*J821*0.0036*'lista, wskaźniki'!$F$14, IF(R821="brak",Q821*J821*0.0036*'lista, wskaźniki'!$F$15,)))</f>
        <v>0</v>
      </c>
      <c r="AH821" s="334">
        <f>IF(Y821="inne",K821*'lista, wskaźniki'!$E$35,IF(Y821="to samo źródło",0,IF(Y821=0,0)))</f>
        <v>0</v>
      </c>
      <c r="AI821" s="334">
        <f>IF(AA821="gaz z sieci",AC821*'lista, wskaźniki'!$D$21)</f>
        <v>0</v>
      </c>
      <c r="AJ821" s="272">
        <f>IF(AA821="węgiel",AB821*'lista, wskaźniki'!$D$20, IF('Sektor mieszkaniowy'!AA821="drewno",'Sektor mieszkaniowy'!AB821*'lista, wskaźniki'!$D$22,IF('Sektor mieszkaniowy'!AA821="pellet",AB821*'lista, wskaźniki'!$D$23,IF('Sektor mieszkaniowy'!AA821="gaz z sieci",AB821*'lista, wskaźniki'!$D$21,IF('Sektor mieszkaniowy'!AA821="olej opałowy",'Sektor mieszkaniowy'!AB821*'lista, wskaźniki'!$D$24)))))</f>
        <v>0</v>
      </c>
      <c r="AK821" s="1002"/>
      <c r="AL821" s="941"/>
      <c r="AM821" s="20">
        <f>IF(AA821="węgiel",AF821*1/3.6*'lista, wskaźniki'!$F$20,IF(AA821="drewno",AF821*1/3.6*'lista, wskaźniki'!$F$22,IF(AA821="pellet",AF821*1/3.6*'lista, wskaźniki'!$F$23,IF(AA821="gaz z sieci",AF821*1/3.6*'lista, wskaźniki'!$F$21,IF(AA821="olej opałowy",AF821*1/3.6*'lista, wskaźniki'!$F$24,0)))))</f>
        <v>0</v>
      </c>
      <c r="AN821" s="20">
        <f>IF(AA821="węgiel",AF821*'lista, wskaźniki'!$E$42,IF(AA821="drewno",AF821*'lista, wskaźniki'!$G$42,IF(AA821="pellet",AF821*'lista, wskaźniki'!$H$42,IF(AA821="gaz z sieci",AF821*'lista, wskaźniki'!$F$42,IF(AA821="olej opałowy",AF821*'lista, wskaźniki'!$I$42,0)))))</f>
        <v>0</v>
      </c>
      <c r="AO821" s="20">
        <f>IF(AA821="węgiel",AF821*'lista, wskaźniki'!$E$43,IF(AA821="drewno",AF821*'lista, wskaźniki'!$G$43,IF(AA821="pellet",AF821*'lista, wskaźniki'!$H$43,IF(AA821="gaz z sieci",AF821*'lista, wskaźniki'!$F$43,IF(AA821="olej opałowy",AF821*'lista, wskaźniki'!$I$43,0)))))</f>
        <v>0</v>
      </c>
      <c r="AP821" s="20">
        <f>IF(AA821="węgiel",AF821*'lista, wskaźniki'!$E$44,IF(AA821="drewno",AF821*'lista, wskaźniki'!$G$44,IF(AA821="pellet",AF821*'lista, wskaźniki'!$H$44,IF(AA821="gaz z sieci",AF821*'lista, wskaźniki'!$F$44,IF(AA821="olej opałowy",AF821*'lista, wskaźniki'!$I$44,0)))))</f>
        <v>0</v>
      </c>
      <c r="AQ821" s="20" t="b">
        <f>IF(Z821="gaz",AH821*1/3.6*'lista, wskaźniki'!$F$21,IF(Z821="energia elektryczna",AH821*1/3.6*'lista, wskaźniki'!$F$26))</f>
        <v>0</v>
      </c>
      <c r="AR821" s="20" t="b">
        <f>IF(Z821="gaz",AH821*'lista, wskaźniki'!$F$42,IF(Z821="energia elektryczna",AH821*0))</f>
        <v>0</v>
      </c>
      <c r="AS821" s="20" t="b">
        <f>IF(Z821="gaz",AH821*'lista, wskaźniki'!$F$43,IF(Z821="energia elektryczna",AH821*0))</f>
        <v>0</v>
      </c>
      <c r="AT821" s="20" t="b">
        <f>IF(Z821="gaz",AH821*'lista, wskaźniki'!$F$44,IF(Z821="energia elektryczna",AH821*0))</f>
        <v>0</v>
      </c>
      <c r="AU821" s="20">
        <f>AI821*1/3.6*'lista, wskaźniki'!$F$21</f>
        <v>0</v>
      </c>
      <c r="AV821" s="20">
        <f>AI821*'lista, wskaźniki'!$F$42</f>
        <v>0</v>
      </c>
      <c r="AW821" s="20">
        <f>AI821*'lista, wskaźniki'!$F$43</f>
        <v>0</v>
      </c>
      <c r="AX821" s="20">
        <f>AI821*'lista, wskaźniki'!$F$44</f>
        <v>0</v>
      </c>
      <c r="AY821" s="20">
        <f>AK821*'lista, wskaźniki'!$F$26</f>
        <v>0</v>
      </c>
      <c r="AZ821" s="20">
        <f t="shared" si="352"/>
        <v>0</v>
      </c>
      <c r="BA821" s="20">
        <f t="shared" si="353"/>
        <v>0</v>
      </c>
      <c r="BB821" s="20">
        <f t="shared" si="354"/>
        <v>0</v>
      </c>
      <c r="BC821" s="20">
        <f t="shared" si="355"/>
        <v>0</v>
      </c>
      <c r="BD821" s="941"/>
      <c r="BE821" s="941"/>
      <c r="BF821" s="941"/>
      <c r="BG821" s="941"/>
      <c r="BH821" s="20"/>
      <c r="BI821" s="941"/>
      <c r="BJ821" s="20"/>
      <c r="BK821" s="941"/>
      <c r="BL821" s="20"/>
      <c r="BM821" s="20"/>
      <c r="BN821" s="20"/>
      <c r="BO821" s="20"/>
      <c r="BP821" s="20"/>
      <c r="BQ821" s="20"/>
      <c r="BR821" s="20"/>
      <c r="BS821" s="1005"/>
      <c r="BT821" s="1005"/>
      <c r="BU821" s="1005"/>
      <c r="BV821" s="1005"/>
      <c r="BW821" s="1005"/>
      <c r="BX821" s="1005"/>
      <c r="BY821" s="1008"/>
      <c r="CA821" s="365" t="b">
        <f t="shared" si="356"/>
        <v>0</v>
      </c>
      <c r="CB821" s="365" t="b">
        <f t="shared" si="357"/>
        <v>0</v>
      </c>
      <c r="CC821" s="365" t="b">
        <f t="shared" si="358"/>
        <v>0</v>
      </c>
      <c r="CD821" s="365">
        <f t="shared" si="359"/>
        <v>0</v>
      </c>
      <c r="CE821" s="365" t="b">
        <f t="shared" si="360"/>
        <v>0</v>
      </c>
      <c r="CF821" s="365" t="b">
        <f t="shared" si="361"/>
        <v>0</v>
      </c>
      <c r="CG821" s="365" t="b">
        <f t="shared" si="362"/>
        <v>0</v>
      </c>
      <c r="CH821" s="365">
        <f t="shared" si="363"/>
        <v>0</v>
      </c>
      <c r="CI821" s="72" t="b">
        <f t="shared" si="364"/>
        <v>0</v>
      </c>
      <c r="CJ821" s="72" t="b">
        <f t="shared" si="365"/>
        <v>0</v>
      </c>
      <c r="CK821" s="72" t="b">
        <f t="shared" si="366"/>
        <v>0</v>
      </c>
      <c r="CL821" s="72">
        <f t="shared" si="367"/>
        <v>0</v>
      </c>
      <c r="CM821" s="72" t="b">
        <f t="shared" si="368"/>
        <v>0</v>
      </c>
      <c r="CN821" s="72" t="b">
        <f t="shared" si="369"/>
        <v>0</v>
      </c>
      <c r="CP821" s="13">
        <f t="shared" si="370"/>
        <v>0</v>
      </c>
      <c r="CQ821" s="13" t="b">
        <f t="shared" si="371"/>
        <v>0</v>
      </c>
      <c r="CR821" s="13" t="b">
        <f t="shared" si="372"/>
        <v>0</v>
      </c>
      <c r="CS821" s="13" t="b">
        <f t="shared" si="378"/>
        <v>0</v>
      </c>
      <c r="CT821" s="13" t="b">
        <f t="shared" si="377"/>
        <v>0</v>
      </c>
      <c r="CU821" s="13" t="b">
        <f t="shared" si="379"/>
        <v>0</v>
      </c>
      <c r="CV821" s="13" t="b">
        <f t="shared" si="373"/>
        <v>0</v>
      </c>
      <c r="CW821" s="13" t="b">
        <f t="shared" si="374"/>
        <v>0</v>
      </c>
      <c r="CX821" s="13" t="b">
        <f t="shared" si="375"/>
        <v>0</v>
      </c>
      <c r="CY821" s="13" t="b">
        <f t="shared" si="376"/>
        <v>0</v>
      </c>
    </row>
    <row r="822" spans="1:103" ht="15" thickBot="1">
      <c r="A822" s="933"/>
      <c r="B822" s="942"/>
      <c r="C822" s="942"/>
      <c r="D822" s="942"/>
      <c r="E822" s="942"/>
      <c r="F822" s="942"/>
      <c r="G822" s="942"/>
      <c r="H822" s="942"/>
      <c r="I822" s="942"/>
      <c r="J822" s="942"/>
      <c r="K822" s="942"/>
      <c r="L822" s="942"/>
      <c r="M822" s="942"/>
      <c r="N822" s="942"/>
      <c r="O822" s="176"/>
      <c r="P822" s="942"/>
      <c r="Q822" s="942"/>
      <c r="R822" s="942"/>
      <c r="S822" s="942"/>
      <c r="T822" s="942"/>
      <c r="U822" s="942"/>
      <c r="V822" s="942"/>
      <c r="W822" s="21"/>
      <c r="X822" s="21"/>
      <c r="Y822" s="21"/>
      <c r="Z822" s="21"/>
      <c r="AA822" s="21" t="s">
        <v>37</v>
      </c>
      <c r="AB822" s="55"/>
      <c r="AC822" s="55"/>
      <c r="AD822" s="21"/>
      <c r="AE822" s="942"/>
      <c r="AF822" s="334">
        <f t="shared" ref="AF822:AF885" si="380">IF(AG822&gt;0,(AJ822+AG822)/2,AJ822)</f>
        <v>0</v>
      </c>
      <c r="AG822" s="272">
        <f>IF(R822="kompletna",Q822*J822*0.0036*'lista, wskaźniki'!$F$13, IF(R822="częściowa",Q822*J822*0.0036*'lista, wskaźniki'!$F$14, IF(R822="brak",Q822*J822*0.0036*'lista, wskaźniki'!$F$15,)))</f>
        <v>0</v>
      </c>
      <c r="AH822" s="334">
        <f>IF(Y822="inne",K822*'lista, wskaźniki'!$E$35,IF(Y822="to samo źródło",0,IF(Y822=0,0)))</f>
        <v>0</v>
      </c>
      <c r="AI822" s="334" t="b">
        <f>IF(AA822="gaz z sieci",AC822*'lista, wskaźniki'!$D$21)</f>
        <v>0</v>
      </c>
      <c r="AJ822" s="272">
        <f>IF(AA822="węgiel",AB822*'lista, wskaźniki'!$D$20, IF('Sektor mieszkaniowy'!AA822="drewno",'Sektor mieszkaniowy'!AB822*'lista, wskaźniki'!$D$22,IF('Sektor mieszkaniowy'!AA822="pellet",AB822*'lista, wskaźniki'!$D$23,IF('Sektor mieszkaniowy'!AA822="gaz z sieci",AB822*'lista, wskaźniki'!$D$21,IF('Sektor mieszkaniowy'!AA822="olej opałowy",'Sektor mieszkaniowy'!AB822*'lista, wskaźniki'!$D$24)))))</f>
        <v>0</v>
      </c>
      <c r="AK822" s="1003"/>
      <c r="AL822" s="942"/>
      <c r="AM822" s="20">
        <f>IF(AA822="węgiel",AF822*1/3.6*'lista, wskaźniki'!$F$20,IF(AA822="drewno",AF822*1/3.6*'lista, wskaźniki'!$F$22,IF(AA822="pellet",AF822*1/3.6*'lista, wskaźniki'!$F$23,IF(AA822="gaz z sieci",AF822*1/3.6*'lista, wskaźniki'!$F$21,IF(AA822="olej opałowy",AF822*1/3.6*'lista, wskaźniki'!$F$24,0)))))</f>
        <v>0</v>
      </c>
      <c r="AN822" s="20">
        <f>IF(AA822="węgiel",AF822*'lista, wskaźniki'!$E$42,IF(AA822="drewno",AF822*'lista, wskaźniki'!$G$42,IF(AA822="pellet",AF822*'lista, wskaźniki'!$H$42,IF(AA822="gaz z sieci",AF822*'lista, wskaźniki'!$F$42,IF(AA822="olej opałowy",AF822*'lista, wskaźniki'!$I$42,0)))))</f>
        <v>0</v>
      </c>
      <c r="AO822" s="20">
        <f>IF(AA822="węgiel",AF822*'lista, wskaźniki'!$E$43,IF(AA822="drewno",AF822*'lista, wskaźniki'!$G$43,IF(AA822="pellet",AF822*'lista, wskaźniki'!$H$43,IF(AA822="gaz z sieci",AF822*'lista, wskaźniki'!$F$43,IF(AA822="olej opałowy",AF822*'lista, wskaźniki'!$I$43,0)))))</f>
        <v>0</v>
      </c>
      <c r="AP822" s="20">
        <f>IF(AA822="węgiel",AF822*'lista, wskaźniki'!$E$44,IF(AA822="drewno",AF822*'lista, wskaźniki'!$G$44,IF(AA822="pellet",AF822*'lista, wskaźniki'!$H$44,IF(AA822="gaz z sieci",AF822*'lista, wskaźniki'!$F$44,IF(AA822="olej opałowy",AF822*'lista, wskaźniki'!$I$44,0)))))</f>
        <v>0</v>
      </c>
      <c r="AQ822" s="20" t="b">
        <f>IF(Z822="gaz",AH822*1/3.6*'lista, wskaźniki'!$F$21,IF(Z822="energia elektryczna",AH822*1/3.6*'lista, wskaźniki'!$F$26))</f>
        <v>0</v>
      </c>
      <c r="AR822" s="20" t="b">
        <f>IF(Z822="gaz",AH822*'lista, wskaźniki'!$F$42,IF(Z822="energia elektryczna",AH822*0))</f>
        <v>0</v>
      </c>
      <c r="AS822" s="20" t="b">
        <f>IF(Z822="gaz",AH822*'lista, wskaźniki'!$F$43,IF(Z822="energia elektryczna",AH822*0))</f>
        <v>0</v>
      </c>
      <c r="AT822" s="20" t="b">
        <f>IF(Z822="gaz",AH822*'lista, wskaźniki'!$F$44,IF(Z822="energia elektryczna",AH822*0))</f>
        <v>0</v>
      </c>
      <c r="AU822" s="20">
        <f>AI822*1/3.6*'lista, wskaźniki'!$F$21</f>
        <v>0</v>
      </c>
      <c r="AV822" s="20">
        <f>AI822*'lista, wskaźniki'!$F$42</f>
        <v>0</v>
      </c>
      <c r="AW822" s="20">
        <f>AI822*'lista, wskaźniki'!$F$43</f>
        <v>0</v>
      </c>
      <c r="AX822" s="20">
        <f>AI822*'lista, wskaźniki'!$F$44</f>
        <v>0</v>
      </c>
      <c r="AY822" s="20">
        <f>AK822*'lista, wskaźniki'!$F$26</f>
        <v>0</v>
      </c>
      <c r="AZ822" s="20">
        <f t="shared" si="352"/>
        <v>0</v>
      </c>
      <c r="BA822" s="20">
        <f t="shared" si="353"/>
        <v>0</v>
      </c>
      <c r="BB822" s="20">
        <f t="shared" si="354"/>
        <v>0</v>
      </c>
      <c r="BC822" s="20">
        <f t="shared" si="355"/>
        <v>0</v>
      </c>
      <c r="BD822" s="942"/>
      <c r="BE822" s="942"/>
      <c r="BF822" s="942"/>
      <c r="BG822" s="942"/>
      <c r="BH822" s="21"/>
      <c r="BI822" s="942"/>
      <c r="BJ822" s="21"/>
      <c r="BK822" s="942"/>
      <c r="BL822" s="21"/>
      <c r="BM822" s="21"/>
      <c r="BN822" s="21"/>
      <c r="BO822" s="21"/>
      <c r="BP822" s="21"/>
      <c r="BQ822" s="21"/>
      <c r="BR822" s="21"/>
      <c r="BS822" s="1006"/>
      <c r="BT822" s="1006"/>
      <c r="BU822" s="1006"/>
      <c r="BV822" s="1006"/>
      <c r="BW822" s="1006"/>
      <c r="BX822" s="1006"/>
      <c r="BY822" s="1009"/>
      <c r="CA822" s="365" t="b">
        <f t="shared" si="356"/>
        <v>0</v>
      </c>
      <c r="CB822" s="365" t="b">
        <f t="shared" si="357"/>
        <v>0</v>
      </c>
      <c r="CC822" s="365" t="b">
        <f t="shared" si="358"/>
        <v>0</v>
      </c>
      <c r="CD822" s="365" t="b">
        <f t="shared" si="359"/>
        <v>0</v>
      </c>
      <c r="CE822" s="365">
        <f t="shared" si="360"/>
        <v>0</v>
      </c>
      <c r="CF822" s="365" t="b">
        <f t="shared" si="361"/>
        <v>0</v>
      </c>
      <c r="CG822" s="365" t="b">
        <f t="shared" si="362"/>
        <v>0</v>
      </c>
      <c r="CH822" s="365" t="b">
        <f t="shared" si="363"/>
        <v>0</v>
      </c>
      <c r="CI822" s="72" t="b">
        <f t="shared" si="364"/>
        <v>0</v>
      </c>
      <c r="CJ822" s="72" t="b">
        <f t="shared" si="365"/>
        <v>0</v>
      </c>
      <c r="CK822" s="72" t="b">
        <f t="shared" si="366"/>
        <v>0</v>
      </c>
      <c r="CL822" s="72">
        <f t="shared" si="367"/>
        <v>0</v>
      </c>
      <c r="CM822" s="72">
        <f t="shared" si="368"/>
        <v>0</v>
      </c>
      <c r="CN822" s="72" t="b">
        <f t="shared" si="369"/>
        <v>0</v>
      </c>
      <c r="CP822" s="13">
        <f t="shared" si="370"/>
        <v>0</v>
      </c>
      <c r="CQ822" s="13" t="b">
        <f t="shared" si="371"/>
        <v>0</v>
      </c>
      <c r="CR822" s="13" t="b">
        <f t="shared" si="372"/>
        <v>0</v>
      </c>
      <c r="CS822" s="13" t="b">
        <f t="shared" si="378"/>
        <v>0</v>
      </c>
      <c r="CT822" s="13" t="b">
        <f t="shared" si="377"/>
        <v>0</v>
      </c>
      <c r="CU822" s="13" t="b">
        <f t="shared" si="379"/>
        <v>0</v>
      </c>
      <c r="CV822" s="13" t="b">
        <f t="shared" si="373"/>
        <v>0</v>
      </c>
      <c r="CW822" s="13" t="b">
        <f t="shared" si="374"/>
        <v>0</v>
      </c>
      <c r="CX822" s="13" t="b">
        <f t="shared" si="375"/>
        <v>0</v>
      </c>
      <c r="CY822" s="13" t="b">
        <f t="shared" si="376"/>
        <v>0</v>
      </c>
    </row>
    <row r="823" spans="1:103" ht="15" thickBot="1">
      <c r="A823" s="931">
        <v>165</v>
      </c>
      <c r="B823" s="940" t="s">
        <v>239</v>
      </c>
      <c r="C823" s="940"/>
      <c r="D823" s="940" t="s">
        <v>1</v>
      </c>
      <c r="E823" s="940" t="s">
        <v>5</v>
      </c>
      <c r="F823" s="940"/>
      <c r="G823" s="940"/>
      <c r="H823" s="940"/>
      <c r="I823" s="940" t="s">
        <v>10</v>
      </c>
      <c r="J823" s="940"/>
      <c r="K823" s="940"/>
      <c r="L823" s="940" t="s">
        <v>16</v>
      </c>
      <c r="M823" s="940"/>
      <c r="N823" s="940" t="s">
        <v>16</v>
      </c>
      <c r="O823" s="174"/>
      <c r="P823" s="940" t="s">
        <v>17</v>
      </c>
      <c r="Q823" s="940">
        <f>IF(I823="&lt;1966",'lista, wskaźniki'!$G$4,IF(I823="1967-1985",'lista, wskaźniki'!$G$5,IF(I823="1986-1992",'lista, wskaźniki'!$G$6,IF(I823="1993-1996",'lista, wskaźniki'!$G$7,IF(I823="&gt;1997",'lista, wskaźniki'!$G$8,IF(I823=0,'lista, wskaźniki'!$G$4))))))</f>
        <v>290</v>
      </c>
      <c r="R823" s="940" t="s">
        <v>23</v>
      </c>
      <c r="S823" s="940" t="s">
        <v>27</v>
      </c>
      <c r="T823" s="940"/>
      <c r="U823" s="940"/>
      <c r="V823" s="940"/>
      <c r="W823" s="19" t="s">
        <v>35</v>
      </c>
      <c r="X823" s="19" t="s">
        <v>39</v>
      </c>
      <c r="Y823" s="20" t="s">
        <v>24</v>
      </c>
      <c r="Z823" s="20" t="s">
        <v>40</v>
      </c>
      <c r="AA823" s="19" t="s">
        <v>35</v>
      </c>
      <c r="AB823" s="54">
        <f>ROUND(AD823/'lista, wskaźniki'!$A$130,1)</f>
        <v>3</v>
      </c>
      <c r="AC823" s="54"/>
      <c r="AD823" s="19">
        <v>2400</v>
      </c>
      <c r="AE823" s="940">
        <v>6</v>
      </c>
      <c r="AF823" s="334">
        <f t="shared" si="380"/>
        <v>67.89</v>
      </c>
      <c r="AG823" s="272">
        <f>IF(R823="kompletna",Q823*J823*0.0036*'lista, wskaźniki'!$F$13, IF(R823="częściowa",Q823*J823*0.0036*'lista, wskaźniki'!$F$14, IF(R823="brak",Q823*J823*0.0036*'lista, wskaźniki'!$F$15,)))</f>
        <v>0</v>
      </c>
      <c r="AH823" s="334">
        <f>IF(Y823="inne",K823*'lista, wskaźniki'!$E$35,IF(Y823="to samo źródło",0,IF(Y823=0,0)))</f>
        <v>0</v>
      </c>
      <c r="AI823" s="334" t="b">
        <f>IF(AA823="gaz z sieci",AC823*'lista, wskaźniki'!$D$21)</f>
        <v>0</v>
      </c>
      <c r="AJ823" s="272">
        <f>IF(AA823="węgiel",AB823*'lista, wskaźniki'!$D$20, IF('Sektor mieszkaniowy'!AA823="drewno",'Sektor mieszkaniowy'!AB823*'lista, wskaźniki'!$D$22,IF('Sektor mieszkaniowy'!AA823="pellet",AB823*'lista, wskaźniki'!$D$23,IF('Sektor mieszkaniowy'!AA823="gaz z sieci",AB823*'lista, wskaźniki'!$D$21,IF('Sektor mieszkaniowy'!AA823="olej opałowy",'Sektor mieszkaniowy'!AB823*'lista, wskaźniki'!$D$24)))))</f>
        <v>67.89</v>
      </c>
      <c r="AK823" s="1001"/>
      <c r="AL823" s="940">
        <v>800</v>
      </c>
      <c r="AM823" s="20">
        <f>IF(AA823="węgiel",AF823*1/3.6*'lista, wskaźniki'!$F$20,IF(AA823="drewno",AF823*1/3.6*'lista, wskaźniki'!$F$22,IF(AA823="pellet",AF823*1/3.6*'lista, wskaźniki'!$F$23,IF(AA823="gaz z sieci",AF823*1/3.6*'lista, wskaźniki'!$F$21,IF(AA823="olej opałowy",AF823*1/3.6*'lista, wskaźniki'!$F$24,0)))))</f>
        <v>6.4312197000000006</v>
      </c>
      <c r="AN823" s="20">
        <f>IF(AA823="węgiel",AF823*'lista, wskaźniki'!$E$42,IF(AA823="drewno",AF823*'lista, wskaźniki'!$G$42,IF(AA823="pellet",AF823*'lista, wskaźniki'!$H$42,IF(AA823="gaz z sieci",AF823*'lista, wskaźniki'!$F$42,IF(AA823="olej opałowy",AF823*'lista, wskaźniki'!$I$42,0)))))</f>
        <v>2.57982E-2</v>
      </c>
      <c r="AO823" s="20">
        <f>IF(AA823="węgiel",AF823*'lista, wskaźniki'!$E$43,IF(AA823="drewno",AF823*'lista, wskaźniki'!$G$43,IF(AA823="pellet",AF823*'lista, wskaźniki'!$H$43,IF(AA823="gaz z sieci",AF823*'lista, wskaźniki'!$F$43,IF(AA823="olej opałowy",AF823*'lista, wskaźniki'!$I$43,0)))))</f>
        <v>2.4440400000000001E-2</v>
      </c>
      <c r="AP823" s="20">
        <f>IF(AA823="węgiel",AF823*'lista, wskaźniki'!$E$44,IF(AA823="drewno",AF823*'lista, wskaźniki'!$G$44,IF(AA823="pellet",AF823*'lista, wskaźniki'!$H$44,IF(AA823="gaz z sieci",AF823*'lista, wskaźniki'!$F$44,IF(AA823="olej opałowy",AF823*'lista, wskaźniki'!$I$44,0)))))</f>
        <v>1.83303E-5</v>
      </c>
      <c r="AQ823" s="360">
        <f>IF(Z823="gaz",AH823*1/3.6*'lista, wskaźniki'!$F$21,IF(Z823="energia elektryczna",AH823*1/3.6*'lista, wskaźniki'!$F$26))</f>
        <v>0</v>
      </c>
      <c r="AR823" s="20">
        <f>IF(Z823="gaz",AH823*'lista, wskaźniki'!$F$42,IF(Z823="energia elektryczna",AH823*0))</f>
        <v>0</v>
      </c>
      <c r="AS823" s="20">
        <f>IF(Z823="gaz",AH823*'lista, wskaźniki'!$F$43,IF(Z823="energia elektryczna",AH823*0))</f>
        <v>0</v>
      </c>
      <c r="AT823" s="20">
        <f>IF(Z823="gaz",AH823*'lista, wskaźniki'!$F$44,IF(Z823="energia elektryczna",AH823*0))</f>
        <v>0</v>
      </c>
      <c r="AU823" s="20">
        <f>AI823*1/3.6*'lista, wskaźniki'!$F$21</f>
        <v>0</v>
      </c>
      <c r="AV823" s="20">
        <f>AI823*'lista, wskaźniki'!$F$42</f>
        <v>0</v>
      </c>
      <c r="AW823" s="20">
        <f>AI823*'lista, wskaźniki'!$F$43</f>
        <v>0</v>
      </c>
      <c r="AX823" s="20">
        <f>AI823*'lista, wskaźniki'!$F$44</f>
        <v>0</v>
      </c>
      <c r="AY823" s="20">
        <f>AK823*'lista, wskaźniki'!$F$26</f>
        <v>0</v>
      </c>
      <c r="AZ823" s="20">
        <f t="shared" si="352"/>
        <v>6.4312197000000006</v>
      </c>
      <c r="BA823" s="20">
        <f t="shared" si="353"/>
        <v>2.57982E-2</v>
      </c>
      <c r="BB823" s="20">
        <f t="shared" si="354"/>
        <v>2.4440400000000001E-2</v>
      </c>
      <c r="BC823" s="20">
        <f t="shared" si="355"/>
        <v>1.83303E-5</v>
      </c>
      <c r="BD823" s="940" t="s">
        <v>17</v>
      </c>
      <c r="BE823" s="940" t="s">
        <v>17</v>
      </c>
      <c r="BF823" s="940" t="s">
        <v>17</v>
      </c>
      <c r="BG823" s="940" t="s">
        <v>17</v>
      </c>
      <c r="BH823" s="19"/>
      <c r="BI823" s="940"/>
      <c r="BJ823" s="19"/>
      <c r="BK823" s="940" t="s">
        <v>17</v>
      </c>
      <c r="BL823" s="19"/>
      <c r="BM823" s="19"/>
      <c r="BN823" s="19"/>
      <c r="BO823" s="19"/>
      <c r="BP823" s="19" t="s">
        <v>52</v>
      </c>
      <c r="BQ823" s="19" t="s">
        <v>120</v>
      </c>
      <c r="BR823" s="19">
        <v>1</v>
      </c>
      <c r="BS823" s="1004"/>
      <c r="BT823" s="1004"/>
      <c r="BU823" s="1004">
        <v>220</v>
      </c>
      <c r="BV823" s="1004"/>
      <c r="BW823" s="1004"/>
      <c r="BX823" s="1004">
        <v>1000</v>
      </c>
      <c r="BY823" s="1007"/>
      <c r="CA823" s="365">
        <f t="shared" si="356"/>
        <v>67.89</v>
      </c>
      <c r="CB823" s="365" t="b">
        <f t="shared" si="357"/>
        <v>0</v>
      </c>
      <c r="CC823" s="365" t="b">
        <f t="shared" si="358"/>
        <v>0</v>
      </c>
      <c r="CD823" s="365" t="b">
        <f t="shared" si="359"/>
        <v>0</v>
      </c>
      <c r="CE823" s="365" t="b">
        <f t="shared" si="360"/>
        <v>0</v>
      </c>
      <c r="CF823" s="365" t="b">
        <f t="shared" si="361"/>
        <v>0</v>
      </c>
      <c r="CG823" s="365">
        <f t="shared" si="362"/>
        <v>0</v>
      </c>
      <c r="CH823" s="365" t="b">
        <f t="shared" si="363"/>
        <v>0</v>
      </c>
      <c r="CI823" s="72">
        <f t="shared" si="364"/>
        <v>67.89</v>
      </c>
      <c r="CJ823" s="72" t="b">
        <f t="shared" si="365"/>
        <v>0</v>
      </c>
      <c r="CK823" s="72" t="b">
        <f t="shared" si="366"/>
        <v>0</v>
      </c>
      <c r="CL823" s="72">
        <f t="shared" si="367"/>
        <v>0</v>
      </c>
      <c r="CM823" s="72" t="b">
        <f t="shared" si="368"/>
        <v>0</v>
      </c>
      <c r="CN823" s="72">
        <f t="shared" si="369"/>
        <v>0</v>
      </c>
      <c r="CP823" s="13">
        <f t="shared" si="370"/>
        <v>0</v>
      </c>
      <c r="CQ823" s="13">
        <f t="shared" si="371"/>
        <v>0</v>
      </c>
      <c r="CR823" s="13" t="b">
        <f t="shared" si="372"/>
        <v>0</v>
      </c>
      <c r="CS823" s="13">
        <f t="shared" si="378"/>
        <v>0</v>
      </c>
      <c r="CT823" s="13" t="b">
        <f t="shared" si="377"/>
        <v>0</v>
      </c>
      <c r="CU823" s="13">
        <f t="shared" si="379"/>
        <v>0</v>
      </c>
      <c r="CV823" s="13" t="b">
        <f t="shared" si="373"/>
        <v>0</v>
      </c>
      <c r="CW823" s="13">
        <f t="shared" si="374"/>
        <v>0</v>
      </c>
      <c r="CX823" s="13" t="b">
        <f t="shared" si="375"/>
        <v>0</v>
      </c>
      <c r="CY823" s="13">
        <f t="shared" si="376"/>
        <v>0</v>
      </c>
    </row>
    <row r="824" spans="1:103" ht="15" thickBot="1">
      <c r="A824" s="932"/>
      <c r="B824" s="941"/>
      <c r="C824" s="941"/>
      <c r="D824" s="941"/>
      <c r="E824" s="941"/>
      <c r="F824" s="941"/>
      <c r="G824" s="941"/>
      <c r="H824" s="941"/>
      <c r="I824" s="941"/>
      <c r="J824" s="941"/>
      <c r="K824" s="941"/>
      <c r="L824" s="941"/>
      <c r="M824" s="941"/>
      <c r="N824" s="941"/>
      <c r="O824" s="175"/>
      <c r="P824" s="941"/>
      <c r="Q824" s="941"/>
      <c r="R824" s="941"/>
      <c r="S824" s="941"/>
      <c r="T824" s="941"/>
      <c r="U824" s="941"/>
      <c r="V824" s="941"/>
      <c r="W824" s="20" t="s">
        <v>36</v>
      </c>
      <c r="X824" s="20"/>
      <c r="Y824" s="20"/>
      <c r="Z824" s="20"/>
      <c r="AA824" s="20" t="s">
        <v>36</v>
      </c>
      <c r="AB824" s="22">
        <f>ROUND(AD824/'lista, wskaźniki'!$A$133,0)</f>
        <v>1</v>
      </c>
      <c r="AC824" s="22"/>
      <c r="AD824" s="20">
        <v>400</v>
      </c>
      <c r="AE824" s="941"/>
      <c r="AF824" s="334">
        <f t="shared" si="380"/>
        <v>15.6</v>
      </c>
      <c r="AG824" s="272">
        <f>IF(R824="kompletna",Q824*J824*0.0036*'lista, wskaźniki'!$F$13, IF(R824="częściowa",Q824*J824*0.0036*'lista, wskaźniki'!$F$14, IF(R824="brak",Q824*J824*0.0036*'lista, wskaźniki'!$F$15,)))</f>
        <v>0</v>
      </c>
      <c r="AH824" s="334">
        <f>IF(Y824="inne",K824*'lista, wskaźniki'!$E$35,IF(Y824="to samo źródło",0,IF(Y824=0,0)))</f>
        <v>0</v>
      </c>
      <c r="AI824" s="334" t="b">
        <f>IF(AA824="gaz z sieci",AC824*'lista, wskaźniki'!$D$21)</f>
        <v>0</v>
      </c>
      <c r="AJ824" s="272">
        <f>IF(AA824="węgiel",AB824*'lista, wskaźniki'!$D$20, IF('Sektor mieszkaniowy'!AA824="drewno",'Sektor mieszkaniowy'!AB824*'lista, wskaźniki'!$D$22,IF('Sektor mieszkaniowy'!AA824="pellet",AB824*'lista, wskaźniki'!$D$23,IF('Sektor mieszkaniowy'!AA824="gaz z sieci",AB824*'lista, wskaźniki'!$D$21,IF('Sektor mieszkaniowy'!AA824="olej opałowy",'Sektor mieszkaniowy'!AB824*'lista, wskaźniki'!$D$24)))))</f>
        <v>15.6</v>
      </c>
      <c r="AK824" s="1002"/>
      <c r="AL824" s="941"/>
      <c r="AM824" s="20">
        <f>IF(AA824="węgiel",AF824*1/3.6*'lista, wskaźniki'!$F$20,IF(AA824="drewno",AF824*1/3.6*'lista, wskaźniki'!$F$22,IF(AA824="pellet",AF824*1/3.6*'lista, wskaźniki'!$F$23,IF(AA824="gaz z sieci",AF824*1/3.6*'lista, wskaźniki'!$F$21,IF(AA824="olej opałowy",AF824*1/3.6*'lista, wskaźniki'!$F$24,0)))))</f>
        <v>0</v>
      </c>
      <c r="AN824" s="20">
        <f>IF(AA824="węgiel",AF824*'lista, wskaźniki'!$E$42,IF(AA824="drewno",AF824*'lista, wskaźniki'!$G$42,IF(AA824="pellet",AF824*'lista, wskaźniki'!$H$42,IF(AA824="gaz z sieci",AF824*'lista, wskaźniki'!$F$42,IF(AA824="olej opałowy",AF824*'lista, wskaźniki'!$I$42,0)))))</f>
        <v>1.2636E-2</v>
      </c>
      <c r="AO824" s="20">
        <f>IF(AA824="węgiel",AF824*'lista, wskaźniki'!$E$43,IF(AA824="drewno",AF824*'lista, wskaźniki'!$G$43,IF(AA824="pellet",AF824*'lista, wskaźniki'!$H$43,IF(AA824="gaz z sieci",AF824*'lista, wskaźniki'!$F$43,IF(AA824="olej opałowy",AF824*'lista, wskaźniki'!$I$43,0)))))</f>
        <v>1.2636E-2</v>
      </c>
      <c r="AP824" s="20">
        <f>IF(AA824="węgiel",AF824*'lista, wskaźniki'!$E$44,IF(AA824="drewno",AF824*'lista, wskaźniki'!$G$44,IF(AA824="pellet",AF824*'lista, wskaźniki'!$H$44,IF(AA824="gaz z sieci",AF824*'lista, wskaźniki'!$F$44,IF(AA824="olej opałowy",AF824*'lista, wskaźniki'!$I$44,0)))))</f>
        <v>3.8999999999999999E-6</v>
      </c>
      <c r="AQ824" s="20" t="b">
        <f>IF(Z824="gaz",AH824*1/3.6*'lista, wskaźniki'!$F$21,IF(Z824="energia elektryczna",AH824*1/3.6*'lista, wskaźniki'!$F$26))</f>
        <v>0</v>
      </c>
      <c r="AR824" s="20" t="b">
        <f>IF(Z824="gaz",AH824*'lista, wskaźniki'!$F$42,IF(Z824="energia elektryczna",AH824*0))</f>
        <v>0</v>
      </c>
      <c r="AS824" s="20" t="b">
        <f>IF(Z824="gaz",AH824*'lista, wskaźniki'!$F$43,IF(Z824="energia elektryczna",AH824*0))</f>
        <v>0</v>
      </c>
      <c r="AT824" s="20" t="b">
        <f>IF(Z824="gaz",AH824*'lista, wskaźniki'!$F$44,IF(Z824="energia elektryczna",AH824*0))</f>
        <v>0</v>
      </c>
      <c r="AU824" s="20">
        <f>AI824*1/3.6*'lista, wskaźniki'!$F$21</f>
        <v>0</v>
      </c>
      <c r="AV824" s="20">
        <f>AI824*'lista, wskaźniki'!$F$42</f>
        <v>0</v>
      </c>
      <c r="AW824" s="20">
        <f>AI824*'lista, wskaźniki'!$F$43</f>
        <v>0</v>
      </c>
      <c r="AX824" s="20">
        <f>AI824*'lista, wskaźniki'!$F$44</f>
        <v>0</v>
      </c>
      <c r="AY824" s="20">
        <f>AK824*'lista, wskaźniki'!$F$26</f>
        <v>0</v>
      </c>
      <c r="AZ824" s="20">
        <f t="shared" si="352"/>
        <v>0</v>
      </c>
      <c r="BA824" s="20">
        <f t="shared" si="353"/>
        <v>1.2636E-2</v>
      </c>
      <c r="BB824" s="20">
        <f t="shared" si="354"/>
        <v>1.2636E-2</v>
      </c>
      <c r="BC824" s="20">
        <f t="shared" si="355"/>
        <v>3.8999999999999999E-6</v>
      </c>
      <c r="BD824" s="941"/>
      <c r="BE824" s="941"/>
      <c r="BF824" s="941"/>
      <c r="BG824" s="941"/>
      <c r="BH824" s="20"/>
      <c r="BI824" s="941"/>
      <c r="BJ824" s="20"/>
      <c r="BK824" s="941"/>
      <c r="BL824" s="20"/>
      <c r="BM824" s="20"/>
      <c r="BN824" s="20"/>
      <c r="BO824" s="20"/>
      <c r="BP824" s="20"/>
      <c r="BQ824" s="20"/>
      <c r="BR824" s="20"/>
      <c r="BS824" s="1005"/>
      <c r="BT824" s="1005"/>
      <c r="BU824" s="1005"/>
      <c r="BV824" s="1005"/>
      <c r="BW824" s="1005"/>
      <c r="BX824" s="1005"/>
      <c r="BY824" s="1008"/>
      <c r="CA824" s="365" t="b">
        <f t="shared" si="356"/>
        <v>0</v>
      </c>
      <c r="CB824" s="365">
        <f t="shared" si="357"/>
        <v>15.6</v>
      </c>
      <c r="CC824" s="365" t="b">
        <f t="shared" si="358"/>
        <v>0</v>
      </c>
      <c r="CD824" s="365" t="b">
        <f t="shared" si="359"/>
        <v>0</v>
      </c>
      <c r="CE824" s="365" t="b">
        <f t="shared" si="360"/>
        <v>0</v>
      </c>
      <c r="CF824" s="365" t="b">
        <f t="shared" si="361"/>
        <v>0</v>
      </c>
      <c r="CG824" s="365" t="b">
        <f t="shared" si="362"/>
        <v>0</v>
      </c>
      <c r="CH824" s="365" t="b">
        <f t="shared" si="363"/>
        <v>0</v>
      </c>
      <c r="CI824" s="72" t="b">
        <f t="shared" si="364"/>
        <v>0</v>
      </c>
      <c r="CJ824" s="72">
        <f t="shared" si="365"/>
        <v>15.6</v>
      </c>
      <c r="CK824" s="72" t="b">
        <f t="shared" si="366"/>
        <v>0</v>
      </c>
      <c r="CL824" s="72">
        <f t="shared" si="367"/>
        <v>0</v>
      </c>
      <c r="CM824" s="72" t="b">
        <f t="shared" si="368"/>
        <v>0</v>
      </c>
      <c r="CN824" s="72" t="b">
        <f t="shared" si="369"/>
        <v>0</v>
      </c>
      <c r="CP824" s="13">
        <f t="shared" si="370"/>
        <v>0</v>
      </c>
      <c r="CQ824" s="13" t="b">
        <f t="shared" si="371"/>
        <v>0</v>
      </c>
      <c r="CR824" s="13" t="b">
        <f t="shared" si="372"/>
        <v>0</v>
      </c>
      <c r="CS824" s="13" t="b">
        <f t="shared" si="378"/>
        <v>0</v>
      </c>
      <c r="CT824" s="13" t="b">
        <f t="shared" si="377"/>
        <v>0</v>
      </c>
      <c r="CU824" s="13" t="b">
        <f t="shared" si="379"/>
        <v>0</v>
      </c>
      <c r="CV824" s="13" t="b">
        <f t="shared" si="373"/>
        <v>0</v>
      </c>
      <c r="CW824" s="13" t="b">
        <f t="shared" si="374"/>
        <v>0</v>
      </c>
      <c r="CX824" s="13" t="b">
        <f t="shared" si="375"/>
        <v>0</v>
      </c>
      <c r="CY824" s="13" t="b">
        <f t="shared" si="376"/>
        <v>0</v>
      </c>
    </row>
    <row r="825" spans="1:103" ht="15" thickBot="1">
      <c r="A825" s="932"/>
      <c r="B825" s="941"/>
      <c r="C825" s="941"/>
      <c r="D825" s="941"/>
      <c r="E825" s="941"/>
      <c r="F825" s="941"/>
      <c r="G825" s="941"/>
      <c r="H825" s="941"/>
      <c r="I825" s="941"/>
      <c r="J825" s="941"/>
      <c r="K825" s="941"/>
      <c r="L825" s="941"/>
      <c r="M825" s="941"/>
      <c r="N825" s="941"/>
      <c r="O825" s="175"/>
      <c r="P825" s="941"/>
      <c r="Q825" s="941"/>
      <c r="R825" s="941"/>
      <c r="S825" s="941"/>
      <c r="T825" s="941"/>
      <c r="U825" s="941"/>
      <c r="V825" s="941"/>
      <c r="W825" s="20"/>
      <c r="X825" s="20"/>
      <c r="Y825" s="20"/>
      <c r="Z825" s="20"/>
      <c r="AA825" s="20" t="s">
        <v>50</v>
      </c>
      <c r="AB825" s="22"/>
      <c r="AC825" s="22"/>
      <c r="AD825" s="20"/>
      <c r="AE825" s="941"/>
      <c r="AF825" s="334">
        <f t="shared" si="380"/>
        <v>0</v>
      </c>
      <c r="AG825" s="272">
        <f>IF(R825="kompletna",Q825*J825*0.0036*'lista, wskaźniki'!$F$13, IF(R825="częściowa",Q825*J825*0.0036*'lista, wskaźniki'!$F$14, IF(R825="brak",Q825*J825*0.0036*'lista, wskaźniki'!$F$15,)))</f>
        <v>0</v>
      </c>
      <c r="AH825" s="334">
        <f>IF(Y825="inne",K825*'lista, wskaźniki'!$E$35,IF(Y825="to samo źródło",0,IF(Y825=0,0)))</f>
        <v>0</v>
      </c>
      <c r="AI825" s="334" t="b">
        <f>IF(AA825="gaz z sieci",AC825*'lista, wskaźniki'!$D$21)</f>
        <v>0</v>
      </c>
      <c r="AJ825" s="272">
        <f>IF(AA825="węgiel",AB825*'lista, wskaźniki'!$D$20, IF('Sektor mieszkaniowy'!AA825="drewno",'Sektor mieszkaniowy'!AB825*'lista, wskaźniki'!$D$22,IF('Sektor mieszkaniowy'!AA825="pellet",AB825*'lista, wskaźniki'!$D$23,IF('Sektor mieszkaniowy'!AA825="gaz z sieci",AB825*'lista, wskaźniki'!$D$21,IF('Sektor mieszkaniowy'!AA825="olej opałowy",'Sektor mieszkaniowy'!AB825*'lista, wskaźniki'!$D$24)))))</f>
        <v>0</v>
      </c>
      <c r="AK825" s="1002"/>
      <c r="AL825" s="941"/>
      <c r="AM825" s="20">
        <f>IF(AA825="węgiel",AF825*1/3.6*'lista, wskaźniki'!$F$20,IF(AA825="drewno",AF825*1/3.6*'lista, wskaźniki'!$F$22,IF(AA825="pellet",AF825*1/3.6*'lista, wskaźniki'!$F$23,IF(AA825="gaz z sieci",AF825*1/3.6*'lista, wskaźniki'!$F$21,IF(AA825="olej opałowy",AF825*1/3.6*'lista, wskaźniki'!$F$24,0)))))</f>
        <v>0</v>
      </c>
      <c r="AN825" s="20">
        <f>IF(AA825="węgiel",AF825*'lista, wskaźniki'!$E$42,IF(AA825="drewno",AF825*'lista, wskaźniki'!$G$42,IF(AA825="pellet",AF825*'lista, wskaźniki'!$H$42,IF(AA825="gaz z sieci",AF825*'lista, wskaźniki'!$F$42,IF(AA825="olej opałowy",AF825*'lista, wskaźniki'!$I$42,0)))))</f>
        <v>0</v>
      </c>
      <c r="AO825" s="20">
        <f>IF(AA825="węgiel",AF825*'lista, wskaźniki'!$E$43,IF(AA825="drewno",AF825*'lista, wskaźniki'!$G$43,IF(AA825="pellet",AF825*'lista, wskaźniki'!$H$43,IF(AA825="gaz z sieci",AF825*'lista, wskaźniki'!$F$43,IF(AA825="olej opałowy",AF825*'lista, wskaźniki'!$I$43,0)))))</f>
        <v>0</v>
      </c>
      <c r="AP825" s="20">
        <f>IF(AA825="węgiel",AF825*'lista, wskaźniki'!$E$44,IF(AA825="drewno",AF825*'lista, wskaźniki'!$G$44,IF(AA825="pellet",AF825*'lista, wskaźniki'!$H$44,IF(AA825="gaz z sieci",AF825*'lista, wskaźniki'!$F$44,IF(AA825="olej opałowy",AF825*'lista, wskaźniki'!$I$44,0)))))</f>
        <v>0</v>
      </c>
      <c r="AQ825" s="20" t="b">
        <f>IF(Z825="gaz",AH825*1/3.6*'lista, wskaźniki'!$F$21,IF(Z825="energia elektryczna",AH825*1/3.6*'lista, wskaźniki'!$F$26))</f>
        <v>0</v>
      </c>
      <c r="AR825" s="20" t="b">
        <f>IF(Z825="gaz",AH825*'lista, wskaźniki'!$F$42,IF(Z825="energia elektryczna",AH825*0))</f>
        <v>0</v>
      </c>
      <c r="AS825" s="20" t="b">
        <f>IF(Z825="gaz",AH825*'lista, wskaźniki'!$F$43,IF(Z825="energia elektryczna",AH825*0))</f>
        <v>0</v>
      </c>
      <c r="AT825" s="20" t="b">
        <f>IF(Z825="gaz",AH825*'lista, wskaźniki'!$F$44,IF(Z825="energia elektryczna",AH825*0))</f>
        <v>0</v>
      </c>
      <c r="AU825" s="20">
        <f>AI825*1/3.6*'lista, wskaźniki'!$F$21</f>
        <v>0</v>
      </c>
      <c r="AV825" s="20">
        <f>AI825*'lista, wskaźniki'!$F$42</f>
        <v>0</v>
      </c>
      <c r="AW825" s="20">
        <f>AI825*'lista, wskaźniki'!$F$43</f>
        <v>0</v>
      </c>
      <c r="AX825" s="20">
        <f>AI825*'lista, wskaźniki'!$F$44</f>
        <v>0</v>
      </c>
      <c r="AY825" s="20">
        <f>AK825*'lista, wskaźniki'!$F$26</f>
        <v>0</v>
      </c>
      <c r="AZ825" s="20">
        <f t="shared" si="352"/>
        <v>0</v>
      </c>
      <c r="BA825" s="20">
        <f t="shared" si="353"/>
        <v>0</v>
      </c>
      <c r="BB825" s="20">
        <f t="shared" si="354"/>
        <v>0</v>
      </c>
      <c r="BC825" s="20">
        <f t="shared" si="355"/>
        <v>0</v>
      </c>
      <c r="BD825" s="941"/>
      <c r="BE825" s="941"/>
      <c r="BF825" s="941"/>
      <c r="BG825" s="941"/>
      <c r="BH825" s="20"/>
      <c r="BI825" s="941"/>
      <c r="BJ825" s="20"/>
      <c r="BK825" s="941"/>
      <c r="BL825" s="20"/>
      <c r="BM825" s="20"/>
      <c r="BN825" s="20"/>
      <c r="BO825" s="20"/>
      <c r="BP825" s="20"/>
      <c r="BQ825" s="20"/>
      <c r="BR825" s="20"/>
      <c r="BS825" s="1005"/>
      <c r="BT825" s="1005"/>
      <c r="BU825" s="1005"/>
      <c r="BV825" s="1005"/>
      <c r="BW825" s="1005"/>
      <c r="BX825" s="1005"/>
      <c r="BY825" s="1008"/>
      <c r="CA825" s="365" t="b">
        <f t="shared" si="356"/>
        <v>0</v>
      </c>
      <c r="CB825" s="365" t="b">
        <f t="shared" si="357"/>
        <v>0</v>
      </c>
      <c r="CC825" s="365">
        <f t="shared" si="358"/>
        <v>0</v>
      </c>
      <c r="CD825" s="365" t="b">
        <f t="shared" si="359"/>
        <v>0</v>
      </c>
      <c r="CE825" s="365" t="b">
        <f t="shared" si="360"/>
        <v>0</v>
      </c>
      <c r="CF825" s="365" t="b">
        <f t="shared" si="361"/>
        <v>0</v>
      </c>
      <c r="CG825" s="365" t="b">
        <f t="shared" si="362"/>
        <v>0</v>
      </c>
      <c r="CH825" s="365" t="b">
        <f t="shared" si="363"/>
        <v>0</v>
      </c>
      <c r="CI825" s="72" t="b">
        <f t="shared" si="364"/>
        <v>0</v>
      </c>
      <c r="CJ825" s="72" t="b">
        <f t="shared" si="365"/>
        <v>0</v>
      </c>
      <c r="CK825" s="72">
        <f t="shared" si="366"/>
        <v>0</v>
      </c>
      <c r="CL825" s="72">
        <f t="shared" si="367"/>
        <v>0</v>
      </c>
      <c r="CM825" s="72" t="b">
        <f t="shared" si="368"/>
        <v>0</v>
      </c>
      <c r="CN825" s="72" t="b">
        <f t="shared" si="369"/>
        <v>0</v>
      </c>
      <c r="CP825" s="13">
        <f t="shared" si="370"/>
        <v>0</v>
      </c>
      <c r="CQ825" s="13" t="b">
        <f t="shared" si="371"/>
        <v>0</v>
      </c>
      <c r="CR825" s="13" t="b">
        <f t="shared" si="372"/>
        <v>0</v>
      </c>
      <c r="CS825" s="13" t="b">
        <f t="shared" si="378"/>
        <v>0</v>
      </c>
      <c r="CT825" s="13" t="b">
        <f t="shared" si="377"/>
        <v>0</v>
      </c>
      <c r="CU825" s="13" t="b">
        <f t="shared" si="379"/>
        <v>0</v>
      </c>
      <c r="CV825" s="13" t="b">
        <f t="shared" si="373"/>
        <v>0</v>
      </c>
      <c r="CW825" s="13" t="b">
        <f t="shared" si="374"/>
        <v>0</v>
      </c>
      <c r="CX825" s="13" t="b">
        <f t="shared" si="375"/>
        <v>0</v>
      </c>
      <c r="CY825" s="13" t="b">
        <f t="shared" si="376"/>
        <v>0</v>
      </c>
    </row>
    <row r="826" spans="1:103" ht="15" thickBot="1">
      <c r="A826" s="932"/>
      <c r="B826" s="941"/>
      <c r="C826" s="941"/>
      <c r="D826" s="941"/>
      <c r="E826" s="941"/>
      <c r="F826" s="941"/>
      <c r="G826" s="941"/>
      <c r="H826" s="941"/>
      <c r="I826" s="941"/>
      <c r="J826" s="941"/>
      <c r="K826" s="941"/>
      <c r="L826" s="941"/>
      <c r="M826" s="941"/>
      <c r="N826" s="941"/>
      <c r="O826" s="175"/>
      <c r="P826" s="941"/>
      <c r="Q826" s="941"/>
      <c r="R826" s="941"/>
      <c r="S826" s="941"/>
      <c r="T826" s="941"/>
      <c r="U826" s="941"/>
      <c r="V826" s="941"/>
      <c r="W826" s="20"/>
      <c r="X826" s="20"/>
      <c r="Y826" s="20"/>
      <c r="Z826" s="20"/>
      <c r="AA826" s="20" t="s">
        <v>38</v>
      </c>
      <c r="AB826" s="22"/>
      <c r="AC826" s="22"/>
      <c r="AD826" s="20"/>
      <c r="AE826" s="941"/>
      <c r="AF826" s="334">
        <f t="shared" si="380"/>
        <v>0</v>
      </c>
      <c r="AG826" s="272">
        <f>IF(R826="kompletna",Q826*J826*0.0036*'lista, wskaźniki'!$F$13, IF(R826="częściowa",Q826*J826*0.0036*'lista, wskaźniki'!$F$14, IF(R826="brak",Q826*J826*0.0036*'lista, wskaźniki'!$F$15,)))</f>
        <v>0</v>
      </c>
      <c r="AH826" s="334">
        <f>IF(Y826="inne",K826*'lista, wskaźniki'!$E$35,IF(Y826="to samo źródło",0,IF(Y826=0,0)))</f>
        <v>0</v>
      </c>
      <c r="AI826" s="334">
        <f>IF(AA826="gaz z sieci",AC826*'lista, wskaźniki'!$D$21)</f>
        <v>0</v>
      </c>
      <c r="AJ826" s="272">
        <f>IF(AA826="węgiel",AB826*'lista, wskaźniki'!$D$20, IF('Sektor mieszkaniowy'!AA826="drewno",'Sektor mieszkaniowy'!AB826*'lista, wskaźniki'!$D$22,IF('Sektor mieszkaniowy'!AA826="pellet",AB826*'lista, wskaźniki'!$D$23,IF('Sektor mieszkaniowy'!AA826="gaz z sieci",AB826*'lista, wskaźniki'!$D$21,IF('Sektor mieszkaniowy'!AA826="olej opałowy",'Sektor mieszkaniowy'!AB826*'lista, wskaźniki'!$D$24)))))</f>
        <v>0</v>
      </c>
      <c r="AK826" s="1002"/>
      <c r="AL826" s="941"/>
      <c r="AM826" s="20">
        <f>IF(AA826="węgiel",AF826*1/3.6*'lista, wskaźniki'!$F$20,IF(AA826="drewno",AF826*1/3.6*'lista, wskaźniki'!$F$22,IF(AA826="pellet",AF826*1/3.6*'lista, wskaźniki'!$F$23,IF(AA826="gaz z sieci",AF826*1/3.6*'lista, wskaźniki'!$F$21,IF(AA826="olej opałowy",AF826*1/3.6*'lista, wskaźniki'!$F$24,0)))))</f>
        <v>0</v>
      </c>
      <c r="AN826" s="20">
        <f>IF(AA826="węgiel",AF826*'lista, wskaźniki'!$E$42,IF(AA826="drewno",AF826*'lista, wskaźniki'!$G$42,IF(AA826="pellet",AF826*'lista, wskaźniki'!$H$42,IF(AA826="gaz z sieci",AF826*'lista, wskaźniki'!$F$42,IF(AA826="olej opałowy",AF826*'lista, wskaźniki'!$I$42,0)))))</f>
        <v>0</v>
      </c>
      <c r="AO826" s="20">
        <f>IF(AA826="węgiel",AF826*'lista, wskaźniki'!$E$43,IF(AA826="drewno",AF826*'lista, wskaźniki'!$G$43,IF(AA826="pellet",AF826*'lista, wskaźniki'!$H$43,IF(AA826="gaz z sieci",AF826*'lista, wskaźniki'!$F$43,IF(AA826="olej opałowy",AF826*'lista, wskaźniki'!$I$43,0)))))</f>
        <v>0</v>
      </c>
      <c r="AP826" s="20">
        <f>IF(AA826="węgiel",AF826*'lista, wskaźniki'!$E$44,IF(AA826="drewno",AF826*'lista, wskaźniki'!$G$44,IF(AA826="pellet",AF826*'lista, wskaźniki'!$H$44,IF(AA826="gaz z sieci",AF826*'lista, wskaźniki'!$F$44,IF(AA826="olej opałowy",AF826*'lista, wskaźniki'!$I$44,0)))))</f>
        <v>0</v>
      </c>
      <c r="AQ826" s="20" t="b">
        <f>IF(Z826="gaz",AH826*1/3.6*'lista, wskaźniki'!$F$21,IF(Z826="energia elektryczna",AH826*1/3.6*'lista, wskaźniki'!$F$26))</f>
        <v>0</v>
      </c>
      <c r="AR826" s="20" t="b">
        <f>IF(Z826="gaz",AH826*'lista, wskaźniki'!$F$42,IF(Z826="energia elektryczna",AH826*0))</f>
        <v>0</v>
      </c>
      <c r="AS826" s="20" t="b">
        <f>IF(Z826="gaz",AH826*'lista, wskaźniki'!$F$43,IF(Z826="energia elektryczna",AH826*0))</f>
        <v>0</v>
      </c>
      <c r="AT826" s="20" t="b">
        <f>IF(Z826="gaz",AH826*'lista, wskaźniki'!$F$44,IF(Z826="energia elektryczna",AH826*0))</f>
        <v>0</v>
      </c>
      <c r="AU826" s="20">
        <f>AI826*1/3.6*'lista, wskaźniki'!$F$21</f>
        <v>0</v>
      </c>
      <c r="AV826" s="20">
        <f>AI826*'lista, wskaźniki'!$F$42</f>
        <v>0</v>
      </c>
      <c r="AW826" s="20">
        <f>AI826*'lista, wskaźniki'!$F$43</f>
        <v>0</v>
      </c>
      <c r="AX826" s="20">
        <f>AI826*'lista, wskaźniki'!$F$44</f>
        <v>0</v>
      </c>
      <c r="AY826" s="20">
        <f>AK826*'lista, wskaźniki'!$F$26</f>
        <v>0</v>
      </c>
      <c r="AZ826" s="20">
        <f t="shared" si="352"/>
        <v>0</v>
      </c>
      <c r="BA826" s="20">
        <f t="shared" si="353"/>
        <v>0</v>
      </c>
      <c r="BB826" s="20">
        <f t="shared" si="354"/>
        <v>0</v>
      </c>
      <c r="BC826" s="20">
        <f t="shared" si="355"/>
        <v>0</v>
      </c>
      <c r="BD826" s="941"/>
      <c r="BE826" s="941"/>
      <c r="BF826" s="941"/>
      <c r="BG826" s="941"/>
      <c r="BH826" s="20"/>
      <c r="BI826" s="941"/>
      <c r="BJ826" s="20"/>
      <c r="BK826" s="941"/>
      <c r="BL826" s="20"/>
      <c r="BM826" s="20"/>
      <c r="BN826" s="20"/>
      <c r="BO826" s="20"/>
      <c r="BP826" s="20"/>
      <c r="BQ826" s="20"/>
      <c r="BR826" s="20"/>
      <c r="BS826" s="1005"/>
      <c r="BT826" s="1005"/>
      <c r="BU826" s="1005"/>
      <c r="BV826" s="1005"/>
      <c r="BW826" s="1005"/>
      <c r="BX826" s="1005"/>
      <c r="BY826" s="1008"/>
      <c r="CA826" s="365" t="b">
        <f t="shared" si="356"/>
        <v>0</v>
      </c>
      <c r="CB826" s="365" t="b">
        <f t="shared" si="357"/>
        <v>0</v>
      </c>
      <c r="CC826" s="365" t="b">
        <f t="shared" si="358"/>
        <v>0</v>
      </c>
      <c r="CD826" s="365">
        <f t="shared" si="359"/>
        <v>0</v>
      </c>
      <c r="CE826" s="365" t="b">
        <f t="shared" si="360"/>
        <v>0</v>
      </c>
      <c r="CF826" s="365" t="b">
        <f t="shared" si="361"/>
        <v>0</v>
      </c>
      <c r="CG826" s="365" t="b">
        <f t="shared" si="362"/>
        <v>0</v>
      </c>
      <c r="CH826" s="365">
        <f t="shared" si="363"/>
        <v>0</v>
      </c>
      <c r="CI826" s="72" t="b">
        <f t="shared" si="364"/>
        <v>0</v>
      </c>
      <c r="CJ826" s="72" t="b">
        <f t="shared" si="365"/>
        <v>0</v>
      </c>
      <c r="CK826" s="72" t="b">
        <f t="shared" si="366"/>
        <v>0</v>
      </c>
      <c r="CL826" s="72">
        <f t="shared" si="367"/>
        <v>0</v>
      </c>
      <c r="CM826" s="72" t="b">
        <f t="shared" si="368"/>
        <v>0</v>
      </c>
      <c r="CN826" s="72" t="b">
        <f t="shared" si="369"/>
        <v>0</v>
      </c>
      <c r="CP826" s="13">
        <f t="shared" si="370"/>
        <v>0</v>
      </c>
      <c r="CQ826" s="13" t="b">
        <f t="shared" si="371"/>
        <v>0</v>
      </c>
      <c r="CR826" s="13" t="b">
        <f t="shared" si="372"/>
        <v>0</v>
      </c>
      <c r="CS826" s="13" t="b">
        <f t="shared" si="378"/>
        <v>0</v>
      </c>
      <c r="CT826" s="13" t="b">
        <f t="shared" si="377"/>
        <v>0</v>
      </c>
      <c r="CU826" s="13" t="b">
        <f t="shared" si="379"/>
        <v>0</v>
      </c>
      <c r="CV826" s="13" t="b">
        <f t="shared" si="373"/>
        <v>0</v>
      </c>
      <c r="CW826" s="13" t="b">
        <f t="shared" si="374"/>
        <v>0</v>
      </c>
      <c r="CX826" s="13" t="b">
        <f t="shared" si="375"/>
        <v>0</v>
      </c>
      <c r="CY826" s="13" t="b">
        <f t="shared" si="376"/>
        <v>0</v>
      </c>
    </row>
    <row r="827" spans="1:103" ht="15" thickBot="1">
      <c r="A827" s="933"/>
      <c r="B827" s="942"/>
      <c r="C827" s="942"/>
      <c r="D827" s="942"/>
      <c r="E827" s="942"/>
      <c r="F827" s="942"/>
      <c r="G827" s="942"/>
      <c r="H827" s="942"/>
      <c r="I827" s="942"/>
      <c r="J827" s="942"/>
      <c r="K827" s="942"/>
      <c r="L827" s="942"/>
      <c r="M827" s="942"/>
      <c r="N827" s="942"/>
      <c r="O827" s="176"/>
      <c r="P827" s="942"/>
      <c r="Q827" s="942"/>
      <c r="R827" s="942"/>
      <c r="S827" s="942"/>
      <c r="T827" s="942"/>
      <c r="U827" s="942"/>
      <c r="V827" s="942"/>
      <c r="W827" s="21"/>
      <c r="X827" s="21"/>
      <c r="Y827" s="21"/>
      <c r="Z827" s="21"/>
      <c r="AA827" s="21" t="s">
        <v>37</v>
      </c>
      <c r="AB827" s="55"/>
      <c r="AC827" s="55"/>
      <c r="AD827" s="21"/>
      <c r="AE827" s="942"/>
      <c r="AF827" s="334">
        <f t="shared" si="380"/>
        <v>0</v>
      </c>
      <c r="AG827" s="272">
        <f>IF(R827="kompletna",Q827*J827*0.0036*'lista, wskaźniki'!$F$13, IF(R827="częściowa",Q827*J827*0.0036*'lista, wskaźniki'!$F$14, IF(R827="brak",Q827*J827*0.0036*'lista, wskaźniki'!$F$15,)))</f>
        <v>0</v>
      </c>
      <c r="AH827" s="334">
        <f>IF(Y827="inne",K827*'lista, wskaźniki'!$E$35,IF(Y827="to samo źródło",0,IF(Y827=0,0)))</f>
        <v>0</v>
      </c>
      <c r="AI827" s="334" t="b">
        <f>IF(AA827="gaz z sieci",AC827*'lista, wskaźniki'!$D$21)</f>
        <v>0</v>
      </c>
      <c r="AJ827" s="272">
        <f>IF(AA827="węgiel",AB827*'lista, wskaźniki'!$D$20, IF('Sektor mieszkaniowy'!AA827="drewno",'Sektor mieszkaniowy'!AB827*'lista, wskaźniki'!$D$22,IF('Sektor mieszkaniowy'!AA827="pellet",AB827*'lista, wskaźniki'!$D$23,IF('Sektor mieszkaniowy'!AA827="gaz z sieci",AB827*'lista, wskaźniki'!$D$21,IF('Sektor mieszkaniowy'!AA827="olej opałowy",'Sektor mieszkaniowy'!AB827*'lista, wskaźniki'!$D$24)))))</f>
        <v>0</v>
      </c>
      <c r="AK827" s="1003"/>
      <c r="AL827" s="942"/>
      <c r="AM827" s="20">
        <f>IF(AA827="węgiel",AF827*1/3.6*'lista, wskaźniki'!$F$20,IF(AA827="drewno",AF827*1/3.6*'lista, wskaźniki'!$F$22,IF(AA827="pellet",AF827*1/3.6*'lista, wskaźniki'!$F$23,IF(AA827="gaz z sieci",AF827*1/3.6*'lista, wskaźniki'!$F$21,IF(AA827="olej opałowy",AF827*1/3.6*'lista, wskaźniki'!$F$24,0)))))</f>
        <v>0</v>
      </c>
      <c r="AN827" s="20">
        <f>IF(AA827="węgiel",AF827*'lista, wskaźniki'!$E$42,IF(AA827="drewno",AF827*'lista, wskaźniki'!$G$42,IF(AA827="pellet",AF827*'lista, wskaźniki'!$H$42,IF(AA827="gaz z sieci",AF827*'lista, wskaźniki'!$F$42,IF(AA827="olej opałowy",AF827*'lista, wskaźniki'!$I$42,0)))))</f>
        <v>0</v>
      </c>
      <c r="AO827" s="20">
        <f>IF(AA827="węgiel",AF827*'lista, wskaźniki'!$E$43,IF(AA827="drewno",AF827*'lista, wskaźniki'!$G$43,IF(AA827="pellet",AF827*'lista, wskaźniki'!$H$43,IF(AA827="gaz z sieci",AF827*'lista, wskaźniki'!$F$43,IF(AA827="olej opałowy",AF827*'lista, wskaźniki'!$I$43,0)))))</f>
        <v>0</v>
      </c>
      <c r="AP827" s="20">
        <f>IF(AA827="węgiel",AF827*'lista, wskaźniki'!$E$44,IF(AA827="drewno",AF827*'lista, wskaźniki'!$G$44,IF(AA827="pellet",AF827*'lista, wskaźniki'!$H$44,IF(AA827="gaz z sieci",AF827*'lista, wskaźniki'!$F$44,IF(AA827="olej opałowy",AF827*'lista, wskaźniki'!$I$44,0)))))</f>
        <v>0</v>
      </c>
      <c r="AQ827" s="20" t="b">
        <f>IF(Z827="gaz",AH827*1/3.6*'lista, wskaźniki'!$F$21,IF(Z827="energia elektryczna",AH827*1/3.6*'lista, wskaźniki'!$F$26))</f>
        <v>0</v>
      </c>
      <c r="AR827" s="20" t="b">
        <f>IF(Z827="gaz",AH827*'lista, wskaźniki'!$F$42,IF(Z827="energia elektryczna",AH827*0))</f>
        <v>0</v>
      </c>
      <c r="AS827" s="20" t="b">
        <f>IF(Z827="gaz",AH827*'lista, wskaźniki'!$F$43,IF(Z827="energia elektryczna",AH827*0))</f>
        <v>0</v>
      </c>
      <c r="AT827" s="20" t="b">
        <f>IF(Z827="gaz",AH827*'lista, wskaźniki'!$F$44,IF(Z827="energia elektryczna",AH827*0))</f>
        <v>0</v>
      </c>
      <c r="AU827" s="20">
        <f>AI827*1/3.6*'lista, wskaźniki'!$F$21</f>
        <v>0</v>
      </c>
      <c r="AV827" s="20">
        <f>AI827*'lista, wskaźniki'!$F$42</f>
        <v>0</v>
      </c>
      <c r="AW827" s="20">
        <f>AI827*'lista, wskaźniki'!$F$43</f>
        <v>0</v>
      </c>
      <c r="AX827" s="20">
        <f>AI827*'lista, wskaźniki'!$F$44</f>
        <v>0</v>
      </c>
      <c r="AY827" s="20">
        <f>AK827*'lista, wskaźniki'!$F$26</f>
        <v>0</v>
      </c>
      <c r="AZ827" s="20">
        <f t="shared" si="352"/>
        <v>0</v>
      </c>
      <c r="BA827" s="20">
        <f t="shared" si="353"/>
        <v>0</v>
      </c>
      <c r="BB827" s="20">
        <f t="shared" si="354"/>
        <v>0</v>
      </c>
      <c r="BC827" s="20">
        <f t="shared" si="355"/>
        <v>0</v>
      </c>
      <c r="BD827" s="942"/>
      <c r="BE827" s="942"/>
      <c r="BF827" s="942"/>
      <c r="BG827" s="942"/>
      <c r="BH827" s="21"/>
      <c r="BI827" s="942"/>
      <c r="BJ827" s="21"/>
      <c r="BK827" s="942"/>
      <c r="BL827" s="21"/>
      <c r="BM827" s="21"/>
      <c r="BN827" s="21"/>
      <c r="BO827" s="21"/>
      <c r="BP827" s="21"/>
      <c r="BQ827" s="21"/>
      <c r="BR827" s="21"/>
      <c r="BS827" s="1006"/>
      <c r="BT827" s="1006"/>
      <c r="BU827" s="1006"/>
      <c r="BV827" s="1006"/>
      <c r="BW827" s="1006"/>
      <c r="BX827" s="1006"/>
      <c r="BY827" s="1009"/>
      <c r="CA827" s="365" t="b">
        <f t="shared" si="356"/>
        <v>0</v>
      </c>
      <c r="CB827" s="365" t="b">
        <f t="shared" si="357"/>
        <v>0</v>
      </c>
      <c r="CC827" s="365" t="b">
        <f t="shared" si="358"/>
        <v>0</v>
      </c>
      <c r="CD827" s="365" t="b">
        <f t="shared" si="359"/>
        <v>0</v>
      </c>
      <c r="CE827" s="365">
        <f t="shared" si="360"/>
        <v>0</v>
      </c>
      <c r="CF827" s="365" t="b">
        <f t="shared" si="361"/>
        <v>0</v>
      </c>
      <c r="CG827" s="365" t="b">
        <f t="shared" si="362"/>
        <v>0</v>
      </c>
      <c r="CH827" s="365" t="b">
        <f t="shared" si="363"/>
        <v>0</v>
      </c>
      <c r="CI827" s="72" t="b">
        <f t="shared" si="364"/>
        <v>0</v>
      </c>
      <c r="CJ827" s="72" t="b">
        <f t="shared" si="365"/>
        <v>0</v>
      </c>
      <c r="CK827" s="72" t="b">
        <f t="shared" si="366"/>
        <v>0</v>
      </c>
      <c r="CL827" s="72">
        <f t="shared" si="367"/>
        <v>0</v>
      </c>
      <c r="CM827" s="72">
        <f t="shared" si="368"/>
        <v>0</v>
      </c>
      <c r="CN827" s="72" t="b">
        <f t="shared" si="369"/>
        <v>0</v>
      </c>
      <c r="CP827" s="13">
        <f t="shared" si="370"/>
        <v>0</v>
      </c>
      <c r="CQ827" s="13" t="b">
        <f t="shared" si="371"/>
        <v>0</v>
      </c>
      <c r="CR827" s="13" t="b">
        <f t="shared" si="372"/>
        <v>0</v>
      </c>
      <c r="CS827" s="13" t="b">
        <f t="shared" si="378"/>
        <v>0</v>
      </c>
      <c r="CT827" s="13" t="b">
        <f t="shared" si="377"/>
        <v>0</v>
      </c>
      <c r="CU827" s="13" t="b">
        <f t="shared" si="379"/>
        <v>0</v>
      </c>
      <c r="CV827" s="13" t="b">
        <f t="shared" si="373"/>
        <v>0</v>
      </c>
      <c r="CW827" s="13" t="b">
        <f t="shared" si="374"/>
        <v>0</v>
      </c>
      <c r="CX827" s="13" t="b">
        <f t="shared" si="375"/>
        <v>0</v>
      </c>
      <c r="CY827" s="13" t="b">
        <f t="shared" si="376"/>
        <v>0</v>
      </c>
    </row>
    <row r="828" spans="1:103" ht="15" thickBot="1">
      <c r="A828" s="931">
        <v>166</v>
      </c>
      <c r="B828" s="940" t="s">
        <v>239</v>
      </c>
      <c r="C828" s="940"/>
      <c r="D828" s="940" t="s">
        <v>1</v>
      </c>
      <c r="E828" s="940" t="s">
        <v>5</v>
      </c>
      <c r="F828" s="940"/>
      <c r="G828" s="940"/>
      <c r="H828" s="940"/>
      <c r="I828" s="940" t="s">
        <v>14</v>
      </c>
      <c r="J828" s="940"/>
      <c r="K828" s="940"/>
      <c r="L828" s="940" t="s">
        <v>16</v>
      </c>
      <c r="M828" s="940"/>
      <c r="N828" s="940" t="s">
        <v>16</v>
      </c>
      <c r="O828" s="174"/>
      <c r="P828" s="940" t="s">
        <v>16</v>
      </c>
      <c r="Q828" s="940">
        <f>IF(I828="&lt;1966",'lista, wskaźniki'!$G$4,IF(I828="1967-1985",'lista, wskaźniki'!$G$5,IF(I828="1986-1992",'lista, wskaźniki'!$G$6,IF(I828="1993-1996",'lista, wskaźniki'!$G$7,IF(I828="&gt;1997",'lista, wskaźniki'!$G$8,IF(I828=0,'lista, wskaźniki'!$G$4))))))</f>
        <v>115</v>
      </c>
      <c r="R828" s="940" t="s">
        <v>21</v>
      </c>
      <c r="S828" s="940" t="s">
        <v>28</v>
      </c>
      <c r="T828" s="940"/>
      <c r="U828" s="940"/>
      <c r="V828" s="940"/>
      <c r="W828" s="20" t="s">
        <v>36</v>
      </c>
      <c r="X828" s="19" t="s">
        <v>38</v>
      </c>
      <c r="Y828" s="19" t="s">
        <v>42</v>
      </c>
      <c r="Z828" s="19"/>
      <c r="AA828" s="19" t="s">
        <v>35</v>
      </c>
      <c r="AB828" s="54">
        <v>2</v>
      </c>
      <c r="AC828" s="54"/>
      <c r="AD828" s="19">
        <v>1400</v>
      </c>
      <c r="AE828" s="940">
        <v>5</v>
      </c>
      <c r="AF828" s="334">
        <f t="shared" si="380"/>
        <v>45.26</v>
      </c>
      <c r="AG828" s="272">
        <f>IF(R828="kompletna",Q828*J828*0.0036*'lista, wskaźniki'!$F$13, IF(R828="częściowa",Q828*J828*0.0036*'lista, wskaźniki'!$F$14, IF(R828="brak",Q828*J828*0.0036*'lista, wskaźniki'!$F$15,)))</f>
        <v>0</v>
      </c>
      <c r="AH828" s="334">
        <f>IF(Y828="inne",K828*'lista, wskaźniki'!$E$35,IF(Y828="to samo źródło",0,IF(Y828=0,0)))</f>
        <v>0</v>
      </c>
      <c r="AI828" s="334" t="b">
        <f>IF(AA828="gaz z sieci",AC828*'lista, wskaźniki'!$D$21)</f>
        <v>0</v>
      </c>
      <c r="AJ828" s="272">
        <f>IF(AA828="węgiel",AB828*'lista, wskaźniki'!$D$20, IF('Sektor mieszkaniowy'!AA828="drewno",'Sektor mieszkaniowy'!AB828*'lista, wskaźniki'!$D$22,IF('Sektor mieszkaniowy'!AA828="pellet",AB828*'lista, wskaźniki'!$D$23,IF('Sektor mieszkaniowy'!AA828="gaz z sieci",AB828*'lista, wskaźniki'!$D$21,IF('Sektor mieszkaniowy'!AA828="olej opałowy",'Sektor mieszkaniowy'!AB828*'lista, wskaźniki'!$D$24)))))</f>
        <v>45.26</v>
      </c>
      <c r="AK828" s="1001"/>
      <c r="AL828" s="940">
        <v>1100</v>
      </c>
      <c r="AM828" s="20">
        <f>IF(AA828="węgiel",AF828*1/3.6*'lista, wskaźniki'!$F$20,IF(AA828="drewno",AF828*1/3.6*'lista, wskaźniki'!$F$22,IF(AA828="pellet",AF828*1/3.6*'lista, wskaźniki'!$F$23,IF(AA828="gaz z sieci",AF828*1/3.6*'lista, wskaźniki'!$F$21,IF(AA828="olej opałowy",AF828*1/3.6*'lista, wskaźniki'!$F$24,0)))))</f>
        <v>4.2874797999999998</v>
      </c>
      <c r="AN828" s="20">
        <f>IF(AA828="węgiel",AF828*'lista, wskaźniki'!$E$42,IF(AA828="drewno",AF828*'lista, wskaźniki'!$G$42,IF(AA828="pellet",AF828*'lista, wskaźniki'!$H$42,IF(AA828="gaz z sieci",AF828*'lista, wskaźniki'!$F$42,IF(AA828="olej opałowy",AF828*'lista, wskaźniki'!$I$42,0)))))</f>
        <v>1.71988E-2</v>
      </c>
      <c r="AO828" s="20">
        <f>IF(AA828="węgiel",AF828*'lista, wskaźniki'!$E$43,IF(AA828="drewno",AF828*'lista, wskaźniki'!$G$43,IF(AA828="pellet",AF828*'lista, wskaźniki'!$H$43,IF(AA828="gaz z sieci",AF828*'lista, wskaźniki'!$F$43,IF(AA828="olej opałowy",AF828*'lista, wskaźniki'!$I$43,0)))))</f>
        <v>1.6293600000000002E-2</v>
      </c>
      <c r="AP828" s="20">
        <f>IF(AA828="węgiel",AF828*'lista, wskaźniki'!$E$44,IF(AA828="drewno",AF828*'lista, wskaźniki'!$G$44,IF(AA828="pellet",AF828*'lista, wskaźniki'!$H$44,IF(AA828="gaz z sieci",AF828*'lista, wskaźniki'!$F$44,IF(AA828="olej opałowy",AF828*'lista, wskaźniki'!$I$44,0)))))</f>
        <v>1.22202E-5</v>
      </c>
      <c r="AQ828" s="20" t="b">
        <f>IF(Z828="gaz",AH828*1/3.6*'lista, wskaźniki'!$F$21,IF(Z828="energia elektryczna",AH828*1/3.6*'lista, wskaźniki'!$F$26))</f>
        <v>0</v>
      </c>
      <c r="AR828" s="20" t="b">
        <f>IF(Z828="gaz",AH828*'lista, wskaźniki'!$F$42,IF(Z828="energia elektryczna",AH828*0))</f>
        <v>0</v>
      </c>
      <c r="AS828" s="20" t="b">
        <f>IF(Z828="gaz",AH828*'lista, wskaźniki'!$F$43,IF(Z828="energia elektryczna",AH828*0))</f>
        <v>0</v>
      </c>
      <c r="AT828" s="20" t="b">
        <f>IF(Z828="gaz",AH828*'lista, wskaźniki'!$F$44,IF(Z828="energia elektryczna",AH828*0))</f>
        <v>0</v>
      </c>
      <c r="AU828" s="20">
        <f>AI828*1/3.6*'lista, wskaźniki'!$F$21</f>
        <v>0</v>
      </c>
      <c r="AV828" s="20">
        <f>AI828*'lista, wskaźniki'!$F$42</f>
        <v>0</v>
      </c>
      <c r="AW828" s="20">
        <f>AI828*'lista, wskaźniki'!$F$43</f>
        <v>0</v>
      </c>
      <c r="AX828" s="20">
        <f>AI828*'lista, wskaźniki'!$F$44</f>
        <v>0</v>
      </c>
      <c r="AY828" s="20">
        <f>AK828*'lista, wskaźniki'!$F$26</f>
        <v>0</v>
      </c>
      <c r="AZ828" s="20">
        <f t="shared" si="352"/>
        <v>4.2874797999999998</v>
      </c>
      <c r="BA828" s="20">
        <f t="shared" si="353"/>
        <v>1.71988E-2</v>
      </c>
      <c r="BB828" s="20">
        <f t="shared" si="354"/>
        <v>1.6293600000000002E-2</v>
      </c>
      <c r="BC828" s="20">
        <f t="shared" si="355"/>
        <v>1.22202E-5</v>
      </c>
      <c r="BD828" s="940" t="s">
        <v>17</v>
      </c>
      <c r="BE828" s="940" t="s">
        <v>17</v>
      </c>
      <c r="BF828" s="940" t="s">
        <v>17</v>
      </c>
      <c r="BG828" s="940" t="s">
        <v>17</v>
      </c>
      <c r="BH828" s="19"/>
      <c r="BI828" s="940" t="s">
        <v>17</v>
      </c>
      <c r="BJ828" s="19"/>
      <c r="BK828" s="940" t="s">
        <v>17</v>
      </c>
      <c r="BL828" s="19"/>
      <c r="BM828" s="19"/>
      <c r="BN828" s="19"/>
      <c r="BO828" s="19" t="s">
        <v>57</v>
      </c>
      <c r="BP828" s="19" t="s">
        <v>52</v>
      </c>
      <c r="BQ828" s="19"/>
      <c r="BR828" s="19"/>
      <c r="BS828" s="1004"/>
      <c r="BT828" s="1004"/>
      <c r="BU828" s="1004"/>
      <c r="BV828" s="1004"/>
      <c r="BW828" s="1004"/>
      <c r="BX828" s="1004"/>
      <c r="BY828" s="1007"/>
      <c r="CA828" s="365">
        <f t="shared" si="356"/>
        <v>45.26</v>
      </c>
      <c r="CB828" s="365" t="b">
        <f t="shared" si="357"/>
        <v>0</v>
      </c>
      <c r="CC828" s="365" t="b">
        <f t="shared" si="358"/>
        <v>0</v>
      </c>
      <c r="CD828" s="365" t="b">
        <f t="shared" si="359"/>
        <v>0</v>
      </c>
      <c r="CE828" s="365" t="b">
        <f t="shared" si="360"/>
        <v>0</v>
      </c>
      <c r="CF828" s="365" t="b">
        <f t="shared" si="361"/>
        <v>0</v>
      </c>
      <c r="CG828" s="365" t="b">
        <f t="shared" si="362"/>
        <v>0</v>
      </c>
      <c r="CH828" s="365" t="b">
        <f t="shared" si="363"/>
        <v>0</v>
      </c>
      <c r="CI828" s="72">
        <f t="shared" si="364"/>
        <v>45.26</v>
      </c>
      <c r="CJ828" s="72" t="b">
        <f t="shared" si="365"/>
        <v>0</v>
      </c>
      <c r="CK828" s="72" t="b">
        <f t="shared" si="366"/>
        <v>0</v>
      </c>
      <c r="CL828" s="72">
        <f t="shared" si="367"/>
        <v>0</v>
      </c>
      <c r="CM828" s="72" t="b">
        <f t="shared" si="368"/>
        <v>0</v>
      </c>
      <c r="CN828" s="72" t="b">
        <f t="shared" si="369"/>
        <v>0</v>
      </c>
      <c r="CP828" s="13" t="b">
        <f t="shared" si="370"/>
        <v>0</v>
      </c>
      <c r="CQ828" s="13" t="b">
        <f t="shared" si="371"/>
        <v>0</v>
      </c>
      <c r="CR828" s="13" t="b">
        <f t="shared" si="372"/>
        <v>0</v>
      </c>
      <c r="CS828" s="13" t="b">
        <f t="shared" si="378"/>
        <v>0</v>
      </c>
      <c r="CT828" s="13" t="b">
        <f t="shared" si="377"/>
        <v>0</v>
      </c>
      <c r="CU828" s="13" t="b">
        <f t="shared" si="379"/>
        <v>0</v>
      </c>
      <c r="CV828" s="13" t="b">
        <f t="shared" si="373"/>
        <v>0</v>
      </c>
      <c r="CW828" s="13" t="b">
        <f t="shared" si="374"/>
        <v>0</v>
      </c>
      <c r="CX828" s="13">
        <f t="shared" si="375"/>
        <v>0</v>
      </c>
      <c r="CY828" s="13">
        <f t="shared" si="376"/>
        <v>0</v>
      </c>
    </row>
    <row r="829" spans="1:103" ht="15" thickBot="1">
      <c r="A829" s="932"/>
      <c r="B829" s="941"/>
      <c r="C829" s="941"/>
      <c r="D829" s="941"/>
      <c r="E829" s="941"/>
      <c r="F829" s="941"/>
      <c r="G829" s="941"/>
      <c r="H829" s="941"/>
      <c r="I829" s="941"/>
      <c r="J829" s="941"/>
      <c r="K829" s="941"/>
      <c r="L829" s="941"/>
      <c r="M829" s="941"/>
      <c r="N829" s="941"/>
      <c r="O829" s="175"/>
      <c r="P829" s="941"/>
      <c r="Q829" s="941"/>
      <c r="R829" s="941"/>
      <c r="S829" s="941"/>
      <c r="T829" s="941"/>
      <c r="U829" s="941"/>
      <c r="V829" s="941"/>
      <c r="W829" s="20"/>
      <c r="X829" s="20"/>
      <c r="Y829" s="20"/>
      <c r="Z829" s="20"/>
      <c r="AA829" s="20" t="s">
        <v>36</v>
      </c>
      <c r="AB829" s="22"/>
      <c r="AC829" s="22"/>
      <c r="AD829" s="20"/>
      <c r="AE829" s="941"/>
      <c r="AF829" s="334">
        <f t="shared" si="380"/>
        <v>0</v>
      </c>
      <c r="AG829" s="272">
        <f>IF(R829="kompletna",Q829*J829*0.0036*'lista, wskaźniki'!$F$13, IF(R829="częściowa",Q829*J829*0.0036*'lista, wskaźniki'!$F$14, IF(R829="brak",Q829*J829*0.0036*'lista, wskaźniki'!$F$15,)))</f>
        <v>0</v>
      </c>
      <c r="AH829" s="334">
        <f>IF(Y829="inne",K829*'lista, wskaźniki'!$E$35,IF(Y829="to samo źródło",0,IF(Y829=0,0)))</f>
        <v>0</v>
      </c>
      <c r="AI829" s="334" t="b">
        <f>IF(AA829="gaz z sieci",AC829*'lista, wskaźniki'!$D$21)</f>
        <v>0</v>
      </c>
      <c r="AJ829" s="272">
        <f>IF(AA829="węgiel",AB829*'lista, wskaźniki'!$D$20, IF('Sektor mieszkaniowy'!AA829="drewno",'Sektor mieszkaniowy'!AB829*'lista, wskaźniki'!$D$22,IF('Sektor mieszkaniowy'!AA829="pellet",AB829*'lista, wskaźniki'!$D$23,IF('Sektor mieszkaniowy'!AA829="gaz z sieci",AB829*'lista, wskaźniki'!$D$21,IF('Sektor mieszkaniowy'!AA829="olej opałowy",'Sektor mieszkaniowy'!AB829*'lista, wskaźniki'!$D$24)))))</f>
        <v>0</v>
      </c>
      <c r="AK829" s="1002"/>
      <c r="AL829" s="941"/>
      <c r="AM829" s="20">
        <f>IF(AA829="węgiel",AF829*1/3.6*'lista, wskaźniki'!$F$20,IF(AA829="drewno",AF829*1/3.6*'lista, wskaźniki'!$F$22,IF(AA829="pellet",AF829*1/3.6*'lista, wskaźniki'!$F$23,IF(AA829="gaz z sieci",AF829*1/3.6*'lista, wskaźniki'!$F$21,IF(AA829="olej opałowy",AF829*1/3.6*'lista, wskaźniki'!$F$24,0)))))</f>
        <v>0</v>
      </c>
      <c r="AN829" s="20">
        <f>IF(AA829="węgiel",AF829*'lista, wskaźniki'!$E$42,IF(AA829="drewno",AF829*'lista, wskaźniki'!$G$42,IF(AA829="pellet",AF829*'lista, wskaźniki'!$H$42,IF(AA829="gaz z sieci",AF829*'lista, wskaźniki'!$F$42,IF(AA829="olej opałowy",AF829*'lista, wskaźniki'!$I$42,0)))))</f>
        <v>0</v>
      </c>
      <c r="AO829" s="20">
        <f>IF(AA829="węgiel",AF829*'lista, wskaźniki'!$E$43,IF(AA829="drewno",AF829*'lista, wskaźniki'!$G$43,IF(AA829="pellet",AF829*'lista, wskaźniki'!$H$43,IF(AA829="gaz z sieci",AF829*'lista, wskaźniki'!$F$43,IF(AA829="olej opałowy",AF829*'lista, wskaźniki'!$I$43,0)))))</f>
        <v>0</v>
      </c>
      <c r="AP829" s="20">
        <f>IF(AA829="węgiel",AF829*'lista, wskaźniki'!$E$44,IF(AA829="drewno",AF829*'lista, wskaźniki'!$G$44,IF(AA829="pellet",AF829*'lista, wskaźniki'!$H$44,IF(AA829="gaz z sieci",AF829*'lista, wskaźniki'!$F$44,IF(AA829="olej opałowy",AF829*'lista, wskaźniki'!$I$44,0)))))</f>
        <v>0</v>
      </c>
      <c r="AQ829" s="20" t="b">
        <f>IF(Z829="gaz",AH829*1/3.6*'lista, wskaźniki'!$F$21,IF(Z829="energia elektryczna",AH829*1/3.6*'lista, wskaźniki'!$F$26))</f>
        <v>0</v>
      </c>
      <c r="AR829" s="20" t="b">
        <f>IF(Z829="gaz",AH829*'lista, wskaźniki'!$F$42,IF(Z829="energia elektryczna",AH829*0))</f>
        <v>0</v>
      </c>
      <c r="AS829" s="20" t="b">
        <f>IF(Z829="gaz",AH829*'lista, wskaźniki'!$F$43,IF(Z829="energia elektryczna",AH829*0))</f>
        <v>0</v>
      </c>
      <c r="AT829" s="20" t="b">
        <f>IF(Z829="gaz",AH829*'lista, wskaźniki'!$F$44,IF(Z829="energia elektryczna",AH829*0))</f>
        <v>0</v>
      </c>
      <c r="AU829" s="20">
        <f>AI829*1/3.6*'lista, wskaźniki'!$F$21</f>
        <v>0</v>
      </c>
      <c r="AV829" s="20">
        <f>AI829*'lista, wskaźniki'!$F$42</f>
        <v>0</v>
      </c>
      <c r="AW829" s="20">
        <f>AI829*'lista, wskaźniki'!$F$43</f>
        <v>0</v>
      </c>
      <c r="AX829" s="20">
        <f>AI829*'lista, wskaźniki'!$F$44</f>
        <v>0</v>
      </c>
      <c r="AY829" s="20">
        <f>AK829*'lista, wskaźniki'!$F$26</f>
        <v>0</v>
      </c>
      <c r="AZ829" s="20">
        <f t="shared" si="352"/>
        <v>0</v>
      </c>
      <c r="BA829" s="20">
        <f t="shared" si="353"/>
        <v>0</v>
      </c>
      <c r="BB829" s="20">
        <f t="shared" si="354"/>
        <v>0</v>
      </c>
      <c r="BC829" s="20">
        <f t="shared" si="355"/>
        <v>0</v>
      </c>
      <c r="BD829" s="941"/>
      <c r="BE829" s="941"/>
      <c r="BF829" s="941"/>
      <c r="BG829" s="941"/>
      <c r="BH829" s="20"/>
      <c r="BI829" s="941"/>
      <c r="BJ829" s="20"/>
      <c r="BK829" s="941"/>
      <c r="BL829" s="20"/>
      <c r="BM829" s="20"/>
      <c r="BN829" s="20"/>
      <c r="BO829" s="20"/>
      <c r="BP829" s="20"/>
      <c r="BQ829" s="20"/>
      <c r="BR829" s="20"/>
      <c r="BS829" s="1005"/>
      <c r="BT829" s="1005"/>
      <c r="BU829" s="1005"/>
      <c r="BV829" s="1005"/>
      <c r="BW829" s="1005"/>
      <c r="BX829" s="1005"/>
      <c r="BY829" s="1008"/>
      <c r="CA829" s="365" t="b">
        <f t="shared" si="356"/>
        <v>0</v>
      </c>
      <c r="CB829" s="365">
        <f t="shared" si="357"/>
        <v>0</v>
      </c>
      <c r="CC829" s="365" t="b">
        <f t="shared" si="358"/>
        <v>0</v>
      </c>
      <c r="CD829" s="365" t="b">
        <f t="shared" si="359"/>
        <v>0</v>
      </c>
      <c r="CE829" s="365" t="b">
        <f t="shared" si="360"/>
        <v>0</v>
      </c>
      <c r="CF829" s="365" t="b">
        <f t="shared" si="361"/>
        <v>0</v>
      </c>
      <c r="CG829" s="365" t="b">
        <f t="shared" si="362"/>
        <v>0</v>
      </c>
      <c r="CH829" s="365" t="b">
        <f t="shared" si="363"/>
        <v>0</v>
      </c>
      <c r="CI829" s="72" t="b">
        <f t="shared" si="364"/>
        <v>0</v>
      </c>
      <c r="CJ829" s="72">
        <f t="shared" si="365"/>
        <v>0</v>
      </c>
      <c r="CK829" s="72" t="b">
        <f t="shared" si="366"/>
        <v>0</v>
      </c>
      <c r="CL829" s="72">
        <f t="shared" si="367"/>
        <v>0</v>
      </c>
      <c r="CM829" s="72" t="b">
        <f t="shared" si="368"/>
        <v>0</v>
      </c>
      <c r="CN829" s="72" t="b">
        <f t="shared" si="369"/>
        <v>0</v>
      </c>
      <c r="CP829" s="13">
        <f t="shared" si="370"/>
        <v>0</v>
      </c>
      <c r="CQ829" s="13" t="b">
        <f t="shared" si="371"/>
        <v>0</v>
      </c>
      <c r="CR829" s="13" t="b">
        <f t="shared" si="372"/>
        <v>0</v>
      </c>
      <c r="CS829" s="13" t="b">
        <f t="shared" si="378"/>
        <v>0</v>
      </c>
      <c r="CT829" s="13" t="b">
        <f t="shared" si="377"/>
        <v>0</v>
      </c>
      <c r="CU829" s="13" t="b">
        <f t="shared" si="379"/>
        <v>0</v>
      </c>
      <c r="CV829" s="13" t="b">
        <f t="shared" si="373"/>
        <v>0</v>
      </c>
      <c r="CW829" s="13" t="b">
        <f t="shared" si="374"/>
        <v>0</v>
      </c>
      <c r="CX829" s="13" t="b">
        <f t="shared" si="375"/>
        <v>0</v>
      </c>
      <c r="CY829" s="13" t="b">
        <f t="shared" si="376"/>
        <v>0</v>
      </c>
    </row>
    <row r="830" spans="1:103" ht="15" thickBot="1">
      <c r="A830" s="932"/>
      <c r="B830" s="941"/>
      <c r="C830" s="941"/>
      <c r="D830" s="941"/>
      <c r="E830" s="941"/>
      <c r="F830" s="941"/>
      <c r="G830" s="941"/>
      <c r="H830" s="941"/>
      <c r="I830" s="941"/>
      <c r="J830" s="941"/>
      <c r="K830" s="941"/>
      <c r="L830" s="941"/>
      <c r="M830" s="941"/>
      <c r="N830" s="941"/>
      <c r="O830" s="175"/>
      <c r="P830" s="941"/>
      <c r="Q830" s="941"/>
      <c r="R830" s="941"/>
      <c r="S830" s="941"/>
      <c r="T830" s="941"/>
      <c r="U830" s="941"/>
      <c r="V830" s="941"/>
      <c r="W830" s="20"/>
      <c r="X830" s="20"/>
      <c r="Y830" s="20"/>
      <c r="Z830" s="20"/>
      <c r="AA830" s="20" t="s">
        <v>50</v>
      </c>
      <c r="AB830" s="22"/>
      <c r="AC830" s="22"/>
      <c r="AD830" s="20"/>
      <c r="AE830" s="941"/>
      <c r="AF830" s="334">
        <f t="shared" si="380"/>
        <v>0</v>
      </c>
      <c r="AG830" s="272">
        <f>IF(R830="kompletna",Q830*J830*0.0036*'lista, wskaźniki'!$F$13, IF(R830="częściowa",Q830*J830*0.0036*'lista, wskaźniki'!$F$14, IF(R830="brak",Q830*J830*0.0036*'lista, wskaźniki'!$F$15,)))</f>
        <v>0</v>
      </c>
      <c r="AH830" s="334">
        <f>IF(Y830="inne",K830*'lista, wskaźniki'!$E$35,IF(Y830="to samo źródło",0,IF(Y830=0,0)))</f>
        <v>0</v>
      </c>
      <c r="AI830" s="334" t="b">
        <f>IF(AA830="gaz z sieci",AC830*'lista, wskaźniki'!$D$21)</f>
        <v>0</v>
      </c>
      <c r="AJ830" s="272">
        <f>IF(AA830="węgiel",AB830*'lista, wskaźniki'!$D$20, IF('Sektor mieszkaniowy'!AA830="drewno",'Sektor mieszkaniowy'!AB830*'lista, wskaźniki'!$D$22,IF('Sektor mieszkaniowy'!AA830="pellet",AB830*'lista, wskaźniki'!$D$23,IF('Sektor mieszkaniowy'!AA830="gaz z sieci",AB830*'lista, wskaźniki'!$D$21,IF('Sektor mieszkaniowy'!AA830="olej opałowy",'Sektor mieszkaniowy'!AB830*'lista, wskaźniki'!$D$24)))))</f>
        <v>0</v>
      </c>
      <c r="AK830" s="1002"/>
      <c r="AL830" s="941"/>
      <c r="AM830" s="20">
        <f>IF(AA830="węgiel",AF830*1/3.6*'lista, wskaźniki'!$F$20,IF(AA830="drewno",AF830*1/3.6*'lista, wskaźniki'!$F$22,IF(AA830="pellet",AF830*1/3.6*'lista, wskaźniki'!$F$23,IF(AA830="gaz z sieci",AF830*1/3.6*'lista, wskaźniki'!$F$21,IF(AA830="olej opałowy",AF830*1/3.6*'lista, wskaźniki'!$F$24,0)))))</f>
        <v>0</v>
      </c>
      <c r="AN830" s="20">
        <f>IF(AA830="węgiel",AF830*'lista, wskaźniki'!$E$42,IF(AA830="drewno",AF830*'lista, wskaźniki'!$G$42,IF(AA830="pellet",AF830*'lista, wskaźniki'!$H$42,IF(AA830="gaz z sieci",AF830*'lista, wskaźniki'!$F$42,IF(AA830="olej opałowy",AF830*'lista, wskaźniki'!$I$42,0)))))</f>
        <v>0</v>
      </c>
      <c r="AO830" s="20">
        <f>IF(AA830="węgiel",AF830*'lista, wskaźniki'!$E$43,IF(AA830="drewno",AF830*'lista, wskaźniki'!$G$43,IF(AA830="pellet",AF830*'lista, wskaźniki'!$H$43,IF(AA830="gaz z sieci",AF830*'lista, wskaźniki'!$F$43,IF(AA830="olej opałowy",AF830*'lista, wskaźniki'!$I$43,0)))))</f>
        <v>0</v>
      </c>
      <c r="AP830" s="20">
        <f>IF(AA830="węgiel",AF830*'lista, wskaźniki'!$E$44,IF(AA830="drewno",AF830*'lista, wskaźniki'!$G$44,IF(AA830="pellet",AF830*'lista, wskaźniki'!$H$44,IF(AA830="gaz z sieci",AF830*'lista, wskaźniki'!$F$44,IF(AA830="olej opałowy",AF830*'lista, wskaźniki'!$I$44,0)))))</f>
        <v>0</v>
      </c>
      <c r="AQ830" s="20" t="b">
        <f>IF(Z830="gaz",AH830*1/3.6*'lista, wskaźniki'!$F$21,IF(Z830="energia elektryczna",AH830*1/3.6*'lista, wskaźniki'!$F$26))</f>
        <v>0</v>
      </c>
      <c r="AR830" s="20" t="b">
        <f>IF(Z830="gaz",AH830*'lista, wskaźniki'!$F$42,IF(Z830="energia elektryczna",AH830*0))</f>
        <v>0</v>
      </c>
      <c r="AS830" s="20" t="b">
        <f>IF(Z830="gaz",AH830*'lista, wskaźniki'!$F$43,IF(Z830="energia elektryczna",AH830*0))</f>
        <v>0</v>
      </c>
      <c r="AT830" s="20" t="b">
        <f>IF(Z830="gaz",AH830*'lista, wskaźniki'!$F$44,IF(Z830="energia elektryczna",AH830*0))</f>
        <v>0</v>
      </c>
      <c r="AU830" s="20">
        <f>AI830*1/3.6*'lista, wskaźniki'!$F$21</f>
        <v>0</v>
      </c>
      <c r="AV830" s="20">
        <f>AI830*'lista, wskaźniki'!$F$42</f>
        <v>0</v>
      </c>
      <c r="AW830" s="20">
        <f>AI830*'lista, wskaźniki'!$F$43</f>
        <v>0</v>
      </c>
      <c r="AX830" s="20">
        <f>AI830*'lista, wskaźniki'!$F$44</f>
        <v>0</v>
      </c>
      <c r="AY830" s="20">
        <f>AK830*'lista, wskaźniki'!$F$26</f>
        <v>0</v>
      </c>
      <c r="AZ830" s="20">
        <f t="shared" si="352"/>
        <v>0</v>
      </c>
      <c r="BA830" s="20">
        <f t="shared" si="353"/>
        <v>0</v>
      </c>
      <c r="BB830" s="20">
        <f t="shared" si="354"/>
        <v>0</v>
      </c>
      <c r="BC830" s="20">
        <f t="shared" si="355"/>
        <v>0</v>
      </c>
      <c r="BD830" s="941"/>
      <c r="BE830" s="941"/>
      <c r="BF830" s="941"/>
      <c r="BG830" s="941"/>
      <c r="BH830" s="20"/>
      <c r="BI830" s="941"/>
      <c r="BJ830" s="20"/>
      <c r="BK830" s="941"/>
      <c r="BL830" s="20"/>
      <c r="BM830" s="20"/>
      <c r="BN830" s="20"/>
      <c r="BO830" s="20"/>
      <c r="BP830" s="20"/>
      <c r="BQ830" s="20"/>
      <c r="BR830" s="20"/>
      <c r="BS830" s="1005"/>
      <c r="BT830" s="1005"/>
      <c r="BU830" s="1005"/>
      <c r="BV830" s="1005"/>
      <c r="BW830" s="1005"/>
      <c r="BX830" s="1005"/>
      <c r="BY830" s="1008"/>
      <c r="CA830" s="365" t="b">
        <f t="shared" si="356"/>
        <v>0</v>
      </c>
      <c r="CB830" s="365" t="b">
        <f t="shared" si="357"/>
        <v>0</v>
      </c>
      <c r="CC830" s="365">
        <f t="shared" si="358"/>
        <v>0</v>
      </c>
      <c r="CD830" s="365" t="b">
        <f t="shared" si="359"/>
        <v>0</v>
      </c>
      <c r="CE830" s="365" t="b">
        <f t="shared" si="360"/>
        <v>0</v>
      </c>
      <c r="CF830" s="365" t="b">
        <f t="shared" si="361"/>
        <v>0</v>
      </c>
      <c r="CG830" s="365" t="b">
        <f t="shared" si="362"/>
        <v>0</v>
      </c>
      <c r="CH830" s="365" t="b">
        <f t="shared" si="363"/>
        <v>0</v>
      </c>
      <c r="CI830" s="72" t="b">
        <f t="shared" si="364"/>
        <v>0</v>
      </c>
      <c r="CJ830" s="72" t="b">
        <f t="shared" si="365"/>
        <v>0</v>
      </c>
      <c r="CK830" s="72">
        <f t="shared" si="366"/>
        <v>0</v>
      </c>
      <c r="CL830" s="72">
        <f t="shared" si="367"/>
        <v>0</v>
      </c>
      <c r="CM830" s="72" t="b">
        <f t="shared" si="368"/>
        <v>0</v>
      </c>
      <c r="CN830" s="72" t="b">
        <f t="shared" si="369"/>
        <v>0</v>
      </c>
      <c r="CP830" s="13">
        <f t="shared" si="370"/>
        <v>0</v>
      </c>
      <c r="CQ830" s="13" t="b">
        <f t="shared" si="371"/>
        <v>0</v>
      </c>
      <c r="CR830" s="13" t="b">
        <f t="shared" si="372"/>
        <v>0</v>
      </c>
      <c r="CS830" s="13" t="b">
        <f t="shared" si="378"/>
        <v>0</v>
      </c>
      <c r="CT830" s="13" t="b">
        <f t="shared" si="377"/>
        <v>0</v>
      </c>
      <c r="CU830" s="13" t="b">
        <f t="shared" si="379"/>
        <v>0</v>
      </c>
      <c r="CV830" s="13" t="b">
        <f t="shared" si="373"/>
        <v>0</v>
      </c>
      <c r="CW830" s="13" t="b">
        <f t="shared" si="374"/>
        <v>0</v>
      </c>
      <c r="CX830" s="13" t="b">
        <f t="shared" si="375"/>
        <v>0</v>
      </c>
      <c r="CY830" s="13" t="b">
        <f t="shared" si="376"/>
        <v>0</v>
      </c>
    </row>
    <row r="831" spans="1:103" ht="15" thickBot="1">
      <c r="A831" s="932"/>
      <c r="B831" s="941"/>
      <c r="C831" s="941"/>
      <c r="D831" s="941"/>
      <c r="E831" s="941"/>
      <c r="F831" s="941"/>
      <c r="G831" s="941"/>
      <c r="H831" s="941"/>
      <c r="I831" s="941"/>
      <c r="J831" s="941"/>
      <c r="K831" s="941"/>
      <c r="L831" s="941"/>
      <c r="M831" s="941"/>
      <c r="N831" s="941"/>
      <c r="O831" s="175"/>
      <c r="P831" s="941"/>
      <c r="Q831" s="941"/>
      <c r="R831" s="941"/>
      <c r="S831" s="941"/>
      <c r="T831" s="941"/>
      <c r="U831" s="941"/>
      <c r="V831" s="941"/>
      <c r="W831" s="20"/>
      <c r="X831" s="20"/>
      <c r="Y831" s="20"/>
      <c r="Z831" s="20"/>
      <c r="AA831" s="20" t="s">
        <v>38</v>
      </c>
      <c r="AB831" s="22"/>
      <c r="AC831" s="22"/>
      <c r="AD831" s="20"/>
      <c r="AE831" s="941"/>
      <c r="AF831" s="334">
        <f t="shared" si="380"/>
        <v>0</v>
      </c>
      <c r="AG831" s="272">
        <f>IF(R831="kompletna",Q831*J831*0.0036*'lista, wskaźniki'!$F$13, IF(R831="częściowa",Q831*J831*0.0036*'lista, wskaźniki'!$F$14, IF(R831="brak",Q831*J831*0.0036*'lista, wskaźniki'!$F$15,)))</f>
        <v>0</v>
      </c>
      <c r="AH831" s="334">
        <f>IF(Y831="inne",K831*'lista, wskaźniki'!$E$35,IF(Y831="to samo źródło",0,IF(Y831=0,0)))</f>
        <v>0</v>
      </c>
      <c r="AI831" s="334">
        <f>IF(AA831="gaz z sieci",AC831*'lista, wskaźniki'!$D$21)</f>
        <v>0</v>
      </c>
      <c r="AJ831" s="272">
        <f>IF(AA831="węgiel",AB831*'lista, wskaźniki'!$D$20, IF('Sektor mieszkaniowy'!AA831="drewno",'Sektor mieszkaniowy'!AB831*'lista, wskaźniki'!$D$22,IF('Sektor mieszkaniowy'!AA831="pellet",AB831*'lista, wskaźniki'!$D$23,IF('Sektor mieszkaniowy'!AA831="gaz z sieci",AB831*'lista, wskaźniki'!$D$21,IF('Sektor mieszkaniowy'!AA831="olej opałowy",'Sektor mieszkaniowy'!AB831*'lista, wskaźniki'!$D$24)))))</f>
        <v>0</v>
      </c>
      <c r="AK831" s="1002"/>
      <c r="AL831" s="941"/>
      <c r="AM831" s="20">
        <f>IF(AA831="węgiel",AF831*1/3.6*'lista, wskaźniki'!$F$20,IF(AA831="drewno",AF831*1/3.6*'lista, wskaźniki'!$F$22,IF(AA831="pellet",AF831*1/3.6*'lista, wskaźniki'!$F$23,IF(AA831="gaz z sieci",AF831*1/3.6*'lista, wskaźniki'!$F$21,IF(AA831="olej opałowy",AF831*1/3.6*'lista, wskaźniki'!$F$24,0)))))</f>
        <v>0</v>
      </c>
      <c r="AN831" s="20">
        <f>IF(AA831="węgiel",AF831*'lista, wskaźniki'!$E$42,IF(AA831="drewno",AF831*'lista, wskaźniki'!$G$42,IF(AA831="pellet",AF831*'lista, wskaźniki'!$H$42,IF(AA831="gaz z sieci",AF831*'lista, wskaźniki'!$F$42,IF(AA831="olej opałowy",AF831*'lista, wskaźniki'!$I$42,0)))))</f>
        <v>0</v>
      </c>
      <c r="AO831" s="20">
        <f>IF(AA831="węgiel",AF831*'lista, wskaźniki'!$E$43,IF(AA831="drewno",AF831*'lista, wskaźniki'!$G$43,IF(AA831="pellet",AF831*'lista, wskaźniki'!$H$43,IF(AA831="gaz z sieci",AF831*'lista, wskaźniki'!$F$43,IF(AA831="olej opałowy",AF831*'lista, wskaźniki'!$I$43,0)))))</f>
        <v>0</v>
      </c>
      <c r="AP831" s="20">
        <f>IF(AA831="węgiel",AF831*'lista, wskaźniki'!$E$44,IF(AA831="drewno",AF831*'lista, wskaźniki'!$G$44,IF(AA831="pellet",AF831*'lista, wskaźniki'!$H$44,IF(AA831="gaz z sieci",AF831*'lista, wskaźniki'!$F$44,IF(AA831="olej opałowy",AF831*'lista, wskaźniki'!$I$44,0)))))</f>
        <v>0</v>
      </c>
      <c r="AQ831" s="20" t="b">
        <f>IF(Z831="gaz",AH831*1/3.6*'lista, wskaźniki'!$F$21,IF(Z831="energia elektryczna",AH831*1/3.6*'lista, wskaźniki'!$F$26))</f>
        <v>0</v>
      </c>
      <c r="AR831" s="20" t="b">
        <f>IF(Z831="gaz",AH831*'lista, wskaźniki'!$F$42,IF(Z831="energia elektryczna",AH831*0))</f>
        <v>0</v>
      </c>
      <c r="AS831" s="20" t="b">
        <f>IF(Z831="gaz",AH831*'lista, wskaźniki'!$F$43,IF(Z831="energia elektryczna",AH831*0))</f>
        <v>0</v>
      </c>
      <c r="AT831" s="20" t="b">
        <f>IF(Z831="gaz",AH831*'lista, wskaźniki'!$F$44,IF(Z831="energia elektryczna",AH831*0))</f>
        <v>0</v>
      </c>
      <c r="AU831" s="20">
        <f>AI831*1/3.6*'lista, wskaźniki'!$F$21</f>
        <v>0</v>
      </c>
      <c r="AV831" s="20">
        <f>AI831*'lista, wskaźniki'!$F$42</f>
        <v>0</v>
      </c>
      <c r="AW831" s="20">
        <f>AI831*'lista, wskaźniki'!$F$43</f>
        <v>0</v>
      </c>
      <c r="AX831" s="20">
        <f>AI831*'lista, wskaźniki'!$F$44</f>
        <v>0</v>
      </c>
      <c r="AY831" s="20">
        <f>AK831*'lista, wskaźniki'!$F$26</f>
        <v>0</v>
      </c>
      <c r="AZ831" s="20">
        <f t="shared" si="352"/>
        <v>0</v>
      </c>
      <c r="BA831" s="20">
        <f t="shared" si="353"/>
        <v>0</v>
      </c>
      <c r="BB831" s="20">
        <f t="shared" si="354"/>
        <v>0</v>
      </c>
      <c r="BC831" s="20">
        <f t="shared" si="355"/>
        <v>0</v>
      </c>
      <c r="BD831" s="941"/>
      <c r="BE831" s="941"/>
      <c r="BF831" s="941"/>
      <c r="BG831" s="941"/>
      <c r="BH831" s="20"/>
      <c r="BI831" s="941"/>
      <c r="BJ831" s="20"/>
      <c r="BK831" s="941"/>
      <c r="BL831" s="20"/>
      <c r="BM831" s="20"/>
      <c r="BN831" s="20"/>
      <c r="BO831" s="20"/>
      <c r="BP831" s="20"/>
      <c r="BQ831" s="20"/>
      <c r="BR831" s="20"/>
      <c r="BS831" s="1005"/>
      <c r="BT831" s="1005"/>
      <c r="BU831" s="1005"/>
      <c r="BV831" s="1005"/>
      <c r="BW831" s="1005"/>
      <c r="BX831" s="1005"/>
      <c r="BY831" s="1008"/>
      <c r="CA831" s="365" t="b">
        <f t="shared" si="356"/>
        <v>0</v>
      </c>
      <c r="CB831" s="365" t="b">
        <f t="shared" si="357"/>
        <v>0</v>
      </c>
      <c r="CC831" s="365" t="b">
        <f t="shared" si="358"/>
        <v>0</v>
      </c>
      <c r="CD831" s="365">
        <f t="shared" si="359"/>
        <v>0</v>
      </c>
      <c r="CE831" s="365" t="b">
        <f t="shared" si="360"/>
        <v>0</v>
      </c>
      <c r="CF831" s="365" t="b">
        <f t="shared" si="361"/>
        <v>0</v>
      </c>
      <c r="CG831" s="365" t="b">
        <f t="shared" si="362"/>
        <v>0</v>
      </c>
      <c r="CH831" s="365">
        <f t="shared" si="363"/>
        <v>0</v>
      </c>
      <c r="CI831" s="72" t="b">
        <f t="shared" si="364"/>
        <v>0</v>
      </c>
      <c r="CJ831" s="72" t="b">
        <f t="shared" si="365"/>
        <v>0</v>
      </c>
      <c r="CK831" s="72" t="b">
        <f t="shared" si="366"/>
        <v>0</v>
      </c>
      <c r="CL831" s="72">
        <f t="shared" si="367"/>
        <v>0</v>
      </c>
      <c r="CM831" s="72" t="b">
        <f t="shared" si="368"/>
        <v>0</v>
      </c>
      <c r="CN831" s="72" t="b">
        <f t="shared" si="369"/>
        <v>0</v>
      </c>
      <c r="CP831" s="13">
        <f t="shared" si="370"/>
        <v>0</v>
      </c>
      <c r="CQ831" s="13" t="b">
        <f t="shared" si="371"/>
        <v>0</v>
      </c>
      <c r="CR831" s="13" t="b">
        <f t="shared" si="372"/>
        <v>0</v>
      </c>
      <c r="CS831" s="13" t="b">
        <f t="shared" si="378"/>
        <v>0</v>
      </c>
      <c r="CT831" s="13" t="b">
        <f t="shared" si="377"/>
        <v>0</v>
      </c>
      <c r="CU831" s="13" t="b">
        <f t="shared" si="379"/>
        <v>0</v>
      </c>
      <c r="CV831" s="13" t="b">
        <f t="shared" si="373"/>
        <v>0</v>
      </c>
      <c r="CW831" s="13" t="b">
        <f t="shared" si="374"/>
        <v>0</v>
      </c>
      <c r="CX831" s="13" t="b">
        <f t="shared" si="375"/>
        <v>0</v>
      </c>
      <c r="CY831" s="13" t="b">
        <f t="shared" si="376"/>
        <v>0</v>
      </c>
    </row>
    <row r="832" spans="1:103" ht="15" thickBot="1">
      <c r="A832" s="933"/>
      <c r="B832" s="942"/>
      <c r="C832" s="942"/>
      <c r="D832" s="942"/>
      <c r="E832" s="942"/>
      <c r="F832" s="942"/>
      <c r="G832" s="942"/>
      <c r="H832" s="942"/>
      <c r="I832" s="942"/>
      <c r="J832" s="942"/>
      <c r="K832" s="942"/>
      <c r="L832" s="942"/>
      <c r="M832" s="942"/>
      <c r="N832" s="942"/>
      <c r="O832" s="176"/>
      <c r="P832" s="942"/>
      <c r="Q832" s="942"/>
      <c r="R832" s="942"/>
      <c r="S832" s="942"/>
      <c r="T832" s="942"/>
      <c r="U832" s="942"/>
      <c r="V832" s="942"/>
      <c r="W832" s="21"/>
      <c r="X832" s="21"/>
      <c r="Y832" s="21"/>
      <c r="Z832" s="21"/>
      <c r="AA832" s="21" t="s">
        <v>37</v>
      </c>
      <c r="AB832" s="55"/>
      <c r="AC832" s="55"/>
      <c r="AD832" s="21"/>
      <c r="AE832" s="942"/>
      <c r="AF832" s="334">
        <f t="shared" si="380"/>
        <v>0</v>
      </c>
      <c r="AG832" s="272">
        <f>IF(R832="kompletna",Q832*J832*0.0036*'lista, wskaźniki'!$F$13, IF(R832="częściowa",Q832*J832*0.0036*'lista, wskaźniki'!$F$14, IF(R832="brak",Q832*J832*0.0036*'lista, wskaźniki'!$F$15,)))</f>
        <v>0</v>
      </c>
      <c r="AH832" s="334">
        <f>IF(Y832="inne",K832*'lista, wskaźniki'!$E$35,IF(Y832="to samo źródło",0,IF(Y832=0,0)))</f>
        <v>0</v>
      </c>
      <c r="AI832" s="334" t="b">
        <f>IF(AA832="gaz z sieci",AC832*'lista, wskaźniki'!$D$21)</f>
        <v>0</v>
      </c>
      <c r="AJ832" s="272">
        <f>IF(AA832="węgiel",AB832*'lista, wskaźniki'!$D$20, IF('Sektor mieszkaniowy'!AA832="drewno",'Sektor mieszkaniowy'!AB832*'lista, wskaźniki'!$D$22,IF('Sektor mieszkaniowy'!AA832="pellet",AB832*'lista, wskaźniki'!$D$23,IF('Sektor mieszkaniowy'!AA832="gaz z sieci",AB832*'lista, wskaźniki'!$D$21,IF('Sektor mieszkaniowy'!AA832="olej opałowy",'Sektor mieszkaniowy'!AB832*'lista, wskaźniki'!$D$24)))))</f>
        <v>0</v>
      </c>
      <c r="AK832" s="1003"/>
      <c r="AL832" s="942"/>
      <c r="AM832" s="20">
        <f>IF(AA832="węgiel",AF832*1/3.6*'lista, wskaźniki'!$F$20,IF(AA832="drewno",AF832*1/3.6*'lista, wskaźniki'!$F$22,IF(AA832="pellet",AF832*1/3.6*'lista, wskaźniki'!$F$23,IF(AA832="gaz z sieci",AF832*1/3.6*'lista, wskaźniki'!$F$21,IF(AA832="olej opałowy",AF832*1/3.6*'lista, wskaźniki'!$F$24,0)))))</f>
        <v>0</v>
      </c>
      <c r="AN832" s="20">
        <f>IF(AA832="węgiel",AF832*'lista, wskaźniki'!$E$42,IF(AA832="drewno",AF832*'lista, wskaźniki'!$G$42,IF(AA832="pellet",AF832*'lista, wskaźniki'!$H$42,IF(AA832="gaz z sieci",AF832*'lista, wskaźniki'!$F$42,IF(AA832="olej opałowy",AF832*'lista, wskaźniki'!$I$42,0)))))</f>
        <v>0</v>
      </c>
      <c r="AO832" s="20">
        <f>IF(AA832="węgiel",AF832*'lista, wskaźniki'!$E$43,IF(AA832="drewno",AF832*'lista, wskaźniki'!$G$43,IF(AA832="pellet",AF832*'lista, wskaźniki'!$H$43,IF(AA832="gaz z sieci",AF832*'lista, wskaźniki'!$F$43,IF(AA832="olej opałowy",AF832*'lista, wskaźniki'!$I$43,0)))))</f>
        <v>0</v>
      </c>
      <c r="AP832" s="20">
        <f>IF(AA832="węgiel",AF832*'lista, wskaźniki'!$E$44,IF(AA832="drewno",AF832*'lista, wskaźniki'!$G$44,IF(AA832="pellet",AF832*'lista, wskaźniki'!$H$44,IF(AA832="gaz z sieci",AF832*'lista, wskaźniki'!$F$44,IF(AA832="olej opałowy",AF832*'lista, wskaźniki'!$I$44,0)))))</f>
        <v>0</v>
      </c>
      <c r="AQ832" s="20" t="b">
        <f>IF(Z832="gaz",AH832*1/3.6*'lista, wskaźniki'!$F$21,IF(Z832="energia elektryczna",AH832*1/3.6*'lista, wskaźniki'!$F$26))</f>
        <v>0</v>
      </c>
      <c r="AR832" s="20" t="b">
        <f>IF(Z832="gaz",AH832*'lista, wskaźniki'!$F$42,IF(Z832="energia elektryczna",AH832*0))</f>
        <v>0</v>
      </c>
      <c r="AS832" s="20" t="b">
        <f>IF(Z832="gaz",AH832*'lista, wskaźniki'!$F$43,IF(Z832="energia elektryczna",AH832*0))</f>
        <v>0</v>
      </c>
      <c r="AT832" s="20" t="b">
        <f>IF(Z832="gaz",AH832*'lista, wskaźniki'!$F$44,IF(Z832="energia elektryczna",AH832*0))</f>
        <v>0</v>
      </c>
      <c r="AU832" s="20">
        <f>AI832*1/3.6*'lista, wskaźniki'!$F$21</f>
        <v>0</v>
      </c>
      <c r="AV832" s="20">
        <f>AI832*'lista, wskaźniki'!$F$42</f>
        <v>0</v>
      </c>
      <c r="AW832" s="20">
        <f>AI832*'lista, wskaźniki'!$F$43</f>
        <v>0</v>
      </c>
      <c r="AX832" s="20">
        <f>AI832*'lista, wskaźniki'!$F$44</f>
        <v>0</v>
      </c>
      <c r="AY832" s="20">
        <f>AK832*'lista, wskaźniki'!$F$26</f>
        <v>0</v>
      </c>
      <c r="AZ832" s="20">
        <f t="shared" si="352"/>
        <v>0</v>
      </c>
      <c r="BA832" s="20">
        <f t="shared" si="353"/>
        <v>0</v>
      </c>
      <c r="BB832" s="20">
        <f t="shared" si="354"/>
        <v>0</v>
      </c>
      <c r="BC832" s="20">
        <f t="shared" si="355"/>
        <v>0</v>
      </c>
      <c r="BD832" s="942"/>
      <c r="BE832" s="942"/>
      <c r="BF832" s="942"/>
      <c r="BG832" s="942"/>
      <c r="BH832" s="21"/>
      <c r="BI832" s="942"/>
      <c r="BJ832" s="21"/>
      <c r="BK832" s="942"/>
      <c r="BL832" s="21"/>
      <c r="BM832" s="21"/>
      <c r="BN832" s="21"/>
      <c r="BO832" s="21"/>
      <c r="BP832" s="21"/>
      <c r="BQ832" s="21"/>
      <c r="BR832" s="21"/>
      <c r="BS832" s="1006"/>
      <c r="BT832" s="1006"/>
      <c r="BU832" s="1006"/>
      <c r="BV832" s="1006"/>
      <c r="BW832" s="1006"/>
      <c r="BX832" s="1006"/>
      <c r="BY832" s="1009"/>
      <c r="CA832" s="365" t="b">
        <f t="shared" si="356"/>
        <v>0</v>
      </c>
      <c r="CB832" s="365" t="b">
        <f t="shared" si="357"/>
        <v>0</v>
      </c>
      <c r="CC832" s="365" t="b">
        <f t="shared" si="358"/>
        <v>0</v>
      </c>
      <c r="CD832" s="365" t="b">
        <f t="shared" si="359"/>
        <v>0</v>
      </c>
      <c r="CE832" s="365">
        <f t="shared" si="360"/>
        <v>0</v>
      </c>
      <c r="CF832" s="365" t="b">
        <f t="shared" si="361"/>
        <v>0</v>
      </c>
      <c r="CG832" s="365" t="b">
        <f t="shared" si="362"/>
        <v>0</v>
      </c>
      <c r="CH832" s="365" t="b">
        <f t="shared" si="363"/>
        <v>0</v>
      </c>
      <c r="CI832" s="72" t="b">
        <f t="shared" si="364"/>
        <v>0</v>
      </c>
      <c r="CJ832" s="72" t="b">
        <f t="shared" si="365"/>
        <v>0</v>
      </c>
      <c r="CK832" s="72" t="b">
        <f t="shared" si="366"/>
        <v>0</v>
      </c>
      <c r="CL832" s="72">
        <f t="shared" si="367"/>
        <v>0</v>
      </c>
      <c r="CM832" s="72">
        <f t="shared" si="368"/>
        <v>0</v>
      </c>
      <c r="CN832" s="72" t="b">
        <f t="shared" si="369"/>
        <v>0</v>
      </c>
      <c r="CP832" s="13">
        <f t="shared" si="370"/>
        <v>0</v>
      </c>
      <c r="CQ832" s="13" t="b">
        <f t="shared" si="371"/>
        <v>0</v>
      </c>
      <c r="CR832" s="13" t="b">
        <f t="shared" si="372"/>
        <v>0</v>
      </c>
      <c r="CS832" s="13" t="b">
        <f t="shared" si="378"/>
        <v>0</v>
      </c>
      <c r="CT832" s="13" t="b">
        <f t="shared" si="377"/>
        <v>0</v>
      </c>
      <c r="CU832" s="13" t="b">
        <f t="shared" si="379"/>
        <v>0</v>
      </c>
      <c r="CV832" s="13" t="b">
        <f t="shared" si="373"/>
        <v>0</v>
      </c>
      <c r="CW832" s="13" t="b">
        <f t="shared" si="374"/>
        <v>0</v>
      </c>
      <c r="CX832" s="13" t="b">
        <f t="shared" si="375"/>
        <v>0</v>
      </c>
      <c r="CY832" s="13" t="b">
        <f t="shared" si="376"/>
        <v>0</v>
      </c>
    </row>
    <row r="833" spans="1:103" ht="15" thickBot="1">
      <c r="A833" s="931">
        <v>167</v>
      </c>
      <c r="B833" s="940" t="s">
        <v>239</v>
      </c>
      <c r="C833" s="940"/>
      <c r="D833" s="940" t="s">
        <v>1</v>
      </c>
      <c r="E833" s="940" t="s">
        <v>5</v>
      </c>
      <c r="F833" s="940">
        <v>1</v>
      </c>
      <c r="G833" s="940">
        <v>64</v>
      </c>
      <c r="H833" s="940">
        <v>2</v>
      </c>
      <c r="I833" s="940" t="s">
        <v>10</v>
      </c>
      <c r="J833" s="940">
        <v>64</v>
      </c>
      <c r="K833" s="940">
        <v>2</v>
      </c>
      <c r="L833" s="940" t="s">
        <v>16</v>
      </c>
      <c r="M833" s="940">
        <v>100</v>
      </c>
      <c r="N833" s="940" t="s">
        <v>16</v>
      </c>
      <c r="O833" s="174">
        <v>100</v>
      </c>
      <c r="P833" s="940" t="s">
        <v>16</v>
      </c>
      <c r="Q833" s="940">
        <f>IF(I833="&lt;1966",'lista, wskaźniki'!$G$4,IF(I833="1967-1985",'lista, wskaźniki'!$G$5,IF(I833="1986-1992",'lista, wskaźniki'!$G$6,IF(I833="1993-1996",'lista, wskaźniki'!$G$7,IF(I833="&gt;1997",'lista, wskaźniki'!$G$8,IF(I833=0,'lista, wskaźniki'!$G$4))))))</f>
        <v>290</v>
      </c>
      <c r="R833" s="940" t="s">
        <v>21</v>
      </c>
      <c r="S833" s="940" t="s">
        <v>33</v>
      </c>
      <c r="T833" s="940"/>
      <c r="U833" s="940"/>
      <c r="V833" s="940"/>
      <c r="W833" s="19" t="s">
        <v>35</v>
      </c>
      <c r="X833" s="19" t="s">
        <v>35</v>
      </c>
      <c r="Y833" s="20" t="s">
        <v>24</v>
      </c>
      <c r="Z833" s="20" t="s">
        <v>40</v>
      </c>
      <c r="AA833" s="19" t="s">
        <v>35</v>
      </c>
      <c r="AB833" s="54">
        <v>2</v>
      </c>
      <c r="AC833" s="54"/>
      <c r="AD833" s="19">
        <v>1700</v>
      </c>
      <c r="AE833" s="940">
        <v>3</v>
      </c>
      <c r="AF833" s="334">
        <f t="shared" si="380"/>
        <v>42.674799999999998</v>
      </c>
      <c r="AG833" s="272">
        <f>IF(R833="kompletna",Q833*J833*0.0036*'lista, wskaźniki'!$F$13, IF(R833="częściowa",Q833*J833*0.0036*'lista, wskaźniki'!$F$14, IF(R833="brak",Q833*J833*0.0036*'lista, wskaźniki'!$F$15,)))</f>
        <v>40.089599999999997</v>
      </c>
      <c r="AH833" s="334">
        <f>IF(Y833="inne",K833*'lista, wskaźniki'!$E$35,IF(Y833="to samo źródło",0,IF(Y833=0,0)))</f>
        <v>4.3357072500000005</v>
      </c>
      <c r="AI833" s="334" t="b">
        <f>IF(AA833="gaz z sieci",AC833*'lista, wskaźniki'!$D$21)</f>
        <v>0</v>
      </c>
      <c r="AJ833" s="272">
        <f>IF(AA833="węgiel",AB833*'lista, wskaźniki'!$D$20, IF('Sektor mieszkaniowy'!AA833="drewno",'Sektor mieszkaniowy'!AB833*'lista, wskaźniki'!$D$22,IF('Sektor mieszkaniowy'!AA833="pellet",AB833*'lista, wskaźniki'!$D$23,IF('Sektor mieszkaniowy'!AA833="gaz z sieci",AB833*'lista, wskaźniki'!$D$21,IF('Sektor mieszkaniowy'!AA833="olej opałowy",'Sektor mieszkaniowy'!AB833*'lista, wskaźniki'!$D$24)))))</f>
        <v>45.26</v>
      </c>
      <c r="AK833" s="1001"/>
      <c r="AL833" s="940">
        <v>2025</v>
      </c>
      <c r="AM833" s="20">
        <f>IF(AA833="węgiel",AF833*1/3.6*'lista, wskaźniki'!$F$20,IF(AA833="drewno",AF833*1/3.6*'lista, wskaźniki'!$F$22,IF(AA833="pellet",AF833*1/3.6*'lista, wskaźniki'!$F$23,IF(AA833="gaz z sieci",AF833*1/3.6*'lista, wskaźniki'!$F$21,IF(AA833="olej opałowy",AF833*1/3.6*'lista, wskaźniki'!$F$24,0)))))</f>
        <v>4.0425838040000004</v>
      </c>
      <c r="AN833" s="20">
        <f>IF(AA833="węgiel",AF833*'lista, wskaźniki'!$E$42,IF(AA833="drewno",AF833*'lista, wskaźniki'!$G$42,IF(AA833="pellet",AF833*'lista, wskaźniki'!$H$42,IF(AA833="gaz z sieci",AF833*'lista, wskaźniki'!$F$42,IF(AA833="olej opałowy",AF833*'lista, wskaźniki'!$I$42,0)))))</f>
        <v>1.6216424E-2</v>
      </c>
      <c r="AO833" s="20">
        <f>IF(AA833="węgiel",AF833*'lista, wskaźniki'!$E$43,IF(AA833="drewno",AF833*'lista, wskaźniki'!$G$43,IF(AA833="pellet",AF833*'lista, wskaźniki'!$H$43,IF(AA833="gaz z sieci",AF833*'lista, wskaźniki'!$F$43,IF(AA833="olej opałowy",AF833*'lista, wskaźniki'!$I$43,0)))))</f>
        <v>1.5362928E-2</v>
      </c>
      <c r="AP833" s="20">
        <f>IF(AA833="węgiel",AF833*'lista, wskaźniki'!$E$44,IF(AA833="drewno",AF833*'lista, wskaźniki'!$G$44,IF(AA833="pellet",AF833*'lista, wskaźniki'!$H$44,IF(AA833="gaz z sieci",AF833*'lista, wskaźniki'!$F$44,IF(AA833="olej opałowy",AF833*'lista, wskaźniki'!$I$44,0)))))</f>
        <v>1.1522196E-5</v>
      </c>
      <c r="AQ833" s="360">
        <f>IF(Z833="gaz",AH833*1/3.6*'lista, wskaźniki'!$F$21,IF(Z833="energia elektryczna",AH833*1/3.6*'lista, wskaźniki'!$F$26))</f>
        <v>1.0718831812500003</v>
      </c>
      <c r="AR833" s="20">
        <f>IF(Z833="gaz",AH833*'lista, wskaźniki'!$F$42,IF(Z833="energia elektryczna",AH833*0))</f>
        <v>0</v>
      </c>
      <c r="AS833" s="20">
        <f>IF(Z833="gaz",AH833*'lista, wskaźniki'!$F$43,IF(Z833="energia elektryczna",AH833*0))</f>
        <v>0</v>
      </c>
      <c r="AT833" s="20">
        <f>IF(Z833="gaz",AH833*'lista, wskaźniki'!$F$44,IF(Z833="energia elektryczna",AH833*0))</f>
        <v>0</v>
      </c>
      <c r="AU833" s="20">
        <f>AI833*1/3.6*'lista, wskaźniki'!$F$21</f>
        <v>0</v>
      </c>
      <c r="AV833" s="20">
        <f>AI833*'lista, wskaźniki'!$F$42</f>
        <v>0</v>
      </c>
      <c r="AW833" s="20">
        <f>AI833*'lista, wskaźniki'!$F$43</f>
        <v>0</v>
      </c>
      <c r="AX833" s="20">
        <f>AI833*'lista, wskaźniki'!$F$44</f>
        <v>0</v>
      </c>
      <c r="AY833" s="20">
        <f>AK833*'lista, wskaźniki'!$F$26</f>
        <v>0</v>
      </c>
      <c r="AZ833" s="20">
        <f t="shared" si="352"/>
        <v>5.1144669852500009</v>
      </c>
      <c r="BA833" s="20">
        <f t="shared" si="353"/>
        <v>1.6216424E-2</v>
      </c>
      <c r="BB833" s="20">
        <f t="shared" si="354"/>
        <v>1.5362928E-2</v>
      </c>
      <c r="BC833" s="20">
        <f t="shared" si="355"/>
        <v>1.1522196E-5</v>
      </c>
      <c r="BD833" s="940"/>
      <c r="BE833" s="940" t="s">
        <v>17</v>
      </c>
      <c r="BF833" s="940" t="s">
        <v>17</v>
      </c>
      <c r="BG833" s="940" t="s">
        <v>17</v>
      </c>
      <c r="BH833" s="19"/>
      <c r="BI833" s="940" t="s">
        <v>17</v>
      </c>
      <c r="BJ833" s="19"/>
      <c r="BK833" s="940" t="s">
        <v>17</v>
      </c>
      <c r="BL833" s="19"/>
      <c r="BM833" s="19"/>
      <c r="BN833" s="19"/>
      <c r="BO833" s="19" t="s">
        <v>17</v>
      </c>
      <c r="BP833" s="19"/>
      <c r="BQ833" s="19" t="s">
        <v>120</v>
      </c>
      <c r="BR833" s="19">
        <v>1</v>
      </c>
      <c r="BS833" s="1004">
        <v>720</v>
      </c>
      <c r="BT833" s="1004">
        <v>40</v>
      </c>
      <c r="BU833" s="1004"/>
      <c r="BV833" s="1004"/>
      <c r="BW833" s="1004">
        <v>2010</v>
      </c>
      <c r="BX833" s="1004"/>
      <c r="BY833" s="1007"/>
      <c r="CA833" s="365">
        <f t="shared" si="356"/>
        <v>42.674799999999998</v>
      </c>
      <c r="CB833" s="365" t="b">
        <f t="shared" si="357"/>
        <v>0</v>
      </c>
      <c r="CC833" s="365" t="b">
        <f t="shared" si="358"/>
        <v>0</v>
      </c>
      <c r="CD833" s="365" t="b">
        <f t="shared" si="359"/>
        <v>0</v>
      </c>
      <c r="CE833" s="365" t="b">
        <f t="shared" si="360"/>
        <v>0</v>
      </c>
      <c r="CF833" s="365" t="b">
        <f t="shared" si="361"/>
        <v>0</v>
      </c>
      <c r="CG833" s="365">
        <f t="shared" si="362"/>
        <v>4.3357072500000005</v>
      </c>
      <c r="CH833" s="365" t="b">
        <f t="shared" si="363"/>
        <v>0</v>
      </c>
      <c r="CI833" s="72">
        <f t="shared" si="364"/>
        <v>42.674799999999998</v>
      </c>
      <c r="CJ833" s="72" t="b">
        <f t="shared" si="365"/>
        <v>0</v>
      </c>
      <c r="CK833" s="72" t="b">
        <f t="shared" si="366"/>
        <v>0</v>
      </c>
      <c r="CL833" s="72">
        <f t="shared" si="367"/>
        <v>0</v>
      </c>
      <c r="CM833" s="72" t="b">
        <f t="shared" si="368"/>
        <v>0</v>
      </c>
      <c r="CN833" s="72">
        <f t="shared" si="369"/>
        <v>4.3357072500000005</v>
      </c>
      <c r="CP833" s="13">
        <f t="shared" si="370"/>
        <v>64</v>
      </c>
      <c r="CQ833" s="13">
        <f t="shared" si="371"/>
        <v>64</v>
      </c>
      <c r="CR833" s="13" t="b">
        <f t="shared" si="372"/>
        <v>0</v>
      </c>
      <c r="CS833" s="13" t="b">
        <f t="shared" si="378"/>
        <v>0</v>
      </c>
      <c r="CT833" s="13" t="b">
        <f t="shared" si="377"/>
        <v>0</v>
      </c>
      <c r="CU833" s="13" t="b">
        <f t="shared" si="379"/>
        <v>0</v>
      </c>
      <c r="CV833" s="13" t="b">
        <f t="shared" si="373"/>
        <v>0</v>
      </c>
      <c r="CW833" s="13" t="b">
        <f t="shared" si="374"/>
        <v>0</v>
      </c>
      <c r="CX833" s="13" t="b">
        <f t="shared" si="375"/>
        <v>0</v>
      </c>
      <c r="CY833" s="13" t="b">
        <f t="shared" si="376"/>
        <v>0</v>
      </c>
    </row>
    <row r="834" spans="1:103" ht="15" thickBot="1">
      <c r="A834" s="932"/>
      <c r="B834" s="941"/>
      <c r="C834" s="941"/>
      <c r="D834" s="941"/>
      <c r="E834" s="941"/>
      <c r="F834" s="941"/>
      <c r="G834" s="941"/>
      <c r="H834" s="941"/>
      <c r="I834" s="941"/>
      <c r="J834" s="941"/>
      <c r="K834" s="941"/>
      <c r="L834" s="941"/>
      <c r="M834" s="941"/>
      <c r="N834" s="941"/>
      <c r="O834" s="175"/>
      <c r="P834" s="941"/>
      <c r="Q834" s="941"/>
      <c r="R834" s="941"/>
      <c r="S834" s="941"/>
      <c r="T834" s="941"/>
      <c r="U834" s="941"/>
      <c r="V834" s="941"/>
      <c r="W834" s="20" t="s">
        <v>36</v>
      </c>
      <c r="X834" s="20" t="s">
        <v>195</v>
      </c>
      <c r="Y834" s="20"/>
      <c r="Z834" s="20"/>
      <c r="AA834" s="20" t="s">
        <v>36</v>
      </c>
      <c r="AB834" s="22">
        <v>4</v>
      </c>
      <c r="AC834" s="22"/>
      <c r="AD834" s="20">
        <v>1200</v>
      </c>
      <c r="AE834" s="941"/>
      <c r="AF834" s="334">
        <f t="shared" si="380"/>
        <v>51.245000000000005</v>
      </c>
      <c r="AG834" s="272">
        <v>40.090000000000003</v>
      </c>
      <c r="AH834" s="334">
        <f>IF(Y834="inne",K834*'lista, wskaźniki'!$E$35,IF(Y834="to samo źródło",0,IF(Y834=0,0)))</f>
        <v>0</v>
      </c>
      <c r="AI834" s="334" t="b">
        <f>IF(AA834="gaz z sieci",AC834*'lista, wskaźniki'!$D$21)</f>
        <v>0</v>
      </c>
      <c r="AJ834" s="272">
        <f>IF(AA834="węgiel",AB834*'lista, wskaźniki'!$D$20, IF('Sektor mieszkaniowy'!AA834="drewno",'Sektor mieszkaniowy'!AB834*'lista, wskaźniki'!$D$22,IF('Sektor mieszkaniowy'!AA834="pellet",AB834*'lista, wskaźniki'!$D$23,IF('Sektor mieszkaniowy'!AA834="gaz z sieci",AB834*'lista, wskaźniki'!$D$21,IF('Sektor mieszkaniowy'!AA834="olej opałowy",'Sektor mieszkaniowy'!AB834*'lista, wskaźniki'!$D$24)))))</f>
        <v>62.4</v>
      </c>
      <c r="AK834" s="1002"/>
      <c r="AL834" s="941"/>
      <c r="AM834" s="20">
        <f>IF(AA834="węgiel",AF834*1/3.6*'lista, wskaźniki'!$F$20,IF(AA834="drewno",AF834*1/3.6*'lista, wskaźniki'!$F$22,IF(AA834="pellet",AF834*1/3.6*'lista, wskaźniki'!$F$23,IF(AA834="gaz z sieci",AF834*1/3.6*'lista, wskaźniki'!$F$21,IF(AA834="olej opałowy",AF834*1/3.6*'lista, wskaźniki'!$F$24,0)))))</f>
        <v>0</v>
      </c>
      <c r="AN834" s="20">
        <f>IF(AA834="węgiel",AF834*'lista, wskaźniki'!$E$42,IF(AA834="drewno",AF834*'lista, wskaźniki'!$G$42,IF(AA834="pellet",AF834*'lista, wskaźniki'!$H$42,IF(AA834="gaz z sieci",AF834*'lista, wskaźniki'!$F$42,IF(AA834="olej opałowy",AF834*'lista, wskaźniki'!$I$42,0)))))</f>
        <v>4.1508450000000002E-2</v>
      </c>
      <c r="AO834" s="20">
        <f>IF(AA834="węgiel",AF834*'lista, wskaźniki'!$E$43,IF(AA834="drewno",AF834*'lista, wskaźniki'!$G$43,IF(AA834="pellet",AF834*'lista, wskaźniki'!$H$43,IF(AA834="gaz z sieci",AF834*'lista, wskaźniki'!$F$43,IF(AA834="olej opałowy",AF834*'lista, wskaźniki'!$I$43,0)))))</f>
        <v>4.1508450000000002E-2</v>
      </c>
      <c r="AP834" s="20">
        <f>IF(AA834="węgiel",AF834*'lista, wskaźniki'!$E$44,IF(AA834="drewno",AF834*'lista, wskaźniki'!$G$44,IF(AA834="pellet",AF834*'lista, wskaźniki'!$H$44,IF(AA834="gaz z sieci",AF834*'lista, wskaźniki'!$F$44,IF(AA834="olej opałowy",AF834*'lista, wskaźniki'!$I$44,0)))))</f>
        <v>1.281125E-5</v>
      </c>
      <c r="AQ834" s="20" t="b">
        <f>IF(Z834="gaz",AH834*1/3.6*'lista, wskaźniki'!$F$21,IF(Z834="energia elektryczna",AH834*1/3.6*'lista, wskaźniki'!$F$26))</f>
        <v>0</v>
      </c>
      <c r="AR834" s="20" t="b">
        <f>IF(Z834="gaz",AH834*'lista, wskaźniki'!$F$42,IF(Z834="energia elektryczna",AH834*0))</f>
        <v>0</v>
      </c>
      <c r="AS834" s="20" t="b">
        <f>IF(Z834="gaz",AH834*'lista, wskaźniki'!$F$43,IF(Z834="energia elektryczna",AH834*0))</f>
        <v>0</v>
      </c>
      <c r="AT834" s="20" t="b">
        <f>IF(Z834="gaz",AH834*'lista, wskaźniki'!$F$44,IF(Z834="energia elektryczna",AH834*0))</f>
        <v>0</v>
      </c>
      <c r="AU834" s="20">
        <f>AI834*1/3.6*'lista, wskaźniki'!$F$21</f>
        <v>0</v>
      </c>
      <c r="AV834" s="20">
        <f>AI834*'lista, wskaźniki'!$F$42</f>
        <v>0</v>
      </c>
      <c r="AW834" s="20">
        <f>AI834*'lista, wskaźniki'!$F$43</f>
        <v>0</v>
      </c>
      <c r="AX834" s="20">
        <f>AI834*'lista, wskaźniki'!$F$44</f>
        <v>0</v>
      </c>
      <c r="AY834" s="20">
        <f>AK834*'lista, wskaźniki'!$F$26</f>
        <v>0</v>
      </c>
      <c r="AZ834" s="20">
        <f t="shared" si="352"/>
        <v>0</v>
      </c>
      <c r="BA834" s="20">
        <f t="shared" si="353"/>
        <v>4.1508450000000002E-2</v>
      </c>
      <c r="BB834" s="20">
        <f t="shared" si="354"/>
        <v>4.1508450000000002E-2</v>
      </c>
      <c r="BC834" s="20">
        <f t="shared" si="355"/>
        <v>1.281125E-5</v>
      </c>
      <c r="BD834" s="941"/>
      <c r="BE834" s="941"/>
      <c r="BF834" s="941"/>
      <c r="BG834" s="941"/>
      <c r="BH834" s="20"/>
      <c r="BI834" s="941"/>
      <c r="BJ834" s="20"/>
      <c r="BK834" s="941"/>
      <c r="BL834" s="20"/>
      <c r="BM834" s="20"/>
      <c r="BN834" s="20"/>
      <c r="BO834" s="20"/>
      <c r="BP834" s="20"/>
      <c r="BQ834" s="20"/>
      <c r="BR834" s="20"/>
      <c r="BS834" s="1005"/>
      <c r="BT834" s="1005"/>
      <c r="BU834" s="1005"/>
      <c r="BV834" s="1005"/>
      <c r="BW834" s="1005"/>
      <c r="BX834" s="1005"/>
      <c r="BY834" s="1008"/>
      <c r="CA834" s="365" t="b">
        <f t="shared" si="356"/>
        <v>0</v>
      </c>
      <c r="CB834" s="365">
        <f t="shared" si="357"/>
        <v>51.245000000000005</v>
      </c>
      <c r="CC834" s="365" t="b">
        <f t="shared" si="358"/>
        <v>0</v>
      </c>
      <c r="CD834" s="365" t="b">
        <f t="shared" si="359"/>
        <v>0</v>
      </c>
      <c r="CE834" s="365" t="b">
        <f t="shared" si="360"/>
        <v>0</v>
      </c>
      <c r="CF834" s="365" t="b">
        <f t="shared" si="361"/>
        <v>0</v>
      </c>
      <c r="CG834" s="365" t="b">
        <f t="shared" si="362"/>
        <v>0</v>
      </c>
      <c r="CH834" s="365" t="b">
        <f t="shared" si="363"/>
        <v>0</v>
      </c>
      <c r="CI834" s="72" t="b">
        <f t="shared" si="364"/>
        <v>0</v>
      </c>
      <c r="CJ834" s="72">
        <f t="shared" si="365"/>
        <v>51.245000000000005</v>
      </c>
      <c r="CK834" s="72" t="b">
        <f t="shared" si="366"/>
        <v>0</v>
      </c>
      <c r="CL834" s="72">
        <f t="shared" si="367"/>
        <v>0</v>
      </c>
      <c r="CM834" s="72" t="b">
        <f t="shared" si="368"/>
        <v>0</v>
      </c>
      <c r="CN834" s="72" t="b">
        <f t="shared" si="369"/>
        <v>0</v>
      </c>
      <c r="CP834" s="13">
        <f t="shared" si="370"/>
        <v>0</v>
      </c>
      <c r="CQ834" s="13" t="b">
        <f t="shared" si="371"/>
        <v>0</v>
      </c>
      <c r="CR834" s="13" t="b">
        <f t="shared" si="372"/>
        <v>0</v>
      </c>
      <c r="CS834" s="13" t="b">
        <f t="shared" si="378"/>
        <v>0</v>
      </c>
      <c r="CT834" s="13" t="b">
        <f t="shared" si="377"/>
        <v>0</v>
      </c>
      <c r="CU834" s="13" t="b">
        <f t="shared" si="379"/>
        <v>0</v>
      </c>
      <c r="CV834" s="13" t="b">
        <f t="shared" si="373"/>
        <v>0</v>
      </c>
      <c r="CW834" s="13" t="b">
        <f t="shared" si="374"/>
        <v>0</v>
      </c>
      <c r="CX834" s="13" t="b">
        <f t="shared" si="375"/>
        <v>0</v>
      </c>
      <c r="CY834" s="13" t="b">
        <f t="shared" si="376"/>
        <v>0</v>
      </c>
    </row>
    <row r="835" spans="1:103" ht="15" thickBot="1">
      <c r="A835" s="932"/>
      <c r="B835" s="941"/>
      <c r="C835" s="941"/>
      <c r="D835" s="941"/>
      <c r="E835" s="941"/>
      <c r="F835" s="941"/>
      <c r="G835" s="941"/>
      <c r="H835" s="941"/>
      <c r="I835" s="941"/>
      <c r="J835" s="941"/>
      <c r="K835" s="941"/>
      <c r="L835" s="941"/>
      <c r="M835" s="941"/>
      <c r="N835" s="941"/>
      <c r="O835" s="175"/>
      <c r="P835" s="941"/>
      <c r="Q835" s="941"/>
      <c r="R835" s="941"/>
      <c r="S835" s="941"/>
      <c r="T835" s="941"/>
      <c r="U835" s="941"/>
      <c r="V835" s="941"/>
      <c r="W835" s="20"/>
      <c r="X835" s="20"/>
      <c r="Y835" s="20"/>
      <c r="Z835" s="20"/>
      <c r="AA835" s="20" t="s">
        <v>50</v>
      </c>
      <c r="AB835" s="22"/>
      <c r="AC835" s="22"/>
      <c r="AD835" s="20"/>
      <c r="AE835" s="941"/>
      <c r="AF835" s="334">
        <f t="shared" si="380"/>
        <v>0</v>
      </c>
      <c r="AG835" s="272">
        <f>IF(R835="kompletna",Q835*J835*0.0036*'lista, wskaźniki'!$F$13, IF(R835="częściowa",Q835*J835*0.0036*'lista, wskaźniki'!$F$14, IF(R835="brak",Q835*J835*0.0036*'lista, wskaźniki'!$F$15,)))</f>
        <v>0</v>
      </c>
      <c r="AH835" s="334">
        <f>IF(Y835="inne",K835*'lista, wskaźniki'!$E$35,IF(Y835="to samo źródło",0,IF(Y835=0,0)))</f>
        <v>0</v>
      </c>
      <c r="AI835" s="334" t="b">
        <f>IF(AA835="gaz z sieci",AC835*'lista, wskaźniki'!$D$21)</f>
        <v>0</v>
      </c>
      <c r="AJ835" s="272">
        <f>IF(AA835="węgiel",AB835*'lista, wskaźniki'!$D$20, IF('Sektor mieszkaniowy'!AA835="drewno",'Sektor mieszkaniowy'!AB835*'lista, wskaźniki'!$D$22,IF('Sektor mieszkaniowy'!AA835="pellet",AB835*'lista, wskaźniki'!$D$23,IF('Sektor mieszkaniowy'!AA835="gaz z sieci",AB835*'lista, wskaźniki'!$D$21,IF('Sektor mieszkaniowy'!AA835="olej opałowy",'Sektor mieszkaniowy'!AB835*'lista, wskaźniki'!$D$24)))))</f>
        <v>0</v>
      </c>
      <c r="AK835" s="1002"/>
      <c r="AL835" s="941"/>
      <c r="AM835" s="20">
        <f>IF(AA835="węgiel",AF835*1/3.6*'lista, wskaźniki'!$F$20,IF(AA835="drewno",AF835*1/3.6*'lista, wskaźniki'!$F$22,IF(AA835="pellet",AF835*1/3.6*'lista, wskaźniki'!$F$23,IF(AA835="gaz z sieci",AF835*1/3.6*'lista, wskaźniki'!$F$21,IF(AA835="olej opałowy",AF835*1/3.6*'lista, wskaźniki'!$F$24,0)))))</f>
        <v>0</v>
      </c>
      <c r="AN835" s="20">
        <f>IF(AA835="węgiel",AF835*'lista, wskaźniki'!$E$42,IF(AA835="drewno",AF835*'lista, wskaźniki'!$G$42,IF(AA835="pellet",AF835*'lista, wskaźniki'!$H$42,IF(AA835="gaz z sieci",AF835*'lista, wskaźniki'!$F$42,IF(AA835="olej opałowy",AF835*'lista, wskaźniki'!$I$42,0)))))</f>
        <v>0</v>
      </c>
      <c r="AO835" s="20">
        <f>IF(AA835="węgiel",AF835*'lista, wskaźniki'!$E$43,IF(AA835="drewno",AF835*'lista, wskaźniki'!$G$43,IF(AA835="pellet",AF835*'lista, wskaźniki'!$H$43,IF(AA835="gaz z sieci",AF835*'lista, wskaźniki'!$F$43,IF(AA835="olej opałowy",AF835*'lista, wskaźniki'!$I$43,0)))))</f>
        <v>0</v>
      </c>
      <c r="AP835" s="20">
        <f>IF(AA835="węgiel",AF835*'lista, wskaźniki'!$E$44,IF(AA835="drewno",AF835*'lista, wskaźniki'!$G$44,IF(AA835="pellet",AF835*'lista, wskaźniki'!$H$44,IF(AA835="gaz z sieci",AF835*'lista, wskaźniki'!$F$44,IF(AA835="olej opałowy",AF835*'lista, wskaźniki'!$I$44,0)))))</f>
        <v>0</v>
      </c>
      <c r="AQ835" s="20" t="b">
        <f>IF(Z835="gaz",AH835*1/3.6*'lista, wskaźniki'!$F$21,IF(Z835="energia elektryczna",AH835*1/3.6*'lista, wskaźniki'!$F$26))</f>
        <v>0</v>
      </c>
      <c r="AR835" s="20" t="b">
        <f>IF(Z835="gaz",AH835*'lista, wskaźniki'!$F$42,IF(Z835="energia elektryczna",AH835*0))</f>
        <v>0</v>
      </c>
      <c r="AS835" s="20" t="b">
        <f>IF(Z835="gaz",AH835*'lista, wskaźniki'!$F$43,IF(Z835="energia elektryczna",AH835*0))</f>
        <v>0</v>
      </c>
      <c r="AT835" s="20" t="b">
        <f>IF(Z835="gaz",AH835*'lista, wskaźniki'!$F$44,IF(Z835="energia elektryczna",AH835*0))</f>
        <v>0</v>
      </c>
      <c r="AU835" s="20">
        <f>AI835*1/3.6*'lista, wskaźniki'!$F$21</f>
        <v>0</v>
      </c>
      <c r="AV835" s="20">
        <f>AI835*'lista, wskaźniki'!$F$42</f>
        <v>0</v>
      </c>
      <c r="AW835" s="20">
        <f>AI835*'lista, wskaźniki'!$F$43</f>
        <v>0</v>
      </c>
      <c r="AX835" s="20">
        <f>AI835*'lista, wskaźniki'!$F$44</f>
        <v>0</v>
      </c>
      <c r="AY835" s="20">
        <f>AK835*'lista, wskaźniki'!$F$26</f>
        <v>0</v>
      </c>
      <c r="AZ835" s="20">
        <f t="shared" si="352"/>
        <v>0</v>
      </c>
      <c r="BA835" s="20">
        <f t="shared" si="353"/>
        <v>0</v>
      </c>
      <c r="BB835" s="20">
        <f t="shared" si="354"/>
        <v>0</v>
      </c>
      <c r="BC835" s="20">
        <f t="shared" si="355"/>
        <v>0</v>
      </c>
      <c r="BD835" s="941"/>
      <c r="BE835" s="941"/>
      <c r="BF835" s="941"/>
      <c r="BG835" s="941"/>
      <c r="BH835" s="20"/>
      <c r="BI835" s="941"/>
      <c r="BJ835" s="20"/>
      <c r="BK835" s="941"/>
      <c r="BL835" s="20"/>
      <c r="BM835" s="20"/>
      <c r="BN835" s="20"/>
      <c r="BO835" s="20"/>
      <c r="BP835" s="20"/>
      <c r="BQ835" s="20"/>
      <c r="BR835" s="20"/>
      <c r="BS835" s="1005"/>
      <c r="BT835" s="1005"/>
      <c r="BU835" s="1005"/>
      <c r="BV835" s="1005"/>
      <c r="BW835" s="1005"/>
      <c r="BX835" s="1005"/>
      <c r="BY835" s="1008"/>
      <c r="CA835" s="365" t="b">
        <f t="shared" si="356"/>
        <v>0</v>
      </c>
      <c r="CB835" s="365" t="b">
        <f t="shared" si="357"/>
        <v>0</v>
      </c>
      <c r="CC835" s="365">
        <f t="shared" si="358"/>
        <v>0</v>
      </c>
      <c r="CD835" s="365" t="b">
        <f t="shared" si="359"/>
        <v>0</v>
      </c>
      <c r="CE835" s="365" t="b">
        <f t="shared" si="360"/>
        <v>0</v>
      </c>
      <c r="CF835" s="365" t="b">
        <f t="shared" si="361"/>
        <v>0</v>
      </c>
      <c r="CG835" s="365" t="b">
        <f t="shared" si="362"/>
        <v>0</v>
      </c>
      <c r="CH835" s="365" t="b">
        <f t="shared" si="363"/>
        <v>0</v>
      </c>
      <c r="CI835" s="72" t="b">
        <f t="shared" si="364"/>
        <v>0</v>
      </c>
      <c r="CJ835" s="72" t="b">
        <f t="shared" si="365"/>
        <v>0</v>
      </c>
      <c r="CK835" s="72">
        <f t="shared" si="366"/>
        <v>0</v>
      </c>
      <c r="CL835" s="72">
        <f t="shared" si="367"/>
        <v>0</v>
      </c>
      <c r="CM835" s="72" t="b">
        <f t="shared" si="368"/>
        <v>0</v>
      </c>
      <c r="CN835" s="72" t="b">
        <f t="shared" si="369"/>
        <v>0</v>
      </c>
      <c r="CP835" s="13">
        <f t="shared" si="370"/>
        <v>0</v>
      </c>
      <c r="CQ835" s="13" t="b">
        <f t="shared" si="371"/>
        <v>0</v>
      </c>
      <c r="CR835" s="13" t="b">
        <f t="shared" si="372"/>
        <v>0</v>
      </c>
      <c r="CS835" s="13" t="b">
        <f t="shared" si="378"/>
        <v>0</v>
      </c>
      <c r="CT835" s="13" t="b">
        <f t="shared" si="377"/>
        <v>0</v>
      </c>
      <c r="CU835" s="13" t="b">
        <f t="shared" si="379"/>
        <v>0</v>
      </c>
      <c r="CV835" s="13" t="b">
        <f t="shared" si="373"/>
        <v>0</v>
      </c>
      <c r="CW835" s="13" t="b">
        <f t="shared" si="374"/>
        <v>0</v>
      </c>
      <c r="CX835" s="13" t="b">
        <f t="shared" si="375"/>
        <v>0</v>
      </c>
      <c r="CY835" s="13" t="b">
        <f t="shared" si="376"/>
        <v>0</v>
      </c>
    </row>
    <row r="836" spans="1:103" ht="15" thickBot="1">
      <c r="A836" s="932"/>
      <c r="B836" s="941"/>
      <c r="C836" s="941"/>
      <c r="D836" s="941"/>
      <c r="E836" s="941"/>
      <c r="F836" s="941"/>
      <c r="G836" s="941"/>
      <c r="H836" s="941"/>
      <c r="I836" s="941"/>
      <c r="J836" s="941"/>
      <c r="K836" s="941"/>
      <c r="L836" s="941"/>
      <c r="M836" s="941"/>
      <c r="N836" s="941"/>
      <c r="O836" s="175"/>
      <c r="P836" s="941"/>
      <c r="Q836" s="941"/>
      <c r="R836" s="941"/>
      <c r="S836" s="941"/>
      <c r="T836" s="941"/>
      <c r="U836" s="941"/>
      <c r="V836" s="941"/>
      <c r="W836" s="20"/>
      <c r="X836" s="20"/>
      <c r="Y836" s="20"/>
      <c r="Z836" s="20"/>
      <c r="AA836" s="20" t="s">
        <v>38</v>
      </c>
      <c r="AB836" s="22"/>
      <c r="AC836" s="22"/>
      <c r="AD836" s="20"/>
      <c r="AE836" s="941"/>
      <c r="AF836" s="334">
        <f t="shared" si="380"/>
        <v>0</v>
      </c>
      <c r="AG836" s="272">
        <f>IF(R836="kompletna",Q836*J836*0.0036*'lista, wskaźniki'!$F$13, IF(R836="częściowa",Q836*J836*0.0036*'lista, wskaźniki'!$F$14, IF(R836="brak",Q836*J836*0.0036*'lista, wskaźniki'!$F$15,)))</f>
        <v>0</v>
      </c>
      <c r="AH836" s="334">
        <f>IF(Y836="inne",K836*'lista, wskaźniki'!$E$35,IF(Y836="to samo źródło",0,IF(Y836=0,0)))</f>
        <v>0</v>
      </c>
      <c r="AI836" s="334">
        <f>IF(AA836="gaz z sieci",AC836*'lista, wskaźniki'!$D$21)</f>
        <v>0</v>
      </c>
      <c r="AJ836" s="272">
        <f>IF(AA836="węgiel",AB836*'lista, wskaźniki'!$D$20, IF('Sektor mieszkaniowy'!AA836="drewno",'Sektor mieszkaniowy'!AB836*'lista, wskaźniki'!$D$22,IF('Sektor mieszkaniowy'!AA836="pellet",AB836*'lista, wskaźniki'!$D$23,IF('Sektor mieszkaniowy'!AA836="gaz z sieci",AB836*'lista, wskaźniki'!$D$21,IF('Sektor mieszkaniowy'!AA836="olej opałowy",'Sektor mieszkaniowy'!AB836*'lista, wskaźniki'!$D$24)))))</f>
        <v>0</v>
      </c>
      <c r="AK836" s="1002"/>
      <c r="AL836" s="941"/>
      <c r="AM836" s="20">
        <f>IF(AA836="węgiel",AF836*1/3.6*'lista, wskaźniki'!$F$20,IF(AA836="drewno",AF836*1/3.6*'lista, wskaźniki'!$F$22,IF(AA836="pellet",AF836*1/3.6*'lista, wskaźniki'!$F$23,IF(AA836="gaz z sieci",AF836*1/3.6*'lista, wskaźniki'!$F$21,IF(AA836="olej opałowy",AF836*1/3.6*'lista, wskaźniki'!$F$24,0)))))</f>
        <v>0</v>
      </c>
      <c r="AN836" s="20">
        <f>IF(AA836="węgiel",AF836*'lista, wskaźniki'!$E$42,IF(AA836="drewno",AF836*'lista, wskaźniki'!$G$42,IF(AA836="pellet",AF836*'lista, wskaźniki'!$H$42,IF(AA836="gaz z sieci",AF836*'lista, wskaźniki'!$F$42,IF(AA836="olej opałowy",AF836*'lista, wskaźniki'!$I$42,0)))))</f>
        <v>0</v>
      </c>
      <c r="AO836" s="20">
        <f>IF(AA836="węgiel",AF836*'lista, wskaźniki'!$E$43,IF(AA836="drewno",AF836*'lista, wskaźniki'!$G$43,IF(AA836="pellet",AF836*'lista, wskaźniki'!$H$43,IF(AA836="gaz z sieci",AF836*'lista, wskaźniki'!$F$43,IF(AA836="olej opałowy",AF836*'lista, wskaźniki'!$I$43,0)))))</f>
        <v>0</v>
      </c>
      <c r="AP836" s="20">
        <f>IF(AA836="węgiel",AF836*'lista, wskaźniki'!$E$44,IF(AA836="drewno",AF836*'lista, wskaźniki'!$G$44,IF(AA836="pellet",AF836*'lista, wskaźniki'!$H$44,IF(AA836="gaz z sieci",AF836*'lista, wskaźniki'!$F$44,IF(AA836="olej opałowy",AF836*'lista, wskaźniki'!$I$44,0)))))</f>
        <v>0</v>
      </c>
      <c r="AQ836" s="20" t="b">
        <f>IF(Z836="gaz",AH836*1/3.6*'lista, wskaźniki'!$F$21,IF(Z836="energia elektryczna",AH836*1/3.6*'lista, wskaźniki'!$F$26))</f>
        <v>0</v>
      </c>
      <c r="AR836" s="20" t="b">
        <f>IF(Z836="gaz",AH836*'lista, wskaźniki'!$F$42,IF(Z836="energia elektryczna",AH836*0))</f>
        <v>0</v>
      </c>
      <c r="AS836" s="20" t="b">
        <f>IF(Z836="gaz",AH836*'lista, wskaźniki'!$F$43,IF(Z836="energia elektryczna",AH836*0))</f>
        <v>0</v>
      </c>
      <c r="AT836" s="20" t="b">
        <f>IF(Z836="gaz",AH836*'lista, wskaźniki'!$F$44,IF(Z836="energia elektryczna",AH836*0))</f>
        <v>0</v>
      </c>
      <c r="AU836" s="20">
        <f>AI836*1/3.6*'lista, wskaźniki'!$F$21</f>
        <v>0</v>
      </c>
      <c r="AV836" s="20">
        <f>AI836*'lista, wskaźniki'!$F$42</f>
        <v>0</v>
      </c>
      <c r="AW836" s="20">
        <f>AI836*'lista, wskaźniki'!$F$43</f>
        <v>0</v>
      </c>
      <c r="AX836" s="20">
        <f>AI836*'lista, wskaźniki'!$F$44</f>
        <v>0</v>
      </c>
      <c r="AY836" s="20">
        <f>AK836*'lista, wskaźniki'!$F$26</f>
        <v>0</v>
      </c>
      <c r="AZ836" s="20">
        <f t="shared" ref="AZ836:AZ899" si="381">AM836+AQ836+AU836+AY836</f>
        <v>0</v>
      </c>
      <c r="BA836" s="20">
        <f t="shared" ref="BA836:BA899" si="382">AN836+AR836+AV836</f>
        <v>0</v>
      </c>
      <c r="BB836" s="20">
        <f t="shared" ref="BB836:BB899" si="383">AO836+AS836+AW836</f>
        <v>0</v>
      </c>
      <c r="BC836" s="20">
        <f t="shared" ref="BC836:BC899" si="384">AP836+AT836+AX836</f>
        <v>0</v>
      </c>
      <c r="BD836" s="941"/>
      <c r="BE836" s="941"/>
      <c r="BF836" s="941"/>
      <c r="BG836" s="941"/>
      <c r="BH836" s="20"/>
      <c r="BI836" s="941"/>
      <c r="BJ836" s="20"/>
      <c r="BK836" s="941"/>
      <c r="BL836" s="20"/>
      <c r="BM836" s="20"/>
      <c r="BN836" s="20"/>
      <c r="BO836" s="20"/>
      <c r="BP836" s="20"/>
      <c r="BQ836" s="20"/>
      <c r="BR836" s="20"/>
      <c r="BS836" s="1005"/>
      <c r="BT836" s="1005"/>
      <c r="BU836" s="1005"/>
      <c r="BV836" s="1005"/>
      <c r="BW836" s="1005"/>
      <c r="BX836" s="1005"/>
      <c r="BY836" s="1008"/>
      <c r="CA836" s="365" t="b">
        <f t="shared" ref="CA836:CA899" si="385">IF(AA836="węgiel",AF836)</f>
        <v>0</v>
      </c>
      <c r="CB836" s="365" t="b">
        <f t="shared" ref="CB836:CB899" si="386">IF(AA836="drewno",AF836)</f>
        <v>0</v>
      </c>
      <c r="CC836" s="365" t="b">
        <f t="shared" ref="CC836:CC899" si="387">IF(AA836="pellet",AF836)</f>
        <v>0</v>
      </c>
      <c r="CD836" s="365">
        <f t="shared" ref="CD836:CD899" si="388">IF(AA836="gaz z sieci",AF836)</f>
        <v>0</v>
      </c>
      <c r="CE836" s="365" t="b">
        <f t="shared" ref="CE836:CE899" si="389">IF(AA836="olej opałowy",AF836)</f>
        <v>0</v>
      </c>
      <c r="CF836" s="365" t="b">
        <f t="shared" ref="CF836:CF899" si="390">IF(Z836="gaz",AH836)</f>
        <v>0</v>
      </c>
      <c r="CG836" s="365" t="b">
        <f t="shared" ref="CG836:CG899" si="391">IF(Z836="energia elektryczna",AH836)</f>
        <v>0</v>
      </c>
      <c r="CH836" s="365">
        <f t="shared" ref="CH836:CH899" si="392">IF(AA836="gaz z sieci",AI836)</f>
        <v>0</v>
      </c>
      <c r="CI836" s="72" t="b">
        <f t="shared" ref="CI836:CI899" si="393">CA836</f>
        <v>0</v>
      </c>
      <c r="CJ836" s="72" t="b">
        <f t="shared" ref="CJ836:CJ899" si="394">CB836</f>
        <v>0</v>
      </c>
      <c r="CK836" s="72" t="b">
        <f t="shared" ref="CK836:CK899" si="395">CC836</f>
        <v>0</v>
      </c>
      <c r="CL836" s="72">
        <f t="shared" ref="CL836:CL899" si="396">CD836+CF836</f>
        <v>0</v>
      </c>
      <c r="CM836" s="72" t="b">
        <f t="shared" ref="CM836:CM899" si="397">CE836</f>
        <v>0</v>
      </c>
      <c r="CN836" s="72" t="b">
        <f t="shared" ref="CN836:CN899" si="398">CG836</f>
        <v>0</v>
      </c>
      <c r="CP836" s="13">
        <f t="shared" ref="CP836:CP899" si="399">IF(I836="&lt;1966",J836,IF(I836&lt;1966,J836))</f>
        <v>0</v>
      </c>
      <c r="CQ836" s="13" t="b">
        <f t="shared" ref="CQ836:CQ899" si="400">IF(R836="kompletna",CP836,IF(R836="częściowa",0.5*CP836,IF(R836="brak",0*CP836)))</f>
        <v>0</v>
      </c>
      <c r="CR836" s="13" t="b">
        <f t="shared" ref="CR836:CR899" si="401">IF(I836="1967-1985",J836)</f>
        <v>0</v>
      </c>
      <c r="CS836" s="13" t="b">
        <f t="shared" si="378"/>
        <v>0</v>
      </c>
      <c r="CT836" s="13" t="b">
        <f t="shared" si="377"/>
        <v>0</v>
      </c>
      <c r="CU836" s="13" t="b">
        <f t="shared" si="379"/>
        <v>0</v>
      </c>
      <c r="CV836" s="13" t="b">
        <f t="shared" ref="CV836:CV899" si="402">IF(I836="1993-1996",J836)</f>
        <v>0</v>
      </c>
      <c r="CW836" s="13" t="b">
        <f t="shared" ref="CW836:CW899" si="403">IF(R836="kompletna",CV836,IF(R836="częściowa",0.5*CV836,IF(R836="brak",0*CV836)))</f>
        <v>0</v>
      </c>
      <c r="CX836" s="13" t="b">
        <f t="shared" ref="CX836:CX899" si="404">IF(I836="&gt;1997",J836)</f>
        <v>0</v>
      </c>
      <c r="CY836" s="13" t="b">
        <f t="shared" ref="CY836:CY899" si="405">IF(R836="kompletna",CX836,IF(R836="częściowa",0.5*CX836,IF(R836="brak",0*CX836)))</f>
        <v>0</v>
      </c>
    </row>
    <row r="837" spans="1:103" ht="15" thickBot="1">
      <c r="A837" s="933"/>
      <c r="B837" s="942"/>
      <c r="C837" s="942"/>
      <c r="D837" s="942"/>
      <c r="E837" s="942"/>
      <c r="F837" s="942"/>
      <c r="G837" s="942"/>
      <c r="H837" s="942"/>
      <c r="I837" s="942"/>
      <c r="J837" s="942"/>
      <c r="K837" s="942"/>
      <c r="L837" s="942"/>
      <c r="M837" s="942"/>
      <c r="N837" s="942"/>
      <c r="O837" s="176"/>
      <c r="P837" s="942"/>
      <c r="Q837" s="942"/>
      <c r="R837" s="942"/>
      <c r="S837" s="942"/>
      <c r="T837" s="942"/>
      <c r="U837" s="942"/>
      <c r="V837" s="942"/>
      <c r="W837" s="21"/>
      <c r="X837" s="21"/>
      <c r="Y837" s="21"/>
      <c r="Z837" s="21"/>
      <c r="AA837" s="21" t="s">
        <v>37</v>
      </c>
      <c r="AB837" s="55"/>
      <c r="AC837" s="55"/>
      <c r="AD837" s="21"/>
      <c r="AE837" s="942"/>
      <c r="AF837" s="334">
        <f t="shared" si="380"/>
        <v>0</v>
      </c>
      <c r="AG837" s="272">
        <f>IF(R837="kompletna",Q837*J837*0.0036*'lista, wskaźniki'!$F$13, IF(R837="częściowa",Q837*J837*0.0036*'lista, wskaźniki'!$F$14, IF(R837="brak",Q837*J837*0.0036*'lista, wskaźniki'!$F$15,)))</f>
        <v>0</v>
      </c>
      <c r="AH837" s="334">
        <f>IF(Y837="inne",K837*'lista, wskaźniki'!$E$35,IF(Y837="to samo źródło",0,IF(Y837=0,0)))</f>
        <v>0</v>
      </c>
      <c r="AI837" s="334" t="b">
        <f>IF(AA837="gaz z sieci",AC837*'lista, wskaźniki'!$D$21)</f>
        <v>0</v>
      </c>
      <c r="AJ837" s="272">
        <f>IF(AA837="węgiel",AB837*'lista, wskaźniki'!$D$20, IF('Sektor mieszkaniowy'!AA837="drewno",'Sektor mieszkaniowy'!AB837*'lista, wskaźniki'!$D$22,IF('Sektor mieszkaniowy'!AA837="pellet",AB837*'lista, wskaźniki'!$D$23,IF('Sektor mieszkaniowy'!AA837="gaz z sieci",AB837*'lista, wskaźniki'!$D$21,IF('Sektor mieszkaniowy'!AA837="olej opałowy",'Sektor mieszkaniowy'!AB837*'lista, wskaźniki'!$D$24)))))</f>
        <v>0</v>
      </c>
      <c r="AK837" s="1003"/>
      <c r="AL837" s="942"/>
      <c r="AM837" s="20">
        <f>IF(AA837="węgiel",AF837*1/3.6*'lista, wskaźniki'!$F$20,IF(AA837="drewno",AF837*1/3.6*'lista, wskaźniki'!$F$22,IF(AA837="pellet",AF837*1/3.6*'lista, wskaźniki'!$F$23,IF(AA837="gaz z sieci",AF837*1/3.6*'lista, wskaźniki'!$F$21,IF(AA837="olej opałowy",AF837*1/3.6*'lista, wskaźniki'!$F$24,0)))))</f>
        <v>0</v>
      </c>
      <c r="AN837" s="20">
        <f>IF(AA837="węgiel",AF837*'lista, wskaźniki'!$E$42,IF(AA837="drewno",AF837*'lista, wskaźniki'!$G$42,IF(AA837="pellet",AF837*'lista, wskaźniki'!$H$42,IF(AA837="gaz z sieci",AF837*'lista, wskaźniki'!$F$42,IF(AA837="olej opałowy",AF837*'lista, wskaźniki'!$I$42,0)))))</f>
        <v>0</v>
      </c>
      <c r="AO837" s="20">
        <f>IF(AA837="węgiel",AF837*'lista, wskaźniki'!$E$43,IF(AA837="drewno",AF837*'lista, wskaźniki'!$G$43,IF(AA837="pellet",AF837*'lista, wskaźniki'!$H$43,IF(AA837="gaz z sieci",AF837*'lista, wskaźniki'!$F$43,IF(AA837="olej opałowy",AF837*'lista, wskaźniki'!$I$43,0)))))</f>
        <v>0</v>
      </c>
      <c r="AP837" s="20">
        <f>IF(AA837="węgiel",AF837*'lista, wskaźniki'!$E$44,IF(AA837="drewno",AF837*'lista, wskaźniki'!$G$44,IF(AA837="pellet",AF837*'lista, wskaźniki'!$H$44,IF(AA837="gaz z sieci",AF837*'lista, wskaźniki'!$F$44,IF(AA837="olej opałowy",AF837*'lista, wskaźniki'!$I$44,0)))))</f>
        <v>0</v>
      </c>
      <c r="AQ837" s="20" t="b">
        <f>IF(Z837="gaz",AH837*1/3.6*'lista, wskaźniki'!$F$21,IF(Z837="energia elektryczna",AH837*1/3.6*'lista, wskaźniki'!$F$26))</f>
        <v>0</v>
      </c>
      <c r="AR837" s="20" t="b">
        <f>IF(Z837="gaz",AH837*'lista, wskaźniki'!$F$42,IF(Z837="energia elektryczna",AH837*0))</f>
        <v>0</v>
      </c>
      <c r="AS837" s="20" t="b">
        <f>IF(Z837="gaz",AH837*'lista, wskaźniki'!$F$43,IF(Z837="energia elektryczna",AH837*0))</f>
        <v>0</v>
      </c>
      <c r="AT837" s="20" t="b">
        <f>IF(Z837="gaz",AH837*'lista, wskaźniki'!$F$44,IF(Z837="energia elektryczna",AH837*0))</f>
        <v>0</v>
      </c>
      <c r="AU837" s="20">
        <f>AI837*1/3.6*'lista, wskaźniki'!$F$21</f>
        <v>0</v>
      </c>
      <c r="AV837" s="20">
        <f>AI837*'lista, wskaźniki'!$F$42</f>
        <v>0</v>
      </c>
      <c r="AW837" s="20">
        <f>AI837*'lista, wskaźniki'!$F$43</f>
        <v>0</v>
      </c>
      <c r="AX837" s="20">
        <f>AI837*'lista, wskaźniki'!$F$44</f>
        <v>0</v>
      </c>
      <c r="AY837" s="20">
        <f>AK837*'lista, wskaźniki'!$F$26</f>
        <v>0</v>
      </c>
      <c r="AZ837" s="20">
        <f t="shared" si="381"/>
        <v>0</v>
      </c>
      <c r="BA837" s="20">
        <f t="shared" si="382"/>
        <v>0</v>
      </c>
      <c r="BB837" s="20">
        <f t="shared" si="383"/>
        <v>0</v>
      </c>
      <c r="BC837" s="20">
        <f t="shared" si="384"/>
        <v>0</v>
      </c>
      <c r="BD837" s="942"/>
      <c r="BE837" s="942"/>
      <c r="BF837" s="942"/>
      <c r="BG837" s="942"/>
      <c r="BH837" s="21"/>
      <c r="BI837" s="942"/>
      <c r="BJ837" s="21"/>
      <c r="BK837" s="942"/>
      <c r="BL837" s="21"/>
      <c r="BM837" s="21"/>
      <c r="BN837" s="21"/>
      <c r="BO837" s="21"/>
      <c r="BP837" s="21"/>
      <c r="BQ837" s="21"/>
      <c r="BR837" s="21"/>
      <c r="BS837" s="1006"/>
      <c r="BT837" s="1006"/>
      <c r="BU837" s="1006"/>
      <c r="BV837" s="1006"/>
      <c r="BW837" s="1006"/>
      <c r="BX837" s="1006"/>
      <c r="BY837" s="1009"/>
      <c r="CA837" s="365" t="b">
        <f t="shared" si="385"/>
        <v>0</v>
      </c>
      <c r="CB837" s="365" t="b">
        <f t="shared" si="386"/>
        <v>0</v>
      </c>
      <c r="CC837" s="365" t="b">
        <f t="shared" si="387"/>
        <v>0</v>
      </c>
      <c r="CD837" s="365" t="b">
        <f t="shared" si="388"/>
        <v>0</v>
      </c>
      <c r="CE837" s="365">
        <f t="shared" si="389"/>
        <v>0</v>
      </c>
      <c r="CF837" s="365" t="b">
        <f t="shared" si="390"/>
        <v>0</v>
      </c>
      <c r="CG837" s="365" t="b">
        <f t="shared" si="391"/>
        <v>0</v>
      </c>
      <c r="CH837" s="365" t="b">
        <f t="shared" si="392"/>
        <v>0</v>
      </c>
      <c r="CI837" s="72" t="b">
        <f t="shared" si="393"/>
        <v>0</v>
      </c>
      <c r="CJ837" s="72" t="b">
        <f t="shared" si="394"/>
        <v>0</v>
      </c>
      <c r="CK837" s="72" t="b">
        <f t="shared" si="395"/>
        <v>0</v>
      </c>
      <c r="CL837" s="72">
        <f t="shared" si="396"/>
        <v>0</v>
      </c>
      <c r="CM837" s="72">
        <f t="shared" si="397"/>
        <v>0</v>
      </c>
      <c r="CN837" s="72" t="b">
        <f t="shared" si="398"/>
        <v>0</v>
      </c>
      <c r="CP837" s="13">
        <f t="shared" si="399"/>
        <v>0</v>
      </c>
      <c r="CQ837" s="13" t="b">
        <f t="shared" si="400"/>
        <v>0</v>
      </c>
      <c r="CR837" s="13" t="b">
        <f t="shared" si="401"/>
        <v>0</v>
      </c>
      <c r="CS837" s="13" t="b">
        <f t="shared" si="378"/>
        <v>0</v>
      </c>
      <c r="CT837" s="13" t="b">
        <f t="shared" ref="CT837:CT900" si="406">IF(I837="1986-1992",J837)</f>
        <v>0</v>
      </c>
      <c r="CU837" s="13" t="b">
        <f t="shared" si="379"/>
        <v>0</v>
      </c>
      <c r="CV837" s="13" t="b">
        <f t="shared" si="402"/>
        <v>0</v>
      </c>
      <c r="CW837" s="13" t="b">
        <f t="shared" si="403"/>
        <v>0</v>
      </c>
      <c r="CX837" s="13" t="b">
        <f t="shared" si="404"/>
        <v>0</v>
      </c>
      <c r="CY837" s="13" t="b">
        <f t="shared" si="405"/>
        <v>0</v>
      </c>
    </row>
    <row r="838" spans="1:103" ht="15" thickBot="1">
      <c r="A838" s="931">
        <v>168</v>
      </c>
      <c r="B838" s="940" t="s">
        <v>239</v>
      </c>
      <c r="C838" s="940"/>
      <c r="D838" s="940" t="s">
        <v>1</v>
      </c>
      <c r="E838" s="940" t="s">
        <v>5</v>
      </c>
      <c r="F838" s="940"/>
      <c r="G838" s="940"/>
      <c r="H838" s="940"/>
      <c r="I838" s="940" t="s">
        <v>11</v>
      </c>
      <c r="J838" s="940"/>
      <c r="K838" s="940">
        <v>3</v>
      </c>
      <c r="L838" s="940" t="s">
        <v>16</v>
      </c>
      <c r="M838" s="940">
        <v>90</v>
      </c>
      <c r="N838" s="940" t="s">
        <v>16</v>
      </c>
      <c r="O838" s="174">
        <v>90</v>
      </c>
      <c r="P838" s="940" t="s">
        <v>17</v>
      </c>
      <c r="Q838" s="940">
        <f>IF(I838="&lt;1966",'lista, wskaźniki'!$G$4,IF(I838="1967-1985",'lista, wskaźniki'!$G$5,IF(I838="1986-1992",'lista, wskaźniki'!$G$6,IF(I838="1993-1996",'lista, wskaźniki'!$G$7,IF(I838="&gt;1997",'lista, wskaźniki'!$G$8,IF(I838=0,'lista, wskaźniki'!$G$4))))))</f>
        <v>250</v>
      </c>
      <c r="R838" s="940" t="s">
        <v>23</v>
      </c>
      <c r="S838" s="940" t="s">
        <v>27</v>
      </c>
      <c r="T838" s="940">
        <v>12</v>
      </c>
      <c r="U838" s="940"/>
      <c r="V838" s="940"/>
      <c r="W838" s="19" t="s">
        <v>35</v>
      </c>
      <c r="X838" s="19" t="s">
        <v>39</v>
      </c>
      <c r="Y838" s="19" t="s">
        <v>24</v>
      </c>
      <c r="Z838" s="19" t="s">
        <v>40</v>
      </c>
      <c r="AA838" s="19" t="s">
        <v>35</v>
      </c>
      <c r="AB838" s="54"/>
      <c r="AC838" s="54"/>
      <c r="AD838" s="19"/>
      <c r="AE838" s="940"/>
      <c r="AF838" s="334">
        <f t="shared" si="380"/>
        <v>0</v>
      </c>
      <c r="AG838" s="272">
        <f>IF(R838="kompletna",Q838*J838*0.0036*'lista, wskaźniki'!$F$13, IF(R838="częściowa",Q838*J838*0.0036*'lista, wskaźniki'!$F$14, IF(R838="brak",Q838*J838*0.0036*'lista, wskaźniki'!$F$15,)))</f>
        <v>0</v>
      </c>
      <c r="AH838" s="334">
        <f>IF(Y838="inne",K838*'lista, wskaźniki'!$E$35,IF(Y838="to samo źródło",0,IF(Y838=0,0)))</f>
        <v>6.5035608750000007</v>
      </c>
      <c r="AI838" s="334" t="b">
        <f>IF(AA838="gaz z sieci",AC838*'lista, wskaźniki'!$D$21)</f>
        <v>0</v>
      </c>
      <c r="AJ838" s="272">
        <f>IF(AA838="węgiel",AB838*'lista, wskaźniki'!$D$20, IF('Sektor mieszkaniowy'!AA838="drewno",'Sektor mieszkaniowy'!AB838*'lista, wskaźniki'!$D$22,IF('Sektor mieszkaniowy'!AA838="pellet",AB838*'lista, wskaźniki'!$D$23,IF('Sektor mieszkaniowy'!AA838="gaz z sieci",AB838*'lista, wskaźniki'!$D$21,IF('Sektor mieszkaniowy'!AA838="olej opałowy",'Sektor mieszkaniowy'!AB838*'lista, wskaźniki'!$D$24)))))</f>
        <v>0</v>
      </c>
      <c r="AK838" s="1001"/>
      <c r="AL838" s="940"/>
      <c r="AM838" s="20">
        <f>IF(AA838="węgiel",AF838*1/3.6*'lista, wskaźniki'!$F$20,IF(AA838="drewno",AF838*1/3.6*'lista, wskaźniki'!$F$22,IF(AA838="pellet",AF838*1/3.6*'lista, wskaźniki'!$F$23,IF(AA838="gaz z sieci",AF838*1/3.6*'lista, wskaźniki'!$F$21,IF(AA838="olej opałowy",AF838*1/3.6*'lista, wskaźniki'!$F$24,0)))))</f>
        <v>0</v>
      </c>
      <c r="AN838" s="20">
        <f>IF(AA838="węgiel",AF838*'lista, wskaźniki'!$E$42,IF(AA838="drewno",AF838*'lista, wskaźniki'!$G$42,IF(AA838="pellet",AF838*'lista, wskaźniki'!$H$42,IF(AA838="gaz z sieci",AF838*'lista, wskaźniki'!$F$42,IF(AA838="olej opałowy",AF838*'lista, wskaźniki'!$I$42,0)))))</f>
        <v>0</v>
      </c>
      <c r="AO838" s="20">
        <f>IF(AA838="węgiel",AF838*'lista, wskaźniki'!$E$43,IF(AA838="drewno",AF838*'lista, wskaźniki'!$G$43,IF(AA838="pellet",AF838*'lista, wskaźniki'!$H$43,IF(AA838="gaz z sieci",AF838*'lista, wskaźniki'!$F$43,IF(AA838="olej opałowy",AF838*'lista, wskaźniki'!$I$43,0)))))</f>
        <v>0</v>
      </c>
      <c r="AP838" s="20">
        <f>IF(AA838="węgiel",AF838*'lista, wskaźniki'!$E$44,IF(AA838="drewno",AF838*'lista, wskaźniki'!$G$44,IF(AA838="pellet",AF838*'lista, wskaźniki'!$H$44,IF(AA838="gaz z sieci",AF838*'lista, wskaźniki'!$F$44,IF(AA838="olej opałowy",AF838*'lista, wskaźniki'!$I$44,0)))))</f>
        <v>0</v>
      </c>
      <c r="AQ838" s="360">
        <f>IF(Z838="gaz",AH838*1/3.6*'lista, wskaźniki'!$F$21,IF(Z838="energia elektryczna",AH838*1/3.6*'lista, wskaźniki'!$F$26))</f>
        <v>1.6078247718750003</v>
      </c>
      <c r="AR838" s="20">
        <f>IF(Z838="gaz",AH838*'lista, wskaźniki'!$F$42,IF(Z838="energia elektryczna",AH838*0))</f>
        <v>0</v>
      </c>
      <c r="AS838" s="20">
        <f>IF(Z838="gaz",AH838*'lista, wskaźniki'!$F$43,IF(Z838="energia elektryczna",AH838*0))</f>
        <v>0</v>
      </c>
      <c r="AT838" s="20">
        <f>IF(Z838="gaz",AH838*'lista, wskaźniki'!$F$44,IF(Z838="energia elektryczna",AH838*0))</f>
        <v>0</v>
      </c>
      <c r="AU838" s="20">
        <f>AI838*1/3.6*'lista, wskaźniki'!$F$21</f>
        <v>0</v>
      </c>
      <c r="AV838" s="20">
        <f>AI838*'lista, wskaźniki'!$F$42</f>
        <v>0</v>
      </c>
      <c r="AW838" s="20">
        <f>AI838*'lista, wskaźniki'!$F$43</f>
        <v>0</v>
      </c>
      <c r="AX838" s="20">
        <f>AI838*'lista, wskaźniki'!$F$44</f>
        <v>0</v>
      </c>
      <c r="AY838" s="20">
        <f>AK838*'lista, wskaźniki'!$F$26</f>
        <v>0</v>
      </c>
      <c r="AZ838" s="20">
        <f t="shared" si="381"/>
        <v>1.6078247718750003</v>
      </c>
      <c r="BA838" s="20">
        <f t="shared" si="382"/>
        <v>0</v>
      </c>
      <c r="BB838" s="20">
        <f t="shared" si="383"/>
        <v>0</v>
      </c>
      <c r="BC838" s="20">
        <f t="shared" si="384"/>
        <v>0</v>
      </c>
      <c r="BD838" s="940"/>
      <c r="BE838" s="940"/>
      <c r="BF838" s="940"/>
      <c r="BG838" s="940"/>
      <c r="BH838" s="19"/>
      <c r="BI838" s="940"/>
      <c r="BJ838" s="19"/>
      <c r="BK838" s="940"/>
      <c r="BL838" s="19"/>
      <c r="BM838" s="19"/>
      <c r="BN838" s="19"/>
      <c r="BO838" s="19"/>
      <c r="BP838" s="19"/>
      <c r="BQ838" s="19"/>
      <c r="BR838" s="19"/>
      <c r="BS838" s="1004"/>
      <c r="BT838" s="1004"/>
      <c r="BU838" s="1004"/>
      <c r="BV838" s="1004"/>
      <c r="BW838" s="1004"/>
      <c r="BX838" s="1004"/>
      <c r="BY838" s="1007"/>
      <c r="CA838" s="365">
        <f t="shared" si="385"/>
        <v>0</v>
      </c>
      <c r="CB838" s="365" t="b">
        <f t="shared" si="386"/>
        <v>0</v>
      </c>
      <c r="CC838" s="365" t="b">
        <f t="shared" si="387"/>
        <v>0</v>
      </c>
      <c r="CD838" s="365" t="b">
        <f t="shared" si="388"/>
        <v>0</v>
      </c>
      <c r="CE838" s="365" t="b">
        <f t="shared" si="389"/>
        <v>0</v>
      </c>
      <c r="CF838" s="365" t="b">
        <f t="shared" si="390"/>
        <v>0</v>
      </c>
      <c r="CG838" s="365">
        <f t="shared" si="391"/>
        <v>6.5035608750000007</v>
      </c>
      <c r="CH838" s="365" t="b">
        <f t="shared" si="392"/>
        <v>0</v>
      </c>
      <c r="CI838" s="72">
        <f t="shared" si="393"/>
        <v>0</v>
      </c>
      <c r="CJ838" s="72" t="b">
        <f t="shared" si="394"/>
        <v>0</v>
      </c>
      <c r="CK838" s="72" t="b">
        <f t="shared" si="395"/>
        <v>0</v>
      </c>
      <c r="CL838" s="72">
        <f t="shared" si="396"/>
        <v>0</v>
      </c>
      <c r="CM838" s="72" t="b">
        <f t="shared" si="397"/>
        <v>0</v>
      </c>
      <c r="CN838" s="72">
        <f t="shared" si="398"/>
        <v>6.5035608750000007</v>
      </c>
      <c r="CP838" s="13" t="b">
        <f t="shared" si="399"/>
        <v>0</v>
      </c>
      <c r="CQ838" s="13">
        <f t="shared" si="400"/>
        <v>0</v>
      </c>
      <c r="CR838" s="13">
        <f t="shared" si="401"/>
        <v>0</v>
      </c>
      <c r="CS838" s="13">
        <f t="shared" si="378"/>
        <v>0</v>
      </c>
      <c r="CT838" s="13" t="b">
        <f t="shared" si="406"/>
        <v>0</v>
      </c>
      <c r="CU838" s="13">
        <f t="shared" si="379"/>
        <v>0</v>
      </c>
      <c r="CV838" s="13" t="b">
        <f t="shared" si="402"/>
        <v>0</v>
      </c>
      <c r="CW838" s="13">
        <f t="shared" si="403"/>
        <v>0</v>
      </c>
      <c r="CX838" s="13" t="b">
        <f t="shared" si="404"/>
        <v>0</v>
      </c>
      <c r="CY838" s="13">
        <f t="shared" si="405"/>
        <v>0</v>
      </c>
    </row>
    <row r="839" spans="1:103" ht="15" thickBot="1">
      <c r="A839" s="932"/>
      <c r="B839" s="941"/>
      <c r="C839" s="941"/>
      <c r="D839" s="941"/>
      <c r="E839" s="941"/>
      <c r="F839" s="941"/>
      <c r="G839" s="941"/>
      <c r="H839" s="941"/>
      <c r="I839" s="941"/>
      <c r="J839" s="941"/>
      <c r="K839" s="941"/>
      <c r="L839" s="941"/>
      <c r="M839" s="941"/>
      <c r="N839" s="941"/>
      <c r="O839" s="175"/>
      <c r="P839" s="941"/>
      <c r="Q839" s="941"/>
      <c r="R839" s="941"/>
      <c r="S839" s="941"/>
      <c r="T839" s="941"/>
      <c r="U839" s="941"/>
      <c r="V839" s="941"/>
      <c r="W839" s="20"/>
      <c r="X839" s="20"/>
      <c r="Y839" s="20"/>
      <c r="Z839" s="20"/>
      <c r="AA839" s="20" t="s">
        <v>36</v>
      </c>
      <c r="AB839" s="22"/>
      <c r="AC839" s="22"/>
      <c r="AD839" s="20"/>
      <c r="AE839" s="941"/>
      <c r="AF839" s="334">
        <f t="shared" si="380"/>
        <v>0</v>
      </c>
      <c r="AG839" s="272">
        <f>IF(R839="kompletna",Q839*J839*0.0036*'lista, wskaźniki'!$F$13, IF(R839="częściowa",Q839*J839*0.0036*'lista, wskaźniki'!$F$14, IF(R839="brak",Q839*J839*0.0036*'lista, wskaźniki'!$F$15,)))</f>
        <v>0</v>
      </c>
      <c r="AH839" s="334">
        <f>IF(Y839="inne",K839*'lista, wskaźniki'!$E$35,IF(Y839="to samo źródło",0,IF(Y839=0,0)))</f>
        <v>0</v>
      </c>
      <c r="AI839" s="334" t="b">
        <f>IF(AA839="gaz z sieci",AC839*'lista, wskaźniki'!$D$21)</f>
        <v>0</v>
      </c>
      <c r="AJ839" s="272">
        <f>IF(AA839="węgiel",AB839*'lista, wskaźniki'!$D$20, IF('Sektor mieszkaniowy'!AA839="drewno",'Sektor mieszkaniowy'!AB839*'lista, wskaźniki'!$D$22,IF('Sektor mieszkaniowy'!AA839="pellet",AB839*'lista, wskaźniki'!$D$23,IF('Sektor mieszkaniowy'!AA839="gaz z sieci",AB839*'lista, wskaźniki'!$D$21,IF('Sektor mieszkaniowy'!AA839="olej opałowy",'Sektor mieszkaniowy'!AB839*'lista, wskaźniki'!$D$24)))))</f>
        <v>0</v>
      </c>
      <c r="AK839" s="1002"/>
      <c r="AL839" s="941"/>
      <c r="AM839" s="20">
        <f>IF(AA839="węgiel",AF839*1/3.6*'lista, wskaźniki'!$F$20,IF(AA839="drewno",AF839*1/3.6*'lista, wskaźniki'!$F$22,IF(AA839="pellet",AF839*1/3.6*'lista, wskaźniki'!$F$23,IF(AA839="gaz z sieci",AF839*1/3.6*'lista, wskaźniki'!$F$21,IF(AA839="olej opałowy",AF839*1/3.6*'lista, wskaźniki'!$F$24,0)))))</f>
        <v>0</v>
      </c>
      <c r="AN839" s="20">
        <f>IF(AA839="węgiel",AF839*'lista, wskaźniki'!$E$42,IF(AA839="drewno",AF839*'lista, wskaźniki'!$G$42,IF(AA839="pellet",AF839*'lista, wskaźniki'!$H$42,IF(AA839="gaz z sieci",AF839*'lista, wskaźniki'!$F$42,IF(AA839="olej opałowy",AF839*'lista, wskaźniki'!$I$42,0)))))</f>
        <v>0</v>
      </c>
      <c r="AO839" s="20">
        <f>IF(AA839="węgiel",AF839*'lista, wskaźniki'!$E$43,IF(AA839="drewno",AF839*'lista, wskaźniki'!$G$43,IF(AA839="pellet",AF839*'lista, wskaźniki'!$H$43,IF(AA839="gaz z sieci",AF839*'lista, wskaźniki'!$F$43,IF(AA839="olej opałowy",AF839*'lista, wskaźniki'!$I$43,0)))))</f>
        <v>0</v>
      </c>
      <c r="AP839" s="20">
        <f>IF(AA839="węgiel",AF839*'lista, wskaźniki'!$E$44,IF(AA839="drewno",AF839*'lista, wskaźniki'!$G$44,IF(AA839="pellet",AF839*'lista, wskaźniki'!$H$44,IF(AA839="gaz z sieci",AF839*'lista, wskaźniki'!$F$44,IF(AA839="olej opałowy",AF839*'lista, wskaźniki'!$I$44,0)))))</f>
        <v>0</v>
      </c>
      <c r="AQ839" s="20" t="b">
        <f>IF(Z839="gaz",AH839*1/3.6*'lista, wskaźniki'!$F$21,IF(Z839="energia elektryczna",AH839*1/3.6*'lista, wskaźniki'!$F$26))</f>
        <v>0</v>
      </c>
      <c r="AR839" s="20" t="b">
        <f>IF(Z839="gaz",AH839*'lista, wskaźniki'!$F$42,IF(Z839="energia elektryczna",AH839*0))</f>
        <v>0</v>
      </c>
      <c r="AS839" s="20" t="b">
        <f>IF(Z839="gaz",AH839*'lista, wskaźniki'!$F$43,IF(Z839="energia elektryczna",AH839*0))</f>
        <v>0</v>
      </c>
      <c r="AT839" s="20" t="b">
        <f>IF(Z839="gaz",AH839*'lista, wskaźniki'!$F$44,IF(Z839="energia elektryczna",AH839*0))</f>
        <v>0</v>
      </c>
      <c r="AU839" s="20">
        <f>AI839*1/3.6*'lista, wskaźniki'!$F$21</f>
        <v>0</v>
      </c>
      <c r="AV839" s="20">
        <f>AI839*'lista, wskaźniki'!$F$42</f>
        <v>0</v>
      </c>
      <c r="AW839" s="20">
        <f>AI839*'lista, wskaźniki'!$F$43</f>
        <v>0</v>
      </c>
      <c r="AX839" s="20">
        <f>AI839*'lista, wskaźniki'!$F$44</f>
        <v>0</v>
      </c>
      <c r="AY839" s="20">
        <f>AK839*'lista, wskaźniki'!$F$26</f>
        <v>0</v>
      </c>
      <c r="AZ839" s="20">
        <f t="shared" si="381"/>
        <v>0</v>
      </c>
      <c r="BA839" s="20">
        <f t="shared" si="382"/>
        <v>0</v>
      </c>
      <c r="BB839" s="20">
        <f t="shared" si="383"/>
        <v>0</v>
      </c>
      <c r="BC839" s="20">
        <f t="shared" si="384"/>
        <v>0</v>
      </c>
      <c r="BD839" s="941"/>
      <c r="BE839" s="941"/>
      <c r="BF839" s="941"/>
      <c r="BG839" s="941"/>
      <c r="BH839" s="20"/>
      <c r="BI839" s="941"/>
      <c r="BJ839" s="20"/>
      <c r="BK839" s="941"/>
      <c r="BL839" s="20"/>
      <c r="BM839" s="20"/>
      <c r="BN839" s="20"/>
      <c r="BO839" s="20"/>
      <c r="BP839" s="20"/>
      <c r="BQ839" s="20"/>
      <c r="BR839" s="20"/>
      <c r="BS839" s="1005"/>
      <c r="BT839" s="1005"/>
      <c r="BU839" s="1005"/>
      <c r="BV839" s="1005"/>
      <c r="BW839" s="1005"/>
      <c r="BX839" s="1005"/>
      <c r="BY839" s="1008"/>
      <c r="CA839" s="365" t="b">
        <f t="shared" si="385"/>
        <v>0</v>
      </c>
      <c r="CB839" s="365">
        <f t="shared" si="386"/>
        <v>0</v>
      </c>
      <c r="CC839" s="365" t="b">
        <f t="shared" si="387"/>
        <v>0</v>
      </c>
      <c r="CD839" s="365" t="b">
        <f t="shared" si="388"/>
        <v>0</v>
      </c>
      <c r="CE839" s="365" t="b">
        <f t="shared" si="389"/>
        <v>0</v>
      </c>
      <c r="CF839" s="365" t="b">
        <f t="shared" si="390"/>
        <v>0</v>
      </c>
      <c r="CG839" s="365" t="b">
        <f t="shared" si="391"/>
        <v>0</v>
      </c>
      <c r="CH839" s="365" t="b">
        <f t="shared" si="392"/>
        <v>0</v>
      </c>
      <c r="CI839" s="72" t="b">
        <f t="shared" si="393"/>
        <v>0</v>
      </c>
      <c r="CJ839" s="72">
        <f t="shared" si="394"/>
        <v>0</v>
      </c>
      <c r="CK839" s="72" t="b">
        <f t="shared" si="395"/>
        <v>0</v>
      </c>
      <c r="CL839" s="72">
        <f t="shared" si="396"/>
        <v>0</v>
      </c>
      <c r="CM839" s="72" t="b">
        <f t="shared" si="397"/>
        <v>0</v>
      </c>
      <c r="CN839" s="72" t="b">
        <f t="shared" si="398"/>
        <v>0</v>
      </c>
      <c r="CP839" s="13">
        <f t="shared" si="399"/>
        <v>0</v>
      </c>
      <c r="CQ839" s="13" t="b">
        <f t="shared" si="400"/>
        <v>0</v>
      </c>
      <c r="CR839" s="13" t="b">
        <f t="shared" si="401"/>
        <v>0</v>
      </c>
      <c r="CS839" s="13" t="b">
        <f t="shared" si="378"/>
        <v>0</v>
      </c>
      <c r="CT839" s="13" t="b">
        <f t="shared" si="406"/>
        <v>0</v>
      </c>
      <c r="CU839" s="13" t="b">
        <f t="shared" si="379"/>
        <v>0</v>
      </c>
      <c r="CV839" s="13" t="b">
        <f t="shared" si="402"/>
        <v>0</v>
      </c>
      <c r="CW839" s="13" t="b">
        <f t="shared" si="403"/>
        <v>0</v>
      </c>
      <c r="CX839" s="13" t="b">
        <f t="shared" si="404"/>
        <v>0</v>
      </c>
      <c r="CY839" s="13" t="b">
        <f t="shared" si="405"/>
        <v>0</v>
      </c>
    </row>
    <row r="840" spans="1:103" ht="15" thickBot="1">
      <c r="A840" s="932"/>
      <c r="B840" s="941"/>
      <c r="C840" s="941"/>
      <c r="D840" s="941"/>
      <c r="E840" s="941"/>
      <c r="F840" s="941"/>
      <c r="G840" s="941"/>
      <c r="H840" s="941"/>
      <c r="I840" s="941"/>
      <c r="J840" s="941"/>
      <c r="K840" s="941"/>
      <c r="L840" s="941"/>
      <c r="M840" s="941"/>
      <c r="N840" s="941"/>
      <c r="O840" s="175"/>
      <c r="P840" s="941"/>
      <c r="Q840" s="941"/>
      <c r="R840" s="941"/>
      <c r="S840" s="941"/>
      <c r="T840" s="941"/>
      <c r="U840" s="941"/>
      <c r="V840" s="941"/>
      <c r="W840" s="20"/>
      <c r="X840" s="20"/>
      <c r="Y840" s="20"/>
      <c r="Z840" s="20"/>
      <c r="AA840" s="20" t="s">
        <v>50</v>
      </c>
      <c r="AB840" s="22"/>
      <c r="AC840" s="22"/>
      <c r="AD840" s="20"/>
      <c r="AE840" s="941"/>
      <c r="AF840" s="334">
        <f t="shared" si="380"/>
        <v>0</v>
      </c>
      <c r="AG840" s="272">
        <f>IF(R840="kompletna",Q840*J840*0.0036*'lista, wskaźniki'!$F$13, IF(R840="częściowa",Q840*J840*0.0036*'lista, wskaźniki'!$F$14, IF(R840="brak",Q840*J840*0.0036*'lista, wskaźniki'!$F$15,)))</f>
        <v>0</v>
      </c>
      <c r="AH840" s="334">
        <f>IF(Y840="inne",K840*'lista, wskaźniki'!$E$35,IF(Y840="to samo źródło",0,IF(Y840=0,0)))</f>
        <v>0</v>
      </c>
      <c r="AI840" s="334" t="b">
        <f>IF(AA840="gaz z sieci",AC840*'lista, wskaźniki'!$D$21)</f>
        <v>0</v>
      </c>
      <c r="AJ840" s="272">
        <f>IF(AA840="węgiel",AB840*'lista, wskaźniki'!$D$20, IF('Sektor mieszkaniowy'!AA840="drewno",'Sektor mieszkaniowy'!AB840*'lista, wskaźniki'!$D$22,IF('Sektor mieszkaniowy'!AA840="pellet",AB840*'lista, wskaźniki'!$D$23,IF('Sektor mieszkaniowy'!AA840="gaz z sieci",AB840*'lista, wskaźniki'!$D$21,IF('Sektor mieszkaniowy'!AA840="olej opałowy",'Sektor mieszkaniowy'!AB840*'lista, wskaźniki'!$D$24)))))</f>
        <v>0</v>
      </c>
      <c r="AK840" s="1002"/>
      <c r="AL840" s="941"/>
      <c r="AM840" s="20">
        <f>IF(AA840="węgiel",AF840*1/3.6*'lista, wskaźniki'!$F$20,IF(AA840="drewno",AF840*1/3.6*'lista, wskaźniki'!$F$22,IF(AA840="pellet",AF840*1/3.6*'lista, wskaźniki'!$F$23,IF(AA840="gaz z sieci",AF840*1/3.6*'lista, wskaźniki'!$F$21,IF(AA840="olej opałowy",AF840*1/3.6*'lista, wskaźniki'!$F$24,0)))))</f>
        <v>0</v>
      </c>
      <c r="AN840" s="20">
        <f>IF(AA840="węgiel",AF840*'lista, wskaźniki'!$E$42,IF(AA840="drewno",AF840*'lista, wskaźniki'!$G$42,IF(AA840="pellet",AF840*'lista, wskaźniki'!$H$42,IF(AA840="gaz z sieci",AF840*'lista, wskaźniki'!$F$42,IF(AA840="olej opałowy",AF840*'lista, wskaźniki'!$I$42,0)))))</f>
        <v>0</v>
      </c>
      <c r="AO840" s="20">
        <f>IF(AA840="węgiel",AF840*'lista, wskaźniki'!$E$43,IF(AA840="drewno",AF840*'lista, wskaźniki'!$G$43,IF(AA840="pellet",AF840*'lista, wskaźniki'!$H$43,IF(AA840="gaz z sieci",AF840*'lista, wskaźniki'!$F$43,IF(AA840="olej opałowy",AF840*'lista, wskaźniki'!$I$43,0)))))</f>
        <v>0</v>
      </c>
      <c r="AP840" s="20">
        <f>IF(AA840="węgiel",AF840*'lista, wskaźniki'!$E$44,IF(AA840="drewno",AF840*'lista, wskaźniki'!$G$44,IF(AA840="pellet",AF840*'lista, wskaźniki'!$H$44,IF(AA840="gaz z sieci",AF840*'lista, wskaźniki'!$F$44,IF(AA840="olej opałowy",AF840*'lista, wskaźniki'!$I$44,0)))))</f>
        <v>0</v>
      </c>
      <c r="AQ840" s="20" t="b">
        <f>IF(Z840="gaz",AH840*1/3.6*'lista, wskaźniki'!$F$21,IF(Z840="energia elektryczna",AH840*1/3.6*'lista, wskaźniki'!$F$26))</f>
        <v>0</v>
      </c>
      <c r="AR840" s="20" t="b">
        <f>IF(Z840="gaz",AH840*'lista, wskaźniki'!$F$42,IF(Z840="energia elektryczna",AH840*0))</f>
        <v>0</v>
      </c>
      <c r="AS840" s="20" t="b">
        <f>IF(Z840="gaz",AH840*'lista, wskaźniki'!$F$43,IF(Z840="energia elektryczna",AH840*0))</f>
        <v>0</v>
      </c>
      <c r="AT840" s="20" t="b">
        <f>IF(Z840="gaz",AH840*'lista, wskaźniki'!$F$44,IF(Z840="energia elektryczna",AH840*0))</f>
        <v>0</v>
      </c>
      <c r="AU840" s="20">
        <f>AI840*1/3.6*'lista, wskaźniki'!$F$21</f>
        <v>0</v>
      </c>
      <c r="AV840" s="20">
        <f>AI840*'lista, wskaźniki'!$F$42</f>
        <v>0</v>
      </c>
      <c r="AW840" s="20">
        <f>AI840*'lista, wskaźniki'!$F$43</f>
        <v>0</v>
      </c>
      <c r="AX840" s="20">
        <f>AI840*'lista, wskaźniki'!$F$44</f>
        <v>0</v>
      </c>
      <c r="AY840" s="20">
        <f>AK840*'lista, wskaźniki'!$F$26</f>
        <v>0</v>
      </c>
      <c r="AZ840" s="20">
        <f t="shared" si="381"/>
        <v>0</v>
      </c>
      <c r="BA840" s="20">
        <f t="shared" si="382"/>
        <v>0</v>
      </c>
      <c r="BB840" s="20">
        <f t="shared" si="383"/>
        <v>0</v>
      </c>
      <c r="BC840" s="20">
        <f t="shared" si="384"/>
        <v>0</v>
      </c>
      <c r="BD840" s="941"/>
      <c r="BE840" s="941"/>
      <c r="BF840" s="941"/>
      <c r="BG840" s="941"/>
      <c r="BH840" s="20"/>
      <c r="BI840" s="941"/>
      <c r="BJ840" s="20"/>
      <c r="BK840" s="941"/>
      <c r="BL840" s="20"/>
      <c r="BM840" s="20"/>
      <c r="BN840" s="20"/>
      <c r="BO840" s="20"/>
      <c r="BP840" s="20"/>
      <c r="BQ840" s="20"/>
      <c r="BR840" s="20"/>
      <c r="BS840" s="1005"/>
      <c r="BT840" s="1005"/>
      <c r="BU840" s="1005"/>
      <c r="BV840" s="1005"/>
      <c r="BW840" s="1005"/>
      <c r="BX840" s="1005"/>
      <c r="BY840" s="1008"/>
      <c r="CA840" s="365" t="b">
        <f t="shared" si="385"/>
        <v>0</v>
      </c>
      <c r="CB840" s="365" t="b">
        <f t="shared" si="386"/>
        <v>0</v>
      </c>
      <c r="CC840" s="365">
        <f t="shared" si="387"/>
        <v>0</v>
      </c>
      <c r="CD840" s="365" t="b">
        <f t="shared" si="388"/>
        <v>0</v>
      </c>
      <c r="CE840" s="365" t="b">
        <f t="shared" si="389"/>
        <v>0</v>
      </c>
      <c r="CF840" s="365" t="b">
        <f t="shared" si="390"/>
        <v>0</v>
      </c>
      <c r="CG840" s="365" t="b">
        <f t="shared" si="391"/>
        <v>0</v>
      </c>
      <c r="CH840" s="365" t="b">
        <f t="shared" si="392"/>
        <v>0</v>
      </c>
      <c r="CI840" s="72" t="b">
        <f t="shared" si="393"/>
        <v>0</v>
      </c>
      <c r="CJ840" s="72" t="b">
        <f t="shared" si="394"/>
        <v>0</v>
      </c>
      <c r="CK840" s="72">
        <f t="shared" si="395"/>
        <v>0</v>
      </c>
      <c r="CL840" s="72">
        <f t="shared" si="396"/>
        <v>0</v>
      </c>
      <c r="CM840" s="72" t="b">
        <f t="shared" si="397"/>
        <v>0</v>
      </c>
      <c r="CN840" s="72" t="b">
        <f t="shared" si="398"/>
        <v>0</v>
      </c>
      <c r="CP840" s="13">
        <f t="shared" si="399"/>
        <v>0</v>
      </c>
      <c r="CQ840" s="13" t="b">
        <f t="shared" si="400"/>
        <v>0</v>
      </c>
      <c r="CR840" s="13" t="b">
        <f t="shared" si="401"/>
        <v>0</v>
      </c>
      <c r="CS840" s="13" t="b">
        <f t="shared" si="378"/>
        <v>0</v>
      </c>
      <c r="CT840" s="13" t="b">
        <f t="shared" si="406"/>
        <v>0</v>
      </c>
      <c r="CU840" s="13" t="b">
        <f t="shared" si="379"/>
        <v>0</v>
      </c>
      <c r="CV840" s="13" t="b">
        <f t="shared" si="402"/>
        <v>0</v>
      </c>
      <c r="CW840" s="13" t="b">
        <f t="shared" si="403"/>
        <v>0</v>
      </c>
      <c r="CX840" s="13" t="b">
        <f t="shared" si="404"/>
        <v>0</v>
      </c>
      <c r="CY840" s="13" t="b">
        <f t="shared" si="405"/>
        <v>0</v>
      </c>
    </row>
    <row r="841" spans="1:103" ht="15" thickBot="1">
      <c r="A841" s="932"/>
      <c r="B841" s="941"/>
      <c r="C841" s="941"/>
      <c r="D841" s="941"/>
      <c r="E841" s="941"/>
      <c r="F841" s="941"/>
      <c r="G841" s="941"/>
      <c r="H841" s="941"/>
      <c r="I841" s="941"/>
      <c r="J841" s="941"/>
      <c r="K841" s="941"/>
      <c r="L841" s="941"/>
      <c r="M841" s="941"/>
      <c r="N841" s="941"/>
      <c r="O841" s="175"/>
      <c r="P841" s="941"/>
      <c r="Q841" s="941"/>
      <c r="R841" s="941"/>
      <c r="S841" s="941"/>
      <c r="T841" s="941"/>
      <c r="U841" s="941"/>
      <c r="V841" s="941"/>
      <c r="W841" s="20"/>
      <c r="X841" s="20"/>
      <c r="Y841" s="20"/>
      <c r="Z841" s="20"/>
      <c r="AA841" s="20" t="s">
        <v>38</v>
      </c>
      <c r="AB841" s="22"/>
      <c r="AC841" s="22"/>
      <c r="AD841" s="20"/>
      <c r="AE841" s="941"/>
      <c r="AF841" s="334">
        <f t="shared" si="380"/>
        <v>0</v>
      </c>
      <c r="AG841" s="272">
        <f>IF(R841="kompletna",Q841*J841*0.0036*'lista, wskaźniki'!$F$13, IF(R841="częściowa",Q841*J841*0.0036*'lista, wskaźniki'!$F$14, IF(R841="brak",Q841*J841*0.0036*'lista, wskaźniki'!$F$15,)))</f>
        <v>0</v>
      </c>
      <c r="AH841" s="334">
        <f>IF(Y841="inne",K841*'lista, wskaźniki'!$E$35,IF(Y841="to samo źródło",0,IF(Y841=0,0)))</f>
        <v>0</v>
      </c>
      <c r="AI841" s="334">
        <f>IF(AA841="gaz z sieci",AC841*'lista, wskaźniki'!$D$21)</f>
        <v>0</v>
      </c>
      <c r="AJ841" s="272">
        <f>IF(AA841="węgiel",AB841*'lista, wskaźniki'!$D$20, IF('Sektor mieszkaniowy'!AA841="drewno",'Sektor mieszkaniowy'!AB841*'lista, wskaźniki'!$D$22,IF('Sektor mieszkaniowy'!AA841="pellet",AB841*'lista, wskaźniki'!$D$23,IF('Sektor mieszkaniowy'!AA841="gaz z sieci",AB841*'lista, wskaźniki'!$D$21,IF('Sektor mieszkaniowy'!AA841="olej opałowy",'Sektor mieszkaniowy'!AB841*'lista, wskaźniki'!$D$24)))))</f>
        <v>0</v>
      </c>
      <c r="AK841" s="1002"/>
      <c r="AL841" s="941"/>
      <c r="AM841" s="20">
        <f>IF(AA841="węgiel",AF841*1/3.6*'lista, wskaźniki'!$F$20,IF(AA841="drewno",AF841*1/3.6*'lista, wskaźniki'!$F$22,IF(AA841="pellet",AF841*1/3.6*'lista, wskaźniki'!$F$23,IF(AA841="gaz z sieci",AF841*1/3.6*'lista, wskaźniki'!$F$21,IF(AA841="olej opałowy",AF841*1/3.6*'lista, wskaźniki'!$F$24,0)))))</f>
        <v>0</v>
      </c>
      <c r="AN841" s="20">
        <f>IF(AA841="węgiel",AF841*'lista, wskaźniki'!$E$42,IF(AA841="drewno",AF841*'lista, wskaźniki'!$G$42,IF(AA841="pellet",AF841*'lista, wskaźniki'!$H$42,IF(AA841="gaz z sieci",AF841*'lista, wskaźniki'!$F$42,IF(AA841="olej opałowy",AF841*'lista, wskaźniki'!$I$42,0)))))</f>
        <v>0</v>
      </c>
      <c r="AO841" s="20">
        <f>IF(AA841="węgiel",AF841*'lista, wskaźniki'!$E$43,IF(AA841="drewno",AF841*'lista, wskaźniki'!$G$43,IF(AA841="pellet",AF841*'lista, wskaźniki'!$H$43,IF(AA841="gaz z sieci",AF841*'lista, wskaźniki'!$F$43,IF(AA841="olej opałowy",AF841*'lista, wskaźniki'!$I$43,0)))))</f>
        <v>0</v>
      </c>
      <c r="AP841" s="20">
        <f>IF(AA841="węgiel",AF841*'lista, wskaźniki'!$E$44,IF(AA841="drewno",AF841*'lista, wskaźniki'!$G$44,IF(AA841="pellet",AF841*'lista, wskaźniki'!$H$44,IF(AA841="gaz z sieci",AF841*'lista, wskaźniki'!$F$44,IF(AA841="olej opałowy",AF841*'lista, wskaźniki'!$I$44,0)))))</f>
        <v>0</v>
      </c>
      <c r="AQ841" s="20" t="b">
        <f>IF(Z841="gaz",AH841*1/3.6*'lista, wskaźniki'!$F$21,IF(Z841="energia elektryczna",AH841*1/3.6*'lista, wskaźniki'!$F$26))</f>
        <v>0</v>
      </c>
      <c r="AR841" s="20" t="b">
        <f>IF(Z841="gaz",AH841*'lista, wskaźniki'!$F$42,IF(Z841="energia elektryczna",AH841*0))</f>
        <v>0</v>
      </c>
      <c r="AS841" s="20" t="b">
        <f>IF(Z841="gaz",AH841*'lista, wskaźniki'!$F$43,IF(Z841="energia elektryczna",AH841*0))</f>
        <v>0</v>
      </c>
      <c r="AT841" s="20" t="b">
        <f>IF(Z841="gaz",AH841*'lista, wskaźniki'!$F$44,IF(Z841="energia elektryczna",AH841*0))</f>
        <v>0</v>
      </c>
      <c r="AU841" s="20">
        <f>AI841*1/3.6*'lista, wskaźniki'!$F$21</f>
        <v>0</v>
      </c>
      <c r="AV841" s="20">
        <f>AI841*'lista, wskaźniki'!$F$42</f>
        <v>0</v>
      </c>
      <c r="AW841" s="20">
        <f>AI841*'lista, wskaźniki'!$F$43</f>
        <v>0</v>
      </c>
      <c r="AX841" s="20">
        <f>AI841*'lista, wskaźniki'!$F$44</f>
        <v>0</v>
      </c>
      <c r="AY841" s="20">
        <f>AK841*'lista, wskaźniki'!$F$26</f>
        <v>0</v>
      </c>
      <c r="AZ841" s="20">
        <f t="shared" si="381"/>
        <v>0</v>
      </c>
      <c r="BA841" s="20">
        <f t="shared" si="382"/>
        <v>0</v>
      </c>
      <c r="BB841" s="20">
        <f t="shared" si="383"/>
        <v>0</v>
      </c>
      <c r="BC841" s="20">
        <f t="shared" si="384"/>
        <v>0</v>
      </c>
      <c r="BD841" s="941"/>
      <c r="BE841" s="941"/>
      <c r="BF841" s="941"/>
      <c r="BG841" s="941"/>
      <c r="BH841" s="20"/>
      <c r="BI841" s="941"/>
      <c r="BJ841" s="20"/>
      <c r="BK841" s="941"/>
      <c r="BL841" s="20"/>
      <c r="BM841" s="20"/>
      <c r="BN841" s="20"/>
      <c r="BO841" s="20"/>
      <c r="BP841" s="20"/>
      <c r="BQ841" s="20"/>
      <c r="BR841" s="20"/>
      <c r="BS841" s="1005"/>
      <c r="BT841" s="1005"/>
      <c r="BU841" s="1005"/>
      <c r="BV841" s="1005"/>
      <c r="BW841" s="1005"/>
      <c r="BX841" s="1005"/>
      <c r="BY841" s="1008"/>
      <c r="CA841" s="365" t="b">
        <f t="shared" si="385"/>
        <v>0</v>
      </c>
      <c r="CB841" s="365" t="b">
        <f t="shared" si="386"/>
        <v>0</v>
      </c>
      <c r="CC841" s="365" t="b">
        <f t="shared" si="387"/>
        <v>0</v>
      </c>
      <c r="CD841" s="365">
        <f t="shared" si="388"/>
        <v>0</v>
      </c>
      <c r="CE841" s="365" t="b">
        <f t="shared" si="389"/>
        <v>0</v>
      </c>
      <c r="CF841" s="365" t="b">
        <f t="shared" si="390"/>
        <v>0</v>
      </c>
      <c r="CG841" s="365" t="b">
        <f t="shared" si="391"/>
        <v>0</v>
      </c>
      <c r="CH841" s="365">
        <f t="shared" si="392"/>
        <v>0</v>
      </c>
      <c r="CI841" s="72" t="b">
        <f t="shared" si="393"/>
        <v>0</v>
      </c>
      <c r="CJ841" s="72" t="b">
        <f t="shared" si="394"/>
        <v>0</v>
      </c>
      <c r="CK841" s="72" t="b">
        <f t="shared" si="395"/>
        <v>0</v>
      </c>
      <c r="CL841" s="72">
        <f t="shared" si="396"/>
        <v>0</v>
      </c>
      <c r="CM841" s="72" t="b">
        <f t="shared" si="397"/>
        <v>0</v>
      </c>
      <c r="CN841" s="72" t="b">
        <f t="shared" si="398"/>
        <v>0</v>
      </c>
      <c r="CP841" s="13">
        <f t="shared" si="399"/>
        <v>0</v>
      </c>
      <c r="CQ841" s="13" t="b">
        <f t="shared" si="400"/>
        <v>0</v>
      </c>
      <c r="CR841" s="13" t="b">
        <f t="shared" si="401"/>
        <v>0</v>
      </c>
      <c r="CS841" s="13" t="b">
        <f t="shared" si="378"/>
        <v>0</v>
      </c>
      <c r="CT841" s="13" t="b">
        <f t="shared" si="406"/>
        <v>0</v>
      </c>
      <c r="CU841" s="13" t="b">
        <f t="shared" si="379"/>
        <v>0</v>
      </c>
      <c r="CV841" s="13" t="b">
        <f t="shared" si="402"/>
        <v>0</v>
      </c>
      <c r="CW841" s="13" t="b">
        <f t="shared" si="403"/>
        <v>0</v>
      </c>
      <c r="CX841" s="13" t="b">
        <f t="shared" si="404"/>
        <v>0</v>
      </c>
      <c r="CY841" s="13" t="b">
        <f t="shared" si="405"/>
        <v>0</v>
      </c>
    </row>
    <row r="842" spans="1:103" ht="15" thickBot="1">
      <c r="A842" s="933"/>
      <c r="B842" s="942"/>
      <c r="C842" s="942"/>
      <c r="D842" s="942"/>
      <c r="E842" s="942"/>
      <c r="F842" s="942"/>
      <c r="G842" s="942"/>
      <c r="H842" s="942"/>
      <c r="I842" s="942"/>
      <c r="J842" s="942"/>
      <c r="K842" s="942"/>
      <c r="L842" s="942"/>
      <c r="M842" s="942"/>
      <c r="N842" s="942"/>
      <c r="O842" s="176"/>
      <c r="P842" s="942"/>
      <c r="Q842" s="942"/>
      <c r="R842" s="942"/>
      <c r="S842" s="942"/>
      <c r="T842" s="942"/>
      <c r="U842" s="942"/>
      <c r="V842" s="942"/>
      <c r="W842" s="21"/>
      <c r="X842" s="21"/>
      <c r="Y842" s="21"/>
      <c r="Z842" s="21"/>
      <c r="AA842" s="21" t="s">
        <v>37</v>
      </c>
      <c r="AB842" s="55"/>
      <c r="AC842" s="55"/>
      <c r="AD842" s="21"/>
      <c r="AE842" s="942"/>
      <c r="AF842" s="334">
        <f t="shared" si="380"/>
        <v>0</v>
      </c>
      <c r="AG842" s="272">
        <f>IF(R842="kompletna",Q842*J842*0.0036*'lista, wskaźniki'!$F$13, IF(R842="częściowa",Q842*J842*0.0036*'lista, wskaźniki'!$F$14, IF(R842="brak",Q842*J842*0.0036*'lista, wskaźniki'!$F$15,)))</f>
        <v>0</v>
      </c>
      <c r="AH842" s="334">
        <f>IF(Y842="inne",K842*'lista, wskaźniki'!$E$35,IF(Y842="to samo źródło",0,IF(Y842=0,0)))</f>
        <v>0</v>
      </c>
      <c r="AI842" s="334" t="b">
        <f>IF(AA842="gaz z sieci",AC842*'lista, wskaźniki'!$D$21)</f>
        <v>0</v>
      </c>
      <c r="AJ842" s="272">
        <f>IF(AA842="węgiel",AB842*'lista, wskaźniki'!$D$20, IF('Sektor mieszkaniowy'!AA842="drewno",'Sektor mieszkaniowy'!AB842*'lista, wskaźniki'!$D$22,IF('Sektor mieszkaniowy'!AA842="pellet",AB842*'lista, wskaźniki'!$D$23,IF('Sektor mieszkaniowy'!AA842="gaz z sieci",AB842*'lista, wskaźniki'!$D$21,IF('Sektor mieszkaniowy'!AA842="olej opałowy",'Sektor mieszkaniowy'!AB842*'lista, wskaźniki'!$D$24)))))</f>
        <v>0</v>
      </c>
      <c r="AK842" s="1003"/>
      <c r="AL842" s="942"/>
      <c r="AM842" s="20">
        <f>IF(AA842="węgiel",AF842*1/3.6*'lista, wskaźniki'!$F$20,IF(AA842="drewno",AF842*1/3.6*'lista, wskaźniki'!$F$22,IF(AA842="pellet",AF842*1/3.6*'lista, wskaźniki'!$F$23,IF(AA842="gaz z sieci",AF842*1/3.6*'lista, wskaźniki'!$F$21,IF(AA842="olej opałowy",AF842*1/3.6*'lista, wskaźniki'!$F$24,0)))))</f>
        <v>0</v>
      </c>
      <c r="AN842" s="20">
        <f>IF(AA842="węgiel",AF842*'lista, wskaźniki'!$E$42,IF(AA842="drewno",AF842*'lista, wskaźniki'!$G$42,IF(AA842="pellet",AF842*'lista, wskaźniki'!$H$42,IF(AA842="gaz z sieci",AF842*'lista, wskaźniki'!$F$42,IF(AA842="olej opałowy",AF842*'lista, wskaźniki'!$I$42,0)))))</f>
        <v>0</v>
      </c>
      <c r="AO842" s="20">
        <f>IF(AA842="węgiel",AF842*'lista, wskaźniki'!$E$43,IF(AA842="drewno",AF842*'lista, wskaźniki'!$G$43,IF(AA842="pellet",AF842*'lista, wskaźniki'!$H$43,IF(AA842="gaz z sieci",AF842*'lista, wskaźniki'!$F$43,IF(AA842="olej opałowy",AF842*'lista, wskaźniki'!$I$43,0)))))</f>
        <v>0</v>
      </c>
      <c r="AP842" s="20">
        <f>IF(AA842="węgiel",AF842*'lista, wskaźniki'!$E$44,IF(AA842="drewno",AF842*'lista, wskaźniki'!$G$44,IF(AA842="pellet",AF842*'lista, wskaźniki'!$H$44,IF(AA842="gaz z sieci",AF842*'lista, wskaźniki'!$F$44,IF(AA842="olej opałowy",AF842*'lista, wskaźniki'!$I$44,0)))))</f>
        <v>0</v>
      </c>
      <c r="AQ842" s="20" t="b">
        <f>IF(Z842="gaz",AH842*1/3.6*'lista, wskaźniki'!$F$21,IF(Z842="energia elektryczna",AH842*1/3.6*'lista, wskaźniki'!$F$26))</f>
        <v>0</v>
      </c>
      <c r="AR842" s="20" t="b">
        <f>IF(Z842="gaz",AH842*'lista, wskaźniki'!$F$42,IF(Z842="energia elektryczna",AH842*0))</f>
        <v>0</v>
      </c>
      <c r="AS842" s="20" t="b">
        <f>IF(Z842="gaz",AH842*'lista, wskaźniki'!$F$43,IF(Z842="energia elektryczna",AH842*0))</f>
        <v>0</v>
      </c>
      <c r="AT842" s="20" t="b">
        <f>IF(Z842="gaz",AH842*'lista, wskaźniki'!$F$44,IF(Z842="energia elektryczna",AH842*0))</f>
        <v>0</v>
      </c>
      <c r="AU842" s="20">
        <f>AI842*1/3.6*'lista, wskaźniki'!$F$21</f>
        <v>0</v>
      </c>
      <c r="AV842" s="20">
        <f>AI842*'lista, wskaźniki'!$F$42</f>
        <v>0</v>
      </c>
      <c r="AW842" s="20">
        <f>AI842*'lista, wskaźniki'!$F$43</f>
        <v>0</v>
      </c>
      <c r="AX842" s="20">
        <f>AI842*'lista, wskaźniki'!$F$44</f>
        <v>0</v>
      </c>
      <c r="AY842" s="20">
        <f>AK842*'lista, wskaźniki'!$F$26</f>
        <v>0</v>
      </c>
      <c r="AZ842" s="20">
        <f t="shared" si="381"/>
        <v>0</v>
      </c>
      <c r="BA842" s="20">
        <f t="shared" si="382"/>
        <v>0</v>
      </c>
      <c r="BB842" s="20">
        <f t="shared" si="383"/>
        <v>0</v>
      </c>
      <c r="BC842" s="20">
        <f t="shared" si="384"/>
        <v>0</v>
      </c>
      <c r="BD842" s="942"/>
      <c r="BE842" s="942"/>
      <c r="BF842" s="942"/>
      <c r="BG842" s="942"/>
      <c r="BH842" s="21"/>
      <c r="BI842" s="942"/>
      <c r="BJ842" s="21"/>
      <c r="BK842" s="942"/>
      <c r="BL842" s="21"/>
      <c r="BM842" s="21"/>
      <c r="BN842" s="21"/>
      <c r="BO842" s="21"/>
      <c r="BP842" s="21"/>
      <c r="BQ842" s="21"/>
      <c r="BR842" s="21"/>
      <c r="BS842" s="1006"/>
      <c r="BT842" s="1006"/>
      <c r="BU842" s="1006"/>
      <c r="BV842" s="1006"/>
      <c r="BW842" s="1006"/>
      <c r="BX842" s="1006"/>
      <c r="BY842" s="1009"/>
      <c r="CA842" s="365" t="b">
        <f t="shared" si="385"/>
        <v>0</v>
      </c>
      <c r="CB842" s="365" t="b">
        <f t="shared" si="386"/>
        <v>0</v>
      </c>
      <c r="CC842" s="365" t="b">
        <f t="shared" si="387"/>
        <v>0</v>
      </c>
      <c r="CD842" s="365" t="b">
        <f t="shared" si="388"/>
        <v>0</v>
      </c>
      <c r="CE842" s="365">
        <f t="shared" si="389"/>
        <v>0</v>
      </c>
      <c r="CF842" s="365" t="b">
        <f t="shared" si="390"/>
        <v>0</v>
      </c>
      <c r="CG842" s="365" t="b">
        <f t="shared" si="391"/>
        <v>0</v>
      </c>
      <c r="CH842" s="365" t="b">
        <f t="shared" si="392"/>
        <v>0</v>
      </c>
      <c r="CI842" s="72" t="b">
        <f t="shared" si="393"/>
        <v>0</v>
      </c>
      <c r="CJ842" s="72" t="b">
        <f t="shared" si="394"/>
        <v>0</v>
      </c>
      <c r="CK842" s="72" t="b">
        <f t="shared" si="395"/>
        <v>0</v>
      </c>
      <c r="CL842" s="72">
        <f t="shared" si="396"/>
        <v>0</v>
      </c>
      <c r="CM842" s="72">
        <f t="shared" si="397"/>
        <v>0</v>
      </c>
      <c r="CN842" s="72" t="b">
        <f t="shared" si="398"/>
        <v>0</v>
      </c>
      <c r="CP842" s="13">
        <f t="shared" si="399"/>
        <v>0</v>
      </c>
      <c r="CQ842" s="13" t="b">
        <f t="shared" si="400"/>
        <v>0</v>
      </c>
      <c r="CR842" s="13" t="b">
        <f t="shared" si="401"/>
        <v>0</v>
      </c>
      <c r="CS842" s="13" t="b">
        <f t="shared" ref="CS842:CS905" si="407">IF(R842="kompletna",CR842,IF(R842="częściowa",0.5*CR842,IF(R842="brak",0*CR842)))</f>
        <v>0</v>
      </c>
      <c r="CT842" s="13" t="b">
        <f t="shared" si="406"/>
        <v>0</v>
      </c>
      <c r="CU842" s="13" t="b">
        <f t="shared" si="379"/>
        <v>0</v>
      </c>
      <c r="CV842" s="13" t="b">
        <f t="shared" si="402"/>
        <v>0</v>
      </c>
      <c r="CW842" s="13" t="b">
        <f t="shared" si="403"/>
        <v>0</v>
      </c>
      <c r="CX842" s="13" t="b">
        <f t="shared" si="404"/>
        <v>0</v>
      </c>
      <c r="CY842" s="13" t="b">
        <f t="shared" si="405"/>
        <v>0</v>
      </c>
    </row>
    <row r="843" spans="1:103" ht="15" thickBot="1">
      <c r="A843" s="931">
        <v>169</v>
      </c>
      <c r="B843" s="940" t="s">
        <v>239</v>
      </c>
      <c r="C843" s="940"/>
      <c r="D843" s="940" t="s">
        <v>1</v>
      </c>
      <c r="E843" s="940" t="s">
        <v>5</v>
      </c>
      <c r="F843" s="940"/>
      <c r="G843" s="940"/>
      <c r="H843" s="940"/>
      <c r="I843" s="940" t="s">
        <v>14</v>
      </c>
      <c r="J843" s="940">
        <v>114</v>
      </c>
      <c r="K843" s="940">
        <v>2</v>
      </c>
      <c r="L843" s="940" t="s">
        <v>16</v>
      </c>
      <c r="M843" s="940">
        <v>100</v>
      </c>
      <c r="N843" s="940" t="s">
        <v>17</v>
      </c>
      <c r="O843" s="174"/>
      <c r="P843" s="940" t="s">
        <v>16</v>
      </c>
      <c r="Q843" s="940">
        <f>IF(I843="&lt;1966",'lista, wskaźniki'!$G$4,IF(I843="1967-1985",'lista, wskaźniki'!$G$5,IF(I843="1986-1992",'lista, wskaźniki'!$G$6,IF(I843="1993-1996",'lista, wskaźniki'!$G$7,IF(I843="&gt;1997",'lista, wskaźniki'!$G$8,IF(I843=0,'lista, wskaźniki'!$G$4))))))</f>
        <v>115</v>
      </c>
      <c r="R843" s="940" t="s">
        <v>23</v>
      </c>
      <c r="S843" s="940" t="s">
        <v>27</v>
      </c>
      <c r="T843" s="940">
        <v>2</v>
      </c>
      <c r="U843" s="940">
        <v>2008</v>
      </c>
      <c r="V843" s="940"/>
      <c r="W843" s="19" t="s">
        <v>35</v>
      </c>
      <c r="X843" s="19" t="s">
        <v>39</v>
      </c>
      <c r="Y843" s="19" t="s">
        <v>42</v>
      </c>
      <c r="Z843" s="19"/>
      <c r="AA843" s="19" t="s">
        <v>35</v>
      </c>
      <c r="AB843" s="54">
        <v>4</v>
      </c>
      <c r="AC843" s="54"/>
      <c r="AD843" s="19">
        <v>3200</v>
      </c>
      <c r="AE843" s="940">
        <v>7</v>
      </c>
      <c r="AF843" s="334">
        <f t="shared" si="380"/>
        <v>64.13839999999999</v>
      </c>
      <c r="AG843" s="272">
        <f>IF(R843="kompletna",Q843*J843*0.0036*'lista, wskaźniki'!$F$13, IF(R843="częściowa",Q843*J843*0.0036*'lista, wskaźniki'!$F$14, IF(R843="brak",Q843*J843*0.0036*'lista, wskaźniki'!$F$15,)))</f>
        <v>37.756799999999998</v>
      </c>
      <c r="AH843" s="334">
        <f>IF(Y843="inne",K843*'lista, wskaźniki'!$E$35,IF(Y843="to samo źródło",0,IF(Y843=0,0)))</f>
        <v>0</v>
      </c>
      <c r="AI843" s="334" t="b">
        <f>IF(AA843="gaz z sieci",AC843*'lista, wskaźniki'!$D$21)</f>
        <v>0</v>
      </c>
      <c r="AJ843" s="272">
        <f>IF(AA843="węgiel",AB843*'lista, wskaźniki'!$D$20, IF('Sektor mieszkaniowy'!AA843="drewno",'Sektor mieszkaniowy'!AB843*'lista, wskaźniki'!$D$22,IF('Sektor mieszkaniowy'!AA843="pellet",AB843*'lista, wskaźniki'!$D$23,IF('Sektor mieszkaniowy'!AA843="gaz z sieci",AB843*'lista, wskaźniki'!$D$21,IF('Sektor mieszkaniowy'!AA843="olej opałowy",'Sektor mieszkaniowy'!AB843*'lista, wskaźniki'!$D$24)))))</f>
        <v>90.52</v>
      </c>
      <c r="AK843" s="1001"/>
      <c r="AL843" s="940">
        <v>1100</v>
      </c>
      <c r="AM843" s="20">
        <f>IF(AA843="węgiel",AF843*1/3.6*'lista, wskaźniki'!$F$20,IF(AA843="drewno",AF843*1/3.6*'lista, wskaźniki'!$F$22,IF(AA843="pellet",AF843*1/3.6*'lista, wskaźniki'!$F$23,IF(AA843="gaz z sieci",AF843*1/3.6*'lista, wskaźniki'!$F$21,IF(AA843="olej opałowy",AF843*1/3.6*'lista, wskaźniki'!$F$24,0)))))</f>
        <v>6.0758306319999988</v>
      </c>
      <c r="AN843" s="20">
        <f>IF(AA843="węgiel",AF843*'lista, wskaźniki'!$E$42,IF(AA843="drewno",AF843*'lista, wskaźniki'!$G$42,IF(AA843="pellet",AF843*'lista, wskaźniki'!$H$42,IF(AA843="gaz z sieci",AF843*'lista, wskaźniki'!$F$42,IF(AA843="olej opałowy",AF843*'lista, wskaźniki'!$I$42,0)))))</f>
        <v>2.4372591999999998E-2</v>
      </c>
      <c r="AO843" s="20">
        <f>IF(AA843="węgiel",AF843*'lista, wskaźniki'!$E$43,IF(AA843="drewno",AF843*'lista, wskaźniki'!$G$43,IF(AA843="pellet",AF843*'lista, wskaźniki'!$H$43,IF(AA843="gaz z sieci",AF843*'lista, wskaźniki'!$F$43,IF(AA843="olej opałowy",AF843*'lista, wskaźniki'!$I$43,0)))))</f>
        <v>2.3089823999999998E-2</v>
      </c>
      <c r="AP843" s="20">
        <f>IF(AA843="węgiel",AF843*'lista, wskaźniki'!$E$44,IF(AA843="drewno",AF843*'lista, wskaźniki'!$G$44,IF(AA843="pellet",AF843*'lista, wskaźniki'!$H$44,IF(AA843="gaz z sieci",AF843*'lista, wskaźniki'!$F$44,IF(AA843="olej opałowy",AF843*'lista, wskaźniki'!$I$44,0)))))</f>
        <v>1.7317367999999997E-5</v>
      </c>
      <c r="AQ843" s="20" t="b">
        <f>IF(Z843="gaz",AH843*1/3.6*'lista, wskaźniki'!$F$21,IF(Z843="energia elektryczna",AH843*1/3.6*'lista, wskaźniki'!$F$26))</f>
        <v>0</v>
      </c>
      <c r="AR843" s="20" t="b">
        <f>IF(Z843="gaz",AH843*'lista, wskaźniki'!$F$42,IF(Z843="energia elektryczna",AH843*0))</f>
        <v>0</v>
      </c>
      <c r="AS843" s="20" t="b">
        <f>IF(Z843="gaz",AH843*'lista, wskaźniki'!$F$43,IF(Z843="energia elektryczna",AH843*0))</f>
        <v>0</v>
      </c>
      <c r="AT843" s="20" t="b">
        <f>IF(Z843="gaz",AH843*'lista, wskaźniki'!$F$44,IF(Z843="energia elektryczna",AH843*0))</f>
        <v>0</v>
      </c>
      <c r="AU843" s="20">
        <f>AI843*1/3.6*'lista, wskaźniki'!$F$21</f>
        <v>0</v>
      </c>
      <c r="AV843" s="20">
        <f>AI843*'lista, wskaźniki'!$F$42</f>
        <v>0</v>
      </c>
      <c r="AW843" s="20">
        <f>AI843*'lista, wskaźniki'!$F$43</f>
        <v>0</v>
      </c>
      <c r="AX843" s="20">
        <f>AI843*'lista, wskaźniki'!$F$44</f>
        <v>0</v>
      </c>
      <c r="AY843" s="20">
        <f>AK843*'lista, wskaźniki'!$F$26</f>
        <v>0</v>
      </c>
      <c r="AZ843" s="20">
        <f t="shared" si="381"/>
        <v>6.0758306319999988</v>
      </c>
      <c r="BA843" s="20">
        <f t="shared" si="382"/>
        <v>2.4372591999999998E-2</v>
      </c>
      <c r="BB843" s="20">
        <f t="shared" si="383"/>
        <v>2.3089823999999998E-2</v>
      </c>
      <c r="BC843" s="20">
        <f t="shared" si="384"/>
        <v>1.7317367999999997E-5</v>
      </c>
      <c r="BD843" s="940" t="s">
        <v>16</v>
      </c>
      <c r="BE843" s="940" t="s">
        <v>17</v>
      </c>
      <c r="BF843" s="940" t="s">
        <v>17</v>
      </c>
      <c r="BG843" s="940" t="s">
        <v>17</v>
      </c>
      <c r="BH843" s="19"/>
      <c r="BI843" s="940" t="s">
        <v>16</v>
      </c>
      <c r="BJ843" s="19" t="s">
        <v>52</v>
      </c>
      <c r="BK843" s="940" t="s">
        <v>17</v>
      </c>
      <c r="BL843" s="19"/>
      <c r="BM843" s="19"/>
      <c r="BN843" s="19"/>
      <c r="BO843" s="19" t="s">
        <v>57</v>
      </c>
      <c r="BP843" s="19" t="s">
        <v>52</v>
      </c>
      <c r="BQ843" s="19" t="s">
        <v>120</v>
      </c>
      <c r="BR843" s="19">
        <v>1</v>
      </c>
      <c r="BS843" s="1004">
        <v>7000</v>
      </c>
      <c r="BT843" s="1004">
        <v>450</v>
      </c>
      <c r="BU843" s="1004">
        <v>400</v>
      </c>
      <c r="BV843" s="1004"/>
      <c r="BW843" s="1004">
        <v>2000</v>
      </c>
      <c r="BX843" s="1004">
        <v>1700</v>
      </c>
      <c r="BY843" s="1007"/>
      <c r="CA843" s="365">
        <f t="shared" si="385"/>
        <v>64.13839999999999</v>
      </c>
      <c r="CB843" s="365" t="b">
        <f t="shared" si="386"/>
        <v>0</v>
      </c>
      <c r="CC843" s="365" t="b">
        <f t="shared" si="387"/>
        <v>0</v>
      </c>
      <c r="CD843" s="365" t="b">
        <f t="shared" si="388"/>
        <v>0</v>
      </c>
      <c r="CE843" s="365" t="b">
        <f t="shared" si="389"/>
        <v>0</v>
      </c>
      <c r="CF843" s="365" t="b">
        <f t="shared" si="390"/>
        <v>0</v>
      </c>
      <c r="CG843" s="365" t="b">
        <f t="shared" si="391"/>
        <v>0</v>
      </c>
      <c r="CH843" s="365" t="b">
        <f t="shared" si="392"/>
        <v>0</v>
      </c>
      <c r="CI843" s="72">
        <f t="shared" si="393"/>
        <v>64.13839999999999</v>
      </c>
      <c r="CJ843" s="72" t="b">
        <f t="shared" si="394"/>
        <v>0</v>
      </c>
      <c r="CK843" s="72" t="b">
        <f t="shared" si="395"/>
        <v>0</v>
      </c>
      <c r="CL843" s="72">
        <f t="shared" si="396"/>
        <v>0</v>
      </c>
      <c r="CM843" s="72" t="b">
        <f t="shared" si="397"/>
        <v>0</v>
      </c>
      <c r="CN843" s="72" t="b">
        <f t="shared" si="398"/>
        <v>0</v>
      </c>
      <c r="CP843" s="13" t="b">
        <f t="shared" si="399"/>
        <v>0</v>
      </c>
      <c r="CQ843" s="13">
        <f t="shared" si="400"/>
        <v>0</v>
      </c>
      <c r="CR843" s="13" t="b">
        <f t="shared" si="401"/>
        <v>0</v>
      </c>
      <c r="CS843" s="13">
        <f t="shared" si="407"/>
        <v>0</v>
      </c>
      <c r="CT843" s="13" t="b">
        <f t="shared" si="406"/>
        <v>0</v>
      </c>
      <c r="CU843" s="13">
        <f t="shared" si="379"/>
        <v>0</v>
      </c>
      <c r="CV843" s="13" t="b">
        <f t="shared" si="402"/>
        <v>0</v>
      </c>
      <c r="CW843" s="13">
        <f t="shared" si="403"/>
        <v>0</v>
      </c>
      <c r="CX843" s="13">
        <f t="shared" si="404"/>
        <v>114</v>
      </c>
      <c r="CY843" s="13">
        <f t="shared" si="405"/>
        <v>57</v>
      </c>
    </row>
    <row r="844" spans="1:103" ht="15" thickBot="1">
      <c r="A844" s="932"/>
      <c r="B844" s="941"/>
      <c r="C844" s="941"/>
      <c r="D844" s="941"/>
      <c r="E844" s="941"/>
      <c r="F844" s="941"/>
      <c r="G844" s="941"/>
      <c r="H844" s="941"/>
      <c r="I844" s="941"/>
      <c r="J844" s="941"/>
      <c r="K844" s="941"/>
      <c r="L844" s="941"/>
      <c r="M844" s="941"/>
      <c r="N844" s="941"/>
      <c r="O844" s="175"/>
      <c r="P844" s="941"/>
      <c r="Q844" s="941"/>
      <c r="R844" s="941"/>
      <c r="S844" s="941"/>
      <c r="T844" s="941"/>
      <c r="U844" s="941"/>
      <c r="V844" s="941"/>
      <c r="W844" s="20"/>
      <c r="X844" s="20"/>
      <c r="Y844" s="20"/>
      <c r="Z844" s="20"/>
      <c r="AA844" s="20" t="s">
        <v>36</v>
      </c>
      <c r="AB844" s="22">
        <v>2</v>
      </c>
      <c r="AC844" s="22"/>
      <c r="AD844" s="20"/>
      <c r="AE844" s="941"/>
      <c r="AF844" s="334">
        <f>IF(AG844&gt;0,(AJ844+AG844/2)/2,AJ844)</f>
        <v>25.04</v>
      </c>
      <c r="AG844" s="272">
        <v>37.76</v>
      </c>
      <c r="AH844" s="334">
        <f>IF(Y844="inne",K844*'lista, wskaźniki'!$E$35,IF(Y844="to samo źródło",0,IF(Y844=0,0)))</f>
        <v>0</v>
      </c>
      <c r="AI844" s="334" t="b">
        <f>IF(AA844="gaz z sieci",AC844*'lista, wskaźniki'!$D$21)</f>
        <v>0</v>
      </c>
      <c r="AJ844" s="272">
        <f>IF(AA844="węgiel",AB844*'lista, wskaźniki'!$D$20, IF('Sektor mieszkaniowy'!AA844="drewno",'Sektor mieszkaniowy'!AB844*'lista, wskaźniki'!$D$22,IF('Sektor mieszkaniowy'!AA844="pellet",AB844*'lista, wskaźniki'!$D$23,IF('Sektor mieszkaniowy'!AA844="gaz z sieci",AB844*'lista, wskaźniki'!$D$21,IF('Sektor mieszkaniowy'!AA844="olej opałowy",'Sektor mieszkaniowy'!AB844*'lista, wskaźniki'!$D$24)))))</f>
        <v>31.2</v>
      </c>
      <c r="AK844" s="1002"/>
      <c r="AL844" s="941"/>
      <c r="AM844" s="20">
        <f>IF(AA844="węgiel",AF844*1/3.6*'lista, wskaźniki'!$F$20,IF(AA844="drewno",AF844*1/3.6*'lista, wskaźniki'!$F$22,IF(AA844="pellet",AF844*1/3.6*'lista, wskaźniki'!$F$23,IF(AA844="gaz z sieci",AF844*1/3.6*'lista, wskaźniki'!$F$21,IF(AA844="olej opałowy",AF844*1/3.6*'lista, wskaźniki'!$F$24,0)))))</f>
        <v>0</v>
      </c>
      <c r="AN844" s="20">
        <f>IF(AA844="węgiel",AF844*'lista, wskaźniki'!$E$42,IF(AA844="drewno",AF844*'lista, wskaźniki'!$G$42,IF(AA844="pellet",AF844*'lista, wskaźniki'!$H$42,IF(AA844="gaz z sieci",AF844*'lista, wskaźniki'!$F$42,IF(AA844="olej opałowy",AF844*'lista, wskaźniki'!$I$42,0)))))</f>
        <v>2.0282399999999999E-2</v>
      </c>
      <c r="AO844" s="20">
        <f>IF(AA844="węgiel",AF844*'lista, wskaźniki'!$E$43,IF(AA844="drewno",AF844*'lista, wskaźniki'!$G$43,IF(AA844="pellet",AF844*'lista, wskaźniki'!$H$43,IF(AA844="gaz z sieci",AF844*'lista, wskaźniki'!$F$43,IF(AA844="olej opałowy",AF844*'lista, wskaźniki'!$I$43,0)))))</f>
        <v>2.0282399999999999E-2</v>
      </c>
      <c r="AP844" s="20">
        <f>IF(AA844="węgiel",AF844*'lista, wskaźniki'!$E$44,IF(AA844="drewno",AF844*'lista, wskaźniki'!$G$44,IF(AA844="pellet",AF844*'lista, wskaźniki'!$H$44,IF(AA844="gaz z sieci",AF844*'lista, wskaźniki'!$F$44,IF(AA844="olej opałowy",AF844*'lista, wskaźniki'!$I$44,0)))))</f>
        <v>6.2599999999999994E-6</v>
      </c>
      <c r="AQ844" s="20" t="b">
        <f>IF(Z844="gaz",AH844*1/3.6*'lista, wskaźniki'!$F$21,IF(Z844="energia elektryczna",AH844*1/3.6*'lista, wskaźniki'!$F$26))</f>
        <v>0</v>
      </c>
      <c r="AR844" s="20" t="b">
        <f>IF(Z844="gaz",AH844*'lista, wskaźniki'!$F$42,IF(Z844="energia elektryczna",AH844*0))</f>
        <v>0</v>
      </c>
      <c r="AS844" s="20" t="b">
        <f>IF(Z844="gaz",AH844*'lista, wskaźniki'!$F$43,IF(Z844="energia elektryczna",AH844*0))</f>
        <v>0</v>
      </c>
      <c r="AT844" s="20" t="b">
        <f>IF(Z844="gaz",AH844*'lista, wskaźniki'!$F$44,IF(Z844="energia elektryczna",AH844*0))</f>
        <v>0</v>
      </c>
      <c r="AU844" s="20">
        <f>AI844*1/3.6*'lista, wskaźniki'!$F$21</f>
        <v>0</v>
      </c>
      <c r="AV844" s="20">
        <f>AI844*'lista, wskaźniki'!$F$42</f>
        <v>0</v>
      </c>
      <c r="AW844" s="20">
        <f>AI844*'lista, wskaźniki'!$F$43</f>
        <v>0</v>
      </c>
      <c r="AX844" s="20">
        <f>AI844*'lista, wskaźniki'!$F$44</f>
        <v>0</v>
      </c>
      <c r="AY844" s="20">
        <f>AK844*'lista, wskaźniki'!$F$26</f>
        <v>0</v>
      </c>
      <c r="AZ844" s="20">
        <f t="shared" si="381"/>
        <v>0</v>
      </c>
      <c r="BA844" s="20">
        <f t="shared" si="382"/>
        <v>2.0282399999999999E-2</v>
      </c>
      <c r="BB844" s="20">
        <f t="shared" si="383"/>
        <v>2.0282399999999999E-2</v>
      </c>
      <c r="BC844" s="20">
        <f t="shared" si="384"/>
        <v>6.2599999999999994E-6</v>
      </c>
      <c r="BD844" s="941"/>
      <c r="BE844" s="941"/>
      <c r="BF844" s="941"/>
      <c r="BG844" s="941"/>
      <c r="BH844" s="20"/>
      <c r="BI844" s="941"/>
      <c r="BJ844" s="20"/>
      <c r="BK844" s="941"/>
      <c r="BL844" s="20"/>
      <c r="BM844" s="20"/>
      <c r="BN844" s="20"/>
      <c r="BO844" s="20"/>
      <c r="BP844" s="20"/>
      <c r="BQ844" s="20" t="s">
        <v>121</v>
      </c>
      <c r="BR844" s="20">
        <v>1</v>
      </c>
      <c r="BS844" s="1005"/>
      <c r="BT844" s="1005"/>
      <c r="BU844" s="1005"/>
      <c r="BV844" s="1005"/>
      <c r="BW844" s="1005"/>
      <c r="BX844" s="1005"/>
      <c r="BY844" s="1008"/>
      <c r="CA844" s="365" t="b">
        <f t="shared" si="385"/>
        <v>0</v>
      </c>
      <c r="CB844" s="365">
        <f t="shared" si="386"/>
        <v>25.04</v>
      </c>
      <c r="CC844" s="365" t="b">
        <f t="shared" si="387"/>
        <v>0</v>
      </c>
      <c r="CD844" s="365" t="b">
        <f t="shared" si="388"/>
        <v>0</v>
      </c>
      <c r="CE844" s="365" t="b">
        <f t="shared" si="389"/>
        <v>0</v>
      </c>
      <c r="CF844" s="365" t="b">
        <f t="shared" si="390"/>
        <v>0</v>
      </c>
      <c r="CG844" s="365" t="b">
        <f t="shared" si="391"/>
        <v>0</v>
      </c>
      <c r="CH844" s="365" t="b">
        <f t="shared" si="392"/>
        <v>0</v>
      </c>
      <c r="CI844" s="72" t="b">
        <f t="shared" si="393"/>
        <v>0</v>
      </c>
      <c r="CJ844" s="72">
        <f t="shared" si="394"/>
        <v>25.04</v>
      </c>
      <c r="CK844" s="72" t="b">
        <f t="shared" si="395"/>
        <v>0</v>
      </c>
      <c r="CL844" s="72">
        <f t="shared" si="396"/>
        <v>0</v>
      </c>
      <c r="CM844" s="72" t="b">
        <f t="shared" si="397"/>
        <v>0</v>
      </c>
      <c r="CN844" s="72" t="b">
        <f t="shared" si="398"/>
        <v>0</v>
      </c>
      <c r="CP844" s="13">
        <f t="shared" si="399"/>
        <v>0</v>
      </c>
      <c r="CQ844" s="13" t="b">
        <f t="shared" si="400"/>
        <v>0</v>
      </c>
      <c r="CR844" s="13" t="b">
        <f t="shared" si="401"/>
        <v>0</v>
      </c>
      <c r="CS844" s="13" t="b">
        <f t="shared" si="407"/>
        <v>0</v>
      </c>
      <c r="CT844" s="13" t="b">
        <f t="shared" si="406"/>
        <v>0</v>
      </c>
      <c r="CU844" s="13" t="b">
        <f t="shared" si="379"/>
        <v>0</v>
      </c>
      <c r="CV844" s="13" t="b">
        <f t="shared" si="402"/>
        <v>0</v>
      </c>
      <c r="CW844" s="13" t="b">
        <f t="shared" si="403"/>
        <v>0</v>
      </c>
      <c r="CX844" s="13" t="b">
        <f t="shared" si="404"/>
        <v>0</v>
      </c>
      <c r="CY844" s="13" t="b">
        <f t="shared" si="405"/>
        <v>0</v>
      </c>
    </row>
    <row r="845" spans="1:103" ht="15" thickBot="1">
      <c r="A845" s="932"/>
      <c r="B845" s="941"/>
      <c r="C845" s="941"/>
      <c r="D845" s="941"/>
      <c r="E845" s="941"/>
      <c r="F845" s="941"/>
      <c r="G845" s="941"/>
      <c r="H845" s="941"/>
      <c r="I845" s="941"/>
      <c r="J845" s="941"/>
      <c r="K845" s="941"/>
      <c r="L845" s="941"/>
      <c r="M845" s="941"/>
      <c r="N845" s="941"/>
      <c r="O845" s="175"/>
      <c r="P845" s="941"/>
      <c r="Q845" s="941"/>
      <c r="R845" s="941"/>
      <c r="S845" s="941"/>
      <c r="T845" s="941"/>
      <c r="U845" s="941"/>
      <c r="V845" s="941"/>
      <c r="W845" s="20"/>
      <c r="X845" s="20"/>
      <c r="Y845" s="20"/>
      <c r="Z845" s="20"/>
      <c r="AA845" s="20" t="s">
        <v>50</v>
      </c>
      <c r="AB845" s="22"/>
      <c r="AC845" s="22"/>
      <c r="AD845" s="20"/>
      <c r="AE845" s="941"/>
      <c r="AF845" s="334">
        <f t="shared" si="380"/>
        <v>0</v>
      </c>
      <c r="AG845" s="272">
        <f>IF(R845="kompletna",Q845*J845*0.0036*'lista, wskaźniki'!$F$13, IF(R845="częściowa",Q845*J845*0.0036*'lista, wskaźniki'!$F$14, IF(R845="brak",Q845*J845*0.0036*'lista, wskaźniki'!$F$15,)))</f>
        <v>0</v>
      </c>
      <c r="AH845" s="334">
        <f>IF(Y845="inne",K845*'lista, wskaźniki'!$E$35,IF(Y845="to samo źródło",0,IF(Y845=0,0)))</f>
        <v>0</v>
      </c>
      <c r="AI845" s="334" t="b">
        <f>IF(AA845="gaz z sieci",AC845*'lista, wskaźniki'!$D$21)</f>
        <v>0</v>
      </c>
      <c r="AJ845" s="272">
        <f>IF(AA845="węgiel",AB845*'lista, wskaźniki'!$D$20, IF('Sektor mieszkaniowy'!AA845="drewno",'Sektor mieszkaniowy'!AB845*'lista, wskaźniki'!$D$22,IF('Sektor mieszkaniowy'!AA845="pellet",AB845*'lista, wskaźniki'!$D$23,IF('Sektor mieszkaniowy'!AA845="gaz z sieci",AB845*'lista, wskaźniki'!$D$21,IF('Sektor mieszkaniowy'!AA845="olej opałowy",'Sektor mieszkaniowy'!AB845*'lista, wskaźniki'!$D$24)))))</f>
        <v>0</v>
      </c>
      <c r="AK845" s="1002"/>
      <c r="AL845" s="941"/>
      <c r="AM845" s="20">
        <f>IF(AA845="węgiel",AF845*1/3.6*'lista, wskaźniki'!$F$20,IF(AA845="drewno",AF845*1/3.6*'lista, wskaźniki'!$F$22,IF(AA845="pellet",AF845*1/3.6*'lista, wskaźniki'!$F$23,IF(AA845="gaz z sieci",AF845*1/3.6*'lista, wskaźniki'!$F$21,IF(AA845="olej opałowy",AF845*1/3.6*'lista, wskaźniki'!$F$24,0)))))</f>
        <v>0</v>
      </c>
      <c r="AN845" s="20">
        <f>IF(AA845="węgiel",AF845*'lista, wskaźniki'!$E$42,IF(AA845="drewno",AF845*'lista, wskaźniki'!$G$42,IF(AA845="pellet",AF845*'lista, wskaźniki'!$H$42,IF(AA845="gaz z sieci",AF845*'lista, wskaźniki'!$F$42,IF(AA845="olej opałowy",AF845*'lista, wskaźniki'!$I$42,0)))))</f>
        <v>0</v>
      </c>
      <c r="AO845" s="20">
        <f>IF(AA845="węgiel",AF845*'lista, wskaźniki'!$E$43,IF(AA845="drewno",AF845*'lista, wskaźniki'!$G$43,IF(AA845="pellet",AF845*'lista, wskaźniki'!$H$43,IF(AA845="gaz z sieci",AF845*'lista, wskaźniki'!$F$43,IF(AA845="olej opałowy",AF845*'lista, wskaźniki'!$I$43,0)))))</f>
        <v>0</v>
      </c>
      <c r="AP845" s="20">
        <f>IF(AA845="węgiel",AF845*'lista, wskaźniki'!$E$44,IF(AA845="drewno",AF845*'lista, wskaźniki'!$G$44,IF(AA845="pellet",AF845*'lista, wskaźniki'!$H$44,IF(AA845="gaz z sieci",AF845*'lista, wskaźniki'!$F$44,IF(AA845="olej opałowy",AF845*'lista, wskaźniki'!$I$44,0)))))</f>
        <v>0</v>
      </c>
      <c r="AQ845" s="20" t="b">
        <f>IF(Z845="gaz",AH845*1/3.6*'lista, wskaźniki'!$F$21,IF(Z845="energia elektryczna",AH845*1/3.6*'lista, wskaźniki'!$F$26))</f>
        <v>0</v>
      </c>
      <c r="AR845" s="20" t="b">
        <f>IF(Z845="gaz",AH845*'lista, wskaźniki'!$F$42,IF(Z845="energia elektryczna",AH845*0))</f>
        <v>0</v>
      </c>
      <c r="AS845" s="20" t="b">
        <f>IF(Z845="gaz",AH845*'lista, wskaźniki'!$F$43,IF(Z845="energia elektryczna",AH845*0))</f>
        <v>0</v>
      </c>
      <c r="AT845" s="20" t="b">
        <f>IF(Z845="gaz",AH845*'lista, wskaźniki'!$F$44,IF(Z845="energia elektryczna",AH845*0))</f>
        <v>0</v>
      </c>
      <c r="AU845" s="20">
        <f>AI845*1/3.6*'lista, wskaźniki'!$F$21</f>
        <v>0</v>
      </c>
      <c r="AV845" s="20">
        <f>AI845*'lista, wskaźniki'!$F$42</f>
        <v>0</v>
      </c>
      <c r="AW845" s="20">
        <f>AI845*'lista, wskaźniki'!$F$43</f>
        <v>0</v>
      </c>
      <c r="AX845" s="20">
        <f>AI845*'lista, wskaźniki'!$F$44</f>
        <v>0</v>
      </c>
      <c r="AY845" s="20">
        <f>AK845*'lista, wskaźniki'!$F$26</f>
        <v>0</v>
      </c>
      <c r="AZ845" s="20">
        <f t="shared" si="381"/>
        <v>0</v>
      </c>
      <c r="BA845" s="20">
        <f t="shared" si="382"/>
        <v>0</v>
      </c>
      <c r="BB845" s="20">
        <f t="shared" si="383"/>
        <v>0</v>
      </c>
      <c r="BC845" s="20">
        <f t="shared" si="384"/>
        <v>0</v>
      </c>
      <c r="BD845" s="941"/>
      <c r="BE845" s="941"/>
      <c r="BF845" s="941"/>
      <c r="BG845" s="941"/>
      <c r="BH845" s="20"/>
      <c r="BI845" s="941"/>
      <c r="BJ845" s="20"/>
      <c r="BK845" s="941"/>
      <c r="BL845" s="20"/>
      <c r="BM845" s="20"/>
      <c r="BN845" s="20"/>
      <c r="BO845" s="20"/>
      <c r="BP845" s="20"/>
      <c r="BQ845" s="20"/>
      <c r="BR845" s="20"/>
      <c r="BS845" s="1005"/>
      <c r="BT845" s="1005"/>
      <c r="BU845" s="1005"/>
      <c r="BV845" s="1005"/>
      <c r="BW845" s="1005"/>
      <c r="BX845" s="1005"/>
      <c r="BY845" s="1008"/>
      <c r="CA845" s="365" t="b">
        <f t="shared" si="385"/>
        <v>0</v>
      </c>
      <c r="CB845" s="365" t="b">
        <f t="shared" si="386"/>
        <v>0</v>
      </c>
      <c r="CC845" s="365">
        <f t="shared" si="387"/>
        <v>0</v>
      </c>
      <c r="CD845" s="365" t="b">
        <f t="shared" si="388"/>
        <v>0</v>
      </c>
      <c r="CE845" s="365" t="b">
        <f t="shared" si="389"/>
        <v>0</v>
      </c>
      <c r="CF845" s="365" t="b">
        <f t="shared" si="390"/>
        <v>0</v>
      </c>
      <c r="CG845" s="365" t="b">
        <f t="shared" si="391"/>
        <v>0</v>
      </c>
      <c r="CH845" s="365" t="b">
        <f t="shared" si="392"/>
        <v>0</v>
      </c>
      <c r="CI845" s="72" t="b">
        <f t="shared" si="393"/>
        <v>0</v>
      </c>
      <c r="CJ845" s="72" t="b">
        <f t="shared" si="394"/>
        <v>0</v>
      </c>
      <c r="CK845" s="72">
        <f t="shared" si="395"/>
        <v>0</v>
      </c>
      <c r="CL845" s="72">
        <f t="shared" si="396"/>
        <v>0</v>
      </c>
      <c r="CM845" s="72" t="b">
        <f t="shared" si="397"/>
        <v>0</v>
      </c>
      <c r="CN845" s="72" t="b">
        <f t="shared" si="398"/>
        <v>0</v>
      </c>
      <c r="CP845" s="13">
        <f t="shared" si="399"/>
        <v>0</v>
      </c>
      <c r="CQ845" s="13" t="b">
        <f t="shared" si="400"/>
        <v>0</v>
      </c>
      <c r="CR845" s="13" t="b">
        <f t="shared" si="401"/>
        <v>0</v>
      </c>
      <c r="CS845" s="13" t="b">
        <f t="shared" si="407"/>
        <v>0</v>
      </c>
      <c r="CT845" s="13" t="b">
        <f t="shared" si="406"/>
        <v>0</v>
      </c>
      <c r="CU845" s="13" t="b">
        <f t="shared" si="379"/>
        <v>0</v>
      </c>
      <c r="CV845" s="13" t="b">
        <f t="shared" si="402"/>
        <v>0</v>
      </c>
      <c r="CW845" s="13" t="b">
        <f t="shared" si="403"/>
        <v>0</v>
      </c>
      <c r="CX845" s="13" t="b">
        <f t="shared" si="404"/>
        <v>0</v>
      </c>
      <c r="CY845" s="13" t="b">
        <f t="shared" si="405"/>
        <v>0</v>
      </c>
    </row>
    <row r="846" spans="1:103" ht="15" thickBot="1">
      <c r="A846" s="932"/>
      <c r="B846" s="941"/>
      <c r="C846" s="941"/>
      <c r="D846" s="941"/>
      <c r="E846" s="941"/>
      <c r="F846" s="941"/>
      <c r="G846" s="941"/>
      <c r="H846" s="941"/>
      <c r="I846" s="941"/>
      <c r="J846" s="941"/>
      <c r="K846" s="941"/>
      <c r="L846" s="941"/>
      <c r="M846" s="941"/>
      <c r="N846" s="941"/>
      <c r="O846" s="175"/>
      <c r="P846" s="941"/>
      <c r="Q846" s="941"/>
      <c r="R846" s="941"/>
      <c r="S846" s="941"/>
      <c r="T846" s="941"/>
      <c r="U846" s="941"/>
      <c r="V846" s="941"/>
      <c r="W846" s="20"/>
      <c r="X846" s="20"/>
      <c r="Y846" s="20"/>
      <c r="Z846" s="20"/>
      <c r="AA846" s="20" t="s">
        <v>38</v>
      </c>
      <c r="AB846" s="22"/>
      <c r="AC846" s="22"/>
      <c r="AD846" s="20"/>
      <c r="AE846" s="941"/>
      <c r="AF846" s="334">
        <f t="shared" si="380"/>
        <v>0</v>
      </c>
      <c r="AG846" s="272">
        <f>IF(R846="kompletna",Q846*J846*0.0036*'lista, wskaźniki'!$F$13, IF(R846="częściowa",Q846*J846*0.0036*'lista, wskaźniki'!$F$14, IF(R846="brak",Q846*J846*0.0036*'lista, wskaźniki'!$F$15,)))</f>
        <v>0</v>
      </c>
      <c r="AH846" s="334">
        <f>IF(Y846="inne",K846*'lista, wskaźniki'!$E$35,IF(Y846="to samo źródło",0,IF(Y846=0,0)))</f>
        <v>0</v>
      </c>
      <c r="AI846" s="334">
        <f>IF(AA846="gaz z sieci",AC846*'lista, wskaźniki'!$D$21)</f>
        <v>0</v>
      </c>
      <c r="AJ846" s="272">
        <f>IF(AA846="węgiel",AB846*'lista, wskaźniki'!$D$20, IF('Sektor mieszkaniowy'!AA846="drewno",'Sektor mieszkaniowy'!AB846*'lista, wskaźniki'!$D$22,IF('Sektor mieszkaniowy'!AA846="pellet",AB846*'lista, wskaźniki'!$D$23,IF('Sektor mieszkaniowy'!AA846="gaz z sieci",AB846*'lista, wskaźniki'!$D$21,IF('Sektor mieszkaniowy'!AA846="olej opałowy",'Sektor mieszkaniowy'!AB846*'lista, wskaźniki'!$D$24)))))</f>
        <v>0</v>
      </c>
      <c r="AK846" s="1002"/>
      <c r="AL846" s="941"/>
      <c r="AM846" s="20">
        <f>IF(AA846="węgiel",AF846*1/3.6*'lista, wskaźniki'!$F$20,IF(AA846="drewno",AF846*1/3.6*'lista, wskaźniki'!$F$22,IF(AA846="pellet",AF846*1/3.6*'lista, wskaźniki'!$F$23,IF(AA846="gaz z sieci",AF846*1/3.6*'lista, wskaźniki'!$F$21,IF(AA846="olej opałowy",AF846*1/3.6*'lista, wskaźniki'!$F$24,0)))))</f>
        <v>0</v>
      </c>
      <c r="AN846" s="20">
        <f>IF(AA846="węgiel",AF846*'lista, wskaźniki'!$E$42,IF(AA846="drewno",AF846*'lista, wskaźniki'!$G$42,IF(AA846="pellet",AF846*'lista, wskaźniki'!$H$42,IF(AA846="gaz z sieci",AF846*'lista, wskaźniki'!$F$42,IF(AA846="olej opałowy",AF846*'lista, wskaźniki'!$I$42,0)))))</f>
        <v>0</v>
      </c>
      <c r="AO846" s="20">
        <f>IF(AA846="węgiel",AF846*'lista, wskaźniki'!$E$43,IF(AA846="drewno",AF846*'lista, wskaźniki'!$G$43,IF(AA846="pellet",AF846*'lista, wskaźniki'!$H$43,IF(AA846="gaz z sieci",AF846*'lista, wskaźniki'!$F$43,IF(AA846="olej opałowy",AF846*'lista, wskaźniki'!$I$43,0)))))</f>
        <v>0</v>
      </c>
      <c r="AP846" s="20">
        <f>IF(AA846="węgiel",AF846*'lista, wskaźniki'!$E$44,IF(AA846="drewno",AF846*'lista, wskaźniki'!$G$44,IF(AA846="pellet",AF846*'lista, wskaźniki'!$H$44,IF(AA846="gaz z sieci",AF846*'lista, wskaźniki'!$F$44,IF(AA846="olej opałowy",AF846*'lista, wskaźniki'!$I$44,0)))))</f>
        <v>0</v>
      </c>
      <c r="AQ846" s="20" t="b">
        <f>IF(Z846="gaz",AH846*1/3.6*'lista, wskaźniki'!$F$21,IF(Z846="energia elektryczna",AH846*1/3.6*'lista, wskaźniki'!$F$26))</f>
        <v>0</v>
      </c>
      <c r="AR846" s="20" t="b">
        <f>IF(Z846="gaz",AH846*'lista, wskaźniki'!$F$42,IF(Z846="energia elektryczna",AH846*0))</f>
        <v>0</v>
      </c>
      <c r="AS846" s="20" t="b">
        <f>IF(Z846="gaz",AH846*'lista, wskaźniki'!$F$43,IF(Z846="energia elektryczna",AH846*0))</f>
        <v>0</v>
      </c>
      <c r="AT846" s="20" t="b">
        <f>IF(Z846="gaz",AH846*'lista, wskaźniki'!$F$44,IF(Z846="energia elektryczna",AH846*0))</f>
        <v>0</v>
      </c>
      <c r="AU846" s="20">
        <f>AI846*1/3.6*'lista, wskaźniki'!$F$21</f>
        <v>0</v>
      </c>
      <c r="AV846" s="20">
        <f>AI846*'lista, wskaźniki'!$F$42</f>
        <v>0</v>
      </c>
      <c r="AW846" s="20">
        <f>AI846*'lista, wskaźniki'!$F$43</f>
        <v>0</v>
      </c>
      <c r="AX846" s="20">
        <f>AI846*'lista, wskaźniki'!$F$44</f>
        <v>0</v>
      </c>
      <c r="AY846" s="20">
        <f>AK846*'lista, wskaźniki'!$F$26</f>
        <v>0</v>
      </c>
      <c r="AZ846" s="20">
        <f t="shared" si="381"/>
        <v>0</v>
      </c>
      <c r="BA846" s="20">
        <f t="shared" si="382"/>
        <v>0</v>
      </c>
      <c r="BB846" s="20">
        <f t="shared" si="383"/>
        <v>0</v>
      </c>
      <c r="BC846" s="20">
        <f t="shared" si="384"/>
        <v>0</v>
      </c>
      <c r="BD846" s="941"/>
      <c r="BE846" s="941"/>
      <c r="BF846" s="941"/>
      <c r="BG846" s="941"/>
      <c r="BH846" s="20"/>
      <c r="BI846" s="941"/>
      <c r="BJ846" s="20"/>
      <c r="BK846" s="941"/>
      <c r="BL846" s="20"/>
      <c r="BM846" s="20"/>
      <c r="BN846" s="20"/>
      <c r="BO846" s="20"/>
      <c r="BP846" s="20"/>
      <c r="BQ846" s="20"/>
      <c r="BR846" s="20"/>
      <c r="BS846" s="1005"/>
      <c r="BT846" s="1005"/>
      <c r="BU846" s="1005"/>
      <c r="BV846" s="1005"/>
      <c r="BW846" s="1005"/>
      <c r="BX846" s="1005"/>
      <c r="BY846" s="1008"/>
      <c r="CA846" s="365" t="b">
        <f t="shared" si="385"/>
        <v>0</v>
      </c>
      <c r="CB846" s="365" t="b">
        <f t="shared" si="386"/>
        <v>0</v>
      </c>
      <c r="CC846" s="365" t="b">
        <f t="shared" si="387"/>
        <v>0</v>
      </c>
      <c r="CD846" s="365">
        <f t="shared" si="388"/>
        <v>0</v>
      </c>
      <c r="CE846" s="365" t="b">
        <f t="shared" si="389"/>
        <v>0</v>
      </c>
      <c r="CF846" s="365" t="b">
        <f t="shared" si="390"/>
        <v>0</v>
      </c>
      <c r="CG846" s="365" t="b">
        <f t="shared" si="391"/>
        <v>0</v>
      </c>
      <c r="CH846" s="365">
        <f t="shared" si="392"/>
        <v>0</v>
      </c>
      <c r="CI846" s="72" t="b">
        <f t="shared" si="393"/>
        <v>0</v>
      </c>
      <c r="CJ846" s="72" t="b">
        <f t="shared" si="394"/>
        <v>0</v>
      </c>
      <c r="CK846" s="72" t="b">
        <f t="shared" si="395"/>
        <v>0</v>
      </c>
      <c r="CL846" s="72">
        <f t="shared" si="396"/>
        <v>0</v>
      </c>
      <c r="CM846" s="72" t="b">
        <f t="shared" si="397"/>
        <v>0</v>
      </c>
      <c r="CN846" s="72" t="b">
        <f t="shared" si="398"/>
        <v>0</v>
      </c>
      <c r="CP846" s="13">
        <f t="shared" si="399"/>
        <v>0</v>
      </c>
      <c r="CQ846" s="13" t="b">
        <f t="shared" si="400"/>
        <v>0</v>
      </c>
      <c r="CR846" s="13" t="b">
        <f t="shared" si="401"/>
        <v>0</v>
      </c>
      <c r="CS846" s="13" t="b">
        <f t="shared" si="407"/>
        <v>0</v>
      </c>
      <c r="CT846" s="13" t="b">
        <f t="shared" si="406"/>
        <v>0</v>
      </c>
      <c r="CU846" s="13" t="b">
        <f t="shared" si="379"/>
        <v>0</v>
      </c>
      <c r="CV846" s="13" t="b">
        <f t="shared" si="402"/>
        <v>0</v>
      </c>
      <c r="CW846" s="13" t="b">
        <f t="shared" si="403"/>
        <v>0</v>
      </c>
      <c r="CX846" s="13" t="b">
        <f t="shared" si="404"/>
        <v>0</v>
      </c>
      <c r="CY846" s="13" t="b">
        <f t="shared" si="405"/>
        <v>0</v>
      </c>
    </row>
    <row r="847" spans="1:103" ht="15" thickBot="1">
      <c r="A847" s="933"/>
      <c r="B847" s="942"/>
      <c r="C847" s="942"/>
      <c r="D847" s="942"/>
      <c r="E847" s="942"/>
      <c r="F847" s="942"/>
      <c r="G847" s="942"/>
      <c r="H847" s="942"/>
      <c r="I847" s="942"/>
      <c r="J847" s="942"/>
      <c r="K847" s="942"/>
      <c r="L847" s="942"/>
      <c r="M847" s="942"/>
      <c r="N847" s="942"/>
      <c r="O847" s="176"/>
      <c r="P847" s="942"/>
      <c r="Q847" s="942"/>
      <c r="R847" s="942"/>
      <c r="S847" s="942"/>
      <c r="T847" s="942"/>
      <c r="U847" s="942"/>
      <c r="V847" s="942"/>
      <c r="W847" s="21"/>
      <c r="X847" s="21"/>
      <c r="Y847" s="21"/>
      <c r="Z847" s="21"/>
      <c r="AA847" s="21" t="s">
        <v>37</v>
      </c>
      <c r="AB847" s="55"/>
      <c r="AC847" s="55"/>
      <c r="AD847" s="21"/>
      <c r="AE847" s="942"/>
      <c r="AF847" s="334">
        <f t="shared" si="380"/>
        <v>0</v>
      </c>
      <c r="AG847" s="272">
        <f>IF(R847="kompletna",Q847*J847*0.0036*'lista, wskaźniki'!$F$13, IF(R847="częściowa",Q847*J847*0.0036*'lista, wskaźniki'!$F$14, IF(R847="brak",Q847*J847*0.0036*'lista, wskaźniki'!$F$15,)))</f>
        <v>0</v>
      </c>
      <c r="AH847" s="334">
        <f>IF(Y847="inne",K847*'lista, wskaźniki'!$E$35,IF(Y847="to samo źródło",0,IF(Y847=0,0)))</f>
        <v>0</v>
      </c>
      <c r="AI847" s="334" t="b">
        <f>IF(AA847="gaz z sieci",AC847*'lista, wskaźniki'!$D$21)</f>
        <v>0</v>
      </c>
      <c r="AJ847" s="272">
        <f>IF(AA847="węgiel",AB847*'lista, wskaźniki'!$D$20, IF('Sektor mieszkaniowy'!AA847="drewno",'Sektor mieszkaniowy'!AB847*'lista, wskaźniki'!$D$22,IF('Sektor mieszkaniowy'!AA847="pellet",AB847*'lista, wskaźniki'!$D$23,IF('Sektor mieszkaniowy'!AA847="gaz z sieci",AB847*'lista, wskaźniki'!$D$21,IF('Sektor mieszkaniowy'!AA847="olej opałowy",'Sektor mieszkaniowy'!AB847*'lista, wskaźniki'!$D$24)))))</f>
        <v>0</v>
      </c>
      <c r="AK847" s="1003"/>
      <c r="AL847" s="942"/>
      <c r="AM847" s="20">
        <f>IF(AA847="węgiel",AF847*1/3.6*'lista, wskaźniki'!$F$20,IF(AA847="drewno",AF847*1/3.6*'lista, wskaźniki'!$F$22,IF(AA847="pellet",AF847*1/3.6*'lista, wskaźniki'!$F$23,IF(AA847="gaz z sieci",AF847*1/3.6*'lista, wskaźniki'!$F$21,IF(AA847="olej opałowy",AF847*1/3.6*'lista, wskaźniki'!$F$24,0)))))</f>
        <v>0</v>
      </c>
      <c r="AN847" s="20">
        <f>IF(AA847="węgiel",AF847*'lista, wskaźniki'!$E$42,IF(AA847="drewno",AF847*'lista, wskaźniki'!$G$42,IF(AA847="pellet",AF847*'lista, wskaźniki'!$H$42,IF(AA847="gaz z sieci",AF847*'lista, wskaźniki'!$F$42,IF(AA847="olej opałowy",AF847*'lista, wskaźniki'!$I$42,0)))))</f>
        <v>0</v>
      </c>
      <c r="AO847" s="20">
        <f>IF(AA847="węgiel",AF847*'lista, wskaźniki'!$E$43,IF(AA847="drewno",AF847*'lista, wskaźniki'!$G$43,IF(AA847="pellet",AF847*'lista, wskaźniki'!$H$43,IF(AA847="gaz z sieci",AF847*'lista, wskaźniki'!$F$43,IF(AA847="olej opałowy",AF847*'lista, wskaźniki'!$I$43,0)))))</f>
        <v>0</v>
      </c>
      <c r="AP847" s="20">
        <f>IF(AA847="węgiel",AF847*'lista, wskaźniki'!$E$44,IF(AA847="drewno",AF847*'lista, wskaźniki'!$G$44,IF(AA847="pellet",AF847*'lista, wskaźniki'!$H$44,IF(AA847="gaz z sieci",AF847*'lista, wskaźniki'!$F$44,IF(AA847="olej opałowy",AF847*'lista, wskaźniki'!$I$44,0)))))</f>
        <v>0</v>
      </c>
      <c r="AQ847" s="20" t="b">
        <f>IF(Z847="gaz",AH847*1/3.6*'lista, wskaźniki'!$F$21,IF(Z847="energia elektryczna",AH847*1/3.6*'lista, wskaźniki'!$F$26))</f>
        <v>0</v>
      </c>
      <c r="AR847" s="20" t="b">
        <f>IF(Z847="gaz",AH847*'lista, wskaźniki'!$F$42,IF(Z847="energia elektryczna",AH847*0))</f>
        <v>0</v>
      </c>
      <c r="AS847" s="20" t="b">
        <f>IF(Z847="gaz",AH847*'lista, wskaźniki'!$F$43,IF(Z847="energia elektryczna",AH847*0))</f>
        <v>0</v>
      </c>
      <c r="AT847" s="20" t="b">
        <f>IF(Z847="gaz",AH847*'lista, wskaźniki'!$F$44,IF(Z847="energia elektryczna",AH847*0))</f>
        <v>0</v>
      </c>
      <c r="AU847" s="20">
        <f>AI847*1/3.6*'lista, wskaźniki'!$F$21</f>
        <v>0</v>
      </c>
      <c r="AV847" s="20">
        <f>AI847*'lista, wskaźniki'!$F$42</f>
        <v>0</v>
      </c>
      <c r="AW847" s="20">
        <f>AI847*'lista, wskaźniki'!$F$43</f>
        <v>0</v>
      </c>
      <c r="AX847" s="20">
        <f>AI847*'lista, wskaźniki'!$F$44</f>
        <v>0</v>
      </c>
      <c r="AY847" s="20">
        <f>AK847*'lista, wskaźniki'!$F$26</f>
        <v>0</v>
      </c>
      <c r="AZ847" s="20">
        <f t="shared" si="381"/>
        <v>0</v>
      </c>
      <c r="BA847" s="20">
        <f t="shared" si="382"/>
        <v>0</v>
      </c>
      <c r="BB847" s="20">
        <f t="shared" si="383"/>
        <v>0</v>
      </c>
      <c r="BC847" s="20">
        <f t="shared" si="384"/>
        <v>0</v>
      </c>
      <c r="BD847" s="942"/>
      <c r="BE847" s="942"/>
      <c r="BF847" s="942"/>
      <c r="BG847" s="942"/>
      <c r="BH847" s="21"/>
      <c r="BI847" s="942"/>
      <c r="BJ847" s="21"/>
      <c r="BK847" s="942"/>
      <c r="BL847" s="21"/>
      <c r="BM847" s="21"/>
      <c r="BN847" s="21"/>
      <c r="BO847" s="21"/>
      <c r="BP847" s="21"/>
      <c r="BQ847" s="21"/>
      <c r="BR847" s="21"/>
      <c r="BS847" s="1006"/>
      <c r="BT847" s="1006"/>
      <c r="BU847" s="1006"/>
      <c r="BV847" s="1006"/>
      <c r="BW847" s="1006"/>
      <c r="BX847" s="1006"/>
      <c r="BY847" s="1009"/>
      <c r="CA847" s="365" t="b">
        <f t="shared" si="385"/>
        <v>0</v>
      </c>
      <c r="CB847" s="365" t="b">
        <f t="shared" si="386"/>
        <v>0</v>
      </c>
      <c r="CC847" s="365" t="b">
        <f t="shared" si="387"/>
        <v>0</v>
      </c>
      <c r="CD847" s="365" t="b">
        <f t="shared" si="388"/>
        <v>0</v>
      </c>
      <c r="CE847" s="365">
        <f t="shared" si="389"/>
        <v>0</v>
      </c>
      <c r="CF847" s="365" t="b">
        <f t="shared" si="390"/>
        <v>0</v>
      </c>
      <c r="CG847" s="365" t="b">
        <f t="shared" si="391"/>
        <v>0</v>
      </c>
      <c r="CH847" s="365" t="b">
        <f t="shared" si="392"/>
        <v>0</v>
      </c>
      <c r="CI847" s="72" t="b">
        <f t="shared" si="393"/>
        <v>0</v>
      </c>
      <c r="CJ847" s="72" t="b">
        <f t="shared" si="394"/>
        <v>0</v>
      </c>
      <c r="CK847" s="72" t="b">
        <f t="shared" si="395"/>
        <v>0</v>
      </c>
      <c r="CL847" s="72">
        <f t="shared" si="396"/>
        <v>0</v>
      </c>
      <c r="CM847" s="72">
        <f t="shared" si="397"/>
        <v>0</v>
      </c>
      <c r="CN847" s="72" t="b">
        <f t="shared" si="398"/>
        <v>0</v>
      </c>
      <c r="CP847" s="13">
        <f t="shared" si="399"/>
        <v>0</v>
      </c>
      <c r="CQ847" s="13" t="b">
        <f t="shared" si="400"/>
        <v>0</v>
      </c>
      <c r="CR847" s="13" t="b">
        <f t="shared" si="401"/>
        <v>0</v>
      </c>
      <c r="CS847" s="13" t="b">
        <f t="shared" si="407"/>
        <v>0</v>
      </c>
      <c r="CT847" s="13" t="b">
        <f t="shared" si="406"/>
        <v>0</v>
      </c>
      <c r="CU847" s="13" t="b">
        <f t="shared" si="379"/>
        <v>0</v>
      </c>
      <c r="CV847" s="13" t="b">
        <f t="shared" si="402"/>
        <v>0</v>
      </c>
      <c r="CW847" s="13" t="b">
        <f t="shared" si="403"/>
        <v>0</v>
      </c>
      <c r="CX847" s="13" t="b">
        <f t="shared" si="404"/>
        <v>0</v>
      </c>
      <c r="CY847" s="13" t="b">
        <f t="shared" si="405"/>
        <v>0</v>
      </c>
    </row>
    <row r="848" spans="1:103" ht="15" thickBot="1">
      <c r="A848" s="931">
        <v>170</v>
      </c>
      <c r="B848" s="894" t="s">
        <v>254</v>
      </c>
      <c r="C848" s="894"/>
      <c r="D848" s="894" t="s">
        <v>1</v>
      </c>
      <c r="E848" s="894" t="s">
        <v>5</v>
      </c>
      <c r="F848" s="894"/>
      <c r="G848" s="894">
        <v>6</v>
      </c>
      <c r="H848" s="894"/>
      <c r="I848" s="894" t="s">
        <v>12</v>
      </c>
      <c r="J848" s="894">
        <v>140</v>
      </c>
      <c r="K848" s="894">
        <v>6</v>
      </c>
      <c r="L848" s="894" t="s">
        <v>16</v>
      </c>
      <c r="M848" s="894"/>
      <c r="N848" s="894" t="s">
        <v>16</v>
      </c>
      <c r="O848" s="151"/>
      <c r="P848" s="968" t="s">
        <v>16</v>
      </c>
      <c r="Q848" s="940">
        <f>IF(I848="&lt;1966",'lista, wskaźniki'!$G$4,IF(I848="1967-1985",'lista, wskaźniki'!$G$5,IF(I848="1986-1992",'lista, wskaźniki'!$G$6,IF(I848="1993-1996",'lista, wskaźniki'!$G$7,IF(I848="&gt;1997",'lista, wskaźniki'!$G$8,IF(I848=0,'lista, wskaźniki'!$G$4))))))</f>
        <v>175</v>
      </c>
      <c r="R848" s="894" t="s">
        <v>21</v>
      </c>
      <c r="S848" s="894" t="s">
        <v>28</v>
      </c>
      <c r="T848" s="894"/>
      <c r="U848" s="894"/>
      <c r="V848" s="894"/>
      <c r="W848" s="134" t="s">
        <v>35</v>
      </c>
      <c r="X848" s="134" t="s">
        <v>39</v>
      </c>
      <c r="Y848" s="136" t="s">
        <v>24</v>
      </c>
      <c r="Z848" s="134" t="s">
        <v>40</v>
      </c>
      <c r="AA848" s="134" t="s">
        <v>35</v>
      </c>
      <c r="AB848" s="135">
        <f>ROUND(AD848/'lista, wskaźniki'!$A$130,0)</f>
        <v>4</v>
      </c>
      <c r="AC848" s="135"/>
      <c r="AD848" s="134">
        <v>3500</v>
      </c>
      <c r="AE848" s="894"/>
      <c r="AF848" s="334">
        <f t="shared" si="380"/>
        <v>71.72</v>
      </c>
      <c r="AG848" s="272">
        <f>IF(R848="kompletna",Q848*J848*0.0036*'lista, wskaźniki'!$F$13, IF(R848="częściowa",Q848*J848*0.0036*'lista, wskaźniki'!$F$14, IF(R848="brak",Q848*J848*0.0036*'lista, wskaźniki'!$F$15,)))</f>
        <v>52.92</v>
      </c>
      <c r="AH848" s="334">
        <f>IF(Y848="inne",K848*'lista, wskaźniki'!$E$35,IF(Y848="to samo źródło",0,IF(Y848=0,0)))</f>
        <v>13.007121750000001</v>
      </c>
      <c r="AI848" s="334" t="b">
        <f>IF(AA848="gaz z sieci",AC848*'lista, wskaźniki'!$D$21)</f>
        <v>0</v>
      </c>
      <c r="AJ848" s="272">
        <f>IF(AA848="węgiel",AB848*'lista, wskaźniki'!$D$20, IF('Sektor mieszkaniowy'!AA848="drewno",'Sektor mieszkaniowy'!AB848*'lista, wskaźniki'!$D$22,IF('Sektor mieszkaniowy'!AA848="pellet",AB848*'lista, wskaźniki'!$D$23,IF('Sektor mieszkaniowy'!AA848="gaz z sieci",AB848*'lista, wskaźniki'!$D$21,IF('Sektor mieszkaniowy'!AA848="olej opałowy",'Sektor mieszkaniowy'!AB848*'lista, wskaźniki'!$D$24)))))</f>
        <v>90.52</v>
      </c>
      <c r="AK848" s="900"/>
      <c r="AL848" s="894">
        <v>4000</v>
      </c>
      <c r="AM848" s="20">
        <f>IF(AA848="węgiel",AF848*1/3.6*'lista, wskaźniki'!$F$20,IF(AA848="drewno",AF848*1/3.6*'lista, wskaźniki'!$F$22,IF(AA848="pellet",AF848*1/3.6*'lista, wskaźniki'!$F$23,IF(AA848="gaz z sieci",AF848*1/3.6*'lista, wskaźniki'!$F$21,IF(AA848="olej opałowy",AF848*1/3.6*'lista, wskaźniki'!$F$24,0)))))</f>
        <v>6.7940355999999991</v>
      </c>
      <c r="AN848" s="20">
        <f>IF(AA848="węgiel",AF848*'lista, wskaźniki'!$E$42,IF(AA848="drewno",AF848*'lista, wskaźniki'!$G$42,IF(AA848="pellet",AF848*'lista, wskaźniki'!$H$42,IF(AA848="gaz z sieci",AF848*'lista, wskaźniki'!$F$42,IF(AA848="olej opałowy",AF848*'lista, wskaźniki'!$I$42,0)))))</f>
        <v>2.7253599999999999E-2</v>
      </c>
      <c r="AO848" s="20">
        <f>IF(AA848="węgiel",AF848*'lista, wskaźniki'!$E$43,IF(AA848="drewno",AF848*'lista, wskaźniki'!$G$43,IF(AA848="pellet",AF848*'lista, wskaźniki'!$H$43,IF(AA848="gaz z sieci",AF848*'lista, wskaźniki'!$F$43,IF(AA848="olej opałowy",AF848*'lista, wskaźniki'!$I$43,0)))))</f>
        <v>2.58192E-2</v>
      </c>
      <c r="AP848" s="20">
        <f>IF(AA848="węgiel",AF848*'lista, wskaźniki'!$E$44,IF(AA848="drewno",AF848*'lista, wskaźniki'!$G$44,IF(AA848="pellet",AF848*'lista, wskaźniki'!$H$44,IF(AA848="gaz z sieci",AF848*'lista, wskaźniki'!$F$44,IF(AA848="olej opałowy",AF848*'lista, wskaźniki'!$I$44,0)))))</f>
        <v>1.93644E-5</v>
      </c>
      <c r="AQ848" s="360">
        <f>IF(Z848="gaz",AH848*1/3.6*'lista, wskaźniki'!$F$21,IF(Z848="energia elektryczna",AH848*1/3.6*'lista, wskaźniki'!$F$26))</f>
        <v>3.2156495437500006</v>
      </c>
      <c r="AR848" s="20">
        <f>IF(Z848="gaz",AH848*'lista, wskaźniki'!$F$42,IF(Z848="energia elektryczna",AH848*0))</f>
        <v>0</v>
      </c>
      <c r="AS848" s="20">
        <f>IF(Z848="gaz",AH848*'lista, wskaźniki'!$F$43,IF(Z848="energia elektryczna",AH848*0))</f>
        <v>0</v>
      </c>
      <c r="AT848" s="20">
        <f>IF(Z848="gaz",AH848*'lista, wskaźniki'!$F$44,IF(Z848="energia elektryczna",AH848*0))</f>
        <v>0</v>
      </c>
      <c r="AU848" s="20">
        <f>AI848*1/3.6*'lista, wskaźniki'!$F$21</f>
        <v>0</v>
      </c>
      <c r="AV848" s="20">
        <f>AI848*'lista, wskaźniki'!$F$42</f>
        <v>0</v>
      </c>
      <c r="AW848" s="20">
        <f>AI848*'lista, wskaźniki'!$F$43</f>
        <v>0</v>
      </c>
      <c r="AX848" s="20">
        <f>AI848*'lista, wskaźniki'!$F$44</f>
        <v>0</v>
      </c>
      <c r="AY848" s="20">
        <f>AK848*'lista, wskaźniki'!$F$26</f>
        <v>0</v>
      </c>
      <c r="AZ848" s="20">
        <f t="shared" si="381"/>
        <v>10.00968514375</v>
      </c>
      <c r="BA848" s="20">
        <f t="shared" si="382"/>
        <v>2.7253599999999999E-2</v>
      </c>
      <c r="BB848" s="20">
        <f t="shared" si="383"/>
        <v>2.58192E-2</v>
      </c>
      <c r="BC848" s="20">
        <f t="shared" si="384"/>
        <v>1.93644E-5</v>
      </c>
      <c r="BD848" s="894"/>
      <c r="BE848" s="894"/>
      <c r="BF848" s="894"/>
      <c r="BG848" s="894"/>
      <c r="BH848" s="134"/>
      <c r="BI848" s="894" t="s">
        <v>16</v>
      </c>
      <c r="BJ848" s="134" t="s">
        <v>52</v>
      </c>
      <c r="BK848" s="894" t="s">
        <v>17</v>
      </c>
      <c r="BL848" s="134"/>
      <c r="BM848" s="134"/>
      <c r="BN848" s="134"/>
      <c r="BO848" s="134" t="s">
        <v>57</v>
      </c>
      <c r="BP848" s="134" t="s">
        <v>53</v>
      </c>
      <c r="BQ848" s="134" t="s">
        <v>120</v>
      </c>
      <c r="BR848" s="134">
        <v>2</v>
      </c>
      <c r="BS848" s="906"/>
      <c r="BT848" s="906"/>
      <c r="BU848" s="906">
        <v>3000</v>
      </c>
      <c r="BV848" s="906"/>
      <c r="BW848" s="906"/>
      <c r="BX848" s="906"/>
      <c r="BY848" s="903"/>
      <c r="CA848" s="365">
        <f t="shared" si="385"/>
        <v>71.72</v>
      </c>
      <c r="CB848" s="365" t="b">
        <f t="shared" si="386"/>
        <v>0</v>
      </c>
      <c r="CC848" s="365" t="b">
        <f t="shared" si="387"/>
        <v>0</v>
      </c>
      <c r="CD848" s="365" t="b">
        <f t="shared" si="388"/>
        <v>0</v>
      </c>
      <c r="CE848" s="365" t="b">
        <f t="shared" si="389"/>
        <v>0</v>
      </c>
      <c r="CF848" s="365" t="b">
        <f t="shared" si="390"/>
        <v>0</v>
      </c>
      <c r="CG848" s="365">
        <f t="shared" si="391"/>
        <v>13.007121750000001</v>
      </c>
      <c r="CH848" s="365" t="b">
        <f t="shared" si="392"/>
        <v>0</v>
      </c>
      <c r="CI848" s="72">
        <f t="shared" si="393"/>
        <v>71.72</v>
      </c>
      <c r="CJ848" s="72" t="b">
        <f t="shared" si="394"/>
        <v>0</v>
      </c>
      <c r="CK848" s="72" t="b">
        <f t="shared" si="395"/>
        <v>0</v>
      </c>
      <c r="CL848" s="72">
        <f t="shared" si="396"/>
        <v>0</v>
      </c>
      <c r="CM848" s="72" t="b">
        <f t="shared" si="397"/>
        <v>0</v>
      </c>
      <c r="CN848" s="72">
        <f t="shared" si="398"/>
        <v>13.007121750000001</v>
      </c>
      <c r="CP848" s="13" t="b">
        <f t="shared" si="399"/>
        <v>0</v>
      </c>
      <c r="CQ848" s="13" t="b">
        <f t="shared" si="400"/>
        <v>0</v>
      </c>
      <c r="CR848" s="13" t="b">
        <f t="shared" si="401"/>
        <v>0</v>
      </c>
      <c r="CS848" s="13" t="b">
        <f t="shared" si="407"/>
        <v>0</v>
      </c>
      <c r="CT848" s="13">
        <f t="shared" si="406"/>
        <v>140</v>
      </c>
      <c r="CU848" s="13">
        <f t="shared" si="379"/>
        <v>140</v>
      </c>
      <c r="CV848" s="13" t="b">
        <f t="shared" si="402"/>
        <v>0</v>
      </c>
      <c r="CW848" s="13" t="b">
        <f t="shared" si="403"/>
        <v>0</v>
      </c>
      <c r="CX848" s="13" t="b">
        <f t="shared" si="404"/>
        <v>0</v>
      </c>
      <c r="CY848" s="13" t="b">
        <f t="shared" si="405"/>
        <v>0</v>
      </c>
    </row>
    <row r="849" spans="1:103" ht="15" thickBot="1">
      <c r="A849" s="932"/>
      <c r="B849" s="895"/>
      <c r="C849" s="895"/>
      <c r="D849" s="895"/>
      <c r="E849" s="895"/>
      <c r="F849" s="895"/>
      <c r="G849" s="895"/>
      <c r="H849" s="895"/>
      <c r="I849" s="895"/>
      <c r="J849" s="895"/>
      <c r="K849" s="895"/>
      <c r="L849" s="895"/>
      <c r="M849" s="895"/>
      <c r="N849" s="895"/>
      <c r="O849" s="152"/>
      <c r="P849" s="969"/>
      <c r="Q849" s="941"/>
      <c r="R849" s="895"/>
      <c r="S849" s="895"/>
      <c r="T849" s="895"/>
      <c r="U849" s="895"/>
      <c r="V849" s="895"/>
      <c r="W849" s="136" t="s">
        <v>36</v>
      </c>
      <c r="X849" s="136"/>
      <c r="Y849" s="136"/>
      <c r="Z849" s="136"/>
      <c r="AA849" s="136" t="s">
        <v>36</v>
      </c>
      <c r="AB849" s="137">
        <f>ROUND(AD849/'lista, wskaźniki'!$A$133,0)</f>
        <v>3</v>
      </c>
      <c r="AC849" s="137"/>
      <c r="AD849" s="136">
        <v>1000</v>
      </c>
      <c r="AE849" s="895"/>
      <c r="AF849" s="334">
        <f>IF(AG849&gt;0,(AJ849+AG849/2)/2,AJ849)</f>
        <v>36.629999999999995</v>
      </c>
      <c r="AG849" s="272">
        <v>52.92</v>
      </c>
      <c r="AH849" s="334">
        <f>IF(Y849="inne",K849*'lista, wskaźniki'!$E$35,IF(Y849="to samo źródło",0,IF(Y849=0,0)))</f>
        <v>0</v>
      </c>
      <c r="AI849" s="334" t="b">
        <f>IF(AA849="gaz z sieci",AC849*'lista, wskaźniki'!$D$21)</f>
        <v>0</v>
      </c>
      <c r="AJ849" s="272">
        <f>IF(AA849="węgiel",AB849*'lista, wskaźniki'!$D$20, IF('Sektor mieszkaniowy'!AA849="drewno",'Sektor mieszkaniowy'!AB849*'lista, wskaźniki'!$D$22,IF('Sektor mieszkaniowy'!AA849="pellet",AB849*'lista, wskaźniki'!$D$23,IF('Sektor mieszkaniowy'!AA849="gaz z sieci",AB849*'lista, wskaźniki'!$D$21,IF('Sektor mieszkaniowy'!AA849="olej opałowy",'Sektor mieszkaniowy'!AB849*'lista, wskaźniki'!$D$24)))))</f>
        <v>46.8</v>
      </c>
      <c r="AK849" s="901"/>
      <c r="AL849" s="895"/>
      <c r="AM849" s="20">
        <f>IF(AA849="węgiel",AF849*1/3.6*'lista, wskaźniki'!$F$20,IF(AA849="drewno",AF849*1/3.6*'lista, wskaźniki'!$F$22,IF(AA849="pellet",AF849*1/3.6*'lista, wskaźniki'!$F$23,IF(AA849="gaz z sieci",AF849*1/3.6*'lista, wskaźniki'!$F$21,IF(AA849="olej opałowy",AF849*1/3.6*'lista, wskaźniki'!$F$24,0)))))</f>
        <v>0</v>
      </c>
      <c r="AN849" s="20">
        <f>IF(AA849="węgiel",AF849*'lista, wskaźniki'!$E$42,IF(AA849="drewno",AF849*'lista, wskaźniki'!$G$42,IF(AA849="pellet",AF849*'lista, wskaźniki'!$H$42,IF(AA849="gaz z sieci",AF849*'lista, wskaźniki'!$F$42,IF(AA849="olej opałowy",AF849*'lista, wskaźniki'!$I$42,0)))))</f>
        <v>2.9670299999999993E-2</v>
      </c>
      <c r="AO849" s="20">
        <f>IF(AA849="węgiel",AF849*'lista, wskaźniki'!$E$43,IF(AA849="drewno",AF849*'lista, wskaźniki'!$G$43,IF(AA849="pellet",AF849*'lista, wskaźniki'!$H$43,IF(AA849="gaz z sieci",AF849*'lista, wskaźniki'!$F$43,IF(AA849="olej opałowy",AF849*'lista, wskaźniki'!$I$43,0)))))</f>
        <v>2.9670299999999993E-2</v>
      </c>
      <c r="AP849" s="20">
        <f>IF(AA849="węgiel",AF849*'lista, wskaźniki'!$E$44,IF(AA849="drewno",AF849*'lista, wskaźniki'!$G$44,IF(AA849="pellet",AF849*'lista, wskaźniki'!$H$44,IF(AA849="gaz z sieci",AF849*'lista, wskaźniki'!$F$44,IF(AA849="olej opałowy",AF849*'lista, wskaźniki'!$I$44,0)))))</f>
        <v>9.1574999999999983E-6</v>
      </c>
      <c r="AQ849" s="20" t="b">
        <f>IF(Z849="gaz",AH849*1/3.6*'lista, wskaźniki'!$F$21,IF(Z849="energia elektryczna",AH849*1/3.6*'lista, wskaźniki'!$F$26))</f>
        <v>0</v>
      </c>
      <c r="AR849" s="20" t="b">
        <f>IF(Z849="gaz",AH849*'lista, wskaźniki'!$F$42,IF(Z849="energia elektryczna",AH849*0))</f>
        <v>0</v>
      </c>
      <c r="AS849" s="20" t="b">
        <f>IF(Z849="gaz",AH849*'lista, wskaźniki'!$F$43,IF(Z849="energia elektryczna",AH849*0))</f>
        <v>0</v>
      </c>
      <c r="AT849" s="20" t="b">
        <f>IF(Z849="gaz",AH849*'lista, wskaźniki'!$F$44,IF(Z849="energia elektryczna",AH849*0))</f>
        <v>0</v>
      </c>
      <c r="AU849" s="20">
        <f>AI849*1/3.6*'lista, wskaźniki'!$F$21</f>
        <v>0</v>
      </c>
      <c r="AV849" s="20">
        <f>AI849*'lista, wskaźniki'!$F$42</f>
        <v>0</v>
      </c>
      <c r="AW849" s="20">
        <f>AI849*'lista, wskaźniki'!$F$43</f>
        <v>0</v>
      </c>
      <c r="AX849" s="20">
        <f>AI849*'lista, wskaźniki'!$F$44</f>
        <v>0</v>
      </c>
      <c r="AY849" s="20">
        <f>AK849*'lista, wskaźniki'!$F$26</f>
        <v>0</v>
      </c>
      <c r="AZ849" s="20">
        <f t="shared" si="381"/>
        <v>0</v>
      </c>
      <c r="BA849" s="20">
        <f t="shared" si="382"/>
        <v>2.9670299999999993E-2</v>
      </c>
      <c r="BB849" s="20">
        <f t="shared" si="383"/>
        <v>2.9670299999999993E-2</v>
      </c>
      <c r="BC849" s="20">
        <f t="shared" si="384"/>
        <v>9.1574999999999983E-6</v>
      </c>
      <c r="BD849" s="895"/>
      <c r="BE849" s="895"/>
      <c r="BF849" s="895"/>
      <c r="BG849" s="895"/>
      <c r="BH849" s="136"/>
      <c r="BI849" s="895"/>
      <c r="BJ849" s="136"/>
      <c r="BK849" s="895"/>
      <c r="BL849" s="136"/>
      <c r="BM849" s="136"/>
      <c r="BN849" s="136"/>
      <c r="BO849" s="136"/>
      <c r="BP849" s="136"/>
      <c r="BQ849" s="136" t="s">
        <v>121</v>
      </c>
      <c r="BR849" s="136">
        <v>2</v>
      </c>
      <c r="BS849" s="907"/>
      <c r="BT849" s="907"/>
      <c r="BU849" s="907"/>
      <c r="BV849" s="907"/>
      <c r="BW849" s="907"/>
      <c r="BX849" s="907"/>
      <c r="BY849" s="904"/>
      <c r="CA849" s="365" t="b">
        <f t="shared" si="385"/>
        <v>0</v>
      </c>
      <c r="CB849" s="365">
        <f t="shared" si="386"/>
        <v>36.629999999999995</v>
      </c>
      <c r="CC849" s="365" t="b">
        <f t="shared" si="387"/>
        <v>0</v>
      </c>
      <c r="CD849" s="365" t="b">
        <f t="shared" si="388"/>
        <v>0</v>
      </c>
      <c r="CE849" s="365" t="b">
        <f t="shared" si="389"/>
        <v>0</v>
      </c>
      <c r="CF849" s="365" t="b">
        <f t="shared" si="390"/>
        <v>0</v>
      </c>
      <c r="CG849" s="365" t="b">
        <f t="shared" si="391"/>
        <v>0</v>
      </c>
      <c r="CH849" s="365" t="b">
        <f t="shared" si="392"/>
        <v>0</v>
      </c>
      <c r="CI849" s="72" t="b">
        <f t="shared" si="393"/>
        <v>0</v>
      </c>
      <c r="CJ849" s="72">
        <f t="shared" si="394"/>
        <v>36.629999999999995</v>
      </c>
      <c r="CK849" s="72" t="b">
        <f t="shared" si="395"/>
        <v>0</v>
      </c>
      <c r="CL849" s="72">
        <f t="shared" si="396"/>
        <v>0</v>
      </c>
      <c r="CM849" s="72" t="b">
        <f t="shared" si="397"/>
        <v>0</v>
      </c>
      <c r="CN849" s="72" t="b">
        <f t="shared" si="398"/>
        <v>0</v>
      </c>
      <c r="CP849" s="13">
        <f t="shared" si="399"/>
        <v>0</v>
      </c>
      <c r="CQ849" s="13" t="b">
        <f t="shared" si="400"/>
        <v>0</v>
      </c>
      <c r="CR849" s="13" t="b">
        <f t="shared" si="401"/>
        <v>0</v>
      </c>
      <c r="CS849" s="13" t="b">
        <f t="shared" si="407"/>
        <v>0</v>
      </c>
      <c r="CT849" s="13" t="b">
        <f t="shared" si="406"/>
        <v>0</v>
      </c>
      <c r="CU849" s="13" t="b">
        <f t="shared" si="379"/>
        <v>0</v>
      </c>
      <c r="CV849" s="13" t="b">
        <f t="shared" si="402"/>
        <v>0</v>
      </c>
      <c r="CW849" s="13" t="b">
        <f t="shared" si="403"/>
        <v>0</v>
      </c>
      <c r="CX849" s="13" t="b">
        <f t="shared" si="404"/>
        <v>0</v>
      </c>
      <c r="CY849" s="13" t="b">
        <f t="shared" si="405"/>
        <v>0</v>
      </c>
    </row>
    <row r="850" spans="1:103" ht="15" thickBot="1">
      <c r="A850" s="932"/>
      <c r="B850" s="895"/>
      <c r="C850" s="895"/>
      <c r="D850" s="895"/>
      <c r="E850" s="895"/>
      <c r="F850" s="895"/>
      <c r="G850" s="895"/>
      <c r="H850" s="895"/>
      <c r="I850" s="895"/>
      <c r="J850" s="895"/>
      <c r="K850" s="895"/>
      <c r="L850" s="895"/>
      <c r="M850" s="895"/>
      <c r="N850" s="895"/>
      <c r="O850" s="152"/>
      <c r="P850" s="969"/>
      <c r="Q850" s="941"/>
      <c r="R850" s="895"/>
      <c r="S850" s="895"/>
      <c r="T850" s="895"/>
      <c r="U850" s="895"/>
      <c r="V850" s="895"/>
      <c r="W850" s="136"/>
      <c r="X850" s="136"/>
      <c r="Y850" s="136"/>
      <c r="Z850" s="136"/>
      <c r="AA850" s="136" t="s">
        <v>50</v>
      </c>
      <c r="AB850" s="137"/>
      <c r="AC850" s="137"/>
      <c r="AD850" s="136"/>
      <c r="AE850" s="895"/>
      <c r="AF850" s="334">
        <f t="shared" si="380"/>
        <v>0</v>
      </c>
      <c r="AG850" s="272">
        <f>IF(R850="kompletna",Q850*J850*0.0036*'lista, wskaźniki'!$F$13, IF(R850="częściowa",Q850*J850*0.0036*'lista, wskaźniki'!$F$14, IF(R850="brak",Q850*J850*0.0036*'lista, wskaźniki'!$F$15,)))</f>
        <v>0</v>
      </c>
      <c r="AH850" s="334">
        <f>IF(Y850="inne",K850*'lista, wskaźniki'!$E$35,IF(Y850="to samo źródło",0,IF(Y850=0,0)))</f>
        <v>0</v>
      </c>
      <c r="AI850" s="334" t="b">
        <f>IF(AA850="gaz z sieci",AC850*'lista, wskaźniki'!$D$21)</f>
        <v>0</v>
      </c>
      <c r="AJ850" s="272">
        <f>IF(AA850="węgiel",AB850*'lista, wskaźniki'!$D$20, IF('Sektor mieszkaniowy'!AA850="drewno",'Sektor mieszkaniowy'!AB850*'lista, wskaźniki'!$D$22,IF('Sektor mieszkaniowy'!AA850="pellet",AB850*'lista, wskaźniki'!$D$23,IF('Sektor mieszkaniowy'!AA850="gaz z sieci",AB850*'lista, wskaźniki'!$D$21,IF('Sektor mieszkaniowy'!AA850="olej opałowy",'Sektor mieszkaniowy'!AB850*'lista, wskaźniki'!$D$24)))))</f>
        <v>0</v>
      </c>
      <c r="AK850" s="901"/>
      <c r="AL850" s="895"/>
      <c r="AM850" s="20">
        <f>IF(AA850="węgiel",AF850*1/3.6*'lista, wskaźniki'!$F$20,IF(AA850="drewno",AF850*1/3.6*'lista, wskaźniki'!$F$22,IF(AA850="pellet",AF850*1/3.6*'lista, wskaźniki'!$F$23,IF(AA850="gaz z sieci",AF850*1/3.6*'lista, wskaźniki'!$F$21,IF(AA850="olej opałowy",AF850*1/3.6*'lista, wskaźniki'!$F$24,0)))))</f>
        <v>0</v>
      </c>
      <c r="AN850" s="20">
        <f>IF(AA850="węgiel",AF850*'lista, wskaźniki'!$E$42,IF(AA850="drewno",AF850*'lista, wskaźniki'!$G$42,IF(AA850="pellet",AF850*'lista, wskaźniki'!$H$42,IF(AA850="gaz z sieci",AF850*'lista, wskaźniki'!$F$42,IF(AA850="olej opałowy",AF850*'lista, wskaźniki'!$I$42,0)))))</f>
        <v>0</v>
      </c>
      <c r="AO850" s="20">
        <f>IF(AA850="węgiel",AF850*'lista, wskaźniki'!$E$43,IF(AA850="drewno",AF850*'lista, wskaźniki'!$G$43,IF(AA850="pellet",AF850*'lista, wskaźniki'!$H$43,IF(AA850="gaz z sieci",AF850*'lista, wskaźniki'!$F$43,IF(AA850="olej opałowy",AF850*'lista, wskaźniki'!$I$43,0)))))</f>
        <v>0</v>
      </c>
      <c r="AP850" s="20">
        <f>IF(AA850="węgiel",AF850*'lista, wskaźniki'!$E$44,IF(AA850="drewno",AF850*'lista, wskaźniki'!$G$44,IF(AA850="pellet",AF850*'lista, wskaźniki'!$H$44,IF(AA850="gaz z sieci",AF850*'lista, wskaźniki'!$F$44,IF(AA850="olej opałowy",AF850*'lista, wskaźniki'!$I$44,0)))))</f>
        <v>0</v>
      </c>
      <c r="AQ850" s="20" t="b">
        <f>IF(Z850="gaz",AH850*1/3.6*'lista, wskaźniki'!$F$21,IF(Z850="energia elektryczna",AH850*1/3.6*'lista, wskaźniki'!$F$26))</f>
        <v>0</v>
      </c>
      <c r="AR850" s="20" t="b">
        <f>IF(Z850="gaz",AH850*'lista, wskaźniki'!$F$42,IF(Z850="energia elektryczna",AH850*0))</f>
        <v>0</v>
      </c>
      <c r="AS850" s="20" t="b">
        <f>IF(Z850="gaz",AH850*'lista, wskaźniki'!$F$43,IF(Z850="energia elektryczna",AH850*0))</f>
        <v>0</v>
      </c>
      <c r="AT850" s="20" t="b">
        <f>IF(Z850="gaz",AH850*'lista, wskaźniki'!$F$44,IF(Z850="energia elektryczna",AH850*0))</f>
        <v>0</v>
      </c>
      <c r="AU850" s="20">
        <f>AI850*1/3.6*'lista, wskaźniki'!$F$21</f>
        <v>0</v>
      </c>
      <c r="AV850" s="20">
        <f>AI850*'lista, wskaźniki'!$F$42</f>
        <v>0</v>
      </c>
      <c r="AW850" s="20">
        <f>AI850*'lista, wskaźniki'!$F$43</f>
        <v>0</v>
      </c>
      <c r="AX850" s="20">
        <f>AI850*'lista, wskaźniki'!$F$44</f>
        <v>0</v>
      </c>
      <c r="AY850" s="20">
        <f>AK850*'lista, wskaźniki'!$F$26</f>
        <v>0</v>
      </c>
      <c r="AZ850" s="20">
        <f t="shared" si="381"/>
        <v>0</v>
      </c>
      <c r="BA850" s="20">
        <f t="shared" si="382"/>
        <v>0</v>
      </c>
      <c r="BB850" s="20">
        <f t="shared" si="383"/>
        <v>0</v>
      </c>
      <c r="BC850" s="20">
        <f t="shared" si="384"/>
        <v>0</v>
      </c>
      <c r="BD850" s="895"/>
      <c r="BE850" s="895"/>
      <c r="BF850" s="895"/>
      <c r="BG850" s="895"/>
      <c r="BH850" s="136"/>
      <c r="BI850" s="895"/>
      <c r="BJ850" s="136"/>
      <c r="BK850" s="895"/>
      <c r="BL850" s="136"/>
      <c r="BM850" s="136"/>
      <c r="BN850" s="136"/>
      <c r="BO850" s="136"/>
      <c r="BP850" s="136"/>
      <c r="BQ850" s="136"/>
      <c r="BR850" s="136"/>
      <c r="BS850" s="907"/>
      <c r="BT850" s="907"/>
      <c r="BU850" s="907"/>
      <c r="BV850" s="907"/>
      <c r="BW850" s="907"/>
      <c r="BX850" s="907"/>
      <c r="BY850" s="904"/>
      <c r="CA850" s="365" t="b">
        <f t="shared" si="385"/>
        <v>0</v>
      </c>
      <c r="CB850" s="365" t="b">
        <f t="shared" si="386"/>
        <v>0</v>
      </c>
      <c r="CC850" s="365">
        <f t="shared" si="387"/>
        <v>0</v>
      </c>
      <c r="CD850" s="365" t="b">
        <f t="shared" si="388"/>
        <v>0</v>
      </c>
      <c r="CE850" s="365" t="b">
        <f t="shared" si="389"/>
        <v>0</v>
      </c>
      <c r="CF850" s="365" t="b">
        <f t="shared" si="390"/>
        <v>0</v>
      </c>
      <c r="CG850" s="365" t="b">
        <f t="shared" si="391"/>
        <v>0</v>
      </c>
      <c r="CH850" s="365" t="b">
        <f t="shared" si="392"/>
        <v>0</v>
      </c>
      <c r="CI850" s="72" t="b">
        <f t="shared" si="393"/>
        <v>0</v>
      </c>
      <c r="CJ850" s="72" t="b">
        <f t="shared" si="394"/>
        <v>0</v>
      </c>
      <c r="CK850" s="72">
        <f t="shared" si="395"/>
        <v>0</v>
      </c>
      <c r="CL850" s="72">
        <f t="shared" si="396"/>
        <v>0</v>
      </c>
      <c r="CM850" s="72" t="b">
        <f t="shared" si="397"/>
        <v>0</v>
      </c>
      <c r="CN850" s="72" t="b">
        <f t="shared" si="398"/>
        <v>0</v>
      </c>
      <c r="CP850" s="13">
        <f t="shared" si="399"/>
        <v>0</v>
      </c>
      <c r="CQ850" s="13" t="b">
        <f t="shared" si="400"/>
        <v>0</v>
      </c>
      <c r="CR850" s="13" t="b">
        <f t="shared" si="401"/>
        <v>0</v>
      </c>
      <c r="CS850" s="13" t="b">
        <f t="shared" si="407"/>
        <v>0</v>
      </c>
      <c r="CT850" s="13" t="b">
        <f t="shared" si="406"/>
        <v>0</v>
      </c>
      <c r="CU850" s="13" t="b">
        <f t="shared" si="379"/>
        <v>0</v>
      </c>
      <c r="CV850" s="13" t="b">
        <f t="shared" si="402"/>
        <v>0</v>
      </c>
      <c r="CW850" s="13" t="b">
        <f t="shared" si="403"/>
        <v>0</v>
      </c>
      <c r="CX850" s="13" t="b">
        <f t="shared" si="404"/>
        <v>0</v>
      </c>
      <c r="CY850" s="13" t="b">
        <f t="shared" si="405"/>
        <v>0</v>
      </c>
    </row>
    <row r="851" spans="1:103" ht="15" thickBot="1">
      <c r="A851" s="932"/>
      <c r="B851" s="895"/>
      <c r="C851" s="895"/>
      <c r="D851" s="895"/>
      <c r="E851" s="895"/>
      <c r="F851" s="895"/>
      <c r="G851" s="895"/>
      <c r="H851" s="895"/>
      <c r="I851" s="895"/>
      <c r="J851" s="895"/>
      <c r="K851" s="895"/>
      <c r="L851" s="895"/>
      <c r="M851" s="895"/>
      <c r="N851" s="895"/>
      <c r="O851" s="152"/>
      <c r="P851" s="969"/>
      <c r="Q851" s="941"/>
      <c r="R851" s="895"/>
      <c r="S851" s="895"/>
      <c r="T851" s="895"/>
      <c r="U851" s="895"/>
      <c r="V851" s="895"/>
      <c r="W851" s="136"/>
      <c r="X851" s="136"/>
      <c r="Y851" s="136"/>
      <c r="Z851" s="136"/>
      <c r="AA851" s="136" t="s">
        <v>38</v>
      </c>
      <c r="AB851" s="137"/>
      <c r="AC851" s="137"/>
      <c r="AD851" s="136"/>
      <c r="AE851" s="895"/>
      <c r="AF851" s="334">
        <f t="shared" si="380"/>
        <v>0</v>
      </c>
      <c r="AG851" s="272">
        <f>IF(R851="kompletna",Q851*J851*0.0036*'lista, wskaźniki'!$F$13, IF(R851="częściowa",Q851*J851*0.0036*'lista, wskaźniki'!$F$14, IF(R851="brak",Q851*J851*0.0036*'lista, wskaźniki'!$F$15,)))</f>
        <v>0</v>
      </c>
      <c r="AH851" s="334">
        <f>IF(Y851="inne",K851*'lista, wskaźniki'!$E$35,IF(Y851="to samo źródło",0,IF(Y851=0,0)))</f>
        <v>0</v>
      </c>
      <c r="AI851" s="334">
        <f>IF(AA851="gaz z sieci",AC851*'lista, wskaźniki'!$D$21)</f>
        <v>0</v>
      </c>
      <c r="AJ851" s="272">
        <f>IF(AA851="węgiel",AB851*'lista, wskaźniki'!$D$20, IF('Sektor mieszkaniowy'!AA851="drewno",'Sektor mieszkaniowy'!AB851*'lista, wskaźniki'!$D$22,IF('Sektor mieszkaniowy'!AA851="pellet",AB851*'lista, wskaźniki'!$D$23,IF('Sektor mieszkaniowy'!AA851="gaz z sieci",AB851*'lista, wskaźniki'!$D$21,IF('Sektor mieszkaniowy'!AA851="olej opałowy",'Sektor mieszkaniowy'!AB851*'lista, wskaźniki'!$D$24)))))</f>
        <v>0</v>
      </c>
      <c r="AK851" s="901"/>
      <c r="AL851" s="895"/>
      <c r="AM851" s="20">
        <f>IF(AA851="węgiel",AF851*1/3.6*'lista, wskaźniki'!$F$20,IF(AA851="drewno",AF851*1/3.6*'lista, wskaźniki'!$F$22,IF(AA851="pellet",AF851*1/3.6*'lista, wskaźniki'!$F$23,IF(AA851="gaz z sieci",AF851*1/3.6*'lista, wskaźniki'!$F$21,IF(AA851="olej opałowy",AF851*1/3.6*'lista, wskaźniki'!$F$24,0)))))</f>
        <v>0</v>
      </c>
      <c r="AN851" s="20">
        <f>IF(AA851="węgiel",AF851*'lista, wskaźniki'!$E$42,IF(AA851="drewno",AF851*'lista, wskaźniki'!$G$42,IF(AA851="pellet",AF851*'lista, wskaźniki'!$H$42,IF(AA851="gaz z sieci",AF851*'lista, wskaźniki'!$F$42,IF(AA851="olej opałowy",AF851*'lista, wskaźniki'!$I$42,0)))))</f>
        <v>0</v>
      </c>
      <c r="AO851" s="20">
        <f>IF(AA851="węgiel",AF851*'lista, wskaźniki'!$E$43,IF(AA851="drewno",AF851*'lista, wskaźniki'!$G$43,IF(AA851="pellet",AF851*'lista, wskaźniki'!$H$43,IF(AA851="gaz z sieci",AF851*'lista, wskaźniki'!$F$43,IF(AA851="olej opałowy",AF851*'lista, wskaźniki'!$I$43,0)))))</f>
        <v>0</v>
      </c>
      <c r="AP851" s="20">
        <f>IF(AA851="węgiel",AF851*'lista, wskaźniki'!$E$44,IF(AA851="drewno",AF851*'lista, wskaźniki'!$G$44,IF(AA851="pellet",AF851*'lista, wskaźniki'!$H$44,IF(AA851="gaz z sieci",AF851*'lista, wskaźniki'!$F$44,IF(AA851="olej opałowy",AF851*'lista, wskaźniki'!$I$44,0)))))</f>
        <v>0</v>
      </c>
      <c r="AQ851" s="20" t="b">
        <f>IF(Z851="gaz",AH851*1/3.6*'lista, wskaźniki'!$F$21,IF(Z851="energia elektryczna",AH851*1/3.6*'lista, wskaźniki'!$F$26))</f>
        <v>0</v>
      </c>
      <c r="AR851" s="20" t="b">
        <f>IF(Z851="gaz",AH851*'lista, wskaźniki'!$F$42,IF(Z851="energia elektryczna",AH851*0))</f>
        <v>0</v>
      </c>
      <c r="AS851" s="20" t="b">
        <f>IF(Z851="gaz",AH851*'lista, wskaźniki'!$F$43,IF(Z851="energia elektryczna",AH851*0))</f>
        <v>0</v>
      </c>
      <c r="AT851" s="20" t="b">
        <f>IF(Z851="gaz",AH851*'lista, wskaźniki'!$F$44,IF(Z851="energia elektryczna",AH851*0))</f>
        <v>0</v>
      </c>
      <c r="AU851" s="20">
        <f>AI851*1/3.6*'lista, wskaźniki'!$F$21</f>
        <v>0</v>
      </c>
      <c r="AV851" s="20">
        <f>AI851*'lista, wskaźniki'!$F$42</f>
        <v>0</v>
      </c>
      <c r="AW851" s="20">
        <f>AI851*'lista, wskaźniki'!$F$43</f>
        <v>0</v>
      </c>
      <c r="AX851" s="20">
        <f>AI851*'lista, wskaźniki'!$F$44</f>
        <v>0</v>
      </c>
      <c r="AY851" s="20">
        <f>AK851*'lista, wskaźniki'!$F$26</f>
        <v>0</v>
      </c>
      <c r="AZ851" s="20">
        <f t="shared" si="381"/>
        <v>0</v>
      </c>
      <c r="BA851" s="20">
        <f t="shared" si="382"/>
        <v>0</v>
      </c>
      <c r="BB851" s="20">
        <f t="shared" si="383"/>
        <v>0</v>
      </c>
      <c r="BC851" s="20">
        <f t="shared" si="384"/>
        <v>0</v>
      </c>
      <c r="BD851" s="895"/>
      <c r="BE851" s="895"/>
      <c r="BF851" s="895"/>
      <c r="BG851" s="895"/>
      <c r="BH851" s="136"/>
      <c r="BI851" s="895"/>
      <c r="BJ851" s="136"/>
      <c r="BK851" s="895"/>
      <c r="BL851" s="136"/>
      <c r="BM851" s="136"/>
      <c r="BN851" s="136"/>
      <c r="BO851" s="136"/>
      <c r="BP851" s="136"/>
      <c r="BQ851" s="136"/>
      <c r="BR851" s="136"/>
      <c r="BS851" s="907"/>
      <c r="BT851" s="907"/>
      <c r="BU851" s="907"/>
      <c r="BV851" s="907"/>
      <c r="BW851" s="907"/>
      <c r="BX851" s="907"/>
      <c r="BY851" s="904"/>
      <c r="CA851" s="365" t="b">
        <f t="shared" si="385"/>
        <v>0</v>
      </c>
      <c r="CB851" s="365" t="b">
        <f t="shared" si="386"/>
        <v>0</v>
      </c>
      <c r="CC851" s="365" t="b">
        <f t="shared" si="387"/>
        <v>0</v>
      </c>
      <c r="CD851" s="365">
        <f t="shared" si="388"/>
        <v>0</v>
      </c>
      <c r="CE851" s="365" t="b">
        <f t="shared" si="389"/>
        <v>0</v>
      </c>
      <c r="CF851" s="365" t="b">
        <f t="shared" si="390"/>
        <v>0</v>
      </c>
      <c r="CG851" s="365" t="b">
        <f t="shared" si="391"/>
        <v>0</v>
      </c>
      <c r="CH851" s="365">
        <f t="shared" si="392"/>
        <v>0</v>
      </c>
      <c r="CI851" s="72" t="b">
        <f t="shared" si="393"/>
        <v>0</v>
      </c>
      <c r="CJ851" s="72" t="b">
        <f t="shared" si="394"/>
        <v>0</v>
      </c>
      <c r="CK851" s="72" t="b">
        <f t="shared" si="395"/>
        <v>0</v>
      </c>
      <c r="CL851" s="72">
        <f t="shared" si="396"/>
        <v>0</v>
      </c>
      <c r="CM851" s="72" t="b">
        <f t="shared" si="397"/>
        <v>0</v>
      </c>
      <c r="CN851" s="72" t="b">
        <f t="shared" si="398"/>
        <v>0</v>
      </c>
      <c r="CP851" s="13">
        <f t="shared" si="399"/>
        <v>0</v>
      </c>
      <c r="CQ851" s="13" t="b">
        <f t="shared" si="400"/>
        <v>0</v>
      </c>
      <c r="CR851" s="13" t="b">
        <f t="shared" si="401"/>
        <v>0</v>
      </c>
      <c r="CS851" s="13" t="b">
        <f t="shared" si="407"/>
        <v>0</v>
      </c>
      <c r="CT851" s="13" t="b">
        <f t="shared" si="406"/>
        <v>0</v>
      </c>
      <c r="CU851" s="13" t="b">
        <f t="shared" si="379"/>
        <v>0</v>
      </c>
      <c r="CV851" s="13" t="b">
        <f t="shared" si="402"/>
        <v>0</v>
      </c>
      <c r="CW851" s="13" t="b">
        <f t="shared" si="403"/>
        <v>0</v>
      </c>
      <c r="CX851" s="13" t="b">
        <f t="shared" si="404"/>
        <v>0</v>
      </c>
      <c r="CY851" s="13" t="b">
        <f t="shared" si="405"/>
        <v>0</v>
      </c>
    </row>
    <row r="852" spans="1:103" ht="15" thickBot="1">
      <c r="A852" s="933"/>
      <c r="B852" s="896"/>
      <c r="C852" s="896"/>
      <c r="D852" s="896"/>
      <c r="E852" s="896"/>
      <c r="F852" s="896"/>
      <c r="G852" s="896"/>
      <c r="H852" s="896"/>
      <c r="I852" s="896"/>
      <c r="J852" s="896"/>
      <c r="K852" s="896"/>
      <c r="L852" s="896"/>
      <c r="M852" s="896"/>
      <c r="N852" s="896"/>
      <c r="O852" s="153"/>
      <c r="P852" s="970"/>
      <c r="Q852" s="942"/>
      <c r="R852" s="896"/>
      <c r="S852" s="896"/>
      <c r="T852" s="896"/>
      <c r="U852" s="896"/>
      <c r="V852" s="896"/>
      <c r="W852" s="138"/>
      <c r="X852" s="138"/>
      <c r="Y852" s="138"/>
      <c r="Z852" s="138"/>
      <c r="AA852" s="138" t="s">
        <v>37</v>
      </c>
      <c r="AB852" s="139"/>
      <c r="AC852" s="139"/>
      <c r="AD852" s="138"/>
      <c r="AE852" s="896"/>
      <c r="AF852" s="334">
        <f t="shared" si="380"/>
        <v>0</v>
      </c>
      <c r="AG852" s="272">
        <f>IF(R852="kompletna",Q852*J852*0.0036*'lista, wskaźniki'!$F$13, IF(R852="częściowa",Q852*J852*0.0036*'lista, wskaźniki'!$F$14, IF(R852="brak",Q852*J852*0.0036*'lista, wskaźniki'!$F$15,)))</f>
        <v>0</v>
      </c>
      <c r="AH852" s="334">
        <f>IF(Y852="inne",K852*'lista, wskaźniki'!$E$35,IF(Y852="to samo źródło",0,IF(Y852=0,0)))</f>
        <v>0</v>
      </c>
      <c r="AI852" s="334" t="b">
        <f>IF(AA852="gaz z sieci",AC852*'lista, wskaźniki'!$D$21)</f>
        <v>0</v>
      </c>
      <c r="AJ852" s="272">
        <f>IF(AA852="węgiel",AB852*'lista, wskaźniki'!$D$20, IF('Sektor mieszkaniowy'!AA852="drewno",'Sektor mieszkaniowy'!AB852*'lista, wskaźniki'!$D$22,IF('Sektor mieszkaniowy'!AA852="pellet",AB852*'lista, wskaźniki'!$D$23,IF('Sektor mieszkaniowy'!AA852="gaz z sieci",AB852*'lista, wskaźniki'!$D$21,IF('Sektor mieszkaniowy'!AA852="olej opałowy",'Sektor mieszkaniowy'!AB852*'lista, wskaźniki'!$D$24)))))</f>
        <v>0</v>
      </c>
      <c r="AK852" s="902"/>
      <c r="AL852" s="896"/>
      <c r="AM852" s="20">
        <f>IF(AA852="węgiel",AF852*1/3.6*'lista, wskaźniki'!$F$20,IF(AA852="drewno",AF852*1/3.6*'lista, wskaźniki'!$F$22,IF(AA852="pellet",AF852*1/3.6*'lista, wskaźniki'!$F$23,IF(AA852="gaz z sieci",AF852*1/3.6*'lista, wskaźniki'!$F$21,IF(AA852="olej opałowy",AF852*1/3.6*'lista, wskaźniki'!$F$24,0)))))</f>
        <v>0</v>
      </c>
      <c r="AN852" s="20">
        <f>IF(AA852="węgiel",AF852*'lista, wskaźniki'!$E$42,IF(AA852="drewno",AF852*'lista, wskaźniki'!$G$42,IF(AA852="pellet",AF852*'lista, wskaźniki'!$H$42,IF(AA852="gaz z sieci",AF852*'lista, wskaźniki'!$F$42,IF(AA852="olej opałowy",AF852*'lista, wskaźniki'!$I$42,0)))))</f>
        <v>0</v>
      </c>
      <c r="AO852" s="20">
        <f>IF(AA852="węgiel",AF852*'lista, wskaźniki'!$E$43,IF(AA852="drewno",AF852*'lista, wskaźniki'!$G$43,IF(AA852="pellet",AF852*'lista, wskaźniki'!$H$43,IF(AA852="gaz z sieci",AF852*'lista, wskaźniki'!$F$43,IF(AA852="olej opałowy",AF852*'lista, wskaźniki'!$I$43,0)))))</f>
        <v>0</v>
      </c>
      <c r="AP852" s="20">
        <f>IF(AA852="węgiel",AF852*'lista, wskaźniki'!$E$44,IF(AA852="drewno",AF852*'lista, wskaźniki'!$G$44,IF(AA852="pellet",AF852*'lista, wskaźniki'!$H$44,IF(AA852="gaz z sieci",AF852*'lista, wskaźniki'!$F$44,IF(AA852="olej opałowy",AF852*'lista, wskaźniki'!$I$44,0)))))</f>
        <v>0</v>
      </c>
      <c r="AQ852" s="20" t="b">
        <f>IF(Z852="gaz",AH852*1/3.6*'lista, wskaźniki'!$F$21,IF(Z852="energia elektryczna",AH852*1/3.6*'lista, wskaźniki'!$F$26))</f>
        <v>0</v>
      </c>
      <c r="AR852" s="20" t="b">
        <f>IF(Z852="gaz",AH852*'lista, wskaźniki'!$F$42,IF(Z852="energia elektryczna",AH852*0))</f>
        <v>0</v>
      </c>
      <c r="AS852" s="20" t="b">
        <f>IF(Z852="gaz",AH852*'lista, wskaźniki'!$F$43,IF(Z852="energia elektryczna",AH852*0))</f>
        <v>0</v>
      </c>
      <c r="AT852" s="20" t="b">
        <f>IF(Z852="gaz",AH852*'lista, wskaźniki'!$F$44,IF(Z852="energia elektryczna",AH852*0))</f>
        <v>0</v>
      </c>
      <c r="AU852" s="20">
        <f>AI852*1/3.6*'lista, wskaźniki'!$F$21</f>
        <v>0</v>
      </c>
      <c r="AV852" s="20">
        <f>AI852*'lista, wskaźniki'!$F$42</f>
        <v>0</v>
      </c>
      <c r="AW852" s="20">
        <f>AI852*'lista, wskaźniki'!$F$43</f>
        <v>0</v>
      </c>
      <c r="AX852" s="20">
        <f>AI852*'lista, wskaźniki'!$F$44</f>
        <v>0</v>
      </c>
      <c r="AY852" s="20">
        <f>AK852*'lista, wskaźniki'!$F$26</f>
        <v>0</v>
      </c>
      <c r="AZ852" s="20">
        <f t="shared" si="381"/>
        <v>0</v>
      </c>
      <c r="BA852" s="20">
        <f t="shared" si="382"/>
        <v>0</v>
      </c>
      <c r="BB852" s="20">
        <f t="shared" si="383"/>
        <v>0</v>
      </c>
      <c r="BC852" s="20">
        <f t="shared" si="384"/>
        <v>0</v>
      </c>
      <c r="BD852" s="896"/>
      <c r="BE852" s="896"/>
      <c r="BF852" s="896"/>
      <c r="BG852" s="896"/>
      <c r="BH852" s="138"/>
      <c r="BI852" s="896"/>
      <c r="BJ852" s="138"/>
      <c r="BK852" s="896"/>
      <c r="BL852" s="138"/>
      <c r="BM852" s="138"/>
      <c r="BN852" s="138"/>
      <c r="BO852" s="138"/>
      <c r="BP852" s="138"/>
      <c r="BQ852" s="138"/>
      <c r="BR852" s="138"/>
      <c r="BS852" s="908"/>
      <c r="BT852" s="908"/>
      <c r="BU852" s="908"/>
      <c r="BV852" s="908"/>
      <c r="BW852" s="908"/>
      <c r="BX852" s="908"/>
      <c r="BY852" s="905"/>
      <c r="CA852" s="365" t="b">
        <f t="shared" si="385"/>
        <v>0</v>
      </c>
      <c r="CB852" s="365" t="b">
        <f t="shared" si="386"/>
        <v>0</v>
      </c>
      <c r="CC852" s="365" t="b">
        <f t="shared" si="387"/>
        <v>0</v>
      </c>
      <c r="CD852" s="365" t="b">
        <f t="shared" si="388"/>
        <v>0</v>
      </c>
      <c r="CE852" s="365">
        <f t="shared" si="389"/>
        <v>0</v>
      </c>
      <c r="CF852" s="365" t="b">
        <f t="shared" si="390"/>
        <v>0</v>
      </c>
      <c r="CG852" s="365" t="b">
        <f t="shared" si="391"/>
        <v>0</v>
      </c>
      <c r="CH852" s="365" t="b">
        <f t="shared" si="392"/>
        <v>0</v>
      </c>
      <c r="CI852" s="72" t="b">
        <f t="shared" si="393"/>
        <v>0</v>
      </c>
      <c r="CJ852" s="72" t="b">
        <f t="shared" si="394"/>
        <v>0</v>
      </c>
      <c r="CK852" s="72" t="b">
        <f t="shared" si="395"/>
        <v>0</v>
      </c>
      <c r="CL852" s="72">
        <f t="shared" si="396"/>
        <v>0</v>
      </c>
      <c r="CM852" s="72">
        <f t="shared" si="397"/>
        <v>0</v>
      </c>
      <c r="CN852" s="72" t="b">
        <f t="shared" si="398"/>
        <v>0</v>
      </c>
      <c r="CP852" s="13">
        <f t="shared" si="399"/>
        <v>0</v>
      </c>
      <c r="CQ852" s="13" t="b">
        <f t="shared" si="400"/>
        <v>0</v>
      </c>
      <c r="CR852" s="13" t="b">
        <f t="shared" si="401"/>
        <v>0</v>
      </c>
      <c r="CS852" s="13" t="b">
        <f t="shared" si="407"/>
        <v>0</v>
      </c>
      <c r="CT852" s="13" t="b">
        <f t="shared" si="406"/>
        <v>0</v>
      </c>
      <c r="CU852" s="13" t="b">
        <f t="shared" si="379"/>
        <v>0</v>
      </c>
      <c r="CV852" s="13" t="b">
        <f t="shared" si="402"/>
        <v>0</v>
      </c>
      <c r="CW852" s="13" t="b">
        <f t="shared" si="403"/>
        <v>0</v>
      </c>
      <c r="CX852" s="13" t="b">
        <f t="shared" si="404"/>
        <v>0</v>
      </c>
      <c r="CY852" s="13" t="b">
        <f t="shared" si="405"/>
        <v>0</v>
      </c>
    </row>
    <row r="853" spans="1:103" ht="15" thickBot="1">
      <c r="A853" s="931">
        <v>171</v>
      </c>
      <c r="B853" s="894" t="s">
        <v>254</v>
      </c>
      <c r="C853" s="894"/>
      <c r="D853" s="894" t="s">
        <v>1</v>
      </c>
      <c r="E853" s="894" t="s">
        <v>5</v>
      </c>
      <c r="F853" s="894"/>
      <c r="G853" s="894">
        <v>6</v>
      </c>
      <c r="H853" s="894"/>
      <c r="I853" s="894" t="s">
        <v>12</v>
      </c>
      <c r="J853" s="894">
        <v>200</v>
      </c>
      <c r="K853" s="894">
        <v>5</v>
      </c>
      <c r="L853" s="894" t="s">
        <v>16</v>
      </c>
      <c r="M853" s="894"/>
      <c r="N853" s="894" t="s">
        <v>17</v>
      </c>
      <c r="O853" s="151"/>
      <c r="P853" s="894" t="s">
        <v>17</v>
      </c>
      <c r="Q853" s="940">
        <f>IF(I853="&lt;1966",'lista, wskaźniki'!$G$4,IF(I853="1967-1985",'lista, wskaźniki'!$G$5,IF(I853="1986-1992",'lista, wskaźniki'!$G$6,IF(I853="1993-1996",'lista, wskaźniki'!$G$7,IF(I853="&gt;1997",'lista, wskaźniki'!$G$8,IF(I853=0,'lista, wskaźniki'!$G$4))))))</f>
        <v>175</v>
      </c>
      <c r="R853" s="894" t="s">
        <v>23</v>
      </c>
      <c r="S853" s="894" t="s">
        <v>27</v>
      </c>
      <c r="T853" s="894"/>
      <c r="U853" s="894"/>
      <c r="V853" s="894"/>
      <c r="W853" s="134" t="s">
        <v>35</v>
      </c>
      <c r="X853" s="134" t="s">
        <v>39</v>
      </c>
      <c r="Y853" s="136" t="s">
        <v>24</v>
      </c>
      <c r="Z853" s="134" t="s">
        <v>40</v>
      </c>
      <c r="AA853" s="134" t="s">
        <v>35</v>
      </c>
      <c r="AB853" s="135">
        <f>ROUND(AD853/'lista, wskaźniki'!$A$130,0)</f>
        <v>4</v>
      </c>
      <c r="AC853" s="135"/>
      <c r="AD853" s="134">
        <v>3000</v>
      </c>
      <c r="AE853" s="894"/>
      <c r="AF853" s="334">
        <f t="shared" si="380"/>
        <v>95.66</v>
      </c>
      <c r="AG853" s="272">
        <f>IF(R853="kompletna",Q853*J853*0.0036*'lista, wskaźniki'!$F$13, IF(R853="częściowa",Q853*J853*0.0036*'lista, wskaźniki'!$F$14, IF(R853="brak",Q853*J853*0.0036*'lista, wskaźniki'!$F$15,)))</f>
        <v>100.80000000000001</v>
      </c>
      <c r="AH853" s="334">
        <f>IF(Y853="inne",K853*'lista, wskaźniki'!$E$35,IF(Y853="to samo źródło",0,IF(Y853=0,0)))</f>
        <v>10.839268125</v>
      </c>
      <c r="AI853" s="334" t="b">
        <f>IF(AA853="gaz z sieci",AC853*'lista, wskaźniki'!$D$21)</f>
        <v>0</v>
      </c>
      <c r="AJ853" s="272">
        <f>IF(AA853="węgiel",AB853*'lista, wskaźniki'!$D$20, IF('Sektor mieszkaniowy'!AA853="drewno",'Sektor mieszkaniowy'!AB853*'lista, wskaźniki'!$D$22,IF('Sektor mieszkaniowy'!AA853="pellet",AB853*'lista, wskaźniki'!$D$23,IF('Sektor mieszkaniowy'!AA853="gaz z sieci",AB853*'lista, wskaźniki'!$D$21,IF('Sektor mieszkaniowy'!AA853="olej opałowy",'Sektor mieszkaniowy'!AB853*'lista, wskaźniki'!$D$24)))))</f>
        <v>90.52</v>
      </c>
      <c r="AK853" s="900"/>
      <c r="AL853" s="894">
        <v>2000</v>
      </c>
      <c r="AM853" s="20">
        <f>IF(AA853="węgiel",AF853*1/3.6*'lista, wskaźniki'!$F$20,IF(AA853="drewno",AF853*1/3.6*'lista, wskaźniki'!$F$22,IF(AA853="pellet",AF853*1/3.6*'lista, wskaźniki'!$F$23,IF(AA853="gaz z sieci",AF853*1/3.6*'lista, wskaźniki'!$F$21,IF(AA853="olej opałowy",AF853*1/3.6*'lista, wskaźniki'!$F$24,0)))))</f>
        <v>9.0618717999999987</v>
      </c>
      <c r="AN853" s="20">
        <f>IF(AA853="węgiel",AF853*'lista, wskaźniki'!$E$42,IF(AA853="drewno",AF853*'lista, wskaźniki'!$G$42,IF(AA853="pellet",AF853*'lista, wskaźniki'!$H$42,IF(AA853="gaz z sieci",AF853*'lista, wskaźniki'!$F$42,IF(AA853="olej opałowy",AF853*'lista, wskaźniki'!$I$42,0)))))</f>
        <v>3.6350800000000003E-2</v>
      </c>
      <c r="AO853" s="20">
        <f>IF(AA853="węgiel",AF853*'lista, wskaźniki'!$E$43,IF(AA853="drewno",AF853*'lista, wskaźniki'!$G$43,IF(AA853="pellet",AF853*'lista, wskaźniki'!$H$43,IF(AA853="gaz z sieci",AF853*'lista, wskaźniki'!$F$43,IF(AA853="olej opałowy",AF853*'lista, wskaźniki'!$I$43,0)))))</f>
        <v>3.4437599999999999E-2</v>
      </c>
      <c r="AP853" s="20">
        <f>IF(AA853="węgiel",AF853*'lista, wskaźniki'!$E$44,IF(AA853="drewno",AF853*'lista, wskaźniki'!$G$44,IF(AA853="pellet",AF853*'lista, wskaźniki'!$H$44,IF(AA853="gaz z sieci",AF853*'lista, wskaźniki'!$F$44,IF(AA853="olej opałowy",AF853*'lista, wskaźniki'!$I$44,0)))))</f>
        <v>2.5828200000000001E-5</v>
      </c>
      <c r="AQ853" s="360">
        <f>IF(Z853="gaz",AH853*1/3.6*'lista, wskaźniki'!$F$21,IF(Z853="energia elektryczna",AH853*1/3.6*'lista, wskaźniki'!$F$26))</f>
        <v>2.6797079531250003</v>
      </c>
      <c r="AR853" s="20">
        <f>IF(Z853="gaz",AH853*'lista, wskaźniki'!$F$42,IF(Z853="energia elektryczna",AH853*0))</f>
        <v>0</v>
      </c>
      <c r="AS853" s="20">
        <f>IF(Z853="gaz",AH853*'lista, wskaźniki'!$F$43,IF(Z853="energia elektryczna",AH853*0))</f>
        <v>0</v>
      </c>
      <c r="AT853" s="20">
        <f>IF(Z853="gaz",AH853*'lista, wskaźniki'!$F$44,IF(Z853="energia elektryczna",AH853*0))</f>
        <v>0</v>
      </c>
      <c r="AU853" s="20">
        <f>AI853*1/3.6*'lista, wskaźniki'!$F$21</f>
        <v>0</v>
      </c>
      <c r="AV853" s="20">
        <f>AI853*'lista, wskaźniki'!$F$42</f>
        <v>0</v>
      </c>
      <c r="AW853" s="20">
        <f>AI853*'lista, wskaźniki'!$F$43</f>
        <v>0</v>
      </c>
      <c r="AX853" s="20">
        <f>AI853*'lista, wskaźniki'!$F$44</f>
        <v>0</v>
      </c>
      <c r="AY853" s="20">
        <f>AK853*'lista, wskaźniki'!$F$26</f>
        <v>0</v>
      </c>
      <c r="AZ853" s="20">
        <f t="shared" si="381"/>
        <v>11.741579753124999</v>
      </c>
      <c r="BA853" s="20">
        <f t="shared" si="382"/>
        <v>3.6350800000000003E-2</v>
      </c>
      <c r="BB853" s="20">
        <f t="shared" si="383"/>
        <v>3.4437599999999999E-2</v>
      </c>
      <c r="BC853" s="20">
        <f t="shared" si="384"/>
        <v>2.5828200000000001E-5</v>
      </c>
      <c r="BD853" s="894"/>
      <c r="BE853" s="894" t="s">
        <v>16</v>
      </c>
      <c r="BF853" s="894"/>
      <c r="BG853" s="894"/>
      <c r="BH853" s="134"/>
      <c r="BI853" s="894"/>
      <c r="BJ853" s="134"/>
      <c r="BK853" s="894" t="s">
        <v>17</v>
      </c>
      <c r="BL853" s="134"/>
      <c r="BM853" s="134"/>
      <c r="BN853" s="134"/>
      <c r="BO853" s="134" t="s">
        <v>57</v>
      </c>
      <c r="BP853" s="134" t="s">
        <v>52</v>
      </c>
      <c r="BQ853" s="134" t="s">
        <v>120</v>
      </c>
      <c r="BR853" s="134"/>
      <c r="BS853" s="906"/>
      <c r="BT853" s="906"/>
      <c r="BU853" s="906"/>
      <c r="BV853" s="906"/>
      <c r="BW853" s="906"/>
      <c r="BX853" s="906"/>
      <c r="BY853" s="903"/>
      <c r="CA853" s="365">
        <f t="shared" si="385"/>
        <v>95.66</v>
      </c>
      <c r="CB853" s="365" t="b">
        <f t="shared" si="386"/>
        <v>0</v>
      </c>
      <c r="CC853" s="365" t="b">
        <f t="shared" si="387"/>
        <v>0</v>
      </c>
      <c r="CD853" s="365" t="b">
        <f t="shared" si="388"/>
        <v>0</v>
      </c>
      <c r="CE853" s="365" t="b">
        <f t="shared" si="389"/>
        <v>0</v>
      </c>
      <c r="CF853" s="365" t="b">
        <f t="shared" si="390"/>
        <v>0</v>
      </c>
      <c r="CG853" s="365">
        <f t="shared" si="391"/>
        <v>10.839268125</v>
      </c>
      <c r="CH853" s="365" t="b">
        <f t="shared" si="392"/>
        <v>0</v>
      </c>
      <c r="CI853" s="72">
        <f t="shared" si="393"/>
        <v>95.66</v>
      </c>
      <c r="CJ853" s="72" t="b">
        <f t="shared" si="394"/>
        <v>0</v>
      </c>
      <c r="CK853" s="72" t="b">
        <f t="shared" si="395"/>
        <v>0</v>
      </c>
      <c r="CL853" s="72">
        <f t="shared" si="396"/>
        <v>0</v>
      </c>
      <c r="CM853" s="72" t="b">
        <f t="shared" si="397"/>
        <v>0</v>
      </c>
      <c r="CN853" s="72">
        <f t="shared" si="398"/>
        <v>10.839268125</v>
      </c>
      <c r="CP853" s="13" t="b">
        <f t="shared" si="399"/>
        <v>0</v>
      </c>
      <c r="CQ853" s="13">
        <f t="shared" si="400"/>
        <v>0</v>
      </c>
      <c r="CR853" s="13" t="b">
        <f t="shared" si="401"/>
        <v>0</v>
      </c>
      <c r="CS853" s="13">
        <f t="shared" si="407"/>
        <v>0</v>
      </c>
      <c r="CT853" s="13">
        <f t="shared" si="406"/>
        <v>200</v>
      </c>
      <c r="CU853" s="13">
        <f t="shared" si="379"/>
        <v>100</v>
      </c>
      <c r="CV853" s="13" t="b">
        <f t="shared" si="402"/>
        <v>0</v>
      </c>
      <c r="CW853" s="13">
        <f t="shared" si="403"/>
        <v>0</v>
      </c>
      <c r="CX853" s="13" t="b">
        <f t="shared" si="404"/>
        <v>0</v>
      </c>
      <c r="CY853" s="13">
        <f t="shared" si="405"/>
        <v>0</v>
      </c>
    </row>
    <row r="854" spans="1:103" ht="15" thickBot="1">
      <c r="A854" s="932"/>
      <c r="B854" s="895"/>
      <c r="C854" s="895"/>
      <c r="D854" s="895"/>
      <c r="E854" s="895"/>
      <c r="F854" s="895"/>
      <c r="G854" s="895"/>
      <c r="H854" s="895"/>
      <c r="I854" s="895"/>
      <c r="J854" s="895"/>
      <c r="K854" s="895"/>
      <c r="L854" s="895"/>
      <c r="M854" s="895"/>
      <c r="N854" s="895"/>
      <c r="O854" s="152"/>
      <c r="P854" s="895"/>
      <c r="Q854" s="941"/>
      <c r="R854" s="895"/>
      <c r="S854" s="895"/>
      <c r="T854" s="895"/>
      <c r="U854" s="895"/>
      <c r="V854" s="895"/>
      <c r="W854" s="136" t="s">
        <v>36</v>
      </c>
      <c r="X854" s="136"/>
      <c r="Y854" s="136"/>
      <c r="Z854" s="136"/>
      <c r="AA854" s="136" t="s">
        <v>36</v>
      </c>
      <c r="AB854" s="137"/>
      <c r="AC854" s="137"/>
      <c r="AD854" s="136"/>
      <c r="AE854" s="895"/>
      <c r="AF854" s="334">
        <f t="shared" si="380"/>
        <v>0</v>
      </c>
      <c r="AG854" s="272">
        <f>IF(R854="kompletna",Q854*J854*0.0036*'lista, wskaźniki'!$F$13, IF(R854="częściowa",Q854*J854*0.0036*'lista, wskaźniki'!$F$14, IF(R854="brak",Q854*J854*0.0036*'lista, wskaźniki'!$F$15,)))</f>
        <v>0</v>
      </c>
      <c r="AH854" s="334">
        <f>IF(Y854="inne",K854*'lista, wskaźniki'!$E$35,IF(Y854="to samo źródło",0,IF(Y854=0,0)))</f>
        <v>0</v>
      </c>
      <c r="AI854" s="334" t="b">
        <f>IF(AA854="gaz z sieci",AC854*'lista, wskaźniki'!$D$21)</f>
        <v>0</v>
      </c>
      <c r="AJ854" s="272">
        <f>IF(AA854="węgiel",AB854*'lista, wskaźniki'!$D$20, IF('Sektor mieszkaniowy'!AA854="drewno",'Sektor mieszkaniowy'!AB854*'lista, wskaźniki'!$D$22,IF('Sektor mieszkaniowy'!AA854="pellet",AB854*'lista, wskaźniki'!$D$23,IF('Sektor mieszkaniowy'!AA854="gaz z sieci",AB854*'lista, wskaźniki'!$D$21,IF('Sektor mieszkaniowy'!AA854="olej opałowy",'Sektor mieszkaniowy'!AB854*'lista, wskaźniki'!$D$24)))))</f>
        <v>0</v>
      </c>
      <c r="AK854" s="901"/>
      <c r="AL854" s="895"/>
      <c r="AM854" s="20">
        <f>IF(AA854="węgiel",AF854*1/3.6*'lista, wskaźniki'!$F$20,IF(AA854="drewno",AF854*1/3.6*'lista, wskaźniki'!$F$22,IF(AA854="pellet",AF854*1/3.6*'lista, wskaźniki'!$F$23,IF(AA854="gaz z sieci",AF854*1/3.6*'lista, wskaźniki'!$F$21,IF(AA854="olej opałowy",AF854*1/3.6*'lista, wskaźniki'!$F$24,0)))))</f>
        <v>0</v>
      </c>
      <c r="AN854" s="20">
        <f>IF(AA854="węgiel",AF854*'lista, wskaźniki'!$E$42,IF(AA854="drewno",AF854*'lista, wskaźniki'!$G$42,IF(AA854="pellet",AF854*'lista, wskaźniki'!$H$42,IF(AA854="gaz z sieci",AF854*'lista, wskaźniki'!$F$42,IF(AA854="olej opałowy",AF854*'lista, wskaźniki'!$I$42,0)))))</f>
        <v>0</v>
      </c>
      <c r="AO854" s="20">
        <f>IF(AA854="węgiel",AF854*'lista, wskaźniki'!$E$43,IF(AA854="drewno",AF854*'lista, wskaźniki'!$G$43,IF(AA854="pellet",AF854*'lista, wskaźniki'!$H$43,IF(AA854="gaz z sieci",AF854*'lista, wskaźniki'!$F$43,IF(AA854="olej opałowy",AF854*'lista, wskaźniki'!$I$43,0)))))</f>
        <v>0</v>
      </c>
      <c r="AP854" s="20">
        <f>IF(AA854="węgiel",AF854*'lista, wskaźniki'!$E$44,IF(AA854="drewno",AF854*'lista, wskaźniki'!$G$44,IF(AA854="pellet",AF854*'lista, wskaźniki'!$H$44,IF(AA854="gaz z sieci",AF854*'lista, wskaźniki'!$F$44,IF(AA854="olej opałowy",AF854*'lista, wskaźniki'!$I$44,0)))))</f>
        <v>0</v>
      </c>
      <c r="AQ854" s="20" t="b">
        <f>IF(Z854="gaz",AH854*1/3.6*'lista, wskaźniki'!$F$21,IF(Z854="energia elektryczna",AH854*1/3.6*'lista, wskaźniki'!$F$26))</f>
        <v>0</v>
      </c>
      <c r="AR854" s="20" t="b">
        <f>IF(Z854="gaz",AH854*'lista, wskaźniki'!$F$42,IF(Z854="energia elektryczna",AH854*0))</f>
        <v>0</v>
      </c>
      <c r="AS854" s="20" t="b">
        <f>IF(Z854="gaz",AH854*'lista, wskaźniki'!$F$43,IF(Z854="energia elektryczna",AH854*0))</f>
        <v>0</v>
      </c>
      <c r="AT854" s="20" t="b">
        <f>IF(Z854="gaz",AH854*'lista, wskaźniki'!$F$44,IF(Z854="energia elektryczna",AH854*0))</f>
        <v>0</v>
      </c>
      <c r="AU854" s="20">
        <f>AI854*1/3.6*'lista, wskaźniki'!$F$21</f>
        <v>0</v>
      </c>
      <c r="AV854" s="20">
        <f>AI854*'lista, wskaźniki'!$F$42</f>
        <v>0</v>
      </c>
      <c r="AW854" s="20">
        <f>AI854*'lista, wskaźniki'!$F$43</f>
        <v>0</v>
      </c>
      <c r="AX854" s="20">
        <f>AI854*'lista, wskaźniki'!$F$44</f>
        <v>0</v>
      </c>
      <c r="AY854" s="20">
        <f>AK854*'lista, wskaźniki'!$F$26</f>
        <v>0</v>
      </c>
      <c r="AZ854" s="20">
        <f t="shared" si="381"/>
        <v>0</v>
      </c>
      <c r="BA854" s="20">
        <f t="shared" si="382"/>
        <v>0</v>
      </c>
      <c r="BB854" s="20">
        <f t="shared" si="383"/>
        <v>0</v>
      </c>
      <c r="BC854" s="20">
        <f t="shared" si="384"/>
        <v>0</v>
      </c>
      <c r="BD854" s="895"/>
      <c r="BE854" s="895"/>
      <c r="BF854" s="895"/>
      <c r="BG854" s="895"/>
      <c r="BH854" s="136"/>
      <c r="BI854" s="895"/>
      <c r="BJ854" s="136"/>
      <c r="BK854" s="895"/>
      <c r="BL854" s="136"/>
      <c r="BM854" s="136"/>
      <c r="BN854" s="136"/>
      <c r="BO854" s="136"/>
      <c r="BP854" s="136"/>
      <c r="BQ854" s="136" t="s">
        <v>121</v>
      </c>
      <c r="BR854" s="136"/>
      <c r="BS854" s="907"/>
      <c r="BT854" s="907"/>
      <c r="BU854" s="907"/>
      <c r="BV854" s="907"/>
      <c r="BW854" s="907"/>
      <c r="BX854" s="907"/>
      <c r="BY854" s="904"/>
      <c r="CA854" s="365" t="b">
        <f t="shared" si="385"/>
        <v>0</v>
      </c>
      <c r="CB854" s="365">
        <f t="shared" si="386"/>
        <v>0</v>
      </c>
      <c r="CC854" s="365" t="b">
        <f t="shared" si="387"/>
        <v>0</v>
      </c>
      <c r="CD854" s="365" t="b">
        <f t="shared" si="388"/>
        <v>0</v>
      </c>
      <c r="CE854" s="365" t="b">
        <f t="shared" si="389"/>
        <v>0</v>
      </c>
      <c r="CF854" s="365" t="b">
        <f t="shared" si="390"/>
        <v>0</v>
      </c>
      <c r="CG854" s="365" t="b">
        <f t="shared" si="391"/>
        <v>0</v>
      </c>
      <c r="CH854" s="365" t="b">
        <f t="shared" si="392"/>
        <v>0</v>
      </c>
      <c r="CI854" s="72" t="b">
        <f t="shared" si="393"/>
        <v>0</v>
      </c>
      <c r="CJ854" s="72">
        <f t="shared" si="394"/>
        <v>0</v>
      </c>
      <c r="CK854" s="72" t="b">
        <f t="shared" si="395"/>
        <v>0</v>
      </c>
      <c r="CL854" s="72">
        <f t="shared" si="396"/>
        <v>0</v>
      </c>
      <c r="CM854" s="72" t="b">
        <f t="shared" si="397"/>
        <v>0</v>
      </c>
      <c r="CN854" s="72" t="b">
        <f t="shared" si="398"/>
        <v>0</v>
      </c>
      <c r="CP854" s="13">
        <f t="shared" si="399"/>
        <v>0</v>
      </c>
      <c r="CQ854" s="13" t="b">
        <f t="shared" si="400"/>
        <v>0</v>
      </c>
      <c r="CR854" s="13" t="b">
        <f t="shared" si="401"/>
        <v>0</v>
      </c>
      <c r="CS854" s="13" t="b">
        <f t="shared" si="407"/>
        <v>0</v>
      </c>
      <c r="CT854" s="13" t="b">
        <f t="shared" si="406"/>
        <v>0</v>
      </c>
      <c r="CU854" s="13" t="b">
        <f t="shared" si="379"/>
        <v>0</v>
      </c>
      <c r="CV854" s="13" t="b">
        <f t="shared" si="402"/>
        <v>0</v>
      </c>
      <c r="CW854" s="13" t="b">
        <f t="shared" si="403"/>
        <v>0</v>
      </c>
      <c r="CX854" s="13" t="b">
        <f t="shared" si="404"/>
        <v>0</v>
      </c>
      <c r="CY854" s="13" t="b">
        <f t="shared" si="405"/>
        <v>0</v>
      </c>
    </row>
    <row r="855" spans="1:103" ht="15" thickBot="1">
      <c r="A855" s="932"/>
      <c r="B855" s="895"/>
      <c r="C855" s="895"/>
      <c r="D855" s="895"/>
      <c r="E855" s="895"/>
      <c r="F855" s="895"/>
      <c r="G855" s="895"/>
      <c r="H855" s="895"/>
      <c r="I855" s="895"/>
      <c r="J855" s="895"/>
      <c r="K855" s="895"/>
      <c r="L855" s="895"/>
      <c r="M855" s="895"/>
      <c r="N855" s="895"/>
      <c r="O855" s="152"/>
      <c r="P855" s="895"/>
      <c r="Q855" s="941"/>
      <c r="R855" s="895"/>
      <c r="S855" s="895"/>
      <c r="T855" s="895"/>
      <c r="U855" s="895"/>
      <c r="V855" s="895"/>
      <c r="W855" s="136"/>
      <c r="X855" s="136"/>
      <c r="Y855" s="136"/>
      <c r="Z855" s="136"/>
      <c r="AA855" s="136" t="s">
        <v>50</v>
      </c>
      <c r="AB855" s="137"/>
      <c r="AC855" s="137"/>
      <c r="AD855" s="136"/>
      <c r="AE855" s="895"/>
      <c r="AF855" s="334">
        <f t="shared" si="380"/>
        <v>0</v>
      </c>
      <c r="AG855" s="272">
        <f>IF(R855="kompletna",Q855*J855*0.0036*'lista, wskaźniki'!$F$13, IF(R855="częściowa",Q855*J855*0.0036*'lista, wskaźniki'!$F$14, IF(R855="brak",Q855*J855*0.0036*'lista, wskaźniki'!$F$15,)))</f>
        <v>0</v>
      </c>
      <c r="AH855" s="334">
        <f>IF(Y855="inne",K855*'lista, wskaźniki'!$E$35,IF(Y855="to samo źródło",0,IF(Y855=0,0)))</f>
        <v>0</v>
      </c>
      <c r="AI855" s="334" t="b">
        <f>IF(AA855="gaz z sieci",AC855*'lista, wskaźniki'!$D$21)</f>
        <v>0</v>
      </c>
      <c r="AJ855" s="272">
        <f>IF(AA855="węgiel",AB855*'lista, wskaźniki'!$D$20, IF('Sektor mieszkaniowy'!AA855="drewno",'Sektor mieszkaniowy'!AB855*'lista, wskaźniki'!$D$22,IF('Sektor mieszkaniowy'!AA855="pellet",AB855*'lista, wskaźniki'!$D$23,IF('Sektor mieszkaniowy'!AA855="gaz z sieci",AB855*'lista, wskaźniki'!$D$21,IF('Sektor mieszkaniowy'!AA855="olej opałowy",'Sektor mieszkaniowy'!AB855*'lista, wskaźniki'!$D$24)))))</f>
        <v>0</v>
      </c>
      <c r="AK855" s="901"/>
      <c r="AL855" s="895"/>
      <c r="AM855" s="20">
        <f>IF(AA855="węgiel",AF855*1/3.6*'lista, wskaźniki'!$F$20,IF(AA855="drewno",AF855*1/3.6*'lista, wskaźniki'!$F$22,IF(AA855="pellet",AF855*1/3.6*'lista, wskaźniki'!$F$23,IF(AA855="gaz z sieci",AF855*1/3.6*'lista, wskaźniki'!$F$21,IF(AA855="olej opałowy",AF855*1/3.6*'lista, wskaźniki'!$F$24,0)))))</f>
        <v>0</v>
      </c>
      <c r="AN855" s="20">
        <f>IF(AA855="węgiel",AF855*'lista, wskaźniki'!$E$42,IF(AA855="drewno",AF855*'lista, wskaźniki'!$G$42,IF(AA855="pellet",AF855*'lista, wskaźniki'!$H$42,IF(AA855="gaz z sieci",AF855*'lista, wskaźniki'!$F$42,IF(AA855="olej opałowy",AF855*'lista, wskaźniki'!$I$42,0)))))</f>
        <v>0</v>
      </c>
      <c r="AO855" s="20">
        <f>IF(AA855="węgiel",AF855*'lista, wskaźniki'!$E$43,IF(AA855="drewno",AF855*'lista, wskaźniki'!$G$43,IF(AA855="pellet",AF855*'lista, wskaźniki'!$H$43,IF(AA855="gaz z sieci",AF855*'lista, wskaźniki'!$F$43,IF(AA855="olej opałowy",AF855*'lista, wskaźniki'!$I$43,0)))))</f>
        <v>0</v>
      </c>
      <c r="AP855" s="20">
        <f>IF(AA855="węgiel",AF855*'lista, wskaźniki'!$E$44,IF(AA855="drewno",AF855*'lista, wskaźniki'!$G$44,IF(AA855="pellet",AF855*'lista, wskaźniki'!$H$44,IF(AA855="gaz z sieci",AF855*'lista, wskaźniki'!$F$44,IF(AA855="olej opałowy",AF855*'lista, wskaźniki'!$I$44,0)))))</f>
        <v>0</v>
      </c>
      <c r="AQ855" s="20" t="b">
        <f>IF(Z855="gaz",AH855*1/3.6*'lista, wskaźniki'!$F$21,IF(Z855="energia elektryczna",AH855*1/3.6*'lista, wskaźniki'!$F$26))</f>
        <v>0</v>
      </c>
      <c r="AR855" s="20" t="b">
        <f>IF(Z855="gaz",AH855*'lista, wskaźniki'!$F$42,IF(Z855="energia elektryczna",AH855*0))</f>
        <v>0</v>
      </c>
      <c r="AS855" s="20" t="b">
        <f>IF(Z855="gaz",AH855*'lista, wskaźniki'!$F$43,IF(Z855="energia elektryczna",AH855*0))</f>
        <v>0</v>
      </c>
      <c r="AT855" s="20" t="b">
        <f>IF(Z855="gaz",AH855*'lista, wskaźniki'!$F$44,IF(Z855="energia elektryczna",AH855*0))</f>
        <v>0</v>
      </c>
      <c r="AU855" s="20">
        <f>AI855*1/3.6*'lista, wskaźniki'!$F$21</f>
        <v>0</v>
      </c>
      <c r="AV855" s="20">
        <f>AI855*'lista, wskaźniki'!$F$42</f>
        <v>0</v>
      </c>
      <c r="AW855" s="20">
        <f>AI855*'lista, wskaźniki'!$F$43</f>
        <v>0</v>
      </c>
      <c r="AX855" s="20">
        <f>AI855*'lista, wskaźniki'!$F$44</f>
        <v>0</v>
      </c>
      <c r="AY855" s="20">
        <f>AK855*'lista, wskaźniki'!$F$26</f>
        <v>0</v>
      </c>
      <c r="AZ855" s="20">
        <f t="shared" si="381"/>
        <v>0</v>
      </c>
      <c r="BA855" s="20">
        <f t="shared" si="382"/>
        <v>0</v>
      </c>
      <c r="BB855" s="20">
        <f t="shared" si="383"/>
        <v>0</v>
      </c>
      <c r="BC855" s="20">
        <f t="shared" si="384"/>
        <v>0</v>
      </c>
      <c r="BD855" s="895"/>
      <c r="BE855" s="895"/>
      <c r="BF855" s="895"/>
      <c r="BG855" s="895"/>
      <c r="BH855" s="136"/>
      <c r="BI855" s="895"/>
      <c r="BJ855" s="136"/>
      <c r="BK855" s="895"/>
      <c r="BL855" s="136"/>
      <c r="BM855" s="136"/>
      <c r="BN855" s="136"/>
      <c r="BO855" s="136"/>
      <c r="BP855" s="136"/>
      <c r="BQ855" s="136"/>
      <c r="BR855" s="136"/>
      <c r="BS855" s="907"/>
      <c r="BT855" s="907"/>
      <c r="BU855" s="907"/>
      <c r="BV855" s="907"/>
      <c r="BW855" s="907"/>
      <c r="BX855" s="907"/>
      <c r="BY855" s="904"/>
      <c r="CA855" s="365" t="b">
        <f t="shared" si="385"/>
        <v>0</v>
      </c>
      <c r="CB855" s="365" t="b">
        <f t="shared" si="386"/>
        <v>0</v>
      </c>
      <c r="CC855" s="365">
        <f t="shared" si="387"/>
        <v>0</v>
      </c>
      <c r="CD855" s="365" t="b">
        <f t="shared" si="388"/>
        <v>0</v>
      </c>
      <c r="CE855" s="365" t="b">
        <f t="shared" si="389"/>
        <v>0</v>
      </c>
      <c r="CF855" s="365" t="b">
        <f t="shared" si="390"/>
        <v>0</v>
      </c>
      <c r="CG855" s="365" t="b">
        <f t="shared" si="391"/>
        <v>0</v>
      </c>
      <c r="CH855" s="365" t="b">
        <f t="shared" si="392"/>
        <v>0</v>
      </c>
      <c r="CI855" s="72" t="b">
        <f t="shared" si="393"/>
        <v>0</v>
      </c>
      <c r="CJ855" s="72" t="b">
        <f t="shared" si="394"/>
        <v>0</v>
      </c>
      <c r="CK855" s="72">
        <f t="shared" si="395"/>
        <v>0</v>
      </c>
      <c r="CL855" s="72">
        <f t="shared" si="396"/>
        <v>0</v>
      </c>
      <c r="CM855" s="72" t="b">
        <f t="shared" si="397"/>
        <v>0</v>
      </c>
      <c r="CN855" s="72" t="b">
        <f t="shared" si="398"/>
        <v>0</v>
      </c>
      <c r="CP855" s="13">
        <f t="shared" si="399"/>
        <v>0</v>
      </c>
      <c r="CQ855" s="13" t="b">
        <f t="shared" si="400"/>
        <v>0</v>
      </c>
      <c r="CR855" s="13" t="b">
        <f t="shared" si="401"/>
        <v>0</v>
      </c>
      <c r="CS855" s="13" t="b">
        <f t="shared" si="407"/>
        <v>0</v>
      </c>
      <c r="CT855" s="13" t="b">
        <f t="shared" si="406"/>
        <v>0</v>
      </c>
      <c r="CU855" s="13" t="b">
        <f t="shared" si="379"/>
        <v>0</v>
      </c>
      <c r="CV855" s="13" t="b">
        <f t="shared" si="402"/>
        <v>0</v>
      </c>
      <c r="CW855" s="13" t="b">
        <f t="shared" si="403"/>
        <v>0</v>
      </c>
      <c r="CX855" s="13" t="b">
        <f t="shared" si="404"/>
        <v>0</v>
      </c>
      <c r="CY855" s="13" t="b">
        <f t="shared" si="405"/>
        <v>0</v>
      </c>
    </row>
    <row r="856" spans="1:103" ht="14.25" customHeight="1" thickBot="1">
      <c r="A856" s="932"/>
      <c r="B856" s="895"/>
      <c r="C856" s="895"/>
      <c r="D856" s="895"/>
      <c r="E856" s="895"/>
      <c r="F856" s="895"/>
      <c r="G856" s="895"/>
      <c r="H856" s="895"/>
      <c r="I856" s="895"/>
      <c r="J856" s="895"/>
      <c r="K856" s="895"/>
      <c r="L856" s="895"/>
      <c r="M856" s="895"/>
      <c r="N856" s="895"/>
      <c r="O856" s="152"/>
      <c r="P856" s="895"/>
      <c r="Q856" s="941"/>
      <c r="R856" s="895"/>
      <c r="S856" s="895"/>
      <c r="T856" s="895"/>
      <c r="U856" s="895"/>
      <c r="V856" s="895"/>
      <c r="W856" s="136"/>
      <c r="X856" s="136"/>
      <c r="Y856" s="136"/>
      <c r="Z856" s="136"/>
      <c r="AA856" s="136" t="s">
        <v>38</v>
      </c>
      <c r="AB856" s="137"/>
      <c r="AC856" s="352">
        <f>AD856/2.5</f>
        <v>240</v>
      </c>
      <c r="AD856" s="353">
        <v>600</v>
      </c>
      <c r="AE856" s="895"/>
      <c r="AF856" s="334">
        <f t="shared" si="380"/>
        <v>0</v>
      </c>
      <c r="AG856" s="281">
        <f>IF(R856="kompletna",Q856*J856*0.0036*'lista, wskaźniki'!$F$13, IF(R856="częściowa",Q856*J856*0.0036*'lista, wskaźniki'!$F$14, IF(R856="brak",Q856*J856*0.0036*'lista, wskaźniki'!$F$15,)))</f>
        <v>0</v>
      </c>
      <c r="AH856" s="334">
        <f>IF(Y856="inne",K856*'lista, wskaźniki'!$E$35,IF(Y856="to samo źródło",0,IF(Y856=0,0)))</f>
        <v>0</v>
      </c>
      <c r="AI856" s="334">
        <f>IF(AA856="gaz z sieci",AC856*'lista, wskaźniki'!$D$21)</f>
        <v>8.6687999999999992</v>
      </c>
      <c r="AJ856" s="281">
        <f>IF(AA856="węgiel",AB856*'lista, wskaźniki'!$D$20, IF('Sektor mieszkaniowy'!AA856="drewno",'Sektor mieszkaniowy'!AB856*'lista, wskaźniki'!$D$22,IF('Sektor mieszkaniowy'!AA856="pellet",AB856*'lista, wskaźniki'!$D$23,IF('Sektor mieszkaniowy'!AA856="gaz z sieci",AB856*'lista, wskaźniki'!$D$21,IF('Sektor mieszkaniowy'!AA856="olej opałowy",'Sektor mieszkaniowy'!AB856*'lista, wskaźniki'!$D$24)))))</f>
        <v>0</v>
      </c>
      <c r="AK856" s="901"/>
      <c r="AL856" s="895"/>
      <c r="AM856" s="20">
        <f>IF(AA856="węgiel",AF856*1/3.6*'lista, wskaźniki'!$F$20,IF(AA856="drewno",AF856*1/3.6*'lista, wskaźniki'!$F$22,IF(AA856="pellet",AF856*1/3.6*'lista, wskaźniki'!$F$23,IF(AA856="gaz z sieci",AF856*1/3.6*'lista, wskaźniki'!$F$21,IF(AA856="olej opałowy",AF856*1/3.6*'lista, wskaźniki'!$F$24,0)))))</f>
        <v>0</v>
      </c>
      <c r="AN856" s="20">
        <f>IF(AA856="węgiel",AF856*'lista, wskaźniki'!$E$42,IF(AA856="drewno",AF856*'lista, wskaźniki'!$G$42,IF(AA856="pellet",AF856*'lista, wskaźniki'!$H$42,IF(AA856="gaz z sieci",AF856*'lista, wskaźniki'!$F$42,IF(AA856="olej opałowy",AF856*'lista, wskaźniki'!$I$42,0)))))</f>
        <v>0</v>
      </c>
      <c r="AO856" s="20">
        <f>IF(AA856="węgiel",AF856*'lista, wskaźniki'!$E$43,IF(AA856="drewno",AF856*'lista, wskaźniki'!$G$43,IF(AA856="pellet",AF856*'lista, wskaźniki'!$H$43,IF(AA856="gaz z sieci",AF856*'lista, wskaźniki'!$F$43,IF(AA856="olej opałowy",AF856*'lista, wskaźniki'!$I$43,0)))))</f>
        <v>0</v>
      </c>
      <c r="AP856" s="20">
        <f>IF(AA856="węgiel",AF856*'lista, wskaźniki'!$E$44,IF(AA856="drewno",AF856*'lista, wskaźniki'!$G$44,IF(AA856="pellet",AF856*'lista, wskaźniki'!$H$44,IF(AA856="gaz z sieci",AF856*'lista, wskaźniki'!$F$44,IF(AA856="olej opałowy",AF856*'lista, wskaźniki'!$I$44,0)))))</f>
        <v>0</v>
      </c>
      <c r="AQ856" s="20" t="b">
        <f>IF(Z856="gaz",AH856*1/3.6*'lista, wskaźniki'!$F$21,IF(Z856="energia elektryczna",AH856*1/3.6*'lista, wskaźniki'!$F$26))</f>
        <v>0</v>
      </c>
      <c r="AR856" s="20" t="b">
        <f>IF(Z856="gaz",AH856*'lista, wskaźniki'!$F$42,IF(Z856="energia elektryczna",AH856*0))</f>
        <v>0</v>
      </c>
      <c r="AS856" s="20" t="b">
        <f>IF(Z856="gaz",AH856*'lista, wskaźniki'!$F$43,IF(Z856="energia elektryczna",AH856*0))</f>
        <v>0</v>
      </c>
      <c r="AT856" s="20" t="b">
        <f>IF(Z856="gaz",AH856*'lista, wskaźniki'!$F$44,IF(Z856="energia elektryczna",AH856*0))</f>
        <v>0</v>
      </c>
      <c r="AU856" s="20">
        <f>AI856*1/3.6*'lista, wskaźniki'!$F$21</f>
        <v>0.48389241599999994</v>
      </c>
      <c r="AV856" s="20">
        <f>AI856*'lista, wskaźniki'!$F$42</f>
        <v>4.3343999999999995E-6</v>
      </c>
      <c r="AW856" s="20">
        <f>AI856*'lista, wskaźniki'!$F$43</f>
        <v>4.3343999999999995E-6</v>
      </c>
      <c r="AX856" s="20">
        <f>AI856*'lista, wskaźniki'!$F$44</f>
        <v>0</v>
      </c>
      <c r="AY856" s="20">
        <f>AK856*'lista, wskaźniki'!$F$26</f>
        <v>0</v>
      </c>
      <c r="AZ856" s="20">
        <f t="shared" si="381"/>
        <v>0.48389241599999994</v>
      </c>
      <c r="BA856" s="20">
        <f t="shared" si="382"/>
        <v>4.3343999999999995E-6</v>
      </c>
      <c r="BB856" s="20">
        <f t="shared" si="383"/>
        <v>4.3343999999999995E-6</v>
      </c>
      <c r="BC856" s="20">
        <f t="shared" si="384"/>
        <v>0</v>
      </c>
      <c r="BD856" s="895"/>
      <c r="BE856" s="895"/>
      <c r="BF856" s="895"/>
      <c r="BG856" s="895"/>
      <c r="BH856" s="136"/>
      <c r="BI856" s="895"/>
      <c r="BJ856" s="136"/>
      <c r="BK856" s="895"/>
      <c r="BL856" s="136"/>
      <c r="BM856" s="136"/>
      <c r="BN856" s="136"/>
      <c r="BO856" s="136"/>
      <c r="BP856" s="136"/>
      <c r="BQ856" s="136"/>
      <c r="BR856" s="136"/>
      <c r="BS856" s="907"/>
      <c r="BT856" s="907"/>
      <c r="BU856" s="907"/>
      <c r="BV856" s="907"/>
      <c r="BW856" s="907"/>
      <c r="BX856" s="907"/>
      <c r="BY856" s="904"/>
      <c r="CA856" s="365" t="b">
        <f t="shared" si="385"/>
        <v>0</v>
      </c>
      <c r="CB856" s="365" t="b">
        <f t="shared" si="386"/>
        <v>0</v>
      </c>
      <c r="CC856" s="365" t="b">
        <f t="shared" si="387"/>
        <v>0</v>
      </c>
      <c r="CD856" s="365">
        <f t="shared" si="388"/>
        <v>0</v>
      </c>
      <c r="CE856" s="365" t="b">
        <f t="shared" si="389"/>
        <v>0</v>
      </c>
      <c r="CF856" s="365" t="b">
        <f t="shared" si="390"/>
        <v>0</v>
      </c>
      <c r="CG856" s="365" t="b">
        <f t="shared" si="391"/>
        <v>0</v>
      </c>
      <c r="CH856" s="365">
        <f t="shared" si="392"/>
        <v>8.6687999999999992</v>
      </c>
      <c r="CI856" s="72" t="b">
        <f t="shared" si="393"/>
        <v>0</v>
      </c>
      <c r="CJ856" s="72" t="b">
        <f t="shared" si="394"/>
        <v>0</v>
      </c>
      <c r="CK856" s="72" t="b">
        <f t="shared" si="395"/>
        <v>0</v>
      </c>
      <c r="CL856" s="72">
        <f t="shared" si="396"/>
        <v>0</v>
      </c>
      <c r="CM856" s="72" t="b">
        <f t="shared" si="397"/>
        <v>0</v>
      </c>
      <c r="CN856" s="72" t="b">
        <f t="shared" si="398"/>
        <v>0</v>
      </c>
      <c r="CP856" s="13">
        <f t="shared" si="399"/>
        <v>0</v>
      </c>
      <c r="CQ856" s="13" t="b">
        <f t="shared" si="400"/>
        <v>0</v>
      </c>
      <c r="CR856" s="13" t="b">
        <f t="shared" si="401"/>
        <v>0</v>
      </c>
      <c r="CS856" s="13" t="b">
        <f t="shared" si="407"/>
        <v>0</v>
      </c>
      <c r="CT856" s="13" t="b">
        <f t="shared" si="406"/>
        <v>0</v>
      </c>
      <c r="CU856" s="13" t="b">
        <f t="shared" si="379"/>
        <v>0</v>
      </c>
      <c r="CV856" s="13" t="b">
        <f t="shared" si="402"/>
        <v>0</v>
      </c>
      <c r="CW856" s="13" t="b">
        <f t="shared" si="403"/>
        <v>0</v>
      </c>
      <c r="CX856" s="13" t="b">
        <f t="shared" si="404"/>
        <v>0</v>
      </c>
      <c r="CY856" s="13" t="b">
        <f t="shared" si="405"/>
        <v>0</v>
      </c>
    </row>
    <row r="857" spans="1:103" ht="15" thickBot="1">
      <c r="A857" s="933"/>
      <c r="B857" s="896"/>
      <c r="C857" s="896"/>
      <c r="D857" s="896"/>
      <c r="E857" s="896"/>
      <c r="F857" s="896"/>
      <c r="G857" s="896"/>
      <c r="H857" s="896"/>
      <c r="I857" s="896"/>
      <c r="J857" s="896"/>
      <c r="K857" s="896"/>
      <c r="L857" s="896"/>
      <c r="M857" s="896"/>
      <c r="N857" s="896"/>
      <c r="O857" s="153"/>
      <c r="P857" s="896"/>
      <c r="Q857" s="942"/>
      <c r="R857" s="896"/>
      <c r="S857" s="896"/>
      <c r="T857" s="896"/>
      <c r="U857" s="896"/>
      <c r="V857" s="896"/>
      <c r="W857" s="138"/>
      <c r="X857" s="138"/>
      <c r="Y857" s="138"/>
      <c r="Z857" s="138"/>
      <c r="AA857" s="138" t="s">
        <v>37</v>
      </c>
      <c r="AB857" s="139"/>
      <c r="AC857" s="139"/>
      <c r="AD857" s="138"/>
      <c r="AE857" s="896"/>
      <c r="AF857" s="334">
        <f t="shared" si="380"/>
        <v>0</v>
      </c>
      <c r="AG857" s="272">
        <f>IF(R857="kompletna",Q857*J857*0.0036*'lista, wskaźniki'!$F$13, IF(R857="częściowa",Q857*J857*0.0036*'lista, wskaźniki'!$F$14, IF(R857="brak",Q857*J857*0.0036*'lista, wskaźniki'!$F$15,)))</f>
        <v>0</v>
      </c>
      <c r="AH857" s="334">
        <f>IF(Y857="inne",K857*'lista, wskaźniki'!$E$35,IF(Y857="to samo źródło",0,IF(Y857=0,0)))</f>
        <v>0</v>
      </c>
      <c r="AI857" s="334" t="b">
        <f>IF(AA857="gaz z sieci",AC857*'lista, wskaźniki'!$D$21)</f>
        <v>0</v>
      </c>
      <c r="AJ857" s="272">
        <f>IF(AA857="węgiel",AB857*'lista, wskaźniki'!$D$20, IF('Sektor mieszkaniowy'!AA857="drewno",'Sektor mieszkaniowy'!AB857*'lista, wskaźniki'!$D$22,IF('Sektor mieszkaniowy'!AA857="pellet",AB857*'lista, wskaźniki'!$D$23,IF('Sektor mieszkaniowy'!AA857="gaz z sieci",AB857*'lista, wskaźniki'!$D$21,IF('Sektor mieszkaniowy'!AA857="olej opałowy",'Sektor mieszkaniowy'!AB857*'lista, wskaźniki'!$D$24)))))</f>
        <v>0</v>
      </c>
      <c r="AK857" s="902"/>
      <c r="AL857" s="896"/>
      <c r="AM857" s="20">
        <f>IF(AA857="węgiel",AF857*1/3.6*'lista, wskaźniki'!$F$20,IF(AA857="drewno",AF857*1/3.6*'lista, wskaźniki'!$F$22,IF(AA857="pellet",AF857*1/3.6*'lista, wskaźniki'!$F$23,IF(AA857="gaz z sieci",AF857*1/3.6*'lista, wskaźniki'!$F$21,IF(AA857="olej opałowy",AF857*1/3.6*'lista, wskaźniki'!$F$24,0)))))</f>
        <v>0</v>
      </c>
      <c r="AN857" s="20">
        <f>IF(AA857="węgiel",AF857*'lista, wskaźniki'!$E$42,IF(AA857="drewno",AF857*'lista, wskaźniki'!$G$42,IF(AA857="pellet",AF857*'lista, wskaźniki'!$H$42,IF(AA857="gaz z sieci",AF857*'lista, wskaźniki'!$F$42,IF(AA857="olej opałowy",AF857*'lista, wskaźniki'!$I$42,0)))))</f>
        <v>0</v>
      </c>
      <c r="AO857" s="20">
        <f>IF(AA857="węgiel",AF857*'lista, wskaźniki'!$E$43,IF(AA857="drewno",AF857*'lista, wskaźniki'!$G$43,IF(AA857="pellet",AF857*'lista, wskaźniki'!$H$43,IF(AA857="gaz z sieci",AF857*'lista, wskaźniki'!$F$43,IF(AA857="olej opałowy",AF857*'lista, wskaźniki'!$I$43,0)))))</f>
        <v>0</v>
      </c>
      <c r="AP857" s="20">
        <f>IF(AA857="węgiel",AF857*'lista, wskaźniki'!$E$44,IF(AA857="drewno",AF857*'lista, wskaźniki'!$G$44,IF(AA857="pellet",AF857*'lista, wskaźniki'!$H$44,IF(AA857="gaz z sieci",AF857*'lista, wskaźniki'!$F$44,IF(AA857="olej opałowy",AF857*'lista, wskaźniki'!$I$44,0)))))</f>
        <v>0</v>
      </c>
      <c r="AQ857" s="20" t="b">
        <f>IF(Z857="gaz",AH857*1/3.6*'lista, wskaźniki'!$F$21,IF(Z857="energia elektryczna",AH857*1/3.6*'lista, wskaźniki'!$F$26))</f>
        <v>0</v>
      </c>
      <c r="AR857" s="20" t="b">
        <f>IF(Z857="gaz",AH857*'lista, wskaźniki'!$F$42,IF(Z857="energia elektryczna",AH857*0))</f>
        <v>0</v>
      </c>
      <c r="AS857" s="20" t="b">
        <f>IF(Z857="gaz",AH857*'lista, wskaźniki'!$F$43,IF(Z857="energia elektryczna",AH857*0))</f>
        <v>0</v>
      </c>
      <c r="AT857" s="20" t="b">
        <f>IF(Z857="gaz",AH857*'lista, wskaźniki'!$F$44,IF(Z857="energia elektryczna",AH857*0))</f>
        <v>0</v>
      </c>
      <c r="AU857" s="20">
        <f>AI857*1/3.6*'lista, wskaźniki'!$F$21</f>
        <v>0</v>
      </c>
      <c r="AV857" s="20">
        <f>AI857*'lista, wskaźniki'!$F$42</f>
        <v>0</v>
      </c>
      <c r="AW857" s="20">
        <f>AI857*'lista, wskaźniki'!$F$43</f>
        <v>0</v>
      </c>
      <c r="AX857" s="20">
        <f>AI857*'lista, wskaźniki'!$F$44</f>
        <v>0</v>
      </c>
      <c r="AY857" s="20">
        <f>AK857*'lista, wskaźniki'!$F$26</f>
        <v>0</v>
      </c>
      <c r="AZ857" s="20">
        <f t="shared" si="381"/>
        <v>0</v>
      </c>
      <c r="BA857" s="20">
        <f t="shared" si="382"/>
        <v>0</v>
      </c>
      <c r="BB857" s="20">
        <f t="shared" si="383"/>
        <v>0</v>
      </c>
      <c r="BC857" s="20">
        <f t="shared" si="384"/>
        <v>0</v>
      </c>
      <c r="BD857" s="896"/>
      <c r="BE857" s="896"/>
      <c r="BF857" s="896"/>
      <c r="BG857" s="896"/>
      <c r="BH857" s="138"/>
      <c r="BI857" s="896"/>
      <c r="BJ857" s="138"/>
      <c r="BK857" s="896"/>
      <c r="BL857" s="138"/>
      <c r="BM857" s="138"/>
      <c r="BN857" s="138"/>
      <c r="BO857" s="138"/>
      <c r="BP857" s="138"/>
      <c r="BQ857" s="138"/>
      <c r="BR857" s="138"/>
      <c r="BS857" s="908"/>
      <c r="BT857" s="908"/>
      <c r="BU857" s="908"/>
      <c r="BV857" s="908"/>
      <c r="BW857" s="908"/>
      <c r="BX857" s="908"/>
      <c r="BY857" s="905"/>
      <c r="CA857" s="365" t="b">
        <f t="shared" si="385"/>
        <v>0</v>
      </c>
      <c r="CB857" s="365" t="b">
        <f t="shared" si="386"/>
        <v>0</v>
      </c>
      <c r="CC857" s="365" t="b">
        <f t="shared" si="387"/>
        <v>0</v>
      </c>
      <c r="CD857" s="365" t="b">
        <f t="shared" si="388"/>
        <v>0</v>
      </c>
      <c r="CE857" s="365">
        <f t="shared" si="389"/>
        <v>0</v>
      </c>
      <c r="CF857" s="365" t="b">
        <f t="shared" si="390"/>
        <v>0</v>
      </c>
      <c r="CG857" s="365" t="b">
        <f t="shared" si="391"/>
        <v>0</v>
      </c>
      <c r="CH857" s="365" t="b">
        <f t="shared" si="392"/>
        <v>0</v>
      </c>
      <c r="CI857" s="72" t="b">
        <f t="shared" si="393"/>
        <v>0</v>
      </c>
      <c r="CJ857" s="72" t="b">
        <f t="shared" si="394"/>
        <v>0</v>
      </c>
      <c r="CK857" s="72" t="b">
        <f t="shared" si="395"/>
        <v>0</v>
      </c>
      <c r="CL857" s="72">
        <f t="shared" si="396"/>
        <v>0</v>
      </c>
      <c r="CM857" s="72">
        <f t="shared" si="397"/>
        <v>0</v>
      </c>
      <c r="CN857" s="72" t="b">
        <f t="shared" si="398"/>
        <v>0</v>
      </c>
      <c r="CP857" s="13">
        <f t="shared" si="399"/>
        <v>0</v>
      </c>
      <c r="CQ857" s="13" t="b">
        <f t="shared" si="400"/>
        <v>0</v>
      </c>
      <c r="CR857" s="13" t="b">
        <f t="shared" si="401"/>
        <v>0</v>
      </c>
      <c r="CS857" s="13" t="b">
        <f t="shared" si="407"/>
        <v>0</v>
      </c>
      <c r="CT857" s="13" t="b">
        <f t="shared" si="406"/>
        <v>0</v>
      </c>
      <c r="CU857" s="13" t="b">
        <f t="shared" si="379"/>
        <v>0</v>
      </c>
      <c r="CV857" s="13" t="b">
        <f t="shared" si="402"/>
        <v>0</v>
      </c>
      <c r="CW857" s="13" t="b">
        <f t="shared" si="403"/>
        <v>0</v>
      </c>
      <c r="CX857" s="13" t="b">
        <f t="shared" si="404"/>
        <v>0</v>
      </c>
      <c r="CY857" s="13" t="b">
        <f t="shared" si="405"/>
        <v>0</v>
      </c>
    </row>
    <row r="858" spans="1:103" ht="15" thickBot="1">
      <c r="A858" s="931">
        <v>172</v>
      </c>
      <c r="B858" s="894" t="s">
        <v>254</v>
      </c>
      <c r="C858" s="894"/>
      <c r="D858" s="894" t="s">
        <v>2</v>
      </c>
      <c r="E858" s="894" t="s">
        <v>5</v>
      </c>
      <c r="F858" s="894">
        <v>6</v>
      </c>
      <c r="G858" s="894">
        <v>5</v>
      </c>
      <c r="H858" s="894"/>
      <c r="I858" s="894" t="s">
        <v>12</v>
      </c>
      <c r="J858" s="894">
        <v>200</v>
      </c>
      <c r="K858" s="894">
        <v>8</v>
      </c>
      <c r="L858" s="894" t="s">
        <v>16</v>
      </c>
      <c r="M858" s="894">
        <v>100</v>
      </c>
      <c r="N858" s="894"/>
      <c r="O858" s="151"/>
      <c r="P858" s="894"/>
      <c r="Q858" s="940">
        <f>IF(I858="&lt;1966",'lista, wskaźniki'!$G$4,IF(I858="1967-1985",'lista, wskaźniki'!$G$5,IF(I858="1986-1992",'lista, wskaźniki'!$G$6,IF(I858="1993-1996",'lista, wskaźniki'!$G$7,IF(I858="&gt;1997",'lista, wskaźniki'!$G$8,IF(I858=0,'lista, wskaźniki'!$G$4))))))</f>
        <v>175</v>
      </c>
      <c r="R858" s="894" t="s">
        <v>23</v>
      </c>
      <c r="S858" s="894" t="s">
        <v>27</v>
      </c>
      <c r="T858" s="894">
        <v>22</v>
      </c>
      <c r="U858" s="894">
        <v>1988</v>
      </c>
      <c r="V858" s="894"/>
      <c r="W858" s="134" t="s">
        <v>35</v>
      </c>
      <c r="X858" s="134" t="s">
        <v>39</v>
      </c>
      <c r="Y858" s="134" t="s">
        <v>42</v>
      </c>
      <c r="Z858" s="134"/>
      <c r="AA858" s="134" t="s">
        <v>35</v>
      </c>
      <c r="AB858" s="135">
        <f>ROUND(AD858/'lista, wskaźniki'!$A$130,0)</f>
        <v>4</v>
      </c>
      <c r="AC858" s="135"/>
      <c r="AD858" s="134">
        <v>3000</v>
      </c>
      <c r="AE858" s="894">
        <v>15</v>
      </c>
      <c r="AF858" s="334">
        <f t="shared" si="380"/>
        <v>95.66</v>
      </c>
      <c r="AG858" s="272">
        <f>IF(R858="kompletna",Q858*J858*0.0036*'lista, wskaźniki'!$F$13, IF(R858="częściowa",Q858*J858*0.0036*'lista, wskaźniki'!$F$14, IF(R858="brak",Q858*J858*0.0036*'lista, wskaźniki'!$F$15,)))</f>
        <v>100.80000000000001</v>
      </c>
      <c r="AH858" s="334">
        <f>IF(Y858="inne",K858*'lista, wskaźniki'!$E$35,IF(Y858="to samo źródło",0,IF(Y858=0,0)))</f>
        <v>0</v>
      </c>
      <c r="AI858" s="334" t="b">
        <f>IF(AA858="gaz z sieci",AC858*'lista, wskaźniki'!$D$21)</f>
        <v>0</v>
      </c>
      <c r="AJ858" s="272">
        <f>IF(AA858="węgiel",AB858*'lista, wskaźniki'!$D$20, IF('Sektor mieszkaniowy'!AA858="drewno",'Sektor mieszkaniowy'!AB858*'lista, wskaźniki'!$D$22,IF('Sektor mieszkaniowy'!AA858="pellet",AB858*'lista, wskaźniki'!$D$23,IF('Sektor mieszkaniowy'!AA858="gaz z sieci",AB858*'lista, wskaźniki'!$D$21,IF('Sektor mieszkaniowy'!AA858="olej opałowy",'Sektor mieszkaniowy'!AB858*'lista, wskaźniki'!$D$24)))))</f>
        <v>90.52</v>
      </c>
      <c r="AK858" s="900"/>
      <c r="AL858" s="894">
        <v>4000</v>
      </c>
      <c r="AM858" s="20">
        <f>IF(AA858="węgiel",AF858*1/3.6*'lista, wskaźniki'!$F$20,IF(AA858="drewno",AF858*1/3.6*'lista, wskaźniki'!$F$22,IF(AA858="pellet",AF858*1/3.6*'lista, wskaźniki'!$F$23,IF(AA858="gaz z sieci",AF858*1/3.6*'lista, wskaźniki'!$F$21,IF(AA858="olej opałowy",AF858*1/3.6*'lista, wskaźniki'!$F$24,0)))))</f>
        <v>9.0618717999999987</v>
      </c>
      <c r="AN858" s="20">
        <f>IF(AA858="węgiel",AF858*'lista, wskaźniki'!$E$42,IF(AA858="drewno",AF858*'lista, wskaźniki'!$G$42,IF(AA858="pellet",AF858*'lista, wskaźniki'!$H$42,IF(AA858="gaz z sieci",AF858*'lista, wskaźniki'!$F$42,IF(AA858="olej opałowy",AF858*'lista, wskaźniki'!$I$42,0)))))</f>
        <v>3.6350800000000003E-2</v>
      </c>
      <c r="AO858" s="20">
        <f>IF(AA858="węgiel",AF858*'lista, wskaźniki'!$E$43,IF(AA858="drewno",AF858*'lista, wskaźniki'!$G$43,IF(AA858="pellet",AF858*'lista, wskaźniki'!$H$43,IF(AA858="gaz z sieci",AF858*'lista, wskaźniki'!$F$43,IF(AA858="olej opałowy",AF858*'lista, wskaźniki'!$I$43,0)))))</f>
        <v>3.4437599999999999E-2</v>
      </c>
      <c r="AP858" s="20">
        <f>IF(AA858="węgiel",AF858*'lista, wskaźniki'!$E$44,IF(AA858="drewno",AF858*'lista, wskaźniki'!$G$44,IF(AA858="pellet",AF858*'lista, wskaźniki'!$H$44,IF(AA858="gaz z sieci",AF858*'lista, wskaźniki'!$F$44,IF(AA858="olej opałowy",AF858*'lista, wskaźniki'!$I$44,0)))))</f>
        <v>2.5828200000000001E-5</v>
      </c>
      <c r="AQ858" s="20" t="b">
        <f>IF(Z858="gaz",AH858*1/3.6*'lista, wskaźniki'!$F$21,IF(Z858="energia elektryczna",AH858*1/3.6*'lista, wskaźniki'!$F$26))</f>
        <v>0</v>
      </c>
      <c r="AR858" s="20" t="b">
        <f>IF(Z858="gaz",AH858*'lista, wskaźniki'!$F$42,IF(Z858="energia elektryczna",AH858*0))</f>
        <v>0</v>
      </c>
      <c r="AS858" s="20" t="b">
        <f>IF(Z858="gaz",AH858*'lista, wskaźniki'!$F$43,IF(Z858="energia elektryczna",AH858*0))</f>
        <v>0</v>
      </c>
      <c r="AT858" s="20" t="b">
        <f>IF(Z858="gaz",AH858*'lista, wskaźniki'!$F$44,IF(Z858="energia elektryczna",AH858*0))</f>
        <v>0</v>
      </c>
      <c r="AU858" s="20">
        <f>AI858*1/3.6*'lista, wskaźniki'!$F$21</f>
        <v>0</v>
      </c>
      <c r="AV858" s="20">
        <f>AI858*'lista, wskaźniki'!$F$42</f>
        <v>0</v>
      </c>
      <c r="AW858" s="20">
        <f>AI858*'lista, wskaźniki'!$F$43</f>
        <v>0</v>
      </c>
      <c r="AX858" s="20">
        <f>AI858*'lista, wskaźniki'!$F$44</f>
        <v>0</v>
      </c>
      <c r="AY858" s="20">
        <f>AK858*'lista, wskaźniki'!$F$26</f>
        <v>0</v>
      </c>
      <c r="AZ858" s="20">
        <f t="shared" si="381"/>
        <v>9.0618717999999987</v>
      </c>
      <c r="BA858" s="20">
        <f t="shared" si="382"/>
        <v>3.6350800000000003E-2</v>
      </c>
      <c r="BB858" s="20">
        <f t="shared" si="383"/>
        <v>3.4437599999999999E-2</v>
      </c>
      <c r="BC858" s="20">
        <f t="shared" si="384"/>
        <v>2.5828200000000001E-5</v>
      </c>
      <c r="BD858" s="894" t="s">
        <v>17</v>
      </c>
      <c r="BE858" s="894" t="s">
        <v>16</v>
      </c>
      <c r="BF858" s="894" t="s">
        <v>17</v>
      </c>
      <c r="BG858" s="894"/>
      <c r="BH858" s="134"/>
      <c r="BI858" s="894"/>
      <c r="BJ858" s="134"/>
      <c r="BK858" s="894" t="s">
        <v>17</v>
      </c>
      <c r="BL858" s="134"/>
      <c r="BM858" s="134"/>
      <c r="BN858" s="134"/>
      <c r="BO858" s="134" t="s">
        <v>57</v>
      </c>
      <c r="BP858" s="134" t="s">
        <v>53</v>
      </c>
      <c r="BQ858" s="134" t="s">
        <v>120</v>
      </c>
      <c r="BR858" s="134"/>
      <c r="BS858" s="906"/>
      <c r="BT858" s="906"/>
      <c r="BU858" s="906">
        <v>1000</v>
      </c>
      <c r="BV858" s="906"/>
      <c r="BW858" s="906"/>
      <c r="BX858" s="906"/>
      <c r="BY858" s="903"/>
      <c r="CA858" s="365">
        <f t="shared" si="385"/>
        <v>95.66</v>
      </c>
      <c r="CB858" s="365" t="b">
        <f t="shared" si="386"/>
        <v>0</v>
      </c>
      <c r="CC858" s="365" t="b">
        <f t="shared" si="387"/>
        <v>0</v>
      </c>
      <c r="CD858" s="365" t="b">
        <f t="shared" si="388"/>
        <v>0</v>
      </c>
      <c r="CE858" s="365" t="b">
        <f t="shared" si="389"/>
        <v>0</v>
      </c>
      <c r="CF858" s="365" t="b">
        <f t="shared" si="390"/>
        <v>0</v>
      </c>
      <c r="CG858" s="365" t="b">
        <f t="shared" si="391"/>
        <v>0</v>
      </c>
      <c r="CH858" s="365" t="b">
        <f t="shared" si="392"/>
        <v>0</v>
      </c>
      <c r="CI858" s="72">
        <f t="shared" si="393"/>
        <v>95.66</v>
      </c>
      <c r="CJ858" s="72" t="b">
        <f t="shared" si="394"/>
        <v>0</v>
      </c>
      <c r="CK858" s="72" t="b">
        <f t="shared" si="395"/>
        <v>0</v>
      </c>
      <c r="CL858" s="72">
        <f t="shared" si="396"/>
        <v>0</v>
      </c>
      <c r="CM858" s="72" t="b">
        <f t="shared" si="397"/>
        <v>0</v>
      </c>
      <c r="CN858" s="72" t="b">
        <f t="shared" si="398"/>
        <v>0</v>
      </c>
      <c r="CP858" s="13" t="b">
        <f t="shared" si="399"/>
        <v>0</v>
      </c>
      <c r="CQ858" s="13">
        <f t="shared" si="400"/>
        <v>0</v>
      </c>
      <c r="CR858" s="13" t="b">
        <f t="shared" si="401"/>
        <v>0</v>
      </c>
      <c r="CS858" s="13">
        <f t="shared" si="407"/>
        <v>0</v>
      </c>
      <c r="CT858" s="13">
        <f t="shared" si="406"/>
        <v>200</v>
      </c>
      <c r="CU858" s="13">
        <f t="shared" si="379"/>
        <v>100</v>
      </c>
      <c r="CV858" s="13" t="b">
        <f t="shared" si="402"/>
        <v>0</v>
      </c>
      <c r="CW858" s="13">
        <f t="shared" si="403"/>
        <v>0</v>
      </c>
      <c r="CX858" s="13" t="b">
        <f t="shared" si="404"/>
        <v>0</v>
      </c>
      <c r="CY858" s="13">
        <f t="shared" si="405"/>
        <v>0</v>
      </c>
    </row>
    <row r="859" spans="1:103" ht="15" thickBot="1">
      <c r="A859" s="932"/>
      <c r="B859" s="895"/>
      <c r="C859" s="895"/>
      <c r="D859" s="895"/>
      <c r="E859" s="895"/>
      <c r="F859" s="895"/>
      <c r="G859" s="895"/>
      <c r="H859" s="895"/>
      <c r="I859" s="895"/>
      <c r="J859" s="895"/>
      <c r="K859" s="895"/>
      <c r="L859" s="895"/>
      <c r="M859" s="895"/>
      <c r="N859" s="895"/>
      <c r="O859" s="152"/>
      <c r="P859" s="895"/>
      <c r="Q859" s="941"/>
      <c r="R859" s="895"/>
      <c r="S859" s="895"/>
      <c r="T859" s="895"/>
      <c r="U859" s="895"/>
      <c r="V859" s="895"/>
      <c r="W859" s="136" t="s">
        <v>36</v>
      </c>
      <c r="X859" s="136"/>
      <c r="Y859" s="136"/>
      <c r="Z859" s="136"/>
      <c r="AA859" s="136" t="s">
        <v>36</v>
      </c>
      <c r="AB859" s="137"/>
      <c r="AC859" s="137"/>
      <c r="AD859" s="136"/>
      <c r="AE859" s="895"/>
      <c r="AF859" s="334">
        <f t="shared" si="380"/>
        <v>0</v>
      </c>
      <c r="AG859" s="272">
        <f>IF(R859="kompletna",Q859*J859*0.0036*'lista, wskaźniki'!$F$13, IF(R859="częściowa",Q859*J859*0.0036*'lista, wskaźniki'!$F$14, IF(R859="brak",Q859*J859*0.0036*'lista, wskaźniki'!$F$15,)))</f>
        <v>0</v>
      </c>
      <c r="AH859" s="334">
        <f>IF(Y859="inne",K859*'lista, wskaźniki'!$E$35,IF(Y859="to samo źródło",0,IF(Y859=0,0)))</f>
        <v>0</v>
      </c>
      <c r="AI859" s="334" t="b">
        <f>IF(AA859="gaz z sieci",AC859*'lista, wskaźniki'!$D$21)</f>
        <v>0</v>
      </c>
      <c r="AJ859" s="272">
        <f>IF(AA859="węgiel",AB859*'lista, wskaźniki'!$D$20, IF('Sektor mieszkaniowy'!AA859="drewno",'Sektor mieszkaniowy'!AB859*'lista, wskaźniki'!$D$22,IF('Sektor mieszkaniowy'!AA859="pellet",AB859*'lista, wskaźniki'!$D$23,IF('Sektor mieszkaniowy'!AA859="gaz z sieci",AB859*'lista, wskaźniki'!$D$21,IF('Sektor mieszkaniowy'!AA859="olej opałowy",'Sektor mieszkaniowy'!AB859*'lista, wskaźniki'!$D$24)))))</f>
        <v>0</v>
      </c>
      <c r="AK859" s="901"/>
      <c r="AL859" s="895"/>
      <c r="AM859" s="20">
        <f>IF(AA859="węgiel",AF859*1/3.6*'lista, wskaźniki'!$F$20,IF(AA859="drewno",AF859*1/3.6*'lista, wskaźniki'!$F$22,IF(AA859="pellet",AF859*1/3.6*'lista, wskaźniki'!$F$23,IF(AA859="gaz z sieci",AF859*1/3.6*'lista, wskaźniki'!$F$21,IF(AA859="olej opałowy",AF859*1/3.6*'lista, wskaźniki'!$F$24,0)))))</f>
        <v>0</v>
      </c>
      <c r="AN859" s="20">
        <f>IF(AA859="węgiel",AF859*'lista, wskaźniki'!$E$42,IF(AA859="drewno",AF859*'lista, wskaźniki'!$G$42,IF(AA859="pellet",AF859*'lista, wskaźniki'!$H$42,IF(AA859="gaz z sieci",AF859*'lista, wskaźniki'!$F$42,IF(AA859="olej opałowy",AF859*'lista, wskaźniki'!$I$42,0)))))</f>
        <v>0</v>
      </c>
      <c r="AO859" s="20">
        <f>IF(AA859="węgiel",AF859*'lista, wskaźniki'!$E$43,IF(AA859="drewno",AF859*'lista, wskaźniki'!$G$43,IF(AA859="pellet",AF859*'lista, wskaźniki'!$H$43,IF(AA859="gaz z sieci",AF859*'lista, wskaźniki'!$F$43,IF(AA859="olej opałowy",AF859*'lista, wskaźniki'!$I$43,0)))))</f>
        <v>0</v>
      </c>
      <c r="AP859" s="20">
        <f>IF(AA859="węgiel",AF859*'lista, wskaźniki'!$E$44,IF(AA859="drewno",AF859*'lista, wskaźniki'!$G$44,IF(AA859="pellet",AF859*'lista, wskaźniki'!$H$44,IF(AA859="gaz z sieci",AF859*'lista, wskaźniki'!$F$44,IF(AA859="olej opałowy",AF859*'lista, wskaźniki'!$I$44,0)))))</f>
        <v>0</v>
      </c>
      <c r="AQ859" s="20" t="b">
        <f>IF(Z859="gaz",AH859*1/3.6*'lista, wskaźniki'!$F$21,IF(Z859="energia elektryczna",AH859*1/3.6*'lista, wskaźniki'!$F$26))</f>
        <v>0</v>
      </c>
      <c r="AR859" s="20" t="b">
        <f>IF(Z859="gaz",AH859*'lista, wskaźniki'!$F$42,IF(Z859="energia elektryczna",AH859*0))</f>
        <v>0</v>
      </c>
      <c r="AS859" s="20" t="b">
        <f>IF(Z859="gaz",AH859*'lista, wskaźniki'!$F$43,IF(Z859="energia elektryczna",AH859*0))</f>
        <v>0</v>
      </c>
      <c r="AT859" s="20" t="b">
        <f>IF(Z859="gaz",AH859*'lista, wskaźniki'!$F$44,IF(Z859="energia elektryczna",AH859*0))</f>
        <v>0</v>
      </c>
      <c r="AU859" s="20">
        <f>AI859*1/3.6*'lista, wskaźniki'!$F$21</f>
        <v>0</v>
      </c>
      <c r="AV859" s="20">
        <f>AI859*'lista, wskaźniki'!$F$42</f>
        <v>0</v>
      </c>
      <c r="AW859" s="20">
        <f>AI859*'lista, wskaźniki'!$F$43</f>
        <v>0</v>
      </c>
      <c r="AX859" s="20">
        <f>AI859*'lista, wskaźniki'!$F$44</f>
        <v>0</v>
      </c>
      <c r="AY859" s="20">
        <f>AK859*'lista, wskaźniki'!$F$26</f>
        <v>0</v>
      </c>
      <c r="AZ859" s="20">
        <f t="shared" si="381"/>
        <v>0</v>
      </c>
      <c r="BA859" s="20">
        <f t="shared" si="382"/>
        <v>0</v>
      </c>
      <c r="BB859" s="20">
        <f t="shared" si="383"/>
        <v>0</v>
      </c>
      <c r="BC859" s="20">
        <f t="shared" si="384"/>
        <v>0</v>
      </c>
      <c r="BD859" s="895"/>
      <c r="BE859" s="895"/>
      <c r="BF859" s="895"/>
      <c r="BG859" s="895"/>
      <c r="BH859" s="136"/>
      <c r="BI859" s="895"/>
      <c r="BJ859" s="136"/>
      <c r="BK859" s="895"/>
      <c r="BL859" s="136"/>
      <c r="BM859" s="136"/>
      <c r="BN859" s="136"/>
      <c r="BO859" s="136"/>
      <c r="BP859" s="136"/>
      <c r="BQ859" s="136" t="s">
        <v>121</v>
      </c>
      <c r="BR859" s="136"/>
      <c r="BS859" s="907"/>
      <c r="BT859" s="907"/>
      <c r="BU859" s="907"/>
      <c r="BV859" s="907"/>
      <c r="BW859" s="907"/>
      <c r="BX859" s="907"/>
      <c r="BY859" s="904"/>
      <c r="CA859" s="365" t="b">
        <f t="shared" si="385"/>
        <v>0</v>
      </c>
      <c r="CB859" s="365">
        <f t="shared" si="386"/>
        <v>0</v>
      </c>
      <c r="CC859" s="365" t="b">
        <f t="shared" si="387"/>
        <v>0</v>
      </c>
      <c r="CD859" s="365" t="b">
        <f t="shared" si="388"/>
        <v>0</v>
      </c>
      <c r="CE859" s="365" t="b">
        <f t="shared" si="389"/>
        <v>0</v>
      </c>
      <c r="CF859" s="365" t="b">
        <f t="shared" si="390"/>
        <v>0</v>
      </c>
      <c r="CG859" s="365" t="b">
        <f t="shared" si="391"/>
        <v>0</v>
      </c>
      <c r="CH859" s="365" t="b">
        <f t="shared" si="392"/>
        <v>0</v>
      </c>
      <c r="CI859" s="72" t="b">
        <f t="shared" si="393"/>
        <v>0</v>
      </c>
      <c r="CJ859" s="72">
        <f t="shared" si="394"/>
        <v>0</v>
      </c>
      <c r="CK859" s="72" t="b">
        <f t="shared" si="395"/>
        <v>0</v>
      </c>
      <c r="CL859" s="72">
        <f t="shared" si="396"/>
        <v>0</v>
      </c>
      <c r="CM859" s="72" t="b">
        <f t="shared" si="397"/>
        <v>0</v>
      </c>
      <c r="CN859" s="72" t="b">
        <f t="shared" si="398"/>
        <v>0</v>
      </c>
      <c r="CP859" s="13">
        <f t="shared" si="399"/>
        <v>0</v>
      </c>
      <c r="CQ859" s="13" t="b">
        <f t="shared" si="400"/>
        <v>0</v>
      </c>
      <c r="CR859" s="13" t="b">
        <f t="shared" si="401"/>
        <v>0</v>
      </c>
      <c r="CS859" s="13" t="b">
        <f t="shared" si="407"/>
        <v>0</v>
      </c>
      <c r="CT859" s="13" t="b">
        <f t="shared" si="406"/>
        <v>0</v>
      </c>
      <c r="CU859" s="13" t="b">
        <f t="shared" si="379"/>
        <v>0</v>
      </c>
      <c r="CV859" s="13" t="b">
        <f t="shared" si="402"/>
        <v>0</v>
      </c>
      <c r="CW859" s="13" t="b">
        <f t="shared" si="403"/>
        <v>0</v>
      </c>
      <c r="CX859" s="13" t="b">
        <f t="shared" si="404"/>
        <v>0</v>
      </c>
      <c r="CY859" s="13" t="b">
        <f t="shared" si="405"/>
        <v>0</v>
      </c>
    </row>
    <row r="860" spans="1:103" ht="15" thickBot="1">
      <c r="A860" s="932"/>
      <c r="B860" s="895"/>
      <c r="C860" s="895"/>
      <c r="D860" s="895"/>
      <c r="E860" s="895"/>
      <c r="F860" s="895"/>
      <c r="G860" s="895"/>
      <c r="H860" s="895"/>
      <c r="I860" s="895"/>
      <c r="J860" s="895"/>
      <c r="K860" s="895"/>
      <c r="L860" s="895"/>
      <c r="M860" s="895"/>
      <c r="N860" s="895"/>
      <c r="O860" s="152"/>
      <c r="P860" s="895"/>
      <c r="Q860" s="941"/>
      <c r="R860" s="895"/>
      <c r="S860" s="895"/>
      <c r="T860" s="895"/>
      <c r="U860" s="895"/>
      <c r="V860" s="895"/>
      <c r="W860" s="136"/>
      <c r="X860" s="136"/>
      <c r="Y860" s="136"/>
      <c r="Z860" s="136"/>
      <c r="AA860" s="136" t="s">
        <v>50</v>
      </c>
      <c r="AB860" s="137"/>
      <c r="AC860" s="137"/>
      <c r="AD860" s="136"/>
      <c r="AE860" s="895"/>
      <c r="AF860" s="334">
        <f t="shared" si="380"/>
        <v>0</v>
      </c>
      <c r="AG860" s="272">
        <f>IF(R860="kompletna",Q860*J860*0.0036*'lista, wskaźniki'!$F$13, IF(R860="częściowa",Q860*J860*0.0036*'lista, wskaźniki'!$F$14, IF(R860="brak",Q860*J860*0.0036*'lista, wskaźniki'!$F$15,)))</f>
        <v>0</v>
      </c>
      <c r="AH860" s="334">
        <f>IF(Y860="inne",K860*'lista, wskaźniki'!$E$35,IF(Y860="to samo źródło",0,IF(Y860=0,0)))</f>
        <v>0</v>
      </c>
      <c r="AI860" s="334" t="b">
        <f>IF(AA860="gaz z sieci",AC860*'lista, wskaźniki'!$D$21)</f>
        <v>0</v>
      </c>
      <c r="AJ860" s="272">
        <f>IF(AA860="węgiel",AB860*'lista, wskaźniki'!$D$20, IF('Sektor mieszkaniowy'!AA860="drewno",'Sektor mieszkaniowy'!AB860*'lista, wskaźniki'!$D$22,IF('Sektor mieszkaniowy'!AA860="pellet",AB860*'lista, wskaźniki'!$D$23,IF('Sektor mieszkaniowy'!AA860="gaz z sieci",AB860*'lista, wskaźniki'!$D$21,IF('Sektor mieszkaniowy'!AA860="olej opałowy",'Sektor mieszkaniowy'!AB860*'lista, wskaźniki'!$D$24)))))</f>
        <v>0</v>
      </c>
      <c r="AK860" s="901"/>
      <c r="AL860" s="895"/>
      <c r="AM860" s="20">
        <f>IF(AA860="węgiel",AF860*1/3.6*'lista, wskaźniki'!$F$20,IF(AA860="drewno",AF860*1/3.6*'lista, wskaźniki'!$F$22,IF(AA860="pellet",AF860*1/3.6*'lista, wskaźniki'!$F$23,IF(AA860="gaz z sieci",AF860*1/3.6*'lista, wskaźniki'!$F$21,IF(AA860="olej opałowy",AF860*1/3.6*'lista, wskaźniki'!$F$24,0)))))</f>
        <v>0</v>
      </c>
      <c r="AN860" s="20">
        <f>IF(AA860="węgiel",AF860*'lista, wskaźniki'!$E$42,IF(AA860="drewno",AF860*'lista, wskaźniki'!$G$42,IF(AA860="pellet",AF860*'lista, wskaźniki'!$H$42,IF(AA860="gaz z sieci",AF860*'lista, wskaźniki'!$F$42,IF(AA860="olej opałowy",AF860*'lista, wskaźniki'!$I$42,0)))))</f>
        <v>0</v>
      </c>
      <c r="AO860" s="20">
        <f>IF(AA860="węgiel",AF860*'lista, wskaźniki'!$E$43,IF(AA860="drewno",AF860*'lista, wskaźniki'!$G$43,IF(AA860="pellet",AF860*'lista, wskaźniki'!$H$43,IF(AA860="gaz z sieci",AF860*'lista, wskaźniki'!$F$43,IF(AA860="olej opałowy",AF860*'lista, wskaźniki'!$I$43,0)))))</f>
        <v>0</v>
      </c>
      <c r="AP860" s="20">
        <f>IF(AA860="węgiel",AF860*'lista, wskaźniki'!$E$44,IF(AA860="drewno",AF860*'lista, wskaźniki'!$G$44,IF(AA860="pellet",AF860*'lista, wskaźniki'!$H$44,IF(AA860="gaz z sieci",AF860*'lista, wskaźniki'!$F$44,IF(AA860="olej opałowy",AF860*'lista, wskaźniki'!$I$44,0)))))</f>
        <v>0</v>
      </c>
      <c r="AQ860" s="20" t="b">
        <f>IF(Z860="gaz",AH860*1/3.6*'lista, wskaźniki'!$F$21,IF(Z860="energia elektryczna",AH860*1/3.6*'lista, wskaźniki'!$F$26))</f>
        <v>0</v>
      </c>
      <c r="AR860" s="20" t="b">
        <f>IF(Z860="gaz",AH860*'lista, wskaźniki'!$F$42,IF(Z860="energia elektryczna",AH860*0))</f>
        <v>0</v>
      </c>
      <c r="AS860" s="20" t="b">
        <f>IF(Z860="gaz",AH860*'lista, wskaźniki'!$F$43,IF(Z860="energia elektryczna",AH860*0))</f>
        <v>0</v>
      </c>
      <c r="AT860" s="20" t="b">
        <f>IF(Z860="gaz",AH860*'lista, wskaźniki'!$F$44,IF(Z860="energia elektryczna",AH860*0))</f>
        <v>0</v>
      </c>
      <c r="AU860" s="20">
        <f>AI860*1/3.6*'lista, wskaźniki'!$F$21</f>
        <v>0</v>
      </c>
      <c r="AV860" s="20">
        <f>AI860*'lista, wskaźniki'!$F$42</f>
        <v>0</v>
      </c>
      <c r="AW860" s="20">
        <f>AI860*'lista, wskaźniki'!$F$43</f>
        <v>0</v>
      </c>
      <c r="AX860" s="20">
        <f>AI860*'lista, wskaźniki'!$F$44</f>
        <v>0</v>
      </c>
      <c r="AY860" s="20">
        <f>AK860*'lista, wskaźniki'!$F$26</f>
        <v>0</v>
      </c>
      <c r="AZ860" s="20">
        <f t="shared" si="381"/>
        <v>0</v>
      </c>
      <c r="BA860" s="20">
        <f t="shared" si="382"/>
        <v>0</v>
      </c>
      <c r="BB860" s="20">
        <f t="shared" si="383"/>
        <v>0</v>
      </c>
      <c r="BC860" s="20">
        <f t="shared" si="384"/>
        <v>0</v>
      </c>
      <c r="BD860" s="895"/>
      <c r="BE860" s="895"/>
      <c r="BF860" s="895"/>
      <c r="BG860" s="895"/>
      <c r="BH860" s="136"/>
      <c r="BI860" s="895"/>
      <c r="BJ860" s="136"/>
      <c r="BK860" s="895"/>
      <c r="BL860" s="136"/>
      <c r="BM860" s="136"/>
      <c r="BN860" s="136"/>
      <c r="BO860" s="136"/>
      <c r="BP860" s="136"/>
      <c r="BQ860" s="136"/>
      <c r="BR860" s="136"/>
      <c r="BS860" s="907"/>
      <c r="BT860" s="907"/>
      <c r="BU860" s="907"/>
      <c r="BV860" s="907"/>
      <c r="BW860" s="907"/>
      <c r="BX860" s="907"/>
      <c r="BY860" s="904"/>
      <c r="CA860" s="365" t="b">
        <f t="shared" si="385"/>
        <v>0</v>
      </c>
      <c r="CB860" s="365" t="b">
        <f t="shared" si="386"/>
        <v>0</v>
      </c>
      <c r="CC860" s="365">
        <f t="shared" si="387"/>
        <v>0</v>
      </c>
      <c r="CD860" s="365" t="b">
        <f t="shared" si="388"/>
        <v>0</v>
      </c>
      <c r="CE860" s="365" t="b">
        <f t="shared" si="389"/>
        <v>0</v>
      </c>
      <c r="CF860" s="365" t="b">
        <f t="shared" si="390"/>
        <v>0</v>
      </c>
      <c r="CG860" s="365" t="b">
        <f t="shared" si="391"/>
        <v>0</v>
      </c>
      <c r="CH860" s="365" t="b">
        <f t="shared" si="392"/>
        <v>0</v>
      </c>
      <c r="CI860" s="72" t="b">
        <f t="shared" si="393"/>
        <v>0</v>
      </c>
      <c r="CJ860" s="72" t="b">
        <f t="shared" si="394"/>
        <v>0</v>
      </c>
      <c r="CK860" s="72">
        <f t="shared" si="395"/>
        <v>0</v>
      </c>
      <c r="CL860" s="72">
        <f t="shared" si="396"/>
        <v>0</v>
      </c>
      <c r="CM860" s="72" t="b">
        <f t="shared" si="397"/>
        <v>0</v>
      </c>
      <c r="CN860" s="72" t="b">
        <f t="shared" si="398"/>
        <v>0</v>
      </c>
      <c r="CP860" s="13">
        <f t="shared" si="399"/>
        <v>0</v>
      </c>
      <c r="CQ860" s="13" t="b">
        <f t="shared" si="400"/>
        <v>0</v>
      </c>
      <c r="CR860" s="13" t="b">
        <f t="shared" si="401"/>
        <v>0</v>
      </c>
      <c r="CS860" s="13" t="b">
        <f t="shared" si="407"/>
        <v>0</v>
      </c>
      <c r="CT860" s="13" t="b">
        <f t="shared" si="406"/>
        <v>0</v>
      </c>
      <c r="CU860" s="13" t="b">
        <f t="shared" si="379"/>
        <v>0</v>
      </c>
      <c r="CV860" s="13" t="b">
        <f t="shared" si="402"/>
        <v>0</v>
      </c>
      <c r="CW860" s="13" t="b">
        <f t="shared" si="403"/>
        <v>0</v>
      </c>
      <c r="CX860" s="13" t="b">
        <f t="shared" si="404"/>
        <v>0</v>
      </c>
      <c r="CY860" s="13" t="b">
        <f t="shared" si="405"/>
        <v>0</v>
      </c>
    </row>
    <row r="861" spans="1:103" ht="15" thickBot="1">
      <c r="A861" s="932"/>
      <c r="B861" s="895"/>
      <c r="C861" s="895"/>
      <c r="D861" s="895"/>
      <c r="E861" s="895"/>
      <c r="F861" s="895"/>
      <c r="G861" s="895"/>
      <c r="H861" s="895"/>
      <c r="I861" s="895"/>
      <c r="J861" s="895"/>
      <c r="K861" s="895"/>
      <c r="L861" s="895"/>
      <c r="M861" s="895"/>
      <c r="N861" s="895"/>
      <c r="O861" s="152"/>
      <c r="P861" s="895"/>
      <c r="Q861" s="941"/>
      <c r="R861" s="895"/>
      <c r="S861" s="895"/>
      <c r="T861" s="895"/>
      <c r="U861" s="895"/>
      <c r="V861" s="895"/>
      <c r="W861" s="136"/>
      <c r="X861" s="136"/>
      <c r="Y861" s="136"/>
      <c r="Z861" s="136"/>
      <c r="AA861" s="136" t="s">
        <v>38</v>
      </c>
      <c r="AB861" s="137"/>
      <c r="AC861" s="137"/>
      <c r="AD861" s="136"/>
      <c r="AE861" s="895"/>
      <c r="AF861" s="334">
        <f t="shared" si="380"/>
        <v>0</v>
      </c>
      <c r="AG861" s="272">
        <f>IF(R861="kompletna",Q861*J861*0.0036*'lista, wskaźniki'!$F$13, IF(R861="częściowa",Q861*J861*0.0036*'lista, wskaźniki'!$F$14, IF(R861="brak",Q861*J861*0.0036*'lista, wskaźniki'!$F$15,)))</f>
        <v>0</v>
      </c>
      <c r="AH861" s="334">
        <f>IF(Y861="inne",K861*'lista, wskaźniki'!$E$35,IF(Y861="to samo źródło",0,IF(Y861=0,0)))</f>
        <v>0</v>
      </c>
      <c r="AI861" s="334">
        <f>IF(AA861="gaz z sieci",AC861*'lista, wskaźniki'!$D$21)</f>
        <v>0</v>
      </c>
      <c r="AJ861" s="272">
        <f>IF(AA861="węgiel",AB861*'lista, wskaźniki'!$D$20, IF('Sektor mieszkaniowy'!AA861="drewno",'Sektor mieszkaniowy'!AB861*'lista, wskaźniki'!$D$22,IF('Sektor mieszkaniowy'!AA861="pellet",AB861*'lista, wskaźniki'!$D$23,IF('Sektor mieszkaniowy'!AA861="gaz z sieci",AB861*'lista, wskaźniki'!$D$21,IF('Sektor mieszkaniowy'!AA861="olej opałowy",'Sektor mieszkaniowy'!AB861*'lista, wskaźniki'!$D$24)))))</f>
        <v>0</v>
      </c>
      <c r="AK861" s="901"/>
      <c r="AL861" s="895"/>
      <c r="AM861" s="20">
        <f>IF(AA861="węgiel",AF861*1/3.6*'lista, wskaźniki'!$F$20,IF(AA861="drewno",AF861*1/3.6*'lista, wskaźniki'!$F$22,IF(AA861="pellet",AF861*1/3.6*'lista, wskaźniki'!$F$23,IF(AA861="gaz z sieci",AF861*1/3.6*'lista, wskaźniki'!$F$21,IF(AA861="olej opałowy",AF861*1/3.6*'lista, wskaźniki'!$F$24,0)))))</f>
        <v>0</v>
      </c>
      <c r="AN861" s="20">
        <f>IF(AA861="węgiel",AF861*'lista, wskaźniki'!$E$42,IF(AA861="drewno",AF861*'lista, wskaźniki'!$G$42,IF(AA861="pellet",AF861*'lista, wskaźniki'!$H$42,IF(AA861="gaz z sieci",AF861*'lista, wskaźniki'!$F$42,IF(AA861="olej opałowy",AF861*'lista, wskaźniki'!$I$42,0)))))</f>
        <v>0</v>
      </c>
      <c r="AO861" s="20">
        <f>IF(AA861="węgiel",AF861*'lista, wskaźniki'!$E$43,IF(AA861="drewno",AF861*'lista, wskaźniki'!$G$43,IF(AA861="pellet",AF861*'lista, wskaźniki'!$H$43,IF(AA861="gaz z sieci",AF861*'lista, wskaźniki'!$F$43,IF(AA861="olej opałowy",AF861*'lista, wskaźniki'!$I$43,0)))))</f>
        <v>0</v>
      </c>
      <c r="AP861" s="20">
        <f>IF(AA861="węgiel",AF861*'lista, wskaźniki'!$E$44,IF(AA861="drewno",AF861*'lista, wskaźniki'!$G$44,IF(AA861="pellet",AF861*'lista, wskaźniki'!$H$44,IF(AA861="gaz z sieci",AF861*'lista, wskaźniki'!$F$44,IF(AA861="olej opałowy",AF861*'lista, wskaźniki'!$I$44,0)))))</f>
        <v>0</v>
      </c>
      <c r="AQ861" s="20" t="b">
        <f>IF(Z861="gaz",AH861*1/3.6*'lista, wskaźniki'!$F$21,IF(Z861="energia elektryczna",AH861*1/3.6*'lista, wskaźniki'!$F$26))</f>
        <v>0</v>
      </c>
      <c r="AR861" s="20" t="b">
        <f>IF(Z861="gaz",AH861*'lista, wskaźniki'!$F$42,IF(Z861="energia elektryczna",AH861*0))</f>
        <v>0</v>
      </c>
      <c r="AS861" s="20" t="b">
        <f>IF(Z861="gaz",AH861*'lista, wskaźniki'!$F$43,IF(Z861="energia elektryczna",AH861*0))</f>
        <v>0</v>
      </c>
      <c r="AT861" s="20" t="b">
        <f>IF(Z861="gaz",AH861*'lista, wskaźniki'!$F$44,IF(Z861="energia elektryczna",AH861*0))</f>
        <v>0</v>
      </c>
      <c r="AU861" s="20">
        <f>AI861*1/3.6*'lista, wskaźniki'!$F$21</f>
        <v>0</v>
      </c>
      <c r="AV861" s="20">
        <f>AI861*'lista, wskaźniki'!$F$42</f>
        <v>0</v>
      </c>
      <c r="AW861" s="20">
        <f>AI861*'lista, wskaźniki'!$F$43</f>
        <v>0</v>
      </c>
      <c r="AX861" s="20">
        <f>AI861*'lista, wskaźniki'!$F$44</f>
        <v>0</v>
      </c>
      <c r="AY861" s="20">
        <f>AK861*'lista, wskaźniki'!$F$26</f>
        <v>0</v>
      </c>
      <c r="AZ861" s="20">
        <f t="shared" si="381"/>
        <v>0</v>
      </c>
      <c r="BA861" s="20">
        <f t="shared" si="382"/>
        <v>0</v>
      </c>
      <c r="BB861" s="20">
        <f t="shared" si="383"/>
        <v>0</v>
      </c>
      <c r="BC861" s="20">
        <f t="shared" si="384"/>
        <v>0</v>
      </c>
      <c r="BD861" s="895"/>
      <c r="BE861" s="895"/>
      <c r="BF861" s="895"/>
      <c r="BG861" s="895"/>
      <c r="BH861" s="136"/>
      <c r="BI861" s="895"/>
      <c r="BJ861" s="136"/>
      <c r="BK861" s="895"/>
      <c r="BL861" s="136"/>
      <c r="BM861" s="136"/>
      <c r="BN861" s="136"/>
      <c r="BO861" s="136"/>
      <c r="BP861" s="136"/>
      <c r="BQ861" s="136"/>
      <c r="BR861" s="136"/>
      <c r="BS861" s="907"/>
      <c r="BT861" s="907"/>
      <c r="BU861" s="907"/>
      <c r="BV861" s="907"/>
      <c r="BW861" s="907"/>
      <c r="BX861" s="907"/>
      <c r="BY861" s="904"/>
      <c r="CA861" s="365" t="b">
        <f t="shared" si="385"/>
        <v>0</v>
      </c>
      <c r="CB861" s="365" t="b">
        <f t="shared" si="386"/>
        <v>0</v>
      </c>
      <c r="CC861" s="365" t="b">
        <f t="shared" si="387"/>
        <v>0</v>
      </c>
      <c r="CD861" s="365">
        <f t="shared" si="388"/>
        <v>0</v>
      </c>
      <c r="CE861" s="365" t="b">
        <f t="shared" si="389"/>
        <v>0</v>
      </c>
      <c r="CF861" s="365" t="b">
        <f t="shared" si="390"/>
        <v>0</v>
      </c>
      <c r="CG861" s="365" t="b">
        <f t="shared" si="391"/>
        <v>0</v>
      </c>
      <c r="CH861" s="365">
        <f t="shared" si="392"/>
        <v>0</v>
      </c>
      <c r="CI861" s="72" t="b">
        <f t="shared" si="393"/>
        <v>0</v>
      </c>
      <c r="CJ861" s="72" t="b">
        <f t="shared" si="394"/>
        <v>0</v>
      </c>
      <c r="CK861" s="72" t="b">
        <f t="shared" si="395"/>
        <v>0</v>
      </c>
      <c r="CL861" s="72">
        <f t="shared" si="396"/>
        <v>0</v>
      </c>
      <c r="CM861" s="72" t="b">
        <f t="shared" si="397"/>
        <v>0</v>
      </c>
      <c r="CN861" s="72" t="b">
        <f t="shared" si="398"/>
        <v>0</v>
      </c>
      <c r="CP861" s="13">
        <f t="shared" si="399"/>
        <v>0</v>
      </c>
      <c r="CQ861" s="13" t="b">
        <f t="shared" si="400"/>
        <v>0</v>
      </c>
      <c r="CR861" s="13" t="b">
        <f t="shared" si="401"/>
        <v>0</v>
      </c>
      <c r="CS861" s="13" t="b">
        <f t="shared" si="407"/>
        <v>0</v>
      </c>
      <c r="CT861" s="13" t="b">
        <f t="shared" si="406"/>
        <v>0</v>
      </c>
      <c r="CU861" s="13" t="b">
        <f t="shared" si="379"/>
        <v>0</v>
      </c>
      <c r="CV861" s="13" t="b">
        <f t="shared" si="402"/>
        <v>0</v>
      </c>
      <c r="CW861" s="13" t="b">
        <f t="shared" si="403"/>
        <v>0</v>
      </c>
      <c r="CX861" s="13" t="b">
        <f t="shared" si="404"/>
        <v>0</v>
      </c>
      <c r="CY861" s="13" t="b">
        <f t="shared" si="405"/>
        <v>0</v>
      </c>
    </row>
    <row r="862" spans="1:103" ht="15" thickBot="1">
      <c r="A862" s="933"/>
      <c r="B862" s="896"/>
      <c r="C862" s="896"/>
      <c r="D862" s="896"/>
      <c r="E862" s="896"/>
      <c r="F862" s="896"/>
      <c r="G862" s="896"/>
      <c r="H862" s="896"/>
      <c r="I862" s="896"/>
      <c r="J862" s="896"/>
      <c r="K862" s="896"/>
      <c r="L862" s="896"/>
      <c r="M862" s="896"/>
      <c r="N862" s="896"/>
      <c r="O862" s="153"/>
      <c r="P862" s="896"/>
      <c r="Q862" s="942"/>
      <c r="R862" s="896"/>
      <c r="S862" s="896"/>
      <c r="T862" s="896"/>
      <c r="U862" s="896"/>
      <c r="V862" s="896"/>
      <c r="W862" s="138"/>
      <c r="X862" s="138"/>
      <c r="Y862" s="138"/>
      <c r="Z862" s="138"/>
      <c r="AA862" s="138" t="s">
        <v>37</v>
      </c>
      <c r="AB862" s="139"/>
      <c r="AC862" s="139"/>
      <c r="AD862" s="138"/>
      <c r="AE862" s="896"/>
      <c r="AF862" s="334">
        <f t="shared" si="380"/>
        <v>0</v>
      </c>
      <c r="AG862" s="272">
        <f>IF(R862="kompletna",Q862*J862*0.0036*'lista, wskaźniki'!$F$13, IF(R862="częściowa",Q862*J862*0.0036*'lista, wskaźniki'!$F$14, IF(R862="brak",Q862*J862*0.0036*'lista, wskaźniki'!$F$15,)))</f>
        <v>0</v>
      </c>
      <c r="AH862" s="334">
        <f>IF(Y862="inne",K862*'lista, wskaźniki'!$E$35,IF(Y862="to samo źródło",0,IF(Y862=0,0)))</f>
        <v>0</v>
      </c>
      <c r="AI862" s="334" t="b">
        <f>IF(AA862="gaz z sieci",AC862*'lista, wskaźniki'!$D$21)</f>
        <v>0</v>
      </c>
      <c r="AJ862" s="272">
        <f>IF(AA862="węgiel",AB862*'lista, wskaźniki'!$D$20, IF('Sektor mieszkaniowy'!AA862="drewno",'Sektor mieszkaniowy'!AB862*'lista, wskaźniki'!$D$22,IF('Sektor mieszkaniowy'!AA862="pellet",AB862*'lista, wskaźniki'!$D$23,IF('Sektor mieszkaniowy'!AA862="gaz z sieci",AB862*'lista, wskaźniki'!$D$21,IF('Sektor mieszkaniowy'!AA862="olej opałowy",'Sektor mieszkaniowy'!AB862*'lista, wskaźniki'!$D$24)))))</f>
        <v>0</v>
      </c>
      <c r="AK862" s="902"/>
      <c r="AL862" s="896"/>
      <c r="AM862" s="20">
        <f>IF(AA862="węgiel",AF862*1/3.6*'lista, wskaźniki'!$F$20,IF(AA862="drewno",AF862*1/3.6*'lista, wskaźniki'!$F$22,IF(AA862="pellet",AF862*1/3.6*'lista, wskaźniki'!$F$23,IF(AA862="gaz z sieci",AF862*1/3.6*'lista, wskaźniki'!$F$21,IF(AA862="olej opałowy",AF862*1/3.6*'lista, wskaźniki'!$F$24,0)))))</f>
        <v>0</v>
      </c>
      <c r="AN862" s="20">
        <f>IF(AA862="węgiel",AF862*'lista, wskaźniki'!$E$42,IF(AA862="drewno",AF862*'lista, wskaźniki'!$G$42,IF(AA862="pellet",AF862*'lista, wskaźniki'!$H$42,IF(AA862="gaz z sieci",AF862*'lista, wskaźniki'!$F$42,IF(AA862="olej opałowy",AF862*'lista, wskaźniki'!$I$42,0)))))</f>
        <v>0</v>
      </c>
      <c r="AO862" s="20">
        <f>IF(AA862="węgiel",AF862*'lista, wskaźniki'!$E$43,IF(AA862="drewno",AF862*'lista, wskaźniki'!$G$43,IF(AA862="pellet",AF862*'lista, wskaźniki'!$H$43,IF(AA862="gaz z sieci",AF862*'lista, wskaźniki'!$F$43,IF(AA862="olej opałowy",AF862*'lista, wskaźniki'!$I$43,0)))))</f>
        <v>0</v>
      </c>
      <c r="AP862" s="20">
        <f>IF(AA862="węgiel",AF862*'lista, wskaźniki'!$E$44,IF(AA862="drewno",AF862*'lista, wskaźniki'!$G$44,IF(AA862="pellet",AF862*'lista, wskaźniki'!$H$44,IF(AA862="gaz z sieci",AF862*'lista, wskaźniki'!$F$44,IF(AA862="olej opałowy",AF862*'lista, wskaźniki'!$I$44,0)))))</f>
        <v>0</v>
      </c>
      <c r="AQ862" s="20" t="b">
        <f>IF(Z862="gaz",AH862*1/3.6*'lista, wskaźniki'!$F$21,IF(Z862="energia elektryczna",AH862*1/3.6*'lista, wskaźniki'!$F$26))</f>
        <v>0</v>
      </c>
      <c r="AR862" s="20" t="b">
        <f>IF(Z862="gaz",AH862*'lista, wskaźniki'!$F$42,IF(Z862="energia elektryczna",AH862*0))</f>
        <v>0</v>
      </c>
      <c r="AS862" s="20" t="b">
        <f>IF(Z862="gaz",AH862*'lista, wskaźniki'!$F$43,IF(Z862="energia elektryczna",AH862*0))</f>
        <v>0</v>
      </c>
      <c r="AT862" s="20" t="b">
        <f>IF(Z862="gaz",AH862*'lista, wskaźniki'!$F$44,IF(Z862="energia elektryczna",AH862*0))</f>
        <v>0</v>
      </c>
      <c r="AU862" s="20">
        <f>AI862*1/3.6*'lista, wskaźniki'!$F$21</f>
        <v>0</v>
      </c>
      <c r="AV862" s="20">
        <f>AI862*'lista, wskaźniki'!$F$42</f>
        <v>0</v>
      </c>
      <c r="AW862" s="20">
        <f>AI862*'lista, wskaźniki'!$F$43</f>
        <v>0</v>
      </c>
      <c r="AX862" s="20">
        <f>AI862*'lista, wskaźniki'!$F$44</f>
        <v>0</v>
      </c>
      <c r="AY862" s="20">
        <f>AK862*'lista, wskaźniki'!$F$26</f>
        <v>0</v>
      </c>
      <c r="AZ862" s="20">
        <f t="shared" si="381"/>
        <v>0</v>
      </c>
      <c r="BA862" s="20">
        <f t="shared" si="382"/>
        <v>0</v>
      </c>
      <c r="BB862" s="20">
        <f t="shared" si="383"/>
        <v>0</v>
      </c>
      <c r="BC862" s="20">
        <f t="shared" si="384"/>
        <v>0</v>
      </c>
      <c r="BD862" s="896"/>
      <c r="BE862" s="896"/>
      <c r="BF862" s="896"/>
      <c r="BG862" s="896"/>
      <c r="BH862" s="138"/>
      <c r="BI862" s="896"/>
      <c r="BJ862" s="138"/>
      <c r="BK862" s="896"/>
      <c r="BL862" s="138"/>
      <c r="BM862" s="138"/>
      <c r="BN862" s="138"/>
      <c r="BO862" s="138"/>
      <c r="BP862" s="138"/>
      <c r="BQ862" s="138"/>
      <c r="BR862" s="138"/>
      <c r="BS862" s="908"/>
      <c r="BT862" s="908"/>
      <c r="BU862" s="908"/>
      <c r="BV862" s="908"/>
      <c r="BW862" s="908"/>
      <c r="BX862" s="908"/>
      <c r="BY862" s="905"/>
      <c r="CA862" s="365" t="b">
        <f t="shared" si="385"/>
        <v>0</v>
      </c>
      <c r="CB862" s="365" t="b">
        <f t="shared" si="386"/>
        <v>0</v>
      </c>
      <c r="CC862" s="365" t="b">
        <f t="shared" si="387"/>
        <v>0</v>
      </c>
      <c r="CD862" s="365" t="b">
        <f t="shared" si="388"/>
        <v>0</v>
      </c>
      <c r="CE862" s="365">
        <f t="shared" si="389"/>
        <v>0</v>
      </c>
      <c r="CF862" s="365" t="b">
        <f t="shared" si="390"/>
        <v>0</v>
      </c>
      <c r="CG862" s="365" t="b">
        <f t="shared" si="391"/>
        <v>0</v>
      </c>
      <c r="CH862" s="365" t="b">
        <f t="shared" si="392"/>
        <v>0</v>
      </c>
      <c r="CI862" s="72" t="b">
        <f t="shared" si="393"/>
        <v>0</v>
      </c>
      <c r="CJ862" s="72" t="b">
        <f t="shared" si="394"/>
        <v>0</v>
      </c>
      <c r="CK862" s="72" t="b">
        <f t="shared" si="395"/>
        <v>0</v>
      </c>
      <c r="CL862" s="72">
        <f t="shared" si="396"/>
        <v>0</v>
      </c>
      <c r="CM862" s="72">
        <f t="shared" si="397"/>
        <v>0</v>
      </c>
      <c r="CN862" s="72" t="b">
        <f t="shared" si="398"/>
        <v>0</v>
      </c>
      <c r="CP862" s="13">
        <f t="shared" si="399"/>
        <v>0</v>
      </c>
      <c r="CQ862" s="13" t="b">
        <f t="shared" si="400"/>
        <v>0</v>
      </c>
      <c r="CR862" s="13" t="b">
        <f t="shared" si="401"/>
        <v>0</v>
      </c>
      <c r="CS862" s="13" t="b">
        <f t="shared" si="407"/>
        <v>0</v>
      </c>
      <c r="CT862" s="13" t="b">
        <f t="shared" si="406"/>
        <v>0</v>
      </c>
      <c r="CU862" s="13" t="b">
        <f t="shared" si="379"/>
        <v>0</v>
      </c>
      <c r="CV862" s="13" t="b">
        <f t="shared" si="402"/>
        <v>0</v>
      </c>
      <c r="CW862" s="13" t="b">
        <f t="shared" si="403"/>
        <v>0</v>
      </c>
      <c r="CX862" s="13" t="b">
        <f t="shared" si="404"/>
        <v>0</v>
      </c>
      <c r="CY862" s="13" t="b">
        <f t="shared" si="405"/>
        <v>0</v>
      </c>
    </row>
    <row r="863" spans="1:103" ht="15" thickBot="1">
      <c r="A863" s="931">
        <v>173</v>
      </c>
      <c r="B863" s="894" t="s">
        <v>254</v>
      </c>
      <c r="C863" s="894"/>
      <c r="D863" s="894" t="s">
        <v>1</v>
      </c>
      <c r="E863" s="894" t="s">
        <v>5</v>
      </c>
      <c r="F863" s="894"/>
      <c r="G863" s="894">
        <v>7</v>
      </c>
      <c r="H863" s="894"/>
      <c r="I863" s="894" t="s">
        <v>14</v>
      </c>
      <c r="J863" s="894">
        <v>220</v>
      </c>
      <c r="K863" s="894">
        <v>4</v>
      </c>
      <c r="L863" s="894" t="s">
        <v>16</v>
      </c>
      <c r="M863" s="894"/>
      <c r="N863" s="894" t="s">
        <v>16</v>
      </c>
      <c r="O863" s="151"/>
      <c r="P863" s="894" t="s">
        <v>16</v>
      </c>
      <c r="Q863" s="940">
        <f>IF(I863="&lt;1966",'lista, wskaźniki'!$G$4,IF(I863="1967-1985",'lista, wskaźniki'!$G$5,IF(I863="1986-1992",'lista, wskaźniki'!$G$6,IF(I863="1993-1996",'lista, wskaźniki'!$G$7,IF(I863="&gt;1997",'lista, wskaźniki'!$G$8,IF(I863=0,'lista, wskaźniki'!$G$4))))))</f>
        <v>115</v>
      </c>
      <c r="R863" s="894" t="s">
        <v>21</v>
      </c>
      <c r="S863" s="894" t="s">
        <v>28</v>
      </c>
      <c r="T863" s="894">
        <v>25</v>
      </c>
      <c r="U863" s="894"/>
      <c r="V863" s="894"/>
      <c r="W863" s="134" t="s">
        <v>35</v>
      </c>
      <c r="X863" s="134" t="s">
        <v>40</v>
      </c>
      <c r="Y863" s="134" t="s">
        <v>42</v>
      </c>
      <c r="Z863" s="134"/>
      <c r="AA863" s="134" t="s">
        <v>35</v>
      </c>
      <c r="AB863" s="135">
        <f>ROUND(AD863/'lista, wskaźniki'!$A$130,0)</f>
        <v>3</v>
      </c>
      <c r="AC863" s="135"/>
      <c r="AD863" s="134">
        <v>2000</v>
      </c>
      <c r="AE863" s="894"/>
      <c r="AF863" s="334">
        <f t="shared" si="380"/>
        <v>61.268999999999998</v>
      </c>
      <c r="AG863" s="272">
        <f>IF(R863="kompletna",Q863*J863*0.0036*'lista, wskaźniki'!$F$13, IF(R863="częściowa",Q863*J863*0.0036*'lista, wskaźniki'!$F$14, IF(R863="brak",Q863*J863*0.0036*'lista, wskaźniki'!$F$15,)))</f>
        <v>54.647999999999996</v>
      </c>
      <c r="AH863" s="334">
        <f>IF(Y863="inne",K863*'lista, wskaźniki'!$E$35,IF(Y863="to samo źródło",0,IF(Y863=0,0)))</f>
        <v>0</v>
      </c>
      <c r="AI863" s="334" t="b">
        <f>IF(AA863="gaz z sieci",AC863*'lista, wskaźniki'!$D$21)</f>
        <v>0</v>
      </c>
      <c r="AJ863" s="272">
        <f>IF(AA863="węgiel",AB863*'lista, wskaźniki'!$D$20, IF('Sektor mieszkaniowy'!AA863="drewno",'Sektor mieszkaniowy'!AB863*'lista, wskaźniki'!$D$22,IF('Sektor mieszkaniowy'!AA863="pellet",AB863*'lista, wskaźniki'!$D$23,IF('Sektor mieszkaniowy'!AA863="gaz z sieci",AB863*'lista, wskaźniki'!$D$21,IF('Sektor mieszkaniowy'!AA863="olej opałowy",'Sektor mieszkaniowy'!AB863*'lista, wskaźniki'!$D$24)))))</f>
        <v>67.89</v>
      </c>
      <c r="AK863" s="900"/>
      <c r="AL863" s="894">
        <v>1800</v>
      </c>
      <c r="AM863" s="20">
        <f>IF(AA863="węgiel",AF863*1/3.6*'lista, wskaźniki'!$F$20,IF(AA863="drewno",AF863*1/3.6*'lista, wskaźniki'!$F$22,IF(AA863="pellet",AF863*1/3.6*'lista, wskaźniki'!$F$23,IF(AA863="gaz z sieci",AF863*1/3.6*'lista, wskaźniki'!$F$21,IF(AA863="olej opałowy",AF863*1/3.6*'lista, wskaźniki'!$F$24,0)))))</f>
        <v>5.8040123699999997</v>
      </c>
      <c r="AN863" s="20">
        <f>IF(AA863="węgiel",AF863*'lista, wskaźniki'!$E$42,IF(AA863="drewno",AF863*'lista, wskaźniki'!$G$42,IF(AA863="pellet",AF863*'lista, wskaźniki'!$H$42,IF(AA863="gaz z sieci",AF863*'lista, wskaźniki'!$F$42,IF(AA863="olej opałowy",AF863*'lista, wskaźniki'!$I$42,0)))))</f>
        <v>2.3282219999999999E-2</v>
      </c>
      <c r="AO863" s="20">
        <f>IF(AA863="węgiel",AF863*'lista, wskaźniki'!$E$43,IF(AA863="drewno",AF863*'lista, wskaźniki'!$G$43,IF(AA863="pellet",AF863*'lista, wskaźniki'!$H$43,IF(AA863="gaz z sieci",AF863*'lista, wskaźniki'!$F$43,IF(AA863="olej opałowy",AF863*'lista, wskaźniki'!$I$43,0)))))</f>
        <v>2.2056840000000001E-2</v>
      </c>
      <c r="AP863" s="20">
        <f>IF(AA863="węgiel",AF863*'lista, wskaźniki'!$E$44,IF(AA863="drewno",AF863*'lista, wskaźniki'!$G$44,IF(AA863="pellet",AF863*'lista, wskaźniki'!$H$44,IF(AA863="gaz z sieci",AF863*'lista, wskaźniki'!$F$44,IF(AA863="olej opałowy",AF863*'lista, wskaźniki'!$I$44,0)))))</f>
        <v>1.6542629999999999E-5</v>
      </c>
      <c r="AQ863" s="20" t="b">
        <f>IF(Z863="gaz",AH863*1/3.6*'lista, wskaźniki'!$F$21,IF(Z863="energia elektryczna",AH863*1/3.6*'lista, wskaźniki'!$F$26))</f>
        <v>0</v>
      </c>
      <c r="AR863" s="20" t="b">
        <f>IF(Z863="gaz",AH863*'lista, wskaźniki'!$F$42,IF(Z863="energia elektryczna",AH863*0))</f>
        <v>0</v>
      </c>
      <c r="AS863" s="20" t="b">
        <f>IF(Z863="gaz",AH863*'lista, wskaźniki'!$F$43,IF(Z863="energia elektryczna",AH863*0))</f>
        <v>0</v>
      </c>
      <c r="AT863" s="20" t="b">
        <f>IF(Z863="gaz",AH863*'lista, wskaźniki'!$F$44,IF(Z863="energia elektryczna",AH863*0))</f>
        <v>0</v>
      </c>
      <c r="AU863" s="20">
        <f>AI863*1/3.6*'lista, wskaźniki'!$F$21</f>
        <v>0</v>
      </c>
      <c r="AV863" s="20">
        <f>AI863*'lista, wskaźniki'!$F$42</f>
        <v>0</v>
      </c>
      <c r="AW863" s="20">
        <f>AI863*'lista, wskaźniki'!$F$43</f>
        <v>0</v>
      </c>
      <c r="AX863" s="20">
        <f>AI863*'lista, wskaźniki'!$F$44</f>
        <v>0</v>
      </c>
      <c r="AY863" s="20">
        <f>AK863*'lista, wskaźniki'!$F$26</f>
        <v>0</v>
      </c>
      <c r="AZ863" s="20">
        <f t="shared" si="381"/>
        <v>5.8040123699999997</v>
      </c>
      <c r="BA863" s="20">
        <f t="shared" si="382"/>
        <v>2.3282219999999999E-2</v>
      </c>
      <c r="BB863" s="20">
        <f t="shared" si="383"/>
        <v>2.2056840000000001E-2</v>
      </c>
      <c r="BC863" s="20">
        <f t="shared" si="384"/>
        <v>1.6542629999999999E-5</v>
      </c>
      <c r="BD863" s="894"/>
      <c r="BE863" s="894"/>
      <c r="BF863" s="894"/>
      <c r="BG863" s="894"/>
      <c r="BH863" s="134"/>
      <c r="BI863" s="894"/>
      <c r="BJ863" s="134"/>
      <c r="BK863" s="894" t="s">
        <v>17</v>
      </c>
      <c r="BL863" s="134"/>
      <c r="BM863" s="134"/>
      <c r="BN863" s="134"/>
      <c r="BO863" s="134" t="s">
        <v>57</v>
      </c>
      <c r="BP863" s="134" t="s">
        <v>53</v>
      </c>
      <c r="BQ863" s="134"/>
      <c r="BR863" s="134"/>
      <c r="BS863" s="906"/>
      <c r="BT863" s="906"/>
      <c r="BU863" s="906"/>
      <c r="BV863" s="906"/>
      <c r="BW863" s="906"/>
      <c r="BX863" s="906"/>
      <c r="BY863" s="903"/>
      <c r="CA863" s="365">
        <f t="shared" si="385"/>
        <v>61.268999999999998</v>
      </c>
      <c r="CB863" s="365" t="b">
        <f t="shared" si="386"/>
        <v>0</v>
      </c>
      <c r="CC863" s="365" t="b">
        <f t="shared" si="387"/>
        <v>0</v>
      </c>
      <c r="CD863" s="365" t="b">
        <f t="shared" si="388"/>
        <v>0</v>
      </c>
      <c r="CE863" s="365" t="b">
        <f t="shared" si="389"/>
        <v>0</v>
      </c>
      <c r="CF863" s="365" t="b">
        <f t="shared" si="390"/>
        <v>0</v>
      </c>
      <c r="CG863" s="365" t="b">
        <f t="shared" si="391"/>
        <v>0</v>
      </c>
      <c r="CH863" s="365" t="b">
        <f t="shared" si="392"/>
        <v>0</v>
      </c>
      <c r="CI863" s="72">
        <f t="shared" si="393"/>
        <v>61.268999999999998</v>
      </c>
      <c r="CJ863" s="72" t="b">
        <f t="shared" si="394"/>
        <v>0</v>
      </c>
      <c r="CK863" s="72" t="b">
        <f t="shared" si="395"/>
        <v>0</v>
      </c>
      <c r="CL863" s="72">
        <f t="shared" si="396"/>
        <v>0</v>
      </c>
      <c r="CM863" s="72" t="b">
        <f t="shared" si="397"/>
        <v>0</v>
      </c>
      <c r="CN863" s="72" t="b">
        <f t="shared" si="398"/>
        <v>0</v>
      </c>
      <c r="CP863" s="13" t="b">
        <f t="shared" si="399"/>
        <v>0</v>
      </c>
      <c r="CQ863" s="13" t="b">
        <f t="shared" si="400"/>
        <v>0</v>
      </c>
      <c r="CR863" s="13" t="b">
        <f t="shared" si="401"/>
        <v>0</v>
      </c>
      <c r="CS863" s="13" t="b">
        <f t="shared" si="407"/>
        <v>0</v>
      </c>
      <c r="CT863" s="13" t="b">
        <f t="shared" si="406"/>
        <v>0</v>
      </c>
      <c r="CU863" s="13" t="b">
        <f t="shared" ref="CU863:CU926" si="408">IF(R863="kompletna",CT863,IF(R863="częściowa",0.5*CT863,IF(R863="brak",0*CT863)))</f>
        <v>0</v>
      </c>
      <c r="CV863" s="13" t="b">
        <f t="shared" si="402"/>
        <v>0</v>
      </c>
      <c r="CW863" s="13" t="b">
        <f t="shared" si="403"/>
        <v>0</v>
      </c>
      <c r="CX863" s="13">
        <f t="shared" si="404"/>
        <v>220</v>
      </c>
      <c r="CY863" s="13">
        <f t="shared" si="405"/>
        <v>220</v>
      </c>
    </row>
    <row r="864" spans="1:103" ht="15" thickBot="1">
      <c r="A864" s="932"/>
      <c r="B864" s="895"/>
      <c r="C864" s="895"/>
      <c r="D864" s="895"/>
      <c r="E864" s="895"/>
      <c r="F864" s="895"/>
      <c r="G864" s="895"/>
      <c r="H864" s="895"/>
      <c r="I864" s="895"/>
      <c r="J864" s="895"/>
      <c r="K864" s="895"/>
      <c r="L864" s="895"/>
      <c r="M864" s="895"/>
      <c r="N864" s="895"/>
      <c r="O864" s="152"/>
      <c r="P864" s="895"/>
      <c r="Q864" s="941"/>
      <c r="R864" s="895"/>
      <c r="S864" s="895"/>
      <c r="T864" s="895"/>
      <c r="U864" s="895"/>
      <c r="V864" s="895"/>
      <c r="W864" s="136" t="s">
        <v>36</v>
      </c>
      <c r="X864" s="136"/>
      <c r="Y864" s="136"/>
      <c r="Z864" s="136"/>
      <c r="AA864" s="136" t="s">
        <v>36</v>
      </c>
      <c r="AB864" s="137">
        <f>ROUND(AD864/'lista, wskaźniki'!$A$133,0)</f>
        <v>1</v>
      </c>
      <c r="AC864" s="137"/>
      <c r="AD864" s="136">
        <v>400</v>
      </c>
      <c r="AE864" s="895"/>
      <c r="AF864" s="334">
        <f>IF(AG864&gt;0,(AJ864+AG864/2)/2,AJ864)</f>
        <v>21.462499999999999</v>
      </c>
      <c r="AG864" s="272">
        <v>54.65</v>
      </c>
      <c r="AH864" s="334">
        <f>IF(Y864="inne",K864*'lista, wskaźniki'!$E$35,IF(Y864="to samo źródło",0,IF(Y864=0,0)))</f>
        <v>0</v>
      </c>
      <c r="AI864" s="334" t="b">
        <f>IF(AA864="gaz z sieci",AC864*'lista, wskaźniki'!$D$21)</f>
        <v>0</v>
      </c>
      <c r="AJ864" s="272">
        <f>IF(AA864="węgiel",AB864*'lista, wskaźniki'!$D$20, IF('Sektor mieszkaniowy'!AA864="drewno",'Sektor mieszkaniowy'!AB864*'lista, wskaźniki'!$D$22,IF('Sektor mieszkaniowy'!AA864="pellet",AB864*'lista, wskaźniki'!$D$23,IF('Sektor mieszkaniowy'!AA864="gaz z sieci",AB864*'lista, wskaźniki'!$D$21,IF('Sektor mieszkaniowy'!AA864="olej opałowy",'Sektor mieszkaniowy'!AB864*'lista, wskaźniki'!$D$24)))))</f>
        <v>15.6</v>
      </c>
      <c r="AK864" s="901"/>
      <c r="AL864" s="895"/>
      <c r="AM864" s="20">
        <f>IF(AA864="węgiel",AF864*1/3.6*'lista, wskaźniki'!$F$20,IF(AA864="drewno",AF864*1/3.6*'lista, wskaźniki'!$F$22,IF(AA864="pellet",AF864*1/3.6*'lista, wskaźniki'!$F$23,IF(AA864="gaz z sieci",AF864*1/3.6*'lista, wskaźniki'!$F$21,IF(AA864="olej opałowy",AF864*1/3.6*'lista, wskaźniki'!$F$24,0)))))</f>
        <v>0</v>
      </c>
      <c r="AN864" s="20">
        <f>IF(AA864="węgiel",AF864*'lista, wskaźniki'!$E$42,IF(AA864="drewno",AF864*'lista, wskaźniki'!$G$42,IF(AA864="pellet",AF864*'lista, wskaźniki'!$H$42,IF(AA864="gaz z sieci",AF864*'lista, wskaźniki'!$F$42,IF(AA864="olej opałowy",AF864*'lista, wskaźniki'!$I$42,0)))))</f>
        <v>1.7384624999999997E-2</v>
      </c>
      <c r="AO864" s="20">
        <f>IF(AA864="węgiel",AF864*'lista, wskaźniki'!$E$43,IF(AA864="drewno",AF864*'lista, wskaźniki'!$G$43,IF(AA864="pellet",AF864*'lista, wskaźniki'!$H$43,IF(AA864="gaz z sieci",AF864*'lista, wskaźniki'!$F$43,IF(AA864="olej opałowy",AF864*'lista, wskaźniki'!$I$43,0)))))</f>
        <v>1.7384624999999997E-2</v>
      </c>
      <c r="AP864" s="20">
        <f>IF(AA864="węgiel",AF864*'lista, wskaźniki'!$E$44,IF(AA864="drewno",AF864*'lista, wskaźniki'!$G$44,IF(AA864="pellet",AF864*'lista, wskaźniki'!$H$44,IF(AA864="gaz z sieci",AF864*'lista, wskaźniki'!$F$44,IF(AA864="olej opałowy",AF864*'lista, wskaźniki'!$I$44,0)))))</f>
        <v>5.3656249999999991E-6</v>
      </c>
      <c r="AQ864" s="20" t="b">
        <f>IF(Z864="gaz",AH864*1/3.6*'lista, wskaźniki'!$F$21,IF(Z864="energia elektryczna",AH864*1/3.6*'lista, wskaźniki'!$F$26))</f>
        <v>0</v>
      </c>
      <c r="AR864" s="20" t="b">
        <f>IF(Z864="gaz",AH864*'lista, wskaźniki'!$F$42,IF(Z864="energia elektryczna",AH864*0))</f>
        <v>0</v>
      </c>
      <c r="AS864" s="20" t="b">
        <f>IF(Z864="gaz",AH864*'lista, wskaźniki'!$F$43,IF(Z864="energia elektryczna",AH864*0))</f>
        <v>0</v>
      </c>
      <c r="AT864" s="20" t="b">
        <f>IF(Z864="gaz",AH864*'lista, wskaźniki'!$F$44,IF(Z864="energia elektryczna",AH864*0))</f>
        <v>0</v>
      </c>
      <c r="AU864" s="20">
        <f>AI864*1/3.6*'lista, wskaźniki'!$F$21</f>
        <v>0</v>
      </c>
      <c r="AV864" s="20">
        <f>AI864*'lista, wskaźniki'!$F$42</f>
        <v>0</v>
      </c>
      <c r="AW864" s="20">
        <f>AI864*'lista, wskaźniki'!$F$43</f>
        <v>0</v>
      </c>
      <c r="AX864" s="20">
        <f>AI864*'lista, wskaźniki'!$F$44</f>
        <v>0</v>
      </c>
      <c r="AY864" s="20">
        <f>AK864*'lista, wskaźniki'!$F$26</f>
        <v>0</v>
      </c>
      <c r="AZ864" s="20">
        <f t="shared" si="381"/>
        <v>0</v>
      </c>
      <c r="BA864" s="20">
        <f t="shared" si="382"/>
        <v>1.7384624999999997E-2</v>
      </c>
      <c r="BB864" s="20">
        <f t="shared" si="383"/>
        <v>1.7384624999999997E-2</v>
      </c>
      <c r="BC864" s="20">
        <f t="shared" si="384"/>
        <v>5.3656249999999991E-6</v>
      </c>
      <c r="BD864" s="895"/>
      <c r="BE864" s="895"/>
      <c r="BF864" s="895"/>
      <c r="BG864" s="895"/>
      <c r="BH864" s="136"/>
      <c r="BI864" s="895"/>
      <c r="BJ864" s="136"/>
      <c r="BK864" s="895"/>
      <c r="BL864" s="136"/>
      <c r="BM864" s="136"/>
      <c r="BN864" s="136"/>
      <c r="BO864" s="136"/>
      <c r="BP864" s="136"/>
      <c r="BQ864" s="136"/>
      <c r="BR864" s="136"/>
      <c r="BS864" s="907"/>
      <c r="BT864" s="907"/>
      <c r="BU864" s="907"/>
      <c r="BV864" s="907"/>
      <c r="BW864" s="907"/>
      <c r="BX864" s="907"/>
      <c r="BY864" s="904"/>
      <c r="CA864" s="365" t="b">
        <f t="shared" si="385"/>
        <v>0</v>
      </c>
      <c r="CB864" s="365">
        <f t="shared" si="386"/>
        <v>21.462499999999999</v>
      </c>
      <c r="CC864" s="365" t="b">
        <f t="shared" si="387"/>
        <v>0</v>
      </c>
      <c r="CD864" s="365" t="b">
        <f t="shared" si="388"/>
        <v>0</v>
      </c>
      <c r="CE864" s="365" t="b">
        <f t="shared" si="389"/>
        <v>0</v>
      </c>
      <c r="CF864" s="365" t="b">
        <f t="shared" si="390"/>
        <v>0</v>
      </c>
      <c r="CG864" s="365" t="b">
        <f t="shared" si="391"/>
        <v>0</v>
      </c>
      <c r="CH864" s="365" t="b">
        <f t="shared" si="392"/>
        <v>0</v>
      </c>
      <c r="CI864" s="72" t="b">
        <f t="shared" si="393"/>
        <v>0</v>
      </c>
      <c r="CJ864" s="72">
        <f t="shared" si="394"/>
        <v>21.462499999999999</v>
      </c>
      <c r="CK864" s="72" t="b">
        <f t="shared" si="395"/>
        <v>0</v>
      </c>
      <c r="CL864" s="72">
        <f t="shared" si="396"/>
        <v>0</v>
      </c>
      <c r="CM864" s="72" t="b">
        <f t="shared" si="397"/>
        <v>0</v>
      </c>
      <c r="CN864" s="72" t="b">
        <f t="shared" si="398"/>
        <v>0</v>
      </c>
      <c r="CP864" s="13">
        <f t="shared" si="399"/>
        <v>0</v>
      </c>
      <c r="CQ864" s="13" t="b">
        <f t="shared" si="400"/>
        <v>0</v>
      </c>
      <c r="CR864" s="13" t="b">
        <f t="shared" si="401"/>
        <v>0</v>
      </c>
      <c r="CS864" s="13" t="b">
        <f t="shared" si="407"/>
        <v>0</v>
      </c>
      <c r="CT864" s="13" t="b">
        <f t="shared" si="406"/>
        <v>0</v>
      </c>
      <c r="CU864" s="13" t="b">
        <f t="shared" si="408"/>
        <v>0</v>
      </c>
      <c r="CV864" s="13" t="b">
        <f t="shared" si="402"/>
        <v>0</v>
      </c>
      <c r="CW864" s="13" t="b">
        <f t="shared" si="403"/>
        <v>0</v>
      </c>
      <c r="CX864" s="13" t="b">
        <f t="shared" si="404"/>
        <v>0</v>
      </c>
      <c r="CY864" s="13" t="b">
        <f t="shared" si="405"/>
        <v>0</v>
      </c>
    </row>
    <row r="865" spans="1:103" ht="15" thickBot="1">
      <c r="A865" s="932"/>
      <c r="B865" s="895"/>
      <c r="C865" s="895"/>
      <c r="D865" s="895"/>
      <c r="E865" s="895"/>
      <c r="F865" s="895"/>
      <c r="G865" s="895"/>
      <c r="H865" s="895"/>
      <c r="I865" s="895"/>
      <c r="J865" s="895"/>
      <c r="K865" s="895"/>
      <c r="L865" s="895"/>
      <c r="M865" s="895"/>
      <c r="N865" s="895"/>
      <c r="O865" s="152"/>
      <c r="P865" s="895"/>
      <c r="Q865" s="941"/>
      <c r="R865" s="895"/>
      <c r="S865" s="895"/>
      <c r="T865" s="895"/>
      <c r="U865" s="895"/>
      <c r="V865" s="895"/>
      <c r="W865" s="136"/>
      <c r="X865" s="136"/>
      <c r="Y865" s="136"/>
      <c r="Z865" s="136"/>
      <c r="AA865" s="136" t="s">
        <v>50</v>
      </c>
      <c r="AB865" s="137"/>
      <c r="AC865" s="137"/>
      <c r="AD865" s="136"/>
      <c r="AE865" s="895"/>
      <c r="AF865" s="334">
        <f t="shared" si="380"/>
        <v>0</v>
      </c>
      <c r="AG865" s="272">
        <f>IF(R865="kompletna",Q865*J865*0.0036*'lista, wskaźniki'!$F$13, IF(R865="częściowa",Q865*J865*0.0036*'lista, wskaźniki'!$F$14, IF(R865="brak",Q865*J865*0.0036*'lista, wskaźniki'!$F$15,)))</f>
        <v>0</v>
      </c>
      <c r="AH865" s="334">
        <f>IF(Y865="inne",K865*'lista, wskaźniki'!$E$35,IF(Y865="to samo źródło",0,IF(Y865=0,0)))</f>
        <v>0</v>
      </c>
      <c r="AI865" s="334" t="b">
        <f>IF(AA865="gaz z sieci",AC865*'lista, wskaźniki'!$D$21)</f>
        <v>0</v>
      </c>
      <c r="AJ865" s="272">
        <f>IF(AA865="węgiel",AB865*'lista, wskaźniki'!$D$20, IF('Sektor mieszkaniowy'!AA865="drewno",'Sektor mieszkaniowy'!AB865*'lista, wskaźniki'!$D$22,IF('Sektor mieszkaniowy'!AA865="pellet",AB865*'lista, wskaźniki'!$D$23,IF('Sektor mieszkaniowy'!AA865="gaz z sieci",AB865*'lista, wskaźniki'!$D$21,IF('Sektor mieszkaniowy'!AA865="olej opałowy",'Sektor mieszkaniowy'!AB865*'lista, wskaźniki'!$D$24)))))</f>
        <v>0</v>
      </c>
      <c r="AK865" s="901"/>
      <c r="AL865" s="895"/>
      <c r="AM865" s="20">
        <f>IF(AA865="węgiel",AF865*1/3.6*'lista, wskaźniki'!$F$20,IF(AA865="drewno",AF865*1/3.6*'lista, wskaźniki'!$F$22,IF(AA865="pellet",AF865*1/3.6*'lista, wskaźniki'!$F$23,IF(AA865="gaz z sieci",AF865*1/3.6*'lista, wskaźniki'!$F$21,IF(AA865="olej opałowy",AF865*1/3.6*'lista, wskaźniki'!$F$24,0)))))</f>
        <v>0</v>
      </c>
      <c r="AN865" s="20">
        <f>IF(AA865="węgiel",AF865*'lista, wskaźniki'!$E$42,IF(AA865="drewno",AF865*'lista, wskaźniki'!$G$42,IF(AA865="pellet",AF865*'lista, wskaźniki'!$H$42,IF(AA865="gaz z sieci",AF865*'lista, wskaźniki'!$F$42,IF(AA865="olej opałowy",AF865*'lista, wskaźniki'!$I$42,0)))))</f>
        <v>0</v>
      </c>
      <c r="AO865" s="20">
        <f>IF(AA865="węgiel",AF865*'lista, wskaźniki'!$E$43,IF(AA865="drewno",AF865*'lista, wskaźniki'!$G$43,IF(AA865="pellet",AF865*'lista, wskaźniki'!$H$43,IF(AA865="gaz z sieci",AF865*'lista, wskaźniki'!$F$43,IF(AA865="olej opałowy",AF865*'lista, wskaźniki'!$I$43,0)))))</f>
        <v>0</v>
      </c>
      <c r="AP865" s="20">
        <f>IF(AA865="węgiel",AF865*'lista, wskaźniki'!$E$44,IF(AA865="drewno",AF865*'lista, wskaźniki'!$G$44,IF(AA865="pellet",AF865*'lista, wskaźniki'!$H$44,IF(AA865="gaz z sieci",AF865*'lista, wskaźniki'!$F$44,IF(AA865="olej opałowy",AF865*'lista, wskaźniki'!$I$44,0)))))</f>
        <v>0</v>
      </c>
      <c r="AQ865" s="20" t="b">
        <f>IF(Z865="gaz",AH865*1/3.6*'lista, wskaźniki'!$F$21,IF(Z865="energia elektryczna",AH865*1/3.6*'lista, wskaźniki'!$F$26))</f>
        <v>0</v>
      </c>
      <c r="AR865" s="20" t="b">
        <f>IF(Z865="gaz",AH865*'lista, wskaźniki'!$F$42,IF(Z865="energia elektryczna",AH865*0))</f>
        <v>0</v>
      </c>
      <c r="AS865" s="20" t="b">
        <f>IF(Z865="gaz",AH865*'lista, wskaźniki'!$F$43,IF(Z865="energia elektryczna",AH865*0))</f>
        <v>0</v>
      </c>
      <c r="AT865" s="20" t="b">
        <f>IF(Z865="gaz",AH865*'lista, wskaźniki'!$F$44,IF(Z865="energia elektryczna",AH865*0))</f>
        <v>0</v>
      </c>
      <c r="AU865" s="20">
        <f>AI865*1/3.6*'lista, wskaźniki'!$F$21</f>
        <v>0</v>
      </c>
      <c r="AV865" s="20">
        <f>AI865*'lista, wskaźniki'!$F$42</f>
        <v>0</v>
      </c>
      <c r="AW865" s="20">
        <f>AI865*'lista, wskaźniki'!$F$43</f>
        <v>0</v>
      </c>
      <c r="AX865" s="20">
        <f>AI865*'lista, wskaźniki'!$F$44</f>
        <v>0</v>
      </c>
      <c r="AY865" s="20">
        <f>AK865*'lista, wskaźniki'!$F$26</f>
        <v>0</v>
      </c>
      <c r="AZ865" s="20">
        <f t="shared" si="381"/>
        <v>0</v>
      </c>
      <c r="BA865" s="20">
        <f t="shared" si="382"/>
        <v>0</v>
      </c>
      <c r="BB865" s="20">
        <f t="shared" si="383"/>
        <v>0</v>
      </c>
      <c r="BC865" s="20">
        <f t="shared" si="384"/>
        <v>0</v>
      </c>
      <c r="BD865" s="895"/>
      <c r="BE865" s="895"/>
      <c r="BF865" s="895"/>
      <c r="BG865" s="895"/>
      <c r="BH865" s="136"/>
      <c r="BI865" s="895"/>
      <c r="BJ865" s="136"/>
      <c r="BK865" s="895"/>
      <c r="BL865" s="136"/>
      <c r="BM865" s="136"/>
      <c r="BN865" s="136"/>
      <c r="BO865" s="136"/>
      <c r="BP865" s="136"/>
      <c r="BQ865" s="136"/>
      <c r="BR865" s="136"/>
      <c r="BS865" s="907"/>
      <c r="BT865" s="907"/>
      <c r="BU865" s="907"/>
      <c r="BV865" s="907"/>
      <c r="BW865" s="907"/>
      <c r="BX865" s="907"/>
      <c r="BY865" s="904"/>
      <c r="CA865" s="365" t="b">
        <f t="shared" si="385"/>
        <v>0</v>
      </c>
      <c r="CB865" s="365" t="b">
        <f t="shared" si="386"/>
        <v>0</v>
      </c>
      <c r="CC865" s="365">
        <f t="shared" si="387"/>
        <v>0</v>
      </c>
      <c r="CD865" s="365" t="b">
        <f t="shared" si="388"/>
        <v>0</v>
      </c>
      <c r="CE865" s="365" t="b">
        <f t="shared" si="389"/>
        <v>0</v>
      </c>
      <c r="CF865" s="365" t="b">
        <f t="shared" si="390"/>
        <v>0</v>
      </c>
      <c r="CG865" s="365" t="b">
        <f t="shared" si="391"/>
        <v>0</v>
      </c>
      <c r="CH865" s="365" t="b">
        <f t="shared" si="392"/>
        <v>0</v>
      </c>
      <c r="CI865" s="72" t="b">
        <f t="shared" si="393"/>
        <v>0</v>
      </c>
      <c r="CJ865" s="72" t="b">
        <f t="shared" si="394"/>
        <v>0</v>
      </c>
      <c r="CK865" s="72">
        <f t="shared" si="395"/>
        <v>0</v>
      </c>
      <c r="CL865" s="72">
        <f t="shared" si="396"/>
        <v>0</v>
      </c>
      <c r="CM865" s="72" t="b">
        <f t="shared" si="397"/>
        <v>0</v>
      </c>
      <c r="CN865" s="72" t="b">
        <f t="shared" si="398"/>
        <v>0</v>
      </c>
      <c r="CP865" s="13">
        <f t="shared" si="399"/>
        <v>0</v>
      </c>
      <c r="CQ865" s="13" t="b">
        <f t="shared" si="400"/>
        <v>0</v>
      </c>
      <c r="CR865" s="13" t="b">
        <f t="shared" si="401"/>
        <v>0</v>
      </c>
      <c r="CS865" s="13" t="b">
        <f t="shared" si="407"/>
        <v>0</v>
      </c>
      <c r="CT865" s="13" t="b">
        <f t="shared" si="406"/>
        <v>0</v>
      </c>
      <c r="CU865" s="13" t="b">
        <f t="shared" si="408"/>
        <v>0</v>
      </c>
      <c r="CV865" s="13" t="b">
        <f t="shared" si="402"/>
        <v>0</v>
      </c>
      <c r="CW865" s="13" t="b">
        <f t="shared" si="403"/>
        <v>0</v>
      </c>
      <c r="CX865" s="13" t="b">
        <f t="shared" si="404"/>
        <v>0</v>
      </c>
      <c r="CY865" s="13" t="b">
        <f t="shared" si="405"/>
        <v>0</v>
      </c>
    </row>
    <row r="866" spans="1:103" ht="15" thickBot="1">
      <c r="A866" s="932"/>
      <c r="B866" s="895"/>
      <c r="C866" s="895"/>
      <c r="D866" s="895"/>
      <c r="E866" s="895"/>
      <c r="F866" s="895"/>
      <c r="G866" s="895"/>
      <c r="H866" s="895"/>
      <c r="I866" s="895"/>
      <c r="J866" s="895"/>
      <c r="K866" s="895"/>
      <c r="L866" s="895"/>
      <c r="M866" s="895"/>
      <c r="N866" s="895"/>
      <c r="O866" s="152"/>
      <c r="P866" s="895"/>
      <c r="Q866" s="941"/>
      <c r="R866" s="895"/>
      <c r="S866" s="895"/>
      <c r="T866" s="895"/>
      <c r="U866" s="895"/>
      <c r="V866" s="895"/>
      <c r="W866" s="136"/>
      <c r="X866" s="136"/>
      <c r="Y866" s="136"/>
      <c r="Z866" s="136"/>
      <c r="AA866" s="136" t="s">
        <v>38</v>
      </c>
      <c r="AB866" s="137"/>
      <c r="AC866" s="137"/>
      <c r="AD866" s="136"/>
      <c r="AE866" s="895"/>
      <c r="AF866" s="334">
        <f t="shared" si="380"/>
        <v>0</v>
      </c>
      <c r="AG866" s="272">
        <f>IF(R866="kompletna",Q866*J866*0.0036*'lista, wskaźniki'!$F$13, IF(R866="częściowa",Q866*J866*0.0036*'lista, wskaźniki'!$F$14, IF(R866="brak",Q866*J866*0.0036*'lista, wskaźniki'!$F$15,)))</f>
        <v>0</v>
      </c>
      <c r="AH866" s="334">
        <f>IF(Y866="inne",K866*'lista, wskaźniki'!$E$35,IF(Y866="to samo źródło",0,IF(Y866=0,0)))</f>
        <v>0</v>
      </c>
      <c r="AI866" s="334">
        <f>IF(AA866="gaz z sieci",AC866*'lista, wskaźniki'!$D$21)</f>
        <v>0</v>
      </c>
      <c r="AJ866" s="272">
        <f>IF(AA866="węgiel",AB866*'lista, wskaźniki'!$D$20, IF('Sektor mieszkaniowy'!AA866="drewno",'Sektor mieszkaniowy'!AB866*'lista, wskaźniki'!$D$22,IF('Sektor mieszkaniowy'!AA866="pellet",AB866*'lista, wskaźniki'!$D$23,IF('Sektor mieszkaniowy'!AA866="gaz z sieci",AB866*'lista, wskaźniki'!$D$21,IF('Sektor mieszkaniowy'!AA866="olej opałowy",'Sektor mieszkaniowy'!AB866*'lista, wskaźniki'!$D$24)))))</f>
        <v>0</v>
      </c>
      <c r="AK866" s="901"/>
      <c r="AL866" s="895"/>
      <c r="AM866" s="20">
        <f>IF(AA866="węgiel",AF866*1/3.6*'lista, wskaźniki'!$F$20,IF(AA866="drewno",AF866*1/3.6*'lista, wskaźniki'!$F$22,IF(AA866="pellet",AF866*1/3.6*'lista, wskaźniki'!$F$23,IF(AA866="gaz z sieci",AF866*1/3.6*'lista, wskaźniki'!$F$21,IF(AA866="olej opałowy",AF866*1/3.6*'lista, wskaźniki'!$F$24,0)))))</f>
        <v>0</v>
      </c>
      <c r="AN866" s="20">
        <f>IF(AA866="węgiel",AF866*'lista, wskaźniki'!$E$42,IF(AA866="drewno",AF866*'lista, wskaźniki'!$G$42,IF(AA866="pellet",AF866*'lista, wskaźniki'!$H$42,IF(AA866="gaz z sieci",AF866*'lista, wskaźniki'!$F$42,IF(AA866="olej opałowy",AF866*'lista, wskaźniki'!$I$42,0)))))</f>
        <v>0</v>
      </c>
      <c r="AO866" s="20">
        <f>IF(AA866="węgiel",AF866*'lista, wskaźniki'!$E$43,IF(AA866="drewno",AF866*'lista, wskaźniki'!$G$43,IF(AA866="pellet",AF866*'lista, wskaźniki'!$H$43,IF(AA866="gaz z sieci",AF866*'lista, wskaźniki'!$F$43,IF(AA866="olej opałowy",AF866*'lista, wskaźniki'!$I$43,0)))))</f>
        <v>0</v>
      </c>
      <c r="AP866" s="20">
        <f>IF(AA866="węgiel",AF866*'lista, wskaźniki'!$E$44,IF(AA866="drewno",AF866*'lista, wskaźniki'!$G$44,IF(AA866="pellet",AF866*'lista, wskaźniki'!$H$44,IF(AA866="gaz z sieci",AF866*'lista, wskaźniki'!$F$44,IF(AA866="olej opałowy",AF866*'lista, wskaźniki'!$I$44,0)))))</f>
        <v>0</v>
      </c>
      <c r="AQ866" s="20" t="b">
        <f>IF(Z866="gaz",AH866*1/3.6*'lista, wskaźniki'!$F$21,IF(Z866="energia elektryczna",AH866*1/3.6*'lista, wskaźniki'!$F$26))</f>
        <v>0</v>
      </c>
      <c r="AR866" s="20" t="b">
        <f>IF(Z866="gaz",AH866*'lista, wskaźniki'!$F$42,IF(Z866="energia elektryczna",AH866*0))</f>
        <v>0</v>
      </c>
      <c r="AS866" s="20" t="b">
        <f>IF(Z866="gaz",AH866*'lista, wskaźniki'!$F$43,IF(Z866="energia elektryczna",AH866*0))</f>
        <v>0</v>
      </c>
      <c r="AT866" s="20" t="b">
        <f>IF(Z866="gaz",AH866*'lista, wskaźniki'!$F$44,IF(Z866="energia elektryczna",AH866*0))</f>
        <v>0</v>
      </c>
      <c r="AU866" s="20">
        <f>AI866*1/3.6*'lista, wskaźniki'!$F$21</f>
        <v>0</v>
      </c>
      <c r="AV866" s="20">
        <f>AI866*'lista, wskaźniki'!$F$42</f>
        <v>0</v>
      </c>
      <c r="AW866" s="20">
        <f>AI866*'lista, wskaźniki'!$F$43</f>
        <v>0</v>
      </c>
      <c r="AX866" s="20">
        <f>AI866*'lista, wskaźniki'!$F$44</f>
        <v>0</v>
      </c>
      <c r="AY866" s="20">
        <f>AK866*'lista, wskaźniki'!$F$26</f>
        <v>0</v>
      </c>
      <c r="AZ866" s="20">
        <f t="shared" si="381"/>
        <v>0</v>
      </c>
      <c r="BA866" s="20">
        <f t="shared" si="382"/>
        <v>0</v>
      </c>
      <c r="BB866" s="20">
        <f t="shared" si="383"/>
        <v>0</v>
      </c>
      <c r="BC866" s="20">
        <f t="shared" si="384"/>
        <v>0</v>
      </c>
      <c r="BD866" s="895"/>
      <c r="BE866" s="895"/>
      <c r="BF866" s="895"/>
      <c r="BG866" s="895"/>
      <c r="BH866" s="136"/>
      <c r="BI866" s="895"/>
      <c r="BJ866" s="136"/>
      <c r="BK866" s="895"/>
      <c r="BL866" s="136"/>
      <c r="BM866" s="136"/>
      <c r="BN866" s="136"/>
      <c r="BO866" s="136"/>
      <c r="BP866" s="136"/>
      <c r="BQ866" s="136"/>
      <c r="BR866" s="136"/>
      <c r="BS866" s="907"/>
      <c r="BT866" s="907"/>
      <c r="BU866" s="907"/>
      <c r="BV866" s="907"/>
      <c r="BW866" s="907"/>
      <c r="BX866" s="907"/>
      <c r="BY866" s="904"/>
      <c r="CA866" s="365" t="b">
        <f t="shared" si="385"/>
        <v>0</v>
      </c>
      <c r="CB866" s="365" t="b">
        <f t="shared" si="386"/>
        <v>0</v>
      </c>
      <c r="CC866" s="365" t="b">
        <f t="shared" si="387"/>
        <v>0</v>
      </c>
      <c r="CD866" s="365">
        <f t="shared" si="388"/>
        <v>0</v>
      </c>
      <c r="CE866" s="365" t="b">
        <f t="shared" si="389"/>
        <v>0</v>
      </c>
      <c r="CF866" s="365" t="b">
        <f t="shared" si="390"/>
        <v>0</v>
      </c>
      <c r="CG866" s="365" t="b">
        <f t="shared" si="391"/>
        <v>0</v>
      </c>
      <c r="CH866" s="365">
        <f t="shared" si="392"/>
        <v>0</v>
      </c>
      <c r="CI866" s="72" t="b">
        <f t="shared" si="393"/>
        <v>0</v>
      </c>
      <c r="CJ866" s="72" t="b">
        <f t="shared" si="394"/>
        <v>0</v>
      </c>
      <c r="CK866" s="72" t="b">
        <f t="shared" si="395"/>
        <v>0</v>
      </c>
      <c r="CL866" s="72">
        <f t="shared" si="396"/>
        <v>0</v>
      </c>
      <c r="CM866" s="72" t="b">
        <f t="shared" si="397"/>
        <v>0</v>
      </c>
      <c r="CN866" s="72" t="b">
        <f t="shared" si="398"/>
        <v>0</v>
      </c>
      <c r="CP866" s="13">
        <f t="shared" si="399"/>
        <v>0</v>
      </c>
      <c r="CQ866" s="13" t="b">
        <f t="shared" si="400"/>
        <v>0</v>
      </c>
      <c r="CR866" s="13" t="b">
        <f t="shared" si="401"/>
        <v>0</v>
      </c>
      <c r="CS866" s="13" t="b">
        <f t="shared" si="407"/>
        <v>0</v>
      </c>
      <c r="CT866" s="13" t="b">
        <f t="shared" si="406"/>
        <v>0</v>
      </c>
      <c r="CU866" s="13" t="b">
        <f t="shared" si="408"/>
        <v>0</v>
      </c>
      <c r="CV866" s="13" t="b">
        <f t="shared" si="402"/>
        <v>0</v>
      </c>
      <c r="CW866" s="13" t="b">
        <f t="shared" si="403"/>
        <v>0</v>
      </c>
      <c r="CX866" s="13" t="b">
        <f t="shared" si="404"/>
        <v>0</v>
      </c>
      <c r="CY866" s="13" t="b">
        <f t="shared" si="405"/>
        <v>0</v>
      </c>
    </row>
    <row r="867" spans="1:103" ht="15" thickBot="1">
      <c r="A867" s="933"/>
      <c r="B867" s="896"/>
      <c r="C867" s="896"/>
      <c r="D867" s="896"/>
      <c r="E867" s="896"/>
      <c r="F867" s="896"/>
      <c r="G867" s="896"/>
      <c r="H867" s="896"/>
      <c r="I867" s="896"/>
      <c r="J867" s="896"/>
      <c r="K867" s="896"/>
      <c r="L867" s="896"/>
      <c r="M867" s="896"/>
      <c r="N867" s="896"/>
      <c r="O867" s="153"/>
      <c r="P867" s="896"/>
      <c r="Q867" s="942"/>
      <c r="R867" s="896"/>
      <c r="S867" s="896"/>
      <c r="T867" s="896"/>
      <c r="U867" s="896"/>
      <c r="V867" s="896"/>
      <c r="W867" s="138"/>
      <c r="X867" s="138"/>
      <c r="Y867" s="138"/>
      <c r="Z867" s="138"/>
      <c r="AA867" s="138" t="s">
        <v>37</v>
      </c>
      <c r="AB867" s="139"/>
      <c r="AC867" s="139"/>
      <c r="AD867" s="138"/>
      <c r="AE867" s="896"/>
      <c r="AF867" s="334">
        <f t="shared" si="380"/>
        <v>0</v>
      </c>
      <c r="AG867" s="272">
        <f>IF(R867="kompletna",Q867*J867*0.0036*'lista, wskaźniki'!$F$13, IF(R867="częściowa",Q867*J867*0.0036*'lista, wskaźniki'!$F$14, IF(R867="brak",Q867*J867*0.0036*'lista, wskaźniki'!$F$15,)))</f>
        <v>0</v>
      </c>
      <c r="AH867" s="334">
        <f>IF(Y867="inne",K867*'lista, wskaźniki'!$E$35,IF(Y867="to samo źródło",0,IF(Y867=0,0)))</f>
        <v>0</v>
      </c>
      <c r="AI867" s="334" t="b">
        <f>IF(AA867="gaz z sieci",AC867*'lista, wskaźniki'!$D$21)</f>
        <v>0</v>
      </c>
      <c r="AJ867" s="272">
        <f>IF(AA867="węgiel",AB867*'lista, wskaźniki'!$D$20, IF('Sektor mieszkaniowy'!AA867="drewno",'Sektor mieszkaniowy'!AB867*'lista, wskaźniki'!$D$22,IF('Sektor mieszkaniowy'!AA867="pellet",AB867*'lista, wskaźniki'!$D$23,IF('Sektor mieszkaniowy'!AA867="gaz z sieci",AB867*'lista, wskaźniki'!$D$21,IF('Sektor mieszkaniowy'!AA867="olej opałowy",'Sektor mieszkaniowy'!AB867*'lista, wskaźniki'!$D$24)))))</f>
        <v>0</v>
      </c>
      <c r="AK867" s="902"/>
      <c r="AL867" s="896"/>
      <c r="AM867" s="20">
        <f>IF(AA867="węgiel",AF867*1/3.6*'lista, wskaźniki'!$F$20,IF(AA867="drewno",AF867*1/3.6*'lista, wskaźniki'!$F$22,IF(AA867="pellet",AF867*1/3.6*'lista, wskaźniki'!$F$23,IF(AA867="gaz z sieci",AF867*1/3.6*'lista, wskaźniki'!$F$21,IF(AA867="olej opałowy",AF867*1/3.6*'lista, wskaźniki'!$F$24,0)))))</f>
        <v>0</v>
      </c>
      <c r="AN867" s="20">
        <f>IF(AA867="węgiel",AF867*'lista, wskaźniki'!$E$42,IF(AA867="drewno",AF867*'lista, wskaźniki'!$G$42,IF(AA867="pellet",AF867*'lista, wskaźniki'!$H$42,IF(AA867="gaz z sieci",AF867*'lista, wskaźniki'!$F$42,IF(AA867="olej opałowy",AF867*'lista, wskaźniki'!$I$42,0)))))</f>
        <v>0</v>
      </c>
      <c r="AO867" s="20">
        <f>IF(AA867="węgiel",AF867*'lista, wskaźniki'!$E$43,IF(AA867="drewno",AF867*'lista, wskaźniki'!$G$43,IF(AA867="pellet",AF867*'lista, wskaźniki'!$H$43,IF(AA867="gaz z sieci",AF867*'lista, wskaźniki'!$F$43,IF(AA867="olej opałowy",AF867*'lista, wskaźniki'!$I$43,0)))))</f>
        <v>0</v>
      </c>
      <c r="AP867" s="20">
        <f>IF(AA867="węgiel",AF867*'lista, wskaźniki'!$E$44,IF(AA867="drewno",AF867*'lista, wskaźniki'!$G$44,IF(AA867="pellet",AF867*'lista, wskaźniki'!$H$44,IF(AA867="gaz z sieci",AF867*'lista, wskaźniki'!$F$44,IF(AA867="olej opałowy",AF867*'lista, wskaźniki'!$I$44,0)))))</f>
        <v>0</v>
      </c>
      <c r="AQ867" s="20" t="b">
        <f>IF(Z867="gaz",AH867*1/3.6*'lista, wskaźniki'!$F$21,IF(Z867="energia elektryczna",AH867*1/3.6*'lista, wskaźniki'!$F$26))</f>
        <v>0</v>
      </c>
      <c r="AR867" s="20" t="b">
        <f>IF(Z867="gaz",AH867*'lista, wskaźniki'!$F$42,IF(Z867="energia elektryczna",AH867*0))</f>
        <v>0</v>
      </c>
      <c r="AS867" s="20" t="b">
        <f>IF(Z867="gaz",AH867*'lista, wskaźniki'!$F$43,IF(Z867="energia elektryczna",AH867*0))</f>
        <v>0</v>
      </c>
      <c r="AT867" s="20" t="b">
        <f>IF(Z867="gaz",AH867*'lista, wskaźniki'!$F$44,IF(Z867="energia elektryczna",AH867*0))</f>
        <v>0</v>
      </c>
      <c r="AU867" s="20">
        <f>AI867*1/3.6*'lista, wskaźniki'!$F$21</f>
        <v>0</v>
      </c>
      <c r="AV867" s="20">
        <f>AI867*'lista, wskaźniki'!$F$42</f>
        <v>0</v>
      </c>
      <c r="AW867" s="20">
        <f>AI867*'lista, wskaźniki'!$F$43</f>
        <v>0</v>
      </c>
      <c r="AX867" s="20">
        <f>AI867*'lista, wskaźniki'!$F$44</f>
        <v>0</v>
      </c>
      <c r="AY867" s="20">
        <f>AK867*'lista, wskaźniki'!$F$26</f>
        <v>0</v>
      </c>
      <c r="AZ867" s="20">
        <f t="shared" si="381"/>
        <v>0</v>
      </c>
      <c r="BA867" s="20">
        <f t="shared" si="382"/>
        <v>0</v>
      </c>
      <c r="BB867" s="20">
        <f t="shared" si="383"/>
        <v>0</v>
      </c>
      <c r="BC867" s="20">
        <f t="shared" si="384"/>
        <v>0</v>
      </c>
      <c r="BD867" s="896"/>
      <c r="BE867" s="896"/>
      <c r="BF867" s="896"/>
      <c r="BG867" s="896"/>
      <c r="BH867" s="138"/>
      <c r="BI867" s="896"/>
      <c r="BJ867" s="138"/>
      <c r="BK867" s="896"/>
      <c r="BL867" s="138"/>
      <c r="BM867" s="138"/>
      <c r="BN867" s="138"/>
      <c r="BO867" s="138"/>
      <c r="BP867" s="138"/>
      <c r="BQ867" s="138"/>
      <c r="BR867" s="138"/>
      <c r="BS867" s="908"/>
      <c r="BT867" s="908"/>
      <c r="BU867" s="908"/>
      <c r="BV867" s="908"/>
      <c r="BW867" s="908"/>
      <c r="BX867" s="908"/>
      <c r="BY867" s="905"/>
      <c r="CA867" s="365" t="b">
        <f t="shared" si="385"/>
        <v>0</v>
      </c>
      <c r="CB867" s="365" t="b">
        <f t="shared" si="386"/>
        <v>0</v>
      </c>
      <c r="CC867" s="365" t="b">
        <f t="shared" si="387"/>
        <v>0</v>
      </c>
      <c r="CD867" s="365" t="b">
        <f t="shared" si="388"/>
        <v>0</v>
      </c>
      <c r="CE867" s="365">
        <f t="shared" si="389"/>
        <v>0</v>
      </c>
      <c r="CF867" s="365" t="b">
        <f t="shared" si="390"/>
        <v>0</v>
      </c>
      <c r="CG867" s="365" t="b">
        <f t="shared" si="391"/>
        <v>0</v>
      </c>
      <c r="CH867" s="365" t="b">
        <f t="shared" si="392"/>
        <v>0</v>
      </c>
      <c r="CI867" s="72" t="b">
        <f t="shared" si="393"/>
        <v>0</v>
      </c>
      <c r="CJ867" s="72" t="b">
        <f t="shared" si="394"/>
        <v>0</v>
      </c>
      <c r="CK867" s="72" t="b">
        <f t="shared" si="395"/>
        <v>0</v>
      </c>
      <c r="CL867" s="72">
        <f t="shared" si="396"/>
        <v>0</v>
      </c>
      <c r="CM867" s="72">
        <f t="shared" si="397"/>
        <v>0</v>
      </c>
      <c r="CN867" s="72" t="b">
        <f t="shared" si="398"/>
        <v>0</v>
      </c>
      <c r="CP867" s="13">
        <f t="shared" si="399"/>
        <v>0</v>
      </c>
      <c r="CQ867" s="13" t="b">
        <f t="shared" si="400"/>
        <v>0</v>
      </c>
      <c r="CR867" s="13" t="b">
        <f t="shared" si="401"/>
        <v>0</v>
      </c>
      <c r="CS867" s="13" t="b">
        <f t="shared" si="407"/>
        <v>0</v>
      </c>
      <c r="CT867" s="13" t="b">
        <f t="shared" si="406"/>
        <v>0</v>
      </c>
      <c r="CU867" s="13" t="b">
        <f t="shared" si="408"/>
        <v>0</v>
      </c>
      <c r="CV867" s="13" t="b">
        <f t="shared" si="402"/>
        <v>0</v>
      </c>
      <c r="CW867" s="13" t="b">
        <f t="shared" si="403"/>
        <v>0</v>
      </c>
      <c r="CX867" s="13" t="b">
        <f t="shared" si="404"/>
        <v>0</v>
      </c>
      <c r="CY867" s="13" t="b">
        <f t="shared" si="405"/>
        <v>0</v>
      </c>
    </row>
    <row r="868" spans="1:103" ht="15" thickBot="1">
      <c r="A868" s="931">
        <v>174</v>
      </c>
      <c r="B868" s="894" t="s">
        <v>254</v>
      </c>
      <c r="C868" s="894"/>
      <c r="D868" s="894" t="s">
        <v>1</v>
      </c>
      <c r="E868" s="894" t="s">
        <v>5</v>
      </c>
      <c r="F868" s="894"/>
      <c r="G868" s="894">
        <v>3</v>
      </c>
      <c r="H868" s="894"/>
      <c r="I868" s="894" t="s">
        <v>10</v>
      </c>
      <c r="J868" s="894">
        <v>45</v>
      </c>
      <c r="K868" s="894">
        <v>1</v>
      </c>
      <c r="L868" s="894" t="s">
        <v>16</v>
      </c>
      <c r="M868" s="894"/>
      <c r="N868" s="894" t="s">
        <v>17</v>
      </c>
      <c r="O868" s="151"/>
      <c r="P868" s="894" t="s">
        <v>17</v>
      </c>
      <c r="Q868" s="940">
        <f>IF(I868="&lt;1966",'lista, wskaźniki'!$G$4,IF(I868="1967-1985",'lista, wskaźniki'!$G$5,IF(I868="1986-1992",'lista, wskaźniki'!$G$6,IF(I868="1993-1996",'lista, wskaźniki'!$G$7,IF(I868="&gt;1997",'lista, wskaźniki'!$G$8,IF(I868=0,'lista, wskaźniki'!$G$4))))))</f>
        <v>290</v>
      </c>
      <c r="R868" s="894" t="s">
        <v>23</v>
      </c>
      <c r="S868" s="894" t="s">
        <v>27</v>
      </c>
      <c r="T868" s="894"/>
      <c r="U868" s="894"/>
      <c r="V868" s="894"/>
      <c r="W868" s="134" t="s">
        <v>35</v>
      </c>
      <c r="X868" s="134" t="s">
        <v>39</v>
      </c>
      <c r="Y868" s="134" t="s">
        <v>42</v>
      </c>
      <c r="Z868" s="134"/>
      <c r="AA868" s="134" t="s">
        <v>35</v>
      </c>
      <c r="AB868" s="135">
        <f>ROUND(AD868/'lista, wskaźniki'!$A$130,0)</f>
        <v>1</v>
      </c>
      <c r="AC868" s="135"/>
      <c r="AD868" s="134">
        <v>1000</v>
      </c>
      <c r="AE868" s="894"/>
      <c r="AF868" s="334">
        <f t="shared" si="380"/>
        <v>30.106999999999999</v>
      </c>
      <c r="AG868" s="272">
        <f>IF(R868="kompletna",Q868*J868*0.0036*'lista, wskaźniki'!$F$13, IF(R868="częściowa",Q868*J868*0.0036*'lista, wskaźniki'!$F$14, IF(R868="brak",Q868*J868*0.0036*'lista, wskaźniki'!$F$15,)))</f>
        <v>37.583999999999996</v>
      </c>
      <c r="AH868" s="334">
        <f>IF(Y868="inne",K868*'lista, wskaźniki'!$E$35,IF(Y868="to samo źródło",0,IF(Y868=0,0)))</f>
        <v>0</v>
      </c>
      <c r="AI868" s="334" t="b">
        <f>IF(AA868="gaz z sieci",AC868*'lista, wskaźniki'!$D$21)</f>
        <v>0</v>
      </c>
      <c r="AJ868" s="272">
        <f>IF(AA868="węgiel",AB868*'lista, wskaźniki'!$D$20, IF('Sektor mieszkaniowy'!AA868="drewno",'Sektor mieszkaniowy'!AB868*'lista, wskaźniki'!$D$22,IF('Sektor mieszkaniowy'!AA868="pellet",AB868*'lista, wskaźniki'!$D$23,IF('Sektor mieszkaniowy'!AA868="gaz z sieci",AB868*'lista, wskaźniki'!$D$21,IF('Sektor mieszkaniowy'!AA868="olej opałowy",'Sektor mieszkaniowy'!AB868*'lista, wskaźniki'!$D$24)))))</f>
        <v>22.63</v>
      </c>
      <c r="AK868" s="900"/>
      <c r="AL868" s="894">
        <v>1000</v>
      </c>
      <c r="AM868" s="20">
        <f>IF(AA868="węgiel",AF868*1/3.6*'lista, wskaźniki'!$F$20,IF(AA868="drewno",AF868*1/3.6*'lista, wskaźniki'!$F$22,IF(AA868="pellet",AF868*1/3.6*'lista, wskaźniki'!$F$23,IF(AA868="gaz z sieci",AF868*1/3.6*'lista, wskaźniki'!$F$21,IF(AA868="olej opałowy",AF868*1/3.6*'lista, wskaźniki'!$F$24,0)))))</f>
        <v>2.8520361099999998</v>
      </c>
      <c r="AN868" s="20">
        <f>IF(AA868="węgiel",AF868*'lista, wskaźniki'!$E$42,IF(AA868="drewno",AF868*'lista, wskaźniki'!$G$42,IF(AA868="pellet",AF868*'lista, wskaźniki'!$H$42,IF(AA868="gaz z sieci",AF868*'lista, wskaźniki'!$F$42,IF(AA868="olej opałowy",AF868*'lista, wskaźniki'!$I$42,0)))))</f>
        <v>1.144066E-2</v>
      </c>
      <c r="AO868" s="20">
        <f>IF(AA868="węgiel",AF868*'lista, wskaźniki'!$E$43,IF(AA868="drewno",AF868*'lista, wskaźniki'!$G$43,IF(AA868="pellet",AF868*'lista, wskaźniki'!$H$43,IF(AA868="gaz z sieci",AF868*'lista, wskaźniki'!$F$43,IF(AA868="olej opałowy",AF868*'lista, wskaźniki'!$I$43,0)))))</f>
        <v>1.0838520000000001E-2</v>
      </c>
      <c r="AP868" s="20">
        <f>IF(AA868="węgiel",AF868*'lista, wskaźniki'!$E$44,IF(AA868="drewno",AF868*'lista, wskaźniki'!$G$44,IF(AA868="pellet",AF868*'lista, wskaźniki'!$H$44,IF(AA868="gaz z sieci",AF868*'lista, wskaźniki'!$F$44,IF(AA868="olej opałowy",AF868*'lista, wskaźniki'!$I$44,0)))))</f>
        <v>8.1288900000000004E-6</v>
      </c>
      <c r="AQ868" s="20" t="b">
        <f>IF(Z868="gaz",AH868*1/3.6*'lista, wskaźniki'!$F$21,IF(Z868="energia elektryczna",AH868*1/3.6*'lista, wskaźniki'!$F$26))</f>
        <v>0</v>
      </c>
      <c r="AR868" s="20" t="b">
        <f>IF(Z868="gaz",AH868*'lista, wskaźniki'!$F$42,IF(Z868="energia elektryczna",AH868*0))</f>
        <v>0</v>
      </c>
      <c r="AS868" s="20" t="b">
        <f>IF(Z868="gaz",AH868*'lista, wskaźniki'!$F$43,IF(Z868="energia elektryczna",AH868*0))</f>
        <v>0</v>
      </c>
      <c r="AT868" s="20" t="b">
        <f>IF(Z868="gaz",AH868*'lista, wskaźniki'!$F$44,IF(Z868="energia elektryczna",AH868*0))</f>
        <v>0</v>
      </c>
      <c r="AU868" s="20">
        <f>AI868*1/3.6*'lista, wskaźniki'!$F$21</f>
        <v>0</v>
      </c>
      <c r="AV868" s="20">
        <f>AI868*'lista, wskaźniki'!$F$42</f>
        <v>0</v>
      </c>
      <c r="AW868" s="20">
        <f>AI868*'lista, wskaźniki'!$F$43</f>
        <v>0</v>
      </c>
      <c r="AX868" s="20">
        <f>AI868*'lista, wskaźniki'!$F$44</f>
        <v>0</v>
      </c>
      <c r="AY868" s="20">
        <f>AK868*'lista, wskaźniki'!$F$26</f>
        <v>0</v>
      </c>
      <c r="AZ868" s="20">
        <f t="shared" si="381"/>
        <v>2.8520361099999998</v>
      </c>
      <c r="BA868" s="20">
        <f t="shared" si="382"/>
        <v>1.144066E-2</v>
      </c>
      <c r="BB868" s="20">
        <f t="shared" si="383"/>
        <v>1.0838520000000001E-2</v>
      </c>
      <c r="BC868" s="20">
        <f t="shared" si="384"/>
        <v>8.1288900000000004E-6</v>
      </c>
      <c r="BD868" s="894"/>
      <c r="BE868" s="894" t="s">
        <v>16</v>
      </c>
      <c r="BF868" s="894" t="s">
        <v>16</v>
      </c>
      <c r="BG868" s="894"/>
      <c r="BH868" s="134"/>
      <c r="BI868" s="894" t="s">
        <v>16</v>
      </c>
      <c r="BJ868" s="134" t="s">
        <v>52</v>
      </c>
      <c r="BK868" s="894" t="s">
        <v>17</v>
      </c>
      <c r="BL868" s="134"/>
      <c r="BM868" s="134"/>
      <c r="BN868" s="134"/>
      <c r="BO868" s="134" t="s">
        <v>57</v>
      </c>
      <c r="BP868" s="134" t="s">
        <v>52</v>
      </c>
      <c r="BQ868" s="134"/>
      <c r="BR868" s="134"/>
      <c r="BS868" s="906"/>
      <c r="BT868" s="906"/>
      <c r="BU868" s="906"/>
      <c r="BV868" s="906"/>
      <c r="BW868" s="906"/>
      <c r="BX868" s="906"/>
      <c r="BY868" s="903"/>
      <c r="CA868" s="365">
        <f t="shared" si="385"/>
        <v>30.106999999999999</v>
      </c>
      <c r="CB868" s="365" t="b">
        <f t="shared" si="386"/>
        <v>0</v>
      </c>
      <c r="CC868" s="365" t="b">
        <f t="shared" si="387"/>
        <v>0</v>
      </c>
      <c r="CD868" s="365" t="b">
        <f t="shared" si="388"/>
        <v>0</v>
      </c>
      <c r="CE868" s="365" t="b">
        <f t="shared" si="389"/>
        <v>0</v>
      </c>
      <c r="CF868" s="365" t="b">
        <f t="shared" si="390"/>
        <v>0</v>
      </c>
      <c r="CG868" s="365" t="b">
        <f t="shared" si="391"/>
        <v>0</v>
      </c>
      <c r="CH868" s="365" t="b">
        <f t="shared" si="392"/>
        <v>0</v>
      </c>
      <c r="CI868" s="72">
        <f t="shared" si="393"/>
        <v>30.106999999999999</v>
      </c>
      <c r="CJ868" s="72" t="b">
        <f t="shared" si="394"/>
        <v>0</v>
      </c>
      <c r="CK868" s="72" t="b">
        <f t="shared" si="395"/>
        <v>0</v>
      </c>
      <c r="CL868" s="72">
        <f t="shared" si="396"/>
        <v>0</v>
      </c>
      <c r="CM868" s="72" t="b">
        <f t="shared" si="397"/>
        <v>0</v>
      </c>
      <c r="CN868" s="72" t="b">
        <f t="shared" si="398"/>
        <v>0</v>
      </c>
      <c r="CP868" s="13">
        <f t="shared" si="399"/>
        <v>45</v>
      </c>
      <c r="CQ868" s="13">
        <f t="shared" si="400"/>
        <v>22.5</v>
      </c>
      <c r="CR868" s="13" t="b">
        <f t="shared" si="401"/>
        <v>0</v>
      </c>
      <c r="CS868" s="13">
        <f t="shared" si="407"/>
        <v>0</v>
      </c>
      <c r="CT868" s="13" t="b">
        <f t="shared" si="406"/>
        <v>0</v>
      </c>
      <c r="CU868" s="13">
        <f t="shared" si="408"/>
        <v>0</v>
      </c>
      <c r="CV868" s="13" t="b">
        <f t="shared" si="402"/>
        <v>0</v>
      </c>
      <c r="CW868" s="13">
        <f t="shared" si="403"/>
        <v>0</v>
      </c>
      <c r="CX868" s="13" t="b">
        <f t="shared" si="404"/>
        <v>0</v>
      </c>
      <c r="CY868" s="13">
        <f t="shared" si="405"/>
        <v>0</v>
      </c>
    </row>
    <row r="869" spans="1:103" ht="15" thickBot="1">
      <c r="A869" s="932"/>
      <c r="B869" s="895"/>
      <c r="C869" s="895"/>
      <c r="D869" s="895"/>
      <c r="E869" s="895"/>
      <c r="F869" s="895"/>
      <c r="G869" s="895"/>
      <c r="H869" s="895"/>
      <c r="I869" s="895"/>
      <c r="J869" s="895"/>
      <c r="K869" s="895"/>
      <c r="L869" s="895"/>
      <c r="M869" s="895"/>
      <c r="N869" s="895"/>
      <c r="O869" s="152"/>
      <c r="P869" s="895"/>
      <c r="Q869" s="941"/>
      <c r="R869" s="895"/>
      <c r="S869" s="895"/>
      <c r="T869" s="895"/>
      <c r="U869" s="895"/>
      <c r="V869" s="895"/>
      <c r="W869" s="136" t="s">
        <v>36</v>
      </c>
      <c r="X869" s="136"/>
      <c r="Y869" s="136"/>
      <c r="Z869" s="136"/>
      <c r="AA869" s="136" t="s">
        <v>36</v>
      </c>
      <c r="AB869" s="137">
        <f>ROUND(AD869/'lista, wskaźniki'!$A$133,0)</f>
        <v>3</v>
      </c>
      <c r="AC869" s="137"/>
      <c r="AD869" s="136">
        <v>1000</v>
      </c>
      <c r="AE869" s="895"/>
      <c r="AF869" s="334">
        <f t="shared" si="380"/>
        <v>42.19</v>
      </c>
      <c r="AG869" s="272">
        <v>37.58</v>
      </c>
      <c r="AH869" s="334">
        <f>IF(Y869="inne",K869*'lista, wskaźniki'!$E$35,IF(Y869="to samo źródło",0,IF(Y869=0,0)))</f>
        <v>0</v>
      </c>
      <c r="AI869" s="334" t="b">
        <f>IF(AA869="gaz z sieci",AC869*'lista, wskaźniki'!$D$21)</f>
        <v>0</v>
      </c>
      <c r="AJ869" s="272">
        <f>IF(AA869="węgiel",AB869*'lista, wskaźniki'!$D$20, IF('Sektor mieszkaniowy'!AA869="drewno",'Sektor mieszkaniowy'!AB869*'lista, wskaźniki'!$D$22,IF('Sektor mieszkaniowy'!AA869="pellet",AB869*'lista, wskaźniki'!$D$23,IF('Sektor mieszkaniowy'!AA869="gaz z sieci",AB869*'lista, wskaźniki'!$D$21,IF('Sektor mieszkaniowy'!AA869="olej opałowy",'Sektor mieszkaniowy'!AB869*'lista, wskaźniki'!$D$24)))))</f>
        <v>46.8</v>
      </c>
      <c r="AK869" s="901"/>
      <c r="AL869" s="895"/>
      <c r="AM869" s="20">
        <f>IF(AA869="węgiel",AF869*1/3.6*'lista, wskaźniki'!$F$20,IF(AA869="drewno",AF869*1/3.6*'lista, wskaźniki'!$F$22,IF(AA869="pellet",AF869*1/3.6*'lista, wskaźniki'!$F$23,IF(AA869="gaz z sieci",AF869*1/3.6*'lista, wskaźniki'!$F$21,IF(AA869="olej opałowy",AF869*1/3.6*'lista, wskaźniki'!$F$24,0)))))</f>
        <v>0</v>
      </c>
      <c r="AN869" s="20">
        <f>IF(AA869="węgiel",AF869*'lista, wskaźniki'!$E$42,IF(AA869="drewno",AF869*'lista, wskaźniki'!$G$42,IF(AA869="pellet",AF869*'lista, wskaźniki'!$H$42,IF(AA869="gaz z sieci",AF869*'lista, wskaźniki'!$F$42,IF(AA869="olej opałowy",AF869*'lista, wskaźniki'!$I$42,0)))))</f>
        <v>3.4173899999999993E-2</v>
      </c>
      <c r="AO869" s="20">
        <f>IF(AA869="węgiel",AF869*'lista, wskaźniki'!$E$43,IF(AA869="drewno",AF869*'lista, wskaźniki'!$G$43,IF(AA869="pellet",AF869*'lista, wskaźniki'!$H$43,IF(AA869="gaz z sieci",AF869*'lista, wskaźniki'!$F$43,IF(AA869="olej opałowy",AF869*'lista, wskaźniki'!$I$43,0)))))</f>
        <v>3.4173899999999993E-2</v>
      </c>
      <c r="AP869" s="20">
        <f>IF(AA869="węgiel",AF869*'lista, wskaźniki'!$E$44,IF(AA869="drewno",AF869*'lista, wskaźniki'!$G$44,IF(AA869="pellet",AF869*'lista, wskaźniki'!$H$44,IF(AA869="gaz z sieci",AF869*'lista, wskaźniki'!$F$44,IF(AA869="olej opałowy",AF869*'lista, wskaźniki'!$I$44,0)))))</f>
        <v>1.0547499999999999E-5</v>
      </c>
      <c r="AQ869" s="20" t="b">
        <f>IF(Z869="gaz",AH869*1/3.6*'lista, wskaźniki'!$F$21,IF(Z869="energia elektryczna",AH869*1/3.6*'lista, wskaźniki'!$F$26))</f>
        <v>0</v>
      </c>
      <c r="AR869" s="20" t="b">
        <f>IF(Z869="gaz",AH869*'lista, wskaźniki'!$F$42,IF(Z869="energia elektryczna",AH869*0))</f>
        <v>0</v>
      </c>
      <c r="AS869" s="20" t="b">
        <f>IF(Z869="gaz",AH869*'lista, wskaźniki'!$F$43,IF(Z869="energia elektryczna",AH869*0))</f>
        <v>0</v>
      </c>
      <c r="AT869" s="20" t="b">
        <f>IF(Z869="gaz",AH869*'lista, wskaźniki'!$F$44,IF(Z869="energia elektryczna",AH869*0))</f>
        <v>0</v>
      </c>
      <c r="AU869" s="20">
        <f>AI869*1/3.6*'lista, wskaźniki'!$F$21</f>
        <v>0</v>
      </c>
      <c r="AV869" s="20">
        <f>AI869*'lista, wskaźniki'!$F$42</f>
        <v>0</v>
      </c>
      <c r="AW869" s="20">
        <f>AI869*'lista, wskaźniki'!$F$43</f>
        <v>0</v>
      </c>
      <c r="AX869" s="20">
        <f>AI869*'lista, wskaźniki'!$F$44</f>
        <v>0</v>
      </c>
      <c r="AY869" s="20">
        <f>AK869*'lista, wskaźniki'!$F$26</f>
        <v>0</v>
      </c>
      <c r="AZ869" s="20">
        <f t="shared" si="381"/>
        <v>0</v>
      </c>
      <c r="BA869" s="20">
        <f t="shared" si="382"/>
        <v>3.4173899999999993E-2</v>
      </c>
      <c r="BB869" s="20">
        <f t="shared" si="383"/>
        <v>3.4173899999999993E-2</v>
      </c>
      <c r="BC869" s="20">
        <f t="shared" si="384"/>
        <v>1.0547499999999999E-5</v>
      </c>
      <c r="BD869" s="895"/>
      <c r="BE869" s="895"/>
      <c r="BF869" s="895"/>
      <c r="BG869" s="895"/>
      <c r="BH869" s="136"/>
      <c r="BI869" s="895"/>
      <c r="BJ869" s="136"/>
      <c r="BK869" s="895"/>
      <c r="BL869" s="136"/>
      <c r="BM869" s="136"/>
      <c r="BN869" s="136"/>
      <c r="BO869" s="136"/>
      <c r="BP869" s="136"/>
      <c r="BQ869" s="136"/>
      <c r="BR869" s="136"/>
      <c r="BS869" s="907"/>
      <c r="BT869" s="907"/>
      <c r="BU869" s="907"/>
      <c r="BV869" s="907"/>
      <c r="BW869" s="907"/>
      <c r="BX869" s="907"/>
      <c r="BY869" s="904"/>
      <c r="CA869" s="365" t="b">
        <f t="shared" si="385"/>
        <v>0</v>
      </c>
      <c r="CB869" s="365">
        <f t="shared" si="386"/>
        <v>42.19</v>
      </c>
      <c r="CC869" s="365" t="b">
        <f t="shared" si="387"/>
        <v>0</v>
      </c>
      <c r="CD869" s="365" t="b">
        <f t="shared" si="388"/>
        <v>0</v>
      </c>
      <c r="CE869" s="365" t="b">
        <f t="shared" si="389"/>
        <v>0</v>
      </c>
      <c r="CF869" s="365" t="b">
        <f t="shared" si="390"/>
        <v>0</v>
      </c>
      <c r="CG869" s="365" t="b">
        <f t="shared" si="391"/>
        <v>0</v>
      </c>
      <c r="CH869" s="365" t="b">
        <f t="shared" si="392"/>
        <v>0</v>
      </c>
      <c r="CI869" s="72" t="b">
        <f t="shared" si="393"/>
        <v>0</v>
      </c>
      <c r="CJ869" s="72">
        <f t="shared" si="394"/>
        <v>42.19</v>
      </c>
      <c r="CK869" s="72" t="b">
        <f t="shared" si="395"/>
        <v>0</v>
      </c>
      <c r="CL869" s="72">
        <f t="shared" si="396"/>
        <v>0</v>
      </c>
      <c r="CM869" s="72" t="b">
        <f t="shared" si="397"/>
        <v>0</v>
      </c>
      <c r="CN869" s="72" t="b">
        <f t="shared" si="398"/>
        <v>0</v>
      </c>
      <c r="CP869" s="13">
        <f t="shared" si="399"/>
        <v>0</v>
      </c>
      <c r="CQ869" s="13" t="b">
        <f t="shared" si="400"/>
        <v>0</v>
      </c>
      <c r="CR869" s="13" t="b">
        <f t="shared" si="401"/>
        <v>0</v>
      </c>
      <c r="CS869" s="13" t="b">
        <f t="shared" si="407"/>
        <v>0</v>
      </c>
      <c r="CT869" s="13" t="b">
        <f t="shared" si="406"/>
        <v>0</v>
      </c>
      <c r="CU869" s="13" t="b">
        <f t="shared" si="408"/>
        <v>0</v>
      </c>
      <c r="CV869" s="13" t="b">
        <f t="shared" si="402"/>
        <v>0</v>
      </c>
      <c r="CW869" s="13" t="b">
        <f t="shared" si="403"/>
        <v>0</v>
      </c>
      <c r="CX869" s="13" t="b">
        <f t="shared" si="404"/>
        <v>0</v>
      </c>
      <c r="CY869" s="13" t="b">
        <f t="shared" si="405"/>
        <v>0</v>
      </c>
    </row>
    <row r="870" spans="1:103" ht="15" thickBot="1">
      <c r="A870" s="932"/>
      <c r="B870" s="895"/>
      <c r="C870" s="895"/>
      <c r="D870" s="895"/>
      <c r="E870" s="895"/>
      <c r="F870" s="895"/>
      <c r="G870" s="895"/>
      <c r="H870" s="895"/>
      <c r="I870" s="895"/>
      <c r="J870" s="895"/>
      <c r="K870" s="895"/>
      <c r="L870" s="895"/>
      <c r="M870" s="895"/>
      <c r="N870" s="895"/>
      <c r="O870" s="152"/>
      <c r="P870" s="895"/>
      <c r="Q870" s="941"/>
      <c r="R870" s="895"/>
      <c r="S870" s="895"/>
      <c r="T870" s="895"/>
      <c r="U870" s="895"/>
      <c r="V870" s="895"/>
      <c r="W870" s="136"/>
      <c r="X870" s="136"/>
      <c r="Y870" s="136"/>
      <c r="Z870" s="136"/>
      <c r="AA870" s="136" t="s">
        <v>50</v>
      </c>
      <c r="AB870" s="137"/>
      <c r="AC870" s="137"/>
      <c r="AD870" s="136"/>
      <c r="AE870" s="895"/>
      <c r="AF870" s="334">
        <f t="shared" si="380"/>
        <v>0</v>
      </c>
      <c r="AG870" s="272">
        <f>IF(R870="kompletna",Q870*J870*0.0036*'lista, wskaźniki'!$F$13, IF(R870="częściowa",Q870*J870*0.0036*'lista, wskaźniki'!$F$14, IF(R870="brak",Q870*J870*0.0036*'lista, wskaźniki'!$F$15,)))</f>
        <v>0</v>
      </c>
      <c r="AH870" s="334">
        <f>IF(Y870="inne",K870*'lista, wskaźniki'!$E$35,IF(Y870="to samo źródło",0,IF(Y870=0,0)))</f>
        <v>0</v>
      </c>
      <c r="AI870" s="334" t="b">
        <f>IF(AA870="gaz z sieci",AC870*'lista, wskaźniki'!$D$21)</f>
        <v>0</v>
      </c>
      <c r="AJ870" s="272">
        <f>IF(AA870="węgiel",AB870*'lista, wskaźniki'!$D$20, IF('Sektor mieszkaniowy'!AA870="drewno",'Sektor mieszkaniowy'!AB870*'lista, wskaźniki'!$D$22,IF('Sektor mieszkaniowy'!AA870="pellet",AB870*'lista, wskaźniki'!$D$23,IF('Sektor mieszkaniowy'!AA870="gaz z sieci",AB870*'lista, wskaźniki'!$D$21,IF('Sektor mieszkaniowy'!AA870="olej opałowy",'Sektor mieszkaniowy'!AB870*'lista, wskaźniki'!$D$24)))))</f>
        <v>0</v>
      </c>
      <c r="AK870" s="901"/>
      <c r="AL870" s="895"/>
      <c r="AM870" s="20">
        <f>IF(AA870="węgiel",AF870*1/3.6*'lista, wskaźniki'!$F$20,IF(AA870="drewno",AF870*1/3.6*'lista, wskaźniki'!$F$22,IF(AA870="pellet",AF870*1/3.6*'lista, wskaźniki'!$F$23,IF(AA870="gaz z sieci",AF870*1/3.6*'lista, wskaźniki'!$F$21,IF(AA870="olej opałowy",AF870*1/3.6*'lista, wskaźniki'!$F$24,0)))))</f>
        <v>0</v>
      </c>
      <c r="AN870" s="20">
        <f>IF(AA870="węgiel",AF870*'lista, wskaźniki'!$E$42,IF(AA870="drewno",AF870*'lista, wskaźniki'!$G$42,IF(AA870="pellet",AF870*'lista, wskaźniki'!$H$42,IF(AA870="gaz z sieci",AF870*'lista, wskaźniki'!$F$42,IF(AA870="olej opałowy",AF870*'lista, wskaźniki'!$I$42,0)))))</f>
        <v>0</v>
      </c>
      <c r="AO870" s="20">
        <f>IF(AA870="węgiel",AF870*'lista, wskaźniki'!$E$43,IF(AA870="drewno",AF870*'lista, wskaźniki'!$G$43,IF(AA870="pellet",AF870*'lista, wskaźniki'!$H$43,IF(AA870="gaz z sieci",AF870*'lista, wskaźniki'!$F$43,IF(AA870="olej opałowy",AF870*'lista, wskaźniki'!$I$43,0)))))</f>
        <v>0</v>
      </c>
      <c r="AP870" s="20">
        <f>IF(AA870="węgiel",AF870*'lista, wskaźniki'!$E$44,IF(AA870="drewno",AF870*'lista, wskaźniki'!$G$44,IF(AA870="pellet",AF870*'lista, wskaźniki'!$H$44,IF(AA870="gaz z sieci",AF870*'lista, wskaźniki'!$F$44,IF(AA870="olej opałowy",AF870*'lista, wskaźniki'!$I$44,0)))))</f>
        <v>0</v>
      </c>
      <c r="AQ870" s="20" t="b">
        <f>IF(Z870="gaz",AH870*1/3.6*'lista, wskaźniki'!$F$21,IF(Z870="energia elektryczna",AH870*1/3.6*'lista, wskaźniki'!$F$26))</f>
        <v>0</v>
      </c>
      <c r="AR870" s="20" t="b">
        <f>IF(Z870="gaz",AH870*'lista, wskaźniki'!$F$42,IF(Z870="energia elektryczna",AH870*0))</f>
        <v>0</v>
      </c>
      <c r="AS870" s="20" t="b">
        <f>IF(Z870="gaz",AH870*'lista, wskaźniki'!$F$43,IF(Z870="energia elektryczna",AH870*0))</f>
        <v>0</v>
      </c>
      <c r="AT870" s="20" t="b">
        <f>IF(Z870="gaz",AH870*'lista, wskaźniki'!$F$44,IF(Z870="energia elektryczna",AH870*0))</f>
        <v>0</v>
      </c>
      <c r="AU870" s="20">
        <f>AI870*1/3.6*'lista, wskaźniki'!$F$21</f>
        <v>0</v>
      </c>
      <c r="AV870" s="20">
        <f>AI870*'lista, wskaźniki'!$F$42</f>
        <v>0</v>
      </c>
      <c r="AW870" s="20">
        <f>AI870*'lista, wskaźniki'!$F$43</f>
        <v>0</v>
      </c>
      <c r="AX870" s="20">
        <f>AI870*'lista, wskaźniki'!$F$44</f>
        <v>0</v>
      </c>
      <c r="AY870" s="20">
        <f>AK870*'lista, wskaźniki'!$F$26</f>
        <v>0</v>
      </c>
      <c r="AZ870" s="20">
        <f t="shared" si="381"/>
        <v>0</v>
      </c>
      <c r="BA870" s="20">
        <f t="shared" si="382"/>
        <v>0</v>
      </c>
      <c r="BB870" s="20">
        <f t="shared" si="383"/>
        <v>0</v>
      </c>
      <c r="BC870" s="20">
        <f t="shared" si="384"/>
        <v>0</v>
      </c>
      <c r="BD870" s="895"/>
      <c r="BE870" s="895"/>
      <c r="BF870" s="895"/>
      <c r="BG870" s="895"/>
      <c r="BH870" s="136"/>
      <c r="BI870" s="895"/>
      <c r="BJ870" s="136"/>
      <c r="BK870" s="895"/>
      <c r="BL870" s="136"/>
      <c r="BM870" s="136"/>
      <c r="BN870" s="136"/>
      <c r="BO870" s="136"/>
      <c r="BP870" s="136"/>
      <c r="BQ870" s="136"/>
      <c r="BR870" s="136"/>
      <c r="BS870" s="907"/>
      <c r="BT870" s="907"/>
      <c r="BU870" s="907"/>
      <c r="BV870" s="907"/>
      <c r="BW870" s="907"/>
      <c r="BX870" s="907"/>
      <c r="BY870" s="904"/>
      <c r="CA870" s="365" t="b">
        <f t="shared" si="385"/>
        <v>0</v>
      </c>
      <c r="CB870" s="365" t="b">
        <f t="shared" si="386"/>
        <v>0</v>
      </c>
      <c r="CC870" s="365">
        <f t="shared" si="387"/>
        <v>0</v>
      </c>
      <c r="CD870" s="365" t="b">
        <f t="shared" si="388"/>
        <v>0</v>
      </c>
      <c r="CE870" s="365" t="b">
        <f t="shared" si="389"/>
        <v>0</v>
      </c>
      <c r="CF870" s="365" t="b">
        <f t="shared" si="390"/>
        <v>0</v>
      </c>
      <c r="CG870" s="365" t="b">
        <f t="shared" si="391"/>
        <v>0</v>
      </c>
      <c r="CH870" s="365" t="b">
        <f t="shared" si="392"/>
        <v>0</v>
      </c>
      <c r="CI870" s="72" t="b">
        <f t="shared" si="393"/>
        <v>0</v>
      </c>
      <c r="CJ870" s="72" t="b">
        <f t="shared" si="394"/>
        <v>0</v>
      </c>
      <c r="CK870" s="72">
        <f t="shared" si="395"/>
        <v>0</v>
      </c>
      <c r="CL870" s="72">
        <f t="shared" si="396"/>
        <v>0</v>
      </c>
      <c r="CM870" s="72" t="b">
        <f t="shared" si="397"/>
        <v>0</v>
      </c>
      <c r="CN870" s="72" t="b">
        <f t="shared" si="398"/>
        <v>0</v>
      </c>
      <c r="CP870" s="13">
        <f t="shared" si="399"/>
        <v>0</v>
      </c>
      <c r="CQ870" s="13" t="b">
        <f t="shared" si="400"/>
        <v>0</v>
      </c>
      <c r="CR870" s="13" t="b">
        <f t="shared" si="401"/>
        <v>0</v>
      </c>
      <c r="CS870" s="13" t="b">
        <f t="shared" si="407"/>
        <v>0</v>
      </c>
      <c r="CT870" s="13" t="b">
        <f t="shared" si="406"/>
        <v>0</v>
      </c>
      <c r="CU870" s="13" t="b">
        <f t="shared" si="408"/>
        <v>0</v>
      </c>
      <c r="CV870" s="13" t="b">
        <f t="shared" si="402"/>
        <v>0</v>
      </c>
      <c r="CW870" s="13" t="b">
        <f t="shared" si="403"/>
        <v>0</v>
      </c>
      <c r="CX870" s="13" t="b">
        <f t="shared" si="404"/>
        <v>0</v>
      </c>
      <c r="CY870" s="13" t="b">
        <f t="shared" si="405"/>
        <v>0</v>
      </c>
    </row>
    <row r="871" spans="1:103" ht="15" thickBot="1">
      <c r="A871" s="932"/>
      <c r="B871" s="895"/>
      <c r="C871" s="895"/>
      <c r="D871" s="895"/>
      <c r="E871" s="895"/>
      <c r="F871" s="895"/>
      <c r="G871" s="895"/>
      <c r="H871" s="895"/>
      <c r="I871" s="895"/>
      <c r="J871" s="895"/>
      <c r="K871" s="895"/>
      <c r="L871" s="895"/>
      <c r="M871" s="895"/>
      <c r="N871" s="895"/>
      <c r="O871" s="152"/>
      <c r="P871" s="895"/>
      <c r="Q871" s="941"/>
      <c r="R871" s="895"/>
      <c r="S871" s="895"/>
      <c r="T871" s="895"/>
      <c r="U871" s="895"/>
      <c r="V871" s="895"/>
      <c r="W871" s="136"/>
      <c r="X871" s="136"/>
      <c r="Y871" s="136"/>
      <c r="Z871" s="136"/>
      <c r="AA871" s="136" t="s">
        <v>38</v>
      </c>
      <c r="AB871" s="137"/>
      <c r="AC871" s="137"/>
      <c r="AD871" s="136"/>
      <c r="AE871" s="895"/>
      <c r="AF871" s="334">
        <f t="shared" si="380"/>
        <v>0</v>
      </c>
      <c r="AG871" s="272">
        <f>IF(R871="kompletna",Q871*J871*0.0036*'lista, wskaźniki'!$F$13, IF(R871="częściowa",Q871*J871*0.0036*'lista, wskaźniki'!$F$14, IF(R871="brak",Q871*J871*0.0036*'lista, wskaźniki'!$F$15,)))</f>
        <v>0</v>
      </c>
      <c r="AH871" s="334">
        <f>IF(Y871="inne",K871*'lista, wskaźniki'!$E$35,IF(Y871="to samo źródło",0,IF(Y871=0,0)))</f>
        <v>0</v>
      </c>
      <c r="AI871" s="334">
        <f>IF(AA871="gaz z sieci",AC871*'lista, wskaźniki'!$D$21)</f>
        <v>0</v>
      </c>
      <c r="AJ871" s="272">
        <f>IF(AA871="węgiel",AB871*'lista, wskaźniki'!$D$20, IF('Sektor mieszkaniowy'!AA871="drewno",'Sektor mieszkaniowy'!AB871*'lista, wskaźniki'!$D$22,IF('Sektor mieszkaniowy'!AA871="pellet",AB871*'lista, wskaźniki'!$D$23,IF('Sektor mieszkaniowy'!AA871="gaz z sieci",AB871*'lista, wskaźniki'!$D$21,IF('Sektor mieszkaniowy'!AA871="olej opałowy",'Sektor mieszkaniowy'!AB871*'lista, wskaźniki'!$D$24)))))</f>
        <v>0</v>
      </c>
      <c r="AK871" s="901"/>
      <c r="AL871" s="895"/>
      <c r="AM871" s="20">
        <f>IF(AA871="węgiel",AF871*1/3.6*'lista, wskaźniki'!$F$20,IF(AA871="drewno",AF871*1/3.6*'lista, wskaźniki'!$F$22,IF(AA871="pellet",AF871*1/3.6*'lista, wskaźniki'!$F$23,IF(AA871="gaz z sieci",AF871*1/3.6*'lista, wskaźniki'!$F$21,IF(AA871="olej opałowy",AF871*1/3.6*'lista, wskaźniki'!$F$24,0)))))</f>
        <v>0</v>
      </c>
      <c r="AN871" s="20">
        <f>IF(AA871="węgiel",AF871*'lista, wskaźniki'!$E$42,IF(AA871="drewno",AF871*'lista, wskaźniki'!$G$42,IF(AA871="pellet",AF871*'lista, wskaźniki'!$H$42,IF(AA871="gaz z sieci",AF871*'lista, wskaźniki'!$F$42,IF(AA871="olej opałowy",AF871*'lista, wskaźniki'!$I$42,0)))))</f>
        <v>0</v>
      </c>
      <c r="AO871" s="20">
        <f>IF(AA871="węgiel",AF871*'lista, wskaźniki'!$E$43,IF(AA871="drewno",AF871*'lista, wskaźniki'!$G$43,IF(AA871="pellet",AF871*'lista, wskaźniki'!$H$43,IF(AA871="gaz z sieci",AF871*'lista, wskaźniki'!$F$43,IF(AA871="olej opałowy",AF871*'lista, wskaźniki'!$I$43,0)))))</f>
        <v>0</v>
      </c>
      <c r="AP871" s="20">
        <f>IF(AA871="węgiel",AF871*'lista, wskaźniki'!$E$44,IF(AA871="drewno",AF871*'lista, wskaźniki'!$G$44,IF(AA871="pellet",AF871*'lista, wskaźniki'!$H$44,IF(AA871="gaz z sieci",AF871*'lista, wskaźniki'!$F$44,IF(AA871="olej opałowy",AF871*'lista, wskaźniki'!$I$44,0)))))</f>
        <v>0</v>
      </c>
      <c r="AQ871" s="20" t="b">
        <f>IF(Z871="gaz",AH871*1/3.6*'lista, wskaźniki'!$F$21,IF(Z871="energia elektryczna",AH871*1/3.6*'lista, wskaźniki'!$F$26))</f>
        <v>0</v>
      </c>
      <c r="AR871" s="20" t="b">
        <f>IF(Z871="gaz",AH871*'lista, wskaźniki'!$F$42,IF(Z871="energia elektryczna",AH871*0))</f>
        <v>0</v>
      </c>
      <c r="AS871" s="20" t="b">
        <f>IF(Z871="gaz",AH871*'lista, wskaźniki'!$F$43,IF(Z871="energia elektryczna",AH871*0))</f>
        <v>0</v>
      </c>
      <c r="AT871" s="20" t="b">
        <f>IF(Z871="gaz",AH871*'lista, wskaźniki'!$F$44,IF(Z871="energia elektryczna",AH871*0))</f>
        <v>0</v>
      </c>
      <c r="AU871" s="20">
        <f>AI871*1/3.6*'lista, wskaźniki'!$F$21</f>
        <v>0</v>
      </c>
      <c r="AV871" s="20">
        <f>AI871*'lista, wskaźniki'!$F$42</f>
        <v>0</v>
      </c>
      <c r="AW871" s="20">
        <f>AI871*'lista, wskaźniki'!$F$43</f>
        <v>0</v>
      </c>
      <c r="AX871" s="20">
        <f>AI871*'lista, wskaźniki'!$F$44</f>
        <v>0</v>
      </c>
      <c r="AY871" s="20">
        <f>AK871*'lista, wskaźniki'!$F$26</f>
        <v>0</v>
      </c>
      <c r="AZ871" s="20">
        <f t="shared" si="381"/>
        <v>0</v>
      </c>
      <c r="BA871" s="20">
        <f t="shared" si="382"/>
        <v>0</v>
      </c>
      <c r="BB871" s="20">
        <f t="shared" si="383"/>
        <v>0</v>
      </c>
      <c r="BC871" s="20">
        <f t="shared" si="384"/>
        <v>0</v>
      </c>
      <c r="BD871" s="895"/>
      <c r="BE871" s="895"/>
      <c r="BF871" s="895"/>
      <c r="BG871" s="895"/>
      <c r="BH871" s="136"/>
      <c r="BI871" s="895"/>
      <c r="BJ871" s="136"/>
      <c r="BK871" s="895"/>
      <c r="BL871" s="136"/>
      <c r="BM871" s="136"/>
      <c r="BN871" s="136"/>
      <c r="BO871" s="136"/>
      <c r="BP871" s="136"/>
      <c r="BQ871" s="136"/>
      <c r="BR871" s="136"/>
      <c r="BS871" s="907"/>
      <c r="BT871" s="907"/>
      <c r="BU871" s="907"/>
      <c r="BV871" s="907"/>
      <c r="BW871" s="907"/>
      <c r="BX871" s="907"/>
      <c r="BY871" s="904"/>
      <c r="CA871" s="365" t="b">
        <f t="shared" si="385"/>
        <v>0</v>
      </c>
      <c r="CB871" s="365" t="b">
        <f t="shared" si="386"/>
        <v>0</v>
      </c>
      <c r="CC871" s="365" t="b">
        <f t="shared" si="387"/>
        <v>0</v>
      </c>
      <c r="CD871" s="365">
        <f t="shared" si="388"/>
        <v>0</v>
      </c>
      <c r="CE871" s="365" t="b">
        <f t="shared" si="389"/>
        <v>0</v>
      </c>
      <c r="CF871" s="365" t="b">
        <f t="shared" si="390"/>
        <v>0</v>
      </c>
      <c r="CG871" s="365" t="b">
        <f t="shared" si="391"/>
        <v>0</v>
      </c>
      <c r="CH871" s="365">
        <f t="shared" si="392"/>
        <v>0</v>
      </c>
      <c r="CI871" s="72" t="b">
        <f t="shared" si="393"/>
        <v>0</v>
      </c>
      <c r="CJ871" s="72" t="b">
        <f t="shared" si="394"/>
        <v>0</v>
      </c>
      <c r="CK871" s="72" t="b">
        <f t="shared" si="395"/>
        <v>0</v>
      </c>
      <c r="CL871" s="72">
        <f t="shared" si="396"/>
        <v>0</v>
      </c>
      <c r="CM871" s="72" t="b">
        <f t="shared" si="397"/>
        <v>0</v>
      </c>
      <c r="CN871" s="72" t="b">
        <f t="shared" si="398"/>
        <v>0</v>
      </c>
      <c r="CP871" s="13">
        <f t="shared" si="399"/>
        <v>0</v>
      </c>
      <c r="CQ871" s="13" t="b">
        <f t="shared" si="400"/>
        <v>0</v>
      </c>
      <c r="CR871" s="13" t="b">
        <f t="shared" si="401"/>
        <v>0</v>
      </c>
      <c r="CS871" s="13" t="b">
        <f t="shared" si="407"/>
        <v>0</v>
      </c>
      <c r="CT871" s="13" t="b">
        <f t="shared" si="406"/>
        <v>0</v>
      </c>
      <c r="CU871" s="13" t="b">
        <f t="shared" si="408"/>
        <v>0</v>
      </c>
      <c r="CV871" s="13" t="b">
        <f t="shared" si="402"/>
        <v>0</v>
      </c>
      <c r="CW871" s="13" t="b">
        <f t="shared" si="403"/>
        <v>0</v>
      </c>
      <c r="CX871" s="13" t="b">
        <f t="shared" si="404"/>
        <v>0</v>
      </c>
      <c r="CY871" s="13" t="b">
        <f t="shared" si="405"/>
        <v>0</v>
      </c>
    </row>
    <row r="872" spans="1:103" ht="15" thickBot="1">
      <c r="A872" s="933"/>
      <c r="B872" s="896"/>
      <c r="C872" s="896"/>
      <c r="D872" s="896"/>
      <c r="E872" s="896"/>
      <c r="F872" s="896"/>
      <c r="G872" s="896"/>
      <c r="H872" s="896"/>
      <c r="I872" s="896"/>
      <c r="J872" s="896"/>
      <c r="K872" s="896"/>
      <c r="L872" s="896"/>
      <c r="M872" s="896"/>
      <c r="N872" s="896"/>
      <c r="O872" s="153"/>
      <c r="P872" s="896"/>
      <c r="Q872" s="942"/>
      <c r="R872" s="896"/>
      <c r="S872" s="896"/>
      <c r="T872" s="896"/>
      <c r="U872" s="896"/>
      <c r="V872" s="896"/>
      <c r="W872" s="138"/>
      <c r="X872" s="138"/>
      <c r="Y872" s="138"/>
      <c r="Z872" s="138"/>
      <c r="AA872" s="138" t="s">
        <v>37</v>
      </c>
      <c r="AB872" s="139"/>
      <c r="AC872" s="139"/>
      <c r="AD872" s="138"/>
      <c r="AE872" s="896"/>
      <c r="AF872" s="334">
        <f t="shared" si="380"/>
        <v>0</v>
      </c>
      <c r="AG872" s="272">
        <f>IF(R872="kompletna",Q872*J872*0.0036*'lista, wskaźniki'!$F$13, IF(R872="częściowa",Q872*J872*0.0036*'lista, wskaźniki'!$F$14, IF(R872="brak",Q872*J872*0.0036*'lista, wskaźniki'!$F$15,)))</f>
        <v>0</v>
      </c>
      <c r="AH872" s="334">
        <f>IF(Y872="inne",K872*'lista, wskaźniki'!$E$35,IF(Y872="to samo źródło",0,IF(Y872=0,0)))</f>
        <v>0</v>
      </c>
      <c r="AI872" s="334" t="b">
        <f>IF(AA872="gaz z sieci",AC872*'lista, wskaźniki'!$D$21)</f>
        <v>0</v>
      </c>
      <c r="AJ872" s="272">
        <f>IF(AA872="węgiel",AB872*'lista, wskaźniki'!$D$20, IF('Sektor mieszkaniowy'!AA872="drewno",'Sektor mieszkaniowy'!AB872*'lista, wskaźniki'!$D$22,IF('Sektor mieszkaniowy'!AA872="pellet",AB872*'lista, wskaźniki'!$D$23,IF('Sektor mieszkaniowy'!AA872="gaz z sieci",AB872*'lista, wskaźniki'!$D$21,IF('Sektor mieszkaniowy'!AA872="olej opałowy",'Sektor mieszkaniowy'!AB872*'lista, wskaźniki'!$D$24)))))</f>
        <v>0</v>
      </c>
      <c r="AK872" s="902"/>
      <c r="AL872" s="896"/>
      <c r="AM872" s="20">
        <f>IF(AA872="węgiel",AF872*1/3.6*'lista, wskaźniki'!$F$20,IF(AA872="drewno",AF872*1/3.6*'lista, wskaźniki'!$F$22,IF(AA872="pellet",AF872*1/3.6*'lista, wskaźniki'!$F$23,IF(AA872="gaz z sieci",AF872*1/3.6*'lista, wskaźniki'!$F$21,IF(AA872="olej opałowy",AF872*1/3.6*'lista, wskaźniki'!$F$24,0)))))</f>
        <v>0</v>
      </c>
      <c r="AN872" s="20">
        <f>IF(AA872="węgiel",AF872*'lista, wskaźniki'!$E$42,IF(AA872="drewno",AF872*'lista, wskaźniki'!$G$42,IF(AA872="pellet",AF872*'lista, wskaźniki'!$H$42,IF(AA872="gaz z sieci",AF872*'lista, wskaźniki'!$F$42,IF(AA872="olej opałowy",AF872*'lista, wskaźniki'!$I$42,0)))))</f>
        <v>0</v>
      </c>
      <c r="AO872" s="20">
        <f>IF(AA872="węgiel",AF872*'lista, wskaźniki'!$E$43,IF(AA872="drewno",AF872*'lista, wskaźniki'!$G$43,IF(AA872="pellet",AF872*'lista, wskaźniki'!$H$43,IF(AA872="gaz z sieci",AF872*'lista, wskaźniki'!$F$43,IF(AA872="olej opałowy",AF872*'lista, wskaźniki'!$I$43,0)))))</f>
        <v>0</v>
      </c>
      <c r="AP872" s="20">
        <f>IF(AA872="węgiel",AF872*'lista, wskaźniki'!$E$44,IF(AA872="drewno",AF872*'lista, wskaźniki'!$G$44,IF(AA872="pellet",AF872*'lista, wskaźniki'!$H$44,IF(AA872="gaz z sieci",AF872*'lista, wskaźniki'!$F$44,IF(AA872="olej opałowy",AF872*'lista, wskaźniki'!$I$44,0)))))</f>
        <v>0</v>
      </c>
      <c r="AQ872" s="20" t="b">
        <f>IF(Z872="gaz",AH872*1/3.6*'lista, wskaźniki'!$F$21,IF(Z872="energia elektryczna",AH872*1/3.6*'lista, wskaźniki'!$F$26))</f>
        <v>0</v>
      </c>
      <c r="AR872" s="20" t="b">
        <f>IF(Z872="gaz",AH872*'lista, wskaźniki'!$F$42,IF(Z872="energia elektryczna",AH872*0))</f>
        <v>0</v>
      </c>
      <c r="AS872" s="20" t="b">
        <f>IF(Z872="gaz",AH872*'lista, wskaźniki'!$F$43,IF(Z872="energia elektryczna",AH872*0))</f>
        <v>0</v>
      </c>
      <c r="AT872" s="20" t="b">
        <f>IF(Z872="gaz",AH872*'lista, wskaźniki'!$F$44,IF(Z872="energia elektryczna",AH872*0))</f>
        <v>0</v>
      </c>
      <c r="AU872" s="20">
        <f>AI872*1/3.6*'lista, wskaźniki'!$F$21</f>
        <v>0</v>
      </c>
      <c r="AV872" s="20">
        <f>AI872*'lista, wskaźniki'!$F$42</f>
        <v>0</v>
      </c>
      <c r="AW872" s="20">
        <f>AI872*'lista, wskaźniki'!$F$43</f>
        <v>0</v>
      </c>
      <c r="AX872" s="20">
        <f>AI872*'lista, wskaźniki'!$F$44</f>
        <v>0</v>
      </c>
      <c r="AY872" s="20">
        <f>AK872*'lista, wskaźniki'!$F$26</f>
        <v>0</v>
      </c>
      <c r="AZ872" s="20">
        <f t="shared" si="381"/>
        <v>0</v>
      </c>
      <c r="BA872" s="20">
        <f t="shared" si="382"/>
        <v>0</v>
      </c>
      <c r="BB872" s="20">
        <f t="shared" si="383"/>
        <v>0</v>
      </c>
      <c r="BC872" s="20">
        <f t="shared" si="384"/>
        <v>0</v>
      </c>
      <c r="BD872" s="896"/>
      <c r="BE872" s="896"/>
      <c r="BF872" s="896"/>
      <c r="BG872" s="896"/>
      <c r="BH872" s="138"/>
      <c r="BI872" s="896"/>
      <c r="BJ872" s="138"/>
      <c r="BK872" s="896"/>
      <c r="BL872" s="138"/>
      <c r="BM872" s="138"/>
      <c r="BN872" s="138"/>
      <c r="BO872" s="138"/>
      <c r="BP872" s="138"/>
      <c r="BQ872" s="138"/>
      <c r="BR872" s="138"/>
      <c r="BS872" s="908"/>
      <c r="BT872" s="908"/>
      <c r="BU872" s="908"/>
      <c r="BV872" s="908"/>
      <c r="BW872" s="908"/>
      <c r="BX872" s="908"/>
      <c r="BY872" s="905"/>
      <c r="CA872" s="365" t="b">
        <f t="shared" si="385"/>
        <v>0</v>
      </c>
      <c r="CB872" s="365" t="b">
        <f t="shared" si="386"/>
        <v>0</v>
      </c>
      <c r="CC872" s="365" t="b">
        <f t="shared" si="387"/>
        <v>0</v>
      </c>
      <c r="CD872" s="365" t="b">
        <f t="shared" si="388"/>
        <v>0</v>
      </c>
      <c r="CE872" s="365">
        <f t="shared" si="389"/>
        <v>0</v>
      </c>
      <c r="CF872" s="365" t="b">
        <f t="shared" si="390"/>
        <v>0</v>
      </c>
      <c r="CG872" s="365" t="b">
        <f t="shared" si="391"/>
        <v>0</v>
      </c>
      <c r="CH872" s="365" t="b">
        <f t="shared" si="392"/>
        <v>0</v>
      </c>
      <c r="CI872" s="72" t="b">
        <f t="shared" si="393"/>
        <v>0</v>
      </c>
      <c r="CJ872" s="72" t="b">
        <f t="shared" si="394"/>
        <v>0</v>
      </c>
      <c r="CK872" s="72" t="b">
        <f t="shared" si="395"/>
        <v>0</v>
      </c>
      <c r="CL872" s="72">
        <f t="shared" si="396"/>
        <v>0</v>
      </c>
      <c r="CM872" s="72">
        <f t="shared" si="397"/>
        <v>0</v>
      </c>
      <c r="CN872" s="72" t="b">
        <f t="shared" si="398"/>
        <v>0</v>
      </c>
      <c r="CP872" s="13">
        <f t="shared" si="399"/>
        <v>0</v>
      </c>
      <c r="CQ872" s="13" t="b">
        <f t="shared" si="400"/>
        <v>0</v>
      </c>
      <c r="CR872" s="13" t="b">
        <f t="shared" si="401"/>
        <v>0</v>
      </c>
      <c r="CS872" s="13" t="b">
        <f t="shared" si="407"/>
        <v>0</v>
      </c>
      <c r="CT872" s="13" t="b">
        <f t="shared" si="406"/>
        <v>0</v>
      </c>
      <c r="CU872" s="13" t="b">
        <f t="shared" si="408"/>
        <v>0</v>
      </c>
      <c r="CV872" s="13" t="b">
        <f t="shared" si="402"/>
        <v>0</v>
      </c>
      <c r="CW872" s="13" t="b">
        <f t="shared" si="403"/>
        <v>0</v>
      </c>
      <c r="CX872" s="13" t="b">
        <f t="shared" si="404"/>
        <v>0</v>
      </c>
      <c r="CY872" s="13" t="b">
        <f t="shared" si="405"/>
        <v>0</v>
      </c>
    </row>
    <row r="873" spans="1:103" ht="15" thickBot="1">
      <c r="A873" s="931">
        <v>175</v>
      </c>
      <c r="B873" s="894" t="s">
        <v>254</v>
      </c>
      <c r="C873" s="894"/>
      <c r="D873" s="894" t="s">
        <v>1</v>
      </c>
      <c r="E873" s="894" t="s">
        <v>5</v>
      </c>
      <c r="F873" s="894"/>
      <c r="G873" s="894">
        <v>7</v>
      </c>
      <c r="H873" s="894"/>
      <c r="I873" s="894" t="s">
        <v>13</v>
      </c>
      <c r="J873" s="894">
        <v>250</v>
      </c>
      <c r="K873" s="894">
        <v>4</v>
      </c>
      <c r="L873" s="894" t="s">
        <v>16</v>
      </c>
      <c r="M873" s="894"/>
      <c r="N873" s="894" t="s">
        <v>16</v>
      </c>
      <c r="O873" s="151"/>
      <c r="P873" s="894" t="s">
        <v>16</v>
      </c>
      <c r="Q873" s="940">
        <f>IF(I873="&lt;1966",'lista, wskaźniki'!$G$4,IF(I873="1967-1985",'lista, wskaźniki'!$G$5,IF(I873="1986-1992",'lista, wskaźniki'!$G$6,IF(I873="1993-1996",'lista, wskaźniki'!$G$7,IF(I873="&gt;1997",'lista, wskaźniki'!$G$8,IF(I873=0,'lista, wskaźniki'!$G$4))))))</f>
        <v>130</v>
      </c>
      <c r="R873" s="894" t="s">
        <v>21</v>
      </c>
      <c r="S873" s="894" t="s">
        <v>28</v>
      </c>
      <c r="T873" s="894"/>
      <c r="U873" s="894"/>
      <c r="V873" s="894"/>
      <c r="W873" s="134" t="s">
        <v>35</v>
      </c>
      <c r="X873" s="134" t="s">
        <v>39</v>
      </c>
      <c r="Y873" s="136" t="s">
        <v>24</v>
      </c>
      <c r="Z873" s="134" t="s">
        <v>40</v>
      </c>
      <c r="AA873" s="134" t="s">
        <v>35</v>
      </c>
      <c r="AB873" s="135">
        <f>ROUND(AD873/'lista, wskaźniki'!$A$130,0)</f>
        <v>3</v>
      </c>
      <c r="AC873" s="135"/>
      <c r="AD873" s="134">
        <v>2000</v>
      </c>
      <c r="AE873" s="894"/>
      <c r="AF873" s="334">
        <f t="shared" si="380"/>
        <v>69.045000000000002</v>
      </c>
      <c r="AG873" s="272">
        <f>IF(R873="kompletna",Q873*J873*0.0036*'lista, wskaźniki'!$F$13, IF(R873="częściowa",Q873*J873*0.0036*'lista, wskaźniki'!$F$14, IF(R873="brak",Q873*J873*0.0036*'lista, wskaźniki'!$F$15,)))</f>
        <v>70.2</v>
      </c>
      <c r="AH873" s="334">
        <f>IF(Y873="inne",K873*'lista, wskaźniki'!$E$35,IF(Y873="to samo źródło",0,IF(Y873=0,0)))</f>
        <v>8.6714145000000009</v>
      </c>
      <c r="AI873" s="334" t="b">
        <f>IF(AA873="gaz z sieci",AC873*'lista, wskaźniki'!$D$21)</f>
        <v>0</v>
      </c>
      <c r="AJ873" s="272">
        <f>IF(AA873="węgiel",AB873*'lista, wskaźniki'!$D$20, IF('Sektor mieszkaniowy'!AA873="drewno",'Sektor mieszkaniowy'!AB873*'lista, wskaźniki'!$D$22,IF('Sektor mieszkaniowy'!AA873="pellet",AB873*'lista, wskaźniki'!$D$23,IF('Sektor mieszkaniowy'!AA873="gaz z sieci",AB873*'lista, wskaźniki'!$D$21,IF('Sektor mieszkaniowy'!AA873="olej opałowy",'Sektor mieszkaniowy'!AB873*'lista, wskaźniki'!$D$24)))))</f>
        <v>67.89</v>
      </c>
      <c r="AK873" s="900"/>
      <c r="AL873" s="894">
        <v>3000</v>
      </c>
      <c r="AM873" s="20">
        <f>IF(AA873="węgiel",AF873*1/3.6*'lista, wskaźniki'!$F$20,IF(AA873="drewno",AF873*1/3.6*'lista, wskaźniki'!$F$22,IF(AA873="pellet",AF873*1/3.6*'lista, wskaźniki'!$F$23,IF(AA873="gaz z sieci",AF873*1/3.6*'lista, wskaźniki'!$F$21,IF(AA873="olej opałowy",AF873*1/3.6*'lista, wskaźniki'!$F$24,0)))))</f>
        <v>6.5406328499999997</v>
      </c>
      <c r="AN873" s="20">
        <f>IF(AA873="węgiel",AF873*'lista, wskaźniki'!$E$42,IF(AA873="drewno",AF873*'lista, wskaźniki'!$G$42,IF(AA873="pellet",AF873*'lista, wskaźniki'!$H$42,IF(AA873="gaz z sieci",AF873*'lista, wskaźniki'!$F$42,IF(AA873="olej opałowy",AF873*'lista, wskaźniki'!$I$42,0)))))</f>
        <v>2.6237100000000003E-2</v>
      </c>
      <c r="AO873" s="20">
        <f>IF(AA873="węgiel",AF873*'lista, wskaźniki'!$E$43,IF(AA873="drewno",AF873*'lista, wskaźniki'!$G$43,IF(AA873="pellet",AF873*'lista, wskaźniki'!$H$43,IF(AA873="gaz z sieci",AF873*'lista, wskaźniki'!$F$43,IF(AA873="olej opałowy",AF873*'lista, wskaźniki'!$I$43,0)))))</f>
        <v>2.4856200000000002E-2</v>
      </c>
      <c r="AP873" s="20">
        <f>IF(AA873="węgiel",AF873*'lista, wskaźniki'!$E$44,IF(AA873="drewno",AF873*'lista, wskaźniki'!$G$44,IF(AA873="pellet",AF873*'lista, wskaźniki'!$H$44,IF(AA873="gaz z sieci",AF873*'lista, wskaźniki'!$F$44,IF(AA873="olej opałowy",AF873*'lista, wskaźniki'!$I$44,0)))))</f>
        <v>1.8642150000000002E-5</v>
      </c>
      <c r="AQ873" s="360">
        <f>IF(Z873="gaz",AH873*1/3.6*'lista, wskaźniki'!$F$21,IF(Z873="energia elektryczna",AH873*1/3.6*'lista, wskaźniki'!$F$26))</f>
        <v>2.1437663625000005</v>
      </c>
      <c r="AR873" s="20">
        <f>IF(Z873="gaz",AH873*'lista, wskaźniki'!$F$42,IF(Z873="energia elektryczna",AH873*0))</f>
        <v>0</v>
      </c>
      <c r="AS873" s="20">
        <f>IF(Z873="gaz",AH873*'lista, wskaźniki'!$F$43,IF(Z873="energia elektryczna",AH873*0))</f>
        <v>0</v>
      </c>
      <c r="AT873" s="20">
        <f>IF(Z873="gaz",AH873*'lista, wskaźniki'!$F$44,IF(Z873="energia elektryczna",AH873*0))</f>
        <v>0</v>
      </c>
      <c r="AU873" s="20">
        <f>AI873*1/3.6*'lista, wskaźniki'!$F$21</f>
        <v>0</v>
      </c>
      <c r="AV873" s="20">
        <f>AI873*'lista, wskaźniki'!$F$42</f>
        <v>0</v>
      </c>
      <c r="AW873" s="20">
        <f>AI873*'lista, wskaźniki'!$F$43</f>
        <v>0</v>
      </c>
      <c r="AX873" s="20">
        <f>AI873*'lista, wskaźniki'!$F$44</f>
        <v>0</v>
      </c>
      <c r="AY873" s="20">
        <f>AK873*'lista, wskaźniki'!$F$26</f>
        <v>0</v>
      </c>
      <c r="AZ873" s="20">
        <f t="shared" si="381"/>
        <v>8.6843992125000007</v>
      </c>
      <c r="BA873" s="20">
        <f t="shared" si="382"/>
        <v>2.6237100000000003E-2</v>
      </c>
      <c r="BB873" s="20">
        <f t="shared" si="383"/>
        <v>2.4856200000000002E-2</v>
      </c>
      <c r="BC873" s="20">
        <f t="shared" si="384"/>
        <v>1.8642150000000002E-5</v>
      </c>
      <c r="BD873" s="894"/>
      <c r="BE873" s="894"/>
      <c r="BF873" s="894"/>
      <c r="BG873" s="894"/>
      <c r="BH873" s="134"/>
      <c r="BI873" s="894"/>
      <c r="BJ873" s="134"/>
      <c r="BK873" s="894" t="s">
        <v>17</v>
      </c>
      <c r="BL873" s="134"/>
      <c r="BM873" s="134"/>
      <c r="BN873" s="134"/>
      <c r="BO873" s="134" t="s">
        <v>57</v>
      </c>
      <c r="BP873" s="134" t="s">
        <v>53</v>
      </c>
      <c r="BQ873" s="134" t="s">
        <v>120</v>
      </c>
      <c r="BR873" s="134"/>
      <c r="BS873" s="906"/>
      <c r="BT873" s="906"/>
      <c r="BU873" s="906">
        <v>6000</v>
      </c>
      <c r="BV873" s="906"/>
      <c r="BW873" s="906"/>
      <c r="BX873" s="906"/>
      <c r="BY873" s="903"/>
      <c r="CA873" s="365">
        <f t="shared" si="385"/>
        <v>69.045000000000002</v>
      </c>
      <c r="CB873" s="365" t="b">
        <f t="shared" si="386"/>
        <v>0</v>
      </c>
      <c r="CC873" s="365" t="b">
        <f t="shared" si="387"/>
        <v>0</v>
      </c>
      <c r="CD873" s="365" t="b">
        <f t="shared" si="388"/>
        <v>0</v>
      </c>
      <c r="CE873" s="365" t="b">
        <f t="shared" si="389"/>
        <v>0</v>
      </c>
      <c r="CF873" s="365" t="b">
        <f t="shared" si="390"/>
        <v>0</v>
      </c>
      <c r="CG873" s="365">
        <f t="shared" si="391"/>
        <v>8.6714145000000009</v>
      </c>
      <c r="CH873" s="365" t="b">
        <f t="shared" si="392"/>
        <v>0</v>
      </c>
      <c r="CI873" s="72">
        <f t="shared" si="393"/>
        <v>69.045000000000002</v>
      </c>
      <c r="CJ873" s="72" t="b">
        <f t="shared" si="394"/>
        <v>0</v>
      </c>
      <c r="CK873" s="72" t="b">
        <f t="shared" si="395"/>
        <v>0</v>
      </c>
      <c r="CL873" s="72">
        <f t="shared" si="396"/>
        <v>0</v>
      </c>
      <c r="CM873" s="72" t="b">
        <f t="shared" si="397"/>
        <v>0</v>
      </c>
      <c r="CN873" s="72">
        <f t="shared" si="398"/>
        <v>8.6714145000000009</v>
      </c>
      <c r="CP873" s="13" t="b">
        <f t="shared" si="399"/>
        <v>0</v>
      </c>
      <c r="CQ873" s="13" t="b">
        <f t="shared" si="400"/>
        <v>0</v>
      </c>
      <c r="CR873" s="13" t="b">
        <f t="shared" si="401"/>
        <v>0</v>
      </c>
      <c r="CS873" s="13" t="b">
        <f t="shared" si="407"/>
        <v>0</v>
      </c>
      <c r="CT873" s="13" t="b">
        <f t="shared" si="406"/>
        <v>0</v>
      </c>
      <c r="CU873" s="13" t="b">
        <f t="shared" si="408"/>
        <v>0</v>
      </c>
      <c r="CV873" s="13">
        <f t="shared" si="402"/>
        <v>250</v>
      </c>
      <c r="CW873" s="13">
        <f t="shared" si="403"/>
        <v>250</v>
      </c>
      <c r="CX873" s="13" t="b">
        <f t="shared" si="404"/>
        <v>0</v>
      </c>
      <c r="CY873" s="13" t="b">
        <f t="shared" si="405"/>
        <v>0</v>
      </c>
    </row>
    <row r="874" spans="1:103" ht="15" thickBot="1">
      <c r="A874" s="932"/>
      <c r="B874" s="895"/>
      <c r="C874" s="895"/>
      <c r="D874" s="895"/>
      <c r="E874" s="895"/>
      <c r="F874" s="895"/>
      <c r="G874" s="895"/>
      <c r="H874" s="895"/>
      <c r="I874" s="895"/>
      <c r="J874" s="895"/>
      <c r="K874" s="895"/>
      <c r="L874" s="895"/>
      <c r="M874" s="895"/>
      <c r="N874" s="895"/>
      <c r="O874" s="152"/>
      <c r="P874" s="895"/>
      <c r="Q874" s="941"/>
      <c r="R874" s="895"/>
      <c r="S874" s="895"/>
      <c r="T874" s="895"/>
      <c r="U874" s="895"/>
      <c r="V874" s="895"/>
      <c r="W874" s="136" t="s">
        <v>36</v>
      </c>
      <c r="X874" s="136"/>
      <c r="Y874" s="136"/>
      <c r="Z874" s="136"/>
      <c r="AA874" s="136" t="s">
        <v>36</v>
      </c>
      <c r="AB874" s="137"/>
      <c r="AC874" s="137"/>
      <c r="AD874" s="136"/>
      <c r="AE874" s="895"/>
      <c r="AF874" s="334">
        <f t="shared" si="380"/>
        <v>0</v>
      </c>
      <c r="AG874" s="272">
        <f>IF(R874="kompletna",Q874*J874*0.0036*'lista, wskaźniki'!$F$13, IF(R874="częściowa",Q874*J874*0.0036*'lista, wskaźniki'!$F$14, IF(R874="brak",Q874*J874*0.0036*'lista, wskaźniki'!$F$15,)))</f>
        <v>0</v>
      </c>
      <c r="AH874" s="334">
        <f>IF(Y874="inne",K874*'lista, wskaźniki'!$E$35,IF(Y874="to samo źródło",0,IF(Y874=0,0)))</f>
        <v>0</v>
      </c>
      <c r="AI874" s="334" t="b">
        <f>IF(AA874="gaz z sieci",AC874*'lista, wskaźniki'!$D$21)</f>
        <v>0</v>
      </c>
      <c r="AJ874" s="272">
        <f>IF(AA874="węgiel",AB874*'lista, wskaźniki'!$D$20, IF('Sektor mieszkaniowy'!AA874="drewno",'Sektor mieszkaniowy'!AB874*'lista, wskaźniki'!$D$22,IF('Sektor mieszkaniowy'!AA874="pellet",AB874*'lista, wskaźniki'!$D$23,IF('Sektor mieszkaniowy'!AA874="gaz z sieci",AB874*'lista, wskaźniki'!$D$21,IF('Sektor mieszkaniowy'!AA874="olej opałowy",'Sektor mieszkaniowy'!AB874*'lista, wskaźniki'!$D$24)))))</f>
        <v>0</v>
      </c>
      <c r="AK874" s="901"/>
      <c r="AL874" s="895"/>
      <c r="AM874" s="20">
        <f>IF(AA874="węgiel",AF874*1/3.6*'lista, wskaźniki'!$F$20,IF(AA874="drewno",AF874*1/3.6*'lista, wskaźniki'!$F$22,IF(AA874="pellet",AF874*1/3.6*'lista, wskaźniki'!$F$23,IF(AA874="gaz z sieci",AF874*1/3.6*'lista, wskaźniki'!$F$21,IF(AA874="olej opałowy",AF874*1/3.6*'lista, wskaźniki'!$F$24,0)))))</f>
        <v>0</v>
      </c>
      <c r="AN874" s="20">
        <f>IF(AA874="węgiel",AF874*'lista, wskaźniki'!$E$42,IF(AA874="drewno",AF874*'lista, wskaźniki'!$G$42,IF(AA874="pellet",AF874*'lista, wskaźniki'!$H$42,IF(AA874="gaz z sieci",AF874*'lista, wskaźniki'!$F$42,IF(AA874="olej opałowy",AF874*'lista, wskaźniki'!$I$42,0)))))</f>
        <v>0</v>
      </c>
      <c r="AO874" s="20">
        <f>IF(AA874="węgiel",AF874*'lista, wskaźniki'!$E$43,IF(AA874="drewno",AF874*'lista, wskaźniki'!$G$43,IF(AA874="pellet",AF874*'lista, wskaźniki'!$H$43,IF(AA874="gaz z sieci",AF874*'lista, wskaźniki'!$F$43,IF(AA874="olej opałowy",AF874*'lista, wskaźniki'!$I$43,0)))))</f>
        <v>0</v>
      </c>
      <c r="AP874" s="20">
        <f>IF(AA874="węgiel",AF874*'lista, wskaźniki'!$E$44,IF(AA874="drewno",AF874*'lista, wskaźniki'!$G$44,IF(AA874="pellet",AF874*'lista, wskaźniki'!$H$44,IF(AA874="gaz z sieci",AF874*'lista, wskaźniki'!$F$44,IF(AA874="olej opałowy",AF874*'lista, wskaźniki'!$I$44,0)))))</f>
        <v>0</v>
      </c>
      <c r="AQ874" s="20" t="b">
        <f>IF(Z874="gaz",AH874*1/3.6*'lista, wskaźniki'!$F$21,IF(Z874="energia elektryczna",AH874*1/3.6*'lista, wskaźniki'!$F$26))</f>
        <v>0</v>
      </c>
      <c r="AR874" s="20" t="b">
        <f>IF(Z874="gaz",AH874*'lista, wskaźniki'!$F$42,IF(Z874="energia elektryczna",AH874*0))</f>
        <v>0</v>
      </c>
      <c r="AS874" s="20" t="b">
        <f>IF(Z874="gaz",AH874*'lista, wskaźniki'!$F$43,IF(Z874="energia elektryczna",AH874*0))</f>
        <v>0</v>
      </c>
      <c r="AT874" s="20" t="b">
        <f>IF(Z874="gaz",AH874*'lista, wskaźniki'!$F$44,IF(Z874="energia elektryczna",AH874*0))</f>
        <v>0</v>
      </c>
      <c r="AU874" s="20">
        <f>AI874*1/3.6*'lista, wskaźniki'!$F$21</f>
        <v>0</v>
      </c>
      <c r="AV874" s="20">
        <f>AI874*'lista, wskaźniki'!$F$42</f>
        <v>0</v>
      </c>
      <c r="AW874" s="20">
        <f>AI874*'lista, wskaźniki'!$F$43</f>
        <v>0</v>
      </c>
      <c r="AX874" s="20">
        <f>AI874*'lista, wskaźniki'!$F$44</f>
        <v>0</v>
      </c>
      <c r="AY874" s="20">
        <f>AK874*'lista, wskaźniki'!$F$26</f>
        <v>0</v>
      </c>
      <c r="AZ874" s="20">
        <f t="shared" si="381"/>
        <v>0</v>
      </c>
      <c r="BA874" s="20">
        <f t="shared" si="382"/>
        <v>0</v>
      </c>
      <c r="BB874" s="20">
        <f t="shared" si="383"/>
        <v>0</v>
      </c>
      <c r="BC874" s="20">
        <f t="shared" si="384"/>
        <v>0</v>
      </c>
      <c r="BD874" s="895"/>
      <c r="BE874" s="895"/>
      <c r="BF874" s="895"/>
      <c r="BG874" s="895"/>
      <c r="BH874" s="136"/>
      <c r="BI874" s="895"/>
      <c r="BJ874" s="136"/>
      <c r="BK874" s="895"/>
      <c r="BL874" s="136"/>
      <c r="BM874" s="136"/>
      <c r="BN874" s="136"/>
      <c r="BO874" s="136"/>
      <c r="BP874" s="136"/>
      <c r="BQ874" s="136" t="s">
        <v>121</v>
      </c>
      <c r="BR874" s="136"/>
      <c r="BS874" s="907"/>
      <c r="BT874" s="907"/>
      <c r="BU874" s="907"/>
      <c r="BV874" s="907"/>
      <c r="BW874" s="907"/>
      <c r="BX874" s="907"/>
      <c r="BY874" s="904"/>
      <c r="CA874" s="365" t="b">
        <f t="shared" si="385"/>
        <v>0</v>
      </c>
      <c r="CB874" s="365">
        <f t="shared" si="386"/>
        <v>0</v>
      </c>
      <c r="CC874" s="365" t="b">
        <f t="shared" si="387"/>
        <v>0</v>
      </c>
      <c r="CD874" s="365" t="b">
        <f t="shared" si="388"/>
        <v>0</v>
      </c>
      <c r="CE874" s="365" t="b">
        <f t="shared" si="389"/>
        <v>0</v>
      </c>
      <c r="CF874" s="365" t="b">
        <f t="shared" si="390"/>
        <v>0</v>
      </c>
      <c r="CG874" s="365" t="b">
        <f t="shared" si="391"/>
        <v>0</v>
      </c>
      <c r="CH874" s="365" t="b">
        <f t="shared" si="392"/>
        <v>0</v>
      </c>
      <c r="CI874" s="72" t="b">
        <f t="shared" si="393"/>
        <v>0</v>
      </c>
      <c r="CJ874" s="72">
        <f t="shared" si="394"/>
        <v>0</v>
      </c>
      <c r="CK874" s="72" t="b">
        <f t="shared" si="395"/>
        <v>0</v>
      </c>
      <c r="CL874" s="72">
        <f t="shared" si="396"/>
        <v>0</v>
      </c>
      <c r="CM874" s="72" t="b">
        <f t="shared" si="397"/>
        <v>0</v>
      </c>
      <c r="CN874" s="72" t="b">
        <f t="shared" si="398"/>
        <v>0</v>
      </c>
      <c r="CP874" s="13">
        <f t="shared" si="399"/>
        <v>0</v>
      </c>
      <c r="CQ874" s="13" t="b">
        <f t="shared" si="400"/>
        <v>0</v>
      </c>
      <c r="CR874" s="13" t="b">
        <f t="shared" si="401"/>
        <v>0</v>
      </c>
      <c r="CS874" s="13" t="b">
        <f t="shared" si="407"/>
        <v>0</v>
      </c>
      <c r="CT874" s="13" t="b">
        <f t="shared" si="406"/>
        <v>0</v>
      </c>
      <c r="CU874" s="13" t="b">
        <f t="shared" si="408"/>
        <v>0</v>
      </c>
      <c r="CV874" s="13" t="b">
        <f t="shared" si="402"/>
        <v>0</v>
      </c>
      <c r="CW874" s="13" t="b">
        <f t="shared" si="403"/>
        <v>0</v>
      </c>
      <c r="CX874" s="13" t="b">
        <f t="shared" si="404"/>
        <v>0</v>
      </c>
      <c r="CY874" s="13" t="b">
        <f t="shared" si="405"/>
        <v>0</v>
      </c>
    </row>
    <row r="875" spans="1:103" ht="15" thickBot="1">
      <c r="A875" s="932"/>
      <c r="B875" s="895"/>
      <c r="C875" s="895"/>
      <c r="D875" s="895"/>
      <c r="E875" s="895"/>
      <c r="F875" s="895"/>
      <c r="G875" s="895"/>
      <c r="H875" s="895"/>
      <c r="I875" s="895"/>
      <c r="J875" s="895"/>
      <c r="K875" s="895"/>
      <c r="L875" s="895"/>
      <c r="M875" s="895"/>
      <c r="N875" s="895"/>
      <c r="O875" s="152"/>
      <c r="P875" s="895"/>
      <c r="Q875" s="941"/>
      <c r="R875" s="895"/>
      <c r="S875" s="895"/>
      <c r="T875" s="895"/>
      <c r="U875" s="895"/>
      <c r="V875" s="895"/>
      <c r="W875" s="136"/>
      <c r="X875" s="136"/>
      <c r="Y875" s="136"/>
      <c r="Z875" s="136"/>
      <c r="AA875" s="136" t="s">
        <v>50</v>
      </c>
      <c r="AB875" s="137"/>
      <c r="AC875" s="137"/>
      <c r="AD875" s="136"/>
      <c r="AE875" s="895"/>
      <c r="AF875" s="334">
        <f t="shared" si="380"/>
        <v>0</v>
      </c>
      <c r="AG875" s="272">
        <f>IF(R875="kompletna",Q875*J875*0.0036*'lista, wskaźniki'!$F$13, IF(R875="częściowa",Q875*J875*0.0036*'lista, wskaźniki'!$F$14, IF(R875="brak",Q875*J875*0.0036*'lista, wskaźniki'!$F$15,)))</f>
        <v>0</v>
      </c>
      <c r="AH875" s="334">
        <f>IF(Y875="inne",K875*'lista, wskaźniki'!$E$35,IF(Y875="to samo źródło",0,IF(Y875=0,0)))</f>
        <v>0</v>
      </c>
      <c r="AI875" s="334" t="b">
        <f>IF(AA875="gaz z sieci",AC875*'lista, wskaźniki'!$D$21)</f>
        <v>0</v>
      </c>
      <c r="AJ875" s="272">
        <f>IF(AA875="węgiel",AB875*'lista, wskaźniki'!$D$20, IF('Sektor mieszkaniowy'!AA875="drewno",'Sektor mieszkaniowy'!AB875*'lista, wskaźniki'!$D$22,IF('Sektor mieszkaniowy'!AA875="pellet",AB875*'lista, wskaźniki'!$D$23,IF('Sektor mieszkaniowy'!AA875="gaz z sieci",AB875*'lista, wskaźniki'!$D$21,IF('Sektor mieszkaniowy'!AA875="olej opałowy",'Sektor mieszkaniowy'!AB875*'lista, wskaźniki'!$D$24)))))</f>
        <v>0</v>
      </c>
      <c r="AK875" s="901"/>
      <c r="AL875" s="895"/>
      <c r="AM875" s="20">
        <f>IF(AA875="węgiel",AF875*1/3.6*'lista, wskaźniki'!$F$20,IF(AA875="drewno",AF875*1/3.6*'lista, wskaźniki'!$F$22,IF(AA875="pellet",AF875*1/3.6*'lista, wskaźniki'!$F$23,IF(AA875="gaz z sieci",AF875*1/3.6*'lista, wskaźniki'!$F$21,IF(AA875="olej opałowy",AF875*1/3.6*'lista, wskaźniki'!$F$24,0)))))</f>
        <v>0</v>
      </c>
      <c r="AN875" s="20">
        <f>IF(AA875="węgiel",AF875*'lista, wskaźniki'!$E$42,IF(AA875="drewno",AF875*'lista, wskaźniki'!$G$42,IF(AA875="pellet",AF875*'lista, wskaźniki'!$H$42,IF(AA875="gaz z sieci",AF875*'lista, wskaźniki'!$F$42,IF(AA875="olej opałowy",AF875*'lista, wskaźniki'!$I$42,0)))))</f>
        <v>0</v>
      </c>
      <c r="AO875" s="20">
        <f>IF(AA875="węgiel",AF875*'lista, wskaźniki'!$E$43,IF(AA875="drewno",AF875*'lista, wskaźniki'!$G$43,IF(AA875="pellet",AF875*'lista, wskaźniki'!$H$43,IF(AA875="gaz z sieci",AF875*'lista, wskaźniki'!$F$43,IF(AA875="olej opałowy",AF875*'lista, wskaźniki'!$I$43,0)))))</f>
        <v>0</v>
      </c>
      <c r="AP875" s="20">
        <f>IF(AA875="węgiel",AF875*'lista, wskaźniki'!$E$44,IF(AA875="drewno",AF875*'lista, wskaźniki'!$G$44,IF(AA875="pellet",AF875*'lista, wskaźniki'!$H$44,IF(AA875="gaz z sieci",AF875*'lista, wskaźniki'!$F$44,IF(AA875="olej opałowy",AF875*'lista, wskaźniki'!$I$44,0)))))</f>
        <v>0</v>
      </c>
      <c r="AQ875" s="20" t="b">
        <f>IF(Z875="gaz",AH875*1/3.6*'lista, wskaźniki'!$F$21,IF(Z875="energia elektryczna",AH875*1/3.6*'lista, wskaźniki'!$F$26))</f>
        <v>0</v>
      </c>
      <c r="AR875" s="20" t="b">
        <f>IF(Z875="gaz",AH875*'lista, wskaźniki'!$F$42,IF(Z875="energia elektryczna",AH875*0))</f>
        <v>0</v>
      </c>
      <c r="AS875" s="20" t="b">
        <f>IF(Z875="gaz",AH875*'lista, wskaźniki'!$F$43,IF(Z875="energia elektryczna",AH875*0))</f>
        <v>0</v>
      </c>
      <c r="AT875" s="20" t="b">
        <f>IF(Z875="gaz",AH875*'lista, wskaźniki'!$F$44,IF(Z875="energia elektryczna",AH875*0))</f>
        <v>0</v>
      </c>
      <c r="AU875" s="20">
        <f>AI875*1/3.6*'lista, wskaźniki'!$F$21</f>
        <v>0</v>
      </c>
      <c r="AV875" s="20">
        <f>AI875*'lista, wskaźniki'!$F$42</f>
        <v>0</v>
      </c>
      <c r="AW875" s="20">
        <f>AI875*'lista, wskaźniki'!$F$43</f>
        <v>0</v>
      </c>
      <c r="AX875" s="20">
        <f>AI875*'lista, wskaźniki'!$F$44</f>
        <v>0</v>
      </c>
      <c r="AY875" s="20">
        <f>AK875*'lista, wskaźniki'!$F$26</f>
        <v>0</v>
      </c>
      <c r="AZ875" s="20">
        <f t="shared" si="381"/>
        <v>0</v>
      </c>
      <c r="BA875" s="20">
        <f t="shared" si="382"/>
        <v>0</v>
      </c>
      <c r="BB875" s="20">
        <f t="shared" si="383"/>
        <v>0</v>
      </c>
      <c r="BC875" s="20">
        <f t="shared" si="384"/>
        <v>0</v>
      </c>
      <c r="BD875" s="895"/>
      <c r="BE875" s="895"/>
      <c r="BF875" s="895"/>
      <c r="BG875" s="895"/>
      <c r="BH875" s="136"/>
      <c r="BI875" s="895"/>
      <c r="BJ875" s="136"/>
      <c r="BK875" s="895"/>
      <c r="BL875" s="136"/>
      <c r="BM875" s="136"/>
      <c r="BN875" s="136"/>
      <c r="BO875" s="136"/>
      <c r="BP875" s="136"/>
      <c r="BQ875" s="136"/>
      <c r="BR875" s="136"/>
      <c r="BS875" s="907"/>
      <c r="BT875" s="907"/>
      <c r="BU875" s="907"/>
      <c r="BV875" s="907"/>
      <c r="BW875" s="907"/>
      <c r="BX875" s="907"/>
      <c r="BY875" s="904"/>
      <c r="CA875" s="365" t="b">
        <f t="shared" si="385"/>
        <v>0</v>
      </c>
      <c r="CB875" s="365" t="b">
        <f t="shared" si="386"/>
        <v>0</v>
      </c>
      <c r="CC875" s="365">
        <f t="shared" si="387"/>
        <v>0</v>
      </c>
      <c r="CD875" s="365" t="b">
        <f t="shared" si="388"/>
        <v>0</v>
      </c>
      <c r="CE875" s="365" t="b">
        <f t="shared" si="389"/>
        <v>0</v>
      </c>
      <c r="CF875" s="365" t="b">
        <f t="shared" si="390"/>
        <v>0</v>
      </c>
      <c r="CG875" s="365" t="b">
        <f t="shared" si="391"/>
        <v>0</v>
      </c>
      <c r="CH875" s="365" t="b">
        <f t="shared" si="392"/>
        <v>0</v>
      </c>
      <c r="CI875" s="72" t="b">
        <f t="shared" si="393"/>
        <v>0</v>
      </c>
      <c r="CJ875" s="72" t="b">
        <f t="shared" si="394"/>
        <v>0</v>
      </c>
      <c r="CK875" s="72">
        <f t="shared" si="395"/>
        <v>0</v>
      </c>
      <c r="CL875" s="72">
        <f t="shared" si="396"/>
        <v>0</v>
      </c>
      <c r="CM875" s="72" t="b">
        <f t="shared" si="397"/>
        <v>0</v>
      </c>
      <c r="CN875" s="72" t="b">
        <f t="shared" si="398"/>
        <v>0</v>
      </c>
      <c r="CP875" s="13">
        <f t="shared" si="399"/>
        <v>0</v>
      </c>
      <c r="CQ875" s="13" t="b">
        <f t="shared" si="400"/>
        <v>0</v>
      </c>
      <c r="CR875" s="13" t="b">
        <f t="shared" si="401"/>
        <v>0</v>
      </c>
      <c r="CS875" s="13" t="b">
        <f t="shared" si="407"/>
        <v>0</v>
      </c>
      <c r="CT875" s="13" t="b">
        <f t="shared" si="406"/>
        <v>0</v>
      </c>
      <c r="CU875" s="13" t="b">
        <f t="shared" si="408"/>
        <v>0</v>
      </c>
      <c r="CV875" s="13" t="b">
        <f t="shared" si="402"/>
        <v>0</v>
      </c>
      <c r="CW875" s="13" t="b">
        <f t="shared" si="403"/>
        <v>0</v>
      </c>
      <c r="CX875" s="13" t="b">
        <f t="shared" si="404"/>
        <v>0</v>
      </c>
      <c r="CY875" s="13" t="b">
        <f t="shared" si="405"/>
        <v>0</v>
      </c>
    </row>
    <row r="876" spans="1:103" ht="15" thickBot="1">
      <c r="A876" s="932"/>
      <c r="B876" s="895"/>
      <c r="C876" s="895"/>
      <c r="D876" s="895"/>
      <c r="E876" s="895"/>
      <c r="F876" s="895"/>
      <c r="G876" s="895"/>
      <c r="H876" s="895"/>
      <c r="I876" s="895"/>
      <c r="J876" s="895"/>
      <c r="K876" s="895"/>
      <c r="L876" s="895"/>
      <c r="M876" s="895"/>
      <c r="N876" s="895"/>
      <c r="O876" s="152"/>
      <c r="P876" s="895"/>
      <c r="Q876" s="941"/>
      <c r="R876" s="895"/>
      <c r="S876" s="895"/>
      <c r="T876" s="895"/>
      <c r="U876" s="895"/>
      <c r="V876" s="895"/>
      <c r="W876" s="136"/>
      <c r="X876" s="136"/>
      <c r="Y876" s="136"/>
      <c r="Z876" s="136"/>
      <c r="AA876" s="136" t="s">
        <v>38</v>
      </c>
      <c r="AB876" s="137"/>
      <c r="AC876" s="137"/>
      <c r="AD876" s="136"/>
      <c r="AE876" s="895"/>
      <c r="AF876" s="334">
        <f t="shared" si="380"/>
        <v>0</v>
      </c>
      <c r="AG876" s="272">
        <f>IF(R876="kompletna",Q876*J876*0.0036*'lista, wskaźniki'!$F$13, IF(R876="częściowa",Q876*J876*0.0036*'lista, wskaźniki'!$F$14, IF(R876="brak",Q876*J876*0.0036*'lista, wskaźniki'!$F$15,)))</f>
        <v>0</v>
      </c>
      <c r="AH876" s="334">
        <f>IF(Y876="inne",K876*'lista, wskaźniki'!$E$35,IF(Y876="to samo źródło",0,IF(Y876=0,0)))</f>
        <v>0</v>
      </c>
      <c r="AI876" s="334">
        <f>IF(AA876="gaz z sieci",AC876*'lista, wskaźniki'!$D$21)</f>
        <v>0</v>
      </c>
      <c r="AJ876" s="272">
        <f>IF(AA876="węgiel",AB876*'lista, wskaźniki'!$D$20, IF('Sektor mieszkaniowy'!AA876="drewno",'Sektor mieszkaniowy'!AB876*'lista, wskaźniki'!$D$22,IF('Sektor mieszkaniowy'!AA876="pellet",AB876*'lista, wskaźniki'!$D$23,IF('Sektor mieszkaniowy'!AA876="gaz z sieci",AB876*'lista, wskaźniki'!$D$21,IF('Sektor mieszkaniowy'!AA876="olej opałowy",'Sektor mieszkaniowy'!AB876*'lista, wskaźniki'!$D$24)))))</f>
        <v>0</v>
      </c>
      <c r="AK876" s="901"/>
      <c r="AL876" s="895"/>
      <c r="AM876" s="20">
        <f>IF(AA876="węgiel",AF876*1/3.6*'lista, wskaźniki'!$F$20,IF(AA876="drewno",AF876*1/3.6*'lista, wskaźniki'!$F$22,IF(AA876="pellet",AF876*1/3.6*'lista, wskaźniki'!$F$23,IF(AA876="gaz z sieci",AF876*1/3.6*'lista, wskaźniki'!$F$21,IF(AA876="olej opałowy",AF876*1/3.6*'lista, wskaźniki'!$F$24,0)))))</f>
        <v>0</v>
      </c>
      <c r="AN876" s="20">
        <f>IF(AA876="węgiel",AF876*'lista, wskaźniki'!$E$42,IF(AA876="drewno",AF876*'lista, wskaźniki'!$G$42,IF(AA876="pellet",AF876*'lista, wskaźniki'!$H$42,IF(AA876="gaz z sieci",AF876*'lista, wskaźniki'!$F$42,IF(AA876="olej opałowy",AF876*'lista, wskaźniki'!$I$42,0)))))</f>
        <v>0</v>
      </c>
      <c r="AO876" s="20">
        <f>IF(AA876="węgiel",AF876*'lista, wskaźniki'!$E$43,IF(AA876="drewno",AF876*'lista, wskaźniki'!$G$43,IF(AA876="pellet",AF876*'lista, wskaźniki'!$H$43,IF(AA876="gaz z sieci",AF876*'lista, wskaźniki'!$F$43,IF(AA876="olej opałowy",AF876*'lista, wskaźniki'!$I$43,0)))))</f>
        <v>0</v>
      </c>
      <c r="AP876" s="20">
        <f>IF(AA876="węgiel",AF876*'lista, wskaźniki'!$E$44,IF(AA876="drewno",AF876*'lista, wskaźniki'!$G$44,IF(AA876="pellet",AF876*'lista, wskaźniki'!$H$44,IF(AA876="gaz z sieci",AF876*'lista, wskaźniki'!$F$44,IF(AA876="olej opałowy",AF876*'lista, wskaźniki'!$I$44,0)))))</f>
        <v>0</v>
      </c>
      <c r="AQ876" s="20" t="b">
        <f>IF(Z876="gaz",AH876*1/3.6*'lista, wskaźniki'!$F$21,IF(Z876="energia elektryczna",AH876*1/3.6*'lista, wskaźniki'!$F$26))</f>
        <v>0</v>
      </c>
      <c r="AR876" s="20" t="b">
        <f>IF(Z876="gaz",AH876*'lista, wskaźniki'!$F$42,IF(Z876="energia elektryczna",AH876*0))</f>
        <v>0</v>
      </c>
      <c r="AS876" s="20" t="b">
        <f>IF(Z876="gaz",AH876*'lista, wskaźniki'!$F$43,IF(Z876="energia elektryczna",AH876*0))</f>
        <v>0</v>
      </c>
      <c r="AT876" s="20" t="b">
        <f>IF(Z876="gaz",AH876*'lista, wskaźniki'!$F$44,IF(Z876="energia elektryczna",AH876*0))</f>
        <v>0</v>
      </c>
      <c r="AU876" s="20">
        <f>AI876*1/3.6*'lista, wskaźniki'!$F$21</f>
        <v>0</v>
      </c>
      <c r="AV876" s="20">
        <f>AI876*'lista, wskaźniki'!$F$42</f>
        <v>0</v>
      </c>
      <c r="AW876" s="20">
        <f>AI876*'lista, wskaźniki'!$F$43</f>
        <v>0</v>
      </c>
      <c r="AX876" s="20">
        <f>AI876*'lista, wskaźniki'!$F$44</f>
        <v>0</v>
      </c>
      <c r="AY876" s="20">
        <f>AK876*'lista, wskaźniki'!$F$26</f>
        <v>0</v>
      </c>
      <c r="AZ876" s="20">
        <f t="shared" si="381"/>
        <v>0</v>
      </c>
      <c r="BA876" s="20">
        <f t="shared" si="382"/>
        <v>0</v>
      </c>
      <c r="BB876" s="20">
        <f t="shared" si="383"/>
        <v>0</v>
      </c>
      <c r="BC876" s="20">
        <f t="shared" si="384"/>
        <v>0</v>
      </c>
      <c r="BD876" s="895"/>
      <c r="BE876" s="895"/>
      <c r="BF876" s="895"/>
      <c r="BG876" s="895"/>
      <c r="BH876" s="136"/>
      <c r="BI876" s="895"/>
      <c r="BJ876" s="136"/>
      <c r="BK876" s="895"/>
      <c r="BL876" s="136"/>
      <c r="BM876" s="136"/>
      <c r="BN876" s="136"/>
      <c r="BO876" s="136"/>
      <c r="BP876" s="136"/>
      <c r="BQ876" s="136"/>
      <c r="BR876" s="136"/>
      <c r="BS876" s="907"/>
      <c r="BT876" s="907"/>
      <c r="BU876" s="907"/>
      <c r="BV876" s="907"/>
      <c r="BW876" s="907"/>
      <c r="BX876" s="907"/>
      <c r="BY876" s="904"/>
      <c r="CA876" s="365" t="b">
        <f t="shared" si="385"/>
        <v>0</v>
      </c>
      <c r="CB876" s="365" t="b">
        <f t="shared" si="386"/>
        <v>0</v>
      </c>
      <c r="CC876" s="365" t="b">
        <f t="shared" si="387"/>
        <v>0</v>
      </c>
      <c r="CD876" s="365">
        <f t="shared" si="388"/>
        <v>0</v>
      </c>
      <c r="CE876" s="365" t="b">
        <f t="shared" si="389"/>
        <v>0</v>
      </c>
      <c r="CF876" s="365" t="b">
        <f t="shared" si="390"/>
        <v>0</v>
      </c>
      <c r="CG876" s="365" t="b">
        <f t="shared" si="391"/>
        <v>0</v>
      </c>
      <c r="CH876" s="365">
        <f t="shared" si="392"/>
        <v>0</v>
      </c>
      <c r="CI876" s="72" t="b">
        <f t="shared" si="393"/>
        <v>0</v>
      </c>
      <c r="CJ876" s="72" t="b">
        <f t="shared" si="394"/>
        <v>0</v>
      </c>
      <c r="CK876" s="72" t="b">
        <f t="shared" si="395"/>
        <v>0</v>
      </c>
      <c r="CL876" s="72">
        <f t="shared" si="396"/>
        <v>0</v>
      </c>
      <c r="CM876" s="72" t="b">
        <f t="shared" si="397"/>
        <v>0</v>
      </c>
      <c r="CN876" s="72" t="b">
        <f t="shared" si="398"/>
        <v>0</v>
      </c>
      <c r="CP876" s="13">
        <f t="shared" si="399"/>
        <v>0</v>
      </c>
      <c r="CQ876" s="13" t="b">
        <f t="shared" si="400"/>
        <v>0</v>
      </c>
      <c r="CR876" s="13" t="b">
        <f t="shared" si="401"/>
        <v>0</v>
      </c>
      <c r="CS876" s="13" t="b">
        <f t="shared" si="407"/>
        <v>0</v>
      </c>
      <c r="CT876" s="13" t="b">
        <f t="shared" si="406"/>
        <v>0</v>
      </c>
      <c r="CU876" s="13" t="b">
        <f t="shared" si="408"/>
        <v>0</v>
      </c>
      <c r="CV876" s="13" t="b">
        <f t="shared" si="402"/>
        <v>0</v>
      </c>
      <c r="CW876" s="13" t="b">
        <f t="shared" si="403"/>
        <v>0</v>
      </c>
      <c r="CX876" s="13" t="b">
        <f t="shared" si="404"/>
        <v>0</v>
      </c>
      <c r="CY876" s="13" t="b">
        <f t="shared" si="405"/>
        <v>0</v>
      </c>
    </row>
    <row r="877" spans="1:103" ht="15" thickBot="1">
      <c r="A877" s="933"/>
      <c r="B877" s="896"/>
      <c r="C877" s="896"/>
      <c r="D877" s="896"/>
      <c r="E877" s="896"/>
      <c r="F877" s="896"/>
      <c r="G877" s="896"/>
      <c r="H877" s="896"/>
      <c r="I877" s="896"/>
      <c r="J877" s="896"/>
      <c r="K877" s="896"/>
      <c r="L877" s="896"/>
      <c r="M877" s="896"/>
      <c r="N877" s="896"/>
      <c r="O877" s="153"/>
      <c r="P877" s="896"/>
      <c r="Q877" s="942"/>
      <c r="R877" s="896"/>
      <c r="S877" s="896"/>
      <c r="T877" s="896"/>
      <c r="U877" s="896"/>
      <c r="V877" s="896"/>
      <c r="W877" s="138"/>
      <c r="X877" s="138"/>
      <c r="Y877" s="138"/>
      <c r="Z877" s="138"/>
      <c r="AA877" s="138" t="s">
        <v>37</v>
      </c>
      <c r="AB877" s="139"/>
      <c r="AC877" s="139"/>
      <c r="AD877" s="138"/>
      <c r="AE877" s="896"/>
      <c r="AF877" s="334">
        <f t="shared" si="380"/>
        <v>0</v>
      </c>
      <c r="AG877" s="272">
        <f>IF(R877="kompletna",Q877*J877*0.0036*'lista, wskaźniki'!$F$13, IF(R877="częściowa",Q877*J877*0.0036*'lista, wskaźniki'!$F$14, IF(R877="brak",Q877*J877*0.0036*'lista, wskaźniki'!$F$15,)))</f>
        <v>0</v>
      </c>
      <c r="AH877" s="334">
        <f>IF(Y877="inne",K877*'lista, wskaźniki'!$E$35,IF(Y877="to samo źródło",0,IF(Y877=0,0)))</f>
        <v>0</v>
      </c>
      <c r="AI877" s="334" t="b">
        <f>IF(AA877="gaz z sieci",AC877*'lista, wskaźniki'!$D$21)</f>
        <v>0</v>
      </c>
      <c r="AJ877" s="272">
        <f>IF(AA877="węgiel",AB877*'lista, wskaźniki'!$D$20, IF('Sektor mieszkaniowy'!AA877="drewno",'Sektor mieszkaniowy'!AB877*'lista, wskaźniki'!$D$22,IF('Sektor mieszkaniowy'!AA877="pellet",AB877*'lista, wskaźniki'!$D$23,IF('Sektor mieszkaniowy'!AA877="gaz z sieci",AB877*'lista, wskaźniki'!$D$21,IF('Sektor mieszkaniowy'!AA877="olej opałowy",'Sektor mieszkaniowy'!AB877*'lista, wskaźniki'!$D$24)))))</f>
        <v>0</v>
      </c>
      <c r="AK877" s="902"/>
      <c r="AL877" s="896"/>
      <c r="AM877" s="20">
        <f>IF(AA877="węgiel",AF877*1/3.6*'lista, wskaźniki'!$F$20,IF(AA877="drewno",AF877*1/3.6*'lista, wskaźniki'!$F$22,IF(AA877="pellet",AF877*1/3.6*'lista, wskaźniki'!$F$23,IF(AA877="gaz z sieci",AF877*1/3.6*'lista, wskaźniki'!$F$21,IF(AA877="olej opałowy",AF877*1/3.6*'lista, wskaźniki'!$F$24,0)))))</f>
        <v>0</v>
      </c>
      <c r="AN877" s="20">
        <f>IF(AA877="węgiel",AF877*'lista, wskaźniki'!$E$42,IF(AA877="drewno",AF877*'lista, wskaźniki'!$G$42,IF(AA877="pellet",AF877*'lista, wskaźniki'!$H$42,IF(AA877="gaz z sieci",AF877*'lista, wskaźniki'!$F$42,IF(AA877="olej opałowy",AF877*'lista, wskaźniki'!$I$42,0)))))</f>
        <v>0</v>
      </c>
      <c r="AO877" s="20">
        <f>IF(AA877="węgiel",AF877*'lista, wskaźniki'!$E$43,IF(AA877="drewno",AF877*'lista, wskaźniki'!$G$43,IF(AA877="pellet",AF877*'lista, wskaźniki'!$H$43,IF(AA877="gaz z sieci",AF877*'lista, wskaźniki'!$F$43,IF(AA877="olej opałowy",AF877*'lista, wskaźniki'!$I$43,0)))))</f>
        <v>0</v>
      </c>
      <c r="AP877" s="20">
        <f>IF(AA877="węgiel",AF877*'lista, wskaźniki'!$E$44,IF(AA877="drewno",AF877*'lista, wskaźniki'!$G$44,IF(AA877="pellet",AF877*'lista, wskaźniki'!$H$44,IF(AA877="gaz z sieci",AF877*'lista, wskaźniki'!$F$44,IF(AA877="olej opałowy",AF877*'lista, wskaźniki'!$I$44,0)))))</f>
        <v>0</v>
      </c>
      <c r="AQ877" s="20" t="b">
        <f>IF(Z877="gaz",AH877*1/3.6*'lista, wskaźniki'!$F$21,IF(Z877="energia elektryczna",AH877*1/3.6*'lista, wskaźniki'!$F$26))</f>
        <v>0</v>
      </c>
      <c r="AR877" s="20" t="b">
        <f>IF(Z877="gaz",AH877*'lista, wskaźniki'!$F$42,IF(Z877="energia elektryczna",AH877*0))</f>
        <v>0</v>
      </c>
      <c r="AS877" s="20" t="b">
        <f>IF(Z877="gaz",AH877*'lista, wskaźniki'!$F$43,IF(Z877="energia elektryczna",AH877*0))</f>
        <v>0</v>
      </c>
      <c r="AT877" s="20" t="b">
        <f>IF(Z877="gaz",AH877*'lista, wskaźniki'!$F$44,IF(Z877="energia elektryczna",AH877*0))</f>
        <v>0</v>
      </c>
      <c r="AU877" s="20">
        <f>AI877*1/3.6*'lista, wskaźniki'!$F$21</f>
        <v>0</v>
      </c>
      <c r="AV877" s="20">
        <f>AI877*'lista, wskaźniki'!$F$42</f>
        <v>0</v>
      </c>
      <c r="AW877" s="20">
        <f>AI877*'lista, wskaźniki'!$F$43</f>
        <v>0</v>
      </c>
      <c r="AX877" s="20">
        <f>AI877*'lista, wskaźniki'!$F$44</f>
        <v>0</v>
      </c>
      <c r="AY877" s="20">
        <f>AK877*'lista, wskaźniki'!$F$26</f>
        <v>0</v>
      </c>
      <c r="AZ877" s="20">
        <f t="shared" si="381"/>
        <v>0</v>
      </c>
      <c r="BA877" s="20">
        <f t="shared" si="382"/>
        <v>0</v>
      </c>
      <c r="BB877" s="20">
        <f t="shared" si="383"/>
        <v>0</v>
      </c>
      <c r="BC877" s="20">
        <f t="shared" si="384"/>
        <v>0</v>
      </c>
      <c r="BD877" s="896"/>
      <c r="BE877" s="896"/>
      <c r="BF877" s="896"/>
      <c r="BG877" s="896"/>
      <c r="BH877" s="138"/>
      <c r="BI877" s="896"/>
      <c r="BJ877" s="138"/>
      <c r="BK877" s="896"/>
      <c r="BL877" s="138"/>
      <c r="BM877" s="138"/>
      <c r="BN877" s="138"/>
      <c r="BO877" s="138"/>
      <c r="BP877" s="138"/>
      <c r="BQ877" s="138"/>
      <c r="BR877" s="138"/>
      <c r="BS877" s="908"/>
      <c r="BT877" s="908"/>
      <c r="BU877" s="908"/>
      <c r="BV877" s="908"/>
      <c r="BW877" s="908"/>
      <c r="BX877" s="908"/>
      <c r="BY877" s="905"/>
      <c r="CA877" s="365" t="b">
        <f t="shared" si="385"/>
        <v>0</v>
      </c>
      <c r="CB877" s="365" t="b">
        <f t="shared" si="386"/>
        <v>0</v>
      </c>
      <c r="CC877" s="365" t="b">
        <f t="shared" si="387"/>
        <v>0</v>
      </c>
      <c r="CD877" s="365" t="b">
        <f t="shared" si="388"/>
        <v>0</v>
      </c>
      <c r="CE877" s="365">
        <f t="shared" si="389"/>
        <v>0</v>
      </c>
      <c r="CF877" s="365" t="b">
        <f t="shared" si="390"/>
        <v>0</v>
      </c>
      <c r="CG877" s="365" t="b">
        <f t="shared" si="391"/>
        <v>0</v>
      </c>
      <c r="CH877" s="365" t="b">
        <f t="shared" si="392"/>
        <v>0</v>
      </c>
      <c r="CI877" s="72" t="b">
        <f t="shared" si="393"/>
        <v>0</v>
      </c>
      <c r="CJ877" s="72" t="b">
        <f t="shared" si="394"/>
        <v>0</v>
      </c>
      <c r="CK877" s="72" t="b">
        <f t="shared" si="395"/>
        <v>0</v>
      </c>
      <c r="CL877" s="72">
        <f t="shared" si="396"/>
        <v>0</v>
      </c>
      <c r="CM877" s="72">
        <f t="shared" si="397"/>
        <v>0</v>
      </c>
      <c r="CN877" s="72" t="b">
        <f t="shared" si="398"/>
        <v>0</v>
      </c>
      <c r="CP877" s="13">
        <f t="shared" si="399"/>
        <v>0</v>
      </c>
      <c r="CQ877" s="13" t="b">
        <f t="shared" si="400"/>
        <v>0</v>
      </c>
      <c r="CR877" s="13" t="b">
        <f t="shared" si="401"/>
        <v>0</v>
      </c>
      <c r="CS877" s="13" t="b">
        <f t="shared" si="407"/>
        <v>0</v>
      </c>
      <c r="CT877" s="13" t="b">
        <f t="shared" si="406"/>
        <v>0</v>
      </c>
      <c r="CU877" s="13" t="b">
        <f t="shared" si="408"/>
        <v>0</v>
      </c>
      <c r="CV877" s="13" t="b">
        <f t="shared" si="402"/>
        <v>0</v>
      </c>
      <c r="CW877" s="13" t="b">
        <f t="shared" si="403"/>
        <v>0</v>
      </c>
      <c r="CX877" s="13" t="b">
        <f t="shared" si="404"/>
        <v>0</v>
      </c>
      <c r="CY877" s="13" t="b">
        <f t="shared" si="405"/>
        <v>0</v>
      </c>
    </row>
    <row r="878" spans="1:103" ht="15" thickBot="1">
      <c r="A878" s="931">
        <v>176</v>
      </c>
      <c r="B878" s="894" t="s">
        <v>254</v>
      </c>
      <c r="C878" s="894"/>
      <c r="D878" s="894" t="s">
        <v>1</v>
      </c>
      <c r="E878" s="894" t="s">
        <v>5</v>
      </c>
      <c r="F878" s="894"/>
      <c r="G878" s="894"/>
      <c r="H878" s="894"/>
      <c r="I878" s="894" t="s">
        <v>10</v>
      </c>
      <c r="J878" s="894">
        <v>40</v>
      </c>
      <c r="K878" s="894">
        <v>2</v>
      </c>
      <c r="L878" s="894" t="s">
        <v>16</v>
      </c>
      <c r="M878" s="894"/>
      <c r="N878" s="894" t="s">
        <v>16</v>
      </c>
      <c r="O878" s="151"/>
      <c r="P878" s="894" t="s">
        <v>17</v>
      </c>
      <c r="Q878" s="940">
        <f>IF(I878="&lt;1966",'lista, wskaźniki'!$G$4,IF(I878="1967-1985",'lista, wskaźniki'!$G$5,IF(I878="1986-1992",'lista, wskaźniki'!$G$6,IF(I878="1993-1996",'lista, wskaźniki'!$G$7,IF(I878="&gt;1997",'lista, wskaźniki'!$G$8,IF(I878=0,'lista, wskaźniki'!$G$4))))))</f>
        <v>290</v>
      </c>
      <c r="R878" s="894" t="s">
        <v>23</v>
      </c>
      <c r="S878" s="894" t="s">
        <v>27</v>
      </c>
      <c r="T878" s="894"/>
      <c r="U878" s="894"/>
      <c r="V878" s="894"/>
      <c r="W878" s="134" t="s">
        <v>35</v>
      </c>
      <c r="X878" s="134" t="s">
        <v>39</v>
      </c>
      <c r="Y878" s="134" t="s">
        <v>42</v>
      </c>
      <c r="Z878" s="134"/>
      <c r="AA878" s="134" t="s">
        <v>35</v>
      </c>
      <c r="AB878" s="135">
        <f>ROUND(AD878/'lista, wskaźniki'!$A$130,0)</f>
        <v>1</v>
      </c>
      <c r="AC878" s="135"/>
      <c r="AD878" s="134">
        <v>1000</v>
      </c>
      <c r="AE878" s="894">
        <v>12</v>
      </c>
      <c r="AF878" s="334">
        <f t="shared" si="380"/>
        <v>28.018999999999998</v>
      </c>
      <c r="AG878" s="272">
        <f>IF(R878="kompletna",Q878*J878*0.0036*'lista, wskaźniki'!$F$13, IF(R878="częściowa",Q878*J878*0.0036*'lista, wskaźniki'!$F$14, IF(R878="brak",Q878*J878*0.0036*'lista, wskaźniki'!$F$15,)))</f>
        <v>33.408000000000001</v>
      </c>
      <c r="AH878" s="334">
        <f>IF(Y878="inne",K878*'lista, wskaźniki'!$E$35,IF(Y878="to samo źródło",0,IF(Y878=0,0)))</f>
        <v>0</v>
      </c>
      <c r="AI878" s="334" t="b">
        <f>IF(AA878="gaz z sieci",AC878*'lista, wskaźniki'!$D$21)</f>
        <v>0</v>
      </c>
      <c r="AJ878" s="272">
        <f>IF(AA878="węgiel",AB878*'lista, wskaźniki'!$D$20, IF('Sektor mieszkaniowy'!AA878="drewno",'Sektor mieszkaniowy'!AB878*'lista, wskaźniki'!$D$22,IF('Sektor mieszkaniowy'!AA878="pellet",AB878*'lista, wskaźniki'!$D$23,IF('Sektor mieszkaniowy'!AA878="gaz z sieci",AB878*'lista, wskaźniki'!$D$21,IF('Sektor mieszkaniowy'!AA878="olej opałowy",'Sektor mieszkaniowy'!AB878*'lista, wskaźniki'!$D$24)))))</f>
        <v>22.63</v>
      </c>
      <c r="AK878" s="900"/>
      <c r="AL878" s="894">
        <v>1000</v>
      </c>
      <c r="AM878" s="20">
        <f>IF(AA878="węgiel",AF878*1/3.6*'lista, wskaźniki'!$F$20,IF(AA878="drewno",AF878*1/3.6*'lista, wskaźniki'!$F$22,IF(AA878="pellet",AF878*1/3.6*'lista, wskaźniki'!$F$23,IF(AA878="gaz z sieci",AF878*1/3.6*'lista, wskaźniki'!$F$21,IF(AA878="olej opałowy",AF878*1/3.6*'lista, wskaźniki'!$F$24,0)))))</f>
        <v>2.6542398699999996</v>
      </c>
      <c r="AN878" s="20">
        <f>IF(AA878="węgiel",AF878*'lista, wskaźniki'!$E$42,IF(AA878="drewno",AF878*'lista, wskaźniki'!$G$42,IF(AA878="pellet",AF878*'lista, wskaźniki'!$H$42,IF(AA878="gaz z sieci",AF878*'lista, wskaźniki'!$F$42,IF(AA878="olej opałowy",AF878*'lista, wskaźniki'!$I$42,0)))))</f>
        <v>1.0647220000000001E-2</v>
      </c>
      <c r="AO878" s="20">
        <f>IF(AA878="węgiel",AF878*'lista, wskaźniki'!$E$43,IF(AA878="drewno",AF878*'lista, wskaźniki'!$G$43,IF(AA878="pellet",AF878*'lista, wskaźniki'!$H$43,IF(AA878="gaz z sieci",AF878*'lista, wskaźniki'!$F$43,IF(AA878="olej opałowy",AF878*'lista, wskaźniki'!$I$43,0)))))</f>
        <v>1.008684E-2</v>
      </c>
      <c r="AP878" s="20">
        <f>IF(AA878="węgiel",AF878*'lista, wskaźniki'!$E$44,IF(AA878="drewno",AF878*'lista, wskaźniki'!$G$44,IF(AA878="pellet",AF878*'lista, wskaźniki'!$H$44,IF(AA878="gaz z sieci",AF878*'lista, wskaźniki'!$F$44,IF(AA878="olej opałowy",AF878*'lista, wskaźniki'!$I$44,0)))))</f>
        <v>7.5651300000000002E-6</v>
      </c>
      <c r="AQ878" s="20" t="b">
        <f>IF(Z878="gaz",AH878*1/3.6*'lista, wskaźniki'!$F$21,IF(Z878="energia elektryczna",AH878*1/3.6*'lista, wskaźniki'!$F$26))</f>
        <v>0</v>
      </c>
      <c r="AR878" s="20" t="b">
        <f>IF(Z878="gaz",AH878*'lista, wskaźniki'!$F$42,IF(Z878="energia elektryczna",AH878*0))</f>
        <v>0</v>
      </c>
      <c r="AS878" s="20" t="b">
        <f>IF(Z878="gaz",AH878*'lista, wskaźniki'!$F$43,IF(Z878="energia elektryczna",AH878*0))</f>
        <v>0</v>
      </c>
      <c r="AT878" s="20" t="b">
        <f>IF(Z878="gaz",AH878*'lista, wskaźniki'!$F$44,IF(Z878="energia elektryczna",AH878*0))</f>
        <v>0</v>
      </c>
      <c r="AU878" s="20">
        <f>AI878*1/3.6*'lista, wskaźniki'!$F$21</f>
        <v>0</v>
      </c>
      <c r="AV878" s="20">
        <f>AI878*'lista, wskaźniki'!$F$42</f>
        <v>0</v>
      </c>
      <c r="AW878" s="20">
        <f>AI878*'lista, wskaźniki'!$F$43</f>
        <v>0</v>
      </c>
      <c r="AX878" s="20">
        <f>AI878*'lista, wskaźniki'!$F$44</f>
        <v>0</v>
      </c>
      <c r="AY878" s="20">
        <f>AK878*'lista, wskaźniki'!$F$26</f>
        <v>0</v>
      </c>
      <c r="AZ878" s="20">
        <f t="shared" si="381"/>
        <v>2.6542398699999996</v>
      </c>
      <c r="BA878" s="20">
        <f t="shared" si="382"/>
        <v>1.0647220000000001E-2</v>
      </c>
      <c r="BB878" s="20">
        <f t="shared" si="383"/>
        <v>1.008684E-2</v>
      </c>
      <c r="BC878" s="20">
        <f t="shared" si="384"/>
        <v>7.5651300000000002E-6</v>
      </c>
      <c r="BD878" s="894" t="s">
        <v>17</v>
      </c>
      <c r="BE878" s="894" t="s">
        <v>17</v>
      </c>
      <c r="BF878" s="894" t="s">
        <v>17</v>
      </c>
      <c r="BG878" s="894" t="s">
        <v>17</v>
      </c>
      <c r="BH878" s="134"/>
      <c r="BI878" s="894" t="s">
        <v>17</v>
      </c>
      <c r="BJ878" s="134"/>
      <c r="BK878" s="894" t="s">
        <v>17</v>
      </c>
      <c r="BL878" s="134"/>
      <c r="BM878" s="134"/>
      <c r="BN878" s="134"/>
      <c r="BO878" s="134" t="s">
        <v>57</v>
      </c>
      <c r="BP878" s="134" t="s">
        <v>53</v>
      </c>
      <c r="BQ878" s="134"/>
      <c r="BR878" s="134"/>
      <c r="BS878" s="906"/>
      <c r="BT878" s="906"/>
      <c r="BU878" s="906"/>
      <c r="BV878" s="906"/>
      <c r="BW878" s="906"/>
      <c r="BX878" s="906"/>
      <c r="BY878" s="903"/>
      <c r="CA878" s="365">
        <f t="shared" si="385"/>
        <v>28.018999999999998</v>
      </c>
      <c r="CB878" s="365" t="b">
        <f t="shared" si="386"/>
        <v>0</v>
      </c>
      <c r="CC878" s="365" t="b">
        <f t="shared" si="387"/>
        <v>0</v>
      </c>
      <c r="CD878" s="365" t="b">
        <f t="shared" si="388"/>
        <v>0</v>
      </c>
      <c r="CE878" s="365" t="b">
        <f t="shared" si="389"/>
        <v>0</v>
      </c>
      <c r="CF878" s="365" t="b">
        <f t="shared" si="390"/>
        <v>0</v>
      </c>
      <c r="CG878" s="365" t="b">
        <f t="shared" si="391"/>
        <v>0</v>
      </c>
      <c r="CH878" s="365" t="b">
        <f t="shared" si="392"/>
        <v>0</v>
      </c>
      <c r="CI878" s="72">
        <f t="shared" si="393"/>
        <v>28.018999999999998</v>
      </c>
      <c r="CJ878" s="72" t="b">
        <f t="shared" si="394"/>
        <v>0</v>
      </c>
      <c r="CK878" s="72" t="b">
        <f t="shared" si="395"/>
        <v>0</v>
      </c>
      <c r="CL878" s="72">
        <f t="shared" si="396"/>
        <v>0</v>
      </c>
      <c r="CM878" s="72" t="b">
        <f t="shared" si="397"/>
        <v>0</v>
      </c>
      <c r="CN878" s="72" t="b">
        <f t="shared" si="398"/>
        <v>0</v>
      </c>
      <c r="CP878" s="13">
        <f t="shared" si="399"/>
        <v>40</v>
      </c>
      <c r="CQ878" s="13">
        <f t="shared" si="400"/>
        <v>20</v>
      </c>
      <c r="CR878" s="13" t="b">
        <f t="shared" si="401"/>
        <v>0</v>
      </c>
      <c r="CS878" s="13">
        <f t="shared" si="407"/>
        <v>0</v>
      </c>
      <c r="CT878" s="13" t="b">
        <f t="shared" si="406"/>
        <v>0</v>
      </c>
      <c r="CU878" s="13">
        <f t="shared" si="408"/>
        <v>0</v>
      </c>
      <c r="CV878" s="13" t="b">
        <f t="shared" si="402"/>
        <v>0</v>
      </c>
      <c r="CW878" s="13">
        <f t="shared" si="403"/>
        <v>0</v>
      </c>
      <c r="CX878" s="13" t="b">
        <f t="shared" si="404"/>
        <v>0</v>
      </c>
      <c r="CY878" s="13">
        <f t="shared" si="405"/>
        <v>0</v>
      </c>
    </row>
    <row r="879" spans="1:103" ht="15" thickBot="1">
      <c r="A879" s="932"/>
      <c r="B879" s="895"/>
      <c r="C879" s="895"/>
      <c r="D879" s="895"/>
      <c r="E879" s="895"/>
      <c r="F879" s="895"/>
      <c r="G879" s="895"/>
      <c r="H879" s="895"/>
      <c r="I879" s="895"/>
      <c r="J879" s="895"/>
      <c r="K879" s="895"/>
      <c r="L879" s="895"/>
      <c r="M879" s="895"/>
      <c r="N879" s="895"/>
      <c r="O879" s="152"/>
      <c r="P879" s="895"/>
      <c r="Q879" s="941"/>
      <c r="R879" s="895"/>
      <c r="S879" s="895"/>
      <c r="T879" s="895"/>
      <c r="U879" s="895"/>
      <c r="V879" s="895"/>
      <c r="W879" s="136"/>
      <c r="X879" s="136"/>
      <c r="Y879" s="136"/>
      <c r="Z879" s="136"/>
      <c r="AA879" s="136" t="s">
        <v>36</v>
      </c>
      <c r="AB879" s="137"/>
      <c r="AC879" s="137"/>
      <c r="AD879" s="136"/>
      <c r="AE879" s="895"/>
      <c r="AF879" s="334">
        <f t="shared" si="380"/>
        <v>0</v>
      </c>
      <c r="AG879" s="272">
        <f>IF(R879="kompletna",Q879*J879*0.0036*'lista, wskaźniki'!$F$13, IF(R879="częściowa",Q879*J879*0.0036*'lista, wskaźniki'!$F$14, IF(R879="brak",Q879*J879*0.0036*'lista, wskaźniki'!$F$15,)))</f>
        <v>0</v>
      </c>
      <c r="AH879" s="334">
        <f>IF(Y879="inne",K879*'lista, wskaźniki'!$E$35,IF(Y879="to samo źródło",0,IF(Y879=0,0)))</f>
        <v>0</v>
      </c>
      <c r="AI879" s="334" t="b">
        <f>IF(AA879="gaz z sieci",AC879*'lista, wskaźniki'!$D$21)</f>
        <v>0</v>
      </c>
      <c r="AJ879" s="272">
        <f>IF(AA879="węgiel",AB879*'lista, wskaźniki'!$D$20, IF('Sektor mieszkaniowy'!AA879="drewno",'Sektor mieszkaniowy'!AB879*'lista, wskaźniki'!$D$22,IF('Sektor mieszkaniowy'!AA879="pellet",AB879*'lista, wskaźniki'!$D$23,IF('Sektor mieszkaniowy'!AA879="gaz z sieci",AB879*'lista, wskaźniki'!$D$21,IF('Sektor mieszkaniowy'!AA879="olej opałowy",'Sektor mieszkaniowy'!AB879*'lista, wskaźniki'!$D$24)))))</f>
        <v>0</v>
      </c>
      <c r="AK879" s="901"/>
      <c r="AL879" s="895"/>
      <c r="AM879" s="20">
        <f>IF(AA879="węgiel",AF879*1/3.6*'lista, wskaźniki'!$F$20,IF(AA879="drewno",AF879*1/3.6*'lista, wskaźniki'!$F$22,IF(AA879="pellet",AF879*1/3.6*'lista, wskaźniki'!$F$23,IF(AA879="gaz z sieci",AF879*1/3.6*'lista, wskaźniki'!$F$21,IF(AA879="olej opałowy",AF879*1/3.6*'lista, wskaźniki'!$F$24,0)))))</f>
        <v>0</v>
      </c>
      <c r="AN879" s="20">
        <f>IF(AA879="węgiel",AF879*'lista, wskaźniki'!$E$42,IF(AA879="drewno",AF879*'lista, wskaźniki'!$G$42,IF(AA879="pellet",AF879*'lista, wskaźniki'!$H$42,IF(AA879="gaz z sieci",AF879*'lista, wskaźniki'!$F$42,IF(AA879="olej opałowy",AF879*'lista, wskaźniki'!$I$42,0)))))</f>
        <v>0</v>
      </c>
      <c r="AO879" s="20">
        <f>IF(AA879="węgiel",AF879*'lista, wskaźniki'!$E$43,IF(AA879="drewno",AF879*'lista, wskaźniki'!$G$43,IF(AA879="pellet",AF879*'lista, wskaźniki'!$H$43,IF(AA879="gaz z sieci",AF879*'lista, wskaźniki'!$F$43,IF(AA879="olej opałowy",AF879*'lista, wskaźniki'!$I$43,0)))))</f>
        <v>0</v>
      </c>
      <c r="AP879" s="20">
        <f>IF(AA879="węgiel",AF879*'lista, wskaźniki'!$E$44,IF(AA879="drewno",AF879*'lista, wskaźniki'!$G$44,IF(AA879="pellet",AF879*'lista, wskaźniki'!$H$44,IF(AA879="gaz z sieci",AF879*'lista, wskaźniki'!$F$44,IF(AA879="olej opałowy",AF879*'lista, wskaźniki'!$I$44,0)))))</f>
        <v>0</v>
      </c>
      <c r="AQ879" s="20" t="b">
        <f>IF(Z879="gaz",AH879*1/3.6*'lista, wskaźniki'!$F$21,IF(Z879="energia elektryczna",AH879*1/3.6*'lista, wskaźniki'!$F$26))</f>
        <v>0</v>
      </c>
      <c r="AR879" s="20" t="b">
        <f>IF(Z879="gaz",AH879*'lista, wskaźniki'!$F$42,IF(Z879="energia elektryczna",AH879*0))</f>
        <v>0</v>
      </c>
      <c r="AS879" s="20" t="b">
        <f>IF(Z879="gaz",AH879*'lista, wskaźniki'!$F$43,IF(Z879="energia elektryczna",AH879*0))</f>
        <v>0</v>
      </c>
      <c r="AT879" s="20" t="b">
        <f>IF(Z879="gaz",AH879*'lista, wskaźniki'!$F$44,IF(Z879="energia elektryczna",AH879*0))</f>
        <v>0</v>
      </c>
      <c r="AU879" s="20">
        <f>AI879*1/3.6*'lista, wskaźniki'!$F$21</f>
        <v>0</v>
      </c>
      <c r="AV879" s="20">
        <f>AI879*'lista, wskaźniki'!$F$42</f>
        <v>0</v>
      </c>
      <c r="AW879" s="20">
        <f>AI879*'lista, wskaźniki'!$F$43</f>
        <v>0</v>
      </c>
      <c r="AX879" s="20">
        <f>AI879*'lista, wskaźniki'!$F$44</f>
        <v>0</v>
      </c>
      <c r="AY879" s="20">
        <f>AK879*'lista, wskaźniki'!$F$26</f>
        <v>0</v>
      </c>
      <c r="AZ879" s="20">
        <f t="shared" si="381"/>
        <v>0</v>
      </c>
      <c r="BA879" s="20">
        <f t="shared" si="382"/>
        <v>0</v>
      </c>
      <c r="BB879" s="20">
        <f t="shared" si="383"/>
        <v>0</v>
      </c>
      <c r="BC879" s="20">
        <f t="shared" si="384"/>
        <v>0</v>
      </c>
      <c r="BD879" s="895"/>
      <c r="BE879" s="895"/>
      <c r="BF879" s="895"/>
      <c r="BG879" s="895"/>
      <c r="BH879" s="136"/>
      <c r="BI879" s="895"/>
      <c r="BJ879" s="136"/>
      <c r="BK879" s="895"/>
      <c r="BL879" s="136"/>
      <c r="BM879" s="136"/>
      <c r="BN879" s="136"/>
      <c r="BO879" s="136"/>
      <c r="BP879" s="136"/>
      <c r="BQ879" s="136"/>
      <c r="BR879" s="136"/>
      <c r="BS879" s="907"/>
      <c r="BT879" s="907"/>
      <c r="BU879" s="907"/>
      <c r="BV879" s="907"/>
      <c r="BW879" s="907"/>
      <c r="BX879" s="907"/>
      <c r="BY879" s="904"/>
      <c r="CA879" s="365" t="b">
        <f t="shared" si="385"/>
        <v>0</v>
      </c>
      <c r="CB879" s="365">
        <f t="shared" si="386"/>
        <v>0</v>
      </c>
      <c r="CC879" s="365" t="b">
        <f t="shared" si="387"/>
        <v>0</v>
      </c>
      <c r="CD879" s="365" t="b">
        <f t="shared" si="388"/>
        <v>0</v>
      </c>
      <c r="CE879" s="365" t="b">
        <f t="shared" si="389"/>
        <v>0</v>
      </c>
      <c r="CF879" s="365" t="b">
        <f t="shared" si="390"/>
        <v>0</v>
      </c>
      <c r="CG879" s="365" t="b">
        <f t="shared" si="391"/>
        <v>0</v>
      </c>
      <c r="CH879" s="365" t="b">
        <f t="shared" si="392"/>
        <v>0</v>
      </c>
      <c r="CI879" s="72" t="b">
        <f t="shared" si="393"/>
        <v>0</v>
      </c>
      <c r="CJ879" s="72">
        <f t="shared" si="394"/>
        <v>0</v>
      </c>
      <c r="CK879" s="72" t="b">
        <f t="shared" si="395"/>
        <v>0</v>
      </c>
      <c r="CL879" s="72">
        <f t="shared" si="396"/>
        <v>0</v>
      </c>
      <c r="CM879" s="72" t="b">
        <f t="shared" si="397"/>
        <v>0</v>
      </c>
      <c r="CN879" s="72" t="b">
        <f t="shared" si="398"/>
        <v>0</v>
      </c>
      <c r="CP879" s="13">
        <f t="shared" si="399"/>
        <v>0</v>
      </c>
      <c r="CQ879" s="13" t="b">
        <f t="shared" si="400"/>
        <v>0</v>
      </c>
      <c r="CR879" s="13" t="b">
        <f t="shared" si="401"/>
        <v>0</v>
      </c>
      <c r="CS879" s="13" t="b">
        <f t="shared" si="407"/>
        <v>0</v>
      </c>
      <c r="CT879" s="13" t="b">
        <f t="shared" si="406"/>
        <v>0</v>
      </c>
      <c r="CU879" s="13" t="b">
        <f t="shared" si="408"/>
        <v>0</v>
      </c>
      <c r="CV879" s="13" t="b">
        <f t="shared" si="402"/>
        <v>0</v>
      </c>
      <c r="CW879" s="13" t="b">
        <f t="shared" si="403"/>
        <v>0</v>
      </c>
      <c r="CX879" s="13" t="b">
        <f t="shared" si="404"/>
        <v>0</v>
      </c>
      <c r="CY879" s="13" t="b">
        <f t="shared" si="405"/>
        <v>0</v>
      </c>
    </row>
    <row r="880" spans="1:103" ht="15" thickBot="1">
      <c r="A880" s="932"/>
      <c r="B880" s="895"/>
      <c r="C880" s="895"/>
      <c r="D880" s="895"/>
      <c r="E880" s="895"/>
      <c r="F880" s="895"/>
      <c r="G880" s="895"/>
      <c r="H880" s="895"/>
      <c r="I880" s="895"/>
      <c r="J880" s="895"/>
      <c r="K880" s="895"/>
      <c r="L880" s="895"/>
      <c r="M880" s="895"/>
      <c r="N880" s="895"/>
      <c r="O880" s="152"/>
      <c r="P880" s="895"/>
      <c r="Q880" s="941"/>
      <c r="R880" s="895"/>
      <c r="S880" s="895"/>
      <c r="T880" s="895"/>
      <c r="U880" s="895"/>
      <c r="V880" s="895"/>
      <c r="W880" s="136"/>
      <c r="X880" s="136"/>
      <c r="Y880" s="136"/>
      <c r="Z880" s="136"/>
      <c r="AA880" s="136" t="s">
        <v>50</v>
      </c>
      <c r="AB880" s="137"/>
      <c r="AC880" s="137"/>
      <c r="AD880" s="136"/>
      <c r="AE880" s="895"/>
      <c r="AF880" s="334">
        <f t="shared" si="380"/>
        <v>0</v>
      </c>
      <c r="AG880" s="272">
        <f>IF(R880="kompletna",Q880*J880*0.0036*'lista, wskaźniki'!$F$13, IF(R880="częściowa",Q880*J880*0.0036*'lista, wskaźniki'!$F$14, IF(R880="brak",Q880*J880*0.0036*'lista, wskaźniki'!$F$15,)))</f>
        <v>0</v>
      </c>
      <c r="AH880" s="334">
        <f>IF(Y880="inne",K880*'lista, wskaźniki'!$E$35,IF(Y880="to samo źródło",0,IF(Y880=0,0)))</f>
        <v>0</v>
      </c>
      <c r="AI880" s="334" t="b">
        <f>IF(AA880="gaz z sieci",AC880*'lista, wskaźniki'!$D$21)</f>
        <v>0</v>
      </c>
      <c r="AJ880" s="272">
        <f>IF(AA880="węgiel",AB880*'lista, wskaźniki'!$D$20, IF('Sektor mieszkaniowy'!AA880="drewno",'Sektor mieszkaniowy'!AB880*'lista, wskaźniki'!$D$22,IF('Sektor mieszkaniowy'!AA880="pellet",AB880*'lista, wskaźniki'!$D$23,IF('Sektor mieszkaniowy'!AA880="gaz z sieci",AB880*'lista, wskaźniki'!$D$21,IF('Sektor mieszkaniowy'!AA880="olej opałowy",'Sektor mieszkaniowy'!AB880*'lista, wskaźniki'!$D$24)))))</f>
        <v>0</v>
      </c>
      <c r="AK880" s="901"/>
      <c r="AL880" s="895"/>
      <c r="AM880" s="20">
        <f>IF(AA880="węgiel",AF880*1/3.6*'lista, wskaźniki'!$F$20,IF(AA880="drewno",AF880*1/3.6*'lista, wskaźniki'!$F$22,IF(AA880="pellet",AF880*1/3.6*'lista, wskaźniki'!$F$23,IF(AA880="gaz z sieci",AF880*1/3.6*'lista, wskaźniki'!$F$21,IF(AA880="olej opałowy",AF880*1/3.6*'lista, wskaźniki'!$F$24,0)))))</f>
        <v>0</v>
      </c>
      <c r="AN880" s="20">
        <f>IF(AA880="węgiel",AF880*'lista, wskaźniki'!$E$42,IF(AA880="drewno",AF880*'lista, wskaźniki'!$G$42,IF(AA880="pellet",AF880*'lista, wskaźniki'!$H$42,IF(AA880="gaz z sieci",AF880*'lista, wskaźniki'!$F$42,IF(AA880="olej opałowy",AF880*'lista, wskaźniki'!$I$42,0)))))</f>
        <v>0</v>
      </c>
      <c r="AO880" s="20">
        <f>IF(AA880="węgiel",AF880*'lista, wskaźniki'!$E$43,IF(AA880="drewno",AF880*'lista, wskaźniki'!$G$43,IF(AA880="pellet",AF880*'lista, wskaźniki'!$H$43,IF(AA880="gaz z sieci",AF880*'lista, wskaźniki'!$F$43,IF(AA880="olej opałowy",AF880*'lista, wskaźniki'!$I$43,0)))))</f>
        <v>0</v>
      </c>
      <c r="AP880" s="20">
        <f>IF(AA880="węgiel",AF880*'lista, wskaźniki'!$E$44,IF(AA880="drewno",AF880*'lista, wskaźniki'!$G$44,IF(AA880="pellet",AF880*'lista, wskaźniki'!$H$44,IF(AA880="gaz z sieci",AF880*'lista, wskaźniki'!$F$44,IF(AA880="olej opałowy",AF880*'lista, wskaźniki'!$I$44,0)))))</f>
        <v>0</v>
      </c>
      <c r="AQ880" s="20" t="b">
        <f>IF(Z880="gaz",AH880*1/3.6*'lista, wskaźniki'!$F$21,IF(Z880="energia elektryczna",AH880*1/3.6*'lista, wskaźniki'!$F$26))</f>
        <v>0</v>
      </c>
      <c r="AR880" s="20" t="b">
        <f>IF(Z880="gaz",AH880*'lista, wskaźniki'!$F$42,IF(Z880="energia elektryczna",AH880*0))</f>
        <v>0</v>
      </c>
      <c r="AS880" s="20" t="b">
        <f>IF(Z880="gaz",AH880*'lista, wskaźniki'!$F$43,IF(Z880="energia elektryczna",AH880*0))</f>
        <v>0</v>
      </c>
      <c r="AT880" s="20" t="b">
        <f>IF(Z880="gaz",AH880*'lista, wskaźniki'!$F$44,IF(Z880="energia elektryczna",AH880*0))</f>
        <v>0</v>
      </c>
      <c r="AU880" s="20">
        <f>AI880*1/3.6*'lista, wskaźniki'!$F$21</f>
        <v>0</v>
      </c>
      <c r="AV880" s="20">
        <f>AI880*'lista, wskaźniki'!$F$42</f>
        <v>0</v>
      </c>
      <c r="AW880" s="20">
        <f>AI880*'lista, wskaźniki'!$F$43</f>
        <v>0</v>
      </c>
      <c r="AX880" s="20">
        <f>AI880*'lista, wskaźniki'!$F$44</f>
        <v>0</v>
      </c>
      <c r="AY880" s="20">
        <f>AK880*'lista, wskaźniki'!$F$26</f>
        <v>0</v>
      </c>
      <c r="AZ880" s="20">
        <f t="shared" si="381"/>
        <v>0</v>
      </c>
      <c r="BA880" s="20">
        <f t="shared" si="382"/>
        <v>0</v>
      </c>
      <c r="BB880" s="20">
        <f t="shared" si="383"/>
        <v>0</v>
      </c>
      <c r="BC880" s="20">
        <f t="shared" si="384"/>
        <v>0</v>
      </c>
      <c r="BD880" s="895"/>
      <c r="BE880" s="895"/>
      <c r="BF880" s="895"/>
      <c r="BG880" s="895"/>
      <c r="BH880" s="136"/>
      <c r="BI880" s="895"/>
      <c r="BJ880" s="136"/>
      <c r="BK880" s="895"/>
      <c r="BL880" s="136"/>
      <c r="BM880" s="136"/>
      <c r="BN880" s="136"/>
      <c r="BO880" s="136"/>
      <c r="BP880" s="136"/>
      <c r="BQ880" s="136"/>
      <c r="BR880" s="136"/>
      <c r="BS880" s="907"/>
      <c r="BT880" s="907"/>
      <c r="BU880" s="907"/>
      <c r="BV880" s="907"/>
      <c r="BW880" s="907"/>
      <c r="BX880" s="907"/>
      <c r="BY880" s="904"/>
      <c r="CA880" s="365" t="b">
        <f t="shared" si="385"/>
        <v>0</v>
      </c>
      <c r="CB880" s="365" t="b">
        <f t="shared" si="386"/>
        <v>0</v>
      </c>
      <c r="CC880" s="365">
        <f t="shared" si="387"/>
        <v>0</v>
      </c>
      <c r="CD880" s="365" t="b">
        <f t="shared" si="388"/>
        <v>0</v>
      </c>
      <c r="CE880" s="365" t="b">
        <f t="shared" si="389"/>
        <v>0</v>
      </c>
      <c r="CF880" s="365" t="b">
        <f t="shared" si="390"/>
        <v>0</v>
      </c>
      <c r="CG880" s="365" t="b">
        <f t="shared" si="391"/>
        <v>0</v>
      </c>
      <c r="CH880" s="365" t="b">
        <f t="shared" si="392"/>
        <v>0</v>
      </c>
      <c r="CI880" s="72" t="b">
        <f t="shared" si="393"/>
        <v>0</v>
      </c>
      <c r="CJ880" s="72" t="b">
        <f t="shared" si="394"/>
        <v>0</v>
      </c>
      <c r="CK880" s="72">
        <f t="shared" si="395"/>
        <v>0</v>
      </c>
      <c r="CL880" s="72">
        <f t="shared" si="396"/>
        <v>0</v>
      </c>
      <c r="CM880" s="72" t="b">
        <f t="shared" si="397"/>
        <v>0</v>
      </c>
      <c r="CN880" s="72" t="b">
        <f t="shared" si="398"/>
        <v>0</v>
      </c>
      <c r="CP880" s="13">
        <f t="shared" si="399"/>
        <v>0</v>
      </c>
      <c r="CQ880" s="13" t="b">
        <f t="shared" si="400"/>
        <v>0</v>
      </c>
      <c r="CR880" s="13" t="b">
        <f t="shared" si="401"/>
        <v>0</v>
      </c>
      <c r="CS880" s="13" t="b">
        <f t="shared" si="407"/>
        <v>0</v>
      </c>
      <c r="CT880" s="13" t="b">
        <f t="shared" si="406"/>
        <v>0</v>
      </c>
      <c r="CU880" s="13" t="b">
        <f t="shared" si="408"/>
        <v>0</v>
      </c>
      <c r="CV880" s="13" t="b">
        <f t="shared" si="402"/>
        <v>0</v>
      </c>
      <c r="CW880" s="13" t="b">
        <f t="shared" si="403"/>
        <v>0</v>
      </c>
      <c r="CX880" s="13" t="b">
        <f t="shared" si="404"/>
        <v>0</v>
      </c>
      <c r="CY880" s="13" t="b">
        <f t="shared" si="405"/>
        <v>0</v>
      </c>
    </row>
    <row r="881" spans="1:103" ht="15" thickBot="1">
      <c r="A881" s="932"/>
      <c r="B881" s="895"/>
      <c r="C881" s="895"/>
      <c r="D881" s="895"/>
      <c r="E881" s="895"/>
      <c r="F881" s="895"/>
      <c r="G881" s="895"/>
      <c r="H881" s="895"/>
      <c r="I881" s="895"/>
      <c r="J881" s="895"/>
      <c r="K881" s="895"/>
      <c r="L881" s="895"/>
      <c r="M881" s="895"/>
      <c r="N881" s="895"/>
      <c r="O881" s="152"/>
      <c r="P881" s="895"/>
      <c r="Q881" s="941"/>
      <c r="R881" s="895"/>
      <c r="S881" s="895"/>
      <c r="T881" s="895"/>
      <c r="U881" s="895"/>
      <c r="V881" s="895"/>
      <c r="W881" s="136"/>
      <c r="X881" s="136"/>
      <c r="Y881" s="136"/>
      <c r="Z881" s="136"/>
      <c r="AA881" s="136" t="s">
        <v>38</v>
      </c>
      <c r="AB881" s="137"/>
      <c r="AC881" s="137"/>
      <c r="AD881" s="136"/>
      <c r="AE881" s="895"/>
      <c r="AF881" s="334">
        <f t="shared" si="380"/>
        <v>0</v>
      </c>
      <c r="AG881" s="272">
        <f>IF(R881="kompletna",Q881*J881*0.0036*'lista, wskaźniki'!$F$13, IF(R881="częściowa",Q881*J881*0.0036*'lista, wskaźniki'!$F$14, IF(R881="brak",Q881*J881*0.0036*'lista, wskaźniki'!$F$15,)))</f>
        <v>0</v>
      </c>
      <c r="AH881" s="334">
        <f>IF(Y881="inne",K881*'lista, wskaźniki'!$E$35,IF(Y881="to samo źródło",0,IF(Y881=0,0)))</f>
        <v>0</v>
      </c>
      <c r="AI881" s="334">
        <f>IF(AA881="gaz z sieci",AC881*'lista, wskaźniki'!$D$21)</f>
        <v>0</v>
      </c>
      <c r="AJ881" s="272">
        <f>IF(AA881="węgiel",AB881*'lista, wskaźniki'!$D$20, IF('Sektor mieszkaniowy'!AA881="drewno",'Sektor mieszkaniowy'!AB881*'lista, wskaźniki'!$D$22,IF('Sektor mieszkaniowy'!AA881="pellet",AB881*'lista, wskaźniki'!$D$23,IF('Sektor mieszkaniowy'!AA881="gaz z sieci",AB881*'lista, wskaźniki'!$D$21,IF('Sektor mieszkaniowy'!AA881="olej opałowy",'Sektor mieszkaniowy'!AB881*'lista, wskaźniki'!$D$24)))))</f>
        <v>0</v>
      </c>
      <c r="AK881" s="901"/>
      <c r="AL881" s="895"/>
      <c r="AM881" s="20">
        <f>IF(AA881="węgiel",AF881*1/3.6*'lista, wskaźniki'!$F$20,IF(AA881="drewno",AF881*1/3.6*'lista, wskaźniki'!$F$22,IF(AA881="pellet",AF881*1/3.6*'lista, wskaźniki'!$F$23,IF(AA881="gaz z sieci",AF881*1/3.6*'lista, wskaźniki'!$F$21,IF(AA881="olej opałowy",AF881*1/3.6*'lista, wskaźniki'!$F$24,0)))))</f>
        <v>0</v>
      </c>
      <c r="AN881" s="20">
        <f>IF(AA881="węgiel",AF881*'lista, wskaźniki'!$E$42,IF(AA881="drewno",AF881*'lista, wskaźniki'!$G$42,IF(AA881="pellet",AF881*'lista, wskaźniki'!$H$42,IF(AA881="gaz z sieci",AF881*'lista, wskaźniki'!$F$42,IF(AA881="olej opałowy",AF881*'lista, wskaźniki'!$I$42,0)))))</f>
        <v>0</v>
      </c>
      <c r="AO881" s="20">
        <f>IF(AA881="węgiel",AF881*'lista, wskaźniki'!$E$43,IF(AA881="drewno",AF881*'lista, wskaźniki'!$G$43,IF(AA881="pellet",AF881*'lista, wskaźniki'!$H$43,IF(AA881="gaz z sieci",AF881*'lista, wskaźniki'!$F$43,IF(AA881="olej opałowy",AF881*'lista, wskaźniki'!$I$43,0)))))</f>
        <v>0</v>
      </c>
      <c r="AP881" s="20">
        <f>IF(AA881="węgiel",AF881*'lista, wskaźniki'!$E$44,IF(AA881="drewno",AF881*'lista, wskaźniki'!$G$44,IF(AA881="pellet",AF881*'lista, wskaźniki'!$H$44,IF(AA881="gaz z sieci",AF881*'lista, wskaźniki'!$F$44,IF(AA881="olej opałowy",AF881*'lista, wskaźniki'!$I$44,0)))))</f>
        <v>0</v>
      </c>
      <c r="AQ881" s="20" t="b">
        <f>IF(Z881="gaz",AH881*1/3.6*'lista, wskaźniki'!$F$21,IF(Z881="energia elektryczna",AH881*1/3.6*'lista, wskaźniki'!$F$26))</f>
        <v>0</v>
      </c>
      <c r="AR881" s="20" t="b">
        <f>IF(Z881="gaz",AH881*'lista, wskaźniki'!$F$42,IF(Z881="energia elektryczna",AH881*0))</f>
        <v>0</v>
      </c>
      <c r="AS881" s="20" t="b">
        <f>IF(Z881="gaz",AH881*'lista, wskaźniki'!$F$43,IF(Z881="energia elektryczna",AH881*0))</f>
        <v>0</v>
      </c>
      <c r="AT881" s="20" t="b">
        <f>IF(Z881="gaz",AH881*'lista, wskaźniki'!$F$44,IF(Z881="energia elektryczna",AH881*0))</f>
        <v>0</v>
      </c>
      <c r="AU881" s="20">
        <f>AI881*1/3.6*'lista, wskaźniki'!$F$21</f>
        <v>0</v>
      </c>
      <c r="AV881" s="20">
        <f>AI881*'lista, wskaźniki'!$F$42</f>
        <v>0</v>
      </c>
      <c r="AW881" s="20">
        <f>AI881*'lista, wskaźniki'!$F$43</f>
        <v>0</v>
      </c>
      <c r="AX881" s="20">
        <f>AI881*'lista, wskaźniki'!$F$44</f>
        <v>0</v>
      </c>
      <c r="AY881" s="20">
        <f>AK881*'lista, wskaźniki'!$F$26</f>
        <v>0</v>
      </c>
      <c r="AZ881" s="20">
        <f t="shared" si="381"/>
        <v>0</v>
      </c>
      <c r="BA881" s="20">
        <f t="shared" si="382"/>
        <v>0</v>
      </c>
      <c r="BB881" s="20">
        <f t="shared" si="383"/>
        <v>0</v>
      </c>
      <c r="BC881" s="20">
        <f t="shared" si="384"/>
        <v>0</v>
      </c>
      <c r="BD881" s="895"/>
      <c r="BE881" s="895"/>
      <c r="BF881" s="895"/>
      <c r="BG881" s="895"/>
      <c r="BH881" s="136"/>
      <c r="BI881" s="895"/>
      <c r="BJ881" s="136"/>
      <c r="BK881" s="895"/>
      <c r="BL881" s="136"/>
      <c r="BM881" s="136"/>
      <c r="BN881" s="136"/>
      <c r="BO881" s="136"/>
      <c r="BP881" s="136"/>
      <c r="BQ881" s="136"/>
      <c r="BR881" s="136"/>
      <c r="BS881" s="907"/>
      <c r="BT881" s="907"/>
      <c r="BU881" s="907"/>
      <c r="BV881" s="907"/>
      <c r="BW881" s="907"/>
      <c r="BX881" s="907"/>
      <c r="BY881" s="904"/>
      <c r="CA881" s="365" t="b">
        <f t="shared" si="385"/>
        <v>0</v>
      </c>
      <c r="CB881" s="365" t="b">
        <f t="shared" si="386"/>
        <v>0</v>
      </c>
      <c r="CC881" s="365" t="b">
        <f t="shared" si="387"/>
        <v>0</v>
      </c>
      <c r="CD881" s="365">
        <f t="shared" si="388"/>
        <v>0</v>
      </c>
      <c r="CE881" s="365" t="b">
        <f t="shared" si="389"/>
        <v>0</v>
      </c>
      <c r="CF881" s="365" t="b">
        <f t="shared" si="390"/>
        <v>0</v>
      </c>
      <c r="CG881" s="365" t="b">
        <f t="shared" si="391"/>
        <v>0</v>
      </c>
      <c r="CH881" s="365">
        <f t="shared" si="392"/>
        <v>0</v>
      </c>
      <c r="CI881" s="72" t="b">
        <f t="shared" si="393"/>
        <v>0</v>
      </c>
      <c r="CJ881" s="72" t="b">
        <f t="shared" si="394"/>
        <v>0</v>
      </c>
      <c r="CK881" s="72" t="b">
        <f t="shared" si="395"/>
        <v>0</v>
      </c>
      <c r="CL881" s="72">
        <f t="shared" si="396"/>
        <v>0</v>
      </c>
      <c r="CM881" s="72" t="b">
        <f t="shared" si="397"/>
        <v>0</v>
      </c>
      <c r="CN881" s="72" t="b">
        <f t="shared" si="398"/>
        <v>0</v>
      </c>
      <c r="CP881" s="13">
        <f t="shared" si="399"/>
        <v>0</v>
      </c>
      <c r="CQ881" s="13" t="b">
        <f t="shared" si="400"/>
        <v>0</v>
      </c>
      <c r="CR881" s="13" t="b">
        <f t="shared" si="401"/>
        <v>0</v>
      </c>
      <c r="CS881" s="13" t="b">
        <f t="shared" si="407"/>
        <v>0</v>
      </c>
      <c r="CT881" s="13" t="b">
        <f t="shared" si="406"/>
        <v>0</v>
      </c>
      <c r="CU881" s="13" t="b">
        <f t="shared" si="408"/>
        <v>0</v>
      </c>
      <c r="CV881" s="13" t="b">
        <f t="shared" si="402"/>
        <v>0</v>
      </c>
      <c r="CW881" s="13" t="b">
        <f t="shared" si="403"/>
        <v>0</v>
      </c>
      <c r="CX881" s="13" t="b">
        <f t="shared" si="404"/>
        <v>0</v>
      </c>
      <c r="CY881" s="13" t="b">
        <f t="shared" si="405"/>
        <v>0</v>
      </c>
    </row>
    <row r="882" spans="1:103" ht="15" thickBot="1">
      <c r="A882" s="933"/>
      <c r="B882" s="896"/>
      <c r="C882" s="896"/>
      <c r="D882" s="896"/>
      <c r="E882" s="896"/>
      <c r="F882" s="896"/>
      <c r="G882" s="896"/>
      <c r="H882" s="896"/>
      <c r="I882" s="896"/>
      <c r="J882" s="896"/>
      <c r="K882" s="896"/>
      <c r="L882" s="896"/>
      <c r="M882" s="896"/>
      <c r="N882" s="896"/>
      <c r="O882" s="153"/>
      <c r="P882" s="896"/>
      <c r="Q882" s="942"/>
      <c r="R882" s="896"/>
      <c r="S882" s="896"/>
      <c r="T882" s="896"/>
      <c r="U882" s="896"/>
      <c r="V882" s="896"/>
      <c r="W882" s="138"/>
      <c r="X882" s="138"/>
      <c r="Y882" s="138"/>
      <c r="Z882" s="138"/>
      <c r="AA882" s="138" t="s">
        <v>37</v>
      </c>
      <c r="AB882" s="139"/>
      <c r="AC882" s="139"/>
      <c r="AD882" s="138"/>
      <c r="AE882" s="896"/>
      <c r="AF882" s="334">
        <f t="shared" si="380"/>
        <v>0</v>
      </c>
      <c r="AG882" s="272">
        <f>IF(R882="kompletna",Q882*J882*0.0036*'lista, wskaźniki'!$F$13, IF(R882="częściowa",Q882*J882*0.0036*'lista, wskaźniki'!$F$14, IF(R882="brak",Q882*J882*0.0036*'lista, wskaźniki'!$F$15,)))</f>
        <v>0</v>
      </c>
      <c r="AH882" s="334">
        <f>IF(Y882="inne",K882*'lista, wskaźniki'!$E$35,IF(Y882="to samo źródło",0,IF(Y882=0,0)))</f>
        <v>0</v>
      </c>
      <c r="AI882" s="334" t="b">
        <f>IF(AA882="gaz z sieci",AC882*'lista, wskaźniki'!$D$21)</f>
        <v>0</v>
      </c>
      <c r="AJ882" s="272">
        <f>IF(AA882="węgiel",AB882*'lista, wskaźniki'!$D$20, IF('Sektor mieszkaniowy'!AA882="drewno",'Sektor mieszkaniowy'!AB882*'lista, wskaźniki'!$D$22,IF('Sektor mieszkaniowy'!AA882="pellet",AB882*'lista, wskaźniki'!$D$23,IF('Sektor mieszkaniowy'!AA882="gaz z sieci",AB882*'lista, wskaźniki'!$D$21,IF('Sektor mieszkaniowy'!AA882="olej opałowy",'Sektor mieszkaniowy'!AB882*'lista, wskaźniki'!$D$24)))))</f>
        <v>0</v>
      </c>
      <c r="AK882" s="902"/>
      <c r="AL882" s="896"/>
      <c r="AM882" s="20">
        <f>IF(AA882="węgiel",AF882*1/3.6*'lista, wskaźniki'!$F$20,IF(AA882="drewno",AF882*1/3.6*'lista, wskaźniki'!$F$22,IF(AA882="pellet",AF882*1/3.6*'lista, wskaźniki'!$F$23,IF(AA882="gaz z sieci",AF882*1/3.6*'lista, wskaźniki'!$F$21,IF(AA882="olej opałowy",AF882*1/3.6*'lista, wskaźniki'!$F$24,0)))))</f>
        <v>0</v>
      </c>
      <c r="AN882" s="20">
        <f>IF(AA882="węgiel",AF882*'lista, wskaźniki'!$E$42,IF(AA882="drewno",AF882*'lista, wskaźniki'!$G$42,IF(AA882="pellet",AF882*'lista, wskaźniki'!$H$42,IF(AA882="gaz z sieci",AF882*'lista, wskaźniki'!$F$42,IF(AA882="olej opałowy",AF882*'lista, wskaźniki'!$I$42,0)))))</f>
        <v>0</v>
      </c>
      <c r="AO882" s="20">
        <f>IF(AA882="węgiel",AF882*'lista, wskaźniki'!$E$43,IF(AA882="drewno",AF882*'lista, wskaźniki'!$G$43,IF(AA882="pellet",AF882*'lista, wskaźniki'!$H$43,IF(AA882="gaz z sieci",AF882*'lista, wskaźniki'!$F$43,IF(AA882="olej opałowy",AF882*'lista, wskaźniki'!$I$43,0)))))</f>
        <v>0</v>
      </c>
      <c r="AP882" s="20">
        <f>IF(AA882="węgiel",AF882*'lista, wskaźniki'!$E$44,IF(AA882="drewno",AF882*'lista, wskaźniki'!$G$44,IF(AA882="pellet",AF882*'lista, wskaźniki'!$H$44,IF(AA882="gaz z sieci",AF882*'lista, wskaźniki'!$F$44,IF(AA882="olej opałowy",AF882*'lista, wskaźniki'!$I$44,0)))))</f>
        <v>0</v>
      </c>
      <c r="AQ882" s="20" t="b">
        <f>IF(Z882="gaz",AH882*1/3.6*'lista, wskaźniki'!$F$21,IF(Z882="energia elektryczna",AH882*1/3.6*'lista, wskaźniki'!$F$26))</f>
        <v>0</v>
      </c>
      <c r="AR882" s="20" t="b">
        <f>IF(Z882="gaz",AH882*'lista, wskaźniki'!$F$42,IF(Z882="energia elektryczna",AH882*0))</f>
        <v>0</v>
      </c>
      <c r="AS882" s="20" t="b">
        <f>IF(Z882="gaz",AH882*'lista, wskaźniki'!$F$43,IF(Z882="energia elektryczna",AH882*0))</f>
        <v>0</v>
      </c>
      <c r="AT882" s="20" t="b">
        <f>IF(Z882="gaz",AH882*'lista, wskaźniki'!$F$44,IF(Z882="energia elektryczna",AH882*0))</f>
        <v>0</v>
      </c>
      <c r="AU882" s="20">
        <f>AI882*1/3.6*'lista, wskaźniki'!$F$21</f>
        <v>0</v>
      </c>
      <c r="AV882" s="20">
        <f>AI882*'lista, wskaźniki'!$F$42</f>
        <v>0</v>
      </c>
      <c r="AW882" s="20">
        <f>AI882*'lista, wskaźniki'!$F$43</f>
        <v>0</v>
      </c>
      <c r="AX882" s="20">
        <f>AI882*'lista, wskaźniki'!$F$44</f>
        <v>0</v>
      </c>
      <c r="AY882" s="20">
        <f>AK882*'lista, wskaźniki'!$F$26</f>
        <v>0</v>
      </c>
      <c r="AZ882" s="20">
        <f t="shared" si="381"/>
        <v>0</v>
      </c>
      <c r="BA882" s="20">
        <f t="shared" si="382"/>
        <v>0</v>
      </c>
      <c r="BB882" s="20">
        <f t="shared" si="383"/>
        <v>0</v>
      </c>
      <c r="BC882" s="20">
        <f t="shared" si="384"/>
        <v>0</v>
      </c>
      <c r="BD882" s="896"/>
      <c r="BE882" s="896"/>
      <c r="BF882" s="896"/>
      <c r="BG882" s="896"/>
      <c r="BH882" s="138"/>
      <c r="BI882" s="896"/>
      <c r="BJ882" s="138"/>
      <c r="BK882" s="896"/>
      <c r="BL882" s="138"/>
      <c r="BM882" s="138"/>
      <c r="BN882" s="138"/>
      <c r="BO882" s="138"/>
      <c r="BP882" s="138"/>
      <c r="BQ882" s="138"/>
      <c r="BR882" s="138"/>
      <c r="BS882" s="908"/>
      <c r="BT882" s="908"/>
      <c r="BU882" s="908"/>
      <c r="BV882" s="908"/>
      <c r="BW882" s="908"/>
      <c r="BX882" s="908"/>
      <c r="BY882" s="905"/>
      <c r="CA882" s="365" t="b">
        <f t="shared" si="385"/>
        <v>0</v>
      </c>
      <c r="CB882" s="365" t="b">
        <f t="shared" si="386"/>
        <v>0</v>
      </c>
      <c r="CC882" s="365" t="b">
        <f t="shared" si="387"/>
        <v>0</v>
      </c>
      <c r="CD882" s="365" t="b">
        <f t="shared" si="388"/>
        <v>0</v>
      </c>
      <c r="CE882" s="365">
        <f t="shared" si="389"/>
        <v>0</v>
      </c>
      <c r="CF882" s="365" t="b">
        <f t="shared" si="390"/>
        <v>0</v>
      </c>
      <c r="CG882" s="365" t="b">
        <f t="shared" si="391"/>
        <v>0</v>
      </c>
      <c r="CH882" s="365" t="b">
        <f t="shared" si="392"/>
        <v>0</v>
      </c>
      <c r="CI882" s="72" t="b">
        <f t="shared" si="393"/>
        <v>0</v>
      </c>
      <c r="CJ882" s="72" t="b">
        <f t="shared" si="394"/>
        <v>0</v>
      </c>
      <c r="CK882" s="72" t="b">
        <f t="shared" si="395"/>
        <v>0</v>
      </c>
      <c r="CL882" s="72">
        <f t="shared" si="396"/>
        <v>0</v>
      </c>
      <c r="CM882" s="72">
        <f t="shared" si="397"/>
        <v>0</v>
      </c>
      <c r="CN882" s="72" t="b">
        <f t="shared" si="398"/>
        <v>0</v>
      </c>
      <c r="CP882" s="13">
        <f t="shared" si="399"/>
        <v>0</v>
      </c>
      <c r="CQ882" s="13" t="b">
        <f t="shared" si="400"/>
        <v>0</v>
      </c>
      <c r="CR882" s="13" t="b">
        <f t="shared" si="401"/>
        <v>0</v>
      </c>
      <c r="CS882" s="13" t="b">
        <f t="shared" si="407"/>
        <v>0</v>
      </c>
      <c r="CT882" s="13" t="b">
        <f t="shared" si="406"/>
        <v>0</v>
      </c>
      <c r="CU882" s="13" t="b">
        <f t="shared" si="408"/>
        <v>0</v>
      </c>
      <c r="CV882" s="13" t="b">
        <f t="shared" si="402"/>
        <v>0</v>
      </c>
      <c r="CW882" s="13" t="b">
        <f t="shared" si="403"/>
        <v>0</v>
      </c>
      <c r="CX882" s="13" t="b">
        <f t="shared" si="404"/>
        <v>0</v>
      </c>
      <c r="CY882" s="13" t="b">
        <f t="shared" si="405"/>
        <v>0</v>
      </c>
    </row>
    <row r="883" spans="1:103" ht="15" thickBot="1">
      <c r="A883" s="931">
        <v>177</v>
      </c>
      <c r="B883" s="894" t="s">
        <v>254</v>
      </c>
      <c r="C883" s="894"/>
      <c r="D883" s="894" t="s">
        <v>1</v>
      </c>
      <c r="E883" s="894" t="s">
        <v>5</v>
      </c>
      <c r="F883" s="894"/>
      <c r="G883" s="894">
        <v>2</v>
      </c>
      <c r="H883" s="894"/>
      <c r="I883" s="894" t="s">
        <v>11</v>
      </c>
      <c r="J883" s="894">
        <v>40</v>
      </c>
      <c r="K883" s="894">
        <v>4</v>
      </c>
      <c r="L883" s="894" t="s">
        <v>16</v>
      </c>
      <c r="M883" s="894"/>
      <c r="N883" s="894" t="s">
        <v>16</v>
      </c>
      <c r="O883" s="151"/>
      <c r="P883" s="894" t="s">
        <v>17</v>
      </c>
      <c r="Q883" s="940">
        <f>IF(I883="&lt;1966",'lista, wskaźniki'!$G$4,IF(I883="1967-1985",'lista, wskaźniki'!$G$5,IF(I883="1986-1992",'lista, wskaźniki'!$G$6,IF(I883="1993-1996",'lista, wskaźniki'!$G$7,IF(I883="&gt;1997",'lista, wskaźniki'!$G$8,IF(I883=0,'lista, wskaźniki'!$G$4))))))</f>
        <v>250</v>
      </c>
      <c r="R883" s="894" t="s">
        <v>23</v>
      </c>
      <c r="S883" s="894" t="s">
        <v>27</v>
      </c>
      <c r="T883" s="894"/>
      <c r="U883" s="894"/>
      <c r="V883" s="894"/>
      <c r="W883" s="134" t="s">
        <v>35</v>
      </c>
      <c r="X883" s="134" t="s">
        <v>35</v>
      </c>
      <c r="Y883" s="136" t="s">
        <v>24</v>
      </c>
      <c r="Z883" s="134" t="s">
        <v>40</v>
      </c>
      <c r="AA883" s="134" t="s">
        <v>35</v>
      </c>
      <c r="AB883" s="135">
        <f>ROUND(AD883/'lista, wskaźniki'!$A$130,0)</f>
        <v>3</v>
      </c>
      <c r="AC883" s="135"/>
      <c r="AD883" s="134">
        <v>2000</v>
      </c>
      <c r="AE883" s="894"/>
      <c r="AF883" s="334">
        <f t="shared" si="380"/>
        <v>48.344999999999999</v>
      </c>
      <c r="AG883" s="272">
        <f>IF(R883="kompletna",Q883*J883*0.0036*'lista, wskaźniki'!$F$13, IF(R883="częściowa",Q883*J883*0.0036*'lista, wskaźniki'!$F$14, IF(R883="brak",Q883*J883*0.0036*'lista, wskaźniki'!$F$15,)))</f>
        <v>28.8</v>
      </c>
      <c r="AH883" s="334">
        <f>IF(Y883="inne",K883*'lista, wskaźniki'!$E$35,IF(Y883="to samo źródło",0,IF(Y883=0,0)))</f>
        <v>8.6714145000000009</v>
      </c>
      <c r="AI883" s="334" t="b">
        <f>IF(AA883="gaz z sieci",AC883*'lista, wskaźniki'!$D$21)</f>
        <v>0</v>
      </c>
      <c r="AJ883" s="272">
        <f>IF(AA883="węgiel",AB883*'lista, wskaźniki'!$D$20, IF('Sektor mieszkaniowy'!AA883="drewno",'Sektor mieszkaniowy'!AB883*'lista, wskaźniki'!$D$22,IF('Sektor mieszkaniowy'!AA883="pellet",AB883*'lista, wskaźniki'!$D$23,IF('Sektor mieszkaniowy'!AA883="gaz z sieci",AB883*'lista, wskaźniki'!$D$21,IF('Sektor mieszkaniowy'!AA883="olej opałowy",'Sektor mieszkaniowy'!AB883*'lista, wskaźniki'!$D$24)))))</f>
        <v>67.89</v>
      </c>
      <c r="AK883" s="900"/>
      <c r="AL883" s="894">
        <v>1000</v>
      </c>
      <c r="AM883" s="20">
        <f>IF(AA883="węgiel",AF883*1/3.6*'lista, wskaźniki'!$F$20,IF(AA883="drewno",AF883*1/3.6*'lista, wskaźniki'!$F$22,IF(AA883="pellet",AF883*1/3.6*'lista, wskaźniki'!$F$23,IF(AA883="gaz z sieci",AF883*1/3.6*'lista, wskaźniki'!$F$21,IF(AA883="olej opałowy",AF883*1/3.6*'lista, wskaźniki'!$F$24,0)))))</f>
        <v>4.5797218499999994</v>
      </c>
      <c r="AN883" s="20">
        <f>IF(AA883="węgiel",AF883*'lista, wskaźniki'!$E$42,IF(AA883="drewno",AF883*'lista, wskaźniki'!$G$42,IF(AA883="pellet",AF883*'lista, wskaźniki'!$H$42,IF(AA883="gaz z sieci",AF883*'lista, wskaźniki'!$F$42,IF(AA883="olej opałowy",AF883*'lista, wskaźniki'!$I$42,0)))))</f>
        <v>1.8371100000000001E-2</v>
      </c>
      <c r="AO883" s="20">
        <f>IF(AA883="węgiel",AF883*'lista, wskaźniki'!$E$43,IF(AA883="drewno",AF883*'lista, wskaźniki'!$G$43,IF(AA883="pellet",AF883*'lista, wskaźniki'!$H$43,IF(AA883="gaz z sieci",AF883*'lista, wskaźniki'!$F$43,IF(AA883="olej opałowy",AF883*'lista, wskaźniki'!$I$43,0)))))</f>
        <v>1.7404200000000002E-2</v>
      </c>
      <c r="AP883" s="20">
        <f>IF(AA883="węgiel",AF883*'lista, wskaźniki'!$E$44,IF(AA883="drewno",AF883*'lista, wskaźniki'!$G$44,IF(AA883="pellet",AF883*'lista, wskaźniki'!$H$44,IF(AA883="gaz z sieci",AF883*'lista, wskaźniki'!$F$44,IF(AA883="olej opałowy",AF883*'lista, wskaźniki'!$I$44,0)))))</f>
        <v>1.3053150000000001E-5</v>
      </c>
      <c r="AQ883" s="360">
        <f>IF(Z883="gaz",AH883*1/3.6*'lista, wskaźniki'!$F$21,IF(Z883="energia elektryczna",AH883*1/3.6*'lista, wskaźniki'!$F$26))</f>
        <v>2.1437663625000005</v>
      </c>
      <c r="AR883" s="20">
        <f>IF(Z883="gaz",AH883*'lista, wskaźniki'!$F$42,IF(Z883="energia elektryczna",AH883*0))</f>
        <v>0</v>
      </c>
      <c r="AS883" s="20">
        <f>IF(Z883="gaz",AH883*'lista, wskaźniki'!$F$43,IF(Z883="energia elektryczna",AH883*0))</f>
        <v>0</v>
      </c>
      <c r="AT883" s="20">
        <f>IF(Z883="gaz",AH883*'lista, wskaźniki'!$F$44,IF(Z883="energia elektryczna",AH883*0))</f>
        <v>0</v>
      </c>
      <c r="AU883" s="20">
        <f>AI883*1/3.6*'lista, wskaźniki'!$F$21</f>
        <v>0</v>
      </c>
      <c r="AV883" s="20">
        <f>AI883*'lista, wskaźniki'!$F$42</f>
        <v>0</v>
      </c>
      <c r="AW883" s="20">
        <f>AI883*'lista, wskaźniki'!$F$43</f>
        <v>0</v>
      </c>
      <c r="AX883" s="20">
        <f>AI883*'lista, wskaźniki'!$F$44</f>
        <v>0</v>
      </c>
      <c r="AY883" s="20">
        <f>AK883*'lista, wskaźniki'!$F$26</f>
        <v>0</v>
      </c>
      <c r="AZ883" s="20">
        <f t="shared" si="381"/>
        <v>6.7234882124999995</v>
      </c>
      <c r="BA883" s="20">
        <f t="shared" si="382"/>
        <v>1.8371100000000001E-2</v>
      </c>
      <c r="BB883" s="20">
        <f t="shared" si="383"/>
        <v>1.7404200000000002E-2</v>
      </c>
      <c r="BC883" s="20">
        <f t="shared" si="384"/>
        <v>1.3053150000000001E-5</v>
      </c>
      <c r="BD883" s="894"/>
      <c r="BE883" s="894"/>
      <c r="BF883" s="894"/>
      <c r="BG883" s="894"/>
      <c r="BH883" s="134"/>
      <c r="BI883" s="894" t="s">
        <v>16</v>
      </c>
      <c r="BJ883" s="134" t="s">
        <v>52</v>
      </c>
      <c r="BK883" s="894" t="s">
        <v>17</v>
      </c>
      <c r="BL883" s="134"/>
      <c r="BM883" s="134"/>
      <c r="BN883" s="134"/>
      <c r="BO883" s="134" t="s">
        <v>57</v>
      </c>
      <c r="BP883" s="134" t="s">
        <v>53</v>
      </c>
      <c r="BQ883" s="134"/>
      <c r="BR883" s="134"/>
      <c r="BS883" s="906"/>
      <c r="BT883" s="906"/>
      <c r="BU883" s="906"/>
      <c r="BV883" s="906"/>
      <c r="BW883" s="906"/>
      <c r="BX883" s="906"/>
      <c r="BY883" s="903"/>
      <c r="CA883" s="365">
        <f t="shared" si="385"/>
        <v>48.344999999999999</v>
      </c>
      <c r="CB883" s="365" t="b">
        <f t="shared" si="386"/>
        <v>0</v>
      </c>
      <c r="CC883" s="365" t="b">
        <f t="shared" si="387"/>
        <v>0</v>
      </c>
      <c r="CD883" s="365" t="b">
        <f t="shared" si="388"/>
        <v>0</v>
      </c>
      <c r="CE883" s="365" t="b">
        <f t="shared" si="389"/>
        <v>0</v>
      </c>
      <c r="CF883" s="365" t="b">
        <f t="shared" si="390"/>
        <v>0</v>
      </c>
      <c r="CG883" s="365">
        <f t="shared" si="391"/>
        <v>8.6714145000000009</v>
      </c>
      <c r="CH883" s="365" t="b">
        <f t="shared" si="392"/>
        <v>0</v>
      </c>
      <c r="CI883" s="72">
        <f t="shared" si="393"/>
        <v>48.344999999999999</v>
      </c>
      <c r="CJ883" s="72" t="b">
        <f t="shared" si="394"/>
        <v>0</v>
      </c>
      <c r="CK883" s="72" t="b">
        <f t="shared" si="395"/>
        <v>0</v>
      </c>
      <c r="CL883" s="72">
        <f t="shared" si="396"/>
        <v>0</v>
      </c>
      <c r="CM883" s="72" t="b">
        <f t="shared" si="397"/>
        <v>0</v>
      </c>
      <c r="CN883" s="72">
        <f t="shared" si="398"/>
        <v>8.6714145000000009</v>
      </c>
      <c r="CP883" s="13" t="b">
        <f t="shared" si="399"/>
        <v>0</v>
      </c>
      <c r="CQ883" s="13">
        <f t="shared" si="400"/>
        <v>0</v>
      </c>
      <c r="CR883" s="13">
        <f t="shared" si="401"/>
        <v>40</v>
      </c>
      <c r="CS883" s="13">
        <f t="shared" si="407"/>
        <v>20</v>
      </c>
      <c r="CT883" s="13" t="b">
        <f t="shared" si="406"/>
        <v>0</v>
      </c>
      <c r="CU883" s="13">
        <f t="shared" si="408"/>
        <v>0</v>
      </c>
      <c r="CV883" s="13" t="b">
        <f t="shared" si="402"/>
        <v>0</v>
      </c>
      <c r="CW883" s="13">
        <f t="shared" si="403"/>
        <v>0</v>
      </c>
      <c r="CX883" s="13" t="b">
        <f t="shared" si="404"/>
        <v>0</v>
      </c>
      <c r="CY883" s="13">
        <f t="shared" si="405"/>
        <v>0</v>
      </c>
    </row>
    <row r="884" spans="1:103" ht="15" thickBot="1">
      <c r="A884" s="932"/>
      <c r="B884" s="895"/>
      <c r="C884" s="895"/>
      <c r="D884" s="895"/>
      <c r="E884" s="895"/>
      <c r="F884" s="895"/>
      <c r="G884" s="895"/>
      <c r="H884" s="895"/>
      <c r="I884" s="895"/>
      <c r="J884" s="895"/>
      <c r="K884" s="895"/>
      <c r="L884" s="895"/>
      <c r="M884" s="895"/>
      <c r="N884" s="895"/>
      <c r="O884" s="152"/>
      <c r="P884" s="895"/>
      <c r="Q884" s="941"/>
      <c r="R884" s="895"/>
      <c r="S884" s="895"/>
      <c r="T884" s="895"/>
      <c r="U884" s="895"/>
      <c r="V884" s="895"/>
      <c r="W884" s="136" t="s">
        <v>36</v>
      </c>
      <c r="X884" s="136" t="s">
        <v>195</v>
      </c>
      <c r="Y884" s="136"/>
      <c r="Z884" s="136"/>
      <c r="AA884" s="136" t="s">
        <v>36</v>
      </c>
      <c r="AB884" s="137">
        <f>ROUND(AD884/'lista, wskaźniki'!$A$133,0)</f>
        <v>3</v>
      </c>
      <c r="AC884" s="137"/>
      <c r="AD884" s="136">
        <v>1000</v>
      </c>
      <c r="AE884" s="895"/>
      <c r="AF884" s="334">
        <f>IF(AG884&gt;0,(AJ884+AG884/2)/2,AJ884)</f>
        <v>30.599999999999998</v>
      </c>
      <c r="AG884" s="272">
        <v>28.8</v>
      </c>
      <c r="AH884" s="334">
        <f>IF(Y884="inne",K884*'lista, wskaźniki'!$E$35,IF(Y884="to samo źródło",0,IF(Y884=0,0)))</f>
        <v>0</v>
      </c>
      <c r="AI884" s="334" t="b">
        <f>IF(AA884="gaz z sieci",AC884*'lista, wskaźniki'!$D$21)</f>
        <v>0</v>
      </c>
      <c r="AJ884" s="272">
        <f>IF(AA884="węgiel",AB884*'lista, wskaźniki'!$D$20, IF('Sektor mieszkaniowy'!AA884="drewno",'Sektor mieszkaniowy'!AB884*'lista, wskaźniki'!$D$22,IF('Sektor mieszkaniowy'!AA884="pellet",AB884*'lista, wskaźniki'!$D$23,IF('Sektor mieszkaniowy'!AA884="gaz z sieci",AB884*'lista, wskaźniki'!$D$21,IF('Sektor mieszkaniowy'!AA884="olej opałowy",'Sektor mieszkaniowy'!AB884*'lista, wskaźniki'!$D$24)))))</f>
        <v>46.8</v>
      </c>
      <c r="AK884" s="901"/>
      <c r="AL884" s="895"/>
      <c r="AM884" s="20">
        <f>IF(AA884="węgiel",AF884*1/3.6*'lista, wskaźniki'!$F$20,IF(AA884="drewno",AF884*1/3.6*'lista, wskaźniki'!$F$22,IF(AA884="pellet",AF884*1/3.6*'lista, wskaźniki'!$F$23,IF(AA884="gaz z sieci",AF884*1/3.6*'lista, wskaźniki'!$F$21,IF(AA884="olej opałowy",AF884*1/3.6*'lista, wskaźniki'!$F$24,0)))))</f>
        <v>0</v>
      </c>
      <c r="AN884" s="20">
        <f>IF(AA884="węgiel",AF884*'lista, wskaźniki'!$E$42,IF(AA884="drewno",AF884*'lista, wskaźniki'!$G$42,IF(AA884="pellet",AF884*'lista, wskaźniki'!$H$42,IF(AA884="gaz z sieci",AF884*'lista, wskaźniki'!$F$42,IF(AA884="olej opałowy",AF884*'lista, wskaźniki'!$I$42,0)))))</f>
        <v>2.4785999999999996E-2</v>
      </c>
      <c r="AO884" s="20">
        <f>IF(AA884="węgiel",AF884*'lista, wskaźniki'!$E$43,IF(AA884="drewno",AF884*'lista, wskaźniki'!$G$43,IF(AA884="pellet",AF884*'lista, wskaźniki'!$H$43,IF(AA884="gaz z sieci",AF884*'lista, wskaźniki'!$F$43,IF(AA884="olej opałowy",AF884*'lista, wskaźniki'!$I$43,0)))))</f>
        <v>2.4785999999999996E-2</v>
      </c>
      <c r="AP884" s="20">
        <f>IF(AA884="węgiel",AF884*'lista, wskaźniki'!$E$44,IF(AA884="drewno",AF884*'lista, wskaźniki'!$G$44,IF(AA884="pellet",AF884*'lista, wskaźniki'!$H$44,IF(AA884="gaz z sieci",AF884*'lista, wskaźniki'!$F$44,IF(AA884="olej opałowy",AF884*'lista, wskaźniki'!$I$44,0)))))</f>
        <v>7.6499999999999996E-6</v>
      </c>
      <c r="AQ884" s="20" t="b">
        <f>IF(Z884="gaz",AH884*1/3.6*'lista, wskaźniki'!$F$21,IF(Z884="energia elektryczna",AH884*1/3.6*'lista, wskaźniki'!$F$26))</f>
        <v>0</v>
      </c>
      <c r="AR884" s="20" t="b">
        <f>IF(Z884="gaz",AH884*'lista, wskaźniki'!$F$42,IF(Z884="energia elektryczna",AH884*0))</f>
        <v>0</v>
      </c>
      <c r="AS884" s="20" t="b">
        <f>IF(Z884="gaz",AH884*'lista, wskaźniki'!$F$43,IF(Z884="energia elektryczna",AH884*0))</f>
        <v>0</v>
      </c>
      <c r="AT884" s="20" t="b">
        <f>IF(Z884="gaz",AH884*'lista, wskaźniki'!$F$44,IF(Z884="energia elektryczna",AH884*0))</f>
        <v>0</v>
      </c>
      <c r="AU884" s="20">
        <f>AI884*1/3.6*'lista, wskaźniki'!$F$21</f>
        <v>0</v>
      </c>
      <c r="AV884" s="20">
        <f>AI884*'lista, wskaźniki'!$F$42</f>
        <v>0</v>
      </c>
      <c r="AW884" s="20">
        <f>AI884*'lista, wskaźniki'!$F$43</f>
        <v>0</v>
      </c>
      <c r="AX884" s="20">
        <f>AI884*'lista, wskaźniki'!$F$44</f>
        <v>0</v>
      </c>
      <c r="AY884" s="20">
        <f>AK884*'lista, wskaźniki'!$F$26</f>
        <v>0</v>
      </c>
      <c r="AZ884" s="20">
        <f t="shared" si="381"/>
        <v>0</v>
      </c>
      <c r="BA884" s="20">
        <f t="shared" si="382"/>
        <v>2.4785999999999996E-2</v>
      </c>
      <c r="BB884" s="20">
        <f t="shared" si="383"/>
        <v>2.4785999999999996E-2</v>
      </c>
      <c r="BC884" s="20">
        <f t="shared" si="384"/>
        <v>7.6499999999999996E-6</v>
      </c>
      <c r="BD884" s="895"/>
      <c r="BE884" s="895"/>
      <c r="BF884" s="895"/>
      <c r="BG884" s="895"/>
      <c r="BH884" s="136"/>
      <c r="BI884" s="895"/>
      <c r="BJ884" s="136"/>
      <c r="BK884" s="895"/>
      <c r="BL884" s="136"/>
      <c r="BM884" s="136"/>
      <c r="BN884" s="136"/>
      <c r="BO884" s="136"/>
      <c r="BP884" s="136"/>
      <c r="BQ884" s="136"/>
      <c r="BR884" s="136"/>
      <c r="BS884" s="907"/>
      <c r="BT884" s="907"/>
      <c r="BU884" s="907"/>
      <c r="BV884" s="907"/>
      <c r="BW884" s="907"/>
      <c r="BX884" s="907"/>
      <c r="BY884" s="904"/>
      <c r="CA884" s="365" t="b">
        <f t="shared" si="385"/>
        <v>0</v>
      </c>
      <c r="CB884" s="365">
        <f t="shared" si="386"/>
        <v>30.599999999999998</v>
      </c>
      <c r="CC884" s="365" t="b">
        <f t="shared" si="387"/>
        <v>0</v>
      </c>
      <c r="CD884" s="365" t="b">
        <f t="shared" si="388"/>
        <v>0</v>
      </c>
      <c r="CE884" s="365" t="b">
        <f t="shared" si="389"/>
        <v>0</v>
      </c>
      <c r="CF884" s="365" t="b">
        <f t="shared" si="390"/>
        <v>0</v>
      </c>
      <c r="CG884" s="365" t="b">
        <f t="shared" si="391"/>
        <v>0</v>
      </c>
      <c r="CH884" s="365" t="b">
        <f t="shared" si="392"/>
        <v>0</v>
      </c>
      <c r="CI884" s="72" t="b">
        <f t="shared" si="393"/>
        <v>0</v>
      </c>
      <c r="CJ884" s="72">
        <f t="shared" si="394"/>
        <v>30.599999999999998</v>
      </c>
      <c r="CK884" s="72" t="b">
        <f t="shared" si="395"/>
        <v>0</v>
      </c>
      <c r="CL884" s="72">
        <f t="shared" si="396"/>
        <v>0</v>
      </c>
      <c r="CM884" s="72" t="b">
        <f t="shared" si="397"/>
        <v>0</v>
      </c>
      <c r="CN884" s="72" t="b">
        <f t="shared" si="398"/>
        <v>0</v>
      </c>
      <c r="CP884" s="13">
        <f t="shared" si="399"/>
        <v>0</v>
      </c>
      <c r="CQ884" s="13" t="b">
        <f t="shared" si="400"/>
        <v>0</v>
      </c>
      <c r="CR884" s="13" t="b">
        <f t="shared" si="401"/>
        <v>0</v>
      </c>
      <c r="CS884" s="13" t="b">
        <f t="shared" si="407"/>
        <v>0</v>
      </c>
      <c r="CT884" s="13" t="b">
        <f t="shared" si="406"/>
        <v>0</v>
      </c>
      <c r="CU884" s="13" t="b">
        <f t="shared" si="408"/>
        <v>0</v>
      </c>
      <c r="CV884" s="13" t="b">
        <f t="shared" si="402"/>
        <v>0</v>
      </c>
      <c r="CW884" s="13" t="b">
        <f t="shared" si="403"/>
        <v>0</v>
      </c>
      <c r="CX884" s="13" t="b">
        <f t="shared" si="404"/>
        <v>0</v>
      </c>
      <c r="CY884" s="13" t="b">
        <f t="shared" si="405"/>
        <v>0</v>
      </c>
    </row>
    <row r="885" spans="1:103" ht="15" thickBot="1">
      <c r="A885" s="932"/>
      <c r="B885" s="895"/>
      <c r="C885" s="895"/>
      <c r="D885" s="895"/>
      <c r="E885" s="895"/>
      <c r="F885" s="895"/>
      <c r="G885" s="895"/>
      <c r="H885" s="895"/>
      <c r="I885" s="895"/>
      <c r="J885" s="895"/>
      <c r="K885" s="895"/>
      <c r="L885" s="895"/>
      <c r="M885" s="895"/>
      <c r="N885" s="895"/>
      <c r="O885" s="152"/>
      <c r="P885" s="895"/>
      <c r="Q885" s="941"/>
      <c r="R885" s="895"/>
      <c r="S885" s="895"/>
      <c r="T885" s="895"/>
      <c r="U885" s="895"/>
      <c r="V885" s="895"/>
      <c r="W885" s="136"/>
      <c r="X885" s="136"/>
      <c r="Y885" s="136"/>
      <c r="Z885" s="136"/>
      <c r="AA885" s="136" t="s">
        <v>50</v>
      </c>
      <c r="AB885" s="137"/>
      <c r="AC885" s="137"/>
      <c r="AD885" s="136"/>
      <c r="AE885" s="895"/>
      <c r="AF885" s="334">
        <f t="shared" si="380"/>
        <v>0</v>
      </c>
      <c r="AG885" s="272">
        <f>IF(R885="kompletna",Q885*J885*0.0036*'lista, wskaźniki'!$F$13, IF(R885="częściowa",Q885*J885*0.0036*'lista, wskaźniki'!$F$14, IF(R885="brak",Q885*J885*0.0036*'lista, wskaźniki'!$F$15,)))</f>
        <v>0</v>
      </c>
      <c r="AH885" s="334">
        <f>IF(Y885="inne",K885*'lista, wskaźniki'!$E$35,IF(Y885="to samo źródło",0,IF(Y885=0,0)))</f>
        <v>0</v>
      </c>
      <c r="AI885" s="334" t="b">
        <f>IF(AA885="gaz z sieci",AC885*'lista, wskaźniki'!$D$21)</f>
        <v>0</v>
      </c>
      <c r="AJ885" s="272">
        <f>IF(AA885="węgiel",AB885*'lista, wskaźniki'!$D$20, IF('Sektor mieszkaniowy'!AA885="drewno",'Sektor mieszkaniowy'!AB885*'lista, wskaźniki'!$D$22,IF('Sektor mieszkaniowy'!AA885="pellet",AB885*'lista, wskaźniki'!$D$23,IF('Sektor mieszkaniowy'!AA885="gaz z sieci",AB885*'lista, wskaźniki'!$D$21,IF('Sektor mieszkaniowy'!AA885="olej opałowy",'Sektor mieszkaniowy'!AB885*'lista, wskaźniki'!$D$24)))))</f>
        <v>0</v>
      </c>
      <c r="AK885" s="901"/>
      <c r="AL885" s="895"/>
      <c r="AM885" s="20">
        <f>IF(AA885="węgiel",AF885*1/3.6*'lista, wskaźniki'!$F$20,IF(AA885="drewno",AF885*1/3.6*'lista, wskaźniki'!$F$22,IF(AA885="pellet",AF885*1/3.6*'lista, wskaźniki'!$F$23,IF(AA885="gaz z sieci",AF885*1/3.6*'lista, wskaźniki'!$F$21,IF(AA885="olej opałowy",AF885*1/3.6*'lista, wskaźniki'!$F$24,0)))))</f>
        <v>0</v>
      </c>
      <c r="AN885" s="20">
        <f>IF(AA885="węgiel",AF885*'lista, wskaźniki'!$E$42,IF(AA885="drewno",AF885*'lista, wskaźniki'!$G$42,IF(AA885="pellet",AF885*'lista, wskaźniki'!$H$42,IF(AA885="gaz z sieci",AF885*'lista, wskaźniki'!$F$42,IF(AA885="olej opałowy",AF885*'lista, wskaźniki'!$I$42,0)))))</f>
        <v>0</v>
      </c>
      <c r="AO885" s="20">
        <f>IF(AA885="węgiel",AF885*'lista, wskaźniki'!$E$43,IF(AA885="drewno",AF885*'lista, wskaźniki'!$G$43,IF(AA885="pellet",AF885*'lista, wskaźniki'!$H$43,IF(AA885="gaz z sieci",AF885*'lista, wskaźniki'!$F$43,IF(AA885="olej opałowy",AF885*'lista, wskaźniki'!$I$43,0)))))</f>
        <v>0</v>
      </c>
      <c r="AP885" s="20">
        <f>IF(AA885="węgiel",AF885*'lista, wskaźniki'!$E$44,IF(AA885="drewno",AF885*'lista, wskaźniki'!$G$44,IF(AA885="pellet",AF885*'lista, wskaźniki'!$H$44,IF(AA885="gaz z sieci",AF885*'lista, wskaźniki'!$F$44,IF(AA885="olej opałowy",AF885*'lista, wskaźniki'!$I$44,0)))))</f>
        <v>0</v>
      </c>
      <c r="AQ885" s="20" t="b">
        <f>IF(Z885="gaz",AH885*1/3.6*'lista, wskaźniki'!$F$21,IF(Z885="energia elektryczna",AH885*1/3.6*'lista, wskaźniki'!$F$26))</f>
        <v>0</v>
      </c>
      <c r="AR885" s="20" t="b">
        <f>IF(Z885="gaz",AH885*'lista, wskaźniki'!$F$42,IF(Z885="energia elektryczna",AH885*0))</f>
        <v>0</v>
      </c>
      <c r="AS885" s="20" t="b">
        <f>IF(Z885="gaz",AH885*'lista, wskaźniki'!$F$43,IF(Z885="energia elektryczna",AH885*0))</f>
        <v>0</v>
      </c>
      <c r="AT885" s="20" t="b">
        <f>IF(Z885="gaz",AH885*'lista, wskaźniki'!$F$44,IF(Z885="energia elektryczna",AH885*0))</f>
        <v>0</v>
      </c>
      <c r="AU885" s="20">
        <f>AI885*1/3.6*'lista, wskaźniki'!$F$21</f>
        <v>0</v>
      </c>
      <c r="AV885" s="20">
        <f>AI885*'lista, wskaźniki'!$F$42</f>
        <v>0</v>
      </c>
      <c r="AW885" s="20">
        <f>AI885*'lista, wskaźniki'!$F$43</f>
        <v>0</v>
      </c>
      <c r="AX885" s="20">
        <f>AI885*'lista, wskaźniki'!$F$44</f>
        <v>0</v>
      </c>
      <c r="AY885" s="20">
        <f>AK885*'lista, wskaźniki'!$F$26</f>
        <v>0</v>
      </c>
      <c r="AZ885" s="20">
        <f t="shared" si="381"/>
        <v>0</v>
      </c>
      <c r="BA885" s="20">
        <f t="shared" si="382"/>
        <v>0</v>
      </c>
      <c r="BB885" s="20">
        <f t="shared" si="383"/>
        <v>0</v>
      </c>
      <c r="BC885" s="20">
        <f t="shared" si="384"/>
        <v>0</v>
      </c>
      <c r="BD885" s="895"/>
      <c r="BE885" s="895"/>
      <c r="BF885" s="895"/>
      <c r="BG885" s="895"/>
      <c r="BH885" s="136"/>
      <c r="BI885" s="895"/>
      <c r="BJ885" s="136"/>
      <c r="BK885" s="895"/>
      <c r="BL885" s="136"/>
      <c r="BM885" s="136"/>
      <c r="BN885" s="136"/>
      <c r="BO885" s="136"/>
      <c r="BP885" s="136"/>
      <c r="BQ885" s="136"/>
      <c r="BR885" s="136"/>
      <c r="BS885" s="907"/>
      <c r="BT885" s="907"/>
      <c r="BU885" s="907"/>
      <c r="BV885" s="907"/>
      <c r="BW885" s="907"/>
      <c r="BX885" s="907"/>
      <c r="BY885" s="904"/>
      <c r="CA885" s="365" t="b">
        <f t="shared" si="385"/>
        <v>0</v>
      </c>
      <c r="CB885" s="365" t="b">
        <f t="shared" si="386"/>
        <v>0</v>
      </c>
      <c r="CC885" s="365">
        <f t="shared" si="387"/>
        <v>0</v>
      </c>
      <c r="CD885" s="365" t="b">
        <f t="shared" si="388"/>
        <v>0</v>
      </c>
      <c r="CE885" s="365" t="b">
        <f t="shared" si="389"/>
        <v>0</v>
      </c>
      <c r="CF885" s="365" t="b">
        <f t="shared" si="390"/>
        <v>0</v>
      </c>
      <c r="CG885" s="365" t="b">
        <f t="shared" si="391"/>
        <v>0</v>
      </c>
      <c r="CH885" s="365" t="b">
        <f t="shared" si="392"/>
        <v>0</v>
      </c>
      <c r="CI885" s="72" t="b">
        <f t="shared" si="393"/>
        <v>0</v>
      </c>
      <c r="CJ885" s="72" t="b">
        <f t="shared" si="394"/>
        <v>0</v>
      </c>
      <c r="CK885" s="72">
        <f t="shared" si="395"/>
        <v>0</v>
      </c>
      <c r="CL885" s="72">
        <f t="shared" si="396"/>
        <v>0</v>
      </c>
      <c r="CM885" s="72" t="b">
        <f t="shared" si="397"/>
        <v>0</v>
      </c>
      <c r="CN885" s="72" t="b">
        <f t="shared" si="398"/>
        <v>0</v>
      </c>
      <c r="CP885" s="13">
        <f t="shared" si="399"/>
        <v>0</v>
      </c>
      <c r="CQ885" s="13" t="b">
        <f t="shared" si="400"/>
        <v>0</v>
      </c>
      <c r="CR885" s="13" t="b">
        <f t="shared" si="401"/>
        <v>0</v>
      </c>
      <c r="CS885" s="13" t="b">
        <f t="shared" si="407"/>
        <v>0</v>
      </c>
      <c r="CT885" s="13" t="b">
        <f t="shared" si="406"/>
        <v>0</v>
      </c>
      <c r="CU885" s="13" t="b">
        <f t="shared" si="408"/>
        <v>0</v>
      </c>
      <c r="CV885" s="13" t="b">
        <f t="shared" si="402"/>
        <v>0</v>
      </c>
      <c r="CW885" s="13" t="b">
        <f t="shared" si="403"/>
        <v>0</v>
      </c>
      <c r="CX885" s="13" t="b">
        <f t="shared" si="404"/>
        <v>0</v>
      </c>
      <c r="CY885" s="13" t="b">
        <f t="shared" si="405"/>
        <v>0</v>
      </c>
    </row>
    <row r="886" spans="1:103" ht="15" thickBot="1">
      <c r="A886" s="932"/>
      <c r="B886" s="895"/>
      <c r="C886" s="895"/>
      <c r="D886" s="895"/>
      <c r="E886" s="895"/>
      <c r="F886" s="895"/>
      <c r="G886" s="895"/>
      <c r="H886" s="895"/>
      <c r="I886" s="895"/>
      <c r="J886" s="895"/>
      <c r="K886" s="895"/>
      <c r="L886" s="895"/>
      <c r="M886" s="895"/>
      <c r="N886" s="895"/>
      <c r="O886" s="152"/>
      <c r="P886" s="895"/>
      <c r="Q886" s="941"/>
      <c r="R886" s="895"/>
      <c r="S886" s="895"/>
      <c r="T886" s="895"/>
      <c r="U886" s="895"/>
      <c r="V886" s="895"/>
      <c r="W886" s="136"/>
      <c r="X886" s="136"/>
      <c r="Y886" s="136"/>
      <c r="Z886" s="136"/>
      <c r="AA886" s="136" t="s">
        <v>38</v>
      </c>
      <c r="AB886" s="137"/>
      <c r="AC886" s="137"/>
      <c r="AD886" s="136"/>
      <c r="AE886" s="895"/>
      <c r="AF886" s="334">
        <f t="shared" ref="AF886:AF949" si="409">IF(AG886&gt;0,(AJ886+AG886)/2,AJ886)</f>
        <v>0</v>
      </c>
      <c r="AG886" s="272">
        <f>IF(R886="kompletna",Q886*J886*0.0036*'lista, wskaźniki'!$F$13, IF(R886="częściowa",Q886*J886*0.0036*'lista, wskaźniki'!$F$14, IF(R886="brak",Q886*J886*0.0036*'lista, wskaźniki'!$F$15,)))</f>
        <v>0</v>
      </c>
      <c r="AH886" s="334">
        <f>IF(Y886="inne",K886*'lista, wskaźniki'!$E$35,IF(Y886="to samo źródło",0,IF(Y886=0,0)))</f>
        <v>0</v>
      </c>
      <c r="AI886" s="334">
        <f>IF(AA886="gaz z sieci",AC886*'lista, wskaźniki'!$D$21)</f>
        <v>0</v>
      </c>
      <c r="AJ886" s="272">
        <f>IF(AA886="węgiel",AB886*'lista, wskaźniki'!$D$20, IF('Sektor mieszkaniowy'!AA886="drewno",'Sektor mieszkaniowy'!AB886*'lista, wskaźniki'!$D$22,IF('Sektor mieszkaniowy'!AA886="pellet",AB886*'lista, wskaźniki'!$D$23,IF('Sektor mieszkaniowy'!AA886="gaz z sieci",AB886*'lista, wskaźniki'!$D$21,IF('Sektor mieszkaniowy'!AA886="olej opałowy",'Sektor mieszkaniowy'!AB886*'lista, wskaźniki'!$D$24)))))</f>
        <v>0</v>
      </c>
      <c r="AK886" s="901"/>
      <c r="AL886" s="895"/>
      <c r="AM886" s="20">
        <f>IF(AA886="węgiel",AF886*1/3.6*'lista, wskaźniki'!$F$20,IF(AA886="drewno",AF886*1/3.6*'lista, wskaźniki'!$F$22,IF(AA886="pellet",AF886*1/3.6*'lista, wskaźniki'!$F$23,IF(AA886="gaz z sieci",AF886*1/3.6*'lista, wskaźniki'!$F$21,IF(AA886="olej opałowy",AF886*1/3.6*'lista, wskaźniki'!$F$24,0)))))</f>
        <v>0</v>
      </c>
      <c r="AN886" s="20">
        <f>IF(AA886="węgiel",AF886*'lista, wskaźniki'!$E$42,IF(AA886="drewno",AF886*'lista, wskaźniki'!$G$42,IF(AA886="pellet",AF886*'lista, wskaźniki'!$H$42,IF(AA886="gaz z sieci",AF886*'lista, wskaźniki'!$F$42,IF(AA886="olej opałowy",AF886*'lista, wskaźniki'!$I$42,0)))))</f>
        <v>0</v>
      </c>
      <c r="AO886" s="20">
        <f>IF(AA886="węgiel",AF886*'lista, wskaźniki'!$E$43,IF(AA886="drewno",AF886*'lista, wskaźniki'!$G$43,IF(AA886="pellet",AF886*'lista, wskaźniki'!$H$43,IF(AA886="gaz z sieci",AF886*'lista, wskaźniki'!$F$43,IF(AA886="olej opałowy",AF886*'lista, wskaźniki'!$I$43,0)))))</f>
        <v>0</v>
      </c>
      <c r="AP886" s="20">
        <f>IF(AA886="węgiel",AF886*'lista, wskaźniki'!$E$44,IF(AA886="drewno",AF886*'lista, wskaźniki'!$G$44,IF(AA886="pellet",AF886*'lista, wskaźniki'!$H$44,IF(AA886="gaz z sieci",AF886*'lista, wskaźniki'!$F$44,IF(AA886="olej opałowy",AF886*'lista, wskaźniki'!$I$44,0)))))</f>
        <v>0</v>
      </c>
      <c r="AQ886" s="20" t="b">
        <f>IF(Z886="gaz",AH886*1/3.6*'lista, wskaźniki'!$F$21,IF(Z886="energia elektryczna",AH886*1/3.6*'lista, wskaźniki'!$F$26))</f>
        <v>0</v>
      </c>
      <c r="AR886" s="20" t="b">
        <f>IF(Z886="gaz",AH886*'lista, wskaźniki'!$F$42,IF(Z886="energia elektryczna",AH886*0))</f>
        <v>0</v>
      </c>
      <c r="AS886" s="20" t="b">
        <f>IF(Z886="gaz",AH886*'lista, wskaźniki'!$F$43,IF(Z886="energia elektryczna",AH886*0))</f>
        <v>0</v>
      </c>
      <c r="AT886" s="20" t="b">
        <f>IF(Z886="gaz",AH886*'lista, wskaźniki'!$F$44,IF(Z886="energia elektryczna",AH886*0))</f>
        <v>0</v>
      </c>
      <c r="AU886" s="20">
        <f>AI886*1/3.6*'lista, wskaźniki'!$F$21</f>
        <v>0</v>
      </c>
      <c r="AV886" s="20">
        <f>AI886*'lista, wskaźniki'!$F$42</f>
        <v>0</v>
      </c>
      <c r="AW886" s="20">
        <f>AI886*'lista, wskaźniki'!$F$43</f>
        <v>0</v>
      </c>
      <c r="AX886" s="20">
        <f>AI886*'lista, wskaźniki'!$F$44</f>
        <v>0</v>
      </c>
      <c r="AY886" s="20">
        <f>AK886*'lista, wskaźniki'!$F$26</f>
        <v>0</v>
      </c>
      <c r="AZ886" s="20">
        <f t="shared" si="381"/>
        <v>0</v>
      </c>
      <c r="BA886" s="20">
        <f t="shared" si="382"/>
        <v>0</v>
      </c>
      <c r="BB886" s="20">
        <f t="shared" si="383"/>
        <v>0</v>
      </c>
      <c r="BC886" s="20">
        <f t="shared" si="384"/>
        <v>0</v>
      </c>
      <c r="BD886" s="895"/>
      <c r="BE886" s="895"/>
      <c r="BF886" s="895"/>
      <c r="BG886" s="895"/>
      <c r="BH886" s="136"/>
      <c r="BI886" s="895"/>
      <c r="BJ886" s="136"/>
      <c r="BK886" s="895"/>
      <c r="BL886" s="136"/>
      <c r="BM886" s="136"/>
      <c r="BN886" s="136"/>
      <c r="BO886" s="136"/>
      <c r="BP886" s="136"/>
      <c r="BQ886" s="136"/>
      <c r="BR886" s="136"/>
      <c r="BS886" s="907"/>
      <c r="BT886" s="907"/>
      <c r="BU886" s="907"/>
      <c r="BV886" s="907"/>
      <c r="BW886" s="907"/>
      <c r="BX886" s="907"/>
      <c r="BY886" s="904"/>
      <c r="CA886" s="365" t="b">
        <f t="shared" si="385"/>
        <v>0</v>
      </c>
      <c r="CB886" s="365" t="b">
        <f t="shared" si="386"/>
        <v>0</v>
      </c>
      <c r="CC886" s="365" t="b">
        <f t="shared" si="387"/>
        <v>0</v>
      </c>
      <c r="CD886" s="365">
        <f t="shared" si="388"/>
        <v>0</v>
      </c>
      <c r="CE886" s="365" t="b">
        <f t="shared" si="389"/>
        <v>0</v>
      </c>
      <c r="CF886" s="365" t="b">
        <f t="shared" si="390"/>
        <v>0</v>
      </c>
      <c r="CG886" s="365" t="b">
        <f t="shared" si="391"/>
        <v>0</v>
      </c>
      <c r="CH886" s="365">
        <f t="shared" si="392"/>
        <v>0</v>
      </c>
      <c r="CI886" s="72" t="b">
        <f t="shared" si="393"/>
        <v>0</v>
      </c>
      <c r="CJ886" s="72" t="b">
        <f t="shared" si="394"/>
        <v>0</v>
      </c>
      <c r="CK886" s="72" t="b">
        <f t="shared" si="395"/>
        <v>0</v>
      </c>
      <c r="CL886" s="72">
        <f t="shared" si="396"/>
        <v>0</v>
      </c>
      <c r="CM886" s="72" t="b">
        <f t="shared" si="397"/>
        <v>0</v>
      </c>
      <c r="CN886" s="72" t="b">
        <f t="shared" si="398"/>
        <v>0</v>
      </c>
      <c r="CP886" s="13">
        <f t="shared" si="399"/>
        <v>0</v>
      </c>
      <c r="CQ886" s="13" t="b">
        <f t="shared" si="400"/>
        <v>0</v>
      </c>
      <c r="CR886" s="13" t="b">
        <f t="shared" si="401"/>
        <v>0</v>
      </c>
      <c r="CS886" s="13" t="b">
        <f t="shared" si="407"/>
        <v>0</v>
      </c>
      <c r="CT886" s="13" t="b">
        <f t="shared" si="406"/>
        <v>0</v>
      </c>
      <c r="CU886" s="13" t="b">
        <f t="shared" si="408"/>
        <v>0</v>
      </c>
      <c r="CV886" s="13" t="b">
        <f t="shared" si="402"/>
        <v>0</v>
      </c>
      <c r="CW886" s="13" t="b">
        <f t="shared" si="403"/>
        <v>0</v>
      </c>
      <c r="CX886" s="13" t="b">
        <f t="shared" si="404"/>
        <v>0</v>
      </c>
      <c r="CY886" s="13" t="b">
        <f t="shared" si="405"/>
        <v>0</v>
      </c>
    </row>
    <row r="887" spans="1:103" ht="15" thickBot="1">
      <c r="A887" s="933"/>
      <c r="B887" s="896"/>
      <c r="C887" s="896"/>
      <c r="D887" s="896"/>
      <c r="E887" s="896"/>
      <c r="F887" s="896"/>
      <c r="G887" s="896"/>
      <c r="H887" s="896"/>
      <c r="I887" s="896"/>
      <c r="J887" s="896"/>
      <c r="K887" s="896"/>
      <c r="L887" s="896"/>
      <c r="M887" s="896"/>
      <c r="N887" s="896"/>
      <c r="O887" s="153"/>
      <c r="P887" s="896"/>
      <c r="Q887" s="942"/>
      <c r="R887" s="896"/>
      <c r="S887" s="896"/>
      <c r="T887" s="896"/>
      <c r="U887" s="896"/>
      <c r="V887" s="896"/>
      <c r="W887" s="138"/>
      <c r="X887" s="138"/>
      <c r="Y887" s="138"/>
      <c r="Z887" s="138"/>
      <c r="AA887" s="138" t="s">
        <v>37</v>
      </c>
      <c r="AB887" s="139"/>
      <c r="AC887" s="139"/>
      <c r="AD887" s="138"/>
      <c r="AE887" s="896"/>
      <c r="AF887" s="334">
        <f t="shared" si="409"/>
        <v>0</v>
      </c>
      <c r="AG887" s="272">
        <f>IF(R887="kompletna",Q887*J887*0.0036*'lista, wskaźniki'!$F$13, IF(R887="częściowa",Q887*J887*0.0036*'lista, wskaźniki'!$F$14, IF(R887="brak",Q887*J887*0.0036*'lista, wskaźniki'!$F$15,)))</f>
        <v>0</v>
      </c>
      <c r="AH887" s="334">
        <f>IF(Y887="inne",K887*'lista, wskaźniki'!$E$35,IF(Y887="to samo źródło",0,IF(Y887=0,0)))</f>
        <v>0</v>
      </c>
      <c r="AI887" s="334" t="b">
        <f>IF(AA887="gaz z sieci",AC887*'lista, wskaźniki'!$D$21)</f>
        <v>0</v>
      </c>
      <c r="AJ887" s="272">
        <f>IF(AA887="węgiel",AB887*'lista, wskaźniki'!$D$20, IF('Sektor mieszkaniowy'!AA887="drewno",'Sektor mieszkaniowy'!AB887*'lista, wskaźniki'!$D$22,IF('Sektor mieszkaniowy'!AA887="pellet",AB887*'lista, wskaźniki'!$D$23,IF('Sektor mieszkaniowy'!AA887="gaz z sieci",AB887*'lista, wskaźniki'!$D$21,IF('Sektor mieszkaniowy'!AA887="olej opałowy",'Sektor mieszkaniowy'!AB887*'lista, wskaźniki'!$D$24)))))</f>
        <v>0</v>
      </c>
      <c r="AK887" s="902"/>
      <c r="AL887" s="896"/>
      <c r="AM887" s="20">
        <f>IF(AA887="węgiel",AF887*1/3.6*'lista, wskaźniki'!$F$20,IF(AA887="drewno",AF887*1/3.6*'lista, wskaźniki'!$F$22,IF(AA887="pellet",AF887*1/3.6*'lista, wskaźniki'!$F$23,IF(AA887="gaz z sieci",AF887*1/3.6*'lista, wskaźniki'!$F$21,IF(AA887="olej opałowy",AF887*1/3.6*'lista, wskaźniki'!$F$24,0)))))</f>
        <v>0</v>
      </c>
      <c r="AN887" s="20">
        <f>IF(AA887="węgiel",AF887*'lista, wskaźniki'!$E$42,IF(AA887="drewno",AF887*'lista, wskaźniki'!$G$42,IF(AA887="pellet",AF887*'lista, wskaźniki'!$H$42,IF(AA887="gaz z sieci",AF887*'lista, wskaźniki'!$F$42,IF(AA887="olej opałowy",AF887*'lista, wskaźniki'!$I$42,0)))))</f>
        <v>0</v>
      </c>
      <c r="AO887" s="20">
        <f>IF(AA887="węgiel",AF887*'lista, wskaźniki'!$E$43,IF(AA887="drewno",AF887*'lista, wskaźniki'!$G$43,IF(AA887="pellet",AF887*'lista, wskaźniki'!$H$43,IF(AA887="gaz z sieci",AF887*'lista, wskaźniki'!$F$43,IF(AA887="olej opałowy",AF887*'lista, wskaźniki'!$I$43,0)))))</f>
        <v>0</v>
      </c>
      <c r="AP887" s="20">
        <f>IF(AA887="węgiel",AF887*'lista, wskaźniki'!$E$44,IF(AA887="drewno",AF887*'lista, wskaźniki'!$G$44,IF(AA887="pellet",AF887*'lista, wskaźniki'!$H$44,IF(AA887="gaz z sieci",AF887*'lista, wskaźniki'!$F$44,IF(AA887="olej opałowy",AF887*'lista, wskaźniki'!$I$44,0)))))</f>
        <v>0</v>
      </c>
      <c r="AQ887" s="20" t="b">
        <f>IF(Z887="gaz",AH887*1/3.6*'lista, wskaźniki'!$F$21,IF(Z887="energia elektryczna",AH887*1/3.6*'lista, wskaźniki'!$F$26))</f>
        <v>0</v>
      </c>
      <c r="AR887" s="20" t="b">
        <f>IF(Z887="gaz",AH887*'lista, wskaźniki'!$F$42,IF(Z887="energia elektryczna",AH887*0))</f>
        <v>0</v>
      </c>
      <c r="AS887" s="20" t="b">
        <f>IF(Z887="gaz",AH887*'lista, wskaźniki'!$F$43,IF(Z887="energia elektryczna",AH887*0))</f>
        <v>0</v>
      </c>
      <c r="AT887" s="20" t="b">
        <f>IF(Z887="gaz",AH887*'lista, wskaźniki'!$F$44,IF(Z887="energia elektryczna",AH887*0))</f>
        <v>0</v>
      </c>
      <c r="AU887" s="20">
        <f>AI887*1/3.6*'lista, wskaźniki'!$F$21</f>
        <v>0</v>
      </c>
      <c r="AV887" s="20">
        <f>AI887*'lista, wskaźniki'!$F$42</f>
        <v>0</v>
      </c>
      <c r="AW887" s="20">
        <f>AI887*'lista, wskaźniki'!$F$43</f>
        <v>0</v>
      </c>
      <c r="AX887" s="20">
        <f>AI887*'lista, wskaźniki'!$F$44</f>
        <v>0</v>
      </c>
      <c r="AY887" s="20">
        <f>AK887*'lista, wskaźniki'!$F$26</f>
        <v>0</v>
      </c>
      <c r="AZ887" s="20">
        <f t="shared" si="381"/>
        <v>0</v>
      </c>
      <c r="BA887" s="20">
        <f t="shared" si="382"/>
        <v>0</v>
      </c>
      <c r="BB887" s="20">
        <f t="shared" si="383"/>
        <v>0</v>
      </c>
      <c r="BC887" s="20">
        <f t="shared" si="384"/>
        <v>0</v>
      </c>
      <c r="BD887" s="896"/>
      <c r="BE887" s="896"/>
      <c r="BF887" s="896"/>
      <c r="BG887" s="896"/>
      <c r="BH887" s="138"/>
      <c r="BI887" s="896"/>
      <c r="BJ887" s="138"/>
      <c r="BK887" s="896"/>
      <c r="BL887" s="138"/>
      <c r="BM887" s="138"/>
      <c r="BN887" s="138"/>
      <c r="BO887" s="138"/>
      <c r="BP887" s="138"/>
      <c r="BQ887" s="138"/>
      <c r="BR887" s="138"/>
      <c r="BS887" s="908"/>
      <c r="BT887" s="908"/>
      <c r="BU887" s="908"/>
      <c r="BV887" s="908"/>
      <c r="BW887" s="908"/>
      <c r="BX887" s="908"/>
      <c r="BY887" s="905"/>
      <c r="CA887" s="365" t="b">
        <f t="shared" si="385"/>
        <v>0</v>
      </c>
      <c r="CB887" s="365" t="b">
        <f t="shared" si="386"/>
        <v>0</v>
      </c>
      <c r="CC887" s="365" t="b">
        <f t="shared" si="387"/>
        <v>0</v>
      </c>
      <c r="CD887" s="365" t="b">
        <f t="shared" si="388"/>
        <v>0</v>
      </c>
      <c r="CE887" s="365">
        <f t="shared" si="389"/>
        <v>0</v>
      </c>
      <c r="CF887" s="365" t="b">
        <f t="shared" si="390"/>
        <v>0</v>
      </c>
      <c r="CG887" s="365" t="b">
        <f t="shared" si="391"/>
        <v>0</v>
      </c>
      <c r="CH887" s="365" t="b">
        <f t="shared" si="392"/>
        <v>0</v>
      </c>
      <c r="CI887" s="72" t="b">
        <f t="shared" si="393"/>
        <v>0</v>
      </c>
      <c r="CJ887" s="72" t="b">
        <f t="shared" si="394"/>
        <v>0</v>
      </c>
      <c r="CK887" s="72" t="b">
        <f t="shared" si="395"/>
        <v>0</v>
      </c>
      <c r="CL887" s="72">
        <f t="shared" si="396"/>
        <v>0</v>
      </c>
      <c r="CM887" s="72">
        <f t="shared" si="397"/>
        <v>0</v>
      </c>
      <c r="CN887" s="72" t="b">
        <f t="shared" si="398"/>
        <v>0</v>
      </c>
      <c r="CP887" s="13">
        <f t="shared" si="399"/>
        <v>0</v>
      </c>
      <c r="CQ887" s="13" t="b">
        <f t="shared" si="400"/>
        <v>0</v>
      </c>
      <c r="CR887" s="13" t="b">
        <f t="shared" si="401"/>
        <v>0</v>
      </c>
      <c r="CS887" s="13" t="b">
        <f t="shared" si="407"/>
        <v>0</v>
      </c>
      <c r="CT887" s="13" t="b">
        <f t="shared" si="406"/>
        <v>0</v>
      </c>
      <c r="CU887" s="13" t="b">
        <f t="shared" si="408"/>
        <v>0</v>
      </c>
      <c r="CV887" s="13" t="b">
        <f t="shared" si="402"/>
        <v>0</v>
      </c>
      <c r="CW887" s="13" t="b">
        <f t="shared" si="403"/>
        <v>0</v>
      </c>
      <c r="CX887" s="13" t="b">
        <f t="shared" si="404"/>
        <v>0</v>
      </c>
      <c r="CY887" s="13" t="b">
        <f t="shared" si="405"/>
        <v>0</v>
      </c>
    </row>
    <row r="888" spans="1:103" ht="15" thickBot="1">
      <c r="A888" s="931">
        <v>178</v>
      </c>
      <c r="B888" s="894" t="s">
        <v>254</v>
      </c>
      <c r="C888" s="894"/>
      <c r="D888" s="894" t="s">
        <v>1</v>
      </c>
      <c r="E888" s="894" t="s">
        <v>5</v>
      </c>
      <c r="F888" s="894"/>
      <c r="G888" s="894">
        <v>4</v>
      </c>
      <c r="H888" s="894"/>
      <c r="I888" s="894" t="s">
        <v>13</v>
      </c>
      <c r="J888" s="894">
        <v>170</v>
      </c>
      <c r="K888" s="894">
        <v>4</v>
      </c>
      <c r="L888" s="894" t="s">
        <v>16</v>
      </c>
      <c r="M888" s="894"/>
      <c r="N888" s="894" t="s">
        <v>17</v>
      </c>
      <c r="O888" s="151"/>
      <c r="P888" s="894" t="s">
        <v>17</v>
      </c>
      <c r="Q888" s="940">
        <f>IF(I888="&lt;1966",'lista, wskaźniki'!$G$4,IF(I888="1967-1985",'lista, wskaźniki'!$G$5,IF(I888="1986-1992",'lista, wskaźniki'!$G$6,IF(I888="1993-1996",'lista, wskaźniki'!$G$7,IF(I888="&gt;1997",'lista, wskaźniki'!$G$8,IF(I888=0,'lista, wskaźniki'!$G$4))))))</f>
        <v>130</v>
      </c>
      <c r="R888" s="894" t="s">
        <v>23</v>
      </c>
      <c r="S888" s="894" t="s">
        <v>28</v>
      </c>
      <c r="T888" s="894"/>
      <c r="U888" s="894"/>
      <c r="V888" s="894"/>
      <c r="W888" s="134" t="s">
        <v>35</v>
      </c>
      <c r="X888" s="134" t="s">
        <v>39</v>
      </c>
      <c r="Y888" s="136" t="s">
        <v>24</v>
      </c>
      <c r="Z888" s="134" t="s">
        <v>40</v>
      </c>
      <c r="AA888" s="134" t="s">
        <v>35</v>
      </c>
      <c r="AB888" s="135">
        <f>ROUND(AD888/'lista, wskaźniki'!$A$130,0)</f>
        <v>3</v>
      </c>
      <c r="AC888" s="135"/>
      <c r="AD888" s="134">
        <v>2000</v>
      </c>
      <c r="AE888" s="894">
        <v>12</v>
      </c>
      <c r="AF888" s="334">
        <f t="shared" si="409"/>
        <v>65.769000000000005</v>
      </c>
      <c r="AG888" s="272">
        <f>IF(R888="kompletna",Q888*J888*0.0036*'lista, wskaźniki'!$F$13, IF(R888="częściowa",Q888*J888*0.0036*'lista, wskaźniki'!$F$14, IF(R888="brak",Q888*J888*0.0036*'lista, wskaźniki'!$F$15,)))</f>
        <v>63.648000000000003</v>
      </c>
      <c r="AH888" s="334">
        <f>IF(Y888="inne",K888*'lista, wskaźniki'!$E$35,IF(Y888="to samo źródło",0,IF(Y888=0,0)))</f>
        <v>8.6714145000000009</v>
      </c>
      <c r="AI888" s="334" t="b">
        <f>IF(AA888="gaz z sieci",AC888*'lista, wskaźniki'!$D$21)</f>
        <v>0</v>
      </c>
      <c r="AJ888" s="272">
        <f>IF(AA888="węgiel",AB888*'lista, wskaźniki'!$D$20, IF('Sektor mieszkaniowy'!AA888="drewno",'Sektor mieszkaniowy'!AB888*'lista, wskaźniki'!$D$22,IF('Sektor mieszkaniowy'!AA888="pellet",AB888*'lista, wskaźniki'!$D$23,IF('Sektor mieszkaniowy'!AA888="gaz z sieci",AB888*'lista, wskaźniki'!$D$21,IF('Sektor mieszkaniowy'!AA888="olej opałowy",'Sektor mieszkaniowy'!AB888*'lista, wskaźniki'!$D$24)))))</f>
        <v>67.89</v>
      </c>
      <c r="AK888" s="900"/>
      <c r="AL888" s="894">
        <v>3500</v>
      </c>
      <c r="AM888" s="20">
        <f>IF(AA888="węgiel",AF888*1/3.6*'lista, wskaźniki'!$F$20,IF(AA888="drewno",AF888*1/3.6*'lista, wskaźniki'!$F$22,IF(AA888="pellet",AF888*1/3.6*'lista, wskaźniki'!$F$23,IF(AA888="gaz z sieci",AF888*1/3.6*'lista, wskaźniki'!$F$21,IF(AA888="olej opałowy",AF888*1/3.6*'lista, wskaźniki'!$F$24,0)))))</f>
        <v>6.2302973699999997</v>
      </c>
      <c r="AN888" s="20">
        <f>IF(AA888="węgiel",AF888*'lista, wskaźniki'!$E$42,IF(AA888="drewno",AF888*'lista, wskaźniki'!$G$42,IF(AA888="pellet",AF888*'lista, wskaźniki'!$H$42,IF(AA888="gaz z sieci",AF888*'lista, wskaźniki'!$F$42,IF(AA888="olej opałowy",AF888*'lista, wskaźniki'!$I$42,0)))))</f>
        <v>2.4992220000000002E-2</v>
      </c>
      <c r="AO888" s="20">
        <f>IF(AA888="węgiel",AF888*'lista, wskaźniki'!$E$43,IF(AA888="drewno",AF888*'lista, wskaźniki'!$G$43,IF(AA888="pellet",AF888*'lista, wskaźniki'!$H$43,IF(AA888="gaz z sieci",AF888*'lista, wskaźniki'!$F$43,IF(AA888="olej opałowy",AF888*'lista, wskaźniki'!$I$43,0)))))</f>
        <v>2.3676840000000005E-2</v>
      </c>
      <c r="AP888" s="20">
        <f>IF(AA888="węgiel",AF888*'lista, wskaźniki'!$E$44,IF(AA888="drewno",AF888*'lista, wskaźniki'!$G$44,IF(AA888="pellet",AF888*'lista, wskaźniki'!$H$44,IF(AA888="gaz z sieci",AF888*'lista, wskaźniki'!$F$44,IF(AA888="olej opałowy",AF888*'lista, wskaźniki'!$I$44,0)))))</f>
        <v>1.7757630000000003E-5</v>
      </c>
      <c r="AQ888" s="360">
        <f>IF(Z888="gaz",AH888*1/3.6*'lista, wskaźniki'!$F$21,IF(Z888="energia elektryczna",AH888*1/3.6*'lista, wskaźniki'!$F$26))</f>
        <v>2.1437663625000005</v>
      </c>
      <c r="AR888" s="20">
        <f>IF(Z888="gaz",AH888*'lista, wskaźniki'!$F$42,IF(Z888="energia elektryczna",AH888*0))</f>
        <v>0</v>
      </c>
      <c r="AS888" s="20">
        <f>IF(Z888="gaz",AH888*'lista, wskaźniki'!$F$43,IF(Z888="energia elektryczna",AH888*0))</f>
        <v>0</v>
      </c>
      <c r="AT888" s="20">
        <f>IF(Z888="gaz",AH888*'lista, wskaźniki'!$F$44,IF(Z888="energia elektryczna",AH888*0))</f>
        <v>0</v>
      </c>
      <c r="AU888" s="20">
        <f>AI888*1/3.6*'lista, wskaźniki'!$F$21</f>
        <v>0</v>
      </c>
      <c r="AV888" s="20">
        <f>AI888*'lista, wskaźniki'!$F$42</f>
        <v>0</v>
      </c>
      <c r="AW888" s="20">
        <f>AI888*'lista, wskaźniki'!$F$43</f>
        <v>0</v>
      </c>
      <c r="AX888" s="20">
        <f>AI888*'lista, wskaźniki'!$F$44</f>
        <v>0</v>
      </c>
      <c r="AY888" s="20">
        <f>AK888*'lista, wskaźniki'!$F$26</f>
        <v>0</v>
      </c>
      <c r="AZ888" s="20">
        <f t="shared" si="381"/>
        <v>8.3740637324999998</v>
      </c>
      <c r="BA888" s="20">
        <f t="shared" si="382"/>
        <v>2.4992220000000002E-2</v>
      </c>
      <c r="BB888" s="20">
        <f t="shared" si="383"/>
        <v>2.3676840000000005E-2</v>
      </c>
      <c r="BC888" s="20">
        <f t="shared" si="384"/>
        <v>1.7757630000000003E-5</v>
      </c>
      <c r="BD888" s="894"/>
      <c r="BE888" s="894"/>
      <c r="BF888" s="894"/>
      <c r="BG888" s="894"/>
      <c r="BH888" s="134"/>
      <c r="BI888" s="894" t="s">
        <v>16</v>
      </c>
      <c r="BJ888" s="134" t="s">
        <v>52</v>
      </c>
      <c r="BK888" s="894" t="s">
        <v>17</v>
      </c>
      <c r="BL888" s="134"/>
      <c r="BM888" s="134"/>
      <c r="BN888" s="134"/>
      <c r="BO888" s="134" t="s">
        <v>57</v>
      </c>
      <c r="BP888" s="134" t="s">
        <v>53</v>
      </c>
      <c r="BQ888" s="134"/>
      <c r="BR888" s="134"/>
      <c r="BS888" s="906"/>
      <c r="BT888" s="906"/>
      <c r="BU888" s="906"/>
      <c r="BV888" s="906"/>
      <c r="BW888" s="906"/>
      <c r="BX888" s="906"/>
      <c r="BY888" s="903"/>
      <c r="CA888" s="365">
        <f t="shared" si="385"/>
        <v>65.769000000000005</v>
      </c>
      <c r="CB888" s="365" t="b">
        <f t="shared" si="386"/>
        <v>0</v>
      </c>
      <c r="CC888" s="365" t="b">
        <f t="shared" si="387"/>
        <v>0</v>
      </c>
      <c r="CD888" s="365" t="b">
        <f t="shared" si="388"/>
        <v>0</v>
      </c>
      <c r="CE888" s="365" t="b">
        <f t="shared" si="389"/>
        <v>0</v>
      </c>
      <c r="CF888" s="365" t="b">
        <f t="shared" si="390"/>
        <v>0</v>
      </c>
      <c r="CG888" s="365">
        <f t="shared" si="391"/>
        <v>8.6714145000000009</v>
      </c>
      <c r="CH888" s="365" t="b">
        <f t="shared" si="392"/>
        <v>0</v>
      </c>
      <c r="CI888" s="72">
        <f t="shared" si="393"/>
        <v>65.769000000000005</v>
      </c>
      <c r="CJ888" s="72" t="b">
        <f t="shared" si="394"/>
        <v>0</v>
      </c>
      <c r="CK888" s="72" t="b">
        <f t="shared" si="395"/>
        <v>0</v>
      </c>
      <c r="CL888" s="72">
        <f t="shared" si="396"/>
        <v>0</v>
      </c>
      <c r="CM888" s="72" t="b">
        <f t="shared" si="397"/>
        <v>0</v>
      </c>
      <c r="CN888" s="72">
        <f t="shared" si="398"/>
        <v>8.6714145000000009</v>
      </c>
      <c r="CP888" s="13" t="b">
        <f t="shared" si="399"/>
        <v>0</v>
      </c>
      <c r="CQ888" s="13">
        <f t="shared" si="400"/>
        <v>0</v>
      </c>
      <c r="CR888" s="13" t="b">
        <f t="shared" si="401"/>
        <v>0</v>
      </c>
      <c r="CS888" s="13">
        <f t="shared" si="407"/>
        <v>0</v>
      </c>
      <c r="CT888" s="13" t="b">
        <f t="shared" si="406"/>
        <v>0</v>
      </c>
      <c r="CU888" s="13">
        <f t="shared" si="408"/>
        <v>0</v>
      </c>
      <c r="CV888" s="13">
        <f t="shared" si="402"/>
        <v>170</v>
      </c>
      <c r="CW888" s="13">
        <f t="shared" si="403"/>
        <v>85</v>
      </c>
      <c r="CX888" s="13" t="b">
        <f t="shared" si="404"/>
        <v>0</v>
      </c>
      <c r="CY888" s="13">
        <f t="shared" si="405"/>
        <v>0</v>
      </c>
    </row>
    <row r="889" spans="1:103" ht="15" thickBot="1">
      <c r="A889" s="932"/>
      <c r="B889" s="895"/>
      <c r="C889" s="895"/>
      <c r="D889" s="895"/>
      <c r="E889" s="895"/>
      <c r="F889" s="895"/>
      <c r="G889" s="895"/>
      <c r="H889" s="895"/>
      <c r="I889" s="895"/>
      <c r="J889" s="895"/>
      <c r="K889" s="895"/>
      <c r="L889" s="895"/>
      <c r="M889" s="895"/>
      <c r="N889" s="895"/>
      <c r="O889" s="152"/>
      <c r="P889" s="895"/>
      <c r="Q889" s="941"/>
      <c r="R889" s="895"/>
      <c r="S889" s="895"/>
      <c r="T889" s="895"/>
      <c r="U889" s="895"/>
      <c r="V889" s="895"/>
      <c r="W889" s="136" t="s">
        <v>36</v>
      </c>
      <c r="X889" s="136"/>
      <c r="Y889" s="136"/>
      <c r="Z889" s="136"/>
      <c r="AA889" s="136" t="s">
        <v>36</v>
      </c>
      <c r="AB889" s="137"/>
      <c r="AC889" s="137"/>
      <c r="AD889" s="136"/>
      <c r="AE889" s="895"/>
      <c r="AF889" s="334">
        <f t="shared" si="409"/>
        <v>0</v>
      </c>
      <c r="AG889" s="272">
        <f>IF(R889="kompletna",Q889*J889*0.0036*'lista, wskaźniki'!$F$13, IF(R889="częściowa",Q889*J889*0.0036*'lista, wskaźniki'!$F$14, IF(R889="brak",Q889*J889*0.0036*'lista, wskaźniki'!$F$15,)))</f>
        <v>0</v>
      </c>
      <c r="AH889" s="334">
        <f>IF(Y889="inne",K889*'lista, wskaźniki'!$E$35,IF(Y889="to samo źródło",0,IF(Y889=0,0)))</f>
        <v>0</v>
      </c>
      <c r="AI889" s="334" t="b">
        <f>IF(AA889="gaz z sieci",AC889*'lista, wskaźniki'!$D$21)</f>
        <v>0</v>
      </c>
      <c r="AJ889" s="272">
        <f>IF(AA889="węgiel",AB889*'lista, wskaźniki'!$D$20, IF('Sektor mieszkaniowy'!AA889="drewno",'Sektor mieszkaniowy'!AB889*'lista, wskaźniki'!$D$22,IF('Sektor mieszkaniowy'!AA889="pellet",AB889*'lista, wskaźniki'!$D$23,IF('Sektor mieszkaniowy'!AA889="gaz z sieci",AB889*'lista, wskaźniki'!$D$21,IF('Sektor mieszkaniowy'!AA889="olej opałowy",'Sektor mieszkaniowy'!AB889*'lista, wskaźniki'!$D$24)))))</f>
        <v>0</v>
      </c>
      <c r="AK889" s="901"/>
      <c r="AL889" s="895"/>
      <c r="AM889" s="20">
        <f>IF(AA889="węgiel",AF889*1/3.6*'lista, wskaźniki'!$F$20,IF(AA889="drewno",AF889*1/3.6*'lista, wskaźniki'!$F$22,IF(AA889="pellet",AF889*1/3.6*'lista, wskaźniki'!$F$23,IF(AA889="gaz z sieci",AF889*1/3.6*'lista, wskaźniki'!$F$21,IF(AA889="olej opałowy",AF889*1/3.6*'lista, wskaźniki'!$F$24,0)))))</f>
        <v>0</v>
      </c>
      <c r="AN889" s="20">
        <f>IF(AA889="węgiel",AF889*'lista, wskaźniki'!$E$42,IF(AA889="drewno",AF889*'lista, wskaźniki'!$G$42,IF(AA889="pellet",AF889*'lista, wskaźniki'!$H$42,IF(AA889="gaz z sieci",AF889*'lista, wskaźniki'!$F$42,IF(AA889="olej opałowy",AF889*'lista, wskaźniki'!$I$42,0)))))</f>
        <v>0</v>
      </c>
      <c r="AO889" s="20">
        <f>IF(AA889="węgiel",AF889*'lista, wskaźniki'!$E$43,IF(AA889="drewno",AF889*'lista, wskaźniki'!$G$43,IF(AA889="pellet",AF889*'lista, wskaźniki'!$H$43,IF(AA889="gaz z sieci",AF889*'lista, wskaźniki'!$F$43,IF(AA889="olej opałowy",AF889*'lista, wskaźniki'!$I$43,0)))))</f>
        <v>0</v>
      </c>
      <c r="AP889" s="20">
        <f>IF(AA889="węgiel",AF889*'lista, wskaźniki'!$E$44,IF(AA889="drewno",AF889*'lista, wskaźniki'!$G$44,IF(AA889="pellet",AF889*'lista, wskaźniki'!$H$44,IF(AA889="gaz z sieci",AF889*'lista, wskaźniki'!$F$44,IF(AA889="olej opałowy",AF889*'lista, wskaźniki'!$I$44,0)))))</f>
        <v>0</v>
      </c>
      <c r="AQ889" s="20" t="b">
        <f>IF(Z889="gaz",AH889*1/3.6*'lista, wskaźniki'!$F$21,IF(Z889="energia elektryczna",AH889*1/3.6*'lista, wskaźniki'!$F$26))</f>
        <v>0</v>
      </c>
      <c r="AR889" s="20" t="b">
        <f>IF(Z889="gaz",AH889*'lista, wskaźniki'!$F$42,IF(Z889="energia elektryczna",AH889*0))</f>
        <v>0</v>
      </c>
      <c r="AS889" s="20" t="b">
        <f>IF(Z889="gaz",AH889*'lista, wskaźniki'!$F$43,IF(Z889="energia elektryczna",AH889*0))</f>
        <v>0</v>
      </c>
      <c r="AT889" s="20" t="b">
        <f>IF(Z889="gaz",AH889*'lista, wskaźniki'!$F$44,IF(Z889="energia elektryczna",AH889*0))</f>
        <v>0</v>
      </c>
      <c r="AU889" s="20">
        <f>AI889*1/3.6*'lista, wskaźniki'!$F$21</f>
        <v>0</v>
      </c>
      <c r="AV889" s="20">
        <f>AI889*'lista, wskaźniki'!$F$42</f>
        <v>0</v>
      </c>
      <c r="AW889" s="20">
        <f>AI889*'lista, wskaźniki'!$F$43</f>
        <v>0</v>
      </c>
      <c r="AX889" s="20">
        <f>AI889*'lista, wskaźniki'!$F$44</f>
        <v>0</v>
      </c>
      <c r="AY889" s="20">
        <f>AK889*'lista, wskaźniki'!$F$26</f>
        <v>0</v>
      </c>
      <c r="AZ889" s="20">
        <f t="shared" si="381"/>
        <v>0</v>
      </c>
      <c r="BA889" s="20">
        <f t="shared" si="382"/>
        <v>0</v>
      </c>
      <c r="BB889" s="20">
        <f t="shared" si="383"/>
        <v>0</v>
      </c>
      <c r="BC889" s="20">
        <f t="shared" si="384"/>
        <v>0</v>
      </c>
      <c r="BD889" s="895"/>
      <c r="BE889" s="895"/>
      <c r="BF889" s="895"/>
      <c r="BG889" s="895"/>
      <c r="BH889" s="136"/>
      <c r="BI889" s="895"/>
      <c r="BJ889" s="136"/>
      <c r="BK889" s="895"/>
      <c r="BL889" s="136"/>
      <c r="BM889" s="136"/>
      <c r="BN889" s="136"/>
      <c r="BO889" s="136"/>
      <c r="BP889" s="136"/>
      <c r="BQ889" s="136"/>
      <c r="BR889" s="136"/>
      <c r="BS889" s="907"/>
      <c r="BT889" s="907"/>
      <c r="BU889" s="907"/>
      <c r="BV889" s="907"/>
      <c r="BW889" s="907"/>
      <c r="BX889" s="907"/>
      <c r="BY889" s="904"/>
      <c r="CA889" s="365" t="b">
        <f t="shared" si="385"/>
        <v>0</v>
      </c>
      <c r="CB889" s="365">
        <f t="shared" si="386"/>
        <v>0</v>
      </c>
      <c r="CC889" s="365" t="b">
        <f t="shared" si="387"/>
        <v>0</v>
      </c>
      <c r="CD889" s="365" t="b">
        <f t="shared" si="388"/>
        <v>0</v>
      </c>
      <c r="CE889" s="365" t="b">
        <f t="shared" si="389"/>
        <v>0</v>
      </c>
      <c r="CF889" s="365" t="b">
        <f t="shared" si="390"/>
        <v>0</v>
      </c>
      <c r="CG889" s="365" t="b">
        <f t="shared" si="391"/>
        <v>0</v>
      </c>
      <c r="CH889" s="365" t="b">
        <f t="shared" si="392"/>
        <v>0</v>
      </c>
      <c r="CI889" s="72" t="b">
        <f t="shared" si="393"/>
        <v>0</v>
      </c>
      <c r="CJ889" s="72">
        <f t="shared" si="394"/>
        <v>0</v>
      </c>
      <c r="CK889" s="72" t="b">
        <f t="shared" si="395"/>
        <v>0</v>
      </c>
      <c r="CL889" s="72">
        <f t="shared" si="396"/>
        <v>0</v>
      </c>
      <c r="CM889" s="72" t="b">
        <f t="shared" si="397"/>
        <v>0</v>
      </c>
      <c r="CN889" s="72" t="b">
        <f t="shared" si="398"/>
        <v>0</v>
      </c>
      <c r="CP889" s="13">
        <f t="shared" si="399"/>
        <v>0</v>
      </c>
      <c r="CQ889" s="13" t="b">
        <f t="shared" si="400"/>
        <v>0</v>
      </c>
      <c r="CR889" s="13" t="b">
        <f t="shared" si="401"/>
        <v>0</v>
      </c>
      <c r="CS889" s="13" t="b">
        <f t="shared" si="407"/>
        <v>0</v>
      </c>
      <c r="CT889" s="13" t="b">
        <f t="shared" si="406"/>
        <v>0</v>
      </c>
      <c r="CU889" s="13" t="b">
        <f t="shared" si="408"/>
        <v>0</v>
      </c>
      <c r="CV889" s="13" t="b">
        <f t="shared" si="402"/>
        <v>0</v>
      </c>
      <c r="CW889" s="13" t="b">
        <f t="shared" si="403"/>
        <v>0</v>
      </c>
      <c r="CX889" s="13" t="b">
        <f t="shared" si="404"/>
        <v>0</v>
      </c>
      <c r="CY889" s="13" t="b">
        <f t="shared" si="405"/>
        <v>0</v>
      </c>
    </row>
    <row r="890" spans="1:103" ht="15" thickBot="1">
      <c r="A890" s="932"/>
      <c r="B890" s="895"/>
      <c r="C890" s="895"/>
      <c r="D890" s="895"/>
      <c r="E890" s="895"/>
      <c r="F890" s="895"/>
      <c r="G890" s="895"/>
      <c r="H890" s="895"/>
      <c r="I890" s="895"/>
      <c r="J890" s="895"/>
      <c r="K890" s="895"/>
      <c r="L890" s="895"/>
      <c r="M890" s="895"/>
      <c r="N890" s="895"/>
      <c r="O890" s="152"/>
      <c r="P890" s="895"/>
      <c r="Q890" s="941"/>
      <c r="R890" s="895"/>
      <c r="S890" s="895"/>
      <c r="T890" s="895"/>
      <c r="U890" s="895"/>
      <c r="V890" s="895"/>
      <c r="W890" s="136"/>
      <c r="X890" s="136"/>
      <c r="Y890" s="136"/>
      <c r="Z890" s="136"/>
      <c r="AA890" s="136" t="s">
        <v>50</v>
      </c>
      <c r="AB890" s="137"/>
      <c r="AC890" s="137"/>
      <c r="AD890" s="136"/>
      <c r="AE890" s="895"/>
      <c r="AF890" s="334">
        <f t="shared" si="409"/>
        <v>0</v>
      </c>
      <c r="AG890" s="272">
        <f>IF(R890="kompletna",Q890*J890*0.0036*'lista, wskaźniki'!$F$13, IF(R890="częściowa",Q890*J890*0.0036*'lista, wskaźniki'!$F$14, IF(R890="brak",Q890*J890*0.0036*'lista, wskaźniki'!$F$15,)))</f>
        <v>0</v>
      </c>
      <c r="AH890" s="334">
        <f>IF(Y890="inne",K890*'lista, wskaźniki'!$E$35,IF(Y890="to samo źródło",0,IF(Y890=0,0)))</f>
        <v>0</v>
      </c>
      <c r="AI890" s="334" t="b">
        <f>IF(AA890="gaz z sieci",AC890*'lista, wskaźniki'!$D$21)</f>
        <v>0</v>
      </c>
      <c r="AJ890" s="272">
        <f>IF(AA890="węgiel",AB890*'lista, wskaźniki'!$D$20, IF('Sektor mieszkaniowy'!AA890="drewno",'Sektor mieszkaniowy'!AB890*'lista, wskaźniki'!$D$22,IF('Sektor mieszkaniowy'!AA890="pellet",AB890*'lista, wskaźniki'!$D$23,IF('Sektor mieszkaniowy'!AA890="gaz z sieci",AB890*'lista, wskaźniki'!$D$21,IF('Sektor mieszkaniowy'!AA890="olej opałowy",'Sektor mieszkaniowy'!AB890*'lista, wskaźniki'!$D$24)))))</f>
        <v>0</v>
      </c>
      <c r="AK890" s="901"/>
      <c r="AL890" s="895"/>
      <c r="AM890" s="20">
        <f>IF(AA890="węgiel",AF890*1/3.6*'lista, wskaźniki'!$F$20,IF(AA890="drewno",AF890*1/3.6*'lista, wskaźniki'!$F$22,IF(AA890="pellet",AF890*1/3.6*'lista, wskaźniki'!$F$23,IF(AA890="gaz z sieci",AF890*1/3.6*'lista, wskaźniki'!$F$21,IF(AA890="olej opałowy",AF890*1/3.6*'lista, wskaźniki'!$F$24,0)))))</f>
        <v>0</v>
      </c>
      <c r="AN890" s="20">
        <f>IF(AA890="węgiel",AF890*'lista, wskaźniki'!$E$42,IF(AA890="drewno",AF890*'lista, wskaźniki'!$G$42,IF(AA890="pellet",AF890*'lista, wskaźniki'!$H$42,IF(AA890="gaz z sieci",AF890*'lista, wskaźniki'!$F$42,IF(AA890="olej opałowy",AF890*'lista, wskaźniki'!$I$42,0)))))</f>
        <v>0</v>
      </c>
      <c r="AO890" s="20">
        <f>IF(AA890="węgiel",AF890*'lista, wskaźniki'!$E$43,IF(AA890="drewno",AF890*'lista, wskaźniki'!$G$43,IF(AA890="pellet",AF890*'lista, wskaźniki'!$H$43,IF(AA890="gaz z sieci",AF890*'lista, wskaźniki'!$F$43,IF(AA890="olej opałowy",AF890*'lista, wskaźniki'!$I$43,0)))))</f>
        <v>0</v>
      </c>
      <c r="AP890" s="20">
        <f>IF(AA890="węgiel",AF890*'lista, wskaźniki'!$E$44,IF(AA890="drewno",AF890*'lista, wskaźniki'!$G$44,IF(AA890="pellet",AF890*'lista, wskaźniki'!$H$44,IF(AA890="gaz z sieci",AF890*'lista, wskaźniki'!$F$44,IF(AA890="olej opałowy",AF890*'lista, wskaźniki'!$I$44,0)))))</f>
        <v>0</v>
      </c>
      <c r="AQ890" s="20" t="b">
        <f>IF(Z890="gaz",AH890*1/3.6*'lista, wskaźniki'!$F$21,IF(Z890="energia elektryczna",AH890*1/3.6*'lista, wskaźniki'!$F$26))</f>
        <v>0</v>
      </c>
      <c r="AR890" s="20" t="b">
        <f>IF(Z890="gaz",AH890*'lista, wskaźniki'!$F$42,IF(Z890="energia elektryczna",AH890*0))</f>
        <v>0</v>
      </c>
      <c r="AS890" s="20" t="b">
        <f>IF(Z890="gaz",AH890*'lista, wskaźniki'!$F$43,IF(Z890="energia elektryczna",AH890*0))</f>
        <v>0</v>
      </c>
      <c r="AT890" s="20" t="b">
        <f>IF(Z890="gaz",AH890*'lista, wskaźniki'!$F$44,IF(Z890="energia elektryczna",AH890*0))</f>
        <v>0</v>
      </c>
      <c r="AU890" s="20">
        <f>AI890*1/3.6*'lista, wskaźniki'!$F$21</f>
        <v>0</v>
      </c>
      <c r="AV890" s="20">
        <f>AI890*'lista, wskaźniki'!$F$42</f>
        <v>0</v>
      </c>
      <c r="AW890" s="20">
        <f>AI890*'lista, wskaźniki'!$F$43</f>
        <v>0</v>
      </c>
      <c r="AX890" s="20">
        <f>AI890*'lista, wskaźniki'!$F$44</f>
        <v>0</v>
      </c>
      <c r="AY890" s="20">
        <f>AK890*'lista, wskaźniki'!$F$26</f>
        <v>0</v>
      </c>
      <c r="AZ890" s="20">
        <f t="shared" si="381"/>
        <v>0</v>
      </c>
      <c r="BA890" s="20">
        <f t="shared" si="382"/>
        <v>0</v>
      </c>
      <c r="BB890" s="20">
        <f t="shared" si="383"/>
        <v>0</v>
      </c>
      <c r="BC890" s="20">
        <f t="shared" si="384"/>
        <v>0</v>
      </c>
      <c r="BD890" s="895"/>
      <c r="BE890" s="895"/>
      <c r="BF890" s="895"/>
      <c r="BG890" s="895"/>
      <c r="BH890" s="136"/>
      <c r="BI890" s="895"/>
      <c r="BJ890" s="136"/>
      <c r="BK890" s="895"/>
      <c r="BL890" s="136"/>
      <c r="BM890" s="136"/>
      <c r="BN890" s="136"/>
      <c r="BO890" s="136"/>
      <c r="BP890" s="136"/>
      <c r="BQ890" s="136"/>
      <c r="BR890" s="136"/>
      <c r="BS890" s="907"/>
      <c r="BT890" s="907"/>
      <c r="BU890" s="907"/>
      <c r="BV890" s="907"/>
      <c r="BW890" s="907"/>
      <c r="BX890" s="907"/>
      <c r="BY890" s="904"/>
      <c r="CA890" s="365" t="b">
        <f t="shared" si="385"/>
        <v>0</v>
      </c>
      <c r="CB890" s="365" t="b">
        <f t="shared" si="386"/>
        <v>0</v>
      </c>
      <c r="CC890" s="365">
        <f t="shared" si="387"/>
        <v>0</v>
      </c>
      <c r="CD890" s="365" t="b">
        <f t="shared" si="388"/>
        <v>0</v>
      </c>
      <c r="CE890" s="365" t="b">
        <f t="shared" si="389"/>
        <v>0</v>
      </c>
      <c r="CF890" s="365" t="b">
        <f t="shared" si="390"/>
        <v>0</v>
      </c>
      <c r="CG890" s="365" t="b">
        <f t="shared" si="391"/>
        <v>0</v>
      </c>
      <c r="CH890" s="365" t="b">
        <f t="shared" si="392"/>
        <v>0</v>
      </c>
      <c r="CI890" s="72" t="b">
        <f t="shared" si="393"/>
        <v>0</v>
      </c>
      <c r="CJ890" s="72" t="b">
        <f t="shared" si="394"/>
        <v>0</v>
      </c>
      <c r="CK890" s="72">
        <f t="shared" si="395"/>
        <v>0</v>
      </c>
      <c r="CL890" s="72">
        <f t="shared" si="396"/>
        <v>0</v>
      </c>
      <c r="CM890" s="72" t="b">
        <f t="shared" si="397"/>
        <v>0</v>
      </c>
      <c r="CN890" s="72" t="b">
        <f t="shared" si="398"/>
        <v>0</v>
      </c>
      <c r="CP890" s="13">
        <f t="shared" si="399"/>
        <v>0</v>
      </c>
      <c r="CQ890" s="13" t="b">
        <f t="shared" si="400"/>
        <v>0</v>
      </c>
      <c r="CR890" s="13" t="b">
        <f t="shared" si="401"/>
        <v>0</v>
      </c>
      <c r="CS890" s="13" t="b">
        <f t="shared" si="407"/>
        <v>0</v>
      </c>
      <c r="CT890" s="13" t="b">
        <f t="shared" si="406"/>
        <v>0</v>
      </c>
      <c r="CU890" s="13" t="b">
        <f t="shared" si="408"/>
        <v>0</v>
      </c>
      <c r="CV890" s="13" t="b">
        <f t="shared" si="402"/>
        <v>0</v>
      </c>
      <c r="CW890" s="13" t="b">
        <f t="shared" si="403"/>
        <v>0</v>
      </c>
      <c r="CX890" s="13" t="b">
        <f t="shared" si="404"/>
        <v>0</v>
      </c>
      <c r="CY890" s="13" t="b">
        <f t="shared" si="405"/>
        <v>0</v>
      </c>
    </row>
    <row r="891" spans="1:103" ht="15" thickBot="1">
      <c r="A891" s="932"/>
      <c r="B891" s="895"/>
      <c r="C891" s="895"/>
      <c r="D891" s="895"/>
      <c r="E891" s="895"/>
      <c r="F891" s="895"/>
      <c r="G891" s="895"/>
      <c r="H891" s="895"/>
      <c r="I891" s="895"/>
      <c r="J891" s="895"/>
      <c r="K891" s="895"/>
      <c r="L891" s="895"/>
      <c r="M891" s="895"/>
      <c r="N891" s="895"/>
      <c r="O891" s="152"/>
      <c r="P891" s="895"/>
      <c r="Q891" s="941"/>
      <c r="R891" s="895"/>
      <c r="S891" s="895"/>
      <c r="T891" s="895"/>
      <c r="U891" s="895"/>
      <c r="V891" s="895"/>
      <c r="W891" s="136"/>
      <c r="X891" s="136"/>
      <c r="Y891" s="136"/>
      <c r="Z891" s="136"/>
      <c r="AA891" s="136" t="s">
        <v>38</v>
      </c>
      <c r="AB891" s="137"/>
      <c r="AC891" s="137"/>
      <c r="AD891" s="136"/>
      <c r="AE891" s="895"/>
      <c r="AF891" s="334">
        <f t="shared" si="409"/>
        <v>0</v>
      </c>
      <c r="AG891" s="272">
        <f>IF(R891="kompletna",Q891*J891*0.0036*'lista, wskaźniki'!$F$13, IF(R891="częściowa",Q891*J891*0.0036*'lista, wskaźniki'!$F$14, IF(R891="brak",Q891*J891*0.0036*'lista, wskaźniki'!$F$15,)))</f>
        <v>0</v>
      </c>
      <c r="AH891" s="334">
        <f>IF(Y891="inne",K891*'lista, wskaźniki'!$E$35,IF(Y891="to samo źródło",0,IF(Y891=0,0)))</f>
        <v>0</v>
      </c>
      <c r="AI891" s="334">
        <f>IF(AA891="gaz z sieci",AC891*'lista, wskaźniki'!$D$21)</f>
        <v>0</v>
      </c>
      <c r="AJ891" s="272">
        <f>IF(AA891="węgiel",AB891*'lista, wskaźniki'!$D$20, IF('Sektor mieszkaniowy'!AA891="drewno",'Sektor mieszkaniowy'!AB891*'lista, wskaźniki'!$D$22,IF('Sektor mieszkaniowy'!AA891="pellet",AB891*'lista, wskaźniki'!$D$23,IF('Sektor mieszkaniowy'!AA891="gaz z sieci",AB891*'lista, wskaźniki'!$D$21,IF('Sektor mieszkaniowy'!AA891="olej opałowy",'Sektor mieszkaniowy'!AB891*'lista, wskaźniki'!$D$24)))))</f>
        <v>0</v>
      </c>
      <c r="AK891" s="901"/>
      <c r="AL891" s="895"/>
      <c r="AM891" s="20">
        <f>IF(AA891="węgiel",AF891*1/3.6*'lista, wskaźniki'!$F$20,IF(AA891="drewno",AF891*1/3.6*'lista, wskaźniki'!$F$22,IF(AA891="pellet",AF891*1/3.6*'lista, wskaźniki'!$F$23,IF(AA891="gaz z sieci",AF891*1/3.6*'lista, wskaźniki'!$F$21,IF(AA891="olej opałowy",AF891*1/3.6*'lista, wskaźniki'!$F$24,0)))))</f>
        <v>0</v>
      </c>
      <c r="AN891" s="20">
        <f>IF(AA891="węgiel",AF891*'lista, wskaźniki'!$E$42,IF(AA891="drewno",AF891*'lista, wskaźniki'!$G$42,IF(AA891="pellet",AF891*'lista, wskaźniki'!$H$42,IF(AA891="gaz z sieci",AF891*'lista, wskaźniki'!$F$42,IF(AA891="olej opałowy",AF891*'lista, wskaźniki'!$I$42,0)))))</f>
        <v>0</v>
      </c>
      <c r="AO891" s="20">
        <f>IF(AA891="węgiel",AF891*'lista, wskaźniki'!$E$43,IF(AA891="drewno",AF891*'lista, wskaźniki'!$G$43,IF(AA891="pellet",AF891*'lista, wskaźniki'!$H$43,IF(AA891="gaz z sieci",AF891*'lista, wskaźniki'!$F$43,IF(AA891="olej opałowy",AF891*'lista, wskaźniki'!$I$43,0)))))</f>
        <v>0</v>
      </c>
      <c r="AP891" s="20">
        <f>IF(AA891="węgiel",AF891*'lista, wskaźniki'!$E$44,IF(AA891="drewno",AF891*'lista, wskaźniki'!$G$44,IF(AA891="pellet",AF891*'lista, wskaźniki'!$H$44,IF(AA891="gaz z sieci",AF891*'lista, wskaźniki'!$F$44,IF(AA891="olej opałowy",AF891*'lista, wskaźniki'!$I$44,0)))))</f>
        <v>0</v>
      </c>
      <c r="AQ891" s="20" t="b">
        <f>IF(Z891="gaz",AH891*1/3.6*'lista, wskaźniki'!$F$21,IF(Z891="energia elektryczna",AH891*1/3.6*'lista, wskaźniki'!$F$26))</f>
        <v>0</v>
      </c>
      <c r="AR891" s="20" t="b">
        <f>IF(Z891="gaz",AH891*'lista, wskaźniki'!$F$42,IF(Z891="energia elektryczna",AH891*0))</f>
        <v>0</v>
      </c>
      <c r="AS891" s="20" t="b">
        <f>IF(Z891="gaz",AH891*'lista, wskaźniki'!$F$43,IF(Z891="energia elektryczna",AH891*0))</f>
        <v>0</v>
      </c>
      <c r="AT891" s="20" t="b">
        <f>IF(Z891="gaz",AH891*'lista, wskaźniki'!$F$44,IF(Z891="energia elektryczna",AH891*0))</f>
        <v>0</v>
      </c>
      <c r="AU891" s="20">
        <f>AI891*1/3.6*'lista, wskaźniki'!$F$21</f>
        <v>0</v>
      </c>
      <c r="AV891" s="20">
        <f>AI891*'lista, wskaźniki'!$F$42</f>
        <v>0</v>
      </c>
      <c r="AW891" s="20">
        <f>AI891*'lista, wskaźniki'!$F$43</f>
        <v>0</v>
      </c>
      <c r="AX891" s="20">
        <f>AI891*'lista, wskaźniki'!$F$44</f>
        <v>0</v>
      </c>
      <c r="AY891" s="20">
        <f>AK891*'lista, wskaźniki'!$F$26</f>
        <v>0</v>
      </c>
      <c r="AZ891" s="20">
        <f t="shared" si="381"/>
        <v>0</v>
      </c>
      <c r="BA891" s="20">
        <f t="shared" si="382"/>
        <v>0</v>
      </c>
      <c r="BB891" s="20">
        <f t="shared" si="383"/>
        <v>0</v>
      </c>
      <c r="BC891" s="20">
        <f t="shared" si="384"/>
        <v>0</v>
      </c>
      <c r="BD891" s="895"/>
      <c r="BE891" s="895"/>
      <c r="BF891" s="895"/>
      <c r="BG891" s="895"/>
      <c r="BH891" s="136"/>
      <c r="BI891" s="895"/>
      <c r="BJ891" s="136"/>
      <c r="BK891" s="895"/>
      <c r="BL891" s="136"/>
      <c r="BM891" s="136"/>
      <c r="BN891" s="136"/>
      <c r="BO891" s="136"/>
      <c r="BP891" s="136"/>
      <c r="BQ891" s="136"/>
      <c r="BR891" s="136"/>
      <c r="BS891" s="907"/>
      <c r="BT891" s="907"/>
      <c r="BU891" s="907"/>
      <c r="BV891" s="907"/>
      <c r="BW891" s="907"/>
      <c r="BX891" s="907"/>
      <c r="BY891" s="904"/>
      <c r="CA891" s="365" t="b">
        <f t="shared" si="385"/>
        <v>0</v>
      </c>
      <c r="CB891" s="365" t="b">
        <f t="shared" si="386"/>
        <v>0</v>
      </c>
      <c r="CC891" s="365" t="b">
        <f t="shared" si="387"/>
        <v>0</v>
      </c>
      <c r="CD891" s="365">
        <f t="shared" si="388"/>
        <v>0</v>
      </c>
      <c r="CE891" s="365" t="b">
        <f t="shared" si="389"/>
        <v>0</v>
      </c>
      <c r="CF891" s="365" t="b">
        <f t="shared" si="390"/>
        <v>0</v>
      </c>
      <c r="CG891" s="365" t="b">
        <f t="shared" si="391"/>
        <v>0</v>
      </c>
      <c r="CH891" s="365">
        <f t="shared" si="392"/>
        <v>0</v>
      </c>
      <c r="CI891" s="72" t="b">
        <f t="shared" si="393"/>
        <v>0</v>
      </c>
      <c r="CJ891" s="72" t="b">
        <f t="shared" si="394"/>
        <v>0</v>
      </c>
      <c r="CK891" s="72" t="b">
        <f t="shared" si="395"/>
        <v>0</v>
      </c>
      <c r="CL891" s="72">
        <f t="shared" si="396"/>
        <v>0</v>
      </c>
      <c r="CM891" s="72" t="b">
        <f t="shared" si="397"/>
        <v>0</v>
      </c>
      <c r="CN891" s="72" t="b">
        <f t="shared" si="398"/>
        <v>0</v>
      </c>
      <c r="CP891" s="13">
        <f t="shared" si="399"/>
        <v>0</v>
      </c>
      <c r="CQ891" s="13" t="b">
        <f t="shared" si="400"/>
        <v>0</v>
      </c>
      <c r="CR891" s="13" t="b">
        <f t="shared" si="401"/>
        <v>0</v>
      </c>
      <c r="CS891" s="13" t="b">
        <f t="shared" si="407"/>
        <v>0</v>
      </c>
      <c r="CT891" s="13" t="b">
        <f t="shared" si="406"/>
        <v>0</v>
      </c>
      <c r="CU891" s="13" t="b">
        <f t="shared" si="408"/>
        <v>0</v>
      </c>
      <c r="CV891" s="13" t="b">
        <f t="shared" si="402"/>
        <v>0</v>
      </c>
      <c r="CW891" s="13" t="b">
        <f t="shared" si="403"/>
        <v>0</v>
      </c>
      <c r="CX891" s="13" t="b">
        <f t="shared" si="404"/>
        <v>0</v>
      </c>
      <c r="CY891" s="13" t="b">
        <f t="shared" si="405"/>
        <v>0</v>
      </c>
    </row>
    <row r="892" spans="1:103" ht="15" thickBot="1">
      <c r="A892" s="933"/>
      <c r="B892" s="896"/>
      <c r="C892" s="896"/>
      <c r="D892" s="896"/>
      <c r="E892" s="896"/>
      <c r="F892" s="896"/>
      <c r="G892" s="896"/>
      <c r="H892" s="896"/>
      <c r="I892" s="896"/>
      <c r="J892" s="896"/>
      <c r="K892" s="896"/>
      <c r="L892" s="896"/>
      <c r="M892" s="896"/>
      <c r="N892" s="896"/>
      <c r="O892" s="153"/>
      <c r="P892" s="896"/>
      <c r="Q892" s="942"/>
      <c r="R892" s="896"/>
      <c r="S892" s="896"/>
      <c r="T892" s="896"/>
      <c r="U892" s="896"/>
      <c r="V892" s="896"/>
      <c r="W892" s="138"/>
      <c r="X892" s="138"/>
      <c r="Y892" s="138"/>
      <c r="Z892" s="138"/>
      <c r="AA892" s="138" t="s">
        <v>37</v>
      </c>
      <c r="AB892" s="139"/>
      <c r="AC892" s="139"/>
      <c r="AD892" s="138"/>
      <c r="AE892" s="896"/>
      <c r="AF892" s="334">
        <f t="shared" si="409"/>
        <v>0</v>
      </c>
      <c r="AG892" s="272">
        <f>IF(R892="kompletna",Q892*J892*0.0036*'lista, wskaźniki'!$F$13, IF(R892="częściowa",Q892*J892*0.0036*'lista, wskaźniki'!$F$14, IF(R892="brak",Q892*J892*0.0036*'lista, wskaźniki'!$F$15,)))</f>
        <v>0</v>
      </c>
      <c r="AH892" s="334">
        <f>IF(Y892="inne",K892*'lista, wskaźniki'!$E$35,IF(Y892="to samo źródło",0,IF(Y892=0,0)))</f>
        <v>0</v>
      </c>
      <c r="AI892" s="334" t="b">
        <f>IF(AA892="gaz z sieci",AC892*'lista, wskaźniki'!$D$21)</f>
        <v>0</v>
      </c>
      <c r="AJ892" s="272">
        <f>IF(AA892="węgiel",AB892*'lista, wskaźniki'!$D$20, IF('Sektor mieszkaniowy'!AA892="drewno",'Sektor mieszkaniowy'!AB892*'lista, wskaźniki'!$D$22,IF('Sektor mieszkaniowy'!AA892="pellet",AB892*'lista, wskaźniki'!$D$23,IF('Sektor mieszkaniowy'!AA892="gaz z sieci",AB892*'lista, wskaźniki'!$D$21,IF('Sektor mieszkaniowy'!AA892="olej opałowy",'Sektor mieszkaniowy'!AB892*'lista, wskaźniki'!$D$24)))))</f>
        <v>0</v>
      </c>
      <c r="AK892" s="902"/>
      <c r="AL892" s="896"/>
      <c r="AM892" s="20">
        <f>IF(AA892="węgiel",AF892*1/3.6*'lista, wskaźniki'!$F$20,IF(AA892="drewno",AF892*1/3.6*'lista, wskaźniki'!$F$22,IF(AA892="pellet",AF892*1/3.6*'lista, wskaźniki'!$F$23,IF(AA892="gaz z sieci",AF892*1/3.6*'lista, wskaźniki'!$F$21,IF(AA892="olej opałowy",AF892*1/3.6*'lista, wskaźniki'!$F$24,0)))))</f>
        <v>0</v>
      </c>
      <c r="AN892" s="20">
        <f>IF(AA892="węgiel",AF892*'lista, wskaźniki'!$E$42,IF(AA892="drewno",AF892*'lista, wskaźniki'!$G$42,IF(AA892="pellet",AF892*'lista, wskaźniki'!$H$42,IF(AA892="gaz z sieci",AF892*'lista, wskaźniki'!$F$42,IF(AA892="olej opałowy",AF892*'lista, wskaźniki'!$I$42,0)))))</f>
        <v>0</v>
      </c>
      <c r="AO892" s="20">
        <f>IF(AA892="węgiel",AF892*'lista, wskaźniki'!$E$43,IF(AA892="drewno",AF892*'lista, wskaźniki'!$G$43,IF(AA892="pellet",AF892*'lista, wskaźniki'!$H$43,IF(AA892="gaz z sieci",AF892*'lista, wskaźniki'!$F$43,IF(AA892="olej opałowy",AF892*'lista, wskaźniki'!$I$43,0)))))</f>
        <v>0</v>
      </c>
      <c r="AP892" s="20">
        <f>IF(AA892="węgiel",AF892*'lista, wskaźniki'!$E$44,IF(AA892="drewno",AF892*'lista, wskaźniki'!$G$44,IF(AA892="pellet",AF892*'lista, wskaźniki'!$H$44,IF(AA892="gaz z sieci",AF892*'lista, wskaźniki'!$F$44,IF(AA892="olej opałowy",AF892*'lista, wskaźniki'!$I$44,0)))))</f>
        <v>0</v>
      </c>
      <c r="AQ892" s="20" t="b">
        <f>IF(Z892="gaz",AH892*1/3.6*'lista, wskaźniki'!$F$21,IF(Z892="energia elektryczna",AH892*1/3.6*'lista, wskaźniki'!$F$26))</f>
        <v>0</v>
      </c>
      <c r="AR892" s="20" t="b">
        <f>IF(Z892="gaz",AH892*'lista, wskaźniki'!$F$42,IF(Z892="energia elektryczna",AH892*0))</f>
        <v>0</v>
      </c>
      <c r="AS892" s="20" t="b">
        <f>IF(Z892="gaz",AH892*'lista, wskaźniki'!$F$43,IF(Z892="energia elektryczna",AH892*0))</f>
        <v>0</v>
      </c>
      <c r="AT892" s="20" t="b">
        <f>IF(Z892="gaz",AH892*'lista, wskaźniki'!$F$44,IF(Z892="energia elektryczna",AH892*0))</f>
        <v>0</v>
      </c>
      <c r="AU892" s="20">
        <f>AI892*1/3.6*'lista, wskaźniki'!$F$21</f>
        <v>0</v>
      </c>
      <c r="AV892" s="20">
        <f>AI892*'lista, wskaźniki'!$F$42</f>
        <v>0</v>
      </c>
      <c r="AW892" s="20">
        <f>AI892*'lista, wskaźniki'!$F$43</f>
        <v>0</v>
      </c>
      <c r="AX892" s="20">
        <f>AI892*'lista, wskaźniki'!$F$44</f>
        <v>0</v>
      </c>
      <c r="AY892" s="20">
        <f>AK892*'lista, wskaźniki'!$F$26</f>
        <v>0</v>
      </c>
      <c r="AZ892" s="20">
        <f t="shared" si="381"/>
        <v>0</v>
      </c>
      <c r="BA892" s="20">
        <f t="shared" si="382"/>
        <v>0</v>
      </c>
      <c r="BB892" s="20">
        <f t="shared" si="383"/>
        <v>0</v>
      </c>
      <c r="BC892" s="20">
        <f t="shared" si="384"/>
        <v>0</v>
      </c>
      <c r="BD892" s="896"/>
      <c r="BE892" s="896"/>
      <c r="BF892" s="896"/>
      <c r="BG892" s="896"/>
      <c r="BH892" s="138"/>
      <c r="BI892" s="896"/>
      <c r="BJ892" s="138"/>
      <c r="BK892" s="896"/>
      <c r="BL892" s="138"/>
      <c r="BM892" s="138"/>
      <c r="BN892" s="138"/>
      <c r="BO892" s="138"/>
      <c r="BP892" s="138"/>
      <c r="BQ892" s="138"/>
      <c r="BR892" s="138"/>
      <c r="BS892" s="908"/>
      <c r="BT892" s="908"/>
      <c r="BU892" s="908"/>
      <c r="BV892" s="908"/>
      <c r="BW892" s="908"/>
      <c r="BX892" s="908"/>
      <c r="BY892" s="905"/>
      <c r="CA892" s="365" t="b">
        <f t="shared" si="385"/>
        <v>0</v>
      </c>
      <c r="CB892" s="365" t="b">
        <f t="shared" si="386"/>
        <v>0</v>
      </c>
      <c r="CC892" s="365" t="b">
        <f t="shared" si="387"/>
        <v>0</v>
      </c>
      <c r="CD892" s="365" t="b">
        <f t="shared" si="388"/>
        <v>0</v>
      </c>
      <c r="CE892" s="365">
        <f t="shared" si="389"/>
        <v>0</v>
      </c>
      <c r="CF892" s="365" t="b">
        <f t="shared" si="390"/>
        <v>0</v>
      </c>
      <c r="CG892" s="365" t="b">
        <f t="shared" si="391"/>
        <v>0</v>
      </c>
      <c r="CH892" s="365" t="b">
        <f t="shared" si="392"/>
        <v>0</v>
      </c>
      <c r="CI892" s="72" t="b">
        <f t="shared" si="393"/>
        <v>0</v>
      </c>
      <c r="CJ892" s="72" t="b">
        <f t="shared" si="394"/>
        <v>0</v>
      </c>
      <c r="CK892" s="72" t="b">
        <f t="shared" si="395"/>
        <v>0</v>
      </c>
      <c r="CL892" s="72">
        <f t="shared" si="396"/>
        <v>0</v>
      </c>
      <c r="CM892" s="72">
        <f t="shared" si="397"/>
        <v>0</v>
      </c>
      <c r="CN892" s="72" t="b">
        <f t="shared" si="398"/>
        <v>0</v>
      </c>
      <c r="CP892" s="13">
        <f t="shared" si="399"/>
        <v>0</v>
      </c>
      <c r="CQ892" s="13" t="b">
        <f t="shared" si="400"/>
        <v>0</v>
      </c>
      <c r="CR892" s="13" t="b">
        <f t="shared" si="401"/>
        <v>0</v>
      </c>
      <c r="CS892" s="13" t="b">
        <f t="shared" si="407"/>
        <v>0</v>
      </c>
      <c r="CT892" s="13" t="b">
        <f t="shared" si="406"/>
        <v>0</v>
      </c>
      <c r="CU892" s="13" t="b">
        <f t="shared" si="408"/>
        <v>0</v>
      </c>
      <c r="CV892" s="13" t="b">
        <f t="shared" si="402"/>
        <v>0</v>
      </c>
      <c r="CW892" s="13" t="b">
        <f t="shared" si="403"/>
        <v>0</v>
      </c>
      <c r="CX892" s="13" t="b">
        <f t="shared" si="404"/>
        <v>0</v>
      </c>
      <c r="CY892" s="13" t="b">
        <f t="shared" si="405"/>
        <v>0</v>
      </c>
    </row>
    <row r="893" spans="1:103" ht="15" thickBot="1">
      <c r="A893" s="931">
        <v>179</v>
      </c>
      <c r="B893" s="894" t="s">
        <v>254</v>
      </c>
      <c r="C893" s="894"/>
      <c r="D893" s="894" t="s">
        <v>1</v>
      </c>
      <c r="E893" s="894" t="s">
        <v>5</v>
      </c>
      <c r="F893" s="894"/>
      <c r="G893" s="894">
        <v>3</v>
      </c>
      <c r="H893" s="894"/>
      <c r="I893" s="894"/>
      <c r="J893" s="894">
        <v>40</v>
      </c>
      <c r="K893" s="894">
        <v>4</v>
      </c>
      <c r="L893" s="894" t="s">
        <v>17</v>
      </c>
      <c r="M893" s="894"/>
      <c r="N893" s="894" t="s">
        <v>17</v>
      </c>
      <c r="O893" s="151"/>
      <c r="P893" s="894" t="s">
        <v>17</v>
      </c>
      <c r="Q893" s="940">
        <f>IF(I893="&lt;1966",'lista, wskaźniki'!$G$4,IF(I893="1967-1985",'lista, wskaźniki'!$G$5,IF(I893="1986-1992",'lista, wskaźniki'!$G$6,IF(I893="1993-1996",'lista, wskaźniki'!$G$7,IF(I893="&gt;1997",'lista, wskaźniki'!$G$8,IF(I893=0,'lista, wskaźniki'!$G$4))))))</f>
        <v>290</v>
      </c>
      <c r="R893" s="894" t="s">
        <v>25</v>
      </c>
      <c r="S893" s="894" t="s">
        <v>27</v>
      </c>
      <c r="T893" s="894"/>
      <c r="U893" s="894"/>
      <c r="V893" s="894"/>
      <c r="W893" s="134" t="s">
        <v>35</v>
      </c>
      <c r="X893" s="134" t="s">
        <v>39</v>
      </c>
      <c r="Y893" s="134" t="s">
        <v>42</v>
      </c>
      <c r="Z893" s="134"/>
      <c r="AA893" s="134" t="s">
        <v>35</v>
      </c>
      <c r="AB893" s="135">
        <f>ROUND(AD893/'lista, wskaźniki'!$A$130,0)</f>
        <v>1</v>
      </c>
      <c r="AC893" s="135"/>
      <c r="AD893" s="134">
        <v>1000</v>
      </c>
      <c r="AE893" s="894">
        <f>200/50</f>
        <v>4</v>
      </c>
      <c r="AF893" s="334">
        <f t="shared" si="409"/>
        <v>32.195</v>
      </c>
      <c r="AG893" s="272">
        <f>IF(R893="kompletna",Q893*J893*0.0036*'lista, wskaźniki'!$F$13, IF(R893="częściowa",Q893*J893*0.0036*'lista, wskaźniki'!$F$14, IF(R893="brak",Q893*J893*0.0036*'lista, wskaźniki'!$F$15,)))</f>
        <v>41.76</v>
      </c>
      <c r="AH893" s="334">
        <f>IF(Y893="inne",K893*'lista, wskaźniki'!$E$35,IF(Y893="to samo źródło",0,IF(Y893=0,0)))</f>
        <v>0</v>
      </c>
      <c r="AI893" s="334" t="b">
        <f>IF(AA893="gaz z sieci",AC893*'lista, wskaźniki'!$D$21)</f>
        <v>0</v>
      </c>
      <c r="AJ893" s="272">
        <f>IF(AA893="węgiel",AB893*'lista, wskaźniki'!$D$20, IF('Sektor mieszkaniowy'!AA893="drewno",'Sektor mieszkaniowy'!AB893*'lista, wskaźniki'!$D$22,IF('Sektor mieszkaniowy'!AA893="pellet",AB893*'lista, wskaźniki'!$D$23,IF('Sektor mieszkaniowy'!AA893="gaz z sieci",AB893*'lista, wskaźniki'!$D$21,IF('Sektor mieszkaniowy'!AA893="olej opałowy",'Sektor mieszkaniowy'!AB893*'lista, wskaźniki'!$D$24)))))</f>
        <v>22.63</v>
      </c>
      <c r="AK893" s="900"/>
      <c r="AL893" s="894">
        <v>500</v>
      </c>
      <c r="AM893" s="20">
        <f>IF(AA893="węgiel",AF893*1/3.6*'lista, wskaźniki'!$F$20,IF(AA893="drewno",AF893*1/3.6*'lista, wskaźniki'!$F$22,IF(AA893="pellet",AF893*1/3.6*'lista, wskaźniki'!$F$23,IF(AA893="gaz z sieci",AF893*1/3.6*'lista, wskaźniki'!$F$21,IF(AA893="olej opałowy",AF893*1/3.6*'lista, wskaźniki'!$F$24,0)))))</f>
        <v>3.0498323499999995</v>
      </c>
      <c r="AN893" s="20">
        <f>IF(AA893="węgiel",AF893*'lista, wskaźniki'!$E$42,IF(AA893="drewno",AF893*'lista, wskaźniki'!$G$42,IF(AA893="pellet",AF893*'lista, wskaźniki'!$H$42,IF(AA893="gaz z sieci",AF893*'lista, wskaźniki'!$F$42,IF(AA893="olej opałowy",AF893*'lista, wskaźniki'!$I$42,0)))))</f>
        <v>1.2234100000000001E-2</v>
      </c>
      <c r="AO893" s="20">
        <f>IF(AA893="węgiel",AF893*'lista, wskaźniki'!$E$43,IF(AA893="drewno",AF893*'lista, wskaźniki'!$G$43,IF(AA893="pellet",AF893*'lista, wskaźniki'!$H$43,IF(AA893="gaz z sieci",AF893*'lista, wskaźniki'!$F$43,IF(AA893="olej opałowy",AF893*'lista, wskaźniki'!$I$43,0)))))</f>
        <v>1.15902E-2</v>
      </c>
      <c r="AP893" s="20">
        <f>IF(AA893="węgiel",AF893*'lista, wskaźniki'!$E$44,IF(AA893="drewno",AF893*'lista, wskaźniki'!$G$44,IF(AA893="pellet",AF893*'lista, wskaźniki'!$H$44,IF(AA893="gaz z sieci",AF893*'lista, wskaźniki'!$F$44,IF(AA893="olej opałowy",AF893*'lista, wskaźniki'!$I$44,0)))))</f>
        <v>8.6926500000000005E-6</v>
      </c>
      <c r="AQ893" s="20" t="b">
        <f>IF(Z893="gaz",AH893*1/3.6*'lista, wskaźniki'!$F$21,IF(Z893="energia elektryczna",AH893*1/3.6*'lista, wskaźniki'!$F$26))</f>
        <v>0</v>
      </c>
      <c r="AR893" s="20" t="b">
        <f>IF(Z893="gaz",AH893*'lista, wskaźniki'!$F$42,IF(Z893="energia elektryczna",AH893*0))</f>
        <v>0</v>
      </c>
      <c r="AS893" s="20" t="b">
        <f>IF(Z893="gaz",AH893*'lista, wskaźniki'!$F$43,IF(Z893="energia elektryczna",AH893*0))</f>
        <v>0</v>
      </c>
      <c r="AT893" s="20" t="b">
        <f>IF(Z893="gaz",AH893*'lista, wskaźniki'!$F$44,IF(Z893="energia elektryczna",AH893*0))</f>
        <v>0</v>
      </c>
      <c r="AU893" s="20">
        <f>AI893*1/3.6*'lista, wskaźniki'!$F$21</f>
        <v>0</v>
      </c>
      <c r="AV893" s="20">
        <f>AI893*'lista, wskaźniki'!$F$42</f>
        <v>0</v>
      </c>
      <c r="AW893" s="20">
        <f>AI893*'lista, wskaźniki'!$F$43</f>
        <v>0</v>
      </c>
      <c r="AX893" s="20">
        <f>AI893*'lista, wskaźniki'!$F$44</f>
        <v>0</v>
      </c>
      <c r="AY893" s="20">
        <f>AK893*'lista, wskaźniki'!$F$26</f>
        <v>0</v>
      </c>
      <c r="AZ893" s="20">
        <f t="shared" si="381"/>
        <v>3.0498323499999995</v>
      </c>
      <c r="BA893" s="20">
        <f t="shared" si="382"/>
        <v>1.2234100000000001E-2</v>
      </c>
      <c r="BB893" s="20">
        <f t="shared" si="383"/>
        <v>1.15902E-2</v>
      </c>
      <c r="BC893" s="20">
        <f t="shared" si="384"/>
        <v>8.6926500000000005E-6</v>
      </c>
      <c r="BD893" s="894" t="s">
        <v>16</v>
      </c>
      <c r="BE893" s="894"/>
      <c r="BF893" s="894"/>
      <c r="BG893" s="894"/>
      <c r="BH893" s="134"/>
      <c r="BI893" s="894" t="s">
        <v>16</v>
      </c>
      <c r="BJ893" s="134" t="s">
        <v>52</v>
      </c>
      <c r="BK893" s="894" t="s">
        <v>17</v>
      </c>
      <c r="BL893" s="134"/>
      <c r="BM893" s="134"/>
      <c r="BN893" s="134"/>
      <c r="BO893" s="134" t="s">
        <v>57</v>
      </c>
      <c r="BP893" s="134" t="s">
        <v>53</v>
      </c>
      <c r="BQ893" s="134" t="s">
        <v>120</v>
      </c>
      <c r="BR893" s="134"/>
      <c r="BS893" s="906"/>
      <c r="BT893" s="906"/>
      <c r="BU893" s="906"/>
      <c r="BV893" s="906"/>
      <c r="BW893" s="906"/>
      <c r="BX893" s="906"/>
      <c r="BY893" s="903"/>
      <c r="CA893" s="365">
        <f t="shared" si="385"/>
        <v>32.195</v>
      </c>
      <c r="CB893" s="365" t="b">
        <f t="shared" si="386"/>
        <v>0</v>
      </c>
      <c r="CC893" s="365" t="b">
        <f t="shared" si="387"/>
        <v>0</v>
      </c>
      <c r="CD893" s="365" t="b">
        <f t="shared" si="388"/>
        <v>0</v>
      </c>
      <c r="CE893" s="365" t="b">
        <f t="shared" si="389"/>
        <v>0</v>
      </c>
      <c r="CF893" s="365" t="b">
        <f t="shared" si="390"/>
        <v>0</v>
      </c>
      <c r="CG893" s="365" t="b">
        <f t="shared" si="391"/>
        <v>0</v>
      </c>
      <c r="CH893" s="365" t="b">
        <f t="shared" si="392"/>
        <v>0</v>
      </c>
      <c r="CI893" s="72">
        <f t="shared" si="393"/>
        <v>32.195</v>
      </c>
      <c r="CJ893" s="72" t="b">
        <f t="shared" si="394"/>
        <v>0</v>
      </c>
      <c r="CK893" s="72" t="b">
        <f t="shared" si="395"/>
        <v>0</v>
      </c>
      <c r="CL893" s="72">
        <f t="shared" si="396"/>
        <v>0</v>
      </c>
      <c r="CM893" s="72" t="b">
        <f t="shared" si="397"/>
        <v>0</v>
      </c>
      <c r="CN893" s="72" t="b">
        <f t="shared" si="398"/>
        <v>0</v>
      </c>
      <c r="CP893" s="13">
        <f t="shared" si="399"/>
        <v>40</v>
      </c>
      <c r="CQ893" s="13">
        <f t="shared" si="400"/>
        <v>0</v>
      </c>
      <c r="CR893" s="13" t="b">
        <f t="shared" si="401"/>
        <v>0</v>
      </c>
      <c r="CS893" s="13">
        <f t="shared" si="407"/>
        <v>0</v>
      </c>
      <c r="CT893" s="13" t="b">
        <f t="shared" si="406"/>
        <v>0</v>
      </c>
      <c r="CU893" s="13">
        <f t="shared" si="408"/>
        <v>0</v>
      </c>
      <c r="CV893" s="13" t="b">
        <f t="shared" si="402"/>
        <v>0</v>
      </c>
      <c r="CW893" s="13">
        <f t="shared" si="403"/>
        <v>0</v>
      </c>
      <c r="CX893" s="13" t="b">
        <f t="shared" si="404"/>
        <v>0</v>
      </c>
      <c r="CY893" s="13">
        <f t="shared" si="405"/>
        <v>0</v>
      </c>
    </row>
    <row r="894" spans="1:103" ht="15" thickBot="1">
      <c r="A894" s="932"/>
      <c r="B894" s="895"/>
      <c r="C894" s="895"/>
      <c r="D894" s="895"/>
      <c r="E894" s="895"/>
      <c r="F894" s="895"/>
      <c r="G894" s="895"/>
      <c r="H894" s="895"/>
      <c r="I894" s="895"/>
      <c r="J894" s="895"/>
      <c r="K894" s="895"/>
      <c r="L894" s="895"/>
      <c r="M894" s="895"/>
      <c r="N894" s="895"/>
      <c r="O894" s="152"/>
      <c r="P894" s="895"/>
      <c r="Q894" s="941"/>
      <c r="R894" s="895"/>
      <c r="S894" s="895"/>
      <c r="T894" s="895"/>
      <c r="U894" s="895"/>
      <c r="V894" s="895"/>
      <c r="W894" s="136" t="s">
        <v>36</v>
      </c>
      <c r="X894" s="136"/>
      <c r="Y894" s="136"/>
      <c r="Z894" s="136"/>
      <c r="AA894" s="136" t="s">
        <v>36</v>
      </c>
      <c r="AB894" s="137"/>
      <c r="AC894" s="137"/>
      <c r="AD894" s="136"/>
      <c r="AE894" s="895"/>
      <c r="AF894" s="334">
        <f t="shared" si="409"/>
        <v>0</v>
      </c>
      <c r="AG894" s="272">
        <f>IF(R894="kompletna",Q894*J894*0.0036*'lista, wskaźniki'!$F$13, IF(R894="częściowa",Q894*J894*0.0036*'lista, wskaźniki'!$F$14, IF(R894="brak",Q894*J894*0.0036*'lista, wskaźniki'!$F$15,)))</f>
        <v>0</v>
      </c>
      <c r="AH894" s="334">
        <f>IF(Y894="inne",K894*'lista, wskaźniki'!$E$35,IF(Y894="to samo źródło",0,IF(Y894=0,0)))</f>
        <v>0</v>
      </c>
      <c r="AI894" s="334" t="b">
        <f>IF(AA894="gaz z sieci",AC894*'lista, wskaźniki'!$D$21)</f>
        <v>0</v>
      </c>
      <c r="AJ894" s="272">
        <f>IF(AA894="węgiel",AB894*'lista, wskaźniki'!$D$20, IF('Sektor mieszkaniowy'!AA894="drewno",'Sektor mieszkaniowy'!AB894*'lista, wskaźniki'!$D$22,IF('Sektor mieszkaniowy'!AA894="pellet",AB894*'lista, wskaźniki'!$D$23,IF('Sektor mieszkaniowy'!AA894="gaz z sieci",AB894*'lista, wskaźniki'!$D$21,IF('Sektor mieszkaniowy'!AA894="olej opałowy",'Sektor mieszkaniowy'!AB894*'lista, wskaźniki'!$D$24)))))</f>
        <v>0</v>
      </c>
      <c r="AK894" s="901"/>
      <c r="AL894" s="895"/>
      <c r="AM894" s="20">
        <f>IF(AA894="węgiel",AF894*1/3.6*'lista, wskaźniki'!$F$20,IF(AA894="drewno",AF894*1/3.6*'lista, wskaźniki'!$F$22,IF(AA894="pellet",AF894*1/3.6*'lista, wskaźniki'!$F$23,IF(AA894="gaz z sieci",AF894*1/3.6*'lista, wskaźniki'!$F$21,IF(AA894="olej opałowy",AF894*1/3.6*'lista, wskaźniki'!$F$24,0)))))</f>
        <v>0</v>
      </c>
      <c r="AN894" s="20">
        <f>IF(AA894="węgiel",AF894*'lista, wskaźniki'!$E$42,IF(AA894="drewno",AF894*'lista, wskaźniki'!$G$42,IF(AA894="pellet",AF894*'lista, wskaźniki'!$H$42,IF(AA894="gaz z sieci",AF894*'lista, wskaźniki'!$F$42,IF(AA894="olej opałowy",AF894*'lista, wskaźniki'!$I$42,0)))))</f>
        <v>0</v>
      </c>
      <c r="AO894" s="20">
        <f>IF(AA894="węgiel",AF894*'lista, wskaźniki'!$E$43,IF(AA894="drewno",AF894*'lista, wskaźniki'!$G$43,IF(AA894="pellet",AF894*'lista, wskaźniki'!$H$43,IF(AA894="gaz z sieci",AF894*'lista, wskaźniki'!$F$43,IF(AA894="olej opałowy",AF894*'lista, wskaźniki'!$I$43,0)))))</f>
        <v>0</v>
      </c>
      <c r="AP894" s="20">
        <f>IF(AA894="węgiel",AF894*'lista, wskaźniki'!$E$44,IF(AA894="drewno",AF894*'lista, wskaźniki'!$G$44,IF(AA894="pellet",AF894*'lista, wskaźniki'!$H$44,IF(AA894="gaz z sieci",AF894*'lista, wskaźniki'!$F$44,IF(AA894="olej opałowy",AF894*'lista, wskaźniki'!$I$44,0)))))</f>
        <v>0</v>
      </c>
      <c r="AQ894" s="20" t="b">
        <f>IF(Z894="gaz",AH894*1/3.6*'lista, wskaźniki'!$F$21,IF(Z894="energia elektryczna",AH894*1/3.6*'lista, wskaźniki'!$F$26))</f>
        <v>0</v>
      </c>
      <c r="AR894" s="20" t="b">
        <f>IF(Z894="gaz",AH894*'lista, wskaźniki'!$F$42,IF(Z894="energia elektryczna",AH894*0))</f>
        <v>0</v>
      </c>
      <c r="AS894" s="20" t="b">
        <f>IF(Z894="gaz",AH894*'lista, wskaźniki'!$F$43,IF(Z894="energia elektryczna",AH894*0))</f>
        <v>0</v>
      </c>
      <c r="AT894" s="20" t="b">
        <f>IF(Z894="gaz",AH894*'lista, wskaźniki'!$F$44,IF(Z894="energia elektryczna",AH894*0))</f>
        <v>0</v>
      </c>
      <c r="AU894" s="20">
        <f>AI894*1/3.6*'lista, wskaźniki'!$F$21</f>
        <v>0</v>
      </c>
      <c r="AV894" s="20">
        <f>AI894*'lista, wskaźniki'!$F$42</f>
        <v>0</v>
      </c>
      <c r="AW894" s="20">
        <f>AI894*'lista, wskaźniki'!$F$43</f>
        <v>0</v>
      </c>
      <c r="AX894" s="20">
        <f>AI894*'lista, wskaźniki'!$F$44</f>
        <v>0</v>
      </c>
      <c r="AY894" s="20">
        <f>AK894*'lista, wskaźniki'!$F$26</f>
        <v>0</v>
      </c>
      <c r="AZ894" s="20">
        <f t="shared" si="381"/>
        <v>0</v>
      </c>
      <c r="BA894" s="20">
        <f t="shared" si="382"/>
        <v>0</v>
      </c>
      <c r="BB894" s="20">
        <f t="shared" si="383"/>
        <v>0</v>
      </c>
      <c r="BC894" s="20">
        <f t="shared" si="384"/>
        <v>0</v>
      </c>
      <c r="BD894" s="895"/>
      <c r="BE894" s="895"/>
      <c r="BF894" s="895"/>
      <c r="BG894" s="895"/>
      <c r="BH894" s="136"/>
      <c r="BI894" s="895"/>
      <c r="BJ894" s="136"/>
      <c r="BK894" s="895"/>
      <c r="BL894" s="136"/>
      <c r="BM894" s="136"/>
      <c r="BN894" s="136"/>
      <c r="BO894" s="136"/>
      <c r="BP894" s="136"/>
      <c r="BQ894" s="136" t="s">
        <v>121</v>
      </c>
      <c r="BR894" s="136"/>
      <c r="BS894" s="907"/>
      <c r="BT894" s="907"/>
      <c r="BU894" s="907"/>
      <c r="BV894" s="907"/>
      <c r="BW894" s="907"/>
      <c r="BX894" s="907"/>
      <c r="BY894" s="904"/>
      <c r="CA894" s="365" t="b">
        <f t="shared" si="385"/>
        <v>0</v>
      </c>
      <c r="CB894" s="365">
        <f t="shared" si="386"/>
        <v>0</v>
      </c>
      <c r="CC894" s="365" t="b">
        <f t="shared" si="387"/>
        <v>0</v>
      </c>
      <c r="CD894" s="365" t="b">
        <f t="shared" si="388"/>
        <v>0</v>
      </c>
      <c r="CE894" s="365" t="b">
        <f t="shared" si="389"/>
        <v>0</v>
      </c>
      <c r="CF894" s="365" t="b">
        <f t="shared" si="390"/>
        <v>0</v>
      </c>
      <c r="CG894" s="365" t="b">
        <f t="shared" si="391"/>
        <v>0</v>
      </c>
      <c r="CH894" s="365" t="b">
        <f t="shared" si="392"/>
        <v>0</v>
      </c>
      <c r="CI894" s="72" t="b">
        <f t="shared" si="393"/>
        <v>0</v>
      </c>
      <c r="CJ894" s="72">
        <f t="shared" si="394"/>
        <v>0</v>
      </c>
      <c r="CK894" s="72" t="b">
        <f t="shared" si="395"/>
        <v>0</v>
      </c>
      <c r="CL894" s="72">
        <f t="shared" si="396"/>
        <v>0</v>
      </c>
      <c r="CM894" s="72" t="b">
        <f t="shared" si="397"/>
        <v>0</v>
      </c>
      <c r="CN894" s="72" t="b">
        <f t="shared" si="398"/>
        <v>0</v>
      </c>
      <c r="CP894" s="13">
        <f t="shared" si="399"/>
        <v>0</v>
      </c>
      <c r="CQ894" s="13" t="b">
        <f t="shared" si="400"/>
        <v>0</v>
      </c>
      <c r="CR894" s="13" t="b">
        <f t="shared" si="401"/>
        <v>0</v>
      </c>
      <c r="CS894" s="13" t="b">
        <f t="shared" si="407"/>
        <v>0</v>
      </c>
      <c r="CT894" s="13" t="b">
        <f t="shared" si="406"/>
        <v>0</v>
      </c>
      <c r="CU894" s="13" t="b">
        <f t="shared" si="408"/>
        <v>0</v>
      </c>
      <c r="CV894" s="13" t="b">
        <f t="shared" si="402"/>
        <v>0</v>
      </c>
      <c r="CW894" s="13" t="b">
        <f t="shared" si="403"/>
        <v>0</v>
      </c>
      <c r="CX894" s="13" t="b">
        <f t="shared" si="404"/>
        <v>0</v>
      </c>
      <c r="CY894" s="13" t="b">
        <f t="shared" si="405"/>
        <v>0</v>
      </c>
    </row>
    <row r="895" spans="1:103" ht="15" thickBot="1">
      <c r="A895" s="932"/>
      <c r="B895" s="895"/>
      <c r="C895" s="895"/>
      <c r="D895" s="895"/>
      <c r="E895" s="895"/>
      <c r="F895" s="895"/>
      <c r="G895" s="895"/>
      <c r="H895" s="895"/>
      <c r="I895" s="895"/>
      <c r="J895" s="895"/>
      <c r="K895" s="895"/>
      <c r="L895" s="895"/>
      <c r="M895" s="895"/>
      <c r="N895" s="895"/>
      <c r="O895" s="152"/>
      <c r="P895" s="895"/>
      <c r="Q895" s="941"/>
      <c r="R895" s="895"/>
      <c r="S895" s="895"/>
      <c r="T895" s="895"/>
      <c r="U895" s="895"/>
      <c r="V895" s="895"/>
      <c r="W895" s="136"/>
      <c r="X895" s="136"/>
      <c r="Y895" s="136"/>
      <c r="Z895" s="136"/>
      <c r="AA895" s="136" t="s">
        <v>50</v>
      </c>
      <c r="AB895" s="137"/>
      <c r="AC895" s="137"/>
      <c r="AD895" s="136"/>
      <c r="AE895" s="895"/>
      <c r="AF895" s="334">
        <f t="shared" si="409"/>
        <v>0</v>
      </c>
      <c r="AG895" s="272">
        <f>IF(R895="kompletna",Q895*J895*0.0036*'lista, wskaźniki'!$F$13, IF(R895="częściowa",Q895*J895*0.0036*'lista, wskaźniki'!$F$14, IF(R895="brak",Q895*J895*0.0036*'lista, wskaźniki'!$F$15,)))</f>
        <v>0</v>
      </c>
      <c r="AH895" s="334">
        <f>IF(Y895="inne",K895*'lista, wskaźniki'!$E$35,IF(Y895="to samo źródło",0,IF(Y895=0,0)))</f>
        <v>0</v>
      </c>
      <c r="AI895" s="334" t="b">
        <f>IF(AA895="gaz z sieci",AC895*'lista, wskaźniki'!$D$21)</f>
        <v>0</v>
      </c>
      <c r="AJ895" s="272">
        <f>IF(AA895="węgiel",AB895*'lista, wskaźniki'!$D$20, IF('Sektor mieszkaniowy'!AA895="drewno",'Sektor mieszkaniowy'!AB895*'lista, wskaźniki'!$D$22,IF('Sektor mieszkaniowy'!AA895="pellet",AB895*'lista, wskaźniki'!$D$23,IF('Sektor mieszkaniowy'!AA895="gaz z sieci",AB895*'lista, wskaźniki'!$D$21,IF('Sektor mieszkaniowy'!AA895="olej opałowy",'Sektor mieszkaniowy'!AB895*'lista, wskaźniki'!$D$24)))))</f>
        <v>0</v>
      </c>
      <c r="AK895" s="901"/>
      <c r="AL895" s="895"/>
      <c r="AM895" s="20">
        <f>IF(AA895="węgiel",AF895*1/3.6*'lista, wskaźniki'!$F$20,IF(AA895="drewno",AF895*1/3.6*'lista, wskaźniki'!$F$22,IF(AA895="pellet",AF895*1/3.6*'lista, wskaźniki'!$F$23,IF(AA895="gaz z sieci",AF895*1/3.6*'lista, wskaźniki'!$F$21,IF(AA895="olej opałowy",AF895*1/3.6*'lista, wskaźniki'!$F$24,0)))))</f>
        <v>0</v>
      </c>
      <c r="AN895" s="20">
        <f>IF(AA895="węgiel",AF895*'lista, wskaźniki'!$E$42,IF(AA895="drewno",AF895*'lista, wskaźniki'!$G$42,IF(AA895="pellet",AF895*'lista, wskaźniki'!$H$42,IF(AA895="gaz z sieci",AF895*'lista, wskaźniki'!$F$42,IF(AA895="olej opałowy",AF895*'lista, wskaźniki'!$I$42,0)))))</f>
        <v>0</v>
      </c>
      <c r="AO895" s="20">
        <f>IF(AA895="węgiel",AF895*'lista, wskaźniki'!$E$43,IF(AA895="drewno",AF895*'lista, wskaźniki'!$G$43,IF(AA895="pellet",AF895*'lista, wskaźniki'!$H$43,IF(AA895="gaz z sieci",AF895*'lista, wskaźniki'!$F$43,IF(AA895="olej opałowy",AF895*'lista, wskaźniki'!$I$43,0)))))</f>
        <v>0</v>
      </c>
      <c r="AP895" s="20">
        <f>IF(AA895="węgiel",AF895*'lista, wskaźniki'!$E$44,IF(AA895="drewno",AF895*'lista, wskaźniki'!$G$44,IF(AA895="pellet",AF895*'lista, wskaźniki'!$H$44,IF(AA895="gaz z sieci",AF895*'lista, wskaźniki'!$F$44,IF(AA895="olej opałowy",AF895*'lista, wskaźniki'!$I$44,0)))))</f>
        <v>0</v>
      </c>
      <c r="AQ895" s="20" t="b">
        <f>IF(Z895="gaz",AH895*1/3.6*'lista, wskaźniki'!$F$21,IF(Z895="energia elektryczna",AH895*1/3.6*'lista, wskaźniki'!$F$26))</f>
        <v>0</v>
      </c>
      <c r="AR895" s="20" t="b">
        <f>IF(Z895="gaz",AH895*'lista, wskaźniki'!$F$42,IF(Z895="energia elektryczna",AH895*0))</f>
        <v>0</v>
      </c>
      <c r="AS895" s="20" t="b">
        <f>IF(Z895="gaz",AH895*'lista, wskaźniki'!$F$43,IF(Z895="energia elektryczna",AH895*0))</f>
        <v>0</v>
      </c>
      <c r="AT895" s="20" t="b">
        <f>IF(Z895="gaz",AH895*'lista, wskaźniki'!$F$44,IF(Z895="energia elektryczna",AH895*0))</f>
        <v>0</v>
      </c>
      <c r="AU895" s="20">
        <f>AI895*1/3.6*'lista, wskaźniki'!$F$21</f>
        <v>0</v>
      </c>
      <c r="AV895" s="20">
        <f>AI895*'lista, wskaźniki'!$F$42</f>
        <v>0</v>
      </c>
      <c r="AW895" s="20">
        <f>AI895*'lista, wskaźniki'!$F$43</f>
        <v>0</v>
      </c>
      <c r="AX895" s="20">
        <f>AI895*'lista, wskaźniki'!$F$44</f>
        <v>0</v>
      </c>
      <c r="AY895" s="20">
        <f>AK895*'lista, wskaźniki'!$F$26</f>
        <v>0</v>
      </c>
      <c r="AZ895" s="20">
        <f t="shared" si="381"/>
        <v>0</v>
      </c>
      <c r="BA895" s="20">
        <f t="shared" si="382"/>
        <v>0</v>
      </c>
      <c r="BB895" s="20">
        <f t="shared" si="383"/>
        <v>0</v>
      </c>
      <c r="BC895" s="20">
        <f t="shared" si="384"/>
        <v>0</v>
      </c>
      <c r="BD895" s="895"/>
      <c r="BE895" s="895"/>
      <c r="BF895" s="895"/>
      <c r="BG895" s="895"/>
      <c r="BH895" s="136"/>
      <c r="BI895" s="895"/>
      <c r="BJ895" s="136"/>
      <c r="BK895" s="895"/>
      <c r="BL895" s="136"/>
      <c r="BM895" s="136"/>
      <c r="BN895" s="136"/>
      <c r="BO895" s="136"/>
      <c r="BP895" s="136"/>
      <c r="BQ895" s="136"/>
      <c r="BR895" s="136"/>
      <c r="BS895" s="907"/>
      <c r="BT895" s="907"/>
      <c r="BU895" s="907"/>
      <c r="BV895" s="907"/>
      <c r="BW895" s="907"/>
      <c r="BX895" s="907"/>
      <c r="BY895" s="904"/>
      <c r="CA895" s="365" t="b">
        <f t="shared" si="385"/>
        <v>0</v>
      </c>
      <c r="CB895" s="365" t="b">
        <f t="shared" si="386"/>
        <v>0</v>
      </c>
      <c r="CC895" s="365">
        <f t="shared" si="387"/>
        <v>0</v>
      </c>
      <c r="CD895" s="365" t="b">
        <f t="shared" si="388"/>
        <v>0</v>
      </c>
      <c r="CE895" s="365" t="b">
        <f t="shared" si="389"/>
        <v>0</v>
      </c>
      <c r="CF895" s="365" t="b">
        <f t="shared" si="390"/>
        <v>0</v>
      </c>
      <c r="CG895" s="365" t="b">
        <f t="shared" si="391"/>
        <v>0</v>
      </c>
      <c r="CH895" s="365" t="b">
        <f t="shared" si="392"/>
        <v>0</v>
      </c>
      <c r="CI895" s="72" t="b">
        <f t="shared" si="393"/>
        <v>0</v>
      </c>
      <c r="CJ895" s="72" t="b">
        <f t="shared" si="394"/>
        <v>0</v>
      </c>
      <c r="CK895" s="72">
        <f t="shared" si="395"/>
        <v>0</v>
      </c>
      <c r="CL895" s="72">
        <f t="shared" si="396"/>
        <v>0</v>
      </c>
      <c r="CM895" s="72" t="b">
        <f t="shared" si="397"/>
        <v>0</v>
      </c>
      <c r="CN895" s="72" t="b">
        <f t="shared" si="398"/>
        <v>0</v>
      </c>
      <c r="CP895" s="13">
        <f t="shared" si="399"/>
        <v>0</v>
      </c>
      <c r="CQ895" s="13" t="b">
        <f t="shared" si="400"/>
        <v>0</v>
      </c>
      <c r="CR895" s="13" t="b">
        <f t="shared" si="401"/>
        <v>0</v>
      </c>
      <c r="CS895" s="13" t="b">
        <f t="shared" si="407"/>
        <v>0</v>
      </c>
      <c r="CT895" s="13" t="b">
        <f t="shared" si="406"/>
        <v>0</v>
      </c>
      <c r="CU895" s="13" t="b">
        <f t="shared" si="408"/>
        <v>0</v>
      </c>
      <c r="CV895" s="13" t="b">
        <f t="shared" si="402"/>
        <v>0</v>
      </c>
      <c r="CW895" s="13" t="b">
        <f t="shared" si="403"/>
        <v>0</v>
      </c>
      <c r="CX895" s="13" t="b">
        <f t="shared" si="404"/>
        <v>0</v>
      </c>
      <c r="CY895" s="13" t="b">
        <f t="shared" si="405"/>
        <v>0</v>
      </c>
    </row>
    <row r="896" spans="1:103" ht="15" thickBot="1">
      <c r="A896" s="932"/>
      <c r="B896" s="895"/>
      <c r="C896" s="895"/>
      <c r="D896" s="895"/>
      <c r="E896" s="895"/>
      <c r="F896" s="895"/>
      <c r="G896" s="895"/>
      <c r="H896" s="895"/>
      <c r="I896" s="895"/>
      <c r="J896" s="895"/>
      <c r="K896" s="895"/>
      <c r="L896" s="895"/>
      <c r="M896" s="895"/>
      <c r="N896" s="895"/>
      <c r="O896" s="152"/>
      <c r="P896" s="895"/>
      <c r="Q896" s="941"/>
      <c r="R896" s="895"/>
      <c r="S896" s="895"/>
      <c r="T896" s="895"/>
      <c r="U896" s="895"/>
      <c r="V896" s="895"/>
      <c r="W896" s="136"/>
      <c r="X896" s="136"/>
      <c r="Y896" s="136"/>
      <c r="Z896" s="136"/>
      <c r="AA896" s="136" t="s">
        <v>38</v>
      </c>
      <c r="AB896" s="137"/>
      <c r="AC896" s="137"/>
      <c r="AD896" s="136"/>
      <c r="AE896" s="895"/>
      <c r="AF896" s="334">
        <f t="shared" si="409"/>
        <v>0</v>
      </c>
      <c r="AG896" s="272">
        <f>IF(R896="kompletna",Q896*J896*0.0036*'lista, wskaźniki'!$F$13, IF(R896="częściowa",Q896*J896*0.0036*'lista, wskaźniki'!$F$14, IF(R896="brak",Q896*J896*0.0036*'lista, wskaźniki'!$F$15,)))</f>
        <v>0</v>
      </c>
      <c r="AH896" s="334">
        <f>IF(Y896="inne",K896*'lista, wskaźniki'!$E$35,IF(Y896="to samo źródło",0,IF(Y896=0,0)))</f>
        <v>0</v>
      </c>
      <c r="AI896" s="334">
        <f>IF(AA896="gaz z sieci",AC896*'lista, wskaźniki'!$D$21)</f>
        <v>0</v>
      </c>
      <c r="AJ896" s="272">
        <f>IF(AA896="węgiel",AB896*'lista, wskaźniki'!$D$20, IF('Sektor mieszkaniowy'!AA896="drewno",'Sektor mieszkaniowy'!AB896*'lista, wskaźniki'!$D$22,IF('Sektor mieszkaniowy'!AA896="pellet",AB896*'lista, wskaźniki'!$D$23,IF('Sektor mieszkaniowy'!AA896="gaz z sieci",AB896*'lista, wskaźniki'!$D$21,IF('Sektor mieszkaniowy'!AA896="olej opałowy",'Sektor mieszkaniowy'!AB896*'lista, wskaźniki'!$D$24)))))</f>
        <v>0</v>
      </c>
      <c r="AK896" s="901"/>
      <c r="AL896" s="895"/>
      <c r="AM896" s="20">
        <f>IF(AA896="węgiel",AF896*1/3.6*'lista, wskaźniki'!$F$20,IF(AA896="drewno",AF896*1/3.6*'lista, wskaźniki'!$F$22,IF(AA896="pellet",AF896*1/3.6*'lista, wskaźniki'!$F$23,IF(AA896="gaz z sieci",AF896*1/3.6*'lista, wskaźniki'!$F$21,IF(AA896="olej opałowy",AF896*1/3.6*'lista, wskaźniki'!$F$24,0)))))</f>
        <v>0</v>
      </c>
      <c r="AN896" s="20">
        <f>IF(AA896="węgiel",AF896*'lista, wskaźniki'!$E$42,IF(AA896="drewno",AF896*'lista, wskaźniki'!$G$42,IF(AA896="pellet",AF896*'lista, wskaźniki'!$H$42,IF(AA896="gaz z sieci",AF896*'lista, wskaźniki'!$F$42,IF(AA896="olej opałowy",AF896*'lista, wskaźniki'!$I$42,0)))))</f>
        <v>0</v>
      </c>
      <c r="AO896" s="20">
        <f>IF(AA896="węgiel",AF896*'lista, wskaźniki'!$E$43,IF(AA896="drewno",AF896*'lista, wskaźniki'!$G$43,IF(AA896="pellet",AF896*'lista, wskaźniki'!$H$43,IF(AA896="gaz z sieci",AF896*'lista, wskaźniki'!$F$43,IF(AA896="olej opałowy",AF896*'lista, wskaźniki'!$I$43,0)))))</f>
        <v>0</v>
      </c>
      <c r="AP896" s="20">
        <f>IF(AA896="węgiel",AF896*'lista, wskaźniki'!$E$44,IF(AA896="drewno",AF896*'lista, wskaźniki'!$G$44,IF(AA896="pellet",AF896*'lista, wskaźniki'!$H$44,IF(AA896="gaz z sieci",AF896*'lista, wskaźniki'!$F$44,IF(AA896="olej opałowy",AF896*'lista, wskaźniki'!$I$44,0)))))</f>
        <v>0</v>
      </c>
      <c r="AQ896" s="20" t="b">
        <f>IF(Z896="gaz",AH896*1/3.6*'lista, wskaźniki'!$F$21,IF(Z896="energia elektryczna",AH896*1/3.6*'lista, wskaźniki'!$F$26))</f>
        <v>0</v>
      </c>
      <c r="AR896" s="20" t="b">
        <f>IF(Z896="gaz",AH896*'lista, wskaźniki'!$F$42,IF(Z896="energia elektryczna",AH896*0))</f>
        <v>0</v>
      </c>
      <c r="AS896" s="20" t="b">
        <f>IF(Z896="gaz",AH896*'lista, wskaźniki'!$F$43,IF(Z896="energia elektryczna",AH896*0))</f>
        <v>0</v>
      </c>
      <c r="AT896" s="20" t="b">
        <f>IF(Z896="gaz",AH896*'lista, wskaźniki'!$F$44,IF(Z896="energia elektryczna",AH896*0))</f>
        <v>0</v>
      </c>
      <c r="AU896" s="20">
        <f>AI896*1/3.6*'lista, wskaźniki'!$F$21</f>
        <v>0</v>
      </c>
      <c r="AV896" s="20">
        <f>AI896*'lista, wskaźniki'!$F$42</f>
        <v>0</v>
      </c>
      <c r="AW896" s="20">
        <f>AI896*'lista, wskaźniki'!$F$43</f>
        <v>0</v>
      </c>
      <c r="AX896" s="20">
        <f>AI896*'lista, wskaźniki'!$F$44</f>
        <v>0</v>
      </c>
      <c r="AY896" s="20">
        <f>AK896*'lista, wskaźniki'!$F$26</f>
        <v>0</v>
      </c>
      <c r="AZ896" s="20">
        <f t="shared" si="381"/>
        <v>0</v>
      </c>
      <c r="BA896" s="20">
        <f t="shared" si="382"/>
        <v>0</v>
      </c>
      <c r="BB896" s="20">
        <f t="shared" si="383"/>
        <v>0</v>
      </c>
      <c r="BC896" s="20">
        <f t="shared" si="384"/>
        <v>0</v>
      </c>
      <c r="BD896" s="895"/>
      <c r="BE896" s="895"/>
      <c r="BF896" s="895"/>
      <c r="BG896" s="895"/>
      <c r="BH896" s="136"/>
      <c r="BI896" s="895"/>
      <c r="BJ896" s="136"/>
      <c r="BK896" s="895"/>
      <c r="BL896" s="136"/>
      <c r="BM896" s="136"/>
      <c r="BN896" s="136"/>
      <c r="BO896" s="136"/>
      <c r="BP896" s="136"/>
      <c r="BQ896" s="136"/>
      <c r="BR896" s="136"/>
      <c r="BS896" s="907"/>
      <c r="BT896" s="907"/>
      <c r="BU896" s="907"/>
      <c r="BV896" s="907"/>
      <c r="BW896" s="907"/>
      <c r="BX896" s="907"/>
      <c r="BY896" s="904"/>
      <c r="CA896" s="365" t="b">
        <f t="shared" si="385"/>
        <v>0</v>
      </c>
      <c r="CB896" s="365" t="b">
        <f t="shared" si="386"/>
        <v>0</v>
      </c>
      <c r="CC896" s="365" t="b">
        <f t="shared" si="387"/>
        <v>0</v>
      </c>
      <c r="CD896" s="365">
        <f t="shared" si="388"/>
        <v>0</v>
      </c>
      <c r="CE896" s="365" t="b">
        <f t="shared" si="389"/>
        <v>0</v>
      </c>
      <c r="CF896" s="365" t="b">
        <f t="shared" si="390"/>
        <v>0</v>
      </c>
      <c r="CG896" s="365" t="b">
        <f t="shared" si="391"/>
        <v>0</v>
      </c>
      <c r="CH896" s="365">
        <f t="shared" si="392"/>
        <v>0</v>
      </c>
      <c r="CI896" s="72" t="b">
        <f t="shared" si="393"/>
        <v>0</v>
      </c>
      <c r="CJ896" s="72" t="b">
        <f t="shared" si="394"/>
        <v>0</v>
      </c>
      <c r="CK896" s="72" t="b">
        <f t="shared" si="395"/>
        <v>0</v>
      </c>
      <c r="CL896" s="72">
        <f t="shared" si="396"/>
        <v>0</v>
      </c>
      <c r="CM896" s="72" t="b">
        <f t="shared" si="397"/>
        <v>0</v>
      </c>
      <c r="CN896" s="72" t="b">
        <f t="shared" si="398"/>
        <v>0</v>
      </c>
      <c r="CP896" s="13">
        <f t="shared" si="399"/>
        <v>0</v>
      </c>
      <c r="CQ896" s="13" t="b">
        <f t="shared" si="400"/>
        <v>0</v>
      </c>
      <c r="CR896" s="13" t="b">
        <f t="shared" si="401"/>
        <v>0</v>
      </c>
      <c r="CS896" s="13" t="b">
        <f t="shared" si="407"/>
        <v>0</v>
      </c>
      <c r="CT896" s="13" t="b">
        <f t="shared" si="406"/>
        <v>0</v>
      </c>
      <c r="CU896" s="13" t="b">
        <f t="shared" si="408"/>
        <v>0</v>
      </c>
      <c r="CV896" s="13" t="b">
        <f t="shared" si="402"/>
        <v>0</v>
      </c>
      <c r="CW896" s="13" t="b">
        <f t="shared" si="403"/>
        <v>0</v>
      </c>
      <c r="CX896" s="13" t="b">
        <f t="shared" si="404"/>
        <v>0</v>
      </c>
      <c r="CY896" s="13" t="b">
        <f t="shared" si="405"/>
        <v>0</v>
      </c>
    </row>
    <row r="897" spans="1:103" ht="15" thickBot="1">
      <c r="A897" s="933"/>
      <c r="B897" s="896"/>
      <c r="C897" s="896"/>
      <c r="D897" s="896"/>
      <c r="E897" s="896"/>
      <c r="F897" s="896"/>
      <c r="G897" s="896"/>
      <c r="H897" s="896"/>
      <c r="I897" s="896"/>
      <c r="J897" s="896"/>
      <c r="K897" s="896"/>
      <c r="L897" s="896"/>
      <c r="M897" s="896"/>
      <c r="N897" s="896"/>
      <c r="O897" s="153"/>
      <c r="P897" s="896"/>
      <c r="Q897" s="942"/>
      <c r="R897" s="896"/>
      <c r="S897" s="896"/>
      <c r="T897" s="896"/>
      <c r="U897" s="896"/>
      <c r="V897" s="896"/>
      <c r="W897" s="138"/>
      <c r="X897" s="138"/>
      <c r="Y897" s="138"/>
      <c r="Z897" s="138"/>
      <c r="AA897" s="138" t="s">
        <v>37</v>
      </c>
      <c r="AB897" s="139"/>
      <c r="AC897" s="139"/>
      <c r="AD897" s="138"/>
      <c r="AE897" s="896"/>
      <c r="AF897" s="334">
        <f t="shared" si="409"/>
        <v>0</v>
      </c>
      <c r="AG897" s="272">
        <f>IF(R897="kompletna",Q897*J897*0.0036*'lista, wskaźniki'!$F$13, IF(R897="częściowa",Q897*J897*0.0036*'lista, wskaźniki'!$F$14, IF(R897="brak",Q897*J897*0.0036*'lista, wskaźniki'!$F$15,)))</f>
        <v>0</v>
      </c>
      <c r="AH897" s="334">
        <f>IF(Y897="inne",K897*'lista, wskaźniki'!$E$35,IF(Y897="to samo źródło",0,IF(Y897=0,0)))</f>
        <v>0</v>
      </c>
      <c r="AI897" s="334" t="b">
        <f>IF(AA897="gaz z sieci",AC897*'lista, wskaźniki'!$D$21)</f>
        <v>0</v>
      </c>
      <c r="AJ897" s="272">
        <f>IF(AA897="węgiel",AB897*'lista, wskaźniki'!$D$20, IF('Sektor mieszkaniowy'!AA897="drewno",'Sektor mieszkaniowy'!AB897*'lista, wskaźniki'!$D$22,IF('Sektor mieszkaniowy'!AA897="pellet",AB897*'lista, wskaźniki'!$D$23,IF('Sektor mieszkaniowy'!AA897="gaz z sieci",AB897*'lista, wskaźniki'!$D$21,IF('Sektor mieszkaniowy'!AA897="olej opałowy",'Sektor mieszkaniowy'!AB897*'lista, wskaźniki'!$D$24)))))</f>
        <v>0</v>
      </c>
      <c r="AK897" s="902"/>
      <c r="AL897" s="896"/>
      <c r="AM897" s="20">
        <f>IF(AA897="węgiel",AF897*1/3.6*'lista, wskaźniki'!$F$20,IF(AA897="drewno",AF897*1/3.6*'lista, wskaźniki'!$F$22,IF(AA897="pellet",AF897*1/3.6*'lista, wskaźniki'!$F$23,IF(AA897="gaz z sieci",AF897*1/3.6*'lista, wskaźniki'!$F$21,IF(AA897="olej opałowy",AF897*1/3.6*'lista, wskaźniki'!$F$24,0)))))</f>
        <v>0</v>
      </c>
      <c r="AN897" s="20">
        <f>IF(AA897="węgiel",AF897*'lista, wskaźniki'!$E$42,IF(AA897="drewno",AF897*'lista, wskaźniki'!$G$42,IF(AA897="pellet",AF897*'lista, wskaźniki'!$H$42,IF(AA897="gaz z sieci",AF897*'lista, wskaźniki'!$F$42,IF(AA897="olej opałowy",AF897*'lista, wskaźniki'!$I$42,0)))))</f>
        <v>0</v>
      </c>
      <c r="AO897" s="20">
        <f>IF(AA897="węgiel",AF897*'lista, wskaźniki'!$E$43,IF(AA897="drewno",AF897*'lista, wskaźniki'!$G$43,IF(AA897="pellet",AF897*'lista, wskaźniki'!$H$43,IF(AA897="gaz z sieci",AF897*'lista, wskaźniki'!$F$43,IF(AA897="olej opałowy",AF897*'lista, wskaźniki'!$I$43,0)))))</f>
        <v>0</v>
      </c>
      <c r="AP897" s="20">
        <f>IF(AA897="węgiel",AF897*'lista, wskaźniki'!$E$44,IF(AA897="drewno",AF897*'lista, wskaźniki'!$G$44,IF(AA897="pellet",AF897*'lista, wskaźniki'!$H$44,IF(AA897="gaz z sieci",AF897*'lista, wskaźniki'!$F$44,IF(AA897="olej opałowy",AF897*'lista, wskaźniki'!$I$44,0)))))</f>
        <v>0</v>
      </c>
      <c r="AQ897" s="20" t="b">
        <f>IF(Z897="gaz",AH897*1/3.6*'lista, wskaźniki'!$F$21,IF(Z897="energia elektryczna",AH897*1/3.6*'lista, wskaźniki'!$F$26))</f>
        <v>0</v>
      </c>
      <c r="AR897" s="20" t="b">
        <f>IF(Z897="gaz",AH897*'lista, wskaźniki'!$F$42,IF(Z897="energia elektryczna",AH897*0))</f>
        <v>0</v>
      </c>
      <c r="AS897" s="20" t="b">
        <f>IF(Z897="gaz",AH897*'lista, wskaźniki'!$F$43,IF(Z897="energia elektryczna",AH897*0))</f>
        <v>0</v>
      </c>
      <c r="AT897" s="20" t="b">
        <f>IF(Z897="gaz",AH897*'lista, wskaźniki'!$F$44,IF(Z897="energia elektryczna",AH897*0))</f>
        <v>0</v>
      </c>
      <c r="AU897" s="20">
        <f>AI897*1/3.6*'lista, wskaźniki'!$F$21</f>
        <v>0</v>
      </c>
      <c r="AV897" s="20">
        <f>AI897*'lista, wskaźniki'!$F$42</f>
        <v>0</v>
      </c>
      <c r="AW897" s="20">
        <f>AI897*'lista, wskaźniki'!$F$43</f>
        <v>0</v>
      </c>
      <c r="AX897" s="20">
        <f>AI897*'lista, wskaźniki'!$F$44</f>
        <v>0</v>
      </c>
      <c r="AY897" s="20">
        <f>AK897*'lista, wskaźniki'!$F$26</f>
        <v>0</v>
      </c>
      <c r="AZ897" s="20">
        <f t="shared" si="381"/>
        <v>0</v>
      </c>
      <c r="BA897" s="20">
        <f t="shared" si="382"/>
        <v>0</v>
      </c>
      <c r="BB897" s="20">
        <f t="shared" si="383"/>
        <v>0</v>
      </c>
      <c r="BC897" s="20">
        <f t="shared" si="384"/>
        <v>0</v>
      </c>
      <c r="BD897" s="896"/>
      <c r="BE897" s="896"/>
      <c r="BF897" s="896"/>
      <c r="BG897" s="896"/>
      <c r="BH897" s="138"/>
      <c r="BI897" s="896"/>
      <c r="BJ897" s="138"/>
      <c r="BK897" s="896"/>
      <c r="BL897" s="138"/>
      <c r="BM897" s="138"/>
      <c r="BN897" s="138"/>
      <c r="BO897" s="138"/>
      <c r="BP897" s="138"/>
      <c r="BQ897" s="138"/>
      <c r="BR897" s="138"/>
      <c r="BS897" s="908"/>
      <c r="BT897" s="908"/>
      <c r="BU897" s="908"/>
      <c r="BV897" s="908"/>
      <c r="BW897" s="908"/>
      <c r="BX897" s="908"/>
      <c r="BY897" s="905"/>
      <c r="CA897" s="365" t="b">
        <f t="shared" si="385"/>
        <v>0</v>
      </c>
      <c r="CB897" s="365" t="b">
        <f t="shared" si="386"/>
        <v>0</v>
      </c>
      <c r="CC897" s="365" t="b">
        <f t="shared" si="387"/>
        <v>0</v>
      </c>
      <c r="CD897" s="365" t="b">
        <f t="shared" si="388"/>
        <v>0</v>
      </c>
      <c r="CE897" s="365">
        <f t="shared" si="389"/>
        <v>0</v>
      </c>
      <c r="CF897" s="365" t="b">
        <f t="shared" si="390"/>
        <v>0</v>
      </c>
      <c r="CG897" s="365" t="b">
        <f t="shared" si="391"/>
        <v>0</v>
      </c>
      <c r="CH897" s="365" t="b">
        <f t="shared" si="392"/>
        <v>0</v>
      </c>
      <c r="CI897" s="72" t="b">
        <f t="shared" si="393"/>
        <v>0</v>
      </c>
      <c r="CJ897" s="72" t="b">
        <f t="shared" si="394"/>
        <v>0</v>
      </c>
      <c r="CK897" s="72" t="b">
        <f t="shared" si="395"/>
        <v>0</v>
      </c>
      <c r="CL897" s="72">
        <f t="shared" si="396"/>
        <v>0</v>
      </c>
      <c r="CM897" s="72">
        <f t="shared" si="397"/>
        <v>0</v>
      </c>
      <c r="CN897" s="72" t="b">
        <f t="shared" si="398"/>
        <v>0</v>
      </c>
      <c r="CP897" s="13">
        <f t="shared" si="399"/>
        <v>0</v>
      </c>
      <c r="CQ897" s="13" t="b">
        <f t="shared" si="400"/>
        <v>0</v>
      </c>
      <c r="CR897" s="13" t="b">
        <f t="shared" si="401"/>
        <v>0</v>
      </c>
      <c r="CS897" s="13" t="b">
        <f t="shared" si="407"/>
        <v>0</v>
      </c>
      <c r="CT897" s="13" t="b">
        <f t="shared" si="406"/>
        <v>0</v>
      </c>
      <c r="CU897" s="13" t="b">
        <f t="shared" si="408"/>
        <v>0</v>
      </c>
      <c r="CV897" s="13" t="b">
        <f t="shared" si="402"/>
        <v>0</v>
      </c>
      <c r="CW897" s="13" t="b">
        <f t="shared" si="403"/>
        <v>0</v>
      </c>
      <c r="CX897" s="13" t="b">
        <f t="shared" si="404"/>
        <v>0</v>
      </c>
      <c r="CY897" s="13" t="b">
        <f t="shared" si="405"/>
        <v>0</v>
      </c>
    </row>
    <row r="898" spans="1:103" ht="15" thickBot="1">
      <c r="A898" s="931">
        <v>180</v>
      </c>
      <c r="B898" s="894" t="s">
        <v>254</v>
      </c>
      <c r="C898" s="894"/>
      <c r="D898" s="894" t="s">
        <v>1</v>
      </c>
      <c r="E898" s="894" t="s">
        <v>5</v>
      </c>
      <c r="F898" s="894"/>
      <c r="G898" s="894">
        <v>3</v>
      </c>
      <c r="H898" s="894"/>
      <c r="I898" s="894" t="s">
        <v>11</v>
      </c>
      <c r="J898" s="894">
        <v>92</v>
      </c>
      <c r="K898" s="894"/>
      <c r="L898" s="894" t="s">
        <v>16</v>
      </c>
      <c r="M898" s="894"/>
      <c r="N898" s="894" t="s">
        <v>16</v>
      </c>
      <c r="O898" s="151"/>
      <c r="P898" s="894"/>
      <c r="Q898" s="940">
        <f>IF(I898="&lt;1966",'lista, wskaźniki'!$G$4,IF(I898="1967-1985",'lista, wskaźniki'!$G$5,IF(I898="1986-1992",'lista, wskaźniki'!$G$6,IF(I898="1993-1996",'lista, wskaźniki'!$G$7,IF(I898="&gt;1997",'lista, wskaźniki'!$G$8,IF(I898=0,'lista, wskaźniki'!$G$4))))))</f>
        <v>250</v>
      </c>
      <c r="R898" s="894" t="s">
        <v>23</v>
      </c>
      <c r="S898" s="894" t="s">
        <v>27</v>
      </c>
      <c r="T898" s="894"/>
      <c r="U898" s="894"/>
      <c r="V898" s="894"/>
      <c r="W898" s="134" t="s">
        <v>35</v>
      </c>
      <c r="X898" s="134" t="s">
        <v>35</v>
      </c>
      <c r="Y898" s="134" t="s">
        <v>42</v>
      </c>
      <c r="Z898" s="134"/>
      <c r="AA898" s="134" t="s">
        <v>35</v>
      </c>
      <c r="AB898" s="135">
        <f>ROUND(AD898/'lista, wskaźniki'!$A$130,0)</f>
        <v>3</v>
      </c>
      <c r="AC898" s="135"/>
      <c r="AD898" s="134">
        <v>2000</v>
      </c>
      <c r="AE898" s="894">
        <f>600/50</f>
        <v>12</v>
      </c>
      <c r="AF898" s="334">
        <f t="shared" si="409"/>
        <v>67.064999999999998</v>
      </c>
      <c r="AG898" s="272">
        <f>IF(R898="kompletna",Q898*J898*0.0036*'lista, wskaźniki'!$F$13, IF(R898="częściowa",Q898*J898*0.0036*'lista, wskaźniki'!$F$14, IF(R898="brak",Q898*J898*0.0036*'lista, wskaźniki'!$F$15,)))</f>
        <v>66.239999999999995</v>
      </c>
      <c r="AH898" s="334">
        <f>IF(Y898="inne",K898*'lista, wskaźniki'!$E$35,IF(Y898="to samo źródło",0,IF(Y898=0,0)))</f>
        <v>0</v>
      </c>
      <c r="AI898" s="334" t="b">
        <f>IF(AA898="gaz z sieci",AC898*'lista, wskaźniki'!$D$21)</f>
        <v>0</v>
      </c>
      <c r="AJ898" s="272">
        <f>IF(AA898="węgiel",AB898*'lista, wskaźniki'!$D$20, IF('Sektor mieszkaniowy'!AA898="drewno",'Sektor mieszkaniowy'!AB898*'lista, wskaźniki'!$D$22,IF('Sektor mieszkaniowy'!AA898="pellet",AB898*'lista, wskaźniki'!$D$23,IF('Sektor mieszkaniowy'!AA898="gaz z sieci",AB898*'lista, wskaźniki'!$D$21,IF('Sektor mieszkaniowy'!AA898="olej opałowy",'Sektor mieszkaniowy'!AB898*'lista, wskaźniki'!$D$24)))))</f>
        <v>67.89</v>
      </c>
      <c r="AK898" s="900"/>
      <c r="AL898" s="894">
        <v>1000</v>
      </c>
      <c r="AM898" s="20">
        <f>IF(AA898="węgiel",AF898*1/3.6*'lista, wskaźniki'!$F$20,IF(AA898="drewno",AF898*1/3.6*'lista, wskaźniki'!$F$22,IF(AA898="pellet",AF898*1/3.6*'lista, wskaźniki'!$F$23,IF(AA898="gaz z sieci",AF898*1/3.6*'lista, wskaźniki'!$F$21,IF(AA898="olej opałowy",AF898*1/3.6*'lista, wskaźniki'!$F$24,0)))))</f>
        <v>6.3530674500000002</v>
      </c>
      <c r="AN898" s="20">
        <f>IF(AA898="węgiel",AF898*'lista, wskaźniki'!$E$42,IF(AA898="drewno",AF898*'lista, wskaźniki'!$G$42,IF(AA898="pellet",AF898*'lista, wskaźniki'!$H$42,IF(AA898="gaz z sieci",AF898*'lista, wskaźniki'!$F$42,IF(AA898="olej opałowy",AF898*'lista, wskaźniki'!$I$42,0)))))</f>
        <v>2.5484699999999999E-2</v>
      </c>
      <c r="AO898" s="20">
        <f>IF(AA898="węgiel",AF898*'lista, wskaźniki'!$E$43,IF(AA898="drewno",AF898*'lista, wskaźniki'!$G$43,IF(AA898="pellet",AF898*'lista, wskaźniki'!$H$43,IF(AA898="gaz z sieci",AF898*'lista, wskaźniki'!$F$43,IF(AA898="olej opałowy",AF898*'lista, wskaźniki'!$I$43,0)))))</f>
        <v>2.4143400000000002E-2</v>
      </c>
      <c r="AP898" s="20">
        <f>IF(AA898="węgiel",AF898*'lista, wskaźniki'!$E$44,IF(AA898="drewno",AF898*'lista, wskaźniki'!$G$44,IF(AA898="pellet",AF898*'lista, wskaźniki'!$H$44,IF(AA898="gaz z sieci",AF898*'lista, wskaźniki'!$F$44,IF(AA898="olej opałowy",AF898*'lista, wskaźniki'!$I$44,0)))))</f>
        <v>1.8107549999999999E-5</v>
      </c>
      <c r="AQ898" s="20" t="b">
        <f>IF(Z898="gaz",AH898*1/3.6*'lista, wskaźniki'!$F$21,IF(Z898="energia elektryczna",AH898*1/3.6*'lista, wskaźniki'!$F$26))</f>
        <v>0</v>
      </c>
      <c r="AR898" s="20" t="b">
        <f>IF(Z898="gaz",AH898*'lista, wskaźniki'!$F$42,IF(Z898="energia elektryczna",AH898*0))</f>
        <v>0</v>
      </c>
      <c r="AS898" s="20" t="b">
        <f>IF(Z898="gaz",AH898*'lista, wskaźniki'!$F$43,IF(Z898="energia elektryczna",AH898*0))</f>
        <v>0</v>
      </c>
      <c r="AT898" s="20" t="b">
        <f>IF(Z898="gaz",AH898*'lista, wskaźniki'!$F$44,IF(Z898="energia elektryczna",AH898*0))</f>
        <v>0</v>
      </c>
      <c r="AU898" s="20">
        <f>AI898*1/3.6*'lista, wskaźniki'!$F$21</f>
        <v>0</v>
      </c>
      <c r="AV898" s="20">
        <f>AI898*'lista, wskaźniki'!$F$42</f>
        <v>0</v>
      </c>
      <c r="AW898" s="20">
        <f>AI898*'lista, wskaźniki'!$F$43</f>
        <v>0</v>
      </c>
      <c r="AX898" s="20">
        <f>AI898*'lista, wskaźniki'!$F$44</f>
        <v>0</v>
      </c>
      <c r="AY898" s="20">
        <f>AK898*'lista, wskaźniki'!$F$26</f>
        <v>0</v>
      </c>
      <c r="AZ898" s="20">
        <f t="shared" si="381"/>
        <v>6.3530674500000002</v>
      </c>
      <c r="BA898" s="20">
        <f t="shared" si="382"/>
        <v>2.5484699999999999E-2</v>
      </c>
      <c r="BB898" s="20">
        <f t="shared" si="383"/>
        <v>2.4143400000000002E-2</v>
      </c>
      <c r="BC898" s="20">
        <f t="shared" si="384"/>
        <v>1.8107549999999999E-5</v>
      </c>
      <c r="BD898" s="894"/>
      <c r="BE898" s="894"/>
      <c r="BF898" s="894"/>
      <c r="BG898" s="894"/>
      <c r="BH898" s="134"/>
      <c r="BI898" s="894" t="s">
        <v>16</v>
      </c>
      <c r="BJ898" s="134" t="s">
        <v>52</v>
      </c>
      <c r="BK898" s="894" t="s">
        <v>17</v>
      </c>
      <c r="BL898" s="134"/>
      <c r="BM898" s="134"/>
      <c r="BN898" s="134"/>
      <c r="BO898" s="134" t="s">
        <v>57</v>
      </c>
      <c r="BP898" s="134" t="s">
        <v>53</v>
      </c>
      <c r="BQ898" s="134"/>
      <c r="BR898" s="134"/>
      <c r="BS898" s="906"/>
      <c r="BT898" s="906"/>
      <c r="BU898" s="906"/>
      <c r="BV898" s="906"/>
      <c r="BW898" s="906"/>
      <c r="BX898" s="906"/>
      <c r="BY898" s="903"/>
      <c r="CA898" s="365">
        <f t="shared" si="385"/>
        <v>67.064999999999998</v>
      </c>
      <c r="CB898" s="365" t="b">
        <f t="shared" si="386"/>
        <v>0</v>
      </c>
      <c r="CC898" s="365" t="b">
        <f t="shared" si="387"/>
        <v>0</v>
      </c>
      <c r="CD898" s="365" t="b">
        <f t="shared" si="388"/>
        <v>0</v>
      </c>
      <c r="CE898" s="365" t="b">
        <f t="shared" si="389"/>
        <v>0</v>
      </c>
      <c r="CF898" s="365" t="b">
        <f t="shared" si="390"/>
        <v>0</v>
      </c>
      <c r="CG898" s="365" t="b">
        <f t="shared" si="391"/>
        <v>0</v>
      </c>
      <c r="CH898" s="365" t="b">
        <f t="shared" si="392"/>
        <v>0</v>
      </c>
      <c r="CI898" s="72">
        <f t="shared" si="393"/>
        <v>67.064999999999998</v>
      </c>
      <c r="CJ898" s="72" t="b">
        <f t="shared" si="394"/>
        <v>0</v>
      </c>
      <c r="CK898" s="72" t="b">
        <f t="shared" si="395"/>
        <v>0</v>
      </c>
      <c r="CL898" s="72">
        <f t="shared" si="396"/>
        <v>0</v>
      </c>
      <c r="CM898" s="72" t="b">
        <f t="shared" si="397"/>
        <v>0</v>
      </c>
      <c r="CN898" s="72" t="b">
        <f t="shared" si="398"/>
        <v>0</v>
      </c>
      <c r="CP898" s="13" t="b">
        <f t="shared" si="399"/>
        <v>0</v>
      </c>
      <c r="CQ898" s="13">
        <f t="shared" si="400"/>
        <v>0</v>
      </c>
      <c r="CR898" s="13">
        <f t="shared" si="401"/>
        <v>92</v>
      </c>
      <c r="CS898" s="13">
        <f t="shared" si="407"/>
        <v>46</v>
      </c>
      <c r="CT898" s="13" t="b">
        <f t="shared" si="406"/>
        <v>0</v>
      </c>
      <c r="CU898" s="13">
        <f t="shared" si="408"/>
        <v>0</v>
      </c>
      <c r="CV898" s="13" t="b">
        <f t="shared" si="402"/>
        <v>0</v>
      </c>
      <c r="CW898" s="13">
        <f t="shared" si="403"/>
        <v>0</v>
      </c>
      <c r="CX898" s="13" t="b">
        <f t="shared" si="404"/>
        <v>0</v>
      </c>
      <c r="CY898" s="13">
        <f t="shared" si="405"/>
        <v>0</v>
      </c>
    </row>
    <row r="899" spans="1:103" ht="15" thickBot="1">
      <c r="A899" s="932"/>
      <c r="B899" s="895"/>
      <c r="C899" s="895"/>
      <c r="D899" s="895"/>
      <c r="E899" s="895"/>
      <c r="F899" s="895"/>
      <c r="G899" s="895"/>
      <c r="H899" s="895"/>
      <c r="I899" s="895"/>
      <c r="J899" s="895"/>
      <c r="K899" s="895"/>
      <c r="L899" s="895"/>
      <c r="M899" s="895"/>
      <c r="N899" s="895"/>
      <c r="O899" s="152"/>
      <c r="P899" s="895"/>
      <c r="Q899" s="941"/>
      <c r="R899" s="895"/>
      <c r="S899" s="895"/>
      <c r="T899" s="895"/>
      <c r="U899" s="895"/>
      <c r="V899" s="895"/>
      <c r="W899" s="136" t="s">
        <v>36</v>
      </c>
      <c r="X899" s="136" t="s">
        <v>195</v>
      </c>
      <c r="Y899" s="136"/>
      <c r="Z899" s="136"/>
      <c r="AA899" s="136" t="s">
        <v>36</v>
      </c>
      <c r="AB899" s="137">
        <f>ROUND(AD899/'lista, wskaźniki'!$A$133,0)</f>
        <v>3</v>
      </c>
      <c r="AC899" s="137"/>
      <c r="AD899" s="136">
        <v>1000</v>
      </c>
      <c r="AE899" s="895"/>
      <c r="AF899" s="334">
        <f>IF(AG899&gt;0,(AJ899+AG899/2)/2,AJ899)</f>
        <v>39.959999999999994</v>
      </c>
      <c r="AG899" s="272">
        <v>66.239999999999995</v>
      </c>
      <c r="AH899" s="334">
        <f>IF(Y899="inne",K899*'lista, wskaźniki'!$E$35,IF(Y899="to samo źródło",0,IF(Y899=0,0)))</f>
        <v>0</v>
      </c>
      <c r="AI899" s="334" t="b">
        <f>IF(AA899="gaz z sieci",AC899*'lista, wskaźniki'!$D$21)</f>
        <v>0</v>
      </c>
      <c r="AJ899" s="272">
        <f>IF(AA899="węgiel",AB899*'lista, wskaźniki'!$D$20, IF('Sektor mieszkaniowy'!AA899="drewno",'Sektor mieszkaniowy'!AB899*'lista, wskaźniki'!$D$22,IF('Sektor mieszkaniowy'!AA899="pellet",AB899*'lista, wskaźniki'!$D$23,IF('Sektor mieszkaniowy'!AA899="gaz z sieci",AB899*'lista, wskaźniki'!$D$21,IF('Sektor mieszkaniowy'!AA899="olej opałowy",'Sektor mieszkaniowy'!AB899*'lista, wskaźniki'!$D$24)))))</f>
        <v>46.8</v>
      </c>
      <c r="AK899" s="901"/>
      <c r="AL899" s="895"/>
      <c r="AM899" s="20">
        <f>IF(AA899="węgiel",AF899*1/3.6*'lista, wskaźniki'!$F$20,IF(AA899="drewno",AF899*1/3.6*'lista, wskaźniki'!$F$22,IF(AA899="pellet",AF899*1/3.6*'lista, wskaźniki'!$F$23,IF(AA899="gaz z sieci",AF899*1/3.6*'lista, wskaźniki'!$F$21,IF(AA899="olej opałowy",AF899*1/3.6*'lista, wskaźniki'!$F$24,0)))))</f>
        <v>0</v>
      </c>
      <c r="AN899" s="20">
        <f>IF(AA899="węgiel",AF899*'lista, wskaźniki'!$E$42,IF(AA899="drewno",AF899*'lista, wskaźniki'!$G$42,IF(AA899="pellet",AF899*'lista, wskaźniki'!$H$42,IF(AA899="gaz z sieci",AF899*'lista, wskaźniki'!$F$42,IF(AA899="olej opałowy",AF899*'lista, wskaźniki'!$I$42,0)))))</f>
        <v>3.2367599999999996E-2</v>
      </c>
      <c r="AO899" s="20">
        <f>IF(AA899="węgiel",AF899*'lista, wskaźniki'!$E$43,IF(AA899="drewno",AF899*'lista, wskaźniki'!$G$43,IF(AA899="pellet",AF899*'lista, wskaźniki'!$H$43,IF(AA899="gaz z sieci",AF899*'lista, wskaźniki'!$F$43,IF(AA899="olej opałowy",AF899*'lista, wskaźniki'!$I$43,0)))))</f>
        <v>3.2367599999999996E-2</v>
      </c>
      <c r="AP899" s="20">
        <f>IF(AA899="węgiel",AF899*'lista, wskaźniki'!$E$44,IF(AA899="drewno",AF899*'lista, wskaźniki'!$G$44,IF(AA899="pellet",AF899*'lista, wskaźniki'!$H$44,IF(AA899="gaz z sieci",AF899*'lista, wskaźniki'!$F$44,IF(AA899="olej opałowy",AF899*'lista, wskaźniki'!$I$44,0)))))</f>
        <v>9.9899999999999975E-6</v>
      </c>
      <c r="AQ899" s="20" t="b">
        <f>IF(Z899="gaz",AH899*1/3.6*'lista, wskaźniki'!$F$21,IF(Z899="energia elektryczna",AH899*1/3.6*'lista, wskaźniki'!$F$26))</f>
        <v>0</v>
      </c>
      <c r="AR899" s="20" t="b">
        <f>IF(Z899="gaz",AH899*'lista, wskaźniki'!$F$42,IF(Z899="energia elektryczna",AH899*0))</f>
        <v>0</v>
      </c>
      <c r="AS899" s="20" t="b">
        <f>IF(Z899="gaz",AH899*'lista, wskaźniki'!$F$43,IF(Z899="energia elektryczna",AH899*0))</f>
        <v>0</v>
      </c>
      <c r="AT899" s="20" t="b">
        <f>IF(Z899="gaz",AH899*'lista, wskaźniki'!$F$44,IF(Z899="energia elektryczna",AH899*0))</f>
        <v>0</v>
      </c>
      <c r="AU899" s="20">
        <f>AI899*1/3.6*'lista, wskaźniki'!$F$21</f>
        <v>0</v>
      </c>
      <c r="AV899" s="20">
        <f>AI899*'lista, wskaźniki'!$F$42</f>
        <v>0</v>
      </c>
      <c r="AW899" s="20">
        <f>AI899*'lista, wskaźniki'!$F$43</f>
        <v>0</v>
      </c>
      <c r="AX899" s="20">
        <f>AI899*'lista, wskaźniki'!$F$44</f>
        <v>0</v>
      </c>
      <c r="AY899" s="20">
        <f>AK899*'lista, wskaźniki'!$F$26</f>
        <v>0</v>
      </c>
      <c r="AZ899" s="20">
        <f t="shared" si="381"/>
        <v>0</v>
      </c>
      <c r="BA899" s="20">
        <f t="shared" si="382"/>
        <v>3.2367599999999996E-2</v>
      </c>
      <c r="BB899" s="20">
        <f t="shared" si="383"/>
        <v>3.2367599999999996E-2</v>
      </c>
      <c r="BC899" s="20">
        <f t="shared" si="384"/>
        <v>9.9899999999999975E-6</v>
      </c>
      <c r="BD899" s="895"/>
      <c r="BE899" s="895"/>
      <c r="BF899" s="895"/>
      <c r="BG899" s="895"/>
      <c r="BH899" s="136"/>
      <c r="BI899" s="895"/>
      <c r="BJ899" s="136"/>
      <c r="BK899" s="895"/>
      <c r="BL899" s="136"/>
      <c r="BM899" s="136"/>
      <c r="BN899" s="136"/>
      <c r="BO899" s="136"/>
      <c r="BP899" s="136"/>
      <c r="BQ899" s="136"/>
      <c r="BR899" s="136"/>
      <c r="BS899" s="907"/>
      <c r="BT899" s="907"/>
      <c r="BU899" s="907"/>
      <c r="BV899" s="907"/>
      <c r="BW899" s="907"/>
      <c r="BX899" s="907"/>
      <c r="BY899" s="904"/>
      <c r="CA899" s="365" t="b">
        <f t="shared" si="385"/>
        <v>0</v>
      </c>
      <c r="CB899" s="365">
        <f t="shared" si="386"/>
        <v>39.959999999999994</v>
      </c>
      <c r="CC899" s="365" t="b">
        <f t="shared" si="387"/>
        <v>0</v>
      </c>
      <c r="CD899" s="365" t="b">
        <f t="shared" si="388"/>
        <v>0</v>
      </c>
      <c r="CE899" s="365" t="b">
        <f t="shared" si="389"/>
        <v>0</v>
      </c>
      <c r="CF899" s="365" t="b">
        <f t="shared" si="390"/>
        <v>0</v>
      </c>
      <c r="CG899" s="365" t="b">
        <f t="shared" si="391"/>
        <v>0</v>
      </c>
      <c r="CH899" s="365" t="b">
        <f t="shared" si="392"/>
        <v>0</v>
      </c>
      <c r="CI899" s="72" t="b">
        <f t="shared" si="393"/>
        <v>0</v>
      </c>
      <c r="CJ899" s="72">
        <f t="shared" si="394"/>
        <v>39.959999999999994</v>
      </c>
      <c r="CK899" s="72" t="b">
        <f t="shared" si="395"/>
        <v>0</v>
      </c>
      <c r="CL899" s="72">
        <f t="shared" si="396"/>
        <v>0</v>
      </c>
      <c r="CM899" s="72" t="b">
        <f t="shared" si="397"/>
        <v>0</v>
      </c>
      <c r="CN899" s="72" t="b">
        <f t="shared" si="398"/>
        <v>0</v>
      </c>
      <c r="CP899" s="13">
        <f t="shared" si="399"/>
        <v>0</v>
      </c>
      <c r="CQ899" s="13" t="b">
        <f t="shared" si="400"/>
        <v>0</v>
      </c>
      <c r="CR899" s="13" t="b">
        <f t="shared" si="401"/>
        <v>0</v>
      </c>
      <c r="CS899" s="13" t="b">
        <f t="shared" si="407"/>
        <v>0</v>
      </c>
      <c r="CT899" s="13" t="b">
        <f t="shared" si="406"/>
        <v>0</v>
      </c>
      <c r="CU899" s="13" t="b">
        <f t="shared" si="408"/>
        <v>0</v>
      </c>
      <c r="CV899" s="13" t="b">
        <f t="shared" si="402"/>
        <v>0</v>
      </c>
      <c r="CW899" s="13" t="b">
        <f t="shared" si="403"/>
        <v>0</v>
      </c>
      <c r="CX899" s="13" t="b">
        <f t="shared" si="404"/>
        <v>0</v>
      </c>
      <c r="CY899" s="13" t="b">
        <f t="shared" si="405"/>
        <v>0</v>
      </c>
    </row>
    <row r="900" spans="1:103" ht="15" thickBot="1">
      <c r="A900" s="932"/>
      <c r="B900" s="895"/>
      <c r="C900" s="895"/>
      <c r="D900" s="895"/>
      <c r="E900" s="895"/>
      <c r="F900" s="895"/>
      <c r="G900" s="895"/>
      <c r="H900" s="895"/>
      <c r="I900" s="895"/>
      <c r="J900" s="895"/>
      <c r="K900" s="895"/>
      <c r="L900" s="895"/>
      <c r="M900" s="895"/>
      <c r="N900" s="895"/>
      <c r="O900" s="152"/>
      <c r="P900" s="895"/>
      <c r="Q900" s="941"/>
      <c r="R900" s="895"/>
      <c r="S900" s="895"/>
      <c r="T900" s="895"/>
      <c r="U900" s="895"/>
      <c r="V900" s="895"/>
      <c r="W900" s="136"/>
      <c r="X900" s="136" t="s">
        <v>39</v>
      </c>
      <c r="Y900" s="136"/>
      <c r="Z900" s="136"/>
      <c r="AA900" s="136" t="s">
        <v>50</v>
      </c>
      <c r="AB900" s="137"/>
      <c r="AC900" s="137"/>
      <c r="AD900" s="136"/>
      <c r="AE900" s="895"/>
      <c r="AF900" s="334">
        <f t="shared" si="409"/>
        <v>0</v>
      </c>
      <c r="AG900" s="272">
        <f>IF(R900="kompletna",Q900*J900*0.0036*'lista, wskaźniki'!$F$13, IF(R900="częściowa",Q900*J900*0.0036*'lista, wskaźniki'!$F$14, IF(R900="brak",Q900*J900*0.0036*'lista, wskaźniki'!$F$15,)))</f>
        <v>0</v>
      </c>
      <c r="AH900" s="334">
        <f>IF(Y900="inne",K900*'lista, wskaźniki'!$E$35,IF(Y900="to samo źródło",0,IF(Y900=0,0)))</f>
        <v>0</v>
      </c>
      <c r="AI900" s="334" t="b">
        <f>IF(AA900="gaz z sieci",AC900*'lista, wskaźniki'!$D$21)</f>
        <v>0</v>
      </c>
      <c r="AJ900" s="272">
        <f>IF(AA900="węgiel",AB900*'lista, wskaźniki'!$D$20, IF('Sektor mieszkaniowy'!AA900="drewno",'Sektor mieszkaniowy'!AB900*'lista, wskaźniki'!$D$22,IF('Sektor mieszkaniowy'!AA900="pellet",AB900*'lista, wskaźniki'!$D$23,IF('Sektor mieszkaniowy'!AA900="gaz z sieci",AB900*'lista, wskaźniki'!$D$21,IF('Sektor mieszkaniowy'!AA900="olej opałowy",'Sektor mieszkaniowy'!AB900*'lista, wskaźniki'!$D$24)))))</f>
        <v>0</v>
      </c>
      <c r="AK900" s="901"/>
      <c r="AL900" s="895"/>
      <c r="AM900" s="20">
        <f>IF(AA900="węgiel",AF900*1/3.6*'lista, wskaźniki'!$F$20,IF(AA900="drewno",AF900*1/3.6*'lista, wskaźniki'!$F$22,IF(AA900="pellet",AF900*1/3.6*'lista, wskaźniki'!$F$23,IF(AA900="gaz z sieci",AF900*1/3.6*'lista, wskaźniki'!$F$21,IF(AA900="olej opałowy",AF900*1/3.6*'lista, wskaźniki'!$F$24,0)))))</f>
        <v>0</v>
      </c>
      <c r="AN900" s="20">
        <f>IF(AA900="węgiel",AF900*'lista, wskaźniki'!$E$42,IF(AA900="drewno",AF900*'lista, wskaźniki'!$G$42,IF(AA900="pellet",AF900*'lista, wskaźniki'!$H$42,IF(AA900="gaz z sieci",AF900*'lista, wskaźniki'!$F$42,IF(AA900="olej opałowy",AF900*'lista, wskaźniki'!$I$42,0)))))</f>
        <v>0</v>
      </c>
      <c r="AO900" s="20">
        <f>IF(AA900="węgiel",AF900*'lista, wskaźniki'!$E$43,IF(AA900="drewno",AF900*'lista, wskaźniki'!$G$43,IF(AA900="pellet",AF900*'lista, wskaźniki'!$H$43,IF(AA900="gaz z sieci",AF900*'lista, wskaźniki'!$F$43,IF(AA900="olej opałowy",AF900*'lista, wskaźniki'!$I$43,0)))))</f>
        <v>0</v>
      </c>
      <c r="AP900" s="20">
        <f>IF(AA900="węgiel",AF900*'lista, wskaźniki'!$E$44,IF(AA900="drewno",AF900*'lista, wskaźniki'!$G$44,IF(AA900="pellet",AF900*'lista, wskaźniki'!$H$44,IF(AA900="gaz z sieci",AF900*'lista, wskaźniki'!$F$44,IF(AA900="olej opałowy",AF900*'lista, wskaźniki'!$I$44,0)))))</f>
        <v>0</v>
      </c>
      <c r="AQ900" s="20" t="b">
        <f>IF(Z900="gaz",AH900*1/3.6*'lista, wskaźniki'!$F$21,IF(Z900="energia elektryczna",AH900*1/3.6*'lista, wskaźniki'!$F$26))</f>
        <v>0</v>
      </c>
      <c r="AR900" s="20" t="b">
        <f>IF(Z900="gaz",AH900*'lista, wskaźniki'!$F$42,IF(Z900="energia elektryczna",AH900*0))</f>
        <v>0</v>
      </c>
      <c r="AS900" s="20" t="b">
        <f>IF(Z900="gaz",AH900*'lista, wskaźniki'!$F$43,IF(Z900="energia elektryczna",AH900*0))</f>
        <v>0</v>
      </c>
      <c r="AT900" s="20" t="b">
        <f>IF(Z900="gaz",AH900*'lista, wskaźniki'!$F$44,IF(Z900="energia elektryczna",AH900*0))</f>
        <v>0</v>
      </c>
      <c r="AU900" s="20">
        <f>AI900*1/3.6*'lista, wskaźniki'!$F$21</f>
        <v>0</v>
      </c>
      <c r="AV900" s="20">
        <f>AI900*'lista, wskaźniki'!$F$42</f>
        <v>0</v>
      </c>
      <c r="AW900" s="20">
        <f>AI900*'lista, wskaźniki'!$F$43</f>
        <v>0</v>
      </c>
      <c r="AX900" s="20">
        <f>AI900*'lista, wskaźniki'!$F$44</f>
        <v>0</v>
      </c>
      <c r="AY900" s="20">
        <f>AK900*'lista, wskaźniki'!$F$26</f>
        <v>0</v>
      </c>
      <c r="AZ900" s="20">
        <f t="shared" ref="AZ900:AZ963" si="410">AM900+AQ900+AU900+AY900</f>
        <v>0</v>
      </c>
      <c r="BA900" s="20">
        <f t="shared" ref="BA900:BA963" si="411">AN900+AR900+AV900</f>
        <v>0</v>
      </c>
      <c r="BB900" s="20">
        <f t="shared" ref="BB900:BB963" si="412">AO900+AS900+AW900</f>
        <v>0</v>
      </c>
      <c r="BC900" s="20">
        <f t="shared" ref="BC900:BC963" si="413">AP900+AT900+AX900</f>
        <v>0</v>
      </c>
      <c r="BD900" s="895"/>
      <c r="BE900" s="895"/>
      <c r="BF900" s="895"/>
      <c r="BG900" s="895"/>
      <c r="BH900" s="136"/>
      <c r="BI900" s="895"/>
      <c r="BJ900" s="136"/>
      <c r="BK900" s="895"/>
      <c r="BL900" s="136"/>
      <c r="BM900" s="136"/>
      <c r="BN900" s="136"/>
      <c r="BO900" s="136"/>
      <c r="BP900" s="136"/>
      <c r="BQ900" s="136"/>
      <c r="BR900" s="136"/>
      <c r="BS900" s="907"/>
      <c r="BT900" s="907"/>
      <c r="BU900" s="907"/>
      <c r="BV900" s="907"/>
      <c r="BW900" s="907"/>
      <c r="BX900" s="907"/>
      <c r="BY900" s="904"/>
      <c r="CA900" s="365" t="b">
        <f t="shared" ref="CA900:CA963" si="414">IF(AA900="węgiel",AF900)</f>
        <v>0</v>
      </c>
      <c r="CB900" s="365" t="b">
        <f t="shared" ref="CB900:CB963" si="415">IF(AA900="drewno",AF900)</f>
        <v>0</v>
      </c>
      <c r="CC900" s="365">
        <f t="shared" ref="CC900:CC963" si="416">IF(AA900="pellet",AF900)</f>
        <v>0</v>
      </c>
      <c r="CD900" s="365" t="b">
        <f t="shared" ref="CD900:CD963" si="417">IF(AA900="gaz z sieci",AF900)</f>
        <v>0</v>
      </c>
      <c r="CE900" s="365" t="b">
        <f t="shared" ref="CE900:CE963" si="418">IF(AA900="olej opałowy",AF900)</f>
        <v>0</v>
      </c>
      <c r="CF900" s="365" t="b">
        <f t="shared" ref="CF900:CF963" si="419">IF(Z900="gaz",AH900)</f>
        <v>0</v>
      </c>
      <c r="CG900" s="365" t="b">
        <f t="shared" ref="CG900:CG963" si="420">IF(Z900="energia elektryczna",AH900)</f>
        <v>0</v>
      </c>
      <c r="CH900" s="365" t="b">
        <f t="shared" ref="CH900:CH963" si="421">IF(AA900="gaz z sieci",AI900)</f>
        <v>0</v>
      </c>
      <c r="CI900" s="72" t="b">
        <f t="shared" ref="CI900:CI963" si="422">CA900</f>
        <v>0</v>
      </c>
      <c r="CJ900" s="72" t="b">
        <f t="shared" ref="CJ900:CJ963" si="423">CB900</f>
        <v>0</v>
      </c>
      <c r="CK900" s="72">
        <f t="shared" ref="CK900:CK963" si="424">CC900</f>
        <v>0</v>
      </c>
      <c r="CL900" s="72">
        <f t="shared" ref="CL900:CL963" si="425">CD900+CF900</f>
        <v>0</v>
      </c>
      <c r="CM900" s="72" t="b">
        <f t="shared" ref="CM900:CM963" si="426">CE900</f>
        <v>0</v>
      </c>
      <c r="CN900" s="72" t="b">
        <f t="shared" ref="CN900:CN963" si="427">CG900</f>
        <v>0</v>
      </c>
      <c r="CP900" s="13">
        <f t="shared" ref="CP900:CP963" si="428">IF(I900="&lt;1966",J900,IF(I900&lt;1966,J900))</f>
        <v>0</v>
      </c>
      <c r="CQ900" s="13" t="b">
        <f t="shared" ref="CQ900:CQ963" si="429">IF(R900="kompletna",CP900,IF(R900="częściowa",0.5*CP900,IF(R900="brak",0*CP900)))</f>
        <v>0</v>
      </c>
      <c r="CR900" s="13" t="b">
        <f t="shared" ref="CR900:CR963" si="430">IF(I900="1967-1985",J900)</f>
        <v>0</v>
      </c>
      <c r="CS900" s="13" t="b">
        <f t="shared" si="407"/>
        <v>0</v>
      </c>
      <c r="CT900" s="13" t="b">
        <f t="shared" si="406"/>
        <v>0</v>
      </c>
      <c r="CU900" s="13" t="b">
        <f t="shared" si="408"/>
        <v>0</v>
      </c>
      <c r="CV900" s="13" t="b">
        <f t="shared" ref="CV900:CV963" si="431">IF(I900="1993-1996",J900)</f>
        <v>0</v>
      </c>
      <c r="CW900" s="13" t="b">
        <f t="shared" ref="CW900:CW963" si="432">IF(R900="kompletna",CV900,IF(R900="częściowa",0.5*CV900,IF(R900="brak",0*CV900)))</f>
        <v>0</v>
      </c>
      <c r="CX900" s="13" t="b">
        <f t="shared" ref="CX900:CX963" si="433">IF(I900="&gt;1997",J900)</f>
        <v>0</v>
      </c>
      <c r="CY900" s="13" t="b">
        <f t="shared" ref="CY900:CY963" si="434">IF(R900="kompletna",CX900,IF(R900="częściowa",0.5*CX900,IF(R900="brak",0*CX900)))</f>
        <v>0</v>
      </c>
    </row>
    <row r="901" spans="1:103" ht="15" thickBot="1">
      <c r="A901" s="932"/>
      <c r="B901" s="895"/>
      <c r="C901" s="895"/>
      <c r="D901" s="895"/>
      <c r="E901" s="895"/>
      <c r="F901" s="895"/>
      <c r="G901" s="895"/>
      <c r="H901" s="895"/>
      <c r="I901" s="895"/>
      <c r="J901" s="895"/>
      <c r="K901" s="895"/>
      <c r="L901" s="895"/>
      <c r="M901" s="895"/>
      <c r="N901" s="895"/>
      <c r="O901" s="152"/>
      <c r="P901" s="895"/>
      <c r="Q901" s="941"/>
      <c r="R901" s="895"/>
      <c r="S901" s="895"/>
      <c r="T901" s="895"/>
      <c r="U901" s="895"/>
      <c r="V901" s="895"/>
      <c r="W901" s="136"/>
      <c r="X901" s="136"/>
      <c r="Y901" s="136"/>
      <c r="Z901" s="136"/>
      <c r="AA901" s="136" t="s">
        <v>38</v>
      </c>
      <c r="AB901" s="137"/>
      <c r="AC901" s="137"/>
      <c r="AD901" s="136"/>
      <c r="AE901" s="895"/>
      <c r="AF901" s="334">
        <f t="shared" si="409"/>
        <v>0</v>
      </c>
      <c r="AG901" s="272">
        <f>IF(R901="kompletna",Q901*J901*0.0036*'lista, wskaźniki'!$F$13, IF(R901="częściowa",Q901*J901*0.0036*'lista, wskaźniki'!$F$14, IF(R901="brak",Q901*J901*0.0036*'lista, wskaźniki'!$F$15,)))</f>
        <v>0</v>
      </c>
      <c r="AH901" s="334">
        <f>IF(Y901="inne",K901*'lista, wskaźniki'!$E$35,IF(Y901="to samo źródło",0,IF(Y901=0,0)))</f>
        <v>0</v>
      </c>
      <c r="AI901" s="334">
        <f>IF(AA901="gaz z sieci",AC901*'lista, wskaźniki'!$D$21)</f>
        <v>0</v>
      </c>
      <c r="AJ901" s="272">
        <f>IF(AA901="węgiel",AB901*'lista, wskaźniki'!$D$20, IF('Sektor mieszkaniowy'!AA901="drewno",'Sektor mieszkaniowy'!AB901*'lista, wskaźniki'!$D$22,IF('Sektor mieszkaniowy'!AA901="pellet",AB901*'lista, wskaźniki'!$D$23,IF('Sektor mieszkaniowy'!AA901="gaz z sieci",AB901*'lista, wskaźniki'!$D$21,IF('Sektor mieszkaniowy'!AA901="olej opałowy",'Sektor mieszkaniowy'!AB901*'lista, wskaźniki'!$D$24)))))</f>
        <v>0</v>
      </c>
      <c r="AK901" s="901"/>
      <c r="AL901" s="895"/>
      <c r="AM901" s="20">
        <f>IF(AA901="węgiel",AF901*1/3.6*'lista, wskaźniki'!$F$20,IF(AA901="drewno",AF901*1/3.6*'lista, wskaźniki'!$F$22,IF(AA901="pellet",AF901*1/3.6*'lista, wskaźniki'!$F$23,IF(AA901="gaz z sieci",AF901*1/3.6*'lista, wskaźniki'!$F$21,IF(AA901="olej opałowy",AF901*1/3.6*'lista, wskaźniki'!$F$24,0)))))</f>
        <v>0</v>
      </c>
      <c r="AN901" s="20">
        <f>IF(AA901="węgiel",AF901*'lista, wskaźniki'!$E$42,IF(AA901="drewno",AF901*'lista, wskaźniki'!$G$42,IF(AA901="pellet",AF901*'lista, wskaźniki'!$H$42,IF(AA901="gaz z sieci",AF901*'lista, wskaźniki'!$F$42,IF(AA901="olej opałowy",AF901*'lista, wskaźniki'!$I$42,0)))))</f>
        <v>0</v>
      </c>
      <c r="AO901" s="20">
        <f>IF(AA901="węgiel",AF901*'lista, wskaźniki'!$E$43,IF(AA901="drewno",AF901*'lista, wskaźniki'!$G$43,IF(AA901="pellet",AF901*'lista, wskaźniki'!$H$43,IF(AA901="gaz z sieci",AF901*'lista, wskaźniki'!$F$43,IF(AA901="olej opałowy",AF901*'lista, wskaźniki'!$I$43,0)))))</f>
        <v>0</v>
      </c>
      <c r="AP901" s="20">
        <f>IF(AA901="węgiel",AF901*'lista, wskaźniki'!$E$44,IF(AA901="drewno",AF901*'lista, wskaźniki'!$G$44,IF(AA901="pellet",AF901*'lista, wskaźniki'!$H$44,IF(AA901="gaz z sieci",AF901*'lista, wskaźniki'!$F$44,IF(AA901="olej opałowy",AF901*'lista, wskaźniki'!$I$44,0)))))</f>
        <v>0</v>
      </c>
      <c r="AQ901" s="20" t="b">
        <f>IF(Z901="gaz",AH901*1/3.6*'lista, wskaźniki'!$F$21,IF(Z901="energia elektryczna",AH901*1/3.6*'lista, wskaźniki'!$F$26))</f>
        <v>0</v>
      </c>
      <c r="AR901" s="20" t="b">
        <f>IF(Z901="gaz",AH901*'lista, wskaźniki'!$F$42,IF(Z901="energia elektryczna",AH901*0))</f>
        <v>0</v>
      </c>
      <c r="AS901" s="20" t="b">
        <f>IF(Z901="gaz",AH901*'lista, wskaźniki'!$F$43,IF(Z901="energia elektryczna",AH901*0))</f>
        <v>0</v>
      </c>
      <c r="AT901" s="20" t="b">
        <f>IF(Z901="gaz",AH901*'lista, wskaźniki'!$F$44,IF(Z901="energia elektryczna",AH901*0))</f>
        <v>0</v>
      </c>
      <c r="AU901" s="20">
        <f>AI901*1/3.6*'lista, wskaźniki'!$F$21</f>
        <v>0</v>
      </c>
      <c r="AV901" s="20">
        <f>AI901*'lista, wskaźniki'!$F$42</f>
        <v>0</v>
      </c>
      <c r="AW901" s="20">
        <f>AI901*'lista, wskaźniki'!$F$43</f>
        <v>0</v>
      </c>
      <c r="AX901" s="20">
        <f>AI901*'lista, wskaźniki'!$F$44</f>
        <v>0</v>
      </c>
      <c r="AY901" s="20">
        <f>AK901*'lista, wskaźniki'!$F$26</f>
        <v>0</v>
      </c>
      <c r="AZ901" s="20">
        <f t="shared" si="410"/>
        <v>0</v>
      </c>
      <c r="BA901" s="20">
        <f t="shared" si="411"/>
        <v>0</v>
      </c>
      <c r="BB901" s="20">
        <f t="shared" si="412"/>
        <v>0</v>
      </c>
      <c r="BC901" s="20">
        <f t="shared" si="413"/>
        <v>0</v>
      </c>
      <c r="BD901" s="895"/>
      <c r="BE901" s="895"/>
      <c r="BF901" s="895"/>
      <c r="BG901" s="895"/>
      <c r="BH901" s="136"/>
      <c r="BI901" s="895"/>
      <c r="BJ901" s="136"/>
      <c r="BK901" s="895"/>
      <c r="BL901" s="136"/>
      <c r="BM901" s="136"/>
      <c r="BN901" s="136"/>
      <c r="BO901" s="136"/>
      <c r="BP901" s="136"/>
      <c r="BQ901" s="136"/>
      <c r="BR901" s="136"/>
      <c r="BS901" s="907"/>
      <c r="BT901" s="907"/>
      <c r="BU901" s="907"/>
      <c r="BV901" s="907"/>
      <c r="BW901" s="907"/>
      <c r="BX901" s="907"/>
      <c r="BY901" s="904"/>
      <c r="CA901" s="365" t="b">
        <f t="shared" si="414"/>
        <v>0</v>
      </c>
      <c r="CB901" s="365" t="b">
        <f t="shared" si="415"/>
        <v>0</v>
      </c>
      <c r="CC901" s="365" t="b">
        <f t="shared" si="416"/>
        <v>0</v>
      </c>
      <c r="CD901" s="365">
        <f t="shared" si="417"/>
        <v>0</v>
      </c>
      <c r="CE901" s="365" t="b">
        <f t="shared" si="418"/>
        <v>0</v>
      </c>
      <c r="CF901" s="365" t="b">
        <f t="shared" si="419"/>
        <v>0</v>
      </c>
      <c r="CG901" s="365" t="b">
        <f t="shared" si="420"/>
        <v>0</v>
      </c>
      <c r="CH901" s="365">
        <f t="shared" si="421"/>
        <v>0</v>
      </c>
      <c r="CI901" s="72" t="b">
        <f t="shared" si="422"/>
        <v>0</v>
      </c>
      <c r="CJ901" s="72" t="b">
        <f t="shared" si="423"/>
        <v>0</v>
      </c>
      <c r="CK901" s="72" t="b">
        <f t="shared" si="424"/>
        <v>0</v>
      </c>
      <c r="CL901" s="72">
        <f t="shared" si="425"/>
        <v>0</v>
      </c>
      <c r="CM901" s="72" t="b">
        <f t="shared" si="426"/>
        <v>0</v>
      </c>
      <c r="CN901" s="72" t="b">
        <f t="shared" si="427"/>
        <v>0</v>
      </c>
      <c r="CP901" s="13">
        <f t="shared" si="428"/>
        <v>0</v>
      </c>
      <c r="CQ901" s="13" t="b">
        <f t="shared" si="429"/>
        <v>0</v>
      </c>
      <c r="CR901" s="13" t="b">
        <f t="shared" si="430"/>
        <v>0</v>
      </c>
      <c r="CS901" s="13" t="b">
        <f t="shared" si="407"/>
        <v>0</v>
      </c>
      <c r="CT901" s="13" t="b">
        <f t="shared" ref="CT901:CT964" si="435">IF(I901="1986-1992",J901)</f>
        <v>0</v>
      </c>
      <c r="CU901" s="13" t="b">
        <f t="shared" si="408"/>
        <v>0</v>
      </c>
      <c r="CV901" s="13" t="b">
        <f t="shared" si="431"/>
        <v>0</v>
      </c>
      <c r="CW901" s="13" t="b">
        <f t="shared" si="432"/>
        <v>0</v>
      </c>
      <c r="CX901" s="13" t="b">
        <f t="shared" si="433"/>
        <v>0</v>
      </c>
      <c r="CY901" s="13" t="b">
        <f t="shared" si="434"/>
        <v>0</v>
      </c>
    </row>
    <row r="902" spans="1:103" ht="15" thickBot="1">
      <c r="A902" s="933"/>
      <c r="B902" s="896"/>
      <c r="C902" s="896"/>
      <c r="D902" s="896"/>
      <c r="E902" s="896"/>
      <c r="F902" s="896"/>
      <c r="G902" s="896"/>
      <c r="H902" s="896"/>
      <c r="I902" s="896"/>
      <c r="J902" s="896"/>
      <c r="K902" s="896"/>
      <c r="L902" s="896"/>
      <c r="M902" s="896"/>
      <c r="N902" s="896"/>
      <c r="O902" s="153"/>
      <c r="P902" s="896"/>
      <c r="Q902" s="942"/>
      <c r="R902" s="896"/>
      <c r="S902" s="896"/>
      <c r="T902" s="896"/>
      <c r="U902" s="896"/>
      <c r="V902" s="896"/>
      <c r="W902" s="138"/>
      <c r="X902" s="138"/>
      <c r="Y902" s="138"/>
      <c r="Z902" s="138"/>
      <c r="AA902" s="138" t="s">
        <v>37</v>
      </c>
      <c r="AB902" s="139"/>
      <c r="AC902" s="139"/>
      <c r="AD902" s="138"/>
      <c r="AE902" s="896"/>
      <c r="AF902" s="334">
        <f t="shared" si="409"/>
        <v>0</v>
      </c>
      <c r="AG902" s="272">
        <f>IF(R902="kompletna",Q902*J902*0.0036*'lista, wskaźniki'!$F$13, IF(R902="częściowa",Q902*J902*0.0036*'lista, wskaźniki'!$F$14, IF(R902="brak",Q902*J902*0.0036*'lista, wskaźniki'!$F$15,)))</f>
        <v>0</v>
      </c>
      <c r="AH902" s="334">
        <f>IF(Y902="inne",K902*'lista, wskaźniki'!$E$35,IF(Y902="to samo źródło",0,IF(Y902=0,0)))</f>
        <v>0</v>
      </c>
      <c r="AI902" s="334" t="b">
        <f>IF(AA902="gaz z sieci",AC902*'lista, wskaźniki'!$D$21)</f>
        <v>0</v>
      </c>
      <c r="AJ902" s="272">
        <f>IF(AA902="węgiel",AB902*'lista, wskaźniki'!$D$20, IF('Sektor mieszkaniowy'!AA902="drewno",'Sektor mieszkaniowy'!AB902*'lista, wskaźniki'!$D$22,IF('Sektor mieszkaniowy'!AA902="pellet",AB902*'lista, wskaźniki'!$D$23,IF('Sektor mieszkaniowy'!AA902="gaz z sieci",AB902*'lista, wskaźniki'!$D$21,IF('Sektor mieszkaniowy'!AA902="olej opałowy",'Sektor mieszkaniowy'!AB902*'lista, wskaźniki'!$D$24)))))</f>
        <v>0</v>
      </c>
      <c r="AK902" s="902"/>
      <c r="AL902" s="896"/>
      <c r="AM902" s="20">
        <f>IF(AA902="węgiel",AF902*1/3.6*'lista, wskaźniki'!$F$20,IF(AA902="drewno",AF902*1/3.6*'lista, wskaźniki'!$F$22,IF(AA902="pellet",AF902*1/3.6*'lista, wskaźniki'!$F$23,IF(AA902="gaz z sieci",AF902*1/3.6*'lista, wskaźniki'!$F$21,IF(AA902="olej opałowy",AF902*1/3.6*'lista, wskaźniki'!$F$24,0)))))</f>
        <v>0</v>
      </c>
      <c r="AN902" s="20">
        <f>IF(AA902="węgiel",AF902*'lista, wskaźniki'!$E$42,IF(AA902="drewno",AF902*'lista, wskaźniki'!$G$42,IF(AA902="pellet",AF902*'lista, wskaźniki'!$H$42,IF(AA902="gaz z sieci",AF902*'lista, wskaźniki'!$F$42,IF(AA902="olej opałowy",AF902*'lista, wskaźniki'!$I$42,0)))))</f>
        <v>0</v>
      </c>
      <c r="AO902" s="20">
        <f>IF(AA902="węgiel",AF902*'lista, wskaźniki'!$E$43,IF(AA902="drewno",AF902*'lista, wskaźniki'!$G$43,IF(AA902="pellet",AF902*'lista, wskaźniki'!$H$43,IF(AA902="gaz z sieci",AF902*'lista, wskaźniki'!$F$43,IF(AA902="olej opałowy",AF902*'lista, wskaźniki'!$I$43,0)))))</f>
        <v>0</v>
      </c>
      <c r="AP902" s="20">
        <f>IF(AA902="węgiel",AF902*'lista, wskaźniki'!$E$44,IF(AA902="drewno",AF902*'lista, wskaźniki'!$G$44,IF(AA902="pellet",AF902*'lista, wskaźniki'!$H$44,IF(AA902="gaz z sieci",AF902*'lista, wskaźniki'!$F$44,IF(AA902="olej opałowy",AF902*'lista, wskaźniki'!$I$44,0)))))</f>
        <v>0</v>
      </c>
      <c r="AQ902" s="20" t="b">
        <f>IF(Z902="gaz",AH902*1/3.6*'lista, wskaźniki'!$F$21,IF(Z902="energia elektryczna",AH902*1/3.6*'lista, wskaźniki'!$F$26))</f>
        <v>0</v>
      </c>
      <c r="AR902" s="20" t="b">
        <f>IF(Z902="gaz",AH902*'lista, wskaźniki'!$F$42,IF(Z902="energia elektryczna",AH902*0))</f>
        <v>0</v>
      </c>
      <c r="AS902" s="20" t="b">
        <f>IF(Z902="gaz",AH902*'lista, wskaźniki'!$F$43,IF(Z902="energia elektryczna",AH902*0))</f>
        <v>0</v>
      </c>
      <c r="AT902" s="20" t="b">
        <f>IF(Z902="gaz",AH902*'lista, wskaźniki'!$F$44,IF(Z902="energia elektryczna",AH902*0))</f>
        <v>0</v>
      </c>
      <c r="AU902" s="20">
        <f>AI902*1/3.6*'lista, wskaźniki'!$F$21</f>
        <v>0</v>
      </c>
      <c r="AV902" s="20">
        <f>AI902*'lista, wskaźniki'!$F$42</f>
        <v>0</v>
      </c>
      <c r="AW902" s="20">
        <f>AI902*'lista, wskaźniki'!$F$43</f>
        <v>0</v>
      </c>
      <c r="AX902" s="20">
        <f>AI902*'lista, wskaźniki'!$F$44</f>
        <v>0</v>
      </c>
      <c r="AY902" s="20">
        <f>AK902*'lista, wskaźniki'!$F$26</f>
        <v>0</v>
      </c>
      <c r="AZ902" s="20">
        <f t="shared" si="410"/>
        <v>0</v>
      </c>
      <c r="BA902" s="20">
        <f t="shared" si="411"/>
        <v>0</v>
      </c>
      <c r="BB902" s="20">
        <f t="shared" si="412"/>
        <v>0</v>
      </c>
      <c r="BC902" s="20">
        <f t="shared" si="413"/>
        <v>0</v>
      </c>
      <c r="BD902" s="896"/>
      <c r="BE902" s="896"/>
      <c r="BF902" s="896"/>
      <c r="BG902" s="896"/>
      <c r="BH902" s="138"/>
      <c r="BI902" s="896"/>
      <c r="BJ902" s="138"/>
      <c r="BK902" s="896"/>
      <c r="BL902" s="138"/>
      <c r="BM902" s="138"/>
      <c r="BN902" s="138"/>
      <c r="BO902" s="138"/>
      <c r="BP902" s="138"/>
      <c r="BQ902" s="138"/>
      <c r="BR902" s="138"/>
      <c r="BS902" s="908"/>
      <c r="BT902" s="908"/>
      <c r="BU902" s="908"/>
      <c r="BV902" s="908"/>
      <c r="BW902" s="908"/>
      <c r="BX902" s="908"/>
      <c r="BY902" s="905"/>
      <c r="CA902" s="365" t="b">
        <f t="shared" si="414"/>
        <v>0</v>
      </c>
      <c r="CB902" s="365" t="b">
        <f t="shared" si="415"/>
        <v>0</v>
      </c>
      <c r="CC902" s="365" t="b">
        <f t="shared" si="416"/>
        <v>0</v>
      </c>
      <c r="CD902" s="365" t="b">
        <f t="shared" si="417"/>
        <v>0</v>
      </c>
      <c r="CE902" s="365">
        <f t="shared" si="418"/>
        <v>0</v>
      </c>
      <c r="CF902" s="365" t="b">
        <f t="shared" si="419"/>
        <v>0</v>
      </c>
      <c r="CG902" s="365" t="b">
        <f t="shared" si="420"/>
        <v>0</v>
      </c>
      <c r="CH902" s="365" t="b">
        <f t="shared" si="421"/>
        <v>0</v>
      </c>
      <c r="CI902" s="72" t="b">
        <f t="shared" si="422"/>
        <v>0</v>
      </c>
      <c r="CJ902" s="72" t="b">
        <f t="shared" si="423"/>
        <v>0</v>
      </c>
      <c r="CK902" s="72" t="b">
        <f t="shared" si="424"/>
        <v>0</v>
      </c>
      <c r="CL902" s="72">
        <f t="shared" si="425"/>
        <v>0</v>
      </c>
      <c r="CM902" s="72">
        <f t="shared" si="426"/>
        <v>0</v>
      </c>
      <c r="CN902" s="72" t="b">
        <f t="shared" si="427"/>
        <v>0</v>
      </c>
      <c r="CP902" s="13">
        <f t="shared" si="428"/>
        <v>0</v>
      </c>
      <c r="CQ902" s="13" t="b">
        <f t="shared" si="429"/>
        <v>0</v>
      </c>
      <c r="CR902" s="13" t="b">
        <f t="shared" si="430"/>
        <v>0</v>
      </c>
      <c r="CS902" s="13" t="b">
        <f t="shared" si="407"/>
        <v>0</v>
      </c>
      <c r="CT902" s="13" t="b">
        <f t="shared" si="435"/>
        <v>0</v>
      </c>
      <c r="CU902" s="13" t="b">
        <f t="shared" si="408"/>
        <v>0</v>
      </c>
      <c r="CV902" s="13" t="b">
        <f t="shared" si="431"/>
        <v>0</v>
      </c>
      <c r="CW902" s="13" t="b">
        <f t="shared" si="432"/>
        <v>0</v>
      </c>
      <c r="CX902" s="13" t="b">
        <f t="shared" si="433"/>
        <v>0</v>
      </c>
      <c r="CY902" s="13" t="b">
        <f t="shared" si="434"/>
        <v>0</v>
      </c>
    </row>
    <row r="903" spans="1:103" ht="15" thickBot="1">
      <c r="A903" s="931">
        <v>181</v>
      </c>
      <c r="B903" s="894" t="s">
        <v>254</v>
      </c>
      <c r="C903" s="894"/>
      <c r="D903" s="894" t="s">
        <v>1</v>
      </c>
      <c r="E903" s="894" t="s">
        <v>5</v>
      </c>
      <c r="F903" s="894"/>
      <c r="G903" s="894">
        <v>5</v>
      </c>
      <c r="H903" s="894"/>
      <c r="I903" s="894" t="s">
        <v>14</v>
      </c>
      <c r="J903" s="894">
        <v>170</v>
      </c>
      <c r="K903" s="894">
        <v>4</v>
      </c>
      <c r="L903" s="894" t="s">
        <v>16</v>
      </c>
      <c r="M903" s="894"/>
      <c r="N903" s="894" t="s">
        <v>16</v>
      </c>
      <c r="O903" s="151"/>
      <c r="P903" s="894" t="s">
        <v>16</v>
      </c>
      <c r="Q903" s="940">
        <f>IF(I903="&lt;1966",'lista, wskaźniki'!$G$4,IF(I903="1967-1985",'lista, wskaźniki'!$G$5,IF(I903="1986-1992",'lista, wskaźniki'!$G$6,IF(I903="1993-1996",'lista, wskaźniki'!$G$7,IF(I903="&gt;1997",'lista, wskaźniki'!$G$8,IF(I903=0,'lista, wskaźniki'!$G$4))))))</f>
        <v>115</v>
      </c>
      <c r="R903" s="894" t="s">
        <v>21</v>
      </c>
      <c r="S903" s="894" t="s">
        <v>28</v>
      </c>
      <c r="T903" s="894"/>
      <c r="U903" s="894"/>
      <c r="V903" s="894"/>
      <c r="W903" s="134" t="s">
        <v>35</v>
      </c>
      <c r="X903" s="134" t="s">
        <v>39</v>
      </c>
      <c r="Y903" s="136" t="s">
        <v>24</v>
      </c>
      <c r="Z903" s="134" t="s">
        <v>40</v>
      </c>
      <c r="AA903" s="134" t="s">
        <v>35</v>
      </c>
      <c r="AB903" s="135">
        <f>ROUND(AD903/'lista, wskaźniki'!$A$130,0)</f>
        <v>3</v>
      </c>
      <c r="AC903" s="135"/>
      <c r="AD903" s="134">
        <v>2000</v>
      </c>
      <c r="AE903" s="894">
        <f>600/50</f>
        <v>12</v>
      </c>
      <c r="AF903" s="334">
        <f t="shared" si="409"/>
        <v>55.058999999999997</v>
      </c>
      <c r="AG903" s="272">
        <f>IF(R903="kompletna",Q903*J903*0.0036*'lista, wskaźniki'!$F$13, IF(R903="częściowa",Q903*J903*0.0036*'lista, wskaźniki'!$F$14, IF(R903="brak",Q903*J903*0.0036*'lista, wskaźniki'!$F$15,)))</f>
        <v>42.227999999999994</v>
      </c>
      <c r="AH903" s="334">
        <f>IF(Y903="inne",K903*'lista, wskaźniki'!$E$35,IF(Y903="to samo źródło",0,IF(Y903=0,0)))</f>
        <v>8.6714145000000009</v>
      </c>
      <c r="AI903" s="334" t="b">
        <f>IF(AA903="gaz z sieci",AC903*'lista, wskaźniki'!$D$21)</f>
        <v>0</v>
      </c>
      <c r="AJ903" s="272">
        <f>IF(AA903="węgiel",AB903*'lista, wskaźniki'!$D$20, IF('Sektor mieszkaniowy'!AA903="drewno",'Sektor mieszkaniowy'!AB903*'lista, wskaźniki'!$D$22,IF('Sektor mieszkaniowy'!AA903="pellet",AB903*'lista, wskaźniki'!$D$23,IF('Sektor mieszkaniowy'!AA903="gaz z sieci",AB903*'lista, wskaźniki'!$D$21,IF('Sektor mieszkaniowy'!AA903="olej opałowy",'Sektor mieszkaniowy'!AB903*'lista, wskaźniki'!$D$24)))))</f>
        <v>67.89</v>
      </c>
      <c r="AK903" s="900"/>
      <c r="AL903" s="894">
        <v>1600</v>
      </c>
      <c r="AM903" s="20">
        <f>IF(AA903="węgiel",AF903*1/3.6*'lista, wskaźniki'!$F$20,IF(AA903="drewno",AF903*1/3.6*'lista, wskaźniki'!$F$22,IF(AA903="pellet",AF903*1/3.6*'lista, wskaźniki'!$F$23,IF(AA903="gaz z sieci",AF903*1/3.6*'lista, wskaźniki'!$F$21,IF(AA903="olej opałowy",AF903*1/3.6*'lista, wskaźniki'!$F$24,0)))))</f>
        <v>5.2157390699999997</v>
      </c>
      <c r="AN903" s="20">
        <f>IF(AA903="węgiel",AF903*'lista, wskaźniki'!$E$42,IF(AA903="drewno",AF903*'lista, wskaźniki'!$G$42,IF(AA903="pellet",AF903*'lista, wskaźniki'!$H$42,IF(AA903="gaz z sieci",AF903*'lista, wskaźniki'!$F$42,IF(AA903="olej opałowy",AF903*'lista, wskaźniki'!$I$42,0)))))</f>
        <v>2.0922420000000001E-2</v>
      </c>
      <c r="AO903" s="20">
        <f>IF(AA903="węgiel",AF903*'lista, wskaźniki'!$E$43,IF(AA903="drewno",AF903*'lista, wskaźniki'!$G$43,IF(AA903="pellet",AF903*'lista, wskaźniki'!$H$43,IF(AA903="gaz z sieci",AF903*'lista, wskaźniki'!$F$43,IF(AA903="olej opałowy",AF903*'lista, wskaźniki'!$I$43,0)))))</f>
        <v>1.982124E-2</v>
      </c>
      <c r="AP903" s="20">
        <f>IF(AA903="węgiel",AF903*'lista, wskaźniki'!$E$44,IF(AA903="drewno",AF903*'lista, wskaźniki'!$G$44,IF(AA903="pellet",AF903*'lista, wskaźniki'!$H$44,IF(AA903="gaz z sieci",AF903*'lista, wskaźniki'!$F$44,IF(AA903="olej opałowy",AF903*'lista, wskaźniki'!$I$44,0)))))</f>
        <v>1.486593E-5</v>
      </c>
      <c r="AQ903" s="360">
        <f>IF(Z903="gaz",AH903*1/3.6*'lista, wskaźniki'!$F$21,IF(Z903="energia elektryczna",AH903*1/3.6*'lista, wskaźniki'!$F$26))</f>
        <v>2.1437663625000005</v>
      </c>
      <c r="AR903" s="20">
        <f>IF(Z903="gaz",AH903*'lista, wskaźniki'!$F$42,IF(Z903="energia elektryczna",AH903*0))</f>
        <v>0</v>
      </c>
      <c r="AS903" s="20">
        <f>IF(Z903="gaz",AH903*'lista, wskaźniki'!$F$43,IF(Z903="energia elektryczna",AH903*0))</f>
        <v>0</v>
      </c>
      <c r="AT903" s="20">
        <f>IF(Z903="gaz",AH903*'lista, wskaźniki'!$F$44,IF(Z903="energia elektryczna",AH903*0))</f>
        <v>0</v>
      </c>
      <c r="AU903" s="20">
        <f>AI903*1/3.6*'lista, wskaźniki'!$F$21</f>
        <v>0</v>
      </c>
      <c r="AV903" s="20">
        <f>AI903*'lista, wskaźniki'!$F$42</f>
        <v>0</v>
      </c>
      <c r="AW903" s="20">
        <f>AI903*'lista, wskaźniki'!$F$43</f>
        <v>0</v>
      </c>
      <c r="AX903" s="20">
        <f>AI903*'lista, wskaźniki'!$F$44</f>
        <v>0</v>
      </c>
      <c r="AY903" s="20">
        <f>AK903*'lista, wskaźniki'!$F$26</f>
        <v>0</v>
      </c>
      <c r="AZ903" s="20">
        <f t="shared" si="410"/>
        <v>7.3595054325000007</v>
      </c>
      <c r="BA903" s="20">
        <f t="shared" si="411"/>
        <v>2.0922420000000001E-2</v>
      </c>
      <c r="BB903" s="20">
        <f t="shared" si="412"/>
        <v>1.982124E-2</v>
      </c>
      <c r="BC903" s="20">
        <f t="shared" si="413"/>
        <v>1.486593E-5</v>
      </c>
      <c r="BD903" s="894" t="s">
        <v>17</v>
      </c>
      <c r="BE903" s="894" t="s">
        <v>17</v>
      </c>
      <c r="BF903" s="894" t="s">
        <v>17</v>
      </c>
      <c r="BG903" s="894" t="s">
        <v>17</v>
      </c>
      <c r="BH903" s="134"/>
      <c r="BI903" s="894" t="s">
        <v>17</v>
      </c>
      <c r="BJ903" s="134"/>
      <c r="BK903" s="894" t="s">
        <v>17</v>
      </c>
      <c r="BL903" s="134"/>
      <c r="BM903" s="134"/>
      <c r="BN903" s="134"/>
      <c r="BO903" s="134" t="s">
        <v>57</v>
      </c>
      <c r="BP903" s="134" t="s">
        <v>53</v>
      </c>
      <c r="BQ903" s="134" t="s">
        <v>120</v>
      </c>
      <c r="BR903" s="134"/>
      <c r="BS903" s="906"/>
      <c r="BT903" s="906"/>
      <c r="BU903" s="906"/>
      <c r="BV903" s="906"/>
      <c r="BW903" s="906"/>
      <c r="BX903" s="906"/>
      <c r="BY903" s="903"/>
      <c r="CA903" s="365">
        <f t="shared" si="414"/>
        <v>55.058999999999997</v>
      </c>
      <c r="CB903" s="365" t="b">
        <f t="shared" si="415"/>
        <v>0</v>
      </c>
      <c r="CC903" s="365" t="b">
        <f t="shared" si="416"/>
        <v>0</v>
      </c>
      <c r="CD903" s="365" t="b">
        <f t="shared" si="417"/>
        <v>0</v>
      </c>
      <c r="CE903" s="365" t="b">
        <f t="shared" si="418"/>
        <v>0</v>
      </c>
      <c r="CF903" s="365" t="b">
        <f t="shared" si="419"/>
        <v>0</v>
      </c>
      <c r="CG903" s="365">
        <f t="shared" si="420"/>
        <v>8.6714145000000009</v>
      </c>
      <c r="CH903" s="365" t="b">
        <f t="shared" si="421"/>
        <v>0</v>
      </c>
      <c r="CI903" s="72">
        <f t="shared" si="422"/>
        <v>55.058999999999997</v>
      </c>
      <c r="CJ903" s="72" t="b">
        <f t="shared" si="423"/>
        <v>0</v>
      </c>
      <c r="CK903" s="72" t="b">
        <f t="shared" si="424"/>
        <v>0</v>
      </c>
      <c r="CL903" s="72">
        <f t="shared" si="425"/>
        <v>0</v>
      </c>
      <c r="CM903" s="72" t="b">
        <f t="shared" si="426"/>
        <v>0</v>
      </c>
      <c r="CN903" s="72">
        <f t="shared" si="427"/>
        <v>8.6714145000000009</v>
      </c>
      <c r="CP903" s="13" t="b">
        <f t="shared" si="428"/>
        <v>0</v>
      </c>
      <c r="CQ903" s="13" t="b">
        <f t="shared" si="429"/>
        <v>0</v>
      </c>
      <c r="CR903" s="13" t="b">
        <f t="shared" si="430"/>
        <v>0</v>
      </c>
      <c r="CS903" s="13" t="b">
        <f t="shared" si="407"/>
        <v>0</v>
      </c>
      <c r="CT903" s="13" t="b">
        <f t="shared" si="435"/>
        <v>0</v>
      </c>
      <c r="CU903" s="13" t="b">
        <f t="shared" si="408"/>
        <v>0</v>
      </c>
      <c r="CV903" s="13" t="b">
        <f t="shared" si="431"/>
        <v>0</v>
      </c>
      <c r="CW903" s="13" t="b">
        <f t="shared" si="432"/>
        <v>0</v>
      </c>
      <c r="CX903" s="13">
        <f t="shared" si="433"/>
        <v>170</v>
      </c>
      <c r="CY903" s="13">
        <f t="shared" si="434"/>
        <v>170</v>
      </c>
    </row>
    <row r="904" spans="1:103" ht="15" thickBot="1">
      <c r="A904" s="932"/>
      <c r="B904" s="895"/>
      <c r="C904" s="895"/>
      <c r="D904" s="895"/>
      <c r="E904" s="895"/>
      <c r="F904" s="895"/>
      <c r="G904" s="895"/>
      <c r="H904" s="895"/>
      <c r="I904" s="895"/>
      <c r="J904" s="895"/>
      <c r="K904" s="895"/>
      <c r="L904" s="895"/>
      <c r="M904" s="895"/>
      <c r="N904" s="895"/>
      <c r="O904" s="152"/>
      <c r="P904" s="895"/>
      <c r="Q904" s="941"/>
      <c r="R904" s="895"/>
      <c r="S904" s="895"/>
      <c r="T904" s="895"/>
      <c r="U904" s="895"/>
      <c r="V904" s="895"/>
      <c r="W904" s="136" t="s">
        <v>36</v>
      </c>
      <c r="X904" s="136"/>
      <c r="Y904" s="136"/>
      <c r="Z904" s="136"/>
      <c r="AA904" s="136" t="s">
        <v>36</v>
      </c>
      <c r="AB904" s="137">
        <f>ROUND(AD904/'lista, wskaźniki'!$A$133,0)</f>
        <v>3</v>
      </c>
      <c r="AC904" s="137"/>
      <c r="AD904" s="136">
        <v>1000</v>
      </c>
      <c r="AE904" s="895"/>
      <c r="AF904" s="334">
        <f>IF(AG904&gt;0,(AJ904+AG904/2)/2,AJ904)</f>
        <v>33.957499999999996</v>
      </c>
      <c r="AG904" s="272">
        <v>42.23</v>
      </c>
      <c r="AH904" s="334">
        <f>IF(Y904="inne",K904*'lista, wskaźniki'!$E$35,IF(Y904="to samo źródło",0,IF(Y904=0,0)))</f>
        <v>0</v>
      </c>
      <c r="AI904" s="334" t="b">
        <f>IF(AA904="gaz z sieci",AC904*'lista, wskaźniki'!$D$21)</f>
        <v>0</v>
      </c>
      <c r="AJ904" s="272">
        <f>IF(AA904="węgiel",AB904*'lista, wskaźniki'!$D$20, IF('Sektor mieszkaniowy'!AA904="drewno",'Sektor mieszkaniowy'!AB904*'lista, wskaźniki'!$D$22,IF('Sektor mieszkaniowy'!AA904="pellet",AB904*'lista, wskaźniki'!$D$23,IF('Sektor mieszkaniowy'!AA904="gaz z sieci",AB904*'lista, wskaźniki'!$D$21,IF('Sektor mieszkaniowy'!AA904="olej opałowy",'Sektor mieszkaniowy'!AB904*'lista, wskaźniki'!$D$24)))))</f>
        <v>46.8</v>
      </c>
      <c r="AK904" s="901"/>
      <c r="AL904" s="895"/>
      <c r="AM904" s="20">
        <f>IF(AA904="węgiel",AF904*1/3.6*'lista, wskaźniki'!$F$20,IF(AA904="drewno",AF904*1/3.6*'lista, wskaźniki'!$F$22,IF(AA904="pellet",AF904*1/3.6*'lista, wskaźniki'!$F$23,IF(AA904="gaz z sieci",AF904*1/3.6*'lista, wskaźniki'!$F$21,IF(AA904="olej opałowy",AF904*1/3.6*'lista, wskaźniki'!$F$24,0)))))</f>
        <v>0</v>
      </c>
      <c r="AN904" s="20">
        <f>IF(AA904="węgiel",AF904*'lista, wskaźniki'!$E$42,IF(AA904="drewno",AF904*'lista, wskaźniki'!$G$42,IF(AA904="pellet",AF904*'lista, wskaźniki'!$H$42,IF(AA904="gaz z sieci",AF904*'lista, wskaźniki'!$F$42,IF(AA904="olej opałowy",AF904*'lista, wskaźniki'!$I$42,0)))))</f>
        <v>2.7505574999999994E-2</v>
      </c>
      <c r="AO904" s="20">
        <f>IF(AA904="węgiel",AF904*'lista, wskaźniki'!$E$43,IF(AA904="drewno",AF904*'lista, wskaźniki'!$G$43,IF(AA904="pellet",AF904*'lista, wskaźniki'!$H$43,IF(AA904="gaz z sieci",AF904*'lista, wskaźniki'!$F$43,IF(AA904="olej opałowy",AF904*'lista, wskaźniki'!$I$43,0)))))</f>
        <v>2.7505574999999994E-2</v>
      </c>
      <c r="AP904" s="20">
        <f>IF(AA904="węgiel",AF904*'lista, wskaźniki'!$E$44,IF(AA904="drewno",AF904*'lista, wskaźniki'!$G$44,IF(AA904="pellet",AF904*'lista, wskaźniki'!$H$44,IF(AA904="gaz z sieci",AF904*'lista, wskaźniki'!$F$44,IF(AA904="olej opałowy",AF904*'lista, wskaźniki'!$I$44,0)))))</f>
        <v>8.4893749999999987E-6</v>
      </c>
      <c r="AQ904" s="20" t="b">
        <f>IF(Z904="gaz",AH904*1/3.6*'lista, wskaźniki'!$F$21,IF(Z904="energia elektryczna",AH904*1/3.6*'lista, wskaźniki'!$F$26))</f>
        <v>0</v>
      </c>
      <c r="AR904" s="20" t="b">
        <f>IF(Z904="gaz",AH904*'lista, wskaźniki'!$F$42,IF(Z904="energia elektryczna",AH904*0))</f>
        <v>0</v>
      </c>
      <c r="AS904" s="20" t="b">
        <f>IF(Z904="gaz",AH904*'lista, wskaźniki'!$F$43,IF(Z904="energia elektryczna",AH904*0))</f>
        <v>0</v>
      </c>
      <c r="AT904" s="20" t="b">
        <f>IF(Z904="gaz",AH904*'lista, wskaźniki'!$F$44,IF(Z904="energia elektryczna",AH904*0))</f>
        <v>0</v>
      </c>
      <c r="AU904" s="20">
        <f>AI904*1/3.6*'lista, wskaźniki'!$F$21</f>
        <v>0</v>
      </c>
      <c r="AV904" s="20">
        <f>AI904*'lista, wskaźniki'!$F$42</f>
        <v>0</v>
      </c>
      <c r="AW904" s="20">
        <f>AI904*'lista, wskaźniki'!$F$43</f>
        <v>0</v>
      </c>
      <c r="AX904" s="20">
        <f>AI904*'lista, wskaźniki'!$F$44</f>
        <v>0</v>
      </c>
      <c r="AY904" s="20">
        <f>AK904*'lista, wskaźniki'!$F$26</f>
        <v>0</v>
      </c>
      <c r="AZ904" s="20">
        <f t="shared" si="410"/>
        <v>0</v>
      </c>
      <c r="BA904" s="20">
        <f t="shared" si="411"/>
        <v>2.7505574999999994E-2</v>
      </c>
      <c r="BB904" s="20">
        <f t="shared" si="412"/>
        <v>2.7505574999999994E-2</v>
      </c>
      <c r="BC904" s="20">
        <f t="shared" si="413"/>
        <v>8.4893749999999987E-6</v>
      </c>
      <c r="BD904" s="895"/>
      <c r="BE904" s="895"/>
      <c r="BF904" s="895"/>
      <c r="BG904" s="895"/>
      <c r="BH904" s="136"/>
      <c r="BI904" s="895"/>
      <c r="BJ904" s="136"/>
      <c r="BK904" s="895"/>
      <c r="BL904" s="136"/>
      <c r="BM904" s="136"/>
      <c r="BN904" s="136"/>
      <c r="BO904" s="136"/>
      <c r="BP904" s="136"/>
      <c r="BQ904" s="136" t="s">
        <v>121</v>
      </c>
      <c r="BR904" s="136"/>
      <c r="BS904" s="907"/>
      <c r="BT904" s="907"/>
      <c r="BU904" s="907"/>
      <c r="BV904" s="907"/>
      <c r="BW904" s="907"/>
      <c r="BX904" s="907"/>
      <c r="BY904" s="904"/>
      <c r="CA904" s="365" t="b">
        <f t="shared" si="414"/>
        <v>0</v>
      </c>
      <c r="CB904" s="365">
        <f t="shared" si="415"/>
        <v>33.957499999999996</v>
      </c>
      <c r="CC904" s="365" t="b">
        <f t="shared" si="416"/>
        <v>0</v>
      </c>
      <c r="CD904" s="365" t="b">
        <f t="shared" si="417"/>
        <v>0</v>
      </c>
      <c r="CE904" s="365" t="b">
        <f t="shared" si="418"/>
        <v>0</v>
      </c>
      <c r="CF904" s="365" t="b">
        <f t="shared" si="419"/>
        <v>0</v>
      </c>
      <c r="CG904" s="365" t="b">
        <f t="shared" si="420"/>
        <v>0</v>
      </c>
      <c r="CH904" s="365" t="b">
        <f t="shared" si="421"/>
        <v>0</v>
      </c>
      <c r="CI904" s="72" t="b">
        <f t="shared" si="422"/>
        <v>0</v>
      </c>
      <c r="CJ904" s="72">
        <f t="shared" si="423"/>
        <v>33.957499999999996</v>
      </c>
      <c r="CK904" s="72" t="b">
        <f t="shared" si="424"/>
        <v>0</v>
      </c>
      <c r="CL904" s="72">
        <f t="shared" si="425"/>
        <v>0</v>
      </c>
      <c r="CM904" s="72" t="b">
        <f t="shared" si="426"/>
        <v>0</v>
      </c>
      <c r="CN904" s="72" t="b">
        <f t="shared" si="427"/>
        <v>0</v>
      </c>
      <c r="CP904" s="13">
        <f t="shared" si="428"/>
        <v>0</v>
      </c>
      <c r="CQ904" s="13" t="b">
        <f t="shared" si="429"/>
        <v>0</v>
      </c>
      <c r="CR904" s="13" t="b">
        <f t="shared" si="430"/>
        <v>0</v>
      </c>
      <c r="CS904" s="13" t="b">
        <f t="shared" si="407"/>
        <v>0</v>
      </c>
      <c r="CT904" s="13" t="b">
        <f t="shared" si="435"/>
        <v>0</v>
      </c>
      <c r="CU904" s="13" t="b">
        <f t="shared" si="408"/>
        <v>0</v>
      </c>
      <c r="CV904" s="13" t="b">
        <f t="shared" si="431"/>
        <v>0</v>
      </c>
      <c r="CW904" s="13" t="b">
        <f t="shared" si="432"/>
        <v>0</v>
      </c>
      <c r="CX904" s="13" t="b">
        <f t="shared" si="433"/>
        <v>0</v>
      </c>
      <c r="CY904" s="13" t="b">
        <f t="shared" si="434"/>
        <v>0</v>
      </c>
    </row>
    <row r="905" spans="1:103" ht="15" thickBot="1">
      <c r="A905" s="932"/>
      <c r="B905" s="895"/>
      <c r="C905" s="895"/>
      <c r="D905" s="895"/>
      <c r="E905" s="895"/>
      <c r="F905" s="895"/>
      <c r="G905" s="895"/>
      <c r="H905" s="895"/>
      <c r="I905" s="895"/>
      <c r="J905" s="895"/>
      <c r="K905" s="895"/>
      <c r="L905" s="895"/>
      <c r="M905" s="895"/>
      <c r="N905" s="895"/>
      <c r="O905" s="152"/>
      <c r="P905" s="895"/>
      <c r="Q905" s="941"/>
      <c r="R905" s="895"/>
      <c r="S905" s="895"/>
      <c r="T905" s="895"/>
      <c r="U905" s="895"/>
      <c r="V905" s="895"/>
      <c r="W905" s="136" t="s">
        <v>39</v>
      </c>
      <c r="X905" s="136"/>
      <c r="Y905" s="136"/>
      <c r="Z905" s="136"/>
      <c r="AA905" s="136" t="s">
        <v>50</v>
      </c>
      <c r="AB905" s="137"/>
      <c r="AC905" s="137"/>
      <c r="AD905" s="136"/>
      <c r="AE905" s="895"/>
      <c r="AF905" s="334">
        <f t="shared" si="409"/>
        <v>0</v>
      </c>
      <c r="AG905" s="272">
        <f>IF(R905="kompletna",Q905*J905*0.0036*'lista, wskaźniki'!$F$13, IF(R905="częściowa",Q905*J905*0.0036*'lista, wskaźniki'!$F$14, IF(R905="brak",Q905*J905*0.0036*'lista, wskaźniki'!$F$15,)))</f>
        <v>0</v>
      </c>
      <c r="AH905" s="334">
        <f>IF(Y905="inne",K905*'lista, wskaźniki'!$E$35,IF(Y905="to samo źródło",0,IF(Y905=0,0)))</f>
        <v>0</v>
      </c>
      <c r="AI905" s="334" t="b">
        <f>IF(AA905="gaz z sieci",AC905*'lista, wskaźniki'!$D$21)</f>
        <v>0</v>
      </c>
      <c r="AJ905" s="272">
        <f>IF(AA905="węgiel",AB905*'lista, wskaźniki'!$D$20, IF('Sektor mieszkaniowy'!AA905="drewno",'Sektor mieszkaniowy'!AB905*'lista, wskaźniki'!$D$22,IF('Sektor mieszkaniowy'!AA905="pellet",AB905*'lista, wskaźniki'!$D$23,IF('Sektor mieszkaniowy'!AA905="gaz z sieci",AB905*'lista, wskaźniki'!$D$21,IF('Sektor mieszkaniowy'!AA905="olej opałowy",'Sektor mieszkaniowy'!AB905*'lista, wskaźniki'!$D$24)))))</f>
        <v>0</v>
      </c>
      <c r="AK905" s="901"/>
      <c r="AL905" s="895"/>
      <c r="AM905" s="20">
        <f>IF(AA905="węgiel",AF905*1/3.6*'lista, wskaźniki'!$F$20,IF(AA905="drewno",AF905*1/3.6*'lista, wskaźniki'!$F$22,IF(AA905="pellet",AF905*1/3.6*'lista, wskaźniki'!$F$23,IF(AA905="gaz z sieci",AF905*1/3.6*'lista, wskaźniki'!$F$21,IF(AA905="olej opałowy",AF905*1/3.6*'lista, wskaźniki'!$F$24,0)))))</f>
        <v>0</v>
      </c>
      <c r="AN905" s="20">
        <f>IF(AA905="węgiel",AF905*'lista, wskaźniki'!$E$42,IF(AA905="drewno",AF905*'lista, wskaźniki'!$G$42,IF(AA905="pellet",AF905*'lista, wskaźniki'!$H$42,IF(AA905="gaz z sieci",AF905*'lista, wskaźniki'!$F$42,IF(AA905="olej opałowy",AF905*'lista, wskaźniki'!$I$42,0)))))</f>
        <v>0</v>
      </c>
      <c r="AO905" s="20">
        <f>IF(AA905="węgiel",AF905*'lista, wskaźniki'!$E$43,IF(AA905="drewno",AF905*'lista, wskaźniki'!$G$43,IF(AA905="pellet",AF905*'lista, wskaźniki'!$H$43,IF(AA905="gaz z sieci",AF905*'lista, wskaźniki'!$F$43,IF(AA905="olej opałowy",AF905*'lista, wskaźniki'!$I$43,0)))))</f>
        <v>0</v>
      </c>
      <c r="AP905" s="20">
        <f>IF(AA905="węgiel",AF905*'lista, wskaźniki'!$E$44,IF(AA905="drewno",AF905*'lista, wskaźniki'!$G$44,IF(AA905="pellet",AF905*'lista, wskaźniki'!$H$44,IF(AA905="gaz z sieci",AF905*'lista, wskaźniki'!$F$44,IF(AA905="olej opałowy",AF905*'lista, wskaźniki'!$I$44,0)))))</f>
        <v>0</v>
      </c>
      <c r="AQ905" s="20" t="b">
        <f>IF(Z905="gaz",AH905*1/3.6*'lista, wskaźniki'!$F$21,IF(Z905="energia elektryczna",AH905*1/3.6*'lista, wskaźniki'!$F$26))</f>
        <v>0</v>
      </c>
      <c r="AR905" s="20" t="b">
        <f>IF(Z905="gaz",AH905*'lista, wskaźniki'!$F$42,IF(Z905="energia elektryczna",AH905*0))</f>
        <v>0</v>
      </c>
      <c r="AS905" s="20" t="b">
        <f>IF(Z905="gaz",AH905*'lista, wskaźniki'!$F$43,IF(Z905="energia elektryczna",AH905*0))</f>
        <v>0</v>
      </c>
      <c r="AT905" s="20" t="b">
        <f>IF(Z905="gaz",AH905*'lista, wskaźniki'!$F$44,IF(Z905="energia elektryczna",AH905*0))</f>
        <v>0</v>
      </c>
      <c r="AU905" s="20">
        <f>AI905*1/3.6*'lista, wskaźniki'!$F$21</f>
        <v>0</v>
      </c>
      <c r="AV905" s="20">
        <f>AI905*'lista, wskaźniki'!$F$42</f>
        <v>0</v>
      </c>
      <c r="AW905" s="20">
        <f>AI905*'lista, wskaźniki'!$F$43</f>
        <v>0</v>
      </c>
      <c r="AX905" s="20">
        <f>AI905*'lista, wskaźniki'!$F$44</f>
        <v>0</v>
      </c>
      <c r="AY905" s="20">
        <f>AK905*'lista, wskaźniki'!$F$26</f>
        <v>0</v>
      </c>
      <c r="AZ905" s="20">
        <f t="shared" si="410"/>
        <v>0</v>
      </c>
      <c r="BA905" s="20">
        <f t="shared" si="411"/>
        <v>0</v>
      </c>
      <c r="BB905" s="20">
        <f t="shared" si="412"/>
        <v>0</v>
      </c>
      <c r="BC905" s="20">
        <f t="shared" si="413"/>
        <v>0</v>
      </c>
      <c r="BD905" s="895"/>
      <c r="BE905" s="895"/>
      <c r="BF905" s="895"/>
      <c r="BG905" s="895"/>
      <c r="BH905" s="136"/>
      <c r="BI905" s="895"/>
      <c r="BJ905" s="136"/>
      <c r="BK905" s="895"/>
      <c r="BL905" s="136"/>
      <c r="BM905" s="136"/>
      <c r="BN905" s="136"/>
      <c r="BO905" s="136"/>
      <c r="BP905" s="136"/>
      <c r="BQ905" s="136"/>
      <c r="BR905" s="136"/>
      <c r="BS905" s="907"/>
      <c r="BT905" s="907"/>
      <c r="BU905" s="907"/>
      <c r="BV905" s="907"/>
      <c r="BW905" s="907"/>
      <c r="BX905" s="907"/>
      <c r="BY905" s="904"/>
      <c r="CA905" s="365" t="b">
        <f t="shared" si="414"/>
        <v>0</v>
      </c>
      <c r="CB905" s="365" t="b">
        <f t="shared" si="415"/>
        <v>0</v>
      </c>
      <c r="CC905" s="365">
        <f t="shared" si="416"/>
        <v>0</v>
      </c>
      <c r="CD905" s="365" t="b">
        <f t="shared" si="417"/>
        <v>0</v>
      </c>
      <c r="CE905" s="365" t="b">
        <f t="shared" si="418"/>
        <v>0</v>
      </c>
      <c r="CF905" s="365" t="b">
        <f t="shared" si="419"/>
        <v>0</v>
      </c>
      <c r="CG905" s="365" t="b">
        <f t="shared" si="420"/>
        <v>0</v>
      </c>
      <c r="CH905" s="365" t="b">
        <f t="shared" si="421"/>
        <v>0</v>
      </c>
      <c r="CI905" s="72" t="b">
        <f t="shared" si="422"/>
        <v>0</v>
      </c>
      <c r="CJ905" s="72" t="b">
        <f t="shared" si="423"/>
        <v>0</v>
      </c>
      <c r="CK905" s="72">
        <f t="shared" si="424"/>
        <v>0</v>
      </c>
      <c r="CL905" s="72">
        <f t="shared" si="425"/>
        <v>0</v>
      </c>
      <c r="CM905" s="72" t="b">
        <f t="shared" si="426"/>
        <v>0</v>
      </c>
      <c r="CN905" s="72" t="b">
        <f t="shared" si="427"/>
        <v>0</v>
      </c>
      <c r="CP905" s="13">
        <f t="shared" si="428"/>
        <v>0</v>
      </c>
      <c r="CQ905" s="13" t="b">
        <f t="shared" si="429"/>
        <v>0</v>
      </c>
      <c r="CR905" s="13" t="b">
        <f t="shared" si="430"/>
        <v>0</v>
      </c>
      <c r="CS905" s="13" t="b">
        <f t="shared" si="407"/>
        <v>0</v>
      </c>
      <c r="CT905" s="13" t="b">
        <f t="shared" si="435"/>
        <v>0</v>
      </c>
      <c r="CU905" s="13" t="b">
        <f t="shared" si="408"/>
        <v>0</v>
      </c>
      <c r="CV905" s="13" t="b">
        <f t="shared" si="431"/>
        <v>0</v>
      </c>
      <c r="CW905" s="13" t="b">
        <f t="shared" si="432"/>
        <v>0</v>
      </c>
      <c r="CX905" s="13" t="b">
        <f t="shared" si="433"/>
        <v>0</v>
      </c>
      <c r="CY905" s="13" t="b">
        <f t="shared" si="434"/>
        <v>0</v>
      </c>
    </row>
    <row r="906" spans="1:103" ht="15" thickBot="1">
      <c r="A906" s="932"/>
      <c r="B906" s="895"/>
      <c r="C906" s="895"/>
      <c r="D906" s="895"/>
      <c r="E906" s="895"/>
      <c r="F906" s="895"/>
      <c r="G906" s="895"/>
      <c r="H906" s="895"/>
      <c r="I906" s="895"/>
      <c r="J906" s="895"/>
      <c r="K906" s="895"/>
      <c r="L906" s="895"/>
      <c r="M906" s="895"/>
      <c r="N906" s="895"/>
      <c r="O906" s="152"/>
      <c r="P906" s="895"/>
      <c r="Q906" s="941"/>
      <c r="R906" s="895"/>
      <c r="S906" s="895"/>
      <c r="T906" s="895"/>
      <c r="U906" s="895"/>
      <c r="V906" s="895"/>
      <c r="W906" s="136"/>
      <c r="X906" s="136"/>
      <c r="Y906" s="136"/>
      <c r="Z906" s="136"/>
      <c r="AA906" s="136" t="s">
        <v>38</v>
      </c>
      <c r="AB906" s="137"/>
      <c r="AC906" s="137"/>
      <c r="AD906" s="136"/>
      <c r="AE906" s="895"/>
      <c r="AF906" s="334">
        <f t="shared" si="409"/>
        <v>0</v>
      </c>
      <c r="AG906" s="272">
        <f>IF(R906="kompletna",Q906*J906*0.0036*'lista, wskaźniki'!$F$13, IF(R906="częściowa",Q906*J906*0.0036*'lista, wskaźniki'!$F$14, IF(R906="brak",Q906*J906*0.0036*'lista, wskaźniki'!$F$15,)))</f>
        <v>0</v>
      </c>
      <c r="AH906" s="334">
        <f>IF(Y906="inne",K906*'lista, wskaźniki'!$E$35,IF(Y906="to samo źródło",0,IF(Y906=0,0)))</f>
        <v>0</v>
      </c>
      <c r="AI906" s="334">
        <f>IF(AA906="gaz z sieci",AC906*'lista, wskaźniki'!$D$21)</f>
        <v>0</v>
      </c>
      <c r="AJ906" s="272">
        <f>IF(AA906="węgiel",AB906*'lista, wskaźniki'!$D$20, IF('Sektor mieszkaniowy'!AA906="drewno",'Sektor mieszkaniowy'!AB906*'lista, wskaźniki'!$D$22,IF('Sektor mieszkaniowy'!AA906="pellet",AB906*'lista, wskaźniki'!$D$23,IF('Sektor mieszkaniowy'!AA906="gaz z sieci",AB906*'lista, wskaźniki'!$D$21,IF('Sektor mieszkaniowy'!AA906="olej opałowy",'Sektor mieszkaniowy'!AB906*'lista, wskaźniki'!$D$24)))))</f>
        <v>0</v>
      </c>
      <c r="AK906" s="901"/>
      <c r="AL906" s="895"/>
      <c r="AM906" s="20">
        <f>IF(AA906="węgiel",AF906*1/3.6*'lista, wskaźniki'!$F$20,IF(AA906="drewno",AF906*1/3.6*'lista, wskaźniki'!$F$22,IF(AA906="pellet",AF906*1/3.6*'lista, wskaźniki'!$F$23,IF(AA906="gaz z sieci",AF906*1/3.6*'lista, wskaźniki'!$F$21,IF(AA906="olej opałowy",AF906*1/3.6*'lista, wskaźniki'!$F$24,0)))))</f>
        <v>0</v>
      </c>
      <c r="AN906" s="20">
        <f>IF(AA906="węgiel",AF906*'lista, wskaźniki'!$E$42,IF(AA906="drewno",AF906*'lista, wskaźniki'!$G$42,IF(AA906="pellet",AF906*'lista, wskaźniki'!$H$42,IF(AA906="gaz z sieci",AF906*'lista, wskaźniki'!$F$42,IF(AA906="olej opałowy",AF906*'lista, wskaźniki'!$I$42,0)))))</f>
        <v>0</v>
      </c>
      <c r="AO906" s="20">
        <f>IF(AA906="węgiel",AF906*'lista, wskaźniki'!$E$43,IF(AA906="drewno",AF906*'lista, wskaźniki'!$G$43,IF(AA906="pellet",AF906*'lista, wskaźniki'!$H$43,IF(AA906="gaz z sieci",AF906*'lista, wskaźniki'!$F$43,IF(AA906="olej opałowy",AF906*'lista, wskaźniki'!$I$43,0)))))</f>
        <v>0</v>
      </c>
      <c r="AP906" s="20">
        <f>IF(AA906="węgiel",AF906*'lista, wskaźniki'!$E$44,IF(AA906="drewno",AF906*'lista, wskaźniki'!$G$44,IF(AA906="pellet",AF906*'lista, wskaźniki'!$H$44,IF(AA906="gaz z sieci",AF906*'lista, wskaźniki'!$F$44,IF(AA906="olej opałowy",AF906*'lista, wskaźniki'!$I$44,0)))))</f>
        <v>0</v>
      </c>
      <c r="AQ906" s="20" t="b">
        <f>IF(Z906="gaz",AH906*1/3.6*'lista, wskaźniki'!$F$21,IF(Z906="energia elektryczna",AH906*1/3.6*'lista, wskaźniki'!$F$26))</f>
        <v>0</v>
      </c>
      <c r="AR906" s="20" t="b">
        <f>IF(Z906="gaz",AH906*'lista, wskaźniki'!$F$42,IF(Z906="energia elektryczna",AH906*0))</f>
        <v>0</v>
      </c>
      <c r="AS906" s="20" t="b">
        <f>IF(Z906="gaz",AH906*'lista, wskaźniki'!$F$43,IF(Z906="energia elektryczna",AH906*0))</f>
        <v>0</v>
      </c>
      <c r="AT906" s="20" t="b">
        <f>IF(Z906="gaz",AH906*'lista, wskaźniki'!$F$44,IF(Z906="energia elektryczna",AH906*0))</f>
        <v>0</v>
      </c>
      <c r="AU906" s="20">
        <f>AI906*1/3.6*'lista, wskaźniki'!$F$21</f>
        <v>0</v>
      </c>
      <c r="AV906" s="20">
        <f>AI906*'lista, wskaźniki'!$F$42</f>
        <v>0</v>
      </c>
      <c r="AW906" s="20">
        <f>AI906*'lista, wskaźniki'!$F$43</f>
        <v>0</v>
      </c>
      <c r="AX906" s="20">
        <f>AI906*'lista, wskaźniki'!$F$44</f>
        <v>0</v>
      </c>
      <c r="AY906" s="20">
        <f>AK906*'lista, wskaźniki'!$F$26</f>
        <v>0</v>
      </c>
      <c r="AZ906" s="20">
        <f t="shared" si="410"/>
        <v>0</v>
      </c>
      <c r="BA906" s="20">
        <f t="shared" si="411"/>
        <v>0</v>
      </c>
      <c r="BB906" s="20">
        <f t="shared" si="412"/>
        <v>0</v>
      </c>
      <c r="BC906" s="20">
        <f t="shared" si="413"/>
        <v>0</v>
      </c>
      <c r="BD906" s="895"/>
      <c r="BE906" s="895"/>
      <c r="BF906" s="895"/>
      <c r="BG906" s="895"/>
      <c r="BH906" s="136"/>
      <c r="BI906" s="895"/>
      <c r="BJ906" s="136"/>
      <c r="BK906" s="895"/>
      <c r="BL906" s="136"/>
      <c r="BM906" s="136"/>
      <c r="BN906" s="136"/>
      <c r="BO906" s="136"/>
      <c r="BP906" s="136"/>
      <c r="BQ906" s="136"/>
      <c r="BR906" s="136"/>
      <c r="BS906" s="907"/>
      <c r="BT906" s="907"/>
      <c r="BU906" s="907"/>
      <c r="BV906" s="907"/>
      <c r="BW906" s="907"/>
      <c r="BX906" s="907"/>
      <c r="BY906" s="904"/>
      <c r="CA906" s="365" t="b">
        <f t="shared" si="414"/>
        <v>0</v>
      </c>
      <c r="CB906" s="365" t="b">
        <f t="shared" si="415"/>
        <v>0</v>
      </c>
      <c r="CC906" s="365" t="b">
        <f t="shared" si="416"/>
        <v>0</v>
      </c>
      <c r="CD906" s="365">
        <f t="shared" si="417"/>
        <v>0</v>
      </c>
      <c r="CE906" s="365" t="b">
        <f t="shared" si="418"/>
        <v>0</v>
      </c>
      <c r="CF906" s="365" t="b">
        <f t="shared" si="419"/>
        <v>0</v>
      </c>
      <c r="CG906" s="365" t="b">
        <f t="shared" si="420"/>
        <v>0</v>
      </c>
      <c r="CH906" s="365">
        <f t="shared" si="421"/>
        <v>0</v>
      </c>
      <c r="CI906" s="72" t="b">
        <f t="shared" si="422"/>
        <v>0</v>
      </c>
      <c r="CJ906" s="72" t="b">
        <f t="shared" si="423"/>
        <v>0</v>
      </c>
      <c r="CK906" s="72" t="b">
        <f t="shared" si="424"/>
        <v>0</v>
      </c>
      <c r="CL906" s="72">
        <f t="shared" si="425"/>
        <v>0</v>
      </c>
      <c r="CM906" s="72" t="b">
        <f t="shared" si="426"/>
        <v>0</v>
      </c>
      <c r="CN906" s="72" t="b">
        <f t="shared" si="427"/>
        <v>0</v>
      </c>
      <c r="CP906" s="13">
        <f t="shared" si="428"/>
        <v>0</v>
      </c>
      <c r="CQ906" s="13" t="b">
        <f t="shared" si="429"/>
        <v>0</v>
      </c>
      <c r="CR906" s="13" t="b">
        <f t="shared" si="430"/>
        <v>0</v>
      </c>
      <c r="CS906" s="13" t="b">
        <f t="shared" ref="CS906:CS969" si="436">IF(R906="kompletna",CR906,IF(R906="częściowa",0.5*CR906,IF(R906="brak",0*CR906)))</f>
        <v>0</v>
      </c>
      <c r="CT906" s="13" t="b">
        <f t="shared" si="435"/>
        <v>0</v>
      </c>
      <c r="CU906" s="13" t="b">
        <f t="shared" si="408"/>
        <v>0</v>
      </c>
      <c r="CV906" s="13" t="b">
        <f t="shared" si="431"/>
        <v>0</v>
      </c>
      <c r="CW906" s="13" t="b">
        <f t="shared" si="432"/>
        <v>0</v>
      </c>
      <c r="CX906" s="13" t="b">
        <f t="shared" si="433"/>
        <v>0</v>
      </c>
      <c r="CY906" s="13" t="b">
        <f t="shared" si="434"/>
        <v>0</v>
      </c>
    </row>
    <row r="907" spans="1:103" ht="15" thickBot="1">
      <c r="A907" s="933"/>
      <c r="B907" s="896"/>
      <c r="C907" s="896"/>
      <c r="D907" s="896"/>
      <c r="E907" s="896"/>
      <c r="F907" s="896"/>
      <c r="G907" s="896"/>
      <c r="H907" s="896"/>
      <c r="I907" s="896"/>
      <c r="J907" s="896"/>
      <c r="K907" s="896"/>
      <c r="L907" s="896"/>
      <c r="M907" s="896"/>
      <c r="N907" s="896"/>
      <c r="O907" s="153"/>
      <c r="P907" s="896"/>
      <c r="Q907" s="942"/>
      <c r="R907" s="896"/>
      <c r="S907" s="896"/>
      <c r="T907" s="896"/>
      <c r="U907" s="896"/>
      <c r="V907" s="896"/>
      <c r="W907" s="138"/>
      <c r="X907" s="138"/>
      <c r="Y907" s="138"/>
      <c r="Z907" s="138"/>
      <c r="AA907" s="138" t="s">
        <v>37</v>
      </c>
      <c r="AB907" s="139"/>
      <c r="AC907" s="139"/>
      <c r="AD907" s="138"/>
      <c r="AE907" s="896"/>
      <c r="AF907" s="334">
        <f t="shared" si="409"/>
        <v>0</v>
      </c>
      <c r="AG907" s="272">
        <f>IF(R907="kompletna",Q907*J907*0.0036*'lista, wskaźniki'!$F$13, IF(R907="częściowa",Q907*J907*0.0036*'lista, wskaźniki'!$F$14, IF(R907="brak",Q907*J907*0.0036*'lista, wskaźniki'!$F$15,)))</f>
        <v>0</v>
      </c>
      <c r="AH907" s="334">
        <f>IF(Y907="inne",K907*'lista, wskaźniki'!$E$35,IF(Y907="to samo źródło",0,IF(Y907=0,0)))</f>
        <v>0</v>
      </c>
      <c r="AI907" s="334" t="b">
        <f>IF(AA907="gaz z sieci",AC907*'lista, wskaźniki'!$D$21)</f>
        <v>0</v>
      </c>
      <c r="AJ907" s="272">
        <f>IF(AA907="węgiel",AB907*'lista, wskaźniki'!$D$20, IF('Sektor mieszkaniowy'!AA907="drewno",'Sektor mieszkaniowy'!AB907*'lista, wskaźniki'!$D$22,IF('Sektor mieszkaniowy'!AA907="pellet",AB907*'lista, wskaźniki'!$D$23,IF('Sektor mieszkaniowy'!AA907="gaz z sieci",AB907*'lista, wskaźniki'!$D$21,IF('Sektor mieszkaniowy'!AA907="olej opałowy",'Sektor mieszkaniowy'!AB907*'lista, wskaźniki'!$D$24)))))</f>
        <v>0</v>
      </c>
      <c r="AK907" s="902"/>
      <c r="AL907" s="896"/>
      <c r="AM907" s="20">
        <f>IF(AA907="węgiel",AF907*1/3.6*'lista, wskaźniki'!$F$20,IF(AA907="drewno",AF907*1/3.6*'lista, wskaźniki'!$F$22,IF(AA907="pellet",AF907*1/3.6*'lista, wskaźniki'!$F$23,IF(AA907="gaz z sieci",AF907*1/3.6*'lista, wskaźniki'!$F$21,IF(AA907="olej opałowy",AF907*1/3.6*'lista, wskaźniki'!$F$24,0)))))</f>
        <v>0</v>
      </c>
      <c r="AN907" s="20">
        <f>IF(AA907="węgiel",AF907*'lista, wskaźniki'!$E$42,IF(AA907="drewno",AF907*'lista, wskaźniki'!$G$42,IF(AA907="pellet",AF907*'lista, wskaźniki'!$H$42,IF(AA907="gaz z sieci",AF907*'lista, wskaźniki'!$F$42,IF(AA907="olej opałowy",AF907*'lista, wskaźniki'!$I$42,0)))))</f>
        <v>0</v>
      </c>
      <c r="AO907" s="20">
        <f>IF(AA907="węgiel",AF907*'lista, wskaźniki'!$E$43,IF(AA907="drewno",AF907*'lista, wskaźniki'!$G$43,IF(AA907="pellet",AF907*'lista, wskaźniki'!$H$43,IF(AA907="gaz z sieci",AF907*'lista, wskaźniki'!$F$43,IF(AA907="olej opałowy",AF907*'lista, wskaźniki'!$I$43,0)))))</f>
        <v>0</v>
      </c>
      <c r="AP907" s="20">
        <f>IF(AA907="węgiel",AF907*'lista, wskaźniki'!$E$44,IF(AA907="drewno",AF907*'lista, wskaźniki'!$G$44,IF(AA907="pellet",AF907*'lista, wskaźniki'!$H$44,IF(AA907="gaz z sieci",AF907*'lista, wskaźniki'!$F$44,IF(AA907="olej opałowy",AF907*'lista, wskaźniki'!$I$44,0)))))</f>
        <v>0</v>
      </c>
      <c r="AQ907" s="20" t="b">
        <f>IF(Z907="gaz",AH907*1/3.6*'lista, wskaźniki'!$F$21,IF(Z907="energia elektryczna",AH907*1/3.6*'lista, wskaźniki'!$F$26))</f>
        <v>0</v>
      </c>
      <c r="AR907" s="20" t="b">
        <f>IF(Z907="gaz",AH907*'lista, wskaźniki'!$F$42,IF(Z907="energia elektryczna",AH907*0))</f>
        <v>0</v>
      </c>
      <c r="AS907" s="20" t="b">
        <f>IF(Z907="gaz",AH907*'lista, wskaźniki'!$F$43,IF(Z907="energia elektryczna",AH907*0))</f>
        <v>0</v>
      </c>
      <c r="AT907" s="20" t="b">
        <f>IF(Z907="gaz",AH907*'lista, wskaźniki'!$F$44,IF(Z907="energia elektryczna",AH907*0))</f>
        <v>0</v>
      </c>
      <c r="AU907" s="20">
        <f>AI907*1/3.6*'lista, wskaźniki'!$F$21</f>
        <v>0</v>
      </c>
      <c r="AV907" s="20">
        <f>AI907*'lista, wskaźniki'!$F$42</f>
        <v>0</v>
      </c>
      <c r="AW907" s="20">
        <f>AI907*'lista, wskaźniki'!$F$43</f>
        <v>0</v>
      </c>
      <c r="AX907" s="20">
        <f>AI907*'lista, wskaźniki'!$F$44</f>
        <v>0</v>
      </c>
      <c r="AY907" s="20">
        <f>AK907*'lista, wskaźniki'!$F$26</f>
        <v>0</v>
      </c>
      <c r="AZ907" s="20">
        <f t="shared" si="410"/>
        <v>0</v>
      </c>
      <c r="BA907" s="20">
        <f t="shared" si="411"/>
        <v>0</v>
      </c>
      <c r="BB907" s="20">
        <f t="shared" si="412"/>
        <v>0</v>
      </c>
      <c r="BC907" s="20">
        <f t="shared" si="413"/>
        <v>0</v>
      </c>
      <c r="BD907" s="896"/>
      <c r="BE907" s="896"/>
      <c r="BF907" s="896"/>
      <c r="BG907" s="896"/>
      <c r="BH907" s="138"/>
      <c r="BI907" s="896"/>
      <c r="BJ907" s="138"/>
      <c r="BK907" s="896"/>
      <c r="BL907" s="138"/>
      <c r="BM907" s="138"/>
      <c r="BN907" s="138"/>
      <c r="BO907" s="138"/>
      <c r="BP907" s="138"/>
      <c r="BQ907" s="138"/>
      <c r="BR907" s="138"/>
      <c r="BS907" s="908"/>
      <c r="BT907" s="908"/>
      <c r="BU907" s="908"/>
      <c r="BV907" s="908"/>
      <c r="BW907" s="908"/>
      <c r="BX907" s="908"/>
      <c r="BY907" s="905"/>
      <c r="CA907" s="365" t="b">
        <f t="shared" si="414"/>
        <v>0</v>
      </c>
      <c r="CB907" s="365" t="b">
        <f t="shared" si="415"/>
        <v>0</v>
      </c>
      <c r="CC907" s="365" t="b">
        <f t="shared" si="416"/>
        <v>0</v>
      </c>
      <c r="CD907" s="365" t="b">
        <f t="shared" si="417"/>
        <v>0</v>
      </c>
      <c r="CE907" s="365">
        <f t="shared" si="418"/>
        <v>0</v>
      </c>
      <c r="CF907" s="365" t="b">
        <f t="shared" si="419"/>
        <v>0</v>
      </c>
      <c r="CG907" s="365" t="b">
        <f t="shared" si="420"/>
        <v>0</v>
      </c>
      <c r="CH907" s="365" t="b">
        <f t="shared" si="421"/>
        <v>0</v>
      </c>
      <c r="CI907" s="72" t="b">
        <f t="shared" si="422"/>
        <v>0</v>
      </c>
      <c r="CJ907" s="72" t="b">
        <f t="shared" si="423"/>
        <v>0</v>
      </c>
      <c r="CK907" s="72" t="b">
        <f t="shared" si="424"/>
        <v>0</v>
      </c>
      <c r="CL907" s="72">
        <f t="shared" si="425"/>
        <v>0</v>
      </c>
      <c r="CM907" s="72">
        <f t="shared" si="426"/>
        <v>0</v>
      </c>
      <c r="CN907" s="72" t="b">
        <f t="shared" si="427"/>
        <v>0</v>
      </c>
      <c r="CP907" s="13">
        <f t="shared" si="428"/>
        <v>0</v>
      </c>
      <c r="CQ907" s="13" t="b">
        <f t="shared" si="429"/>
        <v>0</v>
      </c>
      <c r="CR907" s="13" t="b">
        <f t="shared" si="430"/>
        <v>0</v>
      </c>
      <c r="CS907" s="13" t="b">
        <f t="shared" si="436"/>
        <v>0</v>
      </c>
      <c r="CT907" s="13" t="b">
        <f t="shared" si="435"/>
        <v>0</v>
      </c>
      <c r="CU907" s="13" t="b">
        <f t="shared" si="408"/>
        <v>0</v>
      </c>
      <c r="CV907" s="13" t="b">
        <f t="shared" si="431"/>
        <v>0</v>
      </c>
      <c r="CW907" s="13" t="b">
        <f t="shared" si="432"/>
        <v>0</v>
      </c>
      <c r="CX907" s="13" t="b">
        <f t="shared" si="433"/>
        <v>0</v>
      </c>
      <c r="CY907" s="13" t="b">
        <f t="shared" si="434"/>
        <v>0</v>
      </c>
    </row>
    <row r="908" spans="1:103" ht="15" thickBot="1">
      <c r="A908" s="931">
        <v>182</v>
      </c>
      <c r="B908" s="894" t="s">
        <v>254</v>
      </c>
      <c r="C908" s="894"/>
      <c r="D908" s="894" t="s">
        <v>1</v>
      </c>
      <c r="E908" s="894" t="s">
        <v>5</v>
      </c>
      <c r="F908" s="894"/>
      <c r="G908" s="894">
        <v>7</v>
      </c>
      <c r="H908" s="894"/>
      <c r="I908" s="894" t="s">
        <v>11</v>
      </c>
      <c r="J908" s="894"/>
      <c r="K908" s="894"/>
      <c r="L908" s="894" t="s">
        <v>16</v>
      </c>
      <c r="M908" s="894"/>
      <c r="N908" s="894" t="s">
        <v>17</v>
      </c>
      <c r="O908" s="151"/>
      <c r="P908" s="894" t="s">
        <v>17</v>
      </c>
      <c r="Q908" s="940">
        <f>IF(I908="&lt;1966",'lista, wskaźniki'!$G$4,IF(I908="1967-1985",'lista, wskaźniki'!$G$5,IF(I908="1986-1992",'lista, wskaźniki'!$G$6,IF(I908="1993-1996",'lista, wskaźniki'!$G$7,IF(I908="&gt;1997",'lista, wskaźniki'!$G$8,IF(I908=0,'lista, wskaźniki'!$G$4))))))</f>
        <v>250</v>
      </c>
      <c r="R908" s="894" t="s">
        <v>23</v>
      </c>
      <c r="S908" s="894" t="s">
        <v>28</v>
      </c>
      <c r="T908" s="894"/>
      <c r="U908" s="894"/>
      <c r="V908" s="894"/>
      <c r="W908" s="134" t="s">
        <v>35</v>
      </c>
      <c r="X908" s="134" t="s">
        <v>35</v>
      </c>
      <c r="Y908" s="134" t="s">
        <v>42</v>
      </c>
      <c r="Z908" s="134"/>
      <c r="AA908" s="134" t="s">
        <v>35</v>
      </c>
      <c r="AB908" s="135">
        <f>ROUND(AD908/'lista, wskaźniki'!$A$130,0)</f>
        <v>3</v>
      </c>
      <c r="AC908" s="135"/>
      <c r="AD908" s="134">
        <v>2000</v>
      </c>
      <c r="AE908" s="894">
        <v>12</v>
      </c>
      <c r="AF908" s="334">
        <f t="shared" si="409"/>
        <v>67.89</v>
      </c>
      <c r="AG908" s="272">
        <f>IF(R908="kompletna",Q908*J908*0.0036*'lista, wskaźniki'!$F$13, IF(R908="częściowa",Q908*J908*0.0036*'lista, wskaźniki'!$F$14, IF(R908="brak",Q908*J908*0.0036*'lista, wskaźniki'!$F$15,)))</f>
        <v>0</v>
      </c>
      <c r="AH908" s="334">
        <f>IF(Y908="inne",K908*'lista, wskaźniki'!$E$35,IF(Y908="to samo źródło",0,IF(Y908=0,0)))</f>
        <v>0</v>
      </c>
      <c r="AI908" s="334" t="b">
        <f>IF(AA908="gaz z sieci",AC908*'lista, wskaźniki'!$D$21)</f>
        <v>0</v>
      </c>
      <c r="AJ908" s="272">
        <f>IF(AA908="węgiel",AB908*'lista, wskaźniki'!$D$20, IF('Sektor mieszkaniowy'!AA908="drewno",'Sektor mieszkaniowy'!AB908*'lista, wskaźniki'!$D$22,IF('Sektor mieszkaniowy'!AA908="pellet",AB908*'lista, wskaźniki'!$D$23,IF('Sektor mieszkaniowy'!AA908="gaz z sieci",AB908*'lista, wskaźniki'!$D$21,IF('Sektor mieszkaniowy'!AA908="olej opałowy",'Sektor mieszkaniowy'!AB908*'lista, wskaźniki'!$D$24)))))</f>
        <v>67.89</v>
      </c>
      <c r="AK908" s="900"/>
      <c r="AL908" s="894">
        <v>1600</v>
      </c>
      <c r="AM908" s="20">
        <f>IF(AA908="węgiel",AF908*1/3.6*'lista, wskaźniki'!$F$20,IF(AA908="drewno",AF908*1/3.6*'lista, wskaźniki'!$F$22,IF(AA908="pellet",AF908*1/3.6*'lista, wskaźniki'!$F$23,IF(AA908="gaz z sieci",AF908*1/3.6*'lista, wskaźniki'!$F$21,IF(AA908="olej opałowy",AF908*1/3.6*'lista, wskaźniki'!$F$24,0)))))</f>
        <v>6.4312197000000006</v>
      </c>
      <c r="AN908" s="20">
        <f>IF(AA908="węgiel",AF908*'lista, wskaźniki'!$E$42,IF(AA908="drewno",AF908*'lista, wskaźniki'!$G$42,IF(AA908="pellet",AF908*'lista, wskaźniki'!$H$42,IF(AA908="gaz z sieci",AF908*'lista, wskaźniki'!$F$42,IF(AA908="olej opałowy",AF908*'lista, wskaźniki'!$I$42,0)))))</f>
        <v>2.57982E-2</v>
      </c>
      <c r="AO908" s="20">
        <f>IF(AA908="węgiel",AF908*'lista, wskaźniki'!$E$43,IF(AA908="drewno",AF908*'lista, wskaźniki'!$G$43,IF(AA908="pellet",AF908*'lista, wskaźniki'!$H$43,IF(AA908="gaz z sieci",AF908*'lista, wskaźniki'!$F$43,IF(AA908="olej opałowy",AF908*'lista, wskaźniki'!$I$43,0)))))</f>
        <v>2.4440400000000001E-2</v>
      </c>
      <c r="AP908" s="20">
        <f>IF(AA908="węgiel",AF908*'lista, wskaźniki'!$E$44,IF(AA908="drewno",AF908*'lista, wskaźniki'!$G$44,IF(AA908="pellet",AF908*'lista, wskaźniki'!$H$44,IF(AA908="gaz z sieci",AF908*'lista, wskaźniki'!$F$44,IF(AA908="olej opałowy",AF908*'lista, wskaźniki'!$I$44,0)))))</f>
        <v>1.83303E-5</v>
      </c>
      <c r="AQ908" s="20" t="b">
        <f>IF(Z908="gaz",AH908*1/3.6*'lista, wskaźniki'!$F$21,IF(Z908="energia elektryczna",AH908*1/3.6*'lista, wskaźniki'!$F$26))</f>
        <v>0</v>
      </c>
      <c r="AR908" s="20" t="b">
        <f>IF(Z908="gaz",AH908*'lista, wskaźniki'!$F$42,IF(Z908="energia elektryczna",AH908*0))</f>
        <v>0</v>
      </c>
      <c r="AS908" s="20" t="b">
        <f>IF(Z908="gaz",AH908*'lista, wskaźniki'!$F$43,IF(Z908="energia elektryczna",AH908*0))</f>
        <v>0</v>
      </c>
      <c r="AT908" s="20" t="b">
        <f>IF(Z908="gaz",AH908*'lista, wskaźniki'!$F$44,IF(Z908="energia elektryczna",AH908*0))</f>
        <v>0</v>
      </c>
      <c r="AU908" s="20">
        <f>AI908*1/3.6*'lista, wskaźniki'!$F$21</f>
        <v>0</v>
      </c>
      <c r="AV908" s="20">
        <f>AI908*'lista, wskaźniki'!$F$42</f>
        <v>0</v>
      </c>
      <c r="AW908" s="20">
        <f>AI908*'lista, wskaźniki'!$F$43</f>
        <v>0</v>
      </c>
      <c r="AX908" s="20">
        <f>AI908*'lista, wskaźniki'!$F$44</f>
        <v>0</v>
      </c>
      <c r="AY908" s="20">
        <f>AK908*'lista, wskaźniki'!$F$26</f>
        <v>0</v>
      </c>
      <c r="AZ908" s="20">
        <f t="shared" si="410"/>
        <v>6.4312197000000006</v>
      </c>
      <c r="BA908" s="20">
        <f t="shared" si="411"/>
        <v>2.57982E-2</v>
      </c>
      <c r="BB908" s="20">
        <f t="shared" si="412"/>
        <v>2.4440400000000001E-2</v>
      </c>
      <c r="BC908" s="20">
        <f t="shared" si="413"/>
        <v>1.83303E-5</v>
      </c>
      <c r="BD908" s="894" t="s">
        <v>17</v>
      </c>
      <c r="BE908" s="894" t="s">
        <v>17</v>
      </c>
      <c r="BF908" s="894" t="s">
        <v>17</v>
      </c>
      <c r="BG908" s="894" t="s">
        <v>17</v>
      </c>
      <c r="BH908" s="134"/>
      <c r="BI908" s="894" t="s">
        <v>16</v>
      </c>
      <c r="BJ908" s="134" t="s">
        <v>52</v>
      </c>
      <c r="BK908" s="894" t="s">
        <v>17</v>
      </c>
      <c r="BL908" s="134"/>
      <c r="BM908" s="134"/>
      <c r="BN908" s="134"/>
      <c r="BO908" s="134" t="s">
        <v>57</v>
      </c>
      <c r="BP908" s="134" t="s">
        <v>53</v>
      </c>
      <c r="BQ908" s="134" t="s">
        <v>120</v>
      </c>
      <c r="BR908" s="134"/>
      <c r="BS908" s="906"/>
      <c r="BT908" s="906">
        <v>500</v>
      </c>
      <c r="BU908" s="906">
        <v>1000</v>
      </c>
      <c r="BV908" s="906"/>
      <c r="BW908" s="906"/>
      <c r="BX908" s="906"/>
      <c r="BY908" s="903"/>
      <c r="CA908" s="365">
        <f t="shared" si="414"/>
        <v>67.89</v>
      </c>
      <c r="CB908" s="365" t="b">
        <f t="shared" si="415"/>
        <v>0</v>
      </c>
      <c r="CC908" s="365" t="b">
        <f t="shared" si="416"/>
        <v>0</v>
      </c>
      <c r="CD908" s="365" t="b">
        <f t="shared" si="417"/>
        <v>0</v>
      </c>
      <c r="CE908" s="365" t="b">
        <f t="shared" si="418"/>
        <v>0</v>
      </c>
      <c r="CF908" s="365" t="b">
        <f t="shared" si="419"/>
        <v>0</v>
      </c>
      <c r="CG908" s="365" t="b">
        <f t="shared" si="420"/>
        <v>0</v>
      </c>
      <c r="CH908" s="365" t="b">
        <f t="shared" si="421"/>
        <v>0</v>
      </c>
      <c r="CI908" s="72">
        <f t="shared" si="422"/>
        <v>67.89</v>
      </c>
      <c r="CJ908" s="72" t="b">
        <f t="shared" si="423"/>
        <v>0</v>
      </c>
      <c r="CK908" s="72" t="b">
        <f t="shared" si="424"/>
        <v>0</v>
      </c>
      <c r="CL908" s="72">
        <f t="shared" si="425"/>
        <v>0</v>
      </c>
      <c r="CM908" s="72" t="b">
        <f t="shared" si="426"/>
        <v>0</v>
      </c>
      <c r="CN908" s="72" t="b">
        <f t="shared" si="427"/>
        <v>0</v>
      </c>
      <c r="CP908" s="13" t="b">
        <f t="shared" si="428"/>
        <v>0</v>
      </c>
      <c r="CQ908" s="13">
        <f t="shared" si="429"/>
        <v>0</v>
      </c>
      <c r="CR908" s="13">
        <f t="shared" si="430"/>
        <v>0</v>
      </c>
      <c r="CS908" s="13">
        <f t="shared" si="436"/>
        <v>0</v>
      </c>
      <c r="CT908" s="13" t="b">
        <f t="shared" si="435"/>
        <v>0</v>
      </c>
      <c r="CU908" s="13">
        <f t="shared" si="408"/>
        <v>0</v>
      </c>
      <c r="CV908" s="13" t="b">
        <f t="shared" si="431"/>
        <v>0</v>
      </c>
      <c r="CW908" s="13">
        <f t="shared" si="432"/>
        <v>0</v>
      </c>
      <c r="CX908" s="13" t="b">
        <f t="shared" si="433"/>
        <v>0</v>
      </c>
      <c r="CY908" s="13">
        <f t="shared" si="434"/>
        <v>0</v>
      </c>
    </row>
    <row r="909" spans="1:103" ht="15" thickBot="1">
      <c r="A909" s="932"/>
      <c r="B909" s="895"/>
      <c r="C909" s="895"/>
      <c r="D909" s="895"/>
      <c r="E909" s="895"/>
      <c r="F909" s="895"/>
      <c r="G909" s="895"/>
      <c r="H909" s="895"/>
      <c r="I909" s="895"/>
      <c r="J909" s="895"/>
      <c r="K909" s="895"/>
      <c r="L909" s="895"/>
      <c r="M909" s="895"/>
      <c r="N909" s="895"/>
      <c r="O909" s="152"/>
      <c r="P909" s="895"/>
      <c r="Q909" s="941"/>
      <c r="R909" s="895"/>
      <c r="S909" s="895"/>
      <c r="T909" s="895"/>
      <c r="U909" s="895"/>
      <c r="V909" s="895"/>
      <c r="W909" s="136" t="s">
        <v>36</v>
      </c>
      <c r="X909" s="136" t="s">
        <v>195</v>
      </c>
      <c r="Y909" s="136"/>
      <c r="Z909" s="136"/>
      <c r="AA909" s="136" t="s">
        <v>36</v>
      </c>
      <c r="AB909" s="137">
        <f>ROUND(AD909/'lista, wskaźniki'!$A$133,0)</f>
        <v>3</v>
      </c>
      <c r="AC909" s="137"/>
      <c r="AD909" s="136">
        <v>1000</v>
      </c>
      <c r="AE909" s="895"/>
      <c r="AF909" s="334">
        <f t="shared" si="409"/>
        <v>46.8</v>
      </c>
      <c r="AG909" s="272">
        <f>IF(R909="kompletna",Q909*J909*0.0036*'lista, wskaźniki'!$F$13, IF(R909="częściowa",Q909*J909*0.0036*'lista, wskaźniki'!$F$14, IF(R909="brak",Q909*J909*0.0036*'lista, wskaźniki'!$F$15,)))</f>
        <v>0</v>
      </c>
      <c r="AH909" s="334">
        <f>IF(Y909="inne",K909*'lista, wskaźniki'!$E$35,IF(Y909="to samo źródło",0,IF(Y909=0,0)))</f>
        <v>0</v>
      </c>
      <c r="AI909" s="334" t="b">
        <f>IF(AA909="gaz z sieci",AC909*'lista, wskaźniki'!$D$21)</f>
        <v>0</v>
      </c>
      <c r="AJ909" s="272">
        <f>IF(AA909="węgiel",AB909*'lista, wskaźniki'!$D$20, IF('Sektor mieszkaniowy'!AA909="drewno",'Sektor mieszkaniowy'!AB909*'lista, wskaźniki'!$D$22,IF('Sektor mieszkaniowy'!AA909="pellet",AB909*'lista, wskaźniki'!$D$23,IF('Sektor mieszkaniowy'!AA909="gaz z sieci",AB909*'lista, wskaźniki'!$D$21,IF('Sektor mieszkaniowy'!AA909="olej opałowy",'Sektor mieszkaniowy'!AB909*'lista, wskaźniki'!$D$24)))))</f>
        <v>46.8</v>
      </c>
      <c r="AK909" s="901"/>
      <c r="AL909" s="895"/>
      <c r="AM909" s="20">
        <f>IF(AA909="węgiel",AF909*1/3.6*'lista, wskaźniki'!$F$20,IF(AA909="drewno",AF909*1/3.6*'lista, wskaźniki'!$F$22,IF(AA909="pellet",AF909*1/3.6*'lista, wskaźniki'!$F$23,IF(AA909="gaz z sieci",AF909*1/3.6*'lista, wskaźniki'!$F$21,IF(AA909="olej opałowy",AF909*1/3.6*'lista, wskaźniki'!$F$24,0)))))</f>
        <v>0</v>
      </c>
      <c r="AN909" s="20">
        <f>IF(AA909="węgiel",AF909*'lista, wskaźniki'!$E$42,IF(AA909="drewno",AF909*'lista, wskaźniki'!$G$42,IF(AA909="pellet",AF909*'lista, wskaźniki'!$H$42,IF(AA909="gaz z sieci",AF909*'lista, wskaźniki'!$F$42,IF(AA909="olej opałowy",AF909*'lista, wskaźniki'!$I$42,0)))))</f>
        <v>3.7907999999999997E-2</v>
      </c>
      <c r="AO909" s="20">
        <f>IF(AA909="węgiel",AF909*'lista, wskaźniki'!$E$43,IF(AA909="drewno",AF909*'lista, wskaźniki'!$G$43,IF(AA909="pellet",AF909*'lista, wskaźniki'!$H$43,IF(AA909="gaz z sieci",AF909*'lista, wskaźniki'!$F$43,IF(AA909="olej opałowy",AF909*'lista, wskaźniki'!$I$43,0)))))</f>
        <v>3.7907999999999997E-2</v>
      </c>
      <c r="AP909" s="20">
        <f>IF(AA909="węgiel",AF909*'lista, wskaźniki'!$E$44,IF(AA909="drewno",AF909*'lista, wskaźniki'!$G$44,IF(AA909="pellet",AF909*'lista, wskaźniki'!$H$44,IF(AA909="gaz z sieci",AF909*'lista, wskaźniki'!$F$44,IF(AA909="olej opałowy",AF909*'lista, wskaźniki'!$I$44,0)))))</f>
        <v>1.1699999999999998E-5</v>
      </c>
      <c r="AQ909" s="20" t="b">
        <f>IF(Z909="gaz",AH909*1/3.6*'lista, wskaźniki'!$F$21,IF(Z909="energia elektryczna",AH909*1/3.6*'lista, wskaźniki'!$F$26))</f>
        <v>0</v>
      </c>
      <c r="AR909" s="20" t="b">
        <f>IF(Z909="gaz",AH909*'lista, wskaźniki'!$F$42,IF(Z909="energia elektryczna",AH909*0))</f>
        <v>0</v>
      </c>
      <c r="AS909" s="20" t="b">
        <f>IF(Z909="gaz",AH909*'lista, wskaźniki'!$F$43,IF(Z909="energia elektryczna",AH909*0))</f>
        <v>0</v>
      </c>
      <c r="AT909" s="20" t="b">
        <f>IF(Z909="gaz",AH909*'lista, wskaźniki'!$F$44,IF(Z909="energia elektryczna",AH909*0))</f>
        <v>0</v>
      </c>
      <c r="AU909" s="20">
        <f>AI909*1/3.6*'lista, wskaźniki'!$F$21</f>
        <v>0</v>
      </c>
      <c r="AV909" s="20">
        <f>AI909*'lista, wskaźniki'!$F$42</f>
        <v>0</v>
      </c>
      <c r="AW909" s="20">
        <f>AI909*'lista, wskaźniki'!$F$43</f>
        <v>0</v>
      </c>
      <c r="AX909" s="20">
        <f>AI909*'lista, wskaźniki'!$F$44</f>
        <v>0</v>
      </c>
      <c r="AY909" s="20">
        <f>AK909*'lista, wskaźniki'!$F$26</f>
        <v>0</v>
      </c>
      <c r="AZ909" s="20">
        <f t="shared" si="410"/>
        <v>0</v>
      </c>
      <c r="BA909" s="20">
        <f t="shared" si="411"/>
        <v>3.7907999999999997E-2</v>
      </c>
      <c r="BB909" s="20">
        <f t="shared" si="412"/>
        <v>3.7907999999999997E-2</v>
      </c>
      <c r="BC909" s="20">
        <f t="shared" si="413"/>
        <v>1.1699999999999998E-5</v>
      </c>
      <c r="BD909" s="895"/>
      <c r="BE909" s="895"/>
      <c r="BF909" s="895"/>
      <c r="BG909" s="895"/>
      <c r="BH909" s="136"/>
      <c r="BI909" s="895"/>
      <c r="BJ909" s="136"/>
      <c r="BK909" s="895"/>
      <c r="BL909" s="136"/>
      <c r="BM909" s="136"/>
      <c r="BN909" s="136"/>
      <c r="BO909" s="136"/>
      <c r="BP909" s="136"/>
      <c r="BQ909" s="136" t="s">
        <v>121</v>
      </c>
      <c r="BR909" s="136"/>
      <c r="BS909" s="907"/>
      <c r="BT909" s="907"/>
      <c r="BU909" s="907"/>
      <c r="BV909" s="907"/>
      <c r="BW909" s="907"/>
      <c r="BX909" s="907"/>
      <c r="BY909" s="904"/>
      <c r="CA909" s="365" t="b">
        <f t="shared" si="414"/>
        <v>0</v>
      </c>
      <c r="CB909" s="365">
        <f t="shared" si="415"/>
        <v>46.8</v>
      </c>
      <c r="CC909" s="365" t="b">
        <f t="shared" si="416"/>
        <v>0</v>
      </c>
      <c r="CD909" s="365" t="b">
        <f t="shared" si="417"/>
        <v>0</v>
      </c>
      <c r="CE909" s="365" t="b">
        <f t="shared" si="418"/>
        <v>0</v>
      </c>
      <c r="CF909" s="365" t="b">
        <f t="shared" si="419"/>
        <v>0</v>
      </c>
      <c r="CG909" s="365" t="b">
        <f t="shared" si="420"/>
        <v>0</v>
      </c>
      <c r="CH909" s="365" t="b">
        <f t="shared" si="421"/>
        <v>0</v>
      </c>
      <c r="CI909" s="72" t="b">
        <f t="shared" si="422"/>
        <v>0</v>
      </c>
      <c r="CJ909" s="72">
        <f t="shared" si="423"/>
        <v>46.8</v>
      </c>
      <c r="CK909" s="72" t="b">
        <f t="shared" si="424"/>
        <v>0</v>
      </c>
      <c r="CL909" s="72">
        <f t="shared" si="425"/>
        <v>0</v>
      </c>
      <c r="CM909" s="72" t="b">
        <f t="shared" si="426"/>
        <v>0</v>
      </c>
      <c r="CN909" s="72" t="b">
        <f t="shared" si="427"/>
        <v>0</v>
      </c>
      <c r="CP909" s="13">
        <f t="shared" si="428"/>
        <v>0</v>
      </c>
      <c r="CQ909" s="13" t="b">
        <f t="shared" si="429"/>
        <v>0</v>
      </c>
      <c r="CR909" s="13" t="b">
        <f t="shared" si="430"/>
        <v>0</v>
      </c>
      <c r="CS909" s="13" t="b">
        <f t="shared" si="436"/>
        <v>0</v>
      </c>
      <c r="CT909" s="13" t="b">
        <f t="shared" si="435"/>
        <v>0</v>
      </c>
      <c r="CU909" s="13" t="b">
        <f t="shared" si="408"/>
        <v>0</v>
      </c>
      <c r="CV909" s="13" t="b">
        <f t="shared" si="431"/>
        <v>0</v>
      </c>
      <c r="CW909" s="13" t="b">
        <f t="shared" si="432"/>
        <v>0</v>
      </c>
      <c r="CX909" s="13" t="b">
        <f t="shared" si="433"/>
        <v>0</v>
      </c>
      <c r="CY909" s="13" t="b">
        <f t="shared" si="434"/>
        <v>0</v>
      </c>
    </row>
    <row r="910" spans="1:103" ht="15" thickBot="1">
      <c r="A910" s="932"/>
      <c r="B910" s="895"/>
      <c r="C910" s="895"/>
      <c r="D910" s="895"/>
      <c r="E910" s="895"/>
      <c r="F910" s="895"/>
      <c r="G910" s="895"/>
      <c r="H910" s="895"/>
      <c r="I910" s="895"/>
      <c r="J910" s="895"/>
      <c r="K910" s="895"/>
      <c r="L910" s="895"/>
      <c r="M910" s="895"/>
      <c r="N910" s="895"/>
      <c r="O910" s="152"/>
      <c r="P910" s="895"/>
      <c r="Q910" s="941"/>
      <c r="R910" s="895"/>
      <c r="S910" s="895"/>
      <c r="T910" s="895"/>
      <c r="U910" s="895"/>
      <c r="V910" s="895"/>
      <c r="W910" s="136"/>
      <c r="X910" s="136" t="s">
        <v>39</v>
      </c>
      <c r="Y910" s="136"/>
      <c r="Z910" s="136"/>
      <c r="AA910" s="136" t="s">
        <v>50</v>
      </c>
      <c r="AB910" s="137"/>
      <c r="AC910" s="137"/>
      <c r="AD910" s="136"/>
      <c r="AE910" s="895"/>
      <c r="AF910" s="334">
        <f t="shared" si="409"/>
        <v>0</v>
      </c>
      <c r="AG910" s="272">
        <f>IF(R910="kompletna",Q910*J910*0.0036*'lista, wskaźniki'!$F$13, IF(R910="częściowa",Q910*J910*0.0036*'lista, wskaźniki'!$F$14, IF(R910="brak",Q910*J910*0.0036*'lista, wskaźniki'!$F$15,)))</f>
        <v>0</v>
      </c>
      <c r="AH910" s="334">
        <f>IF(Y910="inne",K910*'lista, wskaźniki'!$E$35,IF(Y910="to samo źródło",0,IF(Y910=0,0)))</f>
        <v>0</v>
      </c>
      <c r="AI910" s="334" t="b">
        <f>IF(AA910="gaz z sieci",AC910*'lista, wskaźniki'!$D$21)</f>
        <v>0</v>
      </c>
      <c r="AJ910" s="272">
        <f>IF(AA910="węgiel",AB910*'lista, wskaźniki'!$D$20, IF('Sektor mieszkaniowy'!AA910="drewno",'Sektor mieszkaniowy'!AB910*'lista, wskaźniki'!$D$22,IF('Sektor mieszkaniowy'!AA910="pellet",AB910*'lista, wskaźniki'!$D$23,IF('Sektor mieszkaniowy'!AA910="gaz z sieci",AB910*'lista, wskaźniki'!$D$21,IF('Sektor mieszkaniowy'!AA910="olej opałowy",'Sektor mieszkaniowy'!AB910*'lista, wskaźniki'!$D$24)))))</f>
        <v>0</v>
      </c>
      <c r="AK910" s="901"/>
      <c r="AL910" s="895"/>
      <c r="AM910" s="20">
        <f>IF(AA910="węgiel",AF910*1/3.6*'lista, wskaźniki'!$F$20,IF(AA910="drewno",AF910*1/3.6*'lista, wskaźniki'!$F$22,IF(AA910="pellet",AF910*1/3.6*'lista, wskaźniki'!$F$23,IF(AA910="gaz z sieci",AF910*1/3.6*'lista, wskaźniki'!$F$21,IF(AA910="olej opałowy",AF910*1/3.6*'lista, wskaźniki'!$F$24,0)))))</f>
        <v>0</v>
      </c>
      <c r="AN910" s="20">
        <f>IF(AA910="węgiel",AF910*'lista, wskaźniki'!$E$42,IF(AA910="drewno",AF910*'lista, wskaźniki'!$G$42,IF(AA910="pellet",AF910*'lista, wskaźniki'!$H$42,IF(AA910="gaz z sieci",AF910*'lista, wskaźniki'!$F$42,IF(AA910="olej opałowy",AF910*'lista, wskaźniki'!$I$42,0)))))</f>
        <v>0</v>
      </c>
      <c r="AO910" s="20">
        <f>IF(AA910="węgiel",AF910*'lista, wskaźniki'!$E$43,IF(AA910="drewno",AF910*'lista, wskaźniki'!$G$43,IF(AA910="pellet",AF910*'lista, wskaźniki'!$H$43,IF(AA910="gaz z sieci",AF910*'lista, wskaźniki'!$F$43,IF(AA910="olej opałowy",AF910*'lista, wskaźniki'!$I$43,0)))))</f>
        <v>0</v>
      </c>
      <c r="AP910" s="20">
        <f>IF(AA910="węgiel",AF910*'lista, wskaźniki'!$E$44,IF(AA910="drewno",AF910*'lista, wskaźniki'!$G$44,IF(AA910="pellet",AF910*'lista, wskaźniki'!$H$44,IF(AA910="gaz z sieci",AF910*'lista, wskaźniki'!$F$44,IF(AA910="olej opałowy",AF910*'lista, wskaźniki'!$I$44,0)))))</f>
        <v>0</v>
      </c>
      <c r="AQ910" s="20" t="b">
        <f>IF(Z910="gaz",AH910*1/3.6*'lista, wskaźniki'!$F$21,IF(Z910="energia elektryczna",AH910*1/3.6*'lista, wskaźniki'!$F$26))</f>
        <v>0</v>
      </c>
      <c r="AR910" s="20" t="b">
        <f>IF(Z910="gaz",AH910*'lista, wskaźniki'!$F$42,IF(Z910="energia elektryczna",AH910*0))</f>
        <v>0</v>
      </c>
      <c r="AS910" s="20" t="b">
        <f>IF(Z910="gaz",AH910*'lista, wskaźniki'!$F$43,IF(Z910="energia elektryczna",AH910*0))</f>
        <v>0</v>
      </c>
      <c r="AT910" s="20" t="b">
        <f>IF(Z910="gaz",AH910*'lista, wskaźniki'!$F$44,IF(Z910="energia elektryczna",AH910*0))</f>
        <v>0</v>
      </c>
      <c r="AU910" s="20">
        <f>AI910*1/3.6*'lista, wskaźniki'!$F$21</f>
        <v>0</v>
      </c>
      <c r="AV910" s="20">
        <f>AI910*'lista, wskaźniki'!$F$42</f>
        <v>0</v>
      </c>
      <c r="AW910" s="20">
        <f>AI910*'lista, wskaźniki'!$F$43</f>
        <v>0</v>
      </c>
      <c r="AX910" s="20">
        <f>AI910*'lista, wskaźniki'!$F$44</f>
        <v>0</v>
      </c>
      <c r="AY910" s="20">
        <f>AK910*'lista, wskaźniki'!$F$26</f>
        <v>0</v>
      </c>
      <c r="AZ910" s="20">
        <f t="shared" si="410"/>
        <v>0</v>
      </c>
      <c r="BA910" s="20">
        <f t="shared" si="411"/>
        <v>0</v>
      </c>
      <c r="BB910" s="20">
        <f t="shared" si="412"/>
        <v>0</v>
      </c>
      <c r="BC910" s="20">
        <f t="shared" si="413"/>
        <v>0</v>
      </c>
      <c r="BD910" s="895"/>
      <c r="BE910" s="895"/>
      <c r="BF910" s="895"/>
      <c r="BG910" s="895"/>
      <c r="BH910" s="136"/>
      <c r="BI910" s="895"/>
      <c r="BJ910" s="136"/>
      <c r="BK910" s="895"/>
      <c r="BL910" s="136"/>
      <c r="BM910" s="136"/>
      <c r="BN910" s="136"/>
      <c r="BO910" s="136"/>
      <c r="BP910" s="136"/>
      <c r="BQ910" s="136"/>
      <c r="BR910" s="136"/>
      <c r="BS910" s="907"/>
      <c r="BT910" s="907"/>
      <c r="BU910" s="907"/>
      <c r="BV910" s="907"/>
      <c r="BW910" s="907"/>
      <c r="BX910" s="907"/>
      <c r="BY910" s="904"/>
      <c r="CA910" s="365" t="b">
        <f t="shared" si="414"/>
        <v>0</v>
      </c>
      <c r="CB910" s="365" t="b">
        <f t="shared" si="415"/>
        <v>0</v>
      </c>
      <c r="CC910" s="365">
        <f t="shared" si="416"/>
        <v>0</v>
      </c>
      <c r="CD910" s="365" t="b">
        <f t="shared" si="417"/>
        <v>0</v>
      </c>
      <c r="CE910" s="365" t="b">
        <f t="shared" si="418"/>
        <v>0</v>
      </c>
      <c r="CF910" s="365" t="b">
        <f t="shared" si="419"/>
        <v>0</v>
      </c>
      <c r="CG910" s="365" t="b">
        <f t="shared" si="420"/>
        <v>0</v>
      </c>
      <c r="CH910" s="365" t="b">
        <f t="shared" si="421"/>
        <v>0</v>
      </c>
      <c r="CI910" s="72" t="b">
        <f t="shared" si="422"/>
        <v>0</v>
      </c>
      <c r="CJ910" s="72" t="b">
        <f t="shared" si="423"/>
        <v>0</v>
      </c>
      <c r="CK910" s="72">
        <f t="shared" si="424"/>
        <v>0</v>
      </c>
      <c r="CL910" s="72">
        <f t="shared" si="425"/>
        <v>0</v>
      </c>
      <c r="CM910" s="72" t="b">
        <f t="shared" si="426"/>
        <v>0</v>
      </c>
      <c r="CN910" s="72" t="b">
        <f t="shared" si="427"/>
        <v>0</v>
      </c>
      <c r="CP910" s="13">
        <f t="shared" si="428"/>
        <v>0</v>
      </c>
      <c r="CQ910" s="13" t="b">
        <f t="shared" si="429"/>
        <v>0</v>
      </c>
      <c r="CR910" s="13" t="b">
        <f t="shared" si="430"/>
        <v>0</v>
      </c>
      <c r="CS910" s="13" t="b">
        <f t="shared" si="436"/>
        <v>0</v>
      </c>
      <c r="CT910" s="13" t="b">
        <f t="shared" si="435"/>
        <v>0</v>
      </c>
      <c r="CU910" s="13" t="b">
        <f t="shared" si="408"/>
        <v>0</v>
      </c>
      <c r="CV910" s="13" t="b">
        <f t="shared" si="431"/>
        <v>0</v>
      </c>
      <c r="CW910" s="13" t="b">
        <f t="shared" si="432"/>
        <v>0</v>
      </c>
      <c r="CX910" s="13" t="b">
        <f t="shared" si="433"/>
        <v>0</v>
      </c>
      <c r="CY910" s="13" t="b">
        <f t="shared" si="434"/>
        <v>0</v>
      </c>
    </row>
    <row r="911" spans="1:103" ht="15" thickBot="1">
      <c r="A911" s="932"/>
      <c r="B911" s="895"/>
      <c r="C911" s="895"/>
      <c r="D911" s="895"/>
      <c r="E911" s="895"/>
      <c r="F911" s="895"/>
      <c r="G911" s="895"/>
      <c r="H911" s="895"/>
      <c r="I911" s="895"/>
      <c r="J911" s="895"/>
      <c r="K911" s="895"/>
      <c r="L911" s="895"/>
      <c r="M911" s="895"/>
      <c r="N911" s="895"/>
      <c r="O911" s="152"/>
      <c r="P911" s="895"/>
      <c r="Q911" s="941"/>
      <c r="R911" s="895"/>
      <c r="S911" s="895"/>
      <c r="T911" s="895"/>
      <c r="U911" s="895"/>
      <c r="V911" s="895"/>
      <c r="W911" s="136"/>
      <c r="X911" s="136"/>
      <c r="Y911" s="136"/>
      <c r="Z911" s="136"/>
      <c r="AA911" s="136" t="s">
        <v>38</v>
      </c>
      <c r="AB911" s="137"/>
      <c r="AC911" s="137"/>
      <c r="AD911" s="136"/>
      <c r="AE911" s="895"/>
      <c r="AF911" s="334">
        <f t="shared" si="409"/>
        <v>0</v>
      </c>
      <c r="AG911" s="272">
        <f>IF(R911="kompletna",Q911*J911*0.0036*'lista, wskaźniki'!$F$13, IF(R911="częściowa",Q911*J911*0.0036*'lista, wskaźniki'!$F$14, IF(R911="brak",Q911*J911*0.0036*'lista, wskaźniki'!$F$15,)))</f>
        <v>0</v>
      </c>
      <c r="AH911" s="334">
        <f>IF(Y911="inne",K911*'lista, wskaźniki'!$E$35,IF(Y911="to samo źródło",0,IF(Y911=0,0)))</f>
        <v>0</v>
      </c>
      <c r="AI911" s="334">
        <f>IF(AA911="gaz z sieci",AC911*'lista, wskaźniki'!$D$21)</f>
        <v>0</v>
      </c>
      <c r="AJ911" s="272">
        <f>IF(AA911="węgiel",AB911*'lista, wskaźniki'!$D$20, IF('Sektor mieszkaniowy'!AA911="drewno",'Sektor mieszkaniowy'!AB911*'lista, wskaźniki'!$D$22,IF('Sektor mieszkaniowy'!AA911="pellet",AB911*'lista, wskaźniki'!$D$23,IF('Sektor mieszkaniowy'!AA911="gaz z sieci",AB911*'lista, wskaźniki'!$D$21,IF('Sektor mieszkaniowy'!AA911="olej opałowy",'Sektor mieszkaniowy'!AB911*'lista, wskaźniki'!$D$24)))))</f>
        <v>0</v>
      </c>
      <c r="AK911" s="901"/>
      <c r="AL911" s="895"/>
      <c r="AM911" s="20">
        <f>IF(AA911="węgiel",AF911*1/3.6*'lista, wskaźniki'!$F$20,IF(AA911="drewno",AF911*1/3.6*'lista, wskaźniki'!$F$22,IF(AA911="pellet",AF911*1/3.6*'lista, wskaźniki'!$F$23,IF(AA911="gaz z sieci",AF911*1/3.6*'lista, wskaźniki'!$F$21,IF(AA911="olej opałowy",AF911*1/3.6*'lista, wskaźniki'!$F$24,0)))))</f>
        <v>0</v>
      </c>
      <c r="AN911" s="20">
        <f>IF(AA911="węgiel",AF911*'lista, wskaźniki'!$E$42,IF(AA911="drewno",AF911*'lista, wskaźniki'!$G$42,IF(AA911="pellet",AF911*'lista, wskaźniki'!$H$42,IF(AA911="gaz z sieci",AF911*'lista, wskaźniki'!$F$42,IF(AA911="olej opałowy",AF911*'lista, wskaźniki'!$I$42,0)))))</f>
        <v>0</v>
      </c>
      <c r="AO911" s="20">
        <f>IF(AA911="węgiel",AF911*'lista, wskaźniki'!$E$43,IF(AA911="drewno",AF911*'lista, wskaźniki'!$G$43,IF(AA911="pellet",AF911*'lista, wskaźniki'!$H$43,IF(AA911="gaz z sieci",AF911*'lista, wskaźniki'!$F$43,IF(AA911="olej opałowy",AF911*'lista, wskaźniki'!$I$43,0)))))</f>
        <v>0</v>
      </c>
      <c r="AP911" s="20">
        <f>IF(AA911="węgiel",AF911*'lista, wskaźniki'!$E$44,IF(AA911="drewno",AF911*'lista, wskaźniki'!$G$44,IF(AA911="pellet",AF911*'lista, wskaźniki'!$H$44,IF(AA911="gaz z sieci",AF911*'lista, wskaźniki'!$F$44,IF(AA911="olej opałowy",AF911*'lista, wskaźniki'!$I$44,0)))))</f>
        <v>0</v>
      </c>
      <c r="AQ911" s="20" t="b">
        <f>IF(Z911="gaz",AH911*1/3.6*'lista, wskaźniki'!$F$21,IF(Z911="energia elektryczna",AH911*1/3.6*'lista, wskaźniki'!$F$26))</f>
        <v>0</v>
      </c>
      <c r="AR911" s="20" t="b">
        <f>IF(Z911="gaz",AH911*'lista, wskaźniki'!$F$42,IF(Z911="energia elektryczna",AH911*0))</f>
        <v>0</v>
      </c>
      <c r="AS911" s="20" t="b">
        <f>IF(Z911="gaz",AH911*'lista, wskaźniki'!$F$43,IF(Z911="energia elektryczna",AH911*0))</f>
        <v>0</v>
      </c>
      <c r="AT911" s="20" t="b">
        <f>IF(Z911="gaz",AH911*'lista, wskaźniki'!$F$44,IF(Z911="energia elektryczna",AH911*0))</f>
        <v>0</v>
      </c>
      <c r="AU911" s="20">
        <f>AI911*1/3.6*'lista, wskaźniki'!$F$21</f>
        <v>0</v>
      </c>
      <c r="AV911" s="20">
        <f>AI911*'lista, wskaźniki'!$F$42</f>
        <v>0</v>
      </c>
      <c r="AW911" s="20">
        <f>AI911*'lista, wskaźniki'!$F$43</f>
        <v>0</v>
      </c>
      <c r="AX911" s="20">
        <f>AI911*'lista, wskaźniki'!$F$44</f>
        <v>0</v>
      </c>
      <c r="AY911" s="20">
        <f>AK911*'lista, wskaźniki'!$F$26</f>
        <v>0</v>
      </c>
      <c r="AZ911" s="20">
        <f t="shared" si="410"/>
        <v>0</v>
      </c>
      <c r="BA911" s="20">
        <f t="shared" si="411"/>
        <v>0</v>
      </c>
      <c r="BB911" s="20">
        <f t="shared" si="412"/>
        <v>0</v>
      </c>
      <c r="BC911" s="20">
        <f t="shared" si="413"/>
        <v>0</v>
      </c>
      <c r="BD911" s="895"/>
      <c r="BE911" s="895"/>
      <c r="BF911" s="895"/>
      <c r="BG911" s="895"/>
      <c r="BH911" s="136"/>
      <c r="BI911" s="895"/>
      <c r="BJ911" s="136"/>
      <c r="BK911" s="895"/>
      <c r="BL911" s="136"/>
      <c r="BM911" s="136"/>
      <c r="BN911" s="136"/>
      <c r="BO911" s="136"/>
      <c r="BP911" s="136"/>
      <c r="BQ911" s="136"/>
      <c r="BR911" s="136"/>
      <c r="BS911" s="907"/>
      <c r="BT911" s="907"/>
      <c r="BU911" s="907"/>
      <c r="BV911" s="907"/>
      <c r="BW911" s="907"/>
      <c r="BX911" s="907"/>
      <c r="BY911" s="904"/>
      <c r="CA911" s="365" t="b">
        <f t="shared" si="414"/>
        <v>0</v>
      </c>
      <c r="CB911" s="365" t="b">
        <f t="shared" si="415"/>
        <v>0</v>
      </c>
      <c r="CC911" s="365" t="b">
        <f t="shared" si="416"/>
        <v>0</v>
      </c>
      <c r="CD911" s="365">
        <f t="shared" si="417"/>
        <v>0</v>
      </c>
      <c r="CE911" s="365" t="b">
        <f t="shared" si="418"/>
        <v>0</v>
      </c>
      <c r="CF911" s="365" t="b">
        <f t="shared" si="419"/>
        <v>0</v>
      </c>
      <c r="CG911" s="365" t="b">
        <f t="shared" si="420"/>
        <v>0</v>
      </c>
      <c r="CH911" s="365">
        <f t="shared" si="421"/>
        <v>0</v>
      </c>
      <c r="CI911" s="72" t="b">
        <f t="shared" si="422"/>
        <v>0</v>
      </c>
      <c r="CJ911" s="72" t="b">
        <f t="shared" si="423"/>
        <v>0</v>
      </c>
      <c r="CK911" s="72" t="b">
        <f t="shared" si="424"/>
        <v>0</v>
      </c>
      <c r="CL911" s="72">
        <f t="shared" si="425"/>
        <v>0</v>
      </c>
      <c r="CM911" s="72" t="b">
        <f t="shared" si="426"/>
        <v>0</v>
      </c>
      <c r="CN911" s="72" t="b">
        <f t="shared" si="427"/>
        <v>0</v>
      </c>
      <c r="CP911" s="13">
        <f t="shared" si="428"/>
        <v>0</v>
      </c>
      <c r="CQ911" s="13" t="b">
        <f t="shared" si="429"/>
        <v>0</v>
      </c>
      <c r="CR911" s="13" t="b">
        <f t="shared" si="430"/>
        <v>0</v>
      </c>
      <c r="CS911" s="13" t="b">
        <f t="shared" si="436"/>
        <v>0</v>
      </c>
      <c r="CT911" s="13" t="b">
        <f t="shared" si="435"/>
        <v>0</v>
      </c>
      <c r="CU911" s="13" t="b">
        <f t="shared" si="408"/>
        <v>0</v>
      </c>
      <c r="CV911" s="13" t="b">
        <f t="shared" si="431"/>
        <v>0</v>
      </c>
      <c r="CW911" s="13" t="b">
        <f t="shared" si="432"/>
        <v>0</v>
      </c>
      <c r="CX911" s="13" t="b">
        <f t="shared" si="433"/>
        <v>0</v>
      </c>
      <c r="CY911" s="13" t="b">
        <f t="shared" si="434"/>
        <v>0</v>
      </c>
    </row>
    <row r="912" spans="1:103" ht="15" thickBot="1">
      <c r="A912" s="933"/>
      <c r="B912" s="896"/>
      <c r="C912" s="896"/>
      <c r="D912" s="896"/>
      <c r="E912" s="896"/>
      <c r="F912" s="896"/>
      <c r="G912" s="896"/>
      <c r="H912" s="896"/>
      <c r="I912" s="896"/>
      <c r="J912" s="896"/>
      <c r="K912" s="896"/>
      <c r="L912" s="896"/>
      <c r="M912" s="896"/>
      <c r="N912" s="896"/>
      <c r="O912" s="153"/>
      <c r="P912" s="896"/>
      <c r="Q912" s="942"/>
      <c r="R912" s="896"/>
      <c r="S912" s="896"/>
      <c r="T912" s="896"/>
      <c r="U912" s="896"/>
      <c r="V912" s="896"/>
      <c r="W912" s="138"/>
      <c r="X912" s="138"/>
      <c r="Y912" s="138"/>
      <c r="Z912" s="138"/>
      <c r="AA912" s="138" t="s">
        <v>37</v>
      </c>
      <c r="AB912" s="139"/>
      <c r="AC912" s="139"/>
      <c r="AD912" s="138"/>
      <c r="AE912" s="896"/>
      <c r="AF912" s="334">
        <f t="shared" si="409"/>
        <v>0</v>
      </c>
      <c r="AG912" s="272">
        <f>IF(R912="kompletna",Q912*J912*0.0036*'lista, wskaźniki'!$F$13, IF(R912="częściowa",Q912*J912*0.0036*'lista, wskaźniki'!$F$14, IF(R912="brak",Q912*J912*0.0036*'lista, wskaźniki'!$F$15,)))</f>
        <v>0</v>
      </c>
      <c r="AH912" s="334">
        <f>IF(Y912="inne",K912*'lista, wskaźniki'!$E$35,IF(Y912="to samo źródło",0,IF(Y912=0,0)))</f>
        <v>0</v>
      </c>
      <c r="AI912" s="334" t="b">
        <f>IF(AA912="gaz z sieci",AC912*'lista, wskaźniki'!$D$21)</f>
        <v>0</v>
      </c>
      <c r="AJ912" s="272">
        <f>IF(AA912="węgiel",AB912*'lista, wskaźniki'!$D$20, IF('Sektor mieszkaniowy'!AA912="drewno",'Sektor mieszkaniowy'!AB912*'lista, wskaźniki'!$D$22,IF('Sektor mieszkaniowy'!AA912="pellet",AB912*'lista, wskaźniki'!$D$23,IF('Sektor mieszkaniowy'!AA912="gaz z sieci",AB912*'lista, wskaźniki'!$D$21,IF('Sektor mieszkaniowy'!AA912="olej opałowy",'Sektor mieszkaniowy'!AB912*'lista, wskaźniki'!$D$24)))))</f>
        <v>0</v>
      </c>
      <c r="AK912" s="902"/>
      <c r="AL912" s="896"/>
      <c r="AM912" s="20">
        <f>IF(AA912="węgiel",AF912*1/3.6*'lista, wskaźniki'!$F$20,IF(AA912="drewno",AF912*1/3.6*'lista, wskaźniki'!$F$22,IF(AA912="pellet",AF912*1/3.6*'lista, wskaźniki'!$F$23,IF(AA912="gaz z sieci",AF912*1/3.6*'lista, wskaźniki'!$F$21,IF(AA912="olej opałowy",AF912*1/3.6*'lista, wskaźniki'!$F$24,0)))))</f>
        <v>0</v>
      </c>
      <c r="AN912" s="20">
        <f>IF(AA912="węgiel",AF912*'lista, wskaźniki'!$E$42,IF(AA912="drewno",AF912*'lista, wskaźniki'!$G$42,IF(AA912="pellet",AF912*'lista, wskaźniki'!$H$42,IF(AA912="gaz z sieci",AF912*'lista, wskaźniki'!$F$42,IF(AA912="olej opałowy",AF912*'lista, wskaźniki'!$I$42,0)))))</f>
        <v>0</v>
      </c>
      <c r="AO912" s="20">
        <f>IF(AA912="węgiel",AF912*'lista, wskaźniki'!$E$43,IF(AA912="drewno",AF912*'lista, wskaźniki'!$G$43,IF(AA912="pellet",AF912*'lista, wskaźniki'!$H$43,IF(AA912="gaz z sieci",AF912*'lista, wskaźniki'!$F$43,IF(AA912="olej opałowy",AF912*'lista, wskaźniki'!$I$43,0)))))</f>
        <v>0</v>
      </c>
      <c r="AP912" s="20">
        <f>IF(AA912="węgiel",AF912*'lista, wskaźniki'!$E$44,IF(AA912="drewno",AF912*'lista, wskaźniki'!$G$44,IF(AA912="pellet",AF912*'lista, wskaźniki'!$H$44,IF(AA912="gaz z sieci",AF912*'lista, wskaźniki'!$F$44,IF(AA912="olej opałowy",AF912*'lista, wskaźniki'!$I$44,0)))))</f>
        <v>0</v>
      </c>
      <c r="AQ912" s="20" t="b">
        <f>IF(Z912="gaz",AH912*1/3.6*'lista, wskaźniki'!$F$21,IF(Z912="energia elektryczna",AH912*1/3.6*'lista, wskaźniki'!$F$26))</f>
        <v>0</v>
      </c>
      <c r="AR912" s="20" t="b">
        <f>IF(Z912="gaz",AH912*'lista, wskaźniki'!$F$42,IF(Z912="energia elektryczna",AH912*0))</f>
        <v>0</v>
      </c>
      <c r="AS912" s="20" t="b">
        <f>IF(Z912="gaz",AH912*'lista, wskaźniki'!$F$43,IF(Z912="energia elektryczna",AH912*0))</f>
        <v>0</v>
      </c>
      <c r="AT912" s="20" t="b">
        <f>IF(Z912="gaz",AH912*'lista, wskaźniki'!$F$44,IF(Z912="energia elektryczna",AH912*0))</f>
        <v>0</v>
      </c>
      <c r="AU912" s="20">
        <f>AI912*1/3.6*'lista, wskaźniki'!$F$21</f>
        <v>0</v>
      </c>
      <c r="AV912" s="20">
        <f>AI912*'lista, wskaźniki'!$F$42</f>
        <v>0</v>
      </c>
      <c r="AW912" s="20">
        <f>AI912*'lista, wskaźniki'!$F$43</f>
        <v>0</v>
      </c>
      <c r="AX912" s="20">
        <f>AI912*'lista, wskaźniki'!$F$44</f>
        <v>0</v>
      </c>
      <c r="AY912" s="20">
        <f>AK912*'lista, wskaźniki'!$F$26</f>
        <v>0</v>
      </c>
      <c r="AZ912" s="20">
        <f t="shared" si="410"/>
        <v>0</v>
      </c>
      <c r="BA912" s="20">
        <f t="shared" si="411"/>
        <v>0</v>
      </c>
      <c r="BB912" s="20">
        <f t="shared" si="412"/>
        <v>0</v>
      </c>
      <c r="BC912" s="20">
        <f t="shared" si="413"/>
        <v>0</v>
      </c>
      <c r="BD912" s="896"/>
      <c r="BE912" s="896"/>
      <c r="BF912" s="896"/>
      <c r="BG912" s="896"/>
      <c r="BH912" s="138"/>
      <c r="BI912" s="896"/>
      <c r="BJ912" s="138"/>
      <c r="BK912" s="896"/>
      <c r="BL912" s="138"/>
      <c r="BM912" s="138"/>
      <c r="BN912" s="138"/>
      <c r="BO912" s="138"/>
      <c r="BP912" s="138"/>
      <c r="BQ912" s="138"/>
      <c r="BR912" s="138"/>
      <c r="BS912" s="908"/>
      <c r="BT912" s="908"/>
      <c r="BU912" s="908"/>
      <c r="BV912" s="908"/>
      <c r="BW912" s="908"/>
      <c r="BX912" s="908"/>
      <c r="BY912" s="905"/>
      <c r="CA912" s="365" t="b">
        <f t="shared" si="414"/>
        <v>0</v>
      </c>
      <c r="CB912" s="365" t="b">
        <f t="shared" si="415"/>
        <v>0</v>
      </c>
      <c r="CC912" s="365" t="b">
        <f t="shared" si="416"/>
        <v>0</v>
      </c>
      <c r="CD912" s="365" t="b">
        <f t="shared" si="417"/>
        <v>0</v>
      </c>
      <c r="CE912" s="365">
        <f t="shared" si="418"/>
        <v>0</v>
      </c>
      <c r="CF912" s="365" t="b">
        <f t="shared" si="419"/>
        <v>0</v>
      </c>
      <c r="CG912" s="365" t="b">
        <f t="shared" si="420"/>
        <v>0</v>
      </c>
      <c r="CH912" s="365" t="b">
        <f t="shared" si="421"/>
        <v>0</v>
      </c>
      <c r="CI912" s="72" t="b">
        <f t="shared" si="422"/>
        <v>0</v>
      </c>
      <c r="CJ912" s="72" t="b">
        <f t="shared" si="423"/>
        <v>0</v>
      </c>
      <c r="CK912" s="72" t="b">
        <f t="shared" si="424"/>
        <v>0</v>
      </c>
      <c r="CL912" s="72">
        <f t="shared" si="425"/>
        <v>0</v>
      </c>
      <c r="CM912" s="72">
        <f t="shared" si="426"/>
        <v>0</v>
      </c>
      <c r="CN912" s="72" t="b">
        <f t="shared" si="427"/>
        <v>0</v>
      </c>
      <c r="CP912" s="13">
        <f t="shared" si="428"/>
        <v>0</v>
      </c>
      <c r="CQ912" s="13" t="b">
        <f t="shared" si="429"/>
        <v>0</v>
      </c>
      <c r="CR912" s="13" t="b">
        <f t="shared" si="430"/>
        <v>0</v>
      </c>
      <c r="CS912" s="13" t="b">
        <f t="shared" si="436"/>
        <v>0</v>
      </c>
      <c r="CT912" s="13" t="b">
        <f t="shared" si="435"/>
        <v>0</v>
      </c>
      <c r="CU912" s="13" t="b">
        <f t="shared" si="408"/>
        <v>0</v>
      </c>
      <c r="CV912" s="13" t="b">
        <f t="shared" si="431"/>
        <v>0</v>
      </c>
      <c r="CW912" s="13" t="b">
        <f t="shared" si="432"/>
        <v>0</v>
      </c>
      <c r="CX912" s="13" t="b">
        <f t="shared" si="433"/>
        <v>0</v>
      </c>
      <c r="CY912" s="13" t="b">
        <f t="shared" si="434"/>
        <v>0</v>
      </c>
    </row>
    <row r="913" spans="1:103" ht="15" thickBot="1">
      <c r="A913" s="931">
        <v>183</v>
      </c>
      <c r="B913" s="894" t="s">
        <v>254</v>
      </c>
      <c r="C913" s="894"/>
      <c r="D913" s="894" t="s">
        <v>1</v>
      </c>
      <c r="E913" s="894" t="s">
        <v>5</v>
      </c>
      <c r="F913" s="894">
        <v>1</v>
      </c>
      <c r="G913" s="894">
        <v>4</v>
      </c>
      <c r="H913" s="894"/>
      <c r="I913" s="894" t="s">
        <v>10</v>
      </c>
      <c r="J913" s="894">
        <v>64</v>
      </c>
      <c r="K913" s="894">
        <v>2</v>
      </c>
      <c r="L913" s="894" t="s">
        <v>16</v>
      </c>
      <c r="M913" s="894"/>
      <c r="N913" s="894" t="s">
        <v>16</v>
      </c>
      <c r="O913" s="151"/>
      <c r="P913" s="894" t="s">
        <v>17</v>
      </c>
      <c r="Q913" s="940">
        <f>IF(I913="&lt;1966",'lista, wskaźniki'!$G$4,IF(I913="1967-1985",'lista, wskaźniki'!$G$5,IF(I913="1986-1992",'lista, wskaźniki'!$G$6,IF(I913="1993-1996",'lista, wskaźniki'!$G$7,IF(I913="&gt;1997",'lista, wskaźniki'!$G$8,IF(I913=0,'lista, wskaźniki'!$G$4))))))</f>
        <v>290</v>
      </c>
      <c r="R913" s="894" t="s">
        <v>23</v>
      </c>
      <c r="S913" s="894" t="s">
        <v>28</v>
      </c>
      <c r="T913" s="894"/>
      <c r="U913" s="894"/>
      <c r="V913" s="894"/>
      <c r="W913" s="134" t="s">
        <v>35</v>
      </c>
      <c r="X913" s="134" t="s">
        <v>39</v>
      </c>
      <c r="Y913" s="134" t="s">
        <v>42</v>
      </c>
      <c r="Z913" s="134"/>
      <c r="AA913" s="134" t="s">
        <v>35</v>
      </c>
      <c r="AB913" s="135">
        <f>ROUND(AD913/'lista, wskaźniki'!$A$130,0)</f>
        <v>3</v>
      </c>
      <c r="AC913" s="135"/>
      <c r="AD913" s="134">
        <v>2000</v>
      </c>
      <c r="AE913" s="894">
        <v>18</v>
      </c>
      <c r="AF913" s="334">
        <f t="shared" si="409"/>
        <v>60.671400000000006</v>
      </c>
      <c r="AG913" s="272">
        <f>IF(R913="kompletna",Q913*J913*0.0036*'lista, wskaźniki'!$F$13, IF(R913="częściowa",Q913*J913*0.0036*'lista, wskaźniki'!$F$14, IF(R913="brak",Q913*J913*0.0036*'lista, wskaźniki'!$F$15,)))</f>
        <v>53.452800000000003</v>
      </c>
      <c r="AH913" s="334">
        <f>IF(Y913="inne",K913*'lista, wskaźniki'!$E$35,IF(Y913="to samo źródło",0,IF(Y913=0,0)))</f>
        <v>0</v>
      </c>
      <c r="AI913" s="334" t="b">
        <f>IF(AA913="gaz z sieci",AC913*'lista, wskaźniki'!$D$21)</f>
        <v>0</v>
      </c>
      <c r="AJ913" s="272">
        <f>IF(AA913="węgiel",AB913*'lista, wskaźniki'!$D$20, IF('Sektor mieszkaniowy'!AA913="drewno",'Sektor mieszkaniowy'!AB913*'lista, wskaźniki'!$D$22,IF('Sektor mieszkaniowy'!AA913="pellet",AB913*'lista, wskaźniki'!$D$23,IF('Sektor mieszkaniowy'!AA913="gaz z sieci",AB913*'lista, wskaźniki'!$D$21,IF('Sektor mieszkaniowy'!AA913="olej opałowy",'Sektor mieszkaniowy'!AB913*'lista, wskaźniki'!$D$24)))))</f>
        <v>67.89</v>
      </c>
      <c r="AK913" s="900"/>
      <c r="AL913" s="894">
        <v>1000</v>
      </c>
      <c r="AM913" s="20">
        <f>IF(AA913="węgiel",AF913*1/3.6*'lista, wskaźniki'!$F$20,IF(AA913="drewno",AF913*1/3.6*'lista, wskaźniki'!$F$22,IF(AA913="pellet",AF913*1/3.6*'lista, wskaźniki'!$F$23,IF(AA913="gaz z sieci",AF913*1/3.6*'lista, wskaźniki'!$F$21,IF(AA913="olej opałowy",AF913*1/3.6*'lista, wskaźniki'!$F$24,0)))))</f>
        <v>5.7474017220000002</v>
      </c>
      <c r="AN913" s="20">
        <f>IF(AA913="węgiel",AF913*'lista, wskaźniki'!$E$42,IF(AA913="drewno",AF913*'lista, wskaźniki'!$G$42,IF(AA913="pellet",AF913*'lista, wskaźniki'!$H$42,IF(AA913="gaz z sieci",AF913*'lista, wskaźniki'!$F$42,IF(AA913="olej opałowy",AF913*'lista, wskaźniki'!$I$42,0)))))</f>
        <v>2.3055132000000002E-2</v>
      </c>
      <c r="AO913" s="20">
        <f>IF(AA913="węgiel",AF913*'lista, wskaźniki'!$E$43,IF(AA913="drewno",AF913*'lista, wskaźniki'!$G$43,IF(AA913="pellet",AF913*'lista, wskaźniki'!$H$43,IF(AA913="gaz z sieci",AF913*'lista, wskaźniki'!$F$43,IF(AA913="olej opałowy",AF913*'lista, wskaźniki'!$I$43,0)))))</f>
        <v>2.1841704000000003E-2</v>
      </c>
      <c r="AP913" s="20">
        <f>IF(AA913="węgiel",AF913*'lista, wskaźniki'!$E$44,IF(AA913="drewno",AF913*'lista, wskaźniki'!$G$44,IF(AA913="pellet",AF913*'lista, wskaźniki'!$H$44,IF(AA913="gaz z sieci",AF913*'lista, wskaźniki'!$F$44,IF(AA913="olej opałowy",AF913*'lista, wskaźniki'!$I$44,0)))))</f>
        <v>1.6381278000000002E-5</v>
      </c>
      <c r="AQ913" s="20" t="b">
        <f>IF(Z913="gaz",AH913*1/3.6*'lista, wskaźniki'!$F$21,IF(Z913="energia elektryczna",AH913*1/3.6*'lista, wskaźniki'!$F$26))</f>
        <v>0</v>
      </c>
      <c r="AR913" s="20" t="b">
        <f>IF(Z913="gaz",AH913*'lista, wskaźniki'!$F$42,IF(Z913="energia elektryczna",AH913*0))</f>
        <v>0</v>
      </c>
      <c r="AS913" s="20" t="b">
        <f>IF(Z913="gaz",AH913*'lista, wskaźniki'!$F$43,IF(Z913="energia elektryczna",AH913*0))</f>
        <v>0</v>
      </c>
      <c r="AT913" s="20" t="b">
        <f>IF(Z913="gaz",AH913*'lista, wskaźniki'!$F$44,IF(Z913="energia elektryczna",AH913*0))</f>
        <v>0</v>
      </c>
      <c r="AU913" s="20">
        <f>AI913*1/3.6*'lista, wskaźniki'!$F$21</f>
        <v>0</v>
      </c>
      <c r="AV913" s="20">
        <f>AI913*'lista, wskaźniki'!$F$42</f>
        <v>0</v>
      </c>
      <c r="AW913" s="20">
        <f>AI913*'lista, wskaźniki'!$F$43</f>
        <v>0</v>
      </c>
      <c r="AX913" s="20">
        <f>AI913*'lista, wskaźniki'!$F$44</f>
        <v>0</v>
      </c>
      <c r="AY913" s="20">
        <f>AK913*'lista, wskaźniki'!$F$26</f>
        <v>0</v>
      </c>
      <c r="AZ913" s="20">
        <f t="shared" si="410"/>
        <v>5.7474017220000002</v>
      </c>
      <c r="BA913" s="20">
        <f t="shared" si="411"/>
        <v>2.3055132000000002E-2</v>
      </c>
      <c r="BB913" s="20">
        <f t="shared" si="412"/>
        <v>2.1841704000000003E-2</v>
      </c>
      <c r="BC913" s="20">
        <f t="shared" si="413"/>
        <v>1.6381278000000002E-5</v>
      </c>
      <c r="BD913" s="894" t="s">
        <v>17</v>
      </c>
      <c r="BE913" s="894" t="s">
        <v>17</v>
      </c>
      <c r="BF913" s="894" t="s">
        <v>17</v>
      </c>
      <c r="BG913" s="894" t="s">
        <v>17</v>
      </c>
      <c r="BH913" s="134"/>
      <c r="BI913" s="894" t="s">
        <v>16</v>
      </c>
      <c r="BJ913" s="134" t="s">
        <v>52</v>
      </c>
      <c r="BK913" s="894" t="s">
        <v>17</v>
      </c>
      <c r="BL913" s="134"/>
      <c r="BM913" s="134"/>
      <c r="BN913" s="134"/>
      <c r="BO913" s="134" t="s">
        <v>57</v>
      </c>
      <c r="BP913" s="134" t="s">
        <v>53</v>
      </c>
      <c r="BQ913" s="134" t="s">
        <v>120</v>
      </c>
      <c r="BR913" s="134"/>
      <c r="BS913" s="906">
        <v>8000</v>
      </c>
      <c r="BT913" s="906">
        <v>400</v>
      </c>
      <c r="BU913" s="906">
        <v>200</v>
      </c>
      <c r="BV913" s="906"/>
      <c r="BW913" s="906"/>
      <c r="BX913" s="906"/>
      <c r="BY913" s="903"/>
      <c r="CA913" s="365">
        <f t="shared" si="414"/>
        <v>60.671400000000006</v>
      </c>
      <c r="CB913" s="365" t="b">
        <f t="shared" si="415"/>
        <v>0</v>
      </c>
      <c r="CC913" s="365" t="b">
        <f t="shared" si="416"/>
        <v>0</v>
      </c>
      <c r="CD913" s="365" t="b">
        <f t="shared" si="417"/>
        <v>0</v>
      </c>
      <c r="CE913" s="365" t="b">
        <f t="shared" si="418"/>
        <v>0</v>
      </c>
      <c r="CF913" s="365" t="b">
        <f t="shared" si="419"/>
        <v>0</v>
      </c>
      <c r="CG913" s="365" t="b">
        <f t="shared" si="420"/>
        <v>0</v>
      </c>
      <c r="CH913" s="365" t="b">
        <f t="shared" si="421"/>
        <v>0</v>
      </c>
      <c r="CI913" s="72">
        <f t="shared" si="422"/>
        <v>60.671400000000006</v>
      </c>
      <c r="CJ913" s="72" t="b">
        <f t="shared" si="423"/>
        <v>0</v>
      </c>
      <c r="CK913" s="72" t="b">
        <f t="shared" si="424"/>
        <v>0</v>
      </c>
      <c r="CL913" s="72">
        <f t="shared" si="425"/>
        <v>0</v>
      </c>
      <c r="CM913" s="72" t="b">
        <f t="shared" si="426"/>
        <v>0</v>
      </c>
      <c r="CN913" s="72" t="b">
        <f t="shared" si="427"/>
        <v>0</v>
      </c>
      <c r="CP913" s="13">
        <f t="shared" si="428"/>
        <v>64</v>
      </c>
      <c r="CQ913" s="13">
        <f t="shared" si="429"/>
        <v>32</v>
      </c>
      <c r="CR913" s="13" t="b">
        <f t="shared" si="430"/>
        <v>0</v>
      </c>
      <c r="CS913" s="13">
        <f t="shared" si="436"/>
        <v>0</v>
      </c>
      <c r="CT913" s="13" t="b">
        <f t="shared" si="435"/>
        <v>0</v>
      </c>
      <c r="CU913" s="13">
        <f t="shared" si="408"/>
        <v>0</v>
      </c>
      <c r="CV913" s="13" t="b">
        <f t="shared" si="431"/>
        <v>0</v>
      </c>
      <c r="CW913" s="13">
        <f t="shared" si="432"/>
        <v>0</v>
      </c>
      <c r="CX913" s="13" t="b">
        <f t="shared" si="433"/>
        <v>0</v>
      </c>
      <c r="CY913" s="13">
        <f t="shared" si="434"/>
        <v>0</v>
      </c>
    </row>
    <row r="914" spans="1:103" ht="15" thickBot="1">
      <c r="A914" s="932"/>
      <c r="B914" s="895"/>
      <c r="C914" s="895"/>
      <c r="D914" s="895"/>
      <c r="E914" s="895"/>
      <c r="F914" s="895"/>
      <c r="G914" s="895"/>
      <c r="H914" s="895"/>
      <c r="I914" s="895"/>
      <c r="J914" s="895"/>
      <c r="K914" s="895"/>
      <c r="L914" s="895"/>
      <c r="M914" s="895"/>
      <c r="N914" s="895"/>
      <c r="O914" s="152"/>
      <c r="P914" s="895"/>
      <c r="Q914" s="941"/>
      <c r="R914" s="895"/>
      <c r="S914" s="895"/>
      <c r="T914" s="895"/>
      <c r="U914" s="895"/>
      <c r="V914" s="895"/>
      <c r="W914" s="136" t="s">
        <v>36</v>
      </c>
      <c r="X914" s="136"/>
      <c r="Y914" s="136"/>
      <c r="Z914" s="136"/>
      <c r="AA914" s="136" t="s">
        <v>36</v>
      </c>
      <c r="AB914" s="137">
        <f>ROUND(AD914/'lista, wskaźniki'!$A$133,0)</f>
        <v>3</v>
      </c>
      <c r="AC914" s="137"/>
      <c r="AD914" s="136">
        <v>1000</v>
      </c>
      <c r="AE914" s="895"/>
      <c r="AF914" s="334">
        <f>IF(AG914&gt;0,(AJ914+AG914/2)/2,AJ914)</f>
        <v>36.762500000000003</v>
      </c>
      <c r="AG914" s="272">
        <v>53.45</v>
      </c>
      <c r="AH914" s="334">
        <f>IF(Y914="inne",K914*'lista, wskaźniki'!$E$35,IF(Y914="to samo źródło",0,IF(Y914=0,0)))</f>
        <v>0</v>
      </c>
      <c r="AI914" s="334" t="b">
        <f>IF(AA914="gaz z sieci",AC914*'lista, wskaźniki'!$D$21)</f>
        <v>0</v>
      </c>
      <c r="AJ914" s="272">
        <f>IF(AA914="węgiel",AB914*'lista, wskaźniki'!$D$20, IF('Sektor mieszkaniowy'!AA914="drewno",'Sektor mieszkaniowy'!AB914*'lista, wskaźniki'!$D$22,IF('Sektor mieszkaniowy'!AA914="pellet",AB914*'lista, wskaźniki'!$D$23,IF('Sektor mieszkaniowy'!AA914="gaz z sieci",AB914*'lista, wskaźniki'!$D$21,IF('Sektor mieszkaniowy'!AA914="olej opałowy",'Sektor mieszkaniowy'!AB914*'lista, wskaźniki'!$D$24)))))</f>
        <v>46.8</v>
      </c>
      <c r="AK914" s="901"/>
      <c r="AL914" s="895"/>
      <c r="AM914" s="20">
        <f>IF(AA914="węgiel",AF914*1/3.6*'lista, wskaźniki'!$F$20,IF(AA914="drewno",AF914*1/3.6*'lista, wskaźniki'!$F$22,IF(AA914="pellet",AF914*1/3.6*'lista, wskaźniki'!$F$23,IF(AA914="gaz z sieci",AF914*1/3.6*'lista, wskaźniki'!$F$21,IF(AA914="olej opałowy",AF914*1/3.6*'lista, wskaźniki'!$F$24,0)))))</f>
        <v>0</v>
      </c>
      <c r="AN914" s="20">
        <f>IF(AA914="węgiel",AF914*'lista, wskaźniki'!$E$42,IF(AA914="drewno",AF914*'lista, wskaźniki'!$G$42,IF(AA914="pellet",AF914*'lista, wskaźniki'!$H$42,IF(AA914="gaz z sieci",AF914*'lista, wskaźniki'!$F$42,IF(AA914="olej opałowy",AF914*'lista, wskaźniki'!$I$42,0)))))</f>
        <v>2.9777625000000002E-2</v>
      </c>
      <c r="AO914" s="20">
        <f>IF(AA914="węgiel",AF914*'lista, wskaźniki'!$E$43,IF(AA914="drewno",AF914*'lista, wskaźniki'!$G$43,IF(AA914="pellet",AF914*'lista, wskaźniki'!$H$43,IF(AA914="gaz z sieci",AF914*'lista, wskaźniki'!$F$43,IF(AA914="olej opałowy",AF914*'lista, wskaźniki'!$I$43,0)))))</f>
        <v>2.9777625000000002E-2</v>
      </c>
      <c r="AP914" s="20">
        <f>IF(AA914="węgiel",AF914*'lista, wskaźniki'!$E$44,IF(AA914="drewno",AF914*'lista, wskaźniki'!$G$44,IF(AA914="pellet",AF914*'lista, wskaźniki'!$H$44,IF(AA914="gaz z sieci",AF914*'lista, wskaźniki'!$F$44,IF(AA914="olej opałowy",AF914*'lista, wskaźniki'!$I$44,0)))))</f>
        <v>9.1906249999999998E-6</v>
      </c>
      <c r="AQ914" s="20" t="b">
        <f>IF(Z914="gaz",AH914*1/3.6*'lista, wskaźniki'!$F$21,IF(Z914="energia elektryczna",AH914*1/3.6*'lista, wskaźniki'!$F$26))</f>
        <v>0</v>
      </c>
      <c r="AR914" s="20" t="b">
        <f>IF(Z914="gaz",AH914*'lista, wskaźniki'!$F$42,IF(Z914="energia elektryczna",AH914*0))</f>
        <v>0</v>
      </c>
      <c r="AS914" s="20" t="b">
        <f>IF(Z914="gaz",AH914*'lista, wskaźniki'!$F$43,IF(Z914="energia elektryczna",AH914*0))</f>
        <v>0</v>
      </c>
      <c r="AT914" s="20" t="b">
        <f>IF(Z914="gaz",AH914*'lista, wskaźniki'!$F$44,IF(Z914="energia elektryczna",AH914*0))</f>
        <v>0</v>
      </c>
      <c r="AU914" s="20">
        <f>AI914*1/3.6*'lista, wskaźniki'!$F$21</f>
        <v>0</v>
      </c>
      <c r="AV914" s="20">
        <f>AI914*'lista, wskaźniki'!$F$42</f>
        <v>0</v>
      </c>
      <c r="AW914" s="20">
        <f>AI914*'lista, wskaźniki'!$F$43</f>
        <v>0</v>
      </c>
      <c r="AX914" s="20">
        <f>AI914*'lista, wskaźniki'!$F$44</f>
        <v>0</v>
      </c>
      <c r="AY914" s="20">
        <f>AK914*'lista, wskaźniki'!$F$26</f>
        <v>0</v>
      </c>
      <c r="AZ914" s="20">
        <f t="shared" si="410"/>
        <v>0</v>
      </c>
      <c r="BA914" s="20">
        <f t="shared" si="411"/>
        <v>2.9777625000000002E-2</v>
      </c>
      <c r="BB914" s="20">
        <f t="shared" si="412"/>
        <v>2.9777625000000002E-2</v>
      </c>
      <c r="BC914" s="20">
        <f t="shared" si="413"/>
        <v>9.1906249999999998E-6</v>
      </c>
      <c r="BD914" s="895"/>
      <c r="BE914" s="895"/>
      <c r="BF914" s="895"/>
      <c r="BG914" s="895"/>
      <c r="BH914" s="136"/>
      <c r="BI914" s="895"/>
      <c r="BJ914" s="136"/>
      <c r="BK914" s="895"/>
      <c r="BL914" s="136"/>
      <c r="BM914" s="136"/>
      <c r="BN914" s="136"/>
      <c r="BO914" s="136"/>
      <c r="BP914" s="136"/>
      <c r="BQ914" s="136" t="s">
        <v>121</v>
      </c>
      <c r="BR914" s="136"/>
      <c r="BS914" s="907"/>
      <c r="BT914" s="907"/>
      <c r="BU914" s="907"/>
      <c r="BV914" s="907"/>
      <c r="BW914" s="907"/>
      <c r="BX914" s="907"/>
      <c r="BY914" s="904"/>
      <c r="CA914" s="365" t="b">
        <f t="shared" si="414"/>
        <v>0</v>
      </c>
      <c r="CB914" s="365">
        <f t="shared" si="415"/>
        <v>36.762500000000003</v>
      </c>
      <c r="CC914" s="365" t="b">
        <f t="shared" si="416"/>
        <v>0</v>
      </c>
      <c r="CD914" s="365" t="b">
        <f t="shared" si="417"/>
        <v>0</v>
      </c>
      <c r="CE914" s="365" t="b">
        <f t="shared" si="418"/>
        <v>0</v>
      </c>
      <c r="CF914" s="365" t="b">
        <f t="shared" si="419"/>
        <v>0</v>
      </c>
      <c r="CG914" s="365" t="b">
        <f t="shared" si="420"/>
        <v>0</v>
      </c>
      <c r="CH914" s="365" t="b">
        <f t="shared" si="421"/>
        <v>0</v>
      </c>
      <c r="CI914" s="72" t="b">
        <f t="shared" si="422"/>
        <v>0</v>
      </c>
      <c r="CJ914" s="72">
        <f t="shared" si="423"/>
        <v>36.762500000000003</v>
      </c>
      <c r="CK914" s="72" t="b">
        <f t="shared" si="424"/>
        <v>0</v>
      </c>
      <c r="CL914" s="72">
        <f t="shared" si="425"/>
        <v>0</v>
      </c>
      <c r="CM914" s="72" t="b">
        <f t="shared" si="426"/>
        <v>0</v>
      </c>
      <c r="CN914" s="72" t="b">
        <f t="shared" si="427"/>
        <v>0</v>
      </c>
      <c r="CP914" s="13">
        <f t="shared" si="428"/>
        <v>0</v>
      </c>
      <c r="CQ914" s="13" t="b">
        <f t="shared" si="429"/>
        <v>0</v>
      </c>
      <c r="CR914" s="13" t="b">
        <f t="shared" si="430"/>
        <v>0</v>
      </c>
      <c r="CS914" s="13" t="b">
        <f t="shared" si="436"/>
        <v>0</v>
      </c>
      <c r="CT914" s="13" t="b">
        <f t="shared" si="435"/>
        <v>0</v>
      </c>
      <c r="CU914" s="13" t="b">
        <f t="shared" si="408"/>
        <v>0</v>
      </c>
      <c r="CV914" s="13" t="b">
        <f t="shared" si="431"/>
        <v>0</v>
      </c>
      <c r="CW914" s="13" t="b">
        <f t="shared" si="432"/>
        <v>0</v>
      </c>
      <c r="CX914" s="13" t="b">
        <f t="shared" si="433"/>
        <v>0</v>
      </c>
      <c r="CY914" s="13" t="b">
        <f t="shared" si="434"/>
        <v>0</v>
      </c>
    </row>
    <row r="915" spans="1:103" ht="15" thickBot="1">
      <c r="A915" s="932"/>
      <c r="B915" s="895"/>
      <c r="C915" s="895"/>
      <c r="D915" s="895"/>
      <c r="E915" s="895"/>
      <c r="F915" s="895"/>
      <c r="G915" s="895"/>
      <c r="H915" s="895"/>
      <c r="I915" s="895"/>
      <c r="J915" s="895"/>
      <c r="K915" s="895"/>
      <c r="L915" s="895"/>
      <c r="M915" s="895"/>
      <c r="N915" s="895"/>
      <c r="O915" s="152"/>
      <c r="P915" s="895"/>
      <c r="Q915" s="941"/>
      <c r="R915" s="895"/>
      <c r="S915" s="895"/>
      <c r="T915" s="895"/>
      <c r="U915" s="895"/>
      <c r="V915" s="895"/>
      <c r="W915" s="136"/>
      <c r="X915" s="136"/>
      <c r="Y915" s="136"/>
      <c r="Z915" s="136"/>
      <c r="AA915" s="136" t="s">
        <v>50</v>
      </c>
      <c r="AB915" s="137"/>
      <c r="AC915" s="137"/>
      <c r="AD915" s="136"/>
      <c r="AE915" s="895"/>
      <c r="AF915" s="334">
        <f t="shared" si="409"/>
        <v>0</v>
      </c>
      <c r="AG915" s="272">
        <f>IF(R915="kompletna",Q915*J915*0.0036*'lista, wskaźniki'!$F$13, IF(R915="częściowa",Q915*J915*0.0036*'lista, wskaźniki'!$F$14, IF(R915="brak",Q915*J915*0.0036*'lista, wskaźniki'!$F$15,)))</f>
        <v>0</v>
      </c>
      <c r="AH915" s="334">
        <f>IF(Y915="inne",K915*'lista, wskaźniki'!$E$35,IF(Y915="to samo źródło",0,IF(Y915=0,0)))</f>
        <v>0</v>
      </c>
      <c r="AI915" s="334" t="b">
        <f>IF(AA915="gaz z sieci",AC915*'lista, wskaźniki'!$D$21)</f>
        <v>0</v>
      </c>
      <c r="AJ915" s="272">
        <f>IF(AA915="węgiel",AB915*'lista, wskaźniki'!$D$20, IF('Sektor mieszkaniowy'!AA915="drewno",'Sektor mieszkaniowy'!AB915*'lista, wskaźniki'!$D$22,IF('Sektor mieszkaniowy'!AA915="pellet",AB915*'lista, wskaźniki'!$D$23,IF('Sektor mieszkaniowy'!AA915="gaz z sieci",AB915*'lista, wskaźniki'!$D$21,IF('Sektor mieszkaniowy'!AA915="olej opałowy",'Sektor mieszkaniowy'!AB915*'lista, wskaźniki'!$D$24)))))</f>
        <v>0</v>
      </c>
      <c r="AK915" s="901"/>
      <c r="AL915" s="895"/>
      <c r="AM915" s="20">
        <f>IF(AA915="węgiel",AF915*1/3.6*'lista, wskaźniki'!$F$20,IF(AA915="drewno",AF915*1/3.6*'lista, wskaźniki'!$F$22,IF(AA915="pellet",AF915*1/3.6*'lista, wskaźniki'!$F$23,IF(AA915="gaz z sieci",AF915*1/3.6*'lista, wskaźniki'!$F$21,IF(AA915="olej opałowy",AF915*1/3.6*'lista, wskaźniki'!$F$24,0)))))</f>
        <v>0</v>
      </c>
      <c r="AN915" s="20">
        <f>IF(AA915="węgiel",AF915*'lista, wskaźniki'!$E$42,IF(AA915="drewno",AF915*'lista, wskaźniki'!$G$42,IF(AA915="pellet",AF915*'lista, wskaźniki'!$H$42,IF(AA915="gaz z sieci",AF915*'lista, wskaźniki'!$F$42,IF(AA915="olej opałowy",AF915*'lista, wskaźniki'!$I$42,0)))))</f>
        <v>0</v>
      </c>
      <c r="AO915" s="20">
        <f>IF(AA915="węgiel",AF915*'lista, wskaźniki'!$E$43,IF(AA915="drewno",AF915*'lista, wskaźniki'!$G$43,IF(AA915="pellet",AF915*'lista, wskaźniki'!$H$43,IF(AA915="gaz z sieci",AF915*'lista, wskaźniki'!$F$43,IF(AA915="olej opałowy",AF915*'lista, wskaźniki'!$I$43,0)))))</f>
        <v>0</v>
      </c>
      <c r="AP915" s="20">
        <f>IF(AA915="węgiel",AF915*'lista, wskaźniki'!$E$44,IF(AA915="drewno",AF915*'lista, wskaźniki'!$G$44,IF(AA915="pellet",AF915*'lista, wskaźniki'!$H$44,IF(AA915="gaz z sieci",AF915*'lista, wskaźniki'!$F$44,IF(AA915="olej opałowy",AF915*'lista, wskaźniki'!$I$44,0)))))</f>
        <v>0</v>
      </c>
      <c r="AQ915" s="20" t="b">
        <f>IF(Z915="gaz",AH915*1/3.6*'lista, wskaźniki'!$F$21,IF(Z915="energia elektryczna",AH915*1/3.6*'lista, wskaźniki'!$F$26))</f>
        <v>0</v>
      </c>
      <c r="AR915" s="20" t="b">
        <f>IF(Z915="gaz",AH915*'lista, wskaźniki'!$F$42,IF(Z915="energia elektryczna",AH915*0))</f>
        <v>0</v>
      </c>
      <c r="AS915" s="20" t="b">
        <f>IF(Z915="gaz",AH915*'lista, wskaźniki'!$F$43,IF(Z915="energia elektryczna",AH915*0))</f>
        <v>0</v>
      </c>
      <c r="AT915" s="20" t="b">
        <f>IF(Z915="gaz",AH915*'lista, wskaźniki'!$F$44,IF(Z915="energia elektryczna",AH915*0))</f>
        <v>0</v>
      </c>
      <c r="AU915" s="20">
        <f>AI915*1/3.6*'lista, wskaźniki'!$F$21</f>
        <v>0</v>
      </c>
      <c r="AV915" s="20">
        <f>AI915*'lista, wskaźniki'!$F$42</f>
        <v>0</v>
      </c>
      <c r="AW915" s="20">
        <f>AI915*'lista, wskaźniki'!$F$43</f>
        <v>0</v>
      </c>
      <c r="AX915" s="20">
        <f>AI915*'lista, wskaźniki'!$F$44</f>
        <v>0</v>
      </c>
      <c r="AY915" s="20">
        <f>AK915*'lista, wskaźniki'!$F$26</f>
        <v>0</v>
      </c>
      <c r="AZ915" s="20">
        <f t="shared" si="410"/>
        <v>0</v>
      </c>
      <c r="BA915" s="20">
        <f t="shared" si="411"/>
        <v>0</v>
      </c>
      <c r="BB915" s="20">
        <f t="shared" si="412"/>
        <v>0</v>
      </c>
      <c r="BC915" s="20">
        <f t="shared" si="413"/>
        <v>0</v>
      </c>
      <c r="BD915" s="895"/>
      <c r="BE915" s="895"/>
      <c r="BF915" s="895"/>
      <c r="BG915" s="895"/>
      <c r="BH915" s="136"/>
      <c r="BI915" s="895"/>
      <c r="BJ915" s="136"/>
      <c r="BK915" s="895"/>
      <c r="BL915" s="136"/>
      <c r="BM915" s="136"/>
      <c r="BN915" s="136"/>
      <c r="BO915" s="136"/>
      <c r="BP915" s="136"/>
      <c r="BQ915" s="136"/>
      <c r="BR915" s="136"/>
      <c r="BS915" s="907"/>
      <c r="BT915" s="907"/>
      <c r="BU915" s="907"/>
      <c r="BV915" s="907"/>
      <c r="BW915" s="907"/>
      <c r="BX915" s="907"/>
      <c r="BY915" s="904"/>
      <c r="CA915" s="365" t="b">
        <f t="shared" si="414"/>
        <v>0</v>
      </c>
      <c r="CB915" s="365" t="b">
        <f t="shared" si="415"/>
        <v>0</v>
      </c>
      <c r="CC915" s="365">
        <f t="shared" si="416"/>
        <v>0</v>
      </c>
      <c r="CD915" s="365" t="b">
        <f t="shared" si="417"/>
        <v>0</v>
      </c>
      <c r="CE915" s="365" t="b">
        <f t="shared" si="418"/>
        <v>0</v>
      </c>
      <c r="CF915" s="365" t="b">
        <f t="shared" si="419"/>
        <v>0</v>
      </c>
      <c r="CG915" s="365" t="b">
        <f t="shared" si="420"/>
        <v>0</v>
      </c>
      <c r="CH915" s="365" t="b">
        <f t="shared" si="421"/>
        <v>0</v>
      </c>
      <c r="CI915" s="72" t="b">
        <f t="shared" si="422"/>
        <v>0</v>
      </c>
      <c r="CJ915" s="72" t="b">
        <f t="shared" si="423"/>
        <v>0</v>
      </c>
      <c r="CK915" s="72">
        <f t="shared" si="424"/>
        <v>0</v>
      </c>
      <c r="CL915" s="72">
        <f t="shared" si="425"/>
        <v>0</v>
      </c>
      <c r="CM915" s="72" t="b">
        <f t="shared" si="426"/>
        <v>0</v>
      </c>
      <c r="CN915" s="72" t="b">
        <f t="shared" si="427"/>
        <v>0</v>
      </c>
      <c r="CP915" s="13">
        <f t="shared" si="428"/>
        <v>0</v>
      </c>
      <c r="CQ915" s="13" t="b">
        <f t="shared" si="429"/>
        <v>0</v>
      </c>
      <c r="CR915" s="13" t="b">
        <f t="shared" si="430"/>
        <v>0</v>
      </c>
      <c r="CS915" s="13" t="b">
        <f t="shared" si="436"/>
        <v>0</v>
      </c>
      <c r="CT915" s="13" t="b">
        <f t="shared" si="435"/>
        <v>0</v>
      </c>
      <c r="CU915" s="13" t="b">
        <f t="shared" si="408"/>
        <v>0</v>
      </c>
      <c r="CV915" s="13" t="b">
        <f t="shared" si="431"/>
        <v>0</v>
      </c>
      <c r="CW915" s="13" t="b">
        <f t="shared" si="432"/>
        <v>0</v>
      </c>
      <c r="CX915" s="13" t="b">
        <f t="shared" si="433"/>
        <v>0</v>
      </c>
      <c r="CY915" s="13" t="b">
        <f t="shared" si="434"/>
        <v>0</v>
      </c>
    </row>
    <row r="916" spans="1:103" ht="15" thickBot="1">
      <c r="A916" s="932"/>
      <c r="B916" s="895"/>
      <c r="C916" s="895"/>
      <c r="D916" s="895"/>
      <c r="E916" s="895"/>
      <c r="F916" s="895"/>
      <c r="G916" s="895"/>
      <c r="H916" s="895"/>
      <c r="I916" s="895"/>
      <c r="J916" s="895"/>
      <c r="K916" s="895"/>
      <c r="L916" s="895"/>
      <c r="M916" s="895"/>
      <c r="N916" s="895"/>
      <c r="O916" s="152"/>
      <c r="P916" s="895"/>
      <c r="Q916" s="941"/>
      <c r="R916" s="895"/>
      <c r="S916" s="895"/>
      <c r="T916" s="895"/>
      <c r="U916" s="895"/>
      <c r="V916" s="895"/>
      <c r="W916" s="136"/>
      <c r="X916" s="136"/>
      <c r="Y916" s="136"/>
      <c r="Z916" s="136"/>
      <c r="AA916" s="136" t="s">
        <v>38</v>
      </c>
      <c r="AB916" s="137"/>
      <c r="AC916" s="137"/>
      <c r="AD916" s="136"/>
      <c r="AE916" s="895"/>
      <c r="AF916" s="334">
        <f t="shared" si="409"/>
        <v>0</v>
      </c>
      <c r="AG916" s="272">
        <f>IF(R916="kompletna",Q916*J916*0.0036*'lista, wskaźniki'!$F$13, IF(R916="częściowa",Q916*J916*0.0036*'lista, wskaźniki'!$F$14, IF(R916="brak",Q916*J916*0.0036*'lista, wskaźniki'!$F$15,)))</f>
        <v>0</v>
      </c>
      <c r="AH916" s="334">
        <f>IF(Y916="inne",K916*'lista, wskaźniki'!$E$35,IF(Y916="to samo źródło",0,IF(Y916=0,0)))</f>
        <v>0</v>
      </c>
      <c r="AI916" s="334">
        <f>IF(AA916="gaz z sieci",AC916*'lista, wskaźniki'!$D$21)</f>
        <v>0</v>
      </c>
      <c r="AJ916" s="272">
        <f>IF(AA916="węgiel",AB916*'lista, wskaźniki'!$D$20, IF('Sektor mieszkaniowy'!AA916="drewno",'Sektor mieszkaniowy'!AB916*'lista, wskaźniki'!$D$22,IF('Sektor mieszkaniowy'!AA916="pellet",AB916*'lista, wskaźniki'!$D$23,IF('Sektor mieszkaniowy'!AA916="gaz z sieci",AB916*'lista, wskaźniki'!$D$21,IF('Sektor mieszkaniowy'!AA916="olej opałowy",'Sektor mieszkaniowy'!AB916*'lista, wskaźniki'!$D$24)))))</f>
        <v>0</v>
      </c>
      <c r="AK916" s="901"/>
      <c r="AL916" s="895"/>
      <c r="AM916" s="20">
        <f>IF(AA916="węgiel",AF916*1/3.6*'lista, wskaźniki'!$F$20,IF(AA916="drewno",AF916*1/3.6*'lista, wskaźniki'!$F$22,IF(AA916="pellet",AF916*1/3.6*'lista, wskaźniki'!$F$23,IF(AA916="gaz z sieci",AF916*1/3.6*'lista, wskaźniki'!$F$21,IF(AA916="olej opałowy",AF916*1/3.6*'lista, wskaźniki'!$F$24,0)))))</f>
        <v>0</v>
      </c>
      <c r="AN916" s="20">
        <f>IF(AA916="węgiel",AF916*'lista, wskaźniki'!$E$42,IF(AA916="drewno",AF916*'lista, wskaźniki'!$G$42,IF(AA916="pellet",AF916*'lista, wskaźniki'!$H$42,IF(AA916="gaz z sieci",AF916*'lista, wskaźniki'!$F$42,IF(AA916="olej opałowy",AF916*'lista, wskaźniki'!$I$42,0)))))</f>
        <v>0</v>
      </c>
      <c r="AO916" s="20">
        <f>IF(AA916="węgiel",AF916*'lista, wskaźniki'!$E$43,IF(AA916="drewno",AF916*'lista, wskaźniki'!$G$43,IF(AA916="pellet",AF916*'lista, wskaźniki'!$H$43,IF(AA916="gaz z sieci",AF916*'lista, wskaźniki'!$F$43,IF(AA916="olej opałowy",AF916*'lista, wskaźniki'!$I$43,0)))))</f>
        <v>0</v>
      </c>
      <c r="AP916" s="20">
        <f>IF(AA916="węgiel",AF916*'lista, wskaźniki'!$E$44,IF(AA916="drewno",AF916*'lista, wskaźniki'!$G$44,IF(AA916="pellet",AF916*'lista, wskaźniki'!$H$44,IF(AA916="gaz z sieci",AF916*'lista, wskaźniki'!$F$44,IF(AA916="olej opałowy",AF916*'lista, wskaźniki'!$I$44,0)))))</f>
        <v>0</v>
      </c>
      <c r="AQ916" s="20" t="b">
        <f>IF(Z916="gaz",AH916*1/3.6*'lista, wskaźniki'!$F$21,IF(Z916="energia elektryczna",AH916*1/3.6*'lista, wskaźniki'!$F$26))</f>
        <v>0</v>
      </c>
      <c r="AR916" s="20" t="b">
        <f>IF(Z916="gaz",AH916*'lista, wskaźniki'!$F$42,IF(Z916="energia elektryczna",AH916*0))</f>
        <v>0</v>
      </c>
      <c r="AS916" s="20" t="b">
        <f>IF(Z916="gaz",AH916*'lista, wskaźniki'!$F$43,IF(Z916="energia elektryczna",AH916*0))</f>
        <v>0</v>
      </c>
      <c r="AT916" s="20" t="b">
        <f>IF(Z916="gaz",AH916*'lista, wskaźniki'!$F$44,IF(Z916="energia elektryczna",AH916*0))</f>
        <v>0</v>
      </c>
      <c r="AU916" s="20">
        <f>AI916*1/3.6*'lista, wskaźniki'!$F$21</f>
        <v>0</v>
      </c>
      <c r="AV916" s="20">
        <f>AI916*'lista, wskaźniki'!$F$42</f>
        <v>0</v>
      </c>
      <c r="AW916" s="20">
        <f>AI916*'lista, wskaźniki'!$F$43</f>
        <v>0</v>
      </c>
      <c r="AX916" s="20">
        <f>AI916*'lista, wskaźniki'!$F$44</f>
        <v>0</v>
      </c>
      <c r="AY916" s="20">
        <f>AK916*'lista, wskaźniki'!$F$26</f>
        <v>0</v>
      </c>
      <c r="AZ916" s="20">
        <f t="shared" si="410"/>
        <v>0</v>
      </c>
      <c r="BA916" s="20">
        <f t="shared" si="411"/>
        <v>0</v>
      </c>
      <c r="BB916" s="20">
        <f t="shared" si="412"/>
        <v>0</v>
      </c>
      <c r="BC916" s="20">
        <f t="shared" si="413"/>
        <v>0</v>
      </c>
      <c r="BD916" s="895"/>
      <c r="BE916" s="895"/>
      <c r="BF916" s="895"/>
      <c r="BG916" s="895"/>
      <c r="BH916" s="136"/>
      <c r="BI916" s="895"/>
      <c r="BJ916" s="136"/>
      <c r="BK916" s="895"/>
      <c r="BL916" s="136"/>
      <c r="BM916" s="136"/>
      <c r="BN916" s="136"/>
      <c r="BO916" s="136"/>
      <c r="BP916" s="136"/>
      <c r="BQ916" s="136"/>
      <c r="BR916" s="136"/>
      <c r="BS916" s="907"/>
      <c r="BT916" s="907"/>
      <c r="BU916" s="907"/>
      <c r="BV916" s="907"/>
      <c r="BW916" s="907"/>
      <c r="BX916" s="907"/>
      <c r="BY916" s="904"/>
      <c r="CA916" s="365" t="b">
        <f t="shared" si="414"/>
        <v>0</v>
      </c>
      <c r="CB916" s="365" t="b">
        <f t="shared" si="415"/>
        <v>0</v>
      </c>
      <c r="CC916" s="365" t="b">
        <f t="shared" si="416"/>
        <v>0</v>
      </c>
      <c r="CD916" s="365">
        <f t="shared" si="417"/>
        <v>0</v>
      </c>
      <c r="CE916" s="365" t="b">
        <f t="shared" si="418"/>
        <v>0</v>
      </c>
      <c r="CF916" s="365" t="b">
        <f t="shared" si="419"/>
        <v>0</v>
      </c>
      <c r="CG916" s="365" t="b">
        <f t="shared" si="420"/>
        <v>0</v>
      </c>
      <c r="CH916" s="365">
        <f t="shared" si="421"/>
        <v>0</v>
      </c>
      <c r="CI916" s="72" t="b">
        <f t="shared" si="422"/>
        <v>0</v>
      </c>
      <c r="CJ916" s="72" t="b">
        <f t="shared" si="423"/>
        <v>0</v>
      </c>
      <c r="CK916" s="72" t="b">
        <f t="shared" si="424"/>
        <v>0</v>
      </c>
      <c r="CL916" s="72">
        <f t="shared" si="425"/>
        <v>0</v>
      </c>
      <c r="CM916" s="72" t="b">
        <f t="shared" si="426"/>
        <v>0</v>
      </c>
      <c r="CN916" s="72" t="b">
        <f t="shared" si="427"/>
        <v>0</v>
      </c>
      <c r="CP916" s="13">
        <f t="shared" si="428"/>
        <v>0</v>
      </c>
      <c r="CQ916" s="13" t="b">
        <f t="shared" si="429"/>
        <v>0</v>
      </c>
      <c r="CR916" s="13" t="b">
        <f t="shared" si="430"/>
        <v>0</v>
      </c>
      <c r="CS916" s="13" t="b">
        <f t="shared" si="436"/>
        <v>0</v>
      </c>
      <c r="CT916" s="13" t="b">
        <f t="shared" si="435"/>
        <v>0</v>
      </c>
      <c r="CU916" s="13" t="b">
        <f t="shared" si="408"/>
        <v>0</v>
      </c>
      <c r="CV916" s="13" t="b">
        <f t="shared" si="431"/>
        <v>0</v>
      </c>
      <c r="CW916" s="13" t="b">
        <f t="shared" si="432"/>
        <v>0</v>
      </c>
      <c r="CX916" s="13" t="b">
        <f t="shared" si="433"/>
        <v>0</v>
      </c>
      <c r="CY916" s="13" t="b">
        <f t="shared" si="434"/>
        <v>0</v>
      </c>
    </row>
    <row r="917" spans="1:103" ht="15" thickBot="1">
      <c r="A917" s="933"/>
      <c r="B917" s="896"/>
      <c r="C917" s="896"/>
      <c r="D917" s="896"/>
      <c r="E917" s="896"/>
      <c r="F917" s="896"/>
      <c r="G917" s="896"/>
      <c r="H917" s="896"/>
      <c r="I917" s="896"/>
      <c r="J917" s="896"/>
      <c r="K917" s="896"/>
      <c r="L917" s="896"/>
      <c r="M917" s="896"/>
      <c r="N917" s="896"/>
      <c r="O917" s="153"/>
      <c r="P917" s="896"/>
      <c r="Q917" s="942"/>
      <c r="R917" s="896"/>
      <c r="S917" s="896"/>
      <c r="T917" s="896"/>
      <c r="U917" s="896"/>
      <c r="V917" s="896"/>
      <c r="W917" s="138"/>
      <c r="X917" s="138"/>
      <c r="Y917" s="138"/>
      <c r="Z917" s="138"/>
      <c r="AA917" s="138" t="s">
        <v>37</v>
      </c>
      <c r="AB917" s="139"/>
      <c r="AC917" s="139"/>
      <c r="AD917" s="138"/>
      <c r="AE917" s="896"/>
      <c r="AF917" s="334">
        <f t="shared" si="409"/>
        <v>0</v>
      </c>
      <c r="AG917" s="272">
        <f>IF(R917="kompletna",Q917*J917*0.0036*'lista, wskaźniki'!$F$13, IF(R917="częściowa",Q917*J917*0.0036*'lista, wskaźniki'!$F$14, IF(R917="brak",Q917*J917*0.0036*'lista, wskaźniki'!$F$15,)))</f>
        <v>0</v>
      </c>
      <c r="AH917" s="334">
        <f>IF(Y917="inne",K917*'lista, wskaźniki'!$E$35,IF(Y917="to samo źródło",0,IF(Y917=0,0)))</f>
        <v>0</v>
      </c>
      <c r="AI917" s="334" t="b">
        <f>IF(AA917="gaz z sieci",AC917*'lista, wskaźniki'!$D$21)</f>
        <v>0</v>
      </c>
      <c r="AJ917" s="272">
        <f>IF(AA917="węgiel",AB917*'lista, wskaźniki'!$D$20, IF('Sektor mieszkaniowy'!AA917="drewno",'Sektor mieszkaniowy'!AB917*'lista, wskaźniki'!$D$22,IF('Sektor mieszkaniowy'!AA917="pellet",AB917*'lista, wskaźniki'!$D$23,IF('Sektor mieszkaniowy'!AA917="gaz z sieci",AB917*'lista, wskaźniki'!$D$21,IF('Sektor mieszkaniowy'!AA917="olej opałowy",'Sektor mieszkaniowy'!AB917*'lista, wskaźniki'!$D$24)))))</f>
        <v>0</v>
      </c>
      <c r="AK917" s="902"/>
      <c r="AL917" s="896"/>
      <c r="AM917" s="20">
        <f>IF(AA917="węgiel",AF917*1/3.6*'lista, wskaźniki'!$F$20,IF(AA917="drewno",AF917*1/3.6*'lista, wskaźniki'!$F$22,IF(AA917="pellet",AF917*1/3.6*'lista, wskaźniki'!$F$23,IF(AA917="gaz z sieci",AF917*1/3.6*'lista, wskaźniki'!$F$21,IF(AA917="olej opałowy",AF917*1/3.6*'lista, wskaźniki'!$F$24,0)))))</f>
        <v>0</v>
      </c>
      <c r="AN917" s="20">
        <f>IF(AA917="węgiel",AF917*'lista, wskaźniki'!$E$42,IF(AA917="drewno",AF917*'lista, wskaźniki'!$G$42,IF(AA917="pellet",AF917*'lista, wskaźniki'!$H$42,IF(AA917="gaz z sieci",AF917*'lista, wskaźniki'!$F$42,IF(AA917="olej opałowy",AF917*'lista, wskaźniki'!$I$42,0)))))</f>
        <v>0</v>
      </c>
      <c r="AO917" s="20">
        <f>IF(AA917="węgiel",AF917*'lista, wskaźniki'!$E$43,IF(AA917="drewno",AF917*'lista, wskaźniki'!$G$43,IF(AA917="pellet",AF917*'lista, wskaźniki'!$H$43,IF(AA917="gaz z sieci",AF917*'lista, wskaźniki'!$F$43,IF(AA917="olej opałowy",AF917*'lista, wskaźniki'!$I$43,0)))))</f>
        <v>0</v>
      </c>
      <c r="AP917" s="20">
        <f>IF(AA917="węgiel",AF917*'lista, wskaźniki'!$E$44,IF(AA917="drewno",AF917*'lista, wskaźniki'!$G$44,IF(AA917="pellet",AF917*'lista, wskaźniki'!$H$44,IF(AA917="gaz z sieci",AF917*'lista, wskaźniki'!$F$44,IF(AA917="olej opałowy",AF917*'lista, wskaźniki'!$I$44,0)))))</f>
        <v>0</v>
      </c>
      <c r="AQ917" s="20" t="b">
        <f>IF(Z917="gaz",AH917*1/3.6*'lista, wskaźniki'!$F$21,IF(Z917="energia elektryczna",AH917*1/3.6*'lista, wskaźniki'!$F$26))</f>
        <v>0</v>
      </c>
      <c r="AR917" s="20" t="b">
        <f>IF(Z917="gaz",AH917*'lista, wskaźniki'!$F$42,IF(Z917="energia elektryczna",AH917*0))</f>
        <v>0</v>
      </c>
      <c r="AS917" s="20" t="b">
        <f>IF(Z917="gaz",AH917*'lista, wskaźniki'!$F$43,IF(Z917="energia elektryczna",AH917*0))</f>
        <v>0</v>
      </c>
      <c r="AT917" s="20" t="b">
        <f>IF(Z917="gaz",AH917*'lista, wskaźniki'!$F$44,IF(Z917="energia elektryczna",AH917*0))</f>
        <v>0</v>
      </c>
      <c r="AU917" s="20">
        <f>AI917*1/3.6*'lista, wskaźniki'!$F$21</f>
        <v>0</v>
      </c>
      <c r="AV917" s="20">
        <f>AI917*'lista, wskaźniki'!$F$42</f>
        <v>0</v>
      </c>
      <c r="AW917" s="20">
        <f>AI917*'lista, wskaźniki'!$F$43</f>
        <v>0</v>
      </c>
      <c r="AX917" s="20">
        <f>AI917*'lista, wskaźniki'!$F$44</f>
        <v>0</v>
      </c>
      <c r="AY917" s="20">
        <f>AK917*'lista, wskaźniki'!$F$26</f>
        <v>0</v>
      </c>
      <c r="AZ917" s="20">
        <f t="shared" si="410"/>
        <v>0</v>
      </c>
      <c r="BA917" s="20">
        <f t="shared" si="411"/>
        <v>0</v>
      </c>
      <c r="BB917" s="20">
        <f t="shared" si="412"/>
        <v>0</v>
      </c>
      <c r="BC917" s="20">
        <f t="shared" si="413"/>
        <v>0</v>
      </c>
      <c r="BD917" s="896"/>
      <c r="BE917" s="896"/>
      <c r="BF917" s="896"/>
      <c r="BG917" s="896"/>
      <c r="BH917" s="138"/>
      <c r="BI917" s="896"/>
      <c r="BJ917" s="138"/>
      <c r="BK917" s="896"/>
      <c r="BL917" s="138"/>
      <c r="BM917" s="138"/>
      <c r="BN917" s="138"/>
      <c r="BO917" s="138"/>
      <c r="BP917" s="138"/>
      <c r="BQ917" s="138"/>
      <c r="BR917" s="138"/>
      <c r="BS917" s="908"/>
      <c r="BT917" s="908"/>
      <c r="BU917" s="908"/>
      <c r="BV917" s="908"/>
      <c r="BW917" s="908"/>
      <c r="BX917" s="908"/>
      <c r="BY917" s="905"/>
      <c r="CA917" s="365" t="b">
        <f t="shared" si="414"/>
        <v>0</v>
      </c>
      <c r="CB917" s="365" t="b">
        <f t="shared" si="415"/>
        <v>0</v>
      </c>
      <c r="CC917" s="365" t="b">
        <f t="shared" si="416"/>
        <v>0</v>
      </c>
      <c r="CD917" s="365" t="b">
        <f t="shared" si="417"/>
        <v>0</v>
      </c>
      <c r="CE917" s="365">
        <f t="shared" si="418"/>
        <v>0</v>
      </c>
      <c r="CF917" s="365" t="b">
        <f t="shared" si="419"/>
        <v>0</v>
      </c>
      <c r="CG917" s="365" t="b">
        <f t="shared" si="420"/>
        <v>0</v>
      </c>
      <c r="CH917" s="365" t="b">
        <f t="shared" si="421"/>
        <v>0</v>
      </c>
      <c r="CI917" s="72" t="b">
        <f t="shared" si="422"/>
        <v>0</v>
      </c>
      <c r="CJ917" s="72" t="b">
        <f t="shared" si="423"/>
        <v>0</v>
      </c>
      <c r="CK917" s="72" t="b">
        <f t="shared" si="424"/>
        <v>0</v>
      </c>
      <c r="CL917" s="72">
        <f t="shared" si="425"/>
        <v>0</v>
      </c>
      <c r="CM917" s="72">
        <f t="shared" si="426"/>
        <v>0</v>
      </c>
      <c r="CN917" s="72" t="b">
        <f t="shared" si="427"/>
        <v>0</v>
      </c>
      <c r="CP917" s="13">
        <f t="shared" si="428"/>
        <v>0</v>
      </c>
      <c r="CQ917" s="13" t="b">
        <f t="shared" si="429"/>
        <v>0</v>
      </c>
      <c r="CR917" s="13" t="b">
        <f t="shared" si="430"/>
        <v>0</v>
      </c>
      <c r="CS917" s="13" t="b">
        <f t="shared" si="436"/>
        <v>0</v>
      </c>
      <c r="CT917" s="13" t="b">
        <f t="shared" si="435"/>
        <v>0</v>
      </c>
      <c r="CU917" s="13" t="b">
        <f t="shared" si="408"/>
        <v>0</v>
      </c>
      <c r="CV917" s="13" t="b">
        <f t="shared" si="431"/>
        <v>0</v>
      </c>
      <c r="CW917" s="13" t="b">
        <f t="shared" si="432"/>
        <v>0</v>
      </c>
      <c r="CX917" s="13" t="b">
        <f t="shared" si="433"/>
        <v>0</v>
      </c>
      <c r="CY917" s="13" t="b">
        <f t="shared" si="434"/>
        <v>0</v>
      </c>
    </row>
    <row r="918" spans="1:103" ht="15" thickBot="1">
      <c r="A918" s="931">
        <v>184</v>
      </c>
      <c r="B918" s="894" t="s">
        <v>254</v>
      </c>
      <c r="C918" s="894"/>
      <c r="D918" s="894" t="s">
        <v>1</v>
      </c>
      <c r="E918" s="894" t="s">
        <v>5</v>
      </c>
      <c r="F918" s="894"/>
      <c r="G918" s="894">
        <v>6</v>
      </c>
      <c r="H918" s="894"/>
      <c r="I918" s="894"/>
      <c r="J918" s="894">
        <v>220</v>
      </c>
      <c r="K918" s="894">
        <v>5</v>
      </c>
      <c r="L918" s="894" t="s">
        <v>16</v>
      </c>
      <c r="M918" s="894"/>
      <c r="N918" s="894" t="s">
        <v>17</v>
      </c>
      <c r="O918" s="151"/>
      <c r="P918" s="894" t="s">
        <v>17</v>
      </c>
      <c r="Q918" s="940">
        <f>IF(I918="&lt;1966",'lista, wskaźniki'!$G$4,IF(I918="1967-1985",'lista, wskaźniki'!$G$5,IF(I918="1986-1992",'lista, wskaźniki'!$G$6,IF(I918="1993-1996",'lista, wskaźniki'!$G$7,IF(I918="&gt;1997",'lista, wskaźniki'!$G$8,IF(I918=0,'lista, wskaźniki'!$G$4))))))</f>
        <v>290</v>
      </c>
      <c r="R918" s="894" t="s">
        <v>23</v>
      </c>
      <c r="S918" s="894" t="s">
        <v>28</v>
      </c>
      <c r="T918" s="894"/>
      <c r="U918" s="894"/>
      <c r="V918" s="894"/>
      <c r="W918" s="134" t="s">
        <v>35</v>
      </c>
      <c r="X918" s="134" t="s">
        <v>39</v>
      </c>
      <c r="Y918" s="136" t="s">
        <v>24</v>
      </c>
      <c r="Z918" s="134" t="s">
        <v>40</v>
      </c>
      <c r="AA918" s="134" t="s">
        <v>35</v>
      </c>
      <c r="AB918" s="135">
        <f>ROUND(AD918/'lista, wskaźniki'!$A$130,0)</f>
        <v>6</v>
      </c>
      <c r="AC918" s="135"/>
      <c r="AD918" s="134">
        <v>5000</v>
      </c>
      <c r="AE918" s="894">
        <f>600/50</f>
        <v>12</v>
      </c>
      <c r="AF918" s="334">
        <f t="shared" si="409"/>
        <v>159.762</v>
      </c>
      <c r="AG918" s="272">
        <f>IF(R918="kompletna",Q918*J918*0.0036*'lista, wskaźniki'!$F$13, IF(R918="częściowa",Q918*J918*0.0036*'lista, wskaźniki'!$F$14, IF(R918="brak",Q918*J918*0.0036*'lista, wskaźniki'!$F$15,)))</f>
        <v>183.74400000000003</v>
      </c>
      <c r="AH918" s="334">
        <f>IF(Y918="inne",K918*'lista, wskaźniki'!$E$35,IF(Y918="to samo źródło",0,IF(Y918=0,0)))</f>
        <v>10.839268125</v>
      </c>
      <c r="AI918" s="334" t="b">
        <f>IF(AA918="gaz z sieci",AC918*'lista, wskaźniki'!$D$21)</f>
        <v>0</v>
      </c>
      <c r="AJ918" s="272">
        <f>IF(AA918="węgiel",AB918*'lista, wskaźniki'!$D$20, IF('Sektor mieszkaniowy'!AA918="drewno",'Sektor mieszkaniowy'!AB918*'lista, wskaźniki'!$D$22,IF('Sektor mieszkaniowy'!AA918="pellet",AB918*'lista, wskaźniki'!$D$23,IF('Sektor mieszkaniowy'!AA918="gaz z sieci",AB918*'lista, wskaźniki'!$D$21,IF('Sektor mieszkaniowy'!AA918="olej opałowy",'Sektor mieszkaniowy'!AB918*'lista, wskaźniki'!$D$24)))))</f>
        <v>135.78</v>
      </c>
      <c r="AK918" s="900"/>
      <c r="AL918" s="894">
        <v>3500</v>
      </c>
      <c r="AM918" s="20">
        <f>IF(AA918="węgiel",AF918*1/3.6*'lista, wskaźniki'!$F$20,IF(AA918="drewno",AF918*1/3.6*'lista, wskaźniki'!$F$22,IF(AA918="pellet",AF918*1/3.6*'lista, wskaźniki'!$F$23,IF(AA918="gaz z sieci",AF918*1/3.6*'lista, wskaźniki'!$F$21,IF(AA918="olej opałowy",AF918*1/3.6*'lista, wskaźniki'!$F$24,0)))))</f>
        <v>15.134254259999999</v>
      </c>
      <c r="AN918" s="20">
        <f>IF(AA918="węgiel",AF918*'lista, wskaźniki'!$E$42,IF(AA918="drewno",AF918*'lista, wskaźniki'!$G$42,IF(AA918="pellet",AF918*'lista, wskaźniki'!$H$42,IF(AA918="gaz z sieci",AF918*'lista, wskaźniki'!$F$42,IF(AA918="olej opałowy",AF918*'lista, wskaźniki'!$I$42,0)))))</f>
        <v>6.0709560000000003E-2</v>
      </c>
      <c r="AO918" s="20">
        <f>IF(AA918="węgiel",AF918*'lista, wskaźniki'!$E$43,IF(AA918="drewno",AF918*'lista, wskaźniki'!$G$43,IF(AA918="pellet",AF918*'lista, wskaźniki'!$H$43,IF(AA918="gaz z sieci",AF918*'lista, wskaźniki'!$F$43,IF(AA918="olej opałowy",AF918*'lista, wskaźniki'!$I$43,0)))))</f>
        <v>5.7514320000000001E-2</v>
      </c>
      <c r="AP918" s="20">
        <f>IF(AA918="węgiel",AF918*'lista, wskaźniki'!$E$44,IF(AA918="drewno",AF918*'lista, wskaźniki'!$G$44,IF(AA918="pellet",AF918*'lista, wskaźniki'!$H$44,IF(AA918="gaz z sieci",AF918*'lista, wskaźniki'!$F$44,IF(AA918="olej opałowy",AF918*'lista, wskaźniki'!$I$44,0)))))</f>
        <v>4.3135740000000004E-5</v>
      </c>
      <c r="AQ918" s="360">
        <f>IF(Z918="gaz",AH918*1/3.6*'lista, wskaźniki'!$F$21,IF(Z918="energia elektryczna",AH918*1/3.6*'lista, wskaźniki'!$F$26))</f>
        <v>2.6797079531250003</v>
      </c>
      <c r="AR918" s="20">
        <f>IF(Z918="gaz",AH918*'lista, wskaźniki'!$F$42,IF(Z918="energia elektryczna",AH918*0))</f>
        <v>0</v>
      </c>
      <c r="AS918" s="20">
        <f>IF(Z918="gaz",AH918*'lista, wskaźniki'!$F$43,IF(Z918="energia elektryczna",AH918*0))</f>
        <v>0</v>
      </c>
      <c r="AT918" s="20">
        <f>IF(Z918="gaz",AH918*'lista, wskaźniki'!$F$44,IF(Z918="energia elektryczna",AH918*0))</f>
        <v>0</v>
      </c>
      <c r="AU918" s="20">
        <f>AI918*1/3.6*'lista, wskaźniki'!$F$21</f>
        <v>0</v>
      </c>
      <c r="AV918" s="20">
        <f>AI918*'lista, wskaźniki'!$F$42</f>
        <v>0</v>
      </c>
      <c r="AW918" s="20">
        <f>AI918*'lista, wskaźniki'!$F$43</f>
        <v>0</v>
      </c>
      <c r="AX918" s="20">
        <f>AI918*'lista, wskaźniki'!$F$44</f>
        <v>0</v>
      </c>
      <c r="AY918" s="20">
        <f>AK918*'lista, wskaźniki'!$F$26</f>
        <v>0</v>
      </c>
      <c r="AZ918" s="20">
        <f t="shared" si="410"/>
        <v>17.813962213124999</v>
      </c>
      <c r="BA918" s="20">
        <f t="shared" si="411"/>
        <v>6.0709560000000003E-2</v>
      </c>
      <c r="BB918" s="20">
        <f t="shared" si="412"/>
        <v>5.7514320000000001E-2</v>
      </c>
      <c r="BC918" s="20">
        <f t="shared" si="413"/>
        <v>4.3135740000000004E-5</v>
      </c>
      <c r="BD918" s="894"/>
      <c r="BE918" s="894"/>
      <c r="BF918" s="894"/>
      <c r="BG918" s="894"/>
      <c r="BH918" s="134"/>
      <c r="BI918" s="894" t="s">
        <v>16</v>
      </c>
      <c r="BJ918" s="134" t="s">
        <v>52</v>
      </c>
      <c r="BK918" s="894" t="s">
        <v>17</v>
      </c>
      <c r="BL918" s="134"/>
      <c r="BM918" s="134"/>
      <c r="BN918" s="134"/>
      <c r="BO918" s="134" t="s">
        <v>57</v>
      </c>
      <c r="BP918" s="134" t="s">
        <v>53</v>
      </c>
      <c r="BQ918" s="134"/>
      <c r="BR918" s="134"/>
      <c r="BS918" s="906"/>
      <c r="BT918" s="906"/>
      <c r="BU918" s="906"/>
      <c r="BV918" s="906"/>
      <c r="BW918" s="906"/>
      <c r="BX918" s="906"/>
      <c r="BY918" s="903"/>
      <c r="CA918" s="365">
        <f t="shared" si="414"/>
        <v>159.762</v>
      </c>
      <c r="CB918" s="365" t="b">
        <f t="shared" si="415"/>
        <v>0</v>
      </c>
      <c r="CC918" s="365" t="b">
        <f t="shared" si="416"/>
        <v>0</v>
      </c>
      <c r="CD918" s="365" t="b">
        <f t="shared" si="417"/>
        <v>0</v>
      </c>
      <c r="CE918" s="365" t="b">
        <f t="shared" si="418"/>
        <v>0</v>
      </c>
      <c r="CF918" s="365" t="b">
        <f t="shared" si="419"/>
        <v>0</v>
      </c>
      <c r="CG918" s="365">
        <f t="shared" si="420"/>
        <v>10.839268125</v>
      </c>
      <c r="CH918" s="365" t="b">
        <f t="shared" si="421"/>
        <v>0</v>
      </c>
      <c r="CI918" s="72">
        <f t="shared" si="422"/>
        <v>159.762</v>
      </c>
      <c r="CJ918" s="72" t="b">
        <f t="shared" si="423"/>
        <v>0</v>
      </c>
      <c r="CK918" s="72" t="b">
        <f t="shared" si="424"/>
        <v>0</v>
      </c>
      <c r="CL918" s="72">
        <f t="shared" si="425"/>
        <v>0</v>
      </c>
      <c r="CM918" s="72" t="b">
        <f t="shared" si="426"/>
        <v>0</v>
      </c>
      <c r="CN918" s="72">
        <f t="shared" si="427"/>
        <v>10.839268125</v>
      </c>
      <c r="CP918" s="13">
        <f t="shared" si="428"/>
        <v>220</v>
      </c>
      <c r="CQ918" s="13">
        <f t="shared" si="429"/>
        <v>110</v>
      </c>
      <c r="CR918" s="13" t="b">
        <f t="shared" si="430"/>
        <v>0</v>
      </c>
      <c r="CS918" s="13">
        <f t="shared" si="436"/>
        <v>0</v>
      </c>
      <c r="CT918" s="13" t="b">
        <f t="shared" si="435"/>
        <v>0</v>
      </c>
      <c r="CU918" s="13">
        <f t="shared" si="408"/>
        <v>0</v>
      </c>
      <c r="CV918" s="13" t="b">
        <f t="shared" si="431"/>
        <v>0</v>
      </c>
      <c r="CW918" s="13">
        <f t="shared" si="432"/>
        <v>0</v>
      </c>
      <c r="CX918" s="13" t="b">
        <f t="shared" si="433"/>
        <v>0</v>
      </c>
      <c r="CY918" s="13">
        <f t="shared" si="434"/>
        <v>0</v>
      </c>
    </row>
    <row r="919" spans="1:103" ht="15" thickBot="1">
      <c r="A919" s="932"/>
      <c r="B919" s="895"/>
      <c r="C919" s="895"/>
      <c r="D919" s="895"/>
      <c r="E919" s="895"/>
      <c r="F919" s="895"/>
      <c r="G919" s="895"/>
      <c r="H919" s="895"/>
      <c r="I919" s="895"/>
      <c r="J919" s="895"/>
      <c r="K919" s="895"/>
      <c r="L919" s="895"/>
      <c r="M919" s="895"/>
      <c r="N919" s="895"/>
      <c r="O919" s="152"/>
      <c r="P919" s="895"/>
      <c r="Q919" s="941"/>
      <c r="R919" s="895"/>
      <c r="S919" s="895"/>
      <c r="T919" s="895"/>
      <c r="U919" s="895"/>
      <c r="V919" s="895"/>
      <c r="W919" s="136" t="s">
        <v>36</v>
      </c>
      <c r="X919" s="136"/>
      <c r="Y919" s="136"/>
      <c r="Z919" s="136"/>
      <c r="AA919" s="136" t="s">
        <v>36</v>
      </c>
      <c r="AB919" s="137"/>
      <c r="AC919" s="137"/>
      <c r="AD919" s="136"/>
      <c r="AE919" s="895"/>
      <c r="AF919" s="334">
        <f t="shared" si="409"/>
        <v>0</v>
      </c>
      <c r="AG919" s="272">
        <f>IF(R919="kompletna",Q919*J919*0.0036*'lista, wskaźniki'!$F$13, IF(R919="częściowa",Q919*J919*0.0036*'lista, wskaźniki'!$F$14, IF(R919="brak",Q919*J919*0.0036*'lista, wskaźniki'!$F$15,)))</f>
        <v>0</v>
      </c>
      <c r="AH919" s="334">
        <f>IF(Y919="inne",K919*'lista, wskaźniki'!$E$35,IF(Y919="to samo źródło",0,IF(Y919=0,0)))</f>
        <v>0</v>
      </c>
      <c r="AI919" s="334" t="b">
        <f>IF(AA919="gaz z sieci",AC919*'lista, wskaźniki'!$D$21)</f>
        <v>0</v>
      </c>
      <c r="AJ919" s="272">
        <f>IF(AA919="węgiel",AB919*'lista, wskaźniki'!$D$20, IF('Sektor mieszkaniowy'!AA919="drewno",'Sektor mieszkaniowy'!AB919*'lista, wskaźniki'!$D$22,IF('Sektor mieszkaniowy'!AA919="pellet",AB919*'lista, wskaźniki'!$D$23,IF('Sektor mieszkaniowy'!AA919="gaz z sieci",AB919*'lista, wskaźniki'!$D$21,IF('Sektor mieszkaniowy'!AA919="olej opałowy",'Sektor mieszkaniowy'!AB919*'lista, wskaźniki'!$D$24)))))</f>
        <v>0</v>
      </c>
      <c r="AK919" s="901"/>
      <c r="AL919" s="895"/>
      <c r="AM919" s="20">
        <f>IF(AA919="węgiel",AF919*1/3.6*'lista, wskaźniki'!$F$20,IF(AA919="drewno",AF919*1/3.6*'lista, wskaźniki'!$F$22,IF(AA919="pellet",AF919*1/3.6*'lista, wskaźniki'!$F$23,IF(AA919="gaz z sieci",AF919*1/3.6*'lista, wskaźniki'!$F$21,IF(AA919="olej opałowy",AF919*1/3.6*'lista, wskaźniki'!$F$24,0)))))</f>
        <v>0</v>
      </c>
      <c r="AN919" s="20">
        <f>IF(AA919="węgiel",AF919*'lista, wskaźniki'!$E$42,IF(AA919="drewno",AF919*'lista, wskaźniki'!$G$42,IF(AA919="pellet",AF919*'lista, wskaźniki'!$H$42,IF(AA919="gaz z sieci",AF919*'lista, wskaźniki'!$F$42,IF(AA919="olej opałowy",AF919*'lista, wskaźniki'!$I$42,0)))))</f>
        <v>0</v>
      </c>
      <c r="AO919" s="20">
        <f>IF(AA919="węgiel",AF919*'lista, wskaźniki'!$E$43,IF(AA919="drewno",AF919*'lista, wskaźniki'!$G$43,IF(AA919="pellet",AF919*'lista, wskaźniki'!$H$43,IF(AA919="gaz z sieci",AF919*'lista, wskaźniki'!$F$43,IF(AA919="olej opałowy",AF919*'lista, wskaźniki'!$I$43,0)))))</f>
        <v>0</v>
      </c>
      <c r="AP919" s="20">
        <f>IF(AA919="węgiel",AF919*'lista, wskaźniki'!$E$44,IF(AA919="drewno",AF919*'lista, wskaźniki'!$G$44,IF(AA919="pellet",AF919*'lista, wskaźniki'!$H$44,IF(AA919="gaz z sieci",AF919*'lista, wskaźniki'!$F$44,IF(AA919="olej opałowy",AF919*'lista, wskaźniki'!$I$44,0)))))</f>
        <v>0</v>
      </c>
      <c r="AQ919" s="20" t="b">
        <f>IF(Z919="gaz",AH919*1/3.6*'lista, wskaźniki'!$F$21,IF(Z919="energia elektryczna",AH919*1/3.6*'lista, wskaźniki'!$F$26))</f>
        <v>0</v>
      </c>
      <c r="AR919" s="20" t="b">
        <f>IF(Z919="gaz",AH919*'lista, wskaźniki'!$F$42,IF(Z919="energia elektryczna",AH919*0))</f>
        <v>0</v>
      </c>
      <c r="AS919" s="20" t="b">
        <f>IF(Z919="gaz",AH919*'lista, wskaźniki'!$F$43,IF(Z919="energia elektryczna",AH919*0))</f>
        <v>0</v>
      </c>
      <c r="AT919" s="20" t="b">
        <f>IF(Z919="gaz",AH919*'lista, wskaźniki'!$F$44,IF(Z919="energia elektryczna",AH919*0))</f>
        <v>0</v>
      </c>
      <c r="AU919" s="20">
        <f>AI919*1/3.6*'lista, wskaźniki'!$F$21</f>
        <v>0</v>
      </c>
      <c r="AV919" s="20">
        <f>AI919*'lista, wskaźniki'!$F$42</f>
        <v>0</v>
      </c>
      <c r="AW919" s="20">
        <f>AI919*'lista, wskaźniki'!$F$43</f>
        <v>0</v>
      </c>
      <c r="AX919" s="20">
        <f>AI919*'lista, wskaźniki'!$F$44</f>
        <v>0</v>
      </c>
      <c r="AY919" s="20">
        <f>AK919*'lista, wskaźniki'!$F$26</f>
        <v>0</v>
      </c>
      <c r="AZ919" s="20">
        <f t="shared" si="410"/>
        <v>0</v>
      </c>
      <c r="BA919" s="20">
        <f t="shared" si="411"/>
        <v>0</v>
      </c>
      <c r="BB919" s="20">
        <f t="shared" si="412"/>
        <v>0</v>
      </c>
      <c r="BC919" s="20">
        <f t="shared" si="413"/>
        <v>0</v>
      </c>
      <c r="BD919" s="895"/>
      <c r="BE919" s="895"/>
      <c r="BF919" s="895"/>
      <c r="BG919" s="895"/>
      <c r="BH919" s="136"/>
      <c r="BI919" s="895"/>
      <c r="BJ919" s="136"/>
      <c r="BK919" s="895"/>
      <c r="BL919" s="136"/>
      <c r="BM919" s="136"/>
      <c r="BN919" s="136"/>
      <c r="BO919" s="136"/>
      <c r="BP919" s="136"/>
      <c r="BQ919" s="136"/>
      <c r="BR919" s="136"/>
      <c r="BS919" s="907"/>
      <c r="BT919" s="907"/>
      <c r="BU919" s="907"/>
      <c r="BV919" s="907"/>
      <c r="BW919" s="907"/>
      <c r="BX919" s="907"/>
      <c r="BY919" s="904"/>
      <c r="CA919" s="365" t="b">
        <f t="shared" si="414"/>
        <v>0</v>
      </c>
      <c r="CB919" s="365">
        <f t="shared" si="415"/>
        <v>0</v>
      </c>
      <c r="CC919" s="365" t="b">
        <f t="shared" si="416"/>
        <v>0</v>
      </c>
      <c r="CD919" s="365" t="b">
        <f t="shared" si="417"/>
        <v>0</v>
      </c>
      <c r="CE919" s="365" t="b">
        <f t="shared" si="418"/>
        <v>0</v>
      </c>
      <c r="CF919" s="365" t="b">
        <f t="shared" si="419"/>
        <v>0</v>
      </c>
      <c r="CG919" s="365" t="b">
        <f t="shared" si="420"/>
        <v>0</v>
      </c>
      <c r="CH919" s="365" t="b">
        <f t="shared" si="421"/>
        <v>0</v>
      </c>
      <c r="CI919" s="72" t="b">
        <f t="shared" si="422"/>
        <v>0</v>
      </c>
      <c r="CJ919" s="72">
        <f t="shared" si="423"/>
        <v>0</v>
      </c>
      <c r="CK919" s="72" t="b">
        <f t="shared" si="424"/>
        <v>0</v>
      </c>
      <c r="CL919" s="72">
        <f t="shared" si="425"/>
        <v>0</v>
      </c>
      <c r="CM919" s="72" t="b">
        <f t="shared" si="426"/>
        <v>0</v>
      </c>
      <c r="CN919" s="72" t="b">
        <f t="shared" si="427"/>
        <v>0</v>
      </c>
      <c r="CP919" s="13">
        <f t="shared" si="428"/>
        <v>0</v>
      </c>
      <c r="CQ919" s="13" t="b">
        <f t="shared" si="429"/>
        <v>0</v>
      </c>
      <c r="CR919" s="13" t="b">
        <f t="shared" si="430"/>
        <v>0</v>
      </c>
      <c r="CS919" s="13" t="b">
        <f t="shared" si="436"/>
        <v>0</v>
      </c>
      <c r="CT919" s="13" t="b">
        <f t="shared" si="435"/>
        <v>0</v>
      </c>
      <c r="CU919" s="13" t="b">
        <f t="shared" si="408"/>
        <v>0</v>
      </c>
      <c r="CV919" s="13" t="b">
        <f t="shared" si="431"/>
        <v>0</v>
      </c>
      <c r="CW919" s="13" t="b">
        <f t="shared" si="432"/>
        <v>0</v>
      </c>
      <c r="CX919" s="13" t="b">
        <f t="shared" si="433"/>
        <v>0</v>
      </c>
      <c r="CY919" s="13" t="b">
        <f t="shared" si="434"/>
        <v>0</v>
      </c>
    </row>
    <row r="920" spans="1:103" ht="15" thickBot="1">
      <c r="A920" s="932"/>
      <c r="B920" s="895"/>
      <c r="C920" s="895"/>
      <c r="D920" s="895"/>
      <c r="E920" s="895"/>
      <c r="F920" s="895"/>
      <c r="G920" s="895"/>
      <c r="H920" s="895"/>
      <c r="I920" s="895"/>
      <c r="J920" s="895"/>
      <c r="K920" s="895"/>
      <c r="L920" s="895"/>
      <c r="M920" s="895"/>
      <c r="N920" s="895"/>
      <c r="O920" s="152"/>
      <c r="P920" s="895"/>
      <c r="Q920" s="941"/>
      <c r="R920" s="895"/>
      <c r="S920" s="895"/>
      <c r="T920" s="895"/>
      <c r="U920" s="895"/>
      <c r="V920" s="895"/>
      <c r="W920" s="136"/>
      <c r="X920" s="136"/>
      <c r="Y920" s="136"/>
      <c r="Z920" s="136"/>
      <c r="AA920" s="136" t="s">
        <v>50</v>
      </c>
      <c r="AB920" s="137"/>
      <c r="AC920" s="137"/>
      <c r="AD920" s="136"/>
      <c r="AE920" s="895"/>
      <c r="AF920" s="334">
        <f t="shared" si="409"/>
        <v>0</v>
      </c>
      <c r="AG920" s="272">
        <f>IF(R920="kompletna",Q920*J920*0.0036*'lista, wskaźniki'!$F$13, IF(R920="częściowa",Q920*J920*0.0036*'lista, wskaźniki'!$F$14, IF(R920="brak",Q920*J920*0.0036*'lista, wskaźniki'!$F$15,)))</f>
        <v>0</v>
      </c>
      <c r="AH920" s="334">
        <f>IF(Y920="inne",K920*'lista, wskaźniki'!$E$35,IF(Y920="to samo źródło",0,IF(Y920=0,0)))</f>
        <v>0</v>
      </c>
      <c r="AI920" s="334" t="b">
        <f>IF(AA920="gaz z sieci",AC920*'lista, wskaźniki'!$D$21)</f>
        <v>0</v>
      </c>
      <c r="AJ920" s="272">
        <f>IF(AA920="węgiel",AB920*'lista, wskaźniki'!$D$20, IF('Sektor mieszkaniowy'!AA920="drewno",'Sektor mieszkaniowy'!AB920*'lista, wskaźniki'!$D$22,IF('Sektor mieszkaniowy'!AA920="pellet",AB920*'lista, wskaźniki'!$D$23,IF('Sektor mieszkaniowy'!AA920="gaz z sieci",AB920*'lista, wskaźniki'!$D$21,IF('Sektor mieszkaniowy'!AA920="olej opałowy",'Sektor mieszkaniowy'!AB920*'lista, wskaźniki'!$D$24)))))</f>
        <v>0</v>
      </c>
      <c r="AK920" s="901"/>
      <c r="AL920" s="895"/>
      <c r="AM920" s="20">
        <f>IF(AA920="węgiel",AF920*1/3.6*'lista, wskaźniki'!$F$20,IF(AA920="drewno",AF920*1/3.6*'lista, wskaźniki'!$F$22,IF(AA920="pellet",AF920*1/3.6*'lista, wskaźniki'!$F$23,IF(AA920="gaz z sieci",AF920*1/3.6*'lista, wskaźniki'!$F$21,IF(AA920="olej opałowy",AF920*1/3.6*'lista, wskaźniki'!$F$24,0)))))</f>
        <v>0</v>
      </c>
      <c r="AN920" s="20">
        <f>IF(AA920="węgiel",AF920*'lista, wskaźniki'!$E$42,IF(AA920="drewno",AF920*'lista, wskaźniki'!$G$42,IF(AA920="pellet",AF920*'lista, wskaźniki'!$H$42,IF(AA920="gaz z sieci",AF920*'lista, wskaźniki'!$F$42,IF(AA920="olej opałowy",AF920*'lista, wskaźniki'!$I$42,0)))))</f>
        <v>0</v>
      </c>
      <c r="AO920" s="20">
        <f>IF(AA920="węgiel",AF920*'lista, wskaźniki'!$E$43,IF(AA920="drewno",AF920*'lista, wskaźniki'!$G$43,IF(AA920="pellet",AF920*'lista, wskaźniki'!$H$43,IF(AA920="gaz z sieci",AF920*'lista, wskaźniki'!$F$43,IF(AA920="olej opałowy",AF920*'lista, wskaźniki'!$I$43,0)))))</f>
        <v>0</v>
      </c>
      <c r="AP920" s="20">
        <f>IF(AA920="węgiel",AF920*'lista, wskaźniki'!$E$44,IF(AA920="drewno",AF920*'lista, wskaźniki'!$G$44,IF(AA920="pellet",AF920*'lista, wskaźniki'!$H$44,IF(AA920="gaz z sieci",AF920*'lista, wskaźniki'!$F$44,IF(AA920="olej opałowy",AF920*'lista, wskaźniki'!$I$44,0)))))</f>
        <v>0</v>
      </c>
      <c r="AQ920" s="20" t="b">
        <f>IF(Z920="gaz",AH920*1/3.6*'lista, wskaźniki'!$F$21,IF(Z920="energia elektryczna",AH920*1/3.6*'lista, wskaźniki'!$F$26))</f>
        <v>0</v>
      </c>
      <c r="AR920" s="20" t="b">
        <f>IF(Z920="gaz",AH920*'lista, wskaźniki'!$F$42,IF(Z920="energia elektryczna",AH920*0))</f>
        <v>0</v>
      </c>
      <c r="AS920" s="20" t="b">
        <f>IF(Z920="gaz",AH920*'lista, wskaźniki'!$F$43,IF(Z920="energia elektryczna",AH920*0))</f>
        <v>0</v>
      </c>
      <c r="AT920" s="20" t="b">
        <f>IF(Z920="gaz",AH920*'lista, wskaźniki'!$F$44,IF(Z920="energia elektryczna",AH920*0))</f>
        <v>0</v>
      </c>
      <c r="AU920" s="20">
        <f>AI920*1/3.6*'lista, wskaźniki'!$F$21</f>
        <v>0</v>
      </c>
      <c r="AV920" s="20">
        <f>AI920*'lista, wskaźniki'!$F$42</f>
        <v>0</v>
      </c>
      <c r="AW920" s="20">
        <f>AI920*'lista, wskaźniki'!$F$43</f>
        <v>0</v>
      </c>
      <c r="AX920" s="20">
        <f>AI920*'lista, wskaźniki'!$F$44</f>
        <v>0</v>
      </c>
      <c r="AY920" s="20">
        <f>AK920*'lista, wskaźniki'!$F$26</f>
        <v>0</v>
      </c>
      <c r="AZ920" s="20">
        <f t="shared" si="410"/>
        <v>0</v>
      </c>
      <c r="BA920" s="20">
        <f t="shared" si="411"/>
        <v>0</v>
      </c>
      <c r="BB920" s="20">
        <f t="shared" si="412"/>
        <v>0</v>
      </c>
      <c r="BC920" s="20">
        <f t="shared" si="413"/>
        <v>0</v>
      </c>
      <c r="BD920" s="895"/>
      <c r="BE920" s="895"/>
      <c r="BF920" s="895"/>
      <c r="BG920" s="895"/>
      <c r="BH920" s="136"/>
      <c r="BI920" s="895"/>
      <c r="BJ920" s="136"/>
      <c r="BK920" s="895"/>
      <c r="BL920" s="136"/>
      <c r="BM920" s="136"/>
      <c r="BN920" s="136"/>
      <c r="BO920" s="136"/>
      <c r="BP920" s="136"/>
      <c r="BQ920" s="136"/>
      <c r="BR920" s="136"/>
      <c r="BS920" s="907"/>
      <c r="BT920" s="907"/>
      <c r="BU920" s="907"/>
      <c r="BV920" s="907"/>
      <c r="BW920" s="907"/>
      <c r="BX920" s="907"/>
      <c r="BY920" s="904"/>
      <c r="CA920" s="365" t="b">
        <f t="shared" si="414"/>
        <v>0</v>
      </c>
      <c r="CB920" s="365" t="b">
        <f t="shared" si="415"/>
        <v>0</v>
      </c>
      <c r="CC920" s="365">
        <f t="shared" si="416"/>
        <v>0</v>
      </c>
      <c r="CD920" s="365" t="b">
        <f t="shared" si="417"/>
        <v>0</v>
      </c>
      <c r="CE920" s="365" t="b">
        <f t="shared" si="418"/>
        <v>0</v>
      </c>
      <c r="CF920" s="365" t="b">
        <f t="shared" si="419"/>
        <v>0</v>
      </c>
      <c r="CG920" s="365" t="b">
        <f t="shared" si="420"/>
        <v>0</v>
      </c>
      <c r="CH920" s="365" t="b">
        <f t="shared" si="421"/>
        <v>0</v>
      </c>
      <c r="CI920" s="72" t="b">
        <f t="shared" si="422"/>
        <v>0</v>
      </c>
      <c r="CJ920" s="72" t="b">
        <f t="shared" si="423"/>
        <v>0</v>
      </c>
      <c r="CK920" s="72">
        <f t="shared" si="424"/>
        <v>0</v>
      </c>
      <c r="CL920" s="72">
        <f t="shared" si="425"/>
        <v>0</v>
      </c>
      <c r="CM920" s="72" t="b">
        <f t="shared" si="426"/>
        <v>0</v>
      </c>
      <c r="CN920" s="72" t="b">
        <f t="shared" si="427"/>
        <v>0</v>
      </c>
      <c r="CP920" s="13">
        <f t="shared" si="428"/>
        <v>0</v>
      </c>
      <c r="CQ920" s="13" t="b">
        <f t="shared" si="429"/>
        <v>0</v>
      </c>
      <c r="CR920" s="13" t="b">
        <f t="shared" si="430"/>
        <v>0</v>
      </c>
      <c r="CS920" s="13" t="b">
        <f t="shared" si="436"/>
        <v>0</v>
      </c>
      <c r="CT920" s="13" t="b">
        <f t="shared" si="435"/>
        <v>0</v>
      </c>
      <c r="CU920" s="13" t="b">
        <f t="shared" si="408"/>
        <v>0</v>
      </c>
      <c r="CV920" s="13" t="b">
        <f t="shared" si="431"/>
        <v>0</v>
      </c>
      <c r="CW920" s="13" t="b">
        <f t="shared" si="432"/>
        <v>0</v>
      </c>
      <c r="CX920" s="13" t="b">
        <f t="shared" si="433"/>
        <v>0</v>
      </c>
      <c r="CY920" s="13" t="b">
        <f t="shared" si="434"/>
        <v>0</v>
      </c>
    </row>
    <row r="921" spans="1:103" ht="15" thickBot="1">
      <c r="A921" s="932"/>
      <c r="B921" s="895"/>
      <c r="C921" s="895"/>
      <c r="D921" s="895"/>
      <c r="E921" s="895"/>
      <c r="F921" s="895"/>
      <c r="G921" s="895"/>
      <c r="H921" s="895"/>
      <c r="I921" s="895"/>
      <c r="J921" s="895"/>
      <c r="K921" s="895"/>
      <c r="L921" s="895"/>
      <c r="M921" s="895"/>
      <c r="N921" s="895"/>
      <c r="O921" s="152"/>
      <c r="P921" s="895"/>
      <c r="Q921" s="941"/>
      <c r="R921" s="895"/>
      <c r="S921" s="895"/>
      <c r="T921" s="895"/>
      <c r="U921" s="895"/>
      <c r="V921" s="895"/>
      <c r="W921" s="136"/>
      <c r="X921" s="136"/>
      <c r="Y921" s="136"/>
      <c r="Z921" s="136"/>
      <c r="AA921" s="136" t="s">
        <v>38</v>
      </c>
      <c r="AB921" s="137"/>
      <c r="AC921" s="137"/>
      <c r="AD921" s="136"/>
      <c r="AE921" s="895"/>
      <c r="AF921" s="334">
        <f t="shared" si="409"/>
        <v>0</v>
      </c>
      <c r="AG921" s="272">
        <f>IF(R921="kompletna",Q921*J921*0.0036*'lista, wskaźniki'!$F$13, IF(R921="częściowa",Q921*J921*0.0036*'lista, wskaźniki'!$F$14, IF(R921="brak",Q921*J921*0.0036*'lista, wskaźniki'!$F$15,)))</f>
        <v>0</v>
      </c>
      <c r="AH921" s="334">
        <f>IF(Y921="inne",K921*'lista, wskaźniki'!$E$35,IF(Y921="to samo źródło",0,IF(Y921=0,0)))</f>
        <v>0</v>
      </c>
      <c r="AI921" s="334">
        <f>IF(AA921="gaz z sieci",AC921*'lista, wskaźniki'!$D$21)</f>
        <v>0</v>
      </c>
      <c r="AJ921" s="272">
        <f>IF(AA921="węgiel",AB921*'lista, wskaźniki'!$D$20, IF('Sektor mieszkaniowy'!AA921="drewno",'Sektor mieszkaniowy'!AB921*'lista, wskaźniki'!$D$22,IF('Sektor mieszkaniowy'!AA921="pellet",AB921*'lista, wskaźniki'!$D$23,IF('Sektor mieszkaniowy'!AA921="gaz z sieci",AB921*'lista, wskaźniki'!$D$21,IF('Sektor mieszkaniowy'!AA921="olej opałowy",'Sektor mieszkaniowy'!AB921*'lista, wskaźniki'!$D$24)))))</f>
        <v>0</v>
      </c>
      <c r="AK921" s="901"/>
      <c r="AL921" s="895"/>
      <c r="AM921" s="20">
        <f>IF(AA921="węgiel",AF921*1/3.6*'lista, wskaźniki'!$F$20,IF(AA921="drewno",AF921*1/3.6*'lista, wskaźniki'!$F$22,IF(AA921="pellet",AF921*1/3.6*'lista, wskaźniki'!$F$23,IF(AA921="gaz z sieci",AF921*1/3.6*'lista, wskaźniki'!$F$21,IF(AA921="olej opałowy",AF921*1/3.6*'lista, wskaźniki'!$F$24,0)))))</f>
        <v>0</v>
      </c>
      <c r="AN921" s="20">
        <f>IF(AA921="węgiel",AF921*'lista, wskaźniki'!$E$42,IF(AA921="drewno",AF921*'lista, wskaźniki'!$G$42,IF(AA921="pellet",AF921*'lista, wskaźniki'!$H$42,IF(AA921="gaz z sieci",AF921*'lista, wskaźniki'!$F$42,IF(AA921="olej opałowy",AF921*'lista, wskaźniki'!$I$42,0)))))</f>
        <v>0</v>
      </c>
      <c r="AO921" s="20">
        <f>IF(AA921="węgiel",AF921*'lista, wskaźniki'!$E$43,IF(AA921="drewno",AF921*'lista, wskaźniki'!$G$43,IF(AA921="pellet",AF921*'lista, wskaźniki'!$H$43,IF(AA921="gaz z sieci",AF921*'lista, wskaźniki'!$F$43,IF(AA921="olej opałowy",AF921*'lista, wskaźniki'!$I$43,0)))))</f>
        <v>0</v>
      </c>
      <c r="AP921" s="20">
        <f>IF(AA921="węgiel",AF921*'lista, wskaźniki'!$E$44,IF(AA921="drewno",AF921*'lista, wskaźniki'!$G$44,IF(AA921="pellet",AF921*'lista, wskaźniki'!$H$44,IF(AA921="gaz z sieci",AF921*'lista, wskaźniki'!$F$44,IF(AA921="olej opałowy",AF921*'lista, wskaźniki'!$I$44,0)))))</f>
        <v>0</v>
      </c>
      <c r="AQ921" s="20" t="b">
        <f>IF(Z921="gaz",AH921*1/3.6*'lista, wskaźniki'!$F$21,IF(Z921="energia elektryczna",AH921*1/3.6*'lista, wskaźniki'!$F$26))</f>
        <v>0</v>
      </c>
      <c r="AR921" s="20" t="b">
        <f>IF(Z921="gaz",AH921*'lista, wskaźniki'!$F$42,IF(Z921="energia elektryczna",AH921*0))</f>
        <v>0</v>
      </c>
      <c r="AS921" s="20" t="b">
        <f>IF(Z921="gaz",AH921*'lista, wskaźniki'!$F$43,IF(Z921="energia elektryczna",AH921*0))</f>
        <v>0</v>
      </c>
      <c r="AT921" s="20" t="b">
        <f>IF(Z921="gaz",AH921*'lista, wskaźniki'!$F$44,IF(Z921="energia elektryczna",AH921*0))</f>
        <v>0</v>
      </c>
      <c r="AU921" s="20">
        <f>AI921*1/3.6*'lista, wskaźniki'!$F$21</f>
        <v>0</v>
      </c>
      <c r="AV921" s="20">
        <f>AI921*'lista, wskaźniki'!$F$42</f>
        <v>0</v>
      </c>
      <c r="AW921" s="20">
        <f>AI921*'lista, wskaźniki'!$F$43</f>
        <v>0</v>
      </c>
      <c r="AX921" s="20">
        <f>AI921*'lista, wskaźniki'!$F$44</f>
        <v>0</v>
      </c>
      <c r="AY921" s="20">
        <f>AK921*'lista, wskaźniki'!$F$26</f>
        <v>0</v>
      </c>
      <c r="AZ921" s="20">
        <f t="shared" si="410"/>
        <v>0</v>
      </c>
      <c r="BA921" s="20">
        <f t="shared" si="411"/>
        <v>0</v>
      </c>
      <c r="BB921" s="20">
        <f t="shared" si="412"/>
        <v>0</v>
      </c>
      <c r="BC921" s="20">
        <f t="shared" si="413"/>
        <v>0</v>
      </c>
      <c r="BD921" s="895"/>
      <c r="BE921" s="895"/>
      <c r="BF921" s="895"/>
      <c r="BG921" s="895"/>
      <c r="BH921" s="136"/>
      <c r="BI921" s="895"/>
      <c r="BJ921" s="136"/>
      <c r="BK921" s="895"/>
      <c r="BL921" s="136"/>
      <c r="BM921" s="136"/>
      <c r="BN921" s="136"/>
      <c r="BO921" s="136"/>
      <c r="BP921" s="136"/>
      <c r="BQ921" s="136"/>
      <c r="BR921" s="136"/>
      <c r="BS921" s="907"/>
      <c r="BT921" s="907"/>
      <c r="BU921" s="907"/>
      <c r="BV921" s="907"/>
      <c r="BW921" s="907"/>
      <c r="BX921" s="907"/>
      <c r="BY921" s="904"/>
      <c r="CA921" s="365" t="b">
        <f t="shared" si="414"/>
        <v>0</v>
      </c>
      <c r="CB921" s="365" t="b">
        <f t="shared" si="415"/>
        <v>0</v>
      </c>
      <c r="CC921" s="365" t="b">
        <f t="shared" si="416"/>
        <v>0</v>
      </c>
      <c r="CD921" s="365">
        <f t="shared" si="417"/>
        <v>0</v>
      </c>
      <c r="CE921" s="365" t="b">
        <f t="shared" si="418"/>
        <v>0</v>
      </c>
      <c r="CF921" s="365" t="b">
        <f t="shared" si="419"/>
        <v>0</v>
      </c>
      <c r="CG921" s="365" t="b">
        <f t="shared" si="420"/>
        <v>0</v>
      </c>
      <c r="CH921" s="365">
        <f t="shared" si="421"/>
        <v>0</v>
      </c>
      <c r="CI921" s="72" t="b">
        <f t="shared" si="422"/>
        <v>0</v>
      </c>
      <c r="CJ921" s="72" t="b">
        <f t="shared" si="423"/>
        <v>0</v>
      </c>
      <c r="CK921" s="72" t="b">
        <f t="shared" si="424"/>
        <v>0</v>
      </c>
      <c r="CL921" s="72">
        <f t="shared" si="425"/>
        <v>0</v>
      </c>
      <c r="CM921" s="72" t="b">
        <f t="shared" si="426"/>
        <v>0</v>
      </c>
      <c r="CN921" s="72" t="b">
        <f t="shared" si="427"/>
        <v>0</v>
      </c>
      <c r="CP921" s="13">
        <f t="shared" si="428"/>
        <v>0</v>
      </c>
      <c r="CQ921" s="13" t="b">
        <f t="shared" si="429"/>
        <v>0</v>
      </c>
      <c r="CR921" s="13" t="b">
        <f t="shared" si="430"/>
        <v>0</v>
      </c>
      <c r="CS921" s="13" t="b">
        <f t="shared" si="436"/>
        <v>0</v>
      </c>
      <c r="CT921" s="13" t="b">
        <f t="shared" si="435"/>
        <v>0</v>
      </c>
      <c r="CU921" s="13" t="b">
        <f t="shared" si="408"/>
        <v>0</v>
      </c>
      <c r="CV921" s="13" t="b">
        <f t="shared" si="431"/>
        <v>0</v>
      </c>
      <c r="CW921" s="13" t="b">
        <f t="shared" si="432"/>
        <v>0</v>
      </c>
      <c r="CX921" s="13" t="b">
        <f t="shared" si="433"/>
        <v>0</v>
      </c>
      <c r="CY921" s="13" t="b">
        <f t="shared" si="434"/>
        <v>0</v>
      </c>
    </row>
    <row r="922" spans="1:103" ht="15" thickBot="1">
      <c r="A922" s="933"/>
      <c r="B922" s="896"/>
      <c r="C922" s="896"/>
      <c r="D922" s="896"/>
      <c r="E922" s="896"/>
      <c r="F922" s="896"/>
      <c r="G922" s="896"/>
      <c r="H922" s="896"/>
      <c r="I922" s="896"/>
      <c r="J922" s="896"/>
      <c r="K922" s="896"/>
      <c r="L922" s="896"/>
      <c r="M922" s="896"/>
      <c r="N922" s="896"/>
      <c r="O922" s="153"/>
      <c r="P922" s="896"/>
      <c r="Q922" s="942"/>
      <c r="R922" s="896"/>
      <c r="S922" s="896"/>
      <c r="T922" s="896"/>
      <c r="U922" s="896"/>
      <c r="V922" s="896"/>
      <c r="W922" s="138"/>
      <c r="X922" s="138"/>
      <c r="Y922" s="138"/>
      <c r="Z922" s="138"/>
      <c r="AA922" s="138" t="s">
        <v>37</v>
      </c>
      <c r="AB922" s="139"/>
      <c r="AC922" s="139"/>
      <c r="AD922" s="138"/>
      <c r="AE922" s="896"/>
      <c r="AF922" s="334">
        <f t="shared" si="409"/>
        <v>0</v>
      </c>
      <c r="AG922" s="272">
        <f>IF(R922="kompletna",Q922*J922*0.0036*'lista, wskaźniki'!$F$13, IF(R922="częściowa",Q922*J922*0.0036*'lista, wskaźniki'!$F$14, IF(R922="brak",Q922*J922*0.0036*'lista, wskaźniki'!$F$15,)))</f>
        <v>0</v>
      </c>
      <c r="AH922" s="334">
        <f>IF(Y922="inne",K922*'lista, wskaźniki'!$E$35,IF(Y922="to samo źródło",0,IF(Y922=0,0)))</f>
        <v>0</v>
      </c>
      <c r="AI922" s="334" t="b">
        <f>IF(AA922="gaz z sieci",AC922*'lista, wskaźniki'!$D$21)</f>
        <v>0</v>
      </c>
      <c r="AJ922" s="272">
        <f>IF(AA922="węgiel",AB922*'lista, wskaźniki'!$D$20, IF('Sektor mieszkaniowy'!AA922="drewno",'Sektor mieszkaniowy'!AB922*'lista, wskaźniki'!$D$22,IF('Sektor mieszkaniowy'!AA922="pellet",AB922*'lista, wskaźniki'!$D$23,IF('Sektor mieszkaniowy'!AA922="gaz z sieci",AB922*'lista, wskaźniki'!$D$21,IF('Sektor mieszkaniowy'!AA922="olej opałowy",'Sektor mieszkaniowy'!AB922*'lista, wskaźniki'!$D$24)))))</f>
        <v>0</v>
      </c>
      <c r="AK922" s="902"/>
      <c r="AL922" s="896"/>
      <c r="AM922" s="20">
        <f>IF(AA922="węgiel",AF922*1/3.6*'lista, wskaźniki'!$F$20,IF(AA922="drewno",AF922*1/3.6*'lista, wskaźniki'!$F$22,IF(AA922="pellet",AF922*1/3.6*'lista, wskaźniki'!$F$23,IF(AA922="gaz z sieci",AF922*1/3.6*'lista, wskaźniki'!$F$21,IF(AA922="olej opałowy",AF922*1/3.6*'lista, wskaźniki'!$F$24,0)))))</f>
        <v>0</v>
      </c>
      <c r="AN922" s="20">
        <f>IF(AA922="węgiel",AF922*'lista, wskaźniki'!$E$42,IF(AA922="drewno",AF922*'lista, wskaźniki'!$G$42,IF(AA922="pellet",AF922*'lista, wskaźniki'!$H$42,IF(AA922="gaz z sieci",AF922*'lista, wskaźniki'!$F$42,IF(AA922="olej opałowy",AF922*'lista, wskaźniki'!$I$42,0)))))</f>
        <v>0</v>
      </c>
      <c r="AO922" s="20">
        <f>IF(AA922="węgiel",AF922*'lista, wskaźniki'!$E$43,IF(AA922="drewno",AF922*'lista, wskaźniki'!$G$43,IF(AA922="pellet",AF922*'lista, wskaźniki'!$H$43,IF(AA922="gaz z sieci",AF922*'lista, wskaźniki'!$F$43,IF(AA922="olej opałowy",AF922*'lista, wskaźniki'!$I$43,0)))))</f>
        <v>0</v>
      </c>
      <c r="AP922" s="20">
        <f>IF(AA922="węgiel",AF922*'lista, wskaźniki'!$E$44,IF(AA922="drewno",AF922*'lista, wskaźniki'!$G$44,IF(AA922="pellet",AF922*'lista, wskaźniki'!$H$44,IF(AA922="gaz z sieci",AF922*'lista, wskaźniki'!$F$44,IF(AA922="olej opałowy",AF922*'lista, wskaźniki'!$I$44,0)))))</f>
        <v>0</v>
      </c>
      <c r="AQ922" s="20" t="b">
        <f>IF(Z922="gaz",AH922*1/3.6*'lista, wskaźniki'!$F$21,IF(Z922="energia elektryczna",AH922*1/3.6*'lista, wskaźniki'!$F$26))</f>
        <v>0</v>
      </c>
      <c r="AR922" s="20" t="b">
        <f>IF(Z922="gaz",AH922*'lista, wskaźniki'!$F$42,IF(Z922="energia elektryczna",AH922*0))</f>
        <v>0</v>
      </c>
      <c r="AS922" s="20" t="b">
        <f>IF(Z922="gaz",AH922*'lista, wskaźniki'!$F$43,IF(Z922="energia elektryczna",AH922*0))</f>
        <v>0</v>
      </c>
      <c r="AT922" s="20" t="b">
        <f>IF(Z922="gaz",AH922*'lista, wskaźniki'!$F$44,IF(Z922="energia elektryczna",AH922*0))</f>
        <v>0</v>
      </c>
      <c r="AU922" s="20">
        <f>AI922*1/3.6*'lista, wskaźniki'!$F$21</f>
        <v>0</v>
      </c>
      <c r="AV922" s="20">
        <f>AI922*'lista, wskaźniki'!$F$42</f>
        <v>0</v>
      </c>
      <c r="AW922" s="20">
        <f>AI922*'lista, wskaźniki'!$F$43</f>
        <v>0</v>
      </c>
      <c r="AX922" s="20">
        <f>AI922*'lista, wskaźniki'!$F$44</f>
        <v>0</v>
      </c>
      <c r="AY922" s="20">
        <f>AK922*'lista, wskaźniki'!$F$26</f>
        <v>0</v>
      </c>
      <c r="AZ922" s="20">
        <f t="shared" si="410"/>
        <v>0</v>
      </c>
      <c r="BA922" s="20">
        <f t="shared" si="411"/>
        <v>0</v>
      </c>
      <c r="BB922" s="20">
        <f t="shared" si="412"/>
        <v>0</v>
      </c>
      <c r="BC922" s="20">
        <f t="shared" si="413"/>
        <v>0</v>
      </c>
      <c r="BD922" s="896"/>
      <c r="BE922" s="896"/>
      <c r="BF922" s="896"/>
      <c r="BG922" s="896"/>
      <c r="BH922" s="138"/>
      <c r="BI922" s="896"/>
      <c r="BJ922" s="138"/>
      <c r="BK922" s="896"/>
      <c r="BL922" s="138"/>
      <c r="BM922" s="138"/>
      <c r="BN922" s="138"/>
      <c r="BO922" s="138"/>
      <c r="BP922" s="138"/>
      <c r="BQ922" s="138"/>
      <c r="BR922" s="138"/>
      <c r="BS922" s="908"/>
      <c r="BT922" s="908"/>
      <c r="BU922" s="908"/>
      <c r="BV922" s="908"/>
      <c r="BW922" s="908"/>
      <c r="BX922" s="908"/>
      <c r="BY922" s="905"/>
      <c r="CA922" s="365" t="b">
        <f t="shared" si="414"/>
        <v>0</v>
      </c>
      <c r="CB922" s="365" t="b">
        <f t="shared" si="415"/>
        <v>0</v>
      </c>
      <c r="CC922" s="365" t="b">
        <f t="shared" si="416"/>
        <v>0</v>
      </c>
      <c r="CD922" s="365" t="b">
        <f t="shared" si="417"/>
        <v>0</v>
      </c>
      <c r="CE922" s="365">
        <f t="shared" si="418"/>
        <v>0</v>
      </c>
      <c r="CF922" s="365" t="b">
        <f t="shared" si="419"/>
        <v>0</v>
      </c>
      <c r="CG922" s="365" t="b">
        <f t="shared" si="420"/>
        <v>0</v>
      </c>
      <c r="CH922" s="365" t="b">
        <f t="shared" si="421"/>
        <v>0</v>
      </c>
      <c r="CI922" s="72" t="b">
        <f t="shared" si="422"/>
        <v>0</v>
      </c>
      <c r="CJ922" s="72" t="b">
        <f t="shared" si="423"/>
        <v>0</v>
      </c>
      <c r="CK922" s="72" t="b">
        <f t="shared" si="424"/>
        <v>0</v>
      </c>
      <c r="CL922" s="72">
        <f t="shared" si="425"/>
        <v>0</v>
      </c>
      <c r="CM922" s="72">
        <f t="shared" si="426"/>
        <v>0</v>
      </c>
      <c r="CN922" s="72" t="b">
        <f t="shared" si="427"/>
        <v>0</v>
      </c>
      <c r="CP922" s="13">
        <f t="shared" si="428"/>
        <v>0</v>
      </c>
      <c r="CQ922" s="13" t="b">
        <f t="shared" si="429"/>
        <v>0</v>
      </c>
      <c r="CR922" s="13" t="b">
        <f t="shared" si="430"/>
        <v>0</v>
      </c>
      <c r="CS922" s="13" t="b">
        <f t="shared" si="436"/>
        <v>0</v>
      </c>
      <c r="CT922" s="13" t="b">
        <f t="shared" si="435"/>
        <v>0</v>
      </c>
      <c r="CU922" s="13" t="b">
        <f t="shared" si="408"/>
        <v>0</v>
      </c>
      <c r="CV922" s="13" t="b">
        <f t="shared" si="431"/>
        <v>0</v>
      </c>
      <c r="CW922" s="13" t="b">
        <f t="shared" si="432"/>
        <v>0</v>
      </c>
      <c r="CX922" s="13" t="b">
        <f t="shared" si="433"/>
        <v>0</v>
      </c>
      <c r="CY922" s="13" t="b">
        <f t="shared" si="434"/>
        <v>0</v>
      </c>
    </row>
    <row r="923" spans="1:103" ht="15" thickBot="1">
      <c r="A923" s="931">
        <v>185</v>
      </c>
      <c r="B923" s="894" t="s">
        <v>254</v>
      </c>
      <c r="C923" s="894"/>
      <c r="D923" s="894" t="s">
        <v>1</v>
      </c>
      <c r="E923" s="894" t="s">
        <v>5</v>
      </c>
      <c r="F923" s="894"/>
      <c r="G923" s="894"/>
      <c r="H923" s="894"/>
      <c r="I923" s="894" t="s">
        <v>12</v>
      </c>
      <c r="J923" s="894">
        <v>50</v>
      </c>
      <c r="K923" s="894">
        <v>2</v>
      </c>
      <c r="L923" s="894" t="s">
        <v>17</v>
      </c>
      <c r="M923" s="894"/>
      <c r="N923" s="894" t="s">
        <v>17</v>
      </c>
      <c r="O923" s="151"/>
      <c r="P923" s="894" t="s">
        <v>17</v>
      </c>
      <c r="Q923" s="940">
        <f>IF(I923="&lt;1966",'lista, wskaźniki'!$G$4,IF(I923="1967-1985",'lista, wskaźniki'!$G$5,IF(I923="1986-1992",'lista, wskaźniki'!$G$6,IF(I923="1993-1996",'lista, wskaźniki'!$G$7,IF(I923="&gt;1997",'lista, wskaźniki'!$G$8,IF(I923=0,'lista, wskaźniki'!$G$4))))))</f>
        <v>175</v>
      </c>
      <c r="R923" s="894" t="s">
        <v>25</v>
      </c>
      <c r="S923" s="894" t="s">
        <v>27</v>
      </c>
      <c r="T923" s="894"/>
      <c r="U923" s="894"/>
      <c r="V923" s="894"/>
      <c r="W923" s="134" t="s">
        <v>35</v>
      </c>
      <c r="X923" s="134" t="s">
        <v>39</v>
      </c>
      <c r="Y923" s="134" t="s">
        <v>42</v>
      </c>
      <c r="Z923" s="134"/>
      <c r="AA923" s="134" t="s">
        <v>35</v>
      </c>
      <c r="AB923" s="135">
        <v>1</v>
      </c>
      <c r="AC923" s="135"/>
      <c r="AD923" s="134">
        <v>900</v>
      </c>
      <c r="AE923" s="894"/>
      <c r="AF923" s="334">
        <f t="shared" si="409"/>
        <v>27.064999999999998</v>
      </c>
      <c r="AG923" s="272">
        <f>IF(R923="kompletna",Q923*J923*0.0036*'lista, wskaźniki'!$F$13, IF(R923="częściowa",Q923*J923*0.0036*'lista, wskaźniki'!$F$14, IF(R923="brak",Q923*J923*0.0036*'lista, wskaźniki'!$F$15,)))</f>
        <v>31.5</v>
      </c>
      <c r="AH923" s="334">
        <f>IF(Y923="inne",K923*'lista, wskaźniki'!$E$35,IF(Y923="to samo źródło",0,IF(Y923=0,0)))</f>
        <v>0</v>
      </c>
      <c r="AI923" s="334" t="b">
        <f>IF(AA923="gaz z sieci",AC923*'lista, wskaźniki'!$D$21)</f>
        <v>0</v>
      </c>
      <c r="AJ923" s="272">
        <f>IF(AA923="węgiel",AB923*'lista, wskaźniki'!$D$20, IF('Sektor mieszkaniowy'!AA923="drewno",'Sektor mieszkaniowy'!AB923*'lista, wskaźniki'!$D$22,IF('Sektor mieszkaniowy'!AA923="pellet",AB923*'lista, wskaźniki'!$D$23,IF('Sektor mieszkaniowy'!AA923="gaz z sieci",AB923*'lista, wskaźniki'!$D$21,IF('Sektor mieszkaniowy'!AA923="olej opałowy",'Sektor mieszkaniowy'!AB923*'lista, wskaźniki'!$D$24)))))</f>
        <v>22.63</v>
      </c>
      <c r="AK923" s="900"/>
      <c r="AL923" s="894">
        <v>600</v>
      </c>
      <c r="AM923" s="20">
        <f>IF(AA923="węgiel",AF923*1/3.6*'lista, wskaźniki'!$F$20,IF(AA923="drewno",AF923*1/3.6*'lista, wskaźniki'!$F$22,IF(AA923="pellet",AF923*1/3.6*'lista, wskaźniki'!$F$23,IF(AA923="gaz z sieci",AF923*1/3.6*'lista, wskaźniki'!$F$21,IF(AA923="olej opałowy",AF923*1/3.6*'lista, wskaźniki'!$F$24,0)))))</f>
        <v>2.5638674499999996</v>
      </c>
      <c r="AN923" s="20">
        <f>IF(AA923="węgiel",AF923*'lista, wskaźniki'!$E$42,IF(AA923="drewno",AF923*'lista, wskaźniki'!$G$42,IF(AA923="pellet",AF923*'lista, wskaźniki'!$H$42,IF(AA923="gaz z sieci",AF923*'lista, wskaźniki'!$F$42,IF(AA923="olej opałowy",AF923*'lista, wskaźniki'!$I$42,0)))))</f>
        <v>1.0284699999999999E-2</v>
      </c>
      <c r="AO923" s="20">
        <f>IF(AA923="węgiel",AF923*'lista, wskaźniki'!$E$43,IF(AA923="drewno",AF923*'lista, wskaźniki'!$G$43,IF(AA923="pellet",AF923*'lista, wskaźniki'!$H$43,IF(AA923="gaz z sieci",AF923*'lista, wskaźniki'!$F$43,IF(AA923="olej opałowy",AF923*'lista, wskaźniki'!$I$43,0)))))</f>
        <v>9.7433999999999993E-3</v>
      </c>
      <c r="AP923" s="20">
        <f>IF(AA923="węgiel",AF923*'lista, wskaźniki'!$E$44,IF(AA923="drewno",AF923*'lista, wskaźniki'!$G$44,IF(AA923="pellet",AF923*'lista, wskaźniki'!$H$44,IF(AA923="gaz z sieci",AF923*'lista, wskaźniki'!$F$44,IF(AA923="olej opałowy",AF923*'lista, wskaźniki'!$I$44,0)))))</f>
        <v>7.30755E-6</v>
      </c>
      <c r="AQ923" s="20" t="b">
        <f>IF(Z923="gaz",AH923*1/3.6*'lista, wskaźniki'!$F$21,IF(Z923="energia elektryczna",AH923*1/3.6*'lista, wskaźniki'!$F$26))</f>
        <v>0</v>
      </c>
      <c r="AR923" s="20" t="b">
        <f>IF(Z923="gaz",AH923*'lista, wskaźniki'!$F$42,IF(Z923="energia elektryczna",AH923*0))</f>
        <v>0</v>
      </c>
      <c r="AS923" s="20" t="b">
        <f>IF(Z923="gaz",AH923*'lista, wskaźniki'!$F$43,IF(Z923="energia elektryczna",AH923*0))</f>
        <v>0</v>
      </c>
      <c r="AT923" s="20" t="b">
        <f>IF(Z923="gaz",AH923*'lista, wskaźniki'!$F$44,IF(Z923="energia elektryczna",AH923*0))</f>
        <v>0</v>
      </c>
      <c r="AU923" s="20">
        <f>AI923*1/3.6*'lista, wskaźniki'!$F$21</f>
        <v>0</v>
      </c>
      <c r="AV923" s="20">
        <f>AI923*'lista, wskaźniki'!$F$42</f>
        <v>0</v>
      </c>
      <c r="AW923" s="20">
        <f>AI923*'lista, wskaźniki'!$F$43</f>
        <v>0</v>
      </c>
      <c r="AX923" s="20">
        <f>AI923*'lista, wskaźniki'!$F$44</f>
        <v>0</v>
      </c>
      <c r="AY923" s="20">
        <f>AK923*'lista, wskaźniki'!$F$26</f>
        <v>0</v>
      </c>
      <c r="AZ923" s="20">
        <f t="shared" si="410"/>
        <v>2.5638674499999996</v>
      </c>
      <c r="BA923" s="20">
        <f t="shared" si="411"/>
        <v>1.0284699999999999E-2</v>
      </c>
      <c r="BB923" s="20">
        <f t="shared" si="412"/>
        <v>9.7433999999999993E-3</v>
      </c>
      <c r="BC923" s="20">
        <f t="shared" si="413"/>
        <v>7.30755E-6</v>
      </c>
      <c r="BD923" s="894" t="s">
        <v>17</v>
      </c>
      <c r="BE923" s="894" t="s">
        <v>16</v>
      </c>
      <c r="BF923" s="894" t="s">
        <v>16</v>
      </c>
      <c r="BG923" s="894"/>
      <c r="BH923" s="134"/>
      <c r="BI923" s="894" t="s">
        <v>16</v>
      </c>
      <c r="BJ923" s="134" t="s">
        <v>52</v>
      </c>
      <c r="BK923" s="894" t="s">
        <v>17</v>
      </c>
      <c r="BL923" s="134"/>
      <c r="BM923" s="134"/>
      <c r="BN923" s="134"/>
      <c r="BO923" s="134" t="s">
        <v>57</v>
      </c>
      <c r="BP923" s="134" t="s">
        <v>52</v>
      </c>
      <c r="BQ923" s="134"/>
      <c r="BR923" s="134"/>
      <c r="BS923" s="906">
        <v>8000</v>
      </c>
      <c r="BT923" s="906">
        <v>11000</v>
      </c>
      <c r="BU923" s="906"/>
      <c r="BV923" s="906"/>
      <c r="BW923" s="906">
        <v>5500</v>
      </c>
      <c r="BX923" s="906"/>
      <c r="BY923" s="903"/>
      <c r="CA923" s="365">
        <f t="shared" si="414"/>
        <v>27.064999999999998</v>
      </c>
      <c r="CB923" s="365" t="b">
        <f t="shared" si="415"/>
        <v>0</v>
      </c>
      <c r="CC923" s="365" t="b">
        <f t="shared" si="416"/>
        <v>0</v>
      </c>
      <c r="CD923" s="365" t="b">
        <f t="shared" si="417"/>
        <v>0</v>
      </c>
      <c r="CE923" s="365" t="b">
        <f t="shared" si="418"/>
        <v>0</v>
      </c>
      <c r="CF923" s="365" t="b">
        <f t="shared" si="419"/>
        <v>0</v>
      </c>
      <c r="CG923" s="365" t="b">
        <f t="shared" si="420"/>
        <v>0</v>
      </c>
      <c r="CH923" s="365" t="b">
        <f t="shared" si="421"/>
        <v>0</v>
      </c>
      <c r="CI923" s="72">
        <f t="shared" si="422"/>
        <v>27.064999999999998</v>
      </c>
      <c r="CJ923" s="72" t="b">
        <f t="shared" si="423"/>
        <v>0</v>
      </c>
      <c r="CK923" s="72" t="b">
        <f t="shared" si="424"/>
        <v>0</v>
      </c>
      <c r="CL923" s="72">
        <f t="shared" si="425"/>
        <v>0</v>
      </c>
      <c r="CM923" s="72" t="b">
        <f t="shared" si="426"/>
        <v>0</v>
      </c>
      <c r="CN923" s="72" t="b">
        <f t="shared" si="427"/>
        <v>0</v>
      </c>
      <c r="CP923" s="13" t="b">
        <f t="shared" si="428"/>
        <v>0</v>
      </c>
      <c r="CQ923" s="13">
        <f t="shared" si="429"/>
        <v>0</v>
      </c>
      <c r="CR923" s="13" t="b">
        <f t="shared" si="430"/>
        <v>0</v>
      </c>
      <c r="CS923" s="13">
        <f t="shared" si="436"/>
        <v>0</v>
      </c>
      <c r="CT923" s="13">
        <f t="shared" si="435"/>
        <v>50</v>
      </c>
      <c r="CU923" s="13">
        <f t="shared" si="408"/>
        <v>0</v>
      </c>
      <c r="CV923" s="13" t="b">
        <f t="shared" si="431"/>
        <v>0</v>
      </c>
      <c r="CW923" s="13">
        <f t="shared" si="432"/>
        <v>0</v>
      </c>
      <c r="CX923" s="13" t="b">
        <f t="shared" si="433"/>
        <v>0</v>
      </c>
      <c r="CY923" s="13">
        <f t="shared" si="434"/>
        <v>0</v>
      </c>
    </row>
    <row r="924" spans="1:103" ht="15" thickBot="1">
      <c r="A924" s="932"/>
      <c r="B924" s="895"/>
      <c r="C924" s="895"/>
      <c r="D924" s="895"/>
      <c r="E924" s="895"/>
      <c r="F924" s="895"/>
      <c r="G924" s="895"/>
      <c r="H924" s="895"/>
      <c r="I924" s="895"/>
      <c r="J924" s="895"/>
      <c r="K924" s="895"/>
      <c r="L924" s="895"/>
      <c r="M924" s="895"/>
      <c r="N924" s="895"/>
      <c r="O924" s="152"/>
      <c r="P924" s="895"/>
      <c r="Q924" s="941"/>
      <c r="R924" s="895"/>
      <c r="S924" s="895"/>
      <c r="T924" s="895"/>
      <c r="U924" s="895"/>
      <c r="V924" s="895"/>
      <c r="W924" s="136" t="s">
        <v>36</v>
      </c>
      <c r="X924" s="136"/>
      <c r="Y924" s="136"/>
      <c r="Z924" s="136"/>
      <c r="AA924" s="136" t="s">
        <v>36</v>
      </c>
      <c r="AB924" s="137">
        <v>1</v>
      </c>
      <c r="AC924" s="137"/>
      <c r="AD924" s="136">
        <v>500</v>
      </c>
      <c r="AE924" s="895"/>
      <c r="AF924" s="334">
        <f>IF(AG924&gt;0,(AJ924+AG924/2)/2,AJ924)</f>
        <v>15.675000000000001</v>
      </c>
      <c r="AG924" s="272">
        <v>31.5</v>
      </c>
      <c r="AH924" s="334">
        <f>IF(Y924="inne",K924*'lista, wskaźniki'!$E$35,IF(Y924="to samo źródło",0,IF(Y924=0,0)))</f>
        <v>0</v>
      </c>
      <c r="AI924" s="334" t="b">
        <f>IF(AA924="gaz z sieci",AC924*'lista, wskaźniki'!$D$21)</f>
        <v>0</v>
      </c>
      <c r="AJ924" s="272">
        <f>IF(AA924="węgiel",AB924*'lista, wskaźniki'!$D$20, IF('Sektor mieszkaniowy'!AA924="drewno",'Sektor mieszkaniowy'!AB924*'lista, wskaźniki'!$D$22,IF('Sektor mieszkaniowy'!AA924="pellet",AB924*'lista, wskaźniki'!$D$23,IF('Sektor mieszkaniowy'!AA924="gaz z sieci",AB924*'lista, wskaźniki'!$D$21,IF('Sektor mieszkaniowy'!AA924="olej opałowy",'Sektor mieszkaniowy'!AB924*'lista, wskaźniki'!$D$24)))))</f>
        <v>15.6</v>
      </c>
      <c r="AK924" s="901"/>
      <c r="AL924" s="895"/>
      <c r="AM924" s="20">
        <f>IF(AA924="węgiel",AF924*1/3.6*'lista, wskaźniki'!$F$20,IF(AA924="drewno",AF924*1/3.6*'lista, wskaźniki'!$F$22,IF(AA924="pellet",AF924*1/3.6*'lista, wskaźniki'!$F$23,IF(AA924="gaz z sieci",AF924*1/3.6*'lista, wskaźniki'!$F$21,IF(AA924="olej opałowy",AF924*1/3.6*'lista, wskaźniki'!$F$24,0)))))</f>
        <v>0</v>
      </c>
      <c r="AN924" s="20">
        <f>IF(AA924="węgiel",AF924*'lista, wskaźniki'!$E$42,IF(AA924="drewno",AF924*'lista, wskaźniki'!$G$42,IF(AA924="pellet",AF924*'lista, wskaźniki'!$H$42,IF(AA924="gaz z sieci",AF924*'lista, wskaźniki'!$F$42,IF(AA924="olej opałowy",AF924*'lista, wskaźniki'!$I$42,0)))))</f>
        <v>1.269675E-2</v>
      </c>
      <c r="AO924" s="20">
        <f>IF(AA924="węgiel",AF924*'lista, wskaźniki'!$E$43,IF(AA924="drewno",AF924*'lista, wskaźniki'!$G$43,IF(AA924="pellet",AF924*'lista, wskaźniki'!$H$43,IF(AA924="gaz z sieci",AF924*'lista, wskaźniki'!$F$43,IF(AA924="olej opałowy",AF924*'lista, wskaźniki'!$I$43,0)))))</f>
        <v>1.269675E-2</v>
      </c>
      <c r="AP924" s="20">
        <f>IF(AA924="węgiel",AF924*'lista, wskaźniki'!$E$44,IF(AA924="drewno",AF924*'lista, wskaźniki'!$G$44,IF(AA924="pellet",AF924*'lista, wskaźniki'!$H$44,IF(AA924="gaz z sieci",AF924*'lista, wskaźniki'!$F$44,IF(AA924="olej opałowy",AF924*'lista, wskaźniki'!$I$44,0)))))</f>
        <v>3.9187500000000004E-6</v>
      </c>
      <c r="AQ924" s="20" t="b">
        <f>IF(Z924="gaz",AH924*1/3.6*'lista, wskaźniki'!$F$21,IF(Z924="energia elektryczna",AH924*1/3.6*'lista, wskaźniki'!$F$26))</f>
        <v>0</v>
      </c>
      <c r="AR924" s="20" t="b">
        <f>IF(Z924="gaz",AH924*'lista, wskaźniki'!$F$42,IF(Z924="energia elektryczna",AH924*0))</f>
        <v>0</v>
      </c>
      <c r="AS924" s="20" t="b">
        <f>IF(Z924="gaz",AH924*'lista, wskaźniki'!$F$43,IF(Z924="energia elektryczna",AH924*0))</f>
        <v>0</v>
      </c>
      <c r="AT924" s="20" t="b">
        <f>IF(Z924="gaz",AH924*'lista, wskaźniki'!$F$44,IF(Z924="energia elektryczna",AH924*0))</f>
        <v>0</v>
      </c>
      <c r="AU924" s="20">
        <f>AI924*1/3.6*'lista, wskaźniki'!$F$21</f>
        <v>0</v>
      </c>
      <c r="AV924" s="20">
        <f>AI924*'lista, wskaźniki'!$F$42</f>
        <v>0</v>
      </c>
      <c r="AW924" s="20">
        <f>AI924*'lista, wskaźniki'!$F$43</f>
        <v>0</v>
      </c>
      <c r="AX924" s="20">
        <f>AI924*'lista, wskaźniki'!$F$44</f>
        <v>0</v>
      </c>
      <c r="AY924" s="20">
        <f>AK924*'lista, wskaźniki'!$F$26</f>
        <v>0</v>
      </c>
      <c r="AZ924" s="20">
        <f t="shared" si="410"/>
        <v>0</v>
      </c>
      <c r="BA924" s="20">
        <f t="shared" si="411"/>
        <v>1.269675E-2</v>
      </c>
      <c r="BB924" s="20">
        <f t="shared" si="412"/>
        <v>1.269675E-2</v>
      </c>
      <c r="BC924" s="20">
        <f t="shared" si="413"/>
        <v>3.9187500000000004E-6</v>
      </c>
      <c r="BD924" s="895"/>
      <c r="BE924" s="895"/>
      <c r="BF924" s="895"/>
      <c r="BG924" s="895"/>
      <c r="BH924" s="136"/>
      <c r="BI924" s="895"/>
      <c r="BJ924" s="136"/>
      <c r="BK924" s="895"/>
      <c r="BL924" s="136"/>
      <c r="BM924" s="136"/>
      <c r="BN924" s="136"/>
      <c r="BO924" s="136"/>
      <c r="BP924" s="136"/>
      <c r="BQ924" s="136"/>
      <c r="BR924" s="136"/>
      <c r="BS924" s="907"/>
      <c r="BT924" s="907"/>
      <c r="BU924" s="907"/>
      <c r="BV924" s="907"/>
      <c r="BW924" s="907"/>
      <c r="BX924" s="907"/>
      <c r="BY924" s="904"/>
      <c r="CA924" s="365" t="b">
        <f t="shared" si="414"/>
        <v>0</v>
      </c>
      <c r="CB924" s="365">
        <f t="shared" si="415"/>
        <v>15.675000000000001</v>
      </c>
      <c r="CC924" s="365" t="b">
        <f t="shared" si="416"/>
        <v>0</v>
      </c>
      <c r="CD924" s="365" t="b">
        <f t="shared" si="417"/>
        <v>0</v>
      </c>
      <c r="CE924" s="365" t="b">
        <f t="shared" si="418"/>
        <v>0</v>
      </c>
      <c r="CF924" s="365" t="b">
        <f t="shared" si="419"/>
        <v>0</v>
      </c>
      <c r="CG924" s="365" t="b">
        <f t="shared" si="420"/>
        <v>0</v>
      </c>
      <c r="CH924" s="365" t="b">
        <f t="shared" si="421"/>
        <v>0</v>
      </c>
      <c r="CI924" s="72" t="b">
        <f t="shared" si="422"/>
        <v>0</v>
      </c>
      <c r="CJ924" s="72">
        <f t="shared" si="423"/>
        <v>15.675000000000001</v>
      </c>
      <c r="CK924" s="72" t="b">
        <f t="shared" si="424"/>
        <v>0</v>
      </c>
      <c r="CL924" s="72">
        <f t="shared" si="425"/>
        <v>0</v>
      </c>
      <c r="CM924" s="72" t="b">
        <f t="shared" si="426"/>
        <v>0</v>
      </c>
      <c r="CN924" s="72" t="b">
        <f t="shared" si="427"/>
        <v>0</v>
      </c>
      <c r="CP924" s="13">
        <f t="shared" si="428"/>
        <v>0</v>
      </c>
      <c r="CQ924" s="13" t="b">
        <f t="shared" si="429"/>
        <v>0</v>
      </c>
      <c r="CR924" s="13" t="b">
        <f t="shared" si="430"/>
        <v>0</v>
      </c>
      <c r="CS924" s="13" t="b">
        <f t="shared" si="436"/>
        <v>0</v>
      </c>
      <c r="CT924" s="13" t="b">
        <f t="shared" si="435"/>
        <v>0</v>
      </c>
      <c r="CU924" s="13" t="b">
        <f t="shared" si="408"/>
        <v>0</v>
      </c>
      <c r="CV924" s="13" t="b">
        <f t="shared" si="431"/>
        <v>0</v>
      </c>
      <c r="CW924" s="13" t="b">
        <f t="shared" si="432"/>
        <v>0</v>
      </c>
      <c r="CX924" s="13" t="b">
        <f t="shared" si="433"/>
        <v>0</v>
      </c>
      <c r="CY924" s="13" t="b">
        <f t="shared" si="434"/>
        <v>0</v>
      </c>
    </row>
    <row r="925" spans="1:103" ht="15" thickBot="1">
      <c r="A925" s="932"/>
      <c r="B925" s="895"/>
      <c r="C925" s="895"/>
      <c r="D925" s="895"/>
      <c r="E925" s="895"/>
      <c r="F925" s="895"/>
      <c r="G925" s="895"/>
      <c r="H925" s="895"/>
      <c r="I925" s="895"/>
      <c r="J925" s="895"/>
      <c r="K925" s="895"/>
      <c r="L925" s="895"/>
      <c r="M925" s="895"/>
      <c r="N925" s="895"/>
      <c r="O925" s="152"/>
      <c r="P925" s="895"/>
      <c r="Q925" s="941"/>
      <c r="R925" s="895"/>
      <c r="S925" s="895"/>
      <c r="T925" s="895"/>
      <c r="U925" s="895"/>
      <c r="V925" s="895"/>
      <c r="W925" s="136"/>
      <c r="X925" s="136"/>
      <c r="Y925" s="136"/>
      <c r="Z925" s="136"/>
      <c r="AA925" s="136" t="s">
        <v>50</v>
      </c>
      <c r="AB925" s="137"/>
      <c r="AC925" s="137"/>
      <c r="AD925" s="136"/>
      <c r="AE925" s="895"/>
      <c r="AF925" s="334">
        <f t="shared" si="409"/>
        <v>0</v>
      </c>
      <c r="AG925" s="272">
        <f>IF(R925="kompletna",Q925*J925*0.0036*'lista, wskaźniki'!$F$13, IF(R925="częściowa",Q925*J925*0.0036*'lista, wskaźniki'!$F$14, IF(R925="brak",Q925*J925*0.0036*'lista, wskaźniki'!$F$15,)))</f>
        <v>0</v>
      </c>
      <c r="AH925" s="334">
        <f>IF(Y925="inne",K925*'lista, wskaźniki'!$E$35,IF(Y925="to samo źródło",0,IF(Y925=0,0)))</f>
        <v>0</v>
      </c>
      <c r="AI925" s="334" t="b">
        <f>IF(AA925="gaz z sieci",AC925*'lista, wskaźniki'!$D$21)</f>
        <v>0</v>
      </c>
      <c r="AJ925" s="272">
        <f>IF(AA925="węgiel",AB925*'lista, wskaźniki'!$D$20, IF('Sektor mieszkaniowy'!AA925="drewno",'Sektor mieszkaniowy'!AB925*'lista, wskaźniki'!$D$22,IF('Sektor mieszkaniowy'!AA925="pellet",AB925*'lista, wskaźniki'!$D$23,IF('Sektor mieszkaniowy'!AA925="gaz z sieci",AB925*'lista, wskaźniki'!$D$21,IF('Sektor mieszkaniowy'!AA925="olej opałowy",'Sektor mieszkaniowy'!AB925*'lista, wskaźniki'!$D$24)))))</f>
        <v>0</v>
      </c>
      <c r="AK925" s="901"/>
      <c r="AL925" s="895"/>
      <c r="AM925" s="20">
        <f>IF(AA925="węgiel",AF925*1/3.6*'lista, wskaźniki'!$F$20,IF(AA925="drewno",AF925*1/3.6*'lista, wskaźniki'!$F$22,IF(AA925="pellet",AF925*1/3.6*'lista, wskaźniki'!$F$23,IF(AA925="gaz z sieci",AF925*1/3.6*'lista, wskaźniki'!$F$21,IF(AA925="olej opałowy",AF925*1/3.6*'lista, wskaźniki'!$F$24,0)))))</f>
        <v>0</v>
      </c>
      <c r="AN925" s="20">
        <f>IF(AA925="węgiel",AF925*'lista, wskaźniki'!$E$42,IF(AA925="drewno",AF925*'lista, wskaźniki'!$G$42,IF(AA925="pellet",AF925*'lista, wskaźniki'!$H$42,IF(AA925="gaz z sieci",AF925*'lista, wskaźniki'!$F$42,IF(AA925="olej opałowy",AF925*'lista, wskaźniki'!$I$42,0)))))</f>
        <v>0</v>
      </c>
      <c r="AO925" s="20">
        <f>IF(AA925="węgiel",AF925*'lista, wskaźniki'!$E$43,IF(AA925="drewno",AF925*'lista, wskaźniki'!$G$43,IF(AA925="pellet",AF925*'lista, wskaźniki'!$H$43,IF(AA925="gaz z sieci",AF925*'lista, wskaźniki'!$F$43,IF(AA925="olej opałowy",AF925*'lista, wskaźniki'!$I$43,0)))))</f>
        <v>0</v>
      </c>
      <c r="AP925" s="20">
        <f>IF(AA925="węgiel",AF925*'lista, wskaźniki'!$E$44,IF(AA925="drewno",AF925*'lista, wskaźniki'!$G$44,IF(AA925="pellet",AF925*'lista, wskaźniki'!$H$44,IF(AA925="gaz z sieci",AF925*'lista, wskaźniki'!$F$44,IF(AA925="olej opałowy",AF925*'lista, wskaźniki'!$I$44,0)))))</f>
        <v>0</v>
      </c>
      <c r="AQ925" s="20" t="b">
        <f>IF(Z925="gaz",AH925*1/3.6*'lista, wskaźniki'!$F$21,IF(Z925="energia elektryczna",AH925*1/3.6*'lista, wskaźniki'!$F$26))</f>
        <v>0</v>
      </c>
      <c r="AR925" s="20" t="b">
        <f>IF(Z925="gaz",AH925*'lista, wskaźniki'!$F$42,IF(Z925="energia elektryczna",AH925*0))</f>
        <v>0</v>
      </c>
      <c r="AS925" s="20" t="b">
        <f>IF(Z925="gaz",AH925*'lista, wskaźniki'!$F$43,IF(Z925="energia elektryczna",AH925*0))</f>
        <v>0</v>
      </c>
      <c r="AT925" s="20" t="b">
        <f>IF(Z925="gaz",AH925*'lista, wskaźniki'!$F$44,IF(Z925="energia elektryczna",AH925*0))</f>
        <v>0</v>
      </c>
      <c r="AU925" s="20">
        <f>AI925*1/3.6*'lista, wskaźniki'!$F$21</f>
        <v>0</v>
      </c>
      <c r="AV925" s="20">
        <f>AI925*'lista, wskaźniki'!$F$42</f>
        <v>0</v>
      </c>
      <c r="AW925" s="20">
        <f>AI925*'lista, wskaźniki'!$F$43</f>
        <v>0</v>
      </c>
      <c r="AX925" s="20">
        <f>AI925*'lista, wskaźniki'!$F$44</f>
        <v>0</v>
      </c>
      <c r="AY925" s="20">
        <f>AK925*'lista, wskaźniki'!$F$26</f>
        <v>0</v>
      </c>
      <c r="AZ925" s="20">
        <f t="shared" si="410"/>
        <v>0</v>
      </c>
      <c r="BA925" s="20">
        <f t="shared" si="411"/>
        <v>0</v>
      </c>
      <c r="BB925" s="20">
        <f t="shared" si="412"/>
        <v>0</v>
      </c>
      <c r="BC925" s="20">
        <f t="shared" si="413"/>
        <v>0</v>
      </c>
      <c r="BD925" s="895"/>
      <c r="BE925" s="895"/>
      <c r="BF925" s="895"/>
      <c r="BG925" s="895"/>
      <c r="BH925" s="136"/>
      <c r="BI925" s="895"/>
      <c r="BJ925" s="136"/>
      <c r="BK925" s="895"/>
      <c r="BL925" s="136"/>
      <c r="BM925" s="136"/>
      <c r="BN925" s="136"/>
      <c r="BO925" s="136"/>
      <c r="BP925" s="136"/>
      <c r="BQ925" s="136"/>
      <c r="BR925" s="136"/>
      <c r="BS925" s="907"/>
      <c r="BT925" s="907"/>
      <c r="BU925" s="907"/>
      <c r="BV925" s="907"/>
      <c r="BW925" s="907"/>
      <c r="BX925" s="907"/>
      <c r="BY925" s="904"/>
      <c r="CA925" s="365" t="b">
        <f t="shared" si="414"/>
        <v>0</v>
      </c>
      <c r="CB925" s="365" t="b">
        <f t="shared" si="415"/>
        <v>0</v>
      </c>
      <c r="CC925" s="365">
        <f t="shared" si="416"/>
        <v>0</v>
      </c>
      <c r="CD925" s="365" t="b">
        <f t="shared" si="417"/>
        <v>0</v>
      </c>
      <c r="CE925" s="365" t="b">
        <f t="shared" si="418"/>
        <v>0</v>
      </c>
      <c r="CF925" s="365" t="b">
        <f t="shared" si="419"/>
        <v>0</v>
      </c>
      <c r="CG925" s="365" t="b">
        <f t="shared" si="420"/>
        <v>0</v>
      </c>
      <c r="CH925" s="365" t="b">
        <f t="shared" si="421"/>
        <v>0</v>
      </c>
      <c r="CI925" s="72" t="b">
        <f t="shared" si="422"/>
        <v>0</v>
      </c>
      <c r="CJ925" s="72" t="b">
        <f t="shared" si="423"/>
        <v>0</v>
      </c>
      <c r="CK925" s="72">
        <f t="shared" si="424"/>
        <v>0</v>
      </c>
      <c r="CL925" s="72">
        <f t="shared" si="425"/>
        <v>0</v>
      </c>
      <c r="CM925" s="72" t="b">
        <f t="shared" si="426"/>
        <v>0</v>
      </c>
      <c r="CN925" s="72" t="b">
        <f t="shared" si="427"/>
        <v>0</v>
      </c>
      <c r="CP925" s="13">
        <f t="shared" si="428"/>
        <v>0</v>
      </c>
      <c r="CQ925" s="13" t="b">
        <f t="shared" si="429"/>
        <v>0</v>
      </c>
      <c r="CR925" s="13" t="b">
        <f t="shared" si="430"/>
        <v>0</v>
      </c>
      <c r="CS925" s="13" t="b">
        <f t="shared" si="436"/>
        <v>0</v>
      </c>
      <c r="CT925" s="13" t="b">
        <f t="shared" si="435"/>
        <v>0</v>
      </c>
      <c r="CU925" s="13" t="b">
        <f t="shared" si="408"/>
        <v>0</v>
      </c>
      <c r="CV925" s="13" t="b">
        <f t="shared" si="431"/>
        <v>0</v>
      </c>
      <c r="CW925" s="13" t="b">
        <f t="shared" si="432"/>
        <v>0</v>
      </c>
      <c r="CX925" s="13" t="b">
        <f t="shared" si="433"/>
        <v>0</v>
      </c>
      <c r="CY925" s="13" t="b">
        <f t="shared" si="434"/>
        <v>0</v>
      </c>
    </row>
    <row r="926" spans="1:103" ht="15" thickBot="1">
      <c r="A926" s="932"/>
      <c r="B926" s="895"/>
      <c r="C926" s="895"/>
      <c r="D926" s="895"/>
      <c r="E926" s="895"/>
      <c r="F926" s="895"/>
      <c r="G926" s="895"/>
      <c r="H926" s="895"/>
      <c r="I926" s="895"/>
      <c r="J926" s="895"/>
      <c r="K926" s="895"/>
      <c r="L926" s="895"/>
      <c r="M926" s="895"/>
      <c r="N926" s="895"/>
      <c r="O926" s="152"/>
      <c r="P926" s="895"/>
      <c r="Q926" s="941"/>
      <c r="R926" s="895"/>
      <c r="S926" s="895"/>
      <c r="T926" s="895"/>
      <c r="U926" s="895"/>
      <c r="V926" s="895"/>
      <c r="W926" s="136"/>
      <c r="X926" s="136"/>
      <c r="Y926" s="136"/>
      <c r="Z926" s="136"/>
      <c r="AA926" s="136" t="s">
        <v>38</v>
      </c>
      <c r="AB926" s="137"/>
      <c r="AC926" s="137"/>
      <c r="AD926" s="136"/>
      <c r="AE926" s="895"/>
      <c r="AF926" s="334">
        <f t="shared" si="409"/>
        <v>0</v>
      </c>
      <c r="AG926" s="272">
        <f>IF(R926="kompletna",Q926*J926*0.0036*'lista, wskaźniki'!$F$13, IF(R926="częściowa",Q926*J926*0.0036*'lista, wskaźniki'!$F$14, IF(R926="brak",Q926*J926*0.0036*'lista, wskaźniki'!$F$15,)))</f>
        <v>0</v>
      </c>
      <c r="AH926" s="334">
        <f>IF(Y926="inne",K926*'lista, wskaźniki'!$E$35,IF(Y926="to samo źródło",0,IF(Y926=0,0)))</f>
        <v>0</v>
      </c>
      <c r="AI926" s="334">
        <f>IF(AA926="gaz z sieci",AC926*'lista, wskaźniki'!$D$21)</f>
        <v>0</v>
      </c>
      <c r="AJ926" s="272">
        <f>IF(AA926="węgiel",AB926*'lista, wskaźniki'!$D$20, IF('Sektor mieszkaniowy'!AA926="drewno",'Sektor mieszkaniowy'!AB926*'lista, wskaźniki'!$D$22,IF('Sektor mieszkaniowy'!AA926="pellet",AB926*'lista, wskaźniki'!$D$23,IF('Sektor mieszkaniowy'!AA926="gaz z sieci",AB926*'lista, wskaźniki'!$D$21,IF('Sektor mieszkaniowy'!AA926="olej opałowy",'Sektor mieszkaniowy'!AB926*'lista, wskaźniki'!$D$24)))))</f>
        <v>0</v>
      </c>
      <c r="AK926" s="901"/>
      <c r="AL926" s="895"/>
      <c r="AM926" s="20">
        <f>IF(AA926="węgiel",AF926*1/3.6*'lista, wskaźniki'!$F$20,IF(AA926="drewno",AF926*1/3.6*'lista, wskaźniki'!$F$22,IF(AA926="pellet",AF926*1/3.6*'lista, wskaźniki'!$F$23,IF(AA926="gaz z sieci",AF926*1/3.6*'lista, wskaźniki'!$F$21,IF(AA926="olej opałowy",AF926*1/3.6*'lista, wskaźniki'!$F$24,0)))))</f>
        <v>0</v>
      </c>
      <c r="AN926" s="20">
        <f>IF(AA926="węgiel",AF926*'lista, wskaźniki'!$E$42,IF(AA926="drewno",AF926*'lista, wskaźniki'!$G$42,IF(AA926="pellet",AF926*'lista, wskaźniki'!$H$42,IF(AA926="gaz z sieci",AF926*'lista, wskaźniki'!$F$42,IF(AA926="olej opałowy",AF926*'lista, wskaźniki'!$I$42,0)))))</f>
        <v>0</v>
      </c>
      <c r="AO926" s="20">
        <f>IF(AA926="węgiel",AF926*'lista, wskaźniki'!$E$43,IF(AA926="drewno",AF926*'lista, wskaźniki'!$G$43,IF(AA926="pellet",AF926*'lista, wskaźniki'!$H$43,IF(AA926="gaz z sieci",AF926*'lista, wskaźniki'!$F$43,IF(AA926="olej opałowy",AF926*'lista, wskaźniki'!$I$43,0)))))</f>
        <v>0</v>
      </c>
      <c r="AP926" s="20">
        <f>IF(AA926="węgiel",AF926*'lista, wskaźniki'!$E$44,IF(AA926="drewno",AF926*'lista, wskaźniki'!$G$44,IF(AA926="pellet",AF926*'lista, wskaźniki'!$H$44,IF(AA926="gaz z sieci",AF926*'lista, wskaźniki'!$F$44,IF(AA926="olej opałowy",AF926*'lista, wskaźniki'!$I$44,0)))))</f>
        <v>0</v>
      </c>
      <c r="AQ926" s="20" t="b">
        <f>IF(Z926="gaz",AH926*1/3.6*'lista, wskaźniki'!$F$21,IF(Z926="energia elektryczna",AH926*1/3.6*'lista, wskaźniki'!$F$26))</f>
        <v>0</v>
      </c>
      <c r="AR926" s="20" t="b">
        <f>IF(Z926="gaz",AH926*'lista, wskaźniki'!$F$42,IF(Z926="energia elektryczna",AH926*0))</f>
        <v>0</v>
      </c>
      <c r="AS926" s="20" t="b">
        <f>IF(Z926="gaz",AH926*'lista, wskaźniki'!$F$43,IF(Z926="energia elektryczna",AH926*0))</f>
        <v>0</v>
      </c>
      <c r="AT926" s="20" t="b">
        <f>IF(Z926="gaz",AH926*'lista, wskaźniki'!$F$44,IF(Z926="energia elektryczna",AH926*0))</f>
        <v>0</v>
      </c>
      <c r="AU926" s="20">
        <f>AI926*1/3.6*'lista, wskaźniki'!$F$21</f>
        <v>0</v>
      </c>
      <c r="AV926" s="20">
        <f>AI926*'lista, wskaźniki'!$F$42</f>
        <v>0</v>
      </c>
      <c r="AW926" s="20">
        <f>AI926*'lista, wskaźniki'!$F$43</f>
        <v>0</v>
      </c>
      <c r="AX926" s="20">
        <f>AI926*'lista, wskaźniki'!$F$44</f>
        <v>0</v>
      </c>
      <c r="AY926" s="20">
        <f>AK926*'lista, wskaźniki'!$F$26</f>
        <v>0</v>
      </c>
      <c r="AZ926" s="20">
        <f t="shared" si="410"/>
        <v>0</v>
      </c>
      <c r="BA926" s="20">
        <f t="shared" si="411"/>
        <v>0</v>
      </c>
      <c r="BB926" s="20">
        <f t="shared" si="412"/>
        <v>0</v>
      </c>
      <c r="BC926" s="20">
        <f t="shared" si="413"/>
        <v>0</v>
      </c>
      <c r="BD926" s="895"/>
      <c r="BE926" s="895"/>
      <c r="BF926" s="895"/>
      <c r="BG926" s="895"/>
      <c r="BH926" s="136"/>
      <c r="BI926" s="895"/>
      <c r="BJ926" s="136"/>
      <c r="BK926" s="895"/>
      <c r="BL926" s="136"/>
      <c r="BM926" s="136"/>
      <c r="BN926" s="136"/>
      <c r="BO926" s="136"/>
      <c r="BP926" s="136"/>
      <c r="BQ926" s="136"/>
      <c r="BR926" s="136"/>
      <c r="BS926" s="907"/>
      <c r="BT926" s="907"/>
      <c r="BU926" s="907"/>
      <c r="BV926" s="907"/>
      <c r="BW926" s="907"/>
      <c r="BX926" s="907"/>
      <c r="BY926" s="904"/>
      <c r="CA926" s="365" t="b">
        <f t="shared" si="414"/>
        <v>0</v>
      </c>
      <c r="CB926" s="365" t="b">
        <f t="shared" si="415"/>
        <v>0</v>
      </c>
      <c r="CC926" s="365" t="b">
        <f t="shared" si="416"/>
        <v>0</v>
      </c>
      <c r="CD926" s="365">
        <f t="shared" si="417"/>
        <v>0</v>
      </c>
      <c r="CE926" s="365" t="b">
        <f t="shared" si="418"/>
        <v>0</v>
      </c>
      <c r="CF926" s="365" t="b">
        <f t="shared" si="419"/>
        <v>0</v>
      </c>
      <c r="CG926" s="365" t="b">
        <f t="shared" si="420"/>
        <v>0</v>
      </c>
      <c r="CH926" s="365">
        <f t="shared" si="421"/>
        <v>0</v>
      </c>
      <c r="CI926" s="72" t="b">
        <f t="shared" si="422"/>
        <v>0</v>
      </c>
      <c r="CJ926" s="72" t="b">
        <f t="shared" si="423"/>
        <v>0</v>
      </c>
      <c r="CK926" s="72" t="b">
        <f t="shared" si="424"/>
        <v>0</v>
      </c>
      <c r="CL926" s="72">
        <f t="shared" si="425"/>
        <v>0</v>
      </c>
      <c r="CM926" s="72" t="b">
        <f t="shared" si="426"/>
        <v>0</v>
      </c>
      <c r="CN926" s="72" t="b">
        <f t="shared" si="427"/>
        <v>0</v>
      </c>
      <c r="CP926" s="13">
        <f t="shared" si="428"/>
        <v>0</v>
      </c>
      <c r="CQ926" s="13" t="b">
        <f t="shared" si="429"/>
        <v>0</v>
      </c>
      <c r="CR926" s="13" t="b">
        <f t="shared" si="430"/>
        <v>0</v>
      </c>
      <c r="CS926" s="13" t="b">
        <f t="shared" si="436"/>
        <v>0</v>
      </c>
      <c r="CT926" s="13" t="b">
        <f t="shared" si="435"/>
        <v>0</v>
      </c>
      <c r="CU926" s="13" t="b">
        <f t="shared" si="408"/>
        <v>0</v>
      </c>
      <c r="CV926" s="13" t="b">
        <f t="shared" si="431"/>
        <v>0</v>
      </c>
      <c r="CW926" s="13" t="b">
        <f t="shared" si="432"/>
        <v>0</v>
      </c>
      <c r="CX926" s="13" t="b">
        <f t="shared" si="433"/>
        <v>0</v>
      </c>
      <c r="CY926" s="13" t="b">
        <f t="shared" si="434"/>
        <v>0</v>
      </c>
    </row>
    <row r="927" spans="1:103" ht="15" thickBot="1">
      <c r="A927" s="933"/>
      <c r="B927" s="896"/>
      <c r="C927" s="896"/>
      <c r="D927" s="896"/>
      <c r="E927" s="896"/>
      <c r="F927" s="896"/>
      <c r="G927" s="896"/>
      <c r="H927" s="896"/>
      <c r="I927" s="896"/>
      <c r="J927" s="896"/>
      <c r="K927" s="896"/>
      <c r="L927" s="896"/>
      <c r="M927" s="896"/>
      <c r="N927" s="896"/>
      <c r="O927" s="153"/>
      <c r="P927" s="896"/>
      <c r="Q927" s="942"/>
      <c r="R927" s="896"/>
      <c r="S927" s="896"/>
      <c r="T927" s="896"/>
      <c r="U927" s="896"/>
      <c r="V927" s="896"/>
      <c r="W927" s="138"/>
      <c r="X927" s="138"/>
      <c r="Y927" s="138"/>
      <c r="Z927" s="138"/>
      <c r="AA927" s="138" t="s">
        <v>37</v>
      </c>
      <c r="AB927" s="139"/>
      <c r="AC927" s="139"/>
      <c r="AD927" s="138"/>
      <c r="AE927" s="896"/>
      <c r="AF927" s="334">
        <f t="shared" si="409"/>
        <v>0</v>
      </c>
      <c r="AG927" s="272">
        <f>IF(R927="kompletna",Q927*J927*0.0036*'lista, wskaźniki'!$F$13, IF(R927="częściowa",Q927*J927*0.0036*'lista, wskaźniki'!$F$14, IF(R927="brak",Q927*J927*0.0036*'lista, wskaźniki'!$F$15,)))</f>
        <v>0</v>
      </c>
      <c r="AH927" s="334">
        <f>IF(Y927="inne",K927*'lista, wskaźniki'!$E$35,IF(Y927="to samo źródło",0,IF(Y927=0,0)))</f>
        <v>0</v>
      </c>
      <c r="AI927" s="334" t="b">
        <f>IF(AA927="gaz z sieci",AC927*'lista, wskaźniki'!$D$21)</f>
        <v>0</v>
      </c>
      <c r="AJ927" s="272">
        <f>IF(AA927="węgiel",AB927*'lista, wskaźniki'!$D$20, IF('Sektor mieszkaniowy'!AA927="drewno",'Sektor mieszkaniowy'!AB927*'lista, wskaźniki'!$D$22,IF('Sektor mieszkaniowy'!AA927="pellet",AB927*'lista, wskaźniki'!$D$23,IF('Sektor mieszkaniowy'!AA927="gaz z sieci",AB927*'lista, wskaźniki'!$D$21,IF('Sektor mieszkaniowy'!AA927="olej opałowy",'Sektor mieszkaniowy'!AB927*'lista, wskaźniki'!$D$24)))))</f>
        <v>0</v>
      </c>
      <c r="AK927" s="902"/>
      <c r="AL927" s="896"/>
      <c r="AM927" s="20">
        <f>IF(AA927="węgiel",AF927*1/3.6*'lista, wskaźniki'!$F$20,IF(AA927="drewno",AF927*1/3.6*'lista, wskaźniki'!$F$22,IF(AA927="pellet",AF927*1/3.6*'lista, wskaźniki'!$F$23,IF(AA927="gaz z sieci",AF927*1/3.6*'lista, wskaźniki'!$F$21,IF(AA927="olej opałowy",AF927*1/3.6*'lista, wskaźniki'!$F$24,0)))))</f>
        <v>0</v>
      </c>
      <c r="AN927" s="20">
        <f>IF(AA927="węgiel",AF927*'lista, wskaźniki'!$E$42,IF(AA927="drewno",AF927*'lista, wskaźniki'!$G$42,IF(AA927="pellet",AF927*'lista, wskaźniki'!$H$42,IF(AA927="gaz z sieci",AF927*'lista, wskaźniki'!$F$42,IF(AA927="olej opałowy",AF927*'lista, wskaźniki'!$I$42,0)))))</f>
        <v>0</v>
      </c>
      <c r="AO927" s="20">
        <f>IF(AA927="węgiel",AF927*'lista, wskaźniki'!$E$43,IF(AA927="drewno",AF927*'lista, wskaźniki'!$G$43,IF(AA927="pellet",AF927*'lista, wskaźniki'!$H$43,IF(AA927="gaz z sieci",AF927*'lista, wskaźniki'!$F$43,IF(AA927="olej opałowy",AF927*'lista, wskaźniki'!$I$43,0)))))</f>
        <v>0</v>
      </c>
      <c r="AP927" s="20">
        <f>IF(AA927="węgiel",AF927*'lista, wskaźniki'!$E$44,IF(AA927="drewno",AF927*'lista, wskaźniki'!$G$44,IF(AA927="pellet",AF927*'lista, wskaźniki'!$H$44,IF(AA927="gaz z sieci",AF927*'lista, wskaźniki'!$F$44,IF(AA927="olej opałowy",AF927*'lista, wskaźniki'!$I$44,0)))))</f>
        <v>0</v>
      </c>
      <c r="AQ927" s="20" t="b">
        <f>IF(Z927="gaz",AH927*1/3.6*'lista, wskaźniki'!$F$21,IF(Z927="energia elektryczna",AH927*1/3.6*'lista, wskaźniki'!$F$26))</f>
        <v>0</v>
      </c>
      <c r="AR927" s="20" t="b">
        <f>IF(Z927="gaz",AH927*'lista, wskaźniki'!$F$42,IF(Z927="energia elektryczna",AH927*0))</f>
        <v>0</v>
      </c>
      <c r="AS927" s="20" t="b">
        <f>IF(Z927="gaz",AH927*'lista, wskaźniki'!$F$43,IF(Z927="energia elektryczna",AH927*0))</f>
        <v>0</v>
      </c>
      <c r="AT927" s="20" t="b">
        <f>IF(Z927="gaz",AH927*'lista, wskaźniki'!$F$44,IF(Z927="energia elektryczna",AH927*0))</f>
        <v>0</v>
      </c>
      <c r="AU927" s="20">
        <f>AI927*1/3.6*'lista, wskaźniki'!$F$21</f>
        <v>0</v>
      </c>
      <c r="AV927" s="20">
        <f>AI927*'lista, wskaźniki'!$F$42</f>
        <v>0</v>
      </c>
      <c r="AW927" s="20">
        <f>AI927*'lista, wskaźniki'!$F$43</f>
        <v>0</v>
      </c>
      <c r="AX927" s="20">
        <f>AI927*'lista, wskaźniki'!$F$44</f>
        <v>0</v>
      </c>
      <c r="AY927" s="20">
        <f>AK927*'lista, wskaźniki'!$F$26</f>
        <v>0</v>
      </c>
      <c r="AZ927" s="20">
        <f t="shared" si="410"/>
        <v>0</v>
      </c>
      <c r="BA927" s="20">
        <f t="shared" si="411"/>
        <v>0</v>
      </c>
      <c r="BB927" s="20">
        <f t="shared" si="412"/>
        <v>0</v>
      </c>
      <c r="BC927" s="20">
        <f t="shared" si="413"/>
        <v>0</v>
      </c>
      <c r="BD927" s="896"/>
      <c r="BE927" s="896"/>
      <c r="BF927" s="896"/>
      <c r="BG927" s="896"/>
      <c r="BH927" s="138"/>
      <c r="BI927" s="896"/>
      <c r="BJ927" s="138"/>
      <c r="BK927" s="896"/>
      <c r="BL927" s="138"/>
      <c r="BM927" s="138"/>
      <c r="BN927" s="138"/>
      <c r="BO927" s="138"/>
      <c r="BP927" s="138"/>
      <c r="BQ927" s="138"/>
      <c r="BR927" s="138"/>
      <c r="BS927" s="908"/>
      <c r="BT927" s="908"/>
      <c r="BU927" s="908"/>
      <c r="BV927" s="908"/>
      <c r="BW927" s="908"/>
      <c r="BX927" s="908"/>
      <c r="BY927" s="905"/>
      <c r="CA927" s="365" t="b">
        <f t="shared" si="414"/>
        <v>0</v>
      </c>
      <c r="CB927" s="365" t="b">
        <f t="shared" si="415"/>
        <v>0</v>
      </c>
      <c r="CC927" s="365" t="b">
        <f t="shared" si="416"/>
        <v>0</v>
      </c>
      <c r="CD927" s="365" t="b">
        <f t="shared" si="417"/>
        <v>0</v>
      </c>
      <c r="CE927" s="365">
        <f t="shared" si="418"/>
        <v>0</v>
      </c>
      <c r="CF927" s="365" t="b">
        <f t="shared" si="419"/>
        <v>0</v>
      </c>
      <c r="CG927" s="365" t="b">
        <f t="shared" si="420"/>
        <v>0</v>
      </c>
      <c r="CH927" s="365" t="b">
        <f t="shared" si="421"/>
        <v>0</v>
      </c>
      <c r="CI927" s="72" t="b">
        <f t="shared" si="422"/>
        <v>0</v>
      </c>
      <c r="CJ927" s="72" t="b">
        <f t="shared" si="423"/>
        <v>0</v>
      </c>
      <c r="CK927" s="72" t="b">
        <f t="shared" si="424"/>
        <v>0</v>
      </c>
      <c r="CL927" s="72">
        <f t="shared" si="425"/>
        <v>0</v>
      </c>
      <c r="CM927" s="72">
        <f t="shared" si="426"/>
        <v>0</v>
      </c>
      <c r="CN927" s="72" t="b">
        <f t="shared" si="427"/>
        <v>0</v>
      </c>
      <c r="CP927" s="13">
        <f t="shared" si="428"/>
        <v>0</v>
      </c>
      <c r="CQ927" s="13" t="b">
        <f t="shared" si="429"/>
        <v>0</v>
      </c>
      <c r="CR927" s="13" t="b">
        <f t="shared" si="430"/>
        <v>0</v>
      </c>
      <c r="CS927" s="13" t="b">
        <f t="shared" si="436"/>
        <v>0</v>
      </c>
      <c r="CT927" s="13" t="b">
        <f t="shared" si="435"/>
        <v>0</v>
      </c>
      <c r="CU927" s="13" t="b">
        <f t="shared" ref="CU927:CU990" si="437">IF(R927="kompletna",CT927,IF(R927="częściowa",0.5*CT927,IF(R927="brak",0*CT927)))</f>
        <v>0</v>
      </c>
      <c r="CV927" s="13" t="b">
        <f t="shared" si="431"/>
        <v>0</v>
      </c>
      <c r="CW927" s="13" t="b">
        <f t="shared" si="432"/>
        <v>0</v>
      </c>
      <c r="CX927" s="13" t="b">
        <f t="shared" si="433"/>
        <v>0</v>
      </c>
      <c r="CY927" s="13" t="b">
        <f t="shared" si="434"/>
        <v>0</v>
      </c>
    </row>
    <row r="928" spans="1:103" ht="15" thickBot="1">
      <c r="A928" s="931">
        <v>186</v>
      </c>
      <c r="B928" s="894" t="s">
        <v>254</v>
      </c>
      <c r="C928" s="894">
        <v>5</v>
      </c>
      <c r="D928" s="894" t="s">
        <v>1</v>
      </c>
      <c r="E928" s="894" t="s">
        <v>5</v>
      </c>
      <c r="F928" s="894"/>
      <c r="G928" s="894"/>
      <c r="H928" s="894"/>
      <c r="I928" s="894" t="s">
        <v>13</v>
      </c>
      <c r="J928" s="894">
        <v>250</v>
      </c>
      <c r="K928" s="894">
        <v>3</v>
      </c>
      <c r="L928" s="894" t="s">
        <v>17</v>
      </c>
      <c r="M928" s="894"/>
      <c r="N928" s="894" t="s">
        <v>17</v>
      </c>
      <c r="O928" s="151"/>
      <c r="P928" s="894" t="s">
        <v>16</v>
      </c>
      <c r="Q928" s="940">
        <f>IF(I928="&lt;1966",'lista, wskaźniki'!$G$4,IF(I928="1967-1985",'lista, wskaźniki'!$G$5,IF(I928="1986-1992",'lista, wskaźniki'!$G$6,IF(I928="1993-1996",'lista, wskaźniki'!$G$7,IF(I928="&gt;1997",'lista, wskaźniki'!$G$8,IF(I928=0,'lista, wskaźniki'!$G$4))))))</f>
        <v>130</v>
      </c>
      <c r="R928" s="894" t="s">
        <v>23</v>
      </c>
      <c r="S928" s="894" t="s">
        <v>28</v>
      </c>
      <c r="T928" s="894">
        <v>1.5</v>
      </c>
      <c r="U928" s="894">
        <v>2000</v>
      </c>
      <c r="V928" s="894"/>
      <c r="W928" s="134" t="s">
        <v>35</v>
      </c>
      <c r="X928" s="134" t="s">
        <v>39</v>
      </c>
      <c r="Y928" s="134" t="s">
        <v>42</v>
      </c>
      <c r="Z928" s="134"/>
      <c r="AA928" s="134" t="s">
        <v>35</v>
      </c>
      <c r="AB928" s="135">
        <v>2</v>
      </c>
      <c r="AC928" s="135"/>
      <c r="AD928" s="134">
        <v>1800</v>
      </c>
      <c r="AE928" s="894">
        <v>12</v>
      </c>
      <c r="AF928" s="334">
        <f t="shared" si="409"/>
        <v>69.430000000000007</v>
      </c>
      <c r="AG928" s="272">
        <f>IF(R928="kompletna",Q928*J928*0.0036*'lista, wskaźniki'!$F$13, IF(R928="częściowa",Q928*J928*0.0036*'lista, wskaźniki'!$F$14, IF(R928="brak",Q928*J928*0.0036*'lista, wskaźniki'!$F$15,)))</f>
        <v>93.600000000000009</v>
      </c>
      <c r="AH928" s="334">
        <f>IF(Y928="inne",K928*'lista, wskaźniki'!$E$35,IF(Y928="to samo źródło",0,IF(Y928=0,0)))</f>
        <v>0</v>
      </c>
      <c r="AI928" s="334" t="b">
        <f>IF(AA928="gaz z sieci",AC928*'lista, wskaźniki'!$D$21)</f>
        <v>0</v>
      </c>
      <c r="AJ928" s="272">
        <f>IF(AA928="węgiel",AB928*'lista, wskaźniki'!$D$20, IF('Sektor mieszkaniowy'!AA928="drewno",'Sektor mieszkaniowy'!AB928*'lista, wskaźniki'!$D$22,IF('Sektor mieszkaniowy'!AA928="pellet",AB928*'lista, wskaźniki'!$D$23,IF('Sektor mieszkaniowy'!AA928="gaz z sieci",AB928*'lista, wskaźniki'!$D$21,IF('Sektor mieszkaniowy'!AA928="olej opałowy",'Sektor mieszkaniowy'!AB928*'lista, wskaźniki'!$D$24)))))</f>
        <v>45.26</v>
      </c>
      <c r="AK928" s="900"/>
      <c r="AL928" s="894">
        <v>1200</v>
      </c>
      <c r="AM928" s="20">
        <f>IF(AA928="węgiel",AF928*1/3.6*'lista, wskaźniki'!$F$20,IF(AA928="drewno",AF928*1/3.6*'lista, wskaźniki'!$F$22,IF(AA928="pellet",AF928*1/3.6*'lista, wskaźniki'!$F$23,IF(AA928="gaz z sieci",AF928*1/3.6*'lista, wskaźniki'!$F$21,IF(AA928="olej opałowy",AF928*1/3.6*'lista, wskaźniki'!$F$24,0)))))</f>
        <v>6.5771039</v>
      </c>
      <c r="AN928" s="20">
        <f>IF(AA928="węgiel",AF928*'lista, wskaźniki'!$E$42,IF(AA928="drewno",AF928*'lista, wskaźniki'!$G$42,IF(AA928="pellet",AF928*'lista, wskaźniki'!$H$42,IF(AA928="gaz z sieci",AF928*'lista, wskaźniki'!$F$42,IF(AA928="olej opałowy",AF928*'lista, wskaźniki'!$I$42,0)))))</f>
        <v>2.6383400000000005E-2</v>
      </c>
      <c r="AO928" s="20">
        <f>IF(AA928="węgiel",AF928*'lista, wskaźniki'!$E$43,IF(AA928="drewno",AF928*'lista, wskaźniki'!$G$43,IF(AA928="pellet",AF928*'lista, wskaźniki'!$H$43,IF(AA928="gaz z sieci",AF928*'lista, wskaźniki'!$F$43,IF(AA928="olej opałowy",AF928*'lista, wskaźniki'!$I$43,0)))))</f>
        <v>2.4994800000000005E-2</v>
      </c>
      <c r="AP928" s="20">
        <f>IF(AA928="węgiel",AF928*'lista, wskaźniki'!$E$44,IF(AA928="drewno",AF928*'lista, wskaźniki'!$G$44,IF(AA928="pellet",AF928*'lista, wskaźniki'!$H$44,IF(AA928="gaz z sieci",AF928*'lista, wskaźniki'!$F$44,IF(AA928="olej opałowy",AF928*'lista, wskaźniki'!$I$44,0)))))</f>
        <v>1.8746100000000003E-5</v>
      </c>
      <c r="AQ928" s="20" t="b">
        <f>IF(Z928="gaz",AH928*1/3.6*'lista, wskaźniki'!$F$21,IF(Z928="energia elektryczna",AH928*1/3.6*'lista, wskaźniki'!$F$26))</f>
        <v>0</v>
      </c>
      <c r="AR928" s="20" t="b">
        <f>IF(Z928="gaz",AH928*'lista, wskaźniki'!$F$42,IF(Z928="energia elektryczna",AH928*0))</f>
        <v>0</v>
      </c>
      <c r="AS928" s="20" t="b">
        <f>IF(Z928="gaz",AH928*'lista, wskaźniki'!$F$43,IF(Z928="energia elektryczna",AH928*0))</f>
        <v>0</v>
      </c>
      <c r="AT928" s="20" t="b">
        <f>IF(Z928="gaz",AH928*'lista, wskaźniki'!$F$44,IF(Z928="energia elektryczna",AH928*0))</f>
        <v>0</v>
      </c>
      <c r="AU928" s="20">
        <f>AI928*1/3.6*'lista, wskaźniki'!$F$21</f>
        <v>0</v>
      </c>
      <c r="AV928" s="20">
        <f>AI928*'lista, wskaźniki'!$F$42</f>
        <v>0</v>
      </c>
      <c r="AW928" s="20">
        <f>AI928*'lista, wskaźniki'!$F$43</f>
        <v>0</v>
      </c>
      <c r="AX928" s="20">
        <f>AI928*'lista, wskaźniki'!$F$44</f>
        <v>0</v>
      </c>
      <c r="AY928" s="20">
        <f>AK928*'lista, wskaźniki'!$F$26</f>
        <v>0</v>
      </c>
      <c r="AZ928" s="20">
        <f t="shared" si="410"/>
        <v>6.5771039</v>
      </c>
      <c r="BA928" s="20">
        <f t="shared" si="411"/>
        <v>2.6383400000000005E-2</v>
      </c>
      <c r="BB928" s="20">
        <f t="shared" si="412"/>
        <v>2.4994800000000005E-2</v>
      </c>
      <c r="BC928" s="20">
        <f t="shared" si="413"/>
        <v>1.8746100000000003E-5</v>
      </c>
      <c r="BD928" s="894" t="s">
        <v>16</v>
      </c>
      <c r="BE928" s="894" t="s">
        <v>17</v>
      </c>
      <c r="BF928" s="894" t="s">
        <v>17</v>
      </c>
      <c r="BG928" s="894"/>
      <c r="BH928" s="134"/>
      <c r="BI928" s="894" t="s">
        <v>16</v>
      </c>
      <c r="BJ928" s="134" t="s">
        <v>52</v>
      </c>
      <c r="BK928" s="894" t="s">
        <v>17</v>
      </c>
      <c r="BL928" s="134"/>
      <c r="BM928" s="134"/>
      <c r="BN928" s="134"/>
      <c r="BO928" s="134" t="s">
        <v>57</v>
      </c>
      <c r="BP928" s="134" t="s">
        <v>52</v>
      </c>
      <c r="BQ928" s="134"/>
      <c r="BR928" s="134">
        <v>2</v>
      </c>
      <c r="BS928" s="906">
        <v>10000</v>
      </c>
      <c r="BT928" s="906">
        <v>1500</v>
      </c>
      <c r="BU928" s="906">
        <v>800</v>
      </c>
      <c r="BV928" s="906"/>
      <c r="BW928" s="906">
        <v>7500</v>
      </c>
      <c r="BX928" s="906">
        <v>3600</v>
      </c>
      <c r="BY928" s="903"/>
      <c r="CA928" s="365">
        <f t="shared" si="414"/>
        <v>69.430000000000007</v>
      </c>
      <c r="CB928" s="365" t="b">
        <f t="shared" si="415"/>
        <v>0</v>
      </c>
      <c r="CC928" s="365" t="b">
        <f t="shared" si="416"/>
        <v>0</v>
      </c>
      <c r="CD928" s="365" t="b">
        <f t="shared" si="417"/>
        <v>0</v>
      </c>
      <c r="CE928" s="365" t="b">
        <f t="shared" si="418"/>
        <v>0</v>
      </c>
      <c r="CF928" s="365" t="b">
        <f t="shared" si="419"/>
        <v>0</v>
      </c>
      <c r="CG928" s="365" t="b">
        <f t="shared" si="420"/>
        <v>0</v>
      </c>
      <c r="CH928" s="365" t="b">
        <f t="shared" si="421"/>
        <v>0</v>
      </c>
      <c r="CI928" s="72">
        <f t="shared" si="422"/>
        <v>69.430000000000007</v>
      </c>
      <c r="CJ928" s="72" t="b">
        <f t="shared" si="423"/>
        <v>0</v>
      </c>
      <c r="CK928" s="72" t="b">
        <f t="shared" si="424"/>
        <v>0</v>
      </c>
      <c r="CL928" s="72">
        <f t="shared" si="425"/>
        <v>0</v>
      </c>
      <c r="CM928" s="72" t="b">
        <f t="shared" si="426"/>
        <v>0</v>
      </c>
      <c r="CN928" s="72" t="b">
        <f t="shared" si="427"/>
        <v>0</v>
      </c>
      <c r="CP928" s="13" t="b">
        <f t="shared" si="428"/>
        <v>0</v>
      </c>
      <c r="CQ928" s="13">
        <f t="shared" si="429"/>
        <v>0</v>
      </c>
      <c r="CR928" s="13" t="b">
        <f t="shared" si="430"/>
        <v>0</v>
      </c>
      <c r="CS928" s="13">
        <f t="shared" si="436"/>
        <v>0</v>
      </c>
      <c r="CT928" s="13" t="b">
        <f t="shared" si="435"/>
        <v>0</v>
      </c>
      <c r="CU928" s="13">
        <f t="shared" si="437"/>
        <v>0</v>
      </c>
      <c r="CV928" s="13">
        <f t="shared" si="431"/>
        <v>250</v>
      </c>
      <c r="CW928" s="13">
        <f t="shared" si="432"/>
        <v>125</v>
      </c>
      <c r="CX928" s="13" t="b">
        <f t="shared" si="433"/>
        <v>0</v>
      </c>
      <c r="CY928" s="13">
        <f t="shared" si="434"/>
        <v>0</v>
      </c>
    </row>
    <row r="929" spans="1:103" ht="15" thickBot="1">
      <c r="A929" s="932"/>
      <c r="B929" s="895"/>
      <c r="C929" s="895"/>
      <c r="D929" s="895"/>
      <c r="E929" s="895"/>
      <c r="F929" s="895"/>
      <c r="G929" s="895"/>
      <c r="H929" s="895"/>
      <c r="I929" s="895"/>
      <c r="J929" s="895"/>
      <c r="K929" s="895"/>
      <c r="L929" s="895"/>
      <c r="M929" s="895"/>
      <c r="N929" s="895"/>
      <c r="O929" s="152"/>
      <c r="P929" s="895"/>
      <c r="Q929" s="941"/>
      <c r="R929" s="895"/>
      <c r="S929" s="895"/>
      <c r="T929" s="895"/>
      <c r="U929" s="895"/>
      <c r="V929" s="895"/>
      <c r="W929" s="136" t="s">
        <v>36</v>
      </c>
      <c r="X929" s="136"/>
      <c r="Y929" s="136"/>
      <c r="Z929" s="136"/>
      <c r="AA929" s="136" t="s">
        <v>36</v>
      </c>
      <c r="AB929" s="137">
        <v>2</v>
      </c>
      <c r="AC929" s="137"/>
      <c r="AD929" s="136">
        <v>1000</v>
      </c>
      <c r="AE929" s="895"/>
      <c r="AF929" s="334">
        <f>IF(AG929&gt;0,(AJ929+AG929/2)/2,AJ929)</f>
        <v>39</v>
      </c>
      <c r="AG929" s="272">
        <v>93.6</v>
      </c>
      <c r="AH929" s="334">
        <f>IF(Y929="inne",K929*'lista, wskaźniki'!$E$35,IF(Y929="to samo źródło",0,IF(Y929=0,0)))</f>
        <v>0</v>
      </c>
      <c r="AI929" s="334" t="b">
        <f>IF(AA929="gaz z sieci",AC929*'lista, wskaźniki'!$D$21)</f>
        <v>0</v>
      </c>
      <c r="AJ929" s="272">
        <f>IF(AA929="węgiel",AB929*'lista, wskaźniki'!$D$20, IF('Sektor mieszkaniowy'!AA929="drewno",'Sektor mieszkaniowy'!AB929*'lista, wskaźniki'!$D$22,IF('Sektor mieszkaniowy'!AA929="pellet",AB929*'lista, wskaźniki'!$D$23,IF('Sektor mieszkaniowy'!AA929="gaz z sieci",AB929*'lista, wskaźniki'!$D$21,IF('Sektor mieszkaniowy'!AA929="olej opałowy",'Sektor mieszkaniowy'!AB929*'lista, wskaźniki'!$D$24)))))</f>
        <v>31.2</v>
      </c>
      <c r="AK929" s="901"/>
      <c r="AL929" s="895"/>
      <c r="AM929" s="20">
        <f>IF(AA929="węgiel",AF929*1/3.6*'lista, wskaźniki'!$F$20,IF(AA929="drewno",AF929*1/3.6*'lista, wskaźniki'!$F$22,IF(AA929="pellet",AF929*1/3.6*'lista, wskaźniki'!$F$23,IF(AA929="gaz z sieci",AF929*1/3.6*'lista, wskaźniki'!$F$21,IF(AA929="olej opałowy",AF929*1/3.6*'lista, wskaźniki'!$F$24,0)))))</f>
        <v>0</v>
      </c>
      <c r="AN929" s="20">
        <f>IF(AA929="węgiel",AF929*'lista, wskaźniki'!$E$42,IF(AA929="drewno",AF929*'lista, wskaźniki'!$G$42,IF(AA929="pellet",AF929*'lista, wskaźniki'!$H$42,IF(AA929="gaz z sieci",AF929*'lista, wskaźniki'!$F$42,IF(AA929="olej opałowy",AF929*'lista, wskaźniki'!$I$42,0)))))</f>
        <v>3.159E-2</v>
      </c>
      <c r="AO929" s="20">
        <f>IF(AA929="węgiel",AF929*'lista, wskaźniki'!$E$43,IF(AA929="drewno",AF929*'lista, wskaźniki'!$G$43,IF(AA929="pellet",AF929*'lista, wskaźniki'!$H$43,IF(AA929="gaz z sieci",AF929*'lista, wskaźniki'!$F$43,IF(AA929="olej opałowy",AF929*'lista, wskaźniki'!$I$43,0)))))</f>
        <v>3.159E-2</v>
      </c>
      <c r="AP929" s="20">
        <f>IF(AA929="węgiel",AF929*'lista, wskaźniki'!$E$44,IF(AA929="drewno",AF929*'lista, wskaźniki'!$G$44,IF(AA929="pellet",AF929*'lista, wskaźniki'!$H$44,IF(AA929="gaz z sieci",AF929*'lista, wskaźniki'!$F$44,IF(AA929="olej opałowy",AF929*'lista, wskaźniki'!$I$44,0)))))</f>
        <v>9.7499999999999998E-6</v>
      </c>
      <c r="AQ929" s="20" t="b">
        <f>IF(Z929="gaz",AH929*1/3.6*'lista, wskaźniki'!$F$21,IF(Z929="energia elektryczna",AH929*1/3.6*'lista, wskaźniki'!$F$26))</f>
        <v>0</v>
      </c>
      <c r="AR929" s="20" t="b">
        <f>IF(Z929="gaz",AH929*'lista, wskaźniki'!$F$42,IF(Z929="energia elektryczna",AH929*0))</f>
        <v>0</v>
      </c>
      <c r="AS929" s="20" t="b">
        <f>IF(Z929="gaz",AH929*'lista, wskaźniki'!$F$43,IF(Z929="energia elektryczna",AH929*0))</f>
        <v>0</v>
      </c>
      <c r="AT929" s="20" t="b">
        <f>IF(Z929="gaz",AH929*'lista, wskaźniki'!$F$44,IF(Z929="energia elektryczna",AH929*0))</f>
        <v>0</v>
      </c>
      <c r="AU929" s="20">
        <f>AI929*1/3.6*'lista, wskaźniki'!$F$21</f>
        <v>0</v>
      </c>
      <c r="AV929" s="20">
        <f>AI929*'lista, wskaźniki'!$F$42</f>
        <v>0</v>
      </c>
      <c r="AW929" s="20">
        <f>AI929*'lista, wskaźniki'!$F$43</f>
        <v>0</v>
      </c>
      <c r="AX929" s="20">
        <f>AI929*'lista, wskaźniki'!$F$44</f>
        <v>0</v>
      </c>
      <c r="AY929" s="20">
        <f>AK929*'lista, wskaźniki'!$F$26</f>
        <v>0</v>
      </c>
      <c r="AZ929" s="20">
        <f t="shared" si="410"/>
        <v>0</v>
      </c>
      <c r="BA929" s="20">
        <f t="shared" si="411"/>
        <v>3.159E-2</v>
      </c>
      <c r="BB929" s="20">
        <f t="shared" si="412"/>
        <v>3.159E-2</v>
      </c>
      <c r="BC929" s="20">
        <f t="shared" si="413"/>
        <v>9.7499999999999998E-6</v>
      </c>
      <c r="BD929" s="895"/>
      <c r="BE929" s="895"/>
      <c r="BF929" s="895"/>
      <c r="BG929" s="895"/>
      <c r="BH929" s="136"/>
      <c r="BI929" s="895"/>
      <c r="BJ929" s="136"/>
      <c r="BK929" s="895"/>
      <c r="BL929" s="136"/>
      <c r="BM929" s="136"/>
      <c r="BN929" s="136"/>
      <c r="BO929" s="136"/>
      <c r="BP929" s="136"/>
      <c r="BQ929" s="136"/>
      <c r="BR929" s="136"/>
      <c r="BS929" s="907"/>
      <c r="BT929" s="907"/>
      <c r="BU929" s="907"/>
      <c r="BV929" s="907"/>
      <c r="BW929" s="907"/>
      <c r="BX929" s="907"/>
      <c r="BY929" s="904"/>
      <c r="CA929" s="365" t="b">
        <f t="shared" si="414"/>
        <v>0</v>
      </c>
      <c r="CB929" s="365">
        <f t="shared" si="415"/>
        <v>39</v>
      </c>
      <c r="CC929" s="365" t="b">
        <f t="shared" si="416"/>
        <v>0</v>
      </c>
      <c r="CD929" s="365" t="b">
        <f t="shared" si="417"/>
        <v>0</v>
      </c>
      <c r="CE929" s="365" t="b">
        <f t="shared" si="418"/>
        <v>0</v>
      </c>
      <c r="CF929" s="365" t="b">
        <f t="shared" si="419"/>
        <v>0</v>
      </c>
      <c r="CG929" s="365" t="b">
        <f t="shared" si="420"/>
        <v>0</v>
      </c>
      <c r="CH929" s="365" t="b">
        <f t="shared" si="421"/>
        <v>0</v>
      </c>
      <c r="CI929" s="72" t="b">
        <f t="shared" si="422"/>
        <v>0</v>
      </c>
      <c r="CJ929" s="72">
        <f t="shared" si="423"/>
        <v>39</v>
      </c>
      <c r="CK929" s="72" t="b">
        <f t="shared" si="424"/>
        <v>0</v>
      </c>
      <c r="CL929" s="72">
        <f t="shared" si="425"/>
        <v>0</v>
      </c>
      <c r="CM929" s="72" t="b">
        <f t="shared" si="426"/>
        <v>0</v>
      </c>
      <c r="CN929" s="72" t="b">
        <f t="shared" si="427"/>
        <v>0</v>
      </c>
      <c r="CP929" s="13">
        <f t="shared" si="428"/>
        <v>0</v>
      </c>
      <c r="CQ929" s="13" t="b">
        <f t="shared" si="429"/>
        <v>0</v>
      </c>
      <c r="CR929" s="13" t="b">
        <f t="shared" si="430"/>
        <v>0</v>
      </c>
      <c r="CS929" s="13" t="b">
        <f t="shared" si="436"/>
        <v>0</v>
      </c>
      <c r="CT929" s="13" t="b">
        <f t="shared" si="435"/>
        <v>0</v>
      </c>
      <c r="CU929" s="13" t="b">
        <f t="shared" si="437"/>
        <v>0</v>
      </c>
      <c r="CV929" s="13" t="b">
        <f t="shared" si="431"/>
        <v>0</v>
      </c>
      <c r="CW929" s="13" t="b">
        <f t="shared" si="432"/>
        <v>0</v>
      </c>
      <c r="CX929" s="13" t="b">
        <f t="shared" si="433"/>
        <v>0</v>
      </c>
      <c r="CY929" s="13" t="b">
        <f t="shared" si="434"/>
        <v>0</v>
      </c>
    </row>
    <row r="930" spans="1:103" ht="15" thickBot="1">
      <c r="A930" s="932"/>
      <c r="B930" s="895"/>
      <c r="C930" s="895"/>
      <c r="D930" s="895"/>
      <c r="E930" s="895"/>
      <c r="F930" s="895"/>
      <c r="G930" s="895"/>
      <c r="H930" s="895"/>
      <c r="I930" s="895"/>
      <c r="J930" s="895"/>
      <c r="K930" s="895"/>
      <c r="L930" s="895"/>
      <c r="M930" s="895"/>
      <c r="N930" s="895"/>
      <c r="O930" s="152"/>
      <c r="P930" s="895"/>
      <c r="Q930" s="941"/>
      <c r="R930" s="895"/>
      <c r="S930" s="895"/>
      <c r="T930" s="895"/>
      <c r="U930" s="895"/>
      <c r="V930" s="895"/>
      <c r="W930" s="136"/>
      <c r="X930" s="136"/>
      <c r="Y930" s="136"/>
      <c r="Z930" s="136"/>
      <c r="AA930" s="136" t="s">
        <v>50</v>
      </c>
      <c r="AB930" s="137"/>
      <c r="AC930" s="137"/>
      <c r="AD930" s="136"/>
      <c r="AE930" s="895"/>
      <c r="AF930" s="334">
        <f t="shared" si="409"/>
        <v>0</v>
      </c>
      <c r="AG930" s="272">
        <f>IF(R930="kompletna",Q930*J930*0.0036*'lista, wskaźniki'!$F$13, IF(R930="częściowa",Q930*J930*0.0036*'lista, wskaźniki'!$F$14, IF(R930="brak",Q930*J930*0.0036*'lista, wskaźniki'!$F$15,)))</f>
        <v>0</v>
      </c>
      <c r="AH930" s="334">
        <f>IF(Y930="inne",K930*'lista, wskaźniki'!$E$35,IF(Y930="to samo źródło",0,IF(Y930=0,0)))</f>
        <v>0</v>
      </c>
      <c r="AI930" s="334" t="b">
        <f>IF(AA930="gaz z sieci",AC930*'lista, wskaźniki'!$D$21)</f>
        <v>0</v>
      </c>
      <c r="AJ930" s="272">
        <f>IF(AA930="węgiel",AB930*'lista, wskaźniki'!$D$20, IF('Sektor mieszkaniowy'!AA930="drewno",'Sektor mieszkaniowy'!AB930*'lista, wskaźniki'!$D$22,IF('Sektor mieszkaniowy'!AA930="pellet",AB930*'lista, wskaźniki'!$D$23,IF('Sektor mieszkaniowy'!AA930="gaz z sieci",AB930*'lista, wskaźniki'!$D$21,IF('Sektor mieszkaniowy'!AA930="olej opałowy",'Sektor mieszkaniowy'!AB930*'lista, wskaźniki'!$D$24)))))</f>
        <v>0</v>
      </c>
      <c r="AK930" s="901"/>
      <c r="AL930" s="895"/>
      <c r="AM930" s="20">
        <f>IF(AA930="węgiel",AF930*1/3.6*'lista, wskaźniki'!$F$20,IF(AA930="drewno",AF930*1/3.6*'lista, wskaźniki'!$F$22,IF(AA930="pellet",AF930*1/3.6*'lista, wskaźniki'!$F$23,IF(AA930="gaz z sieci",AF930*1/3.6*'lista, wskaźniki'!$F$21,IF(AA930="olej opałowy",AF930*1/3.6*'lista, wskaźniki'!$F$24,0)))))</f>
        <v>0</v>
      </c>
      <c r="AN930" s="20">
        <f>IF(AA930="węgiel",AF930*'lista, wskaźniki'!$E$42,IF(AA930="drewno",AF930*'lista, wskaźniki'!$G$42,IF(AA930="pellet",AF930*'lista, wskaźniki'!$H$42,IF(AA930="gaz z sieci",AF930*'lista, wskaźniki'!$F$42,IF(AA930="olej opałowy",AF930*'lista, wskaźniki'!$I$42,0)))))</f>
        <v>0</v>
      </c>
      <c r="AO930" s="20">
        <f>IF(AA930="węgiel",AF930*'lista, wskaźniki'!$E$43,IF(AA930="drewno",AF930*'lista, wskaźniki'!$G$43,IF(AA930="pellet",AF930*'lista, wskaźniki'!$H$43,IF(AA930="gaz z sieci",AF930*'lista, wskaźniki'!$F$43,IF(AA930="olej opałowy",AF930*'lista, wskaźniki'!$I$43,0)))))</f>
        <v>0</v>
      </c>
      <c r="AP930" s="20">
        <f>IF(AA930="węgiel",AF930*'lista, wskaźniki'!$E$44,IF(AA930="drewno",AF930*'lista, wskaźniki'!$G$44,IF(AA930="pellet",AF930*'lista, wskaźniki'!$H$44,IF(AA930="gaz z sieci",AF930*'lista, wskaźniki'!$F$44,IF(AA930="olej opałowy",AF930*'lista, wskaźniki'!$I$44,0)))))</f>
        <v>0</v>
      </c>
      <c r="AQ930" s="20" t="b">
        <f>IF(Z930="gaz",AH930*1/3.6*'lista, wskaźniki'!$F$21,IF(Z930="energia elektryczna",AH930*1/3.6*'lista, wskaźniki'!$F$26))</f>
        <v>0</v>
      </c>
      <c r="AR930" s="20" t="b">
        <f>IF(Z930="gaz",AH930*'lista, wskaźniki'!$F$42,IF(Z930="energia elektryczna",AH930*0))</f>
        <v>0</v>
      </c>
      <c r="AS930" s="20" t="b">
        <f>IF(Z930="gaz",AH930*'lista, wskaźniki'!$F$43,IF(Z930="energia elektryczna",AH930*0))</f>
        <v>0</v>
      </c>
      <c r="AT930" s="20" t="b">
        <f>IF(Z930="gaz",AH930*'lista, wskaźniki'!$F$44,IF(Z930="energia elektryczna",AH930*0))</f>
        <v>0</v>
      </c>
      <c r="AU930" s="20">
        <f>AI930*1/3.6*'lista, wskaźniki'!$F$21</f>
        <v>0</v>
      </c>
      <c r="AV930" s="20">
        <f>AI930*'lista, wskaźniki'!$F$42</f>
        <v>0</v>
      </c>
      <c r="AW930" s="20">
        <f>AI930*'lista, wskaźniki'!$F$43</f>
        <v>0</v>
      </c>
      <c r="AX930" s="20">
        <f>AI930*'lista, wskaźniki'!$F$44</f>
        <v>0</v>
      </c>
      <c r="AY930" s="20">
        <f>AK930*'lista, wskaźniki'!$F$26</f>
        <v>0</v>
      </c>
      <c r="AZ930" s="20">
        <f t="shared" si="410"/>
        <v>0</v>
      </c>
      <c r="BA930" s="20">
        <f t="shared" si="411"/>
        <v>0</v>
      </c>
      <c r="BB930" s="20">
        <f t="shared" si="412"/>
        <v>0</v>
      </c>
      <c r="BC930" s="20">
        <f t="shared" si="413"/>
        <v>0</v>
      </c>
      <c r="BD930" s="895"/>
      <c r="BE930" s="895"/>
      <c r="BF930" s="895"/>
      <c r="BG930" s="895"/>
      <c r="BH930" s="136"/>
      <c r="BI930" s="895"/>
      <c r="BJ930" s="136"/>
      <c r="BK930" s="895"/>
      <c r="BL930" s="136"/>
      <c r="BM930" s="136"/>
      <c r="BN930" s="136"/>
      <c r="BO930" s="136"/>
      <c r="BP930" s="136"/>
      <c r="BQ930" s="136"/>
      <c r="BR930" s="136"/>
      <c r="BS930" s="907"/>
      <c r="BT930" s="907"/>
      <c r="BU930" s="907"/>
      <c r="BV930" s="907"/>
      <c r="BW930" s="907"/>
      <c r="BX930" s="907"/>
      <c r="BY930" s="904"/>
      <c r="CA930" s="365" t="b">
        <f t="shared" si="414"/>
        <v>0</v>
      </c>
      <c r="CB930" s="365" t="b">
        <f t="shared" si="415"/>
        <v>0</v>
      </c>
      <c r="CC930" s="365">
        <f t="shared" si="416"/>
        <v>0</v>
      </c>
      <c r="CD930" s="365" t="b">
        <f t="shared" si="417"/>
        <v>0</v>
      </c>
      <c r="CE930" s="365" t="b">
        <f t="shared" si="418"/>
        <v>0</v>
      </c>
      <c r="CF930" s="365" t="b">
        <f t="shared" si="419"/>
        <v>0</v>
      </c>
      <c r="CG930" s="365" t="b">
        <f t="shared" si="420"/>
        <v>0</v>
      </c>
      <c r="CH930" s="365" t="b">
        <f t="shared" si="421"/>
        <v>0</v>
      </c>
      <c r="CI930" s="72" t="b">
        <f t="shared" si="422"/>
        <v>0</v>
      </c>
      <c r="CJ930" s="72" t="b">
        <f t="shared" si="423"/>
        <v>0</v>
      </c>
      <c r="CK930" s="72">
        <f t="shared" si="424"/>
        <v>0</v>
      </c>
      <c r="CL930" s="72">
        <f t="shared" si="425"/>
        <v>0</v>
      </c>
      <c r="CM930" s="72" t="b">
        <f t="shared" si="426"/>
        <v>0</v>
      </c>
      <c r="CN930" s="72" t="b">
        <f t="shared" si="427"/>
        <v>0</v>
      </c>
      <c r="CP930" s="13">
        <f t="shared" si="428"/>
        <v>0</v>
      </c>
      <c r="CQ930" s="13" t="b">
        <f t="shared" si="429"/>
        <v>0</v>
      </c>
      <c r="CR930" s="13" t="b">
        <f t="shared" si="430"/>
        <v>0</v>
      </c>
      <c r="CS930" s="13" t="b">
        <f t="shared" si="436"/>
        <v>0</v>
      </c>
      <c r="CT930" s="13" t="b">
        <f t="shared" si="435"/>
        <v>0</v>
      </c>
      <c r="CU930" s="13" t="b">
        <f t="shared" si="437"/>
        <v>0</v>
      </c>
      <c r="CV930" s="13" t="b">
        <f t="shared" si="431"/>
        <v>0</v>
      </c>
      <c r="CW930" s="13" t="b">
        <f t="shared" si="432"/>
        <v>0</v>
      </c>
      <c r="CX930" s="13" t="b">
        <f t="shared" si="433"/>
        <v>0</v>
      </c>
      <c r="CY930" s="13" t="b">
        <f t="shared" si="434"/>
        <v>0</v>
      </c>
    </row>
    <row r="931" spans="1:103" ht="15" thickBot="1">
      <c r="A931" s="932"/>
      <c r="B931" s="895"/>
      <c r="C931" s="895"/>
      <c r="D931" s="895"/>
      <c r="E931" s="895"/>
      <c r="F931" s="895"/>
      <c r="G931" s="895"/>
      <c r="H931" s="895"/>
      <c r="I931" s="895"/>
      <c r="J931" s="895"/>
      <c r="K931" s="895"/>
      <c r="L931" s="895"/>
      <c r="M931" s="895"/>
      <c r="N931" s="895"/>
      <c r="O931" s="152"/>
      <c r="P931" s="895"/>
      <c r="Q931" s="941"/>
      <c r="R931" s="895"/>
      <c r="S931" s="895"/>
      <c r="T931" s="895"/>
      <c r="U931" s="895"/>
      <c r="V931" s="895"/>
      <c r="W931" s="136"/>
      <c r="X931" s="136"/>
      <c r="Y931" s="136"/>
      <c r="Z931" s="136"/>
      <c r="AA931" s="136" t="s">
        <v>38</v>
      </c>
      <c r="AB931" s="137"/>
      <c r="AC931" s="137"/>
      <c r="AD931" s="136"/>
      <c r="AE931" s="895"/>
      <c r="AF931" s="334">
        <f t="shared" si="409"/>
        <v>0</v>
      </c>
      <c r="AG931" s="272">
        <f>IF(R931="kompletna",Q931*J931*0.0036*'lista, wskaźniki'!$F$13, IF(R931="częściowa",Q931*J931*0.0036*'lista, wskaźniki'!$F$14, IF(R931="brak",Q931*J931*0.0036*'lista, wskaźniki'!$F$15,)))</f>
        <v>0</v>
      </c>
      <c r="AH931" s="334">
        <f>IF(Y931="inne",K931*'lista, wskaźniki'!$E$35,IF(Y931="to samo źródło",0,IF(Y931=0,0)))</f>
        <v>0</v>
      </c>
      <c r="AI931" s="334">
        <f>IF(AA931="gaz z sieci",AC931*'lista, wskaźniki'!$D$21)</f>
        <v>0</v>
      </c>
      <c r="AJ931" s="272">
        <f>IF(AA931="węgiel",AB931*'lista, wskaźniki'!$D$20, IF('Sektor mieszkaniowy'!AA931="drewno",'Sektor mieszkaniowy'!AB931*'lista, wskaźniki'!$D$22,IF('Sektor mieszkaniowy'!AA931="pellet",AB931*'lista, wskaźniki'!$D$23,IF('Sektor mieszkaniowy'!AA931="gaz z sieci",AB931*'lista, wskaźniki'!$D$21,IF('Sektor mieszkaniowy'!AA931="olej opałowy",'Sektor mieszkaniowy'!AB931*'lista, wskaźniki'!$D$24)))))</f>
        <v>0</v>
      </c>
      <c r="AK931" s="901"/>
      <c r="AL931" s="895"/>
      <c r="AM931" s="20">
        <f>IF(AA931="węgiel",AF931*1/3.6*'lista, wskaźniki'!$F$20,IF(AA931="drewno",AF931*1/3.6*'lista, wskaźniki'!$F$22,IF(AA931="pellet",AF931*1/3.6*'lista, wskaźniki'!$F$23,IF(AA931="gaz z sieci",AF931*1/3.6*'lista, wskaźniki'!$F$21,IF(AA931="olej opałowy",AF931*1/3.6*'lista, wskaźniki'!$F$24,0)))))</f>
        <v>0</v>
      </c>
      <c r="AN931" s="20">
        <f>IF(AA931="węgiel",AF931*'lista, wskaźniki'!$E$42,IF(AA931="drewno",AF931*'lista, wskaźniki'!$G$42,IF(AA931="pellet",AF931*'lista, wskaźniki'!$H$42,IF(AA931="gaz z sieci",AF931*'lista, wskaźniki'!$F$42,IF(AA931="olej opałowy",AF931*'lista, wskaźniki'!$I$42,0)))))</f>
        <v>0</v>
      </c>
      <c r="AO931" s="20">
        <f>IF(AA931="węgiel",AF931*'lista, wskaźniki'!$E$43,IF(AA931="drewno",AF931*'lista, wskaźniki'!$G$43,IF(AA931="pellet",AF931*'lista, wskaźniki'!$H$43,IF(AA931="gaz z sieci",AF931*'lista, wskaźniki'!$F$43,IF(AA931="olej opałowy",AF931*'lista, wskaźniki'!$I$43,0)))))</f>
        <v>0</v>
      </c>
      <c r="AP931" s="20">
        <f>IF(AA931="węgiel",AF931*'lista, wskaźniki'!$E$44,IF(AA931="drewno",AF931*'lista, wskaźniki'!$G$44,IF(AA931="pellet",AF931*'lista, wskaźniki'!$H$44,IF(AA931="gaz z sieci",AF931*'lista, wskaźniki'!$F$44,IF(AA931="olej opałowy",AF931*'lista, wskaźniki'!$I$44,0)))))</f>
        <v>0</v>
      </c>
      <c r="AQ931" s="20" t="b">
        <f>IF(Z931="gaz",AH931*1/3.6*'lista, wskaźniki'!$F$21,IF(Z931="energia elektryczna",AH931*1/3.6*'lista, wskaźniki'!$F$26))</f>
        <v>0</v>
      </c>
      <c r="AR931" s="20" t="b">
        <f>IF(Z931="gaz",AH931*'lista, wskaźniki'!$F$42,IF(Z931="energia elektryczna",AH931*0))</f>
        <v>0</v>
      </c>
      <c r="AS931" s="20" t="b">
        <f>IF(Z931="gaz",AH931*'lista, wskaźniki'!$F$43,IF(Z931="energia elektryczna",AH931*0))</f>
        <v>0</v>
      </c>
      <c r="AT931" s="20" t="b">
        <f>IF(Z931="gaz",AH931*'lista, wskaźniki'!$F$44,IF(Z931="energia elektryczna",AH931*0))</f>
        <v>0</v>
      </c>
      <c r="AU931" s="20">
        <f>AI931*1/3.6*'lista, wskaźniki'!$F$21</f>
        <v>0</v>
      </c>
      <c r="AV931" s="20">
        <f>AI931*'lista, wskaźniki'!$F$42</f>
        <v>0</v>
      </c>
      <c r="AW931" s="20">
        <f>AI931*'lista, wskaźniki'!$F$43</f>
        <v>0</v>
      </c>
      <c r="AX931" s="20">
        <f>AI931*'lista, wskaźniki'!$F$44</f>
        <v>0</v>
      </c>
      <c r="AY931" s="20">
        <f>AK931*'lista, wskaźniki'!$F$26</f>
        <v>0</v>
      </c>
      <c r="AZ931" s="20">
        <f t="shared" si="410"/>
        <v>0</v>
      </c>
      <c r="BA931" s="20">
        <f t="shared" si="411"/>
        <v>0</v>
      </c>
      <c r="BB931" s="20">
        <f t="shared" si="412"/>
        <v>0</v>
      </c>
      <c r="BC931" s="20">
        <f t="shared" si="413"/>
        <v>0</v>
      </c>
      <c r="BD931" s="895"/>
      <c r="BE931" s="895"/>
      <c r="BF931" s="895"/>
      <c r="BG931" s="895"/>
      <c r="BH931" s="136"/>
      <c r="BI931" s="895"/>
      <c r="BJ931" s="136"/>
      <c r="BK931" s="895"/>
      <c r="BL931" s="136"/>
      <c r="BM931" s="136"/>
      <c r="BN931" s="136"/>
      <c r="BO931" s="136"/>
      <c r="BP931" s="136"/>
      <c r="BQ931" s="136"/>
      <c r="BR931" s="136"/>
      <c r="BS931" s="907"/>
      <c r="BT931" s="907"/>
      <c r="BU931" s="907"/>
      <c r="BV931" s="907"/>
      <c r="BW931" s="907"/>
      <c r="BX931" s="907"/>
      <c r="BY931" s="904"/>
      <c r="CA931" s="365" t="b">
        <f t="shared" si="414"/>
        <v>0</v>
      </c>
      <c r="CB931" s="365" t="b">
        <f t="shared" si="415"/>
        <v>0</v>
      </c>
      <c r="CC931" s="365" t="b">
        <f t="shared" si="416"/>
        <v>0</v>
      </c>
      <c r="CD931" s="365">
        <f t="shared" si="417"/>
        <v>0</v>
      </c>
      <c r="CE931" s="365" t="b">
        <f t="shared" si="418"/>
        <v>0</v>
      </c>
      <c r="CF931" s="365" t="b">
        <f t="shared" si="419"/>
        <v>0</v>
      </c>
      <c r="CG931" s="365" t="b">
        <f t="shared" si="420"/>
        <v>0</v>
      </c>
      <c r="CH931" s="365">
        <f t="shared" si="421"/>
        <v>0</v>
      </c>
      <c r="CI931" s="72" t="b">
        <f t="shared" si="422"/>
        <v>0</v>
      </c>
      <c r="CJ931" s="72" t="b">
        <f t="shared" si="423"/>
        <v>0</v>
      </c>
      <c r="CK931" s="72" t="b">
        <f t="shared" si="424"/>
        <v>0</v>
      </c>
      <c r="CL931" s="72">
        <f t="shared" si="425"/>
        <v>0</v>
      </c>
      <c r="CM931" s="72" t="b">
        <f t="shared" si="426"/>
        <v>0</v>
      </c>
      <c r="CN931" s="72" t="b">
        <f t="shared" si="427"/>
        <v>0</v>
      </c>
      <c r="CP931" s="13">
        <f t="shared" si="428"/>
        <v>0</v>
      </c>
      <c r="CQ931" s="13" t="b">
        <f t="shared" si="429"/>
        <v>0</v>
      </c>
      <c r="CR931" s="13" t="b">
        <f t="shared" si="430"/>
        <v>0</v>
      </c>
      <c r="CS931" s="13" t="b">
        <f t="shared" si="436"/>
        <v>0</v>
      </c>
      <c r="CT931" s="13" t="b">
        <f t="shared" si="435"/>
        <v>0</v>
      </c>
      <c r="CU931" s="13" t="b">
        <f t="shared" si="437"/>
        <v>0</v>
      </c>
      <c r="CV931" s="13" t="b">
        <f t="shared" si="431"/>
        <v>0</v>
      </c>
      <c r="CW931" s="13" t="b">
        <f t="shared" si="432"/>
        <v>0</v>
      </c>
      <c r="CX931" s="13" t="b">
        <f t="shared" si="433"/>
        <v>0</v>
      </c>
      <c r="CY931" s="13" t="b">
        <f t="shared" si="434"/>
        <v>0</v>
      </c>
    </row>
    <row r="932" spans="1:103" ht="15" thickBot="1">
      <c r="A932" s="933"/>
      <c r="B932" s="896"/>
      <c r="C932" s="896"/>
      <c r="D932" s="896"/>
      <c r="E932" s="896"/>
      <c r="F932" s="896"/>
      <c r="G932" s="896"/>
      <c r="H932" s="896"/>
      <c r="I932" s="896"/>
      <c r="J932" s="896"/>
      <c r="K932" s="896"/>
      <c r="L932" s="896"/>
      <c r="M932" s="896"/>
      <c r="N932" s="896"/>
      <c r="O932" s="153"/>
      <c r="P932" s="896"/>
      <c r="Q932" s="942"/>
      <c r="R932" s="896"/>
      <c r="S932" s="896"/>
      <c r="T932" s="896"/>
      <c r="U932" s="896"/>
      <c r="V932" s="896"/>
      <c r="W932" s="138"/>
      <c r="X932" s="138"/>
      <c r="Y932" s="138"/>
      <c r="Z932" s="138"/>
      <c r="AA932" s="138" t="s">
        <v>37</v>
      </c>
      <c r="AB932" s="139"/>
      <c r="AC932" s="139"/>
      <c r="AD932" s="138"/>
      <c r="AE932" s="896"/>
      <c r="AF932" s="334">
        <f t="shared" si="409"/>
        <v>0</v>
      </c>
      <c r="AG932" s="272">
        <f>IF(R932="kompletna",Q932*J932*0.0036*'lista, wskaźniki'!$F$13, IF(R932="częściowa",Q932*J932*0.0036*'lista, wskaźniki'!$F$14, IF(R932="brak",Q932*J932*0.0036*'lista, wskaźniki'!$F$15,)))</f>
        <v>0</v>
      </c>
      <c r="AH932" s="334">
        <f>IF(Y932="inne",K932*'lista, wskaźniki'!$E$35,IF(Y932="to samo źródło",0,IF(Y932=0,0)))</f>
        <v>0</v>
      </c>
      <c r="AI932" s="334" t="b">
        <f>IF(AA932="gaz z sieci",AC932*'lista, wskaźniki'!$D$21)</f>
        <v>0</v>
      </c>
      <c r="AJ932" s="272">
        <f>IF(AA932="węgiel",AB932*'lista, wskaźniki'!$D$20, IF('Sektor mieszkaniowy'!AA932="drewno",'Sektor mieszkaniowy'!AB932*'lista, wskaźniki'!$D$22,IF('Sektor mieszkaniowy'!AA932="pellet",AB932*'lista, wskaźniki'!$D$23,IF('Sektor mieszkaniowy'!AA932="gaz z sieci",AB932*'lista, wskaźniki'!$D$21,IF('Sektor mieszkaniowy'!AA932="olej opałowy",'Sektor mieszkaniowy'!AB932*'lista, wskaźniki'!$D$24)))))</f>
        <v>0</v>
      </c>
      <c r="AK932" s="902"/>
      <c r="AL932" s="896"/>
      <c r="AM932" s="20">
        <f>IF(AA932="węgiel",AF932*1/3.6*'lista, wskaźniki'!$F$20,IF(AA932="drewno",AF932*1/3.6*'lista, wskaźniki'!$F$22,IF(AA932="pellet",AF932*1/3.6*'lista, wskaźniki'!$F$23,IF(AA932="gaz z sieci",AF932*1/3.6*'lista, wskaźniki'!$F$21,IF(AA932="olej opałowy",AF932*1/3.6*'lista, wskaźniki'!$F$24,0)))))</f>
        <v>0</v>
      </c>
      <c r="AN932" s="20">
        <f>IF(AA932="węgiel",AF932*'lista, wskaźniki'!$E$42,IF(AA932="drewno",AF932*'lista, wskaźniki'!$G$42,IF(AA932="pellet",AF932*'lista, wskaźniki'!$H$42,IF(AA932="gaz z sieci",AF932*'lista, wskaźniki'!$F$42,IF(AA932="olej opałowy",AF932*'lista, wskaźniki'!$I$42,0)))))</f>
        <v>0</v>
      </c>
      <c r="AO932" s="20">
        <f>IF(AA932="węgiel",AF932*'lista, wskaźniki'!$E$43,IF(AA932="drewno",AF932*'lista, wskaźniki'!$G$43,IF(AA932="pellet",AF932*'lista, wskaźniki'!$H$43,IF(AA932="gaz z sieci",AF932*'lista, wskaźniki'!$F$43,IF(AA932="olej opałowy",AF932*'lista, wskaźniki'!$I$43,0)))))</f>
        <v>0</v>
      </c>
      <c r="AP932" s="20">
        <f>IF(AA932="węgiel",AF932*'lista, wskaźniki'!$E$44,IF(AA932="drewno",AF932*'lista, wskaźniki'!$G$44,IF(AA932="pellet",AF932*'lista, wskaźniki'!$H$44,IF(AA932="gaz z sieci",AF932*'lista, wskaźniki'!$F$44,IF(AA932="olej opałowy",AF932*'lista, wskaźniki'!$I$44,0)))))</f>
        <v>0</v>
      </c>
      <c r="AQ932" s="20" t="b">
        <f>IF(Z932="gaz",AH932*1/3.6*'lista, wskaźniki'!$F$21,IF(Z932="energia elektryczna",AH932*1/3.6*'lista, wskaźniki'!$F$26))</f>
        <v>0</v>
      </c>
      <c r="AR932" s="20" t="b">
        <f>IF(Z932="gaz",AH932*'lista, wskaźniki'!$F$42,IF(Z932="energia elektryczna",AH932*0))</f>
        <v>0</v>
      </c>
      <c r="AS932" s="20" t="b">
        <f>IF(Z932="gaz",AH932*'lista, wskaźniki'!$F$43,IF(Z932="energia elektryczna",AH932*0))</f>
        <v>0</v>
      </c>
      <c r="AT932" s="20" t="b">
        <f>IF(Z932="gaz",AH932*'lista, wskaźniki'!$F$44,IF(Z932="energia elektryczna",AH932*0))</f>
        <v>0</v>
      </c>
      <c r="AU932" s="20">
        <f>AI932*1/3.6*'lista, wskaźniki'!$F$21</f>
        <v>0</v>
      </c>
      <c r="AV932" s="20">
        <f>AI932*'lista, wskaźniki'!$F$42</f>
        <v>0</v>
      </c>
      <c r="AW932" s="20">
        <f>AI932*'lista, wskaźniki'!$F$43</f>
        <v>0</v>
      </c>
      <c r="AX932" s="20">
        <f>AI932*'lista, wskaźniki'!$F$44</f>
        <v>0</v>
      </c>
      <c r="AY932" s="20">
        <f>AK932*'lista, wskaźniki'!$F$26</f>
        <v>0</v>
      </c>
      <c r="AZ932" s="20">
        <f t="shared" si="410"/>
        <v>0</v>
      </c>
      <c r="BA932" s="20">
        <f t="shared" si="411"/>
        <v>0</v>
      </c>
      <c r="BB932" s="20">
        <f t="shared" si="412"/>
        <v>0</v>
      </c>
      <c r="BC932" s="20">
        <f t="shared" si="413"/>
        <v>0</v>
      </c>
      <c r="BD932" s="896"/>
      <c r="BE932" s="896"/>
      <c r="BF932" s="896"/>
      <c r="BG932" s="896"/>
      <c r="BH932" s="138"/>
      <c r="BI932" s="896"/>
      <c r="BJ932" s="138"/>
      <c r="BK932" s="896"/>
      <c r="BL932" s="138"/>
      <c r="BM932" s="138"/>
      <c r="BN932" s="138"/>
      <c r="BO932" s="138"/>
      <c r="BP932" s="138"/>
      <c r="BQ932" s="138"/>
      <c r="BR932" s="138"/>
      <c r="BS932" s="908"/>
      <c r="BT932" s="908"/>
      <c r="BU932" s="908"/>
      <c r="BV932" s="908"/>
      <c r="BW932" s="908"/>
      <c r="BX932" s="908"/>
      <c r="BY932" s="905"/>
      <c r="CA932" s="365" t="b">
        <f t="shared" si="414"/>
        <v>0</v>
      </c>
      <c r="CB932" s="365" t="b">
        <f t="shared" si="415"/>
        <v>0</v>
      </c>
      <c r="CC932" s="365" t="b">
        <f t="shared" si="416"/>
        <v>0</v>
      </c>
      <c r="CD932" s="365" t="b">
        <f t="shared" si="417"/>
        <v>0</v>
      </c>
      <c r="CE932" s="365">
        <f t="shared" si="418"/>
        <v>0</v>
      </c>
      <c r="CF932" s="365" t="b">
        <f t="shared" si="419"/>
        <v>0</v>
      </c>
      <c r="CG932" s="365" t="b">
        <f t="shared" si="420"/>
        <v>0</v>
      </c>
      <c r="CH932" s="365" t="b">
        <f t="shared" si="421"/>
        <v>0</v>
      </c>
      <c r="CI932" s="72" t="b">
        <f t="shared" si="422"/>
        <v>0</v>
      </c>
      <c r="CJ932" s="72" t="b">
        <f t="shared" si="423"/>
        <v>0</v>
      </c>
      <c r="CK932" s="72" t="b">
        <f t="shared" si="424"/>
        <v>0</v>
      </c>
      <c r="CL932" s="72">
        <f t="shared" si="425"/>
        <v>0</v>
      </c>
      <c r="CM932" s="72">
        <f t="shared" si="426"/>
        <v>0</v>
      </c>
      <c r="CN932" s="72" t="b">
        <f t="shared" si="427"/>
        <v>0</v>
      </c>
      <c r="CP932" s="13">
        <f t="shared" si="428"/>
        <v>0</v>
      </c>
      <c r="CQ932" s="13" t="b">
        <f t="shared" si="429"/>
        <v>0</v>
      </c>
      <c r="CR932" s="13" t="b">
        <f t="shared" si="430"/>
        <v>0</v>
      </c>
      <c r="CS932" s="13" t="b">
        <f t="shared" si="436"/>
        <v>0</v>
      </c>
      <c r="CT932" s="13" t="b">
        <f t="shared" si="435"/>
        <v>0</v>
      </c>
      <c r="CU932" s="13" t="b">
        <f t="shared" si="437"/>
        <v>0</v>
      </c>
      <c r="CV932" s="13" t="b">
        <f t="shared" si="431"/>
        <v>0</v>
      </c>
      <c r="CW932" s="13" t="b">
        <f t="shared" si="432"/>
        <v>0</v>
      </c>
      <c r="CX932" s="13" t="b">
        <f t="shared" si="433"/>
        <v>0</v>
      </c>
      <c r="CY932" s="13" t="b">
        <f t="shared" si="434"/>
        <v>0</v>
      </c>
    </row>
    <row r="933" spans="1:103" ht="15" thickBot="1">
      <c r="A933" s="931">
        <v>187</v>
      </c>
      <c r="B933" s="894" t="s">
        <v>254</v>
      </c>
      <c r="C933" s="894"/>
      <c r="D933" s="894" t="s">
        <v>1</v>
      </c>
      <c r="E933" s="894" t="s">
        <v>5</v>
      </c>
      <c r="F933" s="894"/>
      <c r="G933" s="894">
        <v>3</v>
      </c>
      <c r="H933" s="894"/>
      <c r="I933" s="894" t="s">
        <v>11</v>
      </c>
      <c r="J933" s="894"/>
      <c r="K933" s="894"/>
      <c r="L933" s="894" t="s">
        <v>16</v>
      </c>
      <c r="M933" s="894"/>
      <c r="N933" s="894" t="s">
        <v>17</v>
      </c>
      <c r="O933" s="151"/>
      <c r="P933" s="894" t="s">
        <v>17</v>
      </c>
      <c r="Q933" s="940">
        <f>IF(I933="&lt;1966",'lista, wskaźniki'!$G$4,IF(I933="1967-1985",'lista, wskaźniki'!$G$5,IF(I933="1986-1992",'lista, wskaźniki'!$G$6,IF(I933="1993-1996",'lista, wskaźniki'!$G$7,IF(I933="&gt;1997",'lista, wskaźniki'!$G$8,IF(I933=0,'lista, wskaźniki'!$G$4))))))</f>
        <v>250</v>
      </c>
      <c r="R933" s="894" t="s">
        <v>23</v>
      </c>
      <c r="S933" s="894" t="s">
        <v>28</v>
      </c>
      <c r="T933" s="894"/>
      <c r="U933" s="894"/>
      <c r="V933" s="894"/>
      <c r="W933" s="134" t="s">
        <v>35</v>
      </c>
      <c r="X933" s="134" t="s">
        <v>35</v>
      </c>
      <c r="Y933" s="134" t="s">
        <v>24</v>
      </c>
      <c r="Z933" s="134" t="s">
        <v>40</v>
      </c>
      <c r="AA933" s="134" t="s">
        <v>35</v>
      </c>
      <c r="AB933" s="135">
        <f>ROUND(AD933/'lista, wskaźniki'!$A$130,0)</f>
        <v>2</v>
      </c>
      <c r="AC933" s="135"/>
      <c r="AD933" s="134">
        <v>1500</v>
      </c>
      <c r="AE933" s="894">
        <v>12</v>
      </c>
      <c r="AF933" s="334">
        <f t="shared" si="409"/>
        <v>45.26</v>
      </c>
      <c r="AG933" s="272">
        <f>IF(R933="kompletna",Q933*J933*0.0036*'lista, wskaźniki'!$F$13, IF(R933="częściowa",Q933*J933*0.0036*'lista, wskaźniki'!$F$14, IF(R933="brak",Q933*J933*0.0036*'lista, wskaźniki'!$F$15,)))</f>
        <v>0</v>
      </c>
      <c r="AH933" s="334">
        <f>IF(Y933="inne",K933*'lista, wskaźniki'!$E$35,IF(Y933="to samo źródło",0,IF(Y933=0,0)))</f>
        <v>0</v>
      </c>
      <c r="AI933" s="334" t="b">
        <f>IF(AA933="gaz z sieci",AC933*'lista, wskaźniki'!$D$21)</f>
        <v>0</v>
      </c>
      <c r="AJ933" s="272">
        <f>IF(AA933="węgiel",AB933*'lista, wskaźniki'!$D$20, IF('Sektor mieszkaniowy'!AA933="drewno",'Sektor mieszkaniowy'!AB933*'lista, wskaźniki'!$D$22,IF('Sektor mieszkaniowy'!AA933="pellet",AB933*'lista, wskaźniki'!$D$23,IF('Sektor mieszkaniowy'!AA933="gaz z sieci",AB933*'lista, wskaźniki'!$D$21,IF('Sektor mieszkaniowy'!AA933="olej opałowy",'Sektor mieszkaniowy'!AB933*'lista, wskaźniki'!$D$24)))))</f>
        <v>45.26</v>
      </c>
      <c r="AK933" s="900"/>
      <c r="AL933" s="894">
        <v>500</v>
      </c>
      <c r="AM933" s="20">
        <f>IF(AA933="węgiel",AF933*1/3.6*'lista, wskaźniki'!$F$20,IF(AA933="drewno",AF933*1/3.6*'lista, wskaźniki'!$F$22,IF(AA933="pellet",AF933*1/3.6*'lista, wskaźniki'!$F$23,IF(AA933="gaz z sieci",AF933*1/3.6*'lista, wskaźniki'!$F$21,IF(AA933="olej opałowy",AF933*1/3.6*'lista, wskaźniki'!$F$24,0)))))</f>
        <v>4.2874797999999998</v>
      </c>
      <c r="AN933" s="20">
        <f>IF(AA933="węgiel",AF933*'lista, wskaźniki'!$E$42,IF(AA933="drewno",AF933*'lista, wskaźniki'!$G$42,IF(AA933="pellet",AF933*'lista, wskaźniki'!$H$42,IF(AA933="gaz z sieci",AF933*'lista, wskaźniki'!$F$42,IF(AA933="olej opałowy",AF933*'lista, wskaźniki'!$I$42,0)))))</f>
        <v>1.71988E-2</v>
      </c>
      <c r="AO933" s="20">
        <f>IF(AA933="węgiel",AF933*'lista, wskaźniki'!$E$43,IF(AA933="drewno",AF933*'lista, wskaźniki'!$G$43,IF(AA933="pellet",AF933*'lista, wskaźniki'!$H$43,IF(AA933="gaz z sieci",AF933*'lista, wskaźniki'!$F$43,IF(AA933="olej opałowy",AF933*'lista, wskaźniki'!$I$43,0)))))</f>
        <v>1.6293600000000002E-2</v>
      </c>
      <c r="AP933" s="20">
        <f>IF(AA933="węgiel",AF933*'lista, wskaźniki'!$E$44,IF(AA933="drewno",AF933*'lista, wskaźniki'!$G$44,IF(AA933="pellet",AF933*'lista, wskaźniki'!$H$44,IF(AA933="gaz z sieci",AF933*'lista, wskaźniki'!$F$44,IF(AA933="olej opałowy",AF933*'lista, wskaźniki'!$I$44,0)))))</f>
        <v>1.22202E-5</v>
      </c>
      <c r="AQ933" s="360">
        <f>IF(Z933="gaz",AH933*1/3.6*'lista, wskaźniki'!$F$21,IF(Z933="energia elektryczna",AH933*1/3.6*'lista, wskaźniki'!$F$26))</f>
        <v>0</v>
      </c>
      <c r="AR933" s="20">
        <f>IF(Z933="gaz",AH933*'lista, wskaźniki'!$F$42,IF(Z933="energia elektryczna",AH933*0))</f>
        <v>0</v>
      </c>
      <c r="AS933" s="20">
        <f>IF(Z933="gaz",AH933*'lista, wskaźniki'!$F$43,IF(Z933="energia elektryczna",AH933*0))</f>
        <v>0</v>
      </c>
      <c r="AT933" s="20">
        <f>IF(Z933="gaz",AH933*'lista, wskaźniki'!$F$44,IF(Z933="energia elektryczna",AH933*0))</f>
        <v>0</v>
      </c>
      <c r="AU933" s="20">
        <f>AI933*1/3.6*'lista, wskaźniki'!$F$21</f>
        <v>0</v>
      </c>
      <c r="AV933" s="20">
        <f>AI933*'lista, wskaźniki'!$F$42</f>
        <v>0</v>
      </c>
      <c r="AW933" s="20">
        <f>AI933*'lista, wskaźniki'!$F$43</f>
        <v>0</v>
      </c>
      <c r="AX933" s="20">
        <f>AI933*'lista, wskaźniki'!$F$44</f>
        <v>0</v>
      </c>
      <c r="AY933" s="20">
        <f>AK933*'lista, wskaźniki'!$F$26</f>
        <v>0</v>
      </c>
      <c r="AZ933" s="20">
        <f t="shared" si="410"/>
        <v>4.2874797999999998</v>
      </c>
      <c r="BA933" s="20">
        <f t="shared" si="411"/>
        <v>1.71988E-2</v>
      </c>
      <c r="BB933" s="20">
        <f t="shared" si="412"/>
        <v>1.6293600000000002E-2</v>
      </c>
      <c r="BC933" s="20">
        <f t="shared" si="413"/>
        <v>1.22202E-5</v>
      </c>
      <c r="BD933" s="894"/>
      <c r="BE933" s="894"/>
      <c r="BF933" s="894"/>
      <c r="BG933" s="894"/>
      <c r="BH933" s="134"/>
      <c r="BI933" s="894" t="s">
        <v>16</v>
      </c>
      <c r="BJ933" s="134" t="s">
        <v>52</v>
      </c>
      <c r="BK933" s="894" t="s">
        <v>17</v>
      </c>
      <c r="BL933" s="134"/>
      <c r="BM933" s="134"/>
      <c r="BN933" s="134"/>
      <c r="BO933" s="134" t="s">
        <v>57</v>
      </c>
      <c r="BP933" s="134" t="s">
        <v>53</v>
      </c>
      <c r="BQ933" s="134"/>
      <c r="BR933" s="134"/>
      <c r="BS933" s="906"/>
      <c r="BT933" s="906"/>
      <c r="BU933" s="906"/>
      <c r="BV933" s="906"/>
      <c r="BW933" s="906"/>
      <c r="BX933" s="906"/>
      <c r="BY933" s="903"/>
      <c r="CA933" s="365">
        <f t="shared" si="414"/>
        <v>45.26</v>
      </c>
      <c r="CB933" s="365" t="b">
        <f t="shared" si="415"/>
        <v>0</v>
      </c>
      <c r="CC933" s="365" t="b">
        <f t="shared" si="416"/>
        <v>0</v>
      </c>
      <c r="CD933" s="365" t="b">
        <f t="shared" si="417"/>
        <v>0</v>
      </c>
      <c r="CE933" s="365" t="b">
        <f t="shared" si="418"/>
        <v>0</v>
      </c>
      <c r="CF933" s="365" t="b">
        <f t="shared" si="419"/>
        <v>0</v>
      </c>
      <c r="CG933" s="365">
        <f t="shared" si="420"/>
        <v>0</v>
      </c>
      <c r="CH933" s="365" t="b">
        <f t="shared" si="421"/>
        <v>0</v>
      </c>
      <c r="CI933" s="72">
        <f t="shared" si="422"/>
        <v>45.26</v>
      </c>
      <c r="CJ933" s="72" t="b">
        <f t="shared" si="423"/>
        <v>0</v>
      </c>
      <c r="CK933" s="72" t="b">
        <f t="shared" si="424"/>
        <v>0</v>
      </c>
      <c r="CL933" s="72">
        <f t="shared" si="425"/>
        <v>0</v>
      </c>
      <c r="CM933" s="72" t="b">
        <f t="shared" si="426"/>
        <v>0</v>
      </c>
      <c r="CN933" s="72">
        <f t="shared" si="427"/>
        <v>0</v>
      </c>
      <c r="CP933" s="13" t="b">
        <f t="shared" si="428"/>
        <v>0</v>
      </c>
      <c r="CQ933" s="13">
        <f t="shared" si="429"/>
        <v>0</v>
      </c>
      <c r="CR933" s="13">
        <f t="shared" si="430"/>
        <v>0</v>
      </c>
      <c r="CS933" s="13">
        <f t="shared" si="436"/>
        <v>0</v>
      </c>
      <c r="CT933" s="13" t="b">
        <f t="shared" si="435"/>
        <v>0</v>
      </c>
      <c r="CU933" s="13">
        <f t="shared" si="437"/>
        <v>0</v>
      </c>
      <c r="CV933" s="13" t="b">
        <f t="shared" si="431"/>
        <v>0</v>
      </c>
      <c r="CW933" s="13">
        <f t="shared" si="432"/>
        <v>0</v>
      </c>
      <c r="CX933" s="13" t="b">
        <f t="shared" si="433"/>
        <v>0</v>
      </c>
      <c r="CY933" s="13">
        <f t="shared" si="434"/>
        <v>0</v>
      </c>
    </row>
    <row r="934" spans="1:103" ht="15" thickBot="1">
      <c r="A934" s="932"/>
      <c r="B934" s="895"/>
      <c r="C934" s="895"/>
      <c r="D934" s="895"/>
      <c r="E934" s="895"/>
      <c r="F934" s="895"/>
      <c r="G934" s="895"/>
      <c r="H934" s="895"/>
      <c r="I934" s="895"/>
      <c r="J934" s="895"/>
      <c r="K934" s="895"/>
      <c r="L934" s="895"/>
      <c r="M934" s="895"/>
      <c r="N934" s="895"/>
      <c r="O934" s="152"/>
      <c r="P934" s="895"/>
      <c r="Q934" s="941"/>
      <c r="R934" s="895"/>
      <c r="S934" s="895"/>
      <c r="T934" s="895"/>
      <c r="U934" s="895"/>
      <c r="V934" s="895"/>
      <c r="W934" s="136" t="s">
        <v>36</v>
      </c>
      <c r="X934" s="136" t="s">
        <v>195</v>
      </c>
      <c r="Y934" s="136"/>
      <c r="Z934" s="136"/>
      <c r="AA934" s="136" t="s">
        <v>36</v>
      </c>
      <c r="AB934" s="137">
        <f>ROUND(AD934/'lista, wskaźniki'!$A$133,0)</f>
        <v>2</v>
      </c>
      <c r="AC934" s="137"/>
      <c r="AD934" s="136">
        <v>500</v>
      </c>
      <c r="AE934" s="895"/>
      <c r="AF934" s="334">
        <f t="shared" si="409"/>
        <v>31.2</v>
      </c>
      <c r="AG934" s="272">
        <f>IF(R934="kompletna",Q934*J934*0.0036*'lista, wskaźniki'!$F$13, IF(R934="częściowa",Q934*J934*0.0036*'lista, wskaźniki'!$F$14, IF(R934="brak",Q934*J934*0.0036*'lista, wskaźniki'!$F$15,)))</f>
        <v>0</v>
      </c>
      <c r="AH934" s="334">
        <f>IF(Y934="inne",K934*'lista, wskaźniki'!$E$35,IF(Y934="to samo źródło",0,IF(Y934=0,0)))</f>
        <v>0</v>
      </c>
      <c r="AI934" s="334" t="b">
        <f>IF(AA934="gaz z sieci",AC934*'lista, wskaźniki'!$D$21)</f>
        <v>0</v>
      </c>
      <c r="AJ934" s="272">
        <f>IF(AA934="węgiel",AB934*'lista, wskaźniki'!$D$20, IF('Sektor mieszkaniowy'!AA934="drewno",'Sektor mieszkaniowy'!AB934*'lista, wskaźniki'!$D$22,IF('Sektor mieszkaniowy'!AA934="pellet",AB934*'lista, wskaźniki'!$D$23,IF('Sektor mieszkaniowy'!AA934="gaz z sieci",AB934*'lista, wskaźniki'!$D$21,IF('Sektor mieszkaniowy'!AA934="olej opałowy",'Sektor mieszkaniowy'!AB934*'lista, wskaźniki'!$D$24)))))</f>
        <v>31.2</v>
      </c>
      <c r="AK934" s="901"/>
      <c r="AL934" s="895"/>
      <c r="AM934" s="20">
        <f>IF(AA934="węgiel",AF934*1/3.6*'lista, wskaźniki'!$F$20,IF(AA934="drewno",AF934*1/3.6*'lista, wskaźniki'!$F$22,IF(AA934="pellet",AF934*1/3.6*'lista, wskaźniki'!$F$23,IF(AA934="gaz z sieci",AF934*1/3.6*'lista, wskaźniki'!$F$21,IF(AA934="olej opałowy",AF934*1/3.6*'lista, wskaźniki'!$F$24,0)))))</f>
        <v>0</v>
      </c>
      <c r="AN934" s="20">
        <f>IF(AA934="węgiel",AF934*'lista, wskaźniki'!$E$42,IF(AA934="drewno",AF934*'lista, wskaźniki'!$G$42,IF(AA934="pellet",AF934*'lista, wskaźniki'!$H$42,IF(AA934="gaz z sieci",AF934*'lista, wskaźniki'!$F$42,IF(AA934="olej opałowy",AF934*'lista, wskaźniki'!$I$42,0)))))</f>
        <v>2.5271999999999999E-2</v>
      </c>
      <c r="AO934" s="20">
        <f>IF(AA934="węgiel",AF934*'lista, wskaźniki'!$E$43,IF(AA934="drewno",AF934*'lista, wskaźniki'!$G$43,IF(AA934="pellet",AF934*'lista, wskaźniki'!$H$43,IF(AA934="gaz z sieci",AF934*'lista, wskaźniki'!$F$43,IF(AA934="olej opałowy",AF934*'lista, wskaźniki'!$I$43,0)))))</f>
        <v>2.5271999999999999E-2</v>
      </c>
      <c r="AP934" s="20">
        <f>IF(AA934="węgiel",AF934*'lista, wskaźniki'!$E$44,IF(AA934="drewno",AF934*'lista, wskaźniki'!$G$44,IF(AA934="pellet",AF934*'lista, wskaźniki'!$H$44,IF(AA934="gaz z sieci",AF934*'lista, wskaźniki'!$F$44,IF(AA934="olej opałowy",AF934*'lista, wskaźniki'!$I$44,0)))))</f>
        <v>7.7999999999999999E-6</v>
      </c>
      <c r="AQ934" s="20" t="b">
        <f>IF(Z934="gaz",AH934*1/3.6*'lista, wskaźniki'!$F$21,IF(Z934="energia elektryczna",AH934*1/3.6*'lista, wskaźniki'!$F$26))</f>
        <v>0</v>
      </c>
      <c r="AR934" s="20" t="b">
        <f>IF(Z934="gaz",AH934*'lista, wskaźniki'!$F$42,IF(Z934="energia elektryczna",AH934*0))</f>
        <v>0</v>
      </c>
      <c r="AS934" s="20" t="b">
        <f>IF(Z934="gaz",AH934*'lista, wskaźniki'!$F$43,IF(Z934="energia elektryczna",AH934*0))</f>
        <v>0</v>
      </c>
      <c r="AT934" s="20" t="b">
        <f>IF(Z934="gaz",AH934*'lista, wskaźniki'!$F$44,IF(Z934="energia elektryczna",AH934*0))</f>
        <v>0</v>
      </c>
      <c r="AU934" s="20">
        <f>AI934*1/3.6*'lista, wskaźniki'!$F$21</f>
        <v>0</v>
      </c>
      <c r="AV934" s="20">
        <f>AI934*'lista, wskaźniki'!$F$42</f>
        <v>0</v>
      </c>
      <c r="AW934" s="20">
        <f>AI934*'lista, wskaźniki'!$F$43</f>
        <v>0</v>
      </c>
      <c r="AX934" s="20">
        <f>AI934*'lista, wskaźniki'!$F$44</f>
        <v>0</v>
      </c>
      <c r="AY934" s="20">
        <f>AK934*'lista, wskaźniki'!$F$26</f>
        <v>0</v>
      </c>
      <c r="AZ934" s="20">
        <f t="shared" si="410"/>
        <v>0</v>
      </c>
      <c r="BA934" s="20">
        <f t="shared" si="411"/>
        <v>2.5271999999999999E-2</v>
      </c>
      <c r="BB934" s="20">
        <f t="shared" si="412"/>
        <v>2.5271999999999999E-2</v>
      </c>
      <c r="BC934" s="20">
        <f t="shared" si="413"/>
        <v>7.7999999999999999E-6</v>
      </c>
      <c r="BD934" s="895"/>
      <c r="BE934" s="895"/>
      <c r="BF934" s="895"/>
      <c r="BG934" s="895"/>
      <c r="BH934" s="136"/>
      <c r="BI934" s="895"/>
      <c r="BJ934" s="136"/>
      <c r="BK934" s="895"/>
      <c r="BL934" s="136"/>
      <c r="BM934" s="136"/>
      <c r="BN934" s="136"/>
      <c r="BO934" s="136"/>
      <c r="BP934" s="136"/>
      <c r="BQ934" s="136"/>
      <c r="BR934" s="136"/>
      <c r="BS934" s="907"/>
      <c r="BT934" s="907"/>
      <c r="BU934" s="907"/>
      <c r="BV934" s="907"/>
      <c r="BW934" s="907"/>
      <c r="BX934" s="907"/>
      <c r="BY934" s="904"/>
      <c r="CA934" s="365" t="b">
        <f t="shared" si="414"/>
        <v>0</v>
      </c>
      <c r="CB934" s="365">
        <f t="shared" si="415"/>
        <v>31.2</v>
      </c>
      <c r="CC934" s="365" t="b">
        <f t="shared" si="416"/>
        <v>0</v>
      </c>
      <c r="CD934" s="365" t="b">
        <f t="shared" si="417"/>
        <v>0</v>
      </c>
      <c r="CE934" s="365" t="b">
        <f t="shared" si="418"/>
        <v>0</v>
      </c>
      <c r="CF934" s="365" t="b">
        <f t="shared" si="419"/>
        <v>0</v>
      </c>
      <c r="CG934" s="365" t="b">
        <f t="shared" si="420"/>
        <v>0</v>
      </c>
      <c r="CH934" s="365" t="b">
        <f t="shared" si="421"/>
        <v>0</v>
      </c>
      <c r="CI934" s="72" t="b">
        <f t="shared" si="422"/>
        <v>0</v>
      </c>
      <c r="CJ934" s="72">
        <f t="shared" si="423"/>
        <v>31.2</v>
      </c>
      <c r="CK934" s="72" t="b">
        <f t="shared" si="424"/>
        <v>0</v>
      </c>
      <c r="CL934" s="72">
        <f t="shared" si="425"/>
        <v>0</v>
      </c>
      <c r="CM934" s="72" t="b">
        <f t="shared" si="426"/>
        <v>0</v>
      </c>
      <c r="CN934" s="72" t="b">
        <f t="shared" si="427"/>
        <v>0</v>
      </c>
      <c r="CP934" s="13">
        <f t="shared" si="428"/>
        <v>0</v>
      </c>
      <c r="CQ934" s="13" t="b">
        <f t="shared" si="429"/>
        <v>0</v>
      </c>
      <c r="CR934" s="13" t="b">
        <f t="shared" si="430"/>
        <v>0</v>
      </c>
      <c r="CS934" s="13" t="b">
        <f t="shared" si="436"/>
        <v>0</v>
      </c>
      <c r="CT934" s="13" t="b">
        <f t="shared" si="435"/>
        <v>0</v>
      </c>
      <c r="CU934" s="13" t="b">
        <f t="shared" si="437"/>
        <v>0</v>
      </c>
      <c r="CV934" s="13" t="b">
        <f t="shared" si="431"/>
        <v>0</v>
      </c>
      <c r="CW934" s="13" t="b">
        <f t="shared" si="432"/>
        <v>0</v>
      </c>
      <c r="CX934" s="13" t="b">
        <f t="shared" si="433"/>
        <v>0</v>
      </c>
      <c r="CY934" s="13" t="b">
        <f t="shared" si="434"/>
        <v>0</v>
      </c>
    </row>
    <row r="935" spans="1:103" ht="15" thickBot="1">
      <c r="A935" s="932"/>
      <c r="B935" s="895"/>
      <c r="C935" s="895"/>
      <c r="D935" s="895"/>
      <c r="E935" s="895"/>
      <c r="F935" s="895"/>
      <c r="G935" s="895"/>
      <c r="H935" s="895"/>
      <c r="I935" s="895"/>
      <c r="J935" s="895"/>
      <c r="K935" s="895"/>
      <c r="L935" s="895"/>
      <c r="M935" s="895"/>
      <c r="N935" s="895"/>
      <c r="O935" s="152"/>
      <c r="P935" s="895"/>
      <c r="Q935" s="941"/>
      <c r="R935" s="895"/>
      <c r="S935" s="895"/>
      <c r="T935" s="895"/>
      <c r="U935" s="895"/>
      <c r="V935" s="895"/>
      <c r="W935" s="136"/>
      <c r="X935" s="136" t="s">
        <v>39</v>
      </c>
      <c r="Y935" s="136"/>
      <c r="Z935" s="136"/>
      <c r="AA935" s="136" t="s">
        <v>50</v>
      </c>
      <c r="AB935" s="137"/>
      <c r="AC935" s="137"/>
      <c r="AD935" s="136"/>
      <c r="AE935" s="895"/>
      <c r="AF935" s="334">
        <f t="shared" si="409"/>
        <v>0</v>
      </c>
      <c r="AG935" s="272">
        <f>IF(R935="kompletna",Q935*J935*0.0036*'lista, wskaźniki'!$F$13, IF(R935="częściowa",Q935*J935*0.0036*'lista, wskaźniki'!$F$14, IF(R935="brak",Q935*J935*0.0036*'lista, wskaźniki'!$F$15,)))</f>
        <v>0</v>
      </c>
      <c r="AH935" s="334">
        <f>IF(Y935="inne",K935*'lista, wskaźniki'!$E$35,IF(Y935="to samo źródło",0,IF(Y935=0,0)))</f>
        <v>0</v>
      </c>
      <c r="AI935" s="334" t="b">
        <f>IF(AA935="gaz z sieci",AC935*'lista, wskaźniki'!$D$21)</f>
        <v>0</v>
      </c>
      <c r="AJ935" s="272">
        <f>IF(AA935="węgiel",AB935*'lista, wskaźniki'!$D$20, IF('Sektor mieszkaniowy'!AA935="drewno",'Sektor mieszkaniowy'!AB935*'lista, wskaźniki'!$D$22,IF('Sektor mieszkaniowy'!AA935="pellet",AB935*'lista, wskaźniki'!$D$23,IF('Sektor mieszkaniowy'!AA935="gaz z sieci",AB935*'lista, wskaźniki'!$D$21,IF('Sektor mieszkaniowy'!AA935="olej opałowy",'Sektor mieszkaniowy'!AB935*'lista, wskaźniki'!$D$24)))))</f>
        <v>0</v>
      </c>
      <c r="AK935" s="901"/>
      <c r="AL935" s="895"/>
      <c r="AM935" s="20">
        <f>IF(AA935="węgiel",AF935*1/3.6*'lista, wskaźniki'!$F$20,IF(AA935="drewno",AF935*1/3.6*'lista, wskaźniki'!$F$22,IF(AA935="pellet",AF935*1/3.6*'lista, wskaźniki'!$F$23,IF(AA935="gaz z sieci",AF935*1/3.6*'lista, wskaźniki'!$F$21,IF(AA935="olej opałowy",AF935*1/3.6*'lista, wskaźniki'!$F$24,0)))))</f>
        <v>0</v>
      </c>
      <c r="AN935" s="20">
        <f>IF(AA935="węgiel",AF935*'lista, wskaźniki'!$E$42,IF(AA935="drewno",AF935*'lista, wskaźniki'!$G$42,IF(AA935="pellet",AF935*'lista, wskaźniki'!$H$42,IF(AA935="gaz z sieci",AF935*'lista, wskaźniki'!$F$42,IF(AA935="olej opałowy",AF935*'lista, wskaźniki'!$I$42,0)))))</f>
        <v>0</v>
      </c>
      <c r="AO935" s="20">
        <f>IF(AA935="węgiel",AF935*'lista, wskaźniki'!$E$43,IF(AA935="drewno",AF935*'lista, wskaźniki'!$G$43,IF(AA935="pellet",AF935*'lista, wskaźniki'!$H$43,IF(AA935="gaz z sieci",AF935*'lista, wskaźniki'!$F$43,IF(AA935="olej opałowy",AF935*'lista, wskaźniki'!$I$43,0)))))</f>
        <v>0</v>
      </c>
      <c r="AP935" s="20">
        <f>IF(AA935="węgiel",AF935*'lista, wskaźniki'!$E$44,IF(AA935="drewno",AF935*'lista, wskaźniki'!$G$44,IF(AA935="pellet",AF935*'lista, wskaźniki'!$H$44,IF(AA935="gaz z sieci",AF935*'lista, wskaźniki'!$F$44,IF(AA935="olej opałowy",AF935*'lista, wskaźniki'!$I$44,0)))))</f>
        <v>0</v>
      </c>
      <c r="AQ935" s="20" t="b">
        <f>IF(Z935="gaz",AH935*1/3.6*'lista, wskaźniki'!$F$21,IF(Z935="energia elektryczna",AH935*1/3.6*'lista, wskaźniki'!$F$26))</f>
        <v>0</v>
      </c>
      <c r="AR935" s="20" t="b">
        <f>IF(Z935="gaz",AH935*'lista, wskaźniki'!$F$42,IF(Z935="energia elektryczna",AH935*0))</f>
        <v>0</v>
      </c>
      <c r="AS935" s="20" t="b">
        <f>IF(Z935="gaz",AH935*'lista, wskaźniki'!$F$43,IF(Z935="energia elektryczna",AH935*0))</f>
        <v>0</v>
      </c>
      <c r="AT935" s="20" t="b">
        <f>IF(Z935="gaz",AH935*'lista, wskaźniki'!$F$44,IF(Z935="energia elektryczna",AH935*0))</f>
        <v>0</v>
      </c>
      <c r="AU935" s="20">
        <f>AI935*1/3.6*'lista, wskaźniki'!$F$21</f>
        <v>0</v>
      </c>
      <c r="AV935" s="20">
        <f>AI935*'lista, wskaźniki'!$F$42</f>
        <v>0</v>
      </c>
      <c r="AW935" s="20">
        <f>AI935*'lista, wskaźniki'!$F$43</f>
        <v>0</v>
      </c>
      <c r="AX935" s="20">
        <f>AI935*'lista, wskaźniki'!$F$44</f>
        <v>0</v>
      </c>
      <c r="AY935" s="20">
        <f>AK935*'lista, wskaźniki'!$F$26</f>
        <v>0</v>
      </c>
      <c r="AZ935" s="20">
        <f t="shared" si="410"/>
        <v>0</v>
      </c>
      <c r="BA935" s="20">
        <f t="shared" si="411"/>
        <v>0</v>
      </c>
      <c r="BB935" s="20">
        <f t="shared" si="412"/>
        <v>0</v>
      </c>
      <c r="BC935" s="20">
        <f t="shared" si="413"/>
        <v>0</v>
      </c>
      <c r="BD935" s="895"/>
      <c r="BE935" s="895"/>
      <c r="BF935" s="895"/>
      <c r="BG935" s="895"/>
      <c r="BH935" s="136"/>
      <c r="BI935" s="895"/>
      <c r="BJ935" s="136"/>
      <c r="BK935" s="895"/>
      <c r="BL935" s="136"/>
      <c r="BM935" s="136"/>
      <c r="BN935" s="136"/>
      <c r="BO935" s="136"/>
      <c r="BP935" s="136"/>
      <c r="BQ935" s="136"/>
      <c r="BR935" s="136"/>
      <c r="BS935" s="907"/>
      <c r="BT935" s="907"/>
      <c r="BU935" s="907"/>
      <c r="BV935" s="907"/>
      <c r="BW935" s="907"/>
      <c r="BX935" s="907"/>
      <c r="BY935" s="904"/>
      <c r="CA935" s="365" t="b">
        <f t="shared" si="414"/>
        <v>0</v>
      </c>
      <c r="CB935" s="365" t="b">
        <f t="shared" si="415"/>
        <v>0</v>
      </c>
      <c r="CC935" s="365">
        <f t="shared" si="416"/>
        <v>0</v>
      </c>
      <c r="CD935" s="365" t="b">
        <f t="shared" si="417"/>
        <v>0</v>
      </c>
      <c r="CE935" s="365" t="b">
        <f t="shared" si="418"/>
        <v>0</v>
      </c>
      <c r="CF935" s="365" t="b">
        <f t="shared" si="419"/>
        <v>0</v>
      </c>
      <c r="CG935" s="365" t="b">
        <f t="shared" si="420"/>
        <v>0</v>
      </c>
      <c r="CH935" s="365" t="b">
        <f t="shared" si="421"/>
        <v>0</v>
      </c>
      <c r="CI935" s="72" t="b">
        <f t="shared" si="422"/>
        <v>0</v>
      </c>
      <c r="CJ935" s="72" t="b">
        <f t="shared" si="423"/>
        <v>0</v>
      </c>
      <c r="CK935" s="72">
        <f t="shared" si="424"/>
        <v>0</v>
      </c>
      <c r="CL935" s="72">
        <f t="shared" si="425"/>
        <v>0</v>
      </c>
      <c r="CM935" s="72" t="b">
        <f t="shared" si="426"/>
        <v>0</v>
      </c>
      <c r="CN935" s="72" t="b">
        <f t="shared" si="427"/>
        <v>0</v>
      </c>
      <c r="CP935" s="13">
        <f t="shared" si="428"/>
        <v>0</v>
      </c>
      <c r="CQ935" s="13" t="b">
        <f t="shared" si="429"/>
        <v>0</v>
      </c>
      <c r="CR935" s="13" t="b">
        <f t="shared" si="430"/>
        <v>0</v>
      </c>
      <c r="CS935" s="13" t="b">
        <f t="shared" si="436"/>
        <v>0</v>
      </c>
      <c r="CT935" s="13" t="b">
        <f t="shared" si="435"/>
        <v>0</v>
      </c>
      <c r="CU935" s="13" t="b">
        <f t="shared" si="437"/>
        <v>0</v>
      </c>
      <c r="CV935" s="13" t="b">
        <f t="shared" si="431"/>
        <v>0</v>
      </c>
      <c r="CW935" s="13" t="b">
        <f t="shared" si="432"/>
        <v>0</v>
      </c>
      <c r="CX935" s="13" t="b">
        <f t="shared" si="433"/>
        <v>0</v>
      </c>
      <c r="CY935" s="13" t="b">
        <f t="shared" si="434"/>
        <v>0</v>
      </c>
    </row>
    <row r="936" spans="1:103" ht="15" thickBot="1">
      <c r="A936" s="932"/>
      <c r="B936" s="895"/>
      <c r="C936" s="895"/>
      <c r="D936" s="895"/>
      <c r="E936" s="895"/>
      <c r="F936" s="895"/>
      <c r="G936" s="895"/>
      <c r="H936" s="895"/>
      <c r="I936" s="895"/>
      <c r="J936" s="895"/>
      <c r="K936" s="895"/>
      <c r="L936" s="895"/>
      <c r="M936" s="895"/>
      <c r="N936" s="895"/>
      <c r="O936" s="152"/>
      <c r="P936" s="895"/>
      <c r="Q936" s="941"/>
      <c r="R936" s="895"/>
      <c r="S936" s="895"/>
      <c r="T936" s="895"/>
      <c r="U936" s="895"/>
      <c r="V936" s="895"/>
      <c r="W936" s="136"/>
      <c r="X936" s="136"/>
      <c r="Y936" s="136"/>
      <c r="Z936" s="136"/>
      <c r="AA936" s="136" t="s">
        <v>38</v>
      </c>
      <c r="AB936" s="137"/>
      <c r="AC936" s="137"/>
      <c r="AD936" s="136"/>
      <c r="AE936" s="895"/>
      <c r="AF936" s="334">
        <f t="shared" si="409"/>
        <v>0</v>
      </c>
      <c r="AG936" s="272">
        <f>IF(R936="kompletna",Q936*J936*0.0036*'lista, wskaźniki'!$F$13, IF(R936="częściowa",Q936*J936*0.0036*'lista, wskaźniki'!$F$14, IF(R936="brak",Q936*J936*0.0036*'lista, wskaźniki'!$F$15,)))</f>
        <v>0</v>
      </c>
      <c r="AH936" s="334">
        <f>IF(Y936="inne",K936*'lista, wskaźniki'!$E$35,IF(Y936="to samo źródło",0,IF(Y936=0,0)))</f>
        <v>0</v>
      </c>
      <c r="AI936" s="334">
        <f>IF(AA936="gaz z sieci",AC936*'lista, wskaźniki'!$D$21)</f>
        <v>0</v>
      </c>
      <c r="AJ936" s="272">
        <f>IF(AA936="węgiel",AB936*'lista, wskaźniki'!$D$20, IF('Sektor mieszkaniowy'!AA936="drewno",'Sektor mieszkaniowy'!AB936*'lista, wskaźniki'!$D$22,IF('Sektor mieszkaniowy'!AA936="pellet",AB936*'lista, wskaźniki'!$D$23,IF('Sektor mieszkaniowy'!AA936="gaz z sieci",AB936*'lista, wskaźniki'!$D$21,IF('Sektor mieszkaniowy'!AA936="olej opałowy",'Sektor mieszkaniowy'!AB936*'lista, wskaźniki'!$D$24)))))</f>
        <v>0</v>
      </c>
      <c r="AK936" s="901"/>
      <c r="AL936" s="895"/>
      <c r="AM936" s="20">
        <f>IF(AA936="węgiel",AF936*1/3.6*'lista, wskaźniki'!$F$20,IF(AA936="drewno",AF936*1/3.6*'lista, wskaźniki'!$F$22,IF(AA936="pellet",AF936*1/3.6*'lista, wskaźniki'!$F$23,IF(AA936="gaz z sieci",AF936*1/3.6*'lista, wskaźniki'!$F$21,IF(AA936="olej opałowy",AF936*1/3.6*'lista, wskaźniki'!$F$24,0)))))</f>
        <v>0</v>
      </c>
      <c r="AN936" s="20">
        <f>IF(AA936="węgiel",AF936*'lista, wskaźniki'!$E$42,IF(AA936="drewno",AF936*'lista, wskaźniki'!$G$42,IF(AA936="pellet",AF936*'lista, wskaźniki'!$H$42,IF(AA936="gaz z sieci",AF936*'lista, wskaźniki'!$F$42,IF(AA936="olej opałowy",AF936*'lista, wskaźniki'!$I$42,0)))))</f>
        <v>0</v>
      </c>
      <c r="AO936" s="20">
        <f>IF(AA936="węgiel",AF936*'lista, wskaźniki'!$E$43,IF(AA936="drewno",AF936*'lista, wskaźniki'!$G$43,IF(AA936="pellet",AF936*'lista, wskaźniki'!$H$43,IF(AA936="gaz z sieci",AF936*'lista, wskaźniki'!$F$43,IF(AA936="olej opałowy",AF936*'lista, wskaźniki'!$I$43,0)))))</f>
        <v>0</v>
      </c>
      <c r="AP936" s="20">
        <f>IF(AA936="węgiel",AF936*'lista, wskaźniki'!$E$44,IF(AA936="drewno",AF936*'lista, wskaźniki'!$G$44,IF(AA936="pellet",AF936*'lista, wskaźniki'!$H$44,IF(AA936="gaz z sieci",AF936*'lista, wskaźniki'!$F$44,IF(AA936="olej opałowy",AF936*'lista, wskaźniki'!$I$44,0)))))</f>
        <v>0</v>
      </c>
      <c r="AQ936" s="20" t="b">
        <f>IF(Z936="gaz",AH936*1/3.6*'lista, wskaźniki'!$F$21,IF(Z936="energia elektryczna",AH936*1/3.6*'lista, wskaźniki'!$F$26))</f>
        <v>0</v>
      </c>
      <c r="AR936" s="20" t="b">
        <f>IF(Z936="gaz",AH936*'lista, wskaźniki'!$F$42,IF(Z936="energia elektryczna",AH936*0))</f>
        <v>0</v>
      </c>
      <c r="AS936" s="20" t="b">
        <f>IF(Z936="gaz",AH936*'lista, wskaźniki'!$F$43,IF(Z936="energia elektryczna",AH936*0))</f>
        <v>0</v>
      </c>
      <c r="AT936" s="20" t="b">
        <f>IF(Z936="gaz",AH936*'lista, wskaźniki'!$F$44,IF(Z936="energia elektryczna",AH936*0))</f>
        <v>0</v>
      </c>
      <c r="AU936" s="20">
        <f>AI936*1/3.6*'lista, wskaźniki'!$F$21</f>
        <v>0</v>
      </c>
      <c r="AV936" s="20">
        <f>AI936*'lista, wskaźniki'!$F$42</f>
        <v>0</v>
      </c>
      <c r="AW936" s="20">
        <f>AI936*'lista, wskaźniki'!$F$43</f>
        <v>0</v>
      </c>
      <c r="AX936" s="20">
        <f>AI936*'lista, wskaźniki'!$F$44</f>
        <v>0</v>
      </c>
      <c r="AY936" s="20">
        <f>AK936*'lista, wskaźniki'!$F$26</f>
        <v>0</v>
      </c>
      <c r="AZ936" s="20">
        <f t="shared" si="410"/>
        <v>0</v>
      </c>
      <c r="BA936" s="20">
        <f t="shared" si="411"/>
        <v>0</v>
      </c>
      <c r="BB936" s="20">
        <f t="shared" si="412"/>
        <v>0</v>
      </c>
      <c r="BC936" s="20">
        <f t="shared" si="413"/>
        <v>0</v>
      </c>
      <c r="BD936" s="895"/>
      <c r="BE936" s="895"/>
      <c r="BF936" s="895"/>
      <c r="BG936" s="895"/>
      <c r="BH936" s="136"/>
      <c r="BI936" s="895"/>
      <c r="BJ936" s="136"/>
      <c r="BK936" s="895"/>
      <c r="BL936" s="136"/>
      <c r="BM936" s="136"/>
      <c r="BN936" s="136"/>
      <c r="BO936" s="136"/>
      <c r="BP936" s="136"/>
      <c r="BQ936" s="136"/>
      <c r="BR936" s="136"/>
      <c r="BS936" s="907"/>
      <c r="BT936" s="907"/>
      <c r="BU936" s="907"/>
      <c r="BV936" s="907"/>
      <c r="BW936" s="907"/>
      <c r="BX936" s="907"/>
      <c r="BY936" s="904"/>
      <c r="CA936" s="365" t="b">
        <f t="shared" si="414"/>
        <v>0</v>
      </c>
      <c r="CB936" s="365" t="b">
        <f t="shared" si="415"/>
        <v>0</v>
      </c>
      <c r="CC936" s="365" t="b">
        <f t="shared" si="416"/>
        <v>0</v>
      </c>
      <c r="CD936" s="365">
        <f t="shared" si="417"/>
        <v>0</v>
      </c>
      <c r="CE936" s="365" t="b">
        <f t="shared" si="418"/>
        <v>0</v>
      </c>
      <c r="CF936" s="365" t="b">
        <f t="shared" si="419"/>
        <v>0</v>
      </c>
      <c r="CG936" s="365" t="b">
        <f t="shared" si="420"/>
        <v>0</v>
      </c>
      <c r="CH936" s="365">
        <f t="shared" si="421"/>
        <v>0</v>
      </c>
      <c r="CI936" s="72" t="b">
        <f t="shared" si="422"/>
        <v>0</v>
      </c>
      <c r="CJ936" s="72" t="b">
        <f t="shared" si="423"/>
        <v>0</v>
      </c>
      <c r="CK936" s="72" t="b">
        <f t="shared" si="424"/>
        <v>0</v>
      </c>
      <c r="CL936" s="72">
        <f t="shared" si="425"/>
        <v>0</v>
      </c>
      <c r="CM936" s="72" t="b">
        <f t="shared" si="426"/>
        <v>0</v>
      </c>
      <c r="CN936" s="72" t="b">
        <f t="shared" si="427"/>
        <v>0</v>
      </c>
      <c r="CP936" s="13">
        <f t="shared" si="428"/>
        <v>0</v>
      </c>
      <c r="CQ936" s="13" t="b">
        <f t="shared" si="429"/>
        <v>0</v>
      </c>
      <c r="CR936" s="13" t="b">
        <f t="shared" si="430"/>
        <v>0</v>
      </c>
      <c r="CS936" s="13" t="b">
        <f t="shared" si="436"/>
        <v>0</v>
      </c>
      <c r="CT936" s="13" t="b">
        <f t="shared" si="435"/>
        <v>0</v>
      </c>
      <c r="CU936" s="13" t="b">
        <f t="shared" si="437"/>
        <v>0</v>
      </c>
      <c r="CV936" s="13" t="b">
        <f t="shared" si="431"/>
        <v>0</v>
      </c>
      <c r="CW936" s="13" t="b">
        <f t="shared" si="432"/>
        <v>0</v>
      </c>
      <c r="CX936" s="13" t="b">
        <f t="shared" si="433"/>
        <v>0</v>
      </c>
      <c r="CY936" s="13" t="b">
        <f t="shared" si="434"/>
        <v>0</v>
      </c>
    </row>
    <row r="937" spans="1:103" ht="15" thickBot="1">
      <c r="A937" s="933"/>
      <c r="B937" s="896"/>
      <c r="C937" s="896"/>
      <c r="D937" s="896"/>
      <c r="E937" s="896"/>
      <c r="F937" s="896"/>
      <c r="G937" s="896"/>
      <c r="H937" s="896"/>
      <c r="I937" s="896"/>
      <c r="J937" s="896"/>
      <c r="K937" s="896"/>
      <c r="L937" s="896"/>
      <c r="M937" s="896"/>
      <c r="N937" s="896"/>
      <c r="O937" s="153"/>
      <c r="P937" s="896"/>
      <c r="Q937" s="942"/>
      <c r="R937" s="896"/>
      <c r="S937" s="896"/>
      <c r="T937" s="896"/>
      <c r="U937" s="896"/>
      <c r="V937" s="896"/>
      <c r="W937" s="138"/>
      <c r="X937" s="138"/>
      <c r="Y937" s="138"/>
      <c r="Z937" s="138"/>
      <c r="AA937" s="138" t="s">
        <v>37</v>
      </c>
      <c r="AB937" s="139"/>
      <c r="AC937" s="139"/>
      <c r="AD937" s="138"/>
      <c r="AE937" s="896"/>
      <c r="AF937" s="334">
        <f t="shared" si="409"/>
        <v>0</v>
      </c>
      <c r="AG937" s="272">
        <f>IF(R937="kompletna",Q937*J937*0.0036*'lista, wskaźniki'!$F$13, IF(R937="częściowa",Q937*J937*0.0036*'lista, wskaźniki'!$F$14, IF(R937="brak",Q937*J937*0.0036*'lista, wskaźniki'!$F$15,)))</f>
        <v>0</v>
      </c>
      <c r="AH937" s="334">
        <f>IF(Y937="inne",K937*'lista, wskaźniki'!$E$35,IF(Y937="to samo źródło",0,IF(Y937=0,0)))</f>
        <v>0</v>
      </c>
      <c r="AI937" s="334" t="b">
        <f>IF(AA937="gaz z sieci",AC937*'lista, wskaźniki'!$D$21)</f>
        <v>0</v>
      </c>
      <c r="AJ937" s="272">
        <f>IF(AA937="węgiel",AB937*'lista, wskaźniki'!$D$20, IF('Sektor mieszkaniowy'!AA937="drewno",'Sektor mieszkaniowy'!AB937*'lista, wskaźniki'!$D$22,IF('Sektor mieszkaniowy'!AA937="pellet",AB937*'lista, wskaźniki'!$D$23,IF('Sektor mieszkaniowy'!AA937="gaz z sieci",AB937*'lista, wskaźniki'!$D$21,IF('Sektor mieszkaniowy'!AA937="olej opałowy",'Sektor mieszkaniowy'!AB937*'lista, wskaźniki'!$D$24)))))</f>
        <v>0</v>
      </c>
      <c r="AK937" s="902"/>
      <c r="AL937" s="896"/>
      <c r="AM937" s="20">
        <f>IF(AA937="węgiel",AF937*1/3.6*'lista, wskaźniki'!$F$20,IF(AA937="drewno",AF937*1/3.6*'lista, wskaźniki'!$F$22,IF(AA937="pellet",AF937*1/3.6*'lista, wskaźniki'!$F$23,IF(AA937="gaz z sieci",AF937*1/3.6*'lista, wskaźniki'!$F$21,IF(AA937="olej opałowy",AF937*1/3.6*'lista, wskaźniki'!$F$24,0)))))</f>
        <v>0</v>
      </c>
      <c r="AN937" s="20">
        <f>IF(AA937="węgiel",AF937*'lista, wskaźniki'!$E$42,IF(AA937="drewno",AF937*'lista, wskaźniki'!$G$42,IF(AA937="pellet",AF937*'lista, wskaźniki'!$H$42,IF(AA937="gaz z sieci",AF937*'lista, wskaźniki'!$F$42,IF(AA937="olej opałowy",AF937*'lista, wskaźniki'!$I$42,0)))))</f>
        <v>0</v>
      </c>
      <c r="AO937" s="20">
        <f>IF(AA937="węgiel",AF937*'lista, wskaźniki'!$E$43,IF(AA937="drewno",AF937*'lista, wskaźniki'!$G$43,IF(AA937="pellet",AF937*'lista, wskaźniki'!$H$43,IF(AA937="gaz z sieci",AF937*'lista, wskaźniki'!$F$43,IF(AA937="olej opałowy",AF937*'lista, wskaźniki'!$I$43,0)))))</f>
        <v>0</v>
      </c>
      <c r="AP937" s="20">
        <f>IF(AA937="węgiel",AF937*'lista, wskaźniki'!$E$44,IF(AA937="drewno",AF937*'lista, wskaźniki'!$G$44,IF(AA937="pellet",AF937*'lista, wskaźniki'!$H$44,IF(AA937="gaz z sieci",AF937*'lista, wskaźniki'!$F$44,IF(AA937="olej opałowy",AF937*'lista, wskaźniki'!$I$44,0)))))</f>
        <v>0</v>
      </c>
      <c r="AQ937" s="20" t="b">
        <f>IF(Z937="gaz",AH937*1/3.6*'lista, wskaźniki'!$F$21,IF(Z937="energia elektryczna",AH937*1/3.6*'lista, wskaźniki'!$F$26))</f>
        <v>0</v>
      </c>
      <c r="AR937" s="20" t="b">
        <f>IF(Z937="gaz",AH937*'lista, wskaźniki'!$F$42,IF(Z937="energia elektryczna",AH937*0))</f>
        <v>0</v>
      </c>
      <c r="AS937" s="20" t="b">
        <f>IF(Z937="gaz",AH937*'lista, wskaźniki'!$F$43,IF(Z937="energia elektryczna",AH937*0))</f>
        <v>0</v>
      </c>
      <c r="AT937" s="20" t="b">
        <f>IF(Z937="gaz",AH937*'lista, wskaźniki'!$F$44,IF(Z937="energia elektryczna",AH937*0))</f>
        <v>0</v>
      </c>
      <c r="AU937" s="20">
        <f>AI937*1/3.6*'lista, wskaźniki'!$F$21</f>
        <v>0</v>
      </c>
      <c r="AV937" s="20">
        <f>AI937*'lista, wskaźniki'!$F$42</f>
        <v>0</v>
      </c>
      <c r="AW937" s="20">
        <f>AI937*'lista, wskaźniki'!$F$43</f>
        <v>0</v>
      </c>
      <c r="AX937" s="20">
        <f>AI937*'lista, wskaźniki'!$F$44</f>
        <v>0</v>
      </c>
      <c r="AY937" s="20">
        <f>AK937*'lista, wskaźniki'!$F$26</f>
        <v>0</v>
      </c>
      <c r="AZ937" s="20">
        <f t="shared" si="410"/>
        <v>0</v>
      </c>
      <c r="BA937" s="20">
        <f t="shared" si="411"/>
        <v>0</v>
      </c>
      <c r="BB937" s="20">
        <f t="shared" si="412"/>
        <v>0</v>
      </c>
      <c r="BC937" s="20">
        <f t="shared" si="413"/>
        <v>0</v>
      </c>
      <c r="BD937" s="896"/>
      <c r="BE937" s="896"/>
      <c r="BF937" s="896"/>
      <c r="BG937" s="896"/>
      <c r="BH937" s="138"/>
      <c r="BI937" s="896"/>
      <c r="BJ937" s="138"/>
      <c r="BK937" s="896"/>
      <c r="BL937" s="138"/>
      <c r="BM937" s="138"/>
      <c r="BN937" s="138"/>
      <c r="BO937" s="138"/>
      <c r="BP937" s="138"/>
      <c r="BQ937" s="138"/>
      <c r="BR937" s="138"/>
      <c r="BS937" s="908"/>
      <c r="BT937" s="908"/>
      <c r="BU937" s="908"/>
      <c r="BV937" s="908"/>
      <c r="BW937" s="908"/>
      <c r="BX937" s="908"/>
      <c r="BY937" s="905"/>
      <c r="CA937" s="365" t="b">
        <f t="shared" si="414"/>
        <v>0</v>
      </c>
      <c r="CB937" s="365" t="b">
        <f t="shared" si="415"/>
        <v>0</v>
      </c>
      <c r="CC937" s="365" t="b">
        <f t="shared" si="416"/>
        <v>0</v>
      </c>
      <c r="CD937" s="365" t="b">
        <f t="shared" si="417"/>
        <v>0</v>
      </c>
      <c r="CE937" s="365">
        <f t="shared" si="418"/>
        <v>0</v>
      </c>
      <c r="CF937" s="365" t="b">
        <f t="shared" si="419"/>
        <v>0</v>
      </c>
      <c r="CG937" s="365" t="b">
        <f t="shared" si="420"/>
        <v>0</v>
      </c>
      <c r="CH937" s="365" t="b">
        <f t="shared" si="421"/>
        <v>0</v>
      </c>
      <c r="CI937" s="72" t="b">
        <f t="shared" si="422"/>
        <v>0</v>
      </c>
      <c r="CJ937" s="72" t="b">
        <f t="shared" si="423"/>
        <v>0</v>
      </c>
      <c r="CK937" s="72" t="b">
        <f t="shared" si="424"/>
        <v>0</v>
      </c>
      <c r="CL937" s="72">
        <f t="shared" si="425"/>
        <v>0</v>
      </c>
      <c r="CM937" s="72">
        <f t="shared" si="426"/>
        <v>0</v>
      </c>
      <c r="CN937" s="72" t="b">
        <f t="shared" si="427"/>
        <v>0</v>
      </c>
      <c r="CP937" s="13">
        <f t="shared" si="428"/>
        <v>0</v>
      </c>
      <c r="CQ937" s="13" t="b">
        <f t="shared" si="429"/>
        <v>0</v>
      </c>
      <c r="CR937" s="13" t="b">
        <f t="shared" si="430"/>
        <v>0</v>
      </c>
      <c r="CS937" s="13" t="b">
        <f t="shared" si="436"/>
        <v>0</v>
      </c>
      <c r="CT937" s="13" t="b">
        <f t="shared" si="435"/>
        <v>0</v>
      </c>
      <c r="CU937" s="13" t="b">
        <f t="shared" si="437"/>
        <v>0</v>
      </c>
      <c r="CV937" s="13" t="b">
        <f t="shared" si="431"/>
        <v>0</v>
      </c>
      <c r="CW937" s="13" t="b">
        <f t="shared" si="432"/>
        <v>0</v>
      </c>
      <c r="CX937" s="13" t="b">
        <f t="shared" si="433"/>
        <v>0</v>
      </c>
      <c r="CY937" s="13" t="b">
        <f t="shared" si="434"/>
        <v>0</v>
      </c>
    </row>
    <row r="938" spans="1:103" ht="15" thickBot="1">
      <c r="A938" s="931">
        <v>188</v>
      </c>
      <c r="B938" s="894" t="s">
        <v>254</v>
      </c>
      <c r="C938" s="894"/>
      <c r="D938" s="894" t="s">
        <v>1</v>
      </c>
      <c r="E938" s="894" t="s">
        <v>5</v>
      </c>
      <c r="F938" s="894"/>
      <c r="G938" s="894">
        <v>4</v>
      </c>
      <c r="H938" s="894"/>
      <c r="I938" s="894" t="s">
        <v>11</v>
      </c>
      <c r="J938" s="894"/>
      <c r="K938" s="894"/>
      <c r="L938" s="894" t="s">
        <v>17</v>
      </c>
      <c r="M938" s="894"/>
      <c r="N938" s="894" t="s">
        <v>17</v>
      </c>
      <c r="O938" s="151"/>
      <c r="P938" s="894" t="s">
        <v>17</v>
      </c>
      <c r="Q938" s="940">
        <f>IF(I938="&lt;1966",'lista, wskaźniki'!$G$4,IF(I938="1967-1985",'lista, wskaźniki'!$G$5,IF(I938="1986-1992",'lista, wskaźniki'!$G$6,IF(I938="1993-1996",'lista, wskaźniki'!$G$7,IF(I938="&gt;1997",'lista, wskaźniki'!$G$8,IF(I938=0,'lista, wskaźniki'!$G$4))))))</f>
        <v>250</v>
      </c>
      <c r="R938" s="894" t="s">
        <v>25</v>
      </c>
      <c r="S938" s="894" t="s">
        <v>28</v>
      </c>
      <c r="T938" s="894"/>
      <c r="U938" s="894"/>
      <c r="V938" s="894"/>
      <c r="W938" s="134" t="s">
        <v>35</v>
      </c>
      <c r="X938" s="134" t="s">
        <v>35</v>
      </c>
      <c r="Y938" s="134" t="s">
        <v>24</v>
      </c>
      <c r="Z938" s="134" t="s">
        <v>40</v>
      </c>
      <c r="AA938" s="134" t="s">
        <v>35</v>
      </c>
      <c r="AB938" s="135">
        <f>ROUND(AD938/'lista, wskaźniki'!$A$130,0)</f>
        <v>5</v>
      </c>
      <c r="AC938" s="135"/>
      <c r="AD938" s="134">
        <v>4000</v>
      </c>
      <c r="AE938" s="894">
        <f>800/50</f>
        <v>16</v>
      </c>
      <c r="AF938" s="334">
        <f t="shared" si="409"/>
        <v>113.14999999999999</v>
      </c>
      <c r="AG938" s="272">
        <f>IF(R938="kompletna",Q938*J938*0.0036*'lista, wskaźniki'!$F$13, IF(R938="częściowa",Q938*J938*0.0036*'lista, wskaźniki'!$F$14, IF(R938="brak",Q938*J938*0.0036*'lista, wskaźniki'!$F$15,)))</f>
        <v>0</v>
      </c>
      <c r="AH938" s="334">
        <f>IF(Y938="inne",K938*'lista, wskaźniki'!$E$35,IF(Y938="to samo źródło",0,IF(Y938=0,0)))</f>
        <v>0</v>
      </c>
      <c r="AI938" s="334" t="b">
        <f>IF(AA938="gaz z sieci",AC938*'lista, wskaźniki'!$D$21)</f>
        <v>0</v>
      </c>
      <c r="AJ938" s="272">
        <f>IF(AA938="węgiel",AB938*'lista, wskaźniki'!$D$20, IF('Sektor mieszkaniowy'!AA938="drewno",'Sektor mieszkaniowy'!AB938*'lista, wskaźniki'!$D$22,IF('Sektor mieszkaniowy'!AA938="pellet",AB938*'lista, wskaźniki'!$D$23,IF('Sektor mieszkaniowy'!AA938="gaz z sieci",AB938*'lista, wskaźniki'!$D$21,IF('Sektor mieszkaniowy'!AA938="olej opałowy",'Sektor mieszkaniowy'!AB938*'lista, wskaźniki'!$D$24)))))</f>
        <v>113.14999999999999</v>
      </c>
      <c r="AK938" s="900"/>
      <c r="AL938" s="894">
        <v>2500</v>
      </c>
      <c r="AM938" s="20">
        <f>IF(AA938="węgiel",AF938*1/3.6*'lista, wskaźniki'!$F$20,IF(AA938="drewno",AF938*1/3.6*'lista, wskaźniki'!$F$22,IF(AA938="pellet",AF938*1/3.6*'lista, wskaźniki'!$F$23,IF(AA938="gaz z sieci",AF938*1/3.6*'lista, wskaźniki'!$F$21,IF(AA938="olej opałowy",AF938*1/3.6*'lista, wskaźniki'!$F$24,0)))))</f>
        <v>10.7186995</v>
      </c>
      <c r="AN938" s="20">
        <f>IF(AA938="węgiel",AF938*'lista, wskaźniki'!$E$42,IF(AA938="drewno",AF938*'lista, wskaźniki'!$G$42,IF(AA938="pellet",AF938*'lista, wskaźniki'!$H$42,IF(AA938="gaz z sieci",AF938*'lista, wskaźniki'!$F$42,IF(AA938="olej opałowy",AF938*'lista, wskaźniki'!$I$42,0)))))</f>
        <v>4.2997E-2</v>
      </c>
      <c r="AO938" s="20">
        <f>IF(AA938="węgiel",AF938*'lista, wskaźniki'!$E$43,IF(AA938="drewno",AF938*'lista, wskaźniki'!$G$43,IF(AA938="pellet",AF938*'lista, wskaźniki'!$H$43,IF(AA938="gaz z sieci",AF938*'lista, wskaźniki'!$F$43,IF(AA938="olej opałowy",AF938*'lista, wskaźniki'!$I$43,0)))))</f>
        <v>4.0733999999999999E-2</v>
      </c>
      <c r="AP938" s="20">
        <f>IF(AA938="węgiel",AF938*'lista, wskaźniki'!$E$44,IF(AA938="drewno",AF938*'lista, wskaźniki'!$G$44,IF(AA938="pellet",AF938*'lista, wskaźniki'!$H$44,IF(AA938="gaz z sieci",AF938*'lista, wskaźniki'!$F$44,IF(AA938="olej opałowy",AF938*'lista, wskaźniki'!$I$44,0)))))</f>
        <v>3.0550499999999998E-5</v>
      </c>
      <c r="AQ938" s="360">
        <f>IF(Z938="gaz",AH938*1/3.6*'lista, wskaźniki'!$F$21,IF(Z938="energia elektryczna",AH938*1/3.6*'lista, wskaźniki'!$F$26))</f>
        <v>0</v>
      </c>
      <c r="AR938" s="20">
        <f>IF(Z938="gaz",AH938*'lista, wskaźniki'!$F$42,IF(Z938="energia elektryczna",AH938*0))</f>
        <v>0</v>
      </c>
      <c r="AS938" s="20">
        <f>IF(Z938="gaz",AH938*'lista, wskaźniki'!$F$43,IF(Z938="energia elektryczna",AH938*0))</f>
        <v>0</v>
      </c>
      <c r="AT938" s="20">
        <f>IF(Z938="gaz",AH938*'lista, wskaźniki'!$F$44,IF(Z938="energia elektryczna",AH938*0))</f>
        <v>0</v>
      </c>
      <c r="AU938" s="20">
        <f>AI938*1/3.6*'lista, wskaźniki'!$F$21</f>
        <v>0</v>
      </c>
      <c r="AV938" s="20">
        <f>AI938*'lista, wskaźniki'!$F$42</f>
        <v>0</v>
      </c>
      <c r="AW938" s="20">
        <f>AI938*'lista, wskaźniki'!$F$43</f>
        <v>0</v>
      </c>
      <c r="AX938" s="20">
        <f>AI938*'lista, wskaźniki'!$F$44</f>
        <v>0</v>
      </c>
      <c r="AY938" s="20">
        <f>AK938*'lista, wskaźniki'!$F$26</f>
        <v>0</v>
      </c>
      <c r="AZ938" s="20">
        <f t="shared" si="410"/>
        <v>10.7186995</v>
      </c>
      <c r="BA938" s="20">
        <f t="shared" si="411"/>
        <v>4.2997E-2</v>
      </c>
      <c r="BB938" s="20">
        <f t="shared" si="412"/>
        <v>4.0733999999999999E-2</v>
      </c>
      <c r="BC938" s="20">
        <f t="shared" si="413"/>
        <v>3.0550499999999998E-5</v>
      </c>
      <c r="BD938" s="894" t="s">
        <v>17</v>
      </c>
      <c r="BE938" s="894" t="s">
        <v>17</v>
      </c>
      <c r="BF938" s="894" t="s">
        <v>17</v>
      </c>
      <c r="BG938" s="894" t="s">
        <v>17</v>
      </c>
      <c r="BH938" s="134"/>
      <c r="BI938" s="894" t="s">
        <v>17</v>
      </c>
      <c r="BJ938" s="134"/>
      <c r="BK938" s="894" t="s">
        <v>17</v>
      </c>
      <c r="BL938" s="134"/>
      <c r="BM938" s="134"/>
      <c r="BN938" s="134"/>
      <c r="BO938" s="134" t="s">
        <v>57</v>
      </c>
      <c r="BP938" s="134" t="s">
        <v>53</v>
      </c>
      <c r="BQ938" s="134"/>
      <c r="BR938" s="134"/>
      <c r="BS938" s="906"/>
      <c r="BT938" s="906"/>
      <c r="BU938" s="906"/>
      <c r="BV938" s="906"/>
      <c r="BW938" s="906"/>
      <c r="BX938" s="906"/>
      <c r="BY938" s="903"/>
      <c r="CA938" s="365">
        <f t="shared" si="414"/>
        <v>113.14999999999999</v>
      </c>
      <c r="CB938" s="365" t="b">
        <f t="shared" si="415"/>
        <v>0</v>
      </c>
      <c r="CC938" s="365" t="b">
        <f t="shared" si="416"/>
        <v>0</v>
      </c>
      <c r="CD938" s="365" t="b">
        <f t="shared" si="417"/>
        <v>0</v>
      </c>
      <c r="CE938" s="365" t="b">
        <f t="shared" si="418"/>
        <v>0</v>
      </c>
      <c r="CF938" s="365" t="b">
        <f t="shared" si="419"/>
        <v>0</v>
      </c>
      <c r="CG938" s="365">
        <f t="shared" si="420"/>
        <v>0</v>
      </c>
      <c r="CH938" s="365" t="b">
        <f t="shared" si="421"/>
        <v>0</v>
      </c>
      <c r="CI938" s="72">
        <f t="shared" si="422"/>
        <v>113.14999999999999</v>
      </c>
      <c r="CJ938" s="72" t="b">
        <f t="shared" si="423"/>
        <v>0</v>
      </c>
      <c r="CK938" s="72" t="b">
        <f t="shared" si="424"/>
        <v>0</v>
      </c>
      <c r="CL938" s="72">
        <f t="shared" si="425"/>
        <v>0</v>
      </c>
      <c r="CM938" s="72" t="b">
        <f t="shared" si="426"/>
        <v>0</v>
      </c>
      <c r="CN938" s="72">
        <f t="shared" si="427"/>
        <v>0</v>
      </c>
      <c r="CP938" s="13" t="b">
        <f t="shared" si="428"/>
        <v>0</v>
      </c>
      <c r="CQ938" s="13">
        <f t="shared" si="429"/>
        <v>0</v>
      </c>
      <c r="CR938" s="13">
        <f t="shared" si="430"/>
        <v>0</v>
      </c>
      <c r="CS938" s="13">
        <f t="shared" si="436"/>
        <v>0</v>
      </c>
      <c r="CT938" s="13" t="b">
        <f t="shared" si="435"/>
        <v>0</v>
      </c>
      <c r="CU938" s="13">
        <f t="shared" si="437"/>
        <v>0</v>
      </c>
      <c r="CV938" s="13" t="b">
        <f t="shared" si="431"/>
        <v>0</v>
      </c>
      <c r="CW938" s="13">
        <f t="shared" si="432"/>
        <v>0</v>
      </c>
      <c r="CX938" s="13" t="b">
        <f t="shared" si="433"/>
        <v>0</v>
      </c>
      <c r="CY938" s="13">
        <f t="shared" si="434"/>
        <v>0</v>
      </c>
    </row>
    <row r="939" spans="1:103" ht="15" thickBot="1">
      <c r="A939" s="932"/>
      <c r="B939" s="895"/>
      <c r="C939" s="895"/>
      <c r="D939" s="895"/>
      <c r="E939" s="895"/>
      <c r="F939" s="895"/>
      <c r="G939" s="895"/>
      <c r="H939" s="895"/>
      <c r="I939" s="895"/>
      <c r="J939" s="895"/>
      <c r="K939" s="895"/>
      <c r="L939" s="895"/>
      <c r="M939" s="895"/>
      <c r="N939" s="895"/>
      <c r="O939" s="152"/>
      <c r="P939" s="895"/>
      <c r="Q939" s="941"/>
      <c r="R939" s="895"/>
      <c r="S939" s="895"/>
      <c r="T939" s="895"/>
      <c r="U939" s="895"/>
      <c r="V939" s="895"/>
      <c r="W939" s="136" t="s">
        <v>36</v>
      </c>
      <c r="X939" s="136" t="s">
        <v>39</v>
      </c>
      <c r="Y939" s="136"/>
      <c r="Z939" s="136"/>
      <c r="AA939" s="136" t="s">
        <v>36</v>
      </c>
      <c r="AB939" s="137">
        <f>ROUND(AD939/'lista, wskaźniki'!$A$133,0)</f>
        <v>7</v>
      </c>
      <c r="AC939" s="137"/>
      <c r="AD939" s="136">
        <v>2000</v>
      </c>
      <c r="AE939" s="895"/>
      <c r="AF939" s="334">
        <f t="shared" si="409"/>
        <v>109.2</v>
      </c>
      <c r="AG939" s="272">
        <f>IF(R939="kompletna",Q939*J939*0.0036*'lista, wskaźniki'!$F$13, IF(R939="częściowa",Q939*J939*0.0036*'lista, wskaźniki'!$F$14, IF(R939="brak",Q939*J939*0.0036*'lista, wskaźniki'!$F$15,)))</f>
        <v>0</v>
      </c>
      <c r="AH939" s="334">
        <f>IF(Y939="inne",K939*'lista, wskaźniki'!$E$35,IF(Y939="to samo źródło",0,IF(Y939=0,0)))</f>
        <v>0</v>
      </c>
      <c r="AI939" s="334" t="b">
        <f>IF(AA939="gaz z sieci",AC939*'lista, wskaźniki'!$D$21)</f>
        <v>0</v>
      </c>
      <c r="AJ939" s="272">
        <f>IF(AA939="węgiel",AB939*'lista, wskaźniki'!$D$20, IF('Sektor mieszkaniowy'!AA939="drewno",'Sektor mieszkaniowy'!AB939*'lista, wskaźniki'!$D$22,IF('Sektor mieszkaniowy'!AA939="pellet",AB939*'lista, wskaźniki'!$D$23,IF('Sektor mieszkaniowy'!AA939="gaz z sieci",AB939*'lista, wskaźniki'!$D$21,IF('Sektor mieszkaniowy'!AA939="olej opałowy",'Sektor mieszkaniowy'!AB939*'lista, wskaźniki'!$D$24)))))</f>
        <v>109.2</v>
      </c>
      <c r="AK939" s="901"/>
      <c r="AL939" s="895"/>
      <c r="AM939" s="20">
        <f>IF(AA939="węgiel",AF939*1/3.6*'lista, wskaźniki'!$F$20,IF(AA939="drewno",AF939*1/3.6*'lista, wskaźniki'!$F$22,IF(AA939="pellet",AF939*1/3.6*'lista, wskaźniki'!$F$23,IF(AA939="gaz z sieci",AF939*1/3.6*'lista, wskaźniki'!$F$21,IF(AA939="olej opałowy",AF939*1/3.6*'lista, wskaźniki'!$F$24,0)))))</f>
        <v>0</v>
      </c>
      <c r="AN939" s="20">
        <f>IF(AA939="węgiel",AF939*'lista, wskaźniki'!$E$42,IF(AA939="drewno",AF939*'lista, wskaźniki'!$G$42,IF(AA939="pellet",AF939*'lista, wskaźniki'!$H$42,IF(AA939="gaz z sieci",AF939*'lista, wskaźniki'!$F$42,IF(AA939="olej opałowy",AF939*'lista, wskaźniki'!$I$42,0)))))</f>
        <v>8.8452000000000003E-2</v>
      </c>
      <c r="AO939" s="20">
        <f>IF(AA939="węgiel",AF939*'lista, wskaźniki'!$E$43,IF(AA939="drewno",AF939*'lista, wskaźniki'!$G$43,IF(AA939="pellet",AF939*'lista, wskaźniki'!$H$43,IF(AA939="gaz z sieci",AF939*'lista, wskaźniki'!$F$43,IF(AA939="olej opałowy",AF939*'lista, wskaźniki'!$I$43,0)))))</f>
        <v>8.8452000000000003E-2</v>
      </c>
      <c r="AP939" s="20">
        <f>IF(AA939="węgiel",AF939*'lista, wskaźniki'!$E$44,IF(AA939="drewno",AF939*'lista, wskaźniki'!$G$44,IF(AA939="pellet",AF939*'lista, wskaźniki'!$H$44,IF(AA939="gaz z sieci",AF939*'lista, wskaźniki'!$F$44,IF(AA939="olej opałowy",AF939*'lista, wskaźniki'!$I$44,0)))))</f>
        <v>2.73E-5</v>
      </c>
      <c r="AQ939" s="20" t="b">
        <f>IF(Z939="gaz",AH939*1/3.6*'lista, wskaźniki'!$F$21,IF(Z939="energia elektryczna",AH939*1/3.6*'lista, wskaźniki'!$F$26))</f>
        <v>0</v>
      </c>
      <c r="AR939" s="20" t="b">
        <f>IF(Z939="gaz",AH939*'lista, wskaźniki'!$F$42,IF(Z939="energia elektryczna",AH939*0))</f>
        <v>0</v>
      </c>
      <c r="AS939" s="20" t="b">
        <f>IF(Z939="gaz",AH939*'lista, wskaźniki'!$F$43,IF(Z939="energia elektryczna",AH939*0))</f>
        <v>0</v>
      </c>
      <c r="AT939" s="20" t="b">
        <f>IF(Z939="gaz",AH939*'lista, wskaźniki'!$F$44,IF(Z939="energia elektryczna",AH939*0))</f>
        <v>0</v>
      </c>
      <c r="AU939" s="20">
        <f>AI939*1/3.6*'lista, wskaźniki'!$F$21</f>
        <v>0</v>
      </c>
      <c r="AV939" s="20">
        <f>AI939*'lista, wskaźniki'!$F$42</f>
        <v>0</v>
      </c>
      <c r="AW939" s="20">
        <f>AI939*'lista, wskaźniki'!$F$43</f>
        <v>0</v>
      </c>
      <c r="AX939" s="20">
        <f>AI939*'lista, wskaźniki'!$F$44</f>
        <v>0</v>
      </c>
      <c r="AY939" s="20">
        <f>AK939*'lista, wskaźniki'!$F$26</f>
        <v>0</v>
      </c>
      <c r="AZ939" s="20">
        <f t="shared" si="410"/>
        <v>0</v>
      </c>
      <c r="BA939" s="20">
        <f t="shared" si="411"/>
        <v>8.8452000000000003E-2</v>
      </c>
      <c r="BB939" s="20">
        <f t="shared" si="412"/>
        <v>8.8452000000000003E-2</v>
      </c>
      <c r="BC939" s="20">
        <f t="shared" si="413"/>
        <v>2.73E-5</v>
      </c>
      <c r="BD939" s="895"/>
      <c r="BE939" s="895"/>
      <c r="BF939" s="895"/>
      <c r="BG939" s="895"/>
      <c r="BH939" s="136"/>
      <c r="BI939" s="895"/>
      <c r="BJ939" s="136"/>
      <c r="BK939" s="895"/>
      <c r="BL939" s="136"/>
      <c r="BM939" s="136"/>
      <c r="BN939" s="136"/>
      <c r="BO939" s="136"/>
      <c r="BP939" s="136"/>
      <c r="BQ939" s="136"/>
      <c r="BR939" s="136"/>
      <c r="BS939" s="907"/>
      <c r="BT939" s="907"/>
      <c r="BU939" s="907"/>
      <c r="BV939" s="907"/>
      <c r="BW939" s="907"/>
      <c r="BX939" s="907"/>
      <c r="BY939" s="904"/>
      <c r="CA939" s="365" t="b">
        <f t="shared" si="414"/>
        <v>0</v>
      </c>
      <c r="CB939" s="365">
        <f t="shared" si="415"/>
        <v>109.2</v>
      </c>
      <c r="CC939" s="365" t="b">
        <f t="shared" si="416"/>
        <v>0</v>
      </c>
      <c r="CD939" s="365" t="b">
        <f t="shared" si="417"/>
        <v>0</v>
      </c>
      <c r="CE939" s="365" t="b">
        <f t="shared" si="418"/>
        <v>0</v>
      </c>
      <c r="CF939" s="365" t="b">
        <f t="shared" si="419"/>
        <v>0</v>
      </c>
      <c r="CG939" s="365" t="b">
        <f t="shared" si="420"/>
        <v>0</v>
      </c>
      <c r="CH939" s="365" t="b">
        <f t="shared" si="421"/>
        <v>0</v>
      </c>
      <c r="CI939" s="72" t="b">
        <f t="shared" si="422"/>
        <v>0</v>
      </c>
      <c r="CJ939" s="72">
        <f t="shared" si="423"/>
        <v>109.2</v>
      </c>
      <c r="CK939" s="72" t="b">
        <f t="shared" si="424"/>
        <v>0</v>
      </c>
      <c r="CL939" s="72">
        <f t="shared" si="425"/>
        <v>0</v>
      </c>
      <c r="CM939" s="72" t="b">
        <f t="shared" si="426"/>
        <v>0</v>
      </c>
      <c r="CN939" s="72" t="b">
        <f t="shared" si="427"/>
        <v>0</v>
      </c>
      <c r="CP939" s="13">
        <f t="shared" si="428"/>
        <v>0</v>
      </c>
      <c r="CQ939" s="13" t="b">
        <f t="shared" si="429"/>
        <v>0</v>
      </c>
      <c r="CR939" s="13" t="b">
        <f t="shared" si="430"/>
        <v>0</v>
      </c>
      <c r="CS939" s="13" t="b">
        <f t="shared" si="436"/>
        <v>0</v>
      </c>
      <c r="CT939" s="13" t="b">
        <f t="shared" si="435"/>
        <v>0</v>
      </c>
      <c r="CU939" s="13" t="b">
        <f t="shared" si="437"/>
        <v>0</v>
      </c>
      <c r="CV939" s="13" t="b">
        <f t="shared" si="431"/>
        <v>0</v>
      </c>
      <c r="CW939" s="13" t="b">
        <f t="shared" si="432"/>
        <v>0</v>
      </c>
      <c r="CX939" s="13" t="b">
        <f t="shared" si="433"/>
        <v>0</v>
      </c>
      <c r="CY939" s="13" t="b">
        <f t="shared" si="434"/>
        <v>0</v>
      </c>
    </row>
    <row r="940" spans="1:103" ht="15" thickBot="1">
      <c r="A940" s="932"/>
      <c r="B940" s="895"/>
      <c r="C940" s="895"/>
      <c r="D940" s="895"/>
      <c r="E940" s="895"/>
      <c r="F940" s="895"/>
      <c r="G940" s="895"/>
      <c r="H940" s="895"/>
      <c r="I940" s="895"/>
      <c r="J940" s="895"/>
      <c r="K940" s="895"/>
      <c r="L940" s="895"/>
      <c r="M940" s="895"/>
      <c r="N940" s="895"/>
      <c r="O940" s="152"/>
      <c r="P940" s="895"/>
      <c r="Q940" s="941"/>
      <c r="R940" s="895"/>
      <c r="S940" s="895"/>
      <c r="T940" s="895"/>
      <c r="U940" s="895"/>
      <c r="V940" s="895"/>
      <c r="W940" s="136" t="s">
        <v>39</v>
      </c>
      <c r="X940" s="136"/>
      <c r="Y940" s="136"/>
      <c r="Z940" s="136"/>
      <c r="AA940" s="136" t="s">
        <v>50</v>
      </c>
      <c r="AB940" s="137"/>
      <c r="AC940" s="137"/>
      <c r="AD940" s="136"/>
      <c r="AE940" s="895"/>
      <c r="AF940" s="334">
        <f t="shared" si="409"/>
        <v>0</v>
      </c>
      <c r="AG940" s="272">
        <f>IF(R940="kompletna",Q940*J940*0.0036*'lista, wskaźniki'!$F$13, IF(R940="częściowa",Q940*J940*0.0036*'lista, wskaźniki'!$F$14, IF(R940="brak",Q940*J940*0.0036*'lista, wskaźniki'!$F$15,)))</f>
        <v>0</v>
      </c>
      <c r="AH940" s="334">
        <f>IF(Y940="inne",K940*'lista, wskaźniki'!$E$35,IF(Y940="to samo źródło",0,IF(Y940=0,0)))</f>
        <v>0</v>
      </c>
      <c r="AI940" s="334" t="b">
        <f>IF(AA940="gaz z sieci",AC940*'lista, wskaźniki'!$D$21)</f>
        <v>0</v>
      </c>
      <c r="AJ940" s="272">
        <f>IF(AA940="węgiel",AB940*'lista, wskaźniki'!$D$20, IF('Sektor mieszkaniowy'!AA940="drewno",'Sektor mieszkaniowy'!AB940*'lista, wskaźniki'!$D$22,IF('Sektor mieszkaniowy'!AA940="pellet",AB940*'lista, wskaźniki'!$D$23,IF('Sektor mieszkaniowy'!AA940="gaz z sieci",AB940*'lista, wskaźniki'!$D$21,IF('Sektor mieszkaniowy'!AA940="olej opałowy",'Sektor mieszkaniowy'!AB940*'lista, wskaźniki'!$D$24)))))</f>
        <v>0</v>
      </c>
      <c r="AK940" s="901"/>
      <c r="AL940" s="895"/>
      <c r="AM940" s="20">
        <f>IF(AA940="węgiel",AF940*1/3.6*'lista, wskaźniki'!$F$20,IF(AA940="drewno",AF940*1/3.6*'lista, wskaźniki'!$F$22,IF(AA940="pellet",AF940*1/3.6*'lista, wskaźniki'!$F$23,IF(AA940="gaz z sieci",AF940*1/3.6*'lista, wskaźniki'!$F$21,IF(AA940="olej opałowy",AF940*1/3.6*'lista, wskaźniki'!$F$24,0)))))</f>
        <v>0</v>
      </c>
      <c r="AN940" s="20">
        <f>IF(AA940="węgiel",AF940*'lista, wskaźniki'!$E$42,IF(AA940="drewno",AF940*'lista, wskaźniki'!$G$42,IF(AA940="pellet",AF940*'lista, wskaźniki'!$H$42,IF(AA940="gaz z sieci",AF940*'lista, wskaźniki'!$F$42,IF(AA940="olej opałowy",AF940*'lista, wskaźniki'!$I$42,0)))))</f>
        <v>0</v>
      </c>
      <c r="AO940" s="20">
        <f>IF(AA940="węgiel",AF940*'lista, wskaźniki'!$E$43,IF(AA940="drewno",AF940*'lista, wskaźniki'!$G$43,IF(AA940="pellet",AF940*'lista, wskaźniki'!$H$43,IF(AA940="gaz z sieci",AF940*'lista, wskaźniki'!$F$43,IF(AA940="olej opałowy",AF940*'lista, wskaźniki'!$I$43,0)))))</f>
        <v>0</v>
      </c>
      <c r="AP940" s="20">
        <f>IF(AA940="węgiel",AF940*'lista, wskaźniki'!$E$44,IF(AA940="drewno",AF940*'lista, wskaźniki'!$G$44,IF(AA940="pellet",AF940*'lista, wskaźniki'!$H$44,IF(AA940="gaz z sieci",AF940*'lista, wskaźniki'!$F$44,IF(AA940="olej opałowy",AF940*'lista, wskaźniki'!$I$44,0)))))</f>
        <v>0</v>
      </c>
      <c r="AQ940" s="20" t="b">
        <f>IF(Z940="gaz",AH940*1/3.6*'lista, wskaźniki'!$F$21,IF(Z940="energia elektryczna",AH940*1/3.6*'lista, wskaźniki'!$F$26))</f>
        <v>0</v>
      </c>
      <c r="AR940" s="20" t="b">
        <f>IF(Z940="gaz",AH940*'lista, wskaźniki'!$F$42,IF(Z940="energia elektryczna",AH940*0))</f>
        <v>0</v>
      </c>
      <c r="AS940" s="20" t="b">
        <f>IF(Z940="gaz",AH940*'lista, wskaźniki'!$F$43,IF(Z940="energia elektryczna",AH940*0))</f>
        <v>0</v>
      </c>
      <c r="AT940" s="20" t="b">
        <f>IF(Z940="gaz",AH940*'lista, wskaźniki'!$F$44,IF(Z940="energia elektryczna",AH940*0))</f>
        <v>0</v>
      </c>
      <c r="AU940" s="20">
        <f>AI940*1/3.6*'lista, wskaźniki'!$F$21</f>
        <v>0</v>
      </c>
      <c r="AV940" s="20">
        <f>AI940*'lista, wskaźniki'!$F$42</f>
        <v>0</v>
      </c>
      <c r="AW940" s="20">
        <f>AI940*'lista, wskaźniki'!$F$43</f>
        <v>0</v>
      </c>
      <c r="AX940" s="20">
        <f>AI940*'lista, wskaźniki'!$F$44</f>
        <v>0</v>
      </c>
      <c r="AY940" s="20">
        <f>AK940*'lista, wskaźniki'!$F$26</f>
        <v>0</v>
      </c>
      <c r="AZ940" s="20">
        <f t="shared" si="410"/>
        <v>0</v>
      </c>
      <c r="BA940" s="20">
        <f t="shared" si="411"/>
        <v>0</v>
      </c>
      <c r="BB940" s="20">
        <f t="shared" si="412"/>
        <v>0</v>
      </c>
      <c r="BC940" s="20">
        <f t="shared" si="413"/>
        <v>0</v>
      </c>
      <c r="BD940" s="895"/>
      <c r="BE940" s="895"/>
      <c r="BF940" s="895"/>
      <c r="BG940" s="895"/>
      <c r="BH940" s="136"/>
      <c r="BI940" s="895"/>
      <c r="BJ940" s="136"/>
      <c r="BK940" s="895"/>
      <c r="BL940" s="136"/>
      <c r="BM940" s="136"/>
      <c r="BN940" s="136"/>
      <c r="BO940" s="136"/>
      <c r="BP940" s="136"/>
      <c r="BQ940" s="136"/>
      <c r="BR940" s="136"/>
      <c r="BS940" s="907"/>
      <c r="BT940" s="907"/>
      <c r="BU940" s="907"/>
      <c r="BV940" s="907"/>
      <c r="BW940" s="907"/>
      <c r="BX940" s="907"/>
      <c r="BY940" s="904"/>
      <c r="CA940" s="365" t="b">
        <f t="shared" si="414"/>
        <v>0</v>
      </c>
      <c r="CB940" s="365" t="b">
        <f t="shared" si="415"/>
        <v>0</v>
      </c>
      <c r="CC940" s="365">
        <f t="shared" si="416"/>
        <v>0</v>
      </c>
      <c r="CD940" s="365" t="b">
        <f t="shared" si="417"/>
        <v>0</v>
      </c>
      <c r="CE940" s="365" t="b">
        <f t="shared" si="418"/>
        <v>0</v>
      </c>
      <c r="CF940" s="365" t="b">
        <f t="shared" si="419"/>
        <v>0</v>
      </c>
      <c r="CG940" s="365" t="b">
        <f t="shared" si="420"/>
        <v>0</v>
      </c>
      <c r="CH940" s="365" t="b">
        <f t="shared" si="421"/>
        <v>0</v>
      </c>
      <c r="CI940" s="72" t="b">
        <f t="shared" si="422"/>
        <v>0</v>
      </c>
      <c r="CJ940" s="72" t="b">
        <f t="shared" si="423"/>
        <v>0</v>
      </c>
      <c r="CK940" s="72">
        <f t="shared" si="424"/>
        <v>0</v>
      </c>
      <c r="CL940" s="72">
        <f t="shared" si="425"/>
        <v>0</v>
      </c>
      <c r="CM940" s="72" t="b">
        <f t="shared" si="426"/>
        <v>0</v>
      </c>
      <c r="CN940" s="72" t="b">
        <f t="shared" si="427"/>
        <v>0</v>
      </c>
      <c r="CP940" s="13">
        <f t="shared" si="428"/>
        <v>0</v>
      </c>
      <c r="CQ940" s="13" t="b">
        <f t="shared" si="429"/>
        <v>0</v>
      </c>
      <c r="CR940" s="13" t="b">
        <f t="shared" si="430"/>
        <v>0</v>
      </c>
      <c r="CS940" s="13" t="b">
        <f t="shared" si="436"/>
        <v>0</v>
      </c>
      <c r="CT940" s="13" t="b">
        <f t="shared" si="435"/>
        <v>0</v>
      </c>
      <c r="CU940" s="13" t="b">
        <f t="shared" si="437"/>
        <v>0</v>
      </c>
      <c r="CV940" s="13" t="b">
        <f t="shared" si="431"/>
        <v>0</v>
      </c>
      <c r="CW940" s="13" t="b">
        <f t="shared" si="432"/>
        <v>0</v>
      </c>
      <c r="CX940" s="13" t="b">
        <f t="shared" si="433"/>
        <v>0</v>
      </c>
      <c r="CY940" s="13" t="b">
        <f t="shared" si="434"/>
        <v>0</v>
      </c>
    </row>
    <row r="941" spans="1:103" ht="15" thickBot="1">
      <c r="A941" s="932"/>
      <c r="B941" s="895"/>
      <c r="C941" s="895"/>
      <c r="D941" s="895"/>
      <c r="E941" s="895"/>
      <c r="F941" s="895"/>
      <c r="G941" s="895"/>
      <c r="H941" s="895"/>
      <c r="I941" s="895"/>
      <c r="J941" s="895"/>
      <c r="K941" s="895"/>
      <c r="L941" s="895"/>
      <c r="M941" s="895"/>
      <c r="N941" s="895"/>
      <c r="O941" s="152"/>
      <c r="P941" s="895"/>
      <c r="Q941" s="941"/>
      <c r="R941" s="895"/>
      <c r="S941" s="895"/>
      <c r="T941" s="895"/>
      <c r="U941" s="895"/>
      <c r="V941" s="895"/>
      <c r="W941" s="136"/>
      <c r="X941" s="136"/>
      <c r="Y941" s="136"/>
      <c r="Z941" s="136"/>
      <c r="AA941" s="136" t="s">
        <v>38</v>
      </c>
      <c r="AB941" s="137"/>
      <c r="AC941" s="137"/>
      <c r="AD941" s="136"/>
      <c r="AE941" s="895"/>
      <c r="AF941" s="334">
        <f t="shared" si="409"/>
        <v>0</v>
      </c>
      <c r="AG941" s="272">
        <f>IF(R941="kompletna",Q941*J941*0.0036*'lista, wskaźniki'!$F$13, IF(R941="częściowa",Q941*J941*0.0036*'lista, wskaźniki'!$F$14, IF(R941="brak",Q941*J941*0.0036*'lista, wskaźniki'!$F$15,)))</f>
        <v>0</v>
      </c>
      <c r="AH941" s="334">
        <f>IF(Y941="inne",K941*'lista, wskaźniki'!$E$35,IF(Y941="to samo źródło",0,IF(Y941=0,0)))</f>
        <v>0</v>
      </c>
      <c r="AI941" s="334">
        <f>IF(AA941="gaz z sieci",AC941*'lista, wskaźniki'!$D$21)</f>
        <v>0</v>
      </c>
      <c r="AJ941" s="272">
        <f>IF(AA941="węgiel",AB941*'lista, wskaźniki'!$D$20, IF('Sektor mieszkaniowy'!AA941="drewno",'Sektor mieszkaniowy'!AB941*'lista, wskaźniki'!$D$22,IF('Sektor mieszkaniowy'!AA941="pellet",AB941*'lista, wskaźniki'!$D$23,IF('Sektor mieszkaniowy'!AA941="gaz z sieci",AB941*'lista, wskaźniki'!$D$21,IF('Sektor mieszkaniowy'!AA941="olej opałowy",'Sektor mieszkaniowy'!AB941*'lista, wskaźniki'!$D$24)))))</f>
        <v>0</v>
      </c>
      <c r="AK941" s="901"/>
      <c r="AL941" s="895"/>
      <c r="AM941" s="20">
        <f>IF(AA941="węgiel",AF941*1/3.6*'lista, wskaźniki'!$F$20,IF(AA941="drewno",AF941*1/3.6*'lista, wskaźniki'!$F$22,IF(AA941="pellet",AF941*1/3.6*'lista, wskaźniki'!$F$23,IF(AA941="gaz z sieci",AF941*1/3.6*'lista, wskaźniki'!$F$21,IF(AA941="olej opałowy",AF941*1/3.6*'lista, wskaźniki'!$F$24,0)))))</f>
        <v>0</v>
      </c>
      <c r="AN941" s="20">
        <f>IF(AA941="węgiel",AF941*'lista, wskaźniki'!$E$42,IF(AA941="drewno",AF941*'lista, wskaźniki'!$G$42,IF(AA941="pellet",AF941*'lista, wskaźniki'!$H$42,IF(AA941="gaz z sieci",AF941*'lista, wskaźniki'!$F$42,IF(AA941="olej opałowy",AF941*'lista, wskaźniki'!$I$42,0)))))</f>
        <v>0</v>
      </c>
      <c r="AO941" s="20">
        <f>IF(AA941="węgiel",AF941*'lista, wskaźniki'!$E$43,IF(AA941="drewno",AF941*'lista, wskaźniki'!$G$43,IF(AA941="pellet",AF941*'lista, wskaźniki'!$H$43,IF(AA941="gaz z sieci",AF941*'lista, wskaźniki'!$F$43,IF(AA941="olej opałowy",AF941*'lista, wskaźniki'!$I$43,0)))))</f>
        <v>0</v>
      </c>
      <c r="AP941" s="20">
        <f>IF(AA941="węgiel",AF941*'lista, wskaźniki'!$E$44,IF(AA941="drewno",AF941*'lista, wskaźniki'!$G$44,IF(AA941="pellet",AF941*'lista, wskaźniki'!$H$44,IF(AA941="gaz z sieci",AF941*'lista, wskaźniki'!$F$44,IF(AA941="olej opałowy",AF941*'lista, wskaźniki'!$I$44,0)))))</f>
        <v>0</v>
      </c>
      <c r="AQ941" s="20" t="b">
        <f>IF(Z941="gaz",AH941*1/3.6*'lista, wskaźniki'!$F$21,IF(Z941="energia elektryczna",AH941*1/3.6*'lista, wskaźniki'!$F$26))</f>
        <v>0</v>
      </c>
      <c r="AR941" s="20" t="b">
        <f>IF(Z941="gaz",AH941*'lista, wskaźniki'!$F$42,IF(Z941="energia elektryczna",AH941*0))</f>
        <v>0</v>
      </c>
      <c r="AS941" s="20" t="b">
        <f>IF(Z941="gaz",AH941*'lista, wskaźniki'!$F$43,IF(Z941="energia elektryczna",AH941*0))</f>
        <v>0</v>
      </c>
      <c r="AT941" s="20" t="b">
        <f>IF(Z941="gaz",AH941*'lista, wskaźniki'!$F$44,IF(Z941="energia elektryczna",AH941*0))</f>
        <v>0</v>
      </c>
      <c r="AU941" s="20">
        <f>AI941*1/3.6*'lista, wskaźniki'!$F$21</f>
        <v>0</v>
      </c>
      <c r="AV941" s="20">
        <f>AI941*'lista, wskaźniki'!$F$42</f>
        <v>0</v>
      </c>
      <c r="AW941" s="20">
        <f>AI941*'lista, wskaźniki'!$F$43</f>
        <v>0</v>
      </c>
      <c r="AX941" s="20">
        <f>AI941*'lista, wskaźniki'!$F$44</f>
        <v>0</v>
      </c>
      <c r="AY941" s="20">
        <f>AK941*'lista, wskaźniki'!$F$26</f>
        <v>0</v>
      </c>
      <c r="AZ941" s="20">
        <f t="shared" si="410"/>
        <v>0</v>
      </c>
      <c r="BA941" s="20">
        <f t="shared" si="411"/>
        <v>0</v>
      </c>
      <c r="BB941" s="20">
        <f t="shared" si="412"/>
        <v>0</v>
      </c>
      <c r="BC941" s="20">
        <f t="shared" si="413"/>
        <v>0</v>
      </c>
      <c r="BD941" s="895"/>
      <c r="BE941" s="895"/>
      <c r="BF941" s="895"/>
      <c r="BG941" s="895"/>
      <c r="BH941" s="136"/>
      <c r="BI941" s="895"/>
      <c r="BJ941" s="136"/>
      <c r="BK941" s="895"/>
      <c r="BL941" s="136"/>
      <c r="BM941" s="136"/>
      <c r="BN941" s="136"/>
      <c r="BO941" s="136"/>
      <c r="BP941" s="136"/>
      <c r="BQ941" s="136"/>
      <c r="BR941" s="136"/>
      <c r="BS941" s="907"/>
      <c r="BT941" s="907"/>
      <c r="BU941" s="907"/>
      <c r="BV941" s="907"/>
      <c r="BW941" s="907"/>
      <c r="BX941" s="907"/>
      <c r="BY941" s="904"/>
      <c r="CA941" s="365" t="b">
        <f t="shared" si="414"/>
        <v>0</v>
      </c>
      <c r="CB941" s="365" t="b">
        <f t="shared" si="415"/>
        <v>0</v>
      </c>
      <c r="CC941" s="365" t="b">
        <f t="shared" si="416"/>
        <v>0</v>
      </c>
      <c r="CD941" s="365">
        <f t="shared" si="417"/>
        <v>0</v>
      </c>
      <c r="CE941" s="365" t="b">
        <f t="shared" si="418"/>
        <v>0</v>
      </c>
      <c r="CF941" s="365" t="b">
        <f t="shared" si="419"/>
        <v>0</v>
      </c>
      <c r="CG941" s="365" t="b">
        <f t="shared" si="420"/>
        <v>0</v>
      </c>
      <c r="CH941" s="365">
        <f t="shared" si="421"/>
        <v>0</v>
      </c>
      <c r="CI941" s="72" t="b">
        <f t="shared" si="422"/>
        <v>0</v>
      </c>
      <c r="CJ941" s="72" t="b">
        <f t="shared" si="423"/>
        <v>0</v>
      </c>
      <c r="CK941" s="72" t="b">
        <f t="shared" si="424"/>
        <v>0</v>
      </c>
      <c r="CL941" s="72">
        <f t="shared" si="425"/>
        <v>0</v>
      </c>
      <c r="CM941" s="72" t="b">
        <f t="shared" si="426"/>
        <v>0</v>
      </c>
      <c r="CN941" s="72" t="b">
        <f t="shared" si="427"/>
        <v>0</v>
      </c>
      <c r="CP941" s="13">
        <f t="shared" si="428"/>
        <v>0</v>
      </c>
      <c r="CQ941" s="13" t="b">
        <f t="shared" si="429"/>
        <v>0</v>
      </c>
      <c r="CR941" s="13" t="b">
        <f t="shared" si="430"/>
        <v>0</v>
      </c>
      <c r="CS941" s="13" t="b">
        <f t="shared" si="436"/>
        <v>0</v>
      </c>
      <c r="CT941" s="13" t="b">
        <f t="shared" si="435"/>
        <v>0</v>
      </c>
      <c r="CU941" s="13" t="b">
        <f t="shared" si="437"/>
        <v>0</v>
      </c>
      <c r="CV941" s="13" t="b">
        <f t="shared" si="431"/>
        <v>0</v>
      </c>
      <c r="CW941" s="13" t="b">
        <f t="shared" si="432"/>
        <v>0</v>
      </c>
      <c r="CX941" s="13" t="b">
        <f t="shared" si="433"/>
        <v>0</v>
      </c>
      <c r="CY941" s="13" t="b">
        <f t="shared" si="434"/>
        <v>0</v>
      </c>
    </row>
    <row r="942" spans="1:103" ht="15" thickBot="1">
      <c r="A942" s="933"/>
      <c r="B942" s="896"/>
      <c r="C942" s="896"/>
      <c r="D942" s="896"/>
      <c r="E942" s="896"/>
      <c r="F942" s="896"/>
      <c r="G942" s="896"/>
      <c r="H942" s="896"/>
      <c r="I942" s="896"/>
      <c r="J942" s="896"/>
      <c r="K942" s="896"/>
      <c r="L942" s="896"/>
      <c r="M942" s="896"/>
      <c r="N942" s="896"/>
      <c r="O942" s="153"/>
      <c r="P942" s="896"/>
      <c r="Q942" s="942"/>
      <c r="R942" s="896"/>
      <c r="S942" s="896"/>
      <c r="T942" s="896"/>
      <c r="U942" s="896"/>
      <c r="V942" s="896"/>
      <c r="W942" s="138"/>
      <c r="X942" s="138"/>
      <c r="Y942" s="138"/>
      <c r="Z942" s="138"/>
      <c r="AA942" s="138" t="s">
        <v>37</v>
      </c>
      <c r="AB942" s="139"/>
      <c r="AC942" s="139"/>
      <c r="AD942" s="138"/>
      <c r="AE942" s="896"/>
      <c r="AF942" s="334">
        <f t="shared" si="409"/>
        <v>0</v>
      </c>
      <c r="AG942" s="272">
        <f>IF(R942="kompletna",Q942*J942*0.0036*'lista, wskaźniki'!$F$13, IF(R942="częściowa",Q942*J942*0.0036*'lista, wskaźniki'!$F$14, IF(R942="brak",Q942*J942*0.0036*'lista, wskaźniki'!$F$15,)))</f>
        <v>0</v>
      </c>
      <c r="AH942" s="334">
        <f>IF(Y942="inne",K942*'lista, wskaźniki'!$E$35,IF(Y942="to samo źródło",0,IF(Y942=0,0)))</f>
        <v>0</v>
      </c>
      <c r="AI942" s="334" t="b">
        <f>IF(AA942="gaz z sieci",AC942*'lista, wskaźniki'!$D$21)</f>
        <v>0</v>
      </c>
      <c r="AJ942" s="272">
        <f>IF(AA942="węgiel",AB942*'lista, wskaźniki'!$D$20, IF('Sektor mieszkaniowy'!AA942="drewno",'Sektor mieszkaniowy'!AB942*'lista, wskaźniki'!$D$22,IF('Sektor mieszkaniowy'!AA942="pellet",AB942*'lista, wskaźniki'!$D$23,IF('Sektor mieszkaniowy'!AA942="gaz z sieci",AB942*'lista, wskaźniki'!$D$21,IF('Sektor mieszkaniowy'!AA942="olej opałowy",'Sektor mieszkaniowy'!AB942*'lista, wskaźniki'!$D$24)))))</f>
        <v>0</v>
      </c>
      <c r="AK942" s="902"/>
      <c r="AL942" s="896"/>
      <c r="AM942" s="20">
        <f>IF(AA942="węgiel",AF942*1/3.6*'lista, wskaźniki'!$F$20,IF(AA942="drewno",AF942*1/3.6*'lista, wskaźniki'!$F$22,IF(AA942="pellet",AF942*1/3.6*'lista, wskaźniki'!$F$23,IF(AA942="gaz z sieci",AF942*1/3.6*'lista, wskaźniki'!$F$21,IF(AA942="olej opałowy",AF942*1/3.6*'lista, wskaźniki'!$F$24,0)))))</f>
        <v>0</v>
      </c>
      <c r="AN942" s="20">
        <f>IF(AA942="węgiel",AF942*'lista, wskaźniki'!$E$42,IF(AA942="drewno",AF942*'lista, wskaźniki'!$G$42,IF(AA942="pellet",AF942*'lista, wskaźniki'!$H$42,IF(AA942="gaz z sieci",AF942*'lista, wskaźniki'!$F$42,IF(AA942="olej opałowy",AF942*'lista, wskaźniki'!$I$42,0)))))</f>
        <v>0</v>
      </c>
      <c r="AO942" s="20">
        <f>IF(AA942="węgiel",AF942*'lista, wskaźniki'!$E$43,IF(AA942="drewno",AF942*'lista, wskaźniki'!$G$43,IF(AA942="pellet",AF942*'lista, wskaźniki'!$H$43,IF(AA942="gaz z sieci",AF942*'lista, wskaźniki'!$F$43,IF(AA942="olej opałowy",AF942*'lista, wskaźniki'!$I$43,0)))))</f>
        <v>0</v>
      </c>
      <c r="AP942" s="20">
        <f>IF(AA942="węgiel",AF942*'lista, wskaźniki'!$E$44,IF(AA942="drewno",AF942*'lista, wskaźniki'!$G$44,IF(AA942="pellet",AF942*'lista, wskaźniki'!$H$44,IF(AA942="gaz z sieci",AF942*'lista, wskaźniki'!$F$44,IF(AA942="olej opałowy",AF942*'lista, wskaźniki'!$I$44,0)))))</f>
        <v>0</v>
      </c>
      <c r="AQ942" s="20" t="b">
        <f>IF(Z942="gaz",AH942*1/3.6*'lista, wskaźniki'!$F$21,IF(Z942="energia elektryczna",AH942*1/3.6*'lista, wskaźniki'!$F$26))</f>
        <v>0</v>
      </c>
      <c r="AR942" s="20" t="b">
        <f>IF(Z942="gaz",AH942*'lista, wskaźniki'!$F$42,IF(Z942="energia elektryczna",AH942*0))</f>
        <v>0</v>
      </c>
      <c r="AS942" s="20" t="b">
        <f>IF(Z942="gaz",AH942*'lista, wskaźniki'!$F$43,IF(Z942="energia elektryczna",AH942*0))</f>
        <v>0</v>
      </c>
      <c r="AT942" s="20" t="b">
        <f>IF(Z942="gaz",AH942*'lista, wskaźniki'!$F$44,IF(Z942="energia elektryczna",AH942*0))</f>
        <v>0</v>
      </c>
      <c r="AU942" s="20">
        <f>AI942*1/3.6*'lista, wskaźniki'!$F$21</f>
        <v>0</v>
      </c>
      <c r="AV942" s="20">
        <f>AI942*'lista, wskaźniki'!$F$42</f>
        <v>0</v>
      </c>
      <c r="AW942" s="20">
        <f>AI942*'lista, wskaźniki'!$F$43</f>
        <v>0</v>
      </c>
      <c r="AX942" s="20">
        <f>AI942*'lista, wskaźniki'!$F$44</f>
        <v>0</v>
      </c>
      <c r="AY942" s="20">
        <f>AK942*'lista, wskaźniki'!$F$26</f>
        <v>0</v>
      </c>
      <c r="AZ942" s="20">
        <f t="shared" si="410"/>
        <v>0</v>
      </c>
      <c r="BA942" s="20">
        <f t="shared" si="411"/>
        <v>0</v>
      </c>
      <c r="BB942" s="20">
        <f t="shared" si="412"/>
        <v>0</v>
      </c>
      <c r="BC942" s="20">
        <f t="shared" si="413"/>
        <v>0</v>
      </c>
      <c r="BD942" s="896"/>
      <c r="BE942" s="896"/>
      <c r="BF942" s="896"/>
      <c r="BG942" s="896"/>
      <c r="BH942" s="138"/>
      <c r="BI942" s="896"/>
      <c r="BJ942" s="138"/>
      <c r="BK942" s="896"/>
      <c r="BL942" s="138"/>
      <c r="BM942" s="138"/>
      <c r="BN942" s="138"/>
      <c r="BO942" s="138"/>
      <c r="BP942" s="138"/>
      <c r="BQ942" s="138"/>
      <c r="BR942" s="138"/>
      <c r="BS942" s="908"/>
      <c r="BT942" s="908"/>
      <c r="BU942" s="908"/>
      <c r="BV942" s="908"/>
      <c r="BW942" s="908"/>
      <c r="BX942" s="908"/>
      <c r="BY942" s="905"/>
      <c r="CA942" s="365" t="b">
        <f t="shared" si="414"/>
        <v>0</v>
      </c>
      <c r="CB942" s="365" t="b">
        <f t="shared" si="415"/>
        <v>0</v>
      </c>
      <c r="CC942" s="365" t="b">
        <f t="shared" si="416"/>
        <v>0</v>
      </c>
      <c r="CD942" s="365" t="b">
        <f t="shared" si="417"/>
        <v>0</v>
      </c>
      <c r="CE942" s="365">
        <f t="shared" si="418"/>
        <v>0</v>
      </c>
      <c r="CF942" s="365" t="b">
        <f t="shared" si="419"/>
        <v>0</v>
      </c>
      <c r="CG942" s="365" t="b">
        <f t="shared" si="420"/>
        <v>0</v>
      </c>
      <c r="CH942" s="365" t="b">
        <f t="shared" si="421"/>
        <v>0</v>
      </c>
      <c r="CI942" s="72" t="b">
        <f t="shared" si="422"/>
        <v>0</v>
      </c>
      <c r="CJ942" s="72" t="b">
        <f t="shared" si="423"/>
        <v>0</v>
      </c>
      <c r="CK942" s="72" t="b">
        <f t="shared" si="424"/>
        <v>0</v>
      </c>
      <c r="CL942" s="72">
        <f t="shared" si="425"/>
        <v>0</v>
      </c>
      <c r="CM942" s="72">
        <f t="shared" si="426"/>
        <v>0</v>
      </c>
      <c r="CN942" s="72" t="b">
        <f t="shared" si="427"/>
        <v>0</v>
      </c>
      <c r="CP942" s="13">
        <f t="shared" si="428"/>
        <v>0</v>
      </c>
      <c r="CQ942" s="13" t="b">
        <f t="shared" si="429"/>
        <v>0</v>
      </c>
      <c r="CR942" s="13" t="b">
        <f t="shared" si="430"/>
        <v>0</v>
      </c>
      <c r="CS942" s="13" t="b">
        <f t="shared" si="436"/>
        <v>0</v>
      </c>
      <c r="CT942" s="13" t="b">
        <f t="shared" si="435"/>
        <v>0</v>
      </c>
      <c r="CU942" s="13" t="b">
        <f t="shared" si="437"/>
        <v>0</v>
      </c>
      <c r="CV942" s="13" t="b">
        <f t="shared" si="431"/>
        <v>0</v>
      </c>
      <c r="CW942" s="13" t="b">
        <f t="shared" si="432"/>
        <v>0</v>
      </c>
      <c r="CX942" s="13" t="b">
        <f t="shared" si="433"/>
        <v>0</v>
      </c>
      <c r="CY942" s="13" t="b">
        <f t="shared" si="434"/>
        <v>0</v>
      </c>
    </row>
    <row r="943" spans="1:103" ht="15" thickBot="1">
      <c r="A943" s="931">
        <v>189</v>
      </c>
      <c r="B943" s="894" t="s">
        <v>254</v>
      </c>
      <c r="C943" s="894">
        <v>7</v>
      </c>
      <c r="D943" s="894" t="s">
        <v>1</v>
      </c>
      <c r="E943" s="894" t="s">
        <v>5</v>
      </c>
      <c r="F943" s="894">
        <v>4</v>
      </c>
      <c r="G943" s="894"/>
      <c r="H943" s="894"/>
      <c r="I943" s="894" t="s">
        <v>10</v>
      </c>
      <c r="J943" s="894">
        <v>100</v>
      </c>
      <c r="K943" s="894">
        <v>2</v>
      </c>
      <c r="L943" s="894" t="s">
        <v>16</v>
      </c>
      <c r="M943" s="894"/>
      <c r="N943" s="894" t="s">
        <v>16</v>
      </c>
      <c r="O943" s="151"/>
      <c r="P943" s="894" t="s">
        <v>17</v>
      </c>
      <c r="Q943" s="940">
        <f>IF(I943="&lt;1966",'lista, wskaźniki'!$G$4,IF(I943="1967-1985",'lista, wskaźniki'!$G$5,IF(I943="1986-1992",'lista, wskaźniki'!$G$6,IF(I943="1993-1996",'lista, wskaźniki'!$G$7,IF(I943="&gt;1997",'lista, wskaźniki'!$G$8,IF(I943=0,'lista, wskaźniki'!$G$4))))))</f>
        <v>290</v>
      </c>
      <c r="R943" s="894" t="s">
        <v>23</v>
      </c>
      <c r="S943" s="894" t="s">
        <v>28</v>
      </c>
      <c r="T943" s="894">
        <v>17</v>
      </c>
      <c r="U943" s="894">
        <v>2014</v>
      </c>
      <c r="V943" s="894"/>
      <c r="W943" s="20" t="s">
        <v>36</v>
      </c>
      <c r="X943" s="134" t="s">
        <v>39</v>
      </c>
      <c r="Y943" s="134" t="s">
        <v>42</v>
      </c>
      <c r="Z943" s="134"/>
      <c r="AA943" s="134" t="s">
        <v>35</v>
      </c>
      <c r="AB943" s="135">
        <f>ROUND(AD943/'lista, wskaźniki'!$A$130,0)</f>
        <v>1</v>
      </c>
      <c r="AC943" s="135"/>
      <c r="AD943" s="134">
        <v>1000</v>
      </c>
      <c r="AE943" s="894">
        <v>12</v>
      </c>
      <c r="AF943" s="334">
        <f t="shared" si="409"/>
        <v>53.074999999999996</v>
      </c>
      <c r="AG943" s="272">
        <f>IF(R943="kompletna",Q943*J943*0.0036*'lista, wskaźniki'!$F$13, IF(R943="częściowa",Q943*J943*0.0036*'lista, wskaźniki'!$F$14, IF(R943="brak",Q943*J943*0.0036*'lista, wskaźniki'!$F$15,)))</f>
        <v>83.52</v>
      </c>
      <c r="AH943" s="334">
        <f>IF(Y943="inne",K943*'lista, wskaźniki'!$E$35,IF(Y943="to samo źródło",0,IF(Y943=0,0)))</f>
        <v>0</v>
      </c>
      <c r="AI943" s="334" t="b">
        <f>IF(AA943="gaz z sieci",AC943*'lista, wskaźniki'!$D$21)</f>
        <v>0</v>
      </c>
      <c r="AJ943" s="272">
        <f>IF(AA943="węgiel",AB943*'lista, wskaźniki'!$D$20, IF('Sektor mieszkaniowy'!AA943="drewno",'Sektor mieszkaniowy'!AB943*'lista, wskaźniki'!$D$22,IF('Sektor mieszkaniowy'!AA943="pellet",AB943*'lista, wskaźniki'!$D$23,IF('Sektor mieszkaniowy'!AA943="gaz z sieci",AB943*'lista, wskaźniki'!$D$21,IF('Sektor mieszkaniowy'!AA943="olej opałowy",'Sektor mieszkaniowy'!AB943*'lista, wskaźniki'!$D$24)))))</f>
        <v>22.63</v>
      </c>
      <c r="AK943" s="900"/>
      <c r="AL943" s="894">
        <v>1200</v>
      </c>
      <c r="AM943" s="20">
        <f>IF(AA943="węgiel",AF943*1/3.6*'lista, wskaźniki'!$F$20,IF(AA943="drewno",AF943*1/3.6*'lista, wskaźniki'!$F$22,IF(AA943="pellet",AF943*1/3.6*'lista, wskaźniki'!$F$23,IF(AA943="gaz z sieci",AF943*1/3.6*'lista, wskaźniki'!$F$21,IF(AA943="olej opałowy",AF943*1/3.6*'lista, wskaźniki'!$F$24,0)))))</f>
        <v>5.0277947499999991</v>
      </c>
      <c r="AN943" s="20">
        <f>IF(AA943="węgiel",AF943*'lista, wskaźniki'!$E$42,IF(AA943="drewno",AF943*'lista, wskaźniki'!$G$42,IF(AA943="pellet",AF943*'lista, wskaźniki'!$H$42,IF(AA943="gaz z sieci",AF943*'lista, wskaźniki'!$F$42,IF(AA943="olej opałowy",AF943*'lista, wskaźniki'!$I$42,0)))))</f>
        <v>2.0168499999999999E-2</v>
      </c>
      <c r="AO943" s="20">
        <f>IF(AA943="węgiel",AF943*'lista, wskaźniki'!$E$43,IF(AA943="drewno",AF943*'lista, wskaźniki'!$G$43,IF(AA943="pellet",AF943*'lista, wskaźniki'!$H$43,IF(AA943="gaz z sieci",AF943*'lista, wskaźniki'!$F$43,IF(AA943="olej opałowy",AF943*'lista, wskaźniki'!$I$43,0)))))</f>
        <v>1.9106999999999999E-2</v>
      </c>
      <c r="AP943" s="20">
        <f>IF(AA943="węgiel",AF943*'lista, wskaźniki'!$E$44,IF(AA943="drewno",AF943*'lista, wskaźniki'!$G$44,IF(AA943="pellet",AF943*'lista, wskaźniki'!$H$44,IF(AA943="gaz z sieci",AF943*'lista, wskaźniki'!$F$44,IF(AA943="olej opałowy",AF943*'lista, wskaźniki'!$I$44,0)))))</f>
        <v>1.4330249999999999E-5</v>
      </c>
      <c r="AQ943" s="20" t="b">
        <f>IF(Z943="gaz",AH943*1/3.6*'lista, wskaźniki'!$F$21,IF(Z943="energia elektryczna",AH943*1/3.6*'lista, wskaźniki'!$F$26))</f>
        <v>0</v>
      </c>
      <c r="AR943" s="20" t="b">
        <f>IF(Z943="gaz",AH943*'lista, wskaźniki'!$F$42,IF(Z943="energia elektryczna",AH943*0))</f>
        <v>0</v>
      </c>
      <c r="AS943" s="20" t="b">
        <f>IF(Z943="gaz",AH943*'lista, wskaźniki'!$F$43,IF(Z943="energia elektryczna",AH943*0))</f>
        <v>0</v>
      </c>
      <c r="AT943" s="20" t="b">
        <f>IF(Z943="gaz",AH943*'lista, wskaźniki'!$F$44,IF(Z943="energia elektryczna",AH943*0))</f>
        <v>0</v>
      </c>
      <c r="AU943" s="20">
        <f>AI943*1/3.6*'lista, wskaźniki'!$F$21</f>
        <v>0</v>
      </c>
      <c r="AV943" s="20">
        <f>AI943*'lista, wskaźniki'!$F$42</f>
        <v>0</v>
      </c>
      <c r="AW943" s="20">
        <f>AI943*'lista, wskaźniki'!$F$43</f>
        <v>0</v>
      </c>
      <c r="AX943" s="20">
        <f>AI943*'lista, wskaźniki'!$F$44</f>
        <v>0</v>
      </c>
      <c r="AY943" s="20">
        <f>AK943*'lista, wskaźniki'!$F$26</f>
        <v>0</v>
      </c>
      <c r="AZ943" s="20">
        <f t="shared" si="410"/>
        <v>5.0277947499999991</v>
      </c>
      <c r="BA943" s="20">
        <f t="shared" si="411"/>
        <v>2.0168499999999999E-2</v>
      </c>
      <c r="BB943" s="20">
        <f t="shared" si="412"/>
        <v>1.9106999999999999E-2</v>
      </c>
      <c r="BC943" s="20">
        <f t="shared" si="413"/>
        <v>1.4330249999999999E-5</v>
      </c>
      <c r="BD943" s="894"/>
      <c r="BE943" s="894"/>
      <c r="BF943" s="894"/>
      <c r="BG943" s="894"/>
      <c r="BH943" s="134"/>
      <c r="BI943" s="894" t="s">
        <v>16</v>
      </c>
      <c r="BJ943" s="134" t="s">
        <v>52</v>
      </c>
      <c r="BK943" s="894" t="s">
        <v>17</v>
      </c>
      <c r="BL943" s="134"/>
      <c r="BM943" s="134"/>
      <c r="BN943" s="134"/>
      <c r="BO943" s="134" t="s">
        <v>57</v>
      </c>
      <c r="BP943" s="134" t="s">
        <v>53</v>
      </c>
      <c r="BQ943" s="134" t="s">
        <v>120</v>
      </c>
      <c r="BR943" s="134"/>
      <c r="BS943" s="906">
        <v>25000</v>
      </c>
      <c r="BT943" s="906">
        <v>100</v>
      </c>
      <c r="BU943" s="906">
        <v>4000</v>
      </c>
      <c r="BV943" s="906">
        <v>400</v>
      </c>
      <c r="BW943" s="906"/>
      <c r="BX943" s="906"/>
      <c r="BY943" s="903"/>
      <c r="CA943" s="365">
        <f t="shared" si="414"/>
        <v>53.074999999999996</v>
      </c>
      <c r="CB943" s="365" t="b">
        <f t="shared" si="415"/>
        <v>0</v>
      </c>
      <c r="CC943" s="365" t="b">
        <f t="shared" si="416"/>
        <v>0</v>
      </c>
      <c r="CD943" s="365" t="b">
        <f t="shared" si="417"/>
        <v>0</v>
      </c>
      <c r="CE943" s="365" t="b">
        <f t="shared" si="418"/>
        <v>0</v>
      </c>
      <c r="CF943" s="365" t="b">
        <f t="shared" si="419"/>
        <v>0</v>
      </c>
      <c r="CG943" s="365" t="b">
        <f t="shared" si="420"/>
        <v>0</v>
      </c>
      <c r="CH943" s="365" t="b">
        <f t="shared" si="421"/>
        <v>0</v>
      </c>
      <c r="CI943" s="72">
        <f t="shared" si="422"/>
        <v>53.074999999999996</v>
      </c>
      <c r="CJ943" s="72" t="b">
        <f t="shared" si="423"/>
        <v>0</v>
      </c>
      <c r="CK943" s="72" t="b">
        <f t="shared" si="424"/>
        <v>0</v>
      </c>
      <c r="CL943" s="72">
        <f t="shared" si="425"/>
        <v>0</v>
      </c>
      <c r="CM943" s="72" t="b">
        <f t="shared" si="426"/>
        <v>0</v>
      </c>
      <c r="CN943" s="72" t="b">
        <f t="shared" si="427"/>
        <v>0</v>
      </c>
      <c r="CP943" s="13">
        <f t="shared" si="428"/>
        <v>100</v>
      </c>
      <c r="CQ943" s="13">
        <f t="shared" si="429"/>
        <v>50</v>
      </c>
      <c r="CR943" s="13" t="b">
        <f t="shared" si="430"/>
        <v>0</v>
      </c>
      <c r="CS943" s="13">
        <f t="shared" si="436"/>
        <v>0</v>
      </c>
      <c r="CT943" s="13" t="b">
        <f t="shared" si="435"/>
        <v>0</v>
      </c>
      <c r="CU943" s="13">
        <f t="shared" si="437"/>
        <v>0</v>
      </c>
      <c r="CV943" s="13" t="b">
        <f t="shared" si="431"/>
        <v>0</v>
      </c>
      <c r="CW943" s="13">
        <f t="shared" si="432"/>
        <v>0</v>
      </c>
      <c r="CX943" s="13" t="b">
        <f t="shared" si="433"/>
        <v>0</v>
      </c>
      <c r="CY943" s="13">
        <f t="shared" si="434"/>
        <v>0</v>
      </c>
    </row>
    <row r="944" spans="1:103" ht="15" thickBot="1">
      <c r="A944" s="932"/>
      <c r="B944" s="895"/>
      <c r="C944" s="895"/>
      <c r="D944" s="895"/>
      <c r="E944" s="895"/>
      <c r="F944" s="895"/>
      <c r="G944" s="895"/>
      <c r="H944" s="895"/>
      <c r="I944" s="895"/>
      <c r="J944" s="895"/>
      <c r="K944" s="895"/>
      <c r="L944" s="895"/>
      <c r="M944" s="895"/>
      <c r="N944" s="895"/>
      <c r="O944" s="152"/>
      <c r="P944" s="895"/>
      <c r="Q944" s="941"/>
      <c r="R944" s="895"/>
      <c r="S944" s="895"/>
      <c r="T944" s="895"/>
      <c r="U944" s="895"/>
      <c r="V944" s="895"/>
      <c r="W944" s="136"/>
      <c r="X944" s="136" t="s">
        <v>40</v>
      </c>
      <c r="Y944" s="136"/>
      <c r="Z944" s="136"/>
      <c r="AA944" s="136" t="s">
        <v>36</v>
      </c>
      <c r="AB944" s="137">
        <f>ROUND(AD944/'lista, wskaźniki'!$A$133,0)</f>
        <v>7</v>
      </c>
      <c r="AC944" s="137"/>
      <c r="AD944" s="136">
        <v>2000</v>
      </c>
      <c r="AE944" s="895"/>
      <c r="AF944" s="334">
        <f t="shared" si="409"/>
        <v>96.36</v>
      </c>
      <c r="AG944" s="272">
        <v>83.52</v>
      </c>
      <c r="AH944" s="334">
        <f>IF(Y944="inne",K944*'lista, wskaźniki'!$E$35,IF(Y944="to samo źródło",0,IF(Y944=0,0)))</f>
        <v>0</v>
      </c>
      <c r="AI944" s="334" t="b">
        <f>IF(AA944="gaz z sieci",AC944*'lista, wskaźniki'!$D$21)</f>
        <v>0</v>
      </c>
      <c r="AJ944" s="272">
        <f>IF(AA944="węgiel",AB944*'lista, wskaźniki'!$D$20, IF('Sektor mieszkaniowy'!AA944="drewno",'Sektor mieszkaniowy'!AB944*'lista, wskaźniki'!$D$22,IF('Sektor mieszkaniowy'!AA944="pellet",AB944*'lista, wskaźniki'!$D$23,IF('Sektor mieszkaniowy'!AA944="gaz z sieci",AB944*'lista, wskaźniki'!$D$21,IF('Sektor mieszkaniowy'!AA944="olej opałowy",'Sektor mieszkaniowy'!AB944*'lista, wskaźniki'!$D$24)))))</f>
        <v>109.2</v>
      </c>
      <c r="AK944" s="901"/>
      <c r="AL944" s="895"/>
      <c r="AM944" s="20">
        <f>IF(AA944="węgiel",AF944*1/3.6*'lista, wskaźniki'!$F$20,IF(AA944="drewno",AF944*1/3.6*'lista, wskaźniki'!$F$22,IF(AA944="pellet",AF944*1/3.6*'lista, wskaźniki'!$F$23,IF(AA944="gaz z sieci",AF944*1/3.6*'lista, wskaźniki'!$F$21,IF(AA944="olej opałowy",AF944*1/3.6*'lista, wskaźniki'!$F$24,0)))))</f>
        <v>0</v>
      </c>
      <c r="AN944" s="20">
        <f>IF(AA944="węgiel",AF944*'lista, wskaźniki'!$E$42,IF(AA944="drewno",AF944*'lista, wskaźniki'!$G$42,IF(AA944="pellet",AF944*'lista, wskaźniki'!$H$42,IF(AA944="gaz z sieci",AF944*'lista, wskaźniki'!$F$42,IF(AA944="olej opałowy",AF944*'lista, wskaźniki'!$I$42,0)))))</f>
        <v>7.8051599999999999E-2</v>
      </c>
      <c r="AO944" s="20">
        <f>IF(AA944="węgiel",AF944*'lista, wskaźniki'!$E$43,IF(AA944="drewno",AF944*'lista, wskaźniki'!$G$43,IF(AA944="pellet",AF944*'lista, wskaźniki'!$H$43,IF(AA944="gaz z sieci",AF944*'lista, wskaźniki'!$F$43,IF(AA944="olej opałowy",AF944*'lista, wskaźniki'!$I$43,0)))))</f>
        <v>7.8051599999999999E-2</v>
      </c>
      <c r="AP944" s="20">
        <f>IF(AA944="węgiel",AF944*'lista, wskaźniki'!$E$44,IF(AA944="drewno",AF944*'lista, wskaźniki'!$G$44,IF(AA944="pellet",AF944*'lista, wskaźniki'!$H$44,IF(AA944="gaz z sieci",AF944*'lista, wskaźniki'!$F$44,IF(AA944="olej opałowy",AF944*'lista, wskaźniki'!$I$44,0)))))</f>
        <v>2.4089999999999998E-5</v>
      </c>
      <c r="AQ944" s="20" t="b">
        <f>IF(Z944="gaz",AH944*1/3.6*'lista, wskaźniki'!$F$21,IF(Z944="energia elektryczna",AH944*1/3.6*'lista, wskaźniki'!$F$26))</f>
        <v>0</v>
      </c>
      <c r="AR944" s="20" t="b">
        <f>IF(Z944="gaz",AH944*'lista, wskaźniki'!$F$42,IF(Z944="energia elektryczna",AH944*0))</f>
        <v>0</v>
      </c>
      <c r="AS944" s="20" t="b">
        <f>IF(Z944="gaz",AH944*'lista, wskaźniki'!$F$43,IF(Z944="energia elektryczna",AH944*0))</f>
        <v>0</v>
      </c>
      <c r="AT944" s="20" t="b">
        <f>IF(Z944="gaz",AH944*'lista, wskaźniki'!$F$44,IF(Z944="energia elektryczna",AH944*0))</f>
        <v>0</v>
      </c>
      <c r="AU944" s="20">
        <f>AI944*1/3.6*'lista, wskaźniki'!$F$21</f>
        <v>0</v>
      </c>
      <c r="AV944" s="20">
        <f>AI944*'lista, wskaźniki'!$F$42</f>
        <v>0</v>
      </c>
      <c r="AW944" s="20">
        <f>AI944*'lista, wskaźniki'!$F$43</f>
        <v>0</v>
      </c>
      <c r="AX944" s="20">
        <f>AI944*'lista, wskaźniki'!$F$44</f>
        <v>0</v>
      </c>
      <c r="AY944" s="20">
        <f>AK944*'lista, wskaźniki'!$F$26</f>
        <v>0</v>
      </c>
      <c r="AZ944" s="20">
        <f t="shared" si="410"/>
        <v>0</v>
      </c>
      <c r="BA944" s="20">
        <f t="shared" si="411"/>
        <v>7.8051599999999999E-2</v>
      </c>
      <c r="BB944" s="20">
        <f t="shared" si="412"/>
        <v>7.8051599999999999E-2</v>
      </c>
      <c r="BC944" s="20">
        <f t="shared" si="413"/>
        <v>2.4089999999999998E-5</v>
      </c>
      <c r="BD944" s="895"/>
      <c r="BE944" s="895"/>
      <c r="BF944" s="895"/>
      <c r="BG944" s="895"/>
      <c r="BH944" s="136"/>
      <c r="BI944" s="895"/>
      <c r="BJ944" s="136"/>
      <c r="BK944" s="895"/>
      <c r="BL944" s="136"/>
      <c r="BM944" s="136"/>
      <c r="BN944" s="136"/>
      <c r="BO944" s="136"/>
      <c r="BP944" s="136"/>
      <c r="BQ944" s="136" t="s">
        <v>121</v>
      </c>
      <c r="BR944" s="136"/>
      <c r="BS944" s="907"/>
      <c r="BT944" s="907"/>
      <c r="BU944" s="907"/>
      <c r="BV944" s="907"/>
      <c r="BW944" s="907"/>
      <c r="BX944" s="907"/>
      <c r="BY944" s="904"/>
      <c r="CA944" s="365" t="b">
        <f t="shared" si="414"/>
        <v>0</v>
      </c>
      <c r="CB944" s="365">
        <f t="shared" si="415"/>
        <v>96.36</v>
      </c>
      <c r="CC944" s="365" t="b">
        <f t="shared" si="416"/>
        <v>0</v>
      </c>
      <c r="CD944" s="365" t="b">
        <f t="shared" si="417"/>
        <v>0</v>
      </c>
      <c r="CE944" s="365" t="b">
        <f t="shared" si="418"/>
        <v>0</v>
      </c>
      <c r="CF944" s="365" t="b">
        <f t="shared" si="419"/>
        <v>0</v>
      </c>
      <c r="CG944" s="365" t="b">
        <f t="shared" si="420"/>
        <v>0</v>
      </c>
      <c r="CH944" s="365" t="b">
        <f t="shared" si="421"/>
        <v>0</v>
      </c>
      <c r="CI944" s="72" t="b">
        <f t="shared" si="422"/>
        <v>0</v>
      </c>
      <c r="CJ944" s="72">
        <f t="shared" si="423"/>
        <v>96.36</v>
      </c>
      <c r="CK944" s="72" t="b">
        <f t="shared" si="424"/>
        <v>0</v>
      </c>
      <c r="CL944" s="72">
        <f t="shared" si="425"/>
        <v>0</v>
      </c>
      <c r="CM944" s="72" t="b">
        <f t="shared" si="426"/>
        <v>0</v>
      </c>
      <c r="CN944" s="72" t="b">
        <f t="shared" si="427"/>
        <v>0</v>
      </c>
      <c r="CP944" s="13">
        <f t="shared" si="428"/>
        <v>0</v>
      </c>
      <c r="CQ944" s="13" t="b">
        <f t="shared" si="429"/>
        <v>0</v>
      </c>
      <c r="CR944" s="13" t="b">
        <f t="shared" si="430"/>
        <v>0</v>
      </c>
      <c r="CS944" s="13" t="b">
        <f t="shared" si="436"/>
        <v>0</v>
      </c>
      <c r="CT944" s="13" t="b">
        <f t="shared" si="435"/>
        <v>0</v>
      </c>
      <c r="CU944" s="13" t="b">
        <f t="shared" si="437"/>
        <v>0</v>
      </c>
      <c r="CV944" s="13" t="b">
        <f t="shared" si="431"/>
        <v>0</v>
      </c>
      <c r="CW944" s="13" t="b">
        <f t="shared" si="432"/>
        <v>0</v>
      </c>
      <c r="CX944" s="13" t="b">
        <f t="shared" si="433"/>
        <v>0</v>
      </c>
      <c r="CY944" s="13" t="b">
        <f t="shared" si="434"/>
        <v>0</v>
      </c>
    </row>
    <row r="945" spans="1:103" ht="15" thickBot="1">
      <c r="A945" s="932"/>
      <c r="B945" s="895"/>
      <c r="C945" s="895"/>
      <c r="D945" s="895"/>
      <c r="E945" s="895"/>
      <c r="F945" s="895"/>
      <c r="G945" s="895"/>
      <c r="H945" s="895"/>
      <c r="I945" s="895"/>
      <c r="J945" s="895"/>
      <c r="K945" s="895"/>
      <c r="L945" s="895"/>
      <c r="M945" s="895"/>
      <c r="N945" s="895"/>
      <c r="O945" s="152"/>
      <c r="P945" s="895"/>
      <c r="Q945" s="941"/>
      <c r="R945" s="895"/>
      <c r="S945" s="895"/>
      <c r="T945" s="895"/>
      <c r="U945" s="895"/>
      <c r="V945" s="895"/>
      <c r="W945" s="136"/>
      <c r="X945" s="136"/>
      <c r="Y945" s="136"/>
      <c r="Z945" s="136"/>
      <c r="AA945" s="136" t="s">
        <v>50</v>
      </c>
      <c r="AB945" s="137"/>
      <c r="AC945" s="137"/>
      <c r="AD945" s="136"/>
      <c r="AE945" s="895"/>
      <c r="AF945" s="334">
        <f t="shared" si="409"/>
        <v>0</v>
      </c>
      <c r="AG945" s="272">
        <f>IF(R945="kompletna",Q945*J945*0.0036*'lista, wskaźniki'!$F$13, IF(R945="częściowa",Q945*J945*0.0036*'lista, wskaźniki'!$F$14, IF(R945="brak",Q945*J945*0.0036*'lista, wskaźniki'!$F$15,)))</f>
        <v>0</v>
      </c>
      <c r="AH945" s="334">
        <f>IF(Y945="inne",K945*'lista, wskaźniki'!$E$35,IF(Y945="to samo źródło",0,IF(Y945=0,0)))</f>
        <v>0</v>
      </c>
      <c r="AI945" s="334" t="b">
        <f>IF(AA945="gaz z sieci",AC945*'lista, wskaźniki'!$D$21)</f>
        <v>0</v>
      </c>
      <c r="AJ945" s="272">
        <f>IF(AA945="węgiel",AB945*'lista, wskaźniki'!$D$20, IF('Sektor mieszkaniowy'!AA945="drewno",'Sektor mieszkaniowy'!AB945*'lista, wskaźniki'!$D$22,IF('Sektor mieszkaniowy'!AA945="pellet",AB945*'lista, wskaźniki'!$D$23,IF('Sektor mieszkaniowy'!AA945="gaz z sieci",AB945*'lista, wskaźniki'!$D$21,IF('Sektor mieszkaniowy'!AA945="olej opałowy",'Sektor mieszkaniowy'!AB945*'lista, wskaźniki'!$D$24)))))</f>
        <v>0</v>
      </c>
      <c r="AK945" s="901"/>
      <c r="AL945" s="895"/>
      <c r="AM945" s="20">
        <f>IF(AA945="węgiel",AF945*1/3.6*'lista, wskaźniki'!$F$20,IF(AA945="drewno",AF945*1/3.6*'lista, wskaźniki'!$F$22,IF(AA945="pellet",AF945*1/3.6*'lista, wskaźniki'!$F$23,IF(AA945="gaz z sieci",AF945*1/3.6*'lista, wskaźniki'!$F$21,IF(AA945="olej opałowy",AF945*1/3.6*'lista, wskaźniki'!$F$24,0)))))</f>
        <v>0</v>
      </c>
      <c r="AN945" s="20">
        <f>IF(AA945="węgiel",AF945*'lista, wskaźniki'!$E$42,IF(AA945="drewno",AF945*'lista, wskaźniki'!$G$42,IF(AA945="pellet",AF945*'lista, wskaźniki'!$H$42,IF(AA945="gaz z sieci",AF945*'lista, wskaźniki'!$F$42,IF(AA945="olej opałowy",AF945*'lista, wskaźniki'!$I$42,0)))))</f>
        <v>0</v>
      </c>
      <c r="AO945" s="20">
        <f>IF(AA945="węgiel",AF945*'lista, wskaźniki'!$E$43,IF(AA945="drewno",AF945*'lista, wskaźniki'!$G$43,IF(AA945="pellet",AF945*'lista, wskaźniki'!$H$43,IF(AA945="gaz z sieci",AF945*'lista, wskaźniki'!$F$43,IF(AA945="olej opałowy",AF945*'lista, wskaźniki'!$I$43,0)))))</f>
        <v>0</v>
      </c>
      <c r="AP945" s="20">
        <f>IF(AA945="węgiel",AF945*'lista, wskaźniki'!$E$44,IF(AA945="drewno",AF945*'lista, wskaźniki'!$G$44,IF(AA945="pellet",AF945*'lista, wskaźniki'!$H$44,IF(AA945="gaz z sieci",AF945*'lista, wskaźniki'!$F$44,IF(AA945="olej opałowy",AF945*'lista, wskaźniki'!$I$44,0)))))</f>
        <v>0</v>
      </c>
      <c r="AQ945" s="20" t="b">
        <f>IF(Z945="gaz",AH945*1/3.6*'lista, wskaźniki'!$F$21,IF(Z945="energia elektryczna",AH945*1/3.6*'lista, wskaźniki'!$F$26))</f>
        <v>0</v>
      </c>
      <c r="AR945" s="20" t="b">
        <f>IF(Z945="gaz",AH945*'lista, wskaźniki'!$F$42,IF(Z945="energia elektryczna",AH945*0))</f>
        <v>0</v>
      </c>
      <c r="AS945" s="20" t="b">
        <f>IF(Z945="gaz",AH945*'lista, wskaźniki'!$F$43,IF(Z945="energia elektryczna",AH945*0))</f>
        <v>0</v>
      </c>
      <c r="AT945" s="20" t="b">
        <f>IF(Z945="gaz",AH945*'lista, wskaźniki'!$F$44,IF(Z945="energia elektryczna",AH945*0))</f>
        <v>0</v>
      </c>
      <c r="AU945" s="20">
        <f>AI945*1/3.6*'lista, wskaźniki'!$F$21</f>
        <v>0</v>
      </c>
      <c r="AV945" s="20">
        <f>AI945*'lista, wskaźniki'!$F$42</f>
        <v>0</v>
      </c>
      <c r="AW945" s="20">
        <f>AI945*'lista, wskaźniki'!$F$43</f>
        <v>0</v>
      </c>
      <c r="AX945" s="20">
        <f>AI945*'lista, wskaźniki'!$F$44</f>
        <v>0</v>
      </c>
      <c r="AY945" s="20">
        <f>AK945*'lista, wskaźniki'!$F$26</f>
        <v>0</v>
      </c>
      <c r="AZ945" s="20">
        <f t="shared" si="410"/>
        <v>0</v>
      </c>
      <c r="BA945" s="20">
        <f t="shared" si="411"/>
        <v>0</v>
      </c>
      <c r="BB945" s="20">
        <f t="shared" si="412"/>
        <v>0</v>
      </c>
      <c r="BC945" s="20">
        <f t="shared" si="413"/>
        <v>0</v>
      </c>
      <c r="BD945" s="895"/>
      <c r="BE945" s="895"/>
      <c r="BF945" s="895"/>
      <c r="BG945" s="895"/>
      <c r="BH945" s="136"/>
      <c r="BI945" s="895"/>
      <c r="BJ945" s="136"/>
      <c r="BK945" s="895"/>
      <c r="BL945" s="136"/>
      <c r="BM945" s="136"/>
      <c r="BN945" s="136"/>
      <c r="BO945" s="136"/>
      <c r="BP945" s="136"/>
      <c r="BQ945" s="136" t="s">
        <v>33</v>
      </c>
      <c r="BR945" s="136"/>
      <c r="BS945" s="907"/>
      <c r="BT945" s="907"/>
      <c r="BU945" s="907"/>
      <c r="BV945" s="907"/>
      <c r="BW945" s="907"/>
      <c r="BX945" s="907"/>
      <c r="BY945" s="904"/>
      <c r="CA945" s="365" t="b">
        <f t="shared" si="414"/>
        <v>0</v>
      </c>
      <c r="CB945" s="365" t="b">
        <f t="shared" si="415"/>
        <v>0</v>
      </c>
      <c r="CC945" s="365">
        <f t="shared" si="416"/>
        <v>0</v>
      </c>
      <c r="CD945" s="365" t="b">
        <f t="shared" si="417"/>
        <v>0</v>
      </c>
      <c r="CE945" s="365" t="b">
        <f t="shared" si="418"/>
        <v>0</v>
      </c>
      <c r="CF945" s="365" t="b">
        <f t="shared" si="419"/>
        <v>0</v>
      </c>
      <c r="CG945" s="365" t="b">
        <f t="shared" si="420"/>
        <v>0</v>
      </c>
      <c r="CH945" s="365" t="b">
        <f t="shared" si="421"/>
        <v>0</v>
      </c>
      <c r="CI945" s="72" t="b">
        <f t="shared" si="422"/>
        <v>0</v>
      </c>
      <c r="CJ945" s="72" t="b">
        <f t="shared" si="423"/>
        <v>0</v>
      </c>
      <c r="CK945" s="72">
        <f t="shared" si="424"/>
        <v>0</v>
      </c>
      <c r="CL945" s="72">
        <f t="shared" si="425"/>
        <v>0</v>
      </c>
      <c r="CM945" s="72" t="b">
        <f t="shared" si="426"/>
        <v>0</v>
      </c>
      <c r="CN945" s="72" t="b">
        <f t="shared" si="427"/>
        <v>0</v>
      </c>
      <c r="CP945" s="13">
        <f t="shared" si="428"/>
        <v>0</v>
      </c>
      <c r="CQ945" s="13" t="b">
        <f t="shared" si="429"/>
        <v>0</v>
      </c>
      <c r="CR945" s="13" t="b">
        <f t="shared" si="430"/>
        <v>0</v>
      </c>
      <c r="CS945" s="13" t="b">
        <f t="shared" si="436"/>
        <v>0</v>
      </c>
      <c r="CT945" s="13" t="b">
        <f t="shared" si="435"/>
        <v>0</v>
      </c>
      <c r="CU945" s="13" t="b">
        <f t="shared" si="437"/>
        <v>0</v>
      </c>
      <c r="CV945" s="13" t="b">
        <f t="shared" si="431"/>
        <v>0</v>
      </c>
      <c r="CW945" s="13" t="b">
        <f t="shared" si="432"/>
        <v>0</v>
      </c>
      <c r="CX945" s="13" t="b">
        <f t="shared" si="433"/>
        <v>0</v>
      </c>
      <c r="CY945" s="13" t="b">
        <f t="shared" si="434"/>
        <v>0</v>
      </c>
    </row>
    <row r="946" spans="1:103" ht="15" thickBot="1">
      <c r="A946" s="932"/>
      <c r="B946" s="895"/>
      <c r="C946" s="895"/>
      <c r="D946" s="895"/>
      <c r="E946" s="895"/>
      <c r="F946" s="895"/>
      <c r="G946" s="895"/>
      <c r="H946" s="895"/>
      <c r="I946" s="895"/>
      <c r="J946" s="895"/>
      <c r="K946" s="895"/>
      <c r="L946" s="895"/>
      <c r="M946" s="895"/>
      <c r="N946" s="895"/>
      <c r="O946" s="152"/>
      <c r="P946" s="895"/>
      <c r="Q946" s="941"/>
      <c r="R946" s="895"/>
      <c r="S946" s="895"/>
      <c r="T946" s="895"/>
      <c r="U946" s="895"/>
      <c r="V946" s="895"/>
      <c r="W946" s="136"/>
      <c r="X946" s="136"/>
      <c r="Y946" s="136"/>
      <c r="Z946" s="136"/>
      <c r="AA946" s="136" t="s">
        <v>38</v>
      </c>
      <c r="AB946" s="137"/>
      <c r="AC946" s="137"/>
      <c r="AD946" s="136"/>
      <c r="AE946" s="895"/>
      <c r="AF946" s="334">
        <f t="shared" si="409"/>
        <v>0</v>
      </c>
      <c r="AG946" s="272">
        <f>IF(R946="kompletna",Q946*J946*0.0036*'lista, wskaźniki'!$F$13, IF(R946="częściowa",Q946*J946*0.0036*'lista, wskaźniki'!$F$14, IF(R946="brak",Q946*J946*0.0036*'lista, wskaźniki'!$F$15,)))</f>
        <v>0</v>
      </c>
      <c r="AH946" s="334">
        <f>IF(Y946="inne",K946*'lista, wskaźniki'!$E$35,IF(Y946="to samo źródło",0,IF(Y946=0,0)))</f>
        <v>0</v>
      </c>
      <c r="AI946" s="334">
        <f>IF(AA946="gaz z sieci",AC946*'lista, wskaźniki'!$D$21)</f>
        <v>0</v>
      </c>
      <c r="AJ946" s="272">
        <f>IF(AA946="węgiel",AB946*'lista, wskaźniki'!$D$20, IF('Sektor mieszkaniowy'!AA946="drewno",'Sektor mieszkaniowy'!AB946*'lista, wskaźniki'!$D$22,IF('Sektor mieszkaniowy'!AA946="pellet",AB946*'lista, wskaźniki'!$D$23,IF('Sektor mieszkaniowy'!AA946="gaz z sieci",AB946*'lista, wskaźniki'!$D$21,IF('Sektor mieszkaniowy'!AA946="olej opałowy",'Sektor mieszkaniowy'!AB946*'lista, wskaźniki'!$D$24)))))</f>
        <v>0</v>
      </c>
      <c r="AK946" s="901"/>
      <c r="AL946" s="895"/>
      <c r="AM946" s="20">
        <f>IF(AA946="węgiel",AF946*1/3.6*'lista, wskaźniki'!$F$20,IF(AA946="drewno",AF946*1/3.6*'lista, wskaźniki'!$F$22,IF(AA946="pellet",AF946*1/3.6*'lista, wskaźniki'!$F$23,IF(AA946="gaz z sieci",AF946*1/3.6*'lista, wskaźniki'!$F$21,IF(AA946="olej opałowy",AF946*1/3.6*'lista, wskaźniki'!$F$24,0)))))</f>
        <v>0</v>
      </c>
      <c r="AN946" s="20">
        <f>IF(AA946="węgiel",AF946*'lista, wskaźniki'!$E$42,IF(AA946="drewno",AF946*'lista, wskaźniki'!$G$42,IF(AA946="pellet",AF946*'lista, wskaźniki'!$H$42,IF(AA946="gaz z sieci",AF946*'lista, wskaźniki'!$F$42,IF(AA946="olej opałowy",AF946*'lista, wskaźniki'!$I$42,0)))))</f>
        <v>0</v>
      </c>
      <c r="AO946" s="20">
        <f>IF(AA946="węgiel",AF946*'lista, wskaźniki'!$E$43,IF(AA946="drewno",AF946*'lista, wskaźniki'!$G$43,IF(AA946="pellet",AF946*'lista, wskaźniki'!$H$43,IF(AA946="gaz z sieci",AF946*'lista, wskaźniki'!$F$43,IF(AA946="olej opałowy",AF946*'lista, wskaźniki'!$I$43,0)))))</f>
        <v>0</v>
      </c>
      <c r="AP946" s="20">
        <f>IF(AA946="węgiel",AF946*'lista, wskaźniki'!$E$44,IF(AA946="drewno",AF946*'lista, wskaźniki'!$G$44,IF(AA946="pellet",AF946*'lista, wskaźniki'!$H$44,IF(AA946="gaz z sieci",AF946*'lista, wskaźniki'!$F$44,IF(AA946="olej opałowy",AF946*'lista, wskaźniki'!$I$44,0)))))</f>
        <v>0</v>
      </c>
      <c r="AQ946" s="20" t="b">
        <f>IF(Z946="gaz",AH946*1/3.6*'lista, wskaźniki'!$F$21,IF(Z946="energia elektryczna",AH946*1/3.6*'lista, wskaźniki'!$F$26))</f>
        <v>0</v>
      </c>
      <c r="AR946" s="20" t="b">
        <f>IF(Z946="gaz",AH946*'lista, wskaźniki'!$F$42,IF(Z946="energia elektryczna",AH946*0))</f>
        <v>0</v>
      </c>
      <c r="AS946" s="20" t="b">
        <f>IF(Z946="gaz",AH946*'lista, wskaźniki'!$F$43,IF(Z946="energia elektryczna",AH946*0))</f>
        <v>0</v>
      </c>
      <c r="AT946" s="20" t="b">
        <f>IF(Z946="gaz",AH946*'lista, wskaźniki'!$F$44,IF(Z946="energia elektryczna",AH946*0))</f>
        <v>0</v>
      </c>
      <c r="AU946" s="20">
        <f>AI946*1/3.6*'lista, wskaźniki'!$F$21</f>
        <v>0</v>
      </c>
      <c r="AV946" s="20">
        <f>AI946*'lista, wskaźniki'!$F$42</f>
        <v>0</v>
      </c>
      <c r="AW946" s="20">
        <f>AI946*'lista, wskaźniki'!$F$43</f>
        <v>0</v>
      </c>
      <c r="AX946" s="20">
        <f>AI946*'lista, wskaźniki'!$F$44</f>
        <v>0</v>
      </c>
      <c r="AY946" s="20">
        <f>AK946*'lista, wskaźniki'!$F$26</f>
        <v>0</v>
      </c>
      <c r="AZ946" s="20">
        <f t="shared" si="410"/>
        <v>0</v>
      </c>
      <c r="BA946" s="20">
        <f t="shared" si="411"/>
        <v>0</v>
      </c>
      <c r="BB946" s="20">
        <f t="shared" si="412"/>
        <v>0</v>
      </c>
      <c r="BC946" s="20">
        <f t="shared" si="413"/>
        <v>0</v>
      </c>
      <c r="BD946" s="895"/>
      <c r="BE946" s="895"/>
      <c r="BF946" s="895"/>
      <c r="BG946" s="895"/>
      <c r="BH946" s="136"/>
      <c r="BI946" s="895"/>
      <c r="BJ946" s="136"/>
      <c r="BK946" s="895"/>
      <c r="BL946" s="136"/>
      <c r="BM946" s="136"/>
      <c r="BN946" s="136"/>
      <c r="BO946" s="136"/>
      <c r="BP946" s="136"/>
      <c r="BQ946" s="136"/>
      <c r="BR946" s="136"/>
      <c r="BS946" s="907"/>
      <c r="BT946" s="907"/>
      <c r="BU946" s="907"/>
      <c r="BV946" s="907"/>
      <c r="BW946" s="907"/>
      <c r="BX946" s="907"/>
      <c r="BY946" s="904"/>
      <c r="CA946" s="365" t="b">
        <f t="shared" si="414"/>
        <v>0</v>
      </c>
      <c r="CB946" s="365" t="b">
        <f t="shared" si="415"/>
        <v>0</v>
      </c>
      <c r="CC946" s="365" t="b">
        <f t="shared" si="416"/>
        <v>0</v>
      </c>
      <c r="CD946" s="365">
        <f t="shared" si="417"/>
        <v>0</v>
      </c>
      <c r="CE946" s="365" t="b">
        <f t="shared" si="418"/>
        <v>0</v>
      </c>
      <c r="CF946" s="365" t="b">
        <f t="shared" si="419"/>
        <v>0</v>
      </c>
      <c r="CG946" s="365" t="b">
        <f t="shared" si="420"/>
        <v>0</v>
      </c>
      <c r="CH946" s="365">
        <f t="shared" si="421"/>
        <v>0</v>
      </c>
      <c r="CI946" s="72" t="b">
        <f t="shared" si="422"/>
        <v>0</v>
      </c>
      <c r="CJ946" s="72" t="b">
        <f t="shared" si="423"/>
        <v>0</v>
      </c>
      <c r="CK946" s="72" t="b">
        <f t="shared" si="424"/>
        <v>0</v>
      </c>
      <c r="CL946" s="72">
        <f t="shared" si="425"/>
        <v>0</v>
      </c>
      <c r="CM946" s="72" t="b">
        <f t="shared" si="426"/>
        <v>0</v>
      </c>
      <c r="CN946" s="72" t="b">
        <f t="shared" si="427"/>
        <v>0</v>
      </c>
      <c r="CP946" s="13">
        <f t="shared" si="428"/>
        <v>0</v>
      </c>
      <c r="CQ946" s="13" t="b">
        <f t="shared" si="429"/>
        <v>0</v>
      </c>
      <c r="CR946" s="13" t="b">
        <f t="shared" si="430"/>
        <v>0</v>
      </c>
      <c r="CS946" s="13" t="b">
        <f t="shared" si="436"/>
        <v>0</v>
      </c>
      <c r="CT946" s="13" t="b">
        <f t="shared" si="435"/>
        <v>0</v>
      </c>
      <c r="CU946" s="13" t="b">
        <f t="shared" si="437"/>
        <v>0</v>
      </c>
      <c r="CV946" s="13" t="b">
        <f t="shared" si="431"/>
        <v>0</v>
      </c>
      <c r="CW946" s="13" t="b">
        <f t="shared" si="432"/>
        <v>0</v>
      </c>
      <c r="CX946" s="13" t="b">
        <f t="shared" si="433"/>
        <v>0</v>
      </c>
      <c r="CY946" s="13" t="b">
        <f t="shared" si="434"/>
        <v>0</v>
      </c>
    </row>
    <row r="947" spans="1:103" ht="15" thickBot="1">
      <c r="A947" s="933"/>
      <c r="B947" s="896"/>
      <c r="C947" s="896"/>
      <c r="D947" s="896"/>
      <c r="E947" s="896"/>
      <c r="F947" s="896"/>
      <c r="G947" s="896"/>
      <c r="H947" s="896"/>
      <c r="I947" s="896"/>
      <c r="J947" s="896"/>
      <c r="K947" s="896"/>
      <c r="L947" s="896"/>
      <c r="M947" s="896"/>
      <c r="N947" s="896"/>
      <c r="O947" s="153"/>
      <c r="P947" s="896"/>
      <c r="Q947" s="942"/>
      <c r="R947" s="896"/>
      <c r="S947" s="896"/>
      <c r="T947" s="896"/>
      <c r="U947" s="896"/>
      <c r="V947" s="896"/>
      <c r="W947" s="138"/>
      <c r="X947" s="138"/>
      <c r="Y947" s="138"/>
      <c r="Z947" s="138"/>
      <c r="AA947" s="138" t="s">
        <v>37</v>
      </c>
      <c r="AB947" s="139"/>
      <c r="AC947" s="139"/>
      <c r="AD947" s="138"/>
      <c r="AE947" s="896"/>
      <c r="AF947" s="334">
        <f t="shared" si="409"/>
        <v>0</v>
      </c>
      <c r="AG947" s="272">
        <f>IF(R947="kompletna",Q947*J947*0.0036*'lista, wskaźniki'!$F$13, IF(R947="częściowa",Q947*J947*0.0036*'lista, wskaźniki'!$F$14, IF(R947="brak",Q947*J947*0.0036*'lista, wskaźniki'!$F$15,)))</f>
        <v>0</v>
      </c>
      <c r="AH947" s="334">
        <f>IF(Y947="inne",K947*'lista, wskaźniki'!$E$35,IF(Y947="to samo źródło",0,IF(Y947=0,0)))</f>
        <v>0</v>
      </c>
      <c r="AI947" s="334" t="b">
        <f>IF(AA947="gaz z sieci",AC947*'lista, wskaźniki'!$D$21)</f>
        <v>0</v>
      </c>
      <c r="AJ947" s="272">
        <f>IF(AA947="węgiel",AB947*'lista, wskaźniki'!$D$20, IF('Sektor mieszkaniowy'!AA947="drewno",'Sektor mieszkaniowy'!AB947*'lista, wskaźniki'!$D$22,IF('Sektor mieszkaniowy'!AA947="pellet",AB947*'lista, wskaźniki'!$D$23,IF('Sektor mieszkaniowy'!AA947="gaz z sieci",AB947*'lista, wskaźniki'!$D$21,IF('Sektor mieszkaniowy'!AA947="olej opałowy",'Sektor mieszkaniowy'!AB947*'lista, wskaźniki'!$D$24)))))</f>
        <v>0</v>
      </c>
      <c r="AK947" s="902"/>
      <c r="AL947" s="896"/>
      <c r="AM947" s="20">
        <f>IF(AA947="węgiel",AF947*1/3.6*'lista, wskaźniki'!$F$20,IF(AA947="drewno",AF947*1/3.6*'lista, wskaźniki'!$F$22,IF(AA947="pellet",AF947*1/3.6*'lista, wskaźniki'!$F$23,IF(AA947="gaz z sieci",AF947*1/3.6*'lista, wskaźniki'!$F$21,IF(AA947="olej opałowy",AF947*1/3.6*'lista, wskaźniki'!$F$24,0)))))</f>
        <v>0</v>
      </c>
      <c r="AN947" s="20">
        <f>IF(AA947="węgiel",AF947*'lista, wskaźniki'!$E$42,IF(AA947="drewno",AF947*'lista, wskaźniki'!$G$42,IF(AA947="pellet",AF947*'lista, wskaźniki'!$H$42,IF(AA947="gaz z sieci",AF947*'lista, wskaźniki'!$F$42,IF(AA947="olej opałowy",AF947*'lista, wskaźniki'!$I$42,0)))))</f>
        <v>0</v>
      </c>
      <c r="AO947" s="20">
        <f>IF(AA947="węgiel",AF947*'lista, wskaźniki'!$E$43,IF(AA947="drewno",AF947*'lista, wskaźniki'!$G$43,IF(AA947="pellet",AF947*'lista, wskaźniki'!$H$43,IF(AA947="gaz z sieci",AF947*'lista, wskaźniki'!$F$43,IF(AA947="olej opałowy",AF947*'lista, wskaźniki'!$I$43,0)))))</f>
        <v>0</v>
      </c>
      <c r="AP947" s="20">
        <f>IF(AA947="węgiel",AF947*'lista, wskaźniki'!$E$44,IF(AA947="drewno",AF947*'lista, wskaźniki'!$G$44,IF(AA947="pellet",AF947*'lista, wskaźniki'!$H$44,IF(AA947="gaz z sieci",AF947*'lista, wskaźniki'!$F$44,IF(AA947="olej opałowy",AF947*'lista, wskaźniki'!$I$44,0)))))</f>
        <v>0</v>
      </c>
      <c r="AQ947" s="20" t="b">
        <f>IF(Z947="gaz",AH947*1/3.6*'lista, wskaźniki'!$F$21,IF(Z947="energia elektryczna",AH947*1/3.6*'lista, wskaźniki'!$F$26))</f>
        <v>0</v>
      </c>
      <c r="AR947" s="20" t="b">
        <f>IF(Z947="gaz",AH947*'lista, wskaźniki'!$F$42,IF(Z947="energia elektryczna",AH947*0))</f>
        <v>0</v>
      </c>
      <c r="AS947" s="20" t="b">
        <f>IF(Z947="gaz",AH947*'lista, wskaźniki'!$F$43,IF(Z947="energia elektryczna",AH947*0))</f>
        <v>0</v>
      </c>
      <c r="AT947" s="20" t="b">
        <f>IF(Z947="gaz",AH947*'lista, wskaźniki'!$F$44,IF(Z947="energia elektryczna",AH947*0))</f>
        <v>0</v>
      </c>
      <c r="AU947" s="20">
        <f>AI947*1/3.6*'lista, wskaźniki'!$F$21</f>
        <v>0</v>
      </c>
      <c r="AV947" s="20">
        <f>AI947*'lista, wskaźniki'!$F$42</f>
        <v>0</v>
      </c>
      <c r="AW947" s="20">
        <f>AI947*'lista, wskaźniki'!$F$43</f>
        <v>0</v>
      </c>
      <c r="AX947" s="20">
        <f>AI947*'lista, wskaźniki'!$F$44</f>
        <v>0</v>
      </c>
      <c r="AY947" s="20">
        <f>AK947*'lista, wskaźniki'!$F$26</f>
        <v>0</v>
      </c>
      <c r="AZ947" s="20">
        <f t="shared" si="410"/>
        <v>0</v>
      </c>
      <c r="BA947" s="20">
        <f t="shared" si="411"/>
        <v>0</v>
      </c>
      <c r="BB947" s="20">
        <f t="shared" si="412"/>
        <v>0</v>
      </c>
      <c r="BC947" s="20">
        <f t="shared" si="413"/>
        <v>0</v>
      </c>
      <c r="BD947" s="896"/>
      <c r="BE947" s="896"/>
      <c r="BF947" s="896"/>
      <c r="BG947" s="896"/>
      <c r="BH947" s="138"/>
      <c r="BI947" s="896"/>
      <c r="BJ947" s="138"/>
      <c r="BK947" s="896"/>
      <c r="BL947" s="138"/>
      <c r="BM947" s="138"/>
      <c r="BN947" s="138"/>
      <c r="BO947" s="138"/>
      <c r="BP947" s="138"/>
      <c r="BQ947" s="138"/>
      <c r="BR947" s="138"/>
      <c r="BS947" s="908"/>
      <c r="BT947" s="908"/>
      <c r="BU947" s="908"/>
      <c r="BV947" s="908"/>
      <c r="BW947" s="908"/>
      <c r="BX947" s="908"/>
      <c r="BY947" s="905"/>
      <c r="CA947" s="365" t="b">
        <f t="shared" si="414"/>
        <v>0</v>
      </c>
      <c r="CB947" s="365" t="b">
        <f t="shared" si="415"/>
        <v>0</v>
      </c>
      <c r="CC947" s="365" t="b">
        <f t="shared" si="416"/>
        <v>0</v>
      </c>
      <c r="CD947" s="365" t="b">
        <f t="shared" si="417"/>
        <v>0</v>
      </c>
      <c r="CE947" s="365">
        <f t="shared" si="418"/>
        <v>0</v>
      </c>
      <c r="CF947" s="365" t="b">
        <f t="shared" si="419"/>
        <v>0</v>
      </c>
      <c r="CG947" s="365" t="b">
        <f t="shared" si="420"/>
        <v>0</v>
      </c>
      <c r="CH947" s="365" t="b">
        <f t="shared" si="421"/>
        <v>0</v>
      </c>
      <c r="CI947" s="72" t="b">
        <f t="shared" si="422"/>
        <v>0</v>
      </c>
      <c r="CJ947" s="72" t="b">
        <f t="shared" si="423"/>
        <v>0</v>
      </c>
      <c r="CK947" s="72" t="b">
        <f t="shared" si="424"/>
        <v>0</v>
      </c>
      <c r="CL947" s="72">
        <f t="shared" si="425"/>
        <v>0</v>
      </c>
      <c r="CM947" s="72">
        <f t="shared" si="426"/>
        <v>0</v>
      </c>
      <c r="CN947" s="72" t="b">
        <f t="shared" si="427"/>
        <v>0</v>
      </c>
      <c r="CP947" s="13">
        <f t="shared" si="428"/>
        <v>0</v>
      </c>
      <c r="CQ947" s="13" t="b">
        <f t="shared" si="429"/>
        <v>0</v>
      </c>
      <c r="CR947" s="13" t="b">
        <f t="shared" si="430"/>
        <v>0</v>
      </c>
      <c r="CS947" s="13" t="b">
        <f t="shared" si="436"/>
        <v>0</v>
      </c>
      <c r="CT947" s="13" t="b">
        <f t="shared" si="435"/>
        <v>0</v>
      </c>
      <c r="CU947" s="13" t="b">
        <f t="shared" si="437"/>
        <v>0</v>
      </c>
      <c r="CV947" s="13" t="b">
        <f t="shared" si="431"/>
        <v>0</v>
      </c>
      <c r="CW947" s="13" t="b">
        <f t="shared" si="432"/>
        <v>0</v>
      </c>
      <c r="CX947" s="13" t="b">
        <f t="shared" si="433"/>
        <v>0</v>
      </c>
      <c r="CY947" s="13" t="b">
        <f t="shared" si="434"/>
        <v>0</v>
      </c>
    </row>
    <row r="948" spans="1:103" ht="15" thickBot="1">
      <c r="A948" s="931">
        <v>190</v>
      </c>
      <c r="B948" s="894" t="s">
        <v>254</v>
      </c>
      <c r="C948" s="894"/>
      <c r="D948" s="894" t="s">
        <v>1</v>
      </c>
      <c r="E948" s="894" t="s">
        <v>5</v>
      </c>
      <c r="F948" s="894"/>
      <c r="G948" s="894">
        <v>4</v>
      </c>
      <c r="H948" s="894"/>
      <c r="I948" s="894" t="s">
        <v>14</v>
      </c>
      <c r="J948" s="894">
        <v>100</v>
      </c>
      <c r="K948" s="894">
        <v>2</v>
      </c>
      <c r="L948" s="894" t="s">
        <v>16</v>
      </c>
      <c r="M948" s="894"/>
      <c r="N948" s="894" t="s">
        <v>16</v>
      </c>
      <c r="O948" s="151"/>
      <c r="P948" s="894" t="s">
        <v>16</v>
      </c>
      <c r="Q948" s="940">
        <f>IF(I948="&lt;1966",'lista, wskaźniki'!$G$4,IF(I948="1967-1985",'lista, wskaźniki'!$G$5,IF(I948="1986-1992",'lista, wskaźniki'!$G$6,IF(I948="1993-1996",'lista, wskaźniki'!$G$7,IF(I948="&gt;1997",'lista, wskaźniki'!$G$8,IF(I948=0,'lista, wskaźniki'!$G$4))))))</f>
        <v>115</v>
      </c>
      <c r="R948" s="894" t="s">
        <v>21</v>
      </c>
      <c r="S948" s="894" t="s">
        <v>27</v>
      </c>
      <c r="T948" s="894"/>
      <c r="U948" s="894"/>
      <c r="V948" s="894"/>
      <c r="W948" s="134" t="s">
        <v>35</v>
      </c>
      <c r="X948" s="134" t="s">
        <v>39</v>
      </c>
      <c r="Y948" s="136" t="s">
        <v>24</v>
      </c>
      <c r="Z948" s="134" t="s">
        <v>40</v>
      </c>
      <c r="AA948" s="134" t="s">
        <v>35</v>
      </c>
      <c r="AB948" s="135">
        <f>ROUND(AD948/'lista, wskaźniki'!$A$130,0)</f>
        <v>3</v>
      </c>
      <c r="AC948" s="135"/>
      <c r="AD948" s="134">
        <v>2000</v>
      </c>
      <c r="AE948" s="894">
        <v>6</v>
      </c>
      <c r="AF948" s="334">
        <f t="shared" si="409"/>
        <v>46.365000000000002</v>
      </c>
      <c r="AG948" s="272">
        <f>IF(R948="kompletna",Q948*J948*0.0036*'lista, wskaźniki'!$F$13, IF(R948="częściowa",Q948*J948*0.0036*'lista, wskaźniki'!$F$14, IF(R948="brak",Q948*J948*0.0036*'lista, wskaźniki'!$F$15,)))</f>
        <v>24.84</v>
      </c>
      <c r="AH948" s="334">
        <f>IF(Y948="inne",K948*'lista, wskaźniki'!$E$35,IF(Y948="to samo źródło",0,IF(Y948=0,0)))</f>
        <v>4.3357072500000005</v>
      </c>
      <c r="AI948" s="334" t="b">
        <f>IF(AA948="gaz z sieci",AC948*'lista, wskaźniki'!$D$21)</f>
        <v>0</v>
      </c>
      <c r="AJ948" s="272">
        <f>IF(AA948="węgiel",AB948*'lista, wskaźniki'!$D$20, IF('Sektor mieszkaniowy'!AA948="drewno",'Sektor mieszkaniowy'!AB948*'lista, wskaźniki'!$D$22,IF('Sektor mieszkaniowy'!AA948="pellet",AB948*'lista, wskaźniki'!$D$23,IF('Sektor mieszkaniowy'!AA948="gaz z sieci",AB948*'lista, wskaźniki'!$D$21,IF('Sektor mieszkaniowy'!AA948="olej opałowy",'Sektor mieszkaniowy'!AB948*'lista, wskaźniki'!$D$24)))))</f>
        <v>67.89</v>
      </c>
      <c r="AK948" s="900"/>
      <c r="AL948" s="894">
        <v>2000</v>
      </c>
      <c r="AM948" s="20">
        <f>IF(AA948="węgiel",AF948*1/3.6*'lista, wskaźniki'!$F$20,IF(AA948="drewno",AF948*1/3.6*'lista, wskaźniki'!$F$22,IF(AA948="pellet",AF948*1/3.6*'lista, wskaźniki'!$F$23,IF(AA948="gaz z sieci",AF948*1/3.6*'lista, wskaźniki'!$F$21,IF(AA948="olej opałowy",AF948*1/3.6*'lista, wskaźniki'!$F$24,0)))))</f>
        <v>4.3921564499999999</v>
      </c>
      <c r="AN948" s="20">
        <f>IF(AA948="węgiel",AF948*'lista, wskaźniki'!$E$42,IF(AA948="drewno",AF948*'lista, wskaźniki'!$G$42,IF(AA948="pellet",AF948*'lista, wskaźniki'!$H$42,IF(AA948="gaz z sieci",AF948*'lista, wskaźniki'!$F$42,IF(AA948="olej opałowy",AF948*'lista, wskaźniki'!$I$42,0)))))</f>
        <v>1.7618700000000001E-2</v>
      </c>
      <c r="AO948" s="20">
        <f>IF(AA948="węgiel",AF948*'lista, wskaźniki'!$E$43,IF(AA948="drewno",AF948*'lista, wskaźniki'!$G$43,IF(AA948="pellet",AF948*'lista, wskaźniki'!$H$43,IF(AA948="gaz z sieci",AF948*'lista, wskaźniki'!$F$43,IF(AA948="olej opałowy",AF948*'lista, wskaźniki'!$I$43,0)))))</f>
        <v>1.6691400000000002E-2</v>
      </c>
      <c r="AP948" s="20">
        <f>IF(AA948="węgiel",AF948*'lista, wskaźniki'!$E$44,IF(AA948="drewno",AF948*'lista, wskaźniki'!$G$44,IF(AA948="pellet",AF948*'lista, wskaźniki'!$H$44,IF(AA948="gaz z sieci",AF948*'lista, wskaźniki'!$F$44,IF(AA948="olej opałowy",AF948*'lista, wskaźniki'!$I$44,0)))))</f>
        <v>1.2518550000000001E-5</v>
      </c>
      <c r="AQ948" s="360">
        <f>IF(Z948="gaz",AH948*1/3.6*'lista, wskaźniki'!$F$21,IF(Z948="energia elektryczna",AH948*1/3.6*'lista, wskaźniki'!$F$26))</f>
        <v>1.0718831812500003</v>
      </c>
      <c r="AR948" s="20">
        <f>IF(Z948="gaz",AH948*'lista, wskaźniki'!$F$42,IF(Z948="energia elektryczna",AH948*0))</f>
        <v>0</v>
      </c>
      <c r="AS948" s="20">
        <f>IF(Z948="gaz",AH948*'lista, wskaźniki'!$F$43,IF(Z948="energia elektryczna",AH948*0))</f>
        <v>0</v>
      </c>
      <c r="AT948" s="20">
        <f>IF(Z948="gaz",AH948*'lista, wskaźniki'!$F$44,IF(Z948="energia elektryczna",AH948*0))</f>
        <v>0</v>
      </c>
      <c r="AU948" s="20">
        <f>AI948*1/3.6*'lista, wskaźniki'!$F$21</f>
        <v>0</v>
      </c>
      <c r="AV948" s="20">
        <f>AI948*'lista, wskaźniki'!$F$42</f>
        <v>0</v>
      </c>
      <c r="AW948" s="20">
        <f>AI948*'lista, wskaźniki'!$F$43</f>
        <v>0</v>
      </c>
      <c r="AX948" s="20">
        <f>AI948*'lista, wskaźniki'!$F$44</f>
        <v>0</v>
      </c>
      <c r="AY948" s="20">
        <f>AK948*'lista, wskaźniki'!$F$26</f>
        <v>0</v>
      </c>
      <c r="AZ948" s="20">
        <f t="shared" si="410"/>
        <v>5.4640396312500004</v>
      </c>
      <c r="BA948" s="20">
        <f t="shared" si="411"/>
        <v>1.7618700000000001E-2</v>
      </c>
      <c r="BB948" s="20">
        <f t="shared" si="412"/>
        <v>1.6691400000000002E-2</v>
      </c>
      <c r="BC948" s="20">
        <f t="shared" si="413"/>
        <v>1.2518550000000001E-5</v>
      </c>
      <c r="BD948" s="894"/>
      <c r="BE948" s="894"/>
      <c r="BF948" s="894"/>
      <c r="BG948" s="894"/>
      <c r="BH948" s="134"/>
      <c r="BI948" s="894" t="s">
        <v>16</v>
      </c>
      <c r="BJ948" s="134" t="s">
        <v>52</v>
      </c>
      <c r="BK948" s="894" t="s">
        <v>17</v>
      </c>
      <c r="BL948" s="134"/>
      <c r="BM948" s="134"/>
      <c r="BN948" s="134"/>
      <c r="BO948" s="134" t="s">
        <v>57</v>
      </c>
      <c r="BP948" s="134" t="s">
        <v>53</v>
      </c>
      <c r="BQ948" s="134"/>
      <c r="BR948" s="134"/>
      <c r="BS948" s="906"/>
      <c r="BT948" s="906"/>
      <c r="BU948" s="906"/>
      <c r="BV948" s="906"/>
      <c r="BW948" s="906"/>
      <c r="BX948" s="906"/>
      <c r="BY948" s="903"/>
      <c r="CA948" s="365">
        <f t="shared" si="414"/>
        <v>46.365000000000002</v>
      </c>
      <c r="CB948" s="365" t="b">
        <f t="shared" si="415"/>
        <v>0</v>
      </c>
      <c r="CC948" s="365" t="b">
        <f t="shared" si="416"/>
        <v>0</v>
      </c>
      <c r="CD948" s="365" t="b">
        <f t="shared" si="417"/>
        <v>0</v>
      </c>
      <c r="CE948" s="365" t="b">
        <f t="shared" si="418"/>
        <v>0</v>
      </c>
      <c r="CF948" s="365" t="b">
        <f t="shared" si="419"/>
        <v>0</v>
      </c>
      <c r="CG948" s="365">
        <f t="shared" si="420"/>
        <v>4.3357072500000005</v>
      </c>
      <c r="CH948" s="365" t="b">
        <f t="shared" si="421"/>
        <v>0</v>
      </c>
      <c r="CI948" s="72">
        <f t="shared" si="422"/>
        <v>46.365000000000002</v>
      </c>
      <c r="CJ948" s="72" t="b">
        <f t="shared" si="423"/>
        <v>0</v>
      </c>
      <c r="CK948" s="72" t="b">
        <f t="shared" si="424"/>
        <v>0</v>
      </c>
      <c r="CL948" s="72">
        <f t="shared" si="425"/>
        <v>0</v>
      </c>
      <c r="CM948" s="72" t="b">
        <f t="shared" si="426"/>
        <v>0</v>
      </c>
      <c r="CN948" s="72">
        <f t="shared" si="427"/>
        <v>4.3357072500000005</v>
      </c>
      <c r="CP948" s="13" t="b">
        <f t="shared" si="428"/>
        <v>0</v>
      </c>
      <c r="CQ948" s="13" t="b">
        <f t="shared" si="429"/>
        <v>0</v>
      </c>
      <c r="CR948" s="13" t="b">
        <f t="shared" si="430"/>
        <v>0</v>
      </c>
      <c r="CS948" s="13" t="b">
        <f t="shared" si="436"/>
        <v>0</v>
      </c>
      <c r="CT948" s="13" t="b">
        <f t="shared" si="435"/>
        <v>0</v>
      </c>
      <c r="CU948" s="13" t="b">
        <f t="shared" si="437"/>
        <v>0</v>
      </c>
      <c r="CV948" s="13" t="b">
        <f t="shared" si="431"/>
        <v>0</v>
      </c>
      <c r="CW948" s="13" t="b">
        <f t="shared" si="432"/>
        <v>0</v>
      </c>
      <c r="CX948" s="13">
        <f t="shared" si="433"/>
        <v>100</v>
      </c>
      <c r="CY948" s="13">
        <f t="shared" si="434"/>
        <v>100</v>
      </c>
    </row>
    <row r="949" spans="1:103" ht="15" thickBot="1">
      <c r="A949" s="932"/>
      <c r="B949" s="895"/>
      <c r="C949" s="895"/>
      <c r="D949" s="895"/>
      <c r="E949" s="895"/>
      <c r="F949" s="895"/>
      <c r="G949" s="895"/>
      <c r="H949" s="895"/>
      <c r="I949" s="895"/>
      <c r="J949" s="895"/>
      <c r="K949" s="895"/>
      <c r="L949" s="895"/>
      <c r="M949" s="895"/>
      <c r="N949" s="895"/>
      <c r="O949" s="152"/>
      <c r="P949" s="895"/>
      <c r="Q949" s="941"/>
      <c r="R949" s="895"/>
      <c r="S949" s="895"/>
      <c r="T949" s="895"/>
      <c r="U949" s="895"/>
      <c r="V949" s="895"/>
      <c r="W949" s="136"/>
      <c r="X949" s="136"/>
      <c r="Y949" s="136"/>
      <c r="Z949" s="136"/>
      <c r="AA949" s="136" t="s">
        <v>36</v>
      </c>
      <c r="AB949" s="137"/>
      <c r="AC949" s="137"/>
      <c r="AD949" s="136"/>
      <c r="AE949" s="895"/>
      <c r="AF949" s="334">
        <f t="shared" si="409"/>
        <v>0</v>
      </c>
      <c r="AG949" s="272">
        <f>IF(R949="kompletna",Q949*J949*0.0036*'lista, wskaźniki'!$F$13, IF(R949="częściowa",Q949*J949*0.0036*'lista, wskaźniki'!$F$14, IF(R949="brak",Q949*J949*0.0036*'lista, wskaźniki'!$F$15,)))</f>
        <v>0</v>
      </c>
      <c r="AH949" s="334">
        <f>IF(Y949="inne",K949*'lista, wskaźniki'!$E$35,IF(Y949="to samo źródło",0,IF(Y949=0,0)))</f>
        <v>0</v>
      </c>
      <c r="AI949" s="334" t="b">
        <f>IF(AA949="gaz z sieci",AC949*'lista, wskaźniki'!$D$21)</f>
        <v>0</v>
      </c>
      <c r="AJ949" s="272">
        <f>IF(AA949="węgiel",AB949*'lista, wskaźniki'!$D$20, IF('Sektor mieszkaniowy'!AA949="drewno",'Sektor mieszkaniowy'!AB949*'lista, wskaźniki'!$D$22,IF('Sektor mieszkaniowy'!AA949="pellet",AB949*'lista, wskaźniki'!$D$23,IF('Sektor mieszkaniowy'!AA949="gaz z sieci",AB949*'lista, wskaźniki'!$D$21,IF('Sektor mieszkaniowy'!AA949="olej opałowy",'Sektor mieszkaniowy'!AB949*'lista, wskaźniki'!$D$24)))))</f>
        <v>0</v>
      </c>
      <c r="AK949" s="901"/>
      <c r="AL949" s="895"/>
      <c r="AM949" s="20">
        <f>IF(AA949="węgiel",AF949*1/3.6*'lista, wskaźniki'!$F$20,IF(AA949="drewno",AF949*1/3.6*'lista, wskaźniki'!$F$22,IF(AA949="pellet",AF949*1/3.6*'lista, wskaźniki'!$F$23,IF(AA949="gaz z sieci",AF949*1/3.6*'lista, wskaźniki'!$F$21,IF(AA949="olej opałowy",AF949*1/3.6*'lista, wskaźniki'!$F$24,0)))))</f>
        <v>0</v>
      </c>
      <c r="AN949" s="20">
        <f>IF(AA949="węgiel",AF949*'lista, wskaźniki'!$E$42,IF(AA949="drewno",AF949*'lista, wskaźniki'!$G$42,IF(AA949="pellet",AF949*'lista, wskaźniki'!$H$42,IF(AA949="gaz z sieci",AF949*'lista, wskaźniki'!$F$42,IF(AA949="olej opałowy",AF949*'lista, wskaźniki'!$I$42,0)))))</f>
        <v>0</v>
      </c>
      <c r="AO949" s="20">
        <f>IF(AA949="węgiel",AF949*'lista, wskaźniki'!$E$43,IF(AA949="drewno",AF949*'lista, wskaźniki'!$G$43,IF(AA949="pellet",AF949*'lista, wskaźniki'!$H$43,IF(AA949="gaz z sieci",AF949*'lista, wskaźniki'!$F$43,IF(AA949="olej opałowy",AF949*'lista, wskaźniki'!$I$43,0)))))</f>
        <v>0</v>
      </c>
      <c r="AP949" s="20">
        <f>IF(AA949="węgiel",AF949*'lista, wskaźniki'!$E$44,IF(AA949="drewno",AF949*'lista, wskaźniki'!$G$44,IF(AA949="pellet",AF949*'lista, wskaźniki'!$H$44,IF(AA949="gaz z sieci",AF949*'lista, wskaźniki'!$F$44,IF(AA949="olej opałowy",AF949*'lista, wskaźniki'!$I$44,0)))))</f>
        <v>0</v>
      </c>
      <c r="AQ949" s="20" t="b">
        <f>IF(Z949="gaz",AH949*1/3.6*'lista, wskaźniki'!$F$21,IF(Z949="energia elektryczna",AH949*1/3.6*'lista, wskaźniki'!$F$26))</f>
        <v>0</v>
      </c>
      <c r="AR949" s="20" t="b">
        <f>IF(Z949="gaz",AH949*'lista, wskaźniki'!$F$42,IF(Z949="energia elektryczna",AH949*0))</f>
        <v>0</v>
      </c>
      <c r="AS949" s="20" t="b">
        <f>IF(Z949="gaz",AH949*'lista, wskaźniki'!$F$43,IF(Z949="energia elektryczna",AH949*0))</f>
        <v>0</v>
      </c>
      <c r="AT949" s="20" t="b">
        <f>IF(Z949="gaz",AH949*'lista, wskaźniki'!$F$44,IF(Z949="energia elektryczna",AH949*0))</f>
        <v>0</v>
      </c>
      <c r="AU949" s="20">
        <f>AI949*1/3.6*'lista, wskaźniki'!$F$21</f>
        <v>0</v>
      </c>
      <c r="AV949" s="20">
        <f>AI949*'lista, wskaźniki'!$F$42</f>
        <v>0</v>
      </c>
      <c r="AW949" s="20">
        <f>AI949*'lista, wskaźniki'!$F$43</f>
        <v>0</v>
      </c>
      <c r="AX949" s="20">
        <f>AI949*'lista, wskaźniki'!$F$44</f>
        <v>0</v>
      </c>
      <c r="AY949" s="20">
        <f>AK949*'lista, wskaźniki'!$F$26</f>
        <v>0</v>
      </c>
      <c r="AZ949" s="20">
        <f t="shared" si="410"/>
        <v>0</v>
      </c>
      <c r="BA949" s="20">
        <f t="shared" si="411"/>
        <v>0</v>
      </c>
      <c r="BB949" s="20">
        <f t="shared" si="412"/>
        <v>0</v>
      </c>
      <c r="BC949" s="20">
        <f t="shared" si="413"/>
        <v>0</v>
      </c>
      <c r="BD949" s="895"/>
      <c r="BE949" s="895"/>
      <c r="BF949" s="895"/>
      <c r="BG949" s="895"/>
      <c r="BH949" s="136"/>
      <c r="BI949" s="895"/>
      <c r="BJ949" s="136"/>
      <c r="BK949" s="895"/>
      <c r="BL949" s="136"/>
      <c r="BM949" s="136"/>
      <c r="BN949" s="136"/>
      <c r="BO949" s="136"/>
      <c r="BP949" s="136"/>
      <c r="BQ949" s="136"/>
      <c r="BR949" s="136"/>
      <c r="BS949" s="907"/>
      <c r="BT949" s="907"/>
      <c r="BU949" s="907"/>
      <c r="BV949" s="907"/>
      <c r="BW949" s="907"/>
      <c r="BX949" s="907"/>
      <c r="BY949" s="904"/>
      <c r="CA949" s="365" t="b">
        <f t="shared" si="414"/>
        <v>0</v>
      </c>
      <c r="CB949" s="365">
        <f t="shared" si="415"/>
        <v>0</v>
      </c>
      <c r="CC949" s="365" t="b">
        <f t="shared" si="416"/>
        <v>0</v>
      </c>
      <c r="CD949" s="365" t="b">
        <f t="shared" si="417"/>
        <v>0</v>
      </c>
      <c r="CE949" s="365" t="b">
        <f t="shared" si="418"/>
        <v>0</v>
      </c>
      <c r="CF949" s="365" t="b">
        <f t="shared" si="419"/>
        <v>0</v>
      </c>
      <c r="CG949" s="365" t="b">
        <f t="shared" si="420"/>
        <v>0</v>
      </c>
      <c r="CH949" s="365" t="b">
        <f t="shared" si="421"/>
        <v>0</v>
      </c>
      <c r="CI949" s="72" t="b">
        <f t="shared" si="422"/>
        <v>0</v>
      </c>
      <c r="CJ949" s="72">
        <f t="shared" si="423"/>
        <v>0</v>
      </c>
      <c r="CK949" s="72" t="b">
        <f t="shared" si="424"/>
        <v>0</v>
      </c>
      <c r="CL949" s="72">
        <f t="shared" si="425"/>
        <v>0</v>
      </c>
      <c r="CM949" s="72" t="b">
        <f t="shared" si="426"/>
        <v>0</v>
      </c>
      <c r="CN949" s="72" t="b">
        <f t="shared" si="427"/>
        <v>0</v>
      </c>
      <c r="CP949" s="13">
        <f t="shared" si="428"/>
        <v>0</v>
      </c>
      <c r="CQ949" s="13" t="b">
        <f t="shared" si="429"/>
        <v>0</v>
      </c>
      <c r="CR949" s="13" t="b">
        <f t="shared" si="430"/>
        <v>0</v>
      </c>
      <c r="CS949" s="13" t="b">
        <f t="shared" si="436"/>
        <v>0</v>
      </c>
      <c r="CT949" s="13" t="b">
        <f t="shared" si="435"/>
        <v>0</v>
      </c>
      <c r="CU949" s="13" t="b">
        <f t="shared" si="437"/>
        <v>0</v>
      </c>
      <c r="CV949" s="13" t="b">
        <f t="shared" si="431"/>
        <v>0</v>
      </c>
      <c r="CW949" s="13" t="b">
        <f t="shared" si="432"/>
        <v>0</v>
      </c>
      <c r="CX949" s="13" t="b">
        <f t="shared" si="433"/>
        <v>0</v>
      </c>
      <c r="CY949" s="13" t="b">
        <f t="shared" si="434"/>
        <v>0</v>
      </c>
    </row>
    <row r="950" spans="1:103" ht="15" thickBot="1">
      <c r="A950" s="932"/>
      <c r="B950" s="895"/>
      <c r="C950" s="895"/>
      <c r="D950" s="895"/>
      <c r="E950" s="895"/>
      <c r="F950" s="895"/>
      <c r="G950" s="895"/>
      <c r="H950" s="895"/>
      <c r="I950" s="895"/>
      <c r="J950" s="895"/>
      <c r="K950" s="895"/>
      <c r="L950" s="895"/>
      <c r="M950" s="895"/>
      <c r="N950" s="895"/>
      <c r="O950" s="152"/>
      <c r="P950" s="895"/>
      <c r="Q950" s="941"/>
      <c r="R950" s="895"/>
      <c r="S950" s="895"/>
      <c r="T950" s="895"/>
      <c r="U950" s="895"/>
      <c r="V950" s="895"/>
      <c r="W950" s="136"/>
      <c r="X950" s="136"/>
      <c r="Y950" s="136"/>
      <c r="Z950" s="136"/>
      <c r="AA950" s="136" t="s">
        <v>50</v>
      </c>
      <c r="AB950" s="137"/>
      <c r="AC950" s="137"/>
      <c r="AD950" s="136"/>
      <c r="AE950" s="895"/>
      <c r="AF950" s="334">
        <f t="shared" ref="AF950:AF1013" si="438">IF(AG950&gt;0,(AJ950+AG950)/2,AJ950)</f>
        <v>0</v>
      </c>
      <c r="AG950" s="272">
        <f>IF(R950="kompletna",Q950*J950*0.0036*'lista, wskaźniki'!$F$13, IF(R950="częściowa",Q950*J950*0.0036*'lista, wskaźniki'!$F$14, IF(R950="brak",Q950*J950*0.0036*'lista, wskaźniki'!$F$15,)))</f>
        <v>0</v>
      </c>
      <c r="AH950" s="334">
        <f>IF(Y950="inne",K950*'lista, wskaźniki'!$E$35,IF(Y950="to samo źródło",0,IF(Y950=0,0)))</f>
        <v>0</v>
      </c>
      <c r="AI950" s="334" t="b">
        <f>IF(AA950="gaz z sieci",AC950*'lista, wskaźniki'!$D$21)</f>
        <v>0</v>
      </c>
      <c r="AJ950" s="272">
        <f>IF(AA950="węgiel",AB950*'lista, wskaźniki'!$D$20, IF('Sektor mieszkaniowy'!AA950="drewno",'Sektor mieszkaniowy'!AB950*'lista, wskaźniki'!$D$22,IF('Sektor mieszkaniowy'!AA950="pellet",AB950*'lista, wskaźniki'!$D$23,IF('Sektor mieszkaniowy'!AA950="gaz z sieci",AB950*'lista, wskaźniki'!$D$21,IF('Sektor mieszkaniowy'!AA950="olej opałowy",'Sektor mieszkaniowy'!AB950*'lista, wskaźniki'!$D$24)))))</f>
        <v>0</v>
      </c>
      <c r="AK950" s="901"/>
      <c r="AL950" s="895"/>
      <c r="AM950" s="20">
        <f>IF(AA950="węgiel",AF950*1/3.6*'lista, wskaźniki'!$F$20,IF(AA950="drewno",AF950*1/3.6*'lista, wskaźniki'!$F$22,IF(AA950="pellet",AF950*1/3.6*'lista, wskaźniki'!$F$23,IF(AA950="gaz z sieci",AF950*1/3.6*'lista, wskaźniki'!$F$21,IF(AA950="olej opałowy",AF950*1/3.6*'lista, wskaźniki'!$F$24,0)))))</f>
        <v>0</v>
      </c>
      <c r="AN950" s="20">
        <f>IF(AA950="węgiel",AF950*'lista, wskaźniki'!$E$42,IF(AA950="drewno",AF950*'lista, wskaźniki'!$G$42,IF(AA950="pellet",AF950*'lista, wskaźniki'!$H$42,IF(AA950="gaz z sieci",AF950*'lista, wskaźniki'!$F$42,IF(AA950="olej opałowy",AF950*'lista, wskaźniki'!$I$42,0)))))</f>
        <v>0</v>
      </c>
      <c r="AO950" s="20">
        <f>IF(AA950="węgiel",AF950*'lista, wskaźniki'!$E$43,IF(AA950="drewno",AF950*'lista, wskaźniki'!$G$43,IF(AA950="pellet",AF950*'lista, wskaźniki'!$H$43,IF(AA950="gaz z sieci",AF950*'lista, wskaźniki'!$F$43,IF(AA950="olej opałowy",AF950*'lista, wskaźniki'!$I$43,0)))))</f>
        <v>0</v>
      </c>
      <c r="AP950" s="20">
        <f>IF(AA950="węgiel",AF950*'lista, wskaźniki'!$E$44,IF(AA950="drewno",AF950*'lista, wskaźniki'!$G$44,IF(AA950="pellet",AF950*'lista, wskaźniki'!$H$44,IF(AA950="gaz z sieci",AF950*'lista, wskaźniki'!$F$44,IF(AA950="olej opałowy",AF950*'lista, wskaźniki'!$I$44,0)))))</f>
        <v>0</v>
      </c>
      <c r="AQ950" s="20" t="b">
        <f>IF(Z950="gaz",AH950*1/3.6*'lista, wskaźniki'!$F$21,IF(Z950="energia elektryczna",AH950*1/3.6*'lista, wskaźniki'!$F$26))</f>
        <v>0</v>
      </c>
      <c r="AR950" s="20" t="b">
        <f>IF(Z950="gaz",AH950*'lista, wskaźniki'!$F$42,IF(Z950="energia elektryczna",AH950*0))</f>
        <v>0</v>
      </c>
      <c r="AS950" s="20" t="b">
        <f>IF(Z950="gaz",AH950*'lista, wskaźniki'!$F$43,IF(Z950="energia elektryczna",AH950*0))</f>
        <v>0</v>
      </c>
      <c r="AT950" s="20" t="b">
        <f>IF(Z950="gaz",AH950*'lista, wskaźniki'!$F$44,IF(Z950="energia elektryczna",AH950*0))</f>
        <v>0</v>
      </c>
      <c r="AU950" s="20">
        <f>AI950*1/3.6*'lista, wskaźniki'!$F$21</f>
        <v>0</v>
      </c>
      <c r="AV950" s="20">
        <f>AI950*'lista, wskaźniki'!$F$42</f>
        <v>0</v>
      </c>
      <c r="AW950" s="20">
        <f>AI950*'lista, wskaźniki'!$F$43</f>
        <v>0</v>
      </c>
      <c r="AX950" s="20">
        <f>AI950*'lista, wskaźniki'!$F$44</f>
        <v>0</v>
      </c>
      <c r="AY950" s="20">
        <f>AK950*'lista, wskaźniki'!$F$26</f>
        <v>0</v>
      </c>
      <c r="AZ950" s="20">
        <f t="shared" si="410"/>
        <v>0</v>
      </c>
      <c r="BA950" s="20">
        <f t="shared" si="411"/>
        <v>0</v>
      </c>
      <c r="BB950" s="20">
        <f t="shared" si="412"/>
        <v>0</v>
      </c>
      <c r="BC950" s="20">
        <f t="shared" si="413"/>
        <v>0</v>
      </c>
      <c r="BD950" s="895"/>
      <c r="BE950" s="895"/>
      <c r="BF950" s="895"/>
      <c r="BG950" s="895"/>
      <c r="BH950" s="136"/>
      <c r="BI950" s="895"/>
      <c r="BJ950" s="136"/>
      <c r="BK950" s="895"/>
      <c r="BL950" s="136"/>
      <c r="BM950" s="136"/>
      <c r="BN950" s="136"/>
      <c r="BO950" s="136"/>
      <c r="BP950" s="136"/>
      <c r="BQ950" s="136"/>
      <c r="BR950" s="136"/>
      <c r="BS950" s="907"/>
      <c r="BT950" s="907"/>
      <c r="BU950" s="907"/>
      <c r="BV950" s="907"/>
      <c r="BW950" s="907"/>
      <c r="BX950" s="907"/>
      <c r="BY950" s="904"/>
      <c r="CA950" s="365" t="b">
        <f t="shared" si="414"/>
        <v>0</v>
      </c>
      <c r="CB950" s="365" t="b">
        <f t="shared" si="415"/>
        <v>0</v>
      </c>
      <c r="CC950" s="365">
        <f t="shared" si="416"/>
        <v>0</v>
      </c>
      <c r="CD950" s="365" t="b">
        <f t="shared" si="417"/>
        <v>0</v>
      </c>
      <c r="CE950" s="365" t="b">
        <f t="shared" si="418"/>
        <v>0</v>
      </c>
      <c r="CF950" s="365" t="b">
        <f t="shared" si="419"/>
        <v>0</v>
      </c>
      <c r="CG950" s="365" t="b">
        <f t="shared" si="420"/>
        <v>0</v>
      </c>
      <c r="CH950" s="365" t="b">
        <f t="shared" si="421"/>
        <v>0</v>
      </c>
      <c r="CI950" s="72" t="b">
        <f t="shared" si="422"/>
        <v>0</v>
      </c>
      <c r="CJ950" s="72" t="b">
        <f t="shared" si="423"/>
        <v>0</v>
      </c>
      <c r="CK950" s="72">
        <f t="shared" si="424"/>
        <v>0</v>
      </c>
      <c r="CL950" s="72">
        <f t="shared" si="425"/>
        <v>0</v>
      </c>
      <c r="CM950" s="72" t="b">
        <f t="shared" si="426"/>
        <v>0</v>
      </c>
      <c r="CN950" s="72" t="b">
        <f t="shared" si="427"/>
        <v>0</v>
      </c>
      <c r="CP950" s="13">
        <f t="shared" si="428"/>
        <v>0</v>
      </c>
      <c r="CQ950" s="13" t="b">
        <f t="shared" si="429"/>
        <v>0</v>
      </c>
      <c r="CR950" s="13" t="b">
        <f t="shared" si="430"/>
        <v>0</v>
      </c>
      <c r="CS950" s="13" t="b">
        <f t="shared" si="436"/>
        <v>0</v>
      </c>
      <c r="CT950" s="13" t="b">
        <f t="shared" si="435"/>
        <v>0</v>
      </c>
      <c r="CU950" s="13" t="b">
        <f t="shared" si="437"/>
        <v>0</v>
      </c>
      <c r="CV950" s="13" t="b">
        <f t="shared" si="431"/>
        <v>0</v>
      </c>
      <c r="CW950" s="13" t="b">
        <f t="shared" si="432"/>
        <v>0</v>
      </c>
      <c r="CX950" s="13" t="b">
        <f t="shared" si="433"/>
        <v>0</v>
      </c>
      <c r="CY950" s="13" t="b">
        <f t="shared" si="434"/>
        <v>0</v>
      </c>
    </row>
    <row r="951" spans="1:103" ht="15" thickBot="1">
      <c r="A951" s="932"/>
      <c r="B951" s="895"/>
      <c r="C951" s="895"/>
      <c r="D951" s="895"/>
      <c r="E951" s="895"/>
      <c r="F951" s="895"/>
      <c r="G951" s="895"/>
      <c r="H951" s="895"/>
      <c r="I951" s="895"/>
      <c r="J951" s="895"/>
      <c r="K951" s="895"/>
      <c r="L951" s="895"/>
      <c r="M951" s="895"/>
      <c r="N951" s="895"/>
      <c r="O951" s="152"/>
      <c r="P951" s="895"/>
      <c r="Q951" s="941"/>
      <c r="R951" s="895"/>
      <c r="S951" s="895"/>
      <c r="T951" s="895"/>
      <c r="U951" s="895"/>
      <c r="V951" s="895"/>
      <c r="W951" s="136"/>
      <c r="X951" s="136"/>
      <c r="Y951" s="136"/>
      <c r="Z951" s="136"/>
      <c r="AA951" s="136" t="s">
        <v>38</v>
      </c>
      <c r="AB951" s="137"/>
      <c r="AC951" s="137"/>
      <c r="AD951" s="136"/>
      <c r="AE951" s="895"/>
      <c r="AF951" s="334">
        <f t="shared" si="438"/>
        <v>0</v>
      </c>
      <c r="AG951" s="272">
        <f>IF(R951="kompletna",Q951*J951*0.0036*'lista, wskaźniki'!$F$13, IF(R951="częściowa",Q951*J951*0.0036*'lista, wskaźniki'!$F$14, IF(R951="brak",Q951*J951*0.0036*'lista, wskaźniki'!$F$15,)))</f>
        <v>0</v>
      </c>
      <c r="AH951" s="334">
        <f>IF(Y951="inne",K951*'lista, wskaźniki'!$E$35,IF(Y951="to samo źródło",0,IF(Y951=0,0)))</f>
        <v>0</v>
      </c>
      <c r="AI951" s="334">
        <f>IF(AA951="gaz z sieci",AC951*'lista, wskaźniki'!$D$21)</f>
        <v>0</v>
      </c>
      <c r="AJ951" s="272">
        <f>IF(AA951="węgiel",AB951*'lista, wskaźniki'!$D$20, IF('Sektor mieszkaniowy'!AA951="drewno",'Sektor mieszkaniowy'!AB951*'lista, wskaźniki'!$D$22,IF('Sektor mieszkaniowy'!AA951="pellet",AB951*'lista, wskaźniki'!$D$23,IF('Sektor mieszkaniowy'!AA951="gaz z sieci",AB951*'lista, wskaźniki'!$D$21,IF('Sektor mieszkaniowy'!AA951="olej opałowy",'Sektor mieszkaniowy'!AB951*'lista, wskaźniki'!$D$24)))))</f>
        <v>0</v>
      </c>
      <c r="AK951" s="901"/>
      <c r="AL951" s="895"/>
      <c r="AM951" s="20">
        <f>IF(AA951="węgiel",AF951*1/3.6*'lista, wskaźniki'!$F$20,IF(AA951="drewno",AF951*1/3.6*'lista, wskaźniki'!$F$22,IF(AA951="pellet",AF951*1/3.6*'lista, wskaźniki'!$F$23,IF(AA951="gaz z sieci",AF951*1/3.6*'lista, wskaźniki'!$F$21,IF(AA951="olej opałowy",AF951*1/3.6*'lista, wskaźniki'!$F$24,0)))))</f>
        <v>0</v>
      </c>
      <c r="AN951" s="20">
        <f>IF(AA951="węgiel",AF951*'lista, wskaźniki'!$E$42,IF(AA951="drewno",AF951*'lista, wskaźniki'!$G$42,IF(AA951="pellet",AF951*'lista, wskaźniki'!$H$42,IF(AA951="gaz z sieci",AF951*'lista, wskaźniki'!$F$42,IF(AA951="olej opałowy",AF951*'lista, wskaźniki'!$I$42,0)))))</f>
        <v>0</v>
      </c>
      <c r="AO951" s="20">
        <f>IF(AA951="węgiel",AF951*'lista, wskaźniki'!$E$43,IF(AA951="drewno",AF951*'lista, wskaźniki'!$G$43,IF(AA951="pellet",AF951*'lista, wskaźniki'!$H$43,IF(AA951="gaz z sieci",AF951*'lista, wskaźniki'!$F$43,IF(AA951="olej opałowy",AF951*'lista, wskaźniki'!$I$43,0)))))</f>
        <v>0</v>
      </c>
      <c r="AP951" s="20">
        <f>IF(AA951="węgiel",AF951*'lista, wskaźniki'!$E$44,IF(AA951="drewno",AF951*'lista, wskaźniki'!$G$44,IF(AA951="pellet",AF951*'lista, wskaźniki'!$H$44,IF(AA951="gaz z sieci",AF951*'lista, wskaźniki'!$F$44,IF(AA951="olej opałowy",AF951*'lista, wskaźniki'!$I$44,0)))))</f>
        <v>0</v>
      </c>
      <c r="AQ951" s="20" t="b">
        <f>IF(Z951="gaz",AH951*1/3.6*'lista, wskaźniki'!$F$21,IF(Z951="energia elektryczna",AH951*1/3.6*'lista, wskaźniki'!$F$26))</f>
        <v>0</v>
      </c>
      <c r="AR951" s="20" t="b">
        <f>IF(Z951="gaz",AH951*'lista, wskaźniki'!$F$42,IF(Z951="energia elektryczna",AH951*0))</f>
        <v>0</v>
      </c>
      <c r="AS951" s="20" t="b">
        <f>IF(Z951="gaz",AH951*'lista, wskaźniki'!$F$43,IF(Z951="energia elektryczna",AH951*0))</f>
        <v>0</v>
      </c>
      <c r="AT951" s="20" t="b">
        <f>IF(Z951="gaz",AH951*'lista, wskaźniki'!$F$44,IF(Z951="energia elektryczna",AH951*0))</f>
        <v>0</v>
      </c>
      <c r="AU951" s="20">
        <f>AI951*1/3.6*'lista, wskaźniki'!$F$21</f>
        <v>0</v>
      </c>
      <c r="AV951" s="20">
        <f>AI951*'lista, wskaźniki'!$F$42</f>
        <v>0</v>
      </c>
      <c r="AW951" s="20">
        <f>AI951*'lista, wskaźniki'!$F$43</f>
        <v>0</v>
      </c>
      <c r="AX951" s="20">
        <f>AI951*'lista, wskaźniki'!$F$44</f>
        <v>0</v>
      </c>
      <c r="AY951" s="20">
        <f>AK951*'lista, wskaźniki'!$F$26</f>
        <v>0</v>
      </c>
      <c r="AZ951" s="20">
        <f t="shared" si="410"/>
        <v>0</v>
      </c>
      <c r="BA951" s="20">
        <f t="shared" si="411"/>
        <v>0</v>
      </c>
      <c r="BB951" s="20">
        <f t="shared" si="412"/>
        <v>0</v>
      </c>
      <c r="BC951" s="20">
        <f t="shared" si="413"/>
        <v>0</v>
      </c>
      <c r="BD951" s="895"/>
      <c r="BE951" s="895"/>
      <c r="BF951" s="895"/>
      <c r="BG951" s="895"/>
      <c r="BH951" s="136"/>
      <c r="BI951" s="895"/>
      <c r="BJ951" s="136"/>
      <c r="BK951" s="895"/>
      <c r="BL951" s="136"/>
      <c r="BM951" s="136"/>
      <c r="BN951" s="136"/>
      <c r="BO951" s="136"/>
      <c r="BP951" s="136"/>
      <c r="BQ951" s="136"/>
      <c r="BR951" s="136"/>
      <c r="BS951" s="907"/>
      <c r="BT951" s="907"/>
      <c r="BU951" s="907"/>
      <c r="BV951" s="907"/>
      <c r="BW951" s="907"/>
      <c r="BX951" s="907"/>
      <c r="BY951" s="904"/>
      <c r="CA951" s="365" t="b">
        <f t="shared" si="414"/>
        <v>0</v>
      </c>
      <c r="CB951" s="365" t="b">
        <f t="shared" si="415"/>
        <v>0</v>
      </c>
      <c r="CC951" s="365" t="b">
        <f t="shared" si="416"/>
        <v>0</v>
      </c>
      <c r="CD951" s="365">
        <f t="shared" si="417"/>
        <v>0</v>
      </c>
      <c r="CE951" s="365" t="b">
        <f t="shared" si="418"/>
        <v>0</v>
      </c>
      <c r="CF951" s="365" t="b">
        <f t="shared" si="419"/>
        <v>0</v>
      </c>
      <c r="CG951" s="365" t="b">
        <f t="shared" si="420"/>
        <v>0</v>
      </c>
      <c r="CH951" s="365">
        <f t="shared" si="421"/>
        <v>0</v>
      </c>
      <c r="CI951" s="72" t="b">
        <f t="shared" si="422"/>
        <v>0</v>
      </c>
      <c r="CJ951" s="72" t="b">
        <f t="shared" si="423"/>
        <v>0</v>
      </c>
      <c r="CK951" s="72" t="b">
        <f t="shared" si="424"/>
        <v>0</v>
      </c>
      <c r="CL951" s="72">
        <f t="shared" si="425"/>
        <v>0</v>
      </c>
      <c r="CM951" s="72" t="b">
        <f t="shared" si="426"/>
        <v>0</v>
      </c>
      <c r="CN951" s="72" t="b">
        <f t="shared" si="427"/>
        <v>0</v>
      </c>
      <c r="CP951" s="13">
        <f t="shared" si="428"/>
        <v>0</v>
      </c>
      <c r="CQ951" s="13" t="b">
        <f t="shared" si="429"/>
        <v>0</v>
      </c>
      <c r="CR951" s="13" t="b">
        <f t="shared" si="430"/>
        <v>0</v>
      </c>
      <c r="CS951" s="13" t="b">
        <f t="shared" si="436"/>
        <v>0</v>
      </c>
      <c r="CT951" s="13" t="b">
        <f t="shared" si="435"/>
        <v>0</v>
      </c>
      <c r="CU951" s="13" t="b">
        <f t="shared" si="437"/>
        <v>0</v>
      </c>
      <c r="CV951" s="13" t="b">
        <f t="shared" si="431"/>
        <v>0</v>
      </c>
      <c r="CW951" s="13" t="b">
        <f t="shared" si="432"/>
        <v>0</v>
      </c>
      <c r="CX951" s="13" t="b">
        <f t="shared" si="433"/>
        <v>0</v>
      </c>
      <c r="CY951" s="13" t="b">
        <f t="shared" si="434"/>
        <v>0</v>
      </c>
    </row>
    <row r="952" spans="1:103" ht="15" thickBot="1">
      <c r="A952" s="933"/>
      <c r="B952" s="896"/>
      <c r="C952" s="896"/>
      <c r="D952" s="896"/>
      <c r="E952" s="896"/>
      <c r="F952" s="896"/>
      <c r="G952" s="896"/>
      <c r="H952" s="896"/>
      <c r="I952" s="896"/>
      <c r="J952" s="896"/>
      <c r="K952" s="896"/>
      <c r="L952" s="896"/>
      <c r="M952" s="896"/>
      <c r="N952" s="896"/>
      <c r="O952" s="153"/>
      <c r="P952" s="896"/>
      <c r="Q952" s="942"/>
      <c r="R952" s="896"/>
      <c r="S952" s="896"/>
      <c r="T952" s="896"/>
      <c r="U952" s="896"/>
      <c r="V952" s="896"/>
      <c r="W952" s="138"/>
      <c r="X952" s="138"/>
      <c r="Y952" s="138"/>
      <c r="Z952" s="138"/>
      <c r="AA952" s="138" t="s">
        <v>37</v>
      </c>
      <c r="AB952" s="139"/>
      <c r="AC952" s="139"/>
      <c r="AD952" s="138"/>
      <c r="AE952" s="896"/>
      <c r="AF952" s="334">
        <f t="shared" si="438"/>
        <v>0</v>
      </c>
      <c r="AG952" s="272">
        <f>IF(R952="kompletna",Q952*J952*0.0036*'lista, wskaźniki'!$F$13, IF(R952="częściowa",Q952*J952*0.0036*'lista, wskaźniki'!$F$14, IF(R952="brak",Q952*J952*0.0036*'lista, wskaźniki'!$F$15,)))</f>
        <v>0</v>
      </c>
      <c r="AH952" s="334">
        <f>IF(Y952="inne",K952*'lista, wskaźniki'!$E$35,IF(Y952="to samo źródło",0,IF(Y952=0,0)))</f>
        <v>0</v>
      </c>
      <c r="AI952" s="334" t="b">
        <f>IF(AA952="gaz z sieci",AC952*'lista, wskaźniki'!$D$21)</f>
        <v>0</v>
      </c>
      <c r="AJ952" s="272">
        <f>IF(AA952="węgiel",AB952*'lista, wskaźniki'!$D$20, IF('Sektor mieszkaniowy'!AA952="drewno",'Sektor mieszkaniowy'!AB952*'lista, wskaźniki'!$D$22,IF('Sektor mieszkaniowy'!AA952="pellet",AB952*'lista, wskaźniki'!$D$23,IF('Sektor mieszkaniowy'!AA952="gaz z sieci",AB952*'lista, wskaźniki'!$D$21,IF('Sektor mieszkaniowy'!AA952="olej opałowy",'Sektor mieszkaniowy'!AB952*'lista, wskaźniki'!$D$24)))))</f>
        <v>0</v>
      </c>
      <c r="AK952" s="902"/>
      <c r="AL952" s="896"/>
      <c r="AM952" s="20">
        <f>IF(AA952="węgiel",AF952*1/3.6*'lista, wskaźniki'!$F$20,IF(AA952="drewno",AF952*1/3.6*'lista, wskaźniki'!$F$22,IF(AA952="pellet",AF952*1/3.6*'lista, wskaźniki'!$F$23,IF(AA952="gaz z sieci",AF952*1/3.6*'lista, wskaźniki'!$F$21,IF(AA952="olej opałowy",AF952*1/3.6*'lista, wskaźniki'!$F$24,0)))))</f>
        <v>0</v>
      </c>
      <c r="AN952" s="20">
        <f>IF(AA952="węgiel",AF952*'lista, wskaźniki'!$E$42,IF(AA952="drewno",AF952*'lista, wskaźniki'!$G$42,IF(AA952="pellet",AF952*'lista, wskaźniki'!$H$42,IF(AA952="gaz z sieci",AF952*'lista, wskaźniki'!$F$42,IF(AA952="olej opałowy",AF952*'lista, wskaźniki'!$I$42,0)))))</f>
        <v>0</v>
      </c>
      <c r="AO952" s="20">
        <f>IF(AA952="węgiel",AF952*'lista, wskaźniki'!$E$43,IF(AA952="drewno",AF952*'lista, wskaźniki'!$G$43,IF(AA952="pellet",AF952*'lista, wskaźniki'!$H$43,IF(AA952="gaz z sieci",AF952*'lista, wskaźniki'!$F$43,IF(AA952="olej opałowy",AF952*'lista, wskaźniki'!$I$43,0)))))</f>
        <v>0</v>
      </c>
      <c r="AP952" s="20">
        <f>IF(AA952="węgiel",AF952*'lista, wskaźniki'!$E$44,IF(AA952="drewno",AF952*'lista, wskaźniki'!$G$44,IF(AA952="pellet",AF952*'lista, wskaźniki'!$H$44,IF(AA952="gaz z sieci",AF952*'lista, wskaźniki'!$F$44,IF(AA952="olej opałowy",AF952*'lista, wskaźniki'!$I$44,0)))))</f>
        <v>0</v>
      </c>
      <c r="AQ952" s="20" t="b">
        <f>IF(Z952="gaz",AH952*1/3.6*'lista, wskaźniki'!$F$21,IF(Z952="energia elektryczna",AH952*1/3.6*'lista, wskaźniki'!$F$26))</f>
        <v>0</v>
      </c>
      <c r="AR952" s="20" t="b">
        <f>IF(Z952="gaz",AH952*'lista, wskaźniki'!$F$42,IF(Z952="energia elektryczna",AH952*0))</f>
        <v>0</v>
      </c>
      <c r="AS952" s="20" t="b">
        <f>IF(Z952="gaz",AH952*'lista, wskaźniki'!$F$43,IF(Z952="energia elektryczna",AH952*0))</f>
        <v>0</v>
      </c>
      <c r="AT952" s="20" t="b">
        <f>IF(Z952="gaz",AH952*'lista, wskaźniki'!$F$44,IF(Z952="energia elektryczna",AH952*0))</f>
        <v>0</v>
      </c>
      <c r="AU952" s="20">
        <f>AI952*1/3.6*'lista, wskaźniki'!$F$21</f>
        <v>0</v>
      </c>
      <c r="AV952" s="20">
        <f>AI952*'lista, wskaźniki'!$F$42</f>
        <v>0</v>
      </c>
      <c r="AW952" s="20">
        <f>AI952*'lista, wskaźniki'!$F$43</f>
        <v>0</v>
      </c>
      <c r="AX952" s="20">
        <f>AI952*'lista, wskaźniki'!$F$44</f>
        <v>0</v>
      </c>
      <c r="AY952" s="20">
        <f>AK952*'lista, wskaźniki'!$F$26</f>
        <v>0</v>
      </c>
      <c r="AZ952" s="20">
        <f t="shared" si="410"/>
        <v>0</v>
      </c>
      <c r="BA952" s="20">
        <f t="shared" si="411"/>
        <v>0</v>
      </c>
      <c r="BB952" s="20">
        <f t="shared" si="412"/>
        <v>0</v>
      </c>
      <c r="BC952" s="20">
        <f t="shared" si="413"/>
        <v>0</v>
      </c>
      <c r="BD952" s="896"/>
      <c r="BE952" s="896"/>
      <c r="BF952" s="896"/>
      <c r="BG952" s="896"/>
      <c r="BH952" s="138"/>
      <c r="BI952" s="896"/>
      <c r="BJ952" s="138"/>
      <c r="BK952" s="896"/>
      <c r="BL952" s="138"/>
      <c r="BM952" s="138"/>
      <c r="BN952" s="138"/>
      <c r="BO952" s="138"/>
      <c r="BP952" s="138"/>
      <c r="BQ952" s="138"/>
      <c r="BR952" s="138"/>
      <c r="BS952" s="908"/>
      <c r="BT952" s="908"/>
      <c r="BU952" s="908"/>
      <c r="BV952" s="908"/>
      <c r="BW952" s="908"/>
      <c r="BX952" s="908"/>
      <c r="BY952" s="905"/>
      <c r="CA952" s="365" t="b">
        <f t="shared" si="414"/>
        <v>0</v>
      </c>
      <c r="CB952" s="365" t="b">
        <f t="shared" si="415"/>
        <v>0</v>
      </c>
      <c r="CC952" s="365" t="b">
        <f t="shared" si="416"/>
        <v>0</v>
      </c>
      <c r="CD952" s="365" t="b">
        <f t="shared" si="417"/>
        <v>0</v>
      </c>
      <c r="CE952" s="365">
        <f t="shared" si="418"/>
        <v>0</v>
      </c>
      <c r="CF952" s="365" t="b">
        <f t="shared" si="419"/>
        <v>0</v>
      </c>
      <c r="CG952" s="365" t="b">
        <f t="shared" si="420"/>
        <v>0</v>
      </c>
      <c r="CH952" s="365" t="b">
        <f t="shared" si="421"/>
        <v>0</v>
      </c>
      <c r="CI952" s="72" t="b">
        <f t="shared" si="422"/>
        <v>0</v>
      </c>
      <c r="CJ952" s="72" t="b">
        <f t="shared" si="423"/>
        <v>0</v>
      </c>
      <c r="CK952" s="72" t="b">
        <f t="shared" si="424"/>
        <v>0</v>
      </c>
      <c r="CL952" s="72">
        <f t="shared" si="425"/>
        <v>0</v>
      </c>
      <c r="CM952" s="72">
        <f t="shared" si="426"/>
        <v>0</v>
      </c>
      <c r="CN952" s="72" t="b">
        <f t="shared" si="427"/>
        <v>0</v>
      </c>
      <c r="CP952" s="13">
        <f t="shared" si="428"/>
        <v>0</v>
      </c>
      <c r="CQ952" s="13" t="b">
        <f t="shared" si="429"/>
        <v>0</v>
      </c>
      <c r="CR952" s="13" t="b">
        <f t="shared" si="430"/>
        <v>0</v>
      </c>
      <c r="CS952" s="13" t="b">
        <f t="shared" si="436"/>
        <v>0</v>
      </c>
      <c r="CT952" s="13" t="b">
        <f t="shared" si="435"/>
        <v>0</v>
      </c>
      <c r="CU952" s="13" t="b">
        <f t="shared" si="437"/>
        <v>0</v>
      </c>
      <c r="CV952" s="13" t="b">
        <f t="shared" si="431"/>
        <v>0</v>
      </c>
      <c r="CW952" s="13" t="b">
        <f t="shared" si="432"/>
        <v>0</v>
      </c>
      <c r="CX952" s="13" t="b">
        <f t="shared" si="433"/>
        <v>0</v>
      </c>
      <c r="CY952" s="13" t="b">
        <f t="shared" si="434"/>
        <v>0</v>
      </c>
    </row>
    <row r="953" spans="1:103" ht="15" thickBot="1">
      <c r="A953" s="931">
        <v>191</v>
      </c>
      <c r="B953" s="894" t="s">
        <v>254</v>
      </c>
      <c r="C953" s="894"/>
      <c r="D953" s="894" t="s">
        <v>1</v>
      </c>
      <c r="E953" s="894" t="s">
        <v>5</v>
      </c>
      <c r="F953" s="894"/>
      <c r="G953" s="894">
        <v>2</v>
      </c>
      <c r="H953" s="894"/>
      <c r="I953" s="894" t="s">
        <v>10</v>
      </c>
      <c r="J953" s="894">
        <v>50</v>
      </c>
      <c r="K953" s="894">
        <v>2</v>
      </c>
      <c r="L953" s="894" t="s">
        <v>16</v>
      </c>
      <c r="M953" s="894"/>
      <c r="N953" s="894" t="s">
        <v>16</v>
      </c>
      <c r="O953" s="151"/>
      <c r="P953" s="894" t="s">
        <v>17</v>
      </c>
      <c r="Q953" s="940">
        <f>IF(I953="&lt;1966",'lista, wskaźniki'!$G$4,IF(I953="1967-1985",'lista, wskaźniki'!$G$5,IF(I953="1986-1992",'lista, wskaźniki'!$G$6,IF(I953="1993-1996",'lista, wskaźniki'!$G$7,IF(I953="&gt;1997",'lista, wskaźniki'!$G$8,IF(I953=0,'lista, wskaźniki'!$G$4))))))</f>
        <v>290</v>
      </c>
      <c r="R953" s="894" t="s">
        <v>23</v>
      </c>
      <c r="S953" s="894" t="s">
        <v>28</v>
      </c>
      <c r="T953" s="894"/>
      <c r="U953" s="894"/>
      <c r="V953" s="894"/>
      <c r="W953" s="134" t="s">
        <v>35</v>
      </c>
      <c r="X953" s="134" t="s">
        <v>35</v>
      </c>
      <c r="Y953" s="136" t="s">
        <v>24</v>
      </c>
      <c r="Z953" s="134" t="s">
        <v>40</v>
      </c>
      <c r="AA953" s="134" t="s">
        <v>35</v>
      </c>
      <c r="AB953" s="135">
        <f>ROUND(AD953/'lista, wskaźniki'!$A$130,0)</f>
        <v>3</v>
      </c>
      <c r="AC953" s="135"/>
      <c r="AD953" s="134">
        <v>2000</v>
      </c>
      <c r="AE953" s="894">
        <f>300/50</f>
        <v>6</v>
      </c>
      <c r="AF953" s="334">
        <f t="shared" si="438"/>
        <v>54.825000000000003</v>
      </c>
      <c r="AG953" s="272">
        <f>IF(R953="kompletna",Q953*J953*0.0036*'lista, wskaźniki'!$F$13, IF(R953="częściowa",Q953*J953*0.0036*'lista, wskaźniki'!$F$14, IF(R953="brak",Q953*J953*0.0036*'lista, wskaźniki'!$F$15,)))</f>
        <v>41.76</v>
      </c>
      <c r="AH953" s="334">
        <f>IF(Y953="inne",K953*'lista, wskaźniki'!$E$35,IF(Y953="to samo źródło",0,IF(Y953=0,0)))</f>
        <v>4.3357072500000005</v>
      </c>
      <c r="AI953" s="334" t="b">
        <f>IF(AA953="gaz z sieci",AC953*'lista, wskaźniki'!$D$21)</f>
        <v>0</v>
      </c>
      <c r="AJ953" s="272">
        <f>IF(AA953="węgiel",AB953*'lista, wskaźniki'!$D$20, IF('Sektor mieszkaniowy'!AA953="drewno",'Sektor mieszkaniowy'!AB953*'lista, wskaźniki'!$D$22,IF('Sektor mieszkaniowy'!AA953="pellet",AB953*'lista, wskaźniki'!$D$23,IF('Sektor mieszkaniowy'!AA953="gaz z sieci",AB953*'lista, wskaźniki'!$D$21,IF('Sektor mieszkaniowy'!AA953="olej opałowy",'Sektor mieszkaniowy'!AB953*'lista, wskaźniki'!$D$24)))))</f>
        <v>67.89</v>
      </c>
      <c r="AK953" s="900"/>
      <c r="AL953" s="894">
        <v>1000</v>
      </c>
      <c r="AM953" s="20">
        <f>IF(AA953="węgiel",AF953*1/3.6*'lista, wskaźniki'!$F$20,IF(AA953="drewno",AF953*1/3.6*'lista, wskaźniki'!$F$22,IF(AA953="pellet",AF953*1/3.6*'lista, wskaźniki'!$F$23,IF(AA953="gaz z sieci",AF953*1/3.6*'lista, wskaźniki'!$F$21,IF(AA953="olej opałowy",AF953*1/3.6*'lista, wskaźniki'!$F$24,0)))))</f>
        <v>5.1935722500000008</v>
      </c>
      <c r="AN953" s="20">
        <f>IF(AA953="węgiel",AF953*'lista, wskaźniki'!$E$42,IF(AA953="drewno",AF953*'lista, wskaźniki'!$G$42,IF(AA953="pellet",AF953*'lista, wskaźniki'!$H$42,IF(AA953="gaz z sieci",AF953*'lista, wskaźniki'!$F$42,IF(AA953="olej opałowy",AF953*'lista, wskaźniki'!$I$42,0)))))</f>
        <v>2.0833500000000001E-2</v>
      </c>
      <c r="AO953" s="20">
        <f>IF(AA953="węgiel",AF953*'lista, wskaźniki'!$E$43,IF(AA953="drewno",AF953*'lista, wskaźniki'!$G$43,IF(AA953="pellet",AF953*'lista, wskaźniki'!$H$43,IF(AA953="gaz z sieci",AF953*'lista, wskaźniki'!$F$43,IF(AA953="olej opałowy",AF953*'lista, wskaźniki'!$I$43,0)))))</f>
        <v>1.9737000000000001E-2</v>
      </c>
      <c r="AP953" s="20">
        <f>IF(AA953="węgiel",AF953*'lista, wskaźniki'!$E$44,IF(AA953="drewno",AF953*'lista, wskaźniki'!$G$44,IF(AA953="pellet",AF953*'lista, wskaźniki'!$H$44,IF(AA953="gaz z sieci",AF953*'lista, wskaźniki'!$F$44,IF(AA953="olej opałowy",AF953*'lista, wskaźniki'!$I$44,0)))))</f>
        <v>1.4802750000000002E-5</v>
      </c>
      <c r="AQ953" s="360">
        <f>IF(Z953="gaz",AH953*1/3.6*'lista, wskaźniki'!$F$21,IF(Z953="energia elektryczna",AH953*1/3.6*'lista, wskaźniki'!$F$26))</f>
        <v>1.0718831812500003</v>
      </c>
      <c r="AR953" s="20">
        <f>IF(Z953="gaz",AH953*'lista, wskaźniki'!$F$42,IF(Z953="energia elektryczna",AH953*0))</f>
        <v>0</v>
      </c>
      <c r="AS953" s="20">
        <f>IF(Z953="gaz",AH953*'lista, wskaźniki'!$F$43,IF(Z953="energia elektryczna",AH953*0))</f>
        <v>0</v>
      </c>
      <c r="AT953" s="20">
        <f>IF(Z953="gaz",AH953*'lista, wskaźniki'!$F$44,IF(Z953="energia elektryczna",AH953*0))</f>
        <v>0</v>
      </c>
      <c r="AU953" s="20">
        <f>AI953*1/3.6*'lista, wskaźniki'!$F$21</f>
        <v>0</v>
      </c>
      <c r="AV953" s="20">
        <f>AI953*'lista, wskaźniki'!$F$42</f>
        <v>0</v>
      </c>
      <c r="AW953" s="20">
        <f>AI953*'lista, wskaźniki'!$F$43</f>
        <v>0</v>
      </c>
      <c r="AX953" s="20">
        <f>AI953*'lista, wskaźniki'!$F$44</f>
        <v>0</v>
      </c>
      <c r="AY953" s="20">
        <f>AK953*'lista, wskaźniki'!$F$26</f>
        <v>0</v>
      </c>
      <c r="AZ953" s="20">
        <f t="shared" si="410"/>
        <v>6.2654554312500013</v>
      </c>
      <c r="BA953" s="20">
        <f t="shared" si="411"/>
        <v>2.0833500000000001E-2</v>
      </c>
      <c r="BB953" s="20">
        <f t="shared" si="412"/>
        <v>1.9737000000000001E-2</v>
      </c>
      <c r="BC953" s="20">
        <f t="shared" si="413"/>
        <v>1.4802750000000002E-5</v>
      </c>
      <c r="BD953" s="894" t="s">
        <v>17</v>
      </c>
      <c r="BE953" s="894" t="s">
        <v>17</v>
      </c>
      <c r="BF953" s="894" t="s">
        <v>17</v>
      </c>
      <c r="BG953" s="894" t="s">
        <v>17</v>
      </c>
      <c r="BH953" s="134"/>
      <c r="BI953" s="894" t="s">
        <v>16</v>
      </c>
      <c r="BJ953" s="134" t="s">
        <v>52</v>
      </c>
      <c r="BK953" s="894" t="s">
        <v>17</v>
      </c>
      <c r="BL953" s="134"/>
      <c r="BM953" s="134"/>
      <c r="BN953" s="134"/>
      <c r="BO953" s="134" t="s">
        <v>57</v>
      </c>
      <c r="BP953" s="134" t="s">
        <v>53</v>
      </c>
      <c r="BQ953" s="134" t="s">
        <v>120</v>
      </c>
      <c r="BR953" s="134"/>
      <c r="BS953" s="906"/>
      <c r="BT953" s="906"/>
      <c r="BU953" s="906"/>
      <c r="BV953" s="906"/>
      <c r="BW953" s="906"/>
      <c r="BX953" s="906"/>
      <c r="BY953" s="903"/>
      <c r="CA953" s="365">
        <f t="shared" si="414"/>
        <v>54.825000000000003</v>
      </c>
      <c r="CB953" s="365" t="b">
        <f t="shared" si="415"/>
        <v>0</v>
      </c>
      <c r="CC953" s="365" t="b">
        <f t="shared" si="416"/>
        <v>0</v>
      </c>
      <c r="CD953" s="365" t="b">
        <f t="shared" si="417"/>
        <v>0</v>
      </c>
      <c r="CE953" s="365" t="b">
        <f t="shared" si="418"/>
        <v>0</v>
      </c>
      <c r="CF953" s="365" t="b">
        <f t="shared" si="419"/>
        <v>0</v>
      </c>
      <c r="CG953" s="365">
        <f t="shared" si="420"/>
        <v>4.3357072500000005</v>
      </c>
      <c r="CH953" s="365" t="b">
        <f t="shared" si="421"/>
        <v>0</v>
      </c>
      <c r="CI953" s="72">
        <f t="shared" si="422"/>
        <v>54.825000000000003</v>
      </c>
      <c r="CJ953" s="72" t="b">
        <f t="shared" si="423"/>
        <v>0</v>
      </c>
      <c r="CK953" s="72" t="b">
        <f t="shared" si="424"/>
        <v>0</v>
      </c>
      <c r="CL953" s="72">
        <f t="shared" si="425"/>
        <v>0</v>
      </c>
      <c r="CM953" s="72" t="b">
        <f t="shared" si="426"/>
        <v>0</v>
      </c>
      <c r="CN953" s="72">
        <f t="shared" si="427"/>
        <v>4.3357072500000005</v>
      </c>
      <c r="CP953" s="13">
        <f t="shared" si="428"/>
        <v>50</v>
      </c>
      <c r="CQ953" s="13">
        <f t="shared" si="429"/>
        <v>25</v>
      </c>
      <c r="CR953" s="13" t="b">
        <f t="shared" si="430"/>
        <v>0</v>
      </c>
      <c r="CS953" s="13">
        <f t="shared" si="436"/>
        <v>0</v>
      </c>
      <c r="CT953" s="13" t="b">
        <f t="shared" si="435"/>
        <v>0</v>
      </c>
      <c r="CU953" s="13">
        <f t="shared" si="437"/>
        <v>0</v>
      </c>
      <c r="CV953" s="13" t="b">
        <f t="shared" si="431"/>
        <v>0</v>
      </c>
      <c r="CW953" s="13">
        <f t="shared" si="432"/>
        <v>0</v>
      </c>
      <c r="CX953" s="13" t="b">
        <f t="shared" si="433"/>
        <v>0</v>
      </c>
      <c r="CY953" s="13">
        <f t="shared" si="434"/>
        <v>0</v>
      </c>
    </row>
    <row r="954" spans="1:103" ht="15" thickBot="1">
      <c r="A954" s="932"/>
      <c r="B954" s="895"/>
      <c r="C954" s="895"/>
      <c r="D954" s="895"/>
      <c r="E954" s="895"/>
      <c r="F954" s="895"/>
      <c r="G954" s="895"/>
      <c r="H954" s="895"/>
      <c r="I954" s="895"/>
      <c r="J954" s="895"/>
      <c r="K954" s="895"/>
      <c r="L954" s="895"/>
      <c r="M954" s="895"/>
      <c r="N954" s="895"/>
      <c r="O954" s="152"/>
      <c r="P954" s="895"/>
      <c r="Q954" s="941"/>
      <c r="R954" s="895"/>
      <c r="S954" s="895"/>
      <c r="T954" s="895"/>
      <c r="U954" s="895"/>
      <c r="V954" s="895"/>
      <c r="W954" s="136" t="s">
        <v>36</v>
      </c>
      <c r="X954" s="136" t="s">
        <v>195</v>
      </c>
      <c r="Y954" s="136"/>
      <c r="Z954" s="136"/>
      <c r="AA954" s="136" t="s">
        <v>36</v>
      </c>
      <c r="AB954" s="137">
        <f>ROUND(AD954/'lista, wskaźniki'!$A$133,0)</f>
        <v>2</v>
      </c>
      <c r="AC954" s="137"/>
      <c r="AD954" s="136">
        <v>500</v>
      </c>
      <c r="AE954" s="895"/>
      <c r="AF954" s="334">
        <f t="shared" si="438"/>
        <v>36.479999999999997</v>
      </c>
      <c r="AG954" s="272">
        <v>41.76</v>
      </c>
      <c r="AH954" s="334">
        <f>IF(Y954="inne",K954*'lista, wskaźniki'!$E$35,IF(Y954="to samo źródło",0,IF(Y954=0,0)))</f>
        <v>0</v>
      </c>
      <c r="AI954" s="334" t="b">
        <f>IF(AA954="gaz z sieci",AC954*'lista, wskaźniki'!$D$21)</f>
        <v>0</v>
      </c>
      <c r="AJ954" s="272">
        <f>IF(AA954="węgiel",AB954*'lista, wskaźniki'!$D$20, IF('Sektor mieszkaniowy'!AA954="drewno",'Sektor mieszkaniowy'!AB954*'lista, wskaźniki'!$D$22,IF('Sektor mieszkaniowy'!AA954="pellet",AB954*'lista, wskaźniki'!$D$23,IF('Sektor mieszkaniowy'!AA954="gaz z sieci",AB954*'lista, wskaźniki'!$D$21,IF('Sektor mieszkaniowy'!AA954="olej opałowy",'Sektor mieszkaniowy'!AB954*'lista, wskaźniki'!$D$24)))))</f>
        <v>31.2</v>
      </c>
      <c r="AK954" s="901"/>
      <c r="AL954" s="895"/>
      <c r="AM954" s="20">
        <f>IF(AA954="węgiel",AF954*1/3.6*'lista, wskaźniki'!$F$20,IF(AA954="drewno",AF954*1/3.6*'lista, wskaźniki'!$F$22,IF(AA954="pellet",AF954*1/3.6*'lista, wskaźniki'!$F$23,IF(AA954="gaz z sieci",AF954*1/3.6*'lista, wskaźniki'!$F$21,IF(AA954="olej opałowy",AF954*1/3.6*'lista, wskaźniki'!$F$24,0)))))</f>
        <v>0</v>
      </c>
      <c r="AN954" s="20">
        <f>IF(AA954="węgiel",AF954*'lista, wskaźniki'!$E$42,IF(AA954="drewno",AF954*'lista, wskaźniki'!$G$42,IF(AA954="pellet",AF954*'lista, wskaźniki'!$H$42,IF(AA954="gaz z sieci",AF954*'lista, wskaźniki'!$F$42,IF(AA954="olej opałowy",AF954*'lista, wskaźniki'!$I$42,0)))))</f>
        <v>2.9548799999999997E-2</v>
      </c>
      <c r="AO954" s="20">
        <f>IF(AA954="węgiel",AF954*'lista, wskaźniki'!$E$43,IF(AA954="drewno",AF954*'lista, wskaźniki'!$G$43,IF(AA954="pellet",AF954*'lista, wskaźniki'!$H$43,IF(AA954="gaz z sieci",AF954*'lista, wskaźniki'!$F$43,IF(AA954="olej opałowy",AF954*'lista, wskaźniki'!$I$43,0)))))</f>
        <v>2.9548799999999997E-2</v>
      </c>
      <c r="AP954" s="20">
        <f>IF(AA954="węgiel",AF954*'lista, wskaźniki'!$E$44,IF(AA954="drewno",AF954*'lista, wskaźniki'!$G$44,IF(AA954="pellet",AF954*'lista, wskaźniki'!$H$44,IF(AA954="gaz z sieci",AF954*'lista, wskaźniki'!$F$44,IF(AA954="olej opałowy",AF954*'lista, wskaźniki'!$I$44,0)))))</f>
        <v>9.1199999999999991E-6</v>
      </c>
      <c r="AQ954" s="20" t="b">
        <f>IF(Z954="gaz",AH954*1/3.6*'lista, wskaźniki'!$F$21,IF(Z954="energia elektryczna",AH954*1/3.6*'lista, wskaźniki'!$F$26))</f>
        <v>0</v>
      </c>
      <c r="AR954" s="20" t="b">
        <f>IF(Z954="gaz",AH954*'lista, wskaźniki'!$F$42,IF(Z954="energia elektryczna",AH954*0))</f>
        <v>0</v>
      </c>
      <c r="AS954" s="20" t="b">
        <f>IF(Z954="gaz",AH954*'lista, wskaźniki'!$F$43,IF(Z954="energia elektryczna",AH954*0))</f>
        <v>0</v>
      </c>
      <c r="AT954" s="20" t="b">
        <f>IF(Z954="gaz",AH954*'lista, wskaźniki'!$F$44,IF(Z954="energia elektryczna",AH954*0))</f>
        <v>0</v>
      </c>
      <c r="AU954" s="20">
        <f>AI954*1/3.6*'lista, wskaźniki'!$F$21</f>
        <v>0</v>
      </c>
      <c r="AV954" s="20">
        <f>AI954*'lista, wskaźniki'!$F$42</f>
        <v>0</v>
      </c>
      <c r="AW954" s="20">
        <f>AI954*'lista, wskaźniki'!$F$43</f>
        <v>0</v>
      </c>
      <c r="AX954" s="20">
        <f>AI954*'lista, wskaźniki'!$F$44</f>
        <v>0</v>
      </c>
      <c r="AY954" s="20">
        <f>AK954*'lista, wskaźniki'!$F$26</f>
        <v>0</v>
      </c>
      <c r="AZ954" s="20">
        <f t="shared" si="410"/>
        <v>0</v>
      </c>
      <c r="BA954" s="20">
        <f t="shared" si="411"/>
        <v>2.9548799999999997E-2</v>
      </c>
      <c r="BB954" s="20">
        <f t="shared" si="412"/>
        <v>2.9548799999999997E-2</v>
      </c>
      <c r="BC954" s="20">
        <f t="shared" si="413"/>
        <v>9.1199999999999991E-6</v>
      </c>
      <c r="BD954" s="895"/>
      <c r="BE954" s="895"/>
      <c r="BF954" s="895"/>
      <c r="BG954" s="895"/>
      <c r="BH954" s="136"/>
      <c r="BI954" s="895"/>
      <c r="BJ954" s="136"/>
      <c r="BK954" s="895"/>
      <c r="BL954" s="136"/>
      <c r="BM954" s="136"/>
      <c r="BN954" s="136"/>
      <c r="BO954" s="136"/>
      <c r="BP954" s="136"/>
      <c r="BQ954" s="136" t="s">
        <v>196</v>
      </c>
      <c r="BR954" s="136"/>
      <c r="BS954" s="907"/>
      <c r="BT954" s="907"/>
      <c r="BU954" s="907"/>
      <c r="BV954" s="907"/>
      <c r="BW954" s="907"/>
      <c r="BX954" s="907"/>
      <c r="BY954" s="904"/>
      <c r="CA954" s="365" t="b">
        <f t="shared" si="414"/>
        <v>0</v>
      </c>
      <c r="CB954" s="365">
        <f t="shared" si="415"/>
        <v>36.479999999999997</v>
      </c>
      <c r="CC954" s="365" t="b">
        <f t="shared" si="416"/>
        <v>0</v>
      </c>
      <c r="CD954" s="365" t="b">
        <f t="shared" si="417"/>
        <v>0</v>
      </c>
      <c r="CE954" s="365" t="b">
        <f t="shared" si="418"/>
        <v>0</v>
      </c>
      <c r="CF954" s="365" t="b">
        <f t="shared" si="419"/>
        <v>0</v>
      </c>
      <c r="CG954" s="365" t="b">
        <f t="shared" si="420"/>
        <v>0</v>
      </c>
      <c r="CH954" s="365" t="b">
        <f t="shared" si="421"/>
        <v>0</v>
      </c>
      <c r="CI954" s="72" t="b">
        <f t="shared" si="422"/>
        <v>0</v>
      </c>
      <c r="CJ954" s="72">
        <f t="shared" si="423"/>
        <v>36.479999999999997</v>
      </c>
      <c r="CK954" s="72" t="b">
        <f t="shared" si="424"/>
        <v>0</v>
      </c>
      <c r="CL954" s="72">
        <f t="shared" si="425"/>
        <v>0</v>
      </c>
      <c r="CM954" s="72" t="b">
        <f t="shared" si="426"/>
        <v>0</v>
      </c>
      <c r="CN954" s="72" t="b">
        <f t="shared" si="427"/>
        <v>0</v>
      </c>
      <c r="CP954" s="13">
        <f t="shared" si="428"/>
        <v>0</v>
      </c>
      <c r="CQ954" s="13" t="b">
        <f t="shared" si="429"/>
        <v>0</v>
      </c>
      <c r="CR954" s="13" t="b">
        <f t="shared" si="430"/>
        <v>0</v>
      </c>
      <c r="CS954" s="13" t="b">
        <f t="shared" si="436"/>
        <v>0</v>
      </c>
      <c r="CT954" s="13" t="b">
        <f t="shared" si="435"/>
        <v>0</v>
      </c>
      <c r="CU954" s="13" t="b">
        <f t="shared" si="437"/>
        <v>0</v>
      </c>
      <c r="CV954" s="13" t="b">
        <f t="shared" si="431"/>
        <v>0</v>
      </c>
      <c r="CW954" s="13" t="b">
        <f t="shared" si="432"/>
        <v>0</v>
      </c>
      <c r="CX954" s="13" t="b">
        <f t="shared" si="433"/>
        <v>0</v>
      </c>
      <c r="CY954" s="13" t="b">
        <f t="shared" si="434"/>
        <v>0</v>
      </c>
    </row>
    <row r="955" spans="1:103" ht="15" thickBot="1">
      <c r="A955" s="932"/>
      <c r="B955" s="895"/>
      <c r="C955" s="895"/>
      <c r="D955" s="895"/>
      <c r="E955" s="895"/>
      <c r="F955" s="895"/>
      <c r="G955" s="895"/>
      <c r="H955" s="895"/>
      <c r="I955" s="895"/>
      <c r="J955" s="895"/>
      <c r="K955" s="895"/>
      <c r="L955" s="895"/>
      <c r="M955" s="895"/>
      <c r="N955" s="895"/>
      <c r="O955" s="152"/>
      <c r="P955" s="895"/>
      <c r="Q955" s="941"/>
      <c r="R955" s="895"/>
      <c r="S955" s="895"/>
      <c r="T955" s="895"/>
      <c r="U955" s="895"/>
      <c r="V955" s="895"/>
      <c r="W955" s="136"/>
      <c r="X955" s="136" t="s">
        <v>39</v>
      </c>
      <c r="Y955" s="136"/>
      <c r="Z955" s="136"/>
      <c r="AA955" s="136" t="s">
        <v>50</v>
      </c>
      <c r="AB955" s="137"/>
      <c r="AC955" s="137"/>
      <c r="AD955" s="136"/>
      <c r="AE955" s="895"/>
      <c r="AF955" s="334">
        <f t="shared" si="438"/>
        <v>0</v>
      </c>
      <c r="AG955" s="272">
        <f>IF(R955="kompletna",Q955*J955*0.0036*'lista, wskaźniki'!$F$13, IF(R955="częściowa",Q955*J955*0.0036*'lista, wskaźniki'!$F$14, IF(R955="brak",Q955*J955*0.0036*'lista, wskaźniki'!$F$15,)))</f>
        <v>0</v>
      </c>
      <c r="AH955" s="334">
        <f>IF(Y955="inne",K955*'lista, wskaźniki'!$E$35,IF(Y955="to samo źródło",0,IF(Y955=0,0)))</f>
        <v>0</v>
      </c>
      <c r="AI955" s="334" t="b">
        <f>IF(AA955="gaz z sieci",AC955*'lista, wskaźniki'!$D$21)</f>
        <v>0</v>
      </c>
      <c r="AJ955" s="272">
        <f>IF(AA955="węgiel",AB955*'lista, wskaźniki'!$D$20, IF('Sektor mieszkaniowy'!AA955="drewno",'Sektor mieszkaniowy'!AB955*'lista, wskaźniki'!$D$22,IF('Sektor mieszkaniowy'!AA955="pellet",AB955*'lista, wskaźniki'!$D$23,IF('Sektor mieszkaniowy'!AA955="gaz z sieci",AB955*'lista, wskaźniki'!$D$21,IF('Sektor mieszkaniowy'!AA955="olej opałowy",'Sektor mieszkaniowy'!AB955*'lista, wskaźniki'!$D$24)))))</f>
        <v>0</v>
      </c>
      <c r="AK955" s="901"/>
      <c r="AL955" s="895"/>
      <c r="AM955" s="20">
        <f>IF(AA955="węgiel",AF955*1/3.6*'lista, wskaźniki'!$F$20,IF(AA955="drewno",AF955*1/3.6*'lista, wskaźniki'!$F$22,IF(AA955="pellet",AF955*1/3.6*'lista, wskaźniki'!$F$23,IF(AA955="gaz z sieci",AF955*1/3.6*'lista, wskaźniki'!$F$21,IF(AA955="olej opałowy",AF955*1/3.6*'lista, wskaźniki'!$F$24,0)))))</f>
        <v>0</v>
      </c>
      <c r="AN955" s="20">
        <f>IF(AA955="węgiel",AF955*'lista, wskaźniki'!$E$42,IF(AA955="drewno",AF955*'lista, wskaźniki'!$G$42,IF(AA955="pellet",AF955*'lista, wskaźniki'!$H$42,IF(AA955="gaz z sieci",AF955*'lista, wskaźniki'!$F$42,IF(AA955="olej opałowy",AF955*'lista, wskaźniki'!$I$42,0)))))</f>
        <v>0</v>
      </c>
      <c r="AO955" s="20">
        <f>IF(AA955="węgiel",AF955*'lista, wskaźniki'!$E$43,IF(AA955="drewno",AF955*'lista, wskaźniki'!$G$43,IF(AA955="pellet",AF955*'lista, wskaźniki'!$H$43,IF(AA955="gaz z sieci",AF955*'lista, wskaźniki'!$F$43,IF(AA955="olej opałowy",AF955*'lista, wskaźniki'!$I$43,0)))))</f>
        <v>0</v>
      </c>
      <c r="AP955" s="20">
        <f>IF(AA955="węgiel",AF955*'lista, wskaźniki'!$E$44,IF(AA955="drewno",AF955*'lista, wskaźniki'!$G$44,IF(AA955="pellet",AF955*'lista, wskaźniki'!$H$44,IF(AA955="gaz z sieci",AF955*'lista, wskaźniki'!$F$44,IF(AA955="olej opałowy",AF955*'lista, wskaźniki'!$I$44,0)))))</f>
        <v>0</v>
      </c>
      <c r="AQ955" s="20" t="b">
        <f>IF(Z955="gaz",AH955*1/3.6*'lista, wskaźniki'!$F$21,IF(Z955="energia elektryczna",AH955*1/3.6*'lista, wskaźniki'!$F$26))</f>
        <v>0</v>
      </c>
      <c r="AR955" s="20" t="b">
        <f>IF(Z955="gaz",AH955*'lista, wskaźniki'!$F$42,IF(Z955="energia elektryczna",AH955*0))</f>
        <v>0</v>
      </c>
      <c r="AS955" s="20" t="b">
        <f>IF(Z955="gaz",AH955*'lista, wskaźniki'!$F$43,IF(Z955="energia elektryczna",AH955*0))</f>
        <v>0</v>
      </c>
      <c r="AT955" s="20" t="b">
        <f>IF(Z955="gaz",AH955*'lista, wskaźniki'!$F$44,IF(Z955="energia elektryczna",AH955*0))</f>
        <v>0</v>
      </c>
      <c r="AU955" s="20">
        <f>AI955*1/3.6*'lista, wskaźniki'!$F$21</f>
        <v>0</v>
      </c>
      <c r="AV955" s="20">
        <f>AI955*'lista, wskaźniki'!$F$42</f>
        <v>0</v>
      </c>
      <c r="AW955" s="20">
        <f>AI955*'lista, wskaźniki'!$F$43</f>
        <v>0</v>
      </c>
      <c r="AX955" s="20">
        <f>AI955*'lista, wskaźniki'!$F$44</f>
        <v>0</v>
      </c>
      <c r="AY955" s="20">
        <f>AK955*'lista, wskaźniki'!$F$26</f>
        <v>0</v>
      </c>
      <c r="AZ955" s="20">
        <f t="shared" si="410"/>
        <v>0</v>
      </c>
      <c r="BA955" s="20">
        <f t="shared" si="411"/>
        <v>0</v>
      </c>
      <c r="BB955" s="20">
        <f t="shared" si="412"/>
        <v>0</v>
      </c>
      <c r="BC955" s="20">
        <f t="shared" si="413"/>
        <v>0</v>
      </c>
      <c r="BD955" s="895"/>
      <c r="BE955" s="895"/>
      <c r="BF955" s="895"/>
      <c r="BG955" s="895"/>
      <c r="BH955" s="136"/>
      <c r="BI955" s="895"/>
      <c r="BJ955" s="136"/>
      <c r="BK955" s="895"/>
      <c r="BL955" s="136"/>
      <c r="BM955" s="136"/>
      <c r="BN955" s="136"/>
      <c r="BO955" s="136"/>
      <c r="BP955" s="136"/>
      <c r="BQ955" s="136"/>
      <c r="BR955" s="136"/>
      <c r="BS955" s="907"/>
      <c r="BT955" s="907"/>
      <c r="BU955" s="907"/>
      <c r="BV955" s="907"/>
      <c r="BW955" s="907"/>
      <c r="BX955" s="907"/>
      <c r="BY955" s="904"/>
      <c r="CA955" s="365" t="b">
        <f t="shared" si="414"/>
        <v>0</v>
      </c>
      <c r="CB955" s="365" t="b">
        <f t="shared" si="415"/>
        <v>0</v>
      </c>
      <c r="CC955" s="365">
        <f t="shared" si="416"/>
        <v>0</v>
      </c>
      <c r="CD955" s="365" t="b">
        <f t="shared" si="417"/>
        <v>0</v>
      </c>
      <c r="CE955" s="365" t="b">
        <f t="shared" si="418"/>
        <v>0</v>
      </c>
      <c r="CF955" s="365" t="b">
        <f t="shared" si="419"/>
        <v>0</v>
      </c>
      <c r="CG955" s="365" t="b">
        <f t="shared" si="420"/>
        <v>0</v>
      </c>
      <c r="CH955" s="365" t="b">
        <f t="shared" si="421"/>
        <v>0</v>
      </c>
      <c r="CI955" s="72" t="b">
        <f t="shared" si="422"/>
        <v>0</v>
      </c>
      <c r="CJ955" s="72" t="b">
        <f t="shared" si="423"/>
        <v>0</v>
      </c>
      <c r="CK955" s="72">
        <f t="shared" si="424"/>
        <v>0</v>
      </c>
      <c r="CL955" s="72">
        <f t="shared" si="425"/>
        <v>0</v>
      </c>
      <c r="CM955" s="72" t="b">
        <f t="shared" si="426"/>
        <v>0</v>
      </c>
      <c r="CN955" s="72" t="b">
        <f t="shared" si="427"/>
        <v>0</v>
      </c>
      <c r="CP955" s="13">
        <f t="shared" si="428"/>
        <v>0</v>
      </c>
      <c r="CQ955" s="13" t="b">
        <f t="shared" si="429"/>
        <v>0</v>
      </c>
      <c r="CR955" s="13" t="b">
        <f t="shared" si="430"/>
        <v>0</v>
      </c>
      <c r="CS955" s="13" t="b">
        <f t="shared" si="436"/>
        <v>0</v>
      </c>
      <c r="CT955" s="13" t="b">
        <f t="shared" si="435"/>
        <v>0</v>
      </c>
      <c r="CU955" s="13" t="b">
        <f t="shared" si="437"/>
        <v>0</v>
      </c>
      <c r="CV955" s="13" t="b">
        <f t="shared" si="431"/>
        <v>0</v>
      </c>
      <c r="CW955" s="13" t="b">
        <f t="shared" si="432"/>
        <v>0</v>
      </c>
      <c r="CX955" s="13" t="b">
        <f t="shared" si="433"/>
        <v>0</v>
      </c>
      <c r="CY955" s="13" t="b">
        <f t="shared" si="434"/>
        <v>0</v>
      </c>
    </row>
    <row r="956" spans="1:103" ht="15" thickBot="1">
      <c r="A956" s="932"/>
      <c r="B956" s="895"/>
      <c r="C956" s="895"/>
      <c r="D956" s="895"/>
      <c r="E956" s="895"/>
      <c r="F956" s="895"/>
      <c r="G956" s="895"/>
      <c r="H956" s="895"/>
      <c r="I956" s="895"/>
      <c r="J956" s="895"/>
      <c r="K956" s="895"/>
      <c r="L956" s="895"/>
      <c r="M956" s="895"/>
      <c r="N956" s="895"/>
      <c r="O956" s="152"/>
      <c r="P956" s="895"/>
      <c r="Q956" s="941"/>
      <c r="R956" s="895"/>
      <c r="S956" s="895"/>
      <c r="T956" s="895"/>
      <c r="U956" s="895"/>
      <c r="V956" s="895"/>
      <c r="W956" s="136"/>
      <c r="X956" s="136" t="s">
        <v>40</v>
      </c>
      <c r="Y956" s="136"/>
      <c r="Z956" s="136"/>
      <c r="AA956" s="136" t="s">
        <v>38</v>
      </c>
      <c r="AB956" s="137"/>
      <c r="AC956" s="137"/>
      <c r="AD956" s="136"/>
      <c r="AE956" s="895"/>
      <c r="AF956" s="334">
        <f t="shared" si="438"/>
        <v>0</v>
      </c>
      <c r="AG956" s="272">
        <f>IF(R956="kompletna",Q956*J956*0.0036*'lista, wskaźniki'!$F$13, IF(R956="częściowa",Q956*J956*0.0036*'lista, wskaźniki'!$F$14, IF(R956="brak",Q956*J956*0.0036*'lista, wskaźniki'!$F$15,)))</f>
        <v>0</v>
      </c>
      <c r="AH956" s="334">
        <f>IF(Y956="inne",K956*'lista, wskaźniki'!$E$35,IF(Y956="to samo źródło",0,IF(Y956=0,0)))</f>
        <v>0</v>
      </c>
      <c r="AI956" s="334">
        <f>IF(AA956="gaz z sieci",AC956*'lista, wskaźniki'!$D$21)</f>
        <v>0</v>
      </c>
      <c r="AJ956" s="272">
        <f>IF(AA956="węgiel",AB956*'lista, wskaźniki'!$D$20, IF('Sektor mieszkaniowy'!AA956="drewno",'Sektor mieszkaniowy'!AB956*'lista, wskaźniki'!$D$22,IF('Sektor mieszkaniowy'!AA956="pellet",AB956*'lista, wskaźniki'!$D$23,IF('Sektor mieszkaniowy'!AA956="gaz z sieci",AB956*'lista, wskaźniki'!$D$21,IF('Sektor mieszkaniowy'!AA956="olej opałowy",'Sektor mieszkaniowy'!AB956*'lista, wskaźniki'!$D$24)))))</f>
        <v>0</v>
      </c>
      <c r="AK956" s="901"/>
      <c r="AL956" s="895"/>
      <c r="AM956" s="20">
        <f>IF(AA956="węgiel",AF956*1/3.6*'lista, wskaźniki'!$F$20,IF(AA956="drewno",AF956*1/3.6*'lista, wskaźniki'!$F$22,IF(AA956="pellet",AF956*1/3.6*'lista, wskaźniki'!$F$23,IF(AA956="gaz z sieci",AF956*1/3.6*'lista, wskaźniki'!$F$21,IF(AA956="olej opałowy",AF956*1/3.6*'lista, wskaźniki'!$F$24,0)))))</f>
        <v>0</v>
      </c>
      <c r="AN956" s="20">
        <f>IF(AA956="węgiel",AF956*'lista, wskaźniki'!$E$42,IF(AA956="drewno",AF956*'lista, wskaźniki'!$G$42,IF(AA956="pellet",AF956*'lista, wskaźniki'!$H$42,IF(AA956="gaz z sieci",AF956*'lista, wskaźniki'!$F$42,IF(AA956="olej opałowy",AF956*'lista, wskaźniki'!$I$42,0)))))</f>
        <v>0</v>
      </c>
      <c r="AO956" s="20">
        <f>IF(AA956="węgiel",AF956*'lista, wskaźniki'!$E$43,IF(AA956="drewno",AF956*'lista, wskaźniki'!$G$43,IF(AA956="pellet",AF956*'lista, wskaźniki'!$H$43,IF(AA956="gaz z sieci",AF956*'lista, wskaźniki'!$F$43,IF(AA956="olej opałowy",AF956*'lista, wskaźniki'!$I$43,0)))))</f>
        <v>0</v>
      </c>
      <c r="AP956" s="20">
        <f>IF(AA956="węgiel",AF956*'lista, wskaźniki'!$E$44,IF(AA956="drewno",AF956*'lista, wskaźniki'!$G$44,IF(AA956="pellet",AF956*'lista, wskaźniki'!$H$44,IF(AA956="gaz z sieci",AF956*'lista, wskaźniki'!$F$44,IF(AA956="olej opałowy",AF956*'lista, wskaźniki'!$I$44,0)))))</f>
        <v>0</v>
      </c>
      <c r="AQ956" s="20" t="b">
        <f>IF(Z956="gaz",AH956*1/3.6*'lista, wskaźniki'!$F$21,IF(Z956="energia elektryczna",AH956*1/3.6*'lista, wskaźniki'!$F$26))</f>
        <v>0</v>
      </c>
      <c r="AR956" s="20" t="b">
        <f>IF(Z956="gaz",AH956*'lista, wskaźniki'!$F$42,IF(Z956="energia elektryczna",AH956*0))</f>
        <v>0</v>
      </c>
      <c r="AS956" s="20" t="b">
        <f>IF(Z956="gaz",AH956*'lista, wskaźniki'!$F$43,IF(Z956="energia elektryczna",AH956*0))</f>
        <v>0</v>
      </c>
      <c r="AT956" s="20" t="b">
        <f>IF(Z956="gaz",AH956*'lista, wskaźniki'!$F$44,IF(Z956="energia elektryczna",AH956*0))</f>
        <v>0</v>
      </c>
      <c r="AU956" s="20">
        <f>AI956*1/3.6*'lista, wskaźniki'!$F$21</f>
        <v>0</v>
      </c>
      <c r="AV956" s="20">
        <f>AI956*'lista, wskaźniki'!$F$42</f>
        <v>0</v>
      </c>
      <c r="AW956" s="20">
        <f>AI956*'lista, wskaźniki'!$F$43</f>
        <v>0</v>
      </c>
      <c r="AX956" s="20">
        <f>AI956*'lista, wskaźniki'!$F$44</f>
        <v>0</v>
      </c>
      <c r="AY956" s="20">
        <f>AK956*'lista, wskaźniki'!$F$26</f>
        <v>0</v>
      </c>
      <c r="AZ956" s="20">
        <f t="shared" si="410"/>
        <v>0</v>
      </c>
      <c r="BA956" s="20">
        <f t="shared" si="411"/>
        <v>0</v>
      </c>
      <c r="BB956" s="20">
        <f t="shared" si="412"/>
        <v>0</v>
      </c>
      <c r="BC956" s="20">
        <f t="shared" si="413"/>
        <v>0</v>
      </c>
      <c r="BD956" s="895"/>
      <c r="BE956" s="895"/>
      <c r="BF956" s="895"/>
      <c r="BG956" s="895"/>
      <c r="BH956" s="136"/>
      <c r="BI956" s="895"/>
      <c r="BJ956" s="136"/>
      <c r="BK956" s="895"/>
      <c r="BL956" s="136"/>
      <c r="BM956" s="136"/>
      <c r="BN956" s="136"/>
      <c r="BO956" s="136"/>
      <c r="BP956" s="136"/>
      <c r="BQ956" s="136"/>
      <c r="BR956" s="136"/>
      <c r="BS956" s="907"/>
      <c r="BT956" s="907"/>
      <c r="BU956" s="907"/>
      <c r="BV956" s="907"/>
      <c r="BW956" s="907"/>
      <c r="BX956" s="907"/>
      <c r="BY956" s="904"/>
      <c r="CA956" s="365" t="b">
        <f t="shared" si="414"/>
        <v>0</v>
      </c>
      <c r="CB956" s="365" t="b">
        <f t="shared" si="415"/>
        <v>0</v>
      </c>
      <c r="CC956" s="365" t="b">
        <f t="shared" si="416"/>
        <v>0</v>
      </c>
      <c r="CD956" s="365">
        <f t="shared" si="417"/>
        <v>0</v>
      </c>
      <c r="CE956" s="365" t="b">
        <f t="shared" si="418"/>
        <v>0</v>
      </c>
      <c r="CF956" s="365" t="b">
        <f t="shared" si="419"/>
        <v>0</v>
      </c>
      <c r="CG956" s="365" t="b">
        <f t="shared" si="420"/>
        <v>0</v>
      </c>
      <c r="CH956" s="365">
        <f t="shared" si="421"/>
        <v>0</v>
      </c>
      <c r="CI956" s="72" t="b">
        <f t="shared" si="422"/>
        <v>0</v>
      </c>
      <c r="CJ956" s="72" t="b">
        <f t="shared" si="423"/>
        <v>0</v>
      </c>
      <c r="CK956" s="72" t="b">
        <f t="shared" si="424"/>
        <v>0</v>
      </c>
      <c r="CL956" s="72">
        <f t="shared" si="425"/>
        <v>0</v>
      </c>
      <c r="CM956" s="72" t="b">
        <f t="shared" si="426"/>
        <v>0</v>
      </c>
      <c r="CN956" s="72" t="b">
        <f t="shared" si="427"/>
        <v>0</v>
      </c>
      <c r="CP956" s="13">
        <f t="shared" si="428"/>
        <v>0</v>
      </c>
      <c r="CQ956" s="13" t="b">
        <f t="shared" si="429"/>
        <v>0</v>
      </c>
      <c r="CR956" s="13" t="b">
        <f t="shared" si="430"/>
        <v>0</v>
      </c>
      <c r="CS956" s="13" t="b">
        <f t="shared" si="436"/>
        <v>0</v>
      </c>
      <c r="CT956" s="13" t="b">
        <f t="shared" si="435"/>
        <v>0</v>
      </c>
      <c r="CU956" s="13" t="b">
        <f t="shared" si="437"/>
        <v>0</v>
      </c>
      <c r="CV956" s="13" t="b">
        <f t="shared" si="431"/>
        <v>0</v>
      </c>
      <c r="CW956" s="13" t="b">
        <f t="shared" si="432"/>
        <v>0</v>
      </c>
      <c r="CX956" s="13" t="b">
        <f t="shared" si="433"/>
        <v>0</v>
      </c>
      <c r="CY956" s="13" t="b">
        <f t="shared" si="434"/>
        <v>0</v>
      </c>
    </row>
    <row r="957" spans="1:103" ht="15" thickBot="1">
      <c r="A957" s="933"/>
      <c r="B957" s="896"/>
      <c r="C957" s="896"/>
      <c r="D957" s="896"/>
      <c r="E957" s="896"/>
      <c r="F957" s="896"/>
      <c r="G957" s="896"/>
      <c r="H957" s="896"/>
      <c r="I957" s="896"/>
      <c r="J957" s="896"/>
      <c r="K957" s="896"/>
      <c r="L957" s="896"/>
      <c r="M957" s="896"/>
      <c r="N957" s="896"/>
      <c r="O957" s="153"/>
      <c r="P957" s="896"/>
      <c r="Q957" s="942"/>
      <c r="R957" s="896"/>
      <c r="S957" s="896"/>
      <c r="T957" s="896"/>
      <c r="U957" s="896"/>
      <c r="V957" s="896"/>
      <c r="W957" s="138"/>
      <c r="X957" s="138"/>
      <c r="Y957" s="138"/>
      <c r="Z957" s="138"/>
      <c r="AA957" s="138" t="s">
        <v>37</v>
      </c>
      <c r="AB957" s="139"/>
      <c r="AC957" s="139"/>
      <c r="AD957" s="138"/>
      <c r="AE957" s="896"/>
      <c r="AF957" s="334">
        <f t="shared" si="438"/>
        <v>0</v>
      </c>
      <c r="AG957" s="272">
        <f>IF(R957="kompletna",Q957*J957*0.0036*'lista, wskaźniki'!$F$13, IF(R957="częściowa",Q957*J957*0.0036*'lista, wskaźniki'!$F$14, IF(R957="brak",Q957*J957*0.0036*'lista, wskaźniki'!$F$15,)))</f>
        <v>0</v>
      </c>
      <c r="AH957" s="334">
        <f>IF(Y957="inne",K957*'lista, wskaźniki'!$E$35,IF(Y957="to samo źródło",0,IF(Y957=0,0)))</f>
        <v>0</v>
      </c>
      <c r="AI957" s="334" t="b">
        <f>IF(AA957="gaz z sieci",AC957*'lista, wskaźniki'!$D$21)</f>
        <v>0</v>
      </c>
      <c r="AJ957" s="272">
        <f>IF(AA957="węgiel",AB957*'lista, wskaźniki'!$D$20, IF('Sektor mieszkaniowy'!AA957="drewno",'Sektor mieszkaniowy'!AB957*'lista, wskaźniki'!$D$22,IF('Sektor mieszkaniowy'!AA957="pellet",AB957*'lista, wskaźniki'!$D$23,IF('Sektor mieszkaniowy'!AA957="gaz z sieci",AB957*'lista, wskaźniki'!$D$21,IF('Sektor mieszkaniowy'!AA957="olej opałowy",'Sektor mieszkaniowy'!AB957*'lista, wskaźniki'!$D$24)))))</f>
        <v>0</v>
      </c>
      <c r="AK957" s="902"/>
      <c r="AL957" s="896"/>
      <c r="AM957" s="20">
        <f>IF(AA957="węgiel",AF957*1/3.6*'lista, wskaźniki'!$F$20,IF(AA957="drewno",AF957*1/3.6*'lista, wskaźniki'!$F$22,IF(AA957="pellet",AF957*1/3.6*'lista, wskaźniki'!$F$23,IF(AA957="gaz z sieci",AF957*1/3.6*'lista, wskaźniki'!$F$21,IF(AA957="olej opałowy",AF957*1/3.6*'lista, wskaźniki'!$F$24,0)))))</f>
        <v>0</v>
      </c>
      <c r="AN957" s="20">
        <f>IF(AA957="węgiel",AF957*'lista, wskaźniki'!$E$42,IF(AA957="drewno",AF957*'lista, wskaźniki'!$G$42,IF(AA957="pellet",AF957*'lista, wskaźniki'!$H$42,IF(AA957="gaz z sieci",AF957*'lista, wskaźniki'!$F$42,IF(AA957="olej opałowy",AF957*'lista, wskaźniki'!$I$42,0)))))</f>
        <v>0</v>
      </c>
      <c r="AO957" s="20">
        <f>IF(AA957="węgiel",AF957*'lista, wskaźniki'!$E$43,IF(AA957="drewno",AF957*'lista, wskaźniki'!$G$43,IF(AA957="pellet",AF957*'lista, wskaźniki'!$H$43,IF(AA957="gaz z sieci",AF957*'lista, wskaźniki'!$F$43,IF(AA957="olej opałowy",AF957*'lista, wskaźniki'!$I$43,0)))))</f>
        <v>0</v>
      </c>
      <c r="AP957" s="20">
        <f>IF(AA957="węgiel",AF957*'lista, wskaźniki'!$E$44,IF(AA957="drewno",AF957*'lista, wskaźniki'!$G$44,IF(AA957="pellet",AF957*'lista, wskaźniki'!$H$44,IF(AA957="gaz z sieci",AF957*'lista, wskaźniki'!$F$44,IF(AA957="olej opałowy",AF957*'lista, wskaźniki'!$I$44,0)))))</f>
        <v>0</v>
      </c>
      <c r="AQ957" s="20" t="b">
        <f>IF(Z957="gaz",AH957*1/3.6*'lista, wskaźniki'!$F$21,IF(Z957="energia elektryczna",AH957*1/3.6*'lista, wskaźniki'!$F$26))</f>
        <v>0</v>
      </c>
      <c r="AR957" s="20" t="b">
        <f>IF(Z957="gaz",AH957*'lista, wskaźniki'!$F$42,IF(Z957="energia elektryczna",AH957*0))</f>
        <v>0</v>
      </c>
      <c r="AS957" s="20" t="b">
        <f>IF(Z957="gaz",AH957*'lista, wskaźniki'!$F$43,IF(Z957="energia elektryczna",AH957*0))</f>
        <v>0</v>
      </c>
      <c r="AT957" s="20" t="b">
        <f>IF(Z957="gaz",AH957*'lista, wskaźniki'!$F$44,IF(Z957="energia elektryczna",AH957*0))</f>
        <v>0</v>
      </c>
      <c r="AU957" s="20">
        <f>AI957*1/3.6*'lista, wskaźniki'!$F$21</f>
        <v>0</v>
      </c>
      <c r="AV957" s="20">
        <f>AI957*'lista, wskaźniki'!$F$42</f>
        <v>0</v>
      </c>
      <c r="AW957" s="20">
        <f>AI957*'lista, wskaźniki'!$F$43</f>
        <v>0</v>
      </c>
      <c r="AX957" s="20">
        <f>AI957*'lista, wskaźniki'!$F$44</f>
        <v>0</v>
      </c>
      <c r="AY957" s="20">
        <f>AK957*'lista, wskaźniki'!$F$26</f>
        <v>0</v>
      </c>
      <c r="AZ957" s="20">
        <f t="shared" si="410"/>
        <v>0</v>
      </c>
      <c r="BA957" s="20">
        <f t="shared" si="411"/>
        <v>0</v>
      </c>
      <c r="BB957" s="20">
        <f t="shared" si="412"/>
        <v>0</v>
      </c>
      <c r="BC957" s="20">
        <f t="shared" si="413"/>
        <v>0</v>
      </c>
      <c r="BD957" s="896"/>
      <c r="BE957" s="896"/>
      <c r="BF957" s="896"/>
      <c r="BG957" s="896"/>
      <c r="BH957" s="138"/>
      <c r="BI957" s="896"/>
      <c r="BJ957" s="138"/>
      <c r="BK957" s="896"/>
      <c r="BL957" s="138"/>
      <c r="BM957" s="138"/>
      <c r="BN957" s="138"/>
      <c r="BO957" s="138"/>
      <c r="BP957" s="138"/>
      <c r="BQ957" s="138"/>
      <c r="BR957" s="138"/>
      <c r="BS957" s="908"/>
      <c r="BT957" s="908"/>
      <c r="BU957" s="908"/>
      <c r="BV957" s="908"/>
      <c r="BW957" s="908"/>
      <c r="BX957" s="908"/>
      <c r="BY957" s="905"/>
      <c r="CA957" s="365" t="b">
        <f t="shared" si="414"/>
        <v>0</v>
      </c>
      <c r="CB957" s="365" t="b">
        <f t="shared" si="415"/>
        <v>0</v>
      </c>
      <c r="CC957" s="365" t="b">
        <f t="shared" si="416"/>
        <v>0</v>
      </c>
      <c r="CD957" s="365" t="b">
        <f t="shared" si="417"/>
        <v>0</v>
      </c>
      <c r="CE957" s="365">
        <f t="shared" si="418"/>
        <v>0</v>
      </c>
      <c r="CF957" s="365" t="b">
        <f t="shared" si="419"/>
        <v>0</v>
      </c>
      <c r="CG957" s="365" t="b">
        <f t="shared" si="420"/>
        <v>0</v>
      </c>
      <c r="CH957" s="365" t="b">
        <f t="shared" si="421"/>
        <v>0</v>
      </c>
      <c r="CI957" s="72" t="b">
        <f t="shared" si="422"/>
        <v>0</v>
      </c>
      <c r="CJ957" s="72" t="b">
        <f t="shared" si="423"/>
        <v>0</v>
      </c>
      <c r="CK957" s="72" t="b">
        <f t="shared" si="424"/>
        <v>0</v>
      </c>
      <c r="CL957" s="72">
        <f t="shared" si="425"/>
        <v>0</v>
      </c>
      <c r="CM957" s="72">
        <f t="shared" si="426"/>
        <v>0</v>
      </c>
      <c r="CN957" s="72" t="b">
        <f t="shared" si="427"/>
        <v>0</v>
      </c>
      <c r="CP957" s="13">
        <f t="shared" si="428"/>
        <v>0</v>
      </c>
      <c r="CQ957" s="13" t="b">
        <f t="shared" si="429"/>
        <v>0</v>
      </c>
      <c r="CR957" s="13" t="b">
        <f t="shared" si="430"/>
        <v>0</v>
      </c>
      <c r="CS957" s="13" t="b">
        <f t="shared" si="436"/>
        <v>0</v>
      </c>
      <c r="CT957" s="13" t="b">
        <f t="shared" si="435"/>
        <v>0</v>
      </c>
      <c r="CU957" s="13" t="b">
        <f t="shared" si="437"/>
        <v>0</v>
      </c>
      <c r="CV957" s="13" t="b">
        <f t="shared" si="431"/>
        <v>0</v>
      </c>
      <c r="CW957" s="13" t="b">
        <f t="shared" si="432"/>
        <v>0</v>
      </c>
      <c r="CX957" s="13" t="b">
        <f t="shared" si="433"/>
        <v>0</v>
      </c>
      <c r="CY957" s="13" t="b">
        <f t="shared" si="434"/>
        <v>0</v>
      </c>
    </row>
    <row r="958" spans="1:103" ht="15" thickBot="1">
      <c r="A958" s="931">
        <v>192</v>
      </c>
      <c r="B958" s="962" t="s">
        <v>252</v>
      </c>
      <c r="C958" s="962">
        <v>18</v>
      </c>
      <c r="D958" s="962" t="s">
        <v>1</v>
      </c>
      <c r="E958" s="962" t="s">
        <v>5</v>
      </c>
      <c r="F958" s="962"/>
      <c r="G958" s="962"/>
      <c r="H958" s="962"/>
      <c r="I958" s="962" t="s">
        <v>11</v>
      </c>
      <c r="J958" s="962">
        <v>100</v>
      </c>
      <c r="K958" s="962">
        <v>4</v>
      </c>
      <c r="L958" s="962" t="s">
        <v>16</v>
      </c>
      <c r="M958" s="962"/>
      <c r="N958" s="962" t="s">
        <v>16</v>
      </c>
      <c r="O958" s="155"/>
      <c r="P958" s="962" t="s">
        <v>16</v>
      </c>
      <c r="Q958" s="940">
        <f>IF(I958="&lt;1966",'lista, wskaźniki'!$G$4,IF(I958="1967-1985",'lista, wskaźniki'!$G$5,IF(I958="1986-1992",'lista, wskaźniki'!$G$6,IF(I958="1993-1996",'lista, wskaźniki'!$G$7,IF(I958="&gt;1997",'lista, wskaźniki'!$G$8,IF(I958=0,'lista, wskaźniki'!$G$4))))))</f>
        <v>250</v>
      </c>
      <c r="R958" s="962" t="s">
        <v>21</v>
      </c>
      <c r="S958" s="962" t="s">
        <v>28</v>
      </c>
      <c r="T958" s="962"/>
      <c r="U958" s="962"/>
      <c r="V958" s="962"/>
      <c r="W958" s="154" t="s">
        <v>35</v>
      </c>
      <c r="X958" s="154" t="s">
        <v>40</v>
      </c>
      <c r="Y958" s="157" t="s">
        <v>24</v>
      </c>
      <c r="Z958" s="154" t="s">
        <v>40</v>
      </c>
      <c r="AA958" s="154" t="s">
        <v>35</v>
      </c>
      <c r="AB958" s="156">
        <v>4</v>
      </c>
      <c r="AC958" s="156"/>
      <c r="AD958" s="154">
        <v>3200</v>
      </c>
      <c r="AE958" s="962">
        <v>12</v>
      </c>
      <c r="AF958" s="334">
        <f t="shared" si="438"/>
        <v>72.259999999999991</v>
      </c>
      <c r="AG958" s="272">
        <f>IF(R958="kompletna",Q958*J958*0.0036*'lista, wskaźniki'!$F$13, IF(R958="częściowa",Q958*J958*0.0036*'lista, wskaźniki'!$F$14, IF(R958="brak",Q958*J958*0.0036*'lista, wskaźniki'!$F$15,)))</f>
        <v>54</v>
      </c>
      <c r="AH958" s="334">
        <f>IF(Y958="inne",K958*'lista, wskaźniki'!$E$35,IF(Y958="to samo źródło",0,IF(Y958=0,0)))</f>
        <v>8.6714145000000009</v>
      </c>
      <c r="AI958" s="334" t="b">
        <f>IF(AA958="gaz z sieci",AC958*'lista, wskaźniki'!$D$21)</f>
        <v>0</v>
      </c>
      <c r="AJ958" s="272">
        <f>IF(AA958="węgiel",AB958*'lista, wskaźniki'!$D$20, IF('Sektor mieszkaniowy'!AA958="drewno",'Sektor mieszkaniowy'!AB958*'lista, wskaźniki'!$D$22,IF('Sektor mieszkaniowy'!AA958="pellet",AB958*'lista, wskaźniki'!$D$23,IF('Sektor mieszkaniowy'!AA958="gaz z sieci",AB958*'lista, wskaźniki'!$D$21,IF('Sektor mieszkaniowy'!AA958="olej opałowy",'Sektor mieszkaniowy'!AB958*'lista, wskaźniki'!$D$24)))))</f>
        <v>90.52</v>
      </c>
      <c r="AK958" s="965"/>
      <c r="AL958" s="962"/>
      <c r="AM958" s="20">
        <f>IF(AA958="węgiel",AF958*1/3.6*'lista, wskaźniki'!$F$20,IF(AA958="drewno",AF958*1/3.6*'lista, wskaźniki'!$F$22,IF(AA958="pellet",AF958*1/3.6*'lista, wskaźniki'!$F$23,IF(AA958="gaz z sieci",AF958*1/3.6*'lista, wskaźniki'!$F$21,IF(AA958="olej opałowy",AF958*1/3.6*'lista, wskaźniki'!$F$24,0)))))</f>
        <v>6.8451897999999991</v>
      </c>
      <c r="AN958" s="20">
        <f>IF(AA958="węgiel",AF958*'lista, wskaźniki'!$E$42,IF(AA958="drewno",AF958*'lista, wskaźniki'!$G$42,IF(AA958="pellet",AF958*'lista, wskaźniki'!$H$42,IF(AA958="gaz z sieci",AF958*'lista, wskaźniki'!$F$42,IF(AA958="olej opałowy",AF958*'lista, wskaźniki'!$I$42,0)))))</f>
        <v>2.7458799999999998E-2</v>
      </c>
      <c r="AO958" s="20">
        <f>IF(AA958="węgiel",AF958*'lista, wskaźniki'!$E$43,IF(AA958="drewno",AF958*'lista, wskaźniki'!$G$43,IF(AA958="pellet",AF958*'lista, wskaźniki'!$H$43,IF(AA958="gaz z sieci",AF958*'lista, wskaźniki'!$F$43,IF(AA958="olej opałowy",AF958*'lista, wskaźniki'!$I$43,0)))))</f>
        <v>2.6013599999999998E-2</v>
      </c>
      <c r="AP958" s="20">
        <f>IF(AA958="węgiel",AF958*'lista, wskaźniki'!$E$44,IF(AA958="drewno",AF958*'lista, wskaźniki'!$G$44,IF(AA958="pellet",AF958*'lista, wskaźniki'!$H$44,IF(AA958="gaz z sieci",AF958*'lista, wskaźniki'!$F$44,IF(AA958="olej opałowy",AF958*'lista, wskaźniki'!$I$44,0)))))</f>
        <v>1.9510199999999998E-5</v>
      </c>
      <c r="AQ958" s="360">
        <f>IF(Z958="gaz",AH958*1/3.6*'lista, wskaźniki'!$F$21,IF(Z958="energia elektryczna",AH958*1/3.6*'lista, wskaźniki'!$F$26))</f>
        <v>2.1437663625000005</v>
      </c>
      <c r="AR958" s="20">
        <f>IF(Z958="gaz",AH958*'lista, wskaźniki'!$F$42,IF(Z958="energia elektryczna",AH958*0))</f>
        <v>0</v>
      </c>
      <c r="AS958" s="20">
        <f>IF(Z958="gaz",AH958*'lista, wskaźniki'!$F$43,IF(Z958="energia elektryczna",AH958*0))</f>
        <v>0</v>
      </c>
      <c r="AT958" s="20">
        <f>IF(Z958="gaz",AH958*'lista, wskaźniki'!$F$44,IF(Z958="energia elektryczna",AH958*0))</f>
        <v>0</v>
      </c>
      <c r="AU958" s="20">
        <f>AI958*1/3.6*'lista, wskaźniki'!$F$21</f>
        <v>0</v>
      </c>
      <c r="AV958" s="20">
        <f>AI958*'lista, wskaźniki'!$F$42</f>
        <v>0</v>
      </c>
      <c r="AW958" s="20">
        <f>AI958*'lista, wskaźniki'!$F$43</f>
        <v>0</v>
      </c>
      <c r="AX958" s="20">
        <f>AI958*'lista, wskaźniki'!$F$44</f>
        <v>0</v>
      </c>
      <c r="AY958" s="20">
        <f>AK958*'lista, wskaźniki'!$F$26</f>
        <v>0</v>
      </c>
      <c r="AZ958" s="20">
        <f t="shared" si="410"/>
        <v>8.9889561624999992</v>
      </c>
      <c r="BA958" s="20">
        <f t="shared" si="411"/>
        <v>2.7458799999999998E-2</v>
      </c>
      <c r="BB958" s="20">
        <f t="shared" si="412"/>
        <v>2.6013599999999998E-2</v>
      </c>
      <c r="BC958" s="20">
        <f t="shared" si="413"/>
        <v>1.9510199999999998E-5</v>
      </c>
      <c r="BD958" s="962" t="s">
        <v>17</v>
      </c>
      <c r="BE958" s="962" t="s">
        <v>17</v>
      </c>
      <c r="BF958" s="962" t="s">
        <v>17</v>
      </c>
      <c r="BG958" s="962" t="s">
        <v>16</v>
      </c>
      <c r="BH958" s="154" t="s">
        <v>35</v>
      </c>
      <c r="BI958" s="962" t="s">
        <v>16</v>
      </c>
      <c r="BJ958" s="154" t="s">
        <v>52</v>
      </c>
      <c r="BK958" s="962" t="s">
        <v>17</v>
      </c>
      <c r="BL958" s="154"/>
      <c r="BM958" s="154"/>
      <c r="BN958" s="154"/>
      <c r="BO958" s="154" t="s">
        <v>57</v>
      </c>
      <c r="BP958" s="154" t="s">
        <v>53</v>
      </c>
      <c r="BQ958" s="154" t="s">
        <v>120</v>
      </c>
      <c r="BR958" s="154"/>
      <c r="BS958" s="956">
        <v>10000</v>
      </c>
      <c r="BT958" s="956">
        <v>500</v>
      </c>
      <c r="BU958" s="956">
        <v>1500</v>
      </c>
      <c r="BV958" s="956">
        <v>500</v>
      </c>
      <c r="BW958" s="956">
        <v>2500</v>
      </c>
      <c r="BX958" s="956">
        <v>7000</v>
      </c>
      <c r="BY958" s="959">
        <v>1000</v>
      </c>
      <c r="CA958" s="365">
        <f t="shared" si="414"/>
        <v>72.259999999999991</v>
      </c>
      <c r="CB958" s="365" t="b">
        <f t="shared" si="415"/>
        <v>0</v>
      </c>
      <c r="CC958" s="365" t="b">
        <f t="shared" si="416"/>
        <v>0</v>
      </c>
      <c r="CD958" s="365" t="b">
        <f t="shared" si="417"/>
        <v>0</v>
      </c>
      <c r="CE958" s="365" t="b">
        <f t="shared" si="418"/>
        <v>0</v>
      </c>
      <c r="CF958" s="365" t="b">
        <f t="shared" si="419"/>
        <v>0</v>
      </c>
      <c r="CG958" s="365">
        <f t="shared" si="420"/>
        <v>8.6714145000000009</v>
      </c>
      <c r="CH958" s="365" t="b">
        <f t="shared" si="421"/>
        <v>0</v>
      </c>
      <c r="CI958" s="72">
        <f t="shared" si="422"/>
        <v>72.259999999999991</v>
      </c>
      <c r="CJ958" s="72" t="b">
        <f t="shared" si="423"/>
        <v>0</v>
      </c>
      <c r="CK958" s="72" t="b">
        <f t="shared" si="424"/>
        <v>0</v>
      </c>
      <c r="CL958" s="72">
        <f t="shared" si="425"/>
        <v>0</v>
      </c>
      <c r="CM958" s="72" t="b">
        <f t="shared" si="426"/>
        <v>0</v>
      </c>
      <c r="CN958" s="72">
        <f t="shared" si="427"/>
        <v>8.6714145000000009</v>
      </c>
      <c r="CP958" s="13" t="b">
        <f t="shared" si="428"/>
        <v>0</v>
      </c>
      <c r="CQ958" s="13" t="b">
        <f t="shared" si="429"/>
        <v>0</v>
      </c>
      <c r="CR958" s="13">
        <f t="shared" si="430"/>
        <v>100</v>
      </c>
      <c r="CS958" s="13">
        <f t="shared" si="436"/>
        <v>100</v>
      </c>
      <c r="CT958" s="13" t="b">
        <f t="shared" si="435"/>
        <v>0</v>
      </c>
      <c r="CU958" s="13" t="b">
        <f t="shared" si="437"/>
        <v>0</v>
      </c>
      <c r="CV958" s="13" t="b">
        <f t="shared" si="431"/>
        <v>0</v>
      </c>
      <c r="CW958" s="13" t="b">
        <f t="shared" si="432"/>
        <v>0</v>
      </c>
      <c r="CX958" s="13" t="b">
        <f t="shared" si="433"/>
        <v>0</v>
      </c>
      <c r="CY958" s="13" t="b">
        <f t="shared" si="434"/>
        <v>0</v>
      </c>
    </row>
    <row r="959" spans="1:103" ht="15" thickBot="1">
      <c r="A959" s="932"/>
      <c r="B959" s="963"/>
      <c r="C959" s="963"/>
      <c r="D959" s="963"/>
      <c r="E959" s="963"/>
      <c r="F959" s="963"/>
      <c r="G959" s="963"/>
      <c r="H959" s="963"/>
      <c r="I959" s="963"/>
      <c r="J959" s="963"/>
      <c r="K959" s="963"/>
      <c r="L959" s="963"/>
      <c r="M959" s="963"/>
      <c r="N959" s="963"/>
      <c r="O959" s="158"/>
      <c r="P959" s="963"/>
      <c r="Q959" s="941"/>
      <c r="R959" s="963"/>
      <c r="S959" s="963"/>
      <c r="T959" s="963"/>
      <c r="U959" s="963"/>
      <c r="V959" s="963"/>
      <c r="W959" s="157" t="s">
        <v>36</v>
      </c>
      <c r="X959" s="157" t="s">
        <v>39</v>
      </c>
      <c r="Y959" s="157"/>
      <c r="Z959" s="157"/>
      <c r="AA959" s="157" t="s">
        <v>36</v>
      </c>
      <c r="AB959" s="159">
        <v>3</v>
      </c>
      <c r="AC959" s="159"/>
      <c r="AD959" s="157">
        <v>300</v>
      </c>
      <c r="AE959" s="963"/>
      <c r="AF959" s="334">
        <f>IF(AG959&gt;0,(AJ959+AG959/2)/2,AJ959)</f>
        <v>36.9</v>
      </c>
      <c r="AG959" s="272">
        <v>54</v>
      </c>
      <c r="AH959" s="334">
        <f>IF(Y959="inne",K959*'lista, wskaźniki'!$E$35,IF(Y959="to samo źródło",0,IF(Y959=0,0)))</f>
        <v>0</v>
      </c>
      <c r="AI959" s="334" t="b">
        <f>IF(AA959="gaz z sieci",AC959*'lista, wskaźniki'!$D$21)</f>
        <v>0</v>
      </c>
      <c r="AJ959" s="272">
        <f>IF(AA959="węgiel",AB959*'lista, wskaźniki'!$D$20, IF('Sektor mieszkaniowy'!AA959="drewno",'Sektor mieszkaniowy'!AB959*'lista, wskaźniki'!$D$22,IF('Sektor mieszkaniowy'!AA959="pellet",AB959*'lista, wskaźniki'!$D$23,IF('Sektor mieszkaniowy'!AA959="gaz z sieci",AB959*'lista, wskaźniki'!$D$21,IF('Sektor mieszkaniowy'!AA959="olej opałowy",'Sektor mieszkaniowy'!AB959*'lista, wskaźniki'!$D$24)))))</f>
        <v>46.8</v>
      </c>
      <c r="AK959" s="966"/>
      <c r="AL959" s="963"/>
      <c r="AM959" s="20">
        <f>IF(AA959="węgiel",AF959*1/3.6*'lista, wskaźniki'!$F$20,IF(AA959="drewno",AF959*1/3.6*'lista, wskaźniki'!$F$22,IF(AA959="pellet",AF959*1/3.6*'lista, wskaźniki'!$F$23,IF(AA959="gaz z sieci",AF959*1/3.6*'lista, wskaźniki'!$F$21,IF(AA959="olej opałowy",AF959*1/3.6*'lista, wskaźniki'!$F$24,0)))))</f>
        <v>0</v>
      </c>
      <c r="AN959" s="20">
        <f>IF(AA959="węgiel",AF959*'lista, wskaźniki'!$E$42,IF(AA959="drewno",AF959*'lista, wskaźniki'!$G$42,IF(AA959="pellet",AF959*'lista, wskaźniki'!$H$42,IF(AA959="gaz z sieci",AF959*'lista, wskaźniki'!$F$42,IF(AA959="olej opałowy",AF959*'lista, wskaźniki'!$I$42,0)))))</f>
        <v>2.9888999999999999E-2</v>
      </c>
      <c r="AO959" s="20">
        <f>IF(AA959="węgiel",AF959*'lista, wskaźniki'!$E$43,IF(AA959="drewno",AF959*'lista, wskaźniki'!$G$43,IF(AA959="pellet",AF959*'lista, wskaźniki'!$H$43,IF(AA959="gaz z sieci",AF959*'lista, wskaźniki'!$F$43,IF(AA959="olej opałowy",AF959*'lista, wskaźniki'!$I$43,0)))))</f>
        <v>2.9888999999999999E-2</v>
      </c>
      <c r="AP959" s="20">
        <f>IF(AA959="węgiel",AF959*'lista, wskaźniki'!$E$44,IF(AA959="drewno",AF959*'lista, wskaźniki'!$G$44,IF(AA959="pellet",AF959*'lista, wskaźniki'!$H$44,IF(AA959="gaz z sieci",AF959*'lista, wskaźniki'!$F$44,IF(AA959="olej opałowy",AF959*'lista, wskaźniki'!$I$44,0)))))</f>
        <v>9.2249999999999989E-6</v>
      </c>
      <c r="AQ959" s="20" t="b">
        <f>IF(Z959="gaz",AH959*1/3.6*'lista, wskaźniki'!$F$21,IF(Z959="energia elektryczna",AH959*1/3.6*'lista, wskaźniki'!$F$26))</f>
        <v>0</v>
      </c>
      <c r="AR959" s="20" t="b">
        <f>IF(Z959="gaz",AH959*'lista, wskaźniki'!$F$42,IF(Z959="energia elektryczna",AH959*0))</f>
        <v>0</v>
      </c>
      <c r="AS959" s="20" t="b">
        <f>IF(Z959="gaz",AH959*'lista, wskaźniki'!$F$43,IF(Z959="energia elektryczna",AH959*0))</f>
        <v>0</v>
      </c>
      <c r="AT959" s="20" t="b">
        <f>IF(Z959="gaz",AH959*'lista, wskaźniki'!$F$44,IF(Z959="energia elektryczna",AH959*0))</f>
        <v>0</v>
      </c>
      <c r="AU959" s="20">
        <f>AI959*1/3.6*'lista, wskaźniki'!$F$21</f>
        <v>0</v>
      </c>
      <c r="AV959" s="20">
        <f>AI959*'lista, wskaźniki'!$F$42</f>
        <v>0</v>
      </c>
      <c r="AW959" s="20">
        <f>AI959*'lista, wskaźniki'!$F$43</f>
        <v>0</v>
      </c>
      <c r="AX959" s="20">
        <f>AI959*'lista, wskaźniki'!$F$44</f>
        <v>0</v>
      </c>
      <c r="AY959" s="20">
        <f>AK959*'lista, wskaźniki'!$F$26</f>
        <v>0</v>
      </c>
      <c r="AZ959" s="20">
        <f t="shared" si="410"/>
        <v>0</v>
      </c>
      <c r="BA959" s="20">
        <f t="shared" si="411"/>
        <v>2.9888999999999999E-2</v>
      </c>
      <c r="BB959" s="20">
        <f t="shared" si="412"/>
        <v>2.9888999999999999E-2</v>
      </c>
      <c r="BC959" s="20">
        <f t="shared" si="413"/>
        <v>9.2249999999999989E-6</v>
      </c>
      <c r="BD959" s="963"/>
      <c r="BE959" s="963"/>
      <c r="BF959" s="963"/>
      <c r="BG959" s="963"/>
      <c r="BH959" s="157"/>
      <c r="BI959" s="963"/>
      <c r="BJ959" s="157"/>
      <c r="BK959" s="963"/>
      <c r="BL959" s="157"/>
      <c r="BM959" s="157"/>
      <c r="BN959" s="157"/>
      <c r="BO959" s="157"/>
      <c r="BP959" s="157"/>
      <c r="BQ959" s="157" t="s">
        <v>121</v>
      </c>
      <c r="BR959" s="157">
        <v>2</v>
      </c>
      <c r="BS959" s="957"/>
      <c r="BT959" s="957"/>
      <c r="BU959" s="957"/>
      <c r="BV959" s="957"/>
      <c r="BW959" s="957"/>
      <c r="BX959" s="957"/>
      <c r="BY959" s="960"/>
      <c r="CA959" s="365" t="b">
        <f t="shared" si="414"/>
        <v>0</v>
      </c>
      <c r="CB959" s="365">
        <f t="shared" si="415"/>
        <v>36.9</v>
      </c>
      <c r="CC959" s="365" t="b">
        <f t="shared" si="416"/>
        <v>0</v>
      </c>
      <c r="CD959" s="365" t="b">
        <f t="shared" si="417"/>
        <v>0</v>
      </c>
      <c r="CE959" s="365" t="b">
        <f t="shared" si="418"/>
        <v>0</v>
      </c>
      <c r="CF959" s="365" t="b">
        <f t="shared" si="419"/>
        <v>0</v>
      </c>
      <c r="CG959" s="365" t="b">
        <f t="shared" si="420"/>
        <v>0</v>
      </c>
      <c r="CH959" s="365" t="b">
        <f t="shared" si="421"/>
        <v>0</v>
      </c>
      <c r="CI959" s="72" t="b">
        <f t="shared" si="422"/>
        <v>0</v>
      </c>
      <c r="CJ959" s="72">
        <f t="shared" si="423"/>
        <v>36.9</v>
      </c>
      <c r="CK959" s="72" t="b">
        <f t="shared" si="424"/>
        <v>0</v>
      </c>
      <c r="CL959" s="72">
        <f t="shared" si="425"/>
        <v>0</v>
      </c>
      <c r="CM959" s="72" t="b">
        <f t="shared" si="426"/>
        <v>0</v>
      </c>
      <c r="CN959" s="72" t="b">
        <f t="shared" si="427"/>
        <v>0</v>
      </c>
      <c r="CP959" s="13">
        <f t="shared" si="428"/>
        <v>0</v>
      </c>
      <c r="CQ959" s="13" t="b">
        <f t="shared" si="429"/>
        <v>0</v>
      </c>
      <c r="CR959" s="13" t="b">
        <f t="shared" si="430"/>
        <v>0</v>
      </c>
      <c r="CS959" s="13" t="b">
        <f t="shared" si="436"/>
        <v>0</v>
      </c>
      <c r="CT959" s="13" t="b">
        <f t="shared" si="435"/>
        <v>0</v>
      </c>
      <c r="CU959" s="13" t="b">
        <f t="shared" si="437"/>
        <v>0</v>
      </c>
      <c r="CV959" s="13" t="b">
        <f t="shared" si="431"/>
        <v>0</v>
      </c>
      <c r="CW959" s="13" t="b">
        <f t="shared" si="432"/>
        <v>0</v>
      </c>
      <c r="CX959" s="13" t="b">
        <f t="shared" si="433"/>
        <v>0</v>
      </c>
      <c r="CY959" s="13" t="b">
        <f t="shared" si="434"/>
        <v>0</v>
      </c>
    </row>
    <row r="960" spans="1:103" ht="15" thickBot="1">
      <c r="A960" s="932"/>
      <c r="B960" s="963"/>
      <c r="C960" s="963"/>
      <c r="D960" s="963"/>
      <c r="E960" s="963"/>
      <c r="F960" s="963"/>
      <c r="G960" s="963"/>
      <c r="H960" s="963"/>
      <c r="I960" s="963"/>
      <c r="J960" s="963"/>
      <c r="K960" s="963"/>
      <c r="L960" s="963"/>
      <c r="M960" s="963"/>
      <c r="N960" s="963"/>
      <c r="O960" s="158"/>
      <c r="P960" s="963"/>
      <c r="Q960" s="941"/>
      <c r="R960" s="963"/>
      <c r="S960" s="963"/>
      <c r="T960" s="963"/>
      <c r="U960" s="963"/>
      <c r="V960" s="963"/>
      <c r="W960" s="157"/>
      <c r="X960" s="157"/>
      <c r="Y960" s="157"/>
      <c r="Z960" s="157"/>
      <c r="AA960" s="157" t="s">
        <v>50</v>
      </c>
      <c r="AB960" s="159"/>
      <c r="AC960" s="159"/>
      <c r="AD960" s="157"/>
      <c r="AE960" s="963"/>
      <c r="AF960" s="334">
        <f t="shared" si="438"/>
        <v>0</v>
      </c>
      <c r="AG960" s="272">
        <f>IF(R960="kompletna",Q960*J960*0.0036*'lista, wskaźniki'!$F$13, IF(R960="częściowa",Q960*J960*0.0036*'lista, wskaźniki'!$F$14, IF(R960="brak",Q960*J960*0.0036*'lista, wskaźniki'!$F$15,)))</f>
        <v>0</v>
      </c>
      <c r="AH960" s="334">
        <f>IF(Y960="inne",K960*'lista, wskaźniki'!$E$35,IF(Y960="to samo źródło",0,IF(Y960=0,0)))</f>
        <v>0</v>
      </c>
      <c r="AI960" s="334" t="b">
        <f>IF(AA960="gaz z sieci",AC960*'lista, wskaźniki'!$D$21)</f>
        <v>0</v>
      </c>
      <c r="AJ960" s="272">
        <f>IF(AA960="węgiel",AB960*'lista, wskaźniki'!$D$20, IF('Sektor mieszkaniowy'!AA960="drewno",'Sektor mieszkaniowy'!AB960*'lista, wskaźniki'!$D$22,IF('Sektor mieszkaniowy'!AA960="pellet",AB960*'lista, wskaźniki'!$D$23,IF('Sektor mieszkaniowy'!AA960="gaz z sieci",AB960*'lista, wskaźniki'!$D$21,IF('Sektor mieszkaniowy'!AA960="olej opałowy",'Sektor mieszkaniowy'!AB960*'lista, wskaźniki'!$D$24)))))</f>
        <v>0</v>
      </c>
      <c r="AK960" s="966"/>
      <c r="AL960" s="963"/>
      <c r="AM960" s="20">
        <f>IF(AA960="węgiel",AF960*1/3.6*'lista, wskaźniki'!$F$20,IF(AA960="drewno",AF960*1/3.6*'lista, wskaźniki'!$F$22,IF(AA960="pellet",AF960*1/3.6*'lista, wskaźniki'!$F$23,IF(AA960="gaz z sieci",AF960*1/3.6*'lista, wskaźniki'!$F$21,IF(AA960="olej opałowy",AF960*1/3.6*'lista, wskaźniki'!$F$24,0)))))</f>
        <v>0</v>
      </c>
      <c r="AN960" s="20">
        <f>IF(AA960="węgiel",AF960*'lista, wskaźniki'!$E$42,IF(AA960="drewno",AF960*'lista, wskaźniki'!$G$42,IF(AA960="pellet",AF960*'lista, wskaźniki'!$H$42,IF(AA960="gaz z sieci",AF960*'lista, wskaźniki'!$F$42,IF(AA960="olej opałowy",AF960*'lista, wskaźniki'!$I$42,0)))))</f>
        <v>0</v>
      </c>
      <c r="AO960" s="20">
        <f>IF(AA960="węgiel",AF960*'lista, wskaźniki'!$E$43,IF(AA960="drewno",AF960*'lista, wskaźniki'!$G$43,IF(AA960="pellet",AF960*'lista, wskaźniki'!$H$43,IF(AA960="gaz z sieci",AF960*'lista, wskaźniki'!$F$43,IF(AA960="olej opałowy",AF960*'lista, wskaźniki'!$I$43,0)))))</f>
        <v>0</v>
      </c>
      <c r="AP960" s="20">
        <f>IF(AA960="węgiel",AF960*'lista, wskaźniki'!$E$44,IF(AA960="drewno",AF960*'lista, wskaźniki'!$G$44,IF(AA960="pellet",AF960*'lista, wskaźniki'!$H$44,IF(AA960="gaz z sieci",AF960*'lista, wskaźniki'!$F$44,IF(AA960="olej opałowy",AF960*'lista, wskaźniki'!$I$44,0)))))</f>
        <v>0</v>
      </c>
      <c r="AQ960" s="20" t="b">
        <f>IF(Z960="gaz",AH960*1/3.6*'lista, wskaźniki'!$F$21,IF(Z960="energia elektryczna",AH960*1/3.6*'lista, wskaźniki'!$F$26))</f>
        <v>0</v>
      </c>
      <c r="AR960" s="20" t="b">
        <f>IF(Z960="gaz",AH960*'lista, wskaźniki'!$F$42,IF(Z960="energia elektryczna",AH960*0))</f>
        <v>0</v>
      </c>
      <c r="AS960" s="20" t="b">
        <f>IF(Z960="gaz",AH960*'lista, wskaźniki'!$F$43,IF(Z960="energia elektryczna",AH960*0))</f>
        <v>0</v>
      </c>
      <c r="AT960" s="20" t="b">
        <f>IF(Z960="gaz",AH960*'lista, wskaźniki'!$F$44,IF(Z960="energia elektryczna",AH960*0))</f>
        <v>0</v>
      </c>
      <c r="AU960" s="20">
        <f>AI960*1/3.6*'lista, wskaźniki'!$F$21</f>
        <v>0</v>
      </c>
      <c r="AV960" s="20">
        <f>AI960*'lista, wskaźniki'!$F$42</f>
        <v>0</v>
      </c>
      <c r="AW960" s="20">
        <f>AI960*'lista, wskaźniki'!$F$43</f>
        <v>0</v>
      </c>
      <c r="AX960" s="20">
        <f>AI960*'lista, wskaźniki'!$F$44</f>
        <v>0</v>
      </c>
      <c r="AY960" s="20">
        <f>AK960*'lista, wskaźniki'!$F$26</f>
        <v>0</v>
      </c>
      <c r="AZ960" s="20">
        <f t="shared" si="410"/>
        <v>0</v>
      </c>
      <c r="BA960" s="20">
        <f t="shared" si="411"/>
        <v>0</v>
      </c>
      <c r="BB960" s="20">
        <f t="shared" si="412"/>
        <v>0</v>
      </c>
      <c r="BC960" s="20">
        <f t="shared" si="413"/>
        <v>0</v>
      </c>
      <c r="BD960" s="963"/>
      <c r="BE960" s="963"/>
      <c r="BF960" s="963"/>
      <c r="BG960" s="963"/>
      <c r="BH960" s="157"/>
      <c r="BI960" s="963"/>
      <c r="BJ960" s="157"/>
      <c r="BK960" s="963"/>
      <c r="BL960" s="157"/>
      <c r="BM960" s="157"/>
      <c r="BN960" s="157"/>
      <c r="BO960" s="157"/>
      <c r="BP960" s="157"/>
      <c r="BQ960" s="157"/>
      <c r="BR960" s="157"/>
      <c r="BS960" s="957"/>
      <c r="BT960" s="957"/>
      <c r="BU960" s="957"/>
      <c r="BV960" s="957"/>
      <c r="BW960" s="957"/>
      <c r="BX960" s="957"/>
      <c r="BY960" s="960"/>
      <c r="CA960" s="365" t="b">
        <f t="shared" si="414"/>
        <v>0</v>
      </c>
      <c r="CB960" s="365" t="b">
        <f t="shared" si="415"/>
        <v>0</v>
      </c>
      <c r="CC960" s="365">
        <f t="shared" si="416"/>
        <v>0</v>
      </c>
      <c r="CD960" s="365" t="b">
        <f t="shared" si="417"/>
        <v>0</v>
      </c>
      <c r="CE960" s="365" t="b">
        <f t="shared" si="418"/>
        <v>0</v>
      </c>
      <c r="CF960" s="365" t="b">
        <f t="shared" si="419"/>
        <v>0</v>
      </c>
      <c r="CG960" s="365" t="b">
        <f t="shared" si="420"/>
        <v>0</v>
      </c>
      <c r="CH960" s="365" t="b">
        <f t="shared" si="421"/>
        <v>0</v>
      </c>
      <c r="CI960" s="72" t="b">
        <f t="shared" si="422"/>
        <v>0</v>
      </c>
      <c r="CJ960" s="72" t="b">
        <f t="shared" si="423"/>
        <v>0</v>
      </c>
      <c r="CK960" s="72">
        <f t="shared" si="424"/>
        <v>0</v>
      </c>
      <c r="CL960" s="72">
        <f t="shared" si="425"/>
        <v>0</v>
      </c>
      <c r="CM960" s="72" t="b">
        <f t="shared" si="426"/>
        <v>0</v>
      </c>
      <c r="CN960" s="72" t="b">
        <f t="shared" si="427"/>
        <v>0</v>
      </c>
      <c r="CP960" s="13">
        <f t="shared" si="428"/>
        <v>0</v>
      </c>
      <c r="CQ960" s="13" t="b">
        <f t="shared" si="429"/>
        <v>0</v>
      </c>
      <c r="CR960" s="13" t="b">
        <f t="shared" si="430"/>
        <v>0</v>
      </c>
      <c r="CS960" s="13" t="b">
        <f t="shared" si="436"/>
        <v>0</v>
      </c>
      <c r="CT960" s="13" t="b">
        <f t="shared" si="435"/>
        <v>0</v>
      </c>
      <c r="CU960" s="13" t="b">
        <f t="shared" si="437"/>
        <v>0</v>
      </c>
      <c r="CV960" s="13" t="b">
        <f t="shared" si="431"/>
        <v>0</v>
      </c>
      <c r="CW960" s="13" t="b">
        <f t="shared" si="432"/>
        <v>0</v>
      </c>
      <c r="CX960" s="13" t="b">
        <f t="shared" si="433"/>
        <v>0</v>
      </c>
      <c r="CY960" s="13" t="b">
        <f t="shared" si="434"/>
        <v>0</v>
      </c>
    </row>
    <row r="961" spans="1:103" ht="15" thickBot="1">
      <c r="A961" s="932"/>
      <c r="B961" s="963"/>
      <c r="C961" s="963"/>
      <c r="D961" s="963"/>
      <c r="E961" s="963"/>
      <c r="F961" s="963"/>
      <c r="G961" s="963"/>
      <c r="H961" s="963"/>
      <c r="I961" s="963"/>
      <c r="J961" s="963"/>
      <c r="K961" s="963"/>
      <c r="L961" s="963"/>
      <c r="M961" s="963"/>
      <c r="N961" s="963"/>
      <c r="O961" s="158"/>
      <c r="P961" s="963"/>
      <c r="Q961" s="941"/>
      <c r="R961" s="963"/>
      <c r="S961" s="963"/>
      <c r="T961" s="963"/>
      <c r="U961" s="963"/>
      <c r="V961" s="963"/>
      <c r="W961" s="157"/>
      <c r="X961" s="157"/>
      <c r="Y961" s="157"/>
      <c r="Z961" s="157"/>
      <c r="AA961" s="157" t="s">
        <v>38</v>
      </c>
      <c r="AB961" s="159"/>
      <c r="AC961" s="159"/>
      <c r="AD961" s="157"/>
      <c r="AE961" s="963"/>
      <c r="AF961" s="334">
        <f t="shared" si="438"/>
        <v>0</v>
      </c>
      <c r="AG961" s="272">
        <f>IF(R961="kompletna",Q961*J961*0.0036*'lista, wskaźniki'!$F$13, IF(R961="częściowa",Q961*J961*0.0036*'lista, wskaźniki'!$F$14, IF(R961="brak",Q961*J961*0.0036*'lista, wskaźniki'!$F$15,)))</f>
        <v>0</v>
      </c>
      <c r="AH961" s="334">
        <f>IF(Y961="inne",K961*'lista, wskaźniki'!$E$35,IF(Y961="to samo źródło",0,IF(Y961=0,0)))</f>
        <v>0</v>
      </c>
      <c r="AI961" s="334">
        <f>IF(AA961="gaz z sieci",AC961*'lista, wskaźniki'!$D$21)</f>
        <v>0</v>
      </c>
      <c r="AJ961" s="272">
        <f>IF(AA961="węgiel",AB961*'lista, wskaźniki'!$D$20, IF('Sektor mieszkaniowy'!AA961="drewno",'Sektor mieszkaniowy'!AB961*'lista, wskaźniki'!$D$22,IF('Sektor mieszkaniowy'!AA961="pellet",AB961*'lista, wskaźniki'!$D$23,IF('Sektor mieszkaniowy'!AA961="gaz z sieci",AB961*'lista, wskaźniki'!$D$21,IF('Sektor mieszkaniowy'!AA961="olej opałowy",'Sektor mieszkaniowy'!AB961*'lista, wskaźniki'!$D$24)))))</f>
        <v>0</v>
      </c>
      <c r="AK961" s="966"/>
      <c r="AL961" s="963"/>
      <c r="AM961" s="20">
        <f>IF(AA961="węgiel",AF961*1/3.6*'lista, wskaźniki'!$F$20,IF(AA961="drewno",AF961*1/3.6*'lista, wskaźniki'!$F$22,IF(AA961="pellet",AF961*1/3.6*'lista, wskaźniki'!$F$23,IF(AA961="gaz z sieci",AF961*1/3.6*'lista, wskaźniki'!$F$21,IF(AA961="olej opałowy",AF961*1/3.6*'lista, wskaźniki'!$F$24,0)))))</f>
        <v>0</v>
      </c>
      <c r="AN961" s="20">
        <f>IF(AA961="węgiel",AF961*'lista, wskaźniki'!$E$42,IF(AA961="drewno",AF961*'lista, wskaźniki'!$G$42,IF(AA961="pellet",AF961*'lista, wskaźniki'!$H$42,IF(AA961="gaz z sieci",AF961*'lista, wskaźniki'!$F$42,IF(AA961="olej opałowy",AF961*'lista, wskaźniki'!$I$42,0)))))</f>
        <v>0</v>
      </c>
      <c r="AO961" s="20">
        <f>IF(AA961="węgiel",AF961*'lista, wskaźniki'!$E$43,IF(AA961="drewno",AF961*'lista, wskaźniki'!$G$43,IF(AA961="pellet",AF961*'lista, wskaźniki'!$H$43,IF(AA961="gaz z sieci",AF961*'lista, wskaźniki'!$F$43,IF(AA961="olej opałowy",AF961*'lista, wskaźniki'!$I$43,0)))))</f>
        <v>0</v>
      </c>
      <c r="AP961" s="20">
        <f>IF(AA961="węgiel",AF961*'lista, wskaźniki'!$E$44,IF(AA961="drewno",AF961*'lista, wskaźniki'!$G$44,IF(AA961="pellet",AF961*'lista, wskaźniki'!$H$44,IF(AA961="gaz z sieci",AF961*'lista, wskaźniki'!$F$44,IF(AA961="olej opałowy",AF961*'lista, wskaźniki'!$I$44,0)))))</f>
        <v>0</v>
      </c>
      <c r="AQ961" s="20" t="b">
        <f>IF(Z961="gaz",AH961*1/3.6*'lista, wskaźniki'!$F$21,IF(Z961="energia elektryczna",AH961*1/3.6*'lista, wskaźniki'!$F$26))</f>
        <v>0</v>
      </c>
      <c r="AR961" s="20" t="b">
        <f>IF(Z961="gaz",AH961*'lista, wskaźniki'!$F$42,IF(Z961="energia elektryczna",AH961*0))</f>
        <v>0</v>
      </c>
      <c r="AS961" s="20" t="b">
        <f>IF(Z961="gaz",AH961*'lista, wskaźniki'!$F$43,IF(Z961="energia elektryczna",AH961*0))</f>
        <v>0</v>
      </c>
      <c r="AT961" s="20" t="b">
        <f>IF(Z961="gaz",AH961*'lista, wskaźniki'!$F$44,IF(Z961="energia elektryczna",AH961*0))</f>
        <v>0</v>
      </c>
      <c r="AU961" s="20">
        <f>AI961*1/3.6*'lista, wskaźniki'!$F$21</f>
        <v>0</v>
      </c>
      <c r="AV961" s="20">
        <f>AI961*'lista, wskaźniki'!$F$42</f>
        <v>0</v>
      </c>
      <c r="AW961" s="20">
        <f>AI961*'lista, wskaźniki'!$F$43</f>
        <v>0</v>
      </c>
      <c r="AX961" s="20">
        <f>AI961*'lista, wskaźniki'!$F$44</f>
        <v>0</v>
      </c>
      <c r="AY961" s="20">
        <f>AK961*'lista, wskaźniki'!$F$26</f>
        <v>0</v>
      </c>
      <c r="AZ961" s="20">
        <f t="shared" si="410"/>
        <v>0</v>
      </c>
      <c r="BA961" s="20">
        <f t="shared" si="411"/>
        <v>0</v>
      </c>
      <c r="BB961" s="20">
        <f t="shared" si="412"/>
        <v>0</v>
      </c>
      <c r="BC961" s="20">
        <f t="shared" si="413"/>
        <v>0</v>
      </c>
      <c r="BD961" s="963"/>
      <c r="BE961" s="963"/>
      <c r="BF961" s="963"/>
      <c r="BG961" s="963"/>
      <c r="BH961" s="157"/>
      <c r="BI961" s="963"/>
      <c r="BJ961" s="157"/>
      <c r="BK961" s="963"/>
      <c r="BL961" s="157"/>
      <c r="BM961" s="157"/>
      <c r="BN961" s="157"/>
      <c r="BO961" s="157"/>
      <c r="BP961" s="157"/>
      <c r="BQ961" s="157"/>
      <c r="BR961" s="157"/>
      <c r="BS961" s="957"/>
      <c r="BT961" s="957"/>
      <c r="BU961" s="957"/>
      <c r="BV961" s="957"/>
      <c r="BW961" s="957"/>
      <c r="BX961" s="957"/>
      <c r="BY961" s="960"/>
      <c r="CA961" s="365" t="b">
        <f t="shared" si="414"/>
        <v>0</v>
      </c>
      <c r="CB961" s="365" t="b">
        <f t="shared" si="415"/>
        <v>0</v>
      </c>
      <c r="CC961" s="365" t="b">
        <f t="shared" si="416"/>
        <v>0</v>
      </c>
      <c r="CD961" s="365">
        <f t="shared" si="417"/>
        <v>0</v>
      </c>
      <c r="CE961" s="365" t="b">
        <f t="shared" si="418"/>
        <v>0</v>
      </c>
      <c r="CF961" s="365" t="b">
        <f t="shared" si="419"/>
        <v>0</v>
      </c>
      <c r="CG961" s="365" t="b">
        <f t="shared" si="420"/>
        <v>0</v>
      </c>
      <c r="CH961" s="365">
        <f t="shared" si="421"/>
        <v>0</v>
      </c>
      <c r="CI961" s="72" t="b">
        <f t="shared" si="422"/>
        <v>0</v>
      </c>
      <c r="CJ961" s="72" t="b">
        <f t="shared" si="423"/>
        <v>0</v>
      </c>
      <c r="CK961" s="72" t="b">
        <f t="shared" si="424"/>
        <v>0</v>
      </c>
      <c r="CL961" s="72">
        <f t="shared" si="425"/>
        <v>0</v>
      </c>
      <c r="CM961" s="72" t="b">
        <f t="shared" si="426"/>
        <v>0</v>
      </c>
      <c r="CN961" s="72" t="b">
        <f t="shared" si="427"/>
        <v>0</v>
      </c>
      <c r="CP961" s="13">
        <f t="shared" si="428"/>
        <v>0</v>
      </c>
      <c r="CQ961" s="13" t="b">
        <f t="shared" si="429"/>
        <v>0</v>
      </c>
      <c r="CR961" s="13" t="b">
        <f t="shared" si="430"/>
        <v>0</v>
      </c>
      <c r="CS961" s="13" t="b">
        <f t="shared" si="436"/>
        <v>0</v>
      </c>
      <c r="CT961" s="13" t="b">
        <f t="shared" si="435"/>
        <v>0</v>
      </c>
      <c r="CU961" s="13" t="b">
        <f t="shared" si="437"/>
        <v>0</v>
      </c>
      <c r="CV961" s="13" t="b">
        <f t="shared" si="431"/>
        <v>0</v>
      </c>
      <c r="CW961" s="13" t="b">
        <f t="shared" si="432"/>
        <v>0</v>
      </c>
      <c r="CX961" s="13" t="b">
        <f t="shared" si="433"/>
        <v>0</v>
      </c>
      <c r="CY961" s="13" t="b">
        <f t="shared" si="434"/>
        <v>0</v>
      </c>
    </row>
    <row r="962" spans="1:103" ht="15" thickBot="1">
      <c r="A962" s="933"/>
      <c r="B962" s="964"/>
      <c r="C962" s="964"/>
      <c r="D962" s="964"/>
      <c r="E962" s="964"/>
      <c r="F962" s="964"/>
      <c r="G962" s="964"/>
      <c r="H962" s="964"/>
      <c r="I962" s="964"/>
      <c r="J962" s="964"/>
      <c r="K962" s="964"/>
      <c r="L962" s="964"/>
      <c r="M962" s="964"/>
      <c r="N962" s="964"/>
      <c r="O962" s="173"/>
      <c r="P962" s="964"/>
      <c r="Q962" s="942"/>
      <c r="R962" s="964"/>
      <c r="S962" s="964"/>
      <c r="T962" s="964"/>
      <c r="U962" s="964"/>
      <c r="V962" s="964"/>
      <c r="W962" s="160"/>
      <c r="X962" s="160"/>
      <c r="Y962" s="160"/>
      <c r="Z962" s="160"/>
      <c r="AA962" s="160" t="s">
        <v>37</v>
      </c>
      <c r="AB962" s="162"/>
      <c r="AC962" s="162"/>
      <c r="AD962" s="160"/>
      <c r="AE962" s="964"/>
      <c r="AF962" s="334">
        <f t="shared" si="438"/>
        <v>0</v>
      </c>
      <c r="AG962" s="272">
        <f>IF(R962="kompletna",Q962*J962*0.0036*'lista, wskaźniki'!$F$13, IF(R962="częściowa",Q962*J962*0.0036*'lista, wskaźniki'!$F$14, IF(R962="brak",Q962*J962*0.0036*'lista, wskaźniki'!$F$15,)))</f>
        <v>0</v>
      </c>
      <c r="AH962" s="334">
        <f>IF(Y962="inne",K962*'lista, wskaźniki'!$E$35,IF(Y962="to samo źródło",0,IF(Y962=0,0)))</f>
        <v>0</v>
      </c>
      <c r="AI962" s="334" t="b">
        <f>IF(AA962="gaz z sieci",AC962*'lista, wskaźniki'!$D$21)</f>
        <v>0</v>
      </c>
      <c r="AJ962" s="272">
        <f>IF(AA962="węgiel",AB962*'lista, wskaźniki'!$D$20, IF('Sektor mieszkaniowy'!AA962="drewno",'Sektor mieszkaniowy'!AB962*'lista, wskaźniki'!$D$22,IF('Sektor mieszkaniowy'!AA962="pellet",AB962*'lista, wskaźniki'!$D$23,IF('Sektor mieszkaniowy'!AA962="gaz z sieci",AB962*'lista, wskaźniki'!$D$21,IF('Sektor mieszkaniowy'!AA962="olej opałowy",'Sektor mieszkaniowy'!AB962*'lista, wskaźniki'!$D$24)))))</f>
        <v>0</v>
      </c>
      <c r="AK962" s="967"/>
      <c r="AL962" s="964"/>
      <c r="AM962" s="20">
        <f>IF(AA962="węgiel",AF962*1/3.6*'lista, wskaźniki'!$F$20,IF(AA962="drewno",AF962*1/3.6*'lista, wskaźniki'!$F$22,IF(AA962="pellet",AF962*1/3.6*'lista, wskaźniki'!$F$23,IF(AA962="gaz z sieci",AF962*1/3.6*'lista, wskaźniki'!$F$21,IF(AA962="olej opałowy",AF962*1/3.6*'lista, wskaźniki'!$F$24,0)))))</f>
        <v>0</v>
      </c>
      <c r="AN962" s="20">
        <f>IF(AA962="węgiel",AF962*'lista, wskaźniki'!$E$42,IF(AA962="drewno",AF962*'lista, wskaźniki'!$G$42,IF(AA962="pellet",AF962*'lista, wskaźniki'!$H$42,IF(AA962="gaz z sieci",AF962*'lista, wskaźniki'!$F$42,IF(AA962="olej opałowy",AF962*'lista, wskaźniki'!$I$42,0)))))</f>
        <v>0</v>
      </c>
      <c r="AO962" s="20">
        <f>IF(AA962="węgiel",AF962*'lista, wskaźniki'!$E$43,IF(AA962="drewno",AF962*'lista, wskaźniki'!$G$43,IF(AA962="pellet",AF962*'lista, wskaźniki'!$H$43,IF(AA962="gaz z sieci",AF962*'lista, wskaźniki'!$F$43,IF(AA962="olej opałowy",AF962*'lista, wskaźniki'!$I$43,0)))))</f>
        <v>0</v>
      </c>
      <c r="AP962" s="20">
        <f>IF(AA962="węgiel",AF962*'lista, wskaźniki'!$E$44,IF(AA962="drewno",AF962*'lista, wskaźniki'!$G$44,IF(AA962="pellet",AF962*'lista, wskaźniki'!$H$44,IF(AA962="gaz z sieci",AF962*'lista, wskaźniki'!$F$44,IF(AA962="olej opałowy",AF962*'lista, wskaźniki'!$I$44,0)))))</f>
        <v>0</v>
      </c>
      <c r="AQ962" s="20" t="b">
        <f>IF(Z962="gaz",AH962*1/3.6*'lista, wskaźniki'!$F$21,IF(Z962="energia elektryczna",AH962*1/3.6*'lista, wskaźniki'!$F$26))</f>
        <v>0</v>
      </c>
      <c r="AR962" s="20" t="b">
        <f>IF(Z962="gaz",AH962*'lista, wskaźniki'!$F$42,IF(Z962="energia elektryczna",AH962*0))</f>
        <v>0</v>
      </c>
      <c r="AS962" s="20" t="b">
        <f>IF(Z962="gaz",AH962*'lista, wskaźniki'!$F$43,IF(Z962="energia elektryczna",AH962*0))</f>
        <v>0</v>
      </c>
      <c r="AT962" s="20" t="b">
        <f>IF(Z962="gaz",AH962*'lista, wskaźniki'!$F$44,IF(Z962="energia elektryczna",AH962*0))</f>
        <v>0</v>
      </c>
      <c r="AU962" s="20">
        <f>AI962*1/3.6*'lista, wskaźniki'!$F$21</f>
        <v>0</v>
      </c>
      <c r="AV962" s="20">
        <f>AI962*'lista, wskaźniki'!$F$42</f>
        <v>0</v>
      </c>
      <c r="AW962" s="20">
        <f>AI962*'lista, wskaźniki'!$F$43</f>
        <v>0</v>
      </c>
      <c r="AX962" s="20">
        <f>AI962*'lista, wskaźniki'!$F$44</f>
        <v>0</v>
      </c>
      <c r="AY962" s="20">
        <f>AK962*'lista, wskaźniki'!$F$26</f>
        <v>0</v>
      </c>
      <c r="AZ962" s="20">
        <f t="shared" si="410"/>
        <v>0</v>
      </c>
      <c r="BA962" s="20">
        <f t="shared" si="411"/>
        <v>0</v>
      </c>
      <c r="BB962" s="20">
        <f t="shared" si="412"/>
        <v>0</v>
      </c>
      <c r="BC962" s="20">
        <f t="shared" si="413"/>
        <v>0</v>
      </c>
      <c r="BD962" s="964"/>
      <c r="BE962" s="964"/>
      <c r="BF962" s="964"/>
      <c r="BG962" s="964"/>
      <c r="BH962" s="160"/>
      <c r="BI962" s="964"/>
      <c r="BJ962" s="160"/>
      <c r="BK962" s="964"/>
      <c r="BL962" s="160"/>
      <c r="BM962" s="160"/>
      <c r="BN962" s="160"/>
      <c r="BO962" s="160"/>
      <c r="BP962" s="160"/>
      <c r="BQ962" s="160"/>
      <c r="BR962" s="160"/>
      <c r="BS962" s="958"/>
      <c r="BT962" s="958"/>
      <c r="BU962" s="958"/>
      <c r="BV962" s="958"/>
      <c r="BW962" s="958"/>
      <c r="BX962" s="958"/>
      <c r="BY962" s="961"/>
      <c r="CA962" s="365" t="b">
        <f t="shared" si="414"/>
        <v>0</v>
      </c>
      <c r="CB962" s="365" t="b">
        <f t="shared" si="415"/>
        <v>0</v>
      </c>
      <c r="CC962" s="365" t="b">
        <f t="shared" si="416"/>
        <v>0</v>
      </c>
      <c r="CD962" s="365" t="b">
        <f t="shared" si="417"/>
        <v>0</v>
      </c>
      <c r="CE962" s="365">
        <f t="shared" si="418"/>
        <v>0</v>
      </c>
      <c r="CF962" s="365" t="b">
        <f t="shared" si="419"/>
        <v>0</v>
      </c>
      <c r="CG962" s="365" t="b">
        <f t="shared" si="420"/>
        <v>0</v>
      </c>
      <c r="CH962" s="365" t="b">
        <f t="shared" si="421"/>
        <v>0</v>
      </c>
      <c r="CI962" s="72" t="b">
        <f t="shared" si="422"/>
        <v>0</v>
      </c>
      <c r="CJ962" s="72" t="b">
        <f t="shared" si="423"/>
        <v>0</v>
      </c>
      <c r="CK962" s="72" t="b">
        <f t="shared" si="424"/>
        <v>0</v>
      </c>
      <c r="CL962" s="72">
        <f t="shared" si="425"/>
        <v>0</v>
      </c>
      <c r="CM962" s="72">
        <f t="shared" si="426"/>
        <v>0</v>
      </c>
      <c r="CN962" s="72" t="b">
        <f t="shared" si="427"/>
        <v>0</v>
      </c>
      <c r="CP962" s="13">
        <f t="shared" si="428"/>
        <v>0</v>
      </c>
      <c r="CQ962" s="13" t="b">
        <f t="shared" si="429"/>
        <v>0</v>
      </c>
      <c r="CR962" s="13" t="b">
        <f t="shared" si="430"/>
        <v>0</v>
      </c>
      <c r="CS962" s="13" t="b">
        <f t="shared" si="436"/>
        <v>0</v>
      </c>
      <c r="CT962" s="13" t="b">
        <f t="shared" si="435"/>
        <v>0</v>
      </c>
      <c r="CU962" s="13" t="b">
        <f t="shared" si="437"/>
        <v>0</v>
      </c>
      <c r="CV962" s="13" t="b">
        <f t="shared" si="431"/>
        <v>0</v>
      </c>
      <c r="CW962" s="13" t="b">
        <f t="shared" si="432"/>
        <v>0</v>
      </c>
      <c r="CX962" s="13" t="b">
        <f t="shared" si="433"/>
        <v>0</v>
      </c>
      <c r="CY962" s="13" t="b">
        <f t="shared" si="434"/>
        <v>0</v>
      </c>
    </row>
    <row r="963" spans="1:103" ht="15" thickBot="1">
      <c r="A963" s="931">
        <v>193</v>
      </c>
      <c r="B963" s="962" t="s">
        <v>252</v>
      </c>
      <c r="C963" s="962">
        <v>14</v>
      </c>
      <c r="D963" s="962" t="s">
        <v>1</v>
      </c>
      <c r="E963" s="962" t="s">
        <v>5</v>
      </c>
      <c r="F963" s="962">
        <v>3</v>
      </c>
      <c r="G963" s="962"/>
      <c r="H963" s="962"/>
      <c r="I963" s="962" t="s">
        <v>11</v>
      </c>
      <c r="J963" s="962"/>
      <c r="K963" s="962"/>
      <c r="L963" s="962" t="s">
        <v>16</v>
      </c>
      <c r="M963" s="962">
        <v>100</v>
      </c>
      <c r="N963" s="962" t="s">
        <v>17</v>
      </c>
      <c r="O963" s="155"/>
      <c r="P963" s="962" t="s">
        <v>17</v>
      </c>
      <c r="Q963" s="940">
        <f>IF(I963="&lt;1966",'lista, wskaźniki'!$G$4,IF(I963="1967-1985",'lista, wskaźniki'!$G$5,IF(I963="1986-1992",'lista, wskaźniki'!$G$6,IF(I963="1993-1996",'lista, wskaźniki'!$G$7,IF(I963="&gt;1997",'lista, wskaźniki'!$G$8,IF(I963=0,'lista, wskaźniki'!$G$4))))))</f>
        <v>250</v>
      </c>
      <c r="R963" s="962" t="s">
        <v>23</v>
      </c>
      <c r="S963" s="962" t="s">
        <v>27</v>
      </c>
      <c r="T963" s="962">
        <v>2</v>
      </c>
      <c r="U963" s="962">
        <v>1984</v>
      </c>
      <c r="V963" s="962"/>
      <c r="W963" s="154" t="s">
        <v>35</v>
      </c>
      <c r="X963" s="154" t="s">
        <v>39</v>
      </c>
      <c r="Y963" s="154" t="s">
        <v>42</v>
      </c>
      <c r="Z963" s="154"/>
      <c r="AA963" s="154" t="s">
        <v>35</v>
      </c>
      <c r="AB963" s="156">
        <v>2</v>
      </c>
      <c r="AC963" s="156"/>
      <c r="AD963" s="154">
        <v>1600</v>
      </c>
      <c r="AE963" s="962">
        <v>12</v>
      </c>
      <c r="AF963" s="334">
        <f t="shared" si="438"/>
        <v>45.26</v>
      </c>
      <c r="AG963" s="272">
        <f>IF(R963="kompletna",Q963*J963*0.0036*'lista, wskaźniki'!$F$13, IF(R963="częściowa",Q963*J963*0.0036*'lista, wskaźniki'!$F$14, IF(R963="brak",Q963*J963*0.0036*'lista, wskaźniki'!$F$15,)))</f>
        <v>0</v>
      </c>
      <c r="AH963" s="334">
        <f>IF(Y963="inne",K963*'lista, wskaźniki'!$E$35,IF(Y963="to samo źródło",0,IF(Y963=0,0)))</f>
        <v>0</v>
      </c>
      <c r="AI963" s="334" t="b">
        <f>IF(AA963="gaz z sieci",AC963*'lista, wskaźniki'!$D$21)</f>
        <v>0</v>
      </c>
      <c r="AJ963" s="272">
        <f>IF(AA963="węgiel",AB963*'lista, wskaźniki'!$D$20, IF('Sektor mieszkaniowy'!AA963="drewno",'Sektor mieszkaniowy'!AB963*'lista, wskaźniki'!$D$22,IF('Sektor mieszkaniowy'!AA963="pellet",AB963*'lista, wskaźniki'!$D$23,IF('Sektor mieszkaniowy'!AA963="gaz z sieci",AB963*'lista, wskaźniki'!$D$21,IF('Sektor mieszkaniowy'!AA963="olej opałowy",'Sektor mieszkaniowy'!AB963*'lista, wskaźniki'!$D$24)))))</f>
        <v>45.26</v>
      </c>
      <c r="AK963" s="965"/>
      <c r="AL963" s="962"/>
      <c r="AM963" s="20">
        <f>IF(AA963="węgiel",AF963*1/3.6*'lista, wskaźniki'!$F$20,IF(AA963="drewno",AF963*1/3.6*'lista, wskaźniki'!$F$22,IF(AA963="pellet",AF963*1/3.6*'lista, wskaźniki'!$F$23,IF(AA963="gaz z sieci",AF963*1/3.6*'lista, wskaźniki'!$F$21,IF(AA963="olej opałowy",AF963*1/3.6*'lista, wskaźniki'!$F$24,0)))))</f>
        <v>4.2874797999999998</v>
      </c>
      <c r="AN963" s="20">
        <f>IF(AA963="węgiel",AF963*'lista, wskaźniki'!$E$42,IF(AA963="drewno",AF963*'lista, wskaźniki'!$G$42,IF(AA963="pellet",AF963*'lista, wskaźniki'!$H$42,IF(AA963="gaz z sieci",AF963*'lista, wskaźniki'!$F$42,IF(AA963="olej opałowy",AF963*'lista, wskaźniki'!$I$42,0)))))</f>
        <v>1.71988E-2</v>
      </c>
      <c r="AO963" s="20">
        <f>IF(AA963="węgiel",AF963*'lista, wskaźniki'!$E$43,IF(AA963="drewno",AF963*'lista, wskaźniki'!$G$43,IF(AA963="pellet",AF963*'lista, wskaźniki'!$H$43,IF(AA963="gaz z sieci",AF963*'lista, wskaźniki'!$F$43,IF(AA963="olej opałowy",AF963*'lista, wskaźniki'!$I$43,0)))))</f>
        <v>1.6293600000000002E-2</v>
      </c>
      <c r="AP963" s="20">
        <f>IF(AA963="węgiel",AF963*'lista, wskaźniki'!$E$44,IF(AA963="drewno",AF963*'lista, wskaźniki'!$G$44,IF(AA963="pellet",AF963*'lista, wskaźniki'!$H$44,IF(AA963="gaz z sieci",AF963*'lista, wskaźniki'!$F$44,IF(AA963="olej opałowy",AF963*'lista, wskaźniki'!$I$44,0)))))</f>
        <v>1.22202E-5</v>
      </c>
      <c r="AQ963" s="20" t="b">
        <f>IF(Z963="gaz",AH963*1/3.6*'lista, wskaźniki'!$F$21,IF(Z963="energia elektryczna",AH963*1/3.6*'lista, wskaźniki'!$F$26))</f>
        <v>0</v>
      </c>
      <c r="AR963" s="20" t="b">
        <f>IF(Z963="gaz",AH963*'lista, wskaźniki'!$F$42,IF(Z963="energia elektryczna",AH963*0))</f>
        <v>0</v>
      </c>
      <c r="AS963" s="20" t="b">
        <f>IF(Z963="gaz",AH963*'lista, wskaźniki'!$F$43,IF(Z963="energia elektryczna",AH963*0))</f>
        <v>0</v>
      </c>
      <c r="AT963" s="20" t="b">
        <f>IF(Z963="gaz",AH963*'lista, wskaźniki'!$F$44,IF(Z963="energia elektryczna",AH963*0))</f>
        <v>0</v>
      </c>
      <c r="AU963" s="20">
        <f>AI963*1/3.6*'lista, wskaźniki'!$F$21</f>
        <v>0</v>
      </c>
      <c r="AV963" s="20">
        <f>AI963*'lista, wskaźniki'!$F$42</f>
        <v>0</v>
      </c>
      <c r="AW963" s="20">
        <f>AI963*'lista, wskaźniki'!$F$43</f>
        <v>0</v>
      </c>
      <c r="AX963" s="20">
        <f>AI963*'lista, wskaźniki'!$F$44</f>
        <v>0</v>
      </c>
      <c r="AY963" s="20">
        <f>AK963*'lista, wskaźniki'!$F$26</f>
        <v>0</v>
      </c>
      <c r="AZ963" s="20">
        <f t="shared" si="410"/>
        <v>4.2874797999999998</v>
      </c>
      <c r="BA963" s="20">
        <f t="shared" si="411"/>
        <v>1.71988E-2</v>
      </c>
      <c r="BB963" s="20">
        <f t="shared" si="412"/>
        <v>1.6293600000000002E-2</v>
      </c>
      <c r="BC963" s="20">
        <f t="shared" si="413"/>
        <v>1.22202E-5</v>
      </c>
      <c r="BD963" s="962"/>
      <c r="BE963" s="962" t="s">
        <v>17</v>
      </c>
      <c r="BF963" s="962" t="s">
        <v>17</v>
      </c>
      <c r="BG963" s="962"/>
      <c r="BH963" s="154"/>
      <c r="BI963" s="962" t="s">
        <v>16</v>
      </c>
      <c r="BJ963" s="154" t="s">
        <v>52</v>
      </c>
      <c r="BK963" s="962" t="s">
        <v>17</v>
      </c>
      <c r="BL963" s="154"/>
      <c r="BM963" s="154"/>
      <c r="BN963" s="154"/>
      <c r="BO963" s="154" t="s">
        <v>57</v>
      </c>
      <c r="BP963" s="154" t="s">
        <v>52</v>
      </c>
      <c r="BQ963" s="154" t="s">
        <v>120</v>
      </c>
      <c r="BR963" s="154"/>
      <c r="BS963" s="956">
        <v>6000</v>
      </c>
      <c r="BT963" s="956">
        <v>500</v>
      </c>
      <c r="BU963" s="956"/>
      <c r="BV963" s="956"/>
      <c r="BW963" s="956">
        <v>2500</v>
      </c>
      <c r="BX963" s="956"/>
      <c r="BY963" s="959"/>
      <c r="CA963" s="365">
        <f t="shared" si="414"/>
        <v>45.26</v>
      </c>
      <c r="CB963" s="365" t="b">
        <f t="shared" si="415"/>
        <v>0</v>
      </c>
      <c r="CC963" s="365" t="b">
        <f t="shared" si="416"/>
        <v>0</v>
      </c>
      <c r="CD963" s="365" t="b">
        <f t="shared" si="417"/>
        <v>0</v>
      </c>
      <c r="CE963" s="365" t="b">
        <f t="shared" si="418"/>
        <v>0</v>
      </c>
      <c r="CF963" s="365" t="b">
        <f t="shared" si="419"/>
        <v>0</v>
      </c>
      <c r="CG963" s="365" t="b">
        <f t="shared" si="420"/>
        <v>0</v>
      </c>
      <c r="CH963" s="365" t="b">
        <f t="shared" si="421"/>
        <v>0</v>
      </c>
      <c r="CI963" s="72">
        <f t="shared" si="422"/>
        <v>45.26</v>
      </c>
      <c r="CJ963" s="72" t="b">
        <f t="shared" si="423"/>
        <v>0</v>
      </c>
      <c r="CK963" s="72" t="b">
        <f t="shared" si="424"/>
        <v>0</v>
      </c>
      <c r="CL963" s="72">
        <f t="shared" si="425"/>
        <v>0</v>
      </c>
      <c r="CM963" s="72" t="b">
        <f t="shared" si="426"/>
        <v>0</v>
      </c>
      <c r="CN963" s="72" t="b">
        <f t="shared" si="427"/>
        <v>0</v>
      </c>
      <c r="CP963" s="13" t="b">
        <f t="shared" si="428"/>
        <v>0</v>
      </c>
      <c r="CQ963" s="13">
        <f t="shared" si="429"/>
        <v>0</v>
      </c>
      <c r="CR963" s="13">
        <f t="shared" si="430"/>
        <v>0</v>
      </c>
      <c r="CS963" s="13">
        <f t="shared" si="436"/>
        <v>0</v>
      </c>
      <c r="CT963" s="13" t="b">
        <f t="shared" si="435"/>
        <v>0</v>
      </c>
      <c r="CU963" s="13">
        <f t="shared" si="437"/>
        <v>0</v>
      </c>
      <c r="CV963" s="13" t="b">
        <f t="shared" si="431"/>
        <v>0</v>
      </c>
      <c r="CW963" s="13">
        <f t="shared" si="432"/>
        <v>0</v>
      </c>
      <c r="CX963" s="13" t="b">
        <f t="shared" si="433"/>
        <v>0</v>
      </c>
      <c r="CY963" s="13">
        <f t="shared" si="434"/>
        <v>0</v>
      </c>
    </row>
    <row r="964" spans="1:103" ht="15" thickBot="1">
      <c r="A964" s="932"/>
      <c r="B964" s="963"/>
      <c r="C964" s="963"/>
      <c r="D964" s="963"/>
      <c r="E964" s="963"/>
      <c r="F964" s="963"/>
      <c r="G964" s="963"/>
      <c r="H964" s="963"/>
      <c r="I964" s="963"/>
      <c r="J964" s="963"/>
      <c r="K964" s="963"/>
      <c r="L964" s="963"/>
      <c r="M964" s="963"/>
      <c r="N964" s="963"/>
      <c r="O964" s="158"/>
      <c r="P964" s="963"/>
      <c r="Q964" s="941"/>
      <c r="R964" s="963"/>
      <c r="S964" s="963"/>
      <c r="T964" s="963"/>
      <c r="U964" s="963"/>
      <c r="V964" s="963"/>
      <c r="W964" s="157" t="s">
        <v>36</v>
      </c>
      <c r="X964" s="157"/>
      <c r="Y964" s="157"/>
      <c r="Z964" s="157"/>
      <c r="AA964" s="157" t="s">
        <v>36</v>
      </c>
      <c r="AB964" s="159">
        <v>3</v>
      </c>
      <c r="AC964" s="159"/>
      <c r="AD964" s="157">
        <v>300</v>
      </c>
      <c r="AE964" s="963"/>
      <c r="AF964" s="334">
        <f t="shared" si="438"/>
        <v>46.8</v>
      </c>
      <c r="AG964" s="272">
        <f>IF(R964="kompletna",Q964*J964*0.0036*'lista, wskaźniki'!$F$13, IF(R964="częściowa",Q964*J964*0.0036*'lista, wskaźniki'!$F$14, IF(R964="brak",Q964*J964*0.0036*'lista, wskaźniki'!$F$15,)))</f>
        <v>0</v>
      </c>
      <c r="AH964" s="334">
        <f>IF(Y964="inne",K964*'lista, wskaźniki'!$E$35,IF(Y964="to samo źródło",0,IF(Y964=0,0)))</f>
        <v>0</v>
      </c>
      <c r="AI964" s="334" t="b">
        <f>IF(AA964="gaz z sieci",AC964*'lista, wskaźniki'!$D$21)</f>
        <v>0</v>
      </c>
      <c r="AJ964" s="272">
        <f>IF(AA964="węgiel",AB964*'lista, wskaźniki'!$D$20, IF('Sektor mieszkaniowy'!AA964="drewno",'Sektor mieszkaniowy'!AB964*'lista, wskaźniki'!$D$22,IF('Sektor mieszkaniowy'!AA964="pellet",AB964*'lista, wskaźniki'!$D$23,IF('Sektor mieszkaniowy'!AA964="gaz z sieci",AB964*'lista, wskaźniki'!$D$21,IF('Sektor mieszkaniowy'!AA964="olej opałowy",'Sektor mieszkaniowy'!AB964*'lista, wskaźniki'!$D$24)))))</f>
        <v>46.8</v>
      </c>
      <c r="AK964" s="966"/>
      <c r="AL964" s="963"/>
      <c r="AM964" s="20">
        <f>IF(AA964="węgiel",AF964*1/3.6*'lista, wskaźniki'!$F$20,IF(AA964="drewno",AF964*1/3.6*'lista, wskaźniki'!$F$22,IF(AA964="pellet",AF964*1/3.6*'lista, wskaźniki'!$F$23,IF(AA964="gaz z sieci",AF964*1/3.6*'lista, wskaźniki'!$F$21,IF(AA964="olej opałowy",AF964*1/3.6*'lista, wskaźniki'!$F$24,0)))))</f>
        <v>0</v>
      </c>
      <c r="AN964" s="20">
        <f>IF(AA964="węgiel",AF964*'lista, wskaźniki'!$E$42,IF(AA964="drewno",AF964*'lista, wskaźniki'!$G$42,IF(AA964="pellet",AF964*'lista, wskaźniki'!$H$42,IF(AA964="gaz z sieci",AF964*'lista, wskaźniki'!$F$42,IF(AA964="olej opałowy",AF964*'lista, wskaźniki'!$I$42,0)))))</f>
        <v>3.7907999999999997E-2</v>
      </c>
      <c r="AO964" s="20">
        <f>IF(AA964="węgiel",AF964*'lista, wskaźniki'!$E$43,IF(AA964="drewno",AF964*'lista, wskaźniki'!$G$43,IF(AA964="pellet",AF964*'lista, wskaźniki'!$H$43,IF(AA964="gaz z sieci",AF964*'lista, wskaźniki'!$F$43,IF(AA964="olej opałowy",AF964*'lista, wskaźniki'!$I$43,0)))))</f>
        <v>3.7907999999999997E-2</v>
      </c>
      <c r="AP964" s="20">
        <f>IF(AA964="węgiel",AF964*'lista, wskaźniki'!$E$44,IF(AA964="drewno",AF964*'lista, wskaźniki'!$G$44,IF(AA964="pellet",AF964*'lista, wskaźniki'!$H$44,IF(AA964="gaz z sieci",AF964*'lista, wskaźniki'!$F$44,IF(AA964="olej opałowy",AF964*'lista, wskaźniki'!$I$44,0)))))</f>
        <v>1.1699999999999998E-5</v>
      </c>
      <c r="AQ964" s="20" t="b">
        <f>IF(Z964="gaz",AH964*1/3.6*'lista, wskaźniki'!$F$21,IF(Z964="energia elektryczna",AH964*1/3.6*'lista, wskaźniki'!$F$26))</f>
        <v>0</v>
      </c>
      <c r="AR964" s="20" t="b">
        <f>IF(Z964="gaz",AH964*'lista, wskaźniki'!$F$42,IF(Z964="energia elektryczna",AH964*0))</f>
        <v>0</v>
      </c>
      <c r="AS964" s="20" t="b">
        <f>IF(Z964="gaz",AH964*'lista, wskaźniki'!$F$43,IF(Z964="energia elektryczna",AH964*0))</f>
        <v>0</v>
      </c>
      <c r="AT964" s="20" t="b">
        <f>IF(Z964="gaz",AH964*'lista, wskaźniki'!$F$44,IF(Z964="energia elektryczna",AH964*0))</f>
        <v>0</v>
      </c>
      <c r="AU964" s="20">
        <f>AI964*1/3.6*'lista, wskaźniki'!$F$21</f>
        <v>0</v>
      </c>
      <c r="AV964" s="20">
        <f>AI964*'lista, wskaźniki'!$F$42</f>
        <v>0</v>
      </c>
      <c r="AW964" s="20">
        <f>AI964*'lista, wskaźniki'!$F$43</f>
        <v>0</v>
      </c>
      <c r="AX964" s="20">
        <f>AI964*'lista, wskaźniki'!$F$44</f>
        <v>0</v>
      </c>
      <c r="AY964" s="20">
        <f>AK964*'lista, wskaźniki'!$F$26</f>
        <v>0</v>
      </c>
      <c r="AZ964" s="20">
        <f t="shared" ref="AZ964:AZ1027" si="439">AM964+AQ964+AU964+AY964</f>
        <v>0</v>
      </c>
      <c r="BA964" s="20">
        <f t="shared" ref="BA964:BA1027" si="440">AN964+AR964+AV964</f>
        <v>3.7907999999999997E-2</v>
      </c>
      <c r="BB964" s="20">
        <f t="shared" ref="BB964:BB1027" si="441">AO964+AS964+AW964</f>
        <v>3.7907999999999997E-2</v>
      </c>
      <c r="BC964" s="20">
        <f t="shared" ref="BC964:BC1027" si="442">AP964+AT964+AX964</f>
        <v>1.1699999999999998E-5</v>
      </c>
      <c r="BD964" s="963"/>
      <c r="BE964" s="963"/>
      <c r="BF964" s="963"/>
      <c r="BG964" s="963"/>
      <c r="BH964" s="157"/>
      <c r="BI964" s="963"/>
      <c r="BJ964" s="157"/>
      <c r="BK964" s="963"/>
      <c r="BL964" s="157"/>
      <c r="BM964" s="157"/>
      <c r="BN964" s="157"/>
      <c r="BO964" s="157"/>
      <c r="BP964" s="157"/>
      <c r="BQ964" s="157"/>
      <c r="BR964" s="157"/>
      <c r="BS964" s="957"/>
      <c r="BT964" s="957"/>
      <c r="BU964" s="957"/>
      <c r="BV964" s="957"/>
      <c r="BW964" s="957"/>
      <c r="BX964" s="957"/>
      <c r="BY964" s="960"/>
      <c r="CA964" s="365" t="b">
        <f t="shared" ref="CA964:CA1027" si="443">IF(AA964="węgiel",AF964)</f>
        <v>0</v>
      </c>
      <c r="CB964" s="365">
        <f t="shared" ref="CB964:CB1027" si="444">IF(AA964="drewno",AF964)</f>
        <v>46.8</v>
      </c>
      <c r="CC964" s="365" t="b">
        <f t="shared" ref="CC964:CC1027" si="445">IF(AA964="pellet",AF964)</f>
        <v>0</v>
      </c>
      <c r="CD964" s="365" t="b">
        <f t="shared" ref="CD964:CD1027" si="446">IF(AA964="gaz z sieci",AF964)</f>
        <v>0</v>
      </c>
      <c r="CE964" s="365" t="b">
        <f t="shared" ref="CE964:CE1027" si="447">IF(AA964="olej opałowy",AF964)</f>
        <v>0</v>
      </c>
      <c r="CF964" s="365" t="b">
        <f t="shared" ref="CF964:CF1027" si="448">IF(Z964="gaz",AH964)</f>
        <v>0</v>
      </c>
      <c r="CG964" s="365" t="b">
        <f t="shared" ref="CG964:CG1027" si="449">IF(Z964="energia elektryczna",AH964)</f>
        <v>0</v>
      </c>
      <c r="CH964" s="365" t="b">
        <f t="shared" ref="CH964:CH1027" si="450">IF(AA964="gaz z sieci",AI964)</f>
        <v>0</v>
      </c>
      <c r="CI964" s="72" t="b">
        <f t="shared" ref="CI964:CI1027" si="451">CA964</f>
        <v>0</v>
      </c>
      <c r="CJ964" s="72">
        <f t="shared" ref="CJ964:CJ1027" si="452">CB964</f>
        <v>46.8</v>
      </c>
      <c r="CK964" s="72" t="b">
        <f t="shared" ref="CK964:CK1027" si="453">CC964</f>
        <v>0</v>
      </c>
      <c r="CL964" s="72">
        <f t="shared" ref="CL964:CL1027" si="454">CD964+CF964</f>
        <v>0</v>
      </c>
      <c r="CM964" s="72" t="b">
        <f t="shared" ref="CM964:CM1027" si="455">CE964</f>
        <v>0</v>
      </c>
      <c r="CN964" s="72" t="b">
        <f t="shared" ref="CN964:CN1027" si="456">CG964</f>
        <v>0</v>
      </c>
      <c r="CP964" s="13">
        <f t="shared" ref="CP964:CP1027" si="457">IF(I964="&lt;1966",J964,IF(I964&lt;1966,J964))</f>
        <v>0</v>
      </c>
      <c r="CQ964" s="13" t="b">
        <f t="shared" ref="CQ964:CQ1027" si="458">IF(R964="kompletna",CP964,IF(R964="częściowa",0.5*CP964,IF(R964="brak",0*CP964)))</f>
        <v>0</v>
      </c>
      <c r="CR964" s="13" t="b">
        <f t="shared" ref="CR964:CR1027" si="459">IF(I964="1967-1985",J964)</f>
        <v>0</v>
      </c>
      <c r="CS964" s="13" t="b">
        <f t="shared" si="436"/>
        <v>0</v>
      </c>
      <c r="CT964" s="13" t="b">
        <f t="shared" si="435"/>
        <v>0</v>
      </c>
      <c r="CU964" s="13" t="b">
        <f t="shared" si="437"/>
        <v>0</v>
      </c>
      <c r="CV964" s="13" t="b">
        <f t="shared" ref="CV964:CV1027" si="460">IF(I964="1993-1996",J964)</f>
        <v>0</v>
      </c>
      <c r="CW964" s="13" t="b">
        <f t="shared" ref="CW964:CW1027" si="461">IF(R964="kompletna",CV964,IF(R964="częściowa",0.5*CV964,IF(R964="brak",0*CV964)))</f>
        <v>0</v>
      </c>
      <c r="CX964" s="13" t="b">
        <f t="shared" ref="CX964:CX1027" si="462">IF(I964="&gt;1997",J964)</f>
        <v>0</v>
      </c>
      <c r="CY964" s="13" t="b">
        <f t="shared" ref="CY964:CY1027" si="463">IF(R964="kompletna",CX964,IF(R964="częściowa",0.5*CX964,IF(R964="brak",0*CX964)))</f>
        <v>0</v>
      </c>
    </row>
    <row r="965" spans="1:103" ht="15" thickBot="1">
      <c r="A965" s="932"/>
      <c r="B965" s="963"/>
      <c r="C965" s="963"/>
      <c r="D965" s="963"/>
      <c r="E965" s="963"/>
      <c r="F965" s="963"/>
      <c r="G965" s="963"/>
      <c r="H965" s="963"/>
      <c r="I965" s="963"/>
      <c r="J965" s="963"/>
      <c r="K965" s="963"/>
      <c r="L965" s="963"/>
      <c r="M965" s="963"/>
      <c r="N965" s="963"/>
      <c r="O965" s="158"/>
      <c r="P965" s="963"/>
      <c r="Q965" s="941"/>
      <c r="R965" s="963"/>
      <c r="S965" s="963"/>
      <c r="T965" s="963"/>
      <c r="U965" s="963"/>
      <c r="V965" s="963"/>
      <c r="W965" s="157"/>
      <c r="X965" s="157"/>
      <c r="Y965" s="157"/>
      <c r="Z965" s="157"/>
      <c r="AA965" s="157" t="s">
        <v>50</v>
      </c>
      <c r="AB965" s="159"/>
      <c r="AC965" s="159"/>
      <c r="AD965" s="157"/>
      <c r="AE965" s="963"/>
      <c r="AF965" s="334">
        <f t="shared" si="438"/>
        <v>0</v>
      </c>
      <c r="AG965" s="272">
        <f>IF(R965="kompletna",Q965*J965*0.0036*'lista, wskaźniki'!$F$13, IF(R965="częściowa",Q965*J965*0.0036*'lista, wskaźniki'!$F$14, IF(R965="brak",Q965*J965*0.0036*'lista, wskaźniki'!$F$15,)))</f>
        <v>0</v>
      </c>
      <c r="AH965" s="334">
        <f>IF(Y965="inne",K965*'lista, wskaźniki'!$E$35,IF(Y965="to samo źródło",0,IF(Y965=0,0)))</f>
        <v>0</v>
      </c>
      <c r="AI965" s="334" t="b">
        <f>IF(AA965="gaz z sieci",AC965*'lista, wskaźniki'!$D$21)</f>
        <v>0</v>
      </c>
      <c r="AJ965" s="272">
        <f>IF(AA965="węgiel",AB965*'lista, wskaźniki'!$D$20, IF('Sektor mieszkaniowy'!AA965="drewno",'Sektor mieszkaniowy'!AB965*'lista, wskaźniki'!$D$22,IF('Sektor mieszkaniowy'!AA965="pellet",AB965*'lista, wskaźniki'!$D$23,IF('Sektor mieszkaniowy'!AA965="gaz z sieci",AB965*'lista, wskaźniki'!$D$21,IF('Sektor mieszkaniowy'!AA965="olej opałowy",'Sektor mieszkaniowy'!AB965*'lista, wskaźniki'!$D$24)))))</f>
        <v>0</v>
      </c>
      <c r="AK965" s="966"/>
      <c r="AL965" s="963"/>
      <c r="AM965" s="20">
        <f>IF(AA965="węgiel",AF965*1/3.6*'lista, wskaźniki'!$F$20,IF(AA965="drewno",AF965*1/3.6*'lista, wskaźniki'!$F$22,IF(AA965="pellet",AF965*1/3.6*'lista, wskaźniki'!$F$23,IF(AA965="gaz z sieci",AF965*1/3.6*'lista, wskaźniki'!$F$21,IF(AA965="olej opałowy",AF965*1/3.6*'lista, wskaźniki'!$F$24,0)))))</f>
        <v>0</v>
      </c>
      <c r="AN965" s="20">
        <f>IF(AA965="węgiel",AF965*'lista, wskaźniki'!$E$42,IF(AA965="drewno",AF965*'lista, wskaźniki'!$G$42,IF(AA965="pellet",AF965*'lista, wskaźniki'!$H$42,IF(AA965="gaz z sieci",AF965*'lista, wskaźniki'!$F$42,IF(AA965="olej opałowy",AF965*'lista, wskaźniki'!$I$42,0)))))</f>
        <v>0</v>
      </c>
      <c r="AO965" s="20">
        <f>IF(AA965="węgiel",AF965*'lista, wskaźniki'!$E$43,IF(AA965="drewno",AF965*'lista, wskaźniki'!$G$43,IF(AA965="pellet",AF965*'lista, wskaźniki'!$H$43,IF(AA965="gaz z sieci",AF965*'lista, wskaźniki'!$F$43,IF(AA965="olej opałowy",AF965*'lista, wskaźniki'!$I$43,0)))))</f>
        <v>0</v>
      </c>
      <c r="AP965" s="20">
        <f>IF(AA965="węgiel",AF965*'lista, wskaźniki'!$E$44,IF(AA965="drewno",AF965*'lista, wskaźniki'!$G$44,IF(AA965="pellet",AF965*'lista, wskaźniki'!$H$44,IF(AA965="gaz z sieci",AF965*'lista, wskaźniki'!$F$44,IF(AA965="olej opałowy",AF965*'lista, wskaźniki'!$I$44,0)))))</f>
        <v>0</v>
      </c>
      <c r="AQ965" s="20" t="b">
        <f>IF(Z965="gaz",AH965*1/3.6*'lista, wskaźniki'!$F$21,IF(Z965="energia elektryczna",AH965*1/3.6*'lista, wskaźniki'!$F$26))</f>
        <v>0</v>
      </c>
      <c r="AR965" s="20" t="b">
        <f>IF(Z965="gaz",AH965*'lista, wskaźniki'!$F$42,IF(Z965="energia elektryczna",AH965*0))</f>
        <v>0</v>
      </c>
      <c r="AS965" s="20" t="b">
        <f>IF(Z965="gaz",AH965*'lista, wskaźniki'!$F$43,IF(Z965="energia elektryczna",AH965*0))</f>
        <v>0</v>
      </c>
      <c r="AT965" s="20" t="b">
        <f>IF(Z965="gaz",AH965*'lista, wskaźniki'!$F$44,IF(Z965="energia elektryczna",AH965*0))</f>
        <v>0</v>
      </c>
      <c r="AU965" s="20">
        <f>AI965*1/3.6*'lista, wskaźniki'!$F$21</f>
        <v>0</v>
      </c>
      <c r="AV965" s="20">
        <f>AI965*'lista, wskaźniki'!$F$42</f>
        <v>0</v>
      </c>
      <c r="AW965" s="20">
        <f>AI965*'lista, wskaźniki'!$F$43</f>
        <v>0</v>
      </c>
      <c r="AX965" s="20">
        <f>AI965*'lista, wskaźniki'!$F$44</f>
        <v>0</v>
      </c>
      <c r="AY965" s="20">
        <f>AK965*'lista, wskaźniki'!$F$26</f>
        <v>0</v>
      </c>
      <c r="AZ965" s="20">
        <f t="shared" si="439"/>
        <v>0</v>
      </c>
      <c r="BA965" s="20">
        <f t="shared" si="440"/>
        <v>0</v>
      </c>
      <c r="BB965" s="20">
        <f t="shared" si="441"/>
        <v>0</v>
      </c>
      <c r="BC965" s="20">
        <f t="shared" si="442"/>
        <v>0</v>
      </c>
      <c r="BD965" s="963"/>
      <c r="BE965" s="963"/>
      <c r="BF965" s="963"/>
      <c r="BG965" s="963"/>
      <c r="BH965" s="157"/>
      <c r="BI965" s="963"/>
      <c r="BJ965" s="157"/>
      <c r="BK965" s="963"/>
      <c r="BL965" s="157"/>
      <c r="BM965" s="157"/>
      <c r="BN965" s="157"/>
      <c r="BO965" s="157"/>
      <c r="BP965" s="157"/>
      <c r="BQ965" s="157"/>
      <c r="BR965" s="157"/>
      <c r="BS965" s="957"/>
      <c r="BT965" s="957"/>
      <c r="BU965" s="957"/>
      <c r="BV965" s="957"/>
      <c r="BW965" s="957"/>
      <c r="BX965" s="957"/>
      <c r="BY965" s="960"/>
      <c r="CA965" s="365" t="b">
        <f t="shared" si="443"/>
        <v>0</v>
      </c>
      <c r="CB965" s="365" t="b">
        <f t="shared" si="444"/>
        <v>0</v>
      </c>
      <c r="CC965" s="365">
        <f t="shared" si="445"/>
        <v>0</v>
      </c>
      <c r="CD965" s="365" t="b">
        <f t="shared" si="446"/>
        <v>0</v>
      </c>
      <c r="CE965" s="365" t="b">
        <f t="shared" si="447"/>
        <v>0</v>
      </c>
      <c r="CF965" s="365" t="b">
        <f t="shared" si="448"/>
        <v>0</v>
      </c>
      <c r="CG965" s="365" t="b">
        <f t="shared" si="449"/>
        <v>0</v>
      </c>
      <c r="CH965" s="365" t="b">
        <f t="shared" si="450"/>
        <v>0</v>
      </c>
      <c r="CI965" s="72" t="b">
        <f t="shared" si="451"/>
        <v>0</v>
      </c>
      <c r="CJ965" s="72" t="b">
        <f t="shared" si="452"/>
        <v>0</v>
      </c>
      <c r="CK965" s="72">
        <f t="shared" si="453"/>
        <v>0</v>
      </c>
      <c r="CL965" s="72">
        <f t="shared" si="454"/>
        <v>0</v>
      </c>
      <c r="CM965" s="72" t="b">
        <f t="shared" si="455"/>
        <v>0</v>
      </c>
      <c r="CN965" s="72" t="b">
        <f t="shared" si="456"/>
        <v>0</v>
      </c>
      <c r="CP965" s="13">
        <f t="shared" si="457"/>
        <v>0</v>
      </c>
      <c r="CQ965" s="13" t="b">
        <f t="shared" si="458"/>
        <v>0</v>
      </c>
      <c r="CR965" s="13" t="b">
        <f t="shared" si="459"/>
        <v>0</v>
      </c>
      <c r="CS965" s="13" t="b">
        <f t="shared" si="436"/>
        <v>0</v>
      </c>
      <c r="CT965" s="13" t="b">
        <f t="shared" ref="CT965:CT1028" si="464">IF(I965="1986-1992",J965)</f>
        <v>0</v>
      </c>
      <c r="CU965" s="13" t="b">
        <f t="shared" si="437"/>
        <v>0</v>
      </c>
      <c r="CV965" s="13" t="b">
        <f t="shared" si="460"/>
        <v>0</v>
      </c>
      <c r="CW965" s="13" t="b">
        <f t="shared" si="461"/>
        <v>0</v>
      </c>
      <c r="CX965" s="13" t="b">
        <f t="shared" si="462"/>
        <v>0</v>
      </c>
      <c r="CY965" s="13" t="b">
        <f t="shared" si="463"/>
        <v>0</v>
      </c>
    </row>
    <row r="966" spans="1:103" ht="15" thickBot="1">
      <c r="A966" s="932"/>
      <c r="B966" s="963"/>
      <c r="C966" s="963"/>
      <c r="D966" s="963"/>
      <c r="E966" s="963"/>
      <c r="F966" s="963"/>
      <c r="G966" s="963"/>
      <c r="H966" s="963"/>
      <c r="I966" s="963"/>
      <c r="J966" s="963"/>
      <c r="K966" s="963"/>
      <c r="L966" s="963"/>
      <c r="M966" s="963"/>
      <c r="N966" s="963"/>
      <c r="O966" s="158"/>
      <c r="P966" s="963"/>
      <c r="Q966" s="941"/>
      <c r="R966" s="963"/>
      <c r="S966" s="963"/>
      <c r="T966" s="963"/>
      <c r="U966" s="963"/>
      <c r="V966" s="963"/>
      <c r="W966" s="157"/>
      <c r="X966" s="157"/>
      <c r="Y966" s="157"/>
      <c r="Z966" s="157"/>
      <c r="AA966" s="157" t="s">
        <v>38</v>
      </c>
      <c r="AB966" s="159"/>
      <c r="AC966" s="159"/>
      <c r="AD966" s="157"/>
      <c r="AE966" s="963"/>
      <c r="AF966" s="334">
        <f t="shared" si="438"/>
        <v>0</v>
      </c>
      <c r="AG966" s="272">
        <f>IF(R966="kompletna",Q966*J966*0.0036*'lista, wskaźniki'!$F$13, IF(R966="częściowa",Q966*J966*0.0036*'lista, wskaźniki'!$F$14, IF(R966="brak",Q966*J966*0.0036*'lista, wskaźniki'!$F$15,)))</f>
        <v>0</v>
      </c>
      <c r="AH966" s="334">
        <f>IF(Y966="inne",K966*'lista, wskaźniki'!$E$35,IF(Y966="to samo źródło",0,IF(Y966=0,0)))</f>
        <v>0</v>
      </c>
      <c r="AI966" s="334">
        <f>IF(AA966="gaz z sieci",AC966*'lista, wskaźniki'!$D$21)</f>
        <v>0</v>
      </c>
      <c r="AJ966" s="272">
        <f>IF(AA966="węgiel",AB966*'lista, wskaźniki'!$D$20, IF('Sektor mieszkaniowy'!AA966="drewno",'Sektor mieszkaniowy'!AB966*'lista, wskaźniki'!$D$22,IF('Sektor mieszkaniowy'!AA966="pellet",AB966*'lista, wskaźniki'!$D$23,IF('Sektor mieszkaniowy'!AA966="gaz z sieci",AB966*'lista, wskaźniki'!$D$21,IF('Sektor mieszkaniowy'!AA966="olej opałowy",'Sektor mieszkaniowy'!AB966*'lista, wskaźniki'!$D$24)))))</f>
        <v>0</v>
      </c>
      <c r="AK966" s="966"/>
      <c r="AL966" s="963"/>
      <c r="AM966" s="20">
        <f>IF(AA966="węgiel",AF966*1/3.6*'lista, wskaźniki'!$F$20,IF(AA966="drewno",AF966*1/3.6*'lista, wskaźniki'!$F$22,IF(AA966="pellet",AF966*1/3.6*'lista, wskaźniki'!$F$23,IF(AA966="gaz z sieci",AF966*1/3.6*'lista, wskaźniki'!$F$21,IF(AA966="olej opałowy",AF966*1/3.6*'lista, wskaźniki'!$F$24,0)))))</f>
        <v>0</v>
      </c>
      <c r="AN966" s="20">
        <f>IF(AA966="węgiel",AF966*'lista, wskaźniki'!$E$42,IF(AA966="drewno",AF966*'lista, wskaźniki'!$G$42,IF(AA966="pellet",AF966*'lista, wskaźniki'!$H$42,IF(AA966="gaz z sieci",AF966*'lista, wskaźniki'!$F$42,IF(AA966="olej opałowy",AF966*'lista, wskaźniki'!$I$42,0)))))</f>
        <v>0</v>
      </c>
      <c r="AO966" s="20">
        <f>IF(AA966="węgiel",AF966*'lista, wskaźniki'!$E$43,IF(AA966="drewno",AF966*'lista, wskaźniki'!$G$43,IF(AA966="pellet",AF966*'lista, wskaźniki'!$H$43,IF(AA966="gaz z sieci",AF966*'lista, wskaźniki'!$F$43,IF(AA966="olej opałowy",AF966*'lista, wskaźniki'!$I$43,0)))))</f>
        <v>0</v>
      </c>
      <c r="AP966" s="20">
        <f>IF(AA966="węgiel",AF966*'lista, wskaźniki'!$E$44,IF(AA966="drewno",AF966*'lista, wskaźniki'!$G$44,IF(AA966="pellet",AF966*'lista, wskaźniki'!$H$44,IF(AA966="gaz z sieci",AF966*'lista, wskaźniki'!$F$44,IF(AA966="olej opałowy",AF966*'lista, wskaźniki'!$I$44,0)))))</f>
        <v>0</v>
      </c>
      <c r="AQ966" s="20" t="b">
        <f>IF(Z966="gaz",AH966*1/3.6*'lista, wskaźniki'!$F$21,IF(Z966="energia elektryczna",AH966*1/3.6*'lista, wskaźniki'!$F$26))</f>
        <v>0</v>
      </c>
      <c r="AR966" s="20" t="b">
        <f>IF(Z966="gaz",AH966*'lista, wskaźniki'!$F$42,IF(Z966="energia elektryczna",AH966*0))</f>
        <v>0</v>
      </c>
      <c r="AS966" s="20" t="b">
        <f>IF(Z966="gaz",AH966*'lista, wskaźniki'!$F$43,IF(Z966="energia elektryczna",AH966*0))</f>
        <v>0</v>
      </c>
      <c r="AT966" s="20" t="b">
        <f>IF(Z966="gaz",AH966*'lista, wskaźniki'!$F$44,IF(Z966="energia elektryczna",AH966*0))</f>
        <v>0</v>
      </c>
      <c r="AU966" s="20">
        <f>AI966*1/3.6*'lista, wskaźniki'!$F$21</f>
        <v>0</v>
      </c>
      <c r="AV966" s="20">
        <f>AI966*'lista, wskaźniki'!$F$42</f>
        <v>0</v>
      </c>
      <c r="AW966" s="20">
        <f>AI966*'lista, wskaźniki'!$F$43</f>
        <v>0</v>
      </c>
      <c r="AX966" s="20">
        <f>AI966*'lista, wskaźniki'!$F$44</f>
        <v>0</v>
      </c>
      <c r="AY966" s="20">
        <f>AK966*'lista, wskaźniki'!$F$26</f>
        <v>0</v>
      </c>
      <c r="AZ966" s="20">
        <f t="shared" si="439"/>
        <v>0</v>
      </c>
      <c r="BA966" s="20">
        <f t="shared" si="440"/>
        <v>0</v>
      </c>
      <c r="BB966" s="20">
        <f t="shared" si="441"/>
        <v>0</v>
      </c>
      <c r="BC966" s="20">
        <f t="shared" si="442"/>
        <v>0</v>
      </c>
      <c r="BD966" s="963"/>
      <c r="BE966" s="963"/>
      <c r="BF966" s="963"/>
      <c r="BG966" s="963"/>
      <c r="BH966" s="157"/>
      <c r="BI966" s="963"/>
      <c r="BJ966" s="157"/>
      <c r="BK966" s="963"/>
      <c r="BL966" s="157"/>
      <c r="BM966" s="157"/>
      <c r="BN966" s="157"/>
      <c r="BO966" s="157"/>
      <c r="BP966" s="157"/>
      <c r="BQ966" s="157"/>
      <c r="BR966" s="157"/>
      <c r="BS966" s="957"/>
      <c r="BT966" s="957"/>
      <c r="BU966" s="957"/>
      <c r="BV966" s="957"/>
      <c r="BW966" s="957"/>
      <c r="BX966" s="957"/>
      <c r="BY966" s="960"/>
      <c r="CA966" s="365" t="b">
        <f t="shared" si="443"/>
        <v>0</v>
      </c>
      <c r="CB966" s="365" t="b">
        <f t="shared" si="444"/>
        <v>0</v>
      </c>
      <c r="CC966" s="365" t="b">
        <f t="shared" si="445"/>
        <v>0</v>
      </c>
      <c r="CD966" s="365">
        <f t="shared" si="446"/>
        <v>0</v>
      </c>
      <c r="CE966" s="365" t="b">
        <f t="shared" si="447"/>
        <v>0</v>
      </c>
      <c r="CF966" s="365" t="b">
        <f t="shared" si="448"/>
        <v>0</v>
      </c>
      <c r="CG966" s="365" t="b">
        <f t="shared" si="449"/>
        <v>0</v>
      </c>
      <c r="CH966" s="365">
        <f t="shared" si="450"/>
        <v>0</v>
      </c>
      <c r="CI966" s="72" t="b">
        <f t="shared" si="451"/>
        <v>0</v>
      </c>
      <c r="CJ966" s="72" t="b">
        <f t="shared" si="452"/>
        <v>0</v>
      </c>
      <c r="CK966" s="72" t="b">
        <f t="shared" si="453"/>
        <v>0</v>
      </c>
      <c r="CL966" s="72">
        <f t="shared" si="454"/>
        <v>0</v>
      </c>
      <c r="CM966" s="72" t="b">
        <f t="shared" si="455"/>
        <v>0</v>
      </c>
      <c r="CN966" s="72" t="b">
        <f t="shared" si="456"/>
        <v>0</v>
      </c>
      <c r="CP966" s="13">
        <f t="shared" si="457"/>
        <v>0</v>
      </c>
      <c r="CQ966" s="13" t="b">
        <f t="shared" si="458"/>
        <v>0</v>
      </c>
      <c r="CR966" s="13" t="b">
        <f t="shared" si="459"/>
        <v>0</v>
      </c>
      <c r="CS966" s="13" t="b">
        <f t="shared" si="436"/>
        <v>0</v>
      </c>
      <c r="CT966" s="13" t="b">
        <f t="shared" si="464"/>
        <v>0</v>
      </c>
      <c r="CU966" s="13" t="b">
        <f t="shared" si="437"/>
        <v>0</v>
      </c>
      <c r="CV966" s="13" t="b">
        <f t="shared" si="460"/>
        <v>0</v>
      </c>
      <c r="CW966" s="13" t="b">
        <f t="shared" si="461"/>
        <v>0</v>
      </c>
      <c r="CX966" s="13" t="b">
        <f t="shared" si="462"/>
        <v>0</v>
      </c>
      <c r="CY966" s="13" t="b">
        <f t="shared" si="463"/>
        <v>0</v>
      </c>
    </row>
    <row r="967" spans="1:103" ht="15" thickBot="1">
      <c r="A967" s="933"/>
      <c r="B967" s="964"/>
      <c r="C967" s="964"/>
      <c r="D967" s="964"/>
      <c r="E967" s="964"/>
      <c r="F967" s="964"/>
      <c r="G967" s="964"/>
      <c r="H967" s="964"/>
      <c r="I967" s="964"/>
      <c r="J967" s="964"/>
      <c r="K967" s="964"/>
      <c r="L967" s="964"/>
      <c r="M967" s="964"/>
      <c r="N967" s="964"/>
      <c r="O967" s="173"/>
      <c r="P967" s="964"/>
      <c r="Q967" s="942"/>
      <c r="R967" s="964"/>
      <c r="S967" s="964"/>
      <c r="T967" s="964"/>
      <c r="U967" s="964"/>
      <c r="V967" s="964"/>
      <c r="W967" s="160"/>
      <c r="X967" s="160"/>
      <c r="Y967" s="160"/>
      <c r="Z967" s="160"/>
      <c r="AA967" s="160" t="s">
        <v>37</v>
      </c>
      <c r="AB967" s="162"/>
      <c r="AC967" s="162"/>
      <c r="AD967" s="160"/>
      <c r="AE967" s="964"/>
      <c r="AF967" s="334">
        <f t="shared" si="438"/>
        <v>0</v>
      </c>
      <c r="AG967" s="272">
        <f>IF(R967="kompletna",Q967*J967*0.0036*'lista, wskaźniki'!$F$13, IF(R967="częściowa",Q967*J967*0.0036*'lista, wskaźniki'!$F$14, IF(R967="brak",Q967*J967*0.0036*'lista, wskaźniki'!$F$15,)))</f>
        <v>0</v>
      </c>
      <c r="AH967" s="334">
        <f>IF(Y967="inne",K967*'lista, wskaźniki'!$E$35,IF(Y967="to samo źródło",0,IF(Y967=0,0)))</f>
        <v>0</v>
      </c>
      <c r="AI967" s="334" t="b">
        <f>IF(AA967="gaz z sieci",AC967*'lista, wskaźniki'!$D$21)</f>
        <v>0</v>
      </c>
      <c r="AJ967" s="272">
        <f>IF(AA967="węgiel",AB967*'lista, wskaźniki'!$D$20, IF('Sektor mieszkaniowy'!AA967="drewno",'Sektor mieszkaniowy'!AB967*'lista, wskaźniki'!$D$22,IF('Sektor mieszkaniowy'!AA967="pellet",AB967*'lista, wskaźniki'!$D$23,IF('Sektor mieszkaniowy'!AA967="gaz z sieci",AB967*'lista, wskaźniki'!$D$21,IF('Sektor mieszkaniowy'!AA967="olej opałowy",'Sektor mieszkaniowy'!AB967*'lista, wskaźniki'!$D$24)))))</f>
        <v>0</v>
      </c>
      <c r="AK967" s="967"/>
      <c r="AL967" s="964"/>
      <c r="AM967" s="20">
        <f>IF(AA967="węgiel",AF967*1/3.6*'lista, wskaźniki'!$F$20,IF(AA967="drewno",AF967*1/3.6*'lista, wskaźniki'!$F$22,IF(AA967="pellet",AF967*1/3.6*'lista, wskaźniki'!$F$23,IF(AA967="gaz z sieci",AF967*1/3.6*'lista, wskaźniki'!$F$21,IF(AA967="olej opałowy",AF967*1/3.6*'lista, wskaźniki'!$F$24,0)))))</f>
        <v>0</v>
      </c>
      <c r="AN967" s="20">
        <f>IF(AA967="węgiel",AF967*'lista, wskaźniki'!$E$42,IF(AA967="drewno",AF967*'lista, wskaźniki'!$G$42,IF(AA967="pellet",AF967*'lista, wskaźniki'!$H$42,IF(AA967="gaz z sieci",AF967*'lista, wskaźniki'!$F$42,IF(AA967="olej opałowy",AF967*'lista, wskaźniki'!$I$42,0)))))</f>
        <v>0</v>
      </c>
      <c r="AO967" s="20">
        <f>IF(AA967="węgiel",AF967*'lista, wskaźniki'!$E$43,IF(AA967="drewno",AF967*'lista, wskaźniki'!$G$43,IF(AA967="pellet",AF967*'lista, wskaźniki'!$H$43,IF(AA967="gaz z sieci",AF967*'lista, wskaźniki'!$F$43,IF(AA967="olej opałowy",AF967*'lista, wskaźniki'!$I$43,0)))))</f>
        <v>0</v>
      </c>
      <c r="AP967" s="20">
        <f>IF(AA967="węgiel",AF967*'lista, wskaźniki'!$E$44,IF(AA967="drewno",AF967*'lista, wskaźniki'!$G$44,IF(AA967="pellet",AF967*'lista, wskaźniki'!$H$44,IF(AA967="gaz z sieci",AF967*'lista, wskaźniki'!$F$44,IF(AA967="olej opałowy",AF967*'lista, wskaźniki'!$I$44,0)))))</f>
        <v>0</v>
      </c>
      <c r="AQ967" s="20" t="b">
        <f>IF(Z967="gaz",AH967*1/3.6*'lista, wskaźniki'!$F$21,IF(Z967="energia elektryczna",AH967*1/3.6*'lista, wskaźniki'!$F$26))</f>
        <v>0</v>
      </c>
      <c r="AR967" s="20" t="b">
        <f>IF(Z967="gaz",AH967*'lista, wskaźniki'!$F$42,IF(Z967="energia elektryczna",AH967*0))</f>
        <v>0</v>
      </c>
      <c r="AS967" s="20" t="b">
        <f>IF(Z967="gaz",AH967*'lista, wskaźniki'!$F$43,IF(Z967="energia elektryczna",AH967*0))</f>
        <v>0</v>
      </c>
      <c r="AT967" s="20" t="b">
        <f>IF(Z967="gaz",AH967*'lista, wskaźniki'!$F$44,IF(Z967="energia elektryczna",AH967*0))</f>
        <v>0</v>
      </c>
      <c r="AU967" s="20">
        <f>AI967*1/3.6*'lista, wskaźniki'!$F$21</f>
        <v>0</v>
      </c>
      <c r="AV967" s="20">
        <f>AI967*'lista, wskaźniki'!$F$42</f>
        <v>0</v>
      </c>
      <c r="AW967" s="20">
        <f>AI967*'lista, wskaźniki'!$F$43</f>
        <v>0</v>
      </c>
      <c r="AX967" s="20">
        <f>AI967*'lista, wskaźniki'!$F$44</f>
        <v>0</v>
      </c>
      <c r="AY967" s="20">
        <f>AK967*'lista, wskaźniki'!$F$26</f>
        <v>0</v>
      </c>
      <c r="AZ967" s="20">
        <f t="shared" si="439"/>
        <v>0</v>
      </c>
      <c r="BA967" s="20">
        <f t="shared" si="440"/>
        <v>0</v>
      </c>
      <c r="BB967" s="20">
        <f t="shared" si="441"/>
        <v>0</v>
      </c>
      <c r="BC967" s="20">
        <f t="shared" si="442"/>
        <v>0</v>
      </c>
      <c r="BD967" s="964"/>
      <c r="BE967" s="964"/>
      <c r="BF967" s="964"/>
      <c r="BG967" s="964"/>
      <c r="BH967" s="160"/>
      <c r="BI967" s="964"/>
      <c r="BJ967" s="160"/>
      <c r="BK967" s="964"/>
      <c r="BL967" s="160"/>
      <c r="BM967" s="160"/>
      <c r="BN967" s="160"/>
      <c r="BO967" s="160"/>
      <c r="BP967" s="160"/>
      <c r="BQ967" s="160"/>
      <c r="BR967" s="160"/>
      <c r="BS967" s="958"/>
      <c r="BT967" s="958"/>
      <c r="BU967" s="958"/>
      <c r="BV967" s="958"/>
      <c r="BW967" s="958"/>
      <c r="BX967" s="958"/>
      <c r="BY967" s="961"/>
      <c r="CA967" s="365" t="b">
        <f t="shared" si="443"/>
        <v>0</v>
      </c>
      <c r="CB967" s="365" t="b">
        <f t="shared" si="444"/>
        <v>0</v>
      </c>
      <c r="CC967" s="365" t="b">
        <f t="shared" si="445"/>
        <v>0</v>
      </c>
      <c r="CD967" s="365" t="b">
        <f t="shared" si="446"/>
        <v>0</v>
      </c>
      <c r="CE967" s="365">
        <f t="shared" si="447"/>
        <v>0</v>
      </c>
      <c r="CF967" s="365" t="b">
        <f t="shared" si="448"/>
        <v>0</v>
      </c>
      <c r="CG967" s="365" t="b">
        <f t="shared" si="449"/>
        <v>0</v>
      </c>
      <c r="CH967" s="365" t="b">
        <f t="shared" si="450"/>
        <v>0</v>
      </c>
      <c r="CI967" s="72" t="b">
        <f t="shared" si="451"/>
        <v>0</v>
      </c>
      <c r="CJ967" s="72" t="b">
        <f t="shared" si="452"/>
        <v>0</v>
      </c>
      <c r="CK967" s="72" t="b">
        <f t="shared" si="453"/>
        <v>0</v>
      </c>
      <c r="CL967" s="72">
        <f t="shared" si="454"/>
        <v>0</v>
      </c>
      <c r="CM967" s="72">
        <f t="shared" si="455"/>
        <v>0</v>
      </c>
      <c r="CN967" s="72" t="b">
        <f t="shared" si="456"/>
        <v>0</v>
      </c>
      <c r="CP967" s="13">
        <f t="shared" si="457"/>
        <v>0</v>
      </c>
      <c r="CQ967" s="13" t="b">
        <f t="shared" si="458"/>
        <v>0</v>
      </c>
      <c r="CR967" s="13" t="b">
        <f t="shared" si="459"/>
        <v>0</v>
      </c>
      <c r="CS967" s="13" t="b">
        <f t="shared" si="436"/>
        <v>0</v>
      </c>
      <c r="CT967" s="13" t="b">
        <f t="shared" si="464"/>
        <v>0</v>
      </c>
      <c r="CU967" s="13" t="b">
        <f t="shared" si="437"/>
        <v>0</v>
      </c>
      <c r="CV967" s="13" t="b">
        <f t="shared" si="460"/>
        <v>0</v>
      </c>
      <c r="CW967" s="13" t="b">
        <f t="shared" si="461"/>
        <v>0</v>
      </c>
      <c r="CX967" s="13" t="b">
        <f t="shared" si="462"/>
        <v>0</v>
      </c>
      <c r="CY967" s="13" t="b">
        <f t="shared" si="463"/>
        <v>0</v>
      </c>
    </row>
    <row r="968" spans="1:103" ht="15" thickBot="1">
      <c r="A968" s="931">
        <v>194</v>
      </c>
      <c r="B968" s="962" t="s">
        <v>252</v>
      </c>
      <c r="C968" s="962">
        <v>9</v>
      </c>
      <c r="D968" s="962" t="s">
        <v>1</v>
      </c>
      <c r="E968" s="962" t="s">
        <v>5</v>
      </c>
      <c r="F968" s="962">
        <v>12</v>
      </c>
      <c r="G968" s="962">
        <v>12</v>
      </c>
      <c r="H968" s="962"/>
      <c r="I968" s="962" t="s">
        <v>11</v>
      </c>
      <c r="J968" s="962">
        <v>100</v>
      </c>
      <c r="K968" s="962">
        <v>5</v>
      </c>
      <c r="L968" s="962" t="s">
        <v>16</v>
      </c>
      <c r="M968" s="962">
        <v>50</v>
      </c>
      <c r="N968" s="962" t="s">
        <v>16</v>
      </c>
      <c r="O968" s="155"/>
      <c r="P968" s="962" t="s">
        <v>17</v>
      </c>
      <c r="Q968" s="940">
        <f>IF(I968="&lt;1966",'lista, wskaźniki'!$G$4,IF(I968="1967-1985",'lista, wskaźniki'!$G$5,IF(I968="1986-1992",'lista, wskaźniki'!$G$6,IF(I968="1993-1996",'lista, wskaźniki'!$G$7,IF(I968="&gt;1997",'lista, wskaźniki'!$G$8,IF(I968=0,'lista, wskaźniki'!$G$4))))))</f>
        <v>250</v>
      </c>
      <c r="R968" s="962" t="s">
        <v>23</v>
      </c>
      <c r="S968" s="962" t="s">
        <v>27</v>
      </c>
      <c r="T968" s="962">
        <v>2</v>
      </c>
      <c r="U968" s="962">
        <v>1985</v>
      </c>
      <c r="V968" s="962"/>
      <c r="W968" s="154" t="s">
        <v>35</v>
      </c>
      <c r="X968" s="154" t="s">
        <v>39</v>
      </c>
      <c r="Y968" s="154" t="s">
        <v>24</v>
      </c>
      <c r="Z968" s="154" t="s">
        <v>40</v>
      </c>
      <c r="AA968" s="154" t="s">
        <v>35</v>
      </c>
      <c r="AB968" s="156">
        <v>4</v>
      </c>
      <c r="AC968" s="156"/>
      <c r="AD968" s="154">
        <v>3200</v>
      </c>
      <c r="AE968" s="962">
        <v>12</v>
      </c>
      <c r="AF968" s="334">
        <f t="shared" si="438"/>
        <v>81.259999999999991</v>
      </c>
      <c r="AG968" s="272">
        <f>IF(R968="kompletna",Q968*J968*0.0036*'lista, wskaźniki'!$F$13, IF(R968="częściowa",Q968*J968*0.0036*'lista, wskaźniki'!$F$14, IF(R968="brak",Q968*J968*0.0036*'lista, wskaźniki'!$F$15,)))</f>
        <v>72</v>
      </c>
      <c r="AH968" s="334">
        <f>IF(Y968="inne",K968*'lista, wskaźniki'!$E$35,IF(Y968="to samo źródło",0,IF(Y968=0,0)))</f>
        <v>10.839268125</v>
      </c>
      <c r="AI968" s="334" t="b">
        <f>IF(AA968="gaz z sieci",AC968*'lista, wskaźniki'!$D$21)</f>
        <v>0</v>
      </c>
      <c r="AJ968" s="272">
        <f>IF(AA968="węgiel",AB968*'lista, wskaźniki'!$D$20, IF('Sektor mieszkaniowy'!AA968="drewno",'Sektor mieszkaniowy'!AB968*'lista, wskaźniki'!$D$22,IF('Sektor mieszkaniowy'!AA968="pellet",AB968*'lista, wskaźniki'!$D$23,IF('Sektor mieszkaniowy'!AA968="gaz z sieci",AB968*'lista, wskaźniki'!$D$21,IF('Sektor mieszkaniowy'!AA968="olej opałowy",'Sektor mieszkaniowy'!AB968*'lista, wskaźniki'!$D$24)))))</f>
        <v>90.52</v>
      </c>
      <c r="AK968" s="965"/>
      <c r="AL968" s="962">
        <v>3600</v>
      </c>
      <c r="AM968" s="20">
        <f>IF(AA968="węgiel",AF968*1/3.6*'lista, wskaźniki'!$F$20,IF(AA968="drewno",AF968*1/3.6*'lista, wskaźniki'!$F$22,IF(AA968="pellet",AF968*1/3.6*'lista, wskaźniki'!$F$23,IF(AA968="gaz z sieci",AF968*1/3.6*'lista, wskaźniki'!$F$21,IF(AA968="olej opałowy",AF968*1/3.6*'lista, wskaźniki'!$F$24,0)))))</f>
        <v>7.6977597999999992</v>
      </c>
      <c r="AN968" s="20">
        <f>IF(AA968="węgiel",AF968*'lista, wskaźniki'!$E$42,IF(AA968="drewno",AF968*'lista, wskaźniki'!$G$42,IF(AA968="pellet",AF968*'lista, wskaźniki'!$H$42,IF(AA968="gaz z sieci",AF968*'lista, wskaźniki'!$F$42,IF(AA968="olej opałowy",AF968*'lista, wskaźniki'!$I$42,0)))))</f>
        <v>3.0878799999999998E-2</v>
      </c>
      <c r="AO968" s="20">
        <f>IF(AA968="węgiel",AF968*'lista, wskaźniki'!$E$43,IF(AA968="drewno",AF968*'lista, wskaźniki'!$G$43,IF(AA968="pellet",AF968*'lista, wskaźniki'!$H$43,IF(AA968="gaz z sieci",AF968*'lista, wskaźniki'!$F$43,IF(AA968="olej opałowy",AF968*'lista, wskaźniki'!$I$43,0)))))</f>
        <v>2.9253599999999998E-2</v>
      </c>
      <c r="AP968" s="20">
        <f>IF(AA968="węgiel",AF968*'lista, wskaźniki'!$E$44,IF(AA968="drewno",AF968*'lista, wskaźniki'!$G$44,IF(AA968="pellet",AF968*'lista, wskaźniki'!$H$44,IF(AA968="gaz z sieci",AF968*'lista, wskaźniki'!$F$44,IF(AA968="olej opałowy",AF968*'lista, wskaźniki'!$I$44,0)))))</f>
        <v>2.1940199999999997E-5</v>
      </c>
      <c r="AQ968" s="360">
        <f>IF(Z968="gaz",AH968*1/3.6*'lista, wskaźniki'!$F$21,IF(Z968="energia elektryczna",AH968*1/3.6*'lista, wskaźniki'!$F$26))</f>
        <v>2.6797079531250003</v>
      </c>
      <c r="AR968" s="20">
        <f>IF(Z968="gaz",AH968*'lista, wskaźniki'!$F$42,IF(Z968="energia elektryczna",AH968*0))</f>
        <v>0</v>
      </c>
      <c r="AS968" s="20">
        <f>IF(Z968="gaz",AH968*'lista, wskaźniki'!$F$43,IF(Z968="energia elektryczna",AH968*0))</f>
        <v>0</v>
      </c>
      <c r="AT968" s="20">
        <f>IF(Z968="gaz",AH968*'lista, wskaźniki'!$F$44,IF(Z968="energia elektryczna",AH968*0))</f>
        <v>0</v>
      </c>
      <c r="AU968" s="20">
        <f>AI968*1/3.6*'lista, wskaźniki'!$F$21</f>
        <v>0</v>
      </c>
      <c r="AV968" s="20">
        <f>AI968*'lista, wskaźniki'!$F$42</f>
        <v>0</v>
      </c>
      <c r="AW968" s="20">
        <f>AI968*'lista, wskaźniki'!$F$43</f>
        <v>0</v>
      </c>
      <c r="AX968" s="20">
        <f>AI968*'lista, wskaźniki'!$F$44</f>
        <v>0</v>
      </c>
      <c r="AY968" s="20">
        <f>AK968*'lista, wskaźniki'!$F$26</f>
        <v>0</v>
      </c>
      <c r="AZ968" s="20">
        <f t="shared" si="439"/>
        <v>10.377467753125</v>
      </c>
      <c r="BA968" s="20">
        <f t="shared" si="440"/>
        <v>3.0878799999999998E-2</v>
      </c>
      <c r="BB968" s="20">
        <f t="shared" si="441"/>
        <v>2.9253599999999998E-2</v>
      </c>
      <c r="BC968" s="20">
        <f t="shared" si="442"/>
        <v>2.1940199999999997E-5</v>
      </c>
      <c r="BD968" s="962" t="s">
        <v>16</v>
      </c>
      <c r="BE968" s="962"/>
      <c r="BF968" s="962" t="s">
        <v>16</v>
      </c>
      <c r="BG968" s="962" t="s">
        <v>17</v>
      </c>
      <c r="BH968" s="154"/>
      <c r="BI968" s="962" t="s">
        <v>16</v>
      </c>
      <c r="BJ968" s="154" t="s">
        <v>52</v>
      </c>
      <c r="BK968" s="962" t="s">
        <v>17</v>
      </c>
      <c r="BL968" s="154"/>
      <c r="BM968" s="154"/>
      <c r="BN968" s="154"/>
      <c r="BO968" s="154" t="s">
        <v>57</v>
      </c>
      <c r="BP968" s="154" t="s">
        <v>52</v>
      </c>
      <c r="BQ968" s="154" t="s">
        <v>120</v>
      </c>
      <c r="BR968" s="154">
        <v>2</v>
      </c>
      <c r="BS968" s="956">
        <v>3600</v>
      </c>
      <c r="BT968" s="956">
        <v>120</v>
      </c>
      <c r="BU968" s="956">
        <v>2000</v>
      </c>
      <c r="BV968" s="956">
        <v>240</v>
      </c>
      <c r="BW968" s="956">
        <v>600</v>
      </c>
      <c r="BX968" s="956">
        <v>8500</v>
      </c>
      <c r="BY968" s="959">
        <v>500</v>
      </c>
      <c r="CA968" s="365">
        <f t="shared" si="443"/>
        <v>81.259999999999991</v>
      </c>
      <c r="CB968" s="365" t="b">
        <f t="shared" si="444"/>
        <v>0</v>
      </c>
      <c r="CC968" s="365" t="b">
        <f t="shared" si="445"/>
        <v>0</v>
      </c>
      <c r="CD968" s="365" t="b">
        <f t="shared" si="446"/>
        <v>0</v>
      </c>
      <c r="CE968" s="365" t="b">
        <f t="shared" si="447"/>
        <v>0</v>
      </c>
      <c r="CF968" s="365" t="b">
        <f t="shared" si="448"/>
        <v>0</v>
      </c>
      <c r="CG968" s="365">
        <f t="shared" si="449"/>
        <v>10.839268125</v>
      </c>
      <c r="CH968" s="365" t="b">
        <f t="shared" si="450"/>
        <v>0</v>
      </c>
      <c r="CI968" s="72">
        <f t="shared" si="451"/>
        <v>81.259999999999991</v>
      </c>
      <c r="CJ968" s="72" t="b">
        <f t="shared" si="452"/>
        <v>0</v>
      </c>
      <c r="CK968" s="72" t="b">
        <f t="shared" si="453"/>
        <v>0</v>
      </c>
      <c r="CL968" s="72">
        <f t="shared" si="454"/>
        <v>0</v>
      </c>
      <c r="CM968" s="72" t="b">
        <f t="shared" si="455"/>
        <v>0</v>
      </c>
      <c r="CN968" s="72">
        <f t="shared" si="456"/>
        <v>10.839268125</v>
      </c>
      <c r="CP968" s="13" t="b">
        <f t="shared" si="457"/>
        <v>0</v>
      </c>
      <c r="CQ968" s="13">
        <f t="shared" si="458"/>
        <v>0</v>
      </c>
      <c r="CR968" s="13">
        <f t="shared" si="459"/>
        <v>100</v>
      </c>
      <c r="CS968" s="13">
        <f t="shared" si="436"/>
        <v>50</v>
      </c>
      <c r="CT968" s="13" t="b">
        <f t="shared" si="464"/>
        <v>0</v>
      </c>
      <c r="CU968" s="13">
        <f t="shared" si="437"/>
        <v>0</v>
      </c>
      <c r="CV968" s="13" t="b">
        <f t="shared" si="460"/>
        <v>0</v>
      </c>
      <c r="CW968" s="13">
        <f t="shared" si="461"/>
        <v>0</v>
      </c>
      <c r="CX968" s="13" t="b">
        <f t="shared" si="462"/>
        <v>0</v>
      </c>
      <c r="CY968" s="13">
        <f t="shared" si="463"/>
        <v>0</v>
      </c>
    </row>
    <row r="969" spans="1:103" ht="15" thickBot="1">
      <c r="A969" s="932"/>
      <c r="B969" s="963"/>
      <c r="C969" s="963"/>
      <c r="D969" s="963"/>
      <c r="E969" s="963"/>
      <c r="F969" s="963"/>
      <c r="G969" s="963"/>
      <c r="H969" s="963"/>
      <c r="I969" s="963"/>
      <c r="J969" s="963"/>
      <c r="K969" s="963"/>
      <c r="L969" s="963"/>
      <c r="M969" s="963"/>
      <c r="N969" s="963"/>
      <c r="O969" s="158"/>
      <c r="P969" s="963"/>
      <c r="Q969" s="941"/>
      <c r="R969" s="963"/>
      <c r="S969" s="963"/>
      <c r="T969" s="963"/>
      <c r="U969" s="963"/>
      <c r="V969" s="963"/>
      <c r="W969" s="157" t="s">
        <v>36</v>
      </c>
      <c r="X969" s="157"/>
      <c r="Y969" s="157"/>
      <c r="Z969" s="157"/>
      <c r="AA969" s="157" t="s">
        <v>36</v>
      </c>
      <c r="AB969" s="159">
        <v>10</v>
      </c>
      <c r="AC969" s="159"/>
      <c r="AD969" s="157">
        <v>1000</v>
      </c>
      <c r="AE969" s="963"/>
      <c r="AF969" s="334">
        <f t="shared" si="438"/>
        <v>114</v>
      </c>
      <c r="AG969" s="272">
        <v>72</v>
      </c>
      <c r="AH969" s="334">
        <f>IF(Y969="inne",K969*'lista, wskaźniki'!$E$35,IF(Y969="to samo źródło",0,IF(Y969=0,0)))</f>
        <v>0</v>
      </c>
      <c r="AI969" s="334" t="b">
        <f>IF(AA969="gaz z sieci",AC969*'lista, wskaźniki'!$D$21)</f>
        <v>0</v>
      </c>
      <c r="AJ969" s="272">
        <f>IF(AA969="węgiel",AB969*'lista, wskaźniki'!$D$20, IF('Sektor mieszkaniowy'!AA969="drewno",'Sektor mieszkaniowy'!AB969*'lista, wskaźniki'!$D$22,IF('Sektor mieszkaniowy'!AA969="pellet",AB969*'lista, wskaźniki'!$D$23,IF('Sektor mieszkaniowy'!AA969="gaz z sieci",AB969*'lista, wskaźniki'!$D$21,IF('Sektor mieszkaniowy'!AA969="olej opałowy",'Sektor mieszkaniowy'!AB969*'lista, wskaźniki'!$D$24)))))</f>
        <v>156</v>
      </c>
      <c r="AK969" s="966"/>
      <c r="AL969" s="963"/>
      <c r="AM969" s="20">
        <f>IF(AA969="węgiel",AF969*1/3.6*'lista, wskaźniki'!$F$20,IF(AA969="drewno",AF969*1/3.6*'lista, wskaźniki'!$F$22,IF(AA969="pellet",AF969*1/3.6*'lista, wskaźniki'!$F$23,IF(AA969="gaz z sieci",AF969*1/3.6*'lista, wskaźniki'!$F$21,IF(AA969="olej opałowy",AF969*1/3.6*'lista, wskaźniki'!$F$24,0)))))</f>
        <v>0</v>
      </c>
      <c r="AN969" s="20">
        <f>IF(AA969="węgiel",AF969*'lista, wskaźniki'!$E$42,IF(AA969="drewno",AF969*'lista, wskaźniki'!$G$42,IF(AA969="pellet",AF969*'lista, wskaźniki'!$H$42,IF(AA969="gaz z sieci",AF969*'lista, wskaźniki'!$F$42,IF(AA969="olej opałowy",AF969*'lista, wskaźniki'!$I$42,0)))))</f>
        <v>9.2339999999999992E-2</v>
      </c>
      <c r="AO969" s="20">
        <f>IF(AA969="węgiel",AF969*'lista, wskaźniki'!$E$43,IF(AA969="drewno",AF969*'lista, wskaźniki'!$G$43,IF(AA969="pellet",AF969*'lista, wskaźniki'!$H$43,IF(AA969="gaz z sieci",AF969*'lista, wskaźniki'!$F$43,IF(AA969="olej opałowy",AF969*'lista, wskaźniki'!$I$43,0)))))</f>
        <v>9.2339999999999992E-2</v>
      </c>
      <c r="AP969" s="20">
        <f>IF(AA969="węgiel",AF969*'lista, wskaźniki'!$E$44,IF(AA969="drewno",AF969*'lista, wskaźniki'!$G$44,IF(AA969="pellet",AF969*'lista, wskaźniki'!$H$44,IF(AA969="gaz z sieci",AF969*'lista, wskaźniki'!$F$44,IF(AA969="olej opałowy",AF969*'lista, wskaźniki'!$I$44,0)))))</f>
        <v>2.8499999999999998E-5</v>
      </c>
      <c r="AQ969" s="20" t="b">
        <f>IF(Z969="gaz",AH969*1/3.6*'lista, wskaźniki'!$F$21,IF(Z969="energia elektryczna",AH969*1/3.6*'lista, wskaźniki'!$F$26))</f>
        <v>0</v>
      </c>
      <c r="AR969" s="20" t="b">
        <f>IF(Z969="gaz",AH969*'lista, wskaźniki'!$F$42,IF(Z969="energia elektryczna",AH969*0))</f>
        <v>0</v>
      </c>
      <c r="AS969" s="20" t="b">
        <f>IF(Z969="gaz",AH969*'lista, wskaźniki'!$F$43,IF(Z969="energia elektryczna",AH969*0))</f>
        <v>0</v>
      </c>
      <c r="AT969" s="20" t="b">
        <f>IF(Z969="gaz",AH969*'lista, wskaźniki'!$F$44,IF(Z969="energia elektryczna",AH969*0))</f>
        <v>0</v>
      </c>
      <c r="AU969" s="20">
        <f>AI969*1/3.6*'lista, wskaźniki'!$F$21</f>
        <v>0</v>
      </c>
      <c r="AV969" s="20">
        <f>AI969*'lista, wskaźniki'!$F$42</f>
        <v>0</v>
      </c>
      <c r="AW969" s="20">
        <f>AI969*'lista, wskaźniki'!$F$43</f>
        <v>0</v>
      </c>
      <c r="AX969" s="20">
        <f>AI969*'lista, wskaźniki'!$F$44</f>
        <v>0</v>
      </c>
      <c r="AY969" s="20">
        <f>AK969*'lista, wskaźniki'!$F$26</f>
        <v>0</v>
      </c>
      <c r="AZ969" s="20">
        <f t="shared" si="439"/>
        <v>0</v>
      </c>
      <c r="BA969" s="20">
        <f t="shared" si="440"/>
        <v>9.2339999999999992E-2</v>
      </c>
      <c r="BB969" s="20">
        <f t="shared" si="441"/>
        <v>9.2339999999999992E-2</v>
      </c>
      <c r="BC969" s="20">
        <f t="shared" si="442"/>
        <v>2.8499999999999998E-5</v>
      </c>
      <c r="BD969" s="963"/>
      <c r="BE969" s="963"/>
      <c r="BF969" s="963"/>
      <c r="BG969" s="963"/>
      <c r="BH969" s="157"/>
      <c r="BI969" s="963"/>
      <c r="BJ969" s="157"/>
      <c r="BK969" s="963"/>
      <c r="BL969" s="157"/>
      <c r="BM969" s="157"/>
      <c r="BN969" s="157"/>
      <c r="BO969" s="157"/>
      <c r="BP969" s="157" t="s">
        <v>53</v>
      </c>
      <c r="BQ969" s="157" t="s">
        <v>121</v>
      </c>
      <c r="BR969" s="157">
        <v>4</v>
      </c>
      <c r="BS969" s="957"/>
      <c r="BT969" s="957"/>
      <c r="BU969" s="957"/>
      <c r="BV969" s="957"/>
      <c r="BW969" s="957"/>
      <c r="BX969" s="957"/>
      <c r="BY969" s="960"/>
      <c r="CA969" s="365" t="b">
        <f t="shared" si="443"/>
        <v>0</v>
      </c>
      <c r="CB969" s="365">
        <f t="shared" si="444"/>
        <v>114</v>
      </c>
      <c r="CC969" s="365" t="b">
        <f t="shared" si="445"/>
        <v>0</v>
      </c>
      <c r="CD969" s="365" t="b">
        <f t="shared" si="446"/>
        <v>0</v>
      </c>
      <c r="CE969" s="365" t="b">
        <f t="shared" si="447"/>
        <v>0</v>
      </c>
      <c r="CF969" s="365" t="b">
        <f t="shared" si="448"/>
        <v>0</v>
      </c>
      <c r="CG969" s="365" t="b">
        <f t="shared" si="449"/>
        <v>0</v>
      </c>
      <c r="CH969" s="365" t="b">
        <f t="shared" si="450"/>
        <v>0</v>
      </c>
      <c r="CI969" s="72" t="b">
        <f t="shared" si="451"/>
        <v>0</v>
      </c>
      <c r="CJ969" s="72">
        <f t="shared" si="452"/>
        <v>114</v>
      </c>
      <c r="CK969" s="72" t="b">
        <f t="shared" si="453"/>
        <v>0</v>
      </c>
      <c r="CL969" s="72">
        <f t="shared" si="454"/>
        <v>0</v>
      </c>
      <c r="CM969" s="72" t="b">
        <f t="shared" si="455"/>
        <v>0</v>
      </c>
      <c r="CN969" s="72" t="b">
        <f t="shared" si="456"/>
        <v>0</v>
      </c>
      <c r="CP969" s="13">
        <f t="shared" si="457"/>
        <v>0</v>
      </c>
      <c r="CQ969" s="13" t="b">
        <f t="shared" si="458"/>
        <v>0</v>
      </c>
      <c r="CR969" s="13" t="b">
        <f t="shared" si="459"/>
        <v>0</v>
      </c>
      <c r="CS969" s="13" t="b">
        <f t="shared" si="436"/>
        <v>0</v>
      </c>
      <c r="CT969" s="13" t="b">
        <f t="shared" si="464"/>
        <v>0</v>
      </c>
      <c r="CU969" s="13" t="b">
        <f t="shared" si="437"/>
        <v>0</v>
      </c>
      <c r="CV969" s="13" t="b">
        <f t="shared" si="460"/>
        <v>0</v>
      </c>
      <c r="CW969" s="13" t="b">
        <f t="shared" si="461"/>
        <v>0</v>
      </c>
      <c r="CX969" s="13" t="b">
        <f t="shared" si="462"/>
        <v>0</v>
      </c>
      <c r="CY969" s="13" t="b">
        <f t="shared" si="463"/>
        <v>0</v>
      </c>
    </row>
    <row r="970" spans="1:103" ht="15" thickBot="1">
      <c r="A970" s="932"/>
      <c r="B970" s="963"/>
      <c r="C970" s="963"/>
      <c r="D970" s="963"/>
      <c r="E970" s="963"/>
      <c r="F970" s="963"/>
      <c r="G970" s="963"/>
      <c r="H970" s="963"/>
      <c r="I970" s="963"/>
      <c r="J970" s="963"/>
      <c r="K970" s="963"/>
      <c r="L970" s="963"/>
      <c r="M970" s="963"/>
      <c r="N970" s="963"/>
      <c r="O970" s="158"/>
      <c r="P970" s="963"/>
      <c r="Q970" s="941"/>
      <c r="R970" s="963"/>
      <c r="S970" s="963"/>
      <c r="T970" s="963"/>
      <c r="U970" s="963"/>
      <c r="V970" s="963"/>
      <c r="W970" s="157"/>
      <c r="X970" s="157"/>
      <c r="Y970" s="157"/>
      <c r="Z970" s="157"/>
      <c r="AA970" s="157" t="s">
        <v>50</v>
      </c>
      <c r="AB970" s="159"/>
      <c r="AC970" s="159"/>
      <c r="AD970" s="157"/>
      <c r="AE970" s="963"/>
      <c r="AF970" s="334">
        <f t="shared" si="438"/>
        <v>0</v>
      </c>
      <c r="AG970" s="272">
        <f>IF(R970="kompletna",Q970*J970*0.0036*'lista, wskaźniki'!$F$13, IF(R970="częściowa",Q970*J970*0.0036*'lista, wskaźniki'!$F$14, IF(R970="brak",Q970*J970*0.0036*'lista, wskaźniki'!$F$15,)))</f>
        <v>0</v>
      </c>
      <c r="AH970" s="334">
        <f>IF(Y970="inne",K970*'lista, wskaźniki'!$E$35,IF(Y970="to samo źródło",0,IF(Y970=0,0)))</f>
        <v>0</v>
      </c>
      <c r="AI970" s="334" t="b">
        <f>IF(AA970="gaz z sieci",AC970*'lista, wskaźniki'!$D$21)</f>
        <v>0</v>
      </c>
      <c r="AJ970" s="272">
        <f>IF(AA970="węgiel",AB970*'lista, wskaźniki'!$D$20, IF('Sektor mieszkaniowy'!AA970="drewno",'Sektor mieszkaniowy'!AB970*'lista, wskaźniki'!$D$22,IF('Sektor mieszkaniowy'!AA970="pellet",AB970*'lista, wskaźniki'!$D$23,IF('Sektor mieszkaniowy'!AA970="gaz z sieci",AB970*'lista, wskaźniki'!$D$21,IF('Sektor mieszkaniowy'!AA970="olej opałowy",'Sektor mieszkaniowy'!AB970*'lista, wskaźniki'!$D$24)))))</f>
        <v>0</v>
      </c>
      <c r="AK970" s="966"/>
      <c r="AL970" s="963"/>
      <c r="AM970" s="20">
        <f>IF(AA970="węgiel",AF970*1/3.6*'lista, wskaźniki'!$F$20,IF(AA970="drewno",AF970*1/3.6*'lista, wskaźniki'!$F$22,IF(AA970="pellet",AF970*1/3.6*'lista, wskaźniki'!$F$23,IF(AA970="gaz z sieci",AF970*1/3.6*'lista, wskaźniki'!$F$21,IF(AA970="olej opałowy",AF970*1/3.6*'lista, wskaźniki'!$F$24,0)))))</f>
        <v>0</v>
      </c>
      <c r="AN970" s="20">
        <f>IF(AA970="węgiel",AF970*'lista, wskaźniki'!$E$42,IF(AA970="drewno",AF970*'lista, wskaźniki'!$G$42,IF(AA970="pellet",AF970*'lista, wskaźniki'!$H$42,IF(AA970="gaz z sieci",AF970*'lista, wskaźniki'!$F$42,IF(AA970="olej opałowy",AF970*'lista, wskaźniki'!$I$42,0)))))</f>
        <v>0</v>
      </c>
      <c r="AO970" s="20">
        <f>IF(AA970="węgiel",AF970*'lista, wskaźniki'!$E$43,IF(AA970="drewno",AF970*'lista, wskaźniki'!$G$43,IF(AA970="pellet",AF970*'lista, wskaźniki'!$H$43,IF(AA970="gaz z sieci",AF970*'lista, wskaźniki'!$F$43,IF(AA970="olej opałowy",AF970*'lista, wskaźniki'!$I$43,0)))))</f>
        <v>0</v>
      </c>
      <c r="AP970" s="20">
        <f>IF(AA970="węgiel",AF970*'lista, wskaźniki'!$E$44,IF(AA970="drewno",AF970*'lista, wskaźniki'!$G$44,IF(AA970="pellet",AF970*'lista, wskaźniki'!$H$44,IF(AA970="gaz z sieci",AF970*'lista, wskaźniki'!$F$44,IF(AA970="olej opałowy",AF970*'lista, wskaźniki'!$I$44,0)))))</f>
        <v>0</v>
      </c>
      <c r="AQ970" s="20" t="b">
        <f>IF(Z970="gaz",AH970*1/3.6*'lista, wskaźniki'!$F$21,IF(Z970="energia elektryczna",AH970*1/3.6*'lista, wskaźniki'!$F$26))</f>
        <v>0</v>
      </c>
      <c r="AR970" s="20" t="b">
        <f>IF(Z970="gaz",AH970*'lista, wskaźniki'!$F$42,IF(Z970="energia elektryczna",AH970*0))</f>
        <v>0</v>
      </c>
      <c r="AS970" s="20" t="b">
        <f>IF(Z970="gaz",AH970*'lista, wskaźniki'!$F$43,IF(Z970="energia elektryczna",AH970*0))</f>
        <v>0</v>
      </c>
      <c r="AT970" s="20" t="b">
        <f>IF(Z970="gaz",AH970*'lista, wskaźniki'!$F$44,IF(Z970="energia elektryczna",AH970*0))</f>
        <v>0</v>
      </c>
      <c r="AU970" s="20">
        <f>AI970*1/3.6*'lista, wskaźniki'!$F$21</f>
        <v>0</v>
      </c>
      <c r="AV970" s="20">
        <f>AI970*'lista, wskaźniki'!$F$42</f>
        <v>0</v>
      </c>
      <c r="AW970" s="20">
        <f>AI970*'lista, wskaźniki'!$F$43</f>
        <v>0</v>
      </c>
      <c r="AX970" s="20">
        <f>AI970*'lista, wskaźniki'!$F$44</f>
        <v>0</v>
      </c>
      <c r="AY970" s="20">
        <f>AK970*'lista, wskaźniki'!$F$26</f>
        <v>0</v>
      </c>
      <c r="AZ970" s="20">
        <f t="shared" si="439"/>
        <v>0</v>
      </c>
      <c r="BA970" s="20">
        <f t="shared" si="440"/>
        <v>0</v>
      </c>
      <c r="BB970" s="20">
        <f t="shared" si="441"/>
        <v>0</v>
      </c>
      <c r="BC970" s="20">
        <f t="shared" si="442"/>
        <v>0</v>
      </c>
      <c r="BD970" s="963"/>
      <c r="BE970" s="963"/>
      <c r="BF970" s="963"/>
      <c r="BG970" s="963"/>
      <c r="BH970" s="157"/>
      <c r="BI970" s="963"/>
      <c r="BJ970" s="157"/>
      <c r="BK970" s="963"/>
      <c r="BL970" s="157"/>
      <c r="BM970" s="157"/>
      <c r="BN970" s="157"/>
      <c r="BO970" s="157"/>
      <c r="BP970" s="157"/>
      <c r="BQ970" s="157"/>
      <c r="BR970" s="157"/>
      <c r="BS970" s="957"/>
      <c r="BT970" s="957"/>
      <c r="BU970" s="957"/>
      <c r="BV970" s="957"/>
      <c r="BW970" s="957"/>
      <c r="BX970" s="957"/>
      <c r="BY970" s="960"/>
      <c r="CA970" s="365" t="b">
        <f t="shared" si="443"/>
        <v>0</v>
      </c>
      <c r="CB970" s="365" t="b">
        <f t="shared" si="444"/>
        <v>0</v>
      </c>
      <c r="CC970" s="365">
        <f t="shared" si="445"/>
        <v>0</v>
      </c>
      <c r="CD970" s="365" t="b">
        <f t="shared" si="446"/>
        <v>0</v>
      </c>
      <c r="CE970" s="365" t="b">
        <f t="shared" si="447"/>
        <v>0</v>
      </c>
      <c r="CF970" s="365" t="b">
        <f t="shared" si="448"/>
        <v>0</v>
      </c>
      <c r="CG970" s="365" t="b">
        <f t="shared" si="449"/>
        <v>0</v>
      </c>
      <c r="CH970" s="365" t="b">
        <f t="shared" si="450"/>
        <v>0</v>
      </c>
      <c r="CI970" s="72" t="b">
        <f t="shared" si="451"/>
        <v>0</v>
      </c>
      <c r="CJ970" s="72" t="b">
        <f t="shared" si="452"/>
        <v>0</v>
      </c>
      <c r="CK970" s="72">
        <f t="shared" si="453"/>
        <v>0</v>
      </c>
      <c r="CL970" s="72">
        <f t="shared" si="454"/>
        <v>0</v>
      </c>
      <c r="CM970" s="72" t="b">
        <f t="shared" si="455"/>
        <v>0</v>
      </c>
      <c r="CN970" s="72" t="b">
        <f t="shared" si="456"/>
        <v>0</v>
      </c>
      <c r="CP970" s="13">
        <f t="shared" si="457"/>
        <v>0</v>
      </c>
      <c r="CQ970" s="13" t="b">
        <f t="shared" si="458"/>
        <v>0</v>
      </c>
      <c r="CR970" s="13" t="b">
        <f t="shared" si="459"/>
        <v>0</v>
      </c>
      <c r="CS970" s="13" t="b">
        <f t="shared" ref="CS970:CS1033" si="465">IF(R970="kompletna",CR970,IF(R970="częściowa",0.5*CR970,IF(R970="brak",0*CR970)))</f>
        <v>0</v>
      </c>
      <c r="CT970" s="13" t="b">
        <f t="shared" si="464"/>
        <v>0</v>
      </c>
      <c r="CU970" s="13" t="b">
        <f t="shared" si="437"/>
        <v>0</v>
      </c>
      <c r="CV970" s="13" t="b">
        <f t="shared" si="460"/>
        <v>0</v>
      </c>
      <c r="CW970" s="13" t="b">
        <f t="shared" si="461"/>
        <v>0</v>
      </c>
      <c r="CX970" s="13" t="b">
        <f t="shared" si="462"/>
        <v>0</v>
      </c>
      <c r="CY970" s="13" t="b">
        <f t="shared" si="463"/>
        <v>0</v>
      </c>
    </row>
    <row r="971" spans="1:103" ht="15" thickBot="1">
      <c r="A971" s="932"/>
      <c r="B971" s="963"/>
      <c r="C971" s="963"/>
      <c r="D971" s="963"/>
      <c r="E971" s="963"/>
      <c r="F971" s="963"/>
      <c r="G971" s="963"/>
      <c r="H971" s="963"/>
      <c r="I971" s="963"/>
      <c r="J971" s="963"/>
      <c r="K971" s="963"/>
      <c r="L971" s="963"/>
      <c r="M971" s="963"/>
      <c r="N971" s="963"/>
      <c r="O971" s="158"/>
      <c r="P971" s="963"/>
      <c r="Q971" s="941"/>
      <c r="R971" s="963"/>
      <c r="S971" s="963"/>
      <c r="T971" s="963"/>
      <c r="U971" s="963"/>
      <c r="V971" s="963"/>
      <c r="W971" s="157"/>
      <c r="X971" s="157"/>
      <c r="Y971" s="157"/>
      <c r="Z971" s="157"/>
      <c r="AA971" s="157" t="s">
        <v>38</v>
      </c>
      <c r="AB971" s="159"/>
      <c r="AC971" s="159"/>
      <c r="AD971" s="157"/>
      <c r="AE971" s="963"/>
      <c r="AF971" s="334">
        <f t="shared" si="438"/>
        <v>0</v>
      </c>
      <c r="AG971" s="272">
        <f>IF(R971="kompletna",Q971*J971*0.0036*'lista, wskaźniki'!$F$13, IF(R971="częściowa",Q971*J971*0.0036*'lista, wskaźniki'!$F$14, IF(R971="brak",Q971*J971*0.0036*'lista, wskaźniki'!$F$15,)))</f>
        <v>0</v>
      </c>
      <c r="AH971" s="334">
        <f>IF(Y971="inne",K971*'lista, wskaźniki'!$E$35,IF(Y971="to samo źródło",0,IF(Y971=0,0)))</f>
        <v>0</v>
      </c>
      <c r="AI971" s="334">
        <f>IF(AA971="gaz z sieci",AC971*'lista, wskaźniki'!$D$21)</f>
        <v>0</v>
      </c>
      <c r="AJ971" s="272">
        <f>IF(AA971="węgiel",AB971*'lista, wskaźniki'!$D$20, IF('Sektor mieszkaniowy'!AA971="drewno",'Sektor mieszkaniowy'!AB971*'lista, wskaźniki'!$D$22,IF('Sektor mieszkaniowy'!AA971="pellet",AB971*'lista, wskaźniki'!$D$23,IF('Sektor mieszkaniowy'!AA971="gaz z sieci",AB971*'lista, wskaźniki'!$D$21,IF('Sektor mieszkaniowy'!AA971="olej opałowy",'Sektor mieszkaniowy'!AB971*'lista, wskaźniki'!$D$24)))))</f>
        <v>0</v>
      </c>
      <c r="AK971" s="966"/>
      <c r="AL971" s="963"/>
      <c r="AM971" s="20">
        <f>IF(AA971="węgiel",AF971*1/3.6*'lista, wskaźniki'!$F$20,IF(AA971="drewno",AF971*1/3.6*'lista, wskaźniki'!$F$22,IF(AA971="pellet",AF971*1/3.6*'lista, wskaźniki'!$F$23,IF(AA971="gaz z sieci",AF971*1/3.6*'lista, wskaźniki'!$F$21,IF(AA971="olej opałowy",AF971*1/3.6*'lista, wskaźniki'!$F$24,0)))))</f>
        <v>0</v>
      </c>
      <c r="AN971" s="20">
        <f>IF(AA971="węgiel",AF971*'lista, wskaźniki'!$E$42,IF(AA971="drewno",AF971*'lista, wskaźniki'!$G$42,IF(AA971="pellet",AF971*'lista, wskaźniki'!$H$42,IF(AA971="gaz z sieci",AF971*'lista, wskaźniki'!$F$42,IF(AA971="olej opałowy",AF971*'lista, wskaźniki'!$I$42,0)))))</f>
        <v>0</v>
      </c>
      <c r="AO971" s="20">
        <f>IF(AA971="węgiel",AF971*'lista, wskaźniki'!$E$43,IF(AA971="drewno",AF971*'lista, wskaźniki'!$G$43,IF(AA971="pellet",AF971*'lista, wskaźniki'!$H$43,IF(AA971="gaz z sieci",AF971*'lista, wskaźniki'!$F$43,IF(AA971="olej opałowy",AF971*'lista, wskaźniki'!$I$43,0)))))</f>
        <v>0</v>
      </c>
      <c r="AP971" s="20">
        <f>IF(AA971="węgiel",AF971*'lista, wskaźniki'!$E$44,IF(AA971="drewno",AF971*'lista, wskaźniki'!$G$44,IF(AA971="pellet",AF971*'lista, wskaźniki'!$H$44,IF(AA971="gaz z sieci",AF971*'lista, wskaźniki'!$F$44,IF(AA971="olej opałowy",AF971*'lista, wskaźniki'!$I$44,0)))))</f>
        <v>0</v>
      </c>
      <c r="AQ971" s="20" t="b">
        <f>IF(Z971="gaz",AH971*1/3.6*'lista, wskaźniki'!$F$21,IF(Z971="energia elektryczna",AH971*1/3.6*'lista, wskaźniki'!$F$26))</f>
        <v>0</v>
      </c>
      <c r="AR971" s="20" t="b">
        <f>IF(Z971="gaz",AH971*'lista, wskaźniki'!$F$42,IF(Z971="energia elektryczna",AH971*0))</f>
        <v>0</v>
      </c>
      <c r="AS971" s="20" t="b">
        <f>IF(Z971="gaz",AH971*'lista, wskaźniki'!$F$43,IF(Z971="energia elektryczna",AH971*0))</f>
        <v>0</v>
      </c>
      <c r="AT971" s="20" t="b">
        <f>IF(Z971="gaz",AH971*'lista, wskaźniki'!$F$44,IF(Z971="energia elektryczna",AH971*0))</f>
        <v>0</v>
      </c>
      <c r="AU971" s="20">
        <f>AI971*1/3.6*'lista, wskaźniki'!$F$21</f>
        <v>0</v>
      </c>
      <c r="AV971" s="20">
        <f>AI971*'lista, wskaźniki'!$F$42</f>
        <v>0</v>
      </c>
      <c r="AW971" s="20">
        <f>AI971*'lista, wskaźniki'!$F$43</f>
        <v>0</v>
      </c>
      <c r="AX971" s="20">
        <f>AI971*'lista, wskaźniki'!$F$44</f>
        <v>0</v>
      </c>
      <c r="AY971" s="20">
        <f>AK971*'lista, wskaźniki'!$F$26</f>
        <v>0</v>
      </c>
      <c r="AZ971" s="20">
        <f t="shared" si="439"/>
        <v>0</v>
      </c>
      <c r="BA971" s="20">
        <f t="shared" si="440"/>
        <v>0</v>
      </c>
      <c r="BB971" s="20">
        <f t="shared" si="441"/>
        <v>0</v>
      </c>
      <c r="BC971" s="20">
        <f t="shared" si="442"/>
        <v>0</v>
      </c>
      <c r="BD971" s="963"/>
      <c r="BE971" s="963"/>
      <c r="BF971" s="963"/>
      <c r="BG971" s="963"/>
      <c r="BH971" s="157"/>
      <c r="BI971" s="963"/>
      <c r="BJ971" s="157"/>
      <c r="BK971" s="963"/>
      <c r="BL971" s="157"/>
      <c r="BM971" s="157"/>
      <c r="BN971" s="157"/>
      <c r="BO971" s="157"/>
      <c r="BP971" s="157"/>
      <c r="BQ971" s="157"/>
      <c r="BR971" s="157"/>
      <c r="BS971" s="957"/>
      <c r="BT971" s="957"/>
      <c r="BU971" s="957"/>
      <c r="BV971" s="957"/>
      <c r="BW971" s="957"/>
      <c r="BX971" s="957"/>
      <c r="BY971" s="960"/>
      <c r="CA971" s="365" t="b">
        <f t="shared" si="443"/>
        <v>0</v>
      </c>
      <c r="CB971" s="365" t="b">
        <f t="shared" si="444"/>
        <v>0</v>
      </c>
      <c r="CC971" s="365" t="b">
        <f t="shared" si="445"/>
        <v>0</v>
      </c>
      <c r="CD971" s="365">
        <f t="shared" si="446"/>
        <v>0</v>
      </c>
      <c r="CE971" s="365" t="b">
        <f t="shared" si="447"/>
        <v>0</v>
      </c>
      <c r="CF971" s="365" t="b">
        <f t="shared" si="448"/>
        <v>0</v>
      </c>
      <c r="CG971" s="365" t="b">
        <f t="shared" si="449"/>
        <v>0</v>
      </c>
      <c r="CH971" s="365">
        <f t="shared" si="450"/>
        <v>0</v>
      </c>
      <c r="CI971" s="72" t="b">
        <f t="shared" si="451"/>
        <v>0</v>
      </c>
      <c r="CJ971" s="72" t="b">
        <f t="shared" si="452"/>
        <v>0</v>
      </c>
      <c r="CK971" s="72" t="b">
        <f t="shared" si="453"/>
        <v>0</v>
      </c>
      <c r="CL971" s="72">
        <f t="shared" si="454"/>
        <v>0</v>
      </c>
      <c r="CM971" s="72" t="b">
        <f t="shared" si="455"/>
        <v>0</v>
      </c>
      <c r="CN971" s="72" t="b">
        <f t="shared" si="456"/>
        <v>0</v>
      </c>
      <c r="CP971" s="13">
        <f t="shared" si="457"/>
        <v>0</v>
      </c>
      <c r="CQ971" s="13" t="b">
        <f t="shared" si="458"/>
        <v>0</v>
      </c>
      <c r="CR971" s="13" t="b">
        <f t="shared" si="459"/>
        <v>0</v>
      </c>
      <c r="CS971" s="13" t="b">
        <f t="shared" si="465"/>
        <v>0</v>
      </c>
      <c r="CT971" s="13" t="b">
        <f t="shared" si="464"/>
        <v>0</v>
      </c>
      <c r="CU971" s="13" t="b">
        <f t="shared" si="437"/>
        <v>0</v>
      </c>
      <c r="CV971" s="13" t="b">
        <f t="shared" si="460"/>
        <v>0</v>
      </c>
      <c r="CW971" s="13" t="b">
        <f t="shared" si="461"/>
        <v>0</v>
      </c>
      <c r="CX971" s="13" t="b">
        <f t="shared" si="462"/>
        <v>0</v>
      </c>
      <c r="CY971" s="13" t="b">
        <f t="shared" si="463"/>
        <v>0</v>
      </c>
    </row>
    <row r="972" spans="1:103" ht="15" thickBot="1">
      <c r="A972" s="933"/>
      <c r="B972" s="964"/>
      <c r="C972" s="964"/>
      <c r="D972" s="964"/>
      <c r="E972" s="964"/>
      <c r="F972" s="964"/>
      <c r="G972" s="964"/>
      <c r="H972" s="964"/>
      <c r="I972" s="964"/>
      <c r="J972" s="964"/>
      <c r="K972" s="964"/>
      <c r="L972" s="964"/>
      <c r="M972" s="964"/>
      <c r="N972" s="964"/>
      <c r="O972" s="173"/>
      <c r="P972" s="964"/>
      <c r="Q972" s="942"/>
      <c r="R972" s="964"/>
      <c r="S972" s="964"/>
      <c r="T972" s="964"/>
      <c r="U972" s="964"/>
      <c r="V972" s="964"/>
      <c r="W972" s="160"/>
      <c r="X972" s="160"/>
      <c r="Y972" s="160"/>
      <c r="Z972" s="160"/>
      <c r="AA972" s="160" t="s">
        <v>37</v>
      </c>
      <c r="AB972" s="162"/>
      <c r="AC972" s="162"/>
      <c r="AD972" s="160"/>
      <c r="AE972" s="964"/>
      <c r="AF972" s="334">
        <f t="shared" si="438"/>
        <v>0</v>
      </c>
      <c r="AG972" s="272">
        <f>IF(R972="kompletna",Q972*J972*0.0036*'lista, wskaźniki'!$F$13, IF(R972="częściowa",Q972*J972*0.0036*'lista, wskaźniki'!$F$14, IF(R972="brak",Q972*J972*0.0036*'lista, wskaźniki'!$F$15,)))</f>
        <v>0</v>
      </c>
      <c r="AH972" s="334">
        <f>IF(Y972="inne",K972*'lista, wskaźniki'!$E$35,IF(Y972="to samo źródło",0,IF(Y972=0,0)))</f>
        <v>0</v>
      </c>
      <c r="AI972" s="334" t="b">
        <f>IF(AA972="gaz z sieci",AC972*'lista, wskaźniki'!$D$21)</f>
        <v>0</v>
      </c>
      <c r="AJ972" s="272">
        <f>IF(AA972="węgiel",AB972*'lista, wskaźniki'!$D$20, IF('Sektor mieszkaniowy'!AA972="drewno",'Sektor mieszkaniowy'!AB972*'lista, wskaźniki'!$D$22,IF('Sektor mieszkaniowy'!AA972="pellet",AB972*'lista, wskaźniki'!$D$23,IF('Sektor mieszkaniowy'!AA972="gaz z sieci",AB972*'lista, wskaźniki'!$D$21,IF('Sektor mieszkaniowy'!AA972="olej opałowy",'Sektor mieszkaniowy'!AB972*'lista, wskaźniki'!$D$24)))))</f>
        <v>0</v>
      </c>
      <c r="AK972" s="967"/>
      <c r="AL972" s="964"/>
      <c r="AM972" s="20">
        <f>IF(AA972="węgiel",AF972*1/3.6*'lista, wskaźniki'!$F$20,IF(AA972="drewno",AF972*1/3.6*'lista, wskaźniki'!$F$22,IF(AA972="pellet",AF972*1/3.6*'lista, wskaźniki'!$F$23,IF(AA972="gaz z sieci",AF972*1/3.6*'lista, wskaźniki'!$F$21,IF(AA972="olej opałowy",AF972*1/3.6*'lista, wskaźniki'!$F$24,0)))))</f>
        <v>0</v>
      </c>
      <c r="AN972" s="20">
        <f>IF(AA972="węgiel",AF972*'lista, wskaźniki'!$E$42,IF(AA972="drewno",AF972*'lista, wskaźniki'!$G$42,IF(AA972="pellet",AF972*'lista, wskaźniki'!$H$42,IF(AA972="gaz z sieci",AF972*'lista, wskaźniki'!$F$42,IF(AA972="olej opałowy",AF972*'lista, wskaźniki'!$I$42,0)))))</f>
        <v>0</v>
      </c>
      <c r="AO972" s="20">
        <f>IF(AA972="węgiel",AF972*'lista, wskaźniki'!$E$43,IF(AA972="drewno",AF972*'lista, wskaźniki'!$G$43,IF(AA972="pellet",AF972*'lista, wskaźniki'!$H$43,IF(AA972="gaz z sieci",AF972*'lista, wskaźniki'!$F$43,IF(AA972="olej opałowy",AF972*'lista, wskaźniki'!$I$43,0)))))</f>
        <v>0</v>
      </c>
      <c r="AP972" s="20">
        <f>IF(AA972="węgiel",AF972*'lista, wskaźniki'!$E$44,IF(AA972="drewno",AF972*'lista, wskaźniki'!$G$44,IF(AA972="pellet",AF972*'lista, wskaźniki'!$H$44,IF(AA972="gaz z sieci",AF972*'lista, wskaźniki'!$F$44,IF(AA972="olej opałowy",AF972*'lista, wskaźniki'!$I$44,0)))))</f>
        <v>0</v>
      </c>
      <c r="AQ972" s="20" t="b">
        <f>IF(Z972="gaz",AH972*1/3.6*'lista, wskaźniki'!$F$21,IF(Z972="energia elektryczna",AH972*1/3.6*'lista, wskaźniki'!$F$26))</f>
        <v>0</v>
      </c>
      <c r="AR972" s="20" t="b">
        <f>IF(Z972="gaz",AH972*'lista, wskaźniki'!$F$42,IF(Z972="energia elektryczna",AH972*0))</f>
        <v>0</v>
      </c>
      <c r="AS972" s="20" t="b">
        <f>IF(Z972="gaz",AH972*'lista, wskaźniki'!$F$43,IF(Z972="energia elektryczna",AH972*0))</f>
        <v>0</v>
      </c>
      <c r="AT972" s="20" t="b">
        <f>IF(Z972="gaz",AH972*'lista, wskaźniki'!$F$44,IF(Z972="energia elektryczna",AH972*0))</f>
        <v>0</v>
      </c>
      <c r="AU972" s="20">
        <f>AI972*1/3.6*'lista, wskaźniki'!$F$21</f>
        <v>0</v>
      </c>
      <c r="AV972" s="20">
        <f>AI972*'lista, wskaźniki'!$F$42</f>
        <v>0</v>
      </c>
      <c r="AW972" s="20">
        <f>AI972*'lista, wskaźniki'!$F$43</f>
        <v>0</v>
      </c>
      <c r="AX972" s="20">
        <f>AI972*'lista, wskaźniki'!$F$44</f>
        <v>0</v>
      </c>
      <c r="AY972" s="20">
        <f>AK972*'lista, wskaźniki'!$F$26</f>
        <v>0</v>
      </c>
      <c r="AZ972" s="20">
        <f t="shared" si="439"/>
        <v>0</v>
      </c>
      <c r="BA972" s="20">
        <f t="shared" si="440"/>
        <v>0</v>
      </c>
      <c r="BB972" s="20">
        <f t="shared" si="441"/>
        <v>0</v>
      </c>
      <c r="BC972" s="20">
        <f t="shared" si="442"/>
        <v>0</v>
      </c>
      <c r="BD972" s="964"/>
      <c r="BE972" s="964"/>
      <c r="BF972" s="964"/>
      <c r="BG972" s="964"/>
      <c r="BH972" s="160"/>
      <c r="BI972" s="964"/>
      <c r="BJ972" s="160"/>
      <c r="BK972" s="964"/>
      <c r="BL972" s="160"/>
      <c r="BM972" s="160"/>
      <c r="BN972" s="160"/>
      <c r="BO972" s="160"/>
      <c r="BP972" s="160"/>
      <c r="BQ972" s="160"/>
      <c r="BR972" s="160"/>
      <c r="BS972" s="958"/>
      <c r="BT972" s="958"/>
      <c r="BU972" s="958"/>
      <c r="BV972" s="958"/>
      <c r="BW972" s="958"/>
      <c r="BX972" s="958"/>
      <c r="BY972" s="961"/>
      <c r="CA972" s="365" t="b">
        <f t="shared" si="443"/>
        <v>0</v>
      </c>
      <c r="CB972" s="365" t="b">
        <f t="shared" si="444"/>
        <v>0</v>
      </c>
      <c r="CC972" s="365" t="b">
        <f t="shared" si="445"/>
        <v>0</v>
      </c>
      <c r="CD972" s="365" t="b">
        <f t="shared" si="446"/>
        <v>0</v>
      </c>
      <c r="CE972" s="365">
        <f t="shared" si="447"/>
        <v>0</v>
      </c>
      <c r="CF972" s="365" t="b">
        <f t="shared" si="448"/>
        <v>0</v>
      </c>
      <c r="CG972" s="365" t="b">
        <f t="shared" si="449"/>
        <v>0</v>
      </c>
      <c r="CH972" s="365" t="b">
        <f t="shared" si="450"/>
        <v>0</v>
      </c>
      <c r="CI972" s="72" t="b">
        <f t="shared" si="451"/>
        <v>0</v>
      </c>
      <c r="CJ972" s="72" t="b">
        <f t="shared" si="452"/>
        <v>0</v>
      </c>
      <c r="CK972" s="72" t="b">
        <f t="shared" si="453"/>
        <v>0</v>
      </c>
      <c r="CL972" s="72">
        <f t="shared" si="454"/>
        <v>0</v>
      </c>
      <c r="CM972" s="72">
        <f t="shared" si="455"/>
        <v>0</v>
      </c>
      <c r="CN972" s="72" t="b">
        <f t="shared" si="456"/>
        <v>0</v>
      </c>
      <c r="CP972" s="13">
        <f t="shared" si="457"/>
        <v>0</v>
      </c>
      <c r="CQ972" s="13" t="b">
        <f t="shared" si="458"/>
        <v>0</v>
      </c>
      <c r="CR972" s="13" t="b">
        <f t="shared" si="459"/>
        <v>0</v>
      </c>
      <c r="CS972" s="13" t="b">
        <f t="shared" si="465"/>
        <v>0</v>
      </c>
      <c r="CT972" s="13" t="b">
        <f t="shared" si="464"/>
        <v>0</v>
      </c>
      <c r="CU972" s="13" t="b">
        <f t="shared" si="437"/>
        <v>0</v>
      </c>
      <c r="CV972" s="13" t="b">
        <f t="shared" si="460"/>
        <v>0</v>
      </c>
      <c r="CW972" s="13" t="b">
        <f t="shared" si="461"/>
        <v>0</v>
      </c>
      <c r="CX972" s="13" t="b">
        <f t="shared" si="462"/>
        <v>0</v>
      </c>
      <c r="CY972" s="13" t="b">
        <f t="shared" si="463"/>
        <v>0</v>
      </c>
    </row>
    <row r="973" spans="1:103" ht="15" thickBot="1">
      <c r="A973" s="931">
        <v>195</v>
      </c>
      <c r="B973" s="962" t="s">
        <v>252</v>
      </c>
      <c r="C973" s="962" t="s">
        <v>253</v>
      </c>
      <c r="D973" s="962" t="s">
        <v>1</v>
      </c>
      <c r="E973" s="962" t="s">
        <v>5</v>
      </c>
      <c r="F973" s="962">
        <v>2</v>
      </c>
      <c r="G973" s="962">
        <v>2</v>
      </c>
      <c r="H973" s="962"/>
      <c r="I973" s="962" t="s">
        <v>11</v>
      </c>
      <c r="J973" s="962"/>
      <c r="K973" s="962"/>
      <c r="L973" s="962" t="s">
        <v>16</v>
      </c>
      <c r="M973" s="962">
        <v>50</v>
      </c>
      <c r="N973" s="962" t="s">
        <v>17</v>
      </c>
      <c r="O973" s="155"/>
      <c r="P973" s="962" t="s">
        <v>17</v>
      </c>
      <c r="Q973" s="940">
        <f>IF(I973="&lt;1966",'lista, wskaźniki'!$G$4,IF(I973="1967-1985",'lista, wskaźniki'!$G$5,IF(I973="1986-1992",'lista, wskaźniki'!$G$6,IF(I973="1993-1996",'lista, wskaźniki'!$G$7,IF(I973="&gt;1997",'lista, wskaźniki'!$G$8,IF(I973=0,'lista, wskaźniki'!$G$4))))))</f>
        <v>250</v>
      </c>
      <c r="R973" s="962" t="s">
        <v>23</v>
      </c>
      <c r="S973" s="962" t="s">
        <v>27</v>
      </c>
      <c r="T973" s="962">
        <v>1</v>
      </c>
      <c r="U973" s="962">
        <v>2012</v>
      </c>
      <c r="V973" s="962"/>
      <c r="W973" s="20" t="s">
        <v>36</v>
      </c>
      <c r="X973" s="154" t="s">
        <v>39</v>
      </c>
      <c r="Y973" s="154" t="s">
        <v>24</v>
      </c>
      <c r="Z973" s="154" t="s">
        <v>40</v>
      </c>
      <c r="AA973" s="154" t="s">
        <v>35</v>
      </c>
      <c r="AB973" s="156"/>
      <c r="AC973" s="156"/>
      <c r="AD973" s="154"/>
      <c r="AE973" s="962">
        <v>12</v>
      </c>
      <c r="AF973" s="334">
        <f t="shared" si="438"/>
        <v>0</v>
      </c>
      <c r="AG973" s="272">
        <f>IF(R973="kompletna",Q973*J973*0.0036*'lista, wskaźniki'!$F$13, IF(R973="częściowa",Q973*J973*0.0036*'lista, wskaźniki'!$F$14, IF(R973="brak",Q973*J973*0.0036*'lista, wskaźniki'!$F$15,)))</f>
        <v>0</v>
      </c>
      <c r="AH973" s="334">
        <f>IF(Y973="inne",K973*'lista, wskaźniki'!$E$35,IF(Y973="to samo źródło",0,IF(Y973=0,0)))</f>
        <v>0</v>
      </c>
      <c r="AI973" s="334" t="b">
        <f>IF(AA973="gaz z sieci",AC973*'lista, wskaźniki'!$D$21)</f>
        <v>0</v>
      </c>
      <c r="AJ973" s="272">
        <f>IF(AA973="węgiel",AB973*'lista, wskaźniki'!$D$20, IF('Sektor mieszkaniowy'!AA973="drewno",'Sektor mieszkaniowy'!AB973*'lista, wskaźniki'!$D$22,IF('Sektor mieszkaniowy'!AA973="pellet",AB973*'lista, wskaźniki'!$D$23,IF('Sektor mieszkaniowy'!AA973="gaz z sieci",AB973*'lista, wskaźniki'!$D$21,IF('Sektor mieszkaniowy'!AA973="olej opałowy",'Sektor mieszkaniowy'!AB973*'lista, wskaźniki'!$D$24)))))</f>
        <v>0</v>
      </c>
      <c r="AK973" s="965">
        <v>2.5</v>
      </c>
      <c r="AL973" s="962">
        <v>2000</v>
      </c>
      <c r="AM973" s="20">
        <f>IF(AA973="węgiel",AF973*1/3.6*'lista, wskaźniki'!$F$20,IF(AA973="drewno",AF973*1/3.6*'lista, wskaźniki'!$F$22,IF(AA973="pellet",AF973*1/3.6*'lista, wskaźniki'!$F$23,IF(AA973="gaz z sieci",AF973*1/3.6*'lista, wskaźniki'!$F$21,IF(AA973="olej opałowy",AF973*1/3.6*'lista, wskaźniki'!$F$24,0)))))</f>
        <v>0</v>
      </c>
      <c r="AN973" s="20">
        <f>IF(AA973="węgiel",AF973*'lista, wskaźniki'!$E$42,IF(AA973="drewno",AF973*'lista, wskaźniki'!$G$42,IF(AA973="pellet",AF973*'lista, wskaźniki'!$H$42,IF(AA973="gaz z sieci",AF973*'lista, wskaźniki'!$F$42,IF(AA973="olej opałowy",AF973*'lista, wskaźniki'!$I$42,0)))))</f>
        <v>0</v>
      </c>
      <c r="AO973" s="20">
        <f>IF(AA973="węgiel",AF973*'lista, wskaźniki'!$E$43,IF(AA973="drewno",AF973*'lista, wskaźniki'!$G$43,IF(AA973="pellet",AF973*'lista, wskaźniki'!$H$43,IF(AA973="gaz z sieci",AF973*'lista, wskaźniki'!$F$43,IF(AA973="olej opałowy",AF973*'lista, wskaźniki'!$I$43,0)))))</f>
        <v>0</v>
      </c>
      <c r="AP973" s="20">
        <f>IF(AA973="węgiel",AF973*'lista, wskaźniki'!$E$44,IF(AA973="drewno",AF973*'lista, wskaźniki'!$G$44,IF(AA973="pellet",AF973*'lista, wskaźniki'!$H$44,IF(AA973="gaz z sieci",AF973*'lista, wskaźniki'!$F$44,IF(AA973="olej opałowy",AF973*'lista, wskaźniki'!$I$44,0)))))</f>
        <v>0</v>
      </c>
      <c r="AQ973" s="360">
        <f>IF(Z973="gaz",AH973*1/3.6*'lista, wskaźniki'!$F$21,IF(Z973="energia elektryczna",AH973*1/3.6*'lista, wskaźniki'!$F$26))</f>
        <v>0</v>
      </c>
      <c r="AR973" s="20">
        <f>IF(Z973="gaz",AH973*'lista, wskaźniki'!$F$42,IF(Z973="energia elektryczna",AH973*0))</f>
        <v>0</v>
      </c>
      <c r="AS973" s="20">
        <f>IF(Z973="gaz",AH973*'lista, wskaźniki'!$F$43,IF(Z973="energia elektryczna",AH973*0))</f>
        <v>0</v>
      </c>
      <c r="AT973" s="20">
        <f>IF(Z973="gaz",AH973*'lista, wskaźniki'!$F$44,IF(Z973="energia elektryczna",AH973*0))</f>
        <v>0</v>
      </c>
      <c r="AU973" s="20">
        <f>AI973*1/3.6*'lista, wskaźniki'!$F$21</f>
        <v>0</v>
      </c>
      <c r="AV973" s="20">
        <f>AI973*'lista, wskaźniki'!$F$42</f>
        <v>0</v>
      </c>
      <c r="AW973" s="20">
        <f>AI973*'lista, wskaźniki'!$F$43</f>
        <v>0</v>
      </c>
      <c r="AX973" s="20">
        <f>AI973*'lista, wskaźniki'!$F$44</f>
        <v>0</v>
      </c>
      <c r="AY973" s="20">
        <f>AK973*'lista, wskaźniki'!$F$26</f>
        <v>2.2250000000000001</v>
      </c>
      <c r="AZ973" s="20">
        <f t="shared" si="439"/>
        <v>2.2250000000000001</v>
      </c>
      <c r="BA973" s="20">
        <f t="shared" si="440"/>
        <v>0</v>
      </c>
      <c r="BB973" s="20">
        <f t="shared" si="441"/>
        <v>0</v>
      </c>
      <c r="BC973" s="20">
        <f t="shared" si="442"/>
        <v>0</v>
      </c>
      <c r="BD973" s="962" t="s">
        <v>16</v>
      </c>
      <c r="BE973" s="962" t="s">
        <v>17</v>
      </c>
      <c r="BF973" s="962" t="s">
        <v>17</v>
      </c>
      <c r="BG973" s="962" t="s">
        <v>16</v>
      </c>
      <c r="BH973" s="154" t="s">
        <v>46</v>
      </c>
      <c r="BI973" s="962" t="s">
        <v>16</v>
      </c>
      <c r="BJ973" s="154" t="s">
        <v>52</v>
      </c>
      <c r="BK973" s="962" t="s">
        <v>17</v>
      </c>
      <c r="BL973" s="154"/>
      <c r="BM973" s="154"/>
      <c r="BN973" s="154"/>
      <c r="BO973" s="154" t="s">
        <v>57</v>
      </c>
      <c r="BP973" s="154" t="s">
        <v>52</v>
      </c>
      <c r="BQ973" s="154" t="s">
        <v>120</v>
      </c>
      <c r="BR973" s="154"/>
      <c r="BS973" s="956">
        <v>1000</v>
      </c>
      <c r="BT973" s="956">
        <v>50</v>
      </c>
      <c r="BU973" s="956">
        <v>1500</v>
      </c>
      <c r="BV973" s="956">
        <v>1000</v>
      </c>
      <c r="BW973" s="956">
        <v>250</v>
      </c>
      <c r="BX973" s="956">
        <v>7500</v>
      </c>
      <c r="BY973" s="959">
        <v>2000</v>
      </c>
      <c r="CA973" s="365">
        <f t="shared" si="443"/>
        <v>0</v>
      </c>
      <c r="CB973" s="365" t="b">
        <f t="shared" si="444"/>
        <v>0</v>
      </c>
      <c r="CC973" s="365" t="b">
        <f t="shared" si="445"/>
        <v>0</v>
      </c>
      <c r="CD973" s="365" t="b">
        <f t="shared" si="446"/>
        <v>0</v>
      </c>
      <c r="CE973" s="365" t="b">
        <f t="shared" si="447"/>
        <v>0</v>
      </c>
      <c r="CF973" s="365" t="b">
        <f t="shared" si="448"/>
        <v>0</v>
      </c>
      <c r="CG973" s="365">
        <f t="shared" si="449"/>
        <v>0</v>
      </c>
      <c r="CH973" s="365" t="b">
        <f t="shared" si="450"/>
        <v>0</v>
      </c>
      <c r="CI973" s="72">
        <f t="shared" si="451"/>
        <v>0</v>
      </c>
      <c r="CJ973" s="72" t="b">
        <f t="shared" si="452"/>
        <v>0</v>
      </c>
      <c r="CK973" s="72" t="b">
        <f t="shared" si="453"/>
        <v>0</v>
      </c>
      <c r="CL973" s="72">
        <f t="shared" si="454"/>
        <v>0</v>
      </c>
      <c r="CM973" s="72" t="b">
        <f t="shared" si="455"/>
        <v>0</v>
      </c>
      <c r="CN973" s="72">
        <f t="shared" si="456"/>
        <v>0</v>
      </c>
      <c r="CP973" s="13" t="b">
        <f t="shared" si="457"/>
        <v>0</v>
      </c>
      <c r="CQ973" s="13">
        <f t="shared" si="458"/>
        <v>0</v>
      </c>
      <c r="CR973" s="13">
        <f t="shared" si="459"/>
        <v>0</v>
      </c>
      <c r="CS973" s="13">
        <f t="shared" si="465"/>
        <v>0</v>
      </c>
      <c r="CT973" s="13" t="b">
        <f t="shared" si="464"/>
        <v>0</v>
      </c>
      <c r="CU973" s="13">
        <f t="shared" si="437"/>
        <v>0</v>
      </c>
      <c r="CV973" s="13" t="b">
        <f t="shared" si="460"/>
        <v>0</v>
      </c>
      <c r="CW973" s="13">
        <f t="shared" si="461"/>
        <v>0</v>
      </c>
      <c r="CX973" s="13" t="b">
        <f t="shared" si="462"/>
        <v>0</v>
      </c>
      <c r="CY973" s="13">
        <f t="shared" si="463"/>
        <v>0</v>
      </c>
    </row>
    <row r="974" spans="1:103" ht="15" thickBot="1">
      <c r="A974" s="932"/>
      <c r="B974" s="963"/>
      <c r="C974" s="963"/>
      <c r="D974" s="963"/>
      <c r="E974" s="963"/>
      <c r="F974" s="963"/>
      <c r="G974" s="963"/>
      <c r="H974" s="963"/>
      <c r="I974" s="963"/>
      <c r="J974" s="963"/>
      <c r="K974" s="963"/>
      <c r="L974" s="963"/>
      <c r="M974" s="963"/>
      <c r="N974" s="963"/>
      <c r="O974" s="158"/>
      <c r="P974" s="963"/>
      <c r="Q974" s="941"/>
      <c r="R974" s="963"/>
      <c r="S974" s="963"/>
      <c r="T974" s="963"/>
      <c r="U974" s="963"/>
      <c r="V974" s="963"/>
      <c r="W974" s="157"/>
      <c r="X974" s="157"/>
      <c r="Y974" s="157"/>
      <c r="Z974" s="157"/>
      <c r="AA974" s="157" t="s">
        <v>36</v>
      </c>
      <c r="AB974" s="159">
        <v>5</v>
      </c>
      <c r="AC974" s="159"/>
      <c r="AD974" s="157"/>
      <c r="AE974" s="963"/>
      <c r="AF974" s="334">
        <f t="shared" si="438"/>
        <v>78</v>
      </c>
      <c r="AG974" s="272">
        <f>IF(R974="kompletna",Q974*J974*0.0036*'lista, wskaźniki'!$F$13, IF(R974="częściowa",Q974*J974*0.0036*'lista, wskaźniki'!$F$14, IF(R974="brak",Q974*J974*0.0036*'lista, wskaźniki'!$F$15,)))</f>
        <v>0</v>
      </c>
      <c r="AH974" s="334">
        <f>IF(Y974="inne",K974*'lista, wskaźniki'!$E$35,IF(Y974="to samo źródło",0,IF(Y974=0,0)))</f>
        <v>0</v>
      </c>
      <c r="AI974" s="334" t="b">
        <f>IF(AA974="gaz z sieci",AC974*'lista, wskaźniki'!$D$21)</f>
        <v>0</v>
      </c>
      <c r="AJ974" s="272">
        <f>IF(AA974="węgiel",AB974*'lista, wskaźniki'!$D$20, IF('Sektor mieszkaniowy'!AA974="drewno",'Sektor mieszkaniowy'!AB974*'lista, wskaźniki'!$D$22,IF('Sektor mieszkaniowy'!AA974="pellet",AB974*'lista, wskaźniki'!$D$23,IF('Sektor mieszkaniowy'!AA974="gaz z sieci",AB974*'lista, wskaźniki'!$D$21,IF('Sektor mieszkaniowy'!AA974="olej opałowy",'Sektor mieszkaniowy'!AB974*'lista, wskaźniki'!$D$24)))))</f>
        <v>78</v>
      </c>
      <c r="AK974" s="966"/>
      <c r="AL974" s="963"/>
      <c r="AM974" s="20">
        <f>IF(AA974="węgiel",AF974*1/3.6*'lista, wskaźniki'!$F$20,IF(AA974="drewno",AF974*1/3.6*'lista, wskaźniki'!$F$22,IF(AA974="pellet",AF974*1/3.6*'lista, wskaźniki'!$F$23,IF(AA974="gaz z sieci",AF974*1/3.6*'lista, wskaźniki'!$F$21,IF(AA974="olej opałowy",AF974*1/3.6*'lista, wskaźniki'!$F$24,0)))))</f>
        <v>0</v>
      </c>
      <c r="AN974" s="20">
        <f>IF(AA974="węgiel",AF974*'lista, wskaźniki'!$E$42,IF(AA974="drewno",AF974*'lista, wskaźniki'!$G$42,IF(AA974="pellet",AF974*'lista, wskaźniki'!$H$42,IF(AA974="gaz z sieci",AF974*'lista, wskaźniki'!$F$42,IF(AA974="olej opałowy",AF974*'lista, wskaźniki'!$I$42,0)))))</f>
        <v>6.318E-2</v>
      </c>
      <c r="AO974" s="20">
        <f>IF(AA974="węgiel",AF974*'lista, wskaźniki'!$E$43,IF(AA974="drewno",AF974*'lista, wskaźniki'!$G$43,IF(AA974="pellet",AF974*'lista, wskaźniki'!$H$43,IF(AA974="gaz z sieci",AF974*'lista, wskaźniki'!$F$43,IF(AA974="olej opałowy",AF974*'lista, wskaźniki'!$I$43,0)))))</f>
        <v>6.318E-2</v>
      </c>
      <c r="AP974" s="20">
        <f>IF(AA974="węgiel",AF974*'lista, wskaźniki'!$E$44,IF(AA974="drewno",AF974*'lista, wskaźniki'!$G$44,IF(AA974="pellet",AF974*'lista, wskaźniki'!$H$44,IF(AA974="gaz z sieci",AF974*'lista, wskaźniki'!$F$44,IF(AA974="olej opałowy",AF974*'lista, wskaźniki'!$I$44,0)))))</f>
        <v>1.95E-5</v>
      </c>
      <c r="AQ974" s="20" t="b">
        <f>IF(Z974="gaz",AH974*1/3.6*'lista, wskaźniki'!$F$21,IF(Z974="energia elektryczna",AH974*1/3.6*'lista, wskaźniki'!$F$26))</f>
        <v>0</v>
      </c>
      <c r="AR974" s="20" t="b">
        <f>IF(Z974="gaz",AH974*'lista, wskaźniki'!$F$42,IF(Z974="energia elektryczna",AH974*0))</f>
        <v>0</v>
      </c>
      <c r="AS974" s="20" t="b">
        <f>IF(Z974="gaz",AH974*'lista, wskaźniki'!$F$43,IF(Z974="energia elektryczna",AH974*0))</f>
        <v>0</v>
      </c>
      <c r="AT974" s="20" t="b">
        <f>IF(Z974="gaz",AH974*'lista, wskaźniki'!$F$44,IF(Z974="energia elektryczna",AH974*0))</f>
        <v>0</v>
      </c>
      <c r="AU974" s="20">
        <f>AI974*1/3.6*'lista, wskaźniki'!$F$21</f>
        <v>0</v>
      </c>
      <c r="AV974" s="20">
        <f>AI974*'lista, wskaźniki'!$F$42</f>
        <v>0</v>
      </c>
      <c r="AW974" s="20">
        <f>AI974*'lista, wskaźniki'!$F$43</f>
        <v>0</v>
      </c>
      <c r="AX974" s="20">
        <f>AI974*'lista, wskaźniki'!$F$44</f>
        <v>0</v>
      </c>
      <c r="AY974" s="20">
        <f>AK974*'lista, wskaźniki'!$F$26</f>
        <v>0</v>
      </c>
      <c r="AZ974" s="20">
        <f t="shared" si="439"/>
        <v>0</v>
      </c>
      <c r="BA974" s="20">
        <f t="shared" si="440"/>
        <v>6.318E-2</v>
      </c>
      <c r="BB974" s="20">
        <f t="shared" si="441"/>
        <v>6.318E-2</v>
      </c>
      <c r="BC974" s="20">
        <f t="shared" si="442"/>
        <v>1.95E-5</v>
      </c>
      <c r="BD974" s="963"/>
      <c r="BE974" s="963"/>
      <c r="BF974" s="963"/>
      <c r="BG974" s="963"/>
      <c r="BH974" s="157"/>
      <c r="BI974" s="963"/>
      <c r="BJ974" s="157"/>
      <c r="BK974" s="963"/>
      <c r="BL974" s="157"/>
      <c r="BM974" s="157"/>
      <c r="BN974" s="157"/>
      <c r="BO974" s="157"/>
      <c r="BP974" s="157" t="s">
        <v>53</v>
      </c>
      <c r="BQ974" s="157" t="s">
        <v>121</v>
      </c>
      <c r="BR974" s="157">
        <v>2</v>
      </c>
      <c r="BS974" s="957"/>
      <c r="BT974" s="957"/>
      <c r="BU974" s="957"/>
      <c r="BV974" s="957"/>
      <c r="BW974" s="957"/>
      <c r="BX974" s="957"/>
      <c r="BY974" s="960"/>
      <c r="CA974" s="365" t="b">
        <f t="shared" si="443"/>
        <v>0</v>
      </c>
      <c r="CB974" s="365">
        <f t="shared" si="444"/>
        <v>78</v>
      </c>
      <c r="CC974" s="365" t="b">
        <f t="shared" si="445"/>
        <v>0</v>
      </c>
      <c r="CD974" s="365" t="b">
        <f t="shared" si="446"/>
        <v>0</v>
      </c>
      <c r="CE974" s="365" t="b">
        <f t="shared" si="447"/>
        <v>0</v>
      </c>
      <c r="CF974" s="365" t="b">
        <f t="shared" si="448"/>
        <v>0</v>
      </c>
      <c r="CG974" s="365" t="b">
        <f t="shared" si="449"/>
        <v>0</v>
      </c>
      <c r="CH974" s="365" t="b">
        <f t="shared" si="450"/>
        <v>0</v>
      </c>
      <c r="CI974" s="72" t="b">
        <f t="shared" si="451"/>
        <v>0</v>
      </c>
      <c r="CJ974" s="72">
        <f t="shared" si="452"/>
        <v>78</v>
      </c>
      <c r="CK974" s="72" t="b">
        <f t="shared" si="453"/>
        <v>0</v>
      </c>
      <c r="CL974" s="72">
        <f t="shared" si="454"/>
        <v>0</v>
      </c>
      <c r="CM974" s="72" t="b">
        <f t="shared" si="455"/>
        <v>0</v>
      </c>
      <c r="CN974" s="72" t="b">
        <f t="shared" si="456"/>
        <v>0</v>
      </c>
      <c r="CP974" s="13">
        <f t="shared" si="457"/>
        <v>0</v>
      </c>
      <c r="CQ974" s="13" t="b">
        <f t="shared" si="458"/>
        <v>0</v>
      </c>
      <c r="CR974" s="13" t="b">
        <f t="shared" si="459"/>
        <v>0</v>
      </c>
      <c r="CS974" s="13" t="b">
        <f t="shared" si="465"/>
        <v>0</v>
      </c>
      <c r="CT974" s="13" t="b">
        <f t="shared" si="464"/>
        <v>0</v>
      </c>
      <c r="CU974" s="13" t="b">
        <f t="shared" si="437"/>
        <v>0</v>
      </c>
      <c r="CV974" s="13" t="b">
        <f t="shared" si="460"/>
        <v>0</v>
      </c>
      <c r="CW974" s="13" t="b">
        <f t="shared" si="461"/>
        <v>0</v>
      </c>
      <c r="CX974" s="13" t="b">
        <f t="shared" si="462"/>
        <v>0</v>
      </c>
      <c r="CY974" s="13" t="b">
        <f t="shared" si="463"/>
        <v>0</v>
      </c>
    </row>
    <row r="975" spans="1:103" ht="15" thickBot="1">
      <c r="A975" s="932"/>
      <c r="B975" s="963"/>
      <c r="C975" s="963"/>
      <c r="D975" s="963"/>
      <c r="E975" s="963"/>
      <c r="F975" s="963"/>
      <c r="G975" s="963"/>
      <c r="H975" s="963"/>
      <c r="I975" s="963"/>
      <c r="J975" s="963"/>
      <c r="K975" s="963"/>
      <c r="L975" s="963"/>
      <c r="M975" s="963"/>
      <c r="N975" s="963"/>
      <c r="O975" s="158"/>
      <c r="P975" s="963"/>
      <c r="Q975" s="941"/>
      <c r="R975" s="963"/>
      <c r="S975" s="963"/>
      <c r="T975" s="963"/>
      <c r="U975" s="963"/>
      <c r="V975" s="963"/>
      <c r="W975" s="157"/>
      <c r="X975" s="157"/>
      <c r="Y975" s="157"/>
      <c r="Z975" s="157"/>
      <c r="AA975" s="157" t="s">
        <v>50</v>
      </c>
      <c r="AB975" s="159"/>
      <c r="AC975" s="159"/>
      <c r="AD975" s="157"/>
      <c r="AE975" s="963"/>
      <c r="AF975" s="334">
        <f t="shared" si="438"/>
        <v>0</v>
      </c>
      <c r="AG975" s="272">
        <f>IF(R975="kompletna",Q975*J975*0.0036*'lista, wskaźniki'!$F$13, IF(R975="częściowa",Q975*J975*0.0036*'lista, wskaźniki'!$F$14, IF(R975="brak",Q975*J975*0.0036*'lista, wskaźniki'!$F$15,)))</f>
        <v>0</v>
      </c>
      <c r="AH975" s="334">
        <f>IF(Y975="inne",K975*'lista, wskaźniki'!$E$35,IF(Y975="to samo źródło",0,IF(Y975=0,0)))</f>
        <v>0</v>
      </c>
      <c r="AI975" s="334" t="b">
        <f>IF(AA975="gaz z sieci",AC975*'lista, wskaźniki'!$D$21)</f>
        <v>0</v>
      </c>
      <c r="AJ975" s="272">
        <f>IF(AA975="węgiel",AB975*'lista, wskaźniki'!$D$20, IF('Sektor mieszkaniowy'!AA975="drewno",'Sektor mieszkaniowy'!AB975*'lista, wskaźniki'!$D$22,IF('Sektor mieszkaniowy'!AA975="pellet",AB975*'lista, wskaźniki'!$D$23,IF('Sektor mieszkaniowy'!AA975="gaz z sieci",AB975*'lista, wskaźniki'!$D$21,IF('Sektor mieszkaniowy'!AA975="olej opałowy",'Sektor mieszkaniowy'!AB975*'lista, wskaźniki'!$D$24)))))</f>
        <v>0</v>
      </c>
      <c r="AK975" s="966"/>
      <c r="AL975" s="963"/>
      <c r="AM975" s="20">
        <f>IF(AA975="węgiel",AF975*1/3.6*'lista, wskaźniki'!$F$20,IF(AA975="drewno",AF975*1/3.6*'lista, wskaźniki'!$F$22,IF(AA975="pellet",AF975*1/3.6*'lista, wskaźniki'!$F$23,IF(AA975="gaz z sieci",AF975*1/3.6*'lista, wskaźniki'!$F$21,IF(AA975="olej opałowy",AF975*1/3.6*'lista, wskaźniki'!$F$24,0)))))</f>
        <v>0</v>
      </c>
      <c r="AN975" s="20">
        <f>IF(AA975="węgiel",AF975*'lista, wskaźniki'!$E$42,IF(AA975="drewno",AF975*'lista, wskaźniki'!$G$42,IF(AA975="pellet",AF975*'lista, wskaźniki'!$H$42,IF(AA975="gaz z sieci",AF975*'lista, wskaźniki'!$F$42,IF(AA975="olej opałowy",AF975*'lista, wskaźniki'!$I$42,0)))))</f>
        <v>0</v>
      </c>
      <c r="AO975" s="20">
        <f>IF(AA975="węgiel",AF975*'lista, wskaźniki'!$E$43,IF(AA975="drewno",AF975*'lista, wskaźniki'!$G$43,IF(AA975="pellet",AF975*'lista, wskaźniki'!$H$43,IF(AA975="gaz z sieci",AF975*'lista, wskaźniki'!$F$43,IF(AA975="olej opałowy",AF975*'lista, wskaźniki'!$I$43,0)))))</f>
        <v>0</v>
      </c>
      <c r="AP975" s="20">
        <f>IF(AA975="węgiel",AF975*'lista, wskaźniki'!$E$44,IF(AA975="drewno",AF975*'lista, wskaźniki'!$G$44,IF(AA975="pellet",AF975*'lista, wskaźniki'!$H$44,IF(AA975="gaz z sieci",AF975*'lista, wskaźniki'!$F$44,IF(AA975="olej opałowy",AF975*'lista, wskaźniki'!$I$44,0)))))</f>
        <v>0</v>
      </c>
      <c r="AQ975" s="20" t="b">
        <f>IF(Z975="gaz",AH975*1/3.6*'lista, wskaźniki'!$F$21,IF(Z975="energia elektryczna",AH975*1/3.6*'lista, wskaźniki'!$F$26))</f>
        <v>0</v>
      </c>
      <c r="AR975" s="20" t="b">
        <f>IF(Z975="gaz",AH975*'lista, wskaźniki'!$F$42,IF(Z975="energia elektryczna",AH975*0))</f>
        <v>0</v>
      </c>
      <c r="AS975" s="20" t="b">
        <f>IF(Z975="gaz",AH975*'lista, wskaźniki'!$F$43,IF(Z975="energia elektryczna",AH975*0))</f>
        <v>0</v>
      </c>
      <c r="AT975" s="20" t="b">
        <f>IF(Z975="gaz",AH975*'lista, wskaźniki'!$F$44,IF(Z975="energia elektryczna",AH975*0))</f>
        <v>0</v>
      </c>
      <c r="AU975" s="20">
        <f>AI975*1/3.6*'lista, wskaźniki'!$F$21</f>
        <v>0</v>
      </c>
      <c r="AV975" s="20">
        <f>AI975*'lista, wskaźniki'!$F$42</f>
        <v>0</v>
      </c>
      <c r="AW975" s="20">
        <f>AI975*'lista, wskaźniki'!$F$43</f>
        <v>0</v>
      </c>
      <c r="AX975" s="20">
        <f>AI975*'lista, wskaźniki'!$F$44</f>
        <v>0</v>
      </c>
      <c r="AY975" s="20">
        <f>AK975*'lista, wskaźniki'!$F$26</f>
        <v>0</v>
      </c>
      <c r="AZ975" s="20">
        <f t="shared" si="439"/>
        <v>0</v>
      </c>
      <c r="BA975" s="20">
        <f t="shared" si="440"/>
        <v>0</v>
      </c>
      <c r="BB975" s="20">
        <f t="shared" si="441"/>
        <v>0</v>
      </c>
      <c r="BC975" s="20">
        <f t="shared" si="442"/>
        <v>0</v>
      </c>
      <c r="BD975" s="963"/>
      <c r="BE975" s="963"/>
      <c r="BF975" s="963"/>
      <c r="BG975" s="963"/>
      <c r="BH975" s="157"/>
      <c r="BI975" s="963"/>
      <c r="BJ975" s="157"/>
      <c r="BK975" s="963"/>
      <c r="BL975" s="157"/>
      <c r="BM975" s="157"/>
      <c r="BN975" s="157"/>
      <c r="BO975" s="157"/>
      <c r="BP975" s="157"/>
      <c r="BQ975" s="157"/>
      <c r="BR975" s="157"/>
      <c r="BS975" s="957"/>
      <c r="BT975" s="957"/>
      <c r="BU975" s="957"/>
      <c r="BV975" s="957"/>
      <c r="BW975" s="957"/>
      <c r="BX975" s="957"/>
      <c r="BY975" s="960"/>
      <c r="CA975" s="365" t="b">
        <f t="shared" si="443"/>
        <v>0</v>
      </c>
      <c r="CB975" s="365" t="b">
        <f t="shared" si="444"/>
        <v>0</v>
      </c>
      <c r="CC975" s="365">
        <f t="shared" si="445"/>
        <v>0</v>
      </c>
      <c r="CD975" s="365" t="b">
        <f t="shared" si="446"/>
        <v>0</v>
      </c>
      <c r="CE975" s="365" t="b">
        <f t="shared" si="447"/>
        <v>0</v>
      </c>
      <c r="CF975" s="365" t="b">
        <f t="shared" si="448"/>
        <v>0</v>
      </c>
      <c r="CG975" s="365" t="b">
        <f t="shared" si="449"/>
        <v>0</v>
      </c>
      <c r="CH975" s="365" t="b">
        <f t="shared" si="450"/>
        <v>0</v>
      </c>
      <c r="CI975" s="72" t="b">
        <f t="shared" si="451"/>
        <v>0</v>
      </c>
      <c r="CJ975" s="72" t="b">
        <f t="shared" si="452"/>
        <v>0</v>
      </c>
      <c r="CK975" s="72">
        <f t="shared" si="453"/>
        <v>0</v>
      </c>
      <c r="CL975" s="72">
        <f t="shared" si="454"/>
        <v>0</v>
      </c>
      <c r="CM975" s="72" t="b">
        <f t="shared" si="455"/>
        <v>0</v>
      </c>
      <c r="CN975" s="72" t="b">
        <f t="shared" si="456"/>
        <v>0</v>
      </c>
      <c r="CP975" s="13">
        <f t="shared" si="457"/>
        <v>0</v>
      </c>
      <c r="CQ975" s="13" t="b">
        <f t="shared" si="458"/>
        <v>0</v>
      </c>
      <c r="CR975" s="13" t="b">
        <f t="shared" si="459"/>
        <v>0</v>
      </c>
      <c r="CS975" s="13" t="b">
        <f t="shared" si="465"/>
        <v>0</v>
      </c>
      <c r="CT975" s="13" t="b">
        <f t="shared" si="464"/>
        <v>0</v>
      </c>
      <c r="CU975" s="13" t="b">
        <f t="shared" si="437"/>
        <v>0</v>
      </c>
      <c r="CV975" s="13" t="b">
        <f t="shared" si="460"/>
        <v>0</v>
      </c>
      <c r="CW975" s="13" t="b">
        <f t="shared" si="461"/>
        <v>0</v>
      </c>
      <c r="CX975" s="13" t="b">
        <f t="shared" si="462"/>
        <v>0</v>
      </c>
      <c r="CY975" s="13" t="b">
        <f t="shared" si="463"/>
        <v>0</v>
      </c>
    </row>
    <row r="976" spans="1:103" ht="15" thickBot="1">
      <c r="A976" s="932"/>
      <c r="B976" s="963"/>
      <c r="C976" s="963"/>
      <c r="D976" s="963"/>
      <c r="E976" s="963"/>
      <c r="F976" s="963"/>
      <c r="G976" s="963"/>
      <c r="H976" s="963"/>
      <c r="I976" s="963"/>
      <c r="J976" s="963"/>
      <c r="K976" s="963"/>
      <c r="L976" s="963"/>
      <c r="M976" s="963"/>
      <c r="N976" s="963"/>
      <c r="O976" s="158"/>
      <c r="P976" s="963"/>
      <c r="Q976" s="941"/>
      <c r="R976" s="963"/>
      <c r="S976" s="963"/>
      <c r="T976" s="963"/>
      <c r="U976" s="963"/>
      <c r="V976" s="963"/>
      <c r="W976" s="157"/>
      <c r="X976" s="157"/>
      <c r="Y976" s="157"/>
      <c r="Z976" s="157"/>
      <c r="AA976" s="157" t="s">
        <v>38</v>
      </c>
      <c r="AB976" s="159"/>
      <c r="AC976" s="159"/>
      <c r="AD976" s="157"/>
      <c r="AE976" s="963"/>
      <c r="AF976" s="334">
        <f t="shared" si="438"/>
        <v>0</v>
      </c>
      <c r="AG976" s="272">
        <f>IF(R976="kompletna",Q976*J976*0.0036*'lista, wskaźniki'!$F$13, IF(R976="częściowa",Q976*J976*0.0036*'lista, wskaźniki'!$F$14, IF(R976="brak",Q976*J976*0.0036*'lista, wskaźniki'!$F$15,)))</f>
        <v>0</v>
      </c>
      <c r="AH976" s="334">
        <f>IF(Y976="inne",K976*'lista, wskaźniki'!$E$35,IF(Y976="to samo źródło",0,IF(Y976=0,0)))</f>
        <v>0</v>
      </c>
      <c r="AI976" s="334">
        <f>IF(AA976="gaz z sieci",AC976*'lista, wskaźniki'!$D$21)</f>
        <v>0</v>
      </c>
      <c r="AJ976" s="272">
        <f>IF(AA976="węgiel",AB976*'lista, wskaźniki'!$D$20, IF('Sektor mieszkaniowy'!AA976="drewno",'Sektor mieszkaniowy'!AB976*'lista, wskaźniki'!$D$22,IF('Sektor mieszkaniowy'!AA976="pellet",AB976*'lista, wskaźniki'!$D$23,IF('Sektor mieszkaniowy'!AA976="gaz z sieci",AB976*'lista, wskaźniki'!$D$21,IF('Sektor mieszkaniowy'!AA976="olej opałowy",'Sektor mieszkaniowy'!AB976*'lista, wskaźniki'!$D$24)))))</f>
        <v>0</v>
      </c>
      <c r="AK976" s="966"/>
      <c r="AL976" s="963"/>
      <c r="AM976" s="20">
        <f>IF(AA976="węgiel",AF976*1/3.6*'lista, wskaźniki'!$F$20,IF(AA976="drewno",AF976*1/3.6*'lista, wskaźniki'!$F$22,IF(AA976="pellet",AF976*1/3.6*'lista, wskaźniki'!$F$23,IF(AA976="gaz z sieci",AF976*1/3.6*'lista, wskaźniki'!$F$21,IF(AA976="olej opałowy",AF976*1/3.6*'lista, wskaźniki'!$F$24,0)))))</f>
        <v>0</v>
      </c>
      <c r="AN976" s="20">
        <f>IF(AA976="węgiel",AF976*'lista, wskaźniki'!$E$42,IF(AA976="drewno",AF976*'lista, wskaźniki'!$G$42,IF(AA976="pellet",AF976*'lista, wskaźniki'!$H$42,IF(AA976="gaz z sieci",AF976*'lista, wskaźniki'!$F$42,IF(AA976="olej opałowy",AF976*'lista, wskaźniki'!$I$42,0)))))</f>
        <v>0</v>
      </c>
      <c r="AO976" s="20">
        <f>IF(AA976="węgiel",AF976*'lista, wskaźniki'!$E$43,IF(AA976="drewno",AF976*'lista, wskaźniki'!$G$43,IF(AA976="pellet",AF976*'lista, wskaźniki'!$H$43,IF(AA976="gaz z sieci",AF976*'lista, wskaźniki'!$F$43,IF(AA976="olej opałowy",AF976*'lista, wskaźniki'!$I$43,0)))))</f>
        <v>0</v>
      </c>
      <c r="AP976" s="20">
        <f>IF(AA976="węgiel",AF976*'lista, wskaźniki'!$E$44,IF(AA976="drewno",AF976*'lista, wskaźniki'!$G$44,IF(AA976="pellet",AF976*'lista, wskaźniki'!$H$44,IF(AA976="gaz z sieci",AF976*'lista, wskaźniki'!$F$44,IF(AA976="olej opałowy",AF976*'lista, wskaźniki'!$I$44,0)))))</f>
        <v>0</v>
      </c>
      <c r="AQ976" s="20" t="b">
        <f>IF(Z976="gaz",AH976*1/3.6*'lista, wskaźniki'!$F$21,IF(Z976="energia elektryczna",AH976*1/3.6*'lista, wskaźniki'!$F$26))</f>
        <v>0</v>
      </c>
      <c r="AR976" s="20" t="b">
        <f>IF(Z976="gaz",AH976*'lista, wskaźniki'!$F$42,IF(Z976="energia elektryczna",AH976*0))</f>
        <v>0</v>
      </c>
      <c r="AS976" s="20" t="b">
        <f>IF(Z976="gaz",AH976*'lista, wskaźniki'!$F$43,IF(Z976="energia elektryczna",AH976*0))</f>
        <v>0</v>
      </c>
      <c r="AT976" s="20" t="b">
        <f>IF(Z976="gaz",AH976*'lista, wskaźniki'!$F$44,IF(Z976="energia elektryczna",AH976*0))</f>
        <v>0</v>
      </c>
      <c r="AU976" s="20">
        <f>AI976*1/3.6*'lista, wskaźniki'!$F$21</f>
        <v>0</v>
      </c>
      <c r="AV976" s="20">
        <f>AI976*'lista, wskaźniki'!$F$42</f>
        <v>0</v>
      </c>
      <c r="AW976" s="20">
        <f>AI976*'lista, wskaźniki'!$F$43</f>
        <v>0</v>
      </c>
      <c r="AX976" s="20">
        <f>AI976*'lista, wskaźniki'!$F$44</f>
        <v>0</v>
      </c>
      <c r="AY976" s="20">
        <f>AK976*'lista, wskaźniki'!$F$26</f>
        <v>0</v>
      </c>
      <c r="AZ976" s="20">
        <f t="shared" si="439"/>
        <v>0</v>
      </c>
      <c r="BA976" s="20">
        <f t="shared" si="440"/>
        <v>0</v>
      </c>
      <c r="BB976" s="20">
        <f t="shared" si="441"/>
        <v>0</v>
      </c>
      <c r="BC976" s="20">
        <f t="shared" si="442"/>
        <v>0</v>
      </c>
      <c r="BD976" s="963"/>
      <c r="BE976" s="963"/>
      <c r="BF976" s="963"/>
      <c r="BG976" s="963"/>
      <c r="BH976" s="157"/>
      <c r="BI976" s="963"/>
      <c r="BJ976" s="157"/>
      <c r="BK976" s="963"/>
      <c r="BL976" s="157"/>
      <c r="BM976" s="157"/>
      <c r="BN976" s="157"/>
      <c r="BO976" s="157"/>
      <c r="BP976" s="157"/>
      <c r="BQ976" s="157"/>
      <c r="BR976" s="157"/>
      <c r="BS976" s="957"/>
      <c r="BT976" s="957"/>
      <c r="BU976" s="957"/>
      <c r="BV976" s="957"/>
      <c r="BW976" s="957"/>
      <c r="BX976" s="957"/>
      <c r="BY976" s="960"/>
      <c r="CA976" s="365" t="b">
        <f t="shared" si="443"/>
        <v>0</v>
      </c>
      <c r="CB976" s="365" t="b">
        <f t="shared" si="444"/>
        <v>0</v>
      </c>
      <c r="CC976" s="365" t="b">
        <f t="shared" si="445"/>
        <v>0</v>
      </c>
      <c r="CD976" s="365">
        <f t="shared" si="446"/>
        <v>0</v>
      </c>
      <c r="CE976" s="365" t="b">
        <f t="shared" si="447"/>
        <v>0</v>
      </c>
      <c r="CF976" s="365" t="b">
        <f t="shared" si="448"/>
        <v>0</v>
      </c>
      <c r="CG976" s="365" t="b">
        <f t="shared" si="449"/>
        <v>0</v>
      </c>
      <c r="CH976" s="365">
        <f t="shared" si="450"/>
        <v>0</v>
      </c>
      <c r="CI976" s="72" t="b">
        <f t="shared" si="451"/>
        <v>0</v>
      </c>
      <c r="CJ976" s="72" t="b">
        <f t="shared" si="452"/>
        <v>0</v>
      </c>
      <c r="CK976" s="72" t="b">
        <f t="shared" si="453"/>
        <v>0</v>
      </c>
      <c r="CL976" s="72">
        <f t="shared" si="454"/>
        <v>0</v>
      </c>
      <c r="CM976" s="72" t="b">
        <f t="shared" si="455"/>
        <v>0</v>
      </c>
      <c r="CN976" s="72" t="b">
        <f t="shared" si="456"/>
        <v>0</v>
      </c>
      <c r="CP976" s="13">
        <f t="shared" si="457"/>
        <v>0</v>
      </c>
      <c r="CQ976" s="13" t="b">
        <f t="shared" si="458"/>
        <v>0</v>
      </c>
      <c r="CR976" s="13" t="b">
        <f t="shared" si="459"/>
        <v>0</v>
      </c>
      <c r="CS976" s="13" t="b">
        <f t="shared" si="465"/>
        <v>0</v>
      </c>
      <c r="CT976" s="13" t="b">
        <f t="shared" si="464"/>
        <v>0</v>
      </c>
      <c r="CU976" s="13" t="b">
        <f t="shared" si="437"/>
        <v>0</v>
      </c>
      <c r="CV976" s="13" t="b">
        <f t="shared" si="460"/>
        <v>0</v>
      </c>
      <c r="CW976" s="13" t="b">
        <f t="shared" si="461"/>
        <v>0</v>
      </c>
      <c r="CX976" s="13" t="b">
        <f t="shared" si="462"/>
        <v>0</v>
      </c>
      <c r="CY976" s="13" t="b">
        <f t="shared" si="463"/>
        <v>0</v>
      </c>
    </row>
    <row r="977" spans="1:103" ht="15" thickBot="1">
      <c r="A977" s="933"/>
      <c r="B977" s="964"/>
      <c r="C977" s="964"/>
      <c r="D977" s="964"/>
      <c r="E977" s="964"/>
      <c r="F977" s="964"/>
      <c r="G977" s="964"/>
      <c r="H977" s="964"/>
      <c r="I977" s="964"/>
      <c r="J977" s="964"/>
      <c r="K977" s="964"/>
      <c r="L977" s="964"/>
      <c r="M977" s="964"/>
      <c r="N977" s="964"/>
      <c r="O977" s="173"/>
      <c r="P977" s="964"/>
      <c r="Q977" s="942"/>
      <c r="R977" s="964"/>
      <c r="S977" s="964"/>
      <c r="T977" s="964"/>
      <c r="U977" s="964"/>
      <c r="V977" s="964"/>
      <c r="W977" s="160"/>
      <c r="X977" s="160"/>
      <c r="Y977" s="160"/>
      <c r="Z977" s="160"/>
      <c r="AA977" s="160" t="s">
        <v>37</v>
      </c>
      <c r="AB977" s="162"/>
      <c r="AC977" s="162"/>
      <c r="AD977" s="160"/>
      <c r="AE977" s="964"/>
      <c r="AF977" s="334">
        <f t="shared" si="438"/>
        <v>0</v>
      </c>
      <c r="AG977" s="272">
        <f>IF(R977="kompletna",Q977*J977*0.0036*'lista, wskaźniki'!$F$13, IF(R977="częściowa",Q977*J977*0.0036*'lista, wskaźniki'!$F$14, IF(R977="brak",Q977*J977*0.0036*'lista, wskaźniki'!$F$15,)))</f>
        <v>0</v>
      </c>
      <c r="AH977" s="334">
        <f>IF(Y977="inne",K977*'lista, wskaźniki'!$E$35,IF(Y977="to samo źródło",0,IF(Y977=0,0)))</f>
        <v>0</v>
      </c>
      <c r="AI977" s="334" t="b">
        <f>IF(AA977="gaz z sieci",AC977*'lista, wskaźniki'!$D$21)</f>
        <v>0</v>
      </c>
      <c r="AJ977" s="272">
        <f>IF(AA977="węgiel",AB977*'lista, wskaźniki'!$D$20, IF('Sektor mieszkaniowy'!AA977="drewno",'Sektor mieszkaniowy'!AB977*'lista, wskaźniki'!$D$22,IF('Sektor mieszkaniowy'!AA977="pellet",AB977*'lista, wskaźniki'!$D$23,IF('Sektor mieszkaniowy'!AA977="gaz z sieci",AB977*'lista, wskaźniki'!$D$21,IF('Sektor mieszkaniowy'!AA977="olej opałowy",'Sektor mieszkaniowy'!AB977*'lista, wskaźniki'!$D$24)))))</f>
        <v>0</v>
      </c>
      <c r="AK977" s="967"/>
      <c r="AL977" s="964"/>
      <c r="AM977" s="20">
        <f>IF(AA977="węgiel",AF977*1/3.6*'lista, wskaźniki'!$F$20,IF(AA977="drewno",AF977*1/3.6*'lista, wskaźniki'!$F$22,IF(AA977="pellet",AF977*1/3.6*'lista, wskaźniki'!$F$23,IF(AA977="gaz z sieci",AF977*1/3.6*'lista, wskaźniki'!$F$21,IF(AA977="olej opałowy",AF977*1/3.6*'lista, wskaźniki'!$F$24,0)))))</f>
        <v>0</v>
      </c>
      <c r="AN977" s="20">
        <f>IF(AA977="węgiel",AF977*'lista, wskaźniki'!$E$42,IF(AA977="drewno",AF977*'lista, wskaźniki'!$G$42,IF(AA977="pellet",AF977*'lista, wskaźniki'!$H$42,IF(AA977="gaz z sieci",AF977*'lista, wskaźniki'!$F$42,IF(AA977="olej opałowy",AF977*'lista, wskaźniki'!$I$42,0)))))</f>
        <v>0</v>
      </c>
      <c r="AO977" s="20">
        <f>IF(AA977="węgiel",AF977*'lista, wskaźniki'!$E$43,IF(AA977="drewno",AF977*'lista, wskaźniki'!$G$43,IF(AA977="pellet",AF977*'lista, wskaźniki'!$H$43,IF(AA977="gaz z sieci",AF977*'lista, wskaźniki'!$F$43,IF(AA977="olej opałowy",AF977*'lista, wskaźniki'!$I$43,0)))))</f>
        <v>0</v>
      </c>
      <c r="AP977" s="20">
        <f>IF(AA977="węgiel",AF977*'lista, wskaźniki'!$E$44,IF(AA977="drewno",AF977*'lista, wskaźniki'!$G$44,IF(AA977="pellet",AF977*'lista, wskaźniki'!$H$44,IF(AA977="gaz z sieci",AF977*'lista, wskaźniki'!$F$44,IF(AA977="olej opałowy",AF977*'lista, wskaźniki'!$I$44,0)))))</f>
        <v>0</v>
      </c>
      <c r="AQ977" s="20" t="b">
        <f>IF(Z977="gaz",AH977*1/3.6*'lista, wskaźniki'!$F$21,IF(Z977="energia elektryczna",AH977*1/3.6*'lista, wskaźniki'!$F$26))</f>
        <v>0</v>
      </c>
      <c r="AR977" s="20" t="b">
        <f>IF(Z977="gaz",AH977*'lista, wskaźniki'!$F$42,IF(Z977="energia elektryczna",AH977*0))</f>
        <v>0</v>
      </c>
      <c r="AS977" s="20" t="b">
        <f>IF(Z977="gaz",AH977*'lista, wskaźniki'!$F$43,IF(Z977="energia elektryczna",AH977*0))</f>
        <v>0</v>
      </c>
      <c r="AT977" s="20" t="b">
        <f>IF(Z977="gaz",AH977*'lista, wskaźniki'!$F$44,IF(Z977="energia elektryczna",AH977*0))</f>
        <v>0</v>
      </c>
      <c r="AU977" s="20">
        <f>AI977*1/3.6*'lista, wskaźniki'!$F$21</f>
        <v>0</v>
      </c>
      <c r="AV977" s="20">
        <f>AI977*'lista, wskaźniki'!$F$42</f>
        <v>0</v>
      </c>
      <c r="AW977" s="20">
        <f>AI977*'lista, wskaźniki'!$F$43</f>
        <v>0</v>
      </c>
      <c r="AX977" s="20">
        <f>AI977*'lista, wskaźniki'!$F$44</f>
        <v>0</v>
      </c>
      <c r="AY977" s="20">
        <f>AK977*'lista, wskaźniki'!$F$26</f>
        <v>0</v>
      </c>
      <c r="AZ977" s="20">
        <f t="shared" si="439"/>
        <v>0</v>
      </c>
      <c r="BA977" s="20">
        <f t="shared" si="440"/>
        <v>0</v>
      </c>
      <c r="BB977" s="20">
        <f t="shared" si="441"/>
        <v>0</v>
      </c>
      <c r="BC977" s="20">
        <f t="shared" si="442"/>
        <v>0</v>
      </c>
      <c r="BD977" s="964"/>
      <c r="BE977" s="964"/>
      <c r="BF977" s="964"/>
      <c r="BG977" s="964"/>
      <c r="BH977" s="160"/>
      <c r="BI977" s="964"/>
      <c r="BJ977" s="160"/>
      <c r="BK977" s="964"/>
      <c r="BL977" s="160"/>
      <c r="BM977" s="160"/>
      <c r="BN977" s="160"/>
      <c r="BO977" s="160"/>
      <c r="BP977" s="160"/>
      <c r="BQ977" s="160"/>
      <c r="BR977" s="160"/>
      <c r="BS977" s="958"/>
      <c r="BT977" s="958"/>
      <c r="BU977" s="958"/>
      <c r="BV977" s="958"/>
      <c r="BW977" s="958"/>
      <c r="BX977" s="958"/>
      <c r="BY977" s="961"/>
      <c r="CA977" s="365" t="b">
        <f t="shared" si="443"/>
        <v>0</v>
      </c>
      <c r="CB977" s="365" t="b">
        <f t="shared" si="444"/>
        <v>0</v>
      </c>
      <c r="CC977" s="365" t="b">
        <f t="shared" si="445"/>
        <v>0</v>
      </c>
      <c r="CD977" s="365" t="b">
        <f t="shared" si="446"/>
        <v>0</v>
      </c>
      <c r="CE977" s="365">
        <f t="shared" si="447"/>
        <v>0</v>
      </c>
      <c r="CF977" s="365" t="b">
        <f t="shared" si="448"/>
        <v>0</v>
      </c>
      <c r="CG977" s="365" t="b">
        <f t="shared" si="449"/>
        <v>0</v>
      </c>
      <c r="CH977" s="365" t="b">
        <f t="shared" si="450"/>
        <v>0</v>
      </c>
      <c r="CI977" s="72" t="b">
        <f t="shared" si="451"/>
        <v>0</v>
      </c>
      <c r="CJ977" s="72" t="b">
        <f t="shared" si="452"/>
        <v>0</v>
      </c>
      <c r="CK977" s="72" t="b">
        <f t="shared" si="453"/>
        <v>0</v>
      </c>
      <c r="CL977" s="72">
        <f t="shared" si="454"/>
        <v>0</v>
      </c>
      <c r="CM977" s="72">
        <f t="shared" si="455"/>
        <v>0</v>
      </c>
      <c r="CN977" s="72" t="b">
        <f t="shared" si="456"/>
        <v>0</v>
      </c>
      <c r="CP977" s="13">
        <f t="shared" si="457"/>
        <v>0</v>
      </c>
      <c r="CQ977" s="13" t="b">
        <f t="shared" si="458"/>
        <v>0</v>
      </c>
      <c r="CR977" s="13" t="b">
        <f t="shared" si="459"/>
        <v>0</v>
      </c>
      <c r="CS977" s="13" t="b">
        <f t="shared" si="465"/>
        <v>0</v>
      </c>
      <c r="CT977" s="13" t="b">
        <f t="shared" si="464"/>
        <v>0</v>
      </c>
      <c r="CU977" s="13" t="b">
        <f t="shared" si="437"/>
        <v>0</v>
      </c>
      <c r="CV977" s="13" t="b">
        <f t="shared" si="460"/>
        <v>0</v>
      </c>
      <c r="CW977" s="13" t="b">
        <f t="shared" si="461"/>
        <v>0</v>
      </c>
      <c r="CX977" s="13" t="b">
        <f t="shared" si="462"/>
        <v>0</v>
      </c>
      <c r="CY977" s="13" t="b">
        <f t="shared" si="463"/>
        <v>0</v>
      </c>
    </row>
    <row r="978" spans="1:103" ht="15" thickBot="1">
      <c r="A978" s="931">
        <v>196</v>
      </c>
      <c r="B978" s="962" t="s">
        <v>252</v>
      </c>
      <c r="C978" s="962">
        <v>4</v>
      </c>
      <c r="D978" s="962" t="s">
        <v>1</v>
      </c>
      <c r="E978" s="962" t="s">
        <v>5</v>
      </c>
      <c r="F978" s="962"/>
      <c r="G978" s="962"/>
      <c r="H978" s="962"/>
      <c r="I978" s="962" t="s">
        <v>11</v>
      </c>
      <c r="J978" s="962">
        <v>85</v>
      </c>
      <c r="K978" s="962">
        <v>2</v>
      </c>
      <c r="L978" s="962" t="s">
        <v>16</v>
      </c>
      <c r="M978" s="962">
        <v>100</v>
      </c>
      <c r="N978" s="962" t="s">
        <v>17</v>
      </c>
      <c r="O978" s="155"/>
      <c r="P978" s="962" t="s">
        <v>16</v>
      </c>
      <c r="Q978" s="940">
        <f>IF(I978="&lt;1966",'lista, wskaźniki'!$G$4,IF(I978="1967-1985",'lista, wskaźniki'!$G$5,IF(I978="1986-1992",'lista, wskaźniki'!$G$6,IF(I978="1993-1996",'lista, wskaźniki'!$G$7,IF(I978="&gt;1997",'lista, wskaźniki'!$G$8,IF(I978=0,'lista, wskaźniki'!$G$4))))))</f>
        <v>250</v>
      </c>
      <c r="R978" s="962" t="s">
        <v>23</v>
      </c>
      <c r="S978" s="962" t="s">
        <v>28</v>
      </c>
      <c r="T978" s="962">
        <v>1.5</v>
      </c>
      <c r="U978" s="962">
        <v>2007</v>
      </c>
      <c r="V978" s="962"/>
      <c r="W978" s="154" t="s">
        <v>35</v>
      </c>
      <c r="X978" s="154" t="s">
        <v>39</v>
      </c>
      <c r="Y978" s="154" t="s">
        <v>42</v>
      </c>
      <c r="Z978" s="154"/>
      <c r="AA978" s="154" t="s">
        <v>35</v>
      </c>
      <c r="AB978" s="156">
        <v>2.5</v>
      </c>
      <c r="AC978" s="156"/>
      <c r="AD978" s="154">
        <v>2200</v>
      </c>
      <c r="AE978" s="962">
        <v>12</v>
      </c>
      <c r="AF978" s="334">
        <f t="shared" si="438"/>
        <v>58.887500000000003</v>
      </c>
      <c r="AG978" s="272">
        <f>IF(R978="kompletna",Q978*J978*0.0036*'lista, wskaźniki'!$F$13, IF(R978="częściowa",Q978*J978*0.0036*'lista, wskaźniki'!$F$14, IF(R978="brak",Q978*J978*0.0036*'lista, wskaźniki'!$F$15,)))</f>
        <v>61.2</v>
      </c>
      <c r="AH978" s="334">
        <f>IF(Y978="inne",K978*'lista, wskaźniki'!$E$35,IF(Y978="to samo źródło",0,IF(Y978=0,0)))</f>
        <v>0</v>
      </c>
      <c r="AI978" s="334" t="b">
        <f>IF(AA978="gaz z sieci",AC978*'lista, wskaźniki'!$D$21)</f>
        <v>0</v>
      </c>
      <c r="AJ978" s="272">
        <f>IF(AA978="węgiel",AB978*'lista, wskaźniki'!$D$20, IF('Sektor mieszkaniowy'!AA978="drewno",'Sektor mieszkaniowy'!AB978*'lista, wskaźniki'!$D$22,IF('Sektor mieszkaniowy'!AA978="pellet",AB978*'lista, wskaźniki'!$D$23,IF('Sektor mieszkaniowy'!AA978="gaz z sieci",AB978*'lista, wskaźniki'!$D$21,IF('Sektor mieszkaniowy'!AA978="olej opałowy",'Sektor mieszkaniowy'!AB978*'lista, wskaźniki'!$D$24)))))</f>
        <v>56.574999999999996</v>
      </c>
      <c r="AK978" s="965">
        <v>1.5</v>
      </c>
      <c r="AL978" s="962">
        <v>1200</v>
      </c>
      <c r="AM978" s="20">
        <f>IF(AA978="węgiel",AF978*1/3.6*'lista, wskaźniki'!$F$20,IF(AA978="drewno",AF978*1/3.6*'lista, wskaźniki'!$F$22,IF(AA978="pellet",AF978*1/3.6*'lista, wskaźniki'!$F$23,IF(AA978="gaz z sieci",AF978*1/3.6*'lista, wskaźniki'!$F$21,IF(AA978="olej opałowy",AF978*1/3.6*'lista, wskaźniki'!$F$24,0)))))</f>
        <v>5.5784128749999997</v>
      </c>
      <c r="AN978" s="20">
        <f>IF(AA978="węgiel",AF978*'lista, wskaźniki'!$E$42,IF(AA978="drewno",AF978*'lista, wskaźniki'!$G$42,IF(AA978="pellet",AF978*'lista, wskaźniki'!$H$42,IF(AA978="gaz z sieci",AF978*'lista, wskaźniki'!$F$42,IF(AA978="olej opałowy",AF978*'lista, wskaźniki'!$I$42,0)))))</f>
        <v>2.2377250000000001E-2</v>
      </c>
      <c r="AO978" s="20">
        <f>IF(AA978="węgiel",AF978*'lista, wskaźniki'!$E$43,IF(AA978="drewno",AF978*'lista, wskaźniki'!$G$43,IF(AA978="pellet",AF978*'lista, wskaźniki'!$H$43,IF(AA978="gaz z sieci",AF978*'lista, wskaźniki'!$F$43,IF(AA978="olej opałowy",AF978*'lista, wskaźniki'!$I$43,0)))))</f>
        <v>2.1199500000000003E-2</v>
      </c>
      <c r="AP978" s="20">
        <f>IF(AA978="węgiel",AF978*'lista, wskaźniki'!$E$44,IF(AA978="drewno",AF978*'lista, wskaźniki'!$G$44,IF(AA978="pellet",AF978*'lista, wskaźniki'!$H$44,IF(AA978="gaz z sieci",AF978*'lista, wskaźniki'!$F$44,IF(AA978="olej opałowy",AF978*'lista, wskaźniki'!$I$44,0)))))</f>
        <v>1.5899625000000001E-5</v>
      </c>
      <c r="AQ978" s="20" t="b">
        <f>IF(Z978="gaz",AH978*1/3.6*'lista, wskaźniki'!$F$21,IF(Z978="energia elektryczna",AH978*1/3.6*'lista, wskaźniki'!$F$26))</f>
        <v>0</v>
      </c>
      <c r="AR978" s="20" t="b">
        <f>IF(Z978="gaz",AH978*'lista, wskaźniki'!$F$42,IF(Z978="energia elektryczna",AH978*0))</f>
        <v>0</v>
      </c>
      <c r="AS978" s="20" t="b">
        <f>IF(Z978="gaz",AH978*'lista, wskaźniki'!$F$43,IF(Z978="energia elektryczna",AH978*0))</f>
        <v>0</v>
      </c>
      <c r="AT978" s="20" t="b">
        <f>IF(Z978="gaz",AH978*'lista, wskaźniki'!$F$44,IF(Z978="energia elektryczna",AH978*0))</f>
        <v>0</v>
      </c>
      <c r="AU978" s="20">
        <f>AI978*1/3.6*'lista, wskaźniki'!$F$21</f>
        <v>0</v>
      </c>
      <c r="AV978" s="20">
        <f>AI978*'lista, wskaźniki'!$F$42</f>
        <v>0</v>
      </c>
      <c r="AW978" s="20">
        <f>AI978*'lista, wskaźniki'!$F$43</f>
        <v>0</v>
      </c>
      <c r="AX978" s="20">
        <f>AI978*'lista, wskaźniki'!$F$44</f>
        <v>0</v>
      </c>
      <c r="AY978" s="20">
        <f>AK978*'lista, wskaźniki'!$F$26</f>
        <v>1.335</v>
      </c>
      <c r="AZ978" s="20">
        <f t="shared" si="439"/>
        <v>6.9134128749999997</v>
      </c>
      <c r="BA978" s="20">
        <f t="shared" si="440"/>
        <v>2.2377250000000001E-2</v>
      </c>
      <c r="BB978" s="20">
        <f t="shared" si="441"/>
        <v>2.1199500000000003E-2</v>
      </c>
      <c r="BC978" s="20">
        <f t="shared" si="442"/>
        <v>1.5899625000000001E-5</v>
      </c>
      <c r="BD978" s="962" t="s">
        <v>17</v>
      </c>
      <c r="BE978" s="962" t="s">
        <v>16</v>
      </c>
      <c r="BF978" s="962" t="s">
        <v>16</v>
      </c>
      <c r="BG978" s="962" t="s">
        <v>17</v>
      </c>
      <c r="BH978" s="154"/>
      <c r="BI978" s="962" t="s">
        <v>17</v>
      </c>
      <c r="BJ978" s="154"/>
      <c r="BK978" s="962" t="s">
        <v>17</v>
      </c>
      <c r="BL978" s="154"/>
      <c r="BM978" s="154"/>
      <c r="BN978" s="154"/>
      <c r="BO978" s="154" t="s">
        <v>57</v>
      </c>
      <c r="BP978" s="154" t="s">
        <v>52</v>
      </c>
      <c r="BQ978" s="154" t="s">
        <v>120</v>
      </c>
      <c r="BR978" s="154">
        <v>1</v>
      </c>
      <c r="BS978" s="956">
        <v>10000</v>
      </c>
      <c r="BT978" s="956">
        <v>300</v>
      </c>
      <c r="BU978" s="956"/>
      <c r="BV978" s="956">
        <v>1000</v>
      </c>
      <c r="BW978" s="956">
        <v>1300</v>
      </c>
      <c r="BX978" s="956"/>
      <c r="BY978" s="959">
        <v>2000</v>
      </c>
      <c r="CA978" s="365">
        <f t="shared" si="443"/>
        <v>58.887500000000003</v>
      </c>
      <c r="CB978" s="365" t="b">
        <f t="shared" si="444"/>
        <v>0</v>
      </c>
      <c r="CC978" s="365" t="b">
        <f t="shared" si="445"/>
        <v>0</v>
      </c>
      <c r="CD978" s="365" t="b">
        <f t="shared" si="446"/>
        <v>0</v>
      </c>
      <c r="CE978" s="365" t="b">
        <f t="shared" si="447"/>
        <v>0</v>
      </c>
      <c r="CF978" s="365" t="b">
        <f t="shared" si="448"/>
        <v>0</v>
      </c>
      <c r="CG978" s="365" t="b">
        <f t="shared" si="449"/>
        <v>0</v>
      </c>
      <c r="CH978" s="365" t="b">
        <f t="shared" si="450"/>
        <v>0</v>
      </c>
      <c r="CI978" s="72">
        <f t="shared" si="451"/>
        <v>58.887500000000003</v>
      </c>
      <c r="CJ978" s="72" t="b">
        <f t="shared" si="452"/>
        <v>0</v>
      </c>
      <c r="CK978" s="72" t="b">
        <f t="shared" si="453"/>
        <v>0</v>
      </c>
      <c r="CL978" s="72">
        <f t="shared" si="454"/>
        <v>0</v>
      </c>
      <c r="CM978" s="72" t="b">
        <f t="shared" si="455"/>
        <v>0</v>
      </c>
      <c r="CN978" s="72" t="b">
        <f t="shared" si="456"/>
        <v>0</v>
      </c>
      <c r="CP978" s="13" t="b">
        <f t="shared" si="457"/>
        <v>0</v>
      </c>
      <c r="CQ978" s="13">
        <f t="shared" si="458"/>
        <v>0</v>
      </c>
      <c r="CR978" s="13">
        <f t="shared" si="459"/>
        <v>85</v>
      </c>
      <c r="CS978" s="13">
        <f t="shared" si="465"/>
        <v>42.5</v>
      </c>
      <c r="CT978" s="13" t="b">
        <f t="shared" si="464"/>
        <v>0</v>
      </c>
      <c r="CU978" s="13">
        <f t="shared" si="437"/>
        <v>0</v>
      </c>
      <c r="CV978" s="13" t="b">
        <f t="shared" si="460"/>
        <v>0</v>
      </c>
      <c r="CW978" s="13">
        <f t="shared" si="461"/>
        <v>0</v>
      </c>
      <c r="CX978" s="13" t="b">
        <f t="shared" si="462"/>
        <v>0</v>
      </c>
      <c r="CY978" s="13">
        <f t="shared" si="463"/>
        <v>0</v>
      </c>
    </row>
    <row r="979" spans="1:103" ht="15" thickBot="1">
      <c r="A979" s="932"/>
      <c r="B979" s="963"/>
      <c r="C979" s="963"/>
      <c r="D979" s="963"/>
      <c r="E979" s="963"/>
      <c r="F979" s="963"/>
      <c r="G979" s="963"/>
      <c r="H979" s="963"/>
      <c r="I979" s="963"/>
      <c r="J979" s="963"/>
      <c r="K979" s="963"/>
      <c r="L979" s="963"/>
      <c r="M979" s="963"/>
      <c r="N979" s="963"/>
      <c r="O979" s="158"/>
      <c r="P979" s="963"/>
      <c r="Q979" s="941"/>
      <c r="R979" s="963"/>
      <c r="S979" s="963"/>
      <c r="T979" s="963"/>
      <c r="U979" s="963"/>
      <c r="V979" s="963"/>
      <c r="W979" s="157" t="s">
        <v>36</v>
      </c>
      <c r="X979" s="157"/>
      <c r="Y979" s="157"/>
      <c r="Z979" s="157"/>
      <c r="AA979" s="157" t="s">
        <v>36</v>
      </c>
      <c r="AB979" s="159">
        <v>3</v>
      </c>
      <c r="AC979" s="159"/>
      <c r="AD979" s="157">
        <v>250</v>
      </c>
      <c r="AE979" s="963"/>
      <c r="AF979" s="334">
        <f>IF(AG979&gt;0,(AJ979+AG979/2)/2,AJ979)</f>
        <v>38.700000000000003</v>
      </c>
      <c r="AG979" s="272">
        <v>61.2</v>
      </c>
      <c r="AH979" s="334">
        <f>IF(Y979="inne",K979*'lista, wskaźniki'!$E$35,IF(Y979="to samo źródło",0,IF(Y979=0,0)))</f>
        <v>0</v>
      </c>
      <c r="AI979" s="334" t="b">
        <f>IF(AA979="gaz z sieci",AC979*'lista, wskaźniki'!$D$21)</f>
        <v>0</v>
      </c>
      <c r="AJ979" s="272">
        <f>IF(AA979="węgiel",AB979*'lista, wskaźniki'!$D$20, IF('Sektor mieszkaniowy'!AA979="drewno",'Sektor mieszkaniowy'!AB979*'lista, wskaźniki'!$D$22,IF('Sektor mieszkaniowy'!AA979="pellet",AB979*'lista, wskaźniki'!$D$23,IF('Sektor mieszkaniowy'!AA979="gaz z sieci",AB979*'lista, wskaźniki'!$D$21,IF('Sektor mieszkaniowy'!AA979="olej opałowy",'Sektor mieszkaniowy'!AB979*'lista, wskaźniki'!$D$24)))))</f>
        <v>46.8</v>
      </c>
      <c r="AK979" s="966"/>
      <c r="AL979" s="963"/>
      <c r="AM979" s="20">
        <f>IF(AA979="węgiel",AF979*1/3.6*'lista, wskaźniki'!$F$20,IF(AA979="drewno",AF979*1/3.6*'lista, wskaźniki'!$F$22,IF(AA979="pellet",AF979*1/3.6*'lista, wskaźniki'!$F$23,IF(AA979="gaz z sieci",AF979*1/3.6*'lista, wskaźniki'!$F$21,IF(AA979="olej opałowy",AF979*1/3.6*'lista, wskaźniki'!$F$24,0)))))</f>
        <v>0</v>
      </c>
      <c r="AN979" s="20">
        <f>IF(AA979="węgiel",AF979*'lista, wskaźniki'!$E$42,IF(AA979="drewno",AF979*'lista, wskaźniki'!$G$42,IF(AA979="pellet",AF979*'lista, wskaźniki'!$H$42,IF(AA979="gaz z sieci",AF979*'lista, wskaźniki'!$F$42,IF(AA979="olej opałowy",AF979*'lista, wskaźniki'!$I$42,0)))))</f>
        <v>3.1347E-2</v>
      </c>
      <c r="AO979" s="20">
        <f>IF(AA979="węgiel",AF979*'lista, wskaźniki'!$E$43,IF(AA979="drewno",AF979*'lista, wskaźniki'!$G$43,IF(AA979="pellet",AF979*'lista, wskaźniki'!$H$43,IF(AA979="gaz z sieci",AF979*'lista, wskaźniki'!$F$43,IF(AA979="olej opałowy",AF979*'lista, wskaźniki'!$I$43,0)))))</f>
        <v>3.1347E-2</v>
      </c>
      <c r="AP979" s="20">
        <f>IF(AA979="węgiel",AF979*'lista, wskaźniki'!$E$44,IF(AA979="drewno",AF979*'lista, wskaźniki'!$G$44,IF(AA979="pellet",AF979*'lista, wskaźniki'!$H$44,IF(AA979="gaz z sieci",AF979*'lista, wskaźniki'!$F$44,IF(AA979="olej opałowy",AF979*'lista, wskaźniki'!$I$44,0)))))</f>
        <v>9.6749999999999997E-6</v>
      </c>
      <c r="AQ979" s="20" t="b">
        <f>IF(Z979="gaz",AH979*1/3.6*'lista, wskaźniki'!$F$21,IF(Z979="energia elektryczna",AH979*1/3.6*'lista, wskaźniki'!$F$26))</f>
        <v>0</v>
      </c>
      <c r="AR979" s="20" t="b">
        <f>IF(Z979="gaz",AH979*'lista, wskaźniki'!$F$42,IF(Z979="energia elektryczna",AH979*0))</f>
        <v>0</v>
      </c>
      <c r="AS979" s="20" t="b">
        <f>IF(Z979="gaz",AH979*'lista, wskaźniki'!$F$43,IF(Z979="energia elektryczna",AH979*0))</f>
        <v>0</v>
      </c>
      <c r="AT979" s="20" t="b">
        <f>IF(Z979="gaz",AH979*'lista, wskaźniki'!$F$44,IF(Z979="energia elektryczna",AH979*0))</f>
        <v>0</v>
      </c>
      <c r="AU979" s="20">
        <f>AI979*1/3.6*'lista, wskaźniki'!$F$21</f>
        <v>0</v>
      </c>
      <c r="AV979" s="20">
        <f>AI979*'lista, wskaźniki'!$F$42</f>
        <v>0</v>
      </c>
      <c r="AW979" s="20">
        <f>AI979*'lista, wskaźniki'!$F$43</f>
        <v>0</v>
      </c>
      <c r="AX979" s="20">
        <f>AI979*'lista, wskaźniki'!$F$44</f>
        <v>0</v>
      </c>
      <c r="AY979" s="20">
        <f>AK979*'lista, wskaźniki'!$F$26</f>
        <v>0</v>
      </c>
      <c r="AZ979" s="20">
        <f t="shared" si="439"/>
        <v>0</v>
      </c>
      <c r="BA979" s="20">
        <f t="shared" si="440"/>
        <v>3.1347E-2</v>
      </c>
      <c r="BB979" s="20">
        <f t="shared" si="441"/>
        <v>3.1347E-2</v>
      </c>
      <c r="BC979" s="20">
        <f t="shared" si="442"/>
        <v>9.6749999999999997E-6</v>
      </c>
      <c r="BD979" s="963"/>
      <c r="BE979" s="963"/>
      <c r="BF979" s="963"/>
      <c r="BG979" s="963"/>
      <c r="BH979" s="157"/>
      <c r="BI979" s="963"/>
      <c r="BJ979" s="157"/>
      <c r="BK979" s="963"/>
      <c r="BL979" s="157"/>
      <c r="BM979" s="157"/>
      <c r="BN979" s="157"/>
      <c r="BO979" s="157"/>
      <c r="BP979" s="157" t="s">
        <v>53</v>
      </c>
      <c r="BQ979" s="157"/>
      <c r="BR979" s="157"/>
      <c r="BS979" s="957"/>
      <c r="BT979" s="957"/>
      <c r="BU979" s="957"/>
      <c r="BV979" s="957"/>
      <c r="BW979" s="957"/>
      <c r="BX979" s="957"/>
      <c r="BY979" s="960"/>
      <c r="CA979" s="365" t="b">
        <f t="shared" si="443"/>
        <v>0</v>
      </c>
      <c r="CB979" s="365">
        <f t="shared" si="444"/>
        <v>38.700000000000003</v>
      </c>
      <c r="CC979" s="365" t="b">
        <f t="shared" si="445"/>
        <v>0</v>
      </c>
      <c r="CD979" s="365" t="b">
        <f t="shared" si="446"/>
        <v>0</v>
      </c>
      <c r="CE979" s="365" t="b">
        <f t="shared" si="447"/>
        <v>0</v>
      </c>
      <c r="CF979" s="365" t="b">
        <f t="shared" si="448"/>
        <v>0</v>
      </c>
      <c r="CG979" s="365" t="b">
        <f t="shared" si="449"/>
        <v>0</v>
      </c>
      <c r="CH979" s="365" t="b">
        <f t="shared" si="450"/>
        <v>0</v>
      </c>
      <c r="CI979" s="72" t="b">
        <f t="shared" si="451"/>
        <v>0</v>
      </c>
      <c r="CJ979" s="72">
        <f t="shared" si="452"/>
        <v>38.700000000000003</v>
      </c>
      <c r="CK979" s="72" t="b">
        <f t="shared" si="453"/>
        <v>0</v>
      </c>
      <c r="CL979" s="72">
        <f t="shared" si="454"/>
        <v>0</v>
      </c>
      <c r="CM979" s="72" t="b">
        <f t="shared" si="455"/>
        <v>0</v>
      </c>
      <c r="CN979" s="72" t="b">
        <f t="shared" si="456"/>
        <v>0</v>
      </c>
      <c r="CP979" s="13">
        <f t="shared" si="457"/>
        <v>0</v>
      </c>
      <c r="CQ979" s="13" t="b">
        <f t="shared" si="458"/>
        <v>0</v>
      </c>
      <c r="CR979" s="13" t="b">
        <f t="shared" si="459"/>
        <v>0</v>
      </c>
      <c r="CS979" s="13" t="b">
        <f t="shared" si="465"/>
        <v>0</v>
      </c>
      <c r="CT979" s="13" t="b">
        <f t="shared" si="464"/>
        <v>0</v>
      </c>
      <c r="CU979" s="13" t="b">
        <f t="shared" si="437"/>
        <v>0</v>
      </c>
      <c r="CV979" s="13" t="b">
        <f t="shared" si="460"/>
        <v>0</v>
      </c>
      <c r="CW979" s="13" t="b">
        <f t="shared" si="461"/>
        <v>0</v>
      </c>
      <c r="CX979" s="13" t="b">
        <f t="shared" si="462"/>
        <v>0</v>
      </c>
      <c r="CY979" s="13" t="b">
        <f t="shared" si="463"/>
        <v>0</v>
      </c>
    </row>
    <row r="980" spans="1:103" ht="15" thickBot="1">
      <c r="A980" s="932"/>
      <c r="B980" s="963"/>
      <c r="C980" s="963"/>
      <c r="D980" s="963"/>
      <c r="E980" s="963"/>
      <c r="F980" s="963"/>
      <c r="G980" s="963"/>
      <c r="H980" s="963"/>
      <c r="I980" s="963"/>
      <c r="J980" s="963"/>
      <c r="K980" s="963"/>
      <c r="L980" s="963"/>
      <c r="M980" s="963"/>
      <c r="N980" s="963"/>
      <c r="O980" s="158"/>
      <c r="P980" s="963"/>
      <c r="Q980" s="941"/>
      <c r="R980" s="963"/>
      <c r="S980" s="963"/>
      <c r="T980" s="963"/>
      <c r="U980" s="963"/>
      <c r="V980" s="963"/>
      <c r="W980" s="157"/>
      <c r="X980" s="157"/>
      <c r="Y980" s="157"/>
      <c r="Z980" s="157"/>
      <c r="AA980" s="157" t="s">
        <v>50</v>
      </c>
      <c r="AB980" s="159"/>
      <c r="AC980" s="159"/>
      <c r="AD980" s="157"/>
      <c r="AE980" s="963"/>
      <c r="AF980" s="334">
        <f t="shared" si="438"/>
        <v>0</v>
      </c>
      <c r="AG980" s="272">
        <f>IF(R980="kompletna",Q980*J980*0.0036*'lista, wskaźniki'!$F$13, IF(R980="częściowa",Q980*J980*0.0036*'lista, wskaźniki'!$F$14, IF(R980="brak",Q980*J980*0.0036*'lista, wskaźniki'!$F$15,)))</f>
        <v>0</v>
      </c>
      <c r="AH980" s="334">
        <f>IF(Y980="inne",K980*'lista, wskaźniki'!$E$35,IF(Y980="to samo źródło",0,IF(Y980=0,0)))</f>
        <v>0</v>
      </c>
      <c r="AI980" s="334" t="b">
        <f>IF(AA980="gaz z sieci",AC980*'lista, wskaźniki'!$D$21)</f>
        <v>0</v>
      </c>
      <c r="AJ980" s="272">
        <f>IF(AA980="węgiel",AB980*'lista, wskaźniki'!$D$20, IF('Sektor mieszkaniowy'!AA980="drewno",'Sektor mieszkaniowy'!AB980*'lista, wskaźniki'!$D$22,IF('Sektor mieszkaniowy'!AA980="pellet",AB980*'lista, wskaźniki'!$D$23,IF('Sektor mieszkaniowy'!AA980="gaz z sieci",AB980*'lista, wskaźniki'!$D$21,IF('Sektor mieszkaniowy'!AA980="olej opałowy",'Sektor mieszkaniowy'!AB980*'lista, wskaźniki'!$D$24)))))</f>
        <v>0</v>
      </c>
      <c r="AK980" s="966"/>
      <c r="AL980" s="963"/>
      <c r="AM980" s="20">
        <f>IF(AA980="węgiel",AF980*1/3.6*'lista, wskaźniki'!$F$20,IF(AA980="drewno",AF980*1/3.6*'lista, wskaźniki'!$F$22,IF(AA980="pellet",AF980*1/3.6*'lista, wskaźniki'!$F$23,IF(AA980="gaz z sieci",AF980*1/3.6*'lista, wskaźniki'!$F$21,IF(AA980="olej opałowy",AF980*1/3.6*'lista, wskaźniki'!$F$24,0)))))</f>
        <v>0</v>
      </c>
      <c r="AN980" s="20">
        <f>IF(AA980="węgiel",AF980*'lista, wskaźniki'!$E$42,IF(AA980="drewno",AF980*'lista, wskaźniki'!$G$42,IF(AA980="pellet",AF980*'lista, wskaźniki'!$H$42,IF(AA980="gaz z sieci",AF980*'lista, wskaźniki'!$F$42,IF(AA980="olej opałowy",AF980*'lista, wskaźniki'!$I$42,0)))))</f>
        <v>0</v>
      </c>
      <c r="AO980" s="20">
        <f>IF(AA980="węgiel",AF980*'lista, wskaźniki'!$E$43,IF(AA980="drewno",AF980*'lista, wskaźniki'!$G$43,IF(AA980="pellet",AF980*'lista, wskaźniki'!$H$43,IF(AA980="gaz z sieci",AF980*'lista, wskaźniki'!$F$43,IF(AA980="olej opałowy",AF980*'lista, wskaźniki'!$I$43,0)))))</f>
        <v>0</v>
      </c>
      <c r="AP980" s="20">
        <f>IF(AA980="węgiel",AF980*'lista, wskaźniki'!$E$44,IF(AA980="drewno",AF980*'lista, wskaźniki'!$G$44,IF(AA980="pellet",AF980*'lista, wskaźniki'!$H$44,IF(AA980="gaz z sieci",AF980*'lista, wskaźniki'!$F$44,IF(AA980="olej opałowy",AF980*'lista, wskaźniki'!$I$44,0)))))</f>
        <v>0</v>
      </c>
      <c r="AQ980" s="20" t="b">
        <f>IF(Z980="gaz",AH980*1/3.6*'lista, wskaźniki'!$F$21,IF(Z980="energia elektryczna",AH980*1/3.6*'lista, wskaźniki'!$F$26))</f>
        <v>0</v>
      </c>
      <c r="AR980" s="20" t="b">
        <f>IF(Z980="gaz",AH980*'lista, wskaźniki'!$F$42,IF(Z980="energia elektryczna",AH980*0))</f>
        <v>0</v>
      </c>
      <c r="AS980" s="20" t="b">
        <f>IF(Z980="gaz",AH980*'lista, wskaźniki'!$F$43,IF(Z980="energia elektryczna",AH980*0))</f>
        <v>0</v>
      </c>
      <c r="AT980" s="20" t="b">
        <f>IF(Z980="gaz",AH980*'lista, wskaźniki'!$F$44,IF(Z980="energia elektryczna",AH980*0))</f>
        <v>0</v>
      </c>
      <c r="AU980" s="20">
        <f>AI980*1/3.6*'lista, wskaźniki'!$F$21</f>
        <v>0</v>
      </c>
      <c r="AV980" s="20">
        <f>AI980*'lista, wskaźniki'!$F$42</f>
        <v>0</v>
      </c>
      <c r="AW980" s="20">
        <f>AI980*'lista, wskaźniki'!$F$43</f>
        <v>0</v>
      </c>
      <c r="AX980" s="20">
        <f>AI980*'lista, wskaźniki'!$F$44</f>
        <v>0</v>
      </c>
      <c r="AY980" s="20">
        <f>AK980*'lista, wskaźniki'!$F$26</f>
        <v>0</v>
      </c>
      <c r="AZ980" s="20">
        <f t="shared" si="439"/>
        <v>0</v>
      </c>
      <c r="BA980" s="20">
        <f t="shared" si="440"/>
        <v>0</v>
      </c>
      <c r="BB980" s="20">
        <f t="shared" si="441"/>
        <v>0</v>
      </c>
      <c r="BC980" s="20">
        <f t="shared" si="442"/>
        <v>0</v>
      </c>
      <c r="BD980" s="963"/>
      <c r="BE980" s="963"/>
      <c r="BF980" s="963"/>
      <c r="BG980" s="963"/>
      <c r="BH980" s="157"/>
      <c r="BI980" s="963"/>
      <c r="BJ980" s="157"/>
      <c r="BK980" s="963"/>
      <c r="BL980" s="157"/>
      <c r="BM980" s="157"/>
      <c r="BN980" s="157"/>
      <c r="BO980" s="157"/>
      <c r="BP980" s="157"/>
      <c r="BQ980" s="157"/>
      <c r="BR980" s="157"/>
      <c r="BS980" s="957"/>
      <c r="BT980" s="957"/>
      <c r="BU980" s="957"/>
      <c r="BV980" s="957"/>
      <c r="BW980" s="957"/>
      <c r="BX980" s="957"/>
      <c r="BY980" s="960"/>
      <c r="CA980" s="365" t="b">
        <f t="shared" si="443"/>
        <v>0</v>
      </c>
      <c r="CB980" s="365" t="b">
        <f t="shared" si="444"/>
        <v>0</v>
      </c>
      <c r="CC980" s="365">
        <f t="shared" si="445"/>
        <v>0</v>
      </c>
      <c r="CD980" s="365" t="b">
        <f t="shared" si="446"/>
        <v>0</v>
      </c>
      <c r="CE980" s="365" t="b">
        <f t="shared" si="447"/>
        <v>0</v>
      </c>
      <c r="CF980" s="365" t="b">
        <f t="shared" si="448"/>
        <v>0</v>
      </c>
      <c r="CG980" s="365" t="b">
        <f t="shared" si="449"/>
        <v>0</v>
      </c>
      <c r="CH980" s="365" t="b">
        <f t="shared" si="450"/>
        <v>0</v>
      </c>
      <c r="CI980" s="72" t="b">
        <f t="shared" si="451"/>
        <v>0</v>
      </c>
      <c r="CJ980" s="72" t="b">
        <f t="shared" si="452"/>
        <v>0</v>
      </c>
      <c r="CK980" s="72">
        <f t="shared" si="453"/>
        <v>0</v>
      </c>
      <c r="CL980" s="72">
        <f t="shared" si="454"/>
        <v>0</v>
      </c>
      <c r="CM980" s="72" t="b">
        <f t="shared" si="455"/>
        <v>0</v>
      </c>
      <c r="CN980" s="72" t="b">
        <f t="shared" si="456"/>
        <v>0</v>
      </c>
      <c r="CP980" s="13">
        <f t="shared" si="457"/>
        <v>0</v>
      </c>
      <c r="CQ980" s="13" t="b">
        <f t="shared" si="458"/>
        <v>0</v>
      </c>
      <c r="CR980" s="13" t="b">
        <f t="shared" si="459"/>
        <v>0</v>
      </c>
      <c r="CS980" s="13" t="b">
        <f t="shared" si="465"/>
        <v>0</v>
      </c>
      <c r="CT980" s="13" t="b">
        <f t="shared" si="464"/>
        <v>0</v>
      </c>
      <c r="CU980" s="13" t="b">
        <f t="shared" si="437"/>
        <v>0</v>
      </c>
      <c r="CV980" s="13" t="b">
        <f t="shared" si="460"/>
        <v>0</v>
      </c>
      <c r="CW980" s="13" t="b">
        <f t="shared" si="461"/>
        <v>0</v>
      </c>
      <c r="CX980" s="13" t="b">
        <f t="shared" si="462"/>
        <v>0</v>
      </c>
      <c r="CY980" s="13" t="b">
        <f t="shared" si="463"/>
        <v>0</v>
      </c>
    </row>
    <row r="981" spans="1:103" ht="15" thickBot="1">
      <c r="A981" s="932"/>
      <c r="B981" s="963"/>
      <c r="C981" s="963"/>
      <c r="D981" s="963"/>
      <c r="E981" s="963"/>
      <c r="F981" s="963"/>
      <c r="G981" s="963"/>
      <c r="H981" s="963"/>
      <c r="I981" s="963"/>
      <c r="J981" s="963"/>
      <c r="K981" s="963"/>
      <c r="L981" s="963"/>
      <c r="M981" s="963"/>
      <c r="N981" s="963"/>
      <c r="O981" s="158"/>
      <c r="P981" s="963"/>
      <c r="Q981" s="941"/>
      <c r="R981" s="963"/>
      <c r="S981" s="963"/>
      <c r="T981" s="963"/>
      <c r="U981" s="963"/>
      <c r="V981" s="963"/>
      <c r="W981" s="157"/>
      <c r="X981" s="157"/>
      <c r="Y981" s="157"/>
      <c r="Z981" s="157"/>
      <c r="AA981" s="157" t="s">
        <v>38</v>
      </c>
      <c r="AB981" s="159"/>
      <c r="AC981" s="159"/>
      <c r="AD981" s="157"/>
      <c r="AE981" s="963"/>
      <c r="AF981" s="334">
        <f t="shared" si="438"/>
        <v>0</v>
      </c>
      <c r="AG981" s="272">
        <f>IF(R981="kompletna",Q981*J981*0.0036*'lista, wskaźniki'!$F$13, IF(R981="częściowa",Q981*J981*0.0036*'lista, wskaźniki'!$F$14, IF(R981="brak",Q981*J981*0.0036*'lista, wskaźniki'!$F$15,)))</f>
        <v>0</v>
      </c>
      <c r="AH981" s="334">
        <f>IF(Y981="inne",K981*'lista, wskaźniki'!$E$35,IF(Y981="to samo źródło",0,IF(Y981=0,0)))</f>
        <v>0</v>
      </c>
      <c r="AI981" s="334">
        <f>IF(AA981="gaz z sieci",AC981*'lista, wskaźniki'!$D$21)</f>
        <v>0</v>
      </c>
      <c r="AJ981" s="272">
        <f>IF(AA981="węgiel",AB981*'lista, wskaźniki'!$D$20, IF('Sektor mieszkaniowy'!AA981="drewno",'Sektor mieszkaniowy'!AB981*'lista, wskaźniki'!$D$22,IF('Sektor mieszkaniowy'!AA981="pellet",AB981*'lista, wskaźniki'!$D$23,IF('Sektor mieszkaniowy'!AA981="gaz z sieci",AB981*'lista, wskaźniki'!$D$21,IF('Sektor mieszkaniowy'!AA981="olej opałowy",'Sektor mieszkaniowy'!AB981*'lista, wskaźniki'!$D$24)))))</f>
        <v>0</v>
      </c>
      <c r="AK981" s="966"/>
      <c r="AL981" s="963"/>
      <c r="AM981" s="20">
        <f>IF(AA981="węgiel",AF981*1/3.6*'lista, wskaźniki'!$F$20,IF(AA981="drewno",AF981*1/3.6*'lista, wskaźniki'!$F$22,IF(AA981="pellet",AF981*1/3.6*'lista, wskaźniki'!$F$23,IF(AA981="gaz z sieci",AF981*1/3.6*'lista, wskaźniki'!$F$21,IF(AA981="olej opałowy",AF981*1/3.6*'lista, wskaźniki'!$F$24,0)))))</f>
        <v>0</v>
      </c>
      <c r="AN981" s="20">
        <f>IF(AA981="węgiel",AF981*'lista, wskaźniki'!$E$42,IF(AA981="drewno",AF981*'lista, wskaźniki'!$G$42,IF(AA981="pellet",AF981*'lista, wskaźniki'!$H$42,IF(AA981="gaz z sieci",AF981*'lista, wskaźniki'!$F$42,IF(AA981="olej opałowy",AF981*'lista, wskaźniki'!$I$42,0)))))</f>
        <v>0</v>
      </c>
      <c r="AO981" s="20">
        <f>IF(AA981="węgiel",AF981*'lista, wskaźniki'!$E$43,IF(AA981="drewno",AF981*'lista, wskaźniki'!$G$43,IF(AA981="pellet",AF981*'lista, wskaźniki'!$H$43,IF(AA981="gaz z sieci",AF981*'lista, wskaźniki'!$F$43,IF(AA981="olej opałowy",AF981*'lista, wskaźniki'!$I$43,0)))))</f>
        <v>0</v>
      </c>
      <c r="AP981" s="20">
        <f>IF(AA981="węgiel",AF981*'lista, wskaźniki'!$E$44,IF(AA981="drewno",AF981*'lista, wskaźniki'!$G$44,IF(AA981="pellet",AF981*'lista, wskaźniki'!$H$44,IF(AA981="gaz z sieci",AF981*'lista, wskaźniki'!$F$44,IF(AA981="olej opałowy",AF981*'lista, wskaźniki'!$I$44,0)))))</f>
        <v>0</v>
      </c>
      <c r="AQ981" s="20" t="b">
        <f>IF(Z981="gaz",AH981*1/3.6*'lista, wskaźniki'!$F$21,IF(Z981="energia elektryczna",AH981*1/3.6*'lista, wskaźniki'!$F$26))</f>
        <v>0</v>
      </c>
      <c r="AR981" s="20" t="b">
        <f>IF(Z981="gaz",AH981*'lista, wskaźniki'!$F$42,IF(Z981="energia elektryczna",AH981*0))</f>
        <v>0</v>
      </c>
      <c r="AS981" s="20" t="b">
        <f>IF(Z981="gaz",AH981*'lista, wskaźniki'!$F$43,IF(Z981="energia elektryczna",AH981*0))</f>
        <v>0</v>
      </c>
      <c r="AT981" s="20" t="b">
        <f>IF(Z981="gaz",AH981*'lista, wskaźniki'!$F$44,IF(Z981="energia elektryczna",AH981*0))</f>
        <v>0</v>
      </c>
      <c r="AU981" s="20">
        <f>AI981*1/3.6*'lista, wskaźniki'!$F$21</f>
        <v>0</v>
      </c>
      <c r="AV981" s="20">
        <f>AI981*'lista, wskaźniki'!$F$42</f>
        <v>0</v>
      </c>
      <c r="AW981" s="20">
        <f>AI981*'lista, wskaźniki'!$F$43</f>
        <v>0</v>
      </c>
      <c r="AX981" s="20">
        <f>AI981*'lista, wskaźniki'!$F$44</f>
        <v>0</v>
      </c>
      <c r="AY981" s="20">
        <f>AK981*'lista, wskaźniki'!$F$26</f>
        <v>0</v>
      </c>
      <c r="AZ981" s="20">
        <f t="shared" si="439"/>
        <v>0</v>
      </c>
      <c r="BA981" s="20">
        <f t="shared" si="440"/>
        <v>0</v>
      </c>
      <c r="BB981" s="20">
        <f t="shared" si="441"/>
        <v>0</v>
      </c>
      <c r="BC981" s="20">
        <f t="shared" si="442"/>
        <v>0</v>
      </c>
      <c r="BD981" s="963"/>
      <c r="BE981" s="963"/>
      <c r="BF981" s="963"/>
      <c r="BG981" s="963"/>
      <c r="BH981" s="157"/>
      <c r="BI981" s="963"/>
      <c r="BJ981" s="157"/>
      <c r="BK981" s="963"/>
      <c r="BL981" s="157"/>
      <c r="BM981" s="157"/>
      <c r="BN981" s="157"/>
      <c r="BO981" s="157"/>
      <c r="BP981" s="157"/>
      <c r="BQ981" s="157"/>
      <c r="BR981" s="157"/>
      <c r="BS981" s="957"/>
      <c r="BT981" s="957"/>
      <c r="BU981" s="957"/>
      <c r="BV981" s="957"/>
      <c r="BW981" s="957"/>
      <c r="BX981" s="957"/>
      <c r="BY981" s="960"/>
      <c r="CA981" s="365" t="b">
        <f t="shared" si="443"/>
        <v>0</v>
      </c>
      <c r="CB981" s="365" t="b">
        <f t="shared" si="444"/>
        <v>0</v>
      </c>
      <c r="CC981" s="365" t="b">
        <f t="shared" si="445"/>
        <v>0</v>
      </c>
      <c r="CD981" s="365">
        <f t="shared" si="446"/>
        <v>0</v>
      </c>
      <c r="CE981" s="365" t="b">
        <f t="shared" si="447"/>
        <v>0</v>
      </c>
      <c r="CF981" s="365" t="b">
        <f t="shared" si="448"/>
        <v>0</v>
      </c>
      <c r="CG981" s="365" t="b">
        <f t="shared" si="449"/>
        <v>0</v>
      </c>
      <c r="CH981" s="365">
        <f t="shared" si="450"/>
        <v>0</v>
      </c>
      <c r="CI981" s="72" t="b">
        <f t="shared" si="451"/>
        <v>0</v>
      </c>
      <c r="CJ981" s="72" t="b">
        <f t="shared" si="452"/>
        <v>0</v>
      </c>
      <c r="CK981" s="72" t="b">
        <f t="shared" si="453"/>
        <v>0</v>
      </c>
      <c r="CL981" s="72">
        <f t="shared" si="454"/>
        <v>0</v>
      </c>
      <c r="CM981" s="72" t="b">
        <f t="shared" si="455"/>
        <v>0</v>
      </c>
      <c r="CN981" s="72" t="b">
        <f t="shared" si="456"/>
        <v>0</v>
      </c>
      <c r="CP981" s="13">
        <f t="shared" si="457"/>
        <v>0</v>
      </c>
      <c r="CQ981" s="13" t="b">
        <f t="shared" si="458"/>
        <v>0</v>
      </c>
      <c r="CR981" s="13" t="b">
        <f t="shared" si="459"/>
        <v>0</v>
      </c>
      <c r="CS981" s="13" t="b">
        <f t="shared" si="465"/>
        <v>0</v>
      </c>
      <c r="CT981" s="13" t="b">
        <f t="shared" si="464"/>
        <v>0</v>
      </c>
      <c r="CU981" s="13" t="b">
        <f t="shared" si="437"/>
        <v>0</v>
      </c>
      <c r="CV981" s="13" t="b">
        <f t="shared" si="460"/>
        <v>0</v>
      </c>
      <c r="CW981" s="13" t="b">
        <f t="shared" si="461"/>
        <v>0</v>
      </c>
      <c r="CX981" s="13" t="b">
        <f t="shared" si="462"/>
        <v>0</v>
      </c>
      <c r="CY981" s="13" t="b">
        <f t="shared" si="463"/>
        <v>0</v>
      </c>
    </row>
    <row r="982" spans="1:103" ht="15" thickBot="1">
      <c r="A982" s="933"/>
      <c r="B982" s="964"/>
      <c r="C982" s="964"/>
      <c r="D982" s="964"/>
      <c r="E982" s="964"/>
      <c r="F982" s="964"/>
      <c r="G982" s="964"/>
      <c r="H982" s="964"/>
      <c r="I982" s="964"/>
      <c r="J982" s="964"/>
      <c r="K982" s="964"/>
      <c r="L982" s="964"/>
      <c r="M982" s="964"/>
      <c r="N982" s="964"/>
      <c r="O982" s="173"/>
      <c r="P982" s="964"/>
      <c r="Q982" s="942"/>
      <c r="R982" s="964"/>
      <c r="S982" s="964"/>
      <c r="T982" s="964"/>
      <c r="U982" s="964"/>
      <c r="V982" s="964"/>
      <c r="W982" s="160"/>
      <c r="X982" s="160"/>
      <c r="Y982" s="160"/>
      <c r="Z982" s="160"/>
      <c r="AA982" s="160" t="s">
        <v>37</v>
      </c>
      <c r="AB982" s="162"/>
      <c r="AC982" s="162"/>
      <c r="AD982" s="160"/>
      <c r="AE982" s="964"/>
      <c r="AF982" s="334">
        <f t="shared" si="438"/>
        <v>0</v>
      </c>
      <c r="AG982" s="272">
        <f>IF(R982="kompletna",Q982*J982*0.0036*'lista, wskaźniki'!$F$13, IF(R982="częściowa",Q982*J982*0.0036*'lista, wskaźniki'!$F$14, IF(R982="brak",Q982*J982*0.0036*'lista, wskaźniki'!$F$15,)))</f>
        <v>0</v>
      </c>
      <c r="AH982" s="334">
        <f>IF(Y982="inne",K982*'lista, wskaźniki'!$E$35,IF(Y982="to samo źródło",0,IF(Y982=0,0)))</f>
        <v>0</v>
      </c>
      <c r="AI982" s="334" t="b">
        <f>IF(AA982="gaz z sieci",AC982*'lista, wskaźniki'!$D$21)</f>
        <v>0</v>
      </c>
      <c r="AJ982" s="272">
        <f>IF(AA982="węgiel",AB982*'lista, wskaźniki'!$D$20, IF('Sektor mieszkaniowy'!AA982="drewno",'Sektor mieszkaniowy'!AB982*'lista, wskaźniki'!$D$22,IF('Sektor mieszkaniowy'!AA982="pellet",AB982*'lista, wskaźniki'!$D$23,IF('Sektor mieszkaniowy'!AA982="gaz z sieci",AB982*'lista, wskaźniki'!$D$21,IF('Sektor mieszkaniowy'!AA982="olej opałowy",'Sektor mieszkaniowy'!AB982*'lista, wskaźniki'!$D$24)))))</f>
        <v>0</v>
      </c>
      <c r="AK982" s="967"/>
      <c r="AL982" s="964"/>
      <c r="AM982" s="20">
        <f>IF(AA982="węgiel",AF982*1/3.6*'lista, wskaźniki'!$F$20,IF(AA982="drewno",AF982*1/3.6*'lista, wskaźniki'!$F$22,IF(AA982="pellet",AF982*1/3.6*'lista, wskaźniki'!$F$23,IF(AA982="gaz z sieci",AF982*1/3.6*'lista, wskaźniki'!$F$21,IF(AA982="olej opałowy",AF982*1/3.6*'lista, wskaźniki'!$F$24,0)))))</f>
        <v>0</v>
      </c>
      <c r="AN982" s="20">
        <f>IF(AA982="węgiel",AF982*'lista, wskaźniki'!$E$42,IF(AA982="drewno",AF982*'lista, wskaźniki'!$G$42,IF(AA982="pellet",AF982*'lista, wskaźniki'!$H$42,IF(AA982="gaz z sieci",AF982*'lista, wskaźniki'!$F$42,IF(AA982="olej opałowy",AF982*'lista, wskaźniki'!$I$42,0)))))</f>
        <v>0</v>
      </c>
      <c r="AO982" s="20">
        <f>IF(AA982="węgiel",AF982*'lista, wskaźniki'!$E$43,IF(AA982="drewno",AF982*'lista, wskaźniki'!$G$43,IF(AA982="pellet",AF982*'lista, wskaźniki'!$H$43,IF(AA982="gaz z sieci",AF982*'lista, wskaźniki'!$F$43,IF(AA982="olej opałowy",AF982*'lista, wskaźniki'!$I$43,0)))))</f>
        <v>0</v>
      </c>
      <c r="AP982" s="20">
        <f>IF(AA982="węgiel",AF982*'lista, wskaźniki'!$E$44,IF(AA982="drewno",AF982*'lista, wskaźniki'!$G$44,IF(AA982="pellet",AF982*'lista, wskaźniki'!$H$44,IF(AA982="gaz z sieci",AF982*'lista, wskaźniki'!$F$44,IF(AA982="olej opałowy",AF982*'lista, wskaźniki'!$I$44,0)))))</f>
        <v>0</v>
      </c>
      <c r="AQ982" s="20" t="b">
        <f>IF(Z982="gaz",AH982*1/3.6*'lista, wskaźniki'!$F$21,IF(Z982="energia elektryczna",AH982*1/3.6*'lista, wskaźniki'!$F$26))</f>
        <v>0</v>
      </c>
      <c r="AR982" s="20" t="b">
        <f>IF(Z982="gaz",AH982*'lista, wskaźniki'!$F$42,IF(Z982="energia elektryczna",AH982*0))</f>
        <v>0</v>
      </c>
      <c r="AS982" s="20" t="b">
        <f>IF(Z982="gaz",AH982*'lista, wskaźniki'!$F$43,IF(Z982="energia elektryczna",AH982*0))</f>
        <v>0</v>
      </c>
      <c r="AT982" s="20" t="b">
        <f>IF(Z982="gaz",AH982*'lista, wskaźniki'!$F$44,IF(Z982="energia elektryczna",AH982*0))</f>
        <v>0</v>
      </c>
      <c r="AU982" s="20">
        <f>AI982*1/3.6*'lista, wskaźniki'!$F$21</f>
        <v>0</v>
      </c>
      <c r="AV982" s="20">
        <f>AI982*'lista, wskaźniki'!$F$42</f>
        <v>0</v>
      </c>
      <c r="AW982" s="20">
        <f>AI982*'lista, wskaźniki'!$F$43</f>
        <v>0</v>
      </c>
      <c r="AX982" s="20">
        <f>AI982*'lista, wskaźniki'!$F$44</f>
        <v>0</v>
      </c>
      <c r="AY982" s="20">
        <f>AK982*'lista, wskaźniki'!$F$26</f>
        <v>0</v>
      </c>
      <c r="AZ982" s="20">
        <f t="shared" si="439"/>
        <v>0</v>
      </c>
      <c r="BA982" s="20">
        <f t="shared" si="440"/>
        <v>0</v>
      </c>
      <c r="BB982" s="20">
        <f t="shared" si="441"/>
        <v>0</v>
      </c>
      <c r="BC982" s="20">
        <f t="shared" si="442"/>
        <v>0</v>
      </c>
      <c r="BD982" s="964"/>
      <c r="BE982" s="964"/>
      <c r="BF982" s="964"/>
      <c r="BG982" s="964"/>
      <c r="BH982" s="160"/>
      <c r="BI982" s="964"/>
      <c r="BJ982" s="160"/>
      <c r="BK982" s="964"/>
      <c r="BL982" s="160"/>
      <c r="BM982" s="160"/>
      <c r="BN982" s="160"/>
      <c r="BO982" s="160"/>
      <c r="BP982" s="160"/>
      <c r="BQ982" s="160"/>
      <c r="BR982" s="160"/>
      <c r="BS982" s="958"/>
      <c r="BT982" s="958"/>
      <c r="BU982" s="958"/>
      <c r="BV982" s="958"/>
      <c r="BW982" s="958"/>
      <c r="BX982" s="958"/>
      <c r="BY982" s="961"/>
      <c r="CA982" s="365" t="b">
        <f t="shared" si="443"/>
        <v>0</v>
      </c>
      <c r="CB982" s="365" t="b">
        <f t="shared" si="444"/>
        <v>0</v>
      </c>
      <c r="CC982" s="365" t="b">
        <f t="shared" si="445"/>
        <v>0</v>
      </c>
      <c r="CD982" s="365" t="b">
        <f t="shared" si="446"/>
        <v>0</v>
      </c>
      <c r="CE982" s="365">
        <f t="shared" si="447"/>
        <v>0</v>
      </c>
      <c r="CF982" s="365" t="b">
        <f t="shared" si="448"/>
        <v>0</v>
      </c>
      <c r="CG982" s="365" t="b">
        <f t="shared" si="449"/>
        <v>0</v>
      </c>
      <c r="CH982" s="365" t="b">
        <f t="shared" si="450"/>
        <v>0</v>
      </c>
      <c r="CI982" s="72" t="b">
        <f t="shared" si="451"/>
        <v>0</v>
      </c>
      <c r="CJ982" s="72" t="b">
        <f t="shared" si="452"/>
        <v>0</v>
      </c>
      <c r="CK982" s="72" t="b">
        <f t="shared" si="453"/>
        <v>0</v>
      </c>
      <c r="CL982" s="72">
        <f t="shared" si="454"/>
        <v>0</v>
      </c>
      <c r="CM982" s="72">
        <f t="shared" si="455"/>
        <v>0</v>
      </c>
      <c r="CN982" s="72" t="b">
        <f t="shared" si="456"/>
        <v>0</v>
      </c>
      <c r="CP982" s="13">
        <f t="shared" si="457"/>
        <v>0</v>
      </c>
      <c r="CQ982" s="13" t="b">
        <f t="shared" si="458"/>
        <v>0</v>
      </c>
      <c r="CR982" s="13" t="b">
        <f t="shared" si="459"/>
        <v>0</v>
      </c>
      <c r="CS982" s="13" t="b">
        <f t="shared" si="465"/>
        <v>0</v>
      </c>
      <c r="CT982" s="13" t="b">
        <f t="shared" si="464"/>
        <v>0</v>
      </c>
      <c r="CU982" s="13" t="b">
        <f t="shared" si="437"/>
        <v>0</v>
      </c>
      <c r="CV982" s="13" t="b">
        <f t="shared" si="460"/>
        <v>0</v>
      </c>
      <c r="CW982" s="13" t="b">
        <f t="shared" si="461"/>
        <v>0</v>
      </c>
      <c r="CX982" s="13" t="b">
        <f t="shared" si="462"/>
        <v>0</v>
      </c>
      <c r="CY982" s="13" t="b">
        <f t="shared" si="463"/>
        <v>0</v>
      </c>
    </row>
    <row r="983" spans="1:103" ht="15" thickBot="1">
      <c r="A983" s="931">
        <v>197</v>
      </c>
      <c r="B983" s="962" t="s">
        <v>252</v>
      </c>
      <c r="C983" s="962" t="s">
        <v>216</v>
      </c>
      <c r="D983" s="962" t="s">
        <v>1</v>
      </c>
      <c r="E983" s="962" t="s">
        <v>5</v>
      </c>
      <c r="F983" s="962">
        <v>1</v>
      </c>
      <c r="G983" s="962"/>
      <c r="H983" s="962"/>
      <c r="I983" s="962" t="s">
        <v>14</v>
      </c>
      <c r="J983" s="962">
        <v>121</v>
      </c>
      <c r="K983" s="962">
        <v>4</v>
      </c>
      <c r="L983" s="962" t="s">
        <v>16</v>
      </c>
      <c r="M983" s="962"/>
      <c r="N983" s="962" t="s">
        <v>16</v>
      </c>
      <c r="O983" s="155"/>
      <c r="P983" s="962" t="s">
        <v>16</v>
      </c>
      <c r="Q983" s="940">
        <f>IF(I983="&lt;1966",'lista, wskaźniki'!$G$4,IF(I983="1967-1985",'lista, wskaźniki'!$G$5,IF(I983="1986-1992",'lista, wskaźniki'!$G$6,IF(I983="1993-1996",'lista, wskaźniki'!$G$7,IF(I983="&gt;1997",'lista, wskaźniki'!$G$8,IF(I983=0,'lista, wskaźniki'!$G$4))))))</f>
        <v>115</v>
      </c>
      <c r="R983" s="962" t="s">
        <v>21</v>
      </c>
      <c r="S983" s="962" t="s">
        <v>27</v>
      </c>
      <c r="T983" s="962">
        <v>23</v>
      </c>
      <c r="U983" s="962">
        <v>2007</v>
      </c>
      <c r="V983" s="962"/>
      <c r="W983" s="154" t="s">
        <v>35</v>
      </c>
      <c r="X983" s="154" t="s">
        <v>39</v>
      </c>
      <c r="Y983" s="154"/>
      <c r="Z983" s="154" t="s">
        <v>52</v>
      </c>
      <c r="AA983" s="154" t="s">
        <v>35</v>
      </c>
      <c r="AB983" s="156">
        <v>1</v>
      </c>
      <c r="AC983" s="156"/>
      <c r="AD983" s="154">
        <v>840</v>
      </c>
      <c r="AE983" s="962">
        <v>12</v>
      </c>
      <c r="AF983" s="334">
        <f t="shared" si="438"/>
        <v>26.3432</v>
      </c>
      <c r="AG983" s="272">
        <f>IF(R983="kompletna",Q983*J983*0.0036*'lista, wskaźniki'!$F$13, IF(R983="częściowa",Q983*J983*0.0036*'lista, wskaźniki'!$F$14, IF(R983="brak",Q983*J983*0.0036*'lista, wskaźniki'!$F$15,)))</f>
        <v>30.0564</v>
      </c>
      <c r="AH983" s="334">
        <f>IF(Y983="inne",K983*'lista, wskaźniki'!$E$35,IF(Y983="to samo źródło",0,IF(Y983=0,0)))</f>
        <v>0</v>
      </c>
      <c r="AI983" s="334" t="b">
        <f>IF(AA983="gaz z sieci",AC983*'lista, wskaźniki'!$D$21)</f>
        <v>0</v>
      </c>
      <c r="AJ983" s="272">
        <f>IF(AA983="węgiel",AB983*'lista, wskaźniki'!$D$20, IF('Sektor mieszkaniowy'!AA983="drewno",'Sektor mieszkaniowy'!AB983*'lista, wskaźniki'!$D$22,IF('Sektor mieszkaniowy'!AA983="pellet",AB983*'lista, wskaźniki'!$D$23,IF('Sektor mieszkaniowy'!AA983="gaz z sieci",AB983*'lista, wskaźniki'!$D$21,IF('Sektor mieszkaniowy'!AA983="olej opałowy",'Sektor mieszkaniowy'!AB983*'lista, wskaźniki'!$D$24)))))</f>
        <v>22.63</v>
      </c>
      <c r="AK983" s="965">
        <v>2.4</v>
      </c>
      <c r="AL983" s="962">
        <v>1800</v>
      </c>
      <c r="AM983" s="20">
        <f>IF(AA983="węgiel",AF983*1/3.6*'lista, wskaźniki'!$F$20,IF(AA983="drewno",AF983*1/3.6*'lista, wskaźniki'!$F$22,IF(AA983="pellet",AF983*1/3.6*'lista, wskaźniki'!$F$23,IF(AA983="gaz z sieci",AF983*1/3.6*'lista, wskaźniki'!$F$21,IF(AA983="olej opałowy",AF983*1/3.6*'lista, wskaźniki'!$F$24,0)))))</f>
        <v>2.4954913359999997</v>
      </c>
      <c r="AN983" s="20">
        <f>IF(AA983="węgiel",AF983*'lista, wskaźniki'!$E$42,IF(AA983="drewno",AF983*'lista, wskaźniki'!$G$42,IF(AA983="pellet",AF983*'lista, wskaźniki'!$H$42,IF(AA983="gaz z sieci",AF983*'lista, wskaźniki'!$F$42,IF(AA983="olej opałowy",AF983*'lista, wskaźniki'!$I$42,0)))))</f>
        <v>1.0010416000000001E-2</v>
      </c>
      <c r="AO983" s="20">
        <f>IF(AA983="węgiel",AF983*'lista, wskaźniki'!$E$43,IF(AA983="drewno",AF983*'lista, wskaźniki'!$G$43,IF(AA983="pellet",AF983*'lista, wskaźniki'!$H$43,IF(AA983="gaz z sieci",AF983*'lista, wskaźniki'!$F$43,IF(AA983="olej opałowy",AF983*'lista, wskaźniki'!$I$43,0)))))</f>
        <v>9.483552000000001E-3</v>
      </c>
      <c r="AP983" s="20">
        <f>IF(AA983="węgiel",AF983*'lista, wskaźniki'!$E$44,IF(AA983="drewno",AF983*'lista, wskaźniki'!$G$44,IF(AA983="pellet",AF983*'lista, wskaźniki'!$H$44,IF(AA983="gaz z sieci",AF983*'lista, wskaźniki'!$F$44,IF(AA983="olej opałowy",AF983*'lista, wskaźniki'!$I$44,0)))))</f>
        <v>7.1126640000000004E-6</v>
      </c>
      <c r="AQ983" s="20" t="b">
        <f>IF(Z983="gaz",AH983*1/3.6*'lista, wskaźniki'!$F$21,IF(Z983="energia elektryczna",AH983*1/3.6*'lista, wskaźniki'!$F$26))</f>
        <v>0</v>
      </c>
      <c r="AR983" s="20" t="b">
        <f>IF(Z983="gaz",AH983*'lista, wskaźniki'!$F$42,IF(Z983="energia elektryczna",AH983*0))</f>
        <v>0</v>
      </c>
      <c r="AS983" s="20" t="b">
        <f>IF(Z983="gaz",AH983*'lista, wskaźniki'!$F$43,IF(Z983="energia elektryczna",AH983*0))</f>
        <v>0</v>
      </c>
      <c r="AT983" s="20" t="b">
        <f>IF(Z983="gaz",AH983*'lista, wskaźniki'!$F$44,IF(Z983="energia elektryczna",AH983*0))</f>
        <v>0</v>
      </c>
      <c r="AU983" s="20">
        <f>AI983*1/3.6*'lista, wskaźniki'!$F$21</f>
        <v>0</v>
      </c>
      <c r="AV983" s="20">
        <f>AI983*'lista, wskaźniki'!$F$42</f>
        <v>0</v>
      </c>
      <c r="AW983" s="20">
        <f>AI983*'lista, wskaźniki'!$F$43</f>
        <v>0</v>
      </c>
      <c r="AX983" s="20">
        <f>AI983*'lista, wskaźniki'!$F$44</f>
        <v>0</v>
      </c>
      <c r="AY983" s="20">
        <f>AK983*'lista, wskaźniki'!$F$26</f>
        <v>2.1360000000000001</v>
      </c>
      <c r="AZ983" s="20">
        <f t="shared" si="439"/>
        <v>4.6314913359999998</v>
      </c>
      <c r="BA983" s="20">
        <f t="shared" si="440"/>
        <v>1.0010416000000001E-2</v>
      </c>
      <c r="BB983" s="20">
        <f t="shared" si="441"/>
        <v>9.483552000000001E-3</v>
      </c>
      <c r="BC983" s="20">
        <f t="shared" si="442"/>
        <v>7.1126640000000004E-6</v>
      </c>
      <c r="BD983" s="962" t="s">
        <v>17</v>
      </c>
      <c r="BE983" s="962" t="s">
        <v>17</v>
      </c>
      <c r="BF983" s="962" t="s">
        <v>17</v>
      </c>
      <c r="BG983" s="962" t="s">
        <v>17</v>
      </c>
      <c r="BH983" s="154"/>
      <c r="BI983" s="962" t="s">
        <v>17</v>
      </c>
      <c r="BJ983" s="154"/>
      <c r="BK983" s="1171" t="s">
        <v>16</v>
      </c>
      <c r="BL983" s="154" t="s">
        <v>53</v>
      </c>
      <c r="BM983" s="154">
        <v>10</v>
      </c>
      <c r="BN983" s="154"/>
      <c r="BO983" s="154" t="s">
        <v>57</v>
      </c>
      <c r="BP983" s="154" t="s">
        <v>53</v>
      </c>
      <c r="BQ983" s="154" t="s">
        <v>120</v>
      </c>
      <c r="BR983" s="154">
        <v>2</v>
      </c>
      <c r="BS983" s="956">
        <v>2000</v>
      </c>
      <c r="BT983" s="956"/>
      <c r="BU983" s="956">
        <v>2500</v>
      </c>
      <c r="BV983" s="956"/>
      <c r="BW983" s="956"/>
      <c r="BX983" s="956">
        <v>11000</v>
      </c>
      <c r="BY983" s="959"/>
      <c r="CA983" s="365">
        <f t="shared" si="443"/>
        <v>26.3432</v>
      </c>
      <c r="CB983" s="365" t="b">
        <f t="shared" si="444"/>
        <v>0</v>
      </c>
      <c r="CC983" s="365" t="b">
        <f t="shared" si="445"/>
        <v>0</v>
      </c>
      <c r="CD983" s="365" t="b">
        <f t="shared" si="446"/>
        <v>0</v>
      </c>
      <c r="CE983" s="365" t="b">
        <f t="shared" si="447"/>
        <v>0</v>
      </c>
      <c r="CF983" s="365" t="b">
        <f t="shared" si="448"/>
        <v>0</v>
      </c>
      <c r="CG983" s="365" t="b">
        <f t="shared" si="449"/>
        <v>0</v>
      </c>
      <c r="CH983" s="365" t="b">
        <f t="shared" si="450"/>
        <v>0</v>
      </c>
      <c r="CI983" s="72">
        <f t="shared" si="451"/>
        <v>26.3432</v>
      </c>
      <c r="CJ983" s="72" t="b">
        <f t="shared" si="452"/>
        <v>0</v>
      </c>
      <c r="CK983" s="72" t="b">
        <f t="shared" si="453"/>
        <v>0</v>
      </c>
      <c r="CL983" s="72">
        <f t="shared" si="454"/>
        <v>0</v>
      </c>
      <c r="CM983" s="72" t="b">
        <f t="shared" si="455"/>
        <v>0</v>
      </c>
      <c r="CN983" s="72" t="b">
        <f t="shared" si="456"/>
        <v>0</v>
      </c>
      <c r="CP983" s="13" t="b">
        <f t="shared" si="457"/>
        <v>0</v>
      </c>
      <c r="CQ983" s="13" t="b">
        <f t="shared" si="458"/>
        <v>0</v>
      </c>
      <c r="CR983" s="13" t="b">
        <f t="shared" si="459"/>
        <v>0</v>
      </c>
      <c r="CS983" s="13" t="b">
        <f t="shared" si="465"/>
        <v>0</v>
      </c>
      <c r="CT983" s="13" t="b">
        <f t="shared" si="464"/>
        <v>0</v>
      </c>
      <c r="CU983" s="13" t="b">
        <f t="shared" si="437"/>
        <v>0</v>
      </c>
      <c r="CV983" s="13" t="b">
        <f t="shared" si="460"/>
        <v>0</v>
      </c>
      <c r="CW983" s="13" t="b">
        <f t="shared" si="461"/>
        <v>0</v>
      </c>
      <c r="CX983" s="13">
        <f t="shared" si="462"/>
        <v>121</v>
      </c>
      <c r="CY983" s="13">
        <f t="shared" si="463"/>
        <v>121</v>
      </c>
    </row>
    <row r="984" spans="1:103" ht="15" thickBot="1">
      <c r="A984" s="932"/>
      <c r="B984" s="963"/>
      <c r="C984" s="963"/>
      <c r="D984" s="963"/>
      <c r="E984" s="963"/>
      <c r="F984" s="963"/>
      <c r="G984" s="963"/>
      <c r="H984" s="963"/>
      <c r="I984" s="963"/>
      <c r="J984" s="963"/>
      <c r="K984" s="963"/>
      <c r="L984" s="963"/>
      <c r="M984" s="963"/>
      <c r="N984" s="963"/>
      <c r="O984" s="158"/>
      <c r="P984" s="963"/>
      <c r="Q984" s="941"/>
      <c r="R984" s="963"/>
      <c r="S984" s="963"/>
      <c r="T984" s="963"/>
      <c r="U984" s="963"/>
      <c r="V984" s="963"/>
      <c r="W984" s="157" t="s">
        <v>36</v>
      </c>
      <c r="X984" s="157"/>
      <c r="Y984" s="154" t="s">
        <v>24</v>
      </c>
      <c r="Z984" s="157"/>
      <c r="AA984" s="157" t="s">
        <v>36</v>
      </c>
      <c r="AB984" s="159">
        <v>3</v>
      </c>
      <c r="AC984" s="159"/>
      <c r="AD984" s="157"/>
      <c r="AE984" s="963"/>
      <c r="AF984" s="334">
        <f t="shared" si="438"/>
        <v>38.43</v>
      </c>
      <c r="AG984" s="272">
        <v>30.06</v>
      </c>
      <c r="AH984" s="334">
        <f>IF(Y984="inne",K984*'lista, wskaźniki'!$E$35,IF(Y984="to samo źródło",0,IF(Y984=0,0)))</f>
        <v>0</v>
      </c>
      <c r="AI984" s="334" t="b">
        <f>IF(AA984="gaz z sieci",AC984*'lista, wskaźniki'!$D$21)</f>
        <v>0</v>
      </c>
      <c r="AJ984" s="272">
        <f>IF(AA984="węgiel",AB984*'lista, wskaźniki'!$D$20, IF('Sektor mieszkaniowy'!AA984="drewno",'Sektor mieszkaniowy'!AB984*'lista, wskaźniki'!$D$22,IF('Sektor mieszkaniowy'!AA984="pellet",AB984*'lista, wskaźniki'!$D$23,IF('Sektor mieszkaniowy'!AA984="gaz z sieci",AB984*'lista, wskaźniki'!$D$21,IF('Sektor mieszkaniowy'!AA984="olej opałowy",'Sektor mieszkaniowy'!AB984*'lista, wskaźniki'!$D$24)))))</f>
        <v>46.8</v>
      </c>
      <c r="AK984" s="966"/>
      <c r="AL984" s="963"/>
      <c r="AM984" s="20">
        <f>IF(AA984="węgiel",AF984*1/3.6*'lista, wskaźniki'!$F$20,IF(AA984="drewno",AF984*1/3.6*'lista, wskaźniki'!$F$22,IF(AA984="pellet",AF984*1/3.6*'lista, wskaźniki'!$F$23,IF(AA984="gaz z sieci",AF984*1/3.6*'lista, wskaźniki'!$F$21,IF(AA984="olej opałowy",AF984*1/3.6*'lista, wskaźniki'!$F$24,0)))))</f>
        <v>0</v>
      </c>
      <c r="AN984" s="20">
        <f>IF(AA984="węgiel",AF984*'lista, wskaźniki'!$E$42,IF(AA984="drewno",AF984*'lista, wskaźniki'!$G$42,IF(AA984="pellet",AF984*'lista, wskaźniki'!$H$42,IF(AA984="gaz z sieci",AF984*'lista, wskaźniki'!$F$42,IF(AA984="olej opałowy",AF984*'lista, wskaźniki'!$I$42,0)))))</f>
        <v>3.1128299999999998E-2</v>
      </c>
      <c r="AO984" s="20">
        <f>IF(AA984="węgiel",AF984*'lista, wskaźniki'!$E$43,IF(AA984="drewno",AF984*'lista, wskaźniki'!$G$43,IF(AA984="pellet",AF984*'lista, wskaźniki'!$H$43,IF(AA984="gaz z sieci",AF984*'lista, wskaźniki'!$F$43,IF(AA984="olej opałowy",AF984*'lista, wskaźniki'!$I$43,0)))))</f>
        <v>3.1128299999999998E-2</v>
      </c>
      <c r="AP984" s="20">
        <f>IF(AA984="węgiel",AF984*'lista, wskaźniki'!$E$44,IF(AA984="drewno",AF984*'lista, wskaźniki'!$G$44,IF(AA984="pellet",AF984*'lista, wskaźniki'!$H$44,IF(AA984="gaz z sieci",AF984*'lista, wskaźniki'!$F$44,IF(AA984="olej opałowy",AF984*'lista, wskaźniki'!$I$44,0)))))</f>
        <v>9.6074999999999991E-6</v>
      </c>
      <c r="AQ984" s="20" t="b">
        <f>IF(Z984="gaz",AH984*1/3.6*'lista, wskaźniki'!$F$21,IF(Z984="energia elektryczna",AH984*1/3.6*'lista, wskaźniki'!$F$26))</f>
        <v>0</v>
      </c>
      <c r="AR984" s="20" t="b">
        <f>IF(Z984="gaz",AH984*'lista, wskaźniki'!$F$42,IF(Z984="energia elektryczna",AH984*0))</f>
        <v>0</v>
      </c>
      <c r="AS984" s="20" t="b">
        <f>IF(Z984="gaz",AH984*'lista, wskaźniki'!$F$43,IF(Z984="energia elektryczna",AH984*0))</f>
        <v>0</v>
      </c>
      <c r="AT984" s="20" t="b">
        <f>IF(Z984="gaz",AH984*'lista, wskaźniki'!$F$44,IF(Z984="energia elektryczna",AH984*0))</f>
        <v>0</v>
      </c>
      <c r="AU984" s="20">
        <f>AI984*1/3.6*'lista, wskaźniki'!$F$21</f>
        <v>0</v>
      </c>
      <c r="AV984" s="20">
        <f>AI984*'lista, wskaźniki'!$F$42</f>
        <v>0</v>
      </c>
      <c r="AW984" s="20">
        <f>AI984*'lista, wskaźniki'!$F$43</f>
        <v>0</v>
      </c>
      <c r="AX984" s="20">
        <f>AI984*'lista, wskaźniki'!$F$44</f>
        <v>0</v>
      </c>
      <c r="AY984" s="20">
        <f>AK984*'lista, wskaźniki'!$F$26</f>
        <v>0</v>
      </c>
      <c r="AZ984" s="20">
        <f t="shared" si="439"/>
        <v>0</v>
      </c>
      <c r="BA984" s="20">
        <f t="shared" si="440"/>
        <v>3.1128299999999998E-2</v>
      </c>
      <c r="BB984" s="20">
        <f t="shared" si="441"/>
        <v>3.1128299999999998E-2</v>
      </c>
      <c r="BC984" s="20">
        <f t="shared" si="442"/>
        <v>9.6074999999999991E-6</v>
      </c>
      <c r="BD984" s="963"/>
      <c r="BE984" s="963"/>
      <c r="BF984" s="963"/>
      <c r="BG984" s="963"/>
      <c r="BH984" s="157"/>
      <c r="BI984" s="963"/>
      <c r="BJ984" s="157"/>
      <c r="BK984" s="1172"/>
      <c r="BL984" s="157"/>
      <c r="BM984" s="157"/>
      <c r="BN984" s="157"/>
      <c r="BO984" s="157"/>
      <c r="BP984" s="157"/>
      <c r="BQ984" s="157" t="s">
        <v>121</v>
      </c>
      <c r="BR984" s="157">
        <v>1</v>
      </c>
      <c r="BS984" s="957"/>
      <c r="BT984" s="957"/>
      <c r="BU984" s="957"/>
      <c r="BV984" s="957"/>
      <c r="BW984" s="957"/>
      <c r="BX984" s="957"/>
      <c r="BY984" s="960"/>
      <c r="CA984" s="365" t="b">
        <f t="shared" si="443"/>
        <v>0</v>
      </c>
      <c r="CB984" s="365">
        <f t="shared" si="444"/>
        <v>38.43</v>
      </c>
      <c r="CC984" s="365" t="b">
        <f t="shared" si="445"/>
        <v>0</v>
      </c>
      <c r="CD984" s="365" t="b">
        <f t="shared" si="446"/>
        <v>0</v>
      </c>
      <c r="CE984" s="365" t="b">
        <f t="shared" si="447"/>
        <v>0</v>
      </c>
      <c r="CF984" s="365" t="b">
        <f t="shared" si="448"/>
        <v>0</v>
      </c>
      <c r="CG984" s="365" t="b">
        <f t="shared" si="449"/>
        <v>0</v>
      </c>
      <c r="CH984" s="365" t="b">
        <f t="shared" si="450"/>
        <v>0</v>
      </c>
      <c r="CI984" s="72" t="b">
        <f t="shared" si="451"/>
        <v>0</v>
      </c>
      <c r="CJ984" s="72">
        <f t="shared" si="452"/>
        <v>38.43</v>
      </c>
      <c r="CK984" s="72" t="b">
        <f t="shared" si="453"/>
        <v>0</v>
      </c>
      <c r="CL984" s="72">
        <f t="shared" si="454"/>
        <v>0</v>
      </c>
      <c r="CM984" s="72" t="b">
        <f t="shared" si="455"/>
        <v>0</v>
      </c>
      <c r="CN984" s="72" t="b">
        <f t="shared" si="456"/>
        <v>0</v>
      </c>
      <c r="CP984" s="13">
        <f t="shared" si="457"/>
        <v>0</v>
      </c>
      <c r="CQ984" s="13" t="b">
        <f t="shared" si="458"/>
        <v>0</v>
      </c>
      <c r="CR984" s="13" t="b">
        <f t="shared" si="459"/>
        <v>0</v>
      </c>
      <c r="CS984" s="13" t="b">
        <f t="shared" si="465"/>
        <v>0</v>
      </c>
      <c r="CT984" s="13" t="b">
        <f t="shared" si="464"/>
        <v>0</v>
      </c>
      <c r="CU984" s="13" t="b">
        <f t="shared" si="437"/>
        <v>0</v>
      </c>
      <c r="CV984" s="13" t="b">
        <f t="shared" si="460"/>
        <v>0</v>
      </c>
      <c r="CW984" s="13" t="b">
        <f t="shared" si="461"/>
        <v>0</v>
      </c>
      <c r="CX984" s="13" t="b">
        <f t="shared" si="462"/>
        <v>0</v>
      </c>
      <c r="CY984" s="13" t="b">
        <f t="shared" si="463"/>
        <v>0</v>
      </c>
    </row>
    <row r="985" spans="1:103" ht="15" thickBot="1">
      <c r="A985" s="932"/>
      <c r="B985" s="963"/>
      <c r="C985" s="963"/>
      <c r="D985" s="963"/>
      <c r="E985" s="963"/>
      <c r="F985" s="963"/>
      <c r="G985" s="963"/>
      <c r="H985" s="963"/>
      <c r="I985" s="963"/>
      <c r="J985" s="963"/>
      <c r="K985" s="963"/>
      <c r="L985" s="963"/>
      <c r="M985" s="963"/>
      <c r="N985" s="963"/>
      <c r="O985" s="158"/>
      <c r="P985" s="963"/>
      <c r="Q985" s="941"/>
      <c r="R985" s="963"/>
      <c r="S985" s="963"/>
      <c r="T985" s="963"/>
      <c r="U985" s="963"/>
      <c r="V985" s="963"/>
      <c r="W985" s="157" t="s">
        <v>33</v>
      </c>
      <c r="X985" s="157"/>
      <c r="Y985" s="157"/>
      <c r="Z985" s="157"/>
      <c r="AA985" s="157" t="s">
        <v>50</v>
      </c>
      <c r="AB985" s="159"/>
      <c r="AC985" s="159"/>
      <c r="AD985" s="157"/>
      <c r="AE985" s="963"/>
      <c r="AF985" s="334">
        <f t="shared" si="438"/>
        <v>0</v>
      </c>
      <c r="AG985" s="272">
        <f>IF(R985="kompletna",Q985*J985*0.0036*'lista, wskaźniki'!$F$13, IF(R985="częściowa",Q985*J985*0.0036*'lista, wskaźniki'!$F$14, IF(R985="brak",Q985*J985*0.0036*'lista, wskaźniki'!$F$15,)))</f>
        <v>0</v>
      </c>
      <c r="AH985" s="334">
        <f>IF(Y985="inne",K985*'lista, wskaźniki'!$E$35,IF(Y985="to samo źródło",0,IF(Y985=0,0)))</f>
        <v>0</v>
      </c>
      <c r="AI985" s="334" t="b">
        <f>IF(AA985="gaz z sieci",AC985*'lista, wskaźniki'!$D$21)</f>
        <v>0</v>
      </c>
      <c r="AJ985" s="272">
        <f>IF(AA985="węgiel",AB985*'lista, wskaźniki'!$D$20, IF('Sektor mieszkaniowy'!AA985="drewno",'Sektor mieszkaniowy'!AB985*'lista, wskaźniki'!$D$22,IF('Sektor mieszkaniowy'!AA985="pellet",AB985*'lista, wskaźniki'!$D$23,IF('Sektor mieszkaniowy'!AA985="gaz z sieci",AB985*'lista, wskaźniki'!$D$21,IF('Sektor mieszkaniowy'!AA985="olej opałowy",'Sektor mieszkaniowy'!AB985*'lista, wskaźniki'!$D$24)))))</f>
        <v>0</v>
      </c>
      <c r="AK985" s="966"/>
      <c r="AL985" s="963"/>
      <c r="AM985" s="20">
        <f>IF(AA985="węgiel",AF985*1/3.6*'lista, wskaźniki'!$F$20,IF(AA985="drewno",AF985*1/3.6*'lista, wskaźniki'!$F$22,IF(AA985="pellet",AF985*1/3.6*'lista, wskaźniki'!$F$23,IF(AA985="gaz z sieci",AF985*1/3.6*'lista, wskaźniki'!$F$21,IF(AA985="olej opałowy",AF985*1/3.6*'lista, wskaźniki'!$F$24,0)))))</f>
        <v>0</v>
      </c>
      <c r="AN985" s="20">
        <f>IF(AA985="węgiel",AF985*'lista, wskaźniki'!$E$42,IF(AA985="drewno",AF985*'lista, wskaźniki'!$G$42,IF(AA985="pellet",AF985*'lista, wskaźniki'!$H$42,IF(AA985="gaz z sieci",AF985*'lista, wskaźniki'!$F$42,IF(AA985="olej opałowy",AF985*'lista, wskaźniki'!$I$42,0)))))</f>
        <v>0</v>
      </c>
      <c r="AO985" s="20">
        <f>IF(AA985="węgiel",AF985*'lista, wskaźniki'!$E$43,IF(AA985="drewno",AF985*'lista, wskaźniki'!$G$43,IF(AA985="pellet",AF985*'lista, wskaźniki'!$H$43,IF(AA985="gaz z sieci",AF985*'lista, wskaźniki'!$F$43,IF(AA985="olej opałowy",AF985*'lista, wskaźniki'!$I$43,0)))))</f>
        <v>0</v>
      </c>
      <c r="AP985" s="20">
        <f>IF(AA985="węgiel",AF985*'lista, wskaźniki'!$E$44,IF(AA985="drewno",AF985*'lista, wskaźniki'!$G$44,IF(AA985="pellet",AF985*'lista, wskaźniki'!$H$44,IF(AA985="gaz z sieci",AF985*'lista, wskaźniki'!$F$44,IF(AA985="olej opałowy",AF985*'lista, wskaźniki'!$I$44,0)))))</f>
        <v>0</v>
      </c>
      <c r="AQ985" s="20" t="b">
        <f>IF(Z985="gaz",AH985*1/3.6*'lista, wskaźniki'!$F$21,IF(Z985="energia elektryczna",AH985*1/3.6*'lista, wskaźniki'!$F$26))</f>
        <v>0</v>
      </c>
      <c r="AR985" s="20" t="b">
        <f>IF(Z985="gaz",AH985*'lista, wskaźniki'!$F$42,IF(Z985="energia elektryczna",AH985*0))</f>
        <v>0</v>
      </c>
      <c r="AS985" s="20" t="b">
        <f>IF(Z985="gaz",AH985*'lista, wskaźniki'!$F$43,IF(Z985="energia elektryczna",AH985*0))</f>
        <v>0</v>
      </c>
      <c r="AT985" s="20" t="b">
        <f>IF(Z985="gaz",AH985*'lista, wskaźniki'!$F$44,IF(Z985="energia elektryczna",AH985*0))</f>
        <v>0</v>
      </c>
      <c r="AU985" s="20">
        <f>AI985*1/3.6*'lista, wskaźniki'!$F$21</f>
        <v>0</v>
      </c>
      <c r="AV985" s="20">
        <f>AI985*'lista, wskaźniki'!$F$42</f>
        <v>0</v>
      </c>
      <c r="AW985" s="20">
        <f>AI985*'lista, wskaźniki'!$F$43</f>
        <v>0</v>
      </c>
      <c r="AX985" s="20">
        <f>AI985*'lista, wskaźniki'!$F$44</f>
        <v>0</v>
      </c>
      <c r="AY985" s="20">
        <f>AK985*'lista, wskaźniki'!$F$26</f>
        <v>0</v>
      </c>
      <c r="AZ985" s="20">
        <f t="shared" si="439"/>
        <v>0</v>
      </c>
      <c r="BA985" s="20">
        <f t="shared" si="440"/>
        <v>0</v>
      </c>
      <c r="BB985" s="20">
        <f t="shared" si="441"/>
        <v>0</v>
      </c>
      <c r="BC985" s="20">
        <f t="shared" si="442"/>
        <v>0</v>
      </c>
      <c r="BD985" s="963"/>
      <c r="BE985" s="963"/>
      <c r="BF985" s="963"/>
      <c r="BG985" s="963"/>
      <c r="BH985" s="157"/>
      <c r="BI985" s="963"/>
      <c r="BJ985" s="157"/>
      <c r="BK985" s="1172"/>
      <c r="BL985" s="157"/>
      <c r="BM985" s="157"/>
      <c r="BN985" s="157"/>
      <c r="BO985" s="157"/>
      <c r="BP985" s="157"/>
      <c r="BQ985" s="157" t="s">
        <v>33</v>
      </c>
      <c r="BR985" s="157">
        <v>1</v>
      </c>
      <c r="BS985" s="957"/>
      <c r="BT985" s="957"/>
      <c r="BU985" s="957"/>
      <c r="BV985" s="957"/>
      <c r="BW985" s="957"/>
      <c r="BX985" s="957"/>
      <c r="BY985" s="960"/>
      <c r="CA985" s="365" t="b">
        <f t="shared" si="443"/>
        <v>0</v>
      </c>
      <c r="CB985" s="365" t="b">
        <f t="shared" si="444"/>
        <v>0</v>
      </c>
      <c r="CC985" s="365">
        <f t="shared" si="445"/>
        <v>0</v>
      </c>
      <c r="CD985" s="365" t="b">
        <f t="shared" si="446"/>
        <v>0</v>
      </c>
      <c r="CE985" s="365" t="b">
        <f t="shared" si="447"/>
        <v>0</v>
      </c>
      <c r="CF985" s="365" t="b">
        <f t="shared" si="448"/>
        <v>0</v>
      </c>
      <c r="CG985" s="365" t="b">
        <f t="shared" si="449"/>
        <v>0</v>
      </c>
      <c r="CH985" s="365" t="b">
        <f t="shared" si="450"/>
        <v>0</v>
      </c>
      <c r="CI985" s="72" t="b">
        <f t="shared" si="451"/>
        <v>0</v>
      </c>
      <c r="CJ985" s="72" t="b">
        <f t="shared" si="452"/>
        <v>0</v>
      </c>
      <c r="CK985" s="72">
        <f t="shared" si="453"/>
        <v>0</v>
      </c>
      <c r="CL985" s="72">
        <f t="shared" si="454"/>
        <v>0</v>
      </c>
      <c r="CM985" s="72" t="b">
        <f t="shared" si="455"/>
        <v>0</v>
      </c>
      <c r="CN985" s="72" t="b">
        <f t="shared" si="456"/>
        <v>0</v>
      </c>
      <c r="CP985" s="13">
        <f t="shared" si="457"/>
        <v>0</v>
      </c>
      <c r="CQ985" s="13" t="b">
        <f t="shared" si="458"/>
        <v>0</v>
      </c>
      <c r="CR985" s="13" t="b">
        <f t="shared" si="459"/>
        <v>0</v>
      </c>
      <c r="CS985" s="13" t="b">
        <f t="shared" si="465"/>
        <v>0</v>
      </c>
      <c r="CT985" s="13" t="b">
        <f t="shared" si="464"/>
        <v>0</v>
      </c>
      <c r="CU985" s="13" t="b">
        <f t="shared" si="437"/>
        <v>0</v>
      </c>
      <c r="CV985" s="13" t="b">
        <f t="shared" si="460"/>
        <v>0</v>
      </c>
      <c r="CW985" s="13" t="b">
        <f t="shared" si="461"/>
        <v>0</v>
      </c>
      <c r="CX985" s="13" t="b">
        <f t="shared" si="462"/>
        <v>0</v>
      </c>
      <c r="CY985" s="13" t="b">
        <f t="shared" si="463"/>
        <v>0</v>
      </c>
    </row>
    <row r="986" spans="1:103" ht="15" thickBot="1">
      <c r="A986" s="932"/>
      <c r="B986" s="963"/>
      <c r="C986" s="963"/>
      <c r="D986" s="963"/>
      <c r="E986" s="963"/>
      <c r="F986" s="963"/>
      <c r="G986" s="963"/>
      <c r="H986" s="963"/>
      <c r="I986" s="963"/>
      <c r="J986" s="963"/>
      <c r="K986" s="963"/>
      <c r="L986" s="963"/>
      <c r="M986" s="963"/>
      <c r="N986" s="963"/>
      <c r="O986" s="158"/>
      <c r="P986" s="963"/>
      <c r="Q986" s="941"/>
      <c r="R986" s="963"/>
      <c r="S986" s="963"/>
      <c r="T986" s="963"/>
      <c r="U986" s="963"/>
      <c r="V986" s="963"/>
      <c r="W986" s="157"/>
      <c r="X986" s="157"/>
      <c r="Y986" s="157"/>
      <c r="Z986" s="157"/>
      <c r="AA986" s="157" t="s">
        <v>38</v>
      </c>
      <c r="AB986" s="159"/>
      <c r="AC986" s="159"/>
      <c r="AD986" s="157"/>
      <c r="AE986" s="963"/>
      <c r="AF986" s="334">
        <f t="shared" si="438"/>
        <v>0</v>
      </c>
      <c r="AG986" s="272">
        <f>IF(R986="kompletna",Q986*J986*0.0036*'lista, wskaźniki'!$F$13, IF(R986="częściowa",Q986*J986*0.0036*'lista, wskaźniki'!$F$14, IF(R986="brak",Q986*J986*0.0036*'lista, wskaźniki'!$F$15,)))</f>
        <v>0</v>
      </c>
      <c r="AH986" s="334">
        <f>IF(Y986="inne",K986*'lista, wskaźniki'!$E$35,IF(Y986="to samo źródło",0,IF(Y986=0,0)))</f>
        <v>0</v>
      </c>
      <c r="AI986" s="334">
        <f>IF(AA986="gaz z sieci",AC986*'lista, wskaźniki'!$D$21)</f>
        <v>0</v>
      </c>
      <c r="AJ986" s="272">
        <f>IF(AA986="węgiel",AB986*'lista, wskaźniki'!$D$20, IF('Sektor mieszkaniowy'!AA986="drewno",'Sektor mieszkaniowy'!AB986*'lista, wskaźniki'!$D$22,IF('Sektor mieszkaniowy'!AA986="pellet",AB986*'lista, wskaźniki'!$D$23,IF('Sektor mieszkaniowy'!AA986="gaz z sieci",AB986*'lista, wskaźniki'!$D$21,IF('Sektor mieszkaniowy'!AA986="olej opałowy",'Sektor mieszkaniowy'!AB986*'lista, wskaźniki'!$D$24)))))</f>
        <v>0</v>
      </c>
      <c r="AK986" s="966"/>
      <c r="AL986" s="963"/>
      <c r="AM986" s="20">
        <f>IF(AA986="węgiel",AF986*1/3.6*'lista, wskaźniki'!$F$20,IF(AA986="drewno",AF986*1/3.6*'lista, wskaźniki'!$F$22,IF(AA986="pellet",AF986*1/3.6*'lista, wskaźniki'!$F$23,IF(AA986="gaz z sieci",AF986*1/3.6*'lista, wskaźniki'!$F$21,IF(AA986="olej opałowy",AF986*1/3.6*'lista, wskaźniki'!$F$24,0)))))</f>
        <v>0</v>
      </c>
      <c r="AN986" s="20">
        <f>IF(AA986="węgiel",AF986*'lista, wskaźniki'!$E$42,IF(AA986="drewno",AF986*'lista, wskaźniki'!$G$42,IF(AA986="pellet",AF986*'lista, wskaźniki'!$H$42,IF(AA986="gaz z sieci",AF986*'lista, wskaźniki'!$F$42,IF(AA986="olej opałowy",AF986*'lista, wskaźniki'!$I$42,0)))))</f>
        <v>0</v>
      </c>
      <c r="AO986" s="20">
        <f>IF(AA986="węgiel",AF986*'lista, wskaźniki'!$E$43,IF(AA986="drewno",AF986*'lista, wskaźniki'!$G$43,IF(AA986="pellet",AF986*'lista, wskaźniki'!$H$43,IF(AA986="gaz z sieci",AF986*'lista, wskaźniki'!$F$43,IF(AA986="olej opałowy",AF986*'lista, wskaźniki'!$I$43,0)))))</f>
        <v>0</v>
      </c>
      <c r="AP986" s="20">
        <f>IF(AA986="węgiel",AF986*'lista, wskaźniki'!$E$44,IF(AA986="drewno",AF986*'lista, wskaźniki'!$G$44,IF(AA986="pellet",AF986*'lista, wskaźniki'!$H$44,IF(AA986="gaz z sieci",AF986*'lista, wskaźniki'!$F$44,IF(AA986="olej opałowy",AF986*'lista, wskaźniki'!$I$44,0)))))</f>
        <v>0</v>
      </c>
      <c r="AQ986" s="20" t="b">
        <f>IF(Z986="gaz",AH986*1/3.6*'lista, wskaźniki'!$F$21,IF(Z986="energia elektryczna",AH986*1/3.6*'lista, wskaźniki'!$F$26))</f>
        <v>0</v>
      </c>
      <c r="AR986" s="20" t="b">
        <f>IF(Z986="gaz",AH986*'lista, wskaźniki'!$F$42,IF(Z986="energia elektryczna",AH986*0))</f>
        <v>0</v>
      </c>
      <c r="AS986" s="20" t="b">
        <f>IF(Z986="gaz",AH986*'lista, wskaźniki'!$F$43,IF(Z986="energia elektryczna",AH986*0))</f>
        <v>0</v>
      </c>
      <c r="AT986" s="20" t="b">
        <f>IF(Z986="gaz",AH986*'lista, wskaźniki'!$F$44,IF(Z986="energia elektryczna",AH986*0))</f>
        <v>0</v>
      </c>
      <c r="AU986" s="20">
        <f>AI986*1/3.6*'lista, wskaźniki'!$F$21</f>
        <v>0</v>
      </c>
      <c r="AV986" s="20">
        <f>AI986*'lista, wskaźniki'!$F$42</f>
        <v>0</v>
      </c>
      <c r="AW986" s="20">
        <f>AI986*'lista, wskaźniki'!$F$43</f>
        <v>0</v>
      </c>
      <c r="AX986" s="20">
        <f>AI986*'lista, wskaźniki'!$F$44</f>
        <v>0</v>
      </c>
      <c r="AY986" s="20">
        <f>AK986*'lista, wskaźniki'!$F$26</f>
        <v>0</v>
      </c>
      <c r="AZ986" s="20">
        <f t="shared" si="439"/>
        <v>0</v>
      </c>
      <c r="BA986" s="20">
        <f t="shared" si="440"/>
        <v>0</v>
      </c>
      <c r="BB986" s="20">
        <f t="shared" si="441"/>
        <v>0</v>
      </c>
      <c r="BC986" s="20">
        <f t="shared" si="442"/>
        <v>0</v>
      </c>
      <c r="BD986" s="963"/>
      <c r="BE986" s="963"/>
      <c r="BF986" s="963"/>
      <c r="BG986" s="963"/>
      <c r="BH986" s="157"/>
      <c r="BI986" s="963"/>
      <c r="BJ986" s="157"/>
      <c r="BK986" s="1172"/>
      <c r="BL986" s="157"/>
      <c r="BM986" s="157"/>
      <c r="BN986" s="157"/>
      <c r="BO986" s="157"/>
      <c r="BP986" s="157"/>
      <c r="BQ986" s="157"/>
      <c r="BR986" s="157"/>
      <c r="BS986" s="957"/>
      <c r="BT986" s="957"/>
      <c r="BU986" s="957"/>
      <c r="BV986" s="957"/>
      <c r="BW986" s="957"/>
      <c r="BX986" s="957"/>
      <c r="BY986" s="960"/>
      <c r="CA986" s="365" t="b">
        <f t="shared" si="443"/>
        <v>0</v>
      </c>
      <c r="CB986" s="365" t="b">
        <f t="shared" si="444"/>
        <v>0</v>
      </c>
      <c r="CC986" s="365" t="b">
        <f t="shared" si="445"/>
        <v>0</v>
      </c>
      <c r="CD986" s="365">
        <f t="shared" si="446"/>
        <v>0</v>
      </c>
      <c r="CE986" s="365" t="b">
        <f t="shared" si="447"/>
        <v>0</v>
      </c>
      <c r="CF986" s="365" t="b">
        <f t="shared" si="448"/>
        <v>0</v>
      </c>
      <c r="CG986" s="365" t="b">
        <f t="shared" si="449"/>
        <v>0</v>
      </c>
      <c r="CH986" s="365">
        <f t="shared" si="450"/>
        <v>0</v>
      </c>
      <c r="CI986" s="72" t="b">
        <f t="shared" si="451"/>
        <v>0</v>
      </c>
      <c r="CJ986" s="72" t="b">
        <f t="shared" si="452"/>
        <v>0</v>
      </c>
      <c r="CK986" s="72" t="b">
        <f t="shared" si="453"/>
        <v>0</v>
      </c>
      <c r="CL986" s="72">
        <f t="shared" si="454"/>
        <v>0</v>
      </c>
      <c r="CM986" s="72" t="b">
        <f t="shared" si="455"/>
        <v>0</v>
      </c>
      <c r="CN986" s="72" t="b">
        <f t="shared" si="456"/>
        <v>0</v>
      </c>
      <c r="CP986" s="13">
        <f t="shared" si="457"/>
        <v>0</v>
      </c>
      <c r="CQ986" s="13" t="b">
        <f t="shared" si="458"/>
        <v>0</v>
      </c>
      <c r="CR986" s="13" t="b">
        <f t="shared" si="459"/>
        <v>0</v>
      </c>
      <c r="CS986" s="13" t="b">
        <f t="shared" si="465"/>
        <v>0</v>
      </c>
      <c r="CT986" s="13" t="b">
        <f t="shared" si="464"/>
        <v>0</v>
      </c>
      <c r="CU986" s="13" t="b">
        <f t="shared" si="437"/>
        <v>0</v>
      </c>
      <c r="CV986" s="13" t="b">
        <f t="shared" si="460"/>
        <v>0</v>
      </c>
      <c r="CW986" s="13" t="b">
        <f t="shared" si="461"/>
        <v>0</v>
      </c>
      <c r="CX986" s="13" t="b">
        <f t="shared" si="462"/>
        <v>0</v>
      </c>
      <c r="CY986" s="13" t="b">
        <f t="shared" si="463"/>
        <v>0</v>
      </c>
    </row>
    <row r="987" spans="1:103" ht="15" thickBot="1">
      <c r="A987" s="933"/>
      <c r="B987" s="964"/>
      <c r="C987" s="964"/>
      <c r="D987" s="964"/>
      <c r="E987" s="964"/>
      <c r="F987" s="964"/>
      <c r="G987" s="964"/>
      <c r="H987" s="964"/>
      <c r="I987" s="964"/>
      <c r="J987" s="964"/>
      <c r="K987" s="964"/>
      <c r="L987" s="964"/>
      <c r="M987" s="964"/>
      <c r="N987" s="964"/>
      <c r="O987" s="173"/>
      <c r="P987" s="964"/>
      <c r="Q987" s="942"/>
      <c r="R987" s="964"/>
      <c r="S987" s="964"/>
      <c r="T987" s="964"/>
      <c r="U987" s="964"/>
      <c r="V987" s="964"/>
      <c r="W987" s="160"/>
      <c r="X987" s="160"/>
      <c r="Y987" s="160"/>
      <c r="Z987" s="160"/>
      <c r="AA987" s="160" t="s">
        <v>37</v>
      </c>
      <c r="AB987" s="162"/>
      <c r="AC987" s="162"/>
      <c r="AD987" s="160"/>
      <c r="AE987" s="964"/>
      <c r="AF987" s="334">
        <f t="shared" si="438"/>
        <v>0</v>
      </c>
      <c r="AG987" s="272">
        <f>IF(R987="kompletna",Q987*J987*0.0036*'lista, wskaźniki'!$F$13, IF(R987="częściowa",Q987*J987*0.0036*'lista, wskaźniki'!$F$14, IF(R987="brak",Q987*J987*0.0036*'lista, wskaźniki'!$F$15,)))</f>
        <v>0</v>
      </c>
      <c r="AH987" s="334">
        <f>IF(Y987="inne",K987*'lista, wskaźniki'!$E$35,IF(Y987="to samo źródło",0,IF(Y987=0,0)))</f>
        <v>0</v>
      </c>
      <c r="AI987" s="334" t="b">
        <f>IF(AA987="gaz z sieci",AC987*'lista, wskaźniki'!$D$21)</f>
        <v>0</v>
      </c>
      <c r="AJ987" s="272">
        <f>IF(AA987="węgiel",AB987*'lista, wskaźniki'!$D$20, IF('Sektor mieszkaniowy'!AA987="drewno",'Sektor mieszkaniowy'!AB987*'lista, wskaźniki'!$D$22,IF('Sektor mieszkaniowy'!AA987="pellet",AB987*'lista, wskaźniki'!$D$23,IF('Sektor mieszkaniowy'!AA987="gaz z sieci",AB987*'lista, wskaźniki'!$D$21,IF('Sektor mieszkaniowy'!AA987="olej opałowy",'Sektor mieszkaniowy'!AB987*'lista, wskaźniki'!$D$24)))))</f>
        <v>0</v>
      </c>
      <c r="AK987" s="967"/>
      <c r="AL987" s="964"/>
      <c r="AM987" s="20">
        <f>IF(AA987="węgiel",AF987*1/3.6*'lista, wskaźniki'!$F$20,IF(AA987="drewno",AF987*1/3.6*'lista, wskaźniki'!$F$22,IF(AA987="pellet",AF987*1/3.6*'lista, wskaźniki'!$F$23,IF(AA987="gaz z sieci",AF987*1/3.6*'lista, wskaźniki'!$F$21,IF(AA987="olej opałowy",AF987*1/3.6*'lista, wskaźniki'!$F$24,0)))))</f>
        <v>0</v>
      </c>
      <c r="AN987" s="20">
        <f>IF(AA987="węgiel",AF987*'lista, wskaźniki'!$E$42,IF(AA987="drewno",AF987*'lista, wskaźniki'!$G$42,IF(AA987="pellet",AF987*'lista, wskaźniki'!$H$42,IF(AA987="gaz z sieci",AF987*'lista, wskaźniki'!$F$42,IF(AA987="olej opałowy",AF987*'lista, wskaźniki'!$I$42,0)))))</f>
        <v>0</v>
      </c>
      <c r="AO987" s="20">
        <f>IF(AA987="węgiel",AF987*'lista, wskaźniki'!$E$43,IF(AA987="drewno",AF987*'lista, wskaźniki'!$G$43,IF(AA987="pellet",AF987*'lista, wskaźniki'!$H$43,IF(AA987="gaz z sieci",AF987*'lista, wskaźniki'!$F$43,IF(AA987="olej opałowy",AF987*'lista, wskaźniki'!$I$43,0)))))</f>
        <v>0</v>
      </c>
      <c r="AP987" s="20">
        <f>IF(AA987="węgiel",AF987*'lista, wskaźniki'!$E$44,IF(AA987="drewno",AF987*'lista, wskaźniki'!$G$44,IF(AA987="pellet",AF987*'lista, wskaźniki'!$H$44,IF(AA987="gaz z sieci",AF987*'lista, wskaźniki'!$F$44,IF(AA987="olej opałowy",AF987*'lista, wskaźniki'!$I$44,0)))))</f>
        <v>0</v>
      </c>
      <c r="AQ987" s="20" t="b">
        <f>IF(Z987="gaz",AH987*1/3.6*'lista, wskaźniki'!$F$21,IF(Z987="energia elektryczna",AH987*1/3.6*'lista, wskaźniki'!$F$26))</f>
        <v>0</v>
      </c>
      <c r="AR987" s="20" t="b">
        <f>IF(Z987="gaz",AH987*'lista, wskaźniki'!$F$42,IF(Z987="energia elektryczna",AH987*0))</f>
        <v>0</v>
      </c>
      <c r="AS987" s="20" t="b">
        <f>IF(Z987="gaz",AH987*'lista, wskaźniki'!$F$43,IF(Z987="energia elektryczna",AH987*0))</f>
        <v>0</v>
      </c>
      <c r="AT987" s="20" t="b">
        <f>IF(Z987="gaz",AH987*'lista, wskaźniki'!$F$44,IF(Z987="energia elektryczna",AH987*0))</f>
        <v>0</v>
      </c>
      <c r="AU987" s="20">
        <f>AI987*1/3.6*'lista, wskaźniki'!$F$21</f>
        <v>0</v>
      </c>
      <c r="AV987" s="20">
        <f>AI987*'lista, wskaźniki'!$F$42</f>
        <v>0</v>
      </c>
      <c r="AW987" s="20">
        <f>AI987*'lista, wskaźniki'!$F$43</f>
        <v>0</v>
      </c>
      <c r="AX987" s="20">
        <f>AI987*'lista, wskaźniki'!$F$44</f>
        <v>0</v>
      </c>
      <c r="AY987" s="20">
        <f>AK987*'lista, wskaźniki'!$F$26</f>
        <v>0</v>
      </c>
      <c r="AZ987" s="20">
        <f t="shared" si="439"/>
        <v>0</v>
      </c>
      <c r="BA987" s="20">
        <f t="shared" si="440"/>
        <v>0</v>
      </c>
      <c r="BB987" s="20">
        <f t="shared" si="441"/>
        <v>0</v>
      </c>
      <c r="BC987" s="20">
        <f t="shared" si="442"/>
        <v>0</v>
      </c>
      <c r="BD987" s="964"/>
      <c r="BE987" s="964"/>
      <c r="BF987" s="964"/>
      <c r="BG987" s="964"/>
      <c r="BH987" s="160"/>
      <c r="BI987" s="964"/>
      <c r="BJ987" s="160"/>
      <c r="BK987" s="1173"/>
      <c r="BL987" s="160"/>
      <c r="BM987" s="160"/>
      <c r="BN987" s="160"/>
      <c r="BO987" s="160"/>
      <c r="BP987" s="160"/>
      <c r="BQ987" s="160"/>
      <c r="BR987" s="160"/>
      <c r="BS987" s="958"/>
      <c r="BT987" s="958"/>
      <c r="BU987" s="958"/>
      <c r="BV987" s="958"/>
      <c r="BW987" s="958"/>
      <c r="BX987" s="958"/>
      <c r="BY987" s="961"/>
      <c r="CA987" s="365" t="b">
        <f t="shared" si="443"/>
        <v>0</v>
      </c>
      <c r="CB987" s="365" t="b">
        <f t="shared" si="444"/>
        <v>0</v>
      </c>
      <c r="CC987" s="365" t="b">
        <f t="shared" si="445"/>
        <v>0</v>
      </c>
      <c r="CD987" s="365" t="b">
        <f t="shared" si="446"/>
        <v>0</v>
      </c>
      <c r="CE987" s="365">
        <f t="shared" si="447"/>
        <v>0</v>
      </c>
      <c r="CF987" s="365" t="b">
        <f t="shared" si="448"/>
        <v>0</v>
      </c>
      <c r="CG987" s="365" t="b">
        <f t="shared" si="449"/>
        <v>0</v>
      </c>
      <c r="CH987" s="365" t="b">
        <f t="shared" si="450"/>
        <v>0</v>
      </c>
      <c r="CI987" s="72" t="b">
        <f t="shared" si="451"/>
        <v>0</v>
      </c>
      <c r="CJ987" s="72" t="b">
        <f t="shared" si="452"/>
        <v>0</v>
      </c>
      <c r="CK987" s="72" t="b">
        <f t="shared" si="453"/>
        <v>0</v>
      </c>
      <c r="CL987" s="72">
        <f t="shared" si="454"/>
        <v>0</v>
      </c>
      <c r="CM987" s="72">
        <f t="shared" si="455"/>
        <v>0</v>
      </c>
      <c r="CN987" s="72" t="b">
        <f t="shared" si="456"/>
        <v>0</v>
      </c>
      <c r="CP987" s="13">
        <f t="shared" si="457"/>
        <v>0</v>
      </c>
      <c r="CQ987" s="13" t="b">
        <f t="shared" si="458"/>
        <v>0</v>
      </c>
      <c r="CR987" s="13" t="b">
        <f t="shared" si="459"/>
        <v>0</v>
      </c>
      <c r="CS987" s="13" t="b">
        <f t="shared" si="465"/>
        <v>0</v>
      </c>
      <c r="CT987" s="13" t="b">
        <f t="shared" si="464"/>
        <v>0</v>
      </c>
      <c r="CU987" s="13" t="b">
        <f t="shared" si="437"/>
        <v>0</v>
      </c>
      <c r="CV987" s="13" t="b">
        <f t="shared" si="460"/>
        <v>0</v>
      </c>
      <c r="CW987" s="13" t="b">
        <f t="shared" si="461"/>
        <v>0</v>
      </c>
      <c r="CX987" s="13" t="b">
        <f t="shared" si="462"/>
        <v>0</v>
      </c>
      <c r="CY987" s="13" t="b">
        <f t="shared" si="463"/>
        <v>0</v>
      </c>
    </row>
    <row r="988" spans="1:103" ht="15" thickBot="1">
      <c r="A988" s="931">
        <v>198</v>
      </c>
      <c r="B988" s="962" t="s">
        <v>252</v>
      </c>
      <c r="C988" s="962">
        <v>15</v>
      </c>
      <c r="D988" s="962" t="s">
        <v>1</v>
      </c>
      <c r="E988" s="962" t="s">
        <v>5</v>
      </c>
      <c r="F988" s="962"/>
      <c r="G988" s="962"/>
      <c r="H988" s="962"/>
      <c r="I988" s="962" t="s">
        <v>10</v>
      </c>
      <c r="J988" s="962">
        <v>110</v>
      </c>
      <c r="K988" s="962">
        <v>2</v>
      </c>
      <c r="L988" s="962" t="s">
        <v>16</v>
      </c>
      <c r="M988" s="962">
        <v>100</v>
      </c>
      <c r="N988" s="962" t="s">
        <v>16</v>
      </c>
      <c r="O988" s="155"/>
      <c r="P988" s="962" t="s">
        <v>16</v>
      </c>
      <c r="Q988" s="940">
        <f>IF(I988="&lt;1966",'lista, wskaźniki'!$G$4,IF(I988="1967-1985",'lista, wskaźniki'!$G$5,IF(I988="1986-1992",'lista, wskaźniki'!$G$6,IF(I988="1993-1996",'lista, wskaźniki'!$G$7,IF(I988="&gt;1997",'lista, wskaźniki'!$G$8,IF(I988=0,'lista, wskaźniki'!$G$4))))))</f>
        <v>290</v>
      </c>
      <c r="R988" s="962" t="s">
        <v>21</v>
      </c>
      <c r="S988" s="962" t="s">
        <v>27</v>
      </c>
      <c r="T988" s="962">
        <v>15</v>
      </c>
      <c r="U988" s="962">
        <v>2010</v>
      </c>
      <c r="V988" s="962"/>
      <c r="W988" s="154" t="s">
        <v>35</v>
      </c>
      <c r="X988" s="154" t="s">
        <v>39</v>
      </c>
      <c r="Y988" s="154" t="s">
        <v>42</v>
      </c>
      <c r="Z988" s="154"/>
      <c r="AA988" s="154" t="s">
        <v>35</v>
      </c>
      <c r="AB988" s="156">
        <v>4</v>
      </c>
      <c r="AC988" s="156"/>
      <c r="AD988" s="154">
        <v>3200</v>
      </c>
      <c r="AE988" s="962">
        <v>9</v>
      </c>
      <c r="AF988" s="334">
        <f t="shared" si="438"/>
        <v>79.711999999999989</v>
      </c>
      <c r="AG988" s="272">
        <f>IF(R988="kompletna",Q988*J988*0.0036*'lista, wskaźniki'!$F$13, IF(R988="częściowa",Q988*J988*0.0036*'lista, wskaźniki'!$F$14, IF(R988="brak",Q988*J988*0.0036*'lista, wskaźniki'!$F$15,)))</f>
        <v>68.903999999999996</v>
      </c>
      <c r="AH988" s="334">
        <f>IF(Y988="inne",K988*'lista, wskaźniki'!$E$35,IF(Y988="to samo źródło",0,IF(Y988=0,0)))</f>
        <v>0</v>
      </c>
      <c r="AI988" s="334" t="b">
        <f>IF(AA988="gaz z sieci",AC988*'lista, wskaźniki'!$D$21)</f>
        <v>0</v>
      </c>
      <c r="AJ988" s="272">
        <f>IF(AA988="węgiel",AB988*'lista, wskaźniki'!$D$20, IF('Sektor mieszkaniowy'!AA988="drewno",'Sektor mieszkaniowy'!AB988*'lista, wskaźniki'!$D$22,IF('Sektor mieszkaniowy'!AA988="pellet",AB988*'lista, wskaźniki'!$D$23,IF('Sektor mieszkaniowy'!AA988="gaz z sieci",AB988*'lista, wskaźniki'!$D$21,IF('Sektor mieszkaniowy'!AA988="olej opałowy",'Sektor mieszkaniowy'!AB988*'lista, wskaźniki'!$D$24)))))</f>
        <v>90.52</v>
      </c>
      <c r="AK988" s="965">
        <v>3</v>
      </c>
      <c r="AL988" s="962">
        <v>950</v>
      </c>
      <c r="AM988" s="20">
        <f>IF(AA988="węgiel",AF988*1/3.6*'lista, wskaźniki'!$F$20,IF(AA988="drewno",AF988*1/3.6*'lista, wskaźniki'!$F$22,IF(AA988="pellet",AF988*1/3.6*'lista, wskaźniki'!$F$23,IF(AA988="gaz z sieci",AF988*1/3.6*'lista, wskaźniki'!$F$21,IF(AA988="olej opałowy",AF988*1/3.6*'lista, wskaźniki'!$F$24,0)))))</f>
        <v>7.5511177599999995</v>
      </c>
      <c r="AN988" s="20">
        <f>IF(AA988="węgiel",AF988*'lista, wskaźniki'!$E$42,IF(AA988="drewno",AF988*'lista, wskaźniki'!$G$42,IF(AA988="pellet",AF988*'lista, wskaźniki'!$H$42,IF(AA988="gaz z sieci",AF988*'lista, wskaźniki'!$F$42,IF(AA988="olej opałowy",AF988*'lista, wskaźniki'!$I$42,0)))))</f>
        <v>3.0290559999999998E-2</v>
      </c>
      <c r="AO988" s="20">
        <f>IF(AA988="węgiel",AF988*'lista, wskaźniki'!$E$43,IF(AA988="drewno",AF988*'lista, wskaźniki'!$G$43,IF(AA988="pellet",AF988*'lista, wskaźniki'!$H$43,IF(AA988="gaz z sieci",AF988*'lista, wskaźniki'!$F$43,IF(AA988="olej opałowy",AF988*'lista, wskaźniki'!$I$43,0)))))</f>
        <v>2.8696319999999997E-2</v>
      </c>
      <c r="AP988" s="20">
        <f>IF(AA988="węgiel",AF988*'lista, wskaźniki'!$E$44,IF(AA988="drewno",AF988*'lista, wskaźniki'!$G$44,IF(AA988="pellet",AF988*'lista, wskaźniki'!$H$44,IF(AA988="gaz z sieci",AF988*'lista, wskaźniki'!$F$44,IF(AA988="olej opałowy",AF988*'lista, wskaźniki'!$I$44,0)))))</f>
        <v>2.1522239999999998E-5</v>
      </c>
      <c r="AQ988" s="20" t="b">
        <f>IF(Z988="gaz",AH988*1/3.6*'lista, wskaźniki'!$F$21,IF(Z988="energia elektryczna",AH988*1/3.6*'lista, wskaźniki'!$F$26))</f>
        <v>0</v>
      </c>
      <c r="AR988" s="20" t="b">
        <f>IF(Z988="gaz",AH988*'lista, wskaźniki'!$F$42,IF(Z988="energia elektryczna",AH988*0))</f>
        <v>0</v>
      </c>
      <c r="AS988" s="20" t="b">
        <f>IF(Z988="gaz",AH988*'lista, wskaźniki'!$F$43,IF(Z988="energia elektryczna",AH988*0))</f>
        <v>0</v>
      </c>
      <c r="AT988" s="20" t="b">
        <f>IF(Z988="gaz",AH988*'lista, wskaźniki'!$F$44,IF(Z988="energia elektryczna",AH988*0))</f>
        <v>0</v>
      </c>
      <c r="AU988" s="20">
        <f>AI988*1/3.6*'lista, wskaźniki'!$F$21</f>
        <v>0</v>
      </c>
      <c r="AV988" s="20">
        <f>AI988*'lista, wskaźniki'!$F$42</f>
        <v>0</v>
      </c>
      <c r="AW988" s="20">
        <f>AI988*'lista, wskaźniki'!$F$43</f>
        <v>0</v>
      </c>
      <c r="AX988" s="20">
        <f>AI988*'lista, wskaźniki'!$F$44</f>
        <v>0</v>
      </c>
      <c r="AY988" s="20">
        <f>AK988*'lista, wskaźniki'!$F$26</f>
        <v>2.67</v>
      </c>
      <c r="AZ988" s="20">
        <f t="shared" si="439"/>
        <v>10.221117759999998</v>
      </c>
      <c r="BA988" s="20">
        <f t="shared" si="440"/>
        <v>3.0290559999999998E-2</v>
      </c>
      <c r="BB988" s="20">
        <f t="shared" si="441"/>
        <v>2.8696319999999997E-2</v>
      </c>
      <c r="BC988" s="20">
        <f t="shared" si="442"/>
        <v>2.1522239999999998E-5</v>
      </c>
      <c r="BD988" s="962" t="s">
        <v>16</v>
      </c>
      <c r="BE988" s="962" t="s">
        <v>16</v>
      </c>
      <c r="BF988" s="962" t="s">
        <v>17</v>
      </c>
      <c r="BG988" s="962" t="s">
        <v>16</v>
      </c>
      <c r="BH988" s="154" t="s">
        <v>35</v>
      </c>
      <c r="BI988" s="962" t="s">
        <v>16</v>
      </c>
      <c r="BJ988" s="154" t="s">
        <v>52</v>
      </c>
      <c r="BK988" s="962" t="s">
        <v>17</v>
      </c>
      <c r="BL988" s="154"/>
      <c r="BM988" s="154"/>
      <c r="BN988" s="154"/>
      <c r="BO988" s="154" t="s">
        <v>57</v>
      </c>
      <c r="BP988" s="154" t="s">
        <v>53</v>
      </c>
      <c r="BQ988" s="154" t="s">
        <v>120</v>
      </c>
      <c r="BR988" s="154"/>
      <c r="BS988" s="956">
        <v>5000</v>
      </c>
      <c r="BT988" s="956">
        <v>600</v>
      </c>
      <c r="BU988" s="956"/>
      <c r="BV988" s="956"/>
      <c r="BW988" s="956">
        <v>27000</v>
      </c>
      <c r="BX988" s="956"/>
      <c r="BY988" s="959"/>
      <c r="CA988" s="365">
        <f t="shared" si="443"/>
        <v>79.711999999999989</v>
      </c>
      <c r="CB988" s="365" t="b">
        <f t="shared" si="444"/>
        <v>0</v>
      </c>
      <c r="CC988" s="365" t="b">
        <f t="shared" si="445"/>
        <v>0</v>
      </c>
      <c r="CD988" s="365" t="b">
        <f t="shared" si="446"/>
        <v>0</v>
      </c>
      <c r="CE988" s="365" t="b">
        <f t="shared" si="447"/>
        <v>0</v>
      </c>
      <c r="CF988" s="365" t="b">
        <f t="shared" si="448"/>
        <v>0</v>
      </c>
      <c r="CG988" s="365" t="b">
        <f t="shared" si="449"/>
        <v>0</v>
      </c>
      <c r="CH988" s="365" t="b">
        <f t="shared" si="450"/>
        <v>0</v>
      </c>
      <c r="CI988" s="72">
        <f t="shared" si="451"/>
        <v>79.711999999999989</v>
      </c>
      <c r="CJ988" s="72" t="b">
        <f t="shared" si="452"/>
        <v>0</v>
      </c>
      <c r="CK988" s="72" t="b">
        <f t="shared" si="453"/>
        <v>0</v>
      </c>
      <c r="CL988" s="72">
        <f t="shared" si="454"/>
        <v>0</v>
      </c>
      <c r="CM988" s="72" t="b">
        <f t="shared" si="455"/>
        <v>0</v>
      </c>
      <c r="CN988" s="72" t="b">
        <f t="shared" si="456"/>
        <v>0</v>
      </c>
      <c r="CP988" s="13">
        <f t="shared" si="457"/>
        <v>110</v>
      </c>
      <c r="CQ988" s="13">
        <f t="shared" si="458"/>
        <v>110</v>
      </c>
      <c r="CR988" s="13" t="b">
        <f t="shared" si="459"/>
        <v>0</v>
      </c>
      <c r="CS988" s="13" t="b">
        <f t="shared" si="465"/>
        <v>0</v>
      </c>
      <c r="CT988" s="13" t="b">
        <f t="shared" si="464"/>
        <v>0</v>
      </c>
      <c r="CU988" s="13" t="b">
        <f t="shared" si="437"/>
        <v>0</v>
      </c>
      <c r="CV988" s="13" t="b">
        <f t="shared" si="460"/>
        <v>0</v>
      </c>
      <c r="CW988" s="13" t="b">
        <f t="shared" si="461"/>
        <v>0</v>
      </c>
      <c r="CX988" s="13" t="b">
        <f t="shared" si="462"/>
        <v>0</v>
      </c>
      <c r="CY988" s="13" t="b">
        <f t="shared" si="463"/>
        <v>0</v>
      </c>
    </row>
    <row r="989" spans="1:103" ht="15" thickBot="1">
      <c r="A989" s="932"/>
      <c r="B989" s="963"/>
      <c r="C989" s="963"/>
      <c r="D989" s="963"/>
      <c r="E989" s="963"/>
      <c r="F989" s="963"/>
      <c r="G989" s="963"/>
      <c r="H989" s="963"/>
      <c r="I989" s="963"/>
      <c r="J989" s="963"/>
      <c r="K989" s="963"/>
      <c r="L989" s="963"/>
      <c r="M989" s="963"/>
      <c r="N989" s="963"/>
      <c r="O989" s="158"/>
      <c r="P989" s="963"/>
      <c r="Q989" s="941"/>
      <c r="R989" s="963"/>
      <c r="S989" s="963"/>
      <c r="T989" s="963"/>
      <c r="U989" s="963"/>
      <c r="V989" s="963"/>
      <c r="W989" s="157" t="s">
        <v>36</v>
      </c>
      <c r="X989" s="157"/>
      <c r="Y989" s="157"/>
      <c r="Z989" s="157"/>
      <c r="AA989" s="157" t="s">
        <v>36</v>
      </c>
      <c r="AB989" s="159">
        <v>8</v>
      </c>
      <c r="AC989" s="159"/>
      <c r="AD989" s="157">
        <v>800</v>
      </c>
      <c r="AE989" s="963"/>
      <c r="AF989" s="334">
        <f t="shared" si="438"/>
        <v>97.35</v>
      </c>
      <c r="AG989" s="272">
        <v>69.900000000000006</v>
      </c>
      <c r="AH989" s="334">
        <f>IF(Y989="inne",K989*'lista, wskaźniki'!$E$35,IF(Y989="to samo źródło",0,IF(Y989=0,0)))</f>
        <v>0</v>
      </c>
      <c r="AI989" s="334" t="b">
        <f>IF(AA989="gaz z sieci",AC989*'lista, wskaźniki'!$D$21)</f>
        <v>0</v>
      </c>
      <c r="AJ989" s="272">
        <f>IF(AA989="węgiel",AB989*'lista, wskaźniki'!$D$20, IF('Sektor mieszkaniowy'!AA989="drewno",'Sektor mieszkaniowy'!AB989*'lista, wskaźniki'!$D$22,IF('Sektor mieszkaniowy'!AA989="pellet",AB989*'lista, wskaźniki'!$D$23,IF('Sektor mieszkaniowy'!AA989="gaz z sieci",AB989*'lista, wskaźniki'!$D$21,IF('Sektor mieszkaniowy'!AA989="olej opałowy",'Sektor mieszkaniowy'!AB989*'lista, wskaźniki'!$D$24)))))</f>
        <v>124.8</v>
      </c>
      <c r="AK989" s="966"/>
      <c r="AL989" s="963"/>
      <c r="AM989" s="20">
        <f>IF(AA989="węgiel",AF989*1/3.6*'lista, wskaźniki'!$F$20,IF(AA989="drewno",AF989*1/3.6*'lista, wskaźniki'!$F$22,IF(AA989="pellet",AF989*1/3.6*'lista, wskaźniki'!$F$23,IF(AA989="gaz z sieci",AF989*1/3.6*'lista, wskaźniki'!$F$21,IF(AA989="olej opałowy",AF989*1/3.6*'lista, wskaźniki'!$F$24,0)))))</f>
        <v>0</v>
      </c>
      <c r="AN989" s="20">
        <f>IF(AA989="węgiel",AF989*'lista, wskaźniki'!$E$42,IF(AA989="drewno",AF989*'lista, wskaźniki'!$G$42,IF(AA989="pellet",AF989*'lista, wskaźniki'!$H$42,IF(AA989="gaz z sieci",AF989*'lista, wskaźniki'!$F$42,IF(AA989="olej opałowy",AF989*'lista, wskaźniki'!$I$42,0)))))</f>
        <v>7.8853499999999993E-2</v>
      </c>
      <c r="AO989" s="20">
        <f>IF(AA989="węgiel",AF989*'lista, wskaźniki'!$E$43,IF(AA989="drewno",AF989*'lista, wskaźniki'!$G$43,IF(AA989="pellet",AF989*'lista, wskaźniki'!$H$43,IF(AA989="gaz z sieci",AF989*'lista, wskaźniki'!$F$43,IF(AA989="olej opałowy",AF989*'lista, wskaźniki'!$I$43,0)))))</f>
        <v>7.8853499999999993E-2</v>
      </c>
      <c r="AP989" s="20">
        <f>IF(AA989="węgiel",AF989*'lista, wskaźniki'!$E$44,IF(AA989="drewno",AF989*'lista, wskaźniki'!$G$44,IF(AA989="pellet",AF989*'lista, wskaźniki'!$H$44,IF(AA989="gaz z sieci",AF989*'lista, wskaźniki'!$F$44,IF(AA989="olej opałowy",AF989*'lista, wskaźniki'!$I$44,0)))))</f>
        <v>2.4337499999999999E-5</v>
      </c>
      <c r="AQ989" s="20" t="b">
        <f>IF(Z989="gaz",AH989*1/3.6*'lista, wskaźniki'!$F$21,IF(Z989="energia elektryczna",AH989*1/3.6*'lista, wskaźniki'!$F$26))</f>
        <v>0</v>
      </c>
      <c r="AR989" s="20" t="b">
        <f>IF(Z989="gaz",AH989*'lista, wskaźniki'!$F$42,IF(Z989="energia elektryczna",AH989*0))</f>
        <v>0</v>
      </c>
      <c r="AS989" s="20" t="b">
        <f>IF(Z989="gaz",AH989*'lista, wskaźniki'!$F$43,IF(Z989="energia elektryczna",AH989*0))</f>
        <v>0</v>
      </c>
      <c r="AT989" s="20" t="b">
        <f>IF(Z989="gaz",AH989*'lista, wskaźniki'!$F$44,IF(Z989="energia elektryczna",AH989*0))</f>
        <v>0</v>
      </c>
      <c r="AU989" s="20">
        <f>AI989*1/3.6*'lista, wskaźniki'!$F$21</f>
        <v>0</v>
      </c>
      <c r="AV989" s="20">
        <f>AI989*'lista, wskaźniki'!$F$42</f>
        <v>0</v>
      </c>
      <c r="AW989" s="20">
        <f>AI989*'lista, wskaźniki'!$F$43</f>
        <v>0</v>
      </c>
      <c r="AX989" s="20">
        <f>AI989*'lista, wskaźniki'!$F$44</f>
        <v>0</v>
      </c>
      <c r="AY989" s="20">
        <f>AK989*'lista, wskaźniki'!$F$26</f>
        <v>0</v>
      </c>
      <c r="AZ989" s="20">
        <f t="shared" si="439"/>
        <v>0</v>
      </c>
      <c r="BA989" s="20">
        <f t="shared" si="440"/>
        <v>7.8853499999999993E-2</v>
      </c>
      <c r="BB989" s="20">
        <f t="shared" si="441"/>
        <v>7.8853499999999993E-2</v>
      </c>
      <c r="BC989" s="20">
        <f t="shared" si="442"/>
        <v>2.4337499999999999E-5</v>
      </c>
      <c r="BD989" s="963"/>
      <c r="BE989" s="963"/>
      <c r="BF989" s="963"/>
      <c r="BG989" s="963"/>
      <c r="BH989" s="157"/>
      <c r="BI989" s="963"/>
      <c r="BJ989" s="157"/>
      <c r="BK989" s="963"/>
      <c r="BL989" s="157"/>
      <c r="BM989" s="157"/>
      <c r="BN989" s="157"/>
      <c r="BO989" s="157"/>
      <c r="BP989" s="157"/>
      <c r="BQ989" s="157"/>
      <c r="BR989" s="157"/>
      <c r="BS989" s="957"/>
      <c r="BT989" s="957"/>
      <c r="BU989" s="957"/>
      <c r="BV989" s="957"/>
      <c r="BW989" s="957"/>
      <c r="BX989" s="957"/>
      <c r="BY989" s="960"/>
      <c r="CA989" s="365" t="b">
        <f t="shared" si="443"/>
        <v>0</v>
      </c>
      <c r="CB989" s="365">
        <f t="shared" si="444"/>
        <v>97.35</v>
      </c>
      <c r="CC989" s="365" t="b">
        <f t="shared" si="445"/>
        <v>0</v>
      </c>
      <c r="CD989" s="365" t="b">
        <f t="shared" si="446"/>
        <v>0</v>
      </c>
      <c r="CE989" s="365" t="b">
        <f t="shared" si="447"/>
        <v>0</v>
      </c>
      <c r="CF989" s="365" t="b">
        <f t="shared" si="448"/>
        <v>0</v>
      </c>
      <c r="CG989" s="365" t="b">
        <f t="shared" si="449"/>
        <v>0</v>
      </c>
      <c r="CH989" s="365" t="b">
        <f t="shared" si="450"/>
        <v>0</v>
      </c>
      <c r="CI989" s="72" t="b">
        <f t="shared" si="451"/>
        <v>0</v>
      </c>
      <c r="CJ989" s="72">
        <f t="shared" si="452"/>
        <v>97.35</v>
      </c>
      <c r="CK989" s="72" t="b">
        <f t="shared" si="453"/>
        <v>0</v>
      </c>
      <c r="CL989" s="72">
        <f t="shared" si="454"/>
        <v>0</v>
      </c>
      <c r="CM989" s="72" t="b">
        <f t="shared" si="455"/>
        <v>0</v>
      </c>
      <c r="CN989" s="72" t="b">
        <f t="shared" si="456"/>
        <v>0</v>
      </c>
      <c r="CP989" s="13">
        <f t="shared" si="457"/>
        <v>0</v>
      </c>
      <c r="CQ989" s="13" t="b">
        <f t="shared" si="458"/>
        <v>0</v>
      </c>
      <c r="CR989" s="13" t="b">
        <f t="shared" si="459"/>
        <v>0</v>
      </c>
      <c r="CS989" s="13" t="b">
        <f t="shared" si="465"/>
        <v>0</v>
      </c>
      <c r="CT989" s="13" t="b">
        <f t="shared" si="464"/>
        <v>0</v>
      </c>
      <c r="CU989" s="13" t="b">
        <f t="shared" si="437"/>
        <v>0</v>
      </c>
      <c r="CV989" s="13" t="b">
        <f t="shared" si="460"/>
        <v>0</v>
      </c>
      <c r="CW989" s="13" t="b">
        <f t="shared" si="461"/>
        <v>0</v>
      </c>
      <c r="CX989" s="13" t="b">
        <f t="shared" si="462"/>
        <v>0</v>
      </c>
      <c r="CY989" s="13" t="b">
        <f t="shared" si="463"/>
        <v>0</v>
      </c>
    </row>
    <row r="990" spans="1:103" ht="15" thickBot="1">
      <c r="A990" s="932"/>
      <c r="B990" s="963"/>
      <c r="C990" s="963"/>
      <c r="D990" s="963"/>
      <c r="E990" s="963"/>
      <c r="F990" s="963"/>
      <c r="G990" s="963"/>
      <c r="H990" s="963"/>
      <c r="I990" s="963"/>
      <c r="J990" s="963"/>
      <c r="K990" s="963"/>
      <c r="L990" s="963"/>
      <c r="M990" s="963"/>
      <c r="N990" s="963"/>
      <c r="O990" s="158"/>
      <c r="P990" s="963"/>
      <c r="Q990" s="941"/>
      <c r="R990" s="963"/>
      <c r="S990" s="963"/>
      <c r="T990" s="963"/>
      <c r="U990" s="963"/>
      <c r="V990" s="963"/>
      <c r="W990" s="157"/>
      <c r="X990" s="157"/>
      <c r="Y990" s="157"/>
      <c r="Z990" s="157"/>
      <c r="AA990" s="157" t="s">
        <v>50</v>
      </c>
      <c r="AB990" s="159"/>
      <c r="AC990" s="159"/>
      <c r="AD990" s="157"/>
      <c r="AE990" s="963"/>
      <c r="AF990" s="334">
        <f t="shared" si="438"/>
        <v>0</v>
      </c>
      <c r="AG990" s="272">
        <f>IF(R990="kompletna",Q990*J990*0.0036*'lista, wskaźniki'!$F$13, IF(R990="częściowa",Q990*J990*0.0036*'lista, wskaźniki'!$F$14, IF(R990="brak",Q990*J990*0.0036*'lista, wskaźniki'!$F$15,)))</f>
        <v>0</v>
      </c>
      <c r="AH990" s="334">
        <f>IF(Y990="inne",K990*'lista, wskaźniki'!$E$35,IF(Y990="to samo źródło",0,IF(Y990=0,0)))</f>
        <v>0</v>
      </c>
      <c r="AI990" s="334" t="b">
        <f>IF(AA990="gaz z sieci",AC990*'lista, wskaźniki'!$D$21)</f>
        <v>0</v>
      </c>
      <c r="AJ990" s="272">
        <f>IF(AA990="węgiel",AB990*'lista, wskaźniki'!$D$20, IF('Sektor mieszkaniowy'!AA990="drewno",'Sektor mieszkaniowy'!AB990*'lista, wskaźniki'!$D$22,IF('Sektor mieszkaniowy'!AA990="pellet",AB990*'lista, wskaźniki'!$D$23,IF('Sektor mieszkaniowy'!AA990="gaz z sieci",AB990*'lista, wskaźniki'!$D$21,IF('Sektor mieszkaniowy'!AA990="olej opałowy",'Sektor mieszkaniowy'!AB990*'lista, wskaźniki'!$D$24)))))</f>
        <v>0</v>
      </c>
      <c r="AK990" s="966"/>
      <c r="AL990" s="963"/>
      <c r="AM990" s="20">
        <f>IF(AA990="węgiel",AF990*1/3.6*'lista, wskaźniki'!$F$20,IF(AA990="drewno",AF990*1/3.6*'lista, wskaźniki'!$F$22,IF(AA990="pellet",AF990*1/3.6*'lista, wskaźniki'!$F$23,IF(AA990="gaz z sieci",AF990*1/3.6*'lista, wskaźniki'!$F$21,IF(AA990="olej opałowy",AF990*1/3.6*'lista, wskaźniki'!$F$24,0)))))</f>
        <v>0</v>
      </c>
      <c r="AN990" s="20">
        <f>IF(AA990="węgiel",AF990*'lista, wskaźniki'!$E$42,IF(AA990="drewno",AF990*'lista, wskaźniki'!$G$42,IF(AA990="pellet",AF990*'lista, wskaźniki'!$H$42,IF(AA990="gaz z sieci",AF990*'lista, wskaźniki'!$F$42,IF(AA990="olej opałowy",AF990*'lista, wskaźniki'!$I$42,0)))))</f>
        <v>0</v>
      </c>
      <c r="AO990" s="20">
        <f>IF(AA990="węgiel",AF990*'lista, wskaźniki'!$E$43,IF(AA990="drewno",AF990*'lista, wskaźniki'!$G$43,IF(AA990="pellet",AF990*'lista, wskaźniki'!$H$43,IF(AA990="gaz z sieci",AF990*'lista, wskaźniki'!$F$43,IF(AA990="olej opałowy",AF990*'lista, wskaźniki'!$I$43,0)))))</f>
        <v>0</v>
      </c>
      <c r="AP990" s="20">
        <f>IF(AA990="węgiel",AF990*'lista, wskaźniki'!$E$44,IF(AA990="drewno",AF990*'lista, wskaźniki'!$G$44,IF(AA990="pellet",AF990*'lista, wskaźniki'!$H$44,IF(AA990="gaz z sieci",AF990*'lista, wskaźniki'!$F$44,IF(AA990="olej opałowy",AF990*'lista, wskaźniki'!$I$44,0)))))</f>
        <v>0</v>
      </c>
      <c r="AQ990" s="20" t="b">
        <f>IF(Z990="gaz",AH990*1/3.6*'lista, wskaźniki'!$F$21,IF(Z990="energia elektryczna",AH990*1/3.6*'lista, wskaźniki'!$F$26))</f>
        <v>0</v>
      </c>
      <c r="AR990" s="20" t="b">
        <f>IF(Z990="gaz",AH990*'lista, wskaźniki'!$F$42,IF(Z990="energia elektryczna",AH990*0))</f>
        <v>0</v>
      </c>
      <c r="AS990" s="20" t="b">
        <f>IF(Z990="gaz",AH990*'lista, wskaźniki'!$F$43,IF(Z990="energia elektryczna",AH990*0))</f>
        <v>0</v>
      </c>
      <c r="AT990" s="20" t="b">
        <f>IF(Z990="gaz",AH990*'lista, wskaźniki'!$F$44,IF(Z990="energia elektryczna",AH990*0))</f>
        <v>0</v>
      </c>
      <c r="AU990" s="20">
        <f>AI990*1/3.6*'lista, wskaźniki'!$F$21</f>
        <v>0</v>
      </c>
      <c r="AV990" s="20">
        <f>AI990*'lista, wskaźniki'!$F$42</f>
        <v>0</v>
      </c>
      <c r="AW990" s="20">
        <f>AI990*'lista, wskaźniki'!$F$43</f>
        <v>0</v>
      </c>
      <c r="AX990" s="20">
        <f>AI990*'lista, wskaźniki'!$F$44</f>
        <v>0</v>
      </c>
      <c r="AY990" s="20">
        <f>AK990*'lista, wskaźniki'!$F$26</f>
        <v>0</v>
      </c>
      <c r="AZ990" s="20">
        <f t="shared" si="439"/>
        <v>0</v>
      </c>
      <c r="BA990" s="20">
        <f t="shared" si="440"/>
        <v>0</v>
      </c>
      <c r="BB990" s="20">
        <f t="shared" si="441"/>
        <v>0</v>
      </c>
      <c r="BC990" s="20">
        <f t="shared" si="442"/>
        <v>0</v>
      </c>
      <c r="BD990" s="963"/>
      <c r="BE990" s="963"/>
      <c r="BF990" s="963"/>
      <c r="BG990" s="963"/>
      <c r="BH990" s="157"/>
      <c r="BI990" s="963"/>
      <c r="BJ990" s="157"/>
      <c r="BK990" s="963"/>
      <c r="BL990" s="157"/>
      <c r="BM990" s="157"/>
      <c r="BN990" s="157"/>
      <c r="BO990" s="157"/>
      <c r="BP990" s="157"/>
      <c r="BQ990" s="157"/>
      <c r="BR990" s="157"/>
      <c r="BS990" s="957"/>
      <c r="BT990" s="957"/>
      <c r="BU990" s="957"/>
      <c r="BV990" s="957"/>
      <c r="BW990" s="957"/>
      <c r="BX990" s="957"/>
      <c r="BY990" s="960"/>
      <c r="CA990" s="365" t="b">
        <f t="shared" si="443"/>
        <v>0</v>
      </c>
      <c r="CB990" s="365" t="b">
        <f t="shared" si="444"/>
        <v>0</v>
      </c>
      <c r="CC990" s="365">
        <f t="shared" si="445"/>
        <v>0</v>
      </c>
      <c r="CD990" s="365" t="b">
        <f t="shared" si="446"/>
        <v>0</v>
      </c>
      <c r="CE990" s="365" t="b">
        <f t="shared" si="447"/>
        <v>0</v>
      </c>
      <c r="CF990" s="365" t="b">
        <f t="shared" si="448"/>
        <v>0</v>
      </c>
      <c r="CG990" s="365" t="b">
        <f t="shared" si="449"/>
        <v>0</v>
      </c>
      <c r="CH990" s="365" t="b">
        <f t="shared" si="450"/>
        <v>0</v>
      </c>
      <c r="CI990" s="72" t="b">
        <f t="shared" si="451"/>
        <v>0</v>
      </c>
      <c r="CJ990" s="72" t="b">
        <f t="shared" si="452"/>
        <v>0</v>
      </c>
      <c r="CK990" s="72">
        <f t="shared" si="453"/>
        <v>0</v>
      </c>
      <c r="CL990" s="72">
        <f t="shared" si="454"/>
        <v>0</v>
      </c>
      <c r="CM990" s="72" t="b">
        <f t="shared" si="455"/>
        <v>0</v>
      </c>
      <c r="CN990" s="72" t="b">
        <f t="shared" si="456"/>
        <v>0</v>
      </c>
      <c r="CP990" s="13">
        <f t="shared" si="457"/>
        <v>0</v>
      </c>
      <c r="CQ990" s="13" t="b">
        <f t="shared" si="458"/>
        <v>0</v>
      </c>
      <c r="CR990" s="13" t="b">
        <f t="shared" si="459"/>
        <v>0</v>
      </c>
      <c r="CS990" s="13" t="b">
        <f t="shared" si="465"/>
        <v>0</v>
      </c>
      <c r="CT990" s="13" t="b">
        <f t="shared" si="464"/>
        <v>0</v>
      </c>
      <c r="CU990" s="13" t="b">
        <f t="shared" si="437"/>
        <v>0</v>
      </c>
      <c r="CV990" s="13" t="b">
        <f t="shared" si="460"/>
        <v>0</v>
      </c>
      <c r="CW990" s="13" t="b">
        <f t="shared" si="461"/>
        <v>0</v>
      </c>
      <c r="CX990" s="13" t="b">
        <f t="shared" si="462"/>
        <v>0</v>
      </c>
      <c r="CY990" s="13" t="b">
        <f t="shared" si="463"/>
        <v>0</v>
      </c>
    </row>
    <row r="991" spans="1:103" ht="15" thickBot="1">
      <c r="A991" s="932"/>
      <c r="B991" s="963"/>
      <c r="C991" s="963"/>
      <c r="D991" s="963"/>
      <c r="E991" s="963"/>
      <c r="F991" s="963"/>
      <c r="G991" s="963"/>
      <c r="H991" s="963"/>
      <c r="I991" s="963"/>
      <c r="J991" s="963"/>
      <c r="K991" s="963"/>
      <c r="L991" s="963"/>
      <c r="M991" s="963"/>
      <c r="N991" s="963"/>
      <c r="O991" s="158"/>
      <c r="P991" s="963"/>
      <c r="Q991" s="941"/>
      <c r="R991" s="963"/>
      <c r="S991" s="963"/>
      <c r="T991" s="963"/>
      <c r="U991" s="963"/>
      <c r="V991" s="963"/>
      <c r="W991" s="157"/>
      <c r="X991" s="157"/>
      <c r="Y991" s="157"/>
      <c r="Z991" s="157"/>
      <c r="AA991" s="157" t="s">
        <v>38</v>
      </c>
      <c r="AB991" s="159"/>
      <c r="AC991" s="159"/>
      <c r="AD991" s="157"/>
      <c r="AE991" s="963"/>
      <c r="AF991" s="334">
        <f t="shared" si="438"/>
        <v>0</v>
      </c>
      <c r="AG991" s="272">
        <f>IF(R991="kompletna",Q991*J991*0.0036*'lista, wskaźniki'!$F$13, IF(R991="częściowa",Q991*J991*0.0036*'lista, wskaźniki'!$F$14, IF(R991="brak",Q991*J991*0.0036*'lista, wskaźniki'!$F$15,)))</f>
        <v>0</v>
      </c>
      <c r="AH991" s="334">
        <f>IF(Y991="inne",K991*'lista, wskaźniki'!$E$35,IF(Y991="to samo źródło",0,IF(Y991=0,0)))</f>
        <v>0</v>
      </c>
      <c r="AI991" s="334">
        <f>IF(AA991="gaz z sieci",AC991*'lista, wskaźniki'!$D$21)</f>
        <v>0</v>
      </c>
      <c r="AJ991" s="272">
        <f>IF(AA991="węgiel",AB991*'lista, wskaźniki'!$D$20, IF('Sektor mieszkaniowy'!AA991="drewno",'Sektor mieszkaniowy'!AB991*'lista, wskaźniki'!$D$22,IF('Sektor mieszkaniowy'!AA991="pellet",AB991*'lista, wskaźniki'!$D$23,IF('Sektor mieszkaniowy'!AA991="gaz z sieci",AB991*'lista, wskaźniki'!$D$21,IF('Sektor mieszkaniowy'!AA991="olej opałowy",'Sektor mieszkaniowy'!AB991*'lista, wskaźniki'!$D$24)))))</f>
        <v>0</v>
      </c>
      <c r="AK991" s="966"/>
      <c r="AL991" s="963"/>
      <c r="AM991" s="20">
        <f>IF(AA991="węgiel",AF991*1/3.6*'lista, wskaźniki'!$F$20,IF(AA991="drewno",AF991*1/3.6*'lista, wskaźniki'!$F$22,IF(AA991="pellet",AF991*1/3.6*'lista, wskaźniki'!$F$23,IF(AA991="gaz z sieci",AF991*1/3.6*'lista, wskaźniki'!$F$21,IF(AA991="olej opałowy",AF991*1/3.6*'lista, wskaźniki'!$F$24,0)))))</f>
        <v>0</v>
      </c>
      <c r="AN991" s="20">
        <f>IF(AA991="węgiel",AF991*'lista, wskaźniki'!$E$42,IF(AA991="drewno",AF991*'lista, wskaźniki'!$G$42,IF(AA991="pellet",AF991*'lista, wskaźniki'!$H$42,IF(AA991="gaz z sieci",AF991*'lista, wskaźniki'!$F$42,IF(AA991="olej opałowy",AF991*'lista, wskaźniki'!$I$42,0)))))</f>
        <v>0</v>
      </c>
      <c r="AO991" s="20">
        <f>IF(AA991="węgiel",AF991*'lista, wskaźniki'!$E$43,IF(AA991="drewno",AF991*'lista, wskaźniki'!$G$43,IF(AA991="pellet",AF991*'lista, wskaźniki'!$H$43,IF(AA991="gaz z sieci",AF991*'lista, wskaźniki'!$F$43,IF(AA991="olej opałowy",AF991*'lista, wskaźniki'!$I$43,0)))))</f>
        <v>0</v>
      </c>
      <c r="AP991" s="20">
        <f>IF(AA991="węgiel",AF991*'lista, wskaźniki'!$E$44,IF(AA991="drewno",AF991*'lista, wskaźniki'!$G$44,IF(AA991="pellet",AF991*'lista, wskaźniki'!$H$44,IF(AA991="gaz z sieci",AF991*'lista, wskaźniki'!$F$44,IF(AA991="olej opałowy",AF991*'lista, wskaźniki'!$I$44,0)))))</f>
        <v>0</v>
      </c>
      <c r="AQ991" s="20" t="b">
        <f>IF(Z991="gaz",AH991*1/3.6*'lista, wskaźniki'!$F$21,IF(Z991="energia elektryczna",AH991*1/3.6*'lista, wskaźniki'!$F$26))</f>
        <v>0</v>
      </c>
      <c r="AR991" s="20" t="b">
        <f>IF(Z991="gaz",AH991*'lista, wskaźniki'!$F$42,IF(Z991="energia elektryczna",AH991*0))</f>
        <v>0</v>
      </c>
      <c r="AS991" s="20" t="b">
        <f>IF(Z991="gaz",AH991*'lista, wskaźniki'!$F$43,IF(Z991="energia elektryczna",AH991*0))</f>
        <v>0</v>
      </c>
      <c r="AT991" s="20" t="b">
        <f>IF(Z991="gaz",AH991*'lista, wskaźniki'!$F$44,IF(Z991="energia elektryczna",AH991*0))</f>
        <v>0</v>
      </c>
      <c r="AU991" s="20">
        <f>AI991*1/3.6*'lista, wskaźniki'!$F$21</f>
        <v>0</v>
      </c>
      <c r="AV991" s="20">
        <f>AI991*'lista, wskaźniki'!$F$42</f>
        <v>0</v>
      </c>
      <c r="AW991" s="20">
        <f>AI991*'lista, wskaźniki'!$F$43</f>
        <v>0</v>
      </c>
      <c r="AX991" s="20">
        <f>AI991*'lista, wskaźniki'!$F$44</f>
        <v>0</v>
      </c>
      <c r="AY991" s="20">
        <f>AK991*'lista, wskaźniki'!$F$26</f>
        <v>0</v>
      </c>
      <c r="AZ991" s="20">
        <f t="shared" si="439"/>
        <v>0</v>
      </c>
      <c r="BA991" s="20">
        <f t="shared" si="440"/>
        <v>0</v>
      </c>
      <c r="BB991" s="20">
        <f t="shared" si="441"/>
        <v>0</v>
      </c>
      <c r="BC991" s="20">
        <f t="shared" si="442"/>
        <v>0</v>
      </c>
      <c r="BD991" s="963"/>
      <c r="BE991" s="963"/>
      <c r="BF991" s="963"/>
      <c r="BG991" s="963"/>
      <c r="BH991" s="157"/>
      <c r="BI991" s="963"/>
      <c r="BJ991" s="157"/>
      <c r="BK991" s="963"/>
      <c r="BL991" s="157"/>
      <c r="BM991" s="157"/>
      <c r="BN991" s="157"/>
      <c r="BO991" s="157"/>
      <c r="BP991" s="157"/>
      <c r="BQ991" s="157"/>
      <c r="BR991" s="157"/>
      <c r="BS991" s="957"/>
      <c r="BT991" s="957"/>
      <c r="BU991" s="957"/>
      <c r="BV991" s="957"/>
      <c r="BW991" s="957"/>
      <c r="BX991" s="957"/>
      <c r="BY991" s="960"/>
      <c r="CA991" s="365" t="b">
        <f t="shared" si="443"/>
        <v>0</v>
      </c>
      <c r="CB991" s="365" t="b">
        <f t="shared" si="444"/>
        <v>0</v>
      </c>
      <c r="CC991" s="365" t="b">
        <f t="shared" si="445"/>
        <v>0</v>
      </c>
      <c r="CD991" s="365">
        <f t="shared" si="446"/>
        <v>0</v>
      </c>
      <c r="CE991" s="365" t="b">
        <f t="shared" si="447"/>
        <v>0</v>
      </c>
      <c r="CF991" s="365" t="b">
        <f t="shared" si="448"/>
        <v>0</v>
      </c>
      <c r="CG991" s="365" t="b">
        <f t="shared" si="449"/>
        <v>0</v>
      </c>
      <c r="CH991" s="365">
        <f t="shared" si="450"/>
        <v>0</v>
      </c>
      <c r="CI991" s="72" t="b">
        <f t="shared" si="451"/>
        <v>0</v>
      </c>
      <c r="CJ991" s="72" t="b">
        <f t="shared" si="452"/>
        <v>0</v>
      </c>
      <c r="CK991" s="72" t="b">
        <f t="shared" si="453"/>
        <v>0</v>
      </c>
      <c r="CL991" s="72">
        <f t="shared" si="454"/>
        <v>0</v>
      </c>
      <c r="CM991" s="72" t="b">
        <f t="shared" si="455"/>
        <v>0</v>
      </c>
      <c r="CN991" s="72" t="b">
        <f t="shared" si="456"/>
        <v>0</v>
      </c>
      <c r="CP991" s="13">
        <f t="shared" si="457"/>
        <v>0</v>
      </c>
      <c r="CQ991" s="13" t="b">
        <f t="shared" si="458"/>
        <v>0</v>
      </c>
      <c r="CR991" s="13" t="b">
        <f t="shared" si="459"/>
        <v>0</v>
      </c>
      <c r="CS991" s="13" t="b">
        <f t="shared" si="465"/>
        <v>0</v>
      </c>
      <c r="CT991" s="13" t="b">
        <f t="shared" si="464"/>
        <v>0</v>
      </c>
      <c r="CU991" s="13" t="b">
        <f t="shared" ref="CU991:CU1054" si="466">IF(R991="kompletna",CT991,IF(R991="częściowa",0.5*CT991,IF(R991="brak",0*CT991)))</f>
        <v>0</v>
      </c>
      <c r="CV991" s="13" t="b">
        <f t="shared" si="460"/>
        <v>0</v>
      </c>
      <c r="CW991" s="13" t="b">
        <f t="shared" si="461"/>
        <v>0</v>
      </c>
      <c r="CX991" s="13" t="b">
        <f t="shared" si="462"/>
        <v>0</v>
      </c>
      <c r="CY991" s="13" t="b">
        <f t="shared" si="463"/>
        <v>0</v>
      </c>
    </row>
    <row r="992" spans="1:103" ht="15" thickBot="1">
      <c r="A992" s="933"/>
      <c r="B992" s="964"/>
      <c r="C992" s="964"/>
      <c r="D992" s="964"/>
      <c r="E992" s="964"/>
      <c r="F992" s="964"/>
      <c r="G992" s="964"/>
      <c r="H992" s="964"/>
      <c r="I992" s="964"/>
      <c r="J992" s="964"/>
      <c r="K992" s="964"/>
      <c r="L992" s="964"/>
      <c r="M992" s="964"/>
      <c r="N992" s="964"/>
      <c r="O992" s="173"/>
      <c r="P992" s="964"/>
      <c r="Q992" s="942"/>
      <c r="R992" s="964"/>
      <c r="S992" s="964"/>
      <c r="T992" s="964"/>
      <c r="U992" s="964"/>
      <c r="V992" s="964"/>
      <c r="W992" s="160"/>
      <c r="X992" s="160"/>
      <c r="Y992" s="160"/>
      <c r="Z992" s="160"/>
      <c r="AA992" s="160" t="s">
        <v>37</v>
      </c>
      <c r="AB992" s="162"/>
      <c r="AC992" s="162"/>
      <c r="AD992" s="160"/>
      <c r="AE992" s="964"/>
      <c r="AF992" s="334">
        <f t="shared" si="438"/>
        <v>0</v>
      </c>
      <c r="AG992" s="272">
        <f>IF(R992="kompletna",Q992*J992*0.0036*'lista, wskaźniki'!$F$13, IF(R992="częściowa",Q992*J992*0.0036*'lista, wskaźniki'!$F$14, IF(R992="brak",Q992*J992*0.0036*'lista, wskaźniki'!$F$15,)))</f>
        <v>0</v>
      </c>
      <c r="AH992" s="334">
        <f>IF(Y992="inne",K992*'lista, wskaźniki'!$E$35,IF(Y992="to samo źródło",0,IF(Y992=0,0)))</f>
        <v>0</v>
      </c>
      <c r="AI992" s="334" t="b">
        <f>IF(AA992="gaz z sieci",AC992*'lista, wskaźniki'!$D$21)</f>
        <v>0</v>
      </c>
      <c r="AJ992" s="272">
        <f>IF(AA992="węgiel",AB992*'lista, wskaźniki'!$D$20, IF('Sektor mieszkaniowy'!AA992="drewno",'Sektor mieszkaniowy'!AB992*'lista, wskaźniki'!$D$22,IF('Sektor mieszkaniowy'!AA992="pellet",AB992*'lista, wskaźniki'!$D$23,IF('Sektor mieszkaniowy'!AA992="gaz z sieci",AB992*'lista, wskaźniki'!$D$21,IF('Sektor mieszkaniowy'!AA992="olej opałowy",'Sektor mieszkaniowy'!AB992*'lista, wskaźniki'!$D$24)))))</f>
        <v>0</v>
      </c>
      <c r="AK992" s="967"/>
      <c r="AL992" s="964"/>
      <c r="AM992" s="20">
        <f>IF(AA992="węgiel",AF992*1/3.6*'lista, wskaźniki'!$F$20,IF(AA992="drewno",AF992*1/3.6*'lista, wskaźniki'!$F$22,IF(AA992="pellet",AF992*1/3.6*'lista, wskaźniki'!$F$23,IF(AA992="gaz z sieci",AF992*1/3.6*'lista, wskaźniki'!$F$21,IF(AA992="olej opałowy",AF992*1/3.6*'lista, wskaźniki'!$F$24,0)))))</f>
        <v>0</v>
      </c>
      <c r="AN992" s="20">
        <f>IF(AA992="węgiel",AF992*'lista, wskaźniki'!$E$42,IF(AA992="drewno",AF992*'lista, wskaźniki'!$G$42,IF(AA992="pellet",AF992*'lista, wskaźniki'!$H$42,IF(AA992="gaz z sieci",AF992*'lista, wskaźniki'!$F$42,IF(AA992="olej opałowy",AF992*'lista, wskaźniki'!$I$42,0)))))</f>
        <v>0</v>
      </c>
      <c r="AO992" s="20">
        <f>IF(AA992="węgiel",AF992*'lista, wskaźniki'!$E$43,IF(AA992="drewno",AF992*'lista, wskaźniki'!$G$43,IF(AA992="pellet",AF992*'lista, wskaźniki'!$H$43,IF(AA992="gaz z sieci",AF992*'lista, wskaźniki'!$F$43,IF(AA992="olej opałowy",AF992*'lista, wskaźniki'!$I$43,0)))))</f>
        <v>0</v>
      </c>
      <c r="AP992" s="20">
        <f>IF(AA992="węgiel",AF992*'lista, wskaźniki'!$E$44,IF(AA992="drewno",AF992*'lista, wskaźniki'!$G$44,IF(AA992="pellet",AF992*'lista, wskaźniki'!$H$44,IF(AA992="gaz z sieci",AF992*'lista, wskaźniki'!$F$44,IF(AA992="olej opałowy",AF992*'lista, wskaźniki'!$I$44,0)))))</f>
        <v>0</v>
      </c>
      <c r="AQ992" s="20" t="b">
        <f>IF(Z992="gaz",AH992*1/3.6*'lista, wskaźniki'!$F$21,IF(Z992="energia elektryczna",AH992*1/3.6*'lista, wskaźniki'!$F$26))</f>
        <v>0</v>
      </c>
      <c r="AR992" s="20" t="b">
        <f>IF(Z992="gaz",AH992*'lista, wskaźniki'!$F$42,IF(Z992="energia elektryczna",AH992*0))</f>
        <v>0</v>
      </c>
      <c r="AS992" s="20" t="b">
        <f>IF(Z992="gaz",AH992*'lista, wskaźniki'!$F$43,IF(Z992="energia elektryczna",AH992*0))</f>
        <v>0</v>
      </c>
      <c r="AT992" s="20" t="b">
        <f>IF(Z992="gaz",AH992*'lista, wskaźniki'!$F$44,IF(Z992="energia elektryczna",AH992*0))</f>
        <v>0</v>
      </c>
      <c r="AU992" s="20">
        <f>AI992*1/3.6*'lista, wskaźniki'!$F$21</f>
        <v>0</v>
      </c>
      <c r="AV992" s="20">
        <f>AI992*'lista, wskaźniki'!$F$42</f>
        <v>0</v>
      </c>
      <c r="AW992" s="20">
        <f>AI992*'lista, wskaźniki'!$F$43</f>
        <v>0</v>
      </c>
      <c r="AX992" s="20">
        <f>AI992*'lista, wskaźniki'!$F$44</f>
        <v>0</v>
      </c>
      <c r="AY992" s="20">
        <f>AK992*'lista, wskaźniki'!$F$26</f>
        <v>0</v>
      </c>
      <c r="AZ992" s="20">
        <f t="shared" si="439"/>
        <v>0</v>
      </c>
      <c r="BA992" s="20">
        <f t="shared" si="440"/>
        <v>0</v>
      </c>
      <c r="BB992" s="20">
        <f t="shared" si="441"/>
        <v>0</v>
      </c>
      <c r="BC992" s="20">
        <f t="shared" si="442"/>
        <v>0</v>
      </c>
      <c r="BD992" s="964"/>
      <c r="BE992" s="964"/>
      <c r="BF992" s="964"/>
      <c r="BG992" s="964"/>
      <c r="BH992" s="160"/>
      <c r="BI992" s="964"/>
      <c r="BJ992" s="160"/>
      <c r="BK992" s="964"/>
      <c r="BL992" s="160"/>
      <c r="BM992" s="160"/>
      <c r="BN992" s="160"/>
      <c r="BO992" s="160"/>
      <c r="BP992" s="160"/>
      <c r="BQ992" s="160"/>
      <c r="BR992" s="160"/>
      <c r="BS992" s="958"/>
      <c r="BT992" s="958"/>
      <c r="BU992" s="958"/>
      <c r="BV992" s="958"/>
      <c r="BW992" s="958"/>
      <c r="BX992" s="958"/>
      <c r="BY992" s="961"/>
      <c r="CA992" s="365" t="b">
        <f t="shared" si="443"/>
        <v>0</v>
      </c>
      <c r="CB992" s="365" t="b">
        <f t="shared" si="444"/>
        <v>0</v>
      </c>
      <c r="CC992" s="365" t="b">
        <f t="shared" si="445"/>
        <v>0</v>
      </c>
      <c r="CD992" s="365" t="b">
        <f t="shared" si="446"/>
        <v>0</v>
      </c>
      <c r="CE992" s="365">
        <f t="shared" si="447"/>
        <v>0</v>
      </c>
      <c r="CF992" s="365" t="b">
        <f t="shared" si="448"/>
        <v>0</v>
      </c>
      <c r="CG992" s="365" t="b">
        <f t="shared" si="449"/>
        <v>0</v>
      </c>
      <c r="CH992" s="365" t="b">
        <f t="shared" si="450"/>
        <v>0</v>
      </c>
      <c r="CI992" s="72" t="b">
        <f t="shared" si="451"/>
        <v>0</v>
      </c>
      <c r="CJ992" s="72" t="b">
        <f t="shared" si="452"/>
        <v>0</v>
      </c>
      <c r="CK992" s="72" t="b">
        <f t="shared" si="453"/>
        <v>0</v>
      </c>
      <c r="CL992" s="72">
        <f t="shared" si="454"/>
        <v>0</v>
      </c>
      <c r="CM992" s="72">
        <f t="shared" si="455"/>
        <v>0</v>
      </c>
      <c r="CN992" s="72" t="b">
        <f t="shared" si="456"/>
        <v>0</v>
      </c>
      <c r="CP992" s="13">
        <f t="shared" si="457"/>
        <v>0</v>
      </c>
      <c r="CQ992" s="13" t="b">
        <f t="shared" si="458"/>
        <v>0</v>
      </c>
      <c r="CR992" s="13" t="b">
        <f t="shared" si="459"/>
        <v>0</v>
      </c>
      <c r="CS992" s="13" t="b">
        <f t="shared" si="465"/>
        <v>0</v>
      </c>
      <c r="CT992" s="13" t="b">
        <f t="shared" si="464"/>
        <v>0</v>
      </c>
      <c r="CU992" s="13" t="b">
        <f t="shared" si="466"/>
        <v>0</v>
      </c>
      <c r="CV992" s="13" t="b">
        <f t="shared" si="460"/>
        <v>0</v>
      </c>
      <c r="CW992" s="13" t="b">
        <f t="shared" si="461"/>
        <v>0</v>
      </c>
      <c r="CX992" s="13" t="b">
        <f t="shared" si="462"/>
        <v>0</v>
      </c>
      <c r="CY992" s="13" t="b">
        <f t="shared" si="463"/>
        <v>0</v>
      </c>
    </row>
    <row r="993" spans="1:103" ht="15" thickBot="1">
      <c r="A993" s="931">
        <v>199</v>
      </c>
      <c r="B993" s="962" t="s">
        <v>252</v>
      </c>
      <c r="C993" s="962">
        <v>16</v>
      </c>
      <c r="D993" s="962" t="s">
        <v>1</v>
      </c>
      <c r="E993" s="962" t="s">
        <v>5</v>
      </c>
      <c r="F993" s="962"/>
      <c r="G993" s="962"/>
      <c r="H993" s="962"/>
      <c r="I993" s="962" t="s">
        <v>11</v>
      </c>
      <c r="J993" s="962">
        <v>150</v>
      </c>
      <c r="K993" s="962"/>
      <c r="L993" s="962" t="s">
        <v>17</v>
      </c>
      <c r="M993" s="962"/>
      <c r="N993" s="962" t="s">
        <v>17</v>
      </c>
      <c r="O993" s="155"/>
      <c r="P993" s="962" t="s">
        <v>16</v>
      </c>
      <c r="Q993" s="940">
        <f>IF(I993="&lt;1966",'lista, wskaźniki'!$G$4,IF(I993="1967-1985",'lista, wskaźniki'!$G$5,IF(I993="1986-1992",'lista, wskaźniki'!$G$6,IF(I993="1993-1996",'lista, wskaźniki'!$G$7,IF(I993="&gt;1997",'lista, wskaźniki'!$G$8,IF(I993=0,'lista, wskaźniki'!$G$4))))))</f>
        <v>250</v>
      </c>
      <c r="R993" s="962" t="s">
        <v>23</v>
      </c>
      <c r="S993" s="962" t="s">
        <v>27</v>
      </c>
      <c r="T993" s="962"/>
      <c r="U993" s="962"/>
      <c r="V993" s="962"/>
      <c r="W993" s="154" t="s">
        <v>35</v>
      </c>
      <c r="X993" s="154" t="s">
        <v>35</v>
      </c>
      <c r="Y993" s="154" t="s">
        <v>24</v>
      </c>
      <c r="Z993" s="154" t="s">
        <v>40</v>
      </c>
      <c r="AA993" s="154" t="s">
        <v>35</v>
      </c>
      <c r="AB993" s="156">
        <f>ROUND(AD993/'lista, wskaźniki'!$A$130,0)</f>
        <v>4</v>
      </c>
      <c r="AC993" s="156"/>
      <c r="AD993" s="154">
        <v>3000</v>
      </c>
      <c r="AE993" s="962">
        <v>8</v>
      </c>
      <c r="AF993" s="334">
        <f t="shared" si="438"/>
        <v>99.259999999999991</v>
      </c>
      <c r="AG993" s="272">
        <f>IF(R993="kompletna",Q993*J993*0.0036*'lista, wskaźniki'!$F$13, IF(R993="częściowa",Q993*J993*0.0036*'lista, wskaźniki'!$F$14, IF(R993="brak",Q993*J993*0.0036*'lista, wskaźniki'!$F$15,)))</f>
        <v>108</v>
      </c>
      <c r="AH993" s="334">
        <f>IF(Y993="inne",K993*'lista, wskaźniki'!$E$35,IF(Y993="to samo źródło",0,IF(Y993=0,0)))</f>
        <v>0</v>
      </c>
      <c r="AI993" s="334" t="b">
        <f>IF(AA993="gaz z sieci",AC993*'lista, wskaźniki'!$D$21)</f>
        <v>0</v>
      </c>
      <c r="AJ993" s="272">
        <f>IF(AA993="węgiel",AB993*'lista, wskaźniki'!$D$20, IF('Sektor mieszkaniowy'!AA993="drewno",'Sektor mieszkaniowy'!AB993*'lista, wskaźniki'!$D$22,IF('Sektor mieszkaniowy'!AA993="pellet",AB993*'lista, wskaźniki'!$D$23,IF('Sektor mieszkaniowy'!AA993="gaz z sieci",AB993*'lista, wskaźniki'!$D$21,IF('Sektor mieszkaniowy'!AA993="olej opałowy",'Sektor mieszkaniowy'!AB993*'lista, wskaźniki'!$D$24)))))</f>
        <v>90.52</v>
      </c>
      <c r="AK993" s="965"/>
      <c r="AL993" s="962"/>
      <c r="AM993" s="20">
        <f>IF(AA993="węgiel",AF993*1/3.6*'lista, wskaźniki'!$F$20,IF(AA993="drewno",AF993*1/3.6*'lista, wskaźniki'!$F$22,IF(AA993="pellet",AF993*1/3.6*'lista, wskaźniki'!$F$23,IF(AA993="gaz z sieci",AF993*1/3.6*'lista, wskaźniki'!$F$21,IF(AA993="olej opałowy",AF993*1/3.6*'lista, wskaźniki'!$F$24,0)))))</f>
        <v>9.4028997999999984</v>
      </c>
      <c r="AN993" s="20">
        <f>IF(AA993="węgiel",AF993*'lista, wskaźniki'!$E$42,IF(AA993="drewno",AF993*'lista, wskaźniki'!$G$42,IF(AA993="pellet",AF993*'lista, wskaźniki'!$H$42,IF(AA993="gaz z sieci",AF993*'lista, wskaźniki'!$F$42,IF(AA993="olej opałowy",AF993*'lista, wskaźniki'!$I$42,0)))))</f>
        <v>3.7718799999999997E-2</v>
      </c>
      <c r="AO993" s="20">
        <f>IF(AA993="węgiel",AF993*'lista, wskaźniki'!$E$43,IF(AA993="drewno",AF993*'lista, wskaźniki'!$G$43,IF(AA993="pellet",AF993*'lista, wskaźniki'!$H$43,IF(AA993="gaz z sieci",AF993*'lista, wskaźniki'!$F$43,IF(AA993="olej opałowy",AF993*'lista, wskaźniki'!$I$43,0)))))</f>
        <v>3.5733599999999997E-2</v>
      </c>
      <c r="AP993" s="20">
        <f>IF(AA993="węgiel",AF993*'lista, wskaźniki'!$E$44,IF(AA993="drewno",AF993*'lista, wskaźniki'!$G$44,IF(AA993="pellet",AF993*'lista, wskaźniki'!$H$44,IF(AA993="gaz z sieci",AF993*'lista, wskaźniki'!$F$44,IF(AA993="olej opałowy",AF993*'lista, wskaźniki'!$I$44,0)))))</f>
        <v>2.6800199999999998E-5</v>
      </c>
      <c r="AQ993" s="360">
        <f>IF(Z993="gaz",AH993*1/3.6*'lista, wskaźniki'!$F$21,IF(Z993="energia elektryczna",AH993*1/3.6*'lista, wskaźniki'!$F$26))</f>
        <v>0</v>
      </c>
      <c r="AR993" s="20">
        <f>IF(Z993="gaz",AH993*'lista, wskaźniki'!$F$42,IF(Z993="energia elektryczna",AH993*0))</f>
        <v>0</v>
      </c>
      <c r="AS993" s="20">
        <f>IF(Z993="gaz",AH993*'lista, wskaźniki'!$F$43,IF(Z993="energia elektryczna",AH993*0))</f>
        <v>0</v>
      </c>
      <c r="AT993" s="20">
        <f>IF(Z993="gaz",AH993*'lista, wskaźniki'!$F$44,IF(Z993="energia elektryczna",AH993*0))</f>
        <v>0</v>
      </c>
      <c r="AU993" s="20">
        <f>AI993*1/3.6*'lista, wskaźniki'!$F$21</f>
        <v>0</v>
      </c>
      <c r="AV993" s="20">
        <f>AI993*'lista, wskaźniki'!$F$42</f>
        <v>0</v>
      </c>
      <c r="AW993" s="20">
        <f>AI993*'lista, wskaźniki'!$F$43</f>
        <v>0</v>
      </c>
      <c r="AX993" s="20">
        <f>AI993*'lista, wskaźniki'!$F$44</f>
        <v>0</v>
      </c>
      <c r="AY993" s="20">
        <f>AK993*'lista, wskaźniki'!$F$26</f>
        <v>0</v>
      </c>
      <c r="AZ993" s="20">
        <f t="shared" si="439"/>
        <v>9.4028997999999984</v>
      </c>
      <c r="BA993" s="20">
        <f t="shared" si="440"/>
        <v>3.7718799999999997E-2</v>
      </c>
      <c r="BB993" s="20">
        <f t="shared" si="441"/>
        <v>3.5733599999999997E-2</v>
      </c>
      <c r="BC993" s="20">
        <f t="shared" si="442"/>
        <v>2.6800199999999998E-5</v>
      </c>
      <c r="BD993" s="962" t="s">
        <v>16</v>
      </c>
      <c r="BE993" s="962" t="s">
        <v>17</v>
      </c>
      <c r="BF993" s="962" t="s">
        <v>17</v>
      </c>
      <c r="BG993" s="962"/>
      <c r="BH993" s="154"/>
      <c r="BI993" s="962" t="s">
        <v>16</v>
      </c>
      <c r="BJ993" s="154" t="s">
        <v>46</v>
      </c>
      <c r="BK993" s="962" t="s">
        <v>17</v>
      </c>
      <c r="BL993" s="154"/>
      <c r="BM993" s="154"/>
      <c r="BN993" s="154"/>
      <c r="BO993" s="154" t="s">
        <v>57</v>
      </c>
      <c r="BP993" s="154" t="s">
        <v>53</v>
      </c>
      <c r="BQ993" s="154" t="s">
        <v>120</v>
      </c>
      <c r="BR993" s="154"/>
      <c r="BS993" s="956">
        <v>10000</v>
      </c>
      <c r="BT993" s="956">
        <v>100</v>
      </c>
      <c r="BU993" s="956">
        <v>390</v>
      </c>
      <c r="BV993" s="956">
        <v>500</v>
      </c>
      <c r="BW993" s="956">
        <v>5500</v>
      </c>
      <c r="BX993" s="956">
        <v>1500</v>
      </c>
      <c r="BY993" s="959">
        <v>1000</v>
      </c>
      <c r="CA993" s="365">
        <f t="shared" si="443"/>
        <v>99.259999999999991</v>
      </c>
      <c r="CB993" s="365" t="b">
        <f t="shared" si="444"/>
        <v>0</v>
      </c>
      <c r="CC993" s="365" t="b">
        <f t="shared" si="445"/>
        <v>0</v>
      </c>
      <c r="CD993" s="365" t="b">
        <f t="shared" si="446"/>
        <v>0</v>
      </c>
      <c r="CE993" s="365" t="b">
        <f t="shared" si="447"/>
        <v>0</v>
      </c>
      <c r="CF993" s="365" t="b">
        <f t="shared" si="448"/>
        <v>0</v>
      </c>
      <c r="CG993" s="365">
        <f t="shared" si="449"/>
        <v>0</v>
      </c>
      <c r="CH993" s="365" t="b">
        <f t="shared" si="450"/>
        <v>0</v>
      </c>
      <c r="CI993" s="72">
        <f t="shared" si="451"/>
        <v>99.259999999999991</v>
      </c>
      <c r="CJ993" s="72" t="b">
        <f t="shared" si="452"/>
        <v>0</v>
      </c>
      <c r="CK993" s="72" t="b">
        <f t="shared" si="453"/>
        <v>0</v>
      </c>
      <c r="CL993" s="72">
        <f t="shared" si="454"/>
        <v>0</v>
      </c>
      <c r="CM993" s="72" t="b">
        <f t="shared" si="455"/>
        <v>0</v>
      </c>
      <c r="CN993" s="72">
        <f t="shared" si="456"/>
        <v>0</v>
      </c>
      <c r="CP993" s="13" t="b">
        <f t="shared" si="457"/>
        <v>0</v>
      </c>
      <c r="CQ993" s="13">
        <f t="shared" si="458"/>
        <v>0</v>
      </c>
      <c r="CR993" s="13">
        <f t="shared" si="459"/>
        <v>150</v>
      </c>
      <c r="CS993" s="13">
        <f t="shared" si="465"/>
        <v>75</v>
      </c>
      <c r="CT993" s="13" t="b">
        <f t="shared" si="464"/>
        <v>0</v>
      </c>
      <c r="CU993" s="13">
        <f t="shared" si="466"/>
        <v>0</v>
      </c>
      <c r="CV993" s="13" t="b">
        <f t="shared" si="460"/>
        <v>0</v>
      </c>
      <c r="CW993" s="13">
        <f t="shared" si="461"/>
        <v>0</v>
      </c>
      <c r="CX993" s="13" t="b">
        <f t="shared" si="462"/>
        <v>0</v>
      </c>
      <c r="CY993" s="13">
        <f t="shared" si="463"/>
        <v>0</v>
      </c>
    </row>
    <row r="994" spans="1:103" ht="15" thickBot="1">
      <c r="A994" s="932"/>
      <c r="B994" s="963"/>
      <c r="C994" s="963"/>
      <c r="D994" s="963"/>
      <c r="E994" s="963"/>
      <c r="F994" s="963"/>
      <c r="G994" s="963"/>
      <c r="H994" s="963"/>
      <c r="I994" s="963"/>
      <c r="J994" s="963"/>
      <c r="K994" s="963"/>
      <c r="L994" s="963"/>
      <c r="M994" s="963"/>
      <c r="N994" s="963"/>
      <c r="O994" s="158"/>
      <c r="P994" s="963"/>
      <c r="Q994" s="941"/>
      <c r="R994" s="963"/>
      <c r="S994" s="963"/>
      <c r="T994" s="963"/>
      <c r="U994" s="963"/>
      <c r="V994" s="963"/>
      <c r="W994" s="157" t="s">
        <v>36</v>
      </c>
      <c r="X994" s="157" t="s">
        <v>195</v>
      </c>
      <c r="Y994" s="154"/>
      <c r="Z994" s="157"/>
      <c r="AA994" s="157" t="s">
        <v>36</v>
      </c>
      <c r="AB994" s="159">
        <f>ROUND(AD994/'lista, wskaźniki'!$A$133,0)</f>
        <v>3</v>
      </c>
      <c r="AC994" s="159"/>
      <c r="AD994" s="157">
        <v>1000</v>
      </c>
      <c r="AE994" s="963"/>
      <c r="AF994" s="334">
        <f>IF(AG994&gt;0,(AJ994+AG994/2)/2,AJ994)</f>
        <v>50.4</v>
      </c>
      <c r="AG994" s="272">
        <v>108</v>
      </c>
      <c r="AH994" s="334">
        <f>IF(Y994="inne",K994*'lista, wskaźniki'!$E$35,IF(Y994="to samo źródło",0,IF(Y994=0,0)))</f>
        <v>0</v>
      </c>
      <c r="AI994" s="334" t="b">
        <f>IF(AA994="gaz z sieci",AC994*'lista, wskaźniki'!$D$21)</f>
        <v>0</v>
      </c>
      <c r="AJ994" s="272">
        <f>IF(AA994="węgiel",AB994*'lista, wskaźniki'!$D$20, IF('Sektor mieszkaniowy'!AA994="drewno",'Sektor mieszkaniowy'!AB994*'lista, wskaźniki'!$D$22,IF('Sektor mieszkaniowy'!AA994="pellet",AB994*'lista, wskaźniki'!$D$23,IF('Sektor mieszkaniowy'!AA994="gaz z sieci",AB994*'lista, wskaźniki'!$D$21,IF('Sektor mieszkaniowy'!AA994="olej opałowy",'Sektor mieszkaniowy'!AB994*'lista, wskaźniki'!$D$24)))))</f>
        <v>46.8</v>
      </c>
      <c r="AK994" s="966"/>
      <c r="AL994" s="963"/>
      <c r="AM994" s="20">
        <f>IF(AA994="węgiel",AF994*1/3.6*'lista, wskaźniki'!$F$20,IF(AA994="drewno",AF994*1/3.6*'lista, wskaźniki'!$F$22,IF(AA994="pellet",AF994*1/3.6*'lista, wskaźniki'!$F$23,IF(AA994="gaz z sieci",AF994*1/3.6*'lista, wskaźniki'!$F$21,IF(AA994="olej opałowy",AF994*1/3.6*'lista, wskaźniki'!$F$24,0)))))</f>
        <v>0</v>
      </c>
      <c r="AN994" s="20">
        <f>IF(AA994="węgiel",AF994*'lista, wskaźniki'!$E$42,IF(AA994="drewno",AF994*'lista, wskaźniki'!$G$42,IF(AA994="pellet",AF994*'lista, wskaźniki'!$H$42,IF(AA994="gaz z sieci",AF994*'lista, wskaźniki'!$F$42,IF(AA994="olej opałowy",AF994*'lista, wskaźniki'!$I$42,0)))))</f>
        <v>4.0823999999999999E-2</v>
      </c>
      <c r="AO994" s="20">
        <f>IF(AA994="węgiel",AF994*'lista, wskaźniki'!$E$43,IF(AA994="drewno",AF994*'lista, wskaźniki'!$G$43,IF(AA994="pellet",AF994*'lista, wskaźniki'!$H$43,IF(AA994="gaz z sieci",AF994*'lista, wskaźniki'!$F$43,IF(AA994="olej opałowy",AF994*'lista, wskaźniki'!$I$43,0)))))</f>
        <v>4.0823999999999999E-2</v>
      </c>
      <c r="AP994" s="20">
        <f>IF(AA994="węgiel",AF994*'lista, wskaźniki'!$E$44,IF(AA994="drewno",AF994*'lista, wskaźniki'!$G$44,IF(AA994="pellet",AF994*'lista, wskaźniki'!$H$44,IF(AA994="gaz z sieci",AF994*'lista, wskaźniki'!$F$44,IF(AA994="olej opałowy",AF994*'lista, wskaźniki'!$I$44,0)))))</f>
        <v>1.26E-5</v>
      </c>
      <c r="AQ994" s="20" t="b">
        <f>IF(Z994="gaz",AH994*1/3.6*'lista, wskaźniki'!$F$21,IF(Z994="energia elektryczna",AH994*1/3.6*'lista, wskaźniki'!$F$26))</f>
        <v>0</v>
      </c>
      <c r="AR994" s="20" t="b">
        <f>IF(Z994="gaz",AH994*'lista, wskaźniki'!$F$42,IF(Z994="energia elektryczna",AH994*0))</f>
        <v>0</v>
      </c>
      <c r="AS994" s="20" t="b">
        <f>IF(Z994="gaz",AH994*'lista, wskaźniki'!$F$43,IF(Z994="energia elektryczna",AH994*0))</f>
        <v>0</v>
      </c>
      <c r="AT994" s="20" t="b">
        <f>IF(Z994="gaz",AH994*'lista, wskaźniki'!$F$44,IF(Z994="energia elektryczna",AH994*0))</f>
        <v>0</v>
      </c>
      <c r="AU994" s="20">
        <f>AI994*1/3.6*'lista, wskaźniki'!$F$21</f>
        <v>0</v>
      </c>
      <c r="AV994" s="20">
        <f>AI994*'lista, wskaźniki'!$F$42</f>
        <v>0</v>
      </c>
      <c r="AW994" s="20">
        <f>AI994*'lista, wskaźniki'!$F$43</f>
        <v>0</v>
      </c>
      <c r="AX994" s="20">
        <f>AI994*'lista, wskaźniki'!$F$44</f>
        <v>0</v>
      </c>
      <c r="AY994" s="20">
        <f>AK994*'lista, wskaźniki'!$F$26</f>
        <v>0</v>
      </c>
      <c r="AZ994" s="20">
        <f t="shared" si="439"/>
        <v>0</v>
      </c>
      <c r="BA994" s="20">
        <f t="shared" si="440"/>
        <v>4.0823999999999999E-2</v>
      </c>
      <c r="BB994" s="20">
        <f t="shared" si="441"/>
        <v>4.0823999999999999E-2</v>
      </c>
      <c r="BC994" s="20">
        <f t="shared" si="442"/>
        <v>1.26E-5</v>
      </c>
      <c r="BD994" s="963"/>
      <c r="BE994" s="963"/>
      <c r="BF994" s="963"/>
      <c r="BG994" s="963"/>
      <c r="BH994" s="157"/>
      <c r="BI994" s="963"/>
      <c r="BJ994" s="157"/>
      <c r="BK994" s="963"/>
      <c r="BL994" s="157"/>
      <c r="BM994" s="157"/>
      <c r="BN994" s="157"/>
      <c r="BO994" s="157"/>
      <c r="BP994" s="157"/>
      <c r="BQ994" s="157" t="s">
        <v>121</v>
      </c>
      <c r="BR994" s="157"/>
      <c r="BS994" s="957"/>
      <c r="BT994" s="957"/>
      <c r="BU994" s="957"/>
      <c r="BV994" s="957"/>
      <c r="BW994" s="957"/>
      <c r="BX994" s="957"/>
      <c r="BY994" s="960"/>
      <c r="CA994" s="365" t="b">
        <f t="shared" si="443"/>
        <v>0</v>
      </c>
      <c r="CB994" s="365">
        <f t="shared" si="444"/>
        <v>50.4</v>
      </c>
      <c r="CC994" s="365" t="b">
        <f t="shared" si="445"/>
        <v>0</v>
      </c>
      <c r="CD994" s="365" t="b">
        <f t="shared" si="446"/>
        <v>0</v>
      </c>
      <c r="CE994" s="365" t="b">
        <f t="shared" si="447"/>
        <v>0</v>
      </c>
      <c r="CF994" s="365" t="b">
        <f t="shared" si="448"/>
        <v>0</v>
      </c>
      <c r="CG994" s="365" t="b">
        <f t="shared" si="449"/>
        <v>0</v>
      </c>
      <c r="CH994" s="365" t="b">
        <f t="shared" si="450"/>
        <v>0</v>
      </c>
      <c r="CI994" s="72" t="b">
        <f t="shared" si="451"/>
        <v>0</v>
      </c>
      <c r="CJ994" s="72">
        <f t="shared" si="452"/>
        <v>50.4</v>
      </c>
      <c r="CK994" s="72" t="b">
        <f t="shared" si="453"/>
        <v>0</v>
      </c>
      <c r="CL994" s="72">
        <f t="shared" si="454"/>
        <v>0</v>
      </c>
      <c r="CM994" s="72" t="b">
        <f t="shared" si="455"/>
        <v>0</v>
      </c>
      <c r="CN994" s="72" t="b">
        <f t="shared" si="456"/>
        <v>0</v>
      </c>
      <c r="CP994" s="13">
        <f t="shared" si="457"/>
        <v>0</v>
      </c>
      <c r="CQ994" s="13" t="b">
        <f t="shared" si="458"/>
        <v>0</v>
      </c>
      <c r="CR994" s="13" t="b">
        <f t="shared" si="459"/>
        <v>0</v>
      </c>
      <c r="CS994" s="13" t="b">
        <f t="shared" si="465"/>
        <v>0</v>
      </c>
      <c r="CT994" s="13" t="b">
        <f t="shared" si="464"/>
        <v>0</v>
      </c>
      <c r="CU994" s="13" t="b">
        <f t="shared" si="466"/>
        <v>0</v>
      </c>
      <c r="CV994" s="13" t="b">
        <f t="shared" si="460"/>
        <v>0</v>
      </c>
      <c r="CW994" s="13" t="b">
        <f t="shared" si="461"/>
        <v>0</v>
      </c>
      <c r="CX994" s="13" t="b">
        <f t="shared" si="462"/>
        <v>0</v>
      </c>
      <c r="CY994" s="13" t="b">
        <f t="shared" si="463"/>
        <v>0</v>
      </c>
    </row>
    <row r="995" spans="1:103" ht="15" thickBot="1">
      <c r="A995" s="932"/>
      <c r="B995" s="963"/>
      <c r="C995" s="963"/>
      <c r="D995" s="963"/>
      <c r="E995" s="963"/>
      <c r="F995" s="963"/>
      <c r="G995" s="963"/>
      <c r="H995" s="963"/>
      <c r="I995" s="963"/>
      <c r="J995" s="963"/>
      <c r="K995" s="963"/>
      <c r="L995" s="963"/>
      <c r="M995" s="963"/>
      <c r="N995" s="963"/>
      <c r="O995" s="158"/>
      <c r="P995" s="963"/>
      <c r="Q995" s="941"/>
      <c r="R995" s="963"/>
      <c r="S995" s="963"/>
      <c r="T995" s="963"/>
      <c r="U995" s="963"/>
      <c r="V995" s="963"/>
      <c r="W995" s="157"/>
      <c r="X995" s="157" t="s">
        <v>39</v>
      </c>
      <c r="Y995" s="154"/>
      <c r="Z995" s="157"/>
      <c r="AA995" s="157" t="s">
        <v>50</v>
      </c>
      <c r="AB995" s="159"/>
      <c r="AC995" s="159"/>
      <c r="AD995" s="157"/>
      <c r="AE995" s="963"/>
      <c r="AF995" s="334">
        <f t="shared" si="438"/>
        <v>0</v>
      </c>
      <c r="AG995" s="272">
        <f>IF(R995="kompletna",Q995*J995*0.0036*'lista, wskaźniki'!$F$13, IF(R995="częściowa",Q995*J995*0.0036*'lista, wskaźniki'!$F$14, IF(R995="brak",Q995*J995*0.0036*'lista, wskaźniki'!$F$15,)))</f>
        <v>0</v>
      </c>
      <c r="AH995" s="334">
        <f>IF(Y995="inne",K995*'lista, wskaźniki'!$E$35,IF(Y995="to samo źródło",0,IF(Y995=0,0)))</f>
        <v>0</v>
      </c>
      <c r="AI995" s="334" t="b">
        <f>IF(AA995="gaz z sieci",AC995*'lista, wskaźniki'!$D$21)</f>
        <v>0</v>
      </c>
      <c r="AJ995" s="272">
        <f>IF(AA995="węgiel",AB995*'lista, wskaźniki'!$D$20, IF('Sektor mieszkaniowy'!AA995="drewno",'Sektor mieszkaniowy'!AB995*'lista, wskaźniki'!$D$22,IF('Sektor mieszkaniowy'!AA995="pellet",AB995*'lista, wskaźniki'!$D$23,IF('Sektor mieszkaniowy'!AA995="gaz z sieci",AB995*'lista, wskaźniki'!$D$21,IF('Sektor mieszkaniowy'!AA995="olej opałowy",'Sektor mieszkaniowy'!AB995*'lista, wskaźniki'!$D$24)))))</f>
        <v>0</v>
      </c>
      <c r="AK995" s="966"/>
      <c r="AL995" s="963"/>
      <c r="AM995" s="20">
        <f>IF(AA995="węgiel",AF995*1/3.6*'lista, wskaźniki'!$F$20,IF(AA995="drewno",AF995*1/3.6*'lista, wskaźniki'!$F$22,IF(AA995="pellet",AF995*1/3.6*'lista, wskaźniki'!$F$23,IF(AA995="gaz z sieci",AF995*1/3.6*'lista, wskaźniki'!$F$21,IF(AA995="olej opałowy",AF995*1/3.6*'lista, wskaźniki'!$F$24,0)))))</f>
        <v>0</v>
      </c>
      <c r="AN995" s="20">
        <f>IF(AA995="węgiel",AF995*'lista, wskaźniki'!$E$42,IF(AA995="drewno",AF995*'lista, wskaźniki'!$G$42,IF(AA995="pellet",AF995*'lista, wskaźniki'!$H$42,IF(AA995="gaz z sieci",AF995*'lista, wskaźniki'!$F$42,IF(AA995="olej opałowy",AF995*'lista, wskaźniki'!$I$42,0)))))</f>
        <v>0</v>
      </c>
      <c r="AO995" s="20">
        <f>IF(AA995="węgiel",AF995*'lista, wskaźniki'!$E$43,IF(AA995="drewno",AF995*'lista, wskaźniki'!$G$43,IF(AA995="pellet",AF995*'lista, wskaźniki'!$H$43,IF(AA995="gaz z sieci",AF995*'lista, wskaźniki'!$F$43,IF(AA995="olej opałowy",AF995*'lista, wskaźniki'!$I$43,0)))))</f>
        <v>0</v>
      </c>
      <c r="AP995" s="20">
        <f>IF(AA995="węgiel",AF995*'lista, wskaźniki'!$E$44,IF(AA995="drewno",AF995*'lista, wskaźniki'!$G$44,IF(AA995="pellet",AF995*'lista, wskaźniki'!$H$44,IF(AA995="gaz z sieci",AF995*'lista, wskaźniki'!$F$44,IF(AA995="olej opałowy",AF995*'lista, wskaźniki'!$I$44,0)))))</f>
        <v>0</v>
      </c>
      <c r="AQ995" s="20" t="b">
        <f>IF(Z995="gaz",AH995*1/3.6*'lista, wskaźniki'!$F$21,IF(Z995="energia elektryczna",AH995*1/3.6*'lista, wskaźniki'!$F$26))</f>
        <v>0</v>
      </c>
      <c r="AR995" s="20" t="b">
        <f>IF(Z995="gaz",AH995*'lista, wskaźniki'!$F$42,IF(Z995="energia elektryczna",AH995*0))</f>
        <v>0</v>
      </c>
      <c r="AS995" s="20" t="b">
        <f>IF(Z995="gaz",AH995*'lista, wskaźniki'!$F$43,IF(Z995="energia elektryczna",AH995*0))</f>
        <v>0</v>
      </c>
      <c r="AT995" s="20" t="b">
        <f>IF(Z995="gaz",AH995*'lista, wskaźniki'!$F$44,IF(Z995="energia elektryczna",AH995*0))</f>
        <v>0</v>
      </c>
      <c r="AU995" s="20">
        <f>AI995*1/3.6*'lista, wskaźniki'!$F$21</f>
        <v>0</v>
      </c>
      <c r="AV995" s="20">
        <f>AI995*'lista, wskaźniki'!$F$42</f>
        <v>0</v>
      </c>
      <c r="AW995" s="20">
        <f>AI995*'lista, wskaźniki'!$F$43</f>
        <v>0</v>
      </c>
      <c r="AX995" s="20">
        <f>AI995*'lista, wskaźniki'!$F$44</f>
        <v>0</v>
      </c>
      <c r="AY995" s="20">
        <f>AK995*'lista, wskaźniki'!$F$26</f>
        <v>0</v>
      </c>
      <c r="AZ995" s="20">
        <f t="shared" si="439"/>
        <v>0</v>
      </c>
      <c r="BA995" s="20">
        <f t="shared" si="440"/>
        <v>0</v>
      </c>
      <c r="BB995" s="20">
        <f t="shared" si="441"/>
        <v>0</v>
      </c>
      <c r="BC995" s="20">
        <f t="shared" si="442"/>
        <v>0</v>
      </c>
      <c r="BD995" s="963"/>
      <c r="BE995" s="963"/>
      <c r="BF995" s="963"/>
      <c r="BG995" s="963"/>
      <c r="BH995" s="157"/>
      <c r="BI995" s="963"/>
      <c r="BJ995" s="157"/>
      <c r="BK995" s="963"/>
      <c r="BL995" s="157"/>
      <c r="BM995" s="157"/>
      <c r="BN995" s="157"/>
      <c r="BO995" s="157"/>
      <c r="BP995" s="157"/>
      <c r="BQ995" s="157"/>
      <c r="BR995" s="157"/>
      <c r="BS995" s="957"/>
      <c r="BT995" s="957"/>
      <c r="BU995" s="957"/>
      <c r="BV995" s="957"/>
      <c r="BW995" s="957"/>
      <c r="BX995" s="957"/>
      <c r="BY995" s="960"/>
      <c r="CA995" s="365" t="b">
        <f t="shared" si="443"/>
        <v>0</v>
      </c>
      <c r="CB995" s="365" t="b">
        <f t="shared" si="444"/>
        <v>0</v>
      </c>
      <c r="CC995" s="365">
        <f t="shared" si="445"/>
        <v>0</v>
      </c>
      <c r="CD995" s="365" t="b">
        <f t="shared" si="446"/>
        <v>0</v>
      </c>
      <c r="CE995" s="365" t="b">
        <f t="shared" si="447"/>
        <v>0</v>
      </c>
      <c r="CF995" s="365" t="b">
        <f t="shared" si="448"/>
        <v>0</v>
      </c>
      <c r="CG995" s="365" t="b">
        <f t="shared" si="449"/>
        <v>0</v>
      </c>
      <c r="CH995" s="365" t="b">
        <f t="shared" si="450"/>
        <v>0</v>
      </c>
      <c r="CI995" s="72" t="b">
        <f t="shared" si="451"/>
        <v>0</v>
      </c>
      <c r="CJ995" s="72" t="b">
        <f t="shared" si="452"/>
        <v>0</v>
      </c>
      <c r="CK995" s="72">
        <f t="shared" si="453"/>
        <v>0</v>
      </c>
      <c r="CL995" s="72">
        <f t="shared" si="454"/>
        <v>0</v>
      </c>
      <c r="CM995" s="72" t="b">
        <f t="shared" si="455"/>
        <v>0</v>
      </c>
      <c r="CN995" s="72" t="b">
        <f t="shared" si="456"/>
        <v>0</v>
      </c>
      <c r="CP995" s="13">
        <f t="shared" si="457"/>
        <v>0</v>
      </c>
      <c r="CQ995" s="13" t="b">
        <f t="shared" si="458"/>
        <v>0</v>
      </c>
      <c r="CR995" s="13" t="b">
        <f t="shared" si="459"/>
        <v>0</v>
      </c>
      <c r="CS995" s="13" t="b">
        <f t="shared" si="465"/>
        <v>0</v>
      </c>
      <c r="CT995" s="13" t="b">
        <f t="shared" si="464"/>
        <v>0</v>
      </c>
      <c r="CU995" s="13" t="b">
        <f t="shared" si="466"/>
        <v>0</v>
      </c>
      <c r="CV995" s="13" t="b">
        <f t="shared" si="460"/>
        <v>0</v>
      </c>
      <c r="CW995" s="13" t="b">
        <f t="shared" si="461"/>
        <v>0</v>
      </c>
      <c r="CX995" s="13" t="b">
        <f t="shared" si="462"/>
        <v>0</v>
      </c>
      <c r="CY995" s="13" t="b">
        <f t="shared" si="463"/>
        <v>0</v>
      </c>
    </row>
    <row r="996" spans="1:103" ht="15" thickBot="1">
      <c r="A996" s="932"/>
      <c r="B996" s="963"/>
      <c r="C996" s="963"/>
      <c r="D996" s="963"/>
      <c r="E996" s="963"/>
      <c r="F996" s="963"/>
      <c r="G996" s="963"/>
      <c r="H996" s="963"/>
      <c r="I996" s="963"/>
      <c r="J996" s="963"/>
      <c r="K996" s="963"/>
      <c r="L996" s="963"/>
      <c r="M996" s="963"/>
      <c r="N996" s="963"/>
      <c r="O996" s="158"/>
      <c r="P996" s="963"/>
      <c r="Q996" s="941"/>
      <c r="R996" s="963"/>
      <c r="S996" s="963"/>
      <c r="T996" s="963"/>
      <c r="U996" s="963"/>
      <c r="V996" s="963"/>
      <c r="W996" s="157"/>
      <c r="X996" s="157" t="s">
        <v>40</v>
      </c>
      <c r="Y996" s="154"/>
      <c r="Z996" s="157"/>
      <c r="AA996" s="157" t="s">
        <v>38</v>
      </c>
      <c r="AB996" s="159"/>
      <c r="AC996" s="159"/>
      <c r="AD996" s="157"/>
      <c r="AE996" s="963"/>
      <c r="AF996" s="334">
        <f t="shared" si="438"/>
        <v>0</v>
      </c>
      <c r="AG996" s="272">
        <f>IF(R996="kompletna",Q996*J996*0.0036*'lista, wskaźniki'!$F$13, IF(R996="częściowa",Q996*J996*0.0036*'lista, wskaźniki'!$F$14, IF(R996="brak",Q996*J996*0.0036*'lista, wskaźniki'!$F$15,)))</f>
        <v>0</v>
      </c>
      <c r="AH996" s="334">
        <f>IF(Y996="inne",K996*'lista, wskaźniki'!$E$35,IF(Y996="to samo źródło",0,IF(Y996=0,0)))</f>
        <v>0</v>
      </c>
      <c r="AI996" s="334">
        <f>IF(AA996="gaz z sieci",AC996*'lista, wskaźniki'!$D$21)</f>
        <v>0</v>
      </c>
      <c r="AJ996" s="272">
        <f>IF(AA996="węgiel",AB996*'lista, wskaźniki'!$D$20, IF('Sektor mieszkaniowy'!AA996="drewno",'Sektor mieszkaniowy'!AB996*'lista, wskaźniki'!$D$22,IF('Sektor mieszkaniowy'!AA996="pellet",AB996*'lista, wskaźniki'!$D$23,IF('Sektor mieszkaniowy'!AA996="gaz z sieci",AB996*'lista, wskaźniki'!$D$21,IF('Sektor mieszkaniowy'!AA996="olej opałowy",'Sektor mieszkaniowy'!AB996*'lista, wskaźniki'!$D$24)))))</f>
        <v>0</v>
      </c>
      <c r="AK996" s="966"/>
      <c r="AL996" s="963"/>
      <c r="AM996" s="20">
        <f>IF(AA996="węgiel",AF996*1/3.6*'lista, wskaźniki'!$F$20,IF(AA996="drewno",AF996*1/3.6*'lista, wskaźniki'!$F$22,IF(AA996="pellet",AF996*1/3.6*'lista, wskaźniki'!$F$23,IF(AA996="gaz z sieci",AF996*1/3.6*'lista, wskaźniki'!$F$21,IF(AA996="olej opałowy",AF996*1/3.6*'lista, wskaźniki'!$F$24,0)))))</f>
        <v>0</v>
      </c>
      <c r="AN996" s="20">
        <f>IF(AA996="węgiel",AF996*'lista, wskaźniki'!$E$42,IF(AA996="drewno",AF996*'lista, wskaźniki'!$G$42,IF(AA996="pellet",AF996*'lista, wskaźniki'!$H$42,IF(AA996="gaz z sieci",AF996*'lista, wskaźniki'!$F$42,IF(AA996="olej opałowy",AF996*'lista, wskaźniki'!$I$42,0)))))</f>
        <v>0</v>
      </c>
      <c r="AO996" s="20">
        <f>IF(AA996="węgiel",AF996*'lista, wskaźniki'!$E$43,IF(AA996="drewno",AF996*'lista, wskaźniki'!$G$43,IF(AA996="pellet",AF996*'lista, wskaźniki'!$H$43,IF(AA996="gaz z sieci",AF996*'lista, wskaźniki'!$F$43,IF(AA996="olej opałowy",AF996*'lista, wskaźniki'!$I$43,0)))))</f>
        <v>0</v>
      </c>
      <c r="AP996" s="20">
        <f>IF(AA996="węgiel",AF996*'lista, wskaźniki'!$E$44,IF(AA996="drewno",AF996*'lista, wskaźniki'!$G$44,IF(AA996="pellet",AF996*'lista, wskaźniki'!$H$44,IF(AA996="gaz z sieci",AF996*'lista, wskaźniki'!$F$44,IF(AA996="olej opałowy",AF996*'lista, wskaźniki'!$I$44,0)))))</f>
        <v>0</v>
      </c>
      <c r="AQ996" s="20" t="b">
        <f>IF(Z996="gaz",AH996*1/3.6*'lista, wskaźniki'!$F$21,IF(Z996="energia elektryczna",AH996*1/3.6*'lista, wskaźniki'!$F$26))</f>
        <v>0</v>
      </c>
      <c r="AR996" s="20" t="b">
        <f>IF(Z996="gaz",AH996*'lista, wskaźniki'!$F$42,IF(Z996="energia elektryczna",AH996*0))</f>
        <v>0</v>
      </c>
      <c r="AS996" s="20" t="b">
        <f>IF(Z996="gaz",AH996*'lista, wskaźniki'!$F$43,IF(Z996="energia elektryczna",AH996*0))</f>
        <v>0</v>
      </c>
      <c r="AT996" s="20" t="b">
        <f>IF(Z996="gaz",AH996*'lista, wskaźniki'!$F$44,IF(Z996="energia elektryczna",AH996*0))</f>
        <v>0</v>
      </c>
      <c r="AU996" s="20">
        <f>AI996*1/3.6*'lista, wskaźniki'!$F$21</f>
        <v>0</v>
      </c>
      <c r="AV996" s="20">
        <f>AI996*'lista, wskaźniki'!$F$42</f>
        <v>0</v>
      </c>
      <c r="AW996" s="20">
        <f>AI996*'lista, wskaźniki'!$F$43</f>
        <v>0</v>
      </c>
      <c r="AX996" s="20">
        <f>AI996*'lista, wskaźniki'!$F$44</f>
        <v>0</v>
      </c>
      <c r="AY996" s="20">
        <f>AK996*'lista, wskaźniki'!$F$26</f>
        <v>0</v>
      </c>
      <c r="AZ996" s="20">
        <f t="shared" si="439"/>
        <v>0</v>
      </c>
      <c r="BA996" s="20">
        <f t="shared" si="440"/>
        <v>0</v>
      </c>
      <c r="BB996" s="20">
        <f t="shared" si="441"/>
        <v>0</v>
      </c>
      <c r="BC996" s="20">
        <f t="shared" si="442"/>
        <v>0</v>
      </c>
      <c r="BD996" s="963"/>
      <c r="BE996" s="963"/>
      <c r="BF996" s="963"/>
      <c r="BG996" s="963"/>
      <c r="BH996" s="157"/>
      <c r="BI996" s="963"/>
      <c r="BJ996" s="157"/>
      <c r="BK996" s="963"/>
      <c r="BL996" s="157"/>
      <c r="BM996" s="157"/>
      <c r="BN996" s="157"/>
      <c r="BO996" s="157"/>
      <c r="BP996" s="157"/>
      <c r="BQ996" s="157"/>
      <c r="BR996" s="157"/>
      <c r="BS996" s="957"/>
      <c r="BT996" s="957"/>
      <c r="BU996" s="957"/>
      <c r="BV996" s="957"/>
      <c r="BW996" s="957"/>
      <c r="BX996" s="957"/>
      <c r="BY996" s="960"/>
      <c r="CA996" s="365" t="b">
        <f t="shared" si="443"/>
        <v>0</v>
      </c>
      <c r="CB996" s="365" t="b">
        <f t="shared" si="444"/>
        <v>0</v>
      </c>
      <c r="CC996" s="365" t="b">
        <f t="shared" si="445"/>
        <v>0</v>
      </c>
      <c r="CD996" s="365">
        <f t="shared" si="446"/>
        <v>0</v>
      </c>
      <c r="CE996" s="365" t="b">
        <f t="shared" si="447"/>
        <v>0</v>
      </c>
      <c r="CF996" s="365" t="b">
        <f t="shared" si="448"/>
        <v>0</v>
      </c>
      <c r="CG996" s="365" t="b">
        <f t="shared" si="449"/>
        <v>0</v>
      </c>
      <c r="CH996" s="365">
        <f t="shared" si="450"/>
        <v>0</v>
      </c>
      <c r="CI996" s="72" t="b">
        <f t="shared" si="451"/>
        <v>0</v>
      </c>
      <c r="CJ996" s="72" t="b">
        <f t="shared" si="452"/>
        <v>0</v>
      </c>
      <c r="CK996" s="72" t="b">
        <f t="shared" si="453"/>
        <v>0</v>
      </c>
      <c r="CL996" s="72">
        <f t="shared" si="454"/>
        <v>0</v>
      </c>
      <c r="CM996" s="72" t="b">
        <f t="shared" si="455"/>
        <v>0</v>
      </c>
      <c r="CN996" s="72" t="b">
        <f t="shared" si="456"/>
        <v>0</v>
      </c>
      <c r="CP996" s="13">
        <f t="shared" si="457"/>
        <v>0</v>
      </c>
      <c r="CQ996" s="13" t="b">
        <f t="shared" si="458"/>
        <v>0</v>
      </c>
      <c r="CR996" s="13" t="b">
        <f t="shared" si="459"/>
        <v>0</v>
      </c>
      <c r="CS996" s="13" t="b">
        <f t="shared" si="465"/>
        <v>0</v>
      </c>
      <c r="CT996" s="13" t="b">
        <f t="shared" si="464"/>
        <v>0</v>
      </c>
      <c r="CU996" s="13" t="b">
        <f t="shared" si="466"/>
        <v>0</v>
      </c>
      <c r="CV996" s="13" t="b">
        <f t="shared" si="460"/>
        <v>0</v>
      </c>
      <c r="CW996" s="13" t="b">
        <f t="shared" si="461"/>
        <v>0</v>
      </c>
      <c r="CX996" s="13" t="b">
        <f t="shared" si="462"/>
        <v>0</v>
      </c>
      <c r="CY996" s="13" t="b">
        <f t="shared" si="463"/>
        <v>0</v>
      </c>
    </row>
    <row r="997" spans="1:103" ht="15" thickBot="1">
      <c r="A997" s="933"/>
      <c r="B997" s="964"/>
      <c r="C997" s="964"/>
      <c r="D997" s="964"/>
      <c r="E997" s="964"/>
      <c r="F997" s="964"/>
      <c r="G997" s="964"/>
      <c r="H997" s="964"/>
      <c r="I997" s="964"/>
      <c r="J997" s="964"/>
      <c r="K997" s="964"/>
      <c r="L997" s="964"/>
      <c r="M997" s="964"/>
      <c r="N997" s="964"/>
      <c r="O997" s="173"/>
      <c r="P997" s="964"/>
      <c r="Q997" s="942"/>
      <c r="R997" s="964"/>
      <c r="S997" s="964"/>
      <c r="T997" s="964"/>
      <c r="U997" s="964"/>
      <c r="V997" s="964"/>
      <c r="W997" s="160"/>
      <c r="X997" s="160"/>
      <c r="Y997" s="160"/>
      <c r="Z997" s="160"/>
      <c r="AA997" s="160" t="s">
        <v>37</v>
      </c>
      <c r="AB997" s="162"/>
      <c r="AC997" s="162"/>
      <c r="AD997" s="160"/>
      <c r="AE997" s="964"/>
      <c r="AF997" s="334">
        <f t="shared" si="438"/>
        <v>0</v>
      </c>
      <c r="AG997" s="272">
        <f>IF(R997="kompletna",Q997*J997*0.0036*'lista, wskaźniki'!$F$13, IF(R997="częściowa",Q997*J997*0.0036*'lista, wskaźniki'!$F$14, IF(R997="brak",Q997*J997*0.0036*'lista, wskaźniki'!$F$15,)))</f>
        <v>0</v>
      </c>
      <c r="AH997" s="334">
        <f>IF(Y997="inne",K997*'lista, wskaźniki'!$E$35,IF(Y997="to samo źródło",0,IF(Y997=0,0)))</f>
        <v>0</v>
      </c>
      <c r="AI997" s="334" t="b">
        <f>IF(AA997="gaz z sieci",AC997*'lista, wskaźniki'!$D$21)</f>
        <v>0</v>
      </c>
      <c r="AJ997" s="272">
        <f>IF(AA997="węgiel",AB997*'lista, wskaźniki'!$D$20, IF('Sektor mieszkaniowy'!AA997="drewno",'Sektor mieszkaniowy'!AB997*'lista, wskaźniki'!$D$22,IF('Sektor mieszkaniowy'!AA997="pellet",AB997*'lista, wskaźniki'!$D$23,IF('Sektor mieszkaniowy'!AA997="gaz z sieci",AB997*'lista, wskaźniki'!$D$21,IF('Sektor mieszkaniowy'!AA997="olej opałowy",'Sektor mieszkaniowy'!AB997*'lista, wskaźniki'!$D$24)))))</f>
        <v>0</v>
      </c>
      <c r="AK997" s="967"/>
      <c r="AL997" s="964"/>
      <c r="AM997" s="20">
        <f>IF(AA997="węgiel",AF997*1/3.6*'lista, wskaźniki'!$F$20,IF(AA997="drewno",AF997*1/3.6*'lista, wskaźniki'!$F$22,IF(AA997="pellet",AF997*1/3.6*'lista, wskaźniki'!$F$23,IF(AA997="gaz z sieci",AF997*1/3.6*'lista, wskaźniki'!$F$21,IF(AA997="olej opałowy",AF997*1/3.6*'lista, wskaźniki'!$F$24,0)))))</f>
        <v>0</v>
      </c>
      <c r="AN997" s="20">
        <f>IF(AA997="węgiel",AF997*'lista, wskaźniki'!$E$42,IF(AA997="drewno",AF997*'lista, wskaźniki'!$G$42,IF(AA997="pellet",AF997*'lista, wskaźniki'!$H$42,IF(AA997="gaz z sieci",AF997*'lista, wskaźniki'!$F$42,IF(AA997="olej opałowy",AF997*'lista, wskaźniki'!$I$42,0)))))</f>
        <v>0</v>
      </c>
      <c r="AO997" s="20">
        <f>IF(AA997="węgiel",AF997*'lista, wskaźniki'!$E$43,IF(AA997="drewno",AF997*'lista, wskaźniki'!$G$43,IF(AA997="pellet",AF997*'lista, wskaźniki'!$H$43,IF(AA997="gaz z sieci",AF997*'lista, wskaźniki'!$F$43,IF(AA997="olej opałowy",AF997*'lista, wskaźniki'!$I$43,0)))))</f>
        <v>0</v>
      </c>
      <c r="AP997" s="20">
        <f>IF(AA997="węgiel",AF997*'lista, wskaźniki'!$E$44,IF(AA997="drewno",AF997*'lista, wskaźniki'!$G$44,IF(AA997="pellet",AF997*'lista, wskaźniki'!$H$44,IF(AA997="gaz z sieci",AF997*'lista, wskaźniki'!$F$44,IF(AA997="olej opałowy",AF997*'lista, wskaźniki'!$I$44,0)))))</f>
        <v>0</v>
      </c>
      <c r="AQ997" s="20" t="b">
        <f>IF(Z997="gaz",AH997*1/3.6*'lista, wskaźniki'!$F$21,IF(Z997="energia elektryczna",AH997*1/3.6*'lista, wskaźniki'!$F$26))</f>
        <v>0</v>
      </c>
      <c r="AR997" s="20" t="b">
        <f>IF(Z997="gaz",AH997*'lista, wskaźniki'!$F$42,IF(Z997="energia elektryczna",AH997*0))</f>
        <v>0</v>
      </c>
      <c r="AS997" s="20" t="b">
        <f>IF(Z997="gaz",AH997*'lista, wskaźniki'!$F$43,IF(Z997="energia elektryczna",AH997*0))</f>
        <v>0</v>
      </c>
      <c r="AT997" s="20" t="b">
        <f>IF(Z997="gaz",AH997*'lista, wskaźniki'!$F$44,IF(Z997="energia elektryczna",AH997*0))</f>
        <v>0</v>
      </c>
      <c r="AU997" s="20">
        <f>AI997*1/3.6*'lista, wskaźniki'!$F$21</f>
        <v>0</v>
      </c>
      <c r="AV997" s="20">
        <f>AI997*'lista, wskaźniki'!$F$42</f>
        <v>0</v>
      </c>
      <c r="AW997" s="20">
        <f>AI997*'lista, wskaźniki'!$F$43</f>
        <v>0</v>
      </c>
      <c r="AX997" s="20">
        <f>AI997*'lista, wskaźniki'!$F$44</f>
        <v>0</v>
      </c>
      <c r="AY997" s="20">
        <f>AK997*'lista, wskaźniki'!$F$26</f>
        <v>0</v>
      </c>
      <c r="AZ997" s="20">
        <f t="shared" si="439"/>
        <v>0</v>
      </c>
      <c r="BA997" s="20">
        <f t="shared" si="440"/>
        <v>0</v>
      </c>
      <c r="BB997" s="20">
        <f t="shared" si="441"/>
        <v>0</v>
      </c>
      <c r="BC997" s="20">
        <f t="shared" si="442"/>
        <v>0</v>
      </c>
      <c r="BD997" s="964"/>
      <c r="BE997" s="964"/>
      <c r="BF997" s="964"/>
      <c r="BG997" s="964"/>
      <c r="BH997" s="160"/>
      <c r="BI997" s="964"/>
      <c r="BJ997" s="160"/>
      <c r="BK997" s="964"/>
      <c r="BL997" s="160"/>
      <c r="BM997" s="160"/>
      <c r="BN997" s="160"/>
      <c r="BO997" s="160"/>
      <c r="BP997" s="160"/>
      <c r="BQ997" s="160"/>
      <c r="BR997" s="160"/>
      <c r="BS997" s="958"/>
      <c r="BT997" s="958"/>
      <c r="BU997" s="958"/>
      <c r="BV997" s="958"/>
      <c r="BW997" s="958"/>
      <c r="BX997" s="958"/>
      <c r="BY997" s="961"/>
      <c r="CA997" s="365" t="b">
        <f t="shared" si="443"/>
        <v>0</v>
      </c>
      <c r="CB997" s="365" t="b">
        <f t="shared" si="444"/>
        <v>0</v>
      </c>
      <c r="CC997" s="365" t="b">
        <f t="shared" si="445"/>
        <v>0</v>
      </c>
      <c r="CD997" s="365" t="b">
        <f t="shared" si="446"/>
        <v>0</v>
      </c>
      <c r="CE997" s="365">
        <f t="shared" si="447"/>
        <v>0</v>
      </c>
      <c r="CF997" s="365" t="b">
        <f t="shared" si="448"/>
        <v>0</v>
      </c>
      <c r="CG997" s="365" t="b">
        <f t="shared" si="449"/>
        <v>0</v>
      </c>
      <c r="CH997" s="365" t="b">
        <f t="shared" si="450"/>
        <v>0</v>
      </c>
      <c r="CI997" s="72" t="b">
        <f t="shared" si="451"/>
        <v>0</v>
      </c>
      <c r="CJ997" s="72" t="b">
        <f t="shared" si="452"/>
        <v>0</v>
      </c>
      <c r="CK997" s="72" t="b">
        <f t="shared" si="453"/>
        <v>0</v>
      </c>
      <c r="CL997" s="72">
        <f t="shared" si="454"/>
        <v>0</v>
      </c>
      <c r="CM997" s="72">
        <f t="shared" si="455"/>
        <v>0</v>
      </c>
      <c r="CN997" s="72" t="b">
        <f t="shared" si="456"/>
        <v>0</v>
      </c>
      <c r="CP997" s="13">
        <f t="shared" si="457"/>
        <v>0</v>
      </c>
      <c r="CQ997" s="13" t="b">
        <f t="shared" si="458"/>
        <v>0</v>
      </c>
      <c r="CR997" s="13" t="b">
        <f t="shared" si="459"/>
        <v>0</v>
      </c>
      <c r="CS997" s="13" t="b">
        <f t="shared" si="465"/>
        <v>0</v>
      </c>
      <c r="CT997" s="13" t="b">
        <f t="shared" si="464"/>
        <v>0</v>
      </c>
      <c r="CU997" s="13" t="b">
        <f t="shared" si="466"/>
        <v>0</v>
      </c>
      <c r="CV997" s="13" t="b">
        <f t="shared" si="460"/>
        <v>0</v>
      </c>
      <c r="CW997" s="13" t="b">
        <f t="shared" si="461"/>
        <v>0</v>
      </c>
      <c r="CX997" s="13" t="b">
        <f t="shared" si="462"/>
        <v>0</v>
      </c>
      <c r="CY997" s="13" t="b">
        <f t="shared" si="463"/>
        <v>0</v>
      </c>
    </row>
    <row r="998" spans="1:103" ht="15" thickBot="1">
      <c r="A998" s="931">
        <v>200</v>
      </c>
      <c r="B998" s="974" t="s">
        <v>251</v>
      </c>
      <c r="C998" s="974"/>
      <c r="D998" s="974" t="s">
        <v>1</v>
      </c>
      <c r="E998" s="974" t="s">
        <v>5</v>
      </c>
      <c r="F998" s="974"/>
      <c r="G998" s="974"/>
      <c r="H998" s="974"/>
      <c r="I998" s="974" t="s">
        <v>11</v>
      </c>
      <c r="J998" s="974"/>
      <c r="K998" s="974"/>
      <c r="L998" s="974" t="s">
        <v>16</v>
      </c>
      <c r="M998" s="974">
        <v>50</v>
      </c>
      <c r="N998" s="974" t="s">
        <v>16</v>
      </c>
      <c r="O998" s="974">
        <v>50</v>
      </c>
      <c r="P998" s="974" t="s">
        <v>17</v>
      </c>
      <c r="Q998" s="940">
        <f>IF(I998="&lt;1966",'lista, wskaźniki'!$G$4,IF(I998="1967-1985",'lista, wskaźniki'!$G$5,IF(I998="1986-1992",'lista, wskaźniki'!$G$6,IF(I998="1993-1996",'lista, wskaźniki'!$G$7,IF(I998="&gt;1997",'lista, wskaźniki'!$G$8,IF(I998=0,'lista, wskaźniki'!$G$4))))))</f>
        <v>250</v>
      </c>
      <c r="R998" s="974" t="s">
        <v>23</v>
      </c>
      <c r="S998" s="974" t="s">
        <v>27</v>
      </c>
      <c r="T998" s="974"/>
      <c r="U998" s="974"/>
      <c r="V998" s="974"/>
      <c r="W998" s="163" t="s">
        <v>35</v>
      </c>
      <c r="X998" s="163" t="s">
        <v>39</v>
      </c>
      <c r="Y998" s="163" t="s">
        <v>42</v>
      </c>
      <c r="Z998" s="163"/>
      <c r="AA998" s="163" t="s">
        <v>35</v>
      </c>
      <c r="AB998" s="164"/>
      <c r="AC998" s="164"/>
      <c r="AD998" s="163"/>
      <c r="AE998" s="974"/>
      <c r="AF998" s="334">
        <f t="shared" si="438"/>
        <v>0</v>
      </c>
      <c r="AG998" s="272">
        <f>IF(R998="kompletna",Q998*J998*0.0036*'lista, wskaźniki'!$F$13, IF(R998="częściowa",Q998*J998*0.0036*'lista, wskaźniki'!$F$14, IF(R998="brak",Q998*J998*0.0036*'lista, wskaźniki'!$F$15,)))</f>
        <v>0</v>
      </c>
      <c r="AH998" s="334">
        <f>IF(Y998="inne",K998*'lista, wskaźniki'!$E$35,IF(Y998="to samo źródło",0,IF(Y998=0,0)))</f>
        <v>0</v>
      </c>
      <c r="AI998" s="334" t="b">
        <f>IF(AA998="gaz z sieci",AC998*'lista, wskaźniki'!$D$21)</f>
        <v>0</v>
      </c>
      <c r="AJ998" s="272">
        <f>IF(AA998="węgiel",AB998*'lista, wskaźniki'!$D$20, IF('Sektor mieszkaniowy'!AA998="drewno",'Sektor mieszkaniowy'!AB998*'lista, wskaźniki'!$D$22,IF('Sektor mieszkaniowy'!AA998="pellet",AB998*'lista, wskaźniki'!$D$23,IF('Sektor mieszkaniowy'!AA998="gaz z sieci",AB998*'lista, wskaźniki'!$D$21,IF('Sektor mieszkaniowy'!AA998="olej opałowy",'Sektor mieszkaniowy'!AB998*'lista, wskaźniki'!$D$24)))))</f>
        <v>0</v>
      </c>
      <c r="AK998" s="977"/>
      <c r="AL998" s="974"/>
      <c r="AM998" s="20">
        <f>IF(AA998="węgiel",AF998*1/3.6*'lista, wskaźniki'!$F$20,IF(AA998="drewno",AF998*1/3.6*'lista, wskaźniki'!$F$22,IF(AA998="pellet",AF998*1/3.6*'lista, wskaźniki'!$F$23,IF(AA998="gaz z sieci",AF998*1/3.6*'lista, wskaźniki'!$F$21,IF(AA998="olej opałowy",AF998*1/3.6*'lista, wskaźniki'!$F$24,0)))))</f>
        <v>0</v>
      </c>
      <c r="AN998" s="20">
        <f>IF(AA998="węgiel",AF998*'lista, wskaźniki'!$E$42,IF(AA998="drewno",AF998*'lista, wskaźniki'!$G$42,IF(AA998="pellet",AF998*'lista, wskaźniki'!$H$42,IF(AA998="gaz z sieci",AF998*'lista, wskaźniki'!$F$42,IF(AA998="olej opałowy",AF998*'lista, wskaźniki'!$I$42,0)))))</f>
        <v>0</v>
      </c>
      <c r="AO998" s="20">
        <f>IF(AA998="węgiel",AF998*'lista, wskaźniki'!$E$43,IF(AA998="drewno",AF998*'lista, wskaźniki'!$G$43,IF(AA998="pellet",AF998*'lista, wskaźniki'!$H$43,IF(AA998="gaz z sieci",AF998*'lista, wskaźniki'!$F$43,IF(AA998="olej opałowy",AF998*'lista, wskaźniki'!$I$43,0)))))</f>
        <v>0</v>
      </c>
      <c r="AP998" s="20">
        <f>IF(AA998="węgiel",AF998*'lista, wskaźniki'!$E$44,IF(AA998="drewno",AF998*'lista, wskaźniki'!$G$44,IF(AA998="pellet",AF998*'lista, wskaźniki'!$H$44,IF(AA998="gaz z sieci",AF998*'lista, wskaźniki'!$F$44,IF(AA998="olej opałowy",AF998*'lista, wskaźniki'!$I$44,0)))))</f>
        <v>0</v>
      </c>
      <c r="AQ998" s="20" t="b">
        <f>IF(Z998="gaz",AH998*1/3.6*'lista, wskaźniki'!$F$21,IF(Z998="energia elektryczna",AH998*1/3.6*'lista, wskaźniki'!$F$26))</f>
        <v>0</v>
      </c>
      <c r="AR998" s="20" t="b">
        <f>IF(Z998="gaz",AH998*'lista, wskaźniki'!$F$42,IF(Z998="energia elektryczna",AH998*0))</f>
        <v>0</v>
      </c>
      <c r="AS998" s="20" t="b">
        <f>IF(Z998="gaz",AH998*'lista, wskaźniki'!$F$43,IF(Z998="energia elektryczna",AH998*0))</f>
        <v>0</v>
      </c>
      <c r="AT998" s="20" t="b">
        <f>IF(Z998="gaz",AH998*'lista, wskaźniki'!$F$44,IF(Z998="energia elektryczna",AH998*0))</f>
        <v>0</v>
      </c>
      <c r="AU998" s="20">
        <f>AI998*1/3.6*'lista, wskaźniki'!$F$21</f>
        <v>0</v>
      </c>
      <c r="AV998" s="20">
        <f>AI998*'lista, wskaźniki'!$F$42</f>
        <v>0</v>
      </c>
      <c r="AW998" s="20">
        <f>AI998*'lista, wskaźniki'!$F$43</f>
        <v>0</v>
      </c>
      <c r="AX998" s="20">
        <f>AI998*'lista, wskaźniki'!$F$44</f>
        <v>0</v>
      </c>
      <c r="AY998" s="20">
        <f>AK998*'lista, wskaźniki'!$F$26</f>
        <v>0</v>
      </c>
      <c r="AZ998" s="20">
        <f t="shared" si="439"/>
        <v>0</v>
      </c>
      <c r="BA998" s="20">
        <f t="shared" si="440"/>
        <v>0</v>
      </c>
      <c r="BB998" s="20">
        <f t="shared" si="441"/>
        <v>0</v>
      </c>
      <c r="BC998" s="20">
        <f t="shared" si="442"/>
        <v>0</v>
      </c>
      <c r="BD998" s="974" t="s">
        <v>17</v>
      </c>
      <c r="BE998" s="974" t="s">
        <v>17</v>
      </c>
      <c r="BF998" s="974" t="s">
        <v>17</v>
      </c>
      <c r="BG998" s="974" t="s">
        <v>17</v>
      </c>
      <c r="BH998" s="163"/>
      <c r="BI998" s="974" t="s">
        <v>17</v>
      </c>
      <c r="BJ998" s="163"/>
      <c r="BK998" s="974" t="s">
        <v>17</v>
      </c>
      <c r="BL998" s="163"/>
      <c r="BM998" s="163"/>
      <c r="BN998" s="163"/>
      <c r="BO998" s="163" t="s">
        <v>17</v>
      </c>
      <c r="BP998" s="163"/>
      <c r="BQ998" s="163"/>
      <c r="BR998" s="163">
        <v>1</v>
      </c>
      <c r="BS998" s="971"/>
      <c r="BT998" s="971"/>
      <c r="BU998" s="971"/>
      <c r="BV998" s="971"/>
      <c r="BW998" s="971"/>
      <c r="BX998" s="971"/>
      <c r="BY998" s="980"/>
      <c r="CA998" s="365">
        <f t="shared" si="443"/>
        <v>0</v>
      </c>
      <c r="CB998" s="365" t="b">
        <f t="shared" si="444"/>
        <v>0</v>
      </c>
      <c r="CC998" s="365" t="b">
        <f t="shared" si="445"/>
        <v>0</v>
      </c>
      <c r="CD998" s="365" t="b">
        <f t="shared" si="446"/>
        <v>0</v>
      </c>
      <c r="CE998" s="365" t="b">
        <f t="shared" si="447"/>
        <v>0</v>
      </c>
      <c r="CF998" s="365" t="b">
        <f t="shared" si="448"/>
        <v>0</v>
      </c>
      <c r="CG998" s="365" t="b">
        <f t="shared" si="449"/>
        <v>0</v>
      </c>
      <c r="CH998" s="365" t="b">
        <f t="shared" si="450"/>
        <v>0</v>
      </c>
      <c r="CI998" s="72">
        <f t="shared" si="451"/>
        <v>0</v>
      </c>
      <c r="CJ998" s="72" t="b">
        <f t="shared" si="452"/>
        <v>0</v>
      </c>
      <c r="CK998" s="72" t="b">
        <f t="shared" si="453"/>
        <v>0</v>
      </c>
      <c r="CL998" s="72">
        <f t="shared" si="454"/>
        <v>0</v>
      </c>
      <c r="CM998" s="72" t="b">
        <f t="shared" si="455"/>
        <v>0</v>
      </c>
      <c r="CN998" s="72" t="b">
        <f t="shared" si="456"/>
        <v>0</v>
      </c>
      <c r="CP998" s="13" t="b">
        <f t="shared" si="457"/>
        <v>0</v>
      </c>
      <c r="CQ998" s="13">
        <f t="shared" si="458"/>
        <v>0</v>
      </c>
      <c r="CR998" s="13">
        <f t="shared" si="459"/>
        <v>0</v>
      </c>
      <c r="CS998" s="13">
        <f t="shared" si="465"/>
        <v>0</v>
      </c>
      <c r="CT998" s="13" t="b">
        <f t="shared" si="464"/>
        <v>0</v>
      </c>
      <c r="CU998" s="13">
        <f t="shared" si="466"/>
        <v>0</v>
      </c>
      <c r="CV998" s="13" t="b">
        <f t="shared" si="460"/>
        <v>0</v>
      </c>
      <c r="CW998" s="13">
        <f t="shared" si="461"/>
        <v>0</v>
      </c>
      <c r="CX998" s="13" t="b">
        <f t="shared" si="462"/>
        <v>0</v>
      </c>
      <c r="CY998" s="13">
        <f t="shared" si="463"/>
        <v>0</v>
      </c>
    </row>
    <row r="999" spans="1:103" ht="15" thickBot="1">
      <c r="A999" s="932"/>
      <c r="B999" s="975"/>
      <c r="C999" s="975"/>
      <c r="D999" s="975"/>
      <c r="E999" s="975"/>
      <c r="F999" s="975"/>
      <c r="G999" s="975"/>
      <c r="H999" s="975"/>
      <c r="I999" s="975"/>
      <c r="J999" s="975"/>
      <c r="K999" s="975"/>
      <c r="L999" s="975"/>
      <c r="M999" s="975"/>
      <c r="N999" s="975"/>
      <c r="O999" s="975"/>
      <c r="P999" s="975"/>
      <c r="Q999" s="941"/>
      <c r="R999" s="975"/>
      <c r="S999" s="975"/>
      <c r="T999" s="975"/>
      <c r="U999" s="975"/>
      <c r="V999" s="975"/>
      <c r="W999" s="165" t="s">
        <v>36</v>
      </c>
      <c r="X999" s="165"/>
      <c r="Y999" s="165"/>
      <c r="Z999" s="165"/>
      <c r="AA999" s="165" t="s">
        <v>36</v>
      </c>
      <c r="AB999" s="166"/>
      <c r="AC999" s="166"/>
      <c r="AD999" s="165"/>
      <c r="AE999" s="975"/>
      <c r="AF999" s="334">
        <f t="shared" si="438"/>
        <v>0</v>
      </c>
      <c r="AG999" s="272">
        <f>IF(R999="kompletna",Q999*J999*0.0036*'lista, wskaźniki'!$F$13, IF(R999="częściowa",Q999*J999*0.0036*'lista, wskaźniki'!$F$14, IF(R999="brak",Q999*J999*0.0036*'lista, wskaźniki'!$F$15,)))</f>
        <v>0</v>
      </c>
      <c r="AH999" s="334">
        <f>IF(Y999="inne",K999*'lista, wskaźniki'!$E$35,IF(Y999="to samo źródło",0,IF(Y999=0,0)))</f>
        <v>0</v>
      </c>
      <c r="AI999" s="334" t="b">
        <f>IF(AA999="gaz z sieci",AC999*'lista, wskaźniki'!$D$21)</f>
        <v>0</v>
      </c>
      <c r="AJ999" s="272">
        <f>IF(AA999="węgiel",AB999*'lista, wskaźniki'!$D$20, IF('Sektor mieszkaniowy'!AA999="drewno",'Sektor mieszkaniowy'!AB999*'lista, wskaźniki'!$D$22,IF('Sektor mieszkaniowy'!AA999="pellet",AB999*'lista, wskaźniki'!$D$23,IF('Sektor mieszkaniowy'!AA999="gaz z sieci",AB999*'lista, wskaźniki'!$D$21,IF('Sektor mieszkaniowy'!AA999="olej opałowy",'Sektor mieszkaniowy'!AB999*'lista, wskaźniki'!$D$24)))))</f>
        <v>0</v>
      </c>
      <c r="AK999" s="978"/>
      <c r="AL999" s="975"/>
      <c r="AM999" s="20">
        <f>IF(AA999="węgiel",AF999*1/3.6*'lista, wskaźniki'!$F$20,IF(AA999="drewno",AF999*1/3.6*'lista, wskaźniki'!$F$22,IF(AA999="pellet",AF999*1/3.6*'lista, wskaźniki'!$F$23,IF(AA999="gaz z sieci",AF999*1/3.6*'lista, wskaźniki'!$F$21,IF(AA999="olej opałowy",AF999*1/3.6*'lista, wskaźniki'!$F$24,0)))))</f>
        <v>0</v>
      </c>
      <c r="AN999" s="20">
        <f>IF(AA999="węgiel",AF999*'lista, wskaźniki'!$E$42,IF(AA999="drewno",AF999*'lista, wskaźniki'!$G$42,IF(AA999="pellet",AF999*'lista, wskaźniki'!$H$42,IF(AA999="gaz z sieci",AF999*'lista, wskaźniki'!$F$42,IF(AA999="olej opałowy",AF999*'lista, wskaźniki'!$I$42,0)))))</f>
        <v>0</v>
      </c>
      <c r="AO999" s="20">
        <f>IF(AA999="węgiel",AF999*'lista, wskaźniki'!$E$43,IF(AA999="drewno",AF999*'lista, wskaźniki'!$G$43,IF(AA999="pellet",AF999*'lista, wskaźniki'!$H$43,IF(AA999="gaz z sieci",AF999*'lista, wskaźniki'!$F$43,IF(AA999="olej opałowy",AF999*'lista, wskaźniki'!$I$43,0)))))</f>
        <v>0</v>
      </c>
      <c r="AP999" s="20">
        <f>IF(AA999="węgiel",AF999*'lista, wskaźniki'!$E$44,IF(AA999="drewno",AF999*'lista, wskaźniki'!$G$44,IF(AA999="pellet",AF999*'lista, wskaźniki'!$H$44,IF(AA999="gaz z sieci",AF999*'lista, wskaźniki'!$F$44,IF(AA999="olej opałowy",AF999*'lista, wskaźniki'!$I$44,0)))))</f>
        <v>0</v>
      </c>
      <c r="AQ999" s="20" t="b">
        <f>IF(Z999="gaz",AH999*1/3.6*'lista, wskaźniki'!$F$21,IF(Z999="energia elektryczna",AH999*1/3.6*'lista, wskaźniki'!$F$26))</f>
        <v>0</v>
      </c>
      <c r="AR999" s="20" t="b">
        <f>IF(Z999="gaz",AH999*'lista, wskaźniki'!$F$42,IF(Z999="energia elektryczna",AH999*0))</f>
        <v>0</v>
      </c>
      <c r="AS999" s="20" t="b">
        <f>IF(Z999="gaz",AH999*'lista, wskaźniki'!$F$43,IF(Z999="energia elektryczna",AH999*0))</f>
        <v>0</v>
      </c>
      <c r="AT999" s="20" t="b">
        <f>IF(Z999="gaz",AH999*'lista, wskaźniki'!$F$44,IF(Z999="energia elektryczna",AH999*0))</f>
        <v>0</v>
      </c>
      <c r="AU999" s="20">
        <f>AI999*1/3.6*'lista, wskaźniki'!$F$21</f>
        <v>0</v>
      </c>
      <c r="AV999" s="20">
        <f>AI999*'lista, wskaźniki'!$F$42</f>
        <v>0</v>
      </c>
      <c r="AW999" s="20">
        <f>AI999*'lista, wskaźniki'!$F$43</f>
        <v>0</v>
      </c>
      <c r="AX999" s="20">
        <f>AI999*'lista, wskaźniki'!$F$44</f>
        <v>0</v>
      </c>
      <c r="AY999" s="20">
        <f>AK999*'lista, wskaźniki'!$F$26</f>
        <v>0</v>
      </c>
      <c r="AZ999" s="20">
        <f t="shared" si="439"/>
        <v>0</v>
      </c>
      <c r="BA999" s="20">
        <f t="shared" si="440"/>
        <v>0</v>
      </c>
      <c r="BB999" s="20">
        <f t="shared" si="441"/>
        <v>0</v>
      </c>
      <c r="BC999" s="20">
        <f t="shared" si="442"/>
        <v>0</v>
      </c>
      <c r="BD999" s="975"/>
      <c r="BE999" s="975"/>
      <c r="BF999" s="975"/>
      <c r="BG999" s="975"/>
      <c r="BH999" s="165"/>
      <c r="BI999" s="975"/>
      <c r="BJ999" s="165"/>
      <c r="BK999" s="975"/>
      <c r="BL999" s="165"/>
      <c r="BM999" s="165"/>
      <c r="BN999" s="165"/>
      <c r="BO999" s="165"/>
      <c r="BP999" s="165"/>
      <c r="BQ999" s="165"/>
      <c r="BR999" s="165"/>
      <c r="BS999" s="972"/>
      <c r="BT999" s="972"/>
      <c r="BU999" s="972"/>
      <c r="BV999" s="972"/>
      <c r="BW999" s="972"/>
      <c r="BX999" s="972"/>
      <c r="BY999" s="981"/>
      <c r="CA999" s="365" t="b">
        <f t="shared" si="443"/>
        <v>0</v>
      </c>
      <c r="CB999" s="365">
        <f t="shared" si="444"/>
        <v>0</v>
      </c>
      <c r="CC999" s="365" t="b">
        <f t="shared" si="445"/>
        <v>0</v>
      </c>
      <c r="CD999" s="365" t="b">
        <f t="shared" si="446"/>
        <v>0</v>
      </c>
      <c r="CE999" s="365" t="b">
        <f t="shared" si="447"/>
        <v>0</v>
      </c>
      <c r="CF999" s="365" t="b">
        <f t="shared" si="448"/>
        <v>0</v>
      </c>
      <c r="CG999" s="365" t="b">
        <f t="shared" si="449"/>
        <v>0</v>
      </c>
      <c r="CH999" s="365" t="b">
        <f t="shared" si="450"/>
        <v>0</v>
      </c>
      <c r="CI999" s="72" t="b">
        <f t="shared" si="451"/>
        <v>0</v>
      </c>
      <c r="CJ999" s="72">
        <f t="shared" si="452"/>
        <v>0</v>
      </c>
      <c r="CK999" s="72" t="b">
        <f t="shared" si="453"/>
        <v>0</v>
      </c>
      <c r="CL999" s="72">
        <f t="shared" si="454"/>
        <v>0</v>
      </c>
      <c r="CM999" s="72" t="b">
        <f t="shared" si="455"/>
        <v>0</v>
      </c>
      <c r="CN999" s="72" t="b">
        <f t="shared" si="456"/>
        <v>0</v>
      </c>
      <c r="CP999" s="13">
        <f t="shared" si="457"/>
        <v>0</v>
      </c>
      <c r="CQ999" s="13" t="b">
        <f t="shared" si="458"/>
        <v>0</v>
      </c>
      <c r="CR999" s="13" t="b">
        <f t="shared" si="459"/>
        <v>0</v>
      </c>
      <c r="CS999" s="13" t="b">
        <f t="shared" si="465"/>
        <v>0</v>
      </c>
      <c r="CT999" s="13" t="b">
        <f t="shared" si="464"/>
        <v>0</v>
      </c>
      <c r="CU999" s="13" t="b">
        <f t="shared" si="466"/>
        <v>0</v>
      </c>
      <c r="CV999" s="13" t="b">
        <f t="shared" si="460"/>
        <v>0</v>
      </c>
      <c r="CW999" s="13" t="b">
        <f t="shared" si="461"/>
        <v>0</v>
      </c>
      <c r="CX999" s="13" t="b">
        <f t="shared" si="462"/>
        <v>0</v>
      </c>
      <c r="CY999" s="13" t="b">
        <f t="shared" si="463"/>
        <v>0</v>
      </c>
    </row>
    <row r="1000" spans="1:103" ht="15" thickBot="1">
      <c r="A1000" s="932"/>
      <c r="B1000" s="975"/>
      <c r="C1000" s="975"/>
      <c r="D1000" s="975"/>
      <c r="E1000" s="975"/>
      <c r="F1000" s="975"/>
      <c r="G1000" s="975"/>
      <c r="H1000" s="975"/>
      <c r="I1000" s="975"/>
      <c r="J1000" s="975"/>
      <c r="K1000" s="975"/>
      <c r="L1000" s="975"/>
      <c r="M1000" s="975"/>
      <c r="N1000" s="975"/>
      <c r="O1000" s="975"/>
      <c r="P1000" s="975"/>
      <c r="Q1000" s="941"/>
      <c r="R1000" s="975"/>
      <c r="S1000" s="975"/>
      <c r="T1000" s="975"/>
      <c r="U1000" s="975"/>
      <c r="V1000" s="975"/>
      <c r="W1000" s="165"/>
      <c r="X1000" s="165"/>
      <c r="Y1000" s="165"/>
      <c r="Z1000" s="165"/>
      <c r="AA1000" s="165" t="s">
        <v>50</v>
      </c>
      <c r="AB1000" s="166"/>
      <c r="AC1000" s="166"/>
      <c r="AD1000" s="165"/>
      <c r="AE1000" s="975"/>
      <c r="AF1000" s="334">
        <f t="shared" si="438"/>
        <v>0</v>
      </c>
      <c r="AG1000" s="272">
        <f>IF(R1000="kompletna",Q1000*J1000*0.0036*'lista, wskaźniki'!$F$13, IF(R1000="częściowa",Q1000*J1000*0.0036*'lista, wskaźniki'!$F$14, IF(R1000="brak",Q1000*J1000*0.0036*'lista, wskaźniki'!$F$15,)))</f>
        <v>0</v>
      </c>
      <c r="AH1000" s="334">
        <f>IF(Y1000="inne",K1000*'lista, wskaźniki'!$E$35,IF(Y1000="to samo źródło",0,IF(Y1000=0,0)))</f>
        <v>0</v>
      </c>
      <c r="AI1000" s="334" t="b">
        <f>IF(AA1000="gaz z sieci",AC1000*'lista, wskaźniki'!$D$21)</f>
        <v>0</v>
      </c>
      <c r="AJ1000" s="272">
        <f>IF(AA1000="węgiel",AB1000*'lista, wskaźniki'!$D$20, IF('Sektor mieszkaniowy'!AA1000="drewno",'Sektor mieszkaniowy'!AB1000*'lista, wskaźniki'!$D$22,IF('Sektor mieszkaniowy'!AA1000="pellet",AB1000*'lista, wskaźniki'!$D$23,IF('Sektor mieszkaniowy'!AA1000="gaz z sieci",AB1000*'lista, wskaźniki'!$D$21,IF('Sektor mieszkaniowy'!AA1000="olej opałowy",'Sektor mieszkaniowy'!AB1000*'lista, wskaźniki'!$D$24)))))</f>
        <v>0</v>
      </c>
      <c r="AK1000" s="978"/>
      <c r="AL1000" s="975"/>
      <c r="AM1000" s="20">
        <f>IF(AA1000="węgiel",AF1000*1/3.6*'lista, wskaźniki'!$F$20,IF(AA1000="drewno",AF1000*1/3.6*'lista, wskaźniki'!$F$22,IF(AA1000="pellet",AF1000*1/3.6*'lista, wskaźniki'!$F$23,IF(AA1000="gaz z sieci",AF1000*1/3.6*'lista, wskaźniki'!$F$21,IF(AA1000="olej opałowy",AF1000*1/3.6*'lista, wskaźniki'!$F$24,0)))))</f>
        <v>0</v>
      </c>
      <c r="AN1000" s="20">
        <f>IF(AA1000="węgiel",AF1000*'lista, wskaźniki'!$E$42,IF(AA1000="drewno",AF1000*'lista, wskaźniki'!$G$42,IF(AA1000="pellet",AF1000*'lista, wskaźniki'!$H$42,IF(AA1000="gaz z sieci",AF1000*'lista, wskaźniki'!$F$42,IF(AA1000="olej opałowy",AF1000*'lista, wskaźniki'!$I$42,0)))))</f>
        <v>0</v>
      </c>
      <c r="AO1000" s="20">
        <f>IF(AA1000="węgiel",AF1000*'lista, wskaźniki'!$E$43,IF(AA1000="drewno",AF1000*'lista, wskaźniki'!$G$43,IF(AA1000="pellet",AF1000*'lista, wskaźniki'!$H$43,IF(AA1000="gaz z sieci",AF1000*'lista, wskaźniki'!$F$43,IF(AA1000="olej opałowy",AF1000*'lista, wskaźniki'!$I$43,0)))))</f>
        <v>0</v>
      </c>
      <c r="AP1000" s="20">
        <f>IF(AA1000="węgiel",AF1000*'lista, wskaźniki'!$E$44,IF(AA1000="drewno",AF1000*'lista, wskaźniki'!$G$44,IF(AA1000="pellet",AF1000*'lista, wskaźniki'!$H$44,IF(AA1000="gaz z sieci",AF1000*'lista, wskaźniki'!$F$44,IF(AA1000="olej opałowy",AF1000*'lista, wskaźniki'!$I$44,0)))))</f>
        <v>0</v>
      </c>
      <c r="AQ1000" s="20" t="b">
        <f>IF(Z1000="gaz",AH1000*1/3.6*'lista, wskaźniki'!$F$21,IF(Z1000="energia elektryczna",AH1000*1/3.6*'lista, wskaźniki'!$F$26))</f>
        <v>0</v>
      </c>
      <c r="AR1000" s="20" t="b">
        <f>IF(Z1000="gaz",AH1000*'lista, wskaźniki'!$F$42,IF(Z1000="energia elektryczna",AH1000*0))</f>
        <v>0</v>
      </c>
      <c r="AS1000" s="20" t="b">
        <f>IF(Z1000="gaz",AH1000*'lista, wskaźniki'!$F$43,IF(Z1000="energia elektryczna",AH1000*0))</f>
        <v>0</v>
      </c>
      <c r="AT1000" s="20" t="b">
        <f>IF(Z1000="gaz",AH1000*'lista, wskaźniki'!$F$44,IF(Z1000="energia elektryczna",AH1000*0))</f>
        <v>0</v>
      </c>
      <c r="AU1000" s="20">
        <f>AI1000*1/3.6*'lista, wskaźniki'!$F$21</f>
        <v>0</v>
      </c>
      <c r="AV1000" s="20">
        <f>AI1000*'lista, wskaźniki'!$F$42</f>
        <v>0</v>
      </c>
      <c r="AW1000" s="20">
        <f>AI1000*'lista, wskaźniki'!$F$43</f>
        <v>0</v>
      </c>
      <c r="AX1000" s="20">
        <f>AI1000*'lista, wskaźniki'!$F$44</f>
        <v>0</v>
      </c>
      <c r="AY1000" s="20">
        <f>AK1000*'lista, wskaźniki'!$F$26</f>
        <v>0</v>
      </c>
      <c r="AZ1000" s="20">
        <f t="shared" si="439"/>
        <v>0</v>
      </c>
      <c r="BA1000" s="20">
        <f t="shared" si="440"/>
        <v>0</v>
      </c>
      <c r="BB1000" s="20">
        <f t="shared" si="441"/>
        <v>0</v>
      </c>
      <c r="BC1000" s="20">
        <f t="shared" si="442"/>
        <v>0</v>
      </c>
      <c r="BD1000" s="975"/>
      <c r="BE1000" s="975"/>
      <c r="BF1000" s="975"/>
      <c r="BG1000" s="975"/>
      <c r="BH1000" s="165"/>
      <c r="BI1000" s="975"/>
      <c r="BJ1000" s="165"/>
      <c r="BK1000" s="975"/>
      <c r="BL1000" s="165"/>
      <c r="BM1000" s="165"/>
      <c r="BN1000" s="165"/>
      <c r="BO1000" s="165"/>
      <c r="BP1000" s="165"/>
      <c r="BQ1000" s="165"/>
      <c r="BR1000" s="165"/>
      <c r="BS1000" s="972"/>
      <c r="BT1000" s="972"/>
      <c r="BU1000" s="972"/>
      <c r="BV1000" s="972"/>
      <c r="BW1000" s="972"/>
      <c r="BX1000" s="972"/>
      <c r="BY1000" s="981"/>
      <c r="CA1000" s="365" t="b">
        <f t="shared" si="443"/>
        <v>0</v>
      </c>
      <c r="CB1000" s="365" t="b">
        <f t="shared" si="444"/>
        <v>0</v>
      </c>
      <c r="CC1000" s="365">
        <f t="shared" si="445"/>
        <v>0</v>
      </c>
      <c r="CD1000" s="365" t="b">
        <f t="shared" si="446"/>
        <v>0</v>
      </c>
      <c r="CE1000" s="365" t="b">
        <f t="shared" si="447"/>
        <v>0</v>
      </c>
      <c r="CF1000" s="365" t="b">
        <f t="shared" si="448"/>
        <v>0</v>
      </c>
      <c r="CG1000" s="365" t="b">
        <f t="shared" si="449"/>
        <v>0</v>
      </c>
      <c r="CH1000" s="365" t="b">
        <f t="shared" si="450"/>
        <v>0</v>
      </c>
      <c r="CI1000" s="72" t="b">
        <f t="shared" si="451"/>
        <v>0</v>
      </c>
      <c r="CJ1000" s="72" t="b">
        <f t="shared" si="452"/>
        <v>0</v>
      </c>
      <c r="CK1000" s="72">
        <f t="shared" si="453"/>
        <v>0</v>
      </c>
      <c r="CL1000" s="72">
        <f t="shared" si="454"/>
        <v>0</v>
      </c>
      <c r="CM1000" s="72" t="b">
        <f t="shared" si="455"/>
        <v>0</v>
      </c>
      <c r="CN1000" s="72" t="b">
        <f t="shared" si="456"/>
        <v>0</v>
      </c>
      <c r="CP1000" s="13">
        <f t="shared" si="457"/>
        <v>0</v>
      </c>
      <c r="CQ1000" s="13" t="b">
        <f t="shared" si="458"/>
        <v>0</v>
      </c>
      <c r="CR1000" s="13" t="b">
        <f t="shared" si="459"/>
        <v>0</v>
      </c>
      <c r="CS1000" s="13" t="b">
        <f t="shared" si="465"/>
        <v>0</v>
      </c>
      <c r="CT1000" s="13" t="b">
        <f t="shared" si="464"/>
        <v>0</v>
      </c>
      <c r="CU1000" s="13" t="b">
        <f t="shared" si="466"/>
        <v>0</v>
      </c>
      <c r="CV1000" s="13" t="b">
        <f t="shared" si="460"/>
        <v>0</v>
      </c>
      <c r="CW1000" s="13" t="b">
        <f t="shared" si="461"/>
        <v>0</v>
      </c>
      <c r="CX1000" s="13" t="b">
        <f t="shared" si="462"/>
        <v>0</v>
      </c>
      <c r="CY1000" s="13" t="b">
        <f t="shared" si="463"/>
        <v>0</v>
      </c>
    </row>
    <row r="1001" spans="1:103" ht="15" thickBot="1">
      <c r="A1001" s="932"/>
      <c r="B1001" s="975"/>
      <c r="C1001" s="975"/>
      <c r="D1001" s="975"/>
      <c r="E1001" s="975"/>
      <c r="F1001" s="975"/>
      <c r="G1001" s="975"/>
      <c r="H1001" s="975"/>
      <c r="I1001" s="975"/>
      <c r="J1001" s="975"/>
      <c r="K1001" s="975"/>
      <c r="L1001" s="975"/>
      <c r="M1001" s="975"/>
      <c r="N1001" s="975"/>
      <c r="O1001" s="975"/>
      <c r="P1001" s="975"/>
      <c r="Q1001" s="941"/>
      <c r="R1001" s="975"/>
      <c r="S1001" s="975"/>
      <c r="T1001" s="975"/>
      <c r="U1001" s="975"/>
      <c r="V1001" s="975"/>
      <c r="W1001" s="165"/>
      <c r="X1001" s="165"/>
      <c r="Y1001" s="165"/>
      <c r="Z1001" s="165"/>
      <c r="AA1001" s="165" t="s">
        <v>38</v>
      </c>
      <c r="AB1001" s="166"/>
      <c r="AC1001" s="166"/>
      <c r="AD1001" s="165"/>
      <c r="AE1001" s="975"/>
      <c r="AF1001" s="334">
        <f t="shared" si="438"/>
        <v>0</v>
      </c>
      <c r="AG1001" s="272">
        <f>IF(R1001="kompletna",Q1001*J1001*0.0036*'lista, wskaźniki'!$F$13, IF(R1001="częściowa",Q1001*J1001*0.0036*'lista, wskaźniki'!$F$14, IF(R1001="brak",Q1001*J1001*0.0036*'lista, wskaźniki'!$F$15,)))</f>
        <v>0</v>
      </c>
      <c r="AH1001" s="334">
        <f>IF(Y1001="inne",K1001*'lista, wskaźniki'!$E$35,IF(Y1001="to samo źródło",0,IF(Y1001=0,0)))</f>
        <v>0</v>
      </c>
      <c r="AI1001" s="334">
        <f>IF(AA1001="gaz z sieci",AC1001*'lista, wskaźniki'!$D$21)</f>
        <v>0</v>
      </c>
      <c r="AJ1001" s="272">
        <f>IF(AA1001="węgiel",AB1001*'lista, wskaźniki'!$D$20, IF('Sektor mieszkaniowy'!AA1001="drewno",'Sektor mieszkaniowy'!AB1001*'lista, wskaźniki'!$D$22,IF('Sektor mieszkaniowy'!AA1001="pellet",AB1001*'lista, wskaźniki'!$D$23,IF('Sektor mieszkaniowy'!AA1001="gaz z sieci",AB1001*'lista, wskaźniki'!$D$21,IF('Sektor mieszkaniowy'!AA1001="olej opałowy",'Sektor mieszkaniowy'!AB1001*'lista, wskaźniki'!$D$24)))))</f>
        <v>0</v>
      </c>
      <c r="AK1001" s="978"/>
      <c r="AL1001" s="975"/>
      <c r="AM1001" s="20">
        <f>IF(AA1001="węgiel",AF1001*1/3.6*'lista, wskaźniki'!$F$20,IF(AA1001="drewno",AF1001*1/3.6*'lista, wskaźniki'!$F$22,IF(AA1001="pellet",AF1001*1/3.6*'lista, wskaźniki'!$F$23,IF(AA1001="gaz z sieci",AF1001*1/3.6*'lista, wskaźniki'!$F$21,IF(AA1001="olej opałowy",AF1001*1/3.6*'lista, wskaźniki'!$F$24,0)))))</f>
        <v>0</v>
      </c>
      <c r="AN1001" s="20">
        <f>IF(AA1001="węgiel",AF1001*'lista, wskaźniki'!$E$42,IF(AA1001="drewno",AF1001*'lista, wskaźniki'!$G$42,IF(AA1001="pellet",AF1001*'lista, wskaźniki'!$H$42,IF(AA1001="gaz z sieci",AF1001*'lista, wskaźniki'!$F$42,IF(AA1001="olej opałowy",AF1001*'lista, wskaźniki'!$I$42,0)))))</f>
        <v>0</v>
      </c>
      <c r="AO1001" s="20">
        <f>IF(AA1001="węgiel",AF1001*'lista, wskaźniki'!$E$43,IF(AA1001="drewno",AF1001*'lista, wskaźniki'!$G$43,IF(AA1001="pellet",AF1001*'lista, wskaźniki'!$H$43,IF(AA1001="gaz z sieci",AF1001*'lista, wskaźniki'!$F$43,IF(AA1001="olej opałowy",AF1001*'lista, wskaźniki'!$I$43,0)))))</f>
        <v>0</v>
      </c>
      <c r="AP1001" s="20">
        <f>IF(AA1001="węgiel",AF1001*'lista, wskaźniki'!$E$44,IF(AA1001="drewno",AF1001*'lista, wskaźniki'!$G$44,IF(AA1001="pellet",AF1001*'lista, wskaźniki'!$H$44,IF(AA1001="gaz z sieci",AF1001*'lista, wskaźniki'!$F$44,IF(AA1001="olej opałowy",AF1001*'lista, wskaźniki'!$I$44,0)))))</f>
        <v>0</v>
      </c>
      <c r="AQ1001" s="20" t="b">
        <f>IF(Z1001="gaz",AH1001*1/3.6*'lista, wskaźniki'!$F$21,IF(Z1001="energia elektryczna",AH1001*1/3.6*'lista, wskaźniki'!$F$26))</f>
        <v>0</v>
      </c>
      <c r="AR1001" s="20" t="b">
        <f>IF(Z1001="gaz",AH1001*'lista, wskaźniki'!$F$42,IF(Z1001="energia elektryczna",AH1001*0))</f>
        <v>0</v>
      </c>
      <c r="AS1001" s="20" t="b">
        <f>IF(Z1001="gaz",AH1001*'lista, wskaźniki'!$F$43,IF(Z1001="energia elektryczna",AH1001*0))</f>
        <v>0</v>
      </c>
      <c r="AT1001" s="20" t="b">
        <f>IF(Z1001="gaz",AH1001*'lista, wskaźniki'!$F$44,IF(Z1001="energia elektryczna",AH1001*0))</f>
        <v>0</v>
      </c>
      <c r="AU1001" s="20">
        <f>AI1001*1/3.6*'lista, wskaźniki'!$F$21</f>
        <v>0</v>
      </c>
      <c r="AV1001" s="20">
        <f>AI1001*'lista, wskaźniki'!$F$42</f>
        <v>0</v>
      </c>
      <c r="AW1001" s="20">
        <f>AI1001*'lista, wskaźniki'!$F$43</f>
        <v>0</v>
      </c>
      <c r="AX1001" s="20">
        <f>AI1001*'lista, wskaźniki'!$F$44</f>
        <v>0</v>
      </c>
      <c r="AY1001" s="20">
        <f>AK1001*'lista, wskaźniki'!$F$26</f>
        <v>0</v>
      </c>
      <c r="AZ1001" s="20">
        <f t="shared" si="439"/>
        <v>0</v>
      </c>
      <c r="BA1001" s="20">
        <f t="shared" si="440"/>
        <v>0</v>
      </c>
      <c r="BB1001" s="20">
        <f t="shared" si="441"/>
        <v>0</v>
      </c>
      <c r="BC1001" s="20">
        <f t="shared" si="442"/>
        <v>0</v>
      </c>
      <c r="BD1001" s="975"/>
      <c r="BE1001" s="975"/>
      <c r="BF1001" s="975"/>
      <c r="BG1001" s="975"/>
      <c r="BH1001" s="165"/>
      <c r="BI1001" s="975"/>
      <c r="BJ1001" s="165"/>
      <c r="BK1001" s="975"/>
      <c r="BL1001" s="165"/>
      <c r="BM1001" s="165"/>
      <c r="BN1001" s="165"/>
      <c r="BO1001" s="165"/>
      <c r="BP1001" s="165"/>
      <c r="BQ1001" s="165"/>
      <c r="BR1001" s="165"/>
      <c r="BS1001" s="972"/>
      <c r="BT1001" s="972"/>
      <c r="BU1001" s="972"/>
      <c r="BV1001" s="972"/>
      <c r="BW1001" s="972"/>
      <c r="BX1001" s="972"/>
      <c r="BY1001" s="981"/>
      <c r="CA1001" s="365" t="b">
        <f t="shared" si="443"/>
        <v>0</v>
      </c>
      <c r="CB1001" s="365" t="b">
        <f t="shared" si="444"/>
        <v>0</v>
      </c>
      <c r="CC1001" s="365" t="b">
        <f t="shared" si="445"/>
        <v>0</v>
      </c>
      <c r="CD1001" s="365">
        <f t="shared" si="446"/>
        <v>0</v>
      </c>
      <c r="CE1001" s="365" t="b">
        <f t="shared" si="447"/>
        <v>0</v>
      </c>
      <c r="CF1001" s="365" t="b">
        <f t="shared" si="448"/>
        <v>0</v>
      </c>
      <c r="CG1001" s="365" t="b">
        <f t="shared" si="449"/>
        <v>0</v>
      </c>
      <c r="CH1001" s="365">
        <f t="shared" si="450"/>
        <v>0</v>
      </c>
      <c r="CI1001" s="72" t="b">
        <f t="shared" si="451"/>
        <v>0</v>
      </c>
      <c r="CJ1001" s="72" t="b">
        <f t="shared" si="452"/>
        <v>0</v>
      </c>
      <c r="CK1001" s="72" t="b">
        <f t="shared" si="453"/>
        <v>0</v>
      </c>
      <c r="CL1001" s="72">
        <f t="shared" si="454"/>
        <v>0</v>
      </c>
      <c r="CM1001" s="72" t="b">
        <f t="shared" si="455"/>
        <v>0</v>
      </c>
      <c r="CN1001" s="72" t="b">
        <f t="shared" si="456"/>
        <v>0</v>
      </c>
      <c r="CP1001" s="13">
        <f t="shared" si="457"/>
        <v>0</v>
      </c>
      <c r="CQ1001" s="13" t="b">
        <f t="shared" si="458"/>
        <v>0</v>
      </c>
      <c r="CR1001" s="13" t="b">
        <f t="shared" si="459"/>
        <v>0</v>
      </c>
      <c r="CS1001" s="13" t="b">
        <f t="shared" si="465"/>
        <v>0</v>
      </c>
      <c r="CT1001" s="13" t="b">
        <f t="shared" si="464"/>
        <v>0</v>
      </c>
      <c r="CU1001" s="13" t="b">
        <f t="shared" si="466"/>
        <v>0</v>
      </c>
      <c r="CV1001" s="13" t="b">
        <f t="shared" si="460"/>
        <v>0</v>
      </c>
      <c r="CW1001" s="13" t="b">
        <f t="shared" si="461"/>
        <v>0</v>
      </c>
      <c r="CX1001" s="13" t="b">
        <f t="shared" si="462"/>
        <v>0</v>
      </c>
      <c r="CY1001" s="13" t="b">
        <f t="shared" si="463"/>
        <v>0</v>
      </c>
    </row>
    <row r="1002" spans="1:103" ht="15" thickBot="1">
      <c r="A1002" s="933"/>
      <c r="B1002" s="976"/>
      <c r="C1002" s="976"/>
      <c r="D1002" s="976"/>
      <c r="E1002" s="976"/>
      <c r="F1002" s="976"/>
      <c r="G1002" s="976"/>
      <c r="H1002" s="976"/>
      <c r="I1002" s="976"/>
      <c r="J1002" s="976"/>
      <c r="K1002" s="976"/>
      <c r="L1002" s="976"/>
      <c r="M1002" s="976"/>
      <c r="N1002" s="976"/>
      <c r="O1002" s="976"/>
      <c r="P1002" s="976"/>
      <c r="Q1002" s="942"/>
      <c r="R1002" s="976"/>
      <c r="S1002" s="976"/>
      <c r="T1002" s="976"/>
      <c r="U1002" s="976"/>
      <c r="V1002" s="976"/>
      <c r="W1002" s="167"/>
      <c r="X1002" s="167"/>
      <c r="Y1002" s="167"/>
      <c r="Z1002" s="167"/>
      <c r="AA1002" s="167" t="s">
        <v>37</v>
      </c>
      <c r="AB1002" s="168"/>
      <c r="AC1002" s="168"/>
      <c r="AD1002" s="167"/>
      <c r="AE1002" s="976"/>
      <c r="AF1002" s="334">
        <f t="shared" si="438"/>
        <v>0</v>
      </c>
      <c r="AG1002" s="272">
        <f>IF(R1002="kompletna",Q1002*J1002*0.0036*'lista, wskaźniki'!$F$13, IF(R1002="częściowa",Q1002*J1002*0.0036*'lista, wskaźniki'!$F$14, IF(R1002="brak",Q1002*J1002*0.0036*'lista, wskaźniki'!$F$15,)))</f>
        <v>0</v>
      </c>
      <c r="AH1002" s="334">
        <f>IF(Y1002="inne",K1002*'lista, wskaźniki'!$E$35,IF(Y1002="to samo źródło",0,IF(Y1002=0,0)))</f>
        <v>0</v>
      </c>
      <c r="AI1002" s="334" t="b">
        <f>IF(AA1002="gaz z sieci",AC1002*'lista, wskaźniki'!$D$21)</f>
        <v>0</v>
      </c>
      <c r="AJ1002" s="272">
        <f>IF(AA1002="węgiel",AB1002*'lista, wskaźniki'!$D$20, IF('Sektor mieszkaniowy'!AA1002="drewno",'Sektor mieszkaniowy'!AB1002*'lista, wskaźniki'!$D$22,IF('Sektor mieszkaniowy'!AA1002="pellet",AB1002*'lista, wskaźniki'!$D$23,IF('Sektor mieszkaniowy'!AA1002="gaz z sieci",AB1002*'lista, wskaźniki'!$D$21,IF('Sektor mieszkaniowy'!AA1002="olej opałowy",'Sektor mieszkaniowy'!AB1002*'lista, wskaźniki'!$D$24)))))</f>
        <v>0</v>
      </c>
      <c r="AK1002" s="979"/>
      <c r="AL1002" s="976"/>
      <c r="AM1002" s="20">
        <f>IF(AA1002="węgiel",AF1002*1/3.6*'lista, wskaźniki'!$F$20,IF(AA1002="drewno",AF1002*1/3.6*'lista, wskaźniki'!$F$22,IF(AA1002="pellet",AF1002*1/3.6*'lista, wskaźniki'!$F$23,IF(AA1002="gaz z sieci",AF1002*1/3.6*'lista, wskaźniki'!$F$21,IF(AA1002="olej opałowy",AF1002*1/3.6*'lista, wskaźniki'!$F$24,0)))))</f>
        <v>0</v>
      </c>
      <c r="AN1002" s="20">
        <f>IF(AA1002="węgiel",AF1002*'lista, wskaźniki'!$E$42,IF(AA1002="drewno",AF1002*'lista, wskaźniki'!$G$42,IF(AA1002="pellet",AF1002*'lista, wskaźniki'!$H$42,IF(AA1002="gaz z sieci",AF1002*'lista, wskaźniki'!$F$42,IF(AA1002="olej opałowy",AF1002*'lista, wskaźniki'!$I$42,0)))))</f>
        <v>0</v>
      </c>
      <c r="AO1002" s="20">
        <f>IF(AA1002="węgiel",AF1002*'lista, wskaźniki'!$E$43,IF(AA1002="drewno",AF1002*'lista, wskaźniki'!$G$43,IF(AA1002="pellet",AF1002*'lista, wskaźniki'!$H$43,IF(AA1002="gaz z sieci",AF1002*'lista, wskaźniki'!$F$43,IF(AA1002="olej opałowy",AF1002*'lista, wskaźniki'!$I$43,0)))))</f>
        <v>0</v>
      </c>
      <c r="AP1002" s="20">
        <f>IF(AA1002="węgiel",AF1002*'lista, wskaźniki'!$E$44,IF(AA1002="drewno",AF1002*'lista, wskaźniki'!$G$44,IF(AA1002="pellet",AF1002*'lista, wskaźniki'!$H$44,IF(AA1002="gaz z sieci",AF1002*'lista, wskaźniki'!$F$44,IF(AA1002="olej opałowy",AF1002*'lista, wskaźniki'!$I$44,0)))))</f>
        <v>0</v>
      </c>
      <c r="AQ1002" s="20" t="b">
        <f>IF(Z1002="gaz",AH1002*1/3.6*'lista, wskaźniki'!$F$21,IF(Z1002="energia elektryczna",AH1002*1/3.6*'lista, wskaźniki'!$F$26))</f>
        <v>0</v>
      </c>
      <c r="AR1002" s="20" t="b">
        <f>IF(Z1002="gaz",AH1002*'lista, wskaźniki'!$F$42,IF(Z1002="energia elektryczna",AH1002*0))</f>
        <v>0</v>
      </c>
      <c r="AS1002" s="20" t="b">
        <f>IF(Z1002="gaz",AH1002*'lista, wskaźniki'!$F$43,IF(Z1002="energia elektryczna",AH1002*0))</f>
        <v>0</v>
      </c>
      <c r="AT1002" s="20" t="b">
        <f>IF(Z1002="gaz",AH1002*'lista, wskaźniki'!$F$44,IF(Z1002="energia elektryczna",AH1002*0))</f>
        <v>0</v>
      </c>
      <c r="AU1002" s="20">
        <f>AI1002*1/3.6*'lista, wskaźniki'!$F$21</f>
        <v>0</v>
      </c>
      <c r="AV1002" s="20">
        <f>AI1002*'lista, wskaźniki'!$F$42</f>
        <v>0</v>
      </c>
      <c r="AW1002" s="20">
        <f>AI1002*'lista, wskaźniki'!$F$43</f>
        <v>0</v>
      </c>
      <c r="AX1002" s="20">
        <f>AI1002*'lista, wskaźniki'!$F$44</f>
        <v>0</v>
      </c>
      <c r="AY1002" s="20">
        <f>AK1002*'lista, wskaźniki'!$F$26</f>
        <v>0</v>
      </c>
      <c r="AZ1002" s="20">
        <f t="shared" si="439"/>
        <v>0</v>
      </c>
      <c r="BA1002" s="20">
        <f t="shared" si="440"/>
        <v>0</v>
      </c>
      <c r="BB1002" s="20">
        <f t="shared" si="441"/>
        <v>0</v>
      </c>
      <c r="BC1002" s="20">
        <f t="shared" si="442"/>
        <v>0</v>
      </c>
      <c r="BD1002" s="976"/>
      <c r="BE1002" s="976"/>
      <c r="BF1002" s="976"/>
      <c r="BG1002" s="976"/>
      <c r="BH1002" s="167"/>
      <c r="BI1002" s="976"/>
      <c r="BJ1002" s="167"/>
      <c r="BK1002" s="976"/>
      <c r="BL1002" s="167"/>
      <c r="BM1002" s="167"/>
      <c r="BN1002" s="167"/>
      <c r="BO1002" s="167"/>
      <c r="BP1002" s="167"/>
      <c r="BQ1002" s="167"/>
      <c r="BR1002" s="167"/>
      <c r="BS1002" s="973"/>
      <c r="BT1002" s="973"/>
      <c r="BU1002" s="973"/>
      <c r="BV1002" s="973"/>
      <c r="BW1002" s="973"/>
      <c r="BX1002" s="973"/>
      <c r="BY1002" s="982"/>
      <c r="CA1002" s="365" t="b">
        <f t="shared" si="443"/>
        <v>0</v>
      </c>
      <c r="CB1002" s="365" t="b">
        <f t="shared" si="444"/>
        <v>0</v>
      </c>
      <c r="CC1002" s="365" t="b">
        <f t="shared" si="445"/>
        <v>0</v>
      </c>
      <c r="CD1002" s="365" t="b">
        <f t="shared" si="446"/>
        <v>0</v>
      </c>
      <c r="CE1002" s="365">
        <f t="shared" si="447"/>
        <v>0</v>
      </c>
      <c r="CF1002" s="365" t="b">
        <f t="shared" si="448"/>
        <v>0</v>
      </c>
      <c r="CG1002" s="365" t="b">
        <f t="shared" si="449"/>
        <v>0</v>
      </c>
      <c r="CH1002" s="365" t="b">
        <f t="shared" si="450"/>
        <v>0</v>
      </c>
      <c r="CI1002" s="72" t="b">
        <f t="shared" si="451"/>
        <v>0</v>
      </c>
      <c r="CJ1002" s="72" t="b">
        <f t="shared" si="452"/>
        <v>0</v>
      </c>
      <c r="CK1002" s="72" t="b">
        <f t="shared" si="453"/>
        <v>0</v>
      </c>
      <c r="CL1002" s="72">
        <f t="shared" si="454"/>
        <v>0</v>
      </c>
      <c r="CM1002" s="72">
        <f t="shared" si="455"/>
        <v>0</v>
      </c>
      <c r="CN1002" s="72" t="b">
        <f t="shared" si="456"/>
        <v>0</v>
      </c>
      <c r="CP1002" s="13">
        <f t="shared" si="457"/>
        <v>0</v>
      </c>
      <c r="CQ1002" s="13" t="b">
        <f t="shared" si="458"/>
        <v>0</v>
      </c>
      <c r="CR1002" s="13" t="b">
        <f t="shared" si="459"/>
        <v>0</v>
      </c>
      <c r="CS1002" s="13" t="b">
        <f t="shared" si="465"/>
        <v>0</v>
      </c>
      <c r="CT1002" s="13" t="b">
        <f t="shared" si="464"/>
        <v>0</v>
      </c>
      <c r="CU1002" s="13" t="b">
        <f t="shared" si="466"/>
        <v>0</v>
      </c>
      <c r="CV1002" s="13" t="b">
        <f t="shared" si="460"/>
        <v>0</v>
      </c>
      <c r="CW1002" s="13" t="b">
        <f t="shared" si="461"/>
        <v>0</v>
      </c>
      <c r="CX1002" s="13" t="b">
        <f t="shared" si="462"/>
        <v>0</v>
      </c>
      <c r="CY1002" s="13" t="b">
        <f t="shared" si="463"/>
        <v>0</v>
      </c>
    </row>
    <row r="1003" spans="1:103" ht="15" thickBot="1">
      <c r="A1003" s="931">
        <v>201</v>
      </c>
      <c r="B1003" s="974" t="s">
        <v>251</v>
      </c>
      <c r="C1003" s="974">
        <v>28</v>
      </c>
      <c r="D1003" s="974" t="s">
        <v>1</v>
      </c>
      <c r="E1003" s="974"/>
      <c r="F1003" s="974"/>
      <c r="G1003" s="974"/>
      <c r="H1003" s="974"/>
      <c r="I1003" s="974" t="s">
        <v>11</v>
      </c>
      <c r="J1003" s="974"/>
      <c r="K1003" s="974"/>
      <c r="L1003" s="974" t="s">
        <v>17</v>
      </c>
      <c r="M1003" s="974"/>
      <c r="N1003" s="974" t="s">
        <v>17</v>
      </c>
      <c r="O1003" s="169"/>
      <c r="P1003" s="974" t="s">
        <v>17</v>
      </c>
      <c r="Q1003" s="940">
        <f>IF(I1003="&lt;1966",'lista, wskaźniki'!$G$4,IF(I1003="1967-1985",'lista, wskaźniki'!$G$5,IF(I1003="1986-1992",'lista, wskaźniki'!$G$6,IF(I1003="1993-1996",'lista, wskaźniki'!$G$7,IF(I1003="&gt;1997",'lista, wskaźniki'!$G$8,IF(I1003=0,'lista, wskaźniki'!$G$4))))))</f>
        <v>250</v>
      </c>
      <c r="R1003" s="974" t="s">
        <v>25</v>
      </c>
      <c r="S1003" s="974" t="s">
        <v>28</v>
      </c>
      <c r="T1003" s="974"/>
      <c r="U1003" s="974"/>
      <c r="V1003" s="974"/>
      <c r="W1003" s="163" t="s">
        <v>35</v>
      </c>
      <c r="X1003" s="163" t="s">
        <v>39</v>
      </c>
      <c r="Y1003" s="163" t="s">
        <v>42</v>
      </c>
      <c r="Z1003" s="163"/>
      <c r="AA1003" s="163" t="s">
        <v>35</v>
      </c>
      <c r="AB1003" s="164">
        <v>2</v>
      </c>
      <c r="AC1003" s="164"/>
      <c r="AD1003" s="163">
        <v>1700</v>
      </c>
      <c r="AE1003" s="974">
        <v>18</v>
      </c>
      <c r="AF1003" s="334">
        <f t="shared" si="438"/>
        <v>45.26</v>
      </c>
      <c r="AG1003" s="272">
        <f>IF(R1003="kompletna",Q1003*J1003*0.0036*'lista, wskaźniki'!$F$13, IF(R1003="częściowa",Q1003*J1003*0.0036*'lista, wskaźniki'!$F$14, IF(R1003="brak",Q1003*J1003*0.0036*'lista, wskaźniki'!$F$15,)))</f>
        <v>0</v>
      </c>
      <c r="AH1003" s="334">
        <f>IF(Y1003="inne",K1003*'lista, wskaźniki'!$E$35,IF(Y1003="to samo źródło",0,IF(Y1003=0,0)))</f>
        <v>0</v>
      </c>
      <c r="AI1003" s="334" t="b">
        <f>IF(AA1003="gaz z sieci",AC1003*'lista, wskaźniki'!$D$21)</f>
        <v>0</v>
      </c>
      <c r="AJ1003" s="272">
        <f>IF(AA1003="węgiel",AB1003*'lista, wskaźniki'!$D$20, IF('Sektor mieszkaniowy'!AA1003="drewno",'Sektor mieszkaniowy'!AB1003*'lista, wskaźniki'!$D$22,IF('Sektor mieszkaniowy'!AA1003="pellet",AB1003*'lista, wskaźniki'!$D$23,IF('Sektor mieszkaniowy'!AA1003="gaz z sieci",AB1003*'lista, wskaźniki'!$D$21,IF('Sektor mieszkaniowy'!AA1003="olej opałowy",'Sektor mieszkaniowy'!AB1003*'lista, wskaźniki'!$D$24)))))</f>
        <v>45.26</v>
      </c>
      <c r="AK1003" s="977"/>
      <c r="AL1003" s="974">
        <v>2000</v>
      </c>
      <c r="AM1003" s="20">
        <f>IF(AA1003="węgiel",AF1003*1/3.6*'lista, wskaźniki'!$F$20,IF(AA1003="drewno",AF1003*1/3.6*'lista, wskaźniki'!$F$22,IF(AA1003="pellet",AF1003*1/3.6*'lista, wskaźniki'!$F$23,IF(AA1003="gaz z sieci",AF1003*1/3.6*'lista, wskaźniki'!$F$21,IF(AA1003="olej opałowy",AF1003*1/3.6*'lista, wskaźniki'!$F$24,0)))))</f>
        <v>4.2874797999999998</v>
      </c>
      <c r="AN1003" s="20">
        <f>IF(AA1003="węgiel",AF1003*'lista, wskaźniki'!$E$42,IF(AA1003="drewno",AF1003*'lista, wskaźniki'!$G$42,IF(AA1003="pellet",AF1003*'lista, wskaźniki'!$H$42,IF(AA1003="gaz z sieci",AF1003*'lista, wskaźniki'!$F$42,IF(AA1003="olej opałowy",AF1003*'lista, wskaźniki'!$I$42,0)))))</f>
        <v>1.71988E-2</v>
      </c>
      <c r="AO1003" s="20">
        <f>IF(AA1003="węgiel",AF1003*'lista, wskaźniki'!$E$43,IF(AA1003="drewno",AF1003*'lista, wskaźniki'!$G$43,IF(AA1003="pellet",AF1003*'lista, wskaźniki'!$H$43,IF(AA1003="gaz z sieci",AF1003*'lista, wskaźniki'!$F$43,IF(AA1003="olej opałowy",AF1003*'lista, wskaźniki'!$I$43,0)))))</f>
        <v>1.6293600000000002E-2</v>
      </c>
      <c r="AP1003" s="20">
        <f>IF(AA1003="węgiel",AF1003*'lista, wskaźniki'!$E$44,IF(AA1003="drewno",AF1003*'lista, wskaźniki'!$G$44,IF(AA1003="pellet",AF1003*'lista, wskaźniki'!$H$44,IF(AA1003="gaz z sieci",AF1003*'lista, wskaźniki'!$F$44,IF(AA1003="olej opałowy",AF1003*'lista, wskaźniki'!$I$44,0)))))</f>
        <v>1.22202E-5</v>
      </c>
      <c r="AQ1003" s="20" t="b">
        <f>IF(Z1003="gaz",AH1003*1/3.6*'lista, wskaźniki'!$F$21,IF(Z1003="energia elektryczna",AH1003*1/3.6*'lista, wskaźniki'!$F$26))</f>
        <v>0</v>
      </c>
      <c r="AR1003" s="20" t="b">
        <f>IF(Z1003="gaz",AH1003*'lista, wskaźniki'!$F$42,IF(Z1003="energia elektryczna",AH1003*0))</f>
        <v>0</v>
      </c>
      <c r="AS1003" s="20" t="b">
        <f>IF(Z1003="gaz",AH1003*'lista, wskaźniki'!$F$43,IF(Z1003="energia elektryczna",AH1003*0))</f>
        <v>0</v>
      </c>
      <c r="AT1003" s="20" t="b">
        <f>IF(Z1003="gaz",AH1003*'lista, wskaźniki'!$F$44,IF(Z1003="energia elektryczna",AH1003*0))</f>
        <v>0</v>
      </c>
      <c r="AU1003" s="20">
        <f>AI1003*1/3.6*'lista, wskaźniki'!$F$21</f>
        <v>0</v>
      </c>
      <c r="AV1003" s="20">
        <f>AI1003*'lista, wskaźniki'!$F$42</f>
        <v>0</v>
      </c>
      <c r="AW1003" s="20">
        <f>AI1003*'lista, wskaźniki'!$F$43</f>
        <v>0</v>
      </c>
      <c r="AX1003" s="20">
        <f>AI1003*'lista, wskaźniki'!$F$44</f>
        <v>0</v>
      </c>
      <c r="AY1003" s="20">
        <f>AK1003*'lista, wskaźniki'!$F$26</f>
        <v>0</v>
      </c>
      <c r="AZ1003" s="20">
        <f t="shared" si="439"/>
        <v>4.2874797999999998</v>
      </c>
      <c r="BA1003" s="20">
        <f t="shared" si="440"/>
        <v>1.71988E-2</v>
      </c>
      <c r="BB1003" s="20">
        <f t="shared" si="441"/>
        <v>1.6293600000000002E-2</v>
      </c>
      <c r="BC1003" s="20">
        <f t="shared" si="442"/>
        <v>1.22202E-5</v>
      </c>
      <c r="BD1003" s="974" t="s">
        <v>16</v>
      </c>
      <c r="BE1003" s="974" t="s">
        <v>17</v>
      </c>
      <c r="BF1003" s="974" t="s">
        <v>17</v>
      </c>
      <c r="BG1003" s="974" t="s">
        <v>16</v>
      </c>
      <c r="BH1003" s="163" t="s">
        <v>35</v>
      </c>
      <c r="BI1003" s="974" t="s">
        <v>17</v>
      </c>
      <c r="BJ1003" s="163"/>
      <c r="BK1003" s="974" t="s">
        <v>17</v>
      </c>
      <c r="BL1003" s="163"/>
      <c r="BM1003" s="163"/>
      <c r="BN1003" s="163"/>
      <c r="BO1003" s="163" t="s">
        <v>17</v>
      </c>
      <c r="BP1003" s="163"/>
      <c r="BQ1003" s="163"/>
      <c r="BR1003" s="163"/>
      <c r="BS1003" s="971"/>
      <c r="BT1003" s="971"/>
      <c r="BU1003" s="971"/>
      <c r="BV1003" s="971"/>
      <c r="BW1003" s="971"/>
      <c r="BX1003" s="971"/>
      <c r="BY1003" s="980"/>
      <c r="CA1003" s="365">
        <f t="shared" si="443"/>
        <v>45.26</v>
      </c>
      <c r="CB1003" s="365" t="b">
        <f t="shared" si="444"/>
        <v>0</v>
      </c>
      <c r="CC1003" s="365" t="b">
        <f t="shared" si="445"/>
        <v>0</v>
      </c>
      <c r="CD1003" s="365" t="b">
        <f t="shared" si="446"/>
        <v>0</v>
      </c>
      <c r="CE1003" s="365" t="b">
        <f t="shared" si="447"/>
        <v>0</v>
      </c>
      <c r="CF1003" s="365" t="b">
        <f t="shared" si="448"/>
        <v>0</v>
      </c>
      <c r="CG1003" s="365" t="b">
        <f t="shared" si="449"/>
        <v>0</v>
      </c>
      <c r="CH1003" s="365" t="b">
        <f t="shared" si="450"/>
        <v>0</v>
      </c>
      <c r="CI1003" s="72">
        <f t="shared" si="451"/>
        <v>45.26</v>
      </c>
      <c r="CJ1003" s="72" t="b">
        <f t="shared" si="452"/>
        <v>0</v>
      </c>
      <c r="CK1003" s="72" t="b">
        <f t="shared" si="453"/>
        <v>0</v>
      </c>
      <c r="CL1003" s="72">
        <f t="shared" si="454"/>
        <v>0</v>
      </c>
      <c r="CM1003" s="72" t="b">
        <f t="shared" si="455"/>
        <v>0</v>
      </c>
      <c r="CN1003" s="72" t="b">
        <f t="shared" si="456"/>
        <v>0</v>
      </c>
      <c r="CP1003" s="13" t="b">
        <f t="shared" si="457"/>
        <v>0</v>
      </c>
      <c r="CQ1003" s="13">
        <f t="shared" si="458"/>
        <v>0</v>
      </c>
      <c r="CR1003" s="13">
        <f t="shared" si="459"/>
        <v>0</v>
      </c>
      <c r="CS1003" s="13">
        <f t="shared" si="465"/>
        <v>0</v>
      </c>
      <c r="CT1003" s="13" t="b">
        <f t="shared" si="464"/>
        <v>0</v>
      </c>
      <c r="CU1003" s="13">
        <f t="shared" si="466"/>
        <v>0</v>
      </c>
      <c r="CV1003" s="13" t="b">
        <f t="shared" si="460"/>
        <v>0</v>
      </c>
      <c r="CW1003" s="13">
        <f t="shared" si="461"/>
        <v>0</v>
      </c>
      <c r="CX1003" s="13" t="b">
        <f t="shared" si="462"/>
        <v>0</v>
      </c>
      <c r="CY1003" s="13">
        <f t="shared" si="463"/>
        <v>0</v>
      </c>
    </row>
    <row r="1004" spans="1:103" ht="15" thickBot="1">
      <c r="A1004" s="932"/>
      <c r="B1004" s="975"/>
      <c r="C1004" s="975"/>
      <c r="D1004" s="975"/>
      <c r="E1004" s="975"/>
      <c r="F1004" s="975"/>
      <c r="G1004" s="975"/>
      <c r="H1004" s="975"/>
      <c r="I1004" s="975"/>
      <c r="J1004" s="975"/>
      <c r="K1004" s="975"/>
      <c r="L1004" s="975"/>
      <c r="M1004" s="975"/>
      <c r="N1004" s="975"/>
      <c r="O1004" s="170"/>
      <c r="P1004" s="975"/>
      <c r="Q1004" s="941"/>
      <c r="R1004" s="975"/>
      <c r="S1004" s="975"/>
      <c r="T1004" s="975"/>
      <c r="U1004" s="975"/>
      <c r="V1004" s="975"/>
      <c r="W1004" s="165" t="s">
        <v>36</v>
      </c>
      <c r="X1004" s="165"/>
      <c r="Y1004" s="165"/>
      <c r="Z1004" s="165"/>
      <c r="AA1004" s="165" t="s">
        <v>36</v>
      </c>
      <c r="AB1004" s="166">
        <v>10</v>
      </c>
      <c r="AC1004" s="166"/>
      <c r="AD1004" s="165"/>
      <c r="AE1004" s="975"/>
      <c r="AF1004" s="334">
        <f t="shared" si="438"/>
        <v>156</v>
      </c>
      <c r="AG1004" s="272">
        <f>IF(R1004="kompletna",Q1004*J1004*0.0036*'lista, wskaźniki'!$F$13, IF(R1004="częściowa",Q1004*J1004*0.0036*'lista, wskaźniki'!$F$14, IF(R1004="brak",Q1004*J1004*0.0036*'lista, wskaźniki'!$F$15,)))</f>
        <v>0</v>
      </c>
      <c r="AH1004" s="334">
        <f>IF(Y1004="inne",K1004*'lista, wskaźniki'!$E$35,IF(Y1004="to samo źródło",0,IF(Y1004=0,0)))</f>
        <v>0</v>
      </c>
      <c r="AI1004" s="334" t="b">
        <f>IF(AA1004="gaz z sieci",AC1004*'lista, wskaźniki'!$D$21)</f>
        <v>0</v>
      </c>
      <c r="AJ1004" s="272">
        <f>IF(AA1004="węgiel",AB1004*'lista, wskaźniki'!$D$20, IF('Sektor mieszkaniowy'!AA1004="drewno",'Sektor mieszkaniowy'!AB1004*'lista, wskaźniki'!$D$22,IF('Sektor mieszkaniowy'!AA1004="pellet",AB1004*'lista, wskaźniki'!$D$23,IF('Sektor mieszkaniowy'!AA1004="gaz z sieci",AB1004*'lista, wskaźniki'!$D$21,IF('Sektor mieszkaniowy'!AA1004="olej opałowy",'Sektor mieszkaniowy'!AB1004*'lista, wskaźniki'!$D$24)))))</f>
        <v>156</v>
      </c>
      <c r="AK1004" s="978"/>
      <c r="AL1004" s="975"/>
      <c r="AM1004" s="20">
        <f>IF(AA1004="węgiel",AF1004*1/3.6*'lista, wskaźniki'!$F$20,IF(AA1004="drewno",AF1004*1/3.6*'lista, wskaźniki'!$F$22,IF(AA1004="pellet",AF1004*1/3.6*'lista, wskaźniki'!$F$23,IF(AA1004="gaz z sieci",AF1004*1/3.6*'lista, wskaźniki'!$F$21,IF(AA1004="olej opałowy",AF1004*1/3.6*'lista, wskaźniki'!$F$24,0)))))</f>
        <v>0</v>
      </c>
      <c r="AN1004" s="20">
        <f>IF(AA1004="węgiel",AF1004*'lista, wskaźniki'!$E$42,IF(AA1004="drewno",AF1004*'lista, wskaźniki'!$G$42,IF(AA1004="pellet",AF1004*'lista, wskaźniki'!$H$42,IF(AA1004="gaz z sieci",AF1004*'lista, wskaźniki'!$F$42,IF(AA1004="olej opałowy",AF1004*'lista, wskaźniki'!$I$42,0)))))</f>
        <v>0.12636</v>
      </c>
      <c r="AO1004" s="20">
        <f>IF(AA1004="węgiel",AF1004*'lista, wskaźniki'!$E$43,IF(AA1004="drewno",AF1004*'lista, wskaźniki'!$G$43,IF(AA1004="pellet",AF1004*'lista, wskaźniki'!$H$43,IF(AA1004="gaz z sieci",AF1004*'lista, wskaźniki'!$F$43,IF(AA1004="olej opałowy",AF1004*'lista, wskaźniki'!$I$43,0)))))</f>
        <v>0.12636</v>
      </c>
      <c r="AP1004" s="20">
        <f>IF(AA1004="węgiel",AF1004*'lista, wskaźniki'!$E$44,IF(AA1004="drewno",AF1004*'lista, wskaźniki'!$G$44,IF(AA1004="pellet",AF1004*'lista, wskaźniki'!$H$44,IF(AA1004="gaz z sieci",AF1004*'lista, wskaźniki'!$F$44,IF(AA1004="olej opałowy",AF1004*'lista, wskaźniki'!$I$44,0)))))</f>
        <v>3.8999999999999999E-5</v>
      </c>
      <c r="AQ1004" s="20" t="b">
        <f>IF(Z1004="gaz",AH1004*1/3.6*'lista, wskaźniki'!$F$21,IF(Z1004="energia elektryczna",AH1004*1/3.6*'lista, wskaźniki'!$F$26))</f>
        <v>0</v>
      </c>
      <c r="AR1004" s="20" t="b">
        <f>IF(Z1004="gaz",AH1004*'lista, wskaźniki'!$F$42,IF(Z1004="energia elektryczna",AH1004*0))</f>
        <v>0</v>
      </c>
      <c r="AS1004" s="20" t="b">
        <f>IF(Z1004="gaz",AH1004*'lista, wskaźniki'!$F$43,IF(Z1004="energia elektryczna",AH1004*0))</f>
        <v>0</v>
      </c>
      <c r="AT1004" s="20" t="b">
        <f>IF(Z1004="gaz",AH1004*'lista, wskaźniki'!$F$44,IF(Z1004="energia elektryczna",AH1004*0))</f>
        <v>0</v>
      </c>
      <c r="AU1004" s="20">
        <f>AI1004*1/3.6*'lista, wskaźniki'!$F$21</f>
        <v>0</v>
      </c>
      <c r="AV1004" s="20">
        <f>AI1004*'lista, wskaźniki'!$F$42</f>
        <v>0</v>
      </c>
      <c r="AW1004" s="20">
        <f>AI1004*'lista, wskaźniki'!$F$43</f>
        <v>0</v>
      </c>
      <c r="AX1004" s="20">
        <f>AI1004*'lista, wskaźniki'!$F$44</f>
        <v>0</v>
      </c>
      <c r="AY1004" s="20">
        <f>AK1004*'lista, wskaźniki'!$F$26</f>
        <v>0</v>
      </c>
      <c r="AZ1004" s="20">
        <f t="shared" si="439"/>
        <v>0</v>
      </c>
      <c r="BA1004" s="20">
        <f t="shared" si="440"/>
        <v>0.12636</v>
      </c>
      <c r="BB1004" s="20">
        <f t="shared" si="441"/>
        <v>0.12636</v>
      </c>
      <c r="BC1004" s="20">
        <f t="shared" si="442"/>
        <v>3.8999999999999999E-5</v>
      </c>
      <c r="BD1004" s="975"/>
      <c r="BE1004" s="975"/>
      <c r="BF1004" s="975"/>
      <c r="BG1004" s="975"/>
      <c r="BH1004" s="165"/>
      <c r="BI1004" s="975"/>
      <c r="BJ1004" s="165"/>
      <c r="BK1004" s="975"/>
      <c r="BL1004" s="165"/>
      <c r="BM1004" s="165"/>
      <c r="BN1004" s="165"/>
      <c r="BO1004" s="165"/>
      <c r="BP1004" s="165"/>
      <c r="BQ1004" s="165"/>
      <c r="BR1004" s="165"/>
      <c r="BS1004" s="972"/>
      <c r="BT1004" s="972"/>
      <c r="BU1004" s="972"/>
      <c r="BV1004" s="972"/>
      <c r="BW1004" s="972"/>
      <c r="BX1004" s="972"/>
      <c r="BY1004" s="981"/>
      <c r="CA1004" s="365" t="b">
        <f t="shared" si="443"/>
        <v>0</v>
      </c>
      <c r="CB1004" s="365">
        <f t="shared" si="444"/>
        <v>156</v>
      </c>
      <c r="CC1004" s="365" t="b">
        <f t="shared" si="445"/>
        <v>0</v>
      </c>
      <c r="CD1004" s="365" t="b">
        <f t="shared" si="446"/>
        <v>0</v>
      </c>
      <c r="CE1004" s="365" t="b">
        <f t="shared" si="447"/>
        <v>0</v>
      </c>
      <c r="CF1004" s="365" t="b">
        <f t="shared" si="448"/>
        <v>0</v>
      </c>
      <c r="CG1004" s="365" t="b">
        <f t="shared" si="449"/>
        <v>0</v>
      </c>
      <c r="CH1004" s="365" t="b">
        <f t="shared" si="450"/>
        <v>0</v>
      </c>
      <c r="CI1004" s="72" t="b">
        <f t="shared" si="451"/>
        <v>0</v>
      </c>
      <c r="CJ1004" s="72">
        <f t="shared" si="452"/>
        <v>156</v>
      </c>
      <c r="CK1004" s="72" t="b">
        <f t="shared" si="453"/>
        <v>0</v>
      </c>
      <c r="CL1004" s="72">
        <f t="shared" si="454"/>
        <v>0</v>
      </c>
      <c r="CM1004" s="72" t="b">
        <f t="shared" si="455"/>
        <v>0</v>
      </c>
      <c r="CN1004" s="72" t="b">
        <f t="shared" si="456"/>
        <v>0</v>
      </c>
      <c r="CP1004" s="13">
        <f t="shared" si="457"/>
        <v>0</v>
      </c>
      <c r="CQ1004" s="13" t="b">
        <f t="shared" si="458"/>
        <v>0</v>
      </c>
      <c r="CR1004" s="13" t="b">
        <f t="shared" si="459"/>
        <v>0</v>
      </c>
      <c r="CS1004" s="13" t="b">
        <f t="shared" si="465"/>
        <v>0</v>
      </c>
      <c r="CT1004" s="13" t="b">
        <f t="shared" si="464"/>
        <v>0</v>
      </c>
      <c r="CU1004" s="13" t="b">
        <f t="shared" si="466"/>
        <v>0</v>
      </c>
      <c r="CV1004" s="13" t="b">
        <f t="shared" si="460"/>
        <v>0</v>
      </c>
      <c r="CW1004" s="13" t="b">
        <f t="shared" si="461"/>
        <v>0</v>
      </c>
      <c r="CX1004" s="13" t="b">
        <f t="shared" si="462"/>
        <v>0</v>
      </c>
      <c r="CY1004" s="13" t="b">
        <f t="shared" si="463"/>
        <v>0</v>
      </c>
    </row>
    <row r="1005" spans="1:103" ht="15" thickBot="1">
      <c r="A1005" s="932"/>
      <c r="B1005" s="975"/>
      <c r="C1005" s="975"/>
      <c r="D1005" s="975"/>
      <c r="E1005" s="975"/>
      <c r="F1005" s="975"/>
      <c r="G1005" s="975"/>
      <c r="H1005" s="975"/>
      <c r="I1005" s="975"/>
      <c r="J1005" s="975"/>
      <c r="K1005" s="975"/>
      <c r="L1005" s="975"/>
      <c r="M1005" s="975"/>
      <c r="N1005" s="975"/>
      <c r="O1005" s="170"/>
      <c r="P1005" s="975"/>
      <c r="Q1005" s="941"/>
      <c r="R1005" s="975"/>
      <c r="S1005" s="975"/>
      <c r="T1005" s="975"/>
      <c r="U1005" s="975"/>
      <c r="V1005" s="975"/>
      <c r="W1005" s="165"/>
      <c r="X1005" s="165"/>
      <c r="Y1005" s="165"/>
      <c r="Z1005" s="165"/>
      <c r="AA1005" s="165" t="s">
        <v>50</v>
      </c>
      <c r="AB1005" s="166"/>
      <c r="AC1005" s="166"/>
      <c r="AD1005" s="165"/>
      <c r="AE1005" s="975"/>
      <c r="AF1005" s="334">
        <f t="shared" si="438"/>
        <v>0</v>
      </c>
      <c r="AG1005" s="272">
        <f>IF(R1005="kompletna",Q1005*J1005*0.0036*'lista, wskaźniki'!$F$13, IF(R1005="częściowa",Q1005*J1005*0.0036*'lista, wskaźniki'!$F$14, IF(R1005="brak",Q1005*J1005*0.0036*'lista, wskaźniki'!$F$15,)))</f>
        <v>0</v>
      </c>
      <c r="AH1005" s="334">
        <f>IF(Y1005="inne",K1005*'lista, wskaźniki'!$E$35,IF(Y1005="to samo źródło",0,IF(Y1005=0,0)))</f>
        <v>0</v>
      </c>
      <c r="AI1005" s="334" t="b">
        <f>IF(AA1005="gaz z sieci",AC1005*'lista, wskaźniki'!$D$21)</f>
        <v>0</v>
      </c>
      <c r="AJ1005" s="272">
        <f>IF(AA1005="węgiel",AB1005*'lista, wskaźniki'!$D$20, IF('Sektor mieszkaniowy'!AA1005="drewno",'Sektor mieszkaniowy'!AB1005*'lista, wskaźniki'!$D$22,IF('Sektor mieszkaniowy'!AA1005="pellet",AB1005*'lista, wskaźniki'!$D$23,IF('Sektor mieszkaniowy'!AA1005="gaz z sieci",AB1005*'lista, wskaźniki'!$D$21,IF('Sektor mieszkaniowy'!AA1005="olej opałowy",'Sektor mieszkaniowy'!AB1005*'lista, wskaźniki'!$D$24)))))</f>
        <v>0</v>
      </c>
      <c r="AK1005" s="978"/>
      <c r="AL1005" s="975"/>
      <c r="AM1005" s="20">
        <f>IF(AA1005="węgiel",AF1005*1/3.6*'lista, wskaźniki'!$F$20,IF(AA1005="drewno",AF1005*1/3.6*'lista, wskaźniki'!$F$22,IF(AA1005="pellet",AF1005*1/3.6*'lista, wskaźniki'!$F$23,IF(AA1005="gaz z sieci",AF1005*1/3.6*'lista, wskaźniki'!$F$21,IF(AA1005="olej opałowy",AF1005*1/3.6*'lista, wskaźniki'!$F$24,0)))))</f>
        <v>0</v>
      </c>
      <c r="AN1005" s="20">
        <f>IF(AA1005="węgiel",AF1005*'lista, wskaźniki'!$E$42,IF(AA1005="drewno",AF1005*'lista, wskaźniki'!$G$42,IF(AA1005="pellet",AF1005*'lista, wskaźniki'!$H$42,IF(AA1005="gaz z sieci",AF1005*'lista, wskaźniki'!$F$42,IF(AA1005="olej opałowy",AF1005*'lista, wskaźniki'!$I$42,0)))))</f>
        <v>0</v>
      </c>
      <c r="AO1005" s="20">
        <f>IF(AA1005="węgiel",AF1005*'lista, wskaźniki'!$E$43,IF(AA1005="drewno",AF1005*'lista, wskaźniki'!$G$43,IF(AA1005="pellet",AF1005*'lista, wskaźniki'!$H$43,IF(AA1005="gaz z sieci",AF1005*'lista, wskaźniki'!$F$43,IF(AA1005="olej opałowy",AF1005*'lista, wskaźniki'!$I$43,0)))))</f>
        <v>0</v>
      </c>
      <c r="AP1005" s="20">
        <f>IF(AA1005="węgiel",AF1005*'lista, wskaźniki'!$E$44,IF(AA1005="drewno",AF1005*'lista, wskaźniki'!$G$44,IF(AA1005="pellet",AF1005*'lista, wskaźniki'!$H$44,IF(AA1005="gaz z sieci",AF1005*'lista, wskaźniki'!$F$44,IF(AA1005="olej opałowy",AF1005*'lista, wskaźniki'!$I$44,0)))))</f>
        <v>0</v>
      </c>
      <c r="AQ1005" s="20" t="b">
        <f>IF(Z1005="gaz",AH1005*1/3.6*'lista, wskaźniki'!$F$21,IF(Z1005="energia elektryczna",AH1005*1/3.6*'lista, wskaźniki'!$F$26))</f>
        <v>0</v>
      </c>
      <c r="AR1005" s="20" t="b">
        <f>IF(Z1005="gaz",AH1005*'lista, wskaźniki'!$F$42,IF(Z1005="energia elektryczna",AH1005*0))</f>
        <v>0</v>
      </c>
      <c r="AS1005" s="20" t="b">
        <f>IF(Z1005="gaz",AH1005*'lista, wskaźniki'!$F$43,IF(Z1005="energia elektryczna",AH1005*0))</f>
        <v>0</v>
      </c>
      <c r="AT1005" s="20" t="b">
        <f>IF(Z1005="gaz",AH1005*'lista, wskaźniki'!$F$44,IF(Z1005="energia elektryczna",AH1005*0))</f>
        <v>0</v>
      </c>
      <c r="AU1005" s="20">
        <f>AI1005*1/3.6*'lista, wskaźniki'!$F$21</f>
        <v>0</v>
      </c>
      <c r="AV1005" s="20">
        <f>AI1005*'lista, wskaźniki'!$F$42</f>
        <v>0</v>
      </c>
      <c r="AW1005" s="20">
        <f>AI1005*'lista, wskaźniki'!$F$43</f>
        <v>0</v>
      </c>
      <c r="AX1005" s="20">
        <f>AI1005*'lista, wskaźniki'!$F$44</f>
        <v>0</v>
      </c>
      <c r="AY1005" s="20">
        <f>AK1005*'lista, wskaźniki'!$F$26</f>
        <v>0</v>
      </c>
      <c r="AZ1005" s="20">
        <f t="shared" si="439"/>
        <v>0</v>
      </c>
      <c r="BA1005" s="20">
        <f t="shared" si="440"/>
        <v>0</v>
      </c>
      <c r="BB1005" s="20">
        <f t="shared" si="441"/>
        <v>0</v>
      </c>
      <c r="BC1005" s="20">
        <f t="shared" si="442"/>
        <v>0</v>
      </c>
      <c r="BD1005" s="975"/>
      <c r="BE1005" s="975"/>
      <c r="BF1005" s="975"/>
      <c r="BG1005" s="975"/>
      <c r="BH1005" s="165"/>
      <c r="BI1005" s="975"/>
      <c r="BJ1005" s="165"/>
      <c r="BK1005" s="975"/>
      <c r="BL1005" s="165"/>
      <c r="BM1005" s="165"/>
      <c r="BN1005" s="165"/>
      <c r="BO1005" s="165"/>
      <c r="BP1005" s="165"/>
      <c r="BQ1005" s="165"/>
      <c r="BR1005" s="165"/>
      <c r="BS1005" s="972"/>
      <c r="BT1005" s="972"/>
      <c r="BU1005" s="972"/>
      <c r="BV1005" s="972"/>
      <c r="BW1005" s="972"/>
      <c r="BX1005" s="972"/>
      <c r="BY1005" s="981"/>
      <c r="CA1005" s="365" t="b">
        <f t="shared" si="443"/>
        <v>0</v>
      </c>
      <c r="CB1005" s="365" t="b">
        <f t="shared" si="444"/>
        <v>0</v>
      </c>
      <c r="CC1005" s="365">
        <f t="shared" si="445"/>
        <v>0</v>
      </c>
      <c r="CD1005" s="365" t="b">
        <f t="shared" si="446"/>
        <v>0</v>
      </c>
      <c r="CE1005" s="365" t="b">
        <f t="shared" si="447"/>
        <v>0</v>
      </c>
      <c r="CF1005" s="365" t="b">
        <f t="shared" si="448"/>
        <v>0</v>
      </c>
      <c r="CG1005" s="365" t="b">
        <f t="shared" si="449"/>
        <v>0</v>
      </c>
      <c r="CH1005" s="365" t="b">
        <f t="shared" si="450"/>
        <v>0</v>
      </c>
      <c r="CI1005" s="72" t="b">
        <f t="shared" si="451"/>
        <v>0</v>
      </c>
      <c r="CJ1005" s="72" t="b">
        <f t="shared" si="452"/>
        <v>0</v>
      </c>
      <c r="CK1005" s="72">
        <f t="shared" si="453"/>
        <v>0</v>
      </c>
      <c r="CL1005" s="72">
        <f t="shared" si="454"/>
        <v>0</v>
      </c>
      <c r="CM1005" s="72" t="b">
        <f t="shared" si="455"/>
        <v>0</v>
      </c>
      <c r="CN1005" s="72" t="b">
        <f t="shared" si="456"/>
        <v>0</v>
      </c>
      <c r="CP1005" s="13">
        <f t="shared" si="457"/>
        <v>0</v>
      </c>
      <c r="CQ1005" s="13" t="b">
        <f t="shared" si="458"/>
        <v>0</v>
      </c>
      <c r="CR1005" s="13" t="b">
        <f t="shared" si="459"/>
        <v>0</v>
      </c>
      <c r="CS1005" s="13" t="b">
        <f t="shared" si="465"/>
        <v>0</v>
      </c>
      <c r="CT1005" s="13" t="b">
        <f t="shared" si="464"/>
        <v>0</v>
      </c>
      <c r="CU1005" s="13" t="b">
        <f t="shared" si="466"/>
        <v>0</v>
      </c>
      <c r="CV1005" s="13" t="b">
        <f t="shared" si="460"/>
        <v>0</v>
      </c>
      <c r="CW1005" s="13" t="b">
        <f t="shared" si="461"/>
        <v>0</v>
      </c>
      <c r="CX1005" s="13" t="b">
        <f t="shared" si="462"/>
        <v>0</v>
      </c>
      <c r="CY1005" s="13" t="b">
        <f t="shared" si="463"/>
        <v>0</v>
      </c>
    </row>
    <row r="1006" spans="1:103" ht="15" thickBot="1">
      <c r="A1006" s="932"/>
      <c r="B1006" s="975"/>
      <c r="C1006" s="975"/>
      <c r="D1006" s="975"/>
      <c r="E1006" s="975"/>
      <c r="F1006" s="975"/>
      <c r="G1006" s="975"/>
      <c r="H1006" s="975"/>
      <c r="I1006" s="975"/>
      <c r="J1006" s="975"/>
      <c r="K1006" s="975"/>
      <c r="L1006" s="975"/>
      <c r="M1006" s="975"/>
      <c r="N1006" s="975"/>
      <c r="O1006" s="170"/>
      <c r="P1006" s="975"/>
      <c r="Q1006" s="941"/>
      <c r="R1006" s="975"/>
      <c r="S1006" s="975"/>
      <c r="T1006" s="975"/>
      <c r="U1006" s="975"/>
      <c r="V1006" s="975"/>
      <c r="W1006" s="165"/>
      <c r="X1006" s="165"/>
      <c r="Y1006" s="165"/>
      <c r="Z1006" s="165"/>
      <c r="AA1006" s="165" t="s">
        <v>38</v>
      </c>
      <c r="AB1006" s="166"/>
      <c r="AC1006" s="166"/>
      <c r="AD1006" s="165"/>
      <c r="AE1006" s="975"/>
      <c r="AF1006" s="334">
        <f t="shared" si="438"/>
        <v>0</v>
      </c>
      <c r="AG1006" s="272">
        <f>IF(R1006="kompletna",Q1006*J1006*0.0036*'lista, wskaźniki'!$F$13, IF(R1006="częściowa",Q1006*J1006*0.0036*'lista, wskaźniki'!$F$14, IF(R1006="brak",Q1006*J1006*0.0036*'lista, wskaźniki'!$F$15,)))</f>
        <v>0</v>
      </c>
      <c r="AH1006" s="334">
        <f>IF(Y1006="inne",K1006*'lista, wskaźniki'!$E$35,IF(Y1006="to samo źródło",0,IF(Y1006=0,0)))</f>
        <v>0</v>
      </c>
      <c r="AI1006" s="334">
        <f>IF(AA1006="gaz z sieci",AC1006*'lista, wskaźniki'!$D$21)</f>
        <v>0</v>
      </c>
      <c r="AJ1006" s="272">
        <f>IF(AA1006="węgiel",AB1006*'lista, wskaźniki'!$D$20, IF('Sektor mieszkaniowy'!AA1006="drewno",'Sektor mieszkaniowy'!AB1006*'lista, wskaźniki'!$D$22,IF('Sektor mieszkaniowy'!AA1006="pellet",AB1006*'lista, wskaźniki'!$D$23,IF('Sektor mieszkaniowy'!AA1006="gaz z sieci",AB1006*'lista, wskaźniki'!$D$21,IF('Sektor mieszkaniowy'!AA1006="olej opałowy",'Sektor mieszkaniowy'!AB1006*'lista, wskaźniki'!$D$24)))))</f>
        <v>0</v>
      </c>
      <c r="AK1006" s="978"/>
      <c r="AL1006" s="975"/>
      <c r="AM1006" s="20">
        <f>IF(AA1006="węgiel",AF1006*1/3.6*'lista, wskaźniki'!$F$20,IF(AA1006="drewno",AF1006*1/3.6*'lista, wskaźniki'!$F$22,IF(AA1006="pellet",AF1006*1/3.6*'lista, wskaźniki'!$F$23,IF(AA1006="gaz z sieci",AF1006*1/3.6*'lista, wskaźniki'!$F$21,IF(AA1006="olej opałowy",AF1006*1/3.6*'lista, wskaźniki'!$F$24,0)))))</f>
        <v>0</v>
      </c>
      <c r="AN1006" s="20">
        <f>IF(AA1006="węgiel",AF1006*'lista, wskaźniki'!$E$42,IF(AA1006="drewno",AF1006*'lista, wskaźniki'!$G$42,IF(AA1006="pellet",AF1006*'lista, wskaźniki'!$H$42,IF(AA1006="gaz z sieci",AF1006*'lista, wskaźniki'!$F$42,IF(AA1006="olej opałowy",AF1006*'lista, wskaźniki'!$I$42,0)))))</f>
        <v>0</v>
      </c>
      <c r="AO1006" s="20">
        <f>IF(AA1006="węgiel",AF1006*'lista, wskaźniki'!$E$43,IF(AA1006="drewno",AF1006*'lista, wskaźniki'!$G$43,IF(AA1006="pellet",AF1006*'lista, wskaźniki'!$H$43,IF(AA1006="gaz z sieci",AF1006*'lista, wskaźniki'!$F$43,IF(AA1006="olej opałowy",AF1006*'lista, wskaźniki'!$I$43,0)))))</f>
        <v>0</v>
      </c>
      <c r="AP1006" s="20">
        <f>IF(AA1006="węgiel",AF1006*'lista, wskaźniki'!$E$44,IF(AA1006="drewno",AF1006*'lista, wskaźniki'!$G$44,IF(AA1006="pellet",AF1006*'lista, wskaźniki'!$H$44,IF(AA1006="gaz z sieci",AF1006*'lista, wskaźniki'!$F$44,IF(AA1006="olej opałowy",AF1006*'lista, wskaźniki'!$I$44,0)))))</f>
        <v>0</v>
      </c>
      <c r="AQ1006" s="20" t="b">
        <f>IF(Z1006="gaz",AH1006*1/3.6*'lista, wskaźniki'!$F$21,IF(Z1006="energia elektryczna",AH1006*1/3.6*'lista, wskaźniki'!$F$26))</f>
        <v>0</v>
      </c>
      <c r="AR1006" s="20" t="b">
        <f>IF(Z1006="gaz",AH1006*'lista, wskaźniki'!$F$42,IF(Z1006="energia elektryczna",AH1006*0))</f>
        <v>0</v>
      </c>
      <c r="AS1006" s="20" t="b">
        <f>IF(Z1006="gaz",AH1006*'lista, wskaźniki'!$F$43,IF(Z1006="energia elektryczna",AH1006*0))</f>
        <v>0</v>
      </c>
      <c r="AT1006" s="20" t="b">
        <f>IF(Z1006="gaz",AH1006*'lista, wskaźniki'!$F$44,IF(Z1006="energia elektryczna",AH1006*0))</f>
        <v>0</v>
      </c>
      <c r="AU1006" s="20">
        <f>AI1006*1/3.6*'lista, wskaźniki'!$F$21</f>
        <v>0</v>
      </c>
      <c r="AV1006" s="20">
        <f>AI1006*'lista, wskaźniki'!$F$42</f>
        <v>0</v>
      </c>
      <c r="AW1006" s="20">
        <f>AI1006*'lista, wskaźniki'!$F$43</f>
        <v>0</v>
      </c>
      <c r="AX1006" s="20">
        <f>AI1006*'lista, wskaźniki'!$F$44</f>
        <v>0</v>
      </c>
      <c r="AY1006" s="20">
        <f>AK1006*'lista, wskaźniki'!$F$26</f>
        <v>0</v>
      </c>
      <c r="AZ1006" s="20">
        <f t="shared" si="439"/>
        <v>0</v>
      </c>
      <c r="BA1006" s="20">
        <f t="shared" si="440"/>
        <v>0</v>
      </c>
      <c r="BB1006" s="20">
        <f t="shared" si="441"/>
        <v>0</v>
      </c>
      <c r="BC1006" s="20">
        <f t="shared" si="442"/>
        <v>0</v>
      </c>
      <c r="BD1006" s="975"/>
      <c r="BE1006" s="975"/>
      <c r="BF1006" s="975"/>
      <c r="BG1006" s="975"/>
      <c r="BH1006" s="165"/>
      <c r="BI1006" s="975"/>
      <c r="BJ1006" s="165"/>
      <c r="BK1006" s="975"/>
      <c r="BL1006" s="165"/>
      <c r="BM1006" s="165"/>
      <c r="BN1006" s="165"/>
      <c r="BO1006" s="165"/>
      <c r="BP1006" s="165"/>
      <c r="BQ1006" s="165"/>
      <c r="BR1006" s="165"/>
      <c r="BS1006" s="972"/>
      <c r="BT1006" s="972"/>
      <c r="BU1006" s="972"/>
      <c r="BV1006" s="972"/>
      <c r="BW1006" s="972"/>
      <c r="BX1006" s="972"/>
      <c r="BY1006" s="981"/>
      <c r="CA1006" s="365" t="b">
        <f t="shared" si="443"/>
        <v>0</v>
      </c>
      <c r="CB1006" s="365" t="b">
        <f t="shared" si="444"/>
        <v>0</v>
      </c>
      <c r="CC1006" s="365" t="b">
        <f t="shared" si="445"/>
        <v>0</v>
      </c>
      <c r="CD1006" s="365">
        <f t="shared" si="446"/>
        <v>0</v>
      </c>
      <c r="CE1006" s="365" t="b">
        <f t="shared" si="447"/>
        <v>0</v>
      </c>
      <c r="CF1006" s="365" t="b">
        <f t="shared" si="448"/>
        <v>0</v>
      </c>
      <c r="CG1006" s="365" t="b">
        <f t="shared" si="449"/>
        <v>0</v>
      </c>
      <c r="CH1006" s="365">
        <f t="shared" si="450"/>
        <v>0</v>
      </c>
      <c r="CI1006" s="72" t="b">
        <f t="shared" si="451"/>
        <v>0</v>
      </c>
      <c r="CJ1006" s="72" t="b">
        <f t="shared" si="452"/>
        <v>0</v>
      </c>
      <c r="CK1006" s="72" t="b">
        <f t="shared" si="453"/>
        <v>0</v>
      </c>
      <c r="CL1006" s="72">
        <f t="shared" si="454"/>
        <v>0</v>
      </c>
      <c r="CM1006" s="72" t="b">
        <f t="shared" si="455"/>
        <v>0</v>
      </c>
      <c r="CN1006" s="72" t="b">
        <f t="shared" si="456"/>
        <v>0</v>
      </c>
      <c r="CP1006" s="13">
        <f t="shared" si="457"/>
        <v>0</v>
      </c>
      <c r="CQ1006" s="13" t="b">
        <f t="shared" si="458"/>
        <v>0</v>
      </c>
      <c r="CR1006" s="13" t="b">
        <f t="shared" si="459"/>
        <v>0</v>
      </c>
      <c r="CS1006" s="13" t="b">
        <f t="shared" si="465"/>
        <v>0</v>
      </c>
      <c r="CT1006" s="13" t="b">
        <f t="shared" si="464"/>
        <v>0</v>
      </c>
      <c r="CU1006" s="13" t="b">
        <f t="shared" si="466"/>
        <v>0</v>
      </c>
      <c r="CV1006" s="13" t="b">
        <f t="shared" si="460"/>
        <v>0</v>
      </c>
      <c r="CW1006" s="13" t="b">
        <f t="shared" si="461"/>
        <v>0</v>
      </c>
      <c r="CX1006" s="13" t="b">
        <f t="shared" si="462"/>
        <v>0</v>
      </c>
      <c r="CY1006" s="13" t="b">
        <f t="shared" si="463"/>
        <v>0</v>
      </c>
    </row>
    <row r="1007" spans="1:103" ht="15" thickBot="1">
      <c r="A1007" s="933"/>
      <c r="B1007" s="976"/>
      <c r="C1007" s="976"/>
      <c r="D1007" s="976"/>
      <c r="E1007" s="976"/>
      <c r="F1007" s="976"/>
      <c r="G1007" s="976"/>
      <c r="H1007" s="976"/>
      <c r="I1007" s="976"/>
      <c r="J1007" s="976"/>
      <c r="K1007" s="976"/>
      <c r="L1007" s="976"/>
      <c r="M1007" s="976"/>
      <c r="N1007" s="976"/>
      <c r="O1007" s="171"/>
      <c r="P1007" s="976"/>
      <c r="Q1007" s="942"/>
      <c r="R1007" s="976"/>
      <c r="S1007" s="976"/>
      <c r="T1007" s="976"/>
      <c r="U1007" s="976"/>
      <c r="V1007" s="976"/>
      <c r="W1007" s="167"/>
      <c r="X1007" s="167"/>
      <c r="Y1007" s="167"/>
      <c r="Z1007" s="167"/>
      <c r="AA1007" s="167" t="s">
        <v>37</v>
      </c>
      <c r="AB1007" s="168"/>
      <c r="AC1007" s="168"/>
      <c r="AD1007" s="167"/>
      <c r="AE1007" s="976"/>
      <c r="AF1007" s="334">
        <f t="shared" si="438"/>
        <v>0</v>
      </c>
      <c r="AG1007" s="272">
        <f>IF(R1007="kompletna",Q1007*J1007*0.0036*'lista, wskaźniki'!$F$13, IF(R1007="częściowa",Q1007*J1007*0.0036*'lista, wskaźniki'!$F$14, IF(R1007="brak",Q1007*J1007*0.0036*'lista, wskaźniki'!$F$15,)))</f>
        <v>0</v>
      </c>
      <c r="AH1007" s="334">
        <f>IF(Y1007="inne",K1007*'lista, wskaźniki'!$E$35,IF(Y1007="to samo źródło",0,IF(Y1007=0,0)))</f>
        <v>0</v>
      </c>
      <c r="AI1007" s="334" t="b">
        <f>IF(AA1007="gaz z sieci",AC1007*'lista, wskaźniki'!$D$21)</f>
        <v>0</v>
      </c>
      <c r="AJ1007" s="272">
        <f>IF(AA1007="węgiel",AB1007*'lista, wskaźniki'!$D$20, IF('Sektor mieszkaniowy'!AA1007="drewno",'Sektor mieszkaniowy'!AB1007*'lista, wskaźniki'!$D$22,IF('Sektor mieszkaniowy'!AA1007="pellet",AB1007*'lista, wskaźniki'!$D$23,IF('Sektor mieszkaniowy'!AA1007="gaz z sieci",AB1007*'lista, wskaźniki'!$D$21,IF('Sektor mieszkaniowy'!AA1007="olej opałowy",'Sektor mieszkaniowy'!AB1007*'lista, wskaźniki'!$D$24)))))</f>
        <v>0</v>
      </c>
      <c r="AK1007" s="979"/>
      <c r="AL1007" s="976"/>
      <c r="AM1007" s="20">
        <f>IF(AA1007="węgiel",AF1007*1/3.6*'lista, wskaźniki'!$F$20,IF(AA1007="drewno",AF1007*1/3.6*'lista, wskaźniki'!$F$22,IF(AA1007="pellet",AF1007*1/3.6*'lista, wskaźniki'!$F$23,IF(AA1007="gaz z sieci",AF1007*1/3.6*'lista, wskaźniki'!$F$21,IF(AA1007="olej opałowy",AF1007*1/3.6*'lista, wskaźniki'!$F$24,0)))))</f>
        <v>0</v>
      </c>
      <c r="AN1007" s="20">
        <f>IF(AA1007="węgiel",AF1007*'lista, wskaźniki'!$E$42,IF(AA1007="drewno",AF1007*'lista, wskaźniki'!$G$42,IF(AA1007="pellet",AF1007*'lista, wskaźniki'!$H$42,IF(AA1007="gaz z sieci",AF1007*'lista, wskaźniki'!$F$42,IF(AA1007="olej opałowy",AF1007*'lista, wskaźniki'!$I$42,0)))))</f>
        <v>0</v>
      </c>
      <c r="AO1007" s="20">
        <f>IF(AA1007="węgiel",AF1007*'lista, wskaźniki'!$E$43,IF(AA1007="drewno",AF1007*'lista, wskaźniki'!$G$43,IF(AA1007="pellet",AF1007*'lista, wskaźniki'!$H$43,IF(AA1007="gaz z sieci",AF1007*'lista, wskaźniki'!$F$43,IF(AA1007="olej opałowy",AF1007*'lista, wskaźniki'!$I$43,0)))))</f>
        <v>0</v>
      </c>
      <c r="AP1007" s="20">
        <f>IF(AA1007="węgiel",AF1007*'lista, wskaźniki'!$E$44,IF(AA1007="drewno",AF1007*'lista, wskaźniki'!$G$44,IF(AA1007="pellet",AF1007*'lista, wskaźniki'!$H$44,IF(AA1007="gaz z sieci",AF1007*'lista, wskaźniki'!$F$44,IF(AA1007="olej opałowy",AF1007*'lista, wskaźniki'!$I$44,0)))))</f>
        <v>0</v>
      </c>
      <c r="AQ1007" s="20" t="b">
        <f>IF(Z1007="gaz",AH1007*1/3.6*'lista, wskaźniki'!$F$21,IF(Z1007="energia elektryczna",AH1007*1/3.6*'lista, wskaźniki'!$F$26))</f>
        <v>0</v>
      </c>
      <c r="AR1007" s="20" t="b">
        <f>IF(Z1007="gaz",AH1007*'lista, wskaźniki'!$F$42,IF(Z1007="energia elektryczna",AH1007*0))</f>
        <v>0</v>
      </c>
      <c r="AS1007" s="20" t="b">
        <f>IF(Z1007="gaz",AH1007*'lista, wskaźniki'!$F$43,IF(Z1007="energia elektryczna",AH1007*0))</f>
        <v>0</v>
      </c>
      <c r="AT1007" s="20" t="b">
        <f>IF(Z1007="gaz",AH1007*'lista, wskaźniki'!$F$44,IF(Z1007="energia elektryczna",AH1007*0))</f>
        <v>0</v>
      </c>
      <c r="AU1007" s="20">
        <f>AI1007*1/3.6*'lista, wskaźniki'!$F$21</f>
        <v>0</v>
      </c>
      <c r="AV1007" s="20">
        <f>AI1007*'lista, wskaźniki'!$F$42</f>
        <v>0</v>
      </c>
      <c r="AW1007" s="20">
        <f>AI1007*'lista, wskaźniki'!$F$43</f>
        <v>0</v>
      </c>
      <c r="AX1007" s="20">
        <f>AI1007*'lista, wskaźniki'!$F$44</f>
        <v>0</v>
      </c>
      <c r="AY1007" s="20">
        <f>AK1007*'lista, wskaźniki'!$F$26</f>
        <v>0</v>
      </c>
      <c r="AZ1007" s="20">
        <f t="shared" si="439"/>
        <v>0</v>
      </c>
      <c r="BA1007" s="20">
        <f t="shared" si="440"/>
        <v>0</v>
      </c>
      <c r="BB1007" s="20">
        <f t="shared" si="441"/>
        <v>0</v>
      </c>
      <c r="BC1007" s="20">
        <f t="shared" si="442"/>
        <v>0</v>
      </c>
      <c r="BD1007" s="976"/>
      <c r="BE1007" s="976"/>
      <c r="BF1007" s="976"/>
      <c r="BG1007" s="976"/>
      <c r="BH1007" s="167"/>
      <c r="BI1007" s="976"/>
      <c r="BJ1007" s="167"/>
      <c r="BK1007" s="976"/>
      <c r="BL1007" s="167"/>
      <c r="BM1007" s="167"/>
      <c r="BN1007" s="167"/>
      <c r="BO1007" s="167"/>
      <c r="BP1007" s="167"/>
      <c r="BQ1007" s="167"/>
      <c r="BR1007" s="167"/>
      <c r="BS1007" s="973"/>
      <c r="BT1007" s="973"/>
      <c r="BU1007" s="973"/>
      <c r="BV1007" s="973"/>
      <c r="BW1007" s="973"/>
      <c r="BX1007" s="973"/>
      <c r="BY1007" s="982"/>
      <c r="CA1007" s="365" t="b">
        <f t="shared" si="443"/>
        <v>0</v>
      </c>
      <c r="CB1007" s="365" t="b">
        <f t="shared" si="444"/>
        <v>0</v>
      </c>
      <c r="CC1007" s="365" t="b">
        <f t="shared" si="445"/>
        <v>0</v>
      </c>
      <c r="CD1007" s="365" t="b">
        <f t="shared" si="446"/>
        <v>0</v>
      </c>
      <c r="CE1007" s="365">
        <f t="shared" si="447"/>
        <v>0</v>
      </c>
      <c r="CF1007" s="365" t="b">
        <f t="shared" si="448"/>
        <v>0</v>
      </c>
      <c r="CG1007" s="365" t="b">
        <f t="shared" si="449"/>
        <v>0</v>
      </c>
      <c r="CH1007" s="365" t="b">
        <f t="shared" si="450"/>
        <v>0</v>
      </c>
      <c r="CI1007" s="72" t="b">
        <f t="shared" si="451"/>
        <v>0</v>
      </c>
      <c r="CJ1007" s="72" t="b">
        <f t="shared" si="452"/>
        <v>0</v>
      </c>
      <c r="CK1007" s="72" t="b">
        <f t="shared" si="453"/>
        <v>0</v>
      </c>
      <c r="CL1007" s="72">
        <f t="shared" si="454"/>
        <v>0</v>
      </c>
      <c r="CM1007" s="72">
        <f t="shared" si="455"/>
        <v>0</v>
      </c>
      <c r="CN1007" s="72" t="b">
        <f t="shared" si="456"/>
        <v>0</v>
      </c>
      <c r="CP1007" s="13">
        <f t="shared" si="457"/>
        <v>0</v>
      </c>
      <c r="CQ1007" s="13" t="b">
        <f t="shared" si="458"/>
        <v>0</v>
      </c>
      <c r="CR1007" s="13" t="b">
        <f t="shared" si="459"/>
        <v>0</v>
      </c>
      <c r="CS1007" s="13" t="b">
        <f t="shared" si="465"/>
        <v>0</v>
      </c>
      <c r="CT1007" s="13" t="b">
        <f t="shared" si="464"/>
        <v>0</v>
      </c>
      <c r="CU1007" s="13" t="b">
        <f t="shared" si="466"/>
        <v>0</v>
      </c>
      <c r="CV1007" s="13" t="b">
        <f t="shared" si="460"/>
        <v>0</v>
      </c>
      <c r="CW1007" s="13" t="b">
        <f t="shared" si="461"/>
        <v>0</v>
      </c>
      <c r="CX1007" s="13" t="b">
        <f t="shared" si="462"/>
        <v>0</v>
      </c>
      <c r="CY1007" s="13" t="b">
        <f t="shared" si="463"/>
        <v>0</v>
      </c>
    </row>
    <row r="1008" spans="1:103" ht="15" thickBot="1">
      <c r="A1008" s="931">
        <v>202</v>
      </c>
      <c r="B1008" s="974" t="s">
        <v>251</v>
      </c>
      <c r="C1008" s="974"/>
      <c r="D1008" s="974" t="s">
        <v>1</v>
      </c>
      <c r="E1008" s="974" t="s">
        <v>5</v>
      </c>
      <c r="F1008" s="974">
        <v>1</v>
      </c>
      <c r="G1008" s="974">
        <v>6</v>
      </c>
      <c r="H1008" s="974"/>
      <c r="I1008" s="974" t="s">
        <v>11</v>
      </c>
      <c r="J1008" s="974"/>
      <c r="K1008" s="974"/>
      <c r="L1008" s="974" t="s">
        <v>16</v>
      </c>
      <c r="M1008" s="974">
        <v>50</v>
      </c>
      <c r="N1008" s="974" t="s">
        <v>17</v>
      </c>
      <c r="O1008" s="172"/>
      <c r="P1008" s="974" t="s">
        <v>17</v>
      </c>
      <c r="Q1008" s="940">
        <f>IF(I1008="&lt;1966",'lista, wskaźniki'!$G$4,IF(I1008="1967-1985",'lista, wskaźniki'!$G$5,IF(I1008="1986-1992",'lista, wskaźniki'!$G$6,IF(I1008="1993-1996",'lista, wskaźniki'!$G$7,IF(I1008="&gt;1997",'lista, wskaźniki'!$G$8,IF(I1008=0,'lista, wskaźniki'!$G$4))))))</f>
        <v>250</v>
      </c>
      <c r="R1008" s="974" t="s">
        <v>23</v>
      </c>
      <c r="S1008" s="974" t="s">
        <v>28</v>
      </c>
      <c r="T1008" s="974"/>
      <c r="U1008" s="974"/>
      <c r="V1008" s="974"/>
      <c r="W1008" s="163" t="s">
        <v>35</v>
      </c>
      <c r="X1008" s="163" t="s">
        <v>39</v>
      </c>
      <c r="Y1008" s="163" t="s">
        <v>42</v>
      </c>
      <c r="Z1008" s="163"/>
      <c r="AA1008" s="163" t="s">
        <v>35</v>
      </c>
      <c r="AB1008" s="164">
        <f>ROUND(AD1008/'lista, wskaźniki'!$A$130,0)</f>
        <v>4</v>
      </c>
      <c r="AC1008" s="164"/>
      <c r="AD1008" s="163">
        <v>3000</v>
      </c>
      <c r="AE1008" s="974">
        <f>1200/50</f>
        <v>24</v>
      </c>
      <c r="AF1008" s="334">
        <f t="shared" si="438"/>
        <v>90.52</v>
      </c>
      <c r="AG1008" s="272">
        <f>IF(R1008="kompletna",Q1008*J1008*0.0036*'lista, wskaźniki'!$F$13, IF(R1008="częściowa",Q1008*J1008*0.0036*'lista, wskaźniki'!$F$14, IF(R1008="brak",Q1008*J1008*0.0036*'lista, wskaźniki'!$F$15,)))</f>
        <v>0</v>
      </c>
      <c r="AH1008" s="334">
        <f>IF(Y1008="inne",K1008*'lista, wskaźniki'!$E$35,IF(Y1008="to samo źródło",0,IF(Y1008=0,0)))</f>
        <v>0</v>
      </c>
      <c r="AI1008" s="334" t="b">
        <f>IF(AA1008="gaz z sieci",AC1008*'lista, wskaźniki'!$D$21)</f>
        <v>0</v>
      </c>
      <c r="AJ1008" s="272">
        <f>IF(AA1008="węgiel",AB1008*'lista, wskaźniki'!$D$20, IF('Sektor mieszkaniowy'!AA1008="drewno",'Sektor mieszkaniowy'!AB1008*'lista, wskaźniki'!$D$22,IF('Sektor mieszkaniowy'!AA1008="pellet",AB1008*'lista, wskaźniki'!$D$23,IF('Sektor mieszkaniowy'!AA1008="gaz z sieci",AB1008*'lista, wskaźniki'!$D$21,IF('Sektor mieszkaniowy'!AA1008="olej opałowy",'Sektor mieszkaniowy'!AB1008*'lista, wskaźniki'!$D$24)))))</f>
        <v>90.52</v>
      </c>
      <c r="AK1008" s="977"/>
      <c r="AL1008" s="974">
        <v>2400</v>
      </c>
      <c r="AM1008" s="20">
        <f>IF(AA1008="węgiel",AF1008*1/3.6*'lista, wskaźniki'!$F$20,IF(AA1008="drewno",AF1008*1/3.6*'lista, wskaźniki'!$F$22,IF(AA1008="pellet",AF1008*1/3.6*'lista, wskaźniki'!$F$23,IF(AA1008="gaz z sieci",AF1008*1/3.6*'lista, wskaźniki'!$F$21,IF(AA1008="olej opałowy",AF1008*1/3.6*'lista, wskaźniki'!$F$24,0)))))</f>
        <v>8.5749595999999997</v>
      </c>
      <c r="AN1008" s="20">
        <f>IF(AA1008="węgiel",AF1008*'lista, wskaźniki'!$E$42,IF(AA1008="drewno",AF1008*'lista, wskaźniki'!$G$42,IF(AA1008="pellet",AF1008*'lista, wskaźniki'!$H$42,IF(AA1008="gaz z sieci",AF1008*'lista, wskaźniki'!$F$42,IF(AA1008="olej opałowy",AF1008*'lista, wskaźniki'!$I$42,0)))))</f>
        <v>3.43976E-2</v>
      </c>
      <c r="AO1008" s="20">
        <f>IF(AA1008="węgiel",AF1008*'lista, wskaźniki'!$E$43,IF(AA1008="drewno",AF1008*'lista, wskaźniki'!$G$43,IF(AA1008="pellet",AF1008*'lista, wskaźniki'!$H$43,IF(AA1008="gaz z sieci",AF1008*'lista, wskaźniki'!$F$43,IF(AA1008="olej opałowy",AF1008*'lista, wskaźniki'!$I$43,0)))))</f>
        <v>3.2587200000000004E-2</v>
      </c>
      <c r="AP1008" s="20">
        <f>IF(AA1008="węgiel",AF1008*'lista, wskaźniki'!$E$44,IF(AA1008="drewno",AF1008*'lista, wskaźniki'!$G$44,IF(AA1008="pellet",AF1008*'lista, wskaźniki'!$H$44,IF(AA1008="gaz z sieci",AF1008*'lista, wskaźniki'!$F$44,IF(AA1008="olej opałowy",AF1008*'lista, wskaźniki'!$I$44,0)))))</f>
        <v>2.4440400000000001E-5</v>
      </c>
      <c r="AQ1008" s="20" t="b">
        <f>IF(Z1008="gaz",AH1008*1/3.6*'lista, wskaźniki'!$F$21,IF(Z1008="energia elektryczna",AH1008*1/3.6*'lista, wskaźniki'!$F$26))</f>
        <v>0</v>
      </c>
      <c r="AR1008" s="20" t="b">
        <f>IF(Z1008="gaz",AH1008*'lista, wskaźniki'!$F$42,IF(Z1008="energia elektryczna",AH1008*0))</f>
        <v>0</v>
      </c>
      <c r="AS1008" s="20" t="b">
        <f>IF(Z1008="gaz",AH1008*'lista, wskaźniki'!$F$43,IF(Z1008="energia elektryczna",AH1008*0))</f>
        <v>0</v>
      </c>
      <c r="AT1008" s="20" t="b">
        <f>IF(Z1008="gaz",AH1008*'lista, wskaźniki'!$F$44,IF(Z1008="energia elektryczna",AH1008*0))</f>
        <v>0</v>
      </c>
      <c r="AU1008" s="20">
        <f>AI1008*1/3.6*'lista, wskaźniki'!$F$21</f>
        <v>0</v>
      </c>
      <c r="AV1008" s="20">
        <f>AI1008*'lista, wskaźniki'!$F$42</f>
        <v>0</v>
      </c>
      <c r="AW1008" s="20">
        <f>AI1008*'lista, wskaźniki'!$F$43</f>
        <v>0</v>
      </c>
      <c r="AX1008" s="20">
        <f>AI1008*'lista, wskaźniki'!$F$44</f>
        <v>0</v>
      </c>
      <c r="AY1008" s="20">
        <f>AK1008*'lista, wskaźniki'!$F$26</f>
        <v>0</v>
      </c>
      <c r="AZ1008" s="20">
        <f t="shared" si="439"/>
        <v>8.5749595999999997</v>
      </c>
      <c r="BA1008" s="20">
        <f t="shared" si="440"/>
        <v>3.43976E-2</v>
      </c>
      <c r="BB1008" s="20">
        <f t="shared" si="441"/>
        <v>3.2587200000000004E-2</v>
      </c>
      <c r="BC1008" s="20">
        <f t="shared" si="442"/>
        <v>2.4440400000000001E-5</v>
      </c>
      <c r="BD1008" s="974" t="s">
        <v>17</v>
      </c>
      <c r="BE1008" s="974" t="s">
        <v>17</v>
      </c>
      <c r="BF1008" s="974" t="s">
        <v>17</v>
      </c>
      <c r="BG1008" s="974" t="s">
        <v>17</v>
      </c>
      <c r="BH1008" s="163"/>
      <c r="BI1008" s="974" t="s">
        <v>17</v>
      </c>
      <c r="BJ1008" s="163"/>
      <c r="BK1008" s="974" t="s">
        <v>17</v>
      </c>
      <c r="BL1008" s="163"/>
      <c r="BM1008" s="163"/>
      <c r="BN1008" s="163"/>
      <c r="BO1008" s="163" t="s">
        <v>17</v>
      </c>
      <c r="BP1008" s="163"/>
      <c r="BQ1008" s="163"/>
      <c r="BR1008" s="163">
        <v>2</v>
      </c>
      <c r="BS1008" s="971"/>
      <c r="BT1008" s="971"/>
      <c r="BU1008" s="971"/>
      <c r="BV1008" s="971"/>
      <c r="BW1008" s="971"/>
      <c r="BX1008" s="971"/>
      <c r="BY1008" s="980"/>
      <c r="CA1008" s="365">
        <f t="shared" si="443"/>
        <v>90.52</v>
      </c>
      <c r="CB1008" s="365" t="b">
        <f t="shared" si="444"/>
        <v>0</v>
      </c>
      <c r="CC1008" s="365" t="b">
        <f t="shared" si="445"/>
        <v>0</v>
      </c>
      <c r="CD1008" s="365" t="b">
        <f t="shared" si="446"/>
        <v>0</v>
      </c>
      <c r="CE1008" s="365" t="b">
        <f t="shared" si="447"/>
        <v>0</v>
      </c>
      <c r="CF1008" s="365" t="b">
        <f t="shared" si="448"/>
        <v>0</v>
      </c>
      <c r="CG1008" s="365" t="b">
        <f t="shared" si="449"/>
        <v>0</v>
      </c>
      <c r="CH1008" s="365" t="b">
        <f t="shared" si="450"/>
        <v>0</v>
      </c>
      <c r="CI1008" s="72">
        <f t="shared" si="451"/>
        <v>90.52</v>
      </c>
      <c r="CJ1008" s="72" t="b">
        <f t="shared" si="452"/>
        <v>0</v>
      </c>
      <c r="CK1008" s="72" t="b">
        <f t="shared" si="453"/>
        <v>0</v>
      </c>
      <c r="CL1008" s="72">
        <f t="shared" si="454"/>
        <v>0</v>
      </c>
      <c r="CM1008" s="72" t="b">
        <f t="shared" si="455"/>
        <v>0</v>
      </c>
      <c r="CN1008" s="72" t="b">
        <f t="shared" si="456"/>
        <v>0</v>
      </c>
      <c r="CP1008" s="13" t="b">
        <f t="shared" si="457"/>
        <v>0</v>
      </c>
      <c r="CQ1008" s="13">
        <f t="shared" si="458"/>
        <v>0</v>
      </c>
      <c r="CR1008" s="13">
        <f t="shared" si="459"/>
        <v>0</v>
      </c>
      <c r="CS1008" s="13">
        <f t="shared" si="465"/>
        <v>0</v>
      </c>
      <c r="CT1008" s="13" t="b">
        <f t="shared" si="464"/>
        <v>0</v>
      </c>
      <c r="CU1008" s="13">
        <f t="shared" si="466"/>
        <v>0</v>
      </c>
      <c r="CV1008" s="13" t="b">
        <f t="shared" si="460"/>
        <v>0</v>
      </c>
      <c r="CW1008" s="13">
        <f t="shared" si="461"/>
        <v>0</v>
      </c>
      <c r="CX1008" s="13" t="b">
        <f t="shared" si="462"/>
        <v>0</v>
      </c>
      <c r="CY1008" s="13">
        <f t="shared" si="463"/>
        <v>0</v>
      </c>
    </row>
    <row r="1009" spans="1:103" ht="15" thickBot="1">
      <c r="A1009" s="932"/>
      <c r="B1009" s="975"/>
      <c r="C1009" s="975"/>
      <c r="D1009" s="975"/>
      <c r="E1009" s="975"/>
      <c r="F1009" s="975"/>
      <c r="G1009" s="975"/>
      <c r="H1009" s="975"/>
      <c r="I1009" s="975"/>
      <c r="J1009" s="975"/>
      <c r="K1009" s="975"/>
      <c r="L1009" s="975"/>
      <c r="M1009" s="975"/>
      <c r="N1009" s="975"/>
      <c r="O1009" s="170"/>
      <c r="P1009" s="975"/>
      <c r="Q1009" s="941"/>
      <c r="R1009" s="975"/>
      <c r="S1009" s="975"/>
      <c r="T1009" s="975"/>
      <c r="U1009" s="975"/>
      <c r="V1009" s="975"/>
      <c r="W1009" s="165" t="s">
        <v>36</v>
      </c>
      <c r="X1009" s="165"/>
      <c r="Y1009" s="165"/>
      <c r="Z1009" s="165"/>
      <c r="AA1009" s="165" t="s">
        <v>36</v>
      </c>
      <c r="AB1009" s="166">
        <f>ROUND(AD1009/'lista, wskaźniki'!$A$133,0)</f>
        <v>7</v>
      </c>
      <c r="AC1009" s="166"/>
      <c r="AD1009" s="165">
        <v>2000</v>
      </c>
      <c r="AE1009" s="975"/>
      <c r="AF1009" s="334">
        <f t="shared" si="438"/>
        <v>109.2</v>
      </c>
      <c r="AG1009" s="272">
        <f>IF(R1009="kompletna",Q1009*J1009*0.0036*'lista, wskaźniki'!$F$13, IF(R1009="częściowa",Q1009*J1009*0.0036*'lista, wskaźniki'!$F$14, IF(R1009="brak",Q1009*J1009*0.0036*'lista, wskaźniki'!$F$15,)))</f>
        <v>0</v>
      </c>
      <c r="AH1009" s="334">
        <f>IF(Y1009="inne",K1009*'lista, wskaźniki'!$E$35,IF(Y1009="to samo źródło",0,IF(Y1009=0,0)))</f>
        <v>0</v>
      </c>
      <c r="AI1009" s="334" t="b">
        <f>IF(AA1009="gaz z sieci",AC1009*'lista, wskaźniki'!$D$21)</f>
        <v>0</v>
      </c>
      <c r="AJ1009" s="272">
        <f>IF(AA1009="węgiel",AB1009*'lista, wskaźniki'!$D$20, IF('Sektor mieszkaniowy'!AA1009="drewno",'Sektor mieszkaniowy'!AB1009*'lista, wskaźniki'!$D$22,IF('Sektor mieszkaniowy'!AA1009="pellet",AB1009*'lista, wskaźniki'!$D$23,IF('Sektor mieszkaniowy'!AA1009="gaz z sieci",AB1009*'lista, wskaźniki'!$D$21,IF('Sektor mieszkaniowy'!AA1009="olej opałowy",'Sektor mieszkaniowy'!AB1009*'lista, wskaźniki'!$D$24)))))</f>
        <v>109.2</v>
      </c>
      <c r="AK1009" s="978"/>
      <c r="AL1009" s="975"/>
      <c r="AM1009" s="20">
        <f>IF(AA1009="węgiel",AF1009*1/3.6*'lista, wskaźniki'!$F$20,IF(AA1009="drewno",AF1009*1/3.6*'lista, wskaźniki'!$F$22,IF(AA1009="pellet",AF1009*1/3.6*'lista, wskaźniki'!$F$23,IF(AA1009="gaz z sieci",AF1009*1/3.6*'lista, wskaźniki'!$F$21,IF(AA1009="olej opałowy",AF1009*1/3.6*'lista, wskaźniki'!$F$24,0)))))</f>
        <v>0</v>
      </c>
      <c r="AN1009" s="20">
        <f>IF(AA1009="węgiel",AF1009*'lista, wskaźniki'!$E$42,IF(AA1009="drewno",AF1009*'lista, wskaźniki'!$G$42,IF(AA1009="pellet",AF1009*'lista, wskaźniki'!$H$42,IF(AA1009="gaz z sieci",AF1009*'lista, wskaźniki'!$F$42,IF(AA1009="olej opałowy",AF1009*'lista, wskaźniki'!$I$42,0)))))</f>
        <v>8.8452000000000003E-2</v>
      </c>
      <c r="AO1009" s="20">
        <f>IF(AA1009="węgiel",AF1009*'lista, wskaźniki'!$E$43,IF(AA1009="drewno",AF1009*'lista, wskaźniki'!$G$43,IF(AA1009="pellet",AF1009*'lista, wskaźniki'!$H$43,IF(AA1009="gaz z sieci",AF1009*'lista, wskaźniki'!$F$43,IF(AA1009="olej opałowy",AF1009*'lista, wskaźniki'!$I$43,0)))))</f>
        <v>8.8452000000000003E-2</v>
      </c>
      <c r="AP1009" s="20">
        <f>IF(AA1009="węgiel",AF1009*'lista, wskaźniki'!$E$44,IF(AA1009="drewno",AF1009*'lista, wskaźniki'!$G$44,IF(AA1009="pellet",AF1009*'lista, wskaźniki'!$H$44,IF(AA1009="gaz z sieci",AF1009*'lista, wskaźniki'!$F$44,IF(AA1009="olej opałowy",AF1009*'lista, wskaźniki'!$I$44,0)))))</f>
        <v>2.73E-5</v>
      </c>
      <c r="AQ1009" s="20" t="b">
        <f>IF(Z1009="gaz",AH1009*1/3.6*'lista, wskaźniki'!$F$21,IF(Z1009="energia elektryczna",AH1009*1/3.6*'lista, wskaźniki'!$F$26))</f>
        <v>0</v>
      </c>
      <c r="AR1009" s="20" t="b">
        <f>IF(Z1009="gaz",AH1009*'lista, wskaźniki'!$F$42,IF(Z1009="energia elektryczna",AH1009*0))</f>
        <v>0</v>
      </c>
      <c r="AS1009" s="20" t="b">
        <f>IF(Z1009="gaz",AH1009*'lista, wskaźniki'!$F$43,IF(Z1009="energia elektryczna",AH1009*0))</f>
        <v>0</v>
      </c>
      <c r="AT1009" s="20" t="b">
        <f>IF(Z1009="gaz",AH1009*'lista, wskaźniki'!$F$44,IF(Z1009="energia elektryczna",AH1009*0))</f>
        <v>0</v>
      </c>
      <c r="AU1009" s="20">
        <f>AI1009*1/3.6*'lista, wskaźniki'!$F$21</f>
        <v>0</v>
      </c>
      <c r="AV1009" s="20">
        <f>AI1009*'lista, wskaźniki'!$F$42</f>
        <v>0</v>
      </c>
      <c r="AW1009" s="20">
        <f>AI1009*'lista, wskaźniki'!$F$43</f>
        <v>0</v>
      </c>
      <c r="AX1009" s="20">
        <f>AI1009*'lista, wskaźniki'!$F$44</f>
        <v>0</v>
      </c>
      <c r="AY1009" s="20">
        <f>AK1009*'lista, wskaźniki'!$F$26</f>
        <v>0</v>
      </c>
      <c r="AZ1009" s="20">
        <f t="shared" si="439"/>
        <v>0</v>
      </c>
      <c r="BA1009" s="20">
        <f t="shared" si="440"/>
        <v>8.8452000000000003E-2</v>
      </c>
      <c r="BB1009" s="20">
        <f t="shared" si="441"/>
        <v>8.8452000000000003E-2</v>
      </c>
      <c r="BC1009" s="20">
        <f t="shared" si="442"/>
        <v>2.73E-5</v>
      </c>
      <c r="BD1009" s="975"/>
      <c r="BE1009" s="975"/>
      <c r="BF1009" s="975"/>
      <c r="BG1009" s="975"/>
      <c r="BH1009" s="165"/>
      <c r="BI1009" s="975"/>
      <c r="BJ1009" s="165"/>
      <c r="BK1009" s="975"/>
      <c r="BL1009" s="165"/>
      <c r="BM1009" s="165"/>
      <c r="BN1009" s="165"/>
      <c r="BO1009" s="165"/>
      <c r="BP1009" s="165"/>
      <c r="BQ1009" s="165"/>
      <c r="BR1009" s="165"/>
      <c r="BS1009" s="972"/>
      <c r="BT1009" s="972"/>
      <c r="BU1009" s="972"/>
      <c r="BV1009" s="972"/>
      <c r="BW1009" s="972"/>
      <c r="BX1009" s="972"/>
      <c r="BY1009" s="981"/>
      <c r="CA1009" s="365" t="b">
        <f t="shared" si="443"/>
        <v>0</v>
      </c>
      <c r="CB1009" s="365">
        <f t="shared" si="444"/>
        <v>109.2</v>
      </c>
      <c r="CC1009" s="365" t="b">
        <f t="shared" si="445"/>
        <v>0</v>
      </c>
      <c r="CD1009" s="365" t="b">
        <f t="shared" si="446"/>
        <v>0</v>
      </c>
      <c r="CE1009" s="365" t="b">
        <f t="shared" si="447"/>
        <v>0</v>
      </c>
      <c r="CF1009" s="365" t="b">
        <f t="shared" si="448"/>
        <v>0</v>
      </c>
      <c r="CG1009" s="365" t="b">
        <f t="shared" si="449"/>
        <v>0</v>
      </c>
      <c r="CH1009" s="365" t="b">
        <f t="shared" si="450"/>
        <v>0</v>
      </c>
      <c r="CI1009" s="72" t="b">
        <f t="shared" si="451"/>
        <v>0</v>
      </c>
      <c r="CJ1009" s="72">
        <f t="shared" si="452"/>
        <v>109.2</v>
      </c>
      <c r="CK1009" s="72" t="b">
        <f t="shared" si="453"/>
        <v>0</v>
      </c>
      <c r="CL1009" s="72">
        <f t="shared" si="454"/>
        <v>0</v>
      </c>
      <c r="CM1009" s="72" t="b">
        <f t="shared" si="455"/>
        <v>0</v>
      </c>
      <c r="CN1009" s="72" t="b">
        <f t="shared" si="456"/>
        <v>0</v>
      </c>
      <c r="CP1009" s="13">
        <f t="shared" si="457"/>
        <v>0</v>
      </c>
      <c r="CQ1009" s="13" t="b">
        <f t="shared" si="458"/>
        <v>0</v>
      </c>
      <c r="CR1009" s="13" t="b">
        <f t="shared" si="459"/>
        <v>0</v>
      </c>
      <c r="CS1009" s="13" t="b">
        <f t="shared" si="465"/>
        <v>0</v>
      </c>
      <c r="CT1009" s="13" t="b">
        <f t="shared" si="464"/>
        <v>0</v>
      </c>
      <c r="CU1009" s="13" t="b">
        <f t="shared" si="466"/>
        <v>0</v>
      </c>
      <c r="CV1009" s="13" t="b">
        <f t="shared" si="460"/>
        <v>0</v>
      </c>
      <c r="CW1009" s="13" t="b">
        <f t="shared" si="461"/>
        <v>0</v>
      </c>
      <c r="CX1009" s="13" t="b">
        <f t="shared" si="462"/>
        <v>0</v>
      </c>
      <c r="CY1009" s="13" t="b">
        <f t="shared" si="463"/>
        <v>0</v>
      </c>
    </row>
    <row r="1010" spans="1:103" ht="15" thickBot="1">
      <c r="A1010" s="932"/>
      <c r="B1010" s="975"/>
      <c r="C1010" s="975"/>
      <c r="D1010" s="975"/>
      <c r="E1010" s="975"/>
      <c r="F1010" s="975"/>
      <c r="G1010" s="975"/>
      <c r="H1010" s="975"/>
      <c r="I1010" s="975"/>
      <c r="J1010" s="975"/>
      <c r="K1010" s="975"/>
      <c r="L1010" s="975"/>
      <c r="M1010" s="975"/>
      <c r="N1010" s="975"/>
      <c r="O1010" s="170"/>
      <c r="P1010" s="975"/>
      <c r="Q1010" s="941"/>
      <c r="R1010" s="975"/>
      <c r="S1010" s="975"/>
      <c r="T1010" s="975"/>
      <c r="U1010" s="975"/>
      <c r="V1010" s="975"/>
      <c r="W1010" s="165"/>
      <c r="X1010" s="165"/>
      <c r="Y1010" s="165"/>
      <c r="Z1010" s="165"/>
      <c r="AA1010" s="165" t="s">
        <v>50</v>
      </c>
      <c r="AB1010" s="166"/>
      <c r="AC1010" s="166"/>
      <c r="AD1010" s="165"/>
      <c r="AE1010" s="975"/>
      <c r="AF1010" s="334">
        <f t="shared" si="438"/>
        <v>0</v>
      </c>
      <c r="AG1010" s="272">
        <f>IF(R1010="kompletna",Q1010*J1010*0.0036*'lista, wskaźniki'!$F$13, IF(R1010="częściowa",Q1010*J1010*0.0036*'lista, wskaźniki'!$F$14, IF(R1010="brak",Q1010*J1010*0.0036*'lista, wskaźniki'!$F$15,)))</f>
        <v>0</v>
      </c>
      <c r="AH1010" s="334">
        <f>IF(Y1010="inne",K1010*'lista, wskaźniki'!$E$35,IF(Y1010="to samo źródło",0,IF(Y1010=0,0)))</f>
        <v>0</v>
      </c>
      <c r="AI1010" s="334" t="b">
        <f>IF(AA1010="gaz z sieci",AC1010*'lista, wskaźniki'!$D$21)</f>
        <v>0</v>
      </c>
      <c r="AJ1010" s="272">
        <f>IF(AA1010="węgiel",AB1010*'lista, wskaźniki'!$D$20, IF('Sektor mieszkaniowy'!AA1010="drewno",'Sektor mieszkaniowy'!AB1010*'lista, wskaźniki'!$D$22,IF('Sektor mieszkaniowy'!AA1010="pellet",AB1010*'lista, wskaźniki'!$D$23,IF('Sektor mieszkaniowy'!AA1010="gaz z sieci",AB1010*'lista, wskaźniki'!$D$21,IF('Sektor mieszkaniowy'!AA1010="olej opałowy",'Sektor mieszkaniowy'!AB1010*'lista, wskaźniki'!$D$24)))))</f>
        <v>0</v>
      </c>
      <c r="AK1010" s="978"/>
      <c r="AL1010" s="975"/>
      <c r="AM1010" s="20">
        <f>IF(AA1010="węgiel",AF1010*1/3.6*'lista, wskaźniki'!$F$20,IF(AA1010="drewno",AF1010*1/3.6*'lista, wskaźniki'!$F$22,IF(AA1010="pellet",AF1010*1/3.6*'lista, wskaźniki'!$F$23,IF(AA1010="gaz z sieci",AF1010*1/3.6*'lista, wskaźniki'!$F$21,IF(AA1010="olej opałowy",AF1010*1/3.6*'lista, wskaźniki'!$F$24,0)))))</f>
        <v>0</v>
      </c>
      <c r="AN1010" s="20">
        <f>IF(AA1010="węgiel",AF1010*'lista, wskaźniki'!$E$42,IF(AA1010="drewno",AF1010*'lista, wskaźniki'!$G$42,IF(AA1010="pellet",AF1010*'lista, wskaźniki'!$H$42,IF(AA1010="gaz z sieci",AF1010*'lista, wskaźniki'!$F$42,IF(AA1010="olej opałowy",AF1010*'lista, wskaźniki'!$I$42,0)))))</f>
        <v>0</v>
      </c>
      <c r="AO1010" s="20">
        <f>IF(AA1010="węgiel",AF1010*'lista, wskaźniki'!$E$43,IF(AA1010="drewno",AF1010*'lista, wskaźniki'!$G$43,IF(AA1010="pellet",AF1010*'lista, wskaźniki'!$H$43,IF(AA1010="gaz z sieci",AF1010*'lista, wskaźniki'!$F$43,IF(AA1010="olej opałowy",AF1010*'lista, wskaźniki'!$I$43,0)))))</f>
        <v>0</v>
      </c>
      <c r="AP1010" s="20">
        <f>IF(AA1010="węgiel",AF1010*'lista, wskaźniki'!$E$44,IF(AA1010="drewno",AF1010*'lista, wskaźniki'!$G$44,IF(AA1010="pellet",AF1010*'lista, wskaźniki'!$H$44,IF(AA1010="gaz z sieci",AF1010*'lista, wskaźniki'!$F$44,IF(AA1010="olej opałowy",AF1010*'lista, wskaźniki'!$I$44,0)))))</f>
        <v>0</v>
      </c>
      <c r="AQ1010" s="20" t="b">
        <f>IF(Z1010="gaz",AH1010*1/3.6*'lista, wskaźniki'!$F$21,IF(Z1010="energia elektryczna",AH1010*1/3.6*'lista, wskaźniki'!$F$26))</f>
        <v>0</v>
      </c>
      <c r="AR1010" s="20" t="b">
        <f>IF(Z1010="gaz",AH1010*'lista, wskaźniki'!$F$42,IF(Z1010="energia elektryczna",AH1010*0))</f>
        <v>0</v>
      </c>
      <c r="AS1010" s="20" t="b">
        <f>IF(Z1010="gaz",AH1010*'lista, wskaźniki'!$F$43,IF(Z1010="energia elektryczna",AH1010*0))</f>
        <v>0</v>
      </c>
      <c r="AT1010" s="20" t="b">
        <f>IF(Z1010="gaz",AH1010*'lista, wskaźniki'!$F$44,IF(Z1010="energia elektryczna",AH1010*0))</f>
        <v>0</v>
      </c>
      <c r="AU1010" s="20">
        <f>AI1010*1/3.6*'lista, wskaźniki'!$F$21</f>
        <v>0</v>
      </c>
      <c r="AV1010" s="20">
        <f>AI1010*'lista, wskaźniki'!$F$42</f>
        <v>0</v>
      </c>
      <c r="AW1010" s="20">
        <f>AI1010*'lista, wskaźniki'!$F$43</f>
        <v>0</v>
      </c>
      <c r="AX1010" s="20">
        <f>AI1010*'lista, wskaźniki'!$F$44</f>
        <v>0</v>
      </c>
      <c r="AY1010" s="20">
        <f>AK1010*'lista, wskaźniki'!$F$26</f>
        <v>0</v>
      </c>
      <c r="AZ1010" s="20">
        <f t="shared" si="439"/>
        <v>0</v>
      </c>
      <c r="BA1010" s="20">
        <f t="shared" si="440"/>
        <v>0</v>
      </c>
      <c r="BB1010" s="20">
        <f t="shared" si="441"/>
        <v>0</v>
      </c>
      <c r="BC1010" s="20">
        <f t="shared" si="442"/>
        <v>0</v>
      </c>
      <c r="BD1010" s="975"/>
      <c r="BE1010" s="975"/>
      <c r="BF1010" s="975"/>
      <c r="BG1010" s="975"/>
      <c r="BH1010" s="165"/>
      <c r="BI1010" s="975"/>
      <c r="BJ1010" s="165"/>
      <c r="BK1010" s="975"/>
      <c r="BL1010" s="165"/>
      <c r="BM1010" s="165"/>
      <c r="BN1010" s="165"/>
      <c r="BO1010" s="165"/>
      <c r="BP1010" s="165"/>
      <c r="BQ1010" s="165"/>
      <c r="BR1010" s="165"/>
      <c r="BS1010" s="972"/>
      <c r="BT1010" s="972"/>
      <c r="BU1010" s="972"/>
      <c r="BV1010" s="972"/>
      <c r="BW1010" s="972"/>
      <c r="BX1010" s="972"/>
      <c r="BY1010" s="981"/>
      <c r="CA1010" s="365" t="b">
        <f t="shared" si="443"/>
        <v>0</v>
      </c>
      <c r="CB1010" s="365" t="b">
        <f t="shared" si="444"/>
        <v>0</v>
      </c>
      <c r="CC1010" s="365">
        <f t="shared" si="445"/>
        <v>0</v>
      </c>
      <c r="CD1010" s="365" t="b">
        <f t="shared" si="446"/>
        <v>0</v>
      </c>
      <c r="CE1010" s="365" t="b">
        <f t="shared" si="447"/>
        <v>0</v>
      </c>
      <c r="CF1010" s="365" t="b">
        <f t="shared" si="448"/>
        <v>0</v>
      </c>
      <c r="CG1010" s="365" t="b">
        <f t="shared" si="449"/>
        <v>0</v>
      </c>
      <c r="CH1010" s="365" t="b">
        <f t="shared" si="450"/>
        <v>0</v>
      </c>
      <c r="CI1010" s="72" t="b">
        <f t="shared" si="451"/>
        <v>0</v>
      </c>
      <c r="CJ1010" s="72" t="b">
        <f t="shared" si="452"/>
        <v>0</v>
      </c>
      <c r="CK1010" s="72">
        <f t="shared" si="453"/>
        <v>0</v>
      </c>
      <c r="CL1010" s="72">
        <f t="shared" si="454"/>
        <v>0</v>
      </c>
      <c r="CM1010" s="72" t="b">
        <f t="shared" si="455"/>
        <v>0</v>
      </c>
      <c r="CN1010" s="72" t="b">
        <f t="shared" si="456"/>
        <v>0</v>
      </c>
      <c r="CP1010" s="13">
        <f t="shared" si="457"/>
        <v>0</v>
      </c>
      <c r="CQ1010" s="13" t="b">
        <f t="shared" si="458"/>
        <v>0</v>
      </c>
      <c r="CR1010" s="13" t="b">
        <f t="shared" si="459"/>
        <v>0</v>
      </c>
      <c r="CS1010" s="13" t="b">
        <f t="shared" si="465"/>
        <v>0</v>
      </c>
      <c r="CT1010" s="13" t="b">
        <f t="shared" si="464"/>
        <v>0</v>
      </c>
      <c r="CU1010" s="13" t="b">
        <f t="shared" si="466"/>
        <v>0</v>
      </c>
      <c r="CV1010" s="13" t="b">
        <f t="shared" si="460"/>
        <v>0</v>
      </c>
      <c r="CW1010" s="13" t="b">
        <f t="shared" si="461"/>
        <v>0</v>
      </c>
      <c r="CX1010" s="13" t="b">
        <f t="shared" si="462"/>
        <v>0</v>
      </c>
      <c r="CY1010" s="13" t="b">
        <f t="shared" si="463"/>
        <v>0</v>
      </c>
    </row>
    <row r="1011" spans="1:103" ht="15" thickBot="1">
      <c r="A1011" s="932"/>
      <c r="B1011" s="975"/>
      <c r="C1011" s="975"/>
      <c r="D1011" s="975"/>
      <c r="E1011" s="975"/>
      <c r="F1011" s="975"/>
      <c r="G1011" s="975"/>
      <c r="H1011" s="975"/>
      <c r="I1011" s="975"/>
      <c r="J1011" s="975"/>
      <c r="K1011" s="975"/>
      <c r="L1011" s="975"/>
      <c r="M1011" s="975"/>
      <c r="N1011" s="975"/>
      <c r="O1011" s="170"/>
      <c r="P1011" s="975"/>
      <c r="Q1011" s="941"/>
      <c r="R1011" s="975"/>
      <c r="S1011" s="975"/>
      <c r="T1011" s="975"/>
      <c r="U1011" s="975"/>
      <c r="V1011" s="975"/>
      <c r="W1011" s="165"/>
      <c r="X1011" s="165"/>
      <c r="Y1011" s="165"/>
      <c r="Z1011" s="165"/>
      <c r="AA1011" s="165" t="s">
        <v>38</v>
      </c>
      <c r="AB1011" s="166"/>
      <c r="AC1011" s="166"/>
      <c r="AD1011" s="165"/>
      <c r="AE1011" s="975"/>
      <c r="AF1011" s="334">
        <f t="shared" si="438"/>
        <v>0</v>
      </c>
      <c r="AG1011" s="272">
        <f>IF(R1011="kompletna",Q1011*J1011*0.0036*'lista, wskaźniki'!$F$13, IF(R1011="częściowa",Q1011*J1011*0.0036*'lista, wskaźniki'!$F$14, IF(R1011="brak",Q1011*J1011*0.0036*'lista, wskaźniki'!$F$15,)))</f>
        <v>0</v>
      </c>
      <c r="AH1011" s="334">
        <f>IF(Y1011="inne",K1011*'lista, wskaźniki'!$E$35,IF(Y1011="to samo źródło",0,IF(Y1011=0,0)))</f>
        <v>0</v>
      </c>
      <c r="AI1011" s="334">
        <f>IF(AA1011="gaz z sieci",AC1011*'lista, wskaźniki'!$D$21)</f>
        <v>0</v>
      </c>
      <c r="AJ1011" s="272">
        <f>IF(AA1011="węgiel",AB1011*'lista, wskaźniki'!$D$20, IF('Sektor mieszkaniowy'!AA1011="drewno",'Sektor mieszkaniowy'!AB1011*'lista, wskaźniki'!$D$22,IF('Sektor mieszkaniowy'!AA1011="pellet",AB1011*'lista, wskaźniki'!$D$23,IF('Sektor mieszkaniowy'!AA1011="gaz z sieci",AB1011*'lista, wskaźniki'!$D$21,IF('Sektor mieszkaniowy'!AA1011="olej opałowy",'Sektor mieszkaniowy'!AB1011*'lista, wskaźniki'!$D$24)))))</f>
        <v>0</v>
      </c>
      <c r="AK1011" s="978"/>
      <c r="AL1011" s="975"/>
      <c r="AM1011" s="20">
        <f>IF(AA1011="węgiel",AF1011*1/3.6*'lista, wskaźniki'!$F$20,IF(AA1011="drewno",AF1011*1/3.6*'lista, wskaźniki'!$F$22,IF(AA1011="pellet",AF1011*1/3.6*'lista, wskaźniki'!$F$23,IF(AA1011="gaz z sieci",AF1011*1/3.6*'lista, wskaźniki'!$F$21,IF(AA1011="olej opałowy",AF1011*1/3.6*'lista, wskaźniki'!$F$24,0)))))</f>
        <v>0</v>
      </c>
      <c r="AN1011" s="20">
        <f>IF(AA1011="węgiel",AF1011*'lista, wskaźniki'!$E$42,IF(AA1011="drewno",AF1011*'lista, wskaźniki'!$G$42,IF(AA1011="pellet",AF1011*'lista, wskaźniki'!$H$42,IF(AA1011="gaz z sieci",AF1011*'lista, wskaźniki'!$F$42,IF(AA1011="olej opałowy",AF1011*'lista, wskaźniki'!$I$42,0)))))</f>
        <v>0</v>
      </c>
      <c r="AO1011" s="20">
        <f>IF(AA1011="węgiel",AF1011*'lista, wskaźniki'!$E$43,IF(AA1011="drewno",AF1011*'lista, wskaźniki'!$G$43,IF(AA1011="pellet",AF1011*'lista, wskaźniki'!$H$43,IF(AA1011="gaz z sieci",AF1011*'lista, wskaźniki'!$F$43,IF(AA1011="olej opałowy",AF1011*'lista, wskaźniki'!$I$43,0)))))</f>
        <v>0</v>
      </c>
      <c r="AP1011" s="20">
        <f>IF(AA1011="węgiel",AF1011*'lista, wskaźniki'!$E$44,IF(AA1011="drewno",AF1011*'lista, wskaźniki'!$G$44,IF(AA1011="pellet",AF1011*'lista, wskaźniki'!$H$44,IF(AA1011="gaz z sieci",AF1011*'lista, wskaźniki'!$F$44,IF(AA1011="olej opałowy",AF1011*'lista, wskaźniki'!$I$44,0)))))</f>
        <v>0</v>
      </c>
      <c r="AQ1011" s="20" t="b">
        <f>IF(Z1011="gaz",AH1011*1/3.6*'lista, wskaźniki'!$F$21,IF(Z1011="energia elektryczna",AH1011*1/3.6*'lista, wskaźniki'!$F$26))</f>
        <v>0</v>
      </c>
      <c r="AR1011" s="20" t="b">
        <f>IF(Z1011="gaz",AH1011*'lista, wskaźniki'!$F$42,IF(Z1011="energia elektryczna",AH1011*0))</f>
        <v>0</v>
      </c>
      <c r="AS1011" s="20" t="b">
        <f>IF(Z1011="gaz",AH1011*'lista, wskaźniki'!$F$43,IF(Z1011="energia elektryczna",AH1011*0))</f>
        <v>0</v>
      </c>
      <c r="AT1011" s="20" t="b">
        <f>IF(Z1011="gaz",AH1011*'lista, wskaźniki'!$F$44,IF(Z1011="energia elektryczna",AH1011*0))</f>
        <v>0</v>
      </c>
      <c r="AU1011" s="20">
        <f>AI1011*1/3.6*'lista, wskaźniki'!$F$21</f>
        <v>0</v>
      </c>
      <c r="AV1011" s="20">
        <f>AI1011*'lista, wskaźniki'!$F$42</f>
        <v>0</v>
      </c>
      <c r="AW1011" s="20">
        <f>AI1011*'lista, wskaźniki'!$F$43</f>
        <v>0</v>
      </c>
      <c r="AX1011" s="20">
        <f>AI1011*'lista, wskaźniki'!$F$44</f>
        <v>0</v>
      </c>
      <c r="AY1011" s="20">
        <f>AK1011*'lista, wskaźniki'!$F$26</f>
        <v>0</v>
      </c>
      <c r="AZ1011" s="20">
        <f t="shared" si="439"/>
        <v>0</v>
      </c>
      <c r="BA1011" s="20">
        <f t="shared" si="440"/>
        <v>0</v>
      </c>
      <c r="BB1011" s="20">
        <f t="shared" si="441"/>
        <v>0</v>
      </c>
      <c r="BC1011" s="20">
        <f t="shared" si="442"/>
        <v>0</v>
      </c>
      <c r="BD1011" s="975"/>
      <c r="BE1011" s="975"/>
      <c r="BF1011" s="975"/>
      <c r="BG1011" s="975"/>
      <c r="BH1011" s="165"/>
      <c r="BI1011" s="975"/>
      <c r="BJ1011" s="165"/>
      <c r="BK1011" s="975"/>
      <c r="BL1011" s="165"/>
      <c r="BM1011" s="165"/>
      <c r="BN1011" s="165"/>
      <c r="BO1011" s="165"/>
      <c r="BP1011" s="165"/>
      <c r="BQ1011" s="165"/>
      <c r="BR1011" s="165"/>
      <c r="BS1011" s="972"/>
      <c r="BT1011" s="972"/>
      <c r="BU1011" s="972"/>
      <c r="BV1011" s="972"/>
      <c r="BW1011" s="972"/>
      <c r="BX1011" s="972"/>
      <c r="BY1011" s="981"/>
      <c r="CA1011" s="365" t="b">
        <f t="shared" si="443"/>
        <v>0</v>
      </c>
      <c r="CB1011" s="365" t="b">
        <f t="shared" si="444"/>
        <v>0</v>
      </c>
      <c r="CC1011" s="365" t="b">
        <f t="shared" si="445"/>
        <v>0</v>
      </c>
      <c r="CD1011" s="365">
        <f t="shared" si="446"/>
        <v>0</v>
      </c>
      <c r="CE1011" s="365" t="b">
        <f t="shared" si="447"/>
        <v>0</v>
      </c>
      <c r="CF1011" s="365" t="b">
        <f t="shared" si="448"/>
        <v>0</v>
      </c>
      <c r="CG1011" s="365" t="b">
        <f t="shared" si="449"/>
        <v>0</v>
      </c>
      <c r="CH1011" s="365">
        <f t="shared" si="450"/>
        <v>0</v>
      </c>
      <c r="CI1011" s="72" t="b">
        <f t="shared" si="451"/>
        <v>0</v>
      </c>
      <c r="CJ1011" s="72" t="b">
        <f t="shared" si="452"/>
        <v>0</v>
      </c>
      <c r="CK1011" s="72" t="b">
        <f t="shared" si="453"/>
        <v>0</v>
      </c>
      <c r="CL1011" s="72">
        <f t="shared" si="454"/>
        <v>0</v>
      </c>
      <c r="CM1011" s="72" t="b">
        <f t="shared" si="455"/>
        <v>0</v>
      </c>
      <c r="CN1011" s="72" t="b">
        <f t="shared" si="456"/>
        <v>0</v>
      </c>
      <c r="CP1011" s="13">
        <f t="shared" si="457"/>
        <v>0</v>
      </c>
      <c r="CQ1011" s="13" t="b">
        <f t="shared" si="458"/>
        <v>0</v>
      </c>
      <c r="CR1011" s="13" t="b">
        <f t="shared" si="459"/>
        <v>0</v>
      </c>
      <c r="CS1011" s="13" t="b">
        <f t="shared" si="465"/>
        <v>0</v>
      </c>
      <c r="CT1011" s="13" t="b">
        <f t="shared" si="464"/>
        <v>0</v>
      </c>
      <c r="CU1011" s="13" t="b">
        <f t="shared" si="466"/>
        <v>0</v>
      </c>
      <c r="CV1011" s="13" t="b">
        <f t="shared" si="460"/>
        <v>0</v>
      </c>
      <c r="CW1011" s="13" t="b">
        <f t="shared" si="461"/>
        <v>0</v>
      </c>
      <c r="CX1011" s="13" t="b">
        <f t="shared" si="462"/>
        <v>0</v>
      </c>
      <c r="CY1011" s="13" t="b">
        <f t="shared" si="463"/>
        <v>0</v>
      </c>
    </row>
    <row r="1012" spans="1:103" ht="15" thickBot="1">
      <c r="A1012" s="933"/>
      <c r="B1012" s="976"/>
      <c r="C1012" s="976"/>
      <c r="D1012" s="976"/>
      <c r="E1012" s="976"/>
      <c r="F1012" s="976"/>
      <c r="G1012" s="976"/>
      <c r="H1012" s="976"/>
      <c r="I1012" s="976"/>
      <c r="J1012" s="976"/>
      <c r="K1012" s="976"/>
      <c r="L1012" s="976"/>
      <c r="M1012" s="976"/>
      <c r="N1012" s="976"/>
      <c r="O1012" s="171"/>
      <c r="P1012" s="976"/>
      <c r="Q1012" s="942"/>
      <c r="R1012" s="976"/>
      <c r="S1012" s="976"/>
      <c r="T1012" s="976"/>
      <c r="U1012" s="976"/>
      <c r="V1012" s="976"/>
      <c r="W1012" s="167"/>
      <c r="X1012" s="167"/>
      <c r="Y1012" s="167"/>
      <c r="Z1012" s="167"/>
      <c r="AA1012" s="167" t="s">
        <v>37</v>
      </c>
      <c r="AB1012" s="168"/>
      <c r="AC1012" s="168"/>
      <c r="AD1012" s="167"/>
      <c r="AE1012" s="976"/>
      <c r="AF1012" s="334">
        <f t="shared" si="438"/>
        <v>0</v>
      </c>
      <c r="AG1012" s="272">
        <f>IF(R1012="kompletna",Q1012*J1012*0.0036*'lista, wskaźniki'!$F$13, IF(R1012="częściowa",Q1012*J1012*0.0036*'lista, wskaźniki'!$F$14, IF(R1012="brak",Q1012*J1012*0.0036*'lista, wskaźniki'!$F$15,)))</f>
        <v>0</v>
      </c>
      <c r="AH1012" s="334">
        <f>IF(Y1012="inne",K1012*'lista, wskaźniki'!$E$35,IF(Y1012="to samo źródło",0,IF(Y1012=0,0)))</f>
        <v>0</v>
      </c>
      <c r="AI1012" s="334" t="b">
        <f>IF(AA1012="gaz z sieci",AC1012*'lista, wskaźniki'!$D$21)</f>
        <v>0</v>
      </c>
      <c r="AJ1012" s="272">
        <f>IF(AA1012="węgiel",AB1012*'lista, wskaźniki'!$D$20, IF('Sektor mieszkaniowy'!AA1012="drewno",'Sektor mieszkaniowy'!AB1012*'lista, wskaźniki'!$D$22,IF('Sektor mieszkaniowy'!AA1012="pellet",AB1012*'lista, wskaźniki'!$D$23,IF('Sektor mieszkaniowy'!AA1012="gaz z sieci",AB1012*'lista, wskaźniki'!$D$21,IF('Sektor mieszkaniowy'!AA1012="olej opałowy",'Sektor mieszkaniowy'!AB1012*'lista, wskaźniki'!$D$24)))))</f>
        <v>0</v>
      </c>
      <c r="AK1012" s="979"/>
      <c r="AL1012" s="976"/>
      <c r="AM1012" s="20">
        <f>IF(AA1012="węgiel",AF1012*1/3.6*'lista, wskaźniki'!$F$20,IF(AA1012="drewno",AF1012*1/3.6*'lista, wskaźniki'!$F$22,IF(AA1012="pellet",AF1012*1/3.6*'lista, wskaźniki'!$F$23,IF(AA1012="gaz z sieci",AF1012*1/3.6*'lista, wskaźniki'!$F$21,IF(AA1012="olej opałowy",AF1012*1/3.6*'lista, wskaźniki'!$F$24,0)))))</f>
        <v>0</v>
      </c>
      <c r="AN1012" s="20">
        <f>IF(AA1012="węgiel",AF1012*'lista, wskaźniki'!$E$42,IF(AA1012="drewno",AF1012*'lista, wskaźniki'!$G$42,IF(AA1012="pellet",AF1012*'lista, wskaźniki'!$H$42,IF(AA1012="gaz z sieci",AF1012*'lista, wskaźniki'!$F$42,IF(AA1012="olej opałowy",AF1012*'lista, wskaźniki'!$I$42,0)))))</f>
        <v>0</v>
      </c>
      <c r="AO1012" s="20">
        <f>IF(AA1012="węgiel",AF1012*'lista, wskaźniki'!$E$43,IF(AA1012="drewno",AF1012*'lista, wskaźniki'!$G$43,IF(AA1012="pellet",AF1012*'lista, wskaźniki'!$H$43,IF(AA1012="gaz z sieci",AF1012*'lista, wskaźniki'!$F$43,IF(AA1012="olej opałowy",AF1012*'lista, wskaźniki'!$I$43,0)))))</f>
        <v>0</v>
      </c>
      <c r="AP1012" s="20">
        <f>IF(AA1012="węgiel",AF1012*'lista, wskaźniki'!$E$44,IF(AA1012="drewno",AF1012*'lista, wskaźniki'!$G$44,IF(AA1012="pellet",AF1012*'lista, wskaźniki'!$H$44,IF(AA1012="gaz z sieci",AF1012*'lista, wskaźniki'!$F$44,IF(AA1012="olej opałowy",AF1012*'lista, wskaźniki'!$I$44,0)))))</f>
        <v>0</v>
      </c>
      <c r="AQ1012" s="20" t="b">
        <f>IF(Z1012="gaz",AH1012*1/3.6*'lista, wskaźniki'!$F$21,IF(Z1012="energia elektryczna",AH1012*1/3.6*'lista, wskaźniki'!$F$26))</f>
        <v>0</v>
      </c>
      <c r="AR1012" s="20" t="b">
        <f>IF(Z1012="gaz",AH1012*'lista, wskaźniki'!$F$42,IF(Z1012="energia elektryczna",AH1012*0))</f>
        <v>0</v>
      </c>
      <c r="AS1012" s="20" t="b">
        <f>IF(Z1012="gaz",AH1012*'lista, wskaźniki'!$F$43,IF(Z1012="energia elektryczna",AH1012*0))</f>
        <v>0</v>
      </c>
      <c r="AT1012" s="20" t="b">
        <f>IF(Z1012="gaz",AH1012*'lista, wskaźniki'!$F$44,IF(Z1012="energia elektryczna",AH1012*0))</f>
        <v>0</v>
      </c>
      <c r="AU1012" s="20">
        <f>AI1012*1/3.6*'lista, wskaźniki'!$F$21</f>
        <v>0</v>
      </c>
      <c r="AV1012" s="20">
        <f>AI1012*'lista, wskaźniki'!$F$42</f>
        <v>0</v>
      </c>
      <c r="AW1012" s="20">
        <f>AI1012*'lista, wskaźniki'!$F$43</f>
        <v>0</v>
      </c>
      <c r="AX1012" s="20">
        <f>AI1012*'lista, wskaźniki'!$F$44</f>
        <v>0</v>
      </c>
      <c r="AY1012" s="20">
        <f>AK1012*'lista, wskaźniki'!$F$26</f>
        <v>0</v>
      </c>
      <c r="AZ1012" s="20">
        <f t="shared" si="439"/>
        <v>0</v>
      </c>
      <c r="BA1012" s="20">
        <f t="shared" si="440"/>
        <v>0</v>
      </c>
      <c r="BB1012" s="20">
        <f t="shared" si="441"/>
        <v>0</v>
      </c>
      <c r="BC1012" s="20">
        <f t="shared" si="442"/>
        <v>0</v>
      </c>
      <c r="BD1012" s="976"/>
      <c r="BE1012" s="976"/>
      <c r="BF1012" s="976"/>
      <c r="BG1012" s="976"/>
      <c r="BH1012" s="167"/>
      <c r="BI1012" s="976"/>
      <c r="BJ1012" s="167"/>
      <c r="BK1012" s="976"/>
      <c r="BL1012" s="167"/>
      <c r="BM1012" s="167"/>
      <c r="BN1012" s="167"/>
      <c r="BO1012" s="167"/>
      <c r="BP1012" s="167"/>
      <c r="BQ1012" s="167"/>
      <c r="BR1012" s="167"/>
      <c r="BS1012" s="973"/>
      <c r="BT1012" s="973"/>
      <c r="BU1012" s="973"/>
      <c r="BV1012" s="973"/>
      <c r="BW1012" s="973"/>
      <c r="BX1012" s="973"/>
      <c r="BY1012" s="982"/>
      <c r="CA1012" s="365" t="b">
        <f t="shared" si="443"/>
        <v>0</v>
      </c>
      <c r="CB1012" s="365" t="b">
        <f t="shared" si="444"/>
        <v>0</v>
      </c>
      <c r="CC1012" s="365" t="b">
        <f t="shared" si="445"/>
        <v>0</v>
      </c>
      <c r="CD1012" s="365" t="b">
        <f t="shared" si="446"/>
        <v>0</v>
      </c>
      <c r="CE1012" s="365">
        <f t="shared" si="447"/>
        <v>0</v>
      </c>
      <c r="CF1012" s="365" t="b">
        <f t="shared" si="448"/>
        <v>0</v>
      </c>
      <c r="CG1012" s="365" t="b">
        <f t="shared" si="449"/>
        <v>0</v>
      </c>
      <c r="CH1012" s="365" t="b">
        <f t="shared" si="450"/>
        <v>0</v>
      </c>
      <c r="CI1012" s="72" t="b">
        <f t="shared" si="451"/>
        <v>0</v>
      </c>
      <c r="CJ1012" s="72" t="b">
        <f t="shared" si="452"/>
        <v>0</v>
      </c>
      <c r="CK1012" s="72" t="b">
        <f t="shared" si="453"/>
        <v>0</v>
      </c>
      <c r="CL1012" s="72">
        <f t="shared" si="454"/>
        <v>0</v>
      </c>
      <c r="CM1012" s="72">
        <f t="shared" si="455"/>
        <v>0</v>
      </c>
      <c r="CN1012" s="72" t="b">
        <f t="shared" si="456"/>
        <v>0</v>
      </c>
      <c r="CP1012" s="13">
        <f t="shared" si="457"/>
        <v>0</v>
      </c>
      <c r="CQ1012" s="13" t="b">
        <f t="shared" si="458"/>
        <v>0</v>
      </c>
      <c r="CR1012" s="13" t="b">
        <f t="shared" si="459"/>
        <v>0</v>
      </c>
      <c r="CS1012" s="13" t="b">
        <f t="shared" si="465"/>
        <v>0</v>
      </c>
      <c r="CT1012" s="13" t="b">
        <f t="shared" si="464"/>
        <v>0</v>
      </c>
      <c r="CU1012" s="13" t="b">
        <f t="shared" si="466"/>
        <v>0</v>
      </c>
      <c r="CV1012" s="13" t="b">
        <f t="shared" si="460"/>
        <v>0</v>
      </c>
      <c r="CW1012" s="13" t="b">
        <f t="shared" si="461"/>
        <v>0</v>
      </c>
      <c r="CX1012" s="13" t="b">
        <f t="shared" si="462"/>
        <v>0</v>
      </c>
      <c r="CY1012" s="13" t="b">
        <f t="shared" si="463"/>
        <v>0</v>
      </c>
    </row>
    <row r="1013" spans="1:103" ht="15" thickBot="1">
      <c r="A1013" s="931">
        <v>203</v>
      </c>
      <c r="B1013" s="974" t="s">
        <v>251</v>
      </c>
      <c r="C1013" s="974"/>
      <c r="D1013" s="974" t="s">
        <v>1</v>
      </c>
      <c r="E1013" s="974" t="s">
        <v>5</v>
      </c>
      <c r="F1013" s="974">
        <v>1</v>
      </c>
      <c r="G1013" s="974">
        <v>3</v>
      </c>
      <c r="H1013" s="974"/>
      <c r="I1013" s="974" t="s">
        <v>10</v>
      </c>
      <c r="J1013" s="974"/>
      <c r="K1013" s="974"/>
      <c r="L1013" s="974" t="s">
        <v>17</v>
      </c>
      <c r="M1013" s="974"/>
      <c r="N1013" s="974" t="s">
        <v>17</v>
      </c>
      <c r="O1013" s="172"/>
      <c r="P1013" s="974" t="s">
        <v>17</v>
      </c>
      <c r="Q1013" s="940">
        <f>IF(I1013="&lt;1966",'lista, wskaźniki'!$G$4,IF(I1013="1967-1985",'lista, wskaźniki'!$G$5,IF(I1013="1986-1992",'lista, wskaźniki'!$G$6,IF(I1013="1993-1996",'lista, wskaźniki'!$G$7,IF(I1013="&gt;1997",'lista, wskaźniki'!$G$8,IF(I1013=0,'lista, wskaźniki'!$G$4))))))</f>
        <v>290</v>
      </c>
      <c r="R1013" s="974" t="s">
        <v>25</v>
      </c>
      <c r="S1013" s="974" t="s">
        <v>28</v>
      </c>
      <c r="T1013" s="974"/>
      <c r="U1013" s="974"/>
      <c r="V1013" s="974"/>
      <c r="W1013" s="20" t="s">
        <v>36</v>
      </c>
      <c r="X1013" s="163" t="s">
        <v>39</v>
      </c>
      <c r="Y1013" s="163" t="s">
        <v>42</v>
      </c>
      <c r="Z1013" s="163"/>
      <c r="AA1013" s="163" t="s">
        <v>35</v>
      </c>
      <c r="AB1013" s="164">
        <f>ROUND(AD1013/'lista, wskaźniki'!$A$130,0)</f>
        <v>3</v>
      </c>
      <c r="AC1013" s="164"/>
      <c r="AD1013" s="163">
        <v>2000</v>
      </c>
      <c r="AE1013" s="974">
        <v>3</v>
      </c>
      <c r="AF1013" s="334">
        <f t="shared" si="438"/>
        <v>67.89</v>
      </c>
      <c r="AG1013" s="272">
        <f>IF(R1013="kompletna",Q1013*J1013*0.0036*'lista, wskaźniki'!$F$13, IF(R1013="częściowa",Q1013*J1013*0.0036*'lista, wskaźniki'!$F$14, IF(R1013="brak",Q1013*J1013*0.0036*'lista, wskaźniki'!$F$15,)))</f>
        <v>0</v>
      </c>
      <c r="AH1013" s="334">
        <f>IF(Y1013="inne",K1013*'lista, wskaźniki'!$E$35,IF(Y1013="to samo źródło",0,IF(Y1013=0,0)))</f>
        <v>0</v>
      </c>
      <c r="AI1013" s="334" t="b">
        <f>IF(AA1013="gaz z sieci",AC1013*'lista, wskaźniki'!$D$21)</f>
        <v>0</v>
      </c>
      <c r="AJ1013" s="272">
        <f>IF(AA1013="węgiel",AB1013*'lista, wskaźniki'!$D$20, IF('Sektor mieszkaniowy'!AA1013="drewno",'Sektor mieszkaniowy'!AB1013*'lista, wskaźniki'!$D$22,IF('Sektor mieszkaniowy'!AA1013="pellet",AB1013*'lista, wskaźniki'!$D$23,IF('Sektor mieszkaniowy'!AA1013="gaz z sieci",AB1013*'lista, wskaźniki'!$D$21,IF('Sektor mieszkaniowy'!AA1013="olej opałowy",'Sektor mieszkaniowy'!AB1013*'lista, wskaźniki'!$D$24)))))</f>
        <v>67.89</v>
      </c>
      <c r="AK1013" s="977"/>
      <c r="AL1013" s="974">
        <v>1000</v>
      </c>
      <c r="AM1013" s="20">
        <f>IF(AA1013="węgiel",AF1013*1/3.6*'lista, wskaźniki'!$F$20,IF(AA1013="drewno",AF1013*1/3.6*'lista, wskaźniki'!$F$22,IF(AA1013="pellet",AF1013*1/3.6*'lista, wskaźniki'!$F$23,IF(AA1013="gaz z sieci",AF1013*1/3.6*'lista, wskaźniki'!$F$21,IF(AA1013="olej opałowy",AF1013*1/3.6*'lista, wskaźniki'!$F$24,0)))))</f>
        <v>6.4312197000000006</v>
      </c>
      <c r="AN1013" s="20">
        <f>IF(AA1013="węgiel",AF1013*'lista, wskaźniki'!$E$42,IF(AA1013="drewno",AF1013*'lista, wskaźniki'!$G$42,IF(AA1013="pellet",AF1013*'lista, wskaźniki'!$H$42,IF(AA1013="gaz z sieci",AF1013*'lista, wskaźniki'!$F$42,IF(AA1013="olej opałowy",AF1013*'lista, wskaźniki'!$I$42,0)))))</f>
        <v>2.57982E-2</v>
      </c>
      <c r="AO1013" s="20">
        <f>IF(AA1013="węgiel",AF1013*'lista, wskaźniki'!$E$43,IF(AA1013="drewno",AF1013*'lista, wskaźniki'!$G$43,IF(AA1013="pellet",AF1013*'lista, wskaźniki'!$H$43,IF(AA1013="gaz z sieci",AF1013*'lista, wskaźniki'!$F$43,IF(AA1013="olej opałowy",AF1013*'lista, wskaźniki'!$I$43,0)))))</f>
        <v>2.4440400000000001E-2</v>
      </c>
      <c r="AP1013" s="20">
        <f>IF(AA1013="węgiel",AF1013*'lista, wskaźniki'!$E$44,IF(AA1013="drewno",AF1013*'lista, wskaźniki'!$G$44,IF(AA1013="pellet",AF1013*'lista, wskaźniki'!$H$44,IF(AA1013="gaz z sieci",AF1013*'lista, wskaźniki'!$F$44,IF(AA1013="olej opałowy",AF1013*'lista, wskaźniki'!$I$44,0)))))</f>
        <v>1.83303E-5</v>
      </c>
      <c r="AQ1013" s="20" t="b">
        <f>IF(Z1013="gaz",AH1013*1/3.6*'lista, wskaźniki'!$F$21,IF(Z1013="energia elektryczna",AH1013*1/3.6*'lista, wskaźniki'!$F$26))</f>
        <v>0</v>
      </c>
      <c r="AR1013" s="20" t="b">
        <f>IF(Z1013="gaz",AH1013*'lista, wskaźniki'!$F$42,IF(Z1013="energia elektryczna",AH1013*0))</f>
        <v>0</v>
      </c>
      <c r="AS1013" s="20" t="b">
        <f>IF(Z1013="gaz",AH1013*'lista, wskaźniki'!$F$43,IF(Z1013="energia elektryczna",AH1013*0))</f>
        <v>0</v>
      </c>
      <c r="AT1013" s="20" t="b">
        <f>IF(Z1013="gaz",AH1013*'lista, wskaźniki'!$F$44,IF(Z1013="energia elektryczna",AH1013*0))</f>
        <v>0</v>
      </c>
      <c r="AU1013" s="20">
        <f>AI1013*1/3.6*'lista, wskaźniki'!$F$21</f>
        <v>0</v>
      </c>
      <c r="AV1013" s="20">
        <f>AI1013*'lista, wskaźniki'!$F$42</f>
        <v>0</v>
      </c>
      <c r="AW1013" s="20">
        <f>AI1013*'lista, wskaźniki'!$F$43</f>
        <v>0</v>
      </c>
      <c r="AX1013" s="20">
        <f>AI1013*'lista, wskaźniki'!$F$44</f>
        <v>0</v>
      </c>
      <c r="AY1013" s="20">
        <f>AK1013*'lista, wskaźniki'!$F$26</f>
        <v>0</v>
      </c>
      <c r="AZ1013" s="20">
        <f t="shared" si="439"/>
        <v>6.4312197000000006</v>
      </c>
      <c r="BA1013" s="20">
        <f t="shared" si="440"/>
        <v>2.57982E-2</v>
      </c>
      <c r="BB1013" s="20">
        <f t="shared" si="441"/>
        <v>2.4440400000000001E-2</v>
      </c>
      <c r="BC1013" s="20">
        <f t="shared" si="442"/>
        <v>1.83303E-5</v>
      </c>
      <c r="BD1013" s="974" t="s">
        <v>17</v>
      </c>
      <c r="BE1013" s="974" t="s">
        <v>17</v>
      </c>
      <c r="BF1013" s="974" t="s">
        <v>17</v>
      </c>
      <c r="BG1013" s="974" t="s">
        <v>17</v>
      </c>
      <c r="BH1013" s="163"/>
      <c r="BI1013" s="974" t="s">
        <v>17</v>
      </c>
      <c r="BJ1013" s="163"/>
      <c r="BK1013" s="974" t="s">
        <v>17</v>
      </c>
      <c r="BL1013" s="163"/>
      <c r="BM1013" s="163"/>
      <c r="BN1013" s="163"/>
      <c r="BO1013" s="163" t="s">
        <v>17</v>
      </c>
      <c r="BP1013" s="163"/>
      <c r="BQ1013" s="163"/>
      <c r="BR1013" s="163"/>
      <c r="BS1013" s="971"/>
      <c r="BT1013" s="971"/>
      <c r="BU1013" s="971"/>
      <c r="BV1013" s="971"/>
      <c r="BW1013" s="971"/>
      <c r="BX1013" s="971"/>
      <c r="BY1013" s="980"/>
      <c r="CA1013" s="365">
        <f t="shared" si="443"/>
        <v>67.89</v>
      </c>
      <c r="CB1013" s="365" t="b">
        <f t="shared" si="444"/>
        <v>0</v>
      </c>
      <c r="CC1013" s="365" t="b">
        <f t="shared" si="445"/>
        <v>0</v>
      </c>
      <c r="CD1013" s="365" t="b">
        <f t="shared" si="446"/>
        <v>0</v>
      </c>
      <c r="CE1013" s="365" t="b">
        <f t="shared" si="447"/>
        <v>0</v>
      </c>
      <c r="CF1013" s="365" t="b">
        <f t="shared" si="448"/>
        <v>0</v>
      </c>
      <c r="CG1013" s="365" t="b">
        <f t="shared" si="449"/>
        <v>0</v>
      </c>
      <c r="CH1013" s="365" t="b">
        <f t="shared" si="450"/>
        <v>0</v>
      </c>
      <c r="CI1013" s="72">
        <f t="shared" si="451"/>
        <v>67.89</v>
      </c>
      <c r="CJ1013" s="72" t="b">
        <f t="shared" si="452"/>
        <v>0</v>
      </c>
      <c r="CK1013" s="72" t="b">
        <f t="shared" si="453"/>
        <v>0</v>
      </c>
      <c r="CL1013" s="72">
        <f t="shared" si="454"/>
        <v>0</v>
      </c>
      <c r="CM1013" s="72" t="b">
        <f t="shared" si="455"/>
        <v>0</v>
      </c>
      <c r="CN1013" s="72" t="b">
        <f t="shared" si="456"/>
        <v>0</v>
      </c>
      <c r="CP1013" s="13">
        <f t="shared" si="457"/>
        <v>0</v>
      </c>
      <c r="CQ1013" s="13">
        <f t="shared" si="458"/>
        <v>0</v>
      </c>
      <c r="CR1013" s="13" t="b">
        <f t="shared" si="459"/>
        <v>0</v>
      </c>
      <c r="CS1013" s="13">
        <f t="shared" si="465"/>
        <v>0</v>
      </c>
      <c r="CT1013" s="13" t="b">
        <f t="shared" si="464"/>
        <v>0</v>
      </c>
      <c r="CU1013" s="13">
        <f t="shared" si="466"/>
        <v>0</v>
      </c>
      <c r="CV1013" s="13" t="b">
        <f t="shared" si="460"/>
        <v>0</v>
      </c>
      <c r="CW1013" s="13">
        <f t="shared" si="461"/>
        <v>0</v>
      </c>
      <c r="CX1013" s="13" t="b">
        <f t="shared" si="462"/>
        <v>0</v>
      </c>
      <c r="CY1013" s="13">
        <f t="shared" si="463"/>
        <v>0</v>
      </c>
    </row>
    <row r="1014" spans="1:103" ht="15" thickBot="1">
      <c r="A1014" s="932"/>
      <c r="B1014" s="975"/>
      <c r="C1014" s="975"/>
      <c r="D1014" s="975"/>
      <c r="E1014" s="975"/>
      <c r="F1014" s="975"/>
      <c r="G1014" s="975"/>
      <c r="H1014" s="975"/>
      <c r="I1014" s="975"/>
      <c r="J1014" s="975"/>
      <c r="K1014" s="975"/>
      <c r="L1014" s="975"/>
      <c r="M1014" s="975"/>
      <c r="N1014" s="975"/>
      <c r="O1014" s="170"/>
      <c r="P1014" s="975"/>
      <c r="Q1014" s="941"/>
      <c r="R1014" s="975"/>
      <c r="S1014" s="975"/>
      <c r="T1014" s="975"/>
      <c r="U1014" s="975"/>
      <c r="V1014" s="975"/>
      <c r="W1014" s="165"/>
      <c r="X1014" s="165"/>
      <c r="Y1014" s="165"/>
      <c r="Z1014" s="165"/>
      <c r="AA1014" s="165" t="s">
        <v>36</v>
      </c>
      <c r="AB1014" s="166"/>
      <c r="AC1014" s="166"/>
      <c r="AD1014" s="165"/>
      <c r="AE1014" s="975"/>
      <c r="AF1014" s="334">
        <f t="shared" ref="AF1014:AF1078" si="467">IF(AG1014&gt;0,(AJ1014+AG1014)/2,AJ1014)</f>
        <v>0</v>
      </c>
      <c r="AG1014" s="272">
        <f>IF(R1014="kompletna",Q1014*J1014*0.0036*'lista, wskaźniki'!$F$13, IF(R1014="częściowa",Q1014*J1014*0.0036*'lista, wskaźniki'!$F$14, IF(R1014="brak",Q1014*J1014*0.0036*'lista, wskaźniki'!$F$15,)))</f>
        <v>0</v>
      </c>
      <c r="AH1014" s="334">
        <f>IF(Y1014="inne",K1014*'lista, wskaźniki'!$E$35,IF(Y1014="to samo źródło",0,IF(Y1014=0,0)))</f>
        <v>0</v>
      </c>
      <c r="AI1014" s="334" t="b">
        <f>IF(AA1014="gaz z sieci",AC1014*'lista, wskaźniki'!$D$21)</f>
        <v>0</v>
      </c>
      <c r="AJ1014" s="272">
        <f>IF(AA1014="węgiel",AB1014*'lista, wskaźniki'!$D$20, IF('Sektor mieszkaniowy'!AA1014="drewno",'Sektor mieszkaniowy'!AB1014*'lista, wskaźniki'!$D$22,IF('Sektor mieszkaniowy'!AA1014="pellet",AB1014*'lista, wskaźniki'!$D$23,IF('Sektor mieszkaniowy'!AA1014="gaz z sieci",AB1014*'lista, wskaźniki'!$D$21,IF('Sektor mieszkaniowy'!AA1014="olej opałowy",'Sektor mieszkaniowy'!AB1014*'lista, wskaźniki'!$D$24)))))</f>
        <v>0</v>
      </c>
      <c r="AK1014" s="978"/>
      <c r="AL1014" s="975"/>
      <c r="AM1014" s="20">
        <f>IF(AA1014="węgiel",AF1014*1/3.6*'lista, wskaźniki'!$F$20,IF(AA1014="drewno",AF1014*1/3.6*'lista, wskaźniki'!$F$22,IF(AA1014="pellet",AF1014*1/3.6*'lista, wskaźniki'!$F$23,IF(AA1014="gaz z sieci",AF1014*1/3.6*'lista, wskaźniki'!$F$21,IF(AA1014="olej opałowy",AF1014*1/3.6*'lista, wskaźniki'!$F$24,0)))))</f>
        <v>0</v>
      </c>
      <c r="AN1014" s="20">
        <f>IF(AA1014="węgiel",AF1014*'lista, wskaźniki'!$E$42,IF(AA1014="drewno",AF1014*'lista, wskaźniki'!$G$42,IF(AA1014="pellet",AF1014*'lista, wskaźniki'!$H$42,IF(AA1014="gaz z sieci",AF1014*'lista, wskaźniki'!$F$42,IF(AA1014="olej opałowy",AF1014*'lista, wskaźniki'!$I$42,0)))))</f>
        <v>0</v>
      </c>
      <c r="AO1014" s="20">
        <f>IF(AA1014="węgiel",AF1014*'lista, wskaźniki'!$E$43,IF(AA1014="drewno",AF1014*'lista, wskaźniki'!$G$43,IF(AA1014="pellet",AF1014*'lista, wskaźniki'!$H$43,IF(AA1014="gaz z sieci",AF1014*'lista, wskaźniki'!$F$43,IF(AA1014="olej opałowy",AF1014*'lista, wskaźniki'!$I$43,0)))))</f>
        <v>0</v>
      </c>
      <c r="AP1014" s="20">
        <f>IF(AA1014="węgiel",AF1014*'lista, wskaźniki'!$E$44,IF(AA1014="drewno",AF1014*'lista, wskaźniki'!$G$44,IF(AA1014="pellet",AF1014*'lista, wskaźniki'!$H$44,IF(AA1014="gaz z sieci",AF1014*'lista, wskaźniki'!$F$44,IF(AA1014="olej opałowy",AF1014*'lista, wskaźniki'!$I$44,0)))))</f>
        <v>0</v>
      </c>
      <c r="AQ1014" s="20" t="b">
        <f>IF(Z1014="gaz",AH1014*1/3.6*'lista, wskaźniki'!$F$21,IF(Z1014="energia elektryczna",AH1014*1/3.6*'lista, wskaźniki'!$F$26))</f>
        <v>0</v>
      </c>
      <c r="AR1014" s="20" t="b">
        <f>IF(Z1014="gaz",AH1014*'lista, wskaźniki'!$F$42,IF(Z1014="energia elektryczna",AH1014*0))</f>
        <v>0</v>
      </c>
      <c r="AS1014" s="20" t="b">
        <f>IF(Z1014="gaz",AH1014*'lista, wskaźniki'!$F$43,IF(Z1014="energia elektryczna",AH1014*0))</f>
        <v>0</v>
      </c>
      <c r="AT1014" s="20" t="b">
        <f>IF(Z1014="gaz",AH1014*'lista, wskaźniki'!$F$44,IF(Z1014="energia elektryczna",AH1014*0))</f>
        <v>0</v>
      </c>
      <c r="AU1014" s="20">
        <f>AI1014*1/3.6*'lista, wskaźniki'!$F$21</f>
        <v>0</v>
      </c>
      <c r="AV1014" s="20">
        <f>AI1014*'lista, wskaźniki'!$F$42</f>
        <v>0</v>
      </c>
      <c r="AW1014" s="20">
        <f>AI1014*'lista, wskaźniki'!$F$43</f>
        <v>0</v>
      </c>
      <c r="AX1014" s="20">
        <f>AI1014*'lista, wskaźniki'!$F$44</f>
        <v>0</v>
      </c>
      <c r="AY1014" s="20">
        <f>AK1014*'lista, wskaźniki'!$F$26</f>
        <v>0</v>
      </c>
      <c r="AZ1014" s="20">
        <f t="shared" si="439"/>
        <v>0</v>
      </c>
      <c r="BA1014" s="20">
        <f t="shared" si="440"/>
        <v>0</v>
      </c>
      <c r="BB1014" s="20">
        <f t="shared" si="441"/>
        <v>0</v>
      </c>
      <c r="BC1014" s="20">
        <f t="shared" si="442"/>
        <v>0</v>
      </c>
      <c r="BD1014" s="975"/>
      <c r="BE1014" s="975"/>
      <c r="BF1014" s="975"/>
      <c r="BG1014" s="975"/>
      <c r="BH1014" s="165"/>
      <c r="BI1014" s="975"/>
      <c r="BJ1014" s="165"/>
      <c r="BK1014" s="975"/>
      <c r="BL1014" s="165"/>
      <c r="BM1014" s="165"/>
      <c r="BN1014" s="165"/>
      <c r="BO1014" s="165"/>
      <c r="BP1014" s="165"/>
      <c r="BQ1014" s="165"/>
      <c r="BR1014" s="165"/>
      <c r="BS1014" s="972"/>
      <c r="BT1014" s="972"/>
      <c r="BU1014" s="972"/>
      <c r="BV1014" s="972"/>
      <c r="BW1014" s="972"/>
      <c r="BX1014" s="972"/>
      <c r="BY1014" s="981"/>
      <c r="CA1014" s="365" t="b">
        <f t="shared" si="443"/>
        <v>0</v>
      </c>
      <c r="CB1014" s="365">
        <f t="shared" si="444"/>
        <v>0</v>
      </c>
      <c r="CC1014" s="365" t="b">
        <f t="shared" si="445"/>
        <v>0</v>
      </c>
      <c r="CD1014" s="365" t="b">
        <f t="shared" si="446"/>
        <v>0</v>
      </c>
      <c r="CE1014" s="365" t="b">
        <f t="shared" si="447"/>
        <v>0</v>
      </c>
      <c r="CF1014" s="365" t="b">
        <f t="shared" si="448"/>
        <v>0</v>
      </c>
      <c r="CG1014" s="365" t="b">
        <f t="shared" si="449"/>
        <v>0</v>
      </c>
      <c r="CH1014" s="365" t="b">
        <f t="shared" si="450"/>
        <v>0</v>
      </c>
      <c r="CI1014" s="72" t="b">
        <f t="shared" si="451"/>
        <v>0</v>
      </c>
      <c r="CJ1014" s="72">
        <f t="shared" si="452"/>
        <v>0</v>
      </c>
      <c r="CK1014" s="72" t="b">
        <f t="shared" si="453"/>
        <v>0</v>
      </c>
      <c r="CL1014" s="72">
        <f t="shared" si="454"/>
        <v>0</v>
      </c>
      <c r="CM1014" s="72" t="b">
        <f t="shared" si="455"/>
        <v>0</v>
      </c>
      <c r="CN1014" s="72" t="b">
        <f t="shared" si="456"/>
        <v>0</v>
      </c>
      <c r="CP1014" s="13">
        <f t="shared" si="457"/>
        <v>0</v>
      </c>
      <c r="CQ1014" s="13" t="b">
        <f t="shared" si="458"/>
        <v>0</v>
      </c>
      <c r="CR1014" s="13" t="b">
        <f t="shared" si="459"/>
        <v>0</v>
      </c>
      <c r="CS1014" s="13" t="b">
        <f t="shared" si="465"/>
        <v>0</v>
      </c>
      <c r="CT1014" s="13" t="b">
        <f t="shared" si="464"/>
        <v>0</v>
      </c>
      <c r="CU1014" s="13" t="b">
        <f t="shared" si="466"/>
        <v>0</v>
      </c>
      <c r="CV1014" s="13" t="b">
        <f t="shared" si="460"/>
        <v>0</v>
      </c>
      <c r="CW1014" s="13" t="b">
        <f t="shared" si="461"/>
        <v>0</v>
      </c>
      <c r="CX1014" s="13" t="b">
        <f t="shared" si="462"/>
        <v>0</v>
      </c>
      <c r="CY1014" s="13" t="b">
        <f t="shared" si="463"/>
        <v>0</v>
      </c>
    </row>
    <row r="1015" spans="1:103" ht="15" thickBot="1">
      <c r="A1015" s="932"/>
      <c r="B1015" s="975"/>
      <c r="C1015" s="975"/>
      <c r="D1015" s="975"/>
      <c r="E1015" s="975"/>
      <c r="F1015" s="975"/>
      <c r="G1015" s="975"/>
      <c r="H1015" s="975"/>
      <c r="I1015" s="975"/>
      <c r="J1015" s="975"/>
      <c r="K1015" s="975"/>
      <c r="L1015" s="975"/>
      <c r="M1015" s="975"/>
      <c r="N1015" s="975"/>
      <c r="O1015" s="170"/>
      <c r="P1015" s="975"/>
      <c r="Q1015" s="941"/>
      <c r="R1015" s="975"/>
      <c r="S1015" s="975"/>
      <c r="T1015" s="975"/>
      <c r="U1015" s="975"/>
      <c r="V1015" s="975"/>
      <c r="W1015" s="165"/>
      <c r="X1015" s="165"/>
      <c r="Y1015" s="165"/>
      <c r="Z1015" s="165"/>
      <c r="AA1015" s="165" t="s">
        <v>50</v>
      </c>
      <c r="AB1015" s="166"/>
      <c r="AC1015" s="166"/>
      <c r="AD1015" s="165"/>
      <c r="AE1015" s="975"/>
      <c r="AF1015" s="334">
        <f t="shared" si="467"/>
        <v>0</v>
      </c>
      <c r="AG1015" s="272">
        <f>IF(R1015="kompletna",Q1015*J1015*0.0036*'lista, wskaźniki'!$F$13, IF(R1015="częściowa",Q1015*J1015*0.0036*'lista, wskaźniki'!$F$14, IF(R1015="brak",Q1015*J1015*0.0036*'lista, wskaźniki'!$F$15,)))</f>
        <v>0</v>
      </c>
      <c r="AH1015" s="334">
        <f>IF(Y1015="inne",K1015*'lista, wskaźniki'!$E$35,IF(Y1015="to samo źródło",0,IF(Y1015=0,0)))</f>
        <v>0</v>
      </c>
      <c r="AI1015" s="334" t="b">
        <f>IF(AA1015="gaz z sieci",AC1015*'lista, wskaźniki'!$D$21)</f>
        <v>0</v>
      </c>
      <c r="AJ1015" s="272">
        <f>IF(AA1015="węgiel",AB1015*'lista, wskaźniki'!$D$20, IF('Sektor mieszkaniowy'!AA1015="drewno",'Sektor mieszkaniowy'!AB1015*'lista, wskaźniki'!$D$22,IF('Sektor mieszkaniowy'!AA1015="pellet",AB1015*'lista, wskaźniki'!$D$23,IF('Sektor mieszkaniowy'!AA1015="gaz z sieci",AB1015*'lista, wskaźniki'!$D$21,IF('Sektor mieszkaniowy'!AA1015="olej opałowy",'Sektor mieszkaniowy'!AB1015*'lista, wskaźniki'!$D$24)))))</f>
        <v>0</v>
      </c>
      <c r="AK1015" s="978"/>
      <c r="AL1015" s="975"/>
      <c r="AM1015" s="20">
        <f>IF(AA1015="węgiel",AF1015*1/3.6*'lista, wskaźniki'!$F$20,IF(AA1015="drewno",AF1015*1/3.6*'lista, wskaźniki'!$F$22,IF(AA1015="pellet",AF1015*1/3.6*'lista, wskaźniki'!$F$23,IF(AA1015="gaz z sieci",AF1015*1/3.6*'lista, wskaźniki'!$F$21,IF(AA1015="olej opałowy",AF1015*1/3.6*'lista, wskaźniki'!$F$24,0)))))</f>
        <v>0</v>
      </c>
      <c r="AN1015" s="20">
        <f>IF(AA1015="węgiel",AF1015*'lista, wskaźniki'!$E$42,IF(AA1015="drewno",AF1015*'lista, wskaźniki'!$G$42,IF(AA1015="pellet",AF1015*'lista, wskaźniki'!$H$42,IF(AA1015="gaz z sieci",AF1015*'lista, wskaźniki'!$F$42,IF(AA1015="olej opałowy",AF1015*'lista, wskaźniki'!$I$42,0)))))</f>
        <v>0</v>
      </c>
      <c r="AO1015" s="20">
        <f>IF(AA1015="węgiel",AF1015*'lista, wskaźniki'!$E$43,IF(AA1015="drewno",AF1015*'lista, wskaźniki'!$G$43,IF(AA1015="pellet",AF1015*'lista, wskaźniki'!$H$43,IF(AA1015="gaz z sieci",AF1015*'lista, wskaźniki'!$F$43,IF(AA1015="olej opałowy",AF1015*'lista, wskaźniki'!$I$43,0)))))</f>
        <v>0</v>
      </c>
      <c r="AP1015" s="20">
        <f>IF(AA1015="węgiel",AF1015*'lista, wskaźniki'!$E$44,IF(AA1015="drewno",AF1015*'lista, wskaźniki'!$G$44,IF(AA1015="pellet",AF1015*'lista, wskaźniki'!$H$44,IF(AA1015="gaz z sieci",AF1015*'lista, wskaźniki'!$F$44,IF(AA1015="olej opałowy",AF1015*'lista, wskaźniki'!$I$44,0)))))</f>
        <v>0</v>
      </c>
      <c r="AQ1015" s="20" t="b">
        <f>IF(Z1015="gaz",AH1015*1/3.6*'lista, wskaźniki'!$F$21,IF(Z1015="energia elektryczna",AH1015*1/3.6*'lista, wskaźniki'!$F$26))</f>
        <v>0</v>
      </c>
      <c r="AR1015" s="20" t="b">
        <f>IF(Z1015="gaz",AH1015*'lista, wskaźniki'!$F$42,IF(Z1015="energia elektryczna",AH1015*0))</f>
        <v>0</v>
      </c>
      <c r="AS1015" s="20" t="b">
        <f>IF(Z1015="gaz",AH1015*'lista, wskaźniki'!$F$43,IF(Z1015="energia elektryczna",AH1015*0))</f>
        <v>0</v>
      </c>
      <c r="AT1015" s="20" t="b">
        <f>IF(Z1015="gaz",AH1015*'lista, wskaźniki'!$F$44,IF(Z1015="energia elektryczna",AH1015*0))</f>
        <v>0</v>
      </c>
      <c r="AU1015" s="20">
        <f>AI1015*1/3.6*'lista, wskaźniki'!$F$21</f>
        <v>0</v>
      </c>
      <c r="AV1015" s="20">
        <f>AI1015*'lista, wskaźniki'!$F$42</f>
        <v>0</v>
      </c>
      <c r="AW1015" s="20">
        <f>AI1015*'lista, wskaźniki'!$F$43</f>
        <v>0</v>
      </c>
      <c r="AX1015" s="20">
        <f>AI1015*'lista, wskaźniki'!$F$44</f>
        <v>0</v>
      </c>
      <c r="AY1015" s="20">
        <f>AK1015*'lista, wskaźniki'!$F$26</f>
        <v>0</v>
      </c>
      <c r="AZ1015" s="20">
        <f t="shared" si="439"/>
        <v>0</v>
      </c>
      <c r="BA1015" s="20">
        <f t="shared" si="440"/>
        <v>0</v>
      </c>
      <c r="BB1015" s="20">
        <f t="shared" si="441"/>
        <v>0</v>
      </c>
      <c r="BC1015" s="20">
        <f t="shared" si="442"/>
        <v>0</v>
      </c>
      <c r="BD1015" s="975"/>
      <c r="BE1015" s="975"/>
      <c r="BF1015" s="975"/>
      <c r="BG1015" s="975"/>
      <c r="BH1015" s="165"/>
      <c r="BI1015" s="975"/>
      <c r="BJ1015" s="165"/>
      <c r="BK1015" s="975"/>
      <c r="BL1015" s="165"/>
      <c r="BM1015" s="165"/>
      <c r="BN1015" s="165"/>
      <c r="BO1015" s="165"/>
      <c r="BP1015" s="165"/>
      <c r="BQ1015" s="165"/>
      <c r="BR1015" s="165"/>
      <c r="BS1015" s="972"/>
      <c r="BT1015" s="972"/>
      <c r="BU1015" s="972"/>
      <c r="BV1015" s="972"/>
      <c r="BW1015" s="972"/>
      <c r="BX1015" s="972"/>
      <c r="BY1015" s="981"/>
      <c r="CA1015" s="365" t="b">
        <f t="shared" si="443"/>
        <v>0</v>
      </c>
      <c r="CB1015" s="365" t="b">
        <f t="shared" si="444"/>
        <v>0</v>
      </c>
      <c r="CC1015" s="365">
        <f t="shared" si="445"/>
        <v>0</v>
      </c>
      <c r="CD1015" s="365" t="b">
        <f t="shared" si="446"/>
        <v>0</v>
      </c>
      <c r="CE1015" s="365" t="b">
        <f t="shared" si="447"/>
        <v>0</v>
      </c>
      <c r="CF1015" s="365" t="b">
        <f t="shared" si="448"/>
        <v>0</v>
      </c>
      <c r="CG1015" s="365" t="b">
        <f t="shared" si="449"/>
        <v>0</v>
      </c>
      <c r="CH1015" s="365" t="b">
        <f t="shared" si="450"/>
        <v>0</v>
      </c>
      <c r="CI1015" s="72" t="b">
        <f t="shared" si="451"/>
        <v>0</v>
      </c>
      <c r="CJ1015" s="72" t="b">
        <f t="shared" si="452"/>
        <v>0</v>
      </c>
      <c r="CK1015" s="72">
        <f t="shared" si="453"/>
        <v>0</v>
      </c>
      <c r="CL1015" s="72">
        <f t="shared" si="454"/>
        <v>0</v>
      </c>
      <c r="CM1015" s="72" t="b">
        <f t="shared" si="455"/>
        <v>0</v>
      </c>
      <c r="CN1015" s="72" t="b">
        <f t="shared" si="456"/>
        <v>0</v>
      </c>
      <c r="CP1015" s="13">
        <f t="shared" si="457"/>
        <v>0</v>
      </c>
      <c r="CQ1015" s="13" t="b">
        <f t="shared" si="458"/>
        <v>0</v>
      </c>
      <c r="CR1015" s="13" t="b">
        <f t="shared" si="459"/>
        <v>0</v>
      </c>
      <c r="CS1015" s="13" t="b">
        <f t="shared" si="465"/>
        <v>0</v>
      </c>
      <c r="CT1015" s="13" t="b">
        <f t="shared" si="464"/>
        <v>0</v>
      </c>
      <c r="CU1015" s="13" t="b">
        <f t="shared" si="466"/>
        <v>0</v>
      </c>
      <c r="CV1015" s="13" t="b">
        <f t="shared" si="460"/>
        <v>0</v>
      </c>
      <c r="CW1015" s="13" t="b">
        <f t="shared" si="461"/>
        <v>0</v>
      </c>
      <c r="CX1015" s="13" t="b">
        <f t="shared" si="462"/>
        <v>0</v>
      </c>
      <c r="CY1015" s="13" t="b">
        <f t="shared" si="463"/>
        <v>0</v>
      </c>
    </row>
    <row r="1016" spans="1:103" ht="15" thickBot="1">
      <c r="A1016" s="932"/>
      <c r="B1016" s="975"/>
      <c r="C1016" s="975"/>
      <c r="D1016" s="975"/>
      <c r="E1016" s="975"/>
      <c r="F1016" s="975"/>
      <c r="G1016" s="975"/>
      <c r="H1016" s="975"/>
      <c r="I1016" s="975"/>
      <c r="J1016" s="975"/>
      <c r="K1016" s="975"/>
      <c r="L1016" s="975"/>
      <c r="M1016" s="975"/>
      <c r="N1016" s="975"/>
      <c r="O1016" s="170"/>
      <c r="P1016" s="975"/>
      <c r="Q1016" s="941"/>
      <c r="R1016" s="975"/>
      <c r="S1016" s="975"/>
      <c r="T1016" s="975"/>
      <c r="U1016" s="975"/>
      <c r="V1016" s="975"/>
      <c r="W1016" s="165"/>
      <c r="X1016" s="165"/>
      <c r="Y1016" s="165"/>
      <c r="Z1016" s="165"/>
      <c r="AA1016" s="165" t="s">
        <v>38</v>
      </c>
      <c r="AB1016" s="166"/>
      <c r="AC1016" s="166"/>
      <c r="AD1016" s="165"/>
      <c r="AE1016" s="975"/>
      <c r="AF1016" s="334">
        <f t="shared" si="467"/>
        <v>0</v>
      </c>
      <c r="AG1016" s="272">
        <f>IF(R1016="kompletna",Q1016*J1016*0.0036*'lista, wskaźniki'!$F$13, IF(R1016="częściowa",Q1016*J1016*0.0036*'lista, wskaźniki'!$F$14, IF(R1016="brak",Q1016*J1016*0.0036*'lista, wskaźniki'!$F$15,)))</f>
        <v>0</v>
      </c>
      <c r="AH1016" s="334">
        <f>IF(Y1016="inne",K1016*'lista, wskaźniki'!$E$35,IF(Y1016="to samo źródło",0,IF(Y1016=0,0)))</f>
        <v>0</v>
      </c>
      <c r="AI1016" s="334">
        <f>IF(AA1016="gaz z sieci",AC1016*'lista, wskaźniki'!$D$21)</f>
        <v>0</v>
      </c>
      <c r="AJ1016" s="272">
        <f>IF(AA1016="węgiel",AB1016*'lista, wskaźniki'!$D$20, IF('Sektor mieszkaniowy'!AA1016="drewno",'Sektor mieszkaniowy'!AB1016*'lista, wskaźniki'!$D$22,IF('Sektor mieszkaniowy'!AA1016="pellet",AB1016*'lista, wskaźniki'!$D$23,IF('Sektor mieszkaniowy'!AA1016="gaz z sieci",AB1016*'lista, wskaźniki'!$D$21,IF('Sektor mieszkaniowy'!AA1016="olej opałowy",'Sektor mieszkaniowy'!AB1016*'lista, wskaźniki'!$D$24)))))</f>
        <v>0</v>
      </c>
      <c r="AK1016" s="978"/>
      <c r="AL1016" s="975"/>
      <c r="AM1016" s="20">
        <f>IF(AA1016="węgiel",AF1016*1/3.6*'lista, wskaźniki'!$F$20,IF(AA1016="drewno",AF1016*1/3.6*'lista, wskaźniki'!$F$22,IF(AA1016="pellet",AF1016*1/3.6*'lista, wskaźniki'!$F$23,IF(AA1016="gaz z sieci",AF1016*1/3.6*'lista, wskaźniki'!$F$21,IF(AA1016="olej opałowy",AF1016*1/3.6*'lista, wskaźniki'!$F$24,0)))))</f>
        <v>0</v>
      </c>
      <c r="AN1016" s="20">
        <f>IF(AA1016="węgiel",AF1016*'lista, wskaźniki'!$E$42,IF(AA1016="drewno",AF1016*'lista, wskaźniki'!$G$42,IF(AA1016="pellet",AF1016*'lista, wskaźniki'!$H$42,IF(AA1016="gaz z sieci",AF1016*'lista, wskaźniki'!$F$42,IF(AA1016="olej opałowy",AF1016*'lista, wskaźniki'!$I$42,0)))))</f>
        <v>0</v>
      </c>
      <c r="AO1016" s="20">
        <f>IF(AA1016="węgiel",AF1016*'lista, wskaźniki'!$E$43,IF(AA1016="drewno",AF1016*'lista, wskaźniki'!$G$43,IF(AA1016="pellet",AF1016*'lista, wskaźniki'!$H$43,IF(AA1016="gaz z sieci",AF1016*'lista, wskaźniki'!$F$43,IF(AA1016="olej opałowy",AF1016*'lista, wskaźniki'!$I$43,0)))))</f>
        <v>0</v>
      </c>
      <c r="AP1016" s="20">
        <f>IF(AA1016="węgiel",AF1016*'lista, wskaźniki'!$E$44,IF(AA1016="drewno",AF1016*'lista, wskaźniki'!$G$44,IF(AA1016="pellet",AF1016*'lista, wskaźniki'!$H$44,IF(AA1016="gaz z sieci",AF1016*'lista, wskaźniki'!$F$44,IF(AA1016="olej opałowy",AF1016*'lista, wskaźniki'!$I$44,0)))))</f>
        <v>0</v>
      </c>
      <c r="AQ1016" s="20" t="b">
        <f>IF(Z1016="gaz",AH1016*1/3.6*'lista, wskaźniki'!$F$21,IF(Z1016="energia elektryczna",AH1016*1/3.6*'lista, wskaźniki'!$F$26))</f>
        <v>0</v>
      </c>
      <c r="AR1016" s="20" t="b">
        <f>IF(Z1016="gaz",AH1016*'lista, wskaźniki'!$F$42,IF(Z1016="energia elektryczna",AH1016*0))</f>
        <v>0</v>
      </c>
      <c r="AS1016" s="20" t="b">
        <f>IF(Z1016="gaz",AH1016*'lista, wskaźniki'!$F$43,IF(Z1016="energia elektryczna",AH1016*0))</f>
        <v>0</v>
      </c>
      <c r="AT1016" s="20" t="b">
        <f>IF(Z1016="gaz",AH1016*'lista, wskaźniki'!$F$44,IF(Z1016="energia elektryczna",AH1016*0))</f>
        <v>0</v>
      </c>
      <c r="AU1016" s="20">
        <f>AI1016*1/3.6*'lista, wskaźniki'!$F$21</f>
        <v>0</v>
      </c>
      <c r="AV1016" s="20">
        <f>AI1016*'lista, wskaźniki'!$F$42</f>
        <v>0</v>
      </c>
      <c r="AW1016" s="20">
        <f>AI1016*'lista, wskaźniki'!$F$43</f>
        <v>0</v>
      </c>
      <c r="AX1016" s="20">
        <f>AI1016*'lista, wskaźniki'!$F$44</f>
        <v>0</v>
      </c>
      <c r="AY1016" s="20">
        <f>AK1016*'lista, wskaźniki'!$F$26</f>
        <v>0</v>
      </c>
      <c r="AZ1016" s="20">
        <f t="shared" si="439"/>
        <v>0</v>
      </c>
      <c r="BA1016" s="20">
        <f t="shared" si="440"/>
        <v>0</v>
      </c>
      <c r="BB1016" s="20">
        <f t="shared" si="441"/>
        <v>0</v>
      </c>
      <c r="BC1016" s="20">
        <f t="shared" si="442"/>
        <v>0</v>
      </c>
      <c r="BD1016" s="975"/>
      <c r="BE1016" s="975"/>
      <c r="BF1016" s="975"/>
      <c r="BG1016" s="975"/>
      <c r="BH1016" s="165"/>
      <c r="BI1016" s="975"/>
      <c r="BJ1016" s="165"/>
      <c r="BK1016" s="975"/>
      <c r="BL1016" s="165"/>
      <c r="BM1016" s="165"/>
      <c r="BN1016" s="165"/>
      <c r="BO1016" s="165"/>
      <c r="BP1016" s="165"/>
      <c r="BQ1016" s="165"/>
      <c r="BR1016" s="165"/>
      <c r="BS1016" s="972"/>
      <c r="BT1016" s="972"/>
      <c r="BU1016" s="972"/>
      <c r="BV1016" s="972"/>
      <c r="BW1016" s="972"/>
      <c r="BX1016" s="972"/>
      <c r="BY1016" s="981"/>
      <c r="CA1016" s="365" t="b">
        <f t="shared" si="443"/>
        <v>0</v>
      </c>
      <c r="CB1016" s="365" t="b">
        <f t="shared" si="444"/>
        <v>0</v>
      </c>
      <c r="CC1016" s="365" t="b">
        <f t="shared" si="445"/>
        <v>0</v>
      </c>
      <c r="CD1016" s="365">
        <f t="shared" si="446"/>
        <v>0</v>
      </c>
      <c r="CE1016" s="365" t="b">
        <f t="shared" si="447"/>
        <v>0</v>
      </c>
      <c r="CF1016" s="365" t="b">
        <f t="shared" si="448"/>
        <v>0</v>
      </c>
      <c r="CG1016" s="365" t="b">
        <f t="shared" si="449"/>
        <v>0</v>
      </c>
      <c r="CH1016" s="365">
        <f t="shared" si="450"/>
        <v>0</v>
      </c>
      <c r="CI1016" s="72" t="b">
        <f t="shared" si="451"/>
        <v>0</v>
      </c>
      <c r="CJ1016" s="72" t="b">
        <f t="shared" si="452"/>
        <v>0</v>
      </c>
      <c r="CK1016" s="72" t="b">
        <f t="shared" si="453"/>
        <v>0</v>
      </c>
      <c r="CL1016" s="72">
        <f t="shared" si="454"/>
        <v>0</v>
      </c>
      <c r="CM1016" s="72" t="b">
        <f t="shared" si="455"/>
        <v>0</v>
      </c>
      <c r="CN1016" s="72" t="b">
        <f t="shared" si="456"/>
        <v>0</v>
      </c>
      <c r="CP1016" s="13">
        <f t="shared" si="457"/>
        <v>0</v>
      </c>
      <c r="CQ1016" s="13" t="b">
        <f t="shared" si="458"/>
        <v>0</v>
      </c>
      <c r="CR1016" s="13" t="b">
        <f t="shared" si="459"/>
        <v>0</v>
      </c>
      <c r="CS1016" s="13" t="b">
        <f t="shared" si="465"/>
        <v>0</v>
      </c>
      <c r="CT1016" s="13" t="b">
        <f t="shared" si="464"/>
        <v>0</v>
      </c>
      <c r="CU1016" s="13" t="b">
        <f t="shared" si="466"/>
        <v>0</v>
      </c>
      <c r="CV1016" s="13" t="b">
        <f t="shared" si="460"/>
        <v>0</v>
      </c>
      <c r="CW1016" s="13" t="b">
        <f t="shared" si="461"/>
        <v>0</v>
      </c>
      <c r="CX1016" s="13" t="b">
        <f t="shared" si="462"/>
        <v>0</v>
      </c>
      <c r="CY1016" s="13" t="b">
        <f t="shared" si="463"/>
        <v>0</v>
      </c>
    </row>
    <row r="1017" spans="1:103" ht="15" thickBot="1">
      <c r="A1017" s="933"/>
      <c r="B1017" s="976"/>
      <c r="C1017" s="976"/>
      <c r="D1017" s="976"/>
      <c r="E1017" s="976"/>
      <c r="F1017" s="976"/>
      <c r="G1017" s="976"/>
      <c r="H1017" s="976"/>
      <c r="I1017" s="976"/>
      <c r="J1017" s="976"/>
      <c r="K1017" s="976"/>
      <c r="L1017" s="976"/>
      <c r="M1017" s="976"/>
      <c r="N1017" s="976"/>
      <c r="O1017" s="171"/>
      <c r="P1017" s="976"/>
      <c r="Q1017" s="942"/>
      <c r="R1017" s="976"/>
      <c r="S1017" s="976"/>
      <c r="T1017" s="976"/>
      <c r="U1017" s="976"/>
      <c r="V1017" s="976"/>
      <c r="W1017" s="167"/>
      <c r="X1017" s="167"/>
      <c r="Y1017" s="167"/>
      <c r="Z1017" s="167"/>
      <c r="AA1017" s="167" t="s">
        <v>37</v>
      </c>
      <c r="AB1017" s="168"/>
      <c r="AC1017" s="168"/>
      <c r="AD1017" s="167"/>
      <c r="AE1017" s="976"/>
      <c r="AF1017" s="334">
        <f t="shared" si="467"/>
        <v>0</v>
      </c>
      <c r="AG1017" s="272">
        <f>IF(R1017="kompletna",Q1017*J1017*0.0036*'lista, wskaźniki'!$F$13, IF(R1017="częściowa",Q1017*J1017*0.0036*'lista, wskaźniki'!$F$14, IF(R1017="brak",Q1017*J1017*0.0036*'lista, wskaźniki'!$F$15,)))</f>
        <v>0</v>
      </c>
      <c r="AH1017" s="334">
        <f>IF(Y1017="inne",K1017*'lista, wskaźniki'!$E$35,IF(Y1017="to samo źródło",0,IF(Y1017=0,0)))</f>
        <v>0</v>
      </c>
      <c r="AI1017" s="334" t="b">
        <f>IF(AA1017="gaz z sieci",AC1017*'lista, wskaźniki'!$D$21)</f>
        <v>0</v>
      </c>
      <c r="AJ1017" s="272">
        <f>IF(AA1017="węgiel",AB1017*'lista, wskaźniki'!$D$20, IF('Sektor mieszkaniowy'!AA1017="drewno",'Sektor mieszkaniowy'!AB1017*'lista, wskaźniki'!$D$22,IF('Sektor mieszkaniowy'!AA1017="pellet",AB1017*'lista, wskaźniki'!$D$23,IF('Sektor mieszkaniowy'!AA1017="gaz z sieci",AB1017*'lista, wskaźniki'!$D$21,IF('Sektor mieszkaniowy'!AA1017="olej opałowy",'Sektor mieszkaniowy'!AB1017*'lista, wskaźniki'!$D$24)))))</f>
        <v>0</v>
      </c>
      <c r="AK1017" s="979"/>
      <c r="AL1017" s="976"/>
      <c r="AM1017" s="20">
        <f>IF(AA1017="węgiel",AF1017*1/3.6*'lista, wskaźniki'!$F$20,IF(AA1017="drewno",AF1017*1/3.6*'lista, wskaźniki'!$F$22,IF(AA1017="pellet",AF1017*1/3.6*'lista, wskaźniki'!$F$23,IF(AA1017="gaz z sieci",AF1017*1/3.6*'lista, wskaźniki'!$F$21,IF(AA1017="olej opałowy",AF1017*1/3.6*'lista, wskaźniki'!$F$24,0)))))</f>
        <v>0</v>
      </c>
      <c r="AN1017" s="20">
        <f>IF(AA1017="węgiel",AF1017*'lista, wskaźniki'!$E$42,IF(AA1017="drewno",AF1017*'lista, wskaźniki'!$G$42,IF(AA1017="pellet",AF1017*'lista, wskaźniki'!$H$42,IF(AA1017="gaz z sieci",AF1017*'lista, wskaźniki'!$F$42,IF(AA1017="olej opałowy",AF1017*'lista, wskaźniki'!$I$42,0)))))</f>
        <v>0</v>
      </c>
      <c r="AO1017" s="20">
        <f>IF(AA1017="węgiel",AF1017*'lista, wskaźniki'!$E$43,IF(AA1017="drewno",AF1017*'lista, wskaźniki'!$G$43,IF(AA1017="pellet",AF1017*'lista, wskaźniki'!$H$43,IF(AA1017="gaz z sieci",AF1017*'lista, wskaźniki'!$F$43,IF(AA1017="olej opałowy",AF1017*'lista, wskaźniki'!$I$43,0)))))</f>
        <v>0</v>
      </c>
      <c r="AP1017" s="20">
        <f>IF(AA1017="węgiel",AF1017*'lista, wskaźniki'!$E$44,IF(AA1017="drewno",AF1017*'lista, wskaźniki'!$G$44,IF(AA1017="pellet",AF1017*'lista, wskaźniki'!$H$44,IF(AA1017="gaz z sieci",AF1017*'lista, wskaźniki'!$F$44,IF(AA1017="olej opałowy",AF1017*'lista, wskaźniki'!$I$44,0)))))</f>
        <v>0</v>
      </c>
      <c r="AQ1017" s="20" t="b">
        <f>IF(Z1017="gaz",AH1017*1/3.6*'lista, wskaźniki'!$F$21,IF(Z1017="energia elektryczna",AH1017*1/3.6*'lista, wskaźniki'!$F$26))</f>
        <v>0</v>
      </c>
      <c r="AR1017" s="20" t="b">
        <f>IF(Z1017="gaz",AH1017*'lista, wskaźniki'!$F$42,IF(Z1017="energia elektryczna",AH1017*0))</f>
        <v>0</v>
      </c>
      <c r="AS1017" s="20" t="b">
        <f>IF(Z1017="gaz",AH1017*'lista, wskaźniki'!$F$43,IF(Z1017="energia elektryczna",AH1017*0))</f>
        <v>0</v>
      </c>
      <c r="AT1017" s="20" t="b">
        <f>IF(Z1017="gaz",AH1017*'lista, wskaźniki'!$F$44,IF(Z1017="energia elektryczna",AH1017*0))</f>
        <v>0</v>
      </c>
      <c r="AU1017" s="20">
        <f>AI1017*1/3.6*'lista, wskaźniki'!$F$21</f>
        <v>0</v>
      </c>
      <c r="AV1017" s="20">
        <f>AI1017*'lista, wskaźniki'!$F$42</f>
        <v>0</v>
      </c>
      <c r="AW1017" s="20">
        <f>AI1017*'lista, wskaźniki'!$F$43</f>
        <v>0</v>
      </c>
      <c r="AX1017" s="20">
        <f>AI1017*'lista, wskaźniki'!$F$44</f>
        <v>0</v>
      </c>
      <c r="AY1017" s="20">
        <f>AK1017*'lista, wskaźniki'!$F$26</f>
        <v>0</v>
      </c>
      <c r="AZ1017" s="20">
        <f t="shared" si="439"/>
        <v>0</v>
      </c>
      <c r="BA1017" s="20">
        <f t="shared" si="440"/>
        <v>0</v>
      </c>
      <c r="BB1017" s="20">
        <f t="shared" si="441"/>
        <v>0</v>
      </c>
      <c r="BC1017" s="20">
        <f t="shared" si="442"/>
        <v>0</v>
      </c>
      <c r="BD1017" s="976"/>
      <c r="BE1017" s="976"/>
      <c r="BF1017" s="976"/>
      <c r="BG1017" s="976"/>
      <c r="BH1017" s="167"/>
      <c r="BI1017" s="976"/>
      <c r="BJ1017" s="167"/>
      <c r="BK1017" s="976"/>
      <c r="BL1017" s="167"/>
      <c r="BM1017" s="167"/>
      <c r="BN1017" s="167"/>
      <c r="BO1017" s="167"/>
      <c r="BP1017" s="167"/>
      <c r="BQ1017" s="167"/>
      <c r="BR1017" s="167"/>
      <c r="BS1017" s="973"/>
      <c r="BT1017" s="973"/>
      <c r="BU1017" s="973"/>
      <c r="BV1017" s="973"/>
      <c r="BW1017" s="973"/>
      <c r="BX1017" s="973"/>
      <c r="BY1017" s="982"/>
      <c r="CA1017" s="365" t="b">
        <f t="shared" si="443"/>
        <v>0</v>
      </c>
      <c r="CB1017" s="365" t="b">
        <f t="shared" si="444"/>
        <v>0</v>
      </c>
      <c r="CC1017" s="365" t="b">
        <f t="shared" si="445"/>
        <v>0</v>
      </c>
      <c r="CD1017" s="365" t="b">
        <f t="shared" si="446"/>
        <v>0</v>
      </c>
      <c r="CE1017" s="365">
        <f t="shared" si="447"/>
        <v>0</v>
      </c>
      <c r="CF1017" s="365" t="b">
        <f t="shared" si="448"/>
        <v>0</v>
      </c>
      <c r="CG1017" s="365" t="b">
        <f t="shared" si="449"/>
        <v>0</v>
      </c>
      <c r="CH1017" s="365" t="b">
        <f t="shared" si="450"/>
        <v>0</v>
      </c>
      <c r="CI1017" s="72" t="b">
        <f t="shared" si="451"/>
        <v>0</v>
      </c>
      <c r="CJ1017" s="72" t="b">
        <f t="shared" si="452"/>
        <v>0</v>
      </c>
      <c r="CK1017" s="72" t="b">
        <f t="shared" si="453"/>
        <v>0</v>
      </c>
      <c r="CL1017" s="72">
        <f t="shared" si="454"/>
        <v>0</v>
      </c>
      <c r="CM1017" s="72">
        <f t="shared" si="455"/>
        <v>0</v>
      </c>
      <c r="CN1017" s="72" t="b">
        <f t="shared" si="456"/>
        <v>0</v>
      </c>
      <c r="CP1017" s="13">
        <f t="shared" si="457"/>
        <v>0</v>
      </c>
      <c r="CQ1017" s="13" t="b">
        <f t="shared" si="458"/>
        <v>0</v>
      </c>
      <c r="CR1017" s="13" t="b">
        <f t="shared" si="459"/>
        <v>0</v>
      </c>
      <c r="CS1017" s="13" t="b">
        <f t="shared" si="465"/>
        <v>0</v>
      </c>
      <c r="CT1017" s="13" t="b">
        <f t="shared" si="464"/>
        <v>0</v>
      </c>
      <c r="CU1017" s="13" t="b">
        <f t="shared" si="466"/>
        <v>0</v>
      </c>
      <c r="CV1017" s="13" t="b">
        <f t="shared" si="460"/>
        <v>0</v>
      </c>
      <c r="CW1017" s="13" t="b">
        <f t="shared" si="461"/>
        <v>0</v>
      </c>
      <c r="CX1017" s="13" t="b">
        <f t="shared" si="462"/>
        <v>0</v>
      </c>
      <c r="CY1017" s="13" t="b">
        <f t="shared" si="463"/>
        <v>0</v>
      </c>
    </row>
    <row r="1018" spans="1:103" ht="15" thickBot="1">
      <c r="A1018" s="931">
        <v>204</v>
      </c>
      <c r="B1018" s="974" t="s">
        <v>251</v>
      </c>
      <c r="C1018" s="974"/>
      <c r="D1018" s="974" t="s">
        <v>1</v>
      </c>
      <c r="E1018" s="974" t="s">
        <v>5</v>
      </c>
      <c r="F1018" s="974">
        <v>1</v>
      </c>
      <c r="G1018" s="974">
        <v>3</v>
      </c>
      <c r="H1018" s="974"/>
      <c r="I1018" s="974" t="s">
        <v>10</v>
      </c>
      <c r="J1018" s="974"/>
      <c r="K1018" s="974"/>
      <c r="L1018" s="974" t="s">
        <v>17</v>
      </c>
      <c r="M1018" s="974"/>
      <c r="N1018" s="974" t="s">
        <v>17</v>
      </c>
      <c r="O1018" s="172"/>
      <c r="P1018" s="974" t="s">
        <v>17</v>
      </c>
      <c r="Q1018" s="940">
        <f>IF(I1018="&lt;1966",'lista, wskaźniki'!$G$4,IF(I1018="1967-1985",'lista, wskaźniki'!$G$5,IF(I1018="1986-1992",'lista, wskaźniki'!$G$6,IF(I1018="1993-1996",'lista, wskaźniki'!$G$7,IF(I1018="&gt;1997",'lista, wskaźniki'!$G$8,IF(I1018=0,'lista, wskaźniki'!$G$4))))))</f>
        <v>290</v>
      </c>
      <c r="R1018" s="974" t="s">
        <v>25</v>
      </c>
      <c r="S1018" s="974" t="s">
        <v>28</v>
      </c>
      <c r="T1018" s="974"/>
      <c r="U1018" s="974"/>
      <c r="V1018" s="974"/>
      <c r="W1018" s="20" t="s">
        <v>36</v>
      </c>
      <c r="X1018" s="163" t="s">
        <v>39</v>
      </c>
      <c r="Y1018" s="163"/>
      <c r="Z1018" s="163"/>
      <c r="AA1018" s="163" t="s">
        <v>35</v>
      </c>
      <c r="AB1018" s="164"/>
      <c r="AC1018" s="164"/>
      <c r="AD1018" s="163"/>
      <c r="AE1018" s="974"/>
      <c r="AF1018" s="334">
        <f t="shared" si="467"/>
        <v>0</v>
      </c>
      <c r="AG1018" s="272">
        <f>IF(R1018="kompletna",Q1018*J1018*0.0036*'lista, wskaźniki'!$F$13, IF(R1018="częściowa",Q1018*J1018*0.0036*'lista, wskaźniki'!$F$14, IF(R1018="brak",Q1018*J1018*0.0036*'lista, wskaźniki'!$F$15,)))</f>
        <v>0</v>
      </c>
      <c r="AH1018" s="334">
        <f>IF(Y1018="inne",K1018*'lista, wskaźniki'!$E$35,IF(Y1018="to samo źródło",0,IF(Y1018=0,0)))</f>
        <v>0</v>
      </c>
      <c r="AI1018" s="334" t="b">
        <f>IF(AA1018="gaz z sieci",AC1018*'lista, wskaźniki'!$D$21)</f>
        <v>0</v>
      </c>
      <c r="AJ1018" s="272">
        <f>IF(AA1018="węgiel",AB1018*'lista, wskaźniki'!$D$20, IF('Sektor mieszkaniowy'!AA1018="drewno",'Sektor mieszkaniowy'!AB1018*'lista, wskaźniki'!$D$22,IF('Sektor mieszkaniowy'!AA1018="pellet",AB1018*'lista, wskaźniki'!$D$23,IF('Sektor mieszkaniowy'!AA1018="gaz z sieci",AB1018*'lista, wskaźniki'!$D$21,IF('Sektor mieszkaniowy'!AA1018="olej opałowy",'Sektor mieszkaniowy'!AB1018*'lista, wskaźniki'!$D$24)))))</f>
        <v>0</v>
      </c>
      <c r="AK1018" s="977"/>
      <c r="AL1018" s="974"/>
      <c r="AM1018" s="20">
        <f>IF(AA1018="węgiel",AF1018*1/3.6*'lista, wskaźniki'!$F$20,IF(AA1018="drewno",AF1018*1/3.6*'lista, wskaźniki'!$F$22,IF(AA1018="pellet",AF1018*1/3.6*'lista, wskaźniki'!$F$23,IF(AA1018="gaz z sieci",AF1018*1/3.6*'lista, wskaźniki'!$F$21,IF(AA1018="olej opałowy",AF1018*1/3.6*'lista, wskaźniki'!$F$24,0)))))</f>
        <v>0</v>
      </c>
      <c r="AN1018" s="20">
        <f>IF(AA1018="węgiel",AF1018*'lista, wskaźniki'!$E$42,IF(AA1018="drewno",AF1018*'lista, wskaźniki'!$G$42,IF(AA1018="pellet",AF1018*'lista, wskaźniki'!$H$42,IF(AA1018="gaz z sieci",AF1018*'lista, wskaźniki'!$F$42,IF(AA1018="olej opałowy",AF1018*'lista, wskaźniki'!$I$42,0)))))</f>
        <v>0</v>
      </c>
      <c r="AO1018" s="20">
        <f>IF(AA1018="węgiel",AF1018*'lista, wskaźniki'!$E$43,IF(AA1018="drewno",AF1018*'lista, wskaźniki'!$G$43,IF(AA1018="pellet",AF1018*'lista, wskaźniki'!$H$43,IF(AA1018="gaz z sieci",AF1018*'lista, wskaźniki'!$F$43,IF(AA1018="olej opałowy",AF1018*'lista, wskaźniki'!$I$43,0)))))</f>
        <v>0</v>
      </c>
      <c r="AP1018" s="20">
        <f>IF(AA1018="węgiel",AF1018*'lista, wskaźniki'!$E$44,IF(AA1018="drewno",AF1018*'lista, wskaźniki'!$G$44,IF(AA1018="pellet",AF1018*'lista, wskaźniki'!$H$44,IF(AA1018="gaz z sieci",AF1018*'lista, wskaźniki'!$F$44,IF(AA1018="olej opałowy",AF1018*'lista, wskaźniki'!$I$44,0)))))</f>
        <v>0</v>
      </c>
      <c r="AQ1018" s="20" t="b">
        <f>IF(Z1018="gaz",AH1018*1/3.6*'lista, wskaźniki'!$F$21,IF(Z1018="energia elektryczna",AH1018*1/3.6*'lista, wskaźniki'!$F$26))</f>
        <v>0</v>
      </c>
      <c r="AR1018" s="20" t="b">
        <f>IF(Z1018="gaz",AH1018*'lista, wskaźniki'!$F$42,IF(Z1018="energia elektryczna",AH1018*0))</f>
        <v>0</v>
      </c>
      <c r="AS1018" s="20" t="b">
        <f>IF(Z1018="gaz",AH1018*'lista, wskaźniki'!$F$43,IF(Z1018="energia elektryczna",AH1018*0))</f>
        <v>0</v>
      </c>
      <c r="AT1018" s="20" t="b">
        <f>IF(Z1018="gaz",AH1018*'lista, wskaźniki'!$F$44,IF(Z1018="energia elektryczna",AH1018*0))</f>
        <v>0</v>
      </c>
      <c r="AU1018" s="20">
        <f>AI1018*1/3.6*'lista, wskaźniki'!$F$21</f>
        <v>0</v>
      </c>
      <c r="AV1018" s="20">
        <f>AI1018*'lista, wskaźniki'!$F$42</f>
        <v>0</v>
      </c>
      <c r="AW1018" s="20">
        <f>AI1018*'lista, wskaźniki'!$F$43</f>
        <v>0</v>
      </c>
      <c r="AX1018" s="20">
        <f>AI1018*'lista, wskaźniki'!$F$44</f>
        <v>0</v>
      </c>
      <c r="AY1018" s="20">
        <f>AK1018*'lista, wskaźniki'!$F$26</f>
        <v>0</v>
      </c>
      <c r="AZ1018" s="20">
        <f t="shared" si="439"/>
        <v>0</v>
      </c>
      <c r="BA1018" s="20">
        <f t="shared" si="440"/>
        <v>0</v>
      </c>
      <c r="BB1018" s="20">
        <f t="shared" si="441"/>
        <v>0</v>
      </c>
      <c r="BC1018" s="20">
        <f t="shared" si="442"/>
        <v>0</v>
      </c>
      <c r="BD1018" s="974" t="s">
        <v>17</v>
      </c>
      <c r="BE1018" s="974" t="s">
        <v>17</v>
      </c>
      <c r="BF1018" s="974" t="s">
        <v>17</v>
      </c>
      <c r="BG1018" s="974" t="s">
        <v>17</v>
      </c>
      <c r="BH1018" s="163"/>
      <c r="BI1018" s="974" t="s">
        <v>17</v>
      </c>
      <c r="BJ1018" s="163"/>
      <c r="BK1018" s="974" t="s">
        <v>17</v>
      </c>
      <c r="BL1018" s="163"/>
      <c r="BM1018" s="163"/>
      <c r="BN1018" s="163"/>
      <c r="BO1018" s="163" t="s">
        <v>17</v>
      </c>
      <c r="BP1018" s="163"/>
      <c r="BQ1018" s="163" t="s">
        <v>121</v>
      </c>
      <c r="BR1018" s="163">
        <v>1</v>
      </c>
      <c r="BS1018" s="971">
        <v>100</v>
      </c>
      <c r="BT1018" s="971"/>
      <c r="BU1018" s="971"/>
      <c r="BV1018" s="971"/>
      <c r="BW1018" s="971"/>
      <c r="BX1018" s="971"/>
      <c r="BY1018" s="980"/>
      <c r="CA1018" s="365">
        <f t="shared" si="443"/>
        <v>0</v>
      </c>
      <c r="CB1018" s="365" t="b">
        <f t="shared" si="444"/>
        <v>0</v>
      </c>
      <c r="CC1018" s="365" t="b">
        <f t="shared" si="445"/>
        <v>0</v>
      </c>
      <c r="CD1018" s="365" t="b">
        <f t="shared" si="446"/>
        <v>0</v>
      </c>
      <c r="CE1018" s="365" t="b">
        <f t="shared" si="447"/>
        <v>0</v>
      </c>
      <c r="CF1018" s="365" t="b">
        <f t="shared" si="448"/>
        <v>0</v>
      </c>
      <c r="CG1018" s="365" t="b">
        <f t="shared" si="449"/>
        <v>0</v>
      </c>
      <c r="CH1018" s="365" t="b">
        <f t="shared" si="450"/>
        <v>0</v>
      </c>
      <c r="CI1018" s="72">
        <f t="shared" si="451"/>
        <v>0</v>
      </c>
      <c r="CJ1018" s="72" t="b">
        <f t="shared" si="452"/>
        <v>0</v>
      </c>
      <c r="CK1018" s="72" t="b">
        <f t="shared" si="453"/>
        <v>0</v>
      </c>
      <c r="CL1018" s="72">
        <f t="shared" si="454"/>
        <v>0</v>
      </c>
      <c r="CM1018" s="72" t="b">
        <f t="shared" si="455"/>
        <v>0</v>
      </c>
      <c r="CN1018" s="72" t="b">
        <f t="shared" si="456"/>
        <v>0</v>
      </c>
      <c r="CP1018" s="13">
        <f t="shared" si="457"/>
        <v>0</v>
      </c>
      <c r="CQ1018" s="13">
        <f t="shared" si="458"/>
        <v>0</v>
      </c>
      <c r="CR1018" s="13" t="b">
        <f t="shared" si="459"/>
        <v>0</v>
      </c>
      <c r="CS1018" s="13">
        <f t="shared" si="465"/>
        <v>0</v>
      </c>
      <c r="CT1018" s="13" t="b">
        <f t="shared" si="464"/>
        <v>0</v>
      </c>
      <c r="CU1018" s="13">
        <f t="shared" si="466"/>
        <v>0</v>
      </c>
      <c r="CV1018" s="13" t="b">
        <f t="shared" si="460"/>
        <v>0</v>
      </c>
      <c r="CW1018" s="13">
        <f t="shared" si="461"/>
        <v>0</v>
      </c>
      <c r="CX1018" s="13" t="b">
        <f t="shared" si="462"/>
        <v>0</v>
      </c>
      <c r="CY1018" s="13">
        <f t="shared" si="463"/>
        <v>0</v>
      </c>
    </row>
    <row r="1019" spans="1:103" ht="15" thickBot="1">
      <c r="A1019" s="932"/>
      <c r="B1019" s="975"/>
      <c r="C1019" s="975"/>
      <c r="D1019" s="975"/>
      <c r="E1019" s="975"/>
      <c r="F1019" s="975"/>
      <c r="G1019" s="975"/>
      <c r="H1019" s="975"/>
      <c r="I1019" s="975"/>
      <c r="J1019" s="975"/>
      <c r="K1019" s="975"/>
      <c r="L1019" s="975"/>
      <c r="M1019" s="975"/>
      <c r="N1019" s="975"/>
      <c r="O1019" s="170"/>
      <c r="P1019" s="975"/>
      <c r="Q1019" s="941"/>
      <c r="R1019" s="975"/>
      <c r="S1019" s="975"/>
      <c r="T1019" s="975"/>
      <c r="U1019" s="975"/>
      <c r="V1019" s="975"/>
      <c r="W1019" s="165"/>
      <c r="X1019" s="165"/>
      <c r="Y1019" s="165"/>
      <c r="Z1019" s="165"/>
      <c r="AA1019" s="165" t="s">
        <v>36</v>
      </c>
      <c r="AB1019" s="166"/>
      <c r="AC1019" s="166"/>
      <c r="AD1019" s="165"/>
      <c r="AE1019" s="975"/>
      <c r="AF1019" s="334">
        <f t="shared" si="467"/>
        <v>0</v>
      </c>
      <c r="AG1019" s="272">
        <f>IF(R1019="kompletna",Q1019*J1019*0.0036*'lista, wskaźniki'!$F$13, IF(R1019="częściowa",Q1019*J1019*0.0036*'lista, wskaźniki'!$F$14, IF(R1019="brak",Q1019*J1019*0.0036*'lista, wskaźniki'!$F$15,)))</f>
        <v>0</v>
      </c>
      <c r="AH1019" s="334">
        <f>IF(Y1019="inne",K1019*'lista, wskaźniki'!$E$35,IF(Y1019="to samo źródło",0,IF(Y1019=0,0)))</f>
        <v>0</v>
      </c>
      <c r="AI1019" s="334" t="b">
        <f>IF(AA1019="gaz z sieci",AC1019*'lista, wskaźniki'!$D$21)</f>
        <v>0</v>
      </c>
      <c r="AJ1019" s="272">
        <f>IF(AA1019="węgiel",AB1019*'lista, wskaźniki'!$D$20, IF('Sektor mieszkaniowy'!AA1019="drewno",'Sektor mieszkaniowy'!AB1019*'lista, wskaźniki'!$D$22,IF('Sektor mieszkaniowy'!AA1019="pellet",AB1019*'lista, wskaźniki'!$D$23,IF('Sektor mieszkaniowy'!AA1019="gaz z sieci",AB1019*'lista, wskaźniki'!$D$21,IF('Sektor mieszkaniowy'!AA1019="olej opałowy",'Sektor mieszkaniowy'!AB1019*'lista, wskaźniki'!$D$24)))))</f>
        <v>0</v>
      </c>
      <c r="AK1019" s="978"/>
      <c r="AL1019" s="975"/>
      <c r="AM1019" s="20">
        <f>IF(AA1019="węgiel",AF1019*1/3.6*'lista, wskaźniki'!$F$20,IF(AA1019="drewno",AF1019*1/3.6*'lista, wskaźniki'!$F$22,IF(AA1019="pellet",AF1019*1/3.6*'lista, wskaźniki'!$F$23,IF(AA1019="gaz z sieci",AF1019*1/3.6*'lista, wskaźniki'!$F$21,IF(AA1019="olej opałowy",AF1019*1/3.6*'lista, wskaźniki'!$F$24,0)))))</f>
        <v>0</v>
      </c>
      <c r="AN1019" s="20">
        <f>IF(AA1019="węgiel",AF1019*'lista, wskaźniki'!$E$42,IF(AA1019="drewno",AF1019*'lista, wskaźniki'!$G$42,IF(AA1019="pellet",AF1019*'lista, wskaźniki'!$H$42,IF(AA1019="gaz z sieci",AF1019*'lista, wskaźniki'!$F$42,IF(AA1019="olej opałowy",AF1019*'lista, wskaźniki'!$I$42,0)))))</f>
        <v>0</v>
      </c>
      <c r="AO1019" s="20">
        <f>IF(AA1019="węgiel",AF1019*'lista, wskaźniki'!$E$43,IF(AA1019="drewno",AF1019*'lista, wskaźniki'!$G$43,IF(AA1019="pellet",AF1019*'lista, wskaźniki'!$H$43,IF(AA1019="gaz z sieci",AF1019*'lista, wskaźniki'!$F$43,IF(AA1019="olej opałowy",AF1019*'lista, wskaźniki'!$I$43,0)))))</f>
        <v>0</v>
      </c>
      <c r="AP1019" s="20">
        <f>IF(AA1019="węgiel",AF1019*'lista, wskaźniki'!$E$44,IF(AA1019="drewno",AF1019*'lista, wskaźniki'!$G$44,IF(AA1019="pellet",AF1019*'lista, wskaźniki'!$H$44,IF(AA1019="gaz z sieci",AF1019*'lista, wskaźniki'!$F$44,IF(AA1019="olej opałowy",AF1019*'lista, wskaźniki'!$I$44,0)))))</f>
        <v>0</v>
      </c>
      <c r="AQ1019" s="20" t="b">
        <f>IF(Z1019="gaz",AH1019*1/3.6*'lista, wskaźniki'!$F$21,IF(Z1019="energia elektryczna",AH1019*1/3.6*'lista, wskaźniki'!$F$26))</f>
        <v>0</v>
      </c>
      <c r="AR1019" s="20" t="b">
        <f>IF(Z1019="gaz",AH1019*'lista, wskaźniki'!$F$42,IF(Z1019="energia elektryczna",AH1019*0))</f>
        <v>0</v>
      </c>
      <c r="AS1019" s="20" t="b">
        <f>IF(Z1019="gaz",AH1019*'lista, wskaźniki'!$F$43,IF(Z1019="energia elektryczna",AH1019*0))</f>
        <v>0</v>
      </c>
      <c r="AT1019" s="20" t="b">
        <f>IF(Z1019="gaz",AH1019*'lista, wskaźniki'!$F$44,IF(Z1019="energia elektryczna",AH1019*0))</f>
        <v>0</v>
      </c>
      <c r="AU1019" s="20">
        <f>AI1019*1/3.6*'lista, wskaźniki'!$F$21</f>
        <v>0</v>
      </c>
      <c r="AV1019" s="20">
        <f>AI1019*'lista, wskaźniki'!$F$42</f>
        <v>0</v>
      </c>
      <c r="AW1019" s="20">
        <f>AI1019*'lista, wskaźniki'!$F$43</f>
        <v>0</v>
      </c>
      <c r="AX1019" s="20">
        <f>AI1019*'lista, wskaźniki'!$F$44</f>
        <v>0</v>
      </c>
      <c r="AY1019" s="20">
        <f>AK1019*'lista, wskaźniki'!$F$26</f>
        <v>0</v>
      </c>
      <c r="AZ1019" s="20">
        <f t="shared" si="439"/>
        <v>0</v>
      </c>
      <c r="BA1019" s="20">
        <f t="shared" si="440"/>
        <v>0</v>
      </c>
      <c r="BB1019" s="20">
        <f t="shared" si="441"/>
        <v>0</v>
      </c>
      <c r="BC1019" s="20">
        <f t="shared" si="442"/>
        <v>0</v>
      </c>
      <c r="BD1019" s="975"/>
      <c r="BE1019" s="975"/>
      <c r="BF1019" s="975"/>
      <c r="BG1019" s="975"/>
      <c r="BH1019" s="165"/>
      <c r="BI1019" s="975"/>
      <c r="BJ1019" s="165"/>
      <c r="BK1019" s="975"/>
      <c r="BL1019" s="165"/>
      <c r="BM1019" s="165"/>
      <c r="BN1019" s="165"/>
      <c r="BO1019" s="165"/>
      <c r="BP1019" s="165"/>
      <c r="BQ1019" s="165"/>
      <c r="BR1019" s="165"/>
      <c r="BS1019" s="972"/>
      <c r="BT1019" s="972"/>
      <c r="BU1019" s="972"/>
      <c r="BV1019" s="972"/>
      <c r="BW1019" s="972"/>
      <c r="BX1019" s="972"/>
      <c r="BY1019" s="981"/>
      <c r="CA1019" s="365" t="b">
        <f t="shared" si="443"/>
        <v>0</v>
      </c>
      <c r="CB1019" s="365">
        <f t="shared" si="444"/>
        <v>0</v>
      </c>
      <c r="CC1019" s="365" t="b">
        <f t="shared" si="445"/>
        <v>0</v>
      </c>
      <c r="CD1019" s="365" t="b">
        <f t="shared" si="446"/>
        <v>0</v>
      </c>
      <c r="CE1019" s="365" t="b">
        <f t="shared" si="447"/>
        <v>0</v>
      </c>
      <c r="CF1019" s="365" t="b">
        <f t="shared" si="448"/>
        <v>0</v>
      </c>
      <c r="CG1019" s="365" t="b">
        <f t="shared" si="449"/>
        <v>0</v>
      </c>
      <c r="CH1019" s="365" t="b">
        <f t="shared" si="450"/>
        <v>0</v>
      </c>
      <c r="CI1019" s="72" t="b">
        <f t="shared" si="451"/>
        <v>0</v>
      </c>
      <c r="CJ1019" s="72">
        <f t="shared" si="452"/>
        <v>0</v>
      </c>
      <c r="CK1019" s="72" t="b">
        <f t="shared" si="453"/>
        <v>0</v>
      </c>
      <c r="CL1019" s="72">
        <f t="shared" si="454"/>
        <v>0</v>
      </c>
      <c r="CM1019" s="72" t="b">
        <f t="shared" si="455"/>
        <v>0</v>
      </c>
      <c r="CN1019" s="72" t="b">
        <f t="shared" si="456"/>
        <v>0</v>
      </c>
      <c r="CP1019" s="13">
        <f t="shared" si="457"/>
        <v>0</v>
      </c>
      <c r="CQ1019" s="13" t="b">
        <f t="shared" si="458"/>
        <v>0</v>
      </c>
      <c r="CR1019" s="13" t="b">
        <f t="shared" si="459"/>
        <v>0</v>
      </c>
      <c r="CS1019" s="13" t="b">
        <f t="shared" si="465"/>
        <v>0</v>
      </c>
      <c r="CT1019" s="13" t="b">
        <f t="shared" si="464"/>
        <v>0</v>
      </c>
      <c r="CU1019" s="13" t="b">
        <f t="shared" si="466"/>
        <v>0</v>
      </c>
      <c r="CV1019" s="13" t="b">
        <f t="shared" si="460"/>
        <v>0</v>
      </c>
      <c r="CW1019" s="13" t="b">
        <f t="shared" si="461"/>
        <v>0</v>
      </c>
      <c r="CX1019" s="13" t="b">
        <f t="shared" si="462"/>
        <v>0</v>
      </c>
      <c r="CY1019" s="13" t="b">
        <f t="shared" si="463"/>
        <v>0</v>
      </c>
    </row>
    <row r="1020" spans="1:103" ht="15" thickBot="1">
      <c r="A1020" s="932"/>
      <c r="B1020" s="975"/>
      <c r="C1020" s="975"/>
      <c r="D1020" s="975"/>
      <c r="E1020" s="975"/>
      <c r="F1020" s="975"/>
      <c r="G1020" s="975"/>
      <c r="H1020" s="975"/>
      <c r="I1020" s="975"/>
      <c r="J1020" s="975"/>
      <c r="K1020" s="975"/>
      <c r="L1020" s="975"/>
      <c r="M1020" s="975"/>
      <c r="N1020" s="975"/>
      <c r="O1020" s="170"/>
      <c r="P1020" s="975"/>
      <c r="Q1020" s="941"/>
      <c r="R1020" s="975"/>
      <c r="S1020" s="975"/>
      <c r="T1020" s="975"/>
      <c r="U1020" s="975"/>
      <c r="V1020" s="975"/>
      <c r="W1020" s="165"/>
      <c r="X1020" s="165"/>
      <c r="Y1020" s="165"/>
      <c r="Z1020" s="165"/>
      <c r="AA1020" s="165" t="s">
        <v>50</v>
      </c>
      <c r="AB1020" s="166"/>
      <c r="AC1020" s="166"/>
      <c r="AD1020" s="165"/>
      <c r="AE1020" s="975"/>
      <c r="AF1020" s="334">
        <f t="shared" si="467"/>
        <v>0</v>
      </c>
      <c r="AG1020" s="272">
        <f>IF(R1020="kompletna",Q1020*J1020*0.0036*'lista, wskaźniki'!$F$13, IF(R1020="częściowa",Q1020*J1020*0.0036*'lista, wskaźniki'!$F$14, IF(R1020="brak",Q1020*J1020*0.0036*'lista, wskaźniki'!$F$15,)))</f>
        <v>0</v>
      </c>
      <c r="AH1020" s="334">
        <f>IF(Y1020="inne",K1020*'lista, wskaźniki'!$E$35,IF(Y1020="to samo źródło",0,IF(Y1020=0,0)))</f>
        <v>0</v>
      </c>
      <c r="AI1020" s="334" t="b">
        <f>IF(AA1020="gaz z sieci",AC1020*'lista, wskaźniki'!$D$21)</f>
        <v>0</v>
      </c>
      <c r="AJ1020" s="272">
        <f>IF(AA1020="węgiel",AB1020*'lista, wskaźniki'!$D$20, IF('Sektor mieszkaniowy'!AA1020="drewno",'Sektor mieszkaniowy'!AB1020*'lista, wskaźniki'!$D$22,IF('Sektor mieszkaniowy'!AA1020="pellet",AB1020*'lista, wskaźniki'!$D$23,IF('Sektor mieszkaniowy'!AA1020="gaz z sieci",AB1020*'lista, wskaźniki'!$D$21,IF('Sektor mieszkaniowy'!AA1020="olej opałowy",'Sektor mieszkaniowy'!AB1020*'lista, wskaźniki'!$D$24)))))</f>
        <v>0</v>
      </c>
      <c r="AK1020" s="978"/>
      <c r="AL1020" s="975"/>
      <c r="AM1020" s="20">
        <f>IF(AA1020="węgiel",AF1020*1/3.6*'lista, wskaźniki'!$F$20,IF(AA1020="drewno",AF1020*1/3.6*'lista, wskaźniki'!$F$22,IF(AA1020="pellet",AF1020*1/3.6*'lista, wskaźniki'!$F$23,IF(AA1020="gaz z sieci",AF1020*1/3.6*'lista, wskaźniki'!$F$21,IF(AA1020="olej opałowy",AF1020*1/3.6*'lista, wskaźniki'!$F$24,0)))))</f>
        <v>0</v>
      </c>
      <c r="AN1020" s="20">
        <f>IF(AA1020="węgiel",AF1020*'lista, wskaźniki'!$E$42,IF(AA1020="drewno",AF1020*'lista, wskaźniki'!$G$42,IF(AA1020="pellet",AF1020*'lista, wskaźniki'!$H$42,IF(AA1020="gaz z sieci",AF1020*'lista, wskaźniki'!$F$42,IF(AA1020="olej opałowy",AF1020*'lista, wskaźniki'!$I$42,0)))))</f>
        <v>0</v>
      </c>
      <c r="AO1020" s="20">
        <f>IF(AA1020="węgiel",AF1020*'lista, wskaźniki'!$E$43,IF(AA1020="drewno",AF1020*'lista, wskaźniki'!$G$43,IF(AA1020="pellet",AF1020*'lista, wskaźniki'!$H$43,IF(AA1020="gaz z sieci",AF1020*'lista, wskaźniki'!$F$43,IF(AA1020="olej opałowy",AF1020*'lista, wskaźniki'!$I$43,0)))))</f>
        <v>0</v>
      </c>
      <c r="AP1020" s="20">
        <f>IF(AA1020="węgiel",AF1020*'lista, wskaźniki'!$E$44,IF(AA1020="drewno",AF1020*'lista, wskaźniki'!$G$44,IF(AA1020="pellet",AF1020*'lista, wskaźniki'!$H$44,IF(AA1020="gaz z sieci",AF1020*'lista, wskaźniki'!$F$44,IF(AA1020="olej opałowy",AF1020*'lista, wskaźniki'!$I$44,0)))))</f>
        <v>0</v>
      </c>
      <c r="AQ1020" s="20" t="b">
        <f>IF(Z1020="gaz",AH1020*1/3.6*'lista, wskaźniki'!$F$21,IF(Z1020="energia elektryczna",AH1020*1/3.6*'lista, wskaźniki'!$F$26))</f>
        <v>0</v>
      </c>
      <c r="AR1020" s="20" t="b">
        <f>IF(Z1020="gaz",AH1020*'lista, wskaźniki'!$F$42,IF(Z1020="energia elektryczna",AH1020*0))</f>
        <v>0</v>
      </c>
      <c r="AS1020" s="20" t="b">
        <f>IF(Z1020="gaz",AH1020*'lista, wskaźniki'!$F$43,IF(Z1020="energia elektryczna",AH1020*0))</f>
        <v>0</v>
      </c>
      <c r="AT1020" s="20" t="b">
        <f>IF(Z1020="gaz",AH1020*'lista, wskaźniki'!$F$44,IF(Z1020="energia elektryczna",AH1020*0))</f>
        <v>0</v>
      </c>
      <c r="AU1020" s="20">
        <f>AI1020*1/3.6*'lista, wskaźniki'!$F$21</f>
        <v>0</v>
      </c>
      <c r="AV1020" s="20">
        <f>AI1020*'lista, wskaźniki'!$F$42</f>
        <v>0</v>
      </c>
      <c r="AW1020" s="20">
        <f>AI1020*'lista, wskaźniki'!$F$43</f>
        <v>0</v>
      </c>
      <c r="AX1020" s="20">
        <f>AI1020*'lista, wskaźniki'!$F$44</f>
        <v>0</v>
      </c>
      <c r="AY1020" s="20">
        <f>AK1020*'lista, wskaźniki'!$F$26</f>
        <v>0</v>
      </c>
      <c r="AZ1020" s="20">
        <f t="shared" si="439"/>
        <v>0</v>
      </c>
      <c r="BA1020" s="20">
        <f t="shared" si="440"/>
        <v>0</v>
      </c>
      <c r="BB1020" s="20">
        <f t="shared" si="441"/>
        <v>0</v>
      </c>
      <c r="BC1020" s="20">
        <f t="shared" si="442"/>
        <v>0</v>
      </c>
      <c r="BD1020" s="975"/>
      <c r="BE1020" s="975"/>
      <c r="BF1020" s="975"/>
      <c r="BG1020" s="975"/>
      <c r="BH1020" s="165"/>
      <c r="BI1020" s="975"/>
      <c r="BJ1020" s="165"/>
      <c r="BK1020" s="975"/>
      <c r="BL1020" s="165"/>
      <c r="BM1020" s="165"/>
      <c r="BN1020" s="165"/>
      <c r="BO1020" s="165"/>
      <c r="BP1020" s="165"/>
      <c r="BQ1020" s="165"/>
      <c r="BR1020" s="165"/>
      <c r="BS1020" s="972"/>
      <c r="BT1020" s="972"/>
      <c r="BU1020" s="972"/>
      <c r="BV1020" s="972"/>
      <c r="BW1020" s="972"/>
      <c r="BX1020" s="972"/>
      <c r="BY1020" s="981"/>
      <c r="CA1020" s="365" t="b">
        <f t="shared" si="443"/>
        <v>0</v>
      </c>
      <c r="CB1020" s="365" t="b">
        <f t="shared" si="444"/>
        <v>0</v>
      </c>
      <c r="CC1020" s="365">
        <f t="shared" si="445"/>
        <v>0</v>
      </c>
      <c r="CD1020" s="365" t="b">
        <f t="shared" si="446"/>
        <v>0</v>
      </c>
      <c r="CE1020" s="365" t="b">
        <f t="shared" si="447"/>
        <v>0</v>
      </c>
      <c r="CF1020" s="365" t="b">
        <f t="shared" si="448"/>
        <v>0</v>
      </c>
      <c r="CG1020" s="365" t="b">
        <f t="shared" si="449"/>
        <v>0</v>
      </c>
      <c r="CH1020" s="365" t="b">
        <f t="shared" si="450"/>
        <v>0</v>
      </c>
      <c r="CI1020" s="72" t="b">
        <f t="shared" si="451"/>
        <v>0</v>
      </c>
      <c r="CJ1020" s="72" t="b">
        <f t="shared" si="452"/>
        <v>0</v>
      </c>
      <c r="CK1020" s="72">
        <f t="shared" si="453"/>
        <v>0</v>
      </c>
      <c r="CL1020" s="72">
        <f t="shared" si="454"/>
        <v>0</v>
      </c>
      <c r="CM1020" s="72" t="b">
        <f t="shared" si="455"/>
        <v>0</v>
      </c>
      <c r="CN1020" s="72" t="b">
        <f t="shared" si="456"/>
        <v>0</v>
      </c>
      <c r="CP1020" s="13">
        <f t="shared" si="457"/>
        <v>0</v>
      </c>
      <c r="CQ1020" s="13" t="b">
        <f t="shared" si="458"/>
        <v>0</v>
      </c>
      <c r="CR1020" s="13" t="b">
        <f t="shared" si="459"/>
        <v>0</v>
      </c>
      <c r="CS1020" s="13" t="b">
        <f t="shared" si="465"/>
        <v>0</v>
      </c>
      <c r="CT1020" s="13" t="b">
        <f t="shared" si="464"/>
        <v>0</v>
      </c>
      <c r="CU1020" s="13" t="b">
        <f t="shared" si="466"/>
        <v>0</v>
      </c>
      <c r="CV1020" s="13" t="b">
        <f t="shared" si="460"/>
        <v>0</v>
      </c>
      <c r="CW1020" s="13" t="b">
        <f t="shared" si="461"/>
        <v>0</v>
      </c>
      <c r="CX1020" s="13" t="b">
        <f t="shared" si="462"/>
        <v>0</v>
      </c>
      <c r="CY1020" s="13" t="b">
        <f t="shared" si="463"/>
        <v>0</v>
      </c>
    </row>
    <row r="1021" spans="1:103" ht="15" thickBot="1">
      <c r="A1021" s="932"/>
      <c r="B1021" s="975"/>
      <c r="C1021" s="975"/>
      <c r="D1021" s="975"/>
      <c r="E1021" s="975"/>
      <c r="F1021" s="975"/>
      <c r="G1021" s="975"/>
      <c r="H1021" s="975"/>
      <c r="I1021" s="975"/>
      <c r="J1021" s="975"/>
      <c r="K1021" s="975"/>
      <c r="L1021" s="975"/>
      <c r="M1021" s="975"/>
      <c r="N1021" s="975"/>
      <c r="O1021" s="170"/>
      <c r="P1021" s="975"/>
      <c r="Q1021" s="941"/>
      <c r="R1021" s="975"/>
      <c r="S1021" s="975"/>
      <c r="T1021" s="975"/>
      <c r="U1021" s="975"/>
      <c r="V1021" s="975"/>
      <c r="W1021" s="165"/>
      <c r="X1021" s="165"/>
      <c r="Y1021" s="165"/>
      <c r="Z1021" s="165"/>
      <c r="AA1021" s="165" t="s">
        <v>38</v>
      </c>
      <c r="AB1021" s="166"/>
      <c r="AC1021" s="166"/>
      <c r="AD1021" s="165"/>
      <c r="AE1021" s="975"/>
      <c r="AF1021" s="334">
        <f t="shared" si="467"/>
        <v>0</v>
      </c>
      <c r="AG1021" s="272">
        <f>IF(R1021="kompletna",Q1021*J1021*0.0036*'lista, wskaźniki'!$F$13, IF(R1021="częściowa",Q1021*J1021*0.0036*'lista, wskaźniki'!$F$14, IF(R1021="brak",Q1021*J1021*0.0036*'lista, wskaźniki'!$F$15,)))</f>
        <v>0</v>
      </c>
      <c r="AH1021" s="334">
        <f>IF(Y1021="inne",K1021*'lista, wskaźniki'!$E$35,IF(Y1021="to samo źródło",0,IF(Y1021=0,0)))</f>
        <v>0</v>
      </c>
      <c r="AI1021" s="334">
        <f>IF(AA1021="gaz z sieci",AC1021*'lista, wskaźniki'!$D$21)</f>
        <v>0</v>
      </c>
      <c r="AJ1021" s="272">
        <f>IF(AA1021="węgiel",AB1021*'lista, wskaźniki'!$D$20, IF('Sektor mieszkaniowy'!AA1021="drewno",'Sektor mieszkaniowy'!AB1021*'lista, wskaźniki'!$D$22,IF('Sektor mieszkaniowy'!AA1021="pellet",AB1021*'lista, wskaźniki'!$D$23,IF('Sektor mieszkaniowy'!AA1021="gaz z sieci",AB1021*'lista, wskaźniki'!$D$21,IF('Sektor mieszkaniowy'!AA1021="olej opałowy",'Sektor mieszkaniowy'!AB1021*'lista, wskaźniki'!$D$24)))))</f>
        <v>0</v>
      </c>
      <c r="AK1021" s="978"/>
      <c r="AL1021" s="975"/>
      <c r="AM1021" s="20">
        <f>IF(AA1021="węgiel",AF1021*1/3.6*'lista, wskaźniki'!$F$20,IF(AA1021="drewno",AF1021*1/3.6*'lista, wskaźniki'!$F$22,IF(AA1021="pellet",AF1021*1/3.6*'lista, wskaźniki'!$F$23,IF(AA1021="gaz z sieci",AF1021*1/3.6*'lista, wskaźniki'!$F$21,IF(AA1021="olej opałowy",AF1021*1/3.6*'lista, wskaźniki'!$F$24,0)))))</f>
        <v>0</v>
      </c>
      <c r="AN1021" s="20">
        <f>IF(AA1021="węgiel",AF1021*'lista, wskaźniki'!$E$42,IF(AA1021="drewno",AF1021*'lista, wskaźniki'!$G$42,IF(AA1021="pellet",AF1021*'lista, wskaźniki'!$H$42,IF(AA1021="gaz z sieci",AF1021*'lista, wskaźniki'!$F$42,IF(AA1021="olej opałowy",AF1021*'lista, wskaźniki'!$I$42,0)))))</f>
        <v>0</v>
      </c>
      <c r="AO1021" s="20">
        <f>IF(AA1021="węgiel",AF1021*'lista, wskaźniki'!$E$43,IF(AA1021="drewno",AF1021*'lista, wskaźniki'!$G$43,IF(AA1021="pellet",AF1021*'lista, wskaźniki'!$H$43,IF(AA1021="gaz z sieci",AF1021*'lista, wskaźniki'!$F$43,IF(AA1021="olej opałowy",AF1021*'lista, wskaźniki'!$I$43,0)))))</f>
        <v>0</v>
      </c>
      <c r="AP1021" s="20">
        <f>IF(AA1021="węgiel",AF1021*'lista, wskaźniki'!$E$44,IF(AA1021="drewno",AF1021*'lista, wskaźniki'!$G$44,IF(AA1021="pellet",AF1021*'lista, wskaźniki'!$H$44,IF(AA1021="gaz z sieci",AF1021*'lista, wskaźniki'!$F$44,IF(AA1021="olej opałowy",AF1021*'lista, wskaźniki'!$I$44,0)))))</f>
        <v>0</v>
      </c>
      <c r="AQ1021" s="20" t="b">
        <f>IF(Z1021="gaz",AH1021*1/3.6*'lista, wskaźniki'!$F$21,IF(Z1021="energia elektryczna",AH1021*1/3.6*'lista, wskaźniki'!$F$26))</f>
        <v>0</v>
      </c>
      <c r="AR1021" s="20" t="b">
        <f>IF(Z1021="gaz",AH1021*'lista, wskaźniki'!$F$42,IF(Z1021="energia elektryczna",AH1021*0))</f>
        <v>0</v>
      </c>
      <c r="AS1021" s="20" t="b">
        <f>IF(Z1021="gaz",AH1021*'lista, wskaźniki'!$F$43,IF(Z1021="energia elektryczna",AH1021*0))</f>
        <v>0</v>
      </c>
      <c r="AT1021" s="20" t="b">
        <f>IF(Z1021="gaz",AH1021*'lista, wskaźniki'!$F$44,IF(Z1021="energia elektryczna",AH1021*0))</f>
        <v>0</v>
      </c>
      <c r="AU1021" s="20">
        <f>AI1021*1/3.6*'lista, wskaźniki'!$F$21</f>
        <v>0</v>
      </c>
      <c r="AV1021" s="20">
        <f>AI1021*'lista, wskaźniki'!$F$42</f>
        <v>0</v>
      </c>
      <c r="AW1021" s="20">
        <f>AI1021*'lista, wskaźniki'!$F$43</f>
        <v>0</v>
      </c>
      <c r="AX1021" s="20">
        <f>AI1021*'lista, wskaźniki'!$F$44</f>
        <v>0</v>
      </c>
      <c r="AY1021" s="20">
        <f>AK1021*'lista, wskaźniki'!$F$26</f>
        <v>0</v>
      </c>
      <c r="AZ1021" s="20">
        <f t="shared" si="439"/>
        <v>0</v>
      </c>
      <c r="BA1021" s="20">
        <f t="shared" si="440"/>
        <v>0</v>
      </c>
      <c r="BB1021" s="20">
        <f t="shared" si="441"/>
        <v>0</v>
      </c>
      <c r="BC1021" s="20">
        <f t="shared" si="442"/>
        <v>0</v>
      </c>
      <c r="BD1021" s="975"/>
      <c r="BE1021" s="975"/>
      <c r="BF1021" s="975"/>
      <c r="BG1021" s="975"/>
      <c r="BH1021" s="165"/>
      <c r="BI1021" s="975"/>
      <c r="BJ1021" s="165"/>
      <c r="BK1021" s="975"/>
      <c r="BL1021" s="165"/>
      <c r="BM1021" s="165"/>
      <c r="BN1021" s="165"/>
      <c r="BO1021" s="165"/>
      <c r="BP1021" s="165"/>
      <c r="BQ1021" s="165"/>
      <c r="BR1021" s="165"/>
      <c r="BS1021" s="972"/>
      <c r="BT1021" s="972"/>
      <c r="BU1021" s="972"/>
      <c r="BV1021" s="972"/>
      <c r="BW1021" s="972"/>
      <c r="BX1021" s="972"/>
      <c r="BY1021" s="981"/>
      <c r="CA1021" s="365" t="b">
        <f t="shared" si="443"/>
        <v>0</v>
      </c>
      <c r="CB1021" s="365" t="b">
        <f t="shared" si="444"/>
        <v>0</v>
      </c>
      <c r="CC1021" s="365" t="b">
        <f t="shared" si="445"/>
        <v>0</v>
      </c>
      <c r="CD1021" s="365">
        <f t="shared" si="446"/>
        <v>0</v>
      </c>
      <c r="CE1021" s="365" t="b">
        <f t="shared" si="447"/>
        <v>0</v>
      </c>
      <c r="CF1021" s="365" t="b">
        <f t="shared" si="448"/>
        <v>0</v>
      </c>
      <c r="CG1021" s="365" t="b">
        <f t="shared" si="449"/>
        <v>0</v>
      </c>
      <c r="CH1021" s="365">
        <f t="shared" si="450"/>
        <v>0</v>
      </c>
      <c r="CI1021" s="72" t="b">
        <f t="shared" si="451"/>
        <v>0</v>
      </c>
      <c r="CJ1021" s="72" t="b">
        <f t="shared" si="452"/>
        <v>0</v>
      </c>
      <c r="CK1021" s="72" t="b">
        <f t="shared" si="453"/>
        <v>0</v>
      </c>
      <c r="CL1021" s="72">
        <f t="shared" si="454"/>
        <v>0</v>
      </c>
      <c r="CM1021" s="72" t="b">
        <f t="shared" si="455"/>
        <v>0</v>
      </c>
      <c r="CN1021" s="72" t="b">
        <f t="shared" si="456"/>
        <v>0</v>
      </c>
      <c r="CP1021" s="13">
        <f t="shared" si="457"/>
        <v>0</v>
      </c>
      <c r="CQ1021" s="13" t="b">
        <f t="shared" si="458"/>
        <v>0</v>
      </c>
      <c r="CR1021" s="13" t="b">
        <f t="shared" si="459"/>
        <v>0</v>
      </c>
      <c r="CS1021" s="13" t="b">
        <f t="shared" si="465"/>
        <v>0</v>
      </c>
      <c r="CT1021" s="13" t="b">
        <f t="shared" si="464"/>
        <v>0</v>
      </c>
      <c r="CU1021" s="13" t="b">
        <f t="shared" si="466"/>
        <v>0</v>
      </c>
      <c r="CV1021" s="13" t="b">
        <f t="shared" si="460"/>
        <v>0</v>
      </c>
      <c r="CW1021" s="13" t="b">
        <f t="shared" si="461"/>
        <v>0</v>
      </c>
      <c r="CX1021" s="13" t="b">
        <f t="shared" si="462"/>
        <v>0</v>
      </c>
      <c r="CY1021" s="13" t="b">
        <f t="shared" si="463"/>
        <v>0</v>
      </c>
    </row>
    <row r="1022" spans="1:103" ht="15" thickBot="1">
      <c r="A1022" s="933"/>
      <c r="B1022" s="976"/>
      <c r="C1022" s="976"/>
      <c r="D1022" s="976"/>
      <c r="E1022" s="976"/>
      <c r="F1022" s="976"/>
      <c r="G1022" s="976"/>
      <c r="H1022" s="976"/>
      <c r="I1022" s="976"/>
      <c r="J1022" s="976"/>
      <c r="K1022" s="976"/>
      <c r="L1022" s="976"/>
      <c r="M1022" s="976"/>
      <c r="N1022" s="976"/>
      <c r="O1022" s="171"/>
      <c r="P1022" s="976"/>
      <c r="Q1022" s="942"/>
      <c r="R1022" s="976"/>
      <c r="S1022" s="976"/>
      <c r="T1022" s="976"/>
      <c r="U1022" s="976"/>
      <c r="V1022" s="976"/>
      <c r="W1022" s="167"/>
      <c r="X1022" s="167"/>
      <c r="Y1022" s="167"/>
      <c r="Z1022" s="167"/>
      <c r="AA1022" s="167" t="s">
        <v>37</v>
      </c>
      <c r="AB1022" s="168"/>
      <c r="AC1022" s="168"/>
      <c r="AD1022" s="167"/>
      <c r="AE1022" s="976"/>
      <c r="AF1022" s="334">
        <f t="shared" si="467"/>
        <v>0</v>
      </c>
      <c r="AG1022" s="272">
        <f>IF(R1022="kompletna",Q1022*J1022*0.0036*'lista, wskaźniki'!$F$13, IF(R1022="częściowa",Q1022*J1022*0.0036*'lista, wskaźniki'!$F$14, IF(R1022="brak",Q1022*J1022*0.0036*'lista, wskaźniki'!$F$15,)))</f>
        <v>0</v>
      </c>
      <c r="AH1022" s="334">
        <f>IF(Y1022="inne",K1022*'lista, wskaźniki'!$E$35,IF(Y1022="to samo źródło",0,IF(Y1022=0,0)))</f>
        <v>0</v>
      </c>
      <c r="AI1022" s="334" t="b">
        <f>IF(AA1022="gaz z sieci",AC1022*'lista, wskaźniki'!$D$21)</f>
        <v>0</v>
      </c>
      <c r="AJ1022" s="272">
        <f>IF(AA1022="węgiel",AB1022*'lista, wskaźniki'!$D$20, IF('Sektor mieszkaniowy'!AA1022="drewno",'Sektor mieszkaniowy'!AB1022*'lista, wskaźniki'!$D$22,IF('Sektor mieszkaniowy'!AA1022="pellet",AB1022*'lista, wskaźniki'!$D$23,IF('Sektor mieszkaniowy'!AA1022="gaz z sieci",AB1022*'lista, wskaźniki'!$D$21,IF('Sektor mieszkaniowy'!AA1022="olej opałowy",'Sektor mieszkaniowy'!AB1022*'lista, wskaźniki'!$D$24)))))</f>
        <v>0</v>
      </c>
      <c r="AK1022" s="979"/>
      <c r="AL1022" s="976"/>
      <c r="AM1022" s="20">
        <f>IF(AA1022="węgiel",AF1022*1/3.6*'lista, wskaźniki'!$F$20,IF(AA1022="drewno",AF1022*1/3.6*'lista, wskaźniki'!$F$22,IF(AA1022="pellet",AF1022*1/3.6*'lista, wskaźniki'!$F$23,IF(AA1022="gaz z sieci",AF1022*1/3.6*'lista, wskaźniki'!$F$21,IF(AA1022="olej opałowy",AF1022*1/3.6*'lista, wskaźniki'!$F$24,0)))))</f>
        <v>0</v>
      </c>
      <c r="AN1022" s="20">
        <f>IF(AA1022="węgiel",AF1022*'lista, wskaźniki'!$E$42,IF(AA1022="drewno",AF1022*'lista, wskaźniki'!$G$42,IF(AA1022="pellet",AF1022*'lista, wskaźniki'!$H$42,IF(AA1022="gaz z sieci",AF1022*'lista, wskaźniki'!$F$42,IF(AA1022="olej opałowy",AF1022*'lista, wskaźniki'!$I$42,0)))))</f>
        <v>0</v>
      </c>
      <c r="AO1022" s="20">
        <f>IF(AA1022="węgiel",AF1022*'lista, wskaźniki'!$E$43,IF(AA1022="drewno",AF1022*'lista, wskaźniki'!$G$43,IF(AA1022="pellet",AF1022*'lista, wskaźniki'!$H$43,IF(AA1022="gaz z sieci",AF1022*'lista, wskaźniki'!$F$43,IF(AA1022="olej opałowy",AF1022*'lista, wskaźniki'!$I$43,0)))))</f>
        <v>0</v>
      </c>
      <c r="AP1022" s="20">
        <f>IF(AA1022="węgiel",AF1022*'lista, wskaźniki'!$E$44,IF(AA1022="drewno",AF1022*'lista, wskaźniki'!$G$44,IF(AA1022="pellet",AF1022*'lista, wskaźniki'!$H$44,IF(AA1022="gaz z sieci",AF1022*'lista, wskaźniki'!$F$44,IF(AA1022="olej opałowy",AF1022*'lista, wskaźniki'!$I$44,0)))))</f>
        <v>0</v>
      </c>
      <c r="AQ1022" s="20" t="b">
        <f>IF(Z1022="gaz",AH1022*1/3.6*'lista, wskaźniki'!$F$21,IF(Z1022="energia elektryczna",AH1022*1/3.6*'lista, wskaźniki'!$F$26))</f>
        <v>0</v>
      </c>
      <c r="AR1022" s="20" t="b">
        <f>IF(Z1022="gaz",AH1022*'lista, wskaźniki'!$F$42,IF(Z1022="energia elektryczna",AH1022*0))</f>
        <v>0</v>
      </c>
      <c r="AS1022" s="20" t="b">
        <f>IF(Z1022="gaz",AH1022*'lista, wskaźniki'!$F$43,IF(Z1022="energia elektryczna",AH1022*0))</f>
        <v>0</v>
      </c>
      <c r="AT1022" s="20" t="b">
        <f>IF(Z1022="gaz",AH1022*'lista, wskaźniki'!$F$44,IF(Z1022="energia elektryczna",AH1022*0))</f>
        <v>0</v>
      </c>
      <c r="AU1022" s="20">
        <f>AI1022*1/3.6*'lista, wskaźniki'!$F$21</f>
        <v>0</v>
      </c>
      <c r="AV1022" s="20">
        <f>AI1022*'lista, wskaźniki'!$F$42</f>
        <v>0</v>
      </c>
      <c r="AW1022" s="20">
        <f>AI1022*'lista, wskaźniki'!$F$43</f>
        <v>0</v>
      </c>
      <c r="AX1022" s="20">
        <f>AI1022*'lista, wskaźniki'!$F$44</f>
        <v>0</v>
      </c>
      <c r="AY1022" s="20">
        <f>AK1022*'lista, wskaźniki'!$F$26</f>
        <v>0</v>
      </c>
      <c r="AZ1022" s="20">
        <f t="shared" si="439"/>
        <v>0</v>
      </c>
      <c r="BA1022" s="20">
        <f t="shared" si="440"/>
        <v>0</v>
      </c>
      <c r="BB1022" s="20">
        <f t="shared" si="441"/>
        <v>0</v>
      </c>
      <c r="BC1022" s="20">
        <f t="shared" si="442"/>
        <v>0</v>
      </c>
      <c r="BD1022" s="976"/>
      <c r="BE1022" s="976"/>
      <c r="BF1022" s="976"/>
      <c r="BG1022" s="976"/>
      <c r="BH1022" s="167"/>
      <c r="BI1022" s="976"/>
      <c r="BJ1022" s="167"/>
      <c r="BK1022" s="976"/>
      <c r="BL1022" s="167"/>
      <c r="BM1022" s="167"/>
      <c r="BN1022" s="167"/>
      <c r="BO1022" s="167"/>
      <c r="BP1022" s="167"/>
      <c r="BQ1022" s="167"/>
      <c r="BR1022" s="167"/>
      <c r="BS1022" s="973"/>
      <c r="BT1022" s="973"/>
      <c r="BU1022" s="973"/>
      <c r="BV1022" s="973"/>
      <c r="BW1022" s="973"/>
      <c r="BX1022" s="973"/>
      <c r="BY1022" s="982"/>
      <c r="CA1022" s="365" t="b">
        <f t="shared" si="443"/>
        <v>0</v>
      </c>
      <c r="CB1022" s="365" t="b">
        <f t="shared" si="444"/>
        <v>0</v>
      </c>
      <c r="CC1022" s="365" t="b">
        <f t="shared" si="445"/>
        <v>0</v>
      </c>
      <c r="CD1022" s="365" t="b">
        <f t="shared" si="446"/>
        <v>0</v>
      </c>
      <c r="CE1022" s="365">
        <f t="shared" si="447"/>
        <v>0</v>
      </c>
      <c r="CF1022" s="365" t="b">
        <f t="shared" si="448"/>
        <v>0</v>
      </c>
      <c r="CG1022" s="365" t="b">
        <f t="shared" si="449"/>
        <v>0</v>
      </c>
      <c r="CH1022" s="365" t="b">
        <f t="shared" si="450"/>
        <v>0</v>
      </c>
      <c r="CI1022" s="72" t="b">
        <f t="shared" si="451"/>
        <v>0</v>
      </c>
      <c r="CJ1022" s="72" t="b">
        <f t="shared" si="452"/>
        <v>0</v>
      </c>
      <c r="CK1022" s="72" t="b">
        <f t="shared" si="453"/>
        <v>0</v>
      </c>
      <c r="CL1022" s="72">
        <f t="shared" si="454"/>
        <v>0</v>
      </c>
      <c r="CM1022" s="72">
        <f t="shared" si="455"/>
        <v>0</v>
      </c>
      <c r="CN1022" s="72" t="b">
        <f t="shared" si="456"/>
        <v>0</v>
      </c>
      <c r="CP1022" s="13">
        <f t="shared" si="457"/>
        <v>0</v>
      </c>
      <c r="CQ1022" s="13" t="b">
        <f t="shared" si="458"/>
        <v>0</v>
      </c>
      <c r="CR1022" s="13" t="b">
        <f t="shared" si="459"/>
        <v>0</v>
      </c>
      <c r="CS1022" s="13" t="b">
        <f t="shared" si="465"/>
        <v>0</v>
      </c>
      <c r="CT1022" s="13" t="b">
        <f t="shared" si="464"/>
        <v>0</v>
      </c>
      <c r="CU1022" s="13" t="b">
        <f t="shared" si="466"/>
        <v>0</v>
      </c>
      <c r="CV1022" s="13" t="b">
        <f t="shared" si="460"/>
        <v>0</v>
      </c>
      <c r="CW1022" s="13" t="b">
        <f t="shared" si="461"/>
        <v>0</v>
      </c>
      <c r="CX1022" s="13" t="b">
        <f t="shared" si="462"/>
        <v>0</v>
      </c>
      <c r="CY1022" s="13" t="b">
        <f t="shared" si="463"/>
        <v>0</v>
      </c>
    </row>
    <row r="1023" spans="1:103" ht="15" thickBot="1">
      <c r="A1023" s="931">
        <v>205</v>
      </c>
      <c r="B1023" s="974" t="s">
        <v>251</v>
      </c>
      <c r="C1023" s="974"/>
      <c r="D1023" s="974" t="s">
        <v>1</v>
      </c>
      <c r="E1023" s="974" t="s">
        <v>5</v>
      </c>
      <c r="F1023" s="974">
        <v>12</v>
      </c>
      <c r="G1023" s="974">
        <v>9</v>
      </c>
      <c r="H1023" s="974"/>
      <c r="I1023" s="974" t="s">
        <v>14</v>
      </c>
      <c r="J1023" s="974"/>
      <c r="K1023" s="974"/>
      <c r="L1023" s="974" t="s">
        <v>16</v>
      </c>
      <c r="M1023" s="974">
        <v>100</v>
      </c>
      <c r="N1023" s="974" t="s">
        <v>16</v>
      </c>
      <c r="O1023" s="974">
        <v>50</v>
      </c>
      <c r="P1023" s="974" t="s">
        <v>16</v>
      </c>
      <c r="Q1023" s="940">
        <f>IF(I1023="&lt;1966",'lista, wskaźniki'!$G$4,IF(I1023="1967-1985",'lista, wskaźniki'!$G$5,IF(I1023="1986-1992",'lista, wskaźniki'!$G$6,IF(I1023="1993-1996",'lista, wskaźniki'!$G$7,IF(I1023="&gt;1997",'lista, wskaźniki'!$G$8,IF(I1023=0,'lista, wskaźniki'!$G$4))))))</f>
        <v>115</v>
      </c>
      <c r="R1023" s="974" t="s">
        <v>21</v>
      </c>
      <c r="S1023" s="974" t="s">
        <v>28</v>
      </c>
      <c r="T1023" s="974"/>
      <c r="U1023" s="974"/>
      <c r="V1023" s="974"/>
      <c r="W1023" s="163" t="s">
        <v>35</v>
      </c>
      <c r="X1023" s="163" t="s">
        <v>39</v>
      </c>
      <c r="Y1023" s="163" t="s">
        <v>42</v>
      </c>
      <c r="Z1023" s="163"/>
      <c r="AA1023" s="163" t="s">
        <v>35</v>
      </c>
      <c r="AB1023" s="164">
        <v>2</v>
      </c>
      <c r="AC1023" s="164"/>
      <c r="AD1023" s="163">
        <v>1600</v>
      </c>
      <c r="AE1023" s="974">
        <v>24</v>
      </c>
      <c r="AF1023" s="334">
        <f t="shared" si="467"/>
        <v>45.26</v>
      </c>
      <c r="AG1023" s="272">
        <f>IF(R1023="kompletna",Q1023*J1023*0.0036*'lista, wskaźniki'!$F$13, IF(R1023="częściowa",Q1023*J1023*0.0036*'lista, wskaźniki'!$F$14, IF(R1023="brak",Q1023*J1023*0.0036*'lista, wskaźniki'!$F$15,)))</f>
        <v>0</v>
      </c>
      <c r="AH1023" s="334">
        <f>IF(Y1023="inne",K1023*'lista, wskaźniki'!$E$35,IF(Y1023="to samo źródło",0,IF(Y1023=0,0)))</f>
        <v>0</v>
      </c>
      <c r="AI1023" s="334" t="b">
        <f>IF(AA1023="gaz z sieci",AC1023*'lista, wskaźniki'!$D$21)</f>
        <v>0</v>
      </c>
      <c r="AJ1023" s="272">
        <f>IF(AA1023="węgiel",AB1023*'lista, wskaźniki'!$D$20, IF('Sektor mieszkaniowy'!AA1023="drewno",'Sektor mieszkaniowy'!AB1023*'lista, wskaźniki'!$D$22,IF('Sektor mieszkaniowy'!AA1023="pellet",AB1023*'lista, wskaźniki'!$D$23,IF('Sektor mieszkaniowy'!AA1023="gaz z sieci",AB1023*'lista, wskaźniki'!$D$21,IF('Sektor mieszkaniowy'!AA1023="olej opałowy",'Sektor mieszkaniowy'!AB1023*'lista, wskaźniki'!$D$24)))))</f>
        <v>45.26</v>
      </c>
      <c r="AK1023" s="977"/>
      <c r="AL1023" s="974">
        <v>3000</v>
      </c>
      <c r="AM1023" s="20">
        <f>IF(AA1023="węgiel",AF1023*1/3.6*'lista, wskaźniki'!$F$20,IF(AA1023="drewno",AF1023*1/3.6*'lista, wskaźniki'!$F$22,IF(AA1023="pellet",AF1023*1/3.6*'lista, wskaźniki'!$F$23,IF(AA1023="gaz z sieci",AF1023*1/3.6*'lista, wskaźniki'!$F$21,IF(AA1023="olej opałowy",AF1023*1/3.6*'lista, wskaźniki'!$F$24,0)))))</f>
        <v>4.2874797999999998</v>
      </c>
      <c r="AN1023" s="20">
        <f>IF(AA1023="węgiel",AF1023*'lista, wskaźniki'!$E$42,IF(AA1023="drewno",AF1023*'lista, wskaźniki'!$G$42,IF(AA1023="pellet",AF1023*'lista, wskaźniki'!$H$42,IF(AA1023="gaz z sieci",AF1023*'lista, wskaźniki'!$F$42,IF(AA1023="olej opałowy",AF1023*'lista, wskaźniki'!$I$42,0)))))</f>
        <v>1.71988E-2</v>
      </c>
      <c r="AO1023" s="20">
        <f>IF(AA1023="węgiel",AF1023*'lista, wskaźniki'!$E$43,IF(AA1023="drewno",AF1023*'lista, wskaźniki'!$G$43,IF(AA1023="pellet",AF1023*'lista, wskaźniki'!$H$43,IF(AA1023="gaz z sieci",AF1023*'lista, wskaźniki'!$F$43,IF(AA1023="olej opałowy",AF1023*'lista, wskaźniki'!$I$43,0)))))</f>
        <v>1.6293600000000002E-2</v>
      </c>
      <c r="AP1023" s="20">
        <f>IF(AA1023="węgiel",AF1023*'lista, wskaźniki'!$E$44,IF(AA1023="drewno",AF1023*'lista, wskaźniki'!$G$44,IF(AA1023="pellet",AF1023*'lista, wskaźniki'!$H$44,IF(AA1023="gaz z sieci",AF1023*'lista, wskaźniki'!$F$44,IF(AA1023="olej opałowy",AF1023*'lista, wskaźniki'!$I$44,0)))))</f>
        <v>1.22202E-5</v>
      </c>
      <c r="AQ1023" s="20" t="b">
        <f>IF(Z1023="gaz",AH1023*1/3.6*'lista, wskaźniki'!$F$21,IF(Z1023="energia elektryczna",AH1023*1/3.6*'lista, wskaźniki'!$F$26))</f>
        <v>0</v>
      </c>
      <c r="AR1023" s="20" t="b">
        <f>IF(Z1023="gaz",AH1023*'lista, wskaźniki'!$F$42,IF(Z1023="energia elektryczna",AH1023*0))</f>
        <v>0</v>
      </c>
      <c r="AS1023" s="20" t="b">
        <f>IF(Z1023="gaz",AH1023*'lista, wskaźniki'!$F$43,IF(Z1023="energia elektryczna",AH1023*0))</f>
        <v>0</v>
      </c>
      <c r="AT1023" s="20" t="b">
        <f>IF(Z1023="gaz",AH1023*'lista, wskaźniki'!$F$44,IF(Z1023="energia elektryczna",AH1023*0))</f>
        <v>0</v>
      </c>
      <c r="AU1023" s="20">
        <f>AI1023*1/3.6*'lista, wskaźniki'!$F$21</f>
        <v>0</v>
      </c>
      <c r="AV1023" s="20">
        <f>AI1023*'lista, wskaźniki'!$F$42</f>
        <v>0</v>
      </c>
      <c r="AW1023" s="20">
        <f>AI1023*'lista, wskaźniki'!$F$43</f>
        <v>0</v>
      </c>
      <c r="AX1023" s="20">
        <f>AI1023*'lista, wskaźniki'!$F$44</f>
        <v>0</v>
      </c>
      <c r="AY1023" s="20">
        <f>AK1023*'lista, wskaźniki'!$F$26</f>
        <v>0</v>
      </c>
      <c r="AZ1023" s="20">
        <f t="shared" si="439"/>
        <v>4.2874797999999998</v>
      </c>
      <c r="BA1023" s="20">
        <f t="shared" si="440"/>
        <v>1.71988E-2</v>
      </c>
      <c r="BB1023" s="20">
        <f t="shared" si="441"/>
        <v>1.6293600000000002E-2</v>
      </c>
      <c r="BC1023" s="20">
        <f t="shared" si="442"/>
        <v>1.22202E-5</v>
      </c>
      <c r="BD1023" s="974" t="s">
        <v>17</v>
      </c>
      <c r="BE1023" s="974" t="s">
        <v>17</v>
      </c>
      <c r="BF1023" s="974" t="s">
        <v>17</v>
      </c>
      <c r="BG1023" s="974" t="s">
        <v>17</v>
      </c>
      <c r="BH1023" s="163"/>
      <c r="BI1023" s="974" t="s">
        <v>17</v>
      </c>
      <c r="BJ1023" s="163"/>
      <c r="BK1023" s="974" t="s">
        <v>17</v>
      </c>
      <c r="BL1023" s="163"/>
      <c r="BM1023" s="163"/>
      <c r="BN1023" s="163"/>
      <c r="BO1023" s="163" t="s">
        <v>17</v>
      </c>
      <c r="BP1023" s="163"/>
      <c r="BQ1023" s="163"/>
      <c r="BR1023" s="163">
        <v>3</v>
      </c>
      <c r="BS1023" s="971">
        <v>20000</v>
      </c>
      <c r="BT1023" s="971"/>
      <c r="BU1023" s="971"/>
      <c r="BV1023" s="971"/>
      <c r="BW1023" s="971"/>
      <c r="BX1023" s="971"/>
      <c r="BY1023" s="980"/>
      <c r="CA1023" s="365">
        <f t="shared" si="443"/>
        <v>45.26</v>
      </c>
      <c r="CB1023" s="365" t="b">
        <f t="shared" si="444"/>
        <v>0</v>
      </c>
      <c r="CC1023" s="365" t="b">
        <f t="shared" si="445"/>
        <v>0</v>
      </c>
      <c r="CD1023" s="365" t="b">
        <f t="shared" si="446"/>
        <v>0</v>
      </c>
      <c r="CE1023" s="365" t="b">
        <f t="shared" si="447"/>
        <v>0</v>
      </c>
      <c r="CF1023" s="365" t="b">
        <f t="shared" si="448"/>
        <v>0</v>
      </c>
      <c r="CG1023" s="365" t="b">
        <f t="shared" si="449"/>
        <v>0</v>
      </c>
      <c r="CH1023" s="365" t="b">
        <f t="shared" si="450"/>
        <v>0</v>
      </c>
      <c r="CI1023" s="72">
        <f t="shared" si="451"/>
        <v>45.26</v>
      </c>
      <c r="CJ1023" s="72" t="b">
        <f t="shared" si="452"/>
        <v>0</v>
      </c>
      <c r="CK1023" s="72" t="b">
        <f t="shared" si="453"/>
        <v>0</v>
      </c>
      <c r="CL1023" s="72">
        <f t="shared" si="454"/>
        <v>0</v>
      </c>
      <c r="CM1023" s="72" t="b">
        <f t="shared" si="455"/>
        <v>0</v>
      </c>
      <c r="CN1023" s="72" t="b">
        <f t="shared" si="456"/>
        <v>0</v>
      </c>
      <c r="CP1023" s="13" t="b">
        <f t="shared" si="457"/>
        <v>0</v>
      </c>
      <c r="CQ1023" s="13" t="b">
        <f t="shared" si="458"/>
        <v>0</v>
      </c>
      <c r="CR1023" s="13" t="b">
        <f t="shared" si="459"/>
        <v>0</v>
      </c>
      <c r="CS1023" s="13" t="b">
        <f t="shared" si="465"/>
        <v>0</v>
      </c>
      <c r="CT1023" s="13" t="b">
        <f t="shared" si="464"/>
        <v>0</v>
      </c>
      <c r="CU1023" s="13" t="b">
        <f t="shared" si="466"/>
        <v>0</v>
      </c>
      <c r="CV1023" s="13" t="b">
        <f t="shared" si="460"/>
        <v>0</v>
      </c>
      <c r="CW1023" s="13" t="b">
        <f t="shared" si="461"/>
        <v>0</v>
      </c>
      <c r="CX1023" s="13">
        <f t="shared" si="462"/>
        <v>0</v>
      </c>
      <c r="CY1023" s="13">
        <f t="shared" si="463"/>
        <v>0</v>
      </c>
    </row>
    <row r="1024" spans="1:103" ht="15" thickBot="1">
      <c r="A1024" s="932"/>
      <c r="B1024" s="975"/>
      <c r="C1024" s="975"/>
      <c r="D1024" s="975"/>
      <c r="E1024" s="975"/>
      <c r="F1024" s="975"/>
      <c r="G1024" s="975"/>
      <c r="H1024" s="975"/>
      <c r="I1024" s="975"/>
      <c r="J1024" s="975"/>
      <c r="K1024" s="975"/>
      <c r="L1024" s="975"/>
      <c r="M1024" s="975"/>
      <c r="N1024" s="975"/>
      <c r="O1024" s="975"/>
      <c r="P1024" s="975"/>
      <c r="Q1024" s="941"/>
      <c r="R1024" s="975"/>
      <c r="S1024" s="975"/>
      <c r="T1024" s="975"/>
      <c r="U1024" s="975"/>
      <c r="V1024" s="975"/>
      <c r="W1024" s="165" t="s">
        <v>36</v>
      </c>
      <c r="X1024" s="165"/>
      <c r="Y1024" s="165"/>
      <c r="Z1024" s="165"/>
      <c r="AA1024" s="165" t="s">
        <v>36</v>
      </c>
      <c r="AB1024" s="166">
        <v>10</v>
      </c>
      <c r="AC1024" s="166"/>
      <c r="AD1024" s="165"/>
      <c r="AE1024" s="975"/>
      <c r="AF1024" s="334">
        <f t="shared" si="467"/>
        <v>156</v>
      </c>
      <c r="AG1024" s="272">
        <f>IF(R1024="kompletna",Q1024*J1024*0.0036*'lista, wskaźniki'!$F$13, IF(R1024="częściowa",Q1024*J1024*0.0036*'lista, wskaźniki'!$F$14, IF(R1024="brak",Q1024*J1024*0.0036*'lista, wskaźniki'!$F$15,)))</f>
        <v>0</v>
      </c>
      <c r="AH1024" s="334">
        <f>IF(Y1024="inne",K1024*'lista, wskaźniki'!$E$35,IF(Y1024="to samo źródło",0,IF(Y1024=0,0)))</f>
        <v>0</v>
      </c>
      <c r="AI1024" s="334" t="b">
        <f>IF(AA1024="gaz z sieci",AC1024*'lista, wskaźniki'!$D$21)</f>
        <v>0</v>
      </c>
      <c r="AJ1024" s="272">
        <f>IF(AA1024="węgiel",AB1024*'lista, wskaźniki'!$D$20, IF('Sektor mieszkaniowy'!AA1024="drewno",'Sektor mieszkaniowy'!AB1024*'lista, wskaźniki'!$D$22,IF('Sektor mieszkaniowy'!AA1024="pellet",AB1024*'lista, wskaźniki'!$D$23,IF('Sektor mieszkaniowy'!AA1024="gaz z sieci",AB1024*'lista, wskaźniki'!$D$21,IF('Sektor mieszkaniowy'!AA1024="olej opałowy",'Sektor mieszkaniowy'!AB1024*'lista, wskaźniki'!$D$24)))))</f>
        <v>156</v>
      </c>
      <c r="AK1024" s="978"/>
      <c r="AL1024" s="975"/>
      <c r="AM1024" s="20">
        <f>IF(AA1024="węgiel",AF1024*1/3.6*'lista, wskaźniki'!$F$20,IF(AA1024="drewno",AF1024*1/3.6*'lista, wskaźniki'!$F$22,IF(AA1024="pellet",AF1024*1/3.6*'lista, wskaźniki'!$F$23,IF(AA1024="gaz z sieci",AF1024*1/3.6*'lista, wskaźniki'!$F$21,IF(AA1024="olej opałowy",AF1024*1/3.6*'lista, wskaźniki'!$F$24,0)))))</f>
        <v>0</v>
      </c>
      <c r="AN1024" s="20">
        <f>IF(AA1024="węgiel",AF1024*'lista, wskaźniki'!$E$42,IF(AA1024="drewno",AF1024*'lista, wskaźniki'!$G$42,IF(AA1024="pellet",AF1024*'lista, wskaźniki'!$H$42,IF(AA1024="gaz z sieci",AF1024*'lista, wskaźniki'!$F$42,IF(AA1024="olej opałowy",AF1024*'lista, wskaźniki'!$I$42,0)))))</f>
        <v>0.12636</v>
      </c>
      <c r="AO1024" s="20">
        <f>IF(AA1024="węgiel",AF1024*'lista, wskaźniki'!$E$43,IF(AA1024="drewno",AF1024*'lista, wskaźniki'!$G$43,IF(AA1024="pellet",AF1024*'lista, wskaźniki'!$H$43,IF(AA1024="gaz z sieci",AF1024*'lista, wskaźniki'!$F$43,IF(AA1024="olej opałowy",AF1024*'lista, wskaźniki'!$I$43,0)))))</f>
        <v>0.12636</v>
      </c>
      <c r="AP1024" s="20">
        <f>IF(AA1024="węgiel",AF1024*'lista, wskaźniki'!$E$44,IF(AA1024="drewno",AF1024*'lista, wskaźniki'!$G$44,IF(AA1024="pellet",AF1024*'lista, wskaźniki'!$H$44,IF(AA1024="gaz z sieci",AF1024*'lista, wskaźniki'!$F$44,IF(AA1024="olej opałowy",AF1024*'lista, wskaźniki'!$I$44,0)))))</f>
        <v>3.8999999999999999E-5</v>
      </c>
      <c r="AQ1024" s="20" t="b">
        <f>IF(Z1024="gaz",AH1024*1/3.6*'lista, wskaźniki'!$F$21,IF(Z1024="energia elektryczna",AH1024*1/3.6*'lista, wskaźniki'!$F$26))</f>
        <v>0</v>
      </c>
      <c r="AR1024" s="20" t="b">
        <f>IF(Z1024="gaz",AH1024*'lista, wskaźniki'!$F$42,IF(Z1024="energia elektryczna",AH1024*0))</f>
        <v>0</v>
      </c>
      <c r="AS1024" s="20" t="b">
        <f>IF(Z1024="gaz",AH1024*'lista, wskaźniki'!$F$43,IF(Z1024="energia elektryczna",AH1024*0))</f>
        <v>0</v>
      </c>
      <c r="AT1024" s="20" t="b">
        <f>IF(Z1024="gaz",AH1024*'lista, wskaźniki'!$F$44,IF(Z1024="energia elektryczna",AH1024*0))</f>
        <v>0</v>
      </c>
      <c r="AU1024" s="20">
        <f>AI1024*1/3.6*'lista, wskaźniki'!$F$21</f>
        <v>0</v>
      </c>
      <c r="AV1024" s="20">
        <f>AI1024*'lista, wskaźniki'!$F$42</f>
        <v>0</v>
      </c>
      <c r="AW1024" s="20">
        <f>AI1024*'lista, wskaźniki'!$F$43</f>
        <v>0</v>
      </c>
      <c r="AX1024" s="20">
        <f>AI1024*'lista, wskaźniki'!$F$44</f>
        <v>0</v>
      </c>
      <c r="AY1024" s="20">
        <f>AK1024*'lista, wskaźniki'!$F$26</f>
        <v>0</v>
      </c>
      <c r="AZ1024" s="20">
        <f t="shared" si="439"/>
        <v>0</v>
      </c>
      <c r="BA1024" s="20">
        <f t="shared" si="440"/>
        <v>0.12636</v>
      </c>
      <c r="BB1024" s="20">
        <f t="shared" si="441"/>
        <v>0.12636</v>
      </c>
      <c r="BC1024" s="20">
        <f t="shared" si="442"/>
        <v>3.8999999999999999E-5</v>
      </c>
      <c r="BD1024" s="975"/>
      <c r="BE1024" s="975"/>
      <c r="BF1024" s="975"/>
      <c r="BG1024" s="975"/>
      <c r="BH1024" s="165"/>
      <c r="BI1024" s="975"/>
      <c r="BJ1024" s="165"/>
      <c r="BK1024" s="975"/>
      <c r="BL1024" s="165"/>
      <c r="BM1024" s="165"/>
      <c r="BN1024" s="165"/>
      <c r="BO1024" s="165"/>
      <c r="BP1024" s="165"/>
      <c r="BQ1024" s="165"/>
      <c r="BR1024" s="165"/>
      <c r="BS1024" s="972"/>
      <c r="BT1024" s="972"/>
      <c r="BU1024" s="972"/>
      <c r="BV1024" s="972"/>
      <c r="BW1024" s="972"/>
      <c r="BX1024" s="972"/>
      <c r="BY1024" s="981"/>
      <c r="CA1024" s="365" t="b">
        <f t="shared" si="443"/>
        <v>0</v>
      </c>
      <c r="CB1024" s="365">
        <f t="shared" si="444"/>
        <v>156</v>
      </c>
      <c r="CC1024" s="365" t="b">
        <f t="shared" si="445"/>
        <v>0</v>
      </c>
      <c r="CD1024" s="365" t="b">
        <f t="shared" si="446"/>
        <v>0</v>
      </c>
      <c r="CE1024" s="365" t="b">
        <f t="shared" si="447"/>
        <v>0</v>
      </c>
      <c r="CF1024" s="365" t="b">
        <f t="shared" si="448"/>
        <v>0</v>
      </c>
      <c r="CG1024" s="365" t="b">
        <f t="shared" si="449"/>
        <v>0</v>
      </c>
      <c r="CH1024" s="365" t="b">
        <f t="shared" si="450"/>
        <v>0</v>
      </c>
      <c r="CI1024" s="72" t="b">
        <f t="shared" si="451"/>
        <v>0</v>
      </c>
      <c r="CJ1024" s="72">
        <f t="shared" si="452"/>
        <v>156</v>
      </c>
      <c r="CK1024" s="72" t="b">
        <f t="shared" si="453"/>
        <v>0</v>
      </c>
      <c r="CL1024" s="72">
        <f t="shared" si="454"/>
        <v>0</v>
      </c>
      <c r="CM1024" s="72" t="b">
        <f t="shared" si="455"/>
        <v>0</v>
      </c>
      <c r="CN1024" s="72" t="b">
        <f t="shared" si="456"/>
        <v>0</v>
      </c>
      <c r="CP1024" s="13">
        <f t="shared" si="457"/>
        <v>0</v>
      </c>
      <c r="CQ1024" s="13" t="b">
        <f t="shared" si="458"/>
        <v>0</v>
      </c>
      <c r="CR1024" s="13" t="b">
        <f t="shared" si="459"/>
        <v>0</v>
      </c>
      <c r="CS1024" s="13" t="b">
        <f t="shared" si="465"/>
        <v>0</v>
      </c>
      <c r="CT1024" s="13" t="b">
        <f t="shared" si="464"/>
        <v>0</v>
      </c>
      <c r="CU1024" s="13" t="b">
        <f t="shared" si="466"/>
        <v>0</v>
      </c>
      <c r="CV1024" s="13" t="b">
        <f t="shared" si="460"/>
        <v>0</v>
      </c>
      <c r="CW1024" s="13" t="b">
        <f t="shared" si="461"/>
        <v>0</v>
      </c>
      <c r="CX1024" s="13" t="b">
        <f t="shared" si="462"/>
        <v>0</v>
      </c>
      <c r="CY1024" s="13" t="b">
        <f t="shared" si="463"/>
        <v>0</v>
      </c>
    </row>
    <row r="1025" spans="1:103" ht="15" thickBot="1">
      <c r="A1025" s="932"/>
      <c r="B1025" s="975"/>
      <c r="C1025" s="975"/>
      <c r="D1025" s="975"/>
      <c r="E1025" s="975"/>
      <c r="F1025" s="975"/>
      <c r="G1025" s="975"/>
      <c r="H1025" s="975"/>
      <c r="I1025" s="975"/>
      <c r="J1025" s="975"/>
      <c r="K1025" s="975"/>
      <c r="L1025" s="975"/>
      <c r="M1025" s="975"/>
      <c r="N1025" s="975"/>
      <c r="O1025" s="975"/>
      <c r="P1025" s="975"/>
      <c r="Q1025" s="941"/>
      <c r="R1025" s="975"/>
      <c r="S1025" s="975"/>
      <c r="T1025" s="975"/>
      <c r="U1025" s="975"/>
      <c r="V1025" s="975"/>
      <c r="W1025" s="165"/>
      <c r="X1025" s="165"/>
      <c r="Y1025" s="165"/>
      <c r="Z1025" s="165"/>
      <c r="AA1025" s="165" t="s">
        <v>50</v>
      </c>
      <c r="AB1025" s="166"/>
      <c r="AC1025" s="166"/>
      <c r="AD1025" s="165"/>
      <c r="AE1025" s="975"/>
      <c r="AF1025" s="334">
        <f t="shared" si="467"/>
        <v>0</v>
      </c>
      <c r="AG1025" s="272">
        <f>IF(R1025="kompletna",Q1025*J1025*0.0036*'lista, wskaźniki'!$F$13, IF(R1025="częściowa",Q1025*J1025*0.0036*'lista, wskaźniki'!$F$14, IF(R1025="brak",Q1025*J1025*0.0036*'lista, wskaźniki'!$F$15,)))</f>
        <v>0</v>
      </c>
      <c r="AH1025" s="334">
        <f>IF(Y1025="inne",K1025*'lista, wskaźniki'!$E$35,IF(Y1025="to samo źródło",0,IF(Y1025=0,0)))</f>
        <v>0</v>
      </c>
      <c r="AI1025" s="334" t="b">
        <f>IF(AA1025="gaz z sieci",AC1025*'lista, wskaźniki'!$D$21)</f>
        <v>0</v>
      </c>
      <c r="AJ1025" s="272">
        <f>IF(AA1025="węgiel",AB1025*'lista, wskaźniki'!$D$20, IF('Sektor mieszkaniowy'!AA1025="drewno",'Sektor mieszkaniowy'!AB1025*'lista, wskaźniki'!$D$22,IF('Sektor mieszkaniowy'!AA1025="pellet",AB1025*'lista, wskaźniki'!$D$23,IF('Sektor mieszkaniowy'!AA1025="gaz z sieci",AB1025*'lista, wskaźniki'!$D$21,IF('Sektor mieszkaniowy'!AA1025="olej opałowy",'Sektor mieszkaniowy'!AB1025*'lista, wskaźniki'!$D$24)))))</f>
        <v>0</v>
      </c>
      <c r="AK1025" s="978"/>
      <c r="AL1025" s="975"/>
      <c r="AM1025" s="20">
        <f>IF(AA1025="węgiel",AF1025*1/3.6*'lista, wskaźniki'!$F$20,IF(AA1025="drewno",AF1025*1/3.6*'lista, wskaźniki'!$F$22,IF(AA1025="pellet",AF1025*1/3.6*'lista, wskaźniki'!$F$23,IF(AA1025="gaz z sieci",AF1025*1/3.6*'lista, wskaźniki'!$F$21,IF(AA1025="olej opałowy",AF1025*1/3.6*'lista, wskaźniki'!$F$24,0)))))</f>
        <v>0</v>
      </c>
      <c r="AN1025" s="20">
        <f>IF(AA1025="węgiel",AF1025*'lista, wskaźniki'!$E$42,IF(AA1025="drewno",AF1025*'lista, wskaźniki'!$G$42,IF(AA1025="pellet",AF1025*'lista, wskaźniki'!$H$42,IF(AA1025="gaz z sieci",AF1025*'lista, wskaźniki'!$F$42,IF(AA1025="olej opałowy",AF1025*'lista, wskaźniki'!$I$42,0)))))</f>
        <v>0</v>
      </c>
      <c r="AO1025" s="20">
        <f>IF(AA1025="węgiel",AF1025*'lista, wskaźniki'!$E$43,IF(AA1025="drewno",AF1025*'lista, wskaźniki'!$G$43,IF(AA1025="pellet",AF1025*'lista, wskaźniki'!$H$43,IF(AA1025="gaz z sieci",AF1025*'lista, wskaźniki'!$F$43,IF(AA1025="olej opałowy",AF1025*'lista, wskaźniki'!$I$43,0)))))</f>
        <v>0</v>
      </c>
      <c r="AP1025" s="20">
        <f>IF(AA1025="węgiel",AF1025*'lista, wskaźniki'!$E$44,IF(AA1025="drewno",AF1025*'lista, wskaźniki'!$G$44,IF(AA1025="pellet",AF1025*'lista, wskaźniki'!$H$44,IF(AA1025="gaz z sieci",AF1025*'lista, wskaźniki'!$F$44,IF(AA1025="olej opałowy",AF1025*'lista, wskaźniki'!$I$44,0)))))</f>
        <v>0</v>
      </c>
      <c r="AQ1025" s="20" t="b">
        <f>IF(Z1025="gaz",AH1025*1/3.6*'lista, wskaźniki'!$F$21,IF(Z1025="energia elektryczna",AH1025*1/3.6*'lista, wskaźniki'!$F$26))</f>
        <v>0</v>
      </c>
      <c r="AR1025" s="20" t="b">
        <f>IF(Z1025="gaz",AH1025*'lista, wskaźniki'!$F$42,IF(Z1025="energia elektryczna",AH1025*0))</f>
        <v>0</v>
      </c>
      <c r="AS1025" s="20" t="b">
        <f>IF(Z1025="gaz",AH1025*'lista, wskaźniki'!$F$43,IF(Z1025="energia elektryczna",AH1025*0))</f>
        <v>0</v>
      </c>
      <c r="AT1025" s="20" t="b">
        <f>IF(Z1025="gaz",AH1025*'lista, wskaźniki'!$F$44,IF(Z1025="energia elektryczna",AH1025*0))</f>
        <v>0</v>
      </c>
      <c r="AU1025" s="20">
        <f>AI1025*1/3.6*'lista, wskaźniki'!$F$21</f>
        <v>0</v>
      </c>
      <c r="AV1025" s="20">
        <f>AI1025*'lista, wskaźniki'!$F$42</f>
        <v>0</v>
      </c>
      <c r="AW1025" s="20">
        <f>AI1025*'lista, wskaźniki'!$F$43</f>
        <v>0</v>
      </c>
      <c r="AX1025" s="20">
        <f>AI1025*'lista, wskaźniki'!$F$44</f>
        <v>0</v>
      </c>
      <c r="AY1025" s="20">
        <f>AK1025*'lista, wskaźniki'!$F$26</f>
        <v>0</v>
      </c>
      <c r="AZ1025" s="20">
        <f t="shared" si="439"/>
        <v>0</v>
      </c>
      <c r="BA1025" s="20">
        <f t="shared" si="440"/>
        <v>0</v>
      </c>
      <c r="BB1025" s="20">
        <f t="shared" si="441"/>
        <v>0</v>
      </c>
      <c r="BC1025" s="20">
        <f t="shared" si="442"/>
        <v>0</v>
      </c>
      <c r="BD1025" s="975"/>
      <c r="BE1025" s="975"/>
      <c r="BF1025" s="975"/>
      <c r="BG1025" s="975"/>
      <c r="BH1025" s="165"/>
      <c r="BI1025" s="975"/>
      <c r="BJ1025" s="165"/>
      <c r="BK1025" s="975"/>
      <c r="BL1025" s="165"/>
      <c r="BM1025" s="165"/>
      <c r="BN1025" s="165"/>
      <c r="BO1025" s="165"/>
      <c r="BP1025" s="165"/>
      <c r="BQ1025" s="165"/>
      <c r="BR1025" s="165"/>
      <c r="BS1025" s="972"/>
      <c r="BT1025" s="972"/>
      <c r="BU1025" s="972"/>
      <c r="BV1025" s="972"/>
      <c r="BW1025" s="972"/>
      <c r="BX1025" s="972"/>
      <c r="BY1025" s="981"/>
      <c r="CA1025" s="365" t="b">
        <f t="shared" si="443"/>
        <v>0</v>
      </c>
      <c r="CB1025" s="365" t="b">
        <f t="shared" si="444"/>
        <v>0</v>
      </c>
      <c r="CC1025" s="365">
        <f t="shared" si="445"/>
        <v>0</v>
      </c>
      <c r="CD1025" s="365" t="b">
        <f t="shared" si="446"/>
        <v>0</v>
      </c>
      <c r="CE1025" s="365" t="b">
        <f t="shared" si="447"/>
        <v>0</v>
      </c>
      <c r="CF1025" s="365" t="b">
        <f t="shared" si="448"/>
        <v>0</v>
      </c>
      <c r="CG1025" s="365" t="b">
        <f t="shared" si="449"/>
        <v>0</v>
      </c>
      <c r="CH1025" s="365" t="b">
        <f t="shared" si="450"/>
        <v>0</v>
      </c>
      <c r="CI1025" s="72" t="b">
        <f t="shared" si="451"/>
        <v>0</v>
      </c>
      <c r="CJ1025" s="72" t="b">
        <f t="shared" si="452"/>
        <v>0</v>
      </c>
      <c r="CK1025" s="72">
        <f t="shared" si="453"/>
        <v>0</v>
      </c>
      <c r="CL1025" s="72">
        <f t="shared" si="454"/>
        <v>0</v>
      </c>
      <c r="CM1025" s="72" t="b">
        <f t="shared" si="455"/>
        <v>0</v>
      </c>
      <c r="CN1025" s="72" t="b">
        <f t="shared" si="456"/>
        <v>0</v>
      </c>
      <c r="CP1025" s="13">
        <f t="shared" si="457"/>
        <v>0</v>
      </c>
      <c r="CQ1025" s="13" t="b">
        <f t="shared" si="458"/>
        <v>0</v>
      </c>
      <c r="CR1025" s="13" t="b">
        <f t="shared" si="459"/>
        <v>0</v>
      </c>
      <c r="CS1025" s="13" t="b">
        <f t="shared" si="465"/>
        <v>0</v>
      </c>
      <c r="CT1025" s="13" t="b">
        <f t="shared" si="464"/>
        <v>0</v>
      </c>
      <c r="CU1025" s="13" t="b">
        <f t="shared" si="466"/>
        <v>0</v>
      </c>
      <c r="CV1025" s="13" t="b">
        <f t="shared" si="460"/>
        <v>0</v>
      </c>
      <c r="CW1025" s="13" t="b">
        <f t="shared" si="461"/>
        <v>0</v>
      </c>
      <c r="CX1025" s="13" t="b">
        <f t="shared" si="462"/>
        <v>0</v>
      </c>
      <c r="CY1025" s="13" t="b">
        <f t="shared" si="463"/>
        <v>0</v>
      </c>
    </row>
    <row r="1026" spans="1:103" ht="15" thickBot="1">
      <c r="A1026" s="932"/>
      <c r="B1026" s="975"/>
      <c r="C1026" s="975"/>
      <c r="D1026" s="975"/>
      <c r="E1026" s="975"/>
      <c r="F1026" s="975"/>
      <c r="G1026" s="975"/>
      <c r="H1026" s="975"/>
      <c r="I1026" s="975"/>
      <c r="J1026" s="975"/>
      <c r="K1026" s="975"/>
      <c r="L1026" s="975"/>
      <c r="M1026" s="975"/>
      <c r="N1026" s="975"/>
      <c r="O1026" s="975"/>
      <c r="P1026" s="975"/>
      <c r="Q1026" s="941"/>
      <c r="R1026" s="975"/>
      <c r="S1026" s="975"/>
      <c r="T1026" s="975"/>
      <c r="U1026" s="975"/>
      <c r="V1026" s="975"/>
      <c r="W1026" s="165"/>
      <c r="X1026" s="165"/>
      <c r="Y1026" s="165"/>
      <c r="Z1026" s="165"/>
      <c r="AA1026" s="165" t="s">
        <v>38</v>
      </c>
      <c r="AB1026" s="166"/>
      <c r="AC1026" s="166"/>
      <c r="AD1026" s="165"/>
      <c r="AE1026" s="975"/>
      <c r="AF1026" s="334">
        <f t="shared" si="467"/>
        <v>0</v>
      </c>
      <c r="AG1026" s="272">
        <f>IF(R1026="kompletna",Q1026*J1026*0.0036*'lista, wskaźniki'!$F$13, IF(R1026="częściowa",Q1026*J1026*0.0036*'lista, wskaźniki'!$F$14, IF(R1026="brak",Q1026*J1026*0.0036*'lista, wskaźniki'!$F$15,)))</f>
        <v>0</v>
      </c>
      <c r="AH1026" s="334">
        <f>IF(Y1026="inne",K1026*'lista, wskaźniki'!$E$35,IF(Y1026="to samo źródło",0,IF(Y1026=0,0)))</f>
        <v>0</v>
      </c>
      <c r="AI1026" s="334">
        <f>IF(AA1026="gaz z sieci",AC1026*'lista, wskaźniki'!$D$21)</f>
        <v>0</v>
      </c>
      <c r="AJ1026" s="272">
        <f>IF(AA1026="węgiel",AB1026*'lista, wskaźniki'!$D$20, IF('Sektor mieszkaniowy'!AA1026="drewno",'Sektor mieszkaniowy'!AB1026*'lista, wskaźniki'!$D$22,IF('Sektor mieszkaniowy'!AA1026="pellet",AB1026*'lista, wskaźniki'!$D$23,IF('Sektor mieszkaniowy'!AA1026="gaz z sieci",AB1026*'lista, wskaźniki'!$D$21,IF('Sektor mieszkaniowy'!AA1026="olej opałowy",'Sektor mieszkaniowy'!AB1026*'lista, wskaźniki'!$D$24)))))</f>
        <v>0</v>
      </c>
      <c r="AK1026" s="978"/>
      <c r="AL1026" s="975"/>
      <c r="AM1026" s="20">
        <f>IF(AA1026="węgiel",AF1026*1/3.6*'lista, wskaźniki'!$F$20,IF(AA1026="drewno",AF1026*1/3.6*'lista, wskaźniki'!$F$22,IF(AA1026="pellet",AF1026*1/3.6*'lista, wskaźniki'!$F$23,IF(AA1026="gaz z sieci",AF1026*1/3.6*'lista, wskaźniki'!$F$21,IF(AA1026="olej opałowy",AF1026*1/3.6*'lista, wskaźniki'!$F$24,0)))))</f>
        <v>0</v>
      </c>
      <c r="AN1026" s="20">
        <f>IF(AA1026="węgiel",AF1026*'lista, wskaźniki'!$E$42,IF(AA1026="drewno",AF1026*'lista, wskaźniki'!$G$42,IF(AA1026="pellet",AF1026*'lista, wskaźniki'!$H$42,IF(AA1026="gaz z sieci",AF1026*'lista, wskaźniki'!$F$42,IF(AA1026="olej opałowy",AF1026*'lista, wskaźniki'!$I$42,0)))))</f>
        <v>0</v>
      </c>
      <c r="AO1026" s="20">
        <f>IF(AA1026="węgiel",AF1026*'lista, wskaźniki'!$E$43,IF(AA1026="drewno",AF1026*'lista, wskaźniki'!$G$43,IF(AA1026="pellet",AF1026*'lista, wskaźniki'!$H$43,IF(AA1026="gaz z sieci",AF1026*'lista, wskaźniki'!$F$43,IF(AA1026="olej opałowy",AF1026*'lista, wskaźniki'!$I$43,0)))))</f>
        <v>0</v>
      </c>
      <c r="AP1026" s="20">
        <f>IF(AA1026="węgiel",AF1026*'lista, wskaźniki'!$E$44,IF(AA1026="drewno",AF1026*'lista, wskaźniki'!$G$44,IF(AA1026="pellet",AF1026*'lista, wskaźniki'!$H$44,IF(AA1026="gaz z sieci",AF1026*'lista, wskaźniki'!$F$44,IF(AA1026="olej opałowy",AF1026*'lista, wskaźniki'!$I$44,0)))))</f>
        <v>0</v>
      </c>
      <c r="AQ1026" s="20" t="b">
        <f>IF(Z1026="gaz",AH1026*1/3.6*'lista, wskaźniki'!$F$21,IF(Z1026="energia elektryczna",AH1026*1/3.6*'lista, wskaźniki'!$F$26))</f>
        <v>0</v>
      </c>
      <c r="AR1026" s="20" t="b">
        <f>IF(Z1026="gaz",AH1026*'lista, wskaźniki'!$F$42,IF(Z1026="energia elektryczna",AH1026*0))</f>
        <v>0</v>
      </c>
      <c r="AS1026" s="20" t="b">
        <f>IF(Z1026="gaz",AH1026*'lista, wskaźniki'!$F$43,IF(Z1026="energia elektryczna",AH1026*0))</f>
        <v>0</v>
      </c>
      <c r="AT1026" s="20" t="b">
        <f>IF(Z1026="gaz",AH1026*'lista, wskaźniki'!$F$44,IF(Z1026="energia elektryczna",AH1026*0))</f>
        <v>0</v>
      </c>
      <c r="AU1026" s="20">
        <f>AI1026*1/3.6*'lista, wskaźniki'!$F$21</f>
        <v>0</v>
      </c>
      <c r="AV1026" s="20">
        <f>AI1026*'lista, wskaźniki'!$F$42</f>
        <v>0</v>
      </c>
      <c r="AW1026" s="20">
        <f>AI1026*'lista, wskaźniki'!$F$43</f>
        <v>0</v>
      </c>
      <c r="AX1026" s="20">
        <f>AI1026*'lista, wskaźniki'!$F$44</f>
        <v>0</v>
      </c>
      <c r="AY1026" s="20">
        <f>AK1026*'lista, wskaźniki'!$F$26</f>
        <v>0</v>
      </c>
      <c r="AZ1026" s="20">
        <f t="shared" si="439"/>
        <v>0</v>
      </c>
      <c r="BA1026" s="20">
        <f t="shared" si="440"/>
        <v>0</v>
      </c>
      <c r="BB1026" s="20">
        <f t="shared" si="441"/>
        <v>0</v>
      </c>
      <c r="BC1026" s="20">
        <f t="shared" si="442"/>
        <v>0</v>
      </c>
      <c r="BD1026" s="975"/>
      <c r="BE1026" s="975"/>
      <c r="BF1026" s="975"/>
      <c r="BG1026" s="975"/>
      <c r="BH1026" s="165"/>
      <c r="BI1026" s="975"/>
      <c r="BJ1026" s="165"/>
      <c r="BK1026" s="975"/>
      <c r="BL1026" s="165"/>
      <c r="BM1026" s="165"/>
      <c r="BN1026" s="165"/>
      <c r="BO1026" s="165"/>
      <c r="BP1026" s="165"/>
      <c r="BQ1026" s="165"/>
      <c r="BR1026" s="165"/>
      <c r="BS1026" s="972"/>
      <c r="BT1026" s="972"/>
      <c r="BU1026" s="972"/>
      <c r="BV1026" s="972"/>
      <c r="BW1026" s="972"/>
      <c r="BX1026" s="972"/>
      <c r="BY1026" s="981"/>
      <c r="CA1026" s="365" t="b">
        <f t="shared" si="443"/>
        <v>0</v>
      </c>
      <c r="CB1026" s="365" t="b">
        <f t="shared" si="444"/>
        <v>0</v>
      </c>
      <c r="CC1026" s="365" t="b">
        <f t="shared" si="445"/>
        <v>0</v>
      </c>
      <c r="CD1026" s="365">
        <f t="shared" si="446"/>
        <v>0</v>
      </c>
      <c r="CE1026" s="365" t="b">
        <f t="shared" si="447"/>
        <v>0</v>
      </c>
      <c r="CF1026" s="365" t="b">
        <f t="shared" si="448"/>
        <v>0</v>
      </c>
      <c r="CG1026" s="365" t="b">
        <f t="shared" si="449"/>
        <v>0</v>
      </c>
      <c r="CH1026" s="365">
        <f t="shared" si="450"/>
        <v>0</v>
      </c>
      <c r="CI1026" s="72" t="b">
        <f t="shared" si="451"/>
        <v>0</v>
      </c>
      <c r="CJ1026" s="72" t="b">
        <f t="shared" si="452"/>
        <v>0</v>
      </c>
      <c r="CK1026" s="72" t="b">
        <f t="shared" si="453"/>
        <v>0</v>
      </c>
      <c r="CL1026" s="72">
        <f t="shared" si="454"/>
        <v>0</v>
      </c>
      <c r="CM1026" s="72" t="b">
        <f t="shared" si="455"/>
        <v>0</v>
      </c>
      <c r="CN1026" s="72" t="b">
        <f t="shared" si="456"/>
        <v>0</v>
      </c>
      <c r="CP1026" s="13">
        <f t="shared" si="457"/>
        <v>0</v>
      </c>
      <c r="CQ1026" s="13" t="b">
        <f t="shared" si="458"/>
        <v>0</v>
      </c>
      <c r="CR1026" s="13" t="b">
        <f t="shared" si="459"/>
        <v>0</v>
      </c>
      <c r="CS1026" s="13" t="b">
        <f t="shared" si="465"/>
        <v>0</v>
      </c>
      <c r="CT1026" s="13" t="b">
        <f t="shared" si="464"/>
        <v>0</v>
      </c>
      <c r="CU1026" s="13" t="b">
        <f t="shared" si="466"/>
        <v>0</v>
      </c>
      <c r="CV1026" s="13" t="b">
        <f t="shared" si="460"/>
        <v>0</v>
      </c>
      <c r="CW1026" s="13" t="b">
        <f t="shared" si="461"/>
        <v>0</v>
      </c>
      <c r="CX1026" s="13" t="b">
        <f t="shared" si="462"/>
        <v>0</v>
      </c>
      <c r="CY1026" s="13" t="b">
        <f t="shared" si="463"/>
        <v>0</v>
      </c>
    </row>
    <row r="1027" spans="1:103" ht="15" thickBot="1">
      <c r="A1027" s="933"/>
      <c r="B1027" s="976"/>
      <c r="C1027" s="976"/>
      <c r="D1027" s="976"/>
      <c r="E1027" s="976"/>
      <c r="F1027" s="976"/>
      <c r="G1027" s="976"/>
      <c r="H1027" s="976"/>
      <c r="I1027" s="976"/>
      <c r="J1027" s="976"/>
      <c r="K1027" s="976"/>
      <c r="L1027" s="976"/>
      <c r="M1027" s="976"/>
      <c r="N1027" s="976"/>
      <c r="O1027" s="976"/>
      <c r="P1027" s="976"/>
      <c r="Q1027" s="942"/>
      <c r="R1027" s="976"/>
      <c r="S1027" s="976"/>
      <c r="T1027" s="976"/>
      <c r="U1027" s="976"/>
      <c r="V1027" s="976"/>
      <c r="W1027" s="167"/>
      <c r="X1027" s="167"/>
      <c r="Y1027" s="167"/>
      <c r="Z1027" s="167"/>
      <c r="AA1027" s="167" t="s">
        <v>37</v>
      </c>
      <c r="AB1027" s="168"/>
      <c r="AC1027" s="168"/>
      <c r="AD1027" s="167"/>
      <c r="AE1027" s="976"/>
      <c r="AF1027" s="334">
        <f t="shared" si="467"/>
        <v>0</v>
      </c>
      <c r="AG1027" s="272">
        <f>IF(R1027="kompletna",Q1027*J1027*0.0036*'lista, wskaźniki'!$F$13, IF(R1027="częściowa",Q1027*J1027*0.0036*'lista, wskaźniki'!$F$14, IF(R1027="brak",Q1027*J1027*0.0036*'lista, wskaźniki'!$F$15,)))</f>
        <v>0</v>
      </c>
      <c r="AH1027" s="334">
        <f>IF(Y1027="inne",K1027*'lista, wskaźniki'!$E$35,IF(Y1027="to samo źródło",0,IF(Y1027=0,0)))</f>
        <v>0</v>
      </c>
      <c r="AI1027" s="334" t="b">
        <f>IF(AA1027="gaz z sieci",AC1027*'lista, wskaźniki'!$D$21)</f>
        <v>0</v>
      </c>
      <c r="AJ1027" s="272">
        <f>IF(AA1027="węgiel",AB1027*'lista, wskaźniki'!$D$20, IF('Sektor mieszkaniowy'!AA1027="drewno",'Sektor mieszkaniowy'!AB1027*'lista, wskaźniki'!$D$22,IF('Sektor mieszkaniowy'!AA1027="pellet",AB1027*'lista, wskaźniki'!$D$23,IF('Sektor mieszkaniowy'!AA1027="gaz z sieci",AB1027*'lista, wskaźniki'!$D$21,IF('Sektor mieszkaniowy'!AA1027="olej opałowy",'Sektor mieszkaniowy'!AB1027*'lista, wskaźniki'!$D$24)))))</f>
        <v>0</v>
      </c>
      <c r="AK1027" s="979"/>
      <c r="AL1027" s="976"/>
      <c r="AM1027" s="20">
        <f>IF(AA1027="węgiel",AF1027*1/3.6*'lista, wskaźniki'!$F$20,IF(AA1027="drewno",AF1027*1/3.6*'lista, wskaźniki'!$F$22,IF(AA1027="pellet",AF1027*1/3.6*'lista, wskaźniki'!$F$23,IF(AA1027="gaz z sieci",AF1027*1/3.6*'lista, wskaźniki'!$F$21,IF(AA1027="olej opałowy",AF1027*1/3.6*'lista, wskaźniki'!$F$24,0)))))</f>
        <v>0</v>
      </c>
      <c r="AN1027" s="20">
        <f>IF(AA1027="węgiel",AF1027*'lista, wskaźniki'!$E$42,IF(AA1027="drewno",AF1027*'lista, wskaźniki'!$G$42,IF(AA1027="pellet",AF1027*'lista, wskaźniki'!$H$42,IF(AA1027="gaz z sieci",AF1027*'lista, wskaźniki'!$F$42,IF(AA1027="olej opałowy",AF1027*'lista, wskaźniki'!$I$42,0)))))</f>
        <v>0</v>
      </c>
      <c r="AO1027" s="20">
        <f>IF(AA1027="węgiel",AF1027*'lista, wskaźniki'!$E$43,IF(AA1027="drewno",AF1027*'lista, wskaźniki'!$G$43,IF(AA1027="pellet",AF1027*'lista, wskaźniki'!$H$43,IF(AA1027="gaz z sieci",AF1027*'lista, wskaźniki'!$F$43,IF(AA1027="olej opałowy",AF1027*'lista, wskaźniki'!$I$43,0)))))</f>
        <v>0</v>
      </c>
      <c r="AP1027" s="20">
        <f>IF(AA1027="węgiel",AF1027*'lista, wskaźniki'!$E$44,IF(AA1027="drewno",AF1027*'lista, wskaźniki'!$G$44,IF(AA1027="pellet",AF1027*'lista, wskaźniki'!$H$44,IF(AA1027="gaz z sieci",AF1027*'lista, wskaźniki'!$F$44,IF(AA1027="olej opałowy",AF1027*'lista, wskaźniki'!$I$44,0)))))</f>
        <v>0</v>
      </c>
      <c r="AQ1027" s="20" t="b">
        <f>IF(Z1027="gaz",AH1027*1/3.6*'lista, wskaźniki'!$F$21,IF(Z1027="energia elektryczna",AH1027*1/3.6*'lista, wskaźniki'!$F$26))</f>
        <v>0</v>
      </c>
      <c r="AR1027" s="20" t="b">
        <f>IF(Z1027="gaz",AH1027*'lista, wskaźniki'!$F$42,IF(Z1027="energia elektryczna",AH1027*0))</f>
        <v>0</v>
      </c>
      <c r="AS1027" s="20" t="b">
        <f>IF(Z1027="gaz",AH1027*'lista, wskaźniki'!$F$43,IF(Z1027="energia elektryczna",AH1027*0))</f>
        <v>0</v>
      </c>
      <c r="AT1027" s="20" t="b">
        <f>IF(Z1027="gaz",AH1027*'lista, wskaźniki'!$F$44,IF(Z1027="energia elektryczna",AH1027*0))</f>
        <v>0</v>
      </c>
      <c r="AU1027" s="20">
        <f>AI1027*1/3.6*'lista, wskaźniki'!$F$21</f>
        <v>0</v>
      </c>
      <c r="AV1027" s="20">
        <f>AI1027*'lista, wskaźniki'!$F$42</f>
        <v>0</v>
      </c>
      <c r="AW1027" s="20">
        <f>AI1027*'lista, wskaźniki'!$F$43</f>
        <v>0</v>
      </c>
      <c r="AX1027" s="20">
        <f>AI1027*'lista, wskaźniki'!$F$44</f>
        <v>0</v>
      </c>
      <c r="AY1027" s="20">
        <f>AK1027*'lista, wskaźniki'!$F$26</f>
        <v>0</v>
      </c>
      <c r="AZ1027" s="20">
        <f t="shared" si="439"/>
        <v>0</v>
      </c>
      <c r="BA1027" s="20">
        <f t="shared" si="440"/>
        <v>0</v>
      </c>
      <c r="BB1027" s="20">
        <f t="shared" si="441"/>
        <v>0</v>
      </c>
      <c r="BC1027" s="20">
        <f t="shared" si="442"/>
        <v>0</v>
      </c>
      <c r="BD1027" s="976"/>
      <c r="BE1027" s="976"/>
      <c r="BF1027" s="976"/>
      <c r="BG1027" s="976"/>
      <c r="BH1027" s="167"/>
      <c r="BI1027" s="976"/>
      <c r="BJ1027" s="167"/>
      <c r="BK1027" s="976"/>
      <c r="BL1027" s="167"/>
      <c r="BM1027" s="167"/>
      <c r="BN1027" s="167"/>
      <c r="BO1027" s="167"/>
      <c r="BP1027" s="167"/>
      <c r="BQ1027" s="167"/>
      <c r="BR1027" s="167"/>
      <c r="BS1027" s="973"/>
      <c r="BT1027" s="973"/>
      <c r="BU1027" s="973"/>
      <c r="BV1027" s="973"/>
      <c r="BW1027" s="973"/>
      <c r="BX1027" s="973"/>
      <c r="BY1027" s="982"/>
      <c r="CA1027" s="365" t="b">
        <f t="shared" si="443"/>
        <v>0</v>
      </c>
      <c r="CB1027" s="365" t="b">
        <f t="shared" si="444"/>
        <v>0</v>
      </c>
      <c r="CC1027" s="365" t="b">
        <f t="shared" si="445"/>
        <v>0</v>
      </c>
      <c r="CD1027" s="365" t="b">
        <f t="shared" si="446"/>
        <v>0</v>
      </c>
      <c r="CE1027" s="365">
        <f t="shared" si="447"/>
        <v>0</v>
      </c>
      <c r="CF1027" s="365" t="b">
        <f t="shared" si="448"/>
        <v>0</v>
      </c>
      <c r="CG1027" s="365" t="b">
        <f t="shared" si="449"/>
        <v>0</v>
      </c>
      <c r="CH1027" s="365" t="b">
        <f t="shared" si="450"/>
        <v>0</v>
      </c>
      <c r="CI1027" s="72" t="b">
        <f t="shared" si="451"/>
        <v>0</v>
      </c>
      <c r="CJ1027" s="72" t="b">
        <f t="shared" si="452"/>
        <v>0</v>
      </c>
      <c r="CK1027" s="72" t="b">
        <f t="shared" si="453"/>
        <v>0</v>
      </c>
      <c r="CL1027" s="72">
        <f t="shared" si="454"/>
        <v>0</v>
      </c>
      <c r="CM1027" s="72">
        <f t="shared" si="455"/>
        <v>0</v>
      </c>
      <c r="CN1027" s="72" t="b">
        <f t="shared" si="456"/>
        <v>0</v>
      </c>
      <c r="CP1027" s="13">
        <f t="shared" si="457"/>
        <v>0</v>
      </c>
      <c r="CQ1027" s="13" t="b">
        <f t="shared" si="458"/>
        <v>0</v>
      </c>
      <c r="CR1027" s="13" t="b">
        <f t="shared" si="459"/>
        <v>0</v>
      </c>
      <c r="CS1027" s="13" t="b">
        <f t="shared" si="465"/>
        <v>0</v>
      </c>
      <c r="CT1027" s="13" t="b">
        <f t="shared" si="464"/>
        <v>0</v>
      </c>
      <c r="CU1027" s="13" t="b">
        <f t="shared" si="466"/>
        <v>0</v>
      </c>
      <c r="CV1027" s="13" t="b">
        <f t="shared" si="460"/>
        <v>0</v>
      </c>
      <c r="CW1027" s="13" t="b">
        <f t="shared" si="461"/>
        <v>0</v>
      </c>
      <c r="CX1027" s="13" t="b">
        <f t="shared" si="462"/>
        <v>0</v>
      </c>
      <c r="CY1027" s="13" t="b">
        <f t="shared" si="463"/>
        <v>0</v>
      </c>
    </row>
    <row r="1028" spans="1:103" ht="15" thickBot="1">
      <c r="A1028" s="931">
        <v>206</v>
      </c>
      <c r="B1028" s="974" t="s">
        <v>251</v>
      </c>
      <c r="C1028" s="974"/>
      <c r="D1028" s="974" t="s">
        <v>1</v>
      </c>
      <c r="E1028" s="974" t="s">
        <v>5</v>
      </c>
      <c r="F1028" s="974"/>
      <c r="G1028" s="974"/>
      <c r="H1028" s="974"/>
      <c r="I1028" s="974" t="s">
        <v>11</v>
      </c>
      <c r="J1028" s="974"/>
      <c r="K1028" s="974"/>
      <c r="L1028" s="974" t="s">
        <v>16</v>
      </c>
      <c r="M1028" s="974">
        <v>60</v>
      </c>
      <c r="N1028" s="974"/>
      <c r="O1028" s="172"/>
      <c r="P1028" s="974"/>
      <c r="Q1028" s="940">
        <f>IF(I1028="&lt;1966",'lista, wskaźniki'!$G$4,IF(I1028="1967-1985",'lista, wskaźniki'!$G$5,IF(I1028="1986-1992",'lista, wskaźniki'!$G$6,IF(I1028="1993-1996",'lista, wskaźniki'!$G$7,IF(I1028="&gt;1997",'lista, wskaźniki'!$G$8,IF(I1028=0,'lista, wskaźniki'!$G$4))))))</f>
        <v>250</v>
      </c>
      <c r="R1028" s="974" t="s">
        <v>23</v>
      </c>
      <c r="S1028" s="974" t="s">
        <v>28</v>
      </c>
      <c r="T1028" s="974"/>
      <c r="U1028" s="974"/>
      <c r="V1028" s="974"/>
      <c r="W1028" s="163" t="s">
        <v>35</v>
      </c>
      <c r="X1028" s="163" t="s">
        <v>195</v>
      </c>
      <c r="Y1028" s="163" t="s">
        <v>42</v>
      </c>
      <c r="Z1028" s="163"/>
      <c r="AA1028" s="163" t="s">
        <v>35</v>
      </c>
      <c r="AB1028" s="164">
        <f>ROUND(AD1028/'lista, wskaźniki'!$A$130,0)</f>
        <v>2</v>
      </c>
      <c r="AC1028" s="164"/>
      <c r="AD1028" s="163">
        <v>1500</v>
      </c>
      <c r="AE1028" s="974">
        <f>500/50</f>
        <v>10</v>
      </c>
      <c r="AF1028" s="334">
        <f t="shared" si="467"/>
        <v>45.26</v>
      </c>
      <c r="AG1028" s="272">
        <f>IF(R1028="kompletna",Q1028*J1028*0.0036*'lista, wskaźniki'!$F$13, IF(R1028="częściowa",Q1028*J1028*0.0036*'lista, wskaźniki'!$F$14, IF(R1028="brak",Q1028*J1028*0.0036*'lista, wskaźniki'!$F$15,)))</f>
        <v>0</v>
      </c>
      <c r="AH1028" s="334">
        <f>IF(Y1028="inne",K1028*'lista, wskaźniki'!$E$35,IF(Y1028="to samo źródło",0,IF(Y1028=0,0)))</f>
        <v>0</v>
      </c>
      <c r="AI1028" s="334" t="b">
        <f>IF(AA1028="gaz z sieci",AC1028*'lista, wskaźniki'!$D$21)</f>
        <v>0</v>
      </c>
      <c r="AJ1028" s="272">
        <f>IF(AA1028="węgiel",AB1028*'lista, wskaźniki'!$D$20, IF('Sektor mieszkaniowy'!AA1028="drewno",'Sektor mieszkaniowy'!AB1028*'lista, wskaźniki'!$D$22,IF('Sektor mieszkaniowy'!AA1028="pellet",AB1028*'lista, wskaźniki'!$D$23,IF('Sektor mieszkaniowy'!AA1028="gaz z sieci",AB1028*'lista, wskaźniki'!$D$21,IF('Sektor mieszkaniowy'!AA1028="olej opałowy",'Sektor mieszkaniowy'!AB1028*'lista, wskaźniki'!$D$24)))))</f>
        <v>45.26</v>
      </c>
      <c r="AK1028" s="977"/>
      <c r="AL1028" s="974">
        <v>3000</v>
      </c>
      <c r="AM1028" s="20">
        <f>IF(AA1028="węgiel",AF1028*1/3.6*'lista, wskaźniki'!$F$20,IF(AA1028="drewno",AF1028*1/3.6*'lista, wskaźniki'!$F$22,IF(AA1028="pellet",AF1028*1/3.6*'lista, wskaźniki'!$F$23,IF(AA1028="gaz z sieci",AF1028*1/3.6*'lista, wskaźniki'!$F$21,IF(AA1028="olej opałowy",AF1028*1/3.6*'lista, wskaźniki'!$F$24,0)))))</f>
        <v>4.2874797999999998</v>
      </c>
      <c r="AN1028" s="20">
        <f>IF(AA1028="węgiel",AF1028*'lista, wskaźniki'!$E$42,IF(AA1028="drewno",AF1028*'lista, wskaźniki'!$G$42,IF(AA1028="pellet",AF1028*'lista, wskaźniki'!$H$42,IF(AA1028="gaz z sieci",AF1028*'lista, wskaźniki'!$F$42,IF(AA1028="olej opałowy",AF1028*'lista, wskaźniki'!$I$42,0)))))</f>
        <v>1.71988E-2</v>
      </c>
      <c r="AO1028" s="20">
        <f>IF(AA1028="węgiel",AF1028*'lista, wskaźniki'!$E$43,IF(AA1028="drewno",AF1028*'lista, wskaźniki'!$G$43,IF(AA1028="pellet",AF1028*'lista, wskaźniki'!$H$43,IF(AA1028="gaz z sieci",AF1028*'lista, wskaźniki'!$F$43,IF(AA1028="olej opałowy",AF1028*'lista, wskaźniki'!$I$43,0)))))</f>
        <v>1.6293600000000002E-2</v>
      </c>
      <c r="AP1028" s="20">
        <f>IF(AA1028="węgiel",AF1028*'lista, wskaźniki'!$E$44,IF(AA1028="drewno",AF1028*'lista, wskaźniki'!$G$44,IF(AA1028="pellet",AF1028*'lista, wskaźniki'!$H$44,IF(AA1028="gaz z sieci",AF1028*'lista, wskaźniki'!$F$44,IF(AA1028="olej opałowy",AF1028*'lista, wskaźniki'!$I$44,0)))))</f>
        <v>1.22202E-5</v>
      </c>
      <c r="AQ1028" s="20" t="b">
        <f>IF(Z1028="gaz",AH1028*1/3.6*'lista, wskaźniki'!$F$21,IF(Z1028="energia elektryczna",AH1028*1/3.6*'lista, wskaźniki'!$F$26))</f>
        <v>0</v>
      </c>
      <c r="AR1028" s="20" t="b">
        <f>IF(Z1028="gaz",AH1028*'lista, wskaźniki'!$F$42,IF(Z1028="energia elektryczna",AH1028*0))</f>
        <v>0</v>
      </c>
      <c r="AS1028" s="20" t="b">
        <f>IF(Z1028="gaz",AH1028*'lista, wskaźniki'!$F$43,IF(Z1028="energia elektryczna",AH1028*0))</f>
        <v>0</v>
      </c>
      <c r="AT1028" s="20" t="b">
        <f>IF(Z1028="gaz",AH1028*'lista, wskaźniki'!$F$44,IF(Z1028="energia elektryczna",AH1028*0))</f>
        <v>0</v>
      </c>
      <c r="AU1028" s="20">
        <f>AI1028*1/3.6*'lista, wskaźniki'!$F$21</f>
        <v>0</v>
      </c>
      <c r="AV1028" s="20">
        <f>AI1028*'lista, wskaźniki'!$F$42</f>
        <v>0</v>
      </c>
      <c r="AW1028" s="20">
        <f>AI1028*'lista, wskaźniki'!$F$43</f>
        <v>0</v>
      </c>
      <c r="AX1028" s="20">
        <f>AI1028*'lista, wskaźniki'!$F$44</f>
        <v>0</v>
      </c>
      <c r="AY1028" s="20">
        <f>AK1028*'lista, wskaźniki'!$F$26</f>
        <v>0</v>
      </c>
      <c r="AZ1028" s="20">
        <f t="shared" ref="AZ1028:AZ1091" si="468">AM1028+AQ1028+AU1028+AY1028</f>
        <v>4.2874797999999998</v>
      </c>
      <c r="BA1028" s="20">
        <f t="shared" ref="BA1028:BA1091" si="469">AN1028+AR1028+AV1028</f>
        <v>1.71988E-2</v>
      </c>
      <c r="BB1028" s="20">
        <f t="shared" ref="BB1028:BB1091" si="470">AO1028+AS1028+AW1028</f>
        <v>1.6293600000000002E-2</v>
      </c>
      <c r="BC1028" s="20">
        <f t="shared" ref="BC1028:BC1091" si="471">AP1028+AT1028+AX1028</f>
        <v>1.22202E-5</v>
      </c>
      <c r="BD1028" s="974" t="s">
        <v>16</v>
      </c>
      <c r="BE1028" s="974" t="s">
        <v>16</v>
      </c>
      <c r="BF1028" s="974" t="s">
        <v>16</v>
      </c>
      <c r="BG1028" s="974" t="s">
        <v>17</v>
      </c>
      <c r="BH1028" s="163"/>
      <c r="BI1028" s="974" t="s">
        <v>16</v>
      </c>
      <c r="BJ1028" s="163" t="s">
        <v>52</v>
      </c>
      <c r="BK1028" s="974" t="s">
        <v>17</v>
      </c>
      <c r="BL1028" s="163"/>
      <c r="BM1028" s="163"/>
      <c r="BN1028" s="163"/>
      <c r="BO1028" s="163" t="s">
        <v>17</v>
      </c>
      <c r="BP1028" s="163"/>
      <c r="BQ1028" s="163" t="s">
        <v>120</v>
      </c>
      <c r="BR1028" s="163">
        <v>2</v>
      </c>
      <c r="BS1028" s="971">
        <v>30000</v>
      </c>
      <c r="BT1028" s="971"/>
      <c r="BU1028" s="971"/>
      <c r="BV1028" s="971"/>
      <c r="BW1028" s="971"/>
      <c r="BX1028" s="971"/>
      <c r="BY1028" s="980"/>
      <c r="CA1028" s="365">
        <f t="shared" ref="CA1028:CA1091" si="472">IF(AA1028="węgiel",AF1028)</f>
        <v>45.26</v>
      </c>
      <c r="CB1028" s="365" t="b">
        <f t="shared" ref="CB1028:CB1091" si="473">IF(AA1028="drewno",AF1028)</f>
        <v>0</v>
      </c>
      <c r="CC1028" s="365" t="b">
        <f t="shared" ref="CC1028:CC1091" si="474">IF(AA1028="pellet",AF1028)</f>
        <v>0</v>
      </c>
      <c r="CD1028" s="365" t="b">
        <f t="shared" ref="CD1028:CD1091" si="475">IF(AA1028="gaz z sieci",AF1028)</f>
        <v>0</v>
      </c>
      <c r="CE1028" s="365" t="b">
        <f t="shared" ref="CE1028:CE1091" si="476">IF(AA1028="olej opałowy",AF1028)</f>
        <v>0</v>
      </c>
      <c r="CF1028" s="365" t="b">
        <f t="shared" ref="CF1028:CF1091" si="477">IF(Z1028="gaz",AH1028)</f>
        <v>0</v>
      </c>
      <c r="CG1028" s="365" t="b">
        <f t="shared" ref="CG1028:CG1091" si="478">IF(Z1028="energia elektryczna",AH1028)</f>
        <v>0</v>
      </c>
      <c r="CH1028" s="365" t="b">
        <f t="shared" ref="CH1028:CH1091" si="479">IF(AA1028="gaz z sieci",AI1028)</f>
        <v>0</v>
      </c>
      <c r="CI1028" s="72">
        <f t="shared" ref="CI1028:CI1091" si="480">CA1028</f>
        <v>45.26</v>
      </c>
      <c r="CJ1028" s="72" t="b">
        <f t="shared" ref="CJ1028:CJ1091" si="481">CB1028</f>
        <v>0</v>
      </c>
      <c r="CK1028" s="72" t="b">
        <f t="shared" ref="CK1028:CK1091" si="482">CC1028</f>
        <v>0</v>
      </c>
      <c r="CL1028" s="72">
        <f t="shared" ref="CL1028:CL1091" si="483">CD1028+CF1028</f>
        <v>0</v>
      </c>
      <c r="CM1028" s="72" t="b">
        <f t="shared" ref="CM1028:CM1091" si="484">CE1028</f>
        <v>0</v>
      </c>
      <c r="CN1028" s="72" t="b">
        <f t="shared" ref="CN1028:CN1091" si="485">CG1028</f>
        <v>0</v>
      </c>
      <c r="CP1028" s="13" t="b">
        <f t="shared" ref="CP1028:CP1091" si="486">IF(I1028="&lt;1966",J1028,IF(I1028&lt;1966,J1028))</f>
        <v>0</v>
      </c>
      <c r="CQ1028" s="13">
        <f t="shared" ref="CQ1028:CQ1091" si="487">IF(R1028="kompletna",CP1028,IF(R1028="częściowa",0.5*CP1028,IF(R1028="brak",0*CP1028)))</f>
        <v>0</v>
      </c>
      <c r="CR1028" s="13">
        <f t="shared" ref="CR1028:CR1091" si="488">IF(I1028="1967-1985",J1028)</f>
        <v>0</v>
      </c>
      <c r="CS1028" s="13">
        <f t="shared" si="465"/>
        <v>0</v>
      </c>
      <c r="CT1028" s="13" t="b">
        <f t="shared" si="464"/>
        <v>0</v>
      </c>
      <c r="CU1028" s="13">
        <f t="shared" si="466"/>
        <v>0</v>
      </c>
      <c r="CV1028" s="13" t="b">
        <f t="shared" ref="CV1028:CV1091" si="489">IF(I1028="1993-1996",J1028)</f>
        <v>0</v>
      </c>
      <c r="CW1028" s="13">
        <f t="shared" ref="CW1028:CW1091" si="490">IF(R1028="kompletna",CV1028,IF(R1028="częściowa",0.5*CV1028,IF(R1028="brak",0*CV1028)))</f>
        <v>0</v>
      </c>
      <c r="CX1028" s="13" t="b">
        <f t="shared" ref="CX1028:CX1091" si="491">IF(I1028="&gt;1997",J1028)</f>
        <v>0</v>
      </c>
      <c r="CY1028" s="13">
        <f t="shared" ref="CY1028:CY1091" si="492">IF(R1028="kompletna",CX1028,IF(R1028="częściowa",0.5*CX1028,IF(R1028="brak",0*CX1028)))</f>
        <v>0</v>
      </c>
    </row>
    <row r="1029" spans="1:103" ht="15" thickBot="1">
      <c r="A1029" s="932"/>
      <c r="B1029" s="975"/>
      <c r="C1029" s="975"/>
      <c r="D1029" s="975"/>
      <c r="E1029" s="975"/>
      <c r="F1029" s="975"/>
      <c r="G1029" s="975"/>
      <c r="H1029" s="975"/>
      <c r="I1029" s="975"/>
      <c r="J1029" s="975"/>
      <c r="K1029" s="975"/>
      <c r="L1029" s="975"/>
      <c r="M1029" s="975"/>
      <c r="N1029" s="975"/>
      <c r="O1029" s="170"/>
      <c r="P1029" s="975"/>
      <c r="Q1029" s="941"/>
      <c r="R1029" s="975"/>
      <c r="S1029" s="975"/>
      <c r="T1029" s="975"/>
      <c r="U1029" s="975"/>
      <c r="V1029" s="975"/>
      <c r="W1029" s="165"/>
      <c r="X1029" s="165"/>
      <c r="Y1029" s="165"/>
      <c r="Z1029" s="165"/>
      <c r="AA1029" s="165" t="s">
        <v>36</v>
      </c>
      <c r="AB1029" s="166">
        <f>ROUND(AD1029/'lista, wskaźniki'!$A$133,0)</f>
        <v>7</v>
      </c>
      <c r="AC1029" s="166"/>
      <c r="AD1029" s="165">
        <v>2000</v>
      </c>
      <c r="AE1029" s="975"/>
      <c r="AF1029" s="334">
        <f t="shared" si="467"/>
        <v>109.2</v>
      </c>
      <c r="AG1029" s="272">
        <f>IF(R1029="kompletna",Q1029*J1029*0.0036*'lista, wskaźniki'!$F$13, IF(R1029="częściowa",Q1029*J1029*0.0036*'lista, wskaźniki'!$F$14, IF(R1029="brak",Q1029*J1029*0.0036*'lista, wskaźniki'!$F$15,)))</f>
        <v>0</v>
      </c>
      <c r="AH1029" s="334">
        <f>IF(Y1029="inne",K1029*'lista, wskaźniki'!$E$35,IF(Y1029="to samo źródło",0,IF(Y1029=0,0)))</f>
        <v>0</v>
      </c>
      <c r="AI1029" s="334" t="b">
        <f>IF(AA1029="gaz z sieci",AC1029*'lista, wskaźniki'!$D$21)</f>
        <v>0</v>
      </c>
      <c r="AJ1029" s="272">
        <f>IF(AA1029="węgiel",AB1029*'lista, wskaźniki'!$D$20, IF('Sektor mieszkaniowy'!AA1029="drewno",'Sektor mieszkaniowy'!AB1029*'lista, wskaźniki'!$D$22,IF('Sektor mieszkaniowy'!AA1029="pellet",AB1029*'lista, wskaźniki'!$D$23,IF('Sektor mieszkaniowy'!AA1029="gaz z sieci",AB1029*'lista, wskaźniki'!$D$21,IF('Sektor mieszkaniowy'!AA1029="olej opałowy",'Sektor mieszkaniowy'!AB1029*'lista, wskaźniki'!$D$24)))))</f>
        <v>109.2</v>
      </c>
      <c r="AK1029" s="978"/>
      <c r="AL1029" s="975"/>
      <c r="AM1029" s="20">
        <f>IF(AA1029="węgiel",AF1029*1/3.6*'lista, wskaźniki'!$F$20,IF(AA1029="drewno",AF1029*1/3.6*'lista, wskaźniki'!$F$22,IF(AA1029="pellet",AF1029*1/3.6*'lista, wskaźniki'!$F$23,IF(AA1029="gaz z sieci",AF1029*1/3.6*'lista, wskaźniki'!$F$21,IF(AA1029="olej opałowy",AF1029*1/3.6*'lista, wskaźniki'!$F$24,0)))))</f>
        <v>0</v>
      </c>
      <c r="AN1029" s="20">
        <f>IF(AA1029="węgiel",AF1029*'lista, wskaźniki'!$E$42,IF(AA1029="drewno",AF1029*'lista, wskaźniki'!$G$42,IF(AA1029="pellet",AF1029*'lista, wskaźniki'!$H$42,IF(AA1029="gaz z sieci",AF1029*'lista, wskaźniki'!$F$42,IF(AA1029="olej opałowy",AF1029*'lista, wskaźniki'!$I$42,0)))))</f>
        <v>8.8452000000000003E-2</v>
      </c>
      <c r="AO1029" s="20">
        <f>IF(AA1029="węgiel",AF1029*'lista, wskaźniki'!$E$43,IF(AA1029="drewno",AF1029*'lista, wskaźniki'!$G$43,IF(AA1029="pellet",AF1029*'lista, wskaźniki'!$H$43,IF(AA1029="gaz z sieci",AF1029*'lista, wskaźniki'!$F$43,IF(AA1029="olej opałowy",AF1029*'lista, wskaźniki'!$I$43,0)))))</f>
        <v>8.8452000000000003E-2</v>
      </c>
      <c r="AP1029" s="20">
        <f>IF(AA1029="węgiel",AF1029*'lista, wskaźniki'!$E$44,IF(AA1029="drewno",AF1029*'lista, wskaźniki'!$G$44,IF(AA1029="pellet",AF1029*'lista, wskaźniki'!$H$44,IF(AA1029="gaz z sieci",AF1029*'lista, wskaźniki'!$F$44,IF(AA1029="olej opałowy",AF1029*'lista, wskaźniki'!$I$44,0)))))</f>
        <v>2.73E-5</v>
      </c>
      <c r="AQ1029" s="20" t="b">
        <f>IF(Z1029="gaz",AH1029*1/3.6*'lista, wskaźniki'!$F$21,IF(Z1029="energia elektryczna",AH1029*1/3.6*'lista, wskaźniki'!$F$26))</f>
        <v>0</v>
      </c>
      <c r="AR1029" s="20" t="b">
        <f>IF(Z1029="gaz",AH1029*'lista, wskaźniki'!$F$42,IF(Z1029="energia elektryczna",AH1029*0))</f>
        <v>0</v>
      </c>
      <c r="AS1029" s="20" t="b">
        <f>IF(Z1029="gaz",AH1029*'lista, wskaźniki'!$F$43,IF(Z1029="energia elektryczna",AH1029*0))</f>
        <v>0</v>
      </c>
      <c r="AT1029" s="20" t="b">
        <f>IF(Z1029="gaz",AH1029*'lista, wskaźniki'!$F$44,IF(Z1029="energia elektryczna",AH1029*0))</f>
        <v>0</v>
      </c>
      <c r="AU1029" s="20">
        <f>AI1029*1/3.6*'lista, wskaźniki'!$F$21</f>
        <v>0</v>
      </c>
      <c r="AV1029" s="20">
        <f>AI1029*'lista, wskaźniki'!$F$42</f>
        <v>0</v>
      </c>
      <c r="AW1029" s="20">
        <f>AI1029*'lista, wskaźniki'!$F$43</f>
        <v>0</v>
      </c>
      <c r="AX1029" s="20">
        <f>AI1029*'lista, wskaźniki'!$F$44</f>
        <v>0</v>
      </c>
      <c r="AY1029" s="20">
        <f>AK1029*'lista, wskaźniki'!$F$26</f>
        <v>0</v>
      </c>
      <c r="AZ1029" s="20">
        <f t="shared" si="468"/>
        <v>0</v>
      </c>
      <c r="BA1029" s="20">
        <f t="shared" si="469"/>
        <v>8.8452000000000003E-2</v>
      </c>
      <c r="BB1029" s="20">
        <f t="shared" si="470"/>
        <v>8.8452000000000003E-2</v>
      </c>
      <c r="BC1029" s="20">
        <f t="shared" si="471"/>
        <v>2.73E-5</v>
      </c>
      <c r="BD1029" s="975"/>
      <c r="BE1029" s="975"/>
      <c r="BF1029" s="975"/>
      <c r="BG1029" s="975"/>
      <c r="BH1029" s="165"/>
      <c r="BI1029" s="975"/>
      <c r="BJ1029" s="165"/>
      <c r="BK1029" s="975"/>
      <c r="BL1029" s="165"/>
      <c r="BM1029" s="165"/>
      <c r="BN1029" s="165"/>
      <c r="BO1029" s="165"/>
      <c r="BP1029" s="165"/>
      <c r="BQ1029" s="165" t="s">
        <v>121</v>
      </c>
      <c r="BR1029" s="165">
        <v>2</v>
      </c>
      <c r="BS1029" s="972"/>
      <c r="BT1029" s="972"/>
      <c r="BU1029" s="972"/>
      <c r="BV1029" s="972"/>
      <c r="BW1029" s="972"/>
      <c r="BX1029" s="972"/>
      <c r="BY1029" s="981"/>
      <c r="CA1029" s="365" t="b">
        <f t="shared" si="472"/>
        <v>0</v>
      </c>
      <c r="CB1029" s="365">
        <f t="shared" si="473"/>
        <v>109.2</v>
      </c>
      <c r="CC1029" s="365" t="b">
        <f t="shared" si="474"/>
        <v>0</v>
      </c>
      <c r="CD1029" s="365" t="b">
        <f t="shared" si="475"/>
        <v>0</v>
      </c>
      <c r="CE1029" s="365" t="b">
        <f t="shared" si="476"/>
        <v>0</v>
      </c>
      <c r="CF1029" s="365" t="b">
        <f t="shared" si="477"/>
        <v>0</v>
      </c>
      <c r="CG1029" s="365" t="b">
        <f t="shared" si="478"/>
        <v>0</v>
      </c>
      <c r="CH1029" s="365" t="b">
        <f t="shared" si="479"/>
        <v>0</v>
      </c>
      <c r="CI1029" s="72" t="b">
        <f t="shared" si="480"/>
        <v>0</v>
      </c>
      <c r="CJ1029" s="72">
        <f t="shared" si="481"/>
        <v>109.2</v>
      </c>
      <c r="CK1029" s="72" t="b">
        <f t="shared" si="482"/>
        <v>0</v>
      </c>
      <c r="CL1029" s="72">
        <f t="shared" si="483"/>
        <v>0</v>
      </c>
      <c r="CM1029" s="72" t="b">
        <f t="shared" si="484"/>
        <v>0</v>
      </c>
      <c r="CN1029" s="72" t="b">
        <f t="shared" si="485"/>
        <v>0</v>
      </c>
      <c r="CP1029" s="13">
        <f t="shared" si="486"/>
        <v>0</v>
      </c>
      <c r="CQ1029" s="13" t="b">
        <f t="shared" si="487"/>
        <v>0</v>
      </c>
      <c r="CR1029" s="13" t="b">
        <f t="shared" si="488"/>
        <v>0</v>
      </c>
      <c r="CS1029" s="13" t="b">
        <f t="shared" si="465"/>
        <v>0</v>
      </c>
      <c r="CT1029" s="13" t="b">
        <f t="shared" ref="CT1029:CT1092" si="493">IF(I1029="1986-1992",J1029)</f>
        <v>0</v>
      </c>
      <c r="CU1029" s="13" t="b">
        <f t="shared" si="466"/>
        <v>0</v>
      </c>
      <c r="CV1029" s="13" t="b">
        <f t="shared" si="489"/>
        <v>0</v>
      </c>
      <c r="CW1029" s="13" t="b">
        <f t="shared" si="490"/>
        <v>0</v>
      </c>
      <c r="CX1029" s="13" t="b">
        <f t="shared" si="491"/>
        <v>0</v>
      </c>
      <c r="CY1029" s="13" t="b">
        <f t="shared" si="492"/>
        <v>0</v>
      </c>
    </row>
    <row r="1030" spans="1:103" ht="15" thickBot="1">
      <c r="A1030" s="932"/>
      <c r="B1030" s="975"/>
      <c r="C1030" s="975"/>
      <c r="D1030" s="975"/>
      <c r="E1030" s="975"/>
      <c r="F1030" s="975"/>
      <c r="G1030" s="975"/>
      <c r="H1030" s="975"/>
      <c r="I1030" s="975"/>
      <c r="J1030" s="975"/>
      <c r="K1030" s="975"/>
      <c r="L1030" s="975"/>
      <c r="M1030" s="975"/>
      <c r="N1030" s="975"/>
      <c r="O1030" s="170"/>
      <c r="P1030" s="975"/>
      <c r="Q1030" s="941"/>
      <c r="R1030" s="975"/>
      <c r="S1030" s="975"/>
      <c r="T1030" s="975"/>
      <c r="U1030" s="975"/>
      <c r="V1030" s="975"/>
      <c r="W1030" s="165"/>
      <c r="X1030" s="165"/>
      <c r="Y1030" s="165"/>
      <c r="Z1030" s="165"/>
      <c r="AA1030" s="165" t="s">
        <v>50</v>
      </c>
      <c r="AB1030" s="166"/>
      <c r="AC1030" s="166"/>
      <c r="AD1030" s="165"/>
      <c r="AE1030" s="975"/>
      <c r="AF1030" s="334">
        <f t="shared" si="467"/>
        <v>0</v>
      </c>
      <c r="AG1030" s="272">
        <f>IF(R1030="kompletna",Q1030*J1030*0.0036*'lista, wskaźniki'!$F$13, IF(R1030="częściowa",Q1030*J1030*0.0036*'lista, wskaźniki'!$F$14, IF(R1030="brak",Q1030*J1030*0.0036*'lista, wskaźniki'!$F$15,)))</f>
        <v>0</v>
      </c>
      <c r="AH1030" s="334">
        <f>IF(Y1030="inne",K1030*'lista, wskaźniki'!$E$35,IF(Y1030="to samo źródło",0,IF(Y1030=0,0)))</f>
        <v>0</v>
      </c>
      <c r="AI1030" s="334" t="b">
        <f>IF(AA1030="gaz z sieci",AC1030*'lista, wskaźniki'!$D$21)</f>
        <v>0</v>
      </c>
      <c r="AJ1030" s="272">
        <f>IF(AA1030="węgiel",AB1030*'lista, wskaźniki'!$D$20, IF('Sektor mieszkaniowy'!AA1030="drewno",'Sektor mieszkaniowy'!AB1030*'lista, wskaźniki'!$D$22,IF('Sektor mieszkaniowy'!AA1030="pellet",AB1030*'lista, wskaźniki'!$D$23,IF('Sektor mieszkaniowy'!AA1030="gaz z sieci",AB1030*'lista, wskaźniki'!$D$21,IF('Sektor mieszkaniowy'!AA1030="olej opałowy",'Sektor mieszkaniowy'!AB1030*'lista, wskaźniki'!$D$24)))))</f>
        <v>0</v>
      </c>
      <c r="AK1030" s="978"/>
      <c r="AL1030" s="975"/>
      <c r="AM1030" s="20">
        <f>IF(AA1030="węgiel",AF1030*1/3.6*'lista, wskaźniki'!$F$20,IF(AA1030="drewno",AF1030*1/3.6*'lista, wskaźniki'!$F$22,IF(AA1030="pellet",AF1030*1/3.6*'lista, wskaźniki'!$F$23,IF(AA1030="gaz z sieci",AF1030*1/3.6*'lista, wskaźniki'!$F$21,IF(AA1030="olej opałowy",AF1030*1/3.6*'lista, wskaźniki'!$F$24,0)))))</f>
        <v>0</v>
      </c>
      <c r="AN1030" s="20">
        <f>IF(AA1030="węgiel",AF1030*'lista, wskaźniki'!$E$42,IF(AA1030="drewno",AF1030*'lista, wskaźniki'!$G$42,IF(AA1030="pellet",AF1030*'lista, wskaźniki'!$H$42,IF(AA1030="gaz z sieci",AF1030*'lista, wskaźniki'!$F$42,IF(AA1030="olej opałowy",AF1030*'lista, wskaźniki'!$I$42,0)))))</f>
        <v>0</v>
      </c>
      <c r="AO1030" s="20">
        <f>IF(AA1030="węgiel",AF1030*'lista, wskaźniki'!$E$43,IF(AA1030="drewno",AF1030*'lista, wskaźniki'!$G$43,IF(AA1030="pellet",AF1030*'lista, wskaźniki'!$H$43,IF(AA1030="gaz z sieci",AF1030*'lista, wskaźniki'!$F$43,IF(AA1030="olej opałowy",AF1030*'lista, wskaźniki'!$I$43,0)))))</f>
        <v>0</v>
      </c>
      <c r="AP1030" s="20">
        <f>IF(AA1030="węgiel",AF1030*'lista, wskaźniki'!$E$44,IF(AA1030="drewno",AF1030*'lista, wskaźniki'!$G$44,IF(AA1030="pellet",AF1030*'lista, wskaźniki'!$H$44,IF(AA1030="gaz z sieci",AF1030*'lista, wskaźniki'!$F$44,IF(AA1030="olej opałowy",AF1030*'lista, wskaźniki'!$I$44,0)))))</f>
        <v>0</v>
      </c>
      <c r="AQ1030" s="20" t="b">
        <f>IF(Z1030="gaz",AH1030*1/3.6*'lista, wskaźniki'!$F$21,IF(Z1030="energia elektryczna",AH1030*1/3.6*'lista, wskaźniki'!$F$26))</f>
        <v>0</v>
      </c>
      <c r="AR1030" s="20" t="b">
        <f>IF(Z1030="gaz",AH1030*'lista, wskaźniki'!$F$42,IF(Z1030="energia elektryczna",AH1030*0))</f>
        <v>0</v>
      </c>
      <c r="AS1030" s="20" t="b">
        <f>IF(Z1030="gaz",AH1030*'lista, wskaźniki'!$F$43,IF(Z1030="energia elektryczna",AH1030*0))</f>
        <v>0</v>
      </c>
      <c r="AT1030" s="20" t="b">
        <f>IF(Z1030="gaz",AH1030*'lista, wskaźniki'!$F$44,IF(Z1030="energia elektryczna",AH1030*0))</f>
        <v>0</v>
      </c>
      <c r="AU1030" s="20">
        <f>AI1030*1/3.6*'lista, wskaźniki'!$F$21</f>
        <v>0</v>
      </c>
      <c r="AV1030" s="20">
        <f>AI1030*'lista, wskaźniki'!$F$42</f>
        <v>0</v>
      </c>
      <c r="AW1030" s="20">
        <f>AI1030*'lista, wskaźniki'!$F$43</f>
        <v>0</v>
      </c>
      <c r="AX1030" s="20">
        <f>AI1030*'lista, wskaźniki'!$F$44</f>
        <v>0</v>
      </c>
      <c r="AY1030" s="20">
        <f>AK1030*'lista, wskaźniki'!$F$26</f>
        <v>0</v>
      </c>
      <c r="AZ1030" s="20">
        <f t="shared" si="468"/>
        <v>0</v>
      </c>
      <c r="BA1030" s="20">
        <f t="shared" si="469"/>
        <v>0</v>
      </c>
      <c r="BB1030" s="20">
        <f t="shared" si="470"/>
        <v>0</v>
      </c>
      <c r="BC1030" s="20">
        <f t="shared" si="471"/>
        <v>0</v>
      </c>
      <c r="BD1030" s="975"/>
      <c r="BE1030" s="975"/>
      <c r="BF1030" s="975"/>
      <c r="BG1030" s="975"/>
      <c r="BH1030" s="165"/>
      <c r="BI1030" s="975"/>
      <c r="BJ1030" s="165"/>
      <c r="BK1030" s="975"/>
      <c r="BL1030" s="165"/>
      <c r="BM1030" s="165"/>
      <c r="BN1030" s="165"/>
      <c r="BO1030" s="165"/>
      <c r="BP1030" s="165"/>
      <c r="BQ1030" s="165"/>
      <c r="BR1030" s="165"/>
      <c r="BS1030" s="972"/>
      <c r="BT1030" s="972"/>
      <c r="BU1030" s="972"/>
      <c r="BV1030" s="972"/>
      <c r="BW1030" s="972"/>
      <c r="BX1030" s="972"/>
      <c r="BY1030" s="981"/>
      <c r="CA1030" s="365" t="b">
        <f t="shared" si="472"/>
        <v>0</v>
      </c>
      <c r="CB1030" s="365" t="b">
        <f t="shared" si="473"/>
        <v>0</v>
      </c>
      <c r="CC1030" s="365">
        <f t="shared" si="474"/>
        <v>0</v>
      </c>
      <c r="CD1030" s="365" t="b">
        <f t="shared" si="475"/>
        <v>0</v>
      </c>
      <c r="CE1030" s="365" t="b">
        <f t="shared" si="476"/>
        <v>0</v>
      </c>
      <c r="CF1030" s="365" t="b">
        <f t="shared" si="477"/>
        <v>0</v>
      </c>
      <c r="CG1030" s="365" t="b">
        <f t="shared" si="478"/>
        <v>0</v>
      </c>
      <c r="CH1030" s="365" t="b">
        <f t="shared" si="479"/>
        <v>0</v>
      </c>
      <c r="CI1030" s="72" t="b">
        <f t="shared" si="480"/>
        <v>0</v>
      </c>
      <c r="CJ1030" s="72" t="b">
        <f t="shared" si="481"/>
        <v>0</v>
      </c>
      <c r="CK1030" s="72">
        <f t="shared" si="482"/>
        <v>0</v>
      </c>
      <c r="CL1030" s="72">
        <f t="shared" si="483"/>
        <v>0</v>
      </c>
      <c r="CM1030" s="72" t="b">
        <f t="shared" si="484"/>
        <v>0</v>
      </c>
      <c r="CN1030" s="72" t="b">
        <f t="shared" si="485"/>
        <v>0</v>
      </c>
      <c r="CP1030" s="13">
        <f t="shared" si="486"/>
        <v>0</v>
      </c>
      <c r="CQ1030" s="13" t="b">
        <f t="shared" si="487"/>
        <v>0</v>
      </c>
      <c r="CR1030" s="13" t="b">
        <f t="shared" si="488"/>
        <v>0</v>
      </c>
      <c r="CS1030" s="13" t="b">
        <f t="shared" si="465"/>
        <v>0</v>
      </c>
      <c r="CT1030" s="13" t="b">
        <f t="shared" si="493"/>
        <v>0</v>
      </c>
      <c r="CU1030" s="13" t="b">
        <f t="shared" si="466"/>
        <v>0</v>
      </c>
      <c r="CV1030" s="13" t="b">
        <f t="shared" si="489"/>
        <v>0</v>
      </c>
      <c r="CW1030" s="13" t="b">
        <f t="shared" si="490"/>
        <v>0</v>
      </c>
      <c r="CX1030" s="13" t="b">
        <f t="shared" si="491"/>
        <v>0</v>
      </c>
      <c r="CY1030" s="13" t="b">
        <f t="shared" si="492"/>
        <v>0</v>
      </c>
    </row>
    <row r="1031" spans="1:103" ht="15" thickBot="1">
      <c r="A1031" s="932"/>
      <c r="B1031" s="975"/>
      <c r="C1031" s="975"/>
      <c r="D1031" s="975"/>
      <c r="E1031" s="975"/>
      <c r="F1031" s="975"/>
      <c r="G1031" s="975"/>
      <c r="H1031" s="975"/>
      <c r="I1031" s="975"/>
      <c r="J1031" s="975"/>
      <c r="K1031" s="975"/>
      <c r="L1031" s="975"/>
      <c r="M1031" s="975"/>
      <c r="N1031" s="975"/>
      <c r="O1031" s="170"/>
      <c r="P1031" s="975"/>
      <c r="Q1031" s="941"/>
      <c r="R1031" s="975"/>
      <c r="S1031" s="975"/>
      <c r="T1031" s="975"/>
      <c r="U1031" s="975"/>
      <c r="V1031" s="975"/>
      <c r="W1031" s="165"/>
      <c r="X1031" s="165"/>
      <c r="Y1031" s="165"/>
      <c r="Z1031" s="165"/>
      <c r="AA1031" s="165" t="s">
        <v>38</v>
      </c>
      <c r="AB1031" s="166"/>
      <c r="AC1031" s="166"/>
      <c r="AD1031" s="165"/>
      <c r="AE1031" s="975"/>
      <c r="AF1031" s="334">
        <f t="shared" si="467"/>
        <v>0</v>
      </c>
      <c r="AG1031" s="272">
        <f>IF(R1031="kompletna",Q1031*J1031*0.0036*'lista, wskaźniki'!$F$13, IF(R1031="częściowa",Q1031*J1031*0.0036*'lista, wskaźniki'!$F$14, IF(R1031="brak",Q1031*J1031*0.0036*'lista, wskaźniki'!$F$15,)))</f>
        <v>0</v>
      </c>
      <c r="AH1031" s="334">
        <f>IF(Y1031="inne",K1031*'lista, wskaźniki'!$E$35,IF(Y1031="to samo źródło",0,IF(Y1031=0,0)))</f>
        <v>0</v>
      </c>
      <c r="AI1031" s="334">
        <f>IF(AA1031="gaz z sieci",AC1031*'lista, wskaźniki'!$D$21)</f>
        <v>0</v>
      </c>
      <c r="AJ1031" s="272">
        <f>IF(AA1031="węgiel",AB1031*'lista, wskaźniki'!$D$20, IF('Sektor mieszkaniowy'!AA1031="drewno",'Sektor mieszkaniowy'!AB1031*'lista, wskaźniki'!$D$22,IF('Sektor mieszkaniowy'!AA1031="pellet",AB1031*'lista, wskaźniki'!$D$23,IF('Sektor mieszkaniowy'!AA1031="gaz z sieci",AB1031*'lista, wskaźniki'!$D$21,IF('Sektor mieszkaniowy'!AA1031="olej opałowy",'Sektor mieszkaniowy'!AB1031*'lista, wskaźniki'!$D$24)))))</f>
        <v>0</v>
      </c>
      <c r="AK1031" s="978"/>
      <c r="AL1031" s="975"/>
      <c r="AM1031" s="20">
        <f>IF(AA1031="węgiel",AF1031*1/3.6*'lista, wskaźniki'!$F$20,IF(AA1031="drewno",AF1031*1/3.6*'lista, wskaźniki'!$F$22,IF(AA1031="pellet",AF1031*1/3.6*'lista, wskaźniki'!$F$23,IF(AA1031="gaz z sieci",AF1031*1/3.6*'lista, wskaźniki'!$F$21,IF(AA1031="olej opałowy",AF1031*1/3.6*'lista, wskaźniki'!$F$24,0)))))</f>
        <v>0</v>
      </c>
      <c r="AN1031" s="20">
        <f>IF(AA1031="węgiel",AF1031*'lista, wskaźniki'!$E$42,IF(AA1031="drewno",AF1031*'lista, wskaźniki'!$G$42,IF(AA1031="pellet",AF1031*'lista, wskaźniki'!$H$42,IF(AA1031="gaz z sieci",AF1031*'lista, wskaźniki'!$F$42,IF(AA1031="olej opałowy",AF1031*'lista, wskaźniki'!$I$42,0)))))</f>
        <v>0</v>
      </c>
      <c r="AO1031" s="20">
        <f>IF(AA1031="węgiel",AF1031*'lista, wskaźniki'!$E$43,IF(AA1031="drewno",AF1031*'lista, wskaźniki'!$G$43,IF(AA1031="pellet",AF1031*'lista, wskaźniki'!$H$43,IF(AA1031="gaz z sieci",AF1031*'lista, wskaźniki'!$F$43,IF(AA1031="olej opałowy",AF1031*'lista, wskaźniki'!$I$43,0)))))</f>
        <v>0</v>
      </c>
      <c r="AP1031" s="20">
        <f>IF(AA1031="węgiel",AF1031*'lista, wskaźniki'!$E$44,IF(AA1031="drewno",AF1031*'lista, wskaźniki'!$G$44,IF(AA1031="pellet",AF1031*'lista, wskaźniki'!$H$44,IF(AA1031="gaz z sieci",AF1031*'lista, wskaźniki'!$F$44,IF(AA1031="olej opałowy",AF1031*'lista, wskaźniki'!$I$44,0)))))</f>
        <v>0</v>
      </c>
      <c r="AQ1031" s="20" t="b">
        <f>IF(Z1031="gaz",AH1031*1/3.6*'lista, wskaźniki'!$F$21,IF(Z1031="energia elektryczna",AH1031*1/3.6*'lista, wskaźniki'!$F$26))</f>
        <v>0</v>
      </c>
      <c r="AR1031" s="20" t="b">
        <f>IF(Z1031="gaz",AH1031*'lista, wskaźniki'!$F$42,IF(Z1031="energia elektryczna",AH1031*0))</f>
        <v>0</v>
      </c>
      <c r="AS1031" s="20" t="b">
        <f>IF(Z1031="gaz",AH1031*'lista, wskaźniki'!$F$43,IF(Z1031="energia elektryczna",AH1031*0))</f>
        <v>0</v>
      </c>
      <c r="AT1031" s="20" t="b">
        <f>IF(Z1031="gaz",AH1031*'lista, wskaźniki'!$F$44,IF(Z1031="energia elektryczna",AH1031*0))</f>
        <v>0</v>
      </c>
      <c r="AU1031" s="20">
        <f>AI1031*1/3.6*'lista, wskaźniki'!$F$21</f>
        <v>0</v>
      </c>
      <c r="AV1031" s="20">
        <f>AI1031*'lista, wskaźniki'!$F$42</f>
        <v>0</v>
      </c>
      <c r="AW1031" s="20">
        <f>AI1031*'lista, wskaźniki'!$F$43</f>
        <v>0</v>
      </c>
      <c r="AX1031" s="20">
        <f>AI1031*'lista, wskaźniki'!$F$44</f>
        <v>0</v>
      </c>
      <c r="AY1031" s="20">
        <f>AK1031*'lista, wskaźniki'!$F$26</f>
        <v>0</v>
      </c>
      <c r="AZ1031" s="20">
        <f t="shared" si="468"/>
        <v>0</v>
      </c>
      <c r="BA1031" s="20">
        <f t="shared" si="469"/>
        <v>0</v>
      </c>
      <c r="BB1031" s="20">
        <f t="shared" si="470"/>
        <v>0</v>
      </c>
      <c r="BC1031" s="20">
        <f t="shared" si="471"/>
        <v>0</v>
      </c>
      <c r="BD1031" s="975"/>
      <c r="BE1031" s="975"/>
      <c r="BF1031" s="975"/>
      <c r="BG1031" s="975"/>
      <c r="BH1031" s="165"/>
      <c r="BI1031" s="975"/>
      <c r="BJ1031" s="165"/>
      <c r="BK1031" s="975"/>
      <c r="BL1031" s="165"/>
      <c r="BM1031" s="165"/>
      <c r="BN1031" s="165"/>
      <c r="BO1031" s="165"/>
      <c r="BP1031" s="165"/>
      <c r="BQ1031" s="165"/>
      <c r="BR1031" s="165"/>
      <c r="BS1031" s="972"/>
      <c r="BT1031" s="972"/>
      <c r="BU1031" s="972"/>
      <c r="BV1031" s="972"/>
      <c r="BW1031" s="972"/>
      <c r="BX1031" s="972"/>
      <c r="BY1031" s="981"/>
      <c r="CA1031" s="365" t="b">
        <f t="shared" si="472"/>
        <v>0</v>
      </c>
      <c r="CB1031" s="365" t="b">
        <f t="shared" si="473"/>
        <v>0</v>
      </c>
      <c r="CC1031" s="365" t="b">
        <f t="shared" si="474"/>
        <v>0</v>
      </c>
      <c r="CD1031" s="365">
        <f t="shared" si="475"/>
        <v>0</v>
      </c>
      <c r="CE1031" s="365" t="b">
        <f t="shared" si="476"/>
        <v>0</v>
      </c>
      <c r="CF1031" s="365" t="b">
        <f t="shared" si="477"/>
        <v>0</v>
      </c>
      <c r="CG1031" s="365" t="b">
        <f t="shared" si="478"/>
        <v>0</v>
      </c>
      <c r="CH1031" s="365">
        <f t="shared" si="479"/>
        <v>0</v>
      </c>
      <c r="CI1031" s="72" t="b">
        <f t="shared" si="480"/>
        <v>0</v>
      </c>
      <c r="CJ1031" s="72" t="b">
        <f t="shared" si="481"/>
        <v>0</v>
      </c>
      <c r="CK1031" s="72" t="b">
        <f t="shared" si="482"/>
        <v>0</v>
      </c>
      <c r="CL1031" s="72">
        <f t="shared" si="483"/>
        <v>0</v>
      </c>
      <c r="CM1031" s="72" t="b">
        <f t="shared" si="484"/>
        <v>0</v>
      </c>
      <c r="CN1031" s="72" t="b">
        <f t="shared" si="485"/>
        <v>0</v>
      </c>
      <c r="CP1031" s="13">
        <f t="shared" si="486"/>
        <v>0</v>
      </c>
      <c r="CQ1031" s="13" t="b">
        <f t="shared" si="487"/>
        <v>0</v>
      </c>
      <c r="CR1031" s="13" t="b">
        <f t="shared" si="488"/>
        <v>0</v>
      </c>
      <c r="CS1031" s="13" t="b">
        <f t="shared" si="465"/>
        <v>0</v>
      </c>
      <c r="CT1031" s="13" t="b">
        <f t="shared" si="493"/>
        <v>0</v>
      </c>
      <c r="CU1031" s="13" t="b">
        <f t="shared" si="466"/>
        <v>0</v>
      </c>
      <c r="CV1031" s="13" t="b">
        <f t="shared" si="489"/>
        <v>0</v>
      </c>
      <c r="CW1031" s="13" t="b">
        <f t="shared" si="490"/>
        <v>0</v>
      </c>
      <c r="CX1031" s="13" t="b">
        <f t="shared" si="491"/>
        <v>0</v>
      </c>
      <c r="CY1031" s="13" t="b">
        <f t="shared" si="492"/>
        <v>0</v>
      </c>
    </row>
    <row r="1032" spans="1:103" ht="15" thickBot="1">
      <c r="A1032" s="933"/>
      <c r="B1032" s="976"/>
      <c r="C1032" s="976"/>
      <c r="D1032" s="976"/>
      <c r="E1032" s="976"/>
      <c r="F1032" s="976"/>
      <c r="G1032" s="976"/>
      <c r="H1032" s="976"/>
      <c r="I1032" s="976"/>
      <c r="J1032" s="976"/>
      <c r="K1032" s="976"/>
      <c r="L1032" s="976"/>
      <c r="M1032" s="976"/>
      <c r="N1032" s="976"/>
      <c r="O1032" s="171"/>
      <c r="P1032" s="976"/>
      <c r="Q1032" s="942"/>
      <c r="R1032" s="976"/>
      <c r="S1032" s="976"/>
      <c r="T1032" s="976"/>
      <c r="U1032" s="976"/>
      <c r="V1032" s="976"/>
      <c r="W1032" s="167"/>
      <c r="X1032" s="167"/>
      <c r="Y1032" s="167"/>
      <c r="Z1032" s="167"/>
      <c r="AA1032" s="167" t="s">
        <v>37</v>
      </c>
      <c r="AB1032" s="168"/>
      <c r="AC1032" s="168"/>
      <c r="AD1032" s="167"/>
      <c r="AE1032" s="976"/>
      <c r="AF1032" s="334">
        <f t="shared" si="467"/>
        <v>0</v>
      </c>
      <c r="AG1032" s="272">
        <f>IF(R1032="kompletna",Q1032*J1032*0.0036*'lista, wskaźniki'!$F$13, IF(R1032="częściowa",Q1032*J1032*0.0036*'lista, wskaźniki'!$F$14, IF(R1032="brak",Q1032*J1032*0.0036*'lista, wskaźniki'!$F$15,)))</f>
        <v>0</v>
      </c>
      <c r="AH1032" s="334">
        <f>IF(Y1032="inne",K1032*'lista, wskaźniki'!$E$35,IF(Y1032="to samo źródło",0,IF(Y1032=0,0)))</f>
        <v>0</v>
      </c>
      <c r="AI1032" s="334" t="b">
        <f>IF(AA1032="gaz z sieci",AC1032*'lista, wskaźniki'!$D$21)</f>
        <v>0</v>
      </c>
      <c r="AJ1032" s="272">
        <f>IF(AA1032="węgiel",AB1032*'lista, wskaźniki'!$D$20, IF('Sektor mieszkaniowy'!AA1032="drewno",'Sektor mieszkaniowy'!AB1032*'lista, wskaźniki'!$D$22,IF('Sektor mieszkaniowy'!AA1032="pellet",AB1032*'lista, wskaźniki'!$D$23,IF('Sektor mieszkaniowy'!AA1032="gaz z sieci",AB1032*'lista, wskaźniki'!$D$21,IF('Sektor mieszkaniowy'!AA1032="olej opałowy",'Sektor mieszkaniowy'!AB1032*'lista, wskaźniki'!$D$24)))))</f>
        <v>0</v>
      </c>
      <c r="AK1032" s="979"/>
      <c r="AL1032" s="976"/>
      <c r="AM1032" s="20">
        <f>IF(AA1032="węgiel",AF1032*1/3.6*'lista, wskaźniki'!$F$20,IF(AA1032="drewno",AF1032*1/3.6*'lista, wskaźniki'!$F$22,IF(AA1032="pellet",AF1032*1/3.6*'lista, wskaźniki'!$F$23,IF(AA1032="gaz z sieci",AF1032*1/3.6*'lista, wskaźniki'!$F$21,IF(AA1032="olej opałowy",AF1032*1/3.6*'lista, wskaźniki'!$F$24,0)))))</f>
        <v>0</v>
      </c>
      <c r="AN1032" s="20">
        <f>IF(AA1032="węgiel",AF1032*'lista, wskaźniki'!$E$42,IF(AA1032="drewno",AF1032*'lista, wskaźniki'!$G$42,IF(AA1032="pellet",AF1032*'lista, wskaźniki'!$H$42,IF(AA1032="gaz z sieci",AF1032*'lista, wskaźniki'!$F$42,IF(AA1032="olej opałowy",AF1032*'lista, wskaźniki'!$I$42,0)))))</f>
        <v>0</v>
      </c>
      <c r="AO1032" s="20">
        <f>IF(AA1032="węgiel",AF1032*'lista, wskaźniki'!$E$43,IF(AA1032="drewno",AF1032*'lista, wskaźniki'!$G$43,IF(AA1032="pellet",AF1032*'lista, wskaźniki'!$H$43,IF(AA1032="gaz z sieci",AF1032*'lista, wskaźniki'!$F$43,IF(AA1032="olej opałowy",AF1032*'lista, wskaźniki'!$I$43,0)))))</f>
        <v>0</v>
      </c>
      <c r="AP1032" s="20">
        <f>IF(AA1032="węgiel",AF1032*'lista, wskaźniki'!$E$44,IF(AA1032="drewno",AF1032*'lista, wskaźniki'!$G$44,IF(AA1032="pellet",AF1032*'lista, wskaźniki'!$H$44,IF(AA1032="gaz z sieci",AF1032*'lista, wskaźniki'!$F$44,IF(AA1032="olej opałowy",AF1032*'lista, wskaźniki'!$I$44,0)))))</f>
        <v>0</v>
      </c>
      <c r="AQ1032" s="20" t="b">
        <f>IF(Z1032="gaz",AH1032*1/3.6*'lista, wskaźniki'!$F$21,IF(Z1032="energia elektryczna",AH1032*1/3.6*'lista, wskaźniki'!$F$26))</f>
        <v>0</v>
      </c>
      <c r="AR1032" s="20" t="b">
        <f>IF(Z1032="gaz",AH1032*'lista, wskaźniki'!$F$42,IF(Z1032="energia elektryczna",AH1032*0))</f>
        <v>0</v>
      </c>
      <c r="AS1032" s="20" t="b">
        <f>IF(Z1032="gaz",AH1032*'lista, wskaźniki'!$F$43,IF(Z1032="energia elektryczna",AH1032*0))</f>
        <v>0</v>
      </c>
      <c r="AT1032" s="20" t="b">
        <f>IF(Z1032="gaz",AH1032*'lista, wskaźniki'!$F$44,IF(Z1032="energia elektryczna",AH1032*0))</f>
        <v>0</v>
      </c>
      <c r="AU1032" s="20">
        <f>AI1032*1/3.6*'lista, wskaźniki'!$F$21</f>
        <v>0</v>
      </c>
      <c r="AV1032" s="20">
        <f>AI1032*'lista, wskaźniki'!$F$42</f>
        <v>0</v>
      </c>
      <c r="AW1032" s="20">
        <f>AI1032*'lista, wskaźniki'!$F$43</f>
        <v>0</v>
      </c>
      <c r="AX1032" s="20">
        <f>AI1032*'lista, wskaźniki'!$F$44</f>
        <v>0</v>
      </c>
      <c r="AY1032" s="20">
        <f>AK1032*'lista, wskaźniki'!$F$26</f>
        <v>0</v>
      </c>
      <c r="AZ1032" s="20">
        <f t="shared" si="468"/>
        <v>0</v>
      </c>
      <c r="BA1032" s="20">
        <f t="shared" si="469"/>
        <v>0</v>
      </c>
      <c r="BB1032" s="20">
        <f t="shared" si="470"/>
        <v>0</v>
      </c>
      <c r="BC1032" s="20">
        <f t="shared" si="471"/>
        <v>0</v>
      </c>
      <c r="BD1032" s="976"/>
      <c r="BE1032" s="976"/>
      <c r="BF1032" s="976"/>
      <c r="BG1032" s="976"/>
      <c r="BH1032" s="167"/>
      <c r="BI1032" s="976"/>
      <c r="BJ1032" s="167"/>
      <c r="BK1032" s="976"/>
      <c r="BL1032" s="167"/>
      <c r="BM1032" s="167"/>
      <c r="BN1032" s="167"/>
      <c r="BO1032" s="167"/>
      <c r="BP1032" s="167"/>
      <c r="BQ1032" s="167"/>
      <c r="BR1032" s="167"/>
      <c r="BS1032" s="973"/>
      <c r="BT1032" s="973"/>
      <c r="BU1032" s="973"/>
      <c r="BV1032" s="973"/>
      <c r="BW1032" s="973"/>
      <c r="BX1032" s="973"/>
      <c r="BY1032" s="982"/>
      <c r="CA1032" s="365" t="b">
        <f t="shared" si="472"/>
        <v>0</v>
      </c>
      <c r="CB1032" s="365" t="b">
        <f t="shared" si="473"/>
        <v>0</v>
      </c>
      <c r="CC1032" s="365" t="b">
        <f t="shared" si="474"/>
        <v>0</v>
      </c>
      <c r="CD1032" s="365" t="b">
        <f t="shared" si="475"/>
        <v>0</v>
      </c>
      <c r="CE1032" s="365">
        <f t="shared" si="476"/>
        <v>0</v>
      </c>
      <c r="CF1032" s="365" t="b">
        <f t="shared" si="477"/>
        <v>0</v>
      </c>
      <c r="CG1032" s="365" t="b">
        <f t="shared" si="478"/>
        <v>0</v>
      </c>
      <c r="CH1032" s="365" t="b">
        <f t="shared" si="479"/>
        <v>0</v>
      </c>
      <c r="CI1032" s="72" t="b">
        <f t="shared" si="480"/>
        <v>0</v>
      </c>
      <c r="CJ1032" s="72" t="b">
        <f t="shared" si="481"/>
        <v>0</v>
      </c>
      <c r="CK1032" s="72" t="b">
        <f t="shared" si="482"/>
        <v>0</v>
      </c>
      <c r="CL1032" s="72">
        <f t="shared" si="483"/>
        <v>0</v>
      </c>
      <c r="CM1032" s="72">
        <f t="shared" si="484"/>
        <v>0</v>
      </c>
      <c r="CN1032" s="72" t="b">
        <f t="shared" si="485"/>
        <v>0</v>
      </c>
      <c r="CP1032" s="13">
        <f t="shared" si="486"/>
        <v>0</v>
      </c>
      <c r="CQ1032" s="13" t="b">
        <f t="shared" si="487"/>
        <v>0</v>
      </c>
      <c r="CR1032" s="13" t="b">
        <f t="shared" si="488"/>
        <v>0</v>
      </c>
      <c r="CS1032" s="13" t="b">
        <f t="shared" si="465"/>
        <v>0</v>
      </c>
      <c r="CT1032" s="13" t="b">
        <f t="shared" si="493"/>
        <v>0</v>
      </c>
      <c r="CU1032" s="13" t="b">
        <f t="shared" si="466"/>
        <v>0</v>
      </c>
      <c r="CV1032" s="13" t="b">
        <f t="shared" si="489"/>
        <v>0</v>
      </c>
      <c r="CW1032" s="13" t="b">
        <f t="shared" si="490"/>
        <v>0</v>
      </c>
      <c r="CX1032" s="13" t="b">
        <f t="shared" si="491"/>
        <v>0</v>
      </c>
      <c r="CY1032" s="13" t="b">
        <f t="shared" si="492"/>
        <v>0</v>
      </c>
    </row>
    <row r="1033" spans="1:103" ht="15" thickBot="1">
      <c r="A1033" s="931">
        <v>207</v>
      </c>
      <c r="B1033" s="974" t="s">
        <v>251</v>
      </c>
      <c r="C1033" s="974"/>
      <c r="D1033" s="974" t="s">
        <v>1</v>
      </c>
      <c r="E1033" s="974" t="s">
        <v>5</v>
      </c>
      <c r="F1033" s="974">
        <v>1</v>
      </c>
      <c r="G1033" s="974">
        <v>3</v>
      </c>
      <c r="H1033" s="974"/>
      <c r="I1033" s="974" t="s">
        <v>11</v>
      </c>
      <c r="J1033" s="974"/>
      <c r="K1033" s="974"/>
      <c r="L1033" s="974" t="s">
        <v>16</v>
      </c>
      <c r="M1033" s="974"/>
      <c r="N1033" s="974" t="s">
        <v>17</v>
      </c>
      <c r="O1033" s="172"/>
      <c r="P1033" s="974" t="s">
        <v>17</v>
      </c>
      <c r="Q1033" s="940">
        <f>IF(I1033="&lt;1966",'lista, wskaźniki'!$G$4,IF(I1033="1967-1985",'lista, wskaźniki'!$G$5,IF(I1033="1986-1992",'lista, wskaźniki'!$G$6,IF(I1033="1993-1996",'lista, wskaźniki'!$G$7,IF(I1033="&gt;1997",'lista, wskaźniki'!$G$8,IF(I1033=0,'lista, wskaźniki'!$G$4))))))</f>
        <v>250</v>
      </c>
      <c r="R1033" s="974" t="s">
        <v>23</v>
      </c>
      <c r="S1033" s="974" t="s">
        <v>28</v>
      </c>
      <c r="T1033" s="974"/>
      <c r="U1033" s="974"/>
      <c r="V1033" s="974"/>
      <c r="W1033" s="20" t="s">
        <v>36</v>
      </c>
      <c r="X1033" s="163" t="s">
        <v>39</v>
      </c>
      <c r="Y1033" s="163" t="s">
        <v>42</v>
      </c>
      <c r="Z1033" s="163"/>
      <c r="AA1033" s="163" t="s">
        <v>35</v>
      </c>
      <c r="AB1033" s="164"/>
      <c r="AC1033" s="164"/>
      <c r="AD1033" s="163"/>
      <c r="AE1033" s="974">
        <v>10</v>
      </c>
      <c r="AF1033" s="334">
        <f t="shared" si="467"/>
        <v>0</v>
      </c>
      <c r="AG1033" s="272">
        <f>IF(R1033="kompletna",Q1033*J1033*0.0036*'lista, wskaźniki'!$F$13, IF(R1033="częściowa",Q1033*J1033*0.0036*'lista, wskaźniki'!$F$14, IF(R1033="brak",Q1033*J1033*0.0036*'lista, wskaźniki'!$F$15,)))</f>
        <v>0</v>
      </c>
      <c r="AH1033" s="334">
        <f>IF(Y1033="inne",K1033*'lista, wskaźniki'!$E$35,IF(Y1033="to samo źródło",0,IF(Y1033=0,0)))</f>
        <v>0</v>
      </c>
      <c r="AI1033" s="334" t="b">
        <f>IF(AA1033="gaz z sieci",AC1033*'lista, wskaźniki'!$D$21)</f>
        <v>0</v>
      </c>
      <c r="AJ1033" s="272">
        <f>IF(AA1033="węgiel",AB1033*'lista, wskaźniki'!$D$20, IF('Sektor mieszkaniowy'!AA1033="drewno",'Sektor mieszkaniowy'!AB1033*'lista, wskaźniki'!$D$22,IF('Sektor mieszkaniowy'!AA1033="pellet",AB1033*'lista, wskaźniki'!$D$23,IF('Sektor mieszkaniowy'!AA1033="gaz z sieci",AB1033*'lista, wskaźniki'!$D$21,IF('Sektor mieszkaniowy'!AA1033="olej opałowy",'Sektor mieszkaniowy'!AB1033*'lista, wskaźniki'!$D$24)))))</f>
        <v>0</v>
      </c>
      <c r="AK1033" s="977"/>
      <c r="AL1033" s="974">
        <v>1200</v>
      </c>
      <c r="AM1033" s="20">
        <f>IF(AA1033="węgiel",AF1033*1/3.6*'lista, wskaźniki'!$F$20,IF(AA1033="drewno",AF1033*1/3.6*'lista, wskaźniki'!$F$22,IF(AA1033="pellet",AF1033*1/3.6*'lista, wskaźniki'!$F$23,IF(AA1033="gaz z sieci",AF1033*1/3.6*'lista, wskaźniki'!$F$21,IF(AA1033="olej opałowy",AF1033*1/3.6*'lista, wskaźniki'!$F$24,0)))))</f>
        <v>0</v>
      </c>
      <c r="AN1033" s="20">
        <f>IF(AA1033="węgiel",AF1033*'lista, wskaźniki'!$E$42,IF(AA1033="drewno",AF1033*'lista, wskaźniki'!$G$42,IF(AA1033="pellet",AF1033*'lista, wskaźniki'!$H$42,IF(AA1033="gaz z sieci",AF1033*'lista, wskaźniki'!$F$42,IF(AA1033="olej opałowy",AF1033*'lista, wskaźniki'!$I$42,0)))))</f>
        <v>0</v>
      </c>
      <c r="AO1033" s="20">
        <f>IF(AA1033="węgiel",AF1033*'lista, wskaźniki'!$E$43,IF(AA1033="drewno",AF1033*'lista, wskaźniki'!$G$43,IF(AA1033="pellet",AF1033*'lista, wskaźniki'!$H$43,IF(AA1033="gaz z sieci",AF1033*'lista, wskaźniki'!$F$43,IF(AA1033="olej opałowy",AF1033*'lista, wskaźniki'!$I$43,0)))))</f>
        <v>0</v>
      </c>
      <c r="AP1033" s="20">
        <f>IF(AA1033="węgiel",AF1033*'lista, wskaźniki'!$E$44,IF(AA1033="drewno",AF1033*'lista, wskaźniki'!$G$44,IF(AA1033="pellet",AF1033*'lista, wskaźniki'!$H$44,IF(AA1033="gaz z sieci",AF1033*'lista, wskaźniki'!$F$44,IF(AA1033="olej opałowy",AF1033*'lista, wskaźniki'!$I$44,0)))))</f>
        <v>0</v>
      </c>
      <c r="AQ1033" s="20" t="b">
        <f>IF(Z1033="gaz",AH1033*1/3.6*'lista, wskaźniki'!$F$21,IF(Z1033="energia elektryczna",AH1033*1/3.6*'lista, wskaźniki'!$F$26))</f>
        <v>0</v>
      </c>
      <c r="AR1033" s="20" t="b">
        <f>IF(Z1033="gaz",AH1033*'lista, wskaźniki'!$F$42,IF(Z1033="energia elektryczna",AH1033*0))</f>
        <v>0</v>
      </c>
      <c r="AS1033" s="20" t="b">
        <f>IF(Z1033="gaz",AH1033*'lista, wskaźniki'!$F$43,IF(Z1033="energia elektryczna",AH1033*0))</f>
        <v>0</v>
      </c>
      <c r="AT1033" s="20" t="b">
        <f>IF(Z1033="gaz",AH1033*'lista, wskaźniki'!$F$44,IF(Z1033="energia elektryczna",AH1033*0))</f>
        <v>0</v>
      </c>
      <c r="AU1033" s="20">
        <f>AI1033*1/3.6*'lista, wskaźniki'!$F$21</f>
        <v>0</v>
      </c>
      <c r="AV1033" s="20">
        <f>AI1033*'lista, wskaźniki'!$F$42</f>
        <v>0</v>
      </c>
      <c r="AW1033" s="20">
        <f>AI1033*'lista, wskaźniki'!$F$43</f>
        <v>0</v>
      </c>
      <c r="AX1033" s="20">
        <f>AI1033*'lista, wskaźniki'!$F$44</f>
        <v>0</v>
      </c>
      <c r="AY1033" s="20">
        <f>AK1033*'lista, wskaźniki'!$F$26</f>
        <v>0</v>
      </c>
      <c r="AZ1033" s="20">
        <f t="shared" si="468"/>
        <v>0</v>
      </c>
      <c r="BA1033" s="20">
        <f t="shared" si="469"/>
        <v>0</v>
      </c>
      <c r="BB1033" s="20">
        <f t="shared" si="470"/>
        <v>0</v>
      </c>
      <c r="BC1033" s="20">
        <f t="shared" si="471"/>
        <v>0</v>
      </c>
      <c r="BD1033" s="974" t="s">
        <v>17</v>
      </c>
      <c r="BE1033" s="974" t="s">
        <v>17</v>
      </c>
      <c r="BF1033" s="974"/>
      <c r="BG1033" s="974" t="s">
        <v>17</v>
      </c>
      <c r="BH1033" s="163"/>
      <c r="BI1033" s="974" t="s">
        <v>17</v>
      </c>
      <c r="BJ1033" s="163"/>
      <c r="BK1033" s="974" t="s">
        <v>17</v>
      </c>
      <c r="BL1033" s="163"/>
      <c r="BM1033" s="163"/>
      <c r="BN1033" s="163"/>
      <c r="BO1033" s="163" t="s">
        <v>17</v>
      </c>
      <c r="BP1033" s="163"/>
      <c r="BQ1033" s="163" t="s">
        <v>121</v>
      </c>
      <c r="BR1033" s="163"/>
      <c r="BS1033" s="971">
        <v>10000</v>
      </c>
      <c r="BT1033" s="971"/>
      <c r="BU1033" s="971"/>
      <c r="BV1033" s="971"/>
      <c r="BW1033" s="971"/>
      <c r="BX1033" s="971"/>
      <c r="BY1033" s="980"/>
      <c r="CA1033" s="365">
        <f t="shared" si="472"/>
        <v>0</v>
      </c>
      <c r="CB1033" s="365" t="b">
        <f t="shared" si="473"/>
        <v>0</v>
      </c>
      <c r="CC1033" s="365" t="b">
        <f t="shared" si="474"/>
        <v>0</v>
      </c>
      <c r="CD1033" s="365" t="b">
        <f t="shared" si="475"/>
        <v>0</v>
      </c>
      <c r="CE1033" s="365" t="b">
        <f t="shared" si="476"/>
        <v>0</v>
      </c>
      <c r="CF1033" s="365" t="b">
        <f t="shared" si="477"/>
        <v>0</v>
      </c>
      <c r="CG1033" s="365" t="b">
        <f t="shared" si="478"/>
        <v>0</v>
      </c>
      <c r="CH1033" s="365" t="b">
        <f t="shared" si="479"/>
        <v>0</v>
      </c>
      <c r="CI1033" s="72">
        <f t="shared" si="480"/>
        <v>0</v>
      </c>
      <c r="CJ1033" s="72" t="b">
        <f t="shared" si="481"/>
        <v>0</v>
      </c>
      <c r="CK1033" s="72" t="b">
        <f t="shared" si="482"/>
        <v>0</v>
      </c>
      <c r="CL1033" s="72">
        <f t="shared" si="483"/>
        <v>0</v>
      </c>
      <c r="CM1033" s="72" t="b">
        <f t="shared" si="484"/>
        <v>0</v>
      </c>
      <c r="CN1033" s="72" t="b">
        <f t="shared" si="485"/>
        <v>0</v>
      </c>
      <c r="CP1033" s="13" t="b">
        <f t="shared" si="486"/>
        <v>0</v>
      </c>
      <c r="CQ1033" s="13">
        <f t="shared" si="487"/>
        <v>0</v>
      </c>
      <c r="CR1033" s="13">
        <f t="shared" si="488"/>
        <v>0</v>
      </c>
      <c r="CS1033" s="13">
        <f t="shared" si="465"/>
        <v>0</v>
      </c>
      <c r="CT1033" s="13" t="b">
        <f t="shared" si="493"/>
        <v>0</v>
      </c>
      <c r="CU1033" s="13">
        <f t="shared" si="466"/>
        <v>0</v>
      </c>
      <c r="CV1033" s="13" t="b">
        <f t="shared" si="489"/>
        <v>0</v>
      </c>
      <c r="CW1033" s="13">
        <f t="shared" si="490"/>
        <v>0</v>
      </c>
      <c r="CX1033" s="13" t="b">
        <f t="shared" si="491"/>
        <v>0</v>
      </c>
      <c r="CY1033" s="13">
        <f t="shared" si="492"/>
        <v>0</v>
      </c>
    </row>
    <row r="1034" spans="1:103" ht="15" thickBot="1">
      <c r="A1034" s="932"/>
      <c r="B1034" s="975"/>
      <c r="C1034" s="975"/>
      <c r="D1034" s="975"/>
      <c r="E1034" s="975"/>
      <c r="F1034" s="975"/>
      <c r="G1034" s="975"/>
      <c r="H1034" s="975"/>
      <c r="I1034" s="975"/>
      <c r="J1034" s="975"/>
      <c r="K1034" s="975"/>
      <c r="L1034" s="975"/>
      <c r="M1034" s="975"/>
      <c r="N1034" s="975"/>
      <c r="O1034" s="170"/>
      <c r="P1034" s="975"/>
      <c r="Q1034" s="941"/>
      <c r="R1034" s="975"/>
      <c r="S1034" s="975"/>
      <c r="T1034" s="975"/>
      <c r="U1034" s="975"/>
      <c r="V1034" s="975"/>
      <c r="W1034" s="165"/>
      <c r="X1034" s="165"/>
      <c r="Y1034" s="165"/>
      <c r="Z1034" s="165"/>
      <c r="AA1034" s="165" t="s">
        <v>36</v>
      </c>
      <c r="AB1034" s="166">
        <f>ROUND(AD1034/'lista, wskaźniki'!$A$133,0)</f>
        <v>17</v>
      </c>
      <c r="AC1034" s="166"/>
      <c r="AD1034" s="165">
        <v>5000</v>
      </c>
      <c r="AE1034" s="975"/>
      <c r="AF1034" s="334">
        <f t="shared" si="467"/>
        <v>265.2</v>
      </c>
      <c r="AG1034" s="272">
        <f>IF(R1034="kompletna",Q1034*J1034*0.0036*'lista, wskaźniki'!$F$13, IF(R1034="częściowa",Q1034*J1034*0.0036*'lista, wskaźniki'!$F$14, IF(R1034="brak",Q1034*J1034*0.0036*'lista, wskaźniki'!$F$15,)))</f>
        <v>0</v>
      </c>
      <c r="AH1034" s="334">
        <f>IF(Y1034="inne",K1034*'lista, wskaźniki'!$E$35,IF(Y1034="to samo źródło",0,IF(Y1034=0,0)))</f>
        <v>0</v>
      </c>
      <c r="AI1034" s="334" t="b">
        <f>IF(AA1034="gaz z sieci",AC1034*'lista, wskaźniki'!$D$21)</f>
        <v>0</v>
      </c>
      <c r="AJ1034" s="272">
        <f>IF(AA1034="węgiel",AB1034*'lista, wskaźniki'!$D$20, IF('Sektor mieszkaniowy'!AA1034="drewno",'Sektor mieszkaniowy'!AB1034*'lista, wskaźniki'!$D$22,IF('Sektor mieszkaniowy'!AA1034="pellet",AB1034*'lista, wskaźniki'!$D$23,IF('Sektor mieszkaniowy'!AA1034="gaz z sieci",AB1034*'lista, wskaźniki'!$D$21,IF('Sektor mieszkaniowy'!AA1034="olej opałowy",'Sektor mieszkaniowy'!AB1034*'lista, wskaźniki'!$D$24)))))</f>
        <v>265.2</v>
      </c>
      <c r="AK1034" s="978"/>
      <c r="AL1034" s="975"/>
      <c r="AM1034" s="20">
        <f>IF(AA1034="węgiel",AF1034*1/3.6*'lista, wskaźniki'!$F$20,IF(AA1034="drewno",AF1034*1/3.6*'lista, wskaźniki'!$F$22,IF(AA1034="pellet",AF1034*1/3.6*'lista, wskaźniki'!$F$23,IF(AA1034="gaz z sieci",AF1034*1/3.6*'lista, wskaźniki'!$F$21,IF(AA1034="olej opałowy",AF1034*1/3.6*'lista, wskaźniki'!$F$24,0)))))</f>
        <v>0</v>
      </c>
      <c r="AN1034" s="20">
        <f>IF(AA1034="węgiel",AF1034*'lista, wskaźniki'!$E$42,IF(AA1034="drewno",AF1034*'lista, wskaźniki'!$G$42,IF(AA1034="pellet",AF1034*'lista, wskaźniki'!$H$42,IF(AA1034="gaz z sieci",AF1034*'lista, wskaźniki'!$F$42,IF(AA1034="olej opałowy",AF1034*'lista, wskaźniki'!$I$42,0)))))</f>
        <v>0.21481199999999998</v>
      </c>
      <c r="AO1034" s="20">
        <f>IF(AA1034="węgiel",AF1034*'lista, wskaźniki'!$E$43,IF(AA1034="drewno",AF1034*'lista, wskaźniki'!$G$43,IF(AA1034="pellet",AF1034*'lista, wskaźniki'!$H$43,IF(AA1034="gaz z sieci",AF1034*'lista, wskaźniki'!$F$43,IF(AA1034="olej opałowy",AF1034*'lista, wskaźniki'!$I$43,0)))))</f>
        <v>0.21481199999999998</v>
      </c>
      <c r="AP1034" s="20">
        <f>IF(AA1034="węgiel",AF1034*'lista, wskaźniki'!$E$44,IF(AA1034="drewno",AF1034*'lista, wskaźniki'!$G$44,IF(AA1034="pellet",AF1034*'lista, wskaźniki'!$H$44,IF(AA1034="gaz z sieci",AF1034*'lista, wskaźniki'!$F$44,IF(AA1034="olej opałowy",AF1034*'lista, wskaźniki'!$I$44,0)))))</f>
        <v>6.6299999999999999E-5</v>
      </c>
      <c r="AQ1034" s="20" t="b">
        <f>IF(Z1034="gaz",AH1034*1/3.6*'lista, wskaźniki'!$F$21,IF(Z1034="energia elektryczna",AH1034*1/3.6*'lista, wskaźniki'!$F$26))</f>
        <v>0</v>
      </c>
      <c r="AR1034" s="20" t="b">
        <f>IF(Z1034="gaz",AH1034*'lista, wskaźniki'!$F$42,IF(Z1034="energia elektryczna",AH1034*0))</f>
        <v>0</v>
      </c>
      <c r="AS1034" s="20" t="b">
        <f>IF(Z1034="gaz",AH1034*'lista, wskaźniki'!$F$43,IF(Z1034="energia elektryczna",AH1034*0))</f>
        <v>0</v>
      </c>
      <c r="AT1034" s="20" t="b">
        <f>IF(Z1034="gaz",AH1034*'lista, wskaźniki'!$F$44,IF(Z1034="energia elektryczna",AH1034*0))</f>
        <v>0</v>
      </c>
      <c r="AU1034" s="20">
        <f>AI1034*1/3.6*'lista, wskaźniki'!$F$21</f>
        <v>0</v>
      </c>
      <c r="AV1034" s="20">
        <f>AI1034*'lista, wskaźniki'!$F$42</f>
        <v>0</v>
      </c>
      <c r="AW1034" s="20">
        <f>AI1034*'lista, wskaźniki'!$F$43</f>
        <v>0</v>
      </c>
      <c r="AX1034" s="20">
        <f>AI1034*'lista, wskaźniki'!$F$44</f>
        <v>0</v>
      </c>
      <c r="AY1034" s="20">
        <f>AK1034*'lista, wskaźniki'!$F$26</f>
        <v>0</v>
      </c>
      <c r="AZ1034" s="20">
        <f t="shared" si="468"/>
        <v>0</v>
      </c>
      <c r="BA1034" s="20">
        <f t="shared" si="469"/>
        <v>0.21481199999999998</v>
      </c>
      <c r="BB1034" s="20">
        <f t="shared" si="470"/>
        <v>0.21481199999999998</v>
      </c>
      <c r="BC1034" s="20">
        <f t="shared" si="471"/>
        <v>6.6299999999999999E-5</v>
      </c>
      <c r="BD1034" s="975"/>
      <c r="BE1034" s="975"/>
      <c r="BF1034" s="975"/>
      <c r="BG1034" s="975"/>
      <c r="BH1034" s="165"/>
      <c r="BI1034" s="975"/>
      <c r="BJ1034" s="165"/>
      <c r="BK1034" s="975"/>
      <c r="BL1034" s="165"/>
      <c r="BM1034" s="165"/>
      <c r="BN1034" s="165"/>
      <c r="BO1034" s="165"/>
      <c r="BP1034" s="165"/>
      <c r="BQ1034" s="165"/>
      <c r="BR1034" s="165"/>
      <c r="BS1034" s="972"/>
      <c r="BT1034" s="972"/>
      <c r="BU1034" s="972"/>
      <c r="BV1034" s="972"/>
      <c r="BW1034" s="972"/>
      <c r="BX1034" s="972"/>
      <c r="BY1034" s="981"/>
      <c r="CA1034" s="365" t="b">
        <f t="shared" si="472"/>
        <v>0</v>
      </c>
      <c r="CB1034" s="365">
        <f t="shared" si="473"/>
        <v>265.2</v>
      </c>
      <c r="CC1034" s="365" t="b">
        <f t="shared" si="474"/>
        <v>0</v>
      </c>
      <c r="CD1034" s="365" t="b">
        <f t="shared" si="475"/>
        <v>0</v>
      </c>
      <c r="CE1034" s="365" t="b">
        <f t="shared" si="476"/>
        <v>0</v>
      </c>
      <c r="CF1034" s="365" t="b">
        <f t="shared" si="477"/>
        <v>0</v>
      </c>
      <c r="CG1034" s="365" t="b">
        <f t="shared" si="478"/>
        <v>0</v>
      </c>
      <c r="CH1034" s="365" t="b">
        <f t="shared" si="479"/>
        <v>0</v>
      </c>
      <c r="CI1034" s="72" t="b">
        <f t="shared" si="480"/>
        <v>0</v>
      </c>
      <c r="CJ1034" s="72">
        <f t="shared" si="481"/>
        <v>265.2</v>
      </c>
      <c r="CK1034" s="72" t="b">
        <f t="shared" si="482"/>
        <v>0</v>
      </c>
      <c r="CL1034" s="72">
        <f t="shared" si="483"/>
        <v>0</v>
      </c>
      <c r="CM1034" s="72" t="b">
        <f t="shared" si="484"/>
        <v>0</v>
      </c>
      <c r="CN1034" s="72" t="b">
        <f t="shared" si="485"/>
        <v>0</v>
      </c>
      <c r="CP1034" s="13">
        <f t="shared" si="486"/>
        <v>0</v>
      </c>
      <c r="CQ1034" s="13" t="b">
        <f t="shared" si="487"/>
        <v>0</v>
      </c>
      <c r="CR1034" s="13" t="b">
        <f t="shared" si="488"/>
        <v>0</v>
      </c>
      <c r="CS1034" s="13" t="b">
        <f t="shared" ref="CS1034:CS1097" si="494">IF(R1034="kompletna",CR1034,IF(R1034="częściowa",0.5*CR1034,IF(R1034="brak",0*CR1034)))</f>
        <v>0</v>
      </c>
      <c r="CT1034" s="13" t="b">
        <f t="shared" si="493"/>
        <v>0</v>
      </c>
      <c r="CU1034" s="13" t="b">
        <f t="shared" si="466"/>
        <v>0</v>
      </c>
      <c r="CV1034" s="13" t="b">
        <f t="shared" si="489"/>
        <v>0</v>
      </c>
      <c r="CW1034" s="13" t="b">
        <f t="shared" si="490"/>
        <v>0</v>
      </c>
      <c r="CX1034" s="13" t="b">
        <f t="shared" si="491"/>
        <v>0</v>
      </c>
      <c r="CY1034" s="13" t="b">
        <f t="shared" si="492"/>
        <v>0</v>
      </c>
    </row>
    <row r="1035" spans="1:103" ht="15" thickBot="1">
      <c r="A1035" s="932"/>
      <c r="B1035" s="975"/>
      <c r="C1035" s="975"/>
      <c r="D1035" s="975"/>
      <c r="E1035" s="975"/>
      <c r="F1035" s="975"/>
      <c r="G1035" s="975"/>
      <c r="H1035" s="975"/>
      <c r="I1035" s="975"/>
      <c r="J1035" s="975"/>
      <c r="K1035" s="975"/>
      <c r="L1035" s="975"/>
      <c r="M1035" s="975"/>
      <c r="N1035" s="975"/>
      <c r="O1035" s="170"/>
      <c r="P1035" s="975"/>
      <c r="Q1035" s="941"/>
      <c r="R1035" s="975"/>
      <c r="S1035" s="975"/>
      <c r="T1035" s="975"/>
      <c r="U1035" s="975"/>
      <c r="V1035" s="975"/>
      <c r="W1035" s="165"/>
      <c r="X1035" s="165"/>
      <c r="Y1035" s="165"/>
      <c r="Z1035" s="165"/>
      <c r="AA1035" s="165" t="s">
        <v>50</v>
      </c>
      <c r="AB1035" s="166"/>
      <c r="AC1035" s="166"/>
      <c r="AD1035" s="165"/>
      <c r="AE1035" s="975"/>
      <c r="AF1035" s="334">
        <f t="shared" si="467"/>
        <v>0</v>
      </c>
      <c r="AG1035" s="272">
        <f>IF(R1035="kompletna",Q1035*J1035*0.0036*'lista, wskaźniki'!$F$13, IF(R1035="częściowa",Q1035*J1035*0.0036*'lista, wskaźniki'!$F$14, IF(R1035="brak",Q1035*J1035*0.0036*'lista, wskaźniki'!$F$15,)))</f>
        <v>0</v>
      </c>
      <c r="AH1035" s="334">
        <f>IF(Y1035="inne",K1035*'lista, wskaźniki'!$E$35,IF(Y1035="to samo źródło",0,IF(Y1035=0,0)))</f>
        <v>0</v>
      </c>
      <c r="AI1035" s="334" t="b">
        <f>IF(AA1035="gaz z sieci",AC1035*'lista, wskaźniki'!$D$21)</f>
        <v>0</v>
      </c>
      <c r="AJ1035" s="272">
        <f>IF(AA1035="węgiel",AB1035*'lista, wskaźniki'!$D$20, IF('Sektor mieszkaniowy'!AA1035="drewno",'Sektor mieszkaniowy'!AB1035*'lista, wskaźniki'!$D$22,IF('Sektor mieszkaniowy'!AA1035="pellet",AB1035*'lista, wskaźniki'!$D$23,IF('Sektor mieszkaniowy'!AA1035="gaz z sieci",AB1035*'lista, wskaźniki'!$D$21,IF('Sektor mieszkaniowy'!AA1035="olej opałowy",'Sektor mieszkaniowy'!AB1035*'lista, wskaźniki'!$D$24)))))</f>
        <v>0</v>
      </c>
      <c r="AK1035" s="978"/>
      <c r="AL1035" s="975"/>
      <c r="AM1035" s="20">
        <f>IF(AA1035="węgiel",AF1035*1/3.6*'lista, wskaźniki'!$F$20,IF(AA1035="drewno",AF1035*1/3.6*'lista, wskaźniki'!$F$22,IF(AA1035="pellet",AF1035*1/3.6*'lista, wskaźniki'!$F$23,IF(AA1035="gaz z sieci",AF1035*1/3.6*'lista, wskaźniki'!$F$21,IF(AA1035="olej opałowy",AF1035*1/3.6*'lista, wskaźniki'!$F$24,0)))))</f>
        <v>0</v>
      </c>
      <c r="AN1035" s="20">
        <f>IF(AA1035="węgiel",AF1035*'lista, wskaźniki'!$E$42,IF(AA1035="drewno",AF1035*'lista, wskaźniki'!$G$42,IF(AA1035="pellet",AF1035*'lista, wskaźniki'!$H$42,IF(AA1035="gaz z sieci",AF1035*'lista, wskaźniki'!$F$42,IF(AA1035="olej opałowy",AF1035*'lista, wskaźniki'!$I$42,0)))))</f>
        <v>0</v>
      </c>
      <c r="AO1035" s="20">
        <f>IF(AA1035="węgiel",AF1035*'lista, wskaźniki'!$E$43,IF(AA1035="drewno",AF1035*'lista, wskaźniki'!$G$43,IF(AA1035="pellet",AF1035*'lista, wskaźniki'!$H$43,IF(AA1035="gaz z sieci",AF1035*'lista, wskaźniki'!$F$43,IF(AA1035="olej opałowy",AF1035*'lista, wskaźniki'!$I$43,0)))))</f>
        <v>0</v>
      </c>
      <c r="AP1035" s="20">
        <f>IF(AA1035="węgiel",AF1035*'lista, wskaźniki'!$E$44,IF(AA1035="drewno",AF1035*'lista, wskaźniki'!$G$44,IF(AA1035="pellet",AF1035*'lista, wskaźniki'!$H$44,IF(AA1035="gaz z sieci",AF1035*'lista, wskaźniki'!$F$44,IF(AA1035="olej opałowy",AF1035*'lista, wskaźniki'!$I$44,0)))))</f>
        <v>0</v>
      </c>
      <c r="AQ1035" s="20" t="b">
        <f>IF(Z1035="gaz",AH1035*1/3.6*'lista, wskaźniki'!$F$21,IF(Z1035="energia elektryczna",AH1035*1/3.6*'lista, wskaźniki'!$F$26))</f>
        <v>0</v>
      </c>
      <c r="AR1035" s="20" t="b">
        <f>IF(Z1035="gaz",AH1035*'lista, wskaźniki'!$F$42,IF(Z1035="energia elektryczna",AH1035*0))</f>
        <v>0</v>
      </c>
      <c r="AS1035" s="20" t="b">
        <f>IF(Z1035="gaz",AH1035*'lista, wskaźniki'!$F$43,IF(Z1035="energia elektryczna",AH1035*0))</f>
        <v>0</v>
      </c>
      <c r="AT1035" s="20" t="b">
        <f>IF(Z1035="gaz",AH1035*'lista, wskaźniki'!$F$44,IF(Z1035="energia elektryczna",AH1035*0))</f>
        <v>0</v>
      </c>
      <c r="AU1035" s="20">
        <f>AI1035*1/3.6*'lista, wskaźniki'!$F$21</f>
        <v>0</v>
      </c>
      <c r="AV1035" s="20">
        <f>AI1035*'lista, wskaźniki'!$F$42</f>
        <v>0</v>
      </c>
      <c r="AW1035" s="20">
        <f>AI1035*'lista, wskaźniki'!$F$43</f>
        <v>0</v>
      </c>
      <c r="AX1035" s="20">
        <f>AI1035*'lista, wskaźniki'!$F$44</f>
        <v>0</v>
      </c>
      <c r="AY1035" s="20">
        <f>AK1035*'lista, wskaźniki'!$F$26</f>
        <v>0</v>
      </c>
      <c r="AZ1035" s="20">
        <f t="shared" si="468"/>
        <v>0</v>
      </c>
      <c r="BA1035" s="20">
        <f t="shared" si="469"/>
        <v>0</v>
      </c>
      <c r="BB1035" s="20">
        <f t="shared" si="470"/>
        <v>0</v>
      </c>
      <c r="BC1035" s="20">
        <f t="shared" si="471"/>
        <v>0</v>
      </c>
      <c r="BD1035" s="975"/>
      <c r="BE1035" s="975"/>
      <c r="BF1035" s="975"/>
      <c r="BG1035" s="975"/>
      <c r="BH1035" s="165"/>
      <c r="BI1035" s="975"/>
      <c r="BJ1035" s="165"/>
      <c r="BK1035" s="975"/>
      <c r="BL1035" s="165"/>
      <c r="BM1035" s="165"/>
      <c r="BN1035" s="165"/>
      <c r="BO1035" s="165"/>
      <c r="BP1035" s="165"/>
      <c r="BQ1035" s="165"/>
      <c r="BR1035" s="165"/>
      <c r="BS1035" s="972"/>
      <c r="BT1035" s="972"/>
      <c r="BU1035" s="972"/>
      <c r="BV1035" s="972"/>
      <c r="BW1035" s="972"/>
      <c r="BX1035" s="972"/>
      <c r="BY1035" s="981"/>
      <c r="CA1035" s="365" t="b">
        <f t="shared" si="472"/>
        <v>0</v>
      </c>
      <c r="CB1035" s="365" t="b">
        <f t="shared" si="473"/>
        <v>0</v>
      </c>
      <c r="CC1035" s="365">
        <f t="shared" si="474"/>
        <v>0</v>
      </c>
      <c r="CD1035" s="365" t="b">
        <f t="shared" si="475"/>
        <v>0</v>
      </c>
      <c r="CE1035" s="365" t="b">
        <f t="shared" si="476"/>
        <v>0</v>
      </c>
      <c r="CF1035" s="365" t="b">
        <f t="shared" si="477"/>
        <v>0</v>
      </c>
      <c r="CG1035" s="365" t="b">
        <f t="shared" si="478"/>
        <v>0</v>
      </c>
      <c r="CH1035" s="365" t="b">
        <f t="shared" si="479"/>
        <v>0</v>
      </c>
      <c r="CI1035" s="72" t="b">
        <f t="shared" si="480"/>
        <v>0</v>
      </c>
      <c r="CJ1035" s="72" t="b">
        <f t="shared" si="481"/>
        <v>0</v>
      </c>
      <c r="CK1035" s="72">
        <f t="shared" si="482"/>
        <v>0</v>
      </c>
      <c r="CL1035" s="72">
        <f t="shared" si="483"/>
        <v>0</v>
      </c>
      <c r="CM1035" s="72" t="b">
        <f t="shared" si="484"/>
        <v>0</v>
      </c>
      <c r="CN1035" s="72" t="b">
        <f t="shared" si="485"/>
        <v>0</v>
      </c>
      <c r="CP1035" s="13">
        <f t="shared" si="486"/>
        <v>0</v>
      </c>
      <c r="CQ1035" s="13" t="b">
        <f t="shared" si="487"/>
        <v>0</v>
      </c>
      <c r="CR1035" s="13" t="b">
        <f t="shared" si="488"/>
        <v>0</v>
      </c>
      <c r="CS1035" s="13" t="b">
        <f t="shared" si="494"/>
        <v>0</v>
      </c>
      <c r="CT1035" s="13" t="b">
        <f t="shared" si="493"/>
        <v>0</v>
      </c>
      <c r="CU1035" s="13" t="b">
        <f t="shared" si="466"/>
        <v>0</v>
      </c>
      <c r="CV1035" s="13" t="b">
        <f t="shared" si="489"/>
        <v>0</v>
      </c>
      <c r="CW1035" s="13" t="b">
        <f t="shared" si="490"/>
        <v>0</v>
      </c>
      <c r="CX1035" s="13" t="b">
        <f t="shared" si="491"/>
        <v>0</v>
      </c>
      <c r="CY1035" s="13" t="b">
        <f t="shared" si="492"/>
        <v>0</v>
      </c>
    </row>
    <row r="1036" spans="1:103" ht="15" thickBot="1">
      <c r="A1036" s="932"/>
      <c r="B1036" s="975"/>
      <c r="C1036" s="975"/>
      <c r="D1036" s="975"/>
      <c r="E1036" s="975"/>
      <c r="F1036" s="975"/>
      <c r="G1036" s="975"/>
      <c r="H1036" s="975"/>
      <c r="I1036" s="975"/>
      <c r="J1036" s="975"/>
      <c r="K1036" s="975"/>
      <c r="L1036" s="975"/>
      <c r="M1036" s="975"/>
      <c r="N1036" s="975"/>
      <c r="O1036" s="170"/>
      <c r="P1036" s="975"/>
      <c r="Q1036" s="941"/>
      <c r="R1036" s="975"/>
      <c r="S1036" s="975"/>
      <c r="T1036" s="975"/>
      <c r="U1036" s="975"/>
      <c r="V1036" s="975"/>
      <c r="W1036" s="165"/>
      <c r="X1036" s="165"/>
      <c r="Y1036" s="165"/>
      <c r="Z1036" s="165"/>
      <c r="AA1036" s="165" t="s">
        <v>38</v>
      </c>
      <c r="AB1036" s="166"/>
      <c r="AC1036" s="166"/>
      <c r="AD1036" s="165"/>
      <c r="AE1036" s="975"/>
      <c r="AF1036" s="334">
        <f t="shared" si="467"/>
        <v>0</v>
      </c>
      <c r="AG1036" s="272">
        <f>IF(R1036="kompletna",Q1036*J1036*0.0036*'lista, wskaźniki'!$F$13, IF(R1036="częściowa",Q1036*J1036*0.0036*'lista, wskaźniki'!$F$14, IF(R1036="brak",Q1036*J1036*0.0036*'lista, wskaźniki'!$F$15,)))</f>
        <v>0</v>
      </c>
      <c r="AH1036" s="334">
        <f>IF(Y1036="inne",K1036*'lista, wskaźniki'!$E$35,IF(Y1036="to samo źródło",0,IF(Y1036=0,0)))</f>
        <v>0</v>
      </c>
      <c r="AI1036" s="334">
        <f>IF(AA1036="gaz z sieci",AC1036*'lista, wskaźniki'!$D$21)</f>
        <v>0</v>
      </c>
      <c r="AJ1036" s="272">
        <f>IF(AA1036="węgiel",AB1036*'lista, wskaźniki'!$D$20, IF('Sektor mieszkaniowy'!AA1036="drewno",'Sektor mieszkaniowy'!AB1036*'lista, wskaźniki'!$D$22,IF('Sektor mieszkaniowy'!AA1036="pellet",AB1036*'lista, wskaźniki'!$D$23,IF('Sektor mieszkaniowy'!AA1036="gaz z sieci",AB1036*'lista, wskaźniki'!$D$21,IF('Sektor mieszkaniowy'!AA1036="olej opałowy",'Sektor mieszkaniowy'!AB1036*'lista, wskaźniki'!$D$24)))))</f>
        <v>0</v>
      </c>
      <c r="AK1036" s="978"/>
      <c r="AL1036" s="975"/>
      <c r="AM1036" s="20">
        <f>IF(AA1036="węgiel",AF1036*1/3.6*'lista, wskaźniki'!$F$20,IF(AA1036="drewno",AF1036*1/3.6*'lista, wskaźniki'!$F$22,IF(AA1036="pellet",AF1036*1/3.6*'lista, wskaźniki'!$F$23,IF(AA1036="gaz z sieci",AF1036*1/3.6*'lista, wskaźniki'!$F$21,IF(AA1036="olej opałowy",AF1036*1/3.6*'lista, wskaźniki'!$F$24,0)))))</f>
        <v>0</v>
      </c>
      <c r="AN1036" s="20">
        <f>IF(AA1036="węgiel",AF1036*'lista, wskaźniki'!$E$42,IF(AA1036="drewno",AF1036*'lista, wskaźniki'!$G$42,IF(AA1036="pellet",AF1036*'lista, wskaźniki'!$H$42,IF(AA1036="gaz z sieci",AF1036*'lista, wskaźniki'!$F$42,IF(AA1036="olej opałowy",AF1036*'lista, wskaźniki'!$I$42,0)))))</f>
        <v>0</v>
      </c>
      <c r="AO1036" s="20">
        <f>IF(AA1036="węgiel",AF1036*'lista, wskaźniki'!$E$43,IF(AA1036="drewno",AF1036*'lista, wskaźniki'!$G$43,IF(AA1036="pellet",AF1036*'lista, wskaźniki'!$H$43,IF(AA1036="gaz z sieci",AF1036*'lista, wskaźniki'!$F$43,IF(AA1036="olej opałowy",AF1036*'lista, wskaźniki'!$I$43,0)))))</f>
        <v>0</v>
      </c>
      <c r="AP1036" s="20">
        <f>IF(AA1036="węgiel",AF1036*'lista, wskaźniki'!$E$44,IF(AA1036="drewno",AF1036*'lista, wskaźniki'!$G$44,IF(AA1036="pellet",AF1036*'lista, wskaźniki'!$H$44,IF(AA1036="gaz z sieci",AF1036*'lista, wskaźniki'!$F$44,IF(AA1036="olej opałowy",AF1036*'lista, wskaźniki'!$I$44,0)))))</f>
        <v>0</v>
      </c>
      <c r="AQ1036" s="20" t="b">
        <f>IF(Z1036="gaz",AH1036*1/3.6*'lista, wskaźniki'!$F$21,IF(Z1036="energia elektryczna",AH1036*1/3.6*'lista, wskaźniki'!$F$26))</f>
        <v>0</v>
      </c>
      <c r="AR1036" s="20" t="b">
        <f>IF(Z1036="gaz",AH1036*'lista, wskaźniki'!$F$42,IF(Z1036="energia elektryczna",AH1036*0))</f>
        <v>0</v>
      </c>
      <c r="AS1036" s="20" t="b">
        <f>IF(Z1036="gaz",AH1036*'lista, wskaźniki'!$F$43,IF(Z1036="energia elektryczna",AH1036*0))</f>
        <v>0</v>
      </c>
      <c r="AT1036" s="20" t="b">
        <f>IF(Z1036="gaz",AH1036*'lista, wskaźniki'!$F$44,IF(Z1036="energia elektryczna",AH1036*0))</f>
        <v>0</v>
      </c>
      <c r="AU1036" s="20">
        <f>AI1036*1/3.6*'lista, wskaźniki'!$F$21</f>
        <v>0</v>
      </c>
      <c r="AV1036" s="20">
        <f>AI1036*'lista, wskaźniki'!$F$42</f>
        <v>0</v>
      </c>
      <c r="AW1036" s="20">
        <f>AI1036*'lista, wskaźniki'!$F$43</f>
        <v>0</v>
      </c>
      <c r="AX1036" s="20">
        <f>AI1036*'lista, wskaźniki'!$F$44</f>
        <v>0</v>
      </c>
      <c r="AY1036" s="20">
        <f>AK1036*'lista, wskaźniki'!$F$26</f>
        <v>0</v>
      </c>
      <c r="AZ1036" s="20">
        <f t="shared" si="468"/>
        <v>0</v>
      </c>
      <c r="BA1036" s="20">
        <f t="shared" si="469"/>
        <v>0</v>
      </c>
      <c r="BB1036" s="20">
        <f t="shared" si="470"/>
        <v>0</v>
      </c>
      <c r="BC1036" s="20">
        <f t="shared" si="471"/>
        <v>0</v>
      </c>
      <c r="BD1036" s="975"/>
      <c r="BE1036" s="975"/>
      <c r="BF1036" s="975"/>
      <c r="BG1036" s="975"/>
      <c r="BH1036" s="165"/>
      <c r="BI1036" s="975"/>
      <c r="BJ1036" s="165"/>
      <c r="BK1036" s="975"/>
      <c r="BL1036" s="165"/>
      <c r="BM1036" s="165"/>
      <c r="BN1036" s="165"/>
      <c r="BO1036" s="165"/>
      <c r="BP1036" s="165"/>
      <c r="BQ1036" s="165"/>
      <c r="BR1036" s="165"/>
      <c r="BS1036" s="972"/>
      <c r="BT1036" s="972"/>
      <c r="BU1036" s="972"/>
      <c r="BV1036" s="972"/>
      <c r="BW1036" s="972"/>
      <c r="BX1036" s="972"/>
      <c r="BY1036" s="981"/>
      <c r="CA1036" s="365" t="b">
        <f t="shared" si="472"/>
        <v>0</v>
      </c>
      <c r="CB1036" s="365" t="b">
        <f t="shared" si="473"/>
        <v>0</v>
      </c>
      <c r="CC1036" s="365" t="b">
        <f t="shared" si="474"/>
        <v>0</v>
      </c>
      <c r="CD1036" s="365">
        <f t="shared" si="475"/>
        <v>0</v>
      </c>
      <c r="CE1036" s="365" t="b">
        <f t="shared" si="476"/>
        <v>0</v>
      </c>
      <c r="CF1036" s="365" t="b">
        <f t="shared" si="477"/>
        <v>0</v>
      </c>
      <c r="CG1036" s="365" t="b">
        <f t="shared" si="478"/>
        <v>0</v>
      </c>
      <c r="CH1036" s="365">
        <f t="shared" si="479"/>
        <v>0</v>
      </c>
      <c r="CI1036" s="72" t="b">
        <f t="shared" si="480"/>
        <v>0</v>
      </c>
      <c r="CJ1036" s="72" t="b">
        <f t="shared" si="481"/>
        <v>0</v>
      </c>
      <c r="CK1036" s="72" t="b">
        <f t="shared" si="482"/>
        <v>0</v>
      </c>
      <c r="CL1036" s="72">
        <f t="shared" si="483"/>
        <v>0</v>
      </c>
      <c r="CM1036" s="72" t="b">
        <f t="shared" si="484"/>
        <v>0</v>
      </c>
      <c r="CN1036" s="72" t="b">
        <f t="shared" si="485"/>
        <v>0</v>
      </c>
      <c r="CP1036" s="13">
        <f t="shared" si="486"/>
        <v>0</v>
      </c>
      <c r="CQ1036" s="13" t="b">
        <f t="shared" si="487"/>
        <v>0</v>
      </c>
      <c r="CR1036" s="13" t="b">
        <f t="shared" si="488"/>
        <v>0</v>
      </c>
      <c r="CS1036" s="13" t="b">
        <f t="shared" si="494"/>
        <v>0</v>
      </c>
      <c r="CT1036" s="13" t="b">
        <f t="shared" si="493"/>
        <v>0</v>
      </c>
      <c r="CU1036" s="13" t="b">
        <f t="shared" si="466"/>
        <v>0</v>
      </c>
      <c r="CV1036" s="13" t="b">
        <f t="shared" si="489"/>
        <v>0</v>
      </c>
      <c r="CW1036" s="13" t="b">
        <f t="shared" si="490"/>
        <v>0</v>
      </c>
      <c r="CX1036" s="13" t="b">
        <f t="shared" si="491"/>
        <v>0</v>
      </c>
      <c r="CY1036" s="13" t="b">
        <f t="shared" si="492"/>
        <v>0</v>
      </c>
    </row>
    <row r="1037" spans="1:103" ht="15" thickBot="1">
      <c r="A1037" s="933"/>
      <c r="B1037" s="976"/>
      <c r="C1037" s="976"/>
      <c r="D1037" s="976"/>
      <c r="E1037" s="976"/>
      <c r="F1037" s="976"/>
      <c r="G1037" s="976"/>
      <c r="H1037" s="976"/>
      <c r="I1037" s="976"/>
      <c r="J1037" s="976"/>
      <c r="K1037" s="976"/>
      <c r="L1037" s="976"/>
      <c r="M1037" s="976"/>
      <c r="N1037" s="976"/>
      <c r="O1037" s="171"/>
      <c r="P1037" s="976"/>
      <c r="Q1037" s="942"/>
      <c r="R1037" s="976"/>
      <c r="S1037" s="976"/>
      <c r="T1037" s="976"/>
      <c r="U1037" s="976"/>
      <c r="V1037" s="976"/>
      <c r="W1037" s="167"/>
      <c r="X1037" s="167"/>
      <c r="Y1037" s="167"/>
      <c r="Z1037" s="167"/>
      <c r="AA1037" s="167" t="s">
        <v>37</v>
      </c>
      <c r="AB1037" s="168"/>
      <c r="AC1037" s="168"/>
      <c r="AD1037" s="167"/>
      <c r="AE1037" s="976"/>
      <c r="AF1037" s="334">
        <f t="shared" si="467"/>
        <v>0</v>
      </c>
      <c r="AG1037" s="272">
        <f>IF(R1037="kompletna",Q1037*J1037*0.0036*'lista, wskaźniki'!$F$13, IF(R1037="częściowa",Q1037*J1037*0.0036*'lista, wskaźniki'!$F$14, IF(R1037="brak",Q1037*J1037*0.0036*'lista, wskaźniki'!$F$15,)))</f>
        <v>0</v>
      </c>
      <c r="AH1037" s="334">
        <f>IF(Y1037="inne",K1037*'lista, wskaźniki'!$E$35,IF(Y1037="to samo źródło",0,IF(Y1037=0,0)))</f>
        <v>0</v>
      </c>
      <c r="AI1037" s="334" t="b">
        <f>IF(AA1037="gaz z sieci",AC1037*'lista, wskaźniki'!$D$21)</f>
        <v>0</v>
      </c>
      <c r="AJ1037" s="272">
        <f>IF(AA1037="węgiel",AB1037*'lista, wskaźniki'!$D$20, IF('Sektor mieszkaniowy'!AA1037="drewno",'Sektor mieszkaniowy'!AB1037*'lista, wskaźniki'!$D$22,IF('Sektor mieszkaniowy'!AA1037="pellet",AB1037*'lista, wskaźniki'!$D$23,IF('Sektor mieszkaniowy'!AA1037="gaz z sieci",AB1037*'lista, wskaźniki'!$D$21,IF('Sektor mieszkaniowy'!AA1037="olej opałowy",'Sektor mieszkaniowy'!AB1037*'lista, wskaźniki'!$D$24)))))</f>
        <v>0</v>
      </c>
      <c r="AK1037" s="979"/>
      <c r="AL1037" s="976"/>
      <c r="AM1037" s="20">
        <f>IF(AA1037="węgiel",AF1037*1/3.6*'lista, wskaźniki'!$F$20,IF(AA1037="drewno",AF1037*1/3.6*'lista, wskaźniki'!$F$22,IF(AA1037="pellet",AF1037*1/3.6*'lista, wskaźniki'!$F$23,IF(AA1037="gaz z sieci",AF1037*1/3.6*'lista, wskaźniki'!$F$21,IF(AA1037="olej opałowy",AF1037*1/3.6*'lista, wskaźniki'!$F$24,0)))))</f>
        <v>0</v>
      </c>
      <c r="AN1037" s="20">
        <f>IF(AA1037="węgiel",AF1037*'lista, wskaźniki'!$E$42,IF(AA1037="drewno",AF1037*'lista, wskaźniki'!$G$42,IF(AA1037="pellet",AF1037*'lista, wskaźniki'!$H$42,IF(AA1037="gaz z sieci",AF1037*'lista, wskaźniki'!$F$42,IF(AA1037="olej opałowy",AF1037*'lista, wskaźniki'!$I$42,0)))))</f>
        <v>0</v>
      </c>
      <c r="AO1037" s="20">
        <f>IF(AA1037="węgiel",AF1037*'lista, wskaźniki'!$E$43,IF(AA1037="drewno",AF1037*'lista, wskaźniki'!$G$43,IF(AA1037="pellet",AF1037*'lista, wskaźniki'!$H$43,IF(AA1037="gaz z sieci",AF1037*'lista, wskaźniki'!$F$43,IF(AA1037="olej opałowy",AF1037*'lista, wskaźniki'!$I$43,0)))))</f>
        <v>0</v>
      </c>
      <c r="AP1037" s="20">
        <f>IF(AA1037="węgiel",AF1037*'lista, wskaźniki'!$E$44,IF(AA1037="drewno",AF1037*'lista, wskaźniki'!$G$44,IF(AA1037="pellet",AF1037*'lista, wskaźniki'!$H$44,IF(AA1037="gaz z sieci",AF1037*'lista, wskaźniki'!$F$44,IF(AA1037="olej opałowy",AF1037*'lista, wskaźniki'!$I$44,0)))))</f>
        <v>0</v>
      </c>
      <c r="AQ1037" s="20" t="b">
        <f>IF(Z1037="gaz",AH1037*1/3.6*'lista, wskaźniki'!$F$21,IF(Z1037="energia elektryczna",AH1037*1/3.6*'lista, wskaźniki'!$F$26))</f>
        <v>0</v>
      </c>
      <c r="AR1037" s="20" t="b">
        <f>IF(Z1037="gaz",AH1037*'lista, wskaźniki'!$F$42,IF(Z1037="energia elektryczna",AH1037*0))</f>
        <v>0</v>
      </c>
      <c r="AS1037" s="20" t="b">
        <f>IF(Z1037="gaz",AH1037*'lista, wskaźniki'!$F$43,IF(Z1037="energia elektryczna",AH1037*0))</f>
        <v>0</v>
      </c>
      <c r="AT1037" s="20" t="b">
        <f>IF(Z1037="gaz",AH1037*'lista, wskaźniki'!$F$44,IF(Z1037="energia elektryczna",AH1037*0))</f>
        <v>0</v>
      </c>
      <c r="AU1037" s="20">
        <f>AI1037*1/3.6*'lista, wskaźniki'!$F$21</f>
        <v>0</v>
      </c>
      <c r="AV1037" s="20">
        <f>AI1037*'lista, wskaźniki'!$F$42</f>
        <v>0</v>
      </c>
      <c r="AW1037" s="20">
        <f>AI1037*'lista, wskaźniki'!$F$43</f>
        <v>0</v>
      </c>
      <c r="AX1037" s="20">
        <f>AI1037*'lista, wskaźniki'!$F$44</f>
        <v>0</v>
      </c>
      <c r="AY1037" s="20">
        <f>AK1037*'lista, wskaźniki'!$F$26</f>
        <v>0</v>
      </c>
      <c r="AZ1037" s="20">
        <f t="shared" si="468"/>
        <v>0</v>
      </c>
      <c r="BA1037" s="20">
        <f t="shared" si="469"/>
        <v>0</v>
      </c>
      <c r="BB1037" s="20">
        <f t="shared" si="470"/>
        <v>0</v>
      </c>
      <c r="BC1037" s="20">
        <f t="shared" si="471"/>
        <v>0</v>
      </c>
      <c r="BD1037" s="976"/>
      <c r="BE1037" s="976"/>
      <c r="BF1037" s="976"/>
      <c r="BG1037" s="976"/>
      <c r="BH1037" s="167"/>
      <c r="BI1037" s="976"/>
      <c r="BJ1037" s="167"/>
      <c r="BK1037" s="976"/>
      <c r="BL1037" s="167"/>
      <c r="BM1037" s="167"/>
      <c r="BN1037" s="167"/>
      <c r="BO1037" s="167"/>
      <c r="BP1037" s="167"/>
      <c r="BQ1037" s="167"/>
      <c r="BR1037" s="167"/>
      <c r="BS1037" s="973"/>
      <c r="BT1037" s="973"/>
      <c r="BU1037" s="973"/>
      <c r="BV1037" s="973"/>
      <c r="BW1037" s="973"/>
      <c r="BX1037" s="973"/>
      <c r="BY1037" s="982"/>
      <c r="CA1037" s="365" t="b">
        <f t="shared" si="472"/>
        <v>0</v>
      </c>
      <c r="CB1037" s="365" t="b">
        <f t="shared" si="473"/>
        <v>0</v>
      </c>
      <c r="CC1037" s="365" t="b">
        <f t="shared" si="474"/>
        <v>0</v>
      </c>
      <c r="CD1037" s="365" t="b">
        <f t="shared" si="475"/>
        <v>0</v>
      </c>
      <c r="CE1037" s="365">
        <f t="shared" si="476"/>
        <v>0</v>
      </c>
      <c r="CF1037" s="365" t="b">
        <f t="shared" si="477"/>
        <v>0</v>
      </c>
      <c r="CG1037" s="365" t="b">
        <f t="shared" si="478"/>
        <v>0</v>
      </c>
      <c r="CH1037" s="365" t="b">
        <f t="shared" si="479"/>
        <v>0</v>
      </c>
      <c r="CI1037" s="72" t="b">
        <f t="shared" si="480"/>
        <v>0</v>
      </c>
      <c r="CJ1037" s="72" t="b">
        <f t="shared" si="481"/>
        <v>0</v>
      </c>
      <c r="CK1037" s="72" t="b">
        <f t="shared" si="482"/>
        <v>0</v>
      </c>
      <c r="CL1037" s="72">
        <f t="shared" si="483"/>
        <v>0</v>
      </c>
      <c r="CM1037" s="72">
        <f t="shared" si="484"/>
        <v>0</v>
      </c>
      <c r="CN1037" s="72" t="b">
        <f t="shared" si="485"/>
        <v>0</v>
      </c>
      <c r="CP1037" s="13">
        <f t="shared" si="486"/>
        <v>0</v>
      </c>
      <c r="CQ1037" s="13" t="b">
        <f t="shared" si="487"/>
        <v>0</v>
      </c>
      <c r="CR1037" s="13" t="b">
        <f t="shared" si="488"/>
        <v>0</v>
      </c>
      <c r="CS1037" s="13" t="b">
        <f t="shared" si="494"/>
        <v>0</v>
      </c>
      <c r="CT1037" s="13" t="b">
        <f t="shared" si="493"/>
        <v>0</v>
      </c>
      <c r="CU1037" s="13" t="b">
        <f t="shared" si="466"/>
        <v>0</v>
      </c>
      <c r="CV1037" s="13" t="b">
        <f t="shared" si="489"/>
        <v>0</v>
      </c>
      <c r="CW1037" s="13" t="b">
        <f t="shared" si="490"/>
        <v>0</v>
      </c>
      <c r="CX1037" s="13" t="b">
        <f t="shared" si="491"/>
        <v>0</v>
      </c>
      <c r="CY1037" s="13" t="b">
        <f t="shared" si="492"/>
        <v>0</v>
      </c>
    </row>
    <row r="1038" spans="1:103" ht="15" thickBot="1">
      <c r="A1038" s="931">
        <v>208</v>
      </c>
      <c r="B1038" s="974" t="s">
        <v>251</v>
      </c>
      <c r="C1038" s="974"/>
      <c r="D1038" s="974" t="s">
        <v>1</v>
      </c>
      <c r="E1038" s="974" t="s">
        <v>5</v>
      </c>
      <c r="F1038" s="974"/>
      <c r="G1038" s="974"/>
      <c r="H1038" s="974"/>
      <c r="I1038" s="974" t="s">
        <v>11</v>
      </c>
      <c r="J1038" s="974"/>
      <c r="K1038" s="974"/>
      <c r="L1038" s="974" t="s">
        <v>16</v>
      </c>
      <c r="M1038" s="974">
        <v>100</v>
      </c>
      <c r="N1038" s="974" t="s">
        <v>16</v>
      </c>
      <c r="O1038" s="974">
        <v>50</v>
      </c>
      <c r="P1038" s="974" t="s">
        <v>17</v>
      </c>
      <c r="Q1038" s="940">
        <f>IF(I1038="&lt;1966",'lista, wskaźniki'!$G$4,IF(I1038="1967-1985",'lista, wskaźniki'!$G$5,IF(I1038="1986-1992",'lista, wskaźniki'!$G$6,IF(I1038="1993-1996",'lista, wskaźniki'!$G$7,IF(I1038="&gt;1997",'lista, wskaźniki'!$G$8,IF(I1038=0,'lista, wskaźniki'!$G$4))))))</f>
        <v>250</v>
      </c>
      <c r="R1038" s="974" t="s">
        <v>23</v>
      </c>
      <c r="S1038" s="974" t="s">
        <v>28</v>
      </c>
      <c r="T1038" s="974"/>
      <c r="U1038" s="974"/>
      <c r="V1038" s="974"/>
      <c r="W1038" s="163" t="s">
        <v>35</v>
      </c>
      <c r="X1038" s="163" t="s">
        <v>39</v>
      </c>
      <c r="Y1038" s="163" t="s">
        <v>42</v>
      </c>
      <c r="Z1038" s="163"/>
      <c r="AA1038" s="163" t="s">
        <v>35</v>
      </c>
      <c r="AB1038" s="164">
        <f>ROUND(AD1038/'lista, wskaźniki'!$A$130,0)</f>
        <v>3</v>
      </c>
      <c r="AC1038" s="164"/>
      <c r="AD1038" s="163">
        <v>2000</v>
      </c>
      <c r="AE1038" s="974">
        <f>300/50</f>
        <v>6</v>
      </c>
      <c r="AF1038" s="334">
        <f t="shared" si="467"/>
        <v>67.89</v>
      </c>
      <c r="AG1038" s="272">
        <f>IF(R1038="kompletna",Q1038*J1038*0.0036*'lista, wskaźniki'!$F$13, IF(R1038="częściowa",Q1038*J1038*0.0036*'lista, wskaźniki'!$F$14, IF(R1038="brak",Q1038*J1038*0.0036*'lista, wskaźniki'!$F$15,)))</f>
        <v>0</v>
      </c>
      <c r="AH1038" s="334">
        <f>IF(Y1038="inne",K1038*'lista, wskaźniki'!$E$35,IF(Y1038="to samo źródło",0,IF(Y1038=0,0)))</f>
        <v>0</v>
      </c>
      <c r="AI1038" s="334" t="b">
        <f>IF(AA1038="gaz z sieci",AC1038*'lista, wskaźniki'!$D$21)</f>
        <v>0</v>
      </c>
      <c r="AJ1038" s="272">
        <f>IF(AA1038="węgiel",AB1038*'lista, wskaźniki'!$D$20, IF('Sektor mieszkaniowy'!AA1038="drewno",'Sektor mieszkaniowy'!AB1038*'lista, wskaźniki'!$D$22,IF('Sektor mieszkaniowy'!AA1038="pellet",AB1038*'lista, wskaźniki'!$D$23,IF('Sektor mieszkaniowy'!AA1038="gaz z sieci",AB1038*'lista, wskaźniki'!$D$21,IF('Sektor mieszkaniowy'!AA1038="olej opałowy",'Sektor mieszkaniowy'!AB1038*'lista, wskaźniki'!$D$24)))))</f>
        <v>67.89</v>
      </c>
      <c r="AK1038" s="977"/>
      <c r="AL1038" s="974">
        <v>2500</v>
      </c>
      <c r="AM1038" s="20">
        <f>IF(AA1038="węgiel",AF1038*1/3.6*'lista, wskaźniki'!$F$20,IF(AA1038="drewno",AF1038*1/3.6*'lista, wskaźniki'!$F$22,IF(AA1038="pellet",AF1038*1/3.6*'lista, wskaźniki'!$F$23,IF(AA1038="gaz z sieci",AF1038*1/3.6*'lista, wskaźniki'!$F$21,IF(AA1038="olej opałowy",AF1038*1/3.6*'lista, wskaźniki'!$F$24,0)))))</f>
        <v>6.4312197000000006</v>
      </c>
      <c r="AN1038" s="20">
        <f>IF(AA1038="węgiel",AF1038*'lista, wskaźniki'!$E$42,IF(AA1038="drewno",AF1038*'lista, wskaźniki'!$G$42,IF(AA1038="pellet",AF1038*'lista, wskaźniki'!$H$42,IF(AA1038="gaz z sieci",AF1038*'lista, wskaźniki'!$F$42,IF(AA1038="olej opałowy",AF1038*'lista, wskaźniki'!$I$42,0)))))</f>
        <v>2.57982E-2</v>
      </c>
      <c r="AO1038" s="20">
        <f>IF(AA1038="węgiel",AF1038*'lista, wskaźniki'!$E$43,IF(AA1038="drewno",AF1038*'lista, wskaźniki'!$G$43,IF(AA1038="pellet",AF1038*'lista, wskaźniki'!$H$43,IF(AA1038="gaz z sieci",AF1038*'lista, wskaźniki'!$F$43,IF(AA1038="olej opałowy",AF1038*'lista, wskaźniki'!$I$43,0)))))</f>
        <v>2.4440400000000001E-2</v>
      </c>
      <c r="AP1038" s="20">
        <f>IF(AA1038="węgiel",AF1038*'lista, wskaźniki'!$E$44,IF(AA1038="drewno",AF1038*'lista, wskaźniki'!$G$44,IF(AA1038="pellet",AF1038*'lista, wskaźniki'!$H$44,IF(AA1038="gaz z sieci",AF1038*'lista, wskaźniki'!$F$44,IF(AA1038="olej opałowy",AF1038*'lista, wskaźniki'!$I$44,0)))))</f>
        <v>1.83303E-5</v>
      </c>
      <c r="AQ1038" s="20" t="b">
        <f>IF(Z1038="gaz",AH1038*1/3.6*'lista, wskaźniki'!$F$21,IF(Z1038="energia elektryczna",AH1038*1/3.6*'lista, wskaźniki'!$F$26))</f>
        <v>0</v>
      </c>
      <c r="AR1038" s="20" t="b">
        <f>IF(Z1038="gaz",AH1038*'lista, wskaźniki'!$F$42,IF(Z1038="energia elektryczna",AH1038*0))</f>
        <v>0</v>
      </c>
      <c r="AS1038" s="20" t="b">
        <f>IF(Z1038="gaz",AH1038*'lista, wskaźniki'!$F$43,IF(Z1038="energia elektryczna",AH1038*0))</f>
        <v>0</v>
      </c>
      <c r="AT1038" s="20" t="b">
        <f>IF(Z1038="gaz",AH1038*'lista, wskaźniki'!$F$44,IF(Z1038="energia elektryczna",AH1038*0))</f>
        <v>0</v>
      </c>
      <c r="AU1038" s="20">
        <f>AI1038*1/3.6*'lista, wskaźniki'!$F$21</f>
        <v>0</v>
      </c>
      <c r="AV1038" s="20">
        <f>AI1038*'lista, wskaźniki'!$F$42</f>
        <v>0</v>
      </c>
      <c r="AW1038" s="20">
        <f>AI1038*'lista, wskaźniki'!$F$43</f>
        <v>0</v>
      </c>
      <c r="AX1038" s="20">
        <f>AI1038*'lista, wskaźniki'!$F$44</f>
        <v>0</v>
      </c>
      <c r="AY1038" s="20">
        <f>AK1038*'lista, wskaźniki'!$F$26</f>
        <v>0</v>
      </c>
      <c r="AZ1038" s="20">
        <f t="shared" si="468"/>
        <v>6.4312197000000006</v>
      </c>
      <c r="BA1038" s="20">
        <f t="shared" si="469"/>
        <v>2.57982E-2</v>
      </c>
      <c r="BB1038" s="20">
        <f t="shared" si="470"/>
        <v>2.4440400000000001E-2</v>
      </c>
      <c r="BC1038" s="20">
        <f t="shared" si="471"/>
        <v>1.83303E-5</v>
      </c>
      <c r="BD1038" s="974" t="s">
        <v>17</v>
      </c>
      <c r="BE1038" s="974" t="s">
        <v>17</v>
      </c>
      <c r="BF1038" s="974" t="s">
        <v>17</v>
      </c>
      <c r="BG1038" s="974" t="s">
        <v>17</v>
      </c>
      <c r="BH1038" s="163"/>
      <c r="BI1038" s="974" t="s">
        <v>17</v>
      </c>
      <c r="BJ1038" s="163"/>
      <c r="BK1038" s="974" t="s">
        <v>17</v>
      </c>
      <c r="BL1038" s="163"/>
      <c r="BM1038" s="163"/>
      <c r="BN1038" s="163"/>
      <c r="BO1038" s="163" t="s">
        <v>17</v>
      </c>
      <c r="BP1038" s="163"/>
      <c r="BQ1038" s="163"/>
      <c r="BR1038" s="163">
        <v>2</v>
      </c>
      <c r="BS1038" s="971"/>
      <c r="BT1038" s="971"/>
      <c r="BU1038" s="971"/>
      <c r="BV1038" s="971"/>
      <c r="BW1038" s="971"/>
      <c r="BX1038" s="971"/>
      <c r="BY1038" s="980"/>
      <c r="CA1038" s="365">
        <f t="shared" si="472"/>
        <v>67.89</v>
      </c>
      <c r="CB1038" s="365" t="b">
        <f t="shared" si="473"/>
        <v>0</v>
      </c>
      <c r="CC1038" s="365" t="b">
        <f t="shared" si="474"/>
        <v>0</v>
      </c>
      <c r="CD1038" s="365" t="b">
        <f t="shared" si="475"/>
        <v>0</v>
      </c>
      <c r="CE1038" s="365" t="b">
        <f t="shared" si="476"/>
        <v>0</v>
      </c>
      <c r="CF1038" s="365" t="b">
        <f t="shared" si="477"/>
        <v>0</v>
      </c>
      <c r="CG1038" s="365" t="b">
        <f t="shared" si="478"/>
        <v>0</v>
      </c>
      <c r="CH1038" s="365" t="b">
        <f t="shared" si="479"/>
        <v>0</v>
      </c>
      <c r="CI1038" s="72">
        <f t="shared" si="480"/>
        <v>67.89</v>
      </c>
      <c r="CJ1038" s="72" t="b">
        <f t="shared" si="481"/>
        <v>0</v>
      </c>
      <c r="CK1038" s="72" t="b">
        <f t="shared" si="482"/>
        <v>0</v>
      </c>
      <c r="CL1038" s="72">
        <f t="shared" si="483"/>
        <v>0</v>
      </c>
      <c r="CM1038" s="72" t="b">
        <f t="shared" si="484"/>
        <v>0</v>
      </c>
      <c r="CN1038" s="72" t="b">
        <f t="shared" si="485"/>
        <v>0</v>
      </c>
      <c r="CP1038" s="13" t="b">
        <f t="shared" si="486"/>
        <v>0</v>
      </c>
      <c r="CQ1038" s="13">
        <f t="shared" si="487"/>
        <v>0</v>
      </c>
      <c r="CR1038" s="13">
        <f t="shared" si="488"/>
        <v>0</v>
      </c>
      <c r="CS1038" s="13">
        <f t="shared" si="494"/>
        <v>0</v>
      </c>
      <c r="CT1038" s="13" t="b">
        <f t="shared" si="493"/>
        <v>0</v>
      </c>
      <c r="CU1038" s="13">
        <f t="shared" si="466"/>
        <v>0</v>
      </c>
      <c r="CV1038" s="13" t="b">
        <f t="shared" si="489"/>
        <v>0</v>
      </c>
      <c r="CW1038" s="13">
        <f t="shared" si="490"/>
        <v>0</v>
      </c>
      <c r="CX1038" s="13" t="b">
        <f t="shared" si="491"/>
        <v>0</v>
      </c>
      <c r="CY1038" s="13">
        <f t="shared" si="492"/>
        <v>0</v>
      </c>
    </row>
    <row r="1039" spans="1:103" ht="15" thickBot="1">
      <c r="A1039" s="932"/>
      <c r="B1039" s="975"/>
      <c r="C1039" s="975"/>
      <c r="D1039" s="975"/>
      <c r="E1039" s="975"/>
      <c r="F1039" s="975"/>
      <c r="G1039" s="975"/>
      <c r="H1039" s="975"/>
      <c r="I1039" s="975"/>
      <c r="J1039" s="975"/>
      <c r="K1039" s="975"/>
      <c r="L1039" s="975"/>
      <c r="M1039" s="975"/>
      <c r="N1039" s="975"/>
      <c r="O1039" s="975"/>
      <c r="P1039" s="975"/>
      <c r="Q1039" s="941"/>
      <c r="R1039" s="975"/>
      <c r="S1039" s="975"/>
      <c r="T1039" s="975"/>
      <c r="U1039" s="975"/>
      <c r="V1039" s="975"/>
      <c r="W1039" s="165" t="s">
        <v>36</v>
      </c>
      <c r="X1039" s="165"/>
      <c r="Y1039" s="165"/>
      <c r="Z1039" s="165"/>
      <c r="AA1039" s="165" t="s">
        <v>36</v>
      </c>
      <c r="AB1039" s="166">
        <f>ROUND(AD1039/'lista, wskaźniki'!$A$133,0)</f>
        <v>17</v>
      </c>
      <c r="AC1039" s="166"/>
      <c r="AD1039" s="165">
        <v>5000</v>
      </c>
      <c r="AE1039" s="975"/>
      <c r="AF1039" s="334">
        <f t="shared" si="467"/>
        <v>265.2</v>
      </c>
      <c r="AG1039" s="272">
        <f>IF(R1039="kompletna",Q1039*J1039*0.0036*'lista, wskaźniki'!$F$13, IF(R1039="częściowa",Q1039*J1039*0.0036*'lista, wskaźniki'!$F$14, IF(R1039="brak",Q1039*J1039*0.0036*'lista, wskaźniki'!$F$15,)))</f>
        <v>0</v>
      </c>
      <c r="AH1039" s="334">
        <f>IF(Y1039="inne",K1039*'lista, wskaźniki'!$E$35,IF(Y1039="to samo źródło",0,IF(Y1039=0,0)))</f>
        <v>0</v>
      </c>
      <c r="AI1039" s="334" t="b">
        <f>IF(AA1039="gaz z sieci",AC1039*'lista, wskaźniki'!$D$21)</f>
        <v>0</v>
      </c>
      <c r="AJ1039" s="272">
        <f>IF(AA1039="węgiel",AB1039*'lista, wskaźniki'!$D$20, IF('Sektor mieszkaniowy'!AA1039="drewno",'Sektor mieszkaniowy'!AB1039*'lista, wskaźniki'!$D$22,IF('Sektor mieszkaniowy'!AA1039="pellet",AB1039*'lista, wskaźniki'!$D$23,IF('Sektor mieszkaniowy'!AA1039="gaz z sieci",AB1039*'lista, wskaźniki'!$D$21,IF('Sektor mieszkaniowy'!AA1039="olej opałowy",'Sektor mieszkaniowy'!AB1039*'lista, wskaźniki'!$D$24)))))</f>
        <v>265.2</v>
      </c>
      <c r="AK1039" s="978"/>
      <c r="AL1039" s="975"/>
      <c r="AM1039" s="20">
        <f>IF(AA1039="węgiel",AF1039*1/3.6*'lista, wskaźniki'!$F$20,IF(AA1039="drewno",AF1039*1/3.6*'lista, wskaźniki'!$F$22,IF(AA1039="pellet",AF1039*1/3.6*'lista, wskaźniki'!$F$23,IF(AA1039="gaz z sieci",AF1039*1/3.6*'lista, wskaźniki'!$F$21,IF(AA1039="olej opałowy",AF1039*1/3.6*'lista, wskaźniki'!$F$24,0)))))</f>
        <v>0</v>
      </c>
      <c r="AN1039" s="20">
        <f>IF(AA1039="węgiel",AF1039*'lista, wskaźniki'!$E$42,IF(AA1039="drewno",AF1039*'lista, wskaźniki'!$G$42,IF(AA1039="pellet",AF1039*'lista, wskaźniki'!$H$42,IF(AA1039="gaz z sieci",AF1039*'lista, wskaźniki'!$F$42,IF(AA1039="olej opałowy",AF1039*'lista, wskaźniki'!$I$42,0)))))</f>
        <v>0.21481199999999998</v>
      </c>
      <c r="AO1039" s="20">
        <f>IF(AA1039="węgiel",AF1039*'lista, wskaźniki'!$E$43,IF(AA1039="drewno",AF1039*'lista, wskaźniki'!$G$43,IF(AA1039="pellet",AF1039*'lista, wskaźniki'!$H$43,IF(AA1039="gaz z sieci",AF1039*'lista, wskaźniki'!$F$43,IF(AA1039="olej opałowy",AF1039*'lista, wskaźniki'!$I$43,0)))))</f>
        <v>0.21481199999999998</v>
      </c>
      <c r="AP1039" s="20">
        <f>IF(AA1039="węgiel",AF1039*'lista, wskaźniki'!$E$44,IF(AA1039="drewno",AF1039*'lista, wskaźniki'!$G$44,IF(AA1039="pellet",AF1039*'lista, wskaźniki'!$H$44,IF(AA1039="gaz z sieci",AF1039*'lista, wskaźniki'!$F$44,IF(AA1039="olej opałowy",AF1039*'lista, wskaźniki'!$I$44,0)))))</f>
        <v>6.6299999999999999E-5</v>
      </c>
      <c r="AQ1039" s="20" t="b">
        <f>IF(Z1039="gaz",AH1039*1/3.6*'lista, wskaźniki'!$F$21,IF(Z1039="energia elektryczna",AH1039*1/3.6*'lista, wskaźniki'!$F$26))</f>
        <v>0</v>
      </c>
      <c r="AR1039" s="20" t="b">
        <f>IF(Z1039="gaz",AH1039*'lista, wskaźniki'!$F$42,IF(Z1039="energia elektryczna",AH1039*0))</f>
        <v>0</v>
      </c>
      <c r="AS1039" s="20" t="b">
        <f>IF(Z1039="gaz",AH1039*'lista, wskaźniki'!$F$43,IF(Z1039="energia elektryczna",AH1039*0))</f>
        <v>0</v>
      </c>
      <c r="AT1039" s="20" t="b">
        <f>IF(Z1039="gaz",AH1039*'lista, wskaźniki'!$F$44,IF(Z1039="energia elektryczna",AH1039*0))</f>
        <v>0</v>
      </c>
      <c r="AU1039" s="20">
        <f>AI1039*1/3.6*'lista, wskaźniki'!$F$21</f>
        <v>0</v>
      </c>
      <c r="AV1039" s="20">
        <f>AI1039*'lista, wskaźniki'!$F$42</f>
        <v>0</v>
      </c>
      <c r="AW1039" s="20">
        <f>AI1039*'lista, wskaźniki'!$F$43</f>
        <v>0</v>
      </c>
      <c r="AX1039" s="20">
        <f>AI1039*'lista, wskaźniki'!$F$44</f>
        <v>0</v>
      </c>
      <c r="AY1039" s="20">
        <f>AK1039*'lista, wskaźniki'!$F$26</f>
        <v>0</v>
      </c>
      <c r="AZ1039" s="20">
        <f t="shared" si="468"/>
        <v>0</v>
      </c>
      <c r="BA1039" s="20">
        <f t="shared" si="469"/>
        <v>0.21481199999999998</v>
      </c>
      <c r="BB1039" s="20">
        <f t="shared" si="470"/>
        <v>0.21481199999999998</v>
      </c>
      <c r="BC1039" s="20">
        <f t="shared" si="471"/>
        <v>6.6299999999999999E-5</v>
      </c>
      <c r="BD1039" s="975"/>
      <c r="BE1039" s="975"/>
      <c r="BF1039" s="975"/>
      <c r="BG1039" s="975"/>
      <c r="BH1039" s="165"/>
      <c r="BI1039" s="975"/>
      <c r="BJ1039" s="165"/>
      <c r="BK1039" s="975"/>
      <c r="BL1039" s="165"/>
      <c r="BM1039" s="165"/>
      <c r="BN1039" s="165"/>
      <c r="BO1039" s="165"/>
      <c r="BP1039" s="165"/>
      <c r="BQ1039" s="165"/>
      <c r="BR1039" s="165"/>
      <c r="BS1039" s="972"/>
      <c r="BT1039" s="972"/>
      <c r="BU1039" s="972"/>
      <c r="BV1039" s="972"/>
      <c r="BW1039" s="972"/>
      <c r="BX1039" s="972"/>
      <c r="BY1039" s="981"/>
      <c r="CA1039" s="365" t="b">
        <f t="shared" si="472"/>
        <v>0</v>
      </c>
      <c r="CB1039" s="365">
        <f t="shared" si="473"/>
        <v>265.2</v>
      </c>
      <c r="CC1039" s="365" t="b">
        <f t="shared" si="474"/>
        <v>0</v>
      </c>
      <c r="CD1039" s="365" t="b">
        <f t="shared" si="475"/>
        <v>0</v>
      </c>
      <c r="CE1039" s="365" t="b">
        <f t="shared" si="476"/>
        <v>0</v>
      </c>
      <c r="CF1039" s="365" t="b">
        <f t="shared" si="477"/>
        <v>0</v>
      </c>
      <c r="CG1039" s="365" t="b">
        <f t="shared" si="478"/>
        <v>0</v>
      </c>
      <c r="CH1039" s="365" t="b">
        <f t="shared" si="479"/>
        <v>0</v>
      </c>
      <c r="CI1039" s="72" t="b">
        <f t="shared" si="480"/>
        <v>0</v>
      </c>
      <c r="CJ1039" s="72">
        <f t="shared" si="481"/>
        <v>265.2</v>
      </c>
      <c r="CK1039" s="72" t="b">
        <f t="shared" si="482"/>
        <v>0</v>
      </c>
      <c r="CL1039" s="72">
        <f t="shared" si="483"/>
        <v>0</v>
      </c>
      <c r="CM1039" s="72" t="b">
        <f t="shared" si="484"/>
        <v>0</v>
      </c>
      <c r="CN1039" s="72" t="b">
        <f t="shared" si="485"/>
        <v>0</v>
      </c>
      <c r="CP1039" s="13">
        <f t="shared" si="486"/>
        <v>0</v>
      </c>
      <c r="CQ1039" s="13" t="b">
        <f t="shared" si="487"/>
        <v>0</v>
      </c>
      <c r="CR1039" s="13" t="b">
        <f t="shared" si="488"/>
        <v>0</v>
      </c>
      <c r="CS1039" s="13" t="b">
        <f t="shared" si="494"/>
        <v>0</v>
      </c>
      <c r="CT1039" s="13" t="b">
        <f t="shared" si="493"/>
        <v>0</v>
      </c>
      <c r="CU1039" s="13" t="b">
        <f t="shared" si="466"/>
        <v>0</v>
      </c>
      <c r="CV1039" s="13" t="b">
        <f t="shared" si="489"/>
        <v>0</v>
      </c>
      <c r="CW1039" s="13" t="b">
        <f t="shared" si="490"/>
        <v>0</v>
      </c>
      <c r="CX1039" s="13" t="b">
        <f t="shared" si="491"/>
        <v>0</v>
      </c>
      <c r="CY1039" s="13" t="b">
        <f t="shared" si="492"/>
        <v>0</v>
      </c>
    </row>
    <row r="1040" spans="1:103" ht="15" thickBot="1">
      <c r="A1040" s="932"/>
      <c r="B1040" s="975"/>
      <c r="C1040" s="975"/>
      <c r="D1040" s="975"/>
      <c r="E1040" s="975"/>
      <c r="F1040" s="975"/>
      <c r="G1040" s="975"/>
      <c r="H1040" s="975"/>
      <c r="I1040" s="975"/>
      <c r="J1040" s="975"/>
      <c r="K1040" s="975"/>
      <c r="L1040" s="975"/>
      <c r="M1040" s="975"/>
      <c r="N1040" s="975"/>
      <c r="O1040" s="975"/>
      <c r="P1040" s="975"/>
      <c r="Q1040" s="941"/>
      <c r="R1040" s="975"/>
      <c r="S1040" s="975"/>
      <c r="T1040" s="975"/>
      <c r="U1040" s="975"/>
      <c r="V1040" s="975"/>
      <c r="W1040" s="165"/>
      <c r="X1040" s="165"/>
      <c r="Y1040" s="165"/>
      <c r="Z1040" s="165"/>
      <c r="AA1040" s="165" t="s">
        <v>50</v>
      </c>
      <c r="AB1040" s="166"/>
      <c r="AC1040" s="166"/>
      <c r="AD1040" s="165"/>
      <c r="AE1040" s="975"/>
      <c r="AF1040" s="334">
        <f t="shared" si="467"/>
        <v>0</v>
      </c>
      <c r="AG1040" s="272">
        <f>IF(R1040="kompletna",Q1040*J1040*0.0036*'lista, wskaźniki'!$F$13, IF(R1040="częściowa",Q1040*J1040*0.0036*'lista, wskaźniki'!$F$14, IF(R1040="brak",Q1040*J1040*0.0036*'lista, wskaźniki'!$F$15,)))</f>
        <v>0</v>
      </c>
      <c r="AH1040" s="334">
        <f>IF(Y1040="inne",K1040*'lista, wskaźniki'!$E$35,IF(Y1040="to samo źródło",0,IF(Y1040=0,0)))</f>
        <v>0</v>
      </c>
      <c r="AI1040" s="334" t="b">
        <f>IF(AA1040="gaz z sieci",AC1040*'lista, wskaźniki'!$D$21)</f>
        <v>0</v>
      </c>
      <c r="AJ1040" s="272">
        <f>IF(AA1040="węgiel",AB1040*'lista, wskaźniki'!$D$20, IF('Sektor mieszkaniowy'!AA1040="drewno",'Sektor mieszkaniowy'!AB1040*'lista, wskaźniki'!$D$22,IF('Sektor mieszkaniowy'!AA1040="pellet",AB1040*'lista, wskaźniki'!$D$23,IF('Sektor mieszkaniowy'!AA1040="gaz z sieci",AB1040*'lista, wskaźniki'!$D$21,IF('Sektor mieszkaniowy'!AA1040="olej opałowy",'Sektor mieszkaniowy'!AB1040*'lista, wskaźniki'!$D$24)))))</f>
        <v>0</v>
      </c>
      <c r="AK1040" s="978"/>
      <c r="AL1040" s="975"/>
      <c r="AM1040" s="20">
        <f>IF(AA1040="węgiel",AF1040*1/3.6*'lista, wskaźniki'!$F$20,IF(AA1040="drewno",AF1040*1/3.6*'lista, wskaźniki'!$F$22,IF(AA1040="pellet",AF1040*1/3.6*'lista, wskaźniki'!$F$23,IF(AA1040="gaz z sieci",AF1040*1/3.6*'lista, wskaźniki'!$F$21,IF(AA1040="olej opałowy",AF1040*1/3.6*'lista, wskaźniki'!$F$24,0)))))</f>
        <v>0</v>
      </c>
      <c r="AN1040" s="20">
        <f>IF(AA1040="węgiel",AF1040*'lista, wskaźniki'!$E$42,IF(AA1040="drewno",AF1040*'lista, wskaźniki'!$G$42,IF(AA1040="pellet",AF1040*'lista, wskaźniki'!$H$42,IF(AA1040="gaz z sieci",AF1040*'lista, wskaźniki'!$F$42,IF(AA1040="olej opałowy",AF1040*'lista, wskaźniki'!$I$42,0)))))</f>
        <v>0</v>
      </c>
      <c r="AO1040" s="20">
        <f>IF(AA1040="węgiel",AF1040*'lista, wskaźniki'!$E$43,IF(AA1040="drewno",AF1040*'lista, wskaźniki'!$G$43,IF(AA1040="pellet",AF1040*'lista, wskaźniki'!$H$43,IF(AA1040="gaz z sieci",AF1040*'lista, wskaźniki'!$F$43,IF(AA1040="olej opałowy",AF1040*'lista, wskaźniki'!$I$43,0)))))</f>
        <v>0</v>
      </c>
      <c r="AP1040" s="20">
        <f>IF(AA1040="węgiel",AF1040*'lista, wskaźniki'!$E$44,IF(AA1040="drewno",AF1040*'lista, wskaźniki'!$G$44,IF(AA1040="pellet",AF1040*'lista, wskaźniki'!$H$44,IF(AA1040="gaz z sieci",AF1040*'lista, wskaźniki'!$F$44,IF(AA1040="olej opałowy",AF1040*'lista, wskaźniki'!$I$44,0)))))</f>
        <v>0</v>
      </c>
      <c r="AQ1040" s="20" t="b">
        <f>IF(Z1040="gaz",AH1040*1/3.6*'lista, wskaźniki'!$F$21,IF(Z1040="energia elektryczna",AH1040*1/3.6*'lista, wskaźniki'!$F$26))</f>
        <v>0</v>
      </c>
      <c r="AR1040" s="20" t="b">
        <f>IF(Z1040="gaz",AH1040*'lista, wskaźniki'!$F$42,IF(Z1040="energia elektryczna",AH1040*0))</f>
        <v>0</v>
      </c>
      <c r="AS1040" s="20" t="b">
        <f>IF(Z1040="gaz",AH1040*'lista, wskaźniki'!$F$43,IF(Z1040="energia elektryczna",AH1040*0))</f>
        <v>0</v>
      </c>
      <c r="AT1040" s="20" t="b">
        <f>IF(Z1040="gaz",AH1040*'lista, wskaźniki'!$F$44,IF(Z1040="energia elektryczna",AH1040*0))</f>
        <v>0</v>
      </c>
      <c r="AU1040" s="20">
        <f>AI1040*1/3.6*'lista, wskaźniki'!$F$21</f>
        <v>0</v>
      </c>
      <c r="AV1040" s="20">
        <f>AI1040*'lista, wskaźniki'!$F$42</f>
        <v>0</v>
      </c>
      <c r="AW1040" s="20">
        <f>AI1040*'lista, wskaźniki'!$F$43</f>
        <v>0</v>
      </c>
      <c r="AX1040" s="20">
        <f>AI1040*'lista, wskaźniki'!$F$44</f>
        <v>0</v>
      </c>
      <c r="AY1040" s="20">
        <f>AK1040*'lista, wskaźniki'!$F$26</f>
        <v>0</v>
      </c>
      <c r="AZ1040" s="20">
        <f t="shared" si="468"/>
        <v>0</v>
      </c>
      <c r="BA1040" s="20">
        <f t="shared" si="469"/>
        <v>0</v>
      </c>
      <c r="BB1040" s="20">
        <f t="shared" si="470"/>
        <v>0</v>
      </c>
      <c r="BC1040" s="20">
        <f t="shared" si="471"/>
        <v>0</v>
      </c>
      <c r="BD1040" s="975"/>
      <c r="BE1040" s="975"/>
      <c r="BF1040" s="975"/>
      <c r="BG1040" s="975"/>
      <c r="BH1040" s="165"/>
      <c r="BI1040" s="975"/>
      <c r="BJ1040" s="165"/>
      <c r="BK1040" s="975"/>
      <c r="BL1040" s="165"/>
      <c r="BM1040" s="165"/>
      <c r="BN1040" s="165"/>
      <c r="BO1040" s="165"/>
      <c r="BP1040" s="165"/>
      <c r="BQ1040" s="165"/>
      <c r="BR1040" s="165"/>
      <c r="BS1040" s="972"/>
      <c r="BT1040" s="972"/>
      <c r="BU1040" s="972"/>
      <c r="BV1040" s="972"/>
      <c r="BW1040" s="972"/>
      <c r="BX1040" s="972"/>
      <c r="BY1040" s="981"/>
      <c r="CA1040" s="365" t="b">
        <f t="shared" si="472"/>
        <v>0</v>
      </c>
      <c r="CB1040" s="365" t="b">
        <f t="shared" si="473"/>
        <v>0</v>
      </c>
      <c r="CC1040" s="365">
        <f t="shared" si="474"/>
        <v>0</v>
      </c>
      <c r="CD1040" s="365" t="b">
        <f t="shared" si="475"/>
        <v>0</v>
      </c>
      <c r="CE1040" s="365" t="b">
        <f t="shared" si="476"/>
        <v>0</v>
      </c>
      <c r="CF1040" s="365" t="b">
        <f t="shared" si="477"/>
        <v>0</v>
      </c>
      <c r="CG1040" s="365" t="b">
        <f t="shared" si="478"/>
        <v>0</v>
      </c>
      <c r="CH1040" s="365" t="b">
        <f t="shared" si="479"/>
        <v>0</v>
      </c>
      <c r="CI1040" s="72" t="b">
        <f t="shared" si="480"/>
        <v>0</v>
      </c>
      <c r="CJ1040" s="72" t="b">
        <f t="shared" si="481"/>
        <v>0</v>
      </c>
      <c r="CK1040" s="72">
        <f t="shared" si="482"/>
        <v>0</v>
      </c>
      <c r="CL1040" s="72">
        <f t="shared" si="483"/>
        <v>0</v>
      </c>
      <c r="CM1040" s="72" t="b">
        <f t="shared" si="484"/>
        <v>0</v>
      </c>
      <c r="CN1040" s="72" t="b">
        <f t="shared" si="485"/>
        <v>0</v>
      </c>
      <c r="CP1040" s="13">
        <f t="shared" si="486"/>
        <v>0</v>
      </c>
      <c r="CQ1040" s="13" t="b">
        <f t="shared" si="487"/>
        <v>0</v>
      </c>
      <c r="CR1040" s="13" t="b">
        <f t="shared" si="488"/>
        <v>0</v>
      </c>
      <c r="CS1040" s="13" t="b">
        <f t="shared" si="494"/>
        <v>0</v>
      </c>
      <c r="CT1040" s="13" t="b">
        <f t="shared" si="493"/>
        <v>0</v>
      </c>
      <c r="CU1040" s="13" t="b">
        <f t="shared" si="466"/>
        <v>0</v>
      </c>
      <c r="CV1040" s="13" t="b">
        <f t="shared" si="489"/>
        <v>0</v>
      </c>
      <c r="CW1040" s="13" t="b">
        <f t="shared" si="490"/>
        <v>0</v>
      </c>
      <c r="CX1040" s="13" t="b">
        <f t="shared" si="491"/>
        <v>0</v>
      </c>
      <c r="CY1040" s="13" t="b">
        <f t="shared" si="492"/>
        <v>0</v>
      </c>
    </row>
    <row r="1041" spans="1:103" ht="15" thickBot="1">
      <c r="A1041" s="932"/>
      <c r="B1041" s="975"/>
      <c r="C1041" s="975"/>
      <c r="D1041" s="975"/>
      <c r="E1041" s="975"/>
      <c r="F1041" s="975"/>
      <c r="G1041" s="975"/>
      <c r="H1041" s="975"/>
      <c r="I1041" s="975"/>
      <c r="J1041" s="975"/>
      <c r="K1041" s="975"/>
      <c r="L1041" s="975"/>
      <c r="M1041" s="975"/>
      <c r="N1041" s="975"/>
      <c r="O1041" s="975"/>
      <c r="P1041" s="975"/>
      <c r="Q1041" s="941"/>
      <c r="R1041" s="975"/>
      <c r="S1041" s="975"/>
      <c r="T1041" s="975"/>
      <c r="U1041" s="975"/>
      <c r="V1041" s="975"/>
      <c r="W1041" s="165"/>
      <c r="X1041" s="165"/>
      <c r="Y1041" s="165"/>
      <c r="Z1041" s="165"/>
      <c r="AA1041" s="165" t="s">
        <v>38</v>
      </c>
      <c r="AB1041" s="166"/>
      <c r="AC1041" s="166"/>
      <c r="AD1041" s="165"/>
      <c r="AE1041" s="975"/>
      <c r="AF1041" s="334">
        <f t="shared" si="467"/>
        <v>0</v>
      </c>
      <c r="AG1041" s="272">
        <f>IF(R1041="kompletna",Q1041*J1041*0.0036*'lista, wskaźniki'!$F$13, IF(R1041="częściowa",Q1041*J1041*0.0036*'lista, wskaźniki'!$F$14, IF(R1041="brak",Q1041*J1041*0.0036*'lista, wskaźniki'!$F$15,)))</f>
        <v>0</v>
      </c>
      <c r="AH1041" s="334">
        <f>IF(Y1041="inne",K1041*'lista, wskaźniki'!$E$35,IF(Y1041="to samo źródło",0,IF(Y1041=0,0)))</f>
        <v>0</v>
      </c>
      <c r="AI1041" s="334">
        <f>IF(AA1041="gaz z sieci",AC1041*'lista, wskaźniki'!$D$21)</f>
        <v>0</v>
      </c>
      <c r="AJ1041" s="272">
        <f>IF(AA1041="węgiel",AB1041*'lista, wskaźniki'!$D$20, IF('Sektor mieszkaniowy'!AA1041="drewno",'Sektor mieszkaniowy'!AB1041*'lista, wskaźniki'!$D$22,IF('Sektor mieszkaniowy'!AA1041="pellet",AB1041*'lista, wskaźniki'!$D$23,IF('Sektor mieszkaniowy'!AA1041="gaz z sieci",AB1041*'lista, wskaźniki'!$D$21,IF('Sektor mieszkaniowy'!AA1041="olej opałowy",'Sektor mieszkaniowy'!AB1041*'lista, wskaźniki'!$D$24)))))</f>
        <v>0</v>
      </c>
      <c r="AK1041" s="978"/>
      <c r="AL1041" s="975"/>
      <c r="AM1041" s="20">
        <f>IF(AA1041="węgiel",AF1041*1/3.6*'lista, wskaźniki'!$F$20,IF(AA1041="drewno",AF1041*1/3.6*'lista, wskaźniki'!$F$22,IF(AA1041="pellet",AF1041*1/3.6*'lista, wskaźniki'!$F$23,IF(AA1041="gaz z sieci",AF1041*1/3.6*'lista, wskaźniki'!$F$21,IF(AA1041="olej opałowy",AF1041*1/3.6*'lista, wskaźniki'!$F$24,0)))))</f>
        <v>0</v>
      </c>
      <c r="AN1041" s="20">
        <f>IF(AA1041="węgiel",AF1041*'lista, wskaźniki'!$E$42,IF(AA1041="drewno",AF1041*'lista, wskaźniki'!$G$42,IF(AA1041="pellet",AF1041*'lista, wskaźniki'!$H$42,IF(AA1041="gaz z sieci",AF1041*'lista, wskaźniki'!$F$42,IF(AA1041="olej opałowy",AF1041*'lista, wskaźniki'!$I$42,0)))))</f>
        <v>0</v>
      </c>
      <c r="AO1041" s="20">
        <f>IF(AA1041="węgiel",AF1041*'lista, wskaźniki'!$E$43,IF(AA1041="drewno",AF1041*'lista, wskaźniki'!$G$43,IF(AA1041="pellet",AF1041*'lista, wskaźniki'!$H$43,IF(AA1041="gaz z sieci",AF1041*'lista, wskaźniki'!$F$43,IF(AA1041="olej opałowy",AF1041*'lista, wskaźniki'!$I$43,0)))))</f>
        <v>0</v>
      </c>
      <c r="AP1041" s="20">
        <f>IF(AA1041="węgiel",AF1041*'lista, wskaźniki'!$E$44,IF(AA1041="drewno",AF1041*'lista, wskaźniki'!$G$44,IF(AA1041="pellet",AF1041*'lista, wskaźniki'!$H$44,IF(AA1041="gaz z sieci",AF1041*'lista, wskaźniki'!$F$44,IF(AA1041="olej opałowy",AF1041*'lista, wskaźniki'!$I$44,0)))))</f>
        <v>0</v>
      </c>
      <c r="AQ1041" s="20" t="b">
        <f>IF(Z1041="gaz",AH1041*1/3.6*'lista, wskaźniki'!$F$21,IF(Z1041="energia elektryczna",AH1041*1/3.6*'lista, wskaźniki'!$F$26))</f>
        <v>0</v>
      </c>
      <c r="AR1041" s="20" t="b">
        <f>IF(Z1041="gaz",AH1041*'lista, wskaźniki'!$F$42,IF(Z1041="energia elektryczna",AH1041*0))</f>
        <v>0</v>
      </c>
      <c r="AS1041" s="20" t="b">
        <f>IF(Z1041="gaz",AH1041*'lista, wskaźniki'!$F$43,IF(Z1041="energia elektryczna",AH1041*0))</f>
        <v>0</v>
      </c>
      <c r="AT1041" s="20" t="b">
        <f>IF(Z1041="gaz",AH1041*'lista, wskaźniki'!$F$44,IF(Z1041="energia elektryczna",AH1041*0))</f>
        <v>0</v>
      </c>
      <c r="AU1041" s="20">
        <f>AI1041*1/3.6*'lista, wskaźniki'!$F$21</f>
        <v>0</v>
      </c>
      <c r="AV1041" s="20">
        <f>AI1041*'lista, wskaźniki'!$F$42</f>
        <v>0</v>
      </c>
      <c r="AW1041" s="20">
        <f>AI1041*'lista, wskaźniki'!$F$43</f>
        <v>0</v>
      </c>
      <c r="AX1041" s="20">
        <f>AI1041*'lista, wskaźniki'!$F$44</f>
        <v>0</v>
      </c>
      <c r="AY1041" s="20">
        <f>AK1041*'lista, wskaźniki'!$F$26</f>
        <v>0</v>
      </c>
      <c r="AZ1041" s="20">
        <f t="shared" si="468"/>
        <v>0</v>
      </c>
      <c r="BA1041" s="20">
        <f t="shared" si="469"/>
        <v>0</v>
      </c>
      <c r="BB1041" s="20">
        <f t="shared" si="470"/>
        <v>0</v>
      </c>
      <c r="BC1041" s="20">
        <f t="shared" si="471"/>
        <v>0</v>
      </c>
      <c r="BD1041" s="975"/>
      <c r="BE1041" s="975"/>
      <c r="BF1041" s="975"/>
      <c r="BG1041" s="975"/>
      <c r="BH1041" s="165"/>
      <c r="BI1041" s="975"/>
      <c r="BJ1041" s="165"/>
      <c r="BK1041" s="975"/>
      <c r="BL1041" s="165"/>
      <c r="BM1041" s="165"/>
      <c r="BN1041" s="165"/>
      <c r="BO1041" s="165"/>
      <c r="BP1041" s="165"/>
      <c r="BQ1041" s="165"/>
      <c r="BR1041" s="165"/>
      <c r="BS1041" s="972"/>
      <c r="BT1041" s="972"/>
      <c r="BU1041" s="972"/>
      <c r="BV1041" s="972"/>
      <c r="BW1041" s="972"/>
      <c r="BX1041" s="972"/>
      <c r="BY1041" s="981"/>
      <c r="CA1041" s="365" t="b">
        <f t="shared" si="472"/>
        <v>0</v>
      </c>
      <c r="CB1041" s="365" t="b">
        <f t="shared" si="473"/>
        <v>0</v>
      </c>
      <c r="CC1041" s="365" t="b">
        <f t="shared" si="474"/>
        <v>0</v>
      </c>
      <c r="CD1041" s="365">
        <f t="shared" si="475"/>
        <v>0</v>
      </c>
      <c r="CE1041" s="365" t="b">
        <f t="shared" si="476"/>
        <v>0</v>
      </c>
      <c r="CF1041" s="365" t="b">
        <f t="shared" si="477"/>
        <v>0</v>
      </c>
      <c r="CG1041" s="365" t="b">
        <f t="shared" si="478"/>
        <v>0</v>
      </c>
      <c r="CH1041" s="365">
        <f t="shared" si="479"/>
        <v>0</v>
      </c>
      <c r="CI1041" s="72" t="b">
        <f t="shared" si="480"/>
        <v>0</v>
      </c>
      <c r="CJ1041" s="72" t="b">
        <f t="shared" si="481"/>
        <v>0</v>
      </c>
      <c r="CK1041" s="72" t="b">
        <f t="shared" si="482"/>
        <v>0</v>
      </c>
      <c r="CL1041" s="72">
        <f t="shared" si="483"/>
        <v>0</v>
      </c>
      <c r="CM1041" s="72" t="b">
        <f t="shared" si="484"/>
        <v>0</v>
      </c>
      <c r="CN1041" s="72" t="b">
        <f t="shared" si="485"/>
        <v>0</v>
      </c>
      <c r="CP1041" s="13">
        <f t="shared" si="486"/>
        <v>0</v>
      </c>
      <c r="CQ1041" s="13" t="b">
        <f t="shared" si="487"/>
        <v>0</v>
      </c>
      <c r="CR1041" s="13" t="b">
        <f t="shared" si="488"/>
        <v>0</v>
      </c>
      <c r="CS1041" s="13" t="b">
        <f t="shared" si="494"/>
        <v>0</v>
      </c>
      <c r="CT1041" s="13" t="b">
        <f t="shared" si="493"/>
        <v>0</v>
      </c>
      <c r="CU1041" s="13" t="b">
        <f t="shared" si="466"/>
        <v>0</v>
      </c>
      <c r="CV1041" s="13" t="b">
        <f t="shared" si="489"/>
        <v>0</v>
      </c>
      <c r="CW1041" s="13" t="b">
        <f t="shared" si="490"/>
        <v>0</v>
      </c>
      <c r="CX1041" s="13" t="b">
        <f t="shared" si="491"/>
        <v>0</v>
      </c>
      <c r="CY1041" s="13" t="b">
        <f t="shared" si="492"/>
        <v>0</v>
      </c>
    </row>
    <row r="1042" spans="1:103" ht="15" thickBot="1">
      <c r="A1042" s="933"/>
      <c r="B1042" s="976"/>
      <c r="C1042" s="976"/>
      <c r="D1042" s="976"/>
      <c r="E1042" s="976"/>
      <c r="F1042" s="976"/>
      <c r="G1042" s="976"/>
      <c r="H1042" s="976"/>
      <c r="I1042" s="976"/>
      <c r="J1042" s="976"/>
      <c r="K1042" s="976"/>
      <c r="L1042" s="976"/>
      <c r="M1042" s="976"/>
      <c r="N1042" s="976"/>
      <c r="O1042" s="976"/>
      <c r="P1042" s="976"/>
      <c r="Q1042" s="942"/>
      <c r="R1042" s="976"/>
      <c r="S1042" s="976"/>
      <c r="T1042" s="976"/>
      <c r="U1042" s="976"/>
      <c r="V1042" s="976"/>
      <c r="W1042" s="167"/>
      <c r="X1042" s="167"/>
      <c r="Y1042" s="167"/>
      <c r="Z1042" s="167"/>
      <c r="AA1042" s="167" t="s">
        <v>37</v>
      </c>
      <c r="AB1042" s="168"/>
      <c r="AC1042" s="168"/>
      <c r="AD1042" s="167"/>
      <c r="AE1042" s="976"/>
      <c r="AF1042" s="334">
        <f t="shared" si="467"/>
        <v>0</v>
      </c>
      <c r="AG1042" s="272">
        <f>IF(R1042="kompletna",Q1042*J1042*0.0036*'lista, wskaźniki'!$F$13, IF(R1042="częściowa",Q1042*J1042*0.0036*'lista, wskaźniki'!$F$14, IF(R1042="brak",Q1042*J1042*0.0036*'lista, wskaźniki'!$F$15,)))</f>
        <v>0</v>
      </c>
      <c r="AH1042" s="334">
        <f>IF(Y1042="inne",K1042*'lista, wskaźniki'!$E$35,IF(Y1042="to samo źródło",0,IF(Y1042=0,0)))</f>
        <v>0</v>
      </c>
      <c r="AI1042" s="334" t="b">
        <f>IF(AA1042="gaz z sieci",AC1042*'lista, wskaźniki'!$D$21)</f>
        <v>0</v>
      </c>
      <c r="AJ1042" s="272">
        <f>IF(AA1042="węgiel",AB1042*'lista, wskaźniki'!$D$20, IF('Sektor mieszkaniowy'!AA1042="drewno",'Sektor mieszkaniowy'!AB1042*'lista, wskaźniki'!$D$22,IF('Sektor mieszkaniowy'!AA1042="pellet",AB1042*'lista, wskaźniki'!$D$23,IF('Sektor mieszkaniowy'!AA1042="gaz z sieci",AB1042*'lista, wskaźniki'!$D$21,IF('Sektor mieszkaniowy'!AA1042="olej opałowy",'Sektor mieszkaniowy'!AB1042*'lista, wskaźniki'!$D$24)))))</f>
        <v>0</v>
      </c>
      <c r="AK1042" s="979"/>
      <c r="AL1042" s="976"/>
      <c r="AM1042" s="20">
        <f>IF(AA1042="węgiel",AF1042*1/3.6*'lista, wskaźniki'!$F$20,IF(AA1042="drewno",AF1042*1/3.6*'lista, wskaźniki'!$F$22,IF(AA1042="pellet",AF1042*1/3.6*'lista, wskaźniki'!$F$23,IF(AA1042="gaz z sieci",AF1042*1/3.6*'lista, wskaźniki'!$F$21,IF(AA1042="olej opałowy",AF1042*1/3.6*'lista, wskaźniki'!$F$24,0)))))</f>
        <v>0</v>
      </c>
      <c r="AN1042" s="20">
        <f>IF(AA1042="węgiel",AF1042*'lista, wskaźniki'!$E$42,IF(AA1042="drewno",AF1042*'lista, wskaźniki'!$G$42,IF(AA1042="pellet",AF1042*'lista, wskaźniki'!$H$42,IF(AA1042="gaz z sieci",AF1042*'lista, wskaźniki'!$F$42,IF(AA1042="olej opałowy",AF1042*'lista, wskaźniki'!$I$42,0)))))</f>
        <v>0</v>
      </c>
      <c r="AO1042" s="20">
        <f>IF(AA1042="węgiel",AF1042*'lista, wskaźniki'!$E$43,IF(AA1042="drewno",AF1042*'lista, wskaźniki'!$G$43,IF(AA1042="pellet",AF1042*'lista, wskaźniki'!$H$43,IF(AA1042="gaz z sieci",AF1042*'lista, wskaźniki'!$F$43,IF(AA1042="olej opałowy",AF1042*'lista, wskaźniki'!$I$43,0)))))</f>
        <v>0</v>
      </c>
      <c r="AP1042" s="20">
        <f>IF(AA1042="węgiel",AF1042*'lista, wskaźniki'!$E$44,IF(AA1042="drewno",AF1042*'lista, wskaźniki'!$G$44,IF(AA1042="pellet",AF1042*'lista, wskaźniki'!$H$44,IF(AA1042="gaz z sieci",AF1042*'lista, wskaźniki'!$F$44,IF(AA1042="olej opałowy",AF1042*'lista, wskaźniki'!$I$44,0)))))</f>
        <v>0</v>
      </c>
      <c r="AQ1042" s="20" t="b">
        <f>IF(Z1042="gaz",AH1042*1/3.6*'lista, wskaźniki'!$F$21,IF(Z1042="energia elektryczna",AH1042*1/3.6*'lista, wskaźniki'!$F$26))</f>
        <v>0</v>
      </c>
      <c r="AR1042" s="20" t="b">
        <f>IF(Z1042="gaz",AH1042*'lista, wskaźniki'!$F$42,IF(Z1042="energia elektryczna",AH1042*0))</f>
        <v>0</v>
      </c>
      <c r="AS1042" s="20" t="b">
        <f>IF(Z1042="gaz",AH1042*'lista, wskaźniki'!$F$43,IF(Z1042="energia elektryczna",AH1042*0))</f>
        <v>0</v>
      </c>
      <c r="AT1042" s="20" t="b">
        <f>IF(Z1042="gaz",AH1042*'lista, wskaźniki'!$F$44,IF(Z1042="energia elektryczna",AH1042*0))</f>
        <v>0</v>
      </c>
      <c r="AU1042" s="20">
        <f>AI1042*1/3.6*'lista, wskaźniki'!$F$21</f>
        <v>0</v>
      </c>
      <c r="AV1042" s="20">
        <f>AI1042*'lista, wskaźniki'!$F$42</f>
        <v>0</v>
      </c>
      <c r="AW1042" s="20">
        <f>AI1042*'lista, wskaźniki'!$F$43</f>
        <v>0</v>
      </c>
      <c r="AX1042" s="20">
        <f>AI1042*'lista, wskaźniki'!$F$44</f>
        <v>0</v>
      </c>
      <c r="AY1042" s="20">
        <f>AK1042*'lista, wskaźniki'!$F$26</f>
        <v>0</v>
      </c>
      <c r="AZ1042" s="20">
        <f t="shared" si="468"/>
        <v>0</v>
      </c>
      <c r="BA1042" s="20">
        <f t="shared" si="469"/>
        <v>0</v>
      </c>
      <c r="BB1042" s="20">
        <f t="shared" si="470"/>
        <v>0</v>
      </c>
      <c r="BC1042" s="20">
        <f t="shared" si="471"/>
        <v>0</v>
      </c>
      <c r="BD1042" s="976"/>
      <c r="BE1042" s="976"/>
      <c r="BF1042" s="976"/>
      <c r="BG1042" s="976"/>
      <c r="BH1042" s="167"/>
      <c r="BI1042" s="976"/>
      <c r="BJ1042" s="167"/>
      <c r="BK1042" s="976"/>
      <c r="BL1042" s="167"/>
      <c r="BM1042" s="167"/>
      <c r="BN1042" s="167"/>
      <c r="BO1042" s="167"/>
      <c r="BP1042" s="167"/>
      <c r="BQ1042" s="167"/>
      <c r="BR1042" s="167"/>
      <c r="BS1042" s="973"/>
      <c r="BT1042" s="973"/>
      <c r="BU1042" s="973"/>
      <c r="BV1042" s="973"/>
      <c r="BW1042" s="973"/>
      <c r="BX1042" s="973"/>
      <c r="BY1042" s="982"/>
      <c r="CA1042" s="365" t="b">
        <f t="shared" si="472"/>
        <v>0</v>
      </c>
      <c r="CB1042" s="365" t="b">
        <f t="shared" si="473"/>
        <v>0</v>
      </c>
      <c r="CC1042" s="365" t="b">
        <f t="shared" si="474"/>
        <v>0</v>
      </c>
      <c r="CD1042" s="365" t="b">
        <f t="shared" si="475"/>
        <v>0</v>
      </c>
      <c r="CE1042" s="365">
        <f t="shared" si="476"/>
        <v>0</v>
      </c>
      <c r="CF1042" s="365" t="b">
        <f t="shared" si="477"/>
        <v>0</v>
      </c>
      <c r="CG1042" s="365" t="b">
        <f t="shared" si="478"/>
        <v>0</v>
      </c>
      <c r="CH1042" s="365" t="b">
        <f t="shared" si="479"/>
        <v>0</v>
      </c>
      <c r="CI1042" s="72" t="b">
        <f t="shared" si="480"/>
        <v>0</v>
      </c>
      <c r="CJ1042" s="72" t="b">
        <f t="shared" si="481"/>
        <v>0</v>
      </c>
      <c r="CK1042" s="72" t="b">
        <f t="shared" si="482"/>
        <v>0</v>
      </c>
      <c r="CL1042" s="72">
        <f t="shared" si="483"/>
        <v>0</v>
      </c>
      <c r="CM1042" s="72">
        <f t="shared" si="484"/>
        <v>0</v>
      </c>
      <c r="CN1042" s="72" t="b">
        <f t="shared" si="485"/>
        <v>0</v>
      </c>
      <c r="CP1042" s="13">
        <f t="shared" si="486"/>
        <v>0</v>
      </c>
      <c r="CQ1042" s="13" t="b">
        <f t="shared" si="487"/>
        <v>0</v>
      </c>
      <c r="CR1042" s="13" t="b">
        <f t="shared" si="488"/>
        <v>0</v>
      </c>
      <c r="CS1042" s="13" t="b">
        <f t="shared" si="494"/>
        <v>0</v>
      </c>
      <c r="CT1042" s="13" t="b">
        <f t="shared" si="493"/>
        <v>0</v>
      </c>
      <c r="CU1042" s="13" t="b">
        <f t="shared" si="466"/>
        <v>0</v>
      </c>
      <c r="CV1042" s="13" t="b">
        <f t="shared" si="489"/>
        <v>0</v>
      </c>
      <c r="CW1042" s="13" t="b">
        <f t="shared" si="490"/>
        <v>0</v>
      </c>
      <c r="CX1042" s="13" t="b">
        <f t="shared" si="491"/>
        <v>0</v>
      </c>
      <c r="CY1042" s="13" t="b">
        <f t="shared" si="492"/>
        <v>0</v>
      </c>
    </row>
    <row r="1043" spans="1:103" ht="15" thickBot="1">
      <c r="A1043" s="931">
        <v>209</v>
      </c>
      <c r="B1043" s="974" t="s">
        <v>251</v>
      </c>
      <c r="C1043" s="974"/>
      <c r="D1043" s="974" t="s">
        <v>1</v>
      </c>
      <c r="E1043" s="974" t="s">
        <v>5</v>
      </c>
      <c r="F1043" s="974"/>
      <c r="G1043" s="974"/>
      <c r="H1043" s="974"/>
      <c r="I1043" s="974" t="s">
        <v>12</v>
      </c>
      <c r="J1043" s="974"/>
      <c r="K1043" s="974"/>
      <c r="L1043" s="974" t="s">
        <v>16</v>
      </c>
      <c r="M1043" s="974">
        <v>80</v>
      </c>
      <c r="N1043" s="974" t="s">
        <v>16</v>
      </c>
      <c r="O1043" s="974">
        <v>50</v>
      </c>
      <c r="P1043" s="974" t="s">
        <v>17</v>
      </c>
      <c r="Q1043" s="940">
        <f>IF(I1043="&lt;1966",'lista, wskaźniki'!$G$4,IF(I1043="1967-1985",'lista, wskaźniki'!$G$5,IF(I1043="1986-1992",'lista, wskaźniki'!$G$6,IF(I1043="1993-1996",'lista, wskaźniki'!$G$7,IF(I1043="&gt;1997",'lista, wskaźniki'!$G$8,IF(I1043=0,'lista, wskaźniki'!$G$4))))))</f>
        <v>175</v>
      </c>
      <c r="R1043" s="974" t="s">
        <v>23</v>
      </c>
      <c r="S1043" s="974" t="s">
        <v>28</v>
      </c>
      <c r="T1043" s="974"/>
      <c r="U1043" s="974"/>
      <c r="V1043" s="974"/>
      <c r="W1043" s="163" t="s">
        <v>35</v>
      </c>
      <c r="X1043" s="163" t="s">
        <v>39</v>
      </c>
      <c r="Y1043" s="163" t="s">
        <v>42</v>
      </c>
      <c r="Z1043" s="163"/>
      <c r="AA1043" s="163" t="s">
        <v>35</v>
      </c>
      <c r="AB1043" s="164">
        <f>ROUND(AD1043/'lista, wskaźniki'!$A$130,0)</f>
        <v>3</v>
      </c>
      <c r="AC1043" s="164"/>
      <c r="AD1043" s="163">
        <v>2000</v>
      </c>
      <c r="AE1043" s="974">
        <v>10</v>
      </c>
      <c r="AF1043" s="334">
        <f t="shared" si="467"/>
        <v>67.89</v>
      </c>
      <c r="AG1043" s="272">
        <f>IF(R1043="kompletna",Q1043*J1043*0.0036*'lista, wskaźniki'!$F$13, IF(R1043="częściowa",Q1043*J1043*0.0036*'lista, wskaźniki'!$F$14, IF(R1043="brak",Q1043*J1043*0.0036*'lista, wskaźniki'!$F$15,)))</f>
        <v>0</v>
      </c>
      <c r="AH1043" s="334">
        <f>IF(Y1043="inne",K1043*'lista, wskaźniki'!$E$35,IF(Y1043="to samo źródło",0,IF(Y1043=0,0)))</f>
        <v>0</v>
      </c>
      <c r="AI1043" s="334" t="b">
        <f>IF(AA1043="gaz z sieci",AC1043*'lista, wskaźniki'!$D$21)</f>
        <v>0</v>
      </c>
      <c r="AJ1043" s="272">
        <f>IF(AA1043="węgiel",AB1043*'lista, wskaźniki'!$D$20, IF('Sektor mieszkaniowy'!AA1043="drewno",'Sektor mieszkaniowy'!AB1043*'lista, wskaźniki'!$D$22,IF('Sektor mieszkaniowy'!AA1043="pellet",AB1043*'lista, wskaźniki'!$D$23,IF('Sektor mieszkaniowy'!AA1043="gaz z sieci",AB1043*'lista, wskaźniki'!$D$21,IF('Sektor mieszkaniowy'!AA1043="olej opałowy",'Sektor mieszkaniowy'!AB1043*'lista, wskaźniki'!$D$24)))))</f>
        <v>67.89</v>
      </c>
      <c r="AK1043" s="977"/>
      <c r="AL1043" s="974">
        <v>2200</v>
      </c>
      <c r="AM1043" s="20">
        <f>IF(AA1043="węgiel",AF1043*1/3.6*'lista, wskaźniki'!$F$20,IF(AA1043="drewno",AF1043*1/3.6*'lista, wskaźniki'!$F$22,IF(AA1043="pellet",AF1043*1/3.6*'lista, wskaźniki'!$F$23,IF(AA1043="gaz z sieci",AF1043*1/3.6*'lista, wskaźniki'!$F$21,IF(AA1043="olej opałowy",AF1043*1/3.6*'lista, wskaźniki'!$F$24,0)))))</f>
        <v>6.4312197000000006</v>
      </c>
      <c r="AN1043" s="20">
        <f>IF(AA1043="węgiel",AF1043*'lista, wskaźniki'!$E$42,IF(AA1043="drewno",AF1043*'lista, wskaźniki'!$G$42,IF(AA1043="pellet",AF1043*'lista, wskaźniki'!$H$42,IF(AA1043="gaz z sieci",AF1043*'lista, wskaźniki'!$F$42,IF(AA1043="olej opałowy",AF1043*'lista, wskaźniki'!$I$42,0)))))</f>
        <v>2.57982E-2</v>
      </c>
      <c r="AO1043" s="20">
        <f>IF(AA1043="węgiel",AF1043*'lista, wskaźniki'!$E$43,IF(AA1043="drewno",AF1043*'lista, wskaźniki'!$G$43,IF(AA1043="pellet",AF1043*'lista, wskaźniki'!$H$43,IF(AA1043="gaz z sieci",AF1043*'lista, wskaźniki'!$F$43,IF(AA1043="olej opałowy",AF1043*'lista, wskaźniki'!$I$43,0)))))</f>
        <v>2.4440400000000001E-2</v>
      </c>
      <c r="AP1043" s="20">
        <f>IF(AA1043="węgiel",AF1043*'lista, wskaźniki'!$E$44,IF(AA1043="drewno",AF1043*'lista, wskaźniki'!$G$44,IF(AA1043="pellet",AF1043*'lista, wskaźniki'!$H$44,IF(AA1043="gaz z sieci",AF1043*'lista, wskaźniki'!$F$44,IF(AA1043="olej opałowy",AF1043*'lista, wskaźniki'!$I$44,0)))))</f>
        <v>1.83303E-5</v>
      </c>
      <c r="AQ1043" s="20" t="b">
        <f>IF(Z1043="gaz",AH1043*1/3.6*'lista, wskaźniki'!$F$21,IF(Z1043="energia elektryczna",AH1043*1/3.6*'lista, wskaźniki'!$F$26))</f>
        <v>0</v>
      </c>
      <c r="AR1043" s="20" t="b">
        <f>IF(Z1043="gaz",AH1043*'lista, wskaźniki'!$F$42,IF(Z1043="energia elektryczna",AH1043*0))</f>
        <v>0</v>
      </c>
      <c r="AS1043" s="20" t="b">
        <f>IF(Z1043="gaz",AH1043*'lista, wskaźniki'!$F$43,IF(Z1043="energia elektryczna",AH1043*0))</f>
        <v>0</v>
      </c>
      <c r="AT1043" s="20" t="b">
        <f>IF(Z1043="gaz",AH1043*'lista, wskaźniki'!$F$44,IF(Z1043="energia elektryczna",AH1043*0))</f>
        <v>0</v>
      </c>
      <c r="AU1043" s="20">
        <f>AI1043*1/3.6*'lista, wskaźniki'!$F$21</f>
        <v>0</v>
      </c>
      <c r="AV1043" s="20">
        <f>AI1043*'lista, wskaźniki'!$F$42</f>
        <v>0</v>
      </c>
      <c r="AW1043" s="20">
        <f>AI1043*'lista, wskaźniki'!$F$43</f>
        <v>0</v>
      </c>
      <c r="AX1043" s="20">
        <f>AI1043*'lista, wskaźniki'!$F$44</f>
        <v>0</v>
      </c>
      <c r="AY1043" s="20">
        <f>AK1043*'lista, wskaźniki'!$F$26</f>
        <v>0</v>
      </c>
      <c r="AZ1043" s="20">
        <f t="shared" si="468"/>
        <v>6.4312197000000006</v>
      </c>
      <c r="BA1043" s="20">
        <f t="shared" si="469"/>
        <v>2.57982E-2</v>
      </c>
      <c r="BB1043" s="20">
        <f t="shared" si="470"/>
        <v>2.4440400000000001E-2</v>
      </c>
      <c r="BC1043" s="20">
        <f t="shared" si="471"/>
        <v>1.83303E-5</v>
      </c>
      <c r="BD1043" s="974" t="s">
        <v>17</v>
      </c>
      <c r="BE1043" s="974" t="s">
        <v>17</v>
      </c>
      <c r="BF1043" s="974" t="s">
        <v>17</v>
      </c>
      <c r="BG1043" s="974" t="s">
        <v>17</v>
      </c>
      <c r="BH1043" s="163"/>
      <c r="BI1043" s="974" t="s">
        <v>17</v>
      </c>
      <c r="BJ1043" s="163"/>
      <c r="BK1043" s="974" t="s">
        <v>17</v>
      </c>
      <c r="BL1043" s="163"/>
      <c r="BM1043" s="163"/>
      <c r="BN1043" s="163"/>
      <c r="BO1043" s="163" t="s">
        <v>17</v>
      </c>
      <c r="BP1043" s="163"/>
      <c r="BQ1043" s="163"/>
      <c r="BR1043" s="163">
        <v>3</v>
      </c>
      <c r="BS1043" s="971"/>
      <c r="BT1043" s="971"/>
      <c r="BU1043" s="971"/>
      <c r="BV1043" s="971"/>
      <c r="BW1043" s="971"/>
      <c r="BX1043" s="971"/>
      <c r="BY1043" s="980"/>
      <c r="CA1043" s="365">
        <f t="shared" si="472"/>
        <v>67.89</v>
      </c>
      <c r="CB1043" s="365" t="b">
        <f t="shared" si="473"/>
        <v>0</v>
      </c>
      <c r="CC1043" s="365" t="b">
        <f t="shared" si="474"/>
        <v>0</v>
      </c>
      <c r="CD1043" s="365" t="b">
        <f t="shared" si="475"/>
        <v>0</v>
      </c>
      <c r="CE1043" s="365" t="b">
        <f t="shared" si="476"/>
        <v>0</v>
      </c>
      <c r="CF1043" s="365" t="b">
        <f t="shared" si="477"/>
        <v>0</v>
      </c>
      <c r="CG1043" s="365" t="b">
        <f t="shared" si="478"/>
        <v>0</v>
      </c>
      <c r="CH1043" s="365" t="b">
        <f t="shared" si="479"/>
        <v>0</v>
      </c>
      <c r="CI1043" s="72">
        <f t="shared" si="480"/>
        <v>67.89</v>
      </c>
      <c r="CJ1043" s="72" t="b">
        <f t="shared" si="481"/>
        <v>0</v>
      </c>
      <c r="CK1043" s="72" t="b">
        <f t="shared" si="482"/>
        <v>0</v>
      </c>
      <c r="CL1043" s="72">
        <f t="shared" si="483"/>
        <v>0</v>
      </c>
      <c r="CM1043" s="72" t="b">
        <f t="shared" si="484"/>
        <v>0</v>
      </c>
      <c r="CN1043" s="72" t="b">
        <f t="shared" si="485"/>
        <v>0</v>
      </c>
      <c r="CP1043" s="13" t="b">
        <f t="shared" si="486"/>
        <v>0</v>
      </c>
      <c r="CQ1043" s="13">
        <f t="shared" si="487"/>
        <v>0</v>
      </c>
      <c r="CR1043" s="13" t="b">
        <f t="shared" si="488"/>
        <v>0</v>
      </c>
      <c r="CS1043" s="13">
        <f t="shared" si="494"/>
        <v>0</v>
      </c>
      <c r="CT1043" s="13">
        <f t="shared" si="493"/>
        <v>0</v>
      </c>
      <c r="CU1043" s="13">
        <f t="shared" si="466"/>
        <v>0</v>
      </c>
      <c r="CV1043" s="13" t="b">
        <f t="shared" si="489"/>
        <v>0</v>
      </c>
      <c r="CW1043" s="13">
        <f t="shared" si="490"/>
        <v>0</v>
      </c>
      <c r="CX1043" s="13" t="b">
        <f t="shared" si="491"/>
        <v>0</v>
      </c>
      <c r="CY1043" s="13">
        <f t="shared" si="492"/>
        <v>0</v>
      </c>
    </row>
    <row r="1044" spans="1:103" ht="15" thickBot="1">
      <c r="A1044" s="932"/>
      <c r="B1044" s="975"/>
      <c r="C1044" s="975"/>
      <c r="D1044" s="975"/>
      <c r="E1044" s="975"/>
      <c r="F1044" s="975"/>
      <c r="G1044" s="975"/>
      <c r="H1044" s="975"/>
      <c r="I1044" s="975"/>
      <c r="J1044" s="975"/>
      <c r="K1044" s="975"/>
      <c r="L1044" s="975"/>
      <c r="M1044" s="975"/>
      <c r="N1044" s="975"/>
      <c r="O1044" s="975"/>
      <c r="P1044" s="975"/>
      <c r="Q1044" s="941"/>
      <c r="R1044" s="975"/>
      <c r="S1044" s="975"/>
      <c r="T1044" s="975"/>
      <c r="U1044" s="975"/>
      <c r="V1044" s="975"/>
      <c r="W1044" s="165" t="s">
        <v>36</v>
      </c>
      <c r="X1044" s="165"/>
      <c r="Y1044" s="165"/>
      <c r="Z1044" s="165"/>
      <c r="AA1044" s="165" t="s">
        <v>36</v>
      </c>
      <c r="AB1044" s="166">
        <f>ROUND(AD1044/'lista, wskaźniki'!$A$133,0)</f>
        <v>10</v>
      </c>
      <c r="AC1044" s="166"/>
      <c r="AD1044" s="165">
        <v>3000</v>
      </c>
      <c r="AE1044" s="975"/>
      <c r="AF1044" s="334">
        <f t="shared" si="467"/>
        <v>156</v>
      </c>
      <c r="AG1044" s="272">
        <f>IF(R1044="kompletna",Q1044*J1044*0.0036*'lista, wskaźniki'!$F$13, IF(R1044="częściowa",Q1044*J1044*0.0036*'lista, wskaźniki'!$F$14, IF(R1044="brak",Q1044*J1044*0.0036*'lista, wskaźniki'!$F$15,)))</f>
        <v>0</v>
      </c>
      <c r="AH1044" s="334">
        <f>IF(Y1044="inne",K1044*'lista, wskaźniki'!$E$35,IF(Y1044="to samo źródło",0,IF(Y1044=0,0)))</f>
        <v>0</v>
      </c>
      <c r="AI1044" s="334" t="b">
        <f>IF(AA1044="gaz z sieci",AC1044*'lista, wskaźniki'!$D$21)</f>
        <v>0</v>
      </c>
      <c r="AJ1044" s="272">
        <f>IF(AA1044="węgiel",AB1044*'lista, wskaźniki'!$D$20, IF('Sektor mieszkaniowy'!AA1044="drewno",'Sektor mieszkaniowy'!AB1044*'lista, wskaźniki'!$D$22,IF('Sektor mieszkaniowy'!AA1044="pellet",AB1044*'lista, wskaźniki'!$D$23,IF('Sektor mieszkaniowy'!AA1044="gaz z sieci",AB1044*'lista, wskaźniki'!$D$21,IF('Sektor mieszkaniowy'!AA1044="olej opałowy",'Sektor mieszkaniowy'!AB1044*'lista, wskaźniki'!$D$24)))))</f>
        <v>156</v>
      </c>
      <c r="AK1044" s="978"/>
      <c r="AL1044" s="975"/>
      <c r="AM1044" s="20">
        <f>IF(AA1044="węgiel",AF1044*1/3.6*'lista, wskaźniki'!$F$20,IF(AA1044="drewno",AF1044*1/3.6*'lista, wskaźniki'!$F$22,IF(AA1044="pellet",AF1044*1/3.6*'lista, wskaźniki'!$F$23,IF(AA1044="gaz z sieci",AF1044*1/3.6*'lista, wskaźniki'!$F$21,IF(AA1044="olej opałowy",AF1044*1/3.6*'lista, wskaźniki'!$F$24,0)))))</f>
        <v>0</v>
      </c>
      <c r="AN1044" s="20">
        <f>IF(AA1044="węgiel",AF1044*'lista, wskaźniki'!$E$42,IF(AA1044="drewno",AF1044*'lista, wskaźniki'!$G$42,IF(AA1044="pellet",AF1044*'lista, wskaźniki'!$H$42,IF(AA1044="gaz z sieci",AF1044*'lista, wskaźniki'!$F$42,IF(AA1044="olej opałowy",AF1044*'lista, wskaźniki'!$I$42,0)))))</f>
        <v>0.12636</v>
      </c>
      <c r="AO1044" s="20">
        <f>IF(AA1044="węgiel",AF1044*'lista, wskaźniki'!$E$43,IF(AA1044="drewno",AF1044*'lista, wskaźniki'!$G$43,IF(AA1044="pellet",AF1044*'lista, wskaźniki'!$H$43,IF(AA1044="gaz z sieci",AF1044*'lista, wskaźniki'!$F$43,IF(AA1044="olej opałowy",AF1044*'lista, wskaźniki'!$I$43,0)))))</f>
        <v>0.12636</v>
      </c>
      <c r="AP1044" s="20">
        <f>IF(AA1044="węgiel",AF1044*'lista, wskaźniki'!$E$44,IF(AA1044="drewno",AF1044*'lista, wskaźniki'!$G$44,IF(AA1044="pellet",AF1044*'lista, wskaźniki'!$H$44,IF(AA1044="gaz z sieci",AF1044*'lista, wskaźniki'!$F$44,IF(AA1044="olej opałowy",AF1044*'lista, wskaźniki'!$I$44,0)))))</f>
        <v>3.8999999999999999E-5</v>
      </c>
      <c r="AQ1044" s="20" t="b">
        <f>IF(Z1044="gaz",AH1044*1/3.6*'lista, wskaźniki'!$F$21,IF(Z1044="energia elektryczna",AH1044*1/3.6*'lista, wskaźniki'!$F$26))</f>
        <v>0</v>
      </c>
      <c r="AR1044" s="20" t="b">
        <f>IF(Z1044="gaz",AH1044*'lista, wskaźniki'!$F$42,IF(Z1044="energia elektryczna",AH1044*0))</f>
        <v>0</v>
      </c>
      <c r="AS1044" s="20" t="b">
        <f>IF(Z1044="gaz",AH1044*'lista, wskaźniki'!$F$43,IF(Z1044="energia elektryczna",AH1044*0))</f>
        <v>0</v>
      </c>
      <c r="AT1044" s="20" t="b">
        <f>IF(Z1044="gaz",AH1044*'lista, wskaźniki'!$F$44,IF(Z1044="energia elektryczna",AH1044*0))</f>
        <v>0</v>
      </c>
      <c r="AU1044" s="20">
        <f>AI1044*1/3.6*'lista, wskaźniki'!$F$21</f>
        <v>0</v>
      </c>
      <c r="AV1044" s="20">
        <f>AI1044*'lista, wskaźniki'!$F$42</f>
        <v>0</v>
      </c>
      <c r="AW1044" s="20">
        <f>AI1044*'lista, wskaźniki'!$F$43</f>
        <v>0</v>
      </c>
      <c r="AX1044" s="20">
        <f>AI1044*'lista, wskaźniki'!$F$44</f>
        <v>0</v>
      </c>
      <c r="AY1044" s="20">
        <f>AK1044*'lista, wskaźniki'!$F$26</f>
        <v>0</v>
      </c>
      <c r="AZ1044" s="20">
        <f t="shared" si="468"/>
        <v>0</v>
      </c>
      <c r="BA1044" s="20">
        <f t="shared" si="469"/>
        <v>0.12636</v>
      </c>
      <c r="BB1044" s="20">
        <f t="shared" si="470"/>
        <v>0.12636</v>
      </c>
      <c r="BC1044" s="20">
        <f t="shared" si="471"/>
        <v>3.8999999999999999E-5</v>
      </c>
      <c r="BD1044" s="975"/>
      <c r="BE1044" s="975"/>
      <c r="BF1044" s="975"/>
      <c r="BG1044" s="975"/>
      <c r="BH1044" s="165"/>
      <c r="BI1044" s="975"/>
      <c r="BJ1044" s="165"/>
      <c r="BK1044" s="975"/>
      <c r="BL1044" s="165"/>
      <c r="BM1044" s="165"/>
      <c r="BN1044" s="165"/>
      <c r="BO1044" s="165"/>
      <c r="BP1044" s="165"/>
      <c r="BQ1044" s="165"/>
      <c r="BR1044" s="165"/>
      <c r="BS1044" s="972"/>
      <c r="BT1044" s="972"/>
      <c r="BU1044" s="972"/>
      <c r="BV1044" s="972"/>
      <c r="BW1044" s="972"/>
      <c r="BX1044" s="972"/>
      <c r="BY1044" s="981"/>
      <c r="CA1044" s="365" t="b">
        <f t="shared" si="472"/>
        <v>0</v>
      </c>
      <c r="CB1044" s="365">
        <f t="shared" si="473"/>
        <v>156</v>
      </c>
      <c r="CC1044" s="365" t="b">
        <f t="shared" si="474"/>
        <v>0</v>
      </c>
      <c r="CD1044" s="365" t="b">
        <f t="shared" si="475"/>
        <v>0</v>
      </c>
      <c r="CE1044" s="365" t="b">
        <f t="shared" si="476"/>
        <v>0</v>
      </c>
      <c r="CF1044" s="365" t="b">
        <f t="shared" si="477"/>
        <v>0</v>
      </c>
      <c r="CG1044" s="365" t="b">
        <f t="shared" si="478"/>
        <v>0</v>
      </c>
      <c r="CH1044" s="365" t="b">
        <f t="shared" si="479"/>
        <v>0</v>
      </c>
      <c r="CI1044" s="72" t="b">
        <f t="shared" si="480"/>
        <v>0</v>
      </c>
      <c r="CJ1044" s="72">
        <f t="shared" si="481"/>
        <v>156</v>
      </c>
      <c r="CK1044" s="72" t="b">
        <f t="shared" si="482"/>
        <v>0</v>
      </c>
      <c r="CL1044" s="72">
        <f t="shared" si="483"/>
        <v>0</v>
      </c>
      <c r="CM1044" s="72" t="b">
        <f t="shared" si="484"/>
        <v>0</v>
      </c>
      <c r="CN1044" s="72" t="b">
        <f t="shared" si="485"/>
        <v>0</v>
      </c>
      <c r="CP1044" s="13">
        <f t="shared" si="486"/>
        <v>0</v>
      </c>
      <c r="CQ1044" s="13" t="b">
        <f t="shared" si="487"/>
        <v>0</v>
      </c>
      <c r="CR1044" s="13" t="b">
        <f t="shared" si="488"/>
        <v>0</v>
      </c>
      <c r="CS1044" s="13" t="b">
        <f t="shared" si="494"/>
        <v>0</v>
      </c>
      <c r="CT1044" s="13" t="b">
        <f t="shared" si="493"/>
        <v>0</v>
      </c>
      <c r="CU1044" s="13" t="b">
        <f t="shared" si="466"/>
        <v>0</v>
      </c>
      <c r="CV1044" s="13" t="b">
        <f t="shared" si="489"/>
        <v>0</v>
      </c>
      <c r="CW1044" s="13" t="b">
        <f t="shared" si="490"/>
        <v>0</v>
      </c>
      <c r="CX1044" s="13" t="b">
        <f t="shared" si="491"/>
        <v>0</v>
      </c>
      <c r="CY1044" s="13" t="b">
        <f t="shared" si="492"/>
        <v>0</v>
      </c>
    </row>
    <row r="1045" spans="1:103" ht="15" thickBot="1">
      <c r="A1045" s="932"/>
      <c r="B1045" s="975"/>
      <c r="C1045" s="975"/>
      <c r="D1045" s="975"/>
      <c r="E1045" s="975"/>
      <c r="F1045" s="975"/>
      <c r="G1045" s="975"/>
      <c r="H1045" s="975"/>
      <c r="I1045" s="975"/>
      <c r="J1045" s="975"/>
      <c r="K1045" s="975"/>
      <c r="L1045" s="975"/>
      <c r="M1045" s="975"/>
      <c r="N1045" s="975"/>
      <c r="O1045" s="975"/>
      <c r="P1045" s="975"/>
      <c r="Q1045" s="941"/>
      <c r="R1045" s="975"/>
      <c r="S1045" s="975"/>
      <c r="T1045" s="975"/>
      <c r="U1045" s="975"/>
      <c r="V1045" s="975"/>
      <c r="W1045" s="165"/>
      <c r="X1045" s="165"/>
      <c r="Y1045" s="165"/>
      <c r="Z1045" s="165"/>
      <c r="AA1045" s="165" t="s">
        <v>50</v>
      </c>
      <c r="AB1045" s="166"/>
      <c r="AC1045" s="166"/>
      <c r="AD1045" s="165"/>
      <c r="AE1045" s="975"/>
      <c r="AF1045" s="334">
        <f t="shared" si="467"/>
        <v>0</v>
      </c>
      <c r="AG1045" s="272">
        <f>IF(R1045="kompletna",Q1045*J1045*0.0036*'lista, wskaźniki'!$F$13, IF(R1045="częściowa",Q1045*J1045*0.0036*'lista, wskaźniki'!$F$14, IF(R1045="brak",Q1045*J1045*0.0036*'lista, wskaźniki'!$F$15,)))</f>
        <v>0</v>
      </c>
      <c r="AH1045" s="334">
        <f>IF(Y1045="inne",K1045*'lista, wskaźniki'!$E$35,IF(Y1045="to samo źródło",0,IF(Y1045=0,0)))</f>
        <v>0</v>
      </c>
      <c r="AI1045" s="334" t="b">
        <f>IF(AA1045="gaz z sieci",AC1045*'lista, wskaźniki'!$D$21)</f>
        <v>0</v>
      </c>
      <c r="AJ1045" s="272">
        <f>IF(AA1045="węgiel",AB1045*'lista, wskaźniki'!$D$20, IF('Sektor mieszkaniowy'!AA1045="drewno",'Sektor mieszkaniowy'!AB1045*'lista, wskaźniki'!$D$22,IF('Sektor mieszkaniowy'!AA1045="pellet",AB1045*'lista, wskaźniki'!$D$23,IF('Sektor mieszkaniowy'!AA1045="gaz z sieci",AB1045*'lista, wskaźniki'!$D$21,IF('Sektor mieszkaniowy'!AA1045="olej opałowy",'Sektor mieszkaniowy'!AB1045*'lista, wskaźniki'!$D$24)))))</f>
        <v>0</v>
      </c>
      <c r="AK1045" s="978"/>
      <c r="AL1045" s="975"/>
      <c r="AM1045" s="20">
        <f>IF(AA1045="węgiel",AF1045*1/3.6*'lista, wskaźniki'!$F$20,IF(AA1045="drewno",AF1045*1/3.6*'lista, wskaźniki'!$F$22,IF(AA1045="pellet",AF1045*1/3.6*'lista, wskaźniki'!$F$23,IF(AA1045="gaz z sieci",AF1045*1/3.6*'lista, wskaźniki'!$F$21,IF(AA1045="olej opałowy",AF1045*1/3.6*'lista, wskaźniki'!$F$24,0)))))</f>
        <v>0</v>
      </c>
      <c r="AN1045" s="20">
        <f>IF(AA1045="węgiel",AF1045*'lista, wskaźniki'!$E$42,IF(AA1045="drewno",AF1045*'lista, wskaźniki'!$G$42,IF(AA1045="pellet",AF1045*'lista, wskaźniki'!$H$42,IF(AA1045="gaz z sieci",AF1045*'lista, wskaźniki'!$F$42,IF(AA1045="olej opałowy",AF1045*'lista, wskaźniki'!$I$42,0)))))</f>
        <v>0</v>
      </c>
      <c r="AO1045" s="20">
        <f>IF(AA1045="węgiel",AF1045*'lista, wskaźniki'!$E$43,IF(AA1045="drewno",AF1045*'lista, wskaźniki'!$G$43,IF(AA1045="pellet",AF1045*'lista, wskaźniki'!$H$43,IF(AA1045="gaz z sieci",AF1045*'lista, wskaźniki'!$F$43,IF(AA1045="olej opałowy",AF1045*'lista, wskaźniki'!$I$43,0)))))</f>
        <v>0</v>
      </c>
      <c r="AP1045" s="20">
        <f>IF(AA1045="węgiel",AF1045*'lista, wskaźniki'!$E$44,IF(AA1045="drewno",AF1045*'lista, wskaźniki'!$G$44,IF(AA1045="pellet",AF1045*'lista, wskaźniki'!$H$44,IF(AA1045="gaz z sieci",AF1045*'lista, wskaźniki'!$F$44,IF(AA1045="olej opałowy",AF1045*'lista, wskaźniki'!$I$44,0)))))</f>
        <v>0</v>
      </c>
      <c r="AQ1045" s="20" t="b">
        <f>IF(Z1045="gaz",AH1045*1/3.6*'lista, wskaźniki'!$F$21,IF(Z1045="energia elektryczna",AH1045*1/3.6*'lista, wskaźniki'!$F$26))</f>
        <v>0</v>
      </c>
      <c r="AR1045" s="20" t="b">
        <f>IF(Z1045="gaz",AH1045*'lista, wskaźniki'!$F$42,IF(Z1045="energia elektryczna",AH1045*0))</f>
        <v>0</v>
      </c>
      <c r="AS1045" s="20" t="b">
        <f>IF(Z1045="gaz",AH1045*'lista, wskaźniki'!$F$43,IF(Z1045="energia elektryczna",AH1045*0))</f>
        <v>0</v>
      </c>
      <c r="AT1045" s="20" t="b">
        <f>IF(Z1045="gaz",AH1045*'lista, wskaźniki'!$F$44,IF(Z1045="energia elektryczna",AH1045*0))</f>
        <v>0</v>
      </c>
      <c r="AU1045" s="20">
        <f>AI1045*1/3.6*'lista, wskaźniki'!$F$21</f>
        <v>0</v>
      </c>
      <c r="AV1045" s="20">
        <f>AI1045*'lista, wskaźniki'!$F$42</f>
        <v>0</v>
      </c>
      <c r="AW1045" s="20">
        <f>AI1045*'lista, wskaźniki'!$F$43</f>
        <v>0</v>
      </c>
      <c r="AX1045" s="20">
        <f>AI1045*'lista, wskaźniki'!$F$44</f>
        <v>0</v>
      </c>
      <c r="AY1045" s="20">
        <f>AK1045*'lista, wskaźniki'!$F$26</f>
        <v>0</v>
      </c>
      <c r="AZ1045" s="20">
        <f t="shared" si="468"/>
        <v>0</v>
      </c>
      <c r="BA1045" s="20">
        <f t="shared" si="469"/>
        <v>0</v>
      </c>
      <c r="BB1045" s="20">
        <f t="shared" si="470"/>
        <v>0</v>
      </c>
      <c r="BC1045" s="20">
        <f t="shared" si="471"/>
        <v>0</v>
      </c>
      <c r="BD1045" s="975"/>
      <c r="BE1045" s="975"/>
      <c r="BF1045" s="975"/>
      <c r="BG1045" s="975"/>
      <c r="BH1045" s="165"/>
      <c r="BI1045" s="975"/>
      <c r="BJ1045" s="165"/>
      <c r="BK1045" s="975"/>
      <c r="BL1045" s="165"/>
      <c r="BM1045" s="165"/>
      <c r="BN1045" s="165"/>
      <c r="BO1045" s="165"/>
      <c r="BP1045" s="165"/>
      <c r="BQ1045" s="165"/>
      <c r="BR1045" s="165"/>
      <c r="BS1045" s="972"/>
      <c r="BT1045" s="972"/>
      <c r="BU1045" s="972"/>
      <c r="BV1045" s="972"/>
      <c r="BW1045" s="972"/>
      <c r="BX1045" s="972"/>
      <c r="BY1045" s="981"/>
      <c r="CA1045" s="365" t="b">
        <f t="shared" si="472"/>
        <v>0</v>
      </c>
      <c r="CB1045" s="365" t="b">
        <f t="shared" si="473"/>
        <v>0</v>
      </c>
      <c r="CC1045" s="365">
        <f t="shared" si="474"/>
        <v>0</v>
      </c>
      <c r="CD1045" s="365" t="b">
        <f t="shared" si="475"/>
        <v>0</v>
      </c>
      <c r="CE1045" s="365" t="b">
        <f t="shared" si="476"/>
        <v>0</v>
      </c>
      <c r="CF1045" s="365" t="b">
        <f t="shared" si="477"/>
        <v>0</v>
      </c>
      <c r="CG1045" s="365" t="b">
        <f t="shared" si="478"/>
        <v>0</v>
      </c>
      <c r="CH1045" s="365" t="b">
        <f t="shared" si="479"/>
        <v>0</v>
      </c>
      <c r="CI1045" s="72" t="b">
        <f t="shared" si="480"/>
        <v>0</v>
      </c>
      <c r="CJ1045" s="72" t="b">
        <f t="shared" si="481"/>
        <v>0</v>
      </c>
      <c r="CK1045" s="72">
        <f t="shared" si="482"/>
        <v>0</v>
      </c>
      <c r="CL1045" s="72">
        <f t="shared" si="483"/>
        <v>0</v>
      </c>
      <c r="CM1045" s="72" t="b">
        <f t="shared" si="484"/>
        <v>0</v>
      </c>
      <c r="CN1045" s="72" t="b">
        <f t="shared" si="485"/>
        <v>0</v>
      </c>
      <c r="CP1045" s="13">
        <f t="shared" si="486"/>
        <v>0</v>
      </c>
      <c r="CQ1045" s="13" t="b">
        <f t="shared" si="487"/>
        <v>0</v>
      </c>
      <c r="CR1045" s="13" t="b">
        <f t="shared" si="488"/>
        <v>0</v>
      </c>
      <c r="CS1045" s="13" t="b">
        <f t="shared" si="494"/>
        <v>0</v>
      </c>
      <c r="CT1045" s="13" t="b">
        <f t="shared" si="493"/>
        <v>0</v>
      </c>
      <c r="CU1045" s="13" t="b">
        <f t="shared" si="466"/>
        <v>0</v>
      </c>
      <c r="CV1045" s="13" t="b">
        <f t="shared" si="489"/>
        <v>0</v>
      </c>
      <c r="CW1045" s="13" t="b">
        <f t="shared" si="490"/>
        <v>0</v>
      </c>
      <c r="CX1045" s="13" t="b">
        <f t="shared" si="491"/>
        <v>0</v>
      </c>
      <c r="CY1045" s="13" t="b">
        <f t="shared" si="492"/>
        <v>0</v>
      </c>
    </row>
    <row r="1046" spans="1:103" ht="15" thickBot="1">
      <c r="A1046" s="932"/>
      <c r="B1046" s="975"/>
      <c r="C1046" s="975"/>
      <c r="D1046" s="975"/>
      <c r="E1046" s="975"/>
      <c r="F1046" s="975"/>
      <c r="G1046" s="975"/>
      <c r="H1046" s="975"/>
      <c r="I1046" s="975"/>
      <c r="J1046" s="975"/>
      <c r="K1046" s="975"/>
      <c r="L1046" s="975"/>
      <c r="M1046" s="975"/>
      <c r="N1046" s="975"/>
      <c r="O1046" s="975"/>
      <c r="P1046" s="975"/>
      <c r="Q1046" s="941"/>
      <c r="R1046" s="975"/>
      <c r="S1046" s="975"/>
      <c r="T1046" s="975"/>
      <c r="U1046" s="975"/>
      <c r="V1046" s="975"/>
      <c r="W1046" s="165"/>
      <c r="X1046" s="165"/>
      <c r="Y1046" s="165"/>
      <c r="Z1046" s="165"/>
      <c r="AA1046" s="165" t="s">
        <v>38</v>
      </c>
      <c r="AB1046" s="166"/>
      <c r="AC1046" s="166"/>
      <c r="AD1046" s="165"/>
      <c r="AE1046" s="975"/>
      <c r="AF1046" s="334">
        <f t="shared" si="467"/>
        <v>0</v>
      </c>
      <c r="AG1046" s="272">
        <f>IF(R1046="kompletna",Q1046*J1046*0.0036*'lista, wskaźniki'!$F$13, IF(R1046="częściowa",Q1046*J1046*0.0036*'lista, wskaźniki'!$F$14, IF(R1046="brak",Q1046*J1046*0.0036*'lista, wskaźniki'!$F$15,)))</f>
        <v>0</v>
      </c>
      <c r="AH1046" s="334">
        <f>IF(Y1046="inne",K1046*'lista, wskaźniki'!$E$35,IF(Y1046="to samo źródło",0,IF(Y1046=0,0)))</f>
        <v>0</v>
      </c>
      <c r="AI1046" s="334">
        <f>IF(AA1046="gaz z sieci",AC1046*'lista, wskaźniki'!$D$21)</f>
        <v>0</v>
      </c>
      <c r="AJ1046" s="272">
        <f>IF(AA1046="węgiel",AB1046*'lista, wskaźniki'!$D$20, IF('Sektor mieszkaniowy'!AA1046="drewno",'Sektor mieszkaniowy'!AB1046*'lista, wskaźniki'!$D$22,IF('Sektor mieszkaniowy'!AA1046="pellet",AB1046*'lista, wskaźniki'!$D$23,IF('Sektor mieszkaniowy'!AA1046="gaz z sieci",AB1046*'lista, wskaźniki'!$D$21,IF('Sektor mieszkaniowy'!AA1046="olej opałowy",'Sektor mieszkaniowy'!AB1046*'lista, wskaźniki'!$D$24)))))</f>
        <v>0</v>
      </c>
      <c r="AK1046" s="978"/>
      <c r="AL1046" s="975"/>
      <c r="AM1046" s="20">
        <f>IF(AA1046="węgiel",AF1046*1/3.6*'lista, wskaźniki'!$F$20,IF(AA1046="drewno",AF1046*1/3.6*'lista, wskaźniki'!$F$22,IF(AA1046="pellet",AF1046*1/3.6*'lista, wskaźniki'!$F$23,IF(AA1046="gaz z sieci",AF1046*1/3.6*'lista, wskaźniki'!$F$21,IF(AA1046="olej opałowy",AF1046*1/3.6*'lista, wskaźniki'!$F$24,0)))))</f>
        <v>0</v>
      </c>
      <c r="AN1046" s="20">
        <f>IF(AA1046="węgiel",AF1046*'lista, wskaźniki'!$E$42,IF(AA1046="drewno",AF1046*'lista, wskaźniki'!$G$42,IF(AA1046="pellet",AF1046*'lista, wskaźniki'!$H$42,IF(AA1046="gaz z sieci",AF1046*'lista, wskaźniki'!$F$42,IF(AA1046="olej opałowy",AF1046*'lista, wskaźniki'!$I$42,0)))))</f>
        <v>0</v>
      </c>
      <c r="AO1046" s="20">
        <f>IF(AA1046="węgiel",AF1046*'lista, wskaźniki'!$E$43,IF(AA1046="drewno",AF1046*'lista, wskaźniki'!$G$43,IF(AA1046="pellet",AF1046*'lista, wskaźniki'!$H$43,IF(AA1046="gaz z sieci",AF1046*'lista, wskaźniki'!$F$43,IF(AA1046="olej opałowy",AF1046*'lista, wskaźniki'!$I$43,0)))))</f>
        <v>0</v>
      </c>
      <c r="AP1046" s="20">
        <f>IF(AA1046="węgiel",AF1046*'lista, wskaźniki'!$E$44,IF(AA1046="drewno",AF1046*'lista, wskaźniki'!$G$44,IF(AA1046="pellet",AF1046*'lista, wskaźniki'!$H$44,IF(AA1046="gaz z sieci",AF1046*'lista, wskaźniki'!$F$44,IF(AA1046="olej opałowy",AF1046*'lista, wskaźniki'!$I$44,0)))))</f>
        <v>0</v>
      </c>
      <c r="AQ1046" s="20" t="b">
        <f>IF(Z1046="gaz",AH1046*1/3.6*'lista, wskaźniki'!$F$21,IF(Z1046="energia elektryczna",AH1046*1/3.6*'lista, wskaźniki'!$F$26))</f>
        <v>0</v>
      </c>
      <c r="AR1046" s="20" t="b">
        <f>IF(Z1046="gaz",AH1046*'lista, wskaźniki'!$F$42,IF(Z1046="energia elektryczna",AH1046*0))</f>
        <v>0</v>
      </c>
      <c r="AS1046" s="20" t="b">
        <f>IF(Z1046="gaz",AH1046*'lista, wskaźniki'!$F$43,IF(Z1046="energia elektryczna",AH1046*0))</f>
        <v>0</v>
      </c>
      <c r="AT1046" s="20" t="b">
        <f>IF(Z1046="gaz",AH1046*'lista, wskaźniki'!$F$44,IF(Z1046="energia elektryczna",AH1046*0))</f>
        <v>0</v>
      </c>
      <c r="AU1046" s="20">
        <f>AI1046*1/3.6*'lista, wskaźniki'!$F$21</f>
        <v>0</v>
      </c>
      <c r="AV1046" s="20">
        <f>AI1046*'lista, wskaźniki'!$F$42</f>
        <v>0</v>
      </c>
      <c r="AW1046" s="20">
        <f>AI1046*'lista, wskaźniki'!$F$43</f>
        <v>0</v>
      </c>
      <c r="AX1046" s="20">
        <f>AI1046*'lista, wskaźniki'!$F$44</f>
        <v>0</v>
      </c>
      <c r="AY1046" s="20">
        <f>AK1046*'lista, wskaźniki'!$F$26</f>
        <v>0</v>
      </c>
      <c r="AZ1046" s="20">
        <f t="shared" si="468"/>
        <v>0</v>
      </c>
      <c r="BA1046" s="20">
        <f t="shared" si="469"/>
        <v>0</v>
      </c>
      <c r="BB1046" s="20">
        <f t="shared" si="470"/>
        <v>0</v>
      </c>
      <c r="BC1046" s="20">
        <f t="shared" si="471"/>
        <v>0</v>
      </c>
      <c r="BD1046" s="975"/>
      <c r="BE1046" s="975"/>
      <c r="BF1046" s="975"/>
      <c r="BG1046" s="975"/>
      <c r="BH1046" s="165"/>
      <c r="BI1046" s="975"/>
      <c r="BJ1046" s="165"/>
      <c r="BK1046" s="975"/>
      <c r="BL1046" s="165"/>
      <c r="BM1046" s="165"/>
      <c r="BN1046" s="165"/>
      <c r="BO1046" s="165"/>
      <c r="BP1046" s="165"/>
      <c r="BQ1046" s="165"/>
      <c r="BR1046" s="165"/>
      <c r="BS1046" s="972"/>
      <c r="BT1046" s="972"/>
      <c r="BU1046" s="972"/>
      <c r="BV1046" s="972"/>
      <c r="BW1046" s="972"/>
      <c r="BX1046" s="972"/>
      <c r="BY1046" s="981"/>
      <c r="CA1046" s="365" t="b">
        <f t="shared" si="472"/>
        <v>0</v>
      </c>
      <c r="CB1046" s="365" t="b">
        <f t="shared" si="473"/>
        <v>0</v>
      </c>
      <c r="CC1046" s="365" t="b">
        <f t="shared" si="474"/>
        <v>0</v>
      </c>
      <c r="CD1046" s="365">
        <f t="shared" si="475"/>
        <v>0</v>
      </c>
      <c r="CE1046" s="365" t="b">
        <f t="shared" si="476"/>
        <v>0</v>
      </c>
      <c r="CF1046" s="365" t="b">
        <f t="shared" si="477"/>
        <v>0</v>
      </c>
      <c r="CG1046" s="365" t="b">
        <f t="shared" si="478"/>
        <v>0</v>
      </c>
      <c r="CH1046" s="365">
        <f t="shared" si="479"/>
        <v>0</v>
      </c>
      <c r="CI1046" s="72" t="b">
        <f t="shared" si="480"/>
        <v>0</v>
      </c>
      <c r="CJ1046" s="72" t="b">
        <f t="shared" si="481"/>
        <v>0</v>
      </c>
      <c r="CK1046" s="72" t="b">
        <f t="shared" si="482"/>
        <v>0</v>
      </c>
      <c r="CL1046" s="72">
        <f t="shared" si="483"/>
        <v>0</v>
      </c>
      <c r="CM1046" s="72" t="b">
        <f t="shared" si="484"/>
        <v>0</v>
      </c>
      <c r="CN1046" s="72" t="b">
        <f t="shared" si="485"/>
        <v>0</v>
      </c>
      <c r="CP1046" s="13">
        <f t="shared" si="486"/>
        <v>0</v>
      </c>
      <c r="CQ1046" s="13" t="b">
        <f t="shared" si="487"/>
        <v>0</v>
      </c>
      <c r="CR1046" s="13" t="b">
        <f t="shared" si="488"/>
        <v>0</v>
      </c>
      <c r="CS1046" s="13" t="b">
        <f t="shared" si="494"/>
        <v>0</v>
      </c>
      <c r="CT1046" s="13" t="b">
        <f t="shared" si="493"/>
        <v>0</v>
      </c>
      <c r="CU1046" s="13" t="b">
        <f t="shared" si="466"/>
        <v>0</v>
      </c>
      <c r="CV1046" s="13" t="b">
        <f t="shared" si="489"/>
        <v>0</v>
      </c>
      <c r="CW1046" s="13" t="b">
        <f t="shared" si="490"/>
        <v>0</v>
      </c>
      <c r="CX1046" s="13" t="b">
        <f t="shared" si="491"/>
        <v>0</v>
      </c>
      <c r="CY1046" s="13" t="b">
        <f t="shared" si="492"/>
        <v>0</v>
      </c>
    </row>
    <row r="1047" spans="1:103" ht="15" thickBot="1">
      <c r="A1047" s="933"/>
      <c r="B1047" s="976"/>
      <c r="C1047" s="976"/>
      <c r="D1047" s="976"/>
      <c r="E1047" s="976"/>
      <c r="F1047" s="976"/>
      <c r="G1047" s="976"/>
      <c r="H1047" s="976"/>
      <c r="I1047" s="976"/>
      <c r="J1047" s="976"/>
      <c r="K1047" s="976"/>
      <c r="L1047" s="976"/>
      <c r="M1047" s="976"/>
      <c r="N1047" s="976"/>
      <c r="O1047" s="976"/>
      <c r="P1047" s="976"/>
      <c r="Q1047" s="942"/>
      <c r="R1047" s="976"/>
      <c r="S1047" s="976"/>
      <c r="T1047" s="976"/>
      <c r="U1047" s="976"/>
      <c r="V1047" s="976"/>
      <c r="W1047" s="167"/>
      <c r="X1047" s="167"/>
      <c r="Y1047" s="167"/>
      <c r="Z1047" s="167"/>
      <c r="AA1047" s="167" t="s">
        <v>37</v>
      </c>
      <c r="AB1047" s="168"/>
      <c r="AC1047" s="168"/>
      <c r="AD1047" s="167"/>
      <c r="AE1047" s="976"/>
      <c r="AF1047" s="334">
        <f t="shared" si="467"/>
        <v>0</v>
      </c>
      <c r="AG1047" s="272">
        <f>IF(R1047="kompletna",Q1047*J1047*0.0036*'lista, wskaźniki'!$F$13, IF(R1047="częściowa",Q1047*J1047*0.0036*'lista, wskaźniki'!$F$14, IF(R1047="brak",Q1047*J1047*0.0036*'lista, wskaźniki'!$F$15,)))</f>
        <v>0</v>
      </c>
      <c r="AH1047" s="334">
        <f>IF(Y1047="inne",K1047*'lista, wskaźniki'!$E$35,IF(Y1047="to samo źródło",0,IF(Y1047=0,0)))</f>
        <v>0</v>
      </c>
      <c r="AI1047" s="334" t="b">
        <f>IF(AA1047="gaz z sieci",AC1047*'lista, wskaźniki'!$D$21)</f>
        <v>0</v>
      </c>
      <c r="AJ1047" s="272">
        <f>IF(AA1047="węgiel",AB1047*'lista, wskaźniki'!$D$20, IF('Sektor mieszkaniowy'!AA1047="drewno",'Sektor mieszkaniowy'!AB1047*'lista, wskaźniki'!$D$22,IF('Sektor mieszkaniowy'!AA1047="pellet",AB1047*'lista, wskaźniki'!$D$23,IF('Sektor mieszkaniowy'!AA1047="gaz z sieci",AB1047*'lista, wskaźniki'!$D$21,IF('Sektor mieszkaniowy'!AA1047="olej opałowy",'Sektor mieszkaniowy'!AB1047*'lista, wskaźniki'!$D$24)))))</f>
        <v>0</v>
      </c>
      <c r="AK1047" s="979"/>
      <c r="AL1047" s="976"/>
      <c r="AM1047" s="20">
        <f>IF(AA1047="węgiel",AF1047*1/3.6*'lista, wskaźniki'!$F$20,IF(AA1047="drewno",AF1047*1/3.6*'lista, wskaźniki'!$F$22,IF(AA1047="pellet",AF1047*1/3.6*'lista, wskaźniki'!$F$23,IF(AA1047="gaz z sieci",AF1047*1/3.6*'lista, wskaźniki'!$F$21,IF(AA1047="olej opałowy",AF1047*1/3.6*'lista, wskaźniki'!$F$24,0)))))</f>
        <v>0</v>
      </c>
      <c r="AN1047" s="20">
        <f>IF(AA1047="węgiel",AF1047*'lista, wskaźniki'!$E$42,IF(AA1047="drewno",AF1047*'lista, wskaźniki'!$G$42,IF(AA1047="pellet",AF1047*'lista, wskaźniki'!$H$42,IF(AA1047="gaz z sieci",AF1047*'lista, wskaźniki'!$F$42,IF(AA1047="olej opałowy",AF1047*'lista, wskaźniki'!$I$42,0)))))</f>
        <v>0</v>
      </c>
      <c r="AO1047" s="20">
        <f>IF(AA1047="węgiel",AF1047*'lista, wskaźniki'!$E$43,IF(AA1047="drewno",AF1047*'lista, wskaźniki'!$G$43,IF(AA1047="pellet",AF1047*'lista, wskaźniki'!$H$43,IF(AA1047="gaz z sieci",AF1047*'lista, wskaźniki'!$F$43,IF(AA1047="olej opałowy",AF1047*'lista, wskaźniki'!$I$43,0)))))</f>
        <v>0</v>
      </c>
      <c r="AP1047" s="20">
        <f>IF(AA1047="węgiel",AF1047*'lista, wskaźniki'!$E$44,IF(AA1047="drewno",AF1047*'lista, wskaźniki'!$G$44,IF(AA1047="pellet",AF1047*'lista, wskaźniki'!$H$44,IF(AA1047="gaz z sieci",AF1047*'lista, wskaźniki'!$F$44,IF(AA1047="olej opałowy",AF1047*'lista, wskaźniki'!$I$44,0)))))</f>
        <v>0</v>
      </c>
      <c r="AQ1047" s="20" t="b">
        <f>IF(Z1047="gaz",AH1047*1/3.6*'lista, wskaźniki'!$F$21,IF(Z1047="energia elektryczna",AH1047*1/3.6*'lista, wskaźniki'!$F$26))</f>
        <v>0</v>
      </c>
      <c r="AR1047" s="20" t="b">
        <f>IF(Z1047="gaz",AH1047*'lista, wskaźniki'!$F$42,IF(Z1047="energia elektryczna",AH1047*0))</f>
        <v>0</v>
      </c>
      <c r="AS1047" s="20" t="b">
        <f>IF(Z1047="gaz",AH1047*'lista, wskaźniki'!$F$43,IF(Z1047="energia elektryczna",AH1047*0))</f>
        <v>0</v>
      </c>
      <c r="AT1047" s="20" t="b">
        <f>IF(Z1047="gaz",AH1047*'lista, wskaźniki'!$F$44,IF(Z1047="energia elektryczna",AH1047*0))</f>
        <v>0</v>
      </c>
      <c r="AU1047" s="20">
        <f>AI1047*1/3.6*'lista, wskaźniki'!$F$21</f>
        <v>0</v>
      </c>
      <c r="AV1047" s="20">
        <f>AI1047*'lista, wskaźniki'!$F$42</f>
        <v>0</v>
      </c>
      <c r="AW1047" s="20">
        <f>AI1047*'lista, wskaźniki'!$F$43</f>
        <v>0</v>
      </c>
      <c r="AX1047" s="20">
        <f>AI1047*'lista, wskaźniki'!$F$44</f>
        <v>0</v>
      </c>
      <c r="AY1047" s="20">
        <f>AK1047*'lista, wskaźniki'!$F$26</f>
        <v>0</v>
      </c>
      <c r="AZ1047" s="20">
        <f t="shared" si="468"/>
        <v>0</v>
      </c>
      <c r="BA1047" s="20">
        <f t="shared" si="469"/>
        <v>0</v>
      </c>
      <c r="BB1047" s="20">
        <f t="shared" si="470"/>
        <v>0</v>
      </c>
      <c r="BC1047" s="20">
        <f t="shared" si="471"/>
        <v>0</v>
      </c>
      <c r="BD1047" s="976"/>
      <c r="BE1047" s="976"/>
      <c r="BF1047" s="976"/>
      <c r="BG1047" s="976"/>
      <c r="BH1047" s="167"/>
      <c r="BI1047" s="976"/>
      <c r="BJ1047" s="167"/>
      <c r="BK1047" s="976"/>
      <c r="BL1047" s="167"/>
      <c r="BM1047" s="167"/>
      <c r="BN1047" s="167"/>
      <c r="BO1047" s="167"/>
      <c r="BP1047" s="167"/>
      <c r="BQ1047" s="167"/>
      <c r="BR1047" s="167"/>
      <c r="BS1047" s="973"/>
      <c r="BT1047" s="973"/>
      <c r="BU1047" s="973"/>
      <c r="BV1047" s="973"/>
      <c r="BW1047" s="973"/>
      <c r="BX1047" s="973"/>
      <c r="BY1047" s="982"/>
      <c r="CA1047" s="365" t="b">
        <f t="shared" si="472"/>
        <v>0</v>
      </c>
      <c r="CB1047" s="365" t="b">
        <f t="shared" si="473"/>
        <v>0</v>
      </c>
      <c r="CC1047" s="365" t="b">
        <f t="shared" si="474"/>
        <v>0</v>
      </c>
      <c r="CD1047" s="365" t="b">
        <f t="shared" si="475"/>
        <v>0</v>
      </c>
      <c r="CE1047" s="365">
        <f t="shared" si="476"/>
        <v>0</v>
      </c>
      <c r="CF1047" s="365" t="b">
        <f t="shared" si="477"/>
        <v>0</v>
      </c>
      <c r="CG1047" s="365" t="b">
        <f t="shared" si="478"/>
        <v>0</v>
      </c>
      <c r="CH1047" s="365" t="b">
        <f t="shared" si="479"/>
        <v>0</v>
      </c>
      <c r="CI1047" s="72" t="b">
        <f t="shared" si="480"/>
        <v>0</v>
      </c>
      <c r="CJ1047" s="72" t="b">
        <f t="shared" si="481"/>
        <v>0</v>
      </c>
      <c r="CK1047" s="72" t="b">
        <f t="shared" si="482"/>
        <v>0</v>
      </c>
      <c r="CL1047" s="72">
        <f t="shared" si="483"/>
        <v>0</v>
      </c>
      <c r="CM1047" s="72">
        <f t="shared" si="484"/>
        <v>0</v>
      </c>
      <c r="CN1047" s="72" t="b">
        <f t="shared" si="485"/>
        <v>0</v>
      </c>
      <c r="CP1047" s="13">
        <f t="shared" si="486"/>
        <v>0</v>
      </c>
      <c r="CQ1047" s="13" t="b">
        <f t="shared" si="487"/>
        <v>0</v>
      </c>
      <c r="CR1047" s="13" t="b">
        <f t="shared" si="488"/>
        <v>0</v>
      </c>
      <c r="CS1047" s="13" t="b">
        <f t="shared" si="494"/>
        <v>0</v>
      </c>
      <c r="CT1047" s="13" t="b">
        <f t="shared" si="493"/>
        <v>0</v>
      </c>
      <c r="CU1047" s="13" t="b">
        <f t="shared" si="466"/>
        <v>0</v>
      </c>
      <c r="CV1047" s="13" t="b">
        <f t="shared" si="489"/>
        <v>0</v>
      </c>
      <c r="CW1047" s="13" t="b">
        <f t="shared" si="490"/>
        <v>0</v>
      </c>
      <c r="CX1047" s="13" t="b">
        <f t="shared" si="491"/>
        <v>0</v>
      </c>
      <c r="CY1047" s="13" t="b">
        <f t="shared" si="492"/>
        <v>0</v>
      </c>
    </row>
    <row r="1048" spans="1:103" ht="15" thickBot="1">
      <c r="A1048" s="931">
        <v>210</v>
      </c>
      <c r="B1048" s="983" t="s">
        <v>255</v>
      </c>
      <c r="C1048" s="983" t="s">
        <v>256</v>
      </c>
      <c r="D1048" s="983" t="s">
        <v>1</v>
      </c>
      <c r="E1048" s="983" t="s">
        <v>5</v>
      </c>
      <c r="F1048" s="983">
        <v>9</v>
      </c>
      <c r="G1048" s="983">
        <v>6</v>
      </c>
      <c r="H1048" s="983"/>
      <c r="I1048" s="983" t="s">
        <v>14</v>
      </c>
      <c r="J1048" s="983">
        <v>180</v>
      </c>
      <c r="K1048" s="983"/>
      <c r="L1048" s="983" t="s">
        <v>16</v>
      </c>
      <c r="M1048" s="983"/>
      <c r="N1048" s="983" t="s">
        <v>16</v>
      </c>
      <c r="O1048" s="983"/>
      <c r="P1048" s="983" t="s">
        <v>16</v>
      </c>
      <c r="Q1048" s="940">
        <f>IF(I1048="&lt;1966",'lista, wskaźniki'!$G$4,IF(I1048="1967-1985",'lista, wskaźniki'!$G$5,IF(I1048="1986-1992",'lista, wskaźniki'!$G$6,IF(I1048="1993-1996",'lista, wskaźniki'!$G$7,IF(I1048="&gt;1997",'lista, wskaźniki'!$G$8,IF(I1048=0,'lista, wskaźniki'!$G$4))))))</f>
        <v>115</v>
      </c>
      <c r="R1048" s="983" t="s">
        <v>21</v>
      </c>
      <c r="S1048" s="983" t="s">
        <v>27</v>
      </c>
      <c r="T1048" s="983">
        <v>21</v>
      </c>
      <c r="U1048" s="983">
        <v>2003</v>
      </c>
      <c r="V1048" s="983"/>
      <c r="W1048" s="60" t="s">
        <v>35</v>
      </c>
      <c r="X1048" s="60" t="s">
        <v>38</v>
      </c>
      <c r="Y1048" s="62" t="s">
        <v>24</v>
      </c>
      <c r="Z1048" s="60" t="s">
        <v>401</v>
      </c>
      <c r="AA1048" s="60" t="s">
        <v>35</v>
      </c>
      <c r="AB1048" s="61">
        <v>2.5</v>
      </c>
      <c r="AC1048" s="61"/>
      <c r="AD1048" s="60">
        <v>2125</v>
      </c>
      <c r="AE1048" s="983"/>
      <c r="AF1048" s="334">
        <f t="shared" si="467"/>
        <v>50.643499999999996</v>
      </c>
      <c r="AG1048" s="272">
        <f>IF(R1048="kompletna",Q1048*J1048*0.0036*'lista, wskaźniki'!$F$13, IF(R1048="częściowa",Q1048*J1048*0.0036*'lista, wskaźniki'!$F$14, IF(R1048="brak",Q1048*J1048*0.0036*'lista, wskaźniki'!$F$15,)))</f>
        <v>44.711999999999996</v>
      </c>
      <c r="AH1048" s="334">
        <f>IF(Y1048="inne",K1048*'lista, wskaźniki'!$E$35,IF(Y1048="to samo źródło",0,IF(Y1048=0,0)))</f>
        <v>0</v>
      </c>
      <c r="AI1048" s="334" t="b">
        <f>IF(AA1048="gaz z sieci",AC1048*'lista, wskaźniki'!$D$21)</f>
        <v>0</v>
      </c>
      <c r="AJ1048" s="272">
        <f>IF(AA1048="węgiel",AB1048*'lista, wskaźniki'!$D$20, IF('Sektor mieszkaniowy'!AA1048="drewno",'Sektor mieszkaniowy'!AB1048*'lista, wskaźniki'!$D$22,IF('Sektor mieszkaniowy'!AA1048="pellet",AB1048*'lista, wskaźniki'!$D$23,IF('Sektor mieszkaniowy'!AA1048="gaz z sieci",AB1048*'lista, wskaźniki'!$D$21,IF('Sektor mieszkaniowy'!AA1048="olej opałowy",'Sektor mieszkaniowy'!AB1048*'lista, wskaźniki'!$D$24)))))</f>
        <v>56.574999999999996</v>
      </c>
      <c r="AK1048" s="1013">
        <f>4218/1000</f>
        <v>4.218</v>
      </c>
      <c r="AL1048" s="983">
        <v>2254</v>
      </c>
      <c r="AM1048" s="20">
        <f>IF(AA1048="węgiel",AF1048*1/3.6*'lista, wskaźniki'!$F$20,IF(AA1048="drewno",AF1048*1/3.6*'lista, wskaźniki'!$F$22,IF(AA1048="pellet",AF1048*1/3.6*'lista, wskaźniki'!$F$23,IF(AA1048="gaz z sieci",AF1048*1/3.6*'lista, wskaźniki'!$F$21,IF(AA1048="olej opałowy",AF1048*1/3.6*'lista, wskaźniki'!$F$24,0)))))</f>
        <v>4.7974587549999992</v>
      </c>
      <c r="AN1048" s="20">
        <f>IF(AA1048="węgiel",AF1048*'lista, wskaźniki'!$E$42,IF(AA1048="drewno",AF1048*'lista, wskaźniki'!$G$42,IF(AA1048="pellet",AF1048*'lista, wskaźniki'!$H$42,IF(AA1048="gaz z sieci",AF1048*'lista, wskaźniki'!$F$42,IF(AA1048="olej opałowy",AF1048*'lista, wskaźniki'!$I$42,0)))))</f>
        <v>1.9244529999999999E-2</v>
      </c>
      <c r="AO1048" s="20">
        <f>IF(AA1048="węgiel",AF1048*'lista, wskaźniki'!$E$43,IF(AA1048="drewno",AF1048*'lista, wskaźniki'!$G$43,IF(AA1048="pellet",AF1048*'lista, wskaźniki'!$H$43,IF(AA1048="gaz z sieci",AF1048*'lista, wskaźniki'!$F$43,IF(AA1048="olej opałowy",AF1048*'lista, wskaźniki'!$I$43,0)))))</f>
        <v>1.823166E-2</v>
      </c>
      <c r="AP1048" s="20">
        <f>IF(AA1048="węgiel",AF1048*'lista, wskaźniki'!$E$44,IF(AA1048="drewno",AF1048*'lista, wskaźniki'!$G$44,IF(AA1048="pellet",AF1048*'lista, wskaźniki'!$H$44,IF(AA1048="gaz z sieci",AF1048*'lista, wskaźniki'!$F$44,IF(AA1048="olej opałowy",AF1048*'lista, wskaźniki'!$I$44,0)))))</f>
        <v>1.3673744999999999E-5</v>
      </c>
      <c r="AQ1048" s="20">
        <f>IF(Z1048="gaz",AH1048*1/3.6*'lista, wskaźniki'!$F$21,IF(Z1048="energia elektryczna",AH1048*1/3.6*'lista, wskaźniki'!$F$26))</f>
        <v>0</v>
      </c>
      <c r="AR1048" s="20">
        <f>IF(Z1048="gaz",AH1048*'lista, wskaźniki'!$F$42,IF(Z1048="energia elektryczna",AH1048*0))</f>
        <v>0</v>
      </c>
      <c r="AS1048" s="20">
        <f>IF(Z1048="gaz",AH1048*'lista, wskaźniki'!$F$43,IF(Z1048="energia elektryczna",AH1048*0))</f>
        <v>0</v>
      </c>
      <c r="AT1048" s="20">
        <f>IF(Z1048="gaz",AH1048*'lista, wskaźniki'!$F$44,IF(Z1048="energia elektryczna",AH1048*0))</f>
        <v>0</v>
      </c>
      <c r="AU1048" s="20">
        <f>AI1048*1/3.6*'lista, wskaźniki'!$F$21</f>
        <v>0</v>
      </c>
      <c r="AV1048" s="20">
        <f>AI1048*'lista, wskaźniki'!$F$42</f>
        <v>0</v>
      </c>
      <c r="AW1048" s="20">
        <f>AI1048*'lista, wskaźniki'!$F$43</f>
        <v>0</v>
      </c>
      <c r="AX1048" s="20">
        <f>AI1048*'lista, wskaźniki'!$F$44</f>
        <v>0</v>
      </c>
      <c r="AY1048" s="20">
        <f>AK1048*'lista, wskaźniki'!$F$26</f>
        <v>3.7540200000000001</v>
      </c>
      <c r="AZ1048" s="20">
        <f t="shared" si="468"/>
        <v>8.5514787549999998</v>
      </c>
      <c r="BA1048" s="20">
        <f t="shared" si="469"/>
        <v>1.9244529999999999E-2</v>
      </c>
      <c r="BB1048" s="20">
        <f t="shared" si="470"/>
        <v>1.823166E-2</v>
      </c>
      <c r="BC1048" s="20">
        <f t="shared" si="471"/>
        <v>1.3673744999999999E-5</v>
      </c>
      <c r="BD1048" s="983" t="s">
        <v>17</v>
      </c>
      <c r="BE1048" s="983" t="s">
        <v>17</v>
      </c>
      <c r="BF1048" s="983" t="s">
        <v>17</v>
      </c>
      <c r="BG1048" s="983" t="s">
        <v>17</v>
      </c>
      <c r="BH1048" s="60"/>
      <c r="BI1048" s="983" t="s">
        <v>17</v>
      </c>
      <c r="BJ1048" s="60"/>
      <c r="BK1048" s="983" t="s">
        <v>17</v>
      </c>
      <c r="BL1048" s="60"/>
      <c r="BM1048" s="60"/>
      <c r="BN1048" s="60"/>
      <c r="BO1048" s="60" t="s">
        <v>17</v>
      </c>
      <c r="BP1048" s="60"/>
      <c r="BQ1048" s="60" t="s">
        <v>120</v>
      </c>
      <c r="BR1048" s="60">
        <v>1</v>
      </c>
      <c r="BS1048" s="986">
        <v>1500</v>
      </c>
      <c r="BT1048" s="986">
        <v>250</v>
      </c>
      <c r="BU1048" s="986"/>
      <c r="BV1048" s="986"/>
      <c r="BW1048" s="986">
        <v>1000</v>
      </c>
      <c r="BX1048" s="986"/>
      <c r="BY1048" s="1010"/>
      <c r="CA1048" s="365">
        <f t="shared" si="472"/>
        <v>50.643499999999996</v>
      </c>
      <c r="CB1048" s="365" t="b">
        <f t="shared" si="473"/>
        <v>0</v>
      </c>
      <c r="CC1048" s="365" t="b">
        <f t="shared" si="474"/>
        <v>0</v>
      </c>
      <c r="CD1048" s="365" t="b">
        <f t="shared" si="475"/>
        <v>0</v>
      </c>
      <c r="CE1048" s="365" t="b">
        <f t="shared" si="476"/>
        <v>0</v>
      </c>
      <c r="CF1048" s="365">
        <f t="shared" si="477"/>
        <v>0</v>
      </c>
      <c r="CG1048" s="365" t="b">
        <f t="shared" si="478"/>
        <v>0</v>
      </c>
      <c r="CH1048" s="365" t="b">
        <f t="shared" si="479"/>
        <v>0</v>
      </c>
      <c r="CI1048" s="72">
        <f t="shared" si="480"/>
        <v>50.643499999999996</v>
      </c>
      <c r="CJ1048" s="72" t="b">
        <f t="shared" si="481"/>
        <v>0</v>
      </c>
      <c r="CK1048" s="72" t="b">
        <f t="shared" si="482"/>
        <v>0</v>
      </c>
      <c r="CL1048" s="72">
        <f t="shared" si="483"/>
        <v>0</v>
      </c>
      <c r="CM1048" s="72" t="b">
        <f t="shared" si="484"/>
        <v>0</v>
      </c>
      <c r="CN1048" s="72" t="b">
        <f t="shared" si="485"/>
        <v>0</v>
      </c>
      <c r="CP1048" s="13" t="b">
        <f t="shared" si="486"/>
        <v>0</v>
      </c>
      <c r="CQ1048" s="13" t="b">
        <f t="shared" si="487"/>
        <v>0</v>
      </c>
      <c r="CR1048" s="13" t="b">
        <f t="shared" si="488"/>
        <v>0</v>
      </c>
      <c r="CS1048" s="13" t="b">
        <f t="shared" si="494"/>
        <v>0</v>
      </c>
      <c r="CT1048" s="13" t="b">
        <f t="shared" si="493"/>
        <v>0</v>
      </c>
      <c r="CU1048" s="13" t="b">
        <f t="shared" si="466"/>
        <v>0</v>
      </c>
      <c r="CV1048" s="13" t="b">
        <f t="shared" si="489"/>
        <v>0</v>
      </c>
      <c r="CW1048" s="13" t="b">
        <f t="shared" si="490"/>
        <v>0</v>
      </c>
      <c r="CX1048" s="13">
        <f t="shared" si="491"/>
        <v>180</v>
      </c>
      <c r="CY1048" s="13">
        <f t="shared" si="492"/>
        <v>180</v>
      </c>
    </row>
    <row r="1049" spans="1:103" ht="15" thickBot="1">
      <c r="A1049" s="932"/>
      <c r="B1049" s="984"/>
      <c r="C1049" s="984"/>
      <c r="D1049" s="984"/>
      <c r="E1049" s="984"/>
      <c r="F1049" s="984"/>
      <c r="G1049" s="984"/>
      <c r="H1049" s="984"/>
      <c r="I1049" s="984"/>
      <c r="J1049" s="984"/>
      <c r="K1049" s="984"/>
      <c r="L1049" s="984"/>
      <c r="M1049" s="984"/>
      <c r="N1049" s="984"/>
      <c r="O1049" s="984"/>
      <c r="P1049" s="984"/>
      <c r="Q1049" s="941"/>
      <c r="R1049" s="984"/>
      <c r="S1049" s="984"/>
      <c r="T1049" s="984"/>
      <c r="U1049" s="984"/>
      <c r="V1049" s="984"/>
      <c r="W1049" s="20" t="s">
        <v>36</v>
      </c>
      <c r="X1049" s="62"/>
      <c r="Y1049" s="62"/>
      <c r="Z1049" s="62"/>
      <c r="AA1049" s="62" t="s">
        <v>36</v>
      </c>
      <c r="AB1049" s="63">
        <v>4</v>
      </c>
      <c r="AC1049" s="63"/>
      <c r="AD1049" s="62">
        <v>560</v>
      </c>
      <c r="AE1049" s="984"/>
      <c r="AF1049" s="334">
        <f t="shared" si="467"/>
        <v>53.555</v>
      </c>
      <c r="AG1049" s="272">
        <v>44.71</v>
      </c>
      <c r="AH1049" s="334">
        <f>IF(Y1049="inne",K1049*'lista, wskaźniki'!$E$35,IF(Y1049="to samo źródło",0,IF(Y1049=0,0)))</f>
        <v>0</v>
      </c>
      <c r="AI1049" s="334" t="b">
        <f>IF(AA1049="gaz z sieci",AC1049*'lista, wskaźniki'!$D$21)</f>
        <v>0</v>
      </c>
      <c r="AJ1049" s="272">
        <f>IF(AA1049="węgiel",AB1049*'lista, wskaźniki'!$D$20, IF('Sektor mieszkaniowy'!AA1049="drewno",'Sektor mieszkaniowy'!AB1049*'lista, wskaźniki'!$D$22,IF('Sektor mieszkaniowy'!AA1049="pellet",AB1049*'lista, wskaźniki'!$D$23,IF('Sektor mieszkaniowy'!AA1049="gaz z sieci",AB1049*'lista, wskaźniki'!$D$21,IF('Sektor mieszkaniowy'!AA1049="olej opałowy",'Sektor mieszkaniowy'!AB1049*'lista, wskaźniki'!$D$24)))))</f>
        <v>62.4</v>
      </c>
      <c r="AK1049" s="1014"/>
      <c r="AL1049" s="984"/>
      <c r="AM1049" s="20">
        <f>IF(AA1049="węgiel",AF1049*1/3.6*'lista, wskaźniki'!$F$20,IF(AA1049="drewno",AF1049*1/3.6*'lista, wskaźniki'!$F$22,IF(AA1049="pellet",AF1049*1/3.6*'lista, wskaźniki'!$F$23,IF(AA1049="gaz z sieci",AF1049*1/3.6*'lista, wskaźniki'!$F$21,IF(AA1049="olej opałowy",AF1049*1/3.6*'lista, wskaźniki'!$F$24,0)))))</f>
        <v>0</v>
      </c>
      <c r="AN1049" s="20">
        <f>IF(AA1049="węgiel",AF1049*'lista, wskaźniki'!$E$42,IF(AA1049="drewno",AF1049*'lista, wskaźniki'!$G$42,IF(AA1049="pellet",AF1049*'lista, wskaźniki'!$H$42,IF(AA1049="gaz z sieci",AF1049*'lista, wskaźniki'!$F$42,IF(AA1049="olej opałowy",AF1049*'lista, wskaźniki'!$I$42,0)))))</f>
        <v>4.3379549999999996E-2</v>
      </c>
      <c r="AO1049" s="20">
        <f>IF(AA1049="węgiel",AF1049*'lista, wskaźniki'!$E$43,IF(AA1049="drewno",AF1049*'lista, wskaźniki'!$G$43,IF(AA1049="pellet",AF1049*'lista, wskaźniki'!$H$43,IF(AA1049="gaz z sieci",AF1049*'lista, wskaźniki'!$F$43,IF(AA1049="olej opałowy",AF1049*'lista, wskaźniki'!$I$43,0)))))</f>
        <v>4.3379549999999996E-2</v>
      </c>
      <c r="AP1049" s="20">
        <f>IF(AA1049="węgiel",AF1049*'lista, wskaźniki'!$E$44,IF(AA1049="drewno",AF1049*'lista, wskaźniki'!$G$44,IF(AA1049="pellet",AF1049*'lista, wskaźniki'!$H$44,IF(AA1049="gaz z sieci",AF1049*'lista, wskaźniki'!$F$44,IF(AA1049="olej opałowy",AF1049*'lista, wskaźniki'!$I$44,0)))))</f>
        <v>1.338875E-5</v>
      </c>
      <c r="AQ1049" s="20" t="b">
        <f>IF(Z1049="gaz",AH1049*1/3.6*'lista, wskaźniki'!$F$21,IF(Z1049="energia elektryczna",AH1049*1/3.6*'lista, wskaźniki'!$F$26))</f>
        <v>0</v>
      </c>
      <c r="AR1049" s="20" t="b">
        <f>IF(Z1049="gaz",AH1049*'lista, wskaźniki'!$F$42,IF(Z1049="energia elektryczna",AH1049*0))</f>
        <v>0</v>
      </c>
      <c r="AS1049" s="20" t="b">
        <f>IF(Z1049="gaz",AH1049*'lista, wskaźniki'!$F$43,IF(Z1049="energia elektryczna",AH1049*0))</f>
        <v>0</v>
      </c>
      <c r="AT1049" s="20" t="b">
        <f>IF(Z1049="gaz",AH1049*'lista, wskaźniki'!$F$44,IF(Z1049="energia elektryczna",AH1049*0))</f>
        <v>0</v>
      </c>
      <c r="AU1049" s="20">
        <f>AI1049*1/3.6*'lista, wskaźniki'!$F$21</f>
        <v>0</v>
      </c>
      <c r="AV1049" s="20">
        <f>AI1049*'lista, wskaźniki'!$F$42</f>
        <v>0</v>
      </c>
      <c r="AW1049" s="20">
        <f>AI1049*'lista, wskaźniki'!$F$43</f>
        <v>0</v>
      </c>
      <c r="AX1049" s="20">
        <f>AI1049*'lista, wskaźniki'!$F$44</f>
        <v>0</v>
      </c>
      <c r="AY1049" s="20">
        <f>AK1049*'lista, wskaźniki'!$F$26</f>
        <v>0</v>
      </c>
      <c r="AZ1049" s="20">
        <f t="shared" si="468"/>
        <v>0</v>
      </c>
      <c r="BA1049" s="20">
        <f t="shared" si="469"/>
        <v>4.3379549999999996E-2</v>
      </c>
      <c r="BB1049" s="20">
        <f t="shared" si="470"/>
        <v>4.3379549999999996E-2</v>
      </c>
      <c r="BC1049" s="20">
        <f t="shared" si="471"/>
        <v>1.338875E-5</v>
      </c>
      <c r="BD1049" s="984"/>
      <c r="BE1049" s="984"/>
      <c r="BF1049" s="984"/>
      <c r="BG1049" s="984"/>
      <c r="BH1049" s="62"/>
      <c r="BI1049" s="984"/>
      <c r="BJ1049" s="62"/>
      <c r="BK1049" s="984"/>
      <c r="BL1049" s="62"/>
      <c r="BM1049" s="62"/>
      <c r="BN1049" s="62"/>
      <c r="BO1049" s="62"/>
      <c r="BP1049" s="62"/>
      <c r="BQ1049" s="62"/>
      <c r="BR1049" s="62"/>
      <c r="BS1049" s="987"/>
      <c r="BT1049" s="987"/>
      <c r="BU1049" s="987"/>
      <c r="BV1049" s="987"/>
      <c r="BW1049" s="987"/>
      <c r="BX1049" s="987"/>
      <c r="BY1049" s="1011"/>
      <c r="CA1049" s="365" t="b">
        <f t="shared" si="472"/>
        <v>0</v>
      </c>
      <c r="CB1049" s="365">
        <f t="shared" si="473"/>
        <v>53.555</v>
      </c>
      <c r="CC1049" s="365" t="b">
        <f t="shared" si="474"/>
        <v>0</v>
      </c>
      <c r="CD1049" s="365" t="b">
        <f t="shared" si="475"/>
        <v>0</v>
      </c>
      <c r="CE1049" s="365" t="b">
        <f t="shared" si="476"/>
        <v>0</v>
      </c>
      <c r="CF1049" s="365" t="b">
        <f t="shared" si="477"/>
        <v>0</v>
      </c>
      <c r="CG1049" s="365" t="b">
        <f t="shared" si="478"/>
        <v>0</v>
      </c>
      <c r="CH1049" s="365" t="b">
        <f t="shared" si="479"/>
        <v>0</v>
      </c>
      <c r="CI1049" s="72" t="b">
        <f t="shared" si="480"/>
        <v>0</v>
      </c>
      <c r="CJ1049" s="72">
        <f t="shared" si="481"/>
        <v>53.555</v>
      </c>
      <c r="CK1049" s="72" t="b">
        <f t="shared" si="482"/>
        <v>0</v>
      </c>
      <c r="CL1049" s="72">
        <f t="shared" si="483"/>
        <v>0</v>
      </c>
      <c r="CM1049" s="72" t="b">
        <f t="shared" si="484"/>
        <v>0</v>
      </c>
      <c r="CN1049" s="72" t="b">
        <f t="shared" si="485"/>
        <v>0</v>
      </c>
      <c r="CP1049" s="13">
        <f t="shared" si="486"/>
        <v>0</v>
      </c>
      <c r="CQ1049" s="13" t="b">
        <f t="shared" si="487"/>
        <v>0</v>
      </c>
      <c r="CR1049" s="13" t="b">
        <f t="shared" si="488"/>
        <v>0</v>
      </c>
      <c r="CS1049" s="13" t="b">
        <f t="shared" si="494"/>
        <v>0</v>
      </c>
      <c r="CT1049" s="13" t="b">
        <f t="shared" si="493"/>
        <v>0</v>
      </c>
      <c r="CU1049" s="13" t="b">
        <f t="shared" si="466"/>
        <v>0</v>
      </c>
      <c r="CV1049" s="13" t="b">
        <f t="shared" si="489"/>
        <v>0</v>
      </c>
      <c r="CW1049" s="13" t="b">
        <f t="shared" si="490"/>
        <v>0</v>
      </c>
      <c r="CX1049" s="13" t="b">
        <f t="shared" si="491"/>
        <v>0</v>
      </c>
      <c r="CY1049" s="13" t="b">
        <f t="shared" si="492"/>
        <v>0</v>
      </c>
    </row>
    <row r="1050" spans="1:103" ht="15" thickBot="1">
      <c r="A1050" s="932"/>
      <c r="B1050" s="984"/>
      <c r="C1050" s="984"/>
      <c r="D1050" s="984"/>
      <c r="E1050" s="984"/>
      <c r="F1050" s="984"/>
      <c r="G1050" s="984"/>
      <c r="H1050" s="984"/>
      <c r="I1050" s="984"/>
      <c r="J1050" s="984"/>
      <c r="K1050" s="984"/>
      <c r="L1050" s="984"/>
      <c r="M1050" s="984"/>
      <c r="N1050" s="984"/>
      <c r="O1050" s="984"/>
      <c r="P1050" s="984"/>
      <c r="Q1050" s="941"/>
      <c r="R1050" s="984"/>
      <c r="S1050" s="984"/>
      <c r="T1050" s="984"/>
      <c r="U1050" s="984"/>
      <c r="V1050" s="984"/>
      <c r="W1050" s="62"/>
      <c r="X1050" s="62"/>
      <c r="Y1050" s="62"/>
      <c r="Z1050" s="62"/>
      <c r="AA1050" s="62" t="s">
        <v>50</v>
      </c>
      <c r="AB1050" s="63"/>
      <c r="AC1050" s="63"/>
      <c r="AD1050" s="62"/>
      <c r="AE1050" s="984"/>
      <c r="AF1050" s="334">
        <f t="shared" si="467"/>
        <v>0</v>
      </c>
      <c r="AG1050" s="272">
        <f>IF(R1050="kompletna",Q1050*J1050*0.0036*'lista, wskaźniki'!$F$13, IF(R1050="częściowa",Q1050*J1050*0.0036*'lista, wskaźniki'!$F$14, IF(R1050="brak",Q1050*J1050*0.0036*'lista, wskaźniki'!$F$15,)))</f>
        <v>0</v>
      </c>
      <c r="AH1050" s="334">
        <f>IF(Y1050="inne",K1050*'lista, wskaźniki'!$E$35,IF(Y1050="to samo źródło",0,IF(Y1050=0,0)))</f>
        <v>0</v>
      </c>
      <c r="AI1050" s="334" t="b">
        <f>IF(AA1050="gaz z sieci",AC1050*'lista, wskaźniki'!$D$21)</f>
        <v>0</v>
      </c>
      <c r="AJ1050" s="272">
        <f>IF(AA1050="węgiel",AB1050*'lista, wskaźniki'!$D$20, IF('Sektor mieszkaniowy'!AA1050="drewno",'Sektor mieszkaniowy'!AB1050*'lista, wskaźniki'!$D$22,IF('Sektor mieszkaniowy'!AA1050="pellet",AB1050*'lista, wskaźniki'!$D$23,IF('Sektor mieszkaniowy'!AA1050="gaz z sieci",AB1050*'lista, wskaźniki'!$D$21,IF('Sektor mieszkaniowy'!AA1050="olej opałowy",'Sektor mieszkaniowy'!AB1050*'lista, wskaźniki'!$D$24)))))</f>
        <v>0</v>
      </c>
      <c r="AK1050" s="1014"/>
      <c r="AL1050" s="984"/>
      <c r="AM1050" s="20">
        <f>IF(AA1050="węgiel",AF1050*1/3.6*'lista, wskaźniki'!$F$20,IF(AA1050="drewno",AF1050*1/3.6*'lista, wskaźniki'!$F$22,IF(AA1050="pellet",AF1050*1/3.6*'lista, wskaźniki'!$F$23,IF(AA1050="gaz z sieci",AF1050*1/3.6*'lista, wskaźniki'!$F$21,IF(AA1050="olej opałowy",AF1050*1/3.6*'lista, wskaźniki'!$F$24,0)))))</f>
        <v>0</v>
      </c>
      <c r="AN1050" s="20">
        <f>IF(AA1050="węgiel",AF1050*'lista, wskaźniki'!$E$42,IF(AA1050="drewno",AF1050*'lista, wskaźniki'!$G$42,IF(AA1050="pellet",AF1050*'lista, wskaźniki'!$H$42,IF(AA1050="gaz z sieci",AF1050*'lista, wskaźniki'!$F$42,IF(AA1050="olej opałowy",AF1050*'lista, wskaźniki'!$I$42,0)))))</f>
        <v>0</v>
      </c>
      <c r="AO1050" s="20">
        <f>IF(AA1050="węgiel",AF1050*'lista, wskaźniki'!$E$43,IF(AA1050="drewno",AF1050*'lista, wskaźniki'!$G$43,IF(AA1050="pellet",AF1050*'lista, wskaźniki'!$H$43,IF(AA1050="gaz z sieci",AF1050*'lista, wskaźniki'!$F$43,IF(AA1050="olej opałowy",AF1050*'lista, wskaźniki'!$I$43,0)))))</f>
        <v>0</v>
      </c>
      <c r="AP1050" s="20">
        <f>IF(AA1050="węgiel",AF1050*'lista, wskaźniki'!$E$44,IF(AA1050="drewno",AF1050*'lista, wskaźniki'!$G$44,IF(AA1050="pellet",AF1050*'lista, wskaźniki'!$H$44,IF(AA1050="gaz z sieci",AF1050*'lista, wskaźniki'!$F$44,IF(AA1050="olej opałowy",AF1050*'lista, wskaźniki'!$I$44,0)))))</f>
        <v>0</v>
      </c>
      <c r="AQ1050" s="20" t="b">
        <f>IF(Z1050="gaz",AH1050*1/3.6*'lista, wskaźniki'!$F$21,IF(Z1050="energia elektryczna",AH1050*1/3.6*'lista, wskaźniki'!$F$26))</f>
        <v>0</v>
      </c>
      <c r="AR1050" s="20" t="b">
        <f>IF(Z1050="gaz",AH1050*'lista, wskaźniki'!$F$42,IF(Z1050="energia elektryczna",AH1050*0))</f>
        <v>0</v>
      </c>
      <c r="AS1050" s="20" t="b">
        <f>IF(Z1050="gaz",AH1050*'lista, wskaźniki'!$F$43,IF(Z1050="energia elektryczna",AH1050*0))</f>
        <v>0</v>
      </c>
      <c r="AT1050" s="20" t="b">
        <f>IF(Z1050="gaz",AH1050*'lista, wskaźniki'!$F$44,IF(Z1050="energia elektryczna",AH1050*0))</f>
        <v>0</v>
      </c>
      <c r="AU1050" s="20">
        <f>AI1050*1/3.6*'lista, wskaźniki'!$F$21</f>
        <v>0</v>
      </c>
      <c r="AV1050" s="20">
        <f>AI1050*'lista, wskaźniki'!$F$42</f>
        <v>0</v>
      </c>
      <c r="AW1050" s="20">
        <f>AI1050*'lista, wskaźniki'!$F$43</f>
        <v>0</v>
      </c>
      <c r="AX1050" s="20">
        <f>AI1050*'lista, wskaźniki'!$F$44</f>
        <v>0</v>
      </c>
      <c r="AY1050" s="20">
        <f>AK1050*'lista, wskaźniki'!$F$26</f>
        <v>0</v>
      </c>
      <c r="AZ1050" s="20">
        <f t="shared" si="468"/>
        <v>0</v>
      </c>
      <c r="BA1050" s="20">
        <f t="shared" si="469"/>
        <v>0</v>
      </c>
      <c r="BB1050" s="20">
        <f t="shared" si="470"/>
        <v>0</v>
      </c>
      <c r="BC1050" s="20">
        <f t="shared" si="471"/>
        <v>0</v>
      </c>
      <c r="BD1050" s="984"/>
      <c r="BE1050" s="984"/>
      <c r="BF1050" s="984"/>
      <c r="BG1050" s="984"/>
      <c r="BH1050" s="62"/>
      <c r="BI1050" s="984"/>
      <c r="BJ1050" s="62"/>
      <c r="BK1050" s="984"/>
      <c r="BL1050" s="62"/>
      <c r="BM1050" s="62"/>
      <c r="BN1050" s="62"/>
      <c r="BO1050" s="62"/>
      <c r="BP1050" s="62"/>
      <c r="BQ1050" s="62"/>
      <c r="BR1050" s="62"/>
      <c r="BS1050" s="987"/>
      <c r="BT1050" s="987"/>
      <c r="BU1050" s="987"/>
      <c r="BV1050" s="987"/>
      <c r="BW1050" s="987"/>
      <c r="BX1050" s="987"/>
      <c r="BY1050" s="1011"/>
      <c r="CA1050" s="365" t="b">
        <f t="shared" si="472"/>
        <v>0</v>
      </c>
      <c r="CB1050" s="365" t="b">
        <f t="shared" si="473"/>
        <v>0</v>
      </c>
      <c r="CC1050" s="365">
        <f t="shared" si="474"/>
        <v>0</v>
      </c>
      <c r="CD1050" s="365" t="b">
        <f t="shared" si="475"/>
        <v>0</v>
      </c>
      <c r="CE1050" s="365" t="b">
        <f t="shared" si="476"/>
        <v>0</v>
      </c>
      <c r="CF1050" s="365" t="b">
        <f t="shared" si="477"/>
        <v>0</v>
      </c>
      <c r="CG1050" s="365" t="b">
        <f t="shared" si="478"/>
        <v>0</v>
      </c>
      <c r="CH1050" s="365" t="b">
        <f t="shared" si="479"/>
        <v>0</v>
      </c>
      <c r="CI1050" s="72" t="b">
        <f t="shared" si="480"/>
        <v>0</v>
      </c>
      <c r="CJ1050" s="72" t="b">
        <f t="shared" si="481"/>
        <v>0</v>
      </c>
      <c r="CK1050" s="72">
        <f t="shared" si="482"/>
        <v>0</v>
      </c>
      <c r="CL1050" s="72">
        <f t="shared" si="483"/>
        <v>0</v>
      </c>
      <c r="CM1050" s="72" t="b">
        <f t="shared" si="484"/>
        <v>0</v>
      </c>
      <c r="CN1050" s="72" t="b">
        <f t="shared" si="485"/>
        <v>0</v>
      </c>
      <c r="CP1050" s="13">
        <f t="shared" si="486"/>
        <v>0</v>
      </c>
      <c r="CQ1050" s="13" t="b">
        <f t="shared" si="487"/>
        <v>0</v>
      </c>
      <c r="CR1050" s="13" t="b">
        <f t="shared" si="488"/>
        <v>0</v>
      </c>
      <c r="CS1050" s="13" t="b">
        <f t="shared" si="494"/>
        <v>0</v>
      </c>
      <c r="CT1050" s="13" t="b">
        <f t="shared" si="493"/>
        <v>0</v>
      </c>
      <c r="CU1050" s="13" t="b">
        <f t="shared" si="466"/>
        <v>0</v>
      </c>
      <c r="CV1050" s="13" t="b">
        <f t="shared" si="489"/>
        <v>0</v>
      </c>
      <c r="CW1050" s="13" t="b">
        <f t="shared" si="490"/>
        <v>0</v>
      </c>
      <c r="CX1050" s="13" t="b">
        <f t="shared" si="491"/>
        <v>0</v>
      </c>
      <c r="CY1050" s="13" t="b">
        <f t="shared" si="492"/>
        <v>0</v>
      </c>
    </row>
    <row r="1051" spans="1:103" s="301" customFormat="1" ht="15" thickBot="1">
      <c r="A1051" s="932"/>
      <c r="B1051" s="984"/>
      <c r="C1051" s="984"/>
      <c r="D1051" s="984"/>
      <c r="E1051" s="984"/>
      <c r="F1051" s="984"/>
      <c r="G1051" s="984"/>
      <c r="H1051" s="984"/>
      <c r="I1051" s="984"/>
      <c r="J1051" s="984"/>
      <c r="K1051" s="984"/>
      <c r="L1051" s="984"/>
      <c r="M1051" s="984"/>
      <c r="N1051" s="984"/>
      <c r="O1051" s="984"/>
      <c r="P1051" s="984"/>
      <c r="Q1051" s="941"/>
      <c r="R1051" s="984"/>
      <c r="S1051" s="984"/>
      <c r="T1051" s="984"/>
      <c r="U1051" s="984"/>
      <c r="V1051" s="984"/>
      <c r="W1051" s="299"/>
      <c r="X1051" s="299"/>
      <c r="Y1051" s="299"/>
      <c r="Z1051" s="299"/>
      <c r="AA1051" s="299" t="s">
        <v>38</v>
      </c>
      <c r="AB1051" s="300">
        <v>1162</v>
      </c>
      <c r="AC1051" s="300"/>
      <c r="AD1051" s="299">
        <v>3040</v>
      </c>
      <c r="AE1051" s="984"/>
      <c r="AF1051" s="333">
        <f t="shared" si="467"/>
        <v>41.971440000000001</v>
      </c>
      <c r="AG1051" s="356">
        <f>IF(R1051="kompletna",Q1051*J1051*0.0036*'lista, wskaźniki'!$F$13, IF(R1051="częściowa",Q1051*J1051*0.0036*'lista, wskaźniki'!$F$14, IF(R1051="brak",Q1051*J1051*0.0036*'lista, wskaźniki'!$F$15,)))</f>
        <v>0</v>
      </c>
      <c r="AH1051" s="334">
        <f>IF(Y1051="inne",K1051*'lista, wskaźniki'!$E$35,IF(Y1051="to samo źródło",0,IF(Y1051=0,0)))</f>
        <v>0</v>
      </c>
      <c r="AI1051" s="334">
        <f>IF(AA1051="gaz z sieci",AC1051*'lista, wskaźniki'!$D$21)</f>
        <v>0</v>
      </c>
      <c r="AJ1051" s="356">
        <f>IF(AA1051="węgiel",AB1051*'lista, wskaźniki'!$D$20, IF('Sektor mieszkaniowy'!AA1051="drewno",'Sektor mieszkaniowy'!AB1051*'lista, wskaźniki'!$D$22,IF('Sektor mieszkaniowy'!AA1051="pellet",AB1051*'lista, wskaźniki'!$D$23,IF('Sektor mieszkaniowy'!AA1051="gaz z sieci",AB1051*'lista, wskaźniki'!$D$21,IF('Sektor mieszkaniowy'!AA1051="olej opałowy",'Sektor mieszkaniowy'!AB1051*'lista, wskaźniki'!$D$24)))))</f>
        <v>41.971440000000001</v>
      </c>
      <c r="AK1051" s="1014"/>
      <c r="AL1051" s="984"/>
      <c r="AM1051" s="20">
        <f>IF(AA1051="węgiel",AF1051*1/3.6*'lista, wskaźniki'!$F$20,IF(AA1051="drewno",AF1051*1/3.6*'lista, wskaźniki'!$F$22,IF(AA1051="pellet",AF1051*1/3.6*'lista, wskaźniki'!$F$23,IF(AA1051="gaz z sieci",AF1051*1/3.6*'lista, wskaźniki'!$F$21,IF(AA1051="olej opałowy",AF1051*1/3.6*'lista, wskaźniki'!$F$24,0)))))</f>
        <v>2.3428457807999998</v>
      </c>
      <c r="AN1051" s="20">
        <f>IF(AA1051="węgiel",AF1051*'lista, wskaźniki'!$E$42,IF(AA1051="drewno",AF1051*'lista, wskaźniki'!$G$42,IF(AA1051="pellet",AF1051*'lista, wskaźniki'!$H$42,IF(AA1051="gaz z sieci",AF1051*'lista, wskaźniki'!$F$42,IF(AA1051="olej opałowy",AF1051*'lista, wskaźniki'!$I$42,0)))))</f>
        <v>2.0985719999999999E-5</v>
      </c>
      <c r="AO1051" s="20">
        <f>IF(AA1051="węgiel",AF1051*'lista, wskaźniki'!$E$43,IF(AA1051="drewno",AF1051*'lista, wskaźniki'!$G$43,IF(AA1051="pellet",AF1051*'lista, wskaźniki'!$H$43,IF(AA1051="gaz z sieci",AF1051*'lista, wskaźniki'!$F$43,IF(AA1051="olej opałowy",AF1051*'lista, wskaźniki'!$I$43,0)))))</f>
        <v>2.0985719999999999E-5</v>
      </c>
      <c r="AP1051" s="20">
        <f>IF(AA1051="węgiel",AF1051*'lista, wskaźniki'!$E$44,IF(AA1051="drewno",AF1051*'lista, wskaźniki'!$G$44,IF(AA1051="pellet",AF1051*'lista, wskaźniki'!$H$44,IF(AA1051="gaz z sieci",AF1051*'lista, wskaźniki'!$F$44,IF(AA1051="olej opałowy",AF1051*'lista, wskaźniki'!$I$44,0)))))</f>
        <v>0</v>
      </c>
      <c r="AQ1051" s="20" t="b">
        <f>IF(Z1051="gaz",AH1051*1/3.6*'lista, wskaźniki'!$F$21,IF(Z1051="energia elektryczna",AH1051*1/3.6*'lista, wskaźniki'!$F$26))</f>
        <v>0</v>
      </c>
      <c r="AR1051" s="20" t="b">
        <f>IF(Z1051="gaz",AH1051*'lista, wskaźniki'!$F$42,IF(Z1051="energia elektryczna",AH1051*0))</f>
        <v>0</v>
      </c>
      <c r="AS1051" s="20" t="b">
        <f>IF(Z1051="gaz",AH1051*'lista, wskaźniki'!$F$43,IF(Z1051="energia elektryczna",AH1051*0))</f>
        <v>0</v>
      </c>
      <c r="AT1051" s="20" t="b">
        <f>IF(Z1051="gaz",AH1051*'lista, wskaźniki'!$F$44,IF(Z1051="energia elektryczna",AH1051*0))</f>
        <v>0</v>
      </c>
      <c r="AU1051" s="20">
        <f>AI1051*1/3.6*'lista, wskaźniki'!$F$21</f>
        <v>0</v>
      </c>
      <c r="AV1051" s="20">
        <f>AI1051*'lista, wskaźniki'!$F$42</f>
        <v>0</v>
      </c>
      <c r="AW1051" s="20">
        <f>AI1051*'lista, wskaźniki'!$F$43</f>
        <v>0</v>
      </c>
      <c r="AX1051" s="20">
        <f>AI1051*'lista, wskaźniki'!$F$44</f>
        <v>0</v>
      </c>
      <c r="AY1051" s="20">
        <f>AK1051*'lista, wskaźniki'!$F$26</f>
        <v>0</v>
      </c>
      <c r="AZ1051" s="20">
        <f t="shared" si="468"/>
        <v>2.3428457807999998</v>
      </c>
      <c r="BA1051" s="20">
        <f t="shared" si="469"/>
        <v>2.0985719999999999E-5</v>
      </c>
      <c r="BB1051" s="20">
        <f t="shared" si="470"/>
        <v>2.0985719999999999E-5</v>
      </c>
      <c r="BC1051" s="20">
        <f t="shared" si="471"/>
        <v>0</v>
      </c>
      <c r="BD1051" s="984"/>
      <c r="BE1051" s="984"/>
      <c r="BF1051" s="984"/>
      <c r="BG1051" s="984"/>
      <c r="BH1051" s="299"/>
      <c r="BI1051" s="984"/>
      <c r="BJ1051" s="299"/>
      <c r="BK1051" s="984"/>
      <c r="BL1051" s="299"/>
      <c r="BM1051" s="299"/>
      <c r="BN1051" s="299"/>
      <c r="BO1051" s="299"/>
      <c r="BP1051" s="299"/>
      <c r="BQ1051" s="299"/>
      <c r="BR1051" s="299"/>
      <c r="BS1051" s="987"/>
      <c r="BT1051" s="987"/>
      <c r="BU1051" s="987"/>
      <c r="BV1051" s="987"/>
      <c r="BW1051" s="987"/>
      <c r="BX1051" s="987"/>
      <c r="BY1051" s="1011"/>
      <c r="CA1051" s="365" t="b">
        <f t="shared" si="472"/>
        <v>0</v>
      </c>
      <c r="CB1051" s="365" t="b">
        <f t="shared" si="473"/>
        <v>0</v>
      </c>
      <c r="CC1051" s="365" t="b">
        <f t="shared" si="474"/>
        <v>0</v>
      </c>
      <c r="CD1051" s="365">
        <f t="shared" si="475"/>
        <v>41.971440000000001</v>
      </c>
      <c r="CE1051" s="365" t="b">
        <f t="shared" si="476"/>
        <v>0</v>
      </c>
      <c r="CF1051" s="365" t="b">
        <f t="shared" si="477"/>
        <v>0</v>
      </c>
      <c r="CG1051" s="365" t="b">
        <f t="shared" si="478"/>
        <v>0</v>
      </c>
      <c r="CH1051" s="365">
        <f t="shared" si="479"/>
        <v>0</v>
      </c>
      <c r="CI1051" s="72" t="b">
        <f t="shared" si="480"/>
        <v>0</v>
      </c>
      <c r="CJ1051" s="72" t="b">
        <f t="shared" si="481"/>
        <v>0</v>
      </c>
      <c r="CK1051" s="72" t="b">
        <f t="shared" si="482"/>
        <v>0</v>
      </c>
      <c r="CL1051" s="72">
        <f t="shared" si="483"/>
        <v>41.971440000000001</v>
      </c>
      <c r="CM1051" s="72" t="b">
        <f t="shared" si="484"/>
        <v>0</v>
      </c>
      <c r="CN1051" s="72" t="b">
        <f t="shared" si="485"/>
        <v>0</v>
      </c>
      <c r="CP1051" s="13">
        <f t="shared" si="486"/>
        <v>0</v>
      </c>
      <c r="CQ1051" s="13" t="b">
        <f t="shared" si="487"/>
        <v>0</v>
      </c>
      <c r="CR1051" s="13" t="b">
        <f t="shared" si="488"/>
        <v>0</v>
      </c>
      <c r="CS1051" s="13" t="b">
        <f t="shared" si="494"/>
        <v>0</v>
      </c>
      <c r="CT1051" s="13" t="b">
        <f t="shared" si="493"/>
        <v>0</v>
      </c>
      <c r="CU1051" s="13" t="b">
        <f t="shared" si="466"/>
        <v>0</v>
      </c>
      <c r="CV1051" s="13" t="b">
        <f t="shared" si="489"/>
        <v>0</v>
      </c>
      <c r="CW1051" s="13" t="b">
        <f t="shared" si="490"/>
        <v>0</v>
      </c>
      <c r="CX1051" s="13" t="b">
        <f t="shared" si="491"/>
        <v>0</v>
      </c>
      <c r="CY1051" s="13" t="b">
        <f t="shared" si="492"/>
        <v>0</v>
      </c>
    </row>
    <row r="1052" spans="1:103" ht="15" thickBot="1">
      <c r="A1052" s="933"/>
      <c r="B1052" s="985"/>
      <c r="C1052" s="985"/>
      <c r="D1052" s="985"/>
      <c r="E1052" s="985"/>
      <c r="F1052" s="985"/>
      <c r="G1052" s="985"/>
      <c r="H1052" s="985"/>
      <c r="I1052" s="985"/>
      <c r="J1052" s="985"/>
      <c r="K1052" s="985"/>
      <c r="L1052" s="985"/>
      <c r="M1052" s="985"/>
      <c r="N1052" s="985"/>
      <c r="O1052" s="985"/>
      <c r="P1052" s="985"/>
      <c r="Q1052" s="942"/>
      <c r="R1052" s="985"/>
      <c r="S1052" s="985"/>
      <c r="T1052" s="985"/>
      <c r="U1052" s="985"/>
      <c r="V1052" s="985"/>
      <c r="W1052" s="64"/>
      <c r="X1052" s="64"/>
      <c r="Y1052" s="64"/>
      <c r="Z1052" s="64"/>
      <c r="AA1052" s="64" t="s">
        <v>37</v>
      </c>
      <c r="AB1052" s="65"/>
      <c r="AC1052" s="65"/>
      <c r="AD1052" s="64"/>
      <c r="AE1052" s="985"/>
      <c r="AF1052" s="334">
        <f t="shared" si="467"/>
        <v>0</v>
      </c>
      <c r="AG1052" s="272">
        <f>IF(R1052="kompletna",Q1052*J1052*0.0036*'lista, wskaźniki'!$F$13, IF(R1052="częściowa",Q1052*J1052*0.0036*'lista, wskaźniki'!$F$14, IF(R1052="brak",Q1052*J1052*0.0036*'lista, wskaźniki'!$F$15,)))</f>
        <v>0</v>
      </c>
      <c r="AH1052" s="334">
        <f>IF(Y1052="inne",K1052*'lista, wskaźniki'!$E$35,IF(Y1052="to samo źródło",0,IF(Y1052=0,0)))</f>
        <v>0</v>
      </c>
      <c r="AI1052" s="334" t="b">
        <f>IF(AA1052="gaz z sieci",AC1052*'lista, wskaźniki'!$D$21)</f>
        <v>0</v>
      </c>
      <c r="AJ1052" s="272">
        <f>IF(AA1052="węgiel",AB1052*'lista, wskaźniki'!$D$20, IF('Sektor mieszkaniowy'!AA1052="drewno",'Sektor mieszkaniowy'!AB1052*'lista, wskaźniki'!$D$22,IF('Sektor mieszkaniowy'!AA1052="pellet",AB1052*'lista, wskaźniki'!$D$23,IF('Sektor mieszkaniowy'!AA1052="gaz z sieci",AB1052*'lista, wskaźniki'!$D$21,IF('Sektor mieszkaniowy'!AA1052="olej opałowy",'Sektor mieszkaniowy'!AB1052*'lista, wskaźniki'!$D$24)))))</f>
        <v>0</v>
      </c>
      <c r="AK1052" s="1015"/>
      <c r="AL1052" s="985"/>
      <c r="AM1052" s="20">
        <f>IF(AA1052="węgiel",AF1052*1/3.6*'lista, wskaźniki'!$F$20,IF(AA1052="drewno",AF1052*1/3.6*'lista, wskaźniki'!$F$22,IF(AA1052="pellet",AF1052*1/3.6*'lista, wskaźniki'!$F$23,IF(AA1052="gaz z sieci",AF1052*1/3.6*'lista, wskaźniki'!$F$21,IF(AA1052="olej opałowy",AF1052*1/3.6*'lista, wskaźniki'!$F$24,0)))))</f>
        <v>0</v>
      </c>
      <c r="AN1052" s="20">
        <f>IF(AA1052="węgiel",AF1052*'lista, wskaźniki'!$E$42,IF(AA1052="drewno",AF1052*'lista, wskaźniki'!$G$42,IF(AA1052="pellet",AF1052*'lista, wskaźniki'!$H$42,IF(AA1052="gaz z sieci",AF1052*'lista, wskaźniki'!$F$42,IF(AA1052="olej opałowy",AF1052*'lista, wskaźniki'!$I$42,0)))))</f>
        <v>0</v>
      </c>
      <c r="AO1052" s="20">
        <f>IF(AA1052="węgiel",AF1052*'lista, wskaźniki'!$E$43,IF(AA1052="drewno",AF1052*'lista, wskaźniki'!$G$43,IF(AA1052="pellet",AF1052*'lista, wskaźniki'!$H$43,IF(AA1052="gaz z sieci",AF1052*'lista, wskaźniki'!$F$43,IF(AA1052="olej opałowy",AF1052*'lista, wskaźniki'!$I$43,0)))))</f>
        <v>0</v>
      </c>
      <c r="AP1052" s="20">
        <f>IF(AA1052="węgiel",AF1052*'lista, wskaźniki'!$E$44,IF(AA1052="drewno",AF1052*'lista, wskaźniki'!$G$44,IF(AA1052="pellet",AF1052*'lista, wskaźniki'!$H$44,IF(AA1052="gaz z sieci",AF1052*'lista, wskaźniki'!$F$44,IF(AA1052="olej opałowy",AF1052*'lista, wskaźniki'!$I$44,0)))))</f>
        <v>0</v>
      </c>
      <c r="AQ1052" s="20" t="b">
        <f>IF(Z1052="gaz",AH1052*1/3.6*'lista, wskaźniki'!$F$21,IF(Z1052="energia elektryczna",AH1052*1/3.6*'lista, wskaźniki'!$F$26))</f>
        <v>0</v>
      </c>
      <c r="AR1052" s="20" t="b">
        <f>IF(Z1052="gaz",AH1052*'lista, wskaźniki'!$F$42,IF(Z1052="energia elektryczna",AH1052*0))</f>
        <v>0</v>
      </c>
      <c r="AS1052" s="20" t="b">
        <f>IF(Z1052="gaz",AH1052*'lista, wskaźniki'!$F$43,IF(Z1052="energia elektryczna",AH1052*0))</f>
        <v>0</v>
      </c>
      <c r="AT1052" s="20" t="b">
        <f>IF(Z1052="gaz",AH1052*'lista, wskaźniki'!$F$44,IF(Z1052="energia elektryczna",AH1052*0))</f>
        <v>0</v>
      </c>
      <c r="AU1052" s="20">
        <f>AI1052*1/3.6*'lista, wskaźniki'!$F$21</f>
        <v>0</v>
      </c>
      <c r="AV1052" s="20">
        <f>AI1052*'lista, wskaźniki'!$F$42</f>
        <v>0</v>
      </c>
      <c r="AW1052" s="20">
        <f>AI1052*'lista, wskaźniki'!$F$43</f>
        <v>0</v>
      </c>
      <c r="AX1052" s="20">
        <f>AI1052*'lista, wskaźniki'!$F$44</f>
        <v>0</v>
      </c>
      <c r="AY1052" s="20">
        <f>AK1052*'lista, wskaźniki'!$F$26</f>
        <v>0</v>
      </c>
      <c r="AZ1052" s="20">
        <f t="shared" si="468"/>
        <v>0</v>
      </c>
      <c r="BA1052" s="20">
        <f t="shared" si="469"/>
        <v>0</v>
      </c>
      <c r="BB1052" s="20">
        <f t="shared" si="470"/>
        <v>0</v>
      </c>
      <c r="BC1052" s="20">
        <f t="shared" si="471"/>
        <v>0</v>
      </c>
      <c r="BD1052" s="985"/>
      <c r="BE1052" s="985"/>
      <c r="BF1052" s="985"/>
      <c r="BG1052" s="985"/>
      <c r="BH1052" s="64"/>
      <c r="BI1052" s="985"/>
      <c r="BJ1052" s="64"/>
      <c r="BK1052" s="985"/>
      <c r="BL1052" s="64"/>
      <c r="BM1052" s="64"/>
      <c r="BN1052" s="64"/>
      <c r="BO1052" s="64"/>
      <c r="BP1052" s="64"/>
      <c r="BQ1052" s="64"/>
      <c r="BR1052" s="64"/>
      <c r="BS1052" s="988"/>
      <c r="BT1052" s="988"/>
      <c r="BU1052" s="988"/>
      <c r="BV1052" s="988"/>
      <c r="BW1052" s="988"/>
      <c r="BX1052" s="988"/>
      <c r="BY1052" s="1012"/>
      <c r="CA1052" s="365" t="b">
        <f t="shared" si="472"/>
        <v>0</v>
      </c>
      <c r="CB1052" s="365" t="b">
        <f t="shared" si="473"/>
        <v>0</v>
      </c>
      <c r="CC1052" s="365" t="b">
        <f t="shared" si="474"/>
        <v>0</v>
      </c>
      <c r="CD1052" s="365" t="b">
        <f t="shared" si="475"/>
        <v>0</v>
      </c>
      <c r="CE1052" s="365">
        <f t="shared" si="476"/>
        <v>0</v>
      </c>
      <c r="CF1052" s="365" t="b">
        <f t="shared" si="477"/>
        <v>0</v>
      </c>
      <c r="CG1052" s="365" t="b">
        <f t="shared" si="478"/>
        <v>0</v>
      </c>
      <c r="CH1052" s="365" t="b">
        <f t="shared" si="479"/>
        <v>0</v>
      </c>
      <c r="CI1052" s="72" t="b">
        <f t="shared" si="480"/>
        <v>0</v>
      </c>
      <c r="CJ1052" s="72" t="b">
        <f t="shared" si="481"/>
        <v>0</v>
      </c>
      <c r="CK1052" s="72" t="b">
        <f t="shared" si="482"/>
        <v>0</v>
      </c>
      <c r="CL1052" s="72">
        <f t="shared" si="483"/>
        <v>0</v>
      </c>
      <c r="CM1052" s="72">
        <f t="shared" si="484"/>
        <v>0</v>
      </c>
      <c r="CN1052" s="72" t="b">
        <f t="shared" si="485"/>
        <v>0</v>
      </c>
      <c r="CP1052" s="13">
        <f t="shared" si="486"/>
        <v>0</v>
      </c>
      <c r="CQ1052" s="13" t="b">
        <f t="shared" si="487"/>
        <v>0</v>
      </c>
      <c r="CR1052" s="13" t="b">
        <f t="shared" si="488"/>
        <v>0</v>
      </c>
      <c r="CS1052" s="13" t="b">
        <f t="shared" si="494"/>
        <v>0</v>
      </c>
      <c r="CT1052" s="13" t="b">
        <f t="shared" si="493"/>
        <v>0</v>
      </c>
      <c r="CU1052" s="13" t="b">
        <f t="shared" si="466"/>
        <v>0</v>
      </c>
      <c r="CV1052" s="13" t="b">
        <f t="shared" si="489"/>
        <v>0</v>
      </c>
      <c r="CW1052" s="13" t="b">
        <f t="shared" si="490"/>
        <v>0</v>
      </c>
      <c r="CX1052" s="13" t="b">
        <f t="shared" si="491"/>
        <v>0</v>
      </c>
      <c r="CY1052" s="13" t="b">
        <f t="shared" si="492"/>
        <v>0</v>
      </c>
    </row>
    <row r="1053" spans="1:103" ht="15" thickBot="1">
      <c r="A1053" s="931">
        <v>211</v>
      </c>
      <c r="B1053" s="983" t="s">
        <v>255</v>
      </c>
      <c r="C1053" s="983" t="s">
        <v>257</v>
      </c>
      <c r="D1053" s="983" t="s">
        <v>1</v>
      </c>
      <c r="E1053" s="983" t="s">
        <v>5</v>
      </c>
      <c r="F1053" s="983"/>
      <c r="G1053" s="983"/>
      <c r="H1053" s="983"/>
      <c r="I1053" s="983" t="s">
        <v>10</v>
      </c>
      <c r="J1053" s="983"/>
      <c r="K1053" s="983"/>
      <c r="L1053" s="983" t="s">
        <v>16</v>
      </c>
      <c r="M1053" s="983"/>
      <c r="N1053" s="983" t="s">
        <v>16</v>
      </c>
      <c r="O1053" s="983"/>
      <c r="P1053" s="983" t="s">
        <v>17</v>
      </c>
      <c r="Q1053" s="940">
        <f>IF(I1053="&lt;1966",'lista, wskaźniki'!$G$4,IF(I1053="1967-1985",'lista, wskaźniki'!$G$5,IF(I1053="1986-1992",'lista, wskaźniki'!$G$6,IF(I1053="1993-1996",'lista, wskaźniki'!$G$7,IF(I1053="&gt;1997",'lista, wskaźniki'!$G$8,IF(I1053=0,'lista, wskaźniki'!$G$4))))))</f>
        <v>290</v>
      </c>
      <c r="R1053" s="983" t="s">
        <v>23</v>
      </c>
      <c r="S1053" s="983" t="s">
        <v>31</v>
      </c>
      <c r="T1053" s="983"/>
      <c r="U1053" s="983"/>
      <c r="V1053" s="983"/>
      <c r="W1053" s="20" t="s">
        <v>36</v>
      </c>
      <c r="X1053" s="60" t="s">
        <v>39</v>
      </c>
      <c r="Y1053" s="60" t="s">
        <v>24</v>
      </c>
      <c r="Z1053" s="60" t="s">
        <v>40</v>
      </c>
      <c r="AA1053" s="60" t="s">
        <v>35</v>
      </c>
      <c r="AB1053" s="61"/>
      <c r="AC1053" s="61"/>
      <c r="AD1053" s="60"/>
      <c r="AE1053" s="983">
        <v>7</v>
      </c>
      <c r="AF1053" s="334">
        <f t="shared" si="467"/>
        <v>0</v>
      </c>
      <c r="AG1053" s="272">
        <f>IF(R1053="kompletna",Q1053*J1053*0.0036*'lista, wskaźniki'!$F$13, IF(R1053="częściowa",Q1053*J1053*0.0036*'lista, wskaźniki'!$F$14, IF(R1053="brak",Q1053*J1053*0.0036*'lista, wskaźniki'!$F$15,)))</f>
        <v>0</v>
      </c>
      <c r="AH1053" s="334">
        <f>IF(Y1053="inne",K1053*'lista, wskaźniki'!$E$35,IF(Y1053="to samo źródło",0,IF(Y1053=0,0)))</f>
        <v>0</v>
      </c>
      <c r="AI1053" s="334" t="b">
        <f>IF(AA1053="gaz z sieci",AC1053*'lista, wskaźniki'!$D$21)</f>
        <v>0</v>
      </c>
      <c r="AJ1053" s="272">
        <f>IF(AA1053="węgiel",AB1053*'lista, wskaźniki'!$D$20, IF('Sektor mieszkaniowy'!AA1053="drewno",'Sektor mieszkaniowy'!AB1053*'lista, wskaźniki'!$D$22,IF('Sektor mieszkaniowy'!AA1053="pellet",AB1053*'lista, wskaźniki'!$D$23,IF('Sektor mieszkaniowy'!AA1053="gaz z sieci",AB1053*'lista, wskaźniki'!$D$21,IF('Sektor mieszkaniowy'!AA1053="olej opałowy",'Sektor mieszkaniowy'!AB1053*'lista, wskaźniki'!$D$24)))))</f>
        <v>0</v>
      </c>
      <c r="AK1053" s="1013">
        <f>4000/1000</f>
        <v>4</v>
      </c>
      <c r="AL1053" s="983">
        <v>2500</v>
      </c>
      <c r="AM1053" s="20">
        <f>IF(AA1053="węgiel",AF1053*1/3.6*'lista, wskaźniki'!$F$20,IF(AA1053="drewno",AF1053*1/3.6*'lista, wskaźniki'!$F$22,IF(AA1053="pellet",AF1053*1/3.6*'lista, wskaźniki'!$F$23,IF(AA1053="gaz z sieci",AF1053*1/3.6*'lista, wskaźniki'!$F$21,IF(AA1053="olej opałowy",AF1053*1/3.6*'lista, wskaźniki'!$F$24,0)))))</f>
        <v>0</v>
      </c>
      <c r="AN1053" s="20">
        <f>IF(AA1053="węgiel",AF1053*'lista, wskaźniki'!$E$42,IF(AA1053="drewno",AF1053*'lista, wskaźniki'!$G$42,IF(AA1053="pellet",AF1053*'lista, wskaźniki'!$H$42,IF(AA1053="gaz z sieci",AF1053*'lista, wskaźniki'!$F$42,IF(AA1053="olej opałowy",AF1053*'lista, wskaźniki'!$I$42,0)))))</f>
        <v>0</v>
      </c>
      <c r="AO1053" s="20">
        <f>IF(AA1053="węgiel",AF1053*'lista, wskaźniki'!$E$43,IF(AA1053="drewno",AF1053*'lista, wskaźniki'!$G$43,IF(AA1053="pellet",AF1053*'lista, wskaźniki'!$H$43,IF(AA1053="gaz z sieci",AF1053*'lista, wskaźniki'!$F$43,IF(AA1053="olej opałowy",AF1053*'lista, wskaźniki'!$I$43,0)))))</f>
        <v>0</v>
      </c>
      <c r="AP1053" s="20">
        <f>IF(AA1053="węgiel",AF1053*'lista, wskaźniki'!$E$44,IF(AA1053="drewno",AF1053*'lista, wskaźniki'!$G$44,IF(AA1053="pellet",AF1053*'lista, wskaźniki'!$H$44,IF(AA1053="gaz z sieci",AF1053*'lista, wskaźniki'!$F$44,IF(AA1053="olej opałowy",AF1053*'lista, wskaźniki'!$I$44,0)))))</f>
        <v>0</v>
      </c>
      <c r="AQ1053" s="360">
        <f>IF(Z1053="gaz",AH1053*1/3.6*'lista, wskaźniki'!$F$21,IF(Z1053="energia elektryczna",AH1053*1/3.6*'lista, wskaźniki'!$F$26))</f>
        <v>0</v>
      </c>
      <c r="AR1053" s="20">
        <f>IF(Z1053="gaz",AH1053*'lista, wskaźniki'!$F$42,IF(Z1053="energia elektryczna",AH1053*0))</f>
        <v>0</v>
      </c>
      <c r="AS1053" s="20">
        <f>IF(Z1053="gaz",AH1053*'lista, wskaźniki'!$F$43,IF(Z1053="energia elektryczna",AH1053*0))</f>
        <v>0</v>
      </c>
      <c r="AT1053" s="20">
        <f>IF(Z1053="gaz",AH1053*'lista, wskaźniki'!$F$44,IF(Z1053="energia elektryczna",AH1053*0))</f>
        <v>0</v>
      </c>
      <c r="AU1053" s="20">
        <f>AI1053*1/3.6*'lista, wskaźniki'!$F$21</f>
        <v>0</v>
      </c>
      <c r="AV1053" s="20">
        <f>AI1053*'lista, wskaźniki'!$F$42</f>
        <v>0</v>
      </c>
      <c r="AW1053" s="20">
        <f>AI1053*'lista, wskaźniki'!$F$43</f>
        <v>0</v>
      </c>
      <c r="AX1053" s="20">
        <f>AI1053*'lista, wskaźniki'!$F$44</f>
        <v>0</v>
      </c>
      <c r="AY1053" s="20">
        <f>AK1053*'lista, wskaźniki'!$F$26</f>
        <v>3.56</v>
      </c>
      <c r="AZ1053" s="20">
        <f t="shared" si="468"/>
        <v>3.56</v>
      </c>
      <c r="BA1053" s="20">
        <f t="shared" si="469"/>
        <v>0</v>
      </c>
      <c r="BB1053" s="20">
        <f t="shared" si="470"/>
        <v>0</v>
      </c>
      <c r="BC1053" s="20">
        <f t="shared" si="471"/>
        <v>0</v>
      </c>
      <c r="BD1053" s="983" t="s">
        <v>17</v>
      </c>
      <c r="BE1053" s="983" t="s">
        <v>17</v>
      </c>
      <c r="BF1053" s="983" t="s">
        <v>17</v>
      </c>
      <c r="BG1053" s="983" t="s">
        <v>17</v>
      </c>
      <c r="BH1053" s="60"/>
      <c r="BI1053" s="983" t="s">
        <v>17</v>
      </c>
      <c r="BJ1053" s="60"/>
      <c r="BK1053" s="983" t="s">
        <v>17</v>
      </c>
      <c r="BL1053" s="60"/>
      <c r="BM1053" s="60"/>
      <c r="BN1053" s="60"/>
      <c r="BO1053" s="60" t="s">
        <v>17</v>
      </c>
      <c r="BP1053" s="60"/>
      <c r="BQ1053" s="60" t="s">
        <v>120</v>
      </c>
      <c r="BR1053" s="60">
        <v>1</v>
      </c>
      <c r="BS1053" s="986"/>
      <c r="BT1053" s="986"/>
      <c r="BU1053" s="986">
        <v>2000</v>
      </c>
      <c r="BV1053" s="986"/>
      <c r="BW1053" s="986"/>
      <c r="BX1053" s="986">
        <v>9000</v>
      </c>
      <c r="BY1053" s="1010"/>
      <c r="CA1053" s="365">
        <f t="shared" si="472"/>
        <v>0</v>
      </c>
      <c r="CB1053" s="365" t="b">
        <f t="shared" si="473"/>
        <v>0</v>
      </c>
      <c r="CC1053" s="365" t="b">
        <f t="shared" si="474"/>
        <v>0</v>
      </c>
      <c r="CD1053" s="365" t="b">
        <f t="shared" si="475"/>
        <v>0</v>
      </c>
      <c r="CE1053" s="365" t="b">
        <f t="shared" si="476"/>
        <v>0</v>
      </c>
      <c r="CF1053" s="365" t="b">
        <f t="shared" si="477"/>
        <v>0</v>
      </c>
      <c r="CG1053" s="365">
        <f t="shared" si="478"/>
        <v>0</v>
      </c>
      <c r="CH1053" s="365" t="b">
        <f t="shared" si="479"/>
        <v>0</v>
      </c>
      <c r="CI1053" s="72">
        <f t="shared" si="480"/>
        <v>0</v>
      </c>
      <c r="CJ1053" s="72" t="b">
        <f t="shared" si="481"/>
        <v>0</v>
      </c>
      <c r="CK1053" s="72" t="b">
        <f t="shared" si="482"/>
        <v>0</v>
      </c>
      <c r="CL1053" s="72">
        <f t="shared" si="483"/>
        <v>0</v>
      </c>
      <c r="CM1053" s="72" t="b">
        <f t="shared" si="484"/>
        <v>0</v>
      </c>
      <c r="CN1053" s="72">
        <f t="shared" si="485"/>
        <v>0</v>
      </c>
      <c r="CP1053" s="13">
        <f t="shared" si="486"/>
        <v>0</v>
      </c>
      <c r="CQ1053" s="13">
        <f t="shared" si="487"/>
        <v>0</v>
      </c>
      <c r="CR1053" s="13" t="b">
        <f t="shared" si="488"/>
        <v>0</v>
      </c>
      <c r="CS1053" s="13">
        <f t="shared" si="494"/>
        <v>0</v>
      </c>
      <c r="CT1053" s="13" t="b">
        <f t="shared" si="493"/>
        <v>0</v>
      </c>
      <c r="CU1053" s="13">
        <f t="shared" si="466"/>
        <v>0</v>
      </c>
      <c r="CV1053" s="13" t="b">
        <f t="shared" si="489"/>
        <v>0</v>
      </c>
      <c r="CW1053" s="13">
        <f t="shared" si="490"/>
        <v>0</v>
      </c>
      <c r="CX1053" s="13" t="b">
        <f t="shared" si="491"/>
        <v>0</v>
      </c>
      <c r="CY1053" s="13">
        <f t="shared" si="492"/>
        <v>0</v>
      </c>
    </row>
    <row r="1054" spans="1:103" ht="15" thickBot="1">
      <c r="A1054" s="932"/>
      <c r="B1054" s="984"/>
      <c r="C1054" s="984"/>
      <c r="D1054" s="984"/>
      <c r="E1054" s="984"/>
      <c r="F1054" s="984"/>
      <c r="G1054" s="984"/>
      <c r="H1054" s="984"/>
      <c r="I1054" s="984"/>
      <c r="J1054" s="984"/>
      <c r="K1054" s="984"/>
      <c r="L1054" s="984"/>
      <c r="M1054" s="984"/>
      <c r="N1054" s="984"/>
      <c r="O1054" s="984"/>
      <c r="P1054" s="984"/>
      <c r="Q1054" s="941"/>
      <c r="R1054" s="984"/>
      <c r="S1054" s="984"/>
      <c r="T1054" s="984"/>
      <c r="U1054" s="984"/>
      <c r="V1054" s="984"/>
      <c r="W1054" s="62"/>
      <c r="X1054" s="62"/>
      <c r="Y1054" s="62"/>
      <c r="Z1054" s="62"/>
      <c r="AA1054" s="62" t="s">
        <v>36</v>
      </c>
      <c r="AB1054" s="63">
        <v>25</v>
      </c>
      <c r="AC1054" s="63"/>
      <c r="AD1054" s="62">
        <v>2500</v>
      </c>
      <c r="AE1054" s="984"/>
      <c r="AF1054" s="334">
        <f t="shared" si="467"/>
        <v>390</v>
      </c>
      <c r="AG1054" s="272">
        <f>IF(R1054="kompletna",Q1054*J1054*0.0036*'lista, wskaźniki'!$F$13, IF(R1054="częściowa",Q1054*J1054*0.0036*'lista, wskaźniki'!$F$14, IF(R1054="brak",Q1054*J1054*0.0036*'lista, wskaźniki'!$F$15,)))</f>
        <v>0</v>
      </c>
      <c r="AH1054" s="334">
        <f>IF(Y1054="inne",K1054*'lista, wskaźniki'!$E$35,IF(Y1054="to samo źródło",0,IF(Y1054=0,0)))</f>
        <v>0</v>
      </c>
      <c r="AI1054" s="334" t="b">
        <f>IF(AA1054="gaz z sieci",AC1054*'lista, wskaźniki'!$D$21)</f>
        <v>0</v>
      </c>
      <c r="AJ1054" s="272">
        <f>IF(AA1054="węgiel",AB1054*'lista, wskaźniki'!$D$20, IF('Sektor mieszkaniowy'!AA1054="drewno",'Sektor mieszkaniowy'!AB1054*'lista, wskaźniki'!$D$22,IF('Sektor mieszkaniowy'!AA1054="pellet",AB1054*'lista, wskaźniki'!$D$23,IF('Sektor mieszkaniowy'!AA1054="gaz z sieci",AB1054*'lista, wskaźniki'!$D$21,IF('Sektor mieszkaniowy'!AA1054="olej opałowy",'Sektor mieszkaniowy'!AB1054*'lista, wskaźniki'!$D$24)))))</f>
        <v>390</v>
      </c>
      <c r="AK1054" s="1014"/>
      <c r="AL1054" s="984"/>
      <c r="AM1054" s="20">
        <f>IF(AA1054="węgiel",AF1054*1/3.6*'lista, wskaźniki'!$F$20,IF(AA1054="drewno",AF1054*1/3.6*'lista, wskaźniki'!$F$22,IF(AA1054="pellet",AF1054*1/3.6*'lista, wskaźniki'!$F$23,IF(AA1054="gaz z sieci",AF1054*1/3.6*'lista, wskaźniki'!$F$21,IF(AA1054="olej opałowy",AF1054*1/3.6*'lista, wskaźniki'!$F$24,0)))))</f>
        <v>0</v>
      </c>
      <c r="AN1054" s="20">
        <f>IF(AA1054="węgiel",AF1054*'lista, wskaźniki'!$E$42,IF(AA1054="drewno",AF1054*'lista, wskaźniki'!$G$42,IF(AA1054="pellet",AF1054*'lista, wskaźniki'!$H$42,IF(AA1054="gaz z sieci",AF1054*'lista, wskaźniki'!$F$42,IF(AA1054="olej opałowy",AF1054*'lista, wskaźniki'!$I$42,0)))))</f>
        <v>0.31589999999999996</v>
      </c>
      <c r="AO1054" s="20">
        <f>IF(AA1054="węgiel",AF1054*'lista, wskaźniki'!$E$43,IF(AA1054="drewno",AF1054*'lista, wskaźniki'!$G$43,IF(AA1054="pellet",AF1054*'lista, wskaźniki'!$H$43,IF(AA1054="gaz z sieci",AF1054*'lista, wskaźniki'!$F$43,IF(AA1054="olej opałowy",AF1054*'lista, wskaźniki'!$I$43,0)))))</f>
        <v>0.31589999999999996</v>
      </c>
      <c r="AP1054" s="20">
        <f>IF(AA1054="węgiel",AF1054*'lista, wskaźniki'!$E$44,IF(AA1054="drewno",AF1054*'lista, wskaźniki'!$G$44,IF(AA1054="pellet",AF1054*'lista, wskaźniki'!$H$44,IF(AA1054="gaz z sieci",AF1054*'lista, wskaźniki'!$F$44,IF(AA1054="olej opałowy",AF1054*'lista, wskaźniki'!$I$44,0)))))</f>
        <v>9.7499999999999998E-5</v>
      </c>
      <c r="AQ1054" s="20" t="b">
        <f>IF(Z1054="gaz",AH1054*1/3.6*'lista, wskaźniki'!$F$21,IF(Z1054="energia elektryczna",AH1054*1/3.6*'lista, wskaźniki'!$F$26))</f>
        <v>0</v>
      </c>
      <c r="AR1054" s="20" t="b">
        <f>IF(Z1054="gaz",AH1054*'lista, wskaźniki'!$F$42,IF(Z1054="energia elektryczna",AH1054*0))</f>
        <v>0</v>
      </c>
      <c r="AS1054" s="20" t="b">
        <f>IF(Z1054="gaz",AH1054*'lista, wskaźniki'!$F$43,IF(Z1054="energia elektryczna",AH1054*0))</f>
        <v>0</v>
      </c>
      <c r="AT1054" s="20" t="b">
        <f>IF(Z1054="gaz",AH1054*'lista, wskaźniki'!$F$44,IF(Z1054="energia elektryczna",AH1054*0))</f>
        <v>0</v>
      </c>
      <c r="AU1054" s="20">
        <f>AI1054*1/3.6*'lista, wskaźniki'!$F$21</f>
        <v>0</v>
      </c>
      <c r="AV1054" s="20">
        <f>AI1054*'lista, wskaźniki'!$F$42</f>
        <v>0</v>
      </c>
      <c r="AW1054" s="20">
        <f>AI1054*'lista, wskaźniki'!$F$43</f>
        <v>0</v>
      </c>
      <c r="AX1054" s="20">
        <f>AI1054*'lista, wskaźniki'!$F$44</f>
        <v>0</v>
      </c>
      <c r="AY1054" s="20">
        <f>AK1054*'lista, wskaźniki'!$F$26</f>
        <v>0</v>
      </c>
      <c r="AZ1054" s="20">
        <f t="shared" si="468"/>
        <v>0</v>
      </c>
      <c r="BA1054" s="20">
        <f t="shared" si="469"/>
        <v>0.31589999999999996</v>
      </c>
      <c r="BB1054" s="20">
        <f t="shared" si="470"/>
        <v>0.31589999999999996</v>
      </c>
      <c r="BC1054" s="20">
        <f t="shared" si="471"/>
        <v>9.7499999999999998E-5</v>
      </c>
      <c r="BD1054" s="984"/>
      <c r="BE1054" s="984"/>
      <c r="BF1054" s="984"/>
      <c r="BG1054" s="984"/>
      <c r="BH1054" s="62"/>
      <c r="BI1054" s="984"/>
      <c r="BJ1054" s="62"/>
      <c r="BK1054" s="984"/>
      <c r="BL1054" s="62"/>
      <c r="BM1054" s="62"/>
      <c r="BN1054" s="62"/>
      <c r="BO1054" s="62"/>
      <c r="BP1054" s="62"/>
      <c r="BQ1054" s="62" t="s">
        <v>121</v>
      </c>
      <c r="BR1054" s="62">
        <v>1</v>
      </c>
      <c r="BS1054" s="987"/>
      <c r="BT1054" s="987"/>
      <c r="BU1054" s="987"/>
      <c r="BV1054" s="987"/>
      <c r="BW1054" s="987"/>
      <c r="BX1054" s="987"/>
      <c r="BY1054" s="1011"/>
      <c r="CA1054" s="365" t="b">
        <f t="shared" si="472"/>
        <v>0</v>
      </c>
      <c r="CB1054" s="365">
        <f t="shared" si="473"/>
        <v>390</v>
      </c>
      <c r="CC1054" s="365" t="b">
        <f t="shared" si="474"/>
        <v>0</v>
      </c>
      <c r="CD1054" s="365" t="b">
        <f t="shared" si="475"/>
        <v>0</v>
      </c>
      <c r="CE1054" s="365" t="b">
        <f t="shared" si="476"/>
        <v>0</v>
      </c>
      <c r="CF1054" s="365" t="b">
        <f t="shared" si="477"/>
        <v>0</v>
      </c>
      <c r="CG1054" s="365" t="b">
        <f t="shared" si="478"/>
        <v>0</v>
      </c>
      <c r="CH1054" s="365" t="b">
        <f t="shared" si="479"/>
        <v>0</v>
      </c>
      <c r="CI1054" s="72" t="b">
        <f t="shared" si="480"/>
        <v>0</v>
      </c>
      <c r="CJ1054" s="72">
        <f t="shared" si="481"/>
        <v>390</v>
      </c>
      <c r="CK1054" s="72" t="b">
        <f t="shared" si="482"/>
        <v>0</v>
      </c>
      <c r="CL1054" s="72">
        <f t="shared" si="483"/>
        <v>0</v>
      </c>
      <c r="CM1054" s="72" t="b">
        <f t="shared" si="484"/>
        <v>0</v>
      </c>
      <c r="CN1054" s="72" t="b">
        <f t="shared" si="485"/>
        <v>0</v>
      </c>
      <c r="CP1054" s="13">
        <f t="shared" si="486"/>
        <v>0</v>
      </c>
      <c r="CQ1054" s="13" t="b">
        <f t="shared" si="487"/>
        <v>0</v>
      </c>
      <c r="CR1054" s="13" t="b">
        <f t="shared" si="488"/>
        <v>0</v>
      </c>
      <c r="CS1054" s="13" t="b">
        <f t="shared" si="494"/>
        <v>0</v>
      </c>
      <c r="CT1054" s="13" t="b">
        <f t="shared" si="493"/>
        <v>0</v>
      </c>
      <c r="CU1054" s="13" t="b">
        <f t="shared" si="466"/>
        <v>0</v>
      </c>
      <c r="CV1054" s="13" t="b">
        <f t="shared" si="489"/>
        <v>0</v>
      </c>
      <c r="CW1054" s="13" t="b">
        <f t="shared" si="490"/>
        <v>0</v>
      </c>
      <c r="CX1054" s="13" t="b">
        <f t="shared" si="491"/>
        <v>0</v>
      </c>
      <c r="CY1054" s="13" t="b">
        <f t="shared" si="492"/>
        <v>0</v>
      </c>
    </row>
    <row r="1055" spans="1:103" ht="15" thickBot="1">
      <c r="A1055" s="932"/>
      <c r="B1055" s="984"/>
      <c r="C1055" s="984"/>
      <c r="D1055" s="984"/>
      <c r="E1055" s="984"/>
      <c r="F1055" s="984"/>
      <c r="G1055" s="984"/>
      <c r="H1055" s="984"/>
      <c r="I1055" s="984"/>
      <c r="J1055" s="984"/>
      <c r="K1055" s="984"/>
      <c r="L1055" s="984"/>
      <c r="M1055" s="984"/>
      <c r="N1055" s="984"/>
      <c r="O1055" s="984"/>
      <c r="P1055" s="984"/>
      <c r="Q1055" s="941"/>
      <c r="R1055" s="984"/>
      <c r="S1055" s="984"/>
      <c r="T1055" s="984"/>
      <c r="U1055" s="984"/>
      <c r="V1055" s="984"/>
      <c r="W1055" s="62"/>
      <c r="X1055" s="62"/>
      <c r="Y1055" s="62"/>
      <c r="Z1055" s="62"/>
      <c r="AA1055" s="62" t="s">
        <v>50</v>
      </c>
      <c r="AB1055" s="63"/>
      <c r="AC1055" s="63"/>
      <c r="AD1055" s="62"/>
      <c r="AE1055" s="984"/>
      <c r="AF1055" s="334">
        <f t="shared" si="467"/>
        <v>0</v>
      </c>
      <c r="AG1055" s="272">
        <f>IF(R1055="kompletna",Q1055*J1055*0.0036*'lista, wskaźniki'!$F$13, IF(R1055="częściowa",Q1055*J1055*0.0036*'lista, wskaźniki'!$F$14, IF(R1055="brak",Q1055*J1055*0.0036*'lista, wskaźniki'!$F$15,)))</f>
        <v>0</v>
      </c>
      <c r="AH1055" s="334">
        <f>IF(Y1055="inne",K1055*'lista, wskaźniki'!$E$35,IF(Y1055="to samo źródło",0,IF(Y1055=0,0)))</f>
        <v>0</v>
      </c>
      <c r="AI1055" s="334" t="b">
        <f>IF(AA1055="gaz z sieci",AC1055*'lista, wskaźniki'!$D$21)</f>
        <v>0</v>
      </c>
      <c r="AJ1055" s="272">
        <f>IF(AA1055="węgiel",AB1055*'lista, wskaźniki'!$D$20, IF('Sektor mieszkaniowy'!AA1055="drewno",'Sektor mieszkaniowy'!AB1055*'lista, wskaźniki'!$D$22,IF('Sektor mieszkaniowy'!AA1055="pellet",AB1055*'lista, wskaźniki'!$D$23,IF('Sektor mieszkaniowy'!AA1055="gaz z sieci",AB1055*'lista, wskaźniki'!$D$21,IF('Sektor mieszkaniowy'!AA1055="olej opałowy",'Sektor mieszkaniowy'!AB1055*'lista, wskaźniki'!$D$24)))))</f>
        <v>0</v>
      </c>
      <c r="AK1055" s="1014"/>
      <c r="AL1055" s="984"/>
      <c r="AM1055" s="20">
        <f>IF(AA1055="węgiel",AF1055*1/3.6*'lista, wskaźniki'!$F$20,IF(AA1055="drewno",AF1055*1/3.6*'lista, wskaźniki'!$F$22,IF(AA1055="pellet",AF1055*1/3.6*'lista, wskaźniki'!$F$23,IF(AA1055="gaz z sieci",AF1055*1/3.6*'lista, wskaźniki'!$F$21,IF(AA1055="olej opałowy",AF1055*1/3.6*'lista, wskaźniki'!$F$24,0)))))</f>
        <v>0</v>
      </c>
      <c r="AN1055" s="20">
        <f>IF(AA1055="węgiel",AF1055*'lista, wskaźniki'!$E$42,IF(AA1055="drewno",AF1055*'lista, wskaźniki'!$G$42,IF(AA1055="pellet",AF1055*'lista, wskaźniki'!$H$42,IF(AA1055="gaz z sieci",AF1055*'lista, wskaźniki'!$F$42,IF(AA1055="olej opałowy",AF1055*'lista, wskaźniki'!$I$42,0)))))</f>
        <v>0</v>
      </c>
      <c r="AO1055" s="20">
        <f>IF(AA1055="węgiel",AF1055*'lista, wskaźniki'!$E$43,IF(AA1055="drewno",AF1055*'lista, wskaźniki'!$G$43,IF(AA1055="pellet",AF1055*'lista, wskaźniki'!$H$43,IF(AA1055="gaz z sieci",AF1055*'lista, wskaźniki'!$F$43,IF(AA1055="olej opałowy",AF1055*'lista, wskaźniki'!$I$43,0)))))</f>
        <v>0</v>
      </c>
      <c r="AP1055" s="20">
        <f>IF(AA1055="węgiel",AF1055*'lista, wskaźniki'!$E$44,IF(AA1055="drewno",AF1055*'lista, wskaźniki'!$G$44,IF(AA1055="pellet",AF1055*'lista, wskaźniki'!$H$44,IF(AA1055="gaz z sieci",AF1055*'lista, wskaźniki'!$F$44,IF(AA1055="olej opałowy",AF1055*'lista, wskaźniki'!$I$44,0)))))</f>
        <v>0</v>
      </c>
      <c r="AQ1055" s="20" t="b">
        <f>IF(Z1055="gaz",AH1055*1/3.6*'lista, wskaźniki'!$F$21,IF(Z1055="energia elektryczna",AH1055*1/3.6*'lista, wskaźniki'!$F$26))</f>
        <v>0</v>
      </c>
      <c r="AR1055" s="20" t="b">
        <f>IF(Z1055="gaz",AH1055*'lista, wskaźniki'!$F$42,IF(Z1055="energia elektryczna",AH1055*0))</f>
        <v>0</v>
      </c>
      <c r="AS1055" s="20" t="b">
        <f>IF(Z1055="gaz",AH1055*'lista, wskaźniki'!$F$43,IF(Z1055="energia elektryczna",AH1055*0))</f>
        <v>0</v>
      </c>
      <c r="AT1055" s="20" t="b">
        <f>IF(Z1055="gaz",AH1055*'lista, wskaźniki'!$F$44,IF(Z1055="energia elektryczna",AH1055*0))</f>
        <v>0</v>
      </c>
      <c r="AU1055" s="20">
        <f>AI1055*1/3.6*'lista, wskaźniki'!$F$21</f>
        <v>0</v>
      </c>
      <c r="AV1055" s="20">
        <f>AI1055*'lista, wskaźniki'!$F$42</f>
        <v>0</v>
      </c>
      <c r="AW1055" s="20">
        <f>AI1055*'lista, wskaźniki'!$F$43</f>
        <v>0</v>
      </c>
      <c r="AX1055" s="20">
        <f>AI1055*'lista, wskaźniki'!$F$44</f>
        <v>0</v>
      </c>
      <c r="AY1055" s="20">
        <f>AK1055*'lista, wskaźniki'!$F$26</f>
        <v>0</v>
      </c>
      <c r="AZ1055" s="20">
        <f t="shared" si="468"/>
        <v>0</v>
      </c>
      <c r="BA1055" s="20">
        <f t="shared" si="469"/>
        <v>0</v>
      </c>
      <c r="BB1055" s="20">
        <f t="shared" si="470"/>
        <v>0</v>
      </c>
      <c r="BC1055" s="20">
        <f t="shared" si="471"/>
        <v>0</v>
      </c>
      <c r="BD1055" s="984"/>
      <c r="BE1055" s="984"/>
      <c r="BF1055" s="984"/>
      <c r="BG1055" s="984"/>
      <c r="BH1055" s="62"/>
      <c r="BI1055" s="984"/>
      <c r="BJ1055" s="62"/>
      <c r="BK1055" s="984"/>
      <c r="BL1055" s="62"/>
      <c r="BM1055" s="62"/>
      <c r="BN1055" s="62"/>
      <c r="BO1055" s="62"/>
      <c r="BP1055" s="62"/>
      <c r="BQ1055" s="62"/>
      <c r="BR1055" s="62"/>
      <c r="BS1055" s="987"/>
      <c r="BT1055" s="987"/>
      <c r="BU1055" s="987"/>
      <c r="BV1055" s="987"/>
      <c r="BW1055" s="987"/>
      <c r="BX1055" s="987"/>
      <c r="BY1055" s="1011"/>
      <c r="CA1055" s="365" t="b">
        <f t="shared" si="472"/>
        <v>0</v>
      </c>
      <c r="CB1055" s="365" t="b">
        <f t="shared" si="473"/>
        <v>0</v>
      </c>
      <c r="CC1055" s="365">
        <f t="shared" si="474"/>
        <v>0</v>
      </c>
      <c r="CD1055" s="365" t="b">
        <f t="shared" si="475"/>
        <v>0</v>
      </c>
      <c r="CE1055" s="365" t="b">
        <f t="shared" si="476"/>
        <v>0</v>
      </c>
      <c r="CF1055" s="365" t="b">
        <f t="shared" si="477"/>
        <v>0</v>
      </c>
      <c r="CG1055" s="365" t="b">
        <f t="shared" si="478"/>
        <v>0</v>
      </c>
      <c r="CH1055" s="365" t="b">
        <f t="shared" si="479"/>
        <v>0</v>
      </c>
      <c r="CI1055" s="72" t="b">
        <f t="shared" si="480"/>
        <v>0</v>
      </c>
      <c r="CJ1055" s="72" t="b">
        <f t="shared" si="481"/>
        <v>0</v>
      </c>
      <c r="CK1055" s="72">
        <f t="shared" si="482"/>
        <v>0</v>
      </c>
      <c r="CL1055" s="72">
        <f t="shared" si="483"/>
        <v>0</v>
      </c>
      <c r="CM1055" s="72" t="b">
        <f t="shared" si="484"/>
        <v>0</v>
      </c>
      <c r="CN1055" s="72" t="b">
        <f t="shared" si="485"/>
        <v>0</v>
      </c>
      <c r="CP1055" s="13">
        <f t="shared" si="486"/>
        <v>0</v>
      </c>
      <c r="CQ1055" s="13" t="b">
        <f t="shared" si="487"/>
        <v>0</v>
      </c>
      <c r="CR1055" s="13" t="b">
        <f t="shared" si="488"/>
        <v>0</v>
      </c>
      <c r="CS1055" s="13" t="b">
        <f t="shared" si="494"/>
        <v>0</v>
      </c>
      <c r="CT1055" s="13" t="b">
        <f t="shared" si="493"/>
        <v>0</v>
      </c>
      <c r="CU1055" s="13" t="b">
        <f t="shared" ref="CU1055:CU1118" si="495">IF(R1055="kompletna",CT1055,IF(R1055="częściowa",0.5*CT1055,IF(R1055="brak",0*CT1055)))</f>
        <v>0</v>
      </c>
      <c r="CV1055" s="13" t="b">
        <f t="shared" si="489"/>
        <v>0</v>
      </c>
      <c r="CW1055" s="13" t="b">
        <f t="shared" si="490"/>
        <v>0</v>
      </c>
      <c r="CX1055" s="13" t="b">
        <f t="shared" si="491"/>
        <v>0</v>
      </c>
      <c r="CY1055" s="13" t="b">
        <f t="shared" si="492"/>
        <v>0</v>
      </c>
    </row>
    <row r="1056" spans="1:103" ht="15" thickBot="1">
      <c r="A1056" s="932"/>
      <c r="B1056" s="984"/>
      <c r="C1056" s="984"/>
      <c r="D1056" s="984"/>
      <c r="E1056" s="984"/>
      <c r="F1056" s="984"/>
      <c r="G1056" s="984"/>
      <c r="H1056" s="984"/>
      <c r="I1056" s="984"/>
      <c r="J1056" s="984"/>
      <c r="K1056" s="984"/>
      <c r="L1056" s="984"/>
      <c r="M1056" s="984"/>
      <c r="N1056" s="984"/>
      <c r="O1056" s="984"/>
      <c r="P1056" s="984"/>
      <c r="Q1056" s="941"/>
      <c r="R1056" s="984"/>
      <c r="S1056" s="984"/>
      <c r="T1056" s="984"/>
      <c r="U1056" s="984"/>
      <c r="V1056" s="984"/>
      <c r="W1056" s="62"/>
      <c r="X1056" s="62"/>
      <c r="Y1056" s="62"/>
      <c r="Z1056" s="62"/>
      <c r="AA1056" s="62" t="s">
        <v>38</v>
      </c>
      <c r="AB1056" s="63"/>
      <c r="AC1056" s="63"/>
      <c r="AD1056" s="62"/>
      <c r="AE1056" s="984"/>
      <c r="AF1056" s="334">
        <f t="shared" si="467"/>
        <v>0</v>
      </c>
      <c r="AG1056" s="272">
        <f>IF(R1056="kompletna",Q1056*J1056*0.0036*'lista, wskaźniki'!$F$13, IF(R1056="częściowa",Q1056*J1056*0.0036*'lista, wskaźniki'!$F$14, IF(R1056="brak",Q1056*J1056*0.0036*'lista, wskaźniki'!$F$15,)))</f>
        <v>0</v>
      </c>
      <c r="AH1056" s="334">
        <f>IF(Y1056="inne",K1056*'lista, wskaźniki'!$E$35,IF(Y1056="to samo źródło",0,IF(Y1056=0,0)))</f>
        <v>0</v>
      </c>
      <c r="AI1056" s="334">
        <f>IF(AA1056="gaz z sieci",AC1056*'lista, wskaźniki'!$D$21)</f>
        <v>0</v>
      </c>
      <c r="AJ1056" s="272">
        <f>IF(AA1056="węgiel",AB1056*'lista, wskaźniki'!$D$20, IF('Sektor mieszkaniowy'!AA1056="drewno",'Sektor mieszkaniowy'!AB1056*'lista, wskaźniki'!$D$22,IF('Sektor mieszkaniowy'!AA1056="pellet",AB1056*'lista, wskaźniki'!$D$23,IF('Sektor mieszkaniowy'!AA1056="gaz z sieci",AB1056*'lista, wskaźniki'!$D$21,IF('Sektor mieszkaniowy'!AA1056="olej opałowy",'Sektor mieszkaniowy'!AB1056*'lista, wskaźniki'!$D$24)))))</f>
        <v>0</v>
      </c>
      <c r="AK1056" s="1014"/>
      <c r="AL1056" s="984"/>
      <c r="AM1056" s="20">
        <f>IF(AA1056="węgiel",AF1056*1/3.6*'lista, wskaźniki'!$F$20,IF(AA1056="drewno",AF1056*1/3.6*'lista, wskaźniki'!$F$22,IF(AA1056="pellet",AF1056*1/3.6*'lista, wskaźniki'!$F$23,IF(AA1056="gaz z sieci",AF1056*1/3.6*'lista, wskaźniki'!$F$21,IF(AA1056="olej opałowy",AF1056*1/3.6*'lista, wskaźniki'!$F$24,0)))))</f>
        <v>0</v>
      </c>
      <c r="AN1056" s="20">
        <f>IF(AA1056="węgiel",AF1056*'lista, wskaźniki'!$E$42,IF(AA1056="drewno",AF1056*'lista, wskaźniki'!$G$42,IF(AA1056="pellet",AF1056*'lista, wskaźniki'!$H$42,IF(AA1056="gaz z sieci",AF1056*'lista, wskaźniki'!$F$42,IF(AA1056="olej opałowy",AF1056*'lista, wskaźniki'!$I$42,0)))))</f>
        <v>0</v>
      </c>
      <c r="AO1056" s="20">
        <f>IF(AA1056="węgiel",AF1056*'lista, wskaźniki'!$E$43,IF(AA1056="drewno",AF1056*'lista, wskaźniki'!$G$43,IF(AA1056="pellet",AF1056*'lista, wskaźniki'!$H$43,IF(AA1056="gaz z sieci",AF1056*'lista, wskaźniki'!$F$43,IF(AA1056="olej opałowy",AF1056*'lista, wskaźniki'!$I$43,0)))))</f>
        <v>0</v>
      </c>
      <c r="AP1056" s="20">
        <f>IF(AA1056="węgiel",AF1056*'lista, wskaźniki'!$E$44,IF(AA1056="drewno",AF1056*'lista, wskaźniki'!$G$44,IF(AA1056="pellet",AF1056*'lista, wskaźniki'!$H$44,IF(AA1056="gaz z sieci",AF1056*'lista, wskaźniki'!$F$44,IF(AA1056="olej opałowy",AF1056*'lista, wskaźniki'!$I$44,0)))))</f>
        <v>0</v>
      </c>
      <c r="AQ1056" s="20" t="b">
        <f>IF(Z1056="gaz",AH1056*1/3.6*'lista, wskaźniki'!$F$21,IF(Z1056="energia elektryczna",AH1056*1/3.6*'lista, wskaźniki'!$F$26))</f>
        <v>0</v>
      </c>
      <c r="AR1056" s="20" t="b">
        <f>IF(Z1056="gaz",AH1056*'lista, wskaźniki'!$F$42,IF(Z1056="energia elektryczna",AH1056*0))</f>
        <v>0</v>
      </c>
      <c r="AS1056" s="20" t="b">
        <f>IF(Z1056="gaz",AH1056*'lista, wskaźniki'!$F$43,IF(Z1056="energia elektryczna",AH1056*0))</f>
        <v>0</v>
      </c>
      <c r="AT1056" s="20" t="b">
        <f>IF(Z1056="gaz",AH1056*'lista, wskaźniki'!$F$44,IF(Z1056="energia elektryczna",AH1056*0))</f>
        <v>0</v>
      </c>
      <c r="AU1056" s="20">
        <f>AI1056*1/3.6*'lista, wskaźniki'!$F$21</f>
        <v>0</v>
      </c>
      <c r="AV1056" s="20">
        <f>AI1056*'lista, wskaźniki'!$F$42</f>
        <v>0</v>
      </c>
      <c r="AW1056" s="20">
        <f>AI1056*'lista, wskaźniki'!$F$43</f>
        <v>0</v>
      </c>
      <c r="AX1056" s="20">
        <f>AI1056*'lista, wskaźniki'!$F$44</f>
        <v>0</v>
      </c>
      <c r="AY1056" s="20">
        <f>AK1056*'lista, wskaźniki'!$F$26</f>
        <v>0</v>
      </c>
      <c r="AZ1056" s="20">
        <f t="shared" si="468"/>
        <v>0</v>
      </c>
      <c r="BA1056" s="20">
        <f t="shared" si="469"/>
        <v>0</v>
      </c>
      <c r="BB1056" s="20">
        <f t="shared" si="470"/>
        <v>0</v>
      </c>
      <c r="BC1056" s="20">
        <f t="shared" si="471"/>
        <v>0</v>
      </c>
      <c r="BD1056" s="984"/>
      <c r="BE1056" s="984"/>
      <c r="BF1056" s="984"/>
      <c r="BG1056" s="984"/>
      <c r="BH1056" s="62"/>
      <c r="BI1056" s="984"/>
      <c r="BJ1056" s="62"/>
      <c r="BK1056" s="984"/>
      <c r="BL1056" s="62"/>
      <c r="BM1056" s="62"/>
      <c r="BN1056" s="62"/>
      <c r="BO1056" s="62"/>
      <c r="BP1056" s="62"/>
      <c r="BQ1056" s="62"/>
      <c r="BR1056" s="62"/>
      <c r="BS1056" s="987"/>
      <c r="BT1056" s="987"/>
      <c r="BU1056" s="987"/>
      <c r="BV1056" s="987"/>
      <c r="BW1056" s="987"/>
      <c r="BX1056" s="987"/>
      <c r="BY1056" s="1011"/>
      <c r="CA1056" s="365" t="b">
        <f t="shared" si="472"/>
        <v>0</v>
      </c>
      <c r="CB1056" s="365" t="b">
        <f t="shared" si="473"/>
        <v>0</v>
      </c>
      <c r="CC1056" s="365" t="b">
        <f t="shared" si="474"/>
        <v>0</v>
      </c>
      <c r="CD1056" s="365">
        <f t="shared" si="475"/>
        <v>0</v>
      </c>
      <c r="CE1056" s="365" t="b">
        <f t="shared" si="476"/>
        <v>0</v>
      </c>
      <c r="CF1056" s="365" t="b">
        <f t="shared" si="477"/>
        <v>0</v>
      </c>
      <c r="CG1056" s="365" t="b">
        <f t="shared" si="478"/>
        <v>0</v>
      </c>
      <c r="CH1056" s="365">
        <f t="shared" si="479"/>
        <v>0</v>
      </c>
      <c r="CI1056" s="72" t="b">
        <f t="shared" si="480"/>
        <v>0</v>
      </c>
      <c r="CJ1056" s="72" t="b">
        <f t="shared" si="481"/>
        <v>0</v>
      </c>
      <c r="CK1056" s="72" t="b">
        <f t="shared" si="482"/>
        <v>0</v>
      </c>
      <c r="CL1056" s="72">
        <f t="shared" si="483"/>
        <v>0</v>
      </c>
      <c r="CM1056" s="72" t="b">
        <f t="shared" si="484"/>
        <v>0</v>
      </c>
      <c r="CN1056" s="72" t="b">
        <f t="shared" si="485"/>
        <v>0</v>
      </c>
      <c r="CP1056" s="13">
        <f t="shared" si="486"/>
        <v>0</v>
      </c>
      <c r="CQ1056" s="13" t="b">
        <f t="shared" si="487"/>
        <v>0</v>
      </c>
      <c r="CR1056" s="13" t="b">
        <f t="shared" si="488"/>
        <v>0</v>
      </c>
      <c r="CS1056" s="13" t="b">
        <f t="shared" si="494"/>
        <v>0</v>
      </c>
      <c r="CT1056" s="13" t="b">
        <f t="shared" si="493"/>
        <v>0</v>
      </c>
      <c r="CU1056" s="13" t="b">
        <f t="shared" si="495"/>
        <v>0</v>
      </c>
      <c r="CV1056" s="13" t="b">
        <f t="shared" si="489"/>
        <v>0</v>
      </c>
      <c r="CW1056" s="13" t="b">
        <f t="shared" si="490"/>
        <v>0</v>
      </c>
      <c r="CX1056" s="13" t="b">
        <f t="shared" si="491"/>
        <v>0</v>
      </c>
      <c r="CY1056" s="13" t="b">
        <f t="shared" si="492"/>
        <v>0</v>
      </c>
    </row>
    <row r="1057" spans="1:103" ht="15" thickBot="1">
      <c r="A1057" s="933"/>
      <c r="B1057" s="985"/>
      <c r="C1057" s="985"/>
      <c r="D1057" s="985"/>
      <c r="E1057" s="985"/>
      <c r="F1057" s="985"/>
      <c r="G1057" s="985"/>
      <c r="H1057" s="985"/>
      <c r="I1057" s="985"/>
      <c r="J1057" s="985"/>
      <c r="K1057" s="985"/>
      <c r="L1057" s="985"/>
      <c r="M1057" s="985"/>
      <c r="N1057" s="985"/>
      <c r="O1057" s="985"/>
      <c r="P1057" s="985"/>
      <c r="Q1057" s="942"/>
      <c r="R1057" s="985"/>
      <c r="S1057" s="985"/>
      <c r="T1057" s="985"/>
      <c r="U1057" s="985"/>
      <c r="V1057" s="985"/>
      <c r="W1057" s="64"/>
      <c r="X1057" s="64"/>
      <c r="Y1057" s="64"/>
      <c r="Z1057" s="64"/>
      <c r="AA1057" s="64" t="s">
        <v>37</v>
      </c>
      <c r="AB1057" s="65"/>
      <c r="AC1057" s="65"/>
      <c r="AD1057" s="64"/>
      <c r="AE1057" s="985"/>
      <c r="AF1057" s="334">
        <f t="shared" si="467"/>
        <v>0</v>
      </c>
      <c r="AG1057" s="272">
        <f>IF(R1057="kompletna",Q1057*J1057*0.0036*'lista, wskaźniki'!$F$13, IF(R1057="częściowa",Q1057*J1057*0.0036*'lista, wskaźniki'!$F$14, IF(R1057="brak",Q1057*J1057*0.0036*'lista, wskaźniki'!$F$15,)))</f>
        <v>0</v>
      </c>
      <c r="AH1057" s="334">
        <f>IF(Y1057="inne",K1057*'lista, wskaźniki'!$E$35,IF(Y1057="to samo źródło",0,IF(Y1057=0,0)))</f>
        <v>0</v>
      </c>
      <c r="AI1057" s="334" t="b">
        <f>IF(AA1057="gaz z sieci",AC1057*'lista, wskaźniki'!$D$21)</f>
        <v>0</v>
      </c>
      <c r="AJ1057" s="272">
        <f>IF(AA1057="węgiel",AB1057*'lista, wskaźniki'!$D$20, IF('Sektor mieszkaniowy'!AA1057="drewno",'Sektor mieszkaniowy'!AB1057*'lista, wskaźniki'!$D$22,IF('Sektor mieszkaniowy'!AA1057="pellet",AB1057*'lista, wskaźniki'!$D$23,IF('Sektor mieszkaniowy'!AA1057="gaz z sieci",AB1057*'lista, wskaźniki'!$D$21,IF('Sektor mieszkaniowy'!AA1057="olej opałowy",'Sektor mieszkaniowy'!AB1057*'lista, wskaźniki'!$D$24)))))</f>
        <v>0</v>
      </c>
      <c r="AK1057" s="1015"/>
      <c r="AL1057" s="985"/>
      <c r="AM1057" s="20">
        <f>IF(AA1057="węgiel",AF1057*1/3.6*'lista, wskaźniki'!$F$20,IF(AA1057="drewno",AF1057*1/3.6*'lista, wskaźniki'!$F$22,IF(AA1057="pellet",AF1057*1/3.6*'lista, wskaźniki'!$F$23,IF(AA1057="gaz z sieci",AF1057*1/3.6*'lista, wskaźniki'!$F$21,IF(AA1057="olej opałowy",AF1057*1/3.6*'lista, wskaźniki'!$F$24,0)))))</f>
        <v>0</v>
      </c>
      <c r="AN1057" s="20">
        <f>IF(AA1057="węgiel",AF1057*'lista, wskaźniki'!$E$42,IF(AA1057="drewno",AF1057*'lista, wskaźniki'!$G$42,IF(AA1057="pellet",AF1057*'lista, wskaźniki'!$H$42,IF(AA1057="gaz z sieci",AF1057*'lista, wskaźniki'!$F$42,IF(AA1057="olej opałowy",AF1057*'lista, wskaźniki'!$I$42,0)))))</f>
        <v>0</v>
      </c>
      <c r="AO1057" s="20">
        <f>IF(AA1057="węgiel",AF1057*'lista, wskaźniki'!$E$43,IF(AA1057="drewno",AF1057*'lista, wskaźniki'!$G$43,IF(AA1057="pellet",AF1057*'lista, wskaźniki'!$H$43,IF(AA1057="gaz z sieci",AF1057*'lista, wskaźniki'!$F$43,IF(AA1057="olej opałowy",AF1057*'lista, wskaźniki'!$I$43,0)))))</f>
        <v>0</v>
      </c>
      <c r="AP1057" s="20">
        <f>IF(AA1057="węgiel",AF1057*'lista, wskaźniki'!$E$44,IF(AA1057="drewno",AF1057*'lista, wskaźniki'!$G$44,IF(AA1057="pellet",AF1057*'lista, wskaźniki'!$H$44,IF(AA1057="gaz z sieci",AF1057*'lista, wskaźniki'!$F$44,IF(AA1057="olej opałowy",AF1057*'lista, wskaźniki'!$I$44,0)))))</f>
        <v>0</v>
      </c>
      <c r="AQ1057" s="20" t="b">
        <f>IF(Z1057="gaz",AH1057*1/3.6*'lista, wskaźniki'!$F$21,IF(Z1057="energia elektryczna",AH1057*1/3.6*'lista, wskaźniki'!$F$26))</f>
        <v>0</v>
      </c>
      <c r="AR1057" s="20" t="b">
        <f>IF(Z1057="gaz",AH1057*'lista, wskaźniki'!$F$42,IF(Z1057="energia elektryczna",AH1057*0))</f>
        <v>0</v>
      </c>
      <c r="AS1057" s="20" t="b">
        <f>IF(Z1057="gaz",AH1057*'lista, wskaźniki'!$F$43,IF(Z1057="energia elektryczna",AH1057*0))</f>
        <v>0</v>
      </c>
      <c r="AT1057" s="20" t="b">
        <f>IF(Z1057="gaz",AH1057*'lista, wskaźniki'!$F$44,IF(Z1057="energia elektryczna",AH1057*0))</f>
        <v>0</v>
      </c>
      <c r="AU1057" s="20">
        <f>AI1057*1/3.6*'lista, wskaźniki'!$F$21</f>
        <v>0</v>
      </c>
      <c r="AV1057" s="20">
        <f>AI1057*'lista, wskaźniki'!$F$42</f>
        <v>0</v>
      </c>
      <c r="AW1057" s="20">
        <f>AI1057*'lista, wskaźniki'!$F$43</f>
        <v>0</v>
      </c>
      <c r="AX1057" s="20">
        <f>AI1057*'lista, wskaźniki'!$F$44</f>
        <v>0</v>
      </c>
      <c r="AY1057" s="20">
        <f>AK1057*'lista, wskaźniki'!$F$26</f>
        <v>0</v>
      </c>
      <c r="AZ1057" s="20">
        <f t="shared" si="468"/>
        <v>0</v>
      </c>
      <c r="BA1057" s="20">
        <f t="shared" si="469"/>
        <v>0</v>
      </c>
      <c r="BB1057" s="20">
        <f t="shared" si="470"/>
        <v>0</v>
      </c>
      <c r="BC1057" s="20">
        <f t="shared" si="471"/>
        <v>0</v>
      </c>
      <c r="BD1057" s="985"/>
      <c r="BE1057" s="985"/>
      <c r="BF1057" s="985"/>
      <c r="BG1057" s="985"/>
      <c r="BH1057" s="64"/>
      <c r="BI1057" s="985"/>
      <c r="BJ1057" s="64"/>
      <c r="BK1057" s="985"/>
      <c r="BL1057" s="64"/>
      <c r="BM1057" s="64"/>
      <c r="BN1057" s="64"/>
      <c r="BO1057" s="64"/>
      <c r="BP1057" s="64"/>
      <c r="BQ1057" s="64"/>
      <c r="BR1057" s="64"/>
      <c r="BS1057" s="988"/>
      <c r="BT1057" s="988"/>
      <c r="BU1057" s="988"/>
      <c r="BV1057" s="988"/>
      <c r="BW1057" s="988"/>
      <c r="BX1057" s="988"/>
      <c r="BY1057" s="1012"/>
      <c r="CA1057" s="365" t="b">
        <f t="shared" si="472"/>
        <v>0</v>
      </c>
      <c r="CB1057" s="365" t="b">
        <f t="shared" si="473"/>
        <v>0</v>
      </c>
      <c r="CC1057" s="365" t="b">
        <f t="shared" si="474"/>
        <v>0</v>
      </c>
      <c r="CD1057" s="365" t="b">
        <f t="shared" si="475"/>
        <v>0</v>
      </c>
      <c r="CE1057" s="365">
        <f t="shared" si="476"/>
        <v>0</v>
      </c>
      <c r="CF1057" s="365" t="b">
        <f t="shared" si="477"/>
        <v>0</v>
      </c>
      <c r="CG1057" s="365" t="b">
        <f t="shared" si="478"/>
        <v>0</v>
      </c>
      <c r="CH1057" s="365" t="b">
        <f t="shared" si="479"/>
        <v>0</v>
      </c>
      <c r="CI1057" s="72" t="b">
        <f t="shared" si="480"/>
        <v>0</v>
      </c>
      <c r="CJ1057" s="72" t="b">
        <f t="shared" si="481"/>
        <v>0</v>
      </c>
      <c r="CK1057" s="72" t="b">
        <f t="shared" si="482"/>
        <v>0</v>
      </c>
      <c r="CL1057" s="72">
        <f t="shared" si="483"/>
        <v>0</v>
      </c>
      <c r="CM1057" s="72">
        <f t="shared" si="484"/>
        <v>0</v>
      </c>
      <c r="CN1057" s="72" t="b">
        <f t="shared" si="485"/>
        <v>0</v>
      </c>
      <c r="CP1057" s="13">
        <f t="shared" si="486"/>
        <v>0</v>
      </c>
      <c r="CQ1057" s="13" t="b">
        <f t="shared" si="487"/>
        <v>0</v>
      </c>
      <c r="CR1057" s="13" t="b">
        <f t="shared" si="488"/>
        <v>0</v>
      </c>
      <c r="CS1057" s="13" t="b">
        <f t="shared" si="494"/>
        <v>0</v>
      </c>
      <c r="CT1057" s="13" t="b">
        <f t="shared" si="493"/>
        <v>0</v>
      </c>
      <c r="CU1057" s="13" t="b">
        <f t="shared" si="495"/>
        <v>0</v>
      </c>
      <c r="CV1057" s="13" t="b">
        <f t="shared" si="489"/>
        <v>0</v>
      </c>
      <c r="CW1057" s="13" t="b">
        <f t="shared" si="490"/>
        <v>0</v>
      </c>
      <c r="CX1057" s="13" t="b">
        <f t="shared" si="491"/>
        <v>0</v>
      </c>
      <c r="CY1057" s="13" t="b">
        <f t="shared" si="492"/>
        <v>0</v>
      </c>
    </row>
    <row r="1058" spans="1:103" ht="15" thickBot="1">
      <c r="A1058" s="931">
        <v>212</v>
      </c>
      <c r="B1058" s="983" t="s">
        <v>255</v>
      </c>
      <c r="C1058" s="983" t="s">
        <v>258</v>
      </c>
      <c r="D1058" s="983" t="s">
        <v>1</v>
      </c>
      <c r="E1058" s="983" t="s">
        <v>5</v>
      </c>
      <c r="F1058" s="983">
        <v>1</v>
      </c>
      <c r="G1058" s="983">
        <v>1</v>
      </c>
      <c r="H1058" s="983"/>
      <c r="I1058" s="983" t="s">
        <v>14</v>
      </c>
      <c r="J1058" s="983">
        <v>137</v>
      </c>
      <c r="K1058" s="983">
        <v>3</v>
      </c>
      <c r="L1058" s="983" t="s">
        <v>16</v>
      </c>
      <c r="M1058" s="983"/>
      <c r="N1058" s="983" t="s">
        <v>16</v>
      </c>
      <c r="O1058" s="983"/>
      <c r="P1058" s="983" t="s">
        <v>16</v>
      </c>
      <c r="Q1058" s="940">
        <f>IF(I1058="&lt;1966",'lista, wskaźniki'!$G$4,IF(I1058="1967-1985",'lista, wskaźniki'!$G$5,IF(I1058="1986-1992",'lista, wskaźniki'!$G$6,IF(I1058="1993-1996",'lista, wskaźniki'!$G$7,IF(I1058="&gt;1997",'lista, wskaźniki'!$G$8,IF(I1058=0,'lista, wskaźniki'!$G$4))))))</f>
        <v>115</v>
      </c>
      <c r="R1058" s="983" t="s">
        <v>21</v>
      </c>
      <c r="S1058" s="983" t="s">
        <v>27</v>
      </c>
      <c r="T1058" s="983">
        <v>24</v>
      </c>
      <c r="U1058" s="983">
        <v>2003</v>
      </c>
      <c r="V1058" s="983"/>
      <c r="W1058" s="60"/>
      <c r="X1058" s="60" t="s">
        <v>38</v>
      </c>
      <c r="Y1058" s="60" t="s">
        <v>42</v>
      </c>
      <c r="Z1058" s="60"/>
      <c r="AA1058" s="60" t="s">
        <v>35</v>
      </c>
      <c r="AB1058" s="61"/>
      <c r="AC1058" s="61"/>
      <c r="AD1058" s="60"/>
      <c r="AE1058" s="983"/>
      <c r="AF1058" s="334">
        <f t="shared" si="467"/>
        <v>0</v>
      </c>
      <c r="AG1058" s="272">
        <v>0</v>
      </c>
      <c r="AH1058" s="334">
        <f>IF(Y1058="inne",K1058*'lista, wskaźniki'!$E$35,IF(Y1058="to samo źródło",0,IF(Y1058=0,0)))</f>
        <v>0</v>
      </c>
      <c r="AI1058" s="334" t="b">
        <f>IF(AA1058="gaz z sieci",AC1058*'lista, wskaźniki'!$D$21)</f>
        <v>0</v>
      </c>
      <c r="AJ1058" s="272">
        <f>IF(AA1058="węgiel",AB1058*'lista, wskaźniki'!$D$20, IF('Sektor mieszkaniowy'!AA1058="drewno",'Sektor mieszkaniowy'!AB1058*'lista, wskaźniki'!$D$22,IF('Sektor mieszkaniowy'!AA1058="pellet",AB1058*'lista, wskaźniki'!$D$23,IF('Sektor mieszkaniowy'!AA1058="gaz z sieci",AB1058*'lista, wskaźniki'!$D$21,IF('Sektor mieszkaniowy'!AA1058="olej opałowy",'Sektor mieszkaniowy'!AB1058*'lista, wskaźniki'!$D$24)))))</f>
        <v>0</v>
      </c>
      <c r="AK1058" s="1013">
        <f>3000/1000</f>
        <v>3</v>
      </c>
      <c r="AL1058" s="983">
        <v>1850</v>
      </c>
      <c r="AM1058" s="20">
        <f>IF(AA1058="węgiel",AF1058*1/3.6*'lista, wskaźniki'!$F$20,IF(AA1058="drewno",AF1058*1/3.6*'lista, wskaźniki'!$F$22,IF(AA1058="pellet",AF1058*1/3.6*'lista, wskaźniki'!$F$23,IF(AA1058="gaz z sieci",AF1058*1/3.6*'lista, wskaźniki'!$F$21,IF(AA1058="olej opałowy",AF1058*1/3.6*'lista, wskaźniki'!$F$24,0)))))</f>
        <v>0</v>
      </c>
      <c r="AN1058" s="20">
        <f>IF(AA1058="węgiel",AF1058*'lista, wskaźniki'!$E$42,IF(AA1058="drewno",AF1058*'lista, wskaźniki'!$G$42,IF(AA1058="pellet",AF1058*'lista, wskaźniki'!$H$42,IF(AA1058="gaz z sieci",AF1058*'lista, wskaźniki'!$F$42,IF(AA1058="olej opałowy",AF1058*'lista, wskaźniki'!$I$42,0)))))</f>
        <v>0</v>
      </c>
      <c r="AO1058" s="20">
        <f>IF(AA1058="węgiel",AF1058*'lista, wskaźniki'!$E$43,IF(AA1058="drewno",AF1058*'lista, wskaźniki'!$G$43,IF(AA1058="pellet",AF1058*'lista, wskaźniki'!$H$43,IF(AA1058="gaz z sieci",AF1058*'lista, wskaźniki'!$F$43,IF(AA1058="olej opałowy",AF1058*'lista, wskaźniki'!$I$43,0)))))</f>
        <v>0</v>
      </c>
      <c r="AP1058" s="20">
        <f>IF(AA1058="węgiel",AF1058*'lista, wskaźniki'!$E$44,IF(AA1058="drewno",AF1058*'lista, wskaźniki'!$G$44,IF(AA1058="pellet",AF1058*'lista, wskaźniki'!$H$44,IF(AA1058="gaz z sieci",AF1058*'lista, wskaźniki'!$F$44,IF(AA1058="olej opałowy",AF1058*'lista, wskaźniki'!$I$44,0)))))</f>
        <v>0</v>
      </c>
      <c r="AQ1058" s="20" t="b">
        <f>IF(Z1058="gaz",AH1058*1/3.6*'lista, wskaźniki'!$F$21,IF(Z1058="energia elektryczna",AH1058*1/3.6*'lista, wskaźniki'!$F$26))</f>
        <v>0</v>
      </c>
      <c r="AR1058" s="20" t="b">
        <f>IF(Z1058="gaz",AH1058*'lista, wskaźniki'!$F$42,IF(Z1058="energia elektryczna",AH1058*0))</f>
        <v>0</v>
      </c>
      <c r="AS1058" s="20" t="b">
        <f>IF(Z1058="gaz",AH1058*'lista, wskaźniki'!$F$43,IF(Z1058="energia elektryczna",AH1058*0))</f>
        <v>0</v>
      </c>
      <c r="AT1058" s="20" t="b">
        <f>IF(Z1058="gaz",AH1058*'lista, wskaźniki'!$F$44,IF(Z1058="energia elektryczna",AH1058*0))</f>
        <v>0</v>
      </c>
      <c r="AU1058" s="20">
        <f>AI1058*1/3.6*'lista, wskaźniki'!$F$21</f>
        <v>0</v>
      </c>
      <c r="AV1058" s="20">
        <f>AI1058*'lista, wskaźniki'!$F$42</f>
        <v>0</v>
      </c>
      <c r="AW1058" s="20">
        <f>AI1058*'lista, wskaźniki'!$F$43</f>
        <v>0</v>
      </c>
      <c r="AX1058" s="20">
        <f>AI1058*'lista, wskaźniki'!$F$44</f>
        <v>0</v>
      </c>
      <c r="AY1058" s="20">
        <f>AK1058*'lista, wskaźniki'!$F$26</f>
        <v>2.67</v>
      </c>
      <c r="AZ1058" s="20">
        <f t="shared" si="468"/>
        <v>2.67</v>
      </c>
      <c r="BA1058" s="20">
        <f t="shared" si="469"/>
        <v>0</v>
      </c>
      <c r="BB1058" s="20">
        <f t="shared" si="470"/>
        <v>0</v>
      </c>
      <c r="BC1058" s="20">
        <f t="shared" si="471"/>
        <v>0</v>
      </c>
      <c r="BD1058" s="983" t="s">
        <v>17</v>
      </c>
      <c r="BE1058" s="983" t="s">
        <v>17</v>
      </c>
      <c r="BF1058" s="983" t="s">
        <v>17</v>
      </c>
      <c r="BG1058" s="983" t="s">
        <v>16</v>
      </c>
      <c r="BH1058" s="60" t="s">
        <v>43</v>
      </c>
      <c r="BI1058" s="983" t="s">
        <v>16</v>
      </c>
      <c r="BJ1058" s="60" t="s">
        <v>43</v>
      </c>
      <c r="BK1058" s="983" t="s">
        <v>17</v>
      </c>
      <c r="BL1058" s="60"/>
      <c r="BM1058" s="60"/>
      <c r="BN1058" s="60"/>
      <c r="BO1058" s="60" t="s">
        <v>57</v>
      </c>
      <c r="BP1058" s="60" t="s">
        <v>52</v>
      </c>
      <c r="BQ1058" s="60" t="s">
        <v>120</v>
      </c>
      <c r="BR1058" s="60">
        <v>1</v>
      </c>
      <c r="BS1058" s="986">
        <v>10000</v>
      </c>
      <c r="BT1058" s="986"/>
      <c r="BU1058" s="986">
        <v>1500</v>
      </c>
      <c r="BV1058" s="986"/>
      <c r="BW1058" s="986"/>
      <c r="BX1058" s="986">
        <v>7500</v>
      </c>
      <c r="BY1058" s="1010"/>
      <c r="CA1058" s="365">
        <f t="shared" si="472"/>
        <v>0</v>
      </c>
      <c r="CB1058" s="365" t="b">
        <f t="shared" si="473"/>
        <v>0</v>
      </c>
      <c r="CC1058" s="365" t="b">
        <f t="shared" si="474"/>
        <v>0</v>
      </c>
      <c r="CD1058" s="365" t="b">
        <f t="shared" si="475"/>
        <v>0</v>
      </c>
      <c r="CE1058" s="365" t="b">
        <f t="shared" si="476"/>
        <v>0</v>
      </c>
      <c r="CF1058" s="365" t="b">
        <f t="shared" si="477"/>
        <v>0</v>
      </c>
      <c r="CG1058" s="365" t="b">
        <f t="shared" si="478"/>
        <v>0</v>
      </c>
      <c r="CH1058" s="365" t="b">
        <f t="shared" si="479"/>
        <v>0</v>
      </c>
      <c r="CI1058" s="72">
        <f t="shared" si="480"/>
        <v>0</v>
      </c>
      <c r="CJ1058" s="72" t="b">
        <f t="shared" si="481"/>
        <v>0</v>
      </c>
      <c r="CK1058" s="72" t="b">
        <f t="shared" si="482"/>
        <v>0</v>
      </c>
      <c r="CL1058" s="72">
        <f t="shared" si="483"/>
        <v>0</v>
      </c>
      <c r="CM1058" s="72" t="b">
        <f t="shared" si="484"/>
        <v>0</v>
      </c>
      <c r="CN1058" s="72" t="b">
        <f t="shared" si="485"/>
        <v>0</v>
      </c>
      <c r="CP1058" s="13" t="b">
        <f t="shared" si="486"/>
        <v>0</v>
      </c>
      <c r="CQ1058" s="13" t="b">
        <f t="shared" si="487"/>
        <v>0</v>
      </c>
      <c r="CR1058" s="13" t="b">
        <f t="shared" si="488"/>
        <v>0</v>
      </c>
      <c r="CS1058" s="13" t="b">
        <f t="shared" si="494"/>
        <v>0</v>
      </c>
      <c r="CT1058" s="13" t="b">
        <f t="shared" si="493"/>
        <v>0</v>
      </c>
      <c r="CU1058" s="13" t="b">
        <f t="shared" si="495"/>
        <v>0</v>
      </c>
      <c r="CV1058" s="13" t="b">
        <f t="shared" si="489"/>
        <v>0</v>
      </c>
      <c r="CW1058" s="13" t="b">
        <f t="shared" si="490"/>
        <v>0</v>
      </c>
      <c r="CX1058" s="13">
        <f t="shared" si="491"/>
        <v>137</v>
      </c>
      <c r="CY1058" s="13">
        <f t="shared" si="492"/>
        <v>137</v>
      </c>
    </row>
    <row r="1059" spans="1:103" ht="15" thickBot="1">
      <c r="A1059" s="932"/>
      <c r="B1059" s="984"/>
      <c r="C1059" s="984"/>
      <c r="D1059" s="984"/>
      <c r="E1059" s="984"/>
      <c r="F1059" s="984"/>
      <c r="G1059" s="984"/>
      <c r="H1059" s="984"/>
      <c r="I1059" s="984"/>
      <c r="J1059" s="984"/>
      <c r="K1059" s="984"/>
      <c r="L1059" s="984"/>
      <c r="M1059" s="984"/>
      <c r="N1059" s="984"/>
      <c r="O1059" s="984"/>
      <c r="P1059" s="984"/>
      <c r="Q1059" s="941"/>
      <c r="R1059" s="984"/>
      <c r="S1059" s="984"/>
      <c r="T1059" s="984"/>
      <c r="U1059" s="984"/>
      <c r="V1059" s="984"/>
      <c r="W1059" s="20" t="s">
        <v>36</v>
      </c>
      <c r="X1059" s="62"/>
      <c r="Y1059" s="62"/>
      <c r="Z1059" s="62"/>
      <c r="AA1059" s="62" t="s">
        <v>36</v>
      </c>
      <c r="AB1059" s="63">
        <v>1</v>
      </c>
      <c r="AC1059" s="63"/>
      <c r="AD1059" s="62">
        <v>200</v>
      </c>
      <c r="AE1059" s="984"/>
      <c r="AF1059" s="334">
        <f t="shared" si="467"/>
        <v>24.815000000000001</v>
      </c>
      <c r="AG1059" s="272">
        <v>34.03</v>
      </c>
      <c r="AH1059" s="334">
        <f>IF(Y1059="inne",K1059*'lista, wskaźniki'!$E$35,IF(Y1059="to samo źródło",0,IF(Y1059=0,0)))</f>
        <v>0</v>
      </c>
      <c r="AI1059" s="334" t="b">
        <f>IF(AA1059="gaz z sieci",AC1059*'lista, wskaźniki'!$D$21)</f>
        <v>0</v>
      </c>
      <c r="AJ1059" s="272">
        <f>IF(AA1059="węgiel",AB1059*'lista, wskaźniki'!$D$20, IF('Sektor mieszkaniowy'!AA1059="drewno",'Sektor mieszkaniowy'!AB1059*'lista, wskaźniki'!$D$22,IF('Sektor mieszkaniowy'!AA1059="pellet",AB1059*'lista, wskaźniki'!$D$23,IF('Sektor mieszkaniowy'!AA1059="gaz z sieci",AB1059*'lista, wskaźniki'!$D$21,IF('Sektor mieszkaniowy'!AA1059="olej opałowy",'Sektor mieszkaniowy'!AB1059*'lista, wskaźniki'!$D$24)))))</f>
        <v>15.6</v>
      </c>
      <c r="AK1059" s="1014"/>
      <c r="AL1059" s="984"/>
      <c r="AM1059" s="20">
        <f>IF(AA1059="węgiel",AF1059*1/3.6*'lista, wskaźniki'!$F$20,IF(AA1059="drewno",AF1059*1/3.6*'lista, wskaźniki'!$F$22,IF(AA1059="pellet",AF1059*1/3.6*'lista, wskaźniki'!$F$23,IF(AA1059="gaz z sieci",AF1059*1/3.6*'lista, wskaźniki'!$F$21,IF(AA1059="olej opałowy",AF1059*1/3.6*'lista, wskaźniki'!$F$24,0)))))</f>
        <v>0</v>
      </c>
      <c r="AN1059" s="20">
        <f>IF(AA1059="węgiel",AF1059*'lista, wskaźniki'!$E$42,IF(AA1059="drewno",AF1059*'lista, wskaźniki'!$G$42,IF(AA1059="pellet",AF1059*'lista, wskaźniki'!$H$42,IF(AA1059="gaz z sieci",AF1059*'lista, wskaźniki'!$F$42,IF(AA1059="olej opałowy",AF1059*'lista, wskaźniki'!$I$42,0)))))</f>
        <v>2.0100150000000001E-2</v>
      </c>
      <c r="AO1059" s="20">
        <f>IF(AA1059="węgiel",AF1059*'lista, wskaźniki'!$E$43,IF(AA1059="drewno",AF1059*'lista, wskaźniki'!$G$43,IF(AA1059="pellet",AF1059*'lista, wskaźniki'!$H$43,IF(AA1059="gaz z sieci",AF1059*'lista, wskaźniki'!$F$43,IF(AA1059="olej opałowy",AF1059*'lista, wskaźniki'!$I$43,0)))))</f>
        <v>2.0100150000000001E-2</v>
      </c>
      <c r="AP1059" s="20">
        <f>IF(AA1059="węgiel",AF1059*'lista, wskaźniki'!$E$44,IF(AA1059="drewno",AF1059*'lista, wskaźniki'!$G$44,IF(AA1059="pellet",AF1059*'lista, wskaźniki'!$H$44,IF(AA1059="gaz z sieci",AF1059*'lista, wskaźniki'!$F$44,IF(AA1059="olej opałowy",AF1059*'lista, wskaźniki'!$I$44,0)))))</f>
        <v>6.2037499999999997E-6</v>
      </c>
      <c r="AQ1059" s="20" t="b">
        <f>IF(Z1059="gaz",AH1059*1/3.6*'lista, wskaźniki'!$F$21,IF(Z1059="energia elektryczna",AH1059*1/3.6*'lista, wskaźniki'!$F$26))</f>
        <v>0</v>
      </c>
      <c r="AR1059" s="20" t="b">
        <f>IF(Z1059="gaz",AH1059*'lista, wskaźniki'!$F$42,IF(Z1059="energia elektryczna",AH1059*0))</f>
        <v>0</v>
      </c>
      <c r="AS1059" s="20" t="b">
        <f>IF(Z1059="gaz",AH1059*'lista, wskaźniki'!$F$43,IF(Z1059="energia elektryczna",AH1059*0))</f>
        <v>0</v>
      </c>
      <c r="AT1059" s="20" t="b">
        <f>IF(Z1059="gaz",AH1059*'lista, wskaźniki'!$F$44,IF(Z1059="energia elektryczna",AH1059*0))</f>
        <v>0</v>
      </c>
      <c r="AU1059" s="20">
        <f>AI1059*1/3.6*'lista, wskaźniki'!$F$21</f>
        <v>0</v>
      </c>
      <c r="AV1059" s="20">
        <f>AI1059*'lista, wskaźniki'!$F$42</f>
        <v>0</v>
      </c>
      <c r="AW1059" s="20">
        <f>AI1059*'lista, wskaźniki'!$F$43</f>
        <v>0</v>
      </c>
      <c r="AX1059" s="20">
        <f>AI1059*'lista, wskaźniki'!$F$44</f>
        <v>0</v>
      </c>
      <c r="AY1059" s="20">
        <f>AK1059*'lista, wskaźniki'!$F$26</f>
        <v>0</v>
      </c>
      <c r="AZ1059" s="20">
        <f t="shared" si="468"/>
        <v>0</v>
      </c>
      <c r="BA1059" s="20">
        <f t="shared" si="469"/>
        <v>2.0100150000000001E-2</v>
      </c>
      <c r="BB1059" s="20">
        <f t="shared" si="470"/>
        <v>2.0100150000000001E-2</v>
      </c>
      <c r="BC1059" s="20">
        <f t="shared" si="471"/>
        <v>6.2037499999999997E-6</v>
      </c>
      <c r="BD1059" s="984"/>
      <c r="BE1059" s="984"/>
      <c r="BF1059" s="984"/>
      <c r="BG1059" s="984"/>
      <c r="BH1059" s="62"/>
      <c r="BI1059" s="984"/>
      <c r="BJ1059" s="62" t="s">
        <v>52</v>
      </c>
      <c r="BK1059" s="984"/>
      <c r="BL1059" s="62"/>
      <c r="BM1059" s="62"/>
      <c r="BN1059" s="62"/>
      <c r="BO1059" s="62"/>
      <c r="BP1059" s="62" t="s">
        <v>53</v>
      </c>
      <c r="BQ1059" s="62"/>
      <c r="BR1059" s="62"/>
      <c r="BS1059" s="987"/>
      <c r="BT1059" s="987"/>
      <c r="BU1059" s="987"/>
      <c r="BV1059" s="987"/>
      <c r="BW1059" s="987"/>
      <c r="BX1059" s="987"/>
      <c r="BY1059" s="1011"/>
      <c r="CA1059" s="365" t="b">
        <f t="shared" si="472"/>
        <v>0</v>
      </c>
      <c r="CB1059" s="365">
        <f t="shared" si="473"/>
        <v>24.815000000000001</v>
      </c>
      <c r="CC1059" s="365" t="b">
        <f t="shared" si="474"/>
        <v>0</v>
      </c>
      <c r="CD1059" s="365" t="b">
        <f t="shared" si="475"/>
        <v>0</v>
      </c>
      <c r="CE1059" s="365" t="b">
        <f t="shared" si="476"/>
        <v>0</v>
      </c>
      <c r="CF1059" s="365" t="b">
        <f t="shared" si="477"/>
        <v>0</v>
      </c>
      <c r="CG1059" s="365" t="b">
        <f t="shared" si="478"/>
        <v>0</v>
      </c>
      <c r="CH1059" s="365" t="b">
        <f t="shared" si="479"/>
        <v>0</v>
      </c>
      <c r="CI1059" s="72" t="b">
        <f t="shared" si="480"/>
        <v>0</v>
      </c>
      <c r="CJ1059" s="72">
        <f t="shared" si="481"/>
        <v>24.815000000000001</v>
      </c>
      <c r="CK1059" s="72" t="b">
        <f t="shared" si="482"/>
        <v>0</v>
      </c>
      <c r="CL1059" s="72">
        <f t="shared" si="483"/>
        <v>0</v>
      </c>
      <c r="CM1059" s="72" t="b">
        <f t="shared" si="484"/>
        <v>0</v>
      </c>
      <c r="CN1059" s="72" t="b">
        <f t="shared" si="485"/>
        <v>0</v>
      </c>
      <c r="CP1059" s="13">
        <f t="shared" si="486"/>
        <v>0</v>
      </c>
      <c r="CQ1059" s="13" t="b">
        <f t="shared" si="487"/>
        <v>0</v>
      </c>
      <c r="CR1059" s="13" t="b">
        <f t="shared" si="488"/>
        <v>0</v>
      </c>
      <c r="CS1059" s="13" t="b">
        <f t="shared" si="494"/>
        <v>0</v>
      </c>
      <c r="CT1059" s="13" t="b">
        <f t="shared" si="493"/>
        <v>0</v>
      </c>
      <c r="CU1059" s="13" t="b">
        <f t="shared" si="495"/>
        <v>0</v>
      </c>
      <c r="CV1059" s="13" t="b">
        <f t="shared" si="489"/>
        <v>0</v>
      </c>
      <c r="CW1059" s="13" t="b">
        <f t="shared" si="490"/>
        <v>0</v>
      </c>
      <c r="CX1059" s="13" t="b">
        <f t="shared" si="491"/>
        <v>0</v>
      </c>
      <c r="CY1059" s="13" t="b">
        <f t="shared" si="492"/>
        <v>0</v>
      </c>
    </row>
    <row r="1060" spans="1:103" ht="15" thickBot="1">
      <c r="A1060" s="932"/>
      <c r="B1060" s="984"/>
      <c r="C1060" s="984"/>
      <c r="D1060" s="984"/>
      <c r="E1060" s="984"/>
      <c r="F1060" s="984"/>
      <c r="G1060" s="984"/>
      <c r="H1060" s="984"/>
      <c r="I1060" s="984"/>
      <c r="J1060" s="984"/>
      <c r="K1060" s="984"/>
      <c r="L1060" s="984"/>
      <c r="M1060" s="984"/>
      <c r="N1060" s="984"/>
      <c r="O1060" s="984"/>
      <c r="P1060" s="984"/>
      <c r="Q1060" s="941"/>
      <c r="R1060" s="984"/>
      <c r="S1060" s="984"/>
      <c r="T1060" s="984"/>
      <c r="U1060" s="984"/>
      <c r="V1060" s="984"/>
      <c r="W1060" s="62"/>
      <c r="X1060" s="62"/>
      <c r="Y1060" s="62"/>
      <c r="Z1060" s="62"/>
      <c r="AA1060" s="62" t="s">
        <v>50</v>
      </c>
      <c r="AB1060" s="63"/>
      <c r="AC1060" s="63"/>
      <c r="AD1060" s="62"/>
      <c r="AE1060" s="984"/>
      <c r="AF1060" s="334">
        <f t="shared" si="467"/>
        <v>0</v>
      </c>
      <c r="AG1060" s="272">
        <f>IF(R1060="kompletna",Q1060*J1060*0.0036*'lista, wskaźniki'!$F$13, IF(R1060="częściowa",Q1060*J1060*0.0036*'lista, wskaźniki'!$F$14, IF(R1060="brak",Q1060*J1060*0.0036*'lista, wskaźniki'!$F$15,)))</f>
        <v>0</v>
      </c>
      <c r="AH1060" s="334">
        <f>IF(Y1060="inne",K1060*'lista, wskaźniki'!$E$35,IF(Y1060="to samo źródło",0,IF(Y1060=0,0)))</f>
        <v>0</v>
      </c>
      <c r="AI1060" s="334" t="b">
        <f>IF(AA1060="gaz z sieci",AC1060*'lista, wskaźniki'!$D$21)</f>
        <v>0</v>
      </c>
      <c r="AJ1060" s="272">
        <f>IF(AA1060="węgiel",AB1060*'lista, wskaźniki'!$D$20, IF('Sektor mieszkaniowy'!AA1060="drewno",'Sektor mieszkaniowy'!AB1060*'lista, wskaźniki'!$D$22,IF('Sektor mieszkaniowy'!AA1060="pellet",AB1060*'lista, wskaźniki'!$D$23,IF('Sektor mieszkaniowy'!AA1060="gaz z sieci",AB1060*'lista, wskaźniki'!$D$21,IF('Sektor mieszkaniowy'!AA1060="olej opałowy",'Sektor mieszkaniowy'!AB1060*'lista, wskaźniki'!$D$24)))))</f>
        <v>0</v>
      </c>
      <c r="AK1060" s="1014"/>
      <c r="AL1060" s="984"/>
      <c r="AM1060" s="20">
        <f>IF(AA1060="węgiel",AF1060*1/3.6*'lista, wskaźniki'!$F$20,IF(AA1060="drewno",AF1060*1/3.6*'lista, wskaźniki'!$F$22,IF(AA1060="pellet",AF1060*1/3.6*'lista, wskaźniki'!$F$23,IF(AA1060="gaz z sieci",AF1060*1/3.6*'lista, wskaźniki'!$F$21,IF(AA1060="olej opałowy",AF1060*1/3.6*'lista, wskaźniki'!$F$24,0)))))</f>
        <v>0</v>
      </c>
      <c r="AN1060" s="20">
        <f>IF(AA1060="węgiel",AF1060*'lista, wskaźniki'!$E$42,IF(AA1060="drewno",AF1060*'lista, wskaźniki'!$G$42,IF(AA1060="pellet",AF1060*'lista, wskaźniki'!$H$42,IF(AA1060="gaz z sieci",AF1060*'lista, wskaźniki'!$F$42,IF(AA1060="olej opałowy",AF1060*'lista, wskaźniki'!$I$42,0)))))</f>
        <v>0</v>
      </c>
      <c r="AO1060" s="20">
        <f>IF(AA1060="węgiel",AF1060*'lista, wskaźniki'!$E$43,IF(AA1060="drewno",AF1060*'lista, wskaźniki'!$G$43,IF(AA1060="pellet",AF1060*'lista, wskaźniki'!$H$43,IF(AA1060="gaz z sieci",AF1060*'lista, wskaźniki'!$F$43,IF(AA1060="olej opałowy",AF1060*'lista, wskaźniki'!$I$43,0)))))</f>
        <v>0</v>
      </c>
      <c r="AP1060" s="20">
        <f>IF(AA1060="węgiel",AF1060*'lista, wskaźniki'!$E$44,IF(AA1060="drewno",AF1060*'lista, wskaźniki'!$G$44,IF(AA1060="pellet",AF1060*'lista, wskaźniki'!$H$44,IF(AA1060="gaz z sieci",AF1060*'lista, wskaźniki'!$F$44,IF(AA1060="olej opałowy",AF1060*'lista, wskaźniki'!$I$44,0)))))</f>
        <v>0</v>
      </c>
      <c r="AQ1060" s="20" t="b">
        <f>IF(Z1060="gaz",AH1060*1/3.6*'lista, wskaźniki'!$F$21,IF(Z1060="energia elektryczna",AH1060*1/3.6*'lista, wskaźniki'!$F$26))</f>
        <v>0</v>
      </c>
      <c r="AR1060" s="20" t="b">
        <f>IF(Z1060="gaz",AH1060*'lista, wskaźniki'!$F$42,IF(Z1060="energia elektryczna",AH1060*0))</f>
        <v>0</v>
      </c>
      <c r="AS1060" s="20" t="b">
        <f>IF(Z1060="gaz",AH1060*'lista, wskaźniki'!$F$43,IF(Z1060="energia elektryczna",AH1060*0))</f>
        <v>0</v>
      </c>
      <c r="AT1060" s="20" t="b">
        <f>IF(Z1060="gaz",AH1060*'lista, wskaźniki'!$F$44,IF(Z1060="energia elektryczna",AH1060*0))</f>
        <v>0</v>
      </c>
      <c r="AU1060" s="20">
        <f>AI1060*1/3.6*'lista, wskaźniki'!$F$21</f>
        <v>0</v>
      </c>
      <c r="AV1060" s="20">
        <f>AI1060*'lista, wskaźniki'!$F$42</f>
        <v>0</v>
      </c>
      <c r="AW1060" s="20">
        <f>AI1060*'lista, wskaźniki'!$F$43</f>
        <v>0</v>
      </c>
      <c r="AX1060" s="20">
        <f>AI1060*'lista, wskaźniki'!$F$44</f>
        <v>0</v>
      </c>
      <c r="AY1060" s="20">
        <f>AK1060*'lista, wskaźniki'!$F$26</f>
        <v>0</v>
      </c>
      <c r="AZ1060" s="20">
        <f t="shared" si="468"/>
        <v>0</v>
      </c>
      <c r="BA1060" s="20">
        <f t="shared" si="469"/>
        <v>0</v>
      </c>
      <c r="BB1060" s="20">
        <f t="shared" si="470"/>
        <v>0</v>
      </c>
      <c r="BC1060" s="20">
        <f t="shared" si="471"/>
        <v>0</v>
      </c>
      <c r="BD1060" s="984"/>
      <c r="BE1060" s="984"/>
      <c r="BF1060" s="984"/>
      <c r="BG1060" s="984"/>
      <c r="BH1060" s="62"/>
      <c r="BI1060" s="984"/>
      <c r="BJ1060" s="62"/>
      <c r="BK1060" s="984"/>
      <c r="BL1060" s="62"/>
      <c r="BM1060" s="62"/>
      <c r="BN1060" s="62"/>
      <c r="BO1060" s="62"/>
      <c r="BP1060" s="62" t="s">
        <v>43</v>
      </c>
      <c r="BQ1060" s="62"/>
      <c r="BR1060" s="62"/>
      <c r="BS1060" s="987"/>
      <c r="BT1060" s="987"/>
      <c r="BU1060" s="987"/>
      <c r="BV1060" s="987"/>
      <c r="BW1060" s="987"/>
      <c r="BX1060" s="987"/>
      <c r="BY1060" s="1011"/>
      <c r="CA1060" s="365" t="b">
        <f t="shared" si="472"/>
        <v>0</v>
      </c>
      <c r="CB1060" s="365" t="b">
        <f t="shared" si="473"/>
        <v>0</v>
      </c>
      <c r="CC1060" s="365">
        <f t="shared" si="474"/>
        <v>0</v>
      </c>
      <c r="CD1060" s="365" t="b">
        <f t="shared" si="475"/>
        <v>0</v>
      </c>
      <c r="CE1060" s="365" t="b">
        <f t="shared" si="476"/>
        <v>0</v>
      </c>
      <c r="CF1060" s="365" t="b">
        <f t="shared" si="477"/>
        <v>0</v>
      </c>
      <c r="CG1060" s="365" t="b">
        <f t="shared" si="478"/>
        <v>0</v>
      </c>
      <c r="CH1060" s="365" t="b">
        <f t="shared" si="479"/>
        <v>0</v>
      </c>
      <c r="CI1060" s="72" t="b">
        <f t="shared" si="480"/>
        <v>0</v>
      </c>
      <c r="CJ1060" s="72" t="b">
        <f t="shared" si="481"/>
        <v>0</v>
      </c>
      <c r="CK1060" s="72">
        <f t="shared" si="482"/>
        <v>0</v>
      </c>
      <c r="CL1060" s="72">
        <f t="shared" si="483"/>
        <v>0</v>
      </c>
      <c r="CM1060" s="72" t="b">
        <f t="shared" si="484"/>
        <v>0</v>
      </c>
      <c r="CN1060" s="72" t="b">
        <f t="shared" si="485"/>
        <v>0</v>
      </c>
      <c r="CP1060" s="13">
        <f t="shared" si="486"/>
        <v>0</v>
      </c>
      <c r="CQ1060" s="13" t="b">
        <f t="shared" si="487"/>
        <v>0</v>
      </c>
      <c r="CR1060" s="13" t="b">
        <f t="shared" si="488"/>
        <v>0</v>
      </c>
      <c r="CS1060" s="13" t="b">
        <f t="shared" si="494"/>
        <v>0</v>
      </c>
      <c r="CT1060" s="13" t="b">
        <f t="shared" si="493"/>
        <v>0</v>
      </c>
      <c r="CU1060" s="13" t="b">
        <f t="shared" si="495"/>
        <v>0</v>
      </c>
      <c r="CV1060" s="13" t="b">
        <f t="shared" si="489"/>
        <v>0</v>
      </c>
      <c r="CW1060" s="13" t="b">
        <f t="shared" si="490"/>
        <v>0</v>
      </c>
      <c r="CX1060" s="13" t="b">
        <f t="shared" si="491"/>
        <v>0</v>
      </c>
      <c r="CY1060" s="13" t="b">
        <f t="shared" si="492"/>
        <v>0</v>
      </c>
    </row>
    <row r="1061" spans="1:103" ht="15" thickBot="1">
      <c r="A1061" s="932"/>
      <c r="B1061" s="984"/>
      <c r="C1061" s="984"/>
      <c r="D1061" s="984"/>
      <c r="E1061" s="984"/>
      <c r="F1061" s="984"/>
      <c r="G1061" s="984"/>
      <c r="H1061" s="984"/>
      <c r="I1061" s="984"/>
      <c r="J1061" s="984"/>
      <c r="K1061" s="984"/>
      <c r="L1061" s="984"/>
      <c r="M1061" s="984"/>
      <c r="N1061" s="984"/>
      <c r="O1061" s="984"/>
      <c r="P1061" s="984"/>
      <c r="Q1061" s="941"/>
      <c r="R1061" s="984"/>
      <c r="S1061" s="984"/>
      <c r="T1061" s="984"/>
      <c r="U1061" s="984"/>
      <c r="V1061" s="984"/>
      <c r="W1061" s="62"/>
      <c r="X1061" s="62"/>
      <c r="Y1061" s="62"/>
      <c r="Z1061" s="62"/>
      <c r="AA1061" s="62" t="s">
        <v>38</v>
      </c>
      <c r="AB1061" s="63"/>
      <c r="AC1061" s="285">
        <v>943</v>
      </c>
      <c r="AD1061" s="284">
        <v>2700</v>
      </c>
      <c r="AE1061" s="984"/>
      <c r="AF1061" s="334">
        <f t="shared" si="467"/>
        <v>0</v>
      </c>
      <c r="AG1061" s="281">
        <v>0</v>
      </c>
      <c r="AH1061" s="334">
        <f>IF(Y1061="inne",K1061*'lista, wskaźniki'!$E$35,IF(Y1061="to samo źródło",0,IF(Y1061=0,0)))</f>
        <v>0</v>
      </c>
      <c r="AI1061" s="334">
        <f>IF(AA1061="gaz z sieci",AC1061*'lista, wskaźniki'!$D$21)</f>
        <v>34.061160000000001</v>
      </c>
      <c r="AJ1061" s="281">
        <f>IF(AA1061="węgiel",AB1061*'lista, wskaźniki'!$D$20, IF('Sektor mieszkaniowy'!AA1061="drewno",'Sektor mieszkaniowy'!AB1061*'lista, wskaźniki'!$D$22,IF('Sektor mieszkaniowy'!AA1061="pellet",AB1061*'lista, wskaźniki'!$D$23,IF('Sektor mieszkaniowy'!AA1061="gaz z sieci",AB1061*'lista, wskaźniki'!$D$21,IF('Sektor mieszkaniowy'!AA1061="olej opałowy",'Sektor mieszkaniowy'!AB1061*'lista, wskaźniki'!$D$24)))))</f>
        <v>0</v>
      </c>
      <c r="AK1061" s="1014"/>
      <c r="AL1061" s="984"/>
      <c r="AM1061" s="20">
        <f>IF(AA1061="węgiel",AF1061*1/3.6*'lista, wskaźniki'!$F$20,IF(AA1061="drewno",AF1061*1/3.6*'lista, wskaźniki'!$F$22,IF(AA1061="pellet",AF1061*1/3.6*'lista, wskaźniki'!$F$23,IF(AA1061="gaz z sieci",AF1061*1/3.6*'lista, wskaźniki'!$F$21,IF(AA1061="olej opałowy",AF1061*1/3.6*'lista, wskaźniki'!$F$24,0)))))</f>
        <v>0</v>
      </c>
      <c r="AN1061" s="20">
        <f>IF(AA1061="węgiel",AF1061*'lista, wskaźniki'!$E$42,IF(AA1061="drewno",AF1061*'lista, wskaźniki'!$G$42,IF(AA1061="pellet",AF1061*'lista, wskaźniki'!$H$42,IF(AA1061="gaz z sieci",AF1061*'lista, wskaźniki'!$F$42,IF(AA1061="olej opałowy",AF1061*'lista, wskaźniki'!$I$42,0)))))</f>
        <v>0</v>
      </c>
      <c r="AO1061" s="20">
        <f>IF(AA1061="węgiel",AF1061*'lista, wskaźniki'!$E$43,IF(AA1061="drewno",AF1061*'lista, wskaźniki'!$G$43,IF(AA1061="pellet",AF1061*'lista, wskaźniki'!$H$43,IF(AA1061="gaz z sieci",AF1061*'lista, wskaźniki'!$F$43,IF(AA1061="olej opałowy",AF1061*'lista, wskaźniki'!$I$43,0)))))</f>
        <v>0</v>
      </c>
      <c r="AP1061" s="20">
        <f>IF(AA1061="węgiel",AF1061*'lista, wskaźniki'!$E$44,IF(AA1061="drewno",AF1061*'lista, wskaźniki'!$G$44,IF(AA1061="pellet",AF1061*'lista, wskaźniki'!$H$44,IF(AA1061="gaz z sieci",AF1061*'lista, wskaźniki'!$F$44,IF(AA1061="olej opałowy",AF1061*'lista, wskaźniki'!$I$44,0)))))</f>
        <v>0</v>
      </c>
      <c r="AQ1061" s="20" t="b">
        <f>IF(Z1061="gaz",AH1061*1/3.6*'lista, wskaźniki'!$F$21,IF(Z1061="energia elektryczna",AH1061*1/3.6*'lista, wskaźniki'!$F$26))</f>
        <v>0</v>
      </c>
      <c r="AR1061" s="20" t="b">
        <f>IF(Z1061="gaz",AH1061*'lista, wskaźniki'!$F$42,IF(Z1061="energia elektryczna",AH1061*0))</f>
        <v>0</v>
      </c>
      <c r="AS1061" s="20" t="b">
        <f>IF(Z1061="gaz",AH1061*'lista, wskaźniki'!$F$43,IF(Z1061="energia elektryczna",AH1061*0))</f>
        <v>0</v>
      </c>
      <c r="AT1061" s="20" t="b">
        <f>IF(Z1061="gaz",AH1061*'lista, wskaźniki'!$F$44,IF(Z1061="energia elektryczna",AH1061*0))</f>
        <v>0</v>
      </c>
      <c r="AU1061" s="20">
        <f>AI1061*1/3.6*'lista, wskaźniki'!$F$21</f>
        <v>1.9012939512</v>
      </c>
      <c r="AV1061" s="20">
        <f>AI1061*'lista, wskaźniki'!$F$42</f>
        <v>1.7030580000000001E-5</v>
      </c>
      <c r="AW1061" s="20">
        <f>AI1061*'lista, wskaźniki'!$F$43</f>
        <v>1.7030580000000001E-5</v>
      </c>
      <c r="AX1061" s="20">
        <f>AI1061*'lista, wskaźniki'!$F$44</f>
        <v>0</v>
      </c>
      <c r="AY1061" s="20">
        <f>AK1061*'lista, wskaźniki'!$F$26</f>
        <v>0</v>
      </c>
      <c r="AZ1061" s="20">
        <f t="shared" si="468"/>
        <v>1.9012939512</v>
      </c>
      <c r="BA1061" s="20">
        <f t="shared" si="469"/>
        <v>1.7030580000000001E-5</v>
      </c>
      <c r="BB1061" s="20">
        <f t="shared" si="470"/>
        <v>1.7030580000000001E-5</v>
      </c>
      <c r="BC1061" s="20">
        <f t="shared" si="471"/>
        <v>0</v>
      </c>
      <c r="BD1061" s="984"/>
      <c r="BE1061" s="984"/>
      <c r="BF1061" s="984"/>
      <c r="BG1061" s="984"/>
      <c r="BH1061" s="62"/>
      <c r="BI1061" s="984"/>
      <c r="BJ1061" s="62"/>
      <c r="BK1061" s="984"/>
      <c r="BL1061" s="62"/>
      <c r="BM1061" s="62"/>
      <c r="BN1061" s="62"/>
      <c r="BO1061" s="62"/>
      <c r="BP1061" s="62"/>
      <c r="BQ1061" s="62"/>
      <c r="BR1061" s="62"/>
      <c r="BS1061" s="987"/>
      <c r="BT1061" s="987"/>
      <c r="BU1061" s="987"/>
      <c r="BV1061" s="987"/>
      <c r="BW1061" s="987"/>
      <c r="BX1061" s="987"/>
      <c r="BY1061" s="1011"/>
      <c r="CA1061" s="365" t="b">
        <f t="shared" si="472"/>
        <v>0</v>
      </c>
      <c r="CB1061" s="365" t="b">
        <f t="shared" si="473"/>
        <v>0</v>
      </c>
      <c r="CC1061" s="365" t="b">
        <f t="shared" si="474"/>
        <v>0</v>
      </c>
      <c r="CD1061" s="365">
        <f t="shared" si="475"/>
        <v>0</v>
      </c>
      <c r="CE1061" s="365" t="b">
        <f t="shared" si="476"/>
        <v>0</v>
      </c>
      <c r="CF1061" s="365" t="b">
        <f t="shared" si="477"/>
        <v>0</v>
      </c>
      <c r="CG1061" s="365" t="b">
        <f t="shared" si="478"/>
        <v>0</v>
      </c>
      <c r="CH1061" s="365">
        <f t="shared" si="479"/>
        <v>34.061160000000001</v>
      </c>
      <c r="CI1061" s="72" t="b">
        <f t="shared" si="480"/>
        <v>0</v>
      </c>
      <c r="CJ1061" s="72" t="b">
        <f t="shared" si="481"/>
        <v>0</v>
      </c>
      <c r="CK1061" s="72" t="b">
        <f t="shared" si="482"/>
        <v>0</v>
      </c>
      <c r="CL1061" s="72">
        <f t="shared" si="483"/>
        <v>0</v>
      </c>
      <c r="CM1061" s="72" t="b">
        <f t="shared" si="484"/>
        <v>0</v>
      </c>
      <c r="CN1061" s="72" t="b">
        <f t="shared" si="485"/>
        <v>0</v>
      </c>
      <c r="CP1061" s="13">
        <f t="shared" si="486"/>
        <v>0</v>
      </c>
      <c r="CQ1061" s="13" t="b">
        <f t="shared" si="487"/>
        <v>0</v>
      </c>
      <c r="CR1061" s="13" t="b">
        <f t="shared" si="488"/>
        <v>0</v>
      </c>
      <c r="CS1061" s="13" t="b">
        <f t="shared" si="494"/>
        <v>0</v>
      </c>
      <c r="CT1061" s="13" t="b">
        <f t="shared" si="493"/>
        <v>0</v>
      </c>
      <c r="CU1061" s="13" t="b">
        <f t="shared" si="495"/>
        <v>0</v>
      </c>
      <c r="CV1061" s="13" t="b">
        <f t="shared" si="489"/>
        <v>0</v>
      </c>
      <c r="CW1061" s="13" t="b">
        <f t="shared" si="490"/>
        <v>0</v>
      </c>
      <c r="CX1061" s="13" t="b">
        <f t="shared" si="491"/>
        <v>0</v>
      </c>
      <c r="CY1061" s="13" t="b">
        <f t="shared" si="492"/>
        <v>0</v>
      </c>
    </row>
    <row r="1062" spans="1:103" ht="15" thickBot="1">
      <c r="A1062" s="933"/>
      <c r="B1062" s="985"/>
      <c r="C1062" s="985"/>
      <c r="D1062" s="985"/>
      <c r="E1062" s="985"/>
      <c r="F1062" s="985"/>
      <c r="G1062" s="985"/>
      <c r="H1062" s="985"/>
      <c r="I1062" s="985"/>
      <c r="J1062" s="985"/>
      <c r="K1062" s="985"/>
      <c r="L1062" s="985"/>
      <c r="M1062" s="985"/>
      <c r="N1062" s="985"/>
      <c r="O1062" s="985"/>
      <c r="P1062" s="985"/>
      <c r="Q1062" s="942"/>
      <c r="R1062" s="985"/>
      <c r="S1062" s="985"/>
      <c r="T1062" s="985"/>
      <c r="U1062" s="985"/>
      <c r="V1062" s="985"/>
      <c r="W1062" s="64"/>
      <c r="X1062" s="64"/>
      <c r="Y1062" s="64"/>
      <c r="Z1062" s="64"/>
      <c r="AA1062" s="64" t="s">
        <v>37</v>
      </c>
      <c r="AB1062" s="65"/>
      <c r="AC1062" s="65"/>
      <c r="AD1062" s="64"/>
      <c r="AE1062" s="985"/>
      <c r="AF1062" s="334">
        <f t="shared" si="467"/>
        <v>0</v>
      </c>
      <c r="AG1062" s="272">
        <f>IF(R1062="kompletna",Q1062*J1062*0.0036*'lista, wskaźniki'!$F$13, IF(R1062="częściowa",Q1062*J1062*0.0036*'lista, wskaźniki'!$F$14, IF(R1062="brak",Q1062*J1062*0.0036*'lista, wskaźniki'!$F$15,)))</f>
        <v>0</v>
      </c>
      <c r="AH1062" s="334">
        <f>IF(Y1062="inne",K1062*'lista, wskaźniki'!$E$35,IF(Y1062="to samo źródło",0,IF(Y1062=0,0)))</f>
        <v>0</v>
      </c>
      <c r="AI1062" s="334" t="b">
        <f>IF(AA1062="gaz z sieci",AC1062*'lista, wskaźniki'!$D$21)</f>
        <v>0</v>
      </c>
      <c r="AJ1062" s="272">
        <f>IF(AA1062="węgiel",AB1062*'lista, wskaźniki'!$D$20, IF('Sektor mieszkaniowy'!AA1062="drewno",'Sektor mieszkaniowy'!AB1062*'lista, wskaźniki'!$D$22,IF('Sektor mieszkaniowy'!AA1062="pellet",AB1062*'lista, wskaźniki'!$D$23,IF('Sektor mieszkaniowy'!AA1062="gaz z sieci",AB1062*'lista, wskaźniki'!$D$21,IF('Sektor mieszkaniowy'!AA1062="olej opałowy",'Sektor mieszkaniowy'!AB1062*'lista, wskaźniki'!$D$24)))))</f>
        <v>0</v>
      </c>
      <c r="AK1062" s="1015"/>
      <c r="AL1062" s="985"/>
      <c r="AM1062" s="20">
        <f>IF(AA1062="węgiel",AF1062*1/3.6*'lista, wskaźniki'!$F$20,IF(AA1062="drewno",AF1062*1/3.6*'lista, wskaźniki'!$F$22,IF(AA1062="pellet",AF1062*1/3.6*'lista, wskaźniki'!$F$23,IF(AA1062="gaz z sieci",AF1062*1/3.6*'lista, wskaźniki'!$F$21,IF(AA1062="olej opałowy",AF1062*1/3.6*'lista, wskaźniki'!$F$24,0)))))</f>
        <v>0</v>
      </c>
      <c r="AN1062" s="20">
        <f>IF(AA1062="węgiel",AF1062*'lista, wskaźniki'!$E$42,IF(AA1062="drewno",AF1062*'lista, wskaźniki'!$G$42,IF(AA1062="pellet",AF1062*'lista, wskaźniki'!$H$42,IF(AA1062="gaz z sieci",AF1062*'lista, wskaźniki'!$F$42,IF(AA1062="olej opałowy",AF1062*'lista, wskaźniki'!$I$42,0)))))</f>
        <v>0</v>
      </c>
      <c r="AO1062" s="20">
        <f>IF(AA1062="węgiel",AF1062*'lista, wskaźniki'!$E$43,IF(AA1062="drewno",AF1062*'lista, wskaźniki'!$G$43,IF(AA1062="pellet",AF1062*'lista, wskaźniki'!$H$43,IF(AA1062="gaz z sieci",AF1062*'lista, wskaźniki'!$F$43,IF(AA1062="olej opałowy",AF1062*'lista, wskaźniki'!$I$43,0)))))</f>
        <v>0</v>
      </c>
      <c r="AP1062" s="20">
        <f>IF(AA1062="węgiel",AF1062*'lista, wskaźniki'!$E$44,IF(AA1062="drewno",AF1062*'lista, wskaźniki'!$G$44,IF(AA1062="pellet",AF1062*'lista, wskaźniki'!$H$44,IF(AA1062="gaz z sieci",AF1062*'lista, wskaźniki'!$F$44,IF(AA1062="olej opałowy",AF1062*'lista, wskaźniki'!$I$44,0)))))</f>
        <v>0</v>
      </c>
      <c r="AQ1062" s="20" t="b">
        <f>IF(Z1062="gaz",AH1062*1/3.6*'lista, wskaźniki'!$F$21,IF(Z1062="energia elektryczna",AH1062*1/3.6*'lista, wskaźniki'!$F$26))</f>
        <v>0</v>
      </c>
      <c r="AR1062" s="20" t="b">
        <f>IF(Z1062="gaz",AH1062*'lista, wskaźniki'!$F$42,IF(Z1062="energia elektryczna",AH1062*0))</f>
        <v>0</v>
      </c>
      <c r="AS1062" s="20" t="b">
        <f>IF(Z1062="gaz",AH1062*'lista, wskaźniki'!$F$43,IF(Z1062="energia elektryczna",AH1062*0))</f>
        <v>0</v>
      </c>
      <c r="AT1062" s="20" t="b">
        <f>IF(Z1062="gaz",AH1062*'lista, wskaźniki'!$F$44,IF(Z1062="energia elektryczna",AH1062*0))</f>
        <v>0</v>
      </c>
      <c r="AU1062" s="20">
        <f>AI1062*1/3.6*'lista, wskaźniki'!$F$21</f>
        <v>0</v>
      </c>
      <c r="AV1062" s="20">
        <f>AI1062*'lista, wskaźniki'!$F$42</f>
        <v>0</v>
      </c>
      <c r="AW1062" s="20">
        <f>AI1062*'lista, wskaźniki'!$F$43</f>
        <v>0</v>
      </c>
      <c r="AX1062" s="20">
        <f>AI1062*'lista, wskaźniki'!$F$44</f>
        <v>0</v>
      </c>
      <c r="AY1062" s="20">
        <f>AK1062*'lista, wskaźniki'!$F$26</f>
        <v>0</v>
      </c>
      <c r="AZ1062" s="20">
        <f t="shared" si="468"/>
        <v>0</v>
      </c>
      <c r="BA1062" s="20">
        <f t="shared" si="469"/>
        <v>0</v>
      </c>
      <c r="BB1062" s="20">
        <f t="shared" si="470"/>
        <v>0</v>
      </c>
      <c r="BC1062" s="20">
        <f t="shared" si="471"/>
        <v>0</v>
      </c>
      <c r="BD1062" s="985"/>
      <c r="BE1062" s="985"/>
      <c r="BF1062" s="985"/>
      <c r="BG1062" s="985"/>
      <c r="BH1062" s="64"/>
      <c r="BI1062" s="985"/>
      <c r="BJ1062" s="64"/>
      <c r="BK1062" s="985"/>
      <c r="BL1062" s="64"/>
      <c r="BM1062" s="64"/>
      <c r="BN1062" s="64"/>
      <c r="BO1062" s="64"/>
      <c r="BP1062" s="64"/>
      <c r="BQ1062" s="64"/>
      <c r="BR1062" s="64"/>
      <c r="BS1062" s="988"/>
      <c r="BT1062" s="988"/>
      <c r="BU1062" s="988"/>
      <c r="BV1062" s="988"/>
      <c r="BW1062" s="988"/>
      <c r="BX1062" s="988"/>
      <c r="BY1062" s="1012"/>
      <c r="CA1062" s="365" t="b">
        <f t="shared" si="472"/>
        <v>0</v>
      </c>
      <c r="CB1062" s="365" t="b">
        <f t="shared" si="473"/>
        <v>0</v>
      </c>
      <c r="CC1062" s="365" t="b">
        <f t="shared" si="474"/>
        <v>0</v>
      </c>
      <c r="CD1062" s="365" t="b">
        <f t="shared" si="475"/>
        <v>0</v>
      </c>
      <c r="CE1062" s="365">
        <f t="shared" si="476"/>
        <v>0</v>
      </c>
      <c r="CF1062" s="365" t="b">
        <f t="shared" si="477"/>
        <v>0</v>
      </c>
      <c r="CG1062" s="365" t="b">
        <f t="shared" si="478"/>
        <v>0</v>
      </c>
      <c r="CH1062" s="365" t="b">
        <f t="shared" si="479"/>
        <v>0</v>
      </c>
      <c r="CI1062" s="72" t="b">
        <f t="shared" si="480"/>
        <v>0</v>
      </c>
      <c r="CJ1062" s="72" t="b">
        <f t="shared" si="481"/>
        <v>0</v>
      </c>
      <c r="CK1062" s="72" t="b">
        <f t="shared" si="482"/>
        <v>0</v>
      </c>
      <c r="CL1062" s="72">
        <f t="shared" si="483"/>
        <v>0</v>
      </c>
      <c r="CM1062" s="72">
        <f t="shared" si="484"/>
        <v>0</v>
      </c>
      <c r="CN1062" s="72" t="b">
        <f t="shared" si="485"/>
        <v>0</v>
      </c>
      <c r="CP1062" s="13">
        <f t="shared" si="486"/>
        <v>0</v>
      </c>
      <c r="CQ1062" s="13" t="b">
        <f t="shared" si="487"/>
        <v>0</v>
      </c>
      <c r="CR1062" s="13" t="b">
        <f t="shared" si="488"/>
        <v>0</v>
      </c>
      <c r="CS1062" s="13" t="b">
        <f t="shared" si="494"/>
        <v>0</v>
      </c>
      <c r="CT1062" s="13" t="b">
        <f t="shared" si="493"/>
        <v>0</v>
      </c>
      <c r="CU1062" s="13" t="b">
        <f t="shared" si="495"/>
        <v>0</v>
      </c>
      <c r="CV1062" s="13" t="b">
        <f t="shared" si="489"/>
        <v>0</v>
      </c>
      <c r="CW1062" s="13" t="b">
        <f t="shared" si="490"/>
        <v>0</v>
      </c>
      <c r="CX1062" s="13" t="b">
        <f t="shared" si="491"/>
        <v>0</v>
      </c>
      <c r="CY1062" s="13" t="b">
        <f t="shared" si="492"/>
        <v>0</v>
      </c>
    </row>
    <row r="1063" spans="1:103" ht="15" thickBot="1">
      <c r="A1063" s="931">
        <v>213</v>
      </c>
      <c r="B1063" s="983" t="s">
        <v>255</v>
      </c>
      <c r="C1063" s="983" t="s">
        <v>259</v>
      </c>
      <c r="D1063" s="983" t="s">
        <v>1</v>
      </c>
      <c r="E1063" s="983" t="s">
        <v>5</v>
      </c>
      <c r="F1063" s="983">
        <v>1</v>
      </c>
      <c r="G1063" s="983"/>
      <c r="H1063" s="983"/>
      <c r="I1063" s="983" t="s">
        <v>14</v>
      </c>
      <c r="J1063" s="983">
        <v>120</v>
      </c>
      <c r="K1063" s="983">
        <v>2</v>
      </c>
      <c r="L1063" s="983" t="s">
        <v>16</v>
      </c>
      <c r="M1063" s="983"/>
      <c r="N1063" s="983" t="s">
        <v>16</v>
      </c>
      <c r="O1063" s="983"/>
      <c r="P1063" s="983" t="s">
        <v>16</v>
      </c>
      <c r="Q1063" s="940">
        <f>IF(I1063="&lt;1966",'lista, wskaźniki'!$G$4,IF(I1063="1967-1985",'lista, wskaźniki'!$G$5,IF(I1063="1986-1992",'lista, wskaźniki'!$G$6,IF(I1063="1993-1996",'lista, wskaźniki'!$G$7,IF(I1063="&gt;1997",'lista, wskaźniki'!$G$8,IF(I1063=0,'lista, wskaźniki'!$G$4))))))</f>
        <v>115</v>
      </c>
      <c r="R1063" s="983" t="s">
        <v>21</v>
      </c>
      <c r="S1063" s="983" t="s">
        <v>27</v>
      </c>
      <c r="T1063" s="983">
        <v>21</v>
      </c>
      <c r="U1063" s="983">
        <v>2005</v>
      </c>
      <c r="V1063" s="983"/>
      <c r="W1063" s="60" t="s">
        <v>38</v>
      </c>
      <c r="X1063" s="60" t="s">
        <v>38</v>
      </c>
      <c r="Y1063" s="60" t="s">
        <v>42</v>
      </c>
      <c r="Z1063" s="60"/>
      <c r="AA1063" s="60" t="s">
        <v>35</v>
      </c>
      <c r="AB1063" s="61"/>
      <c r="AC1063" s="61"/>
      <c r="AD1063" s="60"/>
      <c r="AE1063" s="983"/>
      <c r="AF1063" s="334">
        <f t="shared" si="467"/>
        <v>0</v>
      </c>
      <c r="AG1063" s="272">
        <v>0</v>
      </c>
      <c r="AH1063" s="334">
        <f>IF(Y1063="inne",K1063*'lista, wskaźniki'!$E$35,IF(Y1063="to samo źródło",0,IF(Y1063=0,0)))</f>
        <v>0</v>
      </c>
      <c r="AI1063" s="334" t="b">
        <f>IF(AA1063="gaz z sieci",AC1063*'lista, wskaźniki'!$D$21)</f>
        <v>0</v>
      </c>
      <c r="AJ1063" s="272">
        <f>IF(AA1063="węgiel",AB1063*'lista, wskaźniki'!$D$20, IF('Sektor mieszkaniowy'!AA1063="drewno",'Sektor mieszkaniowy'!AB1063*'lista, wskaźniki'!$D$22,IF('Sektor mieszkaniowy'!AA1063="pellet",AB1063*'lista, wskaźniki'!$D$23,IF('Sektor mieszkaniowy'!AA1063="gaz z sieci",AB1063*'lista, wskaźniki'!$D$21,IF('Sektor mieszkaniowy'!AA1063="olej opałowy",'Sektor mieszkaniowy'!AB1063*'lista, wskaźniki'!$D$24)))))</f>
        <v>0</v>
      </c>
      <c r="AK1063" s="1013">
        <f>AL1063/'lista, wskaźniki'!$A$127</f>
        <v>1.8461538461538463</v>
      </c>
      <c r="AL1063" s="983">
        <v>1200</v>
      </c>
      <c r="AM1063" s="20">
        <f>IF(AA1063="węgiel",AF1063*1/3.6*'lista, wskaźniki'!$F$20,IF(AA1063="drewno",AF1063*1/3.6*'lista, wskaźniki'!$F$22,IF(AA1063="pellet",AF1063*1/3.6*'lista, wskaźniki'!$F$23,IF(AA1063="gaz z sieci",AF1063*1/3.6*'lista, wskaźniki'!$F$21,IF(AA1063="olej opałowy",AF1063*1/3.6*'lista, wskaźniki'!$F$24,0)))))</f>
        <v>0</v>
      </c>
      <c r="AN1063" s="20">
        <f>IF(AA1063="węgiel",AF1063*'lista, wskaźniki'!$E$42,IF(AA1063="drewno",AF1063*'lista, wskaźniki'!$G$42,IF(AA1063="pellet",AF1063*'lista, wskaźniki'!$H$42,IF(AA1063="gaz z sieci",AF1063*'lista, wskaźniki'!$F$42,IF(AA1063="olej opałowy",AF1063*'lista, wskaźniki'!$I$42,0)))))</f>
        <v>0</v>
      </c>
      <c r="AO1063" s="20">
        <f>IF(AA1063="węgiel",AF1063*'lista, wskaźniki'!$E$43,IF(AA1063="drewno",AF1063*'lista, wskaźniki'!$G$43,IF(AA1063="pellet",AF1063*'lista, wskaźniki'!$H$43,IF(AA1063="gaz z sieci",AF1063*'lista, wskaźniki'!$F$43,IF(AA1063="olej opałowy",AF1063*'lista, wskaźniki'!$I$43,0)))))</f>
        <v>0</v>
      </c>
      <c r="AP1063" s="20">
        <f>IF(AA1063="węgiel",AF1063*'lista, wskaźniki'!$E$44,IF(AA1063="drewno",AF1063*'lista, wskaźniki'!$G$44,IF(AA1063="pellet",AF1063*'lista, wskaźniki'!$H$44,IF(AA1063="gaz z sieci",AF1063*'lista, wskaźniki'!$F$44,IF(AA1063="olej opałowy",AF1063*'lista, wskaźniki'!$I$44,0)))))</f>
        <v>0</v>
      </c>
      <c r="AQ1063" s="20" t="b">
        <f>IF(Z1063="gaz",AH1063*1/3.6*'lista, wskaźniki'!$F$21,IF(Z1063="energia elektryczna",AH1063*1/3.6*'lista, wskaźniki'!$F$26))</f>
        <v>0</v>
      </c>
      <c r="AR1063" s="20" t="b">
        <f>IF(Z1063="gaz",AH1063*'lista, wskaźniki'!$F$42,IF(Z1063="energia elektryczna",AH1063*0))</f>
        <v>0</v>
      </c>
      <c r="AS1063" s="20" t="b">
        <f>IF(Z1063="gaz",AH1063*'lista, wskaźniki'!$F$43,IF(Z1063="energia elektryczna",AH1063*0))</f>
        <v>0</v>
      </c>
      <c r="AT1063" s="20" t="b">
        <f>IF(Z1063="gaz",AH1063*'lista, wskaźniki'!$F$44,IF(Z1063="energia elektryczna",AH1063*0))</f>
        <v>0</v>
      </c>
      <c r="AU1063" s="20">
        <f>AI1063*1/3.6*'lista, wskaźniki'!$F$21</f>
        <v>0</v>
      </c>
      <c r="AV1063" s="20">
        <f>AI1063*'lista, wskaźniki'!$F$42</f>
        <v>0</v>
      </c>
      <c r="AW1063" s="20">
        <f>AI1063*'lista, wskaźniki'!$F$43</f>
        <v>0</v>
      </c>
      <c r="AX1063" s="20">
        <f>AI1063*'lista, wskaźniki'!$F$44</f>
        <v>0</v>
      </c>
      <c r="AY1063" s="20">
        <f>AK1063*'lista, wskaźniki'!$F$26</f>
        <v>1.6430769230769231</v>
      </c>
      <c r="AZ1063" s="20">
        <f t="shared" si="468"/>
        <v>1.6430769230769231</v>
      </c>
      <c r="BA1063" s="20">
        <f t="shared" si="469"/>
        <v>0</v>
      </c>
      <c r="BB1063" s="20">
        <f t="shared" si="470"/>
        <v>0</v>
      </c>
      <c r="BC1063" s="20">
        <f t="shared" si="471"/>
        <v>0</v>
      </c>
      <c r="BD1063" s="983" t="s">
        <v>17</v>
      </c>
      <c r="BE1063" s="983" t="s">
        <v>17</v>
      </c>
      <c r="BF1063" s="983" t="s">
        <v>17</v>
      </c>
      <c r="BG1063" s="983" t="s">
        <v>17</v>
      </c>
      <c r="BH1063" s="60"/>
      <c r="BI1063" s="983" t="s">
        <v>17</v>
      </c>
      <c r="BJ1063" s="60"/>
      <c r="BK1063" s="983" t="s">
        <v>17</v>
      </c>
      <c r="BL1063" s="60"/>
      <c r="BM1063" s="60"/>
      <c r="BN1063" s="60"/>
      <c r="BO1063" s="60" t="s">
        <v>17</v>
      </c>
      <c r="BP1063" s="60"/>
      <c r="BQ1063" s="60" t="s">
        <v>120</v>
      </c>
      <c r="BR1063" s="60">
        <v>1</v>
      </c>
      <c r="BS1063" s="986">
        <v>1000</v>
      </c>
      <c r="BT1063" s="986">
        <v>70</v>
      </c>
      <c r="BU1063" s="986"/>
      <c r="BV1063" s="986"/>
      <c r="BW1063" s="986">
        <v>350</v>
      </c>
      <c r="BX1063" s="986"/>
      <c r="BY1063" s="1010"/>
      <c r="CA1063" s="365">
        <f t="shared" si="472"/>
        <v>0</v>
      </c>
      <c r="CB1063" s="365" t="b">
        <f t="shared" si="473"/>
        <v>0</v>
      </c>
      <c r="CC1063" s="365" t="b">
        <f t="shared" si="474"/>
        <v>0</v>
      </c>
      <c r="CD1063" s="365" t="b">
        <f t="shared" si="475"/>
        <v>0</v>
      </c>
      <c r="CE1063" s="365" t="b">
        <f t="shared" si="476"/>
        <v>0</v>
      </c>
      <c r="CF1063" s="365" t="b">
        <f t="shared" si="477"/>
        <v>0</v>
      </c>
      <c r="CG1063" s="365" t="b">
        <f t="shared" si="478"/>
        <v>0</v>
      </c>
      <c r="CH1063" s="365" t="b">
        <f t="shared" si="479"/>
        <v>0</v>
      </c>
      <c r="CI1063" s="72">
        <f t="shared" si="480"/>
        <v>0</v>
      </c>
      <c r="CJ1063" s="72" t="b">
        <f t="shared" si="481"/>
        <v>0</v>
      </c>
      <c r="CK1063" s="72" t="b">
        <f t="shared" si="482"/>
        <v>0</v>
      </c>
      <c r="CL1063" s="72">
        <f t="shared" si="483"/>
        <v>0</v>
      </c>
      <c r="CM1063" s="72" t="b">
        <f t="shared" si="484"/>
        <v>0</v>
      </c>
      <c r="CN1063" s="72" t="b">
        <f t="shared" si="485"/>
        <v>0</v>
      </c>
      <c r="CP1063" s="13" t="b">
        <f t="shared" si="486"/>
        <v>0</v>
      </c>
      <c r="CQ1063" s="13" t="b">
        <f t="shared" si="487"/>
        <v>0</v>
      </c>
      <c r="CR1063" s="13" t="b">
        <f t="shared" si="488"/>
        <v>0</v>
      </c>
      <c r="CS1063" s="13" t="b">
        <f t="shared" si="494"/>
        <v>0</v>
      </c>
      <c r="CT1063" s="13" t="b">
        <f t="shared" si="493"/>
        <v>0</v>
      </c>
      <c r="CU1063" s="13" t="b">
        <f t="shared" si="495"/>
        <v>0</v>
      </c>
      <c r="CV1063" s="13" t="b">
        <f t="shared" si="489"/>
        <v>0</v>
      </c>
      <c r="CW1063" s="13" t="b">
        <f t="shared" si="490"/>
        <v>0</v>
      </c>
      <c r="CX1063" s="13">
        <f t="shared" si="491"/>
        <v>120</v>
      </c>
      <c r="CY1063" s="13">
        <f t="shared" si="492"/>
        <v>120</v>
      </c>
    </row>
    <row r="1064" spans="1:103" ht="15" thickBot="1">
      <c r="A1064" s="932"/>
      <c r="B1064" s="984"/>
      <c r="C1064" s="984"/>
      <c r="D1064" s="984"/>
      <c r="E1064" s="984"/>
      <c r="F1064" s="984"/>
      <c r="G1064" s="984"/>
      <c r="H1064" s="984"/>
      <c r="I1064" s="984"/>
      <c r="J1064" s="984"/>
      <c r="K1064" s="984"/>
      <c r="L1064" s="984"/>
      <c r="M1064" s="984"/>
      <c r="N1064" s="984"/>
      <c r="O1064" s="984"/>
      <c r="P1064" s="984"/>
      <c r="Q1064" s="941"/>
      <c r="R1064" s="984"/>
      <c r="S1064" s="984"/>
      <c r="T1064" s="984"/>
      <c r="U1064" s="984"/>
      <c r="V1064" s="984"/>
      <c r="W1064" s="20" t="s">
        <v>36</v>
      </c>
      <c r="X1064" s="62"/>
      <c r="Y1064" s="62"/>
      <c r="Z1064" s="62"/>
      <c r="AA1064" s="62" t="s">
        <v>36</v>
      </c>
      <c r="AB1064" s="63">
        <v>5</v>
      </c>
      <c r="AC1064" s="63"/>
      <c r="AD1064" s="62">
        <v>600</v>
      </c>
      <c r="AE1064" s="984"/>
      <c r="AF1064" s="334">
        <f t="shared" si="467"/>
        <v>53.905000000000001</v>
      </c>
      <c r="AG1064" s="272">
        <v>29.81</v>
      </c>
      <c r="AH1064" s="334">
        <f>IF(Y1064="inne",K1064*'lista, wskaźniki'!$E$35,IF(Y1064="to samo źródło",0,IF(Y1064=0,0)))</f>
        <v>0</v>
      </c>
      <c r="AI1064" s="334" t="b">
        <f>IF(AA1064="gaz z sieci",AC1064*'lista, wskaźniki'!$D$21)</f>
        <v>0</v>
      </c>
      <c r="AJ1064" s="272">
        <f>IF(AA1064="węgiel",AB1064*'lista, wskaźniki'!$D$20, IF('Sektor mieszkaniowy'!AA1064="drewno",'Sektor mieszkaniowy'!AB1064*'lista, wskaźniki'!$D$22,IF('Sektor mieszkaniowy'!AA1064="pellet",AB1064*'lista, wskaźniki'!$D$23,IF('Sektor mieszkaniowy'!AA1064="gaz z sieci",AB1064*'lista, wskaźniki'!$D$21,IF('Sektor mieszkaniowy'!AA1064="olej opałowy",'Sektor mieszkaniowy'!AB1064*'lista, wskaźniki'!$D$24)))))</f>
        <v>78</v>
      </c>
      <c r="AK1064" s="1014"/>
      <c r="AL1064" s="984"/>
      <c r="AM1064" s="20">
        <f>IF(AA1064="węgiel",AF1064*1/3.6*'lista, wskaźniki'!$F$20,IF(AA1064="drewno",AF1064*1/3.6*'lista, wskaźniki'!$F$22,IF(AA1064="pellet",AF1064*1/3.6*'lista, wskaźniki'!$F$23,IF(AA1064="gaz z sieci",AF1064*1/3.6*'lista, wskaźniki'!$F$21,IF(AA1064="olej opałowy",AF1064*1/3.6*'lista, wskaźniki'!$F$24,0)))))</f>
        <v>0</v>
      </c>
      <c r="AN1064" s="20">
        <f>IF(AA1064="węgiel",AF1064*'lista, wskaźniki'!$E$42,IF(AA1064="drewno",AF1064*'lista, wskaźniki'!$G$42,IF(AA1064="pellet",AF1064*'lista, wskaźniki'!$H$42,IF(AA1064="gaz z sieci",AF1064*'lista, wskaźniki'!$F$42,IF(AA1064="olej opałowy",AF1064*'lista, wskaźniki'!$I$42,0)))))</f>
        <v>4.3663050000000002E-2</v>
      </c>
      <c r="AO1064" s="20">
        <f>IF(AA1064="węgiel",AF1064*'lista, wskaźniki'!$E$43,IF(AA1064="drewno",AF1064*'lista, wskaźniki'!$G$43,IF(AA1064="pellet",AF1064*'lista, wskaźniki'!$H$43,IF(AA1064="gaz z sieci",AF1064*'lista, wskaźniki'!$F$43,IF(AA1064="olej opałowy",AF1064*'lista, wskaźniki'!$I$43,0)))))</f>
        <v>4.3663050000000002E-2</v>
      </c>
      <c r="AP1064" s="20">
        <f>IF(AA1064="węgiel",AF1064*'lista, wskaźniki'!$E$44,IF(AA1064="drewno",AF1064*'lista, wskaźniki'!$G$44,IF(AA1064="pellet",AF1064*'lista, wskaźniki'!$H$44,IF(AA1064="gaz z sieci",AF1064*'lista, wskaźniki'!$F$44,IF(AA1064="olej opałowy",AF1064*'lista, wskaźniki'!$I$44,0)))))</f>
        <v>1.347625E-5</v>
      </c>
      <c r="AQ1064" s="20" t="b">
        <f>IF(Z1064="gaz",AH1064*1/3.6*'lista, wskaźniki'!$F$21,IF(Z1064="energia elektryczna",AH1064*1/3.6*'lista, wskaźniki'!$F$26))</f>
        <v>0</v>
      </c>
      <c r="AR1064" s="20" t="b">
        <f>IF(Z1064="gaz",AH1064*'lista, wskaźniki'!$F$42,IF(Z1064="energia elektryczna",AH1064*0))</f>
        <v>0</v>
      </c>
      <c r="AS1064" s="20" t="b">
        <f>IF(Z1064="gaz",AH1064*'lista, wskaźniki'!$F$43,IF(Z1064="energia elektryczna",AH1064*0))</f>
        <v>0</v>
      </c>
      <c r="AT1064" s="20" t="b">
        <f>IF(Z1064="gaz",AH1064*'lista, wskaźniki'!$F$44,IF(Z1064="energia elektryczna",AH1064*0))</f>
        <v>0</v>
      </c>
      <c r="AU1064" s="20">
        <f>AI1064*1/3.6*'lista, wskaźniki'!$F$21</f>
        <v>0</v>
      </c>
      <c r="AV1064" s="20">
        <f>AI1064*'lista, wskaźniki'!$F$42</f>
        <v>0</v>
      </c>
      <c r="AW1064" s="20">
        <f>AI1064*'lista, wskaźniki'!$F$43</f>
        <v>0</v>
      </c>
      <c r="AX1064" s="20">
        <f>AI1064*'lista, wskaźniki'!$F$44</f>
        <v>0</v>
      </c>
      <c r="AY1064" s="20">
        <f>AK1064*'lista, wskaźniki'!$F$26</f>
        <v>0</v>
      </c>
      <c r="AZ1064" s="20">
        <f t="shared" si="468"/>
        <v>0</v>
      </c>
      <c r="BA1064" s="20">
        <f t="shared" si="469"/>
        <v>4.3663050000000002E-2</v>
      </c>
      <c r="BB1064" s="20">
        <f t="shared" si="470"/>
        <v>4.3663050000000002E-2</v>
      </c>
      <c r="BC1064" s="20">
        <f t="shared" si="471"/>
        <v>1.347625E-5</v>
      </c>
      <c r="BD1064" s="984"/>
      <c r="BE1064" s="984"/>
      <c r="BF1064" s="984"/>
      <c r="BG1064" s="984"/>
      <c r="BH1064" s="62"/>
      <c r="BI1064" s="984"/>
      <c r="BJ1064" s="62"/>
      <c r="BK1064" s="984"/>
      <c r="BL1064" s="62"/>
      <c r="BM1064" s="62"/>
      <c r="BN1064" s="62"/>
      <c r="BO1064" s="62"/>
      <c r="BP1064" s="62"/>
      <c r="BQ1064" s="62"/>
      <c r="BR1064" s="62"/>
      <c r="BS1064" s="987"/>
      <c r="BT1064" s="987"/>
      <c r="BU1064" s="987"/>
      <c r="BV1064" s="987"/>
      <c r="BW1064" s="987"/>
      <c r="BX1064" s="987"/>
      <c r="BY1064" s="1011"/>
      <c r="CA1064" s="365" t="b">
        <f t="shared" si="472"/>
        <v>0</v>
      </c>
      <c r="CB1064" s="365">
        <f t="shared" si="473"/>
        <v>53.905000000000001</v>
      </c>
      <c r="CC1064" s="365" t="b">
        <f t="shared" si="474"/>
        <v>0</v>
      </c>
      <c r="CD1064" s="365" t="b">
        <f t="shared" si="475"/>
        <v>0</v>
      </c>
      <c r="CE1064" s="365" t="b">
        <f t="shared" si="476"/>
        <v>0</v>
      </c>
      <c r="CF1064" s="365" t="b">
        <f t="shared" si="477"/>
        <v>0</v>
      </c>
      <c r="CG1064" s="365" t="b">
        <f t="shared" si="478"/>
        <v>0</v>
      </c>
      <c r="CH1064" s="365" t="b">
        <f t="shared" si="479"/>
        <v>0</v>
      </c>
      <c r="CI1064" s="72" t="b">
        <f t="shared" si="480"/>
        <v>0</v>
      </c>
      <c r="CJ1064" s="72">
        <f t="shared" si="481"/>
        <v>53.905000000000001</v>
      </c>
      <c r="CK1064" s="72" t="b">
        <f t="shared" si="482"/>
        <v>0</v>
      </c>
      <c r="CL1064" s="72">
        <f t="shared" si="483"/>
        <v>0</v>
      </c>
      <c r="CM1064" s="72" t="b">
        <f t="shared" si="484"/>
        <v>0</v>
      </c>
      <c r="CN1064" s="72" t="b">
        <f t="shared" si="485"/>
        <v>0</v>
      </c>
      <c r="CP1064" s="13">
        <f t="shared" si="486"/>
        <v>0</v>
      </c>
      <c r="CQ1064" s="13" t="b">
        <f t="shared" si="487"/>
        <v>0</v>
      </c>
      <c r="CR1064" s="13" t="b">
        <f t="shared" si="488"/>
        <v>0</v>
      </c>
      <c r="CS1064" s="13" t="b">
        <f t="shared" si="494"/>
        <v>0</v>
      </c>
      <c r="CT1064" s="13" t="b">
        <f t="shared" si="493"/>
        <v>0</v>
      </c>
      <c r="CU1064" s="13" t="b">
        <f t="shared" si="495"/>
        <v>0</v>
      </c>
      <c r="CV1064" s="13" t="b">
        <f t="shared" si="489"/>
        <v>0</v>
      </c>
      <c r="CW1064" s="13" t="b">
        <f t="shared" si="490"/>
        <v>0</v>
      </c>
      <c r="CX1064" s="13" t="b">
        <f t="shared" si="491"/>
        <v>0</v>
      </c>
      <c r="CY1064" s="13" t="b">
        <f t="shared" si="492"/>
        <v>0</v>
      </c>
    </row>
    <row r="1065" spans="1:103" ht="15" thickBot="1">
      <c r="A1065" s="932"/>
      <c r="B1065" s="984"/>
      <c r="C1065" s="984"/>
      <c r="D1065" s="984"/>
      <c r="E1065" s="984"/>
      <c r="F1065" s="984"/>
      <c r="G1065" s="984"/>
      <c r="H1065" s="984"/>
      <c r="I1065" s="984"/>
      <c r="J1065" s="984"/>
      <c r="K1065" s="984"/>
      <c r="L1065" s="984"/>
      <c r="M1065" s="984"/>
      <c r="N1065" s="984"/>
      <c r="O1065" s="984"/>
      <c r="P1065" s="984"/>
      <c r="Q1065" s="941"/>
      <c r="R1065" s="984"/>
      <c r="S1065" s="984"/>
      <c r="T1065" s="984"/>
      <c r="U1065" s="984"/>
      <c r="V1065" s="984"/>
      <c r="W1065" s="62"/>
      <c r="X1065" s="62"/>
      <c r="Y1065" s="62"/>
      <c r="Z1065" s="62"/>
      <c r="AA1065" s="62" t="s">
        <v>50</v>
      </c>
      <c r="AB1065" s="63"/>
      <c r="AC1065" s="63"/>
      <c r="AD1065" s="62"/>
      <c r="AE1065" s="984"/>
      <c r="AF1065" s="334">
        <f t="shared" si="467"/>
        <v>0</v>
      </c>
      <c r="AG1065" s="272">
        <f>IF(R1065="kompletna",Q1065*J1065*0.0036*'lista, wskaźniki'!$F$13, IF(R1065="częściowa",Q1065*J1065*0.0036*'lista, wskaźniki'!$F$14, IF(R1065="brak",Q1065*J1065*0.0036*'lista, wskaźniki'!$F$15,)))</f>
        <v>0</v>
      </c>
      <c r="AH1065" s="334">
        <f>IF(Y1065="inne",K1065*'lista, wskaźniki'!$E$35,IF(Y1065="to samo źródło",0,IF(Y1065=0,0)))</f>
        <v>0</v>
      </c>
      <c r="AI1065" s="334" t="b">
        <f>IF(AA1065="gaz z sieci",AC1065*'lista, wskaźniki'!$D$21)</f>
        <v>0</v>
      </c>
      <c r="AJ1065" s="272">
        <f>IF(AA1065="węgiel",AB1065*'lista, wskaźniki'!$D$20, IF('Sektor mieszkaniowy'!AA1065="drewno",'Sektor mieszkaniowy'!AB1065*'lista, wskaźniki'!$D$22,IF('Sektor mieszkaniowy'!AA1065="pellet",AB1065*'lista, wskaźniki'!$D$23,IF('Sektor mieszkaniowy'!AA1065="gaz z sieci",AB1065*'lista, wskaźniki'!$D$21,IF('Sektor mieszkaniowy'!AA1065="olej opałowy",'Sektor mieszkaniowy'!AB1065*'lista, wskaźniki'!$D$24)))))</f>
        <v>0</v>
      </c>
      <c r="AK1065" s="1014"/>
      <c r="AL1065" s="984"/>
      <c r="AM1065" s="20">
        <f>IF(AA1065="węgiel",AF1065*1/3.6*'lista, wskaźniki'!$F$20,IF(AA1065="drewno",AF1065*1/3.6*'lista, wskaźniki'!$F$22,IF(AA1065="pellet",AF1065*1/3.6*'lista, wskaźniki'!$F$23,IF(AA1065="gaz z sieci",AF1065*1/3.6*'lista, wskaźniki'!$F$21,IF(AA1065="olej opałowy",AF1065*1/3.6*'lista, wskaźniki'!$F$24,0)))))</f>
        <v>0</v>
      </c>
      <c r="AN1065" s="20">
        <f>IF(AA1065="węgiel",AF1065*'lista, wskaźniki'!$E$42,IF(AA1065="drewno",AF1065*'lista, wskaźniki'!$G$42,IF(AA1065="pellet",AF1065*'lista, wskaźniki'!$H$42,IF(AA1065="gaz z sieci",AF1065*'lista, wskaźniki'!$F$42,IF(AA1065="olej opałowy",AF1065*'lista, wskaźniki'!$I$42,0)))))</f>
        <v>0</v>
      </c>
      <c r="AO1065" s="20">
        <f>IF(AA1065="węgiel",AF1065*'lista, wskaźniki'!$E$43,IF(AA1065="drewno",AF1065*'lista, wskaźniki'!$G$43,IF(AA1065="pellet",AF1065*'lista, wskaźniki'!$H$43,IF(AA1065="gaz z sieci",AF1065*'lista, wskaźniki'!$F$43,IF(AA1065="olej opałowy",AF1065*'lista, wskaźniki'!$I$43,0)))))</f>
        <v>0</v>
      </c>
      <c r="AP1065" s="20">
        <f>IF(AA1065="węgiel",AF1065*'lista, wskaźniki'!$E$44,IF(AA1065="drewno",AF1065*'lista, wskaźniki'!$G$44,IF(AA1065="pellet",AF1065*'lista, wskaźniki'!$H$44,IF(AA1065="gaz z sieci",AF1065*'lista, wskaźniki'!$F$44,IF(AA1065="olej opałowy",AF1065*'lista, wskaźniki'!$I$44,0)))))</f>
        <v>0</v>
      </c>
      <c r="AQ1065" s="20" t="b">
        <f>IF(Z1065="gaz",AH1065*1/3.6*'lista, wskaźniki'!$F$21,IF(Z1065="energia elektryczna",AH1065*1/3.6*'lista, wskaźniki'!$F$26))</f>
        <v>0</v>
      </c>
      <c r="AR1065" s="20" t="b">
        <f>IF(Z1065="gaz",AH1065*'lista, wskaźniki'!$F$42,IF(Z1065="energia elektryczna",AH1065*0))</f>
        <v>0</v>
      </c>
      <c r="AS1065" s="20" t="b">
        <f>IF(Z1065="gaz",AH1065*'lista, wskaźniki'!$F$43,IF(Z1065="energia elektryczna",AH1065*0))</f>
        <v>0</v>
      </c>
      <c r="AT1065" s="20" t="b">
        <f>IF(Z1065="gaz",AH1065*'lista, wskaźniki'!$F$44,IF(Z1065="energia elektryczna",AH1065*0))</f>
        <v>0</v>
      </c>
      <c r="AU1065" s="20">
        <f>AI1065*1/3.6*'lista, wskaźniki'!$F$21</f>
        <v>0</v>
      </c>
      <c r="AV1065" s="20">
        <f>AI1065*'lista, wskaźniki'!$F$42</f>
        <v>0</v>
      </c>
      <c r="AW1065" s="20">
        <f>AI1065*'lista, wskaźniki'!$F$43</f>
        <v>0</v>
      </c>
      <c r="AX1065" s="20">
        <f>AI1065*'lista, wskaźniki'!$F$44</f>
        <v>0</v>
      </c>
      <c r="AY1065" s="20">
        <f>AK1065*'lista, wskaźniki'!$F$26</f>
        <v>0</v>
      </c>
      <c r="AZ1065" s="20">
        <f t="shared" si="468"/>
        <v>0</v>
      </c>
      <c r="BA1065" s="20">
        <f t="shared" si="469"/>
        <v>0</v>
      </c>
      <c r="BB1065" s="20">
        <f t="shared" si="470"/>
        <v>0</v>
      </c>
      <c r="BC1065" s="20">
        <f t="shared" si="471"/>
        <v>0</v>
      </c>
      <c r="BD1065" s="984"/>
      <c r="BE1065" s="984"/>
      <c r="BF1065" s="984"/>
      <c r="BG1065" s="984"/>
      <c r="BH1065" s="62"/>
      <c r="BI1065" s="984"/>
      <c r="BJ1065" s="62"/>
      <c r="BK1065" s="984"/>
      <c r="BL1065" s="62"/>
      <c r="BM1065" s="62"/>
      <c r="BN1065" s="62"/>
      <c r="BO1065" s="62"/>
      <c r="BP1065" s="62"/>
      <c r="BQ1065" s="62"/>
      <c r="BR1065" s="62"/>
      <c r="BS1065" s="987"/>
      <c r="BT1065" s="987"/>
      <c r="BU1065" s="987"/>
      <c r="BV1065" s="987"/>
      <c r="BW1065" s="987"/>
      <c r="BX1065" s="987"/>
      <c r="BY1065" s="1011"/>
      <c r="CA1065" s="365" t="b">
        <f t="shared" si="472"/>
        <v>0</v>
      </c>
      <c r="CB1065" s="365" t="b">
        <f t="shared" si="473"/>
        <v>0</v>
      </c>
      <c r="CC1065" s="365">
        <f t="shared" si="474"/>
        <v>0</v>
      </c>
      <c r="CD1065" s="365" t="b">
        <f t="shared" si="475"/>
        <v>0</v>
      </c>
      <c r="CE1065" s="365" t="b">
        <f t="shared" si="476"/>
        <v>0</v>
      </c>
      <c r="CF1065" s="365" t="b">
        <f t="shared" si="477"/>
        <v>0</v>
      </c>
      <c r="CG1065" s="365" t="b">
        <f t="shared" si="478"/>
        <v>0</v>
      </c>
      <c r="CH1065" s="365" t="b">
        <f t="shared" si="479"/>
        <v>0</v>
      </c>
      <c r="CI1065" s="72" t="b">
        <f t="shared" si="480"/>
        <v>0</v>
      </c>
      <c r="CJ1065" s="72" t="b">
        <f t="shared" si="481"/>
        <v>0</v>
      </c>
      <c r="CK1065" s="72">
        <f t="shared" si="482"/>
        <v>0</v>
      </c>
      <c r="CL1065" s="72">
        <f t="shared" si="483"/>
        <v>0</v>
      </c>
      <c r="CM1065" s="72" t="b">
        <f t="shared" si="484"/>
        <v>0</v>
      </c>
      <c r="CN1065" s="72" t="b">
        <f t="shared" si="485"/>
        <v>0</v>
      </c>
      <c r="CP1065" s="13">
        <f t="shared" si="486"/>
        <v>0</v>
      </c>
      <c r="CQ1065" s="13" t="b">
        <f t="shared" si="487"/>
        <v>0</v>
      </c>
      <c r="CR1065" s="13" t="b">
        <f t="shared" si="488"/>
        <v>0</v>
      </c>
      <c r="CS1065" s="13" t="b">
        <f t="shared" si="494"/>
        <v>0</v>
      </c>
      <c r="CT1065" s="13" t="b">
        <f t="shared" si="493"/>
        <v>0</v>
      </c>
      <c r="CU1065" s="13" t="b">
        <f t="shared" si="495"/>
        <v>0</v>
      </c>
      <c r="CV1065" s="13" t="b">
        <f t="shared" si="489"/>
        <v>0</v>
      </c>
      <c r="CW1065" s="13" t="b">
        <f t="shared" si="490"/>
        <v>0</v>
      </c>
      <c r="CX1065" s="13" t="b">
        <f t="shared" si="491"/>
        <v>0</v>
      </c>
      <c r="CY1065" s="13" t="b">
        <f t="shared" si="492"/>
        <v>0</v>
      </c>
    </row>
    <row r="1066" spans="1:103" ht="15" thickBot="1">
      <c r="A1066" s="932"/>
      <c r="B1066" s="984"/>
      <c r="C1066" s="984"/>
      <c r="D1066" s="984"/>
      <c r="E1066" s="984"/>
      <c r="F1066" s="984"/>
      <c r="G1066" s="984"/>
      <c r="H1066" s="984"/>
      <c r="I1066" s="984"/>
      <c r="J1066" s="984"/>
      <c r="K1066" s="984"/>
      <c r="L1066" s="984"/>
      <c r="M1066" s="984"/>
      <c r="N1066" s="984"/>
      <c r="O1066" s="984"/>
      <c r="P1066" s="984"/>
      <c r="Q1066" s="941"/>
      <c r="R1066" s="984"/>
      <c r="S1066" s="984"/>
      <c r="T1066" s="984"/>
      <c r="U1066" s="984"/>
      <c r="V1066" s="984"/>
      <c r="W1066" s="62"/>
      <c r="X1066" s="62"/>
      <c r="Y1066" s="62"/>
      <c r="Z1066" s="62"/>
      <c r="AA1066" s="62" t="s">
        <v>38</v>
      </c>
      <c r="AB1066" s="63">
        <v>1200</v>
      </c>
      <c r="AC1066" s="63"/>
      <c r="AD1066" s="62">
        <v>2500</v>
      </c>
      <c r="AE1066" s="984"/>
      <c r="AF1066" s="334">
        <f t="shared" si="467"/>
        <v>36.576999999999998</v>
      </c>
      <c r="AG1066" s="272">
        <v>29.81</v>
      </c>
      <c r="AH1066" s="334">
        <f>IF(Y1066="inne",K1066*'lista, wskaźniki'!$E$35,IF(Y1066="to samo źródło",0,IF(Y1066=0,0)))</f>
        <v>0</v>
      </c>
      <c r="AI1066" s="334">
        <f>IF(AA1066="gaz z sieci",AC1066*'lista, wskaźniki'!$D$21)</f>
        <v>0</v>
      </c>
      <c r="AJ1066" s="272">
        <f>IF(AA1066="węgiel",AB1066*'lista, wskaźniki'!$D$20, IF('Sektor mieszkaniowy'!AA1066="drewno",'Sektor mieszkaniowy'!AB1066*'lista, wskaźniki'!$D$22,IF('Sektor mieszkaniowy'!AA1066="pellet",AB1066*'lista, wskaźniki'!$D$23,IF('Sektor mieszkaniowy'!AA1066="gaz z sieci",AB1066*'lista, wskaźniki'!$D$21,IF('Sektor mieszkaniowy'!AA1066="olej opałowy",'Sektor mieszkaniowy'!AB1066*'lista, wskaźniki'!$D$24)))))</f>
        <v>43.344000000000001</v>
      </c>
      <c r="AK1066" s="1014"/>
      <c r="AL1066" s="984"/>
      <c r="AM1066" s="20">
        <f>IF(AA1066="węgiel",AF1066*1/3.6*'lista, wskaźniki'!$F$20,IF(AA1066="drewno",AF1066*1/3.6*'lista, wskaźniki'!$F$22,IF(AA1066="pellet",AF1066*1/3.6*'lista, wskaźniki'!$F$23,IF(AA1066="gaz z sieci",AF1066*1/3.6*'lista, wskaźniki'!$F$21,IF(AA1066="olej opałowy",AF1066*1/3.6*'lista, wskaźniki'!$F$24,0)))))</f>
        <v>2.0417281399999996</v>
      </c>
      <c r="AN1066" s="20">
        <f>IF(AA1066="węgiel",AF1066*'lista, wskaźniki'!$E$42,IF(AA1066="drewno",AF1066*'lista, wskaźniki'!$G$42,IF(AA1066="pellet",AF1066*'lista, wskaźniki'!$H$42,IF(AA1066="gaz z sieci",AF1066*'lista, wskaźniki'!$F$42,IF(AA1066="olej opałowy",AF1066*'lista, wskaźniki'!$I$42,0)))))</f>
        <v>1.8288499999999999E-5</v>
      </c>
      <c r="AO1066" s="20">
        <f>IF(AA1066="węgiel",AF1066*'lista, wskaźniki'!$E$43,IF(AA1066="drewno",AF1066*'lista, wskaźniki'!$G$43,IF(AA1066="pellet",AF1066*'lista, wskaźniki'!$H$43,IF(AA1066="gaz z sieci",AF1066*'lista, wskaźniki'!$F$43,IF(AA1066="olej opałowy",AF1066*'lista, wskaźniki'!$I$43,0)))))</f>
        <v>1.8288499999999999E-5</v>
      </c>
      <c r="AP1066" s="20">
        <f>IF(AA1066="węgiel",AF1066*'lista, wskaźniki'!$E$44,IF(AA1066="drewno",AF1066*'lista, wskaźniki'!$G$44,IF(AA1066="pellet",AF1066*'lista, wskaźniki'!$H$44,IF(AA1066="gaz z sieci",AF1066*'lista, wskaźniki'!$F$44,IF(AA1066="olej opałowy",AF1066*'lista, wskaźniki'!$I$44,0)))))</f>
        <v>0</v>
      </c>
      <c r="AQ1066" s="20" t="b">
        <f>IF(Z1066="gaz",AH1066*1/3.6*'lista, wskaźniki'!$F$21,IF(Z1066="energia elektryczna",AH1066*1/3.6*'lista, wskaźniki'!$F$26))</f>
        <v>0</v>
      </c>
      <c r="AR1066" s="20" t="b">
        <f>IF(Z1066="gaz",AH1066*'lista, wskaźniki'!$F$42,IF(Z1066="energia elektryczna",AH1066*0))</f>
        <v>0</v>
      </c>
      <c r="AS1066" s="20" t="b">
        <f>IF(Z1066="gaz",AH1066*'lista, wskaźniki'!$F$43,IF(Z1066="energia elektryczna",AH1066*0))</f>
        <v>0</v>
      </c>
      <c r="AT1066" s="20" t="b">
        <f>IF(Z1066="gaz",AH1066*'lista, wskaźniki'!$F$44,IF(Z1066="energia elektryczna",AH1066*0))</f>
        <v>0</v>
      </c>
      <c r="AU1066" s="20">
        <f>AI1066*1/3.6*'lista, wskaźniki'!$F$21</f>
        <v>0</v>
      </c>
      <c r="AV1066" s="20">
        <f>AI1066*'lista, wskaźniki'!$F$42</f>
        <v>0</v>
      </c>
      <c r="AW1066" s="20">
        <f>AI1066*'lista, wskaźniki'!$F$43</f>
        <v>0</v>
      </c>
      <c r="AX1066" s="20">
        <f>AI1066*'lista, wskaźniki'!$F$44</f>
        <v>0</v>
      </c>
      <c r="AY1066" s="20">
        <f>AK1066*'lista, wskaźniki'!$F$26</f>
        <v>0</v>
      </c>
      <c r="AZ1066" s="20">
        <f t="shared" si="468"/>
        <v>2.0417281399999996</v>
      </c>
      <c r="BA1066" s="20">
        <f t="shared" si="469"/>
        <v>1.8288499999999999E-5</v>
      </c>
      <c r="BB1066" s="20">
        <f t="shared" si="470"/>
        <v>1.8288499999999999E-5</v>
      </c>
      <c r="BC1066" s="20">
        <f t="shared" si="471"/>
        <v>0</v>
      </c>
      <c r="BD1066" s="984"/>
      <c r="BE1066" s="984"/>
      <c r="BF1066" s="984"/>
      <c r="BG1066" s="984"/>
      <c r="BH1066" s="62"/>
      <c r="BI1066" s="984"/>
      <c r="BJ1066" s="62"/>
      <c r="BK1066" s="984"/>
      <c r="BL1066" s="62"/>
      <c r="BM1066" s="62"/>
      <c r="BN1066" s="62"/>
      <c r="BO1066" s="62"/>
      <c r="BP1066" s="62"/>
      <c r="BQ1066" s="62"/>
      <c r="BR1066" s="62"/>
      <c r="BS1066" s="987"/>
      <c r="BT1066" s="987"/>
      <c r="BU1066" s="987"/>
      <c r="BV1066" s="987"/>
      <c r="BW1066" s="987"/>
      <c r="BX1066" s="987"/>
      <c r="BY1066" s="1011"/>
      <c r="CA1066" s="365" t="b">
        <f t="shared" si="472"/>
        <v>0</v>
      </c>
      <c r="CB1066" s="365" t="b">
        <f t="shared" si="473"/>
        <v>0</v>
      </c>
      <c r="CC1066" s="365" t="b">
        <f t="shared" si="474"/>
        <v>0</v>
      </c>
      <c r="CD1066" s="365">
        <f t="shared" si="475"/>
        <v>36.576999999999998</v>
      </c>
      <c r="CE1066" s="365" t="b">
        <f t="shared" si="476"/>
        <v>0</v>
      </c>
      <c r="CF1066" s="365" t="b">
        <f t="shared" si="477"/>
        <v>0</v>
      </c>
      <c r="CG1066" s="365" t="b">
        <f t="shared" si="478"/>
        <v>0</v>
      </c>
      <c r="CH1066" s="365">
        <f t="shared" si="479"/>
        <v>0</v>
      </c>
      <c r="CI1066" s="72" t="b">
        <f t="shared" si="480"/>
        <v>0</v>
      </c>
      <c r="CJ1066" s="72" t="b">
        <f t="shared" si="481"/>
        <v>0</v>
      </c>
      <c r="CK1066" s="72" t="b">
        <f t="shared" si="482"/>
        <v>0</v>
      </c>
      <c r="CL1066" s="72">
        <f t="shared" si="483"/>
        <v>36.576999999999998</v>
      </c>
      <c r="CM1066" s="72" t="b">
        <f t="shared" si="484"/>
        <v>0</v>
      </c>
      <c r="CN1066" s="72" t="b">
        <f t="shared" si="485"/>
        <v>0</v>
      </c>
      <c r="CP1066" s="13">
        <f t="shared" si="486"/>
        <v>0</v>
      </c>
      <c r="CQ1066" s="13" t="b">
        <f t="shared" si="487"/>
        <v>0</v>
      </c>
      <c r="CR1066" s="13" t="b">
        <f t="shared" si="488"/>
        <v>0</v>
      </c>
      <c r="CS1066" s="13" t="b">
        <f t="shared" si="494"/>
        <v>0</v>
      </c>
      <c r="CT1066" s="13" t="b">
        <f t="shared" si="493"/>
        <v>0</v>
      </c>
      <c r="CU1066" s="13" t="b">
        <f t="shared" si="495"/>
        <v>0</v>
      </c>
      <c r="CV1066" s="13" t="b">
        <f t="shared" si="489"/>
        <v>0</v>
      </c>
      <c r="CW1066" s="13" t="b">
        <f t="shared" si="490"/>
        <v>0</v>
      </c>
      <c r="CX1066" s="13" t="b">
        <f t="shared" si="491"/>
        <v>0</v>
      </c>
      <c r="CY1066" s="13" t="b">
        <f t="shared" si="492"/>
        <v>0</v>
      </c>
    </row>
    <row r="1067" spans="1:103" ht="15" thickBot="1">
      <c r="A1067" s="933"/>
      <c r="B1067" s="985"/>
      <c r="C1067" s="985"/>
      <c r="D1067" s="985"/>
      <c r="E1067" s="985"/>
      <c r="F1067" s="985"/>
      <c r="G1067" s="985"/>
      <c r="H1067" s="985"/>
      <c r="I1067" s="985"/>
      <c r="J1067" s="985"/>
      <c r="K1067" s="985"/>
      <c r="L1067" s="985"/>
      <c r="M1067" s="985"/>
      <c r="N1067" s="985"/>
      <c r="O1067" s="985"/>
      <c r="P1067" s="985"/>
      <c r="Q1067" s="942"/>
      <c r="R1067" s="985"/>
      <c r="S1067" s="985"/>
      <c r="T1067" s="985"/>
      <c r="U1067" s="985"/>
      <c r="V1067" s="985"/>
      <c r="W1067" s="64"/>
      <c r="X1067" s="64"/>
      <c r="Y1067" s="64"/>
      <c r="Z1067" s="64"/>
      <c r="AA1067" s="64" t="s">
        <v>37</v>
      </c>
      <c r="AB1067" s="65"/>
      <c r="AC1067" s="65"/>
      <c r="AD1067" s="64"/>
      <c r="AE1067" s="985"/>
      <c r="AF1067" s="334">
        <f t="shared" si="467"/>
        <v>0</v>
      </c>
      <c r="AG1067" s="272">
        <f>IF(R1067="kompletna",Q1067*J1067*0.0036*'lista, wskaźniki'!$F$13, IF(R1067="częściowa",Q1067*J1067*0.0036*'lista, wskaźniki'!$F$14, IF(R1067="brak",Q1067*J1067*0.0036*'lista, wskaźniki'!$F$15,)))</f>
        <v>0</v>
      </c>
      <c r="AH1067" s="334">
        <f>IF(Y1067="inne",K1067*'lista, wskaźniki'!$E$35,IF(Y1067="to samo źródło",0,IF(Y1067=0,0)))</f>
        <v>0</v>
      </c>
      <c r="AI1067" s="334" t="b">
        <f>IF(AA1067="gaz z sieci",AC1067*'lista, wskaźniki'!$D$21)</f>
        <v>0</v>
      </c>
      <c r="AJ1067" s="272">
        <f>IF(AA1067="węgiel",AB1067*'lista, wskaźniki'!$D$20, IF('Sektor mieszkaniowy'!AA1067="drewno",'Sektor mieszkaniowy'!AB1067*'lista, wskaźniki'!$D$22,IF('Sektor mieszkaniowy'!AA1067="pellet",AB1067*'lista, wskaźniki'!$D$23,IF('Sektor mieszkaniowy'!AA1067="gaz z sieci",AB1067*'lista, wskaźniki'!$D$21,IF('Sektor mieszkaniowy'!AA1067="olej opałowy",'Sektor mieszkaniowy'!AB1067*'lista, wskaźniki'!$D$24)))))</f>
        <v>0</v>
      </c>
      <c r="AK1067" s="1015"/>
      <c r="AL1067" s="985"/>
      <c r="AM1067" s="20">
        <f>IF(AA1067="węgiel",AF1067*1/3.6*'lista, wskaźniki'!$F$20,IF(AA1067="drewno",AF1067*1/3.6*'lista, wskaźniki'!$F$22,IF(AA1067="pellet",AF1067*1/3.6*'lista, wskaźniki'!$F$23,IF(AA1067="gaz z sieci",AF1067*1/3.6*'lista, wskaźniki'!$F$21,IF(AA1067="olej opałowy",AF1067*1/3.6*'lista, wskaźniki'!$F$24,0)))))</f>
        <v>0</v>
      </c>
      <c r="AN1067" s="20">
        <f>IF(AA1067="węgiel",AF1067*'lista, wskaźniki'!$E$42,IF(AA1067="drewno",AF1067*'lista, wskaźniki'!$G$42,IF(AA1067="pellet",AF1067*'lista, wskaźniki'!$H$42,IF(AA1067="gaz z sieci",AF1067*'lista, wskaźniki'!$F$42,IF(AA1067="olej opałowy",AF1067*'lista, wskaźniki'!$I$42,0)))))</f>
        <v>0</v>
      </c>
      <c r="AO1067" s="20">
        <f>IF(AA1067="węgiel",AF1067*'lista, wskaźniki'!$E$43,IF(AA1067="drewno",AF1067*'lista, wskaźniki'!$G$43,IF(AA1067="pellet",AF1067*'lista, wskaźniki'!$H$43,IF(AA1067="gaz z sieci",AF1067*'lista, wskaźniki'!$F$43,IF(AA1067="olej opałowy",AF1067*'lista, wskaźniki'!$I$43,0)))))</f>
        <v>0</v>
      </c>
      <c r="AP1067" s="20">
        <f>IF(AA1067="węgiel",AF1067*'lista, wskaźniki'!$E$44,IF(AA1067="drewno",AF1067*'lista, wskaźniki'!$G$44,IF(AA1067="pellet",AF1067*'lista, wskaźniki'!$H$44,IF(AA1067="gaz z sieci",AF1067*'lista, wskaźniki'!$F$44,IF(AA1067="olej opałowy",AF1067*'lista, wskaźniki'!$I$44,0)))))</f>
        <v>0</v>
      </c>
      <c r="AQ1067" s="20" t="b">
        <f>IF(Z1067="gaz",AH1067*1/3.6*'lista, wskaźniki'!$F$21,IF(Z1067="energia elektryczna",AH1067*1/3.6*'lista, wskaźniki'!$F$26))</f>
        <v>0</v>
      </c>
      <c r="AR1067" s="20" t="b">
        <f>IF(Z1067="gaz",AH1067*'lista, wskaźniki'!$F$42,IF(Z1067="energia elektryczna",AH1067*0))</f>
        <v>0</v>
      </c>
      <c r="AS1067" s="20" t="b">
        <f>IF(Z1067="gaz",AH1067*'lista, wskaźniki'!$F$43,IF(Z1067="energia elektryczna",AH1067*0))</f>
        <v>0</v>
      </c>
      <c r="AT1067" s="20" t="b">
        <f>IF(Z1067="gaz",AH1067*'lista, wskaźniki'!$F$44,IF(Z1067="energia elektryczna",AH1067*0))</f>
        <v>0</v>
      </c>
      <c r="AU1067" s="20">
        <f>AI1067*1/3.6*'lista, wskaźniki'!$F$21</f>
        <v>0</v>
      </c>
      <c r="AV1067" s="20">
        <f>AI1067*'lista, wskaźniki'!$F$42</f>
        <v>0</v>
      </c>
      <c r="AW1067" s="20">
        <f>AI1067*'lista, wskaźniki'!$F$43</f>
        <v>0</v>
      </c>
      <c r="AX1067" s="20">
        <f>AI1067*'lista, wskaźniki'!$F$44</f>
        <v>0</v>
      </c>
      <c r="AY1067" s="20">
        <f>AK1067*'lista, wskaźniki'!$F$26</f>
        <v>0</v>
      </c>
      <c r="AZ1067" s="20">
        <f t="shared" si="468"/>
        <v>0</v>
      </c>
      <c r="BA1067" s="20">
        <f t="shared" si="469"/>
        <v>0</v>
      </c>
      <c r="BB1067" s="20">
        <f t="shared" si="470"/>
        <v>0</v>
      </c>
      <c r="BC1067" s="20">
        <f t="shared" si="471"/>
        <v>0</v>
      </c>
      <c r="BD1067" s="985"/>
      <c r="BE1067" s="985"/>
      <c r="BF1067" s="985"/>
      <c r="BG1067" s="985"/>
      <c r="BH1067" s="64"/>
      <c r="BI1067" s="985"/>
      <c r="BJ1067" s="64"/>
      <c r="BK1067" s="985"/>
      <c r="BL1067" s="64"/>
      <c r="BM1067" s="64"/>
      <c r="BN1067" s="64"/>
      <c r="BO1067" s="64"/>
      <c r="BP1067" s="64"/>
      <c r="BQ1067" s="64"/>
      <c r="BR1067" s="64"/>
      <c r="BS1067" s="988"/>
      <c r="BT1067" s="988"/>
      <c r="BU1067" s="988"/>
      <c r="BV1067" s="988"/>
      <c r="BW1067" s="988"/>
      <c r="BX1067" s="988"/>
      <c r="BY1067" s="1012"/>
      <c r="CA1067" s="365" t="b">
        <f t="shared" si="472"/>
        <v>0</v>
      </c>
      <c r="CB1067" s="365" t="b">
        <f t="shared" si="473"/>
        <v>0</v>
      </c>
      <c r="CC1067" s="365" t="b">
        <f t="shared" si="474"/>
        <v>0</v>
      </c>
      <c r="CD1067" s="365" t="b">
        <f t="shared" si="475"/>
        <v>0</v>
      </c>
      <c r="CE1067" s="365">
        <f t="shared" si="476"/>
        <v>0</v>
      </c>
      <c r="CF1067" s="365" t="b">
        <f t="shared" si="477"/>
        <v>0</v>
      </c>
      <c r="CG1067" s="365" t="b">
        <f t="shared" si="478"/>
        <v>0</v>
      </c>
      <c r="CH1067" s="365" t="b">
        <f t="shared" si="479"/>
        <v>0</v>
      </c>
      <c r="CI1067" s="72" t="b">
        <f t="shared" si="480"/>
        <v>0</v>
      </c>
      <c r="CJ1067" s="72" t="b">
        <f t="shared" si="481"/>
        <v>0</v>
      </c>
      <c r="CK1067" s="72" t="b">
        <f t="shared" si="482"/>
        <v>0</v>
      </c>
      <c r="CL1067" s="72">
        <f t="shared" si="483"/>
        <v>0</v>
      </c>
      <c r="CM1067" s="72">
        <f t="shared" si="484"/>
        <v>0</v>
      </c>
      <c r="CN1067" s="72" t="b">
        <f t="shared" si="485"/>
        <v>0</v>
      </c>
      <c r="CP1067" s="13">
        <f t="shared" si="486"/>
        <v>0</v>
      </c>
      <c r="CQ1067" s="13" t="b">
        <f t="shared" si="487"/>
        <v>0</v>
      </c>
      <c r="CR1067" s="13" t="b">
        <f t="shared" si="488"/>
        <v>0</v>
      </c>
      <c r="CS1067" s="13" t="b">
        <f t="shared" si="494"/>
        <v>0</v>
      </c>
      <c r="CT1067" s="13" t="b">
        <f t="shared" si="493"/>
        <v>0</v>
      </c>
      <c r="CU1067" s="13" t="b">
        <f t="shared" si="495"/>
        <v>0</v>
      </c>
      <c r="CV1067" s="13" t="b">
        <f t="shared" si="489"/>
        <v>0</v>
      </c>
      <c r="CW1067" s="13" t="b">
        <f t="shared" si="490"/>
        <v>0</v>
      </c>
      <c r="CX1067" s="13" t="b">
        <f t="shared" si="491"/>
        <v>0</v>
      </c>
      <c r="CY1067" s="13" t="b">
        <f t="shared" si="492"/>
        <v>0</v>
      </c>
    </row>
    <row r="1068" spans="1:103" ht="15" thickBot="1">
      <c r="A1068" s="931">
        <v>214</v>
      </c>
      <c r="B1068" s="983" t="s">
        <v>255</v>
      </c>
      <c r="C1068" s="983" t="s">
        <v>260</v>
      </c>
      <c r="D1068" s="983" t="s">
        <v>1</v>
      </c>
      <c r="E1068" s="983" t="s">
        <v>5</v>
      </c>
      <c r="F1068" s="983">
        <v>1</v>
      </c>
      <c r="G1068" s="983"/>
      <c r="H1068" s="983"/>
      <c r="I1068" s="983" t="s">
        <v>11</v>
      </c>
      <c r="J1068" s="983"/>
      <c r="K1068" s="983"/>
      <c r="L1068" s="983" t="s">
        <v>17</v>
      </c>
      <c r="M1068" s="983"/>
      <c r="N1068" s="983" t="s">
        <v>16</v>
      </c>
      <c r="O1068" s="983">
        <v>50</v>
      </c>
      <c r="P1068" s="983" t="s">
        <v>17</v>
      </c>
      <c r="Q1068" s="940">
        <f>IF(I1068="&lt;1966",'lista, wskaźniki'!$G$4,IF(I1068="1967-1985",'lista, wskaźniki'!$G$5,IF(I1068="1986-1992",'lista, wskaźniki'!$G$6,IF(I1068="1993-1996",'lista, wskaźniki'!$G$7,IF(I1068="&gt;1997",'lista, wskaźniki'!$G$8,IF(I1068=0,'lista, wskaźniki'!$G$4))))))</f>
        <v>250</v>
      </c>
      <c r="R1068" s="983" t="s">
        <v>23</v>
      </c>
      <c r="S1068" s="983" t="s">
        <v>27</v>
      </c>
      <c r="T1068" s="983">
        <v>10</v>
      </c>
      <c r="U1068" s="983"/>
      <c r="V1068" s="983"/>
      <c r="W1068" s="60" t="s">
        <v>35</v>
      </c>
      <c r="X1068" s="60" t="s">
        <v>39</v>
      </c>
      <c r="Y1068" s="60" t="s">
        <v>24</v>
      </c>
      <c r="Z1068" s="60" t="s">
        <v>40</v>
      </c>
      <c r="AA1068" s="60" t="s">
        <v>35</v>
      </c>
      <c r="AB1068" s="61">
        <v>1</v>
      </c>
      <c r="AC1068" s="61"/>
      <c r="AD1068" s="60">
        <v>800</v>
      </c>
      <c r="AE1068" s="983">
        <v>4</v>
      </c>
      <c r="AF1068" s="334">
        <f t="shared" si="467"/>
        <v>22.63</v>
      </c>
      <c r="AG1068" s="272">
        <f>IF(R1068="kompletna",Q1068*J1068*0.0036*'lista, wskaźniki'!$F$13, IF(R1068="częściowa",Q1068*J1068*0.0036*'lista, wskaźniki'!$F$14, IF(R1068="brak",Q1068*J1068*0.0036*'lista, wskaźniki'!$F$15,)))</f>
        <v>0</v>
      </c>
      <c r="AH1068" s="334">
        <f>IF(Y1068="inne",K1068*'lista, wskaźniki'!$E$35,IF(Y1068="to samo źródło",0,IF(Y1068=0,0)))</f>
        <v>0</v>
      </c>
      <c r="AI1068" s="334" t="b">
        <f>IF(AA1068="gaz z sieci",AC1068*'lista, wskaźniki'!$D$21)</f>
        <v>0</v>
      </c>
      <c r="AJ1068" s="272">
        <f>IF(AA1068="węgiel",AB1068*'lista, wskaźniki'!$D$20, IF('Sektor mieszkaniowy'!AA1068="drewno",'Sektor mieszkaniowy'!AB1068*'lista, wskaźniki'!$D$22,IF('Sektor mieszkaniowy'!AA1068="pellet",AB1068*'lista, wskaźniki'!$D$23,IF('Sektor mieszkaniowy'!AA1068="gaz z sieci",AB1068*'lista, wskaźniki'!$D$21,IF('Sektor mieszkaniowy'!AA1068="olej opałowy",'Sektor mieszkaniowy'!AB1068*'lista, wskaźniki'!$D$24)))))</f>
        <v>22.63</v>
      </c>
      <c r="AK1068" s="1013">
        <f>AL1068/'lista, wskaźniki'!$A$127</f>
        <v>0.92307692307692313</v>
      </c>
      <c r="AL1068" s="983">
        <v>600</v>
      </c>
      <c r="AM1068" s="20">
        <f>IF(AA1068="węgiel",AF1068*1/3.6*'lista, wskaźniki'!$F$20,IF(AA1068="drewno",AF1068*1/3.6*'lista, wskaźniki'!$F$22,IF(AA1068="pellet",AF1068*1/3.6*'lista, wskaźniki'!$F$23,IF(AA1068="gaz z sieci",AF1068*1/3.6*'lista, wskaźniki'!$F$21,IF(AA1068="olej opałowy",AF1068*1/3.6*'lista, wskaźniki'!$F$24,0)))))</f>
        <v>2.1437398999999999</v>
      </c>
      <c r="AN1068" s="20">
        <f>IF(AA1068="węgiel",AF1068*'lista, wskaźniki'!$E$42,IF(AA1068="drewno",AF1068*'lista, wskaźniki'!$G$42,IF(AA1068="pellet",AF1068*'lista, wskaźniki'!$H$42,IF(AA1068="gaz z sieci",AF1068*'lista, wskaźniki'!$F$42,IF(AA1068="olej opałowy",AF1068*'lista, wskaźniki'!$I$42,0)))))</f>
        <v>8.5994000000000001E-3</v>
      </c>
      <c r="AO1068" s="20">
        <f>IF(AA1068="węgiel",AF1068*'lista, wskaźniki'!$E$43,IF(AA1068="drewno",AF1068*'lista, wskaźniki'!$G$43,IF(AA1068="pellet",AF1068*'lista, wskaźniki'!$H$43,IF(AA1068="gaz z sieci",AF1068*'lista, wskaźniki'!$F$43,IF(AA1068="olej opałowy",AF1068*'lista, wskaźniki'!$I$43,0)))))</f>
        <v>8.1468000000000009E-3</v>
      </c>
      <c r="AP1068" s="20">
        <f>IF(AA1068="węgiel",AF1068*'lista, wskaźniki'!$E$44,IF(AA1068="drewno",AF1068*'lista, wskaźniki'!$G$44,IF(AA1068="pellet",AF1068*'lista, wskaźniki'!$H$44,IF(AA1068="gaz z sieci",AF1068*'lista, wskaźniki'!$F$44,IF(AA1068="olej opałowy",AF1068*'lista, wskaźniki'!$I$44,0)))))</f>
        <v>6.1101000000000002E-6</v>
      </c>
      <c r="AQ1068" s="360">
        <f>IF(Z1068="gaz",AH1068*1/3.6*'lista, wskaźniki'!$F$21,IF(Z1068="energia elektryczna",AH1068*1/3.6*'lista, wskaźniki'!$F$26))</f>
        <v>0</v>
      </c>
      <c r="AR1068" s="20">
        <f>IF(Z1068="gaz",AH1068*'lista, wskaźniki'!$F$42,IF(Z1068="energia elektryczna",AH1068*0))</f>
        <v>0</v>
      </c>
      <c r="AS1068" s="20">
        <f>IF(Z1068="gaz",AH1068*'lista, wskaźniki'!$F$43,IF(Z1068="energia elektryczna",AH1068*0))</f>
        <v>0</v>
      </c>
      <c r="AT1068" s="20">
        <f>IF(Z1068="gaz",AH1068*'lista, wskaźniki'!$F$44,IF(Z1068="energia elektryczna",AH1068*0))</f>
        <v>0</v>
      </c>
      <c r="AU1068" s="20">
        <f>AI1068*1/3.6*'lista, wskaźniki'!$F$21</f>
        <v>0</v>
      </c>
      <c r="AV1068" s="20">
        <f>AI1068*'lista, wskaźniki'!$F$42</f>
        <v>0</v>
      </c>
      <c r="AW1068" s="20">
        <f>AI1068*'lista, wskaźniki'!$F$43</f>
        <v>0</v>
      </c>
      <c r="AX1068" s="20">
        <f>AI1068*'lista, wskaźniki'!$F$44</f>
        <v>0</v>
      </c>
      <c r="AY1068" s="20">
        <f>AK1068*'lista, wskaźniki'!$F$26</f>
        <v>0.82153846153846155</v>
      </c>
      <c r="AZ1068" s="20">
        <f t="shared" si="468"/>
        <v>2.9652783615384615</v>
      </c>
      <c r="BA1068" s="20">
        <f t="shared" si="469"/>
        <v>8.5994000000000001E-3</v>
      </c>
      <c r="BB1068" s="20">
        <f t="shared" si="470"/>
        <v>8.1468000000000009E-3</v>
      </c>
      <c r="BC1068" s="20">
        <f t="shared" si="471"/>
        <v>6.1101000000000002E-6</v>
      </c>
      <c r="BD1068" s="983" t="s">
        <v>16</v>
      </c>
      <c r="BE1068" s="983" t="s">
        <v>16</v>
      </c>
      <c r="BF1068" s="983" t="s">
        <v>16</v>
      </c>
      <c r="BG1068" s="983" t="s">
        <v>16</v>
      </c>
      <c r="BH1068" s="60" t="s">
        <v>35</v>
      </c>
      <c r="BI1068" s="983" t="s">
        <v>16</v>
      </c>
      <c r="BJ1068" s="60" t="s">
        <v>52</v>
      </c>
      <c r="BK1068" s="983" t="s">
        <v>17</v>
      </c>
      <c r="BL1068" s="60"/>
      <c r="BM1068" s="60"/>
      <c r="BN1068" s="60"/>
      <c r="BO1068" s="60" t="s">
        <v>57</v>
      </c>
      <c r="BP1068" s="60" t="s">
        <v>52</v>
      </c>
      <c r="BQ1068" s="60"/>
      <c r="BR1068" s="60"/>
      <c r="BS1068" s="986"/>
      <c r="BT1068" s="986"/>
      <c r="BU1068" s="986"/>
      <c r="BV1068" s="986"/>
      <c r="BW1068" s="986"/>
      <c r="BX1068" s="986"/>
      <c r="BY1068" s="1010"/>
      <c r="CA1068" s="365">
        <f t="shared" si="472"/>
        <v>22.63</v>
      </c>
      <c r="CB1068" s="365" t="b">
        <f t="shared" si="473"/>
        <v>0</v>
      </c>
      <c r="CC1068" s="365" t="b">
        <f t="shared" si="474"/>
        <v>0</v>
      </c>
      <c r="CD1068" s="365" t="b">
        <f t="shared" si="475"/>
        <v>0</v>
      </c>
      <c r="CE1068" s="365" t="b">
        <f t="shared" si="476"/>
        <v>0</v>
      </c>
      <c r="CF1068" s="365" t="b">
        <f t="shared" si="477"/>
        <v>0</v>
      </c>
      <c r="CG1068" s="365">
        <f t="shared" si="478"/>
        <v>0</v>
      </c>
      <c r="CH1068" s="365" t="b">
        <f t="shared" si="479"/>
        <v>0</v>
      </c>
      <c r="CI1068" s="72">
        <f t="shared" si="480"/>
        <v>22.63</v>
      </c>
      <c r="CJ1068" s="72" t="b">
        <f t="shared" si="481"/>
        <v>0</v>
      </c>
      <c r="CK1068" s="72" t="b">
        <f t="shared" si="482"/>
        <v>0</v>
      </c>
      <c r="CL1068" s="72">
        <f t="shared" si="483"/>
        <v>0</v>
      </c>
      <c r="CM1068" s="72" t="b">
        <f t="shared" si="484"/>
        <v>0</v>
      </c>
      <c r="CN1068" s="72">
        <f t="shared" si="485"/>
        <v>0</v>
      </c>
      <c r="CP1068" s="13" t="b">
        <f t="shared" si="486"/>
        <v>0</v>
      </c>
      <c r="CQ1068" s="13">
        <f t="shared" si="487"/>
        <v>0</v>
      </c>
      <c r="CR1068" s="13">
        <f t="shared" si="488"/>
        <v>0</v>
      </c>
      <c r="CS1068" s="13">
        <f t="shared" si="494"/>
        <v>0</v>
      </c>
      <c r="CT1068" s="13" t="b">
        <f t="shared" si="493"/>
        <v>0</v>
      </c>
      <c r="CU1068" s="13">
        <f t="shared" si="495"/>
        <v>0</v>
      </c>
      <c r="CV1068" s="13" t="b">
        <f t="shared" si="489"/>
        <v>0</v>
      </c>
      <c r="CW1068" s="13">
        <f t="shared" si="490"/>
        <v>0</v>
      </c>
      <c r="CX1068" s="13" t="b">
        <f t="shared" si="491"/>
        <v>0</v>
      </c>
      <c r="CY1068" s="13">
        <f t="shared" si="492"/>
        <v>0</v>
      </c>
    </row>
    <row r="1069" spans="1:103" ht="15" thickBot="1">
      <c r="A1069" s="932"/>
      <c r="B1069" s="984"/>
      <c r="C1069" s="984"/>
      <c r="D1069" s="984"/>
      <c r="E1069" s="984"/>
      <c r="F1069" s="984"/>
      <c r="G1069" s="984"/>
      <c r="H1069" s="984"/>
      <c r="I1069" s="984"/>
      <c r="J1069" s="984"/>
      <c r="K1069" s="984"/>
      <c r="L1069" s="984"/>
      <c r="M1069" s="984"/>
      <c r="N1069" s="984"/>
      <c r="O1069" s="984"/>
      <c r="P1069" s="984"/>
      <c r="Q1069" s="941"/>
      <c r="R1069" s="984"/>
      <c r="S1069" s="984"/>
      <c r="T1069" s="984"/>
      <c r="U1069" s="984"/>
      <c r="V1069" s="984"/>
      <c r="W1069" s="20" t="s">
        <v>36</v>
      </c>
      <c r="X1069" s="62" t="s">
        <v>40</v>
      </c>
      <c r="Y1069" s="62"/>
      <c r="Z1069" s="62"/>
      <c r="AA1069" s="62" t="s">
        <v>36</v>
      </c>
      <c r="AB1069" s="63">
        <v>7.5</v>
      </c>
      <c r="AC1069" s="63"/>
      <c r="AD1069" s="62">
        <v>800</v>
      </c>
      <c r="AE1069" s="984"/>
      <c r="AF1069" s="334">
        <f t="shared" si="467"/>
        <v>117</v>
      </c>
      <c r="AG1069" s="272">
        <f>IF(R1069="kompletna",Q1069*J1069*0.0036*'lista, wskaźniki'!$F$13, IF(R1069="częściowa",Q1069*J1069*0.0036*'lista, wskaźniki'!$F$14, IF(R1069="brak",Q1069*J1069*0.0036*'lista, wskaźniki'!$F$15,)))</f>
        <v>0</v>
      </c>
      <c r="AH1069" s="334">
        <f>IF(Y1069="inne",K1069*'lista, wskaźniki'!$E$35,IF(Y1069="to samo źródło",0,IF(Y1069=0,0)))</f>
        <v>0</v>
      </c>
      <c r="AI1069" s="334" t="b">
        <f>IF(AA1069="gaz z sieci",AC1069*'lista, wskaźniki'!$D$21)</f>
        <v>0</v>
      </c>
      <c r="AJ1069" s="272">
        <f>IF(AA1069="węgiel",AB1069*'lista, wskaźniki'!$D$20, IF('Sektor mieszkaniowy'!AA1069="drewno",'Sektor mieszkaniowy'!AB1069*'lista, wskaźniki'!$D$22,IF('Sektor mieszkaniowy'!AA1069="pellet",AB1069*'lista, wskaźniki'!$D$23,IF('Sektor mieszkaniowy'!AA1069="gaz z sieci",AB1069*'lista, wskaźniki'!$D$21,IF('Sektor mieszkaniowy'!AA1069="olej opałowy",'Sektor mieszkaniowy'!AB1069*'lista, wskaźniki'!$D$24)))))</f>
        <v>117</v>
      </c>
      <c r="AK1069" s="1014"/>
      <c r="AL1069" s="984"/>
      <c r="AM1069" s="20">
        <f>IF(AA1069="węgiel",AF1069*1/3.6*'lista, wskaźniki'!$F$20,IF(AA1069="drewno",AF1069*1/3.6*'lista, wskaźniki'!$F$22,IF(AA1069="pellet",AF1069*1/3.6*'lista, wskaźniki'!$F$23,IF(AA1069="gaz z sieci",AF1069*1/3.6*'lista, wskaźniki'!$F$21,IF(AA1069="olej opałowy",AF1069*1/3.6*'lista, wskaźniki'!$F$24,0)))))</f>
        <v>0</v>
      </c>
      <c r="AN1069" s="20">
        <f>IF(AA1069="węgiel",AF1069*'lista, wskaźniki'!$E$42,IF(AA1069="drewno",AF1069*'lista, wskaźniki'!$G$42,IF(AA1069="pellet",AF1069*'lista, wskaźniki'!$H$42,IF(AA1069="gaz z sieci",AF1069*'lista, wskaźniki'!$F$42,IF(AA1069="olej opałowy",AF1069*'lista, wskaźniki'!$I$42,0)))))</f>
        <v>9.4769999999999993E-2</v>
      </c>
      <c r="AO1069" s="20">
        <f>IF(AA1069="węgiel",AF1069*'lista, wskaźniki'!$E$43,IF(AA1069="drewno",AF1069*'lista, wskaźniki'!$G$43,IF(AA1069="pellet",AF1069*'lista, wskaźniki'!$H$43,IF(AA1069="gaz z sieci",AF1069*'lista, wskaźniki'!$F$43,IF(AA1069="olej opałowy",AF1069*'lista, wskaźniki'!$I$43,0)))))</f>
        <v>9.4769999999999993E-2</v>
      </c>
      <c r="AP1069" s="20">
        <f>IF(AA1069="węgiel",AF1069*'lista, wskaźniki'!$E$44,IF(AA1069="drewno",AF1069*'lista, wskaźniki'!$G$44,IF(AA1069="pellet",AF1069*'lista, wskaźniki'!$H$44,IF(AA1069="gaz z sieci",AF1069*'lista, wskaźniki'!$F$44,IF(AA1069="olej opałowy",AF1069*'lista, wskaźniki'!$I$44,0)))))</f>
        <v>2.9249999999999999E-5</v>
      </c>
      <c r="AQ1069" s="20" t="b">
        <f>IF(Z1069="gaz",AH1069*1/3.6*'lista, wskaźniki'!$F$21,IF(Z1069="energia elektryczna",AH1069*1/3.6*'lista, wskaźniki'!$F$26))</f>
        <v>0</v>
      </c>
      <c r="AR1069" s="20" t="b">
        <f>IF(Z1069="gaz",AH1069*'lista, wskaźniki'!$F$42,IF(Z1069="energia elektryczna",AH1069*0))</f>
        <v>0</v>
      </c>
      <c r="AS1069" s="20" t="b">
        <f>IF(Z1069="gaz",AH1069*'lista, wskaźniki'!$F$43,IF(Z1069="energia elektryczna",AH1069*0))</f>
        <v>0</v>
      </c>
      <c r="AT1069" s="20" t="b">
        <f>IF(Z1069="gaz",AH1069*'lista, wskaźniki'!$F$44,IF(Z1069="energia elektryczna",AH1069*0))</f>
        <v>0</v>
      </c>
      <c r="AU1069" s="20">
        <f>AI1069*1/3.6*'lista, wskaźniki'!$F$21</f>
        <v>0</v>
      </c>
      <c r="AV1069" s="20">
        <f>AI1069*'lista, wskaźniki'!$F$42</f>
        <v>0</v>
      </c>
      <c r="AW1069" s="20">
        <f>AI1069*'lista, wskaźniki'!$F$43</f>
        <v>0</v>
      </c>
      <c r="AX1069" s="20">
        <f>AI1069*'lista, wskaźniki'!$F$44</f>
        <v>0</v>
      </c>
      <c r="AY1069" s="20">
        <f>AK1069*'lista, wskaźniki'!$F$26</f>
        <v>0</v>
      </c>
      <c r="AZ1069" s="20">
        <f t="shared" si="468"/>
        <v>0</v>
      </c>
      <c r="BA1069" s="20">
        <f t="shared" si="469"/>
        <v>9.4769999999999993E-2</v>
      </c>
      <c r="BB1069" s="20">
        <f t="shared" si="470"/>
        <v>9.4769999999999993E-2</v>
      </c>
      <c r="BC1069" s="20">
        <f t="shared" si="471"/>
        <v>2.9249999999999999E-5</v>
      </c>
      <c r="BD1069" s="984"/>
      <c r="BE1069" s="984"/>
      <c r="BF1069" s="984"/>
      <c r="BG1069" s="984"/>
      <c r="BH1069" s="62"/>
      <c r="BI1069" s="984"/>
      <c r="BJ1069" s="62"/>
      <c r="BK1069" s="984"/>
      <c r="BL1069" s="62"/>
      <c r="BM1069" s="62"/>
      <c r="BN1069" s="62"/>
      <c r="BO1069" s="62"/>
      <c r="BP1069" s="62" t="s">
        <v>53</v>
      </c>
      <c r="BQ1069" s="62"/>
      <c r="BR1069" s="62"/>
      <c r="BS1069" s="987"/>
      <c r="BT1069" s="987"/>
      <c r="BU1069" s="987"/>
      <c r="BV1069" s="987"/>
      <c r="BW1069" s="987"/>
      <c r="BX1069" s="987"/>
      <c r="BY1069" s="1011"/>
      <c r="CA1069" s="365" t="b">
        <f t="shared" si="472"/>
        <v>0</v>
      </c>
      <c r="CB1069" s="365">
        <f t="shared" si="473"/>
        <v>117</v>
      </c>
      <c r="CC1069" s="365" t="b">
        <f t="shared" si="474"/>
        <v>0</v>
      </c>
      <c r="CD1069" s="365" t="b">
        <f t="shared" si="475"/>
        <v>0</v>
      </c>
      <c r="CE1069" s="365" t="b">
        <f t="shared" si="476"/>
        <v>0</v>
      </c>
      <c r="CF1069" s="365" t="b">
        <f t="shared" si="477"/>
        <v>0</v>
      </c>
      <c r="CG1069" s="365" t="b">
        <f t="shared" si="478"/>
        <v>0</v>
      </c>
      <c r="CH1069" s="365" t="b">
        <f t="shared" si="479"/>
        <v>0</v>
      </c>
      <c r="CI1069" s="72" t="b">
        <f t="shared" si="480"/>
        <v>0</v>
      </c>
      <c r="CJ1069" s="72">
        <f t="shared" si="481"/>
        <v>117</v>
      </c>
      <c r="CK1069" s="72" t="b">
        <f t="shared" si="482"/>
        <v>0</v>
      </c>
      <c r="CL1069" s="72">
        <f t="shared" si="483"/>
        <v>0</v>
      </c>
      <c r="CM1069" s="72" t="b">
        <f t="shared" si="484"/>
        <v>0</v>
      </c>
      <c r="CN1069" s="72" t="b">
        <f t="shared" si="485"/>
        <v>0</v>
      </c>
      <c r="CP1069" s="13">
        <f t="shared" si="486"/>
        <v>0</v>
      </c>
      <c r="CQ1069" s="13" t="b">
        <f t="shared" si="487"/>
        <v>0</v>
      </c>
      <c r="CR1069" s="13" t="b">
        <f t="shared" si="488"/>
        <v>0</v>
      </c>
      <c r="CS1069" s="13" t="b">
        <f t="shared" si="494"/>
        <v>0</v>
      </c>
      <c r="CT1069" s="13" t="b">
        <f t="shared" si="493"/>
        <v>0</v>
      </c>
      <c r="CU1069" s="13" t="b">
        <f t="shared" si="495"/>
        <v>0</v>
      </c>
      <c r="CV1069" s="13" t="b">
        <f t="shared" si="489"/>
        <v>0</v>
      </c>
      <c r="CW1069" s="13" t="b">
        <f t="shared" si="490"/>
        <v>0</v>
      </c>
      <c r="CX1069" s="13" t="b">
        <f t="shared" si="491"/>
        <v>0</v>
      </c>
      <c r="CY1069" s="13" t="b">
        <f t="shared" si="492"/>
        <v>0</v>
      </c>
    </row>
    <row r="1070" spans="1:103" ht="15" thickBot="1">
      <c r="A1070" s="932"/>
      <c r="B1070" s="984"/>
      <c r="C1070" s="984"/>
      <c r="D1070" s="984"/>
      <c r="E1070" s="984"/>
      <c r="F1070" s="984"/>
      <c r="G1070" s="984"/>
      <c r="H1070" s="984"/>
      <c r="I1070" s="984"/>
      <c r="J1070" s="984"/>
      <c r="K1070" s="984"/>
      <c r="L1070" s="984"/>
      <c r="M1070" s="984"/>
      <c r="N1070" s="984"/>
      <c r="O1070" s="984"/>
      <c r="P1070" s="984"/>
      <c r="Q1070" s="941"/>
      <c r="R1070" s="984"/>
      <c r="S1070" s="984"/>
      <c r="T1070" s="984"/>
      <c r="U1070" s="984"/>
      <c r="V1070" s="984"/>
      <c r="W1070" s="62"/>
      <c r="X1070" s="62"/>
      <c r="Y1070" s="62"/>
      <c r="Z1070" s="62"/>
      <c r="AA1070" s="62" t="s">
        <v>50</v>
      </c>
      <c r="AB1070" s="63"/>
      <c r="AC1070" s="63"/>
      <c r="AD1070" s="62"/>
      <c r="AE1070" s="984"/>
      <c r="AF1070" s="334">
        <f t="shared" si="467"/>
        <v>0</v>
      </c>
      <c r="AG1070" s="272">
        <f>IF(R1070="kompletna",Q1070*J1070*0.0036*'lista, wskaźniki'!$F$13, IF(R1070="częściowa",Q1070*J1070*0.0036*'lista, wskaźniki'!$F$14, IF(R1070="brak",Q1070*J1070*0.0036*'lista, wskaźniki'!$F$15,)))</f>
        <v>0</v>
      </c>
      <c r="AH1070" s="334">
        <f>IF(Y1070="inne",K1070*'lista, wskaźniki'!$E$35,IF(Y1070="to samo źródło",0,IF(Y1070=0,0)))</f>
        <v>0</v>
      </c>
      <c r="AI1070" s="334" t="b">
        <f>IF(AA1070="gaz z sieci",AC1070*'lista, wskaźniki'!$D$21)</f>
        <v>0</v>
      </c>
      <c r="AJ1070" s="272">
        <f>IF(AA1070="węgiel",AB1070*'lista, wskaźniki'!$D$20, IF('Sektor mieszkaniowy'!AA1070="drewno",'Sektor mieszkaniowy'!AB1070*'lista, wskaźniki'!$D$22,IF('Sektor mieszkaniowy'!AA1070="pellet",AB1070*'lista, wskaźniki'!$D$23,IF('Sektor mieszkaniowy'!AA1070="gaz z sieci",AB1070*'lista, wskaźniki'!$D$21,IF('Sektor mieszkaniowy'!AA1070="olej opałowy",'Sektor mieszkaniowy'!AB1070*'lista, wskaźniki'!$D$24)))))</f>
        <v>0</v>
      </c>
      <c r="AK1070" s="1014"/>
      <c r="AL1070" s="984"/>
      <c r="AM1070" s="20">
        <f>IF(AA1070="węgiel",AF1070*1/3.6*'lista, wskaźniki'!$F$20,IF(AA1070="drewno",AF1070*1/3.6*'lista, wskaźniki'!$F$22,IF(AA1070="pellet",AF1070*1/3.6*'lista, wskaźniki'!$F$23,IF(AA1070="gaz z sieci",AF1070*1/3.6*'lista, wskaźniki'!$F$21,IF(AA1070="olej opałowy",AF1070*1/3.6*'lista, wskaźniki'!$F$24,0)))))</f>
        <v>0</v>
      </c>
      <c r="AN1070" s="20">
        <f>IF(AA1070="węgiel",AF1070*'lista, wskaźniki'!$E$42,IF(AA1070="drewno",AF1070*'lista, wskaźniki'!$G$42,IF(AA1070="pellet",AF1070*'lista, wskaźniki'!$H$42,IF(AA1070="gaz z sieci",AF1070*'lista, wskaźniki'!$F$42,IF(AA1070="olej opałowy",AF1070*'lista, wskaźniki'!$I$42,0)))))</f>
        <v>0</v>
      </c>
      <c r="AO1070" s="20">
        <f>IF(AA1070="węgiel",AF1070*'lista, wskaźniki'!$E$43,IF(AA1070="drewno",AF1070*'lista, wskaźniki'!$G$43,IF(AA1070="pellet",AF1070*'lista, wskaźniki'!$H$43,IF(AA1070="gaz z sieci",AF1070*'lista, wskaźniki'!$F$43,IF(AA1070="olej opałowy",AF1070*'lista, wskaźniki'!$I$43,0)))))</f>
        <v>0</v>
      </c>
      <c r="AP1070" s="20">
        <f>IF(AA1070="węgiel",AF1070*'lista, wskaźniki'!$E$44,IF(AA1070="drewno",AF1070*'lista, wskaźniki'!$G$44,IF(AA1070="pellet",AF1070*'lista, wskaźniki'!$H$44,IF(AA1070="gaz z sieci",AF1070*'lista, wskaźniki'!$F$44,IF(AA1070="olej opałowy",AF1070*'lista, wskaźniki'!$I$44,0)))))</f>
        <v>0</v>
      </c>
      <c r="AQ1070" s="20" t="b">
        <f>IF(Z1070="gaz",AH1070*1/3.6*'lista, wskaźniki'!$F$21,IF(Z1070="energia elektryczna",AH1070*1/3.6*'lista, wskaźniki'!$F$26))</f>
        <v>0</v>
      </c>
      <c r="AR1070" s="20" t="b">
        <f>IF(Z1070="gaz",AH1070*'lista, wskaźniki'!$F$42,IF(Z1070="energia elektryczna",AH1070*0))</f>
        <v>0</v>
      </c>
      <c r="AS1070" s="20" t="b">
        <f>IF(Z1070="gaz",AH1070*'lista, wskaźniki'!$F$43,IF(Z1070="energia elektryczna",AH1070*0))</f>
        <v>0</v>
      </c>
      <c r="AT1070" s="20" t="b">
        <f>IF(Z1070="gaz",AH1070*'lista, wskaźniki'!$F$44,IF(Z1070="energia elektryczna",AH1070*0))</f>
        <v>0</v>
      </c>
      <c r="AU1070" s="20">
        <f>AI1070*1/3.6*'lista, wskaźniki'!$F$21</f>
        <v>0</v>
      </c>
      <c r="AV1070" s="20">
        <f>AI1070*'lista, wskaźniki'!$F$42</f>
        <v>0</v>
      </c>
      <c r="AW1070" s="20">
        <f>AI1070*'lista, wskaźniki'!$F$43</f>
        <v>0</v>
      </c>
      <c r="AX1070" s="20">
        <f>AI1070*'lista, wskaźniki'!$F$44</f>
        <v>0</v>
      </c>
      <c r="AY1070" s="20">
        <f>AK1070*'lista, wskaźniki'!$F$26</f>
        <v>0</v>
      </c>
      <c r="AZ1070" s="20">
        <f t="shared" si="468"/>
        <v>0</v>
      </c>
      <c r="BA1070" s="20">
        <f t="shared" si="469"/>
        <v>0</v>
      </c>
      <c r="BB1070" s="20">
        <f t="shared" si="470"/>
        <v>0</v>
      </c>
      <c r="BC1070" s="20">
        <f t="shared" si="471"/>
        <v>0</v>
      </c>
      <c r="BD1070" s="984"/>
      <c r="BE1070" s="984"/>
      <c r="BF1070" s="984"/>
      <c r="BG1070" s="984"/>
      <c r="BH1070" s="62"/>
      <c r="BI1070" s="984"/>
      <c r="BJ1070" s="62"/>
      <c r="BK1070" s="984"/>
      <c r="BL1070" s="62"/>
      <c r="BM1070" s="62"/>
      <c r="BN1070" s="62"/>
      <c r="BO1070" s="62"/>
      <c r="BP1070" s="62"/>
      <c r="BQ1070" s="62"/>
      <c r="BR1070" s="62"/>
      <c r="BS1070" s="987"/>
      <c r="BT1070" s="987"/>
      <c r="BU1070" s="987"/>
      <c r="BV1070" s="987"/>
      <c r="BW1070" s="987"/>
      <c r="BX1070" s="987"/>
      <c r="BY1070" s="1011"/>
      <c r="CA1070" s="365" t="b">
        <f t="shared" si="472"/>
        <v>0</v>
      </c>
      <c r="CB1070" s="365" t="b">
        <f t="shared" si="473"/>
        <v>0</v>
      </c>
      <c r="CC1070" s="365">
        <f t="shared" si="474"/>
        <v>0</v>
      </c>
      <c r="CD1070" s="365" t="b">
        <f t="shared" si="475"/>
        <v>0</v>
      </c>
      <c r="CE1070" s="365" t="b">
        <f t="shared" si="476"/>
        <v>0</v>
      </c>
      <c r="CF1070" s="365" t="b">
        <f t="shared" si="477"/>
        <v>0</v>
      </c>
      <c r="CG1070" s="365" t="b">
        <f t="shared" si="478"/>
        <v>0</v>
      </c>
      <c r="CH1070" s="365" t="b">
        <f t="shared" si="479"/>
        <v>0</v>
      </c>
      <c r="CI1070" s="72" t="b">
        <f t="shared" si="480"/>
        <v>0</v>
      </c>
      <c r="CJ1070" s="72" t="b">
        <f t="shared" si="481"/>
        <v>0</v>
      </c>
      <c r="CK1070" s="72">
        <f t="shared" si="482"/>
        <v>0</v>
      </c>
      <c r="CL1070" s="72">
        <f t="shared" si="483"/>
        <v>0</v>
      </c>
      <c r="CM1070" s="72" t="b">
        <f t="shared" si="484"/>
        <v>0</v>
      </c>
      <c r="CN1070" s="72" t="b">
        <f t="shared" si="485"/>
        <v>0</v>
      </c>
      <c r="CP1070" s="13">
        <f t="shared" si="486"/>
        <v>0</v>
      </c>
      <c r="CQ1070" s="13" t="b">
        <f t="shared" si="487"/>
        <v>0</v>
      </c>
      <c r="CR1070" s="13" t="b">
        <f t="shared" si="488"/>
        <v>0</v>
      </c>
      <c r="CS1070" s="13" t="b">
        <f t="shared" si="494"/>
        <v>0</v>
      </c>
      <c r="CT1070" s="13" t="b">
        <f t="shared" si="493"/>
        <v>0</v>
      </c>
      <c r="CU1070" s="13" t="b">
        <f t="shared" si="495"/>
        <v>0</v>
      </c>
      <c r="CV1070" s="13" t="b">
        <f t="shared" si="489"/>
        <v>0</v>
      </c>
      <c r="CW1070" s="13" t="b">
        <f t="shared" si="490"/>
        <v>0</v>
      </c>
      <c r="CX1070" s="13" t="b">
        <f t="shared" si="491"/>
        <v>0</v>
      </c>
      <c r="CY1070" s="13" t="b">
        <f t="shared" si="492"/>
        <v>0</v>
      </c>
    </row>
    <row r="1071" spans="1:103" ht="15" thickBot="1">
      <c r="A1071" s="932"/>
      <c r="B1071" s="984"/>
      <c r="C1071" s="984"/>
      <c r="D1071" s="984"/>
      <c r="E1071" s="984"/>
      <c r="F1071" s="984"/>
      <c r="G1071" s="984"/>
      <c r="H1071" s="984"/>
      <c r="I1071" s="984"/>
      <c r="J1071" s="984"/>
      <c r="K1071" s="984"/>
      <c r="L1071" s="984"/>
      <c r="M1071" s="984"/>
      <c r="N1071" s="984"/>
      <c r="O1071" s="984"/>
      <c r="P1071" s="984"/>
      <c r="Q1071" s="941"/>
      <c r="R1071" s="984"/>
      <c r="S1071" s="984"/>
      <c r="T1071" s="984"/>
      <c r="U1071" s="984"/>
      <c r="V1071" s="984"/>
      <c r="W1071" s="62"/>
      <c r="X1071" s="62"/>
      <c r="Y1071" s="62"/>
      <c r="Z1071" s="62"/>
      <c r="AA1071" s="62" t="s">
        <v>38</v>
      </c>
      <c r="AB1071" s="63"/>
      <c r="AC1071" s="63"/>
      <c r="AD1071" s="62"/>
      <c r="AE1071" s="984"/>
      <c r="AF1071" s="334">
        <f t="shared" si="467"/>
        <v>0</v>
      </c>
      <c r="AG1071" s="272">
        <f>IF(R1071="kompletna",Q1071*J1071*0.0036*'lista, wskaźniki'!$F$13, IF(R1071="częściowa",Q1071*J1071*0.0036*'lista, wskaźniki'!$F$14, IF(R1071="brak",Q1071*J1071*0.0036*'lista, wskaźniki'!$F$15,)))</f>
        <v>0</v>
      </c>
      <c r="AH1071" s="334">
        <f>IF(Y1071="inne",K1071*'lista, wskaźniki'!$E$35,IF(Y1071="to samo źródło",0,IF(Y1071=0,0)))</f>
        <v>0</v>
      </c>
      <c r="AI1071" s="334">
        <f>IF(AA1071="gaz z sieci",AC1071*'lista, wskaźniki'!$D$21)</f>
        <v>0</v>
      </c>
      <c r="AJ1071" s="272">
        <f>IF(AA1071="węgiel",AB1071*'lista, wskaźniki'!$D$20, IF('Sektor mieszkaniowy'!AA1071="drewno",'Sektor mieszkaniowy'!AB1071*'lista, wskaźniki'!$D$22,IF('Sektor mieszkaniowy'!AA1071="pellet",AB1071*'lista, wskaźniki'!$D$23,IF('Sektor mieszkaniowy'!AA1071="gaz z sieci",AB1071*'lista, wskaźniki'!$D$21,IF('Sektor mieszkaniowy'!AA1071="olej opałowy",'Sektor mieszkaniowy'!AB1071*'lista, wskaźniki'!$D$24)))))</f>
        <v>0</v>
      </c>
      <c r="AK1071" s="1014"/>
      <c r="AL1071" s="984"/>
      <c r="AM1071" s="20">
        <f>IF(AA1071="węgiel",AF1071*1/3.6*'lista, wskaźniki'!$F$20,IF(AA1071="drewno",AF1071*1/3.6*'lista, wskaźniki'!$F$22,IF(AA1071="pellet",AF1071*1/3.6*'lista, wskaźniki'!$F$23,IF(AA1071="gaz z sieci",AF1071*1/3.6*'lista, wskaźniki'!$F$21,IF(AA1071="olej opałowy",AF1071*1/3.6*'lista, wskaźniki'!$F$24,0)))))</f>
        <v>0</v>
      </c>
      <c r="AN1071" s="20">
        <f>IF(AA1071="węgiel",AF1071*'lista, wskaźniki'!$E$42,IF(AA1071="drewno",AF1071*'lista, wskaźniki'!$G$42,IF(AA1071="pellet",AF1071*'lista, wskaźniki'!$H$42,IF(AA1071="gaz z sieci",AF1071*'lista, wskaźniki'!$F$42,IF(AA1071="olej opałowy",AF1071*'lista, wskaźniki'!$I$42,0)))))</f>
        <v>0</v>
      </c>
      <c r="AO1071" s="20">
        <f>IF(AA1071="węgiel",AF1071*'lista, wskaźniki'!$E$43,IF(AA1071="drewno",AF1071*'lista, wskaźniki'!$G$43,IF(AA1071="pellet",AF1071*'lista, wskaźniki'!$H$43,IF(AA1071="gaz z sieci",AF1071*'lista, wskaźniki'!$F$43,IF(AA1071="olej opałowy",AF1071*'lista, wskaźniki'!$I$43,0)))))</f>
        <v>0</v>
      </c>
      <c r="AP1071" s="20">
        <f>IF(AA1071="węgiel",AF1071*'lista, wskaźniki'!$E$44,IF(AA1071="drewno",AF1071*'lista, wskaźniki'!$G$44,IF(AA1071="pellet",AF1071*'lista, wskaźniki'!$H$44,IF(AA1071="gaz z sieci",AF1071*'lista, wskaźniki'!$F$44,IF(AA1071="olej opałowy",AF1071*'lista, wskaźniki'!$I$44,0)))))</f>
        <v>0</v>
      </c>
      <c r="AQ1071" s="20" t="b">
        <f>IF(Z1071="gaz",AH1071*1/3.6*'lista, wskaźniki'!$F$21,IF(Z1071="energia elektryczna",AH1071*1/3.6*'lista, wskaźniki'!$F$26))</f>
        <v>0</v>
      </c>
      <c r="AR1071" s="20" t="b">
        <f>IF(Z1071="gaz",AH1071*'lista, wskaźniki'!$F$42,IF(Z1071="energia elektryczna",AH1071*0))</f>
        <v>0</v>
      </c>
      <c r="AS1071" s="20" t="b">
        <f>IF(Z1071="gaz",AH1071*'lista, wskaźniki'!$F$43,IF(Z1071="energia elektryczna",AH1071*0))</f>
        <v>0</v>
      </c>
      <c r="AT1071" s="20" t="b">
        <f>IF(Z1071="gaz",AH1071*'lista, wskaźniki'!$F$44,IF(Z1071="energia elektryczna",AH1071*0))</f>
        <v>0</v>
      </c>
      <c r="AU1071" s="20">
        <f>AI1071*1/3.6*'lista, wskaźniki'!$F$21</f>
        <v>0</v>
      </c>
      <c r="AV1071" s="20">
        <f>AI1071*'lista, wskaźniki'!$F$42</f>
        <v>0</v>
      </c>
      <c r="AW1071" s="20">
        <f>AI1071*'lista, wskaźniki'!$F$43</f>
        <v>0</v>
      </c>
      <c r="AX1071" s="20">
        <f>AI1071*'lista, wskaźniki'!$F$44</f>
        <v>0</v>
      </c>
      <c r="AY1071" s="20">
        <f>AK1071*'lista, wskaźniki'!$F$26</f>
        <v>0</v>
      </c>
      <c r="AZ1071" s="20">
        <f t="shared" si="468"/>
        <v>0</v>
      </c>
      <c r="BA1071" s="20">
        <f t="shared" si="469"/>
        <v>0</v>
      </c>
      <c r="BB1071" s="20">
        <f t="shared" si="470"/>
        <v>0</v>
      </c>
      <c r="BC1071" s="20">
        <f t="shared" si="471"/>
        <v>0</v>
      </c>
      <c r="BD1071" s="984"/>
      <c r="BE1071" s="984"/>
      <c r="BF1071" s="984"/>
      <c r="BG1071" s="984"/>
      <c r="BH1071" s="62"/>
      <c r="BI1071" s="984"/>
      <c r="BJ1071" s="62"/>
      <c r="BK1071" s="984"/>
      <c r="BL1071" s="62"/>
      <c r="BM1071" s="62"/>
      <c r="BN1071" s="62"/>
      <c r="BO1071" s="62"/>
      <c r="BP1071" s="62"/>
      <c r="BQ1071" s="62"/>
      <c r="BR1071" s="62"/>
      <c r="BS1071" s="987"/>
      <c r="BT1071" s="987"/>
      <c r="BU1071" s="987"/>
      <c r="BV1071" s="987"/>
      <c r="BW1071" s="987"/>
      <c r="BX1071" s="987"/>
      <c r="BY1071" s="1011"/>
      <c r="CA1071" s="365" t="b">
        <f t="shared" si="472"/>
        <v>0</v>
      </c>
      <c r="CB1071" s="365" t="b">
        <f t="shared" si="473"/>
        <v>0</v>
      </c>
      <c r="CC1071" s="365" t="b">
        <f t="shared" si="474"/>
        <v>0</v>
      </c>
      <c r="CD1071" s="365">
        <f t="shared" si="475"/>
        <v>0</v>
      </c>
      <c r="CE1071" s="365" t="b">
        <f t="shared" si="476"/>
        <v>0</v>
      </c>
      <c r="CF1071" s="365" t="b">
        <f t="shared" si="477"/>
        <v>0</v>
      </c>
      <c r="CG1071" s="365" t="b">
        <f t="shared" si="478"/>
        <v>0</v>
      </c>
      <c r="CH1071" s="365">
        <f t="shared" si="479"/>
        <v>0</v>
      </c>
      <c r="CI1071" s="72" t="b">
        <f t="shared" si="480"/>
        <v>0</v>
      </c>
      <c r="CJ1071" s="72" t="b">
        <f t="shared" si="481"/>
        <v>0</v>
      </c>
      <c r="CK1071" s="72" t="b">
        <f t="shared" si="482"/>
        <v>0</v>
      </c>
      <c r="CL1071" s="72">
        <f t="shared" si="483"/>
        <v>0</v>
      </c>
      <c r="CM1071" s="72" t="b">
        <f t="shared" si="484"/>
        <v>0</v>
      </c>
      <c r="CN1071" s="72" t="b">
        <f t="shared" si="485"/>
        <v>0</v>
      </c>
      <c r="CP1071" s="13">
        <f t="shared" si="486"/>
        <v>0</v>
      </c>
      <c r="CQ1071" s="13" t="b">
        <f t="shared" si="487"/>
        <v>0</v>
      </c>
      <c r="CR1071" s="13" t="b">
        <f t="shared" si="488"/>
        <v>0</v>
      </c>
      <c r="CS1071" s="13" t="b">
        <f t="shared" si="494"/>
        <v>0</v>
      </c>
      <c r="CT1071" s="13" t="b">
        <f t="shared" si="493"/>
        <v>0</v>
      </c>
      <c r="CU1071" s="13" t="b">
        <f t="shared" si="495"/>
        <v>0</v>
      </c>
      <c r="CV1071" s="13" t="b">
        <f t="shared" si="489"/>
        <v>0</v>
      </c>
      <c r="CW1071" s="13" t="b">
        <f t="shared" si="490"/>
        <v>0</v>
      </c>
      <c r="CX1071" s="13" t="b">
        <f t="shared" si="491"/>
        <v>0</v>
      </c>
      <c r="CY1071" s="13" t="b">
        <f t="shared" si="492"/>
        <v>0</v>
      </c>
    </row>
    <row r="1072" spans="1:103" ht="15" thickBot="1">
      <c r="A1072" s="933"/>
      <c r="B1072" s="985"/>
      <c r="C1072" s="985"/>
      <c r="D1072" s="985"/>
      <c r="E1072" s="985"/>
      <c r="F1072" s="985"/>
      <c r="G1072" s="985"/>
      <c r="H1072" s="985"/>
      <c r="I1072" s="985"/>
      <c r="J1072" s="985"/>
      <c r="K1072" s="985"/>
      <c r="L1072" s="985"/>
      <c r="M1072" s="985"/>
      <c r="N1072" s="985"/>
      <c r="O1072" s="985"/>
      <c r="P1072" s="985"/>
      <c r="Q1072" s="942"/>
      <c r="R1072" s="985"/>
      <c r="S1072" s="985"/>
      <c r="T1072" s="985"/>
      <c r="U1072" s="985"/>
      <c r="V1072" s="985"/>
      <c r="W1072" s="64"/>
      <c r="X1072" s="64"/>
      <c r="Y1072" s="64"/>
      <c r="Z1072" s="64"/>
      <c r="AA1072" s="64" t="s">
        <v>37</v>
      </c>
      <c r="AB1072" s="65"/>
      <c r="AC1072" s="65"/>
      <c r="AD1072" s="64"/>
      <c r="AE1072" s="985"/>
      <c r="AF1072" s="334">
        <f t="shared" si="467"/>
        <v>0</v>
      </c>
      <c r="AG1072" s="272">
        <f>IF(R1072="kompletna",Q1072*J1072*0.0036*'lista, wskaźniki'!$F$13, IF(R1072="częściowa",Q1072*J1072*0.0036*'lista, wskaźniki'!$F$14, IF(R1072="brak",Q1072*J1072*0.0036*'lista, wskaźniki'!$F$15,)))</f>
        <v>0</v>
      </c>
      <c r="AH1072" s="334">
        <f>IF(Y1072="inne",K1072*'lista, wskaźniki'!$E$35,IF(Y1072="to samo źródło",0,IF(Y1072=0,0)))</f>
        <v>0</v>
      </c>
      <c r="AI1072" s="334" t="b">
        <f>IF(AA1072="gaz z sieci",AC1072*'lista, wskaźniki'!$D$21)</f>
        <v>0</v>
      </c>
      <c r="AJ1072" s="272">
        <f>IF(AA1072="węgiel",AB1072*'lista, wskaźniki'!$D$20, IF('Sektor mieszkaniowy'!AA1072="drewno",'Sektor mieszkaniowy'!AB1072*'lista, wskaźniki'!$D$22,IF('Sektor mieszkaniowy'!AA1072="pellet",AB1072*'lista, wskaźniki'!$D$23,IF('Sektor mieszkaniowy'!AA1072="gaz z sieci",AB1072*'lista, wskaźniki'!$D$21,IF('Sektor mieszkaniowy'!AA1072="olej opałowy",'Sektor mieszkaniowy'!AB1072*'lista, wskaźniki'!$D$24)))))</f>
        <v>0</v>
      </c>
      <c r="AK1072" s="1015"/>
      <c r="AL1072" s="985"/>
      <c r="AM1072" s="20">
        <f>IF(AA1072="węgiel",AF1072*1/3.6*'lista, wskaźniki'!$F$20,IF(AA1072="drewno",AF1072*1/3.6*'lista, wskaźniki'!$F$22,IF(AA1072="pellet",AF1072*1/3.6*'lista, wskaźniki'!$F$23,IF(AA1072="gaz z sieci",AF1072*1/3.6*'lista, wskaźniki'!$F$21,IF(AA1072="olej opałowy",AF1072*1/3.6*'lista, wskaźniki'!$F$24,0)))))</f>
        <v>0</v>
      </c>
      <c r="AN1072" s="20">
        <f>IF(AA1072="węgiel",AF1072*'lista, wskaźniki'!$E$42,IF(AA1072="drewno",AF1072*'lista, wskaźniki'!$G$42,IF(AA1072="pellet",AF1072*'lista, wskaźniki'!$H$42,IF(AA1072="gaz z sieci",AF1072*'lista, wskaźniki'!$F$42,IF(AA1072="olej opałowy",AF1072*'lista, wskaźniki'!$I$42,0)))))</f>
        <v>0</v>
      </c>
      <c r="AO1072" s="20">
        <f>IF(AA1072="węgiel",AF1072*'lista, wskaźniki'!$E$43,IF(AA1072="drewno",AF1072*'lista, wskaźniki'!$G$43,IF(AA1072="pellet",AF1072*'lista, wskaźniki'!$H$43,IF(AA1072="gaz z sieci",AF1072*'lista, wskaźniki'!$F$43,IF(AA1072="olej opałowy",AF1072*'lista, wskaźniki'!$I$43,0)))))</f>
        <v>0</v>
      </c>
      <c r="AP1072" s="20">
        <f>IF(AA1072="węgiel",AF1072*'lista, wskaźniki'!$E$44,IF(AA1072="drewno",AF1072*'lista, wskaźniki'!$G$44,IF(AA1072="pellet",AF1072*'lista, wskaźniki'!$H$44,IF(AA1072="gaz z sieci",AF1072*'lista, wskaźniki'!$F$44,IF(AA1072="olej opałowy",AF1072*'lista, wskaźniki'!$I$44,0)))))</f>
        <v>0</v>
      </c>
      <c r="AQ1072" s="20" t="b">
        <f>IF(Z1072="gaz",AH1072*1/3.6*'lista, wskaźniki'!$F$21,IF(Z1072="energia elektryczna",AH1072*1/3.6*'lista, wskaźniki'!$F$26))</f>
        <v>0</v>
      </c>
      <c r="AR1072" s="20" t="b">
        <f>IF(Z1072="gaz",AH1072*'lista, wskaźniki'!$F$42,IF(Z1072="energia elektryczna",AH1072*0))</f>
        <v>0</v>
      </c>
      <c r="AS1072" s="20" t="b">
        <f>IF(Z1072="gaz",AH1072*'lista, wskaźniki'!$F$43,IF(Z1072="energia elektryczna",AH1072*0))</f>
        <v>0</v>
      </c>
      <c r="AT1072" s="20" t="b">
        <f>IF(Z1072="gaz",AH1072*'lista, wskaźniki'!$F$44,IF(Z1072="energia elektryczna",AH1072*0))</f>
        <v>0</v>
      </c>
      <c r="AU1072" s="20">
        <f>AI1072*1/3.6*'lista, wskaźniki'!$F$21</f>
        <v>0</v>
      </c>
      <c r="AV1072" s="20">
        <f>AI1072*'lista, wskaźniki'!$F$42</f>
        <v>0</v>
      </c>
      <c r="AW1072" s="20">
        <f>AI1072*'lista, wskaźniki'!$F$43</f>
        <v>0</v>
      </c>
      <c r="AX1072" s="20">
        <f>AI1072*'lista, wskaźniki'!$F$44</f>
        <v>0</v>
      </c>
      <c r="AY1072" s="20">
        <f>AK1072*'lista, wskaźniki'!$F$26</f>
        <v>0</v>
      </c>
      <c r="AZ1072" s="20">
        <f t="shared" si="468"/>
        <v>0</v>
      </c>
      <c r="BA1072" s="20">
        <f t="shared" si="469"/>
        <v>0</v>
      </c>
      <c r="BB1072" s="20">
        <f t="shared" si="470"/>
        <v>0</v>
      </c>
      <c r="BC1072" s="20">
        <f t="shared" si="471"/>
        <v>0</v>
      </c>
      <c r="BD1072" s="985"/>
      <c r="BE1072" s="985"/>
      <c r="BF1072" s="985"/>
      <c r="BG1072" s="985"/>
      <c r="BH1072" s="64"/>
      <c r="BI1072" s="985"/>
      <c r="BJ1072" s="64"/>
      <c r="BK1072" s="985"/>
      <c r="BL1072" s="64"/>
      <c r="BM1072" s="64"/>
      <c r="BN1072" s="64"/>
      <c r="BO1072" s="64"/>
      <c r="BP1072" s="64"/>
      <c r="BQ1072" s="64"/>
      <c r="BR1072" s="64"/>
      <c r="BS1072" s="988"/>
      <c r="BT1072" s="988"/>
      <c r="BU1072" s="988"/>
      <c r="BV1072" s="988"/>
      <c r="BW1072" s="988"/>
      <c r="BX1072" s="988"/>
      <c r="BY1072" s="1012"/>
      <c r="CA1072" s="365" t="b">
        <f t="shared" si="472"/>
        <v>0</v>
      </c>
      <c r="CB1072" s="365" t="b">
        <f t="shared" si="473"/>
        <v>0</v>
      </c>
      <c r="CC1072" s="365" t="b">
        <f t="shared" si="474"/>
        <v>0</v>
      </c>
      <c r="CD1072" s="365" t="b">
        <f t="shared" si="475"/>
        <v>0</v>
      </c>
      <c r="CE1072" s="365">
        <f t="shared" si="476"/>
        <v>0</v>
      </c>
      <c r="CF1072" s="365" t="b">
        <f t="shared" si="477"/>
        <v>0</v>
      </c>
      <c r="CG1072" s="365" t="b">
        <f t="shared" si="478"/>
        <v>0</v>
      </c>
      <c r="CH1072" s="365" t="b">
        <f t="shared" si="479"/>
        <v>0</v>
      </c>
      <c r="CI1072" s="72" t="b">
        <f t="shared" si="480"/>
        <v>0</v>
      </c>
      <c r="CJ1072" s="72" t="b">
        <f t="shared" si="481"/>
        <v>0</v>
      </c>
      <c r="CK1072" s="72" t="b">
        <f t="shared" si="482"/>
        <v>0</v>
      </c>
      <c r="CL1072" s="72">
        <f t="shared" si="483"/>
        <v>0</v>
      </c>
      <c r="CM1072" s="72">
        <f t="shared" si="484"/>
        <v>0</v>
      </c>
      <c r="CN1072" s="72" t="b">
        <f t="shared" si="485"/>
        <v>0</v>
      </c>
      <c r="CP1072" s="13">
        <f t="shared" si="486"/>
        <v>0</v>
      </c>
      <c r="CQ1072" s="13" t="b">
        <f t="shared" si="487"/>
        <v>0</v>
      </c>
      <c r="CR1072" s="13" t="b">
        <f t="shared" si="488"/>
        <v>0</v>
      </c>
      <c r="CS1072" s="13" t="b">
        <f t="shared" si="494"/>
        <v>0</v>
      </c>
      <c r="CT1072" s="13" t="b">
        <f t="shared" si="493"/>
        <v>0</v>
      </c>
      <c r="CU1072" s="13" t="b">
        <f t="shared" si="495"/>
        <v>0</v>
      </c>
      <c r="CV1072" s="13" t="b">
        <f t="shared" si="489"/>
        <v>0</v>
      </c>
      <c r="CW1072" s="13" t="b">
        <f t="shared" si="490"/>
        <v>0</v>
      </c>
      <c r="CX1072" s="13" t="b">
        <f t="shared" si="491"/>
        <v>0</v>
      </c>
      <c r="CY1072" s="13" t="b">
        <f t="shared" si="492"/>
        <v>0</v>
      </c>
    </row>
    <row r="1073" spans="1:103" ht="15" thickBot="1">
      <c r="A1073" s="931">
        <v>215</v>
      </c>
      <c r="B1073" s="983" t="s">
        <v>255</v>
      </c>
      <c r="C1073" s="983" t="s">
        <v>261</v>
      </c>
      <c r="D1073" s="983" t="s">
        <v>1</v>
      </c>
      <c r="E1073" s="983" t="s">
        <v>5</v>
      </c>
      <c r="F1073" s="983">
        <v>1</v>
      </c>
      <c r="G1073" s="983"/>
      <c r="H1073" s="983"/>
      <c r="I1073" s="983" t="s">
        <v>14</v>
      </c>
      <c r="J1073" s="983"/>
      <c r="K1073" s="983"/>
      <c r="L1073" s="983" t="s">
        <v>16</v>
      </c>
      <c r="M1073" s="983"/>
      <c r="N1073" s="983" t="s">
        <v>16</v>
      </c>
      <c r="O1073" s="983"/>
      <c r="P1073" s="983" t="s">
        <v>16</v>
      </c>
      <c r="Q1073" s="940">
        <f>IF(I1073="&lt;1966",'lista, wskaźniki'!$G$4,IF(I1073="1967-1985",'lista, wskaźniki'!$G$5,IF(I1073="1986-1992",'lista, wskaźniki'!$G$6,IF(I1073="1993-1996",'lista, wskaźniki'!$G$7,IF(I1073="&gt;1997",'lista, wskaźniki'!$G$8,IF(I1073=0,'lista, wskaźniki'!$G$4))))))</f>
        <v>115</v>
      </c>
      <c r="R1073" s="983" t="s">
        <v>21</v>
      </c>
      <c r="S1073" s="983" t="s">
        <v>27</v>
      </c>
      <c r="T1073" s="983">
        <v>24</v>
      </c>
      <c r="U1073" s="983">
        <v>2000</v>
      </c>
      <c r="V1073" s="983"/>
      <c r="W1073" s="60" t="s">
        <v>35</v>
      </c>
      <c r="X1073" s="60" t="s">
        <v>38</v>
      </c>
      <c r="Y1073" s="60" t="s">
        <v>42</v>
      </c>
      <c r="Z1073" s="60"/>
      <c r="AA1073" s="60" t="s">
        <v>35</v>
      </c>
      <c r="AB1073" s="61">
        <v>2</v>
      </c>
      <c r="AC1073" s="61"/>
      <c r="AD1073" s="60">
        <v>800</v>
      </c>
      <c r="AE1073" s="983"/>
      <c r="AF1073" s="334">
        <f t="shared" si="467"/>
        <v>45.26</v>
      </c>
      <c r="AG1073" s="272">
        <f>IF(R1073="kompletna",Q1073*J1073*0.0036*'lista, wskaźniki'!$F$13, IF(R1073="częściowa",Q1073*J1073*0.0036*'lista, wskaźniki'!$F$14, IF(R1073="brak",Q1073*J1073*0.0036*'lista, wskaźniki'!$F$15,)))</f>
        <v>0</v>
      </c>
      <c r="AH1073" s="334">
        <f>IF(Y1073="inne",K1073*'lista, wskaźniki'!$E$35,IF(Y1073="to samo źródło",0,IF(Y1073=0,0)))</f>
        <v>0</v>
      </c>
      <c r="AI1073" s="334" t="b">
        <f>IF(AA1073="gaz z sieci",AC1073*'lista, wskaźniki'!$D$21)</f>
        <v>0</v>
      </c>
      <c r="AJ1073" s="272">
        <f>IF(AA1073="węgiel",AB1073*'lista, wskaźniki'!$D$20, IF('Sektor mieszkaniowy'!AA1073="drewno",'Sektor mieszkaniowy'!AB1073*'lista, wskaźniki'!$D$22,IF('Sektor mieszkaniowy'!AA1073="pellet",AB1073*'lista, wskaźniki'!$D$23,IF('Sektor mieszkaniowy'!AA1073="gaz z sieci",AB1073*'lista, wskaźniki'!$D$21,IF('Sektor mieszkaniowy'!AA1073="olej opałowy",'Sektor mieszkaniowy'!AB1073*'lista, wskaźniki'!$D$24)))))</f>
        <v>45.26</v>
      </c>
      <c r="AK1073" s="1013">
        <f>AL1073/'lista, wskaźniki'!$A$127</f>
        <v>3.3076923076923075</v>
      </c>
      <c r="AL1073" s="983">
        <v>2150</v>
      </c>
      <c r="AM1073" s="20">
        <f>IF(AA1073="węgiel",AF1073*1/3.6*'lista, wskaźniki'!$F$20,IF(AA1073="drewno",AF1073*1/3.6*'lista, wskaźniki'!$F$22,IF(AA1073="pellet",AF1073*1/3.6*'lista, wskaźniki'!$F$23,IF(AA1073="gaz z sieci",AF1073*1/3.6*'lista, wskaźniki'!$F$21,IF(AA1073="olej opałowy",AF1073*1/3.6*'lista, wskaźniki'!$F$24,0)))))</f>
        <v>4.2874797999999998</v>
      </c>
      <c r="AN1073" s="20">
        <f>IF(AA1073="węgiel",AF1073*'lista, wskaźniki'!$E$42,IF(AA1073="drewno",AF1073*'lista, wskaźniki'!$G$42,IF(AA1073="pellet",AF1073*'lista, wskaźniki'!$H$42,IF(AA1073="gaz z sieci",AF1073*'lista, wskaźniki'!$F$42,IF(AA1073="olej opałowy",AF1073*'lista, wskaźniki'!$I$42,0)))))</f>
        <v>1.71988E-2</v>
      </c>
      <c r="AO1073" s="20">
        <f>IF(AA1073="węgiel",AF1073*'lista, wskaźniki'!$E$43,IF(AA1073="drewno",AF1073*'lista, wskaźniki'!$G$43,IF(AA1073="pellet",AF1073*'lista, wskaźniki'!$H$43,IF(AA1073="gaz z sieci",AF1073*'lista, wskaźniki'!$F$43,IF(AA1073="olej opałowy",AF1073*'lista, wskaźniki'!$I$43,0)))))</f>
        <v>1.6293600000000002E-2</v>
      </c>
      <c r="AP1073" s="20">
        <f>IF(AA1073="węgiel",AF1073*'lista, wskaźniki'!$E$44,IF(AA1073="drewno",AF1073*'lista, wskaźniki'!$G$44,IF(AA1073="pellet",AF1073*'lista, wskaźniki'!$H$44,IF(AA1073="gaz z sieci",AF1073*'lista, wskaźniki'!$F$44,IF(AA1073="olej opałowy",AF1073*'lista, wskaźniki'!$I$44,0)))))</f>
        <v>1.22202E-5</v>
      </c>
      <c r="AQ1073" s="20" t="b">
        <f>IF(Z1073="gaz",AH1073*1/3.6*'lista, wskaźniki'!$F$21,IF(Z1073="energia elektryczna",AH1073*1/3.6*'lista, wskaźniki'!$F$26))</f>
        <v>0</v>
      </c>
      <c r="AR1073" s="20" t="b">
        <f>IF(Z1073="gaz",AH1073*'lista, wskaźniki'!$F$42,IF(Z1073="energia elektryczna",AH1073*0))</f>
        <v>0</v>
      </c>
      <c r="AS1073" s="20" t="b">
        <f>IF(Z1073="gaz",AH1073*'lista, wskaźniki'!$F$43,IF(Z1073="energia elektryczna",AH1073*0))</f>
        <v>0</v>
      </c>
      <c r="AT1073" s="20" t="b">
        <f>IF(Z1073="gaz",AH1073*'lista, wskaźniki'!$F$44,IF(Z1073="energia elektryczna",AH1073*0))</f>
        <v>0</v>
      </c>
      <c r="AU1073" s="20">
        <f>AI1073*1/3.6*'lista, wskaźniki'!$F$21</f>
        <v>0</v>
      </c>
      <c r="AV1073" s="20">
        <f>AI1073*'lista, wskaźniki'!$F$42</f>
        <v>0</v>
      </c>
      <c r="AW1073" s="20">
        <f>AI1073*'lista, wskaźniki'!$F$43</f>
        <v>0</v>
      </c>
      <c r="AX1073" s="20">
        <f>AI1073*'lista, wskaźniki'!$F$44</f>
        <v>0</v>
      </c>
      <c r="AY1073" s="20">
        <f>AK1073*'lista, wskaźniki'!$F$26</f>
        <v>2.9438461538461538</v>
      </c>
      <c r="AZ1073" s="20">
        <f t="shared" si="468"/>
        <v>7.2313259538461541</v>
      </c>
      <c r="BA1073" s="20">
        <f t="shared" si="469"/>
        <v>1.71988E-2</v>
      </c>
      <c r="BB1073" s="20">
        <f t="shared" si="470"/>
        <v>1.6293600000000002E-2</v>
      </c>
      <c r="BC1073" s="20">
        <f t="shared" si="471"/>
        <v>1.22202E-5</v>
      </c>
      <c r="BD1073" s="983" t="s">
        <v>17</v>
      </c>
      <c r="BE1073" s="983" t="s">
        <v>17</v>
      </c>
      <c r="BF1073" s="983" t="s">
        <v>17</v>
      </c>
      <c r="BG1073" s="983" t="s">
        <v>17</v>
      </c>
      <c r="BH1073" s="60"/>
      <c r="BI1073" s="983" t="s">
        <v>16</v>
      </c>
      <c r="BJ1073" s="60" t="s">
        <v>52</v>
      </c>
      <c r="BK1073" s="983" t="s">
        <v>17</v>
      </c>
      <c r="BL1073" s="60"/>
      <c r="BM1073" s="60"/>
      <c r="BN1073" s="60"/>
      <c r="BO1073" s="60" t="s">
        <v>57</v>
      </c>
      <c r="BP1073" s="60" t="s">
        <v>52</v>
      </c>
      <c r="BQ1073" s="60" t="s">
        <v>120</v>
      </c>
      <c r="BR1073" s="60">
        <v>1</v>
      </c>
      <c r="BS1073" s="986">
        <v>4000</v>
      </c>
      <c r="BT1073" s="986">
        <v>245</v>
      </c>
      <c r="BU1073" s="986"/>
      <c r="BV1073" s="986"/>
      <c r="BW1073" s="986">
        <v>1115</v>
      </c>
      <c r="BX1073" s="986"/>
      <c r="BY1073" s="1010"/>
      <c r="CA1073" s="365">
        <f t="shared" si="472"/>
        <v>45.26</v>
      </c>
      <c r="CB1073" s="365" t="b">
        <f t="shared" si="473"/>
        <v>0</v>
      </c>
      <c r="CC1073" s="365" t="b">
        <f t="shared" si="474"/>
        <v>0</v>
      </c>
      <c r="CD1073" s="365" t="b">
        <f t="shared" si="475"/>
        <v>0</v>
      </c>
      <c r="CE1073" s="365" t="b">
        <f t="shared" si="476"/>
        <v>0</v>
      </c>
      <c r="CF1073" s="365" t="b">
        <f t="shared" si="477"/>
        <v>0</v>
      </c>
      <c r="CG1073" s="365" t="b">
        <f t="shared" si="478"/>
        <v>0</v>
      </c>
      <c r="CH1073" s="365" t="b">
        <f t="shared" si="479"/>
        <v>0</v>
      </c>
      <c r="CI1073" s="72">
        <f t="shared" si="480"/>
        <v>45.26</v>
      </c>
      <c r="CJ1073" s="72" t="b">
        <f t="shared" si="481"/>
        <v>0</v>
      </c>
      <c r="CK1073" s="72" t="b">
        <f t="shared" si="482"/>
        <v>0</v>
      </c>
      <c r="CL1073" s="72">
        <f t="shared" si="483"/>
        <v>0</v>
      </c>
      <c r="CM1073" s="72" t="b">
        <f t="shared" si="484"/>
        <v>0</v>
      </c>
      <c r="CN1073" s="72" t="b">
        <f t="shared" si="485"/>
        <v>0</v>
      </c>
      <c r="CP1073" s="13" t="b">
        <f t="shared" si="486"/>
        <v>0</v>
      </c>
      <c r="CQ1073" s="13" t="b">
        <f t="shared" si="487"/>
        <v>0</v>
      </c>
      <c r="CR1073" s="13" t="b">
        <f t="shared" si="488"/>
        <v>0</v>
      </c>
      <c r="CS1073" s="13" t="b">
        <f t="shared" si="494"/>
        <v>0</v>
      </c>
      <c r="CT1073" s="13" t="b">
        <f t="shared" si="493"/>
        <v>0</v>
      </c>
      <c r="CU1073" s="13" t="b">
        <f t="shared" si="495"/>
        <v>0</v>
      </c>
      <c r="CV1073" s="13" t="b">
        <f t="shared" si="489"/>
        <v>0</v>
      </c>
      <c r="CW1073" s="13" t="b">
        <f t="shared" si="490"/>
        <v>0</v>
      </c>
      <c r="CX1073" s="13">
        <f t="shared" si="491"/>
        <v>0</v>
      </c>
      <c r="CY1073" s="13">
        <f t="shared" si="492"/>
        <v>0</v>
      </c>
    </row>
    <row r="1074" spans="1:103" ht="15" thickBot="1">
      <c r="A1074" s="932"/>
      <c r="B1074" s="984"/>
      <c r="C1074" s="984"/>
      <c r="D1074" s="984"/>
      <c r="E1074" s="984"/>
      <c r="F1074" s="984"/>
      <c r="G1074" s="984"/>
      <c r="H1074" s="984"/>
      <c r="I1074" s="984"/>
      <c r="J1074" s="984"/>
      <c r="K1074" s="984"/>
      <c r="L1074" s="984"/>
      <c r="M1074" s="984"/>
      <c r="N1074" s="984"/>
      <c r="O1074" s="984"/>
      <c r="P1074" s="984"/>
      <c r="Q1074" s="941"/>
      <c r="R1074" s="984"/>
      <c r="S1074" s="984"/>
      <c r="T1074" s="984"/>
      <c r="U1074" s="984"/>
      <c r="V1074" s="984"/>
      <c r="W1074" s="62"/>
      <c r="X1074" s="62"/>
      <c r="Y1074" s="62"/>
      <c r="Z1074" s="62"/>
      <c r="AA1074" s="62" t="s">
        <v>36</v>
      </c>
      <c r="AB1074" s="63"/>
      <c r="AC1074" s="63"/>
      <c r="AD1074" s="62"/>
      <c r="AE1074" s="984"/>
      <c r="AF1074" s="334">
        <f t="shared" si="467"/>
        <v>0</v>
      </c>
      <c r="AG1074" s="272">
        <f>IF(R1074="kompletna",Q1074*J1074*0.0036*'lista, wskaźniki'!$F$13, IF(R1074="częściowa",Q1074*J1074*0.0036*'lista, wskaźniki'!$F$14, IF(R1074="brak",Q1074*J1074*0.0036*'lista, wskaźniki'!$F$15,)))</f>
        <v>0</v>
      </c>
      <c r="AH1074" s="334">
        <f>IF(Y1074="inne",K1074*'lista, wskaźniki'!$E$35,IF(Y1074="to samo źródło",0,IF(Y1074=0,0)))</f>
        <v>0</v>
      </c>
      <c r="AI1074" s="334" t="b">
        <f>IF(AA1074="gaz z sieci",AC1074*'lista, wskaźniki'!$D$21)</f>
        <v>0</v>
      </c>
      <c r="AJ1074" s="272">
        <f>IF(AA1074="węgiel",AB1074*'lista, wskaźniki'!$D$20, IF('Sektor mieszkaniowy'!AA1074="drewno",'Sektor mieszkaniowy'!AB1074*'lista, wskaźniki'!$D$22,IF('Sektor mieszkaniowy'!AA1074="pellet",AB1074*'lista, wskaźniki'!$D$23,IF('Sektor mieszkaniowy'!AA1074="gaz z sieci",AB1074*'lista, wskaźniki'!$D$21,IF('Sektor mieszkaniowy'!AA1074="olej opałowy",'Sektor mieszkaniowy'!AB1074*'lista, wskaźniki'!$D$24)))))</f>
        <v>0</v>
      </c>
      <c r="AK1074" s="1014"/>
      <c r="AL1074" s="984"/>
      <c r="AM1074" s="20">
        <f>IF(AA1074="węgiel",AF1074*1/3.6*'lista, wskaźniki'!$F$20,IF(AA1074="drewno",AF1074*1/3.6*'lista, wskaźniki'!$F$22,IF(AA1074="pellet",AF1074*1/3.6*'lista, wskaźniki'!$F$23,IF(AA1074="gaz z sieci",AF1074*1/3.6*'lista, wskaźniki'!$F$21,IF(AA1074="olej opałowy",AF1074*1/3.6*'lista, wskaźniki'!$F$24,0)))))</f>
        <v>0</v>
      </c>
      <c r="AN1074" s="20">
        <f>IF(AA1074="węgiel",AF1074*'lista, wskaźniki'!$E$42,IF(AA1074="drewno",AF1074*'lista, wskaźniki'!$G$42,IF(AA1074="pellet",AF1074*'lista, wskaźniki'!$H$42,IF(AA1074="gaz z sieci",AF1074*'lista, wskaźniki'!$F$42,IF(AA1074="olej opałowy",AF1074*'lista, wskaźniki'!$I$42,0)))))</f>
        <v>0</v>
      </c>
      <c r="AO1074" s="20">
        <f>IF(AA1074="węgiel",AF1074*'lista, wskaźniki'!$E$43,IF(AA1074="drewno",AF1074*'lista, wskaźniki'!$G$43,IF(AA1074="pellet",AF1074*'lista, wskaźniki'!$H$43,IF(AA1074="gaz z sieci",AF1074*'lista, wskaźniki'!$F$43,IF(AA1074="olej opałowy",AF1074*'lista, wskaźniki'!$I$43,0)))))</f>
        <v>0</v>
      </c>
      <c r="AP1074" s="20">
        <f>IF(AA1074="węgiel",AF1074*'lista, wskaźniki'!$E$44,IF(AA1074="drewno",AF1074*'lista, wskaźniki'!$G$44,IF(AA1074="pellet",AF1074*'lista, wskaźniki'!$H$44,IF(AA1074="gaz z sieci",AF1074*'lista, wskaźniki'!$F$44,IF(AA1074="olej opałowy",AF1074*'lista, wskaźniki'!$I$44,0)))))</f>
        <v>0</v>
      </c>
      <c r="AQ1074" s="20" t="b">
        <f>IF(Z1074="gaz",AH1074*1/3.6*'lista, wskaźniki'!$F$21,IF(Z1074="energia elektryczna",AH1074*1/3.6*'lista, wskaźniki'!$F$26))</f>
        <v>0</v>
      </c>
      <c r="AR1074" s="20" t="b">
        <f>IF(Z1074="gaz",AH1074*'lista, wskaźniki'!$F$42,IF(Z1074="energia elektryczna",AH1074*0))</f>
        <v>0</v>
      </c>
      <c r="AS1074" s="20" t="b">
        <f>IF(Z1074="gaz",AH1074*'lista, wskaźniki'!$F$43,IF(Z1074="energia elektryczna",AH1074*0))</f>
        <v>0</v>
      </c>
      <c r="AT1074" s="20" t="b">
        <f>IF(Z1074="gaz",AH1074*'lista, wskaźniki'!$F$44,IF(Z1074="energia elektryczna",AH1074*0))</f>
        <v>0</v>
      </c>
      <c r="AU1074" s="20">
        <f>AI1074*1/3.6*'lista, wskaźniki'!$F$21</f>
        <v>0</v>
      </c>
      <c r="AV1074" s="20">
        <f>AI1074*'lista, wskaźniki'!$F$42</f>
        <v>0</v>
      </c>
      <c r="AW1074" s="20">
        <f>AI1074*'lista, wskaźniki'!$F$43</f>
        <v>0</v>
      </c>
      <c r="AX1074" s="20">
        <f>AI1074*'lista, wskaźniki'!$F$44</f>
        <v>0</v>
      </c>
      <c r="AY1074" s="20">
        <f>AK1074*'lista, wskaźniki'!$F$26</f>
        <v>0</v>
      </c>
      <c r="AZ1074" s="20">
        <f t="shared" si="468"/>
        <v>0</v>
      </c>
      <c r="BA1074" s="20">
        <f t="shared" si="469"/>
        <v>0</v>
      </c>
      <c r="BB1074" s="20">
        <f t="shared" si="470"/>
        <v>0</v>
      </c>
      <c r="BC1074" s="20">
        <f t="shared" si="471"/>
        <v>0</v>
      </c>
      <c r="BD1074" s="984"/>
      <c r="BE1074" s="984"/>
      <c r="BF1074" s="984"/>
      <c r="BG1074" s="984"/>
      <c r="BH1074" s="62"/>
      <c r="BI1074" s="984"/>
      <c r="BJ1074" s="62"/>
      <c r="BK1074" s="984"/>
      <c r="BL1074" s="62"/>
      <c r="BM1074" s="62"/>
      <c r="BN1074" s="62"/>
      <c r="BO1074" s="62"/>
      <c r="BP1074" s="62" t="s">
        <v>53</v>
      </c>
      <c r="BQ1074" s="62"/>
      <c r="BR1074" s="62"/>
      <c r="BS1074" s="987"/>
      <c r="BT1074" s="987"/>
      <c r="BU1074" s="987"/>
      <c r="BV1074" s="987"/>
      <c r="BW1074" s="987"/>
      <c r="BX1074" s="987"/>
      <c r="BY1074" s="1011"/>
      <c r="CA1074" s="365" t="b">
        <f t="shared" si="472"/>
        <v>0</v>
      </c>
      <c r="CB1074" s="365">
        <f t="shared" si="473"/>
        <v>0</v>
      </c>
      <c r="CC1074" s="365" t="b">
        <f t="shared" si="474"/>
        <v>0</v>
      </c>
      <c r="CD1074" s="365" t="b">
        <f t="shared" si="475"/>
        <v>0</v>
      </c>
      <c r="CE1074" s="365" t="b">
        <f t="shared" si="476"/>
        <v>0</v>
      </c>
      <c r="CF1074" s="365" t="b">
        <f t="shared" si="477"/>
        <v>0</v>
      </c>
      <c r="CG1074" s="365" t="b">
        <f t="shared" si="478"/>
        <v>0</v>
      </c>
      <c r="CH1074" s="365" t="b">
        <f t="shared" si="479"/>
        <v>0</v>
      </c>
      <c r="CI1074" s="72" t="b">
        <f t="shared" si="480"/>
        <v>0</v>
      </c>
      <c r="CJ1074" s="72">
        <f t="shared" si="481"/>
        <v>0</v>
      </c>
      <c r="CK1074" s="72" t="b">
        <f t="shared" si="482"/>
        <v>0</v>
      </c>
      <c r="CL1074" s="72">
        <f t="shared" si="483"/>
        <v>0</v>
      </c>
      <c r="CM1074" s="72" t="b">
        <f t="shared" si="484"/>
        <v>0</v>
      </c>
      <c r="CN1074" s="72" t="b">
        <f t="shared" si="485"/>
        <v>0</v>
      </c>
      <c r="CP1074" s="13">
        <f t="shared" si="486"/>
        <v>0</v>
      </c>
      <c r="CQ1074" s="13" t="b">
        <f t="shared" si="487"/>
        <v>0</v>
      </c>
      <c r="CR1074" s="13" t="b">
        <f t="shared" si="488"/>
        <v>0</v>
      </c>
      <c r="CS1074" s="13" t="b">
        <f t="shared" si="494"/>
        <v>0</v>
      </c>
      <c r="CT1074" s="13" t="b">
        <f t="shared" si="493"/>
        <v>0</v>
      </c>
      <c r="CU1074" s="13" t="b">
        <f t="shared" si="495"/>
        <v>0</v>
      </c>
      <c r="CV1074" s="13" t="b">
        <f t="shared" si="489"/>
        <v>0</v>
      </c>
      <c r="CW1074" s="13" t="b">
        <f t="shared" si="490"/>
        <v>0</v>
      </c>
      <c r="CX1074" s="13" t="b">
        <f t="shared" si="491"/>
        <v>0</v>
      </c>
      <c r="CY1074" s="13" t="b">
        <f t="shared" si="492"/>
        <v>0</v>
      </c>
    </row>
    <row r="1075" spans="1:103" ht="15" thickBot="1">
      <c r="A1075" s="932"/>
      <c r="B1075" s="984"/>
      <c r="C1075" s="984"/>
      <c r="D1075" s="984"/>
      <c r="E1075" s="984"/>
      <c r="F1075" s="984"/>
      <c r="G1075" s="984"/>
      <c r="H1075" s="984"/>
      <c r="I1075" s="984"/>
      <c r="J1075" s="984"/>
      <c r="K1075" s="984"/>
      <c r="L1075" s="984"/>
      <c r="M1075" s="984"/>
      <c r="N1075" s="984"/>
      <c r="O1075" s="984"/>
      <c r="P1075" s="984"/>
      <c r="Q1075" s="941"/>
      <c r="R1075" s="984"/>
      <c r="S1075" s="984"/>
      <c r="T1075" s="984"/>
      <c r="U1075" s="984"/>
      <c r="V1075" s="984"/>
      <c r="W1075" s="62"/>
      <c r="X1075" s="62"/>
      <c r="Y1075" s="62"/>
      <c r="Z1075" s="62"/>
      <c r="AA1075" s="62" t="s">
        <v>50</v>
      </c>
      <c r="AB1075" s="63"/>
      <c r="AC1075" s="63"/>
      <c r="AD1075" s="62"/>
      <c r="AE1075" s="984"/>
      <c r="AF1075" s="334">
        <f t="shared" si="467"/>
        <v>0</v>
      </c>
      <c r="AG1075" s="272">
        <f>IF(R1075="kompletna",Q1075*J1075*0.0036*'lista, wskaźniki'!$F$13, IF(R1075="częściowa",Q1075*J1075*0.0036*'lista, wskaźniki'!$F$14, IF(R1075="brak",Q1075*J1075*0.0036*'lista, wskaźniki'!$F$15,)))</f>
        <v>0</v>
      </c>
      <c r="AH1075" s="334">
        <f>IF(Y1075="inne",K1075*'lista, wskaźniki'!$E$35,IF(Y1075="to samo źródło",0,IF(Y1075=0,0)))</f>
        <v>0</v>
      </c>
      <c r="AI1075" s="334" t="b">
        <f>IF(AA1075="gaz z sieci",AC1075*'lista, wskaźniki'!$D$21)</f>
        <v>0</v>
      </c>
      <c r="AJ1075" s="272">
        <f>IF(AA1075="węgiel",AB1075*'lista, wskaźniki'!$D$20, IF('Sektor mieszkaniowy'!AA1075="drewno",'Sektor mieszkaniowy'!AB1075*'lista, wskaźniki'!$D$22,IF('Sektor mieszkaniowy'!AA1075="pellet",AB1075*'lista, wskaźniki'!$D$23,IF('Sektor mieszkaniowy'!AA1075="gaz z sieci",AB1075*'lista, wskaźniki'!$D$21,IF('Sektor mieszkaniowy'!AA1075="olej opałowy",'Sektor mieszkaniowy'!AB1075*'lista, wskaźniki'!$D$24)))))</f>
        <v>0</v>
      </c>
      <c r="AK1075" s="1014"/>
      <c r="AL1075" s="984"/>
      <c r="AM1075" s="20">
        <f>IF(AA1075="węgiel",AF1075*1/3.6*'lista, wskaźniki'!$F$20,IF(AA1075="drewno",AF1075*1/3.6*'lista, wskaźniki'!$F$22,IF(AA1075="pellet",AF1075*1/3.6*'lista, wskaźniki'!$F$23,IF(AA1075="gaz z sieci",AF1075*1/3.6*'lista, wskaźniki'!$F$21,IF(AA1075="olej opałowy",AF1075*1/3.6*'lista, wskaźniki'!$F$24,0)))))</f>
        <v>0</v>
      </c>
      <c r="AN1075" s="20">
        <f>IF(AA1075="węgiel",AF1075*'lista, wskaźniki'!$E$42,IF(AA1075="drewno",AF1075*'lista, wskaźniki'!$G$42,IF(AA1075="pellet",AF1075*'lista, wskaźniki'!$H$42,IF(AA1075="gaz z sieci",AF1075*'lista, wskaźniki'!$F$42,IF(AA1075="olej opałowy",AF1075*'lista, wskaźniki'!$I$42,0)))))</f>
        <v>0</v>
      </c>
      <c r="AO1075" s="20">
        <f>IF(AA1075="węgiel",AF1075*'lista, wskaźniki'!$E$43,IF(AA1075="drewno",AF1075*'lista, wskaźniki'!$G$43,IF(AA1075="pellet",AF1075*'lista, wskaźniki'!$H$43,IF(AA1075="gaz z sieci",AF1075*'lista, wskaźniki'!$F$43,IF(AA1075="olej opałowy",AF1075*'lista, wskaźniki'!$I$43,0)))))</f>
        <v>0</v>
      </c>
      <c r="AP1075" s="20">
        <f>IF(AA1075="węgiel",AF1075*'lista, wskaźniki'!$E$44,IF(AA1075="drewno",AF1075*'lista, wskaźniki'!$G$44,IF(AA1075="pellet",AF1075*'lista, wskaźniki'!$H$44,IF(AA1075="gaz z sieci",AF1075*'lista, wskaźniki'!$F$44,IF(AA1075="olej opałowy",AF1075*'lista, wskaźniki'!$I$44,0)))))</f>
        <v>0</v>
      </c>
      <c r="AQ1075" s="20" t="b">
        <f>IF(Z1075="gaz",AH1075*1/3.6*'lista, wskaźniki'!$F$21,IF(Z1075="energia elektryczna",AH1075*1/3.6*'lista, wskaźniki'!$F$26))</f>
        <v>0</v>
      </c>
      <c r="AR1075" s="20" t="b">
        <f>IF(Z1075="gaz",AH1075*'lista, wskaźniki'!$F$42,IF(Z1075="energia elektryczna",AH1075*0))</f>
        <v>0</v>
      </c>
      <c r="AS1075" s="20" t="b">
        <f>IF(Z1075="gaz",AH1075*'lista, wskaźniki'!$F$43,IF(Z1075="energia elektryczna",AH1075*0))</f>
        <v>0</v>
      </c>
      <c r="AT1075" s="20" t="b">
        <f>IF(Z1075="gaz",AH1075*'lista, wskaźniki'!$F$44,IF(Z1075="energia elektryczna",AH1075*0))</f>
        <v>0</v>
      </c>
      <c r="AU1075" s="20">
        <f>AI1075*1/3.6*'lista, wskaźniki'!$F$21</f>
        <v>0</v>
      </c>
      <c r="AV1075" s="20">
        <f>AI1075*'lista, wskaźniki'!$F$42</f>
        <v>0</v>
      </c>
      <c r="AW1075" s="20">
        <f>AI1075*'lista, wskaźniki'!$F$43</f>
        <v>0</v>
      </c>
      <c r="AX1075" s="20">
        <f>AI1075*'lista, wskaźniki'!$F$44</f>
        <v>0</v>
      </c>
      <c r="AY1075" s="20">
        <f>AK1075*'lista, wskaźniki'!$F$26</f>
        <v>0</v>
      </c>
      <c r="AZ1075" s="20">
        <f t="shared" si="468"/>
        <v>0</v>
      </c>
      <c r="BA1075" s="20">
        <f t="shared" si="469"/>
        <v>0</v>
      </c>
      <c r="BB1075" s="20">
        <f t="shared" si="470"/>
        <v>0</v>
      </c>
      <c r="BC1075" s="20">
        <f t="shared" si="471"/>
        <v>0</v>
      </c>
      <c r="BD1075" s="984"/>
      <c r="BE1075" s="984"/>
      <c r="BF1075" s="984"/>
      <c r="BG1075" s="984"/>
      <c r="BH1075" s="62"/>
      <c r="BI1075" s="984"/>
      <c r="BJ1075" s="62"/>
      <c r="BK1075" s="984"/>
      <c r="BL1075" s="62"/>
      <c r="BM1075" s="62"/>
      <c r="BN1075" s="62"/>
      <c r="BO1075" s="62"/>
      <c r="BP1075" s="62"/>
      <c r="BQ1075" s="62"/>
      <c r="BR1075" s="62"/>
      <c r="BS1075" s="987"/>
      <c r="BT1075" s="987"/>
      <c r="BU1075" s="987"/>
      <c r="BV1075" s="987"/>
      <c r="BW1075" s="987"/>
      <c r="BX1075" s="987"/>
      <c r="BY1075" s="1011"/>
      <c r="CA1075" s="365" t="b">
        <f t="shared" si="472"/>
        <v>0</v>
      </c>
      <c r="CB1075" s="365" t="b">
        <f t="shared" si="473"/>
        <v>0</v>
      </c>
      <c r="CC1075" s="365">
        <f t="shared" si="474"/>
        <v>0</v>
      </c>
      <c r="CD1075" s="365" t="b">
        <f t="shared" si="475"/>
        <v>0</v>
      </c>
      <c r="CE1075" s="365" t="b">
        <f t="shared" si="476"/>
        <v>0</v>
      </c>
      <c r="CF1075" s="365" t="b">
        <f t="shared" si="477"/>
        <v>0</v>
      </c>
      <c r="CG1075" s="365" t="b">
        <f t="shared" si="478"/>
        <v>0</v>
      </c>
      <c r="CH1075" s="365" t="b">
        <f t="shared" si="479"/>
        <v>0</v>
      </c>
      <c r="CI1075" s="72" t="b">
        <f t="shared" si="480"/>
        <v>0</v>
      </c>
      <c r="CJ1075" s="72" t="b">
        <f t="shared" si="481"/>
        <v>0</v>
      </c>
      <c r="CK1075" s="72">
        <f t="shared" si="482"/>
        <v>0</v>
      </c>
      <c r="CL1075" s="72">
        <f t="shared" si="483"/>
        <v>0</v>
      </c>
      <c r="CM1075" s="72" t="b">
        <f t="shared" si="484"/>
        <v>0</v>
      </c>
      <c r="CN1075" s="72" t="b">
        <f t="shared" si="485"/>
        <v>0</v>
      </c>
      <c r="CP1075" s="13">
        <f t="shared" si="486"/>
        <v>0</v>
      </c>
      <c r="CQ1075" s="13" t="b">
        <f t="shared" si="487"/>
        <v>0</v>
      </c>
      <c r="CR1075" s="13" t="b">
        <f t="shared" si="488"/>
        <v>0</v>
      </c>
      <c r="CS1075" s="13" t="b">
        <f t="shared" si="494"/>
        <v>0</v>
      </c>
      <c r="CT1075" s="13" t="b">
        <f t="shared" si="493"/>
        <v>0</v>
      </c>
      <c r="CU1075" s="13" t="b">
        <f t="shared" si="495"/>
        <v>0</v>
      </c>
      <c r="CV1075" s="13" t="b">
        <f t="shared" si="489"/>
        <v>0</v>
      </c>
      <c r="CW1075" s="13" t="b">
        <f t="shared" si="490"/>
        <v>0</v>
      </c>
      <c r="CX1075" s="13" t="b">
        <f t="shared" si="491"/>
        <v>0</v>
      </c>
      <c r="CY1075" s="13" t="b">
        <f t="shared" si="492"/>
        <v>0</v>
      </c>
    </row>
    <row r="1076" spans="1:103" ht="15" thickBot="1">
      <c r="A1076" s="932"/>
      <c r="B1076" s="984"/>
      <c r="C1076" s="984"/>
      <c r="D1076" s="984"/>
      <c r="E1076" s="984"/>
      <c r="F1076" s="984"/>
      <c r="G1076" s="984"/>
      <c r="H1076" s="984"/>
      <c r="I1076" s="984"/>
      <c r="J1076" s="984"/>
      <c r="K1076" s="984"/>
      <c r="L1076" s="984"/>
      <c r="M1076" s="984"/>
      <c r="N1076" s="984"/>
      <c r="O1076" s="984"/>
      <c r="P1076" s="984"/>
      <c r="Q1076" s="941"/>
      <c r="R1076" s="984"/>
      <c r="S1076" s="984"/>
      <c r="T1076" s="984"/>
      <c r="U1076" s="984"/>
      <c r="V1076" s="984"/>
      <c r="W1076" s="62"/>
      <c r="X1076" s="62"/>
      <c r="Y1076" s="62"/>
      <c r="Z1076" s="62"/>
      <c r="AA1076" s="62" t="s">
        <v>38</v>
      </c>
      <c r="AB1076" s="63"/>
      <c r="AC1076" s="285">
        <f>INT(AD1076/2.5)</f>
        <v>603</v>
      </c>
      <c r="AD1076" s="284">
        <v>1509</v>
      </c>
      <c r="AE1076" s="984"/>
      <c r="AF1076" s="334">
        <f t="shared" si="467"/>
        <v>0</v>
      </c>
      <c r="AG1076" s="272">
        <f>IF(R1076="kompletna",Q1076*J1076*0.0036*'lista, wskaźniki'!$F$13, IF(R1076="częściowa",Q1076*J1076*0.0036*'lista, wskaźniki'!$F$14, IF(R1076="brak",Q1076*J1076*0.0036*'lista, wskaźniki'!$F$15,)))</f>
        <v>0</v>
      </c>
      <c r="AH1076" s="334">
        <f>IF(Y1076="inne",K1076*'lista, wskaźniki'!$E$35,IF(Y1076="to samo źródło",0,IF(Y1076=0,0)))</f>
        <v>0</v>
      </c>
      <c r="AI1076" s="334">
        <f>IF(AA1076="gaz z sieci",AC1076*'lista, wskaźniki'!$D$21)</f>
        <v>21.780359999999998</v>
      </c>
      <c r="AJ1076" s="272">
        <f>IF(AA1076="węgiel",AB1076*'lista, wskaźniki'!$D$20, IF('Sektor mieszkaniowy'!AA1076="drewno",'Sektor mieszkaniowy'!AB1076*'lista, wskaźniki'!$D$22,IF('Sektor mieszkaniowy'!AA1076="pellet",AB1076*'lista, wskaźniki'!$D$23,IF('Sektor mieszkaniowy'!AA1076="gaz z sieci",AB1076*'lista, wskaźniki'!$D$21,IF('Sektor mieszkaniowy'!AA1076="olej opałowy",'Sektor mieszkaniowy'!AB1076*'lista, wskaźniki'!$D$24)))))</f>
        <v>0</v>
      </c>
      <c r="AK1076" s="1014"/>
      <c r="AL1076" s="984"/>
      <c r="AM1076" s="20">
        <f>IF(AA1076="węgiel",AF1076*1/3.6*'lista, wskaźniki'!$F$20,IF(AA1076="drewno",AF1076*1/3.6*'lista, wskaźniki'!$F$22,IF(AA1076="pellet",AF1076*1/3.6*'lista, wskaźniki'!$F$23,IF(AA1076="gaz z sieci",AF1076*1/3.6*'lista, wskaźniki'!$F$21,IF(AA1076="olej opałowy",AF1076*1/3.6*'lista, wskaźniki'!$F$24,0)))))</f>
        <v>0</v>
      </c>
      <c r="AN1076" s="20">
        <f>IF(AA1076="węgiel",AF1076*'lista, wskaźniki'!$E$42,IF(AA1076="drewno",AF1076*'lista, wskaźniki'!$G$42,IF(AA1076="pellet",AF1076*'lista, wskaźniki'!$H$42,IF(AA1076="gaz z sieci",AF1076*'lista, wskaźniki'!$F$42,IF(AA1076="olej opałowy",AF1076*'lista, wskaźniki'!$I$42,0)))))</f>
        <v>0</v>
      </c>
      <c r="AO1076" s="20">
        <f>IF(AA1076="węgiel",AF1076*'lista, wskaźniki'!$E$43,IF(AA1076="drewno",AF1076*'lista, wskaźniki'!$G$43,IF(AA1076="pellet",AF1076*'lista, wskaźniki'!$H$43,IF(AA1076="gaz z sieci",AF1076*'lista, wskaźniki'!$F$43,IF(AA1076="olej opałowy",AF1076*'lista, wskaźniki'!$I$43,0)))))</f>
        <v>0</v>
      </c>
      <c r="AP1076" s="20">
        <f>IF(AA1076="węgiel",AF1076*'lista, wskaźniki'!$E$44,IF(AA1076="drewno",AF1076*'lista, wskaźniki'!$G$44,IF(AA1076="pellet",AF1076*'lista, wskaźniki'!$H$44,IF(AA1076="gaz z sieci",AF1076*'lista, wskaźniki'!$F$44,IF(AA1076="olej opałowy",AF1076*'lista, wskaźniki'!$I$44,0)))))</f>
        <v>0</v>
      </c>
      <c r="AQ1076" s="20" t="b">
        <f>IF(Z1076="gaz",AH1076*1/3.6*'lista, wskaźniki'!$F$21,IF(Z1076="energia elektryczna",AH1076*1/3.6*'lista, wskaźniki'!$F$26))</f>
        <v>0</v>
      </c>
      <c r="AR1076" s="20" t="b">
        <f>IF(Z1076="gaz",AH1076*'lista, wskaźniki'!$F$42,IF(Z1076="energia elektryczna",AH1076*0))</f>
        <v>0</v>
      </c>
      <c r="AS1076" s="20" t="b">
        <f>IF(Z1076="gaz",AH1076*'lista, wskaźniki'!$F$43,IF(Z1076="energia elektryczna",AH1076*0))</f>
        <v>0</v>
      </c>
      <c r="AT1076" s="20" t="b">
        <f>IF(Z1076="gaz",AH1076*'lista, wskaźniki'!$F$44,IF(Z1076="energia elektryczna",AH1076*0))</f>
        <v>0</v>
      </c>
      <c r="AU1076" s="20">
        <f>AI1076*1/3.6*'lista, wskaźniki'!$F$21</f>
        <v>1.2157796952</v>
      </c>
      <c r="AV1076" s="20">
        <f>AI1076*'lista, wskaźniki'!$F$42</f>
        <v>1.0890179999999998E-5</v>
      </c>
      <c r="AW1076" s="20">
        <f>AI1076*'lista, wskaźniki'!$F$43</f>
        <v>1.0890179999999998E-5</v>
      </c>
      <c r="AX1076" s="20">
        <f>AI1076*'lista, wskaźniki'!$F$44</f>
        <v>0</v>
      </c>
      <c r="AY1076" s="20">
        <f>AK1076*'lista, wskaźniki'!$F$26</f>
        <v>0</v>
      </c>
      <c r="AZ1076" s="20">
        <f t="shared" si="468"/>
        <v>1.2157796952</v>
      </c>
      <c r="BA1076" s="20">
        <f t="shared" si="469"/>
        <v>1.0890179999999998E-5</v>
      </c>
      <c r="BB1076" s="20">
        <f t="shared" si="470"/>
        <v>1.0890179999999998E-5</v>
      </c>
      <c r="BC1076" s="20">
        <f t="shared" si="471"/>
        <v>0</v>
      </c>
      <c r="BD1076" s="984"/>
      <c r="BE1076" s="984"/>
      <c r="BF1076" s="984"/>
      <c r="BG1076" s="984"/>
      <c r="BH1076" s="62"/>
      <c r="BI1076" s="984"/>
      <c r="BJ1076" s="62"/>
      <c r="BK1076" s="984"/>
      <c r="BL1076" s="62"/>
      <c r="BM1076" s="62"/>
      <c r="BN1076" s="62"/>
      <c r="BO1076" s="62"/>
      <c r="BP1076" s="62"/>
      <c r="BQ1076" s="62"/>
      <c r="BR1076" s="62"/>
      <c r="BS1076" s="987"/>
      <c r="BT1076" s="987"/>
      <c r="BU1076" s="987"/>
      <c r="BV1076" s="987"/>
      <c r="BW1076" s="987"/>
      <c r="BX1076" s="987"/>
      <c r="BY1076" s="1011"/>
      <c r="CA1076" s="365" t="b">
        <f t="shared" si="472"/>
        <v>0</v>
      </c>
      <c r="CB1076" s="365" t="b">
        <f t="shared" si="473"/>
        <v>0</v>
      </c>
      <c r="CC1076" s="365" t="b">
        <f t="shared" si="474"/>
        <v>0</v>
      </c>
      <c r="CD1076" s="365">
        <f t="shared" si="475"/>
        <v>0</v>
      </c>
      <c r="CE1076" s="365" t="b">
        <f t="shared" si="476"/>
        <v>0</v>
      </c>
      <c r="CF1076" s="365" t="b">
        <f t="shared" si="477"/>
        <v>0</v>
      </c>
      <c r="CG1076" s="365" t="b">
        <f t="shared" si="478"/>
        <v>0</v>
      </c>
      <c r="CH1076" s="365">
        <f t="shared" si="479"/>
        <v>21.780359999999998</v>
      </c>
      <c r="CI1076" s="72" t="b">
        <f t="shared" si="480"/>
        <v>0</v>
      </c>
      <c r="CJ1076" s="72" t="b">
        <f t="shared" si="481"/>
        <v>0</v>
      </c>
      <c r="CK1076" s="72" t="b">
        <f t="shared" si="482"/>
        <v>0</v>
      </c>
      <c r="CL1076" s="72">
        <f t="shared" si="483"/>
        <v>0</v>
      </c>
      <c r="CM1076" s="72" t="b">
        <f t="shared" si="484"/>
        <v>0</v>
      </c>
      <c r="CN1076" s="72" t="b">
        <f t="shared" si="485"/>
        <v>0</v>
      </c>
      <c r="CP1076" s="13">
        <f t="shared" si="486"/>
        <v>0</v>
      </c>
      <c r="CQ1076" s="13" t="b">
        <f t="shared" si="487"/>
        <v>0</v>
      </c>
      <c r="CR1076" s="13" t="b">
        <f t="shared" si="488"/>
        <v>0</v>
      </c>
      <c r="CS1076" s="13" t="b">
        <f t="shared" si="494"/>
        <v>0</v>
      </c>
      <c r="CT1076" s="13" t="b">
        <f t="shared" si="493"/>
        <v>0</v>
      </c>
      <c r="CU1076" s="13" t="b">
        <f t="shared" si="495"/>
        <v>0</v>
      </c>
      <c r="CV1076" s="13" t="b">
        <f t="shared" si="489"/>
        <v>0</v>
      </c>
      <c r="CW1076" s="13" t="b">
        <f t="shared" si="490"/>
        <v>0</v>
      </c>
      <c r="CX1076" s="13" t="b">
        <f t="shared" si="491"/>
        <v>0</v>
      </c>
      <c r="CY1076" s="13" t="b">
        <f t="shared" si="492"/>
        <v>0</v>
      </c>
    </row>
    <row r="1077" spans="1:103" ht="15" thickBot="1">
      <c r="A1077" s="933"/>
      <c r="B1077" s="985"/>
      <c r="C1077" s="985"/>
      <c r="D1077" s="985"/>
      <c r="E1077" s="985"/>
      <c r="F1077" s="985"/>
      <c r="G1077" s="985"/>
      <c r="H1077" s="985"/>
      <c r="I1077" s="985"/>
      <c r="J1077" s="985"/>
      <c r="K1077" s="985"/>
      <c r="L1077" s="985"/>
      <c r="M1077" s="985"/>
      <c r="N1077" s="985"/>
      <c r="O1077" s="985"/>
      <c r="P1077" s="985"/>
      <c r="Q1077" s="942"/>
      <c r="R1077" s="985"/>
      <c r="S1077" s="985"/>
      <c r="T1077" s="985"/>
      <c r="U1077" s="985"/>
      <c r="V1077" s="985"/>
      <c r="W1077" s="64"/>
      <c r="X1077" s="64"/>
      <c r="Y1077" s="64"/>
      <c r="Z1077" s="64"/>
      <c r="AA1077" s="64" t="s">
        <v>37</v>
      </c>
      <c r="AB1077" s="65"/>
      <c r="AC1077" s="65"/>
      <c r="AD1077" s="64"/>
      <c r="AE1077" s="985"/>
      <c r="AF1077" s="334">
        <f t="shared" si="467"/>
        <v>0</v>
      </c>
      <c r="AG1077" s="272">
        <f>IF(R1077="kompletna",Q1077*J1077*0.0036*'lista, wskaźniki'!$F$13, IF(R1077="częściowa",Q1077*J1077*0.0036*'lista, wskaźniki'!$F$14, IF(R1077="brak",Q1077*J1077*0.0036*'lista, wskaźniki'!$F$15,)))</f>
        <v>0</v>
      </c>
      <c r="AH1077" s="334">
        <f>IF(Y1077="inne",K1077*'lista, wskaźniki'!$E$35,IF(Y1077="to samo źródło",0,IF(Y1077=0,0)))</f>
        <v>0</v>
      </c>
      <c r="AI1077" s="334" t="b">
        <f>IF(AA1077="gaz z sieci",AC1077*'lista, wskaźniki'!$D$21)</f>
        <v>0</v>
      </c>
      <c r="AJ1077" s="272">
        <f>IF(AA1077="węgiel",AB1077*'lista, wskaźniki'!$D$20, IF('Sektor mieszkaniowy'!AA1077="drewno",'Sektor mieszkaniowy'!AB1077*'lista, wskaźniki'!$D$22,IF('Sektor mieszkaniowy'!AA1077="pellet",AB1077*'lista, wskaźniki'!$D$23,IF('Sektor mieszkaniowy'!AA1077="gaz z sieci",AB1077*'lista, wskaźniki'!$D$21,IF('Sektor mieszkaniowy'!AA1077="olej opałowy",'Sektor mieszkaniowy'!AB1077*'lista, wskaźniki'!$D$24)))))</f>
        <v>0</v>
      </c>
      <c r="AK1077" s="1015"/>
      <c r="AL1077" s="985"/>
      <c r="AM1077" s="20">
        <f>IF(AA1077="węgiel",AF1077*1/3.6*'lista, wskaźniki'!$F$20,IF(AA1077="drewno",AF1077*1/3.6*'lista, wskaźniki'!$F$22,IF(AA1077="pellet",AF1077*1/3.6*'lista, wskaźniki'!$F$23,IF(AA1077="gaz z sieci",AF1077*1/3.6*'lista, wskaźniki'!$F$21,IF(AA1077="olej opałowy",AF1077*1/3.6*'lista, wskaźniki'!$F$24,0)))))</f>
        <v>0</v>
      </c>
      <c r="AN1077" s="20">
        <f>IF(AA1077="węgiel",AF1077*'lista, wskaźniki'!$E$42,IF(AA1077="drewno",AF1077*'lista, wskaźniki'!$G$42,IF(AA1077="pellet",AF1077*'lista, wskaźniki'!$H$42,IF(AA1077="gaz z sieci",AF1077*'lista, wskaźniki'!$F$42,IF(AA1077="olej opałowy",AF1077*'lista, wskaźniki'!$I$42,0)))))</f>
        <v>0</v>
      </c>
      <c r="AO1077" s="20">
        <f>IF(AA1077="węgiel",AF1077*'lista, wskaźniki'!$E$43,IF(AA1077="drewno",AF1077*'lista, wskaźniki'!$G$43,IF(AA1077="pellet",AF1077*'lista, wskaźniki'!$H$43,IF(AA1077="gaz z sieci",AF1077*'lista, wskaźniki'!$F$43,IF(AA1077="olej opałowy",AF1077*'lista, wskaźniki'!$I$43,0)))))</f>
        <v>0</v>
      </c>
      <c r="AP1077" s="20">
        <f>IF(AA1077="węgiel",AF1077*'lista, wskaźniki'!$E$44,IF(AA1077="drewno",AF1077*'lista, wskaźniki'!$G$44,IF(AA1077="pellet",AF1077*'lista, wskaźniki'!$H$44,IF(AA1077="gaz z sieci",AF1077*'lista, wskaźniki'!$F$44,IF(AA1077="olej opałowy",AF1077*'lista, wskaźniki'!$I$44,0)))))</f>
        <v>0</v>
      </c>
      <c r="AQ1077" s="20" t="b">
        <f>IF(Z1077="gaz",AH1077*1/3.6*'lista, wskaźniki'!$F$21,IF(Z1077="energia elektryczna",AH1077*1/3.6*'lista, wskaźniki'!$F$26))</f>
        <v>0</v>
      </c>
      <c r="AR1077" s="20" t="b">
        <f>IF(Z1077="gaz",AH1077*'lista, wskaźniki'!$F$42,IF(Z1077="energia elektryczna",AH1077*0))</f>
        <v>0</v>
      </c>
      <c r="AS1077" s="20" t="b">
        <f>IF(Z1077="gaz",AH1077*'lista, wskaźniki'!$F$43,IF(Z1077="energia elektryczna",AH1077*0))</f>
        <v>0</v>
      </c>
      <c r="AT1077" s="20" t="b">
        <f>IF(Z1077="gaz",AH1077*'lista, wskaźniki'!$F$44,IF(Z1077="energia elektryczna",AH1077*0))</f>
        <v>0</v>
      </c>
      <c r="AU1077" s="20">
        <f>AI1077*1/3.6*'lista, wskaźniki'!$F$21</f>
        <v>0</v>
      </c>
      <c r="AV1077" s="20">
        <f>AI1077*'lista, wskaźniki'!$F$42</f>
        <v>0</v>
      </c>
      <c r="AW1077" s="20">
        <f>AI1077*'lista, wskaźniki'!$F$43</f>
        <v>0</v>
      </c>
      <c r="AX1077" s="20">
        <f>AI1077*'lista, wskaźniki'!$F$44</f>
        <v>0</v>
      </c>
      <c r="AY1077" s="20">
        <f>AK1077*'lista, wskaźniki'!$F$26</f>
        <v>0</v>
      </c>
      <c r="AZ1077" s="20">
        <f t="shared" si="468"/>
        <v>0</v>
      </c>
      <c r="BA1077" s="20">
        <f t="shared" si="469"/>
        <v>0</v>
      </c>
      <c r="BB1077" s="20">
        <f t="shared" si="470"/>
        <v>0</v>
      </c>
      <c r="BC1077" s="20">
        <f t="shared" si="471"/>
        <v>0</v>
      </c>
      <c r="BD1077" s="985"/>
      <c r="BE1077" s="985"/>
      <c r="BF1077" s="985"/>
      <c r="BG1077" s="985"/>
      <c r="BH1077" s="64"/>
      <c r="BI1077" s="985"/>
      <c r="BJ1077" s="64"/>
      <c r="BK1077" s="985"/>
      <c r="BL1077" s="64"/>
      <c r="BM1077" s="64"/>
      <c r="BN1077" s="64"/>
      <c r="BO1077" s="64"/>
      <c r="BP1077" s="64"/>
      <c r="BQ1077" s="64"/>
      <c r="BR1077" s="64"/>
      <c r="BS1077" s="988"/>
      <c r="BT1077" s="988"/>
      <c r="BU1077" s="988"/>
      <c r="BV1077" s="988"/>
      <c r="BW1077" s="988"/>
      <c r="BX1077" s="988"/>
      <c r="BY1077" s="1012"/>
      <c r="CA1077" s="365" t="b">
        <f t="shared" si="472"/>
        <v>0</v>
      </c>
      <c r="CB1077" s="365" t="b">
        <f t="shared" si="473"/>
        <v>0</v>
      </c>
      <c r="CC1077" s="365" t="b">
        <f t="shared" si="474"/>
        <v>0</v>
      </c>
      <c r="CD1077" s="365" t="b">
        <f t="shared" si="475"/>
        <v>0</v>
      </c>
      <c r="CE1077" s="365">
        <f t="shared" si="476"/>
        <v>0</v>
      </c>
      <c r="CF1077" s="365" t="b">
        <f t="shared" si="477"/>
        <v>0</v>
      </c>
      <c r="CG1077" s="365" t="b">
        <f t="shared" si="478"/>
        <v>0</v>
      </c>
      <c r="CH1077" s="365" t="b">
        <f t="shared" si="479"/>
        <v>0</v>
      </c>
      <c r="CI1077" s="72" t="b">
        <f t="shared" si="480"/>
        <v>0</v>
      </c>
      <c r="CJ1077" s="72" t="b">
        <f t="shared" si="481"/>
        <v>0</v>
      </c>
      <c r="CK1077" s="72" t="b">
        <f t="shared" si="482"/>
        <v>0</v>
      </c>
      <c r="CL1077" s="72">
        <f t="shared" si="483"/>
        <v>0</v>
      </c>
      <c r="CM1077" s="72">
        <f t="shared" si="484"/>
        <v>0</v>
      </c>
      <c r="CN1077" s="72" t="b">
        <f t="shared" si="485"/>
        <v>0</v>
      </c>
      <c r="CP1077" s="13">
        <f t="shared" si="486"/>
        <v>0</v>
      </c>
      <c r="CQ1077" s="13" t="b">
        <f t="shared" si="487"/>
        <v>0</v>
      </c>
      <c r="CR1077" s="13" t="b">
        <f t="shared" si="488"/>
        <v>0</v>
      </c>
      <c r="CS1077" s="13" t="b">
        <f t="shared" si="494"/>
        <v>0</v>
      </c>
      <c r="CT1077" s="13" t="b">
        <f t="shared" si="493"/>
        <v>0</v>
      </c>
      <c r="CU1077" s="13" t="b">
        <f t="shared" si="495"/>
        <v>0</v>
      </c>
      <c r="CV1077" s="13" t="b">
        <f t="shared" si="489"/>
        <v>0</v>
      </c>
      <c r="CW1077" s="13" t="b">
        <f t="shared" si="490"/>
        <v>0</v>
      </c>
      <c r="CX1077" s="13" t="b">
        <f t="shared" si="491"/>
        <v>0</v>
      </c>
      <c r="CY1077" s="13" t="b">
        <f t="shared" si="492"/>
        <v>0</v>
      </c>
    </row>
    <row r="1078" spans="1:103" ht="15" thickBot="1">
      <c r="A1078" s="931">
        <v>216</v>
      </c>
      <c r="B1078" s="983" t="s">
        <v>255</v>
      </c>
      <c r="C1078" s="983" t="s">
        <v>262</v>
      </c>
      <c r="D1078" s="983" t="s">
        <v>1</v>
      </c>
      <c r="E1078" s="983" t="s">
        <v>5</v>
      </c>
      <c r="F1078" s="983">
        <v>6</v>
      </c>
      <c r="G1078" s="983">
        <v>4</v>
      </c>
      <c r="H1078" s="983"/>
      <c r="I1078" s="983" t="s">
        <v>10</v>
      </c>
      <c r="J1078" s="983"/>
      <c r="K1078" s="983"/>
      <c r="L1078" s="983" t="s">
        <v>16</v>
      </c>
      <c r="M1078" s="983"/>
      <c r="N1078" s="983" t="s">
        <v>17</v>
      </c>
      <c r="O1078" s="983"/>
      <c r="P1078" s="983" t="s">
        <v>17</v>
      </c>
      <c r="Q1078" s="940">
        <f>IF(I1078="&lt;1966",'lista, wskaźniki'!$G$4,IF(I1078="1967-1985",'lista, wskaźniki'!$G$5,IF(I1078="1986-1992",'lista, wskaźniki'!$G$6,IF(I1078="1993-1996",'lista, wskaźniki'!$G$7,IF(I1078="&gt;1997",'lista, wskaźniki'!$G$8,IF(I1078=0,'lista, wskaźniki'!$G$4))))))</f>
        <v>290</v>
      </c>
      <c r="R1078" s="983" t="s">
        <v>23</v>
      </c>
      <c r="S1078" s="983" t="s">
        <v>27</v>
      </c>
      <c r="T1078" s="983">
        <v>12</v>
      </c>
      <c r="U1078" s="983">
        <v>2008</v>
      </c>
      <c r="V1078" s="983"/>
      <c r="W1078" s="60" t="s">
        <v>35</v>
      </c>
      <c r="X1078" s="60" t="s">
        <v>38</v>
      </c>
      <c r="Y1078" s="60" t="s">
        <v>42</v>
      </c>
      <c r="Z1078" s="60"/>
      <c r="AA1078" s="60" t="s">
        <v>35</v>
      </c>
      <c r="AB1078" s="61">
        <v>2</v>
      </c>
      <c r="AC1078" s="61"/>
      <c r="AD1078" s="60">
        <v>1700</v>
      </c>
      <c r="AE1078" s="983"/>
      <c r="AF1078" s="334">
        <f t="shared" si="467"/>
        <v>45.26</v>
      </c>
      <c r="AG1078" s="272">
        <f>IF(R1078="kompletna",Q1078*J1078*0.0036*'lista, wskaźniki'!$F$13, IF(R1078="częściowa",Q1078*J1078*0.0036*'lista, wskaźniki'!$F$14, IF(R1078="brak",Q1078*J1078*0.0036*'lista, wskaźniki'!$F$15,)))</f>
        <v>0</v>
      </c>
      <c r="AH1078" s="334">
        <f>IF(Y1078="inne",K1078*'lista, wskaźniki'!$E$35,IF(Y1078="to samo źródło",0,IF(Y1078=0,0)))</f>
        <v>0</v>
      </c>
      <c r="AI1078" s="334" t="b">
        <f>IF(AA1078="gaz z sieci",AC1078*'lista, wskaźniki'!$D$21)</f>
        <v>0</v>
      </c>
      <c r="AJ1078" s="272">
        <f>IF(AA1078="węgiel",AB1078*'lista, wskaźniki'!$D$20, IF('Sektor mieszkaniowy'!AA1078="drewno",'Sektor mieszkaniowy'!AB1078*'lista, wskaźniki'!$D$22,IF('Sektor mieszkaniowy'!AA1078="pellet",AB1078*'lista, wskaźniki'!$D$23,IF('Sektor mieszkaniowy'!AA1078="gaz z sieci",AB1078*'lista, wskaźniki'!$D$21,IF('Sektor mieszkaniowy'!AA1078="olej opałowy",'Sektor mieszkaniowy'!AB1078*'lista, wskaźniki'!$D$24)))))</f>
        <v>45.26</v>
      </c>
      <c r="AK1078" s="1013">
        <f>1700/1000</f>
        <v>1.7</v>
      </c>
      <c r="AL1078" s="983">
        <v>1200</v>
      </c>
      <c r="AM1078" s="20">
        <f>IF(AA1078="węgiel",AF1078*1/3.6*'lista, wskaźniki'!$F$20,IF(AA1078="drewno",AF1078*1/3.6*'lista, wskaźniki'!$F$22,IF(AA1078="pellet",AF1078*1/3.6*'lista, wskaźniki'!$F$23,IF(AA1078="gaz z sieci",AF1078*1/3.6*'lista, wskaźniki'!$F$21,IF(AA1078="olej opałowy",AF1078*1/3.6*'lista, wskaźniki'!$F$24,0)))))</f>
        <v>4.2874797999999998</v>
      </c>
      <c r="AN1078" s="20">
        <f>IF(AA1078="węgiel",AF1078*'lista, wskaźniki'!$E$42,IF(AA1078="drewno",AF1078*'lista, wskaźniki'!$G$42,IF(AA1078="pellet",AF1078*'lista, wskaźniki'!$H$42,IF(AA1078="gaz z sieci",AF1078*'lista, wskaźniki'!$F$42,IF(AA1078="olej opałowy",AF1078*'lista, wskaźniki'!$I$42,0)))))</f>
        <v>1.71988E-2</v>
      </c>
      <c r="AO1078" s="20">
        <f>IF(AA1078="węgiel",AF1078*'lista, wskaźniki'!$E$43,IF(AA1078="drewno",AF1078*'lista, wskaźniki'!$G$43,IF(AA1078="pellet",AF1078*'lista, wskaźniki'!$H$43,IF(AA1078="gaz z sieci",AF1078*'lista, wskaźniki'!$F$43,IF(AA1078="olej opałowy",AF1078*'lista, wskaźniki'!$I$43,0)))))</f>
        <v>1.6293600000000002E-2</v>
      </c>
      <c r="AP1078" s="20">
        <f>IF(AA1078="węgiel",AF1078*'lista, wskaźniki'!$E$44,IF(AA1078="drewno",AF1078*'lista, wskaźniki'!$G$44,IF(AA1078="pellet",AF1078*'lista, wskaźniki'!$H$44,IF(AA1078="gaz z sieci",AF1078*'lista, wskaźniki'!$F$44,IF(AA1078="olej opałowy",AF1078*'lista, wskaźniki'!$I$44,0)))))</f>
        <v>1.22202E-5</v>
      </c>
      <c r="AQ1078" s="20" t="b">
        <f>IF(Z1078="gaz",AH1078*1/3.6*'lista, wskaźniki'!$F$21,IF(Z1078="energia elektryczna",AH1078*1/3.6*'lista, wskaźniki'!$F$26))</f>
        <v>0</v>
      </c>
      <c r="AR1078" s="20" t="b">
        <f>IF(Z1078="gaz",AH1078*'lista, wskaźniki'!$F$42,IF(Z1078="energia elektryczna",AH1078*0))</f>
        <v>0</v>
      </c>
      <c r="AS1078" s="20" t="b">
        <f>IF(Z1078="gaz",AH1078*'lista, wskaźniki'!$F$43,IF(Z1078="energia elektryczna",AH1078*0))</f>
        <v>0</v>
      </c>
      <c r="AT1078" s="20" t="b">
        <f>IF(Z1078="gaz",AH1078*'lista, wskaźniki'!$F$44,IF(Z1078="energia elektryczna",AH1078*0))</f>
        <v>0</v>
      </c>
      <c r="AU1078" s="20">
        <f>AI1078*1/3.6*'lista, wskaźniki'!$F$21</f>
        <v>0</v>
      </c>
      <c r="AV1078" s="20">
        <f>AI1078*'lista, wskaźniki'!$F$42</f>
        <v>0</v>
      </c>
      <c r="AW1078" s="20">
        <f>AI1078*'lista, wskaźniki'!$F$43</f>
        <v>0</v>
      </c>
      <c r="AX1078" s="20">
        <f>AI1078*'lista, wskaźniki'!$F$44</f>
        <v>0</v>
      </c>
      <c r="AY1078" s="20">
        <f>AK1078*'lista, wskaźniki'!$F$26</f>
        <v>1.5129999999999999</v>
      </c>
      <c r="AZ1078" s="20">
        <f t="shared" si="468"/>
        <v>5.8004797999999997</v>
      </c>
      <c r="BA1078" s="20">
        <f t="shared" si="469"/>
        <v>1.71988E-2</v>
      </c>
      <c r="BB1078" s="20">
        <f t="shared" si="470"/>
        <v>1.6293600000000002E-2</v>
      </c>
      <c r="BC1078" s="20">
        <f t="shared" si="471"/>
        <v>1.22202E-5</v>
      </c>
      <c r="BD1078" s="983" t="s">
        <v>17</v>
      </c>
      <c r="BE1078" s="983" t="s">
        <v>17</v>
      </c>
      <c r="BF1078" s="983" t="s">
        <v>17</v>
      </c>
      <c r="BG1078" s="983" t="s">
        <v>17</v>
      </c>
      <c r="BH1078" s="60"/>
      <c r="BI1078" s="983" t="s">
        <v>17</v>
      </c>
      <c r="BJ1078" s="60"/>
      <c r="BK1078" s="983" t="s">
        <v>17</v>
      </c>
      <c r="BL1078" s="60"/>
      <c r="BM1078" s="60"/>
      <c r="BN1078" s="60"/>
      <c r="BO1078" s="60" t="s">
        <v>57</v>
      </c>
      <c r="BP1078" s="60" t="s">
        <v>52</v>
      </c>
      <c r="BQ1078" s="60"/>
      <c r="BR1078" s="60"/>
      <c r="BS1078" s="986"/>
      <c r="BT1078" s="986"/>
      <c r="BU1078" s="986"/>
      <c r="BV1078" s="986"/>
      <c r="BW1078" s="986"/>
      <c r="BX1078" s="986"/>
      <c r="BY1078" s="1010"/>
      <c r="CA1078" s="365">
        <f t="shared" si="472"/>
        <v>45.26</v>
      </c>
      <c r="CB1078" s="365" t="b">
        <f t="shared" si="473"/>
        <v>0</v>
      </c>
      <c r="CC1078" s="365" t="b">
        <f t="shared" si="474"/>
        <v>0</v>
      </c>
      <c r="CD1078" s="365" t="b">
        <f t="shared" si="475"/>
        <v>0</v>
      </c>
      <c r="CE1078" s="365" t="b">
        <f t="shared" si="476"/>
        <v>0</v>
      </c>
      <c r="CF1078" s="365" t="b">
        <f t="shared" si="477"/>
        <v>0</v>
      </c>
      <c r="CG1078" s="365" t="b">
        <f t="shared" si="478"/>
        <v>0</v>
      </c>
      <c r="CH1078" s="365" t="b">
        <f t="shared" si="479"/>
        <v>0</v>
      </c>
      <c r="CI1078" s="72">
        <f t="shared" si="480"/>
        <v>45.26</v>
      </c>
      <c r="CJ1078" s="72" t="b">
        <f t="shared" si="481"/>
        <v>0</v>
      </c>
      <c r="CK1078" s="72" t="b">
        <f t="shared" si="482"/>
        <v>0</v>
      </c>
      <c r="CL1078" s="72">
        <f t="shared" si="483"/>
        <v>0</v>
      </c>
      <c r="CM1078" s="72" t="b">
        <f t="shared" si="484"/>
        <v>0</v>
      </c>
      <c r="CN1078" s="72" t="b">
        <f t="shared" si="485"/>
        <v>0</v>
      </c>
      <c r="CP1078" s="13">
        <f t="shared" si="486"/>
        <v>0</v>
      </c>
      <c r="CQ1078" s="13">
        <f t="shared" si="487"/>
        <v>0</v>
      </c>
      <c r="CR1078" s="13" t="b">
        <f t="shared" si="488"/>
        <v>0</v>
      </c>
      <c r="CS1078" s="13">
        <f t="shared" si="494"/>
        <v>0</v>
      </c>
      <c r="CT1078" s="13" t="b">
        <f t="shared" si="493"/>
        <v>0</v>
      </c>
      <c r="CU1078" s="13">
        <f t="shared" si="495"/>
        <v>0</v>
      </c>
      <c r="CV1078" s="13" t="b">
        <f t="shared" si="489"/>
        <v>0</v>
      </c>
      <c r="CW1078" s="13">
        <f t="shared" si="490"/>
        <v>0</v>
      </c>
      <c r="CX1078" s="13" t="b">
        <f t="shared" si="491"/>
        <v>0</v>
      </c>
      <c r="CY1078" s="13">
        <f t="shared" si="492"/>
        <v>0</v>
      </c>
    </row>
    <row r="1079" spans="1:103" ht="15" thickBot="1">
      <c r="A1079" s="932"/>
      <c r="B1079" s="984"/>
      <c r="C1079" s="984"/>
      <c r="D1079" s="984"/>
      <c r="E1079" s="984"/>
      <c r="F1079" s="984"/>
      <c r="G1079" s="984"/>
      <c r="H1079" s="984"/>
      <c r="I1079" s="984"/>
      <c r="J1079" s="984"/>
      <c r="K1079" s="984"/>
      <c r="L1079" s="984"/>
      <c r="M1079" s="984"/>
      <c r="N1079" s="984"/>
      <c r="O1079" s="984"/>
      <c r="P1079" s="984"/>
      <c r="Q1079" s="941"/>
      <c r="R1079" s="984"/>
      <c r="S1079" s="984"/>
      <c r="T1079" s="984"/>
      <c r="U1079" s="984"/>
      <c r="V1079" s="984"/>
      <c r="W1079" s="20" t="s">
        <v>36</v>
      </c>
      <c r="X1079" s="62"/>
      <c r="Y1079" s="62"/>
      <c r="Z1079" s="62"/>
      <c r="AA1079" s="62" t="s">
        <v>36</v>
      </c>
      <c r="AB1079" s="63">
        <v>18</v>
      </c>
      <c r="AC1079" s="63"/>
      <c r="AD1079" s="62">
        <v>2400</v>
      </c>
      <c r="AE1079" s="984"/>
      <c r="AF1079" s="334">
        <f t="shared" ref="AF1079:AF1143" si="496">IF(AG1079&gt;0,(AJ1079+AG1079)/2,AJ1079)</f>
        <v>280.8</v>
      </c>
      <c r="AG1079" s="272">
        <f>IF(R1079="kompletna",Q1079*J1079*0.0036*'lista, wskaźniki'!$F$13, IF(R1079="częściowa",Q1079*J1079*0.0036*'lista, wskaźniki'!$F$14, IF(R1079="brak",Q1079*J1079*0.0036*'lista, wskaźniki'!$F$15,)))</f>
        <v>0</v>
      </c>
      <c r="AH1079" s="334">
        <f>IF(Y1079="inne",K1079*'lista, wskaźniki'!$E$35,IF(Y1079="to samo źródło",0,IF(Y1079=0,0)))</f>
        <v>0</v>
      </c>
      <c r="AI1079" s="334" t="b">
        <f>IF(AA1079="gaz z sieci",AC1079*'lista, wskaźniki'!$D$21)</f>
        <v>0</v>
      </c>
      <c r="AJ1079" s="272">
        <f>IF(AA1079="węgiel",AB1079*'lista, wskaźniki'!$D$20, IF('Sektor mieszkaniowy'!AA1079="drewno",'Sektor mieszkaniowy'!AB1079*'lista, wskaźniki'!$D$22,IF('Sektor mieszkaniowy'!AA1079="pellet",AB1079*'lista, wskaźniki'!$D$23,IF('Sektor mieszkaniowy'!AA1079="gaz z sieci",AB1079*'lista, wskaźniki'!$D$21,IF('Sektor mieszkaniowy'!AA1079="olej opałowy",'Sektor mieszkaniowy'!AB1079*'lista, wskaźniki'!$D$24)))))</f>
        <v>280.8</v>
      </c>
      <c r="AK1079" s="1014"/>
      <c r="AL1079" s="984"/>
      <c r="AM1079" s="20">
        <f>IF(AA1079="węgiel",AF1079*1/3.6*'lista, wskaźniki'!$F$20,IF(AA1079="drewno",AF1079*1/3.6*'lista, wskaźniki'!$F$22,IF(AA1079="pellet",AF1079*1/3.6*'lista, wskaźniki'!$F$23,IF(AA1079="gaz z sieci",AF1079*1/3.6*'lista, wskaźniki'!$F$21,IF(AA1079="olej opałowy",AF1079*1/3.6*'lista, wskaźniki'!$F$24,0)))))</f>
        <v>0</v>
      </c>
      <c r="AN1079" s="20">
        <f>IF(AA1079="węgiel",AF1079*'lista, wskaźniki'!$E$42,IF(AA1079="drewno",AF1079*'lista, wskaźniki'!$G$42,IF(AA1079="pellet",AF1079*'lista, wskaźniki'!$H$42,IF(AA1079="gaz z sieci",AF1079*'lista, wskaźniki'!$F$42,IF(AA1079="olej opałowy",AF1079*'lista, wskaźniki'!$I$42,0)))))</f>
        <v>0.22744799999999998</v>
      </c>
      <c r="AO1079" s="20">
        <f>IF(AA1079="węgiel",AF1079*'lista, wskaźniki'!$E$43,IF(AA1079="drewno",AF1079*'lista, wskaźniki'!$G$43,IF(AA1079="pellet",AF1079*'lista, wskaźniki'!$H$43,IF(AA1079="gaz z sieci",AF1079*'lista, wskaźniki'!$F$43,IF(AA1079="olej opałowy",AF1079*'lista, wskaźniki'!$I$43,0)))))</f>
        <v>0.22744799999999998</v>
      </c>
      <c r="AP1079" s="20">
        <f>IF(AA1079="węgiel",AF1079*'lista, wskaźniki'!$E$44,IF(AA1079="drewno",AF1079*'lista, wskaźniki'!$G$44,IF(AA1079="pellet",AF1079*'lista, wskaźniki'!$H$44,IF(AA1079="gaz z sieci",AF1079*'lista, wskaźniki'!$F$44,IF(AA1079="olej opałowy",AF1079*'lista, wskaźniki'!$I$44,0)))))</f>
        <v>7.0199999999999999E-5</v>
      </c>
      <c r="AQ1079" s="20" t="b">
        <f>IF(Z1079="gaz",AH1079*1/3.6*'lista, wskaźniki'!$F$21,IF(Z1079="energia elektryczna",AH1079*1/3.6*'lista, wskaźniki'!$F$26))</f>
        <v>0</v>
      </c>
      <c r="AR1079" s="20" t="b">
        <f>IF(Z1079="gaz",AH1079*'lista, wskaźniki'!$F$42,IF(Z1079="energia elektryczna",AH1079*0))</f>
        <v>0</v>
      </c>
      <c r="AS1079" s="20" t="b">
        <f>IF(Z1079="gaz",AH1079*'lista, wskaźniki'!$F$43,IF(Z1079="energia elektryczna",AH1079*0))</f>
        <v>0</v>
      </c>
      <c r="AT1079" s="20" t="b">
        <f>IF(Z1079="gaz",AH1079*'lista, wskaźniki'!$F$44,IF(Z1079="energia elektryczna",AH1079*0))</f>
        <v>0</v>
      </c>
      <c r="AU1079" s="20">
        <f>AI1079*1/3.6*'lista, wskaźniki'!$F$21</f>
        <v>0</v>
      </c>
      <c r="AV1079" s="20">
        <f>AI1079*'lista, wskaźniki'!$F$42</f>
        <v>0</v>
      </c>
      <c r="AW1079" s="20">
        <f>AI1079*'lista, wskaźniki'!$F$43</f>
        <v>0</v>
      </c>
      <c r="AX1079" s="20">
        <f>AI1079*'lista, wskaźniki'!$F$44</f>
        <v>0</v>
      </c>
      <c r="AY1079" s="20">
        <f>AK1079*'lista, wskaźniki'!$F$26</f>
        <v>0</v>
      </c>
      <c r="AZ1079" s="20">
        <f t="shared" si="468"/>
        <v>0</v>
      </c>
      <c r="BA1079" s="20">
        <f t="shared" si="469"/>
        <v>0.22744799999999998</v>
      </c>
      <c r="BB1079" s="20">
        <f t="shared" si="470"/>
        <v>0.22744799999999998</v>
      </c>
      <c r="BC1079" s="20">
        <f t="shared" si="471"/>
        <v>7.0199999999999999E-5</v>
      </c>
      <c r="BD1079" s="984"/>
      <c r="BE1079" s="984"/>
      <c r="BF1079" s="984"/>
      <c r="BG1079" s="984"/>
      <c r="BH1079" s="62"/>
      <c r="BI1079" s="984"/>
      <c r="BJ1079" s="62"/>
      <c r="BK1079" s="984"/>
      <c r="BL1079" s="62"/>
      <c r="BM1079" s="62"/>
      <c r="BN1079" s="62"/>
      <c r="BO1079" s="62"/>
      <c r="BP1079" s="62"/>
      <c r="BQ1079" s="62"/>
      <c r="BR1079" s="62"/>
      <c r="BS1079" s="987"/>
      <c r="BT1079" s="987"/>
      <c r="BU1079" s="987"/>
      <c r="BV1079" s="987"/>
      <c r="BW1079" s="987"/>
      <c r="BX1079" s="987"/>
      <c r="BY1079" s="1011"/>
      <c r="CA1079" s="365" t="b">
        <f t="shared" si="472"/>
        <v>0</v>
      </c>
      <c r="CB1079" s="365">
        <f t="shared" si="473"/>
        <v>280.8</v>
      </c>
      <c r="CC1079" s="365" t="b">
        <f t="shared" si="474"/>
        <v>0</v>
      </c>
      <c r="CD1079" s="365" t="b">
        <f t="shared" si="475"/>
        <v>0</v>
      </c>
      <c r="CE1079" s="365" t="b">
        <f t="shared" si="476"/>
        <v>0</v>
      </c>
      <c r="CF1079" s="365" t="b">
        <f t="shared" si="477"/>
        <v>0</v>
      </c>
      <c r="CG1079" s="365" t="b">
        <f t="shared" si="478"/>
        <v>0</v>
      </c>
      <c r="CH1079" s="365" t="b">
        <f t="shared" si="479"/>
        <v>0</v>
      </c>
      <c r="CI1079" s="72" t="b">
        <f t="shared" si="480"/>
        <v>0</v>
      </c>
      <c r="CJ1079" s="72">
        <f t="shared" si="481"/>
        <v>280.8</v>
      </c>
      <c r="CK1079" s="72" t="b">
        <f t="shared" si="482"/>
        <v>0</v>
      </c>
      <c r="CL1079" s="72">
        <f t="shared" si="483"/>
        <v>0</v>
      </c>
      <c r="CM1079" s="72" t="b">
        <f t="shared" si="484"/>
        <v>0</v>
      </c>
      <c r="CN1079" s="72" t="b">
        <f t="shared" si="485"/>
        <v>0</v>
      </c>
      <c r="CP1079" s="13">
        <f t="shared" si="486"/>
        <v>0</v>
      </c>
      <c r="CQ1079" s="13" t="b">
        <f t="shared" si="487"/>
        <v>0</v>
      </c>
      <c r="CR1079" s="13" t="b">
        <f t="shared" si="488"/>
        <v>0</v>
      </c>
      <c r="CS1079" s="13" t="b">
        <f t="shared" si="494"/>
        <v>0</v>
      </c>
      <c r="CT1079" s="13" t="b">
        <f t="shared" si="493"/>
        <v>0</v>
      </c>
      <c r="CU1079" s="13" t="b">
        <f t="shared" si="495"/>
        <v>0</v>
      </c>
      <c r="CV1079" s="13" t="b">
        <f t="shared" si="489"/>
        <v>0</v>
      </c>
      <c r="CW1079" s="13" t="b">
        <f t="shared" si="490"/>
        <v>0</v>
      </c>
      <c r="CX1079" s="13" t="b">
        <f t="shared" si="491"/>
        <v>0</v>
      </c>
      <c r="CY1079" s="13" t="b">
        <f t="shared" si="492"/>
        <v>0</v>
      </c>
    </row>
    <row r="1080" spans="1:103" ht="15" thickBot="1">
      <c r="A1080" s="932"/>
      <c r="B1080" s="984"/>
      <c r="C1080" s="984"/>
      <c r="D1080" s="984"/>
      <c r="E1080" s="984"/>
      <c r="F1080" s="984"/>
      <c r="G1080" s="984"/>
      <c r="H1080" s="984"/>
      <c r="I1080" s="984"/>
      <c r="J1080" s="984"/>
      <c r="K1080" s="984"/>
      <c r="L1080" s="984"/>
      <c r="M1080" s="984"/>
      <c r="N1080" s="984"/>
      <c r="O1080" s="984"/>
      <c r="P1080" s="984"/>
      <c r="Q1080" s="941"/>
      <c r="R1080" s="984"/>
      <c r="S1080" s="984"/>
      <c r="T1080" s="984"/>
      <c r="U1080" s="984"/>
      <c r="V1080" s="984"/>
      <c r="W1080" s="62"/>
      <c r="X1080" s="62"/>
      <c r="Y1080" s="62"/>
      <c r="Z1080" s="62"/>
      <c r="AA1080" s="62" t="s">
        <v>50</v>
      </c>
      <c r="AB1080" s="63"/>
      <c r="AC1080" s="63"/>
      <c r="AD1080" s="62"/>
      <c r="AE1080" s="984"/>
      <c r="AF1080" s="334">
        <f t="shared" si="496"/>
        <v>0</v>
      </c>
      <c r="AG1080" s="272">
        <f>IF(R1080="kompletna",Q1080*J1080*0.0036*'lista, wskaźniki'!$F$13, IF(R1080="częściowa",Q1080*J1080*0.0036*'lista, wskaźniki'!$F$14, IF(R1080="brak",Q1080*J1080*0.0036*'lista, wskaźniki'!$F$15,)))</f>
        <v>0</v>
      </c>
      <c r="AH1080" s="334">
        <f>IF(Y1080="inne",K1080*'lista, wskaźniki'!$E$35,IF(Y1080="to samo źródło",0,IF(Y1080=0,0)))</f>
        <v>0</v>
      </c>
      <c r="AI1080" s="334" t="b">
        <f>IF(AA1080="gaz z sieci",AC1080*'lista, wskaźniki'!$D$21)</f>
        <v>0</v>
      </c>
      <c r="AJ1080" s="272">
        <f>IF(AA1080="węgiel",AB1080*'lista, wskaźniki'!$D$20, IF('Sektor mieszkaniowy'!AA1080="drewno",'Sektor mieszkaniowy'!AB1080*'lista, wskaźniki'!$D$22,IF('Sektor mieszkaniowy'!AA1080="pellet",AB1080*'lista, wskaźniki'!$D$23,IF('Sektor mieszkaniowy'!AA1080="gaz z sieci",AB1080*'lista, wskaźniki'!$D$21,IF('Sektor mieszkaniowy'!AA1080="olej opałowy",'Sektor mieszkaniowy'!AB1080*'lista, wskaźniki'!$D$24)))))</f>
        <v>0</v>
      </c>
      <c r="AK1080" s="1014"/>
      <c r="AL1080" s="984"/>
      <c r="AM1080" s="20">
        <f>IF(AA1080="węgiel",AF1080*1/3.6*'lista, wskaźniki'!$F$20,IF(AA1080="drewno",AF1080*1/3.6*'lista, wskaźniki'!$F$22,IF(AA1080="pellet",AF1080*1/3.6*'lista, wskaźniki'!$F$23,IF(AA1080="gaz z sieci",AF1080*1/3.6*'lista, wskaźniki'!$F$21,IF(AA1080="olej opałowy",AF1080*1/3.6*'lista, wskaźniki'!$F$24,0)))))</f>
        <v>0</v>
      </c>
      <c r="AN1080" s="20">
        <f>IF(AA1080="węgiel",AF1080*'lista, wskaźniki'!$E$42,IF(AA1080="drewno",AF1080*'lista, wskaźniki'!$G$42,IF(AA1080="pellet",AF1080*'lista, wskaźniki'!$H$42,IF(AA1080="gaz z sieci",AF1080*'lista, wskaźniki'!$F$42,IF(AA1080="olej opałowy",AF1080*'lista, wskaźniki'!$I$42,0)))))</f>
        <v>0</v>
      </c>
      <c r="AO1080" s="20">
        <f>IF(AA1080="węgiel",AF1080*'lista, wskaźniki'!$E$43,IF(AA1080="drewno",AF1080*'lista, wskaźniki'!$G$43,IF(AA1080="pellet",AF1080*'lista, wskaźniki'!$H$43,IF(AA1080="gaz z sieci",AF1080*'lista, wskaźniki'!$F$43,IF(AA1080="olej opałowy",AF1080*'lista, wskaźniki'!$I$43,0)))))</f>
        <v>0</v>
      </c>
      <c r="AP1080" s="20">
        <f>IF(AA1080="węgiel",AF1080*'lista, wskaźniki'!$E$44,IF(AA1080="drewno",AF1080*'lista, wskaźniki'!$G$44,IF(AA1080="pellet",AF1080*'lista, wskaźniki'!$H$44,IF(AA1080="gaz z sieci",AF1080*'lista, wskaźniki'!$F$44,IF(AA1080="olej opałowy",AF1080*'lista, wskaźniki'!$I$44,0)))))</f>
        <v>0</v>
      </c>
      <c r="AQ1080" s="20" t="b">
        <f>IF(Z1080="gaz",AH1080*1/3.6*'lista, wskaźniki'!$F$21,IF(Z1080="energia elektryczna",AH1080*1/3.6*'lista, wskaźniki'!$F$26))</f>
        <v>0</v>
      </c>
      <c r="AR1080" s="20" t="b">
        <f>IF(Z1080="gaz",AH1080*'lista, wskaźniki'!$F$42,IF(Z1080="energia elektryczna",AH1080*0))</f>
        <v>0</v>
      </c>
      <c r="AS1080" s="20" t="b">
        <f>IF(Z1080="gaz",AH1080*'lista, wskaźniki'!$F$43,IF(Z1080="energia elektryczna",AH1080*0))</f>
        <v>0</v>
      </c>
      <c r="AT1080" s="20" t="b">
        <f>IF(Z1080="gaz",AH1080*'lista, wskaźniki'!$F$44,IF(Z1080="energia elektryczna",AH1080*0))</f>
        <v>0</v>
      </c>
      <c r="AU1080" s="20">
        <f>AI1080*1/3.6*'lista, wskaźniki'!$F$21</f>
        <v>0</v>
      </c>
      <c r="AV1080" s="20">
        <f>AI1080*'lista, wskaźniki'!$F$42</f>
        <v>0</v>
      </c>
      <c r="AW1080" s="20">
        <f>AI1080*'lista, wskaźniki'!$F$43</f>
        <v>0</v>
      </c>
      <c r="AX1080" s="20">
        <f>AI1080*'lista, wskaźniki'!$F$44</f>
        <v>0</v>
      </c>
      <c r="AY1080" s="20">
        <f>AK1080*'lista, wskaźniki'!$F$26</f>
        <v>0</v>
      </c>
      <c r="AZ1080" s="20">
        <f t="shared" si="468"/>
        <v>0</v>
      </c>
      <c r="BA1080" s="20">
        <f t="shared" si="469"/>
        <v>0</v>
      </c>
      <c r="BB1080" s="20">
        <f t="shared" si="470"/>
        <v>0</v>
      </c>
      <c r="BC1080" s="20">
        <f t="shared" si="471"/>
        <v>0</v>
      </c>
      <c r="BD1080" s="984"/>
      <c r="BE1080" s="984"/>
      <c r="BF1080" s="984"/>
      <c r="BG1080" s="984"/>
      <c r="BH1080" s="62"/>
      <c r="BI1080" s="984"/>
      <c r="BJ1080" s="62"/>
      <c r="BK1080" s="984"/>
      <c r="BL1080" s="62"/>
      <c r="BM1080" s="62"/>
      <c r="BN1080" s="62"/>
      <c r="BO1080" s="62"/>
      <c r="BP1080" s="62"/>
      <c r="BQ1080" s="62"/>
      <c r="BR1080" s="62"/>
      <c r="BS1080" s="987"/>
      <c r="BT1080" s="987"/>
      <c r="BU1080" s="987"/>
      <c r="BV1080" s="987"/>
      <c r="BW1080" s="987"/>
      <c r="BX1080" s="987"/>
      <c r="BY1080" s="1011"/>
      <c r="CA1080" s="365" t="b">
        <f t="shared" si="472"/>
        <v>0</v>
      </c>
      <c r="CB1080" s="365" t="b">
        <f t="shared" si="473"/>
        <v>0</v>
      </c>
      <c r="CC1080" s="365">
        <f t="shared" si="474"/>
        <v>0</v>
      </c>
      <c r="CD1080" s="365" t="b">
        <f t="shared" si="475"/>
        <v>0</v>
      </c>
      <c r="CE1080" s="365" t="b">
        <f t="shared" si="476"/>
        <v>0</v>
      </c>
      <c r="CF1080" s="365" t="b">
        <f t="shared" si="477"/>
        <v>0</v>
      </c>
      <c r="CG1080" s="365" t="b">
        <f t="shared" si="478"/>
        <v>0</v>
      </c>
      <c r="CH1080" s="365" t="b">
        <f t="shared" si="479"/>
        <v>0</v>
      </c>
      <c r="CI1080" s="72" t="b">
        <f t="shared" si="480"/>
        <v>0</v>
      </c>
      <c r="CJ1080" s="72" t="b">
        <f t="shared" si="481"/>
        <v>0</v>
      </c>
      <c r="CK1080" s="72">
        <f t="shared" si="482"/>
        <v>0</v>
      </c>
      <c r="CL1080" s="72">
        <f t="shared" si="483"/>
        <v>0</v>
      </c>
      <c r="CM1080" s="72" t="b">
        <f t="shared" si="484"/>
        <v>0</v>
      </c>
      <c r="CN1080" s="72" t="b">
        <f t="shared" si="485"/>
        <v>0</v>
      </c>
      <c r="CP1080" s="13">
        <f t="shared" si="486"/>
        <v>0</v>
      </c>
      <c r="CQ1080" s="13" t="b">
        <f t="shared" si="487"/>
        <v>0</v>
      </c>
      <c r="CR1080" s="13" t="b">
        <f t="shared" si="488"/>
        <v>0</v>
      </c>
      <c r="CS1080" s="13" t="b">
        <f t="shared" si="494"/>
        <v>0</v>
      </c>
      <c r="CT1080" s="13" t="b">
        <f t="shared" si="493"/>
        <v>0</v>
      </c>
      <c r="CU1080" s="13" t="b">
        <f t="shared" si="495"/>
        <v>0</v>
      </c>
      <c r="CV1080" s="13" t="b">
        <f t="shared" si="489"/>
        <v>0</v>
      </c>
      <c r="CW1080" s="13" t="b">
        <f t="shared" si="490"/>
        <v>0</v>
      </c>
      <c r="CX1080" s="13" t="b">
        <f t="shared" si="491"/>
        <v>0</v>
      </c>
      <c r="CY1080" s="13" t="b">
        <f t="shared" si="492"/>
        <v>0</v>
      </c>
    </row>
    <row r="1081" spans="1:103" s="282" customFormat="1" ht="15" thickBot="1">
      <c r="A1081" s="932"/>
      <c r="B1081" s="984"/>
      <c r="C1081" s="984"/>
      <c r="D1081" s="984"/>
      <c r="E1081" s="984"/>
      <c r="F1081" s="984"/>
      <c r="G1081" s="984"/>
      <c r="H1081" s="984"/>
      <c r="I1081" s="984"/>
      <c r="J1081" s="984"/>
      <c r="K1081" s="984"/>
      <c r="L1081" s="984"/>
      <c r="M1081" s="984"/>
      <c r="N1081" s="984"/>
      <c r="O1081" s="984"/>
      <c r="P1081" s="984"/>
      <c r="Q1081" s="941"/>
      <c r="R1081" s="984"/>
      <c r="S1081" s="984"/>
      <c r="T1081" s="984"/>
      <c r="U1081" s="984"/>
      <c r="V1081" s="984"/>
      <c r="W1081" s="284"/>
      <c r="X1081" s="284"/>
      <c r="Y1081" s="284"/>
      <c r="Z1081" s="284"/>
      <c r="AA1081" s="336" t="s">
        <v>38</v>
      </c>
      <c r="AB1081" s="285"/>
      <c r="AC1081" s="285">
        <v>120</v>
      </c>
      <c r="AD1081" s="284">
        <v>480</v>
      </c>
      <c r="AE1081" s="984"/>
      <c r="AF1081" s="334">
        <f t="shared" si="496"/>
        <v>0</v>
      </c>
      <c r="AG1081" s="281">
        <f>IF(R1081="kompletna",Q1081*J1081*0.0036*'lista, wskaźniki'!$F$13, IF(R1081="częściowa",Q1081*J1081*0.0036*'lista, wskaźniki'!$F$14, IF(R1081="brak",Q1081*J1081*0.0036*'lista, wskaźniki'!$F$15,)))</f>
        <v>0</v>
      </c>
      <c r="AH1081" s="334">
        <f>IF(Y1081="inne",K1081*'lista, wskaźniki'!$E$35,IF(Y1081="to samo źródło",0,IF(Y1081=0,0)))</f>
        <v>0</v>
      </c>
      <c r="AI1081" s="334">
        <f>IF(AA1081="gaz z sieci",AC1081*'lista, wskaźniki'!$D$21)</f>
        <v>4.3343999999999996</v>
      </c>
      <c r="AJ1081" s="281">
        <f>IF(AA1081="węgiel",AB1081*'lista, wskaźniki'!$D$20, IF('Sektor mieszkaniowy'!AA1081="drewno",'Sektor mieszkaniowy'!AB1081*'lista, wskaźniki'!$D$22,IF('Sektor mieszkaniowy'!AA1081="pellet",AB1081*'lista, wskaźniki'!$D$23,IF('Sektor mieszkaniowy'!AA1081="gaz z sieci",AB1081*'lista, wskaźniki'!$D$21,IF('Sektor mieszkaniowy'!AA1081="olej opałowy",'Sektor mieszkaniowy'!AB1081*'lista, wskaźniki'!$D$24)))))</f>
        <v>0</v>
      </c>
      <c r="AK1081" s="1014"/>
      <c r="AL1081" s="984"/>
      <c r="AM1081" s="20">
        <f>IF(AA1081="węgiel",AF1081*1/3.6*'lista, wskaźniki'!$F$20,IF(AA1081="drewno",AF1081*1/3.6*'lista, wskaźniki'!$F$22,IF(AA1081="pellet",AF1081*1/3.6*'lista, wskaźniki'!$F$23,IF(AA1081="gaz z sieci",AF1081*1/3.6*'lista, wskaźniki'!$F$21,IF(AA1081="olej opałowy",AF1081*1/3.6*'lista, wskaźniki'!$F$24,0)))))</f>
        <v>0</v>
      </c>
      <c r="AN1081" s="20">
        <f>IF(AA1081="węgiel",AF1081*'lista, wskaźniki'!$E$42,IF(AA1081="drewno",AF1081*'lista, wskaźniki'!$G$42,IF(AA1081="pellet",AF1081*'lista, wskaźniki'!$H$42,IF(AA1081="gaz z sieci",AF1081*'lista, wskaźniki'!$F$42,IF(AA1081="olej opałowy",AF1081*'lista, wskaźniki'!$I$42,0)))))</f>
        <v>0</v>
      </c>
      <c r="AO1081" s="20">
        <f>IF(AA1081="węgiel",AF1081*'lista, wskaźniki'!$E$43,IF(AA1081="drewno",AF1081*'lista, wskaźniki'!$G$43,IF(AA1081="pellet",AF1081*'lista, wskaźniki'!$H$43,IF(AA1081="gaz z sieci",AF1081*'lista, wskaźniki'!$F$43,IF(AA1081="olej opałowy",AF1081*'lista, wskaźniki'!$I$43,0)))))</f>
        <v>0</v>
      </c>
      <c r="AP1081" s="20">
        <f>IF(AA1081="węgiel",AF1081*'lista, wskaźniki'!$E$44,IF(AA1081="drewno",AF1081*'lista, wskaźniki'!$G$44,IF(AA1081="pellet",AF1081*'lista, wskaźniki'!$H$44,IF(AA1081="gaz z sieci",AF1081*'lista, wskaźniki'!$F$44,IF(AA1081="olej opałowy",AF1081*'lista, wskaźniki'!$I$44,0)))))</f>
        <v>0</v>
      </c>
      <c r="AQ1081" s="20" t="b">
        <f>IF(Z1081="gaz",AH1081*1/3.6*'lista, wskaźniki'!$F$21,IF(Z1081="energia elektryczna",AH1081*1/3.6*'lista, wskaźniki'!$F$26))</f>
        <v>0</v>
      </c>
      <c r="AR1081" s="20" t="b">
        <f>IF(Z1081="gaz",AH1081*'lista, wskaźniki'!$F$42,IF(Z1081="energia elektryczna",AH1081*0))</f>
        <v>0</v>
      </c>
      <c r="AS1081" s="20" t="b">
        <f>IF(Z1081="gaz",AH1081*'lista, wskaźniki'!$F$43,IF(Z1081="energia elektryczna",AH1081*0))</f>
        <v>0</v>
      </c>
      <c r="AT1081" s="20" t="b">
        <f>IF(Z1081="gaz",AH1081*'lista, wskaźniki'!$F$44,IF(Z1081="energia elektryczna",AH1081*0))</f>
        <v>0</v>
      </c>
      <c r="AU1081" s="20">
        <f>AI1081*1/3.6*'lista, wskaźniki'!$F$21</f>
        <v>0.24194620799999997</v>
      </c>
      <c r="AV1081" s="20">
        <f>AI1081*'lista, wskaźniki'!$F$42</f>
        <v>2.1671999999999998E-6</v>
      </c>
      <c r="AW1081" s="20">
        <f>AI1081*'lista, wskaźniki'!$F$43</f>
        <v>2.1671999999999998E-6</v>
      </c>
      <c r="AX1081" s="20">
        <f>AI1081*'lista, wskaźniki'!$F$44</f>
        <v>0</v>
      </c>
      <c r="AY1081" s="20">
        <f>AK1081*'lista, wskaźniki'!$F$26</f>
        <v>0</v>
      </c>
      <c r="AZ1081" s="20">
        <f t="shared" si="468"/>
        <v>0.24194620799999997</v>
      </c>
      <c r="BA1081" s="20">
        <f t="shared" si="469"/>
        <v>2.1671999999999998E-6</v>
      </c>
      <c r="BB1081" s="20">
        <f t="shared" si="470"/>
        <v>2.1671999999999998E-6</v>
      </c>
      <c r="BC1081" s="20">
        <f t="shared" si="471"/>
        <v>0</v>
      </c>
      <c r="BD1081" s="984"/>
      <c r="BE1081" s="984"/>
      <c r="BF1081" s="984"/>
      <c r="BG1081" s="984"/>
      <c r="BH1081" s="284"/>
      <c r="BI1081" s="984"/>
      <c r="BJ1081" s="284"/>
      <c r="BK1081" s="984"/>
      <c r="BL1081" s="284"/>
      <c r="BM1081" s="284"/>
      <c r="BN1081" s="284"/>
      <c r="BO1081" s="284"/>
      <c r="BP1081" s="284"/>
      <c r="BQ1081" s="284"/>
      <c r="BR1081" s="284"/>
      <c r="BS1081" s="987"/>
      <c r="BT1081" s="987"/>
      <c r="BU1081" s="987"/>
      <c r="BV1081" s="987"/>
      <c r="BW1081" s="987"/>
      <c r="BX1081" s="987"/>
      <c r="BY1081" s="1011"/>
      <c r="CA1081" s="365" t="b">
        <f t="shared" si="472"/>
        <v>0</v>
      </c>
      <c r="CB1081" s="365" t="b">
        <f t="shared" si="473"/>
        <v>0</v>
      </c>
      <c r="CC1081" s="365" t="b">
        <f t="shared" si="474"/>
        <v>0</v>
      </c>
      <c r="CD1081" s="365">
        <f t="shared" si="475"/>
        <v>0</v>
      </c>
      <c r="CE1081" s="365" t="b">
        <f t="shared" si="476"/>
        <v>0</v>
      </c>
      <c r="CF1081" s="365" t="b">
        <f t="shared" si="477"/>
        <v>0</v>
      </c>
      <c r="CG1081" s="365" t="b">
        <f t="shared" si="478"/>
        <v>0</v>
      </c>
      <c r="CH1081" s="365">
        <f t="shared" si="479"/>
        <v>4.3343999999999996</v>
      </c>
      <c r="CI1081" s="72" t="b">
        <f t="shared" si="480"/>
        <v>0</v>
      </c>
      <c r="CJ1081" s="72" t="b">
        <f t="shared" si="481"/>
        <v>0</v>
      </c>
      <c r="CK1081" s="72" t="b">
        <f t="shared" si="482"/>
        <v>0</v>
      </c>
      <c r="CL1081" s="72">
        <f t="shared" si="483"/>
        <v>0</v>
      </c>
      <c r="CM1081" s="72" t="b">
        <f t="shared" si="484"/>
        <v>0</v>
      </c>
      <c r="CN1081" s="72" t="b">
        <f t="shared" si="485"/>
        <v>0</v>
      </c>
      <c r="CP1081" s="13">
        <f t="shared" si="486"/>
        <v>0</v>
      </c>
      <c r="CQ1081" s="13" t="b">
        <f t="shared" si="487"/>
        <v>0</v>
      </c>
      <c r="CR1081" s="13" t="b">
        <f t="shared" si="488"/>
        <v>0</v>
      </c>
      <c r="CS1081" s="13" t="b">
        <f t="shared" si="494"/>
        <v>0</v>
      </c>
      <c r="CT1081" s="13" t="b">
        <f t="shared" si="493"/>
        <v>0</v>
      </c>
      <c r="CU1081" s="13" t="b">
        <f t="shared" si="495"/>
        <v>0</v>
      </c>
      <c r="CV1081" s="13" t="b">
        <f t="shared" si="489"/>
        <v>0</v>
      </c>
      <c r="CW1081" s="13" t="b">
        <f t="shared" si="490"/>
        <v>0</v>
      </c>
      <c r="CX1081" s="13" t="b">
        <f t="shared" si="491"/>
        <v>0</v>
      </c>
      <c r="CY1081" s="13" t="b">
        <f t="shared" si="492"/>
        <v>0</v>
      </c>
    </row>
    <row r="1082" spans="1:103" ht="15" thickBot="1">
      <c r="A1082" s="933"/>
      <c r="B1082" s="985"/>
      <c r="C1082" s="985"/>
      <c r="D1082" s="985"/>
      <c r="E1082" s="985"/>
      <c r="F1082" s="985"/>
      <c r="G1082" s="985"/>
      <c r="H1082" s="985"/>
      <c r="I1082" s="985"/>
      <c r="J1082" s="985"/>
      <c r="K1082" s="985"/>
      <c r="L1082" s="985"/>
      <c r="M1082" s="985"/>
      <c r="N1082" s="985"/>
      <c r="O1082" s="985"/>
      <c r="P1082" s="985"/>
      <c r="Q1082" s="942"/>
      <c r="R1082" s="985"/>
      <c r="S1082" s="985"/>
      <c r="T1082" s="985"/>
      <c r="U1082" s="985"/>
      <c r="V1082" s="985"/>
      <c r="W1082" s="64"/>
      <c r="X1082" s="64"/>
      <c r="Y1082" s="64"/>
      <c r="Z1082" s="64"/>
      <c r="AA1082" s="64" t="s">
        <v>37</v>
      </c>
      <c r="AB1082" s="65"/>
      <c r="AC1082" s="65"/>
      <c r="AD1082" s="64"/>
      <c r="AE1082" s="985"/>
      <c r="AF1082" s="334">
        <f t="shared" si="496"/>
        <v>0</v>
      </c>
      <c r="AG1082" s="272">
        <f>IF(R1082="kompletna",Q1082*J1082*0.0036*'lista, wskaźniki'!$F$13, IF(R1082="częściowa",Q1082*J1082*0.0036*'lista, wskaźniki'!$F$14, IF(R1082="brak",Q1082*J1082*0.0036*'lista, wskaźniki'!$F$15,)))</f>
        <v>0</v>
      </c>
      <c r="AH1082" s="334">
        <f>IF(Y1082="inne",K1082*'lista, wskaźniki'!$E$35,IF(Y1082="to samo źródło",0,IF(Y1082=0,0)))</f>
        <v>0</v>
      </c>
      <c r="AI1082" s="334" t="b">
        <f>IF(AA1082="gaz z sieci",AC1082*'lista, wskaźniki'!$D$21)</f>
        <v>0</v>
      </c>
      <c r="AJ1082" s="272">
        <f>IF(AA1082="węgiel",AB1082*'lista, wskaźniki'!$D$20, IF('Sektor mieszkaniowy'!AA1082="drewno",'Sektor mieszkaniowy'!AB1082*'lista, wskaźniki'!$D$22,IF('Sektor mieszkaniowy'!AA1082="pellet",AB1082*'lista, wskaźniki'!$D$23,IF('Sektor mieszkaniowy'!AA1082="gaz z sieci",AB1082*'lista, wskaźniki'!$D$21,IF('Sektor mieszkaniowy'!AA1082="olej opałowy",'Sektor mieszkaniowy'!AB1082*'lista, wskaźniki'!$D$24)))))</f>
        <v>0</v>
      </c>
      <c r="AK1082" s="1015"/>
      <c r="AL1082" s="985"/>
      <c r="AM1082" s="20">
        <f>IF(AA1082="węgiel",AF1082*1/3.6*'lista, wskaźniki'!$F$20,IF(AA1082="drewno",AF1082*1/3.6*'lista, wskaźniki'!$F$22,IF(AA1082="pellet",AF1082*1/3.6*'lista, wskaźniki'!$F$23,IF(AA1082="gaz z sieci",AF1082*1/3.6*'lista, wskaźniki'!$F$21,IF(AA1082="olej opałowy",AF1082*1/3.6*'lista, wskaźniki'!$F$24,0)))))</f>
        <v>0</v>
      </c>
      <c r="AN1082" s="20">
        <f>IF(AA1082="węgiel",AF1082*'lista, wskaźniki'!$E$42,IF(AA1082="drewno",AF1082*'lista, wskaźniki'!$G$42,IF(AA1082="pellet",AF1082*'lista, wskaźniki'!$H$42,IF(AA1082="gaz z sieci",AF1082*'lista, wskaźniki'!$F$42,IF(AA1082="olej opałowy",AF1082*'lista, wskaźniki'!$I$42,0)))))</f>
        <v>0</v>
      </c>
      <c r="AO1082" s="20">
        <f>IF(AA1082="węgiel",AF1082*'lista, wskaźniki'!$E$43,IF(AA1082="drewno",AF1082*'lista, wskaźniki'!$G$43,IF(AA1082="pellet",AF1082*'lista, wskaźniki'!$H$43,IF(AA1082="gaz z sieci",AF1082*'lista, wskaźniki'!$F$43,IF(AA1082="olej opałowy",AF1082*'lista, wskaźniki'!$I$43,0)))))</f>
        <v>0</v>
      </c>
      <c r="AP1082" s="20">
        <f>IF(AA1082="węgiel",AF1082*'lista, wskaźniki'!$E$44,IF(AA1082="drewno",AF1082*'lista, wskaźniki'!$G$44,IF(AA1082="pellet",AF1082*'lista, wskaźniki'!$H$44,IF(AA1082="gaz z sieci",AF1082*'lista, wskaźniki'!$F$44,IF(AA1082="olej opałowy",AF1082*'lista, wskaźniki'!$I$44,0)))))</f>
        <v>0</v>
      </c>
      <c r="AQ1082" s="20" t="b">
        <f>IF(Z1082="gaz",AH1082*1/3.6*'lista, wskaźniki'!$F$21,IF(Z1082="energia elektryczna",AH1082*1/3.6*'lista, wskaźniki'!$F$26))</f>
        <v>0</v>
      </c>
      <c r="AR1082" s="20" t="b">
        <f>IF(Z1082="gaz",AH1082*'lista, wskaźniki'!$F$42,IF(Z1082="energia elektryczna",AH1082*0))</f>
        <v>0</v>
      </c>
      <c r="AS1082" s="20" t="b">
        <f>IF(Z1082="gaz",AH1082*'lista, wskaźniki'!$F$43,IF(Z1082="energia elektryczna",AH1082*0))</f>
        <v>0</v>
      </c>
      <c r="AT1082" s="20" t="b">
        <f>IF(Z1082="gaz",AH1082*'lista, wskaźniki'!$F$44,IF(Z1082="energia elektryczna",AH1082*0))</f>
        <v>0</v>
      </c>
      <c r="AU1082" s="20">
        <f>AI1082*1/3.6*'lista, wskaźniki'!$F$21</f>
        <v>0</v>
      </c>
      <c r="AV1082" s="20">
        <f>AI1082*'lista, wskaźniki'!$F$42</f>
        <v>0</v>
      </c>
      <c r="AW1082" s="20">
        <f>AI1082*'lista, wskaźniki'!$F$43</f>
        <v>0</v>
      </c>
      <c r="AX1082" s="20">
        <f>AI1082*'lista, wskaźniki'!$F$44</f>
        <v>0</v>
      </c>
      <c r="AY1082" s="20">
        <f>AK1082*'lista, wskaźniki'!$F$26</f>
        <v>0</v>
      </c>
      <c r="AZ1082" s="20">
        <f t="shared" si="468"/>
        <v>0</v>
      </c>
      <c r="BA1082" s="20">
        <f t="shared" si="469"/>
        <v>0</v>
      </c>
      <c r="BB1082" s="20">
        <f t="shared" si="470"/>
        <v>0</v>
      </c>
      <c r="BC1082" s="20">
        <f t="shared" si="471"/>
        <v>0</v>
      </c>
      <c r="BD1082" s="985"/>
      <c r="BE1082" s="985"/>
      <c r="BF1082" s="985"/>
      <c r="BG1082" s="985"/>
      <c r="BH1082" s="64"/>
      <c r="BI1082" s="985"/>
      <c r="BJ1082" s="64"/>
      <c r="BK1082" s="985"/>
      <c r="BL1082" s="64"/>
      <c r="BM1082" s="64"/>
      <c r="BN1082" s="64"/>
      <c r="BO1082" s="64"/>
      <c r="BP1082" s="64"/>
      <c r="BQ1082" s="64"/>
      <c r="BR1082" s="64"/>
      <c r="BS1082" s="988"/>
      <c r="BT1082" s="988"/>
      <c r="BU1082" s="988"/>
      <c r="BV1082" s="988"/>
      <c r="BW1082" s="988"/>
      <c r="BX1082" s="988"/>
      <c r="BY1082" s="1012"/>
      <c r="CA1082" s="365" t="b">
        <f t="shared" si="472"/>
        <v>0</v>
      </c>
      <c r="CB1082" s="365" t="b">
        <f t="shared" si="473"/>
        <v>0</v>
      </c>
      <c r="CC1082" s="365" t="b">
        <f t="shared" si="474"/>
        <v>0</v>
      </c>
      <c r="CD1082" s="365" t="b">
        <f t="shared" si="475"/>
        <v>0</v>
      </c>
      <c r="CE1082" s="365">
        <f t="shared" si="476"/>
        <v>0</v>
      </c>
      <c r="CF1082" s="365" t="b">
        <f t="shared" si="477"/>
        <v>0</v>
      </c>
      <c r="CG1082" s="365" t="b">
        <f t="shared" si="478"/>
        <v>0</v>
      </c>
      <c r="CH1082" s="365" t="b">
        <f t="shared" si="479"/>
        <v>0</v>
      </c>
      <c r="CI1082" s="72" t="b">
        <f t="shared" si="480"/>
        <v>0</v>
      </c>
      <c r="CJ1082" s="72" t="b">
        <f t="shared" si="481"/>
        <v>0</v>
      </c>
      <c r="CK1082" s="72" t="b">
        <f t="shared" si="482"/>
        <v>0</v>
      </c>
      <c r="CL1082" s="72">
        <f t="shared" si="483"/>
        <v>0</v>
      </c>
      <c r="CM1082" s="72">
        <f t="shared" si="484"/>
        <v>0</v>
      </c>
      <c r="CN1082" s="72" t="b">
        <f t="shared" si="485"/>
        <v>0</v>
      </c>
      <c r="CP1082" s="13">
        <f t="shared" si="486"/>
        <v>0</v>
      </c>
      <c r="CQ1082" s="13" t="b">
        <f t="shared" si="487"/>
        <v>0</v>
      </c>
      <c r="CR1082" s="13" t="b">
        <f t="shared" si="488"/>
        <v>0</v>
      </c>
      <c r="CS1082" s="13" t="b">
        <f t="shared" si="494"/>
        <v>0</v>
      </c>
      <c r="CT1082" s="13" t="b">
        <f t="shared" si="493"/>
        <v>0</v>
      </c>
      <c r="CU1082" s="13" t="b">
        <f t="shared" si="495"/>
        <v>0</v>
      </c>
      <c r="CV1082" s="13" t="b">
        <f t="shared" si="489"/>
        <v>0</v>
      </c>
      <c r="CW1082" s="13" t="b">
        <f t="shared" si="490"/>
        <v>0</v>
      </c>
      <c r="CX1082" s="13" t="b">
        <f t="shared" si="491"/>
        <v>0</v>
      </c>
      <c r="CY1082" s="13" t="b">
        <f t="shared" si="492"/>
        <v>0</v>
      </c>
    </row>
    <row r="1083" spans="1:103" ht="15" thickBot="1">
      <c r="A1083" s="931">
        <v>217</v>
      </c>
      <c r="B1083" s="983" t="s">
        <v>255</v>
      </c>
      <c r="C1083" s="983" t="s">
        <v>263</v>
      </c>
      <c r="D1083" s="983" t="s">
        <v>1</v>
      </c>
      <c r="E1083" s="983" t="s">
        <v>5</v>
      </c>
      <c r="F1083" s="983">
        <v>6</v>
      </c>
      <c r="G1083" s="983">
        <v>6</v>
      </c>
      <c r="H1083" s="983"/>
      <c r="I1083" s="983" t="s">
        <v>11</v>
      </c>
      <c r="J1083" s="983"/>
      <c r="K1083" s="983">
        <v>2</v>
      </c>
      <c r="L1083" s="983" t="s">
        <v>16</v>
      </c>
      <c r="M1083" s="983">
        <v>70</v>
      </c>
      <c r="N1083" s="983" t="s">
        <v>16</v>
      </c>
      <c r="O1083" s="983">
        <v>100</v>
      </c>
      <c r="P1083" s="983" t="s">
        <v>17</v>
      </c>
      <c r="Q1083" s="940">
        <f>IF(I1083="&lt;1966",'lista, wskaźniki'!$G$4,IF(I1083="1967-1985",'lista, wskaźniki'!$G$5,IF(I1083="1986-1992",'lista, wskaźniki'!$G$6,IF(I1083="1993-1996",'lista, wskaźniki'!$G$7,IF(I1083="&gt;1997",'lista, wskaźniki'!$G$8,IF(I1083=0,'lista, wskaźniki'!$G$4))))))</f>
        <v>250</v>
      </c>
      <c r="R1083" s="983" t="s">
        <v>23</v>
      </c>
      <c r="S1083" s="983" t="s">
        <v>27</v>
      </c>
      <c r="T1083" s="983">
        <v>18</v>
      </c>
      <c r="U1083" s="983">
        <v>2009</v>
      </c>
      <c r="V1083" s="983"/>
      <c r="W1083" s="60" t="s">
        <v>35</v>
      </c>
      <c r="X1083" s="60" t="s">
        <v>38</v>
      </c>
      <c r="Y1083" s="60" t="s">
        <v>42</v>
      </c>
      <c r="Z1083" s="60"/>
      <c r="AA1083" s="60" t="s">
        <v>35</v>
      </c>
      <c r="AB1083" s="61">
        <v>4</v>
      </c>
      <c r="AC1083" s="61"/>
      <c r="AD1083" s="60">
        <v>3200</v>
      </c>
      <c r="AE1083" s="983"/>
      <c r="AF1083" s="334">
        <f t="shared" si="496"/>
        <v>90.52</v>
      </c>
      <c r="AG1083" s="272">
        <f>IF(R1083="kompletna",Q1083*J1083*0.0036*'lista, wskaźniki'!$F$13, IF(R1083="częściowa",Q1083*J1083*0.0036*'lista, wskaźniki'!$F$14, IF(R1083="brak",Q1083*J1083*0.0036*'lista, wskaźniki'!$F$15,)))</f>
        <v>0</v>
      </c>
      <c r="AH1083" s="334">
        <f>IF(Y1083="inne",K1083*'lista, wskaźniki'!$E$35,IF(Y1083="to samo źródło",0,IF(Y1083=0,0)))</f>
        <v>0</v>
      </c>
      <c r="AI1083" s="334" t="b">
        <f>IF(AA1083="gaz z sieci",AC1083*'lista, wskaźniki'!$D$21)</f>
        <v>0</v>
      </c>
      <c r="AJ1083" s="272">
        <f>IF(AA1083="węgiel",AB1083*'lista, wskaźniki'!$D$20, IF('Sektor mieszkaniowy'!AA1083="drewno",'Sektor mieszkaniowy'!AB1083*'lista, wskaźniki'!$D$22,IF('Sektor mieszkaniowy'!AA1083="pellet",AB1083*'lista, wskaźniki'!$D$23,IF('Sektor mieszkaniowy'!AA1083="gaz z sieci",AB1083*'lista, wskaźniki'!$D$21,IF('Sektor mieszkaniowy'!AA1083="olej opałowy",'Sektor mieszkaniowy'!AB1083*'lista, wskaźniki'!$D$24)))))</f>
        <v>90.52</v>
      </c>
      <c r="AK1083" s="1013">
        <f>AL1083/'lista, wskaźniki'!$A$127</f>
        <v>2.7692307692307692</v>
      </c>
      <c r="AL1083" s="983">
        <v>1800</v>
      </c>
      <c r="AM1083" s="20">
        <f>IF(AA1083="węgiel",AF1083*1/3.6*'lista, wskaźniki'!$F$20,IF(AA1083="drewno",AF1083*1/3.6*'lista, wskaźniki'!$F$22,IF(AA1083="pellet",AF1083*1/3.6*'lista, wskaźniki'!$F$23,IF(AA1083="gaz z sieci",AF1083*1/3.6*'lista, wskaźniki'!$F$21,IF(AA1083="olej opałowy",AF1083*1/3.6*'lista, wskaźniki'!$F$24,0)))))</f>
        <v>8.5749595999999997</v>
      </c>
      <c r="AN1083" s="20">
        <f>IF(AA1083="węgiel",AF1083*'lista, wskaźniki'!$E$42,IF(AA1083="drewno",AF1083*'lista, wskaźniki'!$G$42,IF(AA1083="pellet",AF1083*'lista, wskaźniki'!$H$42,IF(AA1083="gaz z sieci",AF1083*'lista, wskaźniki'!$F$42,IF(AA1083="olej opałowy",AF1083*'lista, wskaźniki'!$I$42,0)))))</f>
        <v>3.43976E-2</v>
      </c>
      <c r="AO1083" s="20">
        <f>IF(AA1083="węgiel",AF1083*'lista, wskaźniki'!$E$43,IF(AA1083="drewno",AF1083*'lista, wskaźniki'!$G$43,IF(AA1083="pellet",AF1083*'lista, wskaźniki'!$H$43,IF(AA1083="gaz z sieci",AF1083*'lista, wskaźniki'!$F$43,IF(AA1083="olej opałowy",AF1083*'lista, wskaźniki'!$I$43,0)))))</f>
        <v>3.2587200000000004E-2</v>
      </c>
      <c r="AP1083" s="20">
        <f>IF(AA1083="węgiel",AF1083*'lista, wskaźniki'!$E$44,IF(AA1083="drewno",AF1083*'lista, wskaźniki'!$G$44,IF(AA1083="pellet",AF1083*'lista, wskaźniki'!$H$44,IF(AA1083="gaz z sieci",AF1083*'lista, wskaźniki'!$F$44,IF(AA1083="olej opałowy",AF1083*'lista, wskaźniki'!$I$44,0)))))</f>
        <v>2.4440400000000001E-5</v>
      </c>
      <c r="AQ1083" s="20" t="b">
        <f>IF(Z1083="gaz",AH1083*1/3.6*'lista, wskaźniki'!$F$21,IF(Z1083="energia elektryczna",AH1083*1/3.6*'lista, wskaźniki'!$F$26))</f>
        <v>0</v>
      </c>
      <c r="AR1083" s="20" t="b">
        <f>IF(Z1083="gaz",AH1083*'lista, wskaźniki'!$F$42,IF(Z1083="energia elektryczna",AH1083*0))</f>
        <v>0</v>
      </c>
      <c r="AS1083" s="20" t="b">
        <f>IF(Z1083="gaz",AH1083*'lista, wskaźniki'!$F$43,IF(Z1083="energia elektryczna",AH1083*0))</f>
        <v>0</v>
      </c>
      <c r="AT1083" s="20" t="b">
        <f>IF(Z1083="gaz",AH1083*'lista, wskaźniki'!$F$44,IF(Z1083="energia elektryczna",AH1083*0))</f>
        <v>0</v>
      </c>
      <c r="AU1083" s="20">
        <f>AI1083*1/3.6*'lista, wskaźniki'!$F$21</f>
        <v>0</v>
      </c>
      <c r="AV1083" s="20">
        <f>AI1083*'lista, wskaźniki'!$F$42</f>
        <v>0</v>
      </c>
      <c r="AW1083" s="20">
        <f>AI1083*'lista, wskaźniki'!$F$43</f>
        <v>0</v>
      </c>
      <c r="AX1083" s="20">
        <f>AI1083*'lista, wskaźniki'!$F$44</f>
        <v>0</v>
      </c>
      <c r="AY1083" s="20">
        <f>AK1083*'lista, wskaźniki'!$F$26</f>
        <v>2.4646153846153847</v>
      </c>
      <c r="AZ1083" s="20">
        <f t="shared" si="468"/>
        <v>11.039574984615385</v>
      </c>
      <c r="BA1083" s="20">
        <f t="shared" si="469"/>
        <v>3.43976E-2</v>
      </c>
      <c r="BB1083" s="20">
        <f t="shared" si="470"/>
        <v>3.2587200000000004E-2</v>
      </c>
      <c r="BC1083" s="20">
        <f t="shared" si="471"/>
        <v>2.4440400000000001E-5</v>
      </c>
      <c r="BD1083" s="983" t="s">
        <v>16</v>
      </c>
      <c r="BE1083" s="983" t="s">
        <v>17</v>
      </c>
      <c r="BF1083" s="983" t="s">
        <v>16</v>
      </c>
      <c r="BG1083" s="983" t="s">
        <v>16</v>
      </c>
      <c r="BH1083" s="60" t="s">
        <v>45</v>
      </c>
      <c r="BI1083" s="983" t="s">
        <v>16</v>
      </c>
      <c r="BJ1083" s="60" t="s">
        <v>24</v>
      </c>
      <c r="BK1083" s="983" t="s">
        <v>17</v>
      </c>
      <c r="BL1083" s="60"/>
      <c r="BM1083" s="60"/>
      <c r="BN1083" s="60"/>
      <c r="BO1083" s="60" t="s">
        <v>57</v>
      </c>
      <c r="BP1083" s="60" t="s">
        <v>52</v>
      </c>
      <c r="BQ1083" s="60" t="s">
        <v>121</v>
      </c>
      <c r="BR1083" s="60">
        <v>1</v>
      </c>
      <c r="BS1083" s="986">
        <v>300</v>
      </c>
      <c r="BT1083" s="986"/>
      <c r="BU1083" s="986">
        <v>500</v>
      </c>
      <c r="BV1083" s="986"/>
      <c r="BW1083" s="986"/>
      <c r="BX1083" s="986">
        <v>2200</v>
      </c>
      <c r="BY1083" s="1010"/>
      <c r="CA1083" s="365">
        <f t="shared" si="472"/>
        <v>90.52</v>
      </c>
      <c r="CB1083" s="365" t="b">
        <f t="shared" si="473"/>
        <v>0</v>
      </c>
      <c r="CC1083" s="365" t="b">
        <f t="shared" si="474"/>
        <v>0</v>
      </c>
      <c r="CD1083" s="365" t="b">
        <f t="shared" si="475"/>
        <v>0</v>
      </c>
      <c r="CE1083" s="365" t="b">
        <f t="shared" si="476"/>
        <v>0</v>
      </c>
      <c r="CF1083" s="365" t="b">
        <f t="shared" si="477"/>
        <v>0</v>
      </c>
      <c r="CG1083" s="365" t="b">
        <f t="shared" si="478"/>
        <v>0</v>
      </c>
      <c r="CH1083" s="365" t="b">
        <f t="shared" si="479"/>
        <v>0</v>
      </c>
      <c r="CI1083" s="72">
        <f t="shared" si="480"/>
        <v>90.52</v>
      </c>
      <c r="CJ1083" s="72" t="b">
        <f t="shared" si="481"/>
        <v>0</v>
      </c>
      <c r="CK1083" s="72" t="b">
        <f t="shared" si="482"/>
        <v>0</v>
      </c>
      <c r="CL1083" s="72">
        <f t="shared" si="483"/>
        <v>0</v>
      </c>
      <c r="CM1083" s="72" t="b">
        <f t="shared" si="484"/>
        <v>0</v>
      </c>
      <c r="CN1083" s="72" t="b">
        <f t="shared" si="485"/>
        <v>0</v>
      </c>
      <c r="CP1083" s="13" t="b">
        <f t="shared" si="486"/>
        <v>0</v>
      </c>
      <c r="CQ1083" s="13">
        <f t="shared" si="487"/>
        <v>0</v>
      </c>
      <c r="CR1083" s="13">
        <f t="shared" si="488"/>
        <v>0</v>
      </c>
      <c r="CS1083" s="13">
        <f t="shared" si="494"/>
        <v>0</v>
      </c>
      <c r="CT1083" s="13" t="b">
        <f t="shared" si="493"/>
        <v>0</v>
      </c>
      <c r="CU1083" s="13">
        <f t="shared" si="495"/>
        <v>0</v>
      </c>
      <c r="CV1083" s="13" t="b">
        <f t="shared" si="489"/>
        <v>0</v>
      </c>
      <c r="CW1083" s="13">
        <f t="shared" si="490"/>
        <v>0</v>
      </c>
      <c r="CX1083" s="13" t="b">
        <f t="shared" si="491"/>
        <v>0</v>
      </c>
      <c r="CY1083" s="13">
        <f t="shared" si="492"/>
        <v>0</v>
      </c>
    </row>
    <row r="1084" spans="1:103" ht="15" thickBot="1">
      <c r="A1084" s="932"/>
      <c r="B1084" s="984"/>
      <c r="C1084" s="984"/>
      <c r="D1084" s="984"/>
      <c r="E1084" s="984"/>
      <c r="F1084" s="984"/>
      <c r="G1084" s="984"/>
      <c r="H1084" s="984"/>
      <c r="I1084" s="984"/>
      <c r="J1084" s="984"/>
      <c r="K1084" s="984"/>
      <c r="L1084" s="984"/>
      <c r="M1084" s="984"/>
      <c r="N1084" s="984"/>
      <c r="O1084" s="984"/>
      <c r="P1084" s="984"/>
      <c r="Q1084" s="941"/>
      <c r="R1084" s="984"/>
      <c r="S1084" s="984"/>
      <c r="T1084" s="984"/>
      <c r="U1084" s="984"/>
      <c r="V1084" s="984"/>
      <c r="W1084" s="20" t="s">
        <v>36</v>
      </c>
      <c r="X1084" s="62"/>
      <c r="Y1084" s="62"/>
      <c r="Z1084" s="62"/>
      <c r="AA1084" s="62" t="s">
        <v>36</v>
      </c>
      <c r="AB1084" s="63">
        <v>5</v>
      </c>
      <c r="AC1084" s="63"/>
      <c r="AD1084" s="62">
        <v>500</v>
      </c>
      <c r="AE1084" s="984"/>
      <c r="AF1084" s="334">
        <f t="shared" si="496"/>
        <v>78</v>
      </c>
      <c r="AG1084" s="272">
        <f>IF(R1084="kompletna",Q1084*J1084*0.0036*'lista, wskaźniki'!$F$13, IF(R1084="częściowa",Q1084*J1084*0.0036*'lista, wskaźniki'!$F$14, IF(R1084="brak",Q1084*J1084*0.0036*'lista, wskaźniki'!$F$15,)))</f>
        <v>0</v>
      </c>
      <c r="AH1084" s="334">
        <f>IF(Y1084="inne",K1084*'lista, wskaźniki'!$E$35,IF(Y1084="to samo źródło",0,IF(Y1084=0,0)))</f>
        <v>0</v>
      </c>
      <c r="AI1084" s="334" t="b">
        <f>IF(AA1084="gaz z sieci",AC1084*'lista, wskaźniki'!$D$21)</f>
        <v>0</v>
      </c>
      <c r="AJ1084" s="272">
        <f>IF(AA1084="węgiel",AB1084*'lista, wskaźniki'!$D$20, IF('Sektor mieszkaniowy'!AA1084="drewno",'Sektor mieszkaniowy'!AB1084*'lista, wskaźniki'!$D$22,IF('Sektor mieszkaniowy'!AA1084="pellet",AB1084*'lista, wskaźniki'!$D$23,IF('Sektor mieszkaniowy'!AA1084="gaz z sieci",AB1084*'lista, wskaźniki'!$D$21,IF('Sektor mieszkaniowy'!AA1084="olej opałowy",'Sektor mieszkaniowy'!AB1084*'lista, wskaźniki'!$D$24)))))</f>
        <v>78</v>
      </c>
      <c r="AK1084" s="1014"/>
      <c r="AL1084" s="984"/>
      <c r="AM1084" s="20">
        <f>IF(AA1084="węgiel",AF1084*1/3.6*'lista, wskaźniki'!$F$20,IF(AA1084="drewno",AF1084*1/3.6*'lista, wskaźniki'!$F$22,IF(AA1084="pellet",AF1084*1/3.6*'lista, wskaźniki'!$F$23,IF(AA1084="gaz z sieci",AF1084*1/3.6*'lista, wskaźniki'!$F$21,IF(AA1084="olej opałowy",AF1084*1/3.6*'lista, wskaźniki'!$F$24,0)))))</f>
        <v>0</v>
      </c>
      <c r="AN1084" s="20">
        <f>IF(AA1084="węgiel",AF1084*'lista, wskaźniki'!$E$42,IF(AA1084="drewno",AF1084*'lista, wskaźniki'!$G$42,IF(AA1084="pellet",AF1084*'lista, wskaźniki'!$H$42,IF(AA1084="gaz z sieci",AF1084*'lista, wskaźniki'!$F$42,IF(AA1084="olej opałowy",AF1084*'lista, wskaźniki'!$I$42,0)))))</f>
        <v>6.318E-2</v>
      </c>
      <c r="AO1084" s="20">
        <f>IF(AA1084="węgiel",AF1084*'lista, wskaźniki'!$E$43,IF(AA1084="drewno",AF1084*'lista, wskaźniki'!$G$43,IF(AA1084="pellet",AF1084*'lista, wskaźniki'!$H$43,IF(AA1084="gaz z sieci",AF1084*'lista, wskaźniki'!$F$43,IF(AA1084="olej opałowy",AF1084*'lista, wskaźniki'!$I$43,0)))))</f>
        <v>6.318E-2</v>
      </c>
      <c r="AP1084" s="20">
        <f>IF(AA1084="węgiel",AF1084*'lista, wskaźniki'!$E$44,IF(AA1084="drewno",AF1084*'lista, wskaźniki'!$G$44,IF(AA1084="pellet",AF1084*'lista, wskaźniki'!$H$44,IF(AA1084="gaz z sieci",AF1084*'lista, wskaźniki'!$F$44,IF(AA1084="olej opałowy",AF1084*'lista, wskaźniki'!$I$44,0)))))</f>
        <v>1.95E-5</v>
      </c>
      <c r="AQ1084" s="20" t="b">
        <f>IF(Z1084="gaz",AH1084*1/3.6*'lista, wskaźniki'!$F$21,IF(Z1084="energia elektryczna",AH1084*1/3.6*'lista, wskaźniki'!$F$26))</f>
        <v>0</v>
      </c>
      <c r="AR1084" s="20" t="b">
        <f>IF(Z1084="gaz",AH1084*'lista, wskaźniki'!$F$42,IF(Z1084="energia elektryczna",AH1084*0))</f>
        <v>0</v>
      </c>
      <c r="AS1084" s="20" t="b">
        <f>IF(Z1084="gaz",AH1084*'lista, wskaźniki'!$F$43,IF(Z1084="energia elektryczna",AH1084*0))</f>
        <v>0</v>
      </c>
      <c r="AT1084" s="20" t="b">
        <f>IF(Z1084="gaz",AH1084*'lista, wskaźniki'!$F$44,IF(Z1084="energia elektryczna",AH1084*0))</f>
        <v>0</v>
      </c>
      <c r="AU1084" s="20">
        <f>AI1084*1/3.6*'lista, wskaźniki'!$F$21</f>
        <v>0</v>
      </c>
      <c r="AV1084" s="20">
        <f>AI1084*'lista, wskaźniki'!$F$42</f>
        <v>0</v>
      </c>
      <c r="AW1084" s="20">
        <f>AI1084*'lista, wskaźniki'!$F$43</f>
        <v>0</v>
      </c>
      <c r="AX1084" s="20">
        <f>AI1084*'lista, wskaźniki'!$F$44</f>
        <v>0</v>
      </c>
      <c r="AY1084" s="20">
        <f>AK1084*'lista, wskaźniki'!$F$26</f>
        <v>0</v>
      </c>
      <c r="AZ1084" s="20">
        <f t="shared" si="468"/>
        <v>0</v>
      </c>
      <c r="BA1084" s="20">
        <f t="shared" si="469"/>
        <v>6.318E-2</v>
      </c>
      <c r="BB1084" s="20">
        <f t="shared" si="470"/>
        <v>6.318E-2</v>
      </c>
      <c r="BC1084" s="20">
        <f t="shared" si="471"/>
        <v>1.95E-5</v>
      </c>
      <c r="BD1084" s="984"/>
      <c r="BE1084" s="984"/>
      <c r="BF1084" s="984"/>
      <c r="BG1084" s="984"/>
      <c r="BH1084" s="62"/>
      <c r="BI1084" s="984"/>
      <c r="BJ1084" s="62"/>
      <c r="BK1084" s="984"/>
      <c r="BL1084" s="62"/>
      <c r="BM1084" s="62"/>
      <c r="BN1084" s="62"/>
      <c r="BO1084" s="62"/>
      <c r="BP1084" s="62"/>
      <c r="BQ1084" s="62"/>
      <c r="BR1084" s="62"/>
      <c r="BS1084" s="987"/>
      <c r="BT1084" s="987"/>
      <c r="BU1084" s="987"/>
      <c r="BV1084" s="987"/>
      <c r="BW1084" s="987"/>
      <c r="BX1084" s="987"/>
      <c r="BY1084" s="1011"/>
      <c r="CA1084" s="365" t="b">
        <f t="shared" si="472"/>
        <v>0</v>
      </c>
      <c r="CB1084" s="365">
        <f t="shared" si="473"/>
        <v>78</v>
      </c>
      <c r="CC1084" s="365" t="b">
        <f t="shared" si="474"/>
        <v>0</v>
      </c>
      <c r="CD1084" s="365" t="b">
        <f t="shared" si="475"/>
        <v>0</v>
      </c>
      <c r="CE1084" s="365" t="b">
        <f t="shared" si="476"/>
        <v>0</v>
      </c>
      <c r="CF1084" s="365" t="b">
        <f t="shared" si="477"/>
        <v>0</v>
      </c>
      <c r="CG1084" s="365" t="b">
        <f t="shared" si="478"/>
        <v>0</v>
      </c>
      <c r="CH1084" s="365" t="b">
        <f t="shared" si="479"/>
        <v>0</v>
      </c>
      <c r="CI1084" s="72" t="b">
        <f t="shared" si="480"/>
        <v>0</v>
      </c>
      <c r="CJ1084" s="72">
        <f t="shared" si="481"/>
        <v>78</v>
      </c>
      <c r="CK1084" s="72" t="b">
        <f t="shared" si="482"/>
        <v>0</v>
      </c>
      <c r="CL1084" s="72">
        <f t="shared" si="483"/>
        <v>0</v>
      </c>
      <c r="CM1084" s="72" t="b">
        <f t="shared" si="484"/>
        <v>0</v>
      </c>
      <c r="CN1084" s="72" t="b">
        <f t="shared" si="485"/>
        <v>0</v>
      </c>
      <c r="CP1084" s="13">
        <f t="shared" si="486"/>
        <v>0</v>
      </c>
      <c r="CQ1084" s="13" t="b">
        <f t="shared" si="487"/>
        <v>0</v>
      </c>
      <c r="CR1084" s="13" t="b">
        <f t="shared" si="488"/>
        <v>0</v>
      </c>
      <c r="CS1084" s="13" t="b">
        <f t="shared" si="494"/>
        <v>0</v>
      </c>
      <c r="CT1084" s="13" t="b">
        <f t="shared" si="493"/>
        <v>0</v>
      </c>
      <c r="CU1084" s="13" t="b">
        <f t="shared" si="495"/>
        <v>0</v>
      </c>
      <c r="CV1084" s="13" t="b">
        <f t="shared" si="489"/>
        <v>0</v>
      </c>
      <c r="CW1084" s="13" t="b">
        <f t="shared" si="490"/>
        <v>0</v>
      </c>
      <c r="CX1084" s="13" t="b">
        <f t="shared" si="491"/>
        <v>0</v>
      </c>
      <c r="CY1084" s="13" t="b">
        <f t="shared" si="492"/>
        <v>0</v>
      </c>
    </row>
    <row r="1085" spans="1:103" ht="15" thickBot="1">
      <c r="A1085" s="932"/>
      <c r="B1085" s="984"/>
      <c r="C1085" s="984"/>
      <c r="D1085" s="984"/>
      <c r="E1085" s="984"/>
      <c r="F1085" s="984"/>
      <c r="G1085" s="984"/>
      <c r="H1085" s="984"/>
      <c r="I1085" s="984"/>
      <c r="J1085" s="984"/>
      <c r="K1085" s="984"/>
      <c r="L1085" s="984"/>
      <c r="M1085" s="984"/>
      <c r="N1085" s="984"/>
      <c r="O1085" s="984"/>
      <c r="P1085" s="984"/>
      <c r="Q1085" s="941"/>
      <c r="R1085" s="984"/>
      <c r="S1085" s="984"/>
      <c r="T1085" s="984"/>
      <c r="U1085" s="984"/>
      <c r="V1085" s="984"/>
      <c r="W1085" s="62"/>
      <c r="X1085" s="62"/>
      <c r="Y1085" s="62"/>
      <c r="Z1085" s="62"/>
      <c r="AA1085" s="62" t="s">
        <v>50</v>
      </c>
      <c r="AB1085" s="63"/>
      <c r="AC1085" s="63"/>
      <c r="AD1085" s="62"/>
      <c r="AE1085" s="984"/>
      <c r="AF1085" s="334">
        <f t="shared" si="496"/>
        <v>0</v>
      </c>
      <c r="AG1085" s="272">
        <f>IF(R1085="kompletna",Q1085*J1085*0.0036*'lista, wskaźniki'!$F$13, IF(R1085="częściowa",Q1085*J1085*0.0036*'lista, wskaźniki'!$F$14, IF(R1085="brak",Q1085*J1085*0.0036*'lista, wskaźniki'!$F$15,)))</f>
        <v>0</v>
      </c>
      <c r="AH1085" s="334">
        <f>IF(Y1085="inne",K1085*'lista, wskaźniki'!$E$35,IF(Y1085="to samo źródło",0,IF(Y1085=0,0)))</f>
        <v>0</v>
      </c>
      <c r="AI1085" s="334" t="b">
        <f>IF(AA1085="gaz z sieci",AC1085*'lista, wskaźniki'!$D$21)</f>
        <v>0</v>
      </c>
      <c r="AJ1085" s="272">
        <f>IF(AA1085="węgiel",AB1085*'lista, wskaźniki'!$D$20, IF('Sektor mieszkaniowy'!AA1085="drewno",'Sektor mieszkaniowy'!AB1085*'lista, wskaźniki'!$D$22,IF('Sektor mieszkaniowy'!AA1085="pellet",AB1085*'lista, wskaźniki'!$D$23,IF('Sektor mieszkaniowy'!AA1085="gaz z sieci",AB1085*'lista, wskaźniki'!$D$21,IF('Sektor mieszkaniowy'!AA1085="olej opałowy",'Sektor mieszkaniowy'!AB1085*'lista, wskaźniki'!$D$24)))))</f>
        <v>0</v>
      </c>
      <c r="AK1085" s="1014"/>
      <c r="AL1085" s="984"/>
      <c r="AM1085" s="20">
        <f>IF(AA1085="węgiel",AF1085*1/3.6*'lista, wskaźniki'!$F$20,IF(AA1085="drewno",AF1085*1/3.6*'lista, wskaźniki'!$F$22,IF(AA1085="pellet",AF1085*1/3.6*'lista, wskaźniki'!$F$23,IF(AA1085="gaz z sieci",AF1085*1/3.6*'lista, wskaźniki'!$F$21,IF(AA1085="olej opałowy",AF1085*1/3.6*'lista, wskaźniki'!$F$24,0)))))</f>
        <v>0</v>
      </c>
      <c r="AN1085" s="20">
        <f>IF(AA1085="węgiel",AF1085*'lista, wskaźniki'!$E$42,IF(AA1085="drewno",AF1085*'lista, wskaźniki'!$G$42,IF(AA1085="pellet",AF1085*'lista, wskaźniki'!$H$42,IF(AA1085="gaz z sieci",AF1085*'lista, wskaźniki'!$F$42,IF(AA1085="olej opałowy",AF1085*'lista, wskaźniki'!$I$42,0)))))</f>
        <v>0</v>
      </c>
      <c r="AO1085" s="20">
        <f>IF(AA1085="węgiel",AF1085*'lista, wskaźniki'!$E$43,IF(AA1085="drewno",AF1085*'lista, wskaźniki'!$G$43,IF(AA1085="pellet",AF1085*'lista, wskaźniki'!$H$43,IF(AA1085="gaz z sieci",AF1085*'lista, wskaźniki'!$F$43,IF(AA1085="olej opałowy",AF1085*'lista, wskaźniki'!$I$43,0)))))</f>
        <v>0</v>
      </c>
      <c r="AP1085" s="20">
        <f>IF(AA1085="węgiel",AF1085*'lista, wskaźniki'!$E$44,IF(AA1085="drewno",AF1085*'lista, wskaźniki'!$G$44,IF(AA1085="pellet",AF1085*'lista, wskaźniki'!$H$44,IF(AA1085="gaz z sieci",AF1085*'lista, wskaźniki'!$F$44,IF(AA1085="olej opałowy",AF1085*'lista, wskaźniki'!$I$44,0)))))</f>
        <v>0</v>
      </c>
      <c r="AQ1085" s="20" t="b">
        <f>IF(Z1085="gaz",AH1085*1/3.6*'lista, wskaźniki'!$F$21,IF(Z1085="energia elektryczna",AH1085*1/3.6*'lista, wskaźniki'!$F$26))</f>
        <v>0</v>
      </c>
      <c r="AR1085" s="20" t="b">
        <f>IF(Z1085="gaz",AH1085*'lista, wskaźniki'!$F$42,IF(Z1085="energia elektryczna",AH1085*0))</f>
        <v>0</v>
      </c>
      <c r="AS1085" s="20" t="b">
        <f>IF(Z1085="gaz",AH1085*'lista, wskaźniki'!$F$43,IF(Z1085="energia elektryczna",AH1085*0))</f>
        <v>0</v>
      </c>
      <c r="AT1085" s="20" t="b">
        <f>IF(Z1085="gaz",AH1085*'lista, wskaźniki'!$F$44,IF(Z1085="energia elektryczna",AH1085*0))</f>
        <v>0</v>
      </c>
      <c r="AU1085" s="20">
        <f>AI1085*1/3.6*'lista, wskaźniki'!$F$21</f>
        <v>0</v>
      </c>
      <c r="AV1085" s="20">
        <f>AI1085*'lista, wskaźniki'!$F$42</f>
        <v>0</v>
      </c>
      <c r="AW1085" s="20">
        <f>AI1085*'lista, wskaźniki'!$F$43</f>
        <v>0</v>
      </c>
      <c r="AX1085" s="20">
        <f>AI1085*'lista, wskaźniki'!$F$44</f>
        <v>0</v>
      </c>
      <c r="AY1085" s="20">
        <f>AK1085*'lista, wskaźniki'!$F$26</f>
        <v>0</v>
      </c>
      <c r="AZ1085" s="20">
        <f t="shared" si="468"/>
        <v>0</v>
      </c>
      <c r="BA1085" s="20">
        <f t="shared" si="469"/>
        <v>0</v>
      </c>
      <c r="BB1085" s="20">
        <f t="shared" si="470"/>
        <v>0</v>
      </c>
      <c r="BC1085" s="20">
        <f t="shared" si="471"/>
        <v>0</v>
      </c>
      <c r="BD1085" s="984"/>
      <c r="BE1085" s="984"/>
      <c r="BF1085" s="984"/>
      <c r="BG1085" s="984"/>
      <c r="BH1085" s="62"/>
      <c r="BI1085" s="984"/>
      <c r="BJ1085" s="62"/>
      <c r="BK1085" s="984"/>
      <c r="BL1085" s="62"/>
      <c r="BM1085" s="62"/>
      <c r="BN1085" s="62"/>
      <c r="BO1085" s="62"/>
      <c r="BP1085" s="62"/>
      <c r="BQ1085" s="62"/>
      <c r="BR1085" s="62"/>
      <c r="BS1085" s="987"/>
      <c r="BT1085" s="987"/>
      <c r="BU1085" s="987"/>
      <c r="BV1085" s="987"/>
      <c r="BW1085" s="987"/>
      <c r="BX1085" s="987"/>
      <c r="BY1085" s="1011"/>
      <c r="CA1085" s="365" t="b">
        <f t="shared" si="472"/>
        <v>0</v>
      </c>
      <c r="CB1085" s="365" t="b">
        <f t="shared" si="473"/>
        <v>0</v>
      </c>
      <c r="CC1085" s="365">
        <f t="shared" si="474"/>
        <v>0</v>
      </c>
      <c r="CD1085" s="365" t="b">
        <f t="shared" si="475"/>
        <v>0</v>
      </c>
      <c r="CE1085" s="365" t="b">
        <f t="shared" si="476"/>
        <v>0</v>
      </c>
      <c r="CF1085" s="365" t="b">
        <f t="shared" si="477"/>
        <v>0</v>
      </c>
      <c r="CG1085" s="365" t="b">
        <f t="shared" si="478"/>
        <v>0</v>
      </c>
      <c r="CH1085" s="365" t="b">
        <f t="shared" si="479"/>
        <v>0</v>
      </c>
      <c r="CI1085" s="72" t="b">
        <f t="shared" si="480"/>
        <v>0</v>
      </c>
      <c r="CJ1085" s="72" t="b">
        <f t="shared" si="481"/>
        <v>0</v>
      </c>
      <c r="CK1085" s="72">
        <f t="shared" si="482"/>
        <v>0</v>
      </c>
      <c r="CL1085" s="72">
        <f t="shared" si="483"/>
        <v>0</v>
      </c>
      <c r="CM1085" s="72" t="b">
        <f t="shared" si="484"/>
        <v>0</v>
      </c>
      <c r="CN1085" s="72" t="b">
        <f t="shared" si="485"/>
        <v>0</v>
      </c>
      <c r="CP1085" s="13">
        <f t="shared" si="486"/>
        <v>0</v>
      </c>
      <c r="CQ1085" s="13" t="b">
        <f t="shared" si="487"/>
        <v>0</v>
      </c>
      <c r="CR1085" s="13" t="b">
        <f t="shared" si="488"/>
        <v>0</v>
      </c>
      <c r="CS1085" s="13" t="b">
        <f t="shared" si="494"/>
        <v>0</v>
      </c>
      <c r="CT1085" s="13" t="b">
        <f t="shared" si="493"/>
        <v>0</v>
      </c>
      <c r="CU1085" s="13" t="b">
        <f t="shared" si="495"/>
        <v>0</v>
      </c>
      <c r="CV1085" s="13" t="b">
        <f t="shared" si="489"/>
        <v>0</v>
      </c>
      <c r="CW1085" s="13" t="b">
        <f t="shared" si="490"/>
        <v>0</v>
      </c>
      <c r="CX1085" s="13" t="b">
        <f t="shared" si="491"/>
        <v>0</v>
      </c>
      <c r="CY1085" s="13" t="b">
        <f t="shared" si="492"/>
        <v>0</v>
      </c>
    </row>
    <row r="1086" spans="1:103" s="282" customFormat="1" ht="15" thickBot="1">
      <c r="A1086" s="932"/>
      <c r="B1086" s="984"/>
      <c r="C1086" s="984"/>
      <c r="D1086" s="984"/>
      <c r="E1086" s="984"/>
      <c r="F1086" s="984"/>
      <c r="G1086" s="984"/>
      <c r="H1086" s="984"/>
      <c r="I1086" s="984"/>
      <c r="J1086" s="984"/>
      <c r="K1086" s="984"/>
      <c r="L1086" s="984"/>
      <c r="M1086" s="984"/>
      <c r="N1086" s="984"/>
      <c r="O1086" s="984"/>
      <c r="P1086" s="984"/>
      <c r="Q1086" s="941"/>
      <c r="R1086" s="984"/>
      <c r="S1086" s="984"/>
      <c r="T1086" s="984"/>
      <c r="U1086" s="984"/>
      <c r="V1086" s="984"/>
      <c r="W1086" s="284"/>
      <c r="X1086" s="284"/>
      <c r="Y1086" s="284"/>
      <c r="Z1086" s="284"/>
      <c r="AA1086" s="336" t="s">
        <v>38</v>
      </c>
      <c r="AB1086" s="285"/>
      <c r="AC1086" s="285">
        <f>AD1086/2.5</f>
        <v>320</v>
      </c>
      <c r="AD1086" s="284">
        <v>800</v>
      </c>
      <c r="AE1086" s="984"/>
      <c r="AF1086" s="334">
        <f t="shared" si="496"/>
        <v>0</v>
      </c>
      <c r="AG1086" s="281">
        <f>IF(R1086="kompletna",Q1086*J1086*0.0036*'lista, wskaźniki'!$F$13, IF(R1086="częściowa",Q1086*J1086*0.0036*'lista, wskaźniki'!$F$14, IF(R1086="brak",Q1086*J1086*0.0036*'lista, wskaźniki'!$F$15,)))</f>
        <v>0</v>
      </c>
      <c r="AH1086" s="334">
        <f>IF(Y1086="inne",K1086*'lista, wskaźniki'!$E$35,IF(Y1086="to samo źródło",0,IF(Y1086=0,0)))</f>
        <v>0</v>
      </c>
      <c r="AI1086" s="334">
        <f>IF(AA1086="gaz z sieci",AC1086*'lista, wskaźniki'!$D$21)</f>
        <v>11.558399999999999</v>
      </c>
      <c r="AJ1086" s="281">
        <f>IF(AA1086="węgiel",AB1086*'lista, wskaźniki'!$D$20, IF('Sektor mieszkaniowy'!AA1086="drewno",'Sektor mieszkaniowy'!AB1086*'lista, wskaźniki'!$D$22,IF('Sektor mieszkaniowy'!AA1086="pellet",AB1086*'lista, wskaźniki'!$D$23,IF('Sektor mieszkaniowy'!AA1086="gaz z sieci",AB1086*'lista, wskaźniki'!$D$21,IF('Sektor mieszkaniowy'!AA1086="olej opałowy",'Sektor mieszkaniowy'!AB1086*'lista, wskaźniki'!$D$24)))))</f>
        <v>0</v>
      </c>
      <c r="AK1086" s="1014"/>
      <c r="AL1086" s="984"/>
      <c r="AM1086" s="20">
        <f>IF(AA1086="węgiel",AF1086*1/3.6*'lista, wskaźniki'!$F$20,IF(AA1086="drewno",AF1086*1/3.6*'lista, wskaźniki'!$F$22,IF(AA1086="pellet",AF1086*1/3.6*'lista, wskaźniki'!$F$23,IF(AA1086="gaz z sieci",AF1086*1/3.6*'lista, wskaźniki'!$F$21,IF(AA1086="olej opałowy",AF1086*1/3.6*'lista, wskaźniki'!$F$24,0)))))</f>
        <v>0</v>
      </c>
      <c r="AN1086" s="20">
        <f>IF(AA1086="węgiel",AF1086*'lista, wskaźniki'!$E$42,IF(AA1086="drewno",AF1086*'lista, wskaźniki'!$G$42,IF(AA1086="pellet",AF1086*'lista, wskaźniki'!$H$42,IF(AA1086="gaz z sieci",AF1086*'lista, wskaźniki'!$F$42,IF(AA1086="olej opałowy",AF1086*'lista, wskaźniki'!$I$42,0)))))</f>
        <v>0</v>
      </c>
      <c r="AO1086" s="20">
        <f>IF(AA1086="węgiel",AF1086*'lista, wskaźniki'!$E$43,IF(AA1086="drewno",AF1086*'lista, wskaźniki'!$G$43,IF(AA1086="pellet",AF1086*'lista, wskaźniki'!$H$43,IF(AA1086="gaz z sieci",AF1086*'lista, wskaźniki'!$F$43,IF(AA1086="olej opałowy",AF1086*'lista, wskaźniki'!$I$43,0)))))</f>
        <v>0</v>
      </c>
      <c r="AP1086" s="20">
        <f>IF(AA1086="węgiel",AF1086*'lista, wskaźniki'!$E$44,IF(AA1086="drewno",AF1086*'lista, wskaźniki'!$G$44,IF(AA1086="pellet",AF1086*'lista, wskaźniki'!$H$44,IF(AA1086="gaz z sieci",AF1086*'lista, wskaźniki'!$F$44,IF(AA1086="olej opałowy",AF1086*'lista, wskaźniki'!$I$44,0)))))</f>
        <v>0</v>
      </c>
      <c r="AQ1086" s="20" t="b">
        <f>IF(Z1086="gaz",AH1086*1/3.6*'lista, wskaźniki'!$F$21,IF(Z1086="energia elektryczna",AH1086*1/3.6*'lista, wskaźniki'!$F$26))</f>
        <v>0</v>
      </c>
      <c r="AR1086" s="20" t="b">
        <f>IF(Z1086="gaz",AH1086*'lista, wskaźniki'!$F$42,IF(Z1086="energia elektryczna",AH1086*0))</f>
        <v>0</v>
      </c>
      <c r="AS1086" s="20" t="b">
        <f>IF(Z1086="gaz",AH1086*'lista, wskaźniki'!$F$43,IF(Z1086="energia elektryczna",AH1086*0))</f>
        <v>0</v>
      </c>
      <c r="AT1086" s="20" t="b">
        <f>IF(Z1086="gaz",AH1086*'lista, wskaźniki'!$F$44,IF(Z1086="energia elektryczna",AH1086*0))</f>
        <v>0</v>
      </c>
      <c r="AU1086" s="20">
        <f>AI1086*1/3.6*'lista, wskaźniki'!$F$21</f>
        <v>0.64518988799999988</v>
      </c>
      <c r="AV1086" s="20">
        <f>AI1086*'lista, wskaźniki'!$F$42</f>
        <v>5.7791999999999988E-6</v>
      </c>
      <c r="AW1086" s="20">
        <f>AI1086*'lista, wskaźniki'!$F$43</f>
        <v>5.7791999999999988E-6</v>
      </c>
      <c r="AX1086" s="20">
        <f>AI1086*'lista, wskaźniki'!$F$44</f>
        <v>0</v>
      </c>
      <c r="AY1086" s="20">
        <f>AK1086*'lista, wskaźniki'!$F$26</f>
        <v>0</v>
      </c>
      <c r="AZ1086" s="20">
        <f t="shared" si="468"/>
        <v>0.64518988799999988</v>
      </c>
      <c r="BA1086" s="20">
        <f t="shared" si="469"/>
        <v>5.7791999999999988E-6</v>
      </c>
      <c r="BB1086" s="20">
        <f t="shared" si="470"/>
        <v>5.7791999999999988E-6</v>
      </c>
      <c r="BC1086" s="20">
        <f t="shared" si="471"/>
        <v>0</v>
      </c>
      <c r="BD1086" s="984"/>
      <c r="BE1086" s="984"/>
      <c r="BF1086" s="984"/>
      <c r="BG1086" s="984"/>
      <c r="BH1086" s="284"/>
      <c r="BI1086" s="984"/>
      <c r="BJ1086" s="284"/>
      <c r="BK1086" s="984"/>
      <c r="BL1086" s="284"/>
      <c r="BM1086" s="284"/>
      <c r="BN1086" s="284"/>
      <c r="BO1086" s="284"/>
      <c r="BP1086" s="284"/>
      <c r="BQ1086" s="284"/>
      <c r="BR1086" s="284"/>
      <c r="BS1086" s="987"/>
      <c r="BT1086" s="987"/>
      <c r="BU1086" s="987"/>
      <c r="BV1086" s="987"/>
      <c r="BW1086" s="987"/>
      <c r="BX1086" s="987"/>
      <c r="BY1086" s="1011"/>
      <c r="CA1086" s="365" t="b">
        <f t="shared" si="472"/>
        <v>0</v>
      </c>
      <c r="CB1086" s="365" t="b">
        <f t="shared" si="473"/>
        <v>0</v>
      </c>
      <c r="CC1086" s="365" t="b">
        <f t="shared" si="474"/>
        <v>0</v>
      </c>
      <c r="CD1086" s="365">
        <f t="shared" si="475"/>
        <v>0</v>
      </c>
      <c r="CE1086" s="365" t="b">
        <f t="shared" si="476"/>
        <v>0</v>
      </c>
      <c r="CF1086" s="365" t="b">
        <f t="shared" si="477"/>
        <v>0</v>
      </c>
      <c r="CG1086" s="365" t="b">
        <f t="shared" si="478"/>
        <v>0</v>
      </c>
      <c r="CH1086" s="365">
        <f t="shared" si="479"/>
        <v>11.558399999999999</v>
      </c>
      <c r="CI1086" s="72" t="b">
        <f t="shared" si="480"/>
        <v>0</v>
      </c>
      <c r="CJ1086" s="72" t="b">
        <f t="shared" si="481"/>
        <v>0</v>
      </c>
      <c r="CK1086" s="72" t="b">
        <f t="shared" si="482"/>
        <v>0</v>
      </c>
      <c r="CL1086" s="72">
        <f t="shared" si="483"/>
        <v>0</v>
      </c>
      <c r="CM1086" s="72" t="b">
        <f t="shared" si="484"/>
        <v>0</v>
      </c>
      <c r="CN1086" s="72" t="b">
        <f t="shared" si="485"/>
        <v>0</v>
      </c>
      <c r="CP1086" s="13">
        <f t="shared" si="486"/>
        <v>0</v>
      </c>
      <c r="CQ1086" s="13" t="b">
        <f t="shared" si="487"/>
        <v>0</v>
      </c>
      <c r="CR1086" s="13" t="b">
        <f t="shared" si="488"/>
        <v>0</v>
      </c>
      <c r="CS1086" s="13" t="b">
        <f t="shared" si="494"/>
        <v>0</v>
      </c>
      <c r="CT1086" s="13" t="b">
        <f t="shared" si="493"/>
        <v>0</v>
      </c>
      <c r="CU1086" s="13" t="b">
        <f t="shared" si="495"/>
        <v>0</v>
      </c>
      <c r="CV1086" s="13" t="b">
        <f t="shared" si="489"/>
        <v>0</v>
      </c>
      <c r="CW1086" s="13" t="b">
        <f t="shared" si="490"/>
        <v>0</v>
      </c>
      <c r="CX1086" s="13" t="b">
        <f t="shared" si="491"/>
        <v>0</v>
      </c>
      <c r="CY1086" s="13" t="b">
        <f t="shared" si="492"/>
        <v>0</v>
      </c>
    </row>
    <row r="1087" spans="1:103" ht="15" thickBot="1">
      <c r="A1087" s="933"/>
      <c r="B1087" s="985"/>
      <c r="C1087" s="985"/>
      <c r="D1087" s="985"/>
      <c r="E1087" s="985"/>
      <c r="F1087" s="985"/>
      <c r="G1087" s="985"/>
      <c r="H1087" s="985"/>
      <c r="I1087" s="985"/>
      <c r="J1087" s="985"/>
      <c r="K1087" s="985"/>
      <c r="L1087" s="985"/>
      <c r="M1087" s="985"/>
      <c r="N1087" s="985"/>
      <c r="O1087" s="985"/>
      <c r="P1087" s="985"/>
      <c r="Q1087" s="942"/>
      <c r="R1087" s="985"/>
      <c r="S1087" s="985"/>
      <c r="T1087" s="985"/>
      <c r="U1087" s="985"/>
      <c r="V1087" s="985"/>
      <c r="W1087" s="64"/>
      <c r="X1087" s="64"/>
      <c r="Y1087" s="64"/>
      <c r="Z1087" s="64"/>
      <c r="AA1087" s="64" t="s">
        <v>37</v>
      </c>
      <c r="AB1087" s="65"/>
      <c r="AC1087" s="65"/>
      <c r="AD1087" s="64"/>
      <c r="AE1087" s="985"/>
      <c r="AF1087" s="334">
        <f t="shared" si="496"/>
        <v>0</v>
      </c>
      <c r="AG1087" s="272">
        <f>IF(R1087="kompletna",Q1087*J1087*0.0036*'lista, wskaźniki'!$F$13, IF(R1087="częściowa",Q1087*J1087*0.0036*'lista, wskaźniki'!$F$14, IF(R1087="brak",Q1087*J1087*0.0036*'lista, wskaźniki'!$F$15,)))</f>
        <v>0</v>
      </c>
      <c r="AH1087" s="334">
        <f>IF(Y1087="inne",K1087*'lista, wskaźniki'!$E$35,IF(Y1087="to samo źródło",0,IF(Y1087=0,0)))</f>
        <v>0</v>
      </c>
      <c r="AI1087" s="334" t="b">
        <f>IF(AA1087="gaz z sieci",AC1087*'lista, wskaźniki'!$D$21)</f>
        <v>0</v>
      </c>
      <c r="AJ1087" s="272">
        <f>IF(AA1087="węgiel",AB1087*'lista, wskaźniki'!$D$20, IF('Sektor mieszkaniowy'!AA1087="drewno",'Sektor mieszkaniowy'!AB1087*'lista, wskaźniki'!$D$22,IF('Sektor mieszkaniowy'!AA1087="pellet",AB1087*'lista, wskaźniki'!$D$23,IF('Sektor mieszkaniowy'!AA1087="gaz z sieci",AB1087*'lista, wskaźniki'!$D$21,IF('Sektor mieszkaniowy'!AA1087="olej opałowy",'Sektor mieszkaniowy'!AB1087*'lista, wskaźniki'!$D$24)))))</f>
        <v>0</v>
      </c>
      <c r="AK1087" s="1015"/>
      <c r="AL1087" s="985"/>
      <c r="AM1087" s="20">
        <f>IF(AA1087="węgiel",AF1087*1/3.6*'lista, wskaźniki'!$F$20,IF(AA1087="drewno",AF1087*1/3.6*'lista, wskaźniki'!$F$22,IF(AA1087="pellet",AF1087*1/3.6*'lista, wskaźniki'!$F$23,IF(AA1087="gaz z sieci",AF1087*1/3.6*'lista, wskaźniki'!$F$21,IF(AA1087="olej opałowy",AF1087*1/3.6*'lista, wskaźniki'!$F$24,0)))))</f>
        <v>0</v>
      </c>
      <c r="AN1087" s="20">
        <f>IF(AA1087="węgiel",AF1087*'lista, wskaźniki'!$E$42,IF(AA1087="drewno",AF1087*'lista, wskaźniki'!$G$42,IF(AA1087="pellet",AF1087*'lista, wskaźniki'!$H$42,IF(AA1087="gaz z sieci",AF1087*'lista, wskaźniki'!$F$42,IF(AA1087="olej opałowy",AF1087*'lista, wskaźniki'!$I$42,0)))))</f>
        <v>0</v>
      </c>
      <c r="AO1087" s="20">
        <f>IF(AA1087="węgiel",AF1087*'lista, wskaźniki'!$E$43,IF(AA1087="drewno",AF1087*'lista, wskaźniki'!$G$43,IF(AA1087="pellet",AF1087*'lista, wskaźniki'!$H$43,IF(AA1087="gaz z sieci",AF1087*'lista, wskaźniki'!$F$43,IF(AA1087="olej opałowy",AF1087*'lista, wskaźniki'!$I$43,0)))))</f>
        <v>0</v>
      </c>
      <c r="AP1087" s="20">
        <f>IF(AA1087="węgiel",AF1087*'lista, wskaźniki'!$E$44,IF(AA1087="drewno",AF1087*'lista, wskaźniki'!$G$44,IF(AA1087="pellet",AF1087*'lista, wskaźniki'!$H$44,IF(AA1087="gaz z sieci",AF1087*'lista, wskaźniki'!$F$44,IF(AA1087="olej opałowy",AF1087*'lista, wskaźniki'!$I$44,0)))))</f>
        <v>0</v>
      </c>
      <c r="AQ1087" s="20" t="b">
        <f>IF(Z1087="gaz",AH1087*1/3.6*'lista, wskaźniki'!$F$21,IF(Z1087="energia elektryczna",AH1087*1/3.6*'lista, wskaźniki'!$F$26))</f>
        <v>0</v>
      </c>
      <c r="AR1087" s="20" t="b">
        <f>IF(Z1087="gaz",AH1087*'lista, wskaźniki'!$F$42,IF(Z1087="energia elektryczna",AH1087*0))</f>
        <v>0</v>
      </c>
      <c r="AS1087" s="20" t="b">
        <f>IF(Z1087="gaz",AH1087*'lista, wskaźniki'!$F$43,IF(Z1087="energia elektryczna",AH1087*0))</f>
        <v>0</v>
      </c>
      <c r="AT1087" s="20" t="b">
        <f>IF(Z1087="gaz",AH1087*'lista, wskaźniki'!$F$44,IF(Z1087="energia elektryczna",AH1087*0))</f>
        <v>0</v>
      </c>
      <c r="AU1087" s="20">
        <f>AI1087*1/3.6*'lista, wskaźniki'!$F$21</f>
        <v>0</v>
      </c>
      <c r="AV1087" s="20">
        <f>AI1087*'lista, wskaźniki'!$F$42</f>
        <v>0</v>
      </c>
      <c r="AW1087" s="20">
        <f>AI1087*'lista, wskaźniki'!$F$43</f>
        <v>0</v>
      </c>
      <c r="AX1087" s="20">
        <f>AI1087*'lista, wskaźniki'!$F$44</f>
        <v>0</v>
      </c>
      <c r="AY1087" s="20">
        <f>AK1087*'lista, wskaźniki'!$F$26</f>
        <v>0</v>
      </c>
      <c r="AZ1087" s="20">
        <f t="shared" si="468"/>
        <v>0</v>
      </c>
      <c r="BA1087" s="20">
        <f t="shared" si="469"/>
        <v>0</v>
      </c>
      <c r="BB1087" s="20">
        <f t="shared" si="470"/>
        <v>0</v>
      </c>
      <c r="BC1087" s="20">
        <f t="shared" si="471"/>
        <v>0</v>
      </c>
      <c r="BD1087" s="985"/>
      <c r="BE1087" s="985"/>
      <c r="BF1087" s="985"/>
      <c r="BG1087" s="985"/>
      <c r="BH1087" s="64"/>
      <c r="BI1087" s="985"/>
      <c r="BJ1087" s="64"/>
      <c r="BK1087" s="985"/>
      <c r="BL1087" s="64"/>
      <c r="BM1087" s="64"/>
      <c r="BN1087" s="64"/>
      <c r="BO1087" s="64"/>
      <c r="BP1087" s="64"/>
      <c r="BQ1087" s="64"/>
      <c r="BR1087" s="64"/>
      <c r="BS1087" s="988"/>
      <c r="BT1087" s="988"/>
      <c r="BU1087" s="988"/>
      <c r="BV1087" s="988"/>
      <c r="BW1087" s="988"/>
      <c r="BX1087" s="988"/>
      <c r="BY1087" s="1012"/>
      <c r="CA1087" s="365" t="b">
        <f t="shared" si="472"/>
        <v>0</v>
      </c>
      <c r="CB1087" s="365" t="b">
        <f t="shared" si="473"/>
        <v>0</v>
      </c>
      <c r="CC1087" s="365" t="b">
        <f t="shared" si="474"/>
        <v>0</v>
      </c>
      <c r="CD1087" s="365" t="b">
        <f t="shared" si="475"/>
        <v>0</v>
      </c>
      <c r="CE1087" s="365">
        <f t="shared" si="476"/>
        <v>0</v>
      </c>
      <c r="CF1087" s="365" t="b">
        <f t="shared" si="477"/>
        <v>0</v>
      </c>
      <c r="CG1087" s="365" t="b">
        <f t="shared" si="478"/>
        <v>0</v>
      </c>
      <c r="CH1087" s="365" t="b">
        <f t="shared" si="479"/>
        <v>0</v>
      </c>
      <c r="CI1087" s="72" t="b">
        <f t="shared" si="480"/>
        <v>0</v>
      </c>
      <c r="CJ1087" s="72" t="b">
        <f t="shared" si="481"/>
        <v>0</v>
      </c>
      <c r="CK1087" s="72" t="b">
        <f t="shared" si="482"/>
        <v>0</v>
      </c>
      <c r="CL1087" s="72">
        <f t="shared" si="483"/>
        <v>0</v>
      </c>
      <c r="CM1087" s="72">
        <f t="shared" si="484"/>
        <v>0</v>
      </c>
      <c r="CN1087" s="72" t="b">
        <f t="shared" si="485"/>
        <v>0</v>
      </c>
      <c r="CP1087" s="13">
        <f t="shared" si="486"/>
        <v>0</v>
      </c>
      <c r="CQ1087" s="13" t="b">
        <f t="shared" si="487"/>
        <v>0</v>
      </c>
      <c r="CR1087" s="13" t="b">
        <f t="shared" si="488"/>
        <v>0</v>
      </c>
      <c r="CS1087" s="13" t="b">
        <f t="shared" si="494"/>
        <v>0</v>
      </c>
      <c r="CT1087" s="13" t="b">
        <f t="shared" si="493"/>
        <v>0</v>
      </c>
      <c r="CU1087" s="13" t="b">
        <f t="shared" si="495"/>
        <v>0</v>
      </c>
      <c r="CV1087" s="13" t="b">
        <f t="shared" si="489"/>
        <v>0</v>
      </c>
      <c r="CW1087" s="13" t="b">
        <f t="shared" si="490"/>
        <v>0</v>
      </c>
      <c r="CX1087" s="13" t="b">
        <f t="shared" si="491"/>
        <v>0</v>
      </c>
      <c r="CY1087" s="13" t="b">
        <f t="shared" si="492"/>
        <v>0</v>
      </c>
    </row>
    <row r="1088" spans="1:103" ht="15" thickBot="1">
      <c r="A1088" s="931">
        <v>218</v>
      </c>
      <c r="B1088" s="983" t="s">
        <v>255</v>
      </c>
      <c r="C1088" s="983" t="s">
        <v>264</v>
      </c>
      <c r="D1088" s="983" t="s">
        <v>1</v>
      </c>
      <c r="E1088" s="983" t="s">
        <v>5</v>
      </c>
      <c r="F1088" s="983">
        <v>7</v>
      </c>
      <c r="G1088" s="983">
        <v>7</v>
      </c>
      <c r="H1088" s="983"/>
      <c r="I1088" s="983" t="s">
        <v>10</v>
      </c>
      <c r="J1088" s="983"/>
      <c r="K1088" s="983"/>
      <c r="L1088" s="983" t="s">
        <v>16</v>
      </c>
      <c r="M1088" s="983"/>
      <c r="N1088" s="983" t="s">
        <v>16</v>
      </c>
      <c r="O1088" s="983"/>
      <c r="P1088" s="983" t="s">
        <v>16</v>
      </c>
      <c r="Q1088" s="940">
        <f>IF(I1088="&lt;1966",'lista, wskaźniki'!$G$4,IF(I1088="1967-1985",'lista, wskaźniki'!$G$5,IF(I1088="1986-1992",'lista, wskaźniki'!$G$6,IF(I1088="1993-1996",'lista, wskaźniki'!$G$7,IF(I1088="&gt;1997",'lista, wskaźniki'!$G$8,IF(I1088=0,'lista, wskaźniki'!$G$4))))))</f>
        <v>290</v>
      </c>
      <c r="R1088" s="983" t="s">
        <v>21</v>
      </c>
      <c r="S1088" s="983" t="s">
        <v>27</v>
      </c>
      <c r="T1088" s="983">
        <v>15</v>
      </c>
      <c r="U1088" s="983">
        <v>2007</v>
      </c>
      <c r="V1088" s="983"/>
      <c r="W1088" s="60" t="s">
        <v>35</v>
      </c>
      <c r="X1088" s="60" t="s">
        <v>38</v>
      </c>
      <c r="Y1088" s="60" t="s">
        <v>24</v>
      </c>
      <c r="Z1088" s="60" t="s">
        <v>401</v>
      </c>
      <c r="AA1088" s="60" t="s">
        <v>35</v>
      </c>
      <c r="AB1088" s="61">
        <v>3</v>
      </c>
      <c r="AC1088" s="61"/>
      <c r="AD1088" s="60">
        <v>2500</v>
      </c>
      <c r="AE1088" s="983"/>
      <c r="AF1088" s="334">
        <f t="shared" si="496"/>
        <v>67.89</v>
      </c>
      <c r="AG1088" s="272">
        <f>IF(R1088="kompletna",Q1088*J1088*0.0036*'lista, wskaźniki'!$F$13, IF(R1088="częściowa",Q1088*J1088*0.0036*'lista, wskaźniki'!$F$14, IF(R1088="brak",Q1088*J1088*0.0036*'lista, wskaźniki'!$F$15,)))</f>
        <v>0</v>
      </c>
      <c r="AH1088" s="334">
        <f>IF(Y1088="inne",K1088*'lista, wskaźniki'!$E$35,IF(Y1088="to samo źródło",0,IF(Y1088=0,0)))</f>
        <v>0</v>
      </c>
      <c r="AI1088" s="334" t="b">
        <f>IF(AA1088="gaz z sieci",AC1088*'lista, wskaźniki'!$D$21)</f>
        <v>0</v>
      </c>
      <c r="AJ1088" s="272">
        <f>IF(AA1088="węgiel",AB1088*'lista, wskaźniki'!$D$20, IF('Sektor mieszkaniowy'!AA1088="drewno",'Sektor mieszkaniowy'!AB1088*'lista, wskaźniki'!$D$22,IF('Sektor mieszkaniowy'!AA1088="pellet",AB1088*'lista, wskaźniki'!$D$23,IF('Sektor mieszkaniowy'!AA1088="gaz z sieci",AB1088*'lista, wskaźniki'!$D$21,IF('Sektor mieszkaniowy'!AA1088="olej opałowy",'Sektor mieszkaniowy'!AB1088*'lista, wskaźniki'!$D$24)))))</f>
        <v>67.89</v>
      </c>
      <c r="AK1088" s="1013">
        <f>AL1088/'lista, wskaźniki'!$A$127</f>
        <v>3.8461538461538463</v>
      </c>
      <c r="AL1088" s="983">
        <v>2500</v>
      </c>
      <c r="AM1088" s="20">
        <f>IF(AA1088="węgiel",AF1088*1/3.6*'lista, wskaźniki'!$F$20,IF(AA1088="drewno",AF1088*1/3.6*'lista, wskaźniki'!$F$22,IF(AA1088="pellet",AF1088*1/3.6*'lista, wskaźniki'!$F$23,IF(AA1088="gaz z sieci",AF1088*1/3.6*'lista, wskaźniki'!$F$21,IF(AA1088="olej opałowy",AF1088*1/3.6*'lista, wskaźniki'!$F$24,0)))))</f>
        <v>6.4312197000000006</v>
      </c>
      <c r="AN1088" s="20">
        <f>IF(AA1088="węgiel",AF1088*'lista, wskaźniki'!$E$42,IF(AA1088="drewno",AF1088*'lista, wskaźniki'!$G$42,IF(AA1088="pellet",AF1088*'lista, wskaźniki'!$H$42,IF(AA1088="gaz z sieci",AF1088*'lista, wskaźniki'!$F$42,IF(AA1088="olej opałowy",AF1088*'lista, wskaźniki'!$I$42,0)))))</f>
        <v>2.57982E-2</v>
      </c>
      <c r="AO1088" s="20">
        <f>IF(AA1088="węgiel",AF1088*'lista, wskaźniki'!$E$43,IF(AA1088="drewno",AF1088*'lista, wskaźniki'!$G$43,IF(AA1088="pellet",AF1088*'lista, wskaźniki'!$H$43,IF(AA1088="gaz z sieci",AF1088*'lista, wskaźniki'!$F$43,IF(AA1088="olej opałowy",AF1088*'lista, wskaźniki'!$I$43,0)))))</f>
        <v>2.4440400000000001E-2</v>
      </c>
      <c r="AP1088" s="20">
        <f>IF(AA1088="węgiel",AF1088*'lista, wskaźniki'!$E$44,IF(AA1088="drewno",AF1088*'lista, wskaźniki'!$G$44,IF(AA1088="pellet",AF1088*'lista, wskaźniki'!$H$44,IF(AA1088="gaz z sieci",AF1088*'lista, wskaźniki'!$F$44,IF(AA1088="olej opałowy",AF1088*'lista, wskaźniki'!$I$44,0)))))</f>
        <v>1.83303E-5</v>
      </c>
      <c r="AQ1088" s="20">
        <f>IF(Z1088="gaz",AH1088*1/3.6*'lista, wskaźniki'!$F$21,IF(Z1088="energia elektryczna",AH1088*1/3.6*'lista, wskaźniki'!$F$26))</f>
        <v>0</v>
      </c>
      <c r="AR1088" s="20">
        <f>IF(Z1088="gaz",AH1088*'lista, wskaźniki'!$F$42,IF(Z1088="energia elektryczna",AH1088*0))</f>
        <v>0</v>
      </c>
      <c r="AS1088" s="20">
        <f>IF(Z1088="gaz",AH1088*'lista, wskaźniki'!$F$43,IF(Z1088="energia elektryczna",AH1088*0))</f>
        <v>0</v>
      </c>
      <c r="AT1088" s="20">
        <f>IF(Z1088="gaz",AH1088*'lista, wskaźniki'!$F$44,IF(Z1088="energia elektryczna",AH1088*0))</f>
        <v>0</v>
      </c>
      <c r="AU1088" s="20">
        <f>AI1088*1/3.6*'lista, wskaźniki'!$F$21</f>
        <v>0</v>
      </c>
      <c r="AV1088" s="20">
        <f>AI1088*'lista, wskaźniki'!$F$42</f>
        <v>0</v>
      </c>
      <c r="AW1088" s="20">
        <f>AI1088*'lista, wskaźniki'!$F$43</f>
        <v>0</v>
      </c>
      <c r="AX1088" s="20">
        <f>AI1088*'lista, wskaźniki'!$F$44</f>
        <v>0</v>
      </c>
      <c r="AY1088" s="20">
        <f>AK1088*'lista, wskaźniki'!$F$26</f>
        <v>3.4230769230769234</v>
      </c>
      <c r="AZ1088" s="20">
        <f t="shared" si="468"/>
        <v>9.8542966230769231</v>
      </c>
      <c r="BA1088" s="20">
        <f t="shared" si="469"/>
        <v>2.57982E-2</v>
      </c>
      <c r="BB1088" s="20">
        <f t="shared" si="470"/>
        <v>2.4440400000000001E-2</v>
      </c>
      <c r="BC1088" s="20">
        <f t="shared" si="471"/>
        <v>1.83303E-5</v>
      </c>
      <c r="BD1088" s="983" t="s">
        <v>17</v>
      </c>
      <c r="BE1088" s="983" t="s">
        <v>17</v>
      </c>
      <c r="BF1088" s="983" t="s">
        <v>17</v>
      </c>
      <c r="BG1088" s="983" t="s">
        <v>17</v>
      </c>
      <c r="BH1088" s="60"/>
      <c r="BI1088" s="983" t="s">
        <v>17</v>
      </c>
      <c r="BJ1088" s="60"/>
      <c r="BK1088" s="983" t="s">
        <v>17</v>
      </c>
      <c r="BL1088" s="60"/>
      <c r="BM1088" s="60"/>
      <c r="BN1088" s="60"/>
      <c r="BO1088" s="60" t="s">
        <v>57</v>
      </c>
      <c r="BP1088" s="60"/>
      <c r="BQ1088" s="60" t="s">
        <v>120</v>
      </c>
      <c r="BR1088" s="60">
        <v>2</v>
      </c>
      <c r="BS1088" s="986"/>
      <c r="BT1088" s="986">
        <v>1500</v>
      </c>
      <c r="BU1088" s="986"/>
      <c r="BV1088" s="986"/>
      <c r="BW1088" s="986">
        <v>6700</v>
      </c>
      <c r="BX1088" s="986"/>
      <c r="BY1088" s="1010"/>
      <c r="CA1088" s="365">
        <f t="shared" si="472"/>
        <v>67.89</v>
      </c>
      <c r="CB1088" s="365" t="b">
        <f t="shared" si="473"/>
        <v>0</v>
      </c>
      <c r="CC1088" s="365" t="b">
        <f t="shared" si="474"/>
        <v>0</v>
      </c>
      <c r="CD1088" s="365" t="b">
        <f t="shared" si="475"/>
        <v>0</v>
      </c>
      <c r="CE1088" s="365" t="b">
        <f t="shared" si="476"/>
        <v>0</v>
      </c>
      <c r="CF1088" s="365">
        <f t="shared" si="477"/>
        <v>0</v>
      </c>
      <c r="CG1088" s="365" t="b">
        <f t="shared" si="478"/>
        <v>0</v>
      </c>
      <c r="CH1088" s="365" t="b">
        <f t="shared" si="479"/>
        <v>0</v>
      </c>
      <c r="CI1088" s="72">
        <f t="shared" si="480"/>
        <v>67.89</v>
      </c>
      <c r="CJ1088" s="72" t="b">
        <f t="shared" si="481"/>
        <v>0</v>
      </c>
      <c r="CK1088" s="72" t="b">
        <f t="shared" si="482"/>
        <v>0</v>
      </c>
      <c r="CL1088" s="72">
        <f t="shared" si="483"/>
        <v>0</v>
      </c>
      <c r="CM1088" s="72" t="b">
        <f t="shared" si="484"/>
        <v>0</v>
      </c>
      <c r="CN1088" s="72" t="b">
        <f t="shared" si="485"/>
        <v>0</v>
      </c>
      <c r="CP1088" s="13">
        <f t="shared" si="486"/>
        <v>0</v>
      </c>
      <c r="CQ1088" s="13">
        <f t="shared" si="487"/>
        <v>0</v>
      </c>
      <c r="CR1088" s="13" t="b">
        <f t="shared" si="488"/>
        <v>0</v>
      </c>
      <c r="CS1088" s="13" t="b">
        <f t="shared" si="494"/>
        <v>0</v>
      </c>
      <c r="CT1088" s="13" t="b">
        <f t="shared" si="493"/>
        <v>0</v>
      </c>
      <c r="CU1088" s="13" t="b">
        <f t="shared" si="495"/>
        <v>0</v>
      </c>
      <c r="CV1088" s="13" t="b">
        <f t="shared" si="489"/>
        <v>0</v>
      </c>
      <c r="CW1088" s="13" t="b">
        <f t="shared" si="490"/>
        <v>0</v>
      </c>
      <c r="CX1088" s="13" t="b">
        <f t="shared" si="491"/>
        <v>0</v>
      </c>
      <c r="CY1088" s="13" t="b">
        <f t="shared" si="492"/>
        <v>0</v>
      </c>
    </row>
    <row r="1089" spans="1:103" ht="15" thickBot="1">
      <c r="A1089" s="932"/>
      <c r="B1089" s="984"/>
      <c r="C1089" s="984"/>
      <c r="D1089" s="984"/>
      <c r="E1089" s="984"/>
      <c r="F1089" s="984"/>
      <c r="G1089" s="984"/>
      <c r="H1089" s="984"/>
      <c r="I1089" s="984"/>
      <c r="J1089" s="984"/>
      <c r="K1089" s="984"/>
      <c r="L1089" s="984"/>
      <c r="M1089" s="984"/>
      <c r="N1089" s="984"/>
      <c r="O1089" s="984"/>
      <c r="P1089" s="984"/>
      <c r="Q1089" s="941"/>
      <c r="R1089" s="984"/>
      <c r="S1089" s="984"/>
      <c r="T1089" s="984"/>
      <c r="U1089" s="984"/>
      <c r="V1089" s="984"/>
      <c r="W1089" s="20" t="s">
        <v>36</v>
      </c>
      <c r="X1089" s="62"/>
      <c r="Y1089" s="62"/>
      <c r="Z1089" s="62"/>
      <c r="AA1089" s="62" t="s">
        <v>36</v>
      </c>
      <c r="AB1089" s="63">
        <v>0.3</v>
      </c>
      <c r="AC1089" s="63"/>
      <c r="AD1089" s="62">
        <v>500</v>
      </c>
      <c r="AE1089" s="984"/>
      <c r="AF1089" s="334">
        <f t="shared" si="496"/>
        <v>4.68</v>
      </c>
      <c r="AG1089" s="272">
        <f>IF(R1089="kompletna",Q1089*J1089*0.0036*'lista, wskaźniki'!$F$13, IF(R1089="częściowa",Q1089*J1089*0.0036*'lista, wskaźniki'!$F$14, IF(R1089="brak",Q1089*J1089*0.0036*'lista, wskaźniki'!$F$15,)))</f>
        <v>0</v>
      </c>
      <c r="AH1089" s="334">
        <f>IF(Y1089="inne",K1089*'lista, wskaźniki'!$E$35,IF(Y1089="to samo źródło",0,IF(Y1089=0,0)))</f>
        <v>0</v>
      </c>
      <c r="AI1089" s="334" t="b">
        <f>IF(AA1089="gaz z sieci",AC1089*'lista, wskaźniki'!$D$21)</f>
        <v>0</v>
      </c>
      <c r="AJ1089" s="272">
        <f>IF(AA1089="węgiel",AB1089*'lista, wskaźniki'!$D$20, IF('Sektor mieszkaniowy'!AA1089="drewno",'Sektor mieszkaniowy'!AB1089*'lista, wskaźniki'!$D$22,IF('Sektor mieszkaniowy'!AA1089="pellet",AB1089*'lista, wskaźniki'!$D$23,IF('Sektor mieszkaniowy'!AA1089="gaz z sieci",AB1089*'lista, wskaźniki'!$D$21,IF('Sektor mieszkaniowy'!AA1089="olej opałowy",'Sektor mieszkaniowy'!AB1089*'lista, wskaźniki'!$D$24)))))</f>
        <v>4.68</v>
      </c>
      <c r="AK1089" s="1014"/>
      <c r="AL1089" s="984"/>
      <c r="AM1089" s="20">
        <f>IF(AA1089="węgiel",AF1089*1/3.6*'lista, wskaźniki'!$F$20,IF(AA1089="drewno",AF1089*1/3.6*'lista, wskaźniki'!$F$22,IF(AA1089="pellet",AF1089*1/3.6*'lista, wskaźniki'!$F$23,IF(AA1089="gaz z sieci",AF1089*1/3.6*'lista, wskaźniki'!$F$21,IF(AA1089="olej opałowy",AF1089*1/3.6*'lista, wskaźniki'!$F$24,0)))))</f>
        <v>0</v>
      </c>
      <c r="AN1089" s="20">
        <f>IF(AA1089="węgiel",AF1089*'lista, wskaźniki'!$E$42,IF(AA1089="drewno",AF1089*'lista, wskaźniki'!$G$42,IF(AA1089="pellet",AF1089*'lista, wskaźniki'!$H$42,IF(AA1089="gaz z sieci",AF1089*'lista, wskaźniki'!$F$42,IF(AA1089="olej opałowy",AF1089*'lista, wskaźniki'!$I$42,0)))))</f>
        <v>3.7907999999999996E-3</v>
      </c>
      <c r="AO1089" s="20">
        <f>IF(AA1089="węgiel",AF1089*'lista, wskaźniki'!$E$43,IF(AA1089="drewno",AF1089*'lista, wskaźniki'!$G$43,IF(AA1089="pellet",AF1089*'lista, wskaźniki'!$H$43,IF(AA1089="gaz z sieci",AF1089*'lista, wskaźniki'!$F$43,IF(AA1089="olej opałowy",AF1089*'lista, wskaźniki'!$I$43,0)))))</f>
        <v>3.7907999999999996E-3</v>
      </c>
      <c r="AP1089" s="20">
        <f>IF(AA1089="węgiel",AF1089*'lista, wskaźniki'!$E$44,IF(AA1089="drewno",AF1089*'lista, wskaźniki'!$G$44,IF(AA1089="pellet",AF1089*'lista, wskaźniki'!$H$44,IF(AA1089="gaz z sieci",AF1089*'lista, wskaźniki'!$F$44,IF(AA1089="olej opałowy",AF1089*'lista, wskaźniki'!$I$44,0)))))</f>
        <v>1.1699999999999998E-6</v>
      </c>
      <c r="AQ1089" s="20" t="b">
        <f>IF(Z1089="gaz",AH1089*1/3.6*'lista, wskaźniki'!$F$21,IF(Z1089="energia elektryczna",AH1089*1/3.6*'lista, wskaźniki'!$F$26))</f>
        <v>0</v>
      </c>
      <c r="AR1089" s="20" t="b">
        <f>IF(Z1089="gaz",AH1089*'lista, wskaźniki'!$F$42,IF(Z1089="energia elektryczna",AH1089*0))</f>
        <v>0</v>
      </c>
      <c r="AS1089" s="20" t="b">
        <f>IF(Z1089="gaz",AH1089*'lista, wskaźniki'!$F$43,IF(Z1089="energia elektryczna",AH1089*0))</f>
        <v>0</v>
      </c>
      <c r="AT1089" s="20" t="b">
        <f>IF(Z1089="gaz",AH1089*'lista, wskaźniki'!$F$44,IF(Z1089="energia elektryczna",AH1089*0))</f>
        <v>0</v>
      </c>
      <c r="AU1089" s="20">
        <f>AI1089*1/3.6*'lista, wskaźniki'!$F$21</f>
        <v>0</v>
      </c>
      <c r="AV1089" s="20">
        <f>AI1089*'lista, wskaźniki'!$F$42</f>
        <v>0</v>
      </c>
      <c r="AW1089" s="20">
        <f>AI1089*'lista, wskaźniki'!$F$43</f>
        <v>0</v>
      </c>
      <c r="AX1089" s="20">
        <f>AI1089*'lista, wskaźniki'!$F$44</f>
        <v>0</v>
      </c>
      <c r="AY1089" s="20">
        <f>AK1089*'lista, wskaźniki'!$F$26</f>
        <v>0</v>
      </c>
      <c r="AZ1089" s="20">
        <f t="shared" si="468"/>
        <v>0</v>
      </c>
      <c r="BA1089" s="20">
        <f t="shared" si="469"/>
        <v>3.7907999999999996E-3</v>
      </c>
      <c r="BB1089" s="20">
        <f t="shared" si="470"/>
        <v>3.7907999999999996E-3</v>
      </c>
      <c r="BC1089" s="20">
        <f t="shared" si="471"/>
        <v>1.1699999999999998E-6</v>
      </c>
      <c r="BD1089" s="984"/>
      <c r="BE1089" s="984"/>
      <c r="BF1089" s="984"/>
      <c r="BG1089" s="984"/>
      <c r="BH1089" s="62"/>
      <c r="BI1089" s="984"/>
      <c r="BJ1089" s="62"/>
      <c r="BK1089" s="984"/>
      <c r="BL1089" s="62"/>
      <c r="BM1089" s="62"/>
      <c r="BN1089" s="62"/>
      <c r="BO1089" s="62"/>
      <c r="BP1089" s="62"/>
      <c r="BQ1089" s="62"/>
      <c r="BR1089" s="62"/>
      <c r="BS1089" s="987"/>
      <c r="BT1089" s="987"/>
      <c r="BU1089" s="987"/>
      <c r="BV1089" s="987"/>
      <c r="BW1089" s="987"/>
      <c r="BX1089" s="987"/>
      <c r="BY1089" s="1011"/>
      <c r="CA1089" s="365" t="b">
        <f t="shared" si="472"/>
        <v>0</v>
      </c>
      <c r="CB1089" s="365">
        <f t="shared" si="473"/>
        <v>4.68</v>
      </c>
      <c r="CC1089" s="365" t="b">
        <f t="shared" si="474"/>
        <v>0</v>
      </c>
      <c r="CD1089" s="365" t="b">
        <f t="shared" si="475"/>
        <v>0</v>
      </c>
      <c r="CE1089" s="365" t="b">
        <f t="shared" si="476"/>
        <v>0</v>
      </c>
      <c r="CF1089" s="365" t="b">
        <f t="shared" si="477"/>
        <v>0</v>
      </c>
      <c r="CG1089" s="365" t="b">
        <f t="shared" si="478"/>
        <v>0</v>
      </c>
      <c r="CH1089" s="365" t="b">
        <f t="shared" si="479"/>
        <v>0</v>
      </c>
      <c r="CI1089" s="72" t="b">
        <f t="shared" si="480"/>
        <v>0</v>
      </c>
      <c r="CJ1089" s="72">
        <f t="shared" si="481"/>
        <v>4.68</v>
      </c>
      <c r="CK1089" s="72" t="b">
        <f t="shared" si="482"/>
        <v>0</v>
      </c>
      <c r="CL1089" s="72">
        <f t="shared" si="483"/>
        <v>0</v>
      </c>
      <c r="CM1089" s="72" t="b">
        <f t="shared" si="484"/>
        <v>0</v>
      </c>
      <c r="CN1089" s="72" t="b">
        <f t="shared" si="485"/>
        <v>0</v>
      </c>
      <c r="CP1089" s="13">
        <f t="shared" si="486"/>
        <v>0</v>
      </c>
      <c r="CQ1089" s="13" t="b">
        <f t="shared" si="487"/>
        <v>0</v>
      </c>
      <c r="CR1089" s="13" t="b">
        <f t="shared" si="488"/>
        <v>0</v>
      </c>
      <c r="CS1089" s="13" t="b">
        <f t="shared" si="494"/>
        <v>0</v>
      </c>
      <c r="CT1089" s="13" t="b">
        <f t="shared" si="493"/>
        <v>0</v>
      </c>
      <c r="CU1089" s="13" t="b">
        <f t="shared" si="495"/>
        <v>0</v>
      </c>
      <c r="CV1089" s="13" t="b">
        <f t="shared" si="489"/>
        <v>0</v>
      </c>
      <c r="CW1089" s="13" t="b">
        <f t="shared" si="490"/>
        <v>0</v>
      </c>
      <c r="CX1089" s="13" t="b">
        <f t="shared" si="491"/>
        <v>0</v>
      </c>
      <c r="CY1089" s="13" t="b">
        <f t="shared" si="492"/>
        <v>0</v>
      </c>
    </row>
    <row r="1090" spans="1:103" ht="15" thickBot="1">
      <c r="A1090" s="932"/>
      <c r="B1090" s="984"/>
      <c r="C1090" s="984"/>
      <c r="D1090" s="984"/>
      <c r="E1090" s="984"/>
      <c r="F1090" s="984"/>
      <c r="G1090" s="984"/>
      <c r="H1090" s="984"/>
      <c r="I1090" s="984"/>
      <c r="J1090" s="984"/>
      <c r="K1090" s="984"/>
      <c r="L1090" s="984"/>
      <c r="M1090" s="984"/>
      <c r="N1090" s="984"/>
      <c r="O1090" s="984"/>
      <c r="P1090" s="984"/>
      <c r="Q1090" s="941"/>
      <c r="R1090" s="984"/>
      <c r="S1090" s="984"/>
      <c r="T1090" s="984"/>
      <c r="U1090" s="984"/>
      <c r="V1090" s="984"/>
      <c r="W1090" s="62"/>
      <c r="X1090" s="62"/>
      <c r="Y1090" s="62"/>
      <c r="Z1090" s="62"/>
      <c r="AA1090" s="62" t="s">
        <v>50</v>
      </c>
      <c r="AB1090" s="63"/>
      <c r="AC1090" s="63"/>
      <c r="AD1090" s="62"/>
      <c r="AE1090" s="984"/>
      <c r="AF1090" s="334">
        <f t="shared" si="496"/>
        <v>0</v>
      </c>
      <c r="AG1090" s="272">
        <f>IF(R1090="kompletna",Q1090*J1090*0.0036*'lista, wskaźniki'!$F$13, IF(R1090="częściowa",Q1090*J1090*0.0036*'lista, wskaźniki'!$F$14, IF(R1090="brak",Q1090*J1090*0.0036*'lista, wskaźniki'!$F$15,)))</f>
        <v>0</v>
      </c>
      <c r="AH1090" s="334">
        <f>IF(Y1090="inne",K1090*'lista, wskaźniki'!$E$35,IF(Y1090="to samo źródło",0,IF(Y1090=0,0)))</f>
        <v>0</v>
      </c>
      <c r="AI1090" s="334" t="b">
        <f>IF(AA1090="gaz z sieci",AC1090*'lista, wskaźniki'!$D$21)</f>
        <v>0</v>
      </c>
      <c r="AJ1090" s="272">
        <f>IF(AA1090="węgiel",AB1090*'lista, wskaźniki'!$D$20, IF('Sektor mieszkaniowy'!AA1090="drewno",'Sektor mieszkaniowy'!AB1090*'lista, wskaźniki'!$D$22,IF('Sektor mieszkaniowy'!AA1090="pellet",AB1090*'lista, wskaźniki'!$D$23,IF('Sektor mieszkaniowy'!AA1090="gaz z sieci",AB1090*'lista, wskaźniki'!$D$21,IF('Sektor mieszkaniowy'!AA1090="olej opałowy",'Sektor mieszkaniowy'!AB1090*'lista, wskaźniki'!$D$24)))))</f>
        <v>0</v>
      </c>
      <c r="AK1090" s="1014"/>
      <c r="AL1090" s="984"/>
      <c r="AM1090" s="20">
        <f>IF(AA1090="węgiel",AF1090*1/3.6*'lista, wskaźniki'!$F$20,IF(AA1090="drewno",AF1090*1/3.6*'lista, wskaźniki'!$F$22,IF(AA1090="pellet",AF1090*1/3.6*'lista, wskaźniki'!$F$23,IF(AA1090="gaz z sieci",AF1090*1/3.6*'lista, wskaźniki'!$F$21,IF(AA1090="olej opałowy",AF1090*1/3.6*'lista, wskaźniki'!$F$24,0)))))</f>
        <v>0</v>
      </c>
      <c r="AN1090" s="20">
        <f>IF(AA1090="węgiel",AF1090*'lista, wskaźniki'!$E$42,IF(AA1090="drewno",AF1090*'lista, wskaźniki'!$G$42,IF(AA1090="pellet",AF1090*'lista, wskaźniki'!$H$42,IF(AA1090="gaz z sieci",AF1090*'lista, wskaźniki'!$F$42,IF(AA1090="olej opałowy",AF1090*'lista, wskaźniki'!$I$42,0)))))</f>
        <v>0</v>
      </c>
      <c r="AO1090" s="20">
        <f>IF(AA1090="węgiel",AF1090*'lista, wskaźniki'!$E$43,IF(AA1090="drewno",AF1090*'lista, wskaźniki'!$G$43,IF(AA1090="pellet",AF1090*'lista, wskaźniki'!$H$43,IF(AA1090="gaz z sieci",AF1090*'lista, wskaźniki'!$F$43,IF(AA1090="olej opałowy",AF1090*'lista, wskaźniki'!$I$43,0)))))</f>
        <v>0</v>
      </c>
      <c r="AP1090" s="20">
        <f>IF(AA1090="węgiel",AF1090*'lista, wskaźniki'!$E$44,IF(AA1090="drewno",AF1090*'lista, wskaźniki'!$G$44,IF(AA1090="pellet",AF1090*'lista, wskaźniki'!$H$44,IF(AA1090="gaz z sieci",AF1090*'lista, wskaźniki'!$F$44,IF(AA1090="olej opałowy",AF1090*'lista, wskaźniki'!$I$44,0)))))</f>
        <v>0</v>
      </c>
      <c r="AQ1090" s="20" t="b">
        <f>IF(Z1090="gaz",AH1090*1/3.6*'lista, wskaźniki'!$F$21,IF(Z1090="energia elektryczna",AH1090*1/3.6*'lista, wskaźniki'!$F$26))</f>
        <v>0</v>
      </c>
      <c r="AR1090" s="20" t="b">
        <f>IF(Z1090="gaz",AH1090*'lista, wskaźniki'!$F$42,IF(Z1090="energia elektryczna",AH1090*0))</f>
        <v>0</v>
      </c>
      <c r="AS1090" s="20" t="b">
        <f>IF(Z1090="gaz",AH1090*'lista, wskaźniki'!$F$43,IF(Z1090="energia elektryczna",AH1090*0))</f>
        <v>0</v>
      </c>
      <c r="AT1090" s="20" t="b">
        <f>IF(Z1090="gaz",AH1090*'lista, wskaźniki'!$F$44,IF(Z1090="energia elektryczna",AH1090*0))</f>
        <v>0</v>
      </c>
      <c r="AU1090" s="20">
        <f>AI1090*1/3.6*'lista, wskaźniki'!$F$21</f>
        <v>0</v>
      </c>
      <c r="AV1090" s="20">
        <f>AI1090*'lista, wskaźniki'!$F$42</f>
        <v>0</v>
      </c>
      <c r="AW1090" s="20">
        <f>AI1090*'lista, wskaźniki'!$F$43</f>
        <v>0</v>
      </c>
      <c r="AX1090" s="20">
        <f>AI1090*'lista, wskaźniki'!$F$44</f>
        <v>0</v>
      </c>
      <c r="AY1090" s="20">
        <f>AK1090*'lista, wskaźniki'!$F$26</f>
        <v>0</v>
      </c>
      <c r="AZ1090" s="20">
        <f t="shared" si="468"/>
        <v>0</v>
      </c>
      <c r="BA1090" s="20">
        <f t="shared" si="469"/>
        <v>0</v>
      </c>
      <c r="BB1090" s="20">
        <f t="shared" si="470"/>
        <v>0</v>
      </c>
      <c r="BC1090" s="20">
        <f t="shared" si="471"/>
        <v>0</v>
      </c>
      <c r="BD1090" s="984"/>
      <c r="BE1090" s="984"/>
      <c r="BF1090" s="984"/>
      <c r="BG1090" s="984"/>
      <c r="BH1090" s="62"/>
      <c r="BI1090" s="984"/>
      <c r="BJ1090" s="62"/>
      <c r="BK1090" s="984"/>
      <c r="BL1090" s="62"/>
      <c r="BM1090" s="62"/>
      <c r="BN1090" s="62"/>
      <c r="BO1090" s="62"/>
      <c r="BP1090" s="62"/>
      <c r="BQ1090" s="62"/>
      <c r="BR1090" s="62"/>
      <c r="BS1090" s="987"/>
      <c r="BT1090" s="987"/>
      <c r="BU1090" s="987"/>
      <c r="BV1090" s="987"/>
      <c r="BW1090" s="987"/>
      <c r="BX1090" s="987"/>
      <c r="BY1090" s="1011"/>
      <c r="CA1090" s="365" t="b">
        <f t="shared" si="472"/>
        <v>0</v>
      </c>
      <c r="CB1090" s="365" t="b">
        <f t="shared" si="473"/>
        <v>0</v>
      </c>
      <c r="CC1090" s="365">
        <f t="shared" si="474"/>
        <v>0</v>
      </c>
      <c r="CD1090" s="365" t="b">
        <f t="shared" si="475"/>
        <v>0</v>
      </c>
      <c r="CE1090" s="365" t="b">
        <f t="shared" si="476"/>
        <v>0</v>
      </c>
      <c r="CF1090" s="365" t="b">
        <f t="shared" si="477"/>
        <v>0</v>
      </c>
      <c r="CG1090" s="365" t="b">
        <f t="shared" si="478"/>
        <v>0</v>
      </c>
      <c r="CH1090" s="365" t="b">
        <f t="shared" si="479"/>
        <v>0</v>
      </c>
      <c r="CI1090" s="72" t="b">
        <f t="shared" si="480"/>
        <v>0</v>
      </c>
      <c r="CJ1090" s="72" t="b">
        <f t="shared" si="481"/>
        <v>0</v>
      </c>
      <c r="CK1090" s="72">
        <f t="shared" si="482"/>
        <v>0</v>
      </c>
      <c r="CL1090" s="72">
        <f t="shared" si="483"/>
        <v>0</v>
      </c>
      <c r="CM1090" s="72" t="b">
        <f t="shared" si="484"/>
        <v>0</v>
      </c>
      <c r="CN1090" s="72" t="b">
        <f t="shared" si="485"/>
        <v>0</v>
      </c>
      <c r="CP1090" s="13">
        <f t="shared" si="486"/>
        <v>0</v>
      </c>
      <c r="CQ1090" s="13" t="b">
        <f t="shared" si="487"/>
        <v>0</v>
      </c>
      <c r="CR1090" s="13" t="b">
        <f t="shared" si="488"/>
        <v>0</v>
      </c>
      <c r="CS1090" s="13" t="b">
        <f t="shared" si="494"/>
        <v>0</v>
      </c>
      <c r="CT1090" s="13" t="b">
        <f t="shared" si="493"/>
        <v>0</v>
      </c>
      <c r="CU1090" s="13" t="b">
        <f t="shared" si="495"/>
        <v>0</v>
      </c>
      <c r="CV1090" s="13" t="b">
        <f t="shared" si="489"/>
        <v>0</v>
      </c>
      <c r="CW1090" s="13" t="b">
        <f t="shared" si="490"/>
        <v>0</v>
      </c>
      <c r="CX1090" s="13" t="b">
        <f t="shared" si="491"/>
        <v>0</v>
      </c>
      <c r="CY1090" s="13" t="b">
        <f t="shared" si="492"/>
        <v>0</v>
      </c>
    </row>
    <row r="1091" spans="1:103" s="282" customFormat="1" ht="15" thickBot="1">
      <c r="A1091" s="932"/>
      <c r="B1091" s="984"/>
      <c r="C1091" s="984"/>
      <c r="D1091" s="984"/>
      <c r="E1091" s="984"/>
      <c r="F1091" s="984"/>
      <c r="G1091" s="984"/>
      <c r="H1091" s="984"/>
      <c r="I1091" s="984"/>
      <c r="J1091" s="984"/>
      <c r="K1091" s="984"/>
      <c r="L1091" s="984"/>
      <c r="M1091" s="984"/>
      <c r="N1091" s="984"/>
      <c r="O1091" s="984"/>
      <c r="P1091" s="984"/>
      <c r="Q1091" s="941"/>
      <c r="R1091" s="984"/>
      <c r="S1091" s="984"/>
      <c r="T1091" s="984"/>
      <c r="U1091" s="984"/>
      <c r="V1091" s="984"/>
      <c r="W1091" s="284"/>
      <c r="X1091" s="284"/>
      <c r="Y1091" s="284"/>
      <c r="Z1091" s="284"/>
      <c r="AA1091" s="336" t="s">
        <v>38</v>
      </c>
      <c r="AB1091" s="63">
        <f>ROUND(AD1091/2.5,0)</f>
        <v>960</v>
      </c>
      <c r="AC1091" s="63"/>
      <c r="AD1091" s="336">
        <v>2400</v>
      </c>
      <c r="AE1091" s="984"/>
      <c r="AF1091" s="334">
        <f t="shared" si="496"/>
        <v>34.675199999999997</v>
      </c>
      <c r="AG1091" s="292">
        <f>IF(R1091="kompletna",Q1091*J1091*0.0036*'lista, wskaźniki'!$F$13, IF(R1091="częściowa",Q1091*J1091*0.0036*'lista, wskaźniki'!$F$14, IF(R1091="brak",Q1091*J1091*0.0036*'lista, wskaźniki'!$F$15,)))</f>
        <v>0</v>
      </c>
      <c r="AH1091" s="334">
        <f>IF(Y1091="inne",K1091*'lista, wskaźniki'!$E$35,IF(Y1091="to samo źródło",0,IF(Y1091=0,0)))</f>
        <v>0</v>
      </c>
      <c r="AI1091" s="334">
        <f>IF(AA1091="gaz z sieci",AC1091*'lista, wskaźniki'!$D$21)</f>
        <v>0</v>
      </c>
      <c r="AJ1091" s="292">
        <f>IF(AA1091="węgiel",AB1091*'lista, wskaźniki'!$D$20, IF('Sektor mieszkaniowy'!AA1091="drewno",'Sektor mieszkaniowy'!AB1091*'lista, wskaźniki'!$D$22,IF('Sektor mieszkaniowy'!AA1091="pellet",AB1091*'lista, wskaźniki'!$D$23,IF('Sektor mieszkaniowy'!AA1091="gaz z sieci",AB1091*'lista, wskaźniki'!$D$21,IF('Sektor mieszkaniowy'!AA1091="olej opałowy",'Sektor mieszkaniowy'!AB1091*'lista, wskaźniki'!$D$24)))))</f>
        <v>34.675199999999997</v>
      </c>
      <c r="AK1091" s="1014"/>
      <c r="AL1091" s="984"/>
      <c r="AM1091" s="20">
        <f>IF(AA1091="węgiel",AF1091*1/3.6*'lista, wskaźniki'!$F$20,IF(AA1091="drewno",AF1091*1/3.6*'lista, wskaźniki'!$F$22,IF(AA1091="pellet",AF1091*1/3.6*'lista, wskaźniki'!$F$23,IF(AA1091="gaz z sieci",AF1091*1/3.6*'lista, wskaźniki'!$F$21,IF(AA1091="olej opałowy",AF1091*1/3.6*'lista, wskaźniki'!$F$24,0)))))</f>
        <v>1.9355696639999997</v>
      </c>
      <c r="AN1091" s="20">
        <f>IF(AA1091="węgiel",AF1091*'lista, wskaźniki'!$E$42,IF(AA1091="drewno",AF1091*'lista, wskaźniki'!$G$42,IF(AA1091="pellet",AF1091*'lista, wskaźniki'!$H$42,IF(AA1091="gaz z sieci",AF1091*'lista, wskaźniki'!$F$42,IF(AA1091="olej opałowy",AF1091*'lista, wskaźniki'!$I$42,0)))))</f>
        <v>1.7337599999999998E-5</v>
      </c>
      <c r="AO1091" s="20">
        <f>IF(AA1091="węgiel",AF1091*'lista, wskaźniki'!$E$43,IF(AA1091="drewno",AF1091*'lista, wskaźniki'!$G$43,IF(AA1091="pellet",AF1091*'lista, wskaźniki'!$H$43,IF(AA1091="gaz z sieci",AF1091*'lista, wskaźniki'!$F$43,IF(AA1091="olej opałowy",AF1091*'lista, wskaźniki'!$I$43,0)))))</f>
        <v>1.7337599999999998E-5</v>
      </c>
      <c r="AP1091" s="20">
        <f>IF(AA1091="węgiel",AF1091*'lista, wskaźniki'!$E$44,IF(AA1091="drewno",AF1091*'lista, wskaźniki'!$G$44,IF(AA1091="pellet",AF1091*'lista, wskaźniki'!$H$44,IF(AA1091="gaz z sieci",AF1091*'lista, wskaźniki'!$F$44,IF(AA1091="olej opałowy",AF1091*'lista, wskaźniki'!$I$44,0)))))</f>
        <v>0</v>
      </c>
      <c r="AQ1091" s="20" t="b">
        <f>IF(Z1091="gaz",AH1091*1/3.6*'lista, wskaźniki'!$F$21,IF(Z1091="energia elektryczna",AH1091*1/3.6*'lista, wskaźniki'!$F$26))</f>
        <v>0</v>
      </c>
      <c r="AR1091" s="20" t="b">
        <f>IF(Z1091="gaz",AH1091*'lista, wskaźniki'!$F$42,IF(Z1091="energia elektryczna",AH1091*0))</f>
        <v>0</v>
      </c>
      <c r="AS1091" s="20" t="b">
        <f>IF(Z1091="gaz",AH1091*'lista, wskaźniki'!$F$43,IF(Z1091="energia elektryczna",AH1091*0))</f>
        <v>0</v>
      </c>
      <c r="AT1091" s="20" t="b">
        <f>IF(Z1091="gaz",AH1091*'lista, wskaźniki'!$F$44,IF(Z1091="energia elektryczna",AH1091*0))</f>
        <v>0</v>
      </c>
      <c r="AU1091" s="20">
        <f>AI1091*1/3.6*'lista, wskaźniki'!$F$21</f>
        <v>0</v>
      </c>
      <c r="AV1091" s="20">
        <f>AI1091*'lista, wskaźniki'!$F$42</f>
        <v>0</v>
      </c>
      <c r="AW1091" s="20">
        <f>AI1091*'lista, wskaźniki'!$F$43</f>
        <v>0</v>
      </c>
      <c r="AX1091" s="20">
        <f>AI1091*'lista, wskaźniki'!$F$44</f>
        <v>0</v>
      </c>
      <c r="AY1091" s="20">
        <f>AK1091*'lista, wskaźniki'!$F$26</f>
        <v>0</v>
      </c>
      <c r="AZ1091" s="20">
        <f t="shared" si="468"/>
        <v>1.9355696639999997</v>
      </c>
      <c r="BA1091" s="20">
        <f t="shared" si="469"/>
        <v>1.7337599999999998E-5</v>
      </c>
      <c r="BB1091" s="20">
        <f t="shared" si="470"/>
        <v>1.7337599999999998E-5</v>
      </c>
      <c r="BC1091" s="20">
        <f t="shared" si="471"/>
        <v>0</v>
      </c>
      <c r="BD1091" s="984"/>
      <c r="BE1091" s="984"/>
      <c r="BF1091" s="984"/>
      <c r="BG1091" s="984"/>
      <c r="BH1091" s="284"/>
      <c r="BI1091" s="984"/>
      <c r="BJ1091" s="284"/>
      <c r="BK1091" s="984"/>
      <c r="BL1091" s="284"/>
      <c r="BM1091" s="284"/>
      <c r="BN1091" s="284"/>
      <c r="BO1091" s="284"/>
      <c r="BP1091" s="284"/>
      <c r="BQ1091" s="284"/>
      <c r="BR1091" s="284"/>
      <c r="BS1091" s="987"/>
      <c r="BT1091" s="987"/>
      <c r="BU1091" s="987"/>
      <c r="BV1091" s="987"/>
      <c r="BW1091" s="987"/>
      <c r="BX1091" s="987"/>
      <c r="BY1091" s="1011"/>
      <c r="CA1091" s="365" t="b">
        <f t="shared" si="472"/>
        <v>0</v>
      </c>
      <c r="CB1091" s="365" t="b">
        <f t="shared" si="473"/>
        <v>0</v>
      </c>
      <c r="CC1091" s="365" t="b">
        <f t="shared" si="474"/>
        <v>0</v>
      </c>
      <c r="CD1091" s="365">
        <f t="shared" si="475"/>
        <v>34.675199999999997</v>
      </c>
      <c r="CE1091" s="365" t="b">
        <f t="shared" si="476"/>
        <v>0</v>
      </c>
      <c r="CF1091" s="365" t="b">
        <f t="shared" si="477"/>
        <v>0</v>
      </c>
      <c r="CG1091" s="365" t="b">
        <f t="shared" si="478"/>
        <v>0</v>
      </c>
      <c r="CH1091" s="365">
        <f t="shared" si="479"/>
        <v>0</v>
      </c>
      <c r="CI1091" s="72" t="b">
        <f t="shared" si="480"/>
        <v>0</v>
      </c>
      <c r="CJ1091" s="72" t="b">
        <f t="shared" si="481"/>
        <v>0</v>
      </c>
      <c r="CK1091" s="72" t="b">
        <f t="shared" si="482"/>
        <v>0</v>
      </c>
      <c r="CL1091" s="72">
        <f t="shared" si="483"/>
        <v>34.675199999999997</v>
      </c>
      <c r="CM1091" s="72" t="b">
        <f t="shared" si="484"/>
        <v>0</v>
      </c>
      <c r="CN1091" s="72" t="b">
        <f t="shared" si="485"/>
        <v>0</v>
      </c>
      <c r="CP1091" s="13">
        <f t="shared" si="486"/>
        <v>0</v>
      </c>
      <c r="CQ1091" s="13" t="b">
        <f t="shared" si="487"/>
        <v>0</v>
      </c>
      <c r="CR1091" s="13" t="b">
        <f t="shared" si="488"/>
        <v>0</v>
      </c>
      <c r="CS1091" s="13" t="b">
        <f t="shared" si="494"/>
        <v>0</v>
      </c>
      <c r="CT1091" s="13" t="b">
        <f t="shared" si="493"/>
        <v>0</v>
      </c>
      <c r="CU1091" s="13" t="b">
        <f t="shared" si="495"/>
        <v>0</v>
      </c>
      <c r="CV1091" s="13" t="b">
        <f t="shared" si="489"/>
        <v>0</v>
      </c>
      <c r="CW1091" s="13" t="b">
        <f t="shared" si="490"/>
        <v>0</v>
      </c>
      <c r="CX1091" s="13" t="b">
        <f t="shared" si="491"/>
        <v>0</v>
      </c>
      <c r="CY1091" s="13" t="b">
        <f t="shared" si="492"/>
        <v>0</v>
      </c>
    </row>
    <row r="1092" spans="1:103" ht="15" thickBot="1">
      <c r="A1092" s="933"/>
      <c r="B1092" s="985"/>
      <c r="C1092" s="985"/>
      <c r="D1092" s="985"/>
      <c r="E1092" s="985"/>
      <c r="F1092" s="985"/>
      <c r="G1092" s="985"/>
      <c r="H1092" s="985"/>
      <c r="I1092" s="985"/>
      <c r="J1092" s="985"/>
      <c r="K1092" s="985"/>
      <c r="L1092" s="985"/>
      <c r="M1092" s="985"/>
      <c r="N1092" s="985"/>
      <c r="O1092" s="985"/>
      <c r="P1092" s="985"/>
      <c r="Q1092" s="942"/>
      <c r="R1092" s="985"/>
      <c r="S1092" s="985"/>
      <c r="T1092" s="985"/>
      <c r="U1092" s="985"/>
      <c r="V1092" s="985"/>
      <c r="W1092" s="64"/>
      <c r="X1092" s="64"/>
      <c r="Y1092" s="64"/>
      <c r="Z1092" s="64"/>
      <c r="AA1092" s="337" t="s">
        <v>37</v>
      </c>
      <c r="AB1092" s="65"/>
      <c r="AC1092" s="65"/>
      <c r="AD1092" s="64"/>
      <c r="AE1092" s="985"/>
      <c r="AF1092" s="334">
        <f t="shared" si="496"/>
        <v>0</v>
      </c>
      <c r="AG1092" s="292">
        <f>IF(R1092="kompletna",Q1092*J1092*0.0036*'lista, wskaźniki'!$F$13, IF(R1092="częściowa",Q1092*J1092*0.0036*'lista, wskaźniki'!$F$14, IF(R1092="brak",Q1092*J1092*0.0036*'lista, wskaźniki'!$F$15,)))</f>
        <v>0</v>
      </c>
      <c r="AH1092" s="334">
        <f>IF(Y1092="inne",K1092*'lista, wskaźniki'!$E$35,IF(Y1092="to samo źródło",0,IF(Y1092=0,0)))</f>
        <v>0</v>
      </c>
      <c r="AI1092" s="334" t="b">
        <f>IF(AA1092="gaz z sieci",AC1092*'lista, wskaźniki'!$D$21)</f>
        <v>0</v>
      </c>
      <c r="AJ1092" s="292">
        <f>IF(AA1092="węgiel",AB1092*'lista, wskaźniki'!$D$20, IF('Sektor mieszkaniowy'!AA1092="drewno",'Sektor mieszkaniowy'!AB1092*'lista, wskaźniki'!$D$22,IF('Sektor mieszkaniowy'!AA1092="pellet",AB1092*'lista, wskaźniki'!$D$23,IF('Sektor mieszkaniowy'!AA1092="gaz z sieci",AB1092*'lista, wskaźniki'!$D$21,IF('Sektor mieszkaniowy'!AA1092="olej opałowy",'Sektor mieszkaniowy'!AB1092*'lista, wskaźniki'!$D$24)))))</f>
        <v>0</v>
      </c>
      <c r="AK1092" s="1015"/>
      <c r="AL1092" s="985"/>
      <c r="AM1092" s="20">
        <f>IF(AA1092="węgiel",AF1092*1/3.6*'lista, wskaźniki'!$F$20,IF(AA1092="drewno",AF1092*1/3.6*'lista, wskaźniki'!$F$22,IF(AA1092="pellet",AF1092*1/3.6*'lista, wskaźniki'!$F$23,IF(AA1092="gaz z sieci",AF1092*1/3.6*'lista, wskaźniki'!$F$21,IF(AA1092="olej opałowy",AF1092*1/3.6*'lista, wskaźniki'!$F$24,0)))))</f>
        <v>0</v>
      </c>
      <c r="AN1092" s="20">
        <f>IF(AA1092="węgiel",AF1092*'lista, wskaźniki'!$E$42,IF(AA1092="drewno",AF1092*'lista, wskaźniki'!$G$42,IF(AA1092="pellet",AF1092*'lista, wskaźniki'!$H$42,IF(AA1092="gaz z sieci",AF1092*'lista, wskaźniki'!$F$42,IF(AA1092="olej opałowy",AF1092*'lista, wskaźniki'!$I$42,0)))))</f>
        <v>0</v>
      </c>
      <c r="AO1092" s="20">
        <f>IF(AA1092="węgiel",AF1092*'lista, wskaźniki'!$E$43,IF(AA1092="drewno",AF1092*'lista, wskaźniki'!$G$43,IF(AA1092="pellet",AF1092*'lista, wskaźniki'!$H$43,IF(AA1092="gaz z sieci",AF1092*'lista, wskaźniki'!$F$43,IF(AA1092="olej opałowy",AF1092*'lista, wskaźniki'!$I$43,0)))))</f>
        <v>0</v>
      </c>
      <c r="AP1092" s="20">
        <f>IF(AA1092="węgiel",AF1092*'lista, wskaźniki'!$E$44,IF(AA1092="drewno",AF1092*'lista, wskaźniki'!$G$44,IF(AA1092="pellet",AF1092*'lista, wskaźniki'!$H$44,IF(AA1092="gaz z sieci",AF1092*'lista, wskaźniki'!$F$44,IF(AA1092="olej opałowy",AF1092*'lista, wskaźniki'!$I$44,0)))))</f>
        <v>0</v>
      </c>
      <c r="AQ1092" s="20" t="b">
        <f>IF(Z1092="gaz",AH1092*1/3.6*'lista, wskaźniki'!$F$21,IF(Z1092="energia elektryczna",AH1092*1/3.6*'lista, wskaźniki'!$F$26))</f>
        <v>0</v>
      </c>
      <c r="AR1092" s="20" t="b">
        <f>IF(Z1092="gaz",AH1092*'lista, wskaźniki'!$F$42,IF(Z1092="energia elektryczna",AH1092*0))</f>
        <v>0</v>
      </c>
      <c r="AS1092" s="20" t="b">
        <f>IF(Z1092="gaz",AH1092*'lista, wskaźniki'!$F$43,IF(Z1092="energia elektryczna",AH1092*0))</f>
        <v>0</v>
      </c>
      <c r="AT1092" s="20" t="b">
        <f>IF(Z1092="gaz",AH1092*'lista, wskaźniki'!$F$44,IF(Z1092="energia elektryczna",AH1092*0))</f>
        <v>0</v>
      </c>
      <c r="AU1092" s="20">
        <f>AI1092*1/3.6*'lista, wskaźniki'!$F$21</f>
        <v>0</v>
      </c>
      <c r="AV1092" s="20">
        <f>AI1092*'lista, wskaźniki'!$F$42</f>
        <v>0</v>
      </c>
      <c r="AW1092" s="20">
        <f>AI1092*'lista, wskaźniki'!$F$43</f>
        <v>0</v>
      </c>
      <c r="AX1092" s="20">
        <f>AI1092*'lista, wskaźniki'!$F$44</f>
        <v>0</v>
      </c>
      <c r="AY1092" s="20">
        <f>AK1092*'lista, wskaźniki'!$F$26</f>
        <v>0</v>
      </c>
      <c r="AZ1092" s="20">
        <f t="shared" ref="AZ1092:AZ1155" si="497">AM1092+AQ1092+AU1092+AY1092</f>
        <v>0</v>
      </c>
      <c r="BA1092" s="20">
        <f t="shared" ref="BA1092:BA1155" si="498">AN1092+AR1092+AV1092</f>
        <v>0</v>
      </c>
      <c r="BB1092" s="20">
        <f t="shared" ref="BB1092:BB1155" si="499">AO1092+AS1092+AW1092</f>
        <v>0</v>
      </c>
      <c r="BC1092" s="20">
        <f t="shared" ref="BC1092:BC1155" si="500">AP1092+AT1092+AX1092</f>
        <v>0</v>
      </c>
      <c r="BD1092" s="985"/>
      <c r="BE1092" s="985"/>
      <c r="BF1092" s="985"/>
      <c r="BG1092" s="985"/>
      <c r="BH1092" s="64"/>
      <c r="BI1092" s="985"/>
      <c r="BJ1092" s="64"/>
      <c r="BK1092" s="985"/>
      <c r="BL1092" s="64"/>
      <c r="BM1092" s="64"/>
      <c r="BN1092" s="64"/>
      <c r="BO1092" s="64"/>
      <c r="BP1092" s="64"/>
      <c r="BQ1092" s="64"/>
      <c r="BR1092" s="64"/>
      <c r="BS1092" s="988"/>
      <c r="BT1092" s="988"/>
      <c r="BU1092" s="988"/>
      <c r="BV1092" s="988"/>
      <c r="BW1092" s="988"/>
      <c r="BX1092" s="988"/>
      <c r="BY1092" s="1012"/>
      <c r="CA1092" s="365" t="b">
        <f t="shared" ref="CA1092:CA1155" si="501">IF(AA1092="węgiel",AF1092)</f>
        <v>0</v>
      </c>
      <c r="CB1092" s="365" t="b">
        <f t="shared" ref="CB1092:CB1155" si="502">IF(AA1092="drewno",AF1092)</f>
        <v>0</v>
      </c>
      <c r="CC1092" s="365" t="b">
        <f t="shared" ref="CC1092:CC1155" si="503">IF(AA1092="pellet",AF1092)</f>
        <v>0</v>
      </c>
      <c r="CD1092" s="365" t="b">
        <f t="shared" ref="CD1092:CD1155" si="504">IF(AA1092="gaz z sieci",AF1092)</f>
        <v>0</v>
      </c>
      <c r="CE1092" s="365">
        <f t="shared" ref="CE1092:CE1155" si="505">IF(AA1092="olej opałowy",AF1092)</f>
        <v>0</v>
      </c>
      <c r="CF1092" s="365" t="b">
        <f t="shared" ref="CF1092:CF1155" si="506">IF(Z1092="gaz",AH1092)</f>
        <v>0</v>
      </c>
      <c r="CG1092" s="365" t="b">
        <f t="shared" ref="CG1092:CG1155" si="507">IF(Z1092="energia elektryczna",AH1092)</f>
        <v>0</v>
      </c>
      <c r="CH1092" s="365" t="b">
        <f t="shared" ref="CH1092:CH1155" si="508">IF(AA1092="gaz z sieci",AI1092)</f>
        <v>0</v>
      </c>
      <c r="CI1092" s="72" t="b">
        <f t="shared" ref="CI1092:CI1155" si="509">CA1092</f>
        <v>0</v>
      </c>
      <c r="CJ1092" s="72" t="b">
        <f t="shared" ref="CJ1092:CJ1155" si="510">CB1092</f>
        <v>0</v>
      </c>
      <c r="CK1092" s="72" t="b">
        <f t="shared" ref="CK1092:CK1155" si="511">CC1092</f>
        <v>0</v>
      </c>
      <c r="CL1092" s="72">
        <f t="shared" ref="CL1092:CL1155" si="512">CD1092+CF1092</f>
        <v>0</v>
      </c>
      <c r="CM1092" s="72">
        <f t="shared" ref="CM1092:CM1155" si="513">CE1092</f>
        <v>0</v>
      </c>
      <c r="CN1092" s="72" t="b">
        <f t="shared" ref="CN1092:CN1155" si="514">CG1092</f>
        <v>0</v>
      </c>
      <c r="CP1092" s="13">
        <f t="shared" ref="CP1092:CP1155" si="515">IF(I1092="&lt;1966",J1092,IF(I1092&lt;1966,J1092))</f>
        <v>0</v>
      </c>
      <c r="CQ1092" s="13" t="b">
        <f t="shared" ref="CQ1092:CQ1155" si="516">IF(R1092="kompletna",CP1092,IF(R1092="częściowa",0.5*CP1092,IF(R1092="brak",0*CP1092)))</f>
        <v>0</v>
      </c>
      <c r="CR1092" s="13" t="b">
        <f t="shared" ref="CR1092:CR1155" si="517">IF(I1092="1967-1985",J1092)</f>
        <v>0</v>
      </c>
      <c r="CS1092" s="13" t="b">
        <f t="shared" si="494"/>
        <v>0</v>
      </c>
      <c r="CT1092" s="13" t="b">
        <f t="shared" si="493"/>
        <v>0</v>
      </c>
      <c r="CU1092" s="13" t="b">
        <f t="shared" si="495"/>
        <v>0</v>
      </c>
      <c r="CV1092" s="13" t="b">
        <f t="shared" ref="CV1092:CV1155" si="518">IF(I1092="1993-1996",J1092)</f>
        <v>0</v>
      </c>
      <c r="CW1092" s="13" t="b">
        <f t="shared" ref="CW1092:CW1155" si="519">IF(R1092="kompletna",CV1092,IF(R1092="częściowa",0.5*CV1092,IF(R1092="brak",0*CV1092)))</f>
        <v>0</v>
      </c>
      <c r="CX1092" s="13" t="b">
        <f t="shared" ref="CX1092:CX1155" si="520">IF(I1092="&gt;1997",J1092)</f>
        <v>0</v>
      </c>
      <c r="CY1092" s="13" t="b">
        <f t="shared" ref="CY1092:CY1155" si="521">IF(R1092="kompletna",CX1092,IF(R1092="częściowa",0.5*CX1092,IF(R1092="brak",0*CX1092)))</f>
        <v>0</v>
      </c>
    </row>
    <row r="1093" spans="1:103" ht="15" thickBot="1">
      <c r="A1093" s="931">
        <v>219</v>
      </c>
      <c r="B1093" s="983" t="s">
        <v>255</v>
      </c>
      <c r="C1093" s="983" t="s">
        <v>265</v>
      </c>
      <c r="D1093" s="983" t="s">
        <v>1</v>
      </c>
      <c r="E1093" s="983" t="s">
        <v>5</v>
      </c>
      <c r="F1093" s="983"/>
      <c r="G1093" s="983"/>
      <c r="H1093" s="983"/>
      <c r="I1093" s="983" t="s">
        <v>10</v>
      </c>
      <c r="J1093" s="983"/>
      <c r="K1093" s="983"/>
      <c r="L1093" s="983" t="s">
        <v>16</v>
      </c>
      <c r="M1093" s="983"/>
      <c r="N1093" s="983" t="s">
        <v>17</v>
      </c>
      <c r="O1093" s="983"/>
      <c r="P1093" s="983" t="s">
        <v>17</v>
      </c>
      <c r="Q1093" s="940">
        <f>IF(I1093="&lt;1966",'lista, wskaźniki'!$G$4,IF(I1093="1967-1985",'lista, wskaźniki'!$G$5,IF(I1093="1986-1992",'lista, wskaźniki'!$G$6,IF(I1093="1993-1996",'lista, wskaźniki'!$G$7,IF(I1093="&gt;1997",'lista, wskaźniki'!$G$8,IF(I1093=0,'lista, wskaźniki'!$G$4))))))</f>
        <v>290</v>
      </c>
      <c r="R1093" s="983" t="s">
        <v>23</v>
      </c>
      <c r="S1093" s="983" t="s">
        <v>27</v>
      </c>
      <c r="T1093" s="983">
        <v>32</v>
      </c>
      <c r="U1093" s="983">
        <v>2010</v>
      </c>
      <c r="V1093" s="983"/>
      <c r="W1093" s="60" t="s">
        <v>35</v>
      </c>
      <c r="X1093" s="60" t="s">
        <v>38</v>
      </c>
      <c r="Y1093" s="60" t="s">
        <v>24</v>
      </c>
      <c r="Z1093" s="60" t="s">
        <v>401</v>
      </c>
      <c r="AA1093" s="338" t="s">
        <v>35</v>
      </c>
      <c r="AB1093" s="61">
        <f>INT(AD1093/'lista, wskaźniki'!$A$130)</f>
        <v>3</v>
      </c>
      <c r="AC1093" s="61"/>
      <c r="AD1093" s="60">
        <v>3000</v>
      </c>
      <c r="AE1093" s="983"/>
      <c r="AF1093" s="334">
        <f t="shared" si="496"/>
        <v>67.89</v>
      </c>
      <c r="AG1093" s="292">
        <f>IF(R1093="kompletna",Q1093*J1093*0.0036*'lista, wskaźniki'!$F$13, IF(R1093="częściowa",Q1093*J1093*0.0036*'lista, wskaźniki'!$F$14, IF(R1093="brak",Q1093*J1093*0.0036*'lista, wskaźniki'!$F$15,)))</f>
        <v>0</v>
      </c>
      <c r="AH1093" s="334">
        <f>IF(Y1093="inne",K1093*'lista, wskaźniki'!$E$35,IF(Y1093="to samo źródło",0,IF(Y1093=0,0)))</f>
        <v>0</v>
      </c>
      <c r="AI1093" s="334" t="b">
        <f>IF(AA1093="gaz z sieci",AC1093*'lista, wskaźniki'!$D$21)</f>
        <v>0</v>
      </c>
      <c r="AJ1093" s="292">
        <f>IF(AA1093="węgiel",AB1093*'lista, wskaźniki'!$D$20, IF('Sektor mieszkaniowy'!AA1093="drewno",'Sektor mieszkaniowy'!AB1093*'lista, wskaźniki'!$D$22,IF('Sektor mieszkaniowy'!AA1093="pellet",AB1093*'lista, wskaźniki'!$D$23,IF('Sektor mieszkaniowy'!AA1093="gaz z sieci",AB1093*'lista, wskaźniki'!$D$21,IF('Sektor mieszkaniowy'!AA1093="olej opałowy",'Sektor mieszkaniowy'!AB1093*'lista, wskaźniki'!$D$24)))))</f>
        <v>67.89</v>
      </c>
      <c r="AK1093" s="1013">
        <f>AL1093/'lista, wskaźniki'!$A$127</f>
        <v>2.3076923076923075</v>
      </c>
      <c r="AL1093" s="983">
        <v>1500</v>
      </c>
      <c r="AM1093" s="20">
        <f>IF(AA1093="węgiel",AF1093*1/3.6*'lista, wskaźniki'!$F$20,IF(AA1093="drewno",AF1093*1/3.6*'lista, wskaźniki'!$F$22,IF(AA1093="pellet",AF1093*1/3.6*'lista, wskaźniki'!$F$23,IF(AA1093="gaz z sieci",AF1093*1/3.6*'lista, wskaźniki'!$F$21,IF(AA1093="olej opałowy",AF1093*1/3.6*'lista, wskaźniki'!$F$24,0)))))</f>
        <v>6.4312197000000006</v>
      </c>
      <c r="AN1093" s="20">
        <f>IF(AA1093="węgiel",AF1093*'lista, wskaźniki'!$E$42,IF(AA1093="drewno",AF1093*'lista, wskaźniki'!$G$42,IF(AA1093="pellet",AF1093*'lista, wskaźniki'!$H$42,IF(AA1093="gaz z sieci",AF1093*'lista, wskaźniki'!$F$42,IF(AA1093="olej opałowy",AF1093*'lista, wskaźniki'!$I$42,0)))))</f>
        <v>2.57982E-2</v>
      </c>
      <c r="AO1093" s="20">
        <f>IF(AA1093="węgiel",AF1093*'lista, wskaźniki'!$E$43,IF(AA1093="drewno",AF1093*'lista, wskaźniki'!$G$43,IF(AA1093="pellet",AF1093*'lista, wskaźniki'!$H$43,IF(AA1093="gaz z sieci",AF1093*'lista, wskaźniki'!$F$43,IF(AA1093="olej opałowy",AF1093*'lista, wskaźniki'!$I$43,0)))))</f>
        <v>2.4440400000000001E-2</v>
      </c>
      <c r="AP1093" s="20">
        <f>IF(AA1093="węgiel",AF1093*'lista, wskaźniki'!$E$44,IF(AA1093="drewno",AF1093*'lista, wskaźniki'!$G$44,IF(AA1093="pellet",AF1093*'lista, wskaźniki'!$H$44,IF(AA1093="gaz z sieci",AF1093*'lista, wskaźniki'!$F$44,IF(AA1093="olej opałowy",AF1093*'lista, wskaźniki'!$I$44,0)))))</f>
        <v>1.83303E-5</v>
      </c>
      <c r="AQ1093" s="20">
        <f>IF(Z1093="gaz",AH1093*1/3.6*'lista, wskaźniki'!$F$21,IF(Z1093="energia elektryczna",AH1093*1/3.6*'lista, wskaźniki'!$F$26))</f>
        <v>0</v>
      </c>
      <c r="AR1093" s="20">
        <f>IF(Z1093="gaz",AH1093*'lista, wskaźniki'!$F$42,IF(Z1093="energia elektryczna",AH1093*0))</f>
        <v>0</v>
      </c>
      <c r="AS1093" s="20">
        <f>IF(Z1093="gaz",AH1093*'lista, wskaźniki'!$F$43,IF(Z1093="energia elektryczna",AH1093*0))</f>
        <v>0</v>
      </c>
      <c r="AT1093" s="20">
        <f>IF(Z1093="gaz",AH1093*'lista, wskaźniki'!$F$44,IF(Z1093="energia elektryczna",AH1093*0))</f>
        <v>0</v>
      </c>
      <c r="AU1093" s="20">
        <f>AI1093*1/3.6*'lista, wskaźniki'!$F$21</f>
        <v>0</v>
      </c>
      <c r="AV1093" s="20">
        <f>AI1093*'lista, wskaźniki'!$F$42</f>
        <v>0</v>
      </c>
      <c r="AW1093" s="20">
        <f>AI1093*'lista, wskaźniki'!$F$43</f>
        <v>0</v>
      </c>
      <c r="AX1093" s="20">
        <f>AI1093*'lista, wskaźniki'!$F$44</f>
        <v>0</v>
      </c>
      <c r="AY1093" s="20">
        <f>AK1093*'lista, wskaźniki'!$F$26</f>
        <v>2.0538461538461537</v>
      </c>
      <c r="AZ1093" s="20">
        <f t="shared" si="497"/>
        <v>8.4850658538461552</v>
      </c>
      <c r="BA1093" s="20">
        <f t="shared" si="498"/>
        <v>2.57982E-2</v>
      </c>
      <c r="BB1093" s="20">
        <f t="shared" si="499"/>
        <v>2.4440400000000001E-2</v>
      </c>
      <c r="BC1093" s="20">
        <f t="shared" si="500"/>
        <v>1.83303E-5</v>
      </c>
      <c r="BD1093" s="983" t="s">
        <v>17</v>
      </c>
      <c r="BE1093" s="983" t="s">
        <v>16</v>
      </c>
      <c r="BF1093" s="983" t="s">
        <v>16</v>
      </c>
      <c r="BG1093" s="983" t="s">
        <v>16</v>
      </c>
      <c r="BH1093" s="60" t="s">
        <v>45</v>
      </c>
      <c r="BI1093" s="983" t="s">
        <v>16</v>
      </c>
      <c r="BJ1093" s="60" t="s">
        <v>52</v>
      </c>
      <c r="BK1093" s="983" t="s">
        <v>17</v>
      </c>
      <c r="BL1093" s="60"/>
      <c r="BM1093" s="60"/>
      <c r="BN1093" s="60"/>
      <c r="BO1093" s="60" t="s">
        <v>57</v>
      </c>
      <c r="BP1093" s="60" t="s">
        <v>52</v>
      </c>
      <c r="BQ1093" s="60"/>
      <c r="BR1093" s="60"/>
      <c r="BS1093" s="986">
        <v>10000</v>
      </c>
      <c r="BT1093" s="986"/>
      <c r="BU1093" s="986">
        <v>250</v>
      </c>
      <c r="BV1093" s="986"/>
      <c r="BW1093" s="986"/>
      <c r="BX1093" s="986">
        <v>1200</v>
      </c>
      <c r="BY1093" s="1010"/>
      <c r="CA1093" s="365">
        <f t="shared" si="501"/>
        <v>67.89</v>
      </c>
      <c r="CB1093" s="365" t="b">
        <f t="shared" si="502"/>
        <v>0</v>
      </c>
      <c r="CC1093" s="365" t="b">
        <f t="shared" si="503"/>
        <v>0</v>
      </c>
      <c r="CD1093" s="365" t="b">
        <f t="shared" si="504"/>
        <v>0</v>
      </c>
      <c r="CE1093" s="365" t="b">
        <f t="shared" si="505"/>
        <v>0</v>
      </c>
      <c r="CF1093" s="365">
        <f t="shared" si="506"/>
        <v>0</v>
      </c>
      <c r="CG1093" s="365" t="b">
        <f t="shared" si="507"/>
        <v>0</v>
      </c>
      <c r="CH1093" s="365" t="b">
        <f t="shared" si="508"/>
        <v>0</v>
      </c>
      <c r="CI1093" s="72">
        <f t="shared" si="509"/>
        <v>67.89</v>
      </c>
      <c r="CJ1093" s="72" t="b">
        <f t="shared" si="510"/>
        <v>0</v>
      </c>
      <c r="CK1093" s="72" t="b">
        <f t="shared" si="511"/>
        <v>0</v>
      </c>
      <c r="CL1093" s="72">
        <f t="shared" si="512"/>
        <v>0</v>
      </c>
      <c r="CM1093" s="72" t="b">
        <f t="shared" si="513"/>
        <v>0</v>
      </c>
      <c r="CN1093" s="72" t="b">
        <f t="shared" si="514"/>
        <v>0</v>
      </c>
      <c r="CP1093" s="13">
        <f t="shared" si="515"/>
        <v>0</v>
      </c>
      <c r="CQ1093" s="13">
        <f t="shared" si="516"/>
        <v>0</v>
      </c>
      <c r="CR1093" s="13" t="b">
        <f t="shared" si="517"/>
        <v>0</v>
      </c>
      <c r="CS1093" s="13">
        <f t="shared" si="494"/>
        <v>0</v>
      </c>
      <c r="CT1093" s="13" t="b">
        <f t="shared" ref="CT1093:CT1156" si="522">IF(I1093="1986-1992",J1093)</f>
        <v>0</v>
      </c>
      <c r="CU1093" s="13">
        <f t="shared" si="495"/>
        <v>0</v>
      </c>
      <c r="CV1093" s="13" t="b">
        <f t="shared" si="518"/>
        <v>0</v>
      </c>
      <c r="CW1093" s="13">
        <f t="shared" si="519"/>
        <v>0</v>
      </c>
      <c r="CX1093" s="13" t="b">
        <f t="shared" si="520"/>
        <v>0</v>
      </c>
      <c r="CY1093" s="13">
        <f t="shared" si="521"/>
        <v>0</v>
      </c>
    </row>
    <row r="1094" spans="1:103" ht="15" thickBot="1">
      <c r="A1094" s="932"/>
      <c r="B1094" s="984"/>
      <c r="C1094" s="984"/>
      <c r="D1094" s="984"/>
      <c r="E1094" s="984"/>
      <c r="F1094" s="984"/>
      <c r="G1094" s="984"/>
      <c r="H1094" s="984"/>
      <c r="I1094" s="984"/>
      <c r="J1094" s="984"/>
      <c r="K1094" s="984"/>
      <c r="L1094" s="984"/>
      <c r="M1094" s="984"/>
      <c r="N1094" s="984"/>
      <c r="O1094" s="984"/>
      <c r="P1094" s="984"/>
      <c r="Q1094" s="941"/>
      <c r="R1094" s="984"/>
      <c r="S1094" s="984"/>
      <c r="T1094" s="984"/>
      <c r="U1094" s="984"/>
      <c r="V1094" s="984"/>
      <c r="W1094" s="20" t="s">
        <v>36</v>
      </c>
      <c r="X1094" s="62"/>
      <c r="Y1094" s="62"/>
      <c r="Z1094" s="62"/>
      <c r="AA1094" s="336" t="s">
        <v>36</v>
      </c>
      <c r="AB1094" s="63">
        <f>INT(AD1094/'lista, wskaźniki'!$A$133)</f>
        <v>2</v>
      </c>
      <c r="AC1094" s="63"/>
      <c r="AD1094" s="62">
        <v>700</v>
      </c>
      <c r="AE1094" s="984"/>
      <c r="AF1094" s="334">
        <f t="shared" si="496"/>
        <v>31.2</v>
      </c>
      <c r="AG1094" s="292">
        <f>IF(R1094="kompletna",Q1094*J1094*0.0036*'lista, wskaźniki'!$F$13, IF(R1094="częściowa",Q1094*J1094*0.0036*'lista, wskaźniki'!$F$14, IF(R1094="brak",Q1094*J1094*0.0036*'lista, wskaźniki'!$F$15,)))</f>
        <v>0</v>
      </c>
      <c r="AH1094" s="334">
        <f>IF(Y1094="inne",K1094*'lista, wskaźniki'!$E$35,IF(Y1094="to samo źródło",0,IF(Y1094=0,0)))</f>
        <v>0</v>
      </c>
      <c r="AI1094" s="334" t="b">
        <f>IF(AA1094="gaz z sieci",AC1094*'lista, wskaźniki'!$D$21)</f>
        <v>0</v>
      </c>
      <c r="AJ1094" s="292">
        <f>IF(AA1094="węgiel",AB1094*'lista, wskaźniki'!$D$20, IF('Sektor mieszkaniowy'!AA1094="drewno",'Sektor mieszkaniowy'!AB1094*'lista, wskaźniki'!$D$22,IF('Sektor mieszkaniowy'!AA1094="pellet",AB1094*'lista, wskaźniki'!$D$23,IF('Sektor mieszkaniowy'!AA1094="gaz z sieci",AB1094*'lista, wskaźniki'!$D$21,IF('Sektor mieszkaniowy'!AA1094="olej opałowy",'Sektor mieszkaniowy'!AB1094*'lista, wskaźniki'!$D$24)))))</f>
        <v>31.2</v>
      </c>
      <c r="AK1094" s="1014"/>
      <c r="AL1094" s="984"/>
      <c r="AM1094" s="20">
        <f>IF(AA1094="węgiel",AF1094*1/3.6*'lista, wskaźniki'!$F$20,IF(AA1094="drewno",AF1094*1/3.6*'lista, wskaźniki'!$F$22,IF(AA1094="pellet",AF1094*1/3.6*'lista, wskaźniki'!$F$23,IF(AA1094="gaz z sieci",AF1094*1/3.6*'lista, wskaźniki'!$F$21,IF(AA1094="olej opałowy",AF1094*1/3.6*'lista, wskaźniki'!$F$24,0)))))</f>
        <v>0</v>
      </c>
      <c r="AN1094" s="20">
        <f>IF(AA1094="węgiel",AF1094*'lista, wskaźniki'!$E$42,IF(AA1094="drewno",AF1094*'lista, wskaźniki'!$G$42,IF(AA1094="pellet",AF1094*'lista, wskaźniki'!$H$42,IF(AA1094="gaz z sieci",AF1094*'lista, wskaźniki'!$F$42,IF(AA1094="olej opałowy",AF1094*'lista, wskaźniki'!$I$42,0)))))</f>
        <v>2.5271999999999999E-2</v>
      </c>
      <c r="AO1094" s="20">
        <f>IF(AA1094="węgiel",AF1094*'lista, wskaźniki'!$E$43,IF(AA1094="drewno",AF1094*'lista, wskaźniki'!$G$43,IF(AA1094="pellet",AF1094*'lista, wskaźniki'!$H$43,IF(AA1094="gaz z sieci",AF1094*'lista, wskaźniki'!$F$43,IF(AA1094="olej opałowy",AF1094*'lista, wskaźniki'!$I$43,0)))))</f>
        <v>2.5271999999999999E-2</v>
      </c>
      <c r="AP1094" s="20">
        <f>IF(AA1094="węgiel",AF1094*'lista, wskaźniki'!$E$44,IF(AA1094="drewno",AF1094*'lista, wskaźniki'!$G$44,IF(AA1094="pellet",AF1094*'lista, wskaźniki'!$H$44,IF(AA1094="gaz z sieci",AF1094*'lista, wskaźniki'!$F$44,IF(AA1094="olej opałowy",AF1094*'lista, wskaźniki'!$I$44,0)))))</f>
        <v>7.7999999999999999E-6</v>
      </c>
      <c r="AQ1094" s="20" t="b">
        <f>IF(Z1094="gaz",AH1094*1/3.6*'lista, wskaźniki'!$F$21,IF(Z1094="energia elektryczna",AH1094*1/3.6*'lista, wskaźniki'!$F$26))</f>
        <v>0</v>
      </c>
      <c r="AR1094" s="20" t="b">
        <f>IF(Z1094="gaz",AH1094*'lista, wskaźniki'!$F$42,IF(Z1094="energia elektryczna",AH1094*0))</f>
        <v>0</v>
      </c>
      <c r="AS1094" s="20" t="b">
        <f>IF(Z1094="gaz",AH1094*'lista, wskaźniki'!$F$43,IF(Z1094="energia elektryczna",AH1094*0))</f>
        <v>0</v>
      </c>
      <c r="AT1094" s="20" t="b">
        <f>IF(Z1094="gaz",AH1094*'lista, wskaźniki'!$F$44,IF(Z1094="energia elektryczna",AH1094*0))</f>
        <v>0</v>
      </c>
      <c r="AU1094" s="20">
        <f>AI1094*1/3.6*'lista, wskaźniki'!$F$21</f>
        <v>0</v>
      </c>
      <c r="AV1094" s="20">
        <f>AI1094*'lista, wskaźniki'!$F$42</f>
        <v>0</v>
      </c>
      <c r="AW1094" s="20">
        <f>AI1094*'lista, wskaźniki'!$F$43</f>
        <v>0</v>
      </c>
      <c r="AX1094" s="20">
        <f>AI1094*'lista, wskaźniki'!$F$44</f>
        <v>0</v>
      </c>
      <c r="AY1094" s="20">
        <f>AK1094*'lista, wskaźniki'!$F$26</f>
        <v>0</v>
      </c>
      <c r="AZ1094" s="20">
        <f t="shared" si="497"/>
        <v>0</v>
      </c>
      <c r="BA1094" s="20">
        <f t="shared" si="498"/>
        <v>2.5271999999999999E-2</v>
      </c>
      <c r="BB1094" s="20">
        <f t="shared" si="499"/>
        <v>2.5271999999999999E-2</v>
      </c>
      <c r="BC1094" s="20">
        <f t="shared" si="500"/>
        <v>7.7999999999999999E-6</v>
      </c>
      <c r="BD1094" s="984"/>
      <c r="BE1094" s="984"/>
      <c r="BF1094" s="984"/>
      <c r="BG1094" s="984"/>
      <c r="BH1094" s="62"/>
      <c r="BI1094" s="984"/>
      <c r="BJ1094" s="62"/>
      <c r="BK1094" s="984"/>
      <c r="BL1094" s="62"/>
      <c r="BM1094" s="62"/>
      <c r="BN1094" s="62"/>
      <c r="BO1094" s="62"/>
      <c r="BP1094" s="62" t="s">
        <v>43</v>
      </c>
      <c r="BQ1094" s="62"/>
      <c r="BR1094" s="62"/>
      <c r="BS1094" s="987"/>
      <c r="BT1094" s="987"/>
      <c r="BU1094" s="987"/>
      <c r="BV1094" s="987"/>
      <c r="BW1094" s="987"/>
      <c r="BX1094" s="987"/>
      <c r="BY1094" s="1011"/>
      <c r="CA1094" s="365" t="b">
        <f t="shared" si="501"/>
        <v>0</v>
      </c>
      <c r="CB1094" s="365">
        <f t="shared" si="502"/>
        <v>31.2</v>
      </c>
      <c r="CC1094" s="365" t="b">
        <f t="shared" si="503"/>
        <v>0</v>
      </c>
      <c r="CD1094" s="365" t="b">
        <f t="shared" si="504"/>
        <v>0</v>
      </c>
      <c r="CE1094" s="365" t="b">
        <f t="shared" si="505"/>
        <v>0</v>
      </c>
      <c r="CF1094" s="365" t="b">
        <f t="shared" si="506"/>
        <v>0</v>
      </c>
      <c r="CG1094" s="365" t="b">
        <f t="shared" si="507"/>
        <v>0</v>
      </c>
      <c r="CH1094" s="365" t="b">
        <f t="shared" si="508"/>
        <v>0</v>
      </c>
      <c r="CI1094" s="72" t="b">
        <f t="shared" si="509"/>
        <v>0</v>
      </c>
      <c r="CJ1094" s="72">
        <f t="shared" si="510"/>
        <v>31.2</v>
      </c>
      <c r="CK1094" s="72" t="b">
        <f t="shared" si="511"/>
        <v>0</v>
      </c>
      <c r="CL1094" s="72">
        <f t="shared" si="512"/>
        <v>0</v>
      </c>
      <c r="CM1094" s="72" t="b">
        <f t="shared" si="513"/>
        <v>0</v>
      </c>
      <c r="CN1094" s="72" t="b">
        <f t="shared" si="514"/>
        <v>0</v>
      </c>
      <c r="CP1094" s="13">
        <f t="shared" si="515"/>
        <v>0</v>
      </c>
      <c r="CQ1094" s="13" t="b">
        <f t="shared" si="516"/>
        <v>0</v>
      </c>
      <c r="CR1094" s="13" t="b">
        <f t="shared" si="517"/>
        <v>0</v>
      </c>
      <c r="CS1094" s="13" t="b">
        <f t="shared" si="494"/>
        <v>0</v>
      </c>
      <c r="CT1094" s="13" t="b">
        <f t="shared" si="522"/>
        <v>0</v>
      </c>
      <c r="CU1094" s="13" t="b">
        <f t="shared" si="495"/>
        <v>0</v>
      </c>
      <c r="CV1094" s="13" t="b">
        <f t="shared" si="518"/>
        <v>0</v>
      </c>
      <c r="CW1094" s="13" t="b">
        <f t="shared" si="519"/>
        <v>0</v>
      </c>
      <c r="CX1094" s="13" t="b">
        <f t="shared" si="520"/>
        <v>0</v>
      </c>
      <c r="CY1094" s="13" t="b">
        <f t="shared" si="521"/>
        <v>0</v>
      </c>
    </row>
    <row r="1095" spans="1:103" ht="15" thickBot="1">
      <c r="A1095" s="932"/>
      <c r="B1095" s="984"/>
      <c r="C1095" s="984"/>
      <c r="D1095" s="984"/>
      <c r="E1095" s="984"/>
      <c r="F1095" s="984"/>
      <c r="G1095" s="984"/>
      <c r="H1095" s="984"/>
      <c r="I1095" s="984"/>
      <c r="J1095" s="984"/>
      <c r="K1095" s="984"/>
      <c r="L1095" s="984"/>
      <c r="M1095" s="984"/>
      <c r="N1095" s="984"/>
      <c r="O1095" s="984"/>
      <c r="P1095" s="984"/>
      <c r="Q1095" s="941"/>
      <c r="R1095" s="984"/>
      <c r="S1095" s="984"/>
      <c r="T1095" s="984"/>
      <c r="U1095" s="984"/>
      <c r="V1095" s="984"/>
      <c r="W1095" s="62"/>
      <c r="X1095" s="62"/>
      <c r="Y1095" s="62"/>
      <c r="Z1095" s="62"/>
      <c r="AA1095" s="336" t="s">
        <v>50</v>
      </c>
      <c r="AB1095" s="63"/>
      <c r="AC1095" s="63"/>
      <c r="AD1095" s="62"/>
      <c r="AE1095" s="984"/>
      <c r="AF1095" s="334">
        <f t="shared" si="496"/>
        <v>0</v>
      </c>
      <c r="AG1095" s="292">
        <f>IF(R1095="kompletna",Q1095*J1095*0.0036*'lista, wskaźniki'!$F$13, IF(R1095="częściowa",Q1095*J1095*0.0036*'lista, wskaźniki'!$F$14, IF(R1095="brak",Q1095*J1095*0.0036*'lista, wskaźniki'!$F$15,)))</f>
        <v>0</v>
      </c>
      <c r="AH1095" s="334">
        <f>IF(Y1095="inne",K1095*'lista, wskaźniki'!$E$35,IF(Y1095="to samo źródło",0,IF(Y1095=0,0)))</f>
        <v>0</v>
      </c>
      <c r="AI1095" s="334" t="b">
        <f>IF(AA1095="gaz z sieci",AC1095*'lista, wskaźniki'!$D$21)</f>
        <v>0</v>
      </c>
      <c r="AJ1095" s="292">
        <f>IF(AA1095="węgiel",AB1095*'lista, wskaźniki'!$D$20, IF('Sektor mieszkaniowy'!AA1095="drewno",'Sektor mieszkaniowy'!AB1095*'lista, wskaźniki'!$D$22,IF('Sektor mieszkaniowy'!AA1095="pellet",AB1095*'lista, wskaźniki'!$D$23,IF('Sektor mieszkaniowy'!AA1095="gaz z sieci",AB1095*'lista, wskaźniki'!$D$21,IF('Sektor mieszkaniowy'!AA1095="olej opałowy",'Sektor mieszkaniowy'!AB1095*'lista, wskaźniki'!$D$24)))))</f>
        <v>0</v>
      </c>
      <c r="AK1095" s="1014"/>
      <c r="AL1095" s="984"/>
      <c r="AM1095" s="20">
        <f>IF(AA1095="węgiel",AF1095*1/3.6*'lista, wskaźniki'!$F$20,IF(AA1095="drewno",AF1095*1/3.6*'lista, wskaźniki'!$F$22,IF(AA1095="pellet",AF1095*1/3.6*'lista, wskaźniki'!$F$23,IF(AA1095="gaz z sieci",AF1095*1/3.6*'lista, wskaźniki'!$F$21,IF(AA1095="olej opałowy",AF1095*1/3.6*'lista, wskaźniki'!$F$24,0)))))</f>
        <v>0</v>
      </c>
      <c r="AN1095" s="20">
        <f>IF(AA1095="węgiel",AF1095*'lista, wskaźniki'!$E$42,IF(AA1095="drewno",AF1095*'lista, wskaźniki'!$G$42,IF(AA1095="pellet",AF1095*'lista, wskaźniki'!$H$42,IF(AA1095="gaz z sieci",AF1095*'lista, wskaźniki'!$F$42,IF(AA1095="olej opałowy",AF1095*'lista, wskaźniki'!$I$42,0)))))</f>
        <v>0</v>
      </c>
      <c r="AO1095" s="20">
        <f>IF(AA1095="węgiel",AF1095*'lista, wskaźniki'!$E$43,IF(AA1095="drewno",AF1095*'lista, wskaźniki'!$G$43,IF(AA1095="pellet",AF1095*'lista, wskaźniki'!$H$43,IF(AA1095="gaz z sieci",AF1095*'lista, wskaźniki'!$F$43,IF(AA1095="olej opałowy",AF1095*'lista, wskaźniki'!$I$43,0)))))</f>
        <v>0</v>
      </c>
      <c r="AP1095" s="20">
        <f>IF(AA1095="węgiel",AF1095*'lista, wskaźniki'!$E$44,IF(AA1095="drewno",AF1095*'lista, wskaźniki'!$G$44,IF(AA1095="pellet",AF1095*'lista, wskaźniki'!$H$44,IF(AA1095="gaz z sieci",AF1095*'lista, wskaźniki'!$F$44,IF(AA1095="olej opałowy",AF1095*'lista, wskaźniki'!$I$44,0)))))</f>
        <v>0</v>
      </c>
      <c r="AQ1095" s="20" t="b">
        <f>IF(Z1095="gaz",AH1095*1/3.6*'lista, wskaźniki'!$F$21,IF(Z1095="energia elektryczna",AH1095*1/3.6*'lista, wskaźniki'!$F$26))</f>
        <v>0</v>
      </c>
      <c r="AR1095" s="20" t="b">
        <f>IF(Z1095="gaz",AH1095*'lista, wskaźniki'!$F$42,IF(Z1095="energia elektryczna",AH1095*0))</f>
        <v>0</v>
      </c>
      <c r="AS1095" s="20" t="b">
        <f>IF(Z1095="gaz",AH1095*'lista, wskaźniki'!$F$43,IF(Z1095="energia elektryczna",AH1095*0))</f>
        <v>0</v>
      </c>
      <c r="AT1095" s="20" t="b">
        <f>IF(Z1095="gaz",AH1095*'lista, wskaźniki'!$F$44,IF(Z1095="energia elektryczna",AH1095*0))</f>
        <v>0</v>
      </c>
      <c r="AU1095" s="20">
        <f>AI1095*1/3.6*'lista, wskaźniki'!$F$21</f>
        <v>0</v>
      </c>
      <c r="AV1095" s="20">
        <f>AI1095*'lista, wskaźniki'!$F$42</f>
        <v>0</v>
      </c>
      <c r="AW1095" s="20">
        <f>AI1095*'lista, wskaźniki'!$F$43</f>
        <v>0</v>
      </c>
      <c r="AX1095" s="20">
        <f>AI1095*'lista, wskaźniki'!$F$44</f>
        <v>0</v>
      </c>
      <c r="AY1095" s="20">
        <f>AK1095*'lista, wskaźniki'!$F$26</f>
        <v>0</v>
      </c>
      <c r="AZ1095" s="20">
        <f t="shared" si="497"/>
        <v>0</v>
      </c>
      <c r="BA1095" s="20">
        <f t="shared" si="498"/>
        <v>0</v>
      </c>
      <c r="BB1095" s="20">
        <f t="shared" si="499"/>
        <v>0</v>
      </c>
      <c r="BC1095" s="20">
        <f t="shared" si="500"/>
        <v>0</v>
      </c>
      <c r="BD1095" s="984"/>
      <c r="BE1095" s="984"/>
      <c r="BF1095" s="984"/>
      <c r="BG1095" s="984"/>
      <c r="BH1095" s="62"/>
      <c r="BI1095" s="984"/>
      <c r="BJ1095" s="62"/>
      <c r="BK1095" s="984"/>
      <c r="BL1095" s="62"/>
      <c r="BM1095" s="62"/>
      <c r="BN1095" s="62"/>
      <c r="BO1095" s="62"/>
      <c r="BP1095" s="62"/>
      <c r="BQ1095" s="62"/>
      <c r="BR1095" s="62"/>
      <c r="BS1095" s="987"/>
      <c r="BT1095" s="987"/>
      <c r="BU1095" s="987"/>
      <c r="BV1095" s="987"/>
      <c r="BW1095" s="987"/>
      <c r="BX1095" s="987"/>
      <c r="BY1095" s="1011"/>
      <c r="CA1095" s="365" t="b">
        <f t="shared" si="501"/>
        <v>0</v>
      </c>
      <c r="CB1095" s="365" t="b">
        <f t="shared" si="502"/>
        <v>0</v>
      </c>
      <c r="CC1095" s="365">
        <f t="shared" si="503"/>
        <v>0</v>
      </c>
      <c r="CD1095" s="365" t="b">
        <f t="shared" si="504"/>
        <v>0</v>
      </c>
      <c r="CE1095" s="365" t="b">
        <f t="shared" si="505"/>
        <v>0</v>
      </c>
      <c r="CF1095" s="365" t="b">
        <f t="shared" si="506"/>
        <v>0</v>
      </c>
      <c r="CG1095" s="365" t="b">
        <f t="shared" si="507"/>
        <v>0</v>
      </c>
      <c r="CH1095" s="365" t="b">
        <f t="shared" si="508"/>
        <v>0</v>
      </c>
      <c r="CI1095" s="72" t="b">
        <f t="shared" si="509"/>
        <v>0</v>
      </c>
      <c r="CJ1095" s="72" t="b">
        <f t="shared" si="510"/>
        <v>0</v>
      </c>
      <c r="CK1095" s="72">
        <f t="shared" si="511"/>
        <v>0</v>
      </c>
      <c r="CL1095" s="72">
        <f t="shared" si="512"/>
        <v>0</v>
      </c>
      <c r="CM1095" s="72" t="b">
        <f t="shared" si="513"/>
        <v>0</v>
      </c>
      <c r="CN1095" s="72" t="b">
        <f t="shared" si="514"/>
        <v>0</v>
      </c>
      <c r="CP1095" s="13">
        <f t="shared" si="515"/>
        <v>0</v>
      </c>
      <c r="CQ1095" s="13" t="b">
        <f t="shared" si="516"/>
        <v>0</v>
      </c>
      <c r="CR1095" s="13" t="b">
        <f t="shared" si="517"/>
        <v>0</v>
      </c>
      <c r="CS1095" s="13" t="b">
        <f t="shared" si="494"/>
        <v>0</v>
      </c>
      <c r="CT1095" s="13" t="b">
        <f t="shared" si="522"/>
        <v>0</v>
      </c>
      <c r="CU1095" s="13" t="b">
        <f t="shared" si="495"/>
        <v>0</v>
      </c>
      <c r="CV1095" s="13" t="b">
        <f t="shared" si="518"/>
        <v>0</v>
      </c>
      <c r="CW1095" s="13" t="b">
        <f t="shared" si="519"/>
        <v>0</v>
      </c>
      <c r="CX1095" s="13" t="b">
        <f t="shared" si="520"/>
        <v>0</v>
      </c>
      <c r="CY1095" s="13" t="b">
        <f t="shared" si="521"/>
        <v>0</v>
      </c>
    </row>
    <row r="1096" spans="1:103" s="282" customFormat="1" ht="15" thickBot="1">
      <c r="A1096" s="932"/>
      <c r="B1096" s="984"/>
      <c r="C1096" s="984"/>
      <c r="D1096" s="984"/>
      <c r="E1096" s="984"/>
      <c r="F1096" s="984"/>
      <c r="G1096" s="984"/>
      <c r="H1096" s="984"/>
      <c r="I1096" s="984"/>
      <c r="J1096" s="984"/>
      <c r="K1096" s="984"/>
      <c r="L1096" s="984"/>
      <c r="M1096" s="984"/>
      <c r="N1096" s="984"/>
      <c r="O1096" s="984"/>
      <c r="P1096" s="984"/>
      <c r="Q1096" s="941"/>
      <c r="R1096" s="984"/>
      <c r="S1096" s="984"/>
      <c r="T1096" s="984"/>
      <c r="U1096" s="984"/>
      <c r="V1096" s="984"/>
      <c r="W1096" s="284"/>
      <c r="X1096" s="284"/>
      <c r="Y1096" s="284"/>
      <c r="Z1096" s="284"/>
      <c r="AA1096" s="336" t="s">
        <v>38</v>
      </c>
      <c r="AB1096" s="63">
        <f>ROUND(AD1096/2.5,0)</f>
        <v>480</v>
      </c>
      <c r="AC1096" s="63"/>
      <c r="AD1096" s="336">
        <v>1200</v>
      </c>
      <c r="AE1096" s="984"/>
      <c r="AF1096" s="334">
        <f t="shared" si="496"/>
        <v>17.337599999999998</v>
      </c>
      <c r="AG1096" s="292">
        <f>IF(R1096="kompletna",Q1096*J1096*0.0036*'lista, wskaźniki'!$F$13, IF(R1096="częściowa",Q1096*J1096*0.0036*'lista, wskaźniki'!$F$14, IF(R1096="brak",Q1096*J1096*0.0036*'lista, wskaźniki'!$F$15,)))</f>
        <v>0</v>
      </c>
      <c r="AH1096" s="334">
        <f>IF(Y1096="inne",K1096*'lista, wskaźniki'!$E$35,IF(Y1096="to samo źródło",0,IF(Y1096=0,0)))</f>
        <v>0</v>
      </c>
      <c r="AI1096" s="334">
        <f>IF(AA1096="gaz z sieci",AC1096*'lista, wskaźniki'!$D$21)</f>
        <v>0</v>
      </c>
      <c r="AJ1096" s="292">
        <f>IF(AA1096="węgiel",AB1096*'lista, wskaźniki'!$D$20, IF('Sektor mieszkaniowy'!AA1096="drewno",'Sektor mieszkaniowy'!AB1096*'lista, wskaźniki'!$D$22,IF('Sektor mieszkaniowy'!AA1096="pellet",AB1096*'lista, wskaźniki'!$D$23,IF('Sektor mieszkaniowy'!AA1096="gaz z sieci",AB1096*'lista, wskaźniki'!$D$21,IF('Sektor mieszkaniowy'!AA1096="olej opałowy",'Sektor mieszkaniowy'!AB1096*'lista, wskaźniki'!$D$24)))))</f>
        <v>17.337599999999998</v>
      </c>
      <c r="AK1096" s="1014"/>
      <c r="AL1096" s="984"/>
      <c r="AM1096" s="20">
        <f>IF(AA1096="węgiel",AF1096*1/3.6*'lista, wskaźniki'!$F$20,IF(AA1096="drewno",AF1096*1/3.6*'lista, wskaźniki'!$F$22,IF(AA1096="pellet",AF1096*1/3.6*'lista, wskaźniki'!$F$23,IF(AA1096="gaz z sieci",AF1096*1/3.6*'lista, wskaźniki'!$F$21,IF(AA1096="olej opałowy",AF1096*1/3.6*'lista, wskaźniki'!$F$24,0)))))</f>
        <v>0.96778483199999987</v>
      </c>
      <c r="AN1096" s="20">
        <f>IF(AA1096="węgiel",AF1096*'lista, wskaźniki'!$E$42,IF(AA1096="drewno",AF1096*'lista, wskaźniki'!$G$42,IF(AA1096="pellet",AF1096*'lista, wskaźniki'!$H$42,IF(AA1096="gaz z sieci",AF1096*'lista, wskaźniki'!$F$42,IF(AA1096="olej opałowy",AF1096*'lista, wskaźniki'!$I$42,0)))))</f>
        <v>8.6687999999999991E-6</v>
      </c>
      <c r="AO1096" s="20">
        <f>IF(AA1096="węgiel",AF1096*'lista, wskaźniki'!$E$43,IF(AA1096="drewno",AF1096*'lista, wskaźniki'!$G$43,IF(AA1096="pellet",AF1096*'lista, wskaźniki'!$H$43,IF(AA1096="gaz z sieci",AF1096*'lista, wskaźniki'!$F$43,IF(AA1096="olej opałowy",AF1096*'lista, wskaźniki'!$I$43,0)))))</f>
        <v>8.6687999999999991E-6</v>
      </c>
      <c r="AP1096" s="20">
        <f>IF(AA1096="węgiel",AF1096*'lista, wskaźniki'!$E$44,IF(AA1096="drewno",AF1096*'lista, wskaźniki'!$G$44,IF(AA1096="pellet",AF1096*'lista, wskaźniki'!$H$44,IF(AA1096="gaz z sieci",AF1096*'lista, wskaźniki'!$F$44,IF(AA1096="olej opałowy",AF1096*'lista, wskaźniki'!$I$44,0)))))</f>
        <v>0</v>
      </c>
      <c r="AQ1096" s="20" t="b">
        <f>IF(Z1096="gaz",AH1096*1/3.6*'lista, wskaźniki'!$F$21,IF(Z1096="energia elektryczna",AH1096*1/3.6*'lista, wskaźniki'!$F$26))</f>
        <v>0</v>
      </c>
      <c r="AR1096" s="20" t="b">
        <f>IF(Z1096="gaz",AH1096*'lista, wskaźniki'!$F$42,IF(Z1096="energia elektryczna",AH1096*0))</f>
        <v>0</v>
      </c>
      <c r="AS1096" s="20" t="b">
        <f>IF(Z1096="gaz",AH1096*'lista, wskaźniki'!$F$43,IF(Z1096="energia elektryczna",AH1096*0))</f>
        <v>0</v>
      </c>
      <c r="AT1096" s="20" t="b">
        <f>IF(Z1096="gaz",AH1096*'lista, wskaźniki'!$F$44,IF(Z1096="energia elektryczna",AH1096*0))</f>
        <v>0</v>
      </c>
      <c r="AU1096" s="20">
        <f>AI1096*1/3.6*'lista, wskaźniki'!$F$21</f>
        <v>0</v>
      </c>
      <c r="AV1096" s="20">
        <f>AI1096*'lista, wskaźniki'!$F$42</f>
        <v>0</v>
      </c>
      <c r="AW1096" s="20">
        <f>AI1096*'lista, wskaźniki'!$F$43</f>
        <v>0</v>
      </c>
      <c r="AX1096" s="20">
        <f>AI1096*'lista, wskaźniki'!$F$44</f>
        <v>0</v>
      </c>
      <c r="AY1096" s="20">
        <f>AK1096*'lista, wskaźniki'!$F$26</f>
        <v>0</v>
      </c>
      <c r="AZ1096" s="20">
        <f t="shared" si="497"/>
        <v>0.96778483199999987</v>
      </c>
      <c r="BA1096" s="20">
        <f t="shared" si="498"/>
        <v>8.6687999999999991E-6</v>
      </c>
      <c r="BB1096" s="20">
        <f t="shared" si="499"/>
        <v>8.6687999999999991E-6</v>
      </c>
      <c r="BC1096" s="20">
        <f t="shared" si="500"/>
        <v>0</v>
      </c>
      <c r="BD1096" s="984"/>
      <c r="BE1096" s="984"/>
      <c r="BF1096" s="984"/>
      <c r="BG1096" s="984"/>
      <c r="BH1096" s="284"/>
      <c r="BI1096" s="984"/>
      <c r="BJ1096" s="284"/>
      <c r="BK1096" s="984"/>
      <c r="BL1096" s="284"/>
      <c r="BM1096" s="284"/>
      <c r="BN1096" s="284"/>
      <c r="BO1096" s="284"/>
      <c r="BP1096" s="284"/>
      <c r="BQ1096" s="284"/>
      <c r="BR1096" s="284"/>
      <c r="BS1096" s="987"/>
      <c r="BT1096" s="987"/>
      <c r="BU1096" s="987"/>
      <c r="BV1096" s="987"/>
      <c r="BW1096" s="987"/>
      <c r="BX1096" s="987"/>
      <c r="BY1096" s="1011"/>
      <c r="CA1096" s="365" t="b">
        <f t="shared" si="501"/>
        <v>0</v>
      </c>
      <c r="CB1096" s="365" t="b">
        <f t="shared" si="502"/>
        <v>0</v>
      </c>
      <c r="CC1096" s="365" t="b">
        <f t="shared" si="503"/>
        <v>0</v>
      </c>
      <c r="CD1096" s="365">
        <f t="shared" si="504"/>
        <v>17.337599999999998</v>
      </c>
      <c r="CE1096" s="365" t="b">
        <f t="shared" si="505"/>
        <v>0</v>
      </c>
      <c r="CF1096" s="365" t="b">
        <f t="shared" si="506"/>
        <v>0</v>
      </c>
      <c r="CG1096" s="365" t="b">
        <f t="shared" si="507"/>
        <v>0</v>
      </c>
      <c r="CH1096" s="365">
        <f t="shared" si="508"/>
        <v>0</v>
      </c>
      <c r="CI1096" s="72" t="b">
        <f t="shared" si="509"/>
        <v>0</v>
      </c>
      <c r="CJ1096" s="72" t="b">
        <f t="shared" si="510"/>
        <v>0</v>
      </c>
      <c r="CK1096" s="72" t="b">
        <f t="shared" si="511"/>
        <v>0</v>
      </c>
      <c r="CL1096" s="72">
        <f t="shared" si="512"/>
        <v>17.337599999999998</v>
      </c>
      <c r="CM1096" s="72" t="b">
        <f t="shared" si="513"/>
        <v>0</v>
      </c>
      <c r="CN1096" s="72" t="b">
        <f t="shared" si="514"/>
        <v>0</v>
      </c>
      <c r="CP1096" s="13">
        <f t="shared" si="515"/>
        <v>0</v>
      </c>
      <c r="CQ1096" s="13" t="b">
        <f t="shared" si="516"/>
        <v>0</v>
      </c>
      <c r="CR1096" s="13" t="b">
        <f t="shared" si="517"/>
        <v>0</v>
      </c>
      <c r="CS1096" s="13" t="b">
        <f t="shared" si="494"/>
        <v>0</v>
      </c>
      <c r="CT1096" s="13" t="b">
        <f t="shared" si="522"/>
        <v>0</v>
      </c>
      <c r="CU1096" s="13" t="b">
        <f t="shared" si="495"/>
        <v>0</v>
      </c>
      <c r="CV1096" s="13" t="b">
        <f t="shared" si="518"/>
        <v>0</v>
      </c>
      <c r="CW1096" s="13" t="b">
        <f t="shared" si="519"/>
        <v>0</v>
      </c>
      <c r="CX1096" s="13" t="b">
        <f t="shared" si="520"/>
        <v>0</v>
      </c>
      <c r="CY1096" s="13" t="b">
        <f t="shared" si="521"/>
        <v>0</v>
      </c>
    </row>
    <row r="1097" spans="1:103" ht="15" thickBot="1">
      <c r="A1097" s="933"/>
      <c r="B1097" s="985"/>
      <c r="C1097" s="985"/>
      <c r="D1097" s="985"/>
      <c r="E1097" s="985"/>
      <c r="F1097" s="985"/>
      <c r="G1097" s="985"/>
      <c r="H1097" s="985"/>
      <c r="I1097" s="985"/>
      <c r="J1097" s="985"/>
      <c r="K1097" s="985"/>
      <c r="L1097" s="985"/>
      <c r="M1097" s="985"/>
      <c r="N1097" s="985"/>
      <c r="O1097" s="985"/>
      <c r="P1097" s="985"/>
      <c r="Q1097" s="942"/>
      <c r="R1097" s="985"/>
      <c r="S1097" s="985"/>
      <c r="T1097" s="985"/>
      <c r="U1097" s="985"/>
      <c r="V1097" s="985"/>
      <c r="W1097" s="64"/>
      <c r="X1097" s="64"/>
      <c r="Y1097" s="64"/>
      <c r="Z1097" s="64"/>
      <c r="AA1097" s="64" t="s">
        <v>37</v>
      </c>
      <c r="AB1097" s="65"/>
      <c r="AC1097" s="65"/>
      <c r="AD1097" s="64"/>
      <c r="AE1097" s="985"/>
      <c r="AF1097" s="334">
        <f t="shared" si="496"/>
        <v>0</v>
      </c>
      <c r="AG1097" s="272">
        <f>IF(R1097="kompletna",Q1097*J1097*0.0036*'lista, wskaźniki'!$F$13, IF(R1097="częściowa",Q1097*J1097*0.0036*'lista, wskaźniki'!$F$14, IF(R1097="brak",Q1097*J1097*0.0036*'lista, wskaźniki'!$F$15,)))</f>
        <v>0</v>
      </c>
      <c r="AH1097" s="334">
        <f>IF(Y1097="inne",K1097*'lista, wskaźniki'!$E$35,IF(Y1097="to samo źródło",0,IF(Y1097=0,0)))</f>
        <v>0</v>
      </c>
      <c r="AI1097" s="334" t="b">
        <f>IF(AA1097="gaz z sieci",AC1097*'lista, wskaźniki'!$D$21)</f>
        <v>0</v>
      </c>
      <c r="AJ1097" s="272">
        <f>IF(AA1097="węgiel",AB1097*'lista, wskaźniki'!$D$20, IF('Sektor mieszkaniowy'!AA1097="drewno",'Sektor mieszkaniowy'!AB1097*'lista, wskaźniki'!$D$22,IF('Sektor mieszkaniowy'!AA1097="pellet",AB1097*'lista, wskaźniki'!$D$23,IF('Sektor mieszkaniowy'!AA1097="gaz z sieci",AB1097*'lista, wskaźniki'!$D$21,IF('Sektor mieszkaniowy'!AA1097="olej opałowy",'Sektor mieszkaniowy'!AB1097*'lista, wskaźniki'!$D$24)))))</f>
        <v>0</v>
      </c>
      <c r="AK1097" s="1015"/>
      <c r="AL1097" s="985"/>
      <c r="AM1097" s="20">
        <f>IF(AA1097="węgiel",AF1097*1/3.6*'lista, wskaźniki'!$F$20,IF(AA1097="drewno",AF1097*1/3.6*'lista, wskaźniki'!$F$22,IF(AA1097="pellet",AF1097*1/3.6*'lista, wskaźniki'!$F$23,IF(AA1097="gaz z sieci",AF1097*1/3.6*'lista, wskaźniki'!$F$21,IF(AA1097="olej opałowy",AF1097*1/3.6*'lista, wskaźniki'!$F$24,0)))))</f>
        <v>0</v>
      </c>
      <c r="AN1097" s="20">
        <f>IF(AA1097="węgiel",AF1097*'lista, wskaźniki'!$E$42,IF(AA1097="drewno",AF1097*'lista, wskaźniki'!$G$42,IF(AA1097="pellet",AF1097*'lista, wskaźniki'!$H$42,IF(AA1097="gaz z sieci",AF1097*'lista, wskaźniki'!$F$42,IF(AA1097="olej opałowy",AF1097*'lista, wskaźniki'!$I$42,0)))))</f>
        <v>0</v>
      </c>
      <c r="AO1097" s="20">
        <f>IF(AA1097="węgiel",AF1097*'lista, wskaźniki'!$E$43,IF(AA1097="drewno",AF1097*'lista, wskaźniki'!$G$43,IF(AA1097="pellet",AF1097*'lista, wskaźniki'!$H$43,IF(AA1097="gaz z sieci",AF1097*'lista, wskaźniki'!$F$43,IF(AA1097="olej opałowy",AF1097*'lista, wskaźniki'!$I$43,0)))))</f>
        <v>0</v>
      </c>
      <c r="AP1097" s="20">
        <f>IF(AA1097="węgiel",AF1097*'lista, wskaźniki'!$E$44,IF(AA1097="drewno",AF1097*'lista, wskaźniki'!$G$44,IF(AA1097="pellet",AF1097*'lista, wskaźniki'!$H$44,IF(AA1097="gaz z sieci",AF1097*'lista, wskaźniki'!$F$44,IF(AA1097="olej opałowy",AF1097*'lista, wskaźniki'!$I$44,0)))))</f>
        <v>0</v>
      </c>
      <c r="AQ1097" s="20" t="b">
        <f>IF(Z1097="gaz",AH1097*1/3.6*'lista, wskaźniki'!$F$21,IF(Z1097="energia elektryczna",AH1097*1/3.6*'lista, wskaźniki'!$F$26))</f>
        <v>0</v>
      </c>
      <c r="AR1097" s="20" t="b">
        <f>IF(Z1097="gaz",AH1097*'lista, wskaźniki'!$F$42,IF(Z1097="energia elektryczna",AH1097*0))</f>
        <v>0</v>
      </c>
      <c r="AS1097" s="20" t="b">
        <f>IF(Z1097="gaz",AH1097*'lista, wskaźniki'!$F$43,IF(Z1097="energia elektryczna",AH1097*0))</f>
        <v>0</v>
      </c>
      <c r="AT1097" s="20" t="b">
        <f>IF(Z1097="gaz",AH1097*'lista, wskaźniki'!$F$44,IF(Z1097="energia elektryczna",AH1097*0))</f>
        <v>0</v>
      </c>
      <c r="AU1097" s="20">
        <f>AI1097*1/3.6*'lista, wskaźniki'!$F$21</f>
        <v>0</v>
      </c>
      <c r="AV1097" s="20">
        <f>AI1097*'lista, wskaźniki'!$F$42</f>
        <v>0</v>
      </c>
      <c r="AW1097" s="20">
        <f>AI1097*'lista, wskaźniki'!$F$43</f>
        <v>0</v>
      </c>
      <c r="AX1097" s="20">
        <f>AI1097*'lista, wskaźniki'!$F$44</f>
        <v>0</v>
      </c>
      <c r="AY1097" s="20">
        <f>AK1097*'lista, wskaźniki'!$F$26</f>
        <v>0</v>
      </c>
      <c r="AZ1097" s="20">
        <f t="shared" si="497"/>
        <v>0</v>
      </c>
      <c r="BA1097" s="20">
        <f t="shared" si="498"/>
        <v>0</v>
      </c>
      <c r="BB1097" s="20">
        <f t="shared" si="499"/>
        <v>0</v>
      </c>
      <c r="BC1097" s="20">
        <f t="shared" si="500"/>
        <v>0</v>
      </c>
      <c r="BD1097" s="985"/>
      <c r="BE1097" s="985"/>
      <c r="BF1097" s="985"/>
      <c r="BG1097" s="985"/>
      <c r="BH1097" s="64"/>
      <c r="BI1097" s="985"/>
      <c r="BJ1097" s="64"/>
      <c r="BK1097" s="985"/>
      <c r="BL1097" s="64"/>
      <c r="BM1097" s="64"/>
      <c r="BN1097" s="64"/>
      <c r="BO1097" s="64"/>
      <c r="BP1097" s="64"/>
      <c r="BQ1097" s="64"/>
      <c r="BR1097" s="64"/>
      <c r="BS1097" s="988"/>
      <c r="BT1097" s="988"/>
      <c r="BU1097" s="988"/>
      <c r="BV1097" s="988"/>
      <c r="BW1097" s="988"/>
      <c r="BX1097" s="988"/>
      <c r="BY1097" s="1012"/>
      <c r="CA1097" s="365" t="b">
        <f t="shared" si="501"/>
        <v>0</v>
      </c>
      <c r="CB1097" s="365" t="b">
        <f t="shared" si="502"/>
        <v>0</v>
      </c>
      <c r="CC1097" s="365" t="b">
        <f t="shared" si="503"/>
        <v>0</v>
      </c>
      <c r="CD1097" s="365" t="b">
        <f t="shared" si="504"/>
        <v>0</v>
      </c>
      <c r="CE1097" s="365">
        <f t="shared" si="505"/>
        <v>0</v>
      </c>
      <c r="CF1097" s="365" t="b">
        <f t="shared" si="506"/>
        <v>0</v>
      </c>
      <c r="CG1097" s="365" t="b">
        <f t="shared" si="507"/>
        <v>0</v>
      </c>
      <c r="CH1097" s="365" t="b">
        <f t="shared" si="508"/>
        <v>0</v>
      </c>
      <c r="CI1097" s="72" t="b">
        <f t="shared" si="509"/>
        <v>0</v>
      </c>
      <c r="CJ1097" s="72" t="b">
        <f t="shared" si="510"/>
        <v>0</v>
      </c>
      <c r="CK1097" s="72" t="b">
        <f t="shared" si="511"/>
        <v>0</v>
      </c>
      <c r="CL1097" s="72">
        <f t="shared" si="512"/>
        <v>0</v>
      </c>
      <c r="CM1097" s="72">
        <f t="shared" si="513"/>
        <v>0</v>
      </c>
      <c r="CN1097" s="72" t="b">
        <f t="shared" si="514"/>
        <v>0</v>
      </c>
      <c r="CP1097" s="13">
        <f t="shared" si="515"/>
        <v>0</v>
      </c>
      <c r="CQ1097" s="13" t="b">
        <f t="shared" si="516"/>
        <v>0</v>
      </c>
      <c r="CR1097" s="13" t="b">
        <f t="shared" si="517"/>
        <v>0</v>
      </c>
      <c r="CS1097" s="13" t="b">
        <f t="shared" si="494"/>
        <v>0</v>
      </c>
      <c r="CT1097" s="13" t="b">
        <f t="shared" si="522"/>
        <v>0</v>
      </c>
      <c r="CU1097" s="13" t="b">
        <f t="shared" si="495"/>
        <v>0</v>
      </c>
      <c r="CV1097" s="13" t="b">
        <f t="shared" si="518"/>
        <v>0</v>
      </c>
      <c r="CW1097" s="13" t="b">
        <f t="shared" si="519"/>
        <v>0</v>
      </c>
      <c r="CX1097" s="13" t="b">
        <f t="shared" si="520"/>
        <v>0</v>
      </c>
      <c r="CY1097" s="13" t="b">
        <f t="shared" si="521"/>
        <v>0</v>
      </c>
    </row>
    <row r="1098" spans="1:103" ht="15" thickBot="1">
      <c r="A1098" s="931">
        <v>220</v>
      </c>
      <c r="B1098" s="983" t="s">
        <v>255</v>
      </c>
      <c r="C1098" s="983" t="s">
        <v>266</v>
      </c>
      <c r="D1098" s="983" t="s">
        <v>1</v>
      </c>
      <c r="E1098" s="983" t="s">
        <v>5</v>
      </c>
      <c r="F1098" s="983">
        <v>8</v>
      </c>
      <c r="G1098" s="983"/>
      <c r="H1098" s="983"/>
      <c r="I1098" s="983" t="s">
        <v>13</v>
      </c>
      <c r="J1098" s="983"/>
      <c r="K1098" s="983"/>
      <c r="L1098" s="983" t="s">
        <v>17</v>
      </c>
      <c r="M1098" s="983"/>
      <c r="N1098" s="983" t="s">
        <v>17</v>
      </c>
      <c r="O1098" s="983"/>
      <c r="P1098" s="983" t="s">
        <v>17</v>
      </c>
      <c r="Q1098" s="940">
        <f>IF(I1098="&lt;1966",'lista, wskaźniki'!$G$4,IF(I1098="1967-1985",'lista, wskaźniki'!$G$5,IF(I1098="1986-1992",'lista, wskaźniki'!$G$6,IF(I1098="1993-1996",'lista, wskaźniki'!$G$7,IF(I1098="&gt;1997",'lista, wskaźniki'!$G$8,IF(I1098=0,'lista, wskaźniki'!$G$4))))))</f>
        <v>130</v>
      </c>
      <c r="R1098" s="983" t="s">
        <v>25</v>
      </c>
      <c r="S1098" s="983" t="s">
        <v>27</v>
      </c>
      <c r="T1098" s="983"/>
      <c r="U1098" s="983"/>
      <c r="V1098" s="983"/>
      <c r="W1098" s="60" t="s">
        <v>35</v>
      </c>
      <c r="X1098" s="60" t="s">
        <v>38</v>
      </c>
      <c r="Y1098" s="60" t="s">
        <v>24</v>
      </c>
      <c r="Z1098" s="60" t="s">
        <v>401</v>
      </c>
      <c r="AA1098" s="60" t="s">
        <v>35</v>
      </c>
      <c r="AB1098" s="61">
        <v>5</v>
      </c>
      <c r="AC1098" s="61"/>
      <c r="AD1098" s="60">
        <v>4000</v>
      </c>
      <c r="AE1098" s="983"/>
      <c r="AF1098" s="334">
        <f t="shared" si="496"/>
        <v>113.14999999999999</v>
      </c>
      <c r="AG1098" s="272">
        <f>IF(R1098="kompletna",Q1098*J1098*0.0036*'lista, wskaźniki'!$F$13, IF(R1098="częściowa",Q1098*J1098*0.0036*'lista, wskaźniki'!$F$14, IF(R1098="brak",Q1098*J1098*0.0036*'lista, wskaźniki'!$F$15,)))</f>
        <v>0</v>
      </c>
      <c r="AH1098" s="334">
        <f>IF(Y1098="inne",K1098*'lista, wskaźniki'!$E$35,IF(Y1098="to samo źródło",0,IF(Y1098=0,0)))</f>
        <v>0</v>
      </c>
      <c r="AI1098" s="334" t="b">
        <f>IF(AA1098="gaz z sieci",AC1098*'lista, wskaźniki'!$D$21)</f>
        <v>0</v>
      </c>
      <c r="AJ1098" s="272">
        <f>IF(AA1098="węgiel",AB1098*'lista, wskaźniki'!$D$20, IF('Sektor mieszkaniowy'!AA1098="drewno",'Sektor mieszkaniowy'!AB1098*'lista, wskaźniki'!$D$22,IF('Sektor mieszkaniowy'!AA1098="pellet",AB1098*'lista, wskaźniki'!$D$23,IF('Sektor mieszkaniowy'!AA1098="gaz z sieci",AB1098*'lista, wskaźniki'!$D$21,IF('Sektor mieszkaniowy'!AA1098="olej opałowy",'Sektor mieszkaniowy'!AB1098*'lista, wskaźniki'!$D$24)))))</f>
        <v>113.14999999999999</v>
      </c>
      <c r="AK1098" s="1013">
        <f>AL1098/'lista, wskaźniki'!$A$127</f>
        <v>1.7230769230769232</v>
      </c>
      <c r="AL1098" s="983">
        <v>1120</v>
      </c>
      <c r="AM1098" s="20">
        <f>IF(AA1098="węgiel",AF1098*1/3.6*'lista, wskaźniki'!$F$20,IF(AA1098="drewno",AF1098*1/3.6*'lista, wskaźniki'!$F$22,IF(AA1098="pellet",AF1098*1/3.6*'lista, wskaźniki'!$F$23,IF(AA1098="gaz z sieci",AF1098*1/3.6*'lista, wskaźniki'!$F$21,IF(AA1098="olej opałowy",AF1098*1/3.6*'lista, wskaźniki'!$F$24,0)))))</f>
        <v>10.7186995</v>
      </c>
      <c r="AN1098" s="20">
        <f>IF(AA1098="węgiel",AF1098*'lista, wskaźniki'!$E$42,IF(AA1098="drewno",AF1098*'lista, wskaźniki'!$G$42,IF(AA1098="pellet",AF1098*'lista, wskaźniki'!$H$42,IF(AA1098="gaz z sieci",AF1098*'lista, wskaźniki'!$F$42,IF(AA1098="olej opałowy",AF1098*'lista, wskaźniki'!$I$42,0)))))</f>
        <v>4.2997E-2</v>
      </c>
      <c r="AO1098" s="20">
        <f>IF(AA1098="węgiel",AF1098*'lista, wskaźniki'!$E$43,IF(AA1098="drewno",AF1098*'lista, wskaźniki'!$G$43,IF(AA1098="pellet",AF1098*'lista, wskaźniki'!$H$43,IF(AA1098="gaz z sieci",AF1098*'lista, wskaźniki'!$F$43,IF(AA1098="olej opałowy",AF1098*'lista, wskaźniki'!$I$43,0)))))</f>
        <v>4.0733999999999999E-2</v>
      </c>
      <c r="AP1098" s="20">
        <f>IF(AA1098="węgiel",AF1098*'lista, wskaźniki'!$E$44,IF(AA1098="drewno",AF1098*'lista, wskaźniki'!$G$44,IF(AA1098="pellet",AF1098*'lista, wskaźniki'!$H$44,IF(AA1098="gaz z sieci",AF1098*'lista, wskaźniki'!$F$44,IF(AA1098="olej opałowy",AF1098*'lista, wskaźniki'!$I$44,0)))))</f>
        <v>3.0550499999999998E-5</v>
      </c>
      <c r="AQ1098" s="20">
        <f>IF(Z1098="gaz",AH1098*1/3.6*'lista, wskaźniki'!$F$21,IF(Z1098="energia elektryczna",AH1098*1/3.6*'lista, wskaźniki'!$F$26))</f>
        <v>0</v>
      </c>
      <c r="AR1098" s="20">
        <f>IF(Z1098="gaz",AH1098*'lista, wskaźniki'!$F$42,IF(Z1098="energia elektryczna",AH1098*0))</f>
        <v>0</v>
      </c>
      <c r="AS1098" s="20">
        <f>IF(Z1098="gaz",AH1098*'lista, wskaźniki'!$F$43,IF(Z1098="energia elektryczna",AH1098*0))</f>
        <v>0</v>
      </c>
      <c r="AT1098" s="20">
        <f>IF(Z1098="gaz",AH1098*'lista, wskaźniki'!$F$44,IF(Z1098="energia elektryczna",AH1098*0))</f>
        <v>0</v>
      </c>
      <c r="AU1098" s="20">
        <f>AI1098*1/3.6*'lista, wskaźniki'!$F$21</f>
        <v>0</v>
      </c>
      <c r="AV1098" s="20">
        <f>AI1098*'lista, wskaźniki'!$F$42</f>
        <v>0</v>
      </c>
      <c r="AW1098" s="20">
        <f>AI1098*'lista, wskaźniki'!$F$43</f>
        <v>0</v>
      </c>
      <c r="AX1098" s="20">
        <f>AI1098*'lista, wskaźniki'!$F$44</f>
        <v>0</v>
      </c>
      <c r="AY1098" s="20">
        <f>AK1098*'lista, wskaźniki'!$F$26</f>
        <v>1.5335384615384617</v>
      </c>
      <c r="AZ1098" s="20">
        <f t="shared" si="497"/>
        <v>12.252237961538462</v>
      </c>
      <c r="BA1098" s="20">
        <f t="shared" si="498"/>
        <v>4.2997E-2</v>
      </c>
      <c r="BB1098" s="20">
        <f t="shared" si="499"/>
        <v>4.0733999999999999E-2</v>
      </c>
      <c r="BC1098" s="20">
        <f t="shared" si="500"/>
        <v>3.0550499999999998E-5</v>
      </c>
      <c r="BD1098" s="983" t="s">
        <v>16</v>
      </c>
      <c r="BE1098" s="983" t="s">
        <v>16</v>
      </c>
      <c r="BF1098" s="983" t="s">
        <v>16</v>
      </c>
      <c r="BG1098" s="983" t="s">
        <v>16</v>
      </c>
      <c r="BH1098" s="60" t="s">
        <v>45</v>
      </c>
      <c r="BI1098" s="983" t="s">
        <v>16</v>
      </c>
      <c r="BJ1098" s="60" t="s">
        <v>52</v>
      </c>
      <c r="BK1098" s="983" t="s">
        <v>17</v>
      </c>
      <c r="BL1098" s="60"/>
      <c r="BM1098" s="60"/>
      <c r="BN1098" s="60"/>
      <c r="BO1098" s="60" t="s">
        <v>57</v>
      </c>
      <c r="BP1098" s="60" t="s">
        <v>52</v>
      </c>
      <c r="BQ1098" s="60" t="s">
        <v>120</v>
      </c>
      <c r="BR1098" s="60">
        <v>1</v>
      </c>
      <c r="BS1098" s="986">
        <v>1000</v>
      </c>
      <c r="BT1098" s="986"/>
      <c r="BU1098" s="986"/>
      <c r="BV1098" s="986"/>
      <c r="BW1098" s="986"/>
      <c r="BX1098" s="986"/>
      <c r="BY1098" s="1010"/>
      <c r="CA1098" s="365">
        <f t="shared" si="501"/>
        <v>113.14999999999999</v>
      </c>
      <c r="CB1098" s="365" t="b">
        <f t="shared" si="502"/>
        <v>0</v>
      </c>
      <c r="CC1098" s="365" t="b">
        <f t="shared" si="503"/>
        <v>0</v>
      </c>
      <c r="CD1098" s="365" t="b">
        <f t="shared" si="504"/>
        <v>0</v>
      </c>
      <c r="CE1098" s="365" t="b">
        <f t="shared" si="505"/>
        <v>0</v>
      </c>
      <c r="CF1098" s="365">
        <f t="shared" si="506"/>
        <v>0</v>
      </c>
      <c r="CG1098" s="365" t="b">
        <f t="shared" si="507"/>
        <v>0</v>
      </c>
      <c r="CH1098" s="365" t="b">
        <f t="shared" si="508"/>
        <v>0</v>
      </c>
      <c r="CI1098" s="72">
        <f t="shared" si="509"/>
        <v>113.14999999999999</v>
      </c>
      <c r="CJ1098" s="72" t="b">
        <f t="shared" si="510"/>
        <v>0</v>
      </c>
      <c r="CK1098" s="72" t="b">
        <f t="shared" si="511"/>
        <v>0</v>
      </c>
      <c r="CL1098" s="72">
        <f t="shared" si="512"/>
        <v>0</v>
      </c>
      <c r="CM1098" s="72" t="b">
        <f t="shared" si="513"/>
        <v>0</v>
      </c>
      <c r="CN1098" s="72" t="b">
        <f t="shared" si="514"/>
        <v>0</v>
      </c>
      <c r="CP1098" s="13" t="b">
        <f t="shared" si="515"/>
        <v>0</v>
      </c>
      <c r="CQ1098" s="13">
        <f t="shared" si="516"/>
        <v>0</v>
      </c>
      <c r="CR1098" s="13" t="b">
        <f t="shared" si="517"/>
        <v>0</v>
      </c>
      <c r="CS1098" s="13">
        <f t="shared" ref="CS1098:CS1161" si="523">IF(R1098="kompletna",CR1098,IF(R1098="częściowa",0.5*CR1098,IF(R1098="brak",0*CR1098)))</f>
        <v>0</v>
      </c>
      <c r="CT1098" s="13" t="b">
        <f t="shared" si="522"/>
        <v>0</v>
      </c>
      <c r="CU1098" s="13">
        <f t="shared" si="495"/>
        <v>0</v>
      </c>
      <c r="CV1098" s="13">
        <f t="shared" si="518"/>
        <v>0</v>
      </c>
      <c r="CW1098" s="13">
        <f t="shared" si="519"/>
        <v>0</v>
      </c>
      <c r="CX1098" s="13" t="b">
        <f t="shared" si="520"/>
        <v>0</v>
      </c>
      <c r="CY1098" s="13">
        <f t="shared" si="521"/>
        <v>0</v>
      </c>
    </row>
    <row r="1099" spans="1:103" ht="15" thickBot="1">
      <c r="A1099" s="932"/>
      <c r="B1099" s="984"/>
      <c r="C1099" s="984"/>
      <c r="D1099" s="984"/>
      <c r="E1099" s="984"/>
      <c r="F1099" s="984"/>
      <c r="G1099" s="984"/>
      <c r="H1099" s="984"/>
      <c r="I1099" s="984"/>
      <c r="J1099" s="984"/>
      <c r="K1099" s="984"/>
      <c r="L1099" s="984"/>
      <c r="M1099" s="984"/>
      <c r="N1099" s="984"/>
      <c r="O1099" s="984"/>
      <c r="P1099" s="984"/>
      <c r="Q1099" s="941"/>
      <c r="R1099" s="984"/>
      <c r="S1099" s="984"/>
      <c r="T1099" s="984"/>
      <c r="U1099" s="984"/>
      <c r="V1099" s="984"/>
      <c r="W1099" s="20" t="s">
        <v>36</v>
      </c>
      <c r="X1099" s="62"/>
      <c r="Y1099" s="62"/>
      <c r="Z1099" s="62"/>
      <c r="AA1099" s="62" t="s">
        <v>36</v>
      </c>
      <c r="AB1099" s="63"/>
      <c r="AC1099" s="63"/>
      <c r="AD1099" s="62"/>
      <c r="AE1099" s="984"/>
      <c r="AF1099" s="334">
        <f t="shared" si="496"/>
        <v>0</v>
      </c>
      <c r="AG1099" s="272">
        <f>IF(R1099="kompletna",Q1099*J1099*0.0036*'lista, wskaźniki'!$F$13, IF(R1099="częściowa",Q1099*J1099*0.0036*'lista, wskaźniki'!$F$14, IF(R1099="brak",Q1099*J1099*0.0036*'lista, wskaźniki'!$F$15,)))</f>
        <v>0</v>
      </c>
      <c r="AH1099" s="334">
        <f>IF(Y1099="inne",K1099*'lista, wskaźniki'!$E$35,IF(Y1099="to samo źródło",0,IF(Y1099=0,0)))</f>
        <v>0</v>
      </c>
      <c r="AI1099" s="334" t="b">
        <f>IF(AA1099="gaz z sieci",AC1099*'lista, wskaźniki'!$D$21)</f>
        <v>0</v>
      </c>
      <c r="AJ1099" s="272">
        <f>IF(AA1099="węgiel",AB1099*'lista, wskaźniki'!$D$20, IF('Sektor mieszkaniowy'!AA1099="drewno",'Sektor mieszkaniowy'!AB1099*'lista, wskaźniki'!$D$22,IF('Sektor mieszkaniowy'!AA1099="pellet",AB1099*'lista, wskaźniki'!$D$23,IF('Sektor mieszkaniowy'!AA1099="gaz z sieci",AB1099*'lista, wskaźniki'!$D$21,IF('Sektor mieszkaniowy'!AA1099="olej opałowy",'Sektor mieszkaniowy'!AB1099*'lista, wskaźniki'!$D$24)))))</f>
        <v>0</v>
      </c>
      <c r="AK1099" s="1014"/>
      <c r="AL1099" s="984"/>
      <c r="AM1099" s="20">
        <f>IF(AA1099="węgiel",AF1099*1/3.6*'lista, wskaźniki'!$F$20,IF(AA1099="drewno",AF1099*1/3.6*'lista, wskaźniki'!$F$22,IF(AA1099="pellet",AF1099*1/3.6*'lista, wskaźniki'!$F$23,IF(AA1099="gaz z sieci",AF1099*1/3.6*'lista, wskaźniki'!$F$21,IF(AA1099="olej opałowy",AF1099*1/3.6*'lista, wskaźniki'!$F$24,0)))))</f>
        <v>0</v>
      </c>
      <c r="AN1099" s="20">
        <f>IF(AA1099="węgiel",AF1099*'lista, wskaźniki'!$E$42,IF(AA1099="drewno",AF1099*'lista, wskaźniki'!$G$42,IF(AA1099="pellet",AF1099*'lista, wskaźniki'!$H$42,IF(AA1099="gaz z sieci",AF1099*'lista, wskaźniki'!$F$42,IF(AA1099="olej opałowy",AF1099*'lista, wskaźniki'!$I$42,0)))))</f>
        <v>0</v>
      </c>
      <c r="AO1099" s="20">
        <f>IF(AA1099="węgiel",AF1099*'lista, wskaźniki'!$E$43,IF(AA1099="drewno",AF1099*'lista, wskaźniki'!$G$43,IF(AA1099="pellet",AF1099*'lista, wskaźniki'!$H$43,IF(AA1099="gaz z sieci",AF1099*'lista, wskaźniki'!$F$43,IF(AA1099="olej opałowy",AF1099*'lista, wskaźniki'!$I$43,0)))))</f>
        <v>0</v>
      </c>
      <c r="AP1099" s="20">
        <f>IF(AA1099="węgiel",AF1099*'lista, wskaźniki'!$E$44,IF(AA1099="drewno",AF1099*'lista, wskaźniki'!$G$44,IF(AA1099="pellet",AF1099*'lista, wskaźniki'!$H$44,IF(AA1099="gaz z sieci",AF1099*'lista, wskaźniki'!$F$44,IF(AA1099="olej opałowy",AF1099*'lista, wskaźniki'!$I$44,0)))))</f>
        <v>0</v>
      </c>
      <c r="AQ1099" s="20" t="b">
        <f>IF(Z1099="gaz",AH1099*1/3.6*'lista, wskaźniki'!$F$21,IF(Z1099="energia elektryczna",AH1099*1/3.6*'lista, wskaźniki'!$F$26))</f>
        <v>0</v>
      </c>
      <c r="AR1099" s="20" t="b">
        <f>IF(Z1099="gaz",AH1099*'lista, wskaźniki'!$F$42,IF(Z1099="energia elektryczna",AH1099*0))</f>
        <v>0</v>
      </c>
      <c r="AS1099" s="20" t="b">
        <f>IF(Z1099="gaz",AH1099*'lista, wskaźniki'!$F$43,IF(Z1099="energia elektryczna",AH1099*0))</f>
        <v>0</v>
      </c>
      <c r="AT1099" s="20" t="b">
        <f>IF(Z1099="gaz",AH1099*'lista, wskaźniki'!$F$44,IF(Z1099="energia elektryczna",AH1099*0))</f>
        <v>0</v>
      </c>
      <c r="AU1099" s="20">
        <f>AI1099*1/3.6*'lista, wskaźniki'!$F$21</f>
        <v>0</v>
      </c>
      <c r="AV1099" s="20">
        <f>AI1099*'lista, wskaźniki'!$F$42</f>
        <v>0</v>
      </c>
      <c r="AW1099" s="20">
        <f>AI1099*'lista, wskaźniki'!$F$43</f>
        <v>0</v>
      </c>
      <c r="AX1099" s="20">
        <f>AI1099*'lista, wskaźniki'!$F$44</f>
        <v>0</v>
      </c>
      <c r="AY1099" s="20">
        <f>AK1099*'lista, wskaźniki'!$F$26</f>
        <v>0</v>
      </c>
      <c r="AZ1099" s="20">
        <f t="shared" si="497"/>
        <v>0</v>
      </c>
      <c r="BA1099" s="20">
        <f t="shared" si="498"/>
        <v>0</v>
      </c>
      <c r="BB1099" s="20">
        <f t="shared" si="499"/>
        <v>0</v>
      </c>
      <c r="BC1099" s="20">
        <f t="shared" si="500"/>
        <v>0</v>
      </c>
      <c r="BD1099" s="984"/>
      <c r="BE1099" s="984"/>
      <c r="BF1099" s="984"/>
      <c r="BG1099" s="984"/>
      <c r="BH1099" s="62"/>
      <c r="BI1099" s="984"/>
      <c r="BJ1099" s="62"/>
      <c r="BK1099" s="984"/>
      <c r="BL1099" s="62"/>
      <c r="BM1099" s="62"/>
      <c r="BN1099" s="62"/>
      <c r="BO1099" s="62"/>
      <c r="BP1099" s="62"/>
      <c r="BQ1099" s="62"/>
      <c r="BR1099" s="62"/>
      <c r="BS1099" s="987"/>
      <c r="BT1099" s="987"/>
      <c r="BU1099" s="987"/>
      <c r="BV1099" s="987"/>
      <c r="BW1099" s="987"/>
      <c r="BX1099" s="987"/>
      <c r="BY1099" s="1011"/>
      <c r="CA1099" s="365" t="b">
        <f t="shared" si="501"/>
        <v>0</v>
      </c>
      <c r="CB1099" s="365">
        <f t="shared" si="502"/>
        <v>0</v>
      </c>
      <c r="CC1099" s="365" t="b">
        <f t="shared" si="503"/>
        <v>0</v>
      </c>
      <c r="CD1099" s="365" t="b">
        <f t="shared" si="504"/>
        <v>0</v>
      </c>
      <c r="CE1099" s="365" t="b">
        <f t="shared" si="505"/>
        <v>0</v>
      </c>
      <c r="CF1099" s="365" t="b">
        <f t="shared" si="506"/>
        <v>0</v>
      </c>
      <c r="CG1099" s="365" t="b">
        <f t="shared" si="507"/>
        <v>0</v>
      </c>
      <c r="CH1099" s="365" t="b">
        <f t="shared" si="508"/>
        <v>0</v>
      </c>
      <c r="CI1099" s="72" t="b">
        <f t="shared" si="509"/>
        <v>0</v>
      </c>
      <c r="CJ1099" s="72">
        <f t="shared" si="510"/>
        <v>0</v>
      </c>
      <c r="CK1099" s="72" t="b">
        <f t="shared" si="511"/>
        <v>0</v>
      </c>
      <c r="CL1099" s="72">
        <f t="shared" si="512"/>
        <v>0</v>
      </c>
      <c r="CM1099" s="72" t="b">
        <f t="shared" si="513"/>
        <v>0</v>
      </c>
      <c r="CN1099" s="72" t="b">
        <f t="shared" si="514"/>
        <v>0</v>
      </c>
      <c r="CP1099" s="13">
        <f t="shared" si="515"/>
        <v>0</v>
      </c>
      <c r="CQ1099" s="13" t="b">
        <f t="shared" si="516"/>
        <v>0</v>
      </c>
      <c r="CR1099" s="13" t="b">
        <f t="shared" si="517"/>
        <v>0</v>
      </c>
      <c r="CS1099" s="13" t="b">
        <f t="shared" si="523"/>
        <v>0</v>
      </c>
      <c r="CT1099" s="13" t="b">
        <f t="shared" si="522"/>
        <v>0</v>
      </c>
      <c r="CU1099" s="13" t="b">
        <f t="shared" si="495"/>
        <v>0</v>
      </c>
      <c r="CV1099" s="13" t="b">
        <f t="shared" si="518"/>
        <v>0</v>
      </c>
      <c r="CW1099" s="13" t="b">
        <f t="shared" si="519"/>
        <v>0</v>
      </c>
      <c r="CX1099" s="13" t="b">
        <f t="shared" si="520"/>
        <v>0</v>
      </c>
      <c r="CY1099" s="13" t="b">
        <f t="shared" si="521"/>
        <v>0</v>
      </c>
    </row>
    <row r="1100" spans="1:103" ht="15" thickBot="1">
      <c r="A1100" s="932"/>
      <c r="B1100" s="984"/>
      <c r="C1100" s="984"/>
      <c r="D1100" s="984"/>
      <c r="E1100" s="984"/>
      <c r="F1100" s="984"/>
      <c r="G1100" s="984"/>
      <c r="H1100" s="984"/>
      <c r="I1100" s="984"/>
      <c r="J1100" s="984"/>
      <c r="K1100" s="984"/>
      <c r="L1100" s="984"/>
      <c r="M1100" s="984"/>
      <c r="N1100" s="984"/>
      <c r="O1100" s="984"/>
      <c r="P1100" s="984"/>
      <c r="Q1100" s="941"/>
      <c r="R1100" s="984"/>
      <c r="S1100" s="984"/>
      <c r="T1100" s="984"/>
      <c r="U1100" s="984"/>
      <c r="V1100" s="984"/>
      <c r="W1100" s="62"/>
      <c r="X1100" s="62"/>
      <c r="Y1100" s="62"/>
      <c r="Z1100" s="62"/>
      <c r="AA1100" s="62" t="s">
        <v>50</v>
      </c>
      <c r="AB1100" s="63"/>
      <c r="AC1100" s="63"/>
      <c r="AD1100" s="62"/>
      <c r="AE1100" s="984"/>
      <c r="AF1100" s="334">
        <f t="shared" si="496"/>
        <v>0</v>
      </c>
      <c r="AG1100" s="272">
        <f>IF(R1100="kompletna",Q1100*J1100*0.0036*'lista, wskaźniki'!$F$13, IF(R1100="częściowa",Q1100*J1100*0.0036*'lista, wskaźniki'!$F$14, IF(R1100="brak",Q1100*J1100*0.0036*'lista, wskaźniki'!$F$15,)))</f>
        <v>0</v>
      </c>
      <c r="AH1100" s="334">
        <f>IF(Y1100="inne",K1100*'lista, wskaźniki'!$E$35,IF(Y1100="to samo źródło",0,IF(Y1100=0,0)))</f>
        <v>0</v>
      </c>
      <c r="AI1100" s="334" t="b">
        <f>IF(AA1100="gaz z sieci",AC1100*'lista, wskaźniki'!$D$21)</f>
        <v>0</v>
      </c>
      <c r="AJ1100" s="272">
        <f>IF(AA1100="węgiel",AB1100*'lista, wskaźniki'!$D$20, IF('Sektor mieszkaniowy'!AA1100="drewno",'Sektor mieszkaniowy'!AB1100*'lista, wskaźniki'!$D$22,IF('Sektor mieszkaniowy'!AA1100="pellet",AB1100*'lista, wskaźniki'!$D$23,IF('Sektor mieszkaniowy'!AA1100="gaz z sieci",AB1100*'lista, wskaźniki'!$D$21,IF('Sektor mieszkaniowy'!AA1100="olej opałowy",'Sektor mieszkaniowy'!AB1100*'lista, wskaźniki'!$D$24)))))</f>
        <v>0</v>
      </c>
      <c r="AK1100" s="1014"/>
      <c r="AL1100" s="984"/>
      <c r="AM1100" s="20">
        <f>IF(AA1100="węgiel",AF1100*1/3.6*'lista, wskaźniki'!$F$20,IF(AA1100="drewno",AF1100*1/3.6*'lista, wskaźniki'!$F$22,IF(AA1100="pellet",AF1100*1/3.6*'lista, wskaźniki'!$F$23,IF(AA1100="gaz z sieci",AF1100*1/3.6*'lista, wskaźniki'!$F$21,IF(AA1100="olej opałowy",AF1100*1/3.6*'lista, wskaźniki'!$F$24,0)))))</f>
        <v>0</v>
      </c>
      <c r="AN1100" s="20">
        <f>IF(AA1100="węgiel",AF1100*'lista, wskaźniki'!$E$42,IF(AA1100="drewno",AF1100*'lista, wskaźniki'!$G$42,IF(AA1100="pellet",AF1100*'lista, wskaźniki'!$H$42,IF(AA1100="gaz z sieci",AF1100*'lista, wskaźniki'!$F$42,IF(AA1100="olej opałowy",AF1100*'lista, wskaźniki'!$I$42,0)))))</f>
        <v>0</v>
      </c>
      <c r="AO1100" s="20">
        <f>IF(AA1100="węgiel",AF1100*'lista, wskaźniki'!$E$43,IF(AA1100="drewno",AF1100*'lista, wskaźniki'!$G$43,IF(AA1100="pellet",AF1100*'lista, wskaźniki'!$H$43,IF(AA1100="gaz z sieci",AF1100*'lista, wskaźniki'!$F$43,IF(AA1100="olej opałowy",AF1100*'lista, wskaźniki'!$I$43,0)))))</f>
        <v>0</v>
      </c>
      <c r="AP1100" s="20">
        <f>IF(AA1100="węgiel",AF1100*'lista, wskaźniki'!$E$44,IF(AA1100="drewno",AF1100*'lista, wskaźniki'!$G$44,IF(AA1100="pellet",AF1100*'lista, wskaźniki'!$H$44,IF(AA1100="gaz z sieci",AF1100*'lista, wskaźniki'!$F$44,IF(AA1100="olej opałowy",AF1100*'lista, wskaźniki'!$I$44,0)))))</f>
        <v>0</v>
      </c>
      <c r="AQ1100" s="20" t="b">
        <f>IF(Z1100="gaz",AH1100*1/3.6*'lista, wskaźniki'!$F$21,IF(Z1100="energia elektryczna",AH1100*1/3.6*'lista, wskaźniki'!$F$26))</f>
        <v>0</v>
      </c>
      <c r="AR1100" s="20" t="b">
        <f>IF(Z1100="gaz",AH1100*'lista, wskaźniki'!$F$42,IF(Z1100="energia elektryczna",AH1100*0))</f>
        <v>0</v>
      </c>
      <c r="AS1100" s="20" t="b">
        <f>IF(Z1100="gaz",AH1100*'lista, wskaźniki'!$F$43,IF(Z1100="energia elektryczna",AH1100*0))</f>
        <v>0</v>
      </c>
      <c r="AT1100" s="20" t="b">
        <f>IF(Z1100="gaz",AH1100*'lista, wskaźniki'!$F$44,IF(Z1100="energia elektryczna",AH1100*0))</f>
        <v>0</v>
      </c>
      <c r="AU1100" s="20">
        <f>AI1100*1/3.6*'lista, wskaźniki'!$F$21</f>
        <v>0</v>
      </c>
      <c r="AV1100" s="20">
        <f>AI1100*'lista, wskaźniki'!$F$42</f>
        <v>0</v>
      </c>
      <c r="AW1100" s="20">
        <f>AI1100*'lista, wskaźniki'!$F$43</f>
        <v>0</v>
      </c>
      <c r="AX1100" s="20">
        <f>AI1100*'lista, wskaźniki'!$F$44</f>
        <v>0</v>
      </c>
      <c r="AY1100" s="20">
        <f>AK1100*'lista, wskaźniki'!$F$26</f>
        <v>0</v>
      </c>
      <c r="AZ1100" s="20">
        <f t="shared" si="497"/>
        <v>0</v>
      </c>
      <c r="BA1100" s="20">
        <f t="shared" si="498"/>
        <v>0</v>
      </c>
      <c r="BB1100" s="20">
        <f t="shared" si="499"/>
        <v>0</v>
      </c>
      <c r="BC1100" s="20">
        <f t="shared" si="500"/>
        <v>0</v>
      </c>
      <c r="BD1100" s="984"/>
      <c r="BE1100" s="984"/>
      <c r="BF1100" s="984"/>
      <c r="BG1100" s="984"/>
      <c r="BH1100" s="62"/>
      <c r="BI1100" s="984"/>
      <c r="BJ1100" s="62"/>
      <c r="BK1100" s="984"/>
      <c r="BL1100" s="62"/>
      <c r="BM1100" s="62"/>
      <c r="BN1100" s="62"/>
      <c r="BO1100" s="62"/>
      <c r="BP1100" s="62"/>
      <c r="BQ1100" s="62"/>
      <c r="BR1100" s="62"/>
      <c r="BS1100" s="987"/>
      <c r="BT1100" s="987"/>
      <c r="BU1100" s="987"/>
      <c r="BV1100" s="987"/>
      <c r="BW1100" s="987"/>
      <c r="BX1100" s="987"/>
      <c r="BY1100" s="1011"/>
      <c r="CA1100" s="365" t="b">
        <f t="shared" si="501"/>
        <v>0</v>
      </c>
      <c r="CB1100" s="365" t="b">
        <f t="shared" si="502"/>
        <v>0</v>
      </c>
      <c r="CC1100" s="365">
        <f t="shared" si="503"/>
        <v>0</v>
      </c>
      <c r="CD1100" s="365" t="b">
        <f t="shared" si="504"/>
        <v>0</v>
      </c>
      <c r="CE1100" s="365" t="b">
        <f t="shared" si="505"/>
        <v>0</v>
      </c>
      <c r="CF1100" s="365" t="b">
        <f t="shared" si="506"/>
        <v>0</v>
      </c>
      <c r="CG1100" s="365" t="b">
        <f t="shared" si="507"/>
        <v>0</v>
      </c>
      <c r="CH1100" s="365" t="b">
        <f t="shared" si="508"/>
        <v>0</v>
      </c>
      <c r="CI1100" s="72" t="b">
        <f t="shared" si="509"/>
        <v>0</v>
      </c>
      <c r="CJ1100" s="72" t="b">
        <f t="shared" si="510"/>
        <v>0</v>
      </c>
      <c r="CK1100" s="72">
        <f t="shared" si="511"/>
        <v>0</v>
      </c>
      <c r="CL1100" s="72">
        <f t="shared" si="512"/>
        <v>0</v>
      </c>
      <c r="CM1100" s="72" t="b">
        <f t="shared" si="513"/>
        <v>0</v>
      </c>
      <c r="CN1100" s="72" t="b">
        <f t="shared" si="514"/>
        <v>0</v>
      </c>
      <c r="CP1100" s="13">
        <f t="shared" si="515"/>
        <v>0</v>
      </c>
      <c r="CQ1100" s="13" t="b">
        <f t="shared" si="516"/>
        <v>0</v>
      </c>
      <c r="CR1100" s="13" t="b">
        <f t="shared" si="517"/>
        <v>0</v>
      </c>
      <c r="CS1100" s="13" t="b">
        <f t="shared" si="523"/>
        <v>0</v>
      </c>
      <c r="CT1100" s="13" t="b">
        <f t="shared" si="522"/>
        <v>0</v>
      </c>
      <c r="CU1100" s="13" t="b">
        <f t="shared" si="495"/>
        <v>0</v>
      </c>
      <c r="CV1100" s="13" t="b">
        <f t="shared" si="518"/>
        <v>0</v>
      </c>
      <c r="CW1100" s="13" t="b">
        <f t="shared" si="519"/>
        <v>0</v>
      </c>
      <c r="CX1100" s="13" t="b">
        <f t="shared" si="520"/>
        <v>0</v>
      </c>
      <c r="CY1100" s="13" t="b">
        <f t="shared" si="521"/>
        <v>0</v>
      </c>
    </row>
    <row r="1101" spans="1:103" ht="15" thickBot="1">
      <c r="A1101" s="932"/>
      <c r="B1101" s="984"/>
      <c r="C1101" s="984"/>
      <c r="D1101" s="984"/>
      <c r="E1101" s="984"/>
      <c r="F1101" s="984"/>
      <c r="G1101" s="984"/>
      <c r="H1101" s="984"/>
      <c r="I1101" s="984"/>
      <c r="J1101" s="984"/>
      <c r="K1101" s="984"/>
      <c r="L1101" s="984"/>
      <c r="M1101" s="984"/>
      <c r="N1101" s="984"/>
      <c r="O1101" s="984"/>
      <c r="P1101" s="984"/>
      <c r="Q1101" s="941"/>
      <c r="R1101" s="984"/>
      <c r="S1101" s="984"/>
      <c r="T1101" s="984"/>
      <c r="U1101" s="984"/>
      <c r="V1101" s="984"/>
      <c r="W1101" s="62"/>
      <c r="X1101" s="62"/>
      <c r="Y1101" s="62"/>
      <c r="Z1101" s="62"/>
      <c r="AA1101" s="62" t="s">
        <v>38</v>
      </c>
      <c r="AB1101" s="63"/>
      <c r="AC1101" s="63"/>
      <c r="AD1101" s="62"/>
      <c r="AE1101" s="984"/>
      <c r="AF1101" s="334">
        <f t="shared" si="496"/>
        <v>0</v>
      </c>
      <c r="AG1101" s="272">
        <f>IF(R1101="kompletna",Q1101*J1101*0.0036*'lista, wskaźniki'!$F$13, IF(R1101="częściowa",Q1101*J1101*0.0036*'lista, wskaźniki'!$F$14, IF(R1101="brak",Q1101*J1101*0.0036*'lista, wskaźniki'!$F$15,)))</f>
        <v>0</v>
      </c>
      <c r="AH1101" s="334">
        <f>IF(Y1101="inne",K1101*'lista, wskaźniki'!$E$35,IF(Y1101="to samo źródło",0,IF(Y1101=0,0)))</f>
        <v>0</v>
      </c>
      <c r="AI1101" s="334">
        <f>IF(AA1101="gaz z sieci",AC1101*'lista, wskaźniki'!$D$21)</f>
        <v>0</v>
      </c>
      <c r="AJ1101" s="272">
        <f>IF(AA1101="węgiel",AB1101*'lista, wskaźniki'!$D$20, IF('Sektor mieszkaniowy'!AA1101="drewno",'Sektor mieszkaniowy'!AB1101*'lista, wskaźniki'!$D$22,IF('Sektor mieszkaniowy'!AA1101="pellet",AB1101*'lista, wskaźniki'!$D$23,IF('Sektor mieszkaniowy'!AA1101="gaz z sieci",AB1101*'lista, wskaźniki'!$D$21,IF('Sektor mieszkaniowy'!AA1101="olej opałowy",'Sektor mieszkaniowy'!AB1101*'lista, wskaźniki'!$D$24)))))</f>
        <v>0</v>
      </c>
      <c r="AK1101" s="1014"/>
      <c r="AL1101" s="984"/>
      <c r="AM1101" s="20">
        <f>IF(AA1101="węgiel",AF1101*1/3.6*'lista, wskaźniki'!$F$20,IF(AA1101="drewno",AF1101*1/3.6*'lista, wskaźniki'!$F$22,IF(AA1101="pellet",AF1101*1/3.6*'lista, wskaźniki'!$F$23,IF(AA1101="gaz z sieci",AF1101*1/3.6*'lista, wskaźniki'!$F$21,IF(AA1101="olej opałowy",AF1101*1/3.6*'lista, wskaźniki'!$F$24,0)))))</f>
        <v>0</v>
      </c>
      <c r="AN1101" s="20">
        <f>IF(AA1101="węgiel",AF1101*'lista, wskaźniki'!$E$42,IF(AA1101="drewno",AF1101*'lista, wskaźniki'!$G$42,IF(AA1101="pellet",AF1101*'lista, wskaźniki'!$H$42,IF(AA1101="gaz z sieci",AF1101*'lista, wskaźniki'!$F$42,IF(AA1101="olej opałowy",AF1101*'lista, wskaźniki'!$I$42,0)))))</f>
        <v>0</v>
      </c>
      <c r="AO1101" s="20">
        <f>IF(AA1101="węgiel",AF1101*'lista, wskaźniki'!$E$43,IF(AA1101="drewno",AF1101*'lista, wskaźniki'!$G$43,IF(AA1101="pellet",AF1101*'lista, wskaźniki'!$H$43,IF(AA1101="gaz z sieci",AF1101*'lista, wskaźniki'!$F$43,IF(AA1101="olej opałowy",AF1101*'lista, wskaźniki'!$I$43,0)))))</f>
        <v>0</v>
      </c>
      <c r="AP1101" s="20">
        <f>IF(AA1101="węgiel",AF1101*'lista, wskaźniki'!$E$44,IF(AA1101="drewno",AF1101*'lista, wskaźniki'!$G$44,IF(AA1101="pellet",AF1101*'lista, wskaźniki'!$H$44,IF(AA1101="gaz z sieci",AF1101*'lista, wskaźniki'!$F$44,IF(AA1101="olej opałowy",AF1101*'lista, wskaźniki'!$I$44,0)))))</f>
        <v>0</v>
      </c>
      <c r="AQ1101" s="20" t="b">
        <f>IF(Z1101="gaz",AH1101*1/3.6*'lista, wskaźniki'!$F$21,IF(Z1101="energia elektryczna",AH1101*1/3.6*'lista, wskaźniki'!$F$26))</f>
        <v>0</v>
      </c>
      <c r="AR1101" s="20" t="b">
        <f>IF(Z1101="gaz",AH1101*'lista, wskaźniki'!$F$42,IF(Z1101="energia elektryczna",AH1101*0))</f>
        <v>0</v>
      </c>
      <c r="AS1101" s="20" t="b">
        <f>IF(Z1101="gaz",AH1101*'lista, wskaźniki'!$F$43,IF(Z1101="energia elektryczna",AH1101*0))</f>
        <v>0</v>
      </c>
      <c r="AT1101" s="20" t="b">
        <f>IF(Z1101="gaz",AH1101*'lista, wskaźniki'!$F$44,IF(Z1101="energia elektryczna",AH1101*0))</f>
        <v>0</v>
      </c>
      <c r="AU1101" s="20">
        <f>AI1101*1/3.6*'lista, wskaźniki'!$F$21</f>
        <v>0</v>
      </c>
      <c r="AV1101" s="20">
        <f>AI1101*'lista, wskaźniki'!$F$42</f>
        <v>0</v>
      </c>
      <c r="AW1101" s="20">
        <f>AI1101*'lista, wskaźniki'!$F$43</f>
        <v>0</v>
      </c>
      <c r="AX1101" s="20">
        <f>AI1101*'lista, wskaźniki'!$F$44</f>
        <v>0</v>
      </c>
      <c r="AY1101" s="20">
        <f>AK1101*'lista, wskaźniki'!$F$26</f>
        <v>0</v>
      </c>
      <c r="AZ1101" s="20">
        <f t="shared" si="497"/>
        <v>0</v>
      </c>
      <c r="BA1101" s="20">
        <f t="shared" si="498"/>
        <v>0</v>
      </c>
      <c r="BB1101" s="20">
        <f t="shared" si="499"/>
        <v>0</v>
      </c>
      <c r="BC1101" s="20">
        <f t="shared" si="500"/>
        <v>0</v>
      </c>
      <c r="BD1101" s="984"/>
      <c r="BE1101" s="984"/>
      <c r="BF1101" s="984"/>
      <c r="BG1101" s="984"/>
      <c r="BH1101" s="62"/>
      <c r="BI1101" s="984"/>
      <c r="BJ1101" s="62"/>
      <c r="BK1101" s="984"/>
      <c r="BL1101" s="62"/>
      <c r="BM1101" s="62"/>
      <c r="BN1101" s="62"/>
      <c r="BO1101" s="62"/>
      <c r="BP1101" s="62"/>
      <c r="BQ1101" s="62"/>
      <c r="BR1101" s="62"/>
      <c r="BS1101" s="987"/>
      <c r="BT1101" s="987"/>
      <c r="BU1101" s="987"/>
      <c r="BV1101" s="987"/>
      <c r="BW1101" s="987"/>
      <c r="BX1101" s="987"/>
      <c r="BY1101" s="1011"/>
      <c r="CA1101" s="365" t="b">
        <f t="shared" si="501"/>
        <v>0</v>
      </c>
      <c r="CB1101" s="365" t="b">
        <f t="shared" si="502"/>
        <v>0</v>
      </c>
      <c r="CC1101" s="365" t="b">
        <f t="shared" si="503"/>
        <v>0</v>
      </c>
      <c r="CD1101" s="365">
        <f t="shared" si="504"/>
        <v>0</v>
      </c>
      <c r="CE1101" s="365" t="b">
        <f t="shared" si="505"/>
        <v>0</v>
      </c>
      <c r="CF1101" s="365" t="b">
        <f t="shared" si="506"/>
        <v>0</v>
      </c>
      <c r="CG1101" s="365" t="b">
        <f t="shared" si="507"/>
        <v>0</v>
      </c>
      <c r="CH1101" s="365">
        <f t="shared" si="508"/>
        <v>0</v>
      </c>
      <c r="CI1101" s="72" t="b">
        <f t="shared" si="509"/>
        <v>0</v>
      </c>
      <c r="CJ1101" s="72" t="b">
        <f t="shared" si="510"/>
        <v>0</v>
      </c>
      <c r="CK1101" s="72" t="b">
        <f t="shared" si="511"/>
        <v>0</v>
      </c>
      <c r="CL1101" s="72">
        <f t="shared" si="512"/>
        <v>0</v>
      </c>
      <c r="CM1101" s="72" t="b">
        <f t="shared" si="513"/>
        <v>0</v>
      </c>
      <c r="CN1101" s="72" t="b">
        <f t="shared" si="514"/>
        <v>0</v>
      </c>
      <c r="CP1101" s="13">
        <f t="shared" si="515"/>
        <v>0</v>
      </c>
      <c r="CQ1101" s="13" t="b">
        <f t="shared" si="516"/>
        <v>0</v>
      </c>
      <c r="CR1101" s="13" t="b">
        <f t="shared" si="517"/>
        <v>0</v>
      </c>
      <c r="CS1101" s="13" t="b">
        <f t="shared" si="523"/>
        <v>0</v>
      </c>
      <c r="CT1101" s="13" t="b">
        <f t="shared" si="522"/>
        <v>0</v>
      </c>
      <c r="CU1101" s="13" t="b">
        <f t="shared" si="495"/>
        <v>0</v>
      </c>
      <c r="CV1101" s="13" t="b">
        <f t="shared" si="518"/>
        <v>0</v>
      </c>
      <c r="CW1101" s="13" t="b">
        <f t="shared" si="519"/>
        <v>0</v>
      </c>
      <c r="CX1101" s="13" t="b">
        <f t="shared" si="520"/>
        <v>0</v>
      </c>
      <c r="CY1101" s="13" t="b">
        <f t="shared" si="521"/>
        <v>0</v>
      </c>
    </row>
    <row r="1102" spans="1:103" ht="15" thickBot="1">
      <c r="A1102" s="933"/>
      <c r="B1102" s="985"/>
      <c r="C1102" s="985"/>
      <c r="D1102" s="985"/>
      <c r="E1102" s="985"/>
      <c r="F1102" s="985"/>
      <c r="G1102" s="985"/>
      <c r="H1102" s="985"/>
      <c r="I1102" s="985"/>
      <c r="J1102" s="985"/>
      <c r="K1102" s="985"/>
      <c r="L1102" s="985"/>
      <c r="M1102" s="985"/>
      <c r="N1102" s="985"/>
      <c r="O1102" s="985"/>
      <c r="P1102" s="985"/>
      <c r="Q1102" s="942"/>
      <c r="R1102" s="985"/>
      <c r="S1102" s="985"/>
      <c r="T1102" s="985"/>
      <c r="U1102" s="985"/>
      <c r="V1102" s="985"/>
      <c r="W1102" s="64"/>
      <c r="X1102" s="64"/>
      <c r="Y1102" s="64"/>
      <c r="Z1102" s="64"/>
      <c r="AA1102" s="64" t="s">
        <v>37</v>
      </c>
      <c r="AB1102" s="65"/>
      <c r="AC1102" s="65"/>
      <c r="AD1102" s="64"/>
      <c r="AE1102" s="985"/>
      <c r="AF1102" s="334">
        <f t="shared" si="496"/>
        <v>0</v>
      </c>
      <c r="AG1102" s="272">
        <f>IF(R1102="kompletna",Q1102*J1102*0.0036*'lista, wskaźniki'!$F$13, IF(R1102="częściowa",Q1102*J1102*0.0036*'lista, wskaźniki'!$F$14, IF(R1102="brak",Q1102*J1102*0.0036*'lista, wskaźniki'!$F$15,)))</f>
        <v>0</v>
      </c>
      <c r="AH1102" s="334">
        <f>IF(Y1102="inne",K1102*'lista, wskaźniki'!$E$35,IF(Y1102="to samo źródło",0,IF(Y1102=0,0)))</f>
        <v>0</v>
      </c>
      <c r="AI1102" s="334" t="b">
        <f>IF(AA1102="gaz z sieci",AC1102*'lista, wskaźniki'!$D$21)</f>
        <v>0</v>
      </c>
      <c r="AJ1102" s="272">
        <f>IF(AA1102="węgiel",AB1102*'lista, wskaźniki'!$D$20, IF('Sektor mieszkaniowy'!AA1102="drewno",'Sektor mieszkaniowy'!AB1102*'lista, wskaźniki'!$D$22,IF('Sektor mieszkaniowy'!AA1102="pellet",AB1102*'lista, wskaźniki'!$D$23,IF('Sektor mieszkaniowy'!AA1102="gaz z sieci",AB1102*'lista, wskaźniki'!$D$21,IF('Sektor mieszkaniowy'!AA1102="olej opałowy",'Sektor mieszkaniowy'!AB1102*'lista, wskaźniki'!$D$24)))))</f>
        <v>0</v>
      </c>
      <c r="AK1102" s="1015"/>
      <c r="AL1102" s="985"/>
      <c r="AM1102" s="20">
        <f>IF(AA1102="węgiel",AF1102*1/3.6*'lista, wskaźniki'!$F$20,IF(AA1102="drewno",AF1102*1/3.6*'lista, wskaźniki'!$F$22,IF(AA1102="pellet",AF1102*1/3.6*'lista, wskaźniki'!$F$23,IF(AA1102="gaz z sieci",AF1102*1/3.6*'lista, wskaźniki'!$F$21,IF(AA1102="olej opałowy",AF1102*1/3.6*'lista, wskaźniki'!$F$24,0)))))</f>
        <v>0</v>
      </c>
      <c r="AN1102" s="20">
        <f>IF(AA1102="węgiel",AF1102*'lista, wskaźniki'!$E$42,IF(AA1102="drewno",AF1102*'lista, wskaźniki'!$G$42,IF(AA1102="pellet",AF1102*'lista, wskaźniki'!$H$42,IF(AA1102="gaz z sieci",AF1102*'lista, wskaźniki'!$F$42,IF(AA1102="olej opałowy",AF1102*'lista, wskaźniki'!$I$42,0)))))</f>
        <v>0</v>
      </c>
      <c r="AO1102" s="20">
        <f>IF(AA1102="węgiel",AF1102*'lista, wskaźniki'!$E$43,IF(AA1102="drewno",AF1102*'lista, wskaźniki'!$G$43,IF(AA1102="pellet",AF1102*'lista, wskaźniki'!$H$43,IF(AA1102="gaz z sieci",AF1102*'lista, wskaźniki'!$F$43,IF(AA1102="olej opałowy",AF1102*'lista, wskaźniki'!$I$43,0)))))</f>
        <v>0</v>
      </c>
      <c r="AP1102" s="20">
        <f>IF(AA1102="węgiel",AF1102*'lista, wskaźniki'!$E$44,IF(AA1102="drewno",AF1102*'lista, wskaźniki'!$G$44,IF(AA1102="pellet",AF1102*'lista, wskaźniki'!$H$44,IF(AA1102="gaz z sieci",AF1102*'lista, wskaźniki'!$F$44,IF(AA1102="olej opałowy",AF1102*'lista, wskaźniki'!$I$44,0)))))</f>
        <v>0</v>
      </c>
      <c r="AQ1102" s="20" t="b">
        <f>IF(Z1102="gaz",AH1102*1/3.6*'lista, wskaźniki'!$F$21,IF(Z1102="energia elektryczna",AH1102*1/3.6*'lista, wskaźniki'!$F$26))</f>
        <v>0</v>
      </c>
      <c r="AR1102" s="20" t="b">
        <f>IF(Z1102="gaz",AH1102*'lista, wskaźniki'!$F$42,IF(Z1102="energia elektryczna",AH1102*0))</f>
        <v>0</v>
      </c>
      <c r="AS1102" s="20" t="b">
        <f>IF(Z1102="gaz",AH1102*'lista, wskaźniki'!$F$43,IF(Z1102="energia elektryczna",AH1102*0))</f>
        <v>0</v>
      </c>
      <c r="AT1102" s="20" t="b">
        <f>IF(Z1102="gaz",AH1102*'lista, wskaźniki'!$F$44,IF(Z1102="energia elektryczna",AH1102*0))</f>
        <v>0</v>
      </c>
      <c r="AU1102" s="20">
        <f>AI1102*1/3.6*'lista, wskaźniki'!$F$21</f>
        <v>0</v>
      </c>
      <c r="AV1102" s="20">
        <f>AI1102*'lista, wskaźniki'!$F$42</f>
        <v>0</v>
      </c>
      <c r="AW1102" s="20">
        <f>AI1102*'lista, wskaźniki'!$F$43</f>
        <v>0</v>
      </c>
      <c r="AX1102" s="20">
        <f>AI1102*'lista, wskaźniki'!$F$44</f>
        <v>0</v>
      </c>
      <c r="AY1102" s="20">
        <f>AK1102*'lista, wskaźniki'!$F$26</f>
        <v>0</v>
      </c>
      <c r="AZ1102" s="20">
        <f t="shared" si="497"/>
        <v>0</v>
      </c>
      <c r="BA1102" s="20">
        <f t="shared" si="498"/>
        <v>0</v>
      </c>
      <c r="BB1102" s="20">
        <f t="shared" si="499"/>
        <v>0</v>
      </c>
      <c r="BC1102" s="20">
        <f t="shared" si="500"/>
        <v>0</v>
      </c>
      <c r="BD1102" s="985"/>
      <c r="BE1102" s="985"/>
      <c r="BF1102" s="985"/>
      <c r="BG1102" s="985"/>
      <c r="BH1102" s="64"/>
      <c r="BI1102" s="985"/>
      <c r="BJ1102" s="64"/>
      <c r="BK1102" s="985"/>
      <c r="BL1102" s="64"/>
      <c r="BM1102" s="64"/>
      <c r="BN1102" s="64"/>
      <c r="BO1102" s="64"/>
      <c r="BP1102" s="64"/>
      <c r="BQ1102" s="64"/>
      <c r="BR1102" s="64"/>
      <c r="BS1102" s="988"/>
      <c r="BT1102" s="988"/>
      <c r="BU1102" s="988"/>
      <c r="BV1102" s="988"/>
      <c r="BW1102" s="988"/>
      <c r="BX1102" s="988"/>
      <c r="BY1102" s="1012"/>
      <c r="CA1102" s="365" t="b">
        <f t="shared" si="501"/>
        <v>0</v>
      </c>
      <c r="CB1102" s="365" t="b">
        <f t="shared" si="502"/>
        <v>0</v>
      </c>
      <c r="CC1102" s="365" t="b">
        <f t="shared" si="503"/>
        <v>0</v>
      </c>
      <c r="CD1102" s="365" t="b">
        <f t="shared" si="504"/>
        <v>0</v>
      </c>
      <c r="CE1102" s="365">
        <f t="shared" si="505"/>
        <v>0</v>
      </c>
      <c r="CF1102" s="365" t="b">
        <f t="shared" si="506"/>
        <v>0</v>
      </c>
      <c r="CG1102" s="365" t="b">
        <f t="shared" si="507"/>
        <v>0</v>
      </c>
      <c r="CH1102" s="365" t="b">
        <f t="shared" si="508"/>
        <v>0</v>
      </c>
      <c r="CI1102" s="72" t="b">
        <f t="shared" si="509"/>
        <v>0</v>
      </c>
      <c r="CJ1102" s="72" t="b">
        <f t="shared" si="510"/>
        <v>0</v>
      </c>
      <c r="CK1102" s="72" t="b">
        <f t="shared" si="511"/>
        <v>0</v>
      </c>
      <c r="CL1102" s="72">
        <f t="shared" si="512"/>
        <v>0</v>
      </c>
      <c r="CM1102" s="72">
        <f t="shared" si="513"/>
        <v>0</v>
      </c>
      <c r="CN1102" s="72" t="b">
        <f t="shared" si="514"/>
        <v>0</v>
      </c>
      <c r="CP1102" s="13">
        <f t="shared" si="515"/>
        <v>0</v>
      </c>
      <c r="CQ1102" s="13" t="b">
        <f t="shared" si="516"/>
        <v>0</v>
      </c>
      <c r="CR1102" s="13" t="b">
        <f t="shared" si="517"/>
        <v>0</v>
      </c>
      <c r="CS1102" s="13" t="b">
        <f t="shared" si="523"/>
        <v>0</v>
      </c>
      <c r="CT1102" s="13" t="b">
        <f t="shared" si="522"/>
        <v>0</v>
      </c>
      <c r="CU1102" s="13" t="b">
        <f t="shared" si="495"/>
        <v>0</v>
      </c>
      <c r="CV1102" s="13" t="b">
        <f t="shared" si="518"/>
        <v>0</v>
      </c>
      <c r="CW1102" s="13" t="b">
        <f t="shared" si="519"/>
        <v>0</v>
      </c>
      <c r="CX1102" s="13" t="b">
        <f t="shared" si="520"/>
        <v>0</v>
      </c>
      <c r="CY1102" s="13" t="b">
        <f t="shared" si="521"/>
        <v>0</v>
      </c>
    </row>
    <row r="1103" spans="1:103" ht="15" thickBot="1">
      <c r="A1103" s="931">
        <v>221</v>
      </c>
      <c r="B1103" s="983" t="s">
        <v>255</v>
      </c>
      <c r="C1103" s="983" t="s">
        <v>267</v>
      </c>
      <c r="D1103" s="983" t="s">
        <v>1</v>
      </c>
      <c r="E1103" s="983" t="s">
        <v>5</v>
      </c>
      <c r="F1103" s="983"/>
      <c r="G1103" s="983"/>
      <c r="H1103" s="983"/>
      <c r="I1103" s="983" t="s">
        <v>14</v>
      </c>
      <c r="J1103" s="983">
        <v>260</v>
      </c>
      <c r="K1103" s="983">
        <v>2</v>
      </c>
      <c r="L1103" s="983" t="s">
        <v>17</v>
      </c>
      <c r="M1103" s="983"/>
      <c r="N1103" s="983" t="s">
        <v>16</v>
      </c>
      <c r="O1103" s="983"/>
      <c r="P1103" s="983" t="s">
        <v>16</v>
      </c>
      <c r="Q1103" s="940">
        <f>IF(I1103="&lt;1966",'lista, wskaźniki'!$G$4,IF(I1103="1967-1985",'lista, wskaźniki'!$G$5,IF(I1103="1986-1992",'lista, wskaźniki'!$G$6,IF(I1103="1993-1996",'lista, wskaźniki'!$G$7,IF(I1103="&gt;1997",'lista, wskaźniki'!$G$8,IF(I1103=0,'lista, wskaźniki'!$G$4))))))</f>
        <v>115</v>
      </c>
      <c r="R1103" s="983" t="s">
        <v>23</v>
      </c>
      <c r="S1103" s="983" t="s">
        <v>27</v>
      </c>
      <c r="T1103" s="983">
        <v>15</v>
      </c>
      <c r="U1103" s="983">
        <v>1997</v>
      </c>
      <c r="V1103" s="983"/>
      <c r="W1103" s="60" t="s">
        <v>38</v>
      </c>
      <c r="X1103" s="60" t="s">
        <v>38</v>
      </c>
      <c r="Y1103" s="62"/>
      <c r="Z1103" s="60" t="s">
        <v>52</v>
      </c>
      <c r="AA1103" s="60" t="s">
        <v>35</v>
      </c>
      <c r="AB1103" s="61"/>
      <c r="AC1103" s="61"/>
      <c r="AD1103" s="60"/>
      <c r="AE1103" s="983"/>
      <c r="AF1103" s="334">
        <f t="shared" si="496"/>
        <v>0</v>
      </c>
      <c r="AG1103" s="272">
        <v>0</v>
      </c>
      <c r="AH1103" s="334">
        <f>IF(Y1103="inne",K1103*'lista, wskaźniki'!$E$35,IF(Y1103="to samo źródło",0,IF(Y1103=0,0)))</f>
        <v>0</v>
      </c>
      <c r="AI1103" s="334" t="b">
        <f>IF(AA1103="gaz z sieci",AC1103*'lista, wskaźniki'!$D$21)</f>
        <v>0</v>
      </c>
      <c r="AJ1103" s="272">
        <f>IF(AA1103="węgiel",AB1103*'lista, wskaźniki'!$D$20, IF('Sektor mieszkaniowy'!AA1103="drewno",'Sektor mieszkaniowy'!AB1103*'lista, wskaźniki'!$D$22,IF('Sektor mieszkaniowy'!AA1103="pellet",AB1103*'lista, wskaźniki'!$D$23,IF('Sektor mieszkaniowy'!AA1103="gaz z sieci",AB1103*'lista, wskaźniki'!$D$21,IF('Sektor mieszkaniowy'!AA1103="olej opałowy",'Sektor mieszkaniowy'!AB1103*'lista, wskaźniki'!$D$24)))))</f>
        <v>0</v>
      </c>
      <c r="AK1103" s="1013">
        <f>2744/1000</f>
        <v>2.7440000000000002</v>
      </c>
      <c r="AL1103" s="983">
        <v>1530</v>
      </c>
      <c r="AM1103" s="20">
        <f>IF(AA1103="węgiel",AF1103*1/3.6*'lista, wskaźniki'!$F$20,IF(AA1103="drewno",AF1103*1/3.6*'lista, wskaźniki'!$F$22,IF(AA1103="pellet",AF1103*1/3.6*'lista, wskaźniki'!$F$23,IF(AA1103="gaz z sieci",AF1103*1/3.6*'lista, wskaźniki'!$F$21,IF(AA1103="olej opałowy",AF1103*1/3.6*'lista, wskaźniki'!$F$24,0)))))</f>
        <v>0</v>
      </c>
      <c r="AN1103" s="20">
        <f>IF(AA1103="węgiel",AF1103*'lista, wskaźniki'!$E$42,IF(AA1103="drewno",AF1103*'lista, wskaźniki'!$G$42,IF(AA1103="pellet",AF1103*'lista, wskaźniki'!$H$42,IF(AA1103="gaz z sieci",AF1103*'lista, wskaźniki'!$F$42,IF(AA1103="olej opałowy",AF1103*'lista, wskaźniki'!$I$42,0)))))</f>
        <v>0</v>
      </c>
      <c r="AO1103" s="20">
        <f>IF(AA1103="węgiel",AF1103*'lista, wskaźniki'!$E$43,IF(AA1103="drewno",AF1103*'lista, wskaźniki'!$G$43,IF(AA1103="pellet",AF1103*'lista, wskaźniki'!$H$43,IF(AA1103="gaz z sieci",AF1103*'lista, wskaźniki'!$F$43,IF(AA1103="olej opałowy",AF1103*'lista, wskaźniki'!$I$43,0)))))</f>
        <v>0</v>
      </c>
      <c r="AP1103" s="20">
        <f>IF(AA1103="węgiel",AF1103*'lista, wskaźniki'!$E$44,IF(AA1103="drewno",AF1103*'lista, wskaźniki'!$G$44,IF(AA1103="pellet",AF1103*'lista, wskaźniki'!$H$44,IF(AA1103="gaz z sieci",AF1103*'lista, wskaźniki'!$F$44,IF(AA1103="olej opałowy",AF1103*'lista, wskaźniki'!$I$44,0)))))</f>
        <v>0</v>
      </c>
      <c r="AQ1103" s="20" t="b">
        <f>IF(Z1103="gaz",AH1103*1/3.6*'lista, wskaźniki'!$F$21,IF(Z1103="energia elektryczna",AH1103*1/3.6*'lista, wskaźniki'!$F$26))</f>
        <v>0</v>
      </c>
      <c r="AR1103" s="20" t="b">
        <f>IF(Z1103="gaz",AH1103*'lista, wskaźniki'!$F$42,IF(Z1103="energia elektryczna",AH1103*0))</f>
        <v>0</v>
      </c>
      <c r="AS1103" s="20" t="b">
        <f>IF(Z1103="gaz",AH1103*'lista, wskaźniki'!$F$43,IF(Z1103="energia elektryczna",AH1103*0))</f>
        <v>0</v>
      </c>
      <c r="AT1103" s="20" t="b">
        <f>IF(Z1103="gaz",AH1103*'lista, wskaźniki'!$F$44,IF(Z1103="energia elektryczna",AH1103*0))</f>
        <v>0</v>
      </c>
      <c r="AU1103" s="20">
        <f>AI1103*1/3.6*'lista, wskaźniki'!$F$21</f>
        <v>0</v>
      </c>
      <c r="AV1103" s="20">
        <f>AI1103*'lista, wskaźniki'!$F$42</f>
        <v>0</v>
      </c>
      <c r="AW1103" s="20">
        <f>AI1103*'lista, wskaźniki'!$F$43</f>
        <v>0</v>
      </c>
      <c r="AX1103" s="20">
        <f>AI1103*'lista, wskaźniki'!$F$44</f>
        <v>0</v>
      </c>
      <c r="AY1103" s="20">
        <f>AK1103*'lista, wskaźniki'!$F$26</f>
        <v>2.4421600000000003</v>
      </c>
      <c r="AZ1103" s="20">
        <f t="shared" si="497"/>
        <v>2.4421600000000003</v>
      </c>
      <c r="BA1103" s="20">
        <f t="shared" si="498"/>
        <v>0</v>
      </c>
      <c r="BB1103" s="20">
        <f t="shared" si="499"/>
        <v>0</v>
      </c>
      <c r="BC1103" s="20">
        <f t="shared" si="500"/>
        <v>0</v>
      </c>
      <c r="BD1103" s="983" t="s">
        <v>17</v>
      </c>
      <c r="BE1103" s="983" t="s">
        <v>17</v>
      </c>
      <c r="BF1103" s="983" t="s">
        <v>17</v>
      </c>
      <c r="BG1103" s="983" t="s">
        <v>16</v>
      </c>
      <c r="BH1103" s="60" t="s">
        <v>43</v>
      </c>
      <c r="BI1103" s="983" t="s">
        <v>16</v>
      </c>
      <c r="BJ1103" s="60" t="s">
        <v>24</v>
      </c>
      <c r="BK1103" s="983" t="s">
        <v>16</v>
      </c>
      <c r="BL1103" s="60" t="s">
        <v>52</v>
      </c>
      <c r="BM1103" s="60"/>
      <c r="BN1103" s="60"/>
      <c r="BO1103" s="60" t="s">
        <v>57</v>
      </c>
      <c r="BP1103" s="60" t="s">
        <v>53</v>
      </c>
      <c r="BQ1103" s="60" t="s">
        <v>120</v>
      </c>
      <c r="BR1103" s="60">
        <v>1</v>
      </c>
      <c r="BS1103" s="986">
        <v>20000</v>
      </c>
      <c r="BT1103" s="986">
        <v>1400</v>
      </c>
      <c r="BU1103" s="986"/>
      <c r="BV1103" s="986"/>
      <c r="BW1103" s="986">
        <v>7000</v>
      </c>
      <c r="BX1103" s="986"/>
      <c r="BY1103" s="1010"/>
      <c r="CA1103" s="365">
        <f t="shared" si="501"/>
        <v>0</v>
      </c>
      <c r="CB1103" s="365" t="b">
        <f t="shared" si="502"/>
        <v>0</v>
      </c>
      <c r="CC1103" s="365" t="b">
        <f t="shared" si="503"/>
        <v>0</v>
      </c>
      <c r="CD1103" s="365" t="b">
        <f t="shared" si="504"/>
        <v>0</v>
      </c>
      <c r="CE1103" s="365" t="b">
        <f t="shared" si="505"/>
        <v>0</v>
      </c>
      <c r="CF1103" s="365" t="b">
        <f t="shared" si="506"/>
        <v>0</v>
      </c>
      <c r="CG1103" s="365" t="b">
        <f t="shared" si="507"/>
        <v>0</v>
      </c>
      <c r="CH1103" s="365" t="b">
        <f t="shared" si="508"/>
        <v>0</v>
      </c>
      <c r="CI1103" s="72">
        <f t="shared" si="509"/>
        <v>0</v>
      </c>
      <c r="CJ1103" s="72" t="b">
        <f t="shared" si="510"/>
        <v>0</v>
      </c>
      <c r="CK1103" s="72" t="b">
        <f t="shared" si="511"/>
        <v>0</v>
      </c>
      <c r="CL1103" s="72">
        <f t="shared" si="512"/>
        <v>0</v>
      </c>
      <c r="CM1103" s="72" t="b">
        <f t="shared" si="513"/>
        <v>0</v>
      </c>
      <c r="CN1103" s="72" t="b">
        <f t="shared" si="514"/>
        <v>0</v>
      </c>
      <c r="CP1103" s="13" t="b">
        <f t="shared" si="515"/>
        <v>0</v>
      </c>
      <c r="CQ1103" s="13">
        <f t="shared" si="516"/>
        <v>0</v>
      </c>
      <c r="CR1103" s="13" t="b">
        <f t="shared" si="517"/>
        <v>0</v>
      </c>
      <c r="CS1103" s="13">
        <f t="shared" si="523"/>
        <v>0</v>
      </c>
      <c r="CT1103" s="13" t="b">
        <f t="shared" si="522"/>
        <v>0</v>
      </c>
      <c r="CU1103" s="13">
        <f t="shared" si="495"/>
        <v>0</v>
      </c>
      <c r="CV1103" s="13" t="b">
        <f t="shared" si="518"/>
        <v>0</v>
      </c>
      <c r="CW1103" s="13">
        <f t="shared" si="519"/>
        <v>0</v>
      </c>
      <c r="CX1103" s="13">
        <f t="shared" si="520"/>
        <v>260</v>
      </c>
      <c r="CY1103" s="13">
        <f t="shared" si="521"/>
        <v>130</v>
      </c>
    </row>
    <row r="1104" spans="1:103" ht="15" thickBot="1">
      <c r="A1104" s="932"/>
      <c r="B1104" s="984"/>
      <c r="C1104" s="984"/>
      <c r="D1104" s="984"/>
      <c r="E1104" s="984"/>
      <c r="F1104" s="984"/>
      <c r="G1104" s="984"/>
      <c r="H1104" s="984"/>
      <c r="I1104" s="984"/>
      <c r="J1104" s="984"/>
      <c r="K1104" s="984"/>
      <c r="L1104" s="984"/>
      <c r="M1104" s="984"/>
      <c r="N1104" s="984"/>
      <c r="O1104" s="984"/>
      <c r="P1104" s="984"/>
      <c r="Q1104" s="941"/>
      <c r="R1104" s="984"/>
      <c r="S1104" s="984"/>
      <c r="T1104" s="984"/>
      <c r="U1104" s="984"/>
      <c r="V1104" s="984"/>
      <c r="W1104" s="62"/>
      <c r="X1104" s="62"/>
      <c r="Y1104" s="62" t="s">
        <v>24</v>
      </c>
      <c r="Z1104" s="62"/>
      <c r="AA1104" s="62" t="s">
        <v>36</v>
      </c>
      <c r="AB1104" s="63"/>
      <c r="AC1104" s="63"/>
      <c r="AD1104" s="62"/>
      <c r="AE1104" s="984"/>
      <c r="AF1104" s="334">
        <f t="shared" si="496"/>
        <v>0</v>
      </c>
      <c r="AG1104" s="272">
        <f>IF(R1104="kompletna",Q1104*J1104*0.0036*'lista, wskaźniki'!$F$13, IF(R1104="częściowa",Q1104*J1104*0.0036*'lista, wskaźniki'!$F$14, IF(R1104="brak",Q1104*J1104*0.0036*'lista, wskaźniki'!$F$15,)))</f>
        <v>0</v>
      </c>
      <c r="AH1104" s="334">
        <f>IF(Y1104="inne",K1104*'lista, wskaźniki'!$E$35,IF(Y1104="to samo źródło",0,IF(Y1104=0,0)))</f>
        <v>0</v>
      </c>
      <c r="AI1104" s="334" t="b">
        <f>IF(AA1104="gaz z sieci",AC1104*'lista, wskaźniki'!$D$21)</f>
        <v>0</v>
      </c>
      <c r="AJ1104" s="272">
        <f>IF(AA1104="węgiel",AB1104*'lista, wskaźniki'!$D$20, IF('Sektor mieszkaniowy'!AA1104="drewno",'Sektor mieszkaniowy'!AB1104*'lista, wskaźniki'!$D$22,IF('Sektor mieszkaniowy'!AA1104="pellet",AB1104*'lista, wskaźniki'!$D$23,IF('Sektor mieszkaniowy'!AA1104="gaz z sieci",AB1104*'lista, wskaźniki'!$D$21,IF('Sektor mieszkaniowy'!AA1104="olej opałowy",'Sektor mieszkaniowy'!AB1104*'lista, wskaźniki'!$D$24)))))</f>
        <v>0</v>
      </c>
      <c r="AK1104" s="1014"/>
      <c r="AL1104" s="984"/>
      <c r="AM1104" s="20">
        <f>IF(AA1104="węgiel",AF1104*1/3.6*'lista, wskaźniki'!$F$20,IF(AA1104="drewno",AF1104*1/3.6*'lista, wskaźniki'!$F$22,IF(AA1104="pellet",AF1104*1/3.6*'lista, wskaźniki'!$F$23,IF(AA1104="gaz z sieci",AF1104*1/3.6*'lista, wskaźniki'!$F$21,IF(AA1104="olej opałowy",AF1104*1/3.6*'lista, wskaźniki'!$F$24,0)))))</f>
        <v>0</v>
      </c>
      <c r="AN1104" s="20">
        <f>IF(AA1104="węgiel",AF1104*'lista, wskaźniki'!$E$42,IF(AA1104="drewno",AF1104*'lista, wskaźniki'!$G$42,IF(AA1104="pellet",AF1104*'lista, wskaźniki'!$H$42,IF(AA1104="gaz z sieci",AF1104*'lista, wskaźniki'!$F$42,IF(AA1104="olej opałowy",AF1104*'lista, wskaźniki'!$I$42,0)))))</f>
        <v>0</v>
      </c>
      <c r="AO1104" s="20">
        <f>IF(AA1104="węgiel",AF1104*'lista, wskaźniki'!$E$43,IF(AA1104="drewno",AF1104*'lista, wskaźniki'!$G$43,IF(AA1104="pellet",AF1104*'lista, wskaźniki'!$H$43,IF(AA1104="gaz z sieci",AF1104*'lista, wskaźniki'!$F$43,IF(AA1104="olej opałowy",AF1104*'lista, wskaźniki'!$I$43,0)))))</f>
        <v>0</v>
      </c>
      <c r="AP1104" s="20">
        <f>IF(AA1104="węgiel",AF1104*'lista, wskaźniki'!$E$44,IF(AA1104="drewno",AF1104*'lista, wskaźniki'!$G$44,IF(AA1104="pellet",AF1104*'lista, wskaźniki'!$H$44,IF(AA1104="gaz z sieci",AF1104*'lista, wskaźniki'!$F$44,IF(AA1104="olej opałowy",AF1104*'lista, wskaźniki'!$I$44,0)))))</f>
        <v>0</v>
      </c>
      <c r="AQ1104" s="20" t="b">
        <f>IF(Z1104="gaz",AH1104*1/3.6*'lista, wskaźniki'!$F$21,IF(Z1104="energia elektryczna",AH1104*1/3.6*'lista, wskaźniki'!$F$26))</f>
        <v>0</v>
      </c>
      <c r="AR1104" s="20" t="b">
        <f>IF(Z1104="gaz",AH1104*'lista, wskaźniki'!$F$42,IF(Z1104="energia elektryczna",AH1104*0))</f>
        <v>0</v>
      </c>
      <c r="AS1104" s="20" t="b">
        <f>IF(Z1104="gaz",AH1104*'lista, wskaźniki'!$F$43,IF(Z1104="energia elektryczna",AH1104*0))</f>
        <v>0</v>
      </c>
      <c r="AT1104" s="20" t="b">
        <f>IF(Z1104="gaz",AH1104*'lista, wskaźniki'!$F$44,IF(Z1104="energia elektryczna",AH1104*0))</f>
        <v>0</v>
      </c>
      <c r="AU1104" s="20">
        <f>AI1104*1/3.6*'lista, wskaźniki'!$F$21</f>
        <v>0</v>
      </c>
      <c r="AV1104" s="20">
        <f>AI1104*'lista, wskaźniki'!$F$42</f>
        <v>0</v>
      </c>
      <c r="AW1104" s="20">
        <f>AI1104*'lista, wskaźniki'!$F$43</f>
        <v>0</v>
      </c>
      <c r="AX1104" s="20">
        <f>AI1104*'lista, wskaźniki'!$F$44</f>
        <v>0</v>
      </c>
      <c r="AY1104" s="20">
        <f>AK1104*'lista, wskaźniki'!$F$26</f>
        <v>0</v>
      </c>
      <c r="AZ1104" s="20">
        <f t="shared" si="497"/>
        <v>0</v>
      </c>
      <c r="BA1104" s="20">
        <f t="shared" si="498"/>
        <v>0</v>
      </c>
      <c r="BB1104" s="20">
        <f t="shared" si="499"/>
        <v>0</v>
      </c>
      <c r="BC1104" s="20">
        <f t="shared" si="500"/>
        <v>0</v>
      </c>
      <c r="BD1104" s="984"/>
      <c r="BE1104" s="984"/>
      <c r="BF1104" s="984"/>
      <c r="BG1104" s="984"/>
      <c r="BH1104" s="62"/>
      <c r="BI1104" s="984"/>
      <c r="BJ1104" s="62"/>
      <c r="BK1104" s="984"/>
      <c r="BL1104" s="62"/>
      <c r="BM1104" s="62"/>
      <c r="BN1104" s="62"/>
      <c r="BO1104" s="62"/>
      <c r="BP1104" s="62" t="s">
        <v>43</v>
      </c>
      <c r="BQ1104" s="62"/>
      <c r="BR1104" s="62"/>
      <c r="BS1104" s="987"/>
      <c r="BT1104" s="987"/>
      <c r="BU1104" s="987"/>
      <c r="BV1104" s="987"/>
      <c r="BW1104" s="987"/>
      <c r="BX1104" s="987"/>
      <c r="BY1104" s="1011"/>
      <c r="CA1104" s="365" t="b">
        <f t="shared" si="501"/>
        <v>0</v>
      </c>
      <c r="CB1104" s="365">
        <f t="shared" si="502"/>
        <v>0</v>
      </c>
      <c r="CC1104" s="365" t="b">
        <f t="shared" si="503"/>
        <v>0</v>
      </c>
      <c r="CD1104" s="365" t="b">
        <f t="shared" si="504"/>
        <v>0</v>
      </c>
      <c r="CE1104" s="365" t="b">
        <f t="shared" si="505"/>
        <v>0</v>
      </c>
      <c r="CF1104" s="365" t="b">
        <f t="shared" si="506"/>
        <v>0</v>
      </c>
      <c r="CG1104" s="365" t="b">
        <f t="shared" si="507"/>
        <v>0</v>
      </c>
      <c r="CH1104" s="365" t="b">
        <f t="shared" si="508"/>
        <v>0</v>
      </c>
      <c r="CI1104" s="72" t="b">
        <f t="shared" si="509"/>
        <v>0</v>
      </c>
      <c r="CJ1104" s="72">
        <f t="shared" si="510"/>
        <v>0</v>
      </c>
      <c r="CK1104" s="72" t="b">
        <f t="shared" si="511"/>
        <v>0</v>
      </c>
      <c r="CL1104" s="72">
        <f t="shared" si="512"/>
        <v>0</v>
      </c>
      <c r="CM1104" s="72" t="b">
        <f t="shared" si="513"/>
        <v>0</v>
      </c>
      <c r="CN1104" s="72" t="b">
        <f t="shared" si="514"/>
        <v>0</v>
      </c>
      <c r="CP1104" s="13">
        <f t="shared" si="515"/>
        <v>0</v>
      </c>
      <c r="CQ1104" s="13" t="b">
        <f t="shared" si="516"/>
        <v>0</v>
      </c>
      <c r="CR1104" s="13" t="b">
        <f t="shared" si="517"/>
        <v>0</v>
      </c>
      <c r="CS1104" s="13" t="b">
        <f t="shared" si="523"/>
        <v>0</v>
      </c>
      <c r="CT1104" s="13" t="b">
        <f t="shared" si="522"/>
        <v>0</v>
      </c>
      <c r="CU1104" s="13" t="b">
        <f t="shared" si="495"/>
        <v>0</v>
      </c>
      <c r="CV1104" s="13" t="b">
        <f t="shared" si="518"/>
        <v>0</v>
      </c>
      <c r="CW1104" s="13" t="b">
        <f t="shared" si="519"/>
        <v>0</v>
      </c>
      <c r="CX1104" s="13" t="b">
        <f t="shared" si="520"/>
        <v>0</v>
      </c>
      <c r="CY1104" s="13" t="b">
        <f t="shared" si="521"/>
        <v>0</v>
      </c>
    </row>
    <row r="1105" spans="1:103" ht="15" thickBot="1">
      <c r="A1105" s="932"/>
      <c r="B1105" s="984"/>
      <c r="C1105" s="984"/>
      <c r="D1105" s="984"/>
      <c r="E1105" s="984"/>
      <c r="F1105" s="984"/>
      <c r="G1105" s="984"/>
      <c r="H1105" s="984"/>
      <c r="I1105" s="984"/>
      <c r="J1105" s="984"/>
      <c r="K1105" s="984"/>
      <c r="L1105" s="984"/>
      <c r="M1105" s="984"/>
      <c r="N1105" s="984"/>
      <c r="O1105" s="984"/>
      <c r="P1105" s="984"/>
      <c r="Q1105" s="941"/>
      <c r="R1105" s="984"/>
      <c r="S1105" s="984"/>
      <c r="T1105" s="984"/>
      <c r="U1105" s="984"/>
      <c r="V1105" s="984"/>
      <c r="W1105" s="62"/>
      <c r="X1105" s="62"/>
      <c r="Y1105" s="62"/>
      <c r="Z1105" s="62"/>
      <c r="AA1105" s="62" t="s">
        <v>50</v>
      </c>
      <c r="AB1105" s="63"/>
      <c r="AC1105" s="63"/>
      <c r="AD1105" s="62"/>
      <c r="AE1105" s="984"/>
      <c r="AF1105" s="334">
        <f t="shared" si="496"/>
        <v>0</v>
      </c>
      <c r="AG1105" s="272">
        <f>IF(R1105="kompletna",Q1105*J1105*0.0036*'lista, wskaźniki'!$F$13, IF(R1105="częściowa",Q1105*J1105*0.0036*'lista, wskaźniki'!$F$14, IF(R1105="brak",Q1105*J1105*0.0036*'lista, wskaźniki'!$F$15,)))</f>
        <v>0</v>
      </c>
      <c r="AH1105" s="334">
        <f>IF(Y1105="inne",K1105*'lista, wskaźniki'!$E$35,IF(Y1105="to samo źródło",0,IF(Y1105=0,0)))</f>
        <v>0</v>
      </c>
      <c r="AI1105" s="334" t="b">
        <f>IF(AA1105="gaz z sieci",AC1105*'lista, wskaźniki'!$D$21)</f>
        <v>0</v>
      </c>
      <c r="AJ1105" s="272">
        <f>IF(AA1105="węgiel",AB1105*'lista, wskaźniki'!$D$20, IF('Sektor mieszkaniowy'!AA1105="drewno",'Sektor mieszkaniowy'!AB1105*'lista, wskaźniki'!$D$22,IF('Sektor mieszkaniowy'!AA1105="pellet",AB1105*'lista, wskaźniki'!$D$23,IF('Sektor mieszkaniowy'!AA1105="gaz z sieci",AB1105*'lista, wskaźniki'!$D$21,IF('Sektor mieszkaniowy'!AA1105="olej opałowy",'Sektor mieszkaniowy'!AB1105*'lista, wskaźniki'!$D$24)))))</f>
        <v>0</v>
      </c>
      <c r="AK1105" s="1014"/>
      <c r="AL1105" s="984"/>
      <c r="AM1105" s="20">
        <f>IF(AA1105="węgiel",AF1105*1/3.6*'lista, wskaźniki'!$F$20,IF(AA1105="drewno",AF1105*1/3.6*'lista, wskaźniki'!$F$22,IF(AA1105="pellet",AF1105*1/3.6*'lista, wskaźniki'!$F$23,IF(AA1105="gaz z sieci",AF1105*1/3.6*'lista, wskaźniki'!$F$21,IF(AA1105="olej opałowy",AF1105*1/3.6*'lista, wskaźniki'!$F$24,0)))))</f>
        <v>0</v>
      </c>
      <c r="AN1105" s="20">
        <f>IF(AA1105="węgiel",AF1105*'lista, wskaźniki'!$E$42,IF(AA1105="drewno",AF1105*'lista, wskaźniki'!$G$42,IF(AA1105="pellet",AF1105*'lista, wskaźniki'!$H$42,IF(AA1105="gaz z sieci",AF1105*'lista, wskaźniki'!$F$42,IF(AA1105="olej opałowy",AF1105*'lista, wskaźniki'!$I$42,0)))))</f>
        <v>0</v>
      </c>
      <c r="AO1105" s="20">
        <f>IF(AA1105="węgiel",AF1105*'lista, wskaźniki'!$E$43,IF(AA1105="drewno",AF1105*'lista, wskaźniki'!$G$43,IF(AA1105="pellet",AF1105*'lista, wskaźniki'!$H$43,IF(AA1105="gaz z sieci",AF1105*'lista, wskaźniki'!$F$43,IF(AA1105="olej opałowy",AF1105*'lista, wskaźniki'!$I$43,0)))))</f>
        <v>0</v>
      </c>
      <c r="AP1105" s="20">
        <f>IF(AA1105="węgiel",AF1105*'lista, wskaźniki'!$E$44,IF(AA1105="drewno",AF1105*'lista, wskaźniki'!$G$44,IF(AA1105="pellet",AF1105*'lista, wskaźniki'!$H$44,IF(AA1105="gaz z sieci",AF1105*'lista, wskaźniki'!$F$44,IF(AA1105="olej opałowy",AF1105*'lista, wskaźniki'!$I$44,0)))))</f>
        <v>0</v>
      </c>
      <c r="AQ1105" s="20" t="b">
        <f>IF(Z1105="gaz",AH1105*1/3.6*'lista, wskaźniki'!$F$21,IF(Z1105="energia elektryczna",AH1105*1/3.6*'lista, wskaźniki'!$F$26))</f>
        <v>0</v>
      </c>
      <c r="AR1105" s="20" t="b">
        <f>IF(Z1105="gaz",AH1105*'lista, wskaźniki'!$F$42,IF(Z1105="energia elektryczna",AH1105*0))</f>
        <v>0</v>
      </c>
      <c r="AS1105" s="20" t="b">
        <f>IF(Z1105="gaz",AH1105*'lista, wskaźniki'!$F$43,IF(Z1105="energia elektryczna",AH1105*0))</f>
        <v>0</v>
      </c>
      <c r="AT1105" s="20" t="b">
        <f>IF(Z1105="gaz",AH1105*'lista, wskaźniki'!$F$44,IF(Z1105="energia elektryczna",AH1105*0))</f>
        <v>0</v>
      </c>
      <c r="AU1105" s="20">
        <f>AI1105*1/3.6*'lista, wskaźniki'!$F$21</f>
        <v>0</v>
      </c>
      <c r="AV1105" s="20">
        <f>AI1105*'lista, wskaźniki'!$F$42</f>
        <v>0</v>
      </c>
      <c r="AW1105" s="20">
        <f>AI1105*'lista, wskaźniki'!$F$43</f>
        <v>0</v>
      </c>
      <c r="AX1105" s="20">
        <f>AI1105*'lista, wskaźniki'!$F$44</f>
        <v>0</v>
      </c>
      <c r="AY1105" s="20">
        <f>AK1105*'lista, wskaźniki'!$F$26</f>
        <v>0</v>
      </c>
      <c r="AZ1105" s="20">
        <f t="shared" si="497"/>
        <v>0</v>
      </c>
      <c r="BA1105" s="20">
        <f t="shared" si="498"/>
        <v>0</v>
      </c>
      <c r="BB1105" s="20">
        <f t="shared" si="499"/>
        <v>0</v>
      </c>
      <c r="BC1105" s="20">
        <f t="shared" si="500"/>
        <v>0</v>
      </c>
      <c r="BD1105" s="984"/>
      <c r="BE1105" s="984"/>
      <c r="BF1105" s="984"/>
      <c r="BG1105" s="984"/>
      <c r="BH1105" s="62"/>
      <c r="BI1105" s="984"/>
      <c r="BJ1105" s="62"/>
      <c r="BK1105" s="984"/>
      <c r="BL1105" s="62"/>
      <c r="BM1105" s="62"/>
      <c r="BN1105" s="62"/>
      <c r="BO1105" s="62"/>
      <c r="BP1105" s="62"/>
      <c r="BQ1105" s="62"/>
      <c r="BR1105" s="62"/>
      <c r="BS1105" s="987"/>
      <c r="BT1105" s="987"/>
      <c r="BU1105" s="987"/>
      <c r="BV1105" s="987"/>
      <c r="BW1105" s="987"/>
      <c r="BX1105" s="987"/>
      <c r="BY1105" s="1011"/>
      <c r="CA1105" s="365" t="b">
        <f t="shared" si="501"/>
        <v>0</v>
      </c>
      <c r="CB1105" s="365" t="b">
        <f t="shared" si="502"/>
        <v>0</v>
      </c>
      <c r="CC1105" s="365">
        <f t="shared" si="503"/>
        <v>0</v>
      </c>
      <c r="CD1105" s="365" t="b">
        <f t="shared" si="504"/>
        <v>0</v>
      </c>
      <c r="CE1105" s="365" t="b">
        <f t="shared" si="505"/>
        <v>0</v>
      </c>
      <c r="CF1105" s="365" t="b">
        <f t="shared" si="506"/>
        <v>0</v>
      </c>
      <c r="CG1105" s="365" t="b">
        <f t="shared" si="507"/>
        <v>0</v>
      </c>
      <c r="CH1105" s="365" t="b">
        <f t="shared" si="508"/>
        <v>0</v>
      </c>
      <c r="CI1105" s="72" t="b">
        <f t="shared" si="509"/>
        <v>0</v>
      </c>
      <c r="CJ1105" s="72" t="b">
        <f t="shared" si="510"/>
        <v>0</v>
      </c>
      <c r="CK1105" s="72">
        <f t="shared" si="511"/>
        <v>0</v>
      </c>
      <c r="CL1105" s="72">
        <f t="shared" si="512"/>
        <v>0</v>
      </c>
      <c r="CM1105" s="72" t="b">
        <f t="shared" si="513"/>
        <v>0</v>
      </c>
      <c r="CN1105" s="72" t="b">
        <f t="shared" si="514"/>
        <v>0</v>
      </c>
      <c r="CP1105" s="13">
        <f t="shared" si="515"/>
        <v>0</v>
      </c>
      <c r="CQ1105" s="13" t="b">
        <f t="shared" si="516"/>
        <v>0</v>
      </c>
      <c r="CR1105" s="13" t="b">
        <f t="shared" si="517"/>
        <v>0</v>
      </c>
      <c r="CS1105" s="13" t="b">
        <f t="shared" si="523"/>
        <v>0</v>
      </c>
      <c r="CT1105" s="13" t="b">
        <f t="shared" si="522"/>
        <v>0</v>
      </c>
      <c r="CU1105" s="13" t="b">
        <f t="shared" si="495"/>
        <v>0</v>
      </c>
      <c r="CV1105" s="13" t="b">
        <f t="shared" si="518"/>
        <v>0</v>
      </c>
      <c r="CW1105" s="13" t="b">
        <f t="shared" si="519"/>
        <v>0</v>
      </c>
      <c r="CX1105" s="13" t="b">
        <f t="shared" si="520"/>
        <v>0</v>
      </c>
      <c r="CY1105" s="13" t="b">
        <f t="shared" si="521"/>
        <v>0</v>
      </c>
    </row>
    <row r="1106" spans="1:103" ht="15" thickBot="1">
      <c r="A1106" s="932"/>
      <c r="B1106" s="984"/>
      <c r="C1106" s="984"/>
      <c r="D1106" s="984"/>
      <c r="E1106" s="984"/>
      <c r="F1106" s="984"/>
      <c r="G1106" s="984"/>
      <c r="H1106" s="984"/>
      <c r="I1106" s="984"/>
      <c r="J1106" s="984"/>
      <c r="K1106" s="984"/>
      <c r="L1106" s="984"/>
      <c r="M1106" s="984"/>
      <c r="N1106" s="984"/>
      <c r="O1106" s="984"/>
      <c r="P1106" s="984"/>
      <c r="Q1106" s="941"/>
      <c r="R1106" s="984"/>
      <c r="S1106" s="984"/>
      <c r="T1106" s="984"/>
      <c r="U1106" s="984"/>
      <c r="V1106" s="984"/>
      <c r="W1106" s="62"/>
      <c r="X1106" s="62"/>
      <c r="Y1106" s="62"/>
      <c r="Z1106" s="62"/>
      <c r="AA1106" s="62" t="s">
        <v>38</v>
      </c>
      <c r="AB1106" s="63">
        <v>4171</v>
      </c>
      <c r="AC1106" s="63"/>
      <c r="AD1106" s="62">
        <v>8573</v>
      </c>
      <c r="AE1106" s="984"/>
      <c r="AF1106" s="334">
        <f t="shared" si="496"/>
        <v>118.38326000000001</v>
      </c>
      <c r="AG1106" s="272">
        <v>86.11</v>
      </c>
      <c r="AH1106" s="334">
        <f>IF(Y1106="inne",K1106*'lista, wskaźniki'!$E$35,IF(Y1106="to samo źródło",0,IF(Y1106=0,0)))</f>
        <v>0</v>
      </c>
      <c r="AI1106" s="334">
        <f>IF(AA1106="gaz z sieci",AC1106*'lista, wskaźniki'!$D$21)</f>
        <v>0</v>
      </c>
      <c r="AJ1106" s="272">
        <f>IF(AA1106="węgiel",AB1106*'lista, wskaźniki'!$D$20, IF('Sektor mieszkaniowy'!AA1106="drewno",'Sektor mieszkaniowy'!AB1106*'lista, wskaźniki'!$D$22,IF('Sektor mieszkaniowy'!AA1106="pellet",AB1106*'lista, wskaźniki'!$D$23,IF('Sektor mieszkaniowy'!AA1106="gaz z sieci",AB1106*'lista, wskaźniki'!$D$21,IF('Sektor mieszkaniowy'!AA1106="olej opałowy",'Sektor mieszkaniowy'!AB1106*'lista, wskaźniki'!$D$24)))))</f>
        <v>150.65652</v>
      </c>
      <c r="AK1106" s="1014"/>
      <c r="AL1106" s="984"/>
      <c r="AM1106" s="20">
        <f>IF(AA1106="węgiel",AF1106*1/3.6*'lista, wskaźniki'!$F$20,IF(AA1106="drewno",AF1106*1/3.6*'lista, wskaźniki'!$F$22,IF(AA1106="pellet",AF1106*1/3.6*'lista, wskaźniki'!$F$23,IF(AA1106="gaz z sieci",AF1106*1/3.6*'lista, wskaźniki'!$F$21,IF(AA1106="olej opałowy",AF1106*1/3.6*'lista, wskaźniki'!$F$24,0)))))</f>
        <v>6.6081535731999992</v>
      </c>
      <c r="AN1106" s="20">
        <f>IF(AA1106="węgiel",AF1106*'lista, wskaźniki'!$E$42,IF(AA1106="drewno",AF1106*'lista, wskaźniki'!$G$42,IF(AA1106="pellet",AF1106*'lista, wskaźniki'!$H$42,IF(AA1106="gaz z sieci",AF1106*'lista, wskaźniki'!$F$42,IF(AA1106="olej opałowy",AF1106*'lista, wskaźniki'!$I$42,0)))))</f>
        <v>5.919163E-5</v>
      </c>
      <c r="AO1106" s="20">
        <f>IF(AA1106="węgiel",AF1106*'lista, wskaźniki'!$E$43,IF(AA1106="drewno",AF1106*'lista, wskaźniki'!$G$43,IF(AA1106="pellet",AF1106*'lista, wskaźniki'!$H$43,IF(AA1106="gaz z sieci",AF1106*'lista, wskaźniki'!$F$43,IF(AA1106="olej opałowy",AF1106*'lista, wskaźniki'!$I$43,0)))))</f>
        <v>5.919163E-5</v>
      </c>
      <c r="AP1106" s="20">
        <f>IF(AA1106="węgiel",AF1106*'lista, wskaźniki'!$E$44,IF(AA1106="drewno",AF1106*'lista, wskaźniki'!$G$44,IF(AA1106="pellet",AF1106*'lista, wskaźniki'!$H$44,IF(AA1106="gaz z sieci",AF1106*'lista, wskaźniki'!$F$44,IF(AA1106="olej opałowy",AF1106*'lista, wskaźniki'!$I$44,0)))))</f>
        <v>0</v>
      </c>
      <c r="AQ1106" s="20" t="b">
        <f>IF(Z1106="gaz",AH1106*1/3.6*'lista, wskaźniki'!$F$21,IF(Z1106="energia elektryczna",AH1106*1/3.6*'lista, wskaźniki'!$F$26))</f>
        <v>0</v>
      </c>
      <c r="AR1106" s="20" t="b">
        <f>IF(Z1106="gaz",AH1106*'lista, wskaźniki'!$F$42,IF(Z1106="energia elektryczna",AH1106*0))</f>
        <v>0</v>
      </c>
      <c r="AS1106" s="20" t="b">
        <f>IF(Z1106="gaz",AH1106*'lista, wskaźniki'!$F$43,IF(Z1106="energia elektryczna",AH1106*0))</f>
        <v>0</v>
      </c>
      <c r="AT1106" s="20" t="b">
        <f>IF(Z1106="gaz",AH1106*'lista, wskaźniki'!$F$44,IF(Z1106="energia elektryczna",AH1106*0))</f>
        <v>0</v>
      </c>
      <c r="AU1106" s="20">
        <f>AI1106*1/3.6*'lista, wskaźniki'!$F$21</f>
        <v>0</v>
      </c>
      <c r="AV1106" s="20">
        <f>AI1106*'lista, wskaźniki'!$F$42</f>
        <v>0</v>
      </c>
      <c r="AW1106" s="20">
        <f>AI1106*'lista, wskaźniki'!$F$43</f>
        <v>0</v>
      </c>
      <c r="AX1106" s="20">
        <f>AI1106*'lista, wskaźniki'!$F$44</f>
        <v>0</v>
      </c>
      <c r="AY1106" s="20">
        <f>AK1106*'lista, wskaźniki'!$F$26</f>
        <v>0</v>
      </c>
      <c r="AZ1106" s="20">
        <f t="shared" si="497"/>
        <v>6.6081535731999992</v>
      </c>
      <c r="BA1106" s="20">
        <f t="shared" si="498"/>
        <v>5.919163E-5</v>
      </c>
      <c r="BB1106" s="20">
        <f t="shared" si="499"/>
        <v>5.919163E-5</v>
      </c>
      <c r="BC1106" s="20">
        <f t="shared" si="500"/>
        <v>0</v>
      </c>
      <c r="BD1106" s="984"/>
      <c r="BE1106" s="984"/>
      <c r="BF1106" s="984"/>
      <c r="BG1106" s="984"/>
      <c r="BH1106" s="62"/>
      <c r="BI1106" s="984"/>
      <c r="BJ1106" s="62"/>
      <c r="BK1106" s="984"/>
      <c r="BL1106" s="62"/>
      <c r="BM1106" s="62"/>
      <c r="BN1106" s="62"/>
      <c r="BO1106" s="62"/>
      <c r="BP1106" s="62"/>
      <c r="BQ1106" s="62"/>
      <c r="BR1106" s="62"/>
      <c r="BS1106" s="987"/>
      <c r="BT1106" s="987"/>
      <c r="BU1106" s="987"/>
      <c r="BV1106" s="987"/>
      <c r="BW1106" s="987"/>
      <c r="BX1106" s="987"/>
      <c r="BY1106" s="1011"/>
      <c r="CA1106" s="365" t="b">
        <f t="shared" si="501"/>
        <v>0</v>
      </c>
      <c r="CB1106" s="365" t="b">
        <f t="shared" si="502"/>
        <v>0</v>
      </c>
      <c r="CC1106" s="365" t="b">
        <f t="shared" si="503"/>
        <v>0</v>
      </c>
      <c r="CD1106" s="365">
        <f t="shared" si="504"/>
        <v>118.38326000000001</v>
      </c>
      <c r="CE1106" s="365" t="b">
        <f t="shared" si="505"/>
        <v>0</v>
      </c>
      <c r="CF1106" s="365" t="b">
        <f t="shared" si="506"/>
        <v>0</v>
      </c>
      <c r="CG1106" s="365" t="b">
        <f t="shared" si="507"/>
        <v>0</v>
      </c>
      <c r="CH1106" s="365">
        <f t="shared" si="508"/>
        <v>0</v>
      </c>
      <c r="CI1106" s="72" t="b">
        <f t="shared" si="509"/>
        <v>0</v>
      </c>
      <c r="CJ1106" s="72" t="b">
        <f t="shared" si="510"/>
        <v>0</v>
      </c>
      <c r="CK1106" s="72" t="b">
        <f t="shared" si="511"/>
        <v>0</v>
      </c>
      <c r="CL1106" s="72">
        <f t="shared" si="512"/>
        <v>118.38326000000001</v>
      </c>
      <c r="CM1106" s="72" t="b">
        <f t="shared" si="513"/>
        <v>0</v>
      </c>
      <c r="CN1106" s="72" t="b">
        <f t="shared" si="514"/>
        <v>0</v>
      </c>
      <c r="CP1106" s="13">
        <f t="shared" si="515"/>
        <v>0</v>
      </c>
      <c r="CQ1106" s="13" t="b">
        <f t="shared" si="516"/>
        <v>0</v>
      </c>
      <c r="CR1106" s="13" t="b">
        <f t="shared" si="517"/>
        <v>0</v>
      </c>
      <c r="CS1106" s="13" t="b">
        <f t="shared" si="523"/>
        <v>0</v>
      </c>
      <c r="CT1106" s="13" t="b">
        <f t="shared" si="522"/>
        <v>0</v>
      </c>
      <c r="CU1106" s="13" t="b">
        <f t="shared" si="495"/>
        <v>0</v>
      </c>
      <c r="CV1106" s="13" t="b">
        <f t="shared" si="518"/>
        <v>0</v>
      </c>
      <c r="CW1106" s="13" t="b">
        <f t="shared" si="519"/>
        <v>0</v>
      </c>
      <c r="CX1106" s="13" t="b">
        <f t="shared" si="520"/>
        <v>0</v>
      </c>
      <c r="CY1106" s="13" t="b">
        <f t="shared" si="521"/>
        <v>0</v>
      </c>
    </row>
    <row r="1107" spans="1:103" ht="15" thickBot="1">
      <c r="A1107" s="933"/>
      <c r="B1107" s="985"/>
      <c r="C1107" s="985"/>
      <c r="D1107" s="985"/>
      <c r="E1107" s="985"/>
      <c r="F1107" s="985"/>
      <c r="G1107" s="985"/>
      <c r="H1107" s="985"/>
      <c r="I1107" s="985"/>
      <c r="J1107" s="985"/>
      <c r="K1107" s="985"/>
      <c r="L1107" s="985"/>
      <c r="M1107" s="985"/>
      <c r="N1107" s="985"/>
      <c r="O1107" s="985"/>
      <c r="P1107" s="985"/>
      <c r="Q1107" s="942"/>
      <c r="R1107" s="985"/>
      <c r="S1107" s="985"/>
      <c r="T1107" s="985"/>
      <c r="U1107" s="985"/>
      <c r="V1107" s="985"/>
      <c r="W1107" s="64"/>
      <c r="X1107" s="64"/>
      <c r="Y1107" s="64"/>
      <c r="Z1107" s="64"/>
      <c r="AA1107" s="64" t="s">
        <v>37</v>
      </c>
      <c r="AB1107" s="65"/>
      <c r="AC1107" s="65"/>
      <c r="AD1107" s="64"/>
      <c r="AE1107" s="985"/>
      <c r="AF1107" s="334">
        <f t="shared" si="496"/>
        <v>0</v>
      </c>
      <c r="AG1107" s="272">
        <f>IF(R1107="kompletna",Q1107*J1107*0.0036*'lista, wskaźniki'!$F$13, IF(R1107="częściowa",Q1107*J1107*0.0036*'lista, wskaźniki'!$F$14, IF(R1107="brak",Q1107*J1107*0.0036*'lista, wskaźniki'!$F$15,)))</f>
        <v>0</v>
      </c>
      <c r="AH1107" s="334">
        <f>IF(Y1107="inne",K1107*'lista, wskaźniki'!$E$35,IF(Y1107="to samo źródło",0,IF(Y1107=0,0)))</f>
        <v>0</v>
      </c>
      <c r="AI1107" s="334" t="b">
        <f>IF(AA1107="gaz z sieci",AC1107*'lista, wskaźniki'!$D$21)</f>
        <v>0</v>
      </c>
      <c r="AJ1107" s="272">
        <f>IF(AA1107="węgiel",AB1107*'lista, wskaźniki'!$D$20, IF('Sektor mieszkaniowy'!AA1107="drewno",'Sektor mieszkaniowy'!AB1107*'lista, wskaźniki'!$D$22,IF('Sektor mieszkaniowy'!AA1107="pellet",AB1107*'lista, wskaźniki'!$D$23,IF('Sektor mieszkaniowy'!AA1107="gaz z sieci",AB1107*'lista, wskaźniki'!$D$21,IF('Sektor mieszkaniowy'!AA1107="olej opałowy",'Sektor mieszkaniowy'!AB1107*'lista, wskaźniki'!$D$24)))))</f>
        <v>0</v>
      </c>
      <c r="AK1107" s="1015"/>
      <c r="AL1107" s="985"/>
      <c r="AM1107" s="20">
        <f>IF(AA1107="węgiel",AF1107*1/3.6*'lista, wskaźniki'!$F$20,IF(AA1107="drewno",AF1107*1/3.6*'lista, wskaźniki'!$F$22,IF(AA1107="pellet",AF1107*1/3.6*'lista, wskaźniki'!$F$23,IF(AA1107="gaz z sieci",AF1107*1/3.6*'lista, wskaźniki'!$F$21,IF(AA1107="olej opałowy",AF1107*1/3.6*'lista, wskaźniki'!$F$24,0)))))</f>
        <v>0</v>
      </c>
      <c r="AN1107" s="20">
        <f>IF(AA1107="węgiel",AF1107*'lista, wskaźniki'!$E$42,IF(AA1107="drewno",AF1107*'lista, wskaźniki'!$G$42,IF(AA1107="pellet",AF1107*'lista, wskaźniki'!$H$42,IF(AA1107="gaz z sieci",AF1107*'lista, wskaźniki'!$F$42,IF(AA1107="olej opałowy",AF1107*'lista, wskaźniki'!$I$42,0)))))</f>
        <v>0</v>
      </c>
      <c r="AO1107" s="20">
        <f>IF(AA1107="węgiel",AF1107*'lista, wskaźniki'!$E$43,IF(AA1107="drewno",AF1107*'lista, wskaźniki'!$G$43,IF(AA1107="pellet",AF1107*'lista, wskaźniki'!$H$43,IF(AA1107="gaz z sieci",AF1107*'lista, wskaźniki'!$F$43,IF(AA1107="olej opałowy",AF1107*'lista, wskaźniki'!$I$43,0)))))</f>
        <v>0</v>
      </c>
      <c r="AP1107" s="20">
        <f>IF(AA1107="węgiel",AF1107*'lista, wskaźniki'!$E$44,IF(AA1107="drewno",AF1107*'lista, wskaźniki'!$G$44,IF(AA1107="pellet",AF1107*'lista, wskaźniki'!$H$44,IF(AA1107="gaz z sieci",AF1107*'lista, wskaźniki'!$F$44,IF(AA1107="olej opałowy",AF1107*'lista, wskaźniki'!$I$44,0)))))</f>
        <v>0</v>
      </c>
      <c r="AQ1107" s="20" t="b">
        <f>IF(Z1107="gaz",AH1107*1/3.6*'lista, wskaźniki'!$F$21,IF(Z1107="energia elektryczna",AH1107*1/3.6*'lista, wskaźniki'!$F$26))</f>
        <v>0</v>
      </c>
      <c r="AR1107" s="20" t="b">
        <f>IF(Z1107="gaz",AH1107*'lista, wskaźniki'!$F$42,IF(Z1107="energia elektryczna",AH1107*0))</f>
        <v>0</v>
      </c>
      <c r="AS1107" s="20" t="b">
        <f>IF(Z1107="gaz",AH1107*'lista, wskaźniki'!$F$43,IF(Z1107="energia elektryczna",AH1107*0))</f>
        <v>0</v>
      </c>
      <c r="AT1107" s="20" t="b">
        <f>IF(Z1107="gaz",AH1107*'lista, wskaźniki'!$F$44,IF(Z1107="energia elektryczna",AH1107*0))</f>
        <v>0</v>
      </c>
      <c r="AU1107" s="20">
        <f>AI1107*1/3.6*'lista, wskaźniki'!$F$21</f>
        <v>0</v>
      </c>
      <c r="AV1107" s="20">
        <f>AI1107*'lista, wskaźniki'!$F$42</f>
        <v>0</v>
      </c>
      <c r="AW1107" s="20">
        <f>AI1107*'lista, wskaźniki'!$F$43</f>
        <v>0</v>
      </c>
      <c r="AX1107" s="20">
        <f>AI1107*'lista, wskaźniki'!$F$44</f>
        <v>0</v>
      </c>
      <c r="AY1107" s="20">
        <f>AK1107*'lista, wskaźniki'!$F$26</f>
        <v>0</v>
      </c>
      <c r="AZ1107" s="20">
        <f t="shared" si="497"/>
        <v>0</v>
      </c>
      <c r="BA1107" s="20">
        <f t="shared" si="498"/>
        <v>0</v>
      </c>
      <c r="BB1107" s="20">
        <f t="shared" si="499"/>
        <v>0</v>
      </c>
      <c r="BC1107" s="20">
        <f t="shared" si="500"/>
        <v>0</v>
      </c>
      <c r="BD1107" s="985"/>
      <c r="BE1107" s="985"/>
      <c r="BF1107" s="985"/>
      <c r="BG1107" s="985"/>
      <c r="BH1107" s="64"/>
      <c r="BI1107" s="985"/>
      <c r="BJ1107" s="64"/>
      <c r="BK1107" s="985"/>
      <c r="BL1107" s="64"/>
      <c r="BM1107" s="64"/>
      <c r="BN1107" s="64"/>
      <c r="BO1107" s="64"/>
      <c r="BP1107" s="64"/>
      <c r="BQ1107" s="64"/>
      <c r="BR1107" s="64"/>
      <c r="BS1107" s="988"/>
      <c r="BT1107" s="988"/>
      <c r="BU1107" s="988"/>
      <c r="BV1107" s="988"/>
      <c r="BW1107" s="988"/>
      <c r="BX1107" s="988"/>
      <c r="BY1107" s="1012"/>
      <c r="CA1107" s="365" t="b">
        <f t="shared" si="501"/>
        <v>0</v>
      </c>
      <c r="CB1107" s="365" t="b">
        <f t="shared" si="502"/>
        <v>0</v>
      </c>
      <c r="CC1107" s="365" t="b">
        <f t="shared" si="503"/>
        <v>0</v>
      </c>
      <c r="CD1107" s="365" t="b">
        <f t="shared" si="504"/>
        <v>0</v>
      </c>
      <c r="CE1107" s="365">
        <f t="shared" si="505"/>
        <v>0</v>
      </c>
      <c r="CF1107" s="365" t="b">
        <f t="shared" si="506"/>
        <v>0</v>
      </c>
      <c r="CG1107" s="365" t="b">
        <f t="shared" si="507"/>
        <v>0</v>
      </c>
      <c r="CH1107" s="365" t="b">
        <f t="shared" si="508"/>
        <v>0</v>
      </c>
      <c r="CI1107" s="72" t="b">
        <f t="shared" si="509"/>
        <v>0</v>
      </c>
      <c r="CJ1107" s="72" t="b">
        <f t="shared" si="510"/>
        <v>0</v>
      </c>
      <c r="CK1107" s="72" t="b">
        <f t="shared" si="511"/>
        <v>0</v>
      </c>
      <c r="CL1107" s="72">
        <f t="shared" si="512"/>
        <v>0</v>
      </c>
      <c r="CM1107" s="72">
        <f t="shared" si="513"/>
        <v>0</v>
      </c>
      <c r="CN1107" s="72" t="b">
        <f t="shared" si="514"/>
        <v>0</v>
      </c>
      <c r="CP1107" s="13">
        <f t="shared" si="515"/>
        <v>0</v>
      </c>
      <c r="CQ1107" s="13" t="b">
        <f t="shared" si="516"/>
        <v>0</v>
      </c>
      <c r="CR1107" s="13" t="b">
        <f t="shared" si="517"/>
        <v>0</v>
      </c>
      <c r="CS1107" s="13" t="b">
        <f t="shared" si="523"/>
        <v>0</v>
      </c>
      <c r="CT1107" s="13" t="b">
        <f t="shared" si="522"/>
        <v>0</v>
      </c>
      <c r="CU1107" s="13" t="b">
        <f t="shared" si="495"/>
        <v>0</v>
      </c>
      <c r="CV1107" s="13" t="b">
        <f t="shared" si="518"/>
        <v>0</v>
      </c>
      <c r="CW1107" s="13" t="b">
        <f t="shared" si="519"/>
        <v>0</v>
      </c>
      <c r="CX1107" s="13" t="b">
        <f t="shared" si="520"/>
        <v>0</v>
      </c>
      <c r="CY1107" s="13" t="b">
        <f t="shared" si="521"/>
        <v>0</v>
      </c>
    </row>
    <row r="1108" spans="1:103" ht="15" thickBot="1">
      <c r="A1108" s="931">
        <v>222</v>
      </c>
      <c r="B1108" s="983" t="s">
        <v>255</v>
      </c>
      <c r="C1108" s="983" t="s">
        <v>268</v>
      </c>
      <c r="D1108" s="983" t="s">
        <v>1</v>
      </c>
      <c r="E1108" s="983" t="s">
        <v>5</v>
      </c>
      <c r="F1108" s="983"/>
      <c r="G1108" s="983"/>
      <c r="H1108" s="983"/>
      <c r="I1108" s="983" t="s">
        <v>14</v>
      </c>
      <c r="J1108" s="983">
        <v>180</v>
      </c>
      <c r="K1108" s="983">
        <v>2</v>
      </c>
      <c r="L1108" s="983" t="s">
        <v>16</v>
      </c>
      <c r="M1108" s="983"/>
      <c r="N1108" s="983" t="s">
        <v>16</v>
      </c>
      <c r="O1108" s="983"/>
      <c r="P1108" s="983" t="s">
        <v>16</v>
      </c>
      <c r="Q1108" s="940">
        <f>IF(I1108="&lt;1966",'lista, wskaźniki'!$G$4,IF(I1108="1967-1985",'lista, wskaźniki'!$G$5,IF(I1108="1986-1992",'lista, wskaźniki'!$G$6,IF(I1108="1993-1996",'lista, wskaźniki'!$G$7,IF(I1108="&gt;1997",'lista, wskaźniki'!$G$8,IF(I1108=0,'lista, wskaźniki'!$G$4))))))</f>
        <v>115</v>
      </c>
      <c r="R1108" s="983" t="s">
        <v>21</v>
      </c>
      <c r="S1108" s="983" t="s">
        <v>27</v>
      </c>
      <c r="T1108" s="983">
        <v>25</v>
      </c>
      <c r="U1108" s="983">
        <v>2013</v>
      </c>
      <c r="V1108" s="983"/>
      <c r="W1108" s="60" t="s">
        <v>38</v>
      </c>
      <c r="X1108" s="60" t="s">
        <v>38</v>
      </c>
      <c r="Y1108" s="60" t="s">
        <v>42</v>
      </c>
      <c r="Z1108" s="60"/>
      <c r="AA1108" s="60" t="s">
        <v>35</v>
      </c>
      <c r="AB1108" s="61"/>
      <c r="AC1108" s="61"/>
      <c r="AD1108" s="60"/>
      <c r="AE1108" s="983"/>
      <c r="AF1108" s="334">
        <f t="shared" si="496"/>
        <v>0</v>
      </c>
      <c r="AG1108" s="272">
        <v>0</v>
      </c>
      <c r="AH1108" s="334">
        <f>IF(Y1108="inne",K1108*'lista, wskaźniki'!$E$35,IF(Y1108="to samo źródło",0,IF(Y1108=0,0)))</f>
        <v>0</v>
      </c>
      <c r="AI1108" s="334" t="b">
        <f>IF(AA1108="gaz z sieci",AC1108*'lista, wskaźniki'!$D$21)</f>
        <v>0</v>
      </c>
      <c r="AJ1108" s="272">
        <f>IF(AA1108="węgiel",AB1108*'lista, wskaźniki'!$D$20, IF('Sektor mieszkaniowy'!AA1108="drewno",'Sektor mieszkaniowy'!AB1108*'lista, wskaźniki'!$D$22,IF('Sektor mieszkaniowy'!AA1108="pellet",AB1108*'lista, wskaźniki'!$D$23,IF('Sektor mieszkaniowy'!AA1108="gaz z sieci",AB1108*'lista, wskaźniki'!$D$21,IF('Sektor mieszkaniowy'!AA1108="olej opałowy",'Sektor mieszkaniowy'!AB1108*'lista, wskaźniki'!$D$24)))))</f>
        <v>0</v>
      </c>
      <c r="AK1108" s="1013">
        <f>AL1108/'lista, wskaźniki'!$A$127</f>
        <v>3.0769230769230771</v>
      </c>
      <c r="AL1108" s="983">
        <v>2000</v>
      </c>
      <c r="AM1108" s="20">
        <f>IF(AA1108="węgiel",AF1108*1/3.6*'lista, wskaźniki'!$F$20,IF(AA1108="drewno",AF1108*1/3.6*'lista, wskaźniki'!$F$22,IF(AA1108="pellet",AF1108*1/3.6*'lista, wskaźniki'!$F$23,IF(AA1108="gaz z sieci",AF1108*1/3.6*'lista, wskaźniki'!$F$21,IF(AA1108="olej opałowy",AF1108*1/3.6*'lista, wskaźniki'!$F$24,0)))))</f>
        <v>0</v>
      </c>
      <c r="AN1108" s="20">
        <f>IF(AA1108="węgiel",AF1108*'lista, wskaźniki'!$E$42,IF(AA1108="drewno",AF1108*'lista, wskaźniki'!$G$42,IF(AA1108="pellet",AF1108*'lista, wskaźniki'!$H$42,IF(AA1108="gaz z sieci",AF1108*'lista, wskaźniki'!$F$42,IF(AA1108="olej opałowy",AF1108*'lista, wskaźniki'!$I$42,0)))))</f>
        <v>0</v>
      </c>
      <c r="AO1108" s="20">
        <f>IF(AA1108="węgiel",AF1108*'lista, wskaźniki'!$E$43,IF(AA1108="drewno",AF1108*'lista, wskaźniki'!$G$43,IF(AA1108="pellet",AF1108*'lista, wskaźniki'!$H$43,IF(AA1108="gaz z sieci",AF1108*'lista, wskaźniki'!$F$43,IF(AA1108="olej opałowy",AF1108*'lista, wskaźniki'!$I$43,0)))))</f>
        <v>0</v>
      </c>
      <c r="AP1108" s="20">
        <f>IF(AA1108="węgiel",AF1108*'lista, wskaźniki'!$E$44,IF(AA1108="drewno",AF1108*'lista, wskaźniki'!$G$44,IF(AA1108="pellet",AF1108*'lista, wskaźniki'!$H$44,IF(AA1108="gaz z sieci",AF1108*'lista, wskaźniki'!$F$44,IF(AA1108="olej opałowy",AF1108*'lista, wskaźniki'!$I$44,0)))))</f>
        <v>0</v>
      </c>
      <c r="AQ1108" s="20" t="b">
        <f>IF(Z1108="gaz",AH1108*1/3.6*'lista, wskaźniki'!$F$21,IF(Z1108="energia elektryczna",AH1108*1/3.6*'lista, wskaźniki'!$F$26))</f>
        <v>0</v>
      </c>
      <c r="AR1108" s="20" t="b">
        <f>IF(Z1108="gaz",AH1108*'lista, wskaźniki'!$F$42,IF(Z1108="energia elektryczna",AH1108*0))</f>
        <v>0</v>
      </c>
      <c r="AS1108" s="20" t="b">
        <f>IF(Z1108="gaz",AH1108*'lista, wskaźniki'!$F$43,IF(Z1108="energia elektryczna",AH1108*0))</f>
        <v>0</v>
      </c>
      <c r="AT1108" s="20" t="b">
        <f>IF(Z1108="gaz",AH1108*'lista, wskaźniki'!$F$44,IF(Z1108="energia elektryczna",AH1108*0))</f>
        <v>0</v>
      </c>
      <c r="AU1108" s="20">
        <f>AI1108*1/3.6*'lista, wskaźniki'!$F$21</f>
        <v>0</v>
      </c>
      <c r="AV1108" s="20">
        <f>AI1108*'lista, wskaźniki'!$F$42</f>
        <v>0</v>
      </c>
      <c r="AW1108" s="20">
        <f>AI1108*'lista, wskaźniki'!$F$43</f>
        <v>0</v>
      </c>
      <c r="AX1108" s="20">
        <f>AI1108*'lista, wskaźniki'!$F$44</f>
        <v>0</v>
      </c>
      <c r="AY1108" s="20">
        <f>AK1108*'lista, wskaźniki'!$F$26</f>
        <v>2.7384615384615385</v>
      </c>
      <c r="AZ1108" s="20">
        <f t="shared" si="497"/>
        <v>2.7384615384615385</v>
      </c>
      <c r="BA1108" s="20">
        <f t="shared" si="498"/>
        <v>0</v>
      </c>
      <c r="BB1108" s="20">
        <f t="shared" si="499"/>
        <v>0</v>
      </c>
      <c r="BC1108" s="20">
        <f t="shared" si="500"/>
        <v>0</v>
      </c>
      <c r="BD1108" s="983" t="s">
        <v>17</v>
      </c>
      <c r="BE1108" s="983" t="s">
        <v>17</v>
      </c>
      <c r="BF1108" s="983" t="s">
        <v>17</v>
      </c>
      <c r="BG1108" s="983" t="s">
        <v>17</v>
      </c>
      <c r="BH1108" s="60"/>
      <c r="BI1108" s="983" t="s">
        <v>17</v>
      </c>
      <c r="BJ1108" s="60"/>
      <c r="BK1108" s="983" t="s">
        <v>17</v>
      </c>
      <c r="BL1108" s="60"/>
      <c r="BM1108" s="60"/>
      <c r="BN1108" s="60"/>
      <c r="BO1108" s="60" t="s">
        <v>17</v>
      </c>
      <c r="BP1108" s="60"/>
      <c r="BQ1108" s="60" t="s">
        <v>120</v>
      </c>
      <c r="BR1108" s="60">
        <v>1</v>
      </c>
      <c r="BS1108" s="986">
        <v>1000</v>
      </c>
      <c r="BT1108" s="986"/>
      <c r="BU1108" s="986">
        <v>70</v>
      </c>
      <c r="BV1108" s="986"/>
      <c r="BW1108" s="986"/>
      <c r="BX1108" s="986">
        <v>300</v>
      </c>
      <c r="BY1108" s="1010"/>
      <c r="CA1108" s="365">
        <f t="shared" si="501"/>
        <v>0</v>
      </c>
      <c r="CB1108" s="365" t="b">
        <f t="shared" si="502"/>
        <v>0</v>
      </c>
      <c r="CC1108" s="365" t="b">
        <f t="shared" si="503"/>
        <v>0</v>
      </c>
      <c r="CD1108" s="365" t="b">
        <f t="shared" si="504"/>
        <v>0</v>
      </c>
      <c r="CE1108" s="365" t="b">
        <f t="shared" si="505"/>
        <v>0</v>
      </c>
      <c r="CF1108" s="365" t="b">
        <f t="shared" si="506"/>
        <v>0</v>
      </c>
      <c r="CG1108" s="365" t="b">
        <f t="shared" si="507"/>
        <v>0</v>
      </c>
      <c r="CH1108" s="365" t="b">
        <f t="shared" si="508"/>
        <v>0</v>
      </c>
      <c r="CI1108" s="72">
        <f t="shared" si="509"/>
        <v>0</v>
      </c>
      <c r="CJ1108" s="72" t="b">
        <f t="shared" si="510"/>
        <v>0</v>
      </c>
      <c r="CK1108" s="72" t="b">
        <f t="shared" si="511"/>
        <v>0</v>
      </c>
      <c r="CL1108" s="72">
        <f t="shared" si="512"/>
        <v>0</v>
      </c>
      <c r="CM1108" s="72" t="b">
        <f t="shared" si="513"/>
        <v>0</v>
      </c>
      <c r="CN1108" s="72" t="b">
        <f t="shared" si="514"/>
        <v>0</v>
      </c>
      <c r="CP1108" s="13" t="b">
        <f t="shared" si="515"/>
        <v>0</v>
      </c>
      <c r="CQ1108" s="13" t="b">
        <f t="shared" si="516"/>
        <v>0</v>
      </c>
      <c r="CR1108" s="13" t="b">
        <f t="shared" si="517"/>
        <v>0</v>
      </c>
      <c r="CS1108" s="13" t="b">
        <f t="shared" si="523"/>
        <v>0</v>
      </c>
      <c r="CT1108" s="13" t="b">
        <f t="shared" si="522"/>
        <v>0</v>
      </c>
      <c r="CU1108" s="13" t="b">
        <f t="shared" si="495"/>
        <v>0</v>
      </c>
      <c r="CV1108" s="13" t="b">
        <f t="shared" si="518"/>
        <v>0</v>
      </c>
      <c r="CW1108" s="13" t="b">
        <f t="shared" si="519"/>
        <v>0</v>
      </c>
      <c r="CX1108" s="13">
        <f t="shared" si="520"/>
        <v>180</v>
      </c>
      <c r="CY1108" s="13">
        <f t="shared" si="521"/>
        <v>180</v>
      </c>
    </row>
    <row r="1109" spans="1:103" ht="15" thickBot="1">
      <c r="A1109" s="932"/>
      <c r="B1109" s="984"/>
      <c r="C1109" s="984"/>
      <c r="D1109" s="984"/>
      <c r="E1109" s="984"/>
      <c r="F1109" s="984"/>
      <c r="G1109" s="984"/>
      <c r="H1109" s="984"/>
      <c r="I1109" s="984"/>
      <c r="J1109" s="984"/>
      <c r="K1109" s="984"/>
      <c r="L1109" s="984"/>
      <c r="M1109" s="984"/>
      <c r="N1109" s="984"/>
      <c r="O1109" s="984"/>
      <c r="P1109" s="984"/>
      <c r="Q1109" s="941"/>
      <c r="R1109" s="984"/>
      <c r="S1109" s="984"/>
      <c r="T1109" s="984"/>
      <c r="U1109" s="984"/>
      <c r="V1109" s="984"/>
      <c r="W1109" s="62"/>
      <c r="X1109" s="62"/>
      <c r="Y1109" s="62"/>
      <c r="Z1109" s="62"/>
      <c r="AA1109" s="62" t="s">
        <v>36</v>
      </c>
      <c r="AB1109" s="63"/>
      <c r="AC1109" s="63"/>
      <c r="AD1109" s="62"/>
      <c r="AE1109" s="984"/>
      <c r="AF1109" s="334">
        <f t="shared" si="496"/>
        <v>0</v>
      </c>
      <c r="AG1109" s="272">
        <f>IF(R1109="kompletna",Q1109*J1109*0.0036*'lista, wskaźniki'!$F$13, IF(R1109="częściowa",Q1109*J1109*0.0036*'lista, wskaźniki'!$F$14, IF(R1109="brak",Q1109*J1109*0.0036*'lista, wskaźniki'!$F$15,)))</f>
        <v>0</v>
      </c>
      <c r="AH1109" s="334">
        <f>IF(Y1109="inne",K1109*'lista, wskaźniki'!$E$35,IF(Y1109="to samo źródło",0,IF(Y1109=0,0)))</f>
        <v>0</v>
      </c>
      <c r="AI1109" s="334" t="b">
        <f>IF(AA1109="gaz z sieci",AC1109*'lista, wskaźniki'!$D$21)</f>
        <v>0</v>
      </c>
      <c r="AJ1109" s="272">
        <f>IF(AA1109="węgiel",AB1109*'lista, wskaźniki'!$D$20, IF('Sektor mieszkaniowy'!AA1109="drewno",'Sektor mieszkaniowy'!AB1109*'lista, wskaźniki'!$D$22,IF('Sektor mieszkaniowy'!AA1109="pellet",AB1109*'lista, wskaźniki'!$D$23,IF('Sektor mieszkaniowy'!AA1109="gaz z sieci",AB1109*'lista, wskaźniki'!$D$21,IF('Sektor mieszkaniowy'!AA1109="olej opałowy",'Sektor mieszkaniowy'!AB1109*'lista, wskaźniki'!$D$24)))))</f>
        <v>0</v>
      </c>
      <c r="AK1109" s="1014"/>
      <c r="AL1109" s="984"/>
      <c r="AM1109" s="20">
        <f>IF(AA1109="węgiel",AF1109*1/3.6*'lista, wskaźniki'!$F$20,IF(AA1109="drewno",AF1109*1/3.6*'lista, wskaźniki'!$F$22,IF(AA1109="pellet",AF1109*1/3.6*'lista, wskaźniki'!$F$23,IF(AA1109="gaz z sieci",AF1109*1/3.6*'lista, wskaźniki'!$F$21,IF(AA1109="olej opałowy",AF1109*1/3.6*'lista, wskaźniki'!$F$24,0)))))</f>
        <v>0</v>
      </c>
      <c r="AN1109" s="20">
        <f>IF(AA1109="węgiel",AF1109*'lista, wskaźniki'!$E$42,IF(AA1109="drewno",AF1109*'lista, wskaźniki'!$G$42,IF(AA1109="pellet",AF1109*'lista, wskaźniki'!$H$42,IF(AA1109="gaz z sieci",AF1109*'lista, wskaźniki'!$F$42,IF(AA1109="olej opałowy",AF1109*'lista, wskaźniki'!$I$42,0)))))</f>
        <v>0</v>
      </c>
      <c r="AO1109" s="20">
        <f>IF(AA1109="węgiel",AF1109*'lista, wskaźniki'!$E$43,IF(AA1109="drewno",AF1109*'lista, wskaźniki'!$G$43,IF(AA1109="pellet",AF1109*'lista, wskaźniki'!$H$43,IF(AA1109="gaz z sieci",AF1109*'lista, wskaźniki'!$F$43,IF(AA1109="olej opałowy",AF1109*'lista, wskaźniki'!$I$43,0)))))</f>
        <v>0</v>
      </c>
      <c r="AP1109" s="20">
        <f>IF(AA1109="węgiel",AF1109*'lista, wskaźniki'!$E$44,IF(AA1109="drewno",AF1109*'lista, wskaźniki'!$G$44,IF(AA1109="pellet",AF1109*'lista, wskaźniki'!$H$44,IF(AA1109="gaz z sieci",AF1109*'lista, wskaźniki'!$F$44,IF(AA1109="olej opałowy",AF1109*'lista, wskaźniki'!$I$44,0)))))</f>
        <v>0</v>
      </c>
      <c r="AQ1109" s="20" t="b">
        <f>IF(Z1109="gaz",AH1109*1/3.6*'lista, wskaźniki'!$F$21,IF(Z1109="energia elektryczna",AH1109*1/3.6*'lista, wskaźniki'!$F$26))</f>
        <v>0</v>
      </c>
      <c r="AR1109" s="20" t="b">
        <f>IF(Z1109="gaz",AH1109*'lista, wskaźniki'!$F$42,IF(Z1109="energia elektryczna",AH1109*0))</f>
        <v>0</v>
      </c>
      <c r="AS1109" s="20" t="b">
        <f>IF(Z1109="gaz",AH1109*'lista, wskaźniki'!$F$43,IF(Z1109="energia elektryczna",AH1109*0))</f>
        <v>0</v>
      </c>
      <c r="AT1109" s="20" t="b">
        <f>IF(Z1109="gaz",AH1109*'lista, wskaźniki'!$F$44,IF(Z1109="energia elektryczna",AH1109*0))</f>
        <v>0</v>
      </c>
      <c r="AU1109" s="20">
        <f>AI1109*1/3.6*'lista, wskaźniki'!$F$21</f>
        <v>0</v>
      </c>
      <c r="AV1109" s="20">
        <f>AI1109*'lista, wskaźniki'!$F$42</f>
        <v>0</v>
      </c>
      <c r="AW1109" s="20">
        <f>AI1109*'lista, wskaźniki'!$F$43</f>
        <v>0</v>
      </c>
      <c r="AX1109" s="20">
        <f>AI1109*'lista, wskaźniki'!$F$44</f>
        <v>0</v>
      </c>
      <c r="AY1109" s="20">
        <f>AK1109*'lista, wskaźniki'!$F$26</f>
        <v>0</v>
      </c>
      <c r="AZ1109" s="20">
        <f t="shared" si="497"/>
        <v>0</v>
      </c>
      <c r="BA1109" s="20">
        <f t="shared" si="498"/>
        <v>0</v>
      </c>
      <c r="BB1109" s="20">
        <f t="shared" si="499"/>
        <v>0</v>
      </c>
      <c r="BC1109" s="20">
        <f t="shared" si="500"/>
        <v>0</v>
      </c>
      <c r="BD1109" s="984"/>
      <c r="BE1109" s="984"/>
      <c r="BF1109" s="984"/>
      <c r="BG1109" s="984"/>
      <c r="BH1109" s="62"/>
      <c r="BI1109" s="984"/>
      <c r="BJ1109" s="62"/>
      <c r="BK1109" s="984"/>
      <c r="BL1109" s="62"/>
      <c r="BM1109" s="62"/>
      <c r="BN1109" s="62"/>
      <c r="BO1109" s="62"/>
      <c r="BP1109" s="62"/>
      <c r="BQ1109" s="62"/>
      <c r="BR1109" s="62"/>
      <c r="BS1109" s="987"/>
      <c r="BT1109" s="987"/>
      <c r="BU1109" s="987"/>
      <c r="BV1109" s="987"/>
      <c r="BW1109" s="987"/>
      <c r="BX1109" s="987"/>
      <c r="BY1109" s="1011"/>
      <c r="CA1109" s="365" t="b">
        <f t="shared" si="501"/>
        <v>0</v>
      </c>
      <c r="CB1109" s="365">
        <f t="shared" si="502"/>
        <v>0</v>
      </c>
      <c r="CC1109" s="365" t="b">
        <f t="shared" si="503"/>
        <v>0</v>
      </c>
      <c r="CD1109" s="365" t="b">
        <f t="shared" si="504"/>
        <v>0</v>
      </c>
      <c r="CE1109" s="365" t="b">
        <f t="shared" si="505"/>
        <v>0</v>
      </c>
      <c r="CF1109" s="365" t="b">
        <f t="shared" si="506"/>
        <v>0</v>
      </c>
      <c r="CG1109" s="365" t="b">
        <f t="shared" si="507"/>
        <v>0</v>
      </c>
      <c r="CH1109" s="365" t="b">
        <f t="shared" si="508"/>
        <v>0</v>
      </c>
      <c r="CI1109" s="72" t="b">
        <f t="shared" si="509"/>
        <v>0</v>
      </c>
      <c r="CJ1109" s="72">
        <f t="shared" si="510"/>
        <v>0</v>
      </c>
      <c r="CK1109" s="72" t="b">
        <f t="shared" si="511"/>
        <v>0</v>
      </c>
      <c r="CL1109" s="72">
        <f t="shared" si="512"/>
        <v>0</v>
      </c>
      <c r="CM1109" s="72" t="b">
        <f t="shared" si="513"/>
        <v>0</v>
      </c>
      <c r="CN1109" s="72" t="b">
        <f t="shared" si="514"/>
        <v>0</v>
      </c>
      <c r="CP1109" s="13">
        <f t="shared" si="515"/>
        <v>0</v>
      </c>
      <c r="CQ1109" s="13" t="b">
        <f t="shared" si="516"/>
        <v>0</v>
      </c>
      <c r="CR1109" s="13" t="b">
        <f t="shared" si="517"/>
        <v>0</v>
      </c>
      <c r="CS1109" s="13" t="b">
        <f t="shared" si="523"/>
        <v>0</v>
      </c>
      <c r="CT1109" s="13" t="b">
        <f t="shared" si="522"/>
        <v>0</v>
      </c>
      <c r="CU1109" s="13" t="b">
        <f t="shared" si="495"/>
        <v>0</v>
      </c>
      <c r="CV1109" s="13" t="b">
        <f t="shared" si="518"/>
        <v>0</v>
      </c>
      <c r="CW1109" s="13" t="b">
        <f t="shared" si="519"/>
        <v>0</v>
      </c>
      <c r="CX1109" s="13" t="b">
        <f t="shared" si="520"/>
        <v>0</v>
      </c>
      <c r="CY1109" s="13" t="b">
        <f t="shared" si="521"/>
        <v>0</v>
      </c>
    </row>
    <row r="1110" spans="1:103" ht="15" thickBot="1">
      <c r="A1110" s="932"/>
      <c r="B1110" s="984"/>
      <c r="C1110" s="984"/>
      <c r="D1110" s="984"/>
      <c r="E1110" s="984"/>
      <c r="F1110" s="984"/>
      <c r="G1110" s="984"/>
      <c r="H1110" s="984"/>
      <c r="I1110" s="984"/>
      <c r="J1110" s="984"/>
      <c r="K1110" s="984"/>
      <c r="L1110" s="984"/>
      <c r="M1110" s="984"/>
      <c r="N1110" s="984"/>
      <c r="O1110" s="984"/>
      <c r="P1110" s="984"/>
      <c r="Q1110" s="941"/>
      <c r="R1110" s="984"/>
      <c r="S1110" s="984"/>
      <c r="T1110" s="984"/>
      <c r="U1110" s="984"/>
      <c r="V1110" s="984"/>
      <c r="W1110" s="62"/>
      <c r="X1110" s="62"/>
      <c r="Y1110" s="62"/>
      <c r="Z1110" s="62"/>
      <c r="AA1110" s="62" t="s">
        <v>50</v>
      </c>
      <c r="AB1110" s="63"/>
      <c r="AC1110" s="63"/>
      <c r="AD1110" s="62"/>
      <c r="AE1110" s="984"/>
      <c r="AF1110" s="334">
        <f t="shared" si="496"/>
        <v>0</v>
      </c>
      <c r="AG1110" s="272">
        <f>IF(R1110="kompletna",Q1110*J1110*0.0036*'lista, wskaźniki'!$F$13, IF(R1110="częściowa",Q1110*J1110*0.0036*'lista, wskaźniki'!$F$14, IF(R1110="brak",Q1110*J1110*0.0036*'lista, wskaźniki'!$F$15,)))</f>
        <v>0</v>
      </c>
      <c r="AH1110" s="334">
        <f>IF(Y1110="inne",K1110*'lista, wskaźniki'!$E$35,IF(Y1110="to samo źródło",0,IF(Y1110=0,0)))</f>
        <v>0</v>
      </c>
      <c r="AI1110" s="334" t="b">
        <f>IF(AA1110="gaz z sieci",AC1110*'lista, wskaźniki'!$D$21)</f>
        <v>0</v>
      </c>
      <c r="AJ1110" s="272">
        <f>IF(AA1110="węgiel",AB1110*'lista, wskaźniki'!$D$20, IF('Sektor mieszkaniowy'!AA1110="drewno",'Sektor mieszkaniowy'!AB1110*'lista, wskaźniki'!$D$22,IF('Sektor mieszkaniowy'!AA1110="pellet",AB1110*'lista, wskaźniki'!$D$23,IF('Sektor mieszkaniowy'!AA1110="gaz z sieci",AB1110*'lista, wskaźniki'!$D$21,IF('Sektor mieszkaniowy'!AA1110="olej opałowy",'Sektor mieszkaniowy'!AB1110*'lista, wskaźniki'!$D$24)))))</f>
        <v>0</v>
      </c>
      <c r="AK1110" s="1014"/>
      <c r="AL1110" s="984"/>
      <c r="AM1110" s="20">
        <f>IF(AA1110="węgiel",AF1110*1/3.6*'lista, wskaźniki'!$F$20,IF(AA1110="drewno",AF1110*1/3.6*'lista, wskaźniki'!$F$22,IF(AA1110="pellet",AF1110*1/3.6*'lista, wskaźniki'!$F$23,IF(AA1110="gaz z sieci",AF1110*1/3.6*'lista, wskaźniki'!$F$21,IF(AA1110="olej opałowy",AF1110*1/3.6*'lista, wskaźniki'!$F$24,0)))))</f>
        <v>0</v>
      </c>
      <c r="AN1110" s="20">
        <f>IF(AA1110="węgiel",AF1110*'lista, wskaźniki'!$E$42,IF(AA1110="drewno",AF1110*'lista, wskaźniki'!$G$42,IF(AA1110="pellet",AF1110*'lista, wskaźniki'!$H$42,IF(AA1110="gaz z sieci",AF1110*'lista, wskaźniki'!$F$42,IF(AA1110="olej opałowy",AF1110*'lista, wskaźniki'!$I$42,0)))))</f>
        <v>0</v>
      </c>
      <c r="AO1110" s="20">
        <f>IF(AA1110="węgiel",AF1110*'lista, wskaźniki'!$E$43,IF(AA1110="drewno",AF1110*'lista, wskaźniki'!$G$43,IF(AA1110="pellet",AF1110*'lista, wskaźniki'!$H$43,IF(AA1110="gaz z sieci",AF1110*'lista, wskaźniki'!$F$43,IF(AA1110="olej opałowy",AF1110*'lista, wskaźniki'!$I$43,0)))))</f>
        <v>0</v>
      </c>
      <c r="AP1110" s="20">
        <f>IF(AA1110="węgiel",AF1110*'lista, wskaźniki'!$E$44,IF(AA1110="drewno",AF1110*'lista, wskaźniki'!$G$44,IF(AA1110="pellet",AF1110*'lista, wskaźniki'!$H$44,IF(AA1110="gaz z sieci",AF1110*'lista, wskaźniki'!$F$44,IF(AA1110="olej opałowy",AF1110*'lista, wskaźniki'!$I$44,0)))))</f>
        <v>0</v>
      </c>
      <c r="AQ1110" s="20" t="b">
        <f>IF(Z1110="gaz",AH1110*1/3.6*'lista, wskaźniki'!$F$21,IF(Z1110="energia elektryczna",AH1110*1/3.6*'lista, wskaźniki'!$F$26))</f>
        <v>0</v>
      </c>
      <c r="AR1110" s="20" t="b">
        <f>IF(Z1110="gaz",AH1110*'lista, wskaźniki'!$F$42,IF(Z1110="energia elektryczna",AH1110*0))</f>
        <v>0</v>
      </c>
      <c r="AS1110" s="20" t="b">
        <f>IF(Z1110="gaz",AH1110*'lista, wskaźniki'!$F$43,IF(Z1110="energia elektryczna",AH1110*0))</f>
        <v>0</v>
      </c>
      <c r="AT1110" s="20" t="b">
        <f>IF(Z1110="gaz",AH1110*'lista, wskaźniki'!$F$44,IF(Z1110="energia elektryczna",AH1110*0))</f>
        <v>0</v>
      </c>
      <c r="AU1110" s="20">
        <f>AI1110*1/3.6*'lista, wskaźniki'!$F$21</f>
        <v>0</v>
      </c>
      <c r="AV1110" s="20">
        <f>AI1110*'lista, wskaźniki'!$F$42</f>
        <v>0</v>
      </c>
      <c r="AW1110" s="20">
        <f>AI1110*'lista, wskaźniki'!$F$43</f>
        <v>0</v>
      </c>
      <c r="AX1110" s="20">
        <f>AI1110*'lista, wskaźniki'!$F$44</f>
        <v>0</v>
      </c>
      <c r="AY1110" s="20">
        <f>AK1110*'lista, wskaźniki'!$F$26</f>
        <v>0</v>
      </c>
      <c r="AZ1110" s="20">
        <f t="shared" si="497"/>
        <v>0</v>
      </c>
      <c r="BA1110" s="20">
        <f t="shared" si="498"/>
        <v>0</v>
      </c>
      <c r="BB1110" s="20">
        <f t="shared" si="499"/>
        <v>0</v>
      </c>
      <c r="BC1110" s="20">
        <f t="shared" si="500"/>
        <v>0</v>
      </c>
      <c r="BD1110" s="984"/>
      <c r="BE1110" s="984"/>
      <c r="BF1110" s="984"/>
      <c r="BG1110" s="984"/>
      <c r="BH1110" s="62"/>
      <c r="BI1110" s="984"/>
      <c r="BJ1110" s="62"/>
      <c r="BK1110" s="984"/>
      <c r="BL1110" s="62"/>
      <c r="BM1110" s="62"/>
      <c r="BN1110" s="62"/>
      <c r="BO1110" s="62"/>
      <c r="BP1110" s="62"/>
      <c r="BQ1110" s="62"/>
      <c r="BR1110" s="62"/>
      <c r="BS1110" s="987"/>
      <c r="BT1110" s="987"/>
      <c r="BU1110" s="987"/>
      <c r="BV1110" s="987"/>
      <c r="BW1110" s="987"/>
      <c r="BX1110" s="987"/>
      <c r="BY1110" s="1011"/>
      <c r="CA1110" s="365" t="b">
        <f t="shared" si="501"/>
        <v>0</v>
      </c>
      <c r="CB1110" s="365" t="b">
        <f t="shared" si="502"/>
        <v>0</v>
      </c>
      <c r="CC1110" s="365">
        <f t="shared" si="503"/>
        <v>0</v>
      </c>
      <c r="CD1110" s="365" t="b">
        <f t="shared" si="504"/>
        <v>0</v>
      </c>
      <c r="CE1110" s="365" t="b">
        <f t="shared" si="505"/>
        <v>0</v>
      </c>
      <c r="CF1110" s="365" t="b">
        <f t="shared" si="506"/>
        <v>0</v>
      </c>
      <c r="CG1110" s="365" t="b">
        <f t="shared" si="507"/>
        <v>0</v>
      </c>
      <c r="CH1110" s="365" t="b">
        <f t="shared" si="508"/>
        <v>0</v>
      </c>
      <c r="CI1110" s="72" t="b">
        <f t="shared" si="509"/>
        <v>0</v>
      </c>
      <c r="CJ1110" s="72" t="b">
        <f t="shared" si="510"/>
        <v>0</v>
      </c>
      <c r="CK1110" s="72">
        <f t="shared" si="511"/>
        <v>0</v>
      </c>
      <c r="CL1110" s="72">
        <f t="shared" si="512"/>
        <v>0</v>
      </c>
      <c r="CM1110" s="72" t="b">
        <f t="shared" si="513"/>
        <v>0</v>
      </c>
      <c r="CN1110" s="72" t="b">
        <f t="shared" si="514"/>
        <v>0</v>
      </c>
      <c r="CP1110" s="13">
        <f t="shared" si="515"/>
        <v>0</v>
      </c>
      <c r="CQ1110" s="13" t="b">
        <f t="shared" si="516"/>
        <v>0</v>
      </c>
      <c r="CR1110" s="13" t="b">
        <f t="shared" si="517"/>
        <v>0</v>
      </c>
      <c r="CS1110" s="13" t="b">
        <f t="shared" si="523"/>
        <v>0</v>
      </c>
      <c r="CT1110" s="13" t="b">
        <f t="shared" si="522"/>
        <v>0</v>
      </c>
      <c r="CU1110" s="13" t="b">
        <f t="shared" si="495"/>
        <v>0</v>
      </c>
      <c r="CV1110" s="13" t="b">
        <f t="shared" si="518"/>
        <v>0</v>
      </c>
      <c r="CW1110" s="13" t="b">
        <f t="shared" si="519"/>
        <v>0</v>
      </c>
      <c r="CX1110" s="13" t="b">
        <f t="shared" si="520"/>
        <v>0</v>
      </c>
      <c r="CY1110" s="13" t="b">
        <f t="shared" si="521"/>
        <v>0</v>
      </c>
    </row>
    <row r="1111" spans="1:103" ht="15" thickBot="1">
      <c r="A1111" s="932"/>
      <c r="B1111" s="984"/>
      <c r="C1111" s="984"/>
      <c r="D1111" s="984"/>
      <c r="E1111" s="984"/>
      <c r="F1111" s="984"/>
      <c r="G1111" s="984"/>
      <c r="H1111" s="984"/>
      <c r="I1111" s="984"/>
      <c r="J1111" s="984"/>
      <c r="K1111" s="984"/>
      <c r="L1111" s="984"/>
      <c r="M1111" s="984"/>
      <c r="N1111" s="984"/>
      <c r="O1111" s="984"/>
      <c r="P1111" s="984"/>
      <c r="Q1111" s="941"/>
      <c r="R1111" s="984"/>
      <c r="S1111" s="984"/>
      <c r="T1111" s="984"/>
      <c r="U1111" s="984"/>
      <c r="V1111" s="984"/>
      <c r="W1111" s="62"/>
      <c r="X1111" s="62"/>
      <c r="Y1111" s="62"/>
      <c r="Z1111" s="62"/>
      <c r="AA1111" s="62" t="s">
        <v>38</v>
      </c>
      <c r="AB1111" s="63">
        <v>1000</v>
      </c>
      <c r="AC1111" s="63"/>
      <c r="AD1111" s="62">
        <v>2500</v>
      </c>
      <c r="AE1111" s="984"/>
      <c r="AF1111" s="334">
        <f t="shared" si="496"/>
        <v>40.414999999999999</v>
      </c>
      <c r="AG1111" s="272">
        <v>44.71</v>
      </c>
      <c r="AH1111" s="334">
        <f>IF(Y1111="inne",K1111*'lista, wskaźniki'!$E$35,IF(Y1111="to samo źródło",0,IF(Y1111=0,0)))</f>
        <v>0</v>
      </c>
      <c r="AI1111" s="334">
        <f>IF(AA1111="gaz z sieci",AC1111*'lista, wskaźniki'!$D$21)</f>
        <v>0</v>
      </c>
      <c r="AJ1111" s="272">
        <f>IF(AA1111="węgiel",AB1111*'lista, wskaźniki'!$D$20, IF('Sektor mieszkaniowy'!AA1111="drewno",'Sektor mieszkaniowy'!AB1111*'lista, wskaźniki'!$D$22,IF('Sektor mieszkaniowy'!AA1111="pellet",AB1111*'lista, wskaźniki'!$D$23,IF('Sektor mieszkaniowy'!AA1111="gaz z sieci",AB1111*'lista, wskaźniki'!$D$21,IF('Sektor mieszkaniowy'!AA1111="olej opałowy",'Sektor mieszkaniowy'!AB1111*'lista, wskaźniki'!$D$24)))))</f>
        <v>36.119999999999997</v>
      </c>
      <c r="AK1111" s="1014"/>
      <c r="AL1111" s="984"/>
      <c r="AM1111" s="20">
        <f>IF(AA1111="węgiel",AF1111*1/3.6*'lista, wskaźniki'!$F$20,IF(AA1111="drewno",AF1111*1/3.6*'lista, wskaźniki'!$F$22,IF(AA1111="pellet",AF1111*1/3.6*'lista, wskaźniki'!$F$23,IF(AA1111="gaz z sieci",AF1111*1/3.6*'lista, wskaźniki'!$F$21,IF(AA1111="olej opałowy",AF1111*1/3.6*'lista, wskaźniki'!$F$24,0)))))</f>
        <v>2.2559652999999997</v>
      </c>
      <c r="AN1111" s="20">
        <f>IF(AA1111="węgiel",AF1111*'lista, wskaźniki'!$E$42,IF(AA1111="drewno",AF1111*'lista, wskaźniki'!$G$42,IF(AA1111="pellet",AF1111*'lista, wskaźniki'!$H$42,IF(AA1111="gaz z sieci",AF1111*'lista, wskaźniki'!$F$42,IF(AA1111="olej opałowy",AF1111*'lista, wskaźniki'!$I$42,0)))))</f>
        <v>2.0207499999999999E-5</v>
      </c>
      <c r="AO1111" s="20">
        <f>IF(AA1111="węgiel",AF1111*'lista, wskaźniki'!$E$43,IF(AA1111="drewno",AF1111*'lista, wskaźniki'!$G$43,IF(AA1111="pellet",AF1111*'lista, wskaźniki'!$H$43,IF(AA1111="gaz z sieci",AF1111*'lista, wskaźniki'!$F$43,IF(AA1111="olej opałowy",AF1111*'lista, wskaźniki'!$I$43,0)))))</f>
        <v>2.0207499999999999E-5</v>
      </c>
      <c r="AP1111" s="20">
        <f>IF(AA1111="węgiel",AF1111*'lista, wskaźniki'!$E$44,IF(AA1111="drewno",AF1111*'lista, wskaźniki'!$G$44,IF(AA1111="pellet",AF1111*'lista, wskaźniki'!$H$44,IF(AA1111="gaz z sieci",AF1111*'lista, wskaźniki'!$F$44,IF(AA1111="olej opałowy",AF1111*'lista, wskaźniki'!$I$44,0)))))</f>
        <v>0</v>
      </c>
      <c r="AQ1111" s="20" t="b">
        <f>IF(Z1111="gaz",AH1111*1/3.6*'lista, wskaźniki'!$F$21,IF(Z1111="energia elektryczna",AH1111*1/3.6*'lista, wskaźniki'!$F$26))</f>
        <v>0</v>
      </c>
      <c r="AR1111" s="20" t="b">
        <f>IF(Z1111="gaz",AH1111*'lista, wskaźniki'!$F$42,IF(Z1111="energia elektryczna",AH1111*0))</f>
        <v>0</v>
      </c>
      <c r="AS1111" s="20" t="b">
        <f>IF(Z1111="gaz",AH1111*'lista, wskaźniki'!$F$43,IF(Z1111="energia elektryczna",AH1111*0))</f>
        <v>0</v>
      </c>
      <c r="AT1111" s="20" t="b">
        <f>IF(Z1111="gaz",AH1111*'lista, wskaźniki'!$F$44,IF(Z1111="energia elektryczna",AH1111*0))</f>
        <v>0</v>
      </c>
      <c r="AU1111" s="20">
        <f>AI1111*1/3.6*'lista, wskaźniki'!$F$21</f>
        <v>0</v>
      </c>
      <c r="AV1111" s="20">
        <f>AI1111*'lista, wskaźniki'!$F$42</f>
        <v>0</v>
      </c>
      <c r="AW1111" s="20">
        <f>AI1111*'lista, wskaźniki'!$F$43</f>
        <v>0</v>
      </c>
      <c r="AX1111" s="20">
        <f>AI1111*'lista, wskaźniki'!$F$44</f>
        <v>0</v>
      </c>
      <c r="AY1111" s="20">
        <f>AK1111*'lista, wskaźniki'!$F$26</f>
        <v>0</v>
      </c>
      <c r="AZ1111" s="20">
        <f t="shared" si="497"/>
        <v>2.2559652999999997</v>
      </c>
      <c r="BA1111" s="20">
        <f t="shared" si="498"/>
        <v>2.0207499999999999E-5</v>
      </c>
      <c r="BB1111" s="20">
        <f t="shared" si="499"/>
        <v>2.0207499999999999E-5</v>
      </c>
      <c r="BC1111" s="20">
        <f t="shared" si="500"/>
        <v>0</v>
      </c>
      <c r="BD1111" s="984"/>
      <c r="BE1111" s="984"/>
      <c r="BF1111" s="984"/>
      <c r="BG1111" s="984"/>
      <c r="BH1111" s="62"/>
      <c r="BI1111" s="984"/>
      <c r="BJ1111" s="62"/>
      <c r="BK1111" s="984"/>
      <c r="BL1111" s="62"/>
      <c r="BM1111" s="62"/>
      <c r="BN1111" s="62"/>
      <c r="BO1111" s="62"/>
      <c r="BP1111" s="62"/>
      <c r="BQ1111" s="62"/>
      <c r="BR1111" s="62"/>
      <c r="BS1111" s="987"/>
      <c r="BT1111" s="987"/>
      <c r="BU1111" s="987"/>
      <c r="BV1111" s="987"/>
      <c r="BW1111" s="987"/>
      <c r="BX1111" s="987"/>
      <c r="BY1111" s="1011"/>
      <c r="CA1111" s="365" t="b">
        <f t="shared" si="501"/>
        <v>0</v>
      </c>
      <c r="CB1111" s="365" t="b">
        <f t="shared" si="502"/>
        <v>0</v>
      </c>
      <c r="CC1111" s="365" t="b">
        <f t="shared" si="503"/>
        <v>0</v>
      </c>
      <c r="CD1111" s="365">
        <f t="shared" si="504"/>
        <v>40.414999999999999</v>
      </c>
      <c r="CE1111" s="365" t="b">
        <f t="shared" si="505"/>
        <v>0</v>
      </c>
      <c r="CF1111" s="365" t="b">
        <f t="shared" si="506"/>
        <v>0</v>
      </c>
      <c r="CG1111" s="365" t="b">
        <f t="shared" si="507"/>
        <v>0</v>
      </c>
      <c r="CH1111" s="365">
        <f t="shared" si="508"/>
        <v>0</v>
      </c>
      <c r="CI1111" s="72" t="b">
        <f t="shared" si="509"/>
        <v>0</v>
      </c>
      <c r="CJ1111" s="72" t="b">
        <f t="shared" si="510"/>
        <v>0</v>
      </c>
      <c r="CK1111" s="72" t="b">
        <f t="shared" si="511"/>
        <v>0</v>
      </c>
      <c r="CL1111" s="72">
        <f t="shared" si="512"/>
        <v>40.414999999999999</v>
      </c>
      <c r="CM1111" s="72" t="b">
        <f t="shared" si="513"/>
        <v>0</v>
      </c>
      <c r="CN1111" s="72" t="b">
        <f t="shared" si="514"/>
        <v>0</v>
      </c>
      <c r="CP1111" s="13">
        <f t="shared" si="515"/>
        <v>0</v>
      </c>
      <c r="CQ1111" s="13" t="b">
        <f t="shared" si="516"/>
        <v>0</v>
      </c>
      <c r="CR1111" s="13" t="b">
        <f t="shared" si="517"/>
        <v>0</v>
      </c>
      <c r="CS1111" s="13" t="b">
        <f t="shared" si="523"/>
        <v>0</v>
      </c>
      <c r="CT1111" s="13" t="b">
        <f t="shared" si="522"/>
        <v>0</v>
      </c>
      <c r="CU1111" s="13" t="b">
        <f t="shared" si="495"/>
        <v>0</v>
      </c>
      <c r="CV1111" s="13" t="b">
        <f t="shared" si="518"/>
        <v>0</v>
      </c>
      <c r="CW1111" s="13" t="b">
        <f t="shared" si="519"/>
        <v>0</v>
      </c>
      <c r="CX1111" s="13" t="b">
        <f t="shared" si="520"/>
        <v>0</v>
      </c>
      <c r="CY1111" s="13" t="b">
        <f t="shared" si="521"/>
        <v>0</v>
      </c>
    </row>
    <row r="1112" spans="1:103" ht="15" thickBot="1">
      <c r="A1112" s="933"/>
      <c r="B1112" s="985"/>
      <c r="C1112" s="985"/>
      <c r="D1112" s="985"/>
      <c r="E1112" s="985"/>
      <c r="F1112" s="985"/>
      <c r="G1112" s="985"/>
      <c r="H1112" s="985"/>
      <c r="I1112" s="985"/>
      <c r="J1112" s="985"/>
      <c r="K1112" s="985"/>
      <c r="L1112" s="985"/>
      <c r="M1112" s="985"/>
      <c r="N1112" s="985"/>
      <c r="O1112" s="985"/>
      <c r="P1112" s="985"/>
      <c r="Q1112" s="942"/>
      <c r="R1112" s="985"/>
      <c r="S1112" s="985"/>
      <c r="T1112" s="985"/>
      <c r="U1112" s="985"/>
      <c r="V1112" s="985"/>
      <c r="W1112" s="64"/>
      <c r="X1112" s="64"/>
      <c r="Y1112" s="64"/>
      <c r="Z1112" s="64"/>
      <c r="AA1112" s="64" t="s">
        <v>37</v>
      </c>
      <c r="AB1112" s="65"/>
      <c r="AC1112" s="65"/>
      <c r="AD1112" s="64"/>
      <c r="AE1112" s="985"/>
      <c r="AF1112" s="334">
        <f t="shared" si="496"/>
        <v>0</v>
      </c>
      <c r="AG1112" s="272">
        <f>IF(R1112="kompletna",Q1112*J1112*0.0036*'lista, wskaźniki'!$F$13, IF(R1112="częściowa",Q1112*J1112*0.0036*'lista, wskaźniki'!$F$14, IF(R1112="brak",Q1112*J1112*0.0036*'lista, wskaźniki'!$F$15,)))</f>
        <v>0</v>
      </c>
      <c r="AH1112" s="334">
        <f>IF(Y1112="inne",K1112*'lista, wskaźniki'!$E$35,IF(Y1112="to samo źródło",0,IF(Y1112=0,0)))</f>
        <v>0</v>
      </c>
      <c r="AI1112" s="334" t="b">
        <f>IF(AA1112="gaz z sieci",AC1112*'lista, wskaźniki'!$D$21)</f>
        <v>0</v>
      </c>
      <c r="AJ1112" s="272">
        <f>IF(AA1112="węgiel",AB1112*'lista, wskaźniki'!$D$20, IF('Sektor mieszkaniowy'!AA1112="drewno",'Sektor mieszkaniowy'!AB1112*'lista, wskaźniki'!$D$22,IF('Sektor mieszkaniowy'!AA1112="pellet",AB1112*'lista, wskaźniki'!$D$23,IF('Sektor mieszkaniowy'!AA1112="gaz z sieci",AB1112*'lista, wskaźniki'!$D$21,IF('Sektor mieszkaniowy'!AA1112="olej opałowy",'Sektor mieszkaniowy'!AB1112*'lista, wskaźniki'!$D$24)))))</f>
        <v>0</v>
      </c>
      <c r="AK1112" s="1015"/>
      <c r="AL1112" s="985"/>
      <c r="AM1112" s="20">
        <f>IF(AA1112="węgiel",AF1112*1/3.6*'lista, wskaźniki'!$F$20,IF(AA1112="drewno",AF1112*1/3.6*'lista, wskaźniki'!$F$22,IF(AA1112="pellet",AF1112*1/3.6*'lista, wskaźniki'!$F$23,IF(AA1112="gaz z sieci",AF1112*1/3.6*'lista, wskaźniki'!$F$21,IF(AA1112="olej opałowy",AF1112*1/3.6*'lista, wskaźniki'!$F$24,0)))))</f>
        <v>0</v>
      </c>
      <c r="AN1112" s="20">
        <f>IF(AA1112="węgiel",AF1112*'lista, wskaźniki'!$E$42,IF(AA1112="drewno",AF1112*'lista, wskaźniki'!$G$42,IF(AA1112="pellet",AF1112*'lista, wskaźniki'!$H$42,IF(AA1112="gaz z sieci",AF1112*'lista, wskaźniki'!$F$42,IF(AA1112="olej opałowy",AF1112*'lista, wskaźniki'!$I$42,0)))))</f>
        <v>0</v>
      </c>
      <c r="AO1112" s="20">
        <f>IF(AA1112="węgiel",AF1112*'lista, wskaźniki'!$E$43,IF(AA1112="drewno",AF1112*'lista, wskaźniki'!$G$43,IF(AA1112="pellet",AF1112*'lista, wskaźniki'!$H$43,IF(AA1112="gaz z sieci",AF1112*'lista, wskaźniki'!$F$43,IF(AA1112="olej opałowy",AF1112*'lista, wskaźniki'!$I$43,0)))))</f>
        <v>0</v>
      </c>
      <c r="AP1112" s="20">
        <f>IF(AA1112="węgiel",AF1112*'lista, wskaźniki'!$E$44,IF(AA1112="drewno",AF1112*'lista, wskaźniki'!$G$44,IF(AA1112="pellet",AF1112*'lista, wskaźniki'!$H$44,IF(AA1112="gaz z sieci",AF1112*'lista, wskaźniki'!$F$44,IF(AA1112="olej opałowy",AF1112*'lista, wskaźniki'!$I$44,0)))))</f>
        <v>0</v>
      </c>
      <c r="AQ1112" s="20" t="b">
        <f>IF(Z1112="gaz",AH1112*1/3.6*'lista, wskaźniki'!$F$21,IF(Z1112="energia elektryczna",AH1112*1/3.6*'lista, wskaźniki'!$F$26))</f>
        <v>0</v>
      </c>
      <c r="AR1112" s="20" t="b">
        <f>IF(Z1112="gaz",AH1112*'lista, wskaźniki'!$F$42,IF(Z1112="energia elektryczna",AH1112*0))</f>
        <v>0</v>
      </c>
      <c r="AS1112" s="20" t="b">
        <f>IF(Z1112="gaz",AH1112*'lista, wskaźniki'!$F$43,IF(Z1112="energia elektryczna",AH1112*0))</f>
        <v>0</v>
      </c>
      <c r="AT1112" s="20" t="b">
        <f>IF(Z1112="gaz",AH1112*'lista, wskaźniki'!$F$44,IF(Z1112="energia elektryczna",AH1112*0))</f>
        <v>0</v>
      </c>
      <c r="AU1112" s="20">
        <f>AI1112*1/3.6*'lista, wskaźniki'!$F$21</f>
        <v>0</v>
      </c>
      <c r="AV1112" s="20">
        <f>AI1112*'lista, wskaźniki'!$F$42</f>
        <v>0</v>
      </c>
      <c r="AW1112" s="20">
        <f>AI1112*'lista, wskaźniki'!$F$43</f>
        <v>0</v>
      </c>
      <c r="AX1112" s="20">
        <f>AI1112*'lista, wskaźniki'!$F$44</f>
        <v>0</v>
      </c>
      <c r="AY1112" s="20">
        <f>AK1112*'lista, wskaźniki'!$F$26</f>
        <v>0</v>
      </c>
      <c r="AZ1112" s="20">
        <f t="shared" si="497"/>
        <v>0</v>
      </c>
      <c r="BA1112" s="20">
        <f t="shared" si="498"/>
        <v>0</v>
      </c>
      <c r="BB1112" s="20">
        <f t="shared" si="499"/>
        <v>0</v>
      </c>
      <c r="BC1112" s="20">
        <f t="shared" si="500"/>
        <v>0</v>
      </c>
      <c r="BD1112" s="985"/>
      <c r="BE1112" s="985"/>
      <c r="BF1112" s="985"/>
      <c r="BG1112" s="985"/>
      <c r="BH1112" s="64"/>
      <c r="BI1112" s="985"/>
      <c r="BJ1112" s="64"/>
      <c r="BK1112" s="985"/>
      <c r="BL1112" s="64"/>
      <c r="BM1112" s="64"/>
      <c r="BN1112" s="64"/>
      <c r="BO1112" s="64"/>
      <c r="BP1112" s="64"/>
      <c r="BQ1112" s="64"/>
      <c r="BR1112" s="64"/>
      <c r="BS1112" s="988"/>
      <c r="BT1112" s="988"/>
      <c r="BU1112" s="988"/>
      <c r="BV1112" s="988"/>
      <c r="BW1112" s="988"/>
      <c r="BX1112" s="988"/>
      <c r="BY1112" s="1012"/>
      <c r="CA1112" s="365" t="b">
        <f t="shared" si="501"/>
        <v>0</v>
      </c>
      <c r="CB1112" s="365" t="b">
        <f t="shared" si="502"/>
        <v>0</v>
      </c>
      <c r="CC1112" s="365" t="b">
        <f t="shared" si="503"/>
        <v>0</v>
      </c>
      <c r="CD1112" s="365" t="b">
        <f t="shared" si="504"/>
        <v>0</v>
      </c>
      <c r="CE1112" s="365">
        <f t="shared" si="505"/>
        <v>0</v>
      </c>
      <c r="CF1112" s="365" t="b">
        <f t="shared" si="506"/>
        <v>0</v>
      </c>
      <c r="CG1112" s="365" t="b">
        <f t="shared" si="507"/>
        <v>0</v>
      </c>
      <c r="CH1112" s="365" t="b">
        <f t="shared" si="508"/>
        <v>0</v>
      </c>
      <c r="CI1112" s="72" t="b">
        <f t="shared" si="509"/>
        <v>0</v>
      </c>
      <c r="CJ1112" s="72" t="b">
        <f t="shared" si="510"/>
        <v>0</v>
      </c>
      <c r="CK1112" s="72" t="b">
        <f t="shared" si="511"/>
        <v>0</v>
      </c>
      <c r="CL1112" s="72">
        <f t="shared" si="512"/>
        <v>0</v>
      </c>
      <c r="CM1112" s="72">
        <f t="shared" si="513"/>
        <v>0</v>
      </c>
      <c r="CN1112" s="72" t="b">
        <f t="shared" si="514"/>
        <v>0</v>
      </c>
      <c r="CP1112" s="13">
        <f t="shared" si="515"/>
        <v>0</v>
      </c>
      <c r="CQ1112" s="13" t="b">
        <f t="shared" si="516"/>
        <v>0</v>
      </c>
      <c r="CR1112" s="13" t="b">
        <f t="shared" si="517"/>
        <v>0</v>
      </c>
      <c r="CS1112" s="13" t="b">
        <f t="shared" si="523"/>
        <v>0</v>
      </c>
      <c r="CT1112" s="13" t="b">
        <f t="shared" si="522"/>
        <v>0</v>
      </c>
      <c r="CU1112" s="13" t="b">
        <f t="shared" si="495"/>
        <v>0</v>
      </c>
      <c r="CV1112" s="13" t="b">
        <f t="shared" si="518"/>
        <v>0</v>
      </c>
      <c r="CW1112" s="13" t="b">
        <f t="shared" si="519"/>
        <v>0</v>
      </c>
      <c r="CX1112" s="13" t="b">
        <f t="shared" si="520"/>
        <v>0</v>
      </c>
      <c r="CY1112" s="13" t="b">
        <f t="shared" si="521"/>
        <v>0</v>
      </c>
    </row>
    <row r="1113" spans="1:103" ht="15" thickBot="1">
      <c r="A1113" s="931">
        <v>223</v>
      </c>
      <c r="B1113" s="983" t="s">
        <v>255</v>
      </c>
      <c r="C1113" s="983" t="s">
        <v>269</v>
      </c>
      <c r="D1113" s="983" t="s">
        <v>1</v>
      </c>
      <c r="E1113" s="983" t="s">
        <v>5</v>
      </c>
      <c r="F1113" s="983">
        <v>5</v>
      </c>
      <c r="G1113" s="983">
        <v>5</v>
      </c>
      <c r="H1113" s="983"/>
      <c r="I1113" s="983" t="s">
        <v>14</v>
      </c>
      <c r="J1113" s="983">
        <v>150</v>
      </c>
      <c r="K1113" s="983">
        <v>6</v>
      </c>
      <c r="L1113" s="983" t="s">
        <v>16</v>
      </c>
      <c r="M1113" s="983"/>
      <c r="N1113" s="983" t="s">
        <v>16</v>
      </c>
      <c r="O1113" s="983"/>
      <c r="P1113" s="983" t="s">
        <v>16</v>
      </c>
      <c r="Q1113" s="940">
        <f>IF(I1113="&lt;1966",'lista, wskaźniki'!$G$4,IF(I1113="1967-1985",'lista, wskaźniki'!$G$5,IF(I1113="1986-1992",'lista, wskaźniki'!$G$6,IF(I1113="1993-1996",'lista, wskaźniki'!$G$7,IF(I1113="&gt;1997",'lista, wskaźniki'!$G$8,IF(I1113=0,'lista, wskaźniki'!$G$4))))))</f>
        <v>115</v>
      </c>
      <c r="R1113" s="983" t="s">
        <v>21</v>
      </c>
      <c r="S1113" s="983" t="s">
        <v>27</v>
      </c>
      <c r="T1113" s="983">
        <v>18</v>
      </c>
      <c r="U1113" s="983">
        <v>2003</v>
      </c>
      <c r="V1113" s="983"/>
      <c r="W1113" s="60" t="s">
        <v>195</v>
      </c>
      <c r="X1113" s="60" t="s">
        <v>38</v>
      </c>
      <c r="Y1113" s="60" t="s">
        <v>24</v>
      </c>
      <c r="Z1113" s="60" t="s">
        <v>401</v>
      </c>
      <c r="AA1113" s="60" t="s">
        <v>35</v>
      </c>
      <c r="AB1113" s="61"/>
      <c r="AC1113" s="61"/>
      <c r="AD1113" s="60"/>
      <c r="AE1113" s="983"/>
      <c r="AF1113" s="334">
        <f t="shared" si="496"/>
        <v>0</v>
      </c>
      <c r="AG1113" s="272">
        <v>0</v>
      </c>
      <c r="AH1113" s="334">
        <f>IF(Y1113="inne",K1113*'lista, wskaźniki'!$E$35,IF(Y1113="to samo źródło",0,IF(Y1113=0,0)))</f>
        <v>13.007121750000001</v>
      </c>
      <c r="AI1113" s="334" t="b">
        <f>IF(AA1113="gaz z sieci",AC1113*'lista, wskaźniki'!$D$21)</f>
        <v>0</v>
      </c>
      <c r="AJ1113" s="272">
        <f>IF(AA1113="węgiel",AB1113*'lista, wskaźniki'!$D$20, IF('Sektor mieszkaniowy'!AA1113="drewno",'Sektor mieszkaniowy'!AB1113*'lista, wskaźniki'!$D$22,IF('Sektor mieszkaniowy'!AA1113="pellet",AB1113*'lista, wskaźniki'!$D$23,IF('Sektor mieszkaniowy'!AA1113="gaz z sieci",AB1113*'lista, wskaźniki'!$D$21,IF('Sektor mieszkaniowy'!AA1113="olej opałowy",'Sektor mieszkaniowy'!AB1113*'lista, wskaźniki'!$D$24)))))</f>
        <v>0</v>
      </c>
      <c r="AK1113" s="1013">
        <f>AL1113/'lista, wskaźniki'!$A$127</f>
        <v>0</v>
      </c>
      <c r="AL1113" s="983"/>
      <c r="AM1113" s="20">
        <f>IF(AA1113="węgiel",AF1113*1/3.6*'lista, wskaźniki'!$F$20,IF(AA1113="drewno",AF1113*1/3.6*'lista, wskaźniki'!$F$22,IF(AA1113="pellet",AF1113*1/3.6*'lista, wskaźniki'!$F$23,IF(AA1113="gaz z sieci",AF1113*1/3.6*'lista, wskaźniki'!$F$21,IF(AA1113="olej opałowy",AF1113*1/3.6*'lista, wskaźniki'!$F$24,0)))))</f>
        <v>0</v>
      </c>
      <c r="AN1113" s="20">
        <f>IF(AA1113="węgiel",AF1113*'lista, wskaźniki'!$E$42,IF(AA1113="drewno",AF1113*'lista, wskaźniki'!$G$42,IF(AA1113="pellet",AF1113*'lista, wskaźniki'!$H$42,IF(AA1113="gaz z sieci",AF1113*'lista, wskaźniki'!$F$42,IF(AA1113="olej opałowy",AF1113*'lista, wskaźniki'!$I$42,0)))))</f>
        <v>0</v>
      </c>
      <c r="AO1113" s="20">
        <f>IF(AA1113="węgiel",AF1113*'lista, wskaźniki'!$E$43,IF(AA1113="drewno",AF1113*'lista, wskaźniki'!$G$43,IF(AA1113="pellet",AF1113*'lista, wskaźniki'!$H$43,IF(AA1113="gaz z sieci",AF1113*'lista, wskaźniki'!$F$43,IF(AA1113="olej opałowy",AF1113*'lista, wskaźniki'!$I$43,0)))))</f>
        <v>0</v>
      </c>
      <c r="AP1113" s="20">
        <f>IF(AA1113="węgiel",AF1113*'lista, wskaźniki'!$E$44,IF(AA1113="drewno",AF1113*'lista, wskaźniki'!$G$44,IF(AA1113="pellet",AF1113*'lista, wskaźniki'!$H$44,IF(AA1113="gaz z sieci",AF1113*'lista, wskaźniki'!$F$44,IF(AA1113="olej opałowy",AF1113*'lista, wskaźniki'!$I$44,0)))))</f>
        <v>0</v>
      </c>
      <c r="AQ1113" s="20">
        <f>IF(Z1113="gaz",AH1113*1/3.6*'lista, wskaźniki'!$F$21,IF(Z1113="energia elektryczna",AH1113*1/3.6*'lista, wskaźniki'!$F$26))</f>
        <v>0.72605753608500001</v>
      </c>
      <c r="AR1113" s="20">
        <f>IF(Z1113="gaz",AH1113*'lista, wskaźniki'!$F$42,IF(Z1113="energia elektryczna",AH1113*0))</f>
        <v>6.5035608750000004E-6</v>
      </c>
      <c r="AS1113" s="20">
        <f>IF(Z1113="gaz",AH1113*'lista, wskaźniki'!$F$43,IF(Z1113="energia elektryczna",AH1113*0))</f>
        <v>6.5035608750000004E-6</v>
      </c>
      <c r="AT1113" s="20">
        <f>IF(Z1113="gaz",AH1113*'lista, wskaźniki'!$F$44,IF(Z1113="energia elektryczna",AH1113*0))</f>
        <v>0</v>
      </c>
      <c r="AU1113" s="20">
        <f>AI1113*1/3.6*'lista, wskaźniki'!$F$21</f>
        <v>0</v>
      </c>
      <c r="AV1113" s="20">
        <f>AI1113*'lista, wskaźniki'!$F$42</f>
        <v>0</v>
      </c>
      <c r="AW1113" s="20">
        <f>AI1113*'lista, wskaźniki'!$F$43</f>
        <v>0</v>
      </c>
      <c r="AX1113" s="20">
        <f>AI1113*'lista, wskaźniki'!$F$44</f>
        <v>0</v>
      </c>
      <c r="AY1113" s="20">
        <f>AK1113*'lista, wskaźniki'!$F$26</f>
        <v>0</v>
      </c>
      <c r="AZ1113" s="20">
        <f t="shared" si="497"/>
        <v>0.72605753608500001</v>
      </c>
      <c r="BA1113" s="20">
        <f t="shared" si="498"/>
        <v>6.5035608750000004E-6</v>
      </c>
      <c r="BB1113" s="20">
        <f t="shared" si="499"/>
        <v>6.5035608750000004E-6</v>
      </c>
      <c r="BC1113" s="20">
        <f t="shared" si="500"/>
        <v>0</v>
      </c>
      <c r="BD1113" s="983" t="s">
        <v>17</v>
      </c>
      <c r="BE1113" s="983" t="s">
        <v>17</v>
      </c>
      <c r="BF1113" s="983" t="s">
        <v>17</v>
      </c>
      <c r="BG1113" s="983" t="s">
        <v>17</v>
      </c>
      <c r="BH1113" s="60"/>
      <c r="BI1113" s="983" t="s">
        <v>17</v>
      </c>
      <c r="BJ1113" s="60"/>
      <c r="BK1113" s="983" t="s">
        <v>17</v>
      </c>
      <c r="BL1113" s="60"/>
      <c r="BM1113" s="60"/>
      <c r="BN1113" s="60"/>
      <c r="BO1113" s="60"/>
      <c r="BP1113" s="60"/>
      <c r="BQ1113" s="60" t="s">
        <v>120</v>
      </c>
      <c r="BR1113" s="60">
        <v>2</v>
      </c>
      <c r="BS1113" s="986">
        <v>2000</v>
      </c>
      <c r="BT1113" s="986">
        <v>40</v>
      </c>
      <c r="BU1113" s="986">
        <v>500</v>
      </c>
      <c r="BV1113" s="986">
        <v>700</v>
      </c>
      <c r="BW1113" s="986">
        <v>200</v>
      </c>
      <c r="BX1113" s="986">
        <v>2500</v>
      </c>
      <c r="BY1113" s="1010">
        <v>1400</v>
      </c>
      <c r="CA1113" s="365">
        <f t="shared" si="501"/>
        <v>0</v>
      </c>
      <c r="CB1113" s="365" t="b">
        <f t="shared" si="502"/>
        <v>0</v>
      </c>
      <c r="CC1113" s="365" t="b">
        <f t="shared" si="503"/>
        <v>0</v>
      </c>
      <c r="CD1113" s="365" t="b">
        <f t="shared" si="504"/>
        <v>0</v>
      </c>
      <c r="CE1113" s="365" t="b">
        <f t="shared" si="505"/>
        <v>0</v>
      </c>
      <c r="CF1113" s="365">
        <f t="shared" si="506"/>
        <v>13.007121750000001</v>
      </c>
      <c r="CG1113" s="365" t="b">
        <f t="shared" si="507"/>
        <v>0</v>
      </c>
      <c r="CH1113" s="365" t="b">
        <f t="shared" si="508"/>
        <v>0</v>
      </c>
      <c r="CI1113" s="72">
        <f t="shared" si="509"/>
        <v>0</v>
      </c>
      <c r="CJ1113" s="72" t="b">
        <f t="shared" si="510"/>
        <v>0</v>
      </c>
      <c r="CK1113" s="72" t="b">
        <f t="shared" si="511"/>
        <v>0</v>
      </c>
      <c r="CL1113" s="72">
        <f t="shared" si="512"/>
        <v>13.007121750000001</v>
      </c>
      <c r="CM1113" s="72" t="b">
        <f t="shared" si="513"/>
        <v>0</v>
      </c>
      <c r="CN1113" s="72" t="b">
        <f t="shared" si="514"/>
        <v>0</v>
      </c>
      <c r="CP1113" s="13" t="b">
        <f t="shared" si="515"/>
        <v>0</v>
      </c>
      <c r="CQ1113" s="13" t="b">
        <f t="shared" si="516"/>
        <v>0</v>
      </c>
      <c r="CR1113" s="13" t="b">
        <f t="shared" si="517"/>
        <v>0</v>
      </c>
      <c r="CS1113" s="13" t="b">
        <f t="shared" si="523"/>
        <v>0</v>
      </c>
      <c r="CT1113" s="13" t="b">
        <f t="shared" si="522"/>
        <v>0</v>
      </c>
      <c r="CU1113" s="13" t="b">
        <f t="shared" si="495"/>
        <v>0</v>
      </c>
      <c r="CV1113" s="13" t="b">
        <f t="shared" si="518"/>
        <v>0</v>
      </c>
      <c r="CW1113" s="13" t="b">
        <f t="shared" si="519"/>
        <v>0</v>
      </c>
      <c r="CX1113" s="13">
        <f t="shared" si="520"/>
        <v>150</v>
      </c>
      <c r="CY1113" s="13">
        <f t="shared" si="521"/>
        <v>150</v>
      </c>
    </row>
    <row r="1114" spans="1:103" ht="15" thickBot="1">
      <c r="A1114" s="932"/>
      <c r="B1114" s="984"/>
      <c r="C1114" s="984"/>
      <c r="D1114" s="984"/>
      <c r="E1114" s="984"/>
      <c r="F1114" s="984"/>
      <c r="G1114" s="984"/>
      <c r="H1114" s="984"/>
      <c r="I1114" s="984"/>
      <c r="J1114" s="984"/>
      <c r="K1114" s="984"/>
      <c r="L1114" s="984"/>
      <c r="M1114" s="984"/>
      <c r="N1114" s="984"/>
      <c r="O1114" s="984"/>
      <c r="P1114" s="984"/>
      <c r="Q1114" s="941"/>
      <c r="R1114" s="984"/>
      <c r="S1114" s="984"/>
      <c r="T1114" s="984"/>
      <c r="U1114" s="984"/>
      <c r="V1114" s="984"/>
      <c r="W1114" s="62"/>
      <c r="X1114" s="62"/>
      <c r="Y1114" s="62"/>
      <c r="Z1114" s="62"/>
      <c r="AA1114" s="62" t="s">
        <v>36</v>
      </c>
      <c r="AB1114" s="63">
        <v>15</v>
      </c>
      <c r="AC1114" s="63"/>
      <c r="AD1114" s="62">
        <v>2000</v>
      </c>
      <c r="AE1114" s="984"/>
      <c r="AF1114" s="334">
        <f t="shared" si="496"/>
        <v>135.63</v>
      </c>
      <c r="AG1114" s="272">
        <v>37.26</v>
      </c>
      <c r="AH1114" s="334">
        <f>IF(Y1114="inne",K1114*'lista, wskaźniki'!$E$35,IF(Y1114="to samo źródło",0,IF(Y1114=0,0)))</f>
        <v>0</v>
      </c>
      <c r="AI1114" s="334" t="b">
        <f>IF(AA1114="gaz z sieci",AC1114*'lista, wskaźniki'!$D$21)</f>
        <v>0</v>
      </c>
      <c r="AJ1114" s="272">
        <f>IF(AA1114="węgiel",AB1114*'lista, wskaźniki'!$D$20, IF('Sektor mieszkaniowy'!AA1114="drewno",'Sektor mieszkaniowy'!AB1114*'lista, wskaźniki'!$D$22,IF('Sektor mieszkaniowy'!AA1114="pellet",AB1114*'lista, wskaźniki'!$D$23,IF('Sektor mieszkaniowy'!AA1114="gaz z sieci",AB1114*'lista, wskaźniki'!$D$21,IF('Sektor mieszkaniowy'!AA1114="olej opałowy",'Sektor mieszkaniowy'!AB1114*'lista, wskaźniki'!$D$24)))))</f>
        <v>234</v>
      </c>
      <c r="AK1114" s="1014"/>
      <c r="AL1114" s="984"/>
      <c r="AM1114" s="20">
        <f>IF(AA1114="węgiel",AF1114*1/3.6*'lista, wskaźniki'!$F$20,IF(AA1114="drewno",AF1114*1/3.6*'lista, wskaźniki'!$F$22,IF(AA1114="pellet",AF1114*1/3.6*'lista, wskaźniki'!$F$23,IF(AA1114="gaz z sieci",AF1114*1/3.6*'lista, wskaźniki'!$F$21,IF(AA1114="olej opałowy",AF1114*1/3.6*'lista, wskaźniki'!$F$24,0)))))</f>
        <v>0</v>
      </c>
      <c r="AN1114" s="20">
        <f>IF(AA1114="węgiel",AF1114*'lista, wskaźniki'!$E$42,IF(AA1114="drewno",AF1114*'lista, wskaźniki'!$G$42,IF(AA1114="pellet",AF1114*'lista, wskaźniki'!$H$42,IF(AA1114="gaz z sieci",AF1114*'lista, wskaźniki'!$F$42,IF(AA1114="olej opałowy",AF1114*'lista, wskaźniki'!$I$42,0)))))</f>
        <v>0.10986029999999999</v>
      </c>
      <c r="AO1114" s="20">
        <f>IF(AA1114="węgiel",AF1114*'lista, wskaźniki'!$E$43,IF(AA1114="drewno",AF1114*'lista, wskaźniki'!$G$43,IF(AA1114="pellet",AF1114*'lista, wskaźniki'!$H$43,IF(AA1114="gaz z sieci",AF1114*'lista, wskaźniki'!$F$43,IF(AA1114="olej opałowy",AF1114*'lista, wskaźniki'!$I$43,0)))))</f>
        <v>0.10986029999999999</v>
      </c>
      <c r="AP1114" s="20">
        <f>IF(AA1114="węgiel",AF1114*'lista, wskaźniki'!$E$44,IF(AA1114="drewno",AF1114*'lista, wskaźniki'!$G$44,IF(AA1114="pellet",AF1114*'lista, wskaźniki'!$H$44,IF(AA1114="gaz z sieci",AF1114*'lista, wskaźniki'!$F$44,IF(AA1114="olej opałowy",AF1114*'lista, wskaźniki'!$I$44,0)))))</f>
        <v>3.39075E-5</v>
      </c>
      <c r="AQ1114" s="20" t="b">
        <f>IF(Z1114="gaz",AH1114*1/3.6*'lista, wskaźniki'!$F$21,IF(Z1114="energia elektryczna",AH1114*1/3.6*'lista, wskaźniki'!$F$26))</f>
        <v>0</v>
      </c>
      <c r="AR1114" s="20" t="b">
        <f>IF(Z1114="gaz",AH1114*'lista, wskaźniki'!$F$42,IF(Z1114="energia elektryczna",AH1114*0))</f>
        <v>0</v>
      </c>
      <c r="AS1114" s="20" t="b">
        <f>IF(Z1114="gaz",AH1114*'lista, wskaźniki'!$F$43,IF(Z1114="energia elektryczna",AH1114*0))</f>
        <v>0</v>
      </c>
      <c r="AT1114" s="20" t="b">
        <f>IF(Z1114="gaz",AH1114*'lista, wskaźniki'!$F$44,IF(Z1114="energia elektryczna",AH1114*0))</f>
        <v>0</v>
      </c>
      <c r="AU1114" s="20">
        <f>AI1114*1/3.6*'lista, wskaźniki'!$F$21</f>
        <v>0</v>
      </c>
      <c r="AV1114" s="20">
        <f>AI1114*'lista, wskaźniki'!$F$42</f>
        <v>0</v>
      </c>
      <c r="AW1114" s="20">
        <f>AI1114*'lista, wskaźniki'!$F$43</f>
        <v>0</v>
      </c>
      <c r="AX1114" s="20">
        <f>AI1114*'lista, wskaźniki'!$F$44</f>
        <v>0</v>
      </c>
      <c r="AY1114" s="20">
        <f>AK1114*'lista, wskaźniki'!$F$26</f>
        <v>0</v>
      </c>
      <c r="AZ1114" s="20">
        <f t="shared" si="497"/>
        <v>0</v>
      </c>
      <c r="BA1114" s="20">
        <f t="shared" si="498"/>
        <v>0.10986029999999999</v>
      </c>
      <c r="BB1114" s="20">
        <f t="shared" si="499"/>
        <v>0.10986029999999999</v>
      </c>
      <c r="BC1114" s="20">
        <f t="shared" si="500"/>
        <v>3.39075E-5</v>
      </c>
      <c r="BD1114" s="984"/>
      <c r="BE1114" s="984"/>
      <c r="BF1114" s="984"/>
      <c r="BG1114" s="984"/>
      <c r="BH1114" s="62"/>
      <c r="BI1114" s="984"/>
      <c r="BJ1114" s="62"/>
      <c r="BK1114" s="984"/>
      <c r="BL1114" s="62"/>
      <c r="BM1114" s="62"/>
      <c r="BN1114" s="62"/>
      <c r="BO1114" s="62"/>
      <c r="BP1114" s="62"/>
      <c r="BQ1114" s="62"/>
      <c r="BR1114" s="62"/>
      <c r="BS1114" s="987"/>
      <c r="BT1114" s="987"/>
      <c r="BU1114" s="987"/>
      <c r="BV1114" s="987"/>
      <c r="BW1114" s="987"/>
      <c r="BX1114" s="987"/>
      <c r="BY1114" s="1011"/>
      <c r="CA1114" s="365" t="b">
        <f t="shared" si="501"/>
        <v>0</v>
      </c>
      <c r="CB1114" s="365">
        <f t="shared" si="502"/>
        <v>135.63</v>
      </c>
      <c r="CC1114" s="365" t="b">
        <f t="shared" si="503"/>
        <v>0</v>
      </c>
      <c r="CD1114" s="365" t="b">
        <f t="shared" si="504"/>
        <v>0</v>
      </c>
      <c r="CE1114" s="365" t="b">
        <f t="shared" si="505"/>
        <v>0</v>
      </c>
      <c r="CF1114" s="365" t="b">
        <f t="shared" si="506"/>
        <v>0</v>
      </c>
      <c r="CG1114" s="365" t="b">
        <f t="shared" si="507"/>
        <v>0</v>
      </c>
      <c r="CH1114" s="365" t="b">
        <f t="shared" si="508"/>
        <v>0</v>
      </c>
      <c r="CI1114" s="72" t="b">
        <f t="shared" si="509"/>
        <v>0</v>
      </c>
      <c r="CJ1114" s="72">
        <f t="shared" si="510"/>
        <v>135.63</v>
      </c>
      <c r="CK1114" s="72" t="b">
        <f t="shared" si="511"/>
        <v>0</v>
      </c>
      <c r="CL1114" s="72">
        <f t="shared" si="512"/>
        <v>0</v>
      </c>
      <c r="CM1114" s="72" t="b">
        <f t="shared" si="513"/>
        <v>0</v>
      </c>
      <c r="CN1114" s="72" t="b">
        <f t="shared" si="514"/>
        <v>0</v>
      </c>
      <c r="CP1114" s="13">
        <f t="shared" si="515"/>
        <v>0</v>
      </c>
      <c r="CQ1114" s="13" t="b">
        <f t="shared" si="516"/>
        <v>0</v>
      </c>
      <c r="CR1114" s="13" t="b">
        <f t="shared" si="517"/>
        <v>0</v>
      </c>
      <c r="CS1114" s="13" t="b">
        <f t="shared" si="523"/>
        <v>0</v>
      </c>
      <c r="CT1114" s="13" t="b">
        <f t="shared" si="522"/>
        <v>0</v>
      </c>
      <c r="CU1114" s="13" t="b">
        <f t="shared" si="495"/>
        <v>0</v>
      </c>
      <c r="CV1114" s="13" t="b">
        <f t="shared" si="518"/>
        <v>0</v>
      </c>
      <c r="CW1114" s="13" t="b">
        <f t="shared" si="519"/>
        <v>0</v>
      </c>
      <c r="CX1114" s="13" t="b">
        <f t="shared" si="520"/>
        <v>0</v>
      </c>
      <c r="CY1114" s="13" t="b">
        <f t="shared" si="521"/>
        <v>0</v>
      </c>
    </row>
    <row r="1115" spans="1:103" ht="15" thickBot="1">
      <c r="A1115" s="932"/>
      <c r="B1115" s="984"/>
      <c r="C1115" s="984"/>
      <c r="D1115" s="984"/>
      <c r="E1115" s="984"/>
      <c r="F1115" s="984"/>
      <c r="G1115" s="984"/>
      <c r="H1115" s="984"/>
      <c r="I1115" s="984"/>
      <c r="J1115" s="984"/>
      <c r="K1115" s="984"/>
      <c r="L1115" s="984"/>
      <c r="M1115" s="984"/>
      <c r="N1115" s="984"/>
      <c r="O1115" s="984"/>
      <c r="P1115" s="984"/>
      <c r="Q1115" s="941"/>
      <c r="R1115" s="984"/>
      <c r="S1115" s="984"/>
      <c r="T1115" s="984"/>
      <c r="U1115" s="984"/>
      <c r="V1115" s="984"/>
      <c r="W1115" s="62"/>
      <c r="X1115" s="62"/>
      <c r="Y1115" s="62"/>
      <c r="Z1115" s="62"/>
      <c r="AA1115" s="62" t="s">
        <v>50</v>
      </c>
      <c r="AB1115" s="63"/>
      <c r="AC1115" s="63"/>
      <c r="AD1115" s="62"/>
      <c r="AE1115" s="984"/>
      <c r="AF1115" s="334">
        <f t="shared" si="496"/>
        <v>0</v>
      </c>
      <c r="AG1115" s="272">
        <f>IF(R1115="kompletna",Q1115*J1115*0.0036*'lista, wskaźniki'!$F$13, IF(R1115="częściowa",Q1115*J1115*0.0036*'lista, wskaźniki'!$F$14, IF(R1115="brak",Q1115*J1115*0.0036*'lista, wskaźniki'!$F$15,)))</f>
        <v>0</v>
      </c>
      <c r="AH1115" s="334">
        <f>IF(Y1115="inne",K1115*'lista, wskaźniki'!$E$35,IF(Y1115="to samo źródło",0,IF(Y1115=0,0)))</f>
        <v>0</v>
      </c>
      <c r="AI1115" s="334" t="b">
        <f>IF(AA1115="gaz z sieci",AC1115*'lista, wskaźniki'!$D$21)</f>
        <v>0</v>
      </c>
      <c r="AJ1115" s="272">
        <f>IF(AA1115="węgiel",AB1115*'lista, wskaźniki'!$D$20, IF('Sektor mieszkaniowy'!AA1115="drewno",'Sektor mieszkaniowy'!AB1115*'lista, wskaźniki'!$D$22,IF('Sektor mieszkaniowy'!AA1115="pellet",AB1115*'lista, wskaźniki'!$D$23,IF('Sektor mieszkaniowy'!AA1115="gaz z sieci",AB1115*'lista, wskaźniki'!$D$21,IF('Sektor mieszkaniowy'!AA1115="olej opałowy",'Sektor mieszkaniowy'!AB1115*'lista, wskaźniki'!$D$24)))))</f>
        <v>0</v>
      </c>
      <c r="AK1115" s="1014"/>
      <c r="AL1115" s="984"/>
      <c r="AM1115" s="20">
        <f>IF(AA1115="węgiel",AF1115*1/3.6*'lista, wskaźniki'!$F$20,IF(AA1115="drewno",AF1115*1/3.6*'lista, wskaźniki'!$F$22,IF(AA1115="pellet",AF1115*1/3.6*'lista, wskaźniki'!$F$23,IF(AA1115="gaz z sieci",AF1115*1/3.6*'lista, wskaźniki'!$F$21,IF(AA1115="olej opałowy",AF1115*1/3.6*'lista, wskaźniki'!$F$24,0)))))</f>
        <v>0</v>
      </c>
      <c r="AN1115" s="20">
        <f>IF(AA1115="węgiel",AF1115*'lista, wskaźniki'!$E$42,IF(AA1115="drewno",AF1115*'lista, wskaźniki'!$G$42,IF(AA1115="pellet",AF1115*'lista, wskaźniki'!$H$42,IF(AA1115="gaz z sieci",AF1115*'lista, wskaźniki'!$F$42,IF(AA1115="olej opałowy",AF1115*'lista, wskaźniki'!$I$42,0)))))</f>
        <v>0</v>
      </c>
      <c r="AO1115" s="20">
        <f>IF(AA1115="węgiel",AF1115*'lista, wskaźniki'!$E$43,IF(AA1115="drewno",AF1115*'lista, wskaźniki'!$G$43,IF(AA1115="pellet",AF1115*'lista, wskaźniki'!$H$43,IF(AA1115="gaz z sieci",AF1115*'lista, wskaźniki'!$F$43,IF(AA1115="olej opałowy",AF1115*'lista, wskaźniki'!$I$43,0)))))</f>
        <v>0</v>
      </c>
      <c r="AP1115" s="20">
        <f>IF(AA1115="węgiel",AF1115*'lista, wskaźniki'!$E$44,IF(AA1115="drewno",AF1115*'lista, wskaźniki'!$G$44,IF(AA1115="pellet",AF1115*'lista, wskaźniki'!$H$44,IF(AA1115="gaz z sieci",AF1115*'lista, wskaźniki'!$F$44,IF(AA1115="olej opałowy",AF1115*'lista, wskaźniki'!$I$44,0)))))</f>
        <v>0</v>
      </c>
      <c r="AQ1115" s="20" t="b">
        <f>IF(Z1115="gaz",AH1115*1/3.6*'lista, wskaźniki'!$F$21,IF(Z1115="energia elektryczna",AH1115*1/3.6*'lista, wskaźniki'!$F$26))</f>
        <v>0</v>
      </c>
      <c r="AR1115" s="20" t="b">
        <f>IF(Z1115="gaz",AH1115*'lista, wskaźniki'!$F$42,IF(Z1115="energia elektryczna",AH1115*0))</f>
        <v>0</v>
      </c>
      <c r="AS1115" s="20" t="b">
        <f>IF(Z1115="gaz",AH1115*'lista, wskaźniki'!$F$43,IF(Z1115="energia elektryczna",AH1115*0))</f>
        <v>0</v>
      </c>
      <c r="AT1115" s="20" t="b">
        <f>IF(Z1115="gaz",AH1115*'lista, wskaźniki'!$F$44,IF(Z1115="energia elektryczna",AH1115*0))</f>
        <v>0</v>
      </c>
      <c r="AU1115" s="20">
        <f>AI1115*1/3.6*'lista, wskaźniki'!$F$21</f>
        <v>0</v>
      </c>
      <c r="AV1115" s="20">
        <f>AI1115*'lista, wskaźniki'!$F$42</f>
        <v>0</v>
      </c>
      <c r="AW1115" s="20">
        <f>AI1115*'lista, wskaźniki'!$F$43</f>
        <v>0</v>
      </c>
      <c r="AX1115" s="20">
        <f>AI1115*'lista, wskaźniki'!$F$44</f>
        <v>0</v>
      </c>
      <c r="AY1115" s="20">
        <f>AK1115*'lista, wskaźniki'!$F$26</f>
        <v>0</v>
      </c>
      <c r="AZ1115" s="20">
        <f t="shared" si="497"/>
        <v>0</v>
      </c>
      <c r="BA1115" s="20">
        <f t="shared" si="498"/>
        <v>0</v>
      </c>
      <c r="BB1115" s="20">
        <f t="shared" si="499"/>
        <v>0</v>
      </c>
      <c r="BC1115" s="20">
        <f t="shared" si="500"/>
        <v>0</v>
      </c>
      <c r="BD1115" s="984"/>
      <c r="BE1115" s="984"/>
      <c r="BF1115" s="984"/>
      <c r="BG1115" s="984"/>
      <c r="BH1115" s="62"/>
      <c r="BI1115" s="984"/>
      <c r="BJ1115" s="62"/>
      <c r="BK1115" s="984"/>
      <c r="BL1115" s="62"/>
      <c r="BM1115" s="62"/>
      <c r="BN1115" s="62"/>
      <c r="BO1115" s="62"/>
      <c r="BP1115" s="62"/>
      <c r="BQ1115" s="62"/>
      <c r="BR1115" s="62"/>
      <c r="BS1115" s="987"/>
      <c r="BT1115" s="987"/>
      <c r="BU1115" s="987"/>
      <c r="BV1115" s="987"/>
      <c r="BW1115" s="987"/>
      <c r="BX1115" s="987"/>
      <c r="BY1115" s="1011"/>
      <c r="CA1115" s="365" t="b">
        <f t="shared" si="501"/>
        <v>0</v>
      </c>
      <c r="CB1115" s="365" t="b">
        <f t="shared" si="502"/>
        <v>0</v>
      </c>
      <c r="CC1115" s="365">
        <f t="shared" si="503"/>
        <v>0</v>
      </c>
      <c r="CD1115" s="365" t="b">
        <f t="shared" si="504"/>
        <v>0</v>
      </c>
      <c r="CE1115" s="365" t="b">
        <f t="shared" si="505"/>
        <v>0</v>
      </c>
      <c r="CF1115" s="365" t="b">
        <f t="shared" si="506"/>
        <v>0</v>
      </c>
      <c r="CG1115" s="365" t="b">
        <f t="shared" si="507"/>
        <v>0</v>
      </c>
      <c r="CH1115" s="365" t="b">
        <f t="shared" si="508"/>
        <v>0</v>
      </c>
      <c r="CI1115" s="72" t="b">
        <f t="shared" si="509"/>
        <v>0</v>
      </c>
      <c r="CJ1115" s="72" t="b">
        <f t="shared" si="510"/>
        <v>0</v>
      </c>
      <c r="CK1115" s="72">
        <f t="shared" si="511"/>
        <v>0</v>
      </c>
      <c r="CL1115" s="72">
        <f t="shared" si="512"/>
        <v>0</v>
      </c>
      <c r="CM1115" s="72" t="b">
        <f t="shared" si="513"/>
        <v>0</v>
      </c>
      <c r="CN1115" s="72" t="b">
        <f t="shared" si="514"/>
        <v>0</v>
      </c>
      <c r="CP1115" s="13">
        <f t="shared" si="515"/>
        <v>0</v>
      </c>
      <c r="CQ1115" s="13" t="b">
        <f t="shared" si="516"/>
        <v>0</v>
      </c>
      <c r="CR1115" s="13" t="b">
        <f t="shared" si="517"/>
        <v>0</v>
      </c>
      <c r="CS1115" s="13" t="b">
        <f t="shared" si="523"/>
        <v>0</v>
      </c>
      <c r="CT1115" s="13" t="b">
        <f t="shared" si="522"/>
        <v>0</v>
      </c>
      <c r="CU1115" s="13" t="b">
        <f t="shared" si="495"/>
        <v>0</v>
      </c>
      <c r="CV1115" s="13" t="b">
        <f t="shared" si="518"/>
        <v>0</v>
      </c>
      <c r="CW1115" s="13" t="b">
        <f t="shared" si="519"/>
        <v>0</v>
      </c>
      <c r="CX1115" s="13" t="b">
        <f t="shared" si="520"/>
        <v>0</v>
      </c>
      <c r="CY1115" s="13" t="b">
        <f t="shared" si="521"/>
        <v>0</v>
      </c>
    </row>
    <row r="1116" spans="1:103" ht="15" thickBot="1">
      <c r="A1116" s="932"/>
      <c r="B1116" s="984"/>
      <c r="C1116" s="984"/>
      <c r="D1116" s="984"/>
      <c r="E1116" s="984"/>
      <c r="F1116" s="984"/>
      <c r="G1116" s="984"/>
      <c r="H1116" s="984"/>
      <c r="I1116" s="984"/>
      <c r="J1116" s="984"/>
      <c r="K1116" s="984"/>
      <c r="L1116" s="984"/>
      <c r="M1116" s="984"/>
      <c r="N1116" s="984"/>
      <c r="O1116" s="984"/>
      <c r="P1116" s="984"/>
      <c r="Q1116" s="941"/>
      <c r="R1116" s="984"/>
      <c r="S1116" s="984"/>
      <c r="T1116" s="984"/>
      <c r="U1116" s="984"/>
      <c r="V1116" s="984"/>
      <c r="W1116" s="62"/>
      <c r="X1116" s="62"/>
      <c r="Y1116" s="62"/>
      <c r="Z1116" s="62"/>
      <c r="AA1116" s="62" t="s">
        <v>38</v>
      </c>
      <c r="AB1116" s="63"/>
      <c r="AC1116" s="63"/>
      <c r="AD1116" s="62"/>
      <c r="AE1116" s="984"/>
      <c r="AF1116" s="334">
        <f t="shared" si="496"/>
        <v>0</v>
      </c>
      <c r="AG1116" s="272">
        <f>IF(R1116="kompletna",Q1116*J1116*0.0036*'lista, wskaźniki'!$F$13, IF(R1116="częściowa",Q1116*J1116*0.0036*'lista, wskaźniki'!$F$14, IF(R1116="brak",Q1116*J1116*0.0036*'lista, wskaźniki'!$F$15,)))</f>
        <v>0</v>
      </c>
      <c r="AH1116" s="334">
        <f>IF(Y1116="inne",K1116*'lista, wskaźniki'!$E$35,IF(Y1116="to samo źródło",0,IF(Y1116=0,0)))</f>
        <v>0</v>
      </c>
      <c r="AI1116" s="334">
        <f>IF(AA1116="gaz z sieci",AC1116*'lista, wskaźniki'!$D$21)</f>
        <v>0</v>
      </c>
      <c r="AJ1116" s="272">
        <f>IF(AA1116="węgiel",AB1116*'lista, wskaźniki'!$D$20, IF('Sektor mieszkaniowy'!AA1116="drewno",'Sektor mieszkaniowy'!AB1116*'lista, wskaźniki'!$D$22,IF('Sektor mieszkaniowy'!AA1116="pellet",AB1116*'lista, wskaźniki'!$D$23,IF('Sektor mieszkaniowy'!AA1116="gaz z sieci",AB1116*'lista, wskaźniki'!$D$21,IF('Sektor mieszkaniowy'!AA1116="olej opałowy",'Sektor mieszkaniowy'!AB1116*'lista, wskaźniki'!$D$24)))))</f>
        <v>0</v>
      </c>
      <c r="AK1116" s="1014"/>
      <c r="AL1116" s="984"/>
      <c r="AM1116" s="20">
        <f>IF(AA1116="węgiel",AF1116*1/3.6*'lista, wskaźniki'!$F$20,IF(AA1116="drewno",AF1116*1/3.6*'lista, wskaźniki'!$F$22,IF(AA1116="pellet",AF1116*1/3.6*'lista, wskaźniki'!$F$23,IF(AA1116="gaz z sieci",AF1116*1/3.6*'lista, wskaźniki'!$F$21,IF(AA1116="olej opałowy",AF1116*1/3.6*'lista, wskaźniki'!$F$24,0)))))</f>
        <v>0</v>
      </c>
      <c r="AN1116" s="20">
        <f>IF(AA1116="węgiel",AF1116*'lista, wskaźniki'!$E$42,IF(AA1116="drewno",AF1116*'lista, wskaźniki'!$G$42,IF(AA1116="pellet",AF1116*'lista, wskaźniki'!$H$42,IF(AA1116="gaz z sieci",AF1116*'lista, wskaźniki'!$F$42,IF(AA1116="olej opałowy",AF1116*'lista, wskaźniki'!$I$42,0)))))</f>
        <v>0</v>
      </c>
      <c r="AO1116" s="20">
        <f>IF(AA1116="węgiel",AF1116*'lista, wskaźniki'!$E$43,IF(AA1116="drewno",AF1116*'lista, wskaźniki'!$G$43,IF(AA1116="pellet",AF1116*'lista, wskaźniki'!$H$43,IF(AA1116="gaz z sieci",AF1116*'lista, wskaźniki'!$F$43,IF(AA1116="olej opałowy",AF1116*'lista, wskaźniki'!$I$43,0)))))</f>
        <v>0</v>
      </c>
      <c r="AP1116" s="20">
        <f>IF(AA1116="węgiel",AF1116*'lista, wskaźniki'!$E$44,IF(AA1116="drewno",AF1116*'lista, wskaźniki'!$G$44,IF(AA1116="pellet",AF1116*'lista, wskaźniki'!$H$44,IF(AA1116="gaz z sieci",AF1116*'lista, wskaźniki'!$F$44,IF(AA1116="olej opałowy",AF1116*'lista, wskaźniki'!$I$44,0)))))</f>
        <v>0</v>
      </c>
      <c r="AQ1116" s="20" t="b">
        <f>IF(Z1116="gaz",AH1116*1/3.6*'lista, wskaźniki'!$F$21,IF(Z1116="energia elektryczna",AH1116*1/3.6*'lista, wskaźniki'!$F$26))</f>
        <v>0</v>
      </c>
      <c r="AR1116" s="20" t="b">
        <f>IF(Z1116="gaz",AH1116*'lista, wskaźniki'!$F$42,IF(Z1116="energia elektryczna",AH1116*0))</f>
        <v>0</v>
      </c>
      <c r="AS1116" s="20" t="b">
        <f>IF(Z1116="gaz",AH1116*'lista, wskaźniki'!$F$43,IF(Z1116="energia elektryczna",AH1116*0))</f>
        <v>0</v>
      </c>
      <c r="AT1116" s="20" t="b">
        <f>IF(Z1116="gaz",AH1116*'lista, wskaźniki'!$F$44,IF(Z1116="energia elektryczna",AH1116*0))</f>
        <v>0</v>
      </c>
      <c r="AU1116" s="20">
        <f>AI1116*1/3.6*'lista, wskaźniki'!$F$21</f>
        <v>0</v>
      </c>
      <c r="AV1116" s="20">
        <f>AI1116*'lista, wskaźniki'!$F$42</f>
        <v>0</v>
      </c>
      <c r="AW1116" s="20">
        <f>AI1116*'lista, wskaźniki'!$F$43</f>
        <v>0</v>
      </c>
      <c r="AX1116" s="20">
        <f>AI1116*'lista, wskaźniki'!$F$44</f>
        <v>0</v>
      </c>
      <c r="AY1116" s="20">
        <f>AK1116*'lista, wskaźniki'!$F$26</f>
        <v>0</v>
      </c>
      <c r="AZ1116" s="20">
        <f t="shared" si="497"/>
        <v>0</v>
      </c>
      <c r="BA1116" s="20">
        <f t="shared" si="498"/>
        <v>0</v>
      </c>
      <c r="BB1116" s="20">
        <f t="shared" si="499"/>
        <v>0</v>
      </c>
      <c r="BC1116" s="20">
        <f t="shared" si="500"/>
        <v>0</v>
      </c>
      <c r="BD1116" s="984"/>
      <c r="BE1116" s="984"/>
      <c r="BF1116" s="984"/>
      <c r="BG1116" s="984"/>
      <c r="BH1116" s="62"/>
      <c r="BI1116" s="984"/>
      <c r="BJ1116" s="62"/>
      <c r="BK1116" s="984"/>
      <c r="BL1116" s="62"/>
      <c r="BM1116" s="62"/>
      <c r="BN1116" s="62"/>
      <c r="BO1116" s="62"/>
      <c r="BP1116" s="62"/>
      <c r="BQ1116" s="62"/>
      <c r="BR1116" s="62"/>
      <c r="BS1116" s="987"/>
      <c r="BT1116" s="987"/>
      <c r="BU1116" s="987"/>
      <c r="BV1116" s="987"/>
      <c r="BW1116" s="987"/>
      <c r="BX1116" s="987"/>
      <c r="BY1116" s="1011"/>
      <c r="CA1116" s="365" t="b">
        <f t="shared" si="501"/>
        <v>0</v>
      </c>
      <c r="CB1116" s="365" t="b">
        <f t="shared" si="502"/>
        <v>0</v>
      </c>
      <c r="CC1116" s="365" t="b">
        <f t="shared" si="503"/>
        <v>0</v>
      </c>
      <c r="CD1116" s="365">
        <f t="shared" si="504"/>
        <v>0</v>
      </c>
      <c r="CE1116" s="365" t="b">
        <f t="shared" si="505"/>
        <v>0</v>
      </c>
      <c r="CF1116" s="365" t="b">
        <f t="shared" si="506"/>
        <v>0</v>
      </c>
      <c r="CG1116" s="365" t="b">
        <f t="shared" si="507"/>
        <v>0</v>
      </c>
      <c r="CH1116" s="365">
        <f t="shared" si="508"/>
        <v>0</v>
      </c>
      <c r="CI1116" s="72" t="b">
        <f t="shared" si="509"/>
        <v>0</v>
      </c>
      <c r="CJ1116" s="72" t="b">
        <f t="shared" si="510"/>
        <v>0</v>
      </c>
      <c r="CK1116" s="72" t="b">
        <f t="shared" si="511"/>
        <v>0</v>
      </c>
      <c r="CL1116" s="72">
        <f t="shared" si="512"/>
        <v>0</v>
      </c>
      <c r="CM1116" s="72" t="b">
        <f t="shared" si="513"/>
        <v>0</v>
      </c>
      <c r="CN1116" s="72" t="b">
        <f t="shared" si="514"/>
        <v>0</v>
      </c>
      <c r="CP1116" s="13">
        <f t="shared" si="515"/>
        <v>0</v>
      </c>
      <c r="CQ1116" s="13" t="b">
        <f t="shared" si="516"/>
        <v>0</v>
      </c>
      <c r="CR1116" s="13" t="b">
        <f t="shared" si="517"/>
        <v>0</v>
      </c>
      <c r="CS1116" s="13" t="b">
        <f t="shared" si="523"/>
        <v>0</v>
      </c>
      <c r="CT1116" s="13" t="b">
        <f t="shared" si="522"/>
        <v>0</v>
      </c>
      <c r="CU1116" s="13" t="b">
        <f t="shared" si="495"/>
        <v>0</v>
      </c>
      <c r="CV1116" s="13" t="b">
        <f t="shared" si="518"/>
        <v>0</v>
      </c>
      <c r="CW1116" s="13" t="b">
        <f t="shared" si="519"/>
        <v>0</v>
      </c>
      <c r="CX1116" s="13" t="b">
        <f t="shared" si="520"/>
        <v>0</v>
      </c>
      <c r="CY1116" s="13" t="b">
        <f t="shared" si="521"/>
        <v>0</v>
      </c>
    </row>
    <row r="1117" spans="1:103" ht="15" thickBot="1">
      <c r="A1117" s="933"/>
      <c r="B1117" s="985"/>
      <c r="C1117" s="985"/>
      <c r="D1117" s="985"/>
      <c r="E1117" s="985"/>
      <c r="F1117" s="985"/>
      <c r="G1117" s="985"/>
      <c r="H1117" s="985"/>
      <c r="I1117" s="985"/>
      <c r="J1117" s="985"/>
      <c r="K1117" s="985"/>
      <c r="L1117" s="985"/>
      <c r="M1117" s="985"/>
      <c r="N1117" s="985"/>
      <c r="O1117" s="985"/>
      <c r="P1117" s="985"/>
      <c r="Q1117" s="942"/>
      <c r="R1117" s="985"/>
      <c r="S1117" s="985"/>
      <c r="T1117" s="985"/>
      <c r="U1117" s="985"/>
      <c r="V1117" s="985"/>
      <c r="W1117" s="64"/>
      <c r="X1117" s="64"/>
      <c r="Y1117" s="64"/>
      <c r="Z1117" s="64"/>
      <c r="AA1117" s="64" t="s">
        <v>37</v>
      </c>
      <c r="AB1117" s="65"/>
      <c r="AC1117" s="65"/>
      <c r="AD1117" s="64"/>
      <c r="AE1117" s="985"/>
      <c r="AF1117" s="334">
        <f t="shared" si="496"/>
        <v>0</v>
      </c>
      <c r="AG1117" s="272">
        <f>IF(R1117="kompletna",Q1117*J1117*0.0036*'lista, wskaźniki'!$F$13, IF(R1117="częściowa",Q1117*J1117*0.0036*'lista, wskaźniki'!$F$14, IF(R1117="brak",Q1117*J1117*0.0036*'lista, wskaźniki'!$F$15,)))</f>
        <v>0</v>
      </c>
      <c r="AH1117" s="334">
        <f>IF(Y1117="inne",K1117*'lista, wskaźniki'!$E$35,IF(Y1117="to samo źródło",0,IF(Y1117=0,0)))</f>
        <v>0</v>
      </c>
      <c r="AI1117" s="334" t="b">
        <f>IF(AA1117="gaz z sieci",AC1117*'lista, wskaźniki'!$D$21)</f>
        <v>0</v>
      </c>
      <c r="AJ1117" s="272">
        <f>IF(AA1117="węgiel",AB1117*'lista, wskaźniki'!$D$20, IF('Sektor mieszkaniowy'!AA1117="drewno",'Sektor mieszkaniowy'!AB1117*'lista, wskaźniki'!$D$22,IF('Sektor mieszkaniowy'!AA1117="pellet",AB1117*'lista, wskaźniki'!$D$23,IF('Sektor mieszkaniowy'!AA1117="gaz z sieci",AB1117*'lista, wskaźniki'!$D$21,IF('Sektor mieszkaniowy'!AA1117="olej opałowy",'Sektor mieszkaniowy'!AB1117*'lista, wskaźniki'!$D$24)))))</f>
        <v>0</v>
      </c>
      <c r="AK1117" s="1015"/>
      <c r="AL1117" s="985"/>
      <c r="AM1117" s="20">
        <f>IF(AA1117="węgiel",AF1117*1/3.6*'lista, wskaźniki'!$F$20,IF(AA1117="drewno",AF1117*1/3.6*'lista, wskaźniki'!$F$22,IF(AA1117="pellet",AF1117*1/3.6*'lista, wskaźniki'!$F$23,IF(AA1117="gaz z sieci",AF1117*1/3.6*'lista, wskaźniki'!$F$21,IF(AA1117="olej opałowy",AF1117*1/3.6*'lista, wskaźniki'!$F$24,0)))))</f>
        <v>0</v>
      </c>
      <c r="AN1117" s="20">
        <f>IF(AA1117="węgiel",AF1117*'lista, wskaźniki'!$E$42,IF(AA1117="drewno",AF1117*'lista, wskaźniki'!$G$42,IF(AA1117="pellet",AF1117*'lista, wskaźniki'!$H$42,IF(AA1117="gaz z sieci",AF1117*'lista, wskaźniki'!$F$42,IF(AA1117="olej opałowy",AF1117*'lista, wskaźniki'!$I$42,0)))))</f>
        <v>0</v>
      </c>
      <c r="AO1117" s="20">
        <f>IF(AA1117="węgiel",AF1117*'lista, wskaźniki'!$E$43,IF(AA1117="drewno",AF1117*'lista, wskaźniki'!$G$43,IF(AA1117="pellet",AF1117*'lista, wskaźniki'!$H$43,IF(AA1117="gaz z sieci",AF1117*'lista, wskaźniki'!$F$43,IF(AA1117="olej opałowy",AF1117*'lista, wskaźniki'!$I$43,0)))))</f>
        <v>0</v>
      </c>
      <c r="AP1117" s="20">
        <f>IF(AA1117="węgiel",AF1117*'lista, wskaźniki'!$E$44,IF(AA1117="drewno",AF1117*'lista, wskaźniki'!$G$44,IF(AA1117="pellet",AF1117*'lista, wskaźniki'!$H$44,IF(AA1117="gaz z sieci",AF1117*'lista, wskaźniki'!$F$44,IF(AA1117="olej opałowy",AF1117*'lista, wskaźniki'!$I$44,0)))))</f>
        <v>0</v>
      </c>
      <c r="AQ1117" s="20" t="b">
        <f>IF(Z1117="gaz",AH1117*1/3.6*'lista, wskaźniki'!$F$21,IF(Z1117="energia elektryczna",AH1117*1/3.6*'lista, wskaźniki'!$F$26))</f>
        <v>0</v>
      </c>
      <c r="AR1117" s="20" t="b">
        <f>IF(Z1117="gaz",AH1117*'lista, wskaźniki'!$F$42,IF(Z1117="energia elektryczna",AH1117*0))</f>
        <v>0</v>
      </c>
      <c r="AS1117" s="20" t="b">
        <f>IF(Z1117="gaz",AH1117*'lista, wskaźniki'!$F$43,IF(Z1117="energia elektryczna",AH1117*0))</f>
        <v>0</v>
      </c>
      <c r="AT1117" s="20" t="b">
        <f>IF(Z1117="gaz",AH1117*'lista, wskaźniki'!$F$44,IF(Z1117="energia elektryczna",AH1117*0))</f>
        <v>0</v>
      </c>
      <c r="AU1117" s="20">
        <f>AI1117*1/3.6*'lista, wskaźniki'!$F$21</f>
        <v>0</v>
      </c>
      <c r="AV1117" s="20">
        <f>AI1117*'lista, wskaźniki'!$F$42</f>
        <v>0</v>
      </c>
      <c r="AW1117" s="20">
        <f>AI1117*'lista, wskaźniki'!$F$43</f>
        <v>0</v>
      </c>
      <c r="AX1117" s="20">
        <f>AI1117*'lista, wskaźniki'!$F$44</f>
        <v>0</v>
      </c>
      <c r="AY1117" s="20">
        <f>AK1117*'lista, wskaźniki'!$F$26</f>
        <v>0</v>
      </c>
      <c r="AZ1117" s="20">
        <f t="shared" si="497"/>
        <v>0</v>
      </c>
      <c r="BA1117" s="20">
        <f t="shared" si="498"/>
        <v>0</v>
      </c>
      <c r="BB1117" s="20">
        <f t="shared" si="499"/>
        <v>0</v>
      </c>
      <c r="BC1117" s="20">
        <f t="shared" si="500"/>
        <v>0</v>
      </c>
      <c r="BD1117" s="985"/>
      <c r="BE1117" s="985"/>
      <c r="BF1117" s="985"/>
      <c r="BG1117" s="985"/>
      <c r="BH1117" s="64"/>
      <c r="BI1117" s="985"/>
      <c r="BJ1117" s="64"/>
      <c r="BK1117" s="985"/>
      <c r="BL1117" s="64"/>
      <c r="BM1117" s="64"/>
      <c r="BN1117" s="64"/>
      <c r="BO1117" s="64"/>
      <c r="BP1117" s="64"/>
      <c r="BQ1117" s="64"/>
      <c r="BR1117" s="64"/>
      <c r="BS1117" s="988"/>
      <c r="BT1117" s="988"/>
      <c r="BU1117" s="988"/>
      <c r="BV1117" s="988"/>
      <c r="BW1117" s="988"/>
      <c r="BX1117" s="988"/>
      <c r="BY1117" s="1012"/>
      <c r="CA1117" s="365" t="b">
        <f t="shared" si="501"/>
        <v>0</v>
      </c>
      <c r="CB1117" s="365" t="b">
        <f t="shared" si="502"/>
        <v>0</v>
      </c>
      <c r="CC1117" s="365" t="b">
        <f t="shared" si="503"/>
        <v>0</v>
      </c>
      <c r="CD1117" s="365" t="b">
        <f t="shared" si="504"/>
        <v>0</v>
      </c>
      <c r="CE1117" s="365">
        <f t="shared" si="505"/>
        <v>0</v>
      </c>
      <c r="CF1117" s="365" t="b">
        <f t="shared" si="506"/>
        <v>0</v>
      </c>
      <c r="CG1117" s="365" t="b">
        <f t="shared" si="507"/>
        <v>0</v>
      </c>
      <c r="CH1117" s="365" t="b">
        <f t="shared" si="508"/>
        <v>0</v>
      </c>
      <c r="CI1117" s="72" t="b">
        <f t="shared" si="509"/>
        <v>0</v>
      </c>
      <c r="CJ1117" s="72" t="b">
        <f t="shared" si="510"/>
        <v>0</v>
      </c>
      <c r="CK1117" s="72" t="b">
        <f t="shared" si="511"/>
        <v>0</v>
      </c>
      <c r="CL1117" s="72">
        <f t="shared" si="512"/>
        <v>0</v>
      </c>
      <c r="CM1117" s="72">
        <f t="shared" si="513"/>
        <v>0</v>
      </c>
      <c r="CN1117" s="72" t="b">
        <f t="shared" si="514"/>
        <v>0</v>
      </c>
      <c r="CP1117" s="13">
        <f t="shared" si="515"/>
        <v>0</v>
      </c>
      <c r="CQ1117" s="13" t="b">
        <f t="shared" si="516"/>
        <v>0</v>
      </c>
      <c r="CR1117" s="13" t="b">
        <f t="shared" si="517"/>
        <v>0</v>
      </c>
      <c r="CS1117" s="13" t="b">
        <f t="shared" si="523"/>
        <v>0</v>
      </c>
      <c r="CT1117" s="13" t="b">
        <f t="shared" si="522"/>
        <v>0</v>
      </c>
      <c r="CU1117" s="13" t="b">
        <f t="shared" si="495"/>
        <v>0</v>
      </c>
      <c r="CV1117" s="13" t="b">
        <f t="shared" si="518"/>
        <v>0</v>
      </c>
      <c r="CW1117" s="13" t="b">
        <f t="shared" si="519"/>
        <v>0</v>
      </c>
      <c r="CX1117" s="13" t="b">
        <f t="shared" si="520"/>
        <v>0</v>
      </c>
      <c r="CY1117" s="13" t="b">
        <f t="shared" si="521"/>
        <v>0</v>
      </c>
    </row>
    <row r="1118" spans="1:103" ht="15" thickBot="1">
      <c r="A1118" s="931">
        <v>224</v>
      </c>
      <c r="B1118" s="983" t="s">
        <v>255</v>
      </c>
      <c r="C1118" s="983" t="s">
        <v>270</v>
      </c>
      <c r="D1118" s="983" t="s">
        <v>2</v>
      </c>
      <c r="E1118" s="983" t="s">
        <v>5</v>
      </c>
      <c r="F1118" s="983">
        <v>1</v>
      </c>
      <c r="G1118" s="983">
        <v>1</v>
      </c>
      <c r="H1118" s="983"/>
      <c r="I1118" s="983" t="s">
        <v>14</v>
      </c>
      <c r="J1118" s="983">
        <v>180</v>
      </c>
      <c r="K1118" s="983">
        <v>4</v>
      </c>
      <c r="L1118" s="983" t="s">
        <v>16</v>
      </c>
      <c r="M1118" s="983"/>
      <c r="N1118" s="983" t="s">
        <v>16</v>
      </c>
      <c r="O1118" s="983"/>
      <c r="P1118" s="983" t="s">
        <v>16</v>
      </c>
      <c r="Q1118" s="940">
        <f>IF(I1118="&lt;1966",'lista, wskaźniki'!$G$4,IF(I1118="1967-1985",'lista, wskaźniki'!$G$5,IF(I1118="1986-1992",'lista, wskaźniki'!$G$6,IF(I1118="1993-1996",'lista, wskaźniki'!$G$7,IF(I1118="&gt;1997",'lista, wskaźniki'!$G$8,IF(I1118=0,'lista, wskaźniki'!$G$4))))))</f>
        <v>115</v>
      </c>
      <c r="R1118" s="983" t="s">
        <v>21</v>
      </c>
      <c r="S1118" s="983" t="s">
        <v>27</v>
      </c>
      <c r="T1118" s="983">
        <v>28</v>
      </c>
      <c r="U1118" s="983">
        <v>2010</v>
      </c>
      <c r="V1118" s="983"/>
      <c r="W1118" s="60" t="s">
        <v>35</v>
      </c>
      <c r="X1118" s="60" t="s">
        <v>38</v>
      </c>
      <c r="Y1118" s="60" t="s">
        <v>24</v>
      </c>
      <c r="Z1118" s="60" t="s">
        <v>401</v>
      </c>
      <c r="AA1118" s="60" t="s">
        <v>35</v>
      </c>
      <c r="AB1118" s="61">
        <v>4</v>
      </c>
      <c r="AC1118" s="61"/>
      <c r="AD1118" s="60">
        <v>3500</v>
      </c>
      <c r="AE1118" s="983"/>
      <c r="AF1118" s="334">
        <f t="shared" si="496"/>
        <v>67.616</v>
      </c>
      <c r="AG1118" s="272">
        <f>IF(R1118="kompletna",Q1118*J1118*0.0036*'lista, wskaźniki'!$F$13, IF(R1118="częściowa",Q1118*J1118*0.0036*'lista, wskaźniki'!$F$14, IF(R1118="brak",Q1118*J1118*0.0036*'lista, wskaźniki'!$F$15,)))</f>
        <v>44.711999999999996</v>
      </c>
      <c r="AH1118" s="334">
        <f>IF(Y1118="inne",K1118*'lista, wskaźniki'!$E$35,IF(Y1118="to samo źródło",0,IF(Y1118=0,0)))</f>
        <v>8.6714145000000009</v>
      </c>
      <c r="AI1118" s="334" t="b">
        <f>IF(AA1118="gaz z sieci",AC1118*'lista, wskaźniki'!$D$21)</f>
        <v>0</v>
      </c>
      <c r="AJ1118" s="272">
        <f>IF(AA1118="węgiel",AB1118*'lista, wskaźniki'!$D$20, IF('Sektor mieszkaniowy'!AA1118="drewno",'Sektor mieszkaniowy'!AB1118*'lista, wskaźniki'!$D$22,IF('Sektor mieszkaniowy'!AA1118="pellet",AB1118*'lista, wskaźniki'!$D$23,IF('Sektor mieszkaniowy'!AA1118="gaz z sieci",AB1118*'lista, wskaźniki'!$D$21,IF('Sektor mieszkaniowy'!AA1118="olej opałowy",'Sektor mieszkaniowy'!AB1118*'lista, wskaźniki'!$D$24)))))</f>
        <v>90.52</v>
      </c>
      <c r="AK1118" s="1013">
        <f>2300/1000</f>
        <v>2.2999999999999998</v>
      </c>
      <c r="AL1118" s="983">
        <v>1400</v>
      </c>
      <c r="AM1118" s="20">
        <f>IF(AA1118="węgiel",AF1118*1/3.6*'lista, wskaźniki'!$F$20,IF(AA1118="drewno",AF1118*1/3.6*'lista, wskaźniki'!$F$22,IF(AA1118="pellet",AF1118*1/3.6*'lista, wskaźniki'!$F$23,IF(AA1118="gaz z sieci",AF1118*1/3.6*'lista, wskaźniki'!$F$21,IF(AA1118="olej opałowy",AF1118*1/3.6*'lista, wskaźniki'!$F$24,0)))))</f>
        <v>6.4052636799999991</v>
      </c>
      <c r="AN1118" s="20">
        <f>IF(AA1118="węgiel",AF1118*'lista, wskaźniki'!$E$42,IF(AA1118="drewno",AF1118*'lista, wskaźniki'!$G$42,IF(AA1118="pellet",AF1118*'lista, wskaźniki'!$H$42,IF(AA1118="gaz z sieci",AF1118*'lista, wskaźniki'!$F$42,IF(AA1118="olej opałowy",AF1118*'lista, wskaźniki'!$I$42,0)))))</f>
        <v>2.5694080000000001E-2</v>
      </c>
      <c r="AO1118" s="20">
        <f>IF(AA1118="węgiel",AF1118*'lista, wskaźniki'!$E$43,IF(AA1118="drewno",AF1118*'lista, wskaźniki'!$G$43,IF(AA1118="pellet",AF1118*'lista, wskaźniki'!$H$43,IF(AA1118="gaz z sieci",AF1118*'lista, wskaźniki'!$F$43,IF(AA1118="olej opałowy",AF1118*'lista, wskaźniki'!$I$43,0)))))</f>
        <v>2.434176E-2</v>
      </c>
      <c r="AP1118" s="20">
        <f>IF(AA1118="węgiel",AF1118*'lista, wskaźniki'!$E$44,IF(AA1118="drewno",AF1118*'lista, wskaźniki'!$G$44,IF(AA1118="pellet",AF1118*'lista, wskaźniki'!$H$44,IF(AA1118="gaz z sieci",AF1118*'lista, wskaźniki'!$F$44,IF(AA1118="olej opałowy",AF1118*'lista, wskaźniki'!$I$44,0)))))</f>
        <v>1.8256320000000001E-5</v>
      </c>
      <c r="AQ1118" s="20">
        <f>IF(Z1118="gaz",AH1118*1/3.6*'lista, wskaźniki'!$F$21,IF(Z1118="energia elektryczna",AH1118*1/3.6*'lista, wskaźniki'!$F$26))</f>
        <v>0.48403835739000006</v>
      </c>
      <c r="AR1118" s="20">
        <f>IF(Z1118="gaz",AH1118*'lista, wskaźniki'!$F$42,IF(Z1118="energia elektryczna",AH1118*0))</f>
        <v>4.3357072500000005E-6</v>
      </c>
      <c r="AS1118" s="20">
        <f>IF(Z1118="gaz",AH1118*'lista, wskaźniki'!$F$43,IF(Z1118="energia elektryczna",AH1118*0))</f>
        <v>4.3357072500000005E-6</v>
      </c>
      <c r="AT1118" s="20">
        <f>IF(Z1118="gaz",AH1118*'lista, wskaźniki'!$F$44,IF(Z1118="energia elektryczna",AH1118*0))</f>
        <v>0</v>
      </c>
      <c r="AU1118" s="20">
        <f>AI1118*1/3.6*'lista, wskaźniki'!$F$21</f>
        <v>0</v>
      </c>
      <c r="AV1118" s="20">
        <f>AI1118*'lista, wskaźniki'!$F$42</f>
        <v>0</v>
      </c>
      <c r="AW1118" s="20">
        <f>AI1118*'lista, wskaźniki'!$F$43</f>
        <v>0</v>
      </c>
      <c r="AX1118" s="20">
        <f>AI1118*'lista, wskaźniki'!$F$44</f>
        <v>0</v>
      </c>
      <c r="AY1118" s="20">
        <f>AK1118*'lista, wskaźniki'!$F$26</f>
        <v>2.0469999999999997</v>
      </c>
      <c r="AZ1118" s="20">
        <f t="shared" si="497"/>
        <v>8.93630203739</v>
      </c>
      <c r="BA1118" s="20">
        <f t="shared" si="498"/>
        <v>2.569841570725E-2</v>
      </c>
      <c r="BB1118" s="20">
        <f t="shared" si="499"/>
        <v>2.434609570725E-2</v>
      </c>
      <c r="BC1118" s="20">
        <f t="shared" si="500"/>
        <v>1.8256320000000001E-5</v>
      </c>
      <c r="BD1118" s="983" t="s">
        <v>17</v>
      </c>
      <c r="BE1118" s="983" t="s">
        <v>17</v>
      </c>
      <c r="BF1118" s="983" t="s">
        <v>17</v>
      </c>
      <c r="BG1118" s="983" t="s">
        <v>16</v>
      </c>
      <c r="BH1118" s="60" t="s">
        <v>45</v>
      </c>
      <c r="BI1118" s="983" t="s">
        <v>16</v>
      </c>
      <c r="BJ1118" s="60" t="s">
        <v>52</v>
      </c>
      <c r="BK1118" s="983" t="s">
        <v>17</v>
      </c>
      <c r="BL1118" s="60"/>
      <c r="BM1118" s="60"/>
      <c r="BN1118" s="60"/>
      <c r="BO1118" s="60" t="s">
        <v>57</v>
      </c>
      <c r="BP1118" s="60" t="s">
        <v>52</v>
      </c>
      <c r="BQ1118" s="60" t="s">
        <v>120</v>
      </c>
      <c r="BR1118" s="60">
        <v>1</v>
      </c>
      <c r="BS1118" s="986">
        <v>5000</v>
      </c>
      <c r="BT1118" s="986">
        <v>100</v>
      </c>
      <c r="BU1118" s="986"/>
      <c r="BV1118" s="986">
        <v>500</v>
      </c>
      <c r="BW1118" s="986">
        <v>450</v>
      </c>
      <c r="BX1118" s="986"/>
      <c r="BY1118" s="1010">
        <v>1000</v>
      </c>
      <c r="CA1118" s="365">
        <f t="shared" si="501"/>
        <v>67.616</v>
      </c>
      <c r="CB1118" s="365" t="b">
        <f t="shared" si="502"/>
        <v>0</v>
      </c>
      <c r="CC1118" s="365" t="b">
        <f t="shared" si="503"/>
        <v>0</v>
      </c>
      <c r="CD1118" s="365" t="b">
        <f t="shared" si="504"/>
        <v>0</v>
      </c>
      <c r="CE1118" s="365" t="b">
        <f t="shared" si="505"/>
        <v>0</v>
      </c>
      <c r="CF1118" s="365">
        <f t="shared" si="506"/>
        <v>8.6714145000000009</v>
      </c>
      <c r="CG1118" s="365" t="b">
        <f t="shared" si="507"/>
        <v>0</v>
      </c>
      <c r="CH1118" s="365" t="b">
        <f t="shared" si="508"/>
        <v>0</v>
      </c>
      <c r="CI1118" s="72">
        <f t="shared" si="509"/>
        <v>67.616</v>
      </c>
      <c r="CJ1118" s="72" t="b">
        <f t="shared" si="510"/>
        <v>0</v>
      </c>
      <c r="CK1118" s="72" t="b">
        <f t="shared" si="511"/>
        <v>0</v>
      </c>
      <c r="CL1118" s="72">
        <f t="shared" si="512"/>
        <v>8.6714145000000009</v>
      </c>
      <c r="CM1118" s="72" t="b">
        <f t="shared" si="513"/>
        <v>0</v>
      </c>
      <c r="CN1118" s="72" t="b">
        <f t="shared" si="514"/>
        <v>0</v>
      </c>
      <c r="CP1118" s="13" t="b">
        <f t="shared" si="515"/>
        <v>0</v>
      </c>
      <c r="CQ1118" s="13" t="b">
        <f t="shared" si="516"/>
        <v>0</v>
      </c>
      <c r="CR1118" s="13" t="b">
        <f t="shared" si="517"/>
        <v>0</v>
      </c>
      <c r="CS1118" s="13" t="b">
        <f t="shared" si="523"/>
        <v>0</v>
      </c>
      <c r="CT1118" s="13" t="b">
        <f t="shared" si="522"/>
        <v>0</v>
      </c>
      <c r="CU1118" s="13" t="b">
        <f t="shared" si="495"/>
        <v>0</v>
      </c>
      <c r="CV1118" s="13" t="b">
        <f t="shared" si="518"/>
        <v>0</v>
      </c>
      <c r="CW1118" s="13" t="b">
        <f t="shared" si="519"/>
        <v>0</v>
      </c>
      <c r="CX1118" s="13">
        <f t="shared" si="520"/>
        <v>180</v>
      </c>
      <c r="CY1118" s="13">
        <f t="shared" si="521"/>
        <v>180</v>
      </c>
    </row>
    <row r="1119" spans="1:103" ht="15" thickBot="1">
      <c r="A1119" s="932"/>
      <c r="B1119" s="984"/>
      <c r="C1119" s="984"/>
      <c r="D1119" s="984"/>
      <c r="E1119" s="984"/>
      <c r="F1119" s="984"/>
      <c r="G1119" s="984"/>
      <c r="H1119" s="984"/>
      <c r="I1119" s="984"/>
      <c r="J1119" s="984"/>
      <c r="K1119" s="984"/>
      <c r="L1119" s="984"/>
      <c r="M1119" s="984"/>
      <c r="N1119" s="984"/>
      <c r="O1119" s="984"/>
      <c r="P1119" s="984"/>
      <c r="Q1119" s="941"/>
      <c r="R1119" s="984"/>
      <c r="S1119" s="984"/>
      <c r="T1119" s="984"/>
      <c r="U1119" s="984"/>
      <c r="V1119" s="984"/>
      <c r="W1119" s="20" t="s">
        <v>36</v>
      </c>
      <c r="X1119" s="62"/>
      <c r="Y1119" s="62"/>
      <c r="Z1119" s="62"/>
      <c r="AA1119" s="62" t="s">
        <v>36</v>
      </c>
      <c r="AB1119" s="63">
        <v>4</v>
      </c>
      <c r="AC1119" s="63"/>
      <c r="AD1119" s="62">
        <v>1000</v>
      </c>
      <c r="AE1119" s="984"/>
      <c r="AF1119" s="334">
        <f t="shared" si="496"/>
        <v>53.555</v>
      </c>
      <c r="AG1119" s="272">
        <v>44.71</v>
      </c>
      <c r="AH1119" s="334">
        <f>IF(Y1119="inne",K1119*'lista, wskaźniki'!$E$35,IF(Y1119="to samo źródło",0,IF(Y1119=0,0)))</f>
        <v>0</v>
      </c>
      <c r="AI1119" s="334" t="b">
        <f>IF(AA1119="gaz z sieci",AC1119*'lista, wskaźniki'!$D$21)</f>
        <v>0</v>
      </c>
      <c r="AJ1119" s="272">
        <f>IF(AA1119="węgiel",AB1119*'lista, wskaźniki'!$D$20, IF('Sektor mieszkaniowy'!AA1119="drewno",'Sektor mieszkaniowy'!AB1119*'lista, wskaźniki'!$D$22,IF('Sektor mieszkaniowy'!AA1119="pellet",AB1119*'lista, wskaźniki'!$D$23,IF('Sektor mieszkaniowy'!AA1119="gaz z sieci",AB1119*'lista, wskaźniki'!$D$21,IF('Sektor mieszkaniowy'!AA1119="olej opałowy",'Sektor mieszkaniowy'!AB1119*'lista, wskaźniki'!$D$24)))))</f>
        <v>62.4</v>
      </c>
      <c r="AK1119" s="1014"/>
      <c r="AL1119" s="984"/>
      <c r="AM1119" s="20">
        <f>IF(AA1119="węgiel",AF1119*1/3.6*'lista, wskaźniki'!$F$20,IF(AA1119="drewno",AF1119*1/3.6*'lista, wskaźniki'!$F$22,IF(AA1119="pellet",AF1119*1/3.6*'lista, wskaźniki'!$F$23,IF(AA1119="gaz z sieci",AF1119*1/3.6*'lista, wskaźniki'!$F$21,IF(AA1119="olej opałowy",AF1119*1/3.6*'lista, wskaźniki'!$F$24,0)))))</f>
        <v>0</v>
      </c>
      <c r="AN1119" s="20">
        <f>IF(AA1119="węgiel",AF1119*'lista, wskaźniki'!$E$42,IF(AA1119="drewno",AF1119*'lista, wskaźniki'!$G$42,IF(AA1119="pellet",AF1119*'lista, wskaźniki'!$H$42,IF(AA1119="gaz z sieci",AF1119*'lista, wskaźniki'!$F$42,IF(AA1119="olej opałowy",AF1119*'lista, wskaźniki'!$I$42,0)))))</f>
        <v>4.3379549999999996E-2</v>
      </c>
      <c r="AO1119" s="20">
        <f>IF(AA1119="węgiel",AF1119*'lista, wskaźniki'!$E$43,IF(AA1119="drewno",AF1119*'lista, wskaźniki'!$G$43,IF(AA1119="pellet",AF1119*'lista, wskaźniki'!$H$43,IF(AA1119="gaz z sieci",AF1119*'lista, wskaźniki'!$F$43,IF(AA1119="olej opałowy",AF1119*'lista, wskaźniki'!$I$43,0)))))</f>
        <v>4.3379549999999996E-2</v>
      </c>
      <c r="AP1119" s="20">
        <f>IF(AA1119="węgiel",AF1119*'lista, wskaźniki'!$E$44,IF(AA1119="drewno",AF1119*'lista, wskaźniki'!$G$44,IF(AA1119="pellet",AF1119*'lista, wskaźniki'!$H$44,IF(AA1119="gaz z sieci",AF1119*'lista, wskaźniki'!$F$44,IF(AA1119="olej opałowy",AF1119*'lista, wskaźniki'!$I$44,0)))))</f>
        <v>1.338875E-5</v>
      </c>
      <c r="AQ1119" s="20" t="b">
        <f>IF(Z1119="gaz",AH1119*1/3.6*'lista, wskaźniki'!$F$21,IF(Z1119="energia elektryczna",AH1119*1/3.6*'lista, wskaźniki'!$F$26))</f>
        <v>0</v>
      </c>
      <c r="AR1119" s="20" t="b">
        <f>IF(Z1119="gaz",AH1119*'lista, wskaźniki'!$F$42,IF(Z1119="energia elektryczna",AH1119*0))</f>
        <v>0</v>
      </c>
      <c r="AS1119" s="20" t="b">
        <f>IF(Z1119="gaz",AH1119*'lista, wskaźniki'!$F$43,IF(Z1119="energia elektryczna",AH1119*0))</f>
        <v>0</v>
      </c>
      <c r="AT1119" s="20" t="b">
        <f>IF(Z1119="gaz",AH1119*'lista, wskaźniki'!$F$44,IF(Z1119="energia elektryczna",AH1119*0))</f>
        <v>0</v>
      </c>
      <c r="AU1119" s="20">
        <f>AI1119*1/3.6*'lista, wskaźniki'!$F$21</f>
        <v>0</v>
      </c>
      <c r="AV1119" s="20">
        <f>AI1119*'lista, wskaźniki'!$F$42</f>
        <v>0</v>
      </c>
      <c r="AW1119" s="20">
        <f>AI1119*'lista, wskaźniki'!$F$43</f>
        <v>0</v>
      </c>
      <c r="AX1119" s="20">
        <f>AI1119*'lista, wskaźniki'!$F$44</f>
        <v>0</v>
      </c>
      <c r="AY1119" s="20">
        <f>AK1119*'lista, wskaźniki'!$F$26</f>
        <v>0</v>
      </c>
      <c r="AZ1119" s="20">
        <f t="shared" si="497"/>
        <v>0</v>
      </c>
      <c r="BA1119" s="20">
        <f t="shared" si="498"/>
        <v>4.3379549999999996E-2</v>
      </c>
      <c r="BB1119" s="20">
        <f t="shared" si="499"/>
        <v>4.3379549999999996E-2</v>
      </c>
      <c r="BC1119" s="20">
        <f t="shared" si="500"/>
        <v>1.338875E-5</v>
      </c>
      <c r="BD1119" s="984"/>
      <c r="BE1119" s="984"/>
      <c r="BF1119" s="984"/>
      <c r="BG1119" s="984"/>
      <c r="BH1119" s="62" t="s">
        <v>43</v>
      </c>
      <c r="BI1119" s="984"/>
      <c r="BJ1119" s="62"/>
      <c r="BK1119" s="984"/>
      <c r="BL1119" s="62"/>
      <c r="BM1119" s="62"/>
      <c r="BN1119" s="62"/>
      <c r="BO1119" s="62"/>
      <c r="BP1119" s="62" t="s">
        <v>53</v>
      </c>
      <c r="BQ1119" s="62"/>
      <c r="BR1119" s="62"/>
      <c r="BS1119" s="987"/>
      <c r="BT1119" s="987"/>
      <c r="BU1119" s="987"/>
      <c r="BV1119" s="987"/>
      <c r="BW1119" s="987"/>
      <c r="BX1119" s="987"/>
      <c r="BY1119" s="1011"/>
      <c r="CA1119" s="365" t="b">
        <f t="shared" si="501"/>
        <v>0</v>
      </c>
      <c r="CB1119" s="365">
        <f t="shared" si="502"/>
        <v>53.555</v>
      </c>
      <c r="CC1119" s="365" t="b">
        <f t="shared" si="503"/>
        <v>0</v>
      </c>
      <c r="CD1119" s="365" t="b">
        <f t="shared" si="504"/>
        <v>0</v>
      </c>
      <c r="CE1119" s="365" t="b">
        <f t="shared" si="505"/>
        <v>0</v>
      </c>
      <c r="CF1119" s="365" t="b">
        <f t="shared" si="506"/>
        <v>0</v>
      </c>
      <c r="CG1119" s="365" t="b">
        <f t="shared" si="507"/>
        <v>0</v>
      </c>
      <c r="CH1119" s="365" t="b">
        <f t="shared" si="508"/>
        <v>0</v>
      </c>
      <c r="CI1119" s="72" t="b">
        <f t="shared" si="509"/>
        <v>0</v>
      </c>
      <c r="CJ1119" s="72">
        <f t="shared" si="510"/>
        <v>53.555</v>
      </c>
      <c r="CK1119" s="72" t="b">
        <f t="shared" si="511"/>
        <v>0</v>
      </c>
      <c r="CL1119" s="72">
        <f t="shared" si="512"/>
        <v>0</v>
      </c>
      <c r="CM1119" s="72" t="b">
        <f t="shared" si="513"/>
        <v>0</v>
      </c>
      <c r="CN1119" s="72" t="b">
        <f t="shared" si="514"/>
        <v>0</v>
      </c>
      <c r="CP1119" s="13">
        <f t="shared" si="515"/>
        <v>0</v>
      </c>
      <c r="CQ1119" s="13" t="b">
        <f t="shared" si="516"/>
        <v>0</v>
      </c>
      <c r="CR1119" s="13" t="b">
        <f t="shared" si="517"/>
        <v>0</v>
      </c>
      <c r="CS1119" s="13" t="b">
        <f t="shared" si="523"/>
        <v>0</v>
      </c>
      <c r="CT1119" s="13" t="b">
        <f t="shared" si="522"/>
        <v>0</v>
      </c>
      <c r="CU1119" s="13" t="b">
        <f t="shared" ref="CU1119:CU1182" si="524">IF(R1119="kompletna",CT1119,IF(R1119="częściowa",0.5*CT1119,IF(R1119="brak",0*CT1119)))</f>
        <v>0</v>
      </c>
      <c r="CV1119" s="13" t="b">
        <f t="shared" si="518"/>
        <v>0</v>
      </c>
      <c r="CW1119" s="13" t="b">
        <f t="shared" si="519"/>
        <v>0</v>
      </c>
      <c r="CX1119" s="13" t="b">
        <f t="shared" si="520"/>
        <v>0</v>
      </c>
      <c r="CY1119" s="13" t="b">
        <f t="shared" si="521"/>
        <v>0</v>
      </c>
    </row>
    <row r="1120" spans="1:103" ht="15" thickBot="1">
      <c r="A1120" s="932"/>
      <c r="B1120" s="984"/>
      <c r="C1120" s="984"/>
      <c r="D1120" s="984"/>
      <c r="E1120" s="984"/>
      <c r="F1120" s="984"/>
      <c r="G1120" s="984"/>
      <c r="H1120" s="984"/>
      <c r="I1120" s="984"/>
      <c r="J1120" s="984"/>
      <c r="K1120" s="984"/>
      <c r="L1120" s="984"/>
      <c r="M1120" s="984"/>
      <c r="N1120" s="984"/>
      <c r="O1120" s="984"/>
      <c r="P1120" s="984"/>
      <c r="Q1120" s="941"/>
      <c r="R1120" s="984"/>
      <c r="S1120" s="984"/>
      <c r="T1120" s="984"/>
      <c r="U1120" s="984"/>
      <c r="V1120" s="984"/>
      <c r="W1120" s="62"/>
      <c r="X1120" s="62"/>
      <c r="Y1120" s="62"/>
      <c r="Z1120" s="62"/>
      <c r="AA1120" s="62" t="s">
        <v>50</v>
      </c>
      <c r="AB1120" s="63"/>
      <c r="AC1120" s="63"/>
      <c r="AD1120" s="62"/>
      <c r="AE1120" s="984"/>
      <c r="AF1120" s="334">
        <f t="shared" si="496"/>
        <v>0</v>
      </c>
      <c r="AG1120" s="272">
        <f>IF(R1120="kompletna",Q1120*J1120*0.0036*'lista, wskaźniki'!$F$13, IF(R1120="częściowa",Q1120*J1120*0.0036*'lista, wskaźniki'!$F$14, IF(R1120="brak",Q1120*J1120*0.0036*'lista, wskaźniki'!$F$15,)))</f>
        <v>0</v>
      </c>
      <c r="AH1120" s="334">
        <f>IF(Y1120="inne",K1120*'lista, wskaźniki'!$E$35,IF(Y1120="to samo źródło",0,IF(Y1120=0,0)))</f>
        <v>0</v>
      </c>
      <c r="AI1120" s="334" t="b">
        <f>IF(AA1120="gaz z sieci",AC1120*'lista, wskaźniki'!$D$21)</f>
        <v>0</v>
      </c>
      <c r="AJ1120" s="272">
        <f>IF(AA1120="węgiel",AB1120*'lista, wskaźniki'!$D$20, IF('Sektor mieszkaniowy'!AA1120="drewno",'Sektor mieszkaniowy'!AB1120*'lista, wskaźniki'!$D$22,IF('Sektor mieszkaniowy'!AA1120="pellet",AB1120*'lista, wskaźniki'!$D$23,IF('Sektor mieszkaniowy'!AA1120="gaz z sieci",AB1120*'lista, wskaźniki'!$D$21,IF('Sektor mieszkaniowy'!AA1120="olej opałowy",'Sektor mieszkaniowy'!AB1120*'lista, wskaźniki'!$D$24)))))</f>
        <v>0</v>
      </c>
      <c r="AK1120" s="1014"/>
      <c r="AL1120" s="984"/>
      <c r="AM1120" s="20">
        <f>IF(AA1120="węgiel",AF1120*1/3.6*'lista, wskaźniki'!$F$20,IF(AA1120="drewno",AF1120*1/3.6*'lista, wskaźniki'!$F$22,IF(AA1120="pellet",AF1120*1/3.6*'lista, wskaźniki'!$F$23,IF(AA1120="gaz z sieci",AF1120*1/3.6*'lista, wskaźniki'!$F$21,IF(AA1120="olej opałowy",AF1120*1/3.6*'lista, wskaźniki'!$F$24,0)))))</f>
        <v>0</v>
      </c>
      <c r="AN1120" s="20">
        <f>IF(AA1120="węgiel",AF1120*'lista, wskaźniki'!$E$42,IF(AA1120="drewno",AF1120*'lista, wskaźniki'!$G$42,IF(AA1120="pellet",AF1120*'lista, wskaźniki'!$H$42,IF(AA1120="gaz z sieci",AF1120*'lista, wskaźniki'!$F$42,IF(AA1120="olej opałowy",AF1120*'lista, wskaźniki'!$I$42,0)))))</f>
        <v>0</v>
      </c>
      <c r="AO1120" s="20">
        <f>IF(AA1120="węgiel",AF1120*'lista, wskaźniki'!$E$43,IF(AA1120="drewno",AF1120*'lista, wskaźniki'!$G$43,IF(AA1120="pellet",AF1120*'lista, wskaźniki'!$H$43,IF(AA1120="gaz z sieci",AF1120*'lista, wskaźniki'!$F$43,IF(AA1120="olej opałowy",AF1120*'lista, wskaźniki'!$I$43,0)))))</f>
        <v>0</v>
      </c>
      <c r="AP1120" s="20">
        <f>IF(AA1120="węgiel",AF1120*'lista, wskaźniki'!$E$44,IF(AA1120="drewno",AF1120*'lista, wskaźniki'!$G$44,IF(AA1120="pellet",AF1120*'lista, wskaźniki'!$H$44,IF(AA1120="gaz z sieci",AF1120*'lista, wskaźniki'!$F$44,IF(AA1120="olej opałowy",AF1120*'lista, wskaźniki'!$I$44,0)))))</f>
        <v>0</v>
      </c>
      <c r="AQ1120" s="20" t="b">
        <f>IF(Z1120="gaz",AH1120*1/3.6*'lista, wskaźniki'!$F$21,IF(Z1120="energia elektryczna",AH1120*1/3.6*'lista, wskaźniki'!$F$26))</f>
        <v>0</v>
      </c>
      <c r="AR1120" s="20" t="b">
        <f>IF(Z1120="gaz",AH1120*'lista, wskaźniki'!$F$42,IF(Z1120="energia elektryczna",AH1120*0))</f>
        <v>0</v>
      </c>
      <c r="AS1120" s="20" t="b">
        <f>IF(Z1120="gaz",AH1120*'lista, wskaźniki'!$F$43,IF(Z1120="energia elektryczna",AH1120*0))</f>
        <v>0</v>
      </c>
      <c r="AT1120" s="20" t="b">
        <f>IF(Z1120="gaz",AH1120*'lista, wskaźniki'!$F$44,IF(Z1120="energia elektryczna",AH1120*0))</f>
        <v>0</v>
      </c>
      <c r="AU1120" s="20">
        <f>AI1120*1/3.6*'lista, wskaźniki'!$F$21</f>
        <v>0</v>
      </c>
      <c r="AV1120" s="20">
        <f>AI1120*'lista, wskaźniki'!$F$42</f>
        <v>0</v>
      </c>
      <c r="AW1120" s="20">
        <f>AI1120*'lista, wskaźniki'!$F$43</f>
        <v>0</v>
      </c>
      <c r="AX1120" s="20">
        <f>AI1120*'lista, wskaźniki'!$F$44</f>
        <v>0</v>
      </c>
      <c r="AY1120" s="20">
        <f>AK1120*'lista, wskaźniki'!$F$26</f>
        <v>0</v>
      </c>
      <c r="AZ1120" s="20">
        <f t="shared" si="497"/>
        <v>0</v>
      </c>
      <c r="BA1120" s="20">
        <f t="shared" si="498"/>
        <v>0</v>
      </c>
      <c r="BB1120" s="20">
        <f t="shared" si="499"/>
        <v>0</v>
      </c>
      <c r="BC1120" s="20">
        <f t="shared" si="500"/>
        <v>0</v>
      </c>
      <c r="BD1120" s="984"/>
      <c r="BE1120" s="984"/>
      <c r="BF1120" s="984"/>
      <c r="BG1120" s="984"/>
      <c r="BH1120" s="62"/>
      <c r="BI1120" s="984"/>
      <c r="BJ1120" s="62"/>
      <c r="BK1120" s="984"/>
      <c r="BL1120" s="62"/>
      <c r="BM1120" s="62"/>
      <c r="BN1120" s="62"/>
      <c r="BO1120" s="62"/>
      <c r="BP1120" s="62" t="s">
        <v>43</v>
      </c>
      <c r="BQ1120" s="62"/>
      <c r="BR1120" s="62"/>
      <c r="BS1120" s="987"/>
      <c r="BT1120" s="987"/>
      <c r="BU1120" s="987"/>
      <c r="BV1120" s="987"/>
      <c r="BW1120" s="987"/>
      <c r="BX1120" s="987"/>
      <c r="BY1120" s="1011"/>
      <c r="CA1120" s="365" t="b">
        <f t="shared" si="501"/>
        <v>0</v>
      </c>
      <c r="CB1120" s="365" t="b">
        <f t="shared" si="502"/>
        <v>0</v>
      </c>
      <c r="CC1120" s="365">
        <f t="shared" si="503"/>
        <v>0</v>
      </c>
      <c r="CD1120" s="365" t="b">
        <f t="shared" si="504"/>
        <v>0</v>
      </c>
      <c r="CE1120" s="365" t="b">
        <f t="shared" si="505"/>
        <v>0</v>
      </c>
      <c r="CF1120" s="365" t="b">
        <f t="shared" si="506"/>
        <v>0</v>
      </c>
      <c r="CG1120" s="365" t="b">
        <f t="shared" si="507"/>
        <v>0</v>
      </c>
      <c r="CH1120" s="365" t="b">
        <f t="shared" si="508"/>
        <v>0</v>
      </c>
      <c r="CI1120" s="72" t="b">
        <f t="shared" si="509"/>
        <v>0</v>
      </c>
      <c r="CJ1120" s="72" t="b">
        <f t="shared" si="510"/>
        <v>0</v>
      </c>
      <c r="CK1120" s="72">
        <f t="shared" si="511"/>
        <v>0</v>
      </c>
      <c r="CL1120" s="72">
        <f t="shared" si="512"/>
        <v>0</v>
      </c>
      <c r="CM1120" s="72" t="b">
        <f t="shared" si="513"/>
        <v>0</v>
      </c>
      <c r="CN1120" s="72" t="b">
        <f t="shared" si="514"/>
        <v>0</v>
      </c>
      <c r="CP1120" s="13">
        <f t="shared" si="515"/>
        <v>0</v>
      </c>
      <c r="CQ1120" s="13" t="b">
        <f t="shared" si="516"/>
        <v>0</v>
      </c>
      <c r="CR1120" s="13" t="b">
        <f t="shared" si="517"/>
        <v>0</v>
      </c>
      <c r="CS1120" s="13" t="b">
        <f t="shared" si="523"/>
        <v>0</v>
      </c>
      <c r="CT1120" s="13" t="b">
        <f t="shared" si="522"/>
        <v>0</v>
      </c>
      <c r="CU1120" s="13" t="b">
        <f t="shared" si="524"/>
        <v>0</v>
      </c>
      <c r="CV1120" s="13" t="b">
        <f t="shared" si="518"/>
        <v>0</v>
      </c>
      <c r="CW1120" s="13" t="b">
        <f t="shared" si="519"/>
        <v>0</v>
      </c>
      <c r="CX1120" s="13" t="b">
        <f t="shared" si="520"/>
        <v>0</v>
      </c>
      <c r="CY1120" s="13" t="b">
        <f t="shared" si="521"/>
        <v>0</v>
      </c>
    </row>
    <row r="1121" spans="1:103" s="282" customFormat="1" ht="15" thickBot="1">
      <c r="A1121" s="932"/>
      <c r="B1121" s="984"/>
      <c r="C1121" s="984"/>
      <c r="D1121" s="984"/>
      <c r="E1121" s="984"/>
      <c r="F1121" s="984"/>
      <c r="G1121" s="984"/>
      <c r="H1121" s="984"/>
      <c r="I1121" s="984"/>
      <c r="J1121" s="984"/>
      <c r="K1121" s="984"/>
      <c r="L1121" s="984"/>
      <c r="M1121" s="984"/>
      <c r="N1121" s="984"/>
      <c r="O1121" s="984"/>
      <c r="P1121" s="984"/>
      <c r="Q1121" s="941"/>
      <c r="R1121" s="984"/>
      <c r="S1121" s="984"/>
      <c r="T1121" s="984"/>
      <c r="U1121" s="984"/>
      <c r="V1121" s="984"/>
      <c r="W1121" s="284"/>
      <c r="X1121" s="284"/>
      <c r="Y1121" s="284"/>
      <c r="Z1121" s="284"/>
      <c r="AA1121" s="336" t="s">
        <v>38</v>
      </c>
      <c r="AB1121" s="63"/>
      <c r="AC1121" s="63">
        <v>330</v>
      </c>
      <c r="AD1121" s="336">
        <v>1100</v>
      </c>
      <c r="AE1121" s="984"/>
      <c r="AF1121" s="334">
        <f t="shared" si="496"/>
        <v>0</v>
      </c>
      <c r="AG1121" s="355">
        <f>IF(R1121="kompletna",Q1121*J1121*0.0036*'lista, wskaźniki'!$F$13, IF(R1121="częściowa",Q1121*J1121*0.0036*'lista, wskaźniki'!$F$14, IF(R1121="brak",Q1121*J1121*0.0036*'lista, wskaźniki'!$F$15,)))</f>
        <v>0</v>
      </c>
      <c r="AH1121" s="334">
        <f>IF(Y1121="inne",K1121*'lista, wskaźniki'!$E$35,IF(Y1121="to samo źródło",0,IF(Y1121=0,0)))</f>
        <v>0</v>
      </c>
      <c r="AI1121" s="334">
        <f>IF(AA1121="gaz z sieci",AC1121*'lista, wskaźniki'!$D$21)</f>
        <v>11.919599999999999</v>
      </c>
      <c r="AJ1121" s="355">
        <f>IF(AA1121="węgiel",AB1121*'lista, wskaźniki'!$D$20, IF('Sektor mieszkaniowy'!AA1121="drewno",'Sektor mieszkaniowy'!AB1121*'lista, wskaźniki'!$D$22,IF('Sektor mieszkaniowy'!AA1121="pellet",AB1121*'lista, wskaźniki'!$D$23,IF('Sektor mieszkaniowy'!AA1121="gaz z sieci",AB1121*'lista, wskaźniki'!$D$21,IF('Sektor mieszkaniowy'!AA1121="olej opałowy",'Sektor mieszkaniowy'!AB1121*'lista, wskaźniki'!$D$24)))))</f>
        <v>0</v>
      </c>
      <c r="AK1121" s="1014"/>
      <c r="AL1121" s="984"/>
      <c r="AM1121" s="20">
        <f>IF(AA1121="węgiel",AF1121*1/3.6*'lista, wskaźniki'!$F$20,IF(AA1121="drewno",AF1121*1/3.6*'lista, wskaźniki'!$F$22,IF(AA1121="pellet",AF1121*1/3.6*'lista, wskaźniki'!$F$23,IF(AA1121="gaz z sieci",AF1121*1/3.6*'lista, wskaźniki'!$F$21,IF(AA1121="olej opałowy",AF1121*1/3.6*'lista, wskaźniki'!$F$24,0)))))</f>
        <v>0</v>
      </c>
      <c r="AN1121" s="20">
        <f>IF(AA1121="węgiel",AF1121*'lista, wskaźniki'!$E$42,IF(AA1121="drewno",AF1121*'lista, wskaźniki'!$G$42,IF(AA1121="pellet",AF1121*'lista, wskaźniki'!$H$42,IF(AA1121="gaz z sieci",AF1121*'lista, wskaźniki'!$F$42,IF(AA1121="olej opałowy",AF1121*'lista, wskaźniki'!$I$42,0)))))</f>
        <v>0</v>
      </c>
      <c r="AO1121" s="20">
        <f>IF(AA1121="węgiel",AF1121*'lista, wskaźniki'!$E$43,IF(AA1121="drewno",AF1121*'lista, wskaźniki'!$G$43,IF(AA1121="pellet",AF1121*'lista, wskaźniki'!$H$43,IF(AA1121="gaz z sieci",AF1121*'lista, wskaźniki'!$F$43,IF(AA1121="olej opałowy",AF1121*'lista, wskaźniki'!$I$43,0)))))</f>
        <v>0</v>
      </c>
      <c r="AP1121" s="20">
        <f>IF(AA1121="węgiel",AF1121*'lista, wskaźniki'!$E$44,IF(AA1121="drewno",AF1121*'lista, wskaźniki'!$G$44,IF(AA1121="pellet",AF1121*'lista, wskaźniki'!$H$44,IF(AA1121="gaz z sieci",AF1121*'lista, wskaźniki'!$F$44,IF(AA1121="olej opałowy",AF1121*'lista, wskaźniki'!$I$44,0)))))</f>
        <v>0</v>
      </c>
      <c r="AQ1121" s="20" t="b">
        <f>IF(Z1121="gaz",AH1121*1/3.6*'lista, wskaźniki'!$F$21,IF(Z1121="energia elektryczna",AH1121*1/3.6*'lista, wskaźniki'!$F$26))</f>
        <v>0</v>
      </c>
      <c r="AR1121" s="20" t="b">
        <f>IF(Z1121="gaz",AH1121*'lista, wskaźniki'!$F$42,IF(Z1121="energia elektryczna",AH1121*0))</f>
        <v>0</v>
      </c>
      <c r="AS1121" s="20" t="b">
        <f>IF(Z1121="gaz",AH1121*'lista, wskaźniki'!$F$43,IF(Z1121="energia elektryczna",AH1121*0))</f>
        <v>0</v>
      </c>
      <c r="AT1121" s="20" t="b">
        <f>IF(Z1121="gaz",AH1121*'lista, wskaźniki'!$F$44,IF(Z1121="energia elektryczna",AH1121*0))</f>
        <v>0</v>
      </c>
      <c r="AU1121" s="20">
        <f>AI1121*1/3.6*'lista, wskaźniki'!$F$21</f>
        <v>0.66535207199999991</v>
      </c>
      <c r="AV1121" s="20">
        <f>AI1121*'lista, wskaźniki'!$F$42</f>
        <v>5.9597999999999992E-6</v>
      </c>
      <c r="AW1121" s="20">
        <f>AI1121*'lista, wskaźniki'!$F$43</f>
        <v>5.9597999999999992E-6</v>
      </c>
      <c r="AX1121" s="20">
        <f>AI1121*'lista, wskaźniki'!$F$44</f>
        <v>0</v>
      </c>
      <c r="AY1121" s="20">
        <f>AK1121*'lista, wskaźniki'!$F$26</f>
        <v>0</v>
      </c>
      <c r="AZ1121" s="20">
        <f t="shared" si="497"/>
        <v>0.66535207199999991</v>
      </c>
      <c r="BA1121" s="20">
        <f t="shared" si="498"/>
        <v>5.9597999999999992E-6</v>
      </c>
      <c r="BB1121" s="20">
        <f t="shared" si="499"/>
        <v>5.9597999999999992E-6</v>
      </c>
      <c r="BC1121" s="20">
        <f t="shared" si="500"/>
        <v>0</v>
      </c>
      <c r="BD1121" s="984"/>
      <c r="BE1121" s="984"/>
      <c r="BF1121" s="984"/>
      <c r="BG1121" s="984"/>
      <c r="BH1121" s="284"/>
      <c r="BI1121" s="984"/>
      <c r="BJ1121" s="284"/>
      <c r="BK1121" s="984"/>
      <c r="BL1121" s="284"/>
      <c r="BM1121" s="284"/>
      <c r="BN1121" s="284"/>
      <c r="BO1121" s="284"/>
      <c r="BP1121" s="284"/>
      <c r="BQ1121" s="284"/>
      <c r="BR1121" s="284"/>
      <c r="BS1121" s="987"/>
      <c r="BT1121" s="987"/>
      <c r="BU1121" s="987"/>
      <c r="BV1121" s="987"/>
      <c r="BW1121" s="987"/>
      <c r="BX1121" s="987"/>
      <c r="BY1121" s="1011"/>
      <c r="CA1121" s="365" t="b">
        <f t="shared" si="501"/>
        <v>0</v>
      </c>
      <c r="CB1121" s="365" t="b">
        <f t="shared" si="502"/>
        <v>0</v>
      </c>
      <c r="CC1121" s="365" t="b">
        <f t="shared" si="503"/>
        <v>0</v>
      </c>
      <c r="CD1121" s="365">
        <f t="shared" si="504"/>
        <v>0</v>
      </c>
      <c r="CE1121" s="365" t="b">
        <f t="shared" si="505"/>
        <v>0</v>
      </c>
      <c r="CF1121" s="365" t="b">
        <f t="shared" si="506"/>
        <v>0</v>
      </c>
      <c r="CG1121" s="365" t="b">
        <f t="shared" si="507"/>
        <v>0</v>
      </c>
      <c r="CH1121" s="365">
        <f t="shared" si="508"/>
        <v>11.919599999999999</v>
      </c>
      <c r="CI1121" s="72" t="b">
        <f t="shared" si="509"/>
        <v>0</v>
      </c>
      <c r="CJ1121" s="72" t="b">
        <f t="shared" si="510"/>
        <v>0</v>
      </c>
      <c r="CK1121" s="72" t="b">
        <f t="shared" si="511"/>
        <v>0</v>
      </c>
      <c r="CL1121" s="72">
        <f t="shared" si="512"/>
        <v>0</v>
      </c>
      <c r="CM1121" s="72" t="b">
        <f t="shared" si="513"/>
        <v>0</v>
      </c>
      <c r="CN1121" s="72" t="b">
        <f t="shared" si="514"/>
        <v>0</v>
      </c>
      <c r="CP1121" s="13">
        <f t="shared" si="515"/>
        <v>0</v>
      </c>
      <c r="CQ1121" s="13" t="b">
        <f t="shared" si="516"/>
        <v>0</v>
      </c>
      <c r="CR1121" s="13" t="b">
        <f t="shared" si="517"/>
        <v>0</v>
      </c>
      <c r="CS1121" s="13" t="b">
        <f t="shared" si="523"/>
        <v>0</v>
      </c>
      <c r="CT1121" s="13" t="b">
        <f t="shared" si="522"/>
        <v>0</v>
      </c>
      <c r="CU1121" s="13" t="b">
        <f t="shared" si="524"/>
        <v>0</v>
      </c>
      <c r="CV1121" s="13" t="b">
        <f t="shared" si="518"/>
        <v>0</v>
      </c>
      <c r="CW1121" s="13" t="b">
        <f t="shared" si="519"/>
        <v>0</v>
      </c>
      <c r="CX1121" s="13" t="b">
        <f t="shared" si="520"/>
        <v>0</v>
      </c>
      <c r="CY1121" s="13" t="b">
        <f t="shared" si="521"/>
        <v>0</v>
      </c>
    </row>
    <row r="1122" spans="1:103" ht="15" thickBot="1">
      <c r="A1122" s="933"/>
      <c r="B1122" s="985"/>
      <c r="C1122" s="985"/>
      <c r="D1122" s="985"/>
      <c r="E1122" s="985"/>
      <c r="F1122" s="985"/>
      <c r="G1122" s="985"/>
      <c r="H1122" s="985"/>
      <c r="I1122" s="985"/>
      <c r="J1122" s="985"/>
      <c r="K1122" s="985"/>
      <c r="L1122" s="985"/>
      <c r="M1122" s="985"/>
      <c r="N1122" s="985"/>
      <c r="O1122" s="985"/>
      <c r="P1122" s="985"/>
      <c r="Q1122" s="942"/>
      <c r="R1122" s="985"/>
      <c r="S1122" s="985"/>
      <c r="T1122" s="985"/>
      <c r="U1122" s="985"/>
      <c r="V1122" s="985"/>
      <c r="W1122" s="64"/>
      <c r="X1122" s="64"/>
      <c r="Y1122" s="64"/>
      <c r="Z1122" s="64"/>
      <c r="AA1122" s="64" t="s">
        <v>37</v>
      </c>
      <c r="AB1122" s="65"/>
      <c r="AC1122" s="65"/>
      <c r="AD1122" s="64"/>
      <c r="AE1122" s="985"/>
      <c r="AF1122" s="334">
        <f t="shared" si="496"/>
        <v>0</v>
      </c>
      <c r="AG1122" s="272">
        <f>IF(R1122="kompletna",Q1122*J1122*0.0036*'lista, wskaźniki'!$F$13, IF(R1122="częściowa",Q1122*J1122*0.0036*'lista, wskaźniki'!$F$14, IF(R1122="brak",Q1122*J1122*0.0036*'lista, wskaźniki'!$F$15,)))</f>
        <v>0</v>
      </c>
      <c r="AH1122" s="334">
        <f>IF(Y1122="inne",K1122*'lista, wskaźniki'!$E$35,IF(Y1122="to samo źródło",0,IF(Y1122=0,0)))</f>
        <v>0</v>
      </c>
      <c r="AI1122" s="334" t="b">
        <f>IF(AA1122="gaz z sieci",AC1122*'lista, wskaźniki'!$D$21)</f>
        <v>0</v>
      </c>
      <c r="AJ1122" s="272">
        <f>IF(AA1122="węgiel",AB1122*'lista, wskaźniki'!$D$20, IF('Sektor mieszkaniowy'!AA1122="drewno",'Sektor mieszkaniowy'!AB1122*'lista, wskaźniki'!$D$22,IF('Sektor mieszkaniowy'!AA1122="pellet",AB1122*'lista, wskaźniki'!$D$23,IF('Sektor mieszkaniowy'!AA1122="gaz z sieci",AB1122*'lista, wskaźniki'!$D$21,IF('Sektor mieszkaniowy'!AA1122="olej opałowy",'Sektor mieszkaniowy'!AB1122*'lista, wskaźniki'!$D$24)))))</f>
        <v>0</v>
      </c>
      <c r="AK1122" s="1015"/>
      <c r="AL1122" s="985"/>
      <c r="AM1122" s="20">
        <f>IF(AA1122="węgiel",AF1122*1/3.6*'lista, wskaźniki'!$F$20,IF(AA1122="drewno",AF1122*1/3.6*'lista, wskaźniki'!$F$22,IF(AA1122="pellet",AF1122*1/3.6*'lista, wskaźniki'!$F$23,IF(AA1122="gaz z sieci",AF1122*1/3.6*'lista, wskaźniki'!$F$21,IF(AA1122="olej opałowy",AF1122*1/3.6*'lista, wskaźniki'!$F$24,0)))))</f>
        <v>0</v>
      </c>
      <c r="AN1122" s="20">
        <f>IF(AA1122="węgiel",AF1122*'lista, wskaźniki'!$E$42,IF(AA1122="drewno",AF1122*'lista, wskaźniki'!$G$42,IF(AA1122="pellet",AF1122*'lista, wskaźniki'!$H$42,IF(AA1122="gaz z sieci",AF1122*'lista, wskaźniki'!$F$42,IF(AA1122="olej opałowy",AF1122*'lista, wskaźniki'!$I$42,0)))))</f>
        <v>0</v>
      </c>
      <c r="AO1122" s="20">
        <f>IF(AA1122="węgiel",AF1122*'lista, wskaźniki'!$E$43,IF(AA1122="drewno",AF1122*'lista, wskaźniki'!$G$43,IF(AA1122="pellet",AF1122*'lista, wskaźniki'!$H$43,IF(AA1122="gaz z sieci",AF1122*'lista, wskaźniki'!$F$43,IF(AA1122="olej opałowy",AF1122*'lista, wskaźniki'!$I$43,0)))))</f>
        <v>0</v>
      </c>
      <c r="AP1122" s="20">
        <f>IF(AA1122="węgiel",AF1122*'lista, wskaźniki'!$E$44,IF(AA1122="drewno",AF1122*'lista, wskaźniki'!$G$44,IF(AA1122="pellet",AF1122*'lista, wskaźniki'!$H$44,IF(AA1122="gaz z sieci",AF1122*'lista, wskaźniki'!$F$44,IF(AA1122="olej opałowy",AF1122*'lista, wskaźniki'!$I$44,0)))))</f>
        <v>0</v>
      </c>
      <c r="AQ1122" s="20" t="b">
        <f>IF(Z1122="gaz",AH1122*1/3.6*'lista, wskaźniki'!$F$21,IF(Z1122="energia elektryczna",AH1122*1/3.6*'lista, wskaźniki'!$F$26))</f>
        <v>0</v>
      </c>
      <c r="AR1122" s="20" t="b">
        <f>IF(Z1122="gaz",AH1122*'lista, wskaźniki'!$F$42,IF(Z1122="energia elektryczna",AH1122*0))</f>
        <v>0</v>
      </c>
      <c r="AS1122" s="20" t="b">
        <f>IF(Z1122="gaz",AH1122*'lista, wskaźniki'!$F$43,IF(Z1122="energia elektryczna",AH1122*0))</f>
        <v>0</v>
      </c>
      <c r="AT1122" s="20" t="b">
        <f>IF(Z1122="gaz",AH1122*'lista, wskaźniki'!$F$44,IF(Z1122="energia elektryczna",AH1122*0))</f>
        <v>0</v>
      </c>
      <c r="AU1122" s="20">
        <f>AI1122*1/3.6*'lista, wskaźniki'!$F$21</f>
        <v>0</v>
      </c>
      <c r="AV1122" s="20">
        <f>AI1122*'lista, wskaźniki'!$F$42</f>
        <v>0</v>
      </c>
      <c r="AW1122" s="20">
        <f>AI1122*'lista, wskaźniki'!$F$43</f>
        <v>0</v>
      </c>
      <c r="AX1122" s="20">
        <f>AI1122*'lista, wskaźniki'!$F$44</f>
        <v>0</v>
      </c>
      <c r="AY1122" s="20">
        <f>AK1122*'lista, wskaźniki'!$F$26</f>
        <v>0</v>
      </c>
      <c r="AZ1122" s="20">
        <f t="shared" si="497"/>
        <v>0</v>
      </c>
      <c r="BA1122" s="20">
        <f t="shared" si="498"/>
        <v>0</v>
      </c>
      <c r="BB1122" s="20">
        <f t="shared" si="499"/>
        <v>0</v>
      </c>
      <c r="BC1122" s="20">
        <f t="shared" si="500"/>
        <v>0</v>
      </c>
      <c r="BD1122" s="985"/>
      <c r="BE1122" s="985"/>
      <c r="BF1122" s="985"/>
      <c r="BG1122" s="985"/>
      <c r="BH1122" s="64"/>
      <c r="BI1122" s="985"/>
      <c r="BJ1122" s="64"/>
      <c r="BK1122" s="985"/>
      <c r="BL1122" s="64"/>
      <c r="BM1122" s="64"/>
      <c r="BN1122" s="64"/>
      <c r="BO1122" s="64"/>
      <c r="BP1122" s="64"/>
      <c r="BQ1122" s="64"/>
      <c r="BR1122" s="64"/>
      <c r="BS1122" s="988"/>
      <c r="BT1122" s="988"/>
      <c r="BU1122" s="988"/>
      <c r="BV1122" s="988"/>
      <c r="BW1122" s="988"/>
      <c r="BX1122" s="988"/>
      <c r="BY1122" s="1012"/>
      <c r="CA1122" s="365" t="b">
        <f t="shared" si="501"/>
        <v>0</v>
      </c>
      <c r="CB1122" s="365" t="b">
        <f t="shared" si="502"/>
        <v>0</v>
      </c>
      <c r="CC1122" s="365" t="b">
        <f t="shared" si="503"/>
        <v>0</v>
      </c>
      <c r="CD1122" s="365" t="b">
        <f t="shared" si="504"/>
        <v>0</v>
      </c>
      <c r="CE1122" s="365">
        <f t="shared" si="505"/>
        <v>0</v>
      </c>
      <c r="CF1122" s="365" t="b">
        <f t="shared" si="506"/>
        <v>0</v>
      </c>
      <c r="CG1122" s="365" t="b">
        <f t="shared" si="507"/>
        <v>0</v>
      </c>
      <c r="CH1122" s="365" t="b">
        <f t="shared" si="508"/>
        <v>0</v>
      </c>
      <c r="CI1122" s="72" t="b">
        <f t="shared" si="509"/>
        <v>0</v>
      </c>
      <c r="CJ1122" s="72" t="b">
        <f t="shared" si="510"/>
        <v>0</v>
      </c>
      <c r="CK1122" s="72" t="b">
        <f t="shared" si="511"/>
        <v>0</v>
      </c>
      <c r="CL1122" s="72">
        <f t="shared" si="512"/>
        <v>0</v>
      </c>
      <c r="CM1122" s="72">
        <f t="shared" si="513"/>
        <v>0</v>
      </c>
      <c r="CN1122" s="72" t="b">
        <f t="shared" si="514"/>
        <v>0</v>
      </c>
      <c r="CP1122" s="13">
        <f t="shared" si="515"/>
        <v>0</v>
      </c>
      <c r="CQ1122" s="13" t="b">
        <f t="shared" si="516"/>
        <v>0</v>
      </c>
      <c r="CR1122" s="13" t="b">
        <f t="shared" si="517"/>
        <v>0</v>
      </c>
      <c r="CS1122" s="13" t="b">
        <f t="shared" si="523"/>
        <v>0</v>
      </c>
      <c r="CT1122" s="13" t="b">
        <f t="shared" si="522"/>
        <v>0</v>
      </c>
      <c r="CU1122" s="13" t="b">
        <f t="shared" si="524"/>
        <v>0</v>
      </c>
      <c r="CV1122" s="13" t="b">
        <f t="shared" si="518"/>
        <v>0</v>
      </c>
      <c r="CW1122" s="13" t="b">
        <f t="shared" si="519"/>
        <v>0</v>
      </c>
      <c r="CX1122" s="13" t="b">
        <f t="shared" si="520"/>
        <v>0</v>
      </c>
      <c r="CY1122" s="13" t="b">
        <f t="shared" si="521"/>
        <v>0</v>
      </c>
    </row>
    <row r="1123" spans="1:103" ht="15" thickBot="1">
      <c r="A1123" s="931">
        <v>225</v>
      </c>
      <c r="B1123" s="983" t="s">
        <v>255</v>
      </c>
      <c r="C1123" s="983" t="s">
        <v>271</v>
      </c>
      <c r="D1123" s="983" t="s">
        <v>1</v>
      </c>
      <c r="E1123" s="983" t="s">
        <v>5</v>
      </c>
      <c r="F1123" s="983"/>
      <c r="G1123" s="983"/>
      <c r="H1123" s="983"/>
      <c r="I1123" s="983" t="s">
        <v>10</v>
      </c>
      <c r="J1123" s="983"/>
      <c r="K1123" s="983"/>
      <c r="L1123" s="983" t="s">
        <v>16</v>
      </c>
      <c r="M1123" s="983">
        <v>50</v>
      </c>
      <c r="N1123" s="983" t="s">
        <v>17</v>
      </c>
      <c r="O1123" s="983"/>
      <c r="P1123" s="983" t="s">
        <v>17</v>
      </c>
      <c r="Q1123" s="940">
        <f>IF(I1123="&lt;1966",'lista, wskaźniki'!$G$4,IF(I1123="1967-1985",'lista, wskaźniki'!$G$5,IF(I1123="1986-1992",'lista, wskaźniki'!$G$6,IF(I1123="1993-1996",'lista, wskaźniki'!$G$7,IF(I1123="&gt;1997",'lista, wskaźniki'!$G$8,IF(I1123=0,'lista, wskaźniki'!$G$4))))))</f>
        <v>290</v>
      </c>
      <c r="R1123" s="983" t="s">
        <v>23</v>
      </c>
      <c r="S1123" s="983" t="s">
        <v>27</v>
      </c>
      <c r="T1123" s="983"/>
      <c r="U1123" s="983">
        <v>2011</v>
      </c>
      <c r="V1123" s="983"/>
      <c r="W1123" s="60" t="s">
        <v>35</v>
      </c>
      <c r="X1123" s="60" t="s">
        <v>38</v>
      </c>
      <c r="Y1123" s="60" t="s">
        <v>24</v>
      </c>
      <c r="Z1123" s="60" t="s">
        <v>401</v>
      </c>
      <c r="AA1123" s="60" t="s">
        <v>35</v>
      </c>
      <c r="AB1123" s="61">
        <v>3</v>
      </c>
      <c r="AC1123" s="61"/>
      <c r="AD1123" s="60">
        <v>4000</v>
      </c>
      <c r="AE1123" s="983"/>
      <c r="AF1123" s="334">
        <f t="shared" si="496"/>
        <v>67.89</v>
      </c>
      <c r="AG1123" s="272">
        <f>IF(R1123="kompletna",Q1123*J1123*0.0036*'lista, wskaźniki'!$F$13, IF(R1123="częściowa",Q1123*J1123*0.0036*'lista, wskaźniki'!$F$14, IF(R1123="brak",Q1123*J1123*0.0036*'lista, wskaźniki'!$F$15,)))</f>
        <v>0</v>
      </c>
      <c r="AH1123" s="334">
        <f>IF(Y1123="inne",K1123*'lista, wskaźniki'!$E$35,IF(Y1123="to samo źródło",0,IF(Y1123=0,0)))</f>
        <v>0</v>
      </c>
      <c r="AI1123" s="334" t="b">
        <f>IF(AA1123="gaz z sieci",AC1123*'lista, wskaźniki'!$D$21)</f>
        <v>0</v>
      </c>
      <c r="AJ1123" s="272">
        <f>IF(AA1123="węgiel",AB1123*'lista, wskaźniki'!$D$20, IF('Sektor mieszkaniowy'!AA1123="drewno",'Sektor mieszkaniowy'!AB1123*'lista, wskaźniki'!$D$22,IF('Sektor mieszkaniowy'!AA1123="pellet",AB1123*'lista, wskaźniki'!$D$23,IF('Sektor mieszkaniowy'!AA1123="gaz z sieci",AB1123*'lista, wskaźniki'!$D$21,IF('Sektor mieszkaniowy'!AA1123="olej opałowy",'Sektor mieszkaniowy'!AB1123*'lista, wskaźniki'!$D$24)))))</f>
        <v>67.89</v>
      </c>
      <c r="AK1123" s="1013">
        <f>AL1123/'lista, wskaźniki'!$A$127</f>
        <v>2</v>
      </c>
      <c r="AL1123" s="983">
        <v>1300</v>
      </c>
      <c r="AM1123" s="20">
        <f>IF(AA1123="węgiel",AF1123*1/3.6*'lista, wskaźniki'!$F$20,IF(AA1123="drewno",AF1123*1/3.6*'lista, wskaźniki'!$F$22,IF(AA1123="pellet",AF1123*1/3.6*'lista, wskaźniki'!$F$23,IF(AA1123="gaz z sieci",AF1123*1/3.6*'lista, wskaźniki'!$F$21,IF(AA1123="olej opałowy",AF1123*1/3.6*'lista, wskaźniki'!$F$24,0)))))</f>
        <v>6.4312197000000006</v>
      </c>
      <c r="AN1123" s="20">
        <f>IF(AA1123="węgiel",AF1123*'lista, wskaźniki'!$E$42,IF(AA1123="drewno",AF1123*'lista, wskaźniki'!$G$42,IF(AA1123="pellet",AF1123*'lista, wskaźniki'!$H$42,IF(AA1123="gaz z sieci",AF1123*'lista, wskaźniki'!$F$42,IF(AA1123="olej opałowy",AF1123*'lista, wskaźniki'!$I$42,0)))))</f>
        <v>2.57982E-2</v>
      </c>
      <c r="AO1123" s="20">
        <f>IF(AA1123="węgiel",AF1123*'lista, wskaźniki'!$E$43,IF(AA1123="drewno",AF1123*'lista, wskaźniki'!$G$43,IF(AA1123="pellet",AF1123*'lista, wskaźniki'!$H$43,IF(AA1123="gaz z sieci",AF1123*'lista, wskaźniki'!$F$43,IF(AA1123="olej opałowy",AF1123*'lista, wskaźniki'!$I$43,0)))))</f>
        <v>2.4440400000000001E-2</v>
      </c>
      <c r="AP1123" s="20">
        <f>IF(AA1123="węgiel",AF1123*'lista, wskaźniki'!$E$44,IF(AA1123="drewno",AF1123*'lista, wskaźniki'!$G$44,IF(AA1123="pellet",AF1123*'lista, wskaźniki'!$H$44,IF(AA1123="gaz z sieci",AF1123*'lista, wskaźniki'!$F$44,IF(AA1123="olej opałowy",AF1123*'lista, wskaźniki'!$I$44,0)))))</f>
        <v>1.83303E-5</v>
      </c>
      <c r="AQ1123" s="20">
        <f>IF(Z1123="gaz",AH1123*1/3.6*'lista, wskaźniki'!$F$21,IF(Z1123="energia elektryczna",AH1123*1/3.6*'lista, wskaźniki'!$F$26))</f>
        <v>0</v>
      </c>
      <c r="AR1123" s="20">
        <f>IF(Z1123="gaz",AH1123*'lista, wskaźniki'!$F$42,IF(Z1123="energia elektryczna",AH1123*0))</f>
        <v>0</v>
      </c>
      <c r="AS1123" s="20">
        <f>IF(Z1123="gaz",AH1123*'lista, wskaźniki'!$F$43,IF(Z1123="energia elektryczna",AH1123*0))</f>
        <v>0</v>
      </c>
      <c r="AT1123" s="20">
        <f>IF(Z1123="gaz",AH1123*'lista, wskaźniki'!$F$44,IF(Z1123="energia elektryczna",AH1123*0))</f>
        <v>0</v>
      </c>
      <c r="AU1123" s="20">
        <f>AI1123*1/3.6*'lista, wskaźniki'!$F$21</f>
        <v>0</v>
      </c>
      <c r="AV1123" s="20">
        <f>AI1123*'lista, wskaźniki'!$F$42</f>
        <v>0</v>
      </c>
      <c r="AW1123" s="20">
        <f>AI1123*'lista, wskaźniki'!$F$43</f>
        <v>0</v>
      </c>
      <c r="AX1123" s="20">
        <f>AI1123*'lista, wskaźniki'!$F$44</f>
        <v>0</v>
      </c>
      <c r="AY1123" s="20">
        <f>AK1123*'lista, wskaźniki'!$F$26</f>
        <v>1.78</v>
      </c>
      <c r="AZ1123" s="20">
        <f t="shared" si="497"/>
        <v>8.2112197000000009</v>
      </c>
      <c r="BA1123" s="20">
        <f t="shared" si="498"/>
        <v>2.57982E-2</v>
      </c>
      <c r="BB1123" s="20">
        <f t="shared" si="499"/>
        <v>2.4440400000000001E-2</v>
      </c>
      <c r="BC1123" s="20">
        <f t="shared" si="500"/>
        <v>1.83303E-5</v>
      </c>
      <c r="BD1123" s="983" t="s">
        <v>17</v>
      </c>
      <c r="BE1123" s="983" t="s">
        <v>16</v>
      </c>
      <c r="BF1123" s="983" t="s">
        <v>17</v>
      </c>
      <c r="BG1123" s="983" t="s">
        <v>17</v>
      </c>
      <c r="BH1123" s="60"/>
      <c r="BI1123" s="983" t="s">
        <v>17</v>
      </c>
      <c r="BJ1123" s="60"/>
      <c r="BK1123" s="983" t="s">
        <v>17</v>
      </c>
      <c r="BL1123" s="60"/>
      <c r="BM1123" s="60"/>
      <c r="BN1123" s="60"/>
      <c r="BO1123" s="60" t="s">
        <v>17</v>
      </c>
      <c r="BP1123" s="60"/>
      <c r="BQ1123" s="60" t="s">
        <v>120</v>
      </c>
      <c r="BR1123" s="60">
        <v>1</v>
      </c>
      <c r="BS1123" s="986">
        <v>5000</v>
      </c>
      <c r="BT1123" s="986"/>
      <c r="BU1123" s="986">
        <v>300</v>
      </c>
      <c r="BV1123" s="986"/>
      <c r="BW1123" s="986"/>
      <c r="BX1123" s="986">
        <v>1450</v>
      </c>
      <c r="BY1123" s="1010"/>
      <c r="CA1123" s="365">
        <f t="shared" si="501"/>
        <v>67.89</v>
      </c>
      <c r="CB1123" s="365" t="b">
        <f t="shared" si="502"/>
        <v>0</v>
      </c>
      <c r="CC1123" s="365" t="b">
        <f t="shared" si="503"/>
        <v>0</v>
      </c>
      <c r="CD1123" s="365" t="b">
        <f t="shared" si="504"/>
        <v>0</v>
      </c>
      <c r="CE1123" s="365" t="b">
        <f t="shared" si="505"/>
        <v>0</v>
      </c>
      <c r="CF1123" s="365">
        <f t="shared" si="506"/>
        <v>0</v>
      </c>
      <c r="CG1123" s="365" t="b">
        <f t="shared" si="507"/>
        <v>0</v>
      </c>
      <c r="CH1123" s="365" t="b">
        <f t="shared" si="508"/>
        <v>0</v>
      </c>
      <c r="CI1123" s="72">
        <f t="shared" si="509"/>
        <v>67.89</v>
      </c>
      <c r="CJ1123" s="72" t="b">
        <f t="shared" si="510"/>
        <v>0</v>
      </c>
      <c r="CK1123" s="72" t="b">
        <f t="shared" si="511"/>
        <v>0</v>
      </c>
      <c r="CL1123" s="72">
        <f t="shared" si="512"/>
        <v>0</v>
      </c>
      <c r="CM1123" s="72" t="b">
        <f t="shared" si="513"/>
        <v>0</v>
      </c>
      <c r="CN1123" s="72" t="b">
        <f t="shared" si="514"/>
        <v>0</v>
      </c>
      <c r="CP1123" s="13">
        <f t="shared" si="515"/>
        <v>0</v>
      </c>
      <c r="CQ1123" s="13">
        <f t="shared" si="516"/>
        <v>0</v>
      </c>
      <c r="CR1123" s="13" t="b">
        <f t="shared" si="517"/>
        <v>0</v>
      </c>
      <c r="CS1123" s="13">
        <f t="shared" si="523"/>
        <v>0</v>
      </c>
      <c r="CT1123" s="13" t="b">
        <f t="shared" si="522"/>
        <v>0</v>
      </c>
      <c r="CU1123" s="13">
        <f t="shared" si="524"/>
        <v>0</v>
      </c>
      <c r="CV1123" s="13" t="b">
        <f t="shared" si="518"/>
        <v>0</v>
      </c>
      <c r="CW1123" s="13">
        <f t="shared" si="519"/>
        <v>0</v>
      </c>
      <c r="CX1123" s="13" t="b">
        <f t="shared" si="520"/>
        <v>0</v>
      </c>
      <c r="CY1123" s="13">
        <f t="shared" si="521"/>
        <v>0</v>
      </c>
    </row>
    <row r="1124" spans="1:103" ht="15" thickBot="1">
      <c r="A1124" s="932"/>
      <c r="B1124" s="984"/>
      <c r="C1124" s="984"/>
      <c r="D1124" s="984"/>
      <c r="E1124" s="984"/>
      <c r="F1124" s="984"/>
      <c r="G1124" s="984"/>
      <c r="H1124" s="984"/>
      <c r="I1124" s="984"/>
      <c r="J1124" s="984"/>
      <c r="K1124" s="984"/>
      <c r="L1124" s="984"/>
      <c r="M1124" s="984"/>
      <c r="N1124" s="984"/>
      <c r="O1124" s="984"/>
      <c r="P1124" s="984"/>
      <c r="Q1124" s="941"/>
      <c r="R1124" s="984"/>
      <c r="S1124" s="984"/>
      <c r="T1124" s="984"/>
      <c r="U1124" s="984"/>
      <c r="V1124" s="984"/>
      <c r="W1124" s="20" t="s">
        <v>36</v>
      </c>
      <c r="X1124" s="62"/>
      <c r="Y1124" s="62"/>
      <c r="Z1124" s="62"/>
      <c r="AA1124" s="62" t="s">
        <v>36</v>
      </c>
      <c r="AB1124" s="63">
        <v>10</v>
      </c>
      <c r="AC1124" s="63"/>
      <c r="AD1124" s="62">
        <v>1000</v>
      </c>
      <c r="AE1124" s="984"/>
      <c r="AF1124" s="334">
        <f t="shared" si="496"/>
        <v>156</v>
      </c>
      <c r="AG1124" s="272">
        <f>IF(R1124="kompletna",Q1124*J1124*0.0036*'lista, wskaźniki'!$F$13, IF(R1124="częściowa",Q1124*J1124*0.0036*'lista, wskaźniki'!$F$14, IF(R1124="brak",Q1124*J1124*0.0036*'lista, wskaźniki'!$F$15,)))</f>
        <v>0</v>
      </c>
      <c r="AH1124" s="334">
        <f>IF(Y1124="inne",K1124*'lista, wskaźniki'!$E$35,IF(Y1124="to samo źródło",0,IF(Y1124=0,0)))</f>
        <v>0</v>
      </c>
      <c r="AI1124" s="334" t="b">
        <f>IF(AA1124="gaz z sieci",AC1124*'lista, wskaźniki'!$D$21)</f>
        <v>0</v>
      </c>
      <c r="AJ1124" s="272">
        <f>IF(AA1124="węgiel",AB1124*'lista, wskaźniki'!$D$20, IF('Sektor mieszkaniowy'!AA1124="drewno",'Sektor mieszkaniowy'!AB1124*'lista, wskaźniki'!$D$22,IF('Sektor mieszkaniowy'!AA1124="pellet",AB1124*'lista, wskaźniki'!$D$23,IF('Sektor mieszkaniowy'!AA1124="gaz z sieci",AB1124*'lista, wskaźniki'!$D$21,IF('Sektor mieszkaniowy'!AA1124="olej opałowy",'Sektor mieszkaniowy'!AB1124*'lista, wskaźniki'!$D$24)))))</f>
        <v>156</v>
      </c>
      <c r="AK1124" s="1014"/>
      <c r="AL1124" s="984"/>
      <c r="AM1124" s="20">
        <f>IF(AA1124="węgiel",AF1124*1/3.6*'lista, wskaźniki'!$F$20,IF(AA1124="drewno",AF1124*1/3.6*'lista, wskaźniki'!$F$22,IF(AA1124="pellet",AF1124*1/3.6*'lista, wskaźniki'!$F$23,IF(AA1124="gaz z sieci",AF1124*1/3.6*'lista, wskaźniki'!$F$21,IF(AA1124="olej opałowy",AF1124*1/3.6*'lista, wskaźniki'!$F$24,0)))))</f>
        <v>0</v>
      </c>
      <c r="AN1124" s="20">
        <f>IF(AA1124="węgiel",AF1124*'lista, wskaźniki'!$E$42,IF(AA1124="drewno",AF1124*'lista, wskaźniki'!$G$42,IF(AA1124="pellet",AF1124*'lista, wskaźniki'!$H$42,IF(AA1124="gaz z sieci",AF1124*'lista, wskaźniki'!$F$42,IF(AA1124="olej opałowy",AF1124*'lista, wskaźniki'!$I$42,0)))))</f>
        <v>0.12636</v>
      </c>
      <c r="AO1124" s="20">
        <f>IF(AA1124="węgiel",AF1124*'lista, wskaźniki'!$E$43,IF(AA1124="drewno",AF1124*'lista, wskaźniki'!$G$43,IF(AA1124="pellet",AF1124*'lista, wskaźniki'!$H$43,IF(AA1124="gaz z sieci",AF1124*'lista, wskaźniki'!$F$43,IF(AA1124="olej opałowy",AF1124*'lista, wskaźniki'!$I$43,0)))))</f>
        <v>0.12636</v>
      </c>
      <c r="AP1124" s="20">
        <f>IF(AA1124="węgiel",AF1124*'lista, wskaźniki'!$E$44,IF(AA1124="drewno",AF1124*'lista, wskaźniki'!$G$44,IF(AA1124="pellet",AF1124*'lista, wskaźniki'!$H$44,IF(AA1124="gaz z sieci",AF1124*'lista, wskaźniki'!$F$44,IF(AA1124="olej opałowy",AF1124*'lista, wskaźniki'!$I$44,0)))))</f>
        <v>3.8999999999999999E-5</v>
      </c>
      <c r="AQ1124" s="20" t="b">
        <f>IF(Z1124="gaz",AH1124*1/3.6*'lista, wskaźniki'!$F$21,IF(Z1124="energia elektryczna",AH1124*1/3.6*'lista, wskaźniki'!$F$26))</f>
        <v>0</v>
      </c>
      <c r="AR1124" s="20" t="b">
        <f>IF(Z1124="gaz",AH1124*'lista, wskaźniki'!$F$42,IF(Z1124="energia elektryczna",AH1124*0))</f>
        <v>0</v>
      </c>
      <c r="AS1124" s="20" t="b">
        <f>IF(Z1124="gaz",AH1124*'lista, wskaźniki'!$F$43,IF(Z1124="energia elektryczna",AH1124*0))</f>
        <v>0</v>
      </c>
      <c r="AT1124" s="20" t="b">
        <f>IF(Z1124="gaz",AH1124*'lista, wskaźniki'!$F$44,IF(Z1124="energia elektryczna",AH1124*0))</f>
        <v>0</v>
      </c>
      <c r="AU1124" s="20">
        <f>AI1124*1/3.6*'lista, wskaźniki'!$F$21</f>
        <v>0</v>
      </c>
      <c r="AV1124" s="20">
        <f>AI1124*'lista, wskaźniki'!$F$42</f>
        <v>0</v>
      </c>
      <c r="AW1124" s="20">
        <f>AI1124*'lista, wskaźniki'!$F$43</f>
        <v>0</v>
      </c>
      <c r="AX1124" s="20">
        <f>AI1124*'lista, wskaźniki'!$F$44</f>
        <v>0</v>
      </c>
      <c r="AY1124" s="20">
        <f>AK1124*'lista, wskaźniki'!$F$26</f>
        <v>0</v>
      </c>
      <c r="AZ1124" s="20">
        <f t="shared" si="497"/>
        <v>0</v>
      </c>
      <c r="BA1124" s="20">
        <f t="shared" si="498"/>
        <v>0.12636</v>
      </c>
      <c r="BB1124" s="20">
        <f t="shared" si="499"/>
        <v>0.12636</v>
      </c>
      <c r="BC1124" s="20">
        <f t="shared" si="500"/>
        <v>3.8999999999999999E-5</v>
      </c>
      <c r="BD1124" s="984"/>
      <c r="BE1124" s="984"/>
      <c r="BF1124" s="984"/>
      <c r="BG1124" s="984"/>
      <c r="BH1124" s="62"/>
      <c r="BI1124" s="984"/>
      <c r="BJ1124" s="62"/>
      <c r="BK1124" s="984"/>
      <c r="BL1124" s="62"/>
      <c r="BM1124" s="62"/>
      <c r="BN1124" s="62"/>
      <c r="BO1124" s="62"/>
      <c r="BP1124" s="62"/>
      <c r="BQ1124" s="62"/>
      <c r="BR1124" s="62"/>
      <c r="BS1124" s="987"/>
      <c r="BT1124" s="987"/>
      <c r="BU1124" s="987"/>
      <c r="BV1124" s="987"/>
      <c r="BW1124" s="987"/>
      <c r="BX1124" s="987"/>
      <c r="BY1124" s="1011"/>
      <c r="CA1124" s="365" t="b">
        <f t="shared" si="501"/>
        <v>0</v>
      </c>
      <c r="CB1124" s="365">
        <f t="shared" si="502"/>
        <v>156</v>
      </c>
      <c r="CC1124" s="365" t="b">
        <f t="shared" si="503"/>
        <v>0</v>
      </c>
      <c r="CD1124" s="365" t="b">
        <f t="shared" si="504"/>
        <v>0</v>
      </c>
      <c r="CE1124" s="365" t="b">
        <f t="shared" si="505"/>
        <v>0</v>
      </c>
      <c r="CF1124" s="365" t="b">
        <f t="shared" si="506"/>
        <v>0</v>
      </c>
      <c r="CG1124" s="365" t="b">
        <f t="shared" si="507"/>
        <v>0</v>
      </c>
      <c r="CH1124" s="365" t="b">
        <f t="shared" si="508"/>
        <v>0</v>
      </c>
      <c r="CI1124" s="72" t="b">
        <f t="shared" si="509"/>
        <v>0</v>
      </c>
      <c r="CJ1124" s="72">
        <f t="shared" si="510"/>
        <v>156</v>
      </c>
      <c r="CK1124" s="72" t="b">
        <f t="shared" si="511"/>
        <v>0</v>
      </c>
      <c r="CL1124" s="72">
        <f t="shared" si="512"/>
        <v>0</v>
      </c>
      <c r="CM1124" s="72" t="b">
        <f t="shared" si="513"/>
        <v>0</v>
      </c>
      <c r="CN1124" s="72" t="b">
        <f t="shared" si="514"/>
        <v>0</v>
      </c>
      <c r="CP1124" s="13">
        <f t="shared" si="515"/>
        <v>0</v>
      </c>
      <c r="CQ1124" s="13" t="b">
        <f t="shared" si="516"/>
        <v>0</v>
      </c>
      <c r="CR1124" s="13" t="b">
        <f t="shared" si="517"/>
        <v>0</v>
      </c>
      <c r="CS1124" s="13" t="b">
        <f t="shared" si="523"/>
        <v>0</v>
      </c>
      <c r="CT1124" s="13" t="b">
        <f t="shared" si="522"/>
        <v>0</v>
      </c>
      <c r="CU1124" s="13" t="b">
        <f t="shared" si="524"/>
        <v>0</v>
      </c>
      <c r="CV1124" s="13" t="b">
        <f t="shared" si="518"/>
        <v>0</v>
      </c>
      <c r="CW1124" s="13" t="b">
        <f t="shared" si="519"/>
        <v>0</v>
      </c>
      <c r="CX1124" s="13" t="b">
        <f t="shared" si="520"/>
        <v>0</v>
      </c>
      <c r="CY1124" s="13" t="b">
        <f t="shared" si="521"/>
        <v>0</v>
      </c>
    </row>
    <row r="1125" spans="1:103" ht="15" thickBot="1">
      <c r="A1125" s="932"/>
      <c r="B1125" s="984"/>
      <c r="C1125" s="984"/>
      <c r="D1125" s="984"/>
      <c r="E1125" s="984"/>
      <c r="F1125" s="984"/>
      <c r="G1125" s="984"/>
      <c r="H1125" s="984"/>
      <c r="I1125" s="984"/>
      <c r="J1125" s="984"/>
      <c r="K1125" s="984"/>
      <c r="L1125" s="984"/>
      <c r="M1125" s="984"/>
      <c r="N1125" s="984"/>
      <c r="O1125" s="984"/>
      <c r="P1125" s="984"/>
      <c r="Q1125" s="941"/>
      <c r="R1125" s="984"/>
      <c r="S1125" s="984"/>
      <c r="T1125" s="984"/>
      <c r="U1125" s="984"/>
      <c r="V1125" s="984"/>
      <c r="W1125" s="62"/>
      <c r="X1125" s="62"/>
      <c r="Y1125" s="62"/>
      <c r="Z1125" s="62"/>
      <c r="AA1125" s="62" t="s">
        <v>50</v>
      </c>
      <c r="AB1125" s="63"/>
      <c r="AC1125" s="63"/>
      <c r="AD1125" s="62"/>
      <c r="AE1125" s="984"/>
      <c r="AF1125" s="334">
        <f t="shared" si="496"/>
        <v>0</v>
      </c>
      <c r="AG1125" s="272">
        <f>IF(R1125="kompletna",Q1125*J1125*0.0036*'lista, wskaźniki'!$F$13, IF(R1125="częściowa",Q1125*J1125*0.0036*'lista, wskaźniki'!$F$14, IF(R1125="brak",Q1125*J1125*0.0036*'lista, wskaźniki'!$F$15,)))</f>
        <v>0</v>
      </c>
      <c r="AH1125" s="334">
        <f>IF(Y1125="inne",K1125*'lista, wskaźniki'!$E$35,IF(Y1125="to samo źródło",0,IF(Y1125=0,0)))</f>
        <v>0</v>
      </c>
      <c r="AI1125" s="334" t="b">
        <f>IF(AA1125="gaz z sieci",AC1125*'lista, wskaźniki'!$D$21)</f>
        <v>0</v>
      </c>
      <c r="AJ1125" s="272">
        <f>IF(AA1125="węgiel",AB1125*'lista, wskaźniki'!$D$20, IF('Sektor mieszkaniowy'!AA1125="drewno",'Sektor mieszkaniowy'!AB1125*'lista, wskaźniki'!$D$22,IF('Sektor mieszkaniowy'!AA1125="pellet",AB1125*'lista, wskaźniki'!$D$23,IF('Sektor mieszkaniowy'!AA1125="gaz z sieci",AB1125*'lista, wskaźniki'!$D$21,IF('Sektor mieszkaniowy'!AA1125="olej opałowy",'Sektor mieszkaniowy'!AB1125*'lista, wskaźniki'!$D$24)))))</f>
        <v>0</v>
      </c>
      <c r="AK1125" s="1014"/>
      <c r="AL1125" s="984"/>
      <c r="AM1125" s="20">
        <f>IF(AA1125="węgiel",AF1125*1/3.6*'lista, wskaźniki'!$F$20,IF(AA1125="drewno",AF1125*1/3.6*'lista, wskaźniki'!$F$22,IF(AA1125="pellet",AF1125*1/3.6*'lista, wskaźniki'!$F$23,IF(AA1125="gaz z sieci",AF1125*1/3.6*'lista, wskaźniki'!$F$21,IF(AA1125="olej opałowy",AF1125*1/3.6*'lista, wskaźniki'!$F$24,0)))))</f>
        <v>0</v>
      </c>
      <c r="AN1125" s="20">
        <f>IF(AA1125="węgiel",AF1125*'lista, wskaźniki'!$E$42,IF(AA1125="drewno",AF1125*'lista, wskaźniki'!$G$42,IF(AA1125="pellet",AF1125*'lista, wskaźniki'!$H$42,IF(AA1125="gaz z sieci",AF1125*'lista, wskaźniki'!$F$42,IF(AA1125="olej opałowy",AF1125*'lista, wskaźniki'!$I$42,0)))))</f>
        <v>0</v>
      </c>
      <c r="AO1125" s="20">
        <f>IF(AA1125="węgiel",AF1125*'lista, wskaźniki'!$E$43,IF(AA1125="drewno",AF1125*'lista, wskaźniki'!$G$43,IF(AA1125="pellet",AF1125*'lista, wskaźniki'!$H$43,IF(AA1125="gaz z sieci",AF1125*'lista, wskaźniki'!$F$43,IF(AA1125="olej opałowy",AF1125*'lista, wskaźniki'!$I$43,0)))))</f>
        <v>0</v>
      </c>
      <c r="AP1125" s="20">
        <f>IF(AA1125="węgiel",AF1125*'lista, wskaźniki'!$E$44,IF(AA1125="drewno",AF1125*'lista, wskaźniki'!$G$44,IF(AA1125="pellet",AF1125*'lista, wskaźniki'!$H$44,IF(AA1125="gaz z sieci",AF1125*'lista, wskaźniki'!$F$44,IF(AA1125="olej opałowy",AF1125*'lista, wskaźniki'!$I$44,0)))))</f>
        <v>0</v>
      </c>
      <c r="AQ1125" s="20" t="b">
        <f>IF(Z1125="gaz",AH1125*1/3.6*'lista, wskaźniki'!$F$21,IF(Z1125="energia elektryczna",AH1125*1/3.6*'lista, wskaźniki'!$F$26))</f>
        <v>0</v>
      </c>
      <c r="AR1125" s="20" t="b">
        <f>IF(Z1125="gaz",AH1125*'lista, wskaźniki'!$F$42,IF(Z1125="energia elektryczna",AH1125*0))</f>
        <v>0</v>
      </c>
      <c r="AS1125" s="20" t="b">
        <f>IF(Z1125="gaz",AH1125*'lista, wskaźniki'!$F$43,IF(Z1125="energia elektryczna",AH1125*0))</f>
        <v>0</v>
      </c>
      <c r="AT1125" s="20" t="b">
        <f>IF(Z1125="gaz",AH1125*'lista, wskaźniki'!$F$44,IF(Z1125="energia elektryczna",AH1125*0))</f>
        <v>0</v>
      </c>
      <c r="AU1125" s="20">
        <f>AI1125*1/3.6*'lista, wskaźniki'!$F$21</f>
        <v>0</v>
      </c>
      <c r="AV1125" s="20">
        <f>AI1125*'lista, wskaźniki'!$F$42</f>
        <v>0</v>
      </c>
      <c r="AW1125" s="20">
        <f>AI1125*'lista, wskaźniki'!$F$43</f>
        <v>0</v>
      </c>
      <c r="AX1125" s="20">
        <f>AI1125*'lista, wskaźniki'!$F$44</f>
        <v>0</v>
      </c>
      <c r="AY1125" s="20">
        <f>AK1125*'lista, wskaźniki'!$F$26</f>
        <v>0</v>
      </c>
      <c r="AZ1125" s="20">
        <f t="shared" si="497"/>
        <v>0</v>
      </c>
      <c r="BA1125" s="20">
        <f t="shared" si="498"/>
        <v>0</v>
      </c>
      <c r="BB1125" s="20">
        <f t="shared" si="499"/>
        <v>0</v>
      </c>
      <c r="BC1125" s="20">
        <f t="shared" si="500"/>
        <v>0</v>
      </c>
      <c r="BD1125" s="984"/>
      <c r="BE1125" s="984"/>
      <c r="BF1125" s="984"/>
      <c r="BG1125" s="984"/>
      <c r="BH1125" s="62"/>
      <c r="BI1125" s="984"/>
      <c r="BJ1125" s="62"/>
      <c r="BK1125" s="984"/>
      <c r="BL1125" s="62"/>
      <c r="BM1125" s="62"/>
      <c r="BN1125" s="62"/>
      <c r="BO1125" s="62"/>
      <c r="BP1125" s="62"/>
      <c r="BQ1125" s="62"/>
      <c r="BR1125" s="62"/>
      <c r="BS1125" s="987"/>
      <c r="BT1125" s="987"/>
      <c r="BU1125" s="987"/>
      <c r="BV1125" s="987"/>
      <c r="BW1125" s="987"/>
      <c r="BX1125" s="987"/>
      <c r="BY1125" s="1011"/>
      <c r="CA1125" s="365" t="b">
        <f t="shared" si="501"/>
        <v>0</v>
      </c>
      <c r="CB1125" s="365" t="b">
        <f t="shared" si="502"/>
        <v>0</v>
      </c>
      <c r="CC1125" s="365">
        <f t="shared" si="503"/>
        <v>0</v>
      </c>
      <c r="CD1125" s="365" t="b">
        <f t="shared" si="504"/>
        <v>0</v>
      </c>
      <c r="CE1125" s="365" t="b">
        <f t="shared" si="505"/>
        <v>0</v>
      </c>
      <c r="CF1125" s="365" t="b">
        <f t="shared" si="506"/>
        <v>0</v>
      </c>
      <c r="CG1125" s="365" t="b">
        <f t="shared" si="507"/>
        <v>0</v>
      </c>
      <c r="CH1125" s="365" t="b">
        <f t="shared" si="508"/>
        <v>0</v>
      </c>
      <c r="CI1125" s="72" t="b">
        <f t="shared" si="509"/>
        <v>0</v>
      </c>
      <c r="CJ1125" s="72" t="b">
        <f t="shared" si="510"/>
        <v>0</v>
      </c>
      <c r="CK1125" s="72">
        <f t="shared" si="511"/>
        <v>0</v>
      </c>
      <c r="CL1125" s="72">
        <f t="shared" si="512"/>
        <v>0</v>
      </c>
      <c r="CM1125" s="72" t="b">
        <f t="shared" si="513"/>
        <v>0</v>
      </c>
      <c r="CN1125" s="72" t="b">
        <f t="shared" si="514"/>
        <v>0</v>
      </c>
      <c r="CP1125" s="13">
        <f t="shared" si="515"/>
        <v>0</v>
      </c>
      <c r="CQ1125" s="13" t="b">
        <f t="shared" si="516"/>
        <v>0</v>
      </c>
      <c r="CR1125" s="13" t="b">
        <f t="shared" si="517"/>
        <v>0</v>
      </c>
      <c r="CS1125" s="13" t="b">
        <f t="shared" si="523"/>
        <v>0</v>
      </c>
      <c r="CT1125" s="13" t="b">
        <f t="shared" si="522"/>
        <v>0</v>
      </c>
      <c r="CU1125" s="13" t="b">
        <f t="shared" si="524"/>
        <v>0</v>
      </c>
      <c r="CV1125" s="13" t="b">
        <f t="shared" si="518"/>
        <v>0</v>
      </c>
      <c r="CW1125" s="13" t="b">
        <f t="shared" si="519"/>
        <v>0</v>
      </c>
      <c r="CX1125" s="13" t="b">
        <f t="shared" si="520"/>
        <v>0</v>
      </c>
      <c r="CY1125" s="13" t="b">
        <f t="shared" si="521"/>
        <v>0</v>
      </c>
    </row>
    <row r="1126" spans="1:103" s="282" customFormat="1" ht="15" thickBot="1">
      <c r="A1126" s="932"/>
      <c r="B1126" s="984"/>
      <c r="C1126" s="984"/>
      <c r="D1126" s="984"/>
      <c r="E1126" s="984"/>
      <c r="F1126" s="984"/>
      <c r="G1126" s="984"/>
      <c r="H1126" s="984"/>
      <c r="I1126" s="984"/>
      <c r="J1126" s="984"/>
      <c r="K1126" s="984"/>
      <c r="L1126" s="984"/>
      <c r="M1126" s="984"/>
      <c r="N1126" s="984"/>
      <c r="O1126" s="984"/>
      <c r="P1126" s="984"/>
      <c r="Q1126" s="941"/>
      <c r="R1126" s="984"/>
      <c r="S1126" s="984"/>
      <c r="T1126" s="984"/>
      <c r="U1126" s="984"/>
      <c r="V1126" s="984"/>
      <c r="W1126" s="284"/>
      <c r="X1126" s="284"/>
      <c r="Y1126" s="284"/>
      <c r="Z1126" s="284"/>
      <c r="AA1126" s="336" t="s">
        <v>38</v>
      </c>
      <c r="AB1126" s="63"/>
      <c r="AC1126" s="63">
        <v>400</v>
      </c>
      <c r="AD1126" s="336">
        <v>1000</v>
      </c>
      <c r="AE1126" s="984"/>
      <c r="AF1126" s="334">
        <f t="shared" si="496"/>
        <v>0</v>
      </c>
      <c r="AG1126" s="292">
        <f>IF(R1126="kompletna",Q1126*J1126*0.0036*'lista, wskaźniki'!$F$13, IF(R1126="częściowa",Q1126*J1126*0.0036*'lista, wskaźniki'!$F$14, IF(R1126="brak",Q1126*J1126*0.0036*'lista, wskaźniki'!$F$15,)))</f>
        <v>0</v>
      </c>
      <c r="AH1126" s="334">
        <f>IF(Y1126="inne",K1126*'lista, wskaźniki'!$E$35,IF(Y1126="to samo źródło",0,IF(Y1126=0,0)))</f>
        <v>0</v>
      </c>
      <c r="AI1126" s="334">
        <f>IF(AA1126="gaz z sieci",AC1126*'lista, wskaźniki'!$D$21)</f>
        <v>14.448</v>
      </c>
      <c r="AJ1126" s="292">
        <f>IF(AA1126="węgiel",AB1126*'lista, wskaźniki'!$D$20, IF('Sektor mieszkaniowy'!AA1126="drewno",'Sektor mieszkaniowy'!AB1126*'lista, wskaźniki'!$D$22,IF('Sektor mieszkaniowy'!AA1126="pellet",AB1126*'lista, wskaźniki'!$D$23,IF('Sektor mieszkaniowy'!AA1126="gaz z sieci",AB1126*'lista, wskaźniki'!$D$21,IF('Sektor mieszkaniowy'!AA1126="olej opałowy",'Sektor mieszkaniowy'!AB1126*'lista, wskaźniki'!$D$24)))))</f>
        <v>0</v>
      </c>
      <c r="AK1126" s="1014"/>
      <c r="AL1126" s="984"/>
      <c r="AM1126" s="20">
        <f>IF(AA1126="węgiel",AF1126*1/3.6*'lista, wskaźniki'!$F$20,IF(AA1126="drewno",AF1126*1/3.6*'lista, wskaźniki'!$F$22,IF(AA1126="pellet",AF1126*1/3.6*'lista, wskaźniki'!$F$23,IF(AA1126="gaz z sieci",AF1126*1/3.6*'lista, wskaźniki'!$F$21,IF(AA1126="olej opałowy",AF1126*1/3.6*'lista, wskaźniki'!$F$24,0)))))</f>
        <v>0</v>
      </c>
      <c r="AN1126" s="20">
        <f>IF(AA1126="węgiel",AF1126*'lista, wskaźniki'!$E$42,IF(AA1126="drewno",AF1126*'lista, wskaźniki'!$G$42,IF(AA1126="pellet",AF1126*'lista, wskaźniki'!$H$42,IF(AA1126="gaz z sieci",AF1126*'lista, wskaźniki'!$F$42,IF(AA1126="olej opałowy",AF1126*'lista, wskaźniki'!$I$42,0)))))</f>
        <v>0</v>
      </c>
      <c r="AO1126" s="20">
        <f>IF(AA1126="węgiel",AF1126*'lista, wskaźniki'!$E$43,IF(AA1126="drewno",AF1126*'lista, wskaźniki'!$G$43,IF(AA1126="pellet",AF1126*'lista, wskaźniki'!$H$43,IF(AA1126="gaz z sieci",AF1126*'lista, wskaźniki'!$F$43,IF(AA1126="olej opałowy",AF1126*'lista, wskaźniki'!$I$43,0)))))</f>
        <v>0</v>
      </c>
      <c r="AP1126" s="20">
        <f>IF(AA1126="węgiel",AF1126*'lista, wskaźniki'!$E$44,IF(AA1126="drewno",AF1126*'lista, wskaźniki'!$G$44,IF(AA1126="pellet",AF1126*'lista, wskaźniki'!$H$44,IF(AA1126="gaz z sieci",AF1126*'lista, wskaźniki'!$F$44,IF(AA1126="olej opałowy",AF1126*'lista, wskaźniki'!$I$44,0)))))</f>
        <v>0</v>
      </c>
      <c r="AQ1126" s="20" t="b">
        <f>IF(Z1126="gaz",AH1126*1/3.6*'lista, wskaźniki'!$F$21,IF(Z1126="energia elektryczna",AH1126*1/3.6*'lista, wskaźniki'!$F$26))</f>
        <v>0</v>
      </c>
      <c r="AR1126" s="20" t="b">
        <f>IF(Z1126="gaz",AH1126*'lista, wskaźniki'!$F$42,IF(Z1126="energia elektryczna",AH1126*0))</f>
        <v>0</v>
      </c>
      <c r="AS1126" s="20" t="b">
        <f>IF(Z1126="gaz",AH1126*'lista, wskaźniki'!$F$43,IF(Z1126="energia elektryczna",AH1126*0))</f>
        <v>0</v>
      </c>
      <c r="AT1126" s="20" t="b">
        <f>IF(Z1126="gaz",AH1126*'lista, wskaźniki'!$F$44,IF(Z1126="energia elektryczna",AH1126*0))</f>
        <v>0</v>
      </c>
      <c r="AU1126" s="20">
        <f>AI1126*1/3.6*'lista, wskaźniki'!$F$21</f>
        <v>0.80648735999999999</v>
      </c>
      <c r="AV1126" s="20">
        <f>AI1126*'lista, wskaźniki'!$F$42</f>
        <v>7.2239999999999998E-6</v>
      </c>
      <c r="AW1126" s="20">
        <f>AI1126*'lista, wskaźniki'!$F$43</f>
        <v>7.2239999999999998E-6</v>
      </c>
      <c r="AX1126" s="20">
        <f>AI1126*'lista, wskaźniki'!$F$44</f>
        <v>0</v>
      </c>
      <c r="AY1126" s="20">
        <f>AK1126*'lista, wskaźniki'!$F$26</f>
        <v>0</v>
      </c>
      <c r="AZ1126" s="20">
        <f t="shared" si="497"/>
        <v>0.80648735999999999</v>
      </c>
      <c r="BA1126" s="20">
        <f t="shared" si="498"/>
        <v>7.2239999999999998E-6</v>
      </c>
      <c r="BB1126" s="20">
        <f t="shared" si="499"/>
        <v>7.2239999999999998E-6</v>
      </c>
      <c r="BC1126" s="20">
        <f t="shared" si="500"/>
        <v>0</v>
      </c>
      <c r="BD1126" s="984"/>
      <c r="BE1126" s="984"/>
      <c r="BF1126" s="984"/>
      <c r="BG1126" s="984"/>
      <c r="BH1126" s="284"/>
      <c r="BI1126" s="984"/>
      <c r="BJ1126" s="284"/>
      <c r="BK1126" s="984"/>
      <c r="BL1126" s="284"/>
      <c r="BM1126" s="284"/>
      <c r="BN1126" s="284"/>
      <c r="BO1126" s="284"/>
      <c r="BP1126" s="284"/>
      <c r="BQ1126" s="284"/>
      <c r="BR1126" s="284"/>
      <c r="BS1126" s="987"/>
      <c r="BT1126" s="987"/>
      <c r="BU1126" s="987"/>
      <c r="BV1126" s="987"/>
      <c r="BW1126" s="987"/>
      <c r="BX1126" s="987"/>
      <c r="BY1126" s="1011"/>
      <c r="CA1126" s="365" t="b">
        <f t="shared" si="501"/>
        <v>0</v>
      </c>
      <c r="CB1126" s="365" t="b">
        <f t="shared" si="502"/>
        <v>0</v>
      </c>
      <c r="CC1126" s="365" t="b">
        <f t="shared" si="503"/>
        <v>0</v>
      </c>
      <c r="CD1126" s="365">
        <f t="shared" si="504"/>
        <v>0</v>
      </c>
      <c r="CE1126" s="365" t="b">
        <f t="shared" si="505"/>
        <v>0</v>
      </c>
      <c r="CF1126" s="365" t="b">
        <f t="shared" si="506"/>
        <v>0</v>
      </c>
      <c r="CG1126" s="365" t="b">
        <f t="shared" si="507"/>
        <v>0</v>
      </c>
      <c r="CH1126" s="365">
        <f t="shared" si="508"/>
        <v>14.448</v>
      </c>
      <c r="CI1126" s="72" t="b">
        <f t="shared" si="509"/>
        <v>0</v>
      </c>
      <c r="CJ1126" s="72" t="b">
        <f t="shared" si="510"/>
        <v>0</v>
      </c>
      <c r="CK1126" s="72" t="b">
        <f t="shared" si="511"/>
        <v>0</v>
      </c>
      <c r="CL1126" s="72">
        <f t="shared" si="512"/>
        <v>0</v>
      </c>
      <c r="CM1126" s="72" t="b">
        <f t="shared" si="513"/>
        <v>0</v>
      </c>
      <c r="CN1126" s="72" t="b">
        <f t="shared" si="514"/>
        <v>0</v>
      </c>
      <c r="CP1126" s="13">
        <f t="shared" si="515"/>
        <v>0</v>
      </c>
      <c r="CQ1126" s="13" t="b">
        <f t="shared" si="516"/>
        <v>0</v>
      </c>
      <c r="CR1126" s="13" t="b">
        <f t="shared" si="517"/>
        <v>0</v>
      </c>
      <c r="CS1126" s="13" t="b">
        <f t="shared" si="523"/>
        <v>0</v>
      </c>
      <c r="CT1126" s="13" t="b">
        <f t="shared" si="522"/>
        <v>0</v>
      </c>
      <c r="CU1126" s="13" t="b">
        <f t="shared" si="524"/>
        <v>0</v>
      </c>
      <c r="CV1126" s="13" t="b">
        <f t="shared" si="518"/>
        <v>0</v>
      </c>
      <c r="CW1126" s="13" t="b">
        <f t="shared" si="519"/>
        <v>0</v>
      </c>
      <c r="CX1126" s="13" t="b">
        <f t="shared" si="520"/>
        <v>0</v>
      </c>
      <c r="CY1126" s="13" t="b">
        <f t="shared" si="521"/>
        <v>0</v>
      </c>
    </row>
    <row r="1127" spans="1:103" ht="15" thickBot="1">
      <c r="A1127" s="933"/>
      <c r="B1127" s="985"/>
      <c r="C1127" s="985"/>
      <c r="D1127" s="985"/>
      <c r="E1127" s="985"/>
      <c r="F1127" s="985"/>
      <c r="G1127" s="985"/>
      <c r="H1127" s="985"/>
      <c r="I1127" s="985"/>
      <c r="J1127" s="985"/>
      <c r="K1127" s="985"/>
      <c r="L1127" s="985"/>
      <c r="M1127" s="985"/>
      <c r="N1127" s="985"/>
      <c r="O1127" s="985"/>
      <c r="P1127" s="985"/>
      <c r="Q1127" s="942"/>
      <c r="R1127" s="985"/>
      <c r="S1127" s="985"/>
      <c r="T1127" s="985"/>
      <c r="U1127" s="985"/>
      <c r="V1127" s="985"/>
      <c r="W1127" s="64"/>
      <c r="X1127" s="64"/>
      <c r="Y1127" s="64"/>
      <c r="Z1127" s="64"/>
      <c r="AA1127" s="64" t="s">
        <v>37</v>
      </c>
      <c r="AB1127" s="65"/>
      <c r="AC1127" s="65"/>
      <c r="AD1127" s="64"/>
      <c r="AE1127" s="985"/>
      <c r="AF1127" s="334">
        <f t="shared" si="496"/>
        <v>0</v>
      </c>
      <c r="AG1127" s="272">
        <f>IF(R1127="kompletna",Q1127*J1127*0.0036*'lista, wskaźniki'!$F$13, IF(R1127="częściowa",Q1127*J1127*0.0036*'lista, wskaźniki'!$F$14, IF(R1127="brak",Q1127*J1127*0.0036*'lista, wskaźniki'!$F$15,)))</f>
        <v>0</v>
      </c>
      <c r="AH1127" s="334">
        <f>IF(Y1127="inne",K1127*'lista, wskaźniki'!$E$35,IF(Y1127="to samo źródło",0,IF(Y1127=0,0)))</f>
        <v>0</v>
      </c>
      <c r="AI1127" s="334" t="b">
        <f>IF(AA1127="gaz z sieci",AC1127*'lista, wskaźniki'!$D$21)</f>
        <v>0</v>
      </c>
      <c r="AJ1127" s="272">
        <f>IF(AA1127="węgiel",AB1127*'lista, wskaźniki'!$D$20, IF('Sektor mieszkaniowy'!AA1127="drewno",'Sektor mieszkaniowy'!AB1127*'lista, wskaźniki'!$D$22,IF('Sektor mieszkaniowy'!AA1127="pellet",AB1127*'lista, wskaźniki'!$D$23,IF('Sektor mieszkaniowy'!AA1127="gaz z sieci",AB1127*'lista, wskaźniki'!$D$21,IF('Sektor mieszkaniowy'!AA1127="olej opałowy",'Sektor mieszkaniowy'!AB1127*'lista, wskaźniki'!$D$24)))))</f>
        <v>0</v>
      </c>
      <c r="AK1127" s="1015"/>
      <c r="AL1127" s="985"/>
      <c r="AM1127" s="20">
        <f>IF(AA1127="węgiel",AF1127*1/3.6*'lista, wskaźniki'!$F$20,IF(AA1127="drewno",AF1127*1/3.6*'lista, wskaźniki'!$F$22,IF(AA1127="pellet",AF1127*1/3.6*'lista, wskaźniki'!$F$23,IF(AA1127="gaz z sieci",AF1127*1/3.6*'lista, wskaźniki'!$F$21,IF(AA1127="olej opałowy",AF1127*1/3.6*'lista, wskaźniki'!$F$24,0)))))</f>
        <v>0</v>
      </c>
      <c r="AN1127" s="20">
        <f>IF(AA1127="węgiel",AF1127*'lista, wskaźniki'!$E$42,IF(AA1127="drewno",AF1127*'lista, wskaźniki'!$G$42,IF(AA1127="pellet",AF1127*'lista, wskaźniki'!$H$42,IF(AA1127="gaz z sieci",AF1127*'lista, wskaźniki'!$F$42,IF(AA1127="olej opałowy",AF1127*'lista, wskaźniki'!$I$42,0)))))</f>
        <v>0</v>
      </c>
      <c r="AO1127" s="20">
        <f>IF(AA1127="węgiel",AF1127*'lista, wskaźniki'!$E$43,IF(AA1127="drewno",AF1127*'lista, wskaźniki'!$G$43,IF(AA1127="pellet",AF1127*'lista, wskaźniki'!$H$43,IF(AA1127="gaz z sieci",AF1127*'lista, wskaźniki'!$F$43,IF(AA1127="olej opałowy",AF1127*'lista, wskaźniki'!$I$43,0)))))</f>
        <v>0</v>
      </c>
      <c r="AP1127" s="20">
        <f>IF(AA1127="węgiel",AF1127*'lista, wskaźniki'!$E$44,IF(AA1127="drewno",AF1127*'lista, wskaźniki'!$G$44,IF(AA1127="pellet",AF1127*'lista, wskaźniki'!$H$44,IF(AA1127="gaz z sieci",AF1127*'lista, wskaźniki'!$F$44,IF(AA1127="olej opałowy",AF1127*'lista, wskaźniki'!$I$44,0)))))</f>
        <v>0</v>
      </c>
      <c r="AQ1127" s="20" t="b">
        <f>IF(Z1127="gaz",AH1127*1/3.6*'lista, wskaźniki'!$F$21,IF(Z1127="energia elektryczna",AH1127*1/3.6*'lista, wskaźniki'!$F$26))</f>
        <v>0</v>
      </c>
      <c r="AR1127" s="20" t="b">
        <f>IF(Z1127="gaz",AH1127*'lista, wskaźniki'!$F$42,IF(Z1127="energia elektryczna",AH1127*0))</f>
        <v>0</v>
      </c>
      <c r="AS1127" s="20" t="b">
        <f>IF(Z1127="gaz",AH1127*'lista, wskaźniki'!$F$43,IF(Z1127="energia elektryczna",AH1127*0))</f>
        <v>0</v>
      </c>
      <c r="AT1127" s="20" t="b">
        <f>IF(Z1127="gaz",AH1127*'lista, wskaźniki'!$F$44,IF(Z1127="energia elektryczna",AH1127*0))</f>
        <v>0</v>
      </c>
      <c r="AU1127" s="20">
        <f>AI1127*1/3.6*'lista, wskaźniki'!$F$21</f>
        <v>0</v>
      </c>
      <c r="AV1127" s="20">
        <f>AI1127*'lista, wskaźniki'!$F$42</f>
        <v>0</v>
      </c>
      <c r="AW1127" s="20">
        <f>AI1127*'lista, wskaźniki'!$F$43</f>
        <v>0</v>
      </c>
      <c r="AX1127" s="20">
        <f>AI1127*'lista, wskaźniki'!$F$44</f>
        <v>0</v>
      </c>
      <c r="AY1127" s="20">
        <f>AK1127*'lista, wskaźniki'!$F$26</f>
        <v>0</v>
      </c>
      <c r="AZ1127" s="20">
        <f t="shared" si="497"/>
        <v>0</v>
      </c>
      <c r="BA1127" s="20">
        <f t="shared" si="498"/>
        <v>0</v>
      </c>
      <c r="BB1127" s="20">
        <f t="shared" si="499"/>
        <v>0</v>
      </c>
      <c r="BC1127" s="20">
        <f t="shared" si="500"/>
        <v>0</v>
      </c>
      <c r="BD1127" s="985"/>
      <c r="BE1127" s="985"/>
      <c r="BF1127" s="985"/>
      <c r="BG1127" s="985"/>
      <c r="BH1127" s="64"/>
      <c r="BI1127" s="985"/>
      <c r="BJ1127" s="64"/>
      <c r="BK1127" s="985"/>
      <c r="BL1127" s="64"/>
      <c r="BM1127" s="64"/>
      <c r="BN1127" s="64"/>
      <c r="BO1127" s="64"/>
      <c r="BP1127" s="64"/>
      <c r="BQ1127" s="64"/>
      <c r="BR1127" s="64"/>
      <c r="BS1127" s="988"/>
      <c r="BT1127" s="988"/>
      <c r="BU1127" s="988"/>
      <c r="BV1127" s="988"/>
      <c r="BW1127" s="988"/>
      <c r="BX1127" s="988"/>
      <c r="BY1127" s="1012"/>
      <c r="CA1127" s="365" t="b">
        <f t="shared" si="501"/>
        <v>0</v>
      </c>
      <c r="CB1127" s="365" t="b">
        <f t="shared" si="502"/>
        <v>0</v>
      </c>
      <c r="CC1127" s="365" t="b">
        <f t="shared" si="503"/>
        <v>0</v>
      </c>
      <c r="CD1127" s="365" t="b">
        <f t="shared" si="504"/>
        <v>0</v>
      </c>
      <c r="CE1127" s="365">
        <f t="shared" si="505"/>
        <v>0</v>
      </c>
      <c r="CF1127" s="365" t="b">
        <f t="shared" si="506"/>
        <v>0</v>
      </c>
      <c r="CG1127" s="365" t="b">
        <f t="shared" si="507"/>
        <v>0</v>
      </c>
      <c r="CH1127" s="365" t="b">
        <f t="shared" si="508"/>
        <v>0</v>
      </c>
      <c r="CI1127" s="72" t="b">
        <f t="shared" si="509"/>
        <v>0</v>
      </c>
      <c r="CJ1127" s="72" t="b">
        <f t="shared" si="510"/>
        <v>0</v>
      </c>
      <c r="CK1127" s="72" t="b">
        <f t="shared" si="511"/>
        <v>0</v>
      </c>
      <c r="CL1127" s="72">
        <f t="shared" si="512"/>
        <v>0</v>
      </c>
      <c r="CM1127" s="72">
        <f t="shared" si="513"/>
        <v>0</v>
      </c>
      <c r="CN1127" s="72" t="b">
        <f t="shared" si="514"/>
        <v>0</v>
      </c>
      <c r="CP1127" s="13">
        <f t="shared" si="515"/>
        <v>0</v>
      </c>
      <c r="CQ1127" s="13" t="b">
        <f t="shared" si="516"/>
        <v>0</v>
      </c>
      <c r="CR1127" s="13" t="b">
        <f t="shared" si="517"/>
        <v>0</v>
      </c>
      <c r="CS1127" s="13" t="b">
        <f t="shared" si="523"/>
        <v>0</v>
      </c>
      <c r="CT1127" s="13" t="b">
        <f t="shared" si="522"/>
        <v>0</v>
      </c>
      <c r="CU1127" s="13" t="b">
        <f t="shared" si="524"/>
        <v>0</v>
      </c>
      <c r="CV1127" s="13" t="b">
        <f t="shared" si="518"/>
        <v>0</v>
      </c>
      <c r="CW1127" s="13" t="b">
        <f t="shared" si="519"/>
        <v>0</v>
      </c>
      <c r="CX1127" s="13" t="b">
        <f t="shared" si="520"/>
        <v>0</v>
      </c>
      <c r="CY1127" s="13" t="b">
        <f t="shared" si="521"/>
        <v>0</v>
      </c>
    </row>
    <row r="1128" spans="1:103" ht="15" thickBot="1">
      <c r="A1128" s="931">
        <v>226</v>
      </c>
      <c r="B1128" s="983" t="s">
        <v>255</v>
      </c>
      <c r="C1128" s="983">
        <v>10</v>
      </c>
      <c r="D1128" s="983" t="s">
        <v>1</v>
      </c>
      <c r="E1128" s="983" t="s">
        <v>5</v>
      </c>
      <c r="F1128" s="983"/>
      <c r="G1128" s="983">
        <v>10</v>
      </c>
      <c r="H1128" s="983"/>
      <c r="I1128" s="983" t="s">
        <v>14</v>
      </c>
      <c r="J1128" s="983"/>
      <c r="K1128" s="983"/>
      <c r="L1128" s="983" t="s">
        <v>17</v>
      </c>
      <c r="M1128" s="983"/>
      <c r="N1128" s="983" t="s">
        <v>16</v>
      </c>
      <c r="O1128" s="983"/>
      <c r="P1128" s="983" t="s">
        <v>16</v>
      </c>
      <c r="Q1128" s="940">
        <f>IF(I1128="&lt;1966",'lista, wskaźniki'!$G$4,IF(I1128="1967-1985",'lista, wskaźniki'!$G$5,IF(I1128="1986-1992",'lista, wskaźniki'!$G$6,IF(I1128="1993-1996",'lista, wskaźniki'!$G$7,IF(I1128="&gt;1997",'lista, wskaźniki'!$G$8,IF(I1128=0,'lista, wskaźniki'!$G$4))))))</f>
        <v>115</v>
      </c>
      <c r="R1128" s="983" t="s">
        <v>23</v>
      </c>
      <c r="S1128" s="983" t="s">
        <v>27</v>
      </c>
      <c r="T1128" s="983">
        <v>15</v>
      </c>
      <c r="U1128" s="983">
        <v>2000</v>
      </c>
      <c r="V1128" s="983"/>
      <c r="W1128" s="60" t="s">
        <v>195</v>
      </c>
      <c r="X1128" s="60" t="s">
        <v>38</v>
      </c>
      <c r="Y1128" s="60" t="s">
        <v>24</v>
      </c>
      <c r="Z1128" s="60" t="s">
        <v>401</v>
      </c>
      <c r="AA1128" s="60" t="s">
        <v>35</v>
      </c>
      <c r="AB1128" s="61"/>
      <c r="AC1128" s="61"/>
      <c r="AD1128" s="60"/>
      <c r="AE1128" s="983"/>
      <c r="AF1128" s="334">
        <f t="shared" si="496"/>
        <v>0</v>
      </c>
      <c r="AG1128" s="272">
        <f>IF(R1128="kompletna",Q1128*J1128*0.0036*'lista, wskaźniki'!$F$13, IF(R1128="częściowa",Q1128*J1128*0.0036*'lista, wskaźniki'!$F$14, IF(R1128="brak",Q1128*J1128*0.0036*'lista, wskaźniki'!$F$15,)))</f>
        <v>0</v>
      </c>
      <c r="AH1128" s="334">
        <f>IF(Y1128="inne",K1128*'lista, wskaźniki'!$E$35,IF(Y1128="to samo źródło",0,IF(Y1128=0,0)))</f>
        <v>0</v>
      </c>
      <c r="AI1128" s="334" t="b">
        <f>IF(AA1128="gaz z sieci",AC1128*'lista, wskaźniki'!$D$21)</f>
        <v>0</v>
      </c>
      <c r="AJ1128" s="272">
        <f>IF(AA1128="węgiel",AB1128*'lista, wskaźniki'!$D$20, IF('Sektor mieszkaniowy'!AA1128="drewno",'Sektor mieszkaniowy'!AB1128*'lista, wskaźniki'!$D$22,IF('Sektor mieszkaniowy'!AA1128="pellet",AB1128*'lista, wskaźniki'!$D$23,IF('Sektor mieszkaniowy'!AA1128="gaz z sieci",AB1128*'lista, wskaźniki'!$D$21,IF('Sektor mieszkaniowy'!AA1128="olej opałowy",'Sektor mieszkaniowy'!AB1128*'lista, wskaźniki'!$D$24)))))</f>
        <v>0</v>
      </c>
      <c r="AK1128" s="1013">
        <f>AL1128/'lista, wskaźniki'!$A$127</f>
        <v>0</v>
      </c>
      <c r="AL1128" s="983"/>
      <c r="AM1128" s="20">
        <f>IF(AA1128="węgiel",AF1128*1/3.6*'lista, wskaźniki'!$F$20,IF(AA1128="drewno",AF1128*1/3.6*'lista, wskaźniki'!$F$22,IF(AA1128="pellet",AF1128*1/3.6*'lista, wskaźniki'!$F$23,IF(AA1128="gaz z sieci",AF1128*1/3.6*'lista, wskaźniki'!$F$21,IF(AA1128="olej opałowy",AF1128*1/3.6*'lista, wskaźniki'!$F$24,0)))))</f>
        <v>0</v>
      </c>
      <c r="AN1128" s="20">
        <f>IF(AA1128="węgiel",AF1128*'lista, wskaźniki'!$E$42,IF(AA1128="drewno",AF1128*'lista, wskaźniki'!$G$42,IF(AA1128="pellet",AF1128*'lista, wskaźniki'!$H$42,IF(AA1128="gaz z sieci",AF1128*'lista, wskaźniki'!$F$42,IF(AA1128="olej opałowy",AF1128*'lista, wskaźniki'!$I$42,0)))))</f>
        <v>0</v>
      </c>
      <c r="AO1128" s="20">
        <f>IF(AA1128="węgiel",AF1128*'lista, wskaźniki'!$E$43,IF(AA1128="drewno",AF1128*'lista, wskaźniki'!$G$43,IF(AA1128="pellet",AF1128*'lista, wskaźniki'!$H$43,IF(AA1128="gaz z sieci",AF1128*'lista, wskaźniki'!$F$43,IF(AA1128="olej opałowy",AF1128*'lista, wskaźniki'!$I$43,0)))))</f>
        <v>0</v>
      </c>
      <c r="AP1128" s="20">
        <f>IF(AA1128="węgiel",AF1128*'lista, wskaźniki'!$E$44,IF(AA1128="drewno",AF1128*'lista, wskaźniki'!$G$44,IF(AA1128="pellet",AF1128*'lista, wskaźniki'!$H$44,IF(AA1128="gaz z sieci",AF1128*'lista, wskaźniki'!$F$44,IF(AA1128="olej opałowy",AF1128*'lista, wskaźniki'!$I$44,0)))))</f>
        <v>0</v>
      </c>
      <c r="AQ1128" s="20">
        <f>IF(Z1128="gaz",AH1128*1/3.6*'lista, wskaźniki'!$F$21,IF(Z1128="energia elektryczna",AH1128*1/3.6*'lista, wskaźniki'!$F$26))</f>
        <v>0</v>
      </c>
      <c r="AR1128" s="20">
        <f>IF(Z1128="gaz",AH1128*'lista, wskaźniki'!$F$42,IF(Z1128="energia elektryczna",AH1128*0))</f>
        <v>0</v>
      </c>
      <c r="AS1128" s="20">
        <f>IF(Z1128="gaz",AH1128*'lista, wskaźniki'!$F$43,IF(Z1128="energia elektryczna",AH1128*0))</f>
        <v>0</v>
      </c>
      <c r="AT1128" s="20">
        <f>IF(Z1128="gaz",AH1128*'lista, wskaźniki'!$F$44,IF(Z1128="energia elektryczna",AH1128*0))</f>
        <v>0</v>
      </c>
      <c r="AU1128" s="20">
        <f>AI1128*1/3.6*'lista, wskaźniki'!$F$21</f>
        <v>0</v>
      </c>
      <c r="AV1128" s="20">
        <f>AI1128*'lista, wskaźniki'!$F$42</f>
        <v>0</v>
      </c>
      <c r="AW1128" s="20">
        <f>AI1128*'lista, wskaźniki'!$F$43</f>
        <v>0</v>
      </c>
      <c r="AX1128" s="20">
        <f>AI1128*'lista, wskaźniki'!$F$44</f>
        <v>0</v>
      </c>
      <c r="AY1128" s="20">
        <f>AK1128*'lista, wskaźniki'!$F$26</f>
        <v>0</v>
      </c>
      <c r="AZ1128" s="20">
        <f t="shared" si="497"/>
        <v>0</v>
      </c>
      <c r="BA1128" s="20">
        <f t="shared" si="498"/>
        <v>0</v>
      </c>
      <c r="BB1128" s="20">
        <f t="shared" si="499"/>
        <v>0</v>
      </c>
      <c r="BC1128" s="20">
        <f t="shared" si="500"/>
        <v>0</v>
      </c>
      <c r="BD1128" s="983" t="s">
        <v>16</v>
      </c>
      <c r="BE1128" s="983" t="s">
        <v>17</v>
      </c>
      <c r="BF1128" s="983" t="s">
        <v>17</v>
      </c>
      <c r="BG1128" s="983" t="s">
        <v>17</v>
      </c>
      <c r="BH1128" s="60"/>
      <c r="BI1128" s="983" t="s">
        <v>17</v>
      </c>
      <c r="BJ1128" s="60"/>
      <c r="BK1128" s="983" t="s">
        <v>17</v>
      </c>
      <c r="BL1128" s="60"/>
      <c r="BM1128" s="60"/>
      <c r="BN1128" s="60"/>
      <c r="BO1128" s="60" t="s">
        <v>57</v>
      </c>
      <c r="BP1128" s="60" t="s">
        <v>52</v>
      </c>
      <c r="BQ1128" s="60" t="s">
        <v>120</v>
      </c>
      <c r="BR1128" s="60">
        <v>1</v>
      </c>
      <c r="BS1128" s="986"/>
      <c r="BT1128" s="986"/>
      <c r="BU1128" s="986"/>
      <c r="BV1128" s="986"/>
      <c r="BW1128" s="986"/>
      <c r="BX1128" s="986"/>
      <c r="BY1128" s="1010"/>
      <c r="CA1128" s="365">
        <f t="shared" si="501"/>
        <v>0</v>
      </c>
      <c r="CB1128" s="365" t="b">
        <f t="shared" si="502"/>
        <v>0</v>
      </c>
      <c r="CC1128" s="365" t="b">
        <f t="shared" si="503"/>
        <v>0</v>
      </c>
      <c r="CD1128" s="365" t="b">
        <f t="shared" si="504"/>
        <v>0</v>
      </c>
      <c r="CE1128" s="365" t="b">
        <f t="shared" si="505"/>
        <v>0</v>
      </c>
      <c r="CF1128" s="365">
        <f t="shared" si="506"/>
        <v>0</v>
      </c>
      <c r="CG1128" s="365" t="b">
        <f t="shared" si="507"/>
        <v>0</v>
      </c>
      <c r="CH1128" s="365" t="b">
        <f t="shared" si="508"/>
        <v>0</v>
      </c>
      <c r="CI1128" s="72">
        <f t="shared" si="509"/>
        <v>0</v>
      </c>
      <c r="CJ1128" s="72" t="b">
        <f t="shared" si="510"/>
        <v>0</v>
      </c>
      <c r="CK1128" s="72" t="b">
        <f t="shared" si="511"/>
        <v>0</v>
      </c>
      <c r="CL1128" s="72">
        <f t="shared" si="512"/>
        <v>0</v>
      </c>
      <c r="CM1128" s="72" t="b">
        <f t="shared" si="513"/>
        <v>0</v>
      </c>
      <c r="CN1128" s="72" t="b">
        <f t="shared" si="514"/>
        <v>0</v>
      </c>
      <c r="CP1128" s="13" t="b">
        <f t="shared" si="515"/>
        <v>0</v>
      </c>
      <c r="CQ1128" s="13">
        <f t="shared" si="516"/>
        <v>0</v>
      </c>
      <c r="CR1128" s="13" t="b">
        <f t="shared" si="517"/>
        <v>0</v>
      </c>
      <c r="CS1128" s="13">
        <f t="shared" si="523"/>
        <v>0</v>
      </c>
      <c r="CT1128" s="13" t="b">
        <f t="shared" si="522"/>
        <v>0</v>
      </c>
      <c r="CU1128" s="13">
        <f t="shared" si="524"/>
        <v>0</v>
      </c>
      <c r="CV1128" s="13" t="b">
        <f t="shared" si="518"/>
        <v>0</v>
      </c>
      <c r="CW1128" s="13">
        <f t="shared" si="519"/>
        <v>0</v>
      </c>
      <c r="CX1128" s="13">
        <f t="shared" si="520"/>
        <v>0</v>
      </c>
      <c r="CY1128" s="13">
        <f t="shared" si="521"/>
        <v>0</v>
      </c>
    </row>
    <row r="1129" spans="1:103" ht="15" thickBot="1">
      <c r="A1129" s="932"/>
      <c r="B1129" s="984"/>
      <c r="C1129" s="984"/>
      <c r="D1129" s="984"/>
      <c r="E1129" s="984"/>
      <c r="F1129" s="984"/>
      <c r="G1129" s="984"/>
      <c r="H1129" s="984"/>
      <c r="I1129" s="984"/>
      <c r="J1129" s="984"/>
      <c r="K1129" s="984"/>
      <c r="L1129" s="984"/>
      <c r="M1129" s="984"/>
      <c r="N1129" s="984"/>
      <c r="O1129" s="984"/>
      <c r="P1129" s="984"/>
      <c r="Q1129" s="941"/>
      <c r="R1129" s="984"/>
      <c r="S1129" s="984"/>
      <c r="T1129" s="984"/>
      <c r="U1129" s="984"/>
      <c r="V1129" s="984"/>
      <c r="W1129" s="62"/>
      <c r="X1129" s="62"/>
      <c r="Y1129" s="62"/>
      <c r="Z1129" s="62"/>
      <c r="AA1129" s="62" t="s">
        <v>36</v>
      </c>
      <c r="AB1129" s="63"/>
      <c r="AC1129" s="63"/>
      <c r="AD1129" s="62"/>
      <c r="AE1129" s="984"/>
      <c r="AF1129" s="334">
        <f t="shared" si="496"/>
        <v>0</v>
      </c>
      <c r="AG1129" s="272">
        <f>IF(R1129="kompletna",Q1129*J1129*0.0036*'lista, wskaźniki'!$F$13, IF(R1129="częściowa",Q1129*J1129*0.0036*'lista, wskaźniki'!$F$14, IF(R1129="brak",Q1129*J1129*0.0036*'lista, wskaźniki'!$F$15,)))</f>
        <v>0</v>
      </c>
      <c r="AH1129" s="334">
        <f>IF(Y1129="inne",K1129*'lista, wskaźniki'!$E$35,IF(Y1129="to samo źródło",0,IF(Y1129=0,0)))</f>
        <v>0</v>
      </c>
      <c r="AI1129" s="334" t="b">
        <f>IF(AA1129="gaz z sieci",AC1129*'lista, wskaźniki'!$D$21)</f>
        <v>0</v>
      </c>
      <c r="AJ1129" s="272">
        <f>IF(AA1129="węgiel",AB1129*'lista, wskaźniki'!$D$20, IF('Sektor mieszkaniowy'!AA1129="drewno",'Sektor mieszkaniowy'!AB1129*'lista, wskaźniki'!$D$22,IF('Sektor mieszkaniowy'!AA1129="pellet",AB1129*'lista, wskaźniki'!$D$23,IF('Sektor mieszkaniowy'!AA1129="gaz z sieci",AB1129*'lista, wskaźniki'!$D$21,IF('Sektor mieszkaniowy'!AA1129="olej opałowy",'Sektor mieszkaniowy'!AB1129*'lista, wskaźniki'!$D$24)))))</f>
        <v>0</v>
      </c>
      <c r="AK1129" s="1014"/>
      <c r="AL1129" s="984"/>
      <c r="AM1129" s="20">
        <f>IF(AA1129="węgiel",AF1129*1/3.6*'lista, wskaźniki'!$F$20,IF(AA1129="drewno",AF1129*1/3.6*'lista, wskaźniki'!$F$22,IF(AA1129="pellet",AF1129*1/3.6*'lista, wskaźniki'!$F$23,IF(AA1129="gaz z sieci",AF1129*1/3.6*'lista, wskaźniki'!$F$21,IF(AA1129="olej opałowy",AF1129*1/3.6*'lista, wskaźniki'!$F$24,0)))))</f>
        <v>0</v>
      </c>
      <c r="AN1129" s="20">
        <f>IF(AA1129="węgiel",AF1129*'lista, wskaźniki'!$E$42,IF(AA1129="drewno",AF1129*'lista, wskaźniki'!$G$42,IF(AA1129="pellet",AF1129*'lista, wskaźniki'!$H$42,IF(AA1129="gaz z sieci",AF1129*'lista, wskaźniki'!$F$42,IF(AA1129="olej opałowy",AF1129*'lista, wskaźniki'!$I$42,0)))))</f>
        <v>0</v>
      </c>
      <c r="AO1129" s="20">
        <f>IF(AA1129="węgiel",AF1129*'lista, wskaźniki'!$E$43,IF(AA1129="drewno",AF1129*'lista, wskaźniki'!$G$43,IF(AA1129="pellet",AF1129*'lista, wskaźniki'!$H$43,IF(AA1129="gaz z sieci",AF1129*'lista, wskaźniki'!$F$43,IF(AA1129="olej opałowy",AF1129*'lista, wskaźniki'!$I$43,0)))))</f>
        <v>0</v>
      </c>
      <c r="AP1129" s="20">
        <f>IF(AA1129="węgiel",AF1129*'lista, wskaźniki'!$E$44,IF(AA1129="drewno",AF1129*'lista, wskaźniki'!$G$44,IF(AA1129="pellet",AF1129*'lista, wskaźniki'!$H$44,IF(AA1129="gaz z sieci",AF1129*'lista, wskaźniki'!$F$44,IF(AA1129="olej opałowy",AF1129*'lista, wskaźniki'!$I$44,0)))))</f>
        <v>0</v>
      </c>
      <c r="AQ1129" s="20" t="b">
        <f>IF(Z1129="gaz",AH1129*1/3.6*'lista, wskaźniki'!$F$21,IF(Z1129="energia elektryczna",AH1129*1/3.6*'lista, wskaźniki'!$F$26))</f>
        <v>0</v>
      </c>
      <c r="AR1129" s="20" t="b">
        <f>IF(Z1129="gaz",AH1129*'lista, wskaźniki'!$F$42,IF(Z1129="energia elektryczna",AH1129*0))</f>
        <v>0</v>
      </c>
      <c r="AS1129" s="20" t="b">
        <f>IF(Z1129="gaz",AH1129*'lista, wskaźniki'!$F$43,IF(Z1129="energia elektryczna",AH1129*0))</f>
        <v>0</v>
      </c>
      <c r="AT1129" s="20" t="b">
        <f>IF(Z1129="gaz",AH1129*'lista, wskaźniki'!$F$44,IF(Z1129="energia elektryczna",AH1129*0))</f>
        <v>0</v>
      </c>
      <c r="AU1129" s="20">
        <f>AI1129*1/3.6*'lista, wskaźniki'!$F$21</f>
        <v>0</v>
      </c>
      <c r="AV1129" s="20">
        <f>AI1129*'lista, wskaźniki'!$F$42</f>
        <v>0</v>
      </c>
      <c r="AW1129" s="20">
        <f>AI1129*'lista, wskaźniki'!$F$43</f>
        <v>0</v>
      </c>
      <c r="AX1129" s="20">
        <f>AI1129*'lista, wskaźniki'!$F$44</f>
        <v>0</v>
      </c>
      <c r="AY1129" s="20">
        <f>AK1129*'lista, wskaźniki'!$F$26</f>
        <v>0</v>
      </c>
      <c r="AZ1129" s="20">
        <f t="shared" si="497"/>
        <v>0</v>
      </c>
      <c r="BA1129" s="20">
        <f t="shared" si="498"/>
        <v>0</v>
      </c>
      <c r="BB1129" s="20">
        <f t="shared" si="499"/>
        <v>0</v>
      </c>
      <c r="BC1129" s="20">
        <f t="shared" si="500"/>
        <v>0</v>
      </c>
      <c r="BD1129" s="984"/>
      <c r="BE1129" s="984"/>
      <c r="BF1129" s="984"/>
      <c r="BG1129" s="984"/>
      <c r="BH1129" s="62"/>
      <c r="BI1129" s="984"/>
      <c r="BJ1129" s="62"/>
      <c r="BK1129" s="984"/>
      <c r="BL1129" s="62"/>
      <c r="BM1129" s="62"/>
      <c r="BN1129" s="62"/>
      <c r="BO1129" s="62"/>
      <c r="BP1129" s="62"/>
      <c r="BQ1129" s="62"/>
      <c r="BR1129" s="62"/>
      <c r="BS1129" s="987"/>
      <c r="BT1129" s="987"/>
      <c r="BU1129" s="987"/>
      <c r="BV1129" s="987"/>
      <c r="BW1129" s="987"/>
      <c r="BX1129" s="987"/>
      <c r="BY1129" s="1011"/>
      <c r="CA1129" s="365" t="b">
        <f t="shared" si="501"/>
        <v>0</v>
      </c>
      <c r="CB1129" s="365">
        <f t="shared" si="502"/>
        <v>0</v>
      </c>
      <c r="CC1129" s="365" t="b">
        <f t="shared" si="503"/>
        <v>0</v>
      </c>
      <c r="CD1129" s="365" t="b">
        <f t="shared" si="504"/>
        <v>0</v>
      </c>
      <c r="CE1129" s="365" t="b">
        <f t="shared" si="505"/>
        <v>0</v>
      </c>
      <c r="CF1129" s="365" t="b">
        <f t="shared" si="506"/>
        <v>0</v>
      </c>
      <c r="CG1129" s="365" t="b">
        <f t="shared" si="507"/>
        <v>0</v>
      </c>
      <c r="CH1129" s="365" t="b">
        <f t="shared" si="508"/>
        <v>0</v>
      </c>
      <c r="CI1129" s="72" t="b">
        <f t="shared" si="509"/>
        <v>0</v>
      </c>
      <c r="CJ1129" s="72">
        <f t="shared" si="510"/>
        <v>0</v>
      </c>
      <c r="CK1129" s="72" t="b">
        <f t="shared" si="511"/>
        <v>0</v>
      </c>
      <c r="CL1129" s="72">
        <f t="shared" si="512"/>
        <v>0</v>
      </c>
      <c r="CM1129" s="72" t="b">
        <f t="shared" si="513"/>
        <v>0</v>
      </c>
      <c r="CN1129" s="72" t="b">
        <f t="shared" si="514"/>
        <v>0</v>
      </c>
      <c r="CP1129" s="13">
        <f t="shared" si="515"/>
        <v>0</v>
      </c>
      <c r="CQ1129" s="13" t="b">
        <f t="shared" si="516"/>
        <v>0</v>
      </c>
      <c r="CR1129" s="13" t="b">
        <f t="shared" si="517"/>
        <v>0</v>
      </c>
      <c r="CS1129" s="13" t="b">
        <f t="shared" si="523"/>
        <v>0</v>
      </c>
      <c r="CT1129" s="13" t="b">
        <f t="shared" si="522"/>
        <v>0</v>
      </c>
      <c r="CU1129" s="13" t="b">
        <f t="shared" si="524"/>
        <v>0</v>
      </c>
      <c r="CV1129" s="13" t="b">
        <f t="shared" si="518"/>
        <v>0</v>
      </c>
      <c r="CW1129" s="13" t="b">
        <f t="shared" si="519"/>
        <v>0</v>
      </c>
      <c r="CX1129" s="13" t="b">
        <f t="shared" si="520"/>
        <v>0</v>
      </c>
      <c r="CY1129" s="13" t="b">
        <f t="shared" si="521"/>
        <v>0</v>
      </c>
    </row>
    <row r="1130" spans="1:103" ht="15" thickBot="1">
      <c r="A1130" s="932"/>
      <c r="B1130" s="984"/>
      <c r="C1130" s="984"/>
      <c r="D1130" s="984"/>
      <c r="E1130" s="984"/>
      <c r="F1130" s="984"/>
      <c r="G1130" s="984"/>
      <c r="H1130" s="984"/>
      <c r="I1130" s="984"/>
      <c r="J1130" s="984"/>
      <c r="K1130" s="984"/>
      <c r="L1130" s="984"/>
      <c r="M1130" s="984"/>
      <c r="N1130" s="984"/>
      <c r="O1130" s="984"/>
      <c r="P1130" s="984"/>
      <c r="Q1130" s="941"/>
      <c r="R1130" s="984"/>
      <c r="S1130" s="984"/>
      <c r="T1130" s="984"/>
      <c r="U1130" s="984"/>
      <c r="V1130" s="984"/>
      <c r="W1130" s="62"/>
      <c r="X1130" s="62"/>
      <c r="Y1130" s="62"/>
      <c r="Z1130" s="62"/>
      <c r="AA1130" s="62" t="s">
        <v>50</v>
      </c>
      <c r="AB1130" s="63"/>
      <c r="AC1130" s="63"/>
      <c r="AD1130" s="62"/>
      <c r="AE1130" s="984"/>
      <c r="AF1130" s="334">
        <f t="shared" si="496"/>
        <v>0</v>
      </c>
      <c r="AG1130" s="272">
        <f>IF(R1130="kompletna",Q1130*J1130*0.0036*'lista, wskaźniki'!$F$13, IF(R1130="częściowa",Q1130*J1130*0.0036*'lista, wskaźniki'!$F$14, IF(R1130="brak",Q1130*J1130*0.0036*'lista, wskaźniki'!$F$15,)))</f>
        <v>0</v>
      </c>
      <c r="AH1130" s="334">
        <f>IF(Y1130="inne",K1130*'lista, wskaźniki'!$E$35,IF(Y1130="to samo źródło",0,IF(Y1130=0,0)))</f>
        <v>0</v>
      </c>
      <c r="AI1130" s="334" t="b">
        <f>IF(AA1130="gaz z sieci",AC1130*'lista, wskaźniki'!$D$21)</f>
        <v>0</v>
      </c>
      <c r="AJ1130" s="272">
        <f>IF(AA1130="węgiel",AB1130*'lista, wskaźniki'!$D$20, IF('Sektor mieszkaniowy'!AA1130="drewno",'Sektor mieszkaniowy'!AB1130*'lista, wskaźniki'!$D$22,IF('Sektor mieszkaniowy'!AA1130="pellet",AB1130*'lista, wskaźniki'!$D$23,IF('Sektor mieszkaniowy'!AA1130="gaz z sieci",AB1130*'lista, wskaźniki'!$D$21,IF('Sektor mieszkaniowy'!AA1130="olej opałowy",'Sektor mieszkaniowy'!AB1130*'lista, wskaźniki'!$D$24)))))</f>
        <v>0</v>
      </c>
      <c r="AK1130" s="1014"/>
      <c r="AL1130" s="984"/>
      <c r="AM1130" s="20">
        <f>IF(AA1130="węgiel",AF1130*1/3.6*'lista, wskaźniki'!$F$20,IF(AA1130="drewno",AF1130*1/3.6*'lista, wskaźniki'!$F$22,IF(AA1130="pellet",AF1130*1/3.6*'lista, wskaźniki'!$F$23,IF(AA1130="gaz z sieci",AF1130*1/3.6*'lista, wskaźniki'!$F$21,IF(AA1130="olej opałowy",AF1130*1/3.6*'lista, wskaźniki'!$F$24,0)))))</f>
        <v>0</v>
      </c>
      <c r="AN1130" s="20">
        <f>IF(AA1130="węgiel",AF1130*'lista, wskaźniki'!$E$42,IF(AA1130="drewno",AF1130*'lista, wskaźniki'!$G$42,IF(AA1130="pellet",AF1130*'lista, wskaźniki'!$H$42,IF(AA1130="gaz z sieci",AF1130*'lista, wskaźniki'!$F$42,IF(AA1130="olej opałowy",AF1130*'lista, wskaźniki'!$I$42,0)))))</f>
        <v>0</v>
      </c>
      <c r="AO1130" s="20">
        <f>IF(AA1130="węgiel",AF1130*'lista, wskaźniki'!$E$43,IF(AA1130="drewno",AF1130*'lista, wskaźniki'!$G$43,IF(AA1130="pellet",AF1130*'lista, wskaźniki'!$H$43,IF(AA1130="gaz z sieci",AF1130*'lista, wskaźniki'!$F$43,IF(AA1130="olej opałowy",AF1130*'lista, wskaźniki'!$I$43,0)))))</f>
        <v>0</v>
      </c>
      <c r="AP1130" s="20">
        <f>IF(AA1130="węgiel",AF1130*'lista, wskaźniki'!$E$44,IF(AA1130="drewno",AF1130*'lista, wskaźniki'!$G$44,IF(AA1130="pellet",AF1130*'lista, wskaźniki'!$H$44,IF(AA1130="gaz z sieci",AF1130*'lista, wskaźniki'!$F$44,IF(AA1130="olej opałowy",AF1130*'lista, wskaźniki'!$I$44,0)))))</f>
        <v>0</v>
      </c>
      <c r="AQ1130" s="20" t="b">
        <f>IF(Z1130="gaz",AH1130*1/3.6*'lista, wskaźniki'!$F$21,IF(Z1130="energia elektryczna",AH1130*1/3.6*'lista, wskaźniki'!$F$26))</f>
        <v>0</v>
      </c>
      <c r="AR1130" s="20" t="b">
        <f>IF(Z1130="gaz",AH1130*'lista, wskaźniki'!$F$42,IF(Z1130="energia elektryczna",AH1130*0))</f>
        <v>0</v>
      </c>
      <c r="AS1130" s="20" t="b">
        <f>IF(Z1130="gaz",AH1130*'lista, wskaźniki'!$F$43,IF(Z1130="energia elektryczna",AH1130*0))</f>
        <v>0</v>
      </c>
      <c r="AT1130" s="20" t="b">
        <f>IF(Z1130="gaz",AH1130*'lista, wskaźniki'!$F$44,IF(Z1130="energia elektryczna",AH1130*0))</f>
        <v>0</v>
      </c>
      <c r="AU1130" s="20">
        <f>AI1130*1/3.6*'lista, wskaźniki'!$F$21</f>
        <v>0</v>
      </c>
      <c r="AV1130" s="20">
        <f>AI1130*'lista, wskaźniki'!$F$42</f>
        <v>0</v>
      </c>
      <c r="AW1130" s="20">
        <f>AI1130*'lista, wskaźniki'!$F$43</f>
        <v>0</v>
      </c>
      <c r="AX1130" s="20">
        <f>AI1130*'lista, wskaźniki'!$F$44</f>
        <v>0</v>
      </c>
      <c r="AY1130" s="20">
        <f>AK1130*'lista, wskaźniki'!$F$26</f>
        <v>0</v>
      </c>
      <c r="AZ1130" s="20">
        <f t="shared" si="497"/>
        <v>0</v>
      </c>
      <c r="BA1130" s="20">
        <f t="shared" si="498"/>
        <v>0</v>
      </c>
      <c r="BB1130" s="20">
        <f t="shared" si="499"/>
        <v>0</v>
      </c>
      <c r="BC1130" s="20">
        <f t="shared" si="500"/>
        <v>0</v>
      </c>
      <c r="BD1130" s="984"/>
      <c r="BE1130" s="984"/>
      <c r="BF1130" s="984"/>
      <c r="BG1130" s="984"/>
      <c r="BH1130" s="62"/>
      <c r="BI1130" s="984"/>
      <c r="BJ1130" s="62"/>
      <c r="BK1130" s="984"/>
      <c r="BL1130" s="62"/>
      <c r="BM1130" s="62"/>
      <c r="BN1130" s="62"/>
      <c r="BO1130" s="62"/>
      <c r="BP1130" s="62"/>
      <c r="BQ1130" s="62"/>
      <c r="BR1130" s="62"/>
      <c r="BS1130" s="987"/>
      <c r="BT1130" s="987"/>
      <c r="BU1130" s="987"/>
      <c r="BV1130" s="987"/>
      <c r="BW1130" s="987"/>
      <c r="BX1130" s="987"/>
      <c r="BY1130" s="1011"/>
      <c r="CA1130" s="365" t="b">
        <f t="shared" si="501"/>
        <v>0</v>
      </c>
      <c r="CB1130" s="365" t="b">
        <f t="shared" si="502"/>
        <v>0</v>
      </c>
      <c r="CC1130" s="365">
        <f t="shared" si="503"/>
        <v>0</v>
      </c>
      <c r="CD1130" s="365" t="b">
        <f t="shared" si="504"/>
        <v>0</v>
      </c>
      <c r="CE1130" s="365" t="b">
        <f t="shared" si="505"/>
        <v>0</v>
      </c>
      <c r="CF1130" s="365" t="b">
        <f t="shared" si="506"/>
        <v>0</v>
      </c>
      <c r="CG1130" s="365" t="b">
        <f t="shared" si="507"/>
        <v>0</v>
      </c>
      <c r="CH1130" s="365" t="b">
        <f t="shared" si="508"/>
        <v>0</v>
      </c>
      <c r="CI1130" s="72" t="b">
        <f t="shared" si="509"/>
        <v>0</v>
      </c>
      <c r="CJ1130" s="72" t="b">
        <f t="shared" si="510"/>
        <v>0</v>
      </c>
      <c r="CK1130" s="72">
        <f t="shared" si="511"/>
        <v>0</v>
      </c>
      <c r="CL1130" s="72">
        <f t="shared" si="512"/>
        <v>0</v>
      </c>
      <c r="CM1130" s="72" t="b">
        <f t="shared" si="513"/>
        <v>0</v>
      </c>
      <c r="CN1130" s="72" t="b">
        <f t="shared" si="514"/>
        <v>0</v>
      </c>
      <c r="CP1130" s="13">
        <f t="shared" si="515"/>
        <v>0</v>
      </c>
      <c r="CQ1130" s="13" t="b">
        <f t="shared" si="516"/>
        <v>0</v>
      </c>
      <c r="CR1130" s="13" t="b">
        <f t="shared" si="517"/>
        <v>0</v>
      </c>
      <c r="CS1130" s="13" t="b">
        <f t="shared" si="523"/>
        <v>0</v>
      </c>
      <c r="CT1130" s="13" t="b">
        <f t="shared" si="522"/>
        <v>0</v>
      </c>
      <c r="CU1130" s="13" t="b">
        <f t="shared" si="524"/>
        <v>0</v>
      </c>
      <c r="CV1130" s="13" t="b">
        <f t="shared" si="518"/>
        <v>0</v>
      </c>
      <c r="CW1130" s="13" t="b">
        <f t="shared" si="519"/>
        <v>0</v>
      </c>
      <c r="CX1130" s="13" t="b">
        <f t="shared" si="520"/>
        <v>0</v>
      </c>
      <c r="CY1130" s="13" t="b">
        <f t="shared" si="521"/>
        <v>0</v>
      </c>
    </row>
    <row r="1131" spans="1:103" ht="15" thickBot="1">
      <c r="A1131" s="932"/>
      <c r="B1131" s="984"/>
      <c r="C1131" s="984"/>
      <c r="D1131" s="984"/>
      <c r="E1131" s="984"/>
      <c r="F1131" s="984"/>
      <c r="G1131" s="984"/>
      <c r="H1131" s="984"/>
      <c r="I1131" s="984"/>
      <c r="J1131" s="984"/>
      <c r="K1131" s="984"/>
      <c r="L1131" s="984"/>
      <c r="M1131" s="984"/>
      <c r="N1131" s="984"/>
      <c r="O1131" s="984"/>
      <c r="P1131" s="984"/>
      <c r="Q1131" s="941"/>
      <c r="R1131" s="984"/>
      <c r="S1131" s="984"/>
      <c r="T1131" s="984"/>
      <c r="U1131" s="984"/>
      <c r="V1131" s="984"/>
      <c r="W1131" s="62"/>
      <c r="X1131" s="62"/>
      <c r="Y1131" s="62"/>
      <c r="Z1131" s="62"/>
      <c r="AA1131" s="62" t="s">
        <v>38</v>
      </c>
      <c r="AB1131" s="63"/>
      <c r="AC1131" s="63"/>
      <c r="AD1131" s="62"/>
      <c r="AE1131" s="984"/>
      <c r="AF1131" s="334">
        <f t="shared" si="496"/>
        <v>0</v>
      </c>
      <c r="AG1131" s="272">
        <f>IF(R1131="kompletna",Q1131*J1131*0.0036*'lista, wskaźniki'!$F$13, IF(R1131="częściowa",Q1131*J1131*0.0036*'lista, wskaźniki'!$F$14, IF(R1131="brak",Q1131*J1131*0.0036*'lista, wskaźniki'!$F$15,)))</f>
        <v>0</v>
      </c>
      <c r="AH1131" s="334">
        <f>IF(Y1131="inne",K1131*'lista, wskaźniki'!$E$35,IF(Y1131="to samo źródło",0,IF(Y1131=0,0)))</f>
        <v>0</v>
      </c>
      <c r="AI1131" s="334">
        <f>IF(AA1131="gaz z sieci",AC1131*'lista, wskaźniki'!$D$21)</f>
        <v>0</v>
      </c>
      <c r="AJ1131" s="272">
        <f>IF(AA1131="węgiel",AB1131*'lista, wskaźniki'!$D$20, IF('Sektor mieszkaniowy'!AA1131="drewno",'Sektor mieszkaniowy'!AB1131*'lista, wskaźniki'!$D$22,IF('Sektor mieszkaniowy'!AA1131="pellet",AB1131*'lista, wskaźniki'!$D$23,IF('Sektor mieszkaniowy'!AA1131="gaz z sieci",AB1131*'lista, wskaźniki'!$D$21,IF('Sektor mieszkaniowy'!AA1131="olej opałowy",'Sektor mieszkaniowy'!AB1131*'lista, wskaźniki'!$D$24)))))</f>
        <v>0</v>
      </c>
      <c r="AK1131" s="1014"/>
      <c r="AL1131" s="984"/>
      <c r="AM1131" s="20">
        <f>IF(AA1131="węgiel",AF1131*1/3.6*'lista, wskaźniki'!$F$20,IF(AA1131="drewno",AF1131*1/3.6*'lista, wskaźniki'!$F$22,IF(AA1131="pellet",AF1131*1/3.6*'lista, wskaźniki'!$F$23,IF(AA1131="gaz z sieci",AF1131*1/3.6*'lista, wskaźniki'!$F$21,IF(AA1131="olej opałowy",AF1131*1/3.6*'lista, wskaźniki'!$F$24,0)))))</f>
        <v>0</v>
      </c>
      <c r="AN1131" s="20">
        <f>IF(AA1131="węgiel",AF1131*'lista, wskaźniki'!$E$42,IF(AA1131="drewno",AF1131*'lista, wskaźniki'!$G$42,IF(AA1131="pellet",AF1131*'lista, wskaźniki'!$H$42,IF(AA1131="gaz z sieci",AF1131*'lista, wskaźniki'!$F$42,IF(AA1131="olej opałowy",AF1131*'lista, wskaźniki'!$I$42,0)))))</f>
        <v>0</v>
      </c>
      <c r="AO1131" s="20">
        <f>IF(AA1131="węgiel",AF1131*'lista, wskaźniki'!$E$43,IF(AA1131="drewno",AF1131*'lista, wskaźniki'!$G$43,IF(AA1131="pellet",AF1131*'lista, wskaźniki'!$H$43,IF(AA1131="gaz z sieci",AF1131*'lista, wskaźniki'!$F$43,IF(AA1131="olej opałowy",AF1131*'lista, wskaźniki'!$I$43,0)))))</f>
        <v>0</v>
      </c>
      <c r="AP1131" s="20">
        <f>IF(AA1131="węgiel",AF1131*'lista, wskaźniki'!$E$44,IF(AA1131="drewno",AF1131*'lista, wskaźniki'!$G$44,IF(AA1131="pellet",AF1131*'lista, wskaźniki'!$H$44,IF(AA1131="gaz z sieci",AF1131*'lista, wskaźniki'!$F$44,IF(AA1131="olej opałowy",AF1131*'lista, wskaźniki'!$I$44,0)))))</f>
        <v>0</v>
      </c>
      <c r="AQ1131" s="20" t="b">
        <f>IF(Z1131="gaz",AH1131*1/3.6*'lista, wskaźniki'!$F$21,IF(Z1131="energia elektryczna",AH1131*1/3.6*'lista, wskaźniki'!$F$26))</f>
        <v>0</v>
      </c>
      <c r="AR1131" s="20" t="b">
        <f>IF(Z1131="gaz",AH1131*'lista, wskaźniki'!$F$42,IF(Z1131="energia elektryczna",AH1131*0))</f>
        <v>0</v>
      </c>
      <c r="AS1131" s="20" t="b">
        <f>IF(Z1131="gaz",AH1131*'lista, wskaźniki'!$F$43,IF(Z1131="energia elektryczna",AH1131*0))</f>
        <v>0</v>
      </c>
      <c r="AT1131" s="20" t="b">
        <f>IF(Z1131="gaz",AH1131*'lista, wskaźniki'!$F$44,IF(Z1131="energia elektryczna",AH1131*0))</f>
        <v>0</v>
      </c>
      <c r="AU1131" s="20">
        <f>AI1131*1/3.6*'lista, wskaźniki'!$F$21</f>
        <v>0</v>
      </c>
      <c r="AV1131" s="20">
        <f>AI1131*'lista, wskaźniki'!$F$42</f>
        <v>0</v>
      </c>
      <c r="AW1131" s="20">
        <f>AI1131*'lista, wskaźniki'!$F$43</f>
        <v>0</v>
      </c>
      <c r="AX1131" s="20">
        <f>AI1131*'lista, wskaźniki'!$F$44</f>
        <v>0</v>
      </c>
      <c r="AY1131" s="20">
        <f>AK1131*'lista, wskaźniki'!$F$26</f>
        <v>0</v>
      </c>
      <c r="AZ1131" s="20">
        <f t="shared" si="497"/>
        <v>0</v>
      </c>
      <c r="BA1131" s="20">
        <f t="shared" si="498"/>
        <v>0</v>
      </c>
      <c r="BB1131" s="20">
        <f t="shared" si="499"/>
        <v>0</v>
      </c>
      <c r="BC1131" s="20">
        <f t="shared" si="500"/>
        <v>0</v>
      </c>
      <c r="BD1131" s="984"/>
      <c r="BE1131" s="984"/>
      <c r="BF1131" s="984"/>
      <c r="BG1131" s="984"/>
      <c r="BH1131" s="62"/>
      <c r="BI1131" s="984"/>
      <c r="BJ1131" s="62"/>
      <c r="BK1131" s="984"/>
      <c r="BL1131" s="62"/>
      <c r="BM1131" s="62"/>
      <c r="BN1131" s="62"/>
      <c r="BO1131" s="62"/>
      <c r="BP1131" s="62"/>
      <c r="BQ1131" s="62"/>
      <c r="BR1131" s="62"/>
      <c r="BS1131" s="987"/>
      <c r="BT1131" s="987"/>
      <c r="BU1131" s="987"/>
      <c r="BV1131" s="987"/>
      <c r="BW1131" s="987"/>
      <c r="BX1131" s="987"/>
      <c r="BY1131" s="1011"/>
      <c r="CA1131" s="365" t="b">
        <f t="shared" si="501"/>
        <v>0</v>
      </c>
      <c r="CB1131" s="365" t="b">
        <f t="shared" si="502"/>
        <v>0</v>
      </c>
      <c r="CC1131" s="365" t="b">
        <f t="shared" si="503"/>
        <v>0</v>
      </c>
      <c r="CD1131" s="365">
        <f t="shared" si="504"/>
        <v>0</v>
      </c>
      <c r="CE1131" s="365" t="b">
        <f t="shared" si="505"/>
        <v>0</v>
      </c>
      <c r="CF1131" s="365" t="b">
        <f t="shared" si="506"/>
        <v>0</v>
      </c>
      <c r="CG1131" s="365" t="b">
        <f t="shared" si="507"/>
        <v>0</v>
      </c>
      <c r="CH1131" s="365">
        <f t="shared" si="508"/>
        <v>0</v>
      </c>
      <c r="CI1131" s="72" t="b">
        <f t="shared" si="509"/>
        <v>0</v>
      </c>
      <c r="CJ1131" s="72" t="b">
        <f t="shared" si="510"/>
        <v>0</v>
      </c>
      <c r="CK1131" s="72" t="b">
        <f t="shared" si="511"/>
        <v>0</v>
      </c>
      <c r="CL1131" s="72">
        <f t="shared" si="512"/>
        <v>0</v>
      </c>
      <c r="CM1131" s="72" t="b">
        <f t="shared" si="513"/>
        <v>0</v>
      </c>
      <c r="CN1131" s="72" t="b">
        <f t="shared" si="514"/>
        <v>0</v>
      </c>
      <c r="CP1131" s="13">
        <f t="shared" si="515"/>
        <v>0</v>
      </c>
      <c r="CQ1131" s="13" t="b">
        <f t="shared" si="516"/>
        <v>0</v>
      </c>
      <c r="CR1131" s="13" t="b">
        <f t="shared" si="517"/>
        <v>0</v>
      </c>
      <c r="CS1131" s="13" t="b">
        <f t="shared" si="523"/>
        <v>0</v>
      </c>
      <c r="CT1131" s="13" t="b">
        <f t="shared" si="522"/>
        <v>0</v>
      </c>
      <c r="CU1131" s="13" t="b">
        <f t="shared" si="524"/>
        <v>0</v>
      </c>
      <c r="CV1131" s="13" t="b">
        <f t="shared" si="518"/>
        <v>0</v>
      </c>
      <c r="CW1131" s="13" t="b">
        <f t="shared" si="519"/>
        <v>0</v>
      </c>
      <c r="CX1131" s="13" t="b">
        <f t="shared" si="520"/>
        <v>0</v>
      </c>
      <c r="CY1131" s="13" t="b">
        <f t="shared" si="521"/>
        <v>0</v>
      </c>
    </row>
    <row r="1132" spans="1:103" ht="15" thickBot="1">
      <c r="A1132" s="933"/>
      <c r="B1132" s="985"/>
      <c r="C1132" s="985"/>
      <c r="D1132" s="985"/>
      <c r="E1132" s="985"/>
      <c r="F1132" s="985"/>
      <c r="G1132" s="985"/>
      <c r="H1132" s="985"/>
      <c r="I1132" s="985"/>
      <c r="J1132" s="985"/>
      <c r="K1132" s="985"/>
      <c r="L1132" s="985"/>
      <c r="M1132" s="985"/>
      <c r="N1132" s="985"/>
      <c r="O1132" s="985"/>
      <c r="P1132" s="985"/>
      <c r="Q1132" s="942"/>
      <c r="R1132" s="985"/>
      <c r="S1132" s="985"/>
      <c r="T1132" s="985"/>
      <c r="U1132" s="985"/>
      <c r="V1132" s="985"/>
      <c r="W1132" s="64"/>
      <c r="X1132" s="64"/>
      <c r="Y1132" s="64"/>
      <c r="Z1132" s="64"/>
      <c r="AA1132" s="64" t="s">
        <v>37</v>
      </c>
      <c r="AB1132" s="65"/>
      <c r="AC1132" s="65"/>
      <c r="AD1132" s="64"/>
      <c r="AE1132" s="985"/>
      <c r="AF1132" s="334">
        <f t="shared" si="496"/>
        <v>0</v>
      </c>
      <c r="AG1132" s="272">
        <f>IF(R1132="kompletna",Q1132*J1132*0.0036*'lista, wskaźniki'!$F$13, IF(R1132="częściowa",Q1132*J1132*0.0036*'lista, wskaźniki'!$F$14, IF(R1132="brak",Q1132*J1132*0.0036*'lista, wskaźniki'!$F$15,)))</f>
        <v>0</v>
      </c>
      <c r="AH1132" s="334">
        <f>IF(Y1132="inne",K1132*'lista, wskaźniki'!$E$35,IF(Y1132="to samo źródło",0,IF(Y1132=0,0)))</f>
        <v>0</v>
      </c>
      <c r="AI1132" s="334" t="b">
        <f>IF(AA1132="gaz z sieci",AC1132*'lista, wskaźniki'!$D$21)</f>
        <v>0</v>
      </c>
      <c r="AJ1132" s="272">
        <f>IF(AA1132="węgiel",AB1132*'lista, wskaźniki'!$D$20, IF('Sektor mieszkaniowy'!AA1132="drewno",'Sektor mieszkaniowy'!AB1132*'lista, wskaźniki'!$D$22,IF('Sektor mieszkaniowy'!AA1132="pellet",AB1132*'lista, wskaźniki'!$D$23,IF('Sektor mieszkaniowy'!AA1132="gaz z sieci",AB1132*'lista, wskaźniki'!$D$21,IF('Sektor mieszkaniowy'!AA1132="olej opałowy",'Sektor mieszkaniowy'!AB1132*'lista, wskaźniki'!$D$24)))))</f>
        <v>0</v>
      </c>
      <c r="AK1132" s="1015"/>
      <c r="AL1132" s="985"/>
      <c r="AM1132" s="20">
        <f>IF(AA1132="węgiel",AF1132*1/3.6*'lista, wskaźniki'!$F$20,IF(AA1132="drewno",AF1132*1/3.6*'lista, wskaźniki'!$F$22,IF(AA1132="pellet",AF1132*1/3.6*'lista, wskaźniki'!$F$23,IF(AA1132="gaz z sieci",AF1132*1/3.6*'lista, wskaźniki'!$F$21,IF(AA1132="olej opałowy",AF1132*1/3.6*'lista, wskaźniki'!$F$24,0)))))</f>
        <v>0</v>
      </c>
      <c r="AN1132" s="20">
        <f>IF(AA1132="węgiel",AF1132*'lista, wskaźniki'!$E$42,IF(AA1132="drewno",AF1132*'lista, wskaźniki'!$G$42,IF(AA1132="pellet",AF1132*'lista, wskaźniki'!$H$42,IF(AA1132="gaz z sieci",AF1132*'lista, wskaźniki'!$F$42,IF(AA1132="olej opałowy",AF1132*'lista, wskaźniki'!$I$42,0)))))</f>
        <v>0</v>
      </c>
      <c r="AO1132" s="20">
        <f>IF(AA1132="węgiel",AF1132*'lista, wskaźniki'!$E$43,IF(AA1132="drewno",AF1132*'lista, wskaźniki'!$G$43,IF(AA1132="pellet",AF1132*'lista, wskaźniki'!$H$43,IF(AA1132="gaz z sieci",AF1132*'lista, wskaźniki'!$F$43,IF(AA1132="olej opałowy",AF1132*'lista, wskaźniki'!$I$43,0)))))</f>
        <v>0</v>
      </c>
      <c r="AP1132" s="20">
        <f>IF(AA1132="węgiel",AF1132*'lista, wskaźniki'!$E$44,IF(AA1132="drewno",AF1132*'lista, wskaźniki'!$G$44,IF(AA1132="pellet",AF1132*'lista, wskaźniki'!$H$44,IF(AA1132="gaz z sieci",AF1132*'lista, wskaźniki'!$F$44,IF(AA1132="olej opałowy",AF1132*'lista, wskaźniki'!$I$44,0)))))</f>
        <v>0</v>
      </c>
      <c r="AQ1132" s="20" t="b">
        <f>IF(Z1132="gaz",AH1132*1/3.6*'lista, wskaźniki'!$F$21,IF(Z1132="energia elektryczna",AH1132*1/3.6*'lista, wskaźniki'!$F$26))</f>
        <v>0</v>
      </c>
      <c r="AR1132" s="20" t="b">
        <f>IF(Z1132="gaz",AH1132*'lista, wskaźniki'!$F$42,IF(Z1132="energia elektryczna",AH1132*0))</f>
        <v>0</v>
      </c>
      <c r="AS1132" s="20" t="b">
        <f>IF(Z1132="gaz",AH1132*'lista, wskaźniki'!$F$43,IF(Z1132="energia elektryczna",AH1132*0))</f>
        <v>0</v>
      </c>
      <c r="AT1132" s="20" t="b">
        <f>IF(Z1132="gaz",AH1132*'lista, wskaźniki'!$F$44,IF(Z1132="energia elektryczna",AH1132*0))</f>
        <v>0</v>
      </c>
      <c r="AU1132" s="20">
        <f>AI1132*1/3.6*'lista, wskaźniki'!$F$21</f>
        <v>0</v>
      </c>
      <c r="AV1132" s="20">
        <f>AI1132*'lista, wskaźniki'!$F$42</f>
        <v>0</v>
      </c>
      <c r="AW1132" s="20">
        <f>AI1132*'lista, wskaźniki'!$F$43</f>
        <v>0</v>
      </c>
      <c r="AX1132" s="20">
        <f>AI1132*'lista, wskaźniki'!$F$44</f>
        <v>0</v>
      </c>
      <c r="AY1132" s="20">
        <f>AK1132*'lista, wskaźniki'!$F$26</f>
        <v>0</v>
      </c>
      <c r="AZ1132" s="20">
        <f t="shared" si="497"/>
        <v>0</v>
      </c>
      <c r="BA1132" s="20">
        <f t="shared" si="498"/>
        <v>0</v>
      </c>
      <c r="BB1132" s="20">
        <f t="shared" si="499"/>
        <v>0</v>
      </c>
      <c r="BC1132" s="20">
        <f t="shared" si="500"/>
        <v>0</v>
      </c>
      <c r="BD1132" s="985"/>
      <c r="BE1132" s="985"/>
      <c r="BF1132" s="985"/>
      <c r="BG1132" s="985"/>
      <c r="BH1132" s="64"/>
      <c r="BI1132" s="985"/>
      <c r="BJ1132" s="64"/>
      <c r="BK1132" s="985"/>
      <c r="BL1132" s="64"/>
      <c r="BM1132" s="64"/>
      <c r="BN1132" s="64"/>
      <c r="BO1132" s="64"/>
      <c r="BP1132" s="64"/>
      <c r="BQ1132" s="64"/>
      <c r="BR1132" s="64"/>
      <c r="BS1132" s="988"/>
      <c r="BT1132" s="988"/>
      <c r="BU1132" s="988"/>
      <c r="BV1132" s="988"/>
      <c r="BW1132" s="988"/>
      <c r="BX1132" s="988"/>
      <c r="BY1132" s="1012"/>
      <c r="CA1132" s="365" t="b">
        <f t="shared" si="501"/>
        <v>0</v>
      </c>
      <c r="CB1132" s="365" t="b">
        <f t="shared" si="502"/>
        <v>0</v>
      </c>
      <c r="CC1132" s="365" t="b">
        <f t="shared" si="503"/>
        <v>0</v>
      </c>
      <c r="CD1132" s="365" t="b">
        <f t="shared" si="504"/>
        <v>0</v>
      </c>
      <c r="CE1132" s="365">
        <f t="shared" si="505"/>
        <v>0</v>
      </c>
      <c r="CF1132" s="365" t="b">
        <f t="shared" si="506"/>
        <v>0</v>
      </c>
      <c r="CG1132" s="365" t="b">
        <f t="shared" si="507"/>
        <v>0</v>
      </c>
      <c r="CH1132" s="365" t="b">
        <f t="shared" si="508"/>
        <v>0</v>
      </c>
      <c r="CI1132" s="72" t="b">
        <f t="shared" si="509"/>
        <v>0</v>
      </c>
      <c r="CJ1132" s="72" t="b">
        <f t="shared" si="510"/>
        <v>0</v>
      </c>
      <c r="CK1132" s="72" t="b">
        <f t="shared" si="511"/>
        <v>0</v>
      </c>
      <c r="CL1132" s="72">
        <f t="shared" si="512"/>
        <v>0</v>
      </c>
      <c r="CM1132" s="72">
        <f t="shared" si="513"/>
        <v>0</v>
      </c>
      <c r="CN1132" s="72" t="b">
        <f t="shared" si="514"/>
        <v>0</v>
      </c>
      <c r="CP1132" s="13">
        <f t="shared" si="515"/>
        <v>0</v>
      </c>
      <c r="CQ1132" s="13" t="b">
        <f t="shared" si="516"/>
        <v>0</v>
      </c>
      <c r="CR1132" s="13" t="b">
        <f t="shared" si="517"/>
        <v>0</v>
      </c>
      <c r="CS1132" s="13" t="b">
        <f t="shared" si="523"/>
        <v>0</v>
      </c>
      <c r="CT1132" s="13" t="b">
        <f t="shared" si="522"/>
        <v>0</v>
      </c>
      <c r="CU1132" s="13" t="b">
        <f t="shared" si="524"/>
        <v>0</v>
      </c>
      <c r="CV1132" s="13" t="b">
        <f t="shared" si="518"/>
        <v>0</v>
      </c>
      <c r="CW1132" s="13" t="b">
        <f t="shared" si="519"/>
        <v>0</v>
      </c>
      <c r="CX1132" s="13" t="b">
        <f t="shared" si="520"/>
        <v>0</v>
      </c>
      <c r="CY1132" s="13" t="b">
        <f t="shared" si="521"/>
        <v>0</v>
      </c>
    </row>
    <row r="1133" spans="1:103" s="286" customFormat="1" ht="15" thickBot="1">
      <c r="A1133" s="931">
        <v>227</v>
      </c>
      <c r="B1133" s="940" t="s">
        <v>255</v>
      </c>
      <c r="C1133" s="940" t="s">
        <v>272</v>
      </c>
      <c r="D1133" s="940" t="s">
        <v>3</v>
      </c>
      <c r="E1133" s="940" t="s">
        <v>5</v>
      </c>
      <c r="F1133" s="940">
        <v>5</v>
      </c>
      <c r="G1133" s="940">
        <v>5</v>
      </c>
      <c r="H1133" s="940"/>
      <c r="I1133" s="940" t="s">
        <v>10</v>
      </c>
      <c r="J1133" s="940">
        <v>58</v>
      </c>
      <c r="K1133" s="940">
        <v>2</v>
      </c>
      <c r="L1133" s="940" t="s">
        <v>16</v>
      </c>
      <c r="M1133" s="940">
        <v>100</v>
      </c>
      <c r="N1133" s="940" t="s">
        <v>17</v>
      </c>
      <c r="O1133" s="940"/>
      <c r="P1133" s="940" t="s">
        <v>16</v>
      </c>
      <c r="Q1133" s="940">
        <f>IF(I1133="&lt;1966",'lista, wskaźniki'!$G$4,IF(I1133="1967-1985",'lista, wskaźniki'!$G$5,IF(I1133="1986-1992",'lista, wskaźniki'!$G$6,IF(I1133="1993-1996",'lista, wskaźniki'!$G$7,IF(I1133="&gt;1997",'lista, wskaźniki'!$G$8,IF(I1133=0,'lista, wskaźniki'!$G$4))))))</f>
        <v>290</v>
      </c>
      <c r="R1133" s="940" t="s">
        <v>23</v>
      </c>
      <c r="S1133" s="940" t="s">
        <v>27</v>
      </c>
      <c r="T1133" s="940"/>
      <c r="U1133" s="940">
        <v>2004</v>
      </c>
      <c r="V1133" s="940"/>
      <c r="W1133" s="19" t="s">
        <v>35</v>
      </c>
      <c r="X1133" s="19" t="s">
        <v>39</v>
      </c>
      <c r="Y1133" s="19" t="s">
        <v>42</v>
      </c>
      <c r="Z1133" s="19"/>
      <c r="AA1133" s="19" t="s">
        <v>35</v>
      </c>
      <c r="AB1133" s="54">
        <v>1.5</v>
      </c>
      <c r="AC1133" s="54"/>
      <c r="AD1133" s="19">
        <v>1200</v>
      </c>
      <c r="AE1133" s="940">
        <v>10</v>
      </c>
      <c r="AF1133" s="334">
        <f t="shared" si="496"/>
        <v>41.193300000000001</v>
      </c>
      <c r="AG1133" s="272">
        <f>IF(R1133="kompletna",Q1133*J1133*0.0036*'lista, wskaźniki'!$F$13, IF(R1133="częściowa",Q1133*J1133*0.0036*'lista, wskaźniki'!$F$14, IF(R1133="brak",Q1133*J1133*0.0036*'lista, wskaźniki'!$F$15,)))</f>
        <v>48.441600000000001</v>
      </c>
      <c r="AH1133" s="334">
        <f>IF(Y1133="inne",K1133*'lista, wskaźniki'!$E$35,IF(Y1133="to samo źródło",0,IF(Y1133=0,0)))</f>
        <v>0</v>
      </c>
      <c r="AI1133" s="334" t="b">
        <f>IF(AA1133="gaz z sieci",AC1133*'lista, wskaźniki'!$D$21)</f>
        <v>0</v>
      </c>
      <c r="AJ1133" s="272">
        <f>IF(AA1133="węgiel",AB1133*'lista, wskaźniki'!$D$20, IF('Sektor mieszkaniowy'!AA1133="drewno",'Sektor mieszkaniowy'!AB1133*'lista, wskaźniki'!$D$22,IF('Sektor mieszkaniowy'!AA1133="pellet",AB1133*'lista, wskaźniki'!$D$23,IF('Sektor mieszkaniowy'!AA1133="gaz z sieci",AB1133*'lista, wskaźniki'!$D$21,IF('Sektor mieszkaniowy'!AA1133="olej opałowy",'Sektor mieszkaniowy'!AB1133*'lista, wskaźniki'!$D$24)))))</f>
        <v>33.945</v>
      </c>
      <c r="AK1133" s="1001">
        <f>AL1133/'lista, wskaźniki'!$A$127</f>
        <v>0.61538461538461542</v>
      </c>
      <c r="AL1133" s="940">
        <v>400</v>
      </c>
      <c r="AM1133" s="20">
        <f>IF(AA1133="węgiel",AF1133*1/3.6*'lista, wskaźniki'!$F$20,IF(AA1133="drewno",AF1133*1/3.6*'lista, wskaźniki'!$F$22,IF(AA1133="pellet",AF1133*1/3.6*'lista, wskaźniki'!$F$23,IF(AA1133="gaz z sieci",AF1133*1/3.6*'lista, wskaźniki'!$F$21,IF(AA1133="olej opałowy",AF1133*1/3.6*'lista, wskaźniki'!$F$24,0)))))</f>
        <v>3.9022413089999999</v>
      </c>
      <c r="AN1133" s="20">
        <f>IF(AA1133="węgiel",AF1133*'lista, wskaźniki'!$E$42,IF(AA1133="drewno",AF1133*'lista, wskaźniki'!$G$42,IF(AA1133="pellet",AF1133*'lista, wskaźniki'!$H$42,IF(AA1133="gaz z sieci",AF1133*'lista, wskaźniki'!$F$42,IF(AA1133="olej opałowy",AF1133*'lista, wskaźniki'!$I$42,0)))))</f>
        <v>1.5653454000000001E-2</v>
      </c>
      <c r="AO1133" s="20">
        <f>IF(AA1133="węgiel",AF1133*'lista, wskaźniki'!$E$43,IF(AA1133="drewno",AF1133*'lista, wskaźniki'!$G$43,IF(AA1133="pellet",AF1133*'lista, wskaźniki'!$H$43,IF(AA1133="gaz z sieci",AF1133*'lista, wskaźniki'!$F$43,IF(AA1133="olej opałowy",AF1133*'lista, wskaźniki'!$I$43,0)))))</f>
        <v>1.4829588000000001E-2</v>
      </c>
      <c r="AP1133" s="20">
        <f>IF(AA1133="węgiel",AF1133*'lista, wskaźniki'!$E$44,IF(AA1133="drewno",AF1133*'lista, wskaźniki'!$G$44,IF(AA1133="pellet",AF1133*'lista, wskaźniki'!$H$44,IF(AA1133="gaz z sieci",AF1133*'lista, wskaźniki'!$F$44,IF(AA1133="olej opałowy",AF1133*'lista, wskaźniki'!$I$44,0)))))</f>
        <v>1.1122191E-5</v>
      </c>
      <c r="AQ1133" s="20" t="b">
        <f>IF(Z1133="gaz",AH1133*1/3.6*'lista, wskaźniki'!$F$21,IF(Z1133="energia elektryczna",AH1133*1/3.6*'lista, wskaźniki'!$F$26))</f>
        <v>0</v>
      </c>
      <c r="AR1133" s="20" t="b">
        <f>IF(Z1133="gaz",AH1133*'lista, wskaźniki'!$F$42,IF(Z1133="energia elektryczna",AH1133*0))</f>
        <v>0</v>
      </c>
      <c r="AS1133" s="20" t="b">
        <f>IF(Z1133="gaz",AH1133*'lista, wskaźniki'!$F$43,IF(Z1133="energia elektryczna",AH1133*0))</f>
        <v>0</v>
      </c>
      <c r="AT1133" s="20" t="b">
        <f>IF(Z1133="gaz",AH1133*'lista, wskaźniki'!$F$44,IF(Z1133="energia elektryczna",AH1133*0))</f>
        <v>0</v>
      </c>
      <c r="AU1133" s="20">
        <f>AI1133*1/3.6*'lista, wskaźniki'!$F$21</f>
        <v>0</v>
      </c>
      <c r="AV1133" s="20">
        <f>AI1133*'lista, wskaźniki'!$F$42</f>
        <v>0</v>
      </c>
      <c r="AW1133" s="20">
        <f>AI1133*'lista, wskaźniki'!$F$43</f>
        <v>0</v>
      </c>
      <c r="AX1133" s="20">
        <f>AI1133*'lista, wskaźniki'!$F$44</f>
        <v>0</v>
      </c>
      <c r="AY1133" s="20">
        <f>AK1133*'lista, wskaźniki'!$F$26</f>
        <v>0.5476923076923077</v>
      </c>
      <c r="AZ1133" s="20">
        <f t="shared" si="497"/>
        <v>4.4499336166923076</v>
      </c>
      <c r="BA1133" s="20">
        <f t="shared" si="498"/>
        <v>1.5653454000000001E-2</v>
      </c>
      <c r="BB1133" s="20">
        <f t="shared" si="499"/>
        <v>1.4829588000000001E-2</v>
      </c>
      <c r="BC1133" s="20">
        <f t="shared" si="500"/>
        <v>1.1122191E-5</v>
      </c>
      <c r="BD1133" s="940" t="s">
        <v>17</v>
      </c>
      <c r="BE1133" s="940" t="s">
        <v>17</v>
      </c>
      <c r="BF1133" s="940" t="s">
        <v>17</v>
      </c>
      <c r="BG1133" s="940" t="s">
        <v>17</v>
      </c>
      <c r="BH1133" s="19"/>
      <c r="BI1133" s="940" t="s">
        <v>17</v>
      </c>
      <c r="BJ1133" s="19"/>
      <c r="BK1133" s="940" t="s">
        <v>17</v>
      </c>
      <c r="BL1133" s="19"/>
      <c r="BM1133" s="19"/>
      <c r="BN1133" s="19"/>
      <c r="BO1133" s="19" t="s">
        <v>17</v>
      </c>
      <c r="BP1133" s="19"/>
      <c r="BQ1133" s="19"/>
      <c r="BR1133" s="19"/>
      <c r="BS1133" s="1004"/>
      <c r="BT1133" s="1004"/>
      <c r="BU1133" s="1004"/>
      <c r="BV1133" s="1004"/>
      <c r="BW1133" s="1004"/>
      <c r="BX1133" s="1004"/>
      <c r="BY1133" s="1007"/>
      <c r="CA1133" s="365">
        <f t="shared" si="501"/>
        <v>41.193300000000001</v>
      </c>
      <c r="CB1133" s="365" t="b">
        <f t="shared" si="502"/>
        <v>0</v>
      </c>
      <c r="CC1133" s="365" t="b">
        <f t="shared" si="503"/>
        <v>0</v>
      </c>
      <c r="CD1133" s="365" t="b">
        <f t="shared" si="504"/>
        <v>0</v>
      </c>
      <c r="CE1133" s="365" t="b">
        <f t="shared" si="505"/>
        <v>0</v>
      </c>
      <c r="CF1133" s="365" t="b">
        <f t="shared" si="506"/>
        <v>0</v>
      </c>
      <c r="CG1133" s="365" t="b">
        <f t="shared" si="507"/>
        <v>0</v>
      </c>
      <c r="CH1133" s="365" t="b">
        <f t="shared" si="508"/>
        <v>0</v>
      </c>
      <c r="CI1133" s="72">
        <f t="shared" si="509"/>
        <v>41.193300000000001</v>
      </c>
      <c r="CJ1133" s="72" t="b">
        <f t="shared" si="510"/>
        <v>0</v>
      </c>
      <c r="CK1133" s="72" t="b">
        <f t="shared" si="511"/>
        <v>0</v>
      </c>
      <c r="CL1133" s="72">
        <f t="shared" si="512"/>
        <v>0</v>
      </c>
      <c r="CM1133" s="72" t="b">
        <f t="shared" si="513"/>
        <v>0</v>
      </c>
      <c r="CN1133" s="72" t="b">
        <f t="shared" si="514"/>
        <v>0</v>
      </c>
      <c r="CP1133" s="13">
        <f t="shared" si="515"/>
        <v>58</v>
      </c>
      <c r="CQ1133" s="13">
        <f t="shared" si="516"/>
        <v>29</v>
      </c>
      <c r="CR1133" s="13" t="b">
        <f t="shared" si="517"/>
        <v>0</v>
      </c>
      <c r="CS1133" s="13">
        <f t="shared" si="523"/>
        <v>0</v>
      </c>
      <c r="CT1133" s="13" t="b">
        <f t="shared" si="522"/>
        <v>0</v>
      </c>
      <c r="CU1133" s="13">
        <f t="shared" si="524"/>
        <v>0</v>
      </c>
      <c r="CV1133" s="13" t="b">
        <f t="shared" si="518"/>
        <v>0</v>
      </c>
      <c r="CW1133" s="13">
        <f t="shared" si="519"/>
        <v>0</v>
      </c>
      <c r="CX1133" s="13" t="b">
        <f t="shared" si="520"/>
        <v>0</v>
      </c>
      <c r="CY1133" s="13">
        <f t="shared" si="521"/>
        <v>0</v>
      </c>
    </row>
    <row r="1134" spans="1:103" s="286" customFormat="1" ht="15" thickBot="1">
      <c r="A1134" s="932"/>
      <c r="B1134" s="941"/>
      <c r="C1134" s="941"/>
      <c r="D1134" s="941"/>
      <c r="E1134" s="941"/>
      <c r="F1134" s="941"/>
      <c r="G1134" s="941"/>
      <c r="H1134" s="941"/>
      <c r="I1134" s="941"/>
      <c r="J1134" s="941"/>
      <c r="K1134" s="941"/>
      <c r="L1134" s="941"/>
      <c r="M1134" s="941"/>
      <c r="N1134" s="941"/>
      <c r="O1134" s="941"/>
      <c r="P1134" s="941"/>
      <c r="Q1134" s="941"/>
      <c r="R1134" s="941"/>
      <c r="S1134" s="941"/>
      <c r="T1134" s="941"/>
      <c r="U1134" s="941"/>
      <c r="V1134" s="941"/>
      <c r="W1134" s="20" t="s">
        <v>36</v>
      </c>
      <c r="X1134" s="20"/>
      <c r="Y1134" s="20"/>
      <c r="Z1134" s="20"/>
      <c r="AA1134" s="20" t="s">
        <v>36</v>
      </c>
      <c r="AB1134" s="22">
        <v>2</v>
      </c>
      <c r="AC1134" s="22"/>
      <c r="AD1134" s="20">
        <v>2000</v>
      </c>
      <c r="AE1134" s="941"/>
      <c r="AF1134" s="334">
        <f t="shared" si="496"/>
        <v>39.82</v>
      </c>
      <c r="AG1134" s="272">
        <v>48.44</v>
      </c>
      <c r="AH1134" s="334">
        <f>IF(Y1134="inne",K1134*'lista, wskaźniki'!$E$35,IF(Y1134="to samo źródło",0,IF(Y1134=0,0)))</f>
        <v>0</v>
      </c>
      <c r="AI1134" s="334" t="b">
        <f>IF(AA1134="gaz z sieci",AC1134*'lista, wskaźniki'!$D$21)</f>
        <v>0</v>
      </c>
      <c r="AJ1134" s="272">
        <f>IF(AA1134="węgiel",AB1134*'lista, wskaźniki'!$D$20, IF('Sektor mieszkaniowy'!AA1134="drewno",'Sektor mieszkaniowy'!AB1134*'lista, wskaźniki'!$D$22,IF('Sektor mieszkaniowy'!AA1134="pellet",AB1134*'lista, wskaźniki'!$D$23,IF('Sektor mieszkaniowy'!AA1134="gaz z sieci",AB1134*'lista, wskaźniki'!$D$21,IF('Sektor mieszkaniowy'!AA1134="olej opałowy",'Sektor mieszkaniowy'!AB1134*'lista, wskaźniki'!$D$24)))))</f>
        <v>31.2</v>
      </c>
      <c r="AK1134" s="1002"/>
      <c r="AL1134" s="941"/>
      <c r="AM1134" s="20">
        <f>IF(AA1134="węgiel",AF1134*1/3.6*'lista, wskaźniki'!$F$20,IF(AA1134="drewno",AF1134*1/3.6*'lista, wskaźniki'!$F$22,IF(AA1134="pellet",AF1134*1/3.6*'lista, wskaźniki'!$F$23,IF(AA1134="gaz z sieci",AF1134*1/3.6*'lista, wskaźniki'!$F$21,IF(AA1134="olej opałowy",AF1134*1/3.6*'lista, wskaźniki'!$F$24,0)))))</f>
        <v>0</v>
      </c>
      <c r="AN1134" s="20">
        <f>IF(AA1134="węgiel",AF1134*'lista, wskaźniki'!$E$42,IF(AA1134="drewno",AF1134*'lista, wskaźniki'!$G$42,IF(AA1134="pellet",AF1134*'lista, wskaźniki'!$H$42,IF(AA1134="gaz z sieci",AF1134*'lista, wskaźniki'!$F$42,IF(AA1134="olej opałowy",AF1134*'lista, wskaźniki'!$I$42,0)))))</f>
        <v>3.2254199999999997E-2</v>
      </c>
      <c r="AO1134" s="20">
        <f>IF(AA1134="węgiel",AF1134*'lista, wskaźniki'!$E$43,IF(AA1134="drewno",AF1134*'lista, wskaźniki'!$G$43,IF(AA1134="pellet",AF1134*'lista, wskaźniki'!$H$43,IF(AA1134="gaz z sieci",AF1134*'lista, wskaźniki'!$F$43,IF(AA1134="olej opałowy",AF1134*'lista, wskaźniki'!$I$43,0)))))</f>
        <v>3.2254199999999997E-2</v>
      </c>
      <c r="AP1134" s="20">
        <f>IF(AA1134="węgiel",AF1134*'lista, wskaźniki'!$E$44,IF(AA1134="drewno",AF1134*'lista, wskaźniki'!$G$44,IF(AA1134="pellet",AF1134*'lista, wskaźniki'!$H$44,IF(AA1134="gaz z sieci",AF1134*'lista, wskaźniki'!$F$44,IF(AA1134="olej opałowy",AF1134*'lista, wskaźniki'!$I$44,0)))))</f>
        <v>9.9550000000000004E-6</v>
      </c>
      <c r="AQ1134" s="20" t="b">
        <f>IF(Z1134="gaz",AH1134*1/3.6*'lista, wskaźniki'!$F$21,IF(Z1134="energia elektryczna",AH1134*1/3.6*'lista, wskaźniki'!$F$26))</f>
        <v>0</v>
      </c>
      <c r="AR1134" s="20" t="b">
        <f>IF(Z1134="gaz",AH1134*'lista, wskaźniki'!$F$42,IF(Z1134="energia elektryczna",AH1134*0))</f>
        <v>0</v>
      </c>
      <c r="AS1134" s="20" t="b">
        <f>IF(Z1134="gaz",AH1134*'lista, wskaźniki'!$F$43,IF(Z1134="energia elektryczna",AH1134*0))</f>
        <v>0</v>
      </c>
      <c r="AT1134" s="20" t="b">
        <f>IF(Z1134="gaz",AH1134*'lista, wskaźniki'!$F$44,IF(Z1134="energia elektryczna",AH1134*0))</f>
        <v>0</v>
      </c>
      <c r="AU1134" s="20">
        <f>AI1134*1/3.6*'lista, wskaźniki'!$F$21</f>
        <v>0</v>
      </c>
      <c r="AV1134" s="20">
        <f>AI1134*'lista, wskaźniki'!$F$42</f>
        <v>0</v>
      </c>
      <c r="AW1134" s="20">
        <f>AI1134*'lista, wskaźniki'!$F$43</f>
        <v>0</v>
      </c>
      <c r="AX1134" s="20">
        <f>AI1134*'lista, wskaźniki'!$F$44</f>
        <v>0</v>
      </c>
      <c r="AY1134" s="20">
        <f>AK1134*'lista, wskaźniki'!$F$26</f>
        <v>0</v>
      </c>
      <c r="AZ1134" s="20">
        <f t="shared" si="497"/>
        <v>0</v>
      </c>
      <c r="BA1134" s="20">
        <f t="shared" si="498"/>
        <v>3.2254199999999997E-2</v>
      </c>
      <c r="BB1134" s="20">
        <f t="shared" si="499"/>
        <v>3.2254199999999997E-2</v>
      </c>
      <c r="BC1134" s="20">
        <f t="shared" si="500"/>
        <v>9.9550000000000004E-6</v>
      </c>
      <c r="BD1134" s="941"/>
      <c r="BE1134" s="941"/>
      <c r="BF1134" s="941"/>
      <c r="BG1134" s="941"/>
      <c r="BH1134" s="20"/>
      <c r="BI1134" s="941"/>
      <c r="BJ1134" s="20"/>
      <c r="BK1134" s="941"/>
      <c r="BL1134" s="20"/>
      <c r="BM1134" s="20"/>
      <c r="BN1134" s="20"/>
      <c r="BO1134" s="20"/>
      <c r="BP1134" s="20"/>
      <c r="BQ1134" s="20"/>
      <c r="BR1134" s="20"/>
      <c r="BS1134" s="1005"/>
      <c r="BT1134" s="1005"/>
      <c r="BU1134" s="1005"/>
      <c r="BV1134" s="1005"/>
      <c r="BW1134" s="1005"/>
      <c r="BX1134" s="1005"/>
      <c r="BY1134" s="1008"/>
      <c r="CA1134" s="365" t="b">
        <f t="shared" si="501"/>
        <v>0</v>
      </c>
      <c r="CB1134" s="365">
        <f t="shared" si="502"/>
        <v>39.82</v>
      </c>
      <c r="CC1134" s="365" t="b">
        <f t="shared" si="503"/>
        <v>0</v>
      </c>
      <c r="CD1134" s="365" t="b">
        <f t="shared" si="504"/>
        <v>0</v>
      </c>
      <c r="CE1134" s="365" t="b">
        <f t="shared" si="505"/>
        <v>0</v>
      </c>
      <c r="CF1134" s="365" t="b">
        <f t="shared" si="506"/>
        <v>0</v>
      </c>
      <c r="CG1134" s="365" t="b">
        <f t="shared" si="507"/>
        <v>0</v>
      </c>
      <c r="CH1134" s="365" t="b">
        <f t="shared" si="508"/>
        <v>0</v>
      </c>
      <c r="CI1134" s="72" t="b">
        <f t="shared" si="509"/>
        <v>0</v>
      </c>
      <c r="CJ1134" s="72">
        <f t="shared" si="510"/>
        <v>39.82</v>
      </c>
      <c r="CK1134" s="72" t="b">
        <f t="shared" si="511"/>
        <v>0</v>
      </c>
      <c r="CL1134" s="72">
        <f t="shared" si="512"/>
        <v>0</v>
      </c>
      <c r="CM1134" s="72" t="b">
        <f t="shared" si="513"/>
        <v>0</v>
      </c>
      <c r="CN1134" s="72" t="b">
        <f t="shared" si="514"/>
        <v>0</v>
      </c>
      <c r="CP1134" s="13">
        <f t="shared" si="515"/>
        <v>0</v>
      </c>
      <c r="CQ1134" s="13" t="b">
        <f t="shared" si="516"/>
        <v>0</v>
      </c>
      <c r="CR1134" s="13" t="b">
        <f t="shared" si="517"/>
        <v>0</v>
      </c>
      <c r="CS1134" s="13" t="b">
        <f t="shared" si="523"/>
        <v>0</v>
      </c>
      <c r="CT1134" s="13" t="b">
        <f t="shared" si="522"/>
        <v>0</v>
      </c>
      <c r="CU1134" s="13" t="b">
        <f t="shared" si="524"/>
        <v>0</v>
      </c>
      <c r="CV1134" s="13" t="b">
        <f t="shared" si="518"/>
        <v>0</v>
      </c>
      <c r="CW1134" s="13" t="b">
        <f t="shared" si="519"/>
        <v>0</v>
      </c>
      <c r="CX1134" s="13" t="b">
        <f t="shared" si="520"/>
        <v>0</v>
      </c>
      <c r="CY1134" s="13" t="b">
        <f t="shared" si="521"/>
        <v>0</v>
      </c>
    </row>
    <row r="1135" spans="1:103" s="286" customFormat="1" ht="15" thickBot="1">
      <c r="A1135" s="932"/>
      <c r="B1135" s="941"/>
      <c r="C1135" s="941"/>
      <c r="D1135" s="941"/>
      <c r="E1135" s="941"/>
      <c r="F1135" s="941"/>
      <c r="G1135" s="941"/>
      <c r="H1135" s="941"/>
      <c r="I1135" s="941"/>
      <c r="J1135" s="941"/>
      <c r="K1135" s="941"/>
      <c r="L1135" s="941"/>
      <c r="M1135" s="941"/>
      <c r="N1135" s="941"/>
      <c r="O1135" s="941"/>
      <c r="P1135" s="941"/>
      <c r="Q1135" s="941"/>
      <c r="R1135" s="941"/>
      <c r="S1135" s="941"/>
      <c r="T1135" s="941"/>
      <c r="U1135" s="941"/>
      <c r="V1135" s="941"/>
      <c r="W1135" s="20"/>
      <c r="X1135" s="20"/>
      <c r="Y1135" s="20"/>
      <c r="Z1135" s="20"/>
      <c r="AA1135" s="20" t="s">
        <v>50</v>
      </c>
      <c r="AB1135" s="22"/>
      <c r="AC1135" s="22"/>
      <c r="AD1135" s="20"/>
      <c r="AE1135" s="941"/>
      <c r="AF1135" s="334">
        <f t="shared" si="496"/>
        <v>0</v>
      </c>
      <c r="AG1135" s="272">
        <f>IF(R1135="kompletna",Q1135*J1135*0.0036*'lista, wskaźniki'!$F$13, IF(R1135="częściowa",Q1135*J1135*0.0036*'lista, wskaźniki'!$F$14, IF(R1135="brak",Q1135*J1135*0.0036*'lista, wskaźniki'!$F$15,)))</f>
        <v>0</v>
      </c>
      <c r="AH1135" s="334">
        <f>IF(Y1135="inne",K1135*'lista, wskaźniki'!$E$35,IF(Y1135="to samo źródło",0,IF(Y1135=0,0)))</f>
        <v>0</v>
      </c>
      <c r="AI1135" s="334" t="b">
        <f>IF(AA1135="gaz z sieci",AC1135*'lista, wskaźniki'!$D$21)</f>
        <v>0</v>
      </c>
      <c r="AJ1135" s="272">
        <f>IF(AA1135="węgiel",AB1135*'lista, wskaźniki'!$D$20, IF('Sektor mieszkaniowy'!AA1135="drewno",'Sektor mieszkaniowy'!AB1135*'lista, wskaźniki'!$D$22,IF('Sektor mieszkaniowy'!AA1135="pellet",AB1135*'lista, wskaźniki'!$D$23,IF('Sektor mieszkaniowy'!AA1135="gaz z sieci",AB1135*'lista, wskaźniki'!$D$21,IF('Sektor mieszkaniowy'!AA1135="olej opałowy",'Sektor mieszkaniowy'!AB1135*'lista, wskaźniki'!$D$24)))))</f>
        <v>0</v>
      </c>
      <c r="AK1135" s="1002"/>
      <c r="AL1135" s="941"/>
      <c r="AM1135" s="20">
        <f>IF(AA1135="węgiel",AF1135*1/3.6*'lista, wskaźniki'!$F$20,IF(AA1135="drewno",AF1135*1/3.6*'lista, wskaźniki'!$F$22,IF(AA1135="pellet",AF1135*1/3.6*'lista, wskaźniki'!$F$23,IF(AA1135="gaz z sieci",AF1135*1/3.6*'lista, wskaźniki'!$F$21,IF(AA1135="olej opałowy",AF1135*1/3.6*'lista, wskaźniki'!$F$24,0)))))</f>
        <v>0</v>
      </c>
      <c r="AN1135" s="20">
        <f>IF(AA1135="węgiel",AF1135*'lista, wskaźniki'!$E$42,IF(AA1135="drewno",AF1135*'lista, wskaźniki'!$G$42,IF(AA1135="pellet",AF1135*'lista, wskaźniki'!$H$42,IF(AA1135="gaz z sieci",AF1135*'lista, wskaźniki'!$F$42,IF(AA1135="olej opałowy",AF1135*'lista, wskaźniki'!$I$42,0)))))</f>
        <v>0</v>
      </c>
      <c r="AO1135" s="20">
        <f>IF(AA1135="węgiel",AF1135*'lista, wskaźniki'!$E$43,IF(AA1135="drewno",AF1135*'lista, wskaźniki'!$G$43,IF(AA1135="pellet",AF1135*'lista, wskaźniki'!$H$43,IF(AA1135="gaz z sieci",AF1135*'lista, wskaźniki'!$F$43,IF(AA1135="olej opałowy",AF1135*'lista, wskaźniki'!$I$43,0)))))</f>
        <v>0</v>
      </c>
      <c r="AP1135" s="20">
        <f>IF(AA1135="węgiel",AF1135*'lista, wskaźniki'!$E$44,IF(AA1135="drewno",AF1135*'lista, wskaźniki'!$G$44,IF(AA1135="pellet",AF1135*'lista, wskaźniki'!$H$44,IF(AA1135="gaz z sieci",AF1135*'lista, wskaźniki'!$F$44,IF(AA1135="olej opałowy",AF1135*'lista, wskaźniki'!$I$44,0)))))</f>
        <v>0</v>
      </c>
      <c r="AQ1135" s="20" t="b">
        <f>IF(Z1135="gaz",AH1135*1/3.6*'lista, wskaźniki'!$F$21,IF(Z1135="energia elektryczna",AH1135*1/3.6*'lista, wskaźniki'!$F$26))</f>
        <v>0</v>
      </c>
      <c r="AR1135" s="20" t="b">
        <f>IF(Z1135="gaz",AH1135*'lista, wskaźniki'!$F$42,IF(Z1135="energia elektryczna",AH1135*0))</f>
        <v>0</v>
      </c>
      <c r="AS1135" s="20" t="b">
        <f>IF(Z1135="gaz",AH1135*'lista, wskaźniki'!$F$43,IF(Z1135="energia elektryczna",AH1135*0))</f>
        <v>0</v>
      </c>
      <c r="AT1135" s="20" t="b">
        <f>IF(Z1135="gaz",AH1135*'lista, wskaźniki'!$F$44,IF(Z1135="energia elektryczna",AH1135*0))</f>
        <v>0</v>
      </c>
      <c r="AU1135" s="20">
        <f>AI1135*1/3.6*'lista, wskaźniki'!$F$21</f>
        <v>0</v>
      </c>
      <c r="AV1135" s="20">
        <f>AI1135*'lista, wskaźniki'!$F$42</f>
        <v>0</v>
      </c>
      <c r="AW1135" s="20">
        <f>AI1135*'lista, wskaźniki'!$F$43</f>
        <v>0</v>
      </c>
      <c r="AX1135" s="20">
        <f>AI1135*'lista, wskaźniki'!$F$44</f>
        <v>0</v>
      </c>
      <c r="AY1135" s="20">
        <f>AK1135*'lista, wskaźniki'!$F$26</f>
        <v>0</v>
      </c>
      <c r="AZ1135" s="20">
        <f t="shared" si="497"/>
        <v>0</v>
      </c>
      <c r="BA1135" s="20">
        <f t="shared" si="498"/>
        <v>0</v>
      </c>
      <c r="BB1135" s="20">
        <f t="shared" si="499"/>
        <v>0</v>
      </c>
      <c r="BC1135" s="20">
        <f t="shared" si="500"/>
        <v>0</v>
      </c>
      <c r="BD1135" s="941"/>
      <c r="BE1135" s="941"/>
      <c r="BF1135" s="941"/>
      <c r="BG1135" s="941"/>
      <c r="BH1135" s="20"/>
      <c r="BI1135" s="941"/>
      <c r="BJ1135" s="20"/>
      <c r="BK1135" s="941"/>
      <c r="BL1135" s="20"/>
      <c r="BM1135" s="20"/>
      <c r="BN1135" s="20"/>
      <c r="BO1135" s="20"/>
      <c r="BP1135" s="20"/>
      <c r="BQ1135" s="20"/>
      <c r="BR1135" s="20"/>
      <c r="BS1135" s="1005"/>
      <c r="BT1135" s="1005"/>
      <c r="BU1135" s="1005"/>
      <c r="BV1135" s="1005"/>
      <c r="BW1135" s="1005"/>
      <c r="BX1135" s="1005"/>
      <c r="BY1135" s="1008"/>
      <c r="CA1135" s="365" t="b">
        <f t="shared" si="501"/>
        <v>0</v>
      </c>
      <c r="CB1135" s="365" t="b">
        <f t="shared" si="502"/>
        <v>0</v>
      </c>
      <c r="CC1135" s="365">
        <f t="shared" si="503"/>
        <v>0</v>
      </c>
      <c r="CD1135" s="365" t="b">
        <f t="shared" si="504"/>
        <v>0</v>
      </c>
      <c r="CE1135" s="365" t="b">
        <f t="shared" si="505"/>
        <v>0</v>
      </c>
      <c r="CF1135" s="365" t="b">
        <f t="shared" si="506"/>
        <v>0</v>
      </c>
      <c r="CG1135" s="365" t="b">
        <f t="shared" si="507"/>
        <v>0</v>
      </c>
      <c r="CH1135" s="365" t="b">
        <f t="shared" si="508"/>
        <v>0</v>
      </c>
      <c r="CI1135" s="72" t="b">
        <f t="shared" si="509"/>
        <v>0</v>
      </c>
      <c r="CJ1135" s="72" t="b">
        <f t="shared" si="510"/>
        <v>0</v>
      </c>
      <c r="CK1135" s="72">
        <f t="shared" si="511"/>
        <v>0</v>
      </c>
      <c r="CL1135" s="72">
        <f t="shared" si="512"/>
        <v>0</v>
      </c>
      <c r="CM1135" s="72" t="b">
        <f t="shared" si="513"/>
        <v>0</v>
      </c>
      <c r="CN1135" s="72" t="b">
        <f t="shared" si="514"/>
        <v>0</v>
      </c>
      <c r="CP1135" s="13">
        <f t="shared" si="515"/>
        <v>0</v>
      </c>
      <c r="CQ1135" s="13" t="b">
        <f t="shared" si="516"/>
        <v>0</v>
      </c>
      <c r="CR1135" s="13" t="b">
        <f t="shared" si="517"/>
        <v>0</v>
      </c>
      <c r="CS1135" s="13" t="b">
        <f t="shared" si="523"/>
        <v>0</v>
      </c>
      <c r="CT1135" s="13" t="b">
        <f t="shared" si="522"/>
        <v>0</v>
      </c>
      <c r="CU1135" s="13" t="b">
        <f t="shared" si="524"/>
        <v>0</v>
      </c>
      <c r="CV1135" s="13" t="b">
        <f t="shared" si="518"/>
        <v>0</v>
      </c>
      <c r="CW1135" s="13" t="b">
        <f t="shared" si="519"/>
        <v>0</v>
      </c>
      <c r="CX1135" s="13" t="b">
        <f t="shared" si="520"/>
        <v>0</v>
      </c>
      <c r="CY1135" s="13" t="b">
        <f t="shared" si="521"/>
        <v>0</v>
      </c>
    </row>
    <row r="1136" spans="1:103" s="286" customFormat="1" ht="15" thickBot="1">
      <c r="A1136" s="932"/>
      <c r="B1136" s="941"/>
      <c r="C1136" s="941"/>
      <c r="D1136" s="941"/>
      <c r="E1136" s="941"/>
      <c r="F1136" s="941"/>
      <c r="G1136" s="941"/>
      <c r="H1136" s="941"/>
      <c r="I1136" s="941"/>
      <c r="J1136" s="941"/>
      <c r="K1136" s="941"/>
      <c r="L1136" s="941"/>
      <c r="M1136" s="941"/>
      <c r="N1136" s="941"/>
      <c r="O1136" s="941"/>
      <c r="P1136" s="941"/>
      <c r="Q1136" s="941"/>
      <c r="R1136" s="941"/>
      <c r="S1136" s="941"/>
      <c r="T1136" s="941"/>
      <c r="U1136" s="941"/>
      <c r="V1136" s="941"/>
      <c r="W1136" s="20"/>
      <c r="X1136" s="20"/>
      <c r="Y1136" s="20"/>
      <c r="Z1136" s="20"/>
      <c r="AA1136" s="20" t="s">
        <v>38</v>
      </c>
      <c r="AB1136" s="22"/>
      <c r="AC1136" s="22"/>
      <c r="AD1136" s="20"/>
      <c r="AE1136" s="941"/>
      <c r="AF1136" s="334">
        <f t="shared" si="496"/>
        <v>0</v>
      </c>
      <c r="AG1136" s="272">
        <f>IF(R1136="kompletna",Q1136*J1136*0.0036*'lista, wskaźniki'!$F$13, IF(R1136="częściowa",Q1136*J1136*0.0036*'lista, wskaźniki'!$F$14, IF(R1136="brak",Q1136*J1136*0.0036*'lista, wskaźniki'!$F$15,)))</f>
        <v>0</v>
      </c>
      <c r="AH1136" s="334">
        <f>IF(Y1136="inne",K1136*'lista, wskaźniki'!$E$35,IF(Y1136="to samo źródło",0,IF(Y1136=0,0)))</f>
        <v>0</v>
      </c>
      <c r="AI1136" s="334">
        <f>IF(AA1136="gaz z sieci",AC1136*'lista, wskaźniki'!$D$21)</f>
        <v>0</v>
      </c>
      <c r="AJ1136" s="272">
        <f>IF(AA1136="węgiel",AB1136*'lista, wskaźniki'!$D$20, IF('Sektor mieszkaniowy'!AA1136="drewno",'Sektor mieszkaniowy'!AB1136*'lista, wskaźniki'!$D$22,IF('Sektor mieszkaniowy'!AA1136="pellet",AB1136*'lista, wskaźniki'!$D$23,IF('Sektor mieszkaniowy'!AA1136="gaz z sieci",AB1136*'lista, wskaźniki'!$D$21,IF('Sektor mieszkaniowy'!AA1136="olej opałowy",'Sektor mieszkaniowy'!AB1136*'lista, wskaźniki'!$D$24)))))</f>
        <v>0</v>
      </c>
      <c r="AK1136" s="1002"/>
      <c r="AL1136" s="941"/>
      <c r="AM1136" s="20">
        <f>IF(AA1136="węgiel",AF1136*1/3.6*'lista, wskaźniki'!$F$20,IF(AA1136="drewno",AF1136*1/3.6*'lista, wskaźniki'!$F$22,IF(AA1136="pellet",AF1136*1/3.6*'lista, wskaźniki'!$F$23,IF(AA1136="gaz z sieci",AF1136*1/3.6*'lista, wskaźniki'!$F$21,IF(AA1136="olej opałowy",AF1136*1/3.6*'lista, wskaźniki'!$F$24,0)))))</f>
        <v>0</v>
      </c>
      <c r="AN1136" s="20">
        <f>IF(AA1136="węgiel",AF1136*'lista, wskaźniki'!$E$42,IF(AA1136="drewno",AF1136*'lista, wskaźniki'!$G$42,IF(AA1136="pellet",AF1136*'lista, wskaźniki'!$H$42,IF(AA1136="gaz z sieci",AF1136*'lista, wskaźniki'!$F$42,IF(AA1136="olej opałowy",AF1136*'lista, wskaźniki'!$I$42,0)))))</f>
        <v>0</v>
      </c>
      <c r="AO1136" s="20">
        <f>IF(AA1136="węgiel",AF1136*'lista, wskaźniki'!$E$43,IF(AA1136="drewno",AF1136*'lista, wskaźniki'!$G$43,IF(AA1136="pellet",AF1136*'lista, wskaźniki'!$H$43,IF(AA1136="gaz z sieci",AF1136*'lista, wskaźniki'!$F$43,IF(AA1136="olej opałowy",AF1136*'lista, wskaźniki'!$I$43,0)))))</f>
        <v>0</v>
      </c>
      <c r="AP1136" s="20">
        <f>IF(AA1136="węgiel",AF1136*'lista, wskaźniki'!$E$44,IF(AA1136="drewno",AF1136*'lista, wskaźniki'!$G$44,IF(AA1136="pellet",AF1136*'lista, wskaźniki'!$H$44,IF(AA1136="gaz z sieci",AF1136*'lista, wskaźniki'!$F$44,IF(AA1136="olej opałowy",AF1136*'lista, wskaźniki'!$I$44,0)))))</f>
        <v>0</v>
      </c>
      <c r="AQ1136" s="20" t="b">
        <f>IF(Z1136="gaz",AH1136*1/3.6*'lista, wskaźniki'!$F$21,IF(Z1136="energia elektryczna",AH1136*1/3.6*'lista, wskaźniki'!$F$26))</f>
        <v>0</v>
      </c>
      <c r="AR1136" s="20" t="b">
        <f>IF(Z1136="gaz",AH1136*'lista, wskaźniki'!$F$42,IF(Z1136="energia elektryczna",AH1136*0))</f>
        <v>0</v>
      </c>
      <c r="AS1136" s="20" t="b">
        <f>IF(Z1136="gaz",AH1136*'lista, wskaźniki'!$F$43,IF(Z1136="energia elektryczna",AH1136*0))</f>
        <v>0</v>
      </c>
      <c r="AT1136" s="20" t="b">
        <f>IF(Z1136="gaz",AH1136*'lista, wskaźniki'!$F$44,IF(Z1136="energia elektryczna",AH1136*0))</f>
        <v>0</v>
      </c>
      <c r="AU1136" s="20">
        <f>AI1136*1/3.6*'lista, wskaźniki'!$F$21</f>
        <v>0</v>
      </c>
      <c r="AV1136" s="20">
        <f>AI1136*'lista, wskaźniki'!$F$42</f>
        <v>0</v>
      </c>
      <c r="AW1136" s="20">
        <f>AI1136*'lista, wskaźniki'!$F$43</f>
        <v>0</v>
      </c>
      <c r="AX1136" s="20">
        <f>AI1136*'lista, wskaźniki'!$F$44</f>
        <v>0</v>
      </c>
      <c r="AY1136" s="20">
        <f>AK1136*'lista, wskaźniki'!$F$26</f>
        <v>0</v>
      </c>
      <c r="AZ1136" s="20">
        <f t="shared" si="497"/>
        <v>0</v>
      </c>
      <c r="BA1136" s="20">
        <f t="shared" si="498"/>
        <v>0</v>
      </c>
      <c r="BB1136" s="20">
        <f t="shared" si="499"/>
        <v>0</v>
      </c>
      <c r="BC1136" s="20">
        <f t="shared" si="500"/>
        <v>0</v>
      </c>
      <c r="BD1136" s="941"/>
      <c r="BE1136" s="941"/>
      <c r="BF1136" s="941"/>
      <c r="BG1136" s="941"/>
      <c r="BH1136" s="20"/>
      <c r="BI1136" s="941"/>
      <c r="BJ1136" s="20"/>
      <c r="BK1136" s="941"/>
      <c r="BL1136" s="20"/>
      <c r="BM1136" s="20"/>
      <c r="BN1136" s="20"/>
      <c r="BO1136" s="20"/>
      <c r="BP1136" s="20"/>
      <c r="BQ1136" s="20"/>
      <c r="BR1136" s="20"/>
      <c r="BS1136" s="1005"/>
      <c r="BT1136" s="1005"/>
      <c r="BU1136" s="1005"/>
      <c r="BV1136" s="1005"/>
      <c r="BW1136" s="1005"/>
      <c r="BX1136" s="1005"/>
      <c r="BY1136" s="1008"/>
      <c r="CA1136" s="365" t="b">
        <f t="shared" si="501"/>
        <v>0</v>
      </c>
      <c r="CB1136" s="365" t="b">
        <f t="shared" si="502"/>
        <v>0</v>
      </c>
      <c r="CC1136" s="365" t="b">
        <f t="shared" si="503"/>
        <v>0</v>
      </c>
      <c r="CD1136" s="365">
        <f t="shared" si="504"/>
        <v>0</v>
      </c>
      <c r="CE1136" s="365" t="b">
        <f t="shared" si="505"/>
        <v>0</v>
      </c>
      <c r="CF1136" s="365" t="b">
        <f t="shared" si="506"/>
        <v>0</v>
      </c>
      <c r="CG1136" s="365" t="b">
        <f t="shared" si="507"/>
        <v>0</v>
      </c>
      <c r="CH1136" s="365">
        <f t="shared" si="508"/>
        <v>0</v>
      </c>
      <c r="CI1136" s="72" t="b">
        <f t="shared" si="509"/>
        <v>0</v>
      </c>
      <c r="CJ1136" s="72" t="b">
        <f t="shared" si="510"/>
        <v>0</v>
      </c>
      <c r="CK1136" s="72" t="b">
        <f t="shared" si="511"/>
        <v>0</v>
      </c>
      <c r="CL1136" s="72">
        <f t="shared" si="512"/>
        <v>0</v>
      </c>
      <c r="CM1136" s="72" t="b">
        <f t="shared" si="513"/>
        <v>0</v>
      </c>
      <c r="CN1136" s="72" t="b">
        <f t="shared" si="514"/>
        <v>0</v>
      </c>
      <c r="CP1136" s="13">
        <f t="shared" si="515"/>
        <v>0</v>
      </c>
      <c r="CQ1136" s="13" t="b">
        <f t="shared" si="516"/>
        <v>0</v>
      </c>
      <c r="CR1136" s="13" t="b">
        <f t="shared" si="517"/>
        <v>0</v>
      </c>
      <c r="CS1136" s="13" t="b">
        <f t="shared" si="523"/>
        <v>0</v>
      </c>
      <c r="CT1136" s="13" t="b">
        <f t="shared" si="522"/>
        <v>0</v>
      </c>
      <c r="CU1136" s="13" t="b">
        <f t="shared" si="524"/>
        <v>0</v>
      </c>
      <c r="CV1136" s="13" t="b">
        <f t="shared" si="518"/>
        <v>0</v>
      </c>
      <c r="CW1136" s="13" t="b">
        <f t="shared" si="519"/>
        <v>0</v>
      </c>
      <c r="CX1136" s="13" t="b">
        <f t="shared" si="520"/>
        <v>0</v>
      </c>
      <c r="CY1136" s="13" t="b">
        <f t="shared" si="521"/>
        <v>0</v>
      </c>
    </row>
    <row r="1137" spans="1:103" s="286" customFormat="1" ht="15" thickBot="1">
      <c r="A1137" s="933"/>
      <c r="B1137" s="942"/>
      <c r="C1137" s="942"/>
      <c r="D1137" s="942"/>
      <c r="E1137" s="942"/>
      <c r="F1137" s="942"/>
      <c r="G1137" s="942"/>
      <c r="H1137" s="942"/>
      <c r="I1137" s="942"/>
      <c r="J1137" s="942"/>
      <c r="K1137" s="942"/>
      <c r="L1137" s="942"/>
      <c r="M1137" s="942"/>
      <c r="N1137" s="942"/>
      <c r="O1137" s="942"/>
      <c r="P1137" s="942"/>
      <c r="Q1137" s="942"/>
      <c r="R1137" s="942"/>
      <c r="S1137" s="942"/>
      <c r="T1137" s="942"/>
      <c r="U1137" s="942"/>
      <c r="V1137" s="942"/>
      <c r="W1137" s="21"/>
      <c r="X1137" s="21"/>
      <c r="Y1137" s="21"/>
      <c r="Z1137" s="21"/>
      <c r="AA1137" s="21" t="s">
        <v>37</v>
      </c>
      <c r="AB1137" s="55"/>
      <c r="AC1137" s="55"/>
      <c r="AD1137" s="21"/>
      <c r="AE1137" s="942"/>
      <c r="AF1137" s="334">
        <f t="shared" si="496"/>
        <v>0</v>
      </c>
      <c r="AG1137" s="272">
        <f>IF(R1137="kompletna",Q1137*J1137*0.0036*'lista, wskaźniki'!$F$13, IF(R1137="częściowa",Q1137*J1137*0.0036*'lista, wskaźniki'!$F$14, IF(R1137="brak",Q1137*J1137*0.0036*'lista, wskaźniki'!$F$15,)))</f>
        <v>0</v>
      </c>
      <c r="AH1137" s="334">
        <f>IF(Y1137="inne",K1137*'lista, wskaźniki'!$E$35,IF(Y1137="to samo źródło",0,IF(Y1137=0,0)))</f>
        <v>0</v>
      </c>
      <c r="AI1137" s="334" t="b">
        <f>IF(AA1137="gaz z sieci",AC1137*'lista, wskaźniki'!$D$21)</f>
        <v>0</v>
      </c>
      <c r="AJ1137" s="272">
        <f>IF(AA1137="węgiel",AB1137*'lista, wskaźniki'!$D$20, IF('Sektor mieszkaniowy'!AA1137="drewno",'Sektor mieszkaniowy'!AB1137*'lista, wskaźniki'!$D$22,IF('Sektor mieszkaniowy'!AA1137="pellet",AB1137*'lista, wskaźniki'!$D$23,IF('Sektor mieszkaniowy'!AA1137="gaz z sieci",AB1137*'lista, wskaźniki'!$D$21,IF('Sektor mieszkaniowy'!AA1137="olej opałowy",'Sektor mieszkaniowy'!AB1137*'lista, wskaźniki'!$D$24)))))</f>
        <v>0</v>
      </c>
      <c r="AK1137" s="1003"/>
      <c r="AL1137" s="942"/>
      <c r="AM1137" s="20">
        <f>IF(AA1137="węgiel",AF1137*1/3.6*'lista, wskaźniki'!$F$20,IF(AA1137="drewno",AF1137*1/3.6*'lista, wskaźniki'!$F$22,IF(AA1137="pellet",AF1137*1/3.6*'lista, wskaźniki'!$F$23,IF(AA1137="gaz z sieci",AF1137*1/3.6*'lista, wskaźniki'!$F$21,IF(AA1137="olej opałowy",AF1137*1/3.6*'lista, wskaźniki'!$F$24,0)))))</f>
        <v>0</v>
      </c>
      <c r="AN1137" s="20">
        <f>IF(AA1137="węgiel",AF1137*'lista, wskaźniki'!$E$42,IF(AA1137="drewno",AF1137*'lista, wskaźniki'!$G$42,IF(AA1137="pellet",AF1137*'lista, wskaźniki'!$H$42,IF(AA1137="gaz z sieci",AF1137*'lista, wskaźniki'!$F$42,IF(AA1137="olej opałowy",AF1137*'lista, wskaźniki'!$I$42,0)))))</f>
        <v>0</v>
      </c>
      <c r="AO1137" s="20">
        <f>IF(AA1137="węgiel",AF1137*'lista, wskaźniki'!$E$43,IF(AA1137="drewno",AF1137*'lista, wskaźniki'!$G$43,IF(AA1137="pellet",AF1137*'lista, wskaźniki'!$H$43,IF(AA1137="gaz z sieci",AF1137*'lista, wskaźniki'!$F$43,IF(AA1137="olej opałowy",AF1137*'lista, wskaźniki'!$I$43,0)))))</f>
        <v>0</v>
      </c>
      <c r="AP1137" s="20">
        <f>IF(AA1137="węgiel",AF1137*'lista, wskaźniki'!$E$44,IF(AA1137="drewno",AF1137*'lista, wskaźniki'!$G$44,IF(AA1137="pellet",AF1137*'lista, wskaźniki'!$H$44,IF(AA1137="gaz z sieci",AF1137*'lista, wskaźniki'!$F$44,IF(AA1137="olej opałowy",AF1137*'lista, wskaźniki'!$I$44,0)))))</f>
        <v>0</v>
      </c>
      <c r="AQ1137" s="20" t="b">
        <f>IF(Z1137="gaz",AH1137*1/3.6*'lista, wskaźniki'!$F$21,IF(Z1137="energia elektryczna",AH1137*1/3.6*'lista, wskaźniki'!$F$26))</f>
        <v>0</v>
      </c>
      <c r="AR1137" s="20" t="b">
        <f>IF(Z1137="gaz",AH1137*'lista, wskaźniki'!$F$42,IF(Z1137="energia elektryczna",AH1137*0))</f>
        <v>0</v>
      </c>
      <c r="AS1137" s="20" t="b">
        <f>IF(Z1137="gaz",AH1137*'lista, wskaźniki'!$F$43,IF(Z1137="energia elektryczna",AH1137*0))</f>
        <v>0</v>
      </c>
      <c r="AT1137" s="20" t="b">
        <f>IF(Z1137="gaz",AH1137*'lista, wskaźniki'!$F$44,IF(Z1137="energia elektryczna",AH1137*0))</f>
        <v>0</v>
      </c>
      <c r="AU1137" s="20">
        <f>AI1137*1/3.6*'lista, wskaźniki'!$F$21</f>
        <v>0</v>
      </c>
      <c r="AV1137" s="20">
        <f>AI1137*'lista, wskaźniki'!$F$42</f>
        <v>0</v>
      </c>
      <c r="AW1137" s="20">
        <f>AI1137*'lista, wskaźniki'!$F$43</f>
        <v>0</v>
      </c>
      <c r="AX1137" s="20">
        <f>AI1137*'lista, wskaźniki'!$F$44</f>
        <v>0</v>
      </c>
      <c r="AY1137" s="20">
        <f>AK1137*'lista, wskaźniki'!$F$26</f>
        <v>0</v>
      </c>
      <c r="AZ1137" s="20">
        <f t="shared" si="497"/>
        <v>0</v>
      </c>
      <c r="BA1137" s="20">
        <f t="shared" si="498"/>
        <v>0</v>
      </c>
      <c r="BB1137" s="20">
        <f t="shared" si="499"/>
        <v>0</v>
      </c>
      <c r="BC1137" s="20">
        <f t="shared" si="500"/>
        <v>0</v>
      </c>
      <c r="BD1137" s="942"/>
      <c r="BE1137" s="942"/>
      <c r="BF1137" s="942"/>
      <c r="BG1137" s="942"/>
      <c r="BH1137" s="21"/>
      <c r="BI1137" s="942"/>
      <c r="BJ1137" s="21"/>
      <c r="BK1137" s="942"/>
      <c r="BL1137" s="21"/>
      <c r="BM1137" s="21"/>
      <c r="BN1137" s="21"/>
      <c r="BO1137" s="21"/>
      <c r="BP1137" s="21"/>
      <c r="BQ1137" s="21"/>
      <c r="BR1137" s="21"/>
      <c r="BS1137" s="1006"/>
      <c r="BT1137" s="1006"/>
      <c r="BU1137" s="1006"/>
      <c r="BV1137" s="1006"/>
      <c r="BW1137" s="1006"/>
      <c r="BX1137" s="1006"/>
      <c r="BY1137" s="1009"/>
      <c r="CA1137" s="365" t="b">
        <f t="shared" si="501"/>
        <v>0</v>
      </c>
      <c r="CB1137" s="365" t="b">
        <f t="shared" si="502"/>
        <v>0</v>
      </c>
      <c r="CC1137" s="365" t="b">
        <f t="shared" si="503"/>
        <v>0</v>
      </c>
      <c r="CD1137" s="365" t="b">
        <f t="shared" si="504"/>
        <v>0</v>
      </c>
      <c r="CE1137" s="365">
        <f t="shared" si="505"/>
        <v>0</v>
      </c>
      <c r="CF1137" s="365" t="b">
        <f t="shared" si="506"/>
        <v>0</v>
      </c>
      <c r="CG1137" s="365" t="b">
        <f t="shared" si="507"/>
        <v>0</v>
      </c>
      <c r="CH1137" s="365" t="b">
        <f t="shared" si="508"/>
        <v>0</v>
      </c>
      <c r="CI1137" s="72" t="b">
        <f t="shared" si="509"/>
        <v>0</v>
      </c>
      <c r="CJ1137" s="72" t="b">
        <f t="shared" si="510"/>
        <v>0</v>
      </c>
      <c r="CK1137" s="72" t="b">
        <f t="shared" si="511"/>
        <v>0</v>
      </c>
      <c r="CL1137" s="72">
        <f t="shared" si="512"/>
        <v>0</v>
      </c>
      <c r="CM1137" s="72">
        <f t="shared" si="513"/>
        <v>0</v>
      </c>
      <c r="CN1137" s="72" t="b">
        <f t="shared" si="514"/>
        <v>0</v>
      </c>
      <c r="CP1137" s="13">
        <f t="shared" si="515"/>
        <v>0</v>
      </c>
      <c r="CQ1137" s="13" t="b">
        <f t="shared" si="516"/>
        <v>0</v>
      </c>
      <c r="CR1137" s="13" t="b">
        <f t="shared" si="517"/>
        <v>0</v>
      </c>
      <c r="CS1137" s="13" t="b">
        <f t="shared" si="523"/>
        <v>0</v>
      </c>
      <c r="CT1137" s="13" t="b">
        <f t="shared" si="522"/>
        <v>0</v>
      </c>
      <c r="CU1137" s="13" t="b">
        <f t="shared" si="524"/>
        <v>0</v>
      </c>
      <c r="CV1137" s="13" t="b">
        <f t="shared" si="518"/>
        <v>0</v>
      </c>
      <c r="CW1137" s="13" t="b">
        <f t="shared" si="519"/>
        <v>0</v>
      </c>
      <c r="CX1137" s="13" t="b">
        <f t="shared" si="520"/>
        <v>0</v>
      </c>
      <c r="CY1137" s="13" t="b">
        <f t="shared" si="521"/>
        <v>0</v>
      </c>
    </row>
    <row r="1138" spans="1:103" ht="15" thickBot="1">
      <c r="A1138" s="931">
        <v>228</v>
      </c>
      <c r="B1138" s="983" t="s">
        <v>255</v>
      </c>
      <c r="C1138" s="983"/>
      <c r="D1138" s="983" t="s">
        <v>2</v>
      </c>
      <c r="E1138" s="983" t="s">
        <v>5</v>
      </c>
      <c r="F1138" s="983">
        <v>1</v>
      </c>
      <c r="G1138" s="983">
        <v>1</v>
      </c>
      <c r="H1138" s="983"/>
      <c r="I1138" s="983" t="s">
        <v>10</v>
      </c>
      <c r="J1138" s="983">
        <v>120</v>
      </c>
      <c r="K1138" s="983">
        <v>1</v>
      </c>
      <c r="L1138" s="983" t="s">
        <v>17</v>
      </c>
      <c r="M1138" s="983"/>
      <c r="N1138" s="983" t="s">
        <v>17</v>
      </c>
      <c r="O1138" s="983"/>
      <c r="P1138" s="983" t="s">
        <v>17</v>
      </c>
      <c r="Q1138" s="940">
        <f>IF(I1138="&lt;1966",'lista, wskaźniki'!$G$4,IF(I1138="1967-1985",'lista, wskaźniki'!$G$5,IF(I1138="1986-1992",'lista, wskaźniki'!$G$6,IF(I1138="1993-1996",'lista, wskaźniki'!$G$7,IF(I1138="&gt;1997",'lista, wskaźniki'!$G$8,IF(I1138=0,'lista, wskaźniki'!$G$4))))))</f>
        <v>290</v>
      </c>
      <c r="R1138" s="983" t="s">
        <v>23</v>
      </c>
      <c r="S1138" s="983" t="s">
        <v>31</v>
      </c>
      <c r="T1138" s="983"/>
      <c r="U1138" s="983"/>
      <c r="V1138" s="983"/>
      <c r="W1138" s="60" t="s">
        <v>35</v>
      </c>
      <c r="X1138" s="60" t="s">
        <v>35</v>
      </c>
      <c r="Y1138" s="60" t="s">
        <v>42</v>
      </c>
      <c r="Z1138" s="60"/>
      <c r="AA1138" s="60" t="s">
        <v>35</v>
      </c>
      <c r="AB1138" s="61">
        <v>1.5</v>
      </c>
      <c r="AC1138" s="61"/>
      <c r="AD1138" s="60">
        <v>1300</v>
      </c>
      <c r="AE1138" s="983"/>
      <c r="AF1138" s="334">
        <f t="shared" si="496"/>
        <v>67.084500000000006</v>
      </c>
      <c r="AG1138" s="272">
        <f>IF(R1138="kompletna",Q1138*J1138*0.0036*'lista, wskaźniki'!$F$13, IF(R1138="częściowa",Q1138*J1138*0.0036*'lista, wskaźniki'!$F$14, IF(R1138="brak",Q1138*J1138*0.0036*'lista, wskaźniki'!$F$15,)))</f>
        <v>100.224</v>
      </c>
      <c r="AH1138" s="334">
        <f>IF(Y1138="inne",K1138*'lista, wskaźniki'!$E$35,IF(Y1138="to samo źródło",0,IF(Y1138=0,0)))</f>
        <v>0</v>
      </c>
      <c r="AI1138" s="334" t="b">
        <f>IF(AA1138="gaz z sieci",AC1138*'lista, wskaźniki'!$D$21)</f>
        <v>0</v>
      </c>
      <c r="AJ1138" s="272">
        <f>IF(AA1138="węgiel",AB1138*'lista, wskaźniki'!$D$20, IF('Sektor mieszkaniowy'!AA1138="drewno",'Sektor mieszkaniowy'!AB1138*'lista, wskaźniki'!$D$22,IF('Sektor mieszkaniowy'!AA1138="pellet",AB1138*'lista, wskaźniki'!$D$23,IF('Sektor mieszkaniowy'!AA1138="gaz z sieci",AB1138*'lista, wskaźniki'!$D$21,IF('Sektor mieszkaniowy'!AA1138="olej opałowy",'Sektor mieszkaniowy'!AB1138*'lista, wskaźniki'!$D$24)))))</f>
        <v>33.945</v>
      </c>
      <c r="AK1138" s="1013">
        <f>316/1000</f>
        <v>0.316</v>
      </c>
      <c r="AL1138" s="983">
        <v>225</v>
      </c>
      <c r="AM1138" s="20">
        <f>IF(AA1138="węgiel",AF1138*1/3.6*'lista, wskaźniki'!$F$20,IF(AA1138="drewno",AF1138*1/3.6*'lista, wskaźniki'!$F$22,IF(AA1138="pellet",AF1138*1/3.6*'lista, wskaźniki'!$F$23,IF(AA1138="gaz z sieci",AF1138*1/3.6*'lista, wskaźniki'!$F$21,IF(AA1138="olej opałowy",AF1138*1/3.6*'lista, wskaźniki'!$F$24,0)))))</f>
        <v>6.3549146850000007</v>
      </c>
      <c r="AN1138" s="20">
        <f>IF(AA1138="węgiel",AF1138*'lista, wskaźniki'!$E$42,IF(AA1138="drewno",AF1138*'lista, wskaźniki'!$G$42,IF(AA1138="pellet",AF1138*'lista, wskaźniki'!$H$42,IF(AA1138="gaz z sieci",AF1138*'lista, wskaźniki'!$F$42,IF(AA1138="olej opałowy",AF1138*'lista, wskaźniki'!$I$42,0)))))</f>
        <v>2.5492110000000002E-2</v>
      </c>
      <c r="AO1138" s="20">
        <f>IF(AA1138="węgiel",AF1138*'lista, wskaźniki'!$E$43,IF(AA1138="drewno",AF1138*'lista, wskaźniki'!$G$43,IF(AA1138="pellet",AF1138*'lista, wskaźniki'!$H$43,IF(AA1138="gaz z sieci",AF1138*'lista, wskaźniki'!$F$43,IF(AA1138="olej opałowy",AF1138*'lista, wskaźniki'!$I$43,0)))))</f>
        <v>2.4150420000000002E-2</v>
      </c>
      <c r="AP1138" s="20">
        <f>IF(AA1138="węgiel",AF1138*'lista, wskaźniki'!$E$44,IF(AA1138="drewno",AF1138*'lista, wskaźniki'!$G$44,IF(AA1138="pellet",AF1138*'lista, wskaźniki'!$H$44,IF(AA1138="gaz z sieci",AF1138*'lista, wskaźniki'!$F$44,IF(AA1138="olej opałowy",AF1138*'lista, wskaźniki'!$I$44,0)))))</f>
        <v>1.8112815000000002E-5</v>
      </c>
      <c r="AQ1138" s="20" t="b">
        <f>IF(Z1138="gaz",AH1138*1/3.6*'lista, wskaźniki'!$F$21,IF(Z1138="energia elektryczna",AH1138*1/3.6*'lista, wskaźniki'!$F$26))</f>
        <v>0</v>
      </c>
      <c r="AR1138" s="20" t="b">
        <f>IF(Z1138="gaz",AH1138*'lista, wskaźniki'!$F$42,IF(Z1138="energia elektryczna",AH1138*0))</f>
        <v>0</v>
      </c>
      <c r="AS1138" s="20" t="b">
        <f>IF(Z1138="gaz",AH1138*'lista, wskaźniki'!$F$43,IF(Z1138="energia elektryczna",AH1138*0))</f>
        <v>0</v>
      </c>
      <c r="AT1138" s="20" t="b">
        <f>IF(Z1138="gaz",AH1138*'lista, wskaźniki'!$F$44,IF(Z1138="energia elektryczna",AH1138*0))</f>
        <v>0</v>
      </c>
      <c r="AU1138" s="20">
        <f>AI1138*1/3.6*'lista, wskaźniki'!$F$21</f>
        <v>0</v>
      </c>
      <c r="AV1138" s="20">
        <f>AI1138*'lista, wskaźniki'!$F$42</f>
        <v>0</v>
      </c>
      <c r="AW1138" s="20">
        <f>AI1138*'lista, wskaźniki'!$F$43</f>
        <v>0</v>
      </c>
      <c r="AX1138" s="20">
        <f>AI1138*'lista, wskaźniki'!$F$44</f>
        <v>0</v>
      </c>
      <c r="AY1138" s="20">
        <f>AK1138*'lista, wskaźniki'!$F$26</f>
        <v>0.28123999999999999</v>
      </c>
      <c r="AZ1138" s="20">
        <f t="shared" si="497"/>
        <v>6.6361546850000011</v>
      </c>
      <c r="BA1138" s="20">
        <f t="shared" si="498"/>
        <v>2.5492110000000002E-2</v>
      </c>
      <c r="BB1138" s="20">
        <f t="shared" si="499"/>
        <v>2.4150420000000002E-2</v>
      </c>
      <c r="BC1138" s="20">
        <f t="shared" si="500"/>
        <v>1.8112815000000002E-5</v>
      </c>
      <c r="BD1138" s="983" t="s">
        <v>17</v>
      </c>
      <c r="BE1138" s="983" t="s">
        <v>17</v>
      </c>
      <c r="BF1138" s="983" t="s">
        <v>17</v>
      </c>
      <c r="BG1138" s="983" t="s">
        <v>17</v>
      </c>
      <c r="BH1138" s="60"/>
      <c r="BI1138" s="983" t="s">
        <v>17</v>
      </c>
      <c r="BJ1138" s="60"/>
      <c r="BK1138" s="983" t="s">
        <v>17</v>
      </c>
      <c r="BL1138" s="60"/>
      <c r="BM1138" s="60"/>
      <c r="BN1138" s="60"/>
      <c r="BO1138" s="60" t="s">
        <v>17</v>
      </c>
      <c r="BP1138" s="60"/>
      <c r="BQ1138" s="60"/>
      <c r="BR1138" s="60"/>
      <c r="BS1138" s="986"/>
      <c r="BT1138" s="986"/>
      <c r="BU1138" s="986"/>
      <c r="BV1138" s="986"/>
      <c r="BW1138" s="986"/>
      <c r="BX1138" s="986"/>
      <c r="BY1138" s="1010"/>
      <c r="CA1138" s="365">
        <f t="shared" si="501"/>
        <v>67.084500000000006</v>
      </c>
      <c r="CB1138" s="365" t="b">
        <f t="shared" si="502"/>
        <v>0</v>
      </c>
      <c r="CC1138" s="365" t="b">
        <f t="shared" si="503"/>
        <v>0</v>
      </c>
      <c r="CD1138" s="365" t="b">
        <f t="shared" si="504"/>
        <v>0</v>
      </c>
      <c r="CE1138" s="365" t="b">
        <f t="shared" si="505"/>
        <v>0</v>
      </c>
      <c r="CF1138" s="365" t="b">
        <f t="shared" si="506"/>
        <v>0</v>
      </c>
      <c r="CG1138" s="365" t="b">
        <f t="shared" si="507"/>
        <v>0</v>
      </c>
      <c r="CH1138" s="365" t="b">
        <f t="shared" si="508"/>
        <v>0</v>
      </c>
      <c r="CI1138" s="72">
        <f t="shared" si="509"/>
        <v>67.084500000000006</v>
      </c>
      <c r="CJ1138" s="72" t="b">
        <f t="shared" si="510"/>
        <v>0</v>
      </c>
      <c r="CK1138" s="72" t="b">
        <f t="shared" si="511"/>
        <v>0</v>
      </c>
      <c r="CL1138" s="72">
        <f t="shared" si="512"/>
        <v>0</v>
      </c>
      <c r="CM1138" s="72" t="b">
        <f t="shared" si="513"/>
        <v>0</v>
      </c>
      <c r="CN1138" s="72" t="b">
        <f t="shared" si="514"/>
        <v>0</v>
      </c>
      <c r="CP1138" s="13">
        <f t="shared" si="515"/>
        <v>120</v>
      </c>
      <c r="CQ1138" s="13">
        <f t="shared" si="516"/>
        <v>60</v>
      </c>
      <c r="CR1138" s="13" t="b">
        <f t="shared" si="517"/>
        <v>0</v>
      </c>
      <c r="CS1138" s="13">
        <f t="shared" si="523"/>
        <v>0</v>
      </c>
      <c r="CT1138" s="13" t="b">
        <f t="shared" si="522"/>
        <v>0</v>
      </c>
      <c r="CU1138" s="13">
        <f t="shared" si="524"/>
        <v>0</v>
      </c>
      <c r="CV1138" s="13" t="b">
        <f t="shared" si="518"/>
        <v>0</v>
      </c>
      <c r="CW1138" s="13">
        <f t="shared" si="519"/>
        <v>0</v>
      </c>
      <c r="CX1138" s="13" t="b">
        <f t="shared" si="520"/>
        <v>0</v>
      </c>
      <c r="CY1138" s="13">
        <f t="shared" si="521"/>
        <v>0</v>
      </c>
    </row>
    <row r="1139" spans="1:103" ht="15" thickBot="1">
      <c r="A1139" s="932"/>
      <c r="B1139" s="984"/>
      <c r="C1139" s="984"/>
      <c r="D1139" s="984"/>
      <c r="E1139" s="984"/>
      <c r="F1139" s="984"/>
      <c r="G1139" s="984"/>
      <c r="H1139" s="984"/>
      <c r="I1139" s="984"/>
      <c r="J1139" s="984"/>
      <c r="K1139" s="984"/>
      <c r="L1139" s="984"/>
      <c r="M1139" s="984"/>
      <c r="N1139" s="984"/>
      <c r="O1139" s="984"/>
      <c r="P1139" s="984"/>
      <c r="Q1139" s="941"/>
      <c r="R1139" s="984"/>
      <c r="S1139" s="984"/>
      <c r="T1139" s="984"/>
      <c r="U1139" s="984"/>
      <c r="V1139" s="984"/>
      <c r="W1139" s="20" t="s">
        <v>36</v>
      </c>
      <c r="X1139" s="62" t="s">
        <v>195</v>
      </c>
      <c r="Y1139" s="62"/>
      <c r="Z1139" s="62"/>
      <c r="AA1139" s="62" t="s">
        <v>36</v>
      </c>
      <c r="AB1139" s="63">
        <v>4</v>
      </c>
      <c r="AC1139" s="63"/>
      <c r="AD1139" s="62">
        <v>720</v>
      </c>
      <c r="AE1139" s="984"/>
      <c r="AF1139" s="334">
        <f t="shared" si="496"/>
        <v>81.31</v>
      </c>
      <c r="AG1139" s="272">
        <v>100.22</v>
      </c>
      <c r="AH1139" s="334">
        <f>IF(Y1139="inne",K1139*'lista, wskaźniki'!$E$35,IF(Y1139="to samo źródło",0,IF(Y1139=0,0)))</f>
        <v>0</v>
      </c>
      <c r="AI1139" s="334" t="b">
        <f>IF(AA1139="gaz z sieci",AC1139*'lista, wskaźniki'!$D$21)</f>
        <v>0</v>
      </c>
      <c r="AJ1139" s="272">
        <f>IF(AA1139="węgiel",AB1139*'lista, wskaźniki'!$D$20, IF('Sektor mieszkaniowy'!AA1139="drewno",'Sektor mieszkaniowy'!AB1139*'lista, wskaźniki'!$D$22,IF('Sektor mieszkaniowy'!AA1139="pellet",AB1139*'lista, wskaźniki'!$D$23,IF('Sektor mieszkaniowy'!AA1139="gaz z sieci",AB1139*'lista, wskaźniki'!$D$21,IF('Sektor mieszkaniowy'!AA1139="olej opałowy",'Sektor mieszkaniowy'!AB1139*'lista, wskaźniki'!$D$24)))))</f>
        <v>62.4</v>
      </c>
      <c r="AK1139" s="1014"/>
      <c r="AL1139" s="984"/>
      <c r="AM1139" s="20">
        <f>IF(AA1139="węgiel",AF1139*1/3.6*'lista, wskaźniki'!$F$20,IF(AA1139="drewno",AF1139*1/3.6*'lista, wskaźniki'!$F$22,IF(AA1139="pellet",AF1139*1/3.6*'lista, wskaźniki'!$F$23,IF(AA1139="gaz z sieci",AF1139*1/3.6*'lista, wskaźniki'!$F$21,IF(AA1139="olej opałowy",AF1139*1/3.6*'lista, wskaźniki'!$F$24,0)))))</f>
        <v>0</v>
      </c>
      <c r="AN1139" s="20">
        <f>IF(AA1139="węgiel",AF1139*'lista, wskaźniki'!$E$42,IF(AA1139="drewno",AF1139*'lista, wskaźniki'!$G$42,IF(AA1139="pellet",AF1139*'lista, wskaźniki'!$H$42,IF(AA1139="gaz z sieci",AF1139*'lista, wskaźniki'!$F$42,IF(AA1139="olej opałowy",AF1139*'lista, wskaźniki'!$I$42,0)))))</f>
        <v>6.5861099999999992E-2</v>
      </c>
      <c r="AO1139" s="20">
        <f>IF(AA1139="węgiel",AF1139*'lista, wskaźniki'!$E$43,IF(AA1139="drewno",AF1139*'lista, wskaźniki'!$G$43,IF(AA1139="pellet",AF1139*'lista, wskaźniki'!$H$43,IF(AA1139="gaz z sieci",AF1139*'lista, wskaźniki'!$F$43,IF(AA1139="olej opałowy",AF1139*'lista, wskaźniki'!$I$43,0)))))</f>
        <v>6.5861099999999992E-2</v>
      </c>
      <c r="AP1139" s="20">
        <f>IF(AA1139="węgiel",AF1139*'lista, wskaźniki'!$E$44,IF(AA1139="drewno",AF1139*'lista, wskaźniki'!$G$44,IF(AA1139="pellet",AF1139*'lista, wskaźniki'!$H$44,IF(AA1139="gaz z sieci",AF1139*'lista, wskaźniki'!$F$44,IF(AA1139="olej opałowy",AF1139*'lista, wskaźniki'!$I$44,0)))))</f>
        <v>2.0327499999999998E-5</v>
      </c>
      <c r="AQ1139" s="20" t="b">
        <f>IF(Z1139="gaz",AH1139*1/3.6*'lista, wskaźniki'!$F$21,IF(Z1139="energia elektryczna",AH1139*1/3.6*'lista, wskaźniki'!$F$26))</f>
        <v>0</v>
      </c>
      <c r="AR1139" s="20" t="b">
        <f>IF(Z1139="gaz",AH1139*'lista, wskaźniki'!$F$42,IF(Z1139="energia elektryczna",AH1139*0))</f>
        <v>0</v>
      </c>
      <c r="AS1139" s="20" t="b">
        <f>IF(Z1139="gaz",AH1139*'lista, wskaźniki'!$F$43,IF(Z1139="energia elektryczna",AH1139*0))</f>
        <v>0</v>
      </c>
      <c r="AT1139" s="20" t="b">
        <f>IF(Z1139="gaz",AH1139*'lista, wskaźniki'!$F$44,IF(Z1139="energia elektryczna",AH1139*0))</f>
        <v>0</v>
      </c>
      <c r="AU1139" s="20">
        <f>AI1139*1/3.6*'lista, wskaźniki'!$F$21</f>
        <v>0</v>
      </c>
      <c r="AV1139" s="20">
        <f>AI1139*'lista, wskaźniki'!$F$42</f>
        <v>0</v>
      </c>
      <c r="AW1139" s="20">
        <f>AI1139*'lista, wskaźniki'!$F$43</f>
        <v>0</v>
      </c>
      <c r="AX1139" s="20">
        <f>AI1139*'lista, wskaźniki'!$F$44</f>
        <v>0</v>
      </c>
      <c r="AY1139" s="20">
        <f>AK1139*'lista, wskaźniki'!$F$26</f>
        <v>0</v>
      </c>
      <c r="AZ1139" s="20">
        <f t="shared" si="497"/>
        <v>0</v>
      </c>
      <c r="BA1139" s="20">
        <f t="shared" si="498"/>
        <v>6.5861099999999992E-2</v>
      </c>
      <c r="BB1139" s="20">
        <f t="shared" si="499"/>
        <v>6.5861099999999992E-2</v>
      </c>
      <c r="BC1139" s="20">
        <f t="shared" si="500"/>
        <v>2.0327499999999998E-5</v>
      </c>
      <c r="BD1139" s="984"/>
      <c r="BE1139" s="984"/>
      <c r="BF1139" s="984"/>
      <c r="BG1139" s="984"/>
      <c r="BH1139" s="62"/>
      <c r="BI1139" s="984"/>
      <c r="BJ1139" s="62"/>
      <c r="BK1139" s="984"/>
      <c r="BL1139" s="62"/>
      <c r="BM1139" s="62"/>
      <c r="BN1139" s="62"/>
      <c r="BO1139" s="62"/>
      <c r="BP1139" s="62"/>
      <c r="BQ1139" s="62"/>
      <c r="BR1139" s="62"/>
      <c r="BS1139" s="987"/>
      <c r="BT1139" s="987"/>
      <c r="BU1139" s="987"/>
      <c r="BV1139" s="987"/>
      <c r="BW1139" s="987"/>
      <c r="BX1139" s="987"/>
      <c r="BY1139" s="1011"/>
      <c r="CA1139" s="365" t="b">
        <f t="shared" si="501"/>
        <v>0</v>
      </c>
      <c r="CB1139" s="365">
        <f t="shared" si="502"/>
        <v>81.31</v>
      </c>
      <c r="CC1139" s="365" t="b">
        <f t="shared" si="503"/>
        <v>0</v>
      </c>
      <c r="CD1139" s="365" t="b">
        <f t="shared" si="504"/>
        <v>0</v>
      </c>
      <c r="CE1139" s="365" t="b">
        <f t="shared" si="505"/>
        <v>0</v>
      </c>
      <c r="CF1139" s="365" t="b">
        <f t="shared" si="506"/>
        <v>0</v>
      </c>
      <c r="CG1139" s="365" t="b">
        <f t="shared" si="507"/>
        <v>0</v>
      </c>
      <c r="CH1139" s="365" t="b">
        <f t="shared" si="508"/>
        <v>0</v>
      </c>
      <c r="CI1139" s="72" t="b">
        <f t="shared" si="509"/>
        <v>0</v>
      </c>
      <c r="CJ1139" s="72">
        <f t="shared" si="510"/>
        <v>81.31</v>
      </c>
      <c r="CK1139" s="72" t="b">
        <f t="shared" si="511"/>
        <v>0</v>
      </c>
      <c r="CL1139" s="72">
        <f t="shared" si="512"/>
        <v>0</v>
      </c>
      <c r="CM1139" s="72" t="b">
        <f t="shared" si="513"/>
        <v>0</v>
      </c>
      <c r="CN1139" s="72" t="b">
        <f t="shared" si="514"/>
        <v>0</v>
      </c>
      <c r="CP1139" s="13">
        <f t="shared" si="515"/>
        <v>0</v>
      </c>
      <c r="CQ1139" s="13" t="b">
        <f t="shared" si="516"/>
        <v>0</v>
      </c>
      <c r="CR1139" s="13" t="b">
        <f t="shared" si="517"/>
        <v>0</v>
      </c>
      <c r="CS1139" s="13" t="b">
        <f t="shared" si="523"/>
        <v>0</v>
      </c>
      <c r="CT1139" s="13" t="b">
        <f t="shared" si="522"/>
        <v>0</v>
      </c>
      <c r="CU1139" s="13" t="b">
        <f t="shared" si="524"/>
        <v>0</v>
      </c>
      <c r="CV1139" s="13" t="b">
        <f t="shared" si="518"/>
        <v>0</v>
      </c>
      <c r="CW1139" s="13" t="b">
        <f t="shared" si="519"/>
        <v>0</v>
      </c>
      <c r="CX1139" s="13" t="b">
        <f t="shared" si="520"/>
        <v>0</v>
      </c>
      <c r="CY1139" s="13" t="b">
        <f t="shared" si="521"/>
        <v>0</v>
      </c>
    </row>
    <row r="1140" spans="1:103" ht="15" thickBot="1">
      <c r="A1140" s="932"/>
      <c r="B1140" s="984"/>
      <c r="C1140" s="984"/>
      <c r="D1140" s="984"/>
      <c r="E1140" s="984"/>
      <c r="F1140" s="984"/>
      <c r="G1140" s="984"/>
      <c r="H1140" s="984"/>
      <c r="I1140" s="984"/>
      <c r="J1140" s="984"/>
      <c r="K1140" s="984"/>
      <c r="L1140" s="984"/>
      <c r="M1140" s="984"/>
      <c r="N1140" s="984"/>
      <c r="O1140" s="984"/>
      <c r="P1140" s="984"/>
      <c r="Q1140" s="941"/>
      <c r="R1140" s="984"/>
      <c r="S1140" s="984"/>
      <c r="T1140" s="984"/>
      <c r="U1140" s="984"/>
      <c r="V1140" s="984"/>
      <c r="W1140" s="62"/>
      <c r="X1140" s="62"/>
      <c r="Y1140" s="62"/>
      <c r="Z1140" s="62"/>
      <c r="AA1140" s="62" t="s">
        <v>50</v>
      </c>
      <c r="AB1140" s="63"/>
      <c r="AC1140" s="63"/>
      <c r="AD1140" s="62"/>
      <c r="AE1140" s="984"/>
      <c r="AF1140" s="334">
        <f t="shared" si="496"/>
        <v>0</v>
      </c>
      <c r="AG1140" s="272">
        <f>IF(R1140="kompletna",Q1140*J1140*0.0036*'lista, wskaźniki'!$F$13, IF(R1140="częściowa",Q1140*J1140*0.0036*'lista, wskaźniki'!$F$14, IF(R1140="brak",Q1140*J1140*0.0036*'lista, wskaźniki'!$F$15,)))</f>
        <v>0</v>
      </c>
      <c r="AH1140" s="334">
        <f>IF(Y1140="inne",K1140*'lista, wskaźniki'!$E$35,IF(Y1140="to samo źródło",0,IF(Y1140=0,0)))</f>
        <v>0</v>
      </c>
      <c r="AI1140" s="334" t="b">
        <f>IF(AA1140="gaz z sieci",AC1140*'lista, wskaźniki'!$D$21)</f>
        <v>0</v>
      </c>
      <c r="AJ1140" s="272">
        <f>IF(AA1140="węgiel",AB1140*'lista, wskaźniki'!$D$20, IF('Sektor mieszkaniowy'!AA1140="drewno",'Sektor mieszkaniowy'!AB1140*'lista, wskaźniki'!$D$22,IF('Sektor mieszkaniowy'!AA1140="pellet",AB1140*'lista, wskaźniki'!$D$23,IF('Sektor mieszkaniowy'!AA1140="gaz z sieci",AB1140*'lista, wskaźniki'!$D$21,IF('Sektor mieszkaniowy'!AA1140="olej opałowy",'Sektor mieszkaniowy'!AB1140*'lista, wskaźniki'!$D$24)))))</f>
        <v>0</v>
      </c>
      <c r="AK1140" s="1014"/>
      <c r="AL1140" s="984"/>
      <c r="AM1140" s="20">
        <f>IF(AA1140="węgiel",AF1140*1/3.6*'lista, wskaźniki'!$F$20,IF(AA1140="drewno",AF1140*1/3.6*'lista, wskaźniki'!$F$22,IF(AA1140="pellet",AF1140*1/3.6*'lista, wskaźniki'!$F$23,IF(AA1140="gaz z sieci",AF1140*1/3.6*'lista, wskaźniki'!$F$21,IF(AA1140="olej opałowy",AF1140*1/3.6*'lista, wskaźniki'!$F$24,0)))))</f>
        <v>0</v>
      </c>
      <c r="AN1140" s="20">
        <f>IF(AA1140="węgiel",AF1140*'lista, wskaźniki'!$E$42,IF(AA1140="drewno",AF1140*'lista, wskaźniki'!$G$42,IF(AA1140="pellet",AF1140*'lista, wskaźniki'!$H$42,IF(AA1140="gaz z sieci",AF1140*'lista, wskaźniki'!$F$42,IF(AA1140="olej opałowy",AF1140*'lista, wskaźniki'!$I$42,0)))))</f>
        <v>0</v>
      </c>
      <c r="AO1140" s="20">
        <f>IF(AA1140="węgiel",AF1140*'lista, wskaźniki'!$E$43,IF(AA1140="drewno",AF1140*'lista, wskaźniki'!$G$43,IF(AA1140="pellet",AF1140*'lista, wskaźniki'!$H$43,IF(AA1140="gaz z sieci",AF1140*'lista, wskaźniki'!$F$43,IF(AA1140="olej opałowy",AF1140*'lista, wskaźniki'!$I$43,0)))))</f>
        <v>0</v>
      </c>
      <c r="AP1140" s="20">
        <f>IF(AA1140="węgiel",AF1140*'lista, wskaźniki'!$E$44,IF(AA1140="drewno",AF1140*'lista, wskaźniki'!$G$44,IF(AA1140="pellet",AF1140*'lista, wskaźniki'!$H$44,IF(AA1140="gaz z sieci",AF1140*'lista, wskaźniki'!$F$44,IF(AA1140="olej opałowy",AF1140*'lista, wskaźniki'!$I$44,0)))))</f>
        <v>0</v>
      </c>
      <c r="AQ1140" s="20" t="b">
        <f>IF(Z1140="gaz",AH1140*1/3.6*'lista, wskaźniki'!$F$21,IF(Z1140="energia elektryczna",AH1140*1/3.6*'lista, wskaźniki'!$F$26))</f>
        <v>0</v>
      </c>
      <c r="AR1140" s="20" t="b">
        <f>IF(Z1140="gaz",AH1140*'lista, wskaźniki'!$F$42,IF(Z1140="energia elektryczna",AH1140*0))</f>
        <v>0</v>
      </c>
      <c r="AS1140" s="20" t="b">
        <f>IF(Z1140="gaz",AH1140*'lista, wskaźniki'!$F$43,IF(Z1140="energia elektryczna",AH1140*0))</f>
        <v>0</v>
      </c>
      <c r="AT1140" s="20" t="b">
        <f>IF(Z1140="gaz",AH1140*'lista, wskaźniki'!$F$44,IF(Z1140="energia elektryczna",AH1140*0))</f>
        <v>0</v>
      </c>
      <c r="AU1140" s="20">
        <f>AI1140*1/3.6*'lista, wskaźniki'!$F$21</f>
        <v>0</v>
      </c>
      <c r="AV1140" s="20">
        <f>AI1140*'lista, wskaźniki'!$F$42</f>
        <v>0</v>
      </c>
      <c r="AW1140" s="20">
        <f>AI1140*'lista, wskaźniki'!$F$43</f>
        <v>0</v>
      </c>
      <c r="AX1140" s="20">
        <f>AI1140*'lista, wskaźniki'!$F$44</f>
        <v>0</v>
      </c>
      <c r="AY1140" s="20">
        <f>AK1140*'lista, wskaźniki'!$F$26</f>
        <v>0</v>
      </c>
      <c r="AZ1140" s="20">
        <f t="shared" si="497"/>
        <v>0</v>
      </c>
      <c r="BA1140" s="20">
        <f t="shared" si="498"/>
        <v>0</v>
      </c>
      <c r="BB1140" s="20">
        <f t="shared" si="499"/>
        <v>0</v>
      </c>
      <c r="BC1140" s="20">
        <f t="shared" si="500"/>
        <v>0</v>
      </c>
      <c r="BD1140" s="984"/>
      <c r="BE1140" s="984"/>
      <c r="BF1140" s="984"/>
      <c r="BG1140" s="984"/>
      <c r="BH1140" s="62"/>
      <c r="BI1140" s="984"/>
      <c r="BJ1140" s="62"/>
      <c r="BK1140" s="984"/>
      <c r="BL1140" s="62"/>
      <c r="BM1140" s="62"/>
      <c r="BN1140" s="62"/>
      <c r="BO1140" s="62"/>
      <c r="BP1140" s="62"/>
      <c r="BQ1140" s="62"/>
      <c r="BR1140" s="62"/>
      <c r="BS1140" s="987"/>
      <c r="BT1140" s="987"/>
      <c r="BU1140" s="987"/>
      <c r="BV1140" s="987"/>
      <c r="BW1140" s="987"/>
      <c r="BX1140" s="987"/>
      <c r="BY1140" s="1011"/>
      <c r="CA1140" s="365" t="b">
        <f t="shared" si="501"/>
        <v>0</v>
      </c>
      <c r="CB1140" s="365" t="b">
        <f t="shared" si="502"/>
        <v>0</v>
      </c>
      <c r="CC1140" s="365">
        <f t="shared" si="503"/>
        <v>0</v>
      </c>
      <c r="CD1140" s="365" t="b">
        <f t="shared" si="504"/>
        <v>0</v>
      </c>
      <c r="CE1140" s="365" t="b">
        <f t="shared" si="505"/>
        <v>0</v>
      </c>
      <c r="CF1140" s="365" t="b">
        <f t="shared" si="506"/>
        <v>0</v>
      </c>
      <c r="CG1140" s="365" t="b">
        <f t="shared" si="507"/>
        <v>0</v>
      </c>
      <c r="CH1140" s="365" t="b">
        <f t="shared" si="508"/>
        <v>0</v>
      </c>
      <c r="CI1140" s="72" t="b">
        <f t="shared" si="509"/>
        <v>0</v>
      </c>
      <c r="CJ1140" s="72" t="b">
        <f t="shared" si="510"/>
        <v>0</v>
      </c>
      <c r="CK1140" s="72">
        <f t="shared" si="511"/>
        <v>0</v>
      </c>
      <c r="CL1140" s="72">
        <f t="shared" si="512"/>
        <v>0</v>
      </c>
      <c r="CM1140" s="72" t="b">
        <f t="shared" si="513"/>
        <v>0</v>
      </c>
      <c r="CN1140" s="72" t="b">
        <f t="shared" si="514"/>
        <v>0</v>
      </c>
      <c r="CP1140" s="13">
        <f t="shared" si="515"/>
        <v>0</v>
      </c>
      <c r="CQ1140" s="13" t="b">
        <f t="shared" si="516"/>
        <v>0</v>
      </c>
      <c r="CR1140" s="13" t="b">
        <f t="shared" si="517"/>
        <v>0</v>
      </c>
      <c r="CS1140" s="13" t="b">
        <f t="shared" si="523"/>
        <v>0</v>
      </c>
      <c r="CT1140" s="13" t="b">
        <f t="shared" si="522"/>
        <v>0</v>
      </c>
      <c r="CU1140" s="13" t="b">
        <f t="shared" si="524"/>
        <v>0</v>
      </c>
      <c r="CV1140" s="13" t="b">
        <f t="shared" si="518"/>
        <v>0</v>
      </c>
      <c r="CW1140" s="13" t="b">
        <f t="shared" si="519"/>
        <v>0</v>
      </c>
      <c r="CX1140" s="13" t="b">
        <f t="shared" si="520"/>
        <v>0</v>
      </c>
      <c r="CY1140" s="13" t="b">
        <f t="shared" si="521"/>
        <v>0</v>
      </c>
    </row>
    <row r="1141" spans="1:103" ht="15" thickBot="1">
      <c r="A1141" s="932"/>
      <c r="B1141" s="984"/>
      <c r="C1141" s="984"/>
      <c r="D1141" s="984"/>
      <c r="E1141" s="984"/>
      <c r="F1141" s="984"/>
      <c r="G1141" s="984"/>
      <c r="H1141" s="984"/>
      <c r="I1141" s="984"/>
      <c r="J1141" s="984"/>
      <c r="K1141" s="984"/>
      <c r="L1141" s="984"/>
      <c r="M1141" s="984"/>
      <c r="N1141" s="984"/>
      <c r="O1141" s="984"/>
      <c r="P1141" s="984"/>
      <c r="Q1141" s="941"/>
      <c r="R1141" s="984"/>
      <c r="S1141" s="984"/>
      <c r="T1141" s="984"/>
      <c r="U1141" s="984"/>
      <c r="V1141" s="984"/>
      <c r="W1141" s="62"/>
      <c r="X1141" s="62"/>
      <c r="Y1141" s="62"/>
      <c r="Z1141" s="62"/>
      <c r="AA1141" s="62" t="s">
        <v>38</v>
      </c>
      <c r="AB1141" s="63"/>
      <c r="AC1141" s="63"/>
      <c r="AD1141" s="62"/>
      <c r="AE1141" s="984"/>
      <c r="AF1141" s="334">
        <f t="shared" si="496"/>
        <v>0</v>
      </c>
      <c r="AG1141" s="272">
        <f>IF(R1141="kompletna",Q1141*J1141*0.0036*'lista, wskaźniki'!$F$13, IF(R1141="częściowa",Q1141*J1141*0.0036*'lista, wskaźniki'!$F$14, IF(R1141="brak",Q1141*J1141*0.0036*'lista, wskaźniki'!$F$15,)))</f>
        <v>0</v>
      </c>
      <c r="AH1141" s="334">
        <f>IF(Y1141="inne",K1141*'lista, wskaźniki'!$E$35,IF(Y1141="to samo źródło",0,IF(Y1141=0,0)))</f>
        <v>0</v>
      </c>
      <c r="AI1141" s="334">
        <f>IF(AA1141="gaz z sieci",AC1141*'lista, wskaźniki'!$D$21)</f>
        <v>0</v>
      </c>
      <c r="AJ1141" s="272">
        <f>IF(AA1141="węgiel",AB1141*'lista, wskaźniki'!$D$20, IF('Sektor mieszkaniowy'!AA1141="drewno",'Sektor mieszkaniowy'!AB1141*'lista, wskaźniki'!$D$22,IF('Sektor mieszkaniowy'!AA1141="pellet",AB1141*'lista, wskaźniki'!$D$23,IF('Sektor mieszkaniowy'!AA1141="gaz z sieci",AB1141*'lista, wskaźniki'!$D$21,IF('Sektor mieszkaniowy'!AA1141="olej opałowy",'Sektor mieszkaniowy'!AB1141*'lista, wskaźniki'!$D$24)))))</f>
        <v>0</v>
      </c>
      <c r="AK1141" s="1014"/>
      <c r="AL1141" s="984"/>
      <c r="AM1141" s="20">
        <f>IF(AA1141="węgiel",AF1141*1/3.6*'lista, wskaźniki'!$F$20,IF(AA1141="drewno",AF1141*1/3.6*'lista, wskaźniki'!$F$22,IF(AA1141="pellet",AF1141*1/3.6*'lista, wskaźniki'!$F$23,IF(AA1141="gaz z sieci",AF1141*1/3.6*'lista, wskaźniki'!$F$21,IF(AA1141="olej opałowy",AF1141*1/3.6*'lista, wskaźniki'!$F$24,0)))))</f>
        <v>0</v>
      </c>
      <c r="AN1141" s="20">
        <f>IF(AA1141="węgiel",AF1141*'lista, wskaźniki'!$E$42,IF(AA1141="drewno",AF1141*'lista, wskaźniki'!$G$42,IF(AA1141="pellet",AF1141*'lista, wskaźniki'!$H$42,IF(AA1141="gaz z sieci",AF1141*'lista, wskaźniki'!$F$42,IF(AA1141="olej opałowy",AF1141*'lista, wskaźniki'!$I$42,0)))))</f>
        <v>0</v>
      </c>
      <c r="AO1141" s="20">
        <f>IF(AA1141="węgiel",AF1141*'lista, wskaźniki'!$E$43,IF(AA1141="drewno",AF1141*'lista, wskaźniki'!$G$43,IF(AA1141="pellet",AF1141*'lista, wskaźniki'!$H$43,IF(AA1141="gaz z sieci",AF1141*'lista, wskaźniki'!$F$43,IF(AA1141="olej opałowy",AF1141*'lista, wskaźniki'!$I$43,0)))))</f>
        <v>0</v>
      </c>
      <c r="AP1141" s="20">
        <f>IF(AA1141="węgiel",AF1141*'lista, wskaźniki'!$E$44,IF(AA1141="drewno",AF1141*'lista, wskaźniki'!$G$44,IF(AA1141="pellet",AF1141*'lista, wskaźniki'!$H$44,IF(AA1141="gaz z sieci",AF1141*'lista, wskaźniki'!$F$44,IF(AA1141="olej opałowy",AF1141*'lista, wskaźniki'!$I$44,0)))))</f>
        <v>0</v>
      </c>
      <c r="AQ1141" s="20" t="b">
        <f>IF(Z1141="gaz",AH1141*1/3.6*'lista, wskaźniki'!$F$21,IF(Z1141="energia elektryczna",AH1141*1/3.6*'lista, wskaźniki'!$F$26))</f>
        <v>0</v>
      </c>
      <c r="AR1141" s="20" t="b">
        <f>IF(Z1141="gaz",AH1141*'lista, wskaźniki'!$F$42,IF(Z1141="energia elektryczna",AH1141*0))</f>
        <v>0</v>
      </c>
      <c r="AS1141" s="20" t="b">
        <f>IF(Z1141="gaz",AH1141*'lista, wskaźniki'!$F$43,IF(Z1141="energia elektryczna",AH1141*0))</f>
        <v>0</v>
      </c>
      <c r="AT1141" s="20" t="b">
        <f>IF(Z1141="gaz",AH1141*'lista, wskaźniki'!$F$44,IF(Z1141="energia elektryczna",AH1141*0))</f>
        <v>0</v>
      </c>
      <c r="AU1141" s="20">
        <f>AI1141*1/3.6*'lista, wskaźniki'!$F$21</f>
        <v>0</v>
      </c>
      <c r="AV1141" s="20">
        <f>AI1141*'lista, wskaźniki'!$F$42</f>
        <v>0</v>
      </c>
      <c r="AW1141" s="20">
        <f>AI1141*'lista, wskaźniki'!$F$43</f>
        <v>0</v>
      </c>
      <c r="AX1141" s="20">
        <f>AI1141*'lista, wskaźniki'!$F$44</f>
        <v>0</v>
      </c>
      <c r="AY1141" s="20">
        <f>AK1141*'lista, wskaźniki'!$F$26</f>
        <v>0</v>
      </c>
      <c r="AZ1141" s="20">
        <f t="shared" si="497"/>
        <v>0</v>
      </c>
      <c r="BA1141" s="20">
        <f t="shared" si="498"/>
        <v>0</v>
      </c>
      <c r="BB1141" s="20">
        <f t="shared" si="499"/>
        <v>0</v>
      </c>
      <c r="BC1141" s="20">
        <f t="shared" si="500"/>
        <v>0</v>
      </c>
      <c r="BD1141" s="984"/>
      <c r="BE1141" s="984"/>
      <c r="BF1141" s="984"/>
      <c r="BG1141" s="984"/>
      <c r="BH1141" s="62"/>
      <c r="BI1141" s="984"/>
      <c r="BJ1141" s="62"/>
      <c r="BK1141" s="984"/>
      <c r="BL1141" s="62"/>
      <c r="BM1141" s="62"/>
      <c r="BN1141" s="62"/>
      <c r="BO1141" s="62"/>
      <c r="BP1141" s="62"/>
      <c r="BQ1141" s="62"/>
      <c r="BR1141" s="62"/>
      <c r="BS1141" s="987"/>
      <c r="BT1141" s="987"/>
      <c r="BU1141" s="987"/>
      <c r="BV1141" s="987"/>
      <c r="BW1141" s="987"/>
      <c r="BX1141" s="987"/>
      <c r="BY1141" s="1011"/>
      <c r="CA1141" s="365" t="b">
        <f t="shared" si="501"/>
        <v>0</v>
      </c>
      <c r="CB1141" s="365" t="b">
        <f t="shared" si="502"/>
        <v>0</v>
      </c>
      <c r="CC1141" s="365" t="b">
        <f t="shared" si="503"/>
        <v>0</v>
      </c>
      <c r="CD1141" s="365">
        <f t="shared" si="504"/>
        <v>0</v>
      </c>
      <c r="CE1141" s="365" t="b">
        <f t="shared" si="505"/>
        <v>0</v>
      </c>
      <c r="CF1141" s="365" t="b">
        <f t="shared" si="506"/>
        <v>0</v>
      </c>
      <c r="CG1141" s="365" t="b">
        <f t="shared" si="507"/>
        <v>0</v>
      </c>
      <c r="CH1141" s="365">
        <f t="shared" si="508"/>
        <v>0</v>
      </c>
      <c r="CI1141" s="72" t="b">
        <f t="shared" si="509"/>
        <v>0</v>
      </c>
      <c r="CJ1141" s="72" t="b">
        <f t="shared" si="510"/>
        <v>0</v>
      </c>
      <c r="CK1141" s="72" t="b">
        <f t="shared" si="511"/>
        <v>0</v>
      </c>
      <c r="CL1141" s="72">
        <f t="shared" si="512"/>
        <v>0</v>
      </c>
      <c r="CM1141" s="72" t="b">
        <f t="shared" si="513"/>
        <v>0</v>
      </c>
      <c r="CN1141" s="72" t="b">
        <f t="shared" si="514"/>
        <v>0</v>
      </c>
      <c r="CP1141" s="13">
        <f t="shared" si="515"/>
        <v>0</v>
      </c>
      <c r="CQ1141" s="13" t="b">
        <f t="shared" si="516"/>
        <v>0</v>
      </c>
      <c r="CR1141" s="13" t="b">
        <f t="shared" si="517"/>
        <v>0</v>
      </c>
      <c r="CS1141" s="13" t="b">
        <f t="shared" si="523"/>
        <v>0</v>
      </c>
      <c r="CT1141" s="13" t="b">
        <f t="shared" si="522"/>
        <v>0</v>
      </c>
      <c r="CU1141" s="13" t="b">
        <f t="shared" si="524"/>
        <v>0</v>
      </c>
      <c r="CV1141" s="13" t="b">
        <f t="shared" si="518"/>
        <v>0</v>
      </c>
      <c r="CW1141" s="13" t="b">
        <f t="shared" si="519"/>
        <v>0</v>
      </c>
      <c r="CX1141" s="13" t="b">
        <f t="shared" si="520"/>
        <v>0</v>
      </c>
      <c r="CY1141" s="13" t="b">
        <f t="shared" si="521"/>
        <v>0</v>
      </c>
    </row>
    <row r="1142" spans="1:103" ht="15" thickBot="1">
      <c r="A1142" s="933"/>
      <c r="B1142" s="985"/>
      <c r="C1142" s="985"/>
      <c r="D1142" s="985"/>
      <c r="E1142" s="985"/>
      <c r="F1142" s="985"/>
      <c r="G1142" s="985"/>
      <c r="H1142" s="985"/>
      <c r="I1142" s="985"/>
      <c r="J1142" s="985"/>
      <c r="K1142" s="985"/>
      <c r="L1142" s="985"/>
      <c r="M1142" s="985"/>
      <c r="N1142" s="985"/>
      <c r="O1142" s="985"/>
      <c r="P1142" s="985"/>
      <c r="Q1142" s="942"/>
      <c r="R1142" s="985"/>
      <c r="S1142" s="985"/>
      <c r="T1142" s="985"/>
      <c r="U1142" s="985"/>
      <c r="V1142" s="985"/>
      <c r="W1142" s="64"/>
      <c r="X1142" s="64"/>
      <c r="Y1142" s="64"/>
      <c r="Z1142" s="64"/>
      <c r="AA1142" s="64" t="s">
        <v>37</v>
      </c>
      <c r="AB1142" s="65"/>
      <c r="AC1142" s="65"/>
      <c r="AD1142" s="64"/>
      <c r="AE1142" s="985"/>
      <c r="AF1142" s="334">
        <f t="shared" si="496"/>
        <v>0</v>
      </c>
      <c r="AG1142" s="272">
        <f>IF(R1142="kompletna",Q1142*J1142*0.0036*'lista, wskaźniki'!$F$13, IF(R1142="częściowa",Q1142*J1142*0.0036*'lista, wskaźniki'!$F$14, IF(R1142="brak",Q1142*J1142*0.0036*'lista, wskaźniki'!$F$15,)))</f>
        <v>0</v>
      </c>
      <c r="AH1142" s="334">
        <f>IF(Y1142="inne",K1142*'lista, wskaźniki'!$E$35,IF(Y1142="to samo źródło",0,IF(Y1142=0,0)))</f>
        <v>0</v>
      </c>
      <c r="AI1142" s="334" t="b">
        <f>IF(AA1142="gaz z sieci",AC1142*'lista, wskaźniki'!$D$21)</f>
        <v>0</v>
      </c>
      <c r="AJ1142" s="272">
        <f>IF(AA1142="węgiel",AB1142*'lista, wskaźniki'!$D$20, IF('Sektor mieszkaniowy'!AA1142="drewno",'Sektor mieszkaniowy'!AB1142*'lista, wskaźniki'!$D$22,IF('Sektor mieszkaniowy'!AA1142="pellet",AB1142*'lista, wskaźniki'!$D$23,IF('Sektor mieszkaniowy'!AA1142="gaz z sieci",AB1142*'lista, wskaźniki'!$D$21,IF('Sektor mieszkaniowy'!AA1142="olej opałowy",'Sektor mieszkaniowy'!AB1142*'lista, wskaźniki'!$D$24)))))</f>
        <v>0</v>
      </c>
      <c r="AK1142" s="1015"/>
      <c r="AL1142" s="985"/>
      <c r="AM1142" s="20">
        <f>IF(AA1142="węgiel",AF1142*1/3.6*'lista, wskaźniki'!$F$20,IF(AA1142="drewno",AF1142*1/3.6*'lista, wskaźniki'!$F$22,IF(AA1142="pellet",AF1142*1/3.6*'lista, wskaźniki'!$F$23,IF(AA1142="gaz z sieci",AF1142*1/3.6*'lista, wskaźniki'!$F$21,IF(AA1142="olej opałowy",AF1142*1/3.6*'lista, wskaźniki'!$F$24,0)))))</f>
        <v>0</v>
      </c>
      <c r="AN1142" s="20">
        <f>IF(AA1142="węgiel",AF1142*'lista, wskaźniki'!$E$42,IF(AA1142="drewno",AF1142*'lista, wskaźniki'!$G$42,IF(AA1142="pellet",AF1142*'lista, wskaźniki'!$H$42,IF(AA1142="gaz z sieci",AF1142*'lista, wskaźniki'!$F$42,IF(AA1142="olej opałowy",AF1142*'lista, wskaźniki'!$I$42,0)))))</f>
        <v>0</v>
      </c>
      <c r="AO1142" s="20">
        <f>IF(AA1142="węgiel",AF1142*'lista, wskaźniki'!$E$43,IF(AA1142="drewno",AF1142*'lista, wskaźniki'!$G$43,IF(AA1142="pellet",AF1142*'lista, wskaźniki'!$H$43,IF(AA1142="gaz z sieci",AF1142*'lista, wskaźniki'!$F$43,IF(AA1142="olej opałowy",AF1142*'lista, wskaźniki'!$I$43,0)))))</f>
        <v>0</v>
      </c>
      <c r="AP1142" s="20">
        <f>IF(AA1142="węgiel",AF1142*'lista, wskaźniki'!$E$44,IF(AA1142="drewno",AF1142*'lista, wskaźniki'!$G$44,IF(AA1142="pellet",AF1142*'lista, wskaźniki'!$H$44,IF(AA1142="gaz z sieci",AF1142*'lista, wskaźniki'!$F$44,IF(AA1142="olej opałowy",AF1142*'lista, wskaźniki'!$I$44,0)))))</f>
        <v>0</v>
      </c>
      <c r="AQ1142" s="20" t="b">
        <f>IF(Z1142="gaz",AH1142*1/3.6*'lista, wskaźniki'!$F$21,IF(Z1142="energia elektryczna",AH1142*1/3.6*'lista, wskaźniki'!$F$26))</f>
        <v>0</v>
      </c>
      <c r="AR1142" s="20" t="b">
        <f>IF(Z1142="gaz",AH1142*'lista, wskaźniki'!$F$42,IF(Z1142="energia elektryczna",AH1142*0))</f>
        <v>0</v>
      </c>
      <c r="AS1142" s="20" t="b">
        <f>IF(Z1142="gaz",AH1142*'lista, wskaźniki'!$F$43,IF(Z1142="energia elektryczna",AH1142*0))</f>
        <v>0</v>
      </c>
      <c r="AT1142" s="20" t="b">
        <f>IF(Z1142="gaz",AH1142*'lista, wskaźniki'!$F$44,IF(Z1142="energia elektryczna",AH1142*0))</f>
        <v>0</v>
      </c>
      <c r="AU1142" s="20">
        <f>AI1142*1/3.6*'lista, wskaźniki'!$F$21</f>
        <v>0</v>
      </c>
      <c r="AV1142" s="20">
        <f>AI1142*'lista, wskaźniki'!$F$42</f>
        <v>0</v>
      </c>
      <c r="AW1142" s="20">
        <f>AI1142*'lista, wskaźniki'!$F$43</f>
        <v>0</v>
      </c>
      <c r="AX1142" s="20">
        <f>AI1142*'lista, wskaźniki'!$F$44</f>
        <v>0</v>
      </c>
      <c r="AY1142" s="20">
        <f>AK1142*'lista, wskaźniki'!$F$26</f>
        <v>0</v>
      </c>
      <c r="AZ1142" s="20">
        <f t="shared" si="497"/>
        <v>0</v>
      </c>
      <c r="BA1142" s="20">
        <f t="shared" si="498"/>
        <v>0</v>
      </c>
      <c r="BB1142" s="20">
        <f t="shared" si="499"/>
        <v>0</v>
      </c>
      <c r="BC1142" s="20">
        <f t="shared" si="500"/>
        <v>0</v>
      </c>
      <c r="BD1142" s="985"/>
      <c r="BE1142" s="985"/>
      <c r="BF1142" s="985"/>
      <c r="BG1142" s="985"/>
      <c r="BH1142" s="64"/>
      <c r="BI1142" s="985"/>
      <c r="BJ1142" s="64"/>
      <c r="BK1142" s="985"/>
      <c r="BL1142" s="64"/>
      <c r="BM1142" s="64"/>
      <c r="BN1142" s="64"/>
      <c r="BO1142" s="64"/>
      <c r="BP1142" s="64"/>
      <c r="BQ1142" s="64"/>
      <c r="BR1142" s="64"/>
      <c r="BS1142" s="988"/>
      <c r="BT1142" s="988"/>
      <c r="BU1142" s="988"/>
      <c r="BV1142" s="988"/>
      <c r="BW1142" s="988"/>
      <c r="BX1142" s="988"/>
      <c r="BY1142" s="1012"/>
      <c r="CA1142" s="365" t="b">
        <f t="shared" si="501"/>
        <v>0</v>
      </c>
      <c r="CB1142" s="365" t="b">
        <f t="shared" si="502"/>
        <v>0</v>
      </c>
      <c r="CC1142" s="365" t="b">
        <f t="shared" si="503"/>
        <v>0</v>
      </c>
      <c r="CD1142" s="365" t="b">
        <f t="shared" si="504"/>
        <v>0</v>
      </c>
      <c r="CE1142" s="365">
        <f t="shared" si="505"/>
        <v>0</v>
      </c>
      <c r="CF1142" s="365" t="b">
        <f t="shared" si="506"/>
        <v>0</v>
      </c>
      <c r="CG1142" s="365" t="b">
        <f t="shared" si="507"/>
        <v>0</v>
      </c>
      <c r="CH1142" s="365" t="b">
        <f t="shared" si="508"/>
        <v>0</v>
      </c>
      <c r="CI1142" s="72" t="b">
        <f t="shared" si="509"/>
        <v>0</v>
      </c>
      <c r="CJ1142" s="72" t="b">
        <f t="shared" si="510"/>
        <v>0</v>
      </c>
      <c r="CK1142" s="72" t="b">
        <f t="shared" si="511"/>
        <v>0</v>
      </c>
      <c r="CL1142" s="72">
        <f t="shared" si="512"/>
        <v>0</v>
      </c>
      <c r="CM1142" s="72">
        <f t="shared" si="513"/>
        <v>0</v>
      </c>
      <c r="CN1142" s="72" t="b">
        <f t="shared" si="514"/>
        <v>0</v>
      </c>
      <c r="CP1142" s="13">
        <f t="shared" si="515"/>
        <v>0</v>
      </c>
      <c r="CQ1142" s="13" t="b">
        <f t="shared" si="516"/>
        <v>0</v>
      </c>
      <c r="CR1142" s="13" t="b">
        <f t="shared" si="517"/>
        <v>0</v>
      </c>
      <c r="CS1142" s="13" t="b">
        <f t="shared" si="523"/>
        <v>0</v>
      </c>
      <c r="CT1142" s="13" t="b">
        <f t="shared" si="522"/>
        <v>0</v>
      </c>
      <c r="CU1142" s="13" t="b">
        <f t="shared" si="524"/>
        <v>0</v>
      </c>
      <c r="CV1142" s="13" t="b">
        <f t="shared" si="518"/>
        <v>0</v>
      </c>
      <c r="CW1142" s="13" t="b">
        <f t="shared" si="519"/>
        <v>0</v>
      </c>
      <c r="CX1142" s="13" t="b">
        <f t="shared" si="520"/>
        <v>0</v>
      </c>
      <c r="CY1142" s="13" t="b">
        <f t="shared" si="521"/>
        <v>0</v>
      </c>
    </row>
    <row r="1143" spans="1:103" ht="15" thickBot="1">
      <c r="A1143" s="931">
        <v>229</v>
      </c>
      <c r="B1143" s="983" t="s">
        <v>255</v>
      </c>
      <c r="C1143" s="983"/>
      <c r="D1143" s="983" t="s">
        <v>2</v>
      </c>
      <c r="E1143" s="983" t="s">
        <v>5</v>
      </c>
      <c r="F1143" s="983">
        <v>2</v>
      </c>
      <c r="G1143" s="983">
        <v>2</v>
      </c>
      <c r="H1143" s="983"/>
      <c r="I1143" s="983" t="s">
        <v>10</v>
      </c>
      <c r="J1143" s="983">
        <v>85</v>
      </c>
      <c r="K1143" s="983">
        <v>3</v>
      </c>
      <c r="L1143" s="983" t="s">
        <v>17</v>
      </c>
      <c r="M1143" s="983"/>
      <c r="N1143" s="983" t="s">
        <v>16</v>
      </c>
      <c r="O1143" s="983"/>
      <c r="P1143" s="983" t="s">
        <v>17</v>
      </c>
      <c r="Q1143" s="940">
        <f>IF(I1143="&lt;1966",'lista, wskaźniki'!$G$4,IF(I1143="1967-1985",'lista, wskaźniki'!$G$5,IF(I1143="1986-1992",'lista, wskaźniki'!$G$6,IF(I1143="1993-1996",'lista, wskaźniki'!$G$7,IF(I1143="&gt;1997",'lista, wskaźniki'!$G$8,IF(I1143=0,'lista, wskaźniki'!$G$4))))))</f>
        <v>290</v>
      </c>
      <c r="R1143" s="983" t="s">
        <v>23</v>
      </c>
      <c r="S1143" s="983" t="s">
        <v>31</v>
      </c>
      <c r="T1143" s="983"/>
      <c r="U1143" s="983"/>
      <c r="V1143" s="983"/>
      <c r="W1143" s="60" t="s">
        <v>35</v>
      </c>
      <c r="X1143" s="60" t="s">
        <v>39</v>
      </c>
      <c r="Y1143" s="60" t="s">
        <v>42</v>
      </c>
      <c r="Z1143" s="60"/>
      <c r="AA1143" s="60" t="s">
        <v>35</v>
      </c>
      <c r="AB1143" s="61">
        <v>1</v>
      </c>
      <c r="AC1143" s="61"/>
      <c r="AD1143" s="60">
        <v>900</v>
      </c>
      <c r="AE1143" s="983">
        <v>12</v>
      </c>
      <c r="AF1143" s="334">
        <f t="shared" si="496"/>
        <v>46.811</v>
      </c>
      <c r="AG1143" s="272">
        <f>IF(R1143="kompletna",Q1143*J1143*0.0036*'lista, wskaźniki'!$F$13, IF(R1143="częściowa",Q1143*J1143*0.0036*'lista, wskaźniki'!$F$14, IF(R1143="brak",Q1143*J1143*0.0036*'lista, wskaźniki'!$F$15,)))</f>
        <v>70.992000000000004</v>
      </c>
      <c r="AH1143" s="334">
        <f>IF(Y1143="inne",K1143*'lista, wskaźniki'!$E$35,IF(Y1143="to samo źródło",0,IF(Y1143=0,0)))</f>
        <v>0</v>
      </c>
      <c r="AI1143" s="334" t="b">
        <f>IF(AA1143="gaz z sieci",AC1143*'lista, wskaźniki'!$D$21)</f>
        <v>0</v>
      </c>
      <c r="AJ1143" s="272">
        <f>IF(AA1143="węgiel",AB1143*'lista, wskaźniki'!$D$20, IF('Sektor mieszkaniowy'!AA1143="drewno",'Sektor mieszkaniowy'!AB1143*'lista, wskaźniki'!$D$22,IF('Sektor mieszkaniowy'!AA1143="pellet",AB1143*'lista, wskaźniki'!$D$23,IF('Sektor mieszkaniowy'!AA1143="gaz z sieci",AB1143*'lista, wskaźniki'!$D$21,IF('Sektor mieszkaniowy'!AA1143="olej opałowy",'Sektor mieszkaniowy'!AB1143*'lista, wskaźniki'!$D$24)))))</f>
        <v>22.63</v>
      </c>
      <c r="AK1143" s="1013">
        <f>AL1143/'lista, wskaźniki'!$A$127</f>
        <v>1.2615384615384615</v>
      </c>
      <c r="AL1143" s="983">
        <v>820</v>
      </c>
      <c r="AM1143" s="20">
        <f>IF(AA1143="węgiel",AF1143*1/3.6*'lista, wskaźniki'!$F$20,IF(AA1143="drewno",AF1143*1/3.6*'lista, wskaźniki'!$F$22,IF(AA1143="pellet",AF1143*1/3.6*'lista, wskaźniki'!$F$23,IF(AA1143="gaz z sieci",AF1143*1/3.6*'lista, wskaźniki'!$F$21,IF(AA1143="olej opałowy",AF1143*1/3.6*'lista, wskaźniki'!$F$24,0)))))</f>
        <v>4.4344060299999999</v>
      </c>
      <c r="AN1143" s="20">
        <f>IF(AA1143="węgiel",AF1143*'lista, wskaźniki'!$E$42,IF(AA1143="drewno",AF1143*'lista, wskaźniki'!$G$42,IF(AA1143="pellet",AF1143*'lista, wskaźniki'!$H$42,IF(AA1143="gaz z sieci",AF1143*'lista, wskaźniki'!$F$42,IF(AA1143="olej opałowy",AF1143*'lista, wskaźniki'!$I$42,0)))))</f>
        <v>1.7788180000000001E-2</v>
      </c>
      <c r="AO1143" s="20">
        <f>IF(AA1143="węgiel",AF1143*'lista, wskaźniki'!$E$43,IF(AA1143="drewno",AF1143*'lista, wskaźniki'!$G$43,IF(AA1143="pellet",AF1143*'lista, wskaźniki'!$H$43,IF(AA1143="gaz z sieci",AF1143*'lista, wskaźniki'!$F$43,IF(AA1143="olej opałowy",AF1143*'lista, wskaźniki'!$I$43,0)))))</f>
        <v>1.6851960000000003E-2</v>
      </c>
      <c r="AP1143" s="20">
        <f>IF(AA1143="węgiel",AF1143*'lista, wskaźniki'!$E$44,IF(AA1143="drewno",AF1143*'lista, wskaźniki'!$G$44,IF(AA1143="pellet",AF1143*'lista, wskaźniki'!$H$44,IF(AA1143="gaz z sieci",AF1143*'lista, wskaźniki'!$F$44,IF(AA1143="olej opałowy",AF1143*'lista, wskaźniki'!$I$44,0)))))</f>
        <v>1.263897E-5</v>
      </c>
      <c r="AQ1143" s="20" t="b">
        <f>IF(Z1143="gaz",AH1143*1/3.6*'lista, wskaźniki'!$F$21,IF(Z1143="energia elektryczna",AH1143*1/3.6*'lista, wskaźniki'!$F$26))</f>
        <v>0</v>
      </c>
      <c r="AR1143" s="20" t="b">
        <f>IF(Z1143="gaz",AH1143*'lista, wskaźniki'!$F$42,IF(Z1143="energia elektryczna",AH1143*0))</f>
        <v>0</v>
      </c>
      <c r="AS1143" s="20" t="b">
        <f>IF(Z1143="gaz",AH1143*'lista, wskaźniki'!$F$43,IF(Z1143="energia elektryczna",AH1143*0))</f>
        <v>0</v>
      </c>
      <c r="AT1143" s="20" t="b">
        <f>IF(Z1143="gaz",AH1143*'lista, wskaźniki'!$F$44,IF(Z1143="energia elektryczna",AH1143*0))</f>
        <v>0</v>
      </c>
      <c r="AU1143" s="20">
        <f>AI1143*1/3.6*'lista, wskaźniki'!$F$21</f>
        <v>0</v>
      </c>
      <c r="AV1143" s="20">
        <f>AI1143*'lista, wskaźniki'!$F$42</f>
        <v>0</v>
      </c>
      <c r="AW1143" s="20">
        <f>AI1143*'lista, wskaźniki'!$F$43</f>
        <v>0</v>
      </c>
      <c r="AX1143" s="20">
        <f>AI1143*'lista, wskaźniki'!$F$44</f>
        <v>0</v>
      </c>
      <c r="AY1143" s="20">
        <f>AK1143*'lista, wskaźniki'!$F$26</f>
        <v>1.1227692307692307</v>
      </c>
      <c r="AZ1143" s="20">
        <f t="shared" si="497"/>
        <v>5.5571752607692311</v>
      </c>
      <c r="BA1143" s="20">
        <f t="shared" si="498"/>
        <v>1.7788180000000001E-2</v>
      </c>
      <c r="BB1143" s="20">
        <f t="shared" si="499"/>
        <v>1.6851960000000003E-2</v>
      </c>
      <c r="BC1143" s="20">
        <f t="shared" si="500"/>
        <v>1.263897E-5</v>
      </c>
      <c r="BD1143" s="983" t="s">
        <v>17</v>
      </c>
      <c r="BE1143" s="983" t="s">
        <v>17</v>
      </c>
      <c r="BF1143" s="983" t="s">
        <v>17</v>
      </c>
      <c r="BG1143" s="983" t="s">
        <v>17</v>
      </c>
      <c r="BH1143" s="60"/>
      <c r="BI1143" s="983" t="s">
        <v>17</v>
      </c>
      <c r="BJ1143" s="60"/>
      <c r="BK1143" s="983" t="s">
        <v>17</v>
      </c>
      <c r="BL1143" s="60"/>
      <c r="BM1143" s="60"/>
      <c r="BN1143" s="60"/>
      <c r="BO1143" s="60" t="s">
        <v>17</v>
      </c>
      <c r="BP1143" s="60"/>
      <c r="BQ1143" s="60" t="s">
        <v>120</v>
      </c>
      <c r="BR1143" s="60">
        <v>1</v>
      </c>
      <c r="BS1143" s="986">
        <v>5000</v>
      </c>
      <c r="BT1143" s="986">
        <v>400</v>
      </c>
      <c r="BU1143" s="986">
        <v>100</v>
      </c>
      <c r="BV1143" s="986"/>
      <c r="BW1143" s="986">
        <v>2000</v>
      </c>
      <c r="BX1143" s="986">
        <v>500</v>
      </c>
      <c r="BY1143" s="1010"/>
      <c r="CA1143" s="365">
        <f t="shared" si="501"/>
        <v>46.811</v>
      </c>
      <c r="CB1143" s="365" t="b">
        <f t="shared" si="502"/>
        <v>0</v>
      </c>
      <c r="CC1143" s="365" t="b">
        <f t="shared" si="503"/>
        <v>0</v>
      </c>
      <c r="CD1143" s="365" t="b">
        <f t="shared" si="504"/>
        <v>0</v>
      </c>
      <c r="CE1143" s="365" t="b">
        <f t="shared" si="505"/>
        <v>0</v>
      </c>
      <c r="CF1143" s="365" t="b">
        <f t="shared" si="506"/>
        <v>0</v>
      </c>
      <c r="CG1143" s="365" t="b">
        <f t="shared" si="507"/>
        <v>0</v>
      </c>
      <c r="CH1143" s="365" t="b">
        <f t="shared" si="508"/>
        <v>0</v>
      </c>
      <c r="CI1143" s="72">
        <f t="shared" si="509"/>
        <v>46.811</v>
      </c>
      <c r="CJ1143" s="72" t="b">
        <f t="shared" si="510"/>
        <v>0</v>
      </c>
      <c r="CK1143" s="72" t="b">
        <f t="shared" si="511"/>
        <v>0</v>
      </c>
      <c r="CL1143" s="72">
        <f t="shared" si="512"/>
        <v>0</v>
      </c>
      <c r="CM1143" s="72" t="b">
        <f t="shared" si="513"/>
        <v>0</v>
      </c>
      <c r="CN1143" s="72" t="b">
        <f t="shared" si="514"/>
        <v>0</v>
      </c>
      <c r="CP1143" s="13">
        <f t="shared" si="515"/>
        <v>85</v>
      </c>
      <c r="CQ1143" s="13">
        <f t="shared" si="516"/>
        <v>42.5</v>
      </c>
      <c r="CR1143" s="13" t="b">
        <f t="shared" si="517"/>
        <v>0</v>
      </c>
      <c r="CS1143" s="13">
        <f t="shared" si="523"/>
        <v>0</v>
      </c>
      <c r="CT1143" s="13" t="b">
        <f t="shared" si="522"/>
        <v>0</v>
      </c>
      <c r="CU1143" s="13">
        <f t="shared" si="524"/>
        <v>0</v>
      </c>
      <c r="CV1143" s="13" t="b">
        <f t="shared" si="518"/>
        <v>0</v>
      </c>
      <c r="CW1143" s="13">
        <f t="shared" si="519"/>
        <v>0</v>
      </c>
      <c r="CX1143" s="13" t="b">
        <f t="shared" si="520"/>
        <v>0</v>
      </c>
      <c r="CY1143" s="13">
        <f t="shared" si="521"/>
        <v>0</v>
      </c>
    </row>
    <row r="1144" spans="1:103" ht="15" thickBot="1">
      <c r="A1144" s="932"/>
      <c r="B1144" s="984"/>
      <c r="C1144" s="984"/>
      <c r="D1144" s="984"/>
      <c r="E1144" s="984"/>
      <c r="F1144" s="984"/>
      <c r="G1144" s="984"/>
      <c r="H1144" s="984"/>
      <c r="I1144" s="984"/>
      <c r="J1144" s="984"/>
      <c r="K1144" s="984"/>
      <c r="L1144" s="984"/>
      <c r="M1144" s="984"/>
      <c r="N1144" s="984"/>
      <c r="O1144" s="984"/>
      <c r="P1144" s="984"/>
      <c r="Q1144" s="941"/>
      <c r="R1144" s="984"/>
      <c r="S1144" s="984"/>
      <c r="T1144" s="984"/>
      <c r="U1144" s="984"/>
      <c r="V1144" s="984"/>
      <c r="W1144" s="20" t="s">
        <v>36</v>
      </c>
      <c r="X1144" s="62"/>
      <c r="Y1144" s="62"/>
      <c r="Z1144" s="62"/>
      <c r="AA1144" s="62" t="s">
        <v>36</v>
      </c>
      <c r="AB1144" s="63">
        <v>4</v>
      </c>
      <c r="AC1144" s="63"/>
      <c r="AD1144" s="62">
        <v>600</v>
      </c>
      <c r="AE1144" s="984"/>
      <c r="AF1144" s="334">
        <f t="shared" ref="AF1144:AF1207" si="525">IF(AG1144&gt;0,(AJ1144+AG1144)/2,AJ1144)</f>
        <v>66.694999999999993</v>
      </c>
      <c r="AG1144" s="272">
        <v>70.989999999999995</v>
      </c>
      <c r="AH1144" s="334">
        <f>IF(Y1144="inne",K1144*'lista, wskaźniki'!$E$35,IF(Y1144="to samo źródło",0,IF(Y1144=0,0)))</f>
        <v>0</v>
      </c>
      <c r="AI1144" s="334" t="b">
        <f>IF(AA1144="gaz z sieci",AC1144*'lista, wskaźniki'!$D$21)</f>
        <v>0</v>
      </c>
      <c r="AJ1144" s="272">
        <f>IF(AA1144="węgiel",AB1144*'lista, wskaźniki'!$D$20, IF('Sektor mieszkaniowy'!AA1144="drewno",'Sektor mieszkaniowy'!AB1144*'lista, wskaźniki'!$D$22,IF('Sektor mieszkaniowy'!AA1144="pellet",AB1144*'lista, wskaźniki'!$D$23,IF('Sektor mieszkaniowy'!AA1144="gaz z sieci",AB1144*'lista, wskaźniki'!$D$21,IF('Sektor mieszkaniowy'!AA1144="olej opałowy",'Sektor mieszkaniowy'!AB1144*'lista, wskaźniki'!$D$24)))))</f>
        <v>62.4</v>
      </c>
      <c r="AK1144" s="1014"/>
      <c r="AL1144" s="984"/>
      <c r="AM1144" s="20">
        <f>IF(AA1144="węgiel",AF1144*1/3.6*'lista, wskaźniki'!$F$20,IF(AA1144="drewno",AF1144*1/3.6*'lista, wskaźniki'!$F$22,IF(AA1144="pellet",AF1144*1/3.6*'lista, wskaźniki'!$F$23,IF(AA1144="gaz z sieci",AF1144*1/3.6*'lista, wskaźniki'!$F$21,IF(AA1144="olej opałowy",AF1144*1/3.6*'lista, wskaźniki'!$F$24,0)))))</f>
        <v>0</v>
      </c>
      <c r="AN1144" s="20">
        <f>IF(AA1144="węgiel",AF1144*'lista, wskaźniki'!$E$42,IF(AA1144="drewno",AF1144*'lista, wskaźniki'!$G$42,IF(AA1144="pellet",AF1144*'lista, wskaźniki'!$H$42,IF(AA1144="gaz z sieci",AF1144*'lista, wskaźniki'!$F$42,IF(AA1144="olej opałowy",AF1144*'lista, wskaźniki'!$I$42,0)))))</f>
        <v>5.4022949999999993E-2</v>
      </c>
      <c r="AO1144" s="20">
        <f>IF(AA1144="węgiel",AF1144*'lista, wskaźniki'!$E$43,IF(AA1144="drewno",AF1144*'lista, wskaźniki'!$G$43,IF(AA1144="pellet",AF1144*'lista, wskaźniki'!$H$43,IF(AA1144="gaz z sieci",AF1144*'lista, wskaźniki'!$F$43,IF(AA1144="olej opałowy",AF1144*'lista, wskaźniki'!$I$43,0)))))</f>
        <v>5.4022949999999993E-2</v>
      </c>
      <c r="AP1144" s="20">
        <f>IF(AA1144="węgiel",AF1144*'lista, wskaźniki'!$E$44,IF(AA1144="drewno",AF1144*'lista, wskaźniki'!$G$44,IF(AA1144="pellet",AF1144*'lista, wskaźniki'!$H$44,IF(AA1144="gaz z sieci",AF1144*'lista, wskaźniki'!$F$44,IF(AA1144="olej opałowy",AF1144*'lista, wskaźniki'!$I$44,0)))))</f>
        <v>1.6673749999999996E-5</v>
      </c>
      <c r="AQ1144" s="20" t="b">
        <f>IF(Z1144="gaz",AH1144*1/3.6*'lista, wskaźniki'!$F$21,IF(Z1144="energia elektryczna",AH1144*1/3.6*'lista, wskaźniki'!$F$26))</f>
        <v>0</v>
      </c>
      <c r="AR1144" s="20" t="b">
        <f>IF(Z1144="gaz",AH1144*'lista, wskaźniki'!$F$42,IF(Z1144="energia elektryczna",AH1144*0))</f>
        <v>0</v>
      </c>
      <c r="AS1144" s="20" t="b">
        <f>IF(Z1144="gaz",AH1144*'lista, wskaźniki'!$F$43,IF(Z1144="energia elektryczna",AH1144*0))</f>
        <v>0</v>
      </c>
      <c r="AT1144" s="20" t="b">
        <f>IF(Z1144="gaz",AH1144*'lista, wskaźniki'!$F$44,IF(Z1144="energia elektryczna",AH1144*0))</f>
        <v>0</v>
      </c>
      <c r="AU1144" s="20">
        <f>AI1144*1/3.6*'lista, wskaźniki'!$F$21</f>
        <v>0</v>
      </c>
      <c r="AV1144" s="20">
        <f>AI1144*'lista, wskaźniki'!$F$42</f>
        <v>0</v>
      </c>
      <c r="AW1144" s="20">
        <f>AI1144*'lista, wskaźniki'!$F$43</f>
        <v>0</v>
      </c>
      <c r="AX1144" s="20">
        <f>AI1144*'lista, wskaźniki'!$F$44</f>
        <v>0</v>
      </c>
      <c r="AY1144" s="20">
        <f>AK1144*'lista, wskaźniki'!$F$26</f>
        <v>0</v>
      </c>
      <c r="AZ1144" s="20">
        <f t="shared" si="497"/>
        <v>0</v>
      </c>
      <c r="BA1144" s="20">
        <f t="shared" si="498"/>
        <v>5.4022949999999993E-2</v>
      </c>
      <c r="BB1144" s="20">
        <f t="shared" si="499"/>
        <v>5.4022949999999993E-2</v>
      </c>
      <c r="BC1144" s="20">
        <f t="shared" si="500"/>
        <v>1.6673749999999996E-5</v>
      </c>
      <c r="BD1144" s="984"/>
      <c r="BE1144" s="984"/>
      <c r="BF1144" s="984"/>
      <c r="BG1144" s="984"/>
      <c r="BH1144" s="62"/>
      <c r="BI1144" s="984"/>
      <c r="BJ1144" s="62"/>
      <c r="BK1144" s="984"/>
      <c r="BL1144" s="62"/>
      <c r="BM1144" s="62"/>
      <c r="BN1144" s="62"/>
      <c r="BO1144" s="62"/>
      <c r="BP1144" s="62"/>
      <c r="BQ1144" s="62" t="s">
        <v>121</v>
      </c>
      <c r="BR1144" s="62">
        <v>1</v>
      </c>
      <c r="BS1144" s="987"/>
      <c r="BT1144" s="987"/>
      <c r="BU1144" s="987"/>
      <c r="BV1144" s="987"/>
      <c r="BW1144" s="987"/>
      <c r="BX1144" s="987"/>
      <c r="BY1144" s="1011"/>
      <c r="CA1144" s="365" t="b">
        <f t="shared" si="501"/>
        <v>0</v>
      </c>
      <c r="CB1144" s="365">
        <f t="shared" si="502"/>
        <v>66.694999999999993</v>
      </c>
      <c r="CC1144" s="365" t="b">
        <f t="shared" si="503"/>
        <v>0</v>
      </c>
      <c r="CD1144" s="365" t="b">
        <f t="shared" si="504"/>
        <v>0</v>
      </c>
      <c r="CE1144" s="365" t="b">
        <f t="shared" si="505"/>
        <v>0</v>
      </c>
      <c r="CF1144" s="365" t="b">
        <f t="shared" si="506"/>
        <v>0</v>
      </c>
      <c r="CG1144" s="365" t="b">
        <f t="shared" si="507"/>
        <v>0</v>
      </c>
      <c r="CH1144" s="365" t="b">
        <f t="shared" si="508"/>
        <v>0</v>
      </c>
      <c r="CI1144" s="72" t="b">
        <f t="shared" si="509"/>
        <v>0</v>
      </c>
      <c r="CJ1144" s="72">
        <f t="shared" si="510"/>
        <v>66.694999999999993</v>
      </c>
      <c r="CK1144" s="72" t="b">
        <f t="shared" si="511"/>
        <v>0</v>
      </c>
      <c r="CL1144" s="72">
        <f t="shared" si="512"/>
        <v>0</v>
      </c>
      <c r="CM1144" s="72" t="b">
        <f t="shared" si="513"/>
        <v>0</v>
      </c>
      <c r="CN1144" s="72" t="b">
        <f t="shared" si="514"/>
        <v>0</v>
      </c>
      <c r="CP1144" s="13">
        <f t="shared" si="515"/>
        <v>0</v>
      </c>
      <c r="CQ1144" s="13" t="b">
        <f t="shared" si="516"/>
        <v>0</v>
      </c>
      <c r="CR1144" s="13" t="b">
        <f t="shared" si="517"/>
        <v>0</v>
      </c>
      <c r="CS1144" s="13" t="b">
        <f t="shared" si="523"/>
        <v>0</v>
      </c>
      <c r="CT1144" s="13" t="b">
        <f t="shared" si="522"/>
        <v>0</v>
      </c>
      <c r="CU1144" s="13" t="b">
        <f t="shared" si="524"/>
        <v>0</v>
      </c>
      <c r="CV1144" s="13" t="b">
        <f t="shared" si="518"/>
        <v>0</v>
      </c>
      <c r="CW1144" s="13" t="b">
        <f t="shared" si="519"/>
        <v>0</v>
      </c>
      <c r="CX1144" s="13" t="b">
        <f t="shared" si="520"/>
        <v>0</v>
      </c>
      <c r="CY1144" s="13" t="b">
        <f t="shared" si="521"/>
        <v>0</v>
      </c>
    </row>
    <row r="1145" spans="1:103" ht="15" thickBot="1">
      <c r="A1145" s="932"/>
      <c r="B1145" s="984"/>
      <c r="C1145" s="984"/>
      <c r="D1145" s="984"/>
      <c r="E1145" s="984"/>
      <c r="F1145" s="984"/>
      <c r="G1145" s="984"/>
      <c r="H1145" s="984"/>
      <c r="I1145" s="984"/>
      <c r="J1145" s="984"/>
      <c r="K1145" s="984"/>
      <c r="L1145" s="984"/>
      <c r="M1145" s="984"/>
      <c r="N1145" s="984"/>
      <c r="O1145" s="984"/>
      <c r="P1145" s="984"/>
      <c r="Q1145" s="941"/>
      <c r="R1145" s="984"/>
      <c r="S1145" s="984"/>
      <c r="T1145" s="984"/>
      <c r="U1145" s="984"/>
      <c r="V1145" s="984"/>
      <c r="W1145" s="62"/>
      <c r="X1145" s="62"/>
      <c r="Y1145" s="62"/>
      <c r="Z1145" s="62"/>
      <c r="AA1145" s="62" t="s">
        <v>50</v>
      </c>
      <c r="AB1145" s="63"/>
      <c r="AC1145" s="63"/>
      <c r="AD1145" s="62"/>
      <c r="AE1145" s="984"/>
      <c r="AF1145" s="334">
        <f t="shared" si="525"/>
        <v>0</v>
      </c>
      <c r="AG1145" s="272">
        <f>IF(R1145="kompletna",Q1145*J1145*0.0036*'lista, wskaźniki'!$F$13, IF(R1145="częściowa",Q1145*J1145*0.0036*'lista, wskaźniki'!$F$14, IF(R1145="brak",Q1145*J1145*0.0036*'lista, wskaźniki'!$F$15,)))</f>
        <v>0</v>
      </c>
      <c r="AH1145" s="334">
        <f>IF(Y1145="inne",K1145*'lista, wskaźniki'!$E$35,IF(Y1145="to samo źródło",0,IF(Y1145=0,0)))</f>
        <v>0</v>
      </c>
      <c r="AI1145" s="334" t="b">
        <f>IF(AA1145="gaz z sieci",AC1145*'lista, wskaźniki'!$D$21)</f>
        <v>0</v>
      </c>
      <c r="AJ1145" s="272">
        <f>IF(AA1145="węgiel",AB1145*'lista, wskaźniki'!$D$20, IF('Sektor mieszkaniowy'!AA1145="drewno",'Sektor mieszkaniowy'!AB1145*'lista, wskaźniki'!$D$22,IF('Sektor mieszkaniowy'!AA1145="pellet",AB1145*'lista, wskaźniki'!$D$23,IF('Sektor mieszkaniowy'!AA1145="gaz z sieci",AB1145*'lista, wskaźniki'!$D$21,IF('Sektor mieszkaniowy'!AA1145="olej opałowy",'Sektor mieszkaniowy'!AB1145*'lista, wskaźniki'!$D$24)))))</f>
        <v>0</v>
      </c>
      <c r="AK1145" s="1014"/>
      <c r="AL1145" s="984"/>
      <c r="AM1145" s="20">
        <f>IF(AA1145="węgiel",AF1145*1/3.6*'lista, wskaźniki'!$F$20,IF(AA1145="drewno",AF1145*1/3.6*'lista, wskaźniki'!$F$22,IF(AA1145="pellet",AF1145*1/3.6*'lista, wskaźniki'!$F$23,IF(AA1145="gaz z sieci",AF1145*1/3.6*'lista, wskaźniki'!$F$21,IF(AA1145="olej opałowy",AF1145*1/3.6*'lista, wskaźniki'!$F$24,0)))))</f>
        <v>0</v>
      </c>
      <c r="AN1145" s="20">
        <f>IF(AA1145="węgiel",AF1145*'lista, wskaźniki'!$E$42,IF(AA1145="drewno",AF1145*'lista, wskaźniki'!$G$42,IF(AA1145="pellet",AF1145*'lista, wskaźniki'!$H$42,IF(AA1145="gaz z sieci",AF1145*'lista, wskaźniki'!$F$42,IF(AA1145="olej opałowy",AF1145*'lista, wskaźniki'!$I$42,0)))))</f>
        <v>0</v>
      </c>
      <c r="AO1145" s="20">
        <f>IF(AA1145="węgiel",AF1145*'lista, wskaźniki'!$E$43,IF(AA1145="drewno",AF1145*'lista, wskaźniki'!$G$43,IF(AA1145="pellet",AF1145*'lista, wskaźniki'!$H$43,IF(AA1145="gaz z sieci",AF1145*'lista, wskaźniki'!$F$43,IF(AA1145="olej opałowy",AF1145*'lista, wskaźniki'!$I$43,0)))))</f>
        <v>0</v>
      </c>
      <c r="AP1145" s="20">
        <f>IF(AA1145="węgiel",AF1145*'lista, wskaźniki'!$E$44,IF(AA1145="drewno",AF1145*'lista, wskaźniki'!$G$44,IF(AA1145="pellet",AF1145*'lista, wskaźniki'!$H$44,IF(AA1145="gaz z sieci",AF1145*'lista, wskaźniki'!$F$44,IF(AA1145="olej opałowy",AF1145*'lista, wskaźniki'!$I$44,0)))))</f>
        <v>0</v>
      </c>
      <c r="AQ1145" s="20" t="b">
        <f>IF(Z1145="gaz",AH1145*1/3.6*'lista, wskaźniki'!$F$21,IF(Z1145="energia elektryczna",AH1145*1/3.6*'lista, wskaźniki'!$F$26))</f>
        <v>0</v>
      </c>
      <c r="AR1145" s="20" t="b">
        <f>IF(Z1145="gaz",AH1145*'lista, wskaźniki'!$F$42,IF(Z1145="energia elektryczna",AH1145*0))</f>
        <v>0</v>
      </c>
      <c r="AS1145" s="20" t="b">
        <f>IF(Z1145="gaz",AH1145*'lista, wskaźniki'!$F$43,IF(Z1145="energia elektryczna",AH1145*0))</f>
        <v>0</v>
      </c>
      <c r="AT1145" s="20" t="b">
        <f>IF(Z1145="gaz",AH1145*'lista, wskaźniki'!$F$44,IF(Z1145="energia elektryczna",AH1145*0))</f>
        <v>0</v>
      </c>
      <c r="AU1145" s="20">
        <f>AI1145*1/3.6*'lista, wskaźniki'!$F$21</f>
        <v>0</v>
      </c>
      <c r="AV1145" s="20">
        <f>AI1145*'lista, wskaźniki'!$F$42</f>
        <v>0</v>
      </c>
      <c r="AW1145" s="20">
        <f>AI1145*'lista, wskaźniki'!$F$43</f>
        <v>0</v>
      </c>
      <c r="AX1145" s="20">
        <f>AI1145*'lista, wskaźniki'!$F$44</f>
        <v>0</v>
      </c>
      <c r="AY1145" s="20">
        <f>AK1145*'lista, wskaźniki'!$F$26</f>
        <v>0</v>
      </c>
      <c r="AZ1145" s="20">
        <f t="shared" si="497"/>
        <v>0</v>
      </c>
      <c r="BA1145" s="20">
        <f t="shared" si="498"/>
        <v>0</v>
      </c>
      <c r="BB1145" s="20">
        <f t="shared" si="499"/>
        <v>0</v>
      </c>
      <c r="BC1145" s="20">
        <f t="shared" si="500"/>
        <v>0</v>
      </c>
      <c r="BD1145" s="984"/>
      <c r="BE1145" s="984"/>
      <c r="BF1145" s="984"/>
      <c r="BG1145" s="984"/>
      <c r="BH1145" s="62"/>
      <c r="BI1145" s="984"/>
      <c r="BJ1145" s="62"/>
      <c r="BK1145" s="984"/>
      <c r="BL1145" s="62"/>
      <c r="BM1145" s="62"/>
      <c r="BN1145" s="62"/>
      <c r="BO1145" s="62"/>
      <c r="BP1145" s="62"/>
      <c r="BQ1145" s="62"/>
      <c r="BR1145" s="62"/>
      <c r="BS1145" s="987"/>
      <c r="BT1145" s="987"/>
      <c r="BU1145" s="987"/>
      <c r="BV1145" s="987"/>
      <c r="BW1145" s="987"/>
      <c r="BX1145" s="987"/>
      <c r="BY1145" s="1011"/>
      <c r="CA1145" s="365" t="b">
        <f t="shared" si="501"/>
        <v>0</v>
      </c>
      <c r="CB1145" s="365" t="b">
        <f t="shared" si="502"/>
        <v>0</v>
      </c>
      <c r="CC1145" s="365">
        <f t="shared" si="503"/>
        <v>0</v>
      </c>
      <c r="CD1145" s="365" t="b">
        <f t="shared" si="504"/>
        <v>0</v>
      </c>
      <c r="CE1145" s="365" t="b">
        <f t="shared" si="505"/>
        <v>0</v>
      </c>
      <c r="CF1145" s="365" t="b">
        <f t="shared" si="506"/>
        <v>0</v>
      </c>
      <c r="CG1145" s="365" t="b">
        <f t="shared" si="507"/>
        <v>0</v>
      </c>
      <c r="CH1145" s="365" t="b">
        <f t="shared" si="508"/>
        <v>0</v>
      </c>
      <c r="CI1145" s="72" t="b">
        <f t="shared" si="509"/>
        <v>0</v>
      </c>
      <c r="CJ1145" s="72" t="b">
        <f t="shared" si="510"/>
        <v>0</v>
      </c>
      <c r="CK1145" s="72">
        <f t="shared" si="511"/>
        <v>0</v>
      </c>
      <c r="CL1145" s="72">
        <f t="shared" si="512"/>
        <v>0</v>
      </c>
      <c r="CM1145" s="72" t="b">
        <f t="shared" si="513"/>
        <v>0</v>
      </c>
      <c r="CN1145" s="72" t="b">
        <f t="shared" si="514"/>
        <v>0</v>
      </c>
      <c r="CP1145" s="13">
        <f t="shared" si="515"/>
        <v>0</v>
      </c>
      <c r="CQ1145" s="13" t="b">
        <f t="shared" si="516"/>
        <v>0</v>
      </c>
      <c r="CR1145" s="13" t="b">
        <f t="shared" si="517"/>
        <v>0</v>
      </c>
      <c r="CS1145" s="13" t="b">
        <f t="shared" si="523"/>
        <v>0</v>
      </c>
      <c r="CT1145" s="13" t="b">
        <f t="shared" si="522"/>
        <v>0</v>
      </c>
      <c r="CU1145" s="13" t="b">
        <f t="shared" si="524"/>
        <v>0</v>
      </c>
      <c r="CV1145" s="13" t="b">
        <f t="shared" si="518"/>
        <v>0</v>
      </c>
      <c r="CW1145" s="13" t="b">
        <f t="shared" si="519"/>
        <v>0</v>
      </c>
      <c r="CX1145" s="13" t="b">
        <f t="shared" si="520"/>
        <v>0</v>
      </c>
      <c r="CY1145" s="13" t="b">
        <f t="shared" si="521"/>
        <v>0</v>
      </c>
    </row>
    <row r="1146" spans="1:103" ht="15" thickBot="1">
      <c r="A1146" s="932"/>
      <c r="B1146" s="984"/>
      <c r="C1146" s="984"/>
      <c r="D1146" s="984"/>
      <c r="E1146" s="984"/>
      <c r="F1146" s="984"/>
      <c r="G1146" s="984"/>
      <c r="H1146" s="984"/>
      <c r="I1146" s="984"/>
      <c r="J1146" s="984"/>
      <c r="K1146" s="984"/>
      <c r="L1146" s="984"/>
      <c r="M1146" s="984"/>
      <c r="N1146" s="984"/>
      <c r="O1146" s="984"/>
      <c r="P1146" s="984"/>
      <c r="Q1146" s="941"/>
      <c r="R1146" s="984"/>
      <c r="S1146" s="984"/>
      <c r="T1146" s="984"/>
      <c r="U1146" s="984"/>
      <c r="V1146" s="984"/>
      <c r="W1146" s="62"/>
      <c r="X1146" s="62"/>
      <c r="Y1146" s="62"/>
      <c r="Z1146" s="62"/>
      <c r="AA1146" s="62" t="s">
        <v>38</v>
      </c>
      <c r="AB1146" s="63"/>
      <c r="AC1146" s="63"/>
      <c r="AD1146" s="62"/>
      <c r="AE1146" s="984"/>
      <c r="AF1146" s="334">
        <f t="shared" si="525"/>
        <v>0</v>
      </c>
      <c r="AG1146" s="272">
        <f>IF(R1146="kompletna",Q1146*J1146*0.0036*'lista, wskaźniki'!$F$13, IF(R1146="częściowa",Q1146*J1146*0.0036*'lista, wskaźniki'!$F$14, IF(R1146="brak",Q1146*J1146*0.0036*'lista, wskaźniki'!$F$15,)))</f>
        <v>0</v>
      </c>
      <c r="AH1146" s="334">
        <f>IF(Y1146="inne",K1146*'lista, wskaźniki'!$E$35,IF(Y1146="to samo źródło",0,IF(Y1146=0,0)))</f>
        <v>0</v>
      </c>
      <c r="AI1146" s="334">
        <f>IF(AA1146="gaz z sieci",AC1146*'lista, wskaźniki'!$D$21)</f>
        <v>0</v>
      </c>
      <c r="AJ1146" s="272">
        <f>IF(AA1146="węgiel",AB1146*'lista, wskaźniki'!$D$20, IF('Sektor mieszkaniowy'!AA1146="drewno",'Sektor mieszkaniowy'!AB1146*'lista, wskaźniki'!$D$22,IF('Sektor mieszkaniowy'!AA1146="pellet",AB1146*'lista, wskaźniki'!$D$23,IF('Sektor mieszkaniowy'!AA1146="gaz z sieci",AB1146*'lista, wskaźniki'!$D$21,IF('Sektor mieszkaniowy'!AA1146="olej opałowy",'Sektor mieszkaniowy'!AB1146*'lista, wskaźniki'!$D$24)))))</f>
        <v>0</v>
      </c>
      <c r="AK1146" s="1014"/>
      <c r="AL1146" s="984"/>
      <c r="AM1146" s="20">
        <f>IF(AA1146="węgiel",AF1146*1/3.6*'lista, wskaźniki'!$F$20,IF(AA1146="drewno",AF1146*1/3.6*'lista, wskaźniki'!$F$22,IF(AA1146="pellet",AF1146*1/3.6*'lista, wskaźniki'!$F$23,IF(AA1146="gaz z sieci",AF1146*1/3.6*'lista, wskaźniki'!$F$21,IF(AA1146="olej opałowy",AF1146*1/3.6*'lista, wskaźniki'!$F$24,0)))))</f>
        <v>0</v>
      </c>
      <c r="AN1146" s="20">
        <f>IF(AA1146="węgiel",AF1146*'lista, wskaźniki'!$E$42,IF(AA1146="drewno",AF1146*'lista, wskaźniki'!$G$42,IF(AA1146="pellet",AF1146*'lista, wskaźniki'!$H$42,IF(AA1146="gaz z sieci",AF1146*'lista, wskaźniki'!$F$42,IF(AA1146="olej opałowy",AF1146*'lista, wskaźniki'!$I$42,0)))))</f>
        <v>0</v>
      </c>
      <c r="AO1146" s="20">
        <f>IF(AA1146="węgiel",AF1146*'lista, wskaźniki'!$E$43,IF(AA1146="drewno",AF1146*'lista, wskaźniki'!$G$43,IF(AA1146="pellet",AF1146*'lista, wskaźniki'!$H$43,IF(AA1146="gaz z sieci",AF1146*'lista, wskaźniki'!$F$43,IF(AA1146="olej opałowy",AF1146*'lista, wskaźniki'!$I$43,0)))))</f>
        <v>0</v>
      </c>
      <c r="AP1146" s="20">
        <f>IF(AA1146="węgiel",AF1146*'lista, wskaźniki'!$E$44,IF(AA1146="drewno",AF1146*'lista, wskaźniki'!$G$44,IF(AA1146="pellet",AF1146*'lista, wskaźniki'!$H$44,IF(AA1146="gaz z sieci",AF1146*'lista, wskaźniki'!$F$44,IF(AA1146="olej opałowy",AF1146*'lista, wskaźniki'!$I$44,0)))))</f>
        <v>0</v>
      </c>
      <c r="AQ1146" s="20" t="b">
        <f>IF(Z1146="gaz",AH1146*1/3.6*'lista, wskaźniki'!$F$21,IF(Z1146="energia elektryczna",AH1146*1/3.6*'lista, wskaźniki'!$F$26))</f>
        <v>0</v>
      </c>
      <c r="AR1146" s="20" t="b">
        <f>IF(Z1146="gaz",AH1146*'lista, wskaźniki'!$F$42,IF(Z1146="energia elektryczna",AH1146*0))</f>
        <v>0</v>
      </c>
      <c r="AS1146" s="20" t="b">
        <f>IF(Z1146="gaz",AH1146*'lista, wskaźniki'!$F$43,IF(Z1146="energia elektryczna",AH1146*0))</f>
        <v>0</v>
      </c>
      <c r="AT1146" s="20" t="b">
        <f>IF(Z1146="gaz",AH1146*'lista, wskaźniki'!$F$44,IF(Z1146="energia elektryczna",AH1146*0))</f>
        <v>0</v>
      </c>
      <c r="AU1146" s="20">
        <f>AI1146*1/3.6*'lista, wskaźniki'!$F$21</f>
        <v>0</v>
      </c>
      <c r="AV1146" s="20">
        <f>AI1146*'lista, wskaźniki'!$F$42</f>
        <v>0</v>
      </c>
      <c r="AW1146" s="20">
        <f>AI1146*'lista, wskaźniki'!$F$43</f>
        <v>0</v>
      </c>
      <c r="AX1146" s="20">
        <f>AI1146*'lista, wskaźniki'!$F$44</f>
        <v>0</v>
      </c>
      <c r="AY1146" s="20">
        <f>AK1146*'lista, wskaźniki'!$F$26</f>
        <v>0</v>
      </c>
      <c r="AZ1146" s="20">
        <f t="shared" si="497"/>
        <v>0</v>
      </c>
      <c r="BA1146" s="20">
        <f t="shared" si="498"/>
        <v>0</v>
      </c>
      <c r="BB1146" s="20">
        <f t="shared" si="499"/>
        <v>0</v>
      </c>
      <c r="BC1146" s="20">
        <f t="shared" si="500"/>
        <v>0</v>
      </c>
      <c r="BD1146" s="984"/>
      <c r="BE1146" s="984"/>
      <c r="BF1146" s="984"/>
      <c r="BG1146" s="984"/>
      <c r="BH1146" s="62"/>
      <c r="BI1146" s="984"/>
      <c r="BJ1146" s="62"/>
      <c r="BK1146" s="984"/>
      <c r="BL1146" s="62"/>
      <c r="BM1146" s="62"/>
      <c r="BN1146" s="62"/>
      <c r="BO1146" s="62"/>
      <c r="BP1146" s="62"/>
      <c r="BQ1146" s="62"/>
      <c r="BR1146" s="62"/>
      <c r="BS1146" s="987"/>
      <c r="BT1146" s="987"/>
      <c r="BU1146" s="987"/>
      <c r="BV1146" s="987"/>
      <c r="BW1146" s="987"/>
      <c r="BX1146" s="987"/>
      <c r="BY1146" s="1011"/>
      <c r="CA1146" s="365" t="b">
        <f t="shared" si="501"/>
        <v>0</v>
      </c>
      <c r="CB1146" s="365" t="b">
        <f t="shared" si="502"/>
        <v>0</v>
      </c>
      <c r="CC1146" s="365" t="b">
        <f t="shared" si="503"/>
        <v>0</v>
      </c>
      <c r="CD1146" s="365">
        <f t="shared" si="504"/>
        <v>0</v>
      </c>
      <c r="CE1146" s="365" t="b">
        <f t="shared" si="505"/>
        <v>0</v>
      </c>
      <c r="CF1146" s="365" t="b">
        <f t="shared" si="506"/>
        <v>0</v>
      </c>
      <c r="CG1146" s="365" t="b">
        <f t="shared" si="507"/>
        <v>0</v>
      </c>
      <c r="CH1146" s="365">
        <f t="shared" si="508"/>
        <v>0</v>
      </c>
      <c r="CI1146" s="72" t="b">
        <f t="shared" si="509"/>
        <v>0</v>
      </c>
      <c r="CJ1146" s="72" t="b">
        <f t="shared" si="510"/>
        <v>0</v>
      </c>
      <c r="CK1146" s="72" t="b">
        <f t="shared" si="511"/>
        <v>0</v>
      </c>
      <c r="CL1146" s="72">
        <f t="shared" si="512"/>
        <v>0</v>
      </c>
      <c r="CM1146" s="72" t="b">
        <f t="shared" si="513"/>
        <v>0</v>
      </c>
      <c r="CN1146" s="72" t="b">
        <f t="shared" si="514"/>
        <v>0</v>
      </c>
      <c r="CP1146" s="13">
        <f t="shared" si="515"/>
        <v>0</v>
      </c>
      <c r="CQ1146" s="13" t="b">
        <f t="shared" si="516"/>
        <v>0</v>
      </c>
      <c r="CR1146" s="13" t="b">
        <f t="shared" si="517"/>
        <v>0</v>
      </c>
      <c r="CS1146" s="13" t="b">
        <f t="shared" si="523"/>
        <v>0</v>
      </c>
      <c r="CT1146" s="13" t="b">
        <f t="shared" si="522"/>
        <v>0</v>
      </c>
      <c r="CU1146" s="13" t="b">
        <f t="shared" si="524"/>
        <v>0</v>
      </c>
      <c r="CV1146" s="13" t="b">
        <f t="shared" si="518"/>
        <v>0</v>
      </c>
      <c r="CW1146" s="13" t="b">
        <f t="shared" si="519"/>
        <v>0</v>
      </c>
      <c r="CX1146" s="13" t="b">
        <f t="shared" si="520"/>
        <v>0</v>
      </c>
      <c r="CY1146" s="13" t="b">
        <f t="shared" si="521"/>
        <v>0</v>
      </c>
    </row>
    <row r="1147" spans="1:103" ht="15" thickBot="1">
      <c r="A1147" s="933"/>
      <c r="B1147" s="985"/>
      <c r="C1147" s="985"/>
      <c r="D1147" s="985"/>
      <c r="E1147" s="985"/>
      <c r="F1147" s="985"/>
      <c r="G1147" s="985"/>
      <c r="H1147" s="985"/>
      <c r="I1147" s="985"/>
      <c r="J1147" s="985"/>
      <c r="K1147" s="985"/>
      <c r="L1147" s="985"/>
      <c r="M1147" s="985"/>
      <c r="N1147" s="985"/>
      <c r="O1147" s="985"/>
      <c r="P1147" s="985"/>
      <c r="Q1147" s="942"/>
      <c r="R1147" s="985"/>
      <c r="S1147" s="985"/>
      <c r="T1147" s="985"/>
      <c r="U1147" s="985"/>
      <c r="V1147" s="985"/>
      <c r="W1147" s="64"/>
      <c r="X1147" s="64"/>
      <c r="Y1147" s="64"/>
      <c r="Z1147" s="64"/>
      <c r="AA1147" s="64" t="s">
        <v>37</v>
      </c>
      <c r="AB1147" s="65"/>
      <c r="AC1147" s="65"/>
      <c r="AD1147" s="64"/>
      <c r="AE1147" s="985"/>
      <c r="AF1147" s="334">
        <f t="shared" si="525"/>
        <v>0</v>
      </c>
      <c r="AG1147" s="272">
        <f>IF(R1147="kompletna",Q1147*J1147*0.0036*'lista, wskaźniki'!$F$13, IF(R1147="częściowa",Q1147*J1147*0.0036*'lista, wskaźniki'!$F$14, IF(R1147="brak",Q1147*J1147*0.0036*'lista, wskaźniki'!$F$15,)))</f>
        <v>0</v>
      </c>
      <c r="AH1147" s="334">
        <f>IF(Y1147="inne",K1147*'lista, wskaźniki'!$E$35,IF(Y1147="to samo źródło",0,IF(Y1147=0,0)))</f>
        <v>0</v>
      </c>
      <c r="AI1147" s="334" t="b">
        <f>IF(AA1147="gaz z sieci",AC1147*'lista, wskaźniki'!$D$21)</f>
        <v>0</v>
      </c>
      <c r="AJ1147" s="272">
        <f>IF(AA1147="węgiel",AB1147*'lista, wskaźniki'!$D$20, IF('Sektor mieszkaniowy'!AA1147="drewno",'Sektor mieszkaniowy'!AB1147*'lista, wskaźniki'!$D$22,IF('Sektor mieszkaniowy'!AA1147="pellet",AB1147*'lista, wskaźniki'!$D$23,IF('Sektor mieszkaniowy'!AA1147="gaz z sieci",AB1147*'lista, wskaźniki'!$D$21,IF('Sektor mieszkaniowy'!AA1147="olej opałowy",'Sektor mieszkaniowy'!AB1147*'lista, wskaźniki'!$D$24)))))</f>
        <v>0</v>
      </c>
      <c r="AK1147" s="1015"/>
      <c r="AL1147" s="985"/>
      <c r="AM1147" s="20">
        <f>IF(AA1147="węgiel",AF1147*1/3.6*'lista, wskaźniki'!$F$20,IF(AA1147="drewno",AF1147*1/3.6*'lista, wskaźniki'!$F$22,IF(AA1147="pellet",AF1147*1/3.6*'lista, wskaźniki'!$F$23,IF(AA1147="gaz z sieci",AF1147*1/3.6*'lista, wskaźniki'!$F$21,IF(AA1147="olej opałowy",AF1147*1/3.6*'lista, wskaźniki'!$F$24,0)))))</f>
        <v>0</v>
      </c>
      <c r="AN1147" s="20">
        <f>IF(AA1147="węgiel",AF1147*'lista, wskaźniki'!$E$42,IF(AA1147="drewno",AF1147*'lista, wskaźniki'!$G$42,IF(AA1147="pellet",AF1147*'lista, wskaźniki'!$H$42,IF(AA1147="gaz z sieci",AF1147*'lista, wskaźniki'!$F$42,IF(AA1147="olej opałowy",AF1147*'lista, wskaźniki'!$I$42,0)))))</f>
        <v>0</v>
      </c>
      <c r="AO1147" s="20">
        <f>IF(AA1147="węgiel",AF1147*'lista, wskaźniki'!$E$43,IF(AA1147="drewno",AF1147*'lista, wskaźniki'!$G$43,IF(AA1147="pellet",AF1147*'lista, wskaźniki'!$H$43,IF(AA1147="gaz z sieci",AF1147*'lista, wskaźniki'!$F$43,IF(AA1147="olej opałowy",AF1147*'lista, wskaźniki'!$I$43,0)))))</f>
        <v>0</v>
      </c>
      <c r="AP1147" s="20">
        <f>IF(AA1147="węgiel",AF1147*'lista, wskaźniki'!$E$44,IF(AA1147="drewno",AF1147*'lista, wskaźniki'!$G$44,IF(AA1147="pellet",AF1147*'lista, wskaźniki'!$H$44,IF(AA1147="gaz z sieci",AF1147*'lista, wskaźniki'!$F$44,IF(AA1147="olej opałowy",AF1147*'lista, wskaźniki'!$I$44,0)))))</f>
        <v>0</v>
      </c>
      <c r="AQ1147" s="20" t="b">
        <f>IF(Z1147="gaz",AH1147*1/3.6*'lista, wskaźniki'!$F$21,IF(Z1147="energia elektryczna",AH1147*1/3.6*'lista, wskaźniki'!$F$26))</f>
        <v>0</v>
      </c>
      <c r="AR1147" s="20" t="b">
        <f>IF(Z1147="gaz",AH1147*'lista, wskaźniki'!$F$42,IF(Z1147="energia elektryczna",AH1147*0))</f>
        <v>0</v>
      </c>
      <c r="AS1147" s="20" t="b">
        <f>IF(Z1147="gaz",AH1147*'lista, wskaźniki'!$F$43,IF(Z1147="energia elektryczna",AH1147*0))</f>
        <v>0</v>
      </c>
      <c r="AT1147" s="20" t="b">
        <f>IF(Z1147="gaz",AH1147*'lista, wskaźniki'!$F$44,IF(Z1147="energia elektryczna",AH1147*0))</f>
        <v>0</v>
      </c>
      <c r="AU1147" s="20">
        <f>AI1147*1/3.6*'lista, wskaźniki'!$F$21</f>
        <v>0</v>
      </c>
      <c r="AV1147" s="20">
        <f>AI1147*'lista, wskaźniki'!$F$42</f>
        <v>0</v>
      </c>
      <c r="AW1147" s="20">
        <f>AI1147*'lista, wskaźniki'!$F$43</f>
        <v>0</v>
      </c>
      <c r="AX1147" s="20">
        <f>AI1147*'lista, wskaźniki'!$F$44</f>
        <v>0</v>
      </c>
      <c r="AY1147" s="20">
        <f>AK1147*'lista, wskaźniki'!$F$26</f>
        <v>0</v>
      </c>
      <c r="AZ1147" s="20">
        <f t="shared" si="497"/>
        <v>0</v>
      </c>
      <c r="BA1147" s="20">
        <f t="shared" si="498"/>
        <v>0</v>
      </c>
      <c r="BB1147" s="20">
        <f t="shared" si="499"/>
        <v>0</v>
      </c>
      <c r="BC1147" s="20">
        <f t="shared" si="500"/>
        <v>0</v>
      </c>
      <c r="BD1147" s="985"/>
      <c r="BE1147" s="985"/>
      <c r="BF1147" s="985"/>
      <c r="BG1147" s="985"/>
      <c r="BH1147" s="64"/>
      <c r="BI1147" s="985"/>
      <c r="BJ1147" s="64"/>
      <c r="BK1147" s="985"/>
      <c r="BL1147" s="64"/>
      <c r="BM1147" s="64"/>
      <c r="BN1147" s="64"/>
      <c r="BO1147" s="64"/>
      <c r="BP1147" s="64"/>
      <c r="BQ1147" s="64"/>
      <c r="BR1147" s="64"/>
      <c r="BS1147" s="988"/>
      <c r="BT1147" s="988"/>
      <c r="BU1147" s="988"/>
      <c r="BV1147" s="988"/>
      <c r="BW1147" s="988"/>
      <c r="BX1147" s="988"/>
      <c r="BY1147" s="1012"/>
      <c r="CA1147" s="365" t="b">
        <f t="shared" si="501"/>
        <v>0</v>
      </c>
      <c r="CB1147" s="365" t="b">
        <f t="shared" si="502"/>
        <v>0</v>
      </c>
      <c r="CC1147" s="365" t="b">
        <f t="shared" si="503"/>
        <v>0</v>
      </c>
      <c r="CD1147" s="365" t="b">
        <f t="shared" si="504"/>
        <v>0</v>
      </c>
      <c r="CE1147" s="365">
        <f t="shared" si="505"/>
        <v>0</v>
      </c>
      <c r="CF1147" s="365" t="b">
        <f t="shared" si="506"/>
        <v>0</v>
      </c>
      <c r="CG1147" s="365" t="b">
        <f t="shared" si="507"/>
        <v>0</v>
      </c>
      <c r="CH1147" s="365" t="b">
        <f t="shared" si="508"/>
        <v>0</v>
      </c>
      <c r="CI1147" s="72" t="b">
        <f t="shared" si="509"/>
        <v>0</v>
      </c>
      <c r="CJ1147" s="72" t="b">
        <f t="shared" si="510"/>
        <v>0</v>
      </c>
      <c r="CK1147" s="72" t="b">
        <f t="shared" si="511"/>
        <v>0</v>
      </c>
      <c r="CL1147" s="72">
        <f t="shared" si="512"/>
        <v>0</v>
      </c>
      <c r="CM1147" s="72">
        <f t="shared" si="513"/>
        <v>0</v>
      </c>
      <c r="CN1147" s="72" t="b">
        <f t="shared" si="514"/>
        <v>0</v>
      </c>
      <c r="CP1147" s="13">
        <f t="shared" si="515"/>
        <v>0</v>
      </c>
      <c r="CQ1147" s="13" t="b">
        <f t="shared" si="516"/>
        <v>0</v>
      </c>
      <c r="CR1147" s="13" t="b">
        <f t="shared" si="517"/>
        <v>0</v>
      </c>
      <c r="CS1147" s="13" t="b">
        <f t="shared" si="523"/>
        <v>0</v>
      </c>
      <c r="CT1147" s="13" t="b">
        <f t="shared" si="522"/>
        <v>0</v>
      </c>
      <c r="CU1147" s="13" t="b">
        <f t="shared" si="524"/>
        <v>0</v>
      </c>
      <c r="CV1147" s="13" t="b">
        <f t="shared" si="518"/>
        <v>0</v>
      </c>
      <c r="CW1147" s="13" t="b">
        <f t="shared" si="519"/>
        <v>0</v>
      </c>
      <c r="CX1147" s="13" t="b">
        <f t="shared" si="520"/>
        <v>0</v>
      </c>
      <c r="CY1147" s="13" t="b">
        <f t="shared" si="521"/>
        <v>0</v>
      </c>
    </row>
    <row r="1148" spans="1:103" s="140" customFormat="1" ht="15" thickBot="1">
      <c r="A1148" s="931">
        <v>230</v>
      </c>
      <c r="B1148" s="983" t="s">
        <v>255</v>
      </c>
      <c r="C1148" s="983"/>
      <c r="D1148" s="983" t="s">
        <v>1</v>
      </c>
      <c r="E1148" s="983" t="s">
        <v>5</v>
      </c>
      <c r="F1148" s="983"/>
      <c r="G1148" s="983">
        <v>4</v>
      </c>
      <c r="H1148" s="983"/>
      <c r="I1148" s="983" t="s">
        <v>14</v>
      </c>
      <c r="J1148" s="983"/>
      <c r="K1148" s="983"/>
      <c r="L1148" s="983" t="s">
        <v>16</v>
      </c>
      <c r="M1148" s="983">
        <v>100</v>
      </c>
      <c r="N1148" s="983" t="s">
        <v>16</v>
      </c>
      <c r="O1148" s="983">
        <v>100</v>
      </c>
      <c r="P1148" s="983" t="s">
        <v>16</v>
      </c>
      <c r="Q1148" s="940">
        <f>IF(I1148="&lt;1966",'lista, wskaźniki'!$G$4,IF(I1148="1967-1985",'lista, wskaźniki'!$G$5,IF(I1148="1986-1992",'lista, wskaźniki'!$G$6,IF(I1148="1993-1996",'lista, wskaźniki'!$G$7,IF(I1148="&gt;1997",'lista, wskaźniki'!$G$8,IF(I1148=0,'lista, wskaźniki'!$G$4))))))</f>
        <v>115</v>
      </c>
      <c r="R1148" s="983" t="s">
        <v>21</v>
      </c>
      <c r="S1148" s="983" t="s">
        <v>27</v>
      </c>
      <c r="T1148" s="983"/>
      <c r="U1148" s="983">
        <v>2000</v>
      </c>
      <c r="V1148" s="983"/>
      <c r="W1148" s="60" t="s">
        <v>38</v>
      </c>
      <c r="X1148" s="60" t="s">
        <v>38</v>
      </c>
      <c r="Y1148" s="60" t="s">
        <v>42</v>
      </c>
      <c r="Z1148" s="60"/>
      <c r="AA1148" s="60" t="s">
        <v>35</v>
      </c>
      <c r="AB1148" s="61"/>
      <c r="AC1148" s="61"/>
      <c r="AD1148" s="60"/>
      <c r="AE1148" s="983"/>
      <c r="AF1148" s="334">
        <f t="shared" si="525"/>
        <v>0</v>
      </c>
      <c r="AG1148" s="272">
        <f>IF(R1148="kompletna",Q1148*J1148*0.0036*'lista, wskaźniki'!$F$13, IF(R1148="częściowa",Q1148*J1148*0.0036*'lista, wskaźniki'!$F$14, IF(R1148="brak",Q1148*J1148*0.0036*'lista, wskaźniki'!$F$15,)))</f>
        <v>0</v>
      </c>
      <c r="AH1148" s="334">
        <f>IF(Y1148="inne",K1148*'lista, wskaźniki'!$E$35,IF(Y1148="to samo źródło",0,IF(Y1148=0,0)))</f>
        <v>0</v>
      </c>
      <c r="AI1148" s="334" t="b">
        <f>IF(AA1148="gaz z sieci",AC1148*'lista, wskaźniki'!$D$21)</f>
        <v>0</v>
      </c>
      <c r="AJ1148" s="272">
        <f>IF(AA1148="węgiel",AB1148*'lista, wskaźniki'!$D$20, IF('Sektor mieszkaniowy'!AA1148="drewno",'Sektor mieszkaniowy'!AB1148*'lista, wskaźniki'!$D$22,IF('Sektor mieszkaniowy'!AA1148="pellet",AB1148*'lista, wskaźniki'!$D$23,IF('Sektor mieszkaniowy'!AA1148="gaz z sieci",AB1148*'lista, wskaźniki'!$D$21,IF('Sektor mieszkaniowy'!AA1148="olej opałowy",'Sektor mieszkaniowy'!AB1148*'lista, wskaźniki'!$D$24)))))</f>
        <v>0</v>
      </c>
      <c r="AK1148" s="1013">
        <f>AL1148/'lista, wskaźniki'!$A$127</f>
        <v>2.3076923076923075</v>
      </c>
      <c r="AL1148" s="983">
        <v>1500</v>
      </c>
      <c r="AM1148" s="20">
        <f>IF(AA1148="węgiel",AF1148*1/3.6*'lista, wskaźniki'!$F$20,IF(AA1148="drewno",AF1148*1/3.6*'lista, wskaźniki'!$F$22,IF(AA1148="pellet",AF1148*1/3.6*'lista, wskaźniki'!$F$23,IF(AA1148="gaz z sieci",AF1148*1/3.6*'lista, wskaźniki'!$F$21,IF(AA1148="olej opałowy",AF1148*1/3.6*'lista, wskaźniki'!$F$24,0)))))</f>
        <v>0</v>
      </c>
      <c r="AN1148" s="20">
        <f>IF(AA1148="węgiel",AF1148*'lista, wskaźniki'!$E$42,IF(AA1148="drewno",AF1148*'lista, wskaźniki'!$G$42,IF(AA1148="pellet",AF1148*'lista, wskaźniki'!$H$42,IF(AA1148="gaz z sieci",AF1148*'lista, wskaźniki'!$F$42,IF(AA1148="olej opałowy",AF1148*'lista, wskaźniki'!$I$42,0)))))</f>
        <v>0</v>
      </c>
      <c r="AO1148" s="20">
        <f>IF(AA1148="węgiel",AF1148*'lista, wskaźniki'!$E$43,IF(AA1148="drewno",AF1148*'lista, wskaźniki'!$G$43,IF(AA1148="pellet",AF1148*'lista, wskaźniki'!$H$43,IF(AA1148="gaz z sieci",AF1148*'lista, wskaźniki'!$F$43,IF(AA1148="olej opałowy",AF1148*'lista, wskaźniki'!$I$43,0)))))</f>
        <v>0</v>
      </c>
      <c r="AP1148" s="20">
        <f>IF(AA1148="węgiel",AF1148*'lista, wskaźniki'!$E$44,IF(AA1148="drewno",AF1148*'lista, wskaźniki'!$G$44,IF(AA1148="pellet",AF1148*'lista, wskaźniki'!$H$44,IF(AA1148="gaz z sieci",AF1148*'lista, wskaźniki'!$F$44,IF(AA1148="olej opałowy",AF1148*'lista, wskaźniki'!$I$44,0)))))</f>
        <v>0</v>
      </c>
      <c r="AQ1148" s="20" t="b">
        <f>IF(Z1148="gaz",AH1148*1/3.6*'lista, wskaźniki'!$F$21,IF(Z1148="energia elektryczna",AH1148*1/3.6*'lista, wskaźniki'!$F$26))</f>
        <v>0</v>
      </c>
      <c r="AR1148" s="20" t="b">
        <f>IF(Z1148="gaz",AH1148*'lista, wskaźniki'!$F$42,IF(Z1148="energia elektryczna",AH1148*0))</f>
        <v>0</v>
      </c>
      <c r="AS1148" s="20" t="b">
        <f>IF(Z1148="gaz",AH1148*'lista, wskaźniki'!$F$43,IF(Z1148="energia elektryczna",AH1148*0))</f>
        <v>0</v>
      </c>
      <c r="AT1148" s="20" t="b">
        <f>IF(Z1148="gaz",AH1148*'lista, wskaźniki'!$F$44,IF(Z1148="energia elektryczna",AH1148*0))</f>
        <v>0</v>
      </c>
      <c r="AU1148" s="20">
        <f>AI1148*1/3.6*'lista, wskaźniki'!$F$21</f>
        <v>0</v>
      </c>
      <c r="AV1148" s="20">
        <f>AI1148*'lista, wskaźniki'!$F$42</f>
        <v>0</v>
      </c>
      <c r="AW1148" s="20">
        <f>AI1148*'lista, wskaźniki'!$F$43</f>
        <v>0</v>
      </c>
      <c r="AX1148" s="20">
        <f>AI1148*'lista, wskaźniki'!$F$44</f>
        <v>0</v>
      </c>
      <c r="AY1148" s="20">
        <f>AK1148*'lista, wskaźniki'!$F$26</f>
        <v>2.0538461538461537</v>
      </c>
      <c r="AZ1148" s="20">
        <f t="shared" si="497"/>
        <v>2.0538461538461537</v>
      </c>
      <c r="BA1148" s="20">
        <f t="shared" si="498"/>
        <v>0</v>
      </c>
      <c r="BB1148" s="20">
        <f t="shared" si="499"/>
        <v>0</v>
      </c>
      <c r="BC1148" s="20">
        <f t="shared" si="500"/>
        <v>0</v>
      </c>
      <c r="BD1148" s="983" t="s">
        <v>17</v>
      </c>
      <c r="BE1148" s="983" t="s">
        <v>17</v>
      </c>
      <c r="BF1148" s="983" t="s">
        <v>17</v>
      </c>
      <c r="BG1148" s="983" t="s">
        <v>17</v>
      </c>
      <c r="BH1148" s="60"/>
      <c r="BI1148" s="983" t="s">
        <v>17</v>
      </c>
      <c r="BJ1148" s="60"/>
      <c r="BK1148" s="983" t="s">
        <v>17</v>
      </c>
      <c r="BL1148" s="60"/>
      <c r="BM1148" s="60"/>
      <c r="BN1148" s="60"/>
      <c r="BO1148" s="60" t="s">
        <v>17</v>
      </c>
      <c r="BP1148" s="60"/>
      <c r="BQ1148" s="60" t="s">
        <v>120</v>
      </c>
      <c r="BR1148" s="60">
        <v>2</v>
      </c>
      <c r="BS1148" s="986">
        <v>5000</v>
      </c>
      <c r="BT1148" s="986"/>
      <c r="BU1148" s="986"/>
      <c r="BV1148" s="986"/>
      <c r="BW1148" s="986"/>
      <c r="BX1148" s="986"/>
      <c r="BY1148" s="1010"/>
      <c r="CA1148" s="365">
        <f t="shared" si="501"/>
        <v>0</v>
      </c>
      <c r="CB1148" s="365" t="b">
        <f t="shared" si="502"/>
        <v>0</v>
      </c>
      <c r="CC1148" s="365" t="b">
        <f t="shared" si="503"/>
        <v>0</v>
      </c>
      <c r="CD1148" s="365" t="b">
        <f t="shared" si="504"/>
        <v>0</v>
      </c>
      <c r="CE1148" s="365" t="b">
        <f t="shared" si="505"/>
        <v>0</v>
      </c>
      <c r="CF1148" s="365" t="b">
        <f t="shared" si="506"/>
        <v>0</v>
      </c>
      <c r="CG1148" s="365" t="b">
        <f t="shared" si="507"/>
        <v>0</v>
      </c>
      <c r="CH1148" s="365" t="b">
        <f t="shared" si="508"/>
        <v>0</v>
      </c>
      <c r="CI1148" s="72">
        <f t="shared" si="509"/>
        <v>0</v>
      </c>
      <c r="CJ1148" s="72" t="b">
        <f t="shared" si="510"/>
        <v>0</v>
      </c>
      <c r="CK1148" s="72" t="b">
        <f t="shared" si="511"/>
        <v>0</v>
      </c>
      <c r="CL1148" s="72">
        <f t="shared" si="512"/>
        <v>0</v>
      </c>
      <c r="CM1148" s="72" t="b">
        <f t="shared" si="513"/>
        <v>0</v>
      </c>
      <c r="CN1148" s="72" t="b">
        <f t="shared" si="514"/>
        <v>0</v>
      </c>
      <c r="CP1148" s="13" t="b">
        <f t="shared" si="515"/>
        <v>0</v>
      </c>
      <c r="CQ1148" s="13" t="b">
        <f t="shared" si="516"/>
        <v>0</v>
      </c>
      <c r="CR1148" s="13" t="b">
        <f t="shared" si="517"/>
        <v>0</v>
      </c>
      <c r="CS1148" s="13" t="b">
        <f t="shared" si="523"/>
        <v>0</v>
      </c>
      <c r="CT1148" s="13" t="b">
        <f t="shared" si="522"/>
        <v>0</v>
      </c>
      <c r="CU1148" s="13" t="b">
        <f t="shared" si="524"/>
        <v>0</v>
      </c>
      <c r="CV1148" s="13" t="b">
        <f t="shared" si="518"/>
        <v>0</v>
      </c>
      <c r="CW1148" s="13" t="b">
        <f t="shared" si="519"/>
        <v>0</v>
      </c>
      <c r="CX1148" s="13">
        <f t="shared" si="520"/>
        <v>0</v>
      </c>
      <c r="CY1148" s="13">
        <f t="shared" si="521"/>
        <v>0</v>
      </c>
    </row>
    <row r="1149" spans="1:103" s="140" customFormat="1" ht="15" thickBot="1">
      <c r="A1149" s="932"/>
      <c r="B1149" s="984"/>
      <c r="C1149" s="984"/>
      <c r="D1149" s="984"/>
      <c r="E1149" s="984"/>
      <c r="F1149" s="984"/>
      <c r="G1149" s="984"/>
      <c r="H1149" s="984"/>
      <c r="I1149" s="984"/>
      <c r="J1149" s="984"/>
      <c r="K1149" s="984"/>
      <c r="L1149" s="984"/>
      <c r="M1149" s="984"/>
      <c r="N1149" s="984"/>
      <c r="O1149" s="984"/>
      <c r="P1149" s="984"/>
      <c r="Q1149" s="941"/>
      <c r="R1149" s="984"/>
      <c r="S1149" s="984"/>
      <c r="T1149" s="984"/>
      <c r="U1149" s="984"/>
      <c r="V1149" s="984"/>
      <c r="W1149" s="62"/>
      <c r="X1149" s="62"/>
      <c r="Y1149" s="62"/>
      <c r="Z1149" s="62"/>
      <c r="AA1149" s="62" t="s">
        <v>36</v>
      </c>
      <c r="AB1149" s="63"/>
      <c r="AC1149" s="63"/>
      <c r="AD1149" s="62"/>
      <c r="AE1149" s="984"/>
      <c r="AF1149" s="334">
        <f t="shared" si="525"/>
        <v>0</v>
      </c>
      <c r="AG1149" s="272">
        <f>IF(R1149="kompletna",Q1149*J1149*0.0036*'lista, wskaźniki'!$F$13, IF(R1149="częściowa",Q1149*J1149*0.0036*'lista, wskaźniki'!$F$14, IF(R1149="brak",Q1149*J1149*0.0036*'lista, wskaźniki'!$F$15,)))</f>
        <v>0</v>
      </c>
      <c r="AH1149" s="334">
        <f>IF(Y1149="inne",K1149*'lista, wskaźniki'!$E$35,IF(Y1149="to samo źródło",0,IF(Y1149=0,0)))</f>
        <v>0</v>
      </c>
      <c r="AI1149" s="334" t="b">
        <f>IF(AA1149="gaz z sieci",AC1149*'lista, wskaźniki'!$D$21)</f>
        <v>0</v>
      </c>
      <c r="AJ1149" s="272">
        <f>IF(AA1149="węgiel",AB1149*'lista, wskaźniki'!$D$20, IF('Sektor mieszkaniowy'!AA1149="drewno",'Sektor mieszkaniowy'!AB1149*'lista, wskaźniki'!$D$22,IF('Sektor mieszkaniowy'!AA1149="pellet",AB1149*'lista, wskaźniki'!$D$23,IF('Sektor mieszkaniowy'!AA1149="gaz z sieci",AB1149*'lista, wskaźniki'!$D$21,IF('Sektor mieszkaniowy'!AA1149="olej opałowy",'Sektor mieszkaniowy'!AB1149*'lista, wskaźniki'!$D$24)))))</f>
        <v>0</v>
      </c>
      <c r="AK1149" s="1014"/>
      <c r="AL1149" s="984"/>
      <c r="AM1149" s="20">
        <f>IF(AA1149="węgiel",AF1149*1/3.6*'lista, wskaźniki'!$F$20,IF(AA1149="drewno",AF1149*1/3.6*'lista, wskaźniki'!$F$22,IF(AA1149="pellet",AF1149*1/3.6*'lista, wskaźniki'!$F$23,IF(AA1149="gaz z sieci",AF1149*1/3.6*'lista, wskaźniki'!$F$21,IF(AA1149="olej opałowy",AF1149*1/3.6*'lista, wskaźniki'!$F$24,0)))))</f>
        <v>0</v>
      </c>
      <c r="AN1149" s="20">
        <f>IF(AA1149="węgiel",AF1149*'lista, wskaźniki'!$E$42,IF(AA1149="drewno",AF1149*'lista, wskaźniki'!$G$42,IF(AA1149="pellet",AF1149*'lista, wskaźniki'!$H$42,IF(AA1149="gaz z sieci",AF1149*'lista, wskaźniki'!$F$42,IF(AA1149="olej opałowy",AF1149*'lista, wskaźniki'!$I$42,0)))))</f>
        <v>0</v>
      </c>
      <c r="AO1149" s="20">
        <f>IF(AA1149="węgiel",AF1149*'lista, wskaźniki'!$E$43,IF(AA1149="drewno",AF1149*'lista, wskaźniki'!$G$43,IF(AA1149="pellet",AF1149*'lista, wskaźniki'!$H$43,IF(AA1149="gaz z sieci",AF1149*'lista, wskaźniki'!$F$43,IF(AA1149="olej opałowy",AF1149*'lista, wskaźniki'!$I$43,0)))))</f>
        <v>0</v>
      </c>
      <c r="AP1149" s="20">
        <f>IF(AA1149="węgiel",AF1149*'lista, wskaźniki'!$E$44,IF(AA1149="drewno",AF1149*'lista, wskaźniki'!$G$44,IF(AA1149="pellet",AF1149*'lista, wskaźniki'!$H$44,IF(AA1149="gaz z sieci",AF1149*'lista, wskaźniki'!$F$44,IF(AA1149="olej opałowy",AF1149*'lista, wskaźniki'!$I$44,0)))))</f>
        <v>0</v>
      </c>
      <c r="AQ1149" s="20" t="b">
        <f>IF(Z1149="gaz",AH1149*1/3.6*'lista, wskaźniki'!$F$21,IF(Z1149="energia elektryczna",AH1149*1/3.6*'lista, wskaźniki'!$F$26))</f>
        <v>0</v>
      </c>
      <c r="AR1149" s="20" t="b">
        <f>IF(Z1149="gaz",AH1149*'lista, wskaźniki'!$F$42,IF(Z1149="energia elektryczna",AH1149*0))</f>
        <v>0</v>
      </c>
      <c r="AS1149" s="20" t="b">
        <f>IF(Z1149="gaz",AH1149*'lista, wskaźniki'!$F$43,IF(Z1149="energia elektryczna",AH1149*0))</f>
        <v>0</v>
      </c>
      <c r="AT1149" s="20" t="b">
        <f>IF(Z1149="gaz",AH1149*'lista, wskaźniki'!$F$44,IF(Z1149="energia elektryczna",AH1149*0))</f>
        <v>0</v>
      </c>
      <c r="AU1149" s="20">
        <f>AI1149*1/3.6*'lista, wskaźniki'!$F$21</f>
        <v>0</v>
      </c>
      <c r="AV1149" s="20">
        <f>AI1149*'lista, wskaźniki'!$F$42</f>
        <v>0</v>
      </c>
      <c r="AW1149" s="20">
        <f>AI1149*'lista, wskaźniki'!$F$43</f>
        <v>0</v>
      </c>
      <c r="AX1149" s="20">
        <f>AI1149*'lista, wskaźniki'!$F$44</f>
        <v>0</v>
      </c>
      <c r="AY1149" s="20">
        <f>AK1149*'lista, wskaźniki'!$F$26</f>
        <v>0</v>
      </c>
      <c r="AZ1149" s="20">
        <f t="shared" si="497"/>
        <v>0</v>
      </c>
      <c r="BA1149" s="20">
        <f t="shared" si="498"/>
        <v>0</v>
      </c>
      <c r="BB1149" s="20">
        <f t="shared" si="499"/>
        <v>0</v>
      </c>
      <c r="BC1149" s="20">
        <f t="shared" si="500"/>
        <v>0</v>
      </c>
      <c r="BD1149" s="984"/>
      <c r="BE1149" s="984"/>
      <c r="BF1149" s="984"/>
      <c r="BG1149" s="984"/>
      <c r="BH1149" s="62"/>
      <c r="BI1149" s="984"/>
      <c r="BJ1149" s="62"/>
      <c r="BK1149" s="984"/>
      <c r="BL1149" s="62"/>
      <c r="BM1149" s="62"/>
      <c r="BN1149" s="62"/>
      <c r="BO1149" s="62"/>
      <c r="BP1149" s="62"/>
      <c r="BQ1149" s="62"/>
      <c r="BR1149" s="62"/>
      <c r="BS1149" s="987"/>
      <c r="BT1149" s="987"/>
      <c r="BU1149" s="987"/>
      <c r="BV1149" s="987"/>
      <c r="BW1149" s="987"/>
      <c r="BX1149" s="987"/>
      <c r="BY1149" s="1011"/>
      <c r="CA1149" s="365" t="b">
        <f t="shared" si="501"/>
        <v>0</v>
      </c>
      <c r="CB1149" s="365">
        <f t="shared" si="502"/>
        <v>0</v>
      </c>
      <c r="CC1149" s="365" t="b">
        <f t="shared" si="503"/>
        <v>0</v>
      </c>
      <c r="CD1149" s="365" t="b">
        <f t="shared" si="504"/>
        <v>0</v>
      </c>
      <c r="CE1149" s="365" t="b">
        <f t="shared" si="505"/>
        <v>0</v>
      </c>
      <c r="CF1149" s="365" t="b">
        <f t="shared" si="506"/>
        <v>0</v>
      </c>
      <c r="CG1149" s="365" t="b">
        <f t="shared" si="507"/>
        <v>0</v>
      </c>
      <c r="CH1149" s="365" t="b">
        <f t="shared" si="508"/>
        <v>0</v>
      </c>
      <c r="CI1149" s="72" t="b">
        <f t="shared" si="509"/>
        <v>0</v>
      </c>
      <c r="CJ1149" s="72">
        <f t="shared" si="510"/>
        <v>0</v>
      </c>
      <c r="CK1149" s="72" t="b">
        <f t="shared" si="511"/>
        <v>0</v>
      </c>
      <c r="CL1149" s="72">
        <f t="shared" si="512"/>
        <v>0</v>
      </c>
      <c r="CM1149" s="72" t="b">
        <f t="shared" si="513"/>
        <v>0</v>
      </c>
      <c r="CN1149" s="72" t="b">
        <f t="shared" si="514"/>
        <v>0</v>
      </c>
      <c r="CP1149" s="13">
        <f t="shared" si="515"/>
        <v>0</v>
      </c>
      <c r="CQ1149" s="13" t="b">
        <f t="shared" si="516"/>
        <v>0</v>
      </c>
      <c r="CR1149" s="13" t="b">
        <f t="shared" si="517"/>
        <v>0</v>
      </c>
      <c r="CS1149" s="13" t="b">
        <f t="shared" si="523"/>
        <v>0</v>
      </c>
      <c r="CT1149" s="13" t="b">
        <f t="shared" si="522"/>
        <v>0</v>
      </c>
      <c r="CU1149" s="13" t="b">
        <f t="shared" si="524"/>
        <v>0</v>
      </c>
      <c r="CV1149" s="13" t="b">
        <f t="shared" si="518"/>
        <v>0</v>
      </c>
      <c r="CW1149" s="13" t="b">
        <f t="shared" si="519"/>
        <v>0</v>
      </c>
      <c r="CX1149" s="13" t="b">
        <f t="shared" si="520"/>
        <v>0</v>
      </c>
      <c r="CY1149" s="13" t="b">
        <f t="shared" si="521"/>
        <v>0</v>
      </c>
    </row>
    <row r="1150" spans="1:103" s="140" customFormat="1" ht="15" thickBot="1">
      <c r="A1150" s="932"/>
      <c r="B1150" s="984"/>
      <c r="C1150" s="984"/>
      <c r="D1150" s="984"/>
      <c r="E1150" s="984"/>
      <c r="F1150" s="984"/>
      <c r="G1150" s="984"/>
      <c r="H1150" s="984"/>
      <c r="I1150" s="984"/>
      <c r="J1150" s="984"/>
      <c r="K1150" s="984"/>
      <c r="L1150" s="984"/>
      <c r="M1150" s="984"/>
      <c r="N1150" s="984"/>
      <c r="O1150" s="984"/>
      <c r="P1150" s="984"/>
      <c r="Q1150" s="941"/>
      <c r="R1150" s="984"/>
      <c r="S1150" s="984"/>
      <c r="T1150" s="984"/>
      <c r="U1150" s="984"/>
      <c r="V1150" s="984"/>
      <c r="W1150" s="62"/>
      <c r="X1150" s="62"/>
      <c r="Y1150" s="62"/>
      <c r="Z1150" s="62"/>
      <c r="AA1150" s="62" t="s">
        <v>50</v>
      </c>
      <c r="AB1150" s="63"/>
      <c r="AC1150" s="63"/>
      <c r="AD1150" s="62"/>
      <c r="AE1150" s="984"/>
      <c r="AF1150" s="334">
        <f t="shared" si="525"/>
        <v>0</v>
      </c>
      <c r="AG1150" s="272">
        <f>IF(R1150="kompletna",Q1150*J1150*0.0036*'lista, wskaźniki'!$F$13, IF(R1150="częściowa",Q1150*J1150*0.0036*'lista, wskaźniki'!$F$14, IF(R1150="brak",Q1150*J1150*0.0036*'lista, wskaźniki'!$F$15,)))</f>
        <v>0</v>
      </c>
      <c r="AH1150" s="334">
        <f>IF(Y1150="inne",K1150*'lista, wskaźniki'!$E$35,IF(Y1150="to samo źródło",0,IF(Y1150=0,0)))</f>
        <v>0</v>
      </c>
      <c r="AI1150" s="334" t="b">
        <f>IF(AA1150="gaz z sieci",AC1150*'lista, wskaźniki'!$D$21)</f>
        <v>0</v>
      </c>
      <c r="AJ1150" s="272">
        <f>IF(AA1150="węgiel",AB1150*'lista, wskaźniki'!$D$20, IF('Sektor mieszkaniowy'!AA1150="drewno",'Sektor mieszkaniowy'!AB1150*'lista, wskaźniki'!$D$22,IF('Sektor mieszkaniowy'!AA1150="pellet",AB1150*'lista, wskaźniki'!$D$23,IF('Sektor mieszkaniowy'!AA1150="gaz z sieci",AB1150*'lista, wskaźniki'!$D$21,IF('Sektor mieszkaniowy'!AA1150="olej opałowy",'Sektor mieszkaniowy'!AB1150*'lista, wskaźniki'!$D$24)))))</f>
        <v>0</v>
      </c>
      <c r="AK1150" s="1014"/>
      <c r="AL1150" s="984"/>
      <c r="AM1150" s="20">
        <f>IF(AA1150="węgiel",AF1150*1/3.6*'lista, wskaźniki'!$F$20,IF(AA1150="drewno",AF1150*1/3.6*'lista, wskaźniki'!$F$22,IF(AA1150="pellet",AF1150*1/3.6*'lista, wskaźniki'!$F$23,IF(AA1150="gaz z sieci",AF1150*1/3.6*'lista, wskaźniki'!$F$21,IF(AA1150="olej opałowy",AF1150*1/3.6*'lista, wskaźniki'!$F$24,0)))))</f>
        <v>0</v>
      </c>
      <c r="AN1150" s="20">
        <f>IF(AA1150="węgiel",AF1150*'lista, wskaźniki'!$E$42,IF(AA1150="drewno",AF1150*'lista, wskaźniki'!$G$42,IF(AA1150="pellet",AF1150*'lista, wskaźniki'!$H$42,IF(AA1150="gaz z sieci",AF1150*'lista, wskaźniki'!$F$42,IF(AA1150="olej opałowy",AF1150*'lista, wskaźniki'!$I$42,0)))))</f>
        <v>0</v>
      </c>
      <c r="AO1150" s="20">
        <f>IF(AA1150="węgiel",AF1150*'lista, wskaźniki'!$E$43,IF(AA1150="drewno",AF1150*'lista, wskaźniki'!$G$43,IF(AA1150="pellet",AF1150*'lista, wskaźniki'!$H$43,IF(AA1150="gaz z sieci",AF1150*'lista, wskaźniki'!$F$43,IF(AA1150="olej opałowy",AF1150*'lista, wskaźniki'!$I$43,0)))))</f>
        <v>0</v>
      </c>
      <c r="AP1150" s="20">
        <f>IF(AA1150="węgiel",AF1150*'lista, wskaźniki'!$E$44,IF(AA1150="drewno",AF1150*'lista, wskaźniki'!$G$44,IF(AA1150="pellet",AF1150*'lista, wskaźniki'!$H$44,IF(AA1150="gaz z sieci",AF1150*'lista, wskaźniki'!$F$44,IF(AA1150="olej opałowy",AF1150*'lista, wskaźniki'!$I$44,0)))))</f>
        <v>0</v>
      </c>
      <c r="AQ1150" s="20" t="b">
        <f>IF(Z1150="gaz",AH1150*1/3.6*'lista, wskaźniki'!$F$21,IF(Z1150="energia elektryczna",AH1150*1/3.6*'lista, wskaźniki'!$F$26))</f>
        <v>0</v>
      </c>
      <c r="AR1150" s="20" t="b">
        <f>IF(Z1150="gaz",AH1150*'lista, wskaźniki'!$F$42,IF(Z1150="energia elektryczna",AH1150*0))</f>
        <v>0</v>
      </c>
      <c r="AS1150" s="20" t="b">
        <f>IF(Z1150="gaz",AH1150*'lista, wskaźniki'!$F$43,IF(Z1150="energia elektryczna",AH1150*0))</f>
        <v>0</v>
      </c>
      <c r="AT1150" s="20" t="b">
        <f>IF(Z1150="gaz",AH1150*'lista, wskaźniki'!$F$44,IF(Z1150="energia elektryczna",AH1150*0))</f>
        <v>0</v>
      </c>
      <c r="AU1150" s="20">
        <f>AI1150*1/3.6*'lista, wskaźniki'!$F$21</f>
        <v>0</v>
      </c>
      <c r="AV1150" s="20">
        <f>AI1150*'lista, wskaźniki'!$F$42</f>
        <v>0</v>
      </c>
      <c r="AW1150" s="20">
        <f>AI1150*'lista, wskaźniki'!$F$43</f>
        <v>0</v>
      </c>
      <c r="AX1150" s="20">
        <f>AI1150*'lista, wskaźniki'!$F$44</f>
        <v>0</v>
      </c>
      <c r="AY1150" s="20">
        <f>AK1150*'lista, wskaźniki'!$F$26</f>
        <v>0</v>
      </c>
      <c r="AZ1150" s="20">
        <f t="shared" si="497"/>
        <v>0</v>
      </c>
      <c r="BA1150" s="20">
        <f t="shared" si="498"/>
        <v>0</v>
      </c>
      <c r="BB1150" s="20">
        <f t="shared" si="499"/>
        <v>0</v>
      </c>
      <c r="BC1150" s="20">
        <f t="shared" si="500"/>
        <v>0</v>
      </c>
      <c r="BD1150" s="984"/>
      <c r="BE1150" s="984"/>
      <c r="BF1150" s="984"/>
      <c r="BG1150" s="984"/>
      <c r="BH1150" s="62"/>
      <c r="BI1150" s="984"/>
      <c r="BJ1150" s="62"/>
      <c r="BK1150" s="984"/>
      <c r="BL1150" s="62"/>
      <c r="BM1150" s="62"/>
      <c r="BN1150" s="62"/>
      <c r="BO1150" s="62"/>
      <c r="BP1150" s="62"/>
      <c r="BQ1150" s="62"/>
      <c r="BR1150" s="62"/>
      <c r="BS1150" s="987"/>
      <c r="BT1150" s="987"/>
      <c r="BU1150" s="987"/>
      <c r="BV1150" s="987"/>
      <c r="BW1150" s="987"/>
      <c r="BX1150" s="987"/>
      <c r="BY1150" s="1011"/>
      <c r="CA1150" s="365" t="b">
        <f t="shared" si="501"/>
        <v>0</v>
      </c>
      <c r="CB1150" s="365" t="b">
        <f t="shared" si="502"/>
        <v>0</v>
      </c>
      <c r="CC1150" s="365">
        <f t="shared" si="503"/>
        <v>0</v>
      </c>
      <c r="CD1150" s="365" t="b">
        <f t="shared" si="504"/>
        <v>0</v>
      </c>
      <c r="CE1150" s="365" t="b">
        <f t="shared" si="505"/>
        <v>0</v>
      </c>
      <c r="CF1150" s="365" t="b">
        <f t="shared" si="506"/>
        <v>0</v>
      </c>
      <c r="CG1150" s="365" t="b">
        <f t="shared" si="507"/>
        <v>0</v>
      </c>
      <c r="CH1150" s="365" t="b">
        <f t="shared" si="508"/>
        <v>0</v>
      </c>
      <c r="CI1150" s="72" t="b">
        <f t="shared" si="509"/>
        <v>0</v>
      </c>
      <c r="CJ1150" s="72" t="b">
        <f t="shared" si="510"/>
        <v>0</v>
      </c>
      <c r="CK1150" s="72">
        <f t="shared" si="511"/>
        <v>0</v>
      </c>
      <c r="CL1150" s="72">
        <f t="shared" si="512"/>
        <v>0</v>
      </c>
      <c r="CM1150" s="72" t="b">
        <f t="shared" si="513"/>
        <v>0</v>
      </c>
      <c r="CN1150" s="72" t="b">
        <f t="shared" si="514"/>
        <v>0</v>
      </c>
      <c r="CP1150" s="13">
        <f t="shared" si="515"/>
        <v>0</v>
      </c>
      <c r="CQ1150" s="13" t="b">
        <f t="shared" si="516"/>
        <v>0</v>
      </c>
      <c r="CR1150" s="13" t="b">
        <f t="shared" si="517"/>
        <v>0</v>
      </c>
      <c r="CS1150" s="13" t="b">
        <f t="shared" si="523"/>
        <v>0</v>
      </c>
      <c r="CT1150" s="13" t="b">
        <f t="shared" si="522"/>
        <v>0</v>
      </c>
      <c r="CU1150" s="13" t="b">
        <f t="shared" si="524"/>
        <v>0</v>
      </c>
      <c r="CV1150" s="13" t="b">
        <f t="shared" si="518"/>
        <v>0</v>
      </c>
      <c r="CW1150" s="13" t="b">
        <f t="shared" si="519"/>
        <v>0</v>
      </c>
      <c r="CX1150" s="13" t="b">
        <f t="shared" si="520"/>
        <v>0</v>
      </c>
      <c r="CY1150" s="13" t="b">
        <f t="shared" si="521"/>
        <v>0</v>
      </c>
    </row>
    <row r="1151" spans="1:103" s="140" customFormat="1" ht="15" thickBot="1">
      <c r="A1151" s="932"/>
      <c r="B1151" s="984"/>
      <c r="C1151" s="984"/>
      <c r="D1151" s="984"/>
      <c r="E1151" s="984"/>
      <c r="F1151" s="984"/>
      <c r="G1151" s="984"/>
      <c r="H1151" s="984"/>
      <c r="I1151" s="984"/>
      <c r="J1151" s="984"/>
      <c r="K1151" s="984"/>
      <c r="L1151" s="984"/>
      <c r="M1151" s="984"/>
      <c r="N1151" s="984"/>
      <c r="O1151" s="984"/>
      <c r="P1151" s="984"/>
      <c r="Q1151" s="941"/>
      <c r="R1151" s="984"/>
      <c r="S1151" s="984"/>
      <c r="T1151" s="984"/>
      <c r="U1151" s="984"/>
      <c r="V1151" s="984"/>
      <c r="W1151" s="62"/>
      <c r="X1151" s="62"/>
      <c r="Y1151" s="62"/>
      <c r="Z1151" s="62"/>
      <c r="AA1151" s="62" t="s">
        <v>38</v>
      </c>
      <c r="AB1151" s="63">
        <f>ROUND(AD1151/2.5,0)</f>
        <v>2000</v>
      </c>
      <c r="AC1151" s="63"/>
      <c r="AD1151" s="62">
        <v>5000</v>
      </c>
      <c r="AE1151" s="984"/>
      <c r="AF1151" s="334">
        <f t="shared" si="525"/>
        <v>72.239999999999995</v>
      </c>
      <c r="AG1151" s="272">
        <f>IF(R1151="kompletna",Q1151*J1151*0.0036*'lista, wskaźniki'!$F$13, IF(R1151="częściowa",Q1151*J1151*0.0036*'lista, wskaźniki'!$F$14, IF(R1151="brak",Q1151*J1151*0.0036*'lista, wskaźniki'!$F$15,)))</f>
        <v>0</v>
      </c>
      <c r="AH1151" s="334">
        <f>IF(Y1151="inne",K1151*'lista, wskaźniki'!$E$35,IF(Y1151="to samo źródło",0,IF(Y1151=0,0)))</f>
        <v>0</v>
      </c>
      <c r="AI1151" s="334">
        <f>IF(AA1151="gaz z sieci",AC1151*'lista, wskaźniki'!$D$21)</f>
        <v>0</v>
      </c>
      <c r="AJ1151" s="272">
        <f>IF(AA1151="węgiel",AB1151*'lista, wskaźniki'!$D$20, IF('Sektor mieszkaniowy'!AA1151="drewno",'Sektor mieszkaniowy'!AB1151*'lista, wskaźniki'!$D$22,IF('Sektor mieszkaniowy'!AA1151="pellet",AB1151*'lista, wskaźniki'!$D$23,IF('Sektor mieszkaniowy'!AA1151="gaz z sieci",AB1151*'lista, wskaźniki'!$D$21,IF('Sektor mieszkaniowy'!AA1151="olej opałowy",'Sektor mieszkaniowy'!AB1151*'lista, wskaźniki'!$D$24)))))</f>
        <v>72.239999999999995</v>
      </c>
      <c r="AK1151" s="1014"/>
      <c r="AL1151" s="984"/>
      <c r="AM1151" s="20">
        <f>IF(AA1151="węgiel",AF1151*1/3.6*'lista, wskaźniki'!$F$20,IF(AA1151="drewno",AF1151*1/3.6*'lista, wskaźniki'!$F$22,IF(AA1151="pellet",AF1151*1/3.6*'lista, wskaźniki'!$F$23,IF(AA1151="gaz z sieci",AF1151*1/3.6*'lista, wskaźniki'!$F$21,IF(AA1151="olej opałowy",AF1151*1/3.6*'lista, wskaźniki'!$F$24,0)))))</f>
        <v>4.0324368000000002</v>
      </c>
      <c r="AN1151" s="20">
        <f>IF(AA1151="węgiel",AF1151*'lista, wskaźniki'!$E$42,IF(AA1151="drewno",AF1151*'lista, wskaźniki'!$G$42,IF(AA1151="pellet",AF1151*'lista, wskaźniki'!$H$42,IF(AA1151="gaz z sieci",AF1151*'lista, wskaźniki'!$F$42,IF(AA1151="olej opałowy",AF1151*'lista, wskaźniki'!$I$42,0)))))</f>
        <v>3.6119999999999993E-5</v>
      </c>
      <c r="AO1151" s="20">
        <f>IF(AA1151="węgiel",AF1151*'lista, wskaźniki'!$E$43,IF(AA1151="drewno",AF1151*'lista, wskaźniki'!$G$43,IF(AA1151="pellet",AF1151*'lista, wskaźniki'!$H$43,IF(AA1151="gaz z sieci",AF1151*'lista, wskaźniki'!$F$43,IF(AA1151="olej opałowy",AF1151*'lista, wskaźniki'!$I$43,0)))))</f>
        <v>3.6119999999999993E-5</v>
      </c>
      <c r="AP1151" s="20">
        <f>IF(AA1151="węgiel",AF1151*'lista, wskaźniki'!$E$44,IF(AA1151="drewno",AF1151*'lista, wskaźniki'!$G$44,IF(AA1151="pellet",AF1151*'lista, wskaźniki'!$H$44,IF(AA1151="gaz z sieci",AF1151*'lista, wskaźniki'!$F$44,IF(AA1151="olej opałowy",AF1151*'lista, wskaźniki'!$I$44,0)))))</f>
        <v>0</v>
      </c>
      <c r="AQ1151" s="20" t="b">
        <f>IF(Z1151="gaz",AH1151*1/3.6*'lista, wskaźniki'!$F$21,IF(Z1151="energia elektryczna",AH1151*1/3.6*'lista, wskaźniki'!$F$26))</f>
        <v>0</v>
      </c>
      <c r="AR1151" s="20" t="b">
        <f>IF(Z1151="gaz",AH1151*'lista, wskaźniki'!$F$42,IF(Z1151="energia elektryczna",AH1151*0))</f>
        <v>0</v>
      </c>
      <c r="AS1151" s="20" t="b">
        <f>IF(Z1151="gaz",AH1151*'lista, wskaźniki'!$F$43,IF(Z1151="energia elektryczna",AH1151*0))</f>
        <v>0</v>
      </c>
      <c r="AT1151" s="20" t="b">
        <f>IF(Z1151="gaz",AH1151*'lista, wskaźniki'!$F$44,IF(Z1151="energia elektryczna",AH1151*0))</f>
        <v>0</v>
      </c>
      <c r="AU1151" s="20">
        <f>AI1151*1/3.6*'lista, wskaźniki'!$F$21</f>
        <v>0</v>
      </c>
      <c r="AV1151" s="20">
        <f>AI1151*'lista, wskaźniki'!$F$42</f>
        <v>0</v>
      </c>
      <c r="AW1151" s="20">
        <f>AI1151*'lista, wskaźniki'!$F$43</f>
        <v>0</v>
      </c>
      <c r="AX1151" s="20">
        <f>AI1151*'lista, wskaźniki'!$F$44</f>
        <v>0</v>
      </c>
      <c r="AY1151" s="20">
        <f>AK1151*'lista, wskaźniki'!$F$26</f>
        <v>0</v>
      </c>
      <c r="AZ1151" s="20">
        <f t="shared" si="497"/>
        <v>4.0324368000000002</v>
      </c>
      <c r="BA1151" s="20">
        <f t="shared" si="498"/>
        <v>3.6119999999999993E-5</v>
      </c>
      <c r="BB1151" s="20">
        <f t="shared" si="499"/>
        <v>3.6119999999999993E-5</v>
      </c>
      <c r="BC1151" s="20">
        <f t="shared" si="500"/>
        <v>0</v>
      </c>
      <c r="BD1151" s="984"/>
      <c r="BE1151" s="984"/>
      <c r="BF1151" s="984"/>
      <c r="BG1151" s="984"/>
      <c r="BH1151" s="62"/>
      <c r="BI1151" s="984"/>
      <c r="BJ1151" s="62"/>
      <c r="BK1151" s="984"/>
      <c r="BL1151" s="62"/>
      <c r="BM1151" s="62"/>
      <c r="BN1151" s="62"/>
      <c r="BO1151" s="62"/>
      <c r="BP1151" s="62"/>
      <c r="BQ1151" s="62"/>
      <c r="BR1151" s="62"/>
      <c r="BS1151" s="987"/>
      <c r="BT1151" s="987"/>
      <c r="BU1151" s="987"/>
      <c r="BV1151" s="987"/>
      <c r="BW1151" s="987"/>
      <c r="BX1151" s="987"/>
      <c r="BY1151" s="1011"/>
      <c r="CA1151" s="365" t="b">
        <f t="shared" si="501"/>
        <v>0</v>
      </c>
      <c r="CB1151" s="365" t="b">
        <f t="shared" si="502"/>
        <v>0</v>
      </c>
      <c r="CC1151" s="365" t="b">
        <f t="shared" si="503"/>
        <v>0</v>
      </c>
      <c r="CD1151" s="365">
        <f t="shared" si="504"/>
        <v>72.239999999999995</v>
      </c>
      <c r="CE1151" s="365" t="b">
        <f t="shared" si="505"/>
        <v>0</v>
      </c>
      <c r="CF1151" s="365" t="b">
        <f t="shared" si="506"/>
        <v>0</v>
      </c>
      <c r="CG1151" s="365" t="b">
        <f t="shared" si="507"/>
        <v>0</v>
      </c>
      <c r="CH1151" s="365">
        <f t="shared" si="508"/>
        <v>0</v>
      </c>
      <c r="CI1151" s="72" t="b">
        <f t="shared" si="509"/>
        <v>0</v>
      </c>
      <c r="CJ1151" s="72" t="b">
        <f t="shared" si="510"/>
        <v>0</v>
      </c>
      <c r="CK1151" s="72" t="b">
        <f t="shared" si="511"/>
        <v>0</v>
      </c>
      <c r="CL1151" s="72">
        <f t="shared" si="512"/>
        <v>72.239999999999995</v>
      </c>
      <c r="CM1151" s="72" t="b">
        <f t="shared" si="513"/>
        <v>0</v>
      </c>
      <c r="CN1151" s="72" t="b">
        <f t="shared" si="514"/>
        <v>0</v>
      </c>
      <c r="CP1151" s="13">
        <f t="shared" si="515"/>
        <v>0</v>
      </c>
      <c r="CQ1151" s="13" t="b">
        <f t="shared" si="516"/>
        <v>0</v>
      </c>
      <c r="CR1151" s="13" t="b">
        <f t="shared" si="517"/>
        <v>0</v>
      </c>
      <c r="CS1151" s="13" t="b">
        <f t="shared" si="523"/>
        <v>0</v>
      </c>
      <c r="CT1151" s="13" t="b">
        <f t="shared" si="522"/>
        <v>0</v>
      </c>
      <c r="CU1151" s="13" t="b">
        <f t="shared" si="524"/>
        <v>0</v>
      </c>
      <c r="CV1151" s="13" t="b">
        <f t="shared" si="518"/>
        <v>0</v>
      </c>
      <c r="CW1151" s="13" t="b">
        <f t="shared" si="519"/>
        <v>0</v>
      </c>
      <c r="CX1151" s="13" t="b">
        <f t="shared" si="520"/>
        <v>0</v>
      </c>
      <c r="CY1151" s="13" t="b">
        <f t="shared" si="521"/>
        <v>0</v>
      </c>
    </row>
    <row r="1152" spans="1:103" s="140" customFormat="1" ht="15" thickBot="1">
      <c r="A1152" s="933"/>
      <c r="B1152" s="985"/>
      <c r="C1152" s="985"/>
      <c r="D1152" s="985"/>
      <c r="E1152" s="985"/>
      <c r="F1152" s="985"/>
      <c r="G1152" s="985"/>
      <c r="H1152" s="985"/>
      <c r="I1152" s="985"/>
      <c r="J1152" s="985"/>
      <c r="K1152" s="985"/>
      <c r="L1152" s="985"/>
      <c r="M1152" s="985"/>
      <c r="N1152" s="985"/>
      <c r="O1152" s="985"/>
      <c r="P1152" s="985"/>
      <c r="Q1152" s="942"/>
      <c r="R1152" s="985"/>
      <c r="S1152" s="985"/>
      <c r="T1152" s="985"/>
      <c r="U1152" s="985"/>
      <c r="V1152" s="985"/>
      <c r="W1152" s="64"/>
      <c r="X1152" s="64"/>
      <c r="Y1152" s="64"/>
      <c r="Z1152" s="64"/>
      <c r="AA1152" s="64" t="s">
        <v>37</v>
      </c>
      <c r="AB1152" s="65"/>
      <c r="AC1152" s="65"/>
      <c r="AD1152" s="64"/>
      <c r="AE1152" s="985"/>
      <c r="AF1152" s="334">
        <f t="shared" si="525"/>
        <v>0</v>
      </c>
      <c r="AG1152" s="272">
        <f>IF(R1152="kompletna",Q1152*J1152*0.0036*'lista, wskaźniki'!$F$13, IF(R1152="częściowa",Q1152*J1152*0.0036*'lista, wskaźniki'!$F$14, IF(R1152="brak",Q1152*J1152*0.0036*'lista, wskaźniki'!$F$15,)))</f>
        <v>0</v>
      </c>
      <c r="AH1152" s="334">
        <f>IF(Y1152="inne",K1152*'lista, wskaźniki'!$E$35,IF(Y1152="to samo źródło",0,IF(Y1152=0,0)))</f>
        <v>0</v>
      </c>
      <c r="AI1152" s="334" t="b">
        <f>IF(AA1152="gaz z sieci",AC1152*'lista, wskaźniki'!$D$21)</f>
        <v>0</v>
      </c>
      <c r="AJ1152" s="272">
        <f>IF(AA1152="węgiel",AB1152*'lista, wskaźniki'!$D$20, IF('Sektor mieszkaniowy'!AA1152="drewno",'Sektor mieszkaniowy'!AB1152*'lista, wskaźniki'!$D$22,IF('Sektor mieszkaniowy'!AA1152="pellet",AB1152*'lista, wskaźniki'!$D$23,IF('Sektor mieszkaniowy'!AA1152="gaz z sieci",AB1152*'lista, wskaźniki'!$D$21,IF('Sektor mieszkaniowy'!AA1152="olej opałowy",'Sektor mieszkaniowy'!AB1152*'lista, wskaźniki'!$D$24)))))</f>
        <v>0</v>
      </c>
      <c r="AK1152" s="1015"/>
      <c r="AL1152" s="985"/>
      <c r="AM1152" s="20">
        <f>IF(AA1152="węgiel",AF1152*1/3.6*'lista, wskaźniki'!$F$20,IF(AA1152="drewno",AF1152*1/3.6*'lista, wskaźniki'!$F$22,IF(AA1152="pellet",AF1152*1/3.6*'lista, wskaźniki'!$F$23,IF(AA1152="gaz z sieci",AF1152*1/3.6*'lista, wskaźniki'!$F$21,IF(AA1152="olej opałowy",AF1152*1/3.6*'lista, wskaźniki'!$F$24,0)))))</f>
        <v>0</v>
      </c>
      <c r="AN1152" s="20">
        <f>IF(AA1152="węgiel",AF1152*'lista, wskaźniki'!$E$42,IF(AA1152="drewno",AF1152*'lista, wskaźniki'!$G$42,IF(AA1152="pellet",AF1152*'lista, wskaźniki'!$H$42,IF(AA1152="gaz z sieci",AF1152*'lista, wskaźniki'!$F$42,IF(AA1152="olej opałowy",AF1152*'lista, wskaźniki'!$I$42,0)))))</f>
        <v>0</v>
      </c>
      <c r="AO1152" s="20">
        <f>IF(AA1152="węgiel",AF1152*'lista, wskaźniki'!$E$43,IF(AA1152="drewno",AF1152*'lista, wskaźniki'!$G$43,IF(AA1152="pellet",AF1152*'lista, wskaźniki'!$H$43,IF(AA1152="gaz z sieci",AF1152*'lista, wskaźniki'!$F$43,IF(AA1152="olej opałowy",AF1152*'lista, wskaźniki'!$I$43,0)))))</f>
        <v>0</v>
      </c>
      <c r="AP1152" s="20">
        <f>IF(AA1152="węgiel",AF1152*'lista, wskaźniki'!$E$44,IF(AA1152="drewno",AF1152*'lista, wskaźniki'!$G$44,IF(AA1152="pellet",AF1152*'lista, wskaźniki'!$H$44,IF(AA1152="gaz z sieci",AF1152*'lista, wskaźniki'!$F$44,IF(AA1152="olej opałowy",AF1152*'lista, wskaźniki'!$I$44,0)))))</f>
        <v>0</v>
      </c>
      <c r="AQ1152" s="20" t="b">
        <f>IF(Z1152="gaz",AH1152*1/3.6*'lista, wskaźniki'!$F$21,IF(Z1152="energia elektryczna",AH1152*1/3.6*'lista, wskaźniki'!$F$26))</f>
        <v>0</v>
      </c>
      <c r="AR1152" s="20" t="b">
        <f>IF(Z1152="gaz",AH1152*'lista, wskaźniki'!$F$42,IF(Z1152="energia elektryczna",AH1152*0))</f>
        <v>0</v>
      </c>
      <c r="AS1152" s="20" t="b">
        <f>IF(Z1152="gaz",AH1152*'lista, wskaźniki'!$F$43,IF(Z1152="energia elektryczna",AH1152*0))</f>
        <v>0</v>
      </c>
      <c r="AT1152" s="20" t="b">
        <f>IF(Z1152="gaz",AH1152*'lista, wskaźniki'!$F$44,IF(Z1152="energia elektryczna",AH1152*0))</f>
        <v>0</v>
      </c>
      <c r="AU1152" s="20">
        <f>AI1152*1/3.6*'lista, wskaźniki'!$F$21</f>
        <v>0</v>
      </c>
      <c r="AV1152" s="20">
        <f>AI1152*'lista, wskaźniki'!$F$42</f>
        <v>0</v>
      </c>
      <c r="AW1152" s="20">
        <f>AI1152*'lista, wskaźniki'!$F$43</f>
        <v>0</v>
      </c>
      <c r="AX1152" s="20">
        <f>AI1152*'lista, wskaźniki'!$F$44</f>
        <v>0</v>
      </c>
      <c r="AY1152" s="20">
        <f>AK1152*'lista, wskaźniki'!$F$26</f>
        <v>0</v>
      </c>
      <c r="AZ1152" s="20">
        <f t="shared" si="497"/>
        <v>0</v>
      </c>
      <c r="BA1152" s="20">
        <f t="shared" si="498"/>
        <v>0</v>
      </c>
      <c r="BB1152" s="20">
        <f t="shared" si="499"/>
        <v>0</v>
      </c>
      <c r="BC1152" s="20">
        <f t="shared" si="500"/>
        <v>0</v>
      </c>
      <c r="BD1152" s="985"/>
      <c r="BE1152" s="985"/>
      <c r="BF1152" s="985"/>
      <c r="BG1152" s="985"/>
      <c r="BH1152" s="64"/>
      <c r="BI1152" s="985"/>
      <c r="BJ1152" s="64"/>
      <c r="BK1152" s="985"/>
      <c r="BL1152" s="64"/>
      <c r="BM1152" s="64"/>
      <c r="BN1152" s="64"/>
      <c r="BO1152" s="64"/>
      <c r="BP1152" s="64"/>
      <c r="BQ1152" s="64"/>
      <c r="BR1152" s="64"/>
      <c r="BS1152" s="988"/>
      <c r="BT1152" s="988"/>
      <c r="BU1152" s="988"/>
      <c r="BV1152" s="988"/>
      <c r="BW1152" s="988"/>
      <c r="BX1152" s="988"/>
      <c r="BY1152" s="1012"/>
      <c r="CA1152" s="365" t="b">
        <f t="shared" si="501"/>
        <v>0</v>
      </c>
      <c r="CB1152" s="365" t="b">
        <f t="shared" si="502"/>
        <v>0</v>
      </c>
      <c r="CC1152" s="365" t="b">
        <f t="shared" si="503"/>
        <v>0</v>
      </c>
      <c r="CD1152" s="365" t="b">
        <f t="shared" si="504"/>
        <v>0</v>
      </c>
      <c r="CE1152" s="365">
        <f t="shared" si="505"/>
        <v>0</v>
      </c>
      <c r="CF1152" s="365" t="b">
        <f t="shared" si="506"/>
        <v>0</v>
      </c>
      <c r="CG1152" s="365" t="b">
        <f t="shared" si="507"/>
        <v>0</v>
      </c>
      <c r="CH1152" s="365" t="b">
        <f t="shared" si="508"/>
        <v>0</v>
      </c>
      <c r="CI1152" s="72" t="b">
        <f t="shared" si="509"/>
        <v>0</v>
      </c>
      <c r="CJ1152" s="72" t="b">
        <f t="shared" si="510"/>
        <v>0</v>
      </c>
      <c r="CK1152" s="72" t="b">
        <f t="shared" si="511"/>
        <v>0</v>
      </c>
      <c r="CL1152" s="72">
        <f t="shared" si="512"/>
        <v>0</v>
      </c>
      <c r="CM1152" s="72">
        <f t="shared" si="513"/>
        <v>0</v>
      </c>
      <c r="CN1152" s="72" t="b">
        <f t="shared" si="514"/>
        <v>0</v>
      </c>
      <c r="CP1152" s="13">
        <f t="shared" si="515"/>
        <v>0</v>
      </c>
      <c r="CQ1152" s="13" t="b">
        <f t="shared" si="516"/>
        <v>0</v>
      </c>
      <c r="CR1152" s="13" t="b">
        <f t="shared" si="517"/>
        <v>0</v>
      </c>
      <c r="CS1152" s="13" t="b">
        <f t="shared" si="523"/>
        <v>0</v>
      </c>
      <c r="CT1152" s="13" t="b">
        <f t="shared" si="522"/>
        <v>0</v>
      </c>
      <c r="CU1152" s="13" t="b">
        <f t="shared" si="524"/>
        <v>0</v>
      </c>
      <c r="CV1152" s="13" t="b">
        <f t="shared" si="518"/>
        <v>0</v>
      </c>
      <c r="CW1152" s="13" t="b">
        <f t="shared" si="519"/>
        <v>0</v>
      </c>
      <c r="CX1152" s="13" t="b">
        <f t="shared" si="520"/>
        <v>0</v>
      </c>
      <c r="CY1152" s="13" t="b">
        <f t="shared" si="521"/>
        <v>0</v>
      </c>
    </row>
    <row r="1153" spans="1:103" s="140" customFormat="1" ht="15" thickBot="1">
      <c r="A1153" s="931">
        <v>231</v>
      </c>
      <c r="B1153" s="983" t="s">
        <v>255</v>
      </c>
      <c r="C1153" s="983"/>
      <c r="D1153" s="983" t="s">
        <v>1</v>
      </c>
      <c r="E1153" s="983" t="s">
        <v>5</v>
      </c>
      <c r="F1153" s="983">
        <v>1</v>
      </c>
      <c r="G1153" s="983">
        <v>1</v>
      </c>
      <c r="H1153" s="983"/>
      <c r="I1153" s="983" t="s">
        <v>14</v>
      </c>
      <c r="J1153" s="983">
        <v>124</v>
      </c>
      <c r="K1153" s="983">
        <v>1</v>
      </c>
      <c r="L1153" s="983" t="s">
        <v>16</v>
      </c>
      <c r="M1153" s="983"/>
      <c r="N1153" s="983" t="s">
        <v>16</v>
      </c>
      <c r="O1153" s="983"/>
      <c r="P1153" s="983" t="s">
        <v>16</v>
      </c>
      <c r="Q1153" s="940">
        <f>IF(I1153="&lt;1966",'lista, wskaźniki'!$G$4,IF(I1153="1967-1985",'lista, wskaźniki'!$G$5,IF(I1153="1986-1992",'lista, wskaźniki'!$G$6,IF(I1153="1993-1996",'lista, wskaźniki'!$G$7,IF(I1153="&gt;1997",'lista, wskaźniki'!$G$8,IF(I1153=0,'lista, wskaźniki'!$G$4))))))</f>
        <v>115</v>
      </c>
      <c r="R1153" s="983" t="s">
        <v>21</v>
      </c>
      <c r="S1153" s="983" t="s">
        <v>27</v>
      </c>
      <c r="T1153" s="983">
        <v>22</v>
      </c>
      <c r="U1153" s="983">
        <v>2009</v>
      </c>
      <c r="V1153" s="983"/>
      <c r="W1153" s="60" t="s">
        <v>38</v>
      </c>
      <c r="X1153" s="60" t="s">
        <v>38</v>
      </c>
      <c r="Y1153" s="60" t="s">
        <v>42</v>
      </c>
      <c r="Z1153" s="60"/>
      <c r="AA1153" s="60" t="s">
        <v>35</v>
      </c>
      <c r="AB1153" s="61"/>
      <c r="AC1153" s="61"/>
      <c r="AD1153" s="60"/>
      <c r="AE1153" s="983"/>
      <c r="AF1153" s="334">
        <f t="shared" si="525"/>
        <v>0</v>
      </c>
      <c r="AG1153" s="272">
        <v>0</v>
      </c>
      <c r="AH1153" s="334">
        <f>IF(Y1153="inne",K1153*'lista, wskaźniki'!$E$35,IF(Y1153="to samo źródło",0,IF(Y1153=0,0)))</f>
        <v>0</v>
      </c>
      <c r="AI1153" s="334" t="b">
        <f>IF(AA1153="gaz z sieci",AC1153*'lista, wskaźniki'!$D$21)</f>
        <v>0</v>
      </c>
      <c r="AJ1153" s="272">
        <f>IF(AA1153="węgiel",AB1153*'lista, wskaźniki'!$D$20, IF('Sektor mieszkaniowy'!AA1153="drewno",'Sektor mieszkaniowy'!AB1153*'lista, wskaźniki'!$D$22,IF('Sektor mieszkaniowy'!AA1153="pellet",AB1153*'lista, wskaźniki'!$D$23,IF('Sektor mieszkaniowy'!AA1153="gaz z sieci",AB1153*'lista, wskaźniki'!$D$21,IF('Sektor mieszkaniowy'!AA1153="olej opałowy",'Sektor mieszkaniowy'!AB1153*'lista, wskaźniki'!$D$24)))))</f>
        <v>0</v>
      </c>
      <c r="AK1153" s="1013">
        <f>AL1153/'lista, wskaźniki'!$A$127</f>
        <v>0</v>
      </c>
      <c r="AL1153" s="983"/>
      <c r="AM1153" s="20">
        <f>IF(AA1153="węgiel",AF1153*1/3.6*'lista, wskaźniki'!$F$20,IF(AA1153="drewno",AF1153*1/3.6*'lista, wskaźniki'!$F$22,IF(AA1153="pellet",AF1153*1/3.6*'lista, wskaźniki'!$F$23,IF(AA1153="gaz z sieci",AF1153*1/3.6*'lista, wskaźniki'!$F$21,IF(AA1153="olej opałowy",AF1153*1/3.6*'lista, wskaźniki'!$F$24,0)))))</f>
        <v>0</v>
      </c>
      <c r="AN1153" s="20">
        <f>IF(AA1153="węgiel",AF1153*'lista, wskaźniki'!$E$42,IF(AA1153="drewno",AF1153*'lista, wskaźniki'!$G$42,IF(AA1153="pellet",AF1153*'lista, wskaźniki'!$H$42,IF(AA1153="gaz z sieci",AF1153*'lista, wskaźniki'!$F$42,IF(AA1153="olej opałowy",AF1153*'lista, wskaźniki'!$I$42,0)))))</f>
        <v>0</v>
      </c>
      <c r="AO1153" s="20">
        <f>IF(AA1153="węgiel",AF1153*'lista, wskaźniki'!$E$43,IF(AA1153="drewno",AF1153*'lista, wskaźniki'!$G$43,IF(AA1153="pellet",AF1153*'lista, wskaźniki'!$H$43,IF(AA1153="gaz z sieci",AF1153*'lista, wskaźniki'!$F$43,IF(AA1153="olej opałowy",AF1153*'lista, wskaźniki'!$I$43,0)))))</f>
        <v>0</v>
      </c>
      <c r="AP1153" s="20">
        <f>IF(AA1153="węgiel",AF1153*'lista, wskaźniki'!$E$44,IF(AA1153="drewno",AF1153*'lista, wskaźniki'!$G$44,IF(AA1153="pellet",AF1153*'lista, wskaźniki'!$H$44,IF(AA1153="gaz z sieci",AF1153*'lista, wskaźniki'!$F$44,IF(AA1153="olej opałowy",AF1153*'lista, wskaźniki'!$I$44,0)))))</f>
        <v>0</v>
      </c>
      <c r="AQ1153" s="20" t="b">
        <f>IF(Z1153="gaz",AH1153*1/3.6*'lista, wskaźniki'!$F$21,IF(Z1153="energia elektryczna",AH1153*1/3.6*'lista, wskaźniki'!$F$26))</f>
        <v>0</v>
      </c>
      <c r="AR1153" s="20" t="b">
        <f>IF(Z1153="gaz",AH1153*'lista, wskaźniki'!$F$42,IF(Z1153="energia elektryczna",AH1153*0))</f>
        <v>0</v>
      </c>
      <c r="AS1153" s="20" t="b">
        <f>IF(Z1153="gaz",AH1153*'lista, wskaźniki'!$F$43,IF(Z1153="energia elektryczna",AH1153*0))</f>
        <v>0</v>
      </c>
      <c r="AT1153" s="20" t="b">
        <f>IF(Z1153="gaz",AH1153*'lista, wskaźniki'!$F$44,IF(Z1153="energia elektryczna",AH1153*0))</f>
        <v>0</v>
      </c>
      <c r="AU1153" s="20">
        <f>AI1153*1/3.6*'lista, wskaźniki'!$F$21</f>
        <v>0</v>
      </c>
      <c r="AV1153" s="20">
        <f>AI1153*'lista, wskaźniki'!$F$42</f>
        <v>0</v>
      </c>
      <c r="AW1153" s="20">
        <f>AI1153*'lista, wskaźniki'!$F$43</f>
        <v>0</v>
      </c>
      <c r="AX1153" s="20">
        <f>AI1153*'lista, wskaźniki'!$F$44</f>
        <v>0</v>
      </c>
      <c r="AY1153" s="20">
        <f>AK1153*'lista, wskaźniki'!$F$26</f>
        <v>0</v>
      </c>
      <c r="AZ1153" s="20">
        <f t="shared" si="497"/>
        <v>0</v>
      </c>
      <c r="BA1153" s="20">
        <f t="shared" si="498"/>
        <v>0</v>
      </c>
      <c r="BB1153" s="20">
        <f t="shared" si="499"/>
        <v>0</v>
      </c>
      <c r="BC1153" s="20">
        <f t="shared" si="500"/>
        <v>0</v>
      </c>
      <c r="BD1153" s="983" t="s">
        <v>17</v>
      </c>
      <c r="BE1153" s="983" t="s">
        <v>17</v>
      </c>
      <c r="BF1153" s="983" t="s">
        <v>17</v>
      </c>
      <c r="BG1153" s="983" t="s">
        <v>17</v>
      </c>
      <c r="BH1153" s="60"/>
      <c r="BI1153" s="983" t="s">
        <v>16</v>
      </c>
      <c r="BJ1153" s="60" t="s">
        <v>52</v>
      </c>
      <c r="BK1153" s="983" t="s">
        <v>17</v>
      </c>
      <c r="BL1153" s="60"/>
      <c r="BM1153" s="60"/>
      <c r="BN1153" s="60"/>
      <c r="BO1153" s="60" t="s">
        <v>57</v>
      </c>
      <c r="BP1153" s="60" t="s">
        <v>52</v>
      </c>
      <c r="BQ1153" s="60" t="s">
        <v>120</v>
      </c>
      <c r="BR1153" s="60">
        <v>1</v>
      </c>
      <c r="BS1153" s="986"/>
      <c r="BT1153" s="986"/>
      <c r="BU1153" s="986"/>
      <c r="BV1153" s="986"/>
      <c r="BW1153" s="986"/>
      <c r="BX1153" s="986"/>
      <c r="BY1153" s="1010"/>
      <c r="CA1153" s="365">
        <f t="shared" si="501"/>
        <v>0</v>
      </c>
      <c r="CB1153" s="365" t="b">
        <f t="shared" si="502"/>
        <v>0</v>
      </c>
      <c r="CC1153" s="365" t="b">
        <f t="shared" si="503"/>
        <v>0</v>
      </c>
      <c r="CD1153" s="365" t="b">
        <f t="shared" si="504"/>
        <v>0</v>
      </c>
      <c r="CE1153" s="365" t="b">
        <f t="shared" si="505"/>
        <v>0</v>
      </c>
      <c r="CF1153" s="365" t="b">
        <f t="shared" si="506"/>
        <v>0</v>
      </c>
      <c r="CG1153" s="365" t="b">
        <f t="shared" si="507"/>
        <v>0</v>
      </c>
      <c r="CH1153" s="365" t="b">
        <f t="shared" si="508"/>
        <v>0</v>
      </c>
      <c r="CI1153" s="72">
        <f t="shared" si="509"/>
        <v>0</v>
      </c>
      <c r="CJ1153" s="72" t="b">
        <f t="shared" si="510"/>
        <v>0</v>
      </c>
      <c r="CK1153" s="72" t="b">
        <f t="shared" si="511"/>
        <v>0</v>
      </c>
      <c r="CL1153" s="72">
        <f t="shared" si="512"/>
        <v>0</v>
      </c>
      <c r="CM1153" s="72" t="b">
        <f t="shared" si="513"/>
        <v>0</v>
      </c>
      <c r="CN1153" s="72" t="b">
        <f t="shared" si="514"/>
        <v>0</v>
      </c>
      <c r="CP1153" s="13" t="b">
        <f t="shared" si="515"/>
        <v>0</v>
      </c>
      <c r="CQ1153" s="13" t="b">
        <f t="shared" si="516"/>
        <v>0</v>
      </c>
      <c r="CR1153" s="13" t="b">
        <f t="shared" si="517"/>
        <v>0</v>
      </c>
      <c r="CS1153" s="13" t="b">
        <f t="shared" si="523"/>
        <v>0</v>
      </c>
      <c r="CT1153" s="13" t="b">
        <f t="shared" si="522"/>
        <v>0</v>
      </c>
      <c r="CU1153" s="13" t="b">
        <f t="shared" si="524"/>
        <v>0</v>
      </c>
      <c r="CV1153" s="13" t="b">
        <f t="shared" si="518"/>
        <v>0</v>
      </c>
      <c r="CW1153" s="13" t="b">
        <f t="shared" si="519"/>
        <v>0</v>
      </c>
      <c r="CX1153" s="13">
        <f t="shared" si="520"/>
        <v>124</v>
      </c>
      <c r="CY1153" s="13">
        <f t="shared" si="521"/>
        <v>124</v>
      </c>
    </row>
    <row r="1154" spans="1:103" s="140" customFormat="1" ht="15" thickBot="1">
      <c r="A1154" s="932"/>
      <c r="B1154" s="984"/>
      <c r="C1154" s="984"/>
      <c r="D1154" s="984"/>
      <c r="E1154" s="984"/>
      <c r="F1154" s="984"/>
      <c r="G1154" s="984"/>
      <c r="H1154" s="984"/>
      <c r="I1154" s="984"/>
      <c r="J1154" s="984"/>
      <c r="K1154" s="984"/>
      <c r="L1154" s="984"/>
      <c r="M1154" s="984"/>
      <c r="N1154" s="984"/>
      <c r="O1154" s="984"/>
      <c r="P1154" s="984"/>
      <c r="Q1154" s="941"/>
      <c r="R1154" s="984"/>
      <c r="S1154" s="984"/>
      <c r="T1154" s="984"/>
      <c r="U1154" s="984"/>
      <c r="V1154" s="984"/>
      <c r="W1154" s="62"/>
      <c r="X1154" s="62"/>
      <c r="Y1154" s="62"/>
      <c r="Z1154" s="62"/>
      <c r="AA1154" s="62" t="s">
        <v>36</v>
      </c>
      <c r="AB1154" s="63"/>
      <c r="AC1154" s="63"/>
      <c r="AD1154" s="62"/>
      <c r="AE1154" s="984"/>
      <c r="AF1154" s="334">
        <f t="shared" si="525"/>
        <v>0</v>
      </c>
      <c r="AG1154" s="272">
        <f>IF(R1154="kompletna",Q1154*J1154*0.0036*'lista, wskaźniki'!$F$13, IF(R1154="częściowa",Q1154*J1154*0.0036*'lista, wskaźniki'!$F$14, IF(R1154="brak",Q1154*J1154*0.0036*'lista, wskaźniki'!$F$15,)))</f>
        <v>0</v>
      </c>
      <c r="AH1154" s="334">
        <f>IF(Y1154="inne",K1154*'lista, wskaźniki'!$E$35,IF(Y1154="to samo źródło",0,IF(Y1154=0,0)))</f>
        <v>0</v>
      </c>
      <c r="AI1154" s="334" t="b">
        <f>IF(AA1154="gaz z sieci",AC1154*'lista, wskaźniki'!$D$21)</f>
        <v>0</v>
      </c>
      <c r="AJ1154" s="272">
        <f>IF(AA1154="węgiel",AB1154*'lista, wskaźniki'!$D$20, IF('Sektor mieszkaniowy'!AA1154="drewno",'Sektor mieszkaniowy'!AB1154*'lista, wskaźniki'!$D$22,IF('Sektor mieszkaniowy'!AA1154="pellet",AB1154*'lista, wskaźniki'!$D$23,IF('Sektor mieszkaniowy'!AA1154="gaz z sieci",AB1154*'lista, wskaźniki'!$D$21,IF('Sektor mieszkaniowy'!AA1154="olej opałowy",'Sektor mieszkaniowy'!AB1154*'lista, wskaźniki'!$D$24)))))</f>
        <v>0</v>
      </c>
      <c r="AK1154" s="1014"/>
      <c r="AL1154" s="984"/>
      <c r="AM1154" s="20">
        <f>IF(AA1154="węgiel",AF1154*1/3.6*'lista, wskaźniki'!$F$20,IF(AA1154="drewno",AF1154*1/3.6*'lista, wskaźniki'!$F$22,IF(AA1154="pellet",AF1154*1/3.6*'lista, wskaźniki'!$F$23,IF(AA1154="gaz z sieci",AF1154*1/3.6*'lista, wskaźniki'!$F$21,IF(AA1154="olej opałowy",AF1154*1/3.6*'lista, wskaźniki'!$F$24,0)))))</f>
        <v>0</v>
      </c>
      <c r="AN1154" s="20">
        <f>IF(AA1154="węgiel",AF1154*'lista, wskaźniki'!$E$42,IF(AA1154="drewno",AF1154*'lista, wskaźniki'!$G$42,IF(AA1154="pellet",AF1154*'lista, wskaźniki'!$H$42,IF(AA1154="gaz z sieci",AF1154*'lista, wskaźniki'!$F$42,IF(AA1154="olej opałowy",AF1154*'lista, wskaźniki'!$I$42,0)))))</f>
        <v>0</v>
      </c>
      <c r="AO1154" s="20">
        <f>IF(AA1154="węgiel",AF1154*'lista, wskaźniki'!$E$43,IF(AA1154="drewno",AF1154*'lista, wskaźniki'!$G$43,IF(AA1154="pellet",AF1154*'lista, wskaźniki'!$H$43,IF(AA1154="gaz z sieci",AF1154*'lista, wskaźniki'!$F$43,IF(AA1154="olej opałowy",AF1154*'lista, wskaźniki'!$I$43,0)))))</f>
        <v>0</v>
      </c>
      <c r="AP1154" s="20">
        <f>IF(AA1154="węgiel",AF1154*'lista, wskaźniki'!$E$44,IF(AA1154="drewno",AF1154*'lista, wskaźniki'!$G$44,IF(AA1154="pellet",AF1154*'lista, wskaźniki'!$H$44,IF(AA1154="gaz z sieci",AF1154*'lista, wskaźniki'!$F$44,IF(AA1154="olej opałowy",AF1154*'lista, wskaźniki'!$I$44,0)))))</f>
        <v>0</v>
      </c>
      <c r="AQ1154" s="20" t="b">
        <f>IF(Z1154="gaz",AH1154*1/3.6*'lista, wskaźniki'!$F$21,IF(Z1154="energia elektryczna",AH1154*1/3.6*'lista, wskaźniki'!$F$26))</f>
        <v>0</v>
      </c>
      <c r="AR1154" s="20" t="b">
        <f>IF(Z1154="gaz",AH1154*'lista, wskaźniki'!$F$42,IF(Z1154="energia elektryczna",AH1154*0))</f>
        <v>0</v>
      </c>
      <c r="AS1154" s="20" t="b">
        <f>IF(Z1154="gaz",AH1154*'lista, wskaźniki'!$F$43,IF(Z1154="energia elektryczna",AH1154*0))</f>
        <v>0</v>
      </c>
      <c r="AT1154" s="20" t="b">
        <f>IF(Z1154="gaz",AH1154*'lista, wskaźniki'!$F$44,IF(Z1154="energia elektryczna",AH1154*0))</f>
        <v>0</v>
      </c>
      <c r="AU1154" s="20">
        <f>AI1154*1/3.6*'lista, wskaźniki'!$F$21</f>
        <v>0</v>
      </c>
      <c r="AV1154" s="20">
        <f>AI1154*'lista, wskaźniki'!$F$42</f>
        <v>0</v>
      </c>
      <c r="AW1154" s="20">
        <f>AI1154*'lista, wskaźniki'!$F$43</f>
        <v>0</v>
      </c>
      <c r="AX1154" s="20">
        <f>AI1154*'lista, wskaźniki'!$F$44</f>
        <v>0</v>
      </c>
      <c r="AY1154" s="20">
        <f>AK1154*'lista, wskaźniki'!$F$26</f>
        <v>0</v>
      </c>
      <c r="AZ1154" s="20">
        <f t="shared" si="497"/>
        <v>0</v>
      </c>
      <c r="BA1154" s="20">
        <f t="shared" si="498"/>
        <v>0</v>
      </c>
      <c r="BB1154" s="20">
        <f t="shared" si="499"/>
        <v>0</v>
      </c>
      <c r="BC1154" s="20">
        <f t="shared" si="500"/>
        <v>0</v>
      </c>
      <c r="BD1154" s="984"/>
      <c r="BE1154" s="984"/>
      <c r="BF1154" s="984"/>
      <c r="BG1154" s="984"/>
      <c r="BH1154" s="62"/>
      <c r="BI1154" s="984"/>
      <c r="BJ1154" s="62"/>
      <c r="BK1154" s="984"/>
      <c r="BL1154" s="62"/>
      <c r="BM1154" s="62"/>
      <c r="BN1154" s="62"/>
      <c r="BO1154" s="62"/>
      <c r="BP1154" s="62"/>
      <c r="BQ1154" s="62"/>
      <c r="BR1154" s="62"/>
      <c r="BS1154" s="987"/>
      <c r="BT1154" s="987"/>
      <c r="BU1154" s="987"/>
      <c r="BV1154" s="987"/>
      <c r="BW1154" s="987"/>
      <c r="BX1154" s="987"/>
      <c r="BY1154" s="1011"/>
      <c r="CA1154" s="365" t="b">
        <f t="shared" si="501"/>
        <v>0</v>
      </c>
      <c r="CB1154" s="365">
        <f t="shared" si="502"/>
        <v>0</v>
      </c>
      <c r="CC1154" s="365" t="b">
        <f t="shared" si="503"/>
        <v>0</v>
      </c>
      <c r="CD1154" s="365" t="b">
        <f t="shared" si="504"/>
        <v>0</v>
      </c>
      <c r="CE1154" s="365" t="b">
        <f t="shared" si="505"/>
        <v>0</v>
      </c>
      <c r="CF1154" s="365" t="b">
        <f t="shared" si="506"/>
        <v>0</v>
      </c>
      <c r="CG1154" s="365" t="b">
        <f t="shared" si="507"/>
        <v>0</v>
      </c>
      <c r="CH1154" s="365" t="b">
        <f t="shared" si="508"/>
        <v>0</v>
      </c>
      <c r="CI1154" s="72" t="b">
        <f t="shared" si="509"/>
        <v>0</v>
      </c>
      <c r="CJ1154" s="72">
        <f t="shared" si="510"/>
        <v>0</v>
      </c>
      <c r="CK1154" s="72" t="b">
        <f t="shared" si="511"/>
        <v>0</v>
      </c>
      <c r="CL1154" s="72">
        <f t="shared" si="512"/>
        <v>0</v>
      </c>
      <c r="CM1154" s="72" t="b">
        <f t="shared" si="513"/>
        <v>0</v>
      </c>
      <c r="CN1154" s="72" t="b">
        <f t="shared" si="514"/>
        <v>0</v>
      </c>
      <c r="CP1154" s="13">
        <f t="shared" si="515"/>
        <v>0</v>
      </c>
      <c r="CQ1154" s="13" t="b">
        <f t="shared" si="516"/>
        <v>0</v>
      </c>
      <c r="CR1154" s="13" t="b">
        <f t="shared" si="517"/>
        <v>0</v>
      </c>
      <c r="CS1154" s="13" t="b">
        <f t="shared" si="523"/>
        <v>0</v>
      </c>
      <c r="CT1154" s="13" t="b">
        <f t="shared" si="522"/>
        <v>0</v>
      </c>
      <c r="CU1154" s="13" t="b">
        <f t="shared" si="524"/>
        <v>0</v>
      </c>
      <c r="CV1154" s="13" t="b">
        <f t="shared" si="518"/>
        <v>0</v>
      </c>
      <c r="CW1154" s="13" t="b">
        <f t="shared" si="519"/>
        <v>0</v>
      </c>
      <c r="CX1154" s="13" t="b">
        <f t="shared" si="520"/>
        <v>0</v>
      </c>
      <c r="CY1154" s="13" t="b">
        <f t="shared" si="521"/>
        <v>0</v>
      </c>
    </row>
    <row r="1155" spans="1:103" s="140" customFormat="1" ht="15" thickBot="1">
      <c r="A1155" s="932"/>
      <c r="B1155" s="984"/>
      <c r="C1155" s="984"/>
      <c r="D1155" s="984"/>
      <c r="E1155" s="984"/>
      <c r="F1155" s="984"/>
      <c r="G1155" s="984"/>
      <c r="H1155" s="984"/>
      <c r="I1155" s="984"/>
      <c r="J1155" s="984"/>
      <c r="K1155" s="984"/>
      <c r="L1155" s="984"/>
      <c r="M1155" s="984"/>
      <c r="N1155" s="984"/>
      <c r="O1155" s="984"/>
      <c r="P1155" s="984"/>
      <c r="Q1155" s="941"/>
      <c r="R1155" s="984"/>
      <c r="S1155" s="984"/>
      <c r="T1155" s="984"/>
      <c r="U1155" s="984"/>
      <c r="V1155" s="984"/>
      <c r="W1155" s="62"/>
      <c r="X1155" s="62"/>
      <c r="Y1155" s="62"/>
      <c r="Z1155" s="62"/>
      <c r="AA1155" s="62" t="s">
        <v>50</v>
      </c>
      <c r="AB1155" s="63"/>
      <c r="AC1155" s="63"/>
      <c r="AD1155" s="62"/>
      <c r="AE1155" s="984"/>
      <c r="AF1155" s="334">
        <f t="shared" si="525"/>
        <v>0</v>
      </c>
      <c r="AG1155" s="272">
        <f>IF(R1155="kompletna",Q1155*J1155*0.0036*'lista, wskaźniki'!$F$13, IF(R1155="częściowa",Q1155*J1155*0.0036*'lista, wskaźniki'!$F$14, IF(R1155="brak",Q1155*J1155*0.0036*'lista, wskaźniki'!$F$15,)))</f>
        <v>0</v>
      </c>
      <c r="AH1155" s="334">
        <f>IF(Y1155="inne",K1155*'lista, wskaźniki'!$E$35,IF(Y1155="to samo źródło",0,IF(Y1155=0,0)))</f>
        <v>0</v>
      </c>
      <c r="AI1155" s="334" t="b">
        <f>IF(AA1155="gaz z sieci",AC1155*'lista, wskaźniki'!$D$21)</f>
        <v>0</v>
      </c>
      <c r="AJ1155" s="272">
        <f>IF(AA1155="węgiel",AB1155*'lista, wskaźniki'!$D$20, IF('Sektor mieszkaniowy'!AA1155="drewno",'Sektor mieszkaniowy'!AB1155*'lista, wskaźniki'!$D$22,IF('Sektor mieszkaniowy'!AA1155="pellet",AB1155*'lista, wskaźniki'!$D$23,IF('Sektor mieszkaniowy'!AA1155="gaz z sieci",AB1155*'lista, wskaźniki'!$D$21,IF('Sektor mieszkaniowy'!AA1155="olej opałowy",'Sektor mieszkaniowy'!AB1155*'lista, wskaźniki'!$D$24)))))</f>
        <v>0</v>
      </c>
      <c r="AK1155" s="1014"/>
      <c r="AL1155" s="984"/>
      <c r="AM1155" s="20">
        <f>IF(AA1155="węgiel",AF1155*1/3.6*'lista, wskaźniki'!$F$20,IF(AA1155="drewno",AF1155*1/3.6*'lista, wskaźniki'!$F$22,IF(AA1155="pellet",AF1155*1/3.6*'lista, wskaźniki'!$F$23,IF(AA1155="gaz z sieci",AF1155*1/3.6*'lista, wskaźniki'!$F$21,IF(AA1155="olej opałowy",AF1155*1/3.6*'lista, wskaźniki'!$F$24,0)))))</f>
        <v>0</v>
      </c>
      <c r="AN1155" s="20">
        <f>IF(AA1155="węgiel",AF1155*'lista, wskaźniki'!$E$42,IF(AA1155="drewno",AF1155*'lista, wskaźniki'!$G$42,IF(AA1155="pellet",AF1155*'lista, wskaźniki'!$H$42,IF(AA1155="gaz z sieci",AF1155*'lista, wskaźniki'!$F$42,IF(AA1155="olej opałowy",AF1155*'lista, wskaźniki'!$I$42,0)))))</f>
        <v>0</v>
      </c>
      <c r="AO1155" s="20">
        <f>IF(AA1155="węgiel",AF1155*'lista, wskaźniki'!$E$43,IF(AA1155="drewno",AF1155*'lista, wskaźniki'!$G$43,IF(AA1155="pellet",AF1155*'lista, wskaźniki'!$H$43,IF(AA1155="gaz z sieci",AF1155*'lista, wskaźniki'!$F$43,IF(AA1155="olej opałowy",AF1155*'lista, wskaźniki'!$I$43,0)))))</f>
        <v>0</v>
      </c>
      <c r="AP1155" s="20">
        <f>IF(AA1155="węgiel",AF1155*'lista, wskaźniki'!$E$44,IF(AA1155="drewno",AF1155*'lista, wskaźniki'!$G$44,IF(AA1155="pellet",AF1155*'lista, wskaźniki'!$H$44,IF(AA1155="gaz z sieci",AF1155*'lista, wskaźniki'!$F$44,IF(AA1155="olej opałowy",AF1155*'lista, wskaźniki'!$I$44,0)))))</f>
        <v>0</v>
      </c>
      <c r="AQ1155" s="20" t="b">
        <f>IF(Z1155="gaz",AH1155*1/3.6*'lista, wskaźniki'!$F$21,IF(Z1155="energia elektryczna",AH1155*1/3.6*'lista, wskaźniki'!$F$26))</f>
        <v>0</v>
      </c>
      <c r="AR1155" s="20" t="b">
        <f>IF(Z1155="gaz",AH1155*'lista, wskaźniki'!$F$42,IF(Z1155="energia elektryczna",AH1155*0))</f>
        <v>0</v>
      </c>
      <c r="AS1155" s="20" t="b">
        <f>IF(Z1155="gaz",AH1155*'lista, wskaźniki'!$F$43,IF(Z1155="energia elektryczna",AH1155*0))</f>
        <v>0</v>
      </c>
      <c r="AT1155" s="20" t="b">
        <f>IF(Z1155="gaz",AH1155*'lista, wskaźniki'!$F$44,IF(Z1155="energia elektryczna",AH1155*0))</f>
        <v>0</v>
      </c>
      <c r="AU1155" s="20">
        <f>AI1155*1/3.6*'lista, wskaźniki'!$F$21</f>
        <v>0</v>
      </c>
      <c r="AV1155" s="20">
        <f>AI1155*'lista, wskaźniki'!$F$42</f>
        <v>0</v>
      </c>
      <c r="AW1155" s="20">
        <f>AI1155*'lista, wskaźniki'!$F$43</f>
        <v>0</v>
      </c>
      <c r="AX1155" s="20">
        <f>AI1155*'lista, wskaźniki'!$F$44</f>
        <v>0</v>
      </c>
      <c r="AY1155" s="20">
        <f>AK1155*'lista, wskaźniki'!$F$26</f>
        <v>0</v>
      </c>
      <c r="AZ1155" s="20">
        <f t="shared" si="497"/>
        <v>0</v>
      </c>
      <c r="BA1155" s="20">
        <f t="shared" si="498"/>
        <v>0</v>
      </c>
      <c r="BB1155" s="20">
        <f t="shared" si="499"/>
        <v>0</v>
      </c>
      <c r="BC1155" s="20">
        <f t="shared" si="500"/>
        <v>0</v>
      </c>
      <c r="BD1155" s="984"/>
      <c r="BE1155" s="984"/>
      <c r="BF1155" s="984"/>
      <c r="BG1155" s="984"/>
      <c r="BH1155" s="62"/>
      <c r="BI1155" s="984"/>
      <c r="BJ1155" s="62"/>
      <c r="BK1155" s="984"/>
      <c r="BL1155" s="62"/>
      <c r="BM1155" s="62"/>
      <c r="BN1155" s="62"/>
      <c r="BO1155" s="62"/>
      <c r="BP1155" s="62"/>
      <c r="BQ1155" s="62"/>
      <c r="BR1155" s="62"/>
      <c r="BS1155" s="987"/>
      <c r="BT1155" s="987"/>
      <c r="BU1155" s="987"/>
      <c r="BV1155" s="987"/>
      <c r="BW1155" s="987"/>
      <c r="BX1155" s="987"/>
      <c r="BY1155" s="1011"/>
      <c r="CA1155" s="365" t="b">
        <f t="shared" si="501"/>
        <v>0</v>
      </c>
      <c r="CB1155" s="365" t="b">
        <f t="shared" si="502"/>
        <v>0</v>
      </c>
      <c r="CC1155" s="365">
        <f t="shared" si="503"/>
        <v>0</v>
      </c>
      <c r="CD1155" s="365" t="b">
        <f t="shared" si="504"/>
        <v>0</v>
      </c>
      <c r="CE1155" s="365" t="b">
        <f t="shared" si="505"/>
        <v>0</v>
      </c>
      <c r="CF1155" s="365" t="b">
        <f t="shared" si="506"/>
        <v>0</v>
      </c>
      <c r="CG1155" s="365" t="b">
        <f t="shared" si="507"/>
        <v>0</v>
      </c>
      <c r="CH1155" s="365" t="b">
        <f t="shared" si="508"/>
        <v>0</v>
      </c>
      <c r="CI1155" s="72" t="b">
        <f t="shared" si="509"/>
        <v>0</v>
      </c>
      <c r="CJ1155" s="72" t="b">
        <f t="shared" si="510"/>
        <v>0</v>
      </c>
      <c r="CK1155" s="72">
        <f t="shared" si="511"/>
        <v>0</v>
      </c>
      <c r="CL1155" s="72">
        <f t="shared" si="512"/>
        <v>0</v>
      </c>
      <c r="CM1155" s="72" t="b">
        <f t="shared" si="513"/>
        <v>0</v>
      </c>
      <c r="CN1155" s="72" t="b">
        <f t="shared" si="514"/>
        <v>0</v>
      </c>
      <c r="CP1155" s="13">
        <f t="shared" si="515"/>
        <v>0</v>
      </c>
      <c r="CQ1155" s="13" t="b">
        <f t="shared" si="516"/>
        <v>0</v>
      </c>
      <c r="CR1155" s="13" t="b">
        <f t="shared" si="517"/>
        <v>0</v>
      </c>
      <c r="CS1155" s="13" t="b">
        <f t="shared" si="523"/>
        <v>0</v>
      </c>
      <c r="CT1155" s="13" t="b">
        <f t="shared" si="522"/>
        <v>0</v>
      </c>
      <c r="CU1155" s="13" t="b">
        <f t="shared" si="524"/>
        <v>0</v>
      </c>
      <c r="CV1155" s="13" t="b">
        <f t="shared" si="518"/>
        <v>0</v>
      </c>
      <c r="CW1155" s="13" t="b">
        <f t="shared" si="519"/>
        <v>0</v>
      </c>
      <c r="CX1155" s="13" t="b">
        <f t="shared" si="520"/>
        <v>0</v>
      </c>
      <c r="CY1155" s="13" t="b">
        <f t="shared" si="521"/>
        <v>0</v>
      </c>
    </row>
    <row r="1156" spans="1:103" s="140" customFormat="1" ht="15" thickBot="1">
      <c r="A1156" s="932"/>
      <c r="B1156" s="984"/>
      <c r="C1156" s="984"/>
      <c r="D1156" s="984"/>
      <c r="E1156" s="984"/>
      <c r="F1156" s="984"/>
      <c r="G1156" s="984"/>
      <c r="H1156" s="984"/>
      <c r="I1156" s="984"/>
      <c r="J1156" s="984"/>
      <c r="K1156" s="984"/>
      <c r="L1156" s="984"/>
      <c r="M1156" s="984"/>
      <c r="N1156" s="984"/>
      <c r="O1156" s="984"/>
      <c r="P1156" s="984"/>
      <c r="Q1156" s="941"/>
      <c r="R1156" s="984"/>
      <c r="S1156" s="984"/>
      <c r="T1156" s="984"/>
      <c r="U1156" s="984"/>
      <c r="V1156" s="984"/>
      <c r="W1156" s="62"/>
      <c r="X1156" s="62"/>
      <c r="Y1156" s="62"/>
      <c r="Z1156" s="62"/>
      <c r="AA1156" s="62" t="s">
        <v>38</v>
      </c>
      <c r="AB1156" s="63">
        <v>1658</v>
      </c>
      <c r="AC1156" s="63"/>
      <c r="AD1156" s="62">
        <v>3500</v>
      </c>
      <c r="AE1156" s="984"/>
      <c r="AF1156" s="334">
        <f t="shared" si="525"/>
        <v>45.34348</v>
      </c>
      <c r="AG1156" s="272">
        <v>30.8</v>
      </c>
      <c r="AH1156" s="334">
        <f>IF(Y1156="inne",K1156*'lista, wskaźniki'!$E$35,IF(Y1156="to samo źródło",0,IF(Y1156=0,0)))</f>
        <v>0</v>
      </c>
      <c r="AI1156" s="334">
        <f>IF(AA1156="gaz z sieci",AC1156*'lista, wskaźniki'!$D$21)</f>
        <v>0</v>
      </c>
      <c r="AJ1156" s="272">
        <f>IF(AA1156="węgiel",AB1156*'lista, wskaźniki'!$D$20, IF('Sektor mieszkaniowy'!AA1156="drewno",'Sektor mieszkaniowy'!AB1156*'lista, wskaźniki'!$D$22,IF('Sektor mieszkaniowy'!AA1156="pellet",AB1156*'lista, wskaźniki'!$D$23,IF('Sektor mieszkaniowy'!AA1156="gaz z sieci",AB1156*'lista, wskaźniki'!$D$21,IF('Sektor mieszkaniowy'!AA1156="olej opałowy",'Sektor mieszkaniowy'!AB1156*'lista, wskaźniki'!$D$24)))))</f>
        <v>59.886960000000002</v>
      </c>
      <c r="AK1156" s="1014"/>
      <c r="AL1156" s="984"/>
      <c r="AM1156" s="20">
        <f>IF(AA1156="węgiel",AF1156*1/3.6*'lista, wskaźniki'!$F$20,IF(AA1156="drewno",AF1156*1/3.6*'lista, wskaźniki'!$F$22,IF(AA1156="pellet",AF1156*1/3.6*'lista, wskaźniki'!$F$23,IF(AA1156="gaz z sieci",AF1156*1/3.6*'lista, wskaźniki'!$F$21,IF(AA1156="olej opałowy",AF1156*1/3.6*'lista, wskaźniki'!$F$24,0)))))</f>
        <v>2.5310730535999997</v>
      </c>
      <c r="AN1156" s="20">
        <f>IF(AA1156="węgiel",AF1156*'lista, wskaźniki'!$E$42,IF(AA1156="drewno",AF1156*'lista, wskaźniki'!$G$42,IF(AA1156="pellet",AF1156*'lista, wskaźniki'!$H$42,IF(AA1156="gaz z sieci",AF1156*'lista, wskaźniki'!$F$42,IF(AA1156="olej opałowy",AF1156*'lista, wskaźniki'!$I$42,0)))))</f>
        <v>2.2671739999999998E-5</v>
      </c>
      <c r="AO1156" s="20">
        <f>IF(AA1156="węgiel",AF1156*'lista, wskaźniki'!$E$43,IF(AA1156="drewno",AF1156*'lista, wskaźniki'!$G$43,IF(AA1156="pellet",AF1156*'lista, wskaźniki'!$H$43,IF(AA1156="gaz z sieci",AF1156*'lista, wskaźniki'!$F$43,IF(AA1156="olej opałowy",AF1156*'lista, wskaźniki'!$I$43,0)))))</f>
        <v>2.2671739999999998E-5</v>
      </c>
      <c r="AP1156" s="20">
        <f>IF(AA1156="węgiel",AF1156*'lista, wskaźniki'!$E$44,IF(AA1156="drewno",AF1156*'lista, wskaźniki'!$G$44,IF(AA1156="pellet",AF1156*'lista, wskaźniki'!$H$44,IF(AA1156="gaz z sieci",AF1156*'lista, wskaźniki'!$F$44,IF(AA1156="olej opałowy",AF1156*'lista, wskaźniki'!$I$44,0)))))</f>
        <v>0</v>
      </c>
      <c r="AQ1156" s="20" t="b">
        <f>IF(Z1156="gaz",AH1156*1/3.6*'lista, wskaźniki'!$F$21,IF(Z1156="energia elektryczna",AH1156*1/3.6*'lista, wskaźniki'!$F$26))</f>
        <v>0</v>
      </c>
      <c r="AR1156" s="20" t="b">
        <f>IF(Z1156="gaz",AH1156*'lista, wskaźniki'!$F$42,IF(Z1156="energia elektryczna",AH1156*0))</f>
        <v>0</v>
      </c>
      <c r="AS1156" s="20" t="b">
        <f>IF(Z1156="gaz",AH1156*'lista, wskaźniki'!$F$43,IF(Z1156="energia elektryczna",AH1156*0))</f>
        <v>0</v>
      </c>
      <c r="AT1156" s="20" t="b">
        <f>IF(Z1156="gaz",AH1156*'lista, wskaźniki'!$F$44,IF(Z1156="energia elektryczna",AH1156*0))</f>
        <v>0</v>
      </c>
      <c r="AU1156" s="20">
        <f>AI1156*1/3.6*'lista, wskaźniki'!$F$21</f>
        <v>0</v>
      </c>
      <c r="AV1156" s="20">
        <f>AI1156*'lista, wskaźniki'!$F$42</f>
        <v>0</v>
      </c>
      <c r="AW1156" s="20">
        <f>AI1156*'lista, wskaźniki'!$F$43</f>
        <v>0</v>
      </c>
      <c r="AX1156" s="20">
        <f>AI1156*'lista, wskaźniki'!$F$44</f>
        <v>0</v>
      </c>
      <c r="AY1156" s="20">
        <f>AK1156*'lista, wskaźniki'!$F$26</f>
        <v>0</v>
      </c>
      <c r="AZ1156" s="20">
        <f t="shared" ref="AZ1156:AZ1219" si="526">AM1156+AQ1156+AU1156+AY1156</f>
        <v>2.5310730535999997</v>
      </c>
      <c r="BA1156" s="20">
        <f t="shared" ref="BA1156:BA1219" si="527">AN1156+AR1156+AV1156</f>
        <v>2.2671739999999998E-5</v>
      </c>
      <c r="BB1156" s="20">
        <f t="shared" ref="BB1156:BB1219" si="528">AO1156+AS1156+AW1156</f>
        <v>2.2671739999999998E-5</v>
      </c>
      <c r="BC1156" s="20">
        <f t="shared" ref="BC1156:BC1219" si="529">AP1156+AT1156+AX1156</f>
        <v>0</v>
      </c>
      <c r="BD1156" s="984"/>
      <c r="BE1156" s="984"/>
      <c r="BF1156" s="984"/>
      <c r="BG1156" s="984"/>
      <c r="BH1156" s="62"/>
      <c r="BI1156" s="984"/>
      <c r="BJ1156" s="62"/>
      <c r="BK1156" s="984"/>
      <c r="BL1156" s="62"/>
      <c r="BM1156" s="62"/>
      <c r="BN1156" s="62"/>
      <c r="BO1156" s="62"/>
      <c r="BP1156" s="62"/>
      <c r="BQ1156" s="62"/>
      <c r="BR1156" s="62"/>
      <c r="BS1156" s="987"/>
      <c r="BT1156" s="987"/>
      <c r="BU1156" s="987"/>
      <c r="BV1156" s="987"/>
      <c r="BW1156" s="987"/>
      <c r="BX1156" s="987"/>
      <c r="BY1156" s="1011"/>
      <c r="CA1156" s="365" t="b">
        <f t="shared" ref="CA1156:CA1219" si="530">IF(AA1156="węgiel",AF1156)</f>
        <v>0</v>
      </c>
      <c r="CB1156" s="365" t="b">
        <f t="shared" ref="CB1156:CB1219" si="531">IF(AA1156="drewno",AF1156)</f>
        <v>0</v>
      </c>
      <c r="CC1156" s="365" t="b">
        <f t="shared" ref="CC1156:CC1219" si="532">IF(AA1156="pellet",AF1156)</f>
        <v>0</v>
      </c>
      <c r="CD1156" s="365">
        <f t="shared" ref="CD1156:CD1219" si="533">IF(AA1156="gaz z sieci",AF1156)</f>
        <v>45.34348</v>
      </c>
      <c r="CE1156" s="365" t="b">
        <f t="shared" ref="CE1156:CE1219" si="534">IF(AA1156="olej opałowy",AF1156)</f>
        <v>0</v>
      </c>
      <c r="CF1156" s="365" t="b">
        <f t="shared" ref="CF1156:CF1219" si="535">IF(Z1156="gaz",AH1156)</f>
        <v>0</v>
      </c>
      <c r="CG1156" s="365" t="b">
        <f t="shared" ref="CG1156:CG1219" si="536">IF(Z1156="energia elektryczna",AH1156)</f>
        <v>0</v>
      </c>
      <c r="CH1156" s="365">
        <f t="shared" ref="CH1156:CH1219" si="537">IF(AA1156="gaz z sieci",AI1156)</f>
        <v>0</v>
      </c>
      <c r="CI1156" s="72" t="b">
        <f t="shared" ref="CI1156:CI1219" si="538">CA1156</f>
        <v>0</v>
      </c>
      <c r="CJ1156" s="72" t="b">
        <f t="shared" ref="CJ1156:CJ1219" si="539">CB1156</f>
        <v>0</v>
      </c>
      <c r="CK1156" s="72" t="b">
        <f t="shared" ref="CK1156:CK1219" si="540">CC1156</f>
        <v>0</v>
      </c>
      <c r="CL1156" s="72">
        <f t="shared" ref="CL1156:CL1219" si="541">CD1156+CF1156</f>
        <v>45.34348</v>
      </c>
      <c r="CM1156" s="72" t="b">
        <f t="shared" ref="CM1156:CM1219" si="542">CE1156</f>
        <v>0</v>
      </c>
      <c r="CN1156" s="72" t="b">
        <f t="shared" ref="CN1156:CN1219" si="543">CG1156</f>
        <v>0</v>
      </c>
      <c r="CP1156" s="13">
        <f t="shared" ref="CP1156:CP1219" si="544">IF(I1156="&lt;1966",J1156,IF(I1156&lt;1966,J1156))</f>
        <v>0</v>
      </c>
      <c r="CQ1156" s="13" t="b">
        <f t="shared" ref="CQ1156:CQ1219" si="545">IF(R1156="kompletna",CP1156,IF(R1156="częściowa",0.5*CP1156,IF(R1156="brak",0*CP1156)))</f>
        <v>0</v>
      </c>
      <c r="CR1156" s="13" t="b">
        <f t="shared" ref="CR1156:CR1219" si="546">IF(I1156="1967-1985",J1156)</f>
        <v>0</v>
      </c>
      <c r="CS1156" s="13" t="b">
        <f t="shared" si="523"/>
        <v>0</v>
      </c>
      <c r="CT1156" s="13" t="b">
        <f t="shared" si="522"/>
        <v>0</v>
      </c>
      <c r="CU1156" s="13" t="b">
        <f t="shared" si="524"/>
        <v>0</v>
      </c>
      <c r="CV1156" s="13" t="b">
        <f t="shared" ref="CV1156:CV1219" si="547">IF(I1156="1993-1996",J1156)</f>
        <v>0</v>
      </c>
      <c r="CW1156" s="13" t="b">
        <f t="shared" ref="CW1156:CW1219" si="548">IF(R1156="kompletna",CV1156,IF(R1156="częściowa",0.5*CV1156,IF(R1156="brak",0*CV1156)))</f>
        <v>0</v>
      </c>
      <c r="CX1156" s="13" t="b">
        <f t="shared" ref="CX1156:CX1219" si="549">IF(I1156="&gt;1997",J1156)</f>
        <v>0</v>
      </c>
      <c r="CY1156" s="13" t="b">
        <f t="shared" ref="CY1156:CY1219" si="550">IF(R1156="kompletna",CX1156,IF(R1156="częściowa",0.5*CX1156,IF(R1156="brak",0*CX1156)))</f>
        <v>0</v>
      </c>
    </row>
    <row r="1157" spans="1:103" s="140" customFormat="1" ht="15" thickBot="1">
      <c r="A1157" s="933"/>
      <c r="B1157" s="985"/>
      <c r="C1157" s="985"/>
      <c r="D1157" s="985"/>
      <c r="E1157" s="985"/>
      <c r="F1157" s="985"/>
      <c r="G1157" s="985"/>
      <c r="H1157" s="985"/>
      <c r="I1157" s="985"/>
      <c r="J1157" s="985"/>
      <c r="K1157" s="985"/>
      <c r="L1157" s="985"/>
      <c r="M1157" s="985"/>
      <c r="N1157" s="985"/>
      <c r="O1157" s="985"/>
      <c r="P1157" s="985"/>
      <c r="Q1157" s="942"/>
      <c r="R1157" s="985"/>
      <c r="S1157" s="985"/>
      <c r="T1157" s="985"/>
      <c r="U1157" s="985"/>
      <c r="V1157" s="985"/>
      <c r="W1157" s="64"/>
      <c r="X1157" s="64"/>
      <c r="Y1157" s="64"/>
      <c r="Z1157" s="64"/>
      <c r="AA1157" s="64" t="s">
        <v>37</v>
      </c>
      <c r="AB1157" s="65"/>
      <c r="AC1157" s="65"/>
      <c r="AD1157" s="64"/>
      <c r="AE1157" s="985"/>
      <c r="AF1157" s="334">
        <f t="shared" si="525"/>
        <v>0</v>
      </c>
      <c r="AG1157" s="272">
        <f>IF(R1157="kompletna",Q1157*J1157*0.0036*'lista, wskaźniki'!$F$13, IF(R1157="częściowa",Q1157*J1157*0.0036*'lista, wskaźniki'!$F$14, IF(R1157="brak",Q1157*J1157*0.0036*'lista, wskaźniki'!$F$15,)))</f>
        <v>0</v>
      </c>
      <c r="AH1157" s="334">
        <f>IF(Y1157="inne",K1157*'lista, wskaźniki'!$E$35,IF(Y1157="to samo źródło",0,IF(Y1157=0,0)))</f>
        <v>0</v>
      </c>
      <c r="AI1157" s="334" t="b">
        <f>IF(AA1157="gaz z sieci",AC1157*'lista, wskaźniki'!$D$21)</f>
        <v>0</v>
      </c>
      <c r="AJ1157" s="272">
        <f>IF(AA1157="węgiel",AB1157*'lista, wskaźniki'!$D$20, IF('Sektor mieszkaniowy'!AA1157="drewno",'Sektor mieszkaniowy'!AB1157*'lista, wskaźniki'!$D$22,IF('Sektor mieszkaniowy'!AA1157="pellet",AB1157*'lista, wskaźniki'!$D$23,IF('Sektor mieszkaniowy'!AA1157="gaz z sieci",AB1157*'lista, wskaźniki'!$D$21,IF('Sektor mieszkaniowy'!AA1157="olej opałowy",'Sektor mieszkaniowy'!AB1157*'lista, wskaźniki'!$D$24)))))</f>
        <v>0</v>
      </c>
      <c r="AK1157" s="1015"/>
      <c r="AL1157" s="985"/>
      <c r="AM1157" s="20">
        <f>IF(AA1157="węgiel",AF1157*1/3.6*'lista, wskaźniki'!$F$20,IF(AA1157="drewno",AF1157*1/3.6*'lista, wskaźniki'!$F$22,IF(AA1157="pellet",AF1157*1/3.6*'lista, wskaźniki'!$F$23,IF(AA1157="gaz z sieci",AF1157*1/3.6*'lista, wskaźniki'!$F$21,IF(AA1157="olej opałowy",AF1157*1/3.6*'lista, wskaźniki'!$F$24,0)))))</f>
        <v>0</v>
      </c>
      <c r="AN1157" s="20">
        <f>IF(AA1157="węgiel",AF1157*'lista, wskaźniki'!$E$42,IF(AA1157="drewno",AF1157*'lista, wskaźniki'!$G$42,IF(AA1157="pellet",AF1157*'lista, wskaźniki'!$H$42,IF(AA1157="gaz z sieci",AF1157*'lista, wskaźniki'!$F$42,IF(AA1157="olej opałowy",AF1157*'lista, wskaźniki'!$I$42,0)))))</f>
        <v>0</v>
      </c>
      <c r="AO1157" s="20">
        <f>IF(AA1157="węgiel",AF1157*'lista, wskaźniki'!$E$43,IF(AA1157="drewno",AF1157*'lista, wskaźniki'!$G$43,IF(AA1157="pellet",AF1157*'lista, wskaźniki'!$H$43,IF(AA1157="gaz z sieci",AF1157*'lista, wskaźniki'!$F$43,IF(AA1157="olej opałowy",AF1157*'lista, wskaźniki'!$I$43,0)))))</f>
        <v>0</v>
      </c>
      <c r="AP1157" s="20">
        <f>IF(AA1157="węgiel",AF1157*'lista, wskaźniki'!$E$44,IF(AA1157="drewno",AF1157*'lista, wskaźniki'!$G$44,IF(AA1157="pellet",AF1157*'lista, wskaźniki'!$H$44,IF(AA1157="gaz z sieci",AF1157*'lista, wskaźniki'!$F$44,IF(AA1157="olej opałowy",AF1157*'lista, wskaźniki'!$I$44,0)))))</f>
        <v>0</v>
      </c>
      <c r="AQ1157" s="20" t="b">
        <f>IF(Z1157="gaz",AH1157*1/3.6*'lista, wskaźniki'!$F$21,IF(Z1157="energia elektryczna",AH1157*1/3.6*'lista, wskaźniki'!$F$26))</f>
        <v>0</v>
      </c>
      <c r="AR1157" s="20" t="b">
        <f>IF(Z1157="gaz",AH1157*'lista, wskaźniki'!$F$42,IF(Z1157="energia elektryczna",AH1157*0))</f>
        <v>0</v>
      </c>
      <c r="AS1157" s="20" t="b">
        <f>IF(Z1157="gaz",AH1157*'lista, wskaźniki'!$F$43,IF(Z1157="energia elektryczna",AH1157*0))</f>
        <v>0</v>
      </c>
      <c r="AT1157" s="20" t="b">
        <f>IF(Z1157="gaz",AH1157*'lista, wskaźniki'!$F$44,IF(Z1157="energia elektryczna",AH1157*0))</f>
        <v>0</v>
      </c>
      <c r="AU1157" s="20">
        <f>AI1157*1/3.6*'lista, wskaźniki'!$F$21</f>
        <v>0</v>
      </c>
      <c r="AV1157" s="20">
        <f>AI1157*'lista, wskaźniki'!$F$42</f>
        <v>0</v>
      </c>
      <c r="AW1157" s="20">
        <f>AI1157*'lista, wskaźniki'!$F$43</f>
        <v>0</v>
      </c>
      <c r="AX1157" s="20">
        <f>AI1157*'lista, wskaźniki'!$F$44</f>
        <v>0</v>
      </c>
      <c r="AY1157" s="20">
        <f>AK1157*'lista, wskaźniki'!$F$26</f>
        <v>0</v>
      </c>
      <c r="AZ1157" s="20">
        <f t="shared" si="526"/>
        <v>0</v>
      </c>
      <c r="BA1157" s="20">
        <f t="shared" si="527"/>
        <v>0</v>
      </c>
      <c r="BB1157" s="20">
        <f t="shared" si="528"/>
        <v>0</v>
      </c>
      <c r="BC1157" s="20">
        <f t="shared" si="529"/>
        <v>0</v>
      </c>
      <c r="BD1157" s="985"/>
      <c r="BE1157" s="985"/>
      <c r="BF1157" s="985"/>
      <c r="BG1157" s="985"/>
      <c r="BH1157" s="64"/>
      <c r="BI1157" s="985"/>
      <c r="BJ1157" s="64"/>
      <c r="BK1157" s="985"/>
      <c r="BL1157" s="64"/>
      <c r="BM1157" s="64"/>
      <c r="BN1157" s="64"/>
      <c r="BO1157" s="64"/>
      <c r="BP1157" s="64"/>
      <c r="BQ1157" s="64"/>
      <c r="BR1157" s="64"/>
      <c r="BS1157" s="988"/>
      <c r="BT1157" s="988"/>
      <c r="BU1157" s="988"/>
      <c r="BV1157" s="988"/>
      <c r="BW1157" s="988"/>
      <c r="BX1157" s="988"/>
      <c r="BY1157" s="1012"/>
      <c r="CA1157" s="365" t="b">
        <f t="shared" si="530"/>
        <v>0</v>
      </c>
      <c r="CB1157" s="365" t="b">
        <f t="shared" si="531"/>
        <v>0</v>
      </c>
      <c r="CC1157" s="365" t="b">
        <f t="shared" si="532"/>
        <v>0</v>
      </c>
      <c r="CD1157" s="365" t="b">
        <f t="shared" si="533"/>
        <v>0</v>
      </c>
      <c r="CE1157" s="365">
        <f t="shared" si="534"/>
        <v>0</v>
      </c>
      <c r="CF1157" s="365" t="b">
        <f t="shared" si="535"/>
        <v>0</v>
      </c>
      <c r="CG1157" s="365" t="b">
        <f t="shared" si="536"/>
        <v>0</v>
      </c>
      <c r="CH1157" s="365" t="b">
        <f t="shared" si="537"/>
        <v>0</v>
      </c>
      <c r="CI1157" s="72" t="b">
        <f t="shared" si="538"/>
        <v>0</v>
      </c>
      <c r="CJ1157" s="72" t="b">
        <f t="shared" si="539"/>
        <v>0</v>
      </c>
      <c r="CK1157" s="72" t="b">
        <f t="shared" si="540"/>
        <v>0</v>
      </c>
      <c r="CL1157" s="72">
        <f t="shared" si="541"/>
        <v>0</v>
      </c>
      <c r="CM1157" s="72">
        <f t="shared" si="542"/>
        <v>0</v>
      </c>
      <c r="CN1157" s="72" t="b">
        <f t="shared" si="543"/>
        <v>0</v>
      </c>
      <c r="CP1157" s="13">
        <f t="shared" si="544"/>
        <v>0</v>
      </c>
      <c r="CQ1157" s="13" t="b">
        <f t="shared" si="545"/>
        <v>0</v>
      </c>
      <c r="CR1157" s="13" t="b">
        <f t="shared" si="546"/>
        <v>0</v>
      </c>
      <c r="CS1157" s="13" t="b">
        <f t="shared" si="523"/>
        <v>0</v>
      </c>
      <c r="CT1157" s="13" t="b">
        <f t="shared" ref="CT1157:CT1220" si="551">IF(I1157="1986-1992",J1157)</f>
        <v>0</v>
      </c>
      <c r="CU1157" s="13" t="b">
        <f t="shared" si="524"/>
        <v>0</v>
      </c>
      <c r="CV1157" s="13" t="b">
        <f t="shared" si="547"/>
        <v>0</v>
      </c>
      <c r="CW1157" s="13" t="b">
        <f t="shared" si="548"/>
        <v>0</v>
      </c>
      <c r="CX1157" s="13" t="b">
        <f t="shared" si="549"/>
        <v>0</v>
      </c>
      <c r="CY1157" s="13" t="b">
        <f t="shared" si="550"/>
        <v>0</v>
      </c>
    </row>
    <row r="1158" spans="1:103" s="140" customFormat="1" ht="15" thickBot="1">
      <c r="A1158" s="931">
        <v>232</v>
      </c>
      <c r="B1158" s="983" t="s">
        <v>255</v>
      </c>
      <c r="C1158" s="983"/>
      <c r="D1158" s="983" t="s">
        <v>3</v>
      </c>
      <c r="E1158" s="983" t="s">
        <v>5</v>
      </c>
      <c r="F1158" s="983">
        <v>4</v>
      </c>
      <c r="G1158" s="983">
        <v>4</v>
      </c>
      <c r="H1158" s="983"/>
      <c r="I1158" s="983" t="s">
        <v>11</v>
      </c>
      <c r="J1158" s="983">
        <v>50</v>
      </c>
      <c r="K1158" s="983">
        <v>2</v>
      </c>
      <c r="L1158" s="983" t="s">
        <v>16</v>
      </c>
      <c r="M1158" s="983">
        <v>100</v>
      </c>
      <c r="N1158" s="983" t="s">
        <v>16</v>
      </c>
      <c r="O1158" s="983">
        <v>100</v>
      </c>
      <c r="P1158" s="983" t="s">
        <v>16</v>
      </c>
      <c r="Q1158" s="940">
        <f>IF(I1158="&lt;1966",'lista, wskaźniki'!$G$4,IF(I1158="1967-1985",'lista, wskaźniki'!$G$5,IF(I1158="1986-1992",'lista, wskaźniki'!$G$6,IF(I1158="1993-1996",'lista, wskaźniki'!$G$7,IF(I1158="&gt;1997",'lista, wskaźniki'!$G$8,IF(I1158=0,'lista, wskaźniki'!$G$4))))))</f>
        <v>250</v>
      </c>
      <c r="R1158" s="983" t="s">
        <v>21</v>
      </c>
      <c r="S1158" s="983" t="s">
        <v>27</v>
      </c>
      <c r="T1158" s="983"/>
      <c r="U1158" s="983"/>
      <c r="V1158" s="983"/>
      <c r="W1158" s="60" t="s">
        <v>35</v>
      </c>
      <c r="X1158" s="60" t="s">
        <v>39</v>
      </c>
      <c r="Y1158" s="62" t="s">
        <v>24</v>
      </c>
      <c r="Z1158" s="60" t="s">
        <v>40</v>
      </c>
      <c r="AA1158" s="60" t="s">
        <v>35</v>
      </c>
      <c r="AB1158" s="61">
        <v>1</v>
      </c>
      <c r="AC1158" s="61"/>
      <c r="AD1158" s="60">
        <v>600</v>
      </c>
      <c r="AE1158" s="983">
        <v>8</v>
      </c>
      <c r="AF1158" s="334">
        <f t="shared" si="525"/>
        <v>24.814999999999998</v>
      </c>
      <c r="AG1158" s="272">
        <f>IF(R1158="kompletna",Q1158*J1158*0.0036*'lista, wskaźniki'!$F$13, IF(R1158="częściowa",Q1158*J1158*0.0036*'lista, wskaźniki'!$F$14, IF(R1158="brak",Q1158*J1158*0.0036*'lista, wskaźniki'!$F$15,)))</f>
        <v>27</v>
      </c>
      <c r="AH1158" s="334">
        <f>IF(Y1158="inne",K1158*'lista, wskaźniki'!$E$35,IF(Y1158="to samo źródło",0,IF(Y1158=0,0)))</f>
        <v>4.3357072500000005</v>
      </c>
      <c r="AI1158" s="334" t="b">
        <f>IF(AA1158="gaz z sieci",AC1158*'lista, wskaźniki'!$D$21)</f>
        <v>0</v>
      </c>
      <c r="AJ1158" s="272">
        <f>IF(AA1158="węgiel",AB1158*'lista, wskaźniki'!$D$20, IF('Sektor mieszkaniowy'!AA1158="drewno",'Sektor mieszkaniowy'!AB1158*'lista, wskaźniki'!$D$22,IF('Sektor mieszkaniowy'!AA1158="pellet",AB1158*'lista, wskaźniki'!$D$23,IF('Sektor mieszkaniowy'!AA1158="gaz z sieci",AB1158*'lista, wskaźniki'!$D$21,IF('Sektor mieszkaniowy'!AA1158="olej opałowy",'Sektor mieszkaniowy'!AB1158*'lista, wskaźniki'!$D$24)))))</f>
        <v>22.63</v>
      </c>
      <c r="AK1158" s="1013">
        <f>AL1158/'lista, wskaźniki'!$A$127</f>
        <v>0</v>
      </c>
      <c r="AL1158" s="983"/>
      <c r="AM1158" s="20">
        <f>IF(AA1158="węgiel",AF1158*1/3.6*'lista, wskaźniki'!$F$20,IF(AA1158="drewno",AF1158*1/3.6*'lista, wskaźniki'!$F$22,IF(AA1158="pellet",AF1158*1/3.6*'lista, wskaźniki'!$F$23,IF(AA1158="gaz z sieci",AF1158*1/3.6*'lista, wskaźniki'!$F$21,IF(AA1158="olej opałowy",AF1158*1/3.6*'lista, wskaźniki'!$F$24,0)))))</f>
        <v>2.3507249499999996</v>
      </c>
      <c r="AN1158" s="20">
        <f>IF(AA1158="węgiel",AF1158*'lista, wskaźniki'!$E$42,IF(AA1158="drewno",AF1158*'lista, wskaźniki'!$G$42,IF(AA1158="pellet",AF1158*'lista, wskaźniki'!$H$42,IF(AA1158="gaz z sieci",AF1158*'lista, wskaźniki'!$F$42,IF(AA1158="olej opałowy",AF1158*'lista, wskaźniki'!$I$42,0)))))</f>
        <v>9.4296999999999992E-3</v>
      </c>
      <c r="AO1158" s="20">
        <f>IF(AA1158="węgiel",AF1158*'lista, wskaźniki'!$E$43,IF(AA1158="drewno",AF1158*'lista, wskaźniki'!$G$43,IF(AA1158="pellet",AF1158*'lista, wskaźniki'!$H$43,IF(AA1158="gaz z sieci",AF1158*'lista, wskaźniki'!$F$43,IF(AA1158="olej opałowy",AF1158*'lista, wskaźniki'!$I$43,0)))))</f>
        <v>8.9333999999999993E-3</v>
      </c>
      <c r="AP1158" s="20">
        <f>IF(AA1158="węgiel",AF1158*'lista, wskaźniki'!$E$44,IF(AA1158="drewno",AF1158*'lista, wskaźniki'!$G$44,IF(AA1158="pellet",AF1158*'lista, wskaźniki'!$H$44,IF(AA1158="gaz z sieci",AF1158*'lista, wskaźniki'!$F$44,IF(AA1158="olej opałowy",AF1158*'lista, wskaźniki'!$I$44,0)))))</f>
        <v>6.7000499999999995E-6</v>
      </c>
      <c r="AQ1158" s="360">
        <f>IF(Z1158="gaz",AH1158*1/3.6*'lista, wskaźniki'!$F$21,IF(Z1158="energia elektryczna",AH1158*1/3.6*'lista, wskaźniki'!$F$26))</f>
        <v>1.0718831812500003</v>
      </c>
      <c r="AR1158" s="20">
        <f>IF(Z1158="gaz",AH1158*'lista, wskaźniki'!$F$42,IF(Z1158="energia elektryczna",AH1158*0))</f>
        <v>0</v>
      </c>
      <c r="AS1158" s="20">
        <f>IF(Z1158="gaz",AH1158*'lista, wskaźniki'!$F$43,IF(Z1158="energia elektryczna",AH1158*0))</f>
        <v>0</v>
      </c>
      <c r="AT1158" s="20">
        <f>IF(Z1158="gaz",AH1158*'lista, wskaźniki'!$F$44,IF(Z1158="energia elektryczna",AH1158*0))</f>
        <v>0</v>
      </c>
      <c r="AU1158" s="20">
        <f>AI1158*1/3.6*'lista, wskaźniki'!$F$21</f>
        <v>0</v>
      </c>
      <c r="AV1158" s="20">
        <f>AI1158*'lista, wskaźniki'!$F$42</f>
        <v>0</v>
      </c>
      <c r="AW1158" s="20">
        <f>AI1158*'lista, wskaźniki'!$F$43</f>
        <v>0</v>
      </c>
      <c r="AX1158" s="20">
        <f>AI1158*'lista, wskaźniki'!$F$44</f>
        <v>0</v>
      </c>
      <c r="AY1158" s="20">
        <f>AK1158*'lista, wskaźniki'!$F$26</f>
        <v>0</v>
      </c>
      <c r="AZ1158" s="20">
        <f t="shared" si="526"/>
        <v>3.4226081312499996</v>
      </c>
      <c r="BA1158" s="20">
        <f t="shared" si="527"/>
        <v>9.4296999999999992E-3</v>
      </c>
      <c r="BB1158" s="20">
        <f t="shared" si="528"/>
        <v>8.9333999999999993E-3</v>
      </c>
      <c r="BC1158" s="20">
        <f t="shared" si="529"/>
        <v>6.7000499999999995E-6</v>
      </c>
      <c r="BD1158" s="983" t="s">
        <v>17</v>
      </c>
      <c r="BE1158" s="983" t="s">
        <v>17</v>
      </c>
      <c r="BF1158" s="983" t="s">
        <v>17</v>
      </c>
      <c r="BG1158" s="983" t="s">
        <v>17</v>
      </c>
      <c r="BH1158" s="60"/>
      <c r="BI1158" s="983" t="s">
        <v>17</v>
      </c>
      <c r="BJ1158" s="60"/>
      <c r="BK1158" s="983" t="s">
        <v>17</v>
      </c>
      <c r="BL1158" s="60"/>
      <c r="BM1158" s="60"/>
      <c r="BN1158" s="60"/>
      <c r="BO1158" s="60" t="s">
        <v>17</v>
      </c>
      <c r="BP1158" s="60"/>
      <c r="BQ1158" s="60"/>
      <c r="BR1158" s="60"/>
      <c r="BS1158" s="986"/>
      <c r="BT1158" s="986"/>
      <c r="BU1158" s="986"/>
      <c r="BV1158" s="986"/>
      <c r="BW1158" s="986"/>
      <c r="BX1158" s="986"/>
      <c r="BY1158" s="1010"/>
      <c r="CA1158" s="365">
        <f t="shared" si="530"/>
        <v>24.814999999999998</v>
      </c>
      <c r="CB1158" s="365" t="b">
        <f t="shared" si="531"/>
        <v>0</v>
      </c>
      <c r="CC1158" s="365" t="b">
        <f t="shared" si="532"/>
        <v>0</v>
      </c>
      <c r="CD1158" s="365" t="b">
        <f t="shared" si="533"/>
        <v>0</v>
      </c>
      <c r="CE1158" s="365" t="b">
        <f t="shared" si="534"/>
        <v>0</v>
      </c>
      <c r="CF1158" s="365" t="b">
        <f t="shared" si="535"/>
        <v>0</v>
      </c>
      <c r="CG1158" s="365">
        <f t="shared" si="536"/>
        <v>4.3357072500000005</v>
      </c>
      <c r="CH1158" s="365" t="b">
        <f t="shared" si="537"/>
        <v>0</v>
      </c>
      <c r="CI1158" s="72">
        <f t="shared" si="538"/>
        <v>24.814999999999998</v>
      </c>
      <c r="CJ1158" s="72" t="b">
        <f t="shared" si="539"/>
        <v>0</v>
      </c>
      <c r="CK1158" s="72" t="b">
        <f t="shared" si="540"/>
        <v>0</v>
      </c>
      <c r="CL1158" s="72">
        <f t="shared" si="541"/>
        <v>0</v>
      </c>
      <c r="CM1158" s="72" t="b">
        <f t="shared" si="542"/>
        <v>0</v>
      </c>
      <c r="CN1158" s="72">
        <f t="shared" si="543"/>
        <v>4.3357072500000005</v>
      </c>
      <c r="CP1158" s="13" t="b">
        <f t="shared" si="544"/>
        <v>0</v>
      </c>
      <c r="CQ1158" s="13" t="b">
        <f t="shared" si="545"/>
        <v>0</v>
      </c>
      <c r="CR1158" s="13">
        <f t="shared" si="546"/>
        <v>50</v>
      </c>
      <c r="CS1158" s="13">
        <f t="shared" si="523"/>
        <v>50</v>
      </c>
      <c r="CT1158" s="13" t="b">
        <f t="shared" si="551"/>
        <v>0</v>
      </c>
      <c r="CU1158" s="13" t="b">
        <f t="shared" si="524"/>
        <v>0</v>
      </c>
      <c r="CV1158" s="13" t="b">
        <f t="shared" si="547"/>
        <v>0</v>
      </c>
      <c r="CW1158" s="13" t="b">
        <f t="shared" si="548"/>
        <v>0</v>
      </c>
      <c r="CX1158" s="13" t="b">
        <f t="shared" si="549"/>
        <v>0</v>
      </c>
      <c r="CY1158" s="13" t="b">
        <f t="shared" si="550"/>
        <v>0</v>
      </c>
    </row>
    <row r="1159" spans="1:103" s="140" customFormat="1" ht="15" thickBot="1">
      <c r="A1159" s="932"/>
      <c r="B1159" s="984"/>
      <c r="C1159" s="984"/>
      <c r="D1159" s="984"/>
      <c r="E1159" s="984"/>
      <c r="F1159" s="984"/>
      <c r="G1159" s="984"/>
      <c r="H1159" s="984"/>
      <c r="I1159" s="984"/>
      <c r="J1159" s="984"/>
      <c r="K1159" s="984"/>
      <c r="L1159" s="984"/>
      <c r="M1159" s="984"/>
      <c r="N1159" s="984"/>
      <c r="O1159" s="984"/>
      <c r="P1159" s="984"/>
      <c r="Q1159" s="941"/>
      <c r="R1159" s="984"/>
      <c r="S1159" s="984"/>
      <c r="T1159" s="984"/>
      <c r="U1159" s="984"/>
      <c r="V1159" s="984"/>
      <c r="W1159" s="20" t="s">
        <v>36</v>
      </c>
      <c r="X1159" s="62"/>
      <c r="Y1159" s="62"/>
      <c r="Z1159" s="62"/>
      <c r="AA1159" s="62" t="s">
        <v>36</v>
      </c>
      <c r="AB1159" s="63">
        <v>3</v>
      </c>
      <c r="AC1159" s="63"/>
      <c r="AD1159" s="62">
        <v>700</v>
      </c>
      <c r="AE1159" s="984"/>
      <c r="AF1159" s="334">
        <f t="shared" si="525"/>
        <v>36.9</v>
      </c>
      <c r="AG1159" s="272">
        <v>27</v>
      </c>
      <c r="AH1159" s="334">
        <f>IF(Y1159="inne",K1159*'lista, wskaźniki'!$E$35,IF(Y1159="to samo źródło",0,IF(Y1159=0,0)))</f>
        <v>0</v>
      </c>
      <c r="AI1159" s="334" t="b">
        <f>IF(AA1159="gaz z sieci",AC1159*'lista, wskaźniki'!$D$21)</f>
        <v>0</v>
      </c>
      <c r="AJ1159" s="272">
        <f>IF(AA1159="węgiel",AB1159*'lista, wskaźniki'!$D$20, IF('Sektor mieszkaniowy'!AA1159="drewno",'Sektor mieszkaniowy'!AB1159*'lista, wskaźniki'!$D$22,IF('Sektor mieszkaniowy'!AA1159="pellet",AB1159*'lista, wskaźniki'!$D$23,IF('Sektor mieszkaniowy'!AA1159="gaz z sieci",AB1159*'lista, wskaźniki'!$D$21,IF('Sektor mieszkaniowy'!AA1159="olej opałowy",'Sektor mieszkaniowy'!AB1159*'lista, wskaźniki'!$D$24)))))</f>
        <v>46.8</v>
      </c>
      <c r="AK1159" s="1014"/>
      <c r="AL1159" s="984"/>
      <c r="AM1159" s="20">
        <f>IF(AA1159="węgiel",AF1159*1/3.6*'lista, wskaźniki'!$F$20,IF(AA1159="drewno",AF1159*1/3.6*'lista, wskaźniki'!$F$22,IF(AA1159="pellet",AF1159*1/3.6*'lista, wskaźniki'!$F$23,IF(AA1159="gaz z sieci",AF1159*1/3.6*'lista, wskaźniki'!$F$21,IF(AA1159="olej opałowy",AF1159*1/3.6*'lista, wskaźniki'!$F$24,0)))))</f>
        <v>0</v>
      </c>
      <c r="AN1159" s="20">
        <f>IF(AA1159="węgiel",AF1159*'lista, wskaźniki'!$E$42,IF(AA1159="drewno",AF1159*'lista, wskaźniki'!$G$42,IF(AA1159="pellet",AF1159*'lista, wskaźniki'!$H$42,IF(AA1159="gaz z sieci",AF1159*'lista, wskaźniki'!$F$42,IF(AA1159="olej opałowy",AF1159*'lista, wskaźniki'!$I$42,0)))))</f>
        <v>2.9888999999999999E-2</v>
      </c>
      <c r="AO1159" s="20">
        <f>IF(AA1159="węgiel",AF1159*'lista, wskaźniki'!$E$43,IF(AA1159="drewno",AF1159*'lista, wskaźniki'!$G$43,IF(AA1159="pellet",AF1159*'lista, wskaźniki'!$H$43,IF(AA1159="gaz z sieci",AF1159*'lista, wskaźniki'!$F$43,IF(AA1159="olej opałowy",AF1159*'lista, wskaźniki'!$I$43,0)))))</f>
        <v>2.9888999999999999E-2</v>
      </c>
      <c r="AP1159" s="20">
        <f>IF(AA1159="węgiel",AF1159*'lista, wskaźniki'!$E$44,IF(AA1159="drewno",AF1159*'lista, wskaźniki'!$G$44,IF(AA1159="pellet",AF1159*'lista, wskaźniki'!$H$44,IF(AA1159="gaz z sieci",AF1159*'lista, wskaźniki'!$F$44,IF(AA1159="olej opałowy",AF1159*'lista, wskaźniki'!$I$44,0)))))</f>
        <v>9.2249999999999989E-6</v>
      </c>
      <c r="AQ1159" s="20" t="b">
        <f>IF(Z1159="gaz",AH1159*1/3.6*'lista, wskaźniki'!$F$21,IF(Z1159="energia elektryczna",AH1159*1/3.6*'lista, wskaźniki'!$F$26))</f>
        <v>0</v>
      </c>
      <c r="AR1159" s="20" t="b">
        <f>IF(Z1159="gaz",AH1159*'lista, wskaźniki'!$F$42,IF(Z1159="energia elektryczna",AH1159*0))</f>
        <v>0</v>
      </c>
      <c r="AS1159" s="20" t="b">
        <f>IF(Z1159="gaz",AH1159*'lista, wskaźniki'!$F$43,IF(Z1159="energia elektryczna",AH1159*0))</f>
        <v>0</v>
      </c>
      <c r="AT1159" s="20" t="b">
        <f>IF(Z1159="gaz",AH1159*'lista, wskaźniki'!$F$44,IF(Z1159="energia elektryczna",AH1159*0))</f>
        <v>0</v>
      </c>
      <c r="AU1159" s="20">
        <f>AI1159*1/3.6*'lista, wskaźniki'!$F$21</f>
        <v>0</v>
      </c>
      <c r="AV1159" s="20">
        <f>AI1159*'lista, wskaźniki'!$F$42</f>
        <v>0</v>
      </c>
      <c r="AW1159" s="20">
        <f>AI1159*'lista, wskaźniki'!$F$43</f>
        <v>0</v>
      </c>
      <c r="AX1159" s="20">
        <f>AI1159*'lista, wskaźniki'!$F$44</f>
        <v>0</v>
      </c>
      <c r="AY1159" s="20">
        <f>AK1159*'lista, wskaźniki'!$F$26</f>
        <v>0</v>
      </c>
      <c r="AZ1159" s="20">
        <f t="shared" si="526"/>
        <v>0</v>
      </c>
      <c r="BA1159" s="20">
        <f t="shared" si="527"/>
        <v>2.9888999999999999E-2</v>
      </c>
      <c r="BB1159" s="20">
        <f t="shared" si="528"/>
        <v>2.9888999999999999E-2</v>
      </c>
      <c r="BC1159" s="20">
        <f t="shared" si="529"/>
        <v>9.2249999999999989E-6</v>
      </c>
      <c r="BD1159" s="984"/>
      <c r="BE1159" s="984"/>
      <c r="BF1159" s="984"/>
      <c r="BG1159" s="984"/>
      <c r="BH1159" s="62"/>
      <c r="BI1159" s="984"/>
      <c r="BJ1159" s="62"/>
      <c r="BK1159" s="984"/>
      <c r="BL1159" s="62"/>
      <c r="BM1159" s="62"/>
      <c r="BN1159" s="62"/>
      <c r="BO1159" s="62"/>
      <c r="BP1159" s="62"/>
      <c r="BQ1159" s="62"/>
      <c r="BR1159" s="62"/>
      <c r="BS1159" s="987"/>
      <c r="BT1159" s="987"/>
      <c r="BU1159" s="987"/>
      <c r="BV1159" s="987"/>
      <c r="BW1159" s="987"/>
      <c r="BX1159" s="987"/>
      <c r="BY1159" s="1011"/>
      <c r="CA1159" s="365" t="b">
        <f t="shared" si="530"/>
        <v>0</v>
      </c>
      <c r="CB1159" s="365">
        <f t="shared" si="531"/>
        <v>36.9</v>
      </c>
      <c r="CC1159" s="365" t="b">
        <f t="shared" si="532"/>
        <v>0</v>
      </c>
      <c r="CD1159" s="365" t="b">
        <f t="shared" si="533"/>
        <v>0</v>
      </c>
      <c r="CE1159" s="365" t="b">
        <f t="shared" si="534"/>
        <v>0</v>
      </c>
      <c r="CF1159" s="365" t="b">
        <f t="shared" si="535"/>
        <v>0</v>
      </c>
      <c r="CG1159" s="365" t="b">
        <f t="shared" si="536"/>
        <v>0</v>
      </c>
      <c r="CH1159" s="365" t="b">
        <f t="shared" si="537"/>
        <v>0</v>
      </c>
      <c r="CI1159" s="72" t="b">
        <f t="shared" si="538"/>
        <v>0</v>
      </c>
      <c r="CJ1159" s="72">
        <f t="shared" si="539"/>
        <v>36.9</v>
      </c>
      <c r="CK1159" s="72" t="b">
        <f t="shared" si="540"/>
        <v>0</v>
      </c>
      <c r="CL1159" s="72">
        <f t="shared" si="541"/>
        <v>0</v>
      </c>
      <c r="CM1159" s="72" t="b">
        <f t="shared" si="542"/>
        <v>0</v>
      </c>
      <c r="CN1159" s="72" t="b">
        <f t="shared" si="543"/>
        <v>0</v>
      </c>
      <c r="CP1159" s="13">
        <f t="shared" si="544"/>
        <v>0</v>
      </c>
      <c r="CQ1159" s="13" t="b">
        <f t="shared" si="545"/>
        <v>0</v>
      </c>
      <c r="CR1159" s="13" t="b">
        <f t="shared" si="546"/>
        <v>0</v>
      </c>
      <c r="CS1159" s="13" t="b">
        <f t="shared" si="523"/>
        <v>0</v>
      </c>
      <c r="CT1159" s="13" t="b">
        <f t="shared" si="551"/>
        <v>0</v>
      </c>
      <c r="CU1159" s="13" t="b">
        <f t="shared" si="524"/>
        <v>0</v>
      </c>
      <c r="CV1159" s="13" t="b">
        <f t="shared" si="547"/>
        <v>0</v>
      </c>
      <c r="CW1159" s="13" t="b">
        <f t="shared" si="548"/>
        <v>0</v>
      </c>
      <c r="CX1159" s="13" t="b">
        <f t="shared" si="549"/>
        <v>0</v>
      </c>
      <c r="CY1159" s="13" t="b">
        <f t="shared" si="550"/>
        <v>0</v>
      </c>
    </row>
    <row r="1160" spans="1:103" s="140" customFormat="1" ht="15" thickBot="1">
      <c r="A1160" s="932"/>
      <c r="B1160" s="984"/>
      <c r="C1160" s="984"/>
      <c r="D1160" s="984"/>
      <c r="E1160" s="984"/>
      <c r="F1160" s="984"/>
      <c r="G1160" s="984"/>
      <c r="H1160" s="984"/>
      <c r="I1160" s="984"/>
      <c r="J1160" s="984"/>
      <c r="K1160" s="984"/>
      <c r="L1160" s="984"/>
      <c r="M1160" s="984"/>
      <c r="N1160" s="984"/>
      <c r="O1160" s="984"/>
      <c r="P1160" s="984"/>
      <c r="Q1160" s="941"/>
      <c r="R1160" s="984"/>
      <c r="S1160" s="984"/>
      <c r="T1160" s="984"/>
      <c r="U1160" s="984"/>
      <c r="V1160" s="984"/>
      <c r="W1160" s="62"/>
      <c r="X1160" s="62"/>
      <c r="Y1160" s="62"/>
      <c r="Z1160" s="62"/>
      <c r="AA1160" s="62" t="s">
        <v>50</v>
      </c>
      <c r="AB1160" s="63"/>
      <c r="AC1160" s="63"/>
      <c r="AD1160" s="62"/>
      <c r="AE1160" s="984"/>
      <c r="AF1160" s="334">
        <f t="shared" si="525"/>
        <v>0</v>
      </c>
      <c r="AG1160" s="272">
        <f>IF(R1160="kompletna",Q1160*J1160*0.0036*'lista, wskaźniki'!$F$13, IF(R1160="częściowa",Q1160*J1160*0.0036*'lista, wskaźniki'!$F$14, IF(R1160="brak",Q1160*J1160*0.0036*'lista, wskaźniki'!$F$15,)))</f>
        <v>0</v>
      </c>
      <c r="AH1160" s="334">
        <f>IF(Y1160="inne",K1160*'lista, wskaźniki'!$E$35,IF(Y1160="to samo źródło",0,IF(Y1160=0,0)))</f>
        <v>0</v>
      </c>
      <c r="AI1160" s="334" t="b">
        <f>IF(AA1160="gaz z sieci",AC1160*'lista, wskaźniki'!$D$21)</f>
        <v>0</v>
      </c>
      <c r="AJ1160" s="272">
        <f>IF(AA1160="węgiel",AB1160*'lista, wskaźniki'!$D$20, IF('Sektor mieszkaniowy'!AA1160="drewno",'Sektor mieszkaniowy'!AB1160*'lista, wskaźniki'!$D$22,IF('Sektor mieszkaniowy'!AA1160="pellet",AB1160*'lista, wskaźniki'!$D$23,IF('Sektor mieszkaniowy'!AA1160="gaz z sieci",AB1160*'lista, wskaźniki'!$D$21,IF('Sektor mieszkaniowy'!AA1160="olej opałowy",'Sektor mieszkaniowy'!AB1160*'lista, wskaźniki'!$D$24)))))</f>
        <v>0</v>
      </c>
      <c r="AK1160" s="1014"/>
      <c r="AL1160" s="984"/>
      <c r="AM1160" s="20">
        <f>IF(AA1160="węgiel",AF1160*1/3.6*'lista, wskaźniki'!$F$20,IF(AA1160="drewno",AF1160*1/3.6*'lista, wskaźniki'!$F$22,IF(AA1160="pellet",AF1160*1/3.6*'lista, wskaźniki'!$F$23,IF(AA1160="gaz z sieci",AF1160*1/3.6*'lista, wskaźniki'!$F$21,IF(AA1160="olej opałowy",AF1160*1/3.6*'lista, wskaźniki'!$F$24,0)))))</f>
        <v>0</v>
      </c>
      <c r="AN1160" s="20">
        <f>IF(AA1160="węgiel",AF1160*'lista, wskaźniki'!$E$42,IF(AA1160="drewno",AF1160*'lista, wskaźniki'!$G$42,IF(AA1160="pellet",AF1160*'lista, wskaźniki'!$H$42,IF(AA1160="gaz z sieci",AF1160*'lista, wskaźniki'!$F$42,IF(AA1160="olej opałowy",AF1160*'lista, wskaźniki'!$I$42,0)))))</f>
        <v>0</v>
      </c>
      <c r="AO1160" s="20">
        <f>IF(AA1160="węgiel",AF1160*'lista, wskaźniki'!$E$43,IF(AA1160="drewno",AF1160*'lista, wskaźniki'!$G$43,IF(AA1160="pellet",AF1160*'lista, wskaźniki'!$H$43,IF(AA1160="gaz z sieci",AF1160*'lista, wskaźniki'!$F$43,IF(AA1160="olej opałowy",AF1160*'lista, wskaźniki'!$I$43,0)))))</f>
        <v>0</v>
      </c>
      <c r="AP1160" s="20">
        <f>IF(AA1160="węgiel",AF1160*'lista, wskaźniki'!$E$44,IF(AA1160="drewno",AF1160*'lista, wskaźniki'!$G$44,IF(AA1160="pellet",AF1160*'lista, wskaźniki'!$H$44,IF(AA1160="gaz z sieci",AF1160*'lista, wskaźniki'!$F$44,IF(AA1160="olej opałowy",AF1160*'lista, wskaźniki'!$I$44,0)))))</f>
        <v>0</v>
      </c>
      <c r="AQ1160" s="20" t="b">
        <f>IF(Z1160="gaz",AH1160*1/3.6*'lista, wskaźniki'!$F$21,IF(Z1160="energia elektryczna",AH1160*1/3.6*'lista, wskaźniki'!$F$26))</f>
        <v>0</v>
      </c>
      <c r="AR1160" s="20" t="b">
        <f>IF(Z1160="gaz",AH1160*'lista, wskaźniki'!$F$42,IF(Z1160="energia elektryczna",AH1160*0))</f>
        <v>0</v>
      </c>
      <c r="AS1160" s="20" t="b">
        <f>IF(Z1160="gaz",AH1160*'lista, wskaźniki'!$F$43,IF(Z1160="energia elektryczna",AH1160*0))</f>
        <v>0</v>
      </c>
      <c r="AT1160" s="20" t="b">
        <f>IF(Z1160="gaz",AH1160*'lista, wskaźniki'!$F$44,IF(Z1160="energia elektryczna",AH1160*0))</f>
        <v>0</v>
      </c>
      <c r="AU1160" s="20">
        <f>AI1160*1/3.6*'lista, wskaźniki'!$F$21</f>
        <v>0</v>
      </c>
      <c r="AV1160" s="20">
        <f>AI1160*'lista, wskaźniki'!$F$42</f>
        <v>0</v>
      </c>
      <c r="AW1160" s="20">
        <f>AI1160*'lista, wskaźniki'!$F$43</f>
        <v>0</v>
      </c>
      <c r="AX1160" s="20">
        <f>AI1160*'lista, wskaźniki'!$F$44</f>
        <v>0</v>
      </c>
      <c r="AY1160" s="20">
        <f>AK1160*'lista, wskaźniki'!$F$26</f>
        <v>0</v>
      </c>
      <c r="AZ1160" s="20">
        <f t="shared" si="526"/>
        <v>0</v>
      </c>
      <c r="BA1160" s="20">
        <f t="shared" si="527"/>
        <v>0</v>
      </c>
      <c r="BB1160" s="20">
        <f t="shared" si="528"/>
        <v>0</v>
      </c>
      <c r="BC1160" s="20">
        <f t="shared" si="529"/>
        <v>0</v>
      </c>
      <c r="BD1160" s="984"/>
      <c r="BE1160" s="984"/>
      <c r="BF1160" s="984"/>
      <c r="BG1160" s="984"/>
      <c r="BH1160" s="62"/>
      <c r="BI1160" s="984"/>
      <c r="BJ1160" s="62"/>
      <c r="BK1160" s="984"/>
      <c r="BL1160" s="62"/>
      <c r="BM1160" s="62"/>
      <c r="BN1160" s="62"/>
      <c r="BO1160" s="62"/>
      <c r="BP1160" s="62"/>
      <c r="BQ1160" s="62"/>
      <c r="BR1160" s="62"/>
      <c r="BS1160" s="987"/>
      <c r="BT1160" s="987"/>
      <c r="BU1160" s="987"/>
      <c r="BV1160" s="987"/>
      <c r="BW1160" s="987"/>
      <c r="BX1160" s="987"/>
      <c r="BY1160" s="1011"/>
      <c r="CA1160" s="365" t="b">
        <f t="shared" si="530"/>
        <v>0</v>
      </c>
      <c r="CB1160" s="365" t="b">
        <f t="shared" si="531"/>
        <v>0</v>
      </c>
      <c r="CC1160" s="365">
        <f t="shared" si="532"/>
        <v>0</v>
      </c>
      <c r="CD1160" s="365" t="b">
        <f t="shared" si="533"/>
        <v>0</v>
      </c>
      <c r="CE1160" s="365" t="b">
        <f t="shared" si="534"/>
        <v>0</v>
      </c>
      <c r="CF1160" s="365" t="b">
        <f t="shared" si="535"/>
        <v>0</v>
      </c>
      <c r="CG1160" s="365" t="b">
        <f t="shared" si="536"/>
        <v>0</v>
      </c>
      <c r="CH1160" s="365" t="b">
        <f t="shared" si="537"/>
        <v>0</v>
      </c>
      <c r="CI1160" s="72" t="b">
        <f t="shared" si="538"/>
        <v>0</v>
      </c>
      <c r="CJ1160" s="72" t="b">
        <f t="shared" si="539"/>
        <v>0</v>
      </c>
      <c r="CK1160" s="72">
        <f t="shared" si="540"/>
        <v>0</v>
      </c>
      <c r="CL1160" s="72">
        <f t="shared" si="541"/>
        <v>0</v>
      </c>
      <c r="CM1160" s="72" t="b">
        <f t="shared" si="542"/>
        <v>0</v>
      </c>
      <c r="CN1160" s="72" t="b">
        <f t="shared" si="543"/>
        <v>0</v>
      </c>
      <c r="CP1160" s="13">
        <f t="shared" si="544"/>
        <v>0</v>
      </c>
      <c r="CQ1160" s="13" t="b">
        <f t="shared" si="545"/>
        <v>0</v>
      </c>
      <c r="CR1160" s="13" t="b">
        <f t="shared" si="546"/>
        <v>0</v>
      </c>
      <c r="CS1160" s="13" t="b">
        <f t="shared" si="523"/>
        <v>0</v>
      </c>
      <c r="CT1160" s="13" t="b">
        <f t="shared" si="551"/>
        <v>0</v>
      </c>
      <c r="CU1160" s="13" t="b">
        <f t="shared" si="524"/>
        <v>0</v>
      </c>
      <c r="CV1160" s="13" t="b">
        <f t="shared" si="547"/>
        <v>0</v>
      </c>
      <c r="CW1160" s="13" t="b">
        <f t="shared" si="548"/>
        <v>0</v>
      </c>
      <c r="CX1160" s="13" t="b">
        <f t="shared" si="549"/>
        <v>0</v>
      </c>
      <c r="CY1160" s="13" t="b">
        <f t="shared" si="550"/>
        <v>0</v>
      </c>
    </row>
    <row r="1161" spans="1:103" s="140" customFormat="1" ht="15" thickBot="1">
      <c r="A1161" s="932"/>
      <c r="B1161" s="984"/>
      <c r="C1161" s="984"/>
      <c r="D1161" s="984"/>
      <c r="E1161" s="984"/>
      <c r="F1161" s="984"/>
      <c r="G1161" s="984"/>
      <c r="H1161" s="984"/>
      <c r="I1161" s="984"/>
      <c r="J1161" s="984"/>
      <c r="K1161" s="984"/>
      <c r="L1161" s="984"/>
      <c r="M1161" s="984"/>
      <c r="N1161" s="984"/>
      <c r="O1161" s="984"/>
      <c r="P1161" s="984"/>
      <c r="Q1161" s="941"/>
      <c r="R1161" s="984"/>
      <c r="S1161" s="984"/>
      <c r="T1161" s="984"/>
      <c r="U1161" s="984"/>
      <c r="V1161" s="984"/>
      <c r="W1161" s="62"/>
      <c r="X1161" s="62"/>
      <c r="Y1161" s="62"/>
      <c r="Z1161" s="62"/>
      <c r="AA1161" s="62" t="s">
        <v>38</v>
      </c>
      <c r="AB1161" s="63"/>
      <c r="AC1161" s="63"/>
      <c r="AD1161" s="62"/>
      <c r="AE1161" s="984"/>
      <c r="AF1161" s="334">
        <f t="shared" si="525"/>
        <v>0</v>
      </c>
      <c r="AG1161" s="272">
        <f>IF(R1161="kompletna",Q1161*J1161*0.0036*'lista, wskaźniki'!$F$13, IF(R1161="częściowa",Q1161*J1161*0.0036*'lista, wskaźniki'!$F$14, IF(R1161="brak",Q1161*J1161*0.0036*'lista, wskaźniki'!$F$15,)))</f>
        <v>0</v>
      </c>
      <c r="AH1161" s="334">
        <f>IF(Y1161="inne",K1161*'lista, wskaźniki'!$E$35,IF(Y1161="to samo źródło",0,IF(Y1161=0,0)))</f>
        <v>0</v>
      </c>
      <c r="AI1161" s="334">
        <f>IF(AA1161="gaz z sieci",AC1161*'lista, wskaźniki'!$D$21)</f>
        <v>0</v>
      </c>
      <c r="AJ1161" s="272">
        <f>IF(AA1161="węgiel",AB1161*'lista, wskaźniki'!$D$20, IF('Sektor mieszkaniowy'!AA1161="drewno",'Sektor mieszkaniowy'!AB1161*'lista, wskaźniki'!$D$22,IF('Sektor mieszkaniowy'!AA1161="pellet",AB1161*'lista, wskaźniki'!$D$23,IF('Sektor mieszkaniowy'!AA1161="gaz z sieci",AB1161*'lista, wskaźniki'!$D$21,IF('Sektor mieszkaniowy'!AA1161="olej opałowy",'Sektor mieszkaniowy'!AB1161*'lista, wskaźniki'!$D$24)))))</f>
        <v>0</v>
      </c>
      <c r="AK1161" s="1014"/>
      <c r="AL1161" s="984"/>
      <c r="AM1161" s="20">
        <f>IF(AA1161="węgiel",AF1161*1/3.6*'lista, wskaźniki'!$F$20,IF(AA1161="drewno",AF1161*1/3.6*'lista, wskaźniki'!$F$22,IF(AA1161="pellet",AF1161*1/3.6*'lista, wskaźniki'!$F$23,IF(AA1161="gaz z sieci",AF1161*1/3.6*'lista, wskaźniki'!$F$21,IF(AA1161="olej opałowy",AF1161*1/3.6*'lista, wskaźniki'!$F$24,0)))))</f>
        <v>0</v>
      </c>
      <c r="AN1161" s="20">
        <f>IF(AA1161="węgiel",AF1161*'lista, wskaźniki'!$E$42,IF(AA1161="drewno",AF1161*'lista, wskaźniki'!$G$42,IF(AA1161="pellet",AF1161*'lista, wskaźniki'!$H$42,IF(AA1161="gaz z sieci",AF1161*'lista, wskaźniki'!$F$42,IF(AA1161="olej opałowy",AF1161*'lista, wskaźniki'!$I$42,0)))))</f>
        <v>0</v>
      </c>
      <c r="AO1161" s="20">
        <f>IF(AA1161="węgiel",AF1161*'lista, wskaźniki'!$E$43,IF(AA1161="drewno",AF1161*'lista, wskaźniki'!$G$43,IF(AA1161="pellet",AF1161*'lista, wskaźniki'!$H$43,IF(AA1161="gaz z sieci",AF1161*'lista, wskaźniki'!$F$43,IF(AA1161="olej opałowy",AF1161*'lista, wskaźniki'!$I$43,0)))))</f>
        <v>0</v>
      </c>
      <c r="AP1161" s="20">
        <f>IF(AA1161="węgiel",AF1161*'lista, wskaźniki'!$E$44,IF(AA1161="drewno",AF1161*'lista, wskaźniki'!$G$44,IF(AA1161="pellet",AF1161*'lista, wskaźniki'!$H$44,IF(AA1161="gaz z sieci",AF1161*'lista, wskaźniki'!$F$44,IF(AA1161="olej opałowy",AF1161*'lista, wskaźniki'!$I$44,0)))))</f>
        <v>0</v>
      </c>
      <c r="AQ1161" s="20" t="b">
        <f>IF(Z1161="gaz",AH1161*1/3.6*'lista, wskaźniki'!$F$21,IF(Z1161="energia elektryczna",AH1161*1/3.6*'lista, wskaźniki'!$F$26))</f>
        <v>0</v>
      </c>
      <c r="AR1161" s="20" t="b">
        <f>IF(Z1161="gaz",AH1161*'lista, wskaźniki'!$F$42,IF(Z1161="energia elektryczna",AH1161*0))</f>
        <v>0</v>
      </c>
      <c r="AS1161" s="20" t="b">
        <f>IF(Z1161="gaz",AH1161*'lista, wskaźniki'!$F$43,IF(Z1161="energia elektryczna",AH1161*0))</f>
        <v>0</v>
      </c>
      <c r="AT1161" s="20" t="b">
        <f>IF(Z1161="gaz",AH1161*'lista, wskaźniki'!$F$44,IF(Z1161="energia elektryczna",AH1161*0))</f>
        <v>0</v>
      </c>
      <c r="AU1161" s="20">
        <f>AI1161*1/3.6*'lista, wskaźniki'!$F$21</f>
        <v>0</v>
      </c>
      <c r="AV1161" s="20">
        <f>AI1161*'lista, wskaźniki'!$F$42</f>
        <v>0</v>
      </c>
      <c r="AW1161" s="20">
        <f>AI1161*'lista, wskaźniki'!$F$43</f>
        <v>0</v>
      </c>
      <c r="AX1161" s="20">
        <f>AI1161*'lista, wskaźniki'!$F$44</f>
        <v>0</v>
      </c>
      <c r="AY1161" s="20">
        <f>AK1161*'lista, wskaźniki'!$F$26</f>
        <v>0</v>
      </c>
      <c r="AZ1161" s="20">
        <f t="shared" si="526"/>
        <v>0</v>
      </c>
      <c r="BA1161" s="20">
        <f t="shared" si="527"/>
        <v>0</v>
      </c>
      <c r="BB1161" s="20">
        <f t="shared" si="528"/>
        <v>0</v>
      </c>
      <c r="BC1161" s="20">
        <f t="shared" si="529"/>
        <v>0</v>
      </c>
      <c r="BD1161" s="984"/>
      <c r="BE1161" s="984"/>
      <c r="BF1161" s="984"/>
      <c r="BG1161" s="984"/>
      <c r="BH1161" s="62"/>
      <c r="BI1161" s="984"/>
      <c r="BJ1161" s="62"/>
      <c r="BK1161" s="984"/>
      <c r="BL1161" s="62"/>
      <c r="BM1161" s="62"/>
      <c r="BN1161" s="62"/>
      <c r="BO1161" s="62"/>
      <c r="BP1161" s="62"/>
      <c r="BQ1161" s="62"/>
      <c r="BR1161" s="62"/>
      <c r="BS1161" s="987"/>
      <c r="BT1161" s="987"/>
      <c r="BU1161" s="987"/>
      <c r="BV1161" s="987"/>
      <c r="BW1161" s="987"/>
      <c r="BX1161" s="987"/>
      <c r="BY1161" s="1011"/>
      <c r="CA1161" s="365" t="b">
        <f t="shared" si="530"/>
        <v>0</v>
      </c>
      <c r="CB1161" s="365" t="b">
        <f t="shared" si="531"/>
        <v>0</v>
      </c>
      <c r="CC1161" s="365" t="b">
        <f t="shared" si="532"/>
        <v>0</v>
      </c>
      <c r="CD1161" s="365">
        <f t="shared" si="533"/>
        <v>0</v>
      </c>
      <c r="CE1161" s="365" t="b">
        <f t="shared" si="534"/>
        <v>0</v>
      </c>
      <c r="CF1161" s="365" t="b">
        <f t="shared" si="535"/>
        <v>0</v>
      </c>
      <c r="CG1161" s="365" t="b">
        <f t="shared" si="536"/>
        <v>0</v>
      </c>
      <c r="CH1161" s="365">
        <f t="shared" si="537"/>
        <v>0</v>
      </c>
      <c r="CI1161" s="72" t="b">
        <f t="shared" si="538"/>
        <v>0</v>
      </c>
      <c r="CJ1161" s="72" t="b">
        <f t="shared" si="539"/>
        <v>0</v>
      </c>
      <c r="CK1161" s="72" t="b">
        <f t="shared" si="540"/>
        <v>0</v>
      </c>
      <c r="CL1161" s="72">
        <f t="shared" si="541"/>
        <v>0</v>
      </c>
      <c r="CM1161" s="72" t="b">
        <f t="shared" si="542"/>
        <v>0</v>
      </c>
      <c r="CN1161" s="72" t="b">
        <f t="shared" si="543"/>
        <v>0</v>
      </c>
      <c r="CP1161" s="13">
        <f t="shared" si="544"/>
        <v>0</v>
      </c>
      <c r="CQ1161" s="13" t="b">
        <f t="shared" si="545"/>
        <v>0</v>
      </c>
      <c r="CR1161" s="13" t="b">
        <f t="shared" si="546"/>
        <v>0</v>
      </c>
      <c r="CS1161" s="13" t="b">
        <f t="shared" si="523"/>
        <v>0</v>
      </c>
      <c r="CT1161" s="13" t="b">
        <f t="shared" si="551"/>
        <v>0</v>
      </c>
      <c r="CU1161" s="13" t="b">
        <f t="shared" si="524"/>
        <v>0</v>
      </c>
      <c r="CV1161" s="13" t="b">
        <f t="shared" si="547"/>
        <v>0</v>
      </c>
      <c r="CW1161" s="13" t="b">
        <f t="shared" si="548"/>
        <v>0</v>
      </c>
      <c r="CX1161" s="13" t="b">
        <f t="shared" si="549"/>
        <v>0</v>
      </c>
      <c r="CY1161" s="13" t="b">
        <f t="shared" si="550"/>
        <v>0</v>
      </c>
    </row>
    <row r="1162" spans="1:103" s="140" customFormat="1" ht="15" thickBot="1">
      <c r="A1162" s="933"/>
      <c r="B1162" s="985"/>
      <c r="C1162" s="985"/>
      <c r="D1162" s="985"/>
      <c r="E1162" s="985"/>
      <c r="F1162" s="985"/>
      <c r="G1162" s="985"/>
      <c r="H1162" s="985"/>
      <c r="I1162" s="985"/>
      <c r="J1162" s="985"/>
      <c r="K1162" s="985"/>
      <c r="L1162" s="985"/>
      <c r="M1162" s="985"/>
      <c r="N1162" s="985"/>
      <c r="O1162" s="985"/>
      <c r="P1162" s="985"/>
      <c r="Q1162" s="942"/>
      <c r="R1162" s="985"/>
      <c r="S1162" s="985"/>
      <c r="T1162" s="985"/>
      <c r="U1162" s="985"/>
      <c r="V1162" s="985"/>
      <c r="W1162" s="64"/>
      <c r="X1162" s="64"/>
      <c r="Y1162" s="64"/>
      <c r="Z1162" s="64"/>
      <c r="AA1162" s="64" t="s">
        <v>37</v>
      </c>
      <c r="AB1162" s="65"/>
      <c r="AC1162" s="65"/>
      <c r="AD1162" s="64"/>
      <c r="AE1162" s="985"/>
      <c r="AF1162" s="334">
        <f t="shared" si="525"/>
        <v>0</v>
      </c>
      <c r="AG1162" s="272">
        <f>IF(R1162="kompletna",Q1162*J1162*0.0036*'lista, wskaźniki'!$F$13, IF(R1162="częściowa",Q1162*J1162*0.0036*'lista, wskaźniki'!$F$14, IF(R1162="brak",Q1162*J1162*0.0036*'lista, wskaźniki'!$F$15,)))</f>
        <v>0</v>
      </c>
      <c r="AH1162" s="334">
        <f>IF(Y1162="inne",K1162*'lista, wskaźniki'!$E$35,IF(Y1162="to samo źródło",0,IF(Y1162=0,0)))</f>
        <v>0</v>
      </c>
      <c r="AI1162" s="334" t="b">
        <f>IF(AA1162="gaz z sieci",AC1162*'lista, wskaźniki'!$D$21)</f>
        <v>0</v>
      </c>
      <c r="AJ1162" s="272">
        <f>IF(AA1162="węgiel",AB1162*'lista, wskaźniki'!$D$20, IF('Sektor mieszkaniowy'!AA1162="drewno",'Sektor mieszkaniowy'!AB1162*'lista, wskaźniki'!$D$22,IF('Sektor mieszkaniowy'!AA1162="pellet",AB1162*'lista, wskaźniki'!$D$23,IF('Sektor mieszkaniowy'!AA1162="gaz z sieci",AB1162*'lista, wskaźniki'!$D$21,IF('Sektor mieszkaniowy'!AA1162="olej opałowy",'Sektor mieszkaniowy'!AB1162*'lista, wskaźniki'!$D$24)))))</f>
        <v>0</v>
      </c>
      <c r="AK1162" s="1015"/>
      <c r="AL1162" s="985"/>
      <c r="AM1162" s="20">
        <f>IF(AA1162="węgiel",AF1162*1/3.6*'lista, wskaźniki'!$F$20,IF(AA1162="drewno",AF1162*1/3.6*'lista, wskaźniki'!$F$22,IF(AA1162="pellet",AF1162*1/3.6*'lista, wskaźniki'!$F$23,IF(AA1162="gaz z sieci",AF1162*1/3.6*'lista, wskaźniki'!$F$21,IF(AA1162="olej opałowy",AF1162*1/3.6*'lista, wskaźniki'!$F$24,0)))))</f>
        <v>0</v>
      </c>
      <c r="AN1162" s="20">
        <f>IF(AA1162="węgiel",AF1162*'lista, wskaźniki'!$E$42,IF(AA1162="drewno",AF1162*'lista, wskaźniki'!$G$42,IF(AA1162="pellet",AF1162*'lista, wskaźniki'!$H$42,IF(AA1162="gaz z sieci",AF1162*'lista, wskaźniki'!$F$42,IF(AA1162="olej opałowy",AF1162*'lista, wskaźniki'!$I$42,0)))))</f>
        <v>0</v>
      </c>
      <c r="AO1162" s="20">
        <f>IF(AA1162="węgiel",AF1162*'lista, wskaźniki'!$E$43,IF(AA1162="drewno",AF1162*'lista, wskaźniki'!$G$43,IF(AA1162="pellet",AF1162*'lista, wskaźniki'!$H$43,IF(AA1162="gaz z sieci",AF1162*'lista, wskaźniki'!$F$43,IF(AA1162="olej opałowy",AF1162*'lista, wskaźniki'!$I$43,0)))))</f>
        <v>0</v>
      </c>
      <c r="AP1162" s="20">
        <f>IF(AA1162="węgiel",AF1162*'lista, wskaźniki'!$E$44,IF(AA1162="drewno",AF1162*'lista, wskaźniki'!$G$44,IF(AA1162="pellet",AF1162*'lista, wskaźniki'!$H$44,IF(AA1162="gaz z sieci",AF1162*'lista, wskaźniki'!$F$44,IF(AA1162="olej opałowy",AF1162*'lista, wskaźniki'!$I$44,0)))))</f>
        <v>0</v>
      </c>
      <c r="AQ1162" s="20" t="b">
        <f>IF(Z1162="gaz",AH1162*1/3.6*'lista, wskaźniki'!$F$21,IF(Z1162="energia elektryczna",AH1162*1/3.6*'lista, wskaźniki'!$F$26))</f>
        <v>0</v>
      </c>
      <c r="AR1162" s="20" t="b">
        <f>IF(Z1162="gaz",AH1162*'lista, wskaźniki'!$F$42,IF(Z1162="energia elektryczna",AH1162*0))</f>
        <v>0</v>
      </c>
      <c r="AS1162" s="20" t="b">
        <f>IF(Z1162="gaz",AH1162*'lista, wskaźniki'!$F$43,IF(Z1162="energia elektryczna",AH1162*0))</f>
        <v>0</v>
      </c>
      <c r="AT1162" s="20" t="b">
        <f>IF(Z1162="gaz",AH1162*'lista, wskaźniki'!$F$44,IF(Z1162="energia elektryczna",AH1162*0))</f>
        <v>0</v>
      </c>
      <c r="AU1162" s="20">
        <f>AI1162*1/3.6*'lista, wskaźniki'!$F$21</f>
        <v>0</v>
      </c>
      <c r="AV1162" s="20">
        <f>AI1162*'lista, wskaźniki'!$F$42</f>
        <v>0</v>
      </c>
      <c r="AW1162" s="20">
        <f>AI1162*'lista, wskaźniki'!$F$43</f>
        <v>0</v>
      </c>
      <c r="AX1162" s="20">
        <f>AI1162*'lista, wskaźniki'!$F$44</f>
        <v>0</v>
      </c>
      <c r="AY1162" s="20">
        <f>AK1162*'lista, wskaźniki'!$F$26</f>
        <v>0</v>
      </c>
      <c r="AZ1162" s="20">
        <f t="shared" si="526"/>
        <v>0</v>
      </c>
      <c r="BA1162" s="20">
        <f t="shared" si="527"/>
        <v>0</v>
      </c>
      <c r="BB1162" s="20">
        <f t="shared" si="528"/>
        <v>0</v>
      </c>
      <c r="BC1162" s="20">
        <f t="shared" si="529"/>
        <v>0</v>
      </c>
      <c r="BD1162" s="985"/>
      <c r="BE1162" s="985"/>
      <c r="BF1162" s="985"/>
      <c r="BG1162" s="985"/>
      <c r="BH1162" s="64"/>
      <c r="BI1162" s="985"/>
      <c r="BJ1162" s="64"/>
      <c r="BK1162" s="985"/>
      <c r="BL1162" s="64"/>
      <c r="BM1162" s="64"/>
      <c r="BN1162" s="64"/>
      <c r="BO1162" s="64"/>
      <c r="BP1162" s="64"/>
      <c r="BQ1162" s="64"/>
      <c r="BR1162" s="64"/>
      <c r="BS1162" s="988"/>
      <c r="BT1162" s="988"/>
      <c r="BU1162" s="988"/>
      <c r="BV1162" s="988"/>
      <c r="BW1162" s="988"/>
      <c r="BX1162" s="988"/>
      <c r="BY1162" s="1012"/>
      <c r="CA1162" s="365" t="b">
        <f t="shared" si="530"/>
        <v>0</v>
      </c>
      <c r="CB1162" s="365" t="b">
        <f t="shared" si="531"/>
        <v>0</v>
      </c>
      <c r="CC1162" s="365" t="b">
        <f t="shared" si="532"/>
        <v>0</v>
      </c>
      <c r="CD1162" s="365" t="b">
        <f t="shared" si="533"/>
        <v>0</v>
      </c>
      <c r="CE1162" s="365">
        <f t="shared" si="534"/>
        <v>0</v>
      </c>
      <c r="CF1162" s="365" t="b">
        <f t="shared" si="535"/>
        <v>0</v>
      </c>
      <c r="CG1162" s="365" t="b">
        <f t="shared" si="536"/>
        <v>0</v>
      </c>
      <c r="CH1162" s="365" t="b">
        <f t="shared" si="537"/>
        <v>0</v>
      </c>
      <c r="CI1162" s="72" t="b">
        <f t="shared" si="538"/>
        <v>0</v>
      </c>
      <c r="CJ1162" s="72" t="b">
        <f t="shared" si="539"/>
        <v>0</v>
      </c>
      <c r="CK1162" s="72" t="b">
        <f t="shared" si="540"/>
        <v>0</v>
      </c>
      <c r="CL1162" s="72">
        <f t="shared" si="541"/>
        <v>0</v>
      </c>
      <c r="CM1162" s="72">
        <f t="shared" si="542"/>
        <v>0</v>
      </c>
      <c r="CN1162" s="72" t="b">
        <f t="shared" si="543"/>
        <v>0</v>
      </c>
      <c r="CP1162" s="13">
        <f t="shared" si="544"/>
        <v>0</v>
      </c>
      <c r="CQ1162" s="13" t="b">
        <f t="shared" si="545"/>
        <v>0</v>
      </c>
      <c r="CR1162" s="13" t="b">
        <f t="shared" si="546"/>
        <v>0</v>
      </c>
      <c r="CS1162" s="13" t="b">
        <f t="shared" ref="CS1162:CS1225" si="552">IF(R1162="kompletna",CR1162,IF(R1162="częściowa",0.5*CR1162,IF(R1162="brak",0*CR1162)))</f>
        <v>0</v>
      </c>
      <c r="CT1162" s="13" t="b">
        <f t="shared" si="551"/>
        <v>0</v>
      </c>
      <c r="CU1162" s="13" t="b">
        <f t="shared" si="524"/>
        <v>0</v>
      </c>
      <c r="CV1162" s="13" t="b">
        <f t="shared" si="547"/>
        <v>0</v>
      </c>
      <c r="CW1162" s="13" t="b">
        <f t="shared" si="548"/>
        <v>0</v>
      </c>
      <c r="CX1162" s="13" t="b">
        <f t="shared" si="549"/>
        <v>0</v>
      </c>
      <c r="CY1162" s="13" t="b">
        <f t="shared" si="550"/>
        <v>0</v>
      </c>
    </row>
    <row r="1163" spans="1:103" ht="15" thickBot="1">
      <c r="A1163" s="931">
        <v>233</v>
      </c>
      <c r="B1163" s="995" t="s">
        <v>244</v>
      </c>
      <c r="C1163" s="995"/>
      <c r="D1163" s="995" t="s">
        <v>1</v>
      </c>
      <c r="E1163" s="995" t="s">
        <v>5</v>
      </c>
      <c r="F1163" s="995"/>
      <c r="G1163" s="995"/>
      <c r="H1163" s="995"/>
      <c r="I1163" s="995" t="s">
        <v>11</v>
      </c>
      <c r="J1163" s="995">
        <v>120</v>
      </c>
      <c r="K1163" s="995">
        <v>7</v>
      </c>
      <c r="L1163" s="995" t="s">
        <v>16</v>
      </c>
      <c r="M1163" s="995">
        <v>100</v>
      </c>
      <c r="N1163" s="995" t="s">
        <v>16</v>
      </c>
      <c r="O1163" s="181"/>
      <c r="P1163" s="995" t="s">
        <v>16</v>
      </c>
      <c r="Q1163" s="940">
        <f>IF(I1163="&lt;1966",'lista, wskaźniki'!$G$4,IF(I1163="1967-1985",'lista, wskaźniki'!$G$5,IF(I1163="1986-1992",'lista, wskaźniki'!$G$6,IF(I1163="1993-1996",'lista, wskaźniki'!$G$7,IF(I1163="&gt;1997",'lista, wskaźniki'!$G$8,IF(I1163=0,'lista, wskaźniki'!$G$4))))))</f>
        <v>250</v>
      </c>
      <c r="R1163" s="995" t="s">
        <v>21</v>
      </c>
      <c r="S1163" s="995" t="s">
        <v>27</v>
      </c>
      <c r="T1163" s="995">
        <v>11</v>
      </c>
      <c r="U1163" s="995">
        <v>2000</v>
      </c>
      <c r="V1163" s="995"/>
      <c r="W1163" s="182" t="s">
        <v>35</v>
      </c>
      <c r="X1163" s="182" t="s">
        <v>39</v>
      </c>
      <c r="Y1163" s="182" t="s">
        <v>42</v>
      </c>
      <c r="Z1163" s="182"/>
      <c r="AA1163" s="182" t="s">
        <v>35</v>
      </c>
      <c r="AB1163" s="183"/>
      <c r="AC1163" s="183"/>
      <c r="AD1163" s="182"/>
      <c r="AE1163" s="995"/>
      <c r="AF1163" s="334">
        <f>AG1163</f>
        <v>64.8</v>
      </c>
      <c r="AG1163" s="272">
        <f>IF(R1163="kompletna",Q1163*J1163*0.0036*'lista, wskaźniki'!$F$13, IF(R1163="częściowa",Q1163*J1163*0.0036*'lista, wskaźniki'!$F$14, IF(R1163="brak",Q1163*J1163*0.0036*'lista, wskaźniki'!$F$15,)))</f>
        <v>64.8</v>
      </c>
      <c r="AH1163" s="334">
        <f>IF(Y1163="inne",K1163*'lista, wskaźniki'!$E$35,IF(Y1163="to samo źródło",0,IF(Y1163=0,0)))</f>
        <v>0</v>
      </c>
      <c r="AI1163" s="334" t="b">
        <f>IF(AA1163="gaz z sieci",AC1163*'lista, wskaźniki'!$D$21)</f>
        <v>0</v>
      </c>
      <c r="AJ1163" s="272">
        <f>IF(AA1163="węgiel",AB1163*'lista, wskaźniki'!$D$20, IF('Sektor mieszkaniowy'!AA1163="drewno",'Sektor mieszkaniowy'!AB1163*'lista, wskaźniki'!$D$22,IF('Sektor mieszkaniowy'!AA1163="pellet",AB1163*'lista, wskaźniki'!$D$23,IF('Sektor mieszkaniowy'!AA1163="gaz z sieci",AB1163*'lista, wskaźniki'!$D$21,IF('Sektor mieszkaniowy'!AA1163="olej opałowy",'Sektor mieszkaniowy'!AB1163*'lista, wskaźniki'!$D$24)))))</f>
        <v>0</v>
      </c>
      <c r="AK1163" s="998"/>
      <c r="AL1163" s="995"/>
      <c r="AM1163" s="20">
        <f>IF(AA1163="węgiel",AF1163*1/3.6*'lista, wskaźniki'!$F$20,IF(AA1163="drewno",AF1163*1/3.6*'lista, wskaźniki'!$F$22,IF(AA1163="pellet",AF1163*1/3.6*'lista, wskaźniki'!$F$23,IF(AA1163="gaz z sieci",AF1163*1/3.6*'lista, wskaźniki'!$F$21,IF(AA1163="olej opałowy",AF1163*1/3.6*'lista, wskaźniki'!$F$24,0)))))</f>
        <v>6.1385040000000002</v>
      </c>
      <c r="AN1163" s="20">
        <f>IF(AA1163="węgiel",AF1163*'lista, wskaźniki'!$E$42,IF(AA1163="drewno",AF1163*'lista, wskaźniki'!$G$42,IF(AA1163="pellet",AF1163*'lista, wskaźniki'!$H$42,IF(AA1163="gaz z sieci",AF1163*'lista, wskaźniki'!$F$42,IF(AA1163="olej opałowy",AF1163*'lista, wskaźniki'!$I$42,0)))))</f>
        <v>2.4624E-2</v>
      </c>
      <c r="AO1163" s="20">
        <f>IF(AA1163="węgiel",AF1163*'lista, wskaźniki'!$E$43,IF(AA1163="drewno",AF1163*'lista, wskaźniki'!$G$43,IF(AA1163="pellet",AF1163*'lista, wskaźniki'!$H$43,IF(AA1163="gaz z sieci",AF1163*'lista, wskaźniki'!$F$43,IF(AA1163="olej opałowy",AF1163*'lista, wskaźniki'!$I$43,0)))))</f>
        <v>2.3328000000000002E-2</v>
      </c>
      <c r="AP1163" s="20">
        <f>IF(AA1163="węgiel",AF1163*'lista, wskaźniki'!$E$44,IF(AA1163="drewno",AF1163*'lista, wskaźniki'!$G$44,IF(AA1163="pellet",AF1163*'lista, wskaźniki'!$H$44,IF(AA1163="gaz z sieci",AF1163*'lista, wskaźniki'!$F$44,IF(AA1163="olej opałowy",AF1163*'lista, wskaźniki'!$I$44,0)))))</f>
        <v>1.7496E-5</v>
      </c>
      <c r="AQ1163" s="20" t="b">
        <f>IF(Z1163="gaz",AH1163*1/3.6*'lista, wskaźniki'!$F$21,IF(Z1163="energia elektryczna",AH1163*1/3.6*'lista, wskaźniki'!$F$26))</f>
        <v>0</v>
      </c>
      <c r="AR1163" s="20" t="b">
        <f>IF(Z1163="gaz",AH1163*'lista, wskaźniki'!$F$42,IF(Z1163="energia elektryczna",AH1163*0))</f>
        <v>0</v>
      </c>
      <c r="AS1163" s="20" t="b">
        <f>IF(Z1163="gaz",AH1163*'lista, wskaźniki'!$F$43,IF(Z1163="energia elektryczna",AH1163*0))</f>
        <v>0</v>
      </c>
      <c r="AT1163" s="20" t="b">
        <f>IF(Z1163="gaz",AH1163*'lista, wskaźniki'!$F$44,IF(Z1163="energia elektryczna",AH1163*0))</f>
        <v>0</v>
      </c>
      <c r="AU1163" s="20">
        <f>AI1163*1/3.6*'lista, wskaźniki'!$F$21</f>
        <v>0</v>
      </c>
      <c r="AV1163" s="20">
        <f>AI1163*'lista, wskaźniki'!$F$42</f>
        <v>0</v>
      </c>
      <c r="AW1163" s="20">
        <f>AI1163*'lista, wskaźniki'!$F$43</f>
        <v>0</v>
      </c>
      <c r="AX1163" s="20">
        <f>AI1163*'lista, wskaźniki'!$F$44</f>
        <v>0</v>
      </c>
      <c r="AY1163" s="20">
        <f>AK1163*'lista, wskaźniki'!$F$26</f>
        <v>0</v>
      </c>
      <c r="AZ1163" s="20">
        <f t="shared" si="526"/>
        <v>6.1385040000000002</v>
      </c>
      <c r="BA1163" s="20">
        <f t="shared" si="527"/>
        <v>2.4624E-2</v>
      </c>
      <c r="BB1163" s="20">
        <f t="shared" si="528"/>
        <v>2.3328000000000002E-2</v>
      </c>
      <c r="BC1163" s="20">
        <f t="shared" si="529"/>
        <v>1.7496E-5</v>
      </c>
      <c r="BD1163" s="995" t="s">
        <v>17</v>
      </c>
      <c r="BE1163" s="995" t="s">
        <v>17</v>
      </c>
      <c r="BF1163" s="995" t="s">
        <v>17</v>
      </c>
      <c r="BG1163" s="995" t="s">
        <v>17</v>
      </c>
      <c r="BH1163" s="182"/>
      <c r="BI1163" s="995" t="s">
        <v>16</v>
      </c>
      <c r="BJ1163" s="182"/>
      <c r="BK1163" s="995" t="s">
        <v>17</v>
      </c>
      <c r="BL1163" s="182"/>
      <c r="BM1163" s="182"/>
      <c r="BN1163" s="182"/>
      <c r="BO1163" s="182" t="s">
        <v>57</v>
      </c>
      <c r="BP1163" s="182" t="s">
        <v>52</v>
      </c>
      <c r="BQ1163" s="182" t="s">
        <v>120</v>
      </c>
      <c r="BR1163" s="182">
        <v>2</v>
      </c>
      <c r="BS1163" s="989"/>
      <c r="BT1163" s="989"/>
      <c r="BU1163" s="989">
        <v>1600</v>
      </c>
      <c r="BV1163" s="989"/>
      <c r="BW1163" s="989"/>
      <c r="BX1163" s="989">
        <v>6880</v>
      </c>
      <c r="BY1163" s="992"/>
      <c r="CA1163" s="365">
        <f t="shared" si="530"/>
        <v>64.8</v>
      </c>
      <c r="CB1163" s="365" t="b">
        <f t="shared" si="531"/>
        <v>0</v>
      </c>
      <c r="CC1163" s="365" t="b">
        <f t="shared" si="532"/>
        <v>0</v>
      </c>
      <c r="CD1163" s="365" t="b">
        <f t="shared" si="533"/>
        <v>0</v>
      </c>
      <c r="CE1163" s="365" t="b">
        <f t="shared" si="534"/>
        <v>0</v>
      </c>
      <c r="CF1163" s="365" t="b">
        <f t="shared" si="535"/>
        <v>0</v>
      </c>
      <c r="CG1163" s="365" t="b">
        <f t="shared" si="536"/>
        <v>0</v>
      </c>
      <c r="CH1163" s="365" t="b">
        <f t="shared" si="537"/>
        <v>0</v>
      </c>
      <c r="CI1163" s="72">
        <f t="shared" si="538"/>
        <v>64.8</v>
      </c>
      <c r="CJ1163" s="72" t="b">
        <f t="shared" si="539"/>
        <v>0</v>
      </c>
      <c r="CK1163" s="72" t="b">
        <f t="shared" si="540"/>
        <v>0</v>
      </c>
      <c r="CL1163" s="72">
        <f t="shared" si="541"/>
        <v>0</v>
      </c>
      <c r="CM1163" s="72" t="b">
        <f t="shared" si="542"/>
        <v>0</v>
      </c>
      <c r="CN1163" s="72" t="b">
        <f t="shared" si="543"/>
        <v>0</v>
      </c>
      <c r="CP1163" s="13" t="b">
        <f t="shared" si="544"/>
        <v>0</v>
      </c>
      <c r="CQ1163" s="13" t="b">
        <f t="shared" si="545"/>
        <v>0</v>
      </c>
      <c r="CR1163" s="13">
        <f t="shared" si="546"/>
        <v>120</v>
      </c>
      <c r="CS1163" s="13">
        <f t="shared" si="552"/>
        <v>120</v>
      </c>
      <c r="CT1163" s="13" t="b">
        <f t="shared" si="551"/>
        <v>0</v>
      </c>
      <c r="CU1163" s="13" t="b">
        <f t="shared" si="524"/>
        <v>0</v>
      </c>
      <c r="CV1163" s="13" t="b">
        <f t="shared" si="547"/>
        <v>0</v>
      </c>
      <c r="CW1163" s="13" t="b">
        <f t="shared" si="548"/>
        <v>0</v>
      </c>
      <c r="CX1163" s="13" t="b">
        <f t="shared" si="549"/>
        <v>0</v>
      </c>
      <c r="CY1163" s="13" t="b">
        <f t="shared" si="550"/>
        <v>0</v>
      </c>
    </row>
    <row r="1164" spans="1:103" ht="15" thickBot="1">
      <c r="A1164" s="932"/>
      <c r="B1164" s="996"/>
      <c r="C1164" s="996"/>
      <c r="D1164" s="996"/>
      <c r="E1164" s="996"/>
      <c r="F1164" s="996"/>
      <c r="G1164" s="996"/>
      <c r="H1164" s="996"/>
      <c r="I1164" s="996"/>
      <c r="J1164" s="996"/>
      <c r="K1164" s="996"/>
      <c r="L1164" s="996"/>
      <c r="M1164" s="996"/>
      <c r="N1164" s="996"/>
      <c r="O1164" s="184"/>
      <c r="P1164" s="996"/>
      <c r="Q1164" s="941"/>
      <c r="R1164" s="996"/>
      <c r="S1164" s="996"/>
      <c r="T1164" s="996"/>
      <c r="U1164" s="996"/>
      <c r="V1164" s="996"/>
      <c r="W1164" s="185"/>
      <c r="X1164" s="185"/>
      <c r="Y1164" s="185"/>
      <c r="Z1164" s="185"/>
      <c r="AA1164" s="185" t="s">
        <v>36</v>
      </c>
      <c r="AB1164" s="186"/>
      <c r="AC1164" s="186"/>
      <c r="AD1164" s="185"/>
      <c r="AE1164" s="996"/>
      <c r="AF1164" s="334">
        <f t="shared" si="525"/>
        <v>0</v>
      </c>
      <c r="AG1164" s="272">
        <f>IF(R1164="kompletna",Q1164*J1164*0.0036*'lista, wskaźniki'!$F$13, IF(R1164="częściowa",Q1164*J1164*0.0036*'lista, wskaźniki'!$F$14, IF(R1164="brak",Q1164*J1164*0.0036*'lista, wskaźniki'!$F$15,)))</f>
        <v>0</v>
      </c>
      <c r="AH1164" s="334">
        <f>IF(Y1164="inne",K1164*'lista, wskaźniki'!$E$35,IF(Y1164="to samo źródło",0,IF(Y1164=0,0)))</f>
        <v>0</v>
      </c>
      <c r="AI1164" s="334" t="b">
        <f>IF(AA1164="gaz z sieci",AC1164*'lista, wskaźniki'!$D$21)</f>
        <v>0</v>
      </c>
      <c r="AJ1164" s="272">
        <f>IF(AA1164="węgiel",AB1164*'lista, wskaźniki'!$D$20, IF('Sektor mieszkaniowy'!AA1164="drewno",'Sektor mieszkaniowy'!AB1164*'lista, wskaźniki'!$D$22,IF('Sektor mieszkaniowy'!AA1164="pellet",AB1164*'lista, wskaźniki'!$D$23,IF('Sektor mieszkaniowy'!AA1164="gaz z sieci",AB1164*'lista, wskaźniki'!$D$21,IF('Sektor mieszkaniowy'!AA1164="olej opałowy",'Sektor mieszkaniowy'!AB1164*'lista, wskaźniki'!$D$24)))))</f>
        <v>0</v>
      </c>
      <c r="AK1164" s="999"/>
      <c r="AL1164" s="996"/>
      <c r="AM1164" s="20">
        <f>IF(AA1164="węgiel",AF1164*1/3.6*'lista, wskaźniki'!$F$20,IF(AA1164="drewno",AF1164*1/3.6*'lista, wskaźniki'!$F$22,IF(AA1164="pellet",AF1164*1/3.6*'lista, wskaźniki'!$F$23,IF(AA1164="gaz z sieci",AF1164*1/3.6*'lista, wskaźniki'!$F$21,IF(AA1164="olej opałowy",AF1164*1/3.6*'lista, wskaźniki'!$F$24,0)))))</f>
        <v>0</v>
      </c>
      <c r="AN1164" s="20">
        <f>IF(AA1164="węgiel",AF1164*'lista, wskaźniki'!$E$42,IF(AA1164="drewno",AF1164*'lista, wskaźniki'!$G$42,IF(AA1164="pellet",AF1164*'lista, wskaźniki'!$H$42,IF(AA1164="gaz z sieci",AF1164*'lista, wskaźniki'!$F$42,IF(AA1164="olej opałowy",AF1164*'lista, wskaźniki'!$I$42,0)))))</f>
        <v>0</v>
      </c>
      <c r="AO1164" s="20">
        <f>IF(AA1164="węgiel",AF1164*'lista, wskaźniki'!$E$43,IF(AA1164="drewno",AF1164*'lista, wskaźniki'!$G$43,IF(AA1164="pellet",AF1164*'lista, wskaźniki'!$H$43,IF(AA1164="gaz z sieci",AF1164*'lista, wskaźniki'!$F$43,IF(AA1164="olej opałowy",AF1164*'lista, wskaźniki'!$I$43,0)))))</f>
        <v>0</v>
      </c>
      <c r="AP1164" s="20">
        <f>IF(AA1164="węgiel",AF1164*'lista, wskaźniki'!$E$44,IF(AA1164="drewno",AF1164*'lista, wskaźniki'!$G$44,IF(AA1164="pellet",AF1164*'lista, wskaźniki'!$H$44,IF(AA1164="gaz z sieci",AF1164*'lista, wskaźniki'!$F$44,IF(AA1164="olej opałowy",AF1164*'lista, wskaźniki'!$I$44,0)))))</f>
        <v>0</v>
      </c>
      <c r="AQ1164" s="20" t="b">
        <f>IF(Z1164="gaz",AH1164*1/3.6*'lista, wskaźniki'!$F$21,IF(Z1164="energia elektryczna",AH1164*1/3.6*'lista, wskaźniki'!$F$26))</f>
        <v>0</v>
      </c>
      <c r="AR1164" s="20" t="b">
        <f>IF(Z1164="gaz",AH1164*'lista, wskaźniki'!$F$42,IF(Z1164="energia elektryczna",AH1164*0))</f>
        <v>0</v>
      </c>
      <c r="AS1164" s="20" t="b">
        <f>IF(Z1164="gaz",AH1164*'lista, wskaźniki'!$F$43,IF(Z1164="energia elektryczna",AH1164*0))</f>
        <v>0</v>
      </c>
      <c r="AT1164" s="20" t="b">
        <f>IF(Z1164="gaz",AH1164*'lista, wskaźniki'!$F$44,IF(Z1164="energia elektryczna",AH1164*0))</f>
        <v>0</v>
      </c>
      <c r="AU1164" s="20">
        <f>AI1164*1/3.6*'lista, wskaźniki'!$F$21</f>
        <v>0</v>
      </c>
      <c r="AV1164" s="20">
        <f>AI1164*'lista, wskaźniki'!$F$42</f>
        <v>0</v>
      </c>
      <c r="AW1164" s="20">
        <f>AI1164*'lista, wskaźniki'!$F$43</f>
        <v>0</v>
      </c>
      <c r="AX1164" s="20">
        <f>AI1164*'lista, wskaźniki'!$F$44</f>
        <v>0</v>
      </c>
      <c r="AY1164" s="20">
        <f>AK1164*'lista, wskaźniki'!$F$26</f>
        <v>0</v>
      </c>
      <c r="AZ1164" s="20">
        <f t="shared" si="526"/>
        <v>0</v>
      </c>
      <c r="BA1164" s="20">
        <f t="shared" si="527"/>
        <v>0</v>
      </c>
      <c r="BB1164" s="20">
        <f t="shared" si="528"/>
        <v>0</v>
      </c>
      <c r="BC1164" s="20">
        <f t="shared" si="529"/>
        <v>0</v>
      </c>
      <c r="BD1164" s="996"/>
      <c r="BE1164" s="996"/>
      <c r="BF1164" s="996"/>
      <c r="BG1164" s="996"/>
      <c r="BH1164" s="185"/>
      <c r="BI1164" s="996"/>
      <c r="BJ1164" s="185"/>
      <c r="BK1164" s="996"/>
      <c r="BL1164" s="185"/>
      <c r="BM1164" s="185"/>
      <c r="BN1164" s="185"/>
      <c r="BO1164" s="185"/>
      <c r="BP1164" s="185"/>
      <c r="BQ1164" s="185" t="s">
        <v>121</v>
      </c>
      <c r="BR1164" s="185"/>
      <c r="BS1164" s="990"/>
      <c r="BT1164" s="990"/>
      <c r="BU1164" s="990"/>
      <c r="BV1164" s="990"/>
      <c r="BW1164" s="990"/>
      <c r="BX1164" s="990"/>
      <c r="BY1164" s="993"/>
      <c r="CA1164" s="365" t="b">
        <f t="shared" si="530"/>
        <v>0</v>
      </c>
      <c r="CB1164" s="365">
        <f t="shared" si="531"/>
        <v>0</v>
      </c>
      <c r="CC1164" s="365" t="b">
        <f t="shared" si="532"/>
        <v>0</v>
      </c>
      <c r="CD1164" s="365" t="b">
        <f t="shared" si="533"/>
        <v>0</v>
      </c>
      <c r="CE1164" s="365" t="b">
        <f t="shared" si="534"/>
        <v>0</v>
      </c>
      <c r="CF1164" s="365" t="b">
        <f t="shared" si="535"/>
        <v>0</v>
      </c>
      <c r="CG1164" s="365" t="b">
        <f t="shared" si="536"/>
        <v>0</v>
      </c>
      <c r="CH1164" s="365" t="b">
        <f t="shared" si="537"/>
        <v>0</v>
      </c>
      <c r="CI1164" s="72" t="b">
        <f t="shared" si="538"/>
        <v>0</v>
      </c>
      <c r="CJ1164" s="72">
        <f t="shared" si="539"/>
        <v>0</v>
      </c>
      <c r="CK1164" s="72" t="b">
        <f t="shared" si="540"/>
        <v>0</v>
      </c>
      <c r="CL1164" s="72">
        <f t="shared" si="541"/>
        <v>0</v>
      </c>
      <c r="CM1164" s="72" t="b">
        <f t="shared" si="542"/>
        <v>0</v>
      </c>
      <c r="CN1164" s="72" t="b">
        <f t="shared" si="543"/>
        <v>0</v>
      </c>
      <c r="CP1164" s="13">
        <f t="shared" si="544"/>
        <v>0</v>
      </c>
      <c r="CQ1164" s="13" t="b">
        <f t="shared" si="545"/>
        <v>0</v>
      </c>
      <c r="CR1164" s="13" t="b">
        <f t="shared" si="546"/>
        <v>0</v>
      </c>
      <c r="CS1164" s="13" t="b">
        <f t="shared" si="552"/>
        <v>0</v>
      </c>
      <c r="CT1164" s="13" t="b">
        <f t="shared" si="551"/>
        <v>0</v>
      </c>
      <c r="CU1164" s="13" t="b">
        <f t="shared" si="524"/>
        <v>0</v>
      </c>
      <c r="CV1164" s="13" t="b">
        <f t="shared" si="547"/>
        <v>0</v>
      </c>
      <c r="CW1164" s="13" t="b">
        <f t="shared" si="548"/>
        <v>0</v>
      </c>
      <c r="CX1164" s="13" t="b">
        <f t="shared" si="549"/>
        <v>0</v>
      </c>
      <c r="CY1164" s="13" t="b">
        <f t="shared" si="550"/>
        <v>0</v>
      </c>
    </row>
    <row r="1165" spans="1:103" ht="15" thickBot="1">
      <c r="A1165" s="932"/>
      <c r="B1165" s="996"/>
      <c r="C1165" s="996"/>
      <c r="D1165" s="996"/>
      <c r="E1165" s="996"/>
      <c r="F1165" s="996"/>
      <c r="G1165" s="996"/>
      <c r="H1165" s="996"/>
      <c r="I1165" s="996"/>
      <c r="J1165" s="996"/>
      <c r="K1165" s="996"/>
      <c r="L1165" s="996"/>
      <c r="M1165" s="996"/>
      <c r="N1165" s="996"/>
      <c r="O1165" s="184"/>
      <c r="P1165" s="996"/>
      <c r="Q1165" s="941"/>
      <c r="R1165" s="996"/>
      <c r="S1165" s="996"/>
      <c r="T1165" s="996"/>
      <c r="U1165" s="996"/>
      <c r="V1165" s="996"/>
      <c r="W1165" s="185"/>
      <c r="X1165" s="185"/>
      <c r="Y1165" s="185"/>
      <c r="Z1165" s="185"/>
      <c r="AA1165" s="185" t="s">
        <v>50</v>
      </c>
      <c r="AB1165" s="186"/>
      <c r="AC1165" s="186"/>
      <c r="AD1165" s="185"/>
      <c r="AE1165" s="996"/>
      <c r="AF1165" s="334">
        <f t="shared" si="525"/>
        <v>0</v>
      </c>
      <c r="AG1165" s="272">
        <f>IF(R1165="kompletna",Q1165*J1165*0.0036*'lista, wskaźniki'!$F$13, IF(R1165="częściowa",Q1165*J1165*0.0036*'lista, wskaźniki'!$F$14, IF(R1165="brak",Q1165*J1165*0.0036*'lista, wskaźniki'!$F$15,)))</f>
        <v>0</v>
      </c>
      <c r="AH1165" s="334">
        <f>IF(Y1165="inne",K1165*'lista, wskaźniki'!$E$35,IF(Y1165="to samo źródło",0,IF(Y1165=0,0)))</f>
        <v>0</v>
      </c>
      <c r="AI1165" s="334" t="b">
        <f>IF(AA1165="gaz z sieci",AC1165*'lista, wskaźniki'!$D$21)</f>
        <v>0</v>
      </c>
      <c r="AJ1165" s="272">
        <f>IF(AA1165="węgiel",AB1165*'lista, wskaźniki'!$D$20, IF('Sektor mieszkaniowy'!AA1165="drewno",'Sektor mieszkaniowy'!AB1165*'lista, wskaźniki'!$D$22,IF('Sektor mieszkaniowy'!AA1165="pellet",AB1165*'lista, wskaźniki'!$D$23,IF('Sektor mieszkaniowy'!AA1165="gaz z sieci",AB1165*'lista, wskaźniki'!$D$21,IF('Sektor mieszkaniowy'!AA1165="olej opałowy",'Sektor mieszkaniowy'!AB1165*'lista, wskaźniki'!$D$24)))))</f>
        <v>0</v>
      </c>
      <c r="AK1165" s="999"/>
      <c r="AL1165" s="996"/>
      <c r="AM1165" s="20">
        <f>IF(AA1165="węgiel",AF1165*1/3.6*'lista, wskaźniki'!$F$20,IF(AA1165="drewno",AF1165*1/3.6*'lista, wskaźniki'!$F$22,IF(AA1165="pellet",AF1165*1/3.6*'lista, wskaźniki'!$F$23,IF(AA1165="gaz z sieci",AF1165*1/3.6*'lista, wskaźniki'!$F$21,IF(AA1165="olej opałowy",AF1165*1/3.6*'lista, wskaźniki'!$F$24,0)))))</f>
        <v>0</v>
      </c>
      <c r="AN1165" s="20">
        <f>IF(AA1165="węgiel",AF1165*'lista, wskaźniki'!$E$42,IF(AA1165="drewno",AF1165*'lista, wskaźniki'!$G$42,IF(AA1165="pellet",AF1165*'lista, wskaźniki'!$H$42,IF(AA1165="gaz z sieci",AF1165*'lista, wskaźniki'!$F$42,IF(AA1165="olej opałowy",AF1165*'lista, wskaźniki'!$I$42,0)))))</f>
        <v>0</v>
      </c>
      <c r="AO1165" s="20">
        <f>IF(AA1165="węgiel",AF1165*'lista, wskaźniki'!$E$43,IF(AA1165="drewno",AF1165*'lista, wskaźniki'!$G$43,IF(AA1165="pellet",AF1165*'lista, wskaźniki'!$H$43,IF(AA1165="gaz z sieci",AF1165*'lista, wskaźniki'!$F$43,IF(AA1165="olej opałowy",AF1165*'lista, wskaźniki'!$I$43,0)))))</f>
        <v>0</v>
      </c>
      <c r="AP1165" s="20">
        <f>IF(AA1165="węgiel",AF1165*'lista, wskaźniki'!$E$44,IF(AA1165="drewno",AF1165*'lista, wskaźniki'!$G$44,IF(AA1165="pellet",AF1165*'lista, wskaźniki'!$H$44,IF(AA1165="gaz z sieci",AF1165*'lista, wskaźniki'!$F$44,IF(AA1165="olej opałowy",AF1165*'lista, wskaźniki'!$I$44,0)))))</f>
        <v>0</v>
      </c>
      <c r="AQ1165" s="20" t="b">
        <f>IF(Z1165="gaz",AH1165*1/3.6*'lista, wskaźniki'!$F$21,IF(Z1165="energia elektryczna",AH1165*1/3.6*'lista, wskaźniki'!$F$26))</f>
        <v>0</v>
      </c>
      <c r="AR1165" s="20" t="b">
        <f>IF(Z1165="gaz",AH1165*'lista, wskaźniki'!$F$42,IF(Z1165="energia elektryczna",AH1165*0))</f>
        <v>0</v>
      </c>
      <c r="AS1165" s="20" t="b">
        <f>IF(Z1165="gaz",AH1165*'lista, wskaźniki'!$F$43,IF(Z1165="energia elektryczna",AH1165*0))</f>
        <v>0</v>
      </c>
      <c r="AT1165" s="20" t="b">
        <f>IF(Z1165="gaz",AH1165*'lista, wskaźniki'!$F$44,IF(Z1165="energia elektryczna",AH1165*0))</f>
        <v>0</v>
      </c>
      <c r="AU1165" s="20">
        <f>AI1165*1/3.6*'lista, wskaźniki'!$F$21</f>
        <v>0</v>
      </c>
      <c r="AV1165" s="20">
        <f>AI1165*'lista, wskaźniki'!$F$42</f>
        <v>0</v>
      </c>
      <c r="AW1165" s="20">
        <f>AI1165*'lista, wskaźniki'!$F$43</f>
        <v>0</v>
      </c>
      <c r="AX1165" s="20">
        <f>AI1165*'lista, wskaźniki'!$F$44</f>
        <v>0</v>
      </c>
      <c r="AY1165" s="20">
        <f>AK1165*'lista, wskaźniki'!$F$26</f>
        <v>0</v>
      </c>
      <c r="AZ1165" s="20">
        <f t="shared" si="526"/>
        <v>0</v>
      </c>
      <c r="BA1165" s="20">
        <f t="shared" si="527"/>
        <v>0</v>
      </c>
      <c r="BB1165" s="20">
        <f t="shared" si="528"/>
        <v>0</v>
      </c>
      <c r="BC1165" s="20">
        <f t="shared" si="529"/>
        <v>0</v>
      </c>
      <c r="BD1165" s="996"/>
      <c r="BE1165" s="996"/>
      <c r="BF1165" s="996"/>
      <c r="BG1165" s="996"/>
      <c r="BH1165" s="185"/>
      <c r="BI1165" s="996"/>
      <c r="BJ1165" s="185"/>
      <c r="BK1165" s="996"/>
      <c r="BL1165" s="185"/>
      <c r="BM1165" s="185"/>
      <c r="BN1165" s="185"/>
      <c r="BO1165" s="185"/>
      <c r="BP1165" s="185"/>
      <c r="BQ1165" s="185"/>
      <c r="BR1165" s="185"/>
      <c r="BS1165" s="990"/>
      <c r="BT1165" s="990"/>
      <c r="BU1165" s="990"/>
      <c r="BV1165" s="990"/>
      <c r="BW1165" s="990"/>
      <c r="BX1165" s="990"/>
      <c r="BY1165" s="993"/>
      <c r="CA1165" s="365" t="b">
        <f t="shared" si="530"/>
        <v>0</v>
      </c>
      <c r="CB1165" s="365" t="b">
        <f t="shared" si="531"/>
        <v>0</v>
      </c>
      <c r="CC1165" s="365">
        <f t="shared" si="532"/>
        <v>0</v>
      </c>
      <c r="CD1165" s="365" t="b">
        <f t="shared" si="533"/>
        <v>0</v>
      </c>
      <c r="CE1165" s="365" t="b">
        <f t="shared" si="534"/>
        <v>0</v>
      </c>
      <c r="CF1165" s="365" t="b">
        <f t="shared" si="535"/>
        <v>0</v>
      </c>
      <c r="CG1165" s="365" t="b">
        <f t="shared" si="536"/>
        <v>0</v>
      </c>
      <c r="CH1165" s="365" t="b">
        <f t="shared" si="537"/>
        <v>0</v>
      </c>
      <c r="CI1165" s="72" t="b">
        <f t="shared" si="538"/>
        <v>0</v>
      </c>
      <c r="CJ1165" s="72" t="b">
        <f t="shared" si="539"/>
        <v>0</v>
      </c>
      <c r="CK1165" s="72">
        <f t="shared" si="540"/>
        <v>0</v>
      </c>
      <c r="CL1165" s="72">
        <f t="shared" si="541"/>
        <v>0</v>
      </c>
      <c r="CM1165" s="72" t="b">
        <f t="shared" si="542"/>
        <v>0</v>
      </c>
      <c r="CN1165" s="72" t="b">
        <f t="shared" si="543"/>
        <v>0</v>
      </c>
      <c r="CP1165" s="13">
        <f t="shared" si="544"/>
        <v>0</v>
      </c>
      <c r="CQ1165" s="13" t="b">
        <f t="shared" si="545"/>
        <v>0</v>
      </c>
      <c r="CR1165" s="13" t="b">
        <f t="shared" si="546"/>
        <v>0</v>
      </c>
      <c r="CS1165" s="13" t="b">
        <f t="shared" si="552"/>
        <v>0</v>
      </c>
      <c r="CT1165" s="13" t="b">
        <f t="shared" si="551"/>
        <v>0</v>
      </c>
      <c r="CU1165" s="13" t="b">
        <f t="shared" si="524"/>
        <v>0</v>
      </c>
      <c r="CV1165" s="13" t="b">
        <f t="shared" si="547"/>
        <v>0</v>
      </c>
      <c r="CW1165" s="13" t="b">
        <f t="shared" si="548"/>
        <v>0</v>
      </c>
      <c r="CX1165" s="13" t="b">
        <f t="shared" si="549"/>
        <v>0</v>
      </c>
      <c r="CY1165" s="13" t="b">
        <f t="shared" si="550"/>
        <v>0</v>
      </c>
    </row>
    <row r="1166" spans="1:103" ht="15" thickBot="1">
      <c r="A1166" s="932"/>
      <c r="B1166" s="996"/>
      <c r="C1166" s="996"/>
      <c r="D1166" s="996"/>
      <c r="E1166" s="996"/>
      <c r="F1166" s="996"/>
      <c r="G1166" s="996"/>
      <c r="H1166" s="996"/>
      <c r="I1166" s="996"/>
      <c r="J1166" s="996"/>
      <c r="K1166" s="996"/>
      <c r="L1166" s="996"/>
      <c r="M1166" s="996"/>
      <c r="N1166" s="996"/>
      <c r="O1166" s="184"/>
      <c r="P1166" s="996"/>
      <c r="Q1166" s="941"/>
      <c r="R1166" s="996"/>
      <c r="S1166" s="996"/>
      <c r="T1166" s="996"/>
      <c r="U1166" s="996"/>
      <c r="V1166" s="996"/>
      <c r="W1166" s="185"/>
      <c r="X1166" s="185"/>
      <c r="Y1166" s="185"/>
      <c r="Z1166" s="185"/>
      <c r="AA1166" s="185" t="s">
        <v>38</v>
      </c>
      <c r="AB1166" s="186"/>
      <c r="AC1166" s="186"/>
      <c r="AD1166" s="185"/>
      <c r="AE1166" s="996"/>
      <c r="AF1166" s="334">
        <f t="shared" si="525"/>
        <v>0</v>
      </c>
      <c r="AG1166" s="272">
        <f>IF(R1166="kompletna",Q1166*J1166*0.0036*'lista, wskaźniki'!$F$13, IF(R1166="częściowa",Q1166*J1166*0.0036*'lista, wskaźniki'!$F$14, IF(R1166="brak",Q1166*J1166*0.0036*'lista, wskaźniki'!$F$15,)))</f>
        <v>0</v>
      </c>
      <c r="AH1166" s="334">
        <f>IF(Y1166="inne",K1166*'lista, wskaźniki'!$E$35,IF(Y1166="to samo źródło",0,IF(Y1166=0,0)))</f>
        <v>0</v>
      </c>
      <c r="AI1166" s="334">
        <f>IF(AA1166="gaz z sieci",AC1166*'lista, wskaźniki'!$D$21)</f>
        <v>0</v>
      </c>
      <c r="AJ1166" s="272">
        <f>IF(AA1166="węgiel",AB1166*'lista, wskaźniki'!$D$20, IF('Sektor mieszkaniowy'!AA1166="drewno",'Sektor mieszkaniowy'!AB1166*'lista, wskaźniki'!$D$22,IF('Sektor mieszkaniowy'!AA1166="pellet",AB1166*'lista, wskaźniki'!$D$23,IF('Sektor mieszkaniowy'!AA1166="gaz z sieci",AB1166*'lista, wskaźniki'!$D$21,IF('Sektor mieszkaniowy'!AA1166="olej opałowy",'Sektor mieszkaniowy'!AB1166*'lista, wskaźniki'!$D$24)))))</f>
        <v>0</v>
      </c>
      <c r="AK1166" s="999"/>
      <c r="AL1166" s="996"/>
      <c r="AM1166" s="20">
        <f>IF(AA1166="węgiel",AF1166*1/3.6*'lista, wskaźniki'!$F$20,IF(AA1166="drewno",AF1166*1/3.6*'lista, wskaźniki'!$F$22,IF(AA1166="pellet",AF1166*1/3.6*'lista, wskaźniki'!$F$23,IF(AA1166="gaz z sieci",AF1166*1/3.6*'lista, wskaźniki'!$F$21,IF(AA1166="olej opałowy",AF1166*1/3.6*'lista, wskaźniki'!$F$24,0)))))</f>
        <v>0</v>
      </c>
      <c r="AN1166" s="20">
        <f>IF(AA1166="węgiel",AF1166*'lista, wskaźniki'!$E$42,IF(AA1166="drewno",AF1166*'lista, wskaźniki'!$G$42,IF(AA1166="pellet",AF1166*'lista, wskaźniki'!$H$42,IF(AA1166="gaz z sieci",AF1166*'lista, wskaźniki'!$F$42,IF(AA1166="olej opałowy",AF1166*'lista, wskaźniki'!$I$42,0)))))</f>
        <v>0</v>
      </c>
      <c r="AO1166" s="20">
        <f>IF(AA1166="węgiel",AF1166*'lista, wskaźniki'!$E$43,IF(AA1166="drewno",AF1166*'lista, wskaźniki'!$G$43,IF(AA1166="pellet",AF1166*'lista, wskaźniki'!$H$43,IF(AA1166="gaz z sieci",AF1166*'lista, wskaźniki'!$F$43,IF(AA1166="olej opałowy",AF1166*'lista, wskaźniki'!$I$43,0)))))</f>
        <v>0</v>
      </c>
      <c r="AP1166" s="20">
        <f>IF(AA1166="węgiel",AF1166*'lista, wskaźniki'!$E$44,IF(AA1166="drewno",AF1166*'lista, wskaźniki'!$G$44,IF(AA1166="pellet",AF1166*'lista, wskaźniki'!$H$44,IF(AA1166="gaz z sieci",AF1166*'lista, wskaźniki'!$F$44,IF(AA1166="olej opałowy",AF1166*'lista, wskaźniki'!$I$44,0)))))</f>
        <v>0</v>
      </c>
      <c r="AQ1166" s="20" t="b">
        <f>IF(Z1166="gaz",AH1166*1/3.6*'lista, wskaźniki'!$F$21,IF(Z1166="energia elektryczna",AH1166*1/3.6*'lista, wskaźniki'!$F$26))</f>
        <v>0</v>
      </c>
      <c r="AR1166" s="20" t="b">
        <f>IF(Z1166="gaz",AH1166*'lista, wskaźniki'!$F$42,IF(Z1166="energia elektryczna",AH1166*0))</f>
        <v>0</v>
      </c>
      <c r="AS1166" s="20" t="b">
        <f>IF(Z1166="gaz",AH1166*'lista, wskaźniki'!$F$43,IF(Z1166="energia elektryczna",AH1166*0))</f>
        <v>0</v>
      </c>
      <c r="AT1166" s="20" t="b">
        <f>IF(Z1166="gaz",AH1166*'lista, wskaźniki'!$F$44,IF(Z1166="energia elektryczna",AH1166*0))</f>
        <v>0</v>
      </c>
      <c r="AU1166" s="20">
        <f>AI1166*1/3.6*'lista, wskaźniki'!$F$21</f>
        <v>0</v>
      </c>
      <c r="AV1166" s="20">
        <f>AI1166*'lista, wskaźniki'!$F$42</f>
        <v>0</v>
      </c>
      <c r="AW1166" s="20">
        <f>AI1166*'lista, wskaźniki'!$F$43</f>
        <v>0</v>
      </c>
      <c r="AX1166" s="20">
        <f>AI1166*'lista, wskaźniki'!$F$44</f>
        <v>0</v>
      </c>
      <c r="AY1166" s="20">
        <f>AK1166*'lista, wskaźniki'!$F$26</f>
        <v>0</v>
      </c>
      <c r="AZ1166" s="20">
        <f t="shared" si="526"/>
        <v>0</v>
      </c>
      <c r="BA1166" s="20">
        <f t="shared" si="527"/>
        <v>0</v>
      </c>
      <c r="BB1166" s="20">
        <f t="shared" si="528"/>
        <v>0</v>
      </c>
      <c r="BC1166" s="20">
        <f t="shared" si="529"/>
        <v>0</v>
      </c>
      <c r="BD1166" s="996"/>
      <c r="BE1166" s="996"/>
      <c r="BF1166" s="996"/>
      <c r="BG1166" s="996"/>
      <c r="BH1166" s="185"/>
      <c r="BI1166" s="996"/>
      <c r="BJ1166" s="185"/>
      <c r="BK1166" s="996"/>
      <c r="BL1166" s="185"/>
      <c r="BM1166" s="185"/>
      <c r="BN1166" s="185"/>
      <c r="BO1166" s="185"/>
      <c r="BP1166" s="185"/>
      <c r="BQ1166" s="185"/>
      <c r="BR1166" s="185"/>
      <c r="BS1166" s="990"/>
      <c r="BT1166" s="990"/>
      <c r="BU1166" s="990"/>
      <c r="BV1166" s="990"/>
      <c r="BW1166" s="990"/>
      <c r="BX1166" s="990"/>
      <c r="BY1166" s="993"/>
      <c r="CA1166" s="365" t="b">
        <f t="shared" si="530"/>
        <v>0</v>
      </c>
      <c r="CB1166" s="365" t="b">
        <f t="shared" si="531"/>
        <v>0</v>
      </c>
      <c r="CC1166" s="365" t="b">
        <f t="shared" si="532"/>
        <v>0</v>
      </c>
      <c r="CD1166" s="365">
        <f t="shared" si="533"/>
        <v>0</v>
      </c>
      <c r="CE1166" s="365" t="b">
        <f t="shared" si="534"/>
        <v>0</v>
      </c>
      <c r="CF1166" s="365" t="b">
        <f t="shared" si="535"/>
        <v>0</v>
      </c>
      <c r="CG1166" s="365" t="b">
        <f t="shared" si="536"/>
        <v>0</v>
      </c>
      <c r="CH1166" s="365">
        <f t="shared" si="537"/>
        <v>0</v>
      </c>
      <c r="CI1166" s="72" t="b">
        <f t="shared" si="538"/>
        <v>0</v>
      </c>
      <c r="CJ1166" s="72" t="b">
        <f t="shared" si="539"/>
        <v>0</v>
      </c>
      <c r="CK1166" s="72" t="b">
        <f t="shared" si="540"/>
        <v>0</v>
      </c>
      <c r="CL1166" s="72">
        <f t="shared" si="541"/>
        <v>0</v>
      </c>
      <c r="CM1166" s="72" t="b">
        <f t="shared" si="542"/>
        <v>0</v>
      </c>
      <c r="CN1166" s="72" t="b">
        <f t="shared" si="543"/>
        <v>0</v>
      </c>
      <c r="CP1166" s="13">
        <f t="shared" si="544"/>
        <v>0</v>
      </c>
      <c r="CQ1166" s="13" t="b">
        <f t="shared" si="545"/>
        <v>0</v>
      </c>
      <c r="CR1166" s="13" t="b">
        <f t="shared" si="546"/>
        <v>0</v>
      </c>
      <c r="CS1166" s="13" t="b">
        <f t="shared" si="552"/>
        <v>0</v>
      </c>
      <c r="CT1166" s="13" t="b">
        <f t="shared" si="551"/>
        <v>0</v>
      </c>
      <c r="CU1166" s="13" t="b">
        <f t="shared" si="524"/>
        <v>0</v>
      </c>
      <c r="CV1166" s="13" t="b">
        <f t="shared" si="547"/>
        <v>0</v>
      </c>
      <c r="CW1166" s="13" t="b">
        <f t="shared" si="548"/>
        <v>0</v>
      </c>
      <c r="CX1166" s="13" t="b">
        <f t="shared" si="549"/>
        <v>0</v>
      </c>
      <c r="CY1166" s="13" t="b">
        <f t="shared" si="550"/>
        <v>0</v>
      </c>
    </row>
    <row r="1167" spans="1:103" ht="15" thickBot="1">
      <c r="A1167" s="933"/>
      <c r="B1167" s="997"/>
      <c r="C1167" s="997"/>
      <c r="D1167" s="997"/>
      <c r="E1167" s="997"/>
      <c r="F1167" s="997"/>
      <c r="G1167" s="997"/>
      <c r="H1167" s="997"/>
      <c r="I1167" s="997"/>
      <c r="J1167" s="997"/>
      <c r="K1167" s="997"/>
      <c r="L1167" s="997"/>
      <c r="M1167" s="997"/>
      <c r="N1167" s="997"/>
      <c r="O1167" s="187"/>
      <c r="P1167" s="997"/>
      <c r="Q1167" s="942"/>
      <c r="R1167" s="997"/>
      <c r="S1167" s="997"/>
      <c r="T1167" s="997"/>
      <c r="U1167" s="997"/>
      <c r="V1167" s="997"/>
      <c r="W1167" s="188"/>
      <c r="X1167" s="188"/>
      <c r="Y1167" s="188"/>
      <c r="Z1167" s="188"/>
      <c r="AA1167" s="188" t="s">
        <v>37</v>
      </c>
      <c r="AB1167" s="189"/>
      <c r="AC1167" s="189"/>
      <c r="AD1167" s="188"/>
      <c r="AE1167" s="997"/>
      <c r="AF1167" s="334">
        <f t="shared" si="525"/>
        <v>0</v>
      </c>
      <c r="AG1167" s="272">
        <f>IF(R1167="kompletna",Q1167*J1167*0.0036*'lista, wskaźniki'!$F$13, IF(R1167="częściowa",Q1167*J1167*0.0036*'lista, wskaźniki'!$F$14, IF(R1167="brak",Q1167*J1167*0.0036*'lista, wskaźniki'!$F$15,)))</f>
        <v>0</v>
      </c>
      <c r="AH1167" s="334">
        <f>IF(Y1167="inne",K1167*'lista, wskaźniki'!$E$35,IF(Y1167="to samo źródło",0,IF(Y1167=0,0)))</f>
        <v>0</v>
      </c>
      <c r="AI1167" s="334" t="b">
        <f>IF(AA1167="gaz z sieci",AC1167*'lista, wskaźniki'!$D$21)</f>
        <v>0</v>
      </c>
      <c r="AJ1167" s="272">
        <f>IF(AA1167="węgiel",AB1167*'lista, wskaźniki'!$D$20, IF('Sektor mieszkaniowy'!AA1167="drewno",'Sektor mieszkaniowy'!AB1167*'lista, wskaźniki'!$D$22,IF('Sektor mieszkaniowy'!AA1167="pellet",AB1167*'lista, wskaźniki'!$D$23,IF('Sektor mieszkaniowy'!AA1167="gaz z sieci",AB1167*'lista, wskaźniki'!$D$21,IF('Sektor mieszkaniowy'!AA1167="olej opałowy",'Sektor mieszkaniowy'!AB1167*'lista, wskaźniki'!$D$24)))))</f>
        <v>0</v>
      </c>
      <c r="AK1167" s="1000"/>
      <c r="AL1167" s="997"/>
      <c r="AM1167" s="20">
        <f>IF(AA1167="węgiel",AF1167*1/3.6*'lista, wskaźniki'!$F$20,IF(AA1167="drewno",AF1167*1/3.6*'lista, wskaźniki'!$F$22,IF(AA1167="pellet",AF1167*1/3.6*'lista, wskaźniki'!$F$23,IF(AA1167="gaz z sieci",AF1167*1/3.6*'lista, wskaźniki'!$F$21,IF(AA1167="olej opałowy",AF1167*1/3.6*'lista, wskaźniki'!$F$24,0)))))</f>
        <v>0</v>
      </c>
      <c r="AN1167" s="20">
        <f>IF(AA1167="węgiel",AF1167*'lista, wskaźniki'!$E$42,IF(AA1167="drewno",AF1167*'lista, wskaźniki'!$G$42,IF(AA1167="pellet",AF1167*'lista, wskaźniki'!$H$42,IF(AA1167="gaz z sieci",AF1167*'lista, wskaźniki'!$F$42,IF(AA1167="olej opałowy",AF1167*'lista, wskaźniki'!$I$42,0)))))</f>
        <v>0</v>
      </c>
      <c r="AO1167" s="20">
        <f>IF(AA1167="węgiel",AF1167*'lista, wskaźniki'!$E$43,IF(AA1167="drewno",AF1167*'lista, wskaźniki'!$G$43,IF(AA1167="pellet",AF1167*'lista, wskaźniki'!$H$43,IF(AA1167="gaz z sieci",AF1167*'lista, wskaźniki'!$F$43,IF(AA1167="olej opałowy",AF1167*'lista, wskaźniki'!$I$43,0)))))</f>
        <v>0</v>
      </c>
      <c r="AP1167" s="20">
        <f>IF(AA1167="węgiel",AF1167*'lista, wskaźniki'!$E$44,IF(AA1167="drewno",AF1167*'lista, wskaźniki'!$G$44,IF(AA1167="pellet",AF1167*'lista, wskaźniki'!$H$44,IF(AA1167="gaz z sieci",AF1167*'lista, wskaźniki'!$F$44,IF(AA1167="olej opałowy",AF1167*'lista, wskaźniki'!$I$44,0)))))</f>
        <v>0</v>
      </c>
      <c r="AQ1167" s="20" t="b">
        <f>IF(Z1167="gaz",AH1167*1/3.6*'lista, wskaźniki'!$F$21,IF(Z1167="energia elektryczna",AH1167*1/3.6*'lista, wskaźniki'!$F$26))</f>
        <v>0</v>
      </c>
      <c r="AR1167" s="20" t="b">
        <f>IF(Z1167="gaz",AH1167*'lista, wskaźniki'!$F$42,IF(Z1167="energia elektryczna",AH1167*0))</f>
        <v>0</v>
      </c>
      <c r="AS1167" s="20" t="b">
        <f>IF(Z1167="gaz",AH1167*'lista, wskaźniki'!$F$43,IF(Z1167="energia elektryczna",AH1167*0))</f>
        <v>0</v>
      </c>
      <c r="AT1167" s="20" t="b">
        <f>IF(Z1167="gaz",AH1167*'lista, wskaźniki'!$F$44,IF(Z1167="energia elektryczna",AH1167*0))</f>
        <v>0</v>
      </c>
      <c r="AU1167" s="20">
        <f>AI1167*1/3.6*'lista, wskaźniki'!$F$21</f>
        <v>0</v>
      </c>
      <c r="AV1167" s="20">
        <f>AI1167*'lista, wskaźniki'!$F$42</f>
        <v>0</v>
      </c>
      <c r="AW1167" s="20">
        <f>AI1167*'lista, wskaźniki'!$F$43</f>
        <v>0</v>
      </c>
      <c r="AX1167" s="20">
        <f>AI1167*'lista, wskaźniki'!$F$44</f>
        <v>0</v>
      </c>
      <c r="AY1167" s="20">
        <f>AK1167*'lista, wskaźniki'!$F$26</f>
        <v>0</v>
      </c>
      <c r="AZ1167" s="20">
        <f t="shared" si="526"/>
        <v>0</v>
      </c>
      <c r="BA1167" s="20">
        <f t="shared" si="527"/>
        <v>0</v>
      </c>
      <c r="BB1167" s="20">
        <f t="shared" si="528"/>
        <v>0</v>
      </c>
      <c r="BC1167" s="20">
        <f t="shared" si="529"/>
        <v>0</v>
      </c>
      <c r="BD1167" s="997"/>
      <c r="BE1167" s="997"/>
      <c r="BF1167" s="997"/>
      <c r="BG1167" s="997"/>
      <c r="BH1167" s="188"/>
      <c r="BI1167" s="997"/>
      <c r="BJ1167" s="188"/>
      <c r="BK1167" s="997"/>
      <c r="BL1167" s="188"/>
      <c r="BM1167" s="188"/>
      <c r="BN1167" s="188"/>
      <c r="BO1167" s="188"/>
      <c r="BP1167" s="188"/>
      <c r="BQ1167" s="188"/>
      <c r="BR1167" s="188"/>
      <c r="BS1167" s="991"/>
      <c r="BT1167" s="991"/>
      <c r="BU1167" s="991"/>
      <c r="BV1167" s="991"/>
      <c r="BW1167" s="991"/>
      <c r="BX1167" s="991"/>
      <c r="BY1167" s="994"/>
      <c r="CA1167" s="365" t="b">
        <f t="shared" si="530"/>
        <v>0</v>
      </c>
      <c r="CB1167" s="365" t="b">
        <f t="shared" si="531"/>
        <v>0</v>
      </c>
      <c r="CC1167" s="365" t="b">
        <f t="shared" si="532"/>
        <v>0</v>
      </c>
      <c r="CD1167" s="365" t="b">
        <f t="shared" si="533"/>
        <v>0</v>
      </c>
      <c r="CE1167" s="365">
        <f t="shared" si="534"/>
        <v>0</v>
      </c>
      <c r="CF1167" s="365" t="b">
        <f t="shared" si="535"/>
        <v>0</v>
      </c>
      <c r="CG1167" s="365" t="b">
        <f t="shared" si="536"/>
        <v>0</v>
      </c>
      <c r="CH1167" s="365" t="b">
        <f t="shared" si="537"/>
        <v>0</v>
      </c>
      <c r="CI1167" s="72" t="b">
        <f t="shared" si="538"/>
        <v>0</v>
      </c>
      <c r="CJ1167" s="72" t="b">
        <f t="shared" si="539"/>
        <v>0</v>
      </c>
      <c r="CK1167" s="72" t="b">
        <f t="shared" si="540"/>
        <v>0</v>
      </c>
      <c r="CL1167" s="72">
        <f t="shared" si="541"/>
        <v>0</v>
      </c>
      <c r="CM1167" s="72">
        <f t="shared" si="542"/>
        <v>0</v>
      </c>
      <c r="CN1167" s="72" t="b">
        <f t="shared" si="543"/>
        <v>0</v>
      </c>
      <c r="CP1167" s="13">
        <f t="shared" si="544"/>
        <v>0</v>
      </c>
      <c r="CQ1167" s="13" t="b">
        <f t="shared" si="545"/>
        <v>0</v>
      </c>
      <c r="CR1167" s="13" t="b">
        <f t="shared" si="546"/>
        <v>0</v>
      </c>
      <c r="CS1167" s="13" t="b">
        <f t="shared" si="552"/>
        <v>0</v>
      </c>
      <c r="CT1167" s="13" t="b">
        <f t="shared" si="551"/>
        <v>0</v>
      </c>
      <c r="CU1167" s="13" t="b">
        <f t="shared" si="524"/>
        <v>0</v>
      </c>
      <c r="CV1167" s="13" t="b">
        <f t="shared" si="547"/>
        <v>0</v>
      </c>
      <c r="CW1167" s="13" t="b">
        <f t="shared" si="548"/>
        <v>0</v>
      </c>
      <c r="CX1167" s="13" t="b">
        <f t="shared" si="549"/>
        <v>0</v>
      </c>
      <c r="CY1167" s="13" t="b">
        <f t="shared" si="550"/>
        <v>0</v>
      </c>
    </row>
    <row r="1168" spans="1:103" ht="15" thickBot="1">
      <c r="A1168" s="931">
        <v>234</v>
      </c>
      <c r="B1168" s="995" t="s">
        <v>244</v>
      </c>
      <c r="C1168" s="995">
        <v>43</v>
      </c>
      <c r="D1168" s="995" t="s">
        <v>1</v>
      </c>
      <c r="E1168" s="995" t="s">
        <v>5</v>
      </c>
      <c r="F1168" s="995"/>
      <c r="G1168" s="995"/>
      <c r="H1168" s="995"/>
      <c r="I1168" s="995" t="s">
        <v>14</v>
      </c>
      <c r="J1168" s="995"/>
      <c r="K1168" s="995"/>
      <c r="L1168" s="995" t="s">
        <v>16</v>
      </c>
      <c r="M1168" s="995"/>
      <c r="N1168" s="995" t="s">
        <v>16</v>
      </c>
      <c r="O1168" s="181"/>
      <c r="P1168" s="995" t="s">
        <v>17</v>
      </c>
      <c r="Q1168" s="940">
        <f>IF(I1168="&lt;1966",'lista, wskaźniki'!$G$4,IF(I1168="1967-1985",'lista, wskaźniki'!$G$5,IF(I1168="1986-1992",'lista, wskaźniki'!$G$6,IF(I1168="1993-1996",'lista, wskaźniki'!$G$7,IF(I1168="&gt;1997",'lista, wskaźniki'!$G$8,IF(I1168=0,'lista, wskaźniki'!$G$4))))))</f>
        <v>115</v>
      </c>
      <c r="R1168" s="995" t="s">
        <v>23</v>
      </c>
      <c r="S1168" s="995" t="s">
        <v>28</v>
      </c>
      <c r="T1168" s="995" t="s">
        <v>245</v>
      </c>
      <c r="U1168" s="995"/>
      <c r="V1168" s="995"/>
      <c r="W1168" s="182" t="s">
        <v>35</v>
      </c>
      <c r="X1168" s="182" t="s">
        <v>39</v>
      </c>
      <c r="Y1168" s="182" t="s">
        <v>42</v>
      </c>
      <c r="Z1168" s="182"/>
      <c r="AA1168" s="182" t="s">
        <v>35</v>
      </c>
      <c r="AB1168" s="183"/>
      <c r="AC1168" s="183"/>
      <c r="AD1168" s="182"/>
      <c r="AE1168" s="995"/>
      <c r="AF1168" s="334">
        <f t="shared" si="525"/>
        <v>0</v>
      </c>
      <c r="AG1168" s="272">
        <f>IF(R1168="kompletna",Q1168*J1168*0.0036*'lista, wskaźniki'!$F$13, IF(R1168="częściowa",Q1168*J1168*0.0036*'lista, wskaźniki'!$F$14, IF(R1168="brak",Q1168*J1168*0.0036*'lista, wskaźniki'!$F$15,)))</f>
        <v>0</v>
      </c>
      <c r="AH1168" s="334">
        <f>IF(Y1168="inne",K1168*'lista, wskaźniki'!$E$35,IF(Y1168="to samo źródło",0,IF(Y1168=0,0)))</f>
        <v>0</v>
      </c>
      <c r="AI1168" s="334" t="b">
        <f>IF(AA1168="gaz z sieci",AC1168*'lista, wskaźniki'!$D$21)</f>
        <v>0</v>
      </c>
      <c r="AJ1168" s="272">
        <f>IF(AA1168="węgiel",AB1168*'lista, wskaźniki'!$D$20, IF('Sektor mieszkaniowy'!AA1168="drewno",'Sektor mieszkaniowy'!AB1168*'lista, wskaźniki'!$D$22,IF('Sektor mieszkaniowy'!AA1168="pellet",AB1168*'lista, wskaźniki'!$D$23,IF('Sektor mieszkaniowy'!AA1168="gaz z sieci",AB1168*'lista, wskaźniki'!$D$21,IF('Sektor mieszkaniowy'!AA1168="olej opałowy",'Sektor mieszkaniowy'!AB1168*'lista, wskaźniki'!$D$24)))))</f>
        <v>0</v>
      </c>
      <c r="AK1168" s="998"/>
      <c r="AL1168" s="995"/>
      <c r="AM1168" s="20">
        <f>IF(AA1168="węgiel",AF1168*1/3.6*'lista, wskaźniki'!$F$20,IF(AA1168="drewno",AF1168*1/3.6*'lista, wskaźniki'!$F$22,IF(AA1168="pellet",AF1168*1/3.6*'lista, wskaźniki'!$F$23,IF(AA1168="gaz z sieci",AF1168*1/3.6*'lista, wskaźniki'!$F$21,IF(AA1168="olej opałowy",AF1168*1/3.6*'lista, wskaźniki'!$F$24,0)))))</f>
        <v>0</v>
      </c>
      <c r="AN1168" s="20">
        <f>IF(AA1168="węgiel",AF1168*'lista, wskaźniki'!$E$42,IF(AA1168="drewno",AF1168*'lista, wskaźniki'!$G$42,IF(AA1168="pellet",AF1168*'lista, wskaźniki'!$H$42,IF(AA1168="gaz z sieci",AF1168*'lista, wskaźniki'!$F$42,IF(AA1168="olej opałowy",AF1168*'lista, wskaźniki'!$I$42,0)))))</f>
        <v>0</v>
      </c>
      <c r="AO1168" s="20">
        <f>IF(AA1168="węgiel",AF1168*'lista, wskaźniki'!$E$43,IF(AA1168="drewno",AF1168*'lista, wskaźniki'!$G$43,IF(AA1168="pellet",AF1168*'lista, wskaźniki'!$H$43,IF(AA1168="gaz z sieci",AF1168*'lista, wskaźniki'!$F$43,IF(AA1168="olej opałowy",AF1168*'lista, wskaźniki'!$I$43,0)))))</f>
        <v>0</v>
      </c>
      <c r="AP1168" s="20">
        <f>IF(AA1168="węgiel",AF1168*'lista, wskaźniki'!$E$44,IF(AA1168="drewno",AF1168*'lista, wskaźniki'!$G$44,IF(AA1168="pellet",AF1168*'lista, wskaźniki'!$H$44,IF(AA1168="gaz z sieci",AF1168*'lista, wskaźniki'!$F$44,IF(AA1168="olej opałowy",AF1168*'lista, wskaźniki'!$I$44,0)))))</f>
        <v>0</v>
      </c>
      <c r="AQ1168" s="20" t="b">
        <f>IF(Z1168="gaz",AH1168*1/3.6*'lista, wskaźniki'!$F$21,IF(Z1168="energia elektryczna",AH1168*1/3.6*'lista, wskaźniki'!$F$26))</f>
        <v>0</v>
      </c>
      <c r="AR1168" s="20" t="b">
        <f>IF(Z1168="gaz",AH1168*'lista, wskaźniki'!$F$42,IF(Z1168="energia elektryczna",AH1168*0))</f>
        <v>0</v>
      </c>
      <c r="AS1168" s="20" t="b">
        <f>IF(Z1168="gaz",AH1168*'lista, wskaźniki'!$F$43,IF(Z1168="energia elektryczna",AH1168*0))</f>
        <v>0</v>
      </c>
      <c r="AT1168" s="20" t="b">
        <f>IF(Z1168="gaz",AH1168*'lista, wskaźniki'!$F$44,IF(Z1168="energia elektryczna",AH1168*0))</f>
        <v>0</v>
      </c>
      <c r="AU1168" s="20">
        <f>AI1168*1/3.6*'lista, wskaźniki'!$F$21</f>
        <v>0</v>
      </c>
      <c r="AV1168" s="20">
        <f>AI1168*'lista, wskaźniki'!$F$42</f>
        <v>0</v>
      </c>
      <c r="AW1168" s="20">
        <f>AI1168*'lista, wskaźniki'!$F$43</f>
        <v>0</v>
      </c>
      <c r="AX1168" s="20">
        <f>AI1168*'lista, wskaźniki'!$F$44</f>
        <v>0</v>
      </c>
      <c r="AY1168" s="20">
        <f>AK1168*'lista, wskaźniki'!$F$26</f>
        <v>0</v>
      </c>
      <c r="AZ1168" s="20">
        <f t="shared" si="526"/>
        <v>0</v>
      </c>
      <c r="BA1168" s="20">
        <f t="shared" si="527"/>
        <v>0</v>
      </c>
      <c r="BB1168" s="20">
        <f t="shared" si="528"/>
        <v>0</v>
      </c>
      <c r="BC1168" s="20">
        <f t="shared" si="529"/>
        <v>0</v>
      </c>
      <c r="BD1168" s="995" t="s">
        <v>17</v>
      </c>
      <c r="BE1168" s="995" t="s">
        <v>17</v>
      </c>
      <c r="BF1168" s="995" t="s">
        <v>16</v>
      </c>
      <c r="BG1168" s="995" t="s">
        <v>17</v>
      </c>
      <c r="BH1168" s="182"/>
      <c r="BI1168" s="995" t="s">
        <v>16</v>
      </c>
      <c r="BJ1168" s="182" t="s">
        <v>43</v>
      </c>
      <c r="BK1168" s="995" t="s">
        <v>17</v>
      </c>
      <c r="BL1168" s="182"/>
      <c r="BM1168" s="182"/>
      <c r="BN1168" s="182"/>
      <c r="BO1168" s="182" t="s">
        <v>57</v>
      </c>
      <c r="BP1168" s="182" t="s">
        <v>52</v>
      </c>
      <c r="BQ1168" s="182" t="s">
        <v>120</v>
      </c>
      <c r="BR1168" s="182"/>
      <c r="BS1168" s="989"/>
      <c r="BT1168" s="989"/>
      <c r="BU1168" s="989"/>
      <c r="BV1168" s="989"/>
      <c r="BW1168" s="989"/>
      <c r="BX1168" s="989"/>
      <c r="BY1168" s="992"/>
      <c r="CA1168" s="365">
        <f t="shared" si="530"/>
        <v>0</v>
      </c>
      <c r="CB1168" s="365" t="b">
        <f t="shared" si="531"/>
        <v>0</v>
      </c>
      <c r="CC1168" s="365" t="b">
        <f t="shared" si="532"/>
        <v>0</v>
      </c>
      <c r="CD1168" s="365" t="b">
        <f t="shared" si="533"/>
        <v>0</v>
      </c>
      <c r="CE1168" s="365" t="b">
        <f t="shared" si="534"/>
        <v>0</v>
      </c>
      <c r="CF1168" s="365" t="b">
        <f t="shared" si="535"/>
        <v>0</v>
      </c>
      <c r="CG1168" s="365" t="b">
        <f t="shared" si="536"/>
        <v>0</v>
      </c>
      <c r="CH1168" s="365" t="b">
        <f t="shared" si="537"/>
        <v>0</v>
      </c>
      <c r="CI1168" s="72">
        <f t="shared" si="538"/>
        <v>0</v>
      </c>
      <c r="CJ1168" s="72" t="b">
        <f t="shared" si="539"/>
        <v>0</v>
      </c>
      <c r="CK1168" s="72" t="b">
        <f t="shared" si="540"/>
        <v>0</v>
      </c>
      <c r="CL1168" s="72">
        <f t="shared" si="541"/>
        <v>0</v>
      </c>
      <c r="CM1168" s="72" t="b">
        <f t="shared" si="542"/>
        <v>0</v>
      </c>
      <c r="CN1168" s="72" t="b">
        <f t="shared" si="543"/>
        <v>0</v>
      </c>
      <c r="CP1168" s="13" t="b">
        <f t="shared" si="544"/>
        <v>0</v>
      </c>
      <c r="CQ1168" s="13">
        <f t="shared" si="545"/>
        <v>0</v>
      </c>
      <c r="CR1168" s="13" t="b">
        <f t="shared" si="546"/>
        <v>0</v>
      </c>
      <c r="CS1168" s="13">
        <f t="shared" si="552"/>
        <v>0</v>
      </c>
      <c r="CT1168" s="13" t="b">
        <f t="shared" si="551"/>
        <v>0</v>
      </c>
      <c r="CU1168" s="13">
        <f t="shared" si="524"/>
        <v>0</v>
      </c>
      <c r="CV1168" s="13" t="b">
        <f t="shared" si="547"/>
        <v>0</v>
      </c>
      <c r="CW1168" s="13">
        <f t="shared" si="548"/>
        <v>0</v>
      </c>
      <c r="CX1168" s="13">
        <f t="shared" si="549"/>
        <v>0</v>
      </c>
      <c r="CY1168" s="13">
        <f t="shared" si="550"/>
        <v>0</v>
      </c>
    </row>
    <row r="1169" spans="1:103" ht="15" thickBot="1">
      <c r="A1169" s="932"/>
      <c r="B1169" s="996"/>
      <c r="C1169" s="996"/>
      <c r="D1169" s="996"/>
      <c r="E1169" s="996"/>
      <c r="F1169" s="996"/>
      <c r="G1169" s="996"/>
      <c r="H1169" s="996"/>
      <c r="I1169" s="996"/>
      <c r="J1169" s="996"/>
      <c r="K1169" s="996"/>
      <c r="L1169" s="996"/>
      <c r="M1169" s="996"/>
      <c r="N1169" s="996"/>
      <c r="O1169" s="184"/>
      <c r="P1169" s="996"/>
      <c r="Q1169" s="941"/>
      <c r="R1169" s="996"/>
      <c r="S1169" s="996"/>
      <c r="T1169" s="996"/>
      <c r="U1169" s="996"/>
      <c r="V1169" s="996"/>
      <c r="W1169" s="185" t="s">
        <v>36</v>
      </c>
      <c r="X1169" s="185"/>
      <c r="Y1169" s="185"/>
      <c r="Z1169" s="185"/>
      <c r="AA1169" s="185" t="s">
        <v>36</v>
      </c>
      <c r="AB1169" s="186"/>
      <c r="AC1169" s="186"/>
      <c r="AD1169" s="185"/>
      <c r="AE1169" s="996"/>
      <c r="AF1169" s="334">
        <f t="shared" si="525"/>
        <v>0</v>
      </c>
      <c r="AG1169" s="272">
        <f>IF(R1169="kompletna",Q1169*J1169*0.0036*'lista, wskaźniki'!$F$13, IF(R1169="częściowa",Q1169*J1169*0.0036*'lista, wskaźniki'!$F$14, IF(R1169="brak",Q1169*J1169*0.0036*'lista, wskaźniki'!$F$15,)))</f>
        <v>0</v>
      </c>
      <c r="AH1169" s="334">
        <f>IF(Y1169="inne",K1169*'lista, wskaźniki'!$E$35,IF(Y1169="to samo źródło",0,IF(Y1169=0,0)))</f>
        <v>0</v>
      </c>
      <c r="AI1169" s="334" t="b">
        <f>IF(AA1169="gaz z sieci",AC1169*'lista, wskaźniki'!$D$21)</f>
        <v>0</v>
      </c>
      <c r="AJ1169" s="272">
        <f>IF(AA1169="węgiel",AB1169*'lista, wskaźniki'!$D$20, IF('Sektor mieszkaniowy'!AA1169="drewno",'Sektor mieszkaniowy'!AB1169*'lista, wskaźniki'!$D$22,IF('Sektor mieszkaniowy'!AA1169="pellet",AB1169*'lista, wskaźniki'!$D$23,IF('Sektor mieszkaniowy'!AA1169="gaz z sieci",AB1169*'lista, wskaźniki'!$D$21,IF('Sektor mieszkaniowy'!AA1169="olej opałowy",'Sektor mieszkaniowy'!AB1169*'lista, wskaźniki'!$D$24)))))</f>
        <v>0</v>
      </c>
      <c r="AK1169" s="999"/>
      <c r="AL1169" s="996"/>
      <c r="AM1169" s="20">
        <f>IF(AA1169="węgiel",AF1169*1/3.6*'lista, wskaźniki'!$F$20,IF(AA1169="drewno",AF1169*1/3.6*'lista, wskaźniki'!$F$22,IF(AA1169="pellet",AF1169*1/3.6*'lista, wskaźniki'!$F$23,IF(AA1169="gaz z sieci",AF1169*1/3.6*'lista, wskaźniki'!$F$21,IF(AA1169="olej opałowy",AF1169*1/3.6*'lista, wskaźniki'!$F$24,0)))))</f>
        <v>0</v>
      </c>
      <c r="AN1169" s="20">
        <f>IF(AA1169="węgiel",AF1169*'lista, wskaźniki'!$E$42,IF(AA1169="drewno",AF1169*'lista, wskaźniki'!$G$42,IF(AA1169="pellet",AF1169*'lista, wskaźniki'!$H$42,IF(AA1169="gaz z sieci",AF1169*'lista, wskaźniki'!$F$42,IF(AA1169="olej opałowy",AF1169*'lista, wskaźniki'!$I$42,0)))))</f>
        <v>0</v>
      </c>
      <c r="AO1169" s="20">
        <f>IF(AA1169="węgiel",AF1169*'lista, wskaźniki'!$E$43,IF(AA1169="drewno",AF1169*'lista, wskaźniki'!$G$43,IF(AA1169="pellet",AF1169*'lista, wskaźniki'!$H$43,IF(AA1169="gaz z sieci",AF1169*'lista, wskaźniki'!$F$43,IF(AA1169="olej opałowy",AF1169*'lista, wskaźniki'!$I$43,0)))))</f>
        <v>0</v>
      </c>
      <c r="AP1169" s="20">
        <f>IF(AA1169="węgiel",AF1169*'lista, wskaźniki'!$E$44,IF(AA1169="drewno",AF1169*'lista, wskaźniki'!$G$44,IF(AA1169="pellet",AF1169*'lista, wskaźniki'!$H$44,IF(AA1169="gaz z sieci",AF1169*'lista, wskaźniki'!$F$44,IF(AA1169="olej opałowy",AF1169*'lista, wskaźniki'!$I$44,0)))))</f>
        <v>0</v>
      </c>
      <c r="AQ1169" s="20" t="b">
        <f>IF(Z1169="gaz",AH1169*1/3.6*'lista, wskaźniki'!$F$21,IF(Z1169="energia elektryczna",AH1169*1/3.6*'lista, wskaźniki'!$F$26))</f>
        <v>0</v>
      </c>
      <c r="AR1169" s="20" t="b">
        <f>IF(Z1169="gaz",AH1169*'lista, wskaźniki'!$F$42,IF(Z1169="energia elektryczna",AH1169*0))</f>
        <v>0</v>
      </c>
      <c r="AS1169" s="20" t="b">
        <f>IF(Z1169="gaz",AH1169*'lista, wskaźniki'!$F$43,IF(Z1169="energia elektryczna",AH1169*0))</f>
        <v>0</v>
      </c>
      <c r="AT1169" s="20" t="b">
        <f>IF(Z1169="gaz",AH1169*'lista, wskaźniki'!$F$44,IF(Z1169="energia elektryczna",AH1169*0))</f>
        <v>0</v>
      </c>
      <c r="AU1169" s="20">
        <f>AI1169*1/3.6*'lista, wskaźniki'!$F$21</f>
        <v>0</v>
      </c>
      <c r="AV1169" s="20">
        <f>AI1169*'lista, wskaźniki'!$F$42</f>
        <v>0</v>
      </c>
      <c r="AW1169" s="20">
        <f>AI1169*'lista, wskaźniki'!$F$43</f>
        <v>0</v>
      </c>
      <c r="AX1169" s="20">
        <f>AI1169*'lista, wskaźniki'!$F$44</f>
        <v>0</v>
      </c>
      <c r="AY1169" s="20">
        <f>AK1169*'lista, wskaźniki'!$F$26</f>
        <v>0</v>
      </c>
      <c r="AZ1169" s="20">
        <f t="shared" si="526"/>
        <v>0</v>
      </c>
      <c r="BA1169" s="20">
        <f t="shared" si="527"/>
        <v>0</v>
      </c>
      <c r="BB1169" s="20">
        <f t="shared" si="528"/>
        <v>0</v>
      </c>
      <c r="BC1169" s="20">
        <f t="shared" si="529"/>
        <v>0</v>
      </c>
      <c r="BD1169" s="996"/>
      <c r="BE1169" s="996"/>
      <c r="BF1169" s="996"/>
      <c r="BG1169" s="996"/>
      <c r="BH1169" s="185"/>
      <c r="BI1169" s="996"/>
      <c r="BJ1169" s="185" t="s">
        <v>52</v>
      </c>
      <c r="BK1169" s="996"/>
      <c r="BL1169" s="185"/>
      <c r="BM1169" s="185"/>
      <c r="BN1169" s="185"/>
      <c r="BO1169" s="185"/>
      <c r="BP1169" s="185" t="s">
        <v>53</v>
      </c>
      <c r="BQ1169" s="185" t="s">
        <v>121</v>
      </c>
      <c r="BR1169" s="185"/>
      <c r="BS1169" s="990"/>
      <c r="BT1169" s="990"/>
      <c r="BU1169" s="990"/>
      <c r="BV1169" s="990"/>
      <c r="BW1169" s="990"/>
      <c r="BX1169" s="990"/>
      <c r="BY1169" s="993"/>
      <c r="CA1169" s="365" t="b">
        <f t="shared" si="530"/>
        <v>0</v>
      </c>
      <c r="CB1169" s="365">
        <f t="shared" si="531"/>
        <v>0</v>
      </c>
      <c r="CC1169" s="365" t="b">
        <f t="shared" si="532"/>
        <v>0</v>
      </c>
      <c r="CD1169" s="365" t="b">
        <f t="shared" si="533"/>
        <v>0</v>
      </c>
      <c r="CE1169" s="365" t="b">
        <f t="shared" si="534"/>
        <v>0</v>
      </c>
      <c r="CF1169" s="365" t="b">
        <f t="shared" si="535"/>
        <v>0</v>
      </c>
      <c r="CG1169" s="365" t="b">
        <f t="shared" si="536"/>
        <v>0</v>
      </c>
      <c r="CH1169" s="365" t="b">
        <f t="shared" si="537"/>
        <v>0</v>
      </c>
      <c r="CI1169" s="72" t="b">
        <f t="shared" si="538"/>
        <v>0</v>
      </c>
      <c r="CJ1169" s="72">
        <f t="shared" si="539"/>
        <v>0</v>
      </c>
      <c r="CK1169" s="72" t="b">
        <f t="shared" si="540"/>
        <v>0</v>
      </c>
      <c r="CL1169" s="72">
        <f t="shared" si="541"/>
        <v>0</v>
      </c>
      <c r="CM1169" s="72" t="b">
        <f t="shared" si="542"/>
        <v>0</v>
      </c>
      <c r="CN1169" s="72" t="b">
        <f t="shared" si="543"/>
        <v>0</v>
      </c>
      <c r="CP1169" s="13">
        <f t="shared" si="544"/>
        <v>0</v>
      </c>
      <c r="CQ1169" s="13" t="b">
        <f t="shared" si="545"/>
        <v>0</v>
      </c>
      <c r="CR1169" s="13" t="b">
        <f t="shared" si="546"/>
        <v>0</v>
      </c>
      <c r="CS1169" s="13" t="b">
        <f t="shared" si="552"/>
        <v>0</v>
      </c>
      <c r="CT1169" s="13" t="b">
        <f t="shared" si="551"/>
        <v>0</v>
      </c>
      <c r="CU1169" s="13" t="b">
        <f t="shared" si="524"/>
        <v>0</v>
      </c>
      <c r="CV1169" s="13" t="b">
        <f t="shared" si="547"/>
        <v>0</v>
      </c>
      <c r="CW1169" s="13" t="b">
        <f t="shared" si="548"/>
        <v>0</v>
      </c>
      <c r="CX1169" s="13" t="b">
        <f t="shared" si="549"/>
        <v>0</v>
      </c>
      <c r="CY1169" s="13" t="b">
        <f t="shared" si="550"/>
        <v>0</v>
      </c>
    </row>
    <row r="1170" spans="1:103" ht="15" thickBot="1">
      <c r="A1170" s="932"/>
      <c r="B1170" s="996"/>
      <c r="C1170" s="996"/>
      <c r="D1170" s="996"/>
      <c r="E1170" s="996"/>
      <c r="F1170" s="996"/>
      <c r="G1170" s="996"/>
      <c r="H1170" s="996"/>
      <c r="I1170" s="996"/>
      <c r="J1170" s="996"/>
      <c r="K1170" s="996"/>
      <c r="L1170" s="996"/>
      <c r="M1170" s="996"/>
      <c r="N1170" s="996"/>
      <c r="O1170" s="184"/>
      <c r="P1170" s="996"/>
      <c r="Q1170" s="941"/>
      <c r="R1170" s="996"/>
      <c r="S1170" s="996"/>
      <c r="T1170" s="996"/>
      <c r="U1170" s="996"/>
      <c r="V1170" s="996"/>
      <c r="W1170" s="185"/>
      <c r="X1170" s="185"/>
      <c r="Y1170" s="185"/>
      <c r="Z1170" s="185"/>
      <c r="AA1170" s="185" t="s">
        <v>50</v>
      </c>
      <c r="AB1170" s="186"/>
      <c r="AC1170" s="186"/>
      <c r="AD1170" s="185"/>
      <c r="AE1170" s="996"/>
      <c r="AF1170" s="334">
        <f t="shared" si="525"/>
        <v>0</v>
      </c>
      <c r="AG1170" s="272">
        <f>IF(R1170="kompletna",Q1170*J1170*0.0036*'lista, wskaźniki'!$F$13, IF(R1170="częściowa",Q1170*J1170*0.0036*'lista, wskaźniki'!$F$14, IF(R1170="brak",Q1170*J1170*0.0036*'lista, wskaźniki'!$F$15,)))</f>
        <v>0</v>
      </c>
      <c r="AH1170" s="334">
        <f>IF(Y1170="inne",K1170*'lista, wskaźniki'!$E$35,IF(Y1170="to samo źródło",0,IF(Y1170=0,0)))</f>
        <v>0</v>
      </c>
      <c r="AI1170" s="334" t="b">
        <f>IF(AA1170="gaz z sieci",AC1170*'lista, wskaźniki'!$D$21)</f>
        <v>0</v>
      </c>
      <c r="AJ1170" s="272">
        <f>IF(AA1170="węgiel",AB1170*'lista, wskaźniki'!$D$20, IF('Sektor mieszkaniowy'!AA1170="drewno",'Sektor mieszkaniowy'!AB1170*'lista, wskaźniki'!$D$22,IF('Sektor mieszkaniowy'!AA1170="pellet",AB1170*'lista, wskaźniki'!$D$23,IF('Sektor mieszkaniowy'!AA1170="gaz z sieci",AB1170*'lista, wskaźniki'!$D$21,IF('Sektor mieszkaniowy'!AA1170="olej opałowy",'Sektor mieszkaniowy'!AB1170*'lista, wskaźniki'!$D$24)))))</f>
        <v>0</v>
      </c>
      <c r="AK1170" s="999"/>
      <c r="AL1170" s="996"/>
      <c r="AM1170" s="20">
        <f>IF(AA1170="węgiel",AF1170*1/3.6*'lista, wskaźniki'!$F$20,IF(AA1170="drewno",AF1170*1/3.6*'lista, wskaźniki'!$F$22,IF(AA1170="pellet",AF1170*1/3.6*'lista, wskaźniki'!$F$23,IF(AA1170="gaz z sieci",AF1170*1/3.6*'lista, wskaźniki'!$F$21,IF(AA1170="olej opałowy",AF1170*1/3.6*'lista, wskaźniki'!$F$24,0)))))</f>
        <v>0</v>
      </c>
      <c r="AN1170" s="20">
        <f>IF(AA1170="węgiel",AF1170*'lista, wskaźniki'!$E$42,IF(AA1170="drewno",AF1170*'lista, wskaźniki'!$G$42,IF(AA1170="pellet",AF1170*'lista, wskaźniki'!$H$42,IF(AA1170="gaz z sieci",AF1170*'lista, wskaźniki'!$F$42,IF(AA1170="olej opałowy",AF1170*'lista, wskaźniki'!$I$42,0)))))</f>
        <v>0</v>
      </c>
      <c r="AO1170" s="20">
        <f>IF(AA1170="węgiel",AF1170*'lista, wskaźniki'!$E$43,IF(AA1170="drewno",AF1170*'lista, wskaźniki'!$G$43,IF(AA1170="pellet",AF1170*'lista, wskaźniki'!$H$43,IF(AA1170="gaz z sieci",AF1170*'lista, wskaźniki'!$F$43,IF(AA1170="olej opałowy",AF1170*'lista, wskaźniki'!$I$43,0)))))</f>
        <v>0</v>
      </c>
      <c r="AP1170" s="20">
        <f>IF(AA1170="węgiel",AF1170*'lista, wskaźniki'!$E$44,IF(AA1170="drewno",AF1170*'lista, wskaźniki'!$G$44,IF(AA1170="pellet",AF1170*'lista, wskaźniki'!$H$44,IF(AA1170="gaz z sieci",AF1170*'lista, wskaźniki'!$F$44,IF(AA1170="olej opałowy",AF1170*'lista, wskaźniki'!$I$44,0)))))</f>
        <v>0</v>
      </c>
      <c r="AQ1170" s="20" t="b">
        <f>IF(Z1170="gaz",AH1170*1/3.6*'lista, wskaźniki'!$F$21,IF(Z1170="energia elektryczna",AH1170*1/3.6*'lista, wskaźniki'!$F$26))</f>
        <v>0</v>
      </c>
      <c r="AR1170" s="20" t="b">
        <f>IF(Z1170="gaz",AH1170*'lista, wskaźniki'!$F$42,IF(Z1170="energia elektryczna",AH1170*0))</f>
        <v>0</v>
      </c>
      <c r="AS1170" s="20" t="b">
        <f>IF(Z1170="gaz",AH1170*'lista, wskaźniki'!$F$43,IF(Z1170="energia elektryczna",AH1170*0))</f>
        <v>0</v>
      </c>
      <c r="AT1170" s="20" t="b">
        <f>IF(Z1170="gaz",AH1170*'lista, wskaźniki'!$F$44,IF(Z1170="energia elektryczna",AH1170*0))</f>
        <v>0</v>
      </c>
      <c r="AU1170" s="20">
        <f>AI1170*1/3.6*'lista, wskaźniki'!$F$21</f>
        <v>0</v>
      </c>
      <c r="AV1170" s="20">
        <f>AI1170*'lista, wskaźniki'!$F$42</f>
        <v>0</v>
      </c>
      <c r="AW1170" s="20">
        <f>AI1170*'lista, wskaźniki'!$F$43</f>
        <v>0</v>
      </c>
      <c r="AX1170" s="20">
        <f>AI1170*'lista, wskaźniki'!$F$44</f>
        <v>0</v>
      </c>
      <c r="AY1170" s="20">
        <f>AK1170*'lista, wskaźniki'!$F$26</f>
        <v>0</v>
      </c>
      <c r="AZ1170" s="20">
        <f t="shared" si="526"/>
        <v>0</v>
      </c>
      <c r="BA1170" s="20">
        <f t="shared" si="527"/>
        <v>0</v>
      </c>
      <c r="BB1170" s="20">
        <f t="shared" si="528"/>
        <v>0</v>
      </c>
      <c r="BC1170" s="20">
        <f t="shared" si="529"/>
        <v>0</v>
      </c>
      <c r="BD1170" s="996"/>
      <c r="BE1170" s="996"/>
      <c r="BF1170" s="996"/>
      <c r="BG1170" s="996"/>
      <c r="BH1170" s="185"/>
      <c r="BI1170" s="996"/>
      <c r="BJ1170" s="185"/>
      <c r="BK1170" s="996"/>
      <c r="BL1170" s="185"/>
      <c r="BM1170" s="185"/>
      <c r="BN1170" s="185"/>
      <c r="BO1170" s="185"/>
      <c r="BP1170" s="185" t="s">
        <v>43</v>
      </c>
      <c r="BQ1170" s="185"/>
      <c r="BR1170" s="185"/>
      <c r="BS1170" s="990"/>
      <c r="BT1170" s="990"/>
      <c r="BU1170" s="990"/>
      <c r="BV1170" s="990"/>
      <c r="BW1170" s="990"/>
      <c r="BX1170" s="990"/>
      <c r="BY1170" s="993"/>
      <c r="CA1170" s="365" t="b">
        <f t="shared" si="530"/>
        <v>0</v>
      </c>
      <c r="CB1170" s="365" t="b">
        <f t="shared" si="531"/>
        <v>0</v>
      </c>
      <c r="CC1170" s="365">
        <f t="shared" si="532"/>
        <v>0</v>
      </c>
      <c r="CD1170" s="365" t="b">
        <f t="shared" si="533"/>
        <v>0</v>
      </c>
      <c r="CE1170" s="365" t="b">
        <f t="shared" si="534"/>
        <v>0</v>
      </c>
      <c r="CF1170" s="365" t="b">
        <f t="shared" si="535"/>
        <v>0</v>
      </c>
      <c r="CG1170" s="365" t="b">
        <f t="shared" si="536"/>
        <v>0</v>
      </c>
      <c r="CH1170" s="365" t="b">
        <f t="shared" si="537"/>
        <v>0</v>
      </c>
      <c r="CI1170" s="72" t="b">
        <f t="shared" si="538"/>
        <v>0</v>
      </c>
      <c r="CJ1170" s="72" t="b">
        <f t="shared" si="539"/>
        <v>0</v>
      </c>
      <c r="CK1170" s="72">
        <f t="shared" si="540"/>
        <v>0</v>
      </c>
      <c r="CL1170" s="72">
        <f t="shared" si="541"/>
        <v>0</v>
      </c>
      <c r="CM1170" s="72" t="b">
        <f t="shared" si="542"/>
        <v>0</v>
      </c>
      <c r="CN1170" s="72" t="b">
        <f t="shared" si="543"/>
        <v>0</v>
      </c>
      <c r="CP1170" s="13">
        <f t="shared" si="544"/>
        <v>0</v>
      </c>
      <c r="CQ1170" s="13" t="b">
        <f t="shared" si="545"/>
        <v>0</v>
      </c>
      <c r="CR1170" s="13" t="b">
        <f t="shared" si="546"/>
        <v>0</v>
      </c>
      <c r="CS1170" s="13" t="b">
        <f t="shared" si="552"/>
        <v>0</v>
      </c>
      <c r="CT1170" s="13" t="b">
        <f t="shared" si="551"/>
        <v>0</v>
      </c>
      <c r="CU1170" s="13" t="b">
        <f t="shared" si="524"/>
        <v>0</v>
      </c>
      <c r="CV1170" s="13" t="b">
        <f t="shared" si="547"/>
        <v>0</v>
      </c>
      <c r="CW1170" s="13" t="b">
        <f t="shared" si="548"/>
        <v>0</v>
      </c>
      <c r="CX1170" s="13" t="b">
        <f t="shared" si="549"/>
        <v>0</v>
      </c>
      <c r="CY1170" s="13" t="b">
        <f t="shared" si="550"/>
        <v>0</v>
      </c>
    </row>
    <row r="1171" spans="1:103" ht="15" thickBot="1">
      <c r="A1171" s="932"/>
      <c r="B1171" s="996"/>
      <c r="C1171" s="996"/>
      <c r="D1171" s="996"/>
      <c r="E1171" s="996"/>
      <c r="F1171" s="996"/>
      <c r="G1171" s="996"/>
      <c r="H1171" s="996"/>
      <c r="I1171" s="996"/>
      <c r="J1171" s="996"/>
      <c r="K1171" s="996"/>
      <c r="L1171" s="996"/>
      <c r="M1171" s="996"/>
      <c r="N1171" s="996"/>
      <c r="O1171" s="184"/>
      <c r="P1171" s="996"/>
      <c r="Q1171" s="941"/>
      <c r="R1171" s="996"/>
      <c r="S1171" s="996"/>
      <c r="T1171" s="996"/>
      <c r="U1171" s="996"/>
      <c r="V1171" s="996"/>
      <c r="W1171" s="185"/>
      <c r="X1171" s="185"/>
      <c r="Y1171" s="185"/>
      <c r="Z1171" s="185"/>
      <c r="AA1171" s="185" t="s">
        <v>38</v>
      </c>
      <c r="AB1171" s="186"/>
      <c r="AC1171" s="186"/>
      <c r="AD1171" s="185"/>
      <c r="AE1171" s="996"/>
      <c r="AF1171" s="334">
        <f t="shared" si="525"/>
        <v>0</v>
      </c>
      <c r="AG1171" s="272">
        <f>IF(R1171="kompletna",Q1171*J1171*0.0036*'lista, wskaźniki'!$F$13, IF(R1171="częściowa",Q1171*J1171*0.0036*'lista, wskaźniki'!$F$14, IF(R1171="brak",Q1171*J1171*0.0036*'lista, wskaźniki'!$F$15,)))</f>
        <v>0</v>
      </c>
      <c r="AH1171" s="334">
        <f>IF(Y1171="inne",K1171*'lista, wskaźniki'!$E$35,IF(Y1171="to samo źródło",0,IF(Y1171=0,0)))</f>
        <v>0</v>
      </c>
      <c r="AI1171" s="334">
        <f>IF(AA1171="gaz z sieci",AC1171*'lista, wskaźniki'!$D$21)</f>
        <v>0</v>
      </c>
      <c r="AJ1171" s="272">
        <f>IF(AA1171="węgiel",AB1171*'lista, wskaźniki'!$D$20, IF('Sektor mieszkaniowy'!AA1171="drewno",'Sektor mieszkaniowy'!AB1171*'lista, wskaźniki'!$D$22,IF('Sektor mieszkaniowy'!AA1171="pellet",AB1171*'lista, wskaźniki'!$D$23,IF('Sektor mieszkaniowy'!AA1171="gaz z sieci",AB1171*'lista, wskaźniki'!$D$21,IF('Sektor mieszkaniowy'!AA1171="olej opałowy",'Sektor mieszkaniowy'!AB1171*'lista, wskaźniki'!$D$24)))))</f>
        <v>0</v>
      </c>
      <c r="AK1171" s="999"/>
      <c r="AL1171" s="996"/>
      <c r="AM1171" s="20">
        <f>IF(AA1171="węgiel",AF1171*1/3.6*'lista, wskaźniki'!$F$20,IF(AA1171="drewno",AF1171*1/3.6*'lista, wskaźniki'!$F$22,IF(AA1171="pellet",AF1171*1/3.6*'lista, wskaźniki'!$F$23,IF(AA1171="gaz z sieci",AF1171*1/3.6*'lista, wskaźniki'!$F$21,IF(AA1171="olej opałowy",AF1171*1/3.6*'lista, wskaźniki'!$F$24,0)))))</f>
        <v>0</v>
      </c>
      <c r="AN1171" s="20">
        <f>IF(AA1171="węgiel",AF1171*'lista, wskaźniki'!$E$42,IF(AA1171="drewno",AF1171*'lista, wskaźniki'!$G$42,IF(AA1171="pellet",AF1171*'lista, wskaźniki'!$H$42,IF(AA1171="gaz z sieci",AF1171*'lista, wskaźniki'!$F$42,IF(AA1171="olej opałowy",AF1171*'lista, wskaźniki'!$I$42,0)))))</f>
        <v>0</v>
      </c>
      <c r="AO1171" s="20">
        <f>IF(AA1171="węgiel",AF1171*'lista, wskaźniki'!$E$43,IF(AA1171="drewno",AF1171*'lista, wskaźniki'!$G$43,IF(AA1171="pellet",AF1171*'lista, wskaźniki'!$H$43,IF(AA1171="gaz z sieci",AF1171*'lista, wskaźniki'!$F$43,IF(AA1171="olej opałowy",AF1171*'lista, wskaźniki'!$I$43,0)))))</f>
        <v>0</v>
      </c>
      <c r="AP1171" s="20">
        <f>IF(AA1171="węgiel",AF1171*'lista, wskaźniki'!$E$44,IF(AA1171="drewno",AF1171*'lista, wskaźniki'!$G$44,IF(AA1171="pellet",AF1171*'lista, wskaźniki'!$H$44,IF(AA1171="gaz z sieci",AF1171*'lista, wskaźniki'!$F$44,IF(AA1171="olej opałowy",AF1171*'lista, wskaźniki'!$I$44,0)))))</f>
        <v>0</v>
      </c>
      <c r="AQ1171" s="20" t="b">
        <f>IF(Z1171="gaz",AH1171*1/3.6*'lista, wskaźniki'!$F$21,IF(Z1171="energia elektryczna",AH1171*1/3.6*'lista, wskaźniki'!$F$26))</f>
        <v>0</v>
      </c>
      <c r="AR1171" s="20" t="b">
        <f>IF(Z1171="gaz",AH1171*'lista, wskaźniki'!$F$42,IF(Z1171="energia elektryczna",AH1171*0))</f>
        <v>0</v>
      </c>
      <c r="AS1171" s="20" t="b">
        <f>IF(Z1171="gaz",AH1171*'lista, wskaźniki'!$F$43,IF(Z1171="energia elektryczna",AH1171*0))</f>
        <v>0</v>
      </c>
      <c r="AT1171" s="20" t="b">
        <f>IF(Z1171="gaz",AH1171*'lista, wskaźniki'!$F$44,IF(Z1171="energia elektryczna",AH1171*0))</f>
        <v>0</v>
      </c>
      <c r="AU1171" s="20">
        <f>AI1171*1/3.6*'lista, wskaźniki'!$F$21</f>
        <v>0</v>
      </c>
      <c r="AV1171" s="20">
        <f>AI1171*'lista, wskaźniki'!$F$42</f>
        <v>0</v>
      </c>
      <c r="AW1171" s="20">
        <f>AI1171*'lista, wskaźniki'!$F$43</f>
        <v>0</v>
      </c>
      <c r="AX1171" s="20">
        <f>AI1171*'lista, wskaźniki'!$F$44</f>
        <v>0</v>
      </c>
      <c r="AY1171" s="20">
        <f>AK1171*'lista, wskaźniki'!$F$26</f>
        <v>0</v>
      </c>
      <c r="AZ1171" s="20">
        <f t="shared" si="526"/>
        <v>0</v>
      </c>
      <c r="BA1171" s="20">
        <f t="shared" si="527"/>
        <v>0</v>
      </c>
      <c r="BB1171" s="20">
        <f t="shared" si="528"/>
        <v>0</v>
      </c>
      <c r="BC1171" s="20">
        <f t="shared" si="529"/>
        <v>0</v>
      </c>
      <c r="BD1171" s="996"/>
      <c r="BE1171" s="996"/>
      <c r="BF1171" s="996"/>
      <c r="BG1171" s="996"/>
      <c r="BH1171" s="185"/>
      <c r="BI1171" s="996"/>
      <c r="BJ1171" s="185"/>
      <c r="BK1171" s="996"/>
      <c r="BL1171" s="185"/>
      <c r="BM1171" s="185"/>
      <c r="BN1171" s="185"/>
      <c r="BO1171" s="185"/>
      <c r="BP1171" s="185"/>
      <c r="BQ1171" s="185"/>
      <c r="BR1171" s="185"/>
      <c r="BS1171" s="990"/>
      <c r="BT1171" s="990"/>
      <c r="BU1171" s="990"/>
      <c r="BV1171" s="990"/>
      <c r="BW1171" s="990"/>
      <c r="BX1171" s="990"/>
      <c r="BY1171" s="993"/>
      <c r="CA1171" s="365" t="b">
        <f t="shared" si="530"/>
        <v>0</v>
      </c>
      <c r="CB1171" s="365" t="b">
        <f t="shared" si="531"/>
        <v>0</v>
      </c>
      <c r="CC1171" s="365" t="b">
        <f t="shared" si="532"/>
        <v>0</v>
      </c>
      <c r="CD1171" s="365">
        <f t="shared" si="533"/>
        <v>0</v>
      </c>
      <c r="CE1171" s="365" t="b">
        <f t="shared" si="534"/>
        <v>0</v>
      </c>
      <c r="CF1171" s="365" t="b">
        <f t="shared" si="535"/>
        <v>0</v>
      </c>
      <c r="CG1171" s="365" t="b">
        <f t="shared" si="536"/>
        <v>0</v>
      </c>
      <c r="CH1171" s="365">
        <f t="shared" si="537"/>
        <v>0</v>
      </c>
      <c r="CI1171" s="72" t="b">
        <f t="shared" si="538"/>
        <v>0</v>
      </c>
      <c r="CJ1171" s="72" t="b">
        <f t="shared" si="539"/>
        <v>0</v>
      </c>
      <c r="CK1171" s="72" t="b">
        <f t="shared" si="540"/>
        <v>0</v>
      </c>
      <c r="CL1171" s="72">
        <f t="shared" si="541"/>
        <v>0</v>
      </c>
      <c r="CM1171" s="72" t="b">
        <f t="shared" si="542"/>
        <v>0</v>
      </c>
      <c r="CN1171" s="72" t="b">
        <f t="shared" si="543"/>
        <v>0</v>
      </c>
      <c r="CP1171" s="13">
        <f t="shared" si="544"/>
        <v>0</v>
      </c>
      <c r="CQ1171" s="13" t="b">
        <f t="shared" si="545"/>
        <v>0</v>
      </c>
      <c r="CR1171" s="13" t="b">
        <f t="shared" si="546"/>
        <v>0</v>
      </c>
      <c r="CS1171" s="13" t="b">
        <f t="shared" si="552"/>
        <v>0</v>
      </c>
      <c r="CT1171" s="13" t="b">
        <f t="shared" si="551"/>
        <v>0</v>
      </c>
      <c r="CU1171" s="13" t="b">
        <f t="shared" si="524"/>
        <v>0</v>
      </c>
      <c r="CV1171" s="13" t="b">
        <f t="shared" si="547"/>
        <v>0</v>
      </c>
      <c r="CW1171" s="13" t="b">
        <f t="shared" si="548"/>
        <v>0</v>
      </c>
      <c r="CX1171" s="13" t="b">
        <f t="shared" si="549"/>
        <v>0</v>
      </c>
      <c r="CY1171" s="13" t="b">
        <f t="shared" si="550"/>
        <v>0</v>
      </c>
    </row>
    <row r="1172" spans="1:103" ht="15" thickBot="1">
      <c r="A1172" s="933"/>
      <c r="B1172" s="997"/>
      <c r="C1172" s="997"/>
      <c r="D1172" s="997"/>
      <c r="E1172" s="997"/>
      <c r="F1172" s="997"/>
      <c r="G1172" s="997"/>
      <c r="H1172" s="997"/>
      <c r="I1172" s="997"/>
      <c r="J1172" s="997"/>
      <c r="K1172" s="997"/>
      <c r="L1172" s="997"/>
      <c r="M1172" s="997"/>
      <c r="N1172" s="997"/>
      <c r="O1172" s="187"/>
      <c r="P1172" s="997"/>
      <c r="Q1172" s="942"/>
      <c r="R1172" s="997"/>
      <c r="S1172" s="997"/>
      <c r="T1172" s="997"/>
      <c r="U1172" s="997"/>
      <c r="V1172" s="997"/>
      <c r="W1172" s="188"/>
      <c r="X1172" s="188"/>
      <c r="Y1172" s="188"/>
      <c r="Z1172" s="188"/>
      <c r="AA1172" s="188" t="s">
        <v>37</v>
      </c>
      <c r="AB1172" s="189"/>
      <c r="AC1172" s="189"/>
      <c r="AD1172" s="188"/>
      <c r="AE1172" s="997"/>
      <c r="AF1172" s="334">
        <f t="shared" si="525"/>
        <v>0</v>
      </c>
      <c r="AG1172" s="272">
        <f>IF(R1172="kompletna",Q1172*J1172*0.0036*'lista, wskaźniki'!$F$13, IF(R1172="częściowa",Q1172*J1172*0.0036*'lista, wskaźniki'!$F$14, IF(R1172="brak",Q1172*J1172*0.0036*'lista, wskaźniki'!$F$15,)))</f>
        <v>0</v>
      </c>
      <c r="AH1172" s="334">
        <f>IF(Y1172="inne",K1172*'lista, wskaźniki'!$E$35,IF(Y1172="to samo źródło",0,IF(Y1172=0,0)))</f>
        <v>0</v>
      </c>
      <c r="AI1172" s="334" t="b">
        <f>IF(AA1172="gaz z sieci",AC1172*'lista, wskaźniki'!$D$21)</f>
        <v>0</v>
      </c>
      <c r="AJ1172" s="272">
        <f>IF(AA1172="węgiel",AB1172*'lista, wskaźniki'!$D$20, IF('Sektor mieszkaniowy'!AA1172="drewno",'Sektor mieszkaniowy'!AB1172*'lista, wskaźniki'!$D$22,IF('Sektor mieszkaniowy'!AA1172="pellet",AB1172*'lista, wskaźniki'!$D$23,IF('Sektor mieszkaniowy'!AA1172="gaz z sieci",AB1172*'lista, wskaźniki'!$D$21,IF('Sektor mieszkaniowy'!AA1172="olej opałowy",'Sektor mieszkaniowy'!AB1172*'lista, wskaźniki'!$D$24)))))</f>
        <v>0</v>
      </c>
      <c r="AK1172" s="1000"/>
      <c r="AL1172" s="997"/>
      <c r="AM1172" s="20">
        <f>IF(AA1172="węgiel",AF1172*1/3.6*'lista, wskaźniki'!$F$20,IF(AA1172="drewno",AF1172*1/3.6*'lista, wskaźniki'!$F$22,IF(AA1172="pellet",AF1172*1/3.6*'lista, wskaźniki'!$F$23,IF(AA1172="gaz z sieci",AF1172*1/3.6*'lista, wskaźniki'!$F$21,IF(AA1172="olej opałowy",AF1172*1/3.6*'lista, wskaźniki'!$F$24,0)))))</f>
        <v>0</v>
      </c>
      <c r="AN1172" s="20">
        <f>IF(AA1172="węgiel",AF1172*'lista, wskaźniki'!$E$42,IF(AA1172="drewno",AF1172*'lista, wskaźniki'!$G$42,IF(AA1172="pellet",AF1172*'lista, wskaźniki'!$H$42,IF(AA1172="gaz z sieci",AF1172*'lista, wskaźniki'!$F$42,IF(AA1172="olej opałowy",AF1172*'lista, wskaźniki'!$I$42,0)))))</f>
        <v>0</v>
      </c>
      <c r="AO1172" s="20">
        <f>IF(AA1172="węgiel",AF1172*'lista, wskaźniki'!$E$43,IF(AA1172="drewno",AF1172*'lista, wskaźniki'!$G$43,IF(AA1172="pellet",AF1172*'lista, wskaźniki'!$H$43,IF(AA1172="gaz z sieci",AF1172*'lista, wskaźniki'!$F$43,IF(AA1172="olej opałowy",AF1172*'lista, wskaźniki'!$I$43,0)))))</f>
        <v>0</v>
      </c>
      <c r="AP1172" s="20">
        <f>IF(AA1172="węgiel",AF1172*'lista, wskaźniki'!$E$44,IF(AA1172="drewno",AF1172*'lista, wskaźniki'!$G$44,IF(AA1172="pellet",AF1172*'lista, wskaźniki'!$H$44,IF(AA1172="gaz z sieci",AF1172*'lista, wskaźniki'!$F$44,IF(AA1172="olej opałowy",AF1172*'lista, wskaźniki'!$I$44,0)))))</f>
        <v>0</v>
      </c>
      <c r="AQ1172" s="20" t="b">
        <f>IF(Z1172="gaz",AH1172*1/3.6*'lista, wskaźniki'!$F$21,IF(Z1172="energia elektryczna",AH1172*1/3.6*'lista, wskaźniki'!$F$26))</f>
        <v>0</v>
      </c>
      <c r="AR1172" s="20" t="b">
        <f>IF(Z1172="gaz",AH1172*'lista, wskaźniki'!$F$42,IF(Z1172="energia elektryczna",AH1172*0))</f>
        <v>0</v>
      </c>
      <c r="AS1172" s="20" t="b">
        <f>IF(Z1172="gaz",AH1172*'lista, wskaźniki'!$F$43,IF(Z1172="energia elektryczna",AH1172*0))</f>
        <v>0</v>
      </c>
      <c r="AT1172" s="20" t="b">
        <f>IF(Z1172="gaz",AH1172*'lista, wskaźniki'!$F$44,IF(Z1172="energia elektryczna",AH1172*0))</f>
        <v>0</v>
      </c>
      <c r="AU1172" s="20">
        <f>AI1172*1/3.6*'lista, wskaźniki'!$F$21</f>
        <v>0</v>
      </c>
      <c r="AV1172" s="20">
        <f>AI1172*'lista, wskaźniki'!$F$42</f>
        <v>0</v>
      </c>
      <c r="AW1172" s="20">
        <f>AI1172*'lista, wskaźniki'!$F$43</f>
        <v>0</v>
      </c>
      <c r="AX1172" s="20">
        <f>AI1172*'lista, wskaźniki'!$F$44</f>
        <v>0</v>
      </c>
      <c r="AY1172" s="20">
        <f>AK1172*'lista, wskaźniki'!$F$26</f>
        <v>0</v>
      </c>
      <c r="AZ1172" s="20">
        <f t="shared" si="526"/>
        <v>0</v>
      </c>
      <c r="BA1172" s="20">
        <f t="shared" si="527"/>
        <v>0</v>
      </c>
      <c r="BB1172" s="20">
        <f t="shared" si="528"/>
        <v>0</v>
      </c>
      <c r="BC1172" s="20">
        <f t="shared" si="529"/>
        <v>0</v>
      </c>
      <c r="BD1172" s="997"/>
      <c r="BE1172" s="997"/>
      <c r="BF1172" s="997"/>
      <c r="BG1172" s="997"/>
      <c r="BH1172" s="188"/>
      <c r="BI1172" s="997"/>
      <c r="BJ1172" s="188"/>
      <c r="BK1172" s="997"/>
      <c r="BL1172" s="188"/>
      <c r="BM1172" s="188"/>
      <c r="BN1172" s="188"/>
      <c r="BO1172" s="188"/>
      <c r="BP1172" s="188"/>
      <c r="BQ1172" s="188"/>
      <c r="BR1172" s="188"/>
      <c r="BS1172" s="991"/>
      <c r="BT1172" s="991"/>
      <c r="BU1172" s="991"/>
      <c r="BV1172" s="991"/>
      <c r="BW1172" s="991"/>
      <c r="BX1172" s="991"/>
      <c r="BY1172" s="994"/>
      <c r="CA1172" s="365" t="b">
        <f t="shared" si="530"/>
        <v>0</v>
      </c>
      <c r="CB1172" s="365" t="b">
        <f t="shared" si="531"/>
        <v>0</v>
      </c>
      <c r="CC1172" s="365" t="b">
        <f t="shared" si="532"/>
        <v>0</v>
      </c>
      <c r="CD1172" s="365" t="b">
        <f t="shared" si="533"/>
        <v>0</v>
      </c>
      <c r="CE1172" s="365">
        <f t="shared" si="534"/>
        <v>0</v>
      </c>
      <c r="CF1172" s="365" t="b">
        <f t="shared" si="535"/>
        <v>0</v>
      </c>
      <c r="CG1172" s="365" t="b">
        <f t="shared" si="536"/>
        <v>0</v>
      </c>
      <c r="CH1172" s="365" t="b">
        <f t="shared" si="537"/>
        <v>0</v>
      </c>
      <c r="CI1172" s="72" t="b">
        <f t="shared" si="538"/>
        <v>0</v>
      </c>
      <c r="CJ1172" s="72" t="b">
        <f t="shared" si="539"/>
        <v>0</v>
      </c>
      <c r="CK1172" s="72" t="b">
        <f t="shared" si="540"/>
        <v>0</v>
      </c>
      <c r="CL1172" s="72">
        <f t="shared" si="541"/>
        <v>0</v>
      </c>
      <c r="CM1172" s="72">
        <f t="shared" si="542"/>
        <v>0</v>
      </c>
      <c r="CN1172" s="72" t="b">
        <f t="shared" si="543"/>
        <v>0</v>
      </c>
      <c r="CP1172" s="13">
        <f t="shared" si="544"/>
        <v>0</v>
      </c>
      <c r="CQ1172" s="13" t="b">
        <f t="shared" si="545"/>
        <v>0</v>
      </c>
      <c r="CR1172" s="13" t="b">
        <f t="shared" si="546"/>
        <v>0</v>
      </c>
      <c r="CS1172" s="13" t="b">
        <f t="shared" si="552"/>
        <v>0</v>
      </c>
      <c r="CT1172" s="13" t="b">
        <f t="shared" si="551"/>
        <v>0</v>
      </c>
      <c r="CU1172" s="13" t="b">
        <f t="shared" si="524"/>
        <v>0</v>
      </c>
      <c r="CV1172" s="13" t="b">
        <f t="shared" si="547"/>
        <v>0</v>
      </c>
      <c r="CW1172" s="13" t="b">
        <f t="shared" si="548"/>
        <v>0</v>
      </c>
      <c r="CX1172" s="13" t="b">
        <f t="shared" si="549"/>
        <v>0</v>
      </c>
      <c r="CY1172" s="13" t="b">
        <f t="shared" si="550"/>
        <v>0</v>
      </c>
    </row>
    <row r="1173" spans="1:103" ht="15" thickBot="1">
      <c r="A1173" s="931">
        <v>235</v>
      </c>
      <c r="B1173" s="995" t="s">
        <v>244</v>
      </c>
      <c r="C1173" s="995"/>
      <c r="D1173" s="995" t="s">
        <v>1</v>
      </c>
      <c r="E1173" s="995" t="s">
        <v>5</v>
      </c>
      <c r="F1173" s="995"/>
      <c r="G1173" s="995"/>
      <c r="H1173" s="995"/>
      <c r="I1173" s="995" t="s">
        <v>11</v>
      </c>
      <c r="J1173" s="995"/>
      <c r="K1173" s="995"/>
      <c r="L1173" s="995" t="s">
        <v>16</v>
      </c>
      <c r="M1173" s="995"/>
      <c r="N1173" s="995" t="s">
        <v>16</v>
      </c>
      <c r="O1173" s="181"/>
      <c r="P1173" s="995" t="s">
        <v>16</v>
      </c>
      <c r="Q1173" s="940">
        <f>IF(I1173="&lt;1966",'lista, wskaźniki'!$G$4,IF(I1173="1967-1985",'lista, wskaźniki'!$G$5,IF(I1173="1986-1992",'lista, wskaźniki'!$G$6,IF(I1173="1993-1996",'lista, wskaźniki'!$G$7,IF(I1173="&gt;1997",'lista, wskaźniki'!$G$8,IF(I1173=0,'lista, wskaźniki'!$G$4))))))</f>
        <v>250</v>
      </c>
      <c r="R1173" s="995" t="s">
        <v>21</v>
      </c>
      <c r="S1173" s="995" t="s">
        <v>27</v>
      </c>
      <c r="T1173" s="995"/>
      <c r="U1173" s="995"/>
      <c r="V1173" s="995"/>
      <c r="W1173" s="182" t="s">
        <v>35</v>
      </c>
      <c r="X1173" s="182" t="s">
        <v>39</v>
      </c>
      <c r="Y1173" s="182" t="s">
        <v>42</v>
      </c>
      <c r="Z1173" s="182"/>
      <c r="AA1173" s="182" t="s">
        <v>35</v>
      </c>
      <c r="AB1173" s="183">
        <v>2</v>
      </c>
      <c r="AC1173" s="183"/>
      <c r="AD1173" s="182"/>
      <c r="AE1173" s="995"/>
      <c r="AF1173" s="334">
        <f t="shared" si="525"/>
        <v>45.26</v>
      </c>
      <c r="AG1173" s="272">
        <f>IF(R1173="kompletna",Q1173*J1173*0.0036*'lista, wskaźniki'!$F$13, IF(R1173="częściowa",Q1173*J1173*0.0036*'lista, wskaźniki'!$F$14, IF(R1173="brak",Q1173*J1173*0.0036*'lista, wskaźniki'!$F$15,)))</f>
        <v>0</v>
      </c>
      <c r="AH1173" s="334">
        <f>IF(Y1173="inne",K1173*'lista, wskaźniki'!$E$35,IF(Y1173="to samo źródło",0,IF(Y1173=0,0)))</f>
        <v>0</v>
      </c>
      <c r="AI1173" s="334" t="b">
        <f>IF(AA1173="gaz z sieci",AC1173*'lista, wskaźniki'!$D$21)</f>
        <v>0</v>
      </c>
      <c r="AJ1173" s="272">
        <f>IF(AA1173="węgiel",AB1173*'lista, wskaźniki'!$D$20, IF('Sektor mieszkaniowy'!AA1173="drewno",'Sektor mieszkaniowy'!AB1173*'lista, wskaźniki'!$D$22,IF('Sektor mieszkaniowy'!AA1173="pellet",AB1173*'lista, wskaźniki'!$D$23,IF('Sektor mieszkaniowy'!AA1173="gaz z sieci",AB1173*'lista, wskaźniki'!$D$21,IF('Sektor mieszkaniowy'!AA1173="olej opałowy",'Sektor mieszkaniowy'!AB1173*'lista, wskaźniki'!$D$24)))))</f>
        <v>45.26</v>
      </c>
      <c r="AK1173" s="998"/>
      <c r="AL1173" s="995"/>
      <c r="AM1173" s="20">
        <f>IF(AA1173="węgiel",AF1173*1/3.6*'lista, wskaźniki'!$F$20,IF(AA1173="drewno",AF1173*1/3.6*'lista, wskaźniki'!$F$22,IF(AA1173="pellet",AF1173*1/3.6*'lista, wskaźniki'!$F$23,IF(AA1173="gaz z sieci",AF1173*1/3.6*'lista, wskaźniki'!$F$21,IF(AA1173="olej opałowy",AF1173*1/3.6*'lista, wskaźniki'!$F$24,0)))))</f>
        <v>4.2874797999999998</v>
      </c>
      <c r="AN1173" s="20">
        <f>IF(AA1173="węgiel",AF1173*'lista, wskaźniki'!$E$42,IF(AA1173="drewno",AF1173*'lista, wskaźniki'!$G$42,IF(AA1173="pellet",AF1173*'lista, wskaźniki'!$H$42,IF(AA1173="gaz z sieci",AF1173*'lista, wskaźniki'!$F$42,IF(AA1173="olej opałowy",AF1173*'lista, wskaźniki'!$I$42,0)))))</f>
        <v>1.71988E-2</v>
      </c>
      <c r="AO1173" s="20">
        <f>IF(AA1173="węgiel",AF1173*'lista, wskaźniki'!$E$43,IF(AA1173="drewno",AF1173*'lista, wskaźniki'!$G$43,IF(AA1173="pellet",AF1173*'lista, wskaźniki'!$H$43,IF(AA1173="gaz z sieci",AF1173*'lista, wskaźniki'!$F$43,IF(AA1173="olej opałowy",AF1173*'lista, wskaźniki'!$I$43,0)))))</f>
        <v>1.6293600000000002E-2</v>
      </c>
      <c r="AP1173" s="20">
        <f>IF(AA1173="węgiel",AF1173*'lista, wskaźniki'!$E$44,IF(AA1173="drewno",AF1173*'lista, wskaźniki'!$G$44,IF(AA1173="pellet",AF1173*'lista, wskaźniki'!$H$44,IF(AA1173="gaz z sieci",AF1173*'lista, wskaźniki'!$F$44,IF(AA1173="olej opałowy",AF1173*'lista, wskaźniki'!$I$44,0)))))</f>
        <v>1.22202E-5</v>
      </c>
      <c r="AQ1173" s="20" t="b">
        <f>IF(Z1173="gaz",AH1173*1/3.6*'lista, wskaźniki'!$F$21,IF(Z1173="energia elektryczna",AH1173*1/3.6*'lista, wskaźniki'!$F$26))</f>
        <v>0</v>
      </c>
      <c r="AR1173" s="20" t="b">
        <f>IF(Z1173="gaz",AH1173*'lista, wskaźniki'!$F$42,IF(Z1173="energia elektryczna",AH1173*0))</f>
        <v>0</v>
      </c>
      <c r="AS1173" s="20" t="b">
        <f>IF(Z1173="gaz",AH1173*'lista, wskaźniki'!$F$43,IF(Z1173="energia elektryczna",AH1173*0))</f>
        <v>0</v>
      </c>
      <c r="AT1173" s="20" t="b">
        <f>IF(Z1173="gaz",AH1173*'lista, wskaźniki'!$F$44,IF(Z1173="energia elektryczna",AH1173*0))</f>
        <v>0</v>
      </c>
      <c r="AU1173" s="20">
        <f>AI1173*1/3.6*'lista, wskaźniki'!$F$21</f>
        <v>0</v>
      </c>
      <c r="AV1173" s="20">
        <f>AI1173*'lista, wskaźniki'!$F$42</f>
        <v>0</v>
      </c>
      <c r="AW1173" s="20">
        <f>AI1173*'lista, wskaźniki'!$F$43</f>
        <v>0</v>
      </c>
      <c r="AX1173" s="20">
        <f>AI1173*'lista, wskaźniki'!$F$44</f>
        <v>0</v>
      </c>
      <c r="AY1173" s="20">
        <f>AK1173*'lista, wskaźniki'!$F$26</f>
        <v>0</v>
      </c>
      <c r="AZ1173" s="20">
        <f t="shared" si="526"/>
        <v>4.2874797999999998</v>
      </c>
      <c r="BA1173" s="20">
        <f t="shared" si="527"/>
        <v>1.71988E-2</v>
      </c>
      <c r="BB1173" s="20">
        <f t="shared" si="528"/>
        <v>1.6293600000000002E-2</v>
      </c>
      <c r="BC1173" s="20">
        <f t="shared" si="529"/>
        <v>1.22202E-5</v>
      </c>
      <c r="BD1173" s="995" t="s">
        <v>17</v>
      </c>
      <c r="BE1173" s="995" t="s">
        <v>17</v>
      </c>
      <c r="BF1173" s="995" t="s">
        <v>17</v>
      </c>
      <c r="BG1173" s="995" t="s">
        <v>17</v>
      </c>
      <c r="BH1173" s="182"/>
      <c r="BI1173" s="995" t="s">
        <v>17</v>
      </c>
      <c r="BJ1173" s="182"/>
      <c r="BK1173" s="995"/>
      <c r="BL1173" s="182"/>
      <c r="BM1173" s="182"/>
      <c r="BN1173" s="182"/>
      <c r="BO1173" s="182" t="s">
        <v>57</v>
      </c>
      <c r="BP1173" s="182" t="s">
        <v>52</v>
      </c>
      <c r="BQ1173" s="182"/>
      <c r="BR1173" s="182"/>
      <c r="BS1173" s="989"/>
      <c r="BT1173" s="989"/>
      <c r="BU1173" s="989"/>
      <c r="BV1173" s="989"/>
      <c r="BW1173" s="989"/>
      <c r="BX1173" s="989"/>
      <c r="BY1173" s="992"/>
      <c r="CA1173" s="365">
        <f t="shared" si="530"/>
        <v>45.26</v>
      </c>
      <c r="CB1173" s="365" t="b">
        <f t="shared" si="531"/>
        <v>0</v>
      </c>
      <c r="CC1173" s="365" t="b">
        <f t="shared" si="532"/>
        <v>0</v>
      </c>
      <c r="CD1173" s="365" t="b">
        <f t="shared" si="533"/>
        <v>0</v>
      </c>
      <c r="CE1173" s="365" t="b">
        <f t="shared" si="534"/>
        <v>0</v>
      </c>
      <c r="CF1173" s="365" t="b">
        <f t="shared" si="535"/>
        <v>0</v>
      </c>
      <c r="CG1173" s="365" t="b">
        <f t="shared" si="536"/>
        <v>0</v>
      </c>
      <c r="CH1173" s="365" t="b">
        <f t="shared" si="537"/>
        <v>0</v>
      </c>
      <c r="CI1173" s="72">
        <f t="shared" si="538"/>
        <v>45.26</v>
      </c>
      <c r="CJ1173" s="72" t="b">
        <f t="shared" si="539"/>
        <v>0</v>
      </c>
      <c r="CK1173" s="72" t="b">
        <f t="shared" si="540"/>
        <v>0</v>
      </c>
      <c r="CL1173" s="72">
        <f t="shared" si="541"/>
        <v>0</v>
      </c>
      <c r="CM1173" s="72" t="b">
        <f t="shared" si="542"/>
        <v>0</v>
      </c>
      <c r="CN1173" s="72" t="b">
        <f t="shared" si="543"/>
        <v>0</v>
      </c>
      <c r="CP1173" s="13" t="b">
        <f t="shared" si="544"/>
        <v>0</v>
      </c>
      <c r="CQ1173" s="13" t="b">
        <f t="shared" si="545"/>
        <v>0</v>
      </c>
      <c r="CR1173" s="13">
        <f t="shared" si="546"/>
        <v>0</v>
      </c>
      <c r="CS1173" s="13">
        <f t="shared" si="552"/>
        <v>0</v>
      </c>
      <c r="CT1173" s="13" t="b">
        <f t="shared" si="551"/>
        <v>0</v>
      </c>
      <c r="CU1173" s="13" t="b">
        <f t="shared" si="524"/>
        <v>0</v>
      </c>
      <c r="CV1173" s="13" t="b">
        <f t="shared" si="547"/>
        <v>0</v>
      </c>
      <c r="CW1173" s="13" t="b">
        <f t="shared" si="548"/>
        <v>0</v>
      </c>
      <c r="CX1173" s="13" t="b">
        <f t="shared" si="549"/>
        <v>0</v>
      </c>
      <c r="CY1173" s="13" t="b">
        <f t="shared" si="550"/>
        <v>0</v>
      </c>
    </row>
    <row r="1174" spans="1:103" ht="15" thickBot="1">
      <c r="A1174" s="932"/>
      <c r="B1174" s="996"/>
      <c r="C1174" s="996"/>
      <c r="D1174" s="996"/>
      <c r="E1174" s="996"/>
      <c r="F1174" s="996"/>
      <c r="G1174" s="996"/>
      <c r="H1174" s="996"/>
      <c r="I1174" s="996"/>
      <c r="J1174" s="996"/>
      <c r="K1174" s="996"/>
      <c r="L1174" s="996"/>
      <c r="M1174" s="996"/>
      <c r="N1174" s="996"/>
      <c r="O1174" s="184"/>
      <c r="P1174" s="996"/>
      <c r="Q1174" s="941"/>
      <c r="R1174" s="996"/>
      <c r="S1174" s="996"/>
      <c r="T1174" s="996"/>
      <c r="U1174" s="996"/>
      <c r="V1174" s="996"/>
      <c r="W1174" s="185" t="s">
        <v>36</v>
      </c>
      <c r="X1174" s="185"/>
      <c r="Y1174" s="185"/>
      <c r="Z1174" s="185"/>
      <c r="AA1174" s="185" t="s">
        <v>36</v>
      </c>
      <c r="AB1174" s="186">
        <v>5</v>
      </c>
      <c r="AC1174" s="186"/>
      <c r="AD1174" s="185"/>
      <c r="AE1174" s="996"/>
      <c r="AF1174" s="334">
        <f t="shared" si="525"/>
        <v>78</v>
      </c>
      <c r="AG1174" s="272">
        <f>IF(R1174="kompletna",Q1174*J1174*0.0036*'lista, wskaźniki'!$F$13, IF(R1174="częściowa",Q1174*J1174*0.0036*'lista, wskaźniki'!$F$14, IF(R1174="brak",Q1174*J1174*0.0036*'lista, wskaźniki'!$F$15,)))</f>
        <v>0</v>
      </c>
      <c r="AH1174" s="334">
        <f>IF(Y1174="inne",K1174*'lista, wskaźniki'!$E$35,IF(Y1174="to samo źródło",0,IF(Y1174=0,0)))</f>
        <v>0</v>
      </c>
      <c r="AI1174" s="334" t="b">
        <f>IF(AA1174="gaz z sieci",AC1174*'lista, wskaźniki'!$D$21)</f>
        <v>0</v>
      </c>
      <c r="AJ1174" s="272">
        <f>IF(AA1174="węgiel",AB1174*'lista, wskaźniki'!$D$20, IF('Sektor mieszkaniowy'!AA1174="drewno",'Sektor mieszkaniowy'!AB1174*'lista, wskaźniki'!$D$22,IF('Sektor mieszkaniowy'!AA1174="pellet",AB1174*'lista, wskaźniki'!$D$23,IF('Sektor mieszkaniowy'!AA1174="gaz z sieci",AB1174*'lista, wskaźniki'!$D$21,IF('Sektor mieszkaniowy'!AA1174="olej opałowy",'Sektor mieszkaniowy'!AB1174*'lista, wskaźniki'!$D$24)))))</f>
        <v>78</v>
      </c>
      <c r="AK1174" s="999"/>
      <c r="AL1174" s="996"/>
      <c r="AM1174" s="20">
        <f>IF(AA1174="węgiel",AF1174*1/3.6*'lista, wskaźniki'!$F$20,IF(AA1174="drewno",AF1174*1/3.6*'lista, wskaźniki'!$F$22,IF(AA1174="pellet",AF1174*1/3.6*'lista, wskaźniki'!$F$23,IF(AA1174="gaz z sieci",AF1174*1/3.6*'lista, wskaźniki'!$F$21,IF(AA1174="olej opałowy",AF1174*1/3.6*'lista, wskaźniki'!$F$24,0)))))</f>
        <v>0</v>
      </c>
      <c r="AN1174" s="20">
        <f>IF(AA1174="węgiel",AF1174*'lista, wskaźniki'!$E$42,IF(AA1174="drewno",AF1174*'lista, wskaźniki'!$G$42,IF(AA1174="pellet",AF1174*'lista, wskaźniki'!$H$42,IF(AA1174="gaz z sieci",AF1174*'lista, wskaźniki'!$F$42,IF(AA1174="olej opałowy",AF1174*'lista, wskaźniki'!$I$42,0)))))</f>
        <v>6.318E-2</v>
      </c>
      <c r="AO1174" s="20">
        <f>IF(AA1174="węgiel",AF1174*'lista, wskaźniki'!$E$43,IF(AA1174="drewno",AF1174*'lista, wskaźniki'!$G$43,IF(AA1174="pellet",AF1174*'lista, wskaźniki'!$H$43,IF(AA1174="gaz z sieci",AF1174*'lista, wskaźniki'!$F$43,IF(AA1174="olej opałowy",AF1174*'lista, wskaźniki'!$I$43,0)))))</f>
        <v>6.318E-2</v>
      </c>
      <c r="AP1174" s="20">
        <f>IF(AA1174="węgiel",AF1174*'lista, wskaźniki'!$E$44,IF(AA1174="drewno",AF1174*'lista, wskaźniki'!$G$44,IF(AA1174="pellet",AF1174*'lista, wskaźniki'!$H$44,IF(AA1174="gaz z sieci",AF1174*'lista, wskaźniki'!$F$44,IF(AA1174="olej opałowy",AF1174*'lista, wskaźniki'!$I$44,0)))))</f>
        <v>1.95E-5</v>
      </c>
      <c r="AQ1174" s="20" t="b">
        <f>IF(Z1174="gaz",AH1174*1/3.6*'lista, wskaźniki'!$F$21,IF(Z1174="energia elektryczna",AH1174*1/3.6*'lista, wskaźniki'!$F$26))</f>
        <v>0</v>
      </c>
      <c r="AR1174" s="20" t="b">
        <f>IF(Z1174="gaz",AH1174*'lista, wskaźniki'!$F$42,IF(Z1174="energia elektryczna",AH1174*0))</f>
        <v>0</v>
      </c>
      <c r="AS1174" s="20" t="b">
        <f>IF(Z1174="gaz",AH1174*'lista, wskaźniki'!$F$43,IF(Z1174="energia elektryczna",AH1174*0))</f>
        <v>0</v>
      </c>
      <c r="AT1174" s="20" t="b">
        <f>IF(Z1174="gaz",AH1174*'lista, wskaźniki'!$F$44,IF(Z1174="energia elektryczna",AH1174*0))</f>
        <v>0</v>
      </c>
      <c r="AU1174" s="20">
        <f>AI1174*1/3.6*'lista, wskaźniki'!$F$21</f>
        <v>0</v>
      </c>
      <c r="AV1174" s="20">
        <f>AI1174*'lista, wskaźniki'!$F$42</f>
        <v>0</v>
      </c>
      <c r="AW1174" s="20">
        <f>AI1174*'lista, wskaźniki'!$F$43</f>
        <v>0</v>
      </c>
      <c r="AX1174" s="20">
        <f>AI1174*'lista, wskaźniki'!$F$44</f>
        <v>0</v>
      </c>
      <c r="AY1174" s="20">
        <f>AK1174*'lista, wskaźniki'!$F$26</f>
        <v>0</v>
      </c>
      <c r="AZ1174" s="20">
        <f t="shared" si="526"/>
        <v>0</v>
      </c>
      <c r="BA1174" s="20">
        <f t="shared" si="527"/>
        <v>6.318E-2</v>
      </c>
      <c r="BB1174" s="20">
        <f t="shared" si="528"/>
        <v>6.318E-2</v>
      </c>
      <c r="BC1174" s="20">
        <f t="shared" si="529"/>
        <v>1.95E-5</v>
      </c>
      <c r="BD1174" s="996"/>
      <c r="BE1174" s="996"/>
      <c r="BF1174" s="996"/>
      <c r="BG1174" s="996"/>
      <c r="BH1174" s="185"/>
      <c r="BI1174" s="996"/>
      <c r="BJ1174" s="185"/>
      <c r="BK1174" s="996"/>
      <c r="BL1174" s="185"/>
      <c r="BM1174" s="185"/>
      <c r="BN1174" s="185"/>
      <c r="BO1174" s="185"/>
      <c r="BP1174" s="185"/>
      <c r="BQ1174" s="185"/>
      <c r="BR1174" s="185"/>
      <c r="BS1174" s="990"/>
      <c r="BT1174" s="990"/>
      <c r="BU1174" s="990"/>
      <c r="BV1174" s="990"/>
      <c r="BW1174" s="990"/>
      <c r="BX1174" s="990"/>
      <c r="BY1174" s="993"/>
      <c r="CA1174" s="365" t="b">
        <f t="shared" si="530"/>
        <v>0</v>
      </c>
      <c r="CB1174" s="365">
        <f t="shared" si="531"/>
        <v>78</v>
      </c>
      <c r="CC1174" s="365" t="b">
        <f t="shared" si="532"/>
        <v>0</v>
      </c>
      <c r="CD1174" s="365" t="b">
        <f t="shared" si="533"/>
        <v>0</v>
      </c>
      <c r="CE1174" s="365" t="b">
        <f t="shared" si="534"/>
        <v>0</v>
      </c>
      <c r="CF1174" s="365" t="b">
        <f t="shared" si="535"/>
        <v>0</v>
      </c>
      <c r="CG1174" s="365" t="b">
        <f t="shared" si="536"/>
        <v>0</v>
      </c>
      <c r="CH1174" s="365" t="b">
        <f t="shared" si="537"/>
        <v>0</v>
      </c>
      <c r="CI1174" s="72" t="b">
        <f t="shared" si="538"/>
        <v>0</v>
      </c>
      <c r="CJ1174" s="72">
        <f t="shared" si="539"/>
        <v>78</v>
      </c>
      <c r="CK1174" s="72" t="b">
        <f t="shared" si="540"/>
        <v>0</v>
      </c>
      <c r="CL1174" s="72">
        <f t="shared" si="541"/>
        <v>0</v>
      </c>
      <c r="CM1174" s="72" t="b">
        <f t="shared" si="542"/>
        <v>0</v>
      </c>
      <c r="CN1174" s="72" t="b">
        <f t="shared" si="543"/>
        <v>0</v>
      </c>
      <c r="CP1174" s="13">
        <f t="shared" si="544"/>
        <v>0</v>
      </c>
      <c r="CQ1174" s="13" t="b">
        <f t="shared" si="545"/>
        <v>0</v>
      </c>
      <c r="CR1174" s="13" t="b">
        <f t="shared" si="546"/>
        <v>0</v>
      </c>
      <c r="CS1174" s="13" t="b">
        <f t="shared" si="552"/>
        <v>0</v>
      </c>
      <c r="CT1174" s="13" t="b">
        <f t="shared" si="551"/>
        <v>0</v>
      </c>
      <c r="CU1174" s="13" t="b">
        <f t="shared" si="524"/>
        <v>0</v>
      </c>
      <c r="CV1174" s="13" t="b">
        <f t="shared" si="547"/>
        <v>0</v>
      </c>
      <c r="CW1174" s="13" t="b">
        <f t="shared" si="548"/>
        <v>0</v>
      </c>
      <c r="CX1174" s="13" t="b">
        <f t="shared" si="549"/>
        <v>0</v>
      </c>
      <c r="CY1174" s="13" t="b">
        <f t="shared" si="550"/>
        <v>0</v>
      </c>
    </row>
    <row r="1175" spans="1:103" ht="15" thickBot="1">
      <c r="A1175" s="932"/>
      <c r="B1175" s="996"/>
      <c r="C1175" s="996"/>
      <c r="D1175" s="996"/>
      <c r="E1175" s="996"/>
      <c r="F1175" s="996"/>
      <c r="G1175" s="996"/>
      <c r="H1175" s="996"/>
      <c r="I1175" s="996"/>
      <c r="J1175" s="996"/>
      <c r="K1175" s="996"/>
      <c r="L1175" s="996"/>
      <c r="M1175" s="996"/>
      <c r="N1175" s="996"/>
      <c r="O1175" s="184"/>
      <c r="P1175" s="996"/>
      <c r="Q1175" s="941"/>
      <c r="R1175" s="996"/>
      <c r="S1175" s="996"/>
      <c r="T1175" s="996"/>
      <c r="U1175" s="996"/>
      <c r="V1175" s="996"/>
      <c r="W1175" s="185"/>
      <c r="X1175" s="185"/>
      <c r="Y1175" s="185"/>
      <c r="Z1175" s="185"/>
      <c r="AA1175" s="185" t="s">
        <v>50</v>
      </c>
      <c r="AB1175" s="186"/>
      <c r="AC1175" s="186"/>
      <c r="AD1175" s="185"/>
      <c r="AE1175" s="996"/>
      <c r="AF1175" s="334">
        <f t="shared" si="525"/>
        <v>0</v>
      </c>
      <c r="AG1175" s="272">
        <f>IF(R1175="kompletna",Q1175*J1175*0.0036*'lista, wskaźniki'!$F$13, IF(R1175="częściowa",Q1175*J1175*0.0036*'lista, wskaźniki'!$F$14, IF(R1175="brak",Q1175*J1175*0.0036*'lista, wskaźniki'!$F$15,)))</f>
        <v>0</v>
      </c>
      <c r="AH1175" s="334">
        <f>IF(Y1175="inne",K1175*'lista, wskaźniki'!$E$35,IF(Y1175="to samo źródło",0,IF(Y1175=0,0)))</f>
        <v>0</v>
      </c>
      <c r="AI1175" s="334" t="b">
        <f>IF(AA1175="gaz z sieci",AC1175*'lista, wskaźniki'!$D$21)</f>
        <v>0</v>
      </c>
      <c r="AJ1175" s="272">
        <f>IF(AA1175="węgiel",AB1175*'lista, wskaźniki'!$D$20, IF('Sektor mieszkaniowy'!AA1175="drewno",'Sektor mieszkaniowy'!AB1175*'lista, wskaźniki'!$D$22,IF('Sektor mieszkaniowy'!AA1175="pellet",AB1175*'lista, wskaźniki'!$D$23,IF('Sektor mieszkaniowy'!AA1175="gaz z sieci",AB1175*'lista, wskaźniki'!$D$21,IF('Sektor mieszkaniowy'!AA1175="olej opałowy",'Sektor mieszkaniowy'!AB1175*'lista, wskaźniki'!$D$24)))))</f>
        <v>0</v>
      </c>
      <c r="AK1175" s="999"/>
      <c r="AL1175" s="996"/>
      <c r="AM1175" s="20">
        <f>IF(AA1175="węgiel",AF1175*1/3.6*'lista, wskaźniki'!$F$20,IF(AA1175="drewno",AF1175*1/3.6*'lista, wskaźniki'!$F$22,IF(AA1175="pellet",AF1175*1/3.6*'lista, wskaźniki'!$F$23,IF(AA1175="gaz z sieci",AF1175*1/3.6*'lista, wskaźniki'!$F$21,IF(AA1175="olej opałowy",AF1175*1/3.6*'lista, wskaźniki'!$F$24,0)))))</f>
        <v>0</v>
      </c>
      <c r="AN1175" s="20">
        <f>IF(AA1175="węgiel",AF1175*'lista, wskaźniki'!$E$42,IF(AA1175="drewno",AF1175*'lista, wskaźniki'!$G$42,IF(AA1175="pellet",AF1175*'lista, wskaźniki'!$H$42,IF(AA1175="gaz z sieci",AF1175*'lista, wskaźniki'!$F$42,IF(AA1175="olej opałowy",AF1175*'lista, wskaźniki'!$I$42,0)))))</f>
        <v>0</v>
      </c>
      <c r="AO1175" s="20">
        <f>IF(AA1175="węgiel",AF1175*'lista, wskaźniki'!$E$43,IF(AA1175="drewno",AF1175*'lista, wskaźniki'!$G$43,IF(AA1175="pellet",AF1175*'lista, wskaźniki'!$H$43,IF(AA1175="gaz z sieci",AF1175*'lista, wskaźniki'!$F$43,IF(AA1175="olej opałowy",AF1175*'lista, wskaźniki'!$I$43,0)))))</f>
        <v>0</v>
      </c>
      <c r="AP1175" s="20">
        <f>IF(AA1175="węgiel",AF1175*'lista, wskaźniki'!$E$44,IF(AA1175="drewno",AF1175*'lista, wskaźniki'!$G$44,IF(AA1175="pellet",AF1175*'lista, wskaźniki'!$H$44,IF(AA1175="gaz z sieci",AF1175*'lista, wskaźniki'!$F$44,IF(AA1175="olej opałowy",AF1175*'lista, wskaźniki'!$I$44,0)))))</f>
        <v>0</v>
      </c>
      <c r="AQ1175" s="20" t="b">
        <f>IF(Z1175="gaz",AH1175*1/3.6*'lista, wskaźniki'!$F$21,IF(Z1175="energia elektryczna",AH1175*1/3.6*'lista, wskaźniki'!$F$26))</f>
        <v>0</v>
      </c>
      <c r="AR1175" s="20" t="b">
        <f>IF(Z1175="gaz",AH1175*'lista, wskaźniki'!$F$42,IF(Z1175="energia elektryczna",AH1175*0))</f>
        <v>0</v>
      </c>
      <c r="AS1175" s="20" t="b">
        <f>IF(Z1175="gaz",AH1175*'lista, wskaźniki'!$F$43,IF(Z1175="energia elektryczna",AH1175*0))</f>
        <v>0</v>
      </c>
      <c r="AT1175" s="20" t="b">
        <f>IF(Z1175="gaz",AH1175*'lista, wskaźniki'!$F$44,IF(Z1175="energia elektryczna",AH1175*0))</f>
        <v>0</v>
      </c>
      <c r="AU1175" s="20">
        <f>AI1175*1/3.6*'lista, wskaźniki'!$F$21</f>
        <v>0</v>
      </c>
      <c r="AV1175" s="20">
        <f>AI1175*'lista, wskaźniki'!$F$42</f>
        <v>0</v>
      </c>
      <c r="AW1175" s="20">
        <f>AI1175*'lista, wskaźniki'!$F$43</f>
        <v>0</v>
      </c>
      <c r="AX1175" s="20">
        <f>AI1175*'lista, wskaźniki'!$F$44</f>
        <v>0</v>
      </c>
      <c r="AY1175" s="20">
        <f>AK1175*'lista, wskaźniki'!$F$26</f>
        <v>0</v>
      </c>
      <c r="AZ1175" s="20">
        <f t="shared" si="526"/>
        <v>0</v>
      </c>
      <c r="BA1175" s="20">
        <f t="shared" si="527"/>
        <v>0</v>
      </c>
      <c r="BB1175" s="20">
        <f t="shared" si="528"/>
        <v>0</v>
      </c>
      <c r="BC1175" s="20">
        <f t="shared" si="529"/>
        <v>0</v>
      </c>
      <c r="BD1175" s="996"/>
      <c r="BE1175" s="996"/>
      <c r="BF1175" s="996"/>
      <c r="BG1175" s="996"/>
      <c r="BH1175" s="185"/>
      <c r="BI1175" s="996"/>
      <c r="BJ1175" s="185"/>
      <c r="BK1175" s="996"/>
      <c r="BL1175" s="185"/>
      <c r="BM1175" s="185"/>
      <c r="BN1175" s="185"/>
      <c r="BO1175" s="185"/>
      <c r="BP1175" s="185"/>
      <c r="BQ1175" s="185"/>
      <c r="BR1175" s="185"/>
      <c r="BS1175" s="990"/>
      <c r="BT1175" s="990"/>
      <c r="BU1175" s="990"/>
      <c r="BV1175" s="990"/>
      <c r="BW1175" s="990"/>
      <c r="BX1175" s="990"/>
      <c r="BY1175" s="993"/>
      <c r="CA1175" s="365" t="b">
        <f t="shared" si="530"/>
        <v>0</v>
      </c>
      <c r="CB1175" s="365" t="b">
        <f t="shared" si="531"/>
        <v>0</v>
      </c>
      <c r="CC1175" s="365">
        <f t="shared" si="532"/>
        <v>0</v>
      </c>
      <c r="CD1175" s="365" t="b">
        <f t="shared" si="533"/>
        <v>0</v>
      </c>
      <c r="CE1175" s="365" t="b">
        <f t="shared" si="534"/>
        <v>0</v>
      </c>
      <c r="CF1175" s="365" t="b">
        <f t="shared" si="535"/>
        <v>0</v>
      </c>
      <c r="CG1175" s="365" t="b">
        <f t="shared" si="536"/>
        <v>0</v>
      </c>
      <c r="CH1175" s="365" t="b">
        <f t="shared" si="537"/>
        <v>0</v>
      </c>
      <c r="CI1175" s="72" t="b">
        <f t="shared" si="538"/>
        <v>0</v>
      </c>
      <c r="CJ1175" s="72" t="b">
        <f t="shared" si="539"/>
        <v>0</v>
      </c>
      <c r="CK1175" s="72">
        <f t="shared" si="540"/>
        <v>0</v>
      </c>
      <c r="CL1175" s="72">
        <f t="shared" si="541"/>
        <v>0</v>
      </c>
      <c r="CM1175" s="72" t="b">
        <f t="shared" si="542"/>
        <v>0</v>
      </c>
      <c r="CN1175" s="72" t="b">
        <f t="shared" si="543"/>
        <v>0</v>
      </c>
      <c r="CP1175" s="13">
        <f t="shared" si="544"/>
        <v>0</v>
      </c>
      <c r="CQ1175" s="13" t="b">
        <f t="shared" si="545"/>
        <v>0</v>
      </c>
      <c r="CR1175" s="13" t="b">
        <f t="shared" si="546"/>
        <v>0</v>
      </c>
      <c r="CS1175" s="13" t="b">
        <f t="shared" si="552"/>
        <v>0</v>
      </c>
      <c r="CT1175" s="13" t="b">
        <f t="shared" si="551"/>
        <v>0</v>
      </c>
      <c r="CU1175" s="13" t="b">
        <f t="shared" si="524"/>
        <v>0</v>
      </c>
      <c r="CV1175" s="13" t="b">
        <f t="shared" si="547"/>
        <v>0</v>
      </c>
      <c r="CW1175" s="13" t="b">
        <f t="shared" si="548"/>
        <v>0</v>
      </c>
      <c r="CX1175" s="13" t="b">
        <f t="shared" si="549"/>
        <v>0</v>
      </c>
      <c r="CY1175" s="13" t="b">
        <f t="shared" si="550"/>
        <v>0</v>
      </c>
    </row>
    <row r="1176" spans="1:103" ht="15" thickBot="1">
      <c r="A1176" s="932"/>
      <c r="B1176" s="996"/>
      <c r="C1176" s="996"/>
      <c r="D1176" s="996"/>
      <c r="E1176" s="996"/>
      <c r="F1176" s="996"/>
      <c r="G1176" s="996"/>
      <c r="H1176" s="996"/>
      <c r="I1176" s="996"/>
      <c r="J1176" s="996"/>
      <c r="K1176" s="996"/>
      <c r="L1176" s="996"/>
      <c r="M1176" s="996"/>
      <c r="N1176" s="996"/>
      <c r="O1176" s="184"/>
      <c r="P1176" s="996"/>
      <c r="Q1176" s="941"/>
      <c r="R1176" s="996"/>
      <c r="S1176" s="996"/>
      <c r="T1176" s="996"/>
      <c r="U1176" s="996"/>
      <c r="V1176" s="996"/>
      <c r="W1176" s="185"/>
      <c r="X1176" s="185"/>
      <c r="Y1176" s="185"/>
      <c r="Z1176" s="185"/>
      <c r="AA1176" s="185" t="s">
        <v>38</v>
      </c>
      <c r="AB1176" s="186"/>
      <c r="AC1176" s="186"/>
      <c r="AD1176" s="185"/>
      <c r="AE1176" s="996"/>
      <c r="AF1176" s="334">
        <f t="shared" si="525"/>
        <v>0</v>
      </c>
      <c r="AG1176" s="272">
        <f>IF(R1176="kompletna",Q1176*J1176*0.0036*'lista, wskaźniki'!$F$13, IF(R1176="częściowa",Q1176*J1176*0.0036*'lista, wskaźniki'!$F$14, IF(R1176="brak",Q1176*J1176*0.0036*'lista, wskaźniki'!$F$15,)))</f>
        <v>0</v>
      </c>
      <c r="AH1176" s="334">
        <f>IF(Y1176="inne",K1176*'lista, wskaźniki'!$E$35,IF(Y1176="to samo źródło",0,IF(Y1176=0,0)))</f>
        <v>0</v>
      </c>
      <c r="AI1176" s="334">
        <f>IF(AA1176="gaz z sieci",AC1176*'lista, wskaźniki'!$D$21)</f>
        <v>0</v>
      </c>
      <c r="AJ1176" s="272">
        <f>IF(AA1176="węgiel",AB1176*'lista, wskaźniki'!$D$20, IF('Sektor mieszkaniowy'!AA1176="drewno",'Sektor mieszkaniowy'!AB1176*'lista, wskaźniki'!$D$22,IF('Sektor mieszkaniowy'!AA1176="pellet",AB1176*'lista, wskaźniki'!$D$23,IF('Sektor mieszkaniowy'!AA1176="gaz z sieci",AB1176*'lista, wskaźniki'!$D$21,IF('Sektor mieszkaniowy'!AA1176="olej opałowy",'Sektor mieszkaniowy'!AB1176*'lista, wskaźniki'!$D$24)))))</f>
        <v>0</v>
      </c>
      <c r="AK1176" s="999"/>
      <c r="AL1176" s="996"/>
      <c r="AM1176" s="20">
        <f>IF(AA1176="węgiel",AF1176*1/3.6*'lista, wskaźniki'!$F$20,IF(AA1176="drewno",AF1176*1/3.6*'lista, wskaźniki'!$F$22,IF(AA1176="pellet",AF1176*1/3.6*'lista, wskaźniki'!$F$23,IF(AA1176="gaz z sieci",AF1176*1/3.6*'lista, wskaźniki'!$F$21,IF(AA1176="olej opałowy",AF1176*1/3.6*'lista, wskaźniki'!$F$24,0)))))</f>
        <v>0</v>
      </c>
      <c r="AN1176" s="20">
        <f>IF(AA1176="węgiel",AF1176*'lista, wskaźniki'!$E$42,IF(AA1176="drewno",AF1176*'lista, wskaźniki'!$G$42,IF(AA1176="pellet",AF1176*'lista, wskaźniki'!$H$42,IF(AA1176="gaz z sieci",AF1176*'lista, wskaźniki'!$F$42,IF(AA1176="olej opałowy",AF1176*'lista, wskaźniki'!$I$42,0)))))</f>
        <v>0</v>
      </c>
      <c r="AO1176" s="20">
        <f>IF(AA1176="węgiel",AF1176*'lista, wskaźniki'!$E$43,IF(AA1176="drewno",AF1176*'lista, wskaźniki'!$G$43,IF(AA1176="pellet",AF1176*'lista, wskaźniki'!$H$43,IF(AA1176="gaz z sieci",AF1176*'lista, wskaźniki'!$F$43,IF(AA1176="olej opałowy",AF1176*'lista, wskaźniki'!$I$43,0)))))</f>
        <v>0</v>
      </c>
      <c r="AP1176" s="20">
        <f>IF(AA1176="węgiel",AF1176*'lista, wskaźniki'!$E$44,IF(AA1176="drewno",AF1176*'lista, wskaźniki'!$G$44,IF(AA1176="pellet",AF1176*'lista, wskaźniki'!$H$44,IF(AA1176="gaz z sieci",AF1176*'lista, wskaźniki'!$F$44,IF(AA1176="olej opałowy",AF1176*'lista, wskaźniki'!$I$44,0)))))</f>
        <v>0</v>
      </c>
      <c r="AQ1176" s="20" t="b">
        <f>IF(Z1176="gaz",AH1176*1/3.6*'lista, wskaźniki'!$F$21,IF(Z1176="energia elektryczna",AH1176*1/3.6*'lista, wskaźniki'!$F$26))</f>
        <v>0</v>
      </c>
      <c r="AR1176" s="20" t="b">
        <f>IF(Z1176="gaz",AH1176*'lista, wskaźniki'!$F$42,IF(Z1176="energia elektryczna",AH1176*0))</f>
        <v>0</v>
      </c>
      <c r="AS1176" s="20" t="b">
        <f>IF(Z1176="gaz",AH1176*'lista, wskaźniki'!$F$43,IF(Z1176="energia elektryczna",AH1176*0))</f>
        <v>0</v>
      </c>
      <c r="AT1176" s="20" t="b">
        <f>IF(Z1176="gaz",AH1176*'lista, wskaźniki'!$F$44,IF(Z1176="energia elektryczna",AH1176*0))</f>
        <v>0</v>
      </c>
      <c r="AU1176" s="20">
        <f>AI1176*1/3.6*'lista, wskaźniki'!$F$21</f>
        <v>0</v>
      </c>
      <c r="AV1176" s="20">
        <f>AI1176*'lista, wskaźniki'!$F$42</f>
        <v>0</v>
      </c>
      <c r="AW1176" s="20">
        <f>AI1176*'lista, wskaźniki'!$F$43</f>
        <v>0</v>
      </c>
      <c r="AX1176" s="20">
        <f>AI1176*'lista, wskaźniki'!$F$44</f>
        <v>0</v>
      </c>
      <c r="AY1176" s="20">
        <f>AK1176*'lista, wskaźniki'!$F$26</f>
        <v>0</v>
      </c>
      <c r="AZ1176" s="20">
        <f t="shared" si="526"/>
        <v>0</v>
      </c>
      <c r="BA1176" s="20">
        <f t="shared" si="527"/>
        <v>0</v>
      </c>
      <c r="BB1176" s="20">
        <f t="shared" si="528"/>
        <v>0</v>
      </c>
      <c r="BC1176" s="20">
        <f t="shared" si="529"/>
        <v>0</v>
      </c>
      <c r="BD1176" s="996"/>
      <c r="BE1176" s="996"/>
      <c r="BF1176" s="996"/>
      <c r="BG1176" s="996"/>
      <c r="BH1176" s="185"/>
      <c r="BI1176" s="996"/>
      <c r="BJ1176" s="185"/>
      <c r="BK1176" s="996"/>
      <c r="BL1176" s="185"/>
      <c r="BM1176" s="185"/>
      <c r="BN1176" s="185"/>
      <c r="BO1176" s="185"/>
      <c r="BP1176" s="185"/>
      <c r="BQ1176" s="185"/>
      <c r="BR1176" s="185"/>
      <c r="BS1176" s="990"/>
      <c r="BT1176" s="990"/>
      <c r="BU1176" s="990"/>
      <c r="BV1176" s="990"/>
      <c r="BW1176" s="990"/>
      <c r="BX1176" s="990"/>
      <c r="BY1176" s="993"/>
      <c r="CA1176" s="365" t="b">
        <f t="shared" si="530"/>
        <v>0</v>
      </c>
      <c r="CB1176" s="365" t="b">
        <f t="shared" si="531"/>
        <v>0</v>
      </c>
      <c r="CC1176" s="365" t="b">
        <f t="shared" si="532"/>
        <v>0</v>
      </c>
      <c r="CD1176" s="365">
        <f t="shared" si="533"/>
        <v>0</v>
      </c>
      <c r="CE1176" s="365" t="b">
        <f t="shared" si="534"/>
        <v>0</v>
      </c>
      <c r="CF1176" s="365" t="b">
        <f t="shared" si="535"/>
        <v>0</v>
      </c>
      <c r="CG1176" s="365" t="b">
        <f t="shared" si="536"/>
        <v>0</v>
      </c>
      <c r="CH1176" s="365">
        <f t="shared" si="537"/>
        <v>0</v>
      </c>
      <c r="CI1176" s="72" t="b">
        <f t="shared" si="538"/>
        <v>0</v>
      </c>
      <c r="CJ1176" s="72" t="b">
        <f t="shared" si="539"/>
        <v>0</v>
      </c>
      <c r="CK1176" s="72" t="b">
        <f t="shared" si="540"/>
        <v>0</v>
      </c>
      <c r="CL1176" s="72">
        <f t="shared" si="541"/>
        <v>0</v>
      </c>
      <c r="CM1176" s="72" t="b">
        <f t="shared" si="542"/>
        <v>0</v>
      </c>
      <c r="CN1176" s="72" t="b">
        <f t="shared" si="543"/>
        <v>0</v>
      </c>
      <c r="CP1176" s="13">
        <f t="shared" si="544"/>
        <v>0</v>
      </c>
      <c r="CQ1176" s="13" t="b">
        <f t="shared" si="545"/>
        <v>0</v>
      </c>
      <c r="CR1176" s="13" t="b">
        <f t="shared" si="546"/>
        <v>0</v>
      </c>
      <c r="CS1176" s="13" t="b">
        <f t="shared" si="552"/>
        <v>0</v>
      </c>
      <c r="CT1176" s="13" t="b">
        <f t="shared" si="551"/>
        <v>0</v>
      </c>
      <c r="CU1176" s="13" t="b">
        <f t="shared" si="524"/>
        <v>0</v>
      </c>
      <c r="CV1176" s="13" t="b">
        <f t="shared" si="547"/>
        <v>0</v>
      </c>
      <c r="CW1176" s="13" t="b">
        <f t="shared" si="548"/>
        <v>0</v>
      </c>
      <c r="CX1176" s="13" t="b">
        <f t="shared" si="549"/>
        <v>0</v>
      </c>
      <c r="CY1176" s="13" t="b">
        <f t="shared" si="550"/>
        <v>0</v>
      </c>
    </row>
    <row r="1177" spans="1:103" ht="15" thickBot="1">
      <c r="A1177" s="933"/>
      <c r="B1177" s="997"/>
      <c r="C1177" s="997"/>
      <c r="D1177" s="997"/>
      <c r="E1177" s="997"/>
      <c r="F1177" s="997"/>
      <c r="G1177" s="997"/>
      <c r="H1177" s="997"/>
      <c r="I1177" s="997"/>
      <c r="J1177" s="997"/>
      <c r="K1177" s="997"/>
      <c r="L1177" s="997"/>
      <c r="M1177" s="997"/>
      <c r="N1177" s="997"/>
      <c r="O1177" s="187"/>
      <c r="P1177" s="997"/>
      <c r="Q1177" s="942"/>
      <c r="R1177" s="997"/>
      <c r="S1177" s="997"/>
      <c r="T1177" s="997"/>
      <c r="U1177" s="997"/>
      <c r="V1177" s="997"/>
      <c r="W1177" s="188"/>
      <c r="X1177" s="188"/>
      <c r="Y1177" s="188"/>
      <c r="Z1177" s="188"/>
      <c r="AA1177" s="188" t="s">
        <v>37</v>
      </c>
      <c r="AB1177" s="189"/>
      <c r="AC1177" s="189"/>
      <c r="AD1177" s="188"/>
      <c r="AE1177" s="997"/>
      <c r="AF1177" s="334">
        <f t="shared" si="525"/>
        <v>0</v>
      </c>
      <c r="AG1177" s="272">
        <f>IF(R1177="kompletna",Q1177*J1177*0.0036*'lista, wskaźniki'!$F$13, IF(R1177="częściowa",Q1177*J1177*0.0036*'lista, wskaźniki'!$F$14, IF(R1177="brak",Q1177*J1177*0.0036*'lista, wskaźniki'!$F$15,)))</f>
        <v>0</v>
      </c>
      <c r="AH1177" s="334">
        <f>IF(Y1177="inne",K1177*'lista, wskaźniki'!$E$35,IF(Y1177="to samo źródło",0,IF(Y1177=0,0)))</f>
        <v>0</v>
      </c>
      <c r="AI1177" s="334" t="b">
        <f>IF(AA1177="gaz z sieci",AC1177*'lista, wskaźniki'!$D$21)</f>
        <v>0</v>
      </c>
      <c r="AJ1177" s="272">
        <f>IF(AA1177="węgiel",AB1177*'lista, wskaźniki'!$D$20, IF('Sektor mieszkaniowy'!AA1177="drewno",'Sektor mieszkaniowy'!AB1177*'lista, wskaźniki'!$D$22,IF('Sektor mieszkaniowy'!AA1177="pellet",AB1177*'lista, wskaźniki'!$D$23,IF('Sektor mieszkaniowy'!AA1177="gaz z sieci",AB1177*'lista, wskaźniki'!$D$21,IF('Sektor mieszkaniowy'!AA1177="olej opałowy",'Sektor mieszkaniowy'!AB1177*'lista, wskaźniki'!$D$24)))))</f>
        <v>0</v>
      </c>
      <c r="AK1177" s="1000"/>
      <c r="AL1177" s="997"/>
      <c r="AM1177" s="20">
        <f>IF(AA1177="węgiel",AF1177*1/3.6*'lista, wskaźniki'!$F$20,IF(AA1177="drewno",AF1177*1/3.6*'lista, wskaźniki'!$F$22,IF(AA1177="pellet",AF1177*1/3.6*'lista, wskaźniki'!$F$23,IF(AA1177="gaz z sieci",AF1177*1/3.6*'lista, wskaźniki'!$F$21,IF(AA1177="olej opałowy",AF1177*1/3.6*'lista, wskaźniki'!$F$24,0)))))</f>
        <v>0</v>
      </c>
      <c r="AN1177" s="20">
        <f>IF(AA1177="węgiel",AF1177*'lista, wskaźniki'!$E$42,IF(AA1177="drewno",AF1177*'lista, wskaźniki'!$G$42,IF(AA1177="pellet",AF1177*'lista, wskaźniki'!$H$42,IF(AA1177="gaz z sieci",AF1177*'lista, wskaźniki'!$F$42,IF(AA1177="olej opałowy",AF1177*'lista, wskaźniki'!$I$42,0)))))</f>
        <v>0</v>
      </c>
      <c r="AO1177" s="20">
        <f>IF(AA1177="węgiel",AF1177*'lista, wskaźniki'!$E$43,IF(AA1177="drewno",AF1177*'lista, wskaźniki'!$G$43,IF(AA1177="pellet",AF1177*'lista, wskaźniki'!$H$43,IF(AA1177="gaz z sieci",AF1177*'lista, wskaźniki'!$F$43,IF(AA1177="olej opałowy",AF1177*'lista, wskaźniki'!$I$43,0)))))</f>
        <v>0</v>
      </c>
      <c r="AP1177" s="20">
        <f>IF(AA1177="węgiel",AF1177*'lista, wskaźniki'!$E$44,IF(AA1177="drewno",AF1177*'lista, wskaźniki'!$G$44,IF(AA1177="pellet",AF1177*'lista, wskaźniki'!$H$44,IF(AA1177="gaz z sieci",AF1177*'lista, wskaźniki'!$F$44,IF(AA1177="olej opałowy",AF1177*'lista, wskaźniki'!$I$44,0)))))</f>
        <v>0</v>
      </c>
      <c r="AQ1177" s="20" t="b">
        <f>IF(Z1177="gaz",AH1177*1/3.6*'lista, wskaźniki'!$F$21,IF(Z1177="energia elektryczna",AH1177*1/3.6*'lista, wskaźniki'!$F$26))</f>
        <v>0</v>
      </c>
      <c r="AR1177" s="20" t="b">
        <f>IF(Z1177="gaz",AH1177*'lista, wskaźniki'!$F$42,IF(Z1177="energia elektryczna",AH1177*0))</f>
        <v>0</v>
      </c>
      <c r="AS1177" s="20" t="b">
        <f>IF(Z1177="gaz",AH1177*'lista, wskaźniki'!$F$43,IF(Z1177="energia elektryczna",AH1177*0))</f>
        <v>0</v>
      </c>
      <c r="AT1177" s="20" t="b">
        <f>IF(Z1177="gaz",AH1177*'lista, wskaźniki'!$F$44,IF(Z1177="energia elektryczna",AH1177*0))</f>
        <v>0</v>
      </c>
      <c r="AU1177" s="20">
        <f>AI1177*1/3.6*'lista, wskaźniki'!$F$21</f>
        <v>0</v>
      </c>
      <c r="AV1177" s="20">
        <f>AI1177*'lista, wskaźniki'!$F$42</f>
        <v>0</v>
      </c>
      <c r="AW1177" s="20">
        <f>AI1177*'lista, wskaźniki'!$F$43</f>
        <v>0</v>
      </c>
      <c r="AX1177" s="20">
        <f>AI1177*'lista, wskaźniki'!$F$44</f>
        <v>0</v>
      </c>
      <c r="AY1177" s="20">
        <f>AK1177*'lista, wskaźniki'!$F$26</f>
        <v>0</v>
      </c>
      <c r="AZ1177" s="20">
        <f t="shared" si="526"/>
        <v>0</v>
      </c>
      <c r="BA1177" s="20">
        <f t="shared" si="527"/>
        <v>0</v>
      </c>
      <c r="BB1177" s="20">
        <f t="shared" si="528"/>
        <v>0</v>
      </c>
      <c r="BC1177" s="20">
        <f t="shared" si="529"/>
        <v>0</v>
      </c>
      <c r="BD1177" s="997"/>
      <c r="BE1177" s="997"/>
      <c r="BF1177" s="997"/>
      <c r="BG1177" s="997"/>
      <c r="BH1177" s="188"/>
      <c r="BI1177" s="997"/>
      <c r="BJ1177" s="188"/>
      <c r="BK1177" s="997"/>
      <c r="BL1177" s="188"/>
      <c r="BM1177" s="188"/>
      <c r="BN1177" s="188"/>
      <c r="BO1177" s="188"/>
      <c r="BP1177" s="188"/>
      <c r="BQ1177" s="188"/>
      <c r="BR1177" s="188"/>
      <c r="BS1177" s="991"/>
      <c r="BT1177" s="991"/>
      <c r="BU1177" s="991"/>
      <c r="BV1177" s="991"/>
      <c r="BW1177" s="991"/>
      <c r="BX1177" s="991"/>
      <c r="BY1177" s="994"/>
      <c r="CA1177" s="365" t="b">
        <f t="shared" si="530"/>
        <v>0</v>
      </c>
      <c r="CB1177" s="365" t="b">
        <f t="shared" si="531"/>
        <v>0</v>
      </c>
      <c r="CC1177" s="365" t="b">
        <f t="shared" si="532"/>
        <v>0</v>
      </c>
      <c r="CD1177" s="365" t="b">
        <f t="shared" si="533"/>
        <v>0</v>
      </c>
      <c r="CE1177" s="365">
        <f t="shared" si="534"/>
        <v>0</v>
      </c>
      <c r="CF1177" s="365" t="b">
        <f t="shared" si="535"/>
        <v>0</v>
      </c>
      <c r="CG1177" s="365" t="b">
        <f t="shared" si="536"/>
        <v>0</v>
      </c>
      <c r="CH1177" s="365" t="b">
        <f t="shared" si="537"/>
        <v>0</v>
      </c>
      <c r="CI1177" s="72" t="b">
        <f t="shared" si="538"/>
        <v>0</v>
      </c>
      <c r="CJ1177" s="72" t="b">
        <f t="shared" si="539"/>
        <v>0</v>
      </c>
      <c r="CK1177" s="72" t="b">
        <f t="shared" si="540"/>
        <v>0</v>
      </c>
      <c r="CL1177" s="72">
        <f t="shared" si="541"/>
        <v>0</v>
      </c>
      <c r="CM1177" s="72">
        <f t="shared" si="542"/>
        <v>0</v>
      </c>
      <c r="CN1177" s="72" t="b">
        <f t="shared" si="543"/>
        <v>0</v>
      </c>
      <c r="CP1177" s="13">
        <f t="shared" si="544"/>
        <v>0</v>
      </c>
      <c r="CQ1177" s="13" t="b">
        <f t="shared" si="545"/>
        <v>0</v>
      </c>
      <c r="CR1177" s="13" t="b">
        <f t="shared" si="546"/>
        <v>0</v>
      </c>
      <c r="CS1177" s="13" t="b">
        <f t="shared" si="552"/>
        <v>0</v>
      </c>
      <c r="CT1177" s="13" t="b">
        <f t="shared" si="551"/>
        <v>0</v>
      </c>
      <c r="CU1177" s="13" t="b">
        <f t="shared" si="524"/>
        <v>0</v>
      </c>
      <c r="CV1177" s="13" t="b">
        <f t="shared" si="547"/>
        <v>0</v>
      </c>
      <c r="CW1177" s="13" t="b">
        <f t="shared" si="548"/>
        <v>0</v>
      </c>
      <c r="CX1177" s="13" t="b">
        <f t="shared" si="549"/>
        <v>0</v>
      </c>
      <c r="CY1177" s="13" t="b">
        <f t="shared" si="550"/>
        <v>0</v>
      </c>
    </row>
    <row r="1178" spans="1:103" ht="15" thickBot="1">
      <c r="A1178" s="931">
        <v>236</v>
      </c>
      <c r="B1178" s="995" t="s">
        <v>244</v>
      </c>
      <c r="C1178" s="995"/>
      <c r="D1178" s="995" t="s">
        <v>1</v>
      </c>
      <c r="E1178" s="995" t="s">
        <v>5</v>
      </c>
      <c r="F1178" s="995"/>
      <c r="G1178" s="995"/>
      <c r="H1178" s="995"/>
      <c r="I1178" s="995" t="s">
        <v>10</v>
      </c>
      <c r="J1178" s="995"/>
      <c r="K1178" s="995"/>
      <c r="L1178" s="995" t="s">
        <v>16</v>
      </c>
      <c r="M1178" s="995">
        <v>7</v>
      </c>
      <c r="N1178" s="995" t="s">
        <v>16</v>
      </c>
      <c r="O1178" s="995">
        <v>6</v>
      </c>
      <c r="P1178" s="995" t="s">
        <v>16</v>
      </c>
      <c r="Q1178" s="940">
        <f>IF(I1178="&lt;1966",'lista, wskaźniki'!$G$4,IF(I1178="1967-1985",'lista, wskaźniki'!$G$5,IF(I1178="1986-1992",'lista, wskaźniki'!$G$6,IF(I1178="1993-1996",'lista, wskaźniki'!$G$7,IF(I1178="&gt;1997",'lista, wskaźniki'!$G$8,IF(I1178=0,'lista, wskaźniki'!$G$4))))))</f>
        <v>290</v>
      </c>
      <c r="R1178" s="995" t="s">
        <v>21</v>
      </c>
      <c r="S1178" s="995" t="s">
        <v>27</v>
      </c>
      <c r="T1178" s="995"/>
      <c r="U1178" s="995"/>
      <c r="V1178" s="995"/>
      <c r="W1178" s="182" t="s">
        <v>35</v>
      </c>
      <c r="X1178" s="182" t="s">
        <v>35</v>
      </c>
      <c r="Y1178" s="182"/>
      <c r="Z1178" s="182"/>
      <c r="AA1178" s="182" t="s">
        <v>35</v>
      </c>
      <c r="AB1178" s="183"/>
      <c r="AC1178" s="183"/>
      <c r="AD1178" s="182"/>
      <c r="AE1178" s="995"/>
      <c r="AF1178" s="334">
        <f t="shared" si="525"/>
        <v>0</v>
      </c>
      <c r="AG1178" s="272">
        <f>IF(R1178="kompletna",Q1178*J1178*0.0036*'lista, wskaźniki'!$F$13, IF(R1178="częściowa",Q1178*J1178*0.0036*'lista, wskaźniki'!$F$14, IF(R1178="brak",Q1178*J1178*0.0036*'lista, wskaźniki'!$F$15,)))</f>
        <v>0</v>
      </c>
      <c r="AH1178" s="334">
        <f>IF(Y1178="inne",K1178*'lista, wskaźniki'!$E$35,IF(Y1178="to samo źródło",0,IF(Y1178=0,0)))</f>
        <v>0</v>
      </c>
      <c r="AI1178" s="334" t="b">
        <f>IF(AA1178="gaz z sieci",AC1178*'lista, wskaźniki'!$D$21)</f>
        <v>0</v>
      </c>
      <c r="AJ1178" s="272">
        <f>IF(AA1178="węgiel",AB1178*'lista, wskaźniki'!$D$20, IF('Sektor mieszkaniowy'!AA1178="drewno",'Sektor mieszkaniowy'!AB1178*'lista, wskaźniki'!$D$22,IF('Sektor mieszkaniowy'!AA1178="pellet",AB1178*'lista, wskaźniki'!$D$23,IF('Sektor mieszkaniowy'!AA1178="gaz z sieci",AB1178*'lista, wskaźniki'!$D$21,IF('Sektor mieszkaniowy'!AA1178="olej opałowy",'Sektor mieszkaniowy'!AB1178*'lista, wskaźniki'!$D$24)))))</f>
        <v>0</v>
      </c>
      <c r="AK1178" s="998"/>
      <c r="AL1178" s="995"/>
      <c r="AM1178" s="20">
        <f>IF(AA1178="węgiel",AF1178*1/3.6*'lista, wskaźniki'!$F$20,IF(AA1178="drewno",AF1178*1/3.6*'lista, wskaźniki'!$F$22,IF(AA1178="pellet",AF1178*1/3.6*'lista, wskaźniki'!$F$23,IF(AA1178="gaz z sieci",AF1178*1/3.6*'lista, wskaźniki'!$F$21,IF(AA1178="olej opałowy",AF1178*1/3.6*'lista, wskaźniki'!$F$24,0)))))</f>
        <v>0</v>
      </c>
      <c r="AN1178" s="20">
        <f>IF(AA1178="węgiel",AF1178*'lista, wskaźniki'!$E$42,IF(AA1178="drewno",AF1178*'lista, wskaźniki'!$G$42,IF(AA1178="pellet",AF1178*'lista, wskaźniki'!$H$42,IF(AA1178="gaz z sieci",AF1178*'lista, wskaźniki'!$F$42,IF(AA1178="olej opałowy",AF1178*'lista, wskaźniki'!$I$42,0)))))</f>
        <v>0</v>
      </c>
      <c r="AO1178" s="20">
        <f>IF(AA1178="węgiel",AF1178*'lista, wskaźniki'!$E$43,IF(AA1178="drewno",AF1178*'lista, wskaźniki'!$G$43,IF(AA1178="pellet",AF1178*'lista, wskaźniki'!$H$43,IF(AA1178="gaz z sieci",AF1178*'lista, wskaźniki'!$F$43,IF(AA1178="olej opałowy",AF1178*'lista, wskaźniki'!$I$43,0)))))</f>
        <v>0</v>
      </c>
      <c r="AP1178" s="20">
        <f>IF(AA1178="węgiel",AF1178*'lista, wskaźniki'!$E$44,IF(AA1178="drewno",AF1178*'lista, wskaźniki'!$G$44,IF(AA1178="pellet",AF1178*'lista, wskaźniki'!$H$44,IF(AA1178="gaz z sieci",AF1178*'lista, wskaźniki'!$F$44,IF(AA1178="olej opałowy",AF1178*'lista, wskaźniki'!$I$44,0)))))</f>
        <v>0</v>
      </c>
      <c r="AQ1178" s="20" t="b">
        <f>IF(Z1178="gaz",AH1178*1/3.6*'lista, wskaźniki'!$F$21,IF(Z1178="energia elektryczna",AH1178*1/3.6*'lista, wskaźniki'!$F$26))</f>
        <v>0</v>
      </c>
      <c r="AR1178" s="20" t="b">
        <f>IF(Z1178="gaz",AH1178*'lista, wskaźniki'!$F$42,IF(Z1178="energia elektryczna",AH1178*0))</f>
        <v>0</v>
      </c>
      <c r="AS1178" s="20" t="b">
        <f>IF(Z1178="gaz",AH1178*'lista, wskaźniki'!$F$43,IF(Z1178="energia elektryczna",AH1178*0))</f>
        <v>0</v>
      </c>
      <c r="AT1178" s="20" t="b">
        <f>IF(Z1178="gaz",AH1178*'lista, wskaźniki'!$F$44,IF(Z1178="energia elektryczna",AH1178*0))</f>
        <v>0</v>
      </c>
      <c r="AU1178" s="20">
        <f>AI1178*1/3.6*'lista, wskaźniki'!$F$21</f>
        <v>0</v>
      </c>
      <c r="AV1178" s="20">
        <f>AI1178*'lista, wskaźniki'!$F$42</f>
        <v>0</v>
      </c>
      <c r="AW1178" s="20">
        <f>AI1178*'lista, wskaźniki'!$F$43</f>
        <v>0</v>
      </c>
      <c r="AX1178" s="20">
        <f>AI1178*'lista, wskaźniki'!$F$44</f>
        <v>0</v>
      </c>
      <c r="AY1178" s="20">
        <f>AK1178*'lista, wskaźniki'!$F$26</f>
        <v>0</v>
      </c>
      <c r="AZ1178" s="20">
        <f t="shared" si="526"/>
        <v>0</v>
      </c>
      <c r="BA1178" s="20">
        <f t="shared" si="527"/>
        <v>0</v>
      </c>
      <c r="BB1178" s="20">
        <f t="shared" si="528"/>
        <v>0</v>
      </c>
      <c r="BC1178" s="20">
        <f t="shared" si="529"/>
        <v>0</v>
      </c>
      <c r="BD1178" s="995" t="s">
        <v>16</v>
      </c>
      <c r="BE1178" s="995" t="s">
        <v>17</v>
      </c>
      <c r="BF1178" s="995" t="s">
        <v>17</v>
      </c>
      <c r="BG1178" s="995" t="s">
        <v>16</v>
      </c>
      <c r="BH1178" s="182" t="s">
        <v>35</v>
      </c>
      <c r="BI1178" s="995" t="s">
        <v>17</v>
      </c>
      <c r="BJ1178" s="182"/>
      <c r="BK1178" s="995" t="s">
        <v>17</v>
      </c>
      <c r="BL1178" s="182"/>
      <c r="BM1178" s="182"/>
      <c r="BN1178" s="182"/>
      <c r="BO1178" s="182" t="s">
        <v>57</v>
      </c>
      <c r="BP1178" s="182" t="s">
        <v>52</v>
      </c>
      <c r="BQ1178" s="182"/>
      <c r="BR1178" s="182">
        <v>4</v>
      </c>
      <c r="BS1178" s="989"/>
      <c r="BT1178" s="989"/>
      <c r="BU1178" s="989">
        <v>1000</v>
      </c>
      <c r="BV1178" s="989"/>
      <c r="BW1178" s="989"/>
      <c r="BX1178" s="989"/>
      <c r="BY1178" s="992"/>
      <c r="CA1178" s="365">
        <f t="shared" si="530"/>
        <v>0</v>
      </c>
      <c r="CB1178" s="365" t="b">
        <f t="shared" si="531"/>
        <v>0</v>
      </c>
      <c r="CC1178" s="365" t="b">
        <f t="shared" si="532"/>
        <v>0</v>
      </c>
      <c r="CD1178" s="365" t="b">
        <f t="shared" si="533"/>
        <v>0</v>
      </c>
      <c r="CE1178" s="365" t="b">
        <f t="shared" si="534"/>
        <v>0</v>
      </c>
      <c r="CF1178" s="365" t="b">
        <f t="shared" si="535"/>
        <v>0</v>
      </c>
      <c r="CG1178" s="365" t="b">
        <f t="shared" si="536"/>
        <v>0</v>
      </c>
      <c r="CH1178" s="365" t="b">
        <f t="shared" si="537"/>
        <v>0</v>
      </c>
      <c r="CI1178" s="72">
        <f t="shared" si="538"/>
        <v>0</v>
      </c>
      <c r="CJ1178" s="72" t="b">
        <f t="shared" si="539"/>
        <v>0</v>
      </c>
      <c r="CK1178" s="72" t="b">
        <f t="shared" si="540"/>
        <v>0</v>
      </c>
      <c r="CL1178" s="72">
        <f t="shared" si="541"/>
        <v>0</v>
      </c>
      <c r="CM1178" s="72" t="b">
        <f t="shared" si="542"/>
        <v>0</v>
      </c>
      <c r="CN1178" s="72" t="b">
        <f t="shared" si="543"/>
        <v>0</v>
      </c>
      <c r="CP1178" s="13">
        <f t="shared" si="544"/>
        <v>0</v>
      </c>
      <c r="CQ1178" s="13">
        <f t="shared" si="545"/>
        <v>0</v>
      </c>
      <c r="CR1178" s="13" t="b">
        <f t="shared" si="546"/>
        <v>0</v>
      </c>
      <c r="CS1178" s="13" t="b">
        <f t="shared" si="552"/>
        <v>0</v>
      </c>
      <c r="CT1178" s="13" t="b">
        <f t="shared" si="551"/>
        <v>0</v>
      </c>
      <c r="CU1178" s="13" t="b">
        <f t="shared" si="524"/>
        <v>0</v>
      </c>
      <c r="CV1178" s="13" t="b">
        <f t="shared" si="547"/>
        <v>0</v>
      </c>
      <c r="CW1178" s="13" t="b">
        <f t="shared" si="548"/>
        <v>0</v>
      </c>
      <c r="CX1178" s="13" t="b">
        <f t="shared" si="549"/>
        <v>0</v>
      </c>
      <c r="CY1178" s="13" t="b">
        <f t="shared" si="550"/>
        <v>0</v>
      </c>
    </row>
    <row r="1179" spans="1:103" ht="15" thickBot="1">
      <c r="A1179" s="932"/>
      <c r="B1179" s="996"/>
      <c r="C1179" s="996"/>
      <c r="D1179" s="996"/>
      <c r="E1179" s="996"/>
      <c r="F1179" s="996"/>
      <c r="G1179" s="996"/>
      <c r="H1179" s="996"/>
      <c r="I1179" s="996"/>
      <c r="J1179" s="996"/>
      <c r="K1179" s="996"/>
      <c r="L1179" s="996"/>
      <c r="M1179" s="996"/>
      <c r="N1179" s="996"/>
      <c r="O1179" s="996"/>
      <c r="P1179" s="996"/>
      <c r="Q1179" s="941"/>
      <c r="R1179" s="996"/>
      <c r="S1179" s="996"/>
      <c r="T1179" s="996"/>
      <c r="U1179" s="996"/>
      <c r="V1179" s="996"/>
      <c r="W1179" s="185"/>
      <c r="X1179" s="185"/>
      <c r="Y1179" s="185"/>
      <c r="Z1179" s="185"/>
      <c r="AA1179" s="185" t="s">
        <v>36</v>
      </c>
      <c r="AB1179" s="186">
        <v>3</v>
      </c>
      <c r="AC1179" s="186"/>
      <c r="AD1179" s="185"/>
      <c r="AE1179" s="996"/>
      <c r="AF1179" s="334">
        <f t="shared" si="525"/>
        <v>46.8</v>
      </c>
      <c r="AG1179" s="272">
        <f>IF(R1179="kompletna",Q1179*J1179*0.0036*'lista, wskaźniki'!$F$13, IF(R1179="częściowa",Q1179*J1179*0.0036*'lista, wskaźniki'!$F$14, IF(R1179="brak",Q1179*J1179*0.0036*'lista, wskaźniki'!$F$15,)))</f>
        <v>0</v>
      </c>
      <c r="AH1179" s="334">
        <f>IF(Y1179="inne",K1179*'lista, wskaźniki'!$E$35,IF(Y1179="to samo źródło",0,IF(Y1179=0,0)))</f>
        <v>0</v>
      </c>
      <c r="AI1179" s="334" t="b">
        <f>IF(AA1179="gaz z sieci",AC1179*'lista, wskaźniki'!$D$21)</f>
        <v>0</v>
      </c>
      <c r="AJ1179" s="272">
        <f>IF(AA1179="węgiel",AB1179*'lista, wskaźniki'!$D$20, IF('Sektor mieszkaniowy'!AA1179="drewno",'Sektor mieszkaniowy'!AB1179*'lista, wskaźniki'!$D$22,IF('Sektor mieszkaniowy'!AA1179="pellet",AB1179*'lista, wskaźniki'!$D$23,IF('Sektor mieszkaniowy'!AA1179="gaz z sieci",AB1179*'lista, wskaźniki'!$D$21,IF('Sektor mieszkaniowy'!AA1179="olej opałowy",'Sektor mieszkaniowy'!AB1179*'lista, wskaźniki'!$D$24)))))</f>
        <v>46.8</v>
      </c>
      <c r="AK1179" s="999"/>
      <c r="AL1179" s="996"/>
      <c r="AM1179" s="20">
        <f>IF(AA1179="węgiel",AF1179*1/3.6*'lista, wskaźniki'!$F$20,IF(AA1179="drewno",AF1179*1/3.6*'lista, wskaźniki'!$F$22,IF(AA1179="pellet",AF1179*1/3.6*'lista, wskaźniki'!$F$23,IF(AA1179="gaz z sieci",AF1179*1/3.6*'lista, wskaźniki'!$F$21,IF(AA1179="olej opałowy",AF1179*1/3.6*'lista, wskaźniki'!$F$24,0)))))</f>
        <v>0</v>
      </c>
      <c r="AN1179" s="20">
        <f>IF(AA1179="węgiel",AF1179*'lista, wskaźniki'!$E$42,IF(AA1179="drewno",AF1179*'lista, wskaźniki'!$G$42,IF(AA1179="pellet",AF1179*'lista, wskaźniki'!$H$42,IF(AA1179="gaz z sieci",AF1179*'lista, wskaźniki'!$F$42,IF(AA1179="olej opałowy",AF1179*'lista, wskaźniki'!$I$42,0)))))</f>
        <v>3.7907999999999997E-2</v>
      </c>
      <c r="AO1179" s="20">
        <f>IF(AA1179="węgiel",AF1179*'lista, wskaźniki'!$E$43,IF(AA1179="drewno",AF1179*'lista, wskaźniki'!$G$43,IF(AA1179="pellet",AF1179*'lista, wskaźniki'!$H$43,IF(AA1179="gaz z sieci",AF1179*'lista, wskaźniki'!$F$43,IF(AA1179="olej opałowy",AF1179*'lista, wskaźniki'!$I$43,0)))))</f>
        <v>3.7907999999999997E-2</v>
      </c>
      <c r="AP1179" s="20">
        <f>IF(AA1179="węgiel",AF1179*'lista, wskaźniki'!$E$44,IF(AA1179="drewno",AF1179*'lista, wskaźniki'!$G$44,IF(AA1179="pellet",AF1179*'lista, wskaźniki'!$H$44,IF(AA1179="gaz z sieci",AF1179*'lista, wskaźniki'!$F$44,IF(AA1179="olej opałowy",AF1179*'lista, wskaźniki'!$I$44,0)))))</f>
        <v>1.1699999999999998E-5</v>
      </c>
      <c r="AQ1179" s="20" t="b">
        <f>IF(Z1179="gaz",AH1179*1/3.6*'lista, wskaźniki'!$F$21,IF(Z1179="energia elektryczna",AH1179*1/3.6*'lista, wskaźniki'!$F$26))</f>
        <v>0</v>
      </c>
      <c r="AR1179" s="20" t="b">
        <f>IF(Z1179="gaz",AH1179*'lista, wskaźniki'!$F$42,IF(Z1179="energia elektryczna",AH1179*0))</f>
        <v>0</v>
      </c>
      <c r="AS1179" s="20" t="b">
        <f>IF(Z1179="gaz",AH1179*'lista, wskaźniki'!$F$43,IF(Z1179="energia elektryczna",AH1179*0))</f>
        <v>0</v>
      </c>
      <c r="AT1179" s="20" t="b">
        <f>IF(Z1179="gaz",AH1179*'lista, wskaźniki'!$F$44,IF(Z1179="energia elektryczna",AH1179*0))</f>
        <v>0</v>
      </c>
      <c r="AU1179" s="20">
        <f>AI1179*1/3.6*'lista, wskaźniki'!$F$21</f>
        <v>0</v>
      </c>
      <c r="AV1179" s="20">
        <f>AI1179*'lista, wskaźniki'!$F$42</f>
        <v>0</v>
      </c>
      <c r="AW1179" s="20">
        <f>AI1179*'lista, wskaźniki'!$F$43</f>
        <v>0</v>
      </c>
      <c r="AX1179" s="20">
        <f>AI1179*'lista, wskaźniki'!$F$44</f>
        <v>0</v>
      </c>
      <c r="AY1179" s="20">
        <f>AK1179*'lista, wskaźniki'!$F$26</f>
        <v>0</v>
      </c>
      <c r="AZ1179" s="20">
        <f t="shared" si="526"/>
        <v>0</v>
      </c>
      <c r="BA1179" s="20">
        <f t="shared" si="527"/>
        <v>3.7907999999999997E-2</v>
      </c>
      <c r="BB1179" s="20">
        <f t="shared" si="528"/>
        <v>3.7907999999999997E-2</v>
      </c>
      <c r="BC1179" s="20">
        <f t="shared" si="529"/>
        <v>1.1699999999999998E-5</v>
      </c>
      <c r="BD1179" s="996"/>
      <c r="BE1179" s="996"/>
      <c r="BF1179" s="996"/>
      <c r="BG1179" s="996"/>
      <c r="BH1179" s="185"/>
      <c r="BI1179" s="996"/>
      <c r="BJ1179" s="185"/>
      <c r="BK1179" s="996"/>
      <c r="BL1179" s="185"/>
      <c r="BM1179" s="185"/>
      <c r="BN1179" s="185"/>
      <c r="BO1179" s="185"/>
      <c r="BP1179" s="185"/>
      <c r="BQ1179" s="185"/>
      <c r="BR1179" s="185"/>
      <c r="BS1179" s="990"/>
      <c r="BT1179" s="990"/>
      <c r="BU1179" s="990"/>
      <c r="BV1179" s="990"/>
      <c r="BW1179" s="990"/>
      <c r="BX1179" s="990"/>
      <c r="BY1179" s="993"/>
      <c r="CA1179" s="365" t="b">
        <f t="shared" si="530"/>
        <v>0</v>
      </c>
      <c r="CB1179" s="365">
        <f t="shared" si="531"/>
        <v>46.8</v>
      </c>
      <c r="CC1179" s="365" t="b">
        <f t="shared" si="532"/>
        <v>0</v>
      </c>
      <c r="CD1179" s="365" t="b">
        <f t="shared" si="533"/>
        <v>0</v>
      </c>
      <c r="CE1179" s="365" t="b">
        <f t="shared" si="534"/>
        <v>0</v>
      </c>
      <c r="CF1179" s="365" t="b">
        <f t="shared" si="535"/>
        <v>0</v>
      </c>
      <c r="CG1179" s="365" t="b">
        <f t="shared" si="536"/>
        <v>0</v>
      </c>
      <c r="CH1179" s="365" t="b">
        <f t="shared" si="537"/>
        <v>0</v>
      </c>
      <c r="CI1179" s="72" t="b">
        <f t="shared" si="538"/>
        <v>0</v>
      </c>
      <c r="CJ1179" s="72">
        <f t="shared" si="539"/>
        <v>46.8</v>
      </c>
      <c r="CK1179" s="72" t="b">
        <f t="shared" si="540"/>
        <v>0</v>
      </c>
      <c r="CL1179" s="72">
        <f t="shared" si="541"/>
        <v>0</v>
      </c>
      <c r="CM1179" s="72" t="b">
        <f t="shared" si="542"/>
        <v>0</v>
      </c>
      <c r="CN1179" s="72" t="b">
        <f t="shared" si="543"/>
        <v>0</v>
      </c>
      <c r="CP1179" s="13">
        <f t="shared" si="544"/>
        <v>0</v>
      </c>
      <c r="CQ1179" s="13" t="b">
        <f t="shared" si="545"/>
        <v>0</v>
      </c>
      <c r="CR1179" s="13" t="b">
        <f t="shared" si="546"/>
        <v>0</v>
      </c>
      <c r="CS1179" s="13" t="b">
        <f t="shared" si="552"/>
        <v>0</v>
      </c>
      <c r="CT1179" s="13" t="b">
        <f t="shared" si="551"/>
        <v>0</v>
      </c>
      <c r="CU1179" s="13" t="b">
        <f t="shared" si="524"/>
        <v>0</v>
      </c>
      <c r="CV1179" s="13" t="b">
        <f t="shared" si="547"/>
        <v>0</v>
      </c>
      <c r="CW1179" s="13" t="b">
        <f t="shared" si="548"/>
        <v>0</v>
      </c>
      <c r="CX1179" s="13" t="b">
        <f t="shared" si="549"/>
        <v>0</v>
      </c>
      <c r="CY1179" s="13" t="b">
        <f t="shared" si="550"/>
        <v>0</v>
      </c>
    </row>
    <row r="1180" spans="1:103" ht="15" thickBot="1">
      <c r="A1180" s="932"/>
      <c r="B1180" s="996"/>
      <c r="C1180" s="996"/>
      <c r="D1180" s="996"/>
      <c r="E1180" s="996"/>
      <c r="F1180" s="996"/>
      <c r="G1180" s="996"/>
      <c r="H1180" s="996"/>
      <c r="I1180" s="996"/>
      <c r="J1180" s="996"/>
      <c r="K1180" s="996"/>
      <c r="L1180" s="996"/>
      <c r="M1180" s="996"/>
      <c r="N1180" s="996"/>
      <c r="O1180" s="996"/>
      <c r="P1180" s="996"/>
      <c r="Q1180" s="941"/>
      <c r="R1180" s="996"/>
      <c r="S1180" s="996"/>
      <c r="T1180" s="996"/>
      <c r="U1180" s="996"/>
      <c r="V1180" s="996"/>
      <c r="W1180" s="185"/>
      <c r="X1180" s="185"/>
      <c r="Y1180" s="185"/>
      <c r="Z1180" s="185"/>
      <c r="AA1180" s="185" t="s">
        <v>50</v>
      </c>
      <c r="AB1180" s="186"/>
      <c r="AC1180" s="186"/>
      <c r="AD1180" s="185"/>
      <c r="AE1180" s="996"/>
      <c r="AF1180" s="334">
        <f t="shared" si="525"/>
        <v>0</v>
      </c>
      <c r="AG1180" s="272">
        <f>IF(R1180="kompletna",Q1180*J1180*0.0036*'lista, wskaźniki'!$F$13, IF(R1180="częściowa",Q1180*J1180*0.0036*'lista, wskaźniki'!$F$14, IF(R1180="brak",Q1180*J1180*0.0036*'lista, wskaźniki'!$F$15,)))</f>
        <v>0</v>
      </c>
      <c r="AH1180" s="334">
        <f>IF(Y1180="inne",K1180*'lista, wskaźniki'!$E$35,IF(Y1180="to samo źródło",0,IF(Y1180=0,0)))</f>
        <v>0</v>
      </c>
      <c r="AI1180" s="334" t="b">
        <f>IF(AA1180="gaz z sieci",AC1180*'lista, wskaźniki'!$D$21)</f>
        <v>0</v>
      </c>
      <c r="AJ1180" s="272">
        <f>IF(AA1180="węgiel",AB1180*'lista, wskaźniki'!$D$20, IF('Sektor mieszkaniowy'!AA1180="drewno",'Sektor mieszkaniowy'!AB1180*'lista, wskaźniki'!$D$22,IF('Sektor mieszkaniowy'!AA1180="pellet",AB1180*'lista, wskaźniki'!$D$23,IF('Sektor mieszkaniowy'!AA1180="gaz z sieci",AB1180*'lista, wskaźniki'!$D$21,IF('Sektor mieszkaniowy'!AA1180="olej opałowy",'Sektor mieszkaniowy'!AB1180*'lista, wskaźniki'!$D$24)))))</f>
        <v>0</v>
      </c>
      <c r="AK1180" s="999"/>
      <c r="AL1180" s="996"/>
      <c r="AM1180" s="20">
        <f>IF(AA1180="węgiel",AF1180*1/3.6*'lista, wskaźniki'!$F$20,IF(AA1180="drewno",AF1180*1/3.6*'lista, wskaźniki'!$F$22,IF(AA1180="pellet",AF1180*1/3.6*'lista, wskaźniki'!$F$23,IF(AA1180="gaz z sieci",AF1180*1/3.6*'lista, wskaźniki'!$F$21,IF(AA1180="olej opałowy",AF1180*1/3.6*'lista, wskaźniki'!$F$24,0)))))</f>
        <v>0</v>
      </c>
      <c r="AN1180" s="20">
        <f>IF(AA1180="węgiel",AF1180*'lista, wskaźniki'!$E$42,IF(AA1180="drewno",AF1180*'lista, wskaźniki'!$G$42,IF(AA1180="pellet",AF1180*'lista, wskaźniki'!$H$42,IF(AA1180="gaz z sieci",AF1180*'lista, wskaźniki'!$F$42,IF(AA1180="olej opałowy",AF1180*'lista, wskaźniki'!$I$42,0)))))</f>
        <v>0</v>
      </c>
      <c r="AO1180" s="20">
        <f>IF(AA1180="węgiel",AF1180*'lista, wskaźniki'!$E$43,IF(AA1180="drewno",AF1180*'lista, wskaźniki'!$G$43,IF(AA1180="pellet",AF1180*'lista, wskaźniki'!$H$43,IF(AA1180="gaz z sieci",AF1180*'lista, wskaźniki'!$F$43,IF(AA1180="olej opałowy",AF1180*'lista, wskaźniki'!$I$43,0)))))</f>
        <v>0</v>
      </c>
      <c r="AP1180" s="20">
        <f>IF(AA1180="węgiel",AF1180*'lista, wskaźniki'!$E$44,IF(AA1180="drewno",AF1180*'lista, wskaźniki'!$G$44,IF(AA1180="pellet",AF1180*'lista, wskaźniki'!$H$44,IF(AA1180="gaz z sieci",AF1180*'lista, wskaźniki'!$F$44,IF(AA1180="olej opałowy",AF1180*'lista, wskaźniki'!$I$44,0)))))</f>
        <v>0</v>
      </c>
      <c r="AQ1180" s="20" t="b">
        <f>IF(Z1180="gaz",AH1180*1/3.6*'lista, wskaźniki'!$F$21,IF(Z1180="energia elektryczna",AH1180*1/3.6*'lista, wskaźniki'!$F$26))</f>
        <v>0</v>
      </c>
      <c r="AR1180" s="20" t="b">
        <f>IF(Z1180="gaz",AH1180*'lista, wskaźniki'!$F$42,IF(Z1180="energia elektryczna",AH1180*0))</f>
        <v>0</v>
      </c>
      <c r="AS1180" s="20" t="b">
        <f>IF(Z1180="gaz",AH1180*'lista, wskaźniki'!$F$43,IF(Z1180="energia elektryczna",AH1180*0))</f>
        <v>0</v>
      </c>
      <c r="AT1180" s="20" t="b">
        <f>IF(Z1180="gaz",AH1180*'lista, wskaźniki'!$F$44,IF(Z1180="energia elektryczna",AH1180*0))</f>
        <v>0</v>
      </c>
      <c r="AU1180" s="20">
        <f>AI1180*1/3.6*'lista, wskaźniki'!$F$21</f>
        <v>0</v>
      </c>
      <c r="AV1180" s="20">
        <f>AI1180*'lista, wskaźniki'!$F$42</f>
        <v>0</v>
      </c>
      <c r="AW1180" s="20">
        <f>AI1180*'lista, wskaźniki'!$F$43</f>
        <v>0</v>
      </c>
      <c r="AX1180" s="20">
        <f>AI1180*'lista, wskaźniki'!$F$44</f>
        <v>0</v>
      </c>
      <c r="AY1180" s="20">
        <f>AK1180*'lista, wskaźniki'!$F$26</f>
        <v>0</v>
      </c>
      <c r="AZ1180" s="20">
        <f t="shared" si="526"/>
        <v>0</v>
      </c>
      <c r="BA1180" s="20">
        <f t="shared" si="527"/>
        <v>0</v>
      </c>
      <c r="BB1180" s="20">
        <f t="shared" si="528"/>
        <v>0</v>
      </c>
      <c r="BC1180" s="20">
        <f t="shared" si="529"/>
        <v>0</v>
      </c>
      <c r="BD1180" s="996"/>
      <c r="BE1180" s="996"/>
      <c r="BF1180" s="996"/>
      <c r="BG1180" s="996"/>
      <c r="BH1180" s="185"/>
      <c r="BI1180" s="996"/>
      <c r="BJ1180" s="185"/>
      <c r="BK1180" s="996"/>
      <c r="BL1180" s="185"/>
      <c r="BM1180" s="185"/>
      <c r="BN1180" s="185"/>
      <c r="BO1180" s="185"/>
      <c r="BP1180" s="185"/>
      <c r="BQ1180" s="185"/>
      <c r="BR1180" s="185"/>
      <c r="BS1180" s="990"/>
      <c r="BT1180" s="990"/>
      <c r="BU1180" s="990"/>
      <c r="BV1180" s="990"/>
      <c r="BW1180" s="990"/>
      <c r="BX1180" s="990"/>
      <c r="BY1180" s="993"/>
      <c r="CA1180" s="365" t="b">
        <f t="shared" si="530"/>
        <v>0</v>
      </c>
      <c r="CB1180" s="365" t="b">
        <f t="shared" si="531"/>
        <v>0</v>
      </c>
      <c r="CC1180" s="365">
        <f t="shared" si="532"/>
        <v>0</v>
      </c>
      <c r="CD1180" s="365" t="b">
        <f t="shared" si="533"/>
        <v>0</v>
      </c>
      <c r="CE1180" s="365" t="b">
        <f t="shared" si="534"/>
        <v>0</v>
      </c>
      <c r="CF1180" s="365" t="b">
        <f t="shared" si="535"/>
        <v>0</v>
      </c>
      <c r="CG1180" s="365" t="b">
        <f t="shared" si="536"/>
        <v>0</v>
      </c>
      <c r="CH1180" s="365" t="b">
        <f t="shared" si="537"/>
        <v>0</v>
      </c>
      <c r="CI1180" s="72" t="b">
        <f t="shared" si="538"/>
        <v>0</v>
      </c>
      <c r="CJ1180" s="72" t="b">
        <f t="shared" si="539"/>
        <v>0</v>
      </c>
      <c r="CK1180" s="72">
        <f t="shared" si="540"/>
        <v>0</v>
      </c>
      <c r="CL1180" s="72">
        <f t="shared" si="541"/>
        <v>0</v>
      </c>
      <c r="CM1180" s="72" t="b">
        <f t="shared" si="542"/>
        <v>0</v>
      </c>
      <c r="CN1180" s="72" t="b">
        <f t="shared" si="543"/>
        <v>0</v>
      </c>
      <c r="CP1180" s="13">
        <f t="shared" si="544"/>
        <v>0</v>
      </c>
      <c r="CQ1180" s="13" t="b">
        <f t="shared" si="545"/>
        <v>0</v>
      </c>
      <c r="CR1180" s="13" t="b">
        <f t="shared" si="546"/>
        <v>0</v>
      </c>
      <c r="CS1180" s="13" t="b">
        <f t="shared" si="552"/>
        <v>0</v>
      </c>
      <c r="CT1180" s="13" t="b">
        <f t="shared" si="551"/>
        <v>0</v>
      </c>
      <c r="CU1180" s="13" t="b">
        <f t="shared" si="524"/>
        <v>0</v>
      </c>
      <c r="CV1180" s="13" t="b">
        <f t="shared" si="547"/>
        <v>0</v>
      </c>
      <c r="CW1180" s="13" t="b">
        <f t="shared" si="548"/>
        <v>0</v>
      </c>
      <c r="CX1180" s="13" t="b">
        <f t="shared" si="549"/>
        <v>0</v>
      </c>
      <c r="CY1180" s="13" t="b">
        <f t="shared" si="550"/>
        <v>0</v>
      </c>
    </row>
    <row r="1181" spans="1:103" ht="15" thickBot="1">
      <c r="A1181" s="932"/>
      <c r="B1181" s="996"/>
      <c r="C1181" s="996"/>
      <c r="D1181" s="996"/>
      <c r="E1181" s="996"/>
      <c r="F1181" s="996"/>
      <c r="G1181" s="996"/>
      <c r="H1181" s="996"/>
      <c r="I1181" s="996"/>
      <c r="J1181" s="996"/>
      <c r="K1181" s="996"/>
      <c r="L1181" s="996"/>
      <c r="M1181" s="996"/>
      <c r="N1181" s="996"/>
      <c r="O1181" s="996"/>
      <c r="P1181" s="996"/>
      <c r="Q1181" s="941"/>
      <c r="R1181" s="996"/>
      <c r="S1181" s="996"/>
      <c r="T1181" s="996"/>
      <c r="U1181" s="996"/>
      <c r="V1181" s="996"/>
      <c r="W1181" s="185"/>
      <c r="X1181" s="185"/>
      <c r="Y1181" s="185"/>
      <c r="Z1181" s="185"/>
      <c r="AA1181" s="185" t="s">
        <v>38</v>
      </c>
      <c r="AB1181" s="186"/>
      <c r="AC1181" s="186"/>
      <c r="AD1181" s="185"/>
      <c r="AE1181" s="996"/>
      <c r="AF1181" s="334">
        <f t="shared" si="525"/>
        <v>0</v>
      </c>
      <c r="AG1181" s="272">
        <f>IF(R1181="kompletna",Q1181*J1181*0.0036*'lista, wskaźniki'!$F$13, IF(R1181="częściowa",Q1181*J1181*0.0036*'lista, wskaźniki'!$F$14, IF(R1181="brak",Q1181*J1181*0.0036*'lista, wskaźniki'!$F$15,)))</f>
        <v>0</v>
      </c>
      <c r="AH1181" s="334">
        <f>IF(Y1181="inne",K1181*'lista, wskaźniki'!$E$35,IF(Y1181="to samo źródło",0,IF(Y1181=0,0)))</f>
        <v>0</v>
      </c>
      <c r="AI1181" s="334">
        <f>IF(AA1181="gaz z sieci",AC1181*'lista, wskaźniki'!$D$21)</f>
        <v>0</v>
      </c>
      <c r="AJ1181" s="272">
        <f>IF(AA1181="węgiel",AB1181*'lista, wskaźniki'!$D$20, IF('Sektor mieszkaniowy'!AA1181="drewno",'Sektor mieszkaniowy'!AB1181*'lista, wskaźniki'!$D$22,IF('Sektor mieszkaniowy'!AA1181="pellet",AB1181*'lista, wskaźniki'!$D$23,IF('Sektor mieszkaniowy'!AA1181="gaz z sieci",AB1181*'lista, wskaźniki'!$D$21,IF('Sektor mieszkaniowy'!AA1181="olej opałowy",'Sektor mieszkaniowy'!AB1181*'lista, wskaźniki'!$D$24)))))</f>
        <v>0</v>
      </c>
      <c r="AK1181" s="999"/>
      <c r="AL1181" s="996"/>
      <c r="AM1181" s="20">
        <f>IF(AA1181="węgiel",AF1181*1/3.6*'lista, wskaźniki'!$F$20,IF(AA1181="drewno",AF1181*1/3.6*'lista, wskaźniki'!$F$22,IF(AA1181="pellet",AF1181*1/3.6*'lista, wskaźniki'!$F$23,IF(AA1181="gaz z sieci",AF1181*1/3.6*'lista, wskaźniki'!$F$21,IF(AA1181="olej opałowy",AF1181*1/3.6*'lista, wskaźniki'!$F$24,0)))))</f>
        <v>0</v>
      </c>
      <c r="AN1181" s="20">
        <f>IF(AA1181="węgiel",AF1181*'lista, wskaźniki'!$E$42,IF(AA1181="drewno",AF1181*'lista, wskaźniki'!$G$42,IF(AA1181="pellet",AF1181*'lista, wskaźniki'!$H$42,IF(AA1181="gaz z sieci",AF1181*'lista, wskaźniki'!$F$42,IF(AA1181="olej opałowy",AF1181*'lista, wskaźniki'!$I$42,0)))))</f>
        <v>0</v>
      </c>
      <c r="AO1181" s="20">
        <f>IF(AA1181="węgiel",AF1181*'lista, wskaźniki'!$E$43,IF(AA1181="drewno",AF1181*'lista, wskaźniki'!$G$43,IF(AA1181="pellet",AF1181*'lista, wskaźniki'!$H$43,IF(AA1181="gaz z sieci",AF1181*'lista, wskaźniki'!$F$43,IF(AA1181="olej opałowy",AF1181*'lista, wskaźniki'!$I$43,0)))))</f>
        <v>0</v>
      </c>
      <c r="AP1181" s="20">
        <f>IF(AA1181="węgiel",AF1181*'lista, wskaźniki'!$E$44,IF(AA1181="drewno",AF1181*'lista, wskaźniki'!$G$44,IF(AA1181="pellet",AF1181*'lista, wskaźniki'!$H$44,IF(AA1181="gaz z sieci",AF1181*'lista, wskaźniki'!$F$44,IF(AA1181="olej opałowy",AF1181*'lista, wskaźniki'!$I$44,0)))))</f>
        <v>0</v>
      </c>
      <c r="AQ1181" s="20" t="b">
        <f>IF(Z1181="gaz",AH1181*1/3.6*'lista, wskaźniki'!$F$21,IF(Z1181="energia elektryczna",AH1181*1/3.6*'lista, wskaźniki'!$F$26))</f>
        <v>0</v>
      </c>
      <c r="AR1181" s="20" t="b">
        <f>IF(Z1181="gaz",AH1181*'lista, wskaźniki'!$F$42,IF(Z1181="energia elektryczna",AH1181*0))</f>
        <v>0</v>
      </c>
      <c r="AS1181" s="20" t="b">
        <f>IF(Z1181="gaz",AH1181*'lista, wskaźniki'!$F$43,IF(Z1181="energia elektryczna",AH1181*0))</f>
        <v>0</v>
      </c>
      <c r="AT1181" s="20" t="b">
        <f>IF(Z1181="gaz",AH1181*'lista, wskaźniki'!$F$44,IF(Z1181="energia elektryczna",AH1181*0))</f>
        <v>0</v>
      </c>
      <c r="AU1181" s="20">
        <f>AI1181*1/3.6*'lista, wskaźniki'!$F$21</f>
        <v>0</v>
      </c>
      <c r="AV1181" s="20">
        <f>AI1181*'lista, wskaźniki'!$F$42</f>
        <v>0</v>
      </c>
      <c r="AW1181" s="20">
        <f>AI1181*'lista, wskaźniki'!$F$43</f>
        <v>0</v>
      </c>
      <c r="AX1181" s="20">
        <f>AI1181*'lista, wskaźniki'!$F$44</f>
        <v>0</v>
      </c>
      <c r="AY1181" s="20">
        <f>AK1181*'lista, wskaźniki'!$F$26</f>
        <v>0</v>
      </c>
      <c r="AZ1181" s="20">
        <f t="shared" si="526"/>
        <v>0</v>
      </c>
      <c r="BA1181" s="20">
        <f t="shared" si="527"/>
        <v>0</v>
      </c>
      <c r="BB1181" s="20">
        <f t="shared" si="528"/>
        <v>0</v>
      </c>
      <c r="BC1181" s="20">
        <f t="shared" si="529"/>
        <v>0</v>
      </c>
      <c r="BD1181" s="996"/>
      <c r="BE1181" s="996"/>
      <c r="BF1181" s="996"/>
      <c r="BG1181" s="996"/>
      <c r="BH1181" s="185"/>
      <c r="BI1181" s="996"/>
      <c r="BJ1181" s="185"/>
      <c r="BK1181" s="996"/>
      <c r="BL1181" s="185"/>
      <c r="BM1181" s="185"/>
      <c r="BN1181" s="185"/>
      <c r="BO1181" s="185"/>
      <c r="BP1181" s="185"/>
      <c r="BQ1181" s="185"/>
      <c r="BR1181" s="185"/>
      <c r="BS1181" s="990"/>
      <c r="BT1181" s="990"/>
      <c r="BU1181" s="990"/>
      <c r="BV1181" s="990"/>
      <c r="BW1181" s="990"/>
      <c r="BX1181" s="990"/>
      <c r="BY1181" s="993"/>
      <c r="CA1181" s="365" t="b">
        <f t="shared" si="530"/>
        <v>0</v>
      </c>
      <c r="CB1181" s="365" t="b">
        <f t="shared" si="531"/>
        <v>0</v>
      </c>
      <c r="CC1181" s="365" t="b">
        <f t="shared" si="532"/>
        <v>0</v>
      </c>
      <c r="CD1181" s="365">
        <f t="shared" si="533"/>
        <v>0</v>
      </c>
      <c r="CE1181" s="365" t="b">
        <f t="shared" si="534"/>
        <v>0</v>
      </c>
      <c r="CF1181" s="365" t="b">
        <f t="shared" si="535"/>
        <v>0</v>
      </c>
      <c r="CG1181" s="365" t="b">
        <f t="shared" si="536"/>
        <v>0</v>
      </c>
      <c r="CH1181" s="365">
        <f t="shared" si="537"/>
        <v>0</v>
      </c>
      <c r="CI1181" s="72" t="b">
        <f t="shared" si="538"/>
        <v>0</v>
      </c>
      <c r="CJ1181" s="72" t="b">
        <f t="shared" si="539"/>
        <v>0</v>
      </c>
      <c r="CK1181" s="72" t="b">
        <f t="shared" si="540"/>
        <v>0</v>
      </c>
      <c r="CL1181" s="72">
        <f t="shared" si="541"/>
        <v>0</v>
      </c>
      <c r="CM1181" s="72" t="b">
        <f t="shared" si="542"/>
        <v>0</v>
      </c>
      <c r="CN1181" s="72" t="b">
        <f t="shared" si="543"/>
        <v>0</v>
      </c>
      <c r="CP1181" s="13">
        <f t="shared" si="544"/>
        <v>0</v>
      </c>
      <c r="CQ1181" s="13" t="b">
        <f t="shared" si="545"/>
        <v>0</v>
      </c>
      <c r="CR1181" s="13" t="b">
        <f t="shared" si="546"/>
        <v>0</v>
      </c>
      <c r="CS1181" s="13" t="b">
        <f t="shared" si="552"/>
        <v>0</v>
      </c>
      <c r="CT1181" s="13" t="b">
        <f t="shared" si="551"/>
        <v>0</v>
      </c>
      <c r="CU1181" s="13" t="b">
        <f t="shared" si="524"/>
        <v>0</v>
      </c>
      <c r="CV1181" s="13" t="b">
        <f t="shared" si="547"/>
        <v>0</v>
      </c>
      <c r="CW1181" s="13" t="b">
        <f t="shared" si="548"/>
        <v>0</v>
      </c>
      <c r="CX1181" s="13" t="b">
        <f t="shared" si="549"/>
        <v>0</v>
      </c>
      <c r="CY1181" s="13" t="b">
        <f t="shared" si="550"/>
        <v>0</v>
      </c>
    </row>
    <row r="1182" spans="1:103" ht="15" thickBot="1">
      <c r="A1182" s="933"/>
      <c r="B1182" s="997"/>
      <c r="C1182" s="997"/>
      <c r="D1182" s="997"/>
      <c r="E1182" s="997"/>
      <c r="F1182" s="997"/>
      <c r="G1182" s="997"/>
      <c r="H1182" s="997"/>
      <c r="I1182" s="997"/>
      <c r="J1182" s="997"/>
      <c r="K1182" s="997"/>
      <c r="L1182" s="997"/>
      <c r="M1182" s="997"/>
      <c r="N1182" s="997"/>
      <c r="O1182" s="997"/>
      <c r="P1182" s="997"/>
      <c r="Q1182" s="942"/>
      <c r="R1182" s="997"/>
      <c r="S1182" s="997"/>
      <c r="T1182" s="997"/>
      <c r="U1182" s="997"/>
      <c r="V1182" s="997"/>
      <c r="W1182" s="188"/>
      <c r="X1182" s="188"/>
      <c r="Y1182" s="188"/>
      <c r="Z1182" s="188"/>
      <c r="AA1182" s="188" t="s">
        <v>37</v>
      </c>
      <c r="AB1182" s="189"/>
      <c r="AC1182" s="189"/>
      <c r="AD1182" s="188"/>
      <c r="AE1182" s="997"/>
      <c r="AF1182" s="334">
        <f t="shared" si="525"/>
        <v>0</v>
      </c>
      <c r="AG1182" s="272">
        <f>IF(R1182="kompletna",Q1182*J1182*0.0036*'lista, wskaźniki'!$F$13, IF(R1182="częściowa",Q1182*J1182*0.0036*'lista, wskaźniki'!$F$14, IF(R1182="brak",Q1182*J1182*0.0036*'lista, wskaźniki'!$F$15,)))</f>
        <v>0</v>
      </c>
      <c r="AH1182" s="334">
        <f>IF(Y1182="inne",K1182*'lista, wskaźniki'!$E$35,IF(Y1182="to samo źródło",0,IF(Y1182=0,0)))</f>
        <v>0</v>
      </c>
      <c r="AI1182" s="334" t="b">
        <f>IF(AA1182="gaz z sieci",AC1182*'lista, wskaźniki'!$D$21)</f>
        <v>0</v>
      </c>
      <c r="AJ1182" s="272">
        <f>IF(AA1182="węgiel",AB1182*'lista, wskaźniki'!$D$20, IF('Sektor mieszkaniowy'!AA1182="drewno",'Sektor mieszkaniowy'!AB1182*'lista, wskaźniki'!$D$22,IF('Sektor mieszkaniowy'!AA1182="pellet",AB1182*'lista, wskaźniki'!$D$23,IF('Sektor mieszkaniowy'!AA1182="gaz z sieci",AB1182*'lista, wskaźniki'!$D$21,IF('Sektor mieszkaniowy'!AA1182="olej opałowy",'Sektor mieszkaniowy'!AB1182*'lista, wskaźniki'!$D$24)))))</f>
        <v>0</v>
      </c>
      <c r="AK1182" s="1000"/>
      <c r="AL1182" s="997"/>
      <c r="AM1182" s="20">
        <f>IF(AA1182="węgiel",AF1182*1/3.6*'lista, wskaźniki'!$F$20,IF(AA1182="drewno",AF1182*1/3.6*'lista, wskaźniki'!$F$22,IF(AA1182="pellet",AF1182*1/3.6*'lista, wskaźniki'!$F$23,IF(AA1182="gaz z sieci",AF1182*1/3.6*'lista, wskaźniki'!$F$21,IF(AA1182="olej opałowy",AF1182*1/3.6*'lista, wskaźniki'!$F$24,0)))))</f>
        <v>0</v>
      </c>
      <c r="AN1182" s="20">
        <f>IF(AA1182="węgiel",AF1182*'lista, wskaźniki'!$E$42,IF(AA1182="drewno",AF1182*'lista, wskaźniki'!$G$42,IF(AA1182="pellet",AF1182*'lista, wskaźniki'!$H$42,IF(AA1182="gaz z sieci",AF1182*'lista, wskaźniki'!$F$42,IF(AA1182="olej opałowy",AF1182*'lista, wskaźniki'!$I$42,0)))))</f>
        <v>0</v>
      </c>
      <c r="AO1182" s="20">
        <f>IF(AA1182="węgiel",AF1182*'lista, wskaźniki'!$E$43,IF(AA1182="drewno",AF1182*'lista, wskaźniki'!$G$43,IF(AA1182="pellet",AF1182*'lista, wskaźniki'!$H$43,IF(AA1182="gaz z sieci",AF1182*'lista, wskaźniki'!$F$43,IF(AA1182="olej opałowy",AF1182*'lista, wskaźniki'!$I$43,0)))))</f>
        <v>0</v>
      </c>
      <c r="AP1182" s="20">
        <f>IF(AA1182="węgiel",AF1182*'lista, wskaźniki'!$E$44,IF(AA1182="drewno",AF1182*'lista, wskaźniki'!$G$44,IF(AA1182="pellet",AF1182*'lista, wskaźniki'!$H$44,IF(AA1182="gaz z sieci",AF1182*'lista, wskaźniki'!$F$44,IF(AA1182="olej opałowy",AF1182*'lista, wskaźniki'!$I$44,0)))))</f>
        <v>0</v>
      </c>
      <c r="AQ1182" s="20" t="b">
        <f>IF(Z1182="gaz",AH1182*1/3.6*'lista, wskaźniki'!$F$21,IF(Z1182="energia elektryczna",AH1182*1/3.6*'lista, wskaźniki'!$F$26))</f>
        <v>0</v>
      </c>
      <c r="AR1182" s="20" t="b">
        <f>IF(Z1182="gaz",AH1182*'lista, wskaźniki'!$F$42,IF(Z1182="energia elektryczna",AH1182*0))</f>
        <v>0</v>
      </c>
      <c r="AS1182" s="20" t="b">
        <f>IF(Z1182="gaz",AH1182*'lista, wskaźniki'!$F$43,IF(Z1182="energia elektryczna",AH1182*0))</f>
        <v>0</v>
      </c>
      <c r="AT1182" s="20" t="b">
        <f>IF(Z1182="gaz",AH1182*'lista, wskaźniki'!$F$44,IF(Z1182="energia elektryczna",AH1182*0))</f>
        <v>0</v>
      </c>
      <c r="AU1182" s="20">
        <f>AI1182*1/3.6*'lista, wskaźniki'!$F$21</f>
        <v>0</v>
      </c>
      <c r="AV1182" s="20">
        <f>AI1182*'lista, wskaźniki'!$F$42</f>
        <v>0</v>
      </c>
      <c r="AW1182" s="20">
        <f>AI1182*'lista, wskaźniki'!$F$43</f>
        <v>0</v>
      </c>
      <c r="AX1182" s="20">
        <f>AI1182*'lista, wskaźniki'!$F$44</f>
        <v>0</v>
      </c>
      <c r="AY1182" s="20">
        <f>AK1182*'lista, wskaźniki'!$F$26</f>
        <v>0</v>
      </c>
      <c r="AZ1182" s="20">
        <f t="shared" si="526"/>
        <v>0</v>
      </c>
      <c r="BA1182" s="20">
        <f t="shared" si="527"/>
        <v>0</v>
      </c>
      <c r="BB1182" s="20">
        <f t="shared" si="528"/>
        <v>0</v>
      </c>
      <c r="BC1182" s="20">
        <f t="shared" si="529"/>
        <v>0</v>
      </c>
      <c r="BD1182" s="997"/>
      <c r="BE1182" s="997"/>
      <c r="BF1182" s="997"/>
      <c r="BG1182" s="997"/>
      <c r="BH1182" s="188"/>
      <c r="BI1182" s="997"/>
      <c r="BJ1182" s="188"/>
      <c r="BK1182" s="997"/>
      <c r="BL1182" s="188"/>
      <c r="BM1182" s="188"/>
      <c r="BN1182" s="188"/>
      <c r="BO1182" s="188"/>
      <c r="BP1182" s="188"/>
      <c r="BQ1182" s="188"/>
      <c r="BR1182" s="188"/>
      <c r="BS1182" s="991"/>
      <c r="BT1182" s="991"/>
      <c r="BU1182" s="991"/>
      <c r="BV1182" s="991"/>
      <c r="BW1182" s="991"/>
      <c r="BX1182" s="991"/>
      <c r="BY1182" s="994"/>
      <c r="CA1182" s="365" t="b">
        <f t="shared" si="530"/>
        <v>0</v>
      </c>
      <c r="CB1182" s="365" t="b">
        <f t="shared" si="531"/>
        <v>0</v>
      </c>
      <c r="CC1182" s="365" t="b">
        <f t="shared" si="532"/>
        <v>0</v>
      </c>
      <c r="CD1182" s="365" t="b">
        <f t="shared" si="533"/>
        <v>0</v>
      </c>
      <c r="CE1182" s="365">
        <f t="shared" si="534"/>
        <v>0</v>
      </c>
      <c r="CF1182" s="365" t="b">
        <f t="shared" si="535"/>
        <v>0</v>
      </c>
      <c r="CG1182" s="365" t="b">
        <f t="shared" si="536"/>
        <v>0</v>
      </c>
      <c r="CH1182" s="365" t="b">
        <f t="shared" si="537"/>
        <v>0</v>
      </c>
      <c r="CI1182" s="72" t="b">
        <f t="shared" si="538"/>
        <v>0</v>
      </c>
      <c r="CJ1182" s="72" t="b">
        <f t="shared" si="539"/>
        <v>0</v>
      </c>
      <c r="CK1182" s="72" t="b">
        <f t="shared" si="540"/>
        <v>0</v>
      </c>
      <c r="CL1182" s="72">
        <f t="shared" si="541"/>
        <v>0</v>
      </c>
      <c r="CM1182" s="72">
        <f t="shared" si="542"/>
        <v>0</v>
      </c>
      <c r="CN1182" s="72" t="b">
        <f t="shared" si="543"/>
        <v>0</v>
      </c>
      <c r="CP1182" s="13">
        <f t="shared" si="544"/>
        <v>0</v>
      </c>
      <c r="CQ1182" s="13" t="b">
        <f t="shared" si="545"/>
        <v>0</v>
      </c>
      <c r="CR1182" s="13" t="b">
        <f t="shared" si="546"/>
        <v>0</v>
      </c>
      <c r="CS1182" s="13" t="b">
        <f t="shared" si="552"/>
        <v>0</v>
      </c>
      <c r="CT1182" s="13" t="b">
        <f t="shared" si="551"/>
        <v>0</v>
      </c>
      <c r="CU1182" s="13" t="b">
        <f t="shared" si="524"/>
        <v>0</v>
      </c>
      <c r="CV1182" s="13" t="b">
        <f t="shared" si="547"/>
        <v>0</v>
      </c>
      <c r="CW1182" s="13" t="b">
        <f t="shared" si="548"/>
        <v>0</v>
      </c>
      <c r="CX1182" s="13" t="b">
        <f t="shared" si="549"/>
        <v>0</v>
      </c>
      <c r="CY1182" s="13" t="b">
        <f t="shared" si="550"/>
        <v>0</v>
      </c>
    </row>
    <row r="1183" spans="1:103" ht="15" thickBot="1">
      <c r="A1183" s="931">
        <v>237</v>
      </c>
      <c r="B1183" s="995" t="s">
        <v>244</v>
      </c>
      <c r="C1183" s="995"/>
      <c r="D1183" s="995" t="s">
        <v>1</v>
      </c>
      <c r="E1183" s="995" t="s">
        <v>5</v>
      </c>
      <c r="F1183" s="995">
        <v>4</v>
      </c>
      <c r="G1183" s="995"/>
      <c r="H1183" s="995"/>
      <c r="I1183" s="995" t="s">
        <v>10</v>
      </c>
      <c r="J1183" s="995"/>
      <c r="K1183" s="995"/>
      <c r="L1183" s="995" t="s">
        <v>16</v>
      </c>
      <c r="M1183" s="995"/>
      <c r="N1183" s="995" t="s">
        <v>16</v>
      </c>
      <c r="O1183" s="995">
        <v>50</v>
      </c>
      <c r="P1183" s="995" t="s">
        <v>17</v>
      </c>
      <c r="Q1183" s="940">
        <f>IF(I1183="&lt;1966",'lista, wskaźniki'!$G$4,IF(I1183="1967-1985",'lista, wskaźniki'!$G$5,IF(I1183="1986-1992",'lista, wskaźniki'!$G$6,IF(I1183="1993-1996",'lista, wskaźniki'!$G$7,IF(I1183="&gt;1997",'lista, wskaźniki'!$G$8,IF(I1183=0,'lista, wskaźniki'!$G$4))))))</f>
        <v>290</v>
      </c>
      <c r="R1183" s="995" t="s">
        <v>23</v>
      </c>
      <c r="S1183" s="995" t="s">
        <v>27</v>
      </c>
      <c r="T1183" s="995"/>
      <c r="U1183" s="995"/>
      <c r="V1183" s="995"/>
      <c r="W1183" s="182" t="s">
        <v>35</v>
      </c>
      <c r="X1183" s="182" t="s">
        <v>39</v>
      </c>
      <c r="Y1183" s="182" t="s">
        <v>42</v>
      </c>
      <c r="Z1183" s="182"/>
      <c r="AA1183" s="182" t="s">
        <v>35</v>
      </c>
      <c r="AB1183" s="183">
        <v>4</v>
      </c>
      <c r="AC1183" s="183"/>
      <c r="AD1183" s="182">
        <v>3200</v>
      </c>
      <c r="AE1183" s="995">
        <v>20</v>
      </c>
      <c r="AF1183" s="334">
        <f t="shared" si="525"/>
        <v>90.52</v>
      </c>
      <c r="AG1183" s="272">
        <f>IF(R1183="kompletna",Q1183*J1183*0.0036*'lista, wskaźniki'!$F$13, IF(R1183="częściowa",Q1183*J1183*0.0036*'lista, wskaźniki'!$F$14, IF(R1183="brak",Q1183*J1183*0.0036*'lista, wskaźniki'!$F$15,)))</f>
        <v>0</v>
      </c>
      <c r="AH1183" s="334">
        <f>IF(Y1183="inne",K1183*'lista, wskaźniki'!$E$35,IF(Y1183="to samo źródło",0,IF(Y1183=0,0)))</f>
        <v>0</v>
      </c>
      <c r="AI1183" s="334" t="b">
        <f>IF(AA1183="gaz z sieci",AC1183*'lista, wskaźniki'!$D$21)</f>
        <v>0</v>
      </c>
      <c r="AJ1183" s="272">
        <f>IF(AA1183="węgiel",AB1183*'lista, wskaźniki'!$D$20, IF('Sektor mieszkaniowy'!AA1183="drewno",'Sektor mieszkaniowy'!AB1183*'lista, wskaźniki'!$D$22,IF('Sektor mieszkaniowy'!AA1183="pellet",AB1183*'lista, wskaźniki'!$D$23,IF('Sektor mieszkaniowy'!AA1183="gaz z sieci",AB1183*'lista, wskaźniki'!$D$21,IF('Sektor mieszkaniowy'!AA1183="olej opałowy",'Sektor mieszkaniowy'!AB1183*'lista, wskaźniki'!$D$24)))))</f>
        <v>90.52</v>
      </c>
      <c r="AK1183" s="998"/>
      <c r="AL1183" s="995">
        <v>1200</v>
      </c>
      <c r="AM1183" s="20">
        <f>IF(AA1183="węgiel",AF1183*1/3.6*'lista, wskaźniki'!$F$20,IF(AA1183="drewno",AF1183*1/3.6*'lista, wskaźniki'!$F$22,IF(AA1183="pellet",AF1183*1/3.6*'lista, wskaźniki'!$F$23,IF(AA1183="gaz z sieci",AF1183*1/3.6*'lista, wskaźniki'!$F$21,IF(AA1183="olej opałowy",AF1183*1/3.6*'lista, wskaźniki'!$F$24,0)))))</f>
        <v>8.5749595999999997</v>
      </c>
      <c r="AN1183" s="20">
        <f>IF(AA1183="węgiel",AF1183*'lista, wskaźniki'!$E$42,IF(AA1183="drewno",AF1183*'lista, wskaźniki'!$G$42,IF(AA1183="pellet",AF1183*'lista, wskaźniki'!$H$42,IF(AA1183="gaz z sieci",AF1183*'lista, wskaźniki'!$F$42,IF(AA1183="olej opałowy",AF1183*'lista, wskaźniki'!$I$42,0)))))</f>
        <v>3.43976E-2</v>
      </c>
      <c r="AO1183" s="20">
        <f>IF(AA1183="węgiel",AF1183*'lista, wskaźniki'!$E$43,IF(AA1183="drewno",AF1183*'lista, wskaźniki'!$G$43,IF(AA1183="pellet",AF1183*'lista, wskaźniki'!$H$43,IF(AA1183="gaz z sieci",AF1183*'lista, wskaźniki'!$F$43,IF(AA1183="olej opałowy",AF1183*'lista, wskaźniki'!$I$43,0)))))</f>
        <v>3.2587200000000004E-2</v>
      </c>
      <c r="AP1183" s="20">
        <f>IF(AA1183="węgiel",AF1183*'lista, wskaźniki'!$E$44,IF(AA1183="drewno",AF1183*'lista, wskaźniki'!$G$44,IF(AA1183="pellet",AF1183*'lista, wskaźniki'!$H$44,IF(AA1183="gaz z sieci",AF1183*'lista, wskaźniki'!$F$44,IF(AA1183="olej opałowy",AF1183*'lista, wskaźniki'!$I$44,0)))))</f>
        <v>2.4440400000000001E-5</v>
      </c>
      <c r="AQ1183" s="20" t="b">
        <f>IF(Z1183="gaz",AH1183*1/3.6*'lista, wskaźniki'!$F$21,IF(Z1183="energia elektryczna",AH1183*1/3.6*'lista, wskaźniki'!$F$26))</f>
        <v>0</v>
      </c>
      <c r="AR1183" s="20" t="b">
        <f>IF(Z1183="gaz",AH1183*'lista, wskaźniki'!$F$42,IF(Z1183="energia elektryczna",AH1183*0))</f>
        <v>0</v>
      </c>
      <c r="AS1183" s="20" t="b">
        <f>IF(Z1183="gaz",AH1183*'lista, wskaźniki'!$F$43,IF(Z1183="energia elektryczna",AH1183*0))</f>
        <v>0</v>
      </c>
      <c r="AT1183" s="20" t="b">
        <f>IF(Z1183="gaz",AH1183*'lista, wskaźniki'!$F$44,IF(Z1183="energia elektryczna",AH1183*0))</f>
        <v>0</v>
      </c>
      <c r="AU1183" s="20">
        <f>AI1183*1/3.6*'lista, wskaźniki'!$F$21</f>
        <v>0</v>
      </c>
      <c r="AV1183" s="20">
        <f>AI1183*'lista, wskaźniki'!$F$42</f>
        <v>0</v>
      </c>
      <c r="AW1183" s="20">
        <f>AI1183*'lista, wskaźniki'!$F$43</f>
        <v>0</v>
      </c>
      <c r="AX1183" s="20">
        <f>AI1183*'lista, wskaźniki'!$F$44</f>
        <v>0</v>
      </c>
      <c r="AY1183" s="20">
        <f>AK1183*'lista, wskaźniki'!$F$26</f>
        <v>0</v>
      </c>
      <c r="AZ1183" s="20">
        <f t="shared" si="526"/>
        <v>8.5749595999999997</v>
      </c>
      <c r="BA1183" s="20">
        <f t="shared" si="527"/>
        <v>3.43976E-2</v>
      </c>
      <c r="BB1183" s="20">
        <f t="shared" si="528"/>
        <v>3.2587200000000004E-2</v>
      </c>
      <c r="BC1183" s="20">
        <f t="shared" si="529"/>
        <v>2.4440400000000001E-5</v>
      </c>
      <c r="BD1183" s="995" t="s">
        <v>17</v>
      </c>
      <c r="BE1183" s="995" t="s">
        <v>17</v>
      </c>
      <c r="BF1183" s="995" t="s">
        <v>17</v>
      </c>
      <c r="BG1183" s="995" t="s">
        <v>17</v>
      </c>
      <c r="BH1183" s="182"/>
      <c r="BI1183" s="995" t="s">
        <v>16</v>
      </c>
      <c r="BJ1183" s="182" t="s">
        <v>52</v>
      </c>
      <c r="BK1183" s="995" t="s">
        <v>17</v>
      </c>
      <c r="BL1183" s="182"/>
      <c r="BM1183" s="182"/>
      <c r="BN1183" s="182"/>
      <c r="BO1183" s="182" t="s">
        <v>57</v>
      </c>
      <c r="BP1183" s="182" t="s">
        <v>52</v>
      </c>
      <c r="BQ1183" s="182" t="s">
        <v>121</v>
      </c>
      <c r="BR1183" s="182"/>
      <c r="BS1183" s="989"/>
      <c r="BT1183" s="989">
        <v>100</v>
      </c>
      <c r="BU1183" s="989">
        <v>400</v>
      </c>
      <c r="BV1183" s="989">
        <v>300</v>
      </c>
      <c r="BW1183" s="989">
        <v>500</v>
      </c>
      <c r="BX1183" s="989">
        <v>1600</v>
      </c>
      <c r="BY1183" s="992">
        <v>600</v>
      </c>
      <c r="CA1183" s="365">
        <f t="shared" si="530"/>
        <v>90.52</v>
      </c>
      <c r="CB1183" s="365" t="b">
        <f t="shared" si="531"/>
        <v>0</v>
      </c>
      <c r="CC1183" s="365" t="b">
        <f t="shared" si="532"/>
        <v>0</v>
      </c>
      <c r="CD1183" s="365" t="b">
        <f t="shared" si="533"/>
        <v>0</v>
      </c>
      <c r="CE1183" s="365" t="b">
        <f t="shared" si="534"/>
        <v>0</v>
      </c>
      <c r="CF1183" s="365" t="b">
        <f t="shared" si="535"/>
        <v>0</v>
      </c>
      <c r="CG1183" s="365" t="b">
        <f t="shared" si="536"/>
        <v>0</v>
      </c>
      <c r="CH1183" s="365" t="b">
        <f t="shared" si="537"/>
        <v>0</v>
      </c>
      <c r="CI1183" s="72">
        <f t="shared" si="538"/>
        <v>90.52</v>
      </c>
      <c r="CJ1183" s="72" t="b">
        <f t="shared" si="539"/>
        <v>0</v>
      </c>
      <c r="CK1183" s="72" t="b">
        <f t="shared" si="540"/>
        <v>0</v>
      </c>
      <c r="CL1183" s="72">
        <f t="shared" si="541"/>
        <v>0</v>
      </c>
      <c r="CM1183" s="72" t="b">
        <f t="shared" si="542"/>
        <v>0</v>
      </c>
      <c r="CN1183" s="72" t="b">
        <f t="shared" si="543"/>
        <v>0</v>
      </c>
      <c r="CP1183" s="13">
        <f t="shared" si="544"/>
        <v>0</v>
      </c>
      <c r="CQ1183" s="13">
        <f t="shared" si="545"/>
        <v>0</v>
      </c>
      <c r="CR1183" s="13" t="b">
        <f t="shared" si="546"/>
        <v>0</v>
      </c>
      <c r="CS1183" s="13">
        <f t="shared" si="552"/>
        <v>0</v>
      </c>
      <c r="CT1183" s="13" t="b">
        <f t="shared" si="551"/>
        <v>0</v>
      </c>
      <c r="CU1183" s="13">
        <f t="shared" ref="CU1183:CU1246" si="553">IF(R1183="kompletna",CT1183,IF(R1183="częściowa",0.5*CT1183,IF(R1183="brak",0*CT1183)))</f>
        <v>0</v>
      </c>
      <c r="CV1183" s="13" t="b">
        <f t="shared" si="547"/>
        <v>0</v>
      </c>
      <c r="CW1183" s="13">
        <f t="shared" si="548"/>
        <v>0</v>
      </c>
      <c r="CX1183" s="13" t="b">
        <f t="shared" si="549"/>
        <v>0</v>
      </c>
      <c r="CY1183" s="13">
        <f t="shared" si="550"/>
        <v>0</v>
      </c>
    </row>
    <row r="1184" spans="1:103" ht="15" thickBot="1">
      <c r="A1184" s="932"/>
      <c r="B1184" s="996"/>
      <c r="C1184" s="996"/>
      <c r="D1184" s="996"/>
      <c r="E1184" s="996"/>
      <c r="F1184" s="996"/>
      <c r="G1184" s="996"/>
      <c r="H1184" s="996"/>
      <c r="I1184" s="996"/>
      <c r="J1184" s="996"/>
      <c r="K1184" s="996"/>
      <c r="L1184" s="996"/>
      <c r="M1184" s="996"/>
      <c r="N1184" s="996"/>
      <c r="O1184" s="996"/>
      <c r="P1184" s="996"/>
      <c r="Q1184" s="941"/>
      <c r="R1184" s="996"/>
      <c r="S1184" s="996"/>
      <c r="T1184" s="996"/>
      <c r="U1184" s="996"/>
      <c r="V1184" s="996"/>
      <c r="W1184" s="185" t="s">
        <v>36</v>
      </c>
      <c r="X1184" s="185"/>
      <c r="Y1184" s="185"/>
      <c r="Z1184" s="185"/>
      <c r="AA1184" s="185" t="s">
        <v>36</v>
      </c>
      <c r="AB1184" s="186">
        <v>5</v>
      </c>
      <c r="AC1184" s="186"/>
      <c r="AD1184" s="185">
        <v>500</v>
      </c>
      <c r="AE1184" s="996"/>
      <c r="AF1184" s="334">
        <f t="shared" si="525"/>
        <v>78</v>
      </c>
      <c r="AG1184" s="272">
        <f>IF(R1184="kompletna",Q1184*J1184*0.0036*'lista, wskaźniki'!$F$13, IF(R1184="częściowa",Q1184*J1184*0.0036*'lista, wskaźniki'!$F$14, IF(R1184="brak",Q1184*J1184*0.0036*'lista, wskaźniki'!$F$15,)))</f>
        <v>0</v>
      </c>
      <c r="AH1184" s="334">
        <f>IF(Y1184="inne",K1184*'lista, wskaźniki'!$E$35,IF(Y1184="to samo źródło",0,IF(Y1184=0,0)))</f>
        <v>0</v>
      </c>
      <c r="AI1184" s="334" t="b">
        <f>IF(AA1184="gaz z sieci",AC1184*'lista, wskaźniki'!$D$21)</f>
        <v>0</v>
      </c>
      <c r="AJ1184" s="272">
        <f>IF(AA1184="węgiel",AB1184*'lista, wskaźniki'!$D$20, IF('Sektor mieszkaniowy'!AA1184="drewno",'Sektor mieszkaniowy'!AB1184*'lista, wskaźniki'!$D$22,IF('Sektor mieszkaniowy'!AA1184="pellet",AB1184*'lista, wskaźniki'!$D$23,IF('Sektor mieszkaniowy'!AA1184="gaz z sieci",AB1184*'lista, wskaźniki'!$D$21,IF('Sektor mieszkaniowy'!AA1184="olej opałowy",'Sektor mieszkaniowy'!AB1184*'lista, wskaźniki'!$D$24)))))</f>
        <v>78</v>
      </c>
      <c r="AK1184" s="999"/>
      <c r="AL1184" s="996"/>
      <c r="AM1184" s="20">
        <f>IF(AA1184="węgiel",AF1184*1/3.6*'lista, wskaźniki'!$F$20,IF(AA1184="drewno",AF1184*1/3.6*'lista, wskaźniki'!$F$22,IF(AA1184="pellet",AF1184*1/3.6*'lista, wskaźniki'!$F$23,IF(AA1184="gaz z sieci",AF1184*1/3.6*'lista, wskaźniki'!$F$21,IF(AA1184="olej opałowy",AF1184*1/3.6*'lista, wskaźniki'!$F$24,0)))))</f>
        <v>0</v>
      </c>
      <c r="AN1184" s="20">
        <f>IF(AA1184="węgiel",AF1184*'lista, wskaźniki'!$E$42,IF(AA1184="drewno",AF1184*'lista, wskaźniki'!$G$42,IF(AA1184="pellet",AF1184*'lista, wskaźniki'!$H$42,IF(AA1184="gaz z sieci",AF1184*'lista, wskaźniki'!$F$42,IF(AA1184="olej opałowy",AF1184*'lista, wskaźniki'!$I$42,0)))))</f>
        <v>6.318E-2</v>
      </c>
      <c r="AO1184" s="20">
        <f>IF(AA1184="węgiel",AF1184*'lista, wskaźniki'!$E$43,IF(AA1184="drewno",AF1184*'lista, wskaźniki'!$G$43,IF(AA1184="pellet",AF1184*'lista, wskaźniki'!$H$43,IF(AA1184="gaz z sieci",AF1184*'lista, wskaźniki'!$F$43,IF(AA1184="olej opałowy",AF1184*'lista, wskaźniki'!$I$43,0)))))</f>
        <v>6.318E-2</v>
      </c>
      <c r="AP1184" s="20">
        <f>IF(AA1184="węgiel",AF1184*'lista, wskaźniki'!$E$44,IF(AA1184="drewno",AF1184*'lista, wskaźniki'!$G$44,IF(AA1184="pellet",AF1184*'lista, wskaźniki'!$H$44,IF(AA1184="gaz z sieci",AF1184*'lista, wskaźniki'!$F$44,IF(AA1184="olej opałowy",AF1184*'lista, wskaźniki'!$I$44,0)))))</f>
        <v>1.95E-5</v>
      </c>
      <c r="AQ1184" s="20" t="b">
        <f>IF(Z1184="gaz",AH1184*1/3.6*'lista, wskaźniki'!$F$21,IF(Z1184="energia elektryczna",AH1184*1/3.6*'lista, wskaźniki'!$F$26))</f>
        <v>0</v>
      </c>
      <c r="AR1184" s="20" t="b">
        <f>IF(Z1184="gaz",AH1184*'lista, wskaźniki'!$F$42,IF(Z1184="energia elektryczna",AH1184*0))</f>
        <v>0</v>
      </c>
      <c r="AS1184" s="20" t="b">
        <f>IF(Z1184="gaz",AH1184*'lista, wskaźniki'!$F$43,IF(Z1184="energia elektryczna",AH1184*0))</f>
        <v>0</v>
      </c>
      <c r="AT1184" s="20" t="b">
        <f>IF(Z1184="gaz",AH1184*'lista, wskaźniki'!$F$44,IF(Z1184="energia elektryczna",AH1184*0))</f>
        <v>0</v>
      </c>
      <c r="AU1184" s="20">
        <f>AI1184*1/3.6*'lista, wskaźniki'!$F$21</f>
        <v>0</v>
      </c>
      <c r="AV1184" s="20">
        <f>AI1184*'lista, wskaźniki'!$F$42</f>
        <v>0</v>
      </c>
      <c r="AW1184" s="20">
        <f>AI1184*'lista, wskaźniki'!$F$43</f>
        <v>0</v>
      </c>
      <c r="AX1184" s="20">
        <f>AI1184*'lista, wskaźniki'!$F$44</f>
        <v>0</v>
      </c>
      <c r="AY1184" s="20">
        <f>AK1184*'lista, wskaźniki'!$F$26</f>
        <v>0</v>
      </c>
      <c r="AZ1184" s="20">
        <f t="shared" si="526"/>
        <v>0</v>
      </c>
      <c r="BA1184" s="20">
        <f t="shared" si="527"/>
        <v>6.318E-2</v>
      </c>
      <c r="BB1184" s="20">
        <f t="shared" si="528"/>
        <v>6.318E-2</v>
      </c>
      <c r="BC1184" s="20">
        <f t="shared" si="529"/>
        <v>1.95E-5</v>
      </c>
      <c r="BD1184" s="996"/>
      <c r="BE1184" s="996"/>
      <c r="BF1184" s="996"/>
      <c r="BG1184" s="996"/>
      <c r="BH1184" s="185"/>
      <c r="BI1184" s="996"/>
      <c r="BJ1184" s="185"/>
      <c r="BK1184" s="996"/>
      <c r="BL1184" s="185"/>
      <c r="BM1184" s="185"/>
      <c r="BN1184" s="185"/>
      <c r="BO1184" s="185"/>
      <c r="BP1184" s="185"/>
      <c r="BQ1184" s="185"/>
      <c r="BR1184" s="185"/>
      <c r="BS1184" s="990"/>
      <c r="BT1184" s="990"/>
      <c r="BU1184" s="990"/>
      <c r="BV1184" s="990"/>
      <c r="BW1184" s="990"/>
      <c r="BX1184" s="990"/>
      <c r="BY1184" s="993"/>
      <c r="CA1184" s="365" t="b">
        <f t="shared" si="530"/>
        <v>0</v>
      </c>
      <c r="CB1184" s="365">
        <f t="shared" si="531"/>
        <v>78</v>
      </c>
      <c r="CC1184" s="365" t="b">
        <f t="shared" si="532"/>
        <v>0</v>
      </c>
      <c r="CD1184" s="365" t="b">
        <f t="shared" si="533"/>
        <v>0</v>
      </c>
      <c r="CE1184" s="365" t="b">
        <f t="shared" si="534"/>
        <v>0</v>
      </c>
      <c r="CF1184" s="365" t="b">
        <f t="shared" si="535"/>
        <v>0</v>
      </c>
      <c r="CG1184" s="365" t="b">
        <f t="shared" si="536"/>
        <v>0</v>
      </c>
      <c r="CH1184" s="365" t="b">
        <f t="shared" si="537"/>
        <v>0</v>
      </c>
      <c r="CI1184" s="72" t="b">
        <f t="shared" si="538"/>
        <v>0</v>
      </c>
      <c r="CJ1184" s="72">
        <f t="shared" si="539"/>
        <v>78</v>
      </c>
      <c r="CK1184" s="72" t="b">
        <f t="shared" si="540"/>
        <v>0</v>
      </c>
      <c r="CL1184" s="72">
        <f t="shared" si="541"/>
        <v>0</v>
      </c>
      <c r="CM1184" s="72" t="b">
        <f t="shared" si="542"/>
        <v>0</v>
      </c>
      <c r="CN1184" s="72" t="b">
        <f t="shared" si="543"/>
        <v>0</v>
      </c>
      <c r="CP1184" s="13">
        <f t="shared" si="544"/>
        <v>0</v>
      </c>
      <c r="CQ1184" s="13" t="b">
        <f t="shared" si="545"/>
        <v>0</v>
      </c>
      <c r="CR1184" s="13" t="b">
        <f t="shared" si="546"/>
        <v>0</v>
      </c>
      <c r="CS1184" s="13" t="b">
        <f t="shared" si="552"/>
        <v>0</v>
      </c>
      <c r="CT1184" s="13" t="b">
        <f t="shared" si="551"/>
        <v>0</v>
      </c>
      <c r="CU1184" s="13" t="b">
        <f t="shared" si="553"/>
        <v>0</v>
      </c>
      <c r="CV1184" s="13" t="b">
        <f t="shared" si="547"/>
        <v>0</v>
      </c>
      <c r="CW1184" s="13" t="b">
        <f t="shared" si="548"/>
        <v>0</v>
      </c>
      <c r="CX1184" s="13" t="b">
        <f t="shared" si="549"/>
        <v>0</v>
      </c>
      <c r="CY1184" s="13" t="b">
        <f t="shared" si="550"/>
        <v>0</v>
      </c>
    </row>
    <row r="1185" spans="1:103" ht="15" thickBot="1">
      <c r="A1185" s="932"/>
      <c r="B1185" s="996"/>
      <c r="C1185" s="996"/>
      <c r="D1185" s="996"/>
      <c r="E1185" s="996"/>
      <c r="F1185" s="996"/>
      <c r="G1185" s="996"/>
      <c r="H1185" s="996"/>
      <c r="I1185" s="996"/>
      <c r="J1185" s="996"/>
      <c r="K1185" s="996"/>
      <c r="L1185" s="996"/>
      <c r="M1185" s="996"/>
      <c r="N1185" s="996"/>
      <c r="O1185" s="996"/>
      <c r="P1185" s="996"/>
      <c r="Q1185" s="941"/>
      <c r="R1185" s="996"/>
      <c r="S1185" s="996"/>
      <c r="T1185" s="996"/>
      <c r="U1185" s="996"/>
      <c r="V1185" s="996"/>
      <c r="W1185" s="185"/>
      <c r="X1185" s="185"/>
      <c r="Y1185" s="185"/>
      <c r="Z1185" s="185"/>
      <c r="AA1185" s="185" t="s">
        <v>50</v>
      </c>
      <c r="AB1185" s="186"/>
      <c r="AC1185" s="186"/>
      <c r="AD1185" s="185"/>
      <c r="AE1185" s="996"/>
      <c r="AF1185" s="334">
        <f t="shared" si="525"/>
        <v>0</v>
      </c>
      <c r="AG1185" s="272">
        <f>IF(R1185="kompletna",Q1185*J1185*0.0036*'lista, wskaźniki'!$F$13, IF(R1185="częściowa",Q1185*J1185*0.0036*'lista, wskaźniki'!$F$14, IF(R1185="brak",Q1185*J1185*0.0036*'lista, wskaźniki'!$F$15,)))</f>
        <v>0</v>
      </c>
      <c r="AH1185" s="334">
        <f>IF(Y1185="inne",K1185*'lista, wskaźniki'!$E$35,IF(Y1185="to samo źródło",0,IF(Y1185=0,0)))</f>
        <v>0</v>
      </c>
      <c r="AI1185" s="334" t="b">
        <f>IF(AA1185="gaz z sieci",AC1185*'lista, wskaźniki'!$D$21)</f>
        <v>0</v>
      </c>
      <c r="AJ1185" s="272">
        <f>IF(AA1185="węgiel",AB1185*'lista, wskaźniki'!$D$20, IF('Sektor mieszkaniowy'!AA1185="drewno",'Sektor mieszkaniowy'!AB1185*'lista, wskaźniki'!$D$22,IF('Sektor mieszkaniowy'!AA1185="pellet",AB1185*'lista, wskaźniki'!$D$23,IF('Sektor mieszkaniowy'!AA1185="gaz z sieci",AB1185*'lista, wskaźniki'!$D$21,IF('Sektor mieszkaniowy'!AA1185="olej opałowy",'Sektor mieszkaniowy'!AB1185*'lista, wskaźniki'!$D$24)))))</f>
        <v>0</v>
      </c>
      <c r="AK1185" s="999"/>
      <c r="AL1185" s="996"/>
      <c r="AM1185" s="20">
        <f>IF(AA1185="węgiel",AF1185*1/3.6*'lista, wskaźniki'!$F$20,IF(AA1185="drewno",AF1185*1/3.6*'lista, wskaźniki'!$F$22,IF(AA1185="pellet",AF1185*1/3.6*'lista, wskaźniki'!$F$23,IF(AA1185="gaz z sieci",AF1185*1/3.6*'lista, wskaźniki'!$F$21,IF(AA1185="olej opałowy",AF1185*1/3.6*'lista, wskaźniki'!$F$24,0)))))</f>
        <v>0</v>
      </c>
      <c r="AN1185" s="20">
        <f>IF(AA1185="węgiel",AF1185*'lista, wskaźniki'!$E$42,IF(AA1185="drewno",AF1185*'lista, wskaźniki'!$G$42,IF(AA1185="pellet",AF1185*'lista, wskaźniki'!$H$42,IF(AA1185="gaz z sieci",AF1185*'lista, wskaźniki'!$F$42,IF(AA1185="olej opałowy",AF1185*'lista, wskaźniki'!$I$42,0)))))</f>
        <v>0</v>
      </c>
      <c r="AO1185" s="20">
        <f>IF(AA1185="węgiel",AF1185*'lista, wskaźniki'!$E$43,IF(AA1185="drewno",AF1185*'lista, wskaźniki'!$G$43,IF(AA1185="pellet",AF1185*'lista, wskaźniki'!$H$43,IF(AA1185="gaz z sieci",AF1185*'lista, wskaźniki'!$F$43,IF(AA1185="olej opałowy",AF1185*'lista, wskaźniki'!$I$43,0)))))</f>
        <v>0</v>
      </c>
      <c r="AP1185" s="20">
        <f>IF(AA1185="węgiel",AF1185*'lista, wskaźniki'!$E$44,IF(AA1185="drewno",AF1185*'lista, wskaźniki'!$G$44,IF(AA1185="pellet",AF1185*'lista, wskaźniki'!$H$44,IF(AA1185="gaz z sieci",AF1185*'lista, wskaźniki'!$F$44,IF(AA1185="olej opałowy",AF1185*'lista, wskaźniki'!$I$44,0)))))</f>
        <v>0</v>
      </c>
      <c r="AQ1185" s="20" t="b">
        <f>IF(Z1185="gaz",AH1185*1/3.6*'lista, wskaźniki'!$F$21,IF(Z1185="energia elektryczna",AH1185*1/3.6*'lista, wskaźniki'!$F$26))</f>
        <v>0</v>
      </c>
      <c r="AR1185" s="20" t="b">
        <f>IF(Z1185="gaz",AH1185*'lista, wskaźniki'!$F$42,IF(Z1185="energia elektryczna",AH1185*0))</f>
        <v>0</v>
      </c>
      <c r="AS1185" s="20" t="b">
        <f>IF(Z1185="gaz",AH1185*'lista, wskaźniki'!$F$43,IF(Z1185="energia elektryczna",AH1185*0))</f>
        <v>0</v>
      </c>
      <c r="AT1185" s="20" t="b">
        <f>IF(Z1185="gaz",AH1185*'lista, wskaźniki'!$F$44,IF(Z1185="energia elektryczna",AH1185*0))</f>
        <v>0</v>
      </c>
      <c r="AU1185" s="20">
        <f>AI1185*1/3.6*'lista, wskaźniki'!$F$21</f>
        <v>0</v>
      </c>
      <c r="AV1185" s="20">
        <f>AI1185*'lista, wskaźniki'!$F$42</f>
        <v>0</v>
      </c>
      <c r="AW1185" s="20">
        <f>AI1185*'lista, wskaźniki'!$F$43</f>
        <v>0</v>
      </c>
      <c r="AX1185" s="20">
        <f>AI1185*'lista, wskaźniki'!$F$44</f>
        <v>0</v>
      </c>
      <c r="AY1185" s="20">
        <f>AK1185*'lista, wskaźniki'!$F$26</f>
        <v>0</v>
      </c>
      <c r="AZ1185" s="20">
        <f t="shared" si="526"/>
        <v>0</v>
      </c>
      <c r="BA1185" s="20">
        <f t="shared" si="527"/>
        <v>0</v>
      </c>
      <c r="BB1185" s="20">
        <f t="shared" si="528"/>
        <v>0</v>
      </c>
      <c r="BC1185" s="20">
        <f t="shared" si="529"/>
        <v>0</v>
      </c>
      <c r="BD1185" s="996"/>
      <c r="BE1185" s="996"/>
      <c r="BF1185" s="996"/>
      <c r="BG1185" s="996"/>
      <c r="BH1185" s="185"/>
      <c r="BI1185" s="996"/>
      <c r="BJ1185" s="185"/>
      <c r="BK1185" s="996"/>
      <c r="BL1185" s="185"/>
      <c r="BM1185" s="185"/>
      <c r="BN1185" s="185"/>
      <c r="BO1185" s="185"/>
      <c r="BP1185" s="185"/>
      <c r="BQ1185" s="185"/>
      <c r="BR1185" s="185"/>
      <c r="BS1185" s="990"/>
      <c r="BT1185" s="990"/>
      <c r="BU1185" s="990"/>
      <c r="BV1185" s="990"/>
      <c r="BW1185" s="990"/>
      <c r="BX1185" s="990"/>
      <c r="BY1185" s="993"/>
      <c r="CA1185" s="365" t="b">
        <f t="shared" si="530"/>
        <v>0</v>
      </c>
      <c r="CB1185" s="365" t="b">
        <f t="shared" si="531"/>
        <v>0</v>
      </c>
      <c r="CC1185" s="365">
        <f t="shared" si="532"/>
        <v>0</v>
      </c>
      <c r="CD1185" s="365" t="b">
        <f t="shared" si="533"/>
        <v>0</v>
      </c>
      <c r="CE1185" s="365" t="b">
        <f t="shared" si="534"/>
        <v>0</v>
      </c>
      <c r="CF1185" s="365" t="b">
        <f t="shared" si="535"/>
        <v>0</v>
      </c>
      <c r="CG1185" s="365" t="b">
        <f t="shared" si="536"/>
        <v>0</v>
      </c>
      <c r="CH1185" s="365" t="b">
        <f t="shared" si="537"/>
        <v>0</v>
      </c>
      <c r="CI1185" s="72" t="b">
        <f t="shared" si="538"/>
        <v>0</v>
      </c>
      <c r="CJ1185" s="72" t="b">
        <f t="shared" si="539"/>
        <v>0</v>
      </c>
      <c r="CK1185" s="72">
        <f t="shared" si="540"/>
        <v>0</v>
      </c>
      <c r="CL1185" s="72">
        <f t="shared" si="541"/>
        <v>0</v>
      </c>
      <c r="CM1185" s="72" t="b">
        <f t="shared" si="542"/>
        <v>0</v>
      </c>
      <c r="CN1185" s="72" t="b">
        <f t="shared" si="543"/>
        <v>0</v>
      </c>
      <c r="CP1185" s="13">
        <f t="shared" si="544"/>
        <v>0</v>
      </c>
      <c r="CQ1185" s="13" t="b">
        <f t="shared" si="545"/>
        <v>0</v>
      </c>
      <c r="CR1185" s="13" t="b">
        <f t="shared" si="546"/>
        <v>0</v>
      </c>
      <c r="CS1185" s="13" t="b">
        <f t="shared" si="552"/>
        <v>0</v>
      </c>
      <c r="CT1185" s="13" t="b">
        <f t="shared" si="551"/>
        <v>0</v>
      </c>
      <c r="CU1185" s="13" t="b">
        <f t="shared" si="553"/>
        <v>0</v>
      </c>
      <c r="CV1185" s="13" t="b">
        <f t="shared" si="547"/>
        <v>0</v>
      </c>
      <c r="CW1185" s="13" t="b">
        <f t="shared" si="548"/>
        <v>0</v>
      </c>
      <c r="CX1185" s="13" t="b">
        <f t="shared" si="549"/>
        <v>0</v>
      </c>
      <c r="CY1185" s="13" t="b">
        <f t="shared" si="550"/>
        <v>0</v>
      </c>
    </row>
    <row r="1186" spans="1:103" ht="15" thickBot="1">
      <c r="A1186" s="932"/>
      <c r="B1186" s="996"/>
      <c r="C1186" s="996"/>
      <c r="D1186" s="996"/>
      <c r="E1186" s="996"/>
      <c r="F1186" s="996"/>
      <c r="G1186" s="996"/>
      <c r="H1186" s="996"/>
      <c r="I1186" s="996"/>
      <c r="J1186" s="996"/>
      <c r="K1186" s="996"/>
      <c r="L1186" s="996"/>
      <c r="M1186" s="996"/>
      <c r="N1186" s="996"/>
      <c r="O1186" s="996"/>
      <c r="P1186" s="996"/>
      <c r="Q1186" s="941"/>
      <c r="R1186" s="996"/>
      <c r="S1186" s="996"/>
      <c r="T1186" s="996"/>
      <c r="U1186" s="996"/>
      <c r="V1186" s="996"/>
      <c r="W1186" s="185"/>
      <c r="X1186" s="185"/>
      <c r="Y1186" s="185"/>
      <c r="Z1186" s="185"/>
      <c r="AA1186" s="185" t="s">
        <v>38</v>
      </c>
      <c r="AB1186" s="186"/>
      <c r="AC1186" s="186"/>
      <c r="AD1186" s="185"/>
      <c r="AE1186" s="996"/>
      <c r="AF1186" s="334">
        <f t="shared" si="525"/>
        <v>0</v>
      </c>
      <c r="AG1186" s="272">
        <f>IF(R1186="kompletna",Q1186*J1186*0.0036*'lista, wskaźniki'!$F$13, IF(R1186="częściowa",Q1186*J1186*0.0036*'lista, wskaźniki'!$F$14, IF(R1186="brak",Q1186*J1186*0.0036*'lista, wskaźniki'!$F$15,)))</f>
        <v>0</v>
      </c>
      <c r="AH1186" s="334">
        <f>IF(Y1186="inne",K1186*'lista, wskaźniki'!$E$35,IF(Y1186="to samo źródło",0,IF(Y1186=0,0)))</f>
        <v>0</v>
      </c>
      <c r="AI1186" s="334">
        <f>IF(AA1186="gaz z sieci",AC1186*'lista, wskaźniki'!$D$21)</f>
        <v>0</v>
      </c>
      <c r="AJ1186" s="272">
        <f>IF(AA1186="węgiel",AB1186*'lista, wskaźniki'!$D$20, IF('Sektor mieszkaniowy'!AA1186="drewno",'Sektor mieszkaniowy'!AB1186*'lista, wskaźniki'!$D$22,IF('Sektor mieszkaniowy'!AA1186="pellet",AB1186*'lista, wskaźniki'!$D$23,IF('Sektor mieszkaniowy'!AA1186="gaz z sieci",AB1186*'lista, wskaźniki'!$D$21,IF('Sektor mieszkaniowy'!AA1186="olej opałowy",'Sektor mieszkaniowy'!AB1186*'lista, wskaźniki'!$D$24)))))</f>
        <v>0</v>
      </c>
      <c r="AK1186" s="999"/>
      <c r="AL1186" s="996"/>
      <c r="AM1186" s="20">
        <f>IF(AA1186="węgiel",AF1186*1/3.6*'lista, wskaźniki'!$F$20,IF(AA1186="drewno",AF1186*1/3.6*'lista, wskaźniki'!$F$22,IF(AA1186="pellet",AF1186*1/3.6*'lista, wskaźniki'!$F$23,IF(AA1186="gaz z sieci",AF1186*1/3.6*'lista, wskaźniki'!$F$21,IF(AA1186="olej opałowy",AF1186*1/3.6*'lista, wskaźniki'!$F$24,0)))))</f>
        <v>0</v>
      </c>
      <c r="AN1186" s="20">
        <f>IF(AA1186="węgiel",AF1186*'lista, wskaźniki'!$E$42,IF(AA1186="drewno",AF1186*'lista, wskaźniki'!$G$42,IF(AA1186="pellet",AF1186*'lista, wskaźniki'!$H$42,IF(AA1186="gaz z sieci",AF1186*'lista, wskaźniki'!$F$42,IF(AA1186="olej opałowy",AF1186*'lista, wskaźniki'!$I$42,0)))))</f>
        <v>0</v>
      </c>
      <c r="AO1186" s="20">
        <f>IF(AA1186="węgiel",AF1186*'lista, wskaźniki'!$E$43,IF(AA1186="drewno",AF1186*'lista, wskaźniki'!$G$43,IF(AA1186="pellet",AF1186*'lista, wskaźniki'!$H$43,IF(AA1186="gaz z sieci",AF1186*'lista, wskaźniki'!$F$43,IF(AA1186="olej opałowy",AF1186*'lista, wskaźniki'!$I$43,0)))))</f>
        <v>0</v>
      </c>
      <c r="AP1186" s="20">
        <f>IF(AA1186="węgiel",AF1186*'lista, wskaźniki'!$E$44,IF(AA1186="drewno",AF1186*'lista, wskaźniki'!$G$44,IF(AA1186="pellet",AF1186*'lista, wskaźniki'!$H$44,IF(AA1186="gaz z sieci",AF1186*'lista, wskaźniki'!$F$44,IF(AA1186="olej opałowy",AF1186*'lista, wskaźniki'!$I$44,0)))))</f>
        <v>0</v>
      </c>
      <c r="AQ1186" s="20" t="b">
        <f>IF(Z1186="gaz",AH1186*1/3.6*'lista, wskaźniki'!$F$21,IF(Z1186="energia elektryczna",AH1186*1/3.6*'lista, wskaźniki'!$F$26))</f>
        <v>0</v>
      </c>
      <c r="AR1186" s="20" t="b">
        <f>IF(Z1186="gaz",AH1186*'lista, wskaźniki'!$F$42,IF(Z1186="energia elektryczna",AH1186*0))</f>
        <v>0</v>
      </c>
      <c r="AS1186" s="20" t="b">
        <f>IF(Z1186="gaz",AH1186*'lista, wskaźniki'!$F$43,IF(Z1186="energia elektryczna",AH1186*0))</f>
        <v>0</v>
      </c>
      <c r="AT1186" s="20" t="b">
        <f>IF(Z1186="gaz",AH1186*'lista, wskaźniki'!$F$44,IF(Z1186="energia elektryczna",AH1186*0))</f>
        <v>0</v>
      </c>
      <c r="AU1186" s="20">
        <f>AI1186*1/3.6*'lista, wskaźniki'!$F$21</f>
        <v>0</v>
      </c>
      <c r="AV1186" s="20">
        <f>AI1186*'lista, wskaźniki'!$F$42</f>
        <v>0</v>
      </c>
      <c r="AW1186" s="20">
        <f>AI1186*'lista, wskaźniki'!$F$43</f>
        <v>0</v>
      </c>
      <c r="AX1186" s="20">
        <f>AI1186*'lista, wskaźniki'!$F$44</f>
        <v>0</v>
      </c>
      <c r="AY1186" s="20">
        <f>AK1186*'lista, wskaźniki'!$F$26</f>
        <v>0</v>
      </c>
      <c r="AZ1186" s="20">
        <f t="shared" si="526"/>
        <v>0</v>
      </c>
      <c r="BA1186" s="20">
        <f t="shared" si="527"/>
        <v>0</v>
      </c>
      <c r="BB1186" s="20">
        <f t="shared" si="528"/>
        <v>0</v>
      </c>
      <c r="BC1186" s="20">
        <f t="shared" si="529"/>
        <v>0</v>
      </c>
      <c r="BD1186" s="996"/>
      <c r="BE1186" s="996"/>
      <c r="BF1186" s="996"/>
      <c r="BG1186" s="996"/>
      <c r="BH1186" s="185"/>
      <c r="BI1186" s="996"/>
      <c r="BJ1186" s="185"/>
      <c r="BK1186" s="996"/>
      <c r="BL1186" s="185"/>
      <c r="BM1186" s="185"/>
      <c r="BN1186" s="185"/>
      <c r="BO1186" s="185"/>
      <c r="BP1186" s="185"/>
      <c r="BQ1186" s="185"/>
      <c r="BR1186" s="185"/>
      <c r="BS1186" s="990"/>
      <c r="BT1186" s="990"/>
      <c r="BU1186" s="990"/>
      <c r="BV1186" s="990"/>
      <c r="BW1186" s="990"/>
      <c r="BX1186" s="990"/>
      <c r="BY1186" s="993"/>
      <c r="CA1186" s="365" t="b">
        <f t="shared" si="530"/>
        <v>0</v>
      </c>
      <c r="CB1186" s="365" t="b">
        <f t="shared" si="531"/>
        <v>0</v>
      </c>
      <c r="CC1186" s="365" t="b">
        <f t="shared" si="532"/>
        <v>0</v>
      </c>
      <c r="CD1186" s="365">
        <f t="shared" si="533"/>
        <v>0</v>
      </c>
      <c r="CE1186" s="365" t="b">
        <f t="shared" si="534"/>
        <v>0</v>
      </c>
      <c r="CF1186" s="365" t="b">
        <f t="shared" si="535"/>
        <v>0</v>
      </c>
      <c r="CG1186" s="365" t="b">
        <f t="shared" si="536"/>
        <v>0</v>
      </c>
      <c r="CH1186" s="365">
        <f t="shared" si="537"/>
        <v>0</v>
      </c>
      <c r="CI1186" s="72" t="b">
        <f t="shared" si="538"/>
        <v>0</v>
      </c>
      <c r="CJ1186" s="72" t="b">
        <f t="shared" si="539"/>
        <v>0</v>
      </c>
      <c r="CK1186" s="72" t="b">
        <f t="shared" si="540"/>
        <v>0</v>
      </c>
      <c r="CL1186" s="72">
        <f t="shared" si="541"/>
        <v>0</v>
      </c>
      <c r="CM1186" s="72" t="b">
        <f t="shared" si="542"/>
        <v>0</v>
      </c>
      <c r="CN1186" s="72" t="b">
        <f t="shared" si="543"/>
        <v>0</v>
      </c>
      <c r="CP1186" s="13">
        <f t="shared" si="544"/>
        <v>0</v>
      </c>
      <c r="CQ1186" s="13" t="b">
        <f t="shared" si="545"/>
        <v>0</v>
      </c>
      <c r="CR1186" s="13" t="b">
        <f t="shared" si="546"/>
        <v>0</v>
      </c>
      <c r="CS1186" s="13" t="b">
        <f t="shared" si="552"/>
        <v>0</v>
      </c>
      <c r="CT1186" s="13" t="b">
        <f t="shared" si="551"/>
        <v>0</v>
      </c>
      <c r="CU1186" s="13" t="b">
        <f t="shared" si="553"/>
        <v>0</v>
      </c>
      <c r="CV1186" s="13" t="b">
        <f t="shared" si="547"/>
        <v>0</v>
      </c>
      <c r="CW1186" s="13" t="b">
        <f t="shared" si="548"/>
        <v>0</v>
      </c>
      <c r="CX1186" s="13" t="b">
        <f t="shared" si="549"/>
        <v>0</v>
      </c>
      <c r="CY1186" s="13" t="b">
        <f t="shared" si="550"/>
        <v>0</v>
      </c>
    </row>
    <row r="1187" spans="1:103" ht="15" thickBot="1">
      <c r="A1187" s="933"/>
      <c r="B1187" s="997"/>
      <c r="C1187" s="997"/>
      <c r="D1187" s="997"/>
      <c r="E1187" s="997"/>
      <c r="F1187" s="997"/>
      <c r="G1187" s="997"/>
      <c r="H1187" s="997"/>
      <c r="I1187" s="997"/>
      <c r="J1187" s="997"/>
      <c r="K1187" s="997"/>
      <c r="L1187" s="997"/>
      <c r="M1187" s="997"/>
      <c r="N1187" s="997"/>
      <c r="O1187" s="997"/>
      <c r="P1187" s="997"/>
      <c r="Q1187" s="942"/>
      <c r="R1187" s="997"/>
      <c r="S1187" s="997"/>
      <c r="T1187" s="997"/>
      <c r="U1187" s="997"/>
      <c r="V1187" s="997"/>
      <c r="W1187" s="188"/>
      <c r="X1187" s="188"/>
      <c r="Y1187" s="188"/>
      <c r="Z1187" s="188"/>
      <c r="AA1187" s="188" t="s">
        <v>37</v>
      </c>
      <c r="AB1187" s="189"/>
      <c r="AC1187" s="189"/>
      <c r="AD1187" s="188"/>
      <c r="AE1187" s="997"/>
      <c r="AF1187" s="334">
        <f t="shared" si="525"/>
        <v>0</v>
      </c>
      <c r="AG1187" s="272">
        <f>IF(R1187="kompletna",Q1187*J1187*0.0036*'lista, wskaźniki'!$F$13, IF(R1187="częściowa",Q1187*J1187*0.0036*'lista, wskaźniki'!$F$14, IF(R1187="brak",Q1187*J1187*0.0036*'lista, wskaźniki'!$F$15,)))</f>
        <v>0</v>
      </c>
      <c r="AH1187" s="334">
        <f>IF(Y1187="inne",K1187*'lista, wskaźniki'!$E$35,IF(Y1187="to samo źródło",0,IF(Y1187=0,0)))</f>
        <v>0</v>
      </c>
      <c r="AI1187" s="334" t="b">
        <f>IF(AA1187="gaz z sieci",AC1187*'lista, wskaźniki'!$D$21)</f>
        <v>0</v>
      </c>
      <c r="AJ1187" s="272">
        <f>IF(AA1187="węgiel",AB1187*'lista, wskaźniki'!$D$20, IF('Sektor mieszkaniowy'!AA1187="drewno",'Sektor mieszkaniowy'!AB1187*'lista, wskaźniki'!$D$22,IF('Sektor mieszkaniowy'!AA1187="pellet",AB1187*'lista, wskaźniki'!$D$23,IF('Sektor mieszkaniowy'!AA1187="gaz z sieci",AB1187*'lista, wskaźniki'!$D$21,IF('Sektor mieszkaniowy'!AA1187="olej opałowy",'Sektor mieszkaniowy'!AB1187*'lista, wskaźniki'!$D$24)))))</f>
        <v>0</v>
      </c>
      <c r="AK1187" s="1000"/>
      <c r="AL1187" s="997"/>
      <c r="AM1187" s="20">
        <f>IF(AA1187="węgiel",AF1187*1/3.6*'lista, wskaźniki'!$F$20,IF(AA1187="drewno",AF1187*1/3.6*'lista, wskaźniki'!$F$22,IF(AA1187="pellet",AF1187*1/3.6*'lista, wskaźniki'!$F$23,IF(AA1187="gaz z sieci",AF1187*1/3.6*'lista, wskaźniki'!$F$21,IF(AA1187="olej opałowy",AF1187*1/3.6*'lista, wskaźniki'!$F$24,0)))))</f>
        <v>0</v>
      </c>
      <c r="AN1187" s="20">
        <f>IF(AA1187="węgiel",AF1187*'lista, wskaźniki'!$E$42,IF(AA1187="drewno",AF1187*'lista, wskaźniki'!$G$42,IF(AA1187="pellet",AF1187*'lista, wskaźniki'!$H$42,IF(AA1187="gaz z sieci",AF1187*'lista, wskaźniki'!$F$42,IF(AA1187="olej opałowy",AF1187*'lista, wskaźniki'!$I$42,0)))))</f>
        <v>0</v>
      </c>
      <c r="AO1187" s="20">
        <f>IF(AA1187="węgiel",AF1187*'lista, wskaźniki'!$E$43,IF(AA1187="drewno",AF1187*'lista, wskaźniki'!$G$43,IF(AA1187="pellet",AF1187*'lista, wskaźniki'!$H$43,IF(AA1187="gaz z sieci",AF1187*'lista, wskaźniki'!$F$43,IF(AA1187="olej opałowy",AF1187*'lista, wskaźniki'!$I$43,0)))))</f>
        <v>0</v>
      </c>
      <c r="AP1187" s="20">
        <f>IF(AA1187="węgiel",AF1187*'lista, wskaźniki'!$E$44,IF(AA1187="drewno",AF1187*'lista, wskaźniki'!$G$44,IF(AA1187="pellet",AF1187*'lista, wskaźniki'!$H$44,IF(AA1187="gaz z sieci",AF1187*'lista, wskaźniki'!$F$44,IF(AA1187="olej opałowy",AF1187*'lista, wskaźniki'!$I$44,0)))))</f>
        <v>0</v>
      </c>
      <c r="AQ1187" s="20" t="b">
        <f>IF(Z1187="gaz",AH1187*1/3.6*'lista, wskaźniki'!$F$21,IF(Z1187="energia elektryczna",AH1187*1/3.6*'lista, wskaźniki'!$F$26))</f>
        <v>0</v>
      </c>
      <c r="AR1187" s="20" t="b">
        <f>IF(Z1187="gaz",AH1187*'lista, wskaźniki'!$F$42,IF(Z1187="energia elektryczna",AH1187*0))</f>
        <v>0</v>
      </c>
      <c r="AS1187" s="20" t="b">
        <f>IF(Z1187="gaz",AH1187*'lista, wskaźniki'!$F$43,IF(Z1187="energia elektryczna",AH1187*0))</f>
        <v>0</v>
      </c>
      <c r="AT1187" s="20" t="b">
        <f>IF(Z1187="gaz",AH1187*'lista, wskaźniki'!$F$44,IF(Z1187="energia elektryczna",AH1187*0))</f>
        <v>0</v>
      </c>
      <c r="AU1187" s="20">
        <f>AI1187*1/3.6*'lista, wskaźniki'!$F$21</f>
        <v>0</v>
      </c>
      <c r="AV1187" s="20">
        <f>AI1187*'lista, wskaźniki'!$F$42</f>
        <v>0</v>
      </c>
      <c r="AW1187" s="20">
        <f>AI1187*'lista, wskaźniki'!$F$43</f>
        <v>0</v>
      </c>
      <c r="AX1187" s="20">
        <f>AI1187*'lista, wskaźniki'!$F$44</f>
        <v>0</v>
      </c>
      <c r="AY1187" s="20">
        <f>AK1187*'lista, wskaźniki'!$F$26</f>
        <v>0</v>
      </c>
      <c r="AZ1187" s="20">
        <f t="shared" si="526"/>
        <v>0</v>
      </c>
      <c r="BA1187" s="20">
        <f t="shared" si="527"/>
        <v>0</v>
      </c>
      <c r="BB1187" s="20">
        <f t="shared" si="528"/>
        <v>0</v>
      </c>
      <c r="BC1187" s="20">
        <f t="shared" si="529"/>
        <v>0</v>
      </c>
      <c r="BD1187" s="997"/>
      <c r="BE1187" s="997"/>
      <c r="BF1187" s="997"/>
      <c r="BG1187" s="997"/>
      <c r="BH1187" s="188"/>
      <c r="BI1187" s="997"/>
      <c r="BJ1187" s="188"/>
      <c r="BK1187" s="997"/>
      <c r="BL1187" s="188"/>
      <c r="BM1187" s="188"/>
      <c r="BN1187" s="188"/>
      <c r="BO1187" s="188"/>
      <c r="BP1187" s="188"/>
      <c r="BQ1187" s="188"/>
      <c r="BR1187" s="188"/>
      <c r="BS1187" s="991"/>
      <c r="BT1187" s="991"/>
      <c r="BU1187" s="991"/>
      <c r="BV1187" s="991"/>
      <c r="BW1187" s="991"/>
      <c r="BX1187" s="991"/>
      <c r="BY1187" s="994"/>
      <c r="CA1187" s="365" t="b">
        <f t="shared" si="530"/>
        <v>0</v>
      </c>
      <c r="CB1187" s="365" t="b">
        <f t="shared" si="531"/>
        <v>0</v>
      </c>
      <c r="CC1187" s="365" t="b">
        <f t="shared" si="532"/>
        <v>0</v>
      </c>
      <c r="CD1187" s="365" t="b">
        <f t="shared" si="533"/>
        <v>0</v>
      </c>
      <c r="CE1187" s="365">
        <f t="shared" si="534"/>
        <v>0</v>
      </c>
      <c r="CF1187" s="365" t="b">
        <f t="shared" si="535"/>
        <v>0</v>
      </c>
      <c r="CG1187" s="365" t="b">
        <f t="shared" si="536"/>
        <v>0</v>
      </c>
      <c r="CH1187" s="365" t="b">
        <f t="shared" si="537"/>
        <v>0</v>
      </c>
      <c r="CI1187" s="72" t="b">
        <f t="shared" si="538"/>
        <v>0</v>
      </c>
      <c r="CJ1187" s="72" t="b">
        <f t="shared" si="539"/>
        <v>0</v>
      </c>
      <c r="CK1187" s="72" t="b">
        <f t="shared" si="540"/>
        <v>0</v>
      </c>
      <c r="CL1187" s="72">
        <f t="shared" si="541"/>
        <v>0</v>
      </c>
      <c r="CM1187" s="72">
        <f t="shared" si="542"/>
        <v>0</v>
      </c>
      <c r="CN1187" s="72" t="b">
        <f t="shared" si="543"/>
        <v>0</v>
      </c>
      <c r="CP1187" s="13">
        <f t="shared" si="544"/>
        <v>0</v>
      </c>
      <c r="CQ1187" s="13" t="b">
        <f t="shared" si="545"/>
        <v>0</v>
      </c>
      <c r="CR1187" s="13" t="b">
        <f t="shared" si="546"/>
        <v>0</v>
      </c>
      <c r="CS1187" s="13" t="b">
        <f t="shared" si="552"/>
        <v>0</v>
      </c>
      <c r="CT1187" s="13" t="b">
        <f t="shared" si="551"/>
        <v>0</v>
      </c>
      <c r="CU1187" s="13" t="b">
        <f t="shared" si="553"/>
        <v>0</v>
      </c>
      <c r="CV1187" s="13" t="b">
        <f t="shared" si="547"/>
        <v>0</v>
      </c>
      <c r="CW1187" s="13" t="b">
        <f t="shared" si="548"/>
        <v>0</v>
      </c>
      <c r="CX1187" s="13" t="b">
        <f t="shared" si="549"/>
        <v>0</v>
      </c>
      <c r="CY1187" s="13" t="b">
        <f t="shared" si="550"/>
        <v>0</v>
      </c>
    </row>
    <row r="1188" spans="1:103" ht="15" thickBot="1">
      <c r="A1188" s="931">
        <v>238</v>
      </c>
      <c r="B1188" s="995" t="s">
        <v>244</v>
      </c>
      <c r="C1188" s="995"/>
      <c r="D1188" s="995" t="s">
        <v>3</v>
      </c>
      <c r="E1188" s="995" t="s">
        <v>5</v>
      </c>
      <c r="F1188" s="995">
        <v>2</v>
      </c>
      <c r="G1188" s="995"/>
      <c r="H1188" s="995"/>
      <c r="I1188" s="995" t="s">
        <v>11</v>
      </c>
      <c r="J1188" s="995">
        <v>48</v>
      </c>
      <c r="K1188" s="995">
        <v>1</v>
      </c>
      <c r="L1188" s="995" t="s">
        <v>16</v>
      </c>
      <c r="M1188" s="995"/>
      <c r="N1188" s="995" t="s">
        <v>17</v>
      </c>
      <c r="O1188" s="181"/>
      <c r="P1188" s="995" t="s">
        <v>17</v>
      </c>
      <c r="Q1188" s="940">
        <f>IF(I1188="&lt;1966",'lista, wskaźniki'!$G$4,IF(I1188="1967-1985",'lista, wskaźniki'!$G$5,IF(I1188="1986-1992",'lista, wskaźniki'!$G$6,IF(I1188="1993-1996",'lista, wskaźniki'!$G$7,IF(I1188="&gt;1997",'lista, wskaźniki'!$G$8,IF(I1188=0,'lista, wskaźniki'!$G$4))))))</f>
        <v>250</v>
      </c>
      <c r="R1188" s="995" t="s">
        <v>23</v>
      </c>
      <c r="S1188" s="995" t="s">
        <v>27</v>
      </c>
      <c r="T1188" s="995"/>
      <c r="U1188" s="995"/>
      <c r="V1188" s="995"/>
      <c r="W1188" s="182" t="s">
        <v>35</v>
      </c>
      <c r="X1188" s="182" t="s">
        <v>39</v>
      </c>
      <c r="Y1188" s="182" t="s">
        <v>42</v>
      </c>
      <c r="Z1188" s="182"/>
      <c r="AA1188" s="182" t="s">
        <v>35</v>
      </c>
      <c r="AB1188" s="183">
        <v>1</v>
      </c>
      <c r="AC1188" s="183"/>
      <c r="AD1188" s="182"/>
      <c r="AE1188" s="995">
        <v>12</v>
      </c>
      <c r="AF1188" s="334">
        <f t="shared" si="525"/>
        <v>28.594999999999999</v>
      </c>
      <c r="AG1188" s="272">
        <f>IF(R1188="kompletna",Q1188*J1188*0.0036*'lista, wskaźniki'!$F$13, IF(R1188="częściowa",Q1188*J1188*0.0036*'lista, wskaźniki'!$F$14, IF(R1188="brak",Q1188*J1188*0.0036*'lista, wskaźniki'!$F$15,)))</f>
        <v>34.559999999999995</v>
      </c>
      <c r="AH1188" s="334">
        <f>IF(Y1188="inne",K1188*'lista, wskaźniki'!$E$35,IF(Y1188="to samo źródło",0,IF(Y1188=0,0)))</f>
        <v>0</v>
      </c>
      <c r="AI1188" s="334" t="b">
        <f>IF(AA1188="gaz z sieci",AC1188*'lista, wskaźniki'!$D$21)</f>
        <v>0</v>
      </c>
      <c r="AJ1188" s="272">
        <f>IF(AA1188="węgiel",AB1188*'lista, wskaźniki'!$D$20, IF('Sektor mieszkaniowy'!AA1188="drewno",'Sektor mieszkaniowy'!AB1188*'lista, wskaźniki'!$D$22,IF('Sektor mieszkaniowy'!AA1188="pellet",AB1188*'lista, wskaźniki'!$D$23,IF('Sektor mieszkaniowy'!AA1188="gaz z sieci",AB1188*'lista, wskaźniki'!$D$21,IF('Sektor mieszkaniowy'!AA1188="olej opałowy",'Sektor mieszkaniowy'!AB1188*'lista, wskaźniki'!$D$24)))))</f>
        <v>22.63</v>
      </c>
      <c r="AK1188" s="998"/>
      <c r="AL1188" s="995"/>
      <c r="AM1188" s="20">
        <f>IF(AA1188="węgiel",AF1188*1/3.6*'lista, wskaźniki'!$F$20,IF(AA1188="drewno",AF1188*1/3.6*'lista, wskaźniki'!$F$22,IF(AA1188="pellet",AF1188*1/3.6*'lista, wskaźniki'!$F$23,IF(AA1188="gaz z sieci",AF1188*1/3.6*'lista, wskaźniki'!$F$21,IF(AA1188="olej opałowy",AF1188*1/3.6*'lista, wskaźniki'!$F$24,0)))))</f>
        <v>2.7088043499999999</v>
      </c>
      <c r="AN1188" s="20">
        <f>IF(AA1188="węgiel",AF1188*'lista, wskaźniki'!$E$42,IF(AA1188="drewno",AF1188*'lista, wskaźniki'!$G$42,IF(AA1188="pellet",AF1188*'lista, wskaźniki'!$H$42,IF(AA1188="gaz z sieci",AF1188*'lista, wskaźniki'!$F$42,IF(AA1188="olej opałowy",AF1188*'lista, wskaźniki'!$I$42,0)))))</f>
        <v>1.08661E-2</v>
      </c>
      <c r="AO1188" s="20">
        <f>IF(AA1188="węgiel",AF1188*'lista, wskaźniki'!$E$43,IF(AA1188="drewno",AF1188*'lista, wskaźniki'!$G$43,IF(AA1188="pellet",AF1188*'lista, wskaźniki'!$H$43,IF(AA1188="gaz z sieci",AF1188*'lista, wskaźniki'!$F$43,IF(AA1188="olej opałowy",AF1188*'lista, wskaźniki'!$I$43,0)))))</f>
        <v>1.02942E-2</v>
      </c>
      <c r="AP1188" s="20">
        <f>IF(AA1188="węgiel",AF1188*'lista, wskaźniki'!$E$44,IF(AA1188="drewno",AF1188*'lista, wskaźniki'!$G$44,IF(AA1188="pellet",AF1188*'lista, wskaźniki'!$H$44,IF(AA1188="gaz z sieci",AF1188*'lista, wskaźniki'!$F$44,IF(AA1188="olej opałowy",AF1188*'lista, wskaźniki'!$I$44,0)))))</f>
        <v>7.7206500000000004E-6</v>
      </c>
      <c r="AQ1188" s="20" t="b">
        <f>IF(Z1188="gaz",AH1188*1/3.6*'lista, wskaźniki'!$F$21,IF(Z1188="energia elektryczna",AH1188*1/3.6*'lista, wskaźniki'!$F$26))</f>
        <v>0</v>
      </c>
      <c r="AR1188" s="20" t="b">
        <f>IF(Z1188="gaz",AH1188*'lista, wskaźniki'!$F$42,IF(Z1188="energia elektryczna",AH1188*0))</f>
        <v>0</v>
      </c>
      <c r="AS1188" s="20" t="b">
        <f>IF(Z1188="gaz",AH1188*'lista, wskaźniki'!$F$43,IF(Z1188="energia elektryczna",AH1188*0))</f>
        <v>0</v>
      </c>
      <c r="AT1188" s="20" t="b">
        <f>IF(Z1188="gaz",AH1188*'lista, wskaźniki'!$F$44,IF(Z1188="energia elektryczna",AH1188*0))</f>
        <v>0</v>
      </c>
      <c r="AU1188" s="20">
        <f>AI1188*1/3.6*'lista, wskaźniki'!$F$21</f>
        <v>0</v>
      </c>
      <c r="AV1188" s="20">
        <f>AI1188*'lista, wskaźniki'!$F$42</f>
        <v>0</v>
      </c>
      <c r="AW1188" s="20">
        <f>AI1188*'lista, wskaźniki'!$F$43</f>
        <v>0</v>
      </c>
      <c r="AX1188" s="20">
        <f>AI1188*'lista, wskaźniki'!$F$44</f>
        <v>0</v>
      </c>
      <c r="AY1188" s="20">
        <f>AK1188*'lista, wskaźniki'!$F$26</f>
        <v>0</v>
      </c>
      <c r="AZ1188" s="20">
        <f t="shared" si="526"/>
        <v>2.7088043499999999</v>
      </c>
      <c r="BA1188" s="20">
        <f t="shared" si="527"/>
        <v>1.08661E-2</v>
      </c>
      <c r="BB1188" s="20">
        <f t="shared" si="528"/>
        <v>1.02942E-2</v>
      </c>
      <c r="BC1188" s="20">
        <f t="shared" si="529"/>
        <v>7.7206500000000004E-6</v>
      </c>
      <c r="BD1188" s="995" t="s">
        <v>17</v>
      </c>
      <c r="BE1188" s="995" t="s">
        <v>17</v>
      </c>
      <c r="BF1188" s="995" t="s">
        <v>17</v>
      </c>
      <c r="BG1188" s="995" t="s">
        <v>17</v>
      </c>
      <c r="BH1188" s="182"/>
      <c r="BI1188" s="995" t="s">
        <v>17</v>
      </c>
      <c r="BJ1188" s="182"/>
      <c r="BK1188" s="995" t="s">
        <v>17</v>
      </c>
      <c r="BL1188" s="182"/>
      <c r="BM1188" s="182"/>
      <c r="BN1188" s="182"/>
      <c r="BO1188" s="182" t="s">
        <v>17</v>
      </c>
      <c r="BP1188" s="182"/>
      <c r="BQ1188" s="182"/>
      <c r="BR1188" s="182"/>
      <c r="BS1188" s="989"/>
      <c r="BT1188" s="989"/>
      <c r="BU1188" s="989"/>
      <c r="BV1188" s="989"/>
      <c r="BW1188" s="989"/>
      <c r="BX1188" s="989"/>
      <c r="BY1188" s="992"/>
      <c r="CA1188" s="365">
        <f t="shared" si="530"/>
        <v>28.594999999999999</v>
      </c>
      <c r="CB1188" s="365" t="b">
        <f t="shared" si="531"/>
        <v>0</v>
      </c>
      <c r="CC1188" s="365" t="b">
        <f t="shared" si="532"/>
        <v>0</v>
      </c>
      <c r="CD1188" s="365" t="b">
        <f t="shared" si="533"/>
        <v>0</v>
      </c>
      <c r="CE1188" s="365" t="b">
        <f t="shared" si="534"/>
        <v>0</v>
      </c>
      <c r="CF1188" s="365" t="b">
        <f t="shared" si="535"/>
        <v>0</v>
      </c>
      <c r="CG1188" s="365" t="b">
        <f t="shared" si="536"/>
        <v>0</v>
      </c>
      <c r="CH1188" s="365" t="b">
        <f t="shared" si="537"/>
        <v>0</v>
      </c>
      <c r="CI1188" s="72">
        <f t="shared" si="538"/>
        <v>28.594999999999999</v>
      </c>
      <c r="CJ1188" s="72" t="b">
        <f t="shared" si="539"/>
        <v>0</v>
      </c>
      <c r="CK1188" s="72" t="b">
        <f t="shared" si="540"/>
        <v>0</v>
      </c>
      <c r="CL1188" s="72">
        <f t="shared" si="541"/>
        <v>0</v>
      </c>
      <c r="CM1188" s="72" t="b">
        <f t="shared" si="542"/>
        <v>0</v>
      </c>
      <c r="CN1188" s="72" t="b">
        <f t="shared" si="543"/>
        <v>0</v>
      </c>
      <c r="CP1188" s="13" t="b">
        <f t="shared" si="544"/>
        <v>0</v>
      </c>
      <c r="CQ1188" s="13">
        <f t="shared" si="545"/>
        <v>0</v>
      </c>
      <c r="CR1188" s="13">
        <f t="shared" si="546"/>
        <v>48</v>
      </c>
      <c r="CS1188" s="13">
        <f t="shared" si="552"/>
        <v>24</v>
      </c>
      <c r="CT1188" s="13" t="b">
        <f t="shared" si="551"/>
        <v>0</v>
      </c>
      <c r="CU1188" s="13">
        <f t="shared" si="553"/>
        <v>0</v>
      </c>
      <c r="CV1188" s="13" t="b">
        <f t="shared" si="547"/>
        <v>0</v>
      </c>
      <c r="CW1188" s="13">
        <f t="shared" si="548"/>
        <v>0</v>
      </c>
      <c r="CX1188" s="13" t="b">
        <f t="shared" si="549"/>
        <v>0</v>
      </c>
      <c r="CY1188" s="13">
        <f t="shared" si="550"/>
        <v>0</v>
      </c>
    </row>
    <row r="1189" spans="1:103" ht="15" thickBot="1">
      <c r="A1189" s="932"/>
      <c r="B1189" s="996"/>
      <c r="C1189" s="996"/>
      <c r="D1189" s="996"/>
      <c r="E1189" s="996"/>
      <c r="F1189" s="996"/>
      <c r="G1189" s="996"/>
      <c r="H1189" s="996"/>
      <c r="I1189" s="996"/>
      <c r="J1189" s="996"/>
      <c r="K1189" s="996"/>
      <c r="L1189" s="996"/>
      <c r="M1189" s="996"/>
      <c r="N1189" s="996"/>
      <c r="O1189" s="184"/>
      <c r="P1189" s="996"/>
      <c r="Q1189" s="941"/>
      <c r="R1189" s="996"/>
      <c r="S1189" s="996"/>
      <c r="T1189" s="996"/>
      <c r="U1189" s="996"/>
      <c r="V1189" s="996"/>
      <c r="W1189" s="185" t="s">
        <v>36</v>
      </c>
      <c r="X1189" s="185"/>
      <c r="Y1189" s="185"/>
      <c r="Z1189" s="185"/>
      <c r="AA1189" s="185" t="s">
        <v>36</v>
      </c>
      <c r="AB1189" s="186">
        <v>2</v>
      </c>
      <c r="AC1189" s="186"/>
      <c r="AD1189" s="185"/>
      <c r="AE1189" s="996"/>
      <c r="AF1189" s="334">
        <f t="shared" si="525"/>
        <v>32.880000000000003</v>
      </c>
      <c r="AG1189" s="272">
        <v>34.56</v>
      </c>
      <c r="AH1189" s="334">
        <f>IF(Y1189="inne",K1189*'lista, wskaźniki'!$E$35,IF(Y1189="to samo źródło",0,IF(Y1189=0,0)))</f>
        <v>0</v>
      </c>
      <c r="AI1189" s="334" t="b">
        <f>IF(AA1189="gaz z sieci",AC1189*'lista, wskaźniki'!$D$21)</f>
        <v>0</v>
      </c>
      <c r="AJ1189" s="272">
        <f>IF(AA1189="węgiel",AB1189*'lista, wskaźniki'!$D$20, IF('Sektor mieszkaniowy'!AA1189="drewno",'Sektor mieszkaniowy'!AB1189*'lista, wskaźniki'!$D$22,IF('Sektor mieszkaniowy'!AA1189="pellet",AB1189*'lista, wskaźniki'!$D$23,IF('Sektor mieszkaniowy'!AA1189="gaz z sieci",AB1189*'lista, wskaźniki'!$D$21,IF('Sektor mieszkaniowy'!AA1189="olej opałowy",'Sektor mieszkaniowy'!AB1189*'lista, wskaźniki'!$D$24)))))</f>
        <v>31.2</v>
      </c>
      <c r="AK1189" s="999"/>
      <c r="AL1189" s="996"/>
      <c r="AM1189" s="20">
        <f>IF(AA1189="węgiel",AF1189*1/3.6*'lista, wskaźniki'!$F$20,IF(AA1189="drewno",AF1189*1/3.6*'lista, wskaźniki'!$F$22,IF(AA1189="pellet",AF1189*1/3.6*'lista, wskaźniki'!$F$23,IF(AA1189="gaz z sieci",AF1189*1/3.6*'lista, wskaźniki'!$F$21,IF(AA1189="olej opałowy",AF1189*1/3.6*'lista, wskaźniki'!$F$24,0)))))</f>
        <v>0</v>
      </c>
      <c r="AN1189" s="20">
        <f>IF(AA1189="węgiel",AF1189*'lista, wskaźniki'!$E$42,IF(AA1189="drewno",AF1189*'lista, wskaźniki'!$G$42,IF(AA1189="pellet",AF1189*'lista, wskaźniki'!$H$42,IF(AA1189="gaz z sieci",AF1189*'lista, wskaźniki'!$F$42,IF(AA1189="olej opałowy",AF1189*'lista, wskaźniki'!$I$42,0)))))</f>
        <v>2.6632800000000002E-2</v>
      </c>
      <c r="AO1189" s="20">
        <f>IF(AA1189="węgiel",AF1189*'lista, wskaźniki'!$E$43,IF(AA1189="drewno",AF1189*'lista, wskaźniki'!$G$43,IF(AA1189="pellet",AF1189*'lista, wskaźniki'!$H$43,IF(AA1189="gaz z sieci",AF1189*'lista, wskaźniki'!$F$43,IF(AA1189="olej opałowy",AF1189*'lista, wskaźniki'!$I$43,0)))))</f>
        <v>2.6632800000000002E-2</v>
      </c>
      <c r="AP1189" s="20">
        <f>IF(AA1189="węgiel",AF1189*'lista, wskaźniki'!$E$44,IF(AA1189="drewno",AF1189*'lista, wskaźniki'!$G$44,IF(AA1189="pellet",AF1189*'lista, wskaźniki'!$H$44,IF(AA1189="gaz z sieci",AF1189*'lista, wskaźniki'!$F$44,IF(AA1189="olej opałowy",AF1189*'lista, wskaźniki'!$I$44,0)))))</f>
        <v>8.2200000000000009E-6</v>
      </c>
      <c r="AQ1189" s="20" t="b">
        <f>IF(Z1189="gaz",AH1189*1/3.6*'lista, wskaźniki'!$F$21,IF(Z1189="energia elektryczna",AH1189*1/3.6*'lista, wskaźniki'!$F$26))</f>
        <v>0</v>
      </c>
      <c r="AR1189" s="20" t="b">
        <f>IF(Z1189="gaz",AH1189*'lista, wskaźniki'!$F$42,IF(Z1189="energia elektryczna",AH1189*0))</f>
        <v>0</v>
      </c>
      <c r="AS1189" s="20" t="b">
        <f>IF(Z1189="gaz",AH1189*'lista, wskaźniki'!$F$43,IF(Z1189="energia elektryczna",AH1189*0))</f>
        <v>0</v>
      </c>
      <c r="AT1189" s="20" t="b">
        <f>IF(Z1189="gaz",AH1189*'lista, wskaźniki'!$F$44,IF(Z1189="energia elektryczna",AH1189*0))</f>
        <v>0</v>
      </c>
      <c r="AU1189" s="20">
        <f>AI1189*1/3.6*'lista, wskaźniki'!$F$21</f>
        <v>0</v>
      </c>
      <c r="AV1189" s="20">
        <f>AI1189*'lista, wskaźniki'!$F$42</f>
        <v>0</v>
      </c>
      <c r="AW1189" s="20">
        <f>AI1189*'lista, wskaźniki'!$F$43</f>
        <v>0</v>
      </c>
      <c r="AX1189" s="20">
        <f>AI1189*'lista, wskaźniki'!$F$44</f>
        <v>0</v>
      </c>
      <c r="AY1189" s="20">
        <f>AK1189*'lista, wskaźniki'!$F$26</f>
        <v>0</v>
      </c>
      <c r="AZ1189" s="20">
        <f t="shared" si="526"/>
        <v>0</v>
      </c>
      <c r="BA1189" s="20">
        <f t="shared" si="527"/>
        <v>2.6632800000000002E-2</v>
      </c>
      <c r="BB1189" s="20">
        <f t="shared" si="528"/>
        <v>2.6632800000000002E-2</v>
      </c>
      <c r="BC1189" s="20">
        <f t="shared" si="529"/>
        <v>8.2200000000000009E-6</v>
      </c>
      <c r="BD1189" s="996"/>
      <c r="BE1189" s="996"/>
      <c r="BF1189" s="996"/>
      <c r="BG1189" s="996"/>
      <c r="BH1189" s="185"/>
      <c r="BI1189" s="996"/>
      <c r="BJ1189" s="185"/>
      <c r="BK1189" s="996"/>
      <c r="BL1189" s="185"/>
      <c r="BM1189" s="185"/>
      <c r="BN1189" s="185"/>
      <c r="BO1189" s="185"/>
      <c r="BP1189" s="185"/>
      <c r="BQ1189" s="185"/>
      <c r="BR1189" s="185"/>
      <c r="BS1189" s="990"/>
      <c r="BT1189" s="990"/>
      <c r="BU1189" s="990"/>
      <c r="BV1189" s="990"/>
      <c r="BW1189" s="990"/>
      <c r="BX1189" s="990"/>
      <c r="BY1189" s="993"/>
      <c r="CA1189" s="365" t="b">
        <f t="shared" si="530"/>
        <v>0</v>
      </c>
      <c r="CB1189" s="365">
        <f t="shared" si="531"/>
        <v>32.880000000000003</v>
      </c>
      <c r="CC1189" s="365" t="b">
        <f t="shared" si="532"/>
        <v>0</v>
      </c>
      <c r="CD1189" s="365" t="b">
        <f t="shared" si="533"/>
        <v>0</v>
      </c>
      <c r="CE1189" s="365" t="b">
        <f t="shared" si="534"/>
        <v>0</v>
      </c>
      <c r="CF1189" s="365" t="b">
        <f t="shared" si="535"/>
        <v>0</v>
      </c>
      <c r="CG1189" s="365" t="b">
        <f t="shared" si="536"/>
        <v>0</v>
      </c>
      <c r="CH1189" s="365" t="b">
        <f t="shared" si="537"/>
        <v>0</v>
      </c>
      <c r="CI1189" s="72" t="b">
        <f t="shared" si="538"/>
        <v>0</v>
      </c>
      <c r="CJ1189" s="72">
        <f t="shared" si="539"/>
        <v>32.880000000000003</v>
      </c>
      <c r="CK1189" s="72" t="b">
        <f t="shared" si="540"/>
        <v>0</v>
      </c>
      <c r="CL1189" s="72">
        <f t="shared" si="541"/>
        <v>0</v>
      </c>
      <c r="CM1189" s="72" t="b">
        <f t="shared" si="542"/>
        <v>0</v>
      </c>
      <c r="CN1189" s="72" t="b">
        <f t="shared" si="543"/>
        <v>0</v>
      </c>
      <c r="CP1189" s="13">
        <f t="shared" si="544"/>
        <v>0</v>
      </c>
      <c r="CQ1189" s="13" t="b">
        <f t="shared" si="545"/>
        <v>0</v>
      </c>
      <c r="CR1189" s="13" t="b">
        <f t="shared" si="546"/>
        <v>0</v>
      </c>
      <c r="CS1189" s="13" t="b">
        <f t="shared" si="552"/>
        <v>0</v>
      </c>
      <c r="CT1189" s="13" t="b">
        <f t="shared" si="551"/>
        <v>0</v>
      </c>
      <c r="CU1189" s="13" t="b">
        <f t="shared" si="553"/>
        <v>0</v>
      </c>
      <c r="CV1189" s="13" t="b">
        <f t="shared" si="547"/>
        <v>0</v>
      </c>
      <c r="CW1189" s="13" t="b">
        <f t="shared" si="548"/>
        <v>0</v>
      </c>
      <c r="CX1189" s="13" t="b">
        <f t="shared" si="549"/>
        <v>0</v>
      </c>
      <c r="CY1189" s="13" t="b">
        <f t="shared" si="550"/>
        <v>0</v>
      </c>
    </row>
    <row r="1190" spans="1:103" ht="15" thickBot="1">
      <c r="A1190" s="932"/>
      <c r="B1190" s="996"/>
      <c r="C1190" s="996"/>
      <c r="D1190" s="996"/>
      <c r="E1190" s="996"/>
      <c r="F1190" s="996"/>
      <c r="G1190" s="996"/>
      <c r="H1190" s="996"/>
      <c r="I1190" s="996"/>
      <c r="J1190" s="996"/>
      <c r="K1190" s="996"/>
      <c r="L1190" s="996"/>
      <c r="M1190" s="996"/>
      <c r="N1190" s="996"/>
      <c r="O1190" s="184"/>
      <c r="P1190" s="996"/>
      <c r="Q1190" s="941"/>
      <c r="R1190" s="996"/>
      <c r="S1190" s="996"/>
      <c r="T1190" s="996"/>
      <c r="U1190" s="996"/>
      <c r="V1190" s="996"/>
      <c r="W1190" s="185"/>
      <c r="X1190" s="185"/>
      <c r="Y1190" s="185"/>
      <c r="Z1190" s="185"/>
      <c r="AA1190" s="185" t="s">
        <v>50</v>
      </c>
      <c r="AB1190" s="186"/>
      <c r="AC1190" s="186"/>
      <c r="AD1190" s="185"/>
      <c r="AE1190" s="996"/>
      <c r="AF1190" s="334">
        <f t="shared" si="525"/>
        <v>0</v>
      </c>
      <c r="AG1190" s="272">
        <f>IF(R1190="kompletna",Q1190*J1190*0.0036*'lista, wskaźniki'!$F$13, IF(R1190="częściowa",Q1190*J1190*0.0036*'lista, wskaźniki'!$F$14, IF(R1190="brak",Q1190*J1190*0.0036*'lista, wskaźniki'!$F$15,)))</f>
        <v>0</v>
      </c>
      <c r="AH1190" s="334">
        <f>IF(Y1190="inne",K1190*'lista, wskaźniki'!$E$35,IF(Y1190="to samo źródło",0,IF(Y1190=0,0)))</f>
        <v>0</v>
      </c>
      <c r="AI1190" s="334" t="b">
        <f>IF(AA1190="gaz z sieci",AC1190*'lista, wskaźniki'!$D$21)</f>
        <v>0</v>
      </c>
      <c r="AJ1190" s="272">
        <f>IF(AA1190="węgiel",AB1190*'lista, wskaźniki'!$D$20, IF('Sektor mieszkaniowy'!AA1190="drewno",'Sektor mieszkaniowy'!AB1190*'lista, wskaźniki'!$D$22,IF('Sektor mieszkaniowy'!AA1190="pellet",AB1190*'lista, wskaźniki'!$D$23,IF('Sektor mieszkaniowy'!AA1190="gaz z sieci",AB1190*'lista, wskaźniki'!$D$21,IF('Sektor mieszkaniowy'!AA1190="olej opałowy",'Sektor mieszkaniowy'!AB1190*'lista, wskaźniki'!$D$24)))))</f>
        <v>0</v>
      </c>
      <c r="AK1190" s="999"/>
      <c r="AL1190" s="996"/>
      <c r="AM1190" s="20">
        <f>IF(AA1190="węgiel",AF1190*1/3.6*'lista, wskaźniki'!$F$20,IF(AA1190="drewno",AF1190*1/3.6*'lista, wskaźniki'!$F$22,IF(AA1190="pellet",AF1190*1/3.6*'lista, wskaźniki'!$F$23,IF(AA1190="gaz z sieci",AF1190*1/3.6*'lista, wskaźniki'!$F$21,IF(AA1190="olej opałowy",AF1190*1/3.6*'lista, wskaźniki'!$F$24,0)))))</f>
        <v>0</v>
      </c>
      <c r="AN1190" s="20">
        <f>IF(AA1190="węgiel",AF1190*'lista, wskaźniki'!$E$42,IF(AA1190="drewno",AF1190*'lista, wskaźniki'!$G$42,IF(AA1190="pellet",AF1190*'lista, wskaźniki'!$H$42,IF(AA1190="gaz z sieci",AF1190*'lista, wskaźniki'!$F$42,IF(AA1190="olej opałowy",AF1190*'lista, wskaźniki'!$I$42,0)))))</f>
        <v>0</v>
      </c>
      <c r="AO1190" s="20">
        <f>IF(AA1190="węgiel",AF1190*'lista, wskaźniki'!$E$43,IF(AA1190="drewno",AF1190*'lista, wskaźniki'!$G$43,IF(AA1190="pellet",AF1190*'lista, wskaźniki'!$H$43,IF(AA1190="gaz z sieci",AF1190*'lista, wskaźniki'!$F$43,IF(AA1190="olej opałowy",AF1190*'lista, wskaźniki'!$I$43,0)))))</f>
        <v>0</v>
      </c>
      <c r="AP1190" s="20">
        <f>IF(AA1190="węgiel",AF1190*'lista, wskaźniki'!$E$44,IF(AA1190="drewno",AF1190*'lista, wskaźniki'!$G$44,IF(AA1190="pellet",AF1190*'lista, wskaźniki'!$H$44,IF(AA1190="gaz z sieci",AF1190*'lista, wskaźniki'!$F$44,IF(AA1190="olej opałowy",AF1190*'lista, wskaźniki'!$I$44,0)))))</f>
        <v>0</v>
      </c>
      <c r="AQ1190" s="20" t="b">
        <f>IF(Z1190="gaz",AH1190*1/3.6*'lista, wskaźniki'!$F$21,IF(Z1190="energia elektryczna",AH1190*1/3.6*'lista, wskaźniki'!$F$26))</f>
        <v>0</v>
      </c>
      <c r="AR1190" s="20" t="b">
        <f>IF(Z1190="gaz",AH1190*'lista, wskaźniki'!$F$42,IF(Z1190="energia elektryczna",AH1190*0))</f>
        <v>0</v>
      </c>
      <c r="AS1190" s="20" t="b">
        <f>IF(Z1190="gaz",AH1190*'lista, wskaźniki'!$F$43,IF(Z1190="energia elektryczna",AH1190*0))</f>
        <v>0</v>
      </c>
      <c r="AT1190" s="20" t="b">
        <f>IF(Z1190="gaz",AH1190*'lista, wskaźniki'!$F$44,IF(Z1190="energia elektryczna",AH1190*0))</f>
        <v>0</v>
      </c>
      <c r="AU1190" s="20">
        <f>AI1190*1/3.6*'lista, wskaźniki'!$F$21</f>
        <v>0</v>
      </c>
      <c r="AV1190" s="20">
        <f>AI1190*'lista, wskaźniki'!$F$42</f>
        <v>0</v>
      </c>
      <c r="AW1190" s="20">
        <f>AI1190*'lista, wskaźniki'!$F$43</f>
        <v>0</v>
      </c>
      <c r="AX1190" s="20">
        <f>AI1190*'lista, wskaźniki'!$F$44</f>
        <v>0</v>
      </c>
      <c r="AY1190" s="20">
        <f>AK1190*'lista, wskaźniki'!$F$26</f>
        <v>0</v>
      </c>
      <c r="AZ1190" s="20">
        <f t="shared" si="526"/>
        <v>0</v>
      </c>
      <c r="BA1190" s="20">
        <f t="shared" si="527"/>
        <v>0</v>
      </c>
      <c r="BB1190" s="20">
        <f t="shared" si="528"/>
        <v>0</v>
      </c>
      <c r="BC1190" s="20">
        <f t="shared" si="529"/>
        <v>0</v>
      </c>
      <c r="BD1190" s="996"/>
      <c r="BE1190" s="996"/>
      <c r="BF1190" s="996"/>
      <c r="BG1190" s="996"/>
      <c r="BH1190" s="185"/>
      <c r="BI1190" s="996"/>
      <c r="BJ1190" s="185"/>
      <c r="BK1190" s="996"/>
      <c r="BL1190" s="185"/>
      <c r="BM1190" s="185"/>
      <c r="BN1190" s="185"/>
      <c r="BO1190" s="185"/>
      <c r="BP1190" s="185"/>
      <c r="BQ1190" s="185"/>
      <c r="BR1190" s="185"/>
      <c r="BS1190" s="990"/>
      <c r="BT1190" s="990"/>
      <c r="BU1190" s="990"/>
      <c r="BV1190" s="990"/>
      <c r="BW1190" s="990"/>
      <c r="BX1190" s="990"/>
      <c r="BY1190" s="993"/>
      <c r="CA1190" s="365" t="b">
        <f t="shared" si="530"/>
        <v>0</v>
      </c>
      <c r="CB1190" s="365" t="b">
        <f t="shared" si="531"/>
        <v>0</v>
      </c>
      <c r="CC1190" s="365">
        <f t="shared" si="532"/>
        <v>0</v>
      </c>
      <c r="CD1190" s="365" t="b">
        <f t="shared" si="533"/>
        <v>0</v>
      </c>
      <c r="CE1190" s="365" t="b">
        <f t="shared" si="534"/>
        <v>0</v>
      </c>
      <c r="CF1190" s="365" t="b">
        <f t="shared" si="535"/>
        <v>0</v>
      </c>
      <c r="CG1190" s="365" t="b">
        <f t="shared" si="536"/>
        <v>0</v>
      </c>
      <c r="CH1190" s="365" t="b">
        <f t="shared" si="537"/>
        <v>0</v>
      </c>
      <c r="CI1190" s="72" t="b">
        <f t="shared" si="538"/>
        <v>0</v>
      </c>
      <c r="CJ1190" s="72" t="b">
        <f t="shared" si="539"/>
        <v>0</v>
      </c>
      <c r="CK1190" s="72">
        <f t="shared" si="540"/>
        <v>0</v>
      </c>
      <c r="CL1190" s="72">
        <f t="shared" si="541"/>
        <v>0</v>
      </c>
      <c r="CM1190" s="72" t="b">
        <f t="shared" si="542"/>
        <v>0</v>
      </c>
      <c r="CN1190" s="72" t="b">
        <f t="shared" si="543"/>
        <v>0</v>
      </c>
      <c r="CP1190" s="13">
        <f t="shared" si="544"/>
        <v>0</v>
      </c>
      <c r="CQ1190" s="13" t="b">
        <f t="shared" si="545"/>
        <v>0</v>
      </c>
      <c r="CR1190" s="13" t="b">
        <f t="shared" si="546"/>
        <v>0</v>
      </c>
      <c r="CS1190" s="13" t="b">
        <f t="shared" si="552"/>
        <v>0</v>
      </c>
      <c r="CT1190" s="13" t="b">
        <f t="shared" si="551"/>
        <v>0</v>
      </c>
      <c r="CU1190" s="13" t="b">
        <f t="shared" si="553"/>
        <v>0</v>
      </c>
      <c r="CV1190" s="13" t="b">
        <f t="shared" si="547"/>
        <v>0</v>
      </c>
      <c r="CW1190" s="13" t="b">
        <f t="shared" si="548"/>
        <v>0</v>
      </c>
      <c r="CX1190" s="13" t="b">
        <f t="shared" si="549"/>
        <v>0</v>
      </c>
      <c r="CY1190" s="13" t="b">
        <f t="shared" si="550"/>
        <v>0</v>
      </c>
    </row>
    <row r="1191" spans="1:103" ht="15" thickBot="1">
      <c r="A1191" s="932"/>
      <c r="B1191" s="996"/>
      <c r="C1191" s="996"/>
      <c r="D1191" s="996"/>
      <c r="E1191" s="996"/>
      <c r="F1191" s="996"/>
      <c r="G1191" s="996"/>
      <c r="H1191" s="996"/>
      <c r="I1191" s="996"/>
      <c r="J1191" s="996"/>
      <c r="K1191" s="996"/>
      <c r="L1191" s="996"/>
      <c r="M1191" s="996"/>
      <c r="N1191" s="996"/>
      <c r="O1191" s="184"/>
      <c r="P1191" s="996"/>
      <c r="Q1191" s="941"/>
      <c r="R1191" s="996"/>
      <c r="S1191" s="996"/>
      <c r="T1191" s="996"/>
      <c r="U1191" s="996"/>
      <c r="V1191" s="996"/>
      <c r="W1191" s="185"/>
      <c r="X1191" s="185"/>
      <c r="Y1191" s="185"/>
      <c r="Z1191" s="185"/>
      <c r="AA1191" s="185" t="s">
        <v>38</v>
      </c>
      <c r="AB1191" s="186"/>
      <c r="AC1191" s="186"/>
      <c r="AD1191" s="185"/>
      <c r="AE1191" s="996"/>
      <c r="AF1191" s="334">
        <f t="shared" si="525"/>
        <v>0</v>
      </c>
      <c r="AG1191" s="272">
        <f>IF(R1191="kompletna",Q1191*J1191*0.0036*'lista, wskaźniki'!$F$13, IF(R1191="częściowa",Q1191*J1191*0.0036*'lista, wskaźniki'!$F$14, IF(R1191="brak",Q1191*J1191*0.0036*'lista, wskaźniki'!$F$15,)))</f>
        <v>0</v>
      </c>
      <c r="AH1191" s="334">
        <f>IF(Y1191="inne",K1191*'lista, wskaźniki'!$E$35,IF(Y1191="to samo źródło",0,IF(Y1191=0,0)))</f>
        <v>0</v>
      </c>
      <c r="AI1191" s="334">
        <f>IF(AA1191="gaz z sieci",AC1191*'lista, wskaźniki'!$D$21)</f>
        <v>0</v>
      </c>
      <c r="AJ1191" s="272">
        <f>IF(AA1191="węgiel",AB1191*'lista, wskaźniki'!$D$20, IF('Sektor mieszkaniowy'!AA1191="drewno",'Sektor mieszkaniowy'!AB1191*'lista, wskaźniki'!$D$22,IF('Sektor mieszkaniowy'!AA1191="pellet",AB1191*'lista, wskaźniki'!$D$23,IF('Sektor mieszkaniowy'!AA1191="gaz z sieci",AB1191*'lista, wskaźniki'!$D$21,IF('Sektor mieszkaniowy'!AA1191="olej opałowy",'Sektor mieszkaniowy'!AB1191*'lista, wskaźniki'!$D$24)))))</f>
        <v>0</v>
      </c>
      <c r="AK1191" s="999"/>
      <c r="AL1191" s="996"/>
      <c r="AM1191" s="20">
        <f>IF(AA1191="węgiel",AF1191*1/3.6*'lista, wskaźniki'!$F$20,IF(AA1191="drewno",AF1191*1/3.6*'lista, wskaźniki'!$F$22,IF(AA1191="pellet",AF1191*1/3.6*'lista, wskaźniki'!$F$23,IF(AA1191="gaz z sieci",AF1191*1/3.6*'lista, wskaźniki'!$F$21,IF(AA1191="olej opałowy",AF1191*1/3.6*'lista, wskaźniki'!$F$24,0)))))</f>
        <v>0</v>
      </c>
      <c r="AN1191" s="20">
        <f>IF(AA1191="węgiel",AF1191*'lista, wskaźniki'!$E$42,IF(AA1191="drewno",AF1191*'lista, wskaźniki'!$G$42,IF(AA1191="pellet",AF1191*'lista, wskaźniki'!$H$42,IF(AA1191="gaz z sieci",AF1191*'lista, wskaźniki'!$F$42,IF(AA1191="olej opałowy",AF1191*'lista, wskaźniki'!$I$42,0)))))</f>
        <v>0</v>
      </c>
      <c r="AO1191" s="20">
        <f>IF(AA1191="węgiel",AF1191*'lista, wskaźniki'!$E$43,IF(AA1191="drewno",AF1191*'lista, wskaźniki'!$G$43,IF(AA1191="pellet",AF1191*'lista, wskaźniki'!$H$43,IF(AA1191="gaz z sieci",AF1191*'lista, wskaźniki'!$F$43,IF(AA1191="olej opałowy",AF1191*'lista, wskaźniki'!$I$43,0)))))</f>
        <v>0</v>
      </c>
      <c r="AP1191" s="20">
        <f>IF(AA1191="węgiel",AF1191*'lista, wskaźniki'!$E$44,IF(AA1191="drewno",AF1191*'lista, wskaźniki'!$G$44,IF(AA1191="pellet",AF1191*'lista, wskaźniki'!$H$44,IF(AA1191="gaz z sieci",AF1191*'lista, wskaźniki'!$F$44,IF(AA1191="olej opałowy",AF1191*'lista, wskaźniki'!$I$44,0)))))</f>
        <v>0</v>
      </c>
      <c r="AQ1191" s="20" t="b">
        <f>IF(Z1191="gaz",AH1191*1/3.6*'lista, wskaźniki'!$F$21,IF(Z1191="energia elektryczna",AH1191*1/3.6*'lista, wskaźniki'!$F$26))</f>
        <v>0</v>
      </c>
      <c r="AR1191" s="20" t="b">
        <f>IF(Z1191="gaz",AH1191*'lista, wskaźniki'!$F$42,IF(Z1191="energia elektryczna",AH1191*0))</f>
        <v>0</v>
      </c>
      <c r="AS1191" s="20" t="b">
        <f>IF(Z1191="gaz",AH1191*'lista, wskaźniki'!$F$43,IF(Z1191="energia elektryczna",AH1191*0))</f>
        <v>0</v>
      </c>
      <c r="AT1191" s="20" t="b">
        <f>IF(Z1191="gaz",AH1191*'lista, wskaźniki'!$F$44,IF(Z1191="energia elektryczna",AH1191*0))</f>
        <v>0</v>
      </c>
      <c r="AU1191" s="20">
        <f>AI1191*1/3.6*'lista, wskaźniki'!$F$21</f>
        <v>0</v>
      </c>
      <c r="AV1191" s="20">
        <f>AI1191*'lista, wskaźniki'!$F$42</f>
        <v>0</v>
      </c>
      <c r="AW1191" s="20">
        <f>AI1191*'lista, wskaźniki'!$F$43</f>
        <v>0</v>
      </c>
      <c r="AX1191" s="20">
        <f>AI1191*'lista, wskaźniki'!$F$44</f>
        <v>0</v>
      </c>
      <c r="AY1191" s="20">
        <f>AK1191*'lista, wskaźniki'!$F$26</f>
        <v>0</v>
      </c>
      <c r="AZ1191" s="20">
        <f t="shared" si="526"/>
        <v>0</v>
      </c>
      <c r="BA1191" s="20">
        <f t="shared" si="527"/>
        <v>0</v>
      </c>
      <c r="BB1191" s="20">
        <f t="shared" si="528"/>
        <v>0</v>
      </c>
      <c r="BC1191" s="20">
        <f t="shared" si="529"/>
        <v>0</v>
      </c>
      <c r="BD1191" s="996"/>
      <c r="BE1191" s="996"/>
      <c r="BF1191" s="996"/>
      <c r="BG1191" s="996"/>
      <c r="BH1191" s="185"/>
      <c r="BI1191" s="996"/>
      <c r="BJ1191" s="185"/>
      <c r="BK1191" s="996"/>
      <c r="BL1191" s="185"/>
      <c r="BM1191" s="185"/>
      <c r="BN1191" s="185"/>
      <c r="BO1191" s="185"/>
      <c r="BP1191" s="185"/>
      <c r="BQ1191" s="185"/>
      <c r="BR1191" s="185"/>
      <c r="BS1191" s="990"/>
      <c r="BT1191" s="990"/>
      <c r="BU1191" s="990"/>
      <c r="BV1191" s="990"/>
      <c r="BW1191" s="990"/>
      <c r="BX1191" s="990"/>
      <c r="BY1191" s="993"/>
      <c r="CA1191" s="365" t="b">
        <f t="shared" si="530"/>
        <v>0</v>
      </c>
      <c r="CB1191" s="365" t="b">
        <f t="shared" si="531"/>
        <v>0</v>
      </c>
      <c r="CC1191" s="365" t="b">
        <f t="shared" si="532"/>
        <v>0</v>
      </c>
      <c r="CD1191" s="365">
        <f t="shared" si="533"/>
        <v>0</v>
      </c>
      <c r="CE1191" s="365" t="b">
        <f t="shared" si="534"/>
        <v>0</v>
      </c>
      <c r="CF1191" s="365" t="b">
        <f t="shared" si="535"/>
        <v>0</v>
      </c>
      <c r="CG1191" s="365" t="b">
        <f t="shared" si="536"/>
        <v>0</v>
      </c>
      <c r="CH1191" s="365">
        <f t="shared" si="537"/>
        <v>0</v>
      </c>
      <c r="CI1191" s="72" t="b">
        <f t="shared" si="538"/>
        <v>0</v>
      </c>
      <c r="CJ1191" s="72" t="b">
        <f t="shared" si="539"/>
        <v>0</v>
      </c>
      <c r="CK1191" s="72" t="b">
        <f t="shared" si="540"/>
        <v>0</v>
      </c>
      <c r="CL1191" s="72">
        <f t="shared" si="541"/>
        <v>0</v>
      </c>
      <c r="CM1191" s="72" t="b">
        <f t="shared" si="542"/>
        <v>0</v>
      </c>
      <c r="CN1191" s="72" t="b">
        <f t="shared" si="543"/>
        <v>0</v>
      </c>
      <c r="CP1191" s="13">
        <f t="shared" si="544"/>
        <v>0</v>
      </c>
      <c r="CQ1191" s="13" t="b">
        <f t="shared" si="545"/>
        <v>0</v>
      </c>
      <c r="CR1191" s="13" t="b">
        <f t="shared" si="546"/>
        <v>0</v>
      </c>
      <c r="CS1191" s="13" t="b">
        <f t="shared" si="552"/>
        <v>0</v>
      </c>
      <c r="CT1191" s="13" t="b">
        <f t="shared" si="551"/>
        <v>0</v>
      </c>
      <c r="CU1191" s="13" t="b">
        <f t="shared" si="553"/>
        <v>0</v>
      </c>
      <c r="CV1191" s="13" t="b">
        <f t="shared" si="547"/>
        <v>0</v>
      </c>
      <c r="CW1191" s="13" t="b">
        <f t="shared" si="548"/>
        <v>0</v>
      </c>
      <c r="CX1191" s="13" t="b">
        <f t="shared" si="549"/>
        <v>0</v>
      </c>
      <c r="CY1191" s="13" t="b">
        <f t="shared" si="550"/>
        <v>0</v>
      </c>
    </row>
    <row r="1192" spans="1:103" ht="15" thickBot="1">
      <c r="A1192" s="933"/>
      <c r="B1192" s="997"/>
      <c r="C1192" s="997"/>
      <c r="D1192" s="997"/>
      <c r="E1192" s="997"/>
      <c r="F1192" s="997"/>
      <c r="G1192" s="997"/>
      <c r="H1192" s="997"/>
      <c r="I1192" s="997"/>
      <c r="J1192" s="997"/>
      <c r="K1192" s="997"/>
      <c r="L1192" s="997"/>
      <c r="M1192" s="997"/>
      <c r="N1192" s="997"/>
      <c r="O1192" s="187"/>
      <c r="P1192" s="997"/>
      <c r="Q1192" s="942"/>
      <c r="R1192" s="997"/>
      <c r="S1192" s="997"/>
      <c r="T1192" s="997"/>
      <c r="U1192" s="997"/>
      <c r="V1192" s="997"/>
      <c r="W1192" s="188"/>
      <c r="X1192" s="188"/>
      <c r="Y1192" s="188"/>
      <c r="Z1192" s="188"/>
      <c r="AA1192" s="188" t="s">
        <v>37</v>
      </c>
      <c r="AB1192" s="189"/>
      <c r="AC1192" s="189"/>
      <c r="AD1192" s="188"/>
      <c r="AE1192" s="997"/>
      <c r="AF1192" s="334">
        <f t="shared" si="525"/>
        <v>0</v>
      </c>
      <c r="AG1192" s="272">
        <f>IF(R1192="kompletna",Q1192*J1192*0.0036*'lista, wskaźniki'!$F$13, IF(R1192="częściowa",Q1192*J1192*0.0036*'lista, wskaźniki'!$F$14, IF(R1192="brak",Q1192*J1192*0.0036*'lista, wskaźniki'!$F$15,)))</f>
        <v>0</v>
      </c>
      <c r="AH1192" s="334">
        <f>IF(Y1192="inne",K1192*'lista, wskaźniki'!$E$35,IF(Y1192="to samo źródło",0,IF(Y1192=0,0)))</f>
        <v>0</v>
      </c>
      <c r="AI1192" s="334" t="b">
        <f>IF(AA1192="gaz z sieci",AC1192*'lista, wskaźniki'!$D$21)</f>
        <v>0</v>
      </c>
      <c r="AJ1192" s="272">
        <f>IF(AA1192="węgiel",AB1192*'lista, wskaźniki'!$D$20, IF('Sektor mieszkaniowy'!AA1192="drewno",'Sektor mieszkaniowy'!AB1192*'lista, wskaźniki'!$D$22,IF('Sektor mieszkaniowy'!AA1192="pellet",AB1192*'lista, wskaźniki'!$D$23,IF('Sektor mieszkaniowy'!AA1192="gaz z sieci",AB1192*'lista, wskaźniki'!$D$21,IF('Sektor mieszkaniowy'!AA1192="olej opałowy",'Sektor mieszkaniowy'!AB1192*'lista, wskaźniki'!$D$24)))))</f>
        <v>0</v>
      </c>
      <c r="AK1192" s="1000"/>
      <c r="AL1192" s="997"/>
      <c r="AM1192" s="20">
        <f>IF(AA1192="węgiel",AF1192*1/3.6*'lista, wskaźniki'!$F$20,IF(AA1192="drewno",AF1192*1/3.6*'lista, wskaźniki'!$F$22,IF(AA1192="pellet",AF1192*1/3.6*'lista, wskaźniki'!$F$23,IF(AA1192="gaz z sieci",AF1192*1/3.6*'lista, wskaźniki'!$F$21,IF(AA1192="olej opałowy",AF1192*1/3.6*'lista, wskaźniki'!$F$24,0)))))</f>
        <v>0</v>
      </c>
      <c r="AN1192" s="20">
        <f>IF(AA1192="węgiel",AF1192*'lista, wskaźniki'!$E$42,IF(AA1192="drewno",AF1192*'lista, wskaźniki'!$G$42,IF(AA1192="pellet",AF1192*'lista, wskaźniki'!$H$42,IF(AA1192="gaz z sieci",AF1192*'lista, wskaźniki'!$F$42,IF(AA1192="olej opałowy",AF1192*'lista, wskaźniki'!$I$42,0)))))</f>
        <v>0</v>
      </c>
      <c r="AO1192" s="20">
        <f>IF(AA1192="węgiel",AF1192*'lista, wskaźniki'!$E$43,IF(AA1192="drewno",AF1192*'lista, wskaźniki'!$G$43,IF(AA1192="pellet",AF1192*'lista, wskaźniki'!$H$43,IF(AA1192="gaz z sieci",AF1192*'lista, wskaźniki'!$F$43,IF(AA1192="olej opałowy",AF1192*'lista, wskaźniki'!$I$43,0)))))</f>
        <v>0</v>
      </c>
      <c r="AP1192" s="20">
        <f>IF(AA1192="węgiel",AF1192*'lista, wskaźniki'!$E$44,IF(AA1192="drewno",AF1192*'lista, wskaźniki'!$G$44,IF(AA1192="pellet",AF1192*'lista, wskaźniki'!$H$44,IF(AA1192="gaz z sieci",AF1192*'lista, wskaźniki'!$F$44,IF(AA1192="olej opałowy",AF1192*'lista, wskaźniki'!$I$44,0)))))</f>
        <v>0</v>
      </c>
      <c r="AQ1192" s="20" t="b">
        <f>IF(Z1192="gaz",AH1192*1/3.6*'lista, wskaźniki'!$F$21,IF(Z1192="energia elektryczna",AH1192*1/3.6*'lista, wskaźniki'!$F$26))</f>
        <v>0</v>
      </c>
      <c r="AR1192" s="20" t="b">
        <f>IF(Z1192="gaz",AH1192*'lista, wskaźniki'!$F$42,IF(Z1192="energia elektryczna",AH1192*0))</f>
        <v>0</v>
      </c>
      <c r="AS1192" s="20" t="b">
        <f>IF(Z1192="gaz",AH1192*'lista, wskaźniki'!$F$43,IF(Z1192="energia elektryczna",AH1192*0))</f>
        <v>0</v>
      </c>
      <c r="AT1192" s="20" t="b">
        <f>IF(Z1192="gaz",AH1192*'lista, wskaźniki'!$F$44,IF(Z1192="energia elektryczna",AH1192*0))</f>
        <v>0</v>
      </c>
      <c r="AU1192" s="20">
        <f>AI1192*1/3.6*'lista, wskaźniki'!$F$21</f>
        <v>0</v>
      </c>
      <c r="AV1192" s="20">
        <f>AI1192*'lista, wskaźniki'!$F$42</f>
        <v>0</v>
      </c>
      <c r="AW1192" s="20">
        <f>AI1192*'lista, wskaźniki'!$F$43</f>
        <v>0</v>
      </c>
      <c r="AX1192" s="20">
        <f>AI1192*'lista, wskaźniki'!$F$44</f>
        <v>0</v>
      </c>
      <c r="AY1192" s="20">
        <f>AK1192*'lista, wskaźniki'!$F$26</f>
        <v>0</v>
      </c>
      <c r="AZ1192" s="20">
        <f t="shared" si="526"/>
        <v>0</v>
      </c>
      <c r="BA1192" s="20">
        <f t="shared" si="527"/>
        <v>0</v>
      </c>
      <c r="BB1192" s="20">
        <f t="shared" si="528"/>
        <v>0</v>
      </c>
      <c r="BC1192" s="20">
        <f t="shared" si="529"/>
        <v>0</v>
      </c>
      <c r="BD1192" s="997"/>
      <c r="BE1192" s="997"/>
      <c r="BF1192" s="997"/>
      <c r="BG1192" s="997"/>
      <c r="BH1192" s="188"/>
      <c r="BI1192" s="997"/>
      <c r="BJ1192" s="188"/>
      <c r="BK1192" s="997"/>
      <c r="BL1192" s="188"/>
      <c r="BM1192" s="188"/>
      <c r="BN1192" s="188"/>
      <c r="BO1192" s="188"/>
      <c r="BP1192" s="188"/>
      <c r="BQ1192" s="188"/>
      <c r="BR1192" s="188"/>
      <c r="BS1192" s="991"/>
      <c r="BT1192" s="991"/>
      <c r="BU1192" s="991"/>
      <c r="BV1192" s="991"/>
      <c r="BW1192" s="991"/>
      <c r="BX1192" s="991"/>
      <c r="BY1192" s="994"/>
      <c r="CA1192" s="365" t="b">
        <f t="shared" si="530"/>
        <v>0</v>
      </c>
      <c r="CB1192" s="365" t="b">
        <f t="shared" si="531"/>
        <v>0</v>
      </c>
      <c r="CC1192" s="365" t="b">
        <f t="shared" si="532"/>
        <v>0</v>
      </c>
      <c r="CD1192" s="365" t="b">
        <f t="shared" si="533"/>
        <v>0</v>
      </c>
      <c r="CE1192" s="365">
        <f t="shared" si="534"/>
        <v>0</v>
      </c>
      <c r="CF1192" s="365" t="b">
        <f t="shared" si="535"/>
        <v>0</v>
      </c>
      <c r="CG1192" s="365" t="b">
        <f t="shared" si="536"/>
        <v>0</v>
      </c>
      <c r="CH1192" s="365" t="b">
        <f t="shared" si="537"/>
        <v>0</v>
      </c>
      <c r="CI1192" s="72" t="b">
        <f t="shared" si="538"/>
        <v>0</v>
      </c>
      <c r="CJ1192" s="72" t="b">
        <f t="shared" si="539"/>
        <v>0</v>
      </c>
      <c r="CK1192" s="72" t="b">
        <f t="shared" si="540"/>
        <v>0</v>
      </c>
      <c r="CL1192" s="72">
        <f t="shared" si="541"/>
        <v>0</v>
      </c>
      <c r="CM1192" s="72">
        <f t="shared" si="542"/>
        <v>0</v>
      </c>
      <c r="CN1192" s="72" t="b">
        <f t="shared" si="543"/>
        <v>0</v>
      </c>
      <c r="CP1192" s="13">
        <f t="shared" si="544"/>
        <v>0</v>
      </c>
      <c r="CQ1192" s="13" t="b">
        <f t="shared" si="545"/>
        <v>0</v>
      </c>
      <c r="CR1192" s="13" t="b">
        <f t="shared" si="546"/>
        <v>0</v>
      </c>
      <c r="CS1192" s="13" t="b">
        <f t="shared" si="552"/>
        <v>0</v>
      </c>
      <c r="CT1192" s="13" t="b">
        <f t="shared" si="551"/>
        <v>0</v>
      </c>
      <c r="CU1192" s="13" t="b">
        <f t="shared" si="553"/>
        <v>0</v>
      </c>
      <c r="CV1192" s="13" t="b">
        <f t="shared" si="547"/>
        <v>0</v>
      </c>
      <c r="CW1192" s="13" t="b">
        <f t="shared" si="548"/>
        <v>0</v>
      </c>
      <c r="CX1192" s="13" t="b">
        <f t="shared" si="549"/>
        <v>0</v>
      </c>
      <c r="CY1192" s="13" t="b">
        <f t="shared" si="550"/>
        <v>0</v>
      </c>
    </row>
    <row r="1193" spans="1:103" ht="15" thickBot="1">
      <c r="A1193" s="931">
        <v>239</v>
      </c>
      <c r="B1193" s="995" t="s">
        <v>244</v>
      </c>
      <c r="C1193" s="995"/>
      <c r="D1193" s="995" t="s">
        <v>1</v>
      </c>
      <c r="E1193" s="995" t="s">
        <v>5</v>
      </c>
      <c r="F1193" s="995">
        <v>4</v>
      </c>
      <c r="G1193" s="995"/>
      <c r="H1193" s="995"/>
      <c r="I1193" s="995" t="s">
        <v>10</v>
      </c>
      <c r="J1193" s="995"/>
      <c r="K1193" s="995"/>
      <c r="L1193" s="995" t="s">
        <v>16</v>
      </c>
      <c r="M1193" s="995">
        <v>100</v>
      </c>
      <c r="N1193" s="995" t="s">
        <v>17</v>
      </c>
      <c r="O1193" s="181"/>
      <c r="P1193" s="995" t="s">
        <v>17</v>
      </c>
      <c r="Q1193" s="940">
        <f>IF(I1193="&lt;1966",'lista, wskaźniki'!$G$4,IF(I1193="1967-1985",'lista, wskaźniki'!$G$5,IF(I1193="1986-1992",'lista, wskaźniki'!$G$6,IF(I1193="1993-1996",'lista, wskaźniki'!$G$7,IF(I1193="&gt;1997",'lista, wskaźniki'!$G$8,IF(I1193=0,'lista, wskaźniki'!$G$4))))))</f>
        <v>290</v>
      </c>
      <c r="R1193" s="995" t="s">
        <v>23</v>
      </c>
      <c r="S1193" s="995" t="s">
        <v>27</v>
      </c>
      <c r="T1193" s="995"/>
      <c r="U1193" s="995"/>
      <c r="V1193" s="995"/>
      <c r="W1193" s="182" t="s">
        <v>35</v>
      </c>
      <c r="X1193" s="182" t="s">
        <v>39</v>
      </c>
      <c r="Y1193" s="182" t="s">
        <v>42</v>
      </c>
      <c r="Z1193" s="182"/>
      <c r="AA1193" s="182" t="s">
        <v>35</v>
      </c>
      <c r="AB1193" s="183"/>
      <c r="AC1193" s="183"/>
      <c r="AD1193" s="182"/>
      <c r="AE1193" s="995">
        <v>12</v>
      </c>
      <c r="AF1193" s="334">
        <f t="shared" si="525"/>
        <v>0</v>
      </c>
      <c r="AG1193" s="272">
        <f>IF(R1193="kompletna",Q1193*J1193*0.0036*'lista, wskaźniki'!$F$13, IF(R1193="częściowa",Q1193*J1193*0.0036*'lista, wskaźniki'!$F$14, IF(R1193="brak",Q1193*J1193*0.0036*'lista, wskaźniki'!$F$15,)))</f>
        <v>0</v>
      </c>
      <c r="AH1193" s="334">
        <f>IF(Y1193="inne",K1193*'lista, wskaźniki'!$E$35,IF(Y1193="to samo źródło",0,IF(Y1193=0,0)))</f>
        <v>0</v>
      </c>
      <c r="AI1193" s="334" t="b">
        <f>IF(AA1193="gaz z sieci",AC1193*'lista, wskaźniki'!$D$21)</f>
        <v>0</v>
      </c>
      <c r="AJ1193" s="272">
        <f>IF(AA1193="węgiel",AB1193*'lista, wskaźniki'!$D$20, IF('Sektor mieszkaniowy'!AA1193="drewno",'Sektor mieszkaniowy'!AB1193*'lista, wskaźniki'!$D$22,IF('Sektor mieszkaniowy'!AA1193="pellet",AB1193*'lista, wskaźniki'!$D$23,IF('Sektor mieszkaniowy'!AA1193="gaz z sieci",AB1193*'lista, wskaźniki'!$D$21,IF('Sektor mieszkaniowy'!AA1193="olej opałowy",'Sektor mieszkaniowy'!AB1193*'lista, wskaźniki'!$D$24)))))</f>
        <v>0</v>
      </c>
      <c r="AK1193" s="998"/>
      <c r="AL1193" s="995"/>
      <c r="AM1193" s="20">
        <f>IF(AA1193="węgiel",AF1193*1/3.6*'lista, wskaźniki'!$F$20,IF(AA1193="drewno",AF1193*1/3.6*'lista, wskaźniki'!$F$22,IF(AA1193="pellet",AF1193*1/3.6*'lista, wskaźniki'!$F$23,IF(AA1193="gaz z sieci",AF1193*1/3.6*'lista, wskaźniki'!$F$21,IF(AA1193="olej opałowy",AF1193*1/3.6*'lista, wskaźniki'!$F$24,0)))))</f>
        <v>0</v>
      </c>
      <c r="AN1193" s="20">
        <f>IF(AA1193="węgiel",AF1193*'lista, wskaźniki'!$E$42,IF(AA1193="drewno",AF1193*'lista, wskaźniki'!$G$42,IF(AA1193="pellet",AF1193*'lista, wskaźniki'!$H$42,IF(AA1193="gaz z sieci",AF1193*'lista, wskaźniki'!$F$42,IF(AA1193="olej opałowy",AF1193*'lista, wskaźniki'!$I$42,0)))))</f>
        <v>0</v>
      </c>
      <c r="AO1193" s="20">
        <f>IF(AA1193="węgiel",AF1193*'lista, wskaźniki'!$E$43,IF(AA1193="drewno",AF1193*'lista, wskaźniki'!$G$43,IF(AA1193="pellet",AF1193*'lista, wskaźniki'!$H$43,IF(AA1193="gaz z sieci",AF1193*'lista, wskaźniki'!$F$43,IF(AA1193="olej opałowy",AF1193*'lista, wskaźniki'!$I$43,0)))))</f>
        <v>0</v>
      </c>
      <c r="AP1193" s="20">
        <f>IF(AA1193="węgiel",AF1193*'lista, wskaźniki'!$E$44,IF(AA1193="drewno",AF1193*'lista, wskaźniki'!$G$44,IF(AA1193="pellet",AF1193*'lista, wskaźniki'!$H$44,IF(AA1193="gaz z sieci",AF1193*'lista, wskaźniki'!$F$44,IF(AA1193="olej opałowy",AF1193*'lista, wskaźniki'!$I$44,0)))))</f>
        <v>0</v>
      </c>
      <c r="AQ1193" s="20" t="b">
        <f>IF(Z1193="gaz",AH1193*1/3.6*'lista, wskaźniki'!$F$21,IF(Z1193="energia elektryczna",AH1193*1/3.6*'lista, wskaźniki'!$F$26))</f>
        <v>0</v>
      </c>
      <c r="AR1193" s="20" t="b">
        <f>IF(Z1193="gaz",AH1193*'lista, wskaźniki'!$F$42,IF(Z1193="energia elektryczna",AH1193*0))</f>
        <v>0</v>
      </c>
      <c r="AS1193" s="20" t="b">
        <f>IF(Z1193="gaz",AH1193*'lista, wskaźniki'!$F$43,IF(Z1193="energia elektryczna",AH1193*0))</f>
        <v>0</v>
      </c>
      <c r="AT1193" s="20" t="b">
        <f>IF(Z1193="gaz",AH1193*'lista, wskaźniki'!$F$44,IF(Z1193="energia elektryczna",AH1193*0))</f>
        <v>0</v>
      </c>
      <c r="AU1193" s="20">
        <f>AI1193*1/3.6*'lista, wskaźniki'!$F$21</f>
        <v>0</v>
      </c>
      <c r="AV1193" s="20">
        <f>AI1193*'lista, wskaźniki'!$F$42</f>
        <v>0</v>
      </c>
      <c r="AW1193" s="20">
        <f>AI1193*'lista, wskaźniki'!$F$43</f>
        <v>0</v>
      </c>
      <c r="AX1193" s="20">
        <f>AI1193*'lista, wskaźniki'!$F$44</f>
        <v>0</v>
      </c>
      <c r="AY1193" s="20">
        <f>AK1193*'lista, wskaźniki'!$F$26</f>
        <v>0</v>
      </c>
      <c r="AZ1193" s="20">
        <f t="shared" si="526"/>
        <v>0</v>
      </c>
      <c r="BA1193" s="20">
        <f t="shared" si="527"/>
        <v>0</v>
      </c>
      <c r="BB1193" s="20">
        <f t="shared" si="528"/>
        <v>0</v>
      </c>
      <c r="BC1193" s="20">
        <f t="shared" si="529"/>
        <v>0</v>
      </c>
      <c r="BD1193" s="995" t="s">
        <v>16</v>
      </c>
      <c r="BE1193" s="995" t="s">
        <v>17</v>
      </c>
      <c r="BF1193" s="995" t="s">
        <v>17</v>
      </c>
      <c r="BG1193" s="995" t="s">
        <v>17</v>
      </c>
      <c r="BH1193" s="182"/>
      <c r="BI1193" s="995" t="s">
        <v>17</v>
      </c>
      <c r="BJ1193" s="182"/>
      <c r="BK1193" s="995" t="s">
        <v>17</v>
      </c>
      <c r="BL1193" s="182"/>
      <c r="BM1193" s="182"/>
      <c r="BN1193" s="182"/>
      <c r="BO1193" s="182" t="s">
        <v>17</v>
      </c>
      <c r="BP1193" s="182"/>
      <c r="BQ1193" s="182"/>
      <c r="BR1193" s="182"/>
      <c r="BS1193" s="989"/>
      <c r="BT1193" s="989"/>
      <c r="BU1193" s="989"/>
      <c r="BV1193" s="989"/>
      <c r="BW1193" s="989"/>
      <c r="BX1193" s="989"/>
      <c r="BY1193" s="992"/>
      <c r="CA1193" s="365">
        <f t="shared" si="530"/>
        <v>0</v>
      </c>
      <c r="CB1193" s="365" t="b">
        <f t="shared" si="531"/>
        <v>0</v>
      </c>
      <c r="CC1193" s="365" t="b">
        <f t="shared" si="532"/>
        <v>0</v>
      </c>
      <c r="CD1193" s="365" t="b">
        <f t="shared" si="533"/>
        <v>0</v>
      </c>
      <c r="CE1193" s="365" t="b">
        <f t="shared" si="534"/>
        <v>0</v>
      </c>
      <c r="CF1193" s="365" t="b">
        <f t="shared" si="535"/>
        <v>0</v>
      </c>
      <c r="CG1193" s="365" t="b">
        <f t="shared" si="536"/>
        <v>0</v>
      </c>
      <c r="CH1193" s="365" t="b">
        <f t="shared" si="537"/>
        <v>0</v>
      </c>
      <c r="CI1193" s="72">
        <f t="shared" si="538"/>
        <v>0</v>
      </c>
      <c r="CJ1193" s="72" t="b">
        <f t="shared" si="539"/>
        <v>0</v>
      </c>
      <c r="CK1193" s="72" t="b">
        <f t="shared" si="540"/>
        <v>0</v>
      </c>
      <c r="CL1193" s="72">
        <f t="shared" si="541"/>
        <v>0</v>
      </c>
      <c r="CM1193" s="72" t="b">
        <f t="shared" si="542"/>
        <v>0</v>
      </c>
      <c r="CN1193" s="72" t="b">
        <f t="shared" si="543"/>
        <v>0</v>
      </c>
      <c r="CP1193" s="13">
        <f t="shared" si="544"/>
        <v>0</v>
      </c>
      <c r="CQ1193" s="13">
        <f t="shared" si="545"/>
        <v>0</v>
      </c>
      <c r="CR1193" s="13" t="b">
        <f t="shared" si="546"/>
        <v>0</v>
      </c>
      <c r="CS1193" s="13">
        <f t="shared" si="552"/>
        <v>0</v>
      </c>
      <c r="CT1193" s="13" t="b">
        <f t="shared" si="551"/>
        <v>0</v>
      </c>
      <c r="CU1193" s="13">
        <f t="shared" si="553"/>
        <v>0</v>
      </c>
      <c r="CV1193" s="13" t="b">
        <f t="shared" si="547"/>
        <v>0</v>
      </c>
      <c r="CW1193" s="13">
        <f t="shared" si="548"/>
        <v>0</v>
      </c>
      <c r="CX1193" s="13" t="b">
        <f t="shared" si="549"/>
        <v>0</v>
      </c>
      <c r="CY1193" s="13">
        <f t="shared" si="550"/>
        <v>0</v>
      </c>
    </row>
    <row r="1194" spans="1:103" ht="15" thickBot="1">
      <c r="A1194" s="932"/>
      <c r="B1194" s="996"/>
      <c r="C1194" s="996"/>
      <c r="D1194" s="996"/>
      <c r="E1194" s="996"/>
      <c r="F1194" s="996"/>
      <c r="G1194" s="996"/>
      <c r="H1194" s="996"/>
      <c r="I1194" s="996"/>
      <c r="J1194" s="996"/>
      <c r="K1194" s="996"/>
      <c r="L1194" s="996"/>
      <c r="M1194" s="996"/>
      <c r="N1194" s="996"/>
      <c r="O1194" s="184"/>
      <c r="P1194" s="996"/>
      <c r="Q1194" s="941"/>
      <c r="R1194" s="996"/>
      <c r="S1194" s="996"/>
      <c r="T1194" s="996"/>
      <c r="U1194" s="996"/>
      <c r="V1194" s="996"/>
      <c r="W1194" s="185" t="s">
        <v>36</v>
      </c>
      <c r="X1194" s="185"/>
      <c r="Y1194" s="185"/>
      <c r="Z1194" s="185"/>
      <c r="AA1194" s="185" t="s">
        <v>36</v>
      </c>
      <c r="AB1194" s="186">
        <v>3</v>
      </c>
      <c r="AC1194" s="186"/>
      <c r="AD1194" s="185"/>
      <c r="AE1194" s="996"/>
      <c r="AF1194" s="334">
        <f t="shared" si="525"/>
        <v>46.8</v>
      </c>
      <c r="AG1194" s="272">
        <f>IF(R1194="kompletna",Q1194*J1194*0.0036*'lista, wskaźniki'!$F$13, IF(R1194="częściowa",Q1194*J1194*0.0036*'lista, wskaźniki'!$F$14, IF(R1194="brak",Q1194*J1194*0.0036*'lista, wskaźniki'!$F$15,)))</f>
        <v>0</v>
      </c>
      <c r="AH1194" s="334">
        <f>IF(Y1194="inne",K1194*'lista, wskaźniki'!$E$35,IF(Y1194="to samo źródło",0,IF(Y1194=0,0)))</f>
        <v>0</v>
      </c>
      <c r="AI1194" s="334" t="b">
        <f>IF(AA1194="gaz z sieci",AC1194*'lista, wskaźniki'!$D$21)</f>
        <v>0</v>
      </c>
      <c r="AJ1194" s="272">
        <f>IF(AA1194="węgiel",AB1194*'lista, wskaźniki'!$D$20, IF('Sektor mieszkaniowy'!AA1194="drewno",'Sektor mieszkaniowy'!AB1194*'lista, wskaźniki'!$D$22,IF('Sektor mieszkaniowy'!AA1194="pellet",AB1194*'lista, wskaźniki'!$D$23,IF('Sektor mieszkaniowy'!AA1194="gaz z sieci",AB1194*'lista, wskaźniki'!$D$21,IF('Sektor mieszkaniowy'!AA1194="olej opałowy",'Sektor mieszkaniowy'!AB1194*'lista, wskaźniki'!$D$24)))))</f>
        <v>46.8</v>
      </c>
      <c r="AK1194" s="999"/>
      <c r="AL1194" s="996"/>
      <c r="AM1194" s="20">
        <f>IF(AA1194="węgiel",AF1194*1/3.6*'lista, wskaźniki'!$F$20,IF(AA1194="drewno",AF1194*1/3.6*'lista, wskaźniki'!$F$22,IF(AA1194="pellet",AF1194*1/3.6*'lista, wskaźniki'!$F$23,IF(AA1194="gaz z sieci",AF1194*1/3.6*'lista, wskaźniki'!$F$21,IF(AA1194="olej opałowy",AF1194*1/3.6*'lista, wskaźniki'!$F$24,0)))))</f>
        <v>0</v>
      </c>
      <c r="AN1194" s="20">
        <f>IF(AA1194="węgiel",AF1194*'lista, wskaźniki'!$E$42,IF(AA1194="drewno",AF1194*'lista, wskaźniki'!$G$42,IF(AA1194="pellet",AF1194*'lista, wskaźniki'!$H$42,IF(AA1194="gaz z sieci",AF1194*'lista, wskaźniki'!$F$42,IF(AA1194="olej opałowy",AF1194*'lista, wskaźniki'!$I$42,0)))))</f>
        <v>3.7907999999999997E-2</v>
      </c>
      <c r="AO1194" s="20">
        <f>IF(AA1194="węgiel",AF1194*'lista, wskaźniki'!$E$43,IF(AA1194="drewno",AF1194*'lista, wskaźniki'!$G$43,IF(AA1194="pellet",AF1194*'lista, wskaźniki'!$H$43,IF(AA1194="gaz z sieci",AF1194*'lista, wskaźniki'!$F$43,IF(AA1194="olej opałowy",AF1194*'lista, wskaźniki'!$I$43,0)))))</f>
        <v>3.7907999999999997E-2</v>
      </c>
      <c r="AP1194" s="20">
        <f>IF(AA1194="węgiel",AF1194*'lista, wskaźniki'!$E$44,IF(AA1194="drewno",AF1194*'lista, wskaźniki'!$G$44,IF(AA1194="pellet",AF1194*'lista, wskaźniki'!$H$44,IF(AA1194="gaz z sieci",AF1194*'lista, wskaźniki'!$F$44,IF(AA1194="olej opałowy",AF1194*'lista, wskaźniki'!$I$44,0)))))</f>
        <v>1.1699999999999998E-5</v>
      </c>
      <c r="AQ1194" s="20" t="b">
        <f>IF(Z1194="gaz",AH1194*1/3.6*'lista, wskaźniki'!$F$21,IF(Z1194="energia elektryczna",AH1194*1/3.6*'lista, wskaźniki'!$F$26))</f>
        <v>0</v>
      </c>
      <c r="AR1194" s="20" t="b">
        <f>IF(Z1194="gaz",AH1194*'lista, wskaźniki'!$F$42,IF(Z1194="energia elektryczna",AH1194*0))</f>
        <v>0</v>
      </c>
      <c r="AS1194" s="20" t="b">
        <f>IF(Z1194="gaz",AH1194*'lista, wskaźniki'!$F$43,IF(Z1194="energia elektryczna",AH1194*0))</f>
        <v>0</v>
      </c>
      <c r="AT1194" s="20" t="b">
        <f>IF(Z1194="gaz",AH1194*'lista, wskaźniki'!$F$44,IF(Z1194="energia elektryczna",AH1194*0))</f>
        <v>0</v>
      </c>
      <c r="AU1194" s="20">
        <f>AI1194*1/3.6*'lista, wskaźniki'!$F$21</f>
        <v>0</v>
      </c>
      <c r="AV1194" s="20">
        <f>AI1194*'lista, wskaźniki'!$F$42</f>
        <v>0</v>
      </c>
      <c r="AW1194" s="20">
        <f>AI1194*'lista, wskaźniki'!$F$43</f>
        <v>0</v>
      </c>
      <c r="AX1194" s="20">
        <f>AI1194*'lista, wskaźniki'!$F$44</f>
        <v>0</v>
      </c>
      <c r="AY1194" s="20">
        <f>AK1194*'lista, wskaźniki'!$F$26</f>
        <v>0</v>
      </c>
      <c r="AZ1194" s="20">
        <f t="shared" si="526"/>
        <v>0</v>
      </c>
      <c r="BA1194" s="20">
        <f t="shared" si="527"/>
        <v>3.7907999999999997E-2</v>
      </c>
      <c r="BB1194" s="20">
        <f t="shared" si="528"/>
        <v>3.7907999999999997E-2</v>
      </c>
      <c r="BC1194" s="20">
        <f t="shared" si="529"/>
        <v>1.1699999999999998E-5</v>
      </c>
      <c r="BD1194" s="996"/>
      <c r="BE1194" s="996"/>
      <c r="BF1194" s="996"/>
      <c r="BG1194" s="996"/>
      <c r="BH1194" s="185"/>
      <c r="BI1194" s="996"/>
      <c r="BJ1194" s="185"/>
      <c r="BK1194" s="996"/>
      <c r="BL1194" s="185"/>
      <c r="BM1194" s="185"/>
      <c r="BN1194" s="185"/>
      <c r="BO1194" s="185"/>
      <c r="BP1194" s="185"/>
      <c r="BQ1194" s="185"/>
      <c r="BR1194" s="185"/>
      <c r="BS1194" s="990"/>
      <c r="BT1194" s="990"/>
      <c r="BU1194" s="990"/>
      <c r="BV1194" s="990"/>
      <c r="BW1194" s="990"/>
      <c r="BX1194" s="990"/>
      <c r="BY1194" s="993"/>
      <c r="CA1194" s="365" t="b">
        <f t="shared" si="530"/>
        <v>0</v>
      </c>
      <c r="CB1194" s="365">
        <f t="shared" si="531"/>
        <v>46.8</v>
      </c>
      <c r="CC1194" s="365" t="b">
        <f t="shared" si="532"/>
        <v>0</v>
      </c>
      <c r="CD1194" s="365" t="b">
        <f t="shared" si="533"/>
        <v>0</v>
      </c>
      <c r="CE1194" s="365" t="b">
        <f t="shared" si="534"/>
        <v>0</v>
      </c>
      <c r="CF1194" s="365" t="b">
        <f t="shared" si="535"/>
        <v>0</v>
      </c>
      <c r="CG1194" s="365" t="b">
        <f t="shared" si="536"/>
        <v>0</v>
      </c>
      <c r="CH1194" s="365" t="b">
        <f t="shared" si="537"/>
        <v>0</v>
      </c>
      <c r="CI1194" s="72" t="b">
        <f t="shared" si="538"/>
        <v>0</v>
      </c>
      <c r="CJ1194" s="72">
        <f t="shared" si="539"/>
        <v>46.8</v>
      </c>
      <c r="CK1194" s="72" t="b">
        <f t="shared" si="540"/>
        <v>0</v>
      </c>
      <c r="CL1194" s="72">
        <f t="shared" si="541"/>
        <v>0</v>
      </c>
      <c r="CM1194" s="72" t="b">
        <f t="shared" si="542"/>
        <v>0</v>
      </c>
      <c r="CN1194" s="72" t="b">
        <f t="shared" si="543"/>
        <v>0</v>
      </c>
      <c r="CP1194" s="13">
        <f t="shared" si="544"/>
        <v>0</v>
      </c>
      <c r="CQ1194" s="13" t="b">
        <f t="shared" si="545"/>
        <v>0</v>
      </c>
      <c r="CR1194" s="13" t="b">
        <f t="shared" si="546"/>
        <v>0</v>
      </c>
      <c r="CS1194" s="13" t="b">
        <f t="shared" si="552"/>
        <v>0</v>
      </c>
      <c r="CT1194" s="13" t="b">
        <f t="shared" si="551"/>
        <v>0</v>
      </c>
      <c r="CU1194" s="13" t="b">
        <f t="shared" si="553"/>
        <v>0</v>
      </c>
      <c r="CV1194" s="13" t="b">
        <f t="shared" si="547"/>
        <v>0</v>
      </c>
      <c r="CW1194" s="13" t="b">
        <f t="shared" si="548"/>
        <v>0</v>
      </c>
      <c r="CX1194" s="13" t="b">
        <f t="shared" si="549"/>
        <v>0</v>
      </c>
      <c r="CY1194" s="13" t="b">
        <f t="shared" si="550"/>
        <v>0</v>
      </c>
    </row>
    <row r="1195" spans="1:103" ht="15" thickBot="1">
      <c r="A1195" s="932"/>
      <c r="B1195" s="996"/>
      <c r="C1195" s="996"/>
      <c r="D1195" s="996"/>
      <c r="E1195" s="996"/>
      <c r="F1195" s="996"/>
      <c r="G1195" s="996"/>
      <c r="H1195" s="996"/>
      <c r="I1195" s="996"/>
      <c r="J1195" s="996"/>
      <c r="K1195" s="996"/>
      <c r="L1195" s="996"/>
      <c r="M1195" s="996"/>
      <c r="N1195" s="996"/>
      <c r="O1195" s="184"/>
      <c r="P1195" s="996"/>
      <c r="Q1195" s="941"/>
      <c r="R1195" s="996"/>
      <c r="S1195" s="996"/>
      <c r="T1195" s="996"/>
      <c r="U1195" s="996"/>
      <c r="V1195" s="996"/>
      <c r="W1195" s="185"/>
      <c r="X1195" s="185"/>
      <c r="Y1195" s="185"/>
      <c r="Z1195" s="185"/>
      <c r="AA1195" s="185" t="s">
        <v>50</v>
      </c>
      <c r="AB1195" s="186"/>
      <c r="AC1195" s="186"/>
      <c r="AD1195" s="185"/>
      <c r="AE1195" s="996"/>
      <c r="AF1195" s="334">
        <f t="shared" si="525"/>
        <v>0</v>
      </c>
      <c r="AG1195" s="272">
        <f>IF(R1195="kompletna",Q1195*J1195*0.0036*'lista, wskaźniki'!$F$13, IF(R1195="częściowa",Q1195*J1195*0.0036*'lista, wskaźniki'!$F$14, IF(R1195="brak",Q1195*J1195*0.0036*'lista, wskaźniki'!$F$15,)))</f>
        <v>0</v>
      </c>
      <c r="AH1195" s="334">
        <f>IF(Y1195="inne",K1195*'lista, wskaźniki'!$E$35,IF(Y1195="to samo źródło",0,IF(Y1195=0,0)))</f>
        <v>0</v>
      </c>
      <c r="AI1195" s="334" t="b">
        <f>IF(AA1195="gaz z sieci",AC1195*'lista, wskaźniki'!$D$21)</f>
        <v>0</v>
      </c>
      <c r="AJ1195" s="272">
        <f>IF(AA1195="węgiel",AB1195*'lista, wskaźniki'!$D$20, IF('Sektor mieszkaniowy'!AA1195="drewno",'Sektor mieszkaniowy'!AB1195*'lista, wskaźniki'!$D$22,IF('Sektor mieszkaniowy'!AA1195="pellet",AB1195*'lista, wskaźniki'!$D$23,IF('Sektor mieszkaniowy'!AA1195="gaz z sieci",AB1195*'lista, wskaźniki'!$D$21,IF('Sektor mieszkaniowy'!AA1195="olej opałowy",'Sektor mieszkaniowy'!AB1195*'lista, wskaźniki'!$D$24)))))</f>
        <v>0</v>
      </c>
      <c r="AK1195" s="999"/>
      <c r="AL1195" s="996"/>
      <c r="AM1195" s="20">
        <f>IF(AA1195="węgiel",AF1195*1/3.6*'lista, wskaźniki'!$F$20,IF(AA1195="drewno",AF1195*1/3.6*'lista, wskaźniki'!$F$22,IF(AA1195="pellet",AF1195*1/3.6*'lista, wskaźniki'!$F$23,IF(AA1195="gaz z sieci",AF1195*1/3.6*'lista, wskaźniki'!$F$21,IF(AA1195="olej opałowy",AF1195*1/3.6*'lista, wskaźniki'!$F$24,0)))))</f>
        <v>0</v>
      </c>
      <c r="AN1195" s="20">
        <f>IF(AA1195="węgiel",AF1195*'lista, wskaźniki'!$E$42,IF(AA1195="drewno",AF1195*'lista, wskaźniki'!$G$42,IF(AA1195="pellet",AF1195*'lista, wskaźniki'!$H$42,IF(AA1195="gaz z sieci",AF1195*'lista, wskaźniki'!$F$42,IF(AA1195="olej opałowy",AF1195*'lista, wskaźniki'!$I$42,0)))))</f>
        <v>0</v>
      </c>
      <c r="AO1195" s="20">
        <f>IF(AA1195="węgiel",AF1195*'lista, wskaźniki'!$E$43,IF(AA1195="drewno",AF1195*'lista, wskaźniki'!$G$43,IF(AA1195="pellet",AF1195*'lista, wskaźniki'!$H$43,IF(AA1195="gaz z sieci",AF1195*'lista, wskaźniki'!$F$43,IF(AA1195="olej opałowy",AF1195*'lista, wskaźniki'!$I$43,0)))))</f>
        <v>0</v>
      </c>
      <c r="AP1195" s="20">
        <f>IF(AA1195="węgiel",AF1195*'lista, wskaźniki'!$E$44,IF(AA1195="drewno",AF1195*'lista, wskaźniki'!$G$44,IF(AA1195="pellet",AF1195*'lista, wskaźniki'!$H$44,IF(AA1195="gaz z sieci",AF1195*'lista, wskaźniki'!$F$44,IF(AA1195="olej opałowy",AF1195*'lista, wskaźniki'!$I$44,0)))))</f>
        <v>0</v>
      </c>
      <c r="AQ1195" s="20" t="b">
        <f>IF(Z1195="gaz",AH1195*1/3.6*'lista, wskaźniki'!$F$21,IF(Z1195="energia elektryczna",AH1195*1/3.6*'lista, wskaźniki'!$F$26))</f>
        <v>0</v>
      </c>
      <c r="AR1195" s="20" t="b">
        <f>IF(Z1195="gaz",AH1195*'lista, wskaźniki'!$F$42,IF(Z1195="energia elektryczna",AH1195*0))</f>
        <v>0</v>
      </c>
      <c r="AS1195" s="20" t="b">
        <f>IF(Z1195="gaz",AH1195*'lista, wskaźniki'!$F$43,IF(Z1195="energia elektryczna",AH1195*0))</f>
        <v>0</v>
      </c>
      <c r="AT1195" s="20" t="b">
        <f>IF(Z1195="gaz",AH1195*'lista, wskaźniki'!$F$44,IF(Z1195="energia elektryczna",AH1195*0))</f>
        <v>0</v>
      </c>
      <c r="AU1195" s="20">
        <f>AI1195*1/3.6*'lista, wskaźniki'!$F$21</f>
        <v>0</v>
      </c>
      <c r="AV1195" s="20">
        <f>AI1195*'lista, wskaźniki'!$F$42</f>
        <v>0</v>
      </c>
      <c r="AW1195" s="20">
        <f>AI1195*'lista, wskaźniki'!$F$43</f>
        <v>0</v>
      </c>
      <c r="AX1195" s="20">
        <f>AI1195*'lista, wskaźniki'!$F$44</f>
        <v>0</v>
      </c>
      <c r="AY1195" s="20">
        <f>AK1195*'lista, wskaźniki'!$F$26</f>
        <v>0</v>
      </c>
      <c r="AZ1195" s="20">
        <f t="shared" si="526"/>
        <v>0</v>
      </c>
      <c r="BA1195" s="20">
        <f t="shared" si="527"/>
        <v>0</v>
      </c>
      <c r="BB1195" s="20">
        <f t="shared" si="528"/>
        <v>0</v>
      </c>
      <c r="BC1195" s="20">
        <f t="shared" si="529"/>
        <v>0</v>
      </c>
      <c r="BD1195" s="996"/>
      <c r="BE1195" s="996"/>
      <c r="BF1195" s="996"/>
      <c r="BG1195" s="996"/>
      <c r="BH1195" s="185"/>
      <c r="BI1195" s="996"/>
      <c r="BJ1195" s="185"/>
      <c r="BK1195" s="996"/>
      <c r="BL1195" s="185"/>
      <c r="BM1195" s="185"/>
      <c r="BN1195" s="185"/>
      <c r="BO1195" s="185"/>
      <c r="BP1195" s="185"/>
      <c r="BQ1195" s="185"/>
      <c r="BR1195" s="185"/>
      <c r="BS1195" s="990"/>
      <c r="BT1195" s="990"/>
      <c r="BU1195" s="990"/>
      <c r="BV1195" s="990"/>
      <c r="BW1195" s="990"/>
      <c r="BX1195" s="990"/>
      <c r="BY1195" s="993"/>
      <c r="CA1195" s="365" t="b">
        <f t="shared" si="530"/>
        <v>0</v>
      </c>
      <c r="CB1195" s="365" t="b">
        <f t="shared" si="531"/>
        <v>0</v>
      </c>
      <c r="CC1195" s="365">
        <f t="shared" si="532"/>
        <v>0</v>
      </c>
      <c r="CD1195" s="365" t="b">
        <f t="shared" si="533"/>
        <v>0</v>
      </c>
      <c r="CE1195" s="365" t="b">
        <f t="shared" si="534"/>
        <v>0</v>
      </c>
      <c r="CF1195" s="365" t="b">
        <f t="shared" si="535"/>
        <v>0</v>
      </c>
      <c r="CG1195" s="365" t="b">
        <f t="shared" si="536"/>
        <v>0</v>
      </c>
      <c r="CH1195" s="365" t="b">
        <f t="shared" si="537"/>
        <v>0</v>
      </c>
      <c r="CI1195" s="72" t="b">
        <f t="shared" si="538"/>
        <v>0</v>
      </c>
      <c r="CJ1195" s="72" t="b">
        <f t="shared" si="539"/>
        <v>0</v>
      </c>
      <c r="CK1195" s="72">
        <f t="shared" si="540"/>
        <v>0</v>
      </c>
      <c r="CL1195" s="72">
        <f t="shared" si="541"/>
        <v>0</v>
      </c>
      <c r="CM1195" s="72" t="b">
        <f t="shared" si="542"/>
        <v>0</v>
      </c>
      <c r="CN1195" s="72" t="b">
        <f t="shared" si="543"/>
        <v>0</v>
      </c>
      <c r="CP1195" s="13">
        <f t="shared" si="544"/>
        <v>0</v>
      </c>
      <c r="CQ1195" s="13" t="b">
        <f t="shared" si="545"/>
        <v>0</v>
      </c>
      <c r="CR1195" s="13" t="b">
        <f t="shared" si="546"/>
        <v>0</v>
      </c>
      <c r="CS1195" s="13" t="b">
        <f t="shared" si="552"/>
        <v>0</v>
      </c>
      <c r="CT1195" s="13" t="b">
        <f t="shared" si="551"/>
        <v>0</v>
      </c>
      <c r="CU1195" s="13" t="b">
        <f t="shared" si="553"/>
        <v>0</v>
      </c>
      <c r="CV1195" s="13" t="b">
        <f t="shared" si="547"/>
        <v>0</v>
      </c>
      <c r="CW1195" s="13" t="b">
        <f t="shared" si="548"/>
        <v>0</v>
      </c>
      <c r="CX1195" s="13" t="b">
        <f t="shared" si="549"/>
        <v>0</v>
      </c>
      <c r="CY1195" s="13" t="b">
        <f t="shared" si="550"/>
        <v>0</v>
      </c>
    </row>
    <row r="1196" spans="1:103" ht="15" thickBot="1">
      <c r="A1196" s="932"/>
      <c r="B1196" s="996"/>
      <c r="C1196" s="996"/>
      <c r="D1196" s="996"/>
      <c r="E1196" s="996"/>
      <c r="F1196" s="996"/>
      <c r="G1196" s="996"/>
      <c r="H1196" s="996"/>
      <c r="I1196" s="996"/>
      <c r="J1196" s="996"/>
      <c r="K1196" s="996"/>
      <c r="L1196" s="996"/>
      <c r="M1196" s="996"/>
      <c r="N1196" s="996"/>
      <c r="O1196" s="184"/>
      <c r="P1196" s="996"/>
      <c r="Q1196" s="941"/>
      <c r="R1196" s="996"/>
      <c r="S1196" s="996"/>
      <c r="T1196" s="996"/>
      <c r="U1196" s="996"/>
      <c r="V1196" s="996"/>
      <c r="W1196" s="185"/>
      <c r="X1196" s="185"/>
      <c r="Y1196" s="185"/>
      <c r="Z1196" s="185"/>
      <c r="AA1196" s="185" t="s">
        <v>38</v>
      </c>
      <c r="AB1196" s="186"/>
      <c r="AC1196" s="186"/>
      <c r="AD1196" s="185"/>
      <c r="AE1196" s="996"/>
      <c r="AF1196" s="334">
        <f t="shared" si="525"/>
        <v>0</v>
      </c>
      <c r="AG1196" s="272">
        <f>IF(R1196="kompletna",Q1196*J1196*0.0036*'lista, wskaźniki'!$F$13, IF(R1196="częściowa",Q1196*J1196*0.0036*'lista, wskaźniki'!$F$14, IF(R1196="brak",Q1196*J1196*0.0036*'lista, wskaźniki'!$F$15,)))</f>
        <v>0</v>
      </c>
      <c r="AH1196" s="334">
        <f>IF(Y1196="inne",K1196*'lista, wskaźniki'!$E$35,IF(Y1196="to samo źródło",0,IF(Y1196=0,0)))</f>
        <v>0</v>
      </c>
      <c r="AI1196" s="334">
        <f>IF(AA1196="gaz z sieci",AC1196*'lista, wskaźniki'!$D$21)</f>
        <v>0</v>
      </c>
      <c r="AJ1196" s="272">
        <f>IF(AA1196="węgiel",AB1196*'lista, wskaźniki'!$D$20, IF('Sektor mieszkaniowy'!AA1196="drewno",'Sektor mieszkaniowy'!AB1196*'lista, wskaźniki'!$D$22,IF('Sektor mieszkaniowy'!AA1196="pellet",AB1196*'lista, wskaźniki'!$D$23,IF('Sektor mieszkaniowy'!AA1196="gaz z sieci",AB1196*'lista, wskaźniki'!$D$21,IF('Sektor mieszkaniowy'!AA1196="olej opałowy",'Sektor mieszkaniowy'!AB1196*'lista, wskaźniki'!$D$24)))))</f>
        <v>0</v>
      </c>
      <c r="AK1196" s="999"/>
      <c r="AL1196" s="996"/>
      <c r="AM1196" s="20">
        <f>IF(AA1196="węgiel",AF1196*1/3.6*'lista, wskaźniki'!$F$20,IF(AA1196="drewno",AF1196*1/3.6*'lista, wskaźniki'!$F$22,IF(AA1196="pellet",AF1196*1/3.6*'lista, wskaźniki'!$F$23,IF(AA1196="gaz z sieci",AF1196*1/3.6*'lista, wskaźniki'!$F$21,IF(AA1196="olej opałowy",AF1196*1/3.6*'lista, wskaźniki'!$F$24,0)))))</f>
        <v>0</v>
      </c>
      <c r="AN1196" s="20">
        <f>IF(AA1196="węgiel",AF1196*'lista, wskaźniki'!$E$42,IF(AA1196="drewno",AF1196*'lista, wskaźniki'!$G$42,IF(AA1196="pellet",AF1196*'lista, wskaźniki'!$H$42,IF(AA1196="gaz z sieci",AF1196*'lista, wskaźniki'!$F$42,IF(AA1196="olej opałowy",AF1196*'lista, wskaźniki'!$I$42,0)))))</f>
        <v>0</v>
      </c>
      <c r="AO1196" s="20">
        <f>IF(AA1196="węgiel",AF1196*'lista, wskaźniki'!$E$43,IF(AA1196="drewno",AF1196*'lista, wskaźniki'!$G$43,IF(AA1196="pellet",AF1196*'lista, wskaźniki'!$H$43,IF(AA1196="gaz z sieci",AF1196*'lista, wskaźniki'!$F$43,IF(AA1196="olej opałowy",AF1196*'lista, wskaźniki'!$I$43,0)))))</f>
        <v>0</v>
      </c>
      <c r="AP1196" s="20">
        <f>IF(AA1196="węgiel",AF1196*'lista, wskaźniki'!$E$44,IF(AA1196="drewno",AF1196*'lista, wskaźniki'!$G$44,IF(AA1196="pellet",AF1196*'lista, wskaźniki'!$H$44,IF(AA1196="gaz z sieci",AF1196*'lista, wskaźniki'!$F$44,IF(AA1196="olej opałowy",AF1196*'lista, wskaźniki'!$I$44,0)))))</f>
        <v>0</v>
      </c>
      <c r="AQ1196" s="20" t="b">
        <f>IF(Z1196="gaz",AH1196*1/3.6*'lista, wskaźniki'!$F$21,IF(Z1196="energia elektryczna",AH1196*1/3.6*'lista, wskaźniki'!$F$26))</f>
        <v>0</v>
      </c>
      <c r="AR1196" s="20" t="b">
        <f>IF(Z1196="gaz",AH1196*'lista, wskaźniki'!$F$42,IF(Z1196="energia elektryczna",AH1196*0))</f>
        <v>0</v>
      </c>
      <c r="AS1196" s="20" t="b">
        <f>IF(Z1196="gaz",AH1196*'lista, wskaźniki'!$F$43,IF(Z1196="energia elektryczna",AH1196*0))</f>
        <v>0</v>
      </c>
      <c r="AT1196" s="20" t="b">
        <f>IF(Z1196="gaz",AH1196*'lista, wskaźniki'!$F$44,IF(Z1196="energia elektryczna",AH1196*0))</f>
        <v>0</v>
      </c>
      <c r="AU1196" s="20">
        <f>AI1196*1/3.6*'lista, wskaźniki'!$F$21</f>
        <v>0</v>
      </c>
      <c r="AV1196" s="20">
        <f>AI1196*'lista, wskaźniki'!$F$42</f>
        <v>0</v>
      </c>
      <c r="AW1196" s="20">
        <f>AI1196*'lista, wskaźniki'!$F$43</f>
        <v>0</v>
      </c>
      <c r="AX1196" s="20">
        <f>AI1196*'lista, wskaźniki'!$F$44</f>
        <v>0</v>
      </c>
      <c r="AY1196" s="20">
        <f>AK1196*'lista, wskaźniki'!$F$26</f>
        <v>0</v>
      </c>
      <c r="AZ1196" s="20">
        <f t="shared" si="526"/>
        <v>0</v>
      </c>
      <c r="BA1196" s="20">
        <f t="shared" si="527"/>
        <v>0</v>
      </c>
      <c r="BB1196" s="20">
        <f t="shared" si="528"/>
        <v>0</v>
      </c>
      <c r="BC1196" s="20">
        <f t="shared" si="529"/>
        <v>0</v>
      </c>
      <c r="BD1196" s="996"/>
      <c r="BE1196" s="996"/>
      <c r="BF1196" s="996"/>
      <c r="BG1196" s="996"/>
      <c r="BH1196" s="185"/>
      <c r="BI1196" s="996"/>
      <c r="BJ1196" s="185"/>
      <c r="BK1196" s="996"/>
      <c r="BL1196" s="185"/>
      <c r="BM1196" s="185"/>
      <c r="BN1196" s="185"/>
      <c r="BO1196" s="185"/>
      <c r="BP1196" s="185"/>
      <c r="BQ1196" s="185"/>
      <c r="BR1196" s="185"/>
      <c r="BS1196" s="990"/>
      <c r="BT1196" s="990"/>
      <c r="BU1196" s="990"/>
      <c r="BV1196" s="990"/>
      <c r="BW1196" s="990"/>
      <c r="BX1196" s="990"/>
      <c r="BY1196" s="993"/>
      <c r="CA1196" s="365" t="b">
        <f t="shared" si="530"/>
        <v>0</v>
      </c>
      <c r="CB1196" s="365" t="b">
        <f t="shared" si="531"/>
        <v>0</v>
      </c>
      <c r="CC1196" s="365" t="b">
        <f t="shared" si="532"/>
        <v>0</v>
      </c>
      <c r="CD1196" s="365">
        <f t="shared" si="533"/>
        <v>0</v>
      </c>
      <c r="CE1196" s="365" t="b">
        <f t="shared" si="534"/>
        <v>0</v>
      </c>
      <c r="CF1196" s="365" t="b">
        <f t="shared" si="535"/>
        <v>0</v>
      </c>
      <c r="CG1196" s="365" t="b">
        <f t="shared" si="536"/>
        <v>0</v>
      </c>
      <c r="CH1196" s="365">
        <f t="shared" si="537"/>
        <v>0</v>
      </c>
      <c r="CI1196" s="72" t="b">
        <f t="shared" si="538"/>
        <v>0</v>
      </c>
      <c r="CJ1196" s="72" t="b">
        <f t="shared" si="539"/>
        <v>0</v>
      </c>
      <c r="CK1196" s="72" t="b">
        <f t="shared" si="540"/>
        <v>0</v>
      </c>
      <c r="CL1196" s="72">
        <f t="shared" si="541"/>
        <v>0</v>
      </c>
      <c r="CM1196" s="72" t="b">
        <f t="shared" si="542"/>
        <v>0</v>
      </c>
      <c r="CN1196" s="72" t="b">
        <f t="shared" si="543"/>
        <v>0</v>
      </c>
      <c r="CP1196" s="13">
        <f t="shared" si="544"/>
        <v>0</v>
      </c>
      <c r="CQ1196" s="13" t="b">
        <f t="shared" si="545"/>
        <v>0</v>
      </c>
      <c r="CR1196" s="13" t="b">
        <f t="shared" si="546"/>
        <v>0</v>
      </c>
      <c r="CS1196" s="13" t="b">
        <f t="shared" si="552"/>
        <v>0</v>
      </c>
      <c r="CT1196" s="13" t="b">
        <f t="shared" si="551"/>
        <v>0</v>
      </c>
      <c r="CU1196" s="13" t="b">
        <f t="shared" si="553"/>
        <v>0</v>
      </c>
      <c r="CV1196" s="13" t="b">
        <f t="shared" si="547"/>
        <v>0</v>
      </c>
      <c r="CW1196" s="13" t="b">
        <f t="shared" si="548"/>
        <v>0</v>
      </c>
      <c r="CX1196" s="13" t="b">
        <f t="shared" si="549"/>
        <v>0</v>
      </c>
      <c r="CY1196" s="13" t="b">
        <f t="shared" si="550"/>
        <v>0</v>
      </c>
    </row>
    <row r="1197" spans="1:103" ht="15" thickBot="1">
      <c r="A1197" s="933"/>
      <c r="B1197" s="997"/>
      <c r="C1197" s="997"/>
      <c r="D1197" s="997"/>
      <c r="E1197" s="997"/>
      <c r="F1197" s="997"/>
      <c r="G1197" s="997"/>
      <c r="H1197" s="997"/>
      <c r="I1197" s="997"/>
      <c r="J1197" s="997"/>
      <c r="K1197" s="997"/>
      <c r="L1197" s="997"/>
      <c r="M1197" s="997"/>
      <c r="N1197" s="997"/>
      <c r="O1197" s="187"/>
      <c r="P1197" s="997"/>
      <c r="Q1197" s="942"/>
      <c r="R1197" s="997"/>
      <c r="S1197" s="997"/>
      <c r="T1197" s="997"/>
      <c r="U1197" s="997"/>
      <c r="V1197" s="997"/>
      <c r="W1197" s="188"/>
      <c r="X1197" s="188"/>
      <c r="Y1197" s="188"/>
      <c r="Z1197" s="188"/>
      <c r="AA1197" s="188" t="s">
        <v>37</v>
      </c>
      <c r="AB1197" s="189"/>
      <c r="AC1197" s="189"/>
      <c r="AD1197" s="188"/>
      <c r="AE1197" s="997"/>
      <c r="AF1197" s="334">
        <f t="shared" si="525"/>
        <v>0</v>
      </c>
      <c r="AG1197" s="272">
        <f>IF(R1197="kompletna",Q1197*J1197*0.0036*'lista, wskaźniki'!$F$13, IF(R1197="częściowa",Q1197*J1197*0.0036*'lista, wskaźniki'!$F$14, IF(R1197="brak",Q1197*J1197*0.0036*'lista, wskaźniki'!$F$15,)))</f>
        <v>0</v>
      </c>
      <c r="AH1197" s="334">
        <f>IF(Y1197="inne",K1197*'lista, wskaźniki'!$E$35,IF(Y1197="to samo źródło",0,IF(Y1197=0,0)))</f>
        <v>0</v>
      </c>
      <c r="AI1197" s="334" t="b">
        <f>IF(AA1197="gaz z sieci",AC1197*'lista, wskaźniki'!$D$21)</f>
        <v>0</v>
      </c>
      <c r="AJ1197" s="272">
        <f>IF(AA1197="węgiel",AB1197*'lista, wskaźniki'!$D$20, IF('Sektor mieszkaniowy'!AA1197="drewno",'Sektor mieszkaniowy'!AB1197*'lista, wskaźniki'!$D$22,IF('Sektor mieszkaniowy'!AA1197="pellet",AB1197*'lista, wskaźniki'!$D$23,IF('Sektor mieszkaniowy'!AA1197="gaz z sieci",AB1197*'lista, wskaźniki'!$D$21,IF('Sektor mieszkaniowy'!AA1197="olej opałowy",'Sektor mieszkaniowy'!AB1197*'lista, wskaźniki'!$D$24)))))</f>
        <v>0</v>
      </c>
      <c r="AK1197" s="1000"/>
      <c r="AL1197" s="997"/>
      <c r="AM1197" s="20">
        <f>IF(AA1197="węgiel",AF1197*1/3.6*'lista, wskaźniki'!$F$20,IF(AA1197="drewno",AF1197*1/3.6*'lista, wskaźniki'!$F$22,IF(AA1197="pellet",AF1197*1/3.6*'lista, wskaźniki'!$F$23,IF(AA1197="gaz z sieci",AF1197*1/3.6*'lista, wskaźniki'!$F$21,IF(AA1197="olej opałowy",AF1197*1/3.6*'lista, wskaźniki'!$F$24,0)))))</f>
        <v>0</v>
      </c>
      <c r="AN1197" s="20">
        <f>IF(AA1197="węgiel",AF1197*'lista, wskaźniki'!$E$42,IF(AA1197="drewno",AF1197*'lista, wskaźniki'!$G$42,IF(AA1197="pellet",AF1197*'lista, wskaźniki'!$H$42,IF(AA1197="gaz z sieci",AF1197*'lista, wskaźniki'!$F$42,IF(AA1197="olej opałowy",AF1197*'lista, wskaźniki'!$I$42,0)))))</f>
        <v>0</v>
      </c>
      <c r="AO1197" s="20">
        <f>IF(AA1197="węgiel",AF1197*'lista, wskaźniki'!$E$43,IF(AA1197="drewno",AF1197*'lista, wskaźniki'!$G$43,IF(AA1197="pellet",AF1197*'lista, wskaźniki'!$H$43,IF(AA1197="gaz z sieci",AF1197*'lista, wskaźniki'!$F$43,IF(AA1197="olej opałowy",AF1197*'lista, wskaźniki'!$I$43,0)))))</f>
        <v>0</v>
      </c>
      <c r="AP1197" s="20">
        <f>IF(AA1197="węgiel",AF1197*'lista, wskaźniki'!$E$44,IF(AA1197="drewno",AF1197*'lista, wskaźniki'!$G$44,IF(AA1197="pellet",AF1197*'lista, wskaźniki'!$H$44,IF(AA1197="gaz z sieci",AF1197*'lista, wskaźniki'!$F$44,IF(AA1197="olej opałowy",AF1197*'lista, wskaźniki'!$I$44,0)))))</f>
        <v>0</v>
      </c>
      <c r="AQ1197" s="20" t="b">
        <f>IF(Z1197="gaz",AH1197*1/3.6*'lista, wskaźniki'!$F$21,IF(Z1197="energia elektryczna",AH1197*1/3.6*'lista, wskaźniki'!$F$26))</f>
        <v>0</v>
      </c>
      <c r="AR1197" s="20" t="b">
        <f>IF(Z1197="gaz",AH1197*'lista, wskaźniki'!$F$42,IF(Z1197="energia elektryczna",AH1197*0))</f>
        <v>0</v>
      </c>
      <c r="AS1197" s="20" t="b">
        <f>IF(Z1197="gaz",AH1197*'lista, wskaźniki'!$F$43,IF(Z1197="energia elektryczna",AH1197*0))</f>
        <v>0</v>
      </c>
      <c r="AT1197" s="20" t="b">
        <f>IF(Z1197="gaz",AH1197*'lista, wskaźniki'!$F$44,IF(Z1197="energia elektryczna",AH1197*0))</f>
        <v>0</v>
      </c>
      <c r="AU1197" s="20">
        <f>AI1197*1/3.6*'lista, wskaźniki'!$F$21</f>
        <v>0</v>
      </c>
      <c r="AV1197" s="20">
        <f>AI1197*'lista, wskaźniki'!$F$42</f>
        <v>0</v>
      </c>
      <c r="AW1197" s="20">
        <f>AI1197*'lista, wskaźniki'!$F$43</f>
        <v>0</v>
      </c>
      <c r="AX1197" s="20">
        <f>AI1197*'lista, wskaźniki'!$F$44</f>
        <v>0</v>
      </c>
      <c r="AY1197" s="20">
        <f>AK1197*'lista, wskaźniki'!$F$26</f>
        <v>0</v>
      </c>
      <c r="AZ1197" s="20">
        <f t="shared" si="526"/>
        <v>0</v>
      </c>
      <c r="BA1197" s="20">
        <f t="shared" si="527"/>
        <v>0</v>
      </c>
      <c r="BB1197" s="20">
        <f t="shared" si="528"/>
        <v>0</v>
      </c>
      <c r="BC1197" s="20">
        <f t="shared" si="529"/>
        <v>0</v>
      </c>
      <c r="BD1197" s="997"/>
      <c r="BE1197" s="997"/>
      <c r="BF1197" s="997"/>
      <c r="BG1197" s="997"/>
      <c r="BH1197" s="188"/>
      <c r="BI1197" s="997"/>
      <c r="BJ1197" s="188"/>
      <c r="BK1197" s="997"/>
      <c r="BL1197" s="188"/>
      <c r="BM1197" s="188"/>
      <c r="BN1197" s="188"/>
      <c r="BO1197" s="188"/>
      <c r="BP1197" s="188"/>
      <c r="BQ1197" s="188"/>
      <c r="BR1197" s="188"/>
      <c r="BS1197" s="991"/>
      <c r="BT1197" s="991"/>
      <c r="BU1197" s="991"/>
      <c r="BV1197" s="991"/>
      <c r="BW1197" s="991"/>
      <c r="BX1197" s="991"/>
      <c r="BY1197" s="994"/>
      <c r="CA1197" s="365" t="b">
        <f t="shared" si="530"/>
        <v>0</v>
      </c>
      <c r="CB1197" s="365" t="b">
        <f t="shared" si="531"/>
        <v>0</v>
      </c>
      <c r="CC1197" s="365" t="b">
        <f t="shared" si="532"/>
        <v>0</v>
      </c>
      <c r="CD1197" s="365" t="b">
        <f t="shared" si="533"/>
        <v>0</v>
      </c>
      <c r="CE1197" s="365">
        <f t="shared" si="534"/>
        <v>0</v>
      </c>
      <c r="CF1197" s="365" t="b">
        <f t="shared" si="535"/>
        <v>0</v>
      </c>
      <c r="CG1197" s="365" t="b">
        <f t="shared" si="536"/>
        <v>0</v>
      </c>
      <c r="CH1197" s="365" t="b">
        <f t="shared" si="537"/>
        <v>0</v>
      </c>
      <c r="CI1197" s="72" t="b">
        <f t="shared" si="538"/>
        <v>0</v>
      </c>
      <c r="CJ1197" s="72" t="b">
        <f t="shared" si="539"/>
        <v>0</v>
      </c>
      <c r="CK1197" s="72" t="b">
        <f t="shared" si="540"/>
        <v>0</v>
      </c>
      <c r="CL1197" s="72">
        <f t="shared" si="541"/>
        <v>0</v>
      </c>
      <c r="CM1197" s="72">
        <f t="shared" si="542"/>
        <v>0</v>
      </c>
      <c r="CN1197" s="72" t="b">
        <f t="shared" si="543"/>
        <v>0</v>
      </c>
      <c r="CP1197" s="13">
        <f t="shared" si="544"/>
        <v>0</v>
      </c>
      <c r="CQ1197" s="13" t="b">
        <f t="shared" si="545"/>
        <v>0</v>
      </c>
      <c r="CR1197" s="13" t="b">
        <f t="shared" si="546"/>
        <v>0</v>
      </c>
      <c r="CS1197" s="13" t="b">
        <f t="shared" si="552"/>
        <v>0</v>
      </c>
      <c r="CT1197" s="13" t="b">
        <f t="shared" si="551"/>
        <v>0</v>
      </c>
      <c r="CU1197" s="13" t="b">
        <f t="shared" si="553"/>
        <v>0</v>
      </c>
      <c r="CV1197" s="13" t="b">
        <f t="shared" si="547"/>
        <v>0</v>
      </c>
      <c r="CW1197" s="13" t="b">
        <f t="shared" si="548"/>
        <v>0</v>
      </c>
      <c r="CX1197" s="13" t="b">
        <f t="shared" si="549"/>
        <v>0</v>
      </c>
      <c r="CY1197" s="13" t="b">
        <f t="shared" si="550"/>
        <v>0</v>
      </c>
    </row>
    <row r="1198" spans="1:103" ht="15" thickBot="1">
      <c r="A1198" s="931">
        <v>240</v>
      </c>
      <c r="B1198" s="995" t="s">
        <v>244</v>
      </c>
      <c r="C1198" s="995">
        <v>28</v>
      </c>
      <c r="D1198" s="995" t="s">
        <v>1</v>
      </c>
      <c r="E1198" s="995" t="s">
        <v>5</v>
      </c>
      <c r="F1198" s="995">
        <v>4</v>
      </c>
      <c r="G1198" s="995"/>
      <c r="H1198" s="995"/>
      <c r="I1198" s="995" t="s">
        <v>10</v>
      </c>
      <c r="J1198" s="995"/>
      <c r="K1198" s="995"/>
      <c r="L1198" s="995" t="s">
        <v>16</v>
      </c>
      <c r="M1198" s="995"/>
      <c r="N1198" s="995" t="s">
        <v>16</v>
      </c>
      <c r="O1198" s="181"/>
      <c r="P1198" s="995" t="s">
        <v>17</v>
      </c>
      <c r="Q1198" s="940">
        <f>IF(I1198="&lt;1966",'lista, wskaźniki'!$G$4,IF(I1198="1967-1985",'lista, wskaźniki'!$G$5,IF(I1198="1986-1992",'lista, wskaźniki'!$G$6,IF(I1198="1993-1996",'lista, wskaźniki'!$G$7,IF(I1198="&gt;1997",'lista, wskaźniki'!$G$8,IF(I1198=0,'lista, wskaźniki'!$G$4))))))</f>
        <v>290</v>
      </c>
      <c r="R1198" s="995" t="s">
        <v>23</v>
      </c>
      <c r="S1198" s="995" t="s">
        <v>27</v>
      </c>
      <c r="T1198" s="995"/>
      <c r="U1198" s="995">
        <v>2000</v>
      </c>
      <c r="V1198" s="995"/>
      <c r="W1198" s="182" t="s">
        <v>35</v>
      </c>
      <c r="X1198" s="182" t="s">
        <v>39</v>
      </c>
      <c r="Y1198" s="182" t="s">
        <v>42</v>
      </c>
      <c r="Z1198" s="182"/>
      <c r="AA1198" s="182" t="s">
        <v>35</v>
      </c>
      <c r="AB1198" s="183">
        <v>2</v>
      </c>
      <c r="AC1198" s="183"/>
      <c r="AD1198" s="182"/>
      <c r="AE1198" s="995">
        <v>12</v>
      </c>
      <c r="AF1198" s="334">
        <f t="shared" si="525"/>
        <v>45.26</v>
      </c>
      <c r="AG1198" s="272">
        <f>IF(R1198="kompletna",Q1198*J1198*0.0036*'lista, wskaźniki'!$F$13, IF(R1198="częściowa",Q1198*J1198*0.0036*'lista, wskaźniki'!$F$14, IF(R1198="brak",Q1198*J1198*0.0036*'lista, wskaźniki'!$F$15,)))</f>
        <v>0</v>
      </c>
      <c r="AH1198" s="334">
        <f>IF(Y1198="inne",K1198*'lista, wskaźniki'!$E$35,IF(Y1198="to samo źródło",0,IF(Y1198=0,0)))</f>
        <v>0</v>
      </c>
      <c r="AI1198" s="334" t="b">
        <f>IF(AA1198="gaz z sieci",AC1198*'lista, wskaźniki'!$D$21)</f>
        <v>0</v>
      </c>
      <c r="AJ1198" s="272">
        <f>IF(AA1198="węgiel",AB1198*'lista, wskaźniki'!$D$20, IF('Sektor mieszkaniowy'!AA1198="drewno",'Sektor mieszkaniowy'!AB1198*'lista, wskaźniki'!$D$22,IF('Sektor mieszkaniowy'!AA1198="pellet",AB1198*'lista, wskaźniki'!$D$23,IF('Sektor mieszkaniowy'!AA1198="gaz z sieci",AB1198*'lista, wskaźniki'!$D$21,IF('Sektor mieszkaniowy'!AA1198="olej opałowy",'Sektor mieszkaniowy'!AB1198*'lista, wskaźniki'!$D$24)))))</f>
        <v>45.26</v>
      </c>
      <c r="AK1198" s="998"/>
      <c r="AL1198" s="995"/>
      <c r="AM1198" s="20">
        <f>IF(AA1198="węgiel",AF1198*1/3.6*'lista, wskaźniki'!$F$20,IF(AA1198="drewno",AF1198*1/3.6*'lista, wskaźniki'!$F$22,IF(AA1198="pellet",AF1198*1/3.6*'lista, wskaźniki'!$F$23,IF(AA1198="gaz z sieci",AF1198*1/3.6*'lista, wskaźniki'!$F$21,IF(AA1198="olej opałowy",AF1198*1/3.6*'lista, wskaźniki'!$F$24,0)))))</f>
        <v>4.2874797999999998</v>
      </c>
      <c r="AN1198" s="20">
        <f>IF(AA1198="węgiel",AF1198*'lista, wskaźniki'!$E$42,IF(AA1198="drewno",AF1198*'lista, wskaźniki'!$G$42,IF(AA1198="pellet",AF1198*'lista, wskaźniki'!$H$42,IF(AA1198="gaz z sieci",AF1198*'lista, wskaźniki'!$F$42,IF(AA1198="olej opałowy",AF1198*'lista, wskaźniki'!$I$42,0)))))</f>
        <v>1.71988E-2</v>
      </c>
      <c r="AO1198" s="20">
        <f>IF(AA1198="węgiel",AF1198*'lista, wskaźniki'!$E$43,IF(AA1198="drewno",AF1198*'lista, wskaźniki'!$G$43,IF(AA1198="pellet",AF1198*'lista, wskaźniki'!$H$43,IF(AA1198="gaz z sieci",AF1198*'lista, wskaźniki'!$F$43,IF(AA1198="olej opałowy",AF1198*'lista, wskaźniki'!$I$43,0)))))</f>
        <v>1.6293600000000002E-2</v>
      </c>
      <c r="AP1198" s="20">
        <f>IF(AA1198="węgiel",AF1198*'lista, wskaźniki'!$E$44,IF(AA1198="drewno",AF1198*'lista, wskaźniki'!$G$44,IF(AA1198="pellet",AF1198*'lista, wskaźniki'!$H$44,IF(AA1198="gaz z sieci",AF1198*'lista, wskaźniki'!$F$44,IF(AA1198="olej opałowy",AF1198*'lista, wskaźniki'!$I$44,0)))))</f>
        <v>1.22202E-5</v>
      </c>
      <c r="AQ1198" s="20" t="b">
        <f>IF(Z1198="gaz",AH1198*1/3.6*'lista, wskaźniki'!$F$21,IF(Z1198="energia elektryczna",AH1198*1/3.6*'lista, wskaźniki'!$F$26))</f>
        <v>0</v>
      </c>
      <c r="AR1198" s="20" t="b">
        <f>IF(Z1198="gaz",AH1198*'lista, wskaźniki'!$F$42,IF(Z1198="energia elektryczna",AH1198*0))</f>
        <v>0</v>
      </c>
      <c r="AS1198" s="20" t="b">
        <f>IF(Z1198="gaz",AH1198*'lista, wskaźniki'!$F$43,IF(Z1198="energia elektryczna",AH1198*0))</f>
        <v>0</v>
      </c>
      <c r="AT1198" s="20" t="b">
        <f>IF(Z1198="gaz",AH1198*'lista, wskaźniki'!$F$44,IF(Z1198="energia elektryczna",AH1198*0))</f>
        <v>0</v>
      </c>
      <c r="AU1198" s="20">
        <f>AI1198*1/3.6*'lista, wskaźniki'!$F$21</f>
        <v>0</v>
      </c>
      <c r="AV1198" s="20">
        <f>AI1198*'lista, wskaźniki'!$F$42</f>
        <v>0</v>
      </c>
      <c r="AW1198" s="20">
        <f>AI1198*'lista, wskaźniki'!$F$43</f>
        <v>0</v>
      </c>
      <c r="AX1198" s="20">
        <f>AI1198*'lista, wskaźniki'!$F$44</f>
        <v>0</v>
      </c>
      <c r="AY1198" s="20">
        <f>AK1198*'lista, wskaźniki'!$F$26</f>
        <v>0</v>
      </c>
      <c r="AZ1198" s="20">
        <f t="shared" si="526"/>
        <v>4.2874797999999998</v>
      </c>
      <c r="BA1198" s="20">
        <f t="shared" si="527"/>
        <v>1.71988E-2</v>
      </c>
      <c r="BB1198" s="20">
        <f t="shared" si="528"/>
        <v>1.6293600000000002E-2</v>
      </c>
      <c r="BC1198" s="20">
        <f t="shared" si="529"/>
        <v>1.22202E-5</v>
      </c>
      <c r="BD1198" s="995" t="s">
        <v>17</v>
      </c>
      <c r="BE1198" s="995" t="s">
        <v>17</v>
      </c>
      <c r="BF1198" s="995" t="s">
        <v>17</v>
      </c>
      <c r="BG1198" s="995" t="s">
        <v>16</v>
      </c>
      <c r="BH1198" s="182" t="s">
        <v>35</v>
      </c>
      <c r="BI1198" s="995" t="s">
        <v>17</v>
      </c>
      <c r="BJ1198" s="182"/>
      <c r="BK1198" s="995" t="s">
        <v>17</v>
      </c>
      <c r="BL1198" s="182"/>
      <c r="BM1198" s="182"/>
      <c r="BN1198" s="182"/>
      <c r="BO1198" s="182" t="s">
        <v>17</v>
      </c>
      <c r="BP1198" s="182"/>
      <c r="BQ1198" s="182"/>
      <c r="BR1198" s="182">
        <v>1</v>
      </c>
      <c r="BS1198" s="989"/>
      <c r="BT1198" s="989"/>
      <c r="BU1198" s="989"/>
      <c r="BV1198" s="989"/>
      <c r="BW1198" s="989">
        <v>1200</v>
      </c>
      <c r="BX1198" s="989"/>
      <c r="BY1198" s="992"/>
      <c r="CA1198" s="365">
        <f t="shared" si="530"/>
        <v>45.26</v>
      </c>
      <c r="CB1198" s="365" t="b">
        <f t="shared" si="531"/>
        <v>0</v>
      </c>
      <c r="CC1198" s="365" t="b">
        <f t="shared" si="532"/>
        <v>0</v>
      </c>
      <c r="CD1198" s="365" t="b">
        <f t="shared" si="533"/>
        <v>0</v>
      </c>
      <c r="CE1198" s="365" t="b">
        <f t="shared" si="534"/>
        <v>0</v>
      </c>
      <c r="CF1198" s="365" t="b">
        <f t="shared" si="535"/>
        <v>0</v>
      </c>
      <c r="CG1198" s="365" t="b">
        <f t="shared" si="536"/>
        <v>0</v>
      </c>
      <c r="CH1198" s="365" t="b">
        <f t="shared" si="537"/>
        <v>0</v>
      </c>
      <c r="CI1198" s="72">
        <f t="shared" si="538"/>
        <v>45.26</v>
      </c>
      <c r="CJ1198" s="72" t="b">
        <f t="shared" si="539"/>
        <v>0</v>
      </c>
      <c r="CK1198" s="72" t="b">
        <f t="shared" si="540"/>
        <v>0</v>
      </c>
      <c r="CL1198" s="72">
        <f t="shared" si="541"/>
        <v>0</v>
      </c>
      <c r="CM1198" s="72" t="b">
        <f t="shared" si="542"/>
        <v>0</v>
      </c>
      <c r="CN1198" s="72" t="b">
        <f t="shared" si="543"/>
        <v>0</v>
      </c>
      <c r="CP1198" s="13">
        <f t="shared" si="544"/>
        <v>0</v>
      </c>
      <c r="CQ1198" s="13">
        <f t="shared" si="545"/>
        <v>0</v>
      </c>
      <c r="CR1198" s="13" t="b">
        <f t="shared" si="546"/>
        <v>0</v>
      </c>
      <c r="CS1198" s="13">
        <f t="shared" si="552"/>
        <v>0</v>
      </c>
      <c r="CT1198" s="13" t="b">
        <f t="shared" si="551"/>
        <v>0</v>
      </c>
      <c r="CU1198" s="13">
        <f t="shared" si="553"/>
        <v>0</v>
      </c>
      <c r="CV1198" s="13" t="b">
        <f t="shared" si="547"/>
        <v>0</v>
      </c>
      <c r="CW1198" s="13">
        <f t="shared" si="548"/>
        <v>0</v>
      </c>
      <c r="CX1198" s="13" t="b">
        <f t="shared" si="549"/>
        <v>0</v>
      </c>
      <c r="CY1198" s="13">
        <f t="shared" si="550"/>
        <v>0</v>
      </c>
    </row>
    <row r="1199" spans="1:103" ht="15" thickBot="1">
      <c r="A1199" s="932"/>
      <c r="B1199" s="996"/>
      <c r="C1199" s="996"/>
      <c r="D1199" s="996"/>
      <c r="E1199" s="996"/>
      <c r="F1199" s="996"/>
      <c r="G1199" s="996"/>
      <c r="H1199" s="996"/>
      <c r="I1199" s="996"/>
      <c r="J1199" s="996"/>
      <c r="K1199" s="996"/>
      <c r="L1199" s="996"/>
      <c r="M1199" s="996"/>
      <c r="N1199" s="996"/>
      <c r="O1199" s="184"/>
      <c r="P1199" s="996"/>
      <c r="Q1199" s="941"/>
      <c r="R1199" s="996"/>
      <c r="S1199" s="996"/>
      <c r="T1199" s="996"/>
      <c r="U1199" s="996"/>
      <c r="V1199" s="996"/>
      <c r="W1199" s="185" t="s">
        <v>36</v>
      </c>
      <c r="X1199" s="185"/>
      <c r="Y1199" s="185"/>
      <c r="Z1199" s="185"/>
      <c r="AA1199" s="185" t="s">
        <v>36</v>
      </c>
      <c r="AB1199" s="186">
        <v>2</v>
      </c>
      <c r="AC1199" s="186"/>
      <c r="AD1199" s="185"/>
      <c r="AE1199" s="996"/>
      <c r="AF1199" s="334">
        <f t="shared" si="525"/>
        <v>31.2</v>
      </c>
      <c r="AG1199" s="272">
        <f>IF(R1199="kompletna",Q1199*J1199*0.0036*'lista, wskaźniki'!$F$13, IF(R1199="częściowa",Q1199*J1199*0.0036*'lista, wskaźniki'!$F$14, IF(R1199="brak",Q1199*J1199*0.0036*'lista, wskaźniki'!$F$15,)))</f>
        <v>0</v>
      </c>
      <c r="AH1199" s="334">
        <f>IF(Y1199="inne",K1199*'lista, wskaźniki'!$E$35,IF(Y1199="to samo źródło",0,IF(Y1199=0,0)))</f>
        <v>0</v>
      </c>
      <c r="AI1199" s="334" t="b">
        <f>IF(AA1199="gaz z sieci",AC1199*'lista, wskaźniki'!$D$21)</f>
        <v>0</v>
      </c>
      <c r="AJ1199" s="272">
        <f>IF(AA1199="węgiel",AB1199*'lista, wskaźniki'!$D$20, IF('Sektor mieszkaniowy'!AA1199="drewno",'Sektor mieszkaniowy'!AB1199*'lista, wskaźniki'!$D$22,IF('Sektor mieszkaniowy'!AA1199="pellet",AB1199*'lista, wskaźniki'!$D$23,IF('Sektor mieszkaniowy'!AA1199="gaz z sieci",AB1199*'lista, wskaźniki'!$D$21,IF('Sektor mieszkaniowy'!AA1199="olej opałowy",'Sektor mieszkaniowy'!AB1199*'lista, wskaźniki'!$D$24)))))</f>
        <v>31.2</v>
      </c>
      <c r="AK1199" s="999"/>
      <c r="AL1199" s="996"/>
      <c r="AM1199" s="20">
        <f>IF(AA1199="węgiel",AF1199*1/3.6*'lista, wskaźniki'!$F$20,IF(AA1199="drewno",AF1199*1/3.6*'lista, wskaźniki'!$F$22,IF(AA1199="pellet",AF1199*1/3.6*'lista, wskaźniki'!$F$23,IF(AA1199="gaz z sieci",AF1199*1/3.6*'lista, wskaźniki'!$F$21,IF(AA1199="olej opałowy",AF1199*1/3.6*'lista, wskaźniki'!$F$24,0)))))</f>
        <v>0</v>
      </c>
      <c r="AN1199" s="20">
        <f>IF(AA1199="węgiel",AF1199*'lista, wskaźniki'!$E$42,IF(AA1199="drewno",AF1199*'lista, wskaźniki'!$G$42,IF(AA1199="pellet",AF1199*'lista, wskaźniki'!$H$42,IF(AA1199="gaz z sieci",AF1199*'lista, wskaźniki'!$F$42,IF(AA1199="olej opałowy",AF1199*'lista, wskaźniki'!$I$42,0)))))</f>
        <v>2.5271999999999999E-2</v>
      </c>
      <c r="AO1199" s="20">
        <f>IF(AA1199="węgiel",AF1199*'lista, wskaźniki'!$E$43,IF(AA1199="drewno",AF1199*'lista, wskaźniki'!$G$43,IF(AA1199="pellet",AF1199*'lista, wskaźniki'!$H$43,IF(AA1199="gaz z sieci",AF1199*'lista, wskaźniki'!$F$43,IF(AA1199="olej opałowy",AF1199*'lista, wskaźniki'!$I$43,0)))))</f>
        <v>2.5271999999999999E-2</v>
      </c>
      <c r="AP1199" s="20">
        <f>IF(AA1199="węgiel",AF1199*'lista, wskaźniki'!$E$44,IF(AA1199="drewno",AF1199*'lista, wskaźniki'!$G$44,IF(AA1199="pellet",AF1199*'lista, wskaźniki'!$H$44,IF(AA1199="gaz z sieci",AF1199*'lista, wskaźniki'!$F$44,IF(AA1199="olej opałowy",AF1199*'lista, wskaźniki'!$I$44,0)))))</f>
        <v>7.7999999999999999E-6</v>
      </c>
      <c r="AQ1199" s="20" t="b">
        <f>IF(Z1199="gaz",AH1199*1/3.6*'lista, wskaźniki'!$F$21,IF(Z1199="energia elektryczna",AH1199*1/3.6*'lista, wskaźniki'!$F$26))</f>
        <v>0</v>
      </c>
      <c r="AR1199" s="20" t="b">
        <f>IF(Z1199="gaz",AH1199*'lista, wskaźniki'!$F$42,IF(Z1199="energia elektryczna",AH1199*0))</f>
        <v>0</v>
      </c>
      <c r="AS1199" s="20" t="b">
        <f>IF(Z1199="gaz",AH1199*'lista, wskaźniki'!$F$43,IF(Z1199="energia elektryczna",AH1199*0))</f>
        <v>0</v>
      </c>
      <c r="AT1199" s="20" t="b">
        <f>IF(Z1199="gaz",AH1199*'lista, wskaźniki'!$F$44,IF(Z1199="energia elektryczna",AH1199*0))</f>
        <v>0</v>
      </c>
      <c r="AU1199" s="20">
        <f>AI1199*1/3.6*'lista, wskaźniki'!$F$21</f>
        <v>0</v>
      </c>
      <c r="AV1199" s="20">
        <f>AI1199*'lista, wskaźniki'!$F$42</f>
        <v>0</v>
      </c>
      <c r="AW1199" s="20">
        <f>AI1199*'lista, wskaźniki'!$F$43</f>
        <v>0</v>
      </c>
      <c r="AX1199" s="20">
        <f>AI1199*'lista, wskaźniki'!$F$44</f>
        <v>0</v>
      </c>
      <c r="AY1199" s="20">
        <f>AK1199*'lista, wskaźniki'!$F$26</f>
        <v>0</v>
      </c>
      <c r="AZ1199" s="20">
        <f t="shared" si="526"/>
        <v>0</v>
      </c>
      <c r="BA1199" s="20">
        <f t="shared" si="527"/>
        <v>2.5271999999999999E-2</v>
      </c>
      <c r="BB1199" s="20">
        <f t="shared" si="528"/>
        <v>2.5271999999999999E-2</v>
      </c>
      <c r="BC1199" s="20">
        <f t="shared" si="529"/>
        <v>7.7999999999999999E-6</v>
      </c>
      <c r="BD1199" s="996"/>
      <c r="BE1199" s="996"/>
      <c r="BF1199" s="996"/>
      <c r="BG1199" s="996"/>
      <c r="BH1199" s="185"/>
      <c r="BI1199" s="996"/>
      <c r="BJ1199" s="185"/>
      <c r="BK1199" s="996"/>
      <c r="BL1199" s="185"/>
      <c r="BM1199" s="185"/>
      <c r="BN1199" s="185"/>
      <c r="BO1199" s="185"/>
      <c r="BP1199" s="185"/>
      <c r="BQ1199" s="185"/>
      <c r="BR1199" s="185"/>
      <c r="BS1199" s="990"/>
      <c r="BT1199" s="990"/>
      <c r="BU1199" s="990"/>
      <c r="BV1199" s="990"/>
      <c r="BW1199" s="990"/>
      <c r="BX1199" s="990"/>
      <c r="BY1199" s="993"/>
      <c r="CA1199" s="365" t="b">
        <f t="shared" si="530"/>
        <v>0</v>
      </c>
      <c r="CB1199" s="365">
        <f t="shared" si="531"/>
        <v>31.2</v>
      </c>
      <c r="CC1199" s="365" t="b">
        <f t="shared" si="532"/>
        <v>0</v>
      </c>
      <c r="CD1199" s="365" t="b">
        <f t="shared" si="533"/>
        <v>0</v>
      </c>
      <c r="CE1199" s="365" t="b">
        <f t="shared" si="534"/>
        <v>0</v>
      </c>
      <c r="CF1199" s="365" t="b">
        <f t="shared" si="535"/>
        <v>0</v>
      </c>
      <c r="CG1199" s="365" t="b">
        <f t="shared" si="536"/>
        <v>0</v>
      </c>
      <c r="CH1199" s="365" t="b">
        <f t="shared" si="537"/>
        <v>0</v>
      </c>
      <c r="CI1199" s="72" t="b">
        <f t="shared" si="538"/>
        <v>0</v>
      </c>
      <c r="CJ1199" s="72">
        <f t="shared" si="539"/>
        <v>31.2</v>
      </c>
      <c r="CK1199" s="72" t="b">
        <f t="shared" si="540"/>
        <v>0</v>
      </c>
      <c r="CL1199" s="72">
        <f t="shared" si="541"/>
        <v>0</v>
      </c>
      <c r="CM1199" s="72" t="b">
        <f t="shared" si="542"/>
        <v>0</v>
      </c>
      <c r="CN1199" s="72" t="b">
        <f t="shared" si="543"/>
        <v>0</v>
      </c>
      <c r="CP1199" s="13">
        <f t="shared" si="544"/>
        <v>0</v>
      </c>
      <c r="CQ1199" s="13" t="b">
        <f t="shared" si="545"/>
        <v>0</v>
      </c>
      <c r="CR1199" s="13" t="b">
        <f t="shared" si="546"/>
        <v>0</v>
      </c>
      <c r="CS1199" s="13" t="b">
        <f t="shared" si="552"/>
        <v>0</v>
      </c>
      <c r="CT1199" s="13" t="b">
        <f t="shared" si="551"/>
        <v>0</v>
      </c>
      <c r="CU1199" s="13" t="b">
        <f t="shared" si="553"/>
        <v>0</v>
      </c>
      <c r="CV1199" s="13" t="b">
        <f t="shared" si="547"/>
        <v>0</v>
      </c>
      <c r="CW1199" s="13" t="b">
        <f t="shared" si="548"/>
        <v>0</v>
      </c>
      <c r="CX1199" s="13" t="b">
        <f t="shared" si="549"/>
        <v>0</v>
      </c>
      <c r="CY1199" s="13" t="b">
        <f t="shared" si="550"/>
        <v>0</v>
      </c>
    </row>
    <row r="1200" spans="1:103" ht="15" thickBot="1">
      <c r="A1200" s="932"/>
      <c r="B1200" s="996"/>
      <c r="C1200" s="996"/>
      <c r="D1200" s="996"/>
      <c r="E1200" s="996"/>
      <c r="F1200" s="996"/>
      <c r="G1200" s="996"/>
      <c r="H1200" s="996"/>
      <c r="I1200" s="996"/>
      <c r="J1200" s="996"/>
      <c r="K1200" s="996"/>
      <c r="L1200" s="996"/>
      <c r="M1200" s="996"/>
      <c r="N1200" s="996"/>
      <c r="O1200" s="184"/>
      <c r="P1200" s="996"/>
      <c r="Q1200" s="941"/>
      <c r="R1200" s="996"/>
      <c r="S1200" s="996"/>
      <c r="T1200" s="996"/>
      <c r="U1200" s="996"/>
      <c r="V1200" s="996"/>
      <c r="W1200" s="185"/>
      <c r="X1200" s="185"/>
      <c r="Y1200" s="185"/>
      <c r="Z1200" s="185"/>
      <c r="AA1200" s="185" t="s">
        <v>50</v>
      </c>
      <c r="AB1200" s="186"/>
      <c r="AC1200" s="186"/>
      <c r="AD1200" s="185"/>
      <c r="AE1200" s="996"/>
      <c r="AF1200" s="334">
        <f t="shared" si="525"/>
        <v>0</v>
      </c>
      <c r="AG1200" s="272">
        <f>IF(R1200="kompletna",Q1200*J1200*0.0036*'lista, wskaźniki'!$F$13, IF(R1200="częściowa",Q1200*J1200*0.0036*'lista, wskaźniki'!$F$14, IF(R1200="brak",Q1200*J1200*0.0036*'lista, wskaźniki'!$F$15,)))</f>
        <v>0</v>
      </c>
      <c r="AH1200" s="334">
        <f>IF(Y1200="inne",K1200*'lista, wskaźniki'!$E$35,IF(Y1200="to samo źródło",0,IF(Y1200=0,0)))</f>
        <v>0</v>
      </c>
      <c r="AI1200" s="334" t="b">
        <f>IF(AA1200="gaz z sieci",AC1200*'lista, wskaźniki'!$D$21)</f>
        <v>0</v>
      </c>
      <c r="AJ1200" s="272">
        <f>IF(AA1200="węgiel",AB1200*'lista, wskaźniki'!$D$20, IF('Sektor mieszkaniowy'!AA1200="drewno",'Sektor mieszkaniowy'!AB1200*'lista, wskaźniki'!$D$22,IF('Sektor mieszkaniowy'!AA1200="pellet",AB1200*'lista, wskaźniki'!$D$23,IF('Sektor mieszkaniowy'!AA1200="gaz z sieci",AB1200*'lista, wskaźniki'!$D$21,IF('Sektor mieszkaniowy'!AA1200="olej opałowy",'Sektor mieszkaniowy'!AB1200*'lista, wskaźniki'!$D$24)))))</f>
        <v>0</v>
      </c>
      <c r="AK1200" s="999"/>
      <c r="AL1200" s="996"/>
      <c r="AM1200" s="20">
        <f>IF(AA1200="węgiel",AF1200*1/3.6*'lista, wskaźniki'!$F$20,IF(AA1200="drewno",AF1200*1/3.6*'lista, wskaźniki'!$F$22,IF(AA1200="pellet",AF1200*1/3.6*'lista, wskaźniki'!$F$23,IF(AA1200="gaz z sieci",AF1200*1/3.6*'lista, wskaźniki'!$F$21,IF(AA1200="olej opałowy",AF1200*1/3.6*'lista, wskaźniki'!$F$24,0)))))</f>
        <v>0</v>
      </c>
      <c r="AN1200" s="20">
        <f>IF(AA1200="węgiel",AF1200*'lista, wskaźniki'!$E$42,IF(AA1200="drewno",AF1200*'lista, wskaźniki'!$G$42,IF(AA1200="pellet",AF1200*'lista, wskaźniki'!$H$42,IF(AA1200="gaz z sieci",AF1200*'lista, wskaźniki'!$F$42,IF(AA1200="olej opałowy",AF1200*'lista, wskaźniki'!$I$42,0)))))</f>
        <v>0</v>
      </c>
      <c r="AO1200" s="20">
        <f>IF(AA1200="węgiel",AF1200*'lista, wskaźniki'!$E$43,IF(AA1200="drewno",AF1200*'lista, wskaźniki'!$G$43,IF(AA1200="pellet",AF1200*'lista, wskaźniki'!$H$43,IF(AA1200="gaz z sieci",AF1200*'lista, wskaźniki'!$F$43,IF(AA1200="olej opałowy",AF1200*'lista, wskaźniki'!$I$43,0)))))</f>
        <v>0</v>
      </c>
      <c r="AP1200" s="20">
        <f>IF(AA1200="węgiel",AF1200*'lista, wskaźniki'!$E$44,IF(AA1200="drewno",AF1200*'lista, wskaźniki'!$G$44,IF(AA1200="pellet",AF1200*'lista, wskaźniki'!$H$44,IF(AA1200="gaz z sieci",AF1200*'lista, wskaźniki'!$F$44,IF(AA1200="olej opałowy",AF1200*'lista, wskaźniki'!$I$44,0)))))</f>
        <v>0</v>
      </c>
      <c r="AQ1200" s="20" t="b">
        <f>IF(Z1200="gaz",AH1200*1/3.6*'lista, wskaźniki'!$F$21,IF(Z1200="energia elektryczna",AH1200*1/3.6*'lista, wskaźniki'!$F$26))</f>
        <v>0</v>
      </c>
      <c r="AR1200" s="20" t="b">
        <f>IF(Z1200="gaz",AH1200*'lista, wskaźniki'!$F$42,IF(Z1200="energia elektryczna",AH1200*0))</f>
        <v>0</v>
      </c>
      <c r="AS1200" s="20" t="b">
        <f>IF(Z1200="gaz",AH1200*'lista, wskaźniki'!$F$43,IF(Z1200="energia elektryczna",AH1200*0))</f>
        <v>0</v>
      </c>
      <c r="AT1200" s="20" t="b">
        <f>IF(Z1200="gaz",AH1200*'lista, wskaźniki'!$F$44,IF(Z1200="energia elektryczna",AH1200*0))</f>
        <v>0</v>
      </c>
      <c r="AU1200" s="20">
        <f>AI1200*1/3.6*'lista, wskaźniki'!$F$21</f>
        <v>0</v>
      </c>
      <c r="AV1200" s="20">
        <f>AI1200*'lista, wskaźniki'!$F$42</f>
        <v>0</v>
      </c>
      <c r="AW1200" s="20">
        <f>AI1200*'lista, wskaźniki'!$F$43</f>
        <v>0</v>
      </c>
      <c r="AX1200" s="20">
        <f>AI1200*'lista, wskaźniki'!$F$44</f>
        <v>0</v>
      </c>
      <c r="AY1200" s="20">
        <f>AK1200*'lista, wskaźniki'!$F$26</f>
        <v>0</v>
      </c>
      <c r="AZ1200" s="20">
        <f t="shared" si="526"/>
        <v>0</v>
      </c>
      <c r="BA1200" s="20">
        <f t="shared" si="527"/>
        <v>0</v>
      </c>
      <c r="BB1200" s="20">
        <f t="shared" si="528"/>
        <v>0</v>
      </c>
      <c r="BC1200" s="20">
        <f t="shared" si="529"/>
        <v>0</v>
      </c>
      <c r="BD1200" s="996"/>
      <c r="BE1200" s="996"/>
      <c r="BF1200" s="996"/>
      <c r="BG1200" s="996"/>
      <c r="BH1200" s="185"/>
      <c r="BI1200" s="996"/>
      <c r="BJ1200" s="185"/>
      <c r="BK1200" s="996"/>
      <c r="BL1200" s="185"/>
      <c r="BM1200" s="185"/>
      <c r="BN1200" s="185"/>
      <c r="BO1200" s="185"/>
      <c r="BP1200" s="185"/>
      <c r="BQ1200" s="185"/>
      <c r="BR1200" s="185"/>
      <c r="BS1200" s="990"/>
      <c r="BT1200" s="990"/>
      <c r="BU1200" s="990"/>
      <c r="BV1200" s="990"/>
      <c r="BW1200" s="990"/>
      <c r="BX1200" s="990"/>
      <c r="BY1200" s="993"/>
      <c r="CA1200" s="365" t="b">
        <f t="shared" si="530"/>
        <v>0</v>
      </c>
      <c r="CB1200" s="365" t="b">
        <f t="shared" si="531"/>
        <v>0</v>
      </c>
      <c r="CC1200" s="365">
        <f t="shared" si="532"/>
        <v>0</v>
      </c>
      <c r="CD1200" s="365" t="b">
        <f t="shared" si="533"/>
        <v>0</v>
      </c>
      <c r="CE1200" s="365" t="b">
        <f t="shared" si="534"/>
        <v>0</v>
      </c>
      <c r="CF1200" s="365" t="b">
        <f t="shared" si="535"/>
        <v>0</v>
      </c>
      <c r="CG1200" s="365" t="b">
        <f t="shared" si="536"/>
        <v>0</v>
      </c>
      <c r="CH1200" s="365" t="b">
        <f t="shared" si="537"/>
        <v>0</v>
      </c>
      <c r="CI1200" s="72" t="b">
        <f t="shared" si="538"/>
        <v>0</v>
      </c>
      <c r="CJ1200" s="72" t="b">
        <f t="shared" si="539"/>
        <v>0</v>
      </c>
      <c r="CK1200" s="72">
        <f t="shared" si="540"/>
        <v>0</v>
      </c>
      <c r="CL1200" s="72">
        <f t="shared" si="541"/>
        <v>0</v>
      </c>
      <c r="CM1200" s="72" t="b">
        <f t="shared" si="542"/>
        <v>0</v>
      </c>
      <c r="CN1200" s="72" t="b">
        <f t="shared" si="543"/>
        <v>0</v>
      </c>
      <c r="CP1200" s="13">
        <f t="shared" si="544"/>
        <v>0</v>
      </c>
      <c r="CQ1200" s="13" t="b">
        <f t="shared" si="545"/>
        <v>0</v>
      </c>
      <c r="CR1200" s="13" t="b">
        <f t="shared" si="546"/>
        <v>0</v>
      </c>
      <c r="CS1200" s="13" t="b">
        <f t="shared" si="552"/>
        <v>0</v>
      </c>
      <c r="CT1200" s="13" t="b">
        <f t="shared" si="551"/>
        <v>0</v>
      </c>
      <c r="CU1200" s="13" t="b">
        <f t="shared" si="553"/>
        <v>0</v>
      </c>
      <c r="CV1200" s="13" t="b">
        <f t="shared" si="547"/>
        <v>0</v>
      </c>
      <c r="CW1200" s="13" t="b">
        <f t="shared" si="548"/>
        <v>0</v>
      </c>
      <c r="CX1200" s="13" t="b">
        <f t="shared" si="549"/>
        <v>0</v>
      </c>
      <c r="CY1200" s="13" t="b">
        <f t="shared" si="550"/>
        <v>0</v>
      </c>
    </row>
    <row r="1201" spans="1:103" ht="15" thickBot="1">
      <c r="A1201" s="932"/>
      <c r="B1201" s="996"/>
      <c r="C1201" s="996"/>
      <c r="D1201" s="996"/>
      <c r="E1201" s="996"/>
      <c r="F1201" s="996"/>
      <c r="G1201" s="996"/>
      <c r="H1201" s="996"/>
      <c r="I1201" s="996"/>
      <c r="J1201" s="996"/>
      <c r="K1201" s="996"/>
      <c r="L1201" s="996"/>
      <c r="M1201" s="996"/>
      <c r="N1201" s="996"/>
      <c r="O1201" s="184"/>
      <c r="P1201" s="996"/>
      <c r="Q1201" s="941"/>
      <c r="R1201" s="996"/>
      <c r="S1201" s="996"/>
      <c r="T1201" s="996"/>
      <c r="U1201" s="996"/>
      <c r="V1201" s="996"/>
      <c r="W1201" s="185"/>
      <c r="X1201" s="185"/>
      <c r="Y1201" s="185"/>
      <c r="Z1201" s="185"/>
      <c r="AA1201" s="185" t="s">
        <v>38</v>
      </c>
      <c r="AB1201" s="186"/>
      <c r="AC1201" s="186"/>
      <c r="AD1201" s="185"/>
      <c r="AE1201" s="996"/>
      <c r="AF1201" s="334">
        <f t="shared" si="525"/>
        <v>0</v>
      </c>
      <c r="AG1201" s="272">
        <f>IF(R1201="kompletna",Q1201*J1201*0.0036*'lista, wskaźniki'!$F$13, IF(R1201="częściowa",Q1201*J1201*0.0036*'lista, wskaźniki'!$F$14, IF(R1201="brak",Q1201*J1201*0.0036*'lista, wskaźniki'!$F$15,)))</f>
        <v>0</v>
      </c>
      <c r="AH1201" s="334">
        <f>IF(Y1201="inne",K1201*'lista, wskaźniki'!$E$35,IF(Y1201="to samo źródło",0,IF(Y1201=0,0)))</f>
        <v>0</v>
      </c>
      <c r="AI1201" s="334">
        <f>IF(AA1201="gaz z sieci",AC1201*'lista, wskaźniki'!$D$21)</f>
        <v>0</v>
      </c>
      <c r="AJ1201" s="272">
        <f>IF(AA1201="węgiel",AB1201*'lista, wskaźniki'!$D$20, IF('Sektor mieszkaniowy'!AA1201="drewno",'Sektor mieszkaniowy'!AB1201*'lista, wskaźniki'!$D$22,IF('Sektor mieszkaniowy'!AA1201="pellet",AB1201*'lista, wskaźniki'!$D$23,IF('Sektor mieszkaniowy'!AA1201="gaz z sieci",AB1201*'lista, wskaźniki'!$D$21,IF('Sektor mieszkaniowy'!AA1201="olej opałowy",'Sektor mieszkaniowy'!AB1201*'lista, wskaźniki'!$D$24)))))</f>
        <v>0</v>
      </c>
      <c r="AK1201" s="999"/>
      <c r="AL1201" s="996"/>
      <c r="AM1201" s="20">
        <f>IF(AA1201="węgiel",AF1201*1/3.6*'lista, wskaźniki'!$F$20,IF(AA1201="drewno",AF1201*1/3.6*'lista, wskaźniki'!$F$22,IF(AA1201="pellet",AF1201*1/3.6*'lista, wskaźniki'!$F$23,IF(AA1201="gaz z sieci",AF1201*1/3.6*'lista, wskaźniki'!$F$21,IF(AA1201="olej opałowy",AF1201*1/3.6*'lista, wskaźniki'!$F$24,0)))))</f>
        <v>0</v>
      </c>
      <c r="AN1201" s="20">
        <f>IF(AA1201="węgiel",AF1201*'lista, wskaźniki'!$E$42,IF(AA1201="drewno",AF1201*'lista, wskaźniki'!$G$42,IF(AA1201="pellet",AF1201*'lista, wskaźniki'!$H$42,IF(AA1201="gaz z sieci",AF1201*'lista, wskaźniki'!$F$42,IF(AA1201="olej opałowy",AF1201*'lista, wskaźniki'!$I$42,0)))))</f>
        <v>0</v>
      </c>
      <c r="AO1201" s="20">
        <f>IF(AA1201="węgiel",AF1201*'lista, wskaźniki'!$E$43,IF(AA1201="drewno",AF1201*'lista, wskaźniki'!$G$43,IF(AA1201="pellet",AF1201*'lista, wskaźniki'!$H$43,IF(AA1201="gaz z sieci",AF1201*'lista, wskaźniki'!$F$43,IF(AA1201="olej opałowy",AF1201*'lista, wskaźniki'!$I$43,0)))))</f>
        <v>0</v>
      </c>
      <c r="AP1201" s="20">
        <f>IF(AA1201="węgiel",AF1201*'lista, wskaźniki'!$E$44,IF(AA1201="drewno",AF1201*'lista, wskaźniki'!$G$44,IF(AA1201="pellet",AF1201*'lista, wskaźniki'!$H$44,IF(AA1201="gaz z sieci",AF1201*'lista, wskaźniki'!$F$44,IF(AA1201="olej opałowy",AF1201*'lista, wskaźniki'!$I$44,0)))))</f>
        <v>0</v>
      </c>
      <c r="AQ1201" s="20" t="b">
        <f>IF(Z1201="gaz",AH1201*1/3.6*'lista, wskaźniki'!$F$21,IF(Z1201="energia elektryczna",AH1201*1/3.6*'lista, wskaźniki'!$F$26))</f>
        <v>0</v>
      </c>
      <c r="AR1201" s="20" t="b">
        <f>IF(Z1201="gaz",AH1201*'lista, wskaźniki'!$F$42,IF(Z1201="energia elektryczna",AH1201*0))</f>
        <v>0</v>
      </c>
      <c r="AS1201" s="20" t="b">
        <f>IF(Z1201="gaz",AH1201*'lista, wskaźniki'!$F$43,IF(Z1201="energia elektryczna",AH1201*0))</f>
        <v>0</v>
      </c>
      <c r="AT1201" s="20" t="b">
        <f>IF(Z1201="gaz",AH1201*'lista, wskaźniki'!$F$44,IF(Z1201="energia elektryczna",AH1201*0))</f>
        <v>0</v>
      </c>
      <c r="AU1201" s="20">
        <f>AI1201*1/3.6*'lista, wskaźniki'!$F$21</f>
        <v>0</v>
      </c>
      <c r="AV1201" s="20">
        <f>AI1201*'lista, wskaźniki'!$F$42</f>
        <v>0</v>
      </c>
      <c r="AW1201" s="20">
        <f>AI1201*'lista, wskaźniki'!$F$43</f>
        <v>0</v>
      </c>
      <c r="AX1201" s="20">
        <f>AI1201*'lista, wskaźniki'!$F$44</f>
        <v>0</v>
      </c>
      <c r="AY1201" s="20">
        <f>AK1201*'lista, wskaźniki'!$F$26</f>
        <v>0</v>
      </c>
      <c r="AZ1201" s="20">
        <f t="shared" si="526"/>
        <v>0</v>
      </c>
      <c r="BA1201" s="20">
        <f t="shared" si="527"/>
        <v>0</v>
      </c>
      <c r="BB1201" s="20">
        <f t="shared" si="528"/>
        <v>0</v>
      </c>
      <c r="BC1201" s="20">
        <f t="shared" si="529"/>
        <v>0</v>
      </c>
      <c r="BD1201" s="996"/>
      <c r="BE1201" s="996"/>
      <c r="BF1201" s="996"/>
      <c r="BG1201" s="996"/>
      <c r="BH1201" s="185"/>
      <c r="BI1201" s="996"/>
      <c r="BJ1201" s="185"/>
      <c r="BK1201" s="996"/>
      <c r="BL1201" s="185"/>
      <c r="BM1201" s="185"/>
      <c r="BN1201" s="185"/>
      <c r="BO1201" s="185"/>
      <c r="BP1201" s="185"/>
      <c r="BQ1201" s="185"/>
      <c r="BR1201" s="185"/>
      <c r="BS1201" s="990"/>
      <c r="BT1201" s="990"/>
      <c r="BU1201" s="990"/>
      <c r="BV1201" s="990"/>
      <c r="BW1201" s="990"/>
      <c r="BX1201" s="990"/>
      <c r="BY1201" s="993"/>
      <c r="CA1201" s="365" t="b">
        <f t="shared" si="530"/>
        <v>0</v>
      </c>
      <c r="CB1201" s="365" t="b">
        <f t="shared" si="531"/>
        <v>0</v>
      </c>
      <c r="CC1201" s="365" t="b">
        <f t="shared" si="532"/>
        <v>0</v>
      </c>
      <c r="CD1201" s="365">
        <f t="shared" si="533"/>
        <v>0</v>
      </c>
      <c r="CE1201" s="365" t="b">
        <f t="shared" si="534"/>
        <v>0</v>
      </c>
      <c r="CF1201" s="365" t="b">
        <f t="shared" si="535"/>
        <v>0</v>
      </c>
      <c r="CG1201" s="365" t="b">
        <f t="shared" si="536"/>
        <v>0</v>
      </c>
      <c r="CH1201" s="365">
        <f t="shared" si="537"/>
        <v>0</v>
      </c>
      <c r="CI1201" s="72" t="b">
        <f t="shared" si="538"/>
        <v>0</v>
      </c>
      <c r="CJ1201" s="72" t="b">
        <f t="shared" si="539"/>
        <v>0</v>
      </c>
      <c r="CK1201" s="72" t="b">
        <f t="shared" si="540"/>
        <v>0</v>
      </c>
      <c r="CL1201" s="72">
        <f t="shared" si="541"/>
        <v>0</v>
      </c>
      <c r="CM1201" s="72" t="b">
        <f t="shared" si="542"/>
        <v>0</v>
      </c>
      <c r="CN1201" s="72" t="b">
        <f t="shared" si="543"/>
        <v>0</v>
      </c>
      <c r="CP1201" s="13">
        <f t="shared" si="544"/>
        <v>0</v>
      </c>
      <c r="CQ1201" s="13" t="b">
        <f t="shared" si="545"/>
        <v>0</v>
      </c>
      <c r="CR1201" s="13" t="b">
        <f t="shared" si="546"/>
        <v>0</v>
      </c>
      <c r="CS1201" s="13" t="b">
        <f t="shared" si="552"/>
        <v>0</v>
      </c>
      <c r="CT1201" s="13" t="b">
        <f t="shared" si="551"/>
        <v>0</v>
      </c>
      <c r="CU1201" s="13" t="b">
        <f t="shared" si="553"/>
        <v>0</v>
      </c>
      <c r="CV1201" s="13" t="b">
        <f t="shared" si="547"/>
        <v>0</v>
      </c>
      <c r="CW1201" s="13" t="b">
        <f t="shared" si="548"/>
        <v>0</v>
      </c>
      <c r="CX1201" s="13" t="b">
        <f t="shared" si="549"/>
        <v>0</v>
      </c>
      <c r="CY1201" s="13" t="b">
        <f t="shared" si="550"/>
        <v>0</v>
      </c>
    </row>
    <row r="1202" spans="1:103" ht="15" thickBot="1">
      <c r="A1202" s="933"/>
      <c r="B1202" s="997"/>
      <c r="C1202" s="997"/>
      <c r="D1202" s="997"/>
      <c r="E1202" s="997"/>
      <c r="F1202" s="997"/>
      <c r="G1202" s="997"/>
      <c r="H1202" s="997"/>
      <c r="I1202" s="997"/>
      <c r="J1202" s="997"/>
      <c r="K1202" s="997"/>
      <c r="L1202" s="997"/>
      <c r="M1202" s="997"/>
      <c r="N1202" s="997"/>
      <c r="O1202" s="187"/>
      <c r="P1202" s="997"/>
      <c r="Q1202" s="942"/>
      <c r="R1202" s="997"/>
      <c r="S1202" s="997"/>
      <c r="T1202" s="997"/>
      <c r="U1202" s="997"/>
      <c r="V1202" s="997"/>
      <c r="W1202" s="188"/>
      <c r="X1202" s="188"/>
      <c r="Y1202" s="188"/>
      <c r="Z1202" s="188"/>
      <c r="AA1202" s="188" t="s">
        <v>37</v>
      </c>
      <c r="AB1202" s="189"/>
      <c r="AC1202" s="189"/>
      <c r="AD1202" s="188"/>
      <c r="AE1202" s="997"/>
      <c r="AF1202" s="334">
        <f t="shared" si="525"/>
        <v>0</v>
      </c>
      <c r="AG1202" s="272">
        <f>IF(R1202="kompletna",Q1202*J1202*0.0036*'lista, wskaźniki'!$F$13, IF(R1202="częściowa",Q1202*J1202*0.0036*'lista, wskaźniki'!$F$14, IF(R1202="brak",Q1202*J1202*0.0036*'lista, wskaźniki'!$F$15,)))</f>
        <v>0</v>
      </c>
      <c r="AH1202" s="334">
        <f>IF(Y1202="inne",K1202*'lista, wskaźniki'!$E$35,IF(Y1202="to samo źródło",0,IF(Y1202=0,0)))</f>
        <v>0</v>
      </c>
      <c r="AI1202" s="334" t="b">
        <f>IF(AA1202="gaz z sieci",AC1202*'lista, wskaźniki'!$D$21)</f>
        <v>0</v>
      </c>
      <c r="AJ1202" s="272">
        <f>IF(AA1202="węgiel",AB1202*'lista, wskaźniki'!$D$20, IF('Sektor mieszkaniowy'!AA1202="drewno",'Sektor mieszkaniowy'!AB1202*'lista, wskaźniki'!$D$22,IF('Sektor mieszkaniowy'!AA1202="pellet",AB1202*'lista, wskaźniki'!$D$23,IF('Sektor mieszkaniowy'!AA1202="gaz z sieci",AB1202*'lista, wskaźniki'!$D$21,IF('Sektor mieszkaniowy'!AA1202="olej opałowy",'Sektor mieszkaniowy'!AB1202*'lista, wskaźniki'!$D$24)))))</f>
        <v>0</v>
      </c>
      <c r="AK1202" s="1000"/>
      <c r="AL1202" s="997"/>
      <c r="AM1202" s="20">
        <f>IF(AA1202="węgiel",AF1202*1/3.6*'lista, wskaźniki'!$F$20,IF(AA1202="drewno",AF1202*1/3.6*'lista, wskaźniki'!$F$22,IF(AA1202="pellet",AF1202*1/3.6*'lista, wskaźniki'!$F$23,IF(AA1202="gaz z sieci",AF1202*1/3.6*'lista, wskaźniki'!$F$21,IF(AA1202="olej opałowy",AF1202*1/3.6*'lista, wskaźniki'!$F$24,0)))))</f>
        <v>0</v>
      </c>
      <c r="AN1202" s="20">
        <f>IF(AA1202="węgiel",AF1202*'lista, wskaźniki'!$E$42,IF(AA1202="drewno",AF1202*'lista, wskaźniki'!$G$42,IF(AA1202="pellet",AF1202*'lista, wskaźniki'!$H$42,IF(AA1202="gaz z sieci",AF1202*'lista, wskaźniki'!$F$42,IF(AA1202="olej opałowy",AF1202*'lista, wskaźniki'!$I$42,0)))))</f>
        <v>0</v>
      </c>
      <c r="AO1202" s="20">
        <f>IF(AA1202="węgiel",AF1202*'lista, wskaźniki'!$E$43,IF(AA1202="drewno",AF1202*'lista, wskaźniki'!$G$43,IF(AA1202="pellet",AF1202*'lista, wskaźniki'!$H$43,IF(AA1202="gaz z sieci",AF1202*'lista, wskaźniki'!$F$43,IF(AA1202="olej opałowy",AF1202*'lista, wskaźniki'!$I$43,0)))))</f>
        <v>0</v>
      </c>
      <c r="AP1202" s="20">
        <f>IF(AA1202="węgiel",AF1202*'lista, wskaźniki'!$E$44,IF(AA1202="drewno",AF1202*'lista, wskaźniki'!$G$44,IF(AA1202="pellet",AF1202*'lista, wskaźniki'!$H$44,IF(AA1202="gaz z sieci",AF1202*'lista, wskaźniki'!$F$44,IF(AA1202="olej opałowy",AF1202*'lista, wskaźniki'!$I$44,0)))))</f>
        <v>0</v>
      </c>
      <c r="AQ1202" s="20" t="b">
        <f>IF(Z1202="gaz",AH1202*1/3.6*'lista, wskaźniki'!$F$21,IF(Z1202="energia elektryczna",AH1202*1/3.6*'lista, wskaźniki'!$F$26))</f>
        <v>0</v>
      </c>
      <c r="AR1202" s="20" t="b">
        <f>IF(Z1202="gaz",AH1202*'lista, wskaźniki'!$F$42,IF(Z1202="energia elektryczna",AH1202*0))</f>
        <v>0</v>
      </c>
      <c r="AS1202" s="20" t="b">
        <f>IF(Z1202="gaz",AH1202*'lista, wskaźniki'!$F$43,IF(Z1202="energia elektryczna",AH1202*0))</f>
        <v>0</v>
      </c>
      <c r="AT1202" s="20" t="b">
        <f>IF(Z1202="gaz",AH1202*'lista, wskaźniki'!$F$44,IF(Z1202="energia elektryczna",AH1202*0))</f>
        <v>0</v>
      </c>
      <c r="AU1202" s="20">
        <f>AI1202*1/3.6*'lista, wskaźniki'!$F$21</f>
        <v>0</v>
      </c>
      <c r="AV1202" s="20">
        <f>AI1202*'lista, wskaźniki'!$F$42</f>
        <v>0</v>
      </c>
      <c r="AW1202" s="20">
        <f>AI1202*'lista, wskaźniki'!$F$43</f>
        <v>0</v>
      </c>
      <c r="AX1202" s="20">
        <f>AI1202*'lista, wskaźniki'!$F$44</f>
        <v>0</v>
      </c>
      <c r="AY1202" s="20">
        <f>AK1202*'lista, wskaźniki'!$F$26</f>
        <v>0</v>
      </c>
      <c r="AZ1202" s="20">
        <f t="shared" si="526"/>
        <v>0</v>
      </c>
      <c r="BA1202" s="20">
        <f t="shared" si="527"/>
        <v>0</v>
      </c>
      <c r="BB1202" s="20">
        <f t="shared" si="528"/>
        <v>0</v>
      </c>
      <c r="BC1202" s="20">
        <f t="shared" si="529"/>
        <v>0</v>
      </c>
      <c r="BD1202" s="997"/>
      <c r="BE1202" s="997"/>
      <c r="BF1202" s="997"/>
      <c r="BG1202" s="997"/>
      <c r="BH1202" s="188"/>
      <c r="BI1202" s="997"/>
      <c r="BJ1202" s="188"/>
      <c r="BK1202" s="997"/>
      <c r="BL1202" s="188"/>
      <c r="BM1202" s="188"/>
      <c r="BN1202" s="188"/>
      <c r="BO1202" s="188"/>
      <c r="BP1202" s="188"/>
      <c r="BQ1202" s="188"/>
      <c r="BR1202" s="188"/>
      <c r="BS1202" s="991"/>
      <c r="BT1202" s="991"/>
      <c r="BU1202" s="991"/>
      <c r="BV1202" s="991"/>
      <c r="BW1202" s="991"/>
      <c r="BX1202" s="991"/>
      <c r="BY1202" s="994"/>
      <c r="CA1202" s="365" t="b">
        <f t="shared" si="530"/>
        <v>0</v>
      </c>
      <c r="CB1202" s="365" t="b">
        <f t="shared" si="531"/>
        <v>0</v>
      </c>
      <c r="CC1202" s="365" t="b">
        <f t="shared" si="532"/>
        <v>0</v>
      </c>
      <c r="CD1202" s="365" t="b">
        <f t="shared" si="533"/>
        <v>0</v>
      </c>
      <c r="CE1202" s="365">
        <f t="shared" si="534"/>
        <v>0</v>
      </c>
      <c r="CF1202" s="365" t="b">
        <f t="shared" si="535"/>
        <v>0</v>
      </c>
      <c r="CG1202" s="365" t="b">
        <f t="shared" si="536"/>
        <v>0</v>
      </c>
      <c r="CH1202" s="365" t="b">
        <f t="shared" si="537"/>
        <v>0</v>
      </c>
      <c r="CI1202" s="72" t="b">
        <f t="shared" si="538"/>
        <v>0</v>
      </c>
      <c r="CJ1202" s="72" t="b">
        <f t="shared" si="539"/>
        <v>0</v>
      </c>
      <c r="CK1202" s="72" t="b">
        <f t="shared" si="540"/>
        <v>0</v>
      </c>
      <c r="CL1202" s="72">
        <f t="shared" si="541"/>
        <v>0</v>
      </c>
      <c r="CM1202" s="72">
        <f t="shared" si="542"/>
        <v>0</v>
      </c>
      <c r="CN1202" s="72" t="b">
        <f t="shared" si="543"/>
        <v>0</v>
      </c>
      <c r="CP1202" s="13">
        <f t="shared" si="544"/>
        <v>0</v>
      </c>
      <c r="CQ1202" s="13" t="b">
        <f t="shared" si="545"/>
        <v>0</v>
      </c>
      <c r="CR1202" s="13" t="b">
        <f t="shared" si="546"/>
        <v>0</v>
      </c>
      <c r="CS1202" s="13" t="b">
        <f t="shared" si="552"/>
        <v>0</v>
      </c>
      <c r="CT1202" s="13" t="b">
        <f t="shared" si="551"/>
        <v>0</v>
      </c>
      <c r="CU1202" s="13" t="b">
        <f t="shared" si="553"/>
        <v>0</v>
      </c>
      <c r="CV1202" s="13" t="b">
        <f t="shared" si="547"/>
        <v>0</v>
      </c>
      <c r="CW1202" s="13" t="b">
        <f t="shared" si="548"/>
        <v>0</v>
      </c>
      <c r="CX1202" s="13" t="b">
        <f t="shared" si="549"/>
        <v>0</v>
      </c>
      <c r="CY1202" s="13" t="b">
        <f t="shared" si="550"/>
        <v>0</v>
      </c>
    </row>
    <row r="1203" spans="1:103" ht="15" thickBot="1">
      <c r="A1203" s="931">
        <v>241</v>
      </c>
      <c r="B1203" s="995" t="s">
        <v>244</v>
      </c>
      <c r="C1203" s="995"/>
      <c r="D1203" s="995" t="s">
        <v>1</v>
      </c>
      <c r="E1203" s="995" t="s">
        <v>5</v>
      </c>
      <c r="F1203" s="995"/>
      <c r="G1203" s="995"/>
      <c r="H1203" s="995"/>
      <c r="I1203" s="995" t="s">
        <v>10</v>
      </c>
      <c r="J1203" s="995"/>
      <c r="K1203" s="995"/>
      <c r="L1203" s="995" t="s">
        <v>17</v>
      </c>
      <c r="M1203" s="995"/>
      <c r="N1203" s="995" t="s">
        <v>17</v>
      </c>
      <c r="O1203" s="181"/>
      <c r="P1203" s="995" t="s">
        <v>17</v>
      </c>
      <c r="Q1203" s="940">
        <f>IF(I1203="&lt;1966",'lista, wskaźniki'!$G$4,IF(I1203="1967-1985",'lista, wskaźniki'!$G$5,IF(I1203="1986-1992",'lista, wskaźniki'!$G$6,IF(I1203="1993-1996",'lista, wskaźniki'!$G$7,IF(I1203="&gt;1997",'lista, wskaźniki'!$G$8,IF(I1203=0,'lista, wskaźniki'!$G$4))))))</f>
        <v>290</v>
      </c>
      <c r="R1203" s="995" t="s">
        <v>25</v>
      </c>
      <c r="S1203" s="995" t="s">
        <v>28</v>
      </c>
      <c r="T1203" s="995"/>
      <c r="U1203" s="995"/>
      <c r="V1203" s="995"/>
      <c r="W1203" s="182" t="s">
        <v>35</v>
      </c>
      <c r="X1203" s="182" t="s">
        <v>39</v>
      </c>
      <c r="Y1203" s="182"/>
      <c r="Z1203" s="182"/>
      <c r="AA1203" s="182" t="s">
        <v>35</v>
      </c>
      <c r="AB1203" s="183">
        <v>2</v>
      </c>
      <c r="AC1203" s="183"/>
      <c r="AD1203" s="182">
        <v>1600</v>
      </c>
      <c r="AE1203" s="995"/>
      <c r="AF1203" s="334">
        <f t="shared" si="525"/>
        <v>45.26</v>
      </c>
      <c r="AG1203" s="272">
        <f>IF(R1203="kompletna",Q1203*J1203*0.0036*'lista, wskaźniki'!$F$13, IF(R1203="częściowa",Q1203*J1203*0.0036*'lista, wskaźniki'!$F$14, IF(R1203="brak",Q1203*J1203*0.0036*'lista, wskaźniki'!$F$15,)))</f>
        <v>0</v>
      </c>
      <c r="AH1203" s="334">
        <f>IF(Y1203="inne",K1203*'lista, wskaźniki'!$E$35,IF(Y1203="to samo źródło",0,IF(Y1203=0,0)))</f>
        <v>0</v>
      </c>
      <c r="AI1203" s="334" t="b">
        <f>IF(AA1203="gaz z sieci",AC1203*'lista, wskaźniki'!$D$21)</f>
        <v>0</v>
      </c>
      <c r="AJ1203" s="272">
        <f>IF(AA1203="węgiel",AB1203*'lista, wskaźniki'!$D$20, IF('Sektor mieszkaniowy'!AA1203="drewno",'Sektor mieszkaniowy'!AB1203*'lista, wskaźniki'!$D$22,IF('Sektor mieszkaniowy'!AA1203="pellet",AB1203*'lista, wskaźniki'!$D$23,IF('Sektor mieszkaniowy'!AA1203="gaz z sieci",AB1203*'lista, wskaźniki'!$D$21,IF('Sektor mieszkaniowy'!AA1203="olej opałowy",'Sektor mieszkaniowy'!AB1203*'lista, wskaźniki'!$D$24)))))</f>
        <v>45.26</v>
      </c>
      <c r="AK1203" s="998"/>
      <c r="AL1203" s="995"/>
      <c r="AM1203" s="20">
        <f>IF(AA1203="węgiel",AF1203*1/3.6*'lista, wskaźniki'!$F$20,IF(AA1203="drewno",AF1203*1/3.6*'lista, wskaźniki'!$F$22,IF(AA1203="pellet",AF1203*1/3.6*'lista, wskaźniki'!$F$23,IF(AA1203="gaz z sieci",AF1203*1/3.6*'lista, wskaźniki'!$F$21,IF(AA1203="olej opałowy",AF1203*1/3.6*'lista, wskaźniki'!$F$24,0)))))</f>
        <v>4.2874797999999998</v>
      </c>
      <c r="AN1203" s="20">
        <f>IF(AA1203="węgiel",AF1203*'lista, wskaźniki'!$E$42,IF(AA1203="drewno",AF1203*'lista, wskaźniki'!$G$42,IF(AA1203="pellet",AF1203*'lista, wskaźniki'!$H$42,IF(AA1203="gaz z sieci",AF1203*'lista, wskaźniki'!$F$42,IF(AA1203="olej opałowy",AF1203*'lista, wskaźniki'!$I$42,0)))))</f>
        <v>1.71988E-2</v>
      </c>
      <c r="AO1203" s="20">
        <f>IF(AA1203="węgiel",AF1203*'lista, wskaźniki'!$E$43,IF(AA1203="drewno",AF1203*'lista, wskaźniki'!$G$43,IF(AA1203="pellet",AF1203*'lista, wskaźniki'!$H$43,IF(AA1203="gaz z sieci",AF1203*'lista, wskaźniki'!$F$43,IF(AA1203="olej opałowy",AF1203*'lista, wskaźniki'!$I$43,0)))))</f>
        <v>1.6293600000000002E-2</v>
      </c>
      <c r="AP1203" s="20">
        <f>IF(AA1203="węgiel",AF1203*'lista, wskaźniki'!$E$44,IF(AA1203="drewno",AF1203*'lista, wskaźniki'!$G$44,IF(AA1203="pellet",AF1203*'lista, wskaźniki'!$H$44,IF(AA1203="gaz z sieci",AF1203*'lista, wskaźniki'!$F$44,IF(AA1203="olej opałowy",AF1203*'lista, wskaźniki'!$I$44,0)))))</f>
        <v>1.22202E-5</v>
      </c>
      <c r="AQ1203" s="20" t="b">
        <f>IF(Z1203="gaz",AH1203*1/3.6*'lista, wskaźniki'!$F$21,IF(Z1203="energia elektryczna",AH1203*1/3.6*'lista, wskaźniki'!$F$26))</f>
        <v>0</v>
      </c>
      <c r="AR1203" s="20" t="b">
        <f>IF(Z1203="gaz",AH1203*'lista, wskaźniki'!$F$42,IF(Z1203="energia elektryczna",AH1203*0))</f>
        <v>0</v>
      </c>
      <c r="AS1203" s="20" t="b">
        <f>IF(Z1203="gaz",AH1203*'lista, wskaźniki'!$F$43,IF(Z1203="energia elektryczna",AH1203*0))</f>
        <v>0</v>
      </c>
      <c r="AT1203" s="20" t="b">
        <f>IF(Z1203="gaz",AH1203*'lista, wskaźniki'!$F$44,IF(Z1203="energia elektryczna",AH1203*0))</f>
        <v>0</v>
      </c>
      <c r="AU1203" s="20">
        <f>AI1203*1/3.6*'lista, wskaźniki'!$F$21</f>
        <v>0</v>
      </c>
      <c r="AV1203" s="20">
        <f>AI1203*'lista, wskaźniki'!$F$42</f>
        <v>0</v>
      </c>
      <c r="AW1203" s="20">
        <f>AI1203*'lista, wskaźniki'!$F$43</f>
        <v>0</v>
      </c>
      <c r="AX1203" s="20">
        <f>AI1203*'lista, wskaźniki'!$F$44</f>
        <v>0</v>
      </c>
      <c r="AY1203" s="20">
        <f>AK1203*'lista, wskaźniki'!$F$26</f>
        <v>0</v>
      </c>
      <c r="AZ1203" s="20">
        <f t="shared" si="526"/>
        <v>4.2874797999999998</v>
      </c>
      <c r="BA1203" s="20">
        <f t="shared" si="527"/>
        <v>1.71988E-2</v>
      </c>
      <c r="BB1203" s="20">
        <f t="shared" si="528"/>
        <v>1.6293600000000002E-2</v>
      </c>
      <c r="BC1203" s="20">
        <f t="shared" si="529"/>
        <v>1.22202E-5</v>
      </c>
      <c r="BD1203" s="995" t="s">
        <v>16</v>
      </c>
      <c r="BE1203" s="995"/>
      <c r="BF1203" s="995" t="s">
        <v>17</v>
      </c>
      <c r="BG1203" s="995"/>
      <c r="BH1203" s="182"/>
      <c r="BI1203" s="995" t="s">
        <v>17</v>
      </c>
      <c r="BJ1203" s="182"/>
      <c r="BK1203" s="995" t="s">
        <v>17</v>
      </c>
      <c r="BL1203" s="182"/>
      <c r="BM1203" s="182"/>
      <c r="BN1203" s="182"/>
      <c r="BO1203" s="182" t="s">
        <v>17</v>
      </c>
      <c r="BP1203" s="182"/>
      <c r="BQ1203" s="182"/>
      <c r="BR1203" s="182"/>
      <c r="BS1203" s="989"/>
      <c r="BT1203" s="989">
        <v>50</v>
      </c>
      <c r="BU1203" s="989">
        <v>300</v>
      </c>
      <c r="BV1203" s="989">
        <v>1000</v>
      </c>
      <c r="BW1203" s="989"/>
      <c r="BX1203" s="989"/>
      <c r="BY1203" s="992"/>
      <c r="CA1203" s="365">
        <f t="shared" si="530"/>
        <v>45.26</v>
      </c>
      <c r="CB1203" s="365" t="b">
        <f t="shared" si="531"/>
        <v>0</v>
      </c>
      <c r="CC1203" s="365" t="b">
        <f t="shared" si="532"/>
        <v>0</v>
      </c>
      <c r="CD1203" s="365" t="b">
        <f t="shared" si="533"/>
        <v>0</v>
      </c>
      <c r="CE1203" s="365" t="b">
        <f t="shared" si="534"/>
        <v>0</v>
      </c>
      <c r="CF1203" s="365" t="b">
        <f t="shared" si="535"/>
        <v>0</v>
      </c>
      <c r="CG1203" s="365" t="b">
        <f t="shared" si="536"/>
        <v>0</v>
      </c>
      <c r="CH1203" s="365" t="b">
        <f t="shared" si="537"/>
        <v>0</v>
      </c>
      <c r="CI1203" s="72">
        <f t="shared" si="538"/>
        <v>45.26</v>
      </c>
      <c r="CJ1203" s="72" t="b">
        <f t="shared" si="539"/>
        <v>0</v>
      </c>
      <c r="CK1203" s="72" t="b">
        <f t="shared" si="540"/>
        <v>0</v>
      </c>
      <c r="CL1203" s="72">
        <f t="shared" si="541"/>
        <v>0</v>
      </c>
      <c r="CM1203" s="72" t="b">
        <f t="shared" si="542"/>
        <v>0</v>
      </c>
      <c r="CN1203" s="72" t="b">
        <f t="shared" si="543"/>
        <v>0</v>
      </c>
      <c r="CP1203" s="13">
        <f t="shared" si="544"/>
        <v>0</v>
      </c>
      <c r="CQ1203" s="13">
        <f t="shared" si="545"/>
        <v>0</v>
      </c>
      <c r="CR1203" s="13" t="b">
        <f t="shared" si="546"/>
        <v>0</v>
      </c>
      <c r="CS1203" s="13">
        <f t="shared" si="552"/>
        <v>0</v>
      </c>
      <c r="CT1203" s="13" t="b">
        <f t="shared" si="551"/>
        <v>0</v>
      </c>
      <c r="CU1203" s="13">
        <f t="shared" si="553"/>
        <v>0</v>
      </c>
      <c r="CV1203" s="13" t="b">
        <f t="shared" si="547"/>
        <v>0</v>
      </c>
      <c r="CW1203" s="13">
        <f t="shared" si="548"/>
        <v>0</v>
      </c>
      <c r="CX1203" s="13" t="b">
        <f t="shared" si="549"/>
        <v>0</v>
      </c>
      <c r="CY1203" s="13">
        <f t="shared" si="550"/>
        <v>0</v>
      </c>
    </row>
    <row r="1204" spans="1:103" ht="15" thickBot="1">
      <c r="A1204" s="932"/>
      <c r="B1204" s="996"/>
      <c r="C1204" s="996"/>
      <c r="D1204" s="996"/>
      <c r="E1204" s="996"/>
      <c r="F1204" s="996"/>
      <c r="G1204" s="996"/>
      <c r="H1204" s="996"/>
      <c r="I1204" s="996"/>
      <c r="J1204" s="996"/>
      <c r="K1204" s="996"/>
      <c r="L1204" s="996"/>
      <c r="M1204" s="996"/>
      <c r="N1204" s="996"/>
      <c r="O1204" s="184"/>
      <c r="P1204" s="996"/>
      <c r="Q1204" s="941"/>
      <c r="R1204" s="996"/>
      <c r="S1204" s="996"/>
      <c r="T1204" s="996"/>
      <c r="U1204" s="996"/>
      <c r="V1204" s="996"/>
      <c r="W1204" s="185" t="s">
        <v>36</v>
      </c>
      <c r="X1204" s="185"/>
      <c r="Y1204" s="185"/>
      <c r="Z1204" s="185"/>
      <c r="AA1204" s="185" t="s">
        <v>36</v>
      </c>
      <c r="AB1204" s="186">
        <v>5</v>
      </c>
      <c r="AC1204" s="186"/>
      <c r="AD1204" s="185">
        <v>1000</v>
      </c>
      <c r="AE1204" s="996"/>
      <c r="AF1204" s="334">
        <f t="shared" si="525"/>
        <v>78</v>
      </c>
      <c r="AG1204" s="272">
        <f>IF(R1204="kompletna",Q1204*J1204*0.0036*'lista, wskaźniki'!$F$13, IF(R1204="częściowa",Q1204*J1204*0.0036*'lista, wskaźniki'!$F$14, IF(R1204="brak",Q1204*J1204*0.0036*'lista, wskaźniki'!$F$15,)))</f>
        <v>0</v>
      </c>
      <c r="AH1204" s="334">
        <f>IF(Y1204="inne",K1204*'lista, wskaźniki'!$E$35,IF(Y1204="to samo źródło",0,IF(Y1204=0,0)))</f>
        <v>0</v>
      </c>
      <c r="AI1204" s="334" t="b">
        <f>IF(AA1204="gaz z sieci",AC1204*'lista, wskaźniki'!$D$21)</f>
        <v>0</v>
      </c>
      <c r="AJ1204" s="272">
        <f>IF(AA1204="węgiel",AB1204*'lista, wskaźniki'!$D$20, IF('Sektor mieszkaniowy'!AA1204="drewno",'Sektor mieszkaniowy'!AB1204*'lista, wskaźniki'!$D$22,IF('Sektor mieszkaniowy'!AA1204="pellet",AB1204*'lista, wskaźniki'!$D$23,IF('Sektor mieszkaniowy'!AA1204="gaz z sieci",AB1204*'lista, wskaźniki'!$D$21,IF('Sektor mieszkaniowy'!AA1204="olej opałowy",'Sektor mieszkaniowy'!AB1204*'lista, wskaźniki'!$D$24)))))</f>
        <v>78</v>
      </c>
      <c r="AK1204" s="999"/>
      <c r="AL1204" s="996"/>
      <c r="AM1204" s="20">
        <f>IF(AA1204="węgiel",AF1204*1/3.6*'lista, wskaźniki'!$F$20,IF(AA1204="drewno",AF1204*1/3.6*'lista, wskaźniki'!$F$22,IF(AA1204="pellet",AF1204*1/3.6*'lista, wskaźniki'!$F$23,IF(AA1204="gaz z sieci",AF1204*1/3.6*'lista, wskaźniki'!$F$21,IF(AA1204="olej opałowy",AF1204*1/3.6*'lista, wskaźniki'!$F$24,0)))))</f>
        <v>0</v>
      </c>
      <c r="AN1204" s="20">
        <f>IF(AA1204="węgiel",AF1204*'lista, wskaźniki'!$E$42,IF(AA1204="drewno",AF1204*'lista, wskaźniki'!$G$42,IF(AA1204="pellet",AF1204*'lista, wskaźniki'!$H$42,IF(AA1204="gaz z sieci",AF1204*'lista, wskaźniki'!$F$42,IF(AA1204="olej opałowy",AF1204*'lista, wskaźniki'!$I$42,0)))))</f>
        <v>6.318E-2</v>
      </c>
      <c r="AO1204" s="20">
        <f>IF(AA1204="węgiel",AF1204*'lista, wskaźniki'!$E$43,IF(AA1204="drewno",AF1204*'lista, wskaźniki'!$G$43,IF(AA1204="pellet",AF1204*'lista, wskaźniki'!$H$43,IF(AA1204="gaz z sieci",AF1204*'lista, wskaźniki'!$F$43,IF(AA1204="olej opałowy",AF1204*'lista, wskaźniki'!$I$43,0)))))</f>
        <v>6.318E-2</v>
      </c>
      <c r="AP1204" s="20">
        <f>IF(AA1204="węgiel",AF1204*'lista, wskaźniki'!$E$44,IF(AA1204="drewno",AF1204*'lista, wskaźniki'!$G$44,IF(AA1204="pellet",AF1204*'lista, wskaźniki'!$H$44,IF(AA1204="gaz z sieci",AF1204*'lista, wskaźniki'!$F$44,IF(AA1204="olej opałowy",AF1204*'lista, wskaźniki'!$I$44,0)))))</f>
        <v>1.95E-5</v>
      </c>
      <c r="AQ1204" s="20" t="b">
        <f>IF(Z1204="gaz",AH1204*1/3.6*'lista, wskaźniki'!$F$21,IF(Z1204="energia elektryczna",AH1204*1/3.6*'lista, wskaźniki'!$F$26))</f>
        <v>0</v>
      </c>
      <c r="AR1204" s="20" t="b">
        <f>IF(Z1204="gaz",AH1204*'lista, wskaźniki'!$F$42,IF(Z1204="energia elektryczna",AH1204*0))</f>
        <v>0</v>
      </c>
      <c r="AS1204" s="20" t="b">
        <f>IF(Z1204="gaz",AH1204*'lista, wskaźniki'!$F$43,IF(Z1204="energia elektryczna",AH1204*0))</f>
        <v>0</v>
      </c>
      <c r="AT1204" s="20" t="b">
        <f>IF(Z1204="gaz",AH1204*'lista, wskaźniki'!$F$44,IF(Z1204="energia elektryczna",AH1204*0))</f>
        <v>0</v>
      </c>
      <c r="AU1204" s="20">
        <f>AI1204*1/3.6*'lista, wskaźniki'!$F$21</f>
        <v>0</v>
      </c>
      <c r="AV1204" s="20">
        <f>AI1204*'lista, wskaźniki'!$F$42</f>
        <v>0</v>
      </c>
      <c r="AW1204" s="20">
        <f>AI1204*'lista, wskaźniki'!$F$43</f>
        <v>0</v>
      </c>
      <c r="AX1204" s="20">
        <f>AI1204*'lista, wskaźniki'!$F$44</f>
        <v>0</v>
      </c>
      <c r="AY1204" s="20">
        <f>AK1204*'lista, wskaźniki'!$F$26</f>
        <v>0</v>
      </c>
      <c r="AZ1204" s="20">
        <f t="shared" si="526"/>
        <v>0</v>
      </c>
      <c r="BA1204" s="20">
        <f t="shared" si="527"/>
        <v>6.318E-2</v>
      </c>
      <c r="BB1204" s="20">
        <f t="shared" si="528"/>
        <v>6.318E-2</v>
      </c>
      <c r="BC1204" s="20">
        <f t="shared" si="529"/>
        <v>1.95E-5</v>
      </c>
      <c r="BD1204" s="996"/>
      <c r="BE1204" s="996"/>
      <c r="BF1204" s="996"/>
      <c r="BG1204" s="996"/>
      <c r="BH1204" s="185"/>
      <c r="BI1204" s="996"/>
      <c r="BJ1204" s="185"/>
      <c r="BK1204" s="996"/>
      <c r="BL1204" s="185"/>
      <c r="BM1204" s="185"/>
      <c r="BN1204" s="185"/>
      <c r="BO1204" s="185"/>
      <c r="BP1204" s="185"/>
      <c r="BQ1204" s="185"/>
      <c r="BR1204" s="185"/>
      <c r="BS1204" s="990"/>
      <c r="BT1204" s="990"/>
      <c r="BU1204" s="990"/>
      <c r="BV1204" s="990"/>
      <c r="BW1204" s="990"/>
      <c r="BX1204" s="990"/>
      <c r="BY1204" s="993"/>
      <c r="CA1204" s="365" t="b">
        <f t="shared" si="530"/>
        <v>0</v>
      </c>
      <c r="CB1204" s="365">
        <f t="shared" si="531"/>
        <v>78</v>
      </c>
      <c r="CC1204" s="365" t="b">
        <f t="shared" si="532"/>
        <v>0</v>
      </c>
      <c r="CD1204" s="365" t="b">
        <f t="shared" si="533"/>
        <v>0</v>
      </c>
      <c r="CE1204" s="365" t="b">
        <f t="shared" si="534"/>
        <v>0</v>
      </c>
      <c r="CF1204" s="365" t="b">
        <f t="shared" si="535"/>
        <v>0</v>
      </c>
      <c r="CG1204" s="365" t="b">
        <f t="shared" si="536"/>
        <v>0</v>
      </c>
      <c r="CH1204" s="365" t="b">
        <f t="shared" si="537"/>
        <v>0</v>
      </c>
      <c r="CI1204" s="72" t="b">
        <f t="shared" si="538"/>
        <v>0</v>
      </c>
      <c r="CJ1204" s="72">
        <f t="shared" si="539"/>
        <v>78</v>
      </c>
      <c r="CK1204" s="72" t="b">
        <f t="shared" si="540"/>
        <v>0</v>
      </c>
      <c r="CL1204" s="72">
        <f t="shared" si="541"/>
        <v>0</v>
      </c>
      <c r="CM1204" s="72" t="b">
        <f t="shared" si="542"/>
        <v>0</v>
      </c>
      <c r="CN1204" s="72" t="b">
        <f t="shared" si="543"/>
        <v>0</v>
      </c>
      <c r="CP1204" s="13">
        <f t="shared" si="544"/>
        <v>0</v>
      </c>
      <c r="CQ1204" s="13" t="b">
        <f t="shared" si="545"/>
        <v>0</v>
      </c>
      <c r="CR1204" s="13" t="b">
        <f t="shared" si="546"/>
        <v>0</v>
      </c>
      <c r="CS1204" s="13" t="b">
        <f t="shared" si="552"/>
        <v>0</v>
      </c>
      <c r="CT1204" s="13" t="b">
        <f t="shared" si="551"/>
        <v>0</v>
      </c>
      <c r="CU1204" s="13" t="b">
        <f t="shared" si="553"/>
        <v>0</v>
      </c>
      <c r="CV1204" s="13" t="b">
        <f t="shared" si="547"/>
        <v>0</v>
      </c>
      <c r="CW1204" s="13" t="b">
        <f t="shared" si="548"/>
        <v>0</v>
      </c>
      <c r="CX1204" s="13" t="b">
        <f t="shared" si="549"/>
        <v>0</v>
      </c>
      <c r="CY1204" s="13" t="b">
        <f t="shared" si="550"/>
        <v>0</v>
      </c>
    </row>
    <row r="1205" spans="1:103" ht="15" thickBot="1">
      <c r="A1205" s="932"/>
      <c r="B1205" s="996"/>
      <c r="C1205" s="996"/>
      <c r="D1205" s="996"/>
      <c r="E1205" s="996"/>
      <c r="F1205" s="996"/>
      <c r="G1205" s="996"/>
      <c r="H1205" s="996"/>
      <c r="I1205" s="996"/>
      <c r="J1205" s="996"/>
      <c r="K1205" s="996"/>
      <c r="L1205" s="996"/>
      <c r="M1205" s="996"/>
      <c r="N1205" s="996"/>
      <c r="O1205" s="184"/>
      <c r="P1205" s="996"/>
      <c r="Q1205" s="941"/>
      <c r="R1205" s="996"/>
      <c r="S1205" s="996"/>
      <c r="T1205" s="996"/>
      <c r="U1205" s="996"/>
      <c r="V1205" s="996"/>
      <c r="W1205" s="185"/>
      <c r="X1205" s="185"/>
      <c r="Y1205" s="185"/>
      <c r="Z1205" s="185"/>
      <c r="AA1205" s="185" t="s">
        <v>50</v>
      </c>
      <c r="AB1205" s="186"/>
      <c r="AC1205" s="186"/>
      <c r="AD1205" s="185"/>
      <c r="AE1205" s="996"/>
      <c r="AF1205" s="334">
        <f t="shared" si="525"/>
        <v>0</v>
      </c>
      <c r="AG1205" s="272">
        <f>IF(R1205="kompletna",Q1205*J1205*0.0036*'lista, wskaźniki'!$F$13, IF(R1205="częściowa",Q1205*J1205*0.0036*'lista, wskaźniki'!$F$14, IF(R1205="brak",Q1205*J1205*0.0036*'lista, wskaźniki'!$F$15,)))</f>
        <v>0</v>
      </c>
      <c r="AH1205" s="334">
        <f>IF(Y1205="inne",K1205*'lista, wskaźniki'!$E$35,IF(Y1205="to samo źródło",0,IF(Y1205=0,0)))</f>
        <v>0</v>
      </c>
      <c r="AI1205" s="334" t="b">
        <f>IF(AA1205="gaz z sieci",AC1205*'lista, wskaźniki'!$D$21)</f>
        <v>0</v>
      </c>
      <c r="AJ1205" s="272">
        <f>IF(AA1205="węgiel",AB1205*'lista, wskaźniki'!$D$20, IF('Sektor mieszkaniowy'!AA1205="drewno",'Sektor mieszkaniowy'!AB1205*'lista, wskaźniki'!$D$22,IF('Sektor mieszkaniowy'!AA1205="pellet",AB1205*'lista, wskaźniki'!$D$23,IF('Sektor mieszkaniowy'!AA1205="gaz z sieci",AB1205*'lista, wskaźniki'!$D$21,IF('Sektor mieszkaniowy'!AA1205="olej opałowy",'Sektor mieszkaniowy'!AB1205*'lista, wskaźniki'!$D$24)))))</f>
        <v>0</v>
      </c>
      <c r="AK1205" s="999"/>
      <c r="AL1205" s="996"/>
      <c r="AM1205" s="20">
        <f>IF(AA1205="węgiel",AF1205*1/3.6*'lista, wskaźniki'!$F$20,IF(AA1205="drewno",AF1205*1/3.6*'lista, wskaźniki'!$F$22,IF(AA1205="pellet",AF1205*1/3.6*'lista, wskaźniki'!$F$23,IF(AA1205="gaz z sieci",AF1205*1/3.6*'lista, wskaźniki'!$F$21,IF(AA1205="olej opałowy",AF1205*1/3.6*'lista, wskaźniki'!$F$24,0)))))</f>
        <v>0</v>
      </c>
      <c r="AN1205" s="20">
        <f>IF(AA1205="węgiel",AF1205*'lista, wskaźniki'!$E$42,IF(AA1205="drewno",AF1205*'lista, wskaźniki'!$G$42,IF(AA1205="pellet",AF1205*'lista, wskaźniki'!$H$42,IF(AA1205="gaz z sieci",AF1205*'lista, wskaźniki'!$F$42,IF(AA1205="olej opałowy",AF1205*'lista, wskaźniki'!$I$42,0)))))</f>
        <v>0</v>
      </c>
      <c r="AO1205" s="20">
        <f>IF(AA1205="węgiel",AF1205*'lista, wskaźniki'!$E$43,IF(AA1205="drewno",AF1205*'lista, wskaźniki'!$G$43,IF(AA1205="pellet",AF1205*'lista, wskaźniki'!$H$43,IF(AA1205="gaz z sieci",AF1205*'lista, wskaźniki'!$F$43,IF(AA1205="olej opałowy",AF1205*'lista, wskaźniki'!$I$43,0)))))</f>
        <v>0</v>
      </c>
      <c r="AP1205" s="20">
        <f>IF(AA1205="węgiel",AF1205*'lista, wskaźniki'!$E$44,IF(AA1205="drewno",AF1205*'lista, wskaźniki'!$G$44,IF(AA1205="pellet",AF1205*'lista, wskaźniki'!$H$44,IF(AA1205="gaz z sieci",AF1205*'lista, wskaźniki'!$F$44,IF(AA1205="olej opałowy",AF1205*'lista, wskaźniki'!$I$44,0)))))</f>
        <v>0</v>
      </c>
      <c r="AQ1205" s="20" t="b">
        <f>IF(Z1205="gaz",AH1205*1/3.6*'lista, wskaźniki'!$F$21,IF(Z1205="energia elektryczna",AH1205*1/3.6*'lista, wskaźniki'!$F$26))</f>
        <v>0</v>
      </c>
      <c r="AR1205" s="20" t="b">
        <f>IF(Z1205="gaz",AH1205*'lista, wskaźniki'!$F$42,IF(Z1205="energia elektryczna",AH1205*0))</f>
        <v>0</v>
      </c>
      <c r="AS1205" s="20" t="b">
        <f>IF(Z1205="gaz",AH1205*'lista, wskaźniki'!$F$43,IF(Z1205="energia elektryczna",AH1205*0))</f>
        <v>0</v>
      </c>
      <c r="AT1205" s="20" t="b">
        <f>IF(Z1205="gaz",AH1205*'lista, wskaźniki'!$F$44,IF(Z1205="energia elektryczna",AH1205*0))</f>
        <v>0</v>
      </c>
      <c r="AU1205" s="20">
        <f>AI1205*1/3.6*'lista, wskaźniki'!$F$21</f>
        <v>0</v>
      </c>
      <c r="AV1205" s="20">
        <f>AI1205*'lista, wskaźniki'!$F$42</f>
        <v>0</v>
      </c>
      <c r="AW1205" s="20">
        <f>AI1205*'lista, wskaźniki'!$F$43</f>
        <v>0</v>
      </c>
      <c r="AX1205" s="20">
        <f>AI1205*'lista, wskaźniki'!$F$44</f>
        <v>0</v>
      </c>
      <c r="AY1205" s="20">
        <f>AK1205*'lista, wskaźniki'!$F$26</f>
        <v>0</v>
      </c>
      <c r="AZ1205" s="20">
        <f t="shared" si="526"/>
        <v>0</v>
      </c>
      <c r="BA1205" s="20">
        <f t="shared" si="527"/>
        <v>0</v>
      </c>
      <c r="BB1205" s="20">
        <f t="shared" si="528"/>
        <v>0</v>
      </c>
      <c r="BC1205" s="20">
        <f t="shared" si="529"/>
        <v>0</v>
      </c>
      <c r="BD1205" s="996"/>
      <c r="BE1205" s="996"/>
      <c r="BF1205" s="996"/>
      <c r="BG1205" s="996"/>
      <c r="BH1205" s="185"/>
      <c r="BI1205" s="996"/>
      <c r="BJ1205" s="185"/>
      <c r="BK1205" s="996"/>
      <c r="BL1205" s="185"/>
      <c r="BM1205" s="185"/>
      <c r="BN1205" s="185"/>
      <c r="BO1205" s="185"/>
      <c r="BP1205" s="185"/>
      <c r="BQ1205" s="185"/>
      <c r="BR1205" s="185"/>
      <c r="BS1205" s="990"/>
      <c r="BT1205" s="990"/>
      <c r="BU1205" s="990"/>
      <c r="BV1205" s="990"/>
      <c r="BW1205" s="990"/>
      <c r="BX1205" s="990"/>
      <c r="BY1205" s="993"/>
      <c r="CA1205" s="365" t="b">
        <f t="shared" si="530"/>
        <v>0</v>
      </c>
      <c r="CB1205" s="365" t="b">
        <f t="shared" si="531"/>
        <v>0</v>
      </c>
      <c r="CC1205" s="365">
        <f t="shared" si="532"/>
        <v>0</v>
      </c>
      <c r="CD1205" s="365" t="b">
        <f t="shared" si="533"/>
        <v>0</v>
      </c>
      <c r="CE1205" s="365" t="b">
        <f t="shared" si="534"/>
        <v>0</v>
      </c>
      <c r="CF1205" s="365" t="b">
        <f t="shared" si="535"/>
        <v>0</v>
      </c>
      <c r="CG1205" s="365" t="b">
        <f t="shared" si="536"/>
        <v>0</v>
      </c>
      <c r="CH1205" s="365" t="b">
        <f t="shared" si="537"/>
        <v>0</v>
      </c>
      <c r="CI1205" s="72" t="b">
        <f t="shared" si="538"/>
        <v>0</v>
      </c>
      <c r="CJ1205" s="72" t="b">
        <f t="shared" si="539"/>
        <v>0</v>
      </c>
      <c r="CK1205" s="72">
        <f t="shared" si="540"/>
        <v>0</v>
      </c>
      <c r="CL1205" s="72">
        <f t="shared" si="541"/>
        <v>0</v>
      </c>
      <c r="CM1205" s="72" t="b">
        <f t="shared" si="542"/>
        <v>0</v>
      </c>
      <c r="CN1205" s="72" t="b">
        <f t="shared" si="543"/>
        <v>0</v>
      </c>
      <c r="CP1205" s="13">
        <f t="shared" si="544"/>
        <v>0</v>
      </c>
      <c r="CQ1205" s="13" t="b">
        <f t="shared" si="545"/>
        <v>0</v>
      </c>
      <c r="CR1205" s="13" t="b">
        <f t="shared" si="546"/>
        <v>0</v>
      </c>
      <c r="CS1205" s="13" t="b">
        <f t="shared" si="552"/>
        <v>0</v>
      </c>
      <c r="CT1205" s="13" t="b">
        <f t="shared" si="551"/>
        <v>0</v>
      </c>
      <c r="CU1205" s="13" t="b">
        <f t="shared" si="553"/>
        <v>0</v>
      </c>
      <c r="CV1205" s="13" t="b">
        <f t="shared" si="547"/>
        <v>0</v>
      </c>
      <c r="CW1205" s="13" t="b">
        <f t="shared" si="548"/>
        <v>0</v>
      </c>
      <c r="CX1205" s="13" t="b">
        <f t="shared" si="549"/>
        <v>0</v>
      </c>
      <c r="CY1205" s="13" t="b">
        <f t="shared" si="550"/>
        <v>0</v>
      </c>
    </row>
    <row r="1206" spans="1:103" ht="15" thickBot="1">
      <c r="A1206" s="932"/>
      <c r="B1206" s="996"/>
      <c r="C1206" s="996"/>
      <c r="D1206" s="996"/>
      <c r="E1206" s="996"/>
      <c r="F1206" s="996"/>
      <c r="G1206" s="996"/>
      <c r="H1206" s="996"/>
      <c r="I1206" s="996"/>
      <c r="J1206" s="996"/>
      <c r="K1206" s="996"/>
      <c r="L1206" s="996"/>
      <c r="M1206" s="996"/>
      <c r="N1206" s="996"/>
      <c r="O1206" s="184"/>
      <c r="P1206" s="996"/>
      <c r="Q1206" s="941"/>
      <c r="R1206" s="996"/>
      <c r="S1206" s="996"/>
      <c r="T1206" s="996"/>
      <c r="U1206" s="996"/>
      <c r="V1206" s="996"/>
      <c r="W1206" s="185"/>
      <c r="X1206" s="185"/>
      <c r="Y1206" s="185"/>
      <c r="Z1206" s="185"/>
      <c r="AA1206" s="185" t="s">
        <v>38</v>
      </c>
      <c r="AB1206" s="186"/>
      <c r="AC1206" s="186"/>
      <c r="AD1206" s="185"/>
      <c r="AE1206" s="996"/>
      <c r="AF1206" s="334">
        <f t="shared" si="525"/>
        <v>0</v>
      </c>
      <c r="AG1206" s="272">
        <f>IF(R1206="kompletna",Q1206*J1206*0.0036*'lista, wskaźniki'!$F$13, IF(R1206="częściowa",Q1206*J1206*0.0036*'lista, wskaźniki'!$F$14, IF(R1206="brak",Q1206*J1206*0.0036*'lista, wskaźniki'!$F$15,)))</f>
        <v>0</v>
      </c>
      <c r="AH1206" s="334">
        <f>IF(Y1206="inne",K1206*'lista, wskaźniki'!$E$35,IF(Y1206="to samo źródło",0,IF(Y1206=0,0)))</f>
        <v>0</v>
      </c>
      <c r="AI1206" s="334">
        <f>IF(AA1206="gaz z sieci",AC1206*'lista, wskaźniki'!$D$21)</f>
        <v>0</v>
      </c>
      <c r="AJ1206" s="272">
        <f>IF(AA1206="węgiel",AB1206*'lista, wskaźniki'!$D$20, IF('Sektor mieszkaniowy'!AA1206="drewno",'Sektor mieszkaniowy'!AB1206*'lista, wskaźniki'!$D$22,IF('Sektor mieszkaniowy'!AA1206="pellet",AB1206*'lista, wskaźniki'!$D$23,IF('Sektor mieszkaniowy'!AA1206="gaz z sieci",AB1206*'lista, wskaźniki'!$D$21,IF('Sektor mieszkaniowy'!AA1206="olej opałowy",'Sektor mieszkaniowy'!AB1206*'lista, wskaźniki'!$D$24)))))</f>
        <v>0</v>
      </c>
      <c r="AK1206" s="999"/>
      <c r="AL1206" s="996"/>
      <c r="AM1206" s="20">
        <f>IF(AA1206="węgiel",AF1206*1/3.6*'lista, wskaźniki'!$F$20,IF(AA1206="drewno",AF1206*1/3.6*'lista, wskaźniki'!$F$22,IF(AA1206="pellet",AF1206*1/3.6*'lista, wskaźniki'!$F$23,IF(AA1206="gaz z sieci",AF1206*1/3.6*'lista, wskaźniki'!$F$21,IF(AA1206="olej opałowy",AF1206*1/3.6*'lista, wskaźniki'!$F$24,0)))))</f>
        <v>0</v>
      </c>
      <c r="AN1206" s="20">
        <f>IF(AA1206="węgiel",AF1206*'lista, wskaźniki'!$E$42,IF(AA1206="drewno",AF1206*'lista, wskaźniki'!$G$42,IF(AA1206="pellet",AF1206*'lista, wskaźniki'!$H$42,IF(AA1206="gaz z sieci",AF1206*'lista, wskaźniki'!$F$42,IF(AA1206="olej opałowy",AF1206*'lista, wskaźniki'!$I$42,0)))))</f>
        <v>0</v>
      </c>
      <c r="AO1206" s="20">
        <f>IF(AA1206="węgiel",AF1206*'lista, wskaźniki'!$E$43,IF(AA1206="drewno",AF1206*'lista, wskaźniki'!$G$43,IF(AA1206="pellet",AF1206*'lista, wskaźniki'!$H$43,IF(AA1206="gaz z sieci",AF1206*'lista, wskaźniki'!$F$43,IF(AA1206="olej opałowy",AF1206*'lista, wskaźniki'!$I$43,0)))))</f>
        <v>0</v>
      </c>
      <c r="AP1206" s="20">
        <f>IF(AA1206="węgiel",AF1206*'lista, wskaźniki'!$E$44,IF(AA1206="drewno",AF1206*'lista, wskaźniki'!$G$44,IF(AA1206="pellet",AF1206*'lista, wskaźniki'!$H$44,IF(AA1206="gaz z sieci",AF1206*'lista, wskaźniki'!$F$44,IF(AA1206="olej opałowy",AF1206*'lista, wskaźniki'!$I$44,0)))))</f>
        <v>0</v>
      </c>
      <c r="AQ1206" s="20" t="b">
        <f>IF(Z1206="gaz",AH1206*1/3.6*'lista, wskaźniki'!$F$21,IF(Z1206="energia elektryczna",AH1206*1/3.6*'lista, wskaźniki'!$F$26))</f>
        <v>0</v>
      </c>
      <c r="AR1206" s="20" t="b">
        <f>IF(Z1206="gaz",AH1206*'lista, wskaźniki'!$F$42,IF(Z1206="energia elektryczna",AH1206*0))</f>
        <v>0</v>
      </c>
      <c r="AS1206" s="20" t="b">
        <f>IF(Z1206="gaz",AH1206*'lista, wskaźniki'!$F$43,IF(Z1206="energia elektryczna",AH1206*0))</f>
        <v>0</v>
      </c>
      <c r="AT1206" s="20" t="b">
        <f>IF(Z1206="gaz",AH1206*'lista, wskaźniki'!$F$44,IF(Z1206="energia elektryczna",AH1206*0))</f>
        <v>0</v>
      </c>
      <c r="AU1206" s="20">
        <f>AI1206*1/3.6*'lista, wskaźniki'!$F$21</f>
        <v>0</v>
      </c>
      <c r="AV1206" s="20">
        <f>AI1206*'lista, wskaźniki'!$F$42</f>
        <v>0</v>
      </c>
      <c r="AW1206" s="20">
        <f>AI1206*'lista, wskaźniki'!$F$43</f>
        <v>0</v>
      </c>
      <c r="AX1206" s="20">
        <f>AI1206*'lista, wskaźniki'!$F$44</f>
        <v>0</v>
      </c>
      <c r="AY1206" s="20">
        <f>AK1206*'lista, wskaźniki'!$F$26</f>
        <v>0</v>
      </c>
      <c r="AZ1206" s="20">
        <f t="shared" si="526"/>
        <v>0</v>
      </c>
      <c r="BA1206" s="20">
        <f t="shared" si="527"/>
        <v>0</v>
      </c>
      <c r="BB1206" s="20">
        <f t="shared" si="528"/>
        <v>0</v>
      </c>
      <c r="BC1206" s="20">
        <f t="shared" si="529"/>
        <v>0</v>
      </c>
      <c r="BD1206" s="996"/>
      <c r="BE1206" s="996"/>
      <c r="BF1206" s="996"/>
      <c r="BG1206" s="996"/>
      <c r="BH1206" s="185"/>
      <c r="BI1206" s="996"/>
      <c r="BJ1206" s="185"/>
      <c r="BK1206" s="996"/>
      <c r="BL1206" s="185"/>
      <c r="BM1206" s="185"/>
      <c r="BN1206" s="185"/>
      <c r="BO1206" s="185"/>
      <c r="BP1206" s="185"/>
      <c r="BQ1206" s="185"/>
      <c r="BR1206" s="185"/>
      <c r="BS1206" s="990"/>
      <c r="BT1206" s="990"/>
      <c r="BU1206" s="990"/>
      <c r="BV1206" s="990"/>
      <c r="BW1206" s="990"/>
      <c r="BX1206" s="990"/>
      <c r="BY1206" s="993"/>
      <c r="CA1206" s="365" t="b">
        <f t="shared" si="530"/>
        <v>0</v>
      </c>
      <c r="CB1206" s="365" t="b">
        <f t="shared" si="531"/>
        <v>0</v>
      </c>
      <c r="CC1206" s="365" t="b">
        <f t="shared" si="532"/>
        <v>0</v>
      </c>
      <c r="CD1206" s="365">
        <f t="shared" si="533"/>
        <v>0</v>
      </c>
      <c r="CE1206" s="365" t="b">
        <f t="shared" si="534"/>
        <v>0</v>
      </c>
      <c r="CF1206" s="365" t="b">
        <f t="shared" si="535"/>
        <v>0</v>
      </c>
      <c r="CG1206" s="365" t="b">
        <f t="shared" si="536"/>
        <v>0</v>
      </c>
      <c r="CH1206" s="365">
        <f t="shared" si="537"/>
        <v>0</v>
      </c>
      <c r="CI1206" s="72" t="b">
        <f t="shared" si="538"/>
        <v>0</v>
      </c>
      <c r="CJ1206" s="72" t="b">
        <f t="shared" si="539"/>
        <v>0</v>
      </c>
      <c r="CK1206" s="72" t="b">
        <f t="shared" si="540"/>
        <v>0</v>
      </c>
      <c r="CL1206" s="72">
        <f t="shared" si="541"/>
        <v>0</v>
      </c>
      <c r="CM1206" s="72" t="b">
        <f t="shared" si="542"/>
        <v>0</v>
      </c>
      <c r="CN1206" s="72" t="b">
        <f t="shared" si="543"/>
        <v>0</v>
      </c>
      <c r="CP1206" s="13">
        <f t="shared" si="544"/>
        <v>0</v>
      </c>
      <c r="CQ1206" s="13" t="b">
        <f t="shared" si="545"/>
        <v>0</v>
      </c>
      <c r="CR1206" s="13" t="b">
        <f t="shared" si="546"/>
        <v>0</v>
      </c>
      <c r="CS1206" s="13" t="b">
        <f t="shared" si="552"/>
        <v>0</v>
      </c>
      <c r="CT1206" s="13" t="b">
        <f t="shared" si="551"/>
        <v>0</v>
      </c>
      <c r="CU1206" s="13" t="b">
        <f t="shared" si="553"/>
        <v>0</v>
      </c>
      <c r="CV1206" s="13" t="b">
        <f t="shared" si="547"/>
        <v>0</v>
      </c>
      <c r="CW1206" s="13" t="b">
        <f t="shared" si="548"/>
        <v>0</v>
      </c>
      <c r="CX1206" s="13" t="b">
        <f t="shared" si="549"/>
        <v>0</v>
      </c>
      <c r="CY1206" s="13" t="b">
        <f t="shared" si="550"/>
        <v>0</v>
      </c>
    </row>
    <row r="1207" spans="1:103" ht="15" thickBot="1">
      <c r="A1207" s="933"/>
      <c r="B1207" s="997"/>
      <c r="C1207" s="997"/>
      <c r="D1207" s="997"/>
      <c r="E1207" s="997"/>
      <c r="F1207" s="997"/>
      <c r="G1207" s="997"/>
      <c r="H1207" s="997"/>
      <c r="I1207" s="997"/>
      <c r="J1207" s="997"/>
      <c r="K1207" s="997"/>
      <c r="L1207" s="997"/>
      <c r="M1207" s="997"/>
      <c r="N1207" s="997"/>
      <c r="O1207" s="187"/>
      <c r="P1207" s="997"/>
      <c r="Q1207" s="942"/>
      <c r="R1207" s="997"/>
      <c r="S1207" s="997"/>
      <c r="T1207" s="997"/>
      <c r="U1207" s="997"/>
      <c r="V1207" s="997"/>
      <c r="W1207" s="188"/>
      <c r="X1207" s="188"/>
      <c r="Y1207" s="188"/>
      <c r="Z1207" s="188"/>
      <c r="AA1207" s="188" t="s">
        <v>37</v>
      </c>
      <c r="AB1207" s="189"/>
      <c r="AC1207" s="189"/>
      <c r="AD1207" s="188"/>
      <c r="AE1207" s="997"/>
      <c r="AF1207" s="334">
        <f t="shared" si="525"/>
        <v>0</v>
      </c>
      <c r="AG1207" s="272">
        <f>IF(R1207="kompletna",Q1207*J1207*0.0036*'lista, wskaźniki'!$F$13, IF(R1207="częściowa",Q1207*J1207*0.0036*'lista, wskaźniki'!$F$14, IF(R1207="brak",Q1207*J1207*0.0036*'lista, wskaźniki'!$F$15,)))</f>
        <v>0</v>
      </c>
      <c r="AH1207" s="334">
        <f>IF(Y1207="inne",K1207*'lista, wskaźniki'!$E$35,IF(Y1207="to samo źródło",0,IF(Y1207=0,0)))</f>
        <v>0</v>
      </c>
      <c r="AI1207" s="334" t="b">
        <f>IF(AA1207="gaz z sieci",AC1207*'lista, wskaźniki'!$D$21)</f>
        <v>0</v>
      </c>
      <c r="AJ1207" s="272">
        <f>IF(AA1207="węgiel",AB1207*'lista, wskaźniki'!$D$20, IF('Sektor mieszkaniowy'!AA1207="drewno",'Sektor mieszkaniowy'!AB1207*'lista, wskaźniki'!$D$22,IF('Sektor mieszkaniowy'!AA1207="pellet",AB1207*'lista, wskaźniki'!$D$23,IF('Sektor mieszkaniowy'!AA1207="gaz z sieci",AB1207*'lista, wskaźniki'!$D$21,IF('Sektor mieszkaniowy'!AA1207="olej opałowy",'Sektor mieszkaniowy'!AB1207*'lista, wskaźniki'!$D$24)))))</f>
        <v>0</v>
      </c>
      <c r="AK1207" s="1000"/>
      <c r="AL1207" s="997"/>
      <c r="AM1207" s="20">
        <f>IF(AA1207="węgiel",AF1207*1/3.6*'lista, wskaźniki'!$F$20,IF(AA1207="drewno",AF1207*1/3.6*'lista, wskaźniki'!$F$22,IF(AA1207="pellet",AF1207*1/3.6*'lista, wskaźniki'!$F$23,IF(AA1207="gaz z sieci",AF1207*1/3.6*'lista, wskaźniki'!$F$21,IF(AA1207="olej opałowy",AF1207*1/3.6*'lista, wskaźniki'!$F$24,0)))))</f>
        <v>0</v>
      </c>
      <c r="AN1207" s="20">
        <f>IF(AA1207="węgiel",AF1207*'lista, wskaźniki'!$E$42,IF(AA1207="drewno",AF1207*'lista, wskaźniki'!$G$42,IF(AA1207="pellet",AF1207*'lista, wskaźniki'!$H$42,IF(AA1207="gaz z sieci",AF1207*'lista, wskaźniki'!$F$42,IF(AA1207="olej opałowy",AF1207*'lista, wskaźniki'!$I$42,0)))))</f>
        <v>0</v>
      </c>
      <c r="AO1207" s="20">
        <f>IF(AA1207="węgiel",AF1207*'lista, wskaźniki'!$E$43,IF(AA1207="drewno",AF1207*'lista, wskaźniki'!$G$43,IF(AA1207="pellet",AF1207*'lista, wskaźniki'!$H$43,IF(AA1207="gaz z sieci",AF1207*'lista, wskaźniki'!$F$43,IF(AA1207="olej opałowy",AF1207*'lista, wskaźniki'!$I$43,0)))))</f>
        <v>0</v>
      </c>
      <c r="AP1207" s="20">
        <f>IF(AA1207="węgiel",AF1207*'lista, wskaźniki'!$E$44,IF(AA1207="drewno",AF1207*'lista, wskaźniki'!$G$44,IF(AA1207="pellet",AF1207*'lista, wskaźniki'!$H$44,IF(AA1207="gaz z sieci",AF1207*'lista, wskaźniki'!$F$44,IF(AA1207="olej opałowy",AF1207*'lista, wskaźniki'!$I$44,0)))))</f>
        <v>0</v>
      </c>
      <c r="AQ1207" s="20" t="b">
        <f>IF(Z1207="gaz",AH1207*1/3.6*'lista, wskaźniki'!$F$21,IF(Z1207="energia elektryczna",AH1207*1/3.6*'lista, wskaźniki'!$F$26))</f>
        <v>0</v>
      </c>
      <c r="AR1207" s="20" t="b">
        <f>IF(Z1207="gaz",AH1207*'lista, wskaźniki'!$F$42,IF(Z1207="energia elektryczna",AH1207*0))</f>
        <v>0</v>
      </c>
      <c r="AS1207" s="20" t="b">
        <f>IF(Z1207="gaz",AH1207*'lista, wskaźniki'!$F$43,IF(Z1207="energia elektryczna",AH1207*0))</f>
        <v>0</v>
      </c>
      <c r="AT1207" s="20" t="b">
        <f>IF(Z1207="gaz",AH1207*'lista, wskaźniki'!$F$44,IF(Z1207="energia elektryczna",AH1207*0))</f>
        <v>0</v>
      </c>
      <c r="AU1207" s="20">
        <f>AI1207*1/3.6*'lista, wskaźniki'!$F$21</f>
        <v>0</v>
      </c>
      <c r="AV1207" s="20">
        <f>AI1207*'lista, wskaźniki'!$F$42</f>
        <v>0</v>
      </c>
      <c r="AW1207" s="20">
        <f>AI1207*'lista, wskaźniki'!$F$43</f>
        <v>0</v>
      </c>
      <c r="AX1207" s="20">
        <f>AI1207*'lista, wskaźniki'!$F$44</f>
        <v>0</v>
      </c>
      <c r="AY1207" s="20">
        <f>AK1207*'lista, wskaźniki'!$F$26</f>
        <v>0</v>
      </c>
      <c r="AZ1207" s="20">
        <f t="shared" si="526"/>
        <v>0</v>
      </c>
      <c r="BA1207" s="20">
        <f t="shared" si="527"/>
        <v>0</v>
      </c>
      <c r="BB1207" s="20">
        <f t="shared" si="528"/>
        <v>0</v>
      </c>
      <c r="BC1207" s="20">
        <f t="shared" si="529"/>
        <v>0</v>
      </c>
      <c r="BD1207" s="997"/>
      <c r="BE1207" s="997"/>
      <c r="BF1207" s="997"/>
      <c r="BG1207" s="997"/>
      <c r="BH1207" s="188"/>
      <c r="BI1207" s="997"/>
      <c r="BJ1207" s="188"/>
      <c r="BK1207" s="997"/>
      <c r="BL1207" s="188"/>
      <c r="BM1207" s="188"/>
      <c r="BN1207" s="188"/>
      <c r="BO1207" s="188"/>
      <c r="BP1207" s="188"/>
      <c r="BQ1207" s="188"/>
      <c r="BR1207" s="188"/>
      <c r="BS1207" s="991"/>
      <c r="BT1207" s="991"/>
      <c r="BU1207" s="991"/>
      <c r="BV1207" s="991"/>
      <c r="BW1207" s="991"/>
      <c r="BX1207" s="991"/>
      <c r="BY1207" s="994"/>
      <c r="CA1207" s="365" t="b">
        <f t="shared" si="530"/>
        <v>0</v>
      </c>
      <c r="CB1207" s="365" t="b">
        <f t="shared" si="531"/>
        <v>0</v>
      </c>
      <c r="CC1207" s="365" t="b">
        <f t="shared" si="532"/>
        <v>0</v>
      </c>
      <c r="CD1207" s="365" t="b">
        <f t="shared" si="533"/>
        <v>0</v>
      </c>
      <c r="CE1207" s="365">
        <f t="shared" si="534"/>
        <v>0</v>
      </c>
      <c r="CF1207" s="365" t="b">
        <f t="shared" si="535"/>
        <v>0</v>
      </c>
      <c r="CG1207" s="365" t="b">
        <f t="shared" si="536"/>
        <v>0</v>
      </c>
      <c r="CH1207" s="365" t="b">
        <f t="shared" si="537"/>
        <v>0</v>
      </c>
      <c r="CI1207" s="72" t="b">
        <f t="shared" si="538"/>
        <v>0</v>
      </c>
      <c r="CJ1207" s="72" t="b">
        <f t="shared" si="539"/>
        <v>0</v>
      </c>
      <c r="CK1207" s="72" t="b">
        <f t="shared" si="540"/>
        <v>0</v>
      </c>
      <c r="CL1207" s="72">
        <f t="shared" si="541"/>
        <v>0</v>
      </c>
      <c r="CM1207" s="72">
        <f t="shared" si="542"/>
        <v>0</v>
      </c>
      <c r="CN1207" s="72" t="b">
        <f t="shared" si="543"/>
        <v>0</v>
      </c>
      <c r="CP1207" s="13">
        <f t="shared" si="544"/>
        <v>0</v>
      </c>
      <c r="CQ1207" s="13" t="b">
        <f t="shared" si="545"/>
        <v>0</v>
      </c>
      <c r="CR1207" s="13" t="b">
        <f t="shared" si="546"/>
        <v>0</v>
      </c>
      <c r="CS1207" s="13" t="b">
        <f t="shared" si="552"/>
        <v>0</v>
      </c>
      <c r="CT1207" s="13" t="b">
        <f t="shared" si="551"/>
        <v>0</v>
      </c>
      <c r="CU1207" s="13" t="b">
        <f t="shared" si="553"/>
        <v>0</v>
      </c>
      <c r="CV1207" s="13" t="b">
        <f t="shared" si="547"/>
        <v>0</v>
      </c>
      <c r="CW1207" s="13" t="b">
        <f t="shared" si="548"/>
        <v>0</v>
      </c>
      <c r="CX1207" s="13" t="b">
        <f t="shared" si="549"/>
        <v>0</v>
      </c>
      <c r="CY1207" s="13" t="b">
        <f t="shared" si="550"/>
        <v>0</v>
      </c>
    </row>
    <row r="1208" spans="1:103" ht="15" thickBot="1">
      <c r="A1208" s="931">
        <v>242</v>
      </c>
      <c r="B1208" s="995" t="s">
        <v>244</v>
      </c>
      <c r="C1208" s="995"/>
      <c r="D1208" s="995" t="s">
        <v>1</v>
      </c>
      <c r="E1208" s="995" t="s">
        <v>5</v>
      </c>
      <c r="F1208" s="995">
        <v>4</v>
      </c>
      <c r="G1208" s="995"/>
      <c r="H1208" s="995"/>
      <c r="I1208" s="995" t="s">
        <v>11</v>
      </c>
      <c r="J1208" s="995"/>
      <c r="K1208" s="995"/>
      <c r="L1208" s="995" t="s">
        <v>16</v>
      </c>
      <c r="M1208" s="995"/>
      <c r="N1208" s="995" t="s">
        <v>16</v>
      </c>
      <c r="O1208" s="181"/>
      <c r="P1208" s="995"/>
      <c r="Q1208" s="940">
        <f>IF(I1208="&lt;1966",'lista, wskaźniki'!$G$4,IF(I1208="1967-1985",'lista, wskaźniki'!$G$5,IF(I1208="1986-1992",'lista, wskaźniki'!$G$6,IF(I1208="1993-1996",'lista, wskaźniki'!$G$7,IF(I1208="&gt;1997",'lista, wskaźniki'!$G$8,IF(I1208=0,'lista, wskaźniki'!$G$4))))))</f>
        <v>250</v>
      </c>
      <c r="R1208" s="995" t="s">
        <v>23</v>
      </c>
      <c r="S1208" s="995" t="s">
        <v>27</v>
      </c>
      <c r="T1208" s="995"/>
      <c r="U1208" s="995"/>
      <c r="V1208" s="995"/>
      <c r="W1208" s="182" t="s">
        <v>35</v>
      </c>
      <c r="X1208" s="182" t="s">
        <v>39</v>
      </c>
      <c r="Y1208" s="182"/>
      <c r="Z1208" s="182"/>
      <c r="AA1208" s="182" t="s">
        <v>35</v>
      </c>
      <c r="AB1208" s="183">
        <v>3</v>
      </c>
      <c r="AC1208" s="183"/>
      <c r="AD1208" s="182"/>
      <c r="AE1208" s="995"/>
      <c r="AF1208" s="334">
        <f t="shared" ref="AF1208:AF1271" si="554">IF(AG1208&gt;0,(AJ1208+AG1208)/2,AJ1208)</f>
        <v>67.89</v>
      </c>
      <c r="AG1208" s="272">
        <f>IF(R1208="kompletna",Q1208*J1208*0.0036*'lista, wskaźniki'!$F$13, IF(R1208="częściowa",Q1208*J1208*0.0036*'lista, wskaźniki'!$F$14, IF(R1208="brak",Q1208*J1208*0.0036*'lista, wskaźniki'!$F$15,)))</f>
        <v>0</v>
      </c>
      <c r="AH1208" s="334">
        <f>IF(Y1208="inne",K1208*'lista, wskaźniki'!$E$35,IF(Y1208="to samo źródło",0,IF(Y1208=0,0)))</f>
        <v>0</v>
      </c>
      <c r="AI1208" s="334" t="b">
        <f>IF(AA1208="gaz z sieci",AC1208*'lista, wskaźniki'!$D$21)</f>
        <v>0</v>
      </c>
      <c r="AJ1208" s="272">
        <f>IF(AA1208="węgiel",AB1208*'lista, wskaźniki'!$D$20, IF('Sektor mieszkaniowy'!AA1208="drewno",'Sektor mieszkaniowy'!AB1208*'lista, wskaźniki'!$D$22,IF('Sektor mieszkaniowy'!AA1208="pellet",AB1208*'lista, wskaźniki'!$D$23,IF('Sektor mieszkaniowy'!AA1208="gaz z sieci",AB1208*'lista, wskaźniki'!$D$21,IF('Sektor mieszkaniowy'!AA1208="olej opałowy",'Sektor mieszkaniowy'!AB1208*'lista, wskaźniki'!$D$24)))))</f>
        <v>67.89</v>
      </c>
      <c r="AK1208" s="998"/>
      <c r="AL1208" s="995"/>
      <c r="AM1208" s="20">
        <f>IF(AA1208="węgiel",AF1208*1/3.6*'lista, wskaźniki'!$F$20,IF(AA1208="drewno",AF1208*1/3.6*'lista, wskaźniki'!$F$22,IF(AA1208="pellet",AF1208*1/3.6*'lista, wskaźniki'!$F$23,IF(AA1208="gaz z sieci",AF1208*1/3.6*'lista, wskaźniki'!$F$21,IF(AA1208="olej opałowy",AF1208*1/3.6*'lista, wskaźniki'!$F$24,0)))))</f>
        <v>6.4312197000000006</v>
      </c>
      <c r="AN1208" s="20">
        <f>IF(AA1208="węgiel",AF1208*'lista, wskaźniki'!$E$42,IF(AA1208="drewno",AF1208*'lista, wskaźniki'!$G$42,IF(AA1208="pellet",AF1208*'lista, wskaźniki'!$H$42,IF(AA1208="gaz z sieci",AF1208*'lista, wskaźniki'!$F$42,IF(AA1208="olej opałowy",AF1208*'lista, wskaźniki'!$I$42,0)))))</f>
        <v>2.57982E-2</v>
      </c>
      <c r="AO1208" s="20">
        <f>IF(AA1208="węgiel",AF1208*'lista, wskaźniki'!$E$43,IF(AA1208="drewno",AF1208*'lista, wskaźniki'!$G$43,IF(AA1208="pellet",AF1208*'lista, wskaźniki'!$H$43,IF(AA1208="gaz z sieci",AF1208*'lista, wskaźniki'!$F$43,IF(AA1208="olej opałowy",AF1208*'lista, wskaźniki'!$I$43,0)))))</f>
        <v>2.4440400000000001E-2</v>
      </c>
      <c r="AP1208" s="20">
        <f>IF(AA1208="węgiel",AF1208*'lista, wskaźniki'!$E$44,IF(AA1208="drewno",AF1208*'lista, wskaźniki'!$G$44,IF(AA1208="pellet",AF1208*'lista, wskaźniki'!$H$44,IF(AA1208="gaz z sieci",AF1208*'lista, wskaźniki'!$F$44,IF(AA1208="olej opałowy",AF1208*'lista, wskaźniki'!$I$44,0)))))</f>
        <v>1.83303E-5</v>
      </c>
      <c r="AQ1208" s="20" t="b">
        <f>IF(Z1208="gaz",AH1208*1/3.6*'lista, wskaźniki'!$F$21,IF(Z1208="energia elektryczna",AH1208*1/3.6*'lista, wskaźniki'!$F$26))</f>
        <v>0</v>
      </c>
      <c r="AR1208" s="20" t="b">
        <f>IF(Z1208="gaz",AH1208*'lista, wskaźniki'!$F$42,IF(Z1208="energia elektryczna",AH1208*0))</f>
        <v>0</v>
      </c>
      <c r="AS1208" s="20" t="b">
        <f>IF(Z1208="gaz",AH1208*'lista, wskaźniki'!$F$43,IF(Z1208="energia elektryczna",AH1208*0))</f>
        <v>0</v>
      </c>
      <c r="AT1208" s="20" t="b">
        <f>IF(Z1208="gaz",AH1208*'lista, wskaźniki'!$F$44,IF(Z1208="energia elektryczna",AH1208*0))</f>
        <v>0</v>
      </c>
      <c r="AU1208" s="20">
        <f>AI1208*1/3.6*'lista, wskaźniki'!$F$21</f>
        <v>0</v>
      </c>
      <c r="AV1208" s="20">
        <f>AI1208*'lista, wskaźniki'!$F$42</f>
        <v>0</v>
      </c>
      <c r="AW1208" s="20">
        <f>AI1208*'lista, wskaźniki'!$F$43</f>
        <v>0</v>
      </c>
      <c r="AX1208" s="20">
        <f>AI1208*'lista, wskaźniki'!$F$44</f>
        <v>0</v>
      </c>
      <c r="AY1208" s="20">
        <f>AK1208*'lista, wskaźniki'!$F$26</f>
        <v>0</v>
      </c>
      <c r="AZ1208" s="20">
        <f t="shared" si="526"/>
        <v>6.4312197000000006</v>
      </c>
      <c r="BA1208" s="20">
        <f t="shared" si="527"/>
        <v>2.57982E-2</v>
      </c>
      <c r="BB1208" s="20">
        <f t="shared" si="528"/>
        <v>2.4440400000000001E-2</v>
      </c>
      <c r="BC1208" s="20">
        <f t="shared" si="529"/>
        <v>1.83303E-5</v>
      </c>
      <c r="BD1208" s="995"/>
      <c r="BE1208" s="995"/>
      <c r="BF1208" s="995"/>
      <c r="BG1208" s="995"/>
      <c r="BH1208" s="182"/>
      <c r="BI1208" s="995"/>
      <c r="BJ1208" s="182"/>
      <c r="BK1208" s="995"/>
      <c r="BL1208" s="182"/>
      <c r="BM1208" s="182"/>
      <c r="BN1208" s="182"/>
      <c r="BO1208" s="182"/>
      <c r="BP1208" s="182"/>
      <c r="BQ1208" s="182"/>
      <c r="BR1208" s="182"/>
      <c r="BS1208" s="989"/>
      <c r="BT1208" s="989"/>
      <c r="BU1208" s="989"/>
      <c r="BV1208" s="989"/>
      <c r="BW1208" s="989"/>
      <c r="BX1208" s="989"/>
      <c r="BY1208" s="992"/>
      <c r="CA1208" s="365">
        <f t="shared" si="530"/>
        <v>67.89</v>
      </c>
      <c r="CB1208" s="365" t="b">
        <f t="shared" si="531"/>
        <v>0</v>
      </c>
      <c r="CC1208" s="365" t="b">
        <f t="shared" si="532"/>
        <v>0</v>
      </c>
      <c r="CD1208" s="365" t="b">
        <f t="shared" si="533"/>
        <v>0</v>
      </c>
      <c r="CE1208" s="365" t="b">
        <f t="shared" si="534"/>
        <v>0</v>
      </c>
      <c r="CF1208" s="365" t="b">
        <f t="shared" si="535"/>
        <v>0</v>
      </c>
      <c r="CG1208" s="365" t="b">
        <f t="shared" si="536"/>
        <v>0</v>
      </c>
      <c r="CH1208" s="365" t="b">
        <f t="shared" si="537"/>
        <v>0</v>
      </c>
      <c r="CI1208" s="72">
        <f t="shared" si="538"/>
        <v>67.89</v>
      </c>
      <c r="CJ1208" s="72" t="b">
        <f t="shared" si="539"/>
        <v>0</v>
      </c>
      <c r="CK1208" s="72" t="b">
        <f t="shared" si="540"/>
        <v>0</v>
      </c>
      <c r="CL1208" s="72">
        <f t="shared" si="541"/>
        <v>0</v>
      </c>
      <c r="CM1208" s="72" t="b">
        <f t="shared" si="542"/>
        <v>0</v>
      </c>
      <c r="CN1208" s="72" t="b">
        <f t="shared" si="543"/>
        <v>0</v>
      </c>
      <c r="CP1208" s="13" t="b">
        <f t="shared" si="544"/>
        <v>0</v>
      </c>
      <c r="CQ1208" s="13">
        <f t="shared" si="545"/>
        <v>0</v>
      </c>
      <c r="CR1208" s="13">
        <f t="shared" si="546"/>
        <v>0</v>
      </c>
      <c r="CS1208" s="13">
        <f t="shared" si="552"/>
        <v>0</v>
      </c>
      <c r="CT1208" s="13" t="b">
        <f t="shared" si="551"/>
        <v>0</v>
      </c>
      <c r="CU1208" s="13">
        <f t="shared" si="553"/>
        <v>0</v>
      </c>
      <c r="CV1208" s="13" t="b">
        <f t="shared" si="547"/>
        <v>0</v>
      </c>
      <c r="CW1208" s="13">
        <f t="shared" si="548"/>
        <v>0</v>
      </c>
      <c r="CX1208" s="13" t="b">
        <f t="shared" si="549"/>
        <v>0</v>
      </c>
      <c r="CY1208" s="13">
        <f t="shared" si="550"/>
        <v>0</v>
      </c>
    </row>
    <row r="1209" spans="1:103" ht="15" thickBot="1">
      <c r="A1209" s="932"/>
      <c r="B1209" s="996"/>
      <c r="C1209" s="996"/>
      <c r="D1209" s="996"/>
      <c r="E1209" s="996"/>
      <c r="F1209" s="996"/>
      <c r="G1209" s="996"/>
      <c r="H1209" s="996"/>
      <c r="I1209" s="996"/>
      <c r="J1209" s="996"/>
      <c r="K1209" s="996"/>
      <c r="L1209" s="996"/>
      <c r="M1209" s="996"/>
      <c r="N1209" s="996"/>
      <c r="O1209" s="184"/>
      <c r="P1209" s="996"/>
      <c r="Q1209" s="941"/>
      <c r="R1209" s="996"/>
      <c r="S1209" s="996"/>
      <c r="T1209" s="996"/>
      <c r="U1209" s="996"/>
      <c r="V1209" s="996"/>
      <c r="W1209" s="185" t="s">
        <v>36</v>
      </c>
      <c r="X1209" s="185"/>
      <c r="Y1209" s="185"/>
      <c r="Z1209" s="185"/>
      <c r="AA1209" s="185" t="s">
        <v>36</v>
      </c>
      <c r="AB1209" s="186"/>
      <c r="AC1209" s="186"/>
      <c r="AD1209" s="185"/>
      <c r="AE1209" s="996"/>
      <c r="AF1209" s="334">
        <f t="shared" si="554"/>
        <v>0</v>
      </c>
      <c r="AG1209" s="272">
        <f>IF(R1209="kompletna",Q1209*J1209*0.0036*'lista, wskaźniki'!$F$13, IF(R1209="częściowa",Q1209*J1209*0.0036*'lista, wskaźniki'!$F$14, IF(R1209="brak",Q1209*J1209*0.0036*'lista, wskaźniki'!$F$15,)))</f>
        <v>0</v>
      </c>
      <c r="AH1209" s="334">
        <f>IF(Y1209="inne",K1209*'lista, wskaźniki'!$E$35,IF(Y1209="to samo źródło",0,IF(Y1209=0,0)))</f>
        <v>0</v>
      </c>
      <c r="AI1209" s="334" t="b">
        <f>IF(AA1209="gaz z sieci",AC1209*'lista, wskaźniki'!$D$21)</f>
        <v>0</v>
      </c>
      <c r="AJ1209" s="272">
        <f>IF(AA1209="węgiel",AB1209*'lista, wskaźniki'!$D$20, IF('Sektor mieszkaniowy'!AA1209="drewno",'Sektor mieszkaniowy'!AB1209*'lista, wskaźniki'!$D$22,IF('Sektor mieszkaniowy'!AA1209="pellet",AB1209*'lista, wskaźniki'!$D$23,IF('Sektor mieszkaniowy'!AA1209="gaz z sieci",AB1209*'lista, wskaźniki'!$D$21,IF('Sektor mieszkaniowy'!AA1209="olej opałowy",'Sektor mieszkaniowy'!AB1209*'lista, wskaźniki'!$D$24)))))</f>
        <v>0</v>
      </c>
      <c r="AK1209" s="999"/>
      <c r="AL1209" s="996"/>
      <c r="AM1209" s="20">
        <f>IF(AA1209="węgiel",AF1209*1/3.6*'lista, wskaźniki'!$F$20,IF(AA1209="drewno",AF1209*1/3.6*'lista, wskaźniki'!$F$22,IF(AA1209="pellet",AF1209*1/3.6*'lista, wskaźniki'!$F$23,IF(AA1209="gaz z sieci",AF1209*1/3.6*'lista, wskaźniki'!$F$21,IF(AA1209="olej opałowy",AF1209*1/3.6*'lista, wskaźniki'!$F$24,0)))))</f>
        <v>0</v>
      </c>
      <c r="AN1209" s="20">
        <f>IF(AA1209="węgiel",AF1209*'lista, wskaźniki'!$E$42,IF(AA1209="drewno",AF1209*'lista, wskaźniki'!$G$42,IF(AA1209="pellet",AF1209*'lista, wskaźniki'!$H$42,IF(AA1209="gaz z sieci",AF1209*'lista, wskaźniki'!$F$42,IF(AA1209="olej opałowy",AF1209*'lista, wskaźniki'!$I$42,0)))))</f>
        <v>0</v>
      </c>
      <c r="AO1209" s="20">
        <f>IF(AA1209="węgiel",AF1209*'lista, wskaźniki'!$E$43,IF(AA1209="drewno",AF1209*'lista, wskaźniki'!$G$43,IF(AA1209="pellet",AF1209*'lista, wskaźniki'!$H$43,IF(AA1209="gaz z sieci",AF1209*'lista, wskaźniki'!$F$43,IF(AA1209="olej opałowy",AF1209*'lista, wskaźniki'!$I$43,0)))))</f>
        <v>0</v>
      </c>
      <c r="AP1209" s="20">
        <f>IF(AA1209="węgiel",AF1209*'lista, wskaźniki'!$E$44,IF(AA1209="drewno",AF1209*'lista, wskaźniki'!$G$44,IF(AA1209="pellet",AF1209*'lista, wskaźniki'!$H$44,IF(AA1209="gaz z sieci",AF1209*'lista, wskaźniki'!$F$44,IF(AA1209="olej opałowy",AF1209*'lista, wskaźniki'!$I$44,0)))))</f>
        <v>0</v>
      </c>
      <c r="AQ1209" s="20" t="b">
        <f>IF(Z1209="gaz",AH1209*1/3.6*'lista, wskaźniki'!$F$21,IF(Z1209="energia elektryczna",AH1209*1/3.6*'lista, wskaźniki'!$F$26))</f>
        <v>0</v>
      </c>
      <c r="AR1209" s="20" t="b">
        <f>IF(Z1209="gaz",AH1209*'lista, wskaźniki'!$F$42,IF(Z1209="energia elektryczna",AH1209*0))</f>
        <v>0</v>
      </c>
      <c r="AS1209" s="20" t="b">
        <f>IF(Z1209="gaz",AH1209*'lista, wskaźniki'!$F$43,IF(Z1209="energia elektryczna",AH1209*0))</f>
        <v>0</v>
      </c>
      <c r="AT1209" s="20" t="b">
        <f>IF(Z1209="gaz",AH1209*'lista, wskaźniki'!$F$44,IF(Z1209="energia elektryczna",AH1209*0))</f>
        <v>0</v>
      </c>
      <c r="AU1209" s="20">
        <f>AI1209*1/3.6*'lista, wskaźniki'!$F$21</f>
        <v>0</v>
      </c>
      <c r="AV1209" s="20">
        <f>AI1209*'lista, wskaźniki'!$F$42</f>
        <v>0</v>
      </c>
      <c r="AW1209" s="20">
        <f>AI1209*'lista, wskaźniki'!$F$43</f>
        <v>0</v>
      </c>
      <c r="AX1209" s="20">
        <f>AI1209*'lista, wskaźniki'!$F$44</f>
        <v>0</v>
      </c>
      <c r="AY1209" s="20">
        <f>AK1209*'lista, wskaźniki'!$F$26</f>
        <v>0</v>
      </c>
      <c r="AZ1209" s="20">
        <f t="shared" si="526"/>
        <v>0</v>
      </c>
      <c r="BA1209" s="20">
        <f t="shared" si="527"/>
        <v>0</v>
      </c>
      <c r="BB1209" s="20">
        <f t="shared" si="528"/>
        <v>0</v>
      </c>
      <c r="BC1209" s="20">
        <f t="shared" si="529"/>
        <v>0</v>
      </c>
      <c r="BD1209" s="996"/>
      <c r="BE1209" s="996"/>
      <c r="BF1209" s="996"/>
      <c r="BG1209" s="996"/>
      <c r="BH1209" s="185"/>
      <c r="BI1209" s="996"/>
      <c r="BJ1209" s="185"/>
      <c r="BK1209" s="996"/>
      <c r="BL1209" s="185"/>
      <c r="BM1209" s="185"/>
      <c r="BN1209" s="185"/>
      <c r="BO1209" s="185"/>
      <c r="BP1209" s="185"/>
      <c r="BQ1209" s="185"/>
      <c r="BR1209" s="185"/>
      <c r="BS1209" s="990"/>
      <c r="BT1209" s="990"/>
      <c r="BU1209" s="990"/>
      <c r="BV1209" s="990"/>
      <c r="BW1209" s="990"/>
      <c r="BX1209" s="990"/>
      <c r="BY1209" s="993"/>
      <c r="CA1209" s="365" t="b">
        <f t="shared" si="530"/>
        <v>0</v>
      </c>
      <c r="CB1209" s="365">
        <f t="shared" si="531"/>
        <v>0</v>
      </c>
      <c r="CC1209" s="365" t="b">
        <f t="shared" si="532"/>
        <v>0</v>
      </c>
      <c r="CD1209" s="365" t="b">
        <f t="shared" si="533"/>
        <v>0</v>
      </c>
      <c r="CE1209" s="365" t="b">
        <f t="shared" si="534"/>
        <v>0</v>
      </c>
      <c r="CF1209" s="365" t="b">
        <f t="shared" si="535"/>
        <v>0</v>
      </c>
      <c r="CG1209" s="365" t="b">
        <f t="shared" si="536"/>
        <v>0</v>
      </c>
      <c r="CH1209" s="365" t="b">
        <f t="shared" si="537"/>
        <v>0</v>
      </c>
      <c r="CI1209" s="72" t="b">
        <f t="shared" si="538"/>
        <v>0</v>
      </c>
      <c r="CJ1209" s="72">
        <f t="shared" si="539"/>
        <v>0</v>
      </c>
      <c r="CK1209" s="72" t="b">
        <f t="shared" si="540"/>
        <v>0</v>
      </c>
      <c r="CL1209" s="72">
        <f t="shared" si="541"/>
        <v>0</v>
      </c>
      <c r="CM1209" s="72" t="b">
        <f t="shared" si="542"/>
        <v>0</v>
      </c>
      <c r="CN1209" s="72" t="b">
        <f t="shared" si="543"/>
        <v>0</v>
      </c>
      <c r="CP1209" s="13">
        <f t="shared" si="544"/>
        <v>0</v>
      </c>
      <c r="CQ1209" s="13" t="b">
        <f t="shared" si="545"/>
        <v>0</v>
      </c>
      <c r="CR1209" s="13" t="b">
        <f t="shared" si="546"/>
        <v>0</v>
      </c>
      <c r="CS1209" s="13" t="b">
        <f t="shared" si="552"/>
        <v>0</v>
      </c>
      <c r="CT1209" s="13" t="b">
        <f t="shared" si="551"/>
        <v>0</v>
      </c>
      <c r="CU1209" s="13" t="b">
        <f t="shared" si="553"/>
        <v>0</v>
      </c>
      <c r="CV1209" s="13" t="b">
        <f t="shared" si="547"/>
        <v>0</v>
      </c>
      <c r="CW1209" s="13" t="b">
        <f t="shared" si="548"/>
        <v>0</v>
      </c>
      <c r="CX1209" s="13" t="b">
        <f t="shared" si="549"/>
        <v>0</v>
      </c>
      <c r="CY1209" s="13" t="b">
        <f t="shared" si="550"/>
        <v>0</v>
      </c>
    </row>
    <row r="1210" spans="1:103" ht="15" thickBot="1">
      <c r="A1210" s="932"/>
      <c r="B1210" s="996"/>
      <c r="C1210" s="996"/>
      <c r="D1210" s="996"/>
      <c r="E1210" s="996"/>
      <c r="F1210" s="996"/>
      <c r="G1210" s="996"/>
      <c r="H1210" s="996"/>
      <c r="I1210" s="996"/>
      <c r="J1210" s="996"/>
      <c r="K1210" s="996"/>
      <c r="L1210" s="996"/>
      <c r="M1210" s="996"/>
      <c r="N1210" s="996"/>
      <c r="O1210" s="184"/>
      <c r="P1210" s="996"/>
      <c r="Q1210" s="941"/>
      <c r="R1210" s="996"/>
      <c r="S1210" s="996"/>
      <c r="T1210" s="996"/>
      <c r="U1210" s="996"/>
      <c r="V1210" s="996"/>
      <c r="W1210" s="185"/>
      <c r="X1210" s="185"/>
      <c r="Y1210" s="185"/>
      <c r="Z1210" s="185"/>
      <c r="AA1210" s="185" t="s">
        <v>50</v>
      </c>
      <c r="AB1210" s="186"/>
      <c r="AC1210" s="186"/>
      <c r="AD1210" s="185"/>
      <c r="AE1210" s="996"/>
      <c r="AF1210" s="334">
        <f t="shared" si="554"/>
        <v>0</v>
      </c>
      <c r="AG1210" s="272">
        <f>IF(R1210="kompletna",Q1210*J1210*0.0036*'lista, wskaźniki'!$F$13, IF(R1210="częściowa",Q1210*J1210*0.0036*'lista, wskaźniki'!$F$14, IF(R1210="brak",Q1210*J1210*0.0036*'lista, wskaźniki'!$F$15,)))</f>
        <v>0</v>
      </c>
      <c r="AH1210" s="334">
        <f>IF(Y1210="inne",K1210*'lista, wskaźniki'!$E$35,IF(Y1210="to samo źródło",0,IF(Y1210=0,0)))</f>
        <v>0</v>
      </c>
      <c r="AI1210" s="334" t="b">
        <f>IF(AA1210="gaz z sieci",AC1210*'lista, wskaźniki'!$D$21)</f>
        <v>0</v>
      </c>
      <c r="AJ1210" s="272">
        <f>IF(AA1210="węgiel",AB1210*'lista, wskaźniki'!$D$20, IF('Sektor mieszkaniowy'!AA1210="drewno",'Sektor mieszkaniowy'!AB1210*'lista, wskaźniki'!$D$22,IF('Sektor mieszkaniowy'!AA1210="pellet",AB1210*'lista, wskaźniki'!$D$23,IF('Sektor mieszkaniowy'!AA1210="gaz z sieci",AB1210*'lista, wskaźniki'!$D$21,IF('Sektor mieszkaniowy'!AA1210="olej opałowy",'Sektor mieszkaniowy'!AB1210*'lista, wskaźniki'!$D$24)))))</f>
        <v>0</v>
      </c>
      <c r="AK1210" s="999"/>
      <c r="AL1210" s="996"/>
      <c r="AM1210" s="20">
        <f>IF(AA1210="węgiel",AF1210*1/3.6*'lista, wskaźniki'!$F$20,IF(AA1210="drewno",AF1210*1/3.6*'lista, wskaźniki'!$F$22,IF(AA1210="pellet",AF1210*1/3.6*'lista, wskaźniki'!$F$23,IF(AA1210="gaz z sieci",AF1210*1/3.6*'lista, wskaźniki'!$F$21,IF(AA1210="olej opałowy",AF1210*1/3.6*'lista, wskaźniki'!$F$24,0)))))</f>
        <v>0</v>
      </c>
      <c r="AN1210" s="20">
        <f>IF(AA1210="węgiel",AF1210*'lista, wskaźniki'!$E$42,IF(AA1210="drewno",AF1210*'lista, wskaźniki'!$G$42,IF(AA1210="pellet",AF1210*'lista, wskaźniki'!$H$42,IF(AA1210="gaz z sieci",AF1210*'lista, wskaźniki'!$F$42,IF(AA1210="olej opałowy",AF1210*'lista, wskaźniki'!$I$42,0)))))</f>
        <v>0</v>
      </c>
      <c r="AO1210" s="20">
        <f>IF(AA1210="węgiel",AF1210*'lista, wskaźniki'!$E$43,IF(AA1210="drewno",AF1210*'lista, wskaźniki'!$G$43,IF(AA1210="pellet",AF1210*'lista, wskaźniki'!$H$43,IF(AA1210="gaz z sieci",AF1210*'lista, wskaźniki'!$F$43,IF(AA1210="olej opałowy",AF1210*'lista, wskaźniki'!$I$43,0)))))</f>
        <v>0</v>
      </c>
      <c r="AP1210" s="20">
        <f>IF(AA1210="węgiel",AF1210*'lista, wskaźniki'!$E$44,IF(AA1210="drewno",AF1210*'lista, wskaźniki'!$G$44,IF(AA1210="pellet",AF1210*'lista, wskaźniki'!$H$44,IF(AA1210="gaz z sieci",AF1210*'lista, wskaźniki'!$F$44,IF(AA1210="olej opałowy",AF1210*'lista, wskaźniki'!$I$44,0)))))</f>
        <v>0</v>
      </c>
      <c r="AQ1210" s="20" t="b">
        <f>IF(Z1210="gaz",AH1210*1/3.6*'lista, wskaźniki'!$F$21,IF(Z1210="energia elektryczna",AH1210*1/3.6*'lista, wskaźniki'!$F$26))</f>
        <v>0</v>
      </c>
      <c r="AR1210" s="20" t="b">
        <f>IF(Z1210="gaz",AH1210*'lista, wskaźniki'!$F$42,IF(Z1210="energia elektryczna",AH1210*0))</f>
        <v>0</v>
      </c>
      <c r="AS1210" s="20" t="b">
        <f>IF(Z1210="gaz",AH1210*'lista, wskaźniki'!$F$43,IF(Z1210="energia elektryczna",AH1210*0))</f>
        <v>0</v>
      </c>
      <c r="AT1210" s="20" t="b">
        <f>IF(Z1210="gaz",AH1210*'lista, wskaźniki'!$F$44,IF(Z1210="energia elektryczna",AH1210*0))</f>
        <v>0</v>
      </c>
      <c r="AU1210" s="20">
        <f>AI1210*1/3.6*'lista, wskaźniki'!$F$21</f>
        <v>0</v>
      </c>
      <c r="AV1210" s="20">
        <f>AI1210*'lista, wskaźniki'!$F$42</f>
        <v>0</v>
      </c>
      <c r="AW1210" s="20">
        <f>AI1210*'lista, wskaźniki'!$F$43</f>
        <v>0</v>
      </c>
      <c r="AX1210" s="20">
        <f>AI1210*'lista, wskaźniki'!$F$44</f>
        <v>0</v>
      </c>
      <c r="AY1210" s="20">
        <f>AK1210*'lista, wskaźniki'!$F$26</f>
        <v>0</v>
      </c>
      <c r="AZ1210" s="20">
        <f t="shared" si="526"/>
        <v>0</v>
      </c>
      <c r="BA1210" s="20">
        <f t="shared" si="527"/>
        <v>0</v>
      </c>
      <c r="BB1210" s="20">
        <f t="shared" si="528"/>
        <v>0</v>
      </c>
      <c r="BC1210" s="20">
        <f t="shared" si="529"/>
        <v>0</v>
      </c>
      <c r="BD1210" s="996"/>
      <c r="BE1210" s="996"/>
      <c r="BF1210" s="996"/>
      <c r="BG1210" s="996"/>
      <c r="BH1210" s="185"/>
      <c r="BI1210" s="996"/>
      <c r="BJ1210" s="185"/>
      <c r="BK1210" s="996"/>
      <c r="BL1210" s="185"/>
      <c r="BM1210" s="185"/>
      <c r="BN1210" s="185"/>
      <c r="BO1210" s="185"/>
      <c r="BP1210" s="185"/>
      <c r="BQ1210" s="185"/>
      <c r="BR1210" s="185"/>
      <c r="BS1210" s="990"/>
      <c r="BT1210" s="990"/>
      <c r="BU1210" s="990"/>
      <c r="BV1210" s="990"/>
      <c r="BW1210" s="990"/>
      <c r="BX1210" s="990"/>
      <c r="BY1210" s="993"/>
      <c r="CA1210" s="365" t="b">
        <f t="shared" si="530"/>
        <v>0</v>
      </c>
      <c r="CB1210" s="365" t="b">
        <f t="shared" si="531"/>
        <v>0</v>
      </c>
      <c r="CC1210" s="365">
        <f t="shared" si="532"/>
        <v>0</v>
      </c>
      <c r="CD1210" s="365" t="b">
        <f t="shared" si="533"/>
        <v>0</v>
      </c>
      <c r="CE1210" s="365" t="b">
        <f t="shared" si="534"/>
        <v>0</v>
      </c>
      <c r="CF1210" s="365" t="b">
        <f t="shared" si="535"/>
        <v>0</v>
      </c>
      <c r="CG1210" s="365" t="b">
        <f t="shared" si="536"/>
        <v>0</v>
      </c>
      <c r="CH1210" s="365" t="b">
        <f t="shared" si="537"/>
        <v>0</v>
      </c>
      <c r="CI1210" s="72" t="b">
        <f t="shared" si="538"/>
        <v>0</v>
      </c>
      <c r="CJ1210" s="72" t="b">
        <f t="shared" si="539"/>
        <v>0</v>
      </c>
      <c r="CK1210" s="72">
        <f t="shared" si="540"/>
        <v>0</v>
      </c>
      <c r="CL1210" s="72">
        <f t="shared" si="541"/>
        <v>0</v>
      </c>
      <c r="CM1210" s="72" t="b">
        <f t="shared" si="542"/>
        <v>0</v>
      </c>
      <c r="CN1210" s="72" t="b">
        <f t="shared" si="543"/>
        <v>0</v>
      </c>
      <c r="CP1210" s="13">
        <f t="shared" si="544"/>
        <v>0</v>
      </c>
      <c r="CQ1210" s="13" t="b">
        <f t="shared" si="545"/>
        <v>0</v>
      </c>
      <c r="CR1210" s="13" t="b">
        <f t="shared" si="546"/>
        <v>0</v>
      </c>
      <c r="CS1210" s="13" t="b">
        <f t="shared" si="552"/>
        <v>0</v>
      </c>
      <c r="CT1210" s="13" t="b">
        <f t="shared" si="551"/>
        <v>0</v>
      </c>
      <c r="CU1210" s="13" t="b">
        <f t="shared" si="553"/>
        <v>0</v>
      </c>
      <c r="CV1210" s="13" t="b">
        <f t="shared" si="547"/>
        <v>0</v>
      </c>
      <c r="CW1210" s="13" t="b">
        <f t="shared" si="548"/>
        <v>0</v>
      </c>
      <c r="CX1210" s="13" t="b">
        <f t="shared" si="549"/>
        <v>0</v>
      </c>
      <c r="CY1210" s="13" t="b">
        <f t="shared" si="550"/>
        <v>0</v>
      </c>
    </row>
    <row r="1211" spans="1:103" ht="15" thickBot="1">
      <c r="A1211" s="932"/>
      <c r="B1211" s="996"/>
      <c r="C1211" s="996"/>
      <c r="D1211" s="996"/>
      <c r="E1211" s="996"/>
      <c r="F1211" s="996"/>
      <c r="G1211" s="996"/>
      <c r="H1211" s="996"/>
      <c r="I1211" s="996"/>
      <c r="J1211" s="996"/>
      <c r="K1211" s="996"/>
      <c r="L1211" s="996"/>
      <c r="M1211" s="996"/>
      <c r="N1211" s="996"/>
      <c r="O1211" s="184"/>
      <c r="P1211" s="996"/>
      <c r="Q1211" s="941"/>
      <c r="R1211" s="996"/>
      <c r="S1211" s="996"/>
      <c r="T1211" s="996"/>
      <c r="U1211" s="996"/>
      <c r="V1211" s="996"/>
      <c r="W1211" s="185"/>
      <c r="X1211" s="185"/>
      <c r="Y1211" s="185"/>
      <c r="Z1211" s="185"/>
      <c r="AA1211" s="185" t="s">
        <v>38</v>
      </c>
      <c r="AB1211" s="186"/>
      <c r="AC1211" s="186"/>
      <c r="AD1211" s="185"/>
      <c r="AE1211" s="996"/>
      <c r="AF1211" s="334">
        <f t="shared" si="554"/>
        <v>0</v>
      </c>
      <c r="AG1211" s="272">
        <f>IF(R1211="kompletna",Q1211*J1211*0.0036*'lista, wskaźniki'!$F$13, IF(R1211="częściowa",Q1211*J1211*0.0036*'lista, wskaźniki'!$F$14, IF(R1211="brak",Q1211*J1211*0.0036*'lista, wskaźniki'!$F$15,)))</f>
        <v>0</v>
      </c>
      <c r="AH1211" s="334">
        <f>IF(Y1211="inne",K1211*'lista, wskaźniki'!$E$35,IF(Y1211="to samo źródło",0,IF(Y1211=0,0)))</f>
        <v>0</v>
      </c>
      <c r="AI1211" s="334">
        <f>IF(AA1211="gaz z sieci",AC1211*'lista, wskaźniki'!$D$21)</f>
        <v>0</v>
      </c>
      <c r="AJ1211" s="272">
        <f>IF(AA1211="węgiel",AB1211*'lista, wskaźniki'!$D$20, IF('Sektor mieszkaniowy'!AA1211="drewno",'Sektor mieszkaniowy'!AB1211*'lista, wskaźniki'!$D$22,IF('Sektor mieszkaniowy'!AA1211="pellet",AB1211*'lista, wskaźniki'!$D$23,IF('Sektor mieszkaniowy'!AA1211="gaz z sieci",AB1211*'lista, wskaźniki'!$D$21,IF('Sektor mieszkaniowy'!AA1211="olej opałowy",'Sektor mieszkaniowy'!AB1211*'lista, wskaźniki'!$D$24)))))</f>
        <v>0</v>
      </c>
      <c r="AK1211" s="999"/>
      <c r="AL1211" s="996"/>
      <c r="AM1211" s="20">
        <f>IF(AA1211="węgiel",AF1211*1/3.6*'lista, wskaźniki'!$F$20,IF(AA1211="drewno",AF1211*1/3.6*'lista, wskaźniki'!$F$22,IF(AA1211="pellet",AF1211*1/3.6*'lista, wskaźniki'!$F$23,IF(AA1211="gaz z sieci",AF1211*1/3.6*'lista, wskaźniki'!$F$21,IF(AA1211="olej opałowy",AF1211*1/3.6*'lista, wskaźniki'!$F$24,0)))))</f>
        <v>0</v>
      </c>
      <c r="AN1211" s="20">
        <f>IF(AA1211="węgiel",AF1211*'lista, wskaźniki'!$E$42,IF(AA1211="drewno",AF1211*'lista, wskaźniki'!$G$42,IF(AA1211="pellet",AF1211*'lista, wskaźniki'!$H$42,IF(AA1211="gaz z sieci",AF1211*'lista, wskaźniki'!$F$42,IF(AA1211="olej opałowy",AF1211*'lista, wskaźniki'!$I$42,0)))))</f>
        <v>0</v>
      </c>
      <c r="AO1211" s="20">
        <f>IF(AA1211="węgiel",AF1211*'lista, wskaźniki'!$E$43,IF(AA1211="drewno",AF1211*'lista, wskaźniki'!$G$43,IF(AA1211="pellet",AF1211*'lista, wskaźniki'!$H$43,IF(AA1211="gaz z sieci",AF1211*'lista, wskaźniki'!$F$43,IF(AA1211="olej opałowy",AF1211*'lista, wskaźniki'!$I$43,0)))))</f>
        <v>0</v>
      </c>
      <c r="AP1211" s="20">
        <f>IF(AA1211="węgiel",AF1211*'lista, wskaźniki'!$E$44,IF(AA1211="drewno",AF1211*'lista, wskaźniki'!$G$44,IF(AA1211="pellet",AF1211*'lista, wskaźniki'!$H$44,IF(AA1211="gaz z sieci",AF1211*'lista, wskaźniki'!$F$44,IF(AA1211="olej opałowy",AF1211*'lista, wskaźniki'!$I$44,0)))))</f>
        <v>0</v>
      </c>
      <c r="AQ1211" s="20" t="b">
        <f>IF(Z1211="gaz",AH1211*1/3.6*'lista, wskaźniki'!$F$21,IF(Z1211="energia elektryczna",AH1211*1/3.6*'lista, wskaźniki'!$F$26))</f>
        <v>0</v>
      </c>
      <c r="AR1211" s="20" t="b">
        <f>IF(Z1211="gaz",AH1211*'lista, wskaźniki'!$F$42,IF(Z1211="energia elektryczna",AH1211*0))</f>
        <v>0</v>
      </c>
      <c r="AS1211" s="20" t="b">
        <f>IF(Z1211="gaz",AH1211*'lista, wskaźniki'!$F$43,IF(Z1211="energia elektryczna",AH1211*0))</f>
        <v>0</v>
      </c>
      <c r="AT1211" s="20" t="b">
        <f>IF(Z1211="gaz",AH1211*'lista, wskaźniki'!$F$44,IF(Z1211="energia elektryczna",AH1211*0))</f>
        <v>0</v>
      </c>
      <c r="AU1211" s="20">
        <f>AI1211*1/3.6*'lista, wskaźniki'!$F$21</f>
        <v>0</v>
      </c>
      <c r="AV1211" s="20">
        <f>AI1211*'lista, wskaźniki'!$F$42</f>
        <v>0</v>
      </c>
      <c r="AW1211" s="20">
        <f>AI1211*'lista, wskaźniki'!$F$43</f>
        <v>0</v>
      </c>
      <c r="AX1211" s="20">
        <f>AI1211*'lista, wskaźniki'!$F$44</f>
        <v>0</v>
      </c>
      <c r="AY1211" s="20">
        <f>AK1211*'lista, wskaźniki'!$F$26</f>
        <v>0</v>
      </c>
      <c r="AZ1211" s="20">
        <f t="shared" si="526"/>
        <v>0</v>
      </c>
      <c r="BA1211" s="20">
        <f t="shared" si="527"/>
        <v>0</v>
      </c>
      <c r="BB1211" s="20">
        <f t="shared" si="528"/>
        <v>0</v>
      </c>
      <c r="BC1211" s="20">
        <f t="shared" si="529"/>
        <v>0</v>
      </c>
      <c r="BD1211" s="996"/>
      <c r="BE1211" s="996"/>
      <c r="BF1211" s="996"/>
      <c r="BG1211" s="996"/>
      <c r="BH1211" s="185"/>
      <c r="BI1211" s="996"/>
      <c r="BJ1211" s="185"/>
      <c r="BK1211" s="996"/>
      <c r="BL1211" s="185"/>
      <c r="BM1211" s="185"/>
      <c r="BN1211" s="185"/>
      <c r="BO1211" s="185"/>
      <c r="BP1211" s="185"/>
      <c r="BQ1211" s="185"/>
      <c r="BR1211" s="185"/>
      <c r="BS1211" s="990"/>
      <c r="BT1211" s="990"/>
      <c r="BU1211" s="990"/>
      <c r="BV1211" s="990"/>
      <c r="BW1211" s="990"/>
      <c r="BX1211" s="990"/>
      <c r="BY1211" s="993"/>
      <c r="CA1211" s="365" t="b">
        <f t="shared" si="530"/>
        <v>0</v>
      </c>
      <c r="CB1211" s="365" t="b">
        <f t="shared" si="531"/>
        <v>0</v>
      </c>
      <c r="CC1211" s="365" t="b">
        <f t="shared" si="532"/>
        <v>0</v>
      </c>
      <c r="CD1211" s="365">
        <f t="shared" si="533"/>
        <v>0</v>
      </c>
      <c r="CE1211" s="365" t="b">
        <f t="shared" si="534"/>
        <v>0</v>
      </c>
      <c r="CF1211" s="365" t="b">
        <f t="shared" si="535"/>
        <v>0</v>
      </c>
      <c r="CG1211" s="365" t="b">
        <f t="shared" si="536"/>
        <v>0</v>
      </c>
      <c r="CH1211" s="365">
        <f t="shared" si="537"/>
        <v>0</v>
      </c>
      <c r="CI1211" s="72" t="b">
        <f t="shared" si="538"/>
        <v>0</v>
      </c>
      <c r="CJ1211" s="72" t="b">
        <f t="shared" si="539"/>
        <v>0</v>
      </c>
      <c r="CK1211" s="72" t="b">
        <f t="shared" si="540"/>
        <v>0</v>
      </c>
      <c r="CL1211" s="72">
        <f t="shared" si="541"/>
        <v>0</v>
      </c>
      <c r="CM1211" s="72" t="b">
        <f t="shared" si="542"/>
        <v>0</v>
      </c>
      <c r="CN1211" s="72" t="b">
        <f t="shared" si="543"/>
        <v>0</v>
      </c>
      <c r="CP1211" s="13">
        <f t="shared" si="544"/>
        <v>0</v>
      </c>
      <c r="CQ1211" s="13" t="b">
        <f t="shared" si="545"/>
        <v>0</v>
      </c>
      <c r="CR1211" s="13" t="b">
        <f t="shared" si="546"/>
        <v>0</v>
      </c>
      <c r="CS1211" s="13" t="b">
        <f t="shared" si="552"/>
        <v>0</v>
      </c>
      <c r="CT1211" s="13" t="b">
        <f t="shared" si="551"/>
        <v>0</v>
      </c>
      <c r="CU1211" s="13" t="b">
        <f t="shared" si="553"/>
        <v>0</v>
      </c>
      <c r="CV1211" s="13" t="b">
        <f t="shared" si="547"/>
        <v>0</v>
      </c>
      <c r="CW1211" s="13" t="b">
        <f t="shared" si="548"/>
        <v>0</v>
      </c>
      <c r="CX1211" s="13" t="b">
        <f t="shared" si="549"/>
        <v>0</v>
      </c>
      <c r="CY1211" s="13" t="b">
        <f t="shared" si="550"/>
        <v>0</v>
      </c>
    </row>
    <row r="1212" spans="1:103" ht="15" thickBot="1">
      <c r="A1212" s="933"/>
      <c r="B1212" s="997"/>
      <c r="C1212" s="997"/>
      <c r="D1212" s="997"/>
      <c r="E1212" s="997"/>
      <c r="F1212" s="997"/>
      <c r="G1212" s="997"/>
      <c r="H1212" s="997"/>
      <c r="I1212" s="997"/>
      <c r="J1212" s="997"/>
      <c r="K1212" s="997"/>
      <c r="L1212" s="997"/>
      <c r="M1212" s="997"/>
      <c r="N1212" s="997"/>
      <c r="O1212" s="187"/>
      <c r="P1212" s="997"/>
      <c r="Q1212" s="942"/>
      <c r="R1212" s="997"/>
      <c r="S1212" s="997"/>
      <c r="T1212" s="997"/>
      <c r="U1212" s="997"/>
      <c r="V1212" s="997"/>
      <c r="W1212" s="188"/>
      <c r="X1212" s="188"/>
      <c r="Y1212" s="188"/>
      <c r="Z1212" s="188"/>
      <c r="AA1212" s="188" t="s">
        <v>37</v>
      </c>
      <c r="AB1212" s="189"/>
      <c r="AC1212" s="189"/>
      <c r="AD1212" s="188"/>
      <c r="AE1212" s="997"/>
      <c r="AF1212" s="334">
        <f t="shared" si="554"/>
        <v>0</v>
      </c>
      <c r="AG1212" s="272">
        <f>IF(R1212="kompletna",Q1212*J1212*0.0036*'lista, wskaźniki'!$F$13, IF(R1212="częściowa",Q1212*J1212*0.0036*'lista, wskaźniki'!$F$14, IF(R1212="brak",Q1212*J1212*0.0036*'lista, wskaźniki'!$F$15,)))</f>
        <v>0</v>
      </c>
      <c r="AH1212" s="334">
        <f>IF(Y1212="inne",K1212*'lista, wskaźniki'!$E$35,IF(Y1212="to samo źródło",0,IF(Y1212=0,0)))</f>
        <v>0</v>
      </c>
      <c r="AI1212" s="334" t="b">
        <f>IF(AA1212="gaz z sieci",AC1212*'lista, wskaźniki'!$D$21)</f>
        <v>0</v>
      </c>
      <c r="AJ1212" s="272">
        <f>IF(AA1212="węgiel",AB1212*'lista, wskaźniki'!$D$20, IF('Sektor mieszkaniowy'!AA1212="drewno",'Sektor mieszkaniowy'!AB1212*'lista, wskaźniki'!$D$22,IF('Sektor mieszkaniowy'!AA1212="pellet",AB1212*'lista, wskaźniki'!$D$23,IF('Sektor mieszkaniowy'!AA1212="gaz z sieci",AB1212*'lista, wskaźniki'!$D$21,IF('Sektor mieszkaniowy'!AA1212="olej opałowy",'Sektor mieszkaniowy'!AB1212*'lista, wskaźniki'!$D$24)))))</f>
        <v>0</v>
      </c>
      <c r="AK1212" s="1000"/>
      <c r="AL1212" s="997"/>
      <c r="AM1212" s="20">
        <f>IF(AA1212="węgiel",AF1212*1/3.6*'lista, wskaźniki'!$F$20,IF(AA1212="drewno",AF1212*1/3.6*'lista, wskaźniki'!$F$22,IF(AA1212="pellet",AF1212*1/3.6*'lista, wskaźniki'!$F$23,IF(AA1212="gaz z sieci",AF1212*1/3.6*'lista, wskaźniki'!$F$21,IF(AA1212="olej opałowy",AF1212*1/3.6*'lista, wskaźniki'!$F$24,0)))))</f>
        <v>0</v>
      </c>
      <c r="AN1212" s="20">
        <f>IF(AA1212="węgiel",AF1212*'lista, wskaźniki'!$E$42,IF(AA1212="drewno",AF1212*'lista, wskaźniki'!$G$42,IF(AA1212="pellet",AF1212*'lista, wskaźniki'!$H$42,IF(AA1212="gaz z sieci",AF1212*'lista, wskaźniki'!$F$42,IF(AA1212="olej opałowy",AF1212*'lista, wskaźniki'!$I$42,0)))))</f>
        <v>0</v>
      </c>
      <c r="AO1212" s="20">
        <f>IF(AA1212="węgiel",AF1212*'lista, wskaźniki'!$E$43,IF(AA1212="drewno",AF1212*'lista, wskaźniki'!$G$43,IF(AA1212="pellet",AF1212*'lista, wskaźniki'!$H$43,IF(AA1212="gaz z sieci",AF1212*'lista, wskaźniki'!$F$43,IF(AA1212="olej opałowy",AF1212*'lista, wskaźniki'!$I$43,0)))))</f>
        <v>0</v>
      </c>
      <c r="AP1212" s="20">
        <f>IF(AA1212="węgiel",AF1212*'lista, wskaźniki'!$E$44,IF(AA1212="drewno",AF1212*'lista, wskaźniki'!$G$44,IF(AA1212="pellet",AF1212*'lista, wskaźniki'!$H$44,IF(AA1212="gaz z sieci",AF1212*'lista, wskaźniki'!$F$44,IF(AA1212="olej opałowy",AF1212*'lista, wskaźniki'!$I$44,0)))))</f>
        <v>0</v>
      </c>
      <c r="AQ1212" s="20" t="b">
        <f>IF(Z1212="gaz",AH1212*1/3.6*'lista, wskaźniki'!$F$21,IF(Z1212="energia elektryczna",AH1212*1/3.6*'lista, wskaźniki'!$F$26))</f>
        <v>0</v>
      </c>
      <c r="AR1212" s="20" t="b">
        <f>IF(Z1212="gaz",AH1212*'lista, wskaźniki'!$F$42,IF(Z1212="energia elektryczna",AH1212*0))</f>
        <v>0</v>
      </c>
      <c r="AS1212" s="20" t="b">
        <f>IF(Z1212="gaz",AH1212*'lista, wskaźniki'!$F$43,IF(Z1212="energia elektryczna",AH1212*0))</f>
        <v>0</v>
      </c>
      <c r="AT1212" s="20" t="b">
        <f>IF(Z1212="gaz",AH1212*'lista, wskaźniki'!$F$44,IF(Z1212="energia elektryczna",AH1212*0))</f>
        <v>0</v>
      </c>
      <c r="AU1212" s="20">
        <f>AI1212*1/3.6*'lista, wskaźniki'!$F$21</f>
        <v>0</v>
      </c>
      <c r="AV1212" s="20">
        <f>AI1212*'lista, wskaźniki'!$F$42</f>
        <v>0</v>
      </c>
      <c r="AW1212" s="20">
        <f>AI1212*'lista, wskaźniki'!$F$43</f>
        <v>0</v>
      </c>
      <c r="AX1212" s="20">
        <f>AI1212*'lista, wskaźniki'!$F$44</f>
        <v>0</v>
      </c>
      <c r="AY1212" s="20">
        <f>AK1212*'lista, wskaźniki'!$F$26</f>
        <v>0</v>
      </c>
      <c r="AZ1212" s="20">
        <f t="shared" si="526"/>
        <v>0</v>
      </c>
      <c r="BA1212" s="20">
        <f t="shared" si="527"/>
        <v>0</v>
      </c>
      <c r="BB1212" s="20">
        <f t="shared" si="528"/>
        <v>0</v>
      </c>
      <c r="BC1212" s="20">
        <f t="shared" si="529"/>
        <v>0</v>
      </c>
      <c r="BD1212" s="997"/>
      <c r="BE1212" s="997"/>
      <c r="BF1212" s="997"/>
      <c r="BG1212" s="997"/>
      <c r="BH1212" s="188"/>
      <c r="BI1212" s="997"/>
      <c r="BJ1212" s="188"/>
      <c r="BK1212" s="997"/>
      <c r="BL1212" s="188"/>
      <c r="BM1212" s="188"/>
      <c r="BN1212" s="188"/>
      <c r="BO1212" s="188"/>
      <c r="BP1212" s="188"/>
      <c r="BQ1212" s="188"/>
      <c r="BR1212" s="188"/>
      <c r="BS1212" s="991"/>
      <c r="BT1212" s="991"/>
      <c r="BU1212" s="991"/>
      <c r="BV1212" s="991"/>
      <c r="BW1212" s="991"/>
      <c r="BX1212" s="991"/>
      <c r="BY1212" s="994"/>
      <c r="CA1212" s="365" t="b">
        <f t="shared" si="530"/>
        <v>0</v>
      </c>
      <c r="CB1212" s="365" t="b">
        <f t="shared" si="531"/>
        <v>0</v>
      </c>
      <c r="CC1212" s="365" t="b">
        <f t="shared" si="532"/>
        <v>0</v>
      </c>
      <c r="CD1212" s="365" t="b">
        <f t="shared" si="533"/>
        <v>0</v>
      </c>
      <c r="CE1212" s="365">
        <f t="shared" si="534"/>
        <v>0</v>
      </c>
      <c r="CF1212" s="365" t="b">
        <f t="shared" si="535"/>
        <v>0</v>
      </c>
      <c r="CG1212" s="365" t="b">
        <f t="shared" si="536"/>
        <v>0</v>
      </c>
      <c r="CH1212" s="365" t="b">
        <f t="shared" si="537"/>
        <v>0</v>
      </c>
      <c r="CI1212" s="72" t="b">
        <f t="shared" si="538"/>
        <v>0</v>
      </c>
      <c r="CJ1212" s="72" t="b">
        <f t="shared" si="539"/>
        <v>0</v>
      </c>
      <c r="CK1212" s="72" t="b">
        <f t="shared" si="540"/>
        <v>0</v>
      </c>
      <c r="CL1212" s="72">
        <f t="shared" si="541"/>
        <v>0</v>
      </c>
      <c r="CM1212" s="72">
        <f t="shared" si="542"/>
        <v>0</v>
      </c>
      <c r="CN1212" s="72" t="b">
        <f t="shared" si="543"/>
        <v>0</v>
      </c>
      <c r="CP1212" s="13">
        <f t="shared" si="544"/>
        <v>0</v>
      </c>
      <c r="CQ1212" s="13" t="b">
        <f t="shared" si="545"/>
        <v>0</v>
      </c>
      <c r="CR1212" s="13" t="b">
        <f t="shared" si="546"/>
        <v>0</v>
      </c>
      <c r="CS1212" s="13" t="b">
        <f t="shared" si="552"/>
        <v>0</v>
      </c>
      <c r="CT1212" s="13" t="b">
        <f t="shared" si="551"/>
        <v>0</v>
      </c>
      <c r="CU1212" s="13" t="b">
        <f t="shared" si="553"/>
        <v>0</v>
      </c>
      <c r="CV1212" s="13" t="b">
        <f t="shared" si="547"/>
        <v>0</v>
      </c>
      <c r="CW1212" s="13" t="b">
        <f t="shared" si="548"/>
        <v>0</v>
      </c>
      <c r="CX1212" s="13" t="b">
        <f t="shared" si="549"/>
        <v>0</v>
      </c>
      <c r="CY1212" s="13" t="b">
        <f t="shared" si="550"/>
        <v>0</v>
      </c>
    </row>
    <row r="1213" spans="1:103" ht="15" thickBot="1">
      <c r="A1213" s="931">
        <v>243</v>
      </c>
      <c r="B1213" s="995" t="s">
        <v>244</v>
      </c>
      <c r="C1213" s="995"/>
      <c r="D1213" s="995"/>
      <c r="E1213" s="995" t="s">
        <v>5</v>
      </c>
      <c r="F1213" s="995"/>
      <c r="G1213" s="995"/>
      <c r="H1213" s="995"/>
      <c r="I1213" s="995" t="s">
        <v>10</v>
      </c>
      <c r="J1213" s="995"/>
      <c r="K1213" s="995"/>
      <c r="L1213" s="995" t="s">
        <v>16</v>
      </c>
      <c r="M1213" s="995">
        <v>60</v>
      </c>
      <c r="N1213" s="995"/>
      <c r="O1213" s="181"/>
      <c r="P1213" s="995" t="s">
        <v>17</v>
      </c>
      <c r="Q1213" s="940">
        <f>IF(I1213="&lt;1966",'lista, wskaźniki'!$G$4,IF(I1213="1967-1985",'lista, wskaźniki'!$G$5,IF(I1213="1986-1992",'lista, wskaźniki'!$G$6,IF(I1213="1993-1996",'lista, wskaźniki'!$G$7,IF(I1213="&gt;1997",'lista, wskaźniki'!$G$8,IF(I1213=0,'lista, wskaźniki'!$G$4))))))</f>
        <v>290</v>
      </c>
      <c r="R1213" s="995" t="s">
        <v>23</v>
      </c>
      <c r="S1213" s="995" t="s">
        <v>27</v>
      </c>
      <c r="T1213" s="995"/>
      <c r="U1213" s="995"/>
      <c r="V1213" s="995"/>
      <c r="W1213" s="182" t="s">
        <v>35</v>
      </c>
      <c r="X1213" s="182" t="s">
        <v>39</v>
      </c>
      <c r="Y1213" s="185" t="s">
        <v>24</v>
      </c>
      <c r="Z1213" s="182" t="s">
        <v>40</v>
      </c>
      <c r="AA1213" s="182" t="s">
        <v>35</v>
      </c>
      <c r="AB1213" s="183">
        <v>4</v>
      </c>
      <c r="AC1213" s="183"/>
      <c r="AD1213" s="182"/>
      <c r="AE1213" s="995">
        <v>10</v>
      </c>
      <c r="AF1213" s="334">
        <f t="shared" si="554"/>
        <v>90.52</v>
      </c>
      <c r="AG1213" s="272">
        <f>IF(R1213="kompletna",Q1213*J1213*0.0036*'lista, wskaźniki'!$F$13, IF(R1213="częściowa",Q1213*J1213*0.0036*'lista, wskaźniki'!$F$14, IF(R1213="brak",Q1213*J1213*0.0036*'lista, wskaźniki'!$F$15,)))</f>
        <v>0</v>
      </c>
      <c r="AH1213" s="334">
        <f>IF(Y1213="inne",K1213*'lista, wskaźniki'!$E$35,IF(Y1213="to samo źródło",0,IF(Y1213=0,0)))</f>
        <v>0</v>
      </c>
      <c r="AI1213" s="334" t="b">
        <f>IF(AA1213="gaz z sieci",AC1213*'lista, wskaźniki'!$D$21)</f>
        <v>0</v>
      </c>
      <c r="AJ1213" s="272">
        <f>IF(AA1213="węgiel",AB1213*'lista, wskaźniki'!$D$20, IF('Sektor mieszkaniowy'!AA1213="drewno",'Sektor mieszkaniowy'!AB1213*'lista, wskaźniki'!$D$22,IF('Sektor mieszkaniowy'!AA1213="pellet",AB1213*'lista, wskaźniki'!$D$23,IF('Sektor mieszkaniowy'!AA1213="gaz z sieci",AB1213*'lista, wskaźniki'!$D$21,IF('Sektor mieszkaniowy'!AA1213="olej opałowy",'Sektor mieszkaniowy'!AB1213*'lista, wskaźniki'!$D$24)))))</f>
        <v>90.52</v>
      </c>
      <c r="AK1213" s="998"/>
      <c r="AL1213" s="995">
        <v>9000</v>
      </c>
      <c r="AM1213" s="20">
        <f>IF(AA1213="węgiel",AF1213*1/3.6*'lista, wskaźniki'!$F$20,IF(AA1213="drewno",AF1213*1/3.6*'lista, wskaźniki'!$F$22,IF(AA1213="pellet",AF1213*1/3.6*'lista, wskaźniki'!$F$23,IF(AA1213="gaz z sieci",AF1213*1/3.6*'lista, wskaźniki'!$F$21,IF(AA1213="olej opałowy",AF1213*1/3.6*'lista, wskaźniki'!$F$24,0)))))</f>
        <v>8.5749595999999997</v>
      </c>
      <c r="AN1213" s="20">
        <f>IF(AA1213="węgiel",AF1213*'lista, wskaźniki'!$E$42,IF(AA1213="drewno",AF1213*'lista, wskaźniki'!$G$42,IF(AA1213="pellet",AF1213*'lista, wskaźniki'!$H$42,IF(AA1213="gaz z sieci",AF1213*'lista, wskaźniki'!$F$42,IF(AA1213="olej opałowy",AF1213*'lista, wskaźniki'!$I$42,0)))))</f>
        <v>3.43976E-2</v>
      </c>
      <c r="AO1213" s="20">
        <f>IF(AA1213="węgiel",AF1213*'lista, wskaźniki'!$E$43,IF(AA1213="drewno",AF1213*'lista, wskaźniki'!$G$43,IF(AA1213="pellet",AF1213*'lista, wskaźniki'!$H$43,IF(AA1213="gaz z sieci",AF1213*'lista, wskaźniki'!$F$43,IF(AA1213="olej opałowy",AF1213*'lista, wskaźniki'!$I$43,0)))))</f>
        <v>3.2587200000000004E-2</v>
      </c>
      <c r="AP1213" s="20">
        <f>IF(AA1213="węgiel",AF1213*'lista, wskaźniki'!$E$44,IF(AA1213="drewno",AF1213*'lista, wskaźniki'!$G$44,IF(AA1213="pellet",AF1213*'lista, wskaźniki'!$H$44,IF(AA1213="gaz z sieci",AF1213*'lista, wskaźniki'!$F$44,IF(AA1213="olej opałowy",AF1213*'lista, wskaźniki'!$I$44,0)))))</f>
        <v>2.4440400000000001E-5</v>
      </c>
      <c r="AQ1213" s="360">
        <f>IF(Z1213="gaz",AH1213*1/3.6*'lista, wskaźniki'!$F$21,IF(Z1213="energia elektryczna",AH1213*1/3.6*'lista, wskaźniki'!$F$26))</f>
        <v>0</v>
      </c>
      <c r="AR1213" s="20">
        <f>IF(Z1213="gaz",AH1213*'lista, wskaźniki'!$F$42,IF(Z1213="energia elektryczna",AH1213*0))</f>
        <v>0</v>
      </c>
      <c r="AS1213" s="20">
        <f>IF(Z1213="gaz",AH1213*'lista, wskaźniki'!$F$43,IF(Z1213="energia elektryczna",AH1213*0))</f>
        <v>0</v>
      </c>
      <c r="AT1213" s="20">
        <f>IF(Z1213="gaz",AH1213*'lista, wskaźniki'!$F$44,IF(Z1213="energia elektryczna",AH1213*0))</f>
        <v>0</v>
      </c>
      <c r="AU1213" s="20">
        <f>AI1213*1/3.6*'lista, wskaźniki'!$F$21</f>
        <v>0</v>
      </c>
      <c r="AV1213" s="20">
        <f>AI1213*'lista, wskaźniki'!$F$42</f>
        <v>0</v>
      </c>
      <c r="AW1213" s="20">
        <f>AI1213*'lista, wskaźniki'!$F$43</f>
        <v>0</v>
      </c>
      <c r="AX1213" s="20">
        <f>AI1213*'lista, wskaźniki'!$F$44</f>
        <v>0</v>
      </c>
      <c r="AY1213" s="20">
        <f>AK1213*'lista, wskaźniki'!$F$26</f>
        <v>0</v>
      </c>
      <c r="AZ1213" s="20">
        <f t="shared" si="526"/>
        <v>8.5749595999999997</v>
      </c>
      <c r="BA1213" s="20">
        <f t="shared" si="527"/>
        <v>3.43976E-2</v>
      </c>
      <c r="BB1213" s="20">
        <f t="shared" si="528"/>
        <v>3.2587200000000004E-2</v>
      </c>
      <c r="BC1213" s="20">
        <f t="shared" si="529"/>
        <v>2.4440400000000001E-5</v>
      </c>
      <c r="BD1213" s="995"/>
      <c r="BE1213" s="995"/>
      <c r="BF1213" s="995"/>
      <c r="BG1213" s="995"/>
      <c r="BH1213" s="182"/>
      <c r="BI1213" s="995"/>
      <c r="BJ1213" s="182"/>
      <c r="BK1213" s="995"/>
      <c r="BL1213" s="182"/>
      <c r="BM1213" s="182"/>
      <c r="BN1213" s="182"/>
      <c r="BO1213" s="182" t="s">
        <v>57</v>
      </c>
      <c r="BP1213" s="182" t="s">
        <v>52</v>
      </c>
      <c r="BQ1213" s="182"/>
      <c r="BR1213" s="182"/>
      <c r="BS1213" s="989"/>
      <c r="BT1213" s="989"/>
      <c r="BU1213" s="989"/>
      <c r="BV1213" s="989"/>
      <c r="BW1213" s="989">
        <v>1000</v>
      </c>
      <c r="BX1213" s="989">
        <v>1000</v>
      </c>
      <c r="BY1213" s="992"/>
      <c r="CA1213" s="365">
        <f t="shared" si="530"/>
        <v>90.52</v>
      </c>
      <c r="CB1213" s="365" t="b">
        <f t="shared" si="531"/>
        <v>0</v>
      </c>
      <c r="CC1213" s="365" t="b">
        <f t="shared" si="532"/>
        <v>0</v>
      </c>
      <c r="CD1213" s="365" t="b">
        <f t="shared" si="533"/>
        <v>0</v>
      </c>
      <c r="CE1213" s="365" t="b">
        <f t="shared" si="534"/>
        <v>0</v>
      </c>
      <c r="CF1213" s="365" t="b">
        <f t="shared" si="535"/>
        <v>0</v>
      </c>
      <c r="CG1213" s="365">
        <f t="shared" si="536"/>
        <v>0</v>
      </c>
      <c r="CH1213" s="365" t="b">
        <f t="shared" si="537"/>
        <v>0</v>
      </c>
      <c r="CI1213" s="72">
        <f t="shared" si="538"/>
        <v>90.52</v>
      </c>
      <c r="CJ1213" s="72" t="b">
        <f t="shared" si="539"/>
        <v>0</v>
      </c>
      <c r="CK1213" s="72" t="b">
        <f t="shared" si="540"/>
        <v>0</v>
      </c>
      <c r="CL1213" s="72">
        <f t="shared" si="541"/>
        <v>0</v>
      </c>
      <c r="CM1213" s="72" t="b">
        <f t="shared" si="542"/>
        <v>0</v>
      </c>
      <c r="CN1213" s="72">
        <f t="shared" si="543"/>
        <v>0</v>
      </c>
      <c r="CP1213" s="13">
        <f t="shared" si="544"/>
        <v>0</v>
      </c>
      <c r="CQ1213" s="13">
        <f t="shared" si="545"/>
        <v>0</v>
      </c>
      <c r="CR1213" s="13" t="b">
        <f t="shared" si="546"/>
        <v>0</v>
      </c>
      <c r="CS1213" s="13">
        <f t="shared" si="552"/>
        <v>0</v>
      </c>
      <c r="CT1213" s="13" t="b">
        <f t="shared" si="551"/>
        <v>0</v>
      </c>
      <c r="CU1213" s="13">
        <f t="shared" si="553"/>
        <v>0</v>
      </c>
      <c r="CV1213" s="13" t="b">
        <f t="shared" si="547"/>
        <v>0</v>
      </c>
      <c r="CW1213" s="13">
        <f t="shared" si="548"/>
        <v>0</v>
      </c>
      <c r="CX1213" s="13" t="b">
        <f t="shared" si="549"/>
        <v>0</v>
      </c>
      <c r="CY1213" s="13">
        <f t="shared" si="550"/>
        <v>0</v>
      </c>
    </row>
    <row r="1214" spans="1:103" ht="15" thickBot="1">
      <c r="A1214" s="932"/>
      <c r="B1214" s="996"/>
      <c r="C1214" s="996"/>
      <c r="D1214" s="996"/>
      <c r="E1214" s="996"/>
      <c r="F1214" s="996"/>
      <c r="G1214" s="996"/>
      <c r="H1214" s="996"/>
      <c r="I1214" s="996"/>
      <c r="J1214" s="996"/>
      <c r="K1214" s="996"/>
      <c r="L1214" s="996"/>
      <c r="M1214" s="996"/>
      <c r="N1214" s="996"/>
      <c r="O1214" s="184"/>
      <c r="P1214" s="996"/>
      <c r="Q1214" s="941"/>
      <c r="R1214" s="996"/>
      <c r="S1214" s="996"/>
      <c r="T1214" s="996"/>
      <c r="U1214" s="996"/>
      <c r="V1214" s="996"/>
      <c r="W1214" s="185" t="s">
        <v>36</v>
      </c>
      <c r="X1214" s="185"/>
      <c r="Y1214" s="185"/>
      <c r="Z1214" s="185"/>
      <c r="AA1214" s="185" t="s">
        <v>36</v>
      </c>
      <c r="AB1214" s="186"/>
      <c r="AC1214" s="186"/>
      <c r="AD1214" s="185"/>
      <c r="AE1214" s="996"/>
      <c r="AF1214" s="334">
        <f t="shared" si="554"/>
        <v>0</v>
      </c>
      <c r="AG1214" s="272">
        <f>IF(R1214="kompletna",Q1214*J1214*0.0036*'lista, wskaźniki'!$F$13, IF(R1214="częściowa",Q1214*J1214*0.0036*'lista, wskaźniki'!$F$14, IF(R1214="brak",Q1214*J1214*0.0036*'lista, wskaźniki'!$F$15,)))</f>
        <v>0</v>
      </c>
      <c r="AH1214" s="334">
        <f>IF(Y1214="inne",K1214*'lista, wskaźniki'!$E$35,IF(Y1214="to samo źródło",0,IF(Y1214=0,0)))</f>
        <v>0</v>
      </c>
      <c r="AI1214" s="334" t="b">
        <f>IF(AA1214="gaz z sieci",AC1214*'lista, wskaźniki'!$D$21)</f>
        <v>0</v>
      </c>
      <c r="AJ1214" s="272">
        <f>IF(AA1214="węgiel",AB1214*'lista, wskaźniki'!$D$20, IF('Sektor mieszkaniowy'!AA1214="drewno",'Sektor mieszkaniowy'!AB1214*'lista, wskaźniki'!$D$22,IF('Sektor mieszkaniowy'!AA1214="pellet",AB1214*'lista, wskaźniki'!$D$23,IF('Sektor mieszkaniowy'!AA1214="gaz z sieci",AB1214*'lista, wskaźniki'!$D$21,IF('Sektor mieszkaniowy'!AA1214="olej opałowy",'Sektor mieszkaniowy'!AB1214*'lista, wskaźniki'!$D$24)))))</f>
        <v>0</v>
      </c>
      <c r="AK1214" s="999"/>
      <c r="AL1214" s="996"/>
      <c r="AM1214" s="20">
        <f>IF(AA1214="węgiel",AF1214*1/3.6*'lista, wskaźniki'!$F$20,IF(AA1214="drewno",AF1214*1/3.6*'lista, wskaźniki'!$F$22,IF(AA1214="pellet",AF1214*1/3.6*'lista, wskaźniki'!$F$23,IF(AA1214="gaz z sieci",AF1214*1/3.6*'lista, wskaźniki'!$F$21,IF(AA1214="olej opałowy",AF1214*1/3.6*'lista, wskaźniki'!$F$24,0)))))</f>
        <v>0</v>
      </c>
      <c r="AN1214" s="20">
        <f>IF(AA1214="węgiel",AF1214*'lista, wskaźniki'!$E$42,IF(AA1214="drewno",AF1214*'lista, wskaźniki'!$G$42,IF(AA1214="pellet",AF1214*'lista, wskaźniki'!$H$42,IF(AA1214="gaz z sieci",AF1214*'lista, wskaźniki'!$F$42,IF(AA1214="olej opałowy",AF1214*'lista, wskaźniki'!$I$42,0)))))</f>
        <v>0</v>
      </c>
      <c r="AO1214" s="20">
        <f>IF(AA1214="węgiel",AF1214*'lista, wskaźniki'!$E$43,IF(AA1214="drewno",AF1214*'lista, wskaźniki'!$G$43,IF(AA1214="pellet",AF1214*'lista, wskaźniki'!$H$43,IF(AA1214="gaz z sieci",AF1214*'lista, wskaźniki'!$F$43,IF(AA1214="olej opałowy",AF1214*'lista, wskaźniki'!$I$43,0)))))</f>
        <v>0</v>
      </c>
      <c r="AP1214" s="20">
        <f>IF(AA1214="węgiel",AF1214*'lista, wskaźniki'!$E$44,IF(AA1214="drewno",AF1214*'lista, wskaźniki'!$G$44,IF(AA1214="pellet",AF1214*'lista, wskaźniki'!$H$44,IF(AA1214="gaz z sieci",AF1214*'lista, wskaźniki'!$F$44,IF(AA1214="olej opałowy",AF1214*'lista, wskaźniki'!$I$44,0)))))</f>
        <v>0</v>
      </c>
      <c r="AQ1214" s="20" t="b">
        <f>IF(Z1214="gaz",AH1214*1/3.6*'lista, wskaźniki'!$F$21,IF(Z1214="energia elektryczna",AH1214*1/3.6*'lista, wskaźniki'!$F$26))</f>
        <v>0</v>
      </c>
      <c r="AR1214" s="20" t="b">
        <f>IF(Z1214="gaz",AH1214*'lista, wskaźniki'!$F$42,IF(Z1214="energia elektryczna",AH1214*0))</f>
        <v>0</v>
      </c>
      <c r="AS1214" s="20" t="b">
        <f>IF(Z1214="gaz",AH1214*'lista, wskaźniki'!$F$43,IF(Z1214="energia elektryczna",AH1214*0))</f>
        <v>0</v>
      </c>
      <c r="AT1214" s="20" t="b">
        <f>IF(Z1214="gaz",AH1214*'lista, wskaźniki'!$F$44,IF(Z1214="energia elektryczna",AH1214*0))</f>
        <v>0</v>
      </c>
      <c r="AU1214" s="20">
        <f>AI1214*1/3.6*'lista, wskaźniki'!$F$21</f>
        <v>0</v>
      </c>
      <c r="AV1214" s="20">
        <f>AI1214*'lista, wskaźniki'!$F$42</f>
        <v>0</v>
      </c>
      <c r="AW1214" s="20">
        <f>AI1214*'lista, wskaźniki'!$F$43</f>
        <v>0</v>
      </c>
      <c r="AX1214" s="20">
        <f>AI1214*'lista, wskaźniki'!$F$44</f>
        <v>0</v>
      </c>
      <c r="AY1214" s="20">
        <f>AK1214*'lista, wskaźniki'!$F$26</f>
        <v>0</v>
      </c>
      <c r="AZ1214" s="20">
        <f t="shared" si="526"/>
        <v>0</v>
      </c>
      <c r="BA1214" s="20">
        <f t="shared" si="527"/>
        <v>0</v>
      </c>
      <c r="BB1214" s="20">
        <f t="shared" si="528"/>
        <v>0</v>
      </c>
      <c r="BC1214" s="20">
        <f t="shared" si="529"/>
        <v>0</v>
      </c>
      <c r="BD1214" s="996"/>
      <c r="BE1214" s="996"/>
      <c r="BF1214" s="996"/>
      <c r="BG1214" s="996"/>
      <c r="BH1214" s="185"/>
      <c r="BI1214" s="996"/>
      <c r="BJ1214" s="185"/>
      <c r="BK1214" s="996"/>
      <c r="BL1214" s="185"/>
      <c r="BM1214" s="185"/>
      <c r="BN1214" s="185"/>
      <c r="BO1214" s="185"/>
      <c r="BP1214" s="185"/>
      <c r="BQ1214" s="185"/>
      <c r="BR1214" s="185"/>
      <c r="BS1214" s="990"/>
      <c r="BT1214" s="990"/>
      <c r="BU1214" s="990"/>
      <c r="BV1214" s="990"/>
      <c r="BW1214" s="990"/>
      <c r="BX1214" s="990"/>
      <c r="BY1214" s="993"/>
      <c r="CA1214" s="365" t="b">
        <f t="shared" si="530"/>
        <v>0</v>
      </c>
      <c r="CB1214" s="365">
        <f t="shared" si="531"/>
        <v>0</v>
      </c>
      <c r="CC1214" s="365" t="b">
        <f t="shared" si="532"/>
        <v>0</v>
      </c>
      <c r="CD1214" s="365" t="b">
        <f t="shared" si="533"/>
        <v>0</v>
      </c>
      <c r="CE1214" s="365" t="b">
        <f t="shared" si="534"/>
        <v>0</v>
      </c>
      <c r="CF1214" s="365" t="b">
        <f t="shared" si="535"/>
        <v>0</v>
      </c>
      <c r="CG1214" s="365" t="b">
        <f t="shared" si="536"/>
        <v>0</v>
      </c>
      <c r="CH1214" s="365" t="b">
        <f t="shared" si="537"/>
        <v>0</v>
      </c>
      <c r="CI1214" s="72" t="b">
        <f t="shared" si="538"/>
        <v>0</v>
      </c>
      <c r="CJ1214" s="72">
        <f t="shared" si="539"/>
        <v>0</v>
      </c>
      <c r="CK1214" s="72" t="b">
        <f t="shared" si="540"/>
        <v>0</v>
      </c>
      <c r="CL1214" s="72">
        <f t="shared" si="541"/>
        <v>0</v>
      </c>
      <c r="CM1214" s="72" t="b">
        <f t="shared" si="542"/>
        <v>0</v>
      </c>
      <c r="CN1214" s="72" t="b">
        <f t="shared" si="543"/>
        <v>0</v>
      </c>
      <c r="CP1214" s="13">
        <f t="shared" si="544"/>
        <v>0</v>
      </c>
      <c r="CQ1214" s="13" t="b">
        <f t="shared" si="545"/>
        <v>0</v>
      </c>
      <c r="CR1214" s="13" t="b">
        <f t="shared" si="546"/>
        <v>0</v>
      </c>
      <c r="CS1214" s="13" t="b">
        <f t="shared" si="552"/>
        <v>0</v>
      </c>
      <c r="CT1214" s="13" t="b">
        <f t="shared" si="551"/>
        <v>0</v>
      </c>
      <c r="CU1214" s="13" t="b">
        <f t="shared" si="553"/>
        <v>0</v>
      </c>
      <c r="CV1214" s="13" t="b">
        <f t="shared" si="547"/>
        <v>0</v>
      </c>
      <c r="CW1214" s="13" t="b">
        <f t="shared" si="548"/>
        <v>0</v>
      </c>
      <c r="CX1214" s="13" t="b">
        <f t="shared" si="549"/>
        <v>0</v>
      </c>
      <c r="CY1214" s="13" t="b">
        <f t="shared" si="550"/>
        <v>0</v>
      </c>
    </row>
    <row r="1215" spans="1:103" ht="15" thickBot="1">
      <c r="A1215" s="932"/>
      <c r="B1215" s="996"/>
      <c r="C1215" s="996"/>
      <c r="D1215" s="996"/>
      <c r="E1215" s="996"/>
      <c r="F1215" s="996"/>
      <c r="G1215" s="996"/>
      <c r="H1215" s="996"/>
      <c r="I1215" s="996"/>
      <c r="J1215" s="996"/>
      <c r="K1215" s="996"/>
      <c r="L1215" s="996"/>
      <c r="M1215" s="996"/>
      <c r="N1215" s="996"/>
      <c r="O1215" s="184"/>
      <c r="P1215" s="996"/>
      <c r="Q1215" s="941"/>
      <c r="R1215" s="996"/>
      <c r="S1215" s="996"/>
      <c r="T1215" s="996"/>
      <c r="U1215" s="996"/>
      <c r="V1215" s="996"/>
      <c r="W1215" s="185"/>
      <c r="X1215" s="185"/>
      <c r="Y1215" s="185"/>
      <c r="Z1215" s="185"/>
      <c r="AA1215" s="185" t="s">
        <v>50</v>
      </c>
      <c r="AB1215" s="186"/>
      <c r="AC1215" s="186"/>
      <c r="AD1215" s="185"/>
      <c r="AE1215" s="996"/>
      <c r="AF1215" s="334">
        <f t="shared" si="554"/>
        <v>0</v>
      </c>
      <c r="AG1215" s="272">
        <f>IF(R1215="kompletna",Q1215*J1215*0.0036*'lista, wskaźniki'!$F$13, IF(R1215="częściowa",Q1215*J1215*0.0036*'lista, wskaźniki'!$F$14, IF(R1215="brak",Q1215*J1215*0.0036*'lista, wskaźniki'!$F$15,)))</f>
        <v>0</v>
      </c>
      <c r="AH1215" s="334">
        <f>IF(Y1215="inne",K1215*'lista, wskaźniki'!$E$35,IF(Y1215="to samo źródło",0,IF(Y1215=0,0)))</f>
        <v>0</v>
      </c>
      <c r="AI1215" s="334" t="b">
        <f>IF(AA1215="gaz z sieci",AC1215*'lista, wskaźniki'!$D$21)</f>
        <v>0</v>
      </c>
      <c r="AJ1215" s="272">
        <f>IF(AA1215="węgiel",AB1215*'lista, wskaźniki'!$D$20, IF('Sektor mieszkaniowy'!AA1215="drewno",'Sektor mieszkaniowy'!AB1215*'lista, wskaźniki'!$D$22,IF('Sektor mieszkaniowy'!AA1215="pellet",AB1215*'lista, wskaźniki'!$D$23,IF('Sektor mieszkaniowy'!AA1215="gaz z sieci",AB1215*'lista, wskaźniki'!$D$21,IF('Sektor mieszkaniowy'!AA1215="olej opałowy",'Sektor mieszkaniowy'!AB1215*'lista, wskaźniki'!$D$24)))))</f>
        <v>0</v>
      </c>
      <c r="AK1215" s="999"/>
      <c r="AL1215" s="996"/>
      <c r="AM1215" s="20">
        <f>IF(AA1215="węgiel",AF1215*1/3.6*'lista, wskaźniki'!$F$20,IF(AA1215="drewno",AF1215*1/3.6*'lista, wskaźniki'!$F$22,IF(AA1215="pellet",AF1215*1/3.6*'lista, wskaźniki'!$F$23,IF(AA1215="gaz z sieci",AF1215*1/3.6*'lista, wskaźniki'!$F$21,IF(AA1215="olej opałowy",AF1215*1/3.6*'lista, wskaźniki'!$F$24,0)))))</f>
        <v>0</v>
      </c>
      <c r="AN1215" s="20">
        <f>IF(AA1215="węgiel",AF1215*'lista, wskaźniki'!$E$42,IF(AA1215="drewno",AF1215*'lista, wskaźniki'!$G$42,IF(AA1215="pellet",AF1215*'lista, wskaźniki'!$H$42,IF(AA1215="gaz z sieci",AF1215*'lista, wskaźniki'!$F$42,IF(AA1215="olej opałowy",AF1215*'lista, wskaźniki'!$I$42,0)))))</f>
        <v>0</v>
      </c>
      <c r="AO1215" s="20">
        <f>IF(AA1215="węgiel",AF1215*'lista, wskaźniki'!$E$43,IF(AA1215="drewno",AF1215*'lista, wskaźniki'!$G$43,IF(AA1215="pellet",AF1215*'lista, wskaźniki'!$H$43,IF(AA1215="gaz z sieci",AF1215*'lista, wskaźniki'!$F$43,IF(AA1215="olej opałowy",AF1215*'lista, wskaźniki'!$I$43,0)))))</f>
        <v>0</v>
      </c>
      <c r="AP1215" s="20">
        <f>IF(AA1215="węgiel",AF1215*'lista, wskaźniki'!$E$44,IF(AA1215="drewno",AF1215*'lista, wskaźniki'!$G$44,IF(AA1215="pellet",AF1215*'lista, wskaźniki'!$H$44,IF(AA1215="gaz z sieci",AF1215*'lista, wskaźniki'!$F$44,IF(AA1215="olej opałowy",AF1215*'lista, wskaźniki'!$I$44,0)))))</f>
        <v>0</v>
      </c>
      <c r="AQ1215" s="20" t="b">
        <f>IF(Z1215="gaz",AH1215*1/3.6*'lista, wskaźniki'!$F$21,IF(Z1215="energia elektryczna",AH1215*1/3.6*'lista, wskaźniki'!$F$26))</f>
        <v>0</v>
      </c>
      <c r="AR1215" s="20" t="b">
        <f>IF(Z1215="gaz",AH1215*'lista, wskaźniki'!$F$42,IF(Z1215="energia elektryczna",AH1215*0))</f>
        <v>0</v>
      </c>
      <c r="AS1215" s="20" t="b">
        <f>IF(Z1215="gaz",AH1215*'lista, wskaźniki'!$F$43,IF(Z1215="energia elektryczna",AH1215*0))</f>
        <v>0</v>
      </c>
      <c r="AT1215" s="20" t="b">
        <f>IF(Z1215="gaz",AH1215*'lista, wskaźniki'!$F$44,IF(Z1215="energia elektryczna",AH1215*0))</f>
        <v>0</v>
      </c>
      <c r="AU1215" s="20">
        <f>AI1215*1/3.6*'lista, wskaźniki'!$F$21</f>
        <v>0</v>
      </c>
      <c r="AV1215" s="20">
        <f>AI1215*'lista, wskaźniki'!$F$42</f>
        <v>0</v>
      </c>
      <c r="AW1215" s="20">
        <f>AI1215*'lista, wskaźniki'!$F$43</f>
        <v>0</v>
      </c>
      <c r="AX1215" s="20">
        <f>AI1215*'lista, wskaźniki'!$F$44</f>
        <v>0</v>
      </c>
      <c r="AY1215" s="20">
        <f>AK1215*'lista, wskaźniki'!$F$26</f>
        <v>0</v>
      </c>
      <c r="AZ1215" s="20">
        <f t="shared" si="526"/>
        <v>0</v>
      </c>
      <c r="BA1215" s="20">
        <f t="shared" si="527"/>
        <v>0</v>
      </c>
      <c r="BB1215" s="20">
        <f t="shared" si="528"/>
        <v>0</v>
      </c>
      <c r="BC1215" s="20">
        <f t="shared" si="529"/>
        <v>0</v>
      </c>
      <c r="BD1215" s="996"/>
      <c r="BE1215" s="996"/>
      <c r="BF1215" s="996"/>
      <c r="BG1215" s="996"/>
      <c r="BH1215" s="185"/>
      <c r="BI1215" s="996"/>
      <c r="BJ1215" s="185"/>
      <c r="BK1215" s="996"/>
      <c r="BL1215" s="185"/>
      <c r="BM1215" s="185"/>
      <c r="BN1215" s="185"/>
      <c r="BO1215" s="185"/>
      <c r="BP1215" s="185"/>
      <c r="BQ1215" s="185"/>
      <c r="BR1215" s="185"/>
      <c r="BS1215" s="990"/>
      <c r="BT1215" s="990"/>
      <c r="BU1215" s="990"/>
      <c r="BV1215" s="990"/>
      <c r="BW1215" s="990"/>
      <c r="BX1215" s="990"/>
      <c r="BY1215" s="993"/>
      <c r="CA1215" s="365" t="b">
        <f t="shared" si="530"/>
        <v>0</v>
      </c>
      <c r="CB1215" s="365" t="b">
        <f t="shared" si="531"/>
        <v>0</v>
      </c>
      <c r="CC1215" s="365">
        <f t="shared" si="532"/>
        <v>0</v>
      </c>
      <c r="CD1215" s="365" t="b">
        <f t="shared" si="533"/>
        <v>0</v>
      </c>
      <c r="CE1215" s="365" t="b">
        <f t="shared" si="534"/>
        <v>0</v>
      </c>
      <c r="CF1215" s="365" t="b">
        <f t="shared" si="535"/>
        <v>0</v>
      </c>
      <c r="CG1215" s="365" t="b">
        <f t="shared" si="536"/>
        <v>0</v>
      </c>
      <c r="CH1215" s="365" t="b">
        <f t="shared" si="537"/>
        <v>0</v>
      </c>
      <c r="CI1215" s="72" t="b">
        <f t="shared" si="538"/>
        <v>0</v>
      </c>
      <c r="CJ1215" s="72" t="b">
        <f t="shared" si="539"/>
        <v>0</v>
      </c>
      <c r="CK1215" s="72">
        <f t="shared" si="540"/>
        <v>0</v>
      </c>
      <c r="CL1215" s="72">
        <f t="shared" si="541"/>
        <v>0</v>
      </c>
      <c r="CM1215" s="72" t="b">
        <f t="shared" si="542"/>
        <v>0</v>
      </c>
      <c r="CN1215" s="72" t="b">
        <f t="shared" si="543"/>
        <v>0</v>
      </c>
      <c r="CP1215" s="13">
        <f t="shared" si="544"/>
        <v>0</v>
      </c>
      <c r="CQ1215" s="13" t="b">
        <f t="shared" si="545"/>
        <v>0</v>
      </c>
      <c r="CR1215" s="13" t="b">
        <f t="shared" si="546"/>
        <v>0</v>
      </c>
      <c r="CS1215" s="13" t="b">
        <f t="shared" si="552"/>
        <v>0</v>
      </c>
      <c r="CT1215" s="13" t="b">
        <f t="shared" si="551"/>
        <v>0</v>
      </c>
      <c r="CU1215" s="13" t="b">
        <f t="shared" si="553"/>
        <v>0</v>
      </c>
      <c r="CV1215" s="13" t="b">
        <f t="shared" si="547"/>
        <v>0</v>
      </c>
      <c r="CW1215" s="13" t="b">
        <f t="shared" si="548"/>
        <v>0</v>
      </c>
      <c r="CX1215" s="13" t="b">
        <f t="shared" si="549"/>
        <v>0</v>
      </c>
      <c r="CY1215" s="13" t="b">
        <f t="shared" si="550"/>
        <v>0</v>
      </c>
    </row>
    <row r="1216" spans="1:103" ht="15" thickBot="1">
      <c r="A1216" s="932"/>
      <c r="B1216" s="996"/>
      <c r="C1216" s="996"/>
      <c r="D1216" s="996"/>
      <c r="E1216" s="996"/>
      <c r="F1216" s="996"/>
      <c r="G1216" s="996"/>
      <c r="H1216" s="996"/>
      <c r="I1216" s="996"/>
      <c r="J1216" s="996"/>
      <c r="K1216" s="996"/>
      <c r="L1216" s="996"/>
      <c r="M1216" s="996"/>
      <c r="N1216" s="996"/>
      <c r="O1216" s="184"/>
      <c r="P1216" s="996"/>
      <c r="Q1216" s="941"/>
      <c r="R1216" s="996"/>
      <c r="S1216" s="996"/>
      <c r="T1216" s="996"/>
      <c r="U1216" s="996"/>
      <c r="V1216" s="996"/>
      <c r="W1216" s="185"/>
      <c r="X1216" s="185"/>
      <c r="Y1216" s="185"/>
      <c r="Z1216" s="185"/>
      <c r="AA1216" s="185" t="s">
        <v>38</v>
      </c>
      <c r="AB1216" s="186"/>
      <c r="AC1216" s="186"/>
      <c r="AD1216" s="185"/>
      <c r="AE1216" s="996"/>
      <c r="AF1216" s="334">
        <f t="shared" si="554"/>
        <v>0</v>
      </c>
      <c r="AG1216" s="272">
        <f>IF(R1216="kompletna",Q1216*J1216*0.0036*'lista, wskaźniki'!$F$13, IF(R1216="częściowa",Q1216*J1216*0.0036*'lista, wskaźniki'!$F$14, IF(R1216="brak",Q1216*J1216*0.0036*'lista, wskaźniki'!$F$15,)))</f>
        <v>0</v>
      </c>
      <c r="AH1216" s="334">
        <f>IF(Y1216="inne",K1216*'lista, wskaźniki'!$E$35,IF(Y1216="to samo źródło",0,IF(Y1216=0,0)))</f>
        <v>0</v>
      </c>
      <c r="AI1216" s="334">
        <f>IF(AA1216="gaz z sieci",AC1216*'lista, wskaźniki'!$D$21)</f>
        <v>0</v>
      </c>
      <c r="AJ1216" s="272">
        <f>IF(AA1216="węgiel",AB1216*'lista, wskaźniki'!$D$20, IF('Sektor mieszkaniowy'!AA1216="drewno",'Sektor mieszkaniowy'!AB1216*'lista, wskaźniki'!$D$22,IF('Sektor mieszkaniowy'!AA1216="pellet",AB1216*'lista, wskaźniki'!$D$23,IF('Sektor mieszkaniowy'!AA1216="gaz z sieci",AB1216*'lista, wskaźniki'!$D$21,IF('Sektor mieszkaniowy'!AA1216="olej opałowy",'Sektor mieszkaniowy'!AB1216*'lista, wskaźniki'!$D$24)))))</f>
        <v>0</v>
      </c>
      <c r="AK1216" s="999"/>
      <c r="AL1216" s="996"/>
      <c r="AM1216" s="20">
        <f>IF(AA1216="węgiel",AF1216*1/3.6*'lista, wskaźniki'!$F$20,IF(AA1216="drewno",AF1216*1/3.6*'lista, wskaźniki'!$F$22,IF(AA1216="pellet",AF1216*1/3.6*'lista, wskaźniki'!$F$23,IF(AA1216="gaz z sieci",AF1216*1/3.6*'lista, wskaźniki'!$F$21,IF(AA1216="olej opałowy",AF1216*1/3.6*'lista, wskaźniki'!$F$24,0)))))</f>
        <v>0</v>
      </c>
      <c r="AN1216" s="20">
        <f>IF(AA1216="węgiel",AF1216*'lista, wskaźniki'!$E$42,IF(AA1216="drewno",AF1216*'lista, wskaźniki'!$G$42,IF(AA1216="pellet",AF1216*'lista, wskaźniki'!$H$42,IF(AA1216="gaz z sieci",AF1216*'lista, wskaźniki'!$F$42,IF(AA1216="olej opałowy",AF1216*'lista, wskaźniki'!$I$42,0)))))</f>
        <v>0</v>
      </c>
      <c r="AO1216" s="20">
        <f>IF(AA1216="węgiel",AF1216*'lista, wskaźniki'!$E$43,IF(AA1216="drewno",AF1216*'lista, wskaźniki'!$G$43,IF(AA1216="pellet",AF1216*'lista, wskaźniki'!$H$43,IF(AA1216="gaz z sieci",AF1216*'lista, wskaźniki'!$F$43,IF(AA1216="olej opałowy",AF1216*'lista, wskaźniki'!$I$43,0)))))</f>
        <v>0</v>
      </c>
      <c r="AP1216" s="20">
        <f>IF(AA1216="węgiel",AF1216*'lista, wskaźniki'!$E$44,IF(AA1216="drewno",AF1216*'lista, wskaźniki'!$G$44,IF(AA1216="pellet",AF1216*'lista, wskaźniki'!$H$44,IF(AA1216="gaz z sieci",AF1216*'lista, wskaźniki'!$F$44,IF(AA1216="olej opałowy",AF1216*'lista, wskaźniki'!$I$44,0)))))</f>
        <v>0</v>
      </c>
      <c r="AQ1216" s="20" t="b">
        <f>IF(Z1216="gaz",AH1216*1/3.6*'lista, wskaźniki'!$F$21,IF(Z1216="energia elektryczna",AH1216*1/3.6*'lista, wskaźniki'!$F$26))</f>
        <v>0</v>
      </c>
      <c r="AR1216" s="20" t="b">
        <f>IF(Z1216="gaz",AH1216*'lista, wskaźniki'!$F$42,IF(Z1216="energia elektryczna",AH1216*0))</f>
        <v>0</v>
      </c>
      <c r="AS1216" s="20" t="b">
        <f>IF(Z1216="gaz",AH1216*'lista, wskaźniki'!$F$43,IF(Z1216="energia elektryczna",AH1216*0))</f>
        <v>0</v>
      </c>
      <c r="AT1216" s="20" t="b">
        <f>IF(Z1216="gaz",AH1216*'lista, wskaźniki'!$F$44,IF(Z1216="energia elektryczna",AH1216*0))</f>
        <v>0</v>
      </c>
      <c r="AU1216" s="20">
        <f>AI1216*1/3.6*'lista, wskaźniki'!$F$21</f>
        <v>0</v>
      </c>
      <c r="AV1216" s="20">
        <f>AI1216*'lista, wskaźniki'!$F$42</f>
        <v>0</v>
      </c>
      <c r="AW1216" s="20">
        <f>AI1216*'lista, wskaźniki'!$F$43</f>
        <v>0</v>
      </c>
      <c r="AX1216" s="20">
        <f>AI1216*'lista, wskaźniki'!$F$44</f>
        <v>0</v>
      </c>
      <c r="AY1216" s="20">
        <f>AK1216*'lista, wskaźniki'!$F$26</f>
        <v>0</v>
      </c>
      <c r="AZ1216" s="20">
        <f t="shared" si="526"/>
        <v>0</v>
      </c>
      <c r="BA1216" s="20">
        <f t="shared" si="527"/>
        <v>0</v>
      </c>
      <c r="BB1216" s="20">
        <f t="shared" si="528"/>
        <v>0</v>
      </c>
      <c r="BC1216" s="20">
        <f t="shared" si="529"/>
        <v>0</v>
      </c>
      <c r="BD1216" s="996"/>
      <c r="BE1216" s="996"/>
      <c r="BF1216" s="996"/>
      <c r="BG1216" s="996"/>
      <c r="BH1216" s="185"/>
      <c r="BI1216" s="996"/>
      <c r="BJ1216" s="185"/>
      <c r="BK1216" s="996"/>
      <c r="BL1216" s="185"/>
      <c r="BM1216" s="185"/>
      <c r="BN1216" s="185"/>
      <c r="BO1216" s="185"/>
      <c r="BP1216" s="185"/>
      <c r="BQ1216" s="185"/>
      <c r="BR1216" s="185"/>
      <c r="BS1216" s="990"/>
      <c r="BT1216" s="990"/>
      <c r="BU1216" s="990"/>
      <c r="BV1216" s="990"/>
      <c r="BW1216" s="990"/>
      <c r="BX1216" s="990"/>
      <c r="BY1216" s="993"/>
      <c r="CA1216" s="365" t="b">
        <f t="shared" si="530"/>
        <v>0</v>
      </c>
      <c r="CB1216" s="365" t="b">
        <f t="shared" si="531"/>
        <v>0</v>
      </c>
      <c r="CC1216" s="365" t="b">
        <f t="shared" si="532"/>
        <v>0</v>
      </c>
      <c r="CD1216" s="365">
        <f t="shared" si="533"/>
        <v>0</v>
      </c>
      <c r="CE1216" s="365" t="b">
        <f t="shared" si="534"/>
        <v>0</v>
      </c>
      <c r="CF1216" s="365" t="b">
        <f t="shared" si="535"/>
        <v>0</v>
      </c>
      <c r="CG1216" s="365" t="b">
        <f t="shared" si="536"/>
        <v>0</v>
      </c>
      <c r="CH1216" s="365">
        <f t="shared" si="537"/>
        <v>0</v>
      </c>
      <c r="CI1216" s="72" t="b">
        <f t="shared" si="538"/>
        <v>0</v>
      </c>
      <c r="CJ1216" s="72" t="b">
        <f t="shared" si="539"/>
        <v>0</v>
      </c>
      <c r="CK1216" s="72" t="b">
        <f t="shared" si="540"/>
        <v>0</v>
      </c>
      <c r="CL1216" s="72">
        <f t="shared" si="541"/>
        <v>0</v>
      </c>
      <c r="CM1216" s="72" t="b">
        <f t="shared" si="542"/>
        <v>0</v>
      </c>
      <c r="CN1216" s="72" t="b">
        <f t="shared" si="543"/>
        <v>0</v>
      </c>
      <c r="CP1216" s="13">
        <f t="shared" si="544"/>
        <v>0</v>
      </c>
      <c r="CQ1216" s="13" t="b">
        <f t="shared" si="545"/>
        <v>0</v>
      </c>
      <c r="CR1216" s="13" t="b">
        <f t="shared" si="546"/>
        <v>0</v>
      </c>
      <c r="CS1216" s="13" t="b">
        <f t="shared" si="552"/>
        <v>0</v>
      </c>
      <c r="CT1216" s="13" t="b">
        <f t="shared" si="551"/>
        <v>0</v>
      </c>
      <c r="CU1216" s="13" t="b">
        <f t="shared" si="553"/>
        <v>0</v>
      </c>
      <c r="CV1216" s="13" t="b">
        <f t="shared" si="547"/>
        <v>0</v>
      </c>
      <c r="CW1216" s="13" t="b">
        <f t="shared" si="548"/>
        <v>0</v>
      </c>
      <c r="CX1216" s="13" t="b">
        <f t="shared" si="549"/>
        <v>0</v>
      </c>
      <c r="CY1216" s="13" t="b">
        <f t="shared" si="550"/>
        <v>0</v>
      </c>
    </row>
    <row r="1217" spans="1:103" ht="15" thickBot="1">
      <c r="A1217" s="933"/>
      <c r="B1217" s="997"/>
      <c r="C1217" s="997"/>
      <c r="D1217" s="997"/>
      <c r="E1217" s="997"/>
      <c r="F1217" s="997"/>
      <c r="G1217" s="997"/>
      <c r="H1217" s="997"/>
      <c r="I1217" s="997"/>
      <c r="J1217" s="997"/>
      <c r="K1217" s="997"/>
      <c r="L1217" s="997"/>
      <c r="M1217" s="997"/>
      <c r="N1217" s="997"/>
      <c r="O1217" s="187"/>
      <c r="P1217" s="997"/>
      <c r="Q1217" s="942"/>
      <c r="R1217" s="997"/>
      <c r="S1217" s="997"/>
      <c r="T1217" s="997"/>
      <c r="U1217" s="997"/>
      <c r="V1217" s="997"/>
      <c r="W1217" s="188"/>
      <c r="X1217" s="188"/>
      <c r="Y1217" s="188"/>
      <c r="Z1217" s="188"/>
      <c r="AA1217" s="188" t="s">
        <v>37</v>
      </c>
      <c r="AB1217" s="189"/>
      <c r="AC1217" s="189"/>
      <c r="AD1217" s="188"/>
      <c r="AE1217" s="997"/>
      <c r="AF1217" s="334">
        <f t="shared" si="554"/>
        <v>0</v>
      </c>
      <c r="AG1217" s="272">
        <f>IF(R1217="kompletna",Q1217*J1217*0.0036*'lista, wskaźniki'!$F$13, IF(R1217="częściowa",Q1217*J1217*0.0036*'lista, wskaźniki'!$F$14, IF(R1217="brak",Q1217*J1217*0.0036*'lista, wskaźniki'!$F$15,)))</f>
        <v>0</v>
      </c>
      <c r="AH1217" s="334">
        <f>IF(Y1217="inne",K1217*'lista, wskaźniki'!$E$35,IF(Y1217="to samo źródło",0,IF(Y1217=0,0)))</f>
        <v>0</v>
      </c>
      <c r="AI1217" s="334" t="b">
        <f>IF(AA1217="gaz z sieci",AC1217*'lista, wskaźniki'!$D$21)</f>
        <v>0</v>
      </c>
      <c r="AJ1217" s="272">
        <f>IF(AA1217="węgiel",AB1217*'lista, wskaźniki'!$D$20, IF('Sektor mieszkaniowy'!AA1217="drewno",'Sektor mieszkaniowy'!AB1217*'lista, wskaźniki'!$D$22,IF('Sektor mieszkaniowy'!AA1217="pellet",AB1217*'lista, wskaźniki'!$D$23,IF('Sektor mieszkaniowy'!AA1217="gaz z sieci",AB1217*'lista, wskaźniki'!$D$21,IF('Sektor mieszkaniowy'!AA1217="olej opałowy",'Sektor mieszkaniowy'!AB1217*'lista, wskaźniki'!$D$24)))))</f>
        <v>0</v>
      </c>
      <c r="AK1217" s="1000"/>
      <c r="AL1217" s="997"/>
      <c r="AM1217" s="20">
        <f>IF(AA1217="węgiel",AF1217*1/3.6*'lista, wskaźniki'!$F$20,IF(AA1217="drewno",AF1217*1/3.6*'lista, wskaźniki'!$F$22,IF(AA1217="pellet",AF1217*1/3.6*'lista, wskaźniki'!$F$23,IF(AA1217="gaz z sieci",AF1217*1/3.6*'lista, wskaźniki'!$F$21,IF(AA1217="olej opałowy",AF1217*1/3.6*'lista, wskaźniki'!$F$24,0)))))</f>
        <v>0</v>
      </c>
      <c r="AN1217" s="20">
        <f>IF(AA1217="węgiel",AF1217*'lista, wskaźniki'!$E$42,IF(AA1217="drewno",AF1217*'lista, wskaźniki'!$G$42,IF(AA1217="pellet",AF1217*'lista, wskaźniki'!$H$42,IF(AA1217="gaz z sieci",AF1217*'lista, wskaźniki'!$F$42,IF(AA1217="olej opałowy",AF1217*'lista, wskaźniki'!$I$42,0)))))</f>
        <v>0</v>
      </c>
      <c r="AO1217" s="20">
        <f>IF(AA1217="węgiel",AF1217*'lista, wskaźniki'!$E$43,IF(AA1217="drewno",AF1217*'lista, wskaźniki'!$G$43,IF(AA1217="pellet",AF1217*'lista, wskaźniki'!$H$43,IF(AA1217="gaz z sieci",AF1217*'lista, wskaźniki'!$F$43,IF(AA1217="olej opałowy",AF1217*'lista, wskaźniki'!$I$43,0)))))</f>
        <v>0</v>
      </c>
      <c r="AP1217" s="20">
        <f>IF(AA1217="węgiel",AF1217*'lista, wskaźniki'!$E$44,IF(AA1217="drewno",AF1217*'lista, wskaźniki'!$G$44,IF(AA1217="pellet",AF1217*'lista, wskaźniki'!$H$44,IF(AA1217="gaz z sieci",AF1217*'lista, wskaźniki'!$F$44,IF(AA1217="olej opałowy",AF1217*'lista, wskaźniki'!$I$44,0)))))</f>
        <v>0</v>
      </c>
      <c r="AQ1217" s="20" t="b">
        <f>IF(Z1217="gaz",AH1217*1/3.6*'lista, wskaźniki'!$F$21,IF(Z1217="energia elektryczna",AH1217*1/3.6*'lista, wskaźniki'!$F$26))</f>
        <v>0</v>
      </c>
      <c r="AR1217" s="20" t="b">
        <f>IF(Z1217="gaz",AH1217*'lista, wskaźniki'!$F$42,IF(Z1217="energia elektryczna",AH1217*0))</f>
        <v>0</v>
      </c>
      <c r="AS1217" s="20" t="b">
        <f>IF(Z1217="gaz",AH1217*'lista, wskaźniki'!$F$43,IF(Z1217="energia elektryczna",AH1217*0))</f>
        <v>0</v>
      </c>
      <c r="AT1217" s="20" t="b">
        <f>IF(Z1217="gaz",AH1217*'lista, wskaźniki'!$F$44,IF(Z1217="energia elektryczna",AH1217*0))</f>
        <v>0</v>
      </c>
      <c r="AU1217" s="20">
        <f>AI1217*1/3.6*'lista, wskaźniki'!$F$21</f>
        <v>0</v>
      </c>
      <c r="AV1217" s="20">
        <f>AI1217*'lista, wskaźniki'!$F$42</f>
        <v>0</v>
      </c>
      <c r="AW1217" s="20">
        <f>AI1217*'lista, wskaźniki'!$F$43</f>
        <v>0</v>
      </c>
      <c r="AX1217" s="20">
        <f>AI1217*'lista, wskaźniki'!$F$44</f>
        <v>0</v>
      </c>
      <c r="AY1217" s="20">
        <f>AK1217*'lista, wskaźniki'!$F$26</f>
        <v>0</v>
      </c>
      <c r="AZ1217" s="20">
        <f t="shared" si="526"/>
        <v>0</v>
      </c>
      <c r="BA1217" s="20">
        <f t="shared" si="527"/>
        <v>0</v>
      </c>
      <c r="BB1217" s="20">
        <f t="shared" si="528"/>
        <v>0</v>
      </c>
      <c r="BC1217" s="20">
        <f t="shared" si="529"/>
        <v>0</v>
      </c>
      <c r="BD1217" s="997"/>
      <c r="BE1217" s="997"/>
      <c r="BF1217" s="997"/>
      <c r="BG1217" s="997"/>
      <c r="BH1217" s="188"/>
      <c r="BI1217" s="997"/>
      <c r="BJ1217" s="188"/>
      <c r="BK1217" s="997"/>
      <c r="BL1217" s="188"/>
      <c r="BM1217" s="188"/>
      <c r="BN1217" s="188"/>
      <c r="BO1217" s="188"/>
      <c r="BP1217" s="188"/>
      <c r="BQ1217" s="188"/>
      <c r="BR1217" s="188"/>
      <c r="BS1217" s="991"/>
      <c r="BT1217" s="991"/>
      <c r="BU1217" s="991"/>
      <c r="BV1217" s="991"/>
      <c r="BW1217" s="991"/>
      <c r="BX1217" s="991"/>
      <c r="BY1217" s="994"/>
      <c r="CA1217" s="365" t="b">
        <f t="shared" si="530"/>
        <v>0</v>
      </c>
      <c r="CB1217" s="365" t="b">
        <f t="shared" si="531"/>
        <v>0</v>
      </c>
      <c r="CC1217" s="365" t="b">
        <f t="shared" si="532"/>
        <v>0</v>
      </c>
      <c r="CD1217" s="365" t="b">
        <f t="shared" si="533"/>
        <v>0</v>
      </c>
      <c r="CE1217" s="365">
        <f t="shared" si="534"/>
        <v>0</v>
      </c>
      <c r="CF1217" s="365" t="b">
        <f t="shared" si="535"/>
        <v>0</v>
      </c>
      <c r="CG1217" s="365" t="b">
        <f t="shared" si="536"/>
        <v>0</v>
      </c>
      <c r="CH1217" s="365" t="b">
        <f t="shared" si="537"/>
        <v>0</v>
      </c>
      <c r="CI1217" s="72" t="b">
        <f t="shared" si="538"/>
        <v>0</v>
      </c>
      <c r="CJ1217" s="72" t="b">
        <f t="shared" si="539"/>
        <v>0</v>
      </c>
      <c r="CK1217" s="72" t="b">
        <f t="shared" si="540"/>
        <v>0</v>
      </c>
      <c r="CL1217" s="72">
        <f t="shared" si="541"/>
        <v>0</v>
      </c>
      <c r="CM1217" s="72">
        <f t="shared" si="542"/>
        <v>0</v>
      </c>
      <c r="CN1217" s="72" t="b">
        <f t="shared" si="543"/>
        <v>0</v>
      </c>
      <c r="CP1217" s="13">
        <f t="shared" si="544"/>
        <v>0</v>
      </c>
      <c r="CQ1217" s="13" t="b">
        <f t="shared" si="545"/>
        <v>0</v>
      </c>
      <c r="CR1217" s="13" t="b">
        <f t="shared" si="546"/>
        <v>0</v>
      </c>
      <c r="CS1217" s="13" t="b">
        <f t="shared" si="552"/>
        <v>0</v>
      </c>
      <c r="CT1217" s="13" t="b">
        <f t="shared" si="551"/>
        <v>0</v>
      </c>
      <c r="CU1217" s="13" t="b">
        <f t="shared" si="553"/>
        <v>0</v>
      </c>
      <c r="CV1217" s="13" t="b">
        <f t="shared" si="547"/>
        <v>0</v>
      </c>
      <c r="CW1217" s="13" t="b">
        <f t="shared" si="548"/>
        <v>0</v>
      </c>
      <c r="CX1217" s="13" t="b">
        <f t="shared" si="549"/>
        <v>0</v>
      </c>
      <c r="CY1217" s="13" t="b">
        <f t="shared" si="550"/>
        <v>0</v>
      </c>
    </row>
    <row r="1218" spans="1:103" ht="15" thickBot="1">
      <c r="A1218" s="931">
        <v>244</v>
      </c>
      <c r="B1218" s="995" t="s">
        <v>244</v>
      </c>
      <c r="C1218" s="995" t="s">
        <v>246</v>
      </c>
      <c r="D1218" s="995" t="s">
        <v>3</v>
      </c>
      <c r="E1218" s="995" t="s">
        <v>5</v>
      </c>
      <c r="F1218" s="995">
        <v>3</v>
      </c>
      <c r="G1218" s="995"/>
      <c r="H1218" s="995"/>
      <c r="I1218" s="995" t="s">
        <v>11</v>
      </c>
      <c r="J1218" s="995">
        <v>42</v>
      </c>
      <c r="K1218" s="995">
        <v>3</v>
      </c>
      <c r="L1218" s="995" t="s">
        <v>16</v>
      </c>
      <c r="M1218" s="995"/>
      <c r="N1218" s="995" t="s">
        <v>17</v>
      </c>
      <c r="O1218" s="181"/>
      <c r="P1218" s="995" t="s">
        <v>17</v>
      </c>
      <c r="Q1218" s="940">
        <f>IF(I1218="&lt;1966",'lista, wskaźniki'!$G$4,IF(I1218="1967-1985",'lista, wskaźniki'!$G$5,IF(I1218="1986-1992",'lista, wskaźniki'!$G$6,IF(I1218="1993-1996",'lista, wskaźniki'!$G$7,IF(I1218="&gt;1997",'lista, wskaźniki'!$G$8,IF(I1218=0,'lista, wskaźniki'!$G$4))))))</f>
        <v>250</v>
      </c>
      <c r="R1218" s="995" t="s">
        <v>23</v>
      </c>
      <c r="S1218" s="995" t="s">
        <v>27</v>
      </c>
      <c r="T1218" s="995">
        <v>6</v>
      </c>
      <c r="U1218" s="995"/>
      <c r="V1218" s="995"/>
      <c r="W1218" s="182" t="s">
        <v>35</v>
      </c>
      <c r="X1218" s="182" t="s">
        <v>39</v>
      </c>
      <c r="Y1218" s="182" t="s">
        <v>42</v>
      </c>
      <c r="Z1218" s="182"/>
      <c r="AA1218" s="182" t="s">
        <v>35</v>
      </c>
      <c r="AB1218" s="183"/>
      <c r="AC1218" s="183"/>
      <c r="AD1218" s="182"/>
      <c r="AE1218" s="995"/>
      <c r="AF1218" s="334">
        <f>AG1218</f>
        <v>30.24</v>
      </c>
      <c r="AG1218" s="272">
        <f>IF(R1218="kompletna",Q1218*J1218*0.0036*'lista, wskaźniki'!$F$13, IF(R1218="częściowa",Q1218*J1218*0.0036*'lista, wskaźniki'!$F$14, IF(R1218="brak",Q1218*J1218*0.0036*'lista, wskaźniki'!$F$15,)))</f>
        <v>30.24</v>
      </c>
      <c r="AH1218" s="334">
        <f>IF(Y1218="inne",K1218*'lista, wskaźniki'!$E$35,IF(Y1218="to samo źródło",0,IF(Y1218=0,0)))</f>
        <v>0</v>
      </c>
      <c r="AI1218" s="334" t="b">
        <f>IF(AA1218="gaz z sieci",AC1218*'lista, wskaźniki'!$D$21)</f>
        <v>0</v>
      </c>
      <c r="AJ1218" s="272">
        <f>IF(AA1218="węgiel",AB1218*'lista, wskaźniki'!$D$20, IF('Sektor mieszkaniowy'!AA1218="drewno",'Sektor mieszkaniowy'!AB1218*'lista, wskaźniki'!$D$22,IF('Sektor mieszkaniowy'!AA1218="pellet",AB1218*'lista, wskaźniki'!$D$23,IF('Sektor mieszkaniowy'!AA1218="gaz z sieci",AB1218*'lista, wskaźniki'!$D$21,IF('Sektor mieszkaniowy'!AA1218="olej opałowy",'Sektor mieszkaniowy'!AB1218*'lista, wskaźniki'!$D$24)))))</f>
        <v>0</v>
      </c>
      <c r="AK1218" s="998"/>
      <c r="AL1218" s="995"/>
      <c r="AM1218" s="20">
        <f>IF(AA1218="węgiel",AF1218*1/3.6*'lista, wskaźniki'!$F$20,IF(AA1218="drewno",AF1218*1/3.6*'lista, wskaźniki'!$F$22,IF(AA1218="pellet",AF1218*1/3.6*'lista, wskaźniki'!$F$23,IF(AA1218="gaz z sieci",AF1218*1/3.6*'lista, wskaźniki'!$F$21,IF(AA1218="olej opałowy",AF1218*1/3.6*'lista, wskaźniki'!$F$24,0)))))</f>
        <v>2.8646351999999995</v>
      </c>
      <c r="AN1218" s="20">
        <f>IF(AA1218="węgiel",AF1218*'lista, wskaźniki'!$E$42,IF(AA1218="drewno",AF1218*'lista, wskaźniki'!$G$42,IF(AA1218="pellet",AF1218*'lista, wskaźniki'!$H$42,IF(AA1218="gaz z sieci",AF1218*'lista, wskaźniki'!$F$42,IF(AA1218="olej opałowy",AF1218*'lista, wskaźniki'!$I$42,0)))))</f>
        <v>1.14912E-2</v>
      </c>
      <c r="AO1218" s="20">
        <f>IF(AA1218="węgiel",AF1218*'lista, wskaźniki'!$E$43,IF(AA1218="drewno",AF1218*'lista, wskaźniki'!$G$43,IF(AA1218="pellet",AF1218*'lista, wskaźniki'!$H$43,IF(AA1218="gaz z sieci",AF1218*'lista, wskaźniki'!$F$43,IF(AA1218="olej opałowy",AF1218*'lista, wskaźniki'!$I$43,0)))))</f>
        <v>1.0886400000000001E-2</v>
      </c>
      <c r="AP1218" s="20">
        <f>IF(AA1218="węgiel",AF1218*'lista, wskaźniki'!$E$44,IF(AA1218="drewno",AF1218*'lista, wskaźniki'!$G$44,IF(AA1218="pellet",AF1218*'lista, wskaźniki'!$H$44,IF(AA1218="gaz z sieci",AF1218*'lista, wskaźniki'!$F$44,IF(AA1218="olej opałowy",AF1218*'lista, wskaźniki'!$I$44,0)))))</f>
        <v>8.1648000000000002E-6</v>
      </c>
      <c r="AQ1218" s="20" t="b">
        <f>IF(Z1218="gaz",AH1218*1/3.6*'lista, wskaźniki'!$F$21,IF(Z1218="energia elektryczna",AH1218*1/3.6*'lista, wskaźniki'!$F$26))</f>
        <v>0</v>
      </c>
      <c r="AR1218" s="20" t="b">
        <f>IF(Z1218="gaz",AH1218*'lista, wskaźniki'!$F$42,IF(Z1218="energia elektryczna",AH1218*0))</f>
        <v>0</v>
      </c>
      <c r="AS1218" s="20" t="b">
        <f>IF(Z1218="gaz",AH1218*'lista, wskaźniki'!$F$43,IF(Z1218="energia elektryczna",AH1218*0))</f>
        <v>0</v>
      </c>
      <c r="AT1218" s="20" t="b">
        <f>IF(Z1218="gaz",AH1218*'lista, wskaźniki'!$F$44,IF(Z1218="energia elektryczna",AH1218*0))</f>
        <v>0</v>
      </c>
      <c r="AU1218" s="20">
        <f>AI1218*1/3.6*'lista, wskaźniki'!$F$21</f>
        <v>0</v>
      </c>
      <c r="AV1218" s="20">
        <f>AI1218*'lista, wskaźniki'!$F$42</f>
        <v>0</v>
      </c>
      <c r="AW1218" s="20">
        <f>AI1218*'lista, wskaźniki'!$F$43</f>
        <v>0</v>
      </c>
      <c r="AX1218" s="20">
        <f>AI1218*'lista, wskaźniki'!$F$44</f>
        <v>0</v>
      </c>
      <c r="AY1218" s="20">
        <f>AK1218*'lista, wskaźniki'!$F$26</f>
        <v>0</v>
      </c>
      <c r="AZ1218" s="20">
        <f t="shared" si="526"/>
        <v>2.8646351999999995</v>
      </c>
      <c r="BA1218" s="20">
        <f t="shared" si="527"/>
        <v>1.14912E-2</v>
      </c>
      <c r="BB1218" s="20">
        <f t="shared" si="528"/>
        <v>1.0886400000000001E-2</v>
      </c>
      <c r="BC1218" s="20">
        <f t="shared" si="529"/>
        <v>8.1648000000000002E-6</v>
      </c>
      <c r="BD1218" s="995"/>
      <c r="BE1218" s="995"/>
      <c r="BF1218" s="995"/>
      <c r="BG1218" s="995" t="s">
        <v>17</v>
      </c>
      <c r="BH1218" s="182"/>
      <c r="BI1218" s="995" t="s">
        <v>17</v>
      </c>
      <c r="BJ1218" s="182"/>
      <c r="BK1218" s="995" t="s">
        <v>17</v>
      </c>
      <c r="BL1218" s="182"/>
      <c r="BM1218" s="182"/>
      <c r="BN1218" s="182"/>
      <c r="BO1218" s="182" t="s">
        <v>17</v>
      </c>
      <c r="BP1218" s="182"/>
      <c r="BQ1218" s="182"/>
      <c r="BR1218" s="182"/>
      <c r="BS1218" s="989"/>
      <c r="BT1218" s="989"/>
      <c r="BU1218" s="989"/>
      <c r="BV1218" s="989"/>
      <c r="BW1218" s="989"/>
      <c r="BX1218" s="989"/>
      <c r="BY1218" s="992"/>
      <c r="CA1218" s="365">
        <f t="shared" si="530"/>
        <v>30.24</v>
      </c>
      <c r="CB1218" s="365" t="b">
        <f t="shared" si="531"/>
        <v>0</v>
      </c>
      <c r="CC1218" s="365" t="b">
        <f t="shared" si="532"/>
        <v>0</v>
      </c>
      <c r="CD1218" s="365" t="b">
        <f t="shared" si="533"/>
        <v>0</v>
      </c>
      <c r="CE1218" s="365" t="b">
        <f t="shared" si="534"/>
        <v>0</v>
      </c>
      <c r="CF1218" s="365" t="b">
        <f t="shared" si="535"/>
        <v>0</v>
      </c>
      <c r="CG1218" s="365" t="b">
        <f t="shared" si="536"/>
        <v>0</v>
      </c>
      <c r="CH1218" s="365" t="b">
        <f t="shared" si="537"/>
        <v>0</v>
      </c>
      <c r="CI1218" s="72">
        <f t="shared" si="538"/>
        <v>30.24</v>
      </c>
      <c r="CJ1218" s="72" t="b">
        <f t="shared" si="539"/>
        <v>0</v>
      </c>
      <c r="CK1218" s="72" t="b">
        <f t="shared" si="540"/>
        <v>0</v>
      </c>
      <c r="CL1218" s="72">
        <f t="shared" si="541"/>
        <v>0</v>
      </c>
      <c r="CM1218" s="72" t="b">
        <f t="shared" si="542"/>
        <v>0</v>
      </c>
      <c r="CN1218" s="72" t="b">
        <f t="shared" si="543"/>
        <v>0</v>
      </c>
      <c r="CP1218" s="13" t="b">
        <f t="shared" si="544"/>
        <v>0</v>
      </c>
      <c r="CQ1218" s="13">
        <f t="shared" si="545"/>
        <v>0</v>
      </c>
      <c r="CR1218" s="13">
        <f t="shared" si="546"/>
        <v>42</v>
      </c>
      <c r="CS1218" s="13">
        <f t="shared" si="552"/>
        <v>21</v>
      </c>
      <c r="CT1218" s="13" t="b">
        <f t="shared" si="551"/>
        <v>0</v>
      </c>
      <c r="CU1218" s="13">
        <f t="shared" si="553"/>
        <v>0</v>
      </c>
      <c r="CV1218" s="13" t="b">
        <f t="shared" si="547"/>
        <v>0</v>
      </c>
      <c r="CW1218" s="13">
        <f t="shared" si="548"/>
        <v>0</v>
      </c>
      <c r="CX1218" s="13" t="b">
        <f t="shared" si="549"/>
        <v>0</v>
      </c>
      <c r="CY1218" s="13">
        <f t="shared" si="550"/>
        <v>0</v>
      </c>
    </row>
    <row r="1219" spans="1:103" ht="15" thickBot="1">
      <c r="A1219" s="932"/>
      <c r="B1219" s="996"/>
      <c r="C1219" s="996"/>
      <c r="D1219" s="996"/>
      <c r="E1219" s="996"/>
      <c r="F1219" s="996"/>
      <c r="G1219" s="996"/>
      <c r="H1219" s="996"/>
      <c r="I1219" s="996"/>
      <c r="J1219" s="996"/>
      <c r="K1219" s="996"/>
      <c r="L1219" s="996"/>
      <c r="M1219" s="996"/>
      <c r="N1219" s="996"/>
      <c r="O1219" s="184"/>
      <c r="P1219" s="996"/>
      <c r="Q1219" s="941"/>
      <c r="R1219" s="996"/>
      <c r="S1219" s="996"/>
      <c r="T1219" s="996"/>
      <c r="U1219" s="996"/>
      <c r="V1219" s="996"/>
      <c r="W1219" s="185"/>
      <c r="X1219" s="185"/>
      <c r="Y1219" s="185"/>
      <c r="Z1219" s="185"/>
      <c r="AA1219" s="185" t="s">
        <v>36</v>
      </c>
      <c r="AB1219" s="186"/>
      <c r="AC1219" s="186"/>
      <c r="AD1219" s="185"/>
      <c r="AE1219" s="996"/>
      <c r="AF1219" s="334">
        <f t="shared" si="554"/>
        <v>0</v>
      </c>
      <c r="AG1219" s="272">
        <f>IF(R1219="kompletna",Q1219*J1219*0.0036*'lista, wskaźniki'!$F$13, IF(R1219="częściowa",Q1219*J1219*0.0036*'lista, wskaźniki'!$F$14, IF(R1219="brak",Q1219*J1219*0.0036*'lista, wskaźniki'!$F$15,)))</f>
        <v>0</v>
      </c>
      <c r="AH1219" s="334">
        <f>IF(Y1219="inne",K1219*'lista, wskaźniki'!$E$35,IF(Y1219="to samo źródło",0,IF(Y1219=0,0)))</f>
        <v>0</v>
      </c>
      <c r="AI1219" s="334" t="b">
        <f>IF(AA1219="gaz z sieci",AC1219*'lista, wskaźniki'!$D$21)</f>
        <v>0</v>
      </c>
      <c r="AJ1219" s="272">
        <f>IF(AA1219="węgiel",AB1219*'lista, wskaźniki'!$D$20, IF('Sektor mieszkaniowy'!AA1219="drewno",'Sektor mieszkaniowy'!AB1219*'lista, wskaźniki'!$D$22,IF('Sektor mieszkaniowy'!AA1219="pellet",AB1219*'lista, wskaźniki'!$D$23,IF('Sektor mieszkaniowy'!AA1219="gaz z sieci",AB1219*'lista, wskaźniki'!$D$21,IF('Sektor mieszkaniowy'!AA1219="olej opałowy",'Sektor mieszkaniowy'!AB1219*'lista, wskaźniki'!$D$24)))))</f>
        <v>0</v>
      </c>
      <c r="AK1219" s="999"/>
      <c r="AL1219" s="996"/>
      <c r="AM1219" s="20">
        <f>IF(AA1219="węgiel",AF1219*1/3.6*'lista, wskaźniki'!$F$20,IF(AA1219="drewno",AF1219*1/3.6*'lista, wskaźniki'!$F$22,IF(AA1219="pellet",AF1219*1/3.6*'lista, wskaźniki'!$F$23,IF(AA1219="gaz z sieci",AF1219*1/3.6*'lista, wskaźniki'!$F$21,IF(AA1219="olej opałowy",AF1219*1/3.6*'lista, wskaźniki'!$F$24,0)))))</f>
        <v>0</v>
      </c>
      <c r="AN1219" s="20">
        <f>IF(AA1219="węgiel",AF1219*'lista, wskaźniki'!$E$42,IF(AA1219="drewno",AF1219*'lista, wskaźniki'!$G$42,IF(AA1219="pellet",AF1219*'lista, wskaźniki'!$H$42,IF(AA1219="gaz z sieci",AF1219*'lista, wskaźniki'!$F$42,IF(AA1219="olej opałowy",AF1219*'lista, wskaźniki'!$I$42,0)))))</f>
        <v>0</v>
      </c>
      <c r="AO1219" s="20">
        <f>IF(AA1219="węgiel",AF1219*'lista, wskaźniki'!$E$43,IF(AA1219="drewno",AF1219*'lista, wskaźniki'!$G$43,IF(AA1219="pellet",AF1219*'lista, wskaźniki'!$H$43,IF(AA1219="gaz z sieci",AF1219*'lista, wskaźniki'!$F$43,IF(AA1219="olej opałowy",AF1219*'lista, wskaźniki'!$I$43,0)))))</f>
        <v>0</v>
      </c>
      <c r="AP1219" s="20">
        <f>IF(AA1219="węgiel",AF1219*'lista, wskaźniki'!$E$44,IF(AA1219="drewno",AF1219*'lista, wskaźniki'!$G$44,IF(AA1219="pellet",AF1219*'lista, wskaźniki'!$H$44,IF(AA1219="gaz z sieci",AF1219*'lista, wskaźniki'!$F$44,IF(AA1219="olej opałowy",AF1219*'lista, wskaźniki'!$I$44,0)))))</f>
        <v>0</v>
      </c>
      <c r="AQ1219" s="20" t="b">
        <f>IF(Z1219="gaz",AH1219*1/3.6*'lista, wskaźniki'!$F$21,IF(Z1219="energia elektryczna",AH1219*1/3.6*'lista, wskaźniki'!$F$26))</f>
        <v>0</v>
      </c>
      <c r="AR1219" s="20" t="b">
        <f>IF(Z1219="gaz",AH1219*'lista, wskaźniki'!$F$42,IF(Z1219="energia elektryczna",AH1219*0))</f>
        <v>0</v>
      </c>
      <c r="AS1219" s="20" t="b">
        <f>IF(Z1219="gaz",AH1219*'lista, wskaźniki'!$F$43,IF(Z1219="energia elektryczna",AH1219*0))</f>
        <v>0</v>
      </c>
      <c r="AT1219" s="20" t="b">
        <f>IF(Z1219="gaz",AH1219*'lista, wskaźniki'!$F$44,IF(Z1219="energia elektryczna",AH1219*0))</f>
        <v>0</v>
      </c>
      <c r="AU1219" s="20">
        <f>AI1219*1/3.6*'lista, wskaźniki'!$F$21</f>
        <v>0</v>
      </c>
      <c r="AV1219" s="20">
        <f>AI1219*'lista, wskaźniki'!$F$42</f>
        <v>0</v>
      </c>
      <c r="AW1219" s="20">
        <f>AI1219*'lista, wskaźniki'!$F$43</f>
        <v>0</v>
      </c>
      <c r="AX1219" s="20">
        <f>AI1219*'lista, wskaźniki'!$F$44</f>
        <v>0</v>
      </c>
      <c r="AY1219" s="20">
        <f>AK1219*'lista, wskaźniki'!$F$26</f>
        <v>0</v>
      </c>
      <c r="AZ1219" s="20">
        <f t="shared" si="526"/>
        <v>0</v>
      </c>
      <c r="BA1219" s="20">
        <f t="shared" si="527"/>
        <v>0</v>
      </c>
      <c r="BB1219" s="20">
        <f t="shared" si="528"/>
        <v>0</v>
      </c>
      <c r="BC1219" s="20">
        <f t="shared" si="529"/>
        <v>0</v>
      </c>
      <c r="BD1219" s="996"/>
      <c r="BE1219" s="996"/>
      <c r="BF1219" s="996"/>
      <c r="BG1219" s="996"/>
      <c r="BH1219" s="185"/>
      <c r="BI1219" s="996"/>
      <c r="BJ1219" s="185"/>
      <c r="BK1219" s="996"/>
      <c r="BL1219" s="185"/>
      <c r="BM1219" s="185"/>
      <c r="BN1219" s="185"/>
      <c r="BO1219" s="185"/>
      <c r="BP1219" s="185"/>
      <c r="BQ1219" s="185"/>
      <c r="BR1219" s="185"/>
      <c r="BS1219" s="990"/>
      <c r="BT1219" s="990"/>
      <c r="BU1219" s="990"/>
      <c r="BV1219" s="990"/>
      <c r="BW1219" s="990"/>
      <c r="BX1219" s="990"/>
      <c r="BY1219" s="993"/>
      <c r="CA1219" s="365" t="b">
        <f t="shared" si="530"/>
        <v>0</v>
      </c>
      <c r="CB1219" s="365">
        <f t="shared" si="531"/>
        <v>0</v>
      </c>
      <c r="CC1219" s="365" t="b">
        <f t="shared" si="532"/>
        <v>0</v>
      </c>
      <c r="CD1219" s="365" t="b">
        <f t="shared" si="533"/>
        <v>0</v>
      </c>
      <c r="CE1219" s="365" t="b">
        <f t="shared" si="534"/>
        <v>0</v>
      </c>
      <c r="CF1219" s="365" t="b">
        <f t="shared" si="535"/>
        <v>0</v>
      </c>
      <c r="CG1219" s="365" t="b">
        <f t="shared" si="536"/>
        <v>0</v>
      </c>
      <c r="CH1219" s="365" t="b">
        <f t="shared" si="537"/>
        <v>0</v>
      </c>
      <c r="CI1219" s="72" t="b">
        <f t="shared" si="538"/>
        <v>0</v>
      </c>
      <c r="CJ1219" s="72">
        <f t="shared" si="539"/>
        <v>0</v>
      </c>
      <c r="CK1219" s="72" t="b">
        <f t="shared" si="540"/>
        <v>0</v>
      </c>
      <c r="CL1219" s="72">
        <f t="shared" si="541"/>
        <v>0</v>
      </c>
      <c r="CM1219" s="72" t="b">
        <f t="shared" si="542"/>
        <v>0</v>
      </c>
      <c r="CN1219" s="72" t="b">
        <f t="shared" si="543"/>
        <v>0</v>
      </c>
      <c r="CP1219" s="13">
        <f t="shared" si="544"/>
        <v>0</v>
      </c>
      <c r="CQ1219" s="13" t="b">
        <f t="shared" si="545"/>
        <v>0</v>
      </c>
      <c r="CR1219" s="13" t="b">
        <f t="shared" si="546"/>
        <v>0</v>
      </c>
      <c r="CS1219" s="13" t="b">
        <f t="shared" si="552"/>
        <v>0</v>
      </c>
      <c r="CT1219" s="13" t="b">
        <f t="shared" si="551"/>
        <v>0</v>
      </c>
      <c r="CU1219" s="13" t="b">
        <f t="shared" si="553"/>
        <v>0</v>
      </c>
      <c r="CV1219" s="13" t="b">
        <f t="shared" si="547"/>
        <v>0</v>
      </c>
      <c r="CW1219" s="13" t="b">
        <f t="shared" si="548"/>
        <v>0</v>
      </c>
      <c r="CX1219" s="13" t="b">
        <f t="shared" si="549"/>
        <v>0</v>
      </c>
      <c r="CY1219" s="13" t="b">
        <f t="shared" si="550"/>
        <v>0</v>
      </c>
    </row>
    <row r="1220" spans="1:103" ht="15" thickBot="1">
      <c r="A1220" s="932"/>
      <c r="B1220" s="996"/>
      <c r="C1220" s="996"/>
      <c r="D1220" s="996"/>
      <c r="E1220" s="996"/>
      <c r="F1220" s="996"/>
      <c r="G1220" s="996"/>
      <c r="H1220" s="996"/>
      <c r="I1220" s="996"/>
      <c r="J1220" s="996"/>
      <c r="K1220" s="996"/>
      <c r="L1220" s="996"/>
      <c r="M1220" s="996"/>
      <c r="N1220" s="996"/>
      <c r="O1220" s="184"/>
      <c r="P1220" s="996"/>
      <c r="Q1220" s="941"/>
      <c r="R1220" s="996"/>
      <c r="S1220" s="996"/>
      <c r="T1220" s="996"/>
      <c r="U1220" s="996"/>
      <c r="V1220" s="996"/>
      <c r="W1220" s="185"/>
      <c r="X1220" s="185"/>
      <c r="Y1220" s="185"/>
      <c r="Z1220" s="185"/>
      <c r="AA1220" s="185" t="s">
        <v>50</v>
      </c>
      <c r="AB1220" s="186"/>
      <c r="AC1220" s="186"/>
      <c r="AD1220" s="185"/>
      <c r="AE1220" s="996"/>
      <c r="AF1220" s="334">
        <f t="shared" si="554"/>
        <v>0</v>
      </c>
      <c r="AG1220" s="272">
        <f>IF(R1220="kompletna",Q1220*J1220*0.0036*'lista, wskaźniki'!$F$13, IF(R1220="częściowa",Q1220*J1220*0.0036*'lista, wskaźniki'!$F$14, IF(R1220="brak",Q1220*J1220*0.0036*'lista, wskaźniki'!$F$15,)))</f>
        <v>0</v>
      </c>
      <c r="AH1220" s="334">
        <f>IF(Y1220="inne",K1220*'lista, wskaźniki'!$E$35,IF(Y1220="to samo źródło",0,IF(Y1220=0,0)))</f>
        <v>0</v>
      </c>
      <c r="AI1220" s="334" t="b">
        <f>IF(AA1220="gaz z sieci",AC1220*'lista, wskaźniki'!$D$21)</f>
        <v>0</v>
      </c>
      <c r="AJ1220" s="272">
        <f>IF(AA1220="węgiel",AB1220*'lista, wskaźniki'!$D$20, IF('Sektor mieszkaniowy'!AA1220="drewno",'Sektor mieszkaniowy'!AB1220*'lista, wskaźniki'!$D$22,IF('Sektor mieszkaniowy'!AA1220="pellet",AB1220*'lista, wskaźniki'!$D$23,IF('Sektor mieszkaniowy'!AA1220="gaz z sieci",AB1220*'lista, wskaźniki'!$D$21,IF('Sektor mieszkaniowy'!AA1220="olej opałowy",'Sektor mieszkaniowy'!AB1220*'lista, wskaźniki'!$D$24)))))</f>
        <v>0</v>
      </c>
      <c r="AK1220" s="999"/>
      <c r="AL1220" s="996"/>
      <c r="AM1220" s="20">
        <f>IF(AA1220="węgiel",AF1220*1/3.6*'lista, wskaźniki'!$F$20,IF(AA1220="drewno",AF1220*1/3.6*'lista, wskaźniki'!$F$22,IF(AA1220="pellet",AF1220*1/3.6*'lista, wskaźniki'!$F$23,IF(AA1220="gaz z sieci",AF1220*1/3.6*'lista, wskaźniki'!$F$21,IF(AA1220="olej opałowy",AF1220*1/3.6*'lista, wskaźniki'!$F$24,0)))))</f>
        <v>0</v>
      </c>
      <c r="AN1220" s="20">
        <f>IF(AA1220="węgiel",AF1220*'lista, wskaźniki'!$E$42,IF(AA1220="drewno",AF1220*'lista, wskaźniki'!$G$42,IF(AA1220="pellet",AF1220*'lista, wskaźniki'!$H$42,IF(AA1220="gaz z sieci",AF1220*'lista, wskaźniki'!$F$42,IF(AA1220="olej opałowy",AF1220*'lista, wskaźniki'!$I$42,0)))))</f>
        <v>0</v>
      </c>
      <c r="AO1220" s="20">
        <f>IF(AA1220="węgiel",AF1220*'lista, wskaźniki'!$E$43,IF(AA1220="drewno",AF1220*'lista, wskaźniki'!$G$43,IF(AA1220="pellet",AF1220*'lista, wskaźniki'!$H$43,IF(AA1220="gaz z sieci",AF1220*'lista, wskaźniki'!$F$43,IF(AA1220="olej opałowy",AF1220*'lista, wskaźniki'!$I$43,0)))))</f>
        <v>0</v>
      </c>
      <c r="AP1220" s="20">
        <f>IF(AA1220="węgiel",AF1220*'lista, wskaźniki'!$E$44,IF(AA1220="drewno",AF1220*'lista, wskaźniki'!$G$44,IF(AA1220="pellet",AF1220*'lista, wskaźniki'!$H$44,IF(AA1220="gaz z sieci",AF1220*'lista, wskaźniki'!$F$44,IF(AA1220="olej opałowy",AF1220*'lista, wskaźniki'!$I$44,0)))))</f>
        <v>0</v>
      </c>
      <c r="AQ1220" s="20" t="b">
        <f>IF(Z1220="gaz",AH1220*1/3.6*'lista, wskaźniki'!$F$21,IF(Z1220="energia elektryczna",AH1220*1/3.6*'lista, wskaźniki'!$F$26))</f>
        <v>0</v>
      </c>
      <c r="AR1220" s="20" t="b">
        <f>IF(Z1220="gaz",AH1220*'lista, wskaźniki'!$F$42,IF(Z1220="energia elektryczna",AH1220*0))</f>
        <v>0</v>
      </c>
      <c r="AS1220" s="20" t="b">
        <f>IF(Z1220="gaz",AH1220*'lista, wskaźniki'!$F$43,IF(Z1220="energia elektryczna",AH1220*0))</f>
        <v>0</v>
      </c>
      <c r="AT1220" s="20" t="b">
        <f>IF(Z1220="gaz",AH1220*'lista, wskaźniki'!$F$44,IF(Z1220="energia elektryczna",AH1220*0))</f>
        <v>0</v>
      </c>
      <c r="AU1220" s="20">
        <f>AI1220*1/3.6*'lista, wskaźniki'!$F$21</f>
        <v>0</v>
      </c>
      <c r="AV1220" s="20">
        <f>AI1220*'lista, wskaźniki'!$F$42</f>
        <v>0</v>
      </c>
      <c r="AW1220" s="20">
        <f>AI1220*'lista, wskaźniki'!$F$43</f>
        <v>0</v>
      </c>
      <c r="AX1220" s="20">
        <f>AI1220*'lista, wskaźniki'!$F$44</f>
        <v>0</v>
      </c>
      <c r="AY1220" s="20">
        <f>AK1220*'lista, wskaźniki'!$F$26</f>
        <v>0</v>
      </c>
      <c r="AZ1220" s="20">
        <f t="shared" ref="AZ1220:AZ1283" si="555">AM1220+AQ1220+AU1220+AY1220</f>
        <v>0</v>
      </c>
      <c r="BA1220" s="20">
        <f t="shared" ref="BA1220:BA1283" si="556">AN1220+AR1220+AV1220</f>
        <v>0</v>
      </c>
      <c r="BB1220" s="20">
        <f t="shared" ref="BB1220:BB1283" si="557">AO1220+AS1220+AW1220</f>
        <v>0</v>
      </c>
      <c r="BC1220" s="20">
        <f t="shared" ref="BC1220:BC1283" si="558">AP1220+AT1220+AX1220</f>
        <v>0</v>
      </c>
      <c r="BD1220" s="996"/>
      <c r="BE1220" s="996"/>
      <c r="BF1220" s="996"/>
      <c r="BG1220" s="996"/>
      <c r="BH1220" s="185"/>
      <c r="BI1220" s="996"/>
      <c r="BJ1220" s="185"/>
      <c r="BK1220" s="996"/>
      <c r="BL1220" s="185"/>
      <c r="BM1220" s="185"/>
      <c r="BN1220" s="185"/>
      <c r="BO1220" s="185"/>
      <c r="BP1220" s="185"/>
      <c r="BQ1220" s="185"/>
      <c r="BR1220" s="185"/>
      <c r="BS1220" s="990"/>
      <c r="BT1220" s="990"/>
      <c r="BU1220" s="990"/>
      <c r="BV1220" s="990"/>
      <c r="BW1220" s="990"/>
      <c r="BX1220" s="990"/>
      <c r="BY1220" s="993"/>
      <c r="CA1220" s="365" t="b">
        <f t="shared" ref="CA1220:CA1283" si="559">IF(AA1220="węgiel",AF1220)</f>
        <v>0</v>
      </c>
      <c r="CB1220" s="365" t="b">
        <f t="shared" ref="CB1220:CB1283" si="560">IF(AA1220="drewno",AF1220)</f>
        <v>0</v>
      </c>
      <c r="CC1220" s="365">
        <f t="shared" ref="CC1220:CC1283" si="561">IF(AA1220="pellet",AF1220)</f>
        <v>0</v>
      </c>
      <c r="CD1220" s="365" t="b">
        <f t="shared" ref="CD1220:CD1283" si="562">IF(AA1220="gaz z sieci",AF1220)</f>
        <v>0</v>
      </c>
      <c r="CE1220" s="365" t="b">
        <f t="shared" ref="CE1220:CE1283" si="563">IF(AA1220="olej opałowy",AF1220)</f>
        <v>0</v>
      </c>
      <c r="CF1220" s="365" t="b">
        <f t="shared" ref="CF1220:CF1283" si="564">IF(Z1220="gaz",AH1220)</f>
        <v>0</v>
      </c>
      <c r="CG1220" s="365" t="b">
        <f t="shared" ref="CG1220:CG1283" si="565">IF(Z1220="energia elektryczna",AH1220)</f>
        <v>0</v>
      </c>
      <c r="CH1220" s="365" t="b">
        <f t="shared" ref="CH1220:CH1283" si="566">IF(AA1220="gaz z sieci",AI1220)</f>
        <v>0</v>
      </c>
      <c r="CI1220" s="72" t="b">
        <f t="shared" ref="CI1220:CI1283" si="567">CA1220</f>
        <v>0</v>
      </c>
      <c r="CJ1220" s="72" t="b">
        <f t="shared" ref="CJ1220:CJ1283" si="568">CB1220</f>
        <v>0</v>
      </c>
      <c r="CK1220" s="72">
        <f t="shared" ref="CK1220:CK1283" si="569">CC1220</f>
        <v>0</v>
      </c>
      <c r="CL1220" s="72">
        <f t="shared" ref="CL1220:CL1283" si="570">CD1220+CF1220</f>
        <v>0</v>
      </c>
      <c r="CM1220" s="72" t="b">
        <f t="shared" ref="CM1220:CM1283" si="571">CE1220</f>
        <v>0</v>
      </c>
      <c r="CN1220" s="72" t="b">
        <f t="shared" ref="CN1220:CN1283" si="572">CG1220</f>
        <v>0</v>
      </c>
      <c r="CP1220" s="13">
        <f t="shared" ref="CP1220:CP1283" si="573">IF(I1220="&lt;1966",J1220,IF(I1220&lt;1966,J1220))</f>
        <v>0</v>
      </c>
      <c r="CQ1220" s="13" t="b">
        <f t="shared" ref="CQ1220:CQ1283" si="574">IF(R1220="kompletna",CP1220,IF(R1220="częściowa",0.5*CP1220,IF(R1220="brak",0*CP1220)))</f>
        <v>0</v>
      </c>
      <c r="CR1220" s="13" t="b">
        <f t="shared" ref="CR1220:CR1283" si="575">IF(I1220="1967-1985",J1220)</f>
        <v>0</v>
      </c>
      <c r="CS1220" s="13" t="b">
        <f t="shared" si="552"/>
        <v>0</v>
      </c>
      <c r="CT1220" s="13" t="b">
        <f t="shared" si="551"/>
        <v>0</v>
      </c>
      <c r="CU1220" s="13" t="b">
        <f t="shared" si="553"/>
        <v>0</v>
      </c>
      <c r="CV1220" s="13" t="b">
        <f t="shared" ref="CV1220:CV1283" si="576">IF(I1220="1993-1996",J1220)</f>
        <v>0</v>
      </c>
      <c r="CW1220" s="13" t="b">
        <f t="shared" ref="CW1220:CW1283" si="577">IF(R1220="kompletna",CV1220,IF(R1220="częściowa",0.5*CV1220,IF(R1220="brak",0*CV1220)))</f>
        <v>0</v>
      </c>
      <c r="CX1220" s="13" t="b">
        <f t="shared" ref="CX1220:CX1283" si="578">IF(I1220="&gt;1997",J1220)</f>
        <v>0</v>
      </c>
      <c r="CY1220" s="13" t="b">
        <f t="shared" ref="CY1220:CY1283" si="579">IF(R1220="kompletna",CX1220,IF(R1220="częściowa",0.5*CX1220,IF(R1220="brak",0*CX1220)))</f>
        <v>0</v>
      </c>
    </row>
    <row r="1221" spans="1:103" ht="15" thickBot="1">
      <c r="A1221" s="932"/>
      <c r="B1221" s="996"/>
      <c r="C1221" s="996"/>
      <c r="D1221" s="996"/>
      <c r="E1221" s="996"/>
      <c r="F1221" s="996"/>
      <c r="G1221" s="996"/>
      <c r="H1221" s="996"/>
      <c r="I1221" s="996"/>
      <c r="J1221" s="996"/>
      <c r="K1221" s="996"/>
      <c r="L1221" s="996"/>
      <c r="M1221" s="996"/>
      <c r="N1221" s="996"/>
      <c r="O1221" s="184"/>
      <c r="P1221" s="996"/>
      <c r="Q1221" s="941"/>
      <c r="R1221" s="996"/>
      <c r="S1221" s="996"/>
      <c r="T1221" s="996"/>
      <c r="U1221" s="996"/>
      <c r="V1221" s="996"/>
      <c r="W1221" s="185"/>
      <c r="X1221" s="185"/>
      <c r="Y1221" s="185"/>
      <c r="Z1221" s="185"/>
      <c r="AA1221" s="185" t="s">
        <v>38</v>
      </c>
      <c r="AB1221" s="186"/>
      <c r="AC1221" s="186"/>
      <c r="AD1221" s="185"/>
      <c r="AE1221" s="996"/>
      <c r="AF1221" s="334">
        <f t="shared" si="554"/>
        <v>0</v>
      </c>
      <c r="AG1221" s="272">
        <f>IF(R1221="kompletna",Q1221*J1221*0.0036*'lista, wskaźniki'!$F$13, IF(R1221="częściowa",Q1221*J1221*0.0036*'lista, wskaźniki'!$F$14, IF(R1221="brak",Q1221*J1221*0.0036*'lista, wskaźniki'!$F$15,)))</f>
        <v>0</v>
      </c>
      <c r="AH1221" s="334">
        <f>IF(Y1221="inne",K1221*'lista, wskaźniki'!$E$35,IF(Y1221="to samo źródło",0,IF(Y1221=0,0)))</f>
        <v>0</v>
      </c>
      <c r="AI1221" s="334">
        <f>IF(AA1221="gaz z sieci",AC1221*'lista, wskaźniki'!$D$21)</f>
        <v>0</v>
      </c>
      <c r="AJ1221" s="272">
        <f>IF(AA1221="węgiel",AB1221*'lista, wskaźniki'!$D$20, IF('Sektor mieszkaniowy'!AA1221="drewno",'Sektor mieszkaniowy'!AB1221*'lista, wskaźniki'!$D$22,IF('Sektor mieszkaniowy'!AA1221="pellet",AB1221*'lista, wskaźniki'!$D$23,IF('Sektor mieszkaniowy'!AA1221="gaz z sieci",AB1221*'lista, wskaźniki'!$D$21,IF('Sektor mieszkaniowy'!AA1221="olej opałowy",'Sektor mieszkaniowy'!AB1221*'lista, wskaźniki'!$D$24)))))</f>
        <v>0</v>
      </c>
      <c r="AK1221" s="999"/>
      <c r="AL1221" s="996"/>
      <c r="AM1221" s="20">
        <f>IF(AA1221="węgiel",AF1221*1/3.6*'lista, wskaźniki'!$F$20,IF(AA1221="drewno",AF1221*1/3.6*'lista, wskaźniki'!$F$22,IF(AA1221="pellet",AF1221*1/3.6*'lista, wskaźniki'!$F$23,IF(AA1221="gaz z sieci",AF1221*1/3.6*'lista, wskaźniki'!$F$21,IF(AA1221="olej opałowy",AF1221*1/3.6*'lista, wskaźniki'!$F$24,0)))))</f>
        <v>0</v>
      </c>
      <c r="AN1221" s="20">
        <f>IF(AA1221="węgiel",AF1221*'lista, wskaźniki'!$E$42,IF(AA1221="drewno",AF1221*'lista, wskaźniki'!$G$42,IF(AA1221="pellet",AF1221*'lista, wskaźniki'!$H$42,IF(AA1221="gaz z sieci",AF1221*'lista, wskaźniki'!$F$42,IF(AA1221="olej opałowy",AF1221*'lista, wskaźniki'!$I$42,0)))))</f>
        <v>0</v>
      </c>
      <c r="AO1221" s="20">
        <f>IF(AA1221="węgiel",AF1221*'lista, wskaźniki'!$E$43,IF(AA1221="drewno",AF1221*'lista, wskaźniki'!$G$43,IF(AA1221="pellet",AF1221*'lista, wskaźniki'!$H$43,IF(AA1221="gaz z sieci",AF1221*'lista, wskaźniki'!$F$43,IF(AA1221="olej opałowy",AF1221*'lista, wskaźniki'!$I$43,0)))))</f>
        <v>0</v>
      </c>
      <c r="AP1221" s="20">
        <f>IF(AA1221="węgiel",AF1221*'lista, wskaźniki'!$E$44,IF(AA1221="drewno",AF1221*'lista, wskaźniki'!$G$44,IF(AA1221="pellet",AF1221*'lista, wskaźniki'!$H$44,IF(AA1221="gaz z sieci",AF1221*'lista, wskaźniki'!$F$44,IF(AA1221="olej opałowy",AF1221*'lista, wskaźniki'!$I$44,0)))))</f>
        <v>0</v>
      </c>
      <c r="AQ1221" s="20" t="b">
        <f>IF(Z1221="gaz",AH1221*1/3.6*'lista, wskaźniki'!$F$21,IF(Z1221="energia elektryczna",AH1221*1/3.6*'lista, wskaźniki'!$F$26))</f>
        <v>0</v>
      </c>
      <c r="AR1221" s="20" t="b">
        <f>IF(Z1221="gaz",AH1221*'lista, wskaźniki'!$F$42,IF(Z1221="energia elektryczna",AH1221*0))</f>
        <v>0</v>
      </c>
      <c r="AS1221" s="20" t="b">
        <f>IF(Z1221="gaz",AH1221*'lista, wskaźniki'!$F$43,IF(Z1221="energia elektryczna",AH1221*0))</f>
        <v>0</v>
      </c>
      <c r="AT1221" s="20" t="b">
        <f>IF(Z1221="gaz",AH1221*'lista, wskaźniki'!$F$44,IF(Z1221="energia elektryczna",AH1221*0))</f>
        <v>0</v>
      </c>
      <c r="AU1221" s="20">
        <f>AI1221*1/3.6*'lista, wskaźniki'!$F$21</f>
        <v>0</v>
      </c>
      <c r="AV1221" s="20">
        <f>AI1221*'lista, wskaźniki'!$F$42</f>
        <v>0</v>
      </c>
      <c r="AW1221" s="20">
        <f>AI1221*'lista, wskaźniki'!$F$43</f>
        <v>0</v>
      </c>
      <c r="AX1221" s="20">
        <f>AI1221*'lista, wskaźniki'!$F$44</f>
        <v>0</v>
      </c>
      <c r="AY1221" s="20">
        <f>AK1221*'lista, wskaźniki'!$F$26</f>
        <v>0</v>
      </c>
      <c r="AZ1221" s="20">
        <f t="shared" si="555"/>
        <v>0</v>
      </c>
      <c r="BA1221" s="20">
        <f t="shared" si="556"/>
        <v>0</v>
      </c>
      <c r="BB1221" s="20">
        <f t="shared" si="557"/>
        <v>0</v>
      </c>
      <c r="BC1221" s="20">
        <f t="shared" si="558"/>
        <v>0</v>
      </c>
      <c r="BD1221" s="996"/>
      <c r="BE1221" s="996"/>
      <c r="BF1221" s="996"/>
      <c r="BG1221" s="996"/>
      <c r="BH1221" s="185"/>
      <c r="BI1221" s="996"/>
      <c r="BJ1221" s="185"/>
      <c r="BK1221" s="996"/>
      <c r="BL1221" s="185"/>
      <c r="BM1221" s="185"/>
      <c r="BN1221" s="185"/>
      <c r="BO1221" s="185"/>
      <c r="BP1221" s="185"/>
      <c r="BQ1221" s="185"/>
      <c r="BR1221" s="185"/>
      <c r="BS1221" s="990"/>
      <c r="BT1221" s="990"/>
      <c r="BU1221" s="990"/>
      <c r="BV1221" s="990"/>
      <c r="BW1221" s="990"/>
      <c r="BX1221" s="990"/>
      <c r="BY1221" s="993"/>
      <c r="CA1221" s="365" t="b">
        <f t="shared" si="559"/>
        <v>0</v>
      </c>
      <c r="CB1221" s="365" t="b">
        <f t="shared" si="560"/>
        <v>0</v>
      </c>
      <c r="CC1221" s="365" t="b">
        <f t="shared" si="561"/>
        <v>0</v>
      </c>
      <c r="CD1221" s="365">
        <f t="shared" si="562"/>
        <v>0</v>
      </c>
      <c r="CE1221" s="365" t="b">
        <f t="shared" si="563"/>
        <v>0</v>
      </c>
      <c r="CF1221" s="365" t="b">
        <f t="shared" si="564"/>
        <v>0</v>
      </c>
      <c r="CG1221" s="365" t="b">
        <f t="shared" si="565"/>
        <v>0</v>
      </c>
      <c r="CH1221" s="365">
        <f t="shared" si="566"/>
        <v>0</v>
      </c>
      <c r="CI1221" s="72" t="b">
        <f t="shared" si="567"/>
        <v>0</v>
      </c>
      <c r="CJ1221" s="72" t="b">
        <f t="shared" si="568"/>
        <v>0</v>
      </c>
      <c r="CK1221" s="72" t="b">
        <f t="shared" si="569"/>
        <v>0</v>
      </c>
      <c r="CL1221" s="72">
        <f t="shared" si="570"/>
        <v>0</v>
      </c>
      <c r="CM1221" s="72" t="b">
        <f t="shared" si="571"/>
        <v>0</v>
      </c>
      <c r="CN1221" s="72" t="b">
        <f t="shared" si="572"/>
        <v>0</v>
      </c>
      <c r="CP1221" s="13">
        <f t="shared" si="573"/>
        <v>0</v>
      </c>
      <c r="CQ1221" s="13" t="b">
        <f t="shared" si="574"/>
        <v>0</v>
      </c>
      <c r="CR1221" s="13" t="b">
        <f t="shared" si="575"/>
        <v>0</v>
      </c>
      <c r="CS1221" s="13" t="b">
        <f t="shared" si="552"/>
        <v>0</v>
      </c>
      <c r="CT1221" s="13" t="b">
        <f t="shared" ref="CT1221:CT1284" si="580">IF(I1221="1986-1992",J1221)</f>
        <v>0</v>
      </c>
      <c r="CU1221" s="13" t="b">
        <f t="shared" si="553"/>
        <v>0</v>
      </c>
      <c r="CV1221" s="13" t="b">
        <f t="shared" si="576"/>
        <v>0</v>
      </c>
      <c r="CW1221" s="13" t="b">
        <f t="shared" si="577"/>
        <v>0</v>
      </c>
      <c r="CX1221" s="13" t="b">
        <f t="shared" si="578"/>
        <v>0</v>
      </c>
      <c r="CY1221" s="13" t="b">
        <f t="shared" si="579"/>
        <v>0</v>
      </c>
    </row>
    <row r="1222" spans="1:103" ht="15" thickBot="1">
      <c r="A1222" s="933"/>
      <c r="B1222" s="997"/>
      <c r="C1222" s="997"/>
      <c r="D1222" s="997"/>
      <c r="E1222" s="997"/>
      <c r="F1222" s="997"/>
      <c r="G1222" s="997"/>
      <c r="H1222" s="997"/>
      <c r="I1222" s="997"/>
      <c r="J1222" s="997"/>
      <c r="K1222" s="997"/>
      <c r="L1222" s="997"/>
      <c r="M1222" s="997"/>
      <c r="N1222" s="997"/>
      <c r="O1222" s="187"/>
      <c r="P1222" s="997"/>
      <c r="Q1222" s="942"/>
      <c r="R1222" s="997"/>
      <c r="S1222" s="997"/>
      <c r="T1222" s="997"/>
      <c r="U1222" s="997"/>
      <c r="V1222" s="997"/>
      <c r="W1222" s="188"/>
      <c r="X1222" s="188"/>
      <c r="Y1222" s="188"/>
      <c r="Z1222" s="188"/>
      <c r="AA1222" s="188" t="s">
        <v>37</v>
      </c>
      <c r="AB1222" s="189"/>
      <c r="AC1222" s="189"/>
      <c r="AD1222" s="188"/>
      <c r="AE1222" s="997"/>
      <c r="AF1222" s="334">
        <f t="shared" si="554"/>
        <v>0</v>
      </c>
      <c r="AG1222" s="272">
        <f>IF(R1222="kompletna",Q1222*J1222*0.0036*'lista, wskaźniki'!$F$13, IF(R1222="częściowa",Q1222*J1222*0.0036*'lista, wskaźniki'!$F$14, IF(R1222="brak",Q1222*J1222*0.0036*'lista, wskaźniki'!$F$15,)))</f>
        <v>0</v>
      </c>
      <c r="AH1222" s="334">
        <f>IF(Y1222="inne",K1222*'lista, wskaźniki'!$E$35,IF(Y1222="to samo źródło",0,IF(Y1222=0,0)))</f>
        <v>0</v>
      </c>
      <c r="AI1222" s="334" t="b">
        <f>IF(AA1222="gaz z sieci",AC1222*'lista, wskaźniki'!$D$21)</f>
        <v>0</v>
      </c>
      <c r="AJ1222" s="272">
        <f>IF(AA1222="węgiel",AB1222*'lista, wskaźniki'!$D$20, IF('Sektor mieszkaniowy'!AA1222="drewno",'Sektor mieszkaniowy'!AB1222*'lista, wskaźniki'!$D$22,IF('Sektor mieszkaniowy'!AA1222="pellet",AB1222*'lista, wskaźniki'!$D$23,IF('Sektor mieszkaniowy'!AA1222="gaz z sieci",AB1222*'lista, wskaźniki'!$D$21,IF('Sektor mieszkaniowy'!AA1222="olej opałowy",'Sektor mieszkaniowy'!AB1222*'lista, wskaźniki'!$D$24)))))</f>
        <v>0</v>
      </c>
      <c r="AK1222" s="1000"/>
      <c r="AL1222" s="997"/>
      <c r="AM1222" s="20">
        <f>IF(AA1222="węgiel",AF1222*1/3.6*'lista, wskaźniki'!$F$20,IF(AA1222="drewno",AF1222*1/3.6*'lista, wskaźniki'!$F$22,IF(AA1222="pellet",AF1222*1/3.6*'lista, wskaźniki'!$F$23,IF(AA1222="gaz z sieci",AF1222*1/3.6*'lista, wskaźniki'!$F$21,IF(AA1222="olej opałowy",AF1222*1/3.6*'lista, wskaźniki'!$F$24,0)))))</f>
        <v>0</v>
      </c>
      <c r="AN1222" s="20">
        <f>IF(AA1222="węgiel",AF1222*'lista, wskaźniki'!$E$42,IF(AA1222="drewno",AF1222*'lista, wskaźniki'!$G$42,IF(AA1222="pellet",AF1222*'lista, wskaźniki'!$H$42,IF(AA1222="gaz z sieci",AF1222*'lista, wskaźniki'!$F$42,IF(AA1222="olej opałowy",AF1222*'lista, wskaźniki'!$I$42,0)))))</f>
        <v>0</v>
      </c>
      <c r="AO1222" s="20">
        <f>IF(AA1222="węgiel",AF1222*'lista, wskaźniki'!$E$43,IF(AA1222="drewno",AF1222*'lista, wskaźniki'!$G$43,IF(AA1222="pellet",AF1222*'lista, wskaźniki'!$H$43,IF(AA1222="gaz z sieci",AF1222*'lista, wskaźniki'!$F$43,IF(AA1222="olej opałowy",AF1222*'lista, wskaźniki'!$I$43,0)))))</f>
        <v>0</v>
      </c>
      <c r="AP1222" s="20">
        <f>IF(AA1222="węgiel",AF1222*'lista, wskaźniki'!$E$44,IF(AA1222="drewno",AF1222*'lista, wskaźniki'!$G$44,IF(AA1222="pellet",AF1222*'lista, wskaźniki'!$H$44,IF(AA1222="gaz z sieci",AF1222*'lista, wskaźniki'!$F$44,IF(AA1222="olej opałowy",AF1222*'lista, wskaźniki'!$I$44,0)))))</f>
        <v>0</v>
      </c>
      <c r="AQ1222" s="20" t="b">
        <f>IF(Z1222="gaz",AH1222*1/3.6*'lista, wskaźniki'!$F$21,IF(Z1222="energia elektryczna",AH1222*1/3.6*'lista, wskaźniki'!$F$26))</f>
        <v>0</v>
      </c>
      <c r="AR1222" s="20" t="b">
        <f>IF(Z1222="gaz",AH1222*'lista, wskaźniki'!$F$42,IF(Z1222="energia elektryczna",AH1222*0))</f>
        <v>0</v>
      </c>
      <c r="AS1222" s="20" t="b">
        <f>IF(Z1222="gaz",AH1222*'lista, wskaźniki'!$F$43,IF(Z1222="energia elektryczna",AH1222*0))</f>
        <v>0</v>
      </c>
      <c r="AT1222" s="20" t="b">
        <f>IF(Z1222="gaz",AH1222*'lista, wskaźniki'!$F$44,IF(Z1222="energia elektryczna",AH1222*0))</f>
        <v>0</v>
      </c>
      <c r="AU1222" s="20">
        <f>AI1222*1/3.6*'lista, wskaźniki'!$F$21</f>
        <v>0</v>
      </c>
      <c r="AV1222" s="20">
        <f>AI1222*'lista, wskaźniki'!$F$42</f>
        <v>0</v>
      </c>
      <c r="AW1222" s="20">
        <f>AI1222*'lista, wskaźniki'!$F$43</f>
        <v>0</v>
      </c>
      <c r="AX1222" s="20">
        <f>AI1222*'lista, wskaźniki'!$F$44</f>
        <v>0</v>
      </c>
      <c r="AY1222" s="20">
        <f>AK1222*'lista, wskaźniki'!$F$26</f>
        <v>0</v>
      </c>
      <c r="AZ1222" s="20">
        <f t="shared" si="555"/>
        <v>0</v>
      </c>
      <c r="BA1222" s="20">
        <f t="shared" si="556"/>
        <v>0</v>
      </c>
      <c r="BB1222" s="20">
        <f t="shared" si="557"/>
        <v>0</v>
      </c>
      <c r="BC1222" s="20">
        <f t="shared" si="558"/>
        <v>0</v>
      </c>
      <c r="BD1222" s="997"/>
      <c r="BE1222" s="997"/>
      <c r="BF1222" s="997"/>
      <c r="BG1222" s="997"/>
      <c r="BH1222" s="188"/>
      <c r="BI1222" s="997"/>
      <c r="BJ1222" s="188"/>
      <c r="BK1222" s="997"/>
      <c r="BL1222" s="188"/>
      <c r="BM1222" s="188"/>
      <c r="BN1222" s="188"/>
      <c r="BO1222" s="188"/>
      <c r="BP1222" s="188"/>
      <c r="BQ1222" s="188"/>
      <c r="BR1222" s="188"/>
      <c r="BS1222" s="991"/>
      <c r="BT1222" s="991"/>
      <c r="BU1222" s="991"/>
      <c r="BV1222" s="991"/>
      <c r="BW1222" s="991"/>
      <c r="BX1222" s="991"/>
      <c r="BY1222" s="994"/>
      <c r="CA1222" s="365" t="b">
        <f t="shared" si="559"/>
        <v>0</v>
      </c>
      <c r="CB1222" s="365" t="b">
        <f t="shared" si="560"/>
        <v>0</v>
      </c>
      <c r="CC1222" s="365" t="b">
        <f t="shared" si="561"/>
        <v>0</v>
      </c>
      <c r="CD1222" s="365" t="b">
        <f t="shared" si="562"/>
        <v>0</v>
      </c>
      <c r="CE1222" s="365">
        <f t="shared" si="563"/>
        <v>0</v>
      </c>
      <c r="CF1222" s="365" t="b">
        <f t="shared" si="564"/>
        <v>0</v>
      </c>
      <c r="CG1222" s="365" t="b">
        <f t="shared" si="565"/>
        <v>0</v>
      </c>
      <c r="CH1222" s="365" t="b">
        <f t="shared" si="566"/>
        <v>0</v>
      </c>
      <c r="CI1222" s="72" t="b">
        <f t="shared" si="567"/>
        <v>0</v>
      </c>
      <c r="CJ1222" s="72" t="b">
        <f t="shared" si="568"/>
        <v>0</v>
      </c>
      <c r="CK1222" s="72" t="b">
        <f t="shared" si="569"/>
        <v>0</v>
      </c>
      <c r="CL1222" s="72">
        <f t="shared" si="570"/>
        <v>0</v>
      </c>
      <c r="CM1222" s="72">
        <f t="shared" si="571"/>
        <v>0</v>
      </c>
      <c r="CN1222" s="72" t="b">
        <f t="shared" si="572"/>
        <v>0</v>
      </c>
      <c r="CP1222" s="13">
        <f t="shared" si="573"/>
        <v>0</v>
      </c>
      <c r="CQ1222" s="13" t="b">
        <f t="shared" si="574"/>
        <v>0</v>
      </c>
      <c r="CR1222" s="13" t="b">
        <f t="shared" si="575"/>
        <v>0</v>
      </c>
      <c r="CS1222" s="13" t="b">
        <f t="shared" si="552"/>
        <v>0</v>
      </c>
      <c r="CT1222" s="13" t="b">
        <f t="shared" si="580"/>
        <v>0</v>
      </c>
      <c r="CU1222" s="13" t="b">
        <f t="shared" si="553"/>
        <v>0</v>
      </c>
      <c r="CV1222" s="13" t="b">
        <f t="shared" si="576"/>
        <v>0</v>
      </c>
      <c r="CW1222" s="13" t="b">
        <f t="shared" si="577"/>
        <v>0</v>
      </c>
      <c r="CX1222" s="13" t="b">
        <f t="shared" si="578"/>
        <v>0</v>
      </c>
      <c r="CY1222" s="13" t="b">
        <f t="shared" si="579"/>
        <v>0</v>
      </c>
    </row>
    <row r="1223" spans="1:103" ht="15" thickBot="1">
      <c r="A1223" s="931">
        <v>245</v>
      </c>
      <c r="B1223" s="995" t="s">
        <v>244</v>
      </c>
      <c r="C1223" s="995"/>
      <c r="D1223" s="995" t="s">
        <v>1</v>
      </c>
      <c r="E1223" s="995" t="s">
        <v>5</v>
      </c>
      <c r="F1223" s="995">
        <v>4</v>
      </c>
      <c r="G1223" s="995"/>
      <c r="H1223" s="995"/>
      <c r="I1223" s="995" t="s">
        <v>14</v>
      </c>
      <c r="J1223" s="995">
        <v>48</v>
      </c>
      <c r="K1223" s="995">
        <v>2</v>
      </c>
      <c r="L1223" s="995" t="s">
        <v>16</v>
      </c>
      <c r="M1223" s="995"/>
      <c r="N1223" s="995" t="s">
        <v>16</v>
      </c>
      <c r="O1223" s="181"/>
      <c r="P1223" s="995" t="s">
        <v>17</v>
      </c>
      <c r="Q1223" s="940">
        <f>IF(I1223="&lt;1966",'lista, wskaźniki'!$G$4,IF(I1223="1967-1985",'lista, wskaźniki'!$G$5,IF(I1223="1986-1992",'lista, wskaźniki'!$G$6,IF(I1223="1993-1996",'lista, wskaźniki'!$G$7,IF(I1223="&gt;1997",'lista, wskaźniki'!$G$8,IF(I1223=0,'lista, wskaźniki'!$G$4))))))</f>
        <v>115</v>
      </c>
      <c r="R1223" s="995" t="s">
        <v>23</v>
      </c>
      <c r="S1223" s="995" t="s">
        <v>28</v>
      </c>
      <c r="T1223" s="995" t="s">
        <v>247</v>
      </c>
      <c r="U1223" s="995">
        <v>2011</v>
      </c>
      <c r="V1223" s="995"/>
      <c r="W1223" s="182" t="s">
        <v>35</v>
      </c>
      <c r="X1223" s="182" t="s">
        <v>39</v>
      </c>
      <c r="Y1223" s="182" t="s">
        <v>42</v>
      </c>
      <c r="Z1223" s="182"/>
      <c r="AA1223" s="182" t="s">
        <v>35</v>
      </c>
      <c r="AB1223" s="183">
        <v>3</v>
      </c>
      <c r="AC1223" s="183"/>
      <c r="AD1223" s="182">
        <v>2700</v>
      </c>
      <c r="AE1223" s="995">
        <v>9</v>
      </c>
      <c r="AF1223" s="334">
        <f t="shared" si="554"/>
        <v>41.893799999999999</v>
      </c>
      <c r="AG1223" s="272">
        <f>IF(R1223="kompletna",Q1223*J1223*0.0036*'lista, wskaźniki'!$F$13, IF(R1223="częściowa",Q1223*J1223*0.0036*'lista, wskaźniki'!$F$14, IF(R1223="brak",Q1223*J1223*0.0036*'lista, wskaźniki'!$F$15,)))</f>
        <v>15.897600000000001</v>
      </c>
      <c r="AH1223" s="334">
        <f>IF(Y1223="inne",K1223*'lista, wskaźniki'!$E$35,IF(Y1223="to samo źródło",0,IF(Y1223=0,0)))</f>
        <v>0</v>
      </c>
      <c r="AI1223" s="334" t="b">
        <f>IF(AA1223="gaz z sieci",AC1223*'lista, wskaźniki'!$D$21)</f>
        <v>0</v>
      </c>
      <c r="AJ1223" s="272">
        <f>IF(AA1223="węgiel",AB1223*'lista, wskaźniki'!$D$20, IF('Sektor mieszkaniowy'!AA1223="drewno",'Sektor mieszkaniowy'!AB1223*'lista, wskaźniki'!$D$22,IF('Sektor mieszkaniowy'!AA1223="pellet",AB1223*'lista, wskaźniki'!$D$23,IF('Sektor mieszkaniowy'!AA1223="gaz z sieci",AB1223*'lista, wskaźniki'!$D$21,IF('Sektor mieszkaniowy'!AA1223="olej opałowy",'Sektor mieszkaniowy'!AB1223*'lista, wskaźniki'!$D$24)))))</f>
        <v>67.89</v>
      </c>
      <c r="AK1223" s="998"/>
      <c r="AL1223" s="995">
        <v>1200</v>
      </c>
      <c r="AM1223" s="20">
        <f>IF(AA1223="węgiel",AF1223*1/3.6*'lista, wskaźniki'!$F$20,IF(AA1223="drewno",AF1223*1/3.6*'lista, wskaźniki'!$F$22,IF(AA1223="pellet",AF1223*1/3.6*'lista, wskaźniki'!$F$23,IF(AA1223="gaz z sieci",AF1223*1/3.6*'lista, wskaźniki'!$F$21,IF(AA1223="olej opałowy",AF1223*1/3.6*'lista, wskaźniki'!$F$24,0)))))</f>
        <v>3.9685996739999996</v>
      </c>
      <c r="AN1223" s="20">
        <f>IF(AA1223="węgiel",AF1223*'lista, wskaźniki'!$E$42,IF(AA1223="drewno",AF1223*'lista, wskaźniki'!$G$42,IF(AA1223="pellet",AF1223*'lista, wskaźniki'!$H$42,IF(AA1223="gaz z sieci",AF1223*'lista, wskaźniki'!$F$42,IF(AA1223="olej opałowy",AF1223*'lista, wskaźniki'!$I$42,0)))))</f>
        <v>1.5919644E-2</v>
      </c>
      <c r="AO1223" s="20">
        <f>IF(AA1223="węgiel",AF1223*'lista, wskaźniki'!$E$43,IF(AA1223="drewno",AF1223*'lista, wskaźniki'!$G$43,IF(AA1223="pellet",AF1223*'lista, wskaźniki'!$H$43,IF(AA1223="gaz z sieci",AF1223*'lista, wskaźniki'!$F$43,IF(AA1223="olej opałowy",AF1223*'lista, wskaźniki'!$I$43,0)))))</f>
        <v>1.5081768000000001E-2</v>
      </c>
      <c r="AP1223" s="20">
        <f>IF(AA1223="węgiel",AF1223*'lista, wskaźniki'!$E$44,IF(AA1223="drewno",AF1223*'lista, wskaźniki'!$G$44,IF(AA1223="pellet",AF1223*'lista, wskaźniki'!$H$44,IF(AA1223="gaz z sieci",AF1223*'lista, wskaźniki'!$F$44,IF(AA1223="olej opałowy",AF1223*'lista, wskaźniki'!$I$44,0)))))</f>
        <v>1.1311326000000001E-5</v>
      </c>
      <c r="AQ1223" s="20" t="b">
        <f>IF(Z1223="gaz",AH1223*1/3.6*'lista, wskaźniki'!$F$21,IF(Z1223="energia elektryczna",AH1223*1/3.6*'lista, wskaźniki'!$F$26))</f>
        <v>0</v>
      </c>
      <c r="AR1223" s="20" t="b">
        <f>IF(Z1223="gaz",AH1223*'lista, wskaźniki'!$F$42,IF(Z1223="energia elektryczna",AH1223*0))</f>
        <v>0</v>
      </c>
      <c r="AS1223" s="20" t="b">
        <f>IF(Z1223="gaz",AH1223*'lista, wskaźniki'!$F$43,IF(Z1223="energia elektryczna",AH1223*0))</f>
        <v>0</v>
      </c>
      <c r="AT1223" s="20" t="b">
        <f>IF(Z1223="gaz",AH1223*'lista, wskaźniki'!$F$44,IF(Z1223="energia elektryczna",AH1223*0))</f>
        <v>0</v>
      </c>
      <c r="AU1223" s="20">
        <f>AI1223*1/3.6*'lista, wskaźniki'!$F$21</f>
        <v>0</v>
      </c>
      <c r="AV1223" s="20">
        <f>AI1223*'lista, wskaźniki'!$F$42</f>
        <v>0</v>
      </c>
      <c r="AW1223" s="20">
        <f>AI1223*'lista, wskaźniki'!$F$43</f>
        <v>0</v>
      </c>
      <c r="AX1223" s="20">
        <f>AI1223*'lista, wskaźniki'!$F$44</f>
        <v>0</v>
      </c>
      <c r="AY1223" s="20">
        <f>AK1223*'lista, wskaźniki'!$F$26</f>
        <v>0</v>
      </c>
      <c r="AZ1223" s="20">
        <f t="shared" si="555"/>
        <v>3.9685996739999996</v>
      </c>
      <c r="BA1223" s="20">
        <f t="shared" si="556"/>
        <v>1.5919644E-2</v>
      </c>
      <c r="BB1223" s="20">
        <f t="shared" si="557"/>
        <v>1.5081768000000001E-2</v>
      </c>
      <c r="BC1223" s="20">
        <f t="shared" si="558"/>
        <v>1.1311326000000001E-5</v>
      </c>
      <c r="BD1223" s="995" t="s">
        <v>17</v>
      </c>
      <c r="BE1223" s="995" t="s">
        <v>17</v>
      </c>
      <c r="BF1223" s="995" t="s">
        <v>16</v>
      </c>
      <c r="BG1223" s="995" t="s">
        <v>17</v>
      </c>
      <c r="BH1223" s="182"/>
      <c r="BI1223" s="995" t="s">
        <v>16</v>
      </c>
      <c r="BJ1223" s="182" t="s">
        <v>52</v>
      </c>
      <c r="BK1223" s="995" t="s">
        <v>17</v>
      </c>
      <c r="BL1223" s="182"/>
      <c r="BM1223" s="182"/>
      <c r="BN1223" s="182"/>
      <c r="BO1223" s="182" t="s">
        <v>57</v>
      </c>
      <c r="BP1223" s="182" t="s">
        <v>52</v>
      </c>
      <c r="BQ1223" s="182" t="s">
        <v>120</v>
      </c>
      <c r="BR1223" s="182">
        <v>2</v>
      </c>
      <c r="BS1223" s="989">
        <v>5000</v>
      </c>
      <c r="BT1223" s="989">
        <v>300</v>
      </c>
      <c r="BU1223" s="989">
        <v>300</v>
      </c>
      <c r="BV1223" s="989"/>
      <c r="BW1223" s="989"/>
      <c r="BX1223" s="989"/>
      <c r="BY1223" s="992"/>
      <c r="CA1223" s="365">
        <f t="shared" si="559"/>
        <v>41.893799999999999</v>
      </c>
      <c r="CB1223" s="365" t="b">
        <f t="shared" si="560"/>
        <v>0</v>
      </c>
      <c r="CC1223" s="365" t="b">
        <f t="shared" si="561"/>
        <v>0</v>
      </c>
      <c r="CD1223" s="365" t="b">
        <f t="shared" si="562"/>
        <v>0</v>
      </c>
      <c r="CE1223" s="365" t="b">
        <f t="shared" si="563"/>
        <v>0</v>
      </c>
      <c r="CF1223" s="365" t="b">
        <f t="shared" si="564"/>
        <v>0</v>
      </c>
      <c r="CG1223" s="365" t="b">
        <f t="shared" si="565"/>
        <v>0</v>
      </c>
      <c r="CH1223" s="365" t="b">
        <f t="shared" si="566"/>
        <v>0</v>
      </c>
      <c r="CI1223" s="72">
        <f t="shared" si="567"/>
        <v>41.893799999999999</v>
      </c>
      <c r="CJ1223" s="72" t="b">
        <f t="shared" si="568"/>
        <v>0</v>
      </c>
      <c r="CK1223" s="72" t="b">
        <f t="shared" si="569"/>
        <v>0</v>
      </c>
      <c r="CL1223" s="72">
        <f t="shared" si="570"/>
        <v>0</v>
      </c>
      <c r="CM1223" s="72" t="b">
        <f t="shared" si="571"/>
        <v>0</v>
      </c>
      <c r="CN1223" s="72" t="b">
        <f t="shared" si="572"/>
        <v>0</v>
      </c>
      <c r="CP1223" s="13" t="b">
        <f t="shared" si="573"/>
        <v>0</v>
      </c>
      <c r="CQ1223" s="13">
        <f t="shared" si="574"/>
        <v>0</v>
      </c>
      <c r="CR1223" s="13" t="b">
        <f t="shared" si="575"/>
        <v>0</v>
      </c>
      <c r="CS1223" s="13">
        <f t="shared" si="552"/>
        <v>0</v>
      </c>
      <c r="CT1223" s="13" t="b">
        <f t="shared" si="580"/>
        <v>0</v>
      </c>
      <c r="CU1223" s="13">
        <f t="shared" si="553"/>
        <v>0</v>
      </c>
      <c r="CV1223" s="13" t="b">
        <f t="shared" si="576"/>
        <v>0</v>
      </c>
      <c r="CW1223" s="13">
        <f t="shared" si="577"/>
        <v>0</v>
      </c>
      <c r="CX1223" s="13">
        <f t="shared" si="578"/>
        <v>48</v>
      </c>
      <c r="CY1223" s="13">
        <f t="shared" si="579"/>
        <v>24</v>
      </c>
    </row>
    <row r="1224" spans="1:103" ht="15" thickBot="1">
      <c r="A1224" s="932"/>
      <c r="B1224" s="996"/>
      <c r="C1224" s="996"/>
      <c r="D1224" s="996"/>
      <c r="E1224" s="996"/>
      <c r="F1224" s="996"/>
      <c r="G1224" s="996"/>
      <c r="H1224" s="996"/>
      <c r="I1224" s="996"/>
      <c r="J1224" s="996"/>
      <c r="K1224" s="996"/>
      <c r="L1224" s="996"/>
      <c r="M1224" s="996"/>
      <c r="N1224" s="996"/>
      <c r="O1224" s="184"/>
      <c r="P1224" s="996"/>
      <c r="Q1224" s="941"/>
      <c r="R1224" s="996"/>
      <c r="S1224" s="996"/>
      <c r="T1224" s="996"/>
      <c r="U1224" s="996"/>
      <c r="V1224" s="996"/>
      <c r="W1224" s="185"/>
      <c r="X1224" s="185"/>
      <c r="Y1224" s="185"/>
      <c r="Z1224" s="185"/>
      <c r="AA1224" s="185" t="s">
        <v>36</v>
      </c>
      <c r="AB1224" s="186">
        <f>ROUND(AD1224/'lista, wskaźniki'!$A$133,0)</f>
        <v>3</v>
      </c>
      <c r="AC1224" s="186"/>
      <c r="AD1224" s="185">
        <v>1000</v>
      </c>
      <c r="AE1224" s="996"/>
      <c r="AF1224" s="334">
        <f t="shared" si="554"/>
        <v>31.349999999999998</v>
      </c>
      <c r="AG1224" s="272">
        <v>15.9</v>
      </c>
      <c r="AH1224" s="334">
        <f>IF(Y1224="inne",K1224*'lista, wskaźniki'!$E$35,IF(Y1224="to samo źródło",0,IF(Y1224=0,0)))</f>
        <v>0</v>
      </c>
      <c r="AI1224" s="334" t="b">
        <f>IF(AA1224="gaz z sieci",AC1224*'lista, wskaźniki'!$D$21)</f>
        <v>0</v>
      </c>
      <c r="AJ1224" s="272">
        <f>IF(AA1224="węgiel",AB1224*'lista, wskaźniki'!$D$20, IF('Sektor mieszkaniowy'!AA1224="drewno",'Sektor mieszkaniowy'!AB1224*'lista, wskaźniki'!$D$22,IF('Sektor mieszkaniowy'!AA1224="pellet",AB1224*'lista, wskaźniki'!$D$23,IF('Sektor mieszkaniowy'!AA1224="gaz z sieci",AB1224*'lista, wskaźniki'!$D$21,IF('Sektor mieszkaniowy'!AA1224="olej opałowy",'Sektor mieszkaniowy'!AB1224*'lista, wskaźniki'!$D$24)))))</f>
        <v>46.8</v>
      </c>
      <c r="AK1224" s="999"/>
      <c r="AL1224" s="996"/>
      <c r="AM1224" s="20">
        <f>IF(AA1224="węgiel",AF1224*1/3.6*'lista, wskaźniki'!$F$20,IF(AA1224="drewno",AF1224*1/3.6*'lista, wskaźniki'!$F$22,IF(AA1224="pellet",AF1224*1/3.6*'lista, wskaźniki'!$F$23,IF(AA1224="gaz z sieci",AF1224*1/3.6*'lista, wskaźniki'!$F$21,IF(AA1224="olej opałowy",AF1224*1/3.6*'lista, wskaźniki'!$F$24,0)))))</f>
        <v>0</v>
      </c>
      <c r="AN1224" s="20">
        <f>IF(AA1224="węgiel",AF1224*'lista, wskaźniki'!$E$42,IF(AA1224="drewno",AF1224*'lista, wskaźniki'!$G$42,IF(AA1224="pellet",AF1224*'lista, wskaźniki'!$H$42,IF(AA1224="gaz z sieci",AF1224*'lista, wskaźniki'!$F$42,IF(AA1224="olej opałowy",AF1224*'lista, wskaźniki'!$I$42,0)))))</f>
        <v>2.5393499999999996E-2</v>
      </c>
      <c r="AO1224" s="20">
        <f>IF(AA1224="węgiel",AF1224*'lista, wskaźniki'!$E$43,IF(AA1224="drewno",AF1224*'lista, wskaźniki'!$G$43,IF(AA1224="pellet",AF1224*'lista, wskaźniki'!$H$43,IF(AA1224="gaz z sieci",AF1224*'lista, wskaźniki'!$F$43,IF(AA1224="olej opałowy",AF1224*'lista, wskaźniki'!$I$43,0)))))</f>
        <v>2.5393499999999996E-2</v>
      </c>
      <c r="AP1224" s="20">
        <f>IF(AA1224="węgiel",AF1224*'lista, wskaźniki'!$E$44,IF(AA1224="drewno",AF1224*'lista, wskaźniki'!$G$44,IF(AA1224="pellet",AF1224*'lista, wskaźniki'!$H$44,IF(AA1224="gaz z sieci",AF1224*'lista, wskaźniki'!$F$44,IF(AA1224="olej opałowy",AF1224*'lista, wskaźniki'!$I$44,0)))))</f>
        <v>7.8374999999999991E-6</v>
      </c>
      <c r="AQ1224" s="20" t="b">
        <f>IF(Z1224="gaz",AH1224*1/3.6*'lista, wskaźniki'!$F$21,IF(Z1224="energia elektryczna",AH1224*1/3.6*'lista, wskaźniki'!$F$26))</f>
        <v>0</v>
      </c>
      <c r="AR1224" s="20" t="b">
        <f>IF(Z1224="gaz",AH1224*'lista, wskaźniki'!$F$42,IF(Z1224="energia elektryczna",AH1224*0))</f>
        <v>0</v>
      </c>
      <c r="AS1224" s="20" t="b">
        <f>IF(Z1224="gaz",AH1224*'lista, wskaźniki'!$F$43,IF(Z1224="energia elektryczna",AH1224*0))</f>
        <v>0</v>
      </c>
      <c r="AT1224" s="20" t="b">
        <f>IF(Z1224="gaz",AH1224*'lista, wskaźniki'!$F$44,IF(Z1224="energia elektryczna",AH1224*0))</f>
        <v>0</v>
      </c>
      <c r="AU1224" s="20">
        <f>AI1224*1/3.6*'lista, wskaźniki'!$F$21</f>
        <v>0</v>
      </c>
      <c r="AV1224" s="20">
        <f>AI1224*'lista, wskaźniki'!$F$42</f>
        <v>0</v>
      </c>
      <c r="AW1224" s="20">
        <f>AI1224*'lista, wskaźniki'!$F$43</f>
        <v>0</v>
      </c>
      <c r="AX1224" s="20">
        <f>AI1224*'lista, wskaźniki'!$F$44</f>
        <v>0</v>
      </c>
      <c r="AY1224" s="20">
        <f>AK1224*'lista, wskaźniki'!$F$26</f>
        <v>0</v>
      </c>
      <c r="AZ1224" s="20">
        <f t="shared" si="555"/>
        <v>0</v>
      </c>
      <c r="BA1224" s="20">
        <f t="shared" si="556"/>
        <v>2.5393499999999996E-2</v>
      </c>
      <c r="BB1224" s="20">
        <f t="shared" si="557"/>
        <v>2.5393499999999996E-2</v>
      </c>
      <c r="BC1224" s="20">
        <f t="shared" si="558"/>
        <v>7.8374999999999991E-6</v>
      </c>
      <c r="BD1224" s="996"/>
      <c r="BE1224" s="996"/>
      <c r="BF1224" s="996"/>
      <c r="BG1224" s="996"/>
      <c r="BH1224" s="185"/>
      <c r="BI1224" s="996"/>
      <c r="BJ1224" s="185"/>
      <c r="BK1224" s="996"/>
      <c r="BL1224" s="185"/>
      <c r="BM1224" s="185"/>
      <c r="BN1224" s="185"/>
      <c r="BO1224" s="185"/>
      <c r="BP1224" s="185"/>
      <c r="BQ1224" s="185" t="s">
        <v>121</v>
      </c>
      <c r="BR1224" s="185"/>
      <c r="BS1224" s="990"/>
      <c r="BT1224" s="990"/>
      <c r="BU1224" s="990"/>
      <c r="BV1224" s="990"/>
      <c r="BW1224" s="990"/>
      <c r="BX1224" s="990"/>
      <c r="BY1224" s="993"/>
      <c r="CA1224" s="365" t="b">
        <f t="shared" si="559"/>
        <v>0</v>
      </c>
      <c r="CB1224" s="365">
        <f t="shared" si="560"/>
        <v>31.349999999999998</v>
      </c>
      <c r="CC1224" s="365" t="b">
        <f t="shared" si="561"/>
        <v>0</v>
      </c>
      <c r="CD1224" s="365" t="b">
        <f t="shared" si="562"/>
        <v>0</v>
      </c>
      <c r="CE1224" s="365" t="b">
        <f t="shared" si="563"/>
        <v>0</v>
      </c>
      <c r="CF1224" s="365" t="b">
        <f t="shared" si="564"/>
        <v>0</v>
      </c>
      <c r="CG1224" s="365" t="b">
        <f t="shared" si="565"/>
        <v>0</v>
      </c>
      <c r="CH1224" s="365" t="b">
        <f t="shared" si="566"/>
        <v>0</v>
      </c>
      <c r="CI1224" s="72" t="b">
        <f t="shared" si="567"/>
        <v>0</v>
      </c>
      <c r="CJ1224" s="72">
        <f t="shared" si="568"/>
        <v>31.349999999999998</v>
      </c>
      <c r="CK1224" s="72" t="b">
        <f t="shared" si="569"/>
        <v>0</v>
      </c>
      <c r="CL1224" s="72">
        <f t="shared" si="570"/>
        <v>0</v>
      </c>
      <c r="CM1224" s="72" t="b">
        <f t="shared" si="571"/>
        <v>0</v>
      </c>
      <c r="CN1224" s="72" t="b">
        <f t="shared" si="572"/>
        <v>0</v>
      </c>
      <c r="CP1224" s="13">
        <f t="shared" si="573"/>
        <v>0</v>
      </c>
      <c r="CQ1224" s="13" t="b">
        <f t="shared" si="574"/>
        <v>0</v>
      </c>
      <c r="CR1224" s="13" t="b">
        <f t="shared" si="575"/>
        <v>0</v>
      </c>
      <c r="CS1224" s="13" t="b">
        <f t="shared" si="552"/>
        <v>0</v>
      </c>
      <c r="CT1224" s="13" t="b">
        <f t="shared" si="580"/>
        <v>0</v>
      </c>
      <c r="CU1224" s="13" t="b">
        <f t="shared" si="553"/>
        <v>0</v>
      </c>
      <c r="CV1224" s="13" t="b">
        <f t="shared" si="576"/>
        <v>0</v>
      </c>
      <c r="CW1224" s="13" t="b">
        <f t="shared" si="577"/>
        <v>0</v>
      </c>
      <c r="CX1224" s="13" t="b">
        <f t="shared" si="578"/>
        <v>0</v>
      </c>
      <c r="CY1224" s="13" t="b">
        <f t="shared" si="579"/>
        <v>0</v>
      </c>
    </row>
    <row r="1225" spans="1:103" ht="15" thickBot="1">
      <c r="A1225" s="932"/>
      <c r="B1225" s="996"/>
      <c r="C1225" s="996"/>
      <c r="D1225" s="996"/>
      <c r="E1225" s="996"/>
      <c r="F1225" s="996"/>
      <c r="G1225" s="996"/>
      <c r="H1225" s="996"/>
      <c r="I1225" s="996"/>
      <c r="J1225" s="996"/>
      <c r="K1225" s="996"/>
      <c r="L1225" s="996"/>
      <c r="M1225" s="996"/>
      <c r="N1225" s="996"/>
      <c r="O1225" s="184"/>
      <c r="P1225" s="996"/>
      <c r="Q1225" s="941"/>
      <c r="R1225" s="996"/>
      <c r="S1225" s="996"/>
      <c r="T1225" s="996"/>
      <c r="U1225" s="996"/>
      <c r="V1225" s="996"/>
      <c r="W1225" s="185"/>
      <c r="X1225" s="185"/>
      <c r="Y1225" s="185"/>
      <c r="Z1225" s="185"/>
      <c r="AA1225" s="185" t="s">
        <v>50</v>
      </c>
      <c r="AB1225" s="186"/>
      <c r="AC1225" s="186"/>
      <c r="AD1225" s="185"/>
      <c r="AE1225" s="996"/>
      <c r="AF1225" s="334">
        <f t="shared" si="554"/>
        <v>0</v>
      </c>
      <c r="AG1225" s="272">
        <f>IF(R1225="kompletna",Q1225*J1225*0.0036*'lista, wskaźniki'!$F$13, IF(R1225="częściowa",Q1225*J1225*0.0036*'lista, wskaźniki'!$F$14, IF(R1225="brak",Q1225*J1225*0.0036*'lista, wskaźniki'!$F$15,)))</f>
        <v>0</v>
      </c>
      <c r="AH1225" s="334">
        <f>IF(Y1225="inne",K1225*'lista, wskaźniki'!$E$35,IF(Y1225="to samo źródło",0,IF(Y1225=0,0)))</f>
        <v>0</v>
      </c>
      <c r="AI1225" s="334" t="b">
        <f>IF(AA1225="gaz z sieci",AC1225*'lista, wskaźniki'!$D$21)</f>
        <v>0</v>
      </c>
      <c r="AJ1225" s="272">
        <f>IF(AA1225="węgiel",AB1225*'lista, wskaźniki'!$D$20, IF('Sektor mieszkaniowy'!AA1225="drewno",'Sektor mieszkaniowy'!AB1225*'lista, wskaźniki'!$D$22,IF('Sektor mieszkaniowy'!AA1225="pellet",AB1225*'lista, wskaźniki'!$D$23,IF('Sektor mieszkaniowy'!AA1225="gaz z sieci",AB1225*'lista, wskaźniki'!$D$21,IF('Sektor mieszkaniowy'!AA1225="olej opałowy",'Sektor mieszkaniowy'!AB1225*'lista, wskaźniki'!$D$24)))))</f>
        <v>0</v>
      </c>
      <c r="AK1225" s="999"/>
      <c r="AL1225" s="996"/>
      <c r="AM1225" s="20">
        <f>IF(AA1225="węgiel",AF1225*1/3.6*'lista, wskaźniki'!$F$20,IF(AA1225="drewno",AF1225*1/3.6*'lista, wskaźniki'!$F$22,IF(AA1225="pellet",AF1225*1/3.6*'lista, wskaźniki'!$F$23,IF(AA1225="gaz z sieci",AF1225*1/3.6*'lista, wskaźniki'!$F$21,IF(AA1225="olej opałowy",AF1225*1/3.6*'lista, wskaźniki'!$F$24,0)))))</f>
        <v>0</v>
      </c>
      <c r="AN1225" s="20">
        <f>IF(AA1225="węgiel",AF1225*'lista, wskaźniki'!$E$42,IF(AA1225="drewno",AF1225*'lista, wskaźniki'!$G$42,IF(AA1225="pellet",AF1225*'lista, wskaźniki'!$H$42,IF(AA1225="gaz z sieci",AF1225*'lista, wskaźniki'!$F$42,IF(AA1225="olej opałowy",AF1225*'lista, wskaźniki'!$I$42,0)))))</f>
        <v>0</v>
      </c>
      <c r="AO1225" s="20">
        <f>IF(AA1225="węgiel",AF1225*'lista, wskaźniki'!$E$43,IF(AA1225="drewno",AF1225*'lista, wskaźniki'!$G$43,IF(AA1225="pellet",AF1225*'lista, wskaźniki'!$H$43,IF(AA1225="gaz z sieci",AF1225*'lista, wskaźniki'!$F$43,IF(AA1225="olej opałowy",AF1225*'lista, wskaźniki'!$I$43,0)))))</f>
        <v>0</v>
      </c>
      <c r="AP1225" s="20">
        <f>IF(AA1225="węgiel",AF1225*'lista, wskaźniki'!$E$44,IF(AA1225="drewno",AF1225*'lista, wskaźniki'!$G$44,IF(AA1225="pellet",AF1225*'lista, wskaźniki'!$H$44,IF(AA1225="gaz z sieci",AF1225*'lista, wskaźniki'!$F$44,IF(AA1225="olej opałowy",AF1225*'lista, wskaźniki'!$I$44,0)))))</f>
        <v>0</v>
      </c>
      <c r="AQ1225" s="20" t="b">
        <f>IF(Z1225="gaz",AH1225*1/3.6*'lista, wskaźniki'!$F$21,IF(Z1225="energia elektryczna",AH1225*1/3.6*'lista, wskaźniki'!$F$26))</f>
        <v>0</v>
      </c>
      <c r="AR1225" s="20" t="b">
        <f>IF(Z1225="gaz",AH1225*'lista, wskaźniki'!$F$42,IF(Z1225="energia elektryczna",AH1225*0))</f>
        <v>0</v>
      </c>
      <c r="AS1225" s="20" t="b">
        <f>IF(Z1225="gaz",AH1225*'lista, wskaźniki'!$F$43,IF(Z1225="energia elektryczna",AH1225*0))</f>
        <v>0</v>
      </c>
      <c r="AT1225" s="20" t="b">
        <f>IF(Z1225="gaz",AH1225*'lista, wskaźniki'!$F$44,IF(Z1225="energia elektryczna",AH1225*0))</f>
        <v>0</v>
      </c>
      <c r="AU1225" s="20">
        <f>AI1225*1/3.6*'lista, wskaźniki'!$F$21</f>
        <v>0</v>
      </c>
      <c r="AV1225" s="20">
        <f>AI1225*'lista, wskaźniki'!$F$42</f>
        <v>0</v>
      </c>
      <c r="AW1225" s="20">
        <f>AI1225*'lista, wskaźniki'!$F$43</f>
        <v>0</v>
      </c>
      <c r="AX1225" s="20">
        <f>AI1225*'lista, wskaźniki'!$F$44</f>
        <v>0</v>
      </c>
      <c r="AY1225" s="20">
        <f>AK1225*'lista, wskaźniki'!$F$26</f>
        <v>0</v>
      </c>
      <c r="AZ1225" s="20">
        <f t="shared" si="555"/>
        <v>0</v>
      </c>
      <c r="BA1225" s="20">
        <f t="shared" si="556"/>
        <v>0</v>
      </c>
      <c r="BB1225" s="20">
        <f t="shared" si="557"/>
        <v>0</v>
      </c>
      <c r="BC1225" s="20">
        <f t="shared" si="558"/>
        <v>0</v>
      </c>
      <c r="BD1225" s="996"/>
      <c r="BE1225" s="996"/>
      <c r="BF1225" s="996"/>
      <c r="BG1225" s="996"/>
      <c r="BH1225" s="185"/>
      <c r="BI1225" s="996"/>
      <c r="BJ1225" s="185"/>
      <c r="BK1225" s="996"/>
      <c r="BL1225" s="185"/>
      <c r="BM1225" s="185"/>
      <c r="BN1225" s="185"/>
      <c r="BO1225" s="185"/>
      <c r="BP1225" s="185"/>
      <c r="BQ1225" s="185"/>
      <c r="BR1225" s="185"/>
      <c r="BS1225" s="990"/>
      <c r="BT1225" s="990"/>
      <c r="BU1225" s="990"/>
      <c r="BV1225" s="990"/>
      <c r="BW1225" s="990"/>
      <c r="BX1225" s="990"/>
      <c r="BY1225" s="993"/>
      <c r="CA1225" s="365" t="b">
        <f t="shared" si="559"/>
        <v>0</v>
      </c>
      <c r="CB1225" s="365" t="b">
        <f t="shared" si="560"/>
        <v>0</v>
      </c>
      <c r="CC1225" s="365">
        <f t="shared" si="561"/>
        <v>0</v>
      </c>
      <c r="CD1225" s="365" t="b">
        <f t="shared" si="562"/>
        <v>0</v>
      </c>
      <c r="CE1225" s="365" t="b">
        <f t="shared" si="563"/>
        <v>0</v>
      </c>
      <c r="CF1225" s="365" t="b">
        <f t="shared" si="564"/>
        <v>0</v>
      </c>
      <c r="CG1225" s="365" t="b">
        <f t="shared" si="565"/>
        <v>0</v>
      </c>
      <c r="CH1225" s="365" t="b">
        <f t="shared" si="566"/>
        <v>0</v>
      </c>
      <c r="CI1225" s="72" t="b">
        <f t="shared" si="567"/>
        <v>0</v>
      </c>
      <c r="CJ1225" s="72" t="b">
        <f t="shared" si="568"/>
        <v>0</v>
      </c>
      <c r="CK1225" s="72">
        <f t="shared" si="569"/>
        <v>0</v>
      </c>
      <c r="CL1225" s="72">
        <f t="shared" si="570"/>
        <v>0</v>
      </c>
      <c r="CM1225" s="72" t="b">
        <f t="shared" si="571"/>
        <v>0</v>
      </c>
      <c r="CN1225" s="72" t="b">
        <f t="shared" si="572"/>
        <v>0</v>
      </c>
      <c r="CP1225" s="13">
        <f t="shared" si="573"/>
        <v>0</v>
      </c>
      <c r="CQ1225" s="13" t="b">
        <f t="shared" si="574"/>
        <v>0</v>
      </c>
      <c r="CR1225" s="13" t="b">
        <f t="shared" si="575"/>
        <v>0</v>
      </c>
      <c r="CS1225" s="13" t="b">
        <f t="shared" si="552"/>
        <v>0</v>
      </c>
      <c r="CT1225" s="13" t="b">
        <f t="shared" si="580"/>
        <v>0</v>
      </c>
      <c r="CU1225" s="13" t="b">
        <f t="shared" si="553"/>
        <v>0</v>
      </c>
      <c r="CV1225" s="13" t="b">
        <f t="shared" si="576"/>
        <v>0</v>
      </c>
      <c r="CW1225" s="13" t="b">
        <f t="shared" si="577"/>
        <v>0</v>
      </c>
      <c r="CX1225" s="13" t="b">
        <f t="shared" si="578"/>
        <v>0</v>
      </c>
      <c r="CY1225" s="13" t="b">
        <f t="shared" si="579"/>
        <v>0</v>
      </c>
    </row>
    <row r="1226" spans="1:103" ht="15" thickBot="1">
      <c r="A1226" s="932"/>
      <c r="B1226" s="996"/>
      <c r="C1226" s="996"/>
      <c r="D1226" s="996"/>
      <c r="E1226" s="996"/>
      <c r="F1226" s="996"/>
      <c r="G1226" s="996"/>
      <c r="H1226" s="996"/>
      <c r="I1226" s="996"/>
      <c r="J1226" s="996"/>
      <c r="K1226" s="996"/>
      <c r="L1226" s="996"/>
      <c r="M1226" s="996"/>
      <c r="N1226" s="996"/>
      <c r="O1226" s="184"/>
      <c r="P1226" s="996"/>
      <c r="Q1226" s="941"/>
      <c r="R1226" s="996"/>
      <c r="S1226" s="996"/>
      <c r="T1226" s="996"/>
      <c r="U1226" s="996"/>
      <c r="V1226" s="996"/>
      <c r="W1226" s="185"/>
      <c r="X1226" s="185"/>
      <c r="Y1226" s="185"/>
      <c r="Z1226" s="185"/>
      <c r="AA1226" s="185" t="s">
        <v>38</v>
      </c>
      <c r="AB1226" s="186"/>
      <c r="AC1226" s="186"/>
      <c r="AD1226" s="185"/>
      <c r="AE1226" s="996"/>
      <c r="AF1226" s="334">
        <f t="shared" si="554"/>
        <v>0</v>
      </c>
      <c r="AG1226" s="272">
        <f>IF(R1226="kompletna",Q1226*J1226*0.0036*'lista, wskaźniki'!$F$13, IF(R1226="częściowa",Q1226*J1226*0.0036*'lista, wskaźniki'!$F$14, IF(R1226="brak",Q1226*J1226*0.0036*'lista, wskaźniki'!$F$15,)))</f>
        <v>0</v>
      </c>
      <c r="AH1226" s="334">
        <f>IF(Y1226="inne",K1226*'lista, wskaźniki'!$E$35,IF(Y1226="to samo źródło",0,IF(Y1226=0,0)))</f>
        <v>0</v>
      </c>
      <c r="AI1226" s="334">
        <f>IF(AA1226="gaz z sieci",AC1226*'lista, wskaźniki'!$D$21)</f>
        <v>0</v>
      </c>
      <c r="AJ1226" s="272">
        <f>IF(AA1226="węgiel",AB1226*'lista, wskaźniki'!$D$20, IF('Sektor mieszkaniowy'!AA1226="drewno",'Sektor mieszkaniowy'!AB1226*'lista, wskaźniki'!$D$22,IF('Sektor mieszkaniowy'!AA1226="pellet",AB1226*'lista, wskaźniki'!$D$23,IF('Sektor mieszkaniowy'!AA1226="gaz z sieci",AB1226*'lista, wskaźniki'!$D$21,IF('Sektor mieszkaniowy'!AA1226="olej opałowy",'Sektor mieszkaniowy'!AB1226*'lista, wskaźniki'!$D$24)))))</f>
        <v>0</v>
      </c>
      <c r="AK1226" s="999"/>
      <c r="AL1226" s="996"/>
      <c r="AM1226" s="20">
        <f>IF(AA1226="węgiel",AF1226*1/3.6*'lista, wskaźniki'!$F$20,IF(AA1226="drewno",AF1226*1/3.6*'lista, wskaźniki'!$F$22,IF(AA1226="pellet",AF1226*1/3.6*'lista, wskaźniki'!$F$23,IF(AA1226="gaz z sieci",AF1226*1/3.6*'lista, wskaźniki'!$F$21,IF(AA1226="olej opałowy",AF1226*1/3.6*'lista, wskaźniki'!$F$24,0)))))</f>
        <v>0</v>
      </c>
      <c r="AN1226" s="20">
        <f>IF(AA1226="węgiel",AF1226*'lista, wskaźniki'!$E$42,IF(AA1226="drewno",AF1226*'lista, wskaźniki'!$G$42,IF(AA1226="pellet",AF1226*'lista, wskaźniki'!$H$42,IF(AA1226="gaz z sieci",AF1226*'lista, wskaźniki'!$F$42,IF(AA1226="olej opałowy",AF1226*'lista, wskaźniki'!$I$42,0)))))</f>
        <v>0</v>
      </c>
      <c r="AO1226" s="20">
        <f>IF(AA1226="węgiel",AF1226*'lista, wskaźniki'!$E$43,IF(AA1226="drewno",AF1226*'lista, wskaźniki'!$G$43,IF(AA1226="pellet",AF1226*'lista, wskaźniki'!$H$43,IF(AA1226="gaz z sieci",AF1226*'lista, wskaźniki'!$F$43,IF(AA1226="olej opałowy",AF1226*'lista, wskaźniki'!$I$43,0)))))</f>
        <v>0</v>
      </c>
      <c r="AP1226" s="20">
        <f>IF(AA1226="węgiel",AF1226*'lista, wskaźniki'!$E$44,IF(AA1226="drewno",AF1226*'lista, wskaźniki'!$G$44,IF(AA1226="pellet",AF1226*'lista, wskaźniki'!$H$44,IF(AA1226="gaz z sieci",AF1226*'lista, wskaźniki'!$F$44,IF(AA1226="olej opałowy",AF1226*'lista, wskaźniki'!$I$44,0)))))</f>
        <v>0</v>
      </c>
      <c r="AQ1226" s="20" t="b">
        <f>IF(Z1226="gaz",AH1226*1/3.6*'lista, wskaźniki'!$F$21,IF(Z1226="energia elektryczna",AH1226*1/3.6*'lista, wskaźniki'!$F$26))</f>
        <v>0</v>
      </c>
      <c r="AR1226" s="20" t="b">
        <f>IF(Z1226="gaz",AH1226*'lista, wskaźniki'!$F$42,IF(Z1226="energia elektryczna",AH1226*0))</f>
        <v>0</v>
      </c>
      <c r="AS1226" s="20" t="b">
        <f>IF(Z1226="gaz",AH1226*'lista, wskaźniki'!$F$43,IF(Z1226="energia elektryczna",AH1226*0))</f>
        <v>0</v>
      </c>
      <c r="AT1226" s="20" t="b">
        <f>IF(Z1226="gaz",AH1226*'lista, wskaźniki'!$F$44,IF(Z1226="energia elektryczna",AH1226*0))</f>
        <v>0</v>
      </c>
      <c r="AU1226" s="20">
        <f>AI1226*1/3.6*'lista, wskaźniki'!$F$21</f>
        <v>0</v>
      </c>
      <c r="AV1226" s="20">
        <f>AI1226*'lista, wskaźniki'!$F$42</f>
        <v>0</v>
      </c>
      <c r="AW1226" s="20">
        <f>AI1226*'lista, wskaźniki'!$F$43</f>
        <v>0</v>
      </c>
      <c r="AX1226" s="20">
        <f>AI1226*'lista, wskaźniki'!$F$44</f>
        <v>0</v>
      </c>
      <c r="AY1226" s="20">
        <f>AK1226*'lista, wskaźniki'!$F$26</f>
        <v>0</v>
      </c>
      <c r="AZ1226" s="20">
        <f t="shared" si="555"/>
        <v>0</v>
      </c>
      <c r="BA1226" s="20">
        <f t="shared" si="556"/>
        <v>0</v>
      </c>
      <c r="BB1226" s="20">
        <f t="shared" si="557"/>
        <v>0</v>
      </c>
      <c r="BC1226" s="20">
        <f t="shared" si="558"/>
        <v>0</v>
      </c>
      <c r="BD1226" s="996"/>
      <c r="BE1226" s="996"/>
      <c r="BF1226" s="996"/>
      <c r="BG1226" s="996"/>
      <c r="BH1226" s="185"/>
      <c r="BI1226" s="996"/>
      <c r="BJ1226" s="185"/>
      <c r="BK1226" s="996"/>
      <c r="BL1226" s="185"/>
      <c r="BM1226" s="185"/>
      <c r="BN1226" s="185"/>
      <c r="BO1226" s="185"/>
      <c r="BP1226" s="185"/>
      <c r="BQ1226" s="185"/>
      <c r="BR1226" s="185"/>
      <c r="BS1226" s="990"/>
      <c r="BT1226" s="990"/>
      <c r="BU1226" s="990"/>
      <c r="BV1226" s="990"/>
      <c r="BW1226" s="990"/>
      <c r="BX1226" s="990"/>
      <c r="BY1226" s="993"/>
      <c r="CA1226" s="365" t="b">
        <f t="shared" si="559"/>
        <v>0</v>
      </c>
      <c r="CB1226" s="365" t="b">
        <f t="shared" si="560"/>
        <v>0</v>
      </c>
      <c r="CC1226" s="365" t="b">
        <f t="shared" si="561"/>
        <v>0</v>
      </c>
      <c r="CD1226" s="365">
        <f t="shared" si="562"/>
        <v>0</v>
      </c>
      <c r="CE1226" s="365" t="b">
        <f t="shared" si="563"/>
        <v>0</v>
      </c>
      <c r="CF1226" s="365" t="b">
        <f t="shared" si="564"/>
        <v>0</v>
      </c>
      <c r="CG1226" s="365" t="b">
        <f t="shared" si="565"/>
        <v>0</v>
      </c>
      <c r="CH1226" s="365">
        <f t="shared" si="566"/>
        <v>0</v>
      </c>
      <c r="CI1226" s="72" t="b">
        <f t="shared" si="567"/>
        <v>0</v>
      </c>
      <c r="CJ1226" s="72" t="b">
        <f t="shared" si="568"/>
        <v>0</v>
      </c>
      <c r="CK1226" s="72" t="b">
        <f t="shared" si="569"/>
        <v>0</v>
      </c>
      <c r="CL1226" s="72">
        <f t="shared" si="570"/>
        <v>0</v>
      </c>
      <c r="CM1226" s="72" t="b">
        <f t="shared" si="571"/>
        <v>0</v>
      </c>
      <c r="CN1226" s="72" t="b">
        <f t="shared" si="572"/>
        <v>0</v>
      </c>
      <c r="CP1226" s="13">
        <f t="shared" si="573"/>
        <v>0</v>
      </c>
      <c r="CQ1226" s="13" t="b">
        <f t="shared" si="574"/>
        <v>0</v>
      </c>
      <c r="CR1226" s="13" t="b">
        <f t="shared" si="575"/>
        <v>0</v>
      </c>
      <c r="CS1226" s="13" t="b">
        <f t="shared" ref="CS1226:CS1289" si="581">IF(R1226="kompletna",CR1226,IF(R1226="częściowa",0.5*CR1226,IF(R1226="brak",0*CR1226)))</f>
        <v>0</v>
      </c>
      <c r="CT1226" s="13" t="b">
        <f t="shared" si="580"/>
        <v>0</v>
      </c>
      <c r="CU1226" s="13" t="b">
        <f t="shared" si="553"/>
        <v>0</v>
      </c>
      <c r="CV1226" s="13" t="b">
        <f t="shared" si="576"/>
        <v>0</v>
      </c>
      <c r="CW1226" s="13" t="b">
        <f t="shared" si="577"/>
        <v>0</v>
      </c>
      <c r="CX1226" s="13" t="b">
        <f t="shared" si="578"/>
        <v>0</v>
      </c>
      <c r="CY1226" s="13" t="b">
        <f t="shared" si="579"/>
        <v>0</v>
      </c>
    </row>
    <row r="1227" spans="1:103" ht="15" thickBot="1">
      <c r="A1227" s="933"/>
      <c r="B1227" s="997"/>
      <c r="C1227" s="997"/>
      <c r="D1227" s="997"/>
      <c r="E1227" s="997"/>
      <c r="F1227" s="997"/>
      <c r="G1227" s="997"/>
      <c r="H1227" s="997"/>
      <c r="I1227" s="997"/>
      <c r="J1227" s="997"/>
      <c r="K1227" s="997"/>
      <c r="L1227" s="997"/>
      <c r="M1227" s="997"/>
      <c r="N1227" s="997"/>
      <c r="O1227" s="187"/>
      <c r="P1227" s="997"/>
      <c r="Q1227" s="942"/>
      <c r="R1227" s="997"/>
      <c r="S1227" s="997"/>
      <c r="T1227" s="997"/>
      <c r="U1227" s="997"/>
      <c r="V1227" s="997"/>
      <c r="W1227" s="188"/>
      <c r="X1227" s="188"/>
      <c r="Y1227" s="188"/>
      <c r="Z1227" s="188"/>
      <c r="AA1227" s="188" t="s">
        <v>37</v>
      </c>
      <c r="AB1227" s="189"/>
      <c r="AC1227" s="189"/>
      <c r="AD1227" s="188"/>
      <c r="AE1227" s="997"/>
      <c r="AF1227" s="334">
        <f t="shared" si="554"/>
        <v>0</v>
      </c>
      <c r="AG1227" s="272">
        <f>IF(R1227="kompletna",Q1227*J1227*0.0036*'lista, wskaźniki'!$F$13, IF(R1227="częściowa",Q1227*J1227*0.0036*'lista, wskaźniki'!$F$14, IF(R1227="brak",Q1227*J1227*0.0036*'lista, wskaźniki'!$F$15,)))</f>
        <v>0</v>
      </c>
      <c r="AH1227" s="334">
        <f>IF(Y1227="inne",K1227*'lista, wskaźniki'!$E$35,IF(Y1227="to samo źródło",0,IF(Y1227=0,0)))</f>
        <v>0</v>
      </c>
      <c r="AI1227" s="334" t="b">
        <f>IF(AA1227="gaz z sieci",AC1227*'lista, wskaźniki'!$D$21)</f>
        <v>0</v>
      </c>
      <c r="AJ1227" s="272">
        <f>IF(AA1227="węgiel",AB1227*'lista, wskaźniki'!$D$20, IF('Sektor mieszkaniowy'!AA1227="drewno",'Sektor mieszkaniowy'!AB1227*'lista, wskaźniki'!$D$22,IF('Sektor mieszkaniowy'!AA1227="pellet",AB1227*'lista, wskaźniki'!$D$23,IF('Sektor mieszkaniowy'!AA1227="gaz z sieci",AB1227*'lista, wskaźniki'!$D$21,IF('Sektor mieszkaniowy'!AA1227="olej opałowy",'Sektor mieszkaniowy'!AB1227*'lista, wskaźniki'!$D$24)))))</f>
        <v>0</v>
      </c>
      <c r="AK1227" s="1000"/>
      <c r="AL1227" s="997"/>
      <c r="AM1227" s="20">
        <f>IF(AA1227="węgiel",AF1227*1/3.6*'lista, wskaźniki'!$F$20,IF(AA1227="drewno",AF1227*1/3.6*'lista, wskaźniki'!$F$22,IF(AA1227="pellet",AF1227*1/3.6*'lista, wskaźniki'!$F$23,IF(AA1227="gaz z sieci",AF1227*1/3.6*'lista, wskaźniki'!$F$21,IF(AA1227="olej opałowy",AF1227*1/3.6*'lista, wskaźniki'!$F$24,0)))))</f>
        <v>0</v>
      </c>
      <c r="AN1227" s="20">
        <f>IF(AA1227="węgiel",AF1227*'lista, wskaźniki'!$E$42,IF(AA1227="drewno",AF1227*'lista, wskaźniki'!$G$42,IF(AA1227="pellet",AF1227*'lista, wskaźniki'!$H$42,IF(AA1227="gaz z sieci",AF1227*'lista, wskaźniki'!$F$42,IF(AA1227="olej opałowy",AF1227*'lista, wskaźniki'!$I$42,0)))))</f>
        <v>0</v>
      </c>
      <c r="AO1227" s="20">
        <f>IF(AA1227="węgiel",AF1227*'lista, wskaźniki'!$E$43,IF(AA1227="drewno",AF1227*'lista, wskaźniki'!$G$43,IF(AA1227="pellet",AF1227*'lista, wskaźniki'!$H$43,IF(AA1227="gaz z sieci",AF1227*'lista, wskaźniki'!$F$43,IF(AA1227="olej opałowy",AF1227*'lista, wskaźniki'!$I$43,0)))))</f>
        <v>0</v>
      </c>
      <c r="AP1227" s="20">
        <f>IF(AA1227="węgiel",AF1227*'lista, wskaźniki'!$E$44,IF(AA1227="drewno",AF1227*'lista, wskaźniki'!$G$44,IF(AA1227="pellet",AF1227*'lista, wskaźniki'!$H$44,IF(AA1227="gaz z sieci",AF1227*'lista, wskaźniki'!$F$44,IF(AA1227="olej opałowy",AF1227*'lista, wskaźniki'!$I$44,0)))))</f>
        <v>0</v>
      </c>
      <c r="AQ1227" s="20" t="b">
        <f>IF(Z1227="gaz",AH1227*1/3.6*'lista, wskaźniki'!$F$21,IF(Z1227="energia elektryczna",AH1227*1/3.6*'lista, wskaźniki'!$F$26))</f>
        <v>0</v>
      </c>
      <c r="AR1227" s="20" t="b">
        <f>IF(Z1227="gaz",AH1227*'lista, wskaźniki'!$F$42,IF(Z1227="energia elektryczna",AH1227*0))</f>
        <v>0</v>
      </c>
      <c r="AS1227" s="20" t="b">
        <f>IF(Z1227="gaz",AH1227*'lista, wskaźniki'!$F$43,IF(Z1227="energia elektryczna",AH1227*0))</f>
        <v>0</v>
      </c>
      <c r="AT1227" s="20" t="b">
        <f>IF(Z1227="gaz",AH1227*'lista, wskaźniki'!$F$44,IF(Z1227="energia elektryczna",AH1227*0))</f>
        <v>0</v>
      </c>
      <c r="AU1227" s="20">
        <f>AI1227*1/3.6*'lista, wskaźniki'!$F$21</f>
        <v>0</v>
      </c>
      <c r="AV1227" s="20">
        <f>AI1227*'lista, wskaźniki'!$F$42</f>
        <v>0</v>
      </c>
      <c r="AW1227" s="20">
        <f>AI1227*'lista, wskaźniki'!$F$43</f>
        <v>0</v>
      </c>
      <c r="AX1227" s="20">
        <f>AI1227*'lista, wskaźniki'!$F$44</f>
        <v>0</v>
      </c>
      <c r="AY1227" s="20">
        <f>AK1227*'lista, wskaźniki'!$F$26</f>
        <v>0</v>
      </c>
      <c r="AZ1227" s="20">
        <f t="shared" si="555"/>
        <v>0</v>
      </c>
      <c r="BA1227" s="20">
        <f t="shared" si="556"/>
        <v>0</v>
      </c>
      <c r="BB1227" s="20">
        <f t="shared" si="557"/>
        <v>0</v>
      </c>
      <c r="BC1227" s="20">
        <f t="shared" si="558"/>
        <v>0</v>
      </c>
      <c r="BD1227" s="997"/>
      <c r="BE1227" s="997"/>
      <c r="BF1227" s="997"/>
      <c r="BG1227" s="997"/>
      <c r="BH1227" s="188"/>
      <c r="BI1227" s="997"/>
      <c r="BJ1227" s="188"/>
      <c r="BK1227" s="997"/>
      <c r="BL1227" s="188"/>
      <c r="BM1227" s="188"/>
      <c r="BN1227" s="188"/>
      <c r="BO1227" s="188"/>
      <c r="BP1227" s="188"/>
      <c r="BQ1227" s="188"/>
      <c r="BR1227" s="188"/>
      <c r="BS1227" s="991"/>
      <c r="BT1227" s="991"/>
      <c r="BU1227" s="991"/>
      <c r="BV1227" s="991"/>
      <c r="BW1227" s="991"/>
      <c r="BX1227" s="991"/>
      <c r="BY1227" s="994"/>
      <c r="CA1227" s="365" t="b">
        <f t="shared" si="559"/>
        <v>0</v>
      </c>
      <c r="CB1227" s="365" t="b">
        <f t="shared" si="560"/>
        <v>0</v>
      </c>
      <c r="CC1227" s="365" t="b">
        <f t="shared" si="561"/>
        <v>0</v>
      </c>
      <c r="CD1227" s="365" t="b">
        <f t="shared" si="562"/>
        <v>0</v>
      </c>
      <c r="CE1227" s="365">
        <f t="shared" si="563"/>
        <v>0</v>
      </c>
      <c r="CF1227" s="365" t="b">
        <f t="shared" si="564"/>
        <v>0</v>
      </c>
      <c r="CG1227" s="365" t="b">
        <f t="shared" si="565"/>
        <v>0</v>
      </c>
      <c r="CH1227" s="365" t="b">
        <f t="shared" si="566"/>
        <v>0</v>
      </c>
      <c r="CI1227" s="72" t="b">
        <f t="shared" si="567"/>
        <v>0</v>
      </c>
      <c r="CJ1227" s="72" t="b">
        <f t="shared" si="568"/>
        <v>0</v>
      </c>
      <c r="CK1227" s="72" t="b">
        <f t="shared" si="569"/>
        <v>0</v>
      </c>
      <c r="CL1227" s="72">
        <f t="shared" si="570"/>
        <v>0</v>
      </c>
      <c r="CM1227" s="72">
        <f t="shared" si="571"/>
        <v>0</v>
      </c>
      <c r="CN1227" s="72" t="b">
        <f t="shared" si="572"/>
        <v>0</v>
      </c>
      <c r="CP1227" s="13">
        <f t="shared" si="573"/>
        <v>0</v>
      </c>
      <c r="CQ1227" s="13" t="b">
        <f t="shared" si="574"/>
        <v>0</v>
      </c>
      <c r="CR1227" s="13" t="b">
        <f t="shared" si="575"/>
        <v>0</v>
      </c>
      <c r="CS1227" s="13" t="b">
        <f t="shared" si="581"/>
        <v>0</v>
      </c>
      <c r="CT1227" s="13" t="b">
        <f t="shared" si="580"/>
        <v>0</v>
      </c>
      <c r="CU1227" s="13" t="b">
        <f t="shared" si="553"/>
        <v>0</v>
      </c>
      <c r="CV1227" s="13" t="b">
        <f t="shared" si="576"/>
        <v>0</v>
      </c>
      <c r="CW1227" s="13" t="b">
        <f t="shared" si="577"/>
        <v>0</v>
      </c>
      <c r="CX1227" s="13" t="b">
        <f t="shared" si="578"/>
        <v>0</v>
      </c>
      <c r="CY1227" s="13" t="b">
        <f t="shared" si="579"/>
        <v>0</v>
      </c>
    </row>
    <row r="1228" spans="1:103" ht="15" thickBot="1">
      <c r="A1228" s="931">
        <v>246</v>
      </c>
      <c r="B1228" s="995" t="s">
        <v>244</v>
      </c>
      <c r="C1228" s="995" t="s">
        <v>248</v>
      </c>
      <c r="D1228" s="995" t="s">
        <v>3</v>
      </c>
      <c r="E1228" s="995" t="s">
        <v>5</v>
      </c>
      <c r="F1228" s="995">
        <v>4</v>
      </c>
      <c r="G1228" s="995"/>
      <c r="H1228" s="995"/>
      <c r="I1228" s="995" t="s">
        <v>11</v>
      </c>
      <c r="J1228" s="995">
        <v>60</v>
      </c>
      <c r="K1228" s="995">
        <v>1</v>
      </c>
      <c r="L1228" s="995" t="s">
        <v>16</v>
      </c>
      <c r="M1228" s="995"/>
      <c r="N1228" s="995" t="s">
        <v>17</v>
      </c>
      <c r="O1228" s="181"/>
      <c r="P1228" s="995" t="s">
        <v>17</v>
      </c>
      <c r="Q1228" s="940">
        <f>IF(I1228="&lt;1966",'lista, wskaźniki'!$G$4,IF(I1228="1967-1985",'lista, wskaźniki'!$G$5,IF(I1228="1986-1992",'lista, wskaźniki'!$G$6,IF(I1228="1993-1996",'lista, wskaźniki'!$G$7,IF(I1228="&gt;1997",'lista, wskaźniki'!$G$8,IF(I1228=0,'lista, wskaźniki'!$G$4))))))</f>
        <v>250</v>
      </c>
      <c r="R1228" s="995" t="s">
        <v>23</v>
      </c>
      <c r="S1228" s="995" t="s">
        <v>27</v>
      </c>
      <c r="T1228" s="995">
        <v>8</v>
      </c>
      <c r="U1228" s="995"/>
      <c r="V1228" s="995"/>
      <c r="W1228" s="182" t="s">
        <v>35</v>
      </c>
      <c r="X1228" s="182" t="s">
        <v>39</v>
      </c>
      <c r="Y1228" s="182" t="s">
        <v>42</v>
      </c>
      <c r="Z1228" s="182"/>
      <c r="AA1228" s="182" t="s">
        <v>35</v>
      </c>
      <c r="AB1228" s="183"/>
      <c r="AC1228" s="183"/>
      <c r="AD1228" s="182"/>
      <c r="AE1228" s="995"/>
      <c r="AF1228" s="334">
        <f>AG1228</f>
        <v>43.2</v>
      </c>
      <c r="AG1228" s="272">
        <f>IF(R1228="kompletna",Q1228*J1228*0.0036*'lista, wskaźniki'!$F$13, IF(R1228="częściowa",Q1228*J1228*0.0036*'lista, wskaźniki'!$F$14, IF(R1228="brak",Q1228*J1228*0.0036*'lista, wskaźniki'!$F$15,)))</f>
        <v>43.2</v>
      </c>
      <c r="AH1228" s="334">
        <f>IF(Y1228="inne",K1228*'lista, wskaźniki'!$E$35,IF(Y1228="to samo źródło",0,IF(Y1228=0,0)))</f>
        <v>0</v>
      </c>
      <c r="AI1228" s="334" t="b">
        <f>IF(AA1228="gaz z sieci",AC1228*'lista, wskaźniki'!$D$21)</f>
        <v>0</v>
      </c>
      <c r="AJ1228" s="272">
        <f>IF(AA1228="węgiel",AB1228*'lista, wskaźniki'!$D$20, IF('Sektor mieszkaniowy'!AA1228="drewno",'Sektor mieszkaniowy'!AB1228*'lista, wskaźniki'!$D$22,IF('Sektor mieszkaniowy'!AA1228="pellet",AB1228*'lista, wskaźniki'!$D$23,IF('Sektor mieszkaniowy'!AA1228="gaz z sieci",AB1228*'lista, wskaźniki'!$D$21,IF('Sektor mieszkaniowy'!AA1228="olej opałowy",'Sektor mieszkaniowy'!AB1228*'lista, wskaźniki'!$D$24)))))</f>
        <v>0</v>
      </c>
      <c r="AK1228" s="998"/>
      <c r="AL1228" s="995"/>
      <c r="AM1228" s="20">
        <f>IF(AA1228="węgiel",AF1228*1/3.6*'lista, wskaźniki'!$F$20,IF(AA1228="drewno",AF1228*1/3.6*'lista, wskaźniki'!$F$22,IF(AA1228="pellet",AF1228*1/3.6*'lista, wskaźniki'!$F$23,IF(AA1228="gaz z sieci",AF1228*1/3.6*'lista, wskaźniki'!$F$21,IF(AA1228="olej opałowy",AF1228*1/3.6*'lista, wskaźniki'!$F$24,0)))))</f>
        <v>4.0923359999999995</v>
      </c>
      <c r="AN1228" s="20">
        <f>IF(AA1228="węgiel",AF1228*'lista, wskaźniki'!$E$42,IF(AA1228="drewno",AF1228*'lista, wskaźniki'!$G$42,IF(AA1228="pellet",AF1228*'lista, wskaźniki'!$H$42,IF(AA1228="gaz z sieci",AF1228*'lista, wskaźniki'!$F$42,IF(AA1228="olej opałowy",AF1228*'lista, wskaźniki'!$I$42,0)))))</f>
        <v>1.6416000000000004E-2</v>
      </c>
      <c r="AO1228" s="20">
        <f>IF(AA1228="węgiel",AF1228*'lista, wskaźniki'!$E$43,IF(AA1228="drewno",AF1228*'lista, wskaźniki'!$G$43,IF(AA1228="pellet",AF1228*'lista, wskaźniki'!$H$43,IF(AA1228="gaz z sieci",AF1228*'lista, wskaźniki'!$F$43,IF(AA1228="olej opałowy",AF1228*'lista, wskaźniki'!$I$43,0)))))</f>
        <v>1.5552000000000002E-2</v>
      </c>
      <c r="AP1228" s="20">
        <f>IF(AA1228="węgiel",AF1228*'lista, wskaźniki'!$E$44,IF(AA1228="drewno",AF1228*'lista, wskaźniki'!$G$44,IF(AA1228="pellet",AF1228*'lista, wskaźniki'!$H$44,IF(AA1228="gaz z sieci",AF1228*'lista, wskaźniki'!$F$44,IF(AA1228="olej opałowy",AF1228*'lista, wskaźniki'!$I$44,0)))))</f>
        <v>1.1664E-5</v>
      </c>
      <c r="AQ1228" s="20" t="b">
        <f>IF(Z1228="gaz",AH1228*1/3.6*'lista, wskaźniki'!$F$21,IF(Z1228="energia elektryczna",AH1228*1/3.6*'lista, wskaźniki'!$F$26))</f>
        <v>0</v>
      </c>
      <c r="AR1228" s="20" t="b">
        <f>IF(Z1228="gaz",AH1228*'lista, wskaźniki'!$F$42,IF(Z1228="energia elektryczna",AH1228*0))</f>
        <v>0</v>
      </c>
      <c r="AS1228" s="20" t="b">
        <f>IF(Z1228="gaz",AH1228*'lista, wskaźniki'!$F$43,IF(Z1228="energia elektryczna",AH1228*0))</f>
        <v>0</v>
      </c>
      <c r="AT1228" s="20" t="b">
        <f>IF(Z1228="gaz",AH1228*'lista, wskaźniki'!$F$44,IF(Z1228="energia elektryczna",AH1228*0))</f>
        <v>0</v>
      </c>
      <c r="AU1228" s="20">
        <f>AI1228*1/3.6*'lista, wskaźniki'!$F$21</f>
        <v>0</v>
      </c>
      <c r="AV1228" s="20">
        <f>AI1228*'lista, wskaźniki'!$F$42</f>
        <v>0</v>
      </c>
      <c r="AW1228" s="20">
        <f>AI1228*'lista, wskaźniki'!$F$43</f>
        <v>0</v>
      </c>
      <c r="AX1228" s="20">
        <f>AI1228*'lista, wskaźniki'!$F$44</f>
        <v>0</v>
      </c>
      <c r="AY1228" s="20">
        <f>AK1228*'lista, wskaźniki'!$F$26</f>
        <v>0</v>
      </c>
      <c r="AZ1228" s="20">
        <f t="shared" si="555"/>
        <v>4.0923359999999995</v>
      </c>
      <c r="BA1228" s="20">
        <f t="shared" si="556"/>
        <v>1.6416000000000004E-2</v>
      </c>
      <c r="BB1228" s="20">
        <f t="shared" si="557"/>
        <v>1.5552000000000002E-2</v>
      </c>
      <c r="BC1228" s="20">
        <f t="shared" si="558"/>
        <v>1.1664E-5</v>
      </c>
      <c r="BD1228" s="995"/>
      <c r="BE1228" s="995"/>
      <c r="BF1228" s="995"/>
      <c r="BG1228" s="995" t="s">
        <v>17</v>
      </c>
      <c r="BH1228" s="182"/>
      <c r="BI1228" s="995" t="s">
        <v>17</v>
      </c>
      <c r="BJ1228" s="182"/>
      <c r="BK1228" s="995" t="s">
        <v>17</v>
      </c>
      <c r="BL1228" s="182"/>
      <c r="BM1228" s="182"/>
      <c r="BN1228" s="182"/>
      <c r="BO1228" s="182" t="s">
        <v>17</v>
      </c>
      <c r="BP1228" s="182"/>
      <c r="BQ1228" s="182"/>
      <c r="BR1228" s="182"/>
      <c r="BS1228" s="989"/>
      <c r="BT1228" s="989"/>
      <c r="BU1228" s="989"/>
      <c r="BV1228" s="989"/>
      <c r="BW1228" s="989"/>
      <c r="BX1228" s="989"/>
      <c r="BY1228" s="992"/>
      <c r="CA1228" s="365">
        <f t="shared" si="559"/>
        <v>43.2</v>
      </c>
      <c r="CB1228" s="365" t="b">
        <f t="shared" si="560"/>
        <v>0</v>
      </c>
      <c r="CC1228" s="365" t="b">
        <f t="shared" si="561"/>
        <v>0</v>
      </c>
      <c r="CD1228" s="365" t="b">
        <f t="shared" si="562"/>
        <v>0</v>
      </c>
      <c r="CE1228" s="365" t="b">
        <f t="shared" si="563"/>
        <v>0</v>
      </c>
      <c r="CF1228" s="365" t="b">
        <f t="shared" si="564"/>
        <v>0</v>
      </c>
      <c r="CG1228" s="365" t="b">
        <f t="shared" si="565"/>
        <v>0</v>
      </c>
      <c r="CH1228" s="365" t="b">
        <f t="shared" si="566"/>
        <v>0</v>
      </c>
      <c r="CI1228" s="72">
        <f t="shared" si="567"/>
        <v>43.2</v>
      </c>
      <c r="CJ1228" s="72" t="b">
        <f t="shared" si="568"/>
        <v>0</v>
      </c>
      <c r="CK1228" s="72" t="b">
        <f t="shared" si="569"/>
        <v>0</v>
      </c>
      <c r="CL1228" s="72">
        <f t="shared" si="570"/>
        <v>0</v>
      </c>
      <c r="CM1228" s="72" t="b">
        <f t="shared" si="571"/>
        <v>0</v>
      </c>
      <c r="CN1228" s="72" t="b">
        <f t="shared" si="572"/>
        <v>0</v>
      </c>
      <c r="CP1228" s="13" t="b">
        <f t="shared" si="573"/>
        <v>0</v>
      </c>
      <c r="CQ1228" s="13">
        <f t="shared" si="574"/>
        <v>0</v>
      </c>
      <c r="CR1228" s="13">
        <f t="shared" si="575"/>
        <v>60</v>
      </c>
      <c r="CS1228" s="13">
        <f t="shared" si="581"/>
        <v>30</v>
      </c>
      <c r="CT1228" s="13" t="b">
        <f t="shared" si="580"/>
        <v>0</v>
      </c>
      <c r="CU1228" s="13">
        <f t="shared" si="553"/>
        <v>0</v>
      </c>
      <c r="CV1228" s="13" t="b">
        <f t="shared" si="576"/>
        <v>0</v>
      </c>
      <c r="CW1228" s="13">
        <f t="shared" si="577"/>
        <v>0</v>
      </c>
      <c r="CX1228" s="13" t="b">
        <f t="shared" si="578"/>
        <v>0</v>
      </c>
      <c r="CY1228" s="13">
        <f t="shared" si="579"/>
        <v>0</v>
      </c>
    </row>
    <row r="1229" spans="1:103" ht="15" thickBot="1">
      <c r="A1229" s="932"/>
      <c r="B1229" s="996"/>
      <c r="C1229" s="996"/>
      <c r="D1229" s="996"/>
      <c r="E1229" s="996"/>
      <c r="F1229" s="996"/>
      <c r="G1229" s="996"/>
      <c r="H1229" s="996"/>
      <c r="I1229" s="996"/>
      <c r="J1229" s="996"/>
      <c r="K1229" s="996"/>
      <c r="L1229" s="996"/>
      <c r="M1229" s="996"/>
      <c r="N1229" s="996"/>
      <c r="O1229" s="184"/>
      <c r="P1229" s="996"/>
      <c r="Q1229" s="941"/>
      <c r="R1229" s="996"/>
      <c r="S1229" s="996"/>
      <c r="T1229" s="996"/>
      <c r="U1229" s="996"/>
      <c r="V1229" s="996"/>
      <c r="W1229" s="185"/>
      <c r="X1229" s="185"/>
      <c r="Y1229" s="185"/>
      <c r="Z1229" s="185"/>
      <c r="AA1229" s="185" t="s">
        <v>36</v>
      </c>
      <c r="AB1229" s="186"/>
      <c r="AC1229" s="186"/>
      <c r="AD1229" s="185"/>
      <c r="AE1229" s="996"/>
      <c r="AF1229" s="334">
        <f t="shared" si="554"/>
        <v>0</v>
      </c>
      <c r="AG1229" s="272">
        <f>IF(R1229="kompletna",Q1229*J1229*0.0036*'lista, wskaźniki'!$F$13, IF(R1229="częściowa",Q1229*J1229*0.0036*'lista, wskaźniki'!$F$14, IF(R1229="brak",Q1229*J1229*0.0036*'lista, wskaźniki'!$F$15,)))</f>
        <v>0</v>
      </c>
      <c r="AH1229" s="334">
        <f>IF(Y1229="inne",K1229*'lista, wskaźniki'!$E$35,IF(Y1229="to samo źródło",0,IF(Y1229=0,0)))</f>
        <v>0</v>
      </c>
      <c r="AI1229" s="334" t="b">
        <f>IF(AA1229="gaz z sieci",AC1229*'lista, wskaźniki'!$D$21)</f>
        <v>0</v>
      </c>
      <c r="AJ1229" s="272">
        <f>IF(AA1229="węgiel",AB1229*'lista, wskaźniki'!$D$20, IF('Sektor mieszkaniowy'!AA1229="drewno",'Sektor mieszkaniowy'!AB1229*'lista, wskaźniki'!$D$22,IF('Sektor mieszkaniowy'!AA1229="pellet",AB1229*'lista, wskaźniki'!$D$23,IF('Sektor mieszkaniowy'!AA1229="gaz z sieci",AB1229*'lista, wskaźniki'!$D$21,IF('Sektor mieszkaniowy'!AA1229="olej opałowy",'Sektor mieszkaniowy'!AB1229*'lista, wskaźniki'!$D$24)))))</f>
        <v>0</v>
      </c>
      <c r="AK1229" s="999"/>
      <c r="AL1229" s="996"/>
      <c r="AM1229" s="20">
        <f>IF(AA1229="węgiel",AF1229*1/3.6*'lista, wskaźniki'!$F$20,IF(AA1229="drewno",AF1229*1/3.6*'lista, wskaźniki'!$F$22,IF(AA1229="pellet",AF1229*1/3.6*'lista, wskaźniki'!$F$23,IF(AA1229="gaz z sieci",AF1229*1/3.6*'lista, wskaźniki'!$F$21,IF(AA1229="olej opałowy",AF1229*1/3.6*'lista, wskaźniki'!$F$24,0)))))</f>
        <v>0</v>
      </c>
      <c r="AN1229" s="20">
        <f>IF(AA1229="węgiel",AF1229*'lista, wskaźniki'!$E$42,IF(AA1229="drewno",AF1229*'lista, wskaźniki'!$G$42,IF(AA1229="pellet",AF1229*'lista, wskaźniki'!$H$42,IF(AA1229="gaz z sieci",AF1229*'lista, wskaźniki'!$F$42,IF(AA1229="olej opałowy",AF1229*'lista, wskaźniki'!$I$42,0)))))</f>
        <v>0</v>
      </c>
      <c r="AO1229" s="20">
        <f>IF(AA1229="węgiel",AF1229*'lista, wskaźniki'!$E$43,IF(AA1229="drewno",AF1229*'lista, wskaźniki'!$G$43,IF(AA1229="pellet",AF1229*'lista, wskaźniki'!$H$43,IF(AA1229="gaz z sieci",AF1229*'lista, wskaźniki'!$F$43,IF(AA1229="olej opałowy",AF1229*'lista, wskaźniki'!$I$43,0)))))</f>
        <v>0</v>
      </c>
      <c r="AP1229" s="20">
        <f>IF(AA1229="węgiel",AF1229*'lista, wskaźniki'!$E$44,IF(AA1229="drewno",AF1229*'lista, wskaźniki'!$G$44,IF(AA1229="pellet",AF1229*'lista, wskaźniki'!$H$44,IF(AA1229="gaz z sieci",AF1229*'lista, wskaźniki'!$F$44,IF(AA1229="olej opałowy",AF1229*'lista, wskaźniki'!$I$44,0)))))</f>
        <v>0</v>
      </c>
      <c r="AQ1229" s="20" t="b">
        <f>IF(Z1229="gaz",AH1229*1/3.6*'lista, wskaźniki'!$F$21,IF(Z1229="energia elektryczna",AH1229*1/3.6*'lista, wskaźniki'!$F$26))</f>
        <v>0</v>
      </c>
      <c r="AR1229" s="20" t="b">
        <f>IF(Z1229="gaz",AH1229*'lista, wskaźniki'!$F$42,IF(Z1229="energia elektryczna",AH1229*0))</f>
        <v>0</v>
      </c>
      <c r="AS1229" s="20" t="b">
        <f>IF(Z1229="gaz",AH1229*'lista, wskaźniki'!$F$43,IF(Z1229="energia elektryczna",AH1229*0))</f>
        <v>0</v>
      </c>
      <c r="AT1229" s="20" t="b">
        <f>IF(Z1229="gaz",AH1229*'lista, wskaźniki'!$F$44,IF(Z1229="energia elektryczna",AH1229*0))</f>
        <v>0</v>
      </c>
      <c r="AU1229" s="20">
        <f>AI1229*1/3.6*'lista, wskaźniki'!$F$21</f>
        <v>0</v>
      </c>
      <c r="AV1229" s="20">
        <f>AI1229*'lista, wskaźniki'!$F$42</f>
        <v>0</v>
      </c>
      <c r="AW1229" s="20">
        <f>AI1229*'lista, wskaźniki'!$F$43</f>
        <v>0</v>
      </c>
      <c r="AX1229" s="20">
        <f>AI1229*'lista, wskaźniki'!$F$44</f>
        <v>0</v>
      </c>
      <c r="AY1229" s="20">
        <f>AK1229*'lista, wskaźniki'!$F$26</f>
        <v>0</v>
      </c>
      <c r="AZ1229" s="20">
        <f t="shared" si="555"/>
        <v>0</v>
      </c>
      <c r="BA1229" s="20">
        <f t="shared" si="556"/>
        <v>0</v>
      </c>
      <c r="BB1229" s="20">
        <f t="shared" si="557"/>
        <v>0</v>
      </c>
      <c r="BC1229" s="20">
        <f t="shared" si="558"/>
        <v>0</v>
      </c>
      <c r="BD1229" s="996"/>
      <c r="BE1229" s="996"/>
      <c r="BF1229" s="996"/>
      <c r="BG1229" s="996"/>
      <c r="BH1229" s="185"/>
      <c r="BI1229" s="996"/>
      <c r="BJ1229" s="185"/>
      <c r="BK1229" s="996"/>
      <c r="BL1229" s="185"/>
      <c r="BM1229" s="185"/>
      <c r="BN1229" s="185"/>
      <c r="BO1229" s="185"/>
      <c r="BP1229" s="185"/>
      <c r="BQ1229" s="185"/>
      <c r="BR1229" s="185"/>
      <c r="BS1229" s="990"/>
      <c r="BT1229" s="990"/>
      <c r="BU1229" s="990"/>
      <c r="BV1229" s="990"/>
      <c r="BW1229" s="990"/>
      <c r="BX1229" s="990"/>
      <c r="BY1229" s="993"/>
      <c r="CA1229" s="365" t="b">
        <f t="shared" si="559"/>
        <v>0</v>
      </c>
      <c r="CB1229" s="365">
        <f t="shared" si="560"/>
        <v>0</v>
      </c>
      <c r="CC1229" s="365" t="b">
        <f t="shared" si="561"/>
        <v>0</v>
      </c>
      <c r="CD1229" s="365" t="b">
        <f t="shared" si="562"/>
        <v>0</v>
      </c>
      <c r="CE1229" s="365" t="b">
        <f t="shared" si="563"/>
        <v>0</v>
      </c>
      <c r="CF1229" s="365" t="b">
        <f t="shared" si="564"/>
        <v>0</v>
      </c>
      <c r="CG1229" s="365" t="b">
        <f t="shared" si="565"/>
        <v>0</v>
      </c>
      <c r="CH1229" s="365" t="b">
        <f t="shared" si="566"/>
        <v>0</v>
      </c>
      <c r="CI1229" s="72" t="b">
        <f t="shared" si="567"/>
        <v>0</v>
      </c>
      <c r="CJ1229" s="72">
        <f t="shared" si="568"/>
        <v>0</v>
      </c>
      <c r="CK1229" s="72" t="b">
        <f t="shared" si="569"/>
        <v>0</v>
      </c>
      <c r="CL1229" s="72">
        <f t="shared" si="570"/>
        <v>0</v>
      </c>
      <c r="CM1229" s="72" t="b">
        <f t="shared" si="571"/>
        <v>0</v>
      </c>
      <c r="CN1229" s="72" t="b">
        <f t="shared" si="572"/>
        <v>0</v>
      </c>
      <c r="CP1229" s="13">
        <f t="shared" si="573"/>
        <v>0</v>
      </c>
      <c r="CQ1229" s="13" t="b">
        <f t="shared" si="574"/>
        <v>0</v>
      </c>
      <c r="CR1229" s="13" t="b">
        <f t="shared" si="575"/>
        <v>0</v>
      </c>
      <c r="CS1229" s="13" t="b">
        <f t="shared" si="581"/>
        <v>0</v>
      </c>
      <c r="CT1229" s="13" t="b">
        <f t="shared" si="580"/>
        <v>0</v>
      </c>
      <c r="CU1229" s="13" t="b">
        <f t="shared" si="553"/>
        <v>0</v>
      </c>
      <c r="CV1229" s="13" t="b">
        <f t="shared" si="576"/>
        <v>0</v>
      </c>
      <c r="CW1229" s="13" t="b">
        <f t="shared" si="577"/>
        <v>0</v>
      </c>
      <c r="CX1229" s="13" t="b">
        <f t="shared" si="578"/>
        <v>0</v>
      </c>
      <c r="CY1229" s="13" t="b">
        <f t="shared" si="579"/>
        <v>0</v>
      </c>
    </row>
    <row r="1230" spans="1:103" ht="15" thickBot="1">
      <c r="A1230" s="932"/>
      <c r="B1230" s="996"/>
      <c r="C1230" s="996"/>
      <c r="D1230" s="996"/>
      <c r="E1230" s="996"/>
      <c r="F1230" s="996"/>
      <c r="G1230" s="996"/>
      <c r="H1230" s="996"/>
      <c r="I1230" s="996"/>
      <c r="J1230" s="996"/>
      <c r="K1230" s="996"/>
      <c r="L1230" s="996"/>
      <c r="M1230" s="996"/>
      <c r="N1230" s="996"/>
      <c r="O1230" s="184"/>
      <c r="P1230" s="996"/>
      <c r="Q1230" s="941"/>
      <c r="R1230" s="996"/>
      <c r="S1230" s="996"/>
      <c r="T1230" s="996"/>
      <c r="U1230" s="996"/>
      <c r="V1230" s="996"/>
      <c r="W1230" s="185"/>
      <c r="X1230" s="185"/>
      <c r="Y1230" s="185"/>
      <c r="Z1230" s="185"/>
      <c r="AA1230" s="185" t="s">
        <v>50</v>
      </c>
      <c r="AB1230" s="186"/>
      <c r="AC1230" s="186"/>
      <c r="AD1230" s="185"/>
      <c r="AE1230" s="996"/>
      <c r="AF1230" s="334">
        <f t="shared" si="554"/>
        <v>0</v>
      </c>
      <c r="AG1230" s="272">
        <f>IF(R1230="kompletna",Q1230*J1230*0.0036*'lista, wskaźniki'!$F$13, IF(R1230="częściowa",Q1230*J1230*0.0036*'lista, wskaźniki'!$F$14, IF(R1230="brak",Q1230*J1230*0.0036*'lista, wskaźniki'!$F$15,)))</f>
        <v>0</v>
      </c>
      <c r="AH1230" s="334">
        <f>IF(Y1230="inne",K1230*'lista, wskaźniki'!$E$35,IF(Y1230="to samo źródło",0,IF(Y1230=0,0)))</f>
        <v>0</v>
      </c>
      <c r="AI1230" s="334" t="b">
        <f>IF(AA1230="gaz z sieci",AC1230*'lista, wskaźniki'!$D$21)</f>
        <v>0</v>
      </c>
      <c r="AJ1230" s="272">
        <f>IF(AA1230="węgiel",AB1230*'lista, wskaźniki'!$D$20, IF('Sektor mieszkaniowy'!AA1230="drewno",'Sektor mieszkaniowy'!AB1230*'lista, wskaźniki'!$D$22,IF('Sektor mieszkaniowy'!AA1230="pellet",AB1230*'lista, wskaźniki'!$D$23,IF('Sektor mieszkaniowy'!AA1230="gaz z sieci",AB1230*'lista, wskaźniki'!$D$21,IF('Sektor mieszkaniowy'!AA1230="olej opałowy",'Sektor mieszkaniowy'!AB1230*'lista, wskaźniki'!$D$24)))))</f>
        <v>0</v>
      </c>
      <c r="AK1230" s="999"/>
      <c r="AL1230" s="996"/>
      <c r="AM1230" s="20">
        <f>IF(AA1230="węgiel",AF1230*1/3.6*'lista, wskaźniki'!$F$20,IF(AA1230="drewno",AF1230*1/3.6*'lista, wskaźniki'!$F$22,IF(AA1230="pellet",AF1230*1/3.6*'lista, wskaźniki'!$F$23,IF(AA1230="gaz z sieci",AF1230*1/3.6*'lista, wskaźniki'!$F$21,IF(AA1230="olej opałowy",AF1230*1/3.6*'lista, wskaźniki'!$F$24,0)))))</f>
        <v>0</v>
      </c>
      <c r="AN1230" s="20">
        <f>IF(AA1230="węgiel",AF1230*'lista, wskaźniki'!$E$42,IF(AA1230="drewno",AF1230*'lista, wskaźniki'!$G$42,IF(AA1230="pellet",AF1230*'lista, wskaźniki'!$H$42,IF(AA1230="gaz z sieci",AF1230*'lista, wskaźniki'!$F$42,IF(AA1230="olej opałowy",AF1230*'lista, wskaźniki'!$I$42,0)))))</f>
        <v>0</v>
      </c>
      <c r="AO1230" s="20">
        <f>IF(AA1230="węgiel",AF1230*'lista, wskaźniki'!$E$43,IF(AA1230="drewno",AF1230*'lista, wskaźniki'!$G$43,IF(AA1230="pellet",AF1230*'lista, wskaźniki'!$H$43,IF(AA1230="gaz z sieci",AF1230*'lista, wskaźniki'!$F$43,IF(AA1230="olej opałowy",AF1230*'lista, wskaźniki'!$I$43,0)))))</f>
        <v>0</v>
      </c>
      <c r="AP1230" s="20">
        <f>IF(AA1230="węgiel",AF1230*'lista, wskaźniki'!$E$44,IF(AA1230="drewno",AF1230*'lista, wskaźniki'!$G$44,IF(AA1230="pellet",AF1230*'lista, wskaźniki'!$H$44,IF(AA1230="gaz z sieci",AF1230*'lista, wskaźniki'!$F$44,IF(AA1230="olej opałowy",AF1230*'lista, wskaźniki'!$I$44,0)))))</f>
        <v>0</v>
      </c>
      <c r="AQ1230" s="20" t="b">
        <f>IF(Z1230="gaz",AH1230*1/3.6*'lista, wskaźniki'!$F$21,IF(Z1230="energia elektryczna",AH1230*1/3.6*'lista, wskaźniki'!$F$26))</f>
        <v>0</v>
      </c>
      <c r="AR1230" s="20" t="b">
        <f>IF(Z1230="gaz",AH1230*'lista, wskaźniki'!$F$42,IF(Z1230="energia elektryczna",AH1230*0))</f>
        <v>0</v>
      </c>
      <c r="AS1230" s="20" t="b">
        <f>IF(Z1230="gaz",AH1230*'lista, wskaźniki'!$F$43,IF(Z1230="energia elektryczna",AH1230*0))</f>
        <v>0</v>
      </c>
      <c r="AT1230" s="20" t="b">
        <f>IF(Z1230="gaz",AH1230*'lista, wskaźniki'!$F$44,IF(Z1230="energia elektryczna",AH1230*0))</f>
        <v>0</v>
      </c>
      <c r="AU1230" s="20">
        <f>AI1230*1/3.6*'lista, wskaźniki'!$F$21</f>
        <v>0</v>
      </c>
      <c r="AV1230" s="20">
        <f>AI1230*'lista, wskaźniki'!$F$42</f>
        <v>0</v>
      </c>
      <c r="AW1230" s="20">
        <f>AI1230*'lista, wskaźniki'!$F$43</f>
        <v>0</v>
      </c>
      <c r="AX1230" s="20">
        <f>AI1230*'lista, wskaźniki'!$F$44</f>
        <v>0</v>
      </c>
      <c r="AY1230" s="20">
        <f>AK1230*'lista, wskaźniki'!$F$26</f>
        <v>0</v>
      </c>
      <c r="AZ1230" s="20">
        <f t="shared" si="555"/>
        <v>0</v>
      </c>
      <c r="BA1230" s="20">
        <f t="shared" si="556"/>
        <v>0</v>
      </c>
      <c r="BB1230" s="20">
        <f t="shared" si="557"/>
        <v>0</v>
      </c>
      <c r="BC1230" s="20">
        <f t="shared" si="558"/>
        <v>0</v>
      </c>
      <c r="BD1230" s="996"/>
      <c r="BE1230" s="996"/>
      <c r="BF1230" s="996"/>
      <c r="BG1230" s="996"/>
      <c r="BH1230" s="185"/>
      <c r="BI1230" s="996"/>
      <c r="BJ1230" s="185"/>
      <c r="BK1230" s="996"/>
      <c r="BL1230" s="185"/>
      <c r="BM1230" s="185"/>
      <c r="BN1230" s="185"/>
      <c r="BO1230" s="185"/>
      <c r="BP1230" s="185"/>
      <c r="BQ1230" s="185"/>
      <c r="BR1230" s="185"/>
      <c r="BS1230" s="990"/>
      <c r="BT1230" s="990"/>
      <c r="BU1230" s="990"/>
      <c r="BV1230" s="990"/>
      <c r="BW1230" s="990"/>
      <c r="BX1230" s="990"/>
      <c r="BY1230" s="993"/>
      <c r="CA1230" s="365" t="b">
        <f t="shared" si="559"/>
        <v>0</v>
      </c>
      <c r="CB1230" s="365" t="b">
        <f t="shared" si="560"/>
        <v>0</v>
      </c>
      <c r="CC1230" s="365">
        <f t="shared" si="561"/>
        <v>0</v>
      </c>
      <c r="CD1230" s="365" t="b">
        <f t="shared" si="562"/>
        <v>0</v>
      </c>
      <c r="CE1230" s="365" t="b">
        <f t="shared" si="563"/>
        <v>0</v>
      </c>
      <c r="CF1230" s="365" t="b">
        <f t="shared" si="564"/>
        <v>0</v>
      </c>
      <c r="CG1230" s="365" t="b">
        <f t="shared" si="565"/>
        <v>0</v>
      </c>
      <c r="CH1230" s="365" t="b">
        <f t="shared" si="566"/>
        <v>0</v>
      </c>
      <c r="CI1230" s="72" t="b">
        <f t="shared" si="567"/>
        <v>0</v>
      </c>
      <c r="CJ1230" s="72" t="b">
        <f t="shared" si="568"/>
        <v>0</v>
      </c>
      <c r="CK1230" s="72">
        <f t="shared" si="569"/>
        <v>0</v>
      </c>
      <c r="CL1230" s="72">
        <f t="shared" si="570"/>
        <v>0</v>
      </c>
      <c r="CM1230" s="72" t="b">
        <f t="shared" si="571"/>
        <v>0</v>
      </c>
      <c r="CN1230" s="72" t="b">
        <f t="shared" si="572"/>
        <v>0</v>
      </c>
      <c r="CP1230" s="13">
        <f t="shared" si="573"/>
        <v>0</v>
      </c>
      <c r="CQ1230" s="13" t="b">
        <f t="shared" si="574"/>
        <v>0</v>
      </c>
      <c r="CR1230" s="13" t="b">
        <f t="shared" si="575"/>
        <v>0</v>
      </c>
      <c r="CS1230" s="13" t="b">
        <f t="shared" si="581"/>
        <v>0</v>
      </c>
      <c r="CT1230" s="13" t="b">
        <f t="shared" si="580"/>
        <v>0</v>
      </c>
      <c r="CU1230" s="13" t="b">
        <f t="shared" si="553"/>
        <v>0</v>
      </c>
      <c r="CV1230" s="13" t="b">
        <f t="shared" si="576"/>
        <v>0</v>
      </c>
      <c r="CW1230" s="13" t="b">
        <f t="shared" si="577"/>
        <v>0</v>
      </c>
      <c r="CX1230" s="13" t="b">
        <f t="shared" si="578"/>
        <v>0</v>
      </c>
      <c r="CY1230" s="13" t="b">
        <f t="shared" si="579"/>
        <v>0</v>
      </c>
    </row>
    <row r="1231" spans="1:103" ht="15" thickBot="1">
      <c r="A1231" s="932"/>
      <c r="B1231" s="996"/>
      <c r="C1231" s="996"/>
      <c r="D1231" s="996"/>
      <c r="E1231" s="996"/>
      <c r="F1231" s="996"/>
      <c r="G1231" s="996"/>
      <c r="H1231" s="996"/>
      <c r="I1231" s="996"/>
      <c r="J1231" s="996"/>
      <c r="K1231" s="996"/>
      <c r="L1231" s="996"/>
      <c r="M1231" s="996"/>
      <c r="N1231" s="996"/>
      <c r="O1231" s="184"/>
      <c r="P1231" s="996"/>
      <c r="Q1231" s="941"/>
      <c r="R1231" s="996"/>
      <c r="S1231" s="996"/>
      <c r="T1231" s="996"/>
      <c r="U1231" s="996"/>
      <c r="V1231" s="996"/>
      <c r="W1231" s="185"/>
      <c r="X1231" s="185"/>
      <c r="Y1231" s="185"/>
      <c r="Z1231" s="185"/>
      <c r="AA1231" s="185" t="s">
        <v>38</v>
      </c>
      <c r="AB1231" s="186"/>
      <c r="AC1231" s="186"/>
      <c r="AD1231" s="185"/>
      <c r="AE1231" s="996"/>
      <c r="AF1231" s="334">
        <f t="shared" si="554"/>
        <v>0</v>
      </c>
      <c r="AG1231" s="272">
        <f>IF(R1231="kompletna",Q1231*J1231*0.0036*'lista, wskaźniki'!$F$13, IF(R1231="częściowa",Q1231*J1231*0.0036*'lista, wskaźniki'!$F$14, IF(R1231="brak",Q1231*J1231*0.0036*'lista, wskaźniki'!$F$15,)))</f>
        <v>0</v>
      </c>
      <c r="AH1231" s="334">
        <f>IF(Y1231="inne",K1231*'lista, wskaźniki'!$E$35,IF(Y1231="to samo źródło",0,IF(Y1231=0,0)))</f>
        <v>0</v>
      </c>
      <c r="AI1231" s="334">
        <f>IF(AA1231="gaz z sieci",AC1231*'lista, wskaźniki'!$D$21)</f>
        <v>0</v>
      </c>
      <c r="AJ1231" s="272">
        <f>IF(AA1231="węgiel",AB1231*'lista, wskaźniki'!$D$20, IF('Sektor mieszkaniowy'!AA1231="drewno",'Sektor mieszkaniowy'!AB1231*'lista, wskaźniki'!$D$22,IF('Sektor mieszkaniowy'!AA1231="pellet",AB1231*'lista, wskaźniki'!$D$23,IF('Sektor mieszkaniowy'!AA1231="gaz z sieci",AB1231*'lista, wskaźniki'!$D$21,IF('Sektor mieszkaniowy'!AA1231="olej opałowy",'Sektor mieszkaniowy'!AB1231*'lista, wskaźniki'!$D$24)))))</f>
        <v>0</v>
      </c>
      <c r="AK1231" s="999"/>
      <c r="AL1231" s="996"/>
      <c r="AM1231" s="20">
        <f>IF(AA1231="węgiel",AF1231*1/3.6*'lista, wskaźniki'!$F$20,IF(AA1231="drewno",AF1231*1/3.6*'lista, wskaźniki'!$F$22,IF(AA1231="pellet",AF1231*1/3.6*'lista, wskaźniki'!$F$23,IF(AA1231="gaz z sieci",AF1231*1/3.6*'lista, wskaźniki'!$F$21,IF(AA1231="olej opałowy",AF1231*1/3.6*'lista, wskaźniki'!$F$24,0)))))</f>
        <v>0</v>
      </c>
      <c r="AN1231" s="20">
        <f>IF(AA1231="węgiel",AF1231*'lista, wskaźniki'!$E$42,IF(AA1231="drewno",AF1231*'lista, wskaźniki'!$G$42,IF(AA1231="pellet",AF1231*'lista, wskaźniki'!$H$42,IF(AA1231="gaz z sieci",AF1231*'lista, wskaźniki'!$F$42,IF(AA1231="olej opałowy",AF1231*'lista, wskaźniki'!$I$42,0)))))</f>
        <v>0</v>
      </c>
      <c r="AO1231" s="20">
        <f>IF(AA1231="węgiel",AF1231*'lista, wskaźniki'!$E$43,IF(AA1231="drewno",AF1231*'lista, wskaźniki'!$G$43,IF(AA1231="pellet",AF1231*'lista, wskaźniki'!$H$43,IF(AA1231="gaz z sieci",AF1231*'lista, wskaźniki'!$F$43,IF(AA1231="olej opałowy",AF1231*'lista, wskaźniki'!$I$43,0)))))</f>
        <v>0</v>
      </c>
      <c r="AP1231" s="20">
        <f>IF(AA1231="węgiel",AF1231*'lista, wskaźniki'!$E$44,IF(AA1231="drewno",AF1231*'lista, wskaźniki'!$G$44,IF(AA1231="pellet",AF1231*'lista, wskaźniki'!$H$44,IF(AA1231="gaz z sieci",AF1231*'lista, wskaźniki'!$F$44,IF(AA1231="olej opałowy",AF1231*'lista, wskaźniki'!$I$44,0)))))</f>
        <v>0</v>
      </c>
      <c r="AQ1231" s="20" t="b">
        <f>IF(Z1231="gaz",AH1231*1/3.6*'lista, wskaźniki'!$F$21,IF(Z1231="energia elektryczna",AH1231*1/3.6*'lista, wskaźniki'!$F$26))</f>
        <v>0</v>
      </c>
      <c r="AR1231" s="20" t="b">
        <f>IF(Z1231="gaz",AH1231*'lista, wskaźniki'!$F$42,IF(Z1231="energia elektryczna",AH1231*0))</f>
        <v>0</v>
      </c>
      <c r="AS1231" s="20" t="b">
        <f>IF(Z1231="gaz",AH1231*'lista, wskaźniki'!$F$43,IF(Z1231="energia elektryczna",AH1231*0))</f>
        <v>0</v>
      </c>
      <c r="AT1231" s="20" t="b">
        <f>IF(Z1231="gaz",AH1231*'lista, wskaźniki'!$F$44,IF(Z1231="energia elektryczna",AH1231*0))</f>
        <v>0</v>
      </c>
      <c r="AU1231" s="20">
        <f>AI1231*1/3.6*'lista, wskaźniki'!$F$21</f>
        <v>0</v>
      </c>
      <c r="AV1231" s="20">
        <f>AI1231*'lista, wskaźniki'!$F$42</f>
        <v>0</v>
      </c>
      <c r="AW1231" s="20">
        <f>AI1231*'lista, wskaźniki'!$F$43</f>
        <v>0</v>
      </c>
      <c r="AX1231" s="20">
        <f>AI1231*'lista, wskaźniki'!$F$44</f>
        <v>0</v>
      </c>
      <c r="AY1231" s="20">
        <f>AK1231*'lista, wskaźniki'!$F$26</f>
        <v>0</v>
      </c>
      <c r="AZ1231" s="20">
        <f t="shared" si="555"/>
        <v>0</v>
      </c>
      <c r="BA1231" s="20">
        <f t="shared" si="556"/>
        <v>0</v>
      </c>
      <c r="BB1231" s="20">
        <f t="shared" si="557"/>
        <v>0</v>
      </c>
      <c r="BC1231" s="20">
        <f t="shared" si="558"/>
        <v>0</v>
      </c>
      <c r="BD1231" s="996"/>
      <c r="BE1231" s="996"/>
      <c r="BF1231" s="996"/>
      <c r="BG1231" s="996"/>
      <c r="BH1231" s="185"/>
      <c r="BI1231" s="996"/>
      <c r="BJ1231" s="185"/>
      <c r="BK1231" s="996"/>
      <c r="BL1231" s="185"/>
      <c r="BM1231" s="185"/>
      <c r="BN1231" s="185"/>
      <c r="BO1231" s="185"/>
      <c r="BP1231" s="185"/>
      <c r="BQ1231" s="185"/>
      <c r="BR1231" s="185"/>
      <c r="BS1231" s="990"/>
      <c r="BT1231" s="990"/>
      <c r="BU1231" s="990"/>
      <c r="BV1231" s="990"/>
      <c r="BW1231" s="990"/>
      <c r="BX1231" s="990"/>
      <c r="BY1231" s="993"/>
      <c r="CA1231" s="365" t="b">
        <f t="shared" si="559"/>
        <v>0</v>
      </c>
      <c r="CB1231" s="365" t="b">
        <f t="shared" si="560"/>
        <v>0</v>
      </c>
      <c r="CC1231" s="365" t="b">
        <f t="shared" si="561"/>
        <v>0</v>
      </c>
      <c r="CD1231" s="365">
        <f t="shared" si="562"/>
        <v>0</v>
      </c>
      <c r="CE1231" s="365" t="b">
        <f t="shared" si="563"/>
        <v>0</v>
      </c>
      <c r="CF1231" s="365" t="b">
        <f t="shared" si="564"/>
        <v>0</v>
      </c>
      <c r="CG1231" s="365" t="b">
        <f t="shared" si="565"/>
        <v>0</v>
      </c>
      <c r="CH1231" s="365">
        <f t="shared" si="566"/>
        <v>0</v>
      </c>
      <c r="CI1231" s="72" t="b">
        <f t="shared" si="567"/>
        <v>0</v>
      </c>
      <c r="CJ1231" s="72" t="b">
        <f t="shared" si="568"/>
        <v>0</v>
      </c>
      <c r="CK1231" s="72" t="b">
        <f t="shared" si="569"/>
        <v>0</v>
      </c>
      <c r="CL1231" s="72">
        <f t="shared" si="570"/>
        <v>0</v>
      </c>
      <c r="CM1231" s="72" t="b">
        <f t="shared" si="571"/>
        <v>0</v>
      </c>
      <c r="CN1231" s="72" t="b">
        <f t="shared" si="572"/>
        <v>0</v>
      </c>
      <c r="CP1231" s="13">
        <f t="shared" si="573"/>
        <v>0</v>
      </c>
      <c r="CQ1231" s="13" t="b">
        <f t="shared" si="574"/>
        <v>0</v>
      </c>
      <c r="CR1231" s="13" t="b">
        <f t="shared" si="575"/>
        <v>0</v>
      </c>
      <c r="CS1231" s="13" t="b">
        <f t="shared" si="581"/>
        <v>0</v>
      </c>
      <c r="CT1231" s="13" t="b">
        <f t="shared" si="580"/>
        <v>0</v>
      </c>
      <c r="CU1231" s="13" t="b">
        <f t="shared" si="553"/>
        <v>0</v>
      </c>
      <c r="CV1231" s="13" t="b">
        <f t="shared" si="576"/>
        <v>0</v>
      </c>
      <c r="CW1231" s="13" t="b">
        <f t="shared" si="577"/>
        <v>0</v>
      </c>
      <c r="CX1231" s="13" t="b">
        <f t="shared" si="578"/>
        <v>0</v>
      </c>
      <c r="CY1231" s="13" t="b">
        <f t="shared" si="579"/>
        <v>0</v>
      </c>
    </row>
    <row r="1232" spans="1:103" ht="15" thickBot="1">
      <c r="A1232" s="933"/>
      <c r="B1232" s="997"/>
      <c r="C1232" s="997"/>
      <c r="D1232" s="997"/>
      <c r="E1232" s="997"/>
      <c r="F1232" s="997"/>
      <c r="G1232" s="997"/>
      <c r="H1232" s="997"/>
      <c r="I1232" s="997"/>
      <c r="J1232" s="997"/>
      <c r="K1232" s="997"/>
      <c r="L1232" s="997"/>
      <c r="M1232" s="997"/>
      <c r="N1232" s="997"/>
      <c r="O1232" s="187"/>
      <c r="P1232" s="997"/>
      <c r="Q1232" s="942"/>
      <c r="R1232" s="997"/>
      <c r="S1232" s="997"/>
      <c r="T1232" s="997"/>
      <c r="U1232" s="997"/>
      <c r="V1232" s="997"/>
      <c r="W1232" s="188"/>
      <c r="X1232" s="188"/>
      <c r="Y1232" s="188"/>
      <c r="Z1232" s="188"/>
      <c r="AA1232" s="188" t="s">
        <v>37</v>
      </c>
      <c r="AB1232" s="189"/>
      <c r="AC1232" s="189"/>
      <c r="AD1232" s="188"/>
      <c r="AE1232" s="997"/>
      <c r="AF1232" s="334">
        <f t="shared" si="554"/>
        <v>0</v>
      </c>
      <c r="AG1232" s="272">
        <f>IF(R1232="kompletna",Q1232*J1232*0.0036*'lista, wskaźniki'!$F$13, IF(R1232="częściowa",Q1232*J1232*0.0036*'lista, wskaźniki'!$F$14, IF(R1232="brak",Q1232*J1232*0.0036*'lista, wskaźniki'!$F$15,)))</f>
        <v>0</v>
      </c>
      <c r="AH1232" s="334">
        <f>IF(Y1232="inne",K1232*'lista, wskaźniki'!$E$35,IF(Y1232="to samo źródło",0,IF(Y1232=0,0)))</f>
        <v>0</v>
      </c>
      <c r="AI1232" s="334" t="b">
        <f>IF(AA1232="gaz z sieci",AC1232*'lista, wskaźniki'!$D$21)</f>
        <v>0</v>
      </c>
      <c r="AJ1232" s="272">
        <f>IF(AA1232="węgiel",AB1232*'lista, wskaźniki'!$D$20, IF('Sektor mieszkaniowy'!AA1232="drewno",'Sektor mieszkaniowy'!AB1232*'lista, wskaźniki'!$D$22,IF('Sektor mieszkaniowy'!AA1232="pellet",AB1232*'lista, wskaźniki'!$D$23,IF('Sektor mieszkaniowy'!AA1232="gaz z sieci",AB1232*'lista, wskaźniki'!$D$21,IF('Sektor mieszkaniowy'!AA1232="olej opałowy",'Sektor mieszkaniowy'!AB1232*'lista, wskaźniki'!$D$24)))))</f>
        <v>0</v>
      </c>
      <c r="AK1232" s="1000"/>
      <c r="AL1232" s="997"/>
      <c r="AM1232" s="20">
        <f>IF(AA1232="węgiel",AF1232*1/3.6*'lista, wskaźniki'!$F$20,IF(AA1232="drewno",AF1232*1/3.6*'lista, wskaźniki'!$F$22,IF(AA1232="pellet",AF1232*1/3.6*'lista, wskaźniki'!$F$23,IF(AA1232="gaz z sieci",AF1232*1/3.6*'lista, wskaźniki'!$F$21,IF(AA1232="olej opałowy",AF1232*1/3.6*'lista, wskaźniki'!$F$24,0)))))</f>
        <v>0</v>
      </c>
      <c r="AN1232" s="20">
        <f>IF(AA1232="węgiel",AF1232*'lista, wskaźniki'!$E$42,IF(AA1232="drewno",AF1232*'lista, wskaźniki'!$G$42,IF(AA1232="pellet",AF1232*'lista, wskaźniki'!$H$42,IF(AA1232="gaz z sieci",AF1232*'lista, wskaźniki'!$F$42,IF(AA1232="olej opałowy",AF1232*'lista, wskaźniki'!$I$42,0)))))</f>
        <v>0</v>
      </c>
      <c r="AO1232" s="20">
        <f>IF(AA1232="węgiel",AF1232*'lista, wskaźniki'!$E$43,IF(AA1232="drewno",AF1232*'lista, wskaźniki'!$G$43,IF(AA1232="pellet",AF1232*'lista, wskaźniki'!$H$43,IF(AA1232="gaz z sieci",AF1232*'lista, wskaźniki'!$F$43,IF(AA1232="olej opałowy",AF1232*'lista, wskaźniki'!$I$43,0)))))</f>
        <v>0</v>
      </c>
      <c r="AP1232" s="20">
        <f>IF(AA1232="węgiel",AF1232*'lista, wskaźniki'!$E$44,IF(AA1232="drewno",AF1232*'lista, wskaźniki'!$G$44,IF(AA1232="pellet",AF1232*'lista, wskaźniki'!$H$44,IF(AA1232="gaz z sieci",AF1232*'lista, wskaźniki'!$F$44,IF(AA1232="olej opałowy",AF1232*'lista, wskaźniki'!$I$44,0)))))</f>
        <v>0</v>
      </c>
      <c r="AQ1232" s="20" t="b">
        <f>IF(Z1232="gaz",AH1232*1/3.6*'lista, wskaźniki'!$F$21,IF(Z1232="energia elektryczna",AH1232*1/3.6*'lista, wskaźniki'!$F$26))</f>
        <v>0</v>
      </c>
      <c r="AR1232" s="20" t="b">
        <f>IF(Z1232="gaz",AH1232*'lista, wskaźniki'!$F$42,IF(Z1232="energia elektryczna",AH1232*0))</f>
        <v>0</v>
      </c>
      <c r="AS1232" s="20" t="b">
        <f>IF(Z1232="gaz",AH1232*'lista, wskaźniki'!$F$43,IF(Z1232="energia elektryczna",AH1232*0))</f>
        <v>0</v>
      </c>
      <c r="AT1232" s="20" t="b">
        <f>IF(Z1232="gaz",AH1232*'lista, wskaźniki'!$F$44,IF(Z1232="energia elektryczna",AH1232*0))</f>
        <v>0</v>
      </c>
      <c r="AU1232" s="20">
        <f>AI1232*1/3.6*'lista, wskaźniki'!$F$21</f>
        <v>0</v>
      </c>
      <c r="AV1232" s="20">
        <f>AI1232*'lista, wskaźniki'!$F$42</f>
        <v>0</v>
      </c>
      <c r="AW1232" s="20">
        <f>AI1232*'lista, wskaźniki'!$F$43</f>
        <v>0</v>
      </c>
      <c r="AX1232" s="20">
        <f>AI1232*'lista, wskaźniki'!$F$44</f>
        <v>0</v>
      </c>
      <c r="AY1232" s="20">
        <f>AK1232*'lista, wskaźniki'!$F$26</f>
        <v>0</v>
      </c>
      <c r="AZ1232" s="20">
        <f t="shared" si="555"/>
        <v>0</v>
      </c>
      <c r="BA1232" s="20">
        <f t="shared" si="556"/>
        <v>0</v>
      </c>
      <c r="BB1232" s="20">
        <f t="shared" si="557"/>
        <v>0</v>
      </c>
      <c r="BC1232" s="20">
        <f t="shared" si="558"/>
        <v>0</v>
      </c>
      <c r="BD1232" s="997"/>
      <c r="BE1232" s="997"/>
      <c r="BF1232" s="997"/>
      <c r="BG1232" s="997"/>
      <c r="BH1232" s="188"/>
      <c r="BI1232" s="997"/>
      <c r="BJ1232" s="188"/>
      <c r="BK1232" s="997"/>
      <c r="BL1232" s="188"/>
      <c r="BM1232" s="188"/>
      <c r="BN1232" s="188"/>
      <c r="BO1232" s="188"/>
      <c r="BP1232" s="188"/>
      <c r="BQ1232" s="188"/>
      <c r="BR1232" s="188"/>
      <c r="BS1232" s="991"/>
      <c r="BT1232" s="991"/>
      <c r="BU1232" s="991"/>
      <c r="BV1232" s="991"/>
      <c r="BW1232" s="991"/>
      <c r="BX1232" s="991"/>
      <c r="BY1232" s="994"/>
      <c r="CA1232" s="365" t="b">
        <f t="shared" si="559"/>
        <v>0</v>
      </c>
      <c r="CB1232" s="365" t="b">
        <f t="shared" si="560"/>
        <v>0</v>
      </c>
      <c r="CC1232" s="365" t="b">
        <f t="shared" si="561"/>
        <v>0</v>
      </c>
      <c r="CD1232" s="365" t="b">
        <f t="shared" si="562"/>
        <v>0</v>
      </c>
      <c r="CE1232" s="365">
        <f t="shared" si="563"/>
        <v>0</v>
      </c>
      <c r="CF1232" s="365" t="b">
        <f t="shared" si="564"/>
        <v>0</v>
      </c>
      <c r="CG1232" s="365" t="b">
        <f t="shared" si="565"/>
        <v>0</v>
      </c>
      <c r="CH1232" s="365" t="b">
        <f t="shared" si="566"/>
        <v>0</v>
      </c>
      <c r="CI1232" s="72" t="b">
        <f t="shared" si="567"/>
        <v>0</v>
      </c>
      <c r="CJ1232" s="72" t="b">
        <f t="shared" si="568"/>
        <v>0</v>
      </c>
      <c r="CK1232" s="72" t="b">
        <f t="shared" si="569"/>
        <v>0</v>
      </c>
      <c r="CL1232" s="72">
        <f t="shared" si="570"/>
        <v>0</v>
      </c>
      <c r="CM1232" s="72">
        <f t="shared" si="571"/>
        <v>0</v>
      </c>
      <c r="CN1232" s="72" t="b">
        <f t="shared" si="572"/>
        <v>0</v>
      </c>
      <c r="CP1232" s="13">
        <f t="shared" si="573"/>
        <v>0</v>
      </c>
      <c r="CQ1232" s="13" t="b">
        <f t="shared" si="574"/>
        <v>0</v>
      </c>
      <c r="CR1232" s="13" t="b">
        <f t="shared" si="575"/>
        <v>0</v>
      </c>
      <c r="CS1232" s="13" t="b">
        <f t="shared" si="581"/>
        <v>0</v>
      </c>
      <c r="CT1232" s="13" t="b">
        <f t="shared" si="580"/>
        <v>0</v>
      </c>
      <c r="CU1232" s="13" t="b">
        <f t="shared" si="553"/>
        <v>0</v>
      </c>
      <c r="CV1232" s="13" t="b">
        <f t="shared" si="576"/>
        <v>0</v>
      </c>
      <c r="CW1232" s="13" t="b">
        <f t="shared" si="577"/>
        <v>0</v>
      </c>
      <c r="CX1232" s="13" t="b">
        <f t="shared" si="578"/>
        <v>0</v>
      </c>
      <c r="CY1232" s="13" t="b">
        <f t="shared" si="579"/>
        <v>0</v>
      </c>
    </row>
    <row r="1233" spans="1:103" ht="15" thickBot="1">
      <c r="A1233" s="931">
        <v>247</v>
      </c>
      <c r="B1233" s="995" t="s">
        <v>244</v>
      </c>
      <c r="C1233" s="995"/>
      <c r="D1233" s="995" t="s">
        <v>3</v>
      </c>
      <c r="E1233" s="995" t="s">
        <v>5</v>
      </c>
      <c r="F1233" s="995"/>
      <c r="G1233" s="995">
        <v>5</v>
      </c>
      <c r="H1233" s="995"/>
      <c r="I1233" s="995" t="s">
        <v>11</v>
      </c>
      <c r="J1233" s="995"/>
      <c r="K1233" s="995">
        <v>4</v>
      </c>
      <c r="L1233" s="995" t="s">
        <v>16</v>
      </c>
      <c r="M1233" s="995"/>
      <c r="N1233" s="995" t="s">
        <v>17</v>
      </c>
      <c r="O1233" s="181"/>
      <c r="P1233" s="995" t="s">
        <v>17</v>
      </c>
      <c r="Q1233" s="940">
        <f>IF(I1233="&lt;1966",'lista, wskaźniki'!$G$4,IF(I1233="1967-1985",'lista, wskaźniki'!$G$5,IF(I1233="1986-1992",'lista, wskaźniki'!$G$6,IF(I1233="1993-1996",'lista, wskaźniki'!$G$7,IF(I1233="&gt;1997",'lista, wskaźniki'!$G$8,IF(I1233=0,'lista, wskaźniki'!$G$4))))))</f>
        <v>250</v>
      </c>
      <c r="R1233" s="995" t="s">
        <v>23</v>
      </c>
      <c r="S1233" s="995" t="s">
        <v>27</v>
      </c>
      <c r="T1233" s="995"/>
      <c r="U1233" s="995"/>
      <c r="V1233" s="995"/>
      <c r="W1233" s="182" t="s">
        <v>35</v>
      </c>
      <c r="X1233" s="182" t="s">
        <v>39</v>
      </c>
      <c r="Y1233" s="182" t="s">
        <v>42</v>
      </c>
      <c r="Z1233" s="182"/>
      <c r="AA1233" s="182" t="s">
        <v>35</v>
      </c>
      <c r="AB1233" s="183">
        <v>2</v>
      </c>
      <c r="AC1233" s="183"/>
      <c r="AD1233" s="182"/>
      <c r="AE1233" s="995">
        <v>24</v>
      </c>
      <c r="AF1233" s="334">
        <f t="shared" si="554"/>
        <v>45.26</v>
      </c>
      <c r="AG1233" s="272">
        <f>IF(R1233="kompletna",Q1233*J1233*0.0036*'lista, wskaźniki'!$F$13, IF(R1233="częściowa",Q1233*J1233*0.0036*'lista, wskaźniki'!$F$14, IF(R1233="brak",Q1233*J1233*0.0036*'lista, wskaźniki'!$F$15,)))</f>
        <v>0</v>
      </c>
      <c r="AH1233" s="334">
        <f>IF(Y1233="inne",K1233*'lista, wskaźniki'!$E$35,IF(Y1233="to samo źródło",0,IF(Y1233=0,0)))</f>
        <v>0</v>
      </c>
      <c r="AI1233" s="334" t="b">
        <f>IF(AA1233="gaz z sieci",AC1233*'lista, wskaźniki'!$D$21)</f>
        <v>0</v>
      </c>
      <c r="AJ1233" s="272">
        <f>IF(AA1233="węgiel",AB1233*'lista, wskaźniki'!$D$20, IF('Sektor mieszkaniowy'!AA1233="drewno",'Sektor mieszkaniowy'!AB1233*'lista, wskaźniki'!$D$22,IF('Sektor mieszkaniowy'!AA1233="pellet",AB1233*'lista, wskaźniki'!$D$23,IF('Sektor mieszkaniowy'!AA1233="gaz z sieci",AB1233*'lista, wskaźniki'!$D$21,IF('Sektor mieszkaniowy'!AA1233="olej opałowy",'Sektor mieszkaniowy'!AB1233*'lista, wskaźniki'!$D$24)))))</f>
        <v>45.26</v>
      </c>
      <c r="AK1233" s="998"/>
      <c r="AL1233" s="995"/>
      <c r="AM1233" s="20">
        <f>IF(AA1233="węgiel",AF1233*1/3.6*'lista, wskaźniki'!$F$20,IF(AA1233="drewno",AF1233*1/3.6*'lista, wskaźniki'!$F$22,IF(AA1233="pellet",AF1233*1/3.6*'lista, wskaźniki'!$F$23,IF(AA1233="gaz z sieci",AF1233*1/3.6*'lista, wskaźniki'!$F$21,IF(AA1233="olej opałowy",AF1233*1/3.6*'lista, wskaźniki'!$F$24,0)))))</f>
        <v>4.2874797999999998</v>
      </c>
      <c r="AN1233" s="20">
        <f>IF(AA1233="węgiel",AF1233*'lista, wskaźniki'!$E$42,IF(AA1233="drewno",AF1233*'lista, wskaźniki'!$G$42,IF(AA1233="pellet",AF1233*'lista, wskaźniki'!$H$42,IF(AA1233="gaz z sieci",AF1233*'lista, wskaźniki'!$F$42,IF(AA1233="olej opałowy",AF1233*'lista, wskaźniki'!$I$42,0)))))</f>
        <v>1.71988E-2</v>
      </c>
      <c r="AO1233" s="20">
        <f>IF(AA1233="węgiel",AF1233*'lista, wskaźniki'!$E$43,IF(AA1233="drewno",AF1233*'lista, wskaźniki'!$G$43,IF(AA1233="pellet",AF1233*'lista, wskaźniki'!$H$43,IF(AA1233="gaz z sieci",AF1233*'lista, wskaźniki'!$F$43,IF(AA1233="olej opałowy",AF1233*'lista, wskaźniki'!$I$43,0)))))</f>
        <v>1.6293600000000002E-2</v>
      </c>
      <c r="AP1233" s="20">
        <f>IF(AA1233="węgiel",AF1233*'lista, wskaźniki'!$E$44,IF(AA1233="drewno",AF1233*'lista, wskaźniki'!$G$44,IF(AA1233="pellet",AF1233*'lista, wskaźniki'!$H$44,IF(AA1233="gaz z sieci",AF1233*'lista, wskaźniki'!$F$44,IF(AA1233="olej opałowy",AF1233*'lista, wskaźniki'!$I$44,0)))))</f>
        <v>1.22202E-5</v>
      </c>
      <c r="AQ1233" s="20" t="b">
        <f>IF(Z1233="gaz",AH1233*1/3.6*'lista, wskaźniki'!$F$21,IF(Z1233="energia elektryczna",AH1233*1/3.6*'lista, wskaźniki'!$F$26))</f>
        <v>0</v>
      </c>
      <c r="AR1233" s="20" t="b">
        <f>IF(Z1233="gaz",AH1233*'lista, wskaźniki'!$F$42,IF(Z1233="energia elektryczna",AH1233*0))</f>
        <v>0</v>
      </c>
      <c r="AS1233" s="20" t="b">
        <f>IF(Z1233="gaz",AH1233*'lista, wskaźniki'!$F$43,IF(Z1233="energia elektryczna",AH1233*0))</f>
        <v>0</v>
      </c>
      <c r="AT1233" s="20" t="b">
        <f>IF(Z1233="gaz",AH1233*'lista, wskaźniki'!$F$44,IF(Z1233="energia elektryczna",AH1233*0))</f>
        <v>0</v>
      </c>
      <c r="AU1233" s="20">
        <f>AI1233*1/3.6*'lista, wskaźniki'!$F$21</f>
        <v>0</v>
      </c>
      <c r="AV1233" s="20">
        <f>AI1233*'lista, wskaźniki'!$F$42</f>
        <v>0</v>
      </c>
      <c r="AW1233" s="20">
        <f>AI1233*'lista, wskaźniki'!$F$43</f>
        <v>0</v>
      </c>
      <c r="AX1233" s="20">
        <f>AI1233*'lista, wskaźniki'!$F$44</f>
        <v>0</v>
      </c>
      <c r="AY1233" s="20">
        <f>AK1233*'lista, wskaźniki'!$F$26</f>
        <v>0</v>
      </c>
      <c r="AZ1233" s="20">
        <f t="shared" si="555"/>
        <v>4.2874797999999998</v>
      </c>
      <c r="BA1233" s="20">
        <f t="shared" si="556"/>
        <v>1.71988E-2</v>
      </c>
      <c r="BB1233" s="20">
        <f t="shared" si="557"/>
        <v>1.6293600000000002E-2</v>
      </c>
      <c r="BC1233" s="20">
        <f t="shared" si="558"/>
        <v>1.22202E-5</v>
      </c>
      <c r="BD1233" s="995" t="s">
        <v>17</v>
      </c>
      <c r="BE1233" s="995" t="s">
        <v>17</v>
      </c>
      <c r="BF1233" s="995" t="s">
        <v>17</v>
      </c>
      <c r="BG1233" s="995" t="s">
        <v>17</v>
      </c>
      <c r="BH1233" s="182"/>
      <c r="BI1233" s="995" t="s">
        <v>17</v>
      </c>
      <c r="BJ1233" s="182"/>
      <c r="BK1233" s="995" t="s">
        <v>17</v>
      </c>
      <c r="BL1233" s="182"/>
      <c r="BM1233" s="182"/>
      <c r="BN1233" s="182"/>
      <c r="BO1233" s="182" t="s">
        <v>17</v>
      </c>
      <c r="BP1233" s="182"/>
      <c r="BQ1233" s="182"/>
      <c r="BR1233" s="182"/>
      <c r="BS1233" s="989"/>
      <c r="BT1233" s="989"/>
      <c r="BU1233" s="989"/>
      <c r="BV1233" s="989"/>
      <c r="BW1233" s="989"/>
      <c r="BX1233" s="989"/>
      <c r="BY1233" s="992"/>
      <c r="CA1233" s="365">
        <f t="shared" si="559"/>
        <v>45.26</v>
      </c>
      <c r="CB1233" s="365" t="b">
        <f t="shared" si="560"/>
        <v>0</v>
      </c>
      <c r="CC1233" s="365" t="b">
        <f t="shared" si="561"/>
        <v>0</v>
      </c>
      <c r="CD1233" s="365" t="b">
        <f t="shared" si="562"/>
        <v>0</v>
      </c>
      <c r="CE1233" s="365" t="b">
        <f t="shared" si="563"/>
        <v>0</v>
      </c>
      <c r="CF1233" s="365" t="b">
        <f t="shared" si="564"/>
        <v>0</v>
      </c>
      <c r="CG1233" s="365" t="b">
        <f t="shared" si="565"/>
        <v>0</v>
      </c>
      <c r="CH1233" s="365" t="b">
        <f t="shared" si="566"/>
        <v>0</v>
      </c>
      <c r="CI1233" s="72">
        <f t="shared" si="567"/>
        <v>45.26</v>
      </c>
      <c r="CJ1233" s="72" t="b">
        <f t="shared" si="568"/>
        <v>0</v>
      </c>
      <c r="CK1233" s="72" t="b">
        <f t="shared" si="569"/>
        <v>0</v>
      </c>
      <c r="CL1233" s="72">
        <f t="shared" si="570"/>
        <v>0</v>
      </c>
      <c r="CM1233" s="72" t="b">
        <f t="shared" si="571"/>
        <v>0</v>
      </c>
      <c r="CN1233" s="72" t="b">
        <f t="shared" si="572"/>
        <v>0</v>
      </c>
      <c r="CP1233" s="13" t="b">
        <f t="shared" si="573"/>
        <v>0</v>
      </c>
      <c r="CQ1233" s="13">
        <f t="shared" si="574"/>
        <v>0</v>
      </c>
      <c r="CR1233" s="13">
        <f t="shared" si="575"/>
        <v>0</v>
      </c>
      <c r="CS1233" s="13">
        <f t="shared" si="581"/>
        <v>0</v>
      </c>
      <c r="CT1233" s="13" t="b">
        <f t="shared" si="580"/>
        <v>0</v>
      </c>
      <c r="CU1233" s="13">
        <f t="shared" si="553"/>
        <v>0</v>
      </c>
      <c r="CV1233" s="13" t="b">
        <f t="shared" si="576"/>
        <v>0</v>
      </c>
      <c r="CW1233" s="13">
        <f t="shared" si="577"/>
        <v>0</v>
      </c>
      <c r="CX1233" s="13" t="b">
        <f t="shared" si="578"/>
        <v>0</v>
      </c>
      <c r="CY1233" s="13">
        <f t="shared" si="579"/>
        <v>0</v>
      </c>
    </row>
    <row r="1234" spans="1:103" ht="15" thickBot="1">
      <c r="A1234" s="932"/>
      <c r="B1234" s="996"/>
      <c r="C1234" s="996"/>
      <c r="D1234" s="996"/>
      <c r="E1234" s="996"/>
      <c r="F1234" s="996"/>
      <c r="G1234" s="996"/>
      <c r="H1234" s="996"/>
      <c r="I1234" s="996"/>
      <c r="J1234" s="996"/>
      <c r="K1234" s="996"/>
      <c r="L1234" s="996"/>
      <c r="M1234" s="996"/>
      <c r="N1234" s="996"/>
      <c r="O1234" s="184"/>
      <c r="P1234" s="996"/>
      <c r="Q1234" s="941"/>
      <c r="R1234" s="996"/>
      <c r="S1234" s="996"/>
      <c r="T1234" s="996"/>
      <c r="U1234" s="996"/>
      <c r="V1234" s="996"/>
      <c r="W1234" s="185"/>
      <c r="X1234" s="185"/>
      <c r="Y1234" s="185"/>
      <c r="Z1234" s="185"/>
      <c r="AA1234" s="185" t="s">
        <v>36</v>
      </c>
      <c r="AB1234" s="186"/>
      <c r="AC1234" s="186"/>
      <c r="AD1234" s="185"/>
      <c r="AE1234" s="996"/>
      <c r="AF1234" s="334">
        <f t="shared" si="554"/>
        <v>0</v>
      </c>
      <c r="AG1234" s="272">
        <f>IF(R1234="kompletna",Q1234*J1234*0.0036*'lista, wskaźniki'!$F$13, IF(R1234="częściowa",Q1234*J1234*0.0036*'lista, wskaźniki'!$F$14, IF(R1234="brak",Q1234*J1234*0.0036*'lista, wskaźniki'!$F$15,)))</f>
        <v>0</v>
      </c>
      <c r="AH1234" s="334">
        <f>IF(Y1234="inne",K1234*'lista, wskaźniki'!$E$35,IF(Y1234="to samo źródło",0,IF(Y1234=0,0)))</f>
        <v>0</v>
      </c>
      <c r="AI1234" s="334" t="b">
        <f>IF(AA1234="gaz z sieci",AC1234*'lista, wskaźniki'!$D$21)</f>
        <v>0</v>
      </c>
      <c r="AJ1234" s="272">
        <f>IF(AA1234="węgiel",AB1234*'lista, wskaźniki'!$D$20, IF('Sektor mieszkaniowy'!AA1234="drewno",'Sektor mieszkaniowy'!AB1234*'lista, wskaźniki'!$D$22,IF('Sektor mieszkaniowy'!AA1234="pellet",AB1234*'lista, wskaźniki'!$D$23,IF('Sektor mieszkaniowy'!AA1234="gaz z sieci",AB1234*'lista, wskaźniki'!$D$21,IF('Sektor mieszkaniowy'!AA1234="olej opałowy",'Sektor mieszkaniowy'!AB1234*'lista, wskaźniki'!$D$24)))))</f>
        <v>0</v>
      </c>
      <c r="AK1234" s="999"/>
      <c r="AL1234" s="996"/>
      <c r="AM1234" s="20">
        <f>IF(AA1234="węgiel",AF1234*1/3.6*'lista, wskaźniki'!$F$20,IF(AA1234="drewno",AF1234*1/3.6*'lista, wskaźniki'!$F$22,IF(AA1234="pellet",AF1234*1/3.6*'lista, wskaźniki'!$F$23,IF(AA1234="gaz z sieci",AF1234*1/3.6*'lista, wskaźniki'!$F$21,IF(AA1234="olej opałowy",AF1234*1/3.6*'lista, wskaźniki'!$F$24,0)))))</f>
        <v>0</v>
      </c>
      <c r="AN1234" s="20">
        <f>IF(AA1234="węgiel",AF1234*'lista, wskaźniki'!$E$42,IF(AA1234="drewno",AF1234*'lista, wskaźniki'!$G$42,IF(AA1234="pellet",AF1234*'lista, wskaźniki'!$H$42,IF(AA1234="gaz z sieci",AF1234*'lista, wskaźniki'!$F$42,IF(AA1234="olej opałowy",AF1234*'lista, wskaźniki'!$I$42,0)))))</f>
        <v>0</v>
      </c>
      <c r="AO1234" s="20">
        <f>IF(AA1234="węgiel",AF1234*'lista, wskaźniki'!$E$43,IF(AA1234="drewno",AF1234*'lista, wskaźniki'!$G$43,IF(AA1234="pellet",AF1234*'lista, wskaźniki'!$H$43,IF(AA1234="gaz z sieci",AF1234*'lista, wskaźniki'!$F$43,IF(AA1234="olej opałowy",AF1234*'lista, wskaźniki'!$I$43,0)))))</f>
        <v>0</v>
      </c>
      <c r="AP1234" s="20">
        <f>IF(AA1234="węgiel",AF1234*'lista, wskaźniki'!$E$44,IF(AA1234="drewno",AF1234*'lista, wskaźniki'!$G$44,IF(AA1234="pellet",AF1234*'lista, wskaźniki'!$H$44,IF(AA1234="gaz z sieci",AF1234*'lista, wskaźniki'!$F$44,IF(AA1234="olej opałowy",AF1234*'lista, wskaźniki'!$I$44,0)))))</f>
        <v>0</v>
      </c>
      <c r="AQ1234" s="20" t="b">
        <f>IF(Z1234="gaz",AH1234*1/3.6*'lista, wskaźniki'!$F$21,IF(Z1234="energia elektryczna",AH1234*1/3.6*'lista, wskaźniki'!$F$26))</f>
        <v>0</v>
      </c>
      <c r="AR1234" s="20" t="b">
        <f>IF(Z1234="gaz",AH1234*'lista, wskaźniki'!$F$42,IF(Z1234="energia elektryczna",AH1234*0))</f>
        <v>0</v>
      </c>
      <c r="AS1234" s="20" t="b">
        <f>IF(Z1234="gaz",AH1234*'lista, wskaźniki'!$F$43,IF(Z1234="energia elektryczna",AH1234*0))</f>
        <v>0</v>
      </c>
      <c r="AT1234" s="20" t="b">
        <f>IF(Z1234="gaz",AH1234*'lista, wskaźniki'!$F$44,IF(Z1234="energia elektryczna",AH1234*0))</f>
        <v>0</v>
      </c>
      <c r="AU1234" s="20">
        <f>AI1234*1/3.6*'lista, wskaźniki'!$F$21</f>
        <v>0</v>
      </c>
      <c r="AV1234" s="20">
        <f>AI1234*'lista, wskaźniki'!$F$42</f>
        <v>0</v>
      </c>
      <c r="AW1234" s="20">
        <f>AI1234*'lista, wskaźniki'!$F$43</f>
        <v>0</v>
      </c>
      <c r="AX1234" s="20">
        <f>AI1234*'lista, wskaźniki'!$F$44</f>
        <v>0</v>
      </c>
      <c r="AY1234" s="20">
        <f>AK1234*'lista, wskaźniki'!$F$26</f>
        <v>0</v>
      </c>
      <c r="AZ1234" s="20">
        <f t="shared" si="555"/>
        <v>0</v>
      </c>
      <c r="BA1234" s="20">
        <f t="shared" si="556"/>
        <v>0</v>
      </c>
      <c r="BB1234" s="20">
        <f t="shared" si="557"/>
        <v>0</v>
      </c>
      <c r="BC1234" s="20">
        <f t="shared" si="558"/>
        <v>0</v>
      </c>
      <c r="BD1234" s="996"/>
      <c r="BE1234" s="996"/>
      <c r="BF1234" s="996"/>
      <c r="BG1234" s="996"/>
      <c r="BH1234" s="185"/>
      <c r="BI1234" s="996"/>
      <c r="BJ1234" s="185"/>
      <c r="BK1234" s="996"/>
      <c r="BL1234" s="185"/>
      <c r="BM1234" s="185"/>
      <c r="BN1234" s="185"/>
      <c r="BO1234" s="185"/>
      <c r="BP1234" s="185"/>
      <c r="BQ1234" s="185"/>
      <c r="BR1234" s="185"/>
      <c r="BS1234" s="990"/>
      <c r="BT1234" s="990"/>
      <c r="BU1234" s="990"/>
      <c r="BV1234" s="990"/>
      <c r="BW1234" s="990"/>
      <c r="BX1234" s="990"/>
      <c r="BY1234" s="993"/>
      <c r="CA1234" s="365" t="b">
        <f t="shared" si="559"/>
        <v>0</v>
      </c>
      <c r="CB1234" s="365">
        <f t="shared" si="560"/>
        <v>0</v>
      </c>
      <c r="CC1234" s="365" t="b">
        <f t="shared" si="561"/>
        <v>0</v>
      </c>
      <c r="CD1234" s="365" t="b">
        <f t="shared" si="562"/>
        <v>0</v>
      </c>
      <c r="CE1234" s="365" t="b">
        <f t="shared" si="563"/>
        <v>0</v>
      </c>
      <c r="CF1234" s="365" t="b">
        <f t="shared" si="564"/>
        <v>0</v>
      </c>
      <c r="CG1234" s="365" t="b">
        <f t="shared" si="565"/>
        <v>0</v>
      </c>
      <c r="CH1234" s="365" t="b">
        <f t="shared" si="566"/>
        <v>0</v>
      </c>
      <c r="CI1234" s="72" t="b">
        <f t="shared" si="567"/>
        <v>0</v>
      </c>
      <c r="CJ1234" s="72">
        <f t="shared" si="568"/>
        <v>0</v>
      </c>
      <c r="CK1234" s="72" t="b">
        <f t="shared" si="569"/>
        <v>0</v>
      </c>
      <c r="CL1234" s="72">
        <f t="shared" si="570"/>
        <v>0</v>
      </c>
      <c r="CM1234" s="72" t="b">
        <f t="shared" si="571"/>
        <v>0</v>
      </c>
      <c r="CN1234" s="72" t="b">
        <f t="shared" si="572"/>
        <v>0</v>
      </c>
      <c r="CP1234" s="13">
        <f t="shared" si="573"/>
        <v>0</v>
      </c>
      <c r="CQ1234" s="13" t="b">
        <f t="shared" si="574"/>
        <v>0</v>
      </c>
      <c r="CR1234" s="13" t="b">
        <f t="shared" si="575"/>
        <v>0</v>
      </c>
      <c r="CS1234" s="13" t="b">
        <f t="shared" si="581"/>
        <v>0</v>
      </c>
      <c r="CT1234" s="13" t="b">
        <f t="shared" si="580"/>
        <v>0</v>
      </c>
      <c r="CU1234" s="13" t="b">
        <f t="shared" si="553"/>
        <v>0</v>
      </c>
      <c r="CV1234" s="13" t="b">
        <f t="shared" si="576"/>
        <v>0</v>
      </c>
      <c r="CW1234" s="13" t="b">
        <f t="shared" si="577"/>
        <v>0</v>
      </c>
      <c r="CX1234" s="13" t="b">
        <f t="shared" si="578"/>
        <v>0</v>
      </c>
      <c r="CY1234" s="13" t="b">
        <f t="shared" si="579"/>
        <v>0</v>
      </c>
    </row>
    <row r="1235" spans="1:103" ht="15" thickBot="1">
      <c r="A1235" s="932"/>
      <c r="B1235" s="996"/>
      <c r="C1235" s="996"/>
      <c r="D1235" s="996"/>
      <c r="E1235" s="996"/>
      <c r="F1235" s="996"/>
      <c r="G1235" s="996"/>
      <c r="H1235" s="996"/>
      <c r="I1235" s="996"/>
      <c r="J1235" s="996"/>
      <c r="K1235" s="996"/>
      <c r="L1235" s="996"/>
      <c r="M1235" s="996"/>
      <c r="N1235" s="996"/>
      <c r="O1235" s="184"/>
      <c r="P1235" s="996"/>
      <c r="Q1235" s="941"/>
      <c r="R1235" s="996"/>
      <c r="S1235" s="996"/>
      <c r="T1235" s="996"/>
      <c r="U1235" s="996"/>
      <c r="V1235" s="996"/>
      <c r="W1235" s="185"/>
      <c r="X1235" s="185"/>
      <c r="Y1235" s="185"/>
      <c r="Z1235" s="185"/>
      <c r="AA1235" s="185" t="s">
        <v>50</v>
      </c>
      <c r="AB1235" s="186"/>
      <c r="AC1235" s="186"/>
      <c r="AD1235" s="185"/>
      <c r="AE1235" s="996"/>
      <c r="AF1235" s="334">
        <f t="shared" si="554"/>
        <v>0</v>
      </c>
      <c r="AG1235" s="272">
        <f>IF(R1235="kompletna",Q1235*J1235*0.0036*'lista, wskaźniki'!$F$13, IF(R1235="częściowa",Q1235*J1235*0.0036*'lista, wskaźniki'!$F$14, IF(R1235="brak",Q1235*J1235*0.0036*'lista, wskaźniki'!$F$15,)))</f>
        <v>0</v>
      </c>
      <c r="AH1235" s="334">
        <f>IF(Y1235="inne",K1235*'lista, wskaźniki'!$E$35,IF(Y1235="to samo źródło",0,IF(Y1235=0,0)))</f>
        <v>0</v>
      </c>
      <c r="AI1235" s="334" t="b">
        <f>IF(AA1235="gaz z sieci",AC1235*'lista, wskaźniki'!$D$21)</f>
        <v>0</v>
      </c>
      <c r="AJ1235" s="272">
        <f>IF(AA1235="węgiel",AB1235*'lista, wskaźniki'!$D$20, IF('Sektor mieszkaniowy'!AA1235="drewno",'Sektor mieszkaniowy'!AB1235*'lista, wskaźniki'!$D$22,IF('Sektor mieszkaniowy'!AA1235="pellet",AB1235*'lista, wskaźniki'!$D$23,IF('Sektor mieszkaniowy'!AA1235="gaz z sieci",AB1235*'lista, wskaźniki'!$D$21,IF('Sektor mieszkaniowy'!AA1235="olej opałowy",'Sektor mieszkaniowy'!AB1235*'lista, wskaźniki'!$D$24)))))</f>
        <v>0</v>
      </c>
      <c r="AK1235" s="999"/>
      <c r="AL1235" s="996"/>
      <c r="AM1235" s="20">
        <f>IF(AA1235="węgiel",AF1235*1/3.6*'lista, wskaźniki'!$F$20,IF(AA1235="drewno",AF1235*1/3.6*'lista, wskaźniki'!$F$22,IF(AA1235="pellet",AF1235*1/3.6*'lista, wskaźniki'!$F$23,IF(AA1235="gaz z sieci",AF1235*1/3.6*'lista, wskaźniki'!$F$21,IF(AA1235="olej opałowy",AF1235*1/3.6*'lista, wskaźniki'!$F$24,0)))))</f>
        <v>0</v>
      </c>
      <c r="AN1235" s="20">
        <f>IF(AA1235="węgiel",AF1235*'lista, wskaźniki'!$E$42,IF(AA1235="drewno",AF1235*'lista, wskaźniki'!$G$42,IF(AA1235="pellet",AF1235*'lista, wskaźniki'!$H$42,IF(AA1235="gaz z sieci",AF1235*'lista, wskaźniki'!$F$42,IF(AA1235="olej opałowy",AF1235*'lista, wskaźniki'!$I$42,0)))))</f>
        <v>0</v>
      </c>
      <c r="AO1235" s="20">
        <f>IF(AA1235="węgiel",AF1235*'lista, wskaźniki'!$E$43,IF(AA1235="drewno",AF1235*'lista, wskaźniki'!$G$43,IF(AA1235="pellet",AF1235*'lista, wskaźniki'!$H$43,IF(AA1235="gaz z sieci",AF1235*'lista, wskaźniki'!$F$43,IF(AA1235="olej opałowy",AF1235*'lista, wskaźniki'!$I$43,0)))))</f>
        <v>0</v>
      </c>
      <c r="AP1235" s="20">
        <f>IF(AA1235="węgiel",AF1235*'lista, wskaźniki'!$E$44,IF(AA1235="drewno",AF1235*'lista, wskaźniki'!$G$44,IF(AA1235="pellet",AF1235*'lista, wskaźniki'!$H$44,IF(AA1235="gaz z sieci",AF1235*'lista, wskaźniki'!$F$44,IF(AA1235="olej opałowy",AF1235*'lista, wskaźniki'!$I$44,0)))))</f>
        <v>0</v>
      </c>
      <c r="AQ1235" s="20" t="b">
        <f>IF(Z1235="gaz",AH1235*1/3.6*'lista, wskaźniki'!$F$21,IF(Z1235="energia elektryczna",AH1235*1/3.6*'lista, wskaźniki'!$F$26))</f>
        <v>0</v>
      </c>
      <c r="AR1235" s="20" t="b">
        <f>IF(Z1235="gaz",AH1235*'lista, wskaźniki'!$F$42,IF(Z1235="energia elektryczna",AH1235*0))</f>
        <v>0</v>
      </c>
      <c r="AS1235" s="20" t="b">
        <f>IF(Z1235="gaz",AH1235*'lista, wskaźniki'!$F$43,IF(Z1235="energia elektryczna",AH1235*0))</f>
        <v>0</v>
      </c>
      <c r="AT1235" s="20" t="b">
        <f>IF(Z1235="gaz",AH1235*'lista, wskaźniki'!$F$44,IF(Z1235="energia elektryczna",AH1235*0))</f>
        <v>0</v>
      </c>
      <c r="AU1235" s="20">
        <f>AI1235*1/3.6*'lista, wskaźniki'!$F$21</f>
        <v>0</v>
      </c>
      <c r="AV1235" s="20">
        <f>AI1235*'lista, wskaźniki'!$F$42</f>
        <v>0</v>
      </c>
      <c r="AW1235" s="20">
        <f>AI1235*'lista, wskaźniki'!$F$43</f>
        <v>0</v>
      </c>
      <c r="AX1235" s="20">
        <f>AI1235*'lista, wskaźniki'!$F$44</f>
        <v>0</v>
      </c>
      <c r="AY1235" s="20">
        <f>AK1235*'lista, wskaźniki'!$F$26</f>
        <v>0</v>
      </c>
      <c r="AZ1235" s="20">
        <f t="shared" si="555"/>
        <v>0</v>
      </c>
      <c r="BA1235" s="20">
        <f t="shared" si="556"/>
        <v>0</v>
      </c>
      <c r="BB1235" s="20">
        <f t="shared" si="557"/>
        <v>0</v>
      </c>
      <c r="BC1235" s="20">
        <f t="shared" si="558"/>
        <v>0</v>
      </c>
      <c r="BD1235" s="996"/>
      <c r="BE1235" s="996"/>
      <c r="BF1235" s="996"/>
      <c r="BG1235" s="996"/>
      <c r="BH1235" s="185"/>
      <c r="BI1235" s="996"/>
      <c r="BJ1235" s="185"/>
      <c r="BK1235" s="996"/>
      <c r="BL1235" s="185"/>
      <c r="BM1235" s="185"/>
      <c r="BN1235" s="185"/>
      <c r="BO1235" s="185"/>
      <c r="BP1235" s="185"/>
      <c r="BQ1235" s="185"/>
      <c r="BR1235" s="185"/>
      <c r="BS1235" s="990"/>
      <c r="BT1235" s="990"/>
      <c r="BU1235" s="990"/>
      <c r="BV1235" s="990"/>
      <c r="BW1235" s="990"/>
      <c r="BX1235" s="990"/>
      <c r="BY1235" s="993"/>
      <c r="CA1235" s="365" t="b">
        <f t="shared" si="559"/>
        <v>0</v>
      </c>
      <c r="CB1235" s="365" t="b">
        <f t="shared" si="560"/>
        <v>0</v>
      </c>
      <c r="CC1235" s="365">
        <f t="shared" si="561"/>
        <v>0</v>
      </c>
      <c r="CD1235" s="365" t="b">
        <f t="shared" si="562"/>
        <v>0</v>
      </c>
      <c r="CE1235" s="365" t="b">
        <f t="shared" si="563"/>
        <v>0</v>
      </c>
      <c r="CF1235" s="365" t="b">
        <f t="shared" si="564"/>
        <v>0</v>
      </c>
      <c r="CG1235" s="365" t="b">
        <f t="shared" si="565"/>
        <v>0</v>
      </c>
      <c r="CH1235" s="365" t="b">
        <f t="shared" si="566"/>
        <v>0</v>
      </c>
      <c r="CI1235" s="72" t="b">
        <f t="shared" si="567"/>
        <v>0</v>
      </c>
      <c r="CJ1235" s="72" t="b">
        <f t="shared" si="568"/>
        <v>0</v>
      </c>
      <c r="CK1235" s="72">
        <f t="shared" si="569"/>
        <v>0</v>
      </c>
      <c r="CL1235" s="72">
        <f t="shared" si="570"/>
        <v>0</v>
      </c>
      <c r="CM1235" s="72" t="b">
        <f t="shared" si="571"/>
        <v>0</v>
      </c>
      <c r="CN1235" s="72" t="b">
        <f t="shared" si="572"/>
        <v>0</v>
      </c>
      <c r="CP1235" s="13">
        <f t="shared" si="573"/>
        <v>0</v>
      </c>
      <c r="CQ1235" s="13" t="b">
        <f t="shared" si="574"/>
        <v>0</v>
      </c>
      <c r="CR1235" s="13" t="b">
        <f t="shared" si="575"/>
        <v>0</v>
      </c>
      <c r="CS1235" s="13" t="b">
        <f t="shared" si="581"/>
        <v>0</v>
      </c>
      <c r="CT1235" s="13" t="b">
        <f t="shared" si="580"/>
        <v>0</v>
      </c>
      <c r="CU1235" s="13" t="b">
        <f t="shared" si="553"/>
        <v>0</v>
      </c>
      <c r="CV1235" s="13" t="b">
        <f t="shared" si="576"/>
        <v>0</v>
      </c>
      <c r="CW1235" s="13" t="b">
        <f t="shared" si="577"/>
        <v>0</v>
      </c>
      <c r="CX1235" s="13" t="b">
        <f t="shared" si="578"/>
        <v>0</v>
      </c>
      <c r="CY1235" s="13" t="b">
        <f t="shared" si="579"/>
        <v>0</v>
      </c>
    </row>
    <row r="1236" spans="1:103" ht="15" thickBot="1">
      <c r="A1236" s="932"/>
      <c r="B1236" s="996"/>
      <c r="C1236" s="996"/>
      <c r="D1236" s="996"/>
      <c r="E1236" s="996"/>
      <c r="F1236" s="996"/>
      <c r="G1236" s="996"/>
      <c r="H1236" s="996"/>
      <c r="I1236" s="996"/>
      <c r="J1236" s="996"/>
      <c r="K1236" s="996"/>
      <c r="L1236" s="996"/>
      <c r="M1236" s="996"/>
      <c r="N1236" s="996"/>
      <c r="O1236" s="184"/>
      <c r="P1236" s="996"/>
      <c r="Q1236" s="941"/>
      <c r="R1236" s="996"/>
      <c r="S1236" s="996"/>
      <c r="T1236" s="996"/>
      <c r="U1236" s="996"/>
      <c r="V1236" s="996"/>
      <c r="W1236" s="185"/>
      <c r="X1236" s="185"/>
      <c r="Y1236" s="185"/>
      <c r="Z1236" s="185"/>
      <c r="AA1236" s="185" t="s">
        <v>38</v>
      </c>
      <c r="AB1236" s="186"/>
      <c r="AC1236" s="186"/>
      <c r="AD1236" s="185"/>
      <c r="AE1236" s="996"/>
      <c r="AF1236" s="334">
        <f t="shared" si="554"/>
        <v>0</v>
      </c>
      <c r="AG1236" s="272">
        <f>IF(R1236="kompletna",Q1236*J1236*0.0036*'lista, wskaźniki'!$F$13, IF(R1236="częściowa",Q1236*J1236*0.0036*'lista, wskaźniki'!$F$14, IF(R1236="brak",Q1236*J1236*0.0036*'lista, wskaźniki'!$F$15,)))</f>
        <v>0</v>
      </c>
      <c r="AH1236" s="334">
        <f>IF(Y1236="inne",K1236*'lista, wskaźniki'!$E$35,IF(Y1236="to samo źródło",0,IF(Y1236=0,0)))</f>
        <v>0</v>
      </c>
      <c r="AI1236" s="334">
        <f>IF(AA1236="gaz z sieci",AC1236*'lista, wskaźniki'!$D$21)</f>
        <v>0</v>
      </c>
      <c r="AJ1236" s="272">
        <f>IF(AA1236="węgiel",AB1236*'lista, wskaźniki'!$D$20, IF('Sektor mieszkaniowy'!AA1236="drewno",'Sektor mieszkaniowy'!AB1236*'lista, wskaźniki'!$D$22,IF('Sektor mieszkaniowy'!AA1236="pellet",AB1236*'lista, wskaźniki'!$D$23,IF('Sektor mieszkaniowy'!AA1236="gaz z sieci",AB1236*'lista, wskaźniki'!$D$21,IF('Sektor mieszkaniowy'!AA1236="olej opałowy",'Sektor mieszkaniowy'!AB1236*'lista, wskaźniki'!$D$24)))))</f>
        <v>0</v>
      </c>
      <c r="AK1236" s="999"/>
      <c r="AL1236" s="996"/>
      <c r="AM1236" s="20">
        <f>IF(AA1236="węgiel",AF1236*1/3.6*'lista, wskaźniki'!$F$20,IF(AA1236="drewno",AF1236*1/3.6*'lista, wskaźniki'!$F$22,IF(AA1236="pellet",AF1236*1/3.6*'lista, wskaźniki'!$F$23,IF(AA1236="gaz z sieci",AF1236*1/3.6*'lista, wskaźniki'!$F$21,IF(AA1236="olej opałowy",AF1236*1/3.6*'lista, wskaźniki'!$F$24,0)))))</f>
        <v>0</v>
      </c>
      <c r="AN1236" s="20">
        <f>IF(AA1236="węgiel",AF1236*'lista, wskaźniki'!$E$42,IF(AA1236="drewno",AF1236*'lista, wskaźniki'!$G$42,IF(AA1236="pellet",AF1236*'lista, wskaźniki'!$H$42,IF(AA1236="gaz z sieci",AF1236*'lista, wskaźniki'!$F$42,IF(AA1236="olej opałowy",AF1236*'lista, wskaźniki'!$I$42,0)))))</f>
        <v>0</v>
      </c>
      <c r="AO1236" s="20">
        <f>IF(AA1236="węgiel",AF1236*'lista, wskaźniki'!$E$43,IF(AA1236="drewno",AF1236*'lista, wskaźniki'!$G$43,IF(AA1236="pellet",AF1236*'lista, wskaźniki'!$H$43,IF(AA1236="gaz z sieci",AF1236*'lista, wskaźniki'!$F$43,IF(AA1236="olej opałowy",AF1236*'lista, wskaźniki'!$I$43,0)))))</f>
        <v>0</v>
      </c>
      <c r="AP1236" s="20">
        <f>IF(AA1236="węgiel",AF1236*'lista, wskaźniki'!$E$44,IF(AA1236="drewno",AF1236*'lista, wskaźniki'!$G$44,IF(AA1236="pellet",AF1236*'lista, wskaźniki'!$H$44,IF(AA1236="gaz z sieci",AF1236*'lista, wskaźniki'!$F$44,IF(AA1236="olej opałowy",AF1236*'lista, wskaźniki'!$I$44,0)))))</f>
        <v>0</v>
      </c>
      <c r="AQ1236" s="20" t="b">
        <f>IF(Z1236="gaz",AH1236*1/3.6*'lista, wskaźniki'!$F$21,IF(Z1236="energia elektryczna",AH1236*1/3.6*'lista, wskaźniki'!$F$26))</f>
        <v>0</v>
      </c>
      <c r="AR1236" s="20" t="b">
        <f>IF(Z1236="gaz",AH1236*'lista, wskaźniki'!$F$42,IF(Z1236="energia elektryczna",AH1236*0))</f>
        <v>0</v>
      </c>
      <c r="AS1236" s="20" t="b">
        <f>IF(Z1236="gaz",AH1236*'lista, wskaźniki'!$F$43,IF(Z1236="energia elektryczna",AH1236*0))</f>
        <v>0</v>
      </c>
      <c r="AT1236" s="20" t="b">
        <f>IF(Z1236="gaz",AH1236*'lista, wskaźniki'!$F$44,IF(Z1236="energia elektryczna",AH1236*0))</f>
        <v>0</v>
      </c>
      <c r="AU1236" s="20">
        <f>AI1236*1/3.6*'lista, wskaźniki'!$F$21</f>
        <v>0</v>
      </c>
      <c r="AV1236" s="20">
        <f>AI1236*'lista, wskaźniki'!$F$42</f>
        <v>0</v>
      </c>
      <c r="AW1236" s="20">
        <f>AI1236*'lista, wskaźniki'!$F$43</f>
        <v>0</v>
      </c>
      <c r="AX1236" s="20">
        <f>AI1236*'lista, wskaźniki'!$F$44</f>
        <v>0</v>
      </c>
      <c r="AY1236" s="20">
        <f>AK1236*'lista, wskaźniki'!$F$26</f>
        <v>0</v>
      </c>
      <c r="AZ1236" s="20">
        <f t="shared" si="555"/>
        <v>0</v>
      </c>
      <c r="BA1236" s="20">
        <f t="shared" si="556"/>
        <v>0</v>
      </c>
      <c r="BB1236" s="20">
        <f t="shared" si="557"/>
        <v>0</v>
      </c>
      <c r="BC1236" s="20">
        <f t="shared" si="558"/>
        <v>0</v>
      </c>
      <c r="BD1236" s="996"/>
      <c r="BE1236" s="996"/>
      <c r="BF1236" s="996"/>
      <c r="BG1236" s="996"/>
      <c r="BH1236" s="185"/>
      <c r="BI1236" s="996"/>
      <c r="BJ1236" s="185"/>
      <c r="BK1236" s="996"/>
      <c r="BL1236" s="185"/>
      <c r="BM1236" s="185"/>
      <c r="BN1236" s="185"/>
      <c r="BO1236" s="185"/>
      <c r="BP1236" s="185"/>
      <c r="BQ1236" s="185"/>
      <c r="BR1236" s="185"/>
      <c r="BS1236" s="990"/>
      <c r="BT1236" s="990"/>
      <c r="BU1236" s="990"/>
      <c r="BV1236" s="990"/>
      <c r="BW1236" s="990"/>
      <c r="BX1236" s="990"/>
      <c r="BY1236" s="993"/>
      <c r="CA1236" s="365" t="b">
        <f t="shared" si="559"/>
        <v>0</v>
      </c>
      <c r="CB1236" s="365" t="b">
        <f t="shared" si="560"/>
        <v>0</v>
      </c>
      <c r="CC1236" s="365" t="b">
        <f t="shared" si="561"/>
        <v>0</v>
      </c>
      <c r="CD1236" s="365">
        <f t="shared" si="562"/>
        <v>0</v>
      </c>
      <c r="CE1236" s="365" t="b">
        <f t="shared" si="563"/>
        <v>0</v>
      </c>
      <c r="CF1236" s="365" t="b">
        <f t="shared" si="564"/>
        <v>0</v>
      </c>
      <c r="CG1236" s="365" t="b">
        <f t="shared" si="565"/>
        <v>0</v>
      </c>
      <c r="CH1236" s="365">
        <f t="shared" si="566"/>
        <v>0</v>
      </c>
      <c r="CI1236" s="72" t="b">
        <f t="shared" si="567"/>
        <v>0</v>
      </c>
      <c r="CJ1236" s="72" t="b">
        <f t="shared" si="568"/>
        <v>0</v>
      </c>
      <c r="CK1236" s="72" t="b">
        <f t="shared" si="569"/>
        <v>0</v>
      </c>
      <c r="CL1236" s="72">
        <f t="shared" si="570"/>
        <v>0</v>
      </c>
      <c r="CM1236" s="72" t="b">
        <f t="shared" si="571"/>
        <v>0</v>
      </c>
      <c r="CN1236" s="72" t="b">
        <f t="shared" si="572"/>
        <v>0</v>
      </c>
      <c r="CP1236" s="13">
        <f t="shared" si="573"/>
        <v>0</v>
      </c>
      <c r="CQ1236" s="13" t="b">
        <f t="shared" si="574"/>
        <v>0</v>
      </c>
      <c r="CR1236" s="13" t="b">
        <f t="shared" si="575"/>
        <v>0</v>
      </c>
      <c r="CS1236" s="13" t="b">
        <f t="shared" si="581"/>
        <v>0</v>
      </c>
      <c r="CT1236" s="13" t="b">
        <f t="shared" si="580"/>
        <v>0</v>
      </c>
      <c r="CU1236" s="13" t="b">
        <f t="shared" si="553"/>
        <v>0</v>
      </c>
      <c r="CV1236" s="13" t="b">
        <f t="shared" si="576"/>
        <v>0</v>
      </c>
      <c r="CW1236" s="13" t="b">
        <f t="shared" si="577"/>
        <v>0</v>
      </c>
      <c r="CX1236" s="13" t="b">
        <f t="shared" si="578"/>
        <v>0</v>
      </c>
      <c r="CY1236" s="13" t="b">
        <f t="shared" si="579"/>
        <v>0</v>
      </c>
    </row>
    <row r="1237" spans="1:103" ht="15" thickBot="1">
      <c r="A1237" s="933"/>
      <c r="B1237" s="997"/>
      <c r="C1237" s="997"/>
      <c r="D1237" s="997"/>
      <c r="E1237" s="997"/>
      <c r="F1237" s="997"/>
      <c r="G1237" s="997"/>
      <c r="H1237" s="997"/>
      <c r="I1237" s="997"/>
      <c r="J1237" s="997"/>
      <c r="K1237" s="997"/>
      <c r="L1237" s="997"/>
      <c r="M1237" s="997"/>
      <c r="N1237" s="997"/>
      <c r="O1237" s="187"/>
      <c r="P1237" s="997"/>
      <c r="Q1237" s="942"/>
      <c r="R1237" s="997"/>
      <c r="S1237" s="997"/>
      <c r="T1237" s="997"/>
      <c r="U1237" s="997"/>
      <c r="V1237" s="997"/>
      <c r="W1237" s="188"/>
      <c r="X1237" s="188"/>
      <c r="Y1237" s="188"/>
      <c r="Z1237" s="188"/>
      <c r="AA1237" s="188" t="s">
        <v>37</v>
      </c>
      <c r="AB1237" s="189"/>
      <c r="AC1237" s="189"/>
      <c r="AD1237" s="188"/>
      <c r="AE1237" s="997"/>
      <c r="AF1237" s="334">
        <f t="shared" si="554"/>
        <v>0</v>
      </c>
      <c r="AG1237" s="272">
        <f>IF(R1237="kompletna",Q1237*J1237*0.0036*'lista, wskaźniki'!$F$13, IF(R1237="częściowa",Q1237*J1237*0.0036*'lista, wskaźniki'!$F$14, IF(R1237="brak",Q1237*J1237*0.0036*'lista, wskaźniki'!$F$15,)))</f>
        <v>0</v>
      </c>
      <c r="AH1237" s="334">
        <f>IF(Y1237="inne",K1237*'lista, wskaźniki'!$E$35,IF(Y1237="to samo źródło",0,IF(Y1237=0,0)))</f>
        <v>0</v>
      </c>
      <c r="AI1237" s="334" t="b">
        <f>IF(AA1237="gaz z sieci",AC1237*'lista, wskaźniki'!$D$21)</f>
        <v>0</v>
      </c>
      <c r="AJ1237" s="272">
        <f>IF(AA1237="węgiel",AB1237*'lista, wskaźniki'!$D$20, IF('Sektor mieszkaniowy'!AA1237="drewno",'Sektor mieszkaniowy'!AB1237*'lista, wskaźniki'!$D$22,IF('Sektor mieszkaniowy'!AA1237="pellet",AB1237*'lista, wskaźniki'!$D$23,IF('Sektor mieszkaniowy'!AA1237="gaz z sieci",AB1237*'lista, wskaźniki'!$D$21,IF('Sektor mieszkaniowy'!AA1237="olej opałowy",'Sektor mieszkaniowy'!AB1237*'lista, wskaźniki'!$D$24)))))</f>
        <v>0</v>
      </c>
      <c r="AK1237" s="1000"/>
      <c r="AL1237" s="997"/>
      <c r="AM1237" s="20">
        <f>IF(AA1237="węgiel",AF1237*1/3.6*'lista, wskaźniki'!$F$20,IF(AA1237="drewno",AF1237*1/3.6*'lista, wskaźniki'!$F$22,IF(AA1237="pellet",AF1237*1/3.6*'lista, wskaźniki'!$F$23,IF(AA1237="gaz z sieci",AF1237*1/3.6*'lista, wskaźniki'!$F$21,IF(AA1237="olej opałowy",AF1237*1/3.6*'lista, wskaźniki'!$F$24,0)))))</f>
        <v>0</v>
      </c>
      <c r="AN1237" s="20">
        <f>IF(AA1237="węgiel",AF1237*'lista, wskaźniki'!$E$42,IF(AA1237="drewno",AF1237*'lista, wskaźniki'!$G$42,IF(AA1237="pellet",AF1237*'lista, wskaźniki'!$H$42,IF(AA1237="gaz z sieci",AF1237*'lista, wskaźniki'!$F$42,IF(AA1237="olej opałowy",AF1237*'lista, wskaźniki'!$I$42,0)))))</f>
        <v>0</v>
      </c>
      <c r="AO1237" s="20">
        <f>IF(AA1237="węgiel",AF1237*'lista, wskaźniki'!$E$43,IF(AA1237="drewno",AF1237*'lista, wskaźniki'!$G$43,IF(AA1237="pellet",AF1237*'lista, wskaźniki'!$H$43,IF(AA1237="gaz z sieci",AF1237*'lista, wskaźniki'!$F$43,IF(AA1237="olej opałowy",AF1237*'lista, wskaźniki'!$I$43,0)))))</f>
        <v>0</v>
      </c>
      <c r="AP1237" s="20">
        <f>IF(AA1237="węgiel",AF1237*'lista, wskaźniki'!$E$44,IF(AA1237="drewno",AF1237*'lista, wskaźniki'!$G$44,IF(AA1237="pellet",AF1237*'lista, wskaźniki'!$H$44,IF(AA1237="gaz z sieci",AF1237*'lista, wskaźniki'!$F$44,IF(AA1237="olej opałowy",AF1237*'lista, wskaźniki'!$I$44,0)))))</f>
        <v>0</v>
      </c>
      <c r="AQ1237" s="20" t="b">
        <f>IF(Z1237="gaz",AH1237*1/3.6*'lista, wskaźniki'!$F$21,IF(Z1237="energia elektryczna",AH1237*1/3.6*'lista, wskaźniki'!$F$26))</f>
        <v>0</v>
      </c>
      <c r="AR1237" s="20" t="b">
        <f>IF(Z1237="gaz",AH1237*'lista, wskaźniki'!$F$42,IF(Z1237="energia elektryczna",AH1237*0))</f>
        <v>0</v>
      </c>
      <c r="AS1237" s="20" t="b">
        <f>IF(Z1237="gaz",AH1237*'lista, wskaźniki'!$F$43,IF(Z1237="energia elektryczna",AH1237*0))</f>
        <v>0</v>
      </c>
      <c r="AT1237" s="20" t="b">
        <f>IF(Z1237="gaz",AH1237*'lista, wskaźniki'!$F$44,IF(Z1237="energia elektryczna",AH1237*0))</f>
        <v>0</v>
      </c>
      <c r="AU1237" s="20">
        <f>AI1237*1/3.6*'lista, wskaźniki'!$F$21</f>
        <v>0</v>
      </c>
      <c r="AV1237" s="20">
        <f>AI1237*'lista, wskaźniki'!$F$42</f>
        <v>0</v>
      </c>
      <c r="AW1237" s="20">
        <f>AI1237*'lista, wskaźniki'!$F$43</f>
        <v>0</v>
      </c>
      <c r="AX1237" s="20">
        <f>AI1237*'lista, wskaźniki'!$F$44</f>
        <v>0</v>
      </c>
      <c r="AY1237" s="20">
        <f>AK1237*'lista, wskaźniki'!$F$26</f>
        <v>0</v>
      </c>
      <c r="AZ1237" s="20">
        <f t="shared" si="555"/>
        <v>0</v>
      </c>
      <c r="BA1237" s="20">
        <f t="shared" si="556"/>
        <v>0</v>
      </c>
      <c r="BB1237" s="20">
        <f t="shared" si="557"/>
        <v>0</v>
      </c>
      <c r="BC1237" s="20">
        <f t="shared" si="558"/>
        <v>0</v>
      </c>
      <c r="BD1237" s="997"/>
      <c r="BE1237" s="997"/>
      <c r="BF1237" s="997"/>
      <c r="BG1237" s="997"/>
      <c r="BH1237" s="188"/>
      <c r="BI1237" s="997"/>
      <c r="BJ1237" s="188"/>
      <c r="BK1237" s="997"/>
      <c r="BL1237" s="188"/>
      <c r="BM1237" s="188"/>
      <c r="BN1237" s="188"/>
      <c r="BO1237" s="188"/>
      <c r="BP1237" s="188"/>
      <c r="BQ1237" s="188"/>
      <c r="BR1237" s="188"/>
      <c r="BS1237" s="991"/>
      <c r="BT1237" s="991"/>
      <c r="BU1237" s="991"/>
      <c r="BV1237" s="991"/>
      <c r="BW1237" s="991"/>
      <c r="BX1237" s="991"/>
      <c r="BY1237" s="994"/>
      <c r="CA1237" s="365" t="b">
        <f t="shared" si="559"/>
        <v>0</v>
      </c>
      <c r="CB1237" s="365" t="b">
        <f t="shared" si="560"/>
        <v>0</v>
      </c>
      <c r="CC1237" s="365" t="b">
        <f t="shared" si="561"/>
        <v>0</v>
      </c>
      <c r="CD1237" s="365" t="b">
        <f t="shared" si="562"/>
        <v>0</v>
      </c>
      <c r="CE1237" s="365">
        <f t="shared" si="563"/>
        <v>0</v>
      </c>
      <c r="CF1237" s="365" t="b">
        <f t="shared" si="564"/>
        <v>0</v>
      </c>
      <c r="CG1237" s="365" t="b">
        <f t="shared" si="565"/>
        <v>0</v>
      </c>
      <c r="CH1237" s="365" t="b">
        <f t="shared" si="566"/>
        <v>0</v>
      </c>
      <c r="CI1237" s="72" t="b">
        <f t="shared" si="567"/>
        <v>0</v>
      </c>
      <c r="CJ1237" s="72" t="b">
        <f t="shared" si="568"/>
        <v>0</v>
      </c>
      <c r="CK1237" s="72" t="b">
        <f t="shared" si="569"/>
        <v>0</v>
      </c>
      <c r="CL1237" s="72">
        <f t="shared" si="570"/>
        <v>0</v>
      </c>
      <c r="CM1237" s="72">
        <f t="shared" si="571"/>
        <v>0</v>
      </c>
      <c r="CN1237" s="72" t="b">
        <f t="shared" si="572"/>
        <v>0</v>
      </c>
      <c r="CP1237" s="13">
        <f t="shared" si="573"/>
        <v>0</v>
      </c>
      <c r="CQ1237" s="13" t="b">
        <f t="shared" si="574"/>
        <v>0</v>
      </c>
      <c r="CR1237" s="13" t="b">
        <f t="shared" si="575"/>
        <v>0</v>
      </c>
      <c r="CS1237" s="13" t="b">
        <f t="shared" si="581"/>
        <v>0</v>
      </c>
      <c r="CT1237" s="13" t="b">
        <f t="shared" si="580"/>
        <v>0</v>
      </c>
      <c r="CU1237" s="13" t="b">
        <f t="shared" si="553"/>
        <v>0</v>
      </c>
      <c r="CV1237" s="13" t="b">
        <f t="shared" si="576"/>
        <v>0</v>
      </c>
      <c r="CW1237" s="13" t="b">
        <f t="shared" si="577"/>
        <v>0</v>
      </c>
      <c r="CX1237" s="13" t="b">
        <f t="shared" si="578"/>
        <v>0</v>
      </c>
      <c r="CY1237" s="13" t="b">
        <f t="shared" si="579"/>
        <v>0</v>
      </c>
    </row>
    <row r="1238" spans="1:103" ht="15" thickBot="1">
      <c r="A1238" s="931">
        <v>248</v>
      </c>
      <c r="B1238" s="995" t="s">
        <v>244</v>
      </c>
      <c r="C1238" s="995"/>
      <c r="D1238" s="995"/>
      <c r="E1238" s="995" t="s">
        <v>5</v>
      </c>
      <c r="F1238" s="995"/>
      <c r="G1238" s="995"/>
      <c r="H1238" s="995"/>
      <c r="I1238" s="995" t="s">
        <v>10</v>
      </c>
      <c r="J1238" s="995">
        <v>50</v>
      </c>
      <c r="K1238" s="995">
        <v>4</v>
      </c>
      <c r="L1238" s="995" t="s">
        <v>16</v>
      </c>
      <c r="M1238" s="995"/>
      <c r="N1238" s="995" t="s">
        <v>16</v>
      </c>
      <c r="O1238" s="181"/>
      <c r="P1238" s="995"/>
      <c r="Q1238" s="940">
        <f>IF(I1238="&lt;1966",'lista, wskaźniki'!$G$4,IF(I1238="1967-1985",'lista, wskaźniki'!$G$5,IF(I1238="1986-1992",'lista, wskaźniki'!$G$6,IF(I1238="1993-1996",'lista, wskaźniki'!$G$7,IF(I1238="&gt;1997",'lista, wskaźniki'!$G$8,IF(I1238=0,'lista, wskaźniki'!$G$4))))))</f>
        <v>290</v>
      </c>
      <c r="R1238" s="995" t="s">
        <v>23</v>
      </c>
      <c r="S1238" s="995" t="s">
        <v>28</v>
      </c>
      <c r="T1238" s="995"/>
      <c r="U1238" s="995">
        <v>1995</v>
      </c>
      <c r="V1238" s="995"/>
      <c r="W1238" s="182" t="s">
        <v>35</v>
      </c>
      <c r="X1238" s="182" t="s">
        <v>39</v>
      </c>
      <c r="Y1238" s="182" t="s">
        <v>42</v>
      </c>
      <c r="Z1238" s="182"/>
      <c r="AA1238" s="182" t="s">
        <v>35</v>
      </c>
      <c r="AB1238" s="183" t="s">
        <v>249</v>
      </c>
      <c r="AC1238" s="183"/>
      <c r="AD1238" s="182"/>
      <c r="AE1238" s="995">
        <v>12</v>
      </c>
      <c r="AF1238" s="334">
        <f t="shared" si="554"/>
        <v>37.852499999999999</v>
      </c>
      <c r="AG1238" s="272">
        <f>IF(R1238="kompletna",Q1238*J1238*0.0036*'lista, wskaźniki'!$F$13, IF(R1238="częściowa",Q1238*J1238*0.0036*'lista, wskaźniki'!$F$14, IF(R1238="brak",Q1238*J1238*0.0036*'lista, wskaźniki'!$F$15,)))</f>
        <v>41.76</v>
      </c>
      <c r="AH1238" s="334">
        <f>IF(Y1238="inne",K1238*'lista, wskaźniki'!$E$35,IF(Y1238="to samo źródło",0,IF(Y1238=0,0)))</f>
        <v>0</v>
      </c>
      <c r="AI1238" s="334" t="b">
        <f>IF(AA1238="gaz z sieci",AC1238*'lista, wskaźniki'!$D$21)</f>
        <v>0</v>
      </c>
      <c r="AJ1238" s="272">
        <f>IF(AA1238="węgiel",AB1238*'lista, wskaźniki'!$D$20, IF('Sektor mieszkaniowy'!AA1238="drewno",'Sektor mieszkaniowy'!AB1238*'lista, wskaźniki'!$D$22,IF('Sektor mieszkaniowy'!AA1238="pellet",AB1238*'lista, wskaźniki'!$D$23,IF('Sektor mieszkaniowy'!AA1238="gaz z sieci",AB1238*'lista, wskaźniki'!$D$21,IF('Sektor mieszkaniowy'!AA1238="olej opałowy",'Sektor mieszkaniowy'!AB1238*'lista, wskaźniki'!$D$24)))))</f>
        <v>33.945</v>
      </c>
      <c r="AK1238" s="998"/>
      <c r="AL1238" s="995"/>
      <c r="AM1238" s="20">
        <f>IF(AA1238="węgiel",AF1238*1/3.6*'lista, wskaźniki'!$F$20,IF(AA1238="drewno",AF1238*1/3.6*'lista, wskaźniki'!$F$22,IF(AA1238="pellet",AF1238*1/3.6*'lista, wskaźniki'!$F$23,IF(AA1238="gaz z sieci",AF1238*1/3.6*'lista, wskaźniki'!$F$21,IF(AA1238="olej opałowy",AF1238*1/3.6*'lista, wskaźniki'!$F$24,0)))))</f>
        <v>3.5857673249999995</v>
      </c>
      <c r="AN1238" s="20">
        <f>IF(AA1238="węgiel",AF1238*'lista, wskaźniki'!$E$42,IF(AA1238="drewno",AF1238*'lista, wskaźniki'!$G$42,IF(AA1238="pellet",AF1238*'lista, wskaźniki'!$H$42,IF(AA1238="gaz z sieci",AF1238*'lista, wskaźniki'!$F$42,IF(AA1238="olej opałowy",AF1238*'lista, wskaźniki'!$I$42,0)))))</f>
        <v>1.4383950000000001E-2</v>
      </c>
      <c r="AO1238" s="20">
        <f>IF(AA1238="węgiel",AF1238*'lista, wskaźniki'!$E$43,IF(AA1238="drewno",AF1238*'lista, wskaźniki'!$G$43,IF(AA1238="pellet",AF1238*'lista, wskaźniki'!$H$43,IF(AA1238="gaz z sieci",AF1238*'lista, wskaźniki'!$F$43,IF(AA1238="olej opałowy",AF1238*'lista, wskaźniki'!$I$43,0)))))</f>
        <v>1.3626900000000001E-2</v>
      </c>
      <c r="AP1238" s="20">
        <f>IF(AA1238="węgiel",AF1238*'lista, wskaźniki'!$E$44,IF(AA1238="drewno",AF1238*'lista, wskaźniki'!$G$44,IF(AA1238="pellet",AF1238*'lista, wskaźniki'!$H$44,IF(AA1238="gaz z sieci",AF1238*'lista, wskaźniki'!$F$44,IF(AA1238="olej opałowy",AF1238*'lista, wskaźniki'!$I$44,0)))))</f>
        <v>1.0220175000000001E-5</v>
      </c>
      <c r="AQ1238" s="20" t="b">
        <f>IF(Z1238="gaz",AH1238*1/3.6*'lista, wskaźniki'!$F$21,IF(Z1238="energia elektryczna",AH1238*1/3.6*'lista, wskaźniki'!$F$26))</f>
        <v>0</v>
      </c>
      <c r="AR1238" s="20" t="b">
        <f>IF(Z1238="gaz",AH1238*'lista, wskaźniki'!$F$42,IF(Z1238="energia elektryczna",AH1238*0))</f>
        <v>0</v>
      </c>
      <c r="AS1238" s="20" t="b">
        <f>IF(Z1238="gaz",AH1238*'lista, wskaźniki'!$F$43,IF(Z1238="energia elektryczna",AH1238*0))</f>
        <v>0</v>
      </c>
      <c r="AT1238" s="20" t="b">
        <f>IF(Z1238="gaz",AH1238*'lista, wskaźniki'!$F$44,IF(Z1238="energia elektryczna",AH1238*0))</f>
        <v>0</v>
      </c>
      <c r="AU1238" s="20">
        <f>AI1238*1/3.6*'lista, wskaźniki'!$F$21</f>
        <v>0</v>
      </c>
      <c r="AV1238" s="20">
        <f>AI1238*'lista, wskaźniki'!$F$42</f>
        <v>0</v>
      </c>
      <c r="AW1238" s="20">
        <f>AI1238*'lista, wskaźniki'!$F$43</f>
        <v>0</v>
      </c>
      <c r="AX1238" s="20">
        <f>AI1238*'lista, wskaźniki'!$F$44</f>
        <v>0</v>
      </c>
      <c r="AY1238" s="20">
        <f>AK1238*'lista, wskaźniki'!$F$26</f>
        <v>0</v>
      </c>
      <c r="AZ1238" s="20">
        <f t="shared" si="555"/>
        <v>3.5857673249999995</v>
      </c>
      <c r="BA1238" s="20">
        <f t="shared" si="556"/>
        <v>1.4383950000000001E-2</v>
      </c>
      <c r="BB1238" s="20">
        <f t="shared" si="557"/>
        <v>1.3626900000000001E-2</v>
      </c>
      <c r="BC1238" s="20">
        <f t="shared" si="558"/>
        <v>1.0220175000000001E-5</v>
      </c>
      <c r="BD1238" s="995" t="s">
        <v>16</v>
      </c>
      <c r="BE1238" s="995" t="s">
        <v>17</v>
      </c>
      <c r="BF1238" s="995" t="s">
        <v>17</v>
      </c>
      <c r="BG1238" s="995" t="s">
        <v>17</v>
      </c>
      <c r="BH1238" s="182"/>
      <c r="BI1238" s="995" t="s">
        <v>17</v>
      </c>
      <c r="BJ1238" s="182"/>
      <c r="BK1238" s="995" t="s">
        <v>17</v>
      </c>
      <c r="BL1238" s="182"/>
      <c r="BM1238" s="182"/>
      <c r="BN1238" s="182"/>
      <c r="BO1238" s="182" t="s">
        <v>57</v>
      </c>
      <c r="BP1238" s="182" t="s">
        <v>52</v>
      </c>
      <c r="BQ1238" s="182" t="s">
        <v>120</v>
      </c>
      <c r="BR1238" s="182"/>
      <c r="BS1238" s="989">
        <v>5000</v>
      </c>
      <c r="BT1238" s="989">
        <v>300</v>
      </c>
      <c r="BU1238" s="989"/>
      <c r="BV1238" s="989">
        <v>1200</v>
      </c>
      <c r="BW1238" s="989"/>
      <c r="BX1238" s="989"/>
      <c r="BY1238" s="992"/>
      <c r="CA1238" s="365">
        <f t="shared" si="559"/>
        <v>37.852499999999999</v>
      </c>
      <c r="CB1238" s="365" t="b">
        <f t="shared" si="560"/>
        <v>0</v>
      </c>
      <c r="CC1238" s="365" t="b">
        <f t="shared" si="561"/>
        <v>0</v>
      </c>
      <c r="CD1238" s="365" t="b">
        <f t="shared" si="562"/>
        <v>0</v>
      </c>
      <c r="CE1238" s="365" t="b">
        <f t="shared" si="563"/>
        <v>0</v>
      </c>
      <c r="CF1238" s="365" t="b">
        <f t="shared" si="564"/>
        <v>0</v>
      </c>
      <c r="CG1238" s="365" t="b">
        <f t="shared" si="565"/>
        <v>0</v>
      </c>
      <c r="CH1238" s="365" t="b">
        <f t="shared" si="566"/>
        <v>0</v>
      </c>
      <c r="CI1238" s="72">
        <f t="shared" si="567"/>
        <v>37.852499999999999</v>
      </c>
      <c r="CJ1238" s="72" t="b">
        <f t="shared" si="568"/>
        <v>0</v>
      </c>
      <c r="CK1238" s="72" t="b">
        <f t="shared" si="569"/>
        <v>0</v>
      </c>
      <c r="CL1238" s="72">
        <f t="shared" si="570"/>
        <v>0</v>
      </c>
      <c r="CM1238" s="72" t="b">
        <f t="shared" si="571"/>
        <v>0</v>
      </c>
      <c r="CN1238" s="72" t="b">
        <f t="shared" si="572"/>
        <v>0</v>
      </c>
      <c r="CP1238" s="13">
        <f t="shared" si="573"/>
        <v>50</v>
      </c>
      <c r="CQ1238" s="13">
        <f t="shared" si="574"/>
        <v>25</v>
      </c>
      <c r="CR1238" s="13" t="b">
        <f t="shared" si="575"/>
        <v>0</v>
      </c>
      <c r="CS1238" s="13">
        <f t="shared" si="581"/>
        <v>0</v>
      </c>
      <c r="CT1238" s="13" t="b">
        <f t="shared" si="580"/>
        <v>0</v>
      </c>
      <c r="CU1238" s="13">
        <f t="shared" si="553"/>
        <v>0</v>
      </c>
      <c r="CV1238" s="13" t="b">
        <f t="shared" si="576"/>
        <v>0</v>
      </c>
      <c r="CW1238" s="13">
        <f t="shared" si="577"/>
        <v>0</v>
      </c>
      <c r="CX1238" s="13" t="b">
        <f t="shared" si="578"/>
        <v>0</v>
      </c>
      <c r="CY1238" s="13">
        <f t="shared" si="579"/>
        <v>0</v>
      </c>
    </row>
    <row r="1239" spans="1:103" ht="15" thickBot="1">
      <c r="A1239" s="932"/>
      <c r="B1239" s="996"/>
      <c r="C1239" s="996"/>
      <c r="D1239" s="996"/>
      <c r="E1239" s="996"/>
      <c r="F1239" s="996"/>
      <c r="G1239" s="996"/>
      <c r="H1239" s="996"/>
      <c r="I1239" s="996"/>
      <c r="J1239" s="996"/>
      <c r="K1239" s="996"/>
      <c r="L1239" s="996"/>
      <c r="M1239" s="996"/>
      <c r="N1239" s="996"/>
      <c r="O1239" s="184"/>
      <c r="P1239" s="996"/>
      <c r="Q1239" s="941"/>
      <c r="R1239" s="996"/>
      <c r="S1239" s="996"/>
      <c r="T1239" s="996"/>
      <c r="U1239" s="996"/>
      <c r="V1239" s="996"/>
      <c r="W1239" s="185" t="s">
        <v>195</v>
      </c>
      <c r="X1239" s="185"/>
      <c r="Y1239" s="185"/>
      <c r="Z1239" s="185"/>
      <c r="AA1239" s="185" t="s">
        <v>36</v>
      </c>
      <c r="AB1239" s="186"/>
      <c r="AC1239" s="186"/>
      <c r="AD1239" s="185"/>
      <c r="AE1239" s="996"/>
      <c r="AF1239" s="334">
        <f t="shared" si="554"/>
        <v>0</v>
      </c>
      <c r="AG1239" s="272">
        <f>IF(R1239="kompletna",Q1239*J1239*0.0036*'lista, wskaźniki'!$F$13, IF(R1239="częściowa",Q1239*J1239*0.0036*'lista, wskaźniki'!$F$14, IF(R1239="brak",Q1239*J1239*0.0036*'lista, wskaźniki'!$F$15,)))</f>
        <v>0</v>
      </c>
      <c r="AH1239" s="334">
        <f>IF(Y1239="inne",K1239*'lista, wskaźniki'!$E$35,IF(Y1239="to samo źródło",0,IF(Y1239=0,0)))</f>
        <v>0</v>
      </c>
      <c r="AI1239" s="334" t="b">
        <f>IF(AA1239="gaz z sieci",AC1239*'lista, wskaźniki'!$D$21)</f>
        <v>0</v>
      </c>
      <c r="AJ1239" s="272">
        <f>IF(AA1239="węgiel",AB1239*'lista, wskaźniki'!$D$20, IF('Sektor mieszkaniowy'!AA1239="drewno",'Sektor mieszkaniowy'!AB1239*'lista, wskaźniki'!$D$22,IF('Sektor mieszkaniowy'!AA1239="pellet",AB1239*'lista, wskaźniki'!$D$23,IF('Sektor mieszkaniowy'!AA1239="gaz z sieci",AB1239*'lista, wskaźniki'!$D$21,IF('Sektor mieszkaniowy'!AA1239="olej opałowy",'Sektor mieszkaniowy'!AB1239*'lista, wskaźniki'!$D$24)))))</f>
        <v>0</v>
      </c>
      <c r="AK1239" s="999"/>
      <c r="AL1239" s="996"/>
      <c r="AM1239" s="20">
        <f>IF(AA1239="węgiel",AF1239*1/3.6*'lista, wskaźniki'!$F$20,IF(AA1239="drewno",AF1239*1/3.6*'lista, wskaźniki'!$F$22,IF(AA1239="pellet",AF1239*1/3.6*'lista, wskaźniki'!$F$23,IF(AA1239="gaz z sieci",AF1239*1/3.6*'lista, wskaźniki'!$F$21,IF(AA1239="olej opałowy",AF1239*1/3.6*'lista, wskaźniki'!$F$24,0)))))</f>
        <v>0</v>
      </c>
      <c r="AN1239" s="20">
        <f>IF(AA1239="węgiel",AF1239*'lista, wskaźniki'!$E$42,IF(AA1239="drewno",AF1239*'lista, wskaźniki'!$G$42,IF(AA1239="pellet",AF1239*'lista, wskaźniki'!$H$42,IF(AA1239="gaz z sieci",AF1239*'lista, wskaźniki'!$F$42,IF(AA1239="olej opałowy",AF1239*'lista, wskaźniki'!$I$42,0)))))</f>
        <v>0</v>
      </c>
      <c r="AO1239" s="20">
        <f>IF(AA1239="węgiel",AF1239*'lista, wskaźniki'!$E$43,IF(AA1239="drewno",AF1239*'lista, wskaźniki'!$G$43,IF(AA1239="pellet",AF1239*'lista, wskaźniki'!$H$43,IF(AA1239="gaz z sieci",AF1239*'lista, wskaźniki'!$F$43,IF(AA1239="olej opałowy",AF1239*'lista, wskaźniki'!$I$43,0)))))</f>
        <v>0</v>
      </c>
      <c r="AP1239" s="20">
        <f>IF(AA1239="węgiel",AF1239*'lista, wskaźniki'!$E$44,IF(AA1239="drewno",AF1239*'lista, wskaźniki'!$G$44,IF(AA1239="pellet",AF1239*'lista, wskaźniki'!$H$44,IF(AA1239="gaz z sieci",AF1239*'lista, wskaźniki'!$F$44,IF(AA1239="olej opałowy",AF1239*'lista, wskaźniki'!$I$44,0)))))</f>
        <v>0</v>
      </c>
      <c r="AQ1239" s="20" t="b">
        <f>IF(Z1239="gaz",AH1239*1/3.6*'lista, wskaźniki'!$F$21,IF(Z1239="energia elektryczna",AH1239*1/3.6*'lista, wskaźniki'!$F$26))</f>
        <v>0</v>
      </c>
      <c r="AR1239" s="20" t="b">
        <f>IF(Z1239="gaz",AH1239*'lista, wskaźniki'!$F$42,IF(Z1239="energia elektryczna",AH1239*0))</f>
        <v>0</v>
      </c>
      <c r="AS1239" s="20" t="b">
        <f>IF(Z1239="gaz",AH1239*'lista, wskaźniki'!$F$43,IF(Z1239="energia elektryczna",AH1239*0))</f>
        <v>0</v>
      </c>
      <c r="AT1239" s="20" t="b">
        <f>IF(Z1239="gaz",AH1239*'lista, wskaźniki'!$F$44,IF(Z1239="energia elektryczna",AH1239*0))</f>
        <v>0</v>
      </c>
      <c r="AU1239" s="20">
        <f>AI1239*1/3.6*'lista, wskaźniki'!$F$21</f>
        <v>0</v>
      </c>
      <c r="AV1239" s="20">
        <f>AI1239*'lista, wskaźniki'!$F$42</f>
        <v>0</v>
      </c>
      <c r="AW1239" s="20">
        <f>AI1239*'lista, wskaźniki'!$F$43</f>
        <v>0</v>
      </c>
      <c r="AX1239" s="20">
        <f>AI1239*'lista, wskaźniki'!$F$44</f>
        <v>0</v>
      </c>
      <c r="AY1239" s="20">
        <f>AK1239*'lista, wskaźniki'!$F$26</f>
        <v>0</v>
      </c>
      <c r="AZ1239" s="20">
        <f t="shared" si="555"/>
        <v>0</v>
      </c>
      <c r="BA1239" s="20">
        <f t="shared" si="556"/>
        <v>0</v>
      </c>
      <c r="BB1239" s="20">
        <f t="shared" si="557"/>
        <v>0</v>
      </c>
      <c r="BC1239" s="20">
        <f t="shared" si="558"/>
        <v>0</v>
      </c>
      <c r="BD1239" s="996"/>
      <c r="BE1239" s="996"/>
      <c r="BF1239" s="996"/>
      <c r="BG1239" s="996"/>
      <c r="BH1239" s="185"/>
      <c r="BI1239" s="996"/>
      <c r="BJ1239" s="185"/>
      <c r="BK1239" s="996"/>
      <c r="BL1239" s="185"/>
      <c r="BM1239" s="185"/>
      <c r="BN1239" s="185"/>
      <c r="BO1239" s="185"/>
      <c r="BP1239" s="185"/>
      <c r="BQ1239" s="185"/>
      <c r="BR1239" s="185"/>
      <c r="BS1239" s="990"/>
      <c r="BT1239" s="990"/>
      <c r="BU1239" s="990"/>
      <c r="BV1239" s="990"/>
      <c r="BW1239" s="990"/>
      <c r="BX1239" s="990"/>
      <c r="BY1239" s="993"/>
      <c r="CA1239" s="365" t="b">
        <f t="shared" si="559"/>
        <v>0</v>
      </c>
      <c r="CB1239" s="365">
        <f t="shared" si="560"/>
        <v>0</v>
      </c>
      <c r="CC1239" s="365" t="b">
        <f t="shared" si="561"/>
        <v>0</v>
      </c>
      <c r="CD1239" s="365" t="b">
        <f t="shared" si="562"/>
        <v>0</v>
      </c>
      <c r="CE1239" s="365" t="b">
        <f t="shared" si="563"/>
        <v>0</v>
      </c>
      <c r="CF1239" s="365" t="b">
        <f t="shared" si="564"/>
        <v>0</v>
      </c>
      <c r="CG1239" s="365" t="b">
        <f t="shared" si="565"/>
        <v>0</v>
      </c>
      <c r="CH1239" s="365" t="b">
        <f t="shared" si="566"/>
        <v>0</v>
      </c>
      <c r="CI1239" s="72" t="b">
        <f t="shared" si="567"/>
        <v>0</v>
      </c>
      <c r="CJ1239" s="72">
        <f t="shared" si="568"/>
        <v>0</v>
      </c>
      <c r="CK1239" s="72" t="b">
        <f t="shared" si="569"/>
        <v>0</v>
      </c>
      <c r="CL1239" s="72">
        <f t="shared" si="570"/>
        <v>0</v>
      </c>
      <c r="CM1239" s="72" t="b">
        <f t="shared" si="571"/>
        <v>0</v>
      </c>
      <c r="CN1239" s="72" t="b">
        <f t="shared" si="572"/>
        <v>0</v>
      </c>
      <c r="CP1239" s="13">
        <f t="shared" si="573"/>
        <v>0</v>
      </c>
      <c r="CQ1239" s="13" t="b">
        <f t="shared" si="574"/>
        <v>0</v>
      </c>
      <c r="CR1239" s="13" t="b">
        <f t="shared" si="575"/>
        <v>0</v>
      </c>
      <c r="CS1239" s="13" t="b">
        <f t="shared" si="581"/>
        <v>0</v>
      </c>
      <c r="CT1239" s="13" t="b">
        <f t="shared" si="580"/>
        <v>0</v>
      </c>
      <c r="CU1239" s="13" t="b">
        <f t="shared" si="553"/>
        <v>0</v>
      </c>
      <c r="CV1239" s="13" t="b">
        <f t="shared" si="576"/>
        <v>0</v>
      </c>
      <c r="CW1239" s="13" t="b">
        <f t="shared" si="577"/>
        <v>0</v>
      </c>
      <c r="CX1239" s="13" t="b">
        <f t="shared" si="578"/>
        <v>0</v>
      </c>
      <c r="CY1239" s="13" t="b">
        <f t="shared" si="579"/>
        <v>0</v>
      </c>
    </row>
    <row r="1240" spans="1:103" ht="15" thickBot="1">
      <c r="A1240" s="932"/>
      <c r="B1240" s="996"/>
      <c r="C1240" s="996"/>
      <c r="D1240" s="996"/>
      <c r="E1240" s="996"/>
      <c r="F1240" s="996"/>
      <c r="G1240" s="996"/>
      <c r="H1240" s="996"/>
      <c r="I1240" s="996"/>
      <c r="J1240" s="996"/>
      <c r="K1240" s="996"/>
      <c r="L1240" s="996"/>
      <c r="M1240" s="996"/>
      <c r="N1240" s="996"/>
      <c r="O1240" s="184"/>
      <c r="P1240" s="996"/>
      <c r="Q1240" s="941"/>
      <c r="R1240" s="996"/>
      <c r="S1240" s="996"/>
      <c r="T1240" s="996"/>
      <c r="U1240" s="996"/>
      <c r="V1240" s="996"/>
      <c r="W1240" s="185"/>
      <c r="X1240" s="185"/>
      <c r="Y1240" s="185"/>
      <c r="Z1240" s="185"/>
      <c r="AA1240" s="185" t="s">
        <v>50</v>
      </c>
      <c r="AB1240" s="186"/>
      <c r="AC1240" s="186"/>
      <c r="AD1240" s="185"/>
      <c r="AE1240" s="996"/>
      <c r="AF1240" s="334">
        <f t="shared" si="554"/>
        <v>0</v>
      </c>
      <c r="AG1240" s="272">
        <f>IF(R1240="kompletna",Q1240*J1240*0.0036*'lista, wskaźniki'!$F$13, IF(R1240="częściowa",Q1240*J1240*0.0036*'lista, wskaźniki'!$F$14, IF(R1240="brak",Q1240*J1240*0.0036*'lista, wskaźniki'!$F$15,)))</f>
        <v>0</v>
      </c>
      <c r="AH1240" s="334">
        <f>IF(Y1240="inne",K1240*'lista, wskaźniki'!$E$35,IF(Y1240="to samo źródło",0,IF(Y1240=0,0)))</f>
        <v>0</v>
      </c>
      <c r="AI1240" s="334" t="b">
        <f>IF(AA1240="gaz z sieci",AC1240*'lista, wskaźniki'!$D$21)</f>
        <v>0</v>
      </c>
      <c r="AJ1240" s="272">
        <f>IF(AA1240="węgiel",AB1240*'lista, wskaźniki'!$D$20, IF('Sektor mieszkaniowy'!AA1240="drewno",'Sektor mieszkaniowy'!AB1240*'lista, wskaźniki'!$D$22,IF('Sektor mieszkaniowy'!AA1240="pellet",AB1240*'lista, wskaźniki'!$D$23,IF('Sektor mieszkaniowy'!AA1240="gaz z sieci",AB1240*'lista, wskaźniki'!$D$21,IF('Sektor mieszkaniowy'!AA1240="olej opałowy",'Sektor mieszkaniowy'!AB1240*'lista, wskaźniki'!$D$24)))))</f>
        <v>0</v>
      </c>
      <c r="AK1240" s="999"/>
      <c r="AL1240" s="996"/>
      <c r="AM1240" s="20">
        <f>IF(AA1240="węgiel",AF1240*1/3.6*'lista, wskaźniki'!$F$20,IF(AA1240="drewno",AF1240*1/3.6*'lista, wskaźniki'!$F$22,IF(AA1240="pellet",AF1240*1/3.6*'lista, wskaźniki'!$F$23,IF(AA1240="gaz z sieci",AF1240*1/3.6*'lista, wskaźniki'!$F$21,IF(AA1240="olej opałowy",AF1240*1/3.6*'lista, wskaźniki'!$F$24,0)))))</f>
        <v>0</v>
      </c>
      <c r="AN1240" s="20">
        <f>IF(AA1240="węgiel",AF1240*'lista, wskaźniki'!$E$42,IF(AA1240="drewno",AF1240*'lista, wskaźniki'!$G$42,IF(AA1240="pellet",AF1240*'lista, wskaźniki'!$H$42,IF(AA1240="gaz z sieci",AF1240*'lista, wskaźniki'!$F$42,IF(AA1240="olej opałowy",AF1240*'lista, wskaźniki'!$I$42,0)))))</f>
        <v>0</v>
      </c>
      <c r="AO1240" s="20">
        <f>IF(AA1240="węgiel",AF1240*'lista, wskaźniki'!$E$43,IF(AA1240="drewno",AF1240*'lista, wskaźniki'!$G$43,IF(AA1240="pellet",AF1240*'lista, wskaźniki'!$H$43,IF(AA1240="gaz z sieci",AF1240*'lista, wskaźniki'!$F$43,IF(AA1240="olej opałowy",AF1240*'lista, wskaźniki'!$I$43,0)))))</f>
        <v>0</v>
      </c>
      <c r="AP1240" s="20">
        <f>IF(AA1240="węgiel",AF1240*'lista, wskaźniki'!$E$44,IF(AA1240="drewno",AF1240*'lista, wskaźniki'!$G$44,IF(AA1240="pellet",AF1240*'lista, wskaźniki'!$H$44,IF(AA1240="gaz z sieci",AF1240*'lista, wskaźniki'!$F$44,IF(AA1240="olej opałowy",AF1240*'lista, wskaźniki'!$I$44,0)))))</f>
        <v>0</v>
      </c>
      <c r="AQ1240" s="20" t="b">
        <f>IF(Z1240="gaz",AH1240*1/3.6*'lista, wskaźniki'!$F$21,IF(Z1240="energia elektryczna",AH1240*1/3.6*'lista, wskaźniki'!$F$26))</f>
        <v>0</v>
      </c>
      <c r="AR1240" s="20" t="b">
        <f>IF(Z1240="gaz",AH1240*'lista, wskaźniki'!$F$42,IF(Z1240="energia elektryczna",AH1240*0))</f>
        <v>0</v>
      </c>
      <c r="AS1240" s="20" t="b">
        <f>IF(Z1240="gaz",AH1240*'lista, wskaźniki'!$F$43,IF(Z1240="energia elektryczna",AH1240*0))</f>
        <v>0</v>
      </c>
      <c r="AT1240" s="20" t="b">
        <f>IF(Z1240="gaz",AH1240*'lista, wskaźniki'!$F$44,IF(Z1240="energia elektryczna",AH1240*0))</f>
        <v>0</v>
      </c>
      <c r="AU1240" s="20">
        <f>AI1240*1/3.6*'lista, wskaźniki'!$F$21</f>
        <v>0</v>
      </c>
      <c r="AV1240" s="20">
        <f>AI1240*'lista, wskaźniki'!$F$42</f>
        <v>0</v>
      </c>
      <c r="AW1240" s="20">
        <f>AI1240*'lista, wskaźniki'!$F$43</f>
        <v>0</v>
      </c>
      <c r="AX1240" s="20">
        <f>AI1240*'lista, wskaźniki'!$F$44</f>
        <v>0</v>
      </c>
      <c r="AY1240" s="20">
        <f>AK1240*'lista, wskaźniki'!$F$26</f>
        <v>0</v>
      </c>
      <c r="AZ1240" s="20">
        <f t="shared" si="555"/>
        <v>0</v>
      </c>
      <c r="BA1240" s="20">
        <f t="shared" si="556"/>
        <v>0</v>
      </c>
      <c r="BB1240" s="20">
        <f t="shared" si="557"/>
        <v>0</v>
      </c>
      <c r="BC1240" s="20">
        <f t="shared" si="558"/>
        <v>0</v>
      </c>
      <c r="BD1240" s="996"/>
      <c r="BE1240" s="996"/>
      <c r="BF1240" s="996"/>
      <c r="BG1240" s="996"/>
      <c r="BH1240" s="185"/>
      <c r="BI1240" s="996"/>
      <c r="BJ1240" s="185"/>
      <c r="BK1240" s="996"/>
      <c r="BL1240" s="185"/>
      <c r="BM1240" s="185"/>
      <c r="BN1240" s="185"/>
      <c r="BO1240" s="185"/>
      <c r="BP1240" s="185"/>
      <c r="BQ1240" s="185"/>
      <c r="BR1240" s="185"/>
      <c r="BS1240" s="990"/>
      <c r="BT1240" s="990"/>
      <c r="BU1240" s="990"/>
      <c r="BV1240" s="990"/>
      <c r="BW1240" s="990"/>
      <c r="BX1240" s="990"/>
      <c r="BY1240" s="993"/>
      <c r="CA1240" s="365" t="b">
        <f t="shared" si="559"/>
        <v>0</v>
      </c>
      <c r="CB1240" s="365" t="b">
        <f t="shared" si="560"/>
        <v>0</v>
      </c>
      <c r="CC1240" s="365">
        <f t="shared" si="561"/>
        <v>0</v>
      </c>
      <c r="CD1240" s="365" t="b">
        <f t="shared" si="562"/>
        <v>0</v>
      </c>
      <c r="CE1240" s="365" t="b">
        <f t="shared" si="563"/>
        <v>0</v>
      </c>
      <c r="CF1240" s="365" t="b">
        <f t="shared" si="564"/>
        <v>0</v>
      </c>
      <c r="CG1240" s="365" t="b">
        <f t="shared" si="565"/>
        <v>0</v>
      </c>
      <c r="CH1240" s="365" t="b">
        <f t="shared" si="566"/>
        <v>0</v>
      </c>
      <c r="CI1240" s="72" t="b">
        <f t="shared" si="567"/>
        <v>0</v>
      </c>
      <c r="CJ1240" s="72" t="b">
        <f t="shared" si="568"/>
        <v>0</v>
      </c>
      <c r="CK1240" s="72">
        <f t="shared" si="569"/>
        <v>0</v>
      </c>
      <c r="CL1240" s="72">
        <f t="shared" si="570"/>
        <v>0</v>
      </c>
      <c r="CM1240" s="72" t="b">
        <f t="shared" si="571"/>
        <v>0</v>
      </c>
      <c r="CN1240" s="72" t="b">
        <f t="shared" si="572"/>
        <v>0</v>
      </c>
      <c r="CP1240" s="13">
        <f t="shared" si="573"/>
        <v>0</v>
      </c>
      <c r="CQ1240" s="13" t="b">
        <f t="shared" si="574"/>
        <v>0</v>
      </c>
      <c r="CR1240" s="13" t="b">
        <f t="shared" si="575"/>
        <v>0</v>
      </c>
      <c r="CS1240" s="13" t="b">
        <f t="shared" si="581"/>
        <v>0</v>
      </c>
      <c r="CT1240" s="13" t="b">
        <f t="shared" si="580"/>
        <v>0</v>
      </c>
      <c r="CU1240" s="13" t="b">
        <f t="shared" si="553"/>
        <v>0</v>
      </c>
      <c r="CV1240" s="13" t="b">
        <f t="shared" si="576"/>
        <v>0</v>
      </c>
      <c r="CW1240" s="13" t="b">
        <f t="shared" si="577"/>
        <v>0</v>
      </c>
      <c r="CX1240" s="13" t="b">
        <f t="shared" si="578"/>
        <v>0</v>
      </c>
      <c r="CY1240" s="13" t="b">
        <f t="shared" si="579"/>
        <v>0</v>
      </c>
    </row>
    <row r="1241" spans="1:103" ht="15" thickBot="1">
      <c r="A1241" s="932"/>
      <c r="B1241" s="996"/>
      <c r="C1241" s="996"/>
      <c r="D1241" s="996"/>
      <c r="E1241" s="996"/>
      <c r="F1241" s="996"/>
      <c r="G1241" s="996"/>
      <c r="H1241" s="996"/>
      <c r="I1241" s="996"/>
      <c r="J1241" s="996"/>
      <c r="K1241" s="996"/>
      <c r="L1241" s="996"/>
      <c r="M1241" s="996"/>
      <c r="N1241" s="996"/>
      <c r="O1241" s="184"/>
      <c r="P1241" s="996"/>
      <c r="Q1241" s="941"/>
      <c r="R1241" s="996"/>
      <c r="S1241" s="996"/>
      <c r="T1241" s="996"/>
      <c r="U1241" s="996"/>
      <c r="V1241" s="996"/>
      <c r="W1241" s="185"/>
      <c r="X1241" s="185"/>
      <c r="Y1241" s="185"/>
      <c r="Z1241" s="185"/>
      <c r="AA1241" s="185" t="s">
        <v>38</v>
      </c>
      <c r="AB1241" s="186"/>
      <c r="AC1241" s="186"/>
      <c r="AD1241" s="185"/>
      <c r="AE1241" s="996"/>
      <c r="AF1241" s="334">
        <f t="shared" si="554"/>
        <v>0</v>
      </c>
      <c r="AG1241" s="272">
        <f>IF(R1241="kompletna",Q1241*J1241*0.0036*'lista, wskaźniki'!$F$13, IF(R1241="częściowa",Q1241*J1241*0.0036*'lista, wskaźniki'!$F$14, IF(R1241="brak",Q1241*J1241*0.0036*'lista, wskaźniki'!$F$15,)))</f>
        <v>0</v>
      </c>
      <c r="AH1241" s="334">
        <f>IF(Y1241="inne",K1241*'lista, wskaźniki'!$E$35,IF(Y1241="to samo źródło",0,IF(Y1241=0,0)))</f>
        <v>0</v>
      </c>
      <c r="AI1241" s="334">
        <f>IF(AA1241="gaz z sieci",AC1241*'lista, wskaźniki'!$D$21)</f>
        <v>0</v>
      </c>
      <c r="AJ1241" s="272">
        <f>IF(AA1241="węgiel",AB1241*'lista, wskaźniki'!$D$20, IF('Sektor mieszkaniowy'!AA1241="drewno",'Sektor mieszkaniowy'!AB1241*'lista, wskaźniki'!$D$22,IF('Sektor mieszkaniowy'!AA1241="pellet",AB1241*'lista, wskaźniki'!$D$23,IF('Sektor mieszkaniowy'!AA1241="gaz z sieci",AB1241*'lista, wskaźniki'!$D$21,IF('Sektor mieszkaniowy'!AA1241="olej opałowy",'Sektor mieszkaniowy'!AB1241*'lista, wskaźniki'!$D$24)))))</f>
        <v>0</v>
      </c>
      <c r="AK1241" s="999"/>
      <c r="AL1241" s="996"/>
      <c r="AM1241" s="20">
        <f>IF(AA1241="węgiel",AF1241*1/3.6*'lista, wskaźniki'!$F$20,IF(AA1241="drewno",AF1241*1/3.6*'lista, wskaźniki'!$F$22,IF(AA1241="pellet",AF1241*1/3.6*'lista, wskaźniki'!$F$23,IF(AA1241="gaz z sieci",AF1241*1/3.6*'lista, wskaźniki'!$F$21,IF(AA1241="olej opałowy",AF1241*1/3.6*'lista, wskaźniki'!$F$24,0)))))</f>
        <v>0</v>
      </c>
      <c r="AN1241" s="20">
        <f>IF(AA1241="węgiel",AF1241*'lista, wskaźniki'!$E$42,IF(AA1241="drewno",AF1241*'lista, wskaźniki'!$G$42,IF(AA1241="pellet",AF1241*'lista, wskaźniki'!$H$42,IF(AA1241="gaz z sieci",AF1241*'lista, wskaźniki'!$F$42,IF(AA1241="olej opałowy",AF1241*'lista, wskaźniki'!$I$42,0)))))</f>
        <v>0</v>
      </c>
      <c r="AO1241" s="20">
        <f>IF(AA1241="węgiel",AF1241*'lista, wskaźniki'!$E$43,IF(AA1241="drewno",AF1241*'lista, wskaźniki'!$G$43,IF(AA1241="pellet",AF1241*'lista, wskaźniki'!$H$43,IF(AA1241="gaz z sieci",AF1241*'lista, wskaźniki'!$F$43,IF(AA1241="olej opałowy",AF1241*'lista, wskaźniki'!$I$43,0)))))</f>
        <v>0</v>
      </c>
      <c r="AP1241" s="20">
        <f>IF(AA1241="węgiel",AF1241*'lista, wskaźniki'!$E$44,IF(AA1241="drewno",AF1241*'lista, wskaźniki'!$G$44,IF(AA1241="pellet",AF1241*'lista, wskaźniki'!$H$44,IF(AA1241="gaz z sieci",AF1241*'lista, wskaźniki'!$F$44,IF(AA1241="olej opałowy",AF1241*'lista, wskaźniki'!$I$44,0)))))</f>
        <v>0</v>
      </c>
      <c r="AQ1241" s="20" t="b">
        <f>IF(Z1241="gaz",AH1241*1/3.6*'lista, wskaźniki'!$F$21,IF(Z1241="energia elektryczna",AH1241*1/3.6*'lista, wskaźniki'!$F$26))</f>
        <v>0</v>
      </c>
      <c r="AR1241" s="20" t="b">
        <f>IF(Z1241="gaz",AH1241*'lista, wskaźniki'!$F$42,IF(Z1241="energia elektryczna",AH1241*0))</f>
        <v>0</v>
      </c>
      <c r="AS1241" s="20" t="b">
        <f>IF(Z1241="gaz",AH1241*'lista, wskaźniki'!$F$43,IF(Z1241="energia elektryczna",AH1241*0))</f>
        <v>0</v>
      </c>
      <c r="AT1241" s="20" t="b">
        <f>IF(Z1241="gaz",AH1241*'lista, wskaźniki'!$F$44,IF(Z1241="energia elektryczna",AH1241*0))</f>
        <v>0</v>
      </c>
      <c r="AU1241" s="20">
        <f>AI1241*1/3.6*'lista, wskaźniki'!$F$21</f>
        <v>0</v>
      </c>
      <c r="AV1241" s="20">
        <f>AI1241*'lista, wskaźniki'!$F$42</f>
        <v>0</v>
      </c>
      <c r="AW1241" s="20">
        <f>AI1241*'lista, wskaźniki'!$F$43</f>
        <v>0</v>
      </c>
      <c r="AX1241" s="20">
        <f>AI1241*'lista, wskaźniki'!$F$44</f>
        <v>0</v>
      </c>
      <c r="AY1241" s="20">
        <f>AK1241*'lista, wskaźniki'!$F$26</f>
        <v>0</v>
      </c>
      <c r="AZ1241" s="20">
        <f t="shared" si="555"/>
        <v>0</v>
      </c>
      <c r="BA1241" s="20">
        <f t="shared" si="556"/>
        <v>0</v>
      </c>
      <c r="BB1241" s="20">
        <f t="shared" si="557"/>
        <v>0</v>
      </c>
      <c r="BC1241" s="20">
        <f t="shared" si="558"/>
        <v>0</v>
      </c>
      <c r="BD1241" s="996"/>
      <c r="BE1241" s="996"/>
      <c r="BF1241" s="996"/>
      <c r="BG1241" s="996"/>
      <c r="BH1241" s="185"/>
      <c r="BI1241" s="996"/>
      <c r="BJ1241" s="185"/>
      <c r="BK1241" s="996"/>
      <c r="BL1241" s="185"/>
      <c r="BM1241" s="185"/>
      <c r="BN1241" s="185"/>
      <c r="BO1241" s="185"/>
      <c r="BP1241" s="185"/>
      <c r="BQ1241" s="185"/>
      <c r="BR1241" s="185"/>
      <c r="BS1241" s="990"/>
      <c r="BT1241" s="990"/>
      <c r="BU1241" s="990"/>
      <c r="BV1241" s="990"/>
      <c r="BW1241" s="990"/>
      <c r="BX1241" s="990"/>
      <c r="BY1241" s="993"/>
      <c r="CA1241" s="365" t="b">
        <f t="shared" si="559"/>
        <v>0</v>
      </c>
      <c r="CB1241" s="365" t="b">
        <f t="shared" si="560"/>
        <v>0</v>
      </c>
      <c r="CC1241" s="365" t="b">
        <f t="shared" si="561"/>
        <v>0</v>
      </c>
      <c r="CD1241" s="365">
        <f t="shared" si="562"/>
        <v>0</v>
      </c>
      <c r="CE1241" s="365" t="b">
        <f t="shared" si="563"/>
        <v>0</v>
      </c>
      <c r="CF1241" s="365" t="b">
        <f t="shared" si="564"/>
        <v>0</v>
      </c>
      <c r="CG1241" s="365" t="b">
        <f t="shared" si="565"/>
        <v>0</v>
      </c>
      <c r="CH1241" s="365">
        <f t="shared" si="566"/>
        <v>0</v>
      </c>
      <c r="CI1241" s="72" t="b">
        <f t="shared" si="567"/>
        <v>0</v>
      </c>
      <c r="CJ1241" s="72" t="b">
        <f t="shared" si="568"/>
        <v>0</v>
      </c>
      <c r="CK1241" s="72" t="b">
        <f t="shared" si="569"/>
        <v>0</v>
      </c>
      <c r="CL1241" s="72">
        <f t="shared" si="570"/>
        <v>0</v>
      </c>
      <c r="CM1241" s="72" t="b">
        <f t="shared" si="571"/>
        <v>0</v>
      </c>
      <c r="CN1241" s="72" t="b">
        <f t="shared" si="572"/>
        <v>0</v>
      </c>
      <c r="CP1241" s="13">
        <f t="shared" si="573"/>
        <v>0</v>
      </c>
      <c r="CQ1241" s="13" t="b">
        <f t="shared" si="574"/>
        <v>0</v>
      </c>
      <c r="CR1241" s="13" t="b">
        <f t="shared" si="575"/>
        <v>0</v>
      </c>
      <c r="CS1241" s="13" t="b">
        <f t="shared" si="581"/>
        <v>0</v>
      </c>
      <c r="CT1241" s="13" t="b">
        <f t="shared" si="580"/>
        <v>0</v>
      </c>
      <c r="CU1241" s="13" t="b">
        <f t="shared" si="553"/>
        <v>0</v>
      </c>
      <c r="CV1241" s="13" t="b">
        <f t="shared" si="576"/>
        <v>0</v>
      </c>
      <c r="CW1241" s="13" t="b">
        <f t="shared" si="577"/>
        <v>0</v>
      </c>
      <c r="CX1241" s="13" t="b">
        <f t="shared" si="578"/>
        <v>0</v>
      </c>
      <c r="CY1241" s="13" t="b">
        <f t="shared" si="579"/>
        <v>0</v>
      </c>
    </row>
    <row r="1242" spans="1:103" ht="15" thickBot="1">
      <c r="A1242" s="933"/>
      <c r="B1242" s="997"/>
      <c r="C1242" s="997"/>
      <c r="D1242" s="997"/>
      <c r="E1242" s="997"/>
      <c r="F1242" s="997"/>
      <c r="G1242" s="997"/>
      <c r="H1242" s="997"/>
      <c r="I1242" s="997"/>
      <c r="J1242" s="997"/>
      <c r="K1242" s="997"/>
      <c r="L1242" s="997"/>
      <c r="M1242" s="997"/>
      <c r="N1242" s="997"/>
      <c r="O1242" s="187"/>
      <c r="P1242" s="997"/>
      <c r="Q1242" s="942"/>
      <c r="R1242" s="997"/>
      <c r="S1242" s="997"/>
      <c r="T1242" s="997"/>
      <c r="U1242" s="997"/>
      <c r="V1242" s="997"/>
      <c r="W1242" s="188"/>
      <c r="X1242" s="188"/>
      <c r="Y1242" s="188"/>
      <c r="Z1242" s="188"/>
      <c r="AA1242" s="188" t="s">
        <v>37</v>
      </c>
      <c r="AB1242" s="189"/>
      <c r="AC1242" s="189"/>
      <c r="AD1242" s="188"/>
      <c r="AE1242" s="997"/>
      <c r="AF1242" s="334">
        <f t="shared" si="554"/>
        <v>0</v>
      </c>
      <c r="AG1242" s="272">
        <f>IF(R1242="kompletna",Q1242*J1242*0.0036*'lista, wskaźniki'!$F$13, IF(R1242="częściowa",Q1242*J1242*0.0036*'lista, wskaźniki'!$F$14, IF(R1242="brak",Q1242*J1242*0.0036*'lista, wskaźniki'!$F$15,)))</f>
        <v>0</v>
      </c>
      <c r="AH1242" s="334">
        <f>IF(Y1242="inne",K1242*'lista, wskaźniki'!$E$35,IF(Y1242="to samo źródło",0,IF(Y1242=0,0)))</f>
        <v>0</v>
      </c>
      <c r="AI1242" s="334" t="b">
        <f>IF(AA1242="gaz z sieci",AC1242*'lista, wskaźniki'!$D$21)</f>
        <v>0</v>
      </c>
      <c r="AJ1242" s="272">
        <f>IF(AA1242="węgiel",AB1242*'lista, wskaźniki'!$D$20, IF('Sektor mieszkaniowy'!AA1242="drewno",'Sektor mieszkaniowy'!AB1242*'lista, wskaźniki'!$D$22,IF('Sektor mieszkaniowy'!AA1242="pellet",AB1242*'lista, wskaźniki'!$D$23,IF('Sektor mieszkaniowy'!AA1242="gaz z sieci",AB1242*'lista, wskaźniki'!$D$21,IF('Sektor mieszkaniowy'!AA1242="olej opałowy",'Sektor mieszkaniowy'!AB1242*'lista, wskaźniki'!$D$24)))))</f>
        <v>0</v>
      </c>
      <c r="AK1242" s="1000"/>
      <c r="AL1242" s="997"/>
      <c r="AM1242" s="20">
        <f>IF(AA1242="węgiel",AF1242*1/3.6*'lista, wskaźniki'!$F$20,IF(AA1242="drewno",AF1242*1/3.6*'lista, wskaźniki'!$F$22,IF(AA1242="pellet",AF1242*1/3.6*'lista, wskaźniki'!$F$23,IF(AA1242="gaz z sieci",AF1242*1/3.6*'lista, wskaźniki'!$F$21,IF(AA1242="olej opałowy",AF1242*1/3.6*'lista, wskaźniki'!$F$24,0)))))</f>
        <v>0</v>
      </c>
      <c r="AN1242" s="20">
        <f>IF(AA1242="węgiel",AF1242*'lista, wskaźniki'!$E$42,IF(AA1242="drewno",AF1242*'lista, wskaźniki'!$G$42,IF(AA1242="pellet",AF1242*'lista, wskaźniki'!$H$42,IF(AA1242="gaz z sieci",AF1242*'lista, wskaźniki'!$F$42,IF(AA1242="olej opałowy",AF1242*'lista, wskaźniki'!$I$42,0)))))</f>
        <v>0</v>
      </c>
      <c r="AO1242" s="20">
        <f>IF(AA1242="węgiel",AF1242*'lista, wskaźniki'!$E$43,IF(AA1242="drewno",AF1242*'lista, wskaźniki'!$G$43,IF(AA1242="pellet",AF1242*'lista, wskaźniki'!$H$43,IF(AA1242="gaz z sieci",AF1242*'lista, wskaźniki'!$F$43,IF(AA1242="olej opałowy",AF1242*'lista, wskaźniki'!$I$43,0)))))</f>
        <v>0</v>
      </c>
      <c r="AP1242" s="20">
        <f>IF(AA1242="węgiel",AF1242*'lista, wskaźniki'!$E$44,IF(AA1242="drewno",AF1242*'lista, wskaźniki'!$G$44,IF(AA1242="pellet",AF1242*'lista, wskaźniki'!$H$44,IF(AA1242="gaz z sieci",AF1242*'lista, wskaźniki'!$F$44,IF(AA1242="olej opałowy",AF1242*'lista, wskaźniki'!$I$44,0)))))</f>
        <v>0</v>
      </c>
      <c r="AQ1242" s="20" t="b">
        <f>IF(Z1242="gaz",AH1242*1/3.6*'lista, wskaźniki'!$F$21,IF(Z1242="energia elektryczna",AH1242*1/3.6*'lista, wskaźniki'!$F$26))</f>
        <v>0</v>
      </c>
      <c r="AR1242" s="20" t="b">
        <f>IF(Z1242="gaz",AH1242*'lista, wskaźniki'!$F$42,IF(Z1242="energia elektryczna",AH1242*0))</f>
        <v>0</v>
      </c>
      <c r="AS1242" s="20" t="b">
        <f>IF(Z1242="gaz",AH1242*'lista, wskaźniki'!$F$43,IF(Z1242="energia elektryczna",AH1242*0))</f>
        <v>0</v>
      </c>
      <c r="AT1242" s="20" t="b">
        <f>IF(Z1242="gaz",AH1242*'lista, wskaźniki'!$F$44,IF(Z1242="energia elektryczna",AH1242*0))</f>
        <v>0</v>
      </c>
      <c r="AU1242" s="20">
        <f>AI1242*1/3.6*'lista, wskaźniki'!$F$21</f>
        <v>0</v>
      </c>
      <c r="AV1242" s="20">
        <f>AI1242*'lista, wskaźniki'!$F$42</f>
        <v>0</v>
      </c>
      <c r="AW1242" s="20">
        <f>AI1242*'lista, wskaźniki'!$F$43</f>
        <v>0</v>
      </c>
      <c r="AX1242" s="20">
        <f>AI1242*'lista, wskaźniki'!$F$44</f>
        <v>0</v>
      </c>
      <c r="AY1242" s="20">
        <f>AK1242*'lista, wskaźniki'!$F$26</f>
        <v>0</v>
      </c>
      <c r="AZ1242" s="20">
        <f t="shared" si="555"/>
        <v>0</v>
      </c>
      <c r="BA1242" s="20">
        <f t="shared" si="556"/>
        <v>0</v>
      </c>
      <c r="BB1242" s="20">
        <f t="shared" si="557"/>
        <v>0</v>
      </c>
      <c r="BC1242" s="20">
        <f t="shared" si="558"/>
        <v>0</v>
      </c>
      <c r="BD1242" s="997"/>
      <c r="BE1242" s="997"/>
      <c r="BF1242" s="997"/>
      <c r="BG1242" s="997"/>
      <c r="BH1242" s="188"/>
      <c r="BI1242" s="997"/>
      <c r="BJ1242" s="188"/>
      <c r="BK1242" s="997"/>
      <c r="BL1242" s="188"/>
      <c r="BM1242" s="188"/>
      <c r="BN1242" s="188"/>
      <c r="BO1242" s="188"/>
      <c r="BP1242" s="188"/>
      <c r="BQ1242" s="188"/>
      <c r="BR1242" s="188"/>
      <c r="BS1242" s="991"/>
      <c r="BT1242" s="991"/>
      <c r="BU1242" s="991"/>
      <c r="BV1242" s="991"/>
      <c r="BW1242" s="991"/>
      <c r="BX1242" s="991"/>
      <c r="BY1242" s="994"/>
      <c r="CA1242" s="365" t="b">
        <f t="shared" si="559"/>
        <v>0</v>
      </c>
      <c r="CB1242" s="365" t="b">
        <f t="shared" si="560"/>
        <v>0</v>
      </c>
      <c r="CC1242" s="365" t="b">
        <f t="shared" si="561"/>
        <v>0</v>
      </c>
      <c r="CD1242" s="365" t="b">
        <f t="shared" si="562"/>
        <v>0</v>
      </c>
      <c r="CE1242" s="365">
        <f t="shared" si="563"/>
        <v>0</v>
      </c>
      <c r="CF1242" s="365" t="b">
        <f t="shared" si="564"/>
        <v>0</v>
      </c>
      <c r="CG1242" s="365" t="b">
        <f t="shared" si="565"/>
        <v>0</v>
      </c>
      <c r="CH1242" s="365" t="b">
        <f t="shared" si="566"/>
        <v>0</v>
      </c>
      <c r="CI1242" s="72" t="b">
        <f t="shared" si="567"/>
        <v>0</v>
      </c>
      <c r="CJ1242" s="72" t="b">
        <f t="shared" si="568"/>
        <v>0</v>
      </c>
      <c r="CK1242" s="72" t="b">
        <f t="shared" si="569"/>
        <v>0</v>
      </c>
      <c r="CL1242" s="72">
        <f t="shared" si="570"/>
        <v>0</v>
      </c>
      <c r="CM1242" s="72">
        <f t="shared" si="571"/>
        <v>0</v>
      </c>
      <c r="CN1242" s="72" t="b">
        <f t="shared" si="572"/>
        <v>0</v>
      </c>
      <c r="CP1242" s="13">
        <f t="shared" si="573"/>
        <v>0</v>
      </c>
      <c r="CQ1242" s="13" t="b">
        <f t="shared" si="574"/>
        <v>0</v>
      </c>
      <c r="CR1242" s="13" t="b">
        <f t="shared" si="575"/>
        <v>0</v>
      </c>
      <c r="CS1242" s="13" t="b">
        <f t="shared" si="581"/>
        <v>0</v>
      </c>
      <c r="CT1242" s="13" t="b">
        <f t="shared" si="580"/>
        <v>0</v>
      </c>
      <c r="CU1242" s="13" t="b">
        <f t="shared" si="553"/>
        <v>0</v>
      </c>
      <c r="CV1242" s="13" t="b">
        <f t="shared" si="576"/>
        <v>0</v>
      </c>
      <c r="CW1242" s="13" t="b">
        <f t="shared" si="577"/>
        <v>0</v>
      </c>
      <c r="CX1242" s="13" t="b">
        <f t="shared" si="578"/>
        <v>0</v>
      </c>
      <c r="CY1242" s="13" t="b">
        <f t="shared" si="579"/>
        <v>0</v>
      </c>
    </row>
    <row r="1243" spans="1:103" ht="15" thickBot="1">
      <c r="A1243" s="931">
        <v>249</v>
      </c>
      <c r="B1243" s="995" t="s">
        <v>244</v>
      </c>
      <c r="C1243" s="995"/>
      <c r="D1243" s="995" t="s">
        <v>1</v>
      </c>
      <c r="E1243" s="995" t="s">
        <v>5</v>
      </c>
      <c r="F1243" s="995"/>
      <c r="G1243" s="995"/>
      <c r="H1243" s="995"/>
      <c r="I1243" s="995" t="s">
        <v>12</v>
      </c>
      <c r="J1243" s="995"/>
      <c r="K1243" s="995"/>
      <c r="L1243" s="995" t="s">
        <v>16</v>
      </c>
      <c r="M1243" s="995"/>
      <c r="N1243" s="995" t="s">
        <v>16</v>
      </c>
      <c r="O1243" s="181"/>
      <c r="P1243" s="995" t="s">
        <v>16</v>
      </c>
      <c r="Q1243" s="940">
        <f>IF(I1243="&lt;1966",'lista, wskaźniki'!$G$4,IF(I1243="1967-1985",'lista, wskaźniki'!$G$5,IF(I1243="1986-1992",'lista, wskaźniki'!$G$6,IF(I1243="1993-1996",'lista, wskaźniki'!$G$7,IF(I1243="&gt;1997",'lista, wskaźniki'!$G$8,IF(I1243=0,'lista, wskaźniki'!$G$4))))))</f>
        <v>175</v>
      </c>
      <c r="R1243" s="995" t="s">
        <v>21</v>
      </c>
      <c r="S1243" s="995" t="s">
        <v>27</v>
      </c>
      <c r="T1243" s="995"/>
      <c r="U1243" s="995"/>
      <c r="V1243" s="995"/>
      <c r="W1243" s="182" t="s">
        <v>35</v>
      </c>
      <c r="X1243" s="182" t="s">
        <v>39</v>
      </c>
      <c r="Y1243" s="182" t="s">
        <v>42</v>
      </c>
      <c r="Z1243" s="182"/>
      <c r="AA1243" s="182" t="s">
        <v>35</v>
      </c>
      <c r="AB1243" s="183">
        <v>3</v>
      </c>
      <c r="AC1243" s="183"/>
      <c r="AD1243" s="182">
        <v>2500</v>
      </c>
      <c r="AE1243" s="995"/>
      <c r="AF1243" s="334">
        <f t="shared" si="554"/>
        <v>67.89</v>
      </c>
      <c r="AG1243" s="272">
        <f>IF(R1243="kompletna",Q1243*J1243*0.0036*'lista, wskaźniki'!$F$13, IF(R1243="częściowa",Q1243*J1243*0.0036*'lista, wskaźniki'!$F$14, IF(R1243="brak",Q1243*J1243*0.0036*'lista, wskaźniki'!$F$15,)))</f>
        <v>0</v>
      </c>
      <c r="AH1243" s="334">
        <f>IF(Y1243="inne",K1243*'lista, wskaźniki'!$E$35,IF(Y1243="to samo źródło",0,IF(Y1243=0,0)))</f>
        <v>0</v>
      </c>
      <c r="AI1243" s="334" t="b">
        <f>IF(AA1243="gaz z sieci",AC1243*'lista, wskaźniki'!$D$21)</f>
        <v>0</v>
      </c>
      <c r="AJ1243" s="272">
        <f>IF(AA1243="węgiel",AB1243*'lista, wskaźniki'!$D$20, IF('Sektor mieszkaniowy'!AA1243="drewno",'Sektor mieszkaniowy'!AB1243*'lista, wskaźniki'!$D$22,IF('Sektor mieszkaniowy'!AA1243="pellet",AB1243*'lista, wskaźniki'!$D$23,IF('Sektor mieszkaniowy'!AA1243="gaz z sieci",AB1243*'lista, wskaźniki'!$D$21,IF('Sektor mieszkaniowy'!AA1243="olej opałowy",'Sektor mieszkaniowy'!AB1243*'lista, wskaźniki'!$D$24)))))</f>
        <v>67.89</v>
      </c>
      <c r="AK1243" s="998"/>
      <c r="AL1243" s="995"/>
      <c r="AM1243" s="20">
        <f>IF(AA1243="węgiel",AF1243*1/3.6*'lista, wskaźniki'!$F$20,IF(AA1243="drewno",AF1243*1/3.6*'lista, wskaźniki'!$F$22,IF(AA1243="pellet",AF1243*1/3.6*'lista, wskaźniki'!$F$23,IF(AA1243="gaz z sieci",AF1243*1/3.6*'lista, wskaźniki'!$F$21,IF(AA1243="olej opałowy",AF1243*1/3.6*'lista, wskaźniki'!$F$24,0)))))</f>
        <v>6.4312197000000006</v>
      </c>
      <c r="AN1243" s="20">
        <f>IF(AA1243="węgiel",AF1243*'lista, wskaźniki'!$E$42,IF(AA1243="drewno",AF1243*'lista, wskaźniki'!$G$42,IF(AA1243="pellet",AF1243*'lista, wskaźniki'!$H$42,IF(AA1243="gaz z sieci",AF1243*'lista, wskaźniki'!$F$42,IF(AA1243="olej opałowy",AF1243*'lista, wskaźniki'!$I$42,0)))))</f>
        <v>2.57982E-2</v>
      </c>
      <c r="AO1243" s="20">
        <f>IF(AA1243="węgiel",AF1243*'lista, wskaźniki'!$E$43,IF(AA1243="drewno",AF1243*'lista, wskaźniki'!$G$43,IF(AA1243="pellet",AF1243*'lista, wskaźniki'!$H$43,IF(AA1243="gaz z sieci",AF1243*'lista, wskaźniki'!$F$43,IF(AA1243="olej opałowy",AF1243*'lista, wskaźniki'!$I$43,0)))))</f>
        <v>2.4440400000000001E-2</v>
      </c>
      <c r="AP1243" s="20">
        <f>IF(AA1243="węgiel",AF1243*'lista, wskaźniki'!$E$44,IF(AA1243="drewno",AF1243*'lista, wskaźniki'!$G$44,IF(AA1243="pellet",AF1243*'lista, wskaźniki'!$H$44,IF(AA1243="gaz z sieci",AF1243*'lista, wskaźniki'!$F$44,IF(AA1243="olej opałowy",AF1243*'lista, wskaźniki'!$I$44,0)))))</f>
        <v>1.83303E-5</v>
      </c>
      <c r="AQ1243" s="20" t="b">
        <f>IF(Z1243="gaz",AH1243*1/3.6*'lista, wskaźniki'!$F$21,IF(Z1243="energia elektryczna",AH1243*1/3.6*'lista, wskaźniki'!$F$26))</f>
        <v>0</v>
      </c>
      <c r="AR1243" s="20" t="b">
        <f>IF(Z1243="gaz",AH1243*'lista, wskaźniki'!$F$42,IF(Z1243="energia elektryczna",AH1243*0))</f>
        <v>0</v>
      </c>
      <c r="AS1243" s="20" t="b">
        <f>IF(Z1243="gaz",AH1243*'lista, wskaźniki'!$F$43,IF(Z1243="energia elektryczna",AH1243*0))</f>
        <v>0</v>
      </c>
      <c r="AT1243" s="20" t="b">
        <f>IF(Z1243="gaz",AH1243*'lista, wskaźniki'!$F$44,IF(Z1243="energia elektryczna",AH1243*0))</f>
        <v>0</v>
      </c>
      <c r="AU1243" s="20">
        <f>AI1243*1/3.6*'lista, wskaźniki'!$F$21</f>
        <v>0</v>
      </c>
      <c r="AV1243" s="20">
        <f>AI1243*'lista, wskaźniki'!$F$42</f>
        <v>0</v>
      </c>
      <c r="AW1243" s="20">
        <f>AI1243*'lista, wskaźniki'!$F$43</f>
        <v>0</v>
      </c>
      <c r="AX1243" s="20">
        <f>AI1243*'lista, wskaźniki'!$F$44</f>
        <v>0</v>
      </c>
      <c r="AY1243" s="20">
        <f>AK1243*'lista, wskaźniki'!$F$26</f>
        <v>0</v>
      </c>
      <c r="AZ1243" s="20">
        <f t="shared" si="555"/>
        <v>6.4312197000000006</v>
      </c>
      <c r="BA1243" s="20">
        <f t="shared" si="556"/>
        <v>2.57982E-2</v>
      </c>
      <c r="BB1243" s="20">
        <f t="shared" si="557"/>
        <v>2.4440400000000001E-2</v>
      </c>
      <c r="BC1243" s="20">
        <f t="shared" si="558"/>
        <v>1.83303E-5</v>
      </c>
      <c r="BD1243" s="995"/>
      <c r="BE1243" s="995"/>
      <c r="BF1243" s="995"/>
      <c r="BG1243" s="995"/>
      <c r="BH1243" s="182"/>
      <c r="BI1243" s="995"/>
      <c r="BJ1243" s="182"/>
      <c r="BK1243" s="995" t="s">
        <v>17</v>
      </c>
      <c r="BL1243" s="182"/>
      <c r="BM1243" s="182"/>
      <c r="BN1243" s="182"/>
      <c r="BO1243" s="182" t="s">
        <v>57</v>
      </c>
      <c r="BP1243" s="182" t="s">
        <v>52</v>
      </c>
      <c r="BQ1243" s="182"/>
      <c r="BR1243" s="182"/>
      <c r="BS1243" s="989"/>
      <c r="BT1243" s="989"/>
      <c r="BU1243" s="989"/>
      <c r="BV1243" s="989"/>
      <c r="BW1243" s="989"/>
      <c r="BX1243" s="989"/>
      <c r="BY1243" s="992"/>
      <c r="CA1243" s="365">
        <f t="shared" si="559"/>
        <v>67.89</v>
      </c>
      <c r="CB1243" s="365" t="b">
        <f t="shared" si="560"/>
        <v>0</v>
      </c>
      <c r="CC1243" s="365" t="b">
        <f t="shared" si="561"/>
        <v>0</v>
      </c>
      <c r="CD1243" s="365" t="b">
        <f t="shared" si="562"/>
        <v>0</v>
      </c>
      <c r="CE1243" s="365" t="b">
        <f t="shared" si="563"/>
        <v>0</v>
      </c>
      <c r="CF1243" s="365" t="b">
        <f t="shared" si="564"/>
        <v>0</v>
      </c>
      <c r="CG1243" s="365" t="b">
        <f t="shared" si="565"/>
        <v>0</v>
      </c>
      <c r="CH1243" s="365" t="b">
        <f t="shared" si="566"/>
        <v>0</v>
      </c>
      <c r="CI1243" s="72">
        <f t="shared" si="567"/>
        <v>67.89</v>
      </c>
      <c r="CJ1243" s="72" t="b">
        <f t="shared" si="568"/>
        <v>0</v>
      </c>
      <c r="CK1243" s="72" t="b">
        <f t="shared" si="569"/>
        <v>0</v>
      </c>
      <c r="CL1243" s="72">
        <f t="shared" si="570"/>
        <v>0</v>
      </c>
      <c r="CM1243" s="72" t="b">
        <f t="shared" si="571"/>
        <v>0</v>
      </c>
      <c r="CN1243" s="72" t="b">
        <f t="shared" si="572"/>
        <v>0</v>
      </c>
      <c r="CP1243" s="13" t="b">
        <f t="shared" si="573"/>
        <v>0</v>
      </c>
      <c r="CQ1243" s="13" t="b">
        <f t="shared" si="574"/>
        <v>0</v>
      </c>
      <c r="CR1243" s="13" t="b">
        <f t="shared" si="575"/>
        <v>0</v>
      </c>
      <c r="CS1243" s="13" t="b">
        <f t="shared" si="581"/>
        <v>0</v>
      </c>
      <c r="CT1243" s="13">
        <f t="shared" si="580"/>
        <v>0</v>
      </c>
      <c r="CU1243" s="13">
        <f t="shared" si="553"/>
        <v>0</v>
      </c>
      <c r="CV1243" s="13" t="b">
        <f t="shared" si="576"/>
        <v>0</v>
      </c>
      <c r="CW1243" s="13" t="b">
        <f t="shared" si="577"/>
        <v>0</v>
      </c>
      <c r="CX1243" s="13" t="b">
        <f t="shared" si="578"/>
        <v>0</v>
      </c>
      <c r="CY1243" s="13" t="b">
        <f t="shared" si="579"/>
        <v>0</v>
      </c>
    </row>
    <row r="1244" spans="1:103" ht="15" thickBot="1">
      <c r="A1244" s="932"/>
      <c r="B1244" s="996"/>
      <c r="C1244" s="996"/>
      <c r="D1244" s="996"/>
      <c r="E1244" s="996"/>
      <c r="F1244" s="996"/>
      <c r="G1244" s="996"/>
      <c r="H1244" s="996"/>
      <c r="I1244" s="996"/>
      <c r="J1244" s="996"/>
      <c r="K1244" s="996"/>
      <c r="L1244" s="996"/>
      <c r="M1244" s="996"/>
      <c r="N1244" s="996"/>
      <c r="O1244" s="184"/>
      <c r="P1244" s="996"/>
      <c r="Q1244" s="941"/>
      <c r="R1244" s="996"/>
      <c r="S1244" s="996"/>
      <c r="T1244" s="996"/>
      <c r="U1244" s="996"/>
      <c r="V1244" s="996"/>
      <c r="W1244" s="185"/>
      <c r="X1244" s="185"/>
      <c r="Y1244" s="185"/>
      <c r="Z1244" s="185"/>
      <c r="AA1244" s="185" t="s">
        <v>36</v>
      </c>
      <c r="AB1244" s="186"/>
      <c r="AC1244" s="186"/>
      <c r="AD1244" s="185"/>
      <c r="AE1244" s="996"/>
      <c r="AF1244" s="334">
        <f t="shared" si="554"/>
        <v>0</v>
      </c>
      <c r="AG1244" s="272">
        <f>IF(R1244="kompletna",Q1244*J1244*0.0036*'lista, wskaźniki'!$F$13, IF(R1244="częściowa",Q1244*J1244*0.0036*'lista, wskaźniki'!$F$14, IF(R1244="brak",Q1244*J1244*0.0036*'lista, wskaźniki'!$F$15,)))</f>
        <v>0</v>
      </c>
      <c r="AH1244" s="334">
        <f>IF(Y1244="inne",K1244*'lista, wskaźniki'!$E$35,IF(Y1244="to samo źródło",0,IF(Y1244=0,0)))</f>
        <v>0</v>
      </c>
      <c r="AI1244" s="334" t="b">
        <f>IF(AA1244="gaz z sieci",AC1244*'lista, wskaźniki'!$D$21)</f>
        <v>0</v>
      </c>
      <c r="AJ1244" s="272">
        <f>IF(AA1244="węgiel",AB1244*'lista, wskaźniki'!$D$20, IF('Sektor mieszkaniowy'!AA1244="drewno",'Sektor mieszkaniowy'!AB1244*'lista, wskaźniki'!$D$22,IF('Sektor mieszkaniowy'!AA1244="pellet",AB1244*'lista, wskaźniki'!$D$23,IF('Sektor mieszkaniowy'!AA1244="gaz z sieci",AB1244*'lista, wskaźniki'!$D$21,IF('Sektor mieszkaniowy'!AA1244="olej opałowy",'Sektor mieszkaniowy'!AB1244*'lista, wskaźniki'!$D$24)))))</f>
        <v>0</v>
      </c>
      <c r="AK1244" s="999"/>
      <c r="AL1244" s="996"/>
      <c r="AM1244" s="20">
        <f>IF(AA1244="węgiel",AF1244*1/3.6*'lista, wskaźniki'!$F$20,IF(AA1244="drewno",AF1244*1/3.6*'lista, wskaźniki'!$F$22,IF(AA1244="pellet",AF1244*1/3.6*'lista, wskaźniki'!$F$23,IF(AA1244="gaz z sieci",AF1244*1/3.6*'lista, wskaźniki'!$F$21,IF(AA1244="olej opałowy",AF1244*1/3.6*'lista, wskaźniki'!$F$24,0)))))</f>
        <v>0</v>
      </c>
      <c r="AN1244" s="20">
        <f>IF(AA1244="węgiel",AF1244*'lista, wskaźniki'!$E$42,IF(AA1244="drewno",AF1244*'lista, wskaźniki'!$G$42,IF(AA1244="pellet",AF1244*'lista, wskaźniki'!$H$42,IF(AA1244="gaz z sieci",AF1244*'lista, wskaźniki'!$F$42,IF(AA1244="olej opałowy",AF1244*'lista, wskaźniki'!$I$42,0)))))</f>
        <v>0</v>
      </c>
      <c r="AO1244" s="20">
        <f>IF(AA1244="węgiel",AF1244*'lista, wskaźniki'!$E$43,IF(AA1244="drewno",AF1244*'lista, wskaźniki'!$G$43,IF(AA1244="pellet",AF1244*'lista, wskaźniki'!$H$43,IF(AA1244="gaz z sieci",AF1244*'lista, wskaźniki'!$F$43,IF(AA1244="olej opałowy",AF1244*'lista, wskaźniki'!$I$43,0)))))</f>
        <v>0</v>
      </c>
      <c r="AP1244" s="20">
        <f>IF(AA1244="węgiel",AF1244*'lista, wskaźniki'!$E$44,IF(AA1244="drewno",AF1244*'lista, wskaźniki'!$G$44,IF(AA1244="pellet",AF1244*'lista, wskaźniki'!$H$44,IF(AA1244="gaz z sieci",AF1244*'lista, wskaźniki'!$F$44,IF(AA1244="olej opałowy",AF1244*'lista, wskaźniki'!$I$44,0)))))</f>
        <v>0</v>
      </c>
      <c r="AQ1244" s="20" t="b">
        <f>IF(Z1244="gaz",AH1244*1/3.6*'lista, wskaźniki'!$F$21,IF(Z1244="energia elektryczna",AH1244*1/3.6*'lista, wskaźniki'!$F$26))</f>
        <v>0</v>
      </c>
      <c r="AR1244" s="20" t="b">
        <f>IF(Z1244="gaz",AH1244*'lista, wskaźniki'!$F$42,IF(Z1244="energia elektryczna",AH1244*0))</f>
        <v>0</v>
      </c>
      <c r="AS1244" s="20" t="b">
        <f>IF(Z1244="gaz",AH1244*'lista, wskaźniki'!$F$43,IF(Z1244="energia elektryczna",AH1244*0))</f>
        <v>0</v>
      </c>
      <c r="AT1244" s="20" t="b">
        <f>IF(Z1244="gaz",AH1244*'lista, wskaźniki'!$F$44,IF(Z1244="energia elektryczna",AH1244*0))</f>
        <v>0</v>
      </c>
      <c r="AU1244" s="20">
        <f>AI1244*1/3.6*'lista, wskaźniki'!$F$21</f>
        <v>0</v>
      </c>
      <c r="AV1244" s="20">
        <f>AI1244*'lista, wskaźniki'!$F$42</f>
        <v>0</v>
      </c>
      <c r="AW1244" s="20">
        <f>AI1244*'lista, wskaźniki'!$F$43</f>
        <v>0</v>
      </c>
      <c r="AX1244" s="20">
        <f>AI1244*'lista, wskaźniki'!$F$44</f>
        <v>0</v>
      </c>
      <c r="AY1244" s="20">
        <f>AK1244*'lista, wskaźniki'!$F$26</f>
        <v>0</v>
      </c>
      <c r="AZ1244" s="20">
        <f t="shared" si="555"/>
        <v>0</v>
      </c>
      <c r="BA1244" s="20">
        <f t="shared" si="556"/>
        <v>0</v>
      </c>
      <c r="BB1244" s="20">
        <f t="shared" si="557"/>
        <v>0</v>
      </c>
      <c r="BC1244" s="20">
        <f t="shared" si="558"/>
        <v>0</v>
      </c>
      <c r="BD1244" s="996"/>
      <c r="BE1244" s="996"/>
      <c r="BF1244" s="996"/>
      <c r="BG1244" s="996"/>
      <c r="BH1244" s="185"/>
      <c r="BI1244" s="996"/>
      <c r="BJ1244" s="185"/>
      <c r="BK1244" s="996"/>
      <c r="BL1244" s="185"/>
      <c r="BM1244" s="185"/>
      <c r="BN1244" s="185"/>
      <c r="BO1244" s="185"/>
      <c r="BP1244" s="185"/>
      <c r="BQ1244" s="185"/>
      <c r="BR1244" s="185"/>
      <c r="BS1244" s="990"/>
      <c r="BT1244" s="990"/>
      <c r="BU1244" s="990"/>
      <c r="BV1244" s="990"/>
      <c r="BW1244" s="990"/>
      <c r="BX1244" s="990"/>
      <c r="BY1244" s="993"/>
      <c r="CA1244" s="365" t="b">
        <f t="shared" si="559"/>
        <v>0</v>
      </c>
      <c r="CB1244" s="365">
        <f t="shared" si="560"/>
        <v>0</v>
      </c>
      <c r="CC1244" s="365" t="b">
        <f t="shared" si="561"/>
        <v>0</v>
      </c>
      <c r="CD1244" s="365" t="b">
        <f t="shared" si="562"/>
        <v>0</v>
      </c>
      <c r="CE1244" s="365" t="b">
        <f t="shared" si="563"/>
        <v>0</v>
      </c>
      <c r="CF1244" s="365" t="b">
        <f t="shared" si="564"/>
        <v>0</v>
      </c>
      <c r="CG1244" s="365" t="b">
        <f t="shared" si="565"/>
        <v>0</v>
      </c>
      <c r="CH1244" s="365" t="b">
        <f t="shared" si="566"/>
        <v>0</v>
      </c>
      <c r="CI1244" s="72" t="b">
        <f t="shared" si="567"/>
        <v>0</v>
      </c>
      <c r="CJ1244" s="72">
        <f t="shared" si="568"/>
        <v>0</v>
      </c>
      <c r="CK1244" s="72" t="b">
        <f t="shared" si="569"/>
        <v>0</v>
      </c>
      <c r="CL1244" s="72">
        <f t="shared" si="570"/>
        <v>0</v>
      </c>
      <c r="CM1244" s="72" t="b">
        <f t="shared" si="571"/>
        <v>0</v>
      </c>
      <c r="CN1244" s="72" t="b">
        <f t="shared" si="572"/>
        <v>0</v>
      </c>
      <c r="CP1244" s="13">
        <f t="shared" si="573"/>
        <v>0</v>
      </c>
      <c r="CQ1244" s="13" t="b">
        <f t="shared" si="574"/>
        <v>0</v>
      </c>
      <c r="CR1244" s="13" t="b">
        <f t="shared" si="575"/>
        <v>0</v>
      </c>
      <c r="CS1244" s="13" t="b">
        <f t="shared" si="581"/>
        <v>0</v>
      </c>
      <c r="CT1244" s="13" t="b">
        <f t="shared" si="580"/>
        <v>0</v>
      </c>
      <c r="CU1244" s="13" t="b">
        <f t="shared" si="553"/>
        <v>0</v>
      </c>
      <c r="CV1244" s="13" t="b">
        <f t="shared" si="576"/>
        <v>0</v>
      </c>
      <c r="CW1244" s="13" t="b">
        <f t="shared" si="577"/>
        <v>0</v>
      </c>
      <c r="CX1244" s="13" t="b">
        <f t="shared" si="578"/>
        <v>0</v>
      </c>
      <c r="CY1244" s="13" t="b">
        <f t="shared" si="579"/>
        <v>0</v>
      </c>
    </row>
    <row r="1245" spans="1:103" ht="15" thickBot="1">
      <c r="A1245" s="932"/>
      <c r="B1245" s="996"/>
      <c r="C1245" s="996"/>
      <c r="D1245" s="996"/>
      <c r="E1245" s="996"/>
      <c r="F1245" s="996"/>
      <c r="G1245" s="996"/>
      <c r="H1245" s="996"/>
      <c r="I1245" s="996"/>
      <c r="J1245" s="996"/>
      <c r="K1245" s="996"/>
      <c r="L1245" s="996"/>
      <c r="M1245" s="996"/>
      <c r="N1245" s="996"/>
      <c r="O1245" s="184"/>
      <c r="P1245" s="996"/>
      <c r="Q1245" s="941"/>
      <c r="R1245" s="996"/>
      <c r="S1245" s="996"/>
      <c r="T1245" s="996"/>
      <c r="U1245" s="996"/>
      <c r="V1245" s="996"/>
      <c r="W1245" s="185"/>
      <c r="X1245" s="185"/>
      <c r="Y1245" s="185"/>
      <c r="Z1245" s="185"/>
      <c r="AA1245" s="185" t="s">
        <v>50</v>
      </c>
      <c r="AB1245" s="186"/>
      <c r="AC1245" s="186"/>
      <c r="AD1245" s="185"/>
      <c r="AE1245" s="996"/>
      <c r="AF1245" s="334">
        <f t="shared" si="554"/>
        <v>0</v>
      </c>
      <c r="AG1245" s="272">
        <f>IF(R1245="kompletna",Q1245*J1245*0.0036*'lista, wskaźniki'!$F$13, IF(R1245="częściowa",Q1245*J1245*0.0036*'lista, wskaźniki'!$F$14, IF(R1245="brak",Q1245*J1245*0.0036*'lista, wskaźniki'!$F$15,)))</f>
        <v>0</v>
      </c>
      <c r="AH1245" s="334">
        <f>IF(Y1245="inne",K1245*'lista, wskaźniki'!$E$35,IF(Y1245="to samo źródło",0,IF(Y1245=0,0)))</f>
        <v>0</v>
      </c>
      <c r="AI1245" s="334" t="b">
        <f>IF(AA1245="gaz z sieci",AC1245*'lista, wskaźniki'!$D$21)</f>
        <v>0</v>
      </c>
      <c r="AJ1245" s="272">
        <f>IF(AA1245="węgiel",AB1245*'lista, wskaźniki'!$D$20, IF('Sektor mieszkaniowy'!AA1245="drewno",'Sektor mieszkaniowy'!AB1245*'lista, wskaźniki'!$D$22,IF('Sektor mieszkaniowy'!AA1245="pellet",AB1245*'lista, wskaźniki'!$D$23,IF('Sektor mieszkaniowy'!AA1245="gaz z sieci",AB1245*'lista, wskaźniki'!$D$21,IF('Sektor mieszkaniowy'!AA1245="olej opałowy",'Sektor mieszkaniowy'!AB1245*'lista, wskaźniki'!$D$24)))))</f>
        <v>0</v>
      </c>
      <c r="AK1245" s="999"/>
      <c r="AL1245" s="996"/>
      <c r="AM1245" s="20">
        <f>IF(AA1245="węgiel",AF1245*1/3.6*'lista, wskaźniki'!$F$20,IF(AA1245="drewno",AF1245*1/3.6*'lista, wskaźniki'!$F$22,IF(AA1245="pellet",AF1245*1/3.6*'lista, wskaźniki'!$F$23,IF(AA1245="gaz z sieci",AF1245*1/3.6*'lista, wskaźniki'!$F$21,IF(AA1245="olej opałowy",AF1245*1/3.6*'lista, wskaźniki'!$F$24,0)))))</f>
        <v>0</v>
      </c>
      <c r="AN1245" s="20">
        <f>IF(AA1245="węgiel",AF1245*'lista, wskaźniki'!$E$42,IF(AA1245="drewno",AF1245*'lista, wskaźniki'!$G$42,IF(AA1245="pellet",AF1245*'lista, wskaźniki'!$H$42,IF(AA1245="gaz z sieci",AF1245*'lista, wskaźniki'!$F$42,IF(AA1245="olej opałowy",AF1245*'lista, wskaźniki'!$I$42,0)))))</f>
        <v>0</v>
      </c>
      <c r="AO1245" s="20">
        <f>IF(AA1245="węgiel",AF1245*'lista, wskaźniki'!$E$43,IF(AA1245="drewno",AF1245*'lista, wskaźniki'!$G$43,IF(AA1245="pellet",AF1245*'lista, wskaźniki'!$H$43,IF(AA1245="gaz z sieci",AF1245*'lista, wskaźniki'!$F$43,IF(AA1245="olej opałowy",AF1245*'lista, wskaźniki'!$I$43,0)))))</f>
        <v>0</v>
      </c>
      <c r="AP1245" s="20">
        <f>IF(AA1245="węgiel",AF1245*'lista, wskaźniki'!$E$44,IF(AA1245="drewno",AF1245*'lista, wskaźniki'!$G$44,IF(AA1245="pellet",AF1245*'lista, wskaźniki'!$H$44,IF(AA1245="gaz z sieci",AF1245*'lista, wskaźniki'!$F$44,IF(AA1245="olej opałowy",AF1245*'lista, wskaźniki'!$I$44,0)))))</f>
        <v>0</v>
      </c>
      <c r="AQ1245" s="20" t="b">
        <f>IF(Z1245="gaz",AH1245*1/3.6*'lista, wskaźniki'!$F$21,IF(Z1245="energia elektryczna",AH1245*1/3.6*'lista, wskaźniki'!$F$26))</f>
        <v>0</v>
      </c>
      <c r="AR1245" s="20" t="b">
        <f>IF(Z1245="gaz",AH1245*'lista, wskaźniki'!$F$42,IF(Z1245="energia elektryczna",AH1245*0))</f>
        <v>0</v>
      </c>
      <c r="AS1245" s="20" t="b">
        <f>IF(Z1245="gaz",AH1245*'lista, wskaźniki'!$F$43,IF(Z1245="energia elektryczna",AH1245*0))</f>
        <v>0</v>
      </c>
      <c r="AT1245" s="20" t="b">
        <f>IF(Z1245="gaz",AH1245*'lista, wskaźniki'!$F$44,IF(Z1245="energia elektryczna",AH1245*0))</f>
        <v>0</v>
      </c>
      <c r="AU1245" s="20">
        <f>AI1245*1/3.6*'lista, wskaźniki'!$F$21</f>
        <v>0</v>
      </c>
      <c r="AV1245" s="20">
        <f>AI1245*'lista, wskaźniki'!$F$42</f>
        <v>0</v>
      </c>
      <c r="AW1245" s="20">
        <f>AI1245*'lista, wskaźniki'!$F$43</f>
        <v>0</v>
      </c>
      <c r="AX1245" s="20">
        <f>AI1245*'lista, wskaźniki'!$F$44</f>
        <v>0</v>
      </c>
      <c r="AY1245" s="20">
        <f>AK1245*'lista, wskaźniki'!$F$26</f>
        <v>0</v>
      </c>
      <c r="AZ1245" s="20">
        <f t="shared" si="555"/>
        <v>0</v>
      </c>
      <c r="BA1245" s="20">
        <f t="shared" si="556"/>
        <v>0</v>
      </c>
      <c r="BB1245" s="20">
        <f t="shared" si="557"/>
        <v>0</v>
      </c>
      <c r="BC1245" s="20">
        <f t="shared" si="558"/>
        <v>0</v>
      </c>
      <c r="BD1245" s="996"/>
      <c r="BE1245" s="996"/>
      <c r="BF1245" s="996"/>
      <c r="BG1245" s="996"/>
      <c r="BH1245" s="185"/>
      <c r="BI1245" s="996"/>
      <c r="BJ1245" s="185"/>
      <c r="BK1245" s="996"/>
      <c r="BL1245" s="185"/>
      <c r="BM1245" s="185"/>
      <c r="BN1245" s="185"/>
      <c r="BO1245" s="185"/>
      <c r="BP1245" s="185"/>
      <c r="BQ1245" s="185"/>
      <c r="BR1245" s="185"/>
      <c r="BS1245" s="990"/>
      <c r="BT1245" s="990"/>
      <c r="BU1245" s="990"/>
      <c r="BV1245" s="990"/>
      <c r="BW1245" s="990"/>
      <c r="BX1245" s="990"/>
      <c r="BY1245" s="993"/>
      <c r="CA1245" s="365" t="b">
        <f t="shared" si="559"/>
        <v>0</v>
      </c>
      <c r="CB1245" s="365" t="b">
        <f t="shared" si="560"/>
        <v>0</v>
      </c>
      <c r="CC1245" s="365">
        <f t="shared" si="561"/>
        <v>0</v>
      </c>
      <c r="CD1245" s="365" t="b">
        <f t="shared" si="562"/>
        <v>0</v>
      </c>
      <c r="CE1245" s="365" t="b">
        <f t="shared" si="563"/>
        <v>0</v>
      </c>
      <c r="CF1245" s="365" t="b">
        <f t="shared" si="564"/>
        <v>0</v>
      </c>
      <c r="CG1245" s="365" t="b">
        <f t="shared" si="565"/>
        <v>0</v>
      </c>
      <c r="CH1245" s="365" t="b">
        <f t="shared" si="566"/>
        <v>0</v>
      </c>
      <c r="CI1245" s="72" t="b">
        <f t="shared" si="567"/>
        <v>0</v>
      </c>
      <c r="CJ1245" s="72" t="b">
        <f t="shared" si="568"/>
        <v>0</v>
      </c>
      <c r="CK1245" s="72">
        <f t="shared" si="569"/>
        <v>0</v>
      </c>
      <c r="CL1245" s="72">
        <f t="shared" si="570"/>
        <v>0</v>
      </c>
      <c r="CM1245" s="72" t="b">
        <f t="shared" si="571"/>
        <v>0</v>
      </c>
      <c r="CN1245" s="72" t="b">
        <f t="shared" si="572"/>
        <v>0</v>
      </c>
      <c r="CP1245" s="13">
        <f t="shared" si="573"/>
        <v>0</v>
      </c>
      <c r="CQ1245" s="13" t="b">
        <f t="shared" si="574"/>
        <v>0</v>
      </c>
      <c r="CR1245" s="13" t="b">
        <f t="shared" si="575"/>
        <v>0</v>
      </c>
      <c r="CS1245" s="13" t="b">
        <f t="shared" si="581"/>
        <v>0</v>
      </c>
      <c r="CT1245" s="13" t="b">
        <f t="shared" si="580"/>
        <v>0</v>
      </c>
      <c r="CU1245" s="13" t="b">
        <f t="shared" si="553"/>
        <v>0</v>
      </c>
      <c r="CV1245" s="13" t="b">
        <f t="shared" si="576"/>
        <v>0</v>
      </c>
      <c r="CW1245" s="13" t="b">
        <f t="shared" si="577"/>
        <v>0</v>
      </c>
      <c r="CX1245" s="13" t="b">
        <f t="shared" si="578"/>
        <v>0</v>
      </c>
      <c r="CY1245" s="13" t="b">
        <f t="shared" si="579"/>
        <v>0</v>
      </c>
    </row>
    <row r="1246" spans="1:103" ht="15" thickBot="1">
      <c r="A1246" s="932"/>
      <c r="B1246" s="996"/>
      <c r="C1246" s="996"/>
      <c r="D1246" s="996"/>
      <c r="E1246" s="996"/>
      <c r="F1246" s="996"/>
      <c r="G1246" s="996"/>
      <c r="H1246" s="996"/>
      <c r="I1246" s="996"/>
      <c r="J1246" s="996"/>
      <c r="K1246" s="996"/>
      <c r="L1246" s="996"/>
      <c r="M1246" s="996"/>
      <c r="N1246" s="996"/>
      <c r="O1246" s="184"/>
      <c r="P1246" s="996"/>
      <c r="Q1246" s="941"/>
      <c r="R1246" s="996"/>
      <c r="S1246" s="996"/>
      <c r="T1246" s="996"/>
      <c r="U1246" s="996"/>
      <c r="V1246" s="996"/>
      <c r="W1246" s="185"/>
      <c r="X1246" s="185"/>
      <c r="Y1246" s="185"/>
      <c r="Z1246" s="185"/>
      <c r="AA1246" s="185" t="s">
        <v>38</v>
      </c>
      <c r="AB1246" s="186"/>
      <c r="AC1246" s="186"/>
      <c r="AD1246" s="185"/>
      <c r="AE1246" s="996"/>
      <c r="AF1246" s="334">
        <f t="shared" si="554"/>
        <v>0</v>
      </c>
      <c r="AG1246" s="272">
        <f>IF(R1246="kompletna",Q1246*J1246*0.0036*'lista, wskaźniki'!$F$13, IF(R1246="częściowa",Q1246*J1246*0.0036*'lista, wskaźniki'!$F$14, IF(R1246="brak",Q1246*J1246*0.0036*'lista, wskaźniki'!$F$15,)))</f>
        <v>0</v>
      </c>
      <c r="AH1246" s="334">
        <f>IF(Y1246="inne",K1246*'lista, wskaźniki'!$E$35,IF(Y1246="to samo źródło",0,IF(Y1246=0,0)))</f>
        <v>0</v>
      </c>
      <c r="AI1246" s="334">
        <f>IF(AA1246="gaz z sieci",AC1246*'lista, wskaźniki'!$D$21)</f>
        <v>0</v>
      </c>
      <c r="AJ1246" s="272">
        <f>IF(AA1246="węgiel",AB1246*'lista, wskaźniki'!$D$20, IF('Sektor mieszkaniowy'!AA1246="drewno",'Sektor mieszkaniowy'!AB1246*'lista, wskaźniki'!$D$22,IF('Sektor mieszkaniowy'!AA1246="pellet",AB1246*'lista, wskaźniki'!$D$23,IF('Sektor mieszkaniowy'!AA1246="gaz z sieci",AB1246*'lista, wskaźniki'!$D$21,IF('Sektor mieszkaniowy'!AA1246="olej opałowy",'Sektor mieszkaniowy'!AB1246*'lista, wskaźniki'!$D$24)))))</f>
        <v>0</v>
      </c>
      <c r="AK1246" s="999"/>
      <c r="AL1246" s="996"/>
      <c r="AM1246" s="20">
        <f>IF(AA1246="węgiel",AF1246*1/3.6*'lista, wskaźniki'!$F$20,IF(AA1246="drewno",AF1246*1/3.6*'lista, wskaźniki'!$F$22,IF(AA1246="pellet",AF1246*1/3.6*'lista, wskaźniki'!$F$23,IF(AA1246="gaz z sieci",AF1246*1/3.6*'lista, wskaźniki'!$F$21,IF(AA1246="olej opałowy",AF1246*1/3.6*'lista, wskaźniki'!$F$24,0)))))</f>
        <v>0</v>
      </c>
      <c r="AN1246" s="20">
        <f>IF(AA1246="węgiel",AF1246*'lista, wskaźniki'!$E$42,IF(AA1246="drewno",AF1246*'lista, wskaźniki'!$G$42,IF(AA1246="pellet",AF1246*'lista, wskaźniki'!$H$42,IF(AA1246="gaz z sieci",AF1246*'lista, wskaźniki'!$F$42,IF(AA1246="olej opałowy",AF1246*'lista, wskaźniki'!$I$42,0)))))</f>
        <v>0</v>
      </c>
      <c r="AO1246" s="20">
        <f>IF(AA1246="węgiel",AF1246*'lista, wskaźniki'!$E$43,IF(AA1246="drewno",AF1246*'lista, wskaźniki'!$G$43,IF(AA1246="pellet",AF1246*'lista, wskaźniki'!$H$43,IF(AA1246="gaz z sieci",AF1246*'lista, wskaźniki'!$F$43,IF(AA1246="olej opałowy",AF1246*'lista, wskaźniki'!$I$43,0)))))</f>
        <v>0</v>
      </c>
      <c r="AP1246" s="20">
        <f>IF(AA1246="węgiel",AF1246*'lista, wskaźniki'!$E$44,IF(AA1246="drewno",AF1246*'lista, wskaźniki'!$G$44,IF(AA1246="pellet",AF1246*'lista, wskaźniki'!$H$44,IF(AA1246="gaz z sieci",AF1246*'lista, wskaźniki'!$F$44,IF(AA1246="olej opałowy",AF1246*'lista, wskaźniki'!$I$44,0)))))</f>
        <v>0</v>
      </c>
      <c r="AQ1246" s="20" t="b">
        <f>IF(Z1246="gaz",AH1246*1/3.6*'lista, wskaźniki'!$F$21,IF(Z1246="energia elektryczna",AH1246*1/3.6*'lista, wskaźniki'!$F$26))</f>
        <v>0</v>
      </c>
      <c r="AR1246" s="20" t="b">
        <f>IF(Z1246="gaz",AH1246*'lista, wskaźniki'!$F$42,IF(Z1246="energia elektryczna",AH1246*0))</f>
        <v>0</v>
      </c>
      <c r="AS1246" s="20" t="b">
        <f>IF(Z1246="gaz",AH1246*'lista, wskaźniki'!$F$43,IF(Z1246="energia elektryczna",AH1246*0))</f>
        <v>0</v>
      </c>
      <c r="AT1246" s="20" t="b">
        <f>IF(Z1246="gaz",AH1246*'lista, wskaźniki'!$F$44,IF(Z1246="energia elektryczna",AH1246*0))</f>
        <v>0</v>
      </c>
      <c r="AU1246" s="20">
        <f>AI1246*1/3.6*'lista, wskaźniki'!$F$21</f>
        <v>0</v>
      </c>
      <c r="AV1246" s="20">
        <f>AI1246*'lista, wskaźniki'!$F$42</f>
        <v>0</v>
      </c>
      <c r="AW1246" s="20">
        <f>AI1246*'lista, wskaźniki'!$F$43</f>
        <v>0</v>
      </c>
      <c r="AX1246" s="20">
        <f>AI1246*'lista, wskaźniki'!$F$44</f>
        <v>0</v>
      </c>
      <c r="AY1246" s="20">
        <f>AK1246*'lista, wskaźniki'!$F$26</f>
        <v>0</v>
      </c>
      <c r="AZ1246" s="20">
        <f t="shared" si="555"/>
        <v>0</v>
      </c>
      <c r="BA1246" s="20">
        <f t="shared" si="556"/>
        <v>0</v>
      </c>
      <c r="BB1246" s="20">
        <f t="shared" si="557"/>
        <v>0</v>
      </c>
      <c r="BC1246" s="20">
        <f t="shared" si="558"/>
        <v>0</v>
      </c>
      <c r="BD1246" s="996"/>
      <c r="BE1246" s="996"/>
      <c r="BF1246" s="996"/>
      <c r="BG1246" s="996"/>
      <c r="BH1246" s="185"/>
      <c r="BI1246" s="996"/>
      <c r="BJ1246" s="185"/>
      <c r="BK1246" s="996"/>
      <c r="BL1246" s="185"/>
      <c r="BM1246" s="185"/>
      <c r="BN1246" s="185"/>
      <c r="BO1246" s="185"/>
      <c r="BP1246" s="185"/>
      <c r="BQ1246" s="185"/>
      <c r="BR1246" s="185"/>
      <c r="BS1246" s="990"/>
      <c r="BT1246" s="990"/>
      <c r="BU1246" s="990"/>
      <c r="BV1246" s="990"/>
      <c r="BW1246" s="990"/>
      <c r="BX1246" s="990"/>
      <c r="BY1246" s="993"/>
      <c r="CA1246" s="365" t="b">
        <f t="shared" si="559"/>
        <v>0</v>
      </c>
      <c r="CB1246" s="365" t="b">
        <f t="shared" si="560"/>
        <v>0</v>
      </c>
      <c r="CC1246" s="365" t="b">
        <f t="shared" si="561"/>
        <v>0</v>
      </c>
      <c r="CD1246" s="365">
        <f t="shared" si="562"/>
        <v>0</v>
      </c>
      <c r="CE1246" s="365" t="b">
        <f t="shared" si="563"/>
        <v>0</v>
      </c>
      <c r="CF1246" s="365" t="b">
        <f t="shared" si="564"/>
        <v>0</v>
      </c>
      <c r="CG1246" s="365" t="b">
        <f t="shared" si="565"/>
        <v>0</v>
      </c>
      <c r="CH1246" s="365">
        <f t="shared" si="566"/>
        <v>0</v>
      </c>
      <c r="CI1246" s="72" t="b">
        <f t="shared" si="567"/>
        <v>0</v>
      </c>
      <c r="CJ1246" s="72" t="b">
        <f t="shared" si="568"/>
        <v>0</v>
      </c>
      <c r="CK1246" s="72" t="b">
        <f t="shared" si="569"/>
        <v>0</v>
      </c>
      <c r="CL1246" s="72">
        <f t="shared" si="570"/>
        <v>0</v>
      </c>
      <c r="CM1246" s="72" t="b">
        <f t="shared" si="571"/>
        <v>0</v>
      </c>
      <c r="CN1246" s="72" t="b">
        <f t="shared" si="572"/>
        <v>0</v>
      </c>
      <c r="CP1246" s="13">
        <f t="shared" si="573"/>
        <v>0</v>
      </c>
      <c r="CQ1246" s="13" t="b">
        <f t="shared" si="574"/>
        <v>0</v>
      </c>
      <c r="CR1246" s="13" t="b">
        <f t="shared" si="575"/>
        <v>0</v>
      </c>
      <c r="CS1246" s="13" t="b">
        <f t="shared" si="581"/>
        <v>0</v>
      </c>
      <c r="CT1246" s="13" t="b">
        <f t="shared" si="580"/>
        <v>0</v>
      </c>
      <c r="CU1246" s="13" t="b">
        <f t="shared" si="553"/>
        <v>0</v>
      </c>
      <c r="CV1246" s="13" t="b">
        <f t="shared" si="576"/>
        <v>0</v>
      </c>
      <c r="CW1246" s="13" t="b">
        <f t="shared" si="577"/>
        <v>0</v>
      </c>
      <c r="CX1246" s="13" t="b">
        <f t="shared" si="578"/>
        <v>0</v>
      </c>
      <c r="CY1246" s="13" t="b">
        <f t="shared" si="579"/>
        <v>0</v>
      </c>
    </row>
    <row r="1247" spans="1:103" ht="15" thickBot="1">
      <c r="A1247" s="933"/>
      <c r="B1247" s="997"/>
      <c r="C1247" s="997"/>
      <c r="D1247" s="997"/>
      <c r="E1247" s="997"/>
      <c r="F1247" s="997"/>
      <c r="G1247" s="997"/>
      <c r="H1247" s="997"/>
      <c r="I1247" s="997"/>
      <c r="J1247" s="997"/>
      <c r="K1247" s="997"/>
      <c r="L1247" s="997"/>
      <c r="M1247" s="997"/>
      <c r="N1247" s="997"/>
      <c r="O1247" s="187"/>
      <c r="P1247" s="997"/>
      <c r="Q1247" s="942"/>
      <c r="R1247" s="997"/>
      <c r="S1247" s="997"/>
      <c r="T1247" s="997"/>
      <c r="U1247" s="997"/>
      <c r="V1247" s="997"/>
      <c r="W1247" s="188"/>
      <c r="X1247" s="188"/>
      <c r="Y1247" s="188"/>
      <c r="Z1247" s="188"/>
      <c r="AA1247" s="188" t="s">
        <v>37</v>
      </c>
      <c r="AB1247" s="189"/>
      <c r="AC1247" s="189"/>
      <c r="AD1247" s="188"/>
      <c r="AE1247" s="997"/>
      <c r="AF1247" s="334">
        <f t="shared" si="554"/>
        <v>0</v>
      </c>
      <c r="AG1247" s="272">
        <f>IF(R1247="kompletna",Q1247*J1247*0.0036*'lista, wskaźniki'!$F$13, IF(R1247="częściowa",Q1247*J1247*0.0036*'lista, wskaźniki'!$F$14, IF(R1247="brak",Q1247*J1247*0.0036*'lista, wskaźniki'!$F$15,)))</f>
        <v>0</v>
      </c>
      <c r="AH1247" s="334">
        <f>IF(Y1247="inne",K1247*'lista, wskaźniki'!$E$35,IF(Y1247="to samo źródło",0,IF(Y1247=0,0)))</f>
        <v>0</v>
      </c>
      <c r="AI1247" s="334" t="b">
        <f>IF(AA1247="gaz z sieci",AC1247*'lista, wskaźniki'!$D$21)</f>
        <v>0</v>
      </c>
      <c r="AJ1247" s="272">
        <f>IF(AA1247="węgiel",AB1247*'lista, wskaźniki'!$D$20, IF('Sektor mieszkaniowy'!AA1247="drewno",'Sektor mieszkaniowy'!AB1247*'lista, wskaźniki'!$D$22,IF('Sektor mieszkaniowy'!AA1247="pellet",AB1247*'lista, wskaźniki'!$D$23,IF('Sektor mieszkaniowy'!AA1247="gaz z sieci",AB1247*'lista, wskaźniki'!$D$21,IF('Sektor mieszkaniowy'!AA1247="olej opałowy",'Sektor mieszkaniowy'!AB1247*'lista, wskaźniki'!$D$24)))))</f>
        <v>0</v>
      </c>
      <c r="AK1247" s="1000"/>
      <c r="AL1247" s="997"/>
      <c r="AM1247" s="20">
        <f>IF(AA1247="węgiel",AF1247*1/3.6*'lista, wskaźniki'!$F$20,IF(AA1247="drewno",AF1247*1/3.6*'lista, wskaźniki'!$F$22,IF(AA1247="pellet",AF1247*1/3.6*'lista, wskaźniki'!$F$23,IF(AA1247="gaz z sieci",AF1247*1/3.6*'lista, wskaźniki'!$F$21,IF(AA1247="olej opałowy",AF1247*1/3.6*'lista, wskaźniki'!$F$24,0)))))</f>
        <v>0</v>
      </c>
      <c r="AN1247" s="20">
        <f>IF(AA1247="węgiel",AF1247*'lista, wskaźniki'!$E$42,IF(AA1247="drewno",AF1247*'lista, wskaźniki'!$G$42,IF(AA1247="pellet",AF1247*'lista, wskaźniki'!$H$42,IF(AA1247="gaz z sieci",AF1247*'lista, wskaźniki'!$F$42,IF(AA1247="olej opałowy",AF1247*'lista, wskaźniki'!$I$42,0)))))</f>
        <v>0</v>
      </c>
      <c r="AO1247" s="20">
        <f>IF(AA1247="węgiel",AF1247*'lista, wskaźniki'!$E$43,IF(AA1247="drewno",AF1247*'lista, wskaźniki'!$G$43,IF(AA1247="pellet",AF1247*'lista, wskaźniki'!$H$43,IF(AA1247="gaz z sieci",AF1247*'lista, wskaźniki'!$F$43,IF(AA1247="olej opałowy",AF1247*'lista, wskaźniki'!$I$43,0)))))</f>
        <v>0</v>
      </c>
      <c r="AP1247" s="20">
        <f>IF(AA1247="węgiel",AF1247*'lista, wskaźniki'!$E$44,IF(AA1247="drewno",AF1247*'lista, wskaźniki'!$G$44,IF(AA1247="pellet",AF1247*'lista, wskaźniki'!$H$44,IF(AA1247="gaz z sieci",AF1247*'lista, wskaźniki'!$F$44,IF(AA1247="olej opałowy",AF1247*'lista, wskaźniki'!$I$44,0)))))</f>
        <v>0</v>
      </c>
      <c r="AQ1247" s="20" t="b">
        <f>IF(Z1247="gaz",AH1247*1/3.6*'lista, wskaźniki'!$F$21,IF(Z1247="energia elektryczna",AH1247*1/3.6*'lista, wskaźniki'!$F$26))</f>
        <v>0</v>
      </c>
      <c r="AR1247" s="20" t="b">
        <f>IF(Z1247="gaz",AH1247*'lista, wskaźniki'!$F$42,IF(Z1247="energia elektryczna",AH1247*0))</f>
        <v>0</v>
      </c>
      <c r="AS1247" s="20" t="b">
        <f>IF(Z1247="gaz",AH1247*'lista, wskaźniki'!$F$43,IF(Z1247="energia elektryczna",AH1247*0))</f>
        <v>0</v>
      </c>
      <c r="AT1247" s="20" t="b">
        <f>IF(Z1247="gaz",AH1247*'lista, wskaźniki'!$F$44,IF(Z1247="energia elektryczna",AH1247*0))</f>
        <v>0</v>
      </c>
      <c r="AU1247" s="20">
        <f>AI1247*1/3.6*'lista, wskaźniki'!$F$21</f>
        <v>0</v>
      </c>
      <c r="AV1247" s="20">
        <f>AI1247*'lista, wskaźniki'!$F$42</f>
        <v>0</v>
      </c>
      <c r="AW1247" s="20">
        <f>AI1247*'lista, wskaźniki'!$F$43</f>
        <v>0</v>
      </c>
      <c r="AX1247" s="20">
        <f>AI1247*'lista, wskaźniki'!$F$44</f>
        <v>0</v>
      </c>
      <c r="AY1247" s="20">
        <f>AK1247*'lista, wskaźniki'!$F$26</f>
        <v>0</v>
      </c>
      <c r="AZ1247" s="20">
        <f t="shared" si="555"/>
        <v>0</v>
      </c>
      <c r="BA1247" s="20">
        <f t="shared" si="556"/>
        <v>0</v>
      </c>
      <c r="BB1247" s="20">
        <f t="shared" si="557"/>
        <v>0</v>
      </c>
      <c r="BC1247" s="20">
        <f t="shared" si="558"/>
        <v>0</v>
      </c>
      <c r="BD1247" s="997"/>
      <c r="BE1247" s="997"/>
      <c r="BF1247" s="997"/>
      <c r="BG1247" s="997"/>
      <c r="BH1247" s="188"/>
      <c r="BI1247" s="997"/>
      <c r="BJ1247" s="188"/>
      <c r="BK1247" s="997"/>
      <c r="BL1247" s="188"/>
      <c r="BM1247" s="188"/>
      <c r="BN1247" s="188"/>
      <c r="BO1247" s="188"/>
      <c r="BP1247" s="188"/>
      <c r="BQ1247" s="188"/>
      <c r="BR1247" s="188"/>
      <c r="BS1247" s="991"/>
      <c r="BT1247" s="991"/>
      <c r="BU1247" s="991"/>
      <c r="BV1247" s="991"/>
      <c r="BW1247" s="991"/>
      <c r="BX1247" s="991"/>
      <c r="BY1247" s="994"/>
      <c r="CA1247" s="365" t="b">
        <f t="shared" si="559"/>
        <v>0</v>
      </c>
      <c r="CB1247" s="365" t="b">
        <f t="shared" si="560"/>
        <v>0</v>
      </c>
      <c r="CC1247" s="365" t="b">
        <f t="shared" si="561"/>
        <v>0</v>
      </c>
      <c r="CD1247" s="365" t="b">
        <f t="shared" si="562"/>
        <v>0</v>
      </c>
      <c r="CE1247" s="365">
        <f t="shared" si="563"/>
        <v>0</v>
      </c>
      <c r="CF1247" s="365" t="b">
        <f t="shared" si="564"/>
        <v>0</v>
      </c>
      <c r="CG1247" s="365" t="b">
        <f t="shared" si="565"/>
        <v>0</v>
      </c>
      <c r="CH1247" s="365" t="b">
        <f t="shared" si="566"/>
        <v>0</v>
      </c>
      <c r="CI1247" s="72" t="b">
        <f t="shared" si="567"/>
        <v>0</v>
      </c>
      <c r="CJ1247" s="72" t="b">
        <f t="shared" si="568"/>
        <v>0</v>
      </c>
      <c r="CK1247" s="72" t="b">
        <f t="shared" si="569"/>
        <v>0</v>
      </c>
      <c r="CL1247" s="72">
        <f t="shared" si="570"/>
        <v>0</v>
      </c>
      <c r="CM1247" s="72">
        <f t="shared" si="571"/>
        <v>0</v>
      </c>
      <c r="CN1247" s="72" t="b">
        <f t="shared" si="572"/>
        <v>0</v>
      </c>
      <c r="CP1247" s="13">
        <f t="shared" si="573"/>
        <v>0</v>
      </c>
      <c r="CQ1247" s="13" t="b">
        <f t="shared" si="574"/>
        <v>0</v>
      </c>
      <c r="CR1247" s="13" t="b">
        <f t="shared" si="575"/>
        <v>0</v>
      </c>
      <c r="CS1247" s="13" t="b">
        <f t="shared" si="581"/>
        <v>0</v>
      </c>
      <c r="CT1247" s="13" t="b">
        <f t="shared" si="580"/>
        <v>0</v>
      </c>
      <c r="CU1247" s="13" t="b">
        <f t="shared" ref="CU1247:CU1310" si="582">IF(R1247="kompletna",CT1247,IF(R1247="częściowa",0.5*CT1247,IF(R1247="brak",0*CT1247)))</f>
        <v>0</v>
      </c>
      <c r="CV1247" s="13" t="b">
        <f t="shared" si="576"/>
        <v>0</v>
      </c>
      <c r="CW1247" s="13" t="b">
        <f t="shared" si="577"/>
        <v>0</v>
      </c>
      <c r="CX1247" s="13" t="b">
        <f t="shared" si="578"/>
        <v>0</v>
      </c>
      <c r="CY1247" s="13" t="b">
        <f t="shared" si="579"/>
        <v>0</v>
      </c>
    </row>
    <row r="1248" spans="1:103" ht="15" thickBot="1">
      <c r="A1248" s="931">
        <v>250</v>
      </c>
      <c r="B1248" s="940" t="s">
        <v>229</v>
      </c>
      <c r="C1248" s="940">
        <v>1</v>
      </c>
      <c r="D1248" s="940" t="s">
        <v>1</v>
      </c>
      <c r="E1248" s="940" t="s">
        <v>5</v>
      </c>
      <c r="F1248" s="940">
        <v>6</v>
      </c>
      <c r="G1248" s="940">
        <v>6</v>
      </c>
      <c r="H1248" s="940"/>
      <c r="I1248" s="940" t="s">
        <v>11</v>
      </c>
      <c r="J1248" s="940">
        <v>70</v>
      </c>
      <c r="K1248" s="940">
        <v>5</v>
      </c>
      <c r="L1248" s="940" t="s">
        <v>16</v>
      </c>
      <c r="M1248" s="940"/>
      <c r="N1248" s="940" t="s">
        <v>17</v>
      </c>
      <c r="O1248" s="174"/>
      <c r="P1248" s="940" t="s">
        <v>17</v>
      </c>
      <c r="Q1248" s="940">
        <f>IF(I1248="&lt;1966",'lista, wskaźniki'!$G$4,IF(I1248="1967-1985",'lista, wskaźniki'!$G$5,IF(I1248="1986-1992",'lista, wskaźniki'!$G$6,IF(I1248="1993-1996",'lista, wskaźniki'!$G$7,IF(I1248="&gt;1997",'lista, wskaźniki'!$G$8,IF(I1248=0,'lista, wskaźniki'!$G$4))))))</f>
        <v>250</v>
      </c>
      <c r="R1248" s="940" t="s">
        <v>25</v>
      </c>
      <c r="S1248" s="940" t="s">
        <v>27</v>
      </c>
      <c r="T1248" s="940"/>
      <c r="U1248" s="940"/>
      <c r="V1248" s="940"/>
      <c r="W1248" s="20" t="s">
        <v>36</v>
      </c>
      <c r="X1248" s="19" t="s">
        <v>39</v>
      </c>
      <c r="Y1248" s="19" t="s">
        <v>42</v>
      </c>
      <c r="Z1248" s="19"/>
      <c r="AA1248" s="19" t="s">
        <v>35</v>
      </c>
      <c r="AB1248" s="54"/>
      <c r="AC1248" s="54"/>
      <c r="AD1248" s="19"/>
      <c r="AE1248" s="940"/>
      <c r="AF1248" s="334">
        <f t="shared" si="554"/>
        <v>0</v>
      </c>
      <c r="AG1248" s="272">
        <v>0</v>
      </c>
      <c r="AH1248" s="334">
        <f>IF(Y1248="inne",K1248*'lista, wskaźniki'!$E$35,IF(Y1248="to samo źródło",0,IF(Y1248=0,0)))</f>
        <v>0</v>
      </c>
      <c r="AI1248" s="334" t="b">
        <f>IF(AA1248="gaz z sieci",AC1248*'lista, wskaźniki'!$D$21)</f>
        <v>0</v>
      </c>
      <c r="AJ1248" s="272">
        <f>IF(AA1248="węgiel",AB1248*'lista, wskaźniki'!$D$20, IF('Sektor mieszkaniowy'!AA1248="drewno",'Sektor mieszkaniowy'!AB1248*'lista, wskaźniki'!$D$22,IF('Sektor mieszkaniowy'!AA1248="pellet",AB1248*'lista, wskaźniki'!$D$23,IF('Sektor mieszkaniowy'!AA1248="gaz z sieci",AB1248*'lista, wskaźniki'!$D$21,IF('Sektor mieszkaniowy'!AA1248="olej opałowy",'Sektor mieszkaniowy'!AB1248*'lista, wskaźniki'!$D$24)))))</f>
        <v>0</v>
      </c>
      <c r="AK1248" s="1001"/>
      <c r="AL1248" s="940"/>
      <c r="AM1248" s="20">
        <f>IF(AA1248="węgiel",AF1248*1/3.6*'lista, wskaźniki'!$F$20,IF(AA1248="drewno",AF1248*1/3.6*'lista, wskaźniki'!$F$22,IF(AA1248="pellet",AF1248*1/3.6*'lista, wskaźniki'!$F$23,IF(AA1248="gaz z sieci",AF1248*1/3.6*'lista, wskaźniki'!$F$21,IF(AA1248="olej opałowy",AF1248*1/3.6*'lista, wskaźniki'!$F$24,0)))))</f>
        <v>0</v>
      </c>
      <c r="AN1248" s="20">
        <f>IF(AA1248="węgiel",AF1248*'lista, wskaźniki'!$E$42,IF(AA1248="drewno",AF1248*'lista, wskaźniki'!$G$42,IF(AA1248="pellet",AF1248*'lista, wskaźniki'!$H$42,IF(AA1248="gaz z sieci",AF1248*'lista, wskaźniki'!$F$42,IF(AA1248="olej opałowy",AF1248*'lista, wskaźniki'!$I$42,0)))))</f>
        <v>0</v>
      </c>
      <c r="AO1248" s="20">
        <f>IF(AA1248="węgiel",AF1248*'lista, wskaźniki'!$E$43,IF(AA1248="drewno",AF1248*'lista, wskaźniki'!$G$43,IF(AA1248="pellet",AF1248*'lista, wskaźniki'!$H$43,IF(AA1248="gaz z sieci",AF1248*'lista, wskaźniki'!$F$43,IF(AA1248="olej opałowy",AF1248*'lista, wskaźniki'!$I$43,0)))))</f>
        <v>0</v>
      </c>
      <c r="AP1248" s="20">
        <f>IF(AA1248="węgiel",AF1248*'lista, wskaźniki'!$E$44,IF(AA1248="drewno",AF1248*'lista, wskaźniki'!$G$44,IF(AA1248="pellet",AF1248*'lista, wskaźniki'!$H$44,IF(AA1248="gaz z sieci",AF1248*'lista, wskaźniki'!$F$44,IF(AA1248="olej opałowy",AF1248*'lista, wskaźniki'!$I$44,0)))))</f>
        <v>0</v>
      </c>
      <c r="AQ1248" s="20" t="b">
        <f>IF(Z1248="gaz",AH1248*1/3.6*'lista, wskaźniki'!$F$21,IF(Z1248="energia elektryczna",AH1248*1/3.6*'lista, wskaźniki'!$F$26))</f>
        <v>0</v>
      </c>
      <c r="AR1248" s="20" t="b">
        <f>IF(Z1248="gaz",AH1248*'lista, wskaźniki'!$F$42,IF(Z1248="energia elektryczna",AH1248*0))</f>
        <v>0</v>
      </c>
      <c r="AS1248" s="20" t="b">
        <f>IF(Z1248="gaz",AH1248*'lista, wskaźniki'!$F$43,IF(Z1248="energia elektryczna",AH1248*0))</f>
        <v>0</v>
      </c>
      <c r="AT1248" s="20" t="b">
        <f>IF(Z1248="gaz",AH1248*'lista, wskaźniki'!$F$44,IF(Z1248="energia elektryczna",AH1248*0))</f>
        <v>0</v>
      </c>
      <c r="AU1248" s="20">
        <f>AI1248*1/3.6*'lista, wskaźniki'!$F$21</f>
        <v>0</v>
      </c>
      <c r="AV1248" s="20">
        <f>AI1248*'lista, wskaźniki'!$F$42</f>
        <v>0</v>
      </c>
      <c r="AW1248" s="20">
        <f>AI1248*'lista, wskaźniki'!$F$43</f>
        <v>0</v>
      </c>
      <c r="AX1248" s="20">
        <f>AI1248*'lista, wskaźniki'!$F$44</f>
        <v>0</v>
      </c>
      <c r="AY1248" s="20">
        <f>AK1248*'lista, wskaźniki'!$F$26</f>
        <v>0</v>
      </c>
      <c r="AZ1248" s="20">
        <f t="shared" si="555"/>
        <v>0</v>
      </c>
      <c r="BA1248" s="20">
        <f t="shared" si="556"/>
        <v>0</v>
      </c>
      <c r="BB1248" s="20">
        <f t="shared" si="557"/>
        <v>0</v>
      </c>
      <c r="BC1248" s="20">
        <f t="shared" si="558"/>
        <v>0</v>
      </c>
      <c r="BD1248" s="940" t="s">
        <v>17</v>
      </c>
      <c r="BE1248" s="940" t="s">
        <v>17</v>
      </c>
      <c r="BF1248" s="940" t="s">
        <v>17</v>
      </c>
      <c r="BG1248" s="940" t="s">
        <v>17</v>
      </c>
      <c r="BH1248" s="19"/>
      <c r="BI1248" s="940" t="s">
        <v>17</v>
      </c>
      <c r="BJ1248" s="19"/>
      <c r="BK1248" s="940" t="s">
        <v>17</v>
      </c>
      <c r="BL1248" s="19"/>
      <c r="BM1248" s="19"/>
      <c r="BN1248" s="19"/>
      <c r="BO1248" s="19" t="s">
        <v>17</v>
      </c>
      <c r="BP1248" s="19"/>
      <c r="BQ1248" s="19"/>
      <c r="BR1248" s="19"/>
      <c r="BS1248" s="1004"/>
      <c r="BT1248" s="1004"/>
      <c r="BU1248" s="1004"/>
      <c r="BV1248" s="1004"/>
      <c r="BW1248" s="1004"/>
      <c r="BX1248" s="1004"/>
      <c r="BY1248" s="1007"/>
      <c r="CA1248" s="365">
        <f t="shared" si="559"/>
        <v>0</v>
      </c>
      <c r="CB1248" s="365" t="b">
        <f t="shared" si="560"/>
        <v>0</v>
      </c>
      <c r="CC1248" s="365" t="b">
        <f t="shared" si="561"/>
        <v>0</v>
      </c>
      <c r="CD1248" s="365" t="b">
        <f t="shared" si="562"/>
        <v>0</v>
      </c>
      <c r="CE1248" s="365" t="b">
        <f t="shared" si="563"/>
        <v>0</v>
      </c>
      <c r="CF1248" s="365" t="b">
        <f t="shared" si="564"/>
        <v>0</v>
      </c>
      <c r="CG1248" s="365" t="b">
        <f t="shared" si="565"/>
        <v>0</v>
      </c>
      <c r="CH1248" s="365" t="b">
        <f t="shared" si="566"/>
        <v>0</v>
      </c>
      <c r="CI1248" s="72">
        <f t="shared" si="567"/>
        <v>0</v>
      </c>
      <c r="CJ1248" s="72" t="b">
        <f t="shared" si="568"/>
        <v>0</v>
      </c>
      <c r="CK1248" s="72" t="b">
        <f t="shared" si="569"/>
        <v>0</v>
      </c>
      <c r="CL1248" s="72">
        <f t="shared" si="570"/>
        <v>0</v>
      </c>
      <c r="CM1248" s="72" t="b">
        <f t="shared" si="571"/>
        <v>0</v>
      </c>
      <c r="CN1248" s="72" t="b">
        <f t="shared" si="572"/>
        <v>0</v>
      </c>
      <c r="CP1248" s="13" t="b">
        <f t="shared" si="573"/>
        <v>0</v>
      </c>
      <c r="CQ1248" s="13">
        <f t="shared" si="574"/>
        <v>0</v>
      </c>
      <c r="CR1248" s="13">
        <f t="shared" si="575"/>
        <v>70</v>
      </c>
      <c r="CS1248" s="13">
        <f t="shared" si="581"/>
        <v>0</v>
      </c>
      <c r="CT1248" s="13" t="b">
        <f t="shared" si="580"/>
        <v>0</v>
      </c>
      <c r="CU1248" s="13">
        <f t="shared" si="582"/>
        <v>0</v>
      </c>
      <c r="CV1248" s="13" t="b">
        <f t="shared" si="576"/>
        <v>0</v>
      </c>
      <c r="CW1248" s="13">
        <f t="shared" si="577"/>
        <v>0</v>
      </c>
      <c r="CX1248" s="13" t="b">
        <f t="shared" si="578"/>
        <v>0</v>
      </c>
      <c r="CY1248" s="13">
        <f t="shared" si="579"/>
        <v>0</v>
      </c>
    </row>
    <row r="1249" spans="1:103" ht="15" thickBot="1">
      <c r="A1249" s="932"/>
      <c r="B1249" s="941"/>
      <c r="C1249" s="941"/>
      <c r="D1249" s="941"/>
      <c r="E1249" s="941"/>
      <c r="F1249" s="941"/>
      <c r="G1249" s="941"/>
      <c r="H1249" s="941"/>
      <c r="I1249" s="941"/>
      <c r="J1249" s="941"/>
      <c r="K1249" s="941"/>
      <c r="L1249" s="941"/>
      <c r="M1249" s="941"/>
      <c r="N1249" s="941"/>
      <c r="O1249" s="175"/>
      <c r="P1249" s="941"/>
      <c r="Q1249" s="941"/>
      <c r="R1249" s="941"/>
      <c r="S1249" s="941"/>
      <c r="T1249" s="941"/>
      <c r="U1249" s="941"/>
      <c r="V1249" s="941"/>
      <c r="W1249" s="20"/>
      <c r="X1249" s="20"/>
      <c r="Y1249" s="20"/>
      <c r="Z1249" s="20"/>
      <c r="AA1249" s="20" t="s">
        <v>36</v>
      </c>
      <c r="AB1249" s="22"/>
      <c r="AC1249" s="22"/>
      <c r="AD1249" s="20"/>
      <c r="AE1249" s="941"/>
      <c r="AF1249" s="334">
        <f>AG1249</f>
        <v>63</v>
      </c>
      <c r="AG1249" s="272">
        <v>63</v>
      </c>
      <c r="AH1249" s="334">
        <f>IF(Y1249="inne",K1249*'lista, wskaźniki'!$E$35,IF(Y1249="to samo źródło",0,IF(Y1249=0,0)))</f>
        <v>0</v>
      </c>
      <c r="AI1249" s="334" t="b">
        <f>IF(AA1249="gaz z sieci",AC1249*'lista, wskaźniki'!$D$21)</f>
        <v>0</v>
      </c>
      <c r="AJ1249" s="272">
        <f>IF(AA1249="węgiel",AB1249*'lista, wskaźniki'!$D$20, IF('Sektor mieszkaniowy'!AA1249="drewno",'Sektor mieszkaniowy'!AB1249*'lista, wskaźniki'!$D$22,IF('Sektor mieszkaniowy'!AA1249="pellet",AB1249*'lista, wskaźniki'!$D$23,IF('Sektor mieszkaniowy'!AA1249="gaz z sieci",AB1249*'lista, wskaźniki'!$D$21,IF('Sektor mieszkaniowy'!AA1249="olej opałowy",'Sektor mieszkaniowy'!AB1249*'lista, wskaźniki'!$D$24)))))</f>
        <v>0</v>
      </c>
      <c r="AK1249" s="1002"/>
      <c r="AL1249" s="941"/>
      <c r="AM1249" s="20">
        <f>IF(AA1249="węgiel",AF1249*1/3.6*'lista, wskaźniki'!$F$20,IF(AA1249="drewno",AF1249*1/3.6*'lista, wskaźniki'!$F$22,IF(AA1249="pellet",AF1249*1/3.6*'lista, wskaźniki'!$F$23,IF(AA1249="gaz z sieci",AF1249*1/3.6*'lista, wskaźniki'!$F$21,IF(AA1249="olej opałowy",AF1249*1/3.6*'lista, wskaźniki'!$F$24,0)))))</f>
        <v>0</v>
      </c>
      <c r="AN1249" s="20">
        <f>IF(AA1249="węgiel",AF1249*'lista, wskaźniki'!$E$42,IF(AA1249="drewno",AF1249*'lista, wskaźniki'!$G$42,IF(AA1249="pellet",AF1249*'lista, wskaźniki'!$H$42,IF(AA1249="gaz z sieci",AF1249*'lista, wskaźniki'!$F$42,IF(AA1249="olej opałowy",AF1249*'lista, wskaźniki'!$I$42,0)))))</f>
        <v>5.1029999999999999E-2</v>
      </c>
      <c r="AO1249" s="20">
        <f>IF(AA1249="węgiel",AF1249*'lista, wskaźniki'!$E$43,IF(AA1249="drewno",AF1249*'lista, wskaźniki'!$G$43,IF(AA1249="pellet",AF1249*'lista, wskaźniki'!$H$43,IF(AA1249="gaz z sieci",AF1249*'lista, wskaźniki'!$F$43,IF(AA1249="olej opałowy",AF1249*'lista, wskaźniki'!$I$43,0)))))</f>
        <v>5.1029999999999999E-2</v>
      </c>
      <c r="AP1249" s="20">
        <f>IF(AA1249="węgiel",AF1249*'lista, wskaźniki'!$E$44,IF(AA1249="drewno",AF1249*'lista, wskaźniki'!$G$44,IF(AA1249="pellet",AF1249*'lista, wskaźniki'!$H$44,IF(AA1249="gaz z sieci",AF1249*'lista, wskaźniki'!$F$44,IF(AA1249="olej opałowy",AF1249*'lista, wskaźniki'!$I$44,0)))))</f>
        <v>1.575E-5</v>
      </c>
      <c r="AQ1249" s="20" t="b">
        <f>IF(Z1249="gaz",AH1249*1/3.6*'lista, wskaźniki'!$F$21,IF(Z1249="energia elektryczna",AH1249*1/3.6*'lista, wskaźniki'!$F$26))</f>
        <v>0</v>
      </c>
      <c r="AR1249" s="20" t="b">
        <f>IF(Z1249="gaz",AH1249*'lista, wskaźniki'!$F$42,IF(Z1249="energia elektryczna",AH1249*0))</f>
        <v>0</v>
      </c>
      <c r="AS1249" s="20" t="b">
        <f>IF(Z1249="gaz",AH1249*'lista, wskaźniki'!$F$43,IF(Z1249="energia elektryczna",AH1249*0))</f>
        <v>0</v>
      </c>
      <c r="AT1249" s="20" t="b">
        <f>IF(Z1249="gaz",AH1249*'lista, wskaźniki'!$F$44,IF(Z1249="energia elektryczna",AH1249*0))</f>
        <v>0</v>
      </c>
      <c r="AU1249" s="20">
        <f>AI1249*1/3.6*'lista, wskaźniki'!$F$21</f>
        <v>0</v>
      </c>
      <c r="AV1249" s="20">
        <f>AI1249*'lista, wskaźniki'!$F$42</f>
        <v>0</v>
      </c>
      <c r="AW1249" s="20">
        <f>AI1249*'lista, wskaźniki'!$F$43</f>
        <v>0</v>
      </c>
      <c r="AX1249" s="20">
        <f>AI1249*'lista, wskaźniki'!$F$44</f>
        <v>0</v>
      </c>
      <c r="AY1249" s="20">
        <f>AK1249*'lista, wskaźniki'!$F$26</f>
        <v>0</v>
      </c>
      <c r="AZ1249" s="20">
        <f t="shared" si="555"/>
        <v>0</v>
      </c>
      <c r="BA1249" s="20">
        <f t="shared" si="556"/>
        <v>5.1029999999999999E-2</v>
      </c>
      <c r="BB1249" s="20">
        <f t="shared" si="557"/>
        <v>5.1029999999999999E-2</v>
      </c>
      <c r="BC1249" s="20">
        <f t="shared" si="558"/>
        <v>1.575E-5</v>
      </c>
      <c r="BD1249" s="941"/>
      <c r="BE1249" s="941"/>
      <c r="BF1249" s="941"/>
      <c r="BG1249" s="941"/>
      <c r="BH1249" s="20"/>
      <c r="BI1249" s="941"/>
      <c r="BJ1249" s="20"/>
      <c r="BK1249" s="941"/>
      <c r="BL1249" s="20"/>
      <c r="BM1249" s="20"/>
      <c r="BN1249" s="20"/>
      <c r="BO1249" s="20"/>
      <c r="BP1249" s="20"/>
      <c r="BQ1249" s="20"/>
      <c r="BR1249" s="20"/>
      <c r="BS1249" s="1005"/>
      <c r="BT1249" s="1005"/>
      <c r="BU1249" s="1005"/>
      <c r="BV1249" s="1005"/>
      <c r="BW1249" s="1005"/>
      <c r="BX1249" s="1005"/>
      <c r="BY1249" s="1008"/>
      <c r="CA1249" s="365" t="b">
        <f t="shared" si="559"/>
        <v>0</v>
      </c>
      <c r="CB1249" s="365">
        <f t="shared" si="560"/>
        <v>63</v>
      </c>
      <c r="CC1249" s="365" t="b">
        <f t="shared" si="561"/>
        <v>0</v>
      </c>
      <c r="CD1249" s="365" t="b">
        <f t="shared" si="562"/>
        <v>0</v>
      </c>
      <c r="CE1249" s="365" t="b">
        <f t="shared" si="563"/>
        <v>0</v>
      </c>
      <c r="CF1249" s="365" t="b">
        <f t="shared" si="564"/>
        <v>0</v>
      </c>
      <c r="CG1249" s="365" t="b">
        <f t="shared" si="565"/>
        <v>0</v>
      </c>
      <c r="CH1249" s="365" t="b">
        <f t="shared" si="566"/>
        <v>0</v>
      </c>
      <c r="CI1249" s="72" t="b">
        <f t="shared" si="567"/>
        <v>0</v>
      </c>
      <c r="CJ1249" s="72">
        <f t="shared" si="568"/>
        <v>63</v>
      </c>
      <c r="CK1249" s="72" t="b">
        <f t="shared" si="569"/>
        <v>0</v>
      </c>
      <c r="CL1249" s="72">
        <f t="shared" si="570"/>
        <v>0</v>
      </c>
      <c r="CM1249" s="72" t="b">
        <f t="shared" si="571"/>
        <v>0</v>
      </c>
      <c r="CN1249" s="72" t="b">
        <f t="shared" si="572"/>
        <v>0</v>
      </c>
      <c r="CP1249" s="13">
        <f t="shared" si="573"/>
        <v>0</v>
      </c>
      <c r="CQ1249" s="13" t="b">
        <f t="shared" si="574"/>
        <v>0</v>
      </c>
      <c r="CR1249" s="13" t="b">
        <f t="shared" si="575"/>
        <v>0</v>
      </c>
      <c r="CS1249" s="13" t="b">
        <f t="shared" si="581"/>
        <v>0</v>
      </c>
      <c r="CT1249" s="13" t="b">
        <f t="shared" si="580"/>
        <v>0</v>
      </c>
      <c r="CU1249" s="13" t="b">
        <f t="shared" si="582"/>
        <v>0</v>
      </c>
      <c r="CV1249" s="13" t="b">
        <f t="shared" si="576"/>
        <v>0</v>
      </c>
      <c r="CW1249" s="13" t="b">
        <f t="shared" si="577"/>
        <v>0</v>
      </c>
      <c r="CX1249" s="13" t="b">
        <f t="shared" si="578"/>
        <v>0</v>
      </c>
      <c r="CY1249" s="13" t="b">
        <f t="shared" si="579"/>
        <v>0</v>
      </c>
    </row>
    <row r="1250" spans="1:103" ht="15" thickBot="1">
      <c r="A1250" s="932"/>
      <c r="B1250" s="941"/>
      <c r="C1250" s="941"/>
      <c r="D1250" s="941"/>
      <c r="E1250" s="941"/>
      <c r="F1250" s="941"/>
      <c r="G1250" s="941"/>
      <c r="H1250" s="941"/>
      <c r="I1250" s="941"/>
      <c r="J1250" s="941"/>
      <c r="K1250" s="941"/>
      <c r="L1250" s="941"/>
      <c r="M1250" s="941"/>
      <c r="N1250" s="941"/>
      <c r="O1250" s="175"/>
      <c r="P1250" s="941"/>
      <c r="Q1250" s="941"/>
      <c r="R1250" s="941"/>
      <c r="S1250" s="941"/>
      <c r="T1250" s="941"/>
      <c r="U1250" s="941"/>
      <c r="V1250" s="941"/>
      <c r="W1250" s="20"/>
      <c r="X1250" s="20"/>
      <c r="Y1250" s="20"/>
      <c r="Z1250" s="20"/>
      <c r="AA1250" s="20" t="s">
        <v>50</v>
      </c>
      <c r="AB1250" s="22"/>
      <c r="AC1250" s="22"/>
      <c r="AD1250" s="20"/>
      <c r="AE1250" s="941"/>
      <c r="AF1250" s="334">
        <f t="shared" si="554"/>
        <v>0</v>
      </c>
      <c r="AG1250" s="272">
        <f>IF(R1250="kompletna",Q1250*J1250*0.0036*'lista, wskaźniki'!$F$13, IF(R1250="częściowa",Q1250*J1250*0.0036*'lista, wskaźniki'!$F$14, IF(R1250="brak",Q1250*J1250*0.0036*'lista, wskaźniki'!$F$15,)))</f>
        <v>0</v>
      </c>
      <c r="AH1250" s="334">
        <f>IF(Y1250="inne",K1250*'lista, wskaźniki'!$E$35,IF(Y1250="to samo źródło",0,IF(Y1250=0,0)))</f>
        <v>0</v>
      </c>
      <c r="AI1250" s="334" t="b">
        <f>IF(AA1250="gaz z sieci",AC1250*'lista, wskaźniki'!$D$21)</f>
        <v>0</v>
      </c>
      <c r="AJ1250" s="272">
        <f>IF(AA1250="węgiel",AB1250*'lista, wskaźniki'!$D$20, IF('Sektor mieszkaniowy'!AA1250="drewno",'Sektor mieszkaniowy'!AB1250*'lista, wskaźniki'!$D$22,IF('Sektor mieszkaniowy'!AA1250="pellet",AB1250*'lista, wskaźniki'!$D$23,IF('Sektor mieszkaniowy'!AA1250="gaz z sieci",AB1250*'lista, wskaźniki'!$D$21,IF('Sektor mieszkaniowy'!AA1250="olej opałowy",'Sektor mieszkaniowy'!AB1250*'lista, wskaźniki'!$D$24)))))</f>
        <v>0</v>
      </c>
      <c r="AK1250" s="1002"/>
      <c r="AL1250" s="941"/>
      <c r="AM1250" s="20">
        <f>IF(AA1250="węgiel",AF1250*1/3.6*'lista, wskaźniki'!$F$20,IF(AA1250="drewno",AF1250*1/3.6*'lista, wskaźniki'!$F$22,IF(AA1250="pellet",AF1250*1/3.6*'lista, wskaźniki'!$F$23,IF(AA1250="gaz z sieci",AF1250*1/3.6*'lista, wskaźniki'!$F$21,IF(AA1250="olej opałowy",AF1250*1/3.6*'lista, wskaźniki'!$F$24,0)))))</f>
        <v>0</v>
      </c>
      <c r="AN1250" s="20">
        <f>IF(AA1250="węgiel",AF1250*'lista, wskaźniki'!$E$42,IF(AA1250="drewno",AF1250*'lista, wskaźniki'!$G$42,IF(AA1250="pellet",AF1250*'lista, wskaźniki'!$H$42,IF(AA1250="gaz z sieci",AF1250*'lista, wskaźniki'!$F$42,IF(AA1250="olej opałowy",AF1250*'lista, wskaźniki'!$I$42,0)))))</f>
        <v>0</v>
      </c>
      <c r="AO1250" s="20">
        <f>IF(AA1250="węgiel",AF1250*'lista, wskaźniki'!$E$43,IF(AA1250="drewno",AF1250*'lista, wskaźniki'!$G$43,IF(AA1250="pellet",AF1250*'lista, wskaźniki'!$H$43,IF(AA1250="gaz z sieci",AF1250*'lista, wskaźniki'!$F$43,IF(AA1250="olej opałowy",AF1250*'lista, wskaźniki'!$I$43,0)))))</f>
        <v>0</v>
      </c>
      <c r="AP1250" s="20">
        <f>IF(AA1250="węgiel",AF1250*'lista, wskaźniki'!$E$44,IF(AA1250="drewno",AF1250*'lista, wskaźniki'!$G$44,IF(AA1250="pellet",AF1250*'lista, wskaźniki'!$H$44,IF(AA1250="gaz z sieci",AF1250*'lista, wskaźniki'!$F$44,IF(AA1250="olej opałowy",AF1250*'lista, wskaźniki'!$I$44,0)))))</f>
        <v>0</v>
      </c>
      <c r="AQ1250" s="20" t="b">
        <f>IF(Z1250="gaz",AH1250*1/3.6*'lista, wskaźniki'!$F$21,IF(Z1250="energia elektryczna",AH1250*1/3.6*'lista, wskaźniki'!$F$26))</f>
        <v>0</v>
      </c>
      <c r="AR1250" s="20" t="b">
        <f>IF(Z1250="gaz",AH1250*'lista, wskaźniki'!$F$42,IF(Z1250="energia elektryczna",AH1250*0))</f>
        <v>0</v>
      </c>
      <c r="AS1250" s="20" t="b">
        <f>IF(Z1250="gaz",AH1250*'lista, wskaźniki'!$F$43,IF(Z1250="energia elektryczna",AH1250*0))</f>
        <v>0</v>
      </c>
      <c r="AT1250" s="20" t="b">
        <f>IF(Z1250="gaz",AH1250*'lista, wskaźniki'!$F$44,IF(Z1250="energia elektryczna",AH1250*0))</f>
        <v>0</v>
      </c>
      <c r="AU1250" s="20">
        <f>AI1250*1/3.6*'lista, wskaźniki'!$F$21</f>
        <v>0</v>
      </c>
      <c r="AV1250" s="20">
        <f>AI1250*'lista, wskaźniki'!$F$42</f>
        <v>0</v>
      </c>
      <c r="AW1250" s="20">
        <f>AI1250*'lista, wskaźniki'!$F$43</f>
        <v>0</v>
      </c>
      <c r="AX1250" s="20">
        <f>AI1250*'lista, wskaźniki'!$F$44</f>
        <v>0</v>
      </c>
      <c r="AY1250" s="20">
        <f>AK1250*'lista, wskaźniki'!$F$26</f>
        <v>0</v>
      </c>
      <c r="AZ1250" s="20">
        <f t="shared" si="555"/>
        <v>0</v>
      </c>
      <c r="BA1250" s="20">
        <f t="shared" si="556"/>
        <v>0</v>
      </c>
      <c r="BB1250" s="20">
        <f t="shared" si="557"/>
        <v>0</v>
      </c>
      <c r="BC1250" s="20">
        <f t="shared" si="558"/>
        <v>0</v>
      </c>
      <c r="BD1250" s="941"/>
      <c r="BE1250" s="941"/>
      <c r="BF1250" s="941"/>
      <c r="BG1250" s="941"/>
      <c r="BH1250" s="20"/>
      <c r="BI1250" s="941"/>
      <c r="BJ1250" s="20"/>
      <c r="BK1250" s="941"/>
      <c r="BL1250" s="20"/>
      <c r="BM1250" s="20"/>
      <c r="BN1250" s="20"/>
      <c r="BO1250" s="20"/>
      <c r="BP1250" s="20"/>
      <c r="BQ1250" s="20"/>
      <c r="BR1250" s="20"/>
      <c r="BS1250" s="1005"/>
      <c r="BT1250" s="1005"/>
      <c r="BU1250" s="1005"/>
      <c r="BV1250" s="1005"/>
      <c r="BW1250" s="1005"/>
      <c r="BX1250" s="1005"/>
      <c r="BY1250" s="1008"/>
      <c r="CA1250" s="365" t="b">
        <f t="shared" si="559"/>
        <v>0</v>
      </c>
      <c r="CB1250" s="365" t="b">
        <f t="shared" si="560"/>
        <v>0</v>
      </c>
      <c r="CC1250" s="365">
        <f t="shared" si="561"/>
        <v>0</v>
      </c>
      <c r="CD1250" s="365" t="b">
        <f t="shared" si="562"/>
        <v>0</v>
      </c>
      <c r="CE1250" s="365" t="b">
        <f t="shared" si="563"/>
        <v>0</v>
      </c>
      <c r="CF1250" s="365" t="b">
        <f t="shared" si="564"/>
        <v>0</v>
      </c>
      <c r="CG1250" s="365" t="b">
        <f t="shared" si="565"/>
        <v>0</v>
      </c>
      <c r="CH1250" s="365" t="b">
        <f t="shared" si="566"/>
        <v>0</v>
      </c>
      <c r="CI1250" s="72" t="b">
        <f t="shared" si="567"/>
        <v>0</v>
      </c>
      <c r="CJ1250" s="72" t="b">
        <f t="shared" si="568"/>
        <v>0</v>
      </c>
      <c r="CK1250" s="72">
        <f t="shared" si="569"/>
        <v>0</v>
      </c>
      <c r="CL1250" s="72">
        <f t="shared" si="570"/>
        <v>0</v>
      </c>
      <c r="CM1250" s="72" t="b">
        <f t="shared" si="571"/>
        <v>0</v>
      </c>
      <c r="CN1250" s="72" t="b">
        <f t="shared" si="572"/>
        <v>0</v>
      </c>
      <c r="CP1250" s="13">
        <f t="shared" si="573"/>
        <v>0</v>
      </c>
      <c r="CQ1250" s="13" t="b">
        <f t="shared" si="574"/>
        <v>0</v>
      </c>
      <c r="CR1250" s="13" t="b">
        <f t="shared" si="575"/>
        <v>0</v>
      </c>
      <c r="CS1250" s="13" t="b">
        <f t="shared" si="581"/>
        <v>0</v>
      </c>
      <c r="CT1250" s="13" t="b">
        <f t="shared" si="580"/>
        <v>0</v>
      </c>
      <c r="CU1250" s="13" t="b">
        <f t="shared" si="582"/>
        <v>0</v>
      </c>
      <c r="CV1250" s="13" t="b">
        <f t="shared" si="576"/>
        <v>0</v>
      </c>
      <c r="CW1250" s="13" t="b">
        <f t="shared" si="577"/>
        <v>0</v>
      </c>
      <c r="CX1250" s="13" t="b">
        <f t="shared" si="578"/>
        <v>0</v>
      </c>
      <c r="CY1250" s="13" t="b">
        <f t="shared" si="579"/>
        <v>0</v>
      </c>
    </row>
    <row r="1251" spans="1:103" ht="15" thickBot="1">
      <c r="A1251" s="932"/>
      <c r="B1251" s="941"/>
      <c r="C1251" s="941"/>
      <c r="D1251" s="941"/>
      <c r="E1251" s="941"/>
      <c r="F1251" s="941"/>
      <c r="G1251" s="941"/>
      <c r="H1251" s="941"/>
      <c r="I1251" s="941"/>
      <c r="J1251" s="941"/>
      <c r="K1251" s="941"/>
      <c r="L1251" s="941"/>
      <c r="M1251" s="941"/>
      <c r="N1251" s="941"/>
      <c r="O1251" s="175"/>
      <c r="P1251" s="941"/>
      <c r="Q1251" s="941"/>
      <c r="R1251" s="941"/>
      <c r="S1251" s="941"/>
      <c r="T1251" s="941"/>
      <c r="U1251" s="941"/>
      <c r="V1251" s="941"/>
      <c r="W1251" s="20"/>
      <c r="X1251" s="20"/>
      <c r="Y1251" s="20"/>
      <c r="Z1251" s="20"/>
      <c r="AA1251" s="20" t="s">
        <v>38</v>
      </c>
      <c r="AB1251" s="22"/>
      <c r="AC1251" s="22"/>
      <c r="AD1251" s="20"/>
      <c r="AE1251" s="941"/>
      <c r="AF1251" s="334">
        <f t="shared" si="554"/>
        <v>0</v>
      </c>
      <c r="AG1251" s="272">
        <f>IF(R1251="kompletna",Q1251*J1251*0.0036*'lista, wskaźniki'!$F$13, IF(R1251="częściowa",Q1251*J1251*0.0036*'lista, wskaźniki'!$F$14, IF(R1251="brak",Q1251*J1251*0.0036*'lista, wskaźniki'!$F$15,)))</f>
        <v>0</v>
      </c>
      <c r="AH1251" s="334">
        <f>IF(Y1251="inne",K1251*'lista, wskaźniki'!$E$35,IF(Y1251="to samo źródło",0,IF(Y1251=0,0)))</f>
        <v>0</v>
      </c>
      <c r="AI1251" s="334">
        <f>IF(AA1251="gaz z sieci",AC1251*'lista, wskaźniki'!$D$21)</f>
        <v>0</v>
      </c>
      <c r="AJ1251" s="272">
        <f>IF(AA1251="węgiel",AB1251*'lista, wskaźniki'!$D$20, IF('Sektor mieszkaniowy'!AA1251="drewno",'Sektor mieszkaniowy'!AB1251*'lista, wskaźniki'!$D$22,IF('Sektor mieszkaniowy'!AA1251="pellet",AB1251*'lista, wskaźniki'!$D$23,IF('Sektor mieszkaniowy'!AA1251="gaz z sieci",AB1251*'lista, wskaźniki'!$D$21,IF('Sektor mieszkaniowy'!AA1251="olej opałowy",'Sektor mieszkaniowy'!AB1251*'lista, wskaźniki'!$D$24)))))</f>
        <v>0</v>
      </c>
      <c r="AK1251" s="1002"/>
      <c r="AL1251" s="941"/>
      <c r="AM1251" s="20">
        <f>IF(AA1251="węgiel",AF1251*1/3.6*'lista, wskaźniki'!$F$20,IF(AA1251="drewno",AF1251*1/3.6*'lista, wskaźniki'!$F$22,IF(AA1251="pellet",AF1251*1/3.6*'lista, wskaźniki'!$F$23,IF(AA1251="gaz z sieci",AF1251*1/3.6*'lista, wskaźniki'!$F$21,IF(AA1251="olej opałowy",AF1251*1/3.6*'lista, wskaźniki'!$F$24,0)))))</f>
        <v>0</v>
      </c>
      <c r="AN1251" s="20">
        <f>IF(AA1251="węgiel",AF1251*'lista, wskaźniki'!$E$42,IF(AA1251="drewno",AF1251*'lista, wskaźniki'!$G$42,IF(AA1251="pellet",AF1251*'lista, wskaźniki'!$H$42,IF(AA1251="gaz z sieci",AF1251*'lista, wskaźniki'!$F$42,IF(AA1251="olej opałowy",AF1251*'lista, wskaźniki'!$I$42,0)))))</f>
        <v>0</v>
      </c>
      <c r="AO1251" s="20">
        <f>IF(AA1251="węgiel",AF1251*'lista, wskaźniki'!$E$43,IF(AA1251="drewno",AF1251*'lista, wskaźniki'!$G$43,IF(AA1251="pellet",AF1251*'lista, wskaźniki'!$H$43,IF(AA1251="gaz z sieci",AF1251*'lista, wskaźniki'!$F$43,IF(AA1251="olej opałowy",AF1251*'lista, wskaźniki'!$I$43,0)))))</f>
        <v>0</v>
      </c>
      <c r="AP1251" s="20">
        <f>IF(AA1251="węgiel",AF1251*'lista, wskaźniki'!$E$44,IF(AA1251="drewno",AF1251*'lista, wskaźniki'!$G$44,IF(AA1251="pellet",AF1251*'lista, wskaźniki'!$H$44,IF(AA1251="gaz z sieci",AF1251*'lista, wskaźniki'!$F$44,IF(AA1251="olej opałowy",AF1251*'lista, wskaźniki'!$I$44,0)))))</f>
        <v>0</v>
      </c>
      <c r="AQ1251" s="20" t="b">
        <f>IF(Z1251="gaz",AH1251*1/3.6*'lista, wskaźniki'!$F$21,IF(Z1251="energia elektryczna",AH1251*1/3.6*'lista, wskaźniki'!$F$26))</f>
        <v>0</v>
      </c>
      <c r="AR1251" s="20" t="b">
        <f>IF(Z1251="gaz",AH1251*'lista, wskaźniki'!$F$42,IF(Z1251="energia elektryczna",AH1251*0))</f>
        <v>0</v>
      </c>
      <c r="AS1251" s="20" t="b">
        <f>IF(Z1251="gaz",AH1251*'lista, wskaźniki'!$F$43,IF(Z1251="energia elektryczna",AH1251*0))</f>
        <v>0</v>
      </c>
      <c r="AT1251" s="20" t="b">
        <f>IF(Z1251="gaz",AH1251*'lista, wskaźniki'!$F$44,IF(Z1251="energia elektryczna",AH1251*0))</f>
        <v>0</v>
      </c>
      <c r="AU1251" s="20">
        <f>AI1251*1/3.6*'lista, wskaźniki'!$F$21</f>
        <v>0</v>
      </c>
      <c r="AV1251" s="20">
        <f>AI1251*'lista, wskaźniki'!$F$42</f>
        <v>0</v>
      </c>
      <c r="AW1251" s="20">
        <f>AI1251*'lista, wskaźniki'!$F$43</f>
        <v>0</v>
      </c>
      <c r="AX1251" s="20">
        <f>AI1251*'lista, wskaźniki'!$F$44</f>
        <v>0</v>
      </c>
      <c r="AY1251" s="20">
        <f>AK1251*'lista, wskaźniki'!$F$26</f>
        <v>0</v>
      </c>
      <c r="AZ1251" s="20">
        <f t="shared" si="555"/>
        <v>0</v>
      </c>
      <c r="BA1251" s="20">
        <f t="shared" si="556"/>
        <v>0</v>
      </c>
      <c r="BB1251" s="20">
        <f t="shared" si="557"/>
        <v>0</v>
      </c>
      <c r="BC1251" s="20">
        <f t="shared" si="558"/>
        <v>0</v>
      </c>
      <c r="BD1251" s="941"/>
      <c r="BE1251" s="941"/>
      <c r="BF1251" s="941"/>
      <c r="BG1251" s="941"/>
      <c r="BH1251" s="20"/>
      <c r="BI1251" s="941"/>
      <c r="BJ1251" s="20"/>
      <c r="BK1251" s="941"/>
      <c r="BL1251" s="20"/>
      <c r="BM1251" s="20"/>
      <c r="BN1251" s="20"/>
      <c r="BO1251" s="20"/>
      <c r="BP1251" s="20"/>
      <c r="BQ1251" s="20"/>
      <c r="BR1251" s="20"/>
      <c r="BS1251" s="1005"/>
      <c r="BT1251" s="1005"/>
      <c r="BU1251" s="1005"/>
      <c r="BV1251" s="1005"/>
      <c r="BW1251" s="1005"/>
      <c r="BX1251" s="1005"/>
      <c r="BY1251" s="1008"/>
      <c r="CA1251" s="365" t="b">
        <f t="shared" si="559"/>
        <v>0</v>
      </c>
      <c r="CB1251" s="365" t="b">
        <f t="shared" si="560"/>
        <v>0</v>
      </c>
      <c r="CC1251" s="365" t="b">
        <f t="shared" si="561"/>
        <v>0</v>
      </c>
      <c r="CD1251" s="365">
        <f t="shared" si="562"/>
        <v>0</v>
      </c>
      <c r="CE1251" s="365" t="b">
        <f t="shared" si="563"/>
        <v>0</v>
      </c>
      <c r="CF1251" s="365" t="b">
        <f t="shared" si="564"/>
        <v>0</v>
      </c>
      <c r="CG1251" s="365" t="b">
        <f t="shared" si="565"/>
        <v>0</v>
      </c>
      <c r="CH1251" s="365">
        <f t="shared" si="566"/>
        <v>0</v>
      </c>
      <c r="CI1251" s="72" t="b">
        <f t="shared" si="567"/>
        <v>0</v>
      </c>
      <c r="CJ1251" s="72" t="b">
        <f t="shared" si="568"/>
        <v>0</v>
      </c>
      <c r="CK1251" s="72" t="b">
        <f t="shared" si="569"/>
        <v>0</v>
      </c>
      <c r="CL1251" s="72">
        <f t="shared" si="570"/>
        <v>0</v>
      </c>
      <c r="CM1251" s="72" t="b">
        <f t="shared" si="571"/>
        <v>0</v>
      </c>
      <c r="CN1251" s="72" t="b">
        <f t="shared" si="572"/>
        <v>0</v>
      </c>
      <c r="CP1251" s="13">
        <f t="shared" si="573"/>
        <v>0</v>
      </c>
      <c r="CQ1251" s="13" t="b">
        <f t="shared" si="574"/>
        <v>0</v>
      </c>
      <c r="CR1251" s="13" t="b">
        <f t="shared" si="575"/>
        <v>0</v>
      </c>
      <c r="CS1251" s="13" t="b">
        <f t="shared" si="581"/>
        <v>0</v>
      </c>
      <c r="CT1251" s="13" t="b">
        <f t="shared" si="580"/>
        <v>0</v>
      </c>
      <c r="CU1251" s="13" t="b">
        <f t="shared" si="582"/>
        <v>0</v>
      </c>
      <c r="CV1251" s="13" t="b">
        <f t="shared" si="576"/>
        <v>0</v>
      </c>
      <c r="CW1251" s="13" t="b">
        <f t="shared" si="577"/>
        <v>0</v>
      </c>
      <c r="CX1251" s="13" t="b">
        <f t="shared" si="578"/>
        <v>0</v>
      </c>
      <c r="CY1251" s="13" t="b">
        <f t="shared" si="579"/>
        <v>0</v>
      </c>
    </row>
    <row r="1252" spans="1:103" ht="15" thickBot="1">
      <c r="A1252" s="933"/>
      <c r="B1252" s="942"/>
      <c r="C1252" s="942"/>
      <c r="D1252" s="942"/>
      <c r="E1252" s="942"/>
      <c r="F1252" s="942"/>
      <c r="G1252" s="942"/>
      <c r="H1252" s="942"/>
      <c r="I1252" s="942"/>
      <c r="J1252" s="942"/>
      <c r="K1252" s="942"/>
      <c r="L1252" s="942"/>
      <c r="M1252" s="942"/>
      <c r="N1252" s="942"/>
      <c r="O1252" s="176"/>
      <c r="P1252" s="942"/>
      <c r="Q1252" s="942"/>
      <c r="R1252" s="942"/>
      <c r="S1252" s="942"/>
      <c r="T1252" s="942"/>
      <c r="U1252" s="942"/>
      <c r="V1252" s="942"/>
      <c r="W1252" s="21"/>
      <c r="X1252" s="21"/>
      <c r="Y1252" s="21"/>
      <c r="Z1252" s="21"/>
      <c r="AA1252" s="21" t="s">
        <v>37</v>
      </c>
      <c r="AB1252" s="55"/>
      <c r="AC1252" s="55"/>
      <c r="AD1252" s="21"/>
      <c r="AE1252" s="942"/>
      <c r="AF1252" s="334">
        <f t="shared" si="554"/>
        <v>0</v>
      </c>
      <c r="AG1252" s="272">
        <f>IF(R1252="kompletna",Q1252*J1252*0.0036*'lista, wskaźniki'!$F$13, IF(R1252="częściowa",Q1252*J1252*0.0036*'lista, wskaźniki'!$F$14, IF(R1252="brak",Q1252*J1252*0.0036*'lista, wskaźniki'!$F$15,)))</f>
        <v>0</v>
      </c>
      <c r="AH1252" s="334">
        <f>IF(Y1252="inne",K1252*'lista, wskaźniki'!$E$35,IF(Y1252="to samo źródło",0,IF(Y1252=0,0)))</f>
        <v>0</v>
      </c>
      <c r="AI1252" s="334" t="b">
        <f>IF(AA1252="gaz z sieci",AC1252*'lista, wskaźniki'!$D$21)</f>
        <v>0</v>
      </c>
      <c r="AJ1252" s="272">
        <f>IF(AA1252="węgiel",AB1252*'lista, wskaźniki'!$D$20, IF('Sektor mieszkaniowy'!AA1252="drewno",'Sektor mieszkaniowy'!AB1252*'lista, wskaźniki'!$D$22,IF('Sektor mieszkaniowy'!AA1252="pellet",AB1252*'lista, wskaźniki'!$D$23,IF('Sektor mieszkaniowy'!AA1252="gaz z sieci",AB1252*'lista, wskaźniki'!$D$21,IF('Sektor mieszkaniowy'!AA1252="olej opałowy",'Sektor mieszkaniowy'!AB1252*'lista, wskaźniki'!$D$24)))))</f>
        <v>0</v>
      </c>
      <c r="AK1252" s="1003"/>
      <c r="AL1252" s="942"/>
      <c r="AM1252" s="20">
        <f>IF(AA1252="węgiel",AF1252*1/3.6*'lista, wskaźniki'!$F$20,IF(AA1252="drewno",AF1252*1/3.6*'lista, wskaźniki'!$F$22,IF(AA1252="pellet",AF1252*1/3.6*'lista, wskaźniki'!$F$23,IF(AA1252="gaz z sieci",AF1252*1/3.6*'lista, wskaźniki'!$F$21,IF(AA1252="olej opałowy",AF1252*1/3.6*'lista, wskaźniki'!$F$24,0)))))</f>
        <v>0</v>
      </c>
      <c r="AN1252" s="20">
        <f>IF(AA1252="węgiel",AF1252*'lista, wskaźniki'!$E$42,IF(AA1252="drewno",AF1252*'lista, wskaźniki'!$G$42,IF(AA1252="pellet",AF1252*'lista, wskaźniki'!$H$42,IF(AA1252="gaz z sieci",AF1252*'lista, wskaźniki'!$F$42,IF(AA1252="olej opałowy",AF1252*'lista, wskaźniki'!$I$42,0)))))</f>
        <v>0</v>
      </c>
      <c r="AO1252" s="20">
        <f>IF(AA1252="węgiel",AF1252*'lista, wskaźniki'!$E$43,IF(AA1252="drewno",AF1252*'lista, wskaźniki'!$G$43,IF(AA1252="pellet",AF1252*'lista, wskaźniki'!$H$43,IF(AA1252="gaz z sieci",AF1252*'lista, wskaźniki'!$F$43,IF(AA1252="olej opałowy",AF1252*'lista, wskaźniki'!$I$43,0)))))</f>
        <v>0</v>
      </c>
      <c r="AP1252" s="20">
        <f>IF(AA1252="węgiel",AF1252*'lista, wskaźniki'!$E$44,IF(AA1252="drewno",AF1252*'lista, wskaźniki'!$G$44,IF(AA1252="pellet",AF1252*'lista, wskaźniki'!$H$44,IF(AA1252="gaz z sieci",AF1252*'lista, wskaźniki'!$F$44,IF(AA1252="olej opałowy",AF1252*'lista, wskaźniki'!$I$44,0)))))</f>
        <v>0</v>
      </c>
      <c r="AQ1252" s="20" t="b">
        <f>IF(Z1252="gaz",AH1252*1/3.6*'lista, wskaźniki'!$F$21,IF(Z1252="energia elektryczna",AH1252*1/3.6*'lista, wskaźniki'!$F$26))</f>
        <v>0</v>
      </c>
      <c r="AR1252" s="20" t="b">
        <f>IF(Z1252="gaz",AH1252*'lista, wskaźniki'!$F$42,IF(Z1252="energia elektryczna",AH1252*0))</f>
        <v>0</v>
      </c>
      <c r="AS1252" s="20" t="b">
        <f>IF(Z1252="gaz",AH1252*'lista, wskaźniki'!$F$43,IF(Z1252="energia elektryczna",AH1252*0))</f>
        <v>0</v>
      </c>
      <c r="AT1252" s="20" t="b">
        <f>IF(Z1252="gaz",AH1252*'lista, wskaźniki'!$F$44,IF(Z1252="energia elektryczna",AH1252*0))</f>
        <v>0</v>
      </c>
      <c r="AU1252" s="20">
        <f>AI1252*1/3.6*'lista, wskaźniki'!$F$21</f>
        <v>0</v>
      </c>
      <c r="AV1252" s="20">
        <f>AI1252*'lista, wskaźniki'!$F$42</f>
        <v>0</v>
      </c>
      <c r="AW1252" s="20">
        <f>AI1252*'lista, wskaźniki'!$F$43</f>
        <v>0</v>
      </c>
      <c r="AX1252" s="20">
        <f>AI1252*'lista, wskaźniki'!$F$44</f>
        <v>0</v>
      </c>
      <c r="AY1252" s="20">
        <f>AK1252*'lista, wskaźniki'!$F$26</f>
        <v>0</v>
      </c>
      <c r="AZ1252" s="20">
        <f t="shared" si="555"/>
        <v>0</v>
      </c>
      <c r="BA1252" s="20">
        <f t="shared" si="556"/>
        <v>0</v>
      </c>
      <c r="BB1252" s="20">
        <f t="shared" si="557"/>
        <v>0</v>
      </c>
      <c r="BC1252" s="20">
        <f t="shared" si="558"/>
        <v>0</v>
      </c>
      <c r="BD1252" s="942"/>
      <c r="BE1252" s="942"/>
      <c r="BF1252" s="942"/>
      <c r="BG1252" s="942"/>
      <c r="BH1252" s="21"/>
      <c r="BI1252" s="942"/>
      <c r="BJ1252" s="21"/>
      <c r="BK1252" s="942"/>
      <c r="BL1252" s="21"/>
      <c r="BM1252" s="21"/>
      <c r="BN1252" s="21"/>
      <c r="BO1252" s="21"/>
      <c r="BP1252" s="21"/>
      <c r="BQ1252" s="21"/>
      <c r="BR1252" s="21"/>
      <c r="BS1252" s="1006"/>
      <c r="BT1252" s="1006"/>
      <c r="BU1252" s="1006"/>
      <c r="BV1252" s="1006"/>
      <c r="BW1252" s="1006"/>
      <c r="BX1252" s="1006"/>
      <c r="BY1252" s="1009"/>
      <c r="CA1252" s="365" t="b">
        <f t="shared" si="559"/>
        <v>0</v>
      </c>
      <c r="CB1252" s="365" t="b">
        <f t="shared" si="560"/>
        <v>0</v>
      </c>
      <c r="CC1252" s="365" t="b">
        <f t="shared" si="561"/>
        <v>0</v>
      </c>
      <c r="CD1252" s="365" t="b">
        <f t="shared" si="562"/>
        <v>0</v>
      </c>
      <c r="CE1252" s="365">
        <f t="shared" si="563"/>
        <v>0</v>
      </c>
      <c r="CF1252" s="365" t="b">
        <f t="shared" si="564"/>
        <v>0</v>
      </c>
      <c r="CG1252" s="365" t="b">
        <f t="shared" si="565"/>
        <v>0</v>
      </c>
      <c r="CH1252" s="365" t="b">
        <f t="shared" si="566"/>
        <v>0</v>
      </c>
      <c r="CI1252" s="72" t="b">
        <f t="shared" si="567"/>
        <v>0</v>
      </c>
      <c r="CJ1252" s="72" t="b">
        <f t="shared" si="568"/>
        <v>0</v>
      </c>
      <c r="CK1252" s="72" t="b">
        <f t="shared" si="569"/>
        <v>0</v>
      </c>
      <c r="CL1252" s="72">
        <f t="shared" si="570"/>
        <v>0</v>
      </c>
      <c r="CM1252" s="72">
        <f t="shared" si="571"/>
        <v>0</v>
      </c>
      <c r="CN1252" s="72" t="b">
        <f t="shared" si="572"/>
        <v>0</v>
      </c>
      <c r="CP1252" s="13">
        <f t="shared" si="573"/>
        <v>0</v>
      </c>
      <c r="CQ1252" s="13" t="b">
        <f t="shared" si="574"/>
        <v>0</v>
      </c>
      <c r="CR1252" s="13" t="b">
        <f t="shared" si="575"/>
        <v>0</v>
      </c>
      <c r="CS1252" s="13" t="b">
        <f t="shared" si="581"/>
        <v>0</v>
      </c>
      <c r="CT1252" s="13" t="b">
        <f t="shared" si="580"/>
        <v>0</v>
      </c>
      <c r="CU1252" s="13" t="b">
        <f t="shared" si="582"/>
        <v>0</v>
      </c>
      <c r="CV1252" s="13" t="b">
        <f t="shared" si="576"/>
        <v>0</v>
      </c>
      <c r="CW1252" s="13" t="b">
        <f t="shared" si="577"/>
        <v>0</v>
      </c>
      <c r="CX1252" s="13" t="b">
        <f t="shared" si="578"/>
        <v>0</v>
      </c>
      <c r="CY1252" s="13" t="b">
        <f t="shared" si="579"/>
        <v>0</v>
      </c>
    </row>
    <row r="1253" spans="1:103" ht="15" thickBot="1">
      <c r="A1253" s="931">
        <v>251</v>
      </c>
      <c r="B1253" s="940" t="s">
        <v>229</v>
      </c>
      <c r="C1253" s="940">
        <v>9</v>
      </c>
      <c r="D1253" s="940" t="s">
        <v>1</v>
      </c>
      <c r="E1253" s="940" t="s">
        <v>5</v>
      </c>
      <c r="F1253" s="940">
        <v>3</v>
      </c>
      <c r="G1253" s="940"/>
      <c r="H1253" s="940"/>
      <c r="I1253" s="940" t="s">
        <v>10</v>
      </c>
      <c r="J1253" s="940">
        <v>58</v>
      </c>
      <c r="K1253" s="940">
        <v>2</v>
      </c>
      <c r="L1253" s="940" t="s">
        <v>17</v>
      </c>
      <c r="M1253" s="940"/>
      <c r="N1253" s="940" t="s">
        <v>17</v>
      </c>
      <c r="O1253" s="174"/>
      <c r="P1253" s="940" t="s">
        <v>17</v>
      </c>
      <c r="Q1253" s="940">
        <f>IF(I1253="&lt;1966",'lista, wskaźniki'!$G$4,IF(I1253="1967-1985",'lista, wskaźniki'!$G$5,IF(I1253="1986-1992",'lista, wskaźniki'!$G$6,IF(I1253="1993-1996",'lista, wskaźniki'!$G$7,IF(I1253="&gt;1997",'lista, wskaźniki'!$G$8,IF(I1253=0,'lista, wskaźniki'!$G$4))))))</f>
        <v>290</v>
      </c>
      <c r="R1253" s="940" t="s">
        <v>25</v>
      </c>
      <c r="S1253" s="940" t="s">
        <v>27</v>
      </c>
      <c r="T1253" s="940">
        <v>1.1000000000000001</v>
      </c>
      <c r="U1253" s="940">
        <v>1973</v>
      </c>
      <c r="V1253" s="940"/>
      <c r="W1253" s="19" t="s">
        <v>35</v>
      </c>
      <c r="X1253" s="19" t="s">
        <v>39</v>
      </c>
      <c r="Y1253" s="19" t="s">
        <v>42</v>
      </c>
      <c r="Z1253" s="19"/>
      <c r="AA1253" s="19" t="s">
        <v>35</v>
      </c>
      <c r="AB1253" s="54">
        <v>1.5</v>
      </c>
      <c r="AC1253" s="54"/>
      <c r="AD1253" s="19">
        <v>1200</v>
      </c>
      <c r="AE1253" s="940">
        <v>12</v>
      </c>
      <c r="AF1253" s="334">
        <f t="shared" si="554"/>
        <v>47.2485</v>
      </c>
      <c r="AG1253" s="272">
        <f>IF(R1253="kompletna",Q1253*J1253*0.0036*'lista, wskaźniki'!$F$13, IF(R1253="częściowa",Q1253*J1253*0.0036*'lista, wskaźniki'!$F$14, IF(R1253="brak",Q1253*J1253*0.0036*'lista, wskaźniki'!$F$15,)))</f>
        <v>60.552</v>
      </c>
      <c r="AH1253" s="334">
        <f>IF(Y1253="inne",K1253*'lista, wskaźniki'!$E$35,IF(Y1253="to samo źródło",0,IF(Y1253=0,0)))</f>
        <v>0</v>
      </c>
      <c r="AI1253" s="334" t="b">
        <f>IF(AA1253="gaz z sieci",AC1253*'lista, wskaźniki'!$D$21)</f>
        <v>0</v>
      </c>
      <c r="AJ1253" s="272">
        <f>IF(AA1253="węgiel",AB1253*'lista, wskaźniki'!$D$20, IF('Sektor mieszkaniowy'!AA1253="drewno",'Sektor mieszkaniowy'!AB1253*'lista, wskaźniki'!$D$22,IF('Sektor mieszkaniowy'!AA1253="pellet",AB1253*'lista, wskaźniki'!$D$23,IF('Sektor mieszkaniowy'!AA1253="gaz z sieci",AB1253*'lista, wskaźniki'!$D$21,IF('Sektor mieszkaniowy'!AA1253="olej opałowy",'Sektor mieszkaniowy'!AB1253*'lista, wskaźniki'!$D$24)))))</f>
        <v>33.945</v>
      </c>
      <c r="AK1253" s="1001">
        <f>476/1000</f>
        <v>0.47599999999999998</v>
      </c>
      <c r="AL1253" s="940">
        <v>986</v>
      </c>
      <c r="AM1253" s="20">
        <f>IF(AA1253="węgiel",AF1253*1/3.6*'lista, wskaźniki'!$F$20,IF(AA1253="drewno",AF1253*1/3.6*'lista, wskaźniki'!$F$22,IF(AA1253="pellet",AF1253*1/3.6*'lista, wskaźniki'!$F$23,IF(AA1253="gaz z sieci",AF1253*1/3.6*'lista, wskaźniki'!$F$21,IF(AA1253="olej opałowy",AF1253*1/3.6*'lista, wskaźniki'!$F$24,0)))))</f>
        <v>4.4758504050000001</v>
      </c>
      <c r="AN1253" s="20">
        <f>IF(AA1253="węgiel",AF1253*'lista, wskaźniki'!$E$42,IF(AA1253="drewno",AF1253*'lista, wskaźniki'!$G$42,IF(AA1253="pellet",AF1253*'lista, wskaźniki'!$H$42,IF(AA1253="gaz z sieci",AF1253*'lista, wskaźniki'!$F$42,IF(AA1253="olej opałowy",AF1253*'lista, wskaźniki'!$I$42,0)))))</f>
        <v>1.795443E-2</v>
      </c>
      <c r="AO1253" s="20">
        <f>IF(AA1253="węgiel",AF1253*'lista, wskaźniki'!$E$43,IF(AA1253="drewno",AF1253*'lista, wskaźniki'!$G$43,IF(AA1253="pellet",AF1253*'lista, wskaźniki'!$H$43,IF(AA1253="gaz z sieci",AF1253*'lista, wskaźniki'!$F$43,IF(AA1253="olej opałowy",AF1253*'lista, wskaźniki'!$I$43,0)))))</f>
        <v>1.7009460000000001E-2</v>
      </c>
      <c r="AP1253" s="20">
        <f>IF(AA1253="węgiel",AF1253*'lista, wskaźniki'!$E$44,IF(AA1253="drewno",AF1253*'lista, wskaźniki'!$G$44,IF(AA1253="pellet",AF1253*'lista, wskaźniki'!$H$44,IF(AA1253="gaz z sieci",AF1253*'lista, wskaźniki'!$F$44,IF(AA1253="olej opałowy",AF1253*'lista, wskaźniki'!$I$44,0)))))</f>
        <v>1.2757095E-5</v>
      </c>
      <c r="AQ1253" s="20" t="b">
        <f>IF(Z1253="gaz",AH1253*1/3.6*'lista, wskaźniki'!$F$21,IF(Z1253="energia elektryczna",AH1253*1/3.6*'lista, wskaźniki'!$F$26))</f>
        <v>0</v>
      </c>
      <c r="AR1253" s="20" t="b">
        <f>IF(Z1253="gaz",AH1253*'lista, wskaźniki'!$F$42,IF(Z1253="energia elektryczna",AH1253*0))</f>
        <v>0</v>
      </c>
      <c r="AS1253" s="20" t="b">
        <f>IF(Z1253="gaz",AH1253*'lista, wskaźniki'!$F$43,IF(Z1253="energia elektryczna",AH1253*0))</f>
        <v>0</v>
      </c>
      <c r="AT1253" s="20" t="b">
        <f>IF(Z1253="gaz",AH1253*'lista, wskaźniki'!$F$44,IF(Z1253="energia elektryczna",AH1253*0))</f>
        <v>0</v>
      </c>
      <c r="AU1253" s="20">
        <f>AI1253*1/3.6*'lista, wskaźniki'!$F$21</f>
        <v>0</v>
      </c>
      <c r="AV1253" s="20">
        <f>AI1253*'lista, wskaźniki'!$F$42</f>
        <v>0</v>
      </c>
      <c r="AW1253" s="20">
        <f>AI1253*'lista, wskaźniki'!$F$43</f>
        <v>0</v>
      </c>
      <c r="AX1253" s="20">
        <f>AI1253*'lista, wskaźniki'!$F$44</f>
        <v>0</v>
      </c>
      <c r="AY1253" s="20">
        <f>AK1253*'lista, wskaźniki'!$F$26</f>
        <v>0.42363999999999996</v>
      </c>
      <c r="AZ1253" s="20">
        <f t="shared" si="555"/>
        <v>4.8994904049999999</v>
      </c>
      <c r="BA1253" s="20">
        <f t="shared" si="556"/>
        <v>1.795443E-2</v>
      </c>
      <c r="BB1253" s="20">
        <f t="shared" si="557"/>
        <v>1.7009460000000001E-2</v>
      </c>
      <c r="BC1253" s="20">
        <f t="shared" si="558"/>
        <v>1.2757095E-5</v>
      </c>
      <c r="BD1253" s="940" t="s">
        <v>17</v>
      </c>
      <c r="BE1253" s="940" t="s">
        <v>17</v>
      </c>
      <c r="BF1253" s="940" t="s">
        <v>17</v>
      </c>
      <c r="BG1253" s="940" t="s">
        <v>17</v>
      </c>
      <c r="BH1253" s="19"/>
      <c r="BI1253" s="940" t="s">
        <v>17</v>
      </c>
      <c r="BJ1253" s="19"/>
      <c r="BK1253" s="940" t="s">
        <v>17</v>
      </c>
      <c r="BL1253" s="19"/>
      <c r="BM1253" s="19"/>
      <c r="BN1253" s="19"/>
      <c r="BO1253" s="19" t="s">
        <v>17</v>
      </c>
      <c r="BP1253" s="19"/>
      <c r="BQ1253" s="19" t="s">
        <v>121</v>
      </c>
      <c r="BR1253" s="19">
        <v>1</v>
      </c>
      <c r="BS1253" s="1004"/>
      <c r="BT1253" s="1004">
        <v>300</v>
      </c>
      <c r="BU1253" s="1004">
        <v>300</v>
      </c>
      <c r="BV1253" s="1004"/>
      <c r="BW1253" s="1004">
        <v>1620</v>
      </c>
      <c r="BX1253" s="1004">
        <v>1620</v>
      </c>
      <c r="BY1253" s="1007"/>
      <c r="CA1253" s="365">
        <f t="shared" si="559"/>
        <v>47.2485</v>
      </c>
      <c r="CB1253" s="365" t="b">
        <f t="shared" si="560"/>
        <v>0</v>
      </c>
      <c r="CC1253" s="365" t="b">
        <f t="shared" si="561"/>
        <v>0</v>
      </c>
      <c r="CD1253" s="365" t="b">
        <f t="shared" si="562"/>
        <v>0</v>
      </c>
      <c r="CE1253" s="365" t="b">
        <f t="shared" si="563"/>
        <v>0</v>
      </c>
      <c r="CF1253" s="365" t="b">
        <f t="shared" si="564"/>
        <v>0</v>
      </c>
      <c r="CG1253" s="365" t="b">
        <f t="shared" si="565"/>
        <v>0</v>
      </c>
      <c r="CH1253" s="365" t="b">
        <f t="shared" si="566"/>
        <v>0</v>
      </c>
      <c r="CI1253" s="72">
        <f t="shared" si="567"/>
        <v>47.2485</v>
      </c>
      <c r="CJ1253" s="72" t="b">
        <f t="shared" si="568"/>
        <v>0</v>
      </c>
      <c r="CK1253" s="72" t="b">
        <f t="shared" si="569"/>
        <v>0</v>
      </c>
      <c r="CL1253" s="72">
        <f t="shared" si="570"/>
        <v>0</v>
      </c>
      <c r="CM1253" s="72" t="b">
        <f t="shared" si="571"/>
        <v>0</v>
      </c>
      <c r="CN1253" s="72" t="b">
        <f t="shared" si="572"/>
        <v>0</v>
      </c>
      <c r="CP1253" s="13">
        <f t="shared" si="573"/>
        <v>58</v>
      </c>
      <c r="CQ1253" s="13">
        <f t="shared" si="574"/>
        <v>0</v>
      </c>
      <c r="CR1253" s="13" t="b">
        <f t="shared" si="575"/>
        <v>0</v>
      </c>
      <c r="CS1253" s="13">
        <f t="shared" si="581"/>
        <v>0</v>
      </c>
      <c r="CT1253" s="13" t="b">
        <f t="shared" si="580"/>
        <v>0</v>
      </c>
      <c r="CU1253" s="13">
        <f t="shared" si="582"/>
        <v>0</v>
      </c>
      <c r="CV1253" s="13" t="b">
        <f t="shared" si="576"/>
        <v>0</v>
      </c>
      <c r="CW1253" s="13">
        <f t="shared" si="577"/>
        <v>0</v>
      </c>
      <c r="CX1253" s="13" t="b">
        <f t="shared" si="578"/>
        <v>0</v>
      </c>
      <c r="CY1253" s="13">
        <f t="shared" si="579"/>
        <v>0</v>
      </c>
    </row>
    <row r="1254" spans="1:103" ht="15" thickBot="1">
      <c r="A1254" s="932"/>
      <c r="B1254" s="941"/>
      <c r="C1254" s="941"/>
      <c r="D1254" s="941"/>
      <c r="E1254" s="941"/>
      <c r="F1254" s="941"/>
      <c r="G1254" s="941"/>
      <c r="H1254" s="941"/>
      <c r="I1254" s="941"/>
      <c r="J1254" s="941"/>
      <c r="K1254" s="941"/>
      <c r="L1254" s="941"/>
      <c r="M1254" s="941"/>
      <c r="N1254" s="941"/>
      <c r="O1254" s="175"/>
      <c r="P1254" s="941"/>
      <c r="Q1254" s="941"/>
      <c r="R1254" s="941"/>
      <c r="S1254" s="941"/>
      <c r="T1254" s="941"/>
      <c r="U1254" s="941"/>
      <c r="V1254" s="941"/>
      <c r="W1254" s="20" t="s">
        <v>36</v>
      </c>
      <c r="X1254" s="20"/>
      <c r="Y1254" s="20"/>
      <c r="Z1254" s="20"/>
      <c r="AA1254" s="20" t="s">
        <v>36</v>
      </c>
      <c r="AB1254" s="22">
        <v>10</v>
      </c>
      <c r="AC1254" s="22"/>
      <c r="AD1254" s="20">
        <v>800</v>
      </c>
      <c r="AE1254" s="941"/>
      <c r="AF1254" s="334">
        <f t="shared" si="554"/>
        <v>108.27500000000001</v>
      </c>
      <c r="AG1254" s="272">
        <v>60.55</v>
      </c>
      <c r="AH1254" s="334">
        <f>IF(Y1254="inne",K1254*'lista, wskaźniki'!$E$35,IF(Y1254="to samo źródło",0,IF(Y1254=0,0)))</f>
        <v>0</v>
      </c>
      <c r="AI1254" s="334" t="b">
        <f>IF(AA1254="gaz z sieci",AC1254*'lista, wskaźniki'!$D$21)</f>
        <v>0</v>
      </c>
      <c r="AJ1254" s="272">
        <f>IF(AA1254="węgiel",AB1254*'lista, wskaźniki'!$D$20, IF('Sektor mieszkaniowy'!AA1254="drewno",'Sektor mieszkaniowy'!AB1254*'lista, wskaźniki'!$D$22,IF('Sektor mieszkaniowy'!AA1254="pellet",AB1254*'lista, wskaźniki'!$D$23,IF('Sektor mieszkaniowy'!AA1254="gaz z sieci",AB1254*'lista, wskaźniki'!$D$21,IF('Sektor mieszkaniowy'!AA1254="olej opałowy",'Sektor mieszkaniowy'!AB1254*'lista, wskaźniki'!$D$24)))))</f>
        <v>156</v>
      </c>
      <c r="AK1254" s="1002"/>
      <c r="AL1254" s="941"/>
      <c r="AM1254" s="20">
        <f>IF(AA1254="węgiel",AF1254*1/3.6*'lista, wskaźniki'!$F$20,IF(AA1254="drewno",AF1254*1/3.6*'lista, wskaźniki'!$F$22,IF(AA1254="pellet",AF1254*1/3.6*'lista, wskaźniki'!$F$23,IF(AA1254="gaz z sieci",AF1254*1/3.6*'lista, wskaźniki'!$F$21,IF(AA1254="olej opałowy",AF1254*1/3.6*'lista, wskaźniki'!$F$24,0)))))</f>
        <v>0</v>
      </c>
      <c r="AN1254" s="20">
        <f>IF(AA1254="węgiel",AF1254*'lista, wskaźniki'!$E$42,IF(AA1254="drewno",AF1254*'lista, wskaźniki'!$G$42,IF(AA1254="pellet",AF1254*'lista, wskaźniki'!$H$42,IF(AA1254="gaz z sieci",AF1254*'lista, wskaźniki'!$F$42,IF(AA1254="olej opałowy",AF1254*'lista, wskaźniki'!$I$42,0)))))</f>
        <v>8.7702749999999996E-2</v>
      </c>
      <c r="AO1254" s="20">
        <f>IF(AA1254="węgiel",AF1254*'lista, wskaźniki'!$E$43,IF(AA1254="drewno",AF1254*'lista, wskaźniki'!$G$43,IF(AA1254="pellet",AF1254*'lista, wskaźniki'!$H$43,IF(AA1254="gaz z sieci",AF1254*'lista, wskaźniki'!$F$43,IF(AA1254="olej opałowy",AF1254*'lista, wskaźniki'!$I$43,0)))))</f>
        <v>8.7702749999999996E-2</v>
      </c>
      <c r="AP1254" s="20">
        <f>IF(AA1254="węgiel",AF1254*'lista, wskaźniki'!$E$44,IF(AA1254="drewno",AF1254*'lista, wskaźniki'!$G$44,IF(AA1254="pellet",AF1254*'lista, wskaźniki'!$H$44,IF(AA1254="gaz z sieci",AF1254*'lista, wskaźniki'!$F$44,IF(AA1254="olej opałowy",AF1254*'lista, wskaźniki'!$I$44,0)))))</f>
        <v>2.7068750000000001E-5</v>
      </c>
      <c r="AQ1254" s="20" t="b">
        <f>IF(Z1254="gaz",AH1254*1/3.6*'lista, wskaźniki'!$F$21,IF(Z1254="energia elektryczna",AH1254*1/3.6*'lista, wskaźniki'!$F$26))</f>
        <v>0</v>
      </c>
      <c r="AR1254" s="20" t="b">
        <f>IF(Z1254="gaz",AH1254*'lista, wskaźniki'!$F$42,IF(Z1254="energia elektryczna",AH1254*0))</f>
        <v>0</v>
      </c>
      <c r="AS1254" s="20" t="b">
        <f>IF(Z1254="gaz",AH1254*'lista, wskaźniki'!$F$43,IF(Z1254="energia elektryczna",AH1254*0))</f>
        <v>0</v>
      </c>
      <c r="AT1254" s="20" t="b">
        <f>IF(Z1254="gaz",AH1254*'lista, wskaźniki'!$F$44,IF(Z1254="energia elektryczna",AH1254*0))</f>
        <v>0</v>
      </c>
      <c r="AU1254" s="20">
        <f>AI1254*1/3.6*'lista, wskaźniki'!$F$21</f>
        <v>0</v>
      </c>
      <c r="AV1254" s="20">
        <f>AI1254*'lista, wskaźniki'!$F$42</f>
        <v>0</v>
      </c>
      <c r="AW1254" s="20">
        <f>AI1254*'lista, wskaźniki'!$F$43</f>
        <v>0</v>
      </c>
      <c r="AX1254" s="20">
        <f>AI1254*'lista, wskaźniki'!$F$44</f>
        <v>0</v>
      </c>
      <c r="AY1254" s="20">
        <f>AK1254*'lista, wskaźniki'!$F$26</f>
        <v>0</v>
      </c>
      <c r="AZ1254" s="20">
        <f t="shared" si="555"/>
        <v>0</v>
      </c>
      <c r="BA1254" s="20">
        <f t="shared" si="556"/>
        <v>8.7702749999999996E-2</v>
      </c>
      <c r="BB1254" s="20">
        <f t="shared" si="557"/>
        <v>8.7702749999999996E-2</v>
      </c>
      <c r="BC1254" s="20">
        <f t="shared" si="558"/>
        <v>2.7068750000000001E-5</v>
      </c>
      <c r="BD1254" s="941"/>
      <c r="BE1254" s="941"/>
      <c r="BF1254" s="941"/>
      <c r="BG1254" s="941"/>
      <c r="BH1254" s="20"/>
      <c r="BI1254" s="941"/>
      <c r="BJ1254" s="20"/>
      <c r="BK1254" s="941"/>
      <c r="BL1254" s="20"/>
      <c r="BM1254" s="20"/>
      <c r="BN1254" s="20"/>
      <c r="BO1254" s="20"/>
      <c r="BP1254" s="20"/>
      <c r="BQ1254" s="20" t="s">
        <v>120</v>
      </c>
      <c r="BR1254" s="20">
        <v>1</v>
      </c>
      <c r="BS1254" s="1005"/>
      <c r="BT1254" s="1005"/>
      <c r="BU1254" s="1005"/>
      <c r="BV1254" s="1005"/>
      <c r="BW1254" s="1005"/>
      <c r="BX1254" s="1005"/>
      <c r="BY1254" s="1008"/>
      <c r="CA1254" s="365" t="b">
        <f t="shared" si="559"/>
        <v>0</v>
      </c>
      <c r="CB1254" s="365">
        <f t="shared" si="560"/>
        <v>108.27500000000001</v>
      </c>
      <c r="CC1254" s="365" t="b">
        <f t="shared" si="561"/>
        <v>0</v>
      </c>
      <c r="CD1254" s="365" t="b">
        <f t="shared" si="562"/>
        <v>0</v>
      </c>
      <c r="CE1254" s="365" t="b">
        <f t="shared" si="563"/>
        <v>0</v>
      </c>
      <c r="CF1254" s="365" t="b">
        <f t="shared" si="564"/>
        <v>0</v>
      </c>
      <c r="CG1254" s="365" t="b">
        <f t="shared" si="565"/>
        <v>0</v>
      </c>
      <c r="CH1254" s="365" t="b">
        <f t="shared" si="566"/>
        <v>0</v>
      </c>
      <c r="CI1254" s="72" t="b">
        <f t="shared" si="567"/>
        <v>0</v>
      </c>
      <c r="CJ1254" s="72">
        <f t="shared" si="568"/>
        <v>108.27500000000001</v>
      </c>
      <c r="CK1254" s="72" t="b">
        <f t="shared" si="569"/>
        <v>0</v>
      </c>
      <c r="CL1254" s="72">
        <f t="shared" si="570"/>
        <v>0</v>
      </c>
      <c r="CM1254" s="72" t="b">
        <f t="shared" si="571"/>
        <v>0</v>
      </c>
      <c r="CN1254" s="72" t="b">
        <f t="shared" si="572"/>
        <v>0</v>
      </c>
      <c r="CP1254" s="13">
        <f t="shared" si="573"/>
        <v>0</v>
      </c>
      <c r="CQ1254" s="13" t="b">
        <f t="shared" si="574"/>
        <v>0</v>
      </c>
      <c r="CR1254" s="13" t="b">
        <f t="shared" si="575"/>
        <v>0</v>
      </c>
      <c r="CS1254" s="13" t="b">
        <f t="shared" si="581"/>
        <v>0</v>
      </c>
      <c r="CT1254" s="13" t="b">
        <f t="shared" si="580"/>
        <v>0</v>
      </c>
      <c r="CU1254" s="13" t="b">
        <f t="shared" si="582"/>
        <v>0</v>
      </c>
      <c r="CV1254" s="13" t="b">
        <f t="shared" si="576"/>
        <v>0</v>
      </c>
      <c r="CW1254" s="13" t="b">
        <f t="shared" si="577"/>
        <v>0</v>
      </c>
      <c r="CX1254" s="13" t="b">
        <f t="shared" si="578"/>
        <v>0</v>
      </c>
      <c r="CY1254" s="13" t="b">
        <f t="shared" si="579"/>
        <v>0</v>
      </c>
    </row>
    <row r="1255" spans="1:103" ht="15" thickBot="1">
      <c r="A1255" s="932"/>
      <c r="B1255" s="941"/>
      <c r="C1255" s="941"/>
      <c r="D1255" s="941"/>
      <c r="E1255" s="941"/>
      <c r="F1255" s="941"/>
      <c r="G1255" s="941"/>
      <c r="H1255" s="941"/>
      <c r="I1255" s="941"/>
      <c r="J1255" s="941"/>
      <c r="K1255" s="941"/>
      <c r="L1255" s="941"/>
      <c r="M1255" s="941"/>
      <c r="N1255" s="941"/>
      <c r="O1255" s="175"/>
      <c r="P1255" s="941"/>
      <c r="Q1255" s="941"/>
      <c r="R1255" s="941"/>
      <c r="S1255" s="941"/>
      <c r="T1255" s="941"/>
      <c r="U1255" s="941"/>
      <c r="V1255" s="941"/>
      <c r="W1255" s="20"/>
      <c r="X1255" s="20"/>
      <c r="Y1255" s="20"/>
      <c r="Z1255" s="20"/>
      <c r="AA1255" s="20" t="s">
        <v>50</v>
      </c>
      <c r="AB1255" s="22"/>
      <c r="AC1255" s="22"/>
      <c r="AD1255" s="20"/>
      <c r="AE1255" s="941"/>
      <c r="AF1255" s="334">
        <f t="shared" si="554"/>
        <v>0</v>
      </c>
      <c r="AG1255" s="272">
        <f>IF(R1255="kompletna",Q1255*J1255*0.0036*'lista, wskaźniki'!$F$13, IF(R1255="częściowa",Q1255*J1255*0.0036*'lista, wskaźniki'!$F$14, IF(R1255="brak",Q1255*J1255*0.0036*'lista, wskaźniki'!$F$15,)))</f>
        <v>0</v>
      </c>
      <c r="AH1255" s="334">
        <f>IF(Y1255="inne",K1255*'lista, wskaźniki'!$E$35,IF(Y1255="to samo źródło",0,IF(Y1255=0,0)))</f>
        <v>0</v>
      </c>
      <c r="AI1255" s="334" t="b">
        <f>IF(AA1255="gaz z sieci",AC1255*'lista, wskaźniki'!$D$21)</f>
        <v>0</v>
      </c>
      <c r="AJ1255" s="272">
        <f>IF(AA1255="węgiel",AB1255*'lista, wskaźniki'!$D$20, IF('Sektor mieszkaniowy'!AA1255="drewno",'Sektor mieszkaniowy'!AB1255*'lista, wskaźniki'!$D$22,IF('Sektor mieszkaniowy'!AA1255="pellet",AB1255*'lista, wskaźniki'!$D$23,IF('Sektor mieszkaniowy'!AA1255="gaz z sieci",AB1255*'lista, wskaźniki'!$D$21,IF('Sektor mieszkaniowy'!AA1255="olej opałowy",'Sektor mieszkaniowy'!AB1255*'lista, wskaźniki'!$D$24)))))</f>
        <v>0</v>
      </c>
      <c r="AK1255" s="1002"/>
      <c r="AL1255" s="941"/>
      <c r="AM1255" s="20">
        <f>IF(AA1255="węgiel",AF1255*1/3.6*'lista, wskaźniki'!$F$20,IF(AA1255="drewno",AF1255*1/3.6*'lista, wskaźniki'!$F$22,IF(AA1255="pellet",AF1255*1/3.6*'lista, wskaźniki'!$F$23,IF(AA1255="gaz z sieci",AF1255*1/3.6*'lista, wskaźniki'!$F$21,IF(AA1255="olej opałowy",AF1255*1/3.6*'lista, wskaźniki'!$F$24,0)))))</f>
        <v>0</v>
      </c>
      <c r="AN1255" s="20">
        <f>IF(AA1255="węgiel",AF1255*'lista, wskaźniki'!$E$42,IF(AA1255="drewno",AF1255*'lista, wskaźniki'!$G$42,IF(AA1255="pellet",AF1255*'lista, wskaźniki'!$H$42,IF(AA1255="gaz z sieci",AF1255*'lista, wskaźniki'!$F$42,IF(AA1255="olej opałowy",AF1255*'lista, wskaźniki'!$I$42,0)))))</f>
        <v>0</v>
      </c>
      <c r="AO1255" s="20">
        <f>IF(AA1255="węgiel",AF1255*'lista, wskaźniki'!$E$43,IF(AA1255="drewno",AF1255*'lista, wskaźniki'!$G$43,IF(AA1255="pellet",AF1255*'lista, wskaźniki'!$H$43,IF(AA1255="gaz z sieci",AF1255*'lista, wskaźniki'!$F$43,IF(AA1255="olej opałowy",AF1255*'lista, wskaźniki'!$I$43,0)))))</f>
        <v>0</v>
      </c>
      <c r="AP1255" s="20">
        <f>IF(AA1255="węgiel",AF1255*'lista, wskaźniki'!$E$44,IF(AA1255="drewno",AF1255*'lista, wskaźniki'!$G$44,IF(AA1255="pellet",AF1255*'lista, wskaźniki'!$H$44,IF(AA1255="gaz z sieci",AF1255*'lista, wskaźniki'!$F$44,IF(AA1255="olej opałowy",AF1255*'lista, wskaźniki'!$I$44,0)))))</f>
        <v>0</v>
      </c>
      <c r="AQ1255" s="20" t="b">
        <f>IF(Z1255="gaz",AH1255*1/3.6*'lista, wskaźniki'!$F$21,IF(Z1255="energia elektryczna",AH1255*1/3.6*'lista, wskaźniki'!$F$26))</f>
        <v>0</v>
      </c>
      <c r="AR1255" s="20" t="b">
        <f>IF(Z1255="gaz",AH1255*'lista, wskaźniki'!$F$42,IF(Z1255="energia elektryczna",AH1255*0))</f>
        <v>0</v>
      </c>
      <c r="AS1255" s="20" t="b">
        <f>IF(Z1255="gaz",AH1255*'lista, wskaźniki'!$F$43,IF(Z1255="energia elektryczna",AH1255*0))</f>
        <v>0</v>
      </c>
      <c r="AT1255" s="20" t="b">
        <f>IF(Z1255="gaz",AH1255*'lista, wskaźniki'!$F$44,IF(Z1255="energia elektryczna",AH1255*0))</f>
        <v>0</v>
      </c>
      <c r="AU1255" s="20">
        <f>AI1255*1/3.6*'lista, wskaźniki'!$F$21</f>
        <v>0</v>
      </c>
      <c r="AV1255" s="20">
        <f>AI1255*'lista, wskaźniki'!$F$42</f>
        <v>0</v>
      </c>
      <c r="AW1255" s="20">
        <f>AI1255*'lista, wskaźniki'!$F$43</f>
        <v>0</v>
      </c>
      <c r="AX1255" s="20">
        <f>AI1255*'lista, wskaźniki'!$F$44</f>
        <v>0</v>
      </c>
      <c r="AY1255" s="20">
        <f>AK1255*'lista, wskaźniki'!$F$26</f>
        <v>0</v>
      </c>
      <c r="AZ1255" s="20">
        <f t="shared" si="555"/>
        <v>0</v>
      </c>
      <c r="BA1255" s="20">
        <f t="shared" si="556"/>
        <v>0</v>
      </c>
      <c r="BB1255" s="20">
        <f t="shared" si="557"/>
        <v>0</v>
      </c>
      <c r="BC1255" s="20">
        <f t="shared" si="558"/>
        <v>0</v>
      </c>
      <c r="BD1255" s="941"/>
      <c r="BE1255" s="941"/>
      <c r="BF1255" s="941"/>
      <c r="BG1255" s="941"/>
      <c r="BH1255" s="20"/>
      <c r="BI1255" s="941"/>
      <c r="BJ1255" s="20"/>
      <c r="BK1255" s="941"/>
      <c r="BL1255" s="20"/>
      <c r="BM1255" s="20"/>
      <c r="BN1255" s="20"/>
      <c r="BO1255" s="20"/>
      <c r="BP1255" s="20"/>
      <c r="BQ1255" s="20"/>
      <c r="BR1255" s="20"/>
      <c r="BS1255" s="1005"/>
      <c r="BT1255" s="1005"/>
      <c r="BU1255" s="1005"/>
      <c r="BV1255" s="1005"/>
      <c r="BW1255" s="1005"/>
      <c r="BX1255" s="1005"/>
      <c r="BY1255" s="1008"/>
      <c r="CA1255" s="365" t="b">
        <f t="shared" si="559"/>
        <v>0</v>
      </c>
      <c r="CB1255" s="365" t="b">
        <f t="shared" si="560"/>
        <v>0</v>
      </c>
      <c r="CC1255" s="365">
        <f t="shared" si="561"/>
        <v>0</v>
      </c>
      <c r="CD1255" s="365" t="b">
        <f t="shared" si="562"/>
        <v>0</v>
      </c>
      <c r="CE1255" s="365" t="b">
        <f t="shared" si="563"/>
        <v>0</v>
      </c>
      <c r="CF1255" s="365" t="b">
        <f t="shared" si="564"/>
        <v>0</v>
      </c>
      <c r="CG1255" s="365" t="b">
        <f t="shared" si="565"/>
        <v>0</v>
      </c>
      <c r="CH1255" s="365" t="b">
        <f t="shared" si="566"/>
        <v>0</v>
      </c>
      <c r="CI1255" s="72" t="b">
        <f t="shared" si="567"/>
        <v>0</v>
      </c>
      <c r="CJ1255" s="72" t="b">
        <f t="shared" si="568"/>
        <v>0</v>
      </c>
      <c r="CK1255" s="72">
        <f t="shared" si="569"/>
        <v>0</v>
      </c>
      <c r="CL1255" s="72">
        <f t="shared" si="570"/>
        <v>0</v>
      </c>
      <c r="CM1255" s="72" t="b">
        <f t="shared" si="571"/>
        <v>0</v>
      </c>
      <c r="CN1255" s="72" t="b">
        <f t="shared" si="572"/>
        <v>0</v>
      </c>
      <c r="CP1255" s="13">
        <f t="shared" si="573"/>
        <v>0</v>
      </c>
      <c r="CQ1255" s="13" t="b">
        <f t="shared" si="574"/>
        <v>0</v>
      </c>
      <c r="CR1255" s="13" t="b">
        <f t="shared" si="575"/>
        <v>0</v>
      </c>
      <c r="CS1255" s="13" t="b">
        <f t="shared" si="581"/>
        <v>0</v>
      </c>
      <c r="CT1255" s="13" t="b">
        <f t="shared" si="580"/>
        <v>0</v>
      </c>
      <c r="CU1255" s="13" t="b">
        <f t="shared" si="582"/>
        <v>0</v>
      </c>
      <c r="CV1255" s="13" t="b">
        <f t="shared" si="576"/>
        <v>0</v>
      </c>
      <c r="CW1255" s="13" t="b">
        <f t="shared" si="577"/>
        <v>0</v>
      </c>
      <c r="CX1255" s="13" t="b">
        <f t="shared" si="578"/>
        <v>0</v>
      </c>
      <c r="CY1255" s="13" t="b">
        <f t="shared" si="579"/>
        <v>0</v>
      </c>
    </row>
    <row r="1256" spans="1:103" ht="15" thickBot="1">
      <c r="A1256" s="932"/>
      <c r="B1256" s="941"/>
      <c r="C1256" s="941"/>
      <c r="D1256" s="941"/>
      <c r="E1256" s="941"/>
      <c r="F1256" s="941"/>
      <c r="G1256" s="941"/>
      <c r="H1256" s="941"/>
      <c r="I1256" s="941"/>
      <c r="J1256" s="941"/>
      <c r="K1256" s="941"/>
      <c r="L1256" s="941"/>
      <c r="M1256" s="941"/>
      <c r="N1256" s="941"/>
      <c r="O1256" s="175"/>
      <c r="P1256" s="941"/>
      <c r="Q1256" s="941"/>
      <c r="R1256" s="941"/>
      <c r="S1256" s="941"/>
      <c r="T1256" s="941"/>
      <c r="U1256" s="941"/>
      <c r="V1256" s="941"/>
      <c r="W1256" s="20"/>
      <c r="X1256" s="20"/>
      <c r="Y1256" s="20"/>
      <c r="Z1256" s="20"/>
      <c r="AA1256" s="20" t="s">
        <v>38</v>
      </c>
      <c r="AB1256" s="22"/>
      <c r="AC1256" s="22"/>
      <c r="AD1256" s="20"/>
      <c r="AE1256" s="941"/>
      <c r="AF1256" s="334">
        <f t="shared" si="554"/>
        <v>0</v>
      </c>
      <c r="AG1256" s="272">
        <f>IF(R1256="kompletna",Q1256*J1256*0.0036*'lista, wskaźniki'!$F$13, IF(R1256="częściowa",Q1256*J1256*0.0036*'lista, wskaźniki'!$F$14, IF(R1256="brak",Q1256*J1256*0.0036*'lista, wskaźniki'!$F$15,)))</f>
        <v>0</v>
      </c>
      <c r="AH1256" s="334">
        <f>IF(Y1256="inne",K1256*'lista, wskaźniki'!$E$35,IF(Y1256="to samo źródło",0,IF(Y1256=0,0)))</f>
        <v>0</v>
      </c>
      <c r="AI1256" s="334">
        <f>IF(AA1256="gaz z sieci",AC1256*'lista, wskaźniki'!$D$21)</f>
        <v>0</v>
      </c>
      <c r="AJ1256" s="272">
        <f>IF(AA1256="węgiel",AB1256*'lista, wskaźniki'!$D$20, IF('Sektor mieszkaniowy'!AA1256="drewno",'Sektor mieszkaniowy'!AB1256*'lista, wskaźniki'!$D$22,IF('Sektor mieszkaniowy'!AA1256="pellet",AB1256*'lista, wskaźniki'!$D$23,IF('Sektor mieszkaniowy'!AA1256="gaz z sieci",AB1256*'lista, wskaźniki'!$D$21,IF('Sektor mieszkaniowy'!AA1256="olej opałowy",'Sektor mieszkaniowy'!AB1256*'lista, wskaźniki'!$D$24)))))</f>
        <v>0</v>
      </c>
      <c r="AK1256" s="1002"/>
      <c r="AL1256" s="941"/>
      <c r="AM1256" s="20">
        <f>IF(AA1256="węgiel",AF1256*1/3.6*'lista, wskaźniki'!$F$20,IF(AA1256="drewno",AF1256*1/3.6*'lista, wskaźniki'!$F$22,IF(AA1256="pellet",AF1256*1/3.6*'lista, wskaźniki'!$F$23,IF(AA1256="gaz z sieci",AF1256*1/3.6*'lista, wskaźniki'!$F$21,IF(AA1256="olej opałowy",AF1256*1/3.6*'lista, wskaźniki'!$F$24,0)))))</f>
        <v>0</v>
      </c>
      <c r="AN1256" s="20">
        <f>IF(AA1256="węgiel",AF1256*'lista, wskaźniki'!$E$42,IF(AA1256="drewno",AF1256*'lista, wskaźniki'!$G$42,IF(AA1256="pellet",AF1256*'lista, wskaźniki'!$H$42,IF(AA1256="gaz z sieci",AF1256*'lista, wskaźniki'!$F$42,IF(AA1256="olej opałowy",AF1256*'lista, wskaźniki'!$I$42,0)))))</f>
        <v>0</v>
      </c>
      <c r="AO1256" s="20">
        <f>IF(AA1256="węgiel",AF1256*'lista, wskaźniki'!$E$43,IF(AA1256="drewno",AF1256*'lista, wskaźniki'!$G$43,IF(AA1256="pellet",AF1256*'lista, wskaźniki'!$H$43,IF(AA1256="gaz z sieci",AF1256*'lista, wskaźniki'!$F$43,IF(AA1256="olej opałowy",AF1256*'lista, wskaźniki'!$I$43,0)))))</f>
        <v>0</v>
      </c>
      <c r="AP1256" s="20">
        <f>IF(AA1256="węgiel",AF1256*'lista, wskaźniki'!$E$44,IF(AA1256="drewno",AF1256*'lista, wskaźniki'!$G$44,IF(AA1256="pellet",AF1256*'lista, wskaźniki'!$H$44,IF(AA1256="gaz z sieci",AF1256*'lista, wskaźniki'!$F$44,IF(AA1256="olej opałowy",AF1256*'lista, wskaźniki'!$I$44,0)))))</f>
        <v>0</v>
      </c>
      <c r="AQ1256" s="20" t="b">
        <f>IF(Z1256="gaz",AH1256*1/3.6*'lista, wskaźniki'!$F$21,IF(Z1256="energia elektryczna",AH1256*1/3.6*'lista, wskaźniki'!$F$26))</f>
        <v>0</v>
      </c>
      <c r="AR1256" s="20" t="b">
        <f>IF(Z1256="gaz",AH1256*'lista, wskaźniki'!$F$42,IF(Z1256="energia elektryczna",AH1256*0))</f>
        <v>0</v>
      </c>
      <c r="AS1256" s="20" t="b">
        <f>IF(Z1256="gaz",AH1256*'lista, wskaźniki'!$F$43,IF(Z1256="energia elektryczna",AH1256*0))</f>
        <v>0</v>
      </c>
      <c r="AT1256" s="20" t="b">
        <f>IF(Z1256="gaz",AH1256*'lista, wskaźniki'!$F$44,IF(Z1256="energia elektryczna",AH1256*0))</f>
        <v>0</v>
      </c>
      <c r="AU1256" s="20">
        <f>AI1256*1/3.6*'lista, wskaźniki'!$F$21</f>
        <v>0</v>
      </c>
      <c r="AV1256" s="20">
        <f>AI1256*'lista, wskaźniki'!$F$42</f>
        <v>0</v>
      </c>
      <c r="AW1256" s="20">
        <f>AI1256*'lista, wskaźniki'!$F$43</f>
        <v>0</v>
      </c>
      <c r="AX1256" s="20">
        <f>AI1256*'lista, wskaźniki'!$F$44</f>
        <v>0</v>
      </c>
      <c r="AY1256" s="20">
        <f>AK1256*'lista, wskaźniki'!$F$26</f>
        <v>0</v>
      </c>
      <c r="AZ1256" s="20">
        <f t="shared" si="555"/>
        <v>0</v>
      </c>
      <c r="BA1256" s="20">
        <f t="shared" si="556"/>
        <v>0</v>
      </c>
      <c r="BB1256" s="20">
        <f t="shared" si="557"/>
        <v>0</v>
      </c>
      <c r="BC1256" s="20">
        <f t="shared" si="558"/>
        <v>0</v>
      </c>
      <c r="BD1256" s="941"/>
      <c r="BE1256" s="941"/>
      <c r="BF1256" s="941"/>
      <c r="BG1256" s="941"/>
      <c r="BH1256" s="20"/>
      <c r="BI1256" s="941"/>
      <c r="BJ1256" s="20"/>
      <c r="BK1256" s="941"/>
      <c r="BL1256" s="20"/>
      <c r="BM1256" s="20"/>
      <c r="BN1256" s="20"/>
      <c r="BO1256" s="20"/>
      <c r="BP1256" s="20"/>
      <c r="BQ1256" s="20"/>
      <c r="BR1256" s="20"/>
      <c r="BS1256" s="1005"/>
      <c r="BT1256" s="1005"/>
      <c r="BU1256" s="1005"/>
      <c r="BV1256" s="1005"/>
      <c r="BW1256" s="1005"/>
      <c r="BX1256" s="1005"/>
      <c r="BY1256" s="1008"/>
      <c r="CA1256" s="365" t="b">
        <f t="shared" si="559"/>
        <v>0</v>
      </c>
      <c r="CB1256" s="365" t="b">
        <f t="shared" si="560"/>
        <v>0</v>
      </c>
      <c r="CC1256" s="365" t="b">
        <f t="shared" si="561"/>
        <v>0</v>
      </c>
      <c r="CD1256" s="365">
        <f t="shared" si="562"/>
        <v>0</v>
      </c>
      <c r="CE1256" s="365" t="b">
        <f t="shared" si="563"/>
        <v>0</v>
      </c>
      <c r="CF1256" s="365" t="b">
        <f t="shared" si="564"/>
        <v>0</v>
      </c>
      <c r="CG1256" s="365" t="b">
        <f t="shared" si="565"/>
        <v>0</v>
      </c>
      <c r="CH1256" s="365">
        <f t="shared" si="566"/>
        <v>0</v>
      </c>
      <c r="CI1256" s="72" t="b">
        <f t="shared" si="567"/>
        <v>0</v>
      </c>
      <c r="CJ1256" s="72" t="b">
        <f t="shared" si="568"/>
        <v>0</v>
      </c>
      <c r="CK1256" s="72" t="b">
        <f t="shared" si="569"/>
        <v>0</v>
      </c>
      <c r="CL1256" s="72">
        <f t="shared" si="570"/>
        <v>0</v>
      </c>
      <c r="CM1256" s="72" t="b">
        <f t="shared" si="571"/>
        <v>0</v>
      </c>
      <c r="CN1256" s="72" t="b">
        <f t="shared" si="572"/>
        <v>0</v>
      </c>
      <c r="CP1256" s="13">
        <f t="shared" si="573"/>
        <v>0</v>
      </c>
      <c r="CQ1256" s="13" t="b">
        <f t="shared" si="574"/>
        <v>0</v>
      </c>
      <c r="CR1256" s="13" t="b">
        <f t="shared" si="575"/>
        <v>0</v>
      </c>
      <c r="CS1256" s="13" t="b">
        <f t="shared" si="581"/>
        <v>0</v>
      </c>
      <c r="CT1256" s="13" t="b">
        <f t="shared" si="580"/>
        <v>0</v>
      </c>
      <c r="CU1256" s="13" t="b">
        <f t="shared" si="582"/>
        <v>0</v>
      </c>
      <c r="CV1256" s="13" t="b">
        <f t="shared" si="576"/>
        <v>0</v>
      </c>
      <c r="CW1256" s="13" t="b">
        <f t="shared" si="577"/>
        <v>0</v>
      </c>
      <c r="CX1256" s="13" t="b">
        <f t="shared" si="578"/>
        <v>0</v>
      </c>
      <c r="CY1256" s="13" t="b">
        <f t="shared" si="579"/>
        <v>0</v>
      </c>
    </row>
    <row r="1257" spans="1:103" ht="15" thickBot="1">
      <c r="A1257" s="933"/>
      <c r="B1257" s="942"/>
      <c r="C1257" s="942"/>
      <c r="D1257" s="942"/>
      <c r="E1257" s="942"/>
      <c r="F1257" s="942"/>
      <c r="G1257" s="942"/>
      <c r="H1257" s="942"/>
      <c r="I1257" s="942"/>
      <c r="J1257" s="942"/>
      <c r="K1257" s="942"/>
      <c r="L1257" s="942"/>
      <c r="M1257" s="942"/>
      <c r="N1257" s="942"/>
      <c r="O1257" s="176"/>
      <c r="P1257" s="942"/>
      <c r="Q1257" s="942"/>
      <c r="R1257" s="942"/>
      <c r="S1257" s="942"/>
      <c r="T1257" s="942"/>
      <c r="U1257" s="942"/>
      <c r="V1257" s="942"/>
      <c r="W1257" s="21"/>
      <c r="X1257" s="21"/>
      <c r="Y1257" s="21"/>
      <c r="Z1257" s="21"/>
      <c r="AA1257" s="21" t="s">
        <v>37</v>
      </c>
      <c r="AB1257" s="55"/>
      <c r="AC1257" s="55"/>
      <c r="AD1257" s="21"/>
      <c r="AE1257" s="942"/>
      <c r="AF1257" s="334">
        <f t="shared" si="554"/>
        <v>0</v>
      </c>
      <c r="AG1257" s="272">
        <f>IF(R1257="kompletna",Q1257*J1257*0.0036*'lista, wskaźniki'!$F$13, IF(R1257="częściowa",Q1257*J1257*0.0036*'lista, wskaźniki'!$F$14, IF(R1257="brak",Q1257*J1257*0.0036*'lista, wskaźniki'!$F$15,)))</f>
        <v>0</v>
      </c>
      <c r="AH1257" s="334">
        <f>IF(Y1257="inne",K1257*'lista, wskaźniki'!$E$35,IF(Y1257="to samo źródło",0,IF(Y1257=0,0)))</f>
        <v>0</v>
      </c>
      <c r="AI1257" s="334" t="b">
        <f>IF(AA1257="gaz z sieci",AC1257*'lista, wskaźniki'!$D$21)</f>
        <v>0</v>
      </c>
      <c r="AJ1257" s="272">
        <f>IF(AA1257="węgiel",AB1257*'lista, wskaźniki'!$D$20, IF('Sektor mieszkaniowy'!AA1257="drewno",'Sektor mieszkaniowy'!AB1257*'lista, wskaźniki'!$D$22,IF('Sektor mieszkaniowy'!AA1257="pellet",AB1257*'lista, wskaźniki'!$D$23,IF('Sektor mieszkaniowy'!AA1257="gaz z sieci",AB1257*'lista, wskaźniki'!$D$21,IF('Sektor mieszkaniowy'!AA1257="olej opałowy",'Sektor mieszkaniowy'!AB1257*'lista, wskaźniki'!$D$24)))))</f>
        <v>0</v>
      </c>
      <c r="AK1257" s="1003"/>
      <c r="AL1257" s="942"/>
      <c r="AM1257" s="20">
        <f>IF(AA1257="węgiel",AF1257*1/3.6*'lista, wskaźniki'!$F$20,IF(AA1257="drewno",AF1257*1/3.6*'lista, wskaźniki'!$F$22,IF(AA1257="pellet",AF1257*1/3.6*'lista, wskaźniki'!$F$23,IF(AA1257="gaz z sieci",AF1257*1/3.6*'lista, wskaźniki'!$F$21,IF(AA1257="olej opałowy",AF1257*1/3.6*'lista, wskaźniki'!$F$24,0)))))</f>
        <v>0</v>
      </c>
      <c r="AN1257" s="20">
        <f>IF(AA1257="węgiel",AF1257*'lista, wskaźniki'!$E$42,IF(AA1257="drewno",AF1257*'lista, wskaźniki'!$G$42,IF(AA1257="pellet",AF1257*'lista, wskaźniki'!$H$42,IF(AA1257="gaz z sieci",AF1257*'lista, wskaźniki'!$F$42,IF(AA1257="olej opałowy",AF1257*'lista, wskaźniki'!$I$42,0)))))</f>
        <v>0</v>
      </c>
      <c r="AO1257" s="20">
        <f>IF(AA1257="węgiel",AF1257*'lista, wskaźniki'!$E$43,IF(AA1257="drewno",AF1257*'lista, wskaźniki'!$G$43,IF(AA1257="pellet",AF1257*'lista, wskaźniki'!$H$43,IF(AA1257="gaz z sieci",AF1257*'lista, wskaźniki'!$F$43,IF(AA1257="olej opałowy",AF1257*'lista, wskaźniki'!$I$43,0)))))</f>
        <v>0</v>
      </c>
      <c r="AP1257" s="20">
        <f>IF(AA1257="węgiel",AF1257*'lista, wskaźniki'!$E$44,IF(AA1257="drewno",AF1257*'lista, wskaźniki'!$G$44,IF(AA1257="pellet",AF1257*'lista, wskaźniki'!$H$44,IF(AA1257="gaz z sieci",AF1257*'lista, wskaźniki'!$F$44,IF(AA1257="olej opałowy",AF1257*'lista, wskaźniki'!$I$44,0)))))</f>
        <v>0</v>
      </c>
      <c r="AQ1257" s="20" t="b">
        <f>IF(Z1257="gaz",AH1257*1/3.6*'lista, wskaźniki'!$F$21,IF(Z1257="energia elektryczna",AH1257*1/3.6*'lista, wskaźniki'!$F$26))</f>
        <v>0</v>
      </c>
      <c r="AR1257" s="20" t="b">
        <f>IF(Z1257="gaz",AH1257*'lista, wskaźniki'!$F$42,IF(Z1257="energia elektryczna",AH1257*0))</f>
        <v>0</v>
      </c>
      <c r="AS1257" s="20" t="b">
        <f>IF(Z1257="gaz",AH1257*'lista, wskaźniki'!$F$43,IF(Z1257="energia elektryczna",AH1257*0))</f>
        <v>0</v>
      </c>
      <c r="AT1257" s="20" t="b">
        <f>IF(Z1257="gaz",AH1257*'lista, wskaźniki'!$F$44,IF(Z1257="energia elektryczna",AH1257*0))</f>
        <v>0</v>
      </c>
      <c r="AU1257" s="20">
        <f>AI1257*1/3.6*'lista, wskaźniki'!$F$21</f>
        <v>0</v>
      </c>
      <c r="AV1257" s="20">
        <f>AI1257*'lista, wskaźniki'!$F$42</f>
        <v>0</v>
      </c>
      <c r="AW1257" s="20">
        <f>AI1257*'lista, wskaźniki'!$F$43</f>
        <v>0</v>
      </c>
      <c r="AX1257" s="20">
        <f>AI1257*'lista, wskaźniki'!$F$44</f>
        <v>0</v>
      </c>
      <c r="AY1257" s="20">
        <f>AK1257*'lista, wskaźniki'!$F$26</f>
        <v>0</v>
      </c>
      <c r="AZ1257" s="20">
        <f t="shared" si="555"/>
        <v>0</v>
      </c>
      <c r="BA1257" s="20">
        <f t="shared" si="556"/>
        <v>0</v>
      </c>
      <c r="BB1257" s="20">
        <f t="shared" si="557"/>
        <v>0</v>
      </c>
      <c r="BC1257" s="20">
        <f t="shared" si="558"/>
        <v>0</v>
      </c>
      <c r="BD1257" s="942"/>
      <c r="BE1257" s="942"/>
      <c r="BF1257" s="942"/>
      <c r="BG1257" s="942"/>
      <c r="BH1257" s="21"/>
      <c r="BI1257" s="942"/>
      <c r="BJ1257" s="21"/>
      <c r="BK1257" s="942"/>
      <c r="BL1257" s="21"/>
      <c r="BM1257" s="21"/>
      <c r="BN1257" s="21"/>
      <c r="BO1257" s="21"/>
      <c r="BP1257" s="21"/>
      <c r="BQ1257" s="21"/>
      <c r="BR1257" s="21"/>
      <c r="BS1257" s="1006"/>
      <c r="BT1257" s="1006"/>
      <c r="BU1257" s="1006"/>
      <c r="BV1257" s="1006"/>
      <c r="BW1257" s="1006"/>
      <c r="BX1257" s="1006"/>
      <c r="BY1257" s="1009"/>
      <c r="CA1257" s="365" t="b">
        <f t="shared" si="559"/>
        <v>0</v>
      </c>
      <c r="CB1257" s="365" t="b">
        <f t="shared" si="560"/>
        <v>0</v>
      </c>
      <c r="CC1257" s="365" t="b">
        <f t="shared" si="561"/>
        <v>0</v>
      </c>
      <c r="CD1257" s="365" t="b">
        <f t="shared" si="562"/>
        <v>0</v>
      </c>
      <c r="CE1257" s="365">
        <f t="shared" si="563"/>
        <v>0</v>
      </c>
      <c r="CF1257" s="365" t="b">
        <f t="shared" si="564"/>
        <v>0</v>
      </c>
      <c r="CG1257" s="365" t="b">
        <f t="shared" si="565"/>
        <v>0</v>
      </c>
      <c r="CH1257" s="365" t="b">
        <f t="shared" si="566"/>
        <v>0</v>
      </c>
      <c r="CI1257" s="72" t="b">
        <f t="shared" si="567"/>
        <v>0</v>
      </c>
      <c r="CJ1257" s="72" t="b">
        <f t="shared" si="568"/>
        <v>0</v>
      </c>
      <c r="CK1257" s="72" t="b">
        <f t="shared" si="569"/>
        <v>0</v>
      </c>
      <c r="CL1257" s="72">
        <f t="shared" si="570"/>
        <v>0</v>
      </c>
      <c r="CM1257" s="72">
        <f t="shared" si="571"/>
        <v>0</v>
      </c>
      <c r="CN1257" s="72" t="b">
        <f t="shared" si="572"/>
        <v>0</v>
      </c>
      <c r="CP1257" s="13">
        <f t="shared" si="573"/>
        <v>0</v>
      </c>
      <c r="CQ1257" s="13" t="b">
        <f t="shared" si="574"/>
        <v>0</v>
      </c>
      <c r="CR1257" s="13" t="b">
        <f t="shared" si="575"/>
        <v>0</v>
      </c>
      <c r="CS1257" s="13" t="b">
        <f t="shared" si="581"/>
        <v>0</v>
      </c>
      <c r="CT1257" s="13" t="b">
        <f t="shared" si="580"/>
        <v>0</v>
      </c>
      <c r="CU1257" s="13" t="b">
        <f t="shared" si="582"/>
        <v>0</v>
      </c>
      <c r="CV1257" s="13" t="b">
        <f t="shared" si="576"/>
        <v>0</v>
      </c>
      <c r="CW1257" s="13" t="b">
        <f t="shared" si="577"/>
        <v>0</v>
      </c>
      <c r="CX1257" s="13" t="b">
        <f t="shared" si="578"/>
        <v>0</v>
      </c>
      <c r="CY1257" s="13" t="b">
        <f t="shared" si="579"/>
        <v>0</v>
      </c>
    </row>
    <row r="1258" spans="1:103" ht="15" thickBot="1">
      <c r="A1258" s="931">
        <v>252</v>
      </c>
      <c r="B1258" s="940" t="s">
        <v>229</v>
      </c>
      <c r="C1258" s="940">
        <v>13</v>
      </c>
      <c r="D1258" s="940" t="s">
        <v>1</v>
      </c>
      <c r="E1258" s="940"/>
      <c r="F1258" s="940"/>
      <c r="G1258" s="940"/>
      <c r="H1258" s="940"/>
      <c r="I1258" s="940" t="s">
        <v>12</v>
      </c>
      <c r="J1258" s="940"/>
      <c r="K1258" s="940"/>
      <c r="L1258" s="940"/>
      <c r="M1258" s="940"/>
      <c r="N1258" s="940"/>
      <c r="O1258" s="174"/>
      <c r="P1258" s="940"/>
      <c r="Q1258" s="940">
        <f>IF(I1258="&lt;1966",'lista, wskaźniki'!$G$4,IF(I1258="1967-1985",'lista, wskaźniki'!$G$5,IF(I1258="1986-1992",'lista, wskaźniki'!$G$6,IF(I1258="1993-1996",'lista, wskaźniki'!$G$7,IF(I1258="&gt;1997",'lista, wskaźniki'!$G$8,IF(I1258=0,'lista, wskaźniki'!$G$4))))))</f>
        <v>175</v>
      </c>
      <c r="R1258" s="940"/>
      <c r="S1258" s="940" t="s">
        <v>28</v>
      </c>
      <c r="T1258" s="940"/>
      <c r="U1258" s="940"/>
      <c r="V1258" s="940"/>
      <c r="W1258" s="19"/>
      <c r="X1258" s="19" t="s">
        <v>39</v>
      </c>
      <c r="Y1258" s="19" t="s">
        <v>42</v>
      </c>
      <c r="Z1258" s="19"/>
      <c r="AA1258" s="19" t="s">
        <v>35</v>
      </c>
      <c r="AB1258" s="54"/>
      <c r="AC1258" s="54"/>
      <c r="AD1258" s="19"/>
      <c r="AE1258" s="940">
        <f>500/50</f>
        <v>10</v>
      </c>
      <c r="AF1258" s="334">
        <f t="shared" si="554"/>
        <v>0</v>
      </c>
      <c r="AG1258" s="272">
        <f>IF(R1258="kompletna",Q1258*J1258*0.0036*'lista, wskaźniki'!$F$13, IF(R1258="częściowa",Q1258*J1258*0.0036*'lista, wskaźniki'!$F$14, IF(R1258="brak",Q1258*J1258*0.0036*'lista, wskaźniki'!$F$15,)))</f>
        <v>0</v>
      </c>
      <c r="AH1258" s="334">
        <f>IF(Y1258="inne",K1258*'lista, wskaźniki'!$E$35,IF(Y1258="to samo źródło",0,IF(Y1258=0,0)))</f>
        <v>0</v>
      </c>
      <c r="AI1258" s="334" t="b">
        <f>IF(AA1258="gaz z sieci",AC1258*'lista, wskaźniki'!$D$21)</f>
        <v>0</v>
      </c>
      <c r="AJ1258" s="272">
        <f>IF(AA1258="węgiel",AB1258*'lista, wskaźniki'!$D$20, IF('Sektor mieszkaniowy'!AA1258="drewno",'Sektor mieszkaniowy'!AB1258*'lista, wskaźniki'!$D$22,IF('Sektor mieszkaniowy'!AA1258="pellet",AB1258*'lista, wskaźniki'!$D$23,IF('Sektor mieszkaniowy'!AA1258="gaz z sieci",AB1258*'lista, wskaźniki'!$D$21,IF('Sektor mieszkaniowy'!AA1258="olej opałowy",'Sektor mieszkaniowy'!AB1258*'lista, wskaźniki'!$D$24)))))</f>
        <v>0</v>
      </c>
      <c r="AK1258" s="1001"/>
      <c r="AL1258" s="940">
        <v>1000</v>
      </c>
      <c r="AM1258" s="20">
        <f>IF(AA1258="węgiel",AF1258*1/3.6*'lista, wskaźniki'!$F$20,IF(AA1258="drewno",AF1258*1/3.6*'lista, wskaźniki'!$F$22,IF(AA1258="pellet",AF1258*1/3.6*'lista, wskaźniki'!$F$23,IF(AA1258="gaz z sieci",AF1258*1/3.6*'lista, wskaźniki'!$F$21,IF(AA1258="olej opałowy",AF1258*1/3.6*'lista, wskaźniki'!$F$24,0)))))</f>
        <v>0</v>
      </c>
      <c r="AN1258" s="20">
        <f>IF(AA1258="węgiel",AF1258*'lista, wskaźniki'!$E$42,IF(AA1258="drewno",AF1258*'lista, wskaźniki'!$G$42,IF(AA1258="pellet",AF1258*'lista, wskaźniki'!$H$42,IF(AA1258="gaz z sieci",AF1258*'lista, wskaźniki'!$F$42,IF(AA1258="olej opałowy",AF1258*'lista, wskaźniki'!$I$42,0)))))</f>
        <v>0</v>
      </c>
      <c r="AO1258" s="20">
        <f>IF(AA1258="węgiel",AF1258*'lista, wskaźniki'!$E$43,IF(AA1258="drewno",AF1258*'lista, wskaźniki'!$G$43,IF(AA1258="pellet",AF1258*'lista, wskaźniki'!$H$43,IF(AA1258="gaz z sieci",AF1258*'lista, wskaźniki'!$F$43,IF(AA1258="olej opałowy",AF1258*'lista, wskaźniki'!$I$43,0)))))</f>
        <v>0</v>
      </c>
      <c r="AP1258" s="20">
        <f>IF(AA1258="węgiel",AF1258*'lista, wskaźniki'!$E$44,IF(AA1258="drewno",AF1258*'lista, wskaźniki'!$G$44,IF(AA1258="pellet",AF1258*'lista, wskaźniki'!$H$44,IF(AA1258="gaz z sieci",AF1258*'lista, wskaźniki'!$F$44,IF(AA1258="olej opałowy",AF1258*'lista, wskaźniki'!$I$44,0)))))</f>
        <v>0</v>
      </c>
      <c r="AQ1258" s="20" t="b">
        <f>IF(Z1258="gaz",AH1258*1/3.6*'lista, wskaźniki'!$F$21,IF(Z1258="energia elektryczna",AH1258*1/3.6*'lista, wskaźniki'!$F$26))</f>
        <v>0</v>
      </c>
      <c r="AR1258" s="20" t="b">
        <f>IF(Z1258="gaz",AH1258*'lista, wskaźniki'!$F$42,IF(Z1258="energia elektryczna",AH1258*0))</f>
        <v>0</v>
      </c>
      <c r="AS1258" s="20" t="b">
        <f>IF(Z1258="gaz",AH1258*'lista, wskaźniki'!$F$43,IF(Z1258="energia elektryczna",AH1258*0))</f>
        <v>0</v>
      </c>
      <c r="AT1258" s="20" t="b">
        <f>IF(Z1258="gaz",AH1258*'lista, wskaźniki'!$F$44,IF(Z1258="energia elektryczna",AH1258*0))</f>
        <v>0</v>
      </c>
      <c r="AU1258" s="20">
        <f>AI1258*1/3.6*'lista, wskaźniki'!$F$21</f>
        <v>0</v>
      </c>
      <c r="AV1258" s="20">
        <f>AI1258*'lista, wskaźniki'!$F$42</f>
        <v>0</v>
      </c>
      <c r="AW1258" s="20">
        <f>AI1258*'lista, wskaźniki'!$F$43</f>
        <v>0</v>
      </c>
      <c r="AX1258" s="20">
        <f>AI1258*'lista, wskaźniki'!$F$44</f>
        <v>0</v>
      </c>
      <c r="AY1258" s="20">
        <f>AK1258*'lista, wskaźniki'!$F$26</f>
        <v>0</v>
      </c>
      <c r="AZ1258" s="20">
        <f t="shared" si="555"/>
        <v>0</v>
      </c>
      <c r="BA1258" s="20">
        <f t="shared" si="556"/>
        <v>0</v>
      </c>
      <c r="BB1258" s="20">
        <f t="shared" si="557"/>
        <v>0</v>
      </c>
      <c r="BC1258" s="20">
        <f t="shared" si="558"/>
        <v>0</v>
      </c>
      <c r="BD1258" s="940"/>
      <c r="BE1258" s="940"/>
      <c r="BF1258" s="940"/>
      <c r="BG1258" s="940"/>
      <c r="BH1258" s="19"/>
      <c r="BI1258" s="940"/>
      <c r="BJ1258" s="19"/>
      <c r="BK1258" s="940"/>
      <c r="BL1258" s="19"/>
      <c r="BM1258" s="19"/>
      <c r="BN1258" s="19"/>
      <c r="BO1258" s="19"/>
      <c r="BP1258" s="19"/>
      <c r="BQ1258" s="19" t="s">
        <v>121</v>
      </c>
      <c r="BR1258" s="19">
        <v>1</v>
      </c>
      <c r="BS1258" s="1004">
        <v>1000</v>
      </c>
      <c r="BT1258" s="1004">
        <v>800</v>
      </c>
      <c r="BU1258" s="1004">
        <v>1000</v>
      </c>
      <c r="BV1258" s="1004"/>
      <c r="BW1258" s="1004">
        <v>5000</v>
      </c>
      <c r="BX1258" s="1004">
        <v>4060</v>
      </c>
      <c r="BY1258" s="1007"/>
      <c r="CA1258" s="365">
        <f t="shared" si="559"/>
        <v>0</v>
      </c>
      <c r="CB1258" s="365" t="b">
        <f t="shared" si="560"/>
        <v>0</v>
      </c>
      <c r="CC1258" s="365" t="b">
        <f t="shared" si="561"/>
        <v>0</v>
      </c>
      <c r="CD1258" s="365" t="b">
        <f t="shared" si="562"/>
        <v>0</v>
      </c>
      <c r="CE1258" s="365" t="b">
        <f t="shared" si="563"/>
        <v>0</v>
      </c>
      <c r="CF1258" s="365" t="b">
        <f t="shared" si="564"/>
        <v>0</v>
      </c>
      <c r="CG1258" s="365" t="b">
        <f t="shared" si="565"/>
        <v>0</v>
      </c>
      <c r="CH1258" s="365" t="b">
        <f t="shared" si="566"/>
        <v>0</v>
      </c>
      <c r="CI1258" s="72">
        <f t="shared" si="567"/>
        <v>0</v>
      </c>
      <c r="CJ1258" s="72" t="b">
        <f t="shared" si="568"/>
        <v>0</v>
      </c>
      <c r="CK1258" s="72" t="b">
        <f t="shared" si="569"/>
        <v>0</v>
      </c>
      <c r="CL1258" s="72">
        <f t="shared" si="570"/>
        <v>0</v>
      </c>
      <c r="CM1258" s="72" t="b">
        <f t="shared" si="571"/>
        <v>0</v>
      </c>
      <c r="CN1258" s="72" t="b">
        <f t="shared" si="572"/>
        <v>0</v>
      </c>
      <c r="CP1258" s="13" t="b">
        <f t="shared" si="573"/>
        <v>0</v>
      </c>
      <c r="CQ1258" s="13" t="b">
        <f t="shared" si="574"/>
        <v>0</v>
      </c>
      <c r="CR1258" s="13" t="b">
        <f t="shared" si="575"/>
        <v>0</v>
      </c>
      <c r="CS1258" s="13" t="b">
        <f t="shared" si="581"/>
        <v>0</v>
      </c>
      <c r="CT1258" s="13">
        <f t="shared" si="580"/>
        <v>0</v>
      </c>
      <c r="CU1258" s="13" t="b">
        <f t="shared" si="582"/>
        <v>0</v>
      </c>
      <c r="CV1258" s="13" t="b">
        <f t="shared" si="576"/>
        <v>0</v>
      </c>
      <c r="CW1258" s="13" t="b">
        <f t="shared" si="577"/>
        <v>0</v>
      </c>
      <c r="CX1258" s="13" t="b">
        <f t="shared" si="578"/>
        <v>0</v>
      </c>
      <c r="CY1258" s="13" t="b">
        <f t="shared" si="579"/>
        <v>0</v>
      </c>
    </row>
    <row r="1259" spans="1:103" ht="15" thickBot="1">
      <c r="A1259" s="932"/>
      <c r="B1259" s="941"/>
      <c r="C1259" s="941"/>
      <c r="D1259" s="941"/>
      <c r="E1259" s="941"/>
      <c r="F1259" s="941"/>
      <c r="G1259" s="941"/>
      <c r="H1259" s="941"/>
      <c r="I1259" s="941"/>
      <c r="J1259" s="941"/>
      <c r="K1259" s="941"/>
      <c r="L1259" s="941"/>
      <c r="M1259" s="941"/>
      <c r="N1259" s="941"/>
      <c r="O1259" s="175"/>
      <c r="P1259" s="941"/>
      <c r="Q1259" s="941"/>
      <c r="R1259" s="941"/>
      <c r="S1259" s="941"/>
      <c r="T1259" s="941"/>
      <c r="U1259" s="941"/>
      <c r="V1259" s="941"/>
      <c r="W1259" s="20"/>
      <c r="X1259" s="20"/>
      <c r="Y1259" s="20"/>
      <c r="Z1259" s="20"/>
      <c r="AA1259" s="20" t="s">
        <v>36</v>
      </c>
      <c r="AB1259" s="22">
        <v>5</v>
      </c>
      <c r="AC1259" s="22"/>
      <c r="AD1259" s="20">
        <v>1500</v>
      </c>
      <c r="AE1259" s="941"/>
      <c r="AF1259" s="334">
        <f t="shared" si="554"/>
        <v>78</v>
      </c>
      <c r="AG1259" s="272">
        <f>IF(R1259="kompletna",Q1259*J1259*0.0036*'lista, wskaźniki'!$F$13, IF(R1259="częściowa",Q1259*J1259*0.0036*'lista, wskaźniki'!$F$14, IF(R1259="brak",Q1259*J1259*0.0036*'lista, wskaźniki'!$F$15,)))</f>
        <v>0</v>
      </c>
      <c r="AH1259" s="334">
        <f>IF(Y1259="inne",K1259*'lista, wskaźniki'!$E$35,IF(Y1259="to samo źródło",0,IF(Y1259=0,0)))</f>
        <v>0</v>
      </c>
      <c r="AI1259" s="334" t="b">
        <f>IF(AA1259="gaz z sieci",AC1259*'lista, wskaźniki'!$D$21)</f>
        <v>0</v>
      </c>
      <c r="AJ1259" s="272">
        <f>IF(AA1259="węgiel",AB1259*'lista, wskaźniki'!$D$20, IF('Sektor mieszkaniowy'!AA1259="drewno",'Sektor mieszkaniowy'!AB1259*'lista, wskaźniki'!$D$22,IF('Sektor mieszkaniowy'!AA1259="pellet",AB1259*'lista, wskaźniki'!$D$23,IF('Sektor mieszkaniowy'!AA1259="gaz z sieci",AB1259*'lista, wskaźniki'!$D$21,IF('Sektor mieszkaniowy'!AA1259="olej opałowy",'Sektor mieszkaniowy'!AB1259*'lista, wskaźniki'!$D$24)))))</f>
        <v>78</v>
      </c>
      <c r="AK1259" s="1002"/>
      <c r="AL1259" s="941"/>
      <c r="AM1259" s="20">
        <f>IF(AA1259="węgiel",AF1259*1/3.6*'lista, wskaźniki'!$F$20,IF(AA1259="drewno",AF1259*1/3.6*'lista, wskaźniki'!$F$22,IF(AA1259="pellet",AF1259*1/3.6*'lista, wskaźniki'!$F$23,IF(AA1259="gaz z sieci",AF1259*1/3.6*'lista, wskaźniki'!$F$21,IF(AA1259="olej opałowy",AF1259*1/3.6*'lista, wskaźniki'!$F$24,0)))))</f>
        <v>0</v>
      </c>
      <c r="AN1259" s="20">
        <f>IF(AA1259="węgiel",AF1259*'lista, wskaźniki'!$E$42,IF(AA1259="drewno",AF1259*'lista, wskaźniki'!$G$42,IF(AA1259="pellet",AF1259*'lista, wskaźniki'!$H$42,IF(AA1259="gaz z sieci",AF1259*'lista, wskaźniki'!$F$42,IF(AA1259="olej opałowy",AF1259*'lista, wskaźniki'!$I$42,0)))))</f>
        <v>6.318E-2</v>
      </c>
      <c r="AO1259" s="20">
        <f>IF(AA1259="węgiel",AF1259*'lista, wskaźniki'!$E$43,IF(AA1259="drewno",AF1259*'lista, wskaźniki'!$G$43,IF(AA1259="pellet",AF1259*'lista, wskaźniki'!$H$43,IF(AA1259="gaz z sieci",AF1259*'lista, wskaźniki'!$F$43,IF(AA1259="olej opałowy",AF1259*'lista, wskaźniki'!$I$43,0)))))</f>
        <v>6.318E-2</v>
      </c>
      <c r="AP1259" s="20">
        <f>IF(AA1259="węgiel",AF1259*'lista, wskaźniki'!$E$44,IF(AA1259="drewno",AF1259*'lista, wskaźniki'!$G$44,IF(AA1259="pellet",AF1259*'lista, wskaźniki'!$H$44,IF(AA1259="gaz z sieci",AF1259*'lista, wskaźniki'!$F$44,IF(AA1259="olej opałowy",AF1259*'lista, wskaźniki'!$I$44,0)))))</f>
        <v>1.95E-5</v>
      </c>
      <c r="AQ1259" s="20" t="b">
        <f>IF(Z1259="gaz",AH1259*1/3.6*'lista, wskaźniki'!$F$21,IF(Z1259="energia elektryczna",AH1259*1/3.6*'lista, wskaźniki'!$F$26))</f>
        <v>0</v>
      </c>
      <c r="AR1259" s="20" t="b">
        <f>IF(Z1259="gaz",AH1259*'lista, wskaźniki'!$F$42,IF(Z1259="energia elektryczna",AH1259*0))</f>
        <v>0</v>
      </c>
      <c r="AS1259" s="20" t="b">
        <f>IF(Z1259="gaz",AH1259*'lista, wskaźniki'!$F$43,IF(Z1259="energia elektryczna",AH1259*0))</f>
        <v>0</v>
      </c>
      <c r="AT1259" s="20" t="b">
        <f>IF(Z1259="gaz",AH1259*'lista, wskaźniki'!$F$44,IF(Z1259="energia elektryczna",AH1259*0))</f>
        <v>0</v>
      </c>
      <c r="AU1259" s="20">
        <f>AI1259*1/3.6*'lista, wskaźniki'!$F$21</f>
        <v>0</v>
      </c>
      <c r="AV1259" s="20">
        <f>AI1259*'lista, wskaźniki'!$F$42</f>
        <v>0</v>
      </c>
      <c r="AW1259" s="20">
        <f>AI1259*'lista, wskaźniki'!$F$43</f>
        <v>0</v>
      </c>
      <c r="AX1259" s="20">
        <f>AI1259*'lista, wskaźniki'!$F$44</f>
        <v>0</v>
      </c>
      <c r="AY1259" s="20">
        <f>AK1259*'lista, wskaźniki'!$F$26</f>
        <v>0</v>
      </c>
      <c r="AZ1259" s="20">
        <f t="shared" si="555"/>
        <v>0</v>
      </c>
      <c r="BA1259" s="20">
        <f t="shared" si="556"/>
        <v>6.318E-2</v>
      </c>
      <c r="BB1259" s="20">
        <f t="shared" si="557"/>
        <v>6.318E-2</v>
      </c>
      <c r="BC1259" s="20">
        <f t="shared" si="558"/>
        <v>1.95E-5</v>
      </c>
      <c r="BD1259" s="941"/>
      <c r="BE1259" s="941"/>
      <c r="BF1259" s="941"/>
      <c r="BG1259" s="941"/>
      <c r="BH1259" s="20"/>
      <c r="BI1259" s="941"/>
      <c r="BJ1259" s="20"/>
      <c r="BK1259" s="941"/>
      <c r="BL1259" s="20"/>
      <c r="BM1259" s="20"/>
      <c r="BN1259" s="20"/>
      <c r="BO1259" s="20"/>
      <c r="BP1259" s="20"/>
      <c r="BQ1259" s="20"/>
      <c r="BR1259" s="20"/>
      <c r="BS1259" s="1005"/>
      <c r="BT1259" s="1005"/>
      <c r="BU1259" s="1005"/>
      <c r="BV1259" s="1005"/>
      <c r="BW1259" s="1005"/>
      <c r="BX1259" s="1005"/>
      <c r="BY1259" s="1008"/>
      <c r="CA1259" s="365" t="b">
        <f t="shared" si="559"/>
        <v>0</v>
      </c>
      <c r="CB1259" s="365">
        <f t="shared" si="560"/>
        <v>78</v>
      </c>
      <c r="CC1259" s="365" t="b">
        <f t="shared" si="561"/>
        <v>0</v>
      </c>
      <c r="CD1259" s="365" t="b">
        <f t="shared" si="562"/>
        <v>0</v>
      </c>
      <c r="CE1259" s="365" t="b">
        <f t="shared" si="563"/>
        <v>0</v>
      </c>
      <c r="CF1259" s="365" t="b">
        <f t="shared" si="564"/>
        <v>0</v>
      </c>
      <c r="CG1259" s="365" t="b">
        <f t="shared" si="565"/>
        <v>0</v>
      </c>
      <c r="CH1259" s="365" t="b">
        <f t="shared" si="566"/>
        <v>0</v>
      </c>
      <c r="CI1259" s="72" t="b">
        <f t="shared" si="567"/>
        <v>0</v>
      </c>
      <c r="CJ1259" s="72">
        <f t="shared" si="568"/>
        <v>78</v>
      </c>
      <c r="CK1259" s="72" t="b">
        <f t="shared" si="569"/>
        <v>0</v>
      </c>
      <c r="CL1259" s="72">
        <f t="shared" si="570"/>
        <v>0</v>
      </c>
      <c r="CM1259" s="72" t="b">
        <f t="shared" si="571"/>
        <v>0</v>
      </c>
      <c r="CN1259" s="72" t="b">
        <f t="shared" si="572"/>
        <v>0</v>
      </c>
      <c r="CP1259" s="13">
        <f t="shared" si="573"/>
        <v>0</v>
      </c>
      <c r="CQ1259" s="13" t="b">
        <f t="shared" si="574"/>
        <v>0</v>
      </c>
      <c r="CR1259" s="13" t="b">
        <f t="shared" si="575"/>
        <v>0</v>
      </c>
      <c r="CS1259" s="13" t="b">
        <f t="shared" si="581"/>
        <v>0</v>
      </c>
      <c r="CT1259" s="13" t="b">
        <f t="shared" si="580"/>
        <v>0</v>
      </c>
      <c r="CU1259" s="13" t="b">
        <f t="shared" si="582"/>
        <v>0</v>
      </c>
      <c r="CV1259" s="13" t="b">
        <f t="shared" si="576"/>
        <v>0</v>
      </c>
      <c r="CW1259" s="13" t="b">
        <f t="shared" si="577"/>
        <v>0</v>
      </c>
      <c r="CX1259" s="13" t="b">
        <f t="shared" si="578"/>
        <v>0</v>
      </c>
      <c r="CY1259" s="13" t="b">
        <f t="shared" si="579"/>
        <v>0</v>
      </c>
    </row>
    <row r="1260" spans="1:103" ht="15" thickBot="1">
      <c r="A1260" s="932"/>
      <c r="B1260" s="941"/>
      <c r="C1260" s="941"/>
      <c r="D1260" s="941"/>
      <c r="E1260" s="941"/>
      <c r="F1260" s="941"/>
      <c r="G1260" s="941"/>
      <c r="H1260" s="941"/>
      <c r="I1260" s="941"/>
      <c r="J1260" s="941"/>
      <c r="K1260" s="941"/>
      <c r="L1260" s="941"/>
      <c r="M1260" s="941"/>
      <c r="N1260" s="941"/>
      <c r="O1260" s="175"/>
      <c r="P1260" s="941"/>
      <c r="Q1260" s="941"/>
      <c r="R1260" s="941"/>
      <c r="S1260" s="941"/>
      <c r="T1260" s="941"/>
      <c r="U1260" s="941"/>
      <c r="V1260" s="941"/>
      <c r="W1260" s="20"/>
      <c r="X1260" s="20"/>
      <c r="Y1260" s="20"/>
      <c r="Z1260" s="20"/>
      <c r="AA1260" s="20" t="s">
        <v>50</v>
      </c>
      <c r="AB1260" s="22"/>
      <c r="AC1260" s="22"/>
      <c r="AD1260" s="20"/>
      <c r="AE1260" s="941"/>
      <c r="AF1260" s="334">
        <f t="shared" si="554"/>
        <v>0</v>
      </c>
      <c r="AG1260" s="272">
        <f>IF(R1260="kompletna",Q1260*J1260*0.0036*'lista, wskaźniki'!$F$13, IF(R1260="częściowa",Q1260*J1260*0.0036*'lista, wskaźniki'!$F$14, IF(R1260="brak",Q1260*J1260*0.0036*'lista, wskaźniki'!$F$15,)))</f>
        <v>0</v>
      </c>
      <c r="AH1260" s="334">
        <f>IF(Y1260="inne",K1260*'lista, wskaźniki'!$E$35,IF(Y1260="to samo źródło",0,IF(Y1260=0,0)))</f>
        <v>0</v>
      </c>
      <c r="AI1260" s="334" t="b">
        <f>IF(AA1260="gaz z sieci",AC1260*'lista, wskaźniki'!$D$21)</f>
        <v>0</v>
      </c>
      <c r="AJ1260" s="272">
        <f>IF(AA1260="węgiel",AB1260*'lista, wskaźniki'!$D$20, IF('Sektor mieszkaniowy'!AA1260="drewno",'Sektor mieszkaniowy'!AB1260*'lista, wskaźniki'!$D$22,IF('Sektor mieszkaniowy'!AA1260="pellet",AB1260*'lista, wskaźniki'!$D$23,IF('Sektor mieszkaniowy'!AA1260="gaz z sieci",AB1260*'lista, wskaźniki'!$D$21,IF('Sektor mieszkaniowy'!AA1260="olej opałowy",'Sektor mieszkaniowy'!AB1260*'lista, wskaźniki'!$D$24)))))</f>
        <v>0</v>
      </c>
      <c r="AK1260" s="1002"/>
      <c r="AL1260" s="941"/>
      <c r="AM1260" s="20">
        <f>IF(AA1260="węgiel",AF1260*1/3.6*'lista, wskaźniki'!$F$20,IF(AA1260="drewno",AF1260*1/3.6*'lista, wskaźniki'!$F$22,IF(AA1260="pellet",AF1260*1/3.6*'lista, wskaźniki'!$F$23,IF(AA1260="gaz z sieci",AF1260*1/3.6*'lista, wskaźniki'!$F$21,IF(AA1260="olej opałowy",AF1260*1/3.6*'lista, wskaźniki'!$F$24,0)))))</f>
        <v>0</v>
      </c>
      <c r="AN1260" s="20">
        <f>IF(AA1260="węgiel",AF1260*'lista, wskaźniki'!$E$42,IF(AA1260="drewno",AF1260*'lista, wskaźniki'!$G$42,IF(AA1260="pellet",AF1260*'lista, wskaźniki'!$H$42,IF(AA1260="gaz z sieci",AF1260*'lista, wskaźniki'!$F$42,IF(AA1260="olej opałowy",AF1260*'lista, wskaźniki'!$I$42,0)))))</f>
        <v>0</v>
      </c>
      <c r="AO1260" s="20">
        <f>IF(AA1260="węgiel",AF1260*'lista, wskaźniki'!$E$43,IF(AA1260="drewno",AF1260*'lista, wskaźniki'!$G$43,IF(AA1260="pellet",AF1260*'lista, wskaźniki'!$H$43,IF(AA1260="gaz z sieci",AF1260*'lista, wskaźniki'!$F$43,IF(AA1260="olej opałowy",AF1260*'lista, wskaźniki'!$I$43,0)))))</f>
        <v>0</v>
      </c>
      <c r="AP1260" s="20">
        <f>IF(AA1260="węgiel",AF1260*'lista, wskaźniki'!$E$44,IF(AA1260="drewno",AF1260*'lista, wskaźniki'!$G$44,IF(AA1260="pellet",AF1260*'lista, wskaźniki'!$H$44,IF(AA1260="gaz z sieci",AF1260*'lista, wskaźniki'!$F$44,IF(AA1260="olej opałowy",AF1260*'lista, wskaźniki'!$I$44,0)))))</f>
        <v>0</v>
      </c>
      <c r="AQ1260" s="20" t="b">
        <f>IF(Z1260="gaz",AH1260*1/3.6*'lista, wskaźniki'!$F$21,IF(Z1260="energia elektryczna",AH1260*1/3.6*'lista, wskaźniki'!$F$26))</f>
        <v>0</v>
      </c>
      <c r="AR1260" s="20" t="b">
        <f>IF(Z1260="gaz",AH1260*'lista, wskaźniki'!$F$42,IF(Z1260="energia elektryczna",AH1260*0))</f>
        <v>0</v>
      </c>
      <c r="AS1260" s="20" t="b">
        <f>IF(Z1260="gaz",AH1260*'lista, wskaźniki'!$F$43,IF(Z1260="energia elektryczna",AH1260*0))</f>
        <v>0</v>
      </c>
      <c r="AT1260" s="20" t="b">
        <f>IF(Z1260="gaz",AH1260*'lista, wskaźniki'!$F$44,IF(Z1260="energia elektryczna",AH1260*0))</f>
        <v>0</v>
      </c>
      <c r="AU1260" s="20">
        <f>AI1260*1/3.6*'lista, wskaźniki'!$F$21</f>
        <v>0</v>
      </c>
      <c r="AV1260" s="20">
        <f>AI1260*'lista, wskaźniki'!$F$42</f>
        <v>0</v>
      </c>
      <c r="AW1260" s="20">
        <f>AI1260*'lista, wskaźniki'!$F$43</f>
        <v>0</v>
      </c>
      <c r="AX1260" s="20">
        <f>AI1260*'lista, wskaźniki'!$F$44</f>
        <v>0</v>
      </c>
      <c r="AY1260" s="20">
        <f>AK1260*'lista, wskaźniki'!$F$26</f>
        <v>0</v>
      </c>
      <c r="AZ1260" s="20">
        <f t="shared" si="555"/>
        <v>0</v>
      </c>
      <c r="BA1260" s="20">
        <f t="shared" si="556"/>
        <v>0</v>
      </c>
      <c r="BB1260" s="20">
        <f t="shared" si="557"/>
        <v>0</v>
      </c>
      <c r="BC1260" s="20">
        <f t="shared" si="558"/>
        <v>0</v>
      </c>
      <c r="BD1260" s="941"/>
      <c r="BE1260" s="941"/>
      <c r="BF1260" s="941"/>
      <c r="BG1260" s="941"/>
      <c r="BH1260" s="20"/>
      <c r="BI1260" s="941"/>
      <c r="BJ1260" s="20"/>
      <c r="BK1260" s="941"/>
      <c r="BL1260" s="20"/>
      <c r="BM1260" s="20"/>
      <c r="BN1260" s="20"/>
      <c r="BO1260" s="20"/>
      <c r="BP1260" s="20"/>
      <c r="BQ1260" s="20"/>
      <c r="BR1260" s="20"/>
      <c r="BS1260" s="1005"/>
      <c r="BT1260" s="1005"/>
      <c r="BU1260" s="1005"/>
      <c r="BV1260" s="1005"/>
      <c r="BW1260" s="1005"/>
      <c r="BX1260" s="1005"/>
      <c r="BY1260" s="1008"/>
      <c r="CA1260" s="365" t="b">
        <f t="shared" si="559"/>
        <v>0</v>
      </c>
      <c r="CB1260" s="365" t="b">
        <f t="shared" si="560"/>
        <v>0</v>
      </c>
      <c r="CC1260" s="365">
        <f t="shared" si="561"/>
        <v>0</v>
      </c>
      <c r="CD1260" s="365" t="b">
        <f t="shared" si="562"/>
        <v>0</v>
      </c>
      <c r="CE1260" s="365" t="b">
        <f t="shared" si="563"/>
        <v>0</v>
      </c>
      <c r="CF1260" s="365" t="b">
        <f t="shared" si="564"/>
        <v>0</v>
      </c>
      <c r="CG1260" s="365" t="b">
        <f t="shared" si="565"/>
        <v>0</v>
      </c>
      <c r="CH1260" s="365" t="b">
        <f t="shared" si="566"/>
        <v>0</v>
      </c>
      <c r="CI1260" s="72" t="b">
        <f t="shared" si="567"/>
        <v>0</v>
      </c>
      <c r="CJ1260" s="72" t="b">
        <f t="shared" si="568"/>
        <v>0</v>
      </c>
      <c r="CK1260" s="72">
        <f t="shared" si="569"/>
        <v>0</v>
      </c>
      <c r="CL1260" s="72">
        <f t="shared" si="570"/>
        <v>0</v>
      </c>
      <c r="CM1260" s="72" t="b">
        <f t="shared" si="571"/>
        <v>0</v>
      </c>
      <c r="CN1260" s="72" t="b">
        <f t="shared" si="572"/>
        <v>0</v>
      </c>
      <c r="CP1260" s="13">
        <f t="shared" si="573"/>
        <v>0</v>
      </c>
      <c r="CQ1260" s="13" t="b">
        <f t="shared" si="574"/>
        <v>0</v>
      </c>
      <c r="CR1260" s="13" t="b">
        <f t="shared" si="575"/>
        <v>0</v>
      </c>
      <c r="CS1260" s="13" t="b">
        <f t="shared" si="581"/>
        <v>0</v>
      </c>
      <c r="CT1260" s="13" t="b">
        <f t="shared" si="580"/>
        <v>0</v>
      </c>
      <c r="CU1260" s="13" t="b">
        <f t="shared" si="582"/>
        <v>0</v>
      </c>
      <c r="CV1260" s="13" t="b">
        <f t="shared" si="576"/>
        <v>0</v>
      </c>
      <c r="CW1260" s="13" t="b">
        <f t="shared" si="577"/>
        <v>0</v>
      </c>
      <c r="CX1260" s="13" t="b">
        <f t="shared" si="578"/>
        <v>0</v>
      </c>
      <c r="CY1260" s="13" t="b">
        <f t="shared" si="579"/>
        <v>0</v>
      </c>
    </row>
    <row r="1261" spans="1:103" ht="15" thickBot="1">
      <c r="A1261" s="932"/>
      <c r="B1261" s="941"/>
      <c r="C1261" s="941"/>
      <c r="D1261" s="941"/>
      <c r="E1261" s="941"/>
      <c r="F1261" s="941"/>
      <c r="G1261" s="941"/>
      <c r="H1261" s="941"/>
      <c r="I1261" s="941"/>
      <c r="J1261" s="941"/>
      <c r="K1261" s="941"/>
      <c r="L1261" s="941"/>
      <c r="M1261" s="941"/>
      <c r="N1261" s="941"/>
      <c r="O1261" s="175"/>
      <c r="P1261" s="941"/>
      <c r="Q1261" s="941"/>
      <c r="R1261" s="941"/>
      <c r="S1261" s="941"/>
      <c r="T1261" s="941"/>
      <c r="U1261" s="941"/>
      <c r="V1261" s="941"/>
      <c r="W1261" s="20"/>
      <c r="X1261" s="20"/>
      <c r="Y1261" s="20"/>
      <c r="Z1261" s="20"/>
      <c r="AA1261" s="20" t="s">
        <v>38</v>
      </c>
      <c r="AB1261" s="22"/>
      <c r="AC1261" s="22"/>
      <c r="AD1261" s="20"/>
      <c r="AE1261" s="941"/>
      <c r="AF1261" s="334">
        <f t="shared" si="554"/>
        <v>0</v>
      </c>
      <c r="AG1261" s="272">
        <f>IF(R1261="kompletna",Q1261*J1261*0.0036*'lista, wskaźniki'!$F$13, IF(R1261="częściowa",Q1261*J1261*0.0036*'lista, wskaźniki'!$F$14, IF(R1261="brak",Q1261*J1261*0.0036*'lista, wskaźniki'!$F$15,)))</f>
        <v>0</v>
      </c>
      <c r="AH1261" s="334">
        <f>IF(Y1261="inne",K1261*'lista, wskaźniki'!$E$35,IF(Y1261="to samo źródło",0,IF(Y1261=0,0)))</f>
        <v>0</v>
      </c>
      <c r="AI1261" s="334">
        <f>IF(AA1261="gaz z sieci",AC1261*'lista, wskaźniki'!$D$21)</f>
        <v>0</v>
      </c>
      <c r="AJ1261" s="272">
        <f>IF(AA1261="węgiel",AB1261*'lista, wskaźniki'!$D$20, IF('Sektor mieszkaniowy'!AA1261="drewno",'Sektor mieszkaniowy'!AB1261*'lista, wskaźniki'!$D$22,IF('Sektor mieszkaniowy'!AA1261="pellet",AB1261*'lista, wskaźniki'!$D$23,IF('Sektor mieszkaniowy'!AA1261="gaz z sieci",AB1261*'lista, wskaźniki'!$D$21,IF('Sektor mieszkaniowy'!AA1261="olej opałowy",'Sektor mieszkaniowy'!AB1261*'lista, wskaźniki'!$D$24)))))</f>
        <v>0</v>
      </c>
      <c r="AK1261" s="1002"/>
      <c r="AL1261" s="941"/>
      <c r="AM1261" s="20">
        <f>IF(AA1261="węgiel",AF1261*1/3.6*'lista, wskaźniki'!$F$20,IF(AA1261="drewno",AF1261*1/3.6*'lista, wskaźniki'!$F$22,IF(AA1261="pellet",AF1261*1/3.6*'lista, wskaźniki'!$F$23,IF(AA1261="gaz z sieci",AF1261*1/3.6*'lista, wskaźniki'!$F$21,IF(AA1261="olej opałowy",AF1261*1/3.6*'lista, wskaźniki'!$F$24,0)))))</f>
        <v>0</v>
      </c>
      <c r="AN1261" s="20">
        <f>IF(AA1261="węgiel",AF1261*'lista, wskaźniki'!$E$42,IF(AA1261="drewno",AF1261*'lista, wskaźniki'!$G$42,IF(AA1261="pellet",AF1261*'lista, wskaźniki'!$H$42,IF(AA1261="gaz z sieci",AF1261*'lista, wskaźniki'!$F$42,IF(AA1261="olej opałowy",AF1261*'lista, wskaźniki'!$I$42,0)))))</f>
        <v>0</v>
      </c>
      <c r="AO1261" s="20">
        <f>IF(AA1261="węgiel",AF1261*'lista, wskaźniki'!$E$43,IF(AA1261="drewno",AF1261*'lista, wskaźniki'!$G$43,IF(AA1261="pellet",AF1261*'lista, wskaźniki'!$H$43,IF(AA1261="gaz z sieci",AF1261*'lista, wskaźniki'!$F$43,IF(AA1261="olej opałowy",AF1261*'lista, wskaźniki'!$I$43,0)))))</f>
        <v>0</v>
      </c>
      <c r="AP1261" s="20">
        <f>IF(AA1261="węgiel",AF1261*'lista, wskaźniki'!$E$44,IF(AA1261="drewno",AF1261*'lista, wskaźniki'!$G$44,IF(AA1261="pellet",AF1261*'lista, wskaźniki'!$H$44,IF(AA1261="gaz z sieci",AF1261*'lista, wskaźniki'!$F$44,IF(AA1261="olej opałowy",AF1261*'lista, wskaźniki'!$I$44,0)))))</f>
        <v>0</v>
      </c>
      <c r="AQ1261" s="20" t="b">
        <f>IF(Z1261="gaz",AH1261*1/3.6*'lista, wskaźniki'!$F$21,IF(Z1261="energia elektryczna",AH1261*1/3.6*'lista, wskaźniki'!$F$26))</f>
        <v>0</v>
      </c>
      <c r="AR1261" s="20" t="b">
        <f>IF(Z1261="gaz",AH1261*'lista, wskaźniki'!$F$42,IF(Z1261="energia elektryczna",AH1261*0))</f>
        <v>0</v>
      </c>
      <c r="AS1261" s="20" t="b">
        <f>IF(Z1261="gaz",AH1261*'lista, wskaźniki'!$F$43,IF(Z1261="energia elektryczna",AH1261*0))</f>
        <v>0</v>
      </c>
      <c r="AT1261" s="20" t="b">
        <f>IF(Z1261="gaz",AH1261*'lista, wskaźniki'!$F$44,IF(Z1261="energia elektryczna",AH1261*0))</f>
        <v>0</v>
      </c>
      <c r="AU1261" s="20">
        <f>AI1261*1/3.6*'lista, wskaźniki'!$F$21</f>
        <v>0</v>
      </c>
      <c r="AV1261" s="20">
        <f>AI1261*'lista, wskaźniki'!$F$42</f>
        <v>0</v>
      </c>
      <c r="AW1261" s="20">
        <f>AI1261*'lista, wskaźniki'!$F$43</f>
        <v>0</v>
      </c>
      <c r="AX1261" s="20">
        <f>AI1261*'lista, wskaźniki'!$F$44</f>
        <v>0</v>
      </c>
      <c r="AY1261" s="20">
        <f>AK1261*'lista, wskaźniki'!$F$26</f>
        <v>0</v>
      </c>
      <c r="AZ1261" s="20">
        <f t="shared" si="555"/>
        <v>0</v>
      </c>
      <c r="BA1261" s="20">
        <f t="shared" si="556"/>
        <v>0</v>
      </c>
      <c r="BB1261" s="20">
        <f t="shared" si="557"/>
        <v>0</v>
      </c>
      <c r="BC1261" s="20">
        <f t="shared" si="558"/>
        <v>0</v>
      </c>
      <c r="BD1261" s="941"/>
      <c r="BE1261" s="941"/>
      <c r="BF1261" s="941"/>
      <c r="BG1261" s="941"/>
      <c r="BH1261" s="20"/>
      <c r="BI1261" s="941"/>
      <c r="BJ1261" s="20"/>
      <c r="BK1261" s="941"/>
      <c r="BL1261" s="20"/>
      <c r="BM1261" s="20"/>
      <c r="BN1261" s="20"/>
      <c r="BO1261" s="20"/>
      <c r="BP1261" s="20"/>
      <c r="BQ1261" s="20"/>
      <c r="BR1261" s="20"/>
      <c r="BS1261" s="1005"/>
      <c r="BT1261" s="1005"/>
      <c r="BU1261" s="1005"/>
      <c r="BV1261" s="1005"/>
      <c r="BW1261" s="1005"/>
      <c r="BX1261" s="1005"/>
      <c r="BY1261" s="1008"/>
      <c r="CA1261" s="365" t="b">
        <f t="shared" si="559"/>
        <v>0</v>
      </c>
      <c r="CB1261" s="365" t="b">
        <f t="shared" si="560"/>
        <v>0</v>
      </c>
      <c r="CC1261" s="365" t="b">
        <f t="shared" si="561"/>
        <v>0</v>
      </c>
      <c r="CD1261" s="365">
        <f t="shared" si="562"/>
        <v>0</v>
      </c>
      <c r="CE1261" s="365" t="b">
        <f t="shared" si="563"/>
        <v>0</v>
      </c>
      <c r="CF1261" s="365" t="b">
        <f t="shared" si="564"/>
        <v>0</v>
      </c>
      <c r="CG1261" s="365" t="b">
        <f t="shared" si="565"/>
        <v>0</v>
      </c>
      <c r="CH1261" s="365">
        <f t="shared" si="566"/>
        <v>0</v>
      </c>
      <c r="CI1261" s="72" t="b">
        <f t="shared" si="567"/>
        <v>0</v>
      </c>
      <c r="CJ1261" s="72" t="b">
        <f t="shared" si="568"/>
        <v>0</v>
      </c>
      <c r="CK1261" s="72" t="b">
        <f t="shared" si="569"/>
        <v>0</v>
      </c>
      <c r="CL1261" s="72">
        <f t="shared" si="570"/>
        <v>0</v>
      </c>
      <c r="CM1261" s="72" t="b">
        <f t="shared" si="571"/>
        <v>0</v>
      </c>
      <c r="CN1261" s="72" t="b">
        <f t="shared" si="572"/>
        <v>0</v>
      </c>
      <c r="CP1261" s="13">
        <f t="shared" si="573"/>
        <v>0</v>
      </c>
      <c r="CQ1261" s="13" t="b">
        <f t="shared" si="574"/>
        <v>0</v>
      </c>
      <c r="CR1261" s="13" t="b">
        <f t="shared" si="575"/>
        <v>0</v>
      </c>
      <c r="CS1261" s="13" t="b">
        <f t="shared" si="581"/>
        <v>0</v>
      </c>
      <c r="CT1261" s="13" t="b">
        <f t="shared" si="580"/>
        <v>0</v>
      </c>
      <c r="CU1261" s="13" t="b">
        <f t="shared" si="582"/>
        <v>0</v>
      </c>
      <c r="CV1261" s="13" t="b">
        <f t="shared" si="576"/>
        <v>0</v>
      </c>
      <c r="CW1261" s="13" t="b">
        <f t="shared" si="577"/>
        <v>0</v>
      </c>
      <c r="CX1261" s="13" t="b">
        <f t="shared" si="578"/>
        <v>0</v>
      </c>
      <c r="CY1261" s="13" t="b">
        <f t="shared" si="579"/>
        <v>0</v>
      </c>
    </row>
    <row r="1262" spans="1:103" ht="15" thickBot="1">
      <c r="A1262" s="933"/>
      <c r="B1262" s="942"/>
      <c r="C1262" s="942"/>
      <c r="D1262" s="942"/>
      <c r="E1262" s="942"/>
      <c r="F1262" s="942"/>
      <c r="G1262" s="942"/>
      <c r="H1262" s="942"/>
      <c r="I1262" s="942"/>
      <c r="J1262" s="942"/>
      <c r="K1262" s="942"/>
      <c r="L1262" s="942"/>
      <c r="M1262" s="942"/>
      <c r="N1262" s="942"/>
      <c r="O1262" s="176"/>
      <c r="P1262" s="942"/>
      <c r="Q1262" s="942"/>
      <c r="R1262" s="942"/>
      <c r="S1262" s="942"/>
      <c r="T1262" s="942"/>
      <c r="U1262" s="942"/>
      <c r="V1262" s="942"/>
      <c r="W1262" s="21"/>
      <c r="X1262" s="21"/>
      <c r="Y1262" s="21"/>
      <c r="Z1262" s="21"/>
      <c r="AA1262" s="21" t="s">
        <v>37</v>
      </c>
      <c r="AB1262" s="55"/>
      <c r="AC1262" s="55"/>
      <c r="AD1262" s="21"/>
      <c r="AE1262" s="942"/>
      <c r="AF1262" s="334">
        <f t="shared" si="554"/>
        <v>0</v>
      </c>
      <c r="AG1262" s="272">
        <f>IF(R1262="kompletna",Q1262*J1262*0.0036*'lista, wskaźniki'!$F$13, IF(R1262="częściowa",Q1262*J1262*0.0036*'lista, wskaźniki'!$F$14, IF(R1262="brak",Q1262*J1262*0.0036*'lista, wskaźniki'!$F$15,)))</f>
        <v>0</v>
      </c>
      <c r="AH1262" s="334">
        <f>IF(Y1262="inne",K1262*'lista, wskaźniki'!$E$35,IF(Y1262="to samo źródło",0,IF(Y1262=0,0)))</f>
        <v>0</v>
      </c>
      <c r="AI1262" s="334" t="b">
        <f>IF(AA1262="gaz z sieci",AC1262*'lista, wskaźniki'!$D$21)</f>
        <v>0</v>
      </c>
      <c r="AJ1262" s="272">
        <f>IF(AA1262="węgiel",AB1262*'lista, wskaźniki'!$D$20, IF('Sektor mieszkaniowy'!AA1262="drewno",'Sektor mieszkaniowy'!AB1262*'lista, wskaźniki'!$D$22,IF('Sektor mieszkaniowy'!AA1262="pellet",AB1262*'lista, wskaźniki'!$D$23,IF('Sektor mieszkaniowy'!AA1262="gaz z sieci",AB1262*'lista, wskaźniki'!$D$21,IF('Sektor mieszkaniowy'!AA1262="olej opałowy",'Sektor mieszkaniowy'!AB1262*'lista, wskaźniki'!$D$24)))))</f>
        <v>0</v>
      </c>
      <c r="AK1262" s="1003"/>
      <c r="AL1262" s="942"/>
      <c r="AM1262" s="20">
        <f>IF(AA1262="węgiel",AF1262*1/3.6*'lista, wskaźniki'!$F$20,IF(AA1262="drewno",AF1262*1/3.6*'lista, wskaźniki'!$F$22,IF(AA1262="pellet",AF1262*1/3.6*'lista, wskaźniki'!$F$23,IF(AA1262="gaz z sieci",AF1262*1/3.6*'lista, wskaźniki'!$F$21,IF(AA1262="olej opałowy",AF1262*1/3.6*'lista, wskaźniki'!$F$24,0)))))</f>
        <v>0</v>
      </c>
      <c r="AN1262" s="20">
        <f>IF(AA1262="węgiel",AF1262*'lista, wskaźniki'!$E$42,IF(AA1262="drewno",AF1262*'lista, wskaźniki'!$G$42,IF(AA1262="pellet",AF1262*'lista, wskaźniki'!$H$42,IF(AA1262="gaz z sieci",AF1262*'lista, wskaźniki'!$F$42,IF(AA1262="olej opałowy",AF1262*'lista, wskaźniki'!$I$42,0)))))</f>
        <v>0</v>
      </c>
      <c r="AO1262" s="20">
        <f>IF(AA1262="węgiel",AF1262*'lista, wskaźniki'!$E$43,IF(AA1262="drewno",AF1262*'lista, wskaźniki'!$G$43,IF(AA1262="pellet",AF1262*'lista, wskaźniki'!$H$43,IF(AA1262="gaz z sieci",AF1262*'lista, wskaźniki'!$F$43,IF(AA1262="olej opałowy",AF1262*'lista, wskaźniki'!$I$43,0)))))</f>
        <v>0</v>
      </c>
      <c r="AP1262" s="20">
        <f>IF(AA1262="węgiel",AF1262*'lista, wskaźniki'!$E$44,IF(AA1262="drewno",AF1262*'lista, wskaźniki'!$G$44,IF(AA1262="pellet",AF1262*'lista, wskaźniki'!$H$44,IF(AA1262="gaz z sieci",AF1262*'lista, wskaźniki'!$F$44,IF(AA1262="olej opałowy",AF1262*'lista, wskaźniki'!$I$44,0)))))</f>
        <v>0</v>
      </c>
      <c r="AQ1262" s="20" t="b">
        <f>IF(Z1262="gaz",AH1262*1/3.6*'lista, wskaźniki'!$F$21,IF(Z1262="energia elektryczna",AH1262*1/3.6*'lista, wskaźniki'!$F$26))</f>
        <v>0</v>
      </c>
      <c r="AR1262" s="20" t="b">
        <f>IF(Z1262="gaz",AH1262*'lista, wskaźniki'!$F$42,IF(Z1262="energia elektryczna",AH1262*0))</f>
        <v>0</v>
      </c>
      <c r="AS1262" s="20" t="b">
        <f>IF(Z1262="gaz",AH1262*'lista, wskaźniki'!$F$43,IF(Z1262="energia elektryczna",AH1262*0))</f>
        <v>0</v>
      </c>
      <c r="AT1262" s="20" t="b">
        <f>IF(Z1262="gaz",AH1262*'lista, wskaźniki'!$F$44,IF(Z1262="energia elektryczna",AH1262*0))</f>
        <v>0</v>
      </c>
      <c r="AU1262" s="20">
        <f>AI1262*1/3.6*'lista, wskaźniki'!$F$21</f>
        <v>0</v>
      </c>
      <c r="AV1262" s="20">
        <f>AI1262*'lista, wskaźniki'!$F$42</f>
        <v>0</v>
      </c>
      <c r="AW1262" s="20">
        <f>AI1262*'lista, wskaźniki'!$F$43</f>
        <v>0</v>
      </c>
      <c r="AX1262" s="20">
        <f>AI1262*'lista, wskaźniki'!$F$44</f>
        <v>0</v>
      </c>
      <c r="AY1262" s="20">
        <f>AK1262*'lista, wskaźniki'!$F$26</f>
        <v>0</v>
      </c>
      <c r="AZ1262" s="20">
        <f t="shared" si="555"/>
        <v>0</v>
      </c>
      <c r="BA1262" s="20">
        <f t="shared" si="556"/>
        <v>0</v>
      </c>
      <c r="BB1262" s="20">
        <f t="shared" si="557"/>
        <v>0</v>
      </c>
      <c r="BC1262" s="20">
        <f t="shared" si="558"/>
        <v>0</v>
      </c>
      <c r="BD1262" s="942"/>
      <c r="BE1262" s="942"/>
      <c r="BF1262" s="942"/>
      <c r="BG1262" s="942"/>
      <c r="BH1262" s="21"/>
      <c r="BI1262" s="942"/>
      <c r="BJ1262" s="21"/>
      <c r="BK1262" s="942"/>
      <c r="BL1262" s="21"/>
      <c r="BM1262" s="21"/>
      <c r="BN1262" s="21"/>
      <c r="BO1262" s="21"/>
      <c r="BP1262" s="21"/>
      <c r="BQ1262" s="21"/>
      <c r="BR1262" s="21"/>
      <c r="BS1262" s="1006"/>
      <c r="BT1262" s="1006"/>
      <c r="BU1262" s="1006"/>
      <c r="BV1262" s="1006"/>
      <c r="BW1262" s="1006"/>
      <c r="BX1262" s="1006"/>
      <c r="BY1262" s="1009"/>
      <c r="CA1262" s="365" t="b">
        <f t="shared" si="559"/>
        <v>0</v>
      </c>
      <c r="CB1262" s="365" t="b">
        <f t="shared" si="560"/>
        <v>0</v>
      </c>
      <c r="CC1262" s="365" t="b">
        <f t="shared" si="561"/>
        <v>0</v>
      </c>
      <c r="CD1262" s="365" t="b">
        <f t="shared" si="562"/>
        <v>0</v>
      </c>
      <c r="CE1262" s="365">
        <f t="shared" si="563"/>
        <v>0</v>
      </c>
      <c r="CF1262" s="365" t="b">
        <f t="shared" si="564"/>
        <v>0</v>
      </c>
      <c r="CG1262" s="365" t="b">
        <f t="shared" si="565"/>
        <v>0</v>
      </c>
      <c r="CH1262" s="365" t="b">
        <f t="shared" si="566"/>
        <v>0</v>
      </c>
      <c r="CI1262" s="72" t="b">
        <f t="shared" si="567"/>
        <v>0</v>
      </c>
      <c r="CJ1262" s="72" t="b">
        <f t="shared" si="568"/>
        <v>0</v>
      </c>
      <c r="CK1262" s="72" t="b">
        <f t="shared" si="569"/>
        <v>0</v>
      </c>
      <c r="CL1262" s="72">
        <f t="shared" si="570"/>
        <v>0</v>
      </c>
      <c r="CM1262" s="72">
        <f t="shared" si="571"/>
        <v>0</v>
      </c>
      <c r="CN1262" s="72" t="b">
        <f t="shared" si="572"/>
        <v>0</v>
      </c>
      <c r="CP1262" s="13">
        <f t="shared" si="573"/>
        <v>0</v>
      </c>
      <c r="CQ1262" s="13" t="b">
        <f t="shared" si="574"/>
        <v>0</v>
      </c>
      <c r="CR1262" s="13" t="b">
        <f t="shared" si="575"/>
        <v>0</v>
      </c>
      <c r="CS1262" s="13" t="b">
        <f t="shared" si="581"/>
        <v>0</v>
      </c>
      <c r="CT1262" s="13" t="b">
        <f t="shared" si="580"/>
        <v>0</v>
      </c>
      <c r="CU1262" s="13" t="b">
        <f t="shared" si="582"/>
        <v>0</v>
      </c>
      <c r="CV1262" s="13" t="b">
        <f t="shared" si="576"/>
        <v>0</v>
      </c>
      <c r="CW1262" s="13" t="b">
        <f t="shared" si="577"/>
        <v>0</v>
      </c>
      <c r="CX1262" s="13" t="b">
        <f t="shared" si="578"/>
        <v>0</v>
      </c>
      <c r="CY1262" s="13" t="b">
        <f t="shared" si="579"/>
        <v>0</v>
      </c>
    </row>
    <row r="1263" spans="1:103" ht="15" thickBot="1">
      <c r="A1263" s="931">
        <v>253</v>
      </c>
      <c r="B1263" s="940" t="s">
        <v>229</v>
      </c>
      <c r="C1263" s="940"/>
      <c r="D1263" s="940" t="s">
        <v>1</v>
      </c>
      <c r="E1263" s="940" t="s">
        <v>5</v>
      </c>
      <c r="F1263" s="940">
        <v>3</v>
      </c>
      <c r="G1263" s="940"/>
      <c r="H1263" s="940"/>
      <c r="I1263" s="940" t="s">
        <v>11</v>
      </c>
      <c r="J1263" s="940"/>
      <c r="K1263" s="940">
        <v>3</v>
      </c>
      <c r="L1263" s="940" t="s">
        <v>17</v>
      </c>
      <c r="M1263" s="940"/>
      <c r="N1263" s="940" t="s">
        <v>17</v>
      </c>
      <c r="O1263" s="174"/>
      <c r="P1263" s="940" t="s">
        <v>17</v>
      </c>
      <c r="Q1263" s="940">
        <f>IF(I1263="&lt;1966",'lista, wskaźniki'!$G$4,IF(I1263="1967-1985",'lista, wskaźniki'!$G$5,IF(I1263="1986-1992",'lista, wskaźniki'!$G$6,IF(I1263="1993-1996",'lista, wskaźniki'!$G$7,IF(I1263="&gt;1997",'lista, wskaźniki'!$G$8,IF(I1263=0,'lista, wskaźniki'!$G$4))))))</f>
        <v>250</v>
      </c>
      <c r="R1263" s="940" t="s">
        <v>25</v>
      </c>
      <c r="S1263" s="940"/>
      <c r="T1263" s="940"/>
      <c r="U1263" s="940">
        <v>1985</v>
      </c>
      <c r="V1263" s="940"/>
      <c r="W1263" s="20" t="s">
        <v>36</v>
      </c>
      <c r="X1263" s="19" t="s">
        <v>39</v>
      </c>
      <c r="Y1263" s="19"/>
      <c r="Z1263" s="19"/>
      <c r="AA1263" s="19" t="s">
        <v>35</v>
      </c>
      <c r="AB1263" s="54"/>
      <c r="AC1263" s="54"/>
      <c r="AD1263" s="19"/>
      <c r="AE1263" s="940">
        <v>23</v>
      </c>
      <c r="AF1263" s="334">
        <f t="shared" si="554"/>
        <v>0</v>
      </c>
      <c r="AG1263" s="272">
        <f>IF(R1263="kompletna",Q1263*J1263*0.0036*'lista, wskaźniki'!$F$13, IF(R1263="częściowa",Q1263*J1263*0.0036*'lista, wskaźniki'!$F$14, IF(R1263="brak",Q1263*J1263*0.0036*'lista, wskaźniki'!$F$15,)))</f>
        <v>0</v>
      </c>
      <c r="AH1263" s="334">
        <f>IF(Y1263="inne",K1263*'lista, wskaźniki'!$E$35,IF(Y1263="to samo źródło",0,IF(Y1263=0,0)))</f>
        <v>0</v>
      </c>
      <c r="AI1263" s="334" t="b">
        <f>IF(AA1263="gaz z sieci",AC1263*'lista, wskaźniki'!$D$21)</f>
        <v>0</v>
      </c>
      <c r="AJ1263" s="272">
        <f>IF(AA1263="węgiel",AB1263*'lista, wskaźniki'!$D$20, IF('Sektor mieszkaniowy'!AA1263="drewno",'Sektor mieszkaniowy'!AB1263*'lista, wskaźniki'!$D$22,IF('Sektor mieszkaniowy'!AA1263="pellet",AB1263*'lista, wskaźniki'!$D$23,IF('Sektor mieszkaniowy'!AA1263="gaz z sieci",AB1263*'lista, wskaźniki'!$D$21,IF('Sektor mieszkaniowy'!AA1263="olej opałowy",'Sektor mieszkaniowy'!AB1263*'lista, wskaźniki'!$D$24)))))</f>
        <v>0</v>
      </c>
      <c r="AK1263" s="1001">
        <f>592/1000</f>
        <v>0.59199999999999997</v>
      </c>
      <c r="AL1263" s="940"/>
      <c r="AM1263" s="20">
        <f>IF(AA1263="węgiel",AF1263*1/3.6*'lista, wskaźniki'!$F$20,IF(AA1263="drewno",AF1263*1/3.6*'lista, wskaźniki'!$F$22,IF(AA1263="pellet",AF1263*1/3.6*'lista, wskaźniki'!$F$23,IF(AA1263="gaz z sieci",AF1263*1/3.6*'lista, wskaźniki'!$F$21,IF(AA1263="olej opałowy",AF1263*1/3.6*'lista, wskaźniki'!$F$24,0)))))</f>
        <v>0</v>
      </c>
      <c r="AN1263" s="20">
        <f>IF(AA1263="węgiel",AF1263*'lista, wskaźniki'!$E$42,IF(AA1263="drewno",AF1263*'lista, wskaźniki'!$G$42,IF(AA1263="pellet",AF1263*'lista, wskaźniki'!$H$42,IF(AA1263="gaz z sieci",AF1263*'lista, wskaźniki'!$F$42,IF(AA1263="olej opałowy",AF1263*'lista, wskaźniki'!$I$42,0)))))</f>
        <v>0</v>
      </c>
      <c r="AO1263" s="20">
        <f>IF(AA1263="węgiel",AF1263*'lista, wskaźniki'!$E$43,IF(AA1263="drewno",AF1263*'lista, wskaźniki'!$G$43,IF(AA1263="pellet",AF1263*'lista, wskaźniki'!$H$43,IF(AA1263="gaz z sieci",AF1263*'lista, wskaźniki'!$F$43,IF(AA1263="olej opałowy",AF1263*'lista, wskaźniki'!$I$43,0)))))</f>
        <v>0</v>
      </c>
      <c r="AP1263" s="20">
        <f>IF(AA1263="węgiel",AF1263*'lista, wskaźniki'!$E$44,IF(AA1263="drewno",AF1263*'lista, wskaźniki'!$G$44,IF(AA1263="pellet",AF1263*'lista, wskaźniki'!$H$44,IF(AA1263="gaz z sieci",AF1263*'lista, wskaźniki'!$F$44,IF(AA1263="olej opałowy",AF1263*'lista, wskaźniki'!$I$44,0)))))</f>
        <v>0</v>
      </c>
      <c r="AQ1263" s="20" t="b">
        <f>IF(Z1263="gaz",AH1263*1/3.6*'lista, wskaźniki'!$F$21,IF(Z1263="energia elektryczna",AH1263*1/3.6*'lista, wskaźniki'!$F$26))</f>
        <v>0</v>
      </c>
      <c r="AR1263" s="20" t="b">
        <f>IF(Z1263="gaz",AH1263*'lista, wskaźniki'!$F$42,IF(Z1263="energia elektryczna",AH1263*0))</f>
        <v>0</v>
      </c>
      <c r="AS1263" s="20" t="b">
        <f>IF(Z1263="gaz",AH1263*'lista, wskaźniki'!$F$43,IF(Z1263="energia elektryczna",AH1263*0))</f>
        <v>0</v>
      </c>
      <c r="AT1263" s="20" t="b">
        <f>IF(Z1263="gaz",AH1263*'lista, wskaźniki'!$F$44,IF(Z1263="energia elektryczna",AH1263*0))</f>
        <v>0</v>
      </c>
      <c r="AU1263" s="20">
        <f>AI1263*1/3.6*'lista, wskaźniki'!$F$21</f>
        <v>0</v>
      </c>
      <c r="AV1263" s="20">
        <f>AI1263*'lista, wskaźniki'!$F$42</f>
        <v>0</v>
      </c>
      <c r="AW1263" s="20">
        <f>AI1263*'lista, wskaźniki'!$F$43</f>
        <v>0</v>
      </c>
      <c r="AX1263" s="20">
        <f>AI1263*'lista, wskaźniki'!$F$44</f>
        <v>0</v>
      </c>
      <c r="AY1263" s="20">
        <f>AK1263*'lista, wskaźniki'!$F$26</f>
        <v>0.52688000000000001</v>
      </c>
      <c r="AZ1263" s="20">
        <f t="shared" si="555"/>
        <v>0.52688000000000001</v>
      </c>
      <c r="BA1263" s="20">
        <f t="shared" si="556"/>
        <v>0</v>
      </c>
      <c r="BB1263" s="20">
        <f t="shared" si="557"/>
        <v>0</v>
      </c>
      <c r="BC1263" s="20">
        <f t="shared" si="558"/>
        <v>0</v>
      </c>
      <c r="BD1263" s="940" t="s">
        <v>17</v>
      </c>
      <c r="BE1263" s="940" t="s">
        <v>17</v>
      </c>
      <c r="BF1263" s="940" t="s">
        <v>17</v>
      </c>
      <c r="BG1263" s="940" t="s">
        <v>17</v>
      </c>
      <c r="BH1263" s="19"/>
      <c r="BI1263" s="940" t="s">
        <v>17</v>
      </c>
      <c r="BJ1263" s="19"/>
      <c r="BK1263" s="940" t="s">
        <v>17</v>
      </c>
      <c r="BL1263" s="19"/>
      <c r="BM1263" s="19"/>
      <c r="BN1263" s="19"/>
      <c r="BO1263" s="19" t="s">
        <v>17</v>
      </c>
      <c r="BP1263" s="19"/>
      <c r="BQ1263" s="19"/>
      <c r="BR1263" s="19"/>
      <c r="BS1263" s="1004"/>
      <c r="BT1263" s="1004"/>
      <c r="BU1263" s="1004"/>
      <c r="BV1263" s="1004"/>
      <c r="BW1263" s="1004"/>
      <c r="BX1263" s="1004"/>
      <c r="BY1263" s="1007"/>
      <c r="CA1263" s="365">
        <f t="shared" si="559"/>
        <v>0</v>
      </c>
      <c r="CB1263" s="365" t="b">
        <f t="shared" si="560"/>
        <v>0</v>
      </c>
      <c r="CC1263" s="365" t="b">
        <f t="shared" si="561"/>
        <v>0</v>
      </c>
      <c r="CD1263" s="365" t="b">
        <f t="shared" si="562"/>
        <v>0</v>
      </c>
      <c r="CE1263" s="365" t="b">
        <f t="shared" si="563"/>
        <v>0</v>
      </c>
      <c r="CF1263" s="365" t="b">
        <f t="shared" si="564"/>
        <v>0</v>
      </c>
      <c r="CG1263" s="365" t="b">
        <f t="shared" si="565"/>
        <v>0</v>
      </c>
      <c r="CH1263" s="365" t="b">
        <f t="shared" si="566"/>
        <v>0</v>
      </c>
      <c r="CI1263" s="72">
        <f t="shared" si="567"/>
        <v>0</v>
      </c>
      <c r="CJ1263" s="72" t="b">
        <f t="shared" si="568"/>
        <v>0</v>
      </c>
      <c r="CK1263" s="72" t="b">
        <f t="shared" si="569"/>
        <v>0</v>
      </c>
      <c r="CL1263" s="72">
        <f t="shared" si="570"/>
        <v>0</v>
      </c>
      <c r="CM1263" s="72" t="b">
        <f t="shared" si="571"/>
        <v>0</v>
      </c>
      <c r="CN1263" s="72" t="b">
        <f t="shared" si="572"/>
        <v>0</v>
      </c>
      <c r="CP1263" s="13" t="b">
        <f t="shared" si="573"/>
        <v>0</v>
      </c>
      <c r="CQ1263" s="13">
        <f t="shared" si="574"/>
        <v>0</v>
      </c>
      <c r="CR1263" s="13">
        <f t="shared" si="575"/>
        <v>0</v>
      </c>
      <c r="CS1263" s="13">
        <f t="shared" si="581"/>
        <v>0</v>
      </c>
      <c r="CT1263" s="13" t="b">
        <f t="shared" si="580"/>
        <v>0</v>
      </c>
      <c r="CU1263" s="13">
        <f t="shared" si="582"/>
        <v>0</v>
      </c>
      <c r="CV1263" s="13" t="b">
        <f t="shared" si="576"/>
        <v>0</v>
      </c>
      <c r="CW1263" s="13">
        <f t="shared" si="577"/>
        <v>0</v>
      </c>
      <c r="CX1263" s="13" t="b">
        <f t="shared" si="578"/>
        <v>0</v>
      </c>
      <c r="CY1263" s="13">
        <f t="shared" si="579"/>
        <v>0</v>
      </c>
    </row>
    <row r="1264" spans="1:103" ht="15" thickBot="1">
      <c r="A1264" s="932"/>
      <c r="B1264" s="941"/>
      <c r="C1264" s="941"/>
      <c r="D1264" s="941"/>
      <c r="E1264" s="941"/>
      <c r="F1264" s="941"/>
      <c r="G1264" s="941"/>
      <c r="H1264" s="941"/>
      <c r="I1264" s="941"/>
      <c r="J1264" s="941"/>
      <c r="K1264" s="941"/>
      <c r="L1264" s="941"/>
      <c r="M1264" s="941"/>
      <c r="N1264" s="941"/>
      <c r="O1264" s="175"/>
      <c r="P1264" s="941"/>
      <c r="Q1264" s="941"/>
      <c r="R1264" s="941"/>
      <c r="S1264" s="941"/>
      <c r="T1264" s="941"/>
      <c r="U1264" s="941"/>
      <c r="V1264" s="941"/>
      <c r="W1264" s="20"/>
      <c r="X1264" s="20"/>
      <c r="Y1264" s="20"/>
      <c r="Z1264" s="20"/>
      <c r="AA1264" s="20" t="s">
        <v>36</v>
      </c>
      <c r="AB1264" s="22">
        <v>20</v>
      </c>
      <c r="AC1264" s="22"/>
      <c r="AD1264" s="20">
        <v>1000</v>
      </c>
      <c r="AE1264" s="941"/>
      <c r="AF1264" s="334">
        <f t="shared" si="554"/>
        <v>312</v>
      </c>
      <c r="AG1264" s="272">
        <f>IF(R1264="kompletna",Q1264*J1264*0.0036*'lista, wskaźniki'!$F$13, IF(R1264="częściowa",Q1264*J1264*0.0036*'lista, wskaźniki'!$F$14, IF(R1264="brak",Q1264*J1264*0.0036*'lista, wskaźniki'!$F$15,)))</f>
        <v>0</v>
      </c>
      <c r="AH1264" s="334">
        <f>IF(Y1264="inne",K1264*'lista, wskaźniki'!$E$35,IF(Y1264="to samo źródło",0,IF(Y1264=0,0)))</f>
        <v>0</v>
      </c>
      <c r="AI1264" s="334" t="b">
        <f>IF(AA1264="gaz z sieci",AC1264*'lista, wskaźniki'!$D$21)</f>
        <v>0</v>
      </c>
      <c r="AJ1264" s="272">
        <f>IF(AA1264="węgiel",AB1264*'lista, wskaźniki'!$D$20, IF('Sektor mieszkaniowy'!AA1264="drewno",'Sektor mieszkaniowy'!AB1264*'lista, wskaźniki'!$D$22,IF('Sektor mieszkaniowy'!AA1264="pellet",AB1264*'lista, wskaźniki'!$D$23,IF('Sektor mieszkaniowy'!AA1264="gaz z sieci",AB1264*'lista, wskaźniki'!$D$21,IF('Sektor mieszkaniowy'!AA1264="olej opałowy",'Sektor mieszkaniowy'!AB1264*'lista, wskaźniki'!$D$24)))))</f>
        <v>312</v>
      </c>
      <c r="AK1264" s="1002"/>
      <c r="AL1264" s="941"/>
      <c r="AM1264" s="20">
        <f>IF(AA1264="węgiel",AF1264*1/3.6*'lista, wskaźniki'!$F$20,IF(AA1264="drewno",AF1264*1/3.6*'lista, wskaźniki'!$F$22,IF(AA1264="pellet",AF1264*1/3.6*'lista, wskaźniki'!$F$23,IF(AA1264="gaz z sieci",AF1264*1/3.6*'lista, wskaźniki'!$F$21,IF(AA1264="olej opałowy",AF1264*1/3.6*'lista, wskaźniki'!$F$24,0)))))</f>
        <v>0</v>
      </c>
      <c r="AN1264" s="20">
        <f>IF(AA1264="węgiel",AF1264*'lista, wskaźniki'!$E$42,IF(AA1264="drewno",AF1264*'lista, wskaźniki'!$G$42,IF(AA1264="pellet",AF1264*'lista, wskaźniki'!$H$42,IF(AA1264="gaz z sieci",AF1264*'lista, wskaźniki'!$F$42,IF(AA1264="olej opałowy",AF1264*'lista, wskaźniki'!$I$42,0)))))</f>
        <v>0.25272</v>
      </c>
      <c r="AO1264" s="20">
        <f>IF(AA1264="węgiel",AF1264*'lista, wskaźniki'!$E$43,IF(AA1264="drewno",AF1264*'lista, wskaźniki'!$G$43,IF(AA1264="pellet",AF1264*'lista, wskaźniki'!$H$43,IF(AA1264="gaz z sieci",AF1264*'lista, wskaźniki'!$F$43,IF(AA1264="olej opałowy",AF1264*'lista, wskaźniki'!$I$43,0)))))</f>
        <v>0.25272</v>
      </c>
      <c r="AP1264" s="20">
        <f>IF(AA1264="węgiel",AF1264*'lista, wskaźniki'!$E$44,IF(AA1264="drewno",AF1264*'lista, wskaźniki'!$G$44,IF(AA1264="pellet",AF1264*'lista, wskaźniki'!$H$44,IF(AA1264="gaz z sieci",AF1264*'lista, wskaźniki'!$F$44,IF(AA1264="olej opałowy",AF1264*'lista, wskaźniki'!$I$44,0)))))</f>
        <v>7.7999999999999999E-5</v>
      </c>
      <c r="AQ1264" s="20" t="b">
        <f>IF(Z1264="gaz",AH1264*1/3.6*'lista, wskaźniki'!$F$21,IF(Z1264="energia elektryczna",AH1264*1/3.6*'lista, wskaźniki'!$F$26))</f>
        <v>0</v>
      </c>
      <c r="AR1264" s="20" t="b">
        <f>IF(Z1264="gaz",AH1264*'lista, wskaźniki'!$F$42,IF(Z1264="energia elektryczna",AH1264*0))</f>
        <v>0</v>
      </c>
      <c r="AS1264" s="20" t="b">
        <f>IF(Z1264="gaz",AH1264*'lista, wskaźniki'!$F$43,IF(Z1264="energia elektryczna",AH1264*0))</f>
        <v>0</v>
      </c>
      <c r="AT1264" s="20" t="b">
        <f>IF(Z1264="gaz",AH1264*'lista, wskaźniki'!$F$44,IF(Z1264="energia elektryczna",AH1264*0))</f>
        <v>0</v>
      </c>
      <c r="AU1264" s="20">
        <f>AI1264*1/3.6*'lista, wskaźniki'!$F$21</f>
        <v>0</v>
      </c>
      <c r="AV1264" s="20">
        <f>AI1264*'lista, wskaźniki'!$F$42</f>
        <v>0</v>
      </c>
      <c r="AW1264" s="20">
        <f>AI1264*'lista, wskaźniki'!$F$43</f>
        <v>0</v>
      </c>
      <c r="AX1264" s="20">
        <f>AI1264*'lista, wskaźniki'!$F$44</f>
        <v>0</v>
      </c>
      <c r="AY1264" s="20">
        <f>AK1264*'lista, wskaźniki'!$F$26</f>
        <v>0</v>
      </c>
      <c r="AZ1264" s="20">
        <f t="shared" si="555"/>
        <v>0</v>
      </c>
      <c r="BA1264" s="20">
        <f t="shared" si="556"/>
        <v>0.25272</v>
      </c>
      <c r="BB1264" s="20">
        <f t="shared" si="557"/>
        <v>0.25272</v>
      </c>
      <c r="BC1264" s="20">
        <f t="shared" si="558"/>
        <v>7.7999999999999999E-5</v>
      </c>
      <c r="BD1264" s="941"/>
      <c r="BE1264" s="941"/>
      <c r="BF1264" s="941"/>
      <c r="BG1264" s="941"/>
      <c r="BH1264" s="20"/>
      <c r="BI1264" s="941"/>
      <c r="BJ1264" s="20"/>
      <c r="BK1264" s="941"/>
      <c r="BL1264" s="20"/>
      <c r="BM1264" s="20"/>
      <c r="BN1264" s="20"/>
      <c r="BO1264" s="20"/>
      <c r="BP1264" s="20"/>
      <c r="BQ1264" s="20"/>
      <c r="BR1264" s="20"/>
      <c r="BS1264" s="1005"/>
      <c r="BT1264" s="1005"/>
      <c r="BU1264" s="1005"/>
      <c r="BV1264" s="1005"/>
      <c r="BW1264" s="1005"/>
      <c r="BX1264" s="1005"/>
      <c r="BY1264" s="1008"/>
      <c r="CA1264" s="365" t="b">
        <f t="shared" si="559"/>
        <v>0</v>
      </c>
      <c r="CB1264" s="365">
        <f t="shared" si="560"/>
        <v>312</v>
      </c>
      <c r="CC1264" s="365" t="b">
        <f t="shared" si="561"/>
        <v>0</v>
      </c>
      <c r="CD1264" s="365" t="b">
        <f t="shared" si="562"/>
        <v>0</v>
      </c>
      <c r="CE1264" s="365" t="b">
        <f t="shared" si="563"/>
        <v>0</v>
      </c>
      <c r="CF1264" s="365" t="b">
        <f t="shared" si="564"/>
        <v>0</v>
      </c>
      <c r="CG1264" s="365" t="b">
        <f t="shared" si="565"/>
        <v>0</v>
      </c>
      <c r="CH1264" s="365" t="b">
        <f t="shared" si="566"/>
        <v>0</v>
      </c>
      <c r="CI1264" s="72" t="b">
        <f t="shared" si="567"/>
        <v>0</v>
      </c>
      <c r="CJ1264" s="72">
        <f t="shared" si="568"/>
        <v>312</v>
      </c>
      <c r="CK1264" s="72" t="b">
        <f t="shared" si="569"/>
        <v>0</v>
      </c>
      <c r="CL1264" s="72">
        <f t="shared" si="570"/>
        <v>0</v>
      </c>
      <c r="CM1264" s="72" t="b">
        <f t="shared" si="571"/>
        <v>0</v>
      </c>
      <c r="CN1264" s="72" t="b">
        <f t="shared" si="572"/>
        <v>0</v>
      </c>
      <c r="CP1264" s="13">
        <f t="shared" si="573"/>
        <v>0</v>
      </c>
      <c r="CQ1264" s="13" t="b">
        <f t="shared" si="574"/>
        <v>0</v>
      </c>
      <c r="CR1264" s="13" t="b">
        <f t="shared" si="575"/>
        <v>0</v>
      </c>
      <c r="CS1264" s="13" t="b">
        <f t="shared" si="581"/>
        <v>0</v>
      </c>
      <c r="CT1264" s="13" t="b">
        <f t="shared" si="580"/>
        <v>0</v>
      </c>
      <c r="CU1264" s="13" t="b">
        <f t="shared" si="582"/>
        <v>0</v>
      </c>
      <c r="CV1264" s="13" t="b">
        <f t="shared" si="576"/>
        <v>0</v>
      </c>
      <c r="CW1264" s="13" t="b">
        <f t="shared" si="577"/>
        <v>0</v>
      </c>
      <c r="CX1264" s="13" t="b">
        <f t="shared" si="578"/>
        <v>0</v>
      </c>
      <c r="CY1264" s="13" t="b">
        <f t="shared" si="579"/>
        <v>0</v>
      </c>
    </row>
    <row r="1265" spans="1:103" ht="15" thickBot="1">
      <c r="A1265" s="932"/>
      <c r="B1265" s="941"/>
      <c r="C1265" s="941"/>
      <c r="D1265" s="941"/>
      <c r="E1265" s="941"/>
      <c r="F1265" s="941"/>
      <c r="G1265" s="941"/>
      <c r="H1265" s="941"/>
      <c r="I1265" s="941"/>
      <c r="J1265" s="941"/>
      <c r="K1265" s="941"/>
      <c r="L1265" s="941"/>
      <c r="M1265" s="941"/>
      <c r="N1265" s="941"/>
      <c r="O1265" s="175"/>
      <c r="P1265" s="941"/>
      <c r="Q1265" s="941"/>
      <c r="R1265" s="941"/>
      <c r="S1265" s="941"/>
      <c r="T1265" s="941"/>
      <c r="U1265" s="941"/>
      <c r="V1265" s="941"/>
      <c r="W1265" s="20"/>
      <c r="X1265" s="20"/>
      <c r="Y1265" s="20"/>
      <c r="Z1265" s="20"/>
      <c r="AA1265" s="20" t="s">
        <v>50</v>
      </c>
      <c r="AB1265" s="22"/>
      <c r="AC1265" s="22"/>
      <c r="AD1265" s="20"/>
      <c r="AE1265" s="941"/>
      <c r="AF1265" s="334">
        <f t="shared" si="554"/>
        <v>0</v>
      </c>
      <c r="AG1265" s="272">
        <f>IF(R1265="kompletna",Q1265*J1265*0.0036*'lista, wskaźniki'!$F$13, IF(R1265="częściowa",Q1265*J1265*0.0036*'lista, wskaźniki'!$F$14, IF(R1265="brak",Q1265*J1265*0.0036*'lista, wskaźniki'!$F$15,)))</f>
        <v>0</v>
      </c>
      <c r="AH1265" s="334">
        <f>IF(Y1265="inne",K1265*'lista, wskaźniki'!$E$35,IF(Y1265="to samo źródło",0,IF(Y1265=0,0)))</f>
        <v>0</v>
      </c>
      <c r="AI1265" s="334" t="b">
        <f>IF(AA1265="gaz z sieci",AC1265*'lista, wskaźniki'!$D$21)</f>
        <v>0</v>
      </c>
      <c r="AJ1265" s="272">
        <f>IF(AA1265="węgiel",AB1265*'lista, wskaźniki'!$D$20, IF('Sektor mieszkaniowy'!AA1265="drewno",'Sektor mieszkaniowy'!AB1265*'lista, wskaźniki'!$D$22,IF('Sektor mieszkaniowy'!AA1265="pellet",AB1265*'lista, wskaźniki'!$D$23,IF('Sektor mieszkaniowy'!AA1265="gaz z sieci",AB1265*'lista, wskaźniki'!$D$21,IF('Sektor mieszkaniowy'!AA1265="olej opałowy",'Sektor mieszkaniowy'!AB1265*'lista, wskaźniki'!$D$24)))))</f>
        <v>0</v>
      </c>
      <c r="AK1265" s="1002"/>
      <c r="AL1265" s="941"/>
      <c r="AM1265" s="20">
        <f>IF(AA1265="węgiel",AF1265*1/3.6*'lista, wskaźniki'!$F$20,IF(AA1265="drewno",AF1265*1/3.6*'lista, wskaźniki'!$F$22,IF(AA1265="pellet",AF1265*1/3.6*'lista, wskaźniki'!$F$23,IF(AA1265="gaz z sieci",AF1265*1/3.6*'lista, wskaźniki'!$F$21,IF(AA1265="olej opałowy",AF1265*1/3.6*'lista, wskaźniki'!$F$24,0)))))</f>
        <v>0</v>
      </c>
      <c r="AN1265" s="20">
        <f>IF(AA1265="węgiel",AF1265*'lista, wskaźniki'!$E$42,IF(AA1265="drewno",AF1265*'lista, wskaźniki'!$G$42,IF(AA1265="pellet",AF1265*'lista, wskaźniki'!$H$42,IF(AA1265="gaz z sieci",AF1265*'lista, wskaźniki'!$F$42,IF(AA1265="olej opałowy",AF1265*'lista, wskaźniki'!$I$42,0)))))</f>
        <v>0</v>
      </c>
      <c r="AO1265" s="20">
        <f>IF(AA1265="węgiel",AF1265*'lista, wskaźniki'!$E$43,IF(AA1265="drewno",AF1265*'lista, wskaźniki'!$G$43,IF(AA1265="pellet",AF1265*'lista, wskaźniki'!$H$43,IF(AA1265="gaz z sieci",AF1265*'lista, wskaźniki'!$F$43,IF(AA1265="olej opałowy",AF1265*'lista, wskaźniki'!$I$43,0)))))</f>
        <v>0</v>
      </c>
      <c r="AP1265" s="20">
        <f>IF(AA1265="węgiel",AF1265*'lista, wskaźniki'!$E$44,IF(AA1265="drewno",AF1265*'lista, wskaźniki'!$G$44,IF(AA1265="pellet",AF1265*'lista, wskaźniki'!$H$44,IF(AA1265="gaz z sieci",AF1265*'lista, wskaźniki'!$F$44,IF(AA1265="olej opałowy",AF1265*'lista, wskaźniki'!$I$44,0)))))</f>
        <v>0</v>
      </c>
      <c r="AQ1265" s="20" t="b">
        <f>IF(Z1265="gaz",AH1265*1/3.6*'lista, wskaźniki'!$F$21,IF(Z1265="energia elektryczna",AH1265*1/3.6*'lista, wskaźniki'!$F$26))</f>
        <v>0</v>
      </c>
      <c r="AR1265" s="20" t="b">
        <f>IF(Z1265="gaz",AH1265*'lista, wskaźniki'!$F$42,IF(Z1265="energia elektryczna",AH1265*0))</f>
        <v>0</v>
      </c>
      <c r="AS1265" s="20" t="b">
        <f>IF(Z1265="gaz",AH1265*'lista, wskaźniki'!$F$43,IF(Z1265="energia elektryczna",AH1265*0))</f>
        <v>0</v>
      </c>
      <c r="AT1265" s="20" t="b">
        <f>IF(Z1265="gaz",AH1265*'lista, wskaźniki'!$F$44,IF(Z1265="energia elektryczna",AH1265*0))</f>
        <v>0</v>
      </c>
      <c r="AU1265" s="20">
        <f>AI1265*1/3.6*'lista, wskaźniki'!$F$21</f>
        <v>0</v>
      </c>
      <c r="AV1265" s="20">
        <f>AI1265*'lista, wskaźniki'!$F$42</f>
        <v>0</v>
      </c>
      <c r="AW1265" s="20">
        <f>AI1265*'lista, wskaźniki'!$F$43</f>
        <v>0</v>
      </c>
      <c r="AX1265" s="20">
        <f>AI1265*'lista, wskaźniki'!$F$44</f>
        <v>0</v>
      </c>
      <c r="AY1265" s="20">
        <f>AK1265*'lista, wskaźniki'!$F$26</f>
        <v>0</v>
      </c>
      <c r="AZ1265" s="20">
        <f t="shared" si="555"/>
        <v>0</v>
      </c>
      <c r="BA1265" s="20">
        <f t="shared" si="556"/>
        <v>0</v>
      </c>
      <c r="BB1265" s="20">
        <f t="shared" si="557"/>
        <v>0</v>
      </c>
      <c r="BC1265" s="20">
        <f t="shared" si="558"/>
        <v>0</v>
      </c>
      <c r="BD1265" s="941"/>
      <c r="BE1265" s="941"/>
      <c r="BF1265" s="941"/>
      <c r="BG1265" s="941"/>
      <c r="BH1265" s="20"/>
      <c r="BI1265" s="941"/>
      <c r="BJ1265" s="20"/>
      <c r="BK1265" s="941"/>
      <c r="BL1265" s="20"/>
      <c r="BM1265" s="20"/>
      <c r="BN1265" s="20"/>
      <c r="BO1265" s="20"/>
      <c r="BP1265" s="20"/>
      <c r="BQ1265" s="20"/>
      <c r="BR1265" s="20"/>
      <c r="BS1265" s="1005"/>
      <c r="BT1265" s="1005"/>
      <c r="BU1265" s="1005"/>
      <c r="BV1265" s="1005"/>
      <c r="BW1265" s="1005"/>
      <c r="BX1265" s="1005"/>
      <c r="BY1265" s="1008"/>
      <c r="CA1265" s="365" t="b">
        <f t="shared" si="559"/>
        <v>0</v>
      </c>
      <c r="CB1265" s="365" t="b">
        <f t="shared" si="560"/>
        <v>0</v>
      </c>
      <c r="CC1265" s="365">
        <f t="shared" si="561"/>
        <v>0</v>
      </c>
      <c r="CD1265" s="365" t="b">
        <f t="shared" si="562"/>
        <v>0</v>
      </c>
      <c r="CE1265" s="365" t="b">
        <f t="shared" si="563"/>
        <v>0</v>
      </c>
      <c r="CF1265" s="365" t="b">
        <f t="shared" si="564"/>
        <v>0</v>
      </c>
      <c r="CG1265" s="365" t="b">
        <f t="shared" si="565"/>
        <v>0</v>
      </c>
      <c r="CH1265" s="365" t="b">
        <f t="shared" si="566"/>
        <v>0</v>
      </c>
      <c r="CI1265" s="72" t="b">
        <f t="shared" si="567"/>
        <v>0</v>
      </c>
      <c r="CJ1265" s="72" t="b">
        <f t="shared" si="568"/>
        <v>0</v>
      </c>
      <c r="CK1265" s="72">
        <f t="shared" si="569"/>
        <v>0</v>
      </c>
      <c r="CL1265" s="72">
        <f t="shared" si="570"/>
        <v>0</v>
      </c>
      <c r="CM1265" s="72" t="b">
        <f t="shared" si="571"/>
        <v>0</v>
      </c>
      <c r="CN1265" s="72" t="b">
        <f t="shared" si="572"/>
        <v>0</v>
      </c>
      <c r="CP1265" s="13">
        <f t="shared" si="573"/>
        <v>0</v>
      </c>
      <c r="CQ1265" s="13" t="b">
        <f t="shared" si="574"/>
        <v>0</v>
      </c>
      <c r="CR1265" s="13" t="b">
        <f t="shared" si="575"/>
        <v>0</v>
      </c>
      <c r="CS1265" s="13" t="b">
        <f t="shared" si="581"/>
        <v>0</v>
      </c>
      <c r="CT1265" s="13" t="b">
        <f t="shared" si="580"/>
        <v>0</v>
      </c>
      <c r="CU1265" s="13" t="b">
        <f t="shared" si="582"/>
        <v>0</v>
      </c>
      <c r="CV1265" s="13" t="b">
        <f t="shared" si="576"/>
        <v>0</v>
      </c>
      <c r="CW1265" s="13" t="b">
        <f t="shared" si="577"/>
        <v>0</v>
      </c>
      <c r="CX1265" s="13" t="b">
        <f t="shared" si="578"/>
        <v>0</v>
      </c>
      <c r="CY1265" s="13" t="b">
        <f t="shared" si="579"/>
        <v>0</v>
      </c>
    </row>
    <row r="1266" spans="1:103" ht="15" thickBot="1">
      <c r="A1266" s="932"/>
      <c r="B1266" s="941"/>
      <c r="C1266" s="941"/>
      <c r="D1266" s="941"/>
      <c r="E1266" s="941"/>
      <c r="F1266" s="941"/>
      <c r="G1266" s="941"/>
      <c r="H1266" s="941"/>
      <c r="I1266" s="941"/>
      <c r="J1266" s="941"/>
      <c r="K1266" s="941"/>
      <c r="L1266" s="941"/>
      <c r="M1266" s="941"/>
      <c r="N1266" s="941"/>
      <c r="O1266" s="175"/>
      <c r="P1266" s="941"/>
      <c r="Q1266" s="941"/>
      <c r="R1266" s="941"/>
      <c r="S1266" s="941"/>
      <c r="T1266" s="941"/>
      <c r="U1266" s="941"/>
      <c r="V1266" s="941"/>
      <c r="W1266" s="20"/>
      <c r="X1266" s="20"/>
      <c r="Y1266" s="20"/>
      <c r="Z1266" s="20"/>
      <c r="AA1266" s="20" t="s">
        <v>38</v>
      </c>
      <c r="AB1266" s="22"/>
      <c r="AC1266" s="22"/>
      <c r="AD1266" s="20"/>
      <c r="AE1266" s="941"/>
      <c r="AF1266" s="334">
        <f t="shared" si="554"/>
        <v>0</v>
      </c>
      <c r="AG1266" s="272">
        <f>IF(R1266="kompletna",Q1266*J1266*0.0036*'lista, wskaźniki'!$F$13, IF(R1266="częściowa",Q1266*J1266*0.0036*'lista, wskaźniki'!$F$14, IF(R1266="brak",Q1266*J1266*0.0036*'lista, wskaźniki'!$F$15,)))</f>
        <v>0</v>
      </c>
      <c r="AH1266" s="334">
        <f>IF(Y1266="inne",K1266*'lista, wskaźniki'!$E$35,IF(Y1266="to samo źródło",0,IF(Y1266=0,0)))</f>
        <v>0</v>
      </c>
      <c r="AI1266" s="334">
        <f>IF(AA1266="gaz z sieci",AC1266*'lista, wskaźniki'!$D$21)</f>
        <v>0</v>
      </c>
      <c r="AJ1266" s="272">
        <f>IF(AA1266="węgiel",AB1266*'lista, wskaźniki'!$D$20, IF('Sektor mieszkaniowy'!AA1266="drewno",'Sektor mieszkaniowy'!AB1266*'lista, wskaźniki'!$D$22,IF('Sektor mieszkaniowy'!AA1266="pellet",AB1266*'lista, wskaźniki'!$D$23,IF('Sektor mieszkaniowy'!AA1266="gaz z sieci",AB1266*'lista, wskaźniki'!$D$21,IF('Sektor mieszkaniowy'!AA1266="olej opałowy",'Sektor mieszkaniowy'!AB1266*'lista, wskaźniki'!$D$24)))))</f>
        <v>0</v>
      </c>
      <c r="AK1266" s="1002"/>
      <c r="AL1266" s="941"/>
      <c r="AM1266" s="20">
        <f>IF(AA1266="węgiel",AF1266*1/3.6*'lista, wskaźniki'!$F$20,IF(AA1266="drewno",AF1266*1/3.6*'lista, wskaźniki'!$F$22,IF(AA1266="pellet",AF1266*1/3.6*'lista, wskaźniki'!$F$23,IF(AA1266="gaz z sieci",AF1266*1/3.6*'lista, wskaźniki'!$F$21,IF(AA1266="olej opałowy",AF1266*1/3.6*'lista, wskaźniki'!$F$24,0)))))</f>
        <v>0</v>
      </c>
      <c r="AN1266" s="20">
        <f>IF(AA1266="węgiel",AF1266*'lista, wskaźniki'!$E$42,IF(AA1266="drewno",AF1266*'lista, wskaźniki'!$G$42,IF(AA1266="pellet",AF1266*'lista, wskaźniki'!$H$42,IF(AA1266="gaz z sieci",AF1266*'lista, wskaźniki'!$F$42,IF(AA1266="olej opałowy",AF1266*'lista, wskaźniki'!$I$42,0)))))</f>
        <v>0</v>
      </c>
      <c r="AO1266" s="20">
        <f>IF(AA1266="węgiel",AF1266*'lista, wskaźniki'!$E$43,IF(AA1266="drewno",AF1266*'lista, wskaźniki'!$G$43,IF(AA1266="pellet",AF1266*'lista, wskaźniki'!$H$43,IF(AA1266="gaz z sieci",AF1266*'lista, wskaźniki'!$F$43,IF(AA1266="olej opałowy",AF1266*'lista, wskaźniki'!$I$43,0)))))</f>
        <v>0</v>
      </c>
      <c r="AP1266" s="20">
        <f>IF(AA1266="węgiel",AF1266*'lista, wskaźniki'!$E$44,IF(AA1266="drewno",AF1266*'lista, wskaźniki'!$G$44,IF(AA1266="pellet",AF1266*'lista, wskaźniki'!$H$44,IF(AA1266="gaz z sieci",AF1266*'lista, wskaźniki'!$F$44,IF(AA1266="olej opałowy",AF1266*'lista, wskaźniki'!$I$44,0)))))</f>
        <v>0</v>
      </c>
      <c r="AQ1266" s="20" t="b">
        <f>IF(Z1266="gaz",AH1266*1/3.6*'lista, wskaźniki'!$F$21,IF(Z1266="energia elektryczna",AH1266*1/3.6*'lista, wskaźniki'!$F$26))</f>
        <v>0</v>
      </c>
      <c r="AR1266" s="20" t="b">
        <f>IF(Z1266="gaz",AH1266*'lista, wskaźniki'!$F$42,IF(Z1266="energia elektryczna",AH1266*0))</f>
        <v>0</v>
      </c>
      <c r="AS1266" s="20" t="b">
        <f>IF(Z1266="gaz",AH1266*'lista, wskaźniki'!$F$43,IF(Z1266="energia elektryczna",AH1266*0))</f>
        <v>0</v>
      </c>
      <c r="AT1266" s="20" t="b">
        <f>IF(Z1266="gaz",AH1266*'lista, wskaźniki'!$F$44,IF(Z1266="energia elektryczna",AH1266*0))</f>
        <v>0</v>
      </c>
      <c r="AU1266" s="20">
        <f>AI1266*1/3.6*'lista, wskaźniki'!$F$21</f>
        <v>0</v>
      </c>
      <c r="AV1266" s="20">
        <f>AI1266*'lista, wskaźniki'!$F$42</f>
        <v>0</v>
      </c>
      <c r="AW1266" s="20">
        <f>AI1266*'lista, wskaźniki'!$F$43</f>
        <v>0</v>
      </c>
      <c r="AX1266" s="20">
        <f>AI1266*'lista, wskaźniki'!$F$44</f>
        <v>0</v>
      </c>
      <c r="AY1266" s="20">
        <f>AK1266*'lista, wskaźniki'!$F$26</f>
        <v>0</v>
      </c>
      <c r="AZ1266" s="20">
        <f t="shared" si="555"/>
        <v>0</v>
      </c>
      <c r="BA1266" s="20">
        <f t="shared" si="556"/>
        <v>0</v>
      </c>
      <c r="BB1266" s="20">
        <f t="shared" si="557"/>
        <v>0</v>
      </c>
      <c r="BC1266" s="20">
        <f t="shared" si="558"/>
        <v>0</v>
      </c>
      <c r="BD1266" s="941"/>
      <c r="BE1266" s="941"/>
      <c r="BF1266" s="941"/>
      <c r="BG1266" s="941"/>
      <c r="BH1266" s="20"/>
      <c r="BI1266" s="941"/>
      <c r="BJ1266" s="20"/>
      <c r="BK1266" s="941"/>
      <c r="BL1266" s="20"/>
      <c r="BM1266" s="20"/>
      <c r="BN1266" s="20"/>
      <c r="BO1266" s="20"/>
      <c r="BP1266" s="20"/>
      <c r="BQ1266" s="20"/>
      <c r="BR1266" s="20"/>
      <c r="BS1266" s="1005"/>
      <c r="BT1266" s="1005"/>
      <c r="BU1266" s="1005"/>
      <c r="BV1266" s="1005"/>
      <c r="BW1266" s="1005"/>
      <c r="BX1266" s="1005"/>
      <c r="BY1266" s="1008"/>
      <c r="CA1266" s="365" t="b">
        <f t="shared" si="559"/>
        <v>0</v>
      </c>
      <c r="CB1266" s="365" t="b">
        <f t="shared" si="560"/>
        <v>0</v>
      </c>
      <c r="CC1266" s="365" t="b">
        <f t="shared" si="561"/>
        <v>0</v>
      </c>
      <c r="CD1266" s="365">
        <f t="shared" si="562"/>
        <v>0</v>
      </c>
      <c r="CE1266" s="365" t="b">
        <f t="shared" si="563"/>
        <v>0</v>
      </c>
      <c r="CF1266" s="365" t="b">
        <f t="shared" si="564"/>
        <v>0</v>
      </c>
      <c r="CG1266" s="365" t="b">
        <f t="shared" si="565"/>
        <v>0</v>
      </c>
      <c r="CH1266" s="365">
        <f t="shared" si="566"/>
        <v>0</v>
      </c>
      <c r="CI1266" s="72" t="b">
        <f t="shared" si="567"/>
        <v>0</v>
      </c>
      <c r="CJ1266" s="72" t="b">
        <f t="shared" si="568"/>
        <v>0</v>
      </c>
      <c r="CK1266" s="72" t="b">
        <f t="shared" si="569"/>
        <v>0</v>
      </c>
      <c r="CL1266" s="72">
        <f t="shared" si="570"/>
        <v>0</v>
      </c>
      <c r="CM1266" s="72" t="b">
        <f t="shared" si="571"/>
        <v>0</v>
      </c>
      <c r="CN1266" s="72" t="b">
        <f t="shared" si="572"/>
        <v>0</v>
      </c>
      <c r="CP1266" s="13">
        <f t="shared" si="573"/>
        <v>0</v>
      </c>
      <c r="CQ1266" s="13" t="b">
        <f t="shared" si="574"/>
        <v>0</v>
      </c>
      <c r="CR1266" s="13" t="b">
        <f t="shared" si="575"/>
        <v>0</v>
      </c>
      <c r="CS1266" s="13" t="b">
        <f t="shared" si="581"/>
        <v>0</v>
      </c>
      <c r="CT1266" s="13" t="b">
        <f t="shared" si="580"/>
        <v>0</v>
      </c>
      <c r="CU1266" s="13" t="b">
        <f t="shared" si="582"/>
        <v>0</v>
      </c>
      <c r="CV1266" s="13" t="b">
        <f t="shared" si="576"/>
        <v>0</v>
      </c>
      <c r="CW1266" s="13" t="b">
        <f t="shared" si="577"/>
        <v>0</v>
      </c>
      <c r="CX1266" s="13" t="b">
        <f t="shared" si="578"/>
        <v>0</v>
      </c>
      <c r="CY1266" s="13" t="b">
        <f t="shared" si="579"/>
        <v>0</v>
      </c>
    </row>
    <row r="1267" spans="1:103" ht="15" thickBot="1">
      <c r="A1267" s="933"/>
      <c r="B1267" s="942"/>
      <c r="C1267" s="942"/>
      <c r="D1267" s="942"/>
      <c r="E1267" s="942"/>
      <c r="F1267" s="942"/>
      <c r="G1267" s="942"/>
      <c r="H1267" s="942"/>
      <c r="I1267" s="942"/>
      <c r="J1267" s="942"/>
      <c r="K1267" s="942"/>
      <c r="L1267" s="942"/>
      <c r="M1267" s="942"/>
      <c r="N1267" s="942"/>
      <c r="O1267" s="176"/>
      <c r="P1267" s="942"/>
      <c r="Q1267" s="942"/>
      <c r="R1267" s="942"/>
      <c r="S1267" s="942"/>
      <c r="T1267" s="942"/>
      <c r="U1267" s="942"/>
      <c r="V1267" s="942"/>
      <c r="W1267" s="21"/>
      <c r="X1267" s="21"/>
      <c r="Y1267" s="21"/>
      <c r="Z1267" s="21"/>
      <c r="AA1267" s="21" t="s">
        <v>37</v>
      </c>
      <c r="AB1267" s="55"/>
      <c r="AC1267" s="55"/>
      <c r="AD1267" s="21"/>
      <c r="AE1267" s="942"/>
      <c r="AF1267" s="334">
        <f t="shared" si="554"/>
        <v>0</v>
      </c>
      <c r="AG1267" s="272">
        <f>IF(R1267="kompletna",Q1267*J1267*0.0036*'lista, wskaźniki'!$F$13, IF(R1267="częściowa",Q1267*J1267*0.0036*'lista, wskaźniki'!$F$14, IF(R1267="brak",Q1267*J1267*0.0036*'lista, wskaźniki'!$F$15,)))</f>
        <v>0</v>
      </c>
      <c r="AH1267" s="334">
        <f>IF(Y1267="inne",K1267*'lista, wskaźniki'!$E$35,IF(Y1267="to samo źródło",0,IF(Y1267=0,0)))</f>
        <v>0</v>
      </c>
      <c r="AI1267" s="334" t="b">
        <f>IF(AA1267="gaz z sieci",AC1267*'lista, wskaźniki'!$D$21)</f>
        <v>0</v>
      </c>
      <c r="AJ1267" s="272">
        <f>IF(AA1267="węgiel",AB1267*'lista, wskaźniki'!$D$20, IF('Sektor mieszkaniowy'!AA1267="drewno",'Sektor mieszkaniowy'!AB1267*'lista, wskaźniki'!$D$22,IF('Sektor mieszkaniowy'!AA1267="pellet",AB1267*'lista, wskaźniki'!$D$23,IF('Sektor mieszkaniowy'!AA1267="gaz z sieci",AB1267*'lista, wskaźniki'!$D$21,IF('Sektor mieszkaniowy'!AA1267="olej opałowy",'Sektor mieszkaniowy'!AB1267*'lista, wskaźniki'!$D$24)))))</f>
        <v>0</v>
      </c>
      <c r="AK1267" s="1003"/>
      <c r="AL1267" s="942"/>
      <c r="AM1267" s="20">
        <f>IF(AA1267="węgiel",AF1267*1/3.6*'lista, wskaźniki'!$F$20,IF(AA1267="drewno",AF1267*1/3.6*'lista, wskaźniki'!$F$22,IF(AA1267="pellet",AF1267*1/3.6*'lista, wskaźniki'!$F$23,IF(AA1267="gaz z sieci",AF1267*1/3.6*'lista, wskaźniki'!$F$21,IF(AA1267="olej opałowy",AF1267*1/3.6*'lista, wskaźniki'!$F$24,0)))))</f>
        <v>0</v>
      </c>
      <c r="AN1267" s="20">
        <f>IF(AA1267="węgiel",AF1267*'lista, wskaźniki'!$E$42,IF(AA1267="drewno",AF1267*'lista, wskaźniki'!$G$42,IF(AA1267="pellet",AF1267*'lista, wskaźniki'!$H$42,IF(AA1267="gaz z sieci",AF1267*'lista, wskaźniki'!$F$42,IF(AA1267="olej opałowy",AF1267*'lista, wskaźniki'!$I$42,0)))))</f>
        <v>0</v>
      </c>
      <c r="AO1267" s="20">
        <f>IF(AA1267="węgiel",AF1267*'lista, wskaźniki'!$E$43,IF(AA1267="drewno",AF1267*'lista, wskaźniki'!$G$43,IF(AA1267="pellet",AF1267*'lista, wskaźniki'!$H$43,IF(AA1267="gaz z sieci",AF1267*'lista, wskaźniki'!$F$43,IF(AA1267="olej opałowy",AF1267*'lista, wskaźniki'!$I$43,0)))))</f>
        <v>0</v>
      </c>
      <c r="AP1267" s="20">
        <f>IF(AA1267="węgiel",AF1267*'lista, wskaźniki'!$E$44,IF(AA1267="drewno",AF1267*'lista, wskaźniki'!$G$44,IF(AA1267="pellet",AF1267*'lista, wskaźniki'!$H$44,IF(AA1267="gaz z sieci",AF1267*'lista, wskaźniki'!$F$44,IF(AA1267="olej opałowy",AF1267*'lista, wskaźniki'!$I$44,0)))))</f>
        <v>0</v>
      </c>
      <c r="AQ1267" s="20" t="b">
        <f>IF(Z1267="gaz",AH1267*1/3.6*'lista, wskaźniki'!$F$21,IF(Z1267="energia elektryczna",AH1267*1/3.6*'lista, wskaźniki'!$F$26))</f>
        <v>0</v>
      </c>
      <c r="AR1267" s="20" t="b">
        <f>IF(Z1267="gaz",AH1267*'lista, wskaźniki'!$F$42,IF(Z1267="energia elektryczna",AH1267*0))</f>
        <v>0</v>
      </c>
      <c r="AS1267" s="20" t="b">
        <f>IF(Z1267="gaz",AH1267*'lista, wskaźniki'!$F$43,IF(Z1267="energia elektryczna",AH1267*0))</f>
        <v>0</v>
      </c>
      <c r="AT1267" s="20" t="b">
        <f>IF(Z1267="gaz",AH1267*'lista, wskaźniki'!$F$44,IF(Z1267="energia elektryczna",AH1267*0))</f>
        <v>0</v>
      </c>
      <c r="AU1267" s="20">
        <f>AI1267*1/3.6*'lista, wskaźniki'!$F$21</f>
        <v>0</v>
      </c>
      <c r="AV1267" s="20">
        <f>AI1267*'lista, wskaźniki'!$F$42</f>
        <v>0</v>
      </c>
      <c r="AW1267" s="20">
        <f>AI1267*'lista, wskaźniki'!$F$43</f>
        <v>0</v>
      </c>
      <c r="AX1267" s="20">
        <f>AI1267*'lista, wskaźniki'!$F$44</f>
        <v>0</v>
      </c>
      <c r="AY1267" s="20">
        <f>AK1267*'lista, wskaźniki'!$F$26</f>
        <v>0</v>
      </c>
      <c r="AZ1267" s="20">
        <f t="shared" si="555"/>
        <v>0</v>
      </c>
      <c r="BA1267" s="20">
        <f t="shared" si="556"/>
        <v>0</v>
      </c>
      <c r="BB1267" s="20">
        <f t="shared" si="557"/>
        <v>0</v>
      </c>
      <c r="BC1267" s="20">
        <f t="shared" si="558"/>
        <v>0</v>
      </c>
      <c r="BD1267" s="942"/>
      <c r="BE1267" s="942"/>
      <c r="BF1267" s="942"/>
      <c r="BG1267" s="942"/>
      <c r="BH1267" s="21"/>
      <c r="BI1267" s="942"/>
      <c r="BJ1267" s="21"/>
      <c r="BK1267" s="942"/>
      <c r="BL1267" s="21"/>
      <c r="BM1267" s="21"/>
      <c r="BN1267" s="21"/>
      <c r="BO1267" s="21"/>
      <c r="BP1267" s="21"/>
      <c r="BQ1267" s="21"/>
      <c r="BR1267" s="21"/>
      <c r="BS1267" s="1006"/>
      <c r="BT1267" s="1006"/>
      <c r="BU1267" s="1006"/>
      <c r="BV1267" s="1006"/>
      <c r="BW1267" s="1006"/>
      <c r="BX1267" s="1006"/>
      <c r="BY1267" s="1009"/>
      <c r="CA1267" s="365" t="b">
        <f t="shared" si="559"/>
        <v>0</v>
      </c>
      <c r="CB1267" s="365" t="b">
        <f t="shared" si="560"/>
        <v>0</v>
      </c>
      <c r="CC1267" s="365" t="b">
        <f t="shared" si="561"/>
        <v>0</v>
      </c>
      <c r="CD1267" s="365" t="b">
        <f t="shared" si="562"/>
        <v>0</v>
      </c>
      <c r="CE1267" s="365">
        <f t="shared" si="563"/>
        <v>0</v>
      </c>
      <c r="CF1267" s="365" t="b">
        <f t="shared" si="564"/>
        <v>0</v>
      </c>
      <c r="CG1267" s="365" t="b">
        <f t="shared" si="565"/>
        <v>0</v>
      </c>
      <c r="CH1267" s="365" t="b">
        <f t="shared" si="566"/>
        <v>0</v>
      </c>
      <c r="CI1267" s="72" t="b">
        <f t="shared" si="567"/>
        <v>0</v>
      </c>
      <c r="CJ1267" s="72" t="b">
        <f t="shared" si="568"/>
        <v>0</v>
      </c>
      <c r="CK1267" s="72" t="b">
        <f t="shared" si="569"/>
        <v>0</v>
      </c>
      <c r="CL1267" s="72">
        <f t="shared" si="570"/>
        <v>0</v>
      </c>
      <c r="CM1267" s="72">
        <f t="shared" si="571"/>
        <v>0</v>
      </c>
      <c r="CN1267" s="72" t="b">
        <f t="shared" si="572"/>
        <v>0</v>
      </c>
      <c r="CP1267" s="13">
        <f t="shared" si="573"/>
        <v>0</v>
      </c>
      <c r="CQ1267" s="13" t="b">
        <f t="shared" si="574"/>
        <v>0</v>
      </c>
      <c r="CR1267" s="13" t="b">
        <f t="shared" si="575"/>
        <v>0</v>
      </c>
      <c r="CS1267" s="13" t="b">
        <f t="shared" si="581"/>
        <v>0</v>
      </c>
      <c r="CT1267" s="13" t="b">
        <f t="shared" si="580"/>
        <v>0</v>
      </c>
      <c r="CU1267" s="13" t="b">
        <f t="shared" si="582"/>
        <v>0</v>
      </c>
      <c r="CV1267" s="13" t="b">
        <f t="shared" si="576"/>
        <v>0</v>
      </c>
      <c r="CW1267" s="13" t="b">
        <f t="shared" si="577"/>
        <v>0</v>
      </c>
      <c r="CX1267" s="13" t="b">
        <f t="shared" si="578"/>
        <v>0</v>
      </c>
      <c r="CY1267" s="13" t="b">
        <f t="shared" si="579"/>
        <v>0</v>
      </c>
    </row>
    <row r="1268" spans="1:103" ht="15" thickBot="1">
      <c r="A1268" s="931">
        <v>254</v>
      </c>
      <c r="B1268" s="1019" t="s">
        <v>230</v>
      </c>
      <c r="C1268" s="1019"/>
      <c r="D1268" s="1019" t="s">
        <v>1</v>
      </c>
      <c r="E1268" s="1019" t="s">
        <v>5</v>
      </c>
      <c r="F1268" s="1019"/>
      <c r="G1268" s="1019"/>
      <c r="H1268" s="1019"/>
      <c r="I1268" s="1019" t="s">
        <v>12</v>
      </c>
      <c r="J1268" s="1019"/>
      <c r="K1268" s="1019">
        <v>1</v>
      </c>
      <c r="L1268" s="1019" t="s">
        <v>17</v>
      </c>
      <c r="M1268" s="1019"/>
      <c r="N1268" s="1019" t="s">
        <v>17</v>
      </c>
      <c r="O1268" s="142"/>
      <c r="P1268" s="1019" t="s">
        <v>17</v>
      </c>
      <c r="Q1268" s="940">
        <f>IF(I1268="&lt;1966",'lista, wskaźniki'!$G$4,IF(I1268="1967-1985",'lista, wskaźniki'!$G$5,IF(I1268="1986-1992",'lista, wskaźniki'!$G$6,IF(I1268="1993-1996",'lista, wskaźniki'!$G$7,IF(I1268="&gt;1997",'lista, wskaźniki'!$G$8,IF(I1268=0,'lista, wskaźniki'!$G$4))))))</f>
        <v>175</v>
      </c>
      <c r="R1268" s="1019" t="s">
        <v>25</v>
      </c>
      <c r="S1268" s="1019" t="s">
        <v>27</v>
      </c>
      <c r="T1268" s="1019">
        <v>1.8</v>
      </c>
      <c r="U1268" s="1019"/>
      <c r="V1268" s="1019"/>
      <c r="W1268" s="141" t="s">
        <v>35</v>
      </c>
      <c r="X1268" s="141" t="s">
        <v>39</v>
      </c>
      <c r="Y1268" s="141" t="s">
        <v>42</v>
      </c>
      <c r="Z1268" s="141"/>
      <c r="AA1268" s="141" t="s">
        <v>35</v>
      </c>
      <c r="AB1268" s="143">
        <v>4</v>
      </c>
      <c r="AC1268" s="143"/>
      <c r="AD1268" s="141"/>
      <c r="AE1268" s="1019"/>
      <c r="AF1268" s="334">
        <f t="shared" si="554"/>
        <v>90.52</v>
      </c>
      <c r="AG1268" s="272">
        <f>IF(R1268="kompletna",Q1268*J1268*0.0036*'lista, wskaźniki'!$F$13, IF(R1268="częściowa",Q1268*J1268*0.0036*'lista, wskaźniki'!$F$14, IF(R1268="brak",Q1268*J1268*0.0036*'lista, wskaźniki'!$F$15,)))</f>
        <v>0</v>
      </c>
      <c r="AH1268" s="334">
        <f>IF(Y1268="inne",K1268*'lista, wskaźniki'!$E$35,IF(Y1268="to samo źródło",0,IF(Y1268=0,0)))</f>
        <v>0</v>
      </c>
      <c r="AI1268" s="334" t="b">
        <f>IF(AA1268="gaz z sieci",AC1268*'lista, wskaźniki'!$D$21)</f>
        <v>0</v>
      </c>
      <c r="AJ1268" s="272">
        <f>IF(AA1268="węgiel",AB1268*'lista, wskaźniki'!$D$20, IF('Sektor mieszkaniowy'!AA1268="drewno",'Sektor mieszkaniowy'!AB1268*'lista, wskaźniki'!$D$22,IF('Sektor mieszkaniowy'!AA1268="pellet",AB1268*'lista, wskaźniki'!$D$23,IF('Sektor mieszkaniowy'!AA1268="gaz z sieci",AB1268*'lista, wskaźniki'!$D$21,IF('Sektor mieszkaniowy'!AA1268="olej opałowy",'Sektor mieszkaniowy'!AB1268*'lista, wskaźniki'!$D$24)))))</f>
        <v>90.52</v>
      </c>
      <c r="AK1268" s="1022"/>
      <c r="AL1268" s="1019"/>
      <c r="AM1268" s="20">
        <f>IF(AA1268="węgiel",AF1268*1/3.6*'lista, wskaźniki'!$F$20,IF(AA1268="drewno",AF1268*1/3.6*'lista, wskaźniki'!$F$22,IF(AA1268="pellet",AF1268*1/3.6*'lista, wskaźniki'!$F$23,IF(AA1268="gaz z sieci",AF1268*1/3.6*'lista, wskaźniki'!$F$21,IF(AA1268="olej opałowy",AF1268*1/3.6*'lista, wskaźniki'!$F$24,0)))))</f>
        <v>8.5749595999999997</v>
      </c>
      <c r="AN1268" s="20">
        <f>IF(AA1268="węgiel",AF1268*'lista, wskaźniki'!$E$42,IF(AA1268="drewno",AF1268*'lista, wskaźniki'!$G$42,IF(AA1268="pellet",AF1268*'lista, wskaźniki'!$H$42,IF(AA1268="gaz z sieci",AF1268*'lista, wskaźniki'!$F$42,IF(AA1268="olej opałowy",AF1268*'lista, wskaźniki'!$I$42,0)))))</f>
        <v>3.43976E-2</v>
      </c>
      <c r="AO1268" s="20">
        <f>IF(AA1268="węgiel",AF1268*'lista, wskaźniki'!$E$43,IF(AA1268="drewno",AF1268*'lista, wskaźniki'!$G$43,IF(AA1268="pellet",AF1268*'lista, wskaźniki'!$H$43,IF(AA1268="gaz z sieci",AF1268*'lista, wskaźniki'!$F$43,IF(AA1268="olej opałowy",AF1268*'lista, wskaźniki'!$I$43,0)))))</f>
        <v>3.2587200000000004E-2</v>
      </c>
      <c r="AP1268" s="20">
        <f>IF(AA1268="węgiel",AF1268*'lista, wskaźniki'!$E$44,IF(AA1268="drewno",AF1268*'lista, wskaźniki'!$G$44,IF(AA1268="pellet",AF1268*'lista, wskaźniki'!$H$44,IF(AA1268="gaz z sieci",AF1268*'lista, wskaźniki'!$F$44,IF(AA1268="olej opałowy",AF1268*'lista, wskaźniki'!$I$44,0)))))</f>
        <v>2.4440400000000001E-5</v>
      </c>
      <c r="AQ1268" s="20" t="b">
        <f>IF(Z1268="gaz",AH1268*1/3.6*'lista, wskaźniki'!$F$21,IF(Z1268="energia elektryczna",AH1268*1/3.6*'lista, wskaźniki'!$F$26))</f>
        <v>0</v>
      </c>
      <c r="AR1268" s="20" t="b">
        <f>IF(Z1268="gaz",AH1268*'lista, wskaźniki'!$F$42,IF(Z1268="energia elektryczna",AH1268*0))</f>
        <v>0</v>
      </c>
      <c r="AS1268" s="20" t="b">
        <f>IF(Z1268="gaz",AH1268*'lista, wskaźniki'!$F$43,IF(Z1268="energia elektryczna",AH1268*0))</f>
        <v>0</v>
      </c>
      <c r="AT1268" s="20" t="b">
        <f>IF(Z1268="gaz",AH1268*'lista, wskaźniki'!$F$44,IF(Z1268="energia elektryczna",AH1268*0))</f>
        <v>0</v>
      </c>
      <c r="AU1268" s="20">
        <f>AI1268*1/3.6*'lista, wskaźniki'!$F$21</f>
        <v>0</v>
      </c>
      <c r="AV1268" s="20">
        <f>AI1268*'lista, wskaźniki'!$F$42</f>
        <v>0</v>
      </c>
      <c r="AW1268" s="20">
        <f>AI1268*'lista, wskaźniki'!$F$43</f>
        <v>0</v>
      </c>
      <c r="AX1268" s="20">
        <f>AI1268*'lista, wskaźniki'!$F$44</f>
        <v>0</v>
      </c>
      <c r="AY1268" s="20">
        <f>AK1268*'lista, wskaźniki'!$F$26</f>
        <v>0</v>
      </c>
      <c r="AZ1268" s="20">
        <f t="shared" si="555"/>
        <v>8.5749595999999997</v>
      </c>
      <c r="BA1268" s="20">
        <f t="shared" si="556"/>
        <v>3.43976E-2</v>
      </c>
      <c r="BB1268" s="20">
        <f t="shared" si="557"/>
        <v>3.2587200000000004E-2</v>
      </c>
      <c r="BC1268" s="20">
        <f t="shared" si="558"/>
        <v>2.4440400000000001E-5</v>
      </c>
      <c r="BD1268" s="1019" t="s">
        <v>17</v>
      </c>
      <c r="BE1268" s="1019" t="s">
        <v>17</v>
      </c>
      <c r="BF1268" s="1019" t="s">
        <v>17</v>
      </c>
      <c r="BG1268" s="1019" t="s">
        <v>17</v>
      </c>
      <c r="BH1268" s="141"/>
      <c r="BI1268" s="1019" t="s">
        <v>17</v>
      </c>
      <c r="BJ1268" s="141"/>
      <c r="BK1268" s="1019" t="s">
        <v>17</v>
      </c>
      <c r="BL1268" s="141"/>
      <c r="BM1268" s="141"/>
      <c r="BN1268" s="141"/>
      <c r="BO1268" s="141" t="s">
        <v>17</v>
      </c>
      <c r="BP1268" s="141"/>
      <c r="BQ1268" s="141"/>
      <c r="BR1268" s="141"/>
      <c r="BS1268" s="1016"/>
      <c r="BT1268" s="1016"/>
      <c r="BU1268" s="1016"/>
      <c r="BV1268" s="1016"/>
      <c r="BW1268" s="1016"/>
      <c r="BX1268" s="1016"/>
      <c r="BY1268" s="1025"/>
      <c r="CA1268" s="365">
        <f t="shared" si="559"/>
        <v>90.52</v>
      </c>
      <c r="CB1268" s="365" t="b">
        <f t="shared" si="560"/>
        <v>0</v>
      </c>
      <c r="CC1268" s="365" t="b">
        <f t="shared" si="561"/>
        <v>0</v>
      </c>
      <c r="CD1268" s="365" t="b">
        <f t="shared" si="562"/>
        <v>0</v>
      </c>
      <c r="CE1268" s="365" t="b">
        <f t="shared" si="563"/>
        <v>0</v>
      </c>
      <c r="CF1268" s="365" t="b">
        <f t="shared" si="564"/>
        <v>0</v>
      </c>
      <c r="CG1268" s="365" t="b">
        <f t="shared" si="565"/>
        <v>0</v>
      </c>
      <c r="CH1268" s="365" t="b">
        <f t="shared" si="566"/>
        <v>0</v>
      </c>
      <c r="CI1268" s="72">
        <f t="shared" si="567"/>
        <v>90.52</v>
      </c>
      <c r="CJ1268" s="72" t="b">
        <f t="shared" si="568"/>
        <v>0</v>
      </c>
      <c r="CK1268" s="72" t="b">
        <f t="shared" si="569"/>
        <v>0</v>
      </c>
      <c r="CL1268" s="72">
        <f t="shared" si="570"/>
        <v>0</v>
      </c>
      <c r="CM1268" s="72" t="b">
        <f t="shared" si="571"/>
        <v>0</v>
      </c>
      <c r="CN1268" s="72" t="b">
        <f t="shared" si="572"/>
        <v>0</v>
      </c>
      <c r="CP1268" s="13" t="b">
        <f t="shared" si="573"/>
        <v>0</v>
      </c>
      <c r="CQ1268" s="13">
        <f t="shared" si="574"/>
        <v>0</v>
      </c>
      <c r="CR1268" s="13" t="b">
        <f t="shared" si="575"/>
        <v>0</v>
      </c>
      <c r="CS1268" s="13">
        <f t="shared" si="581"/>
        <v>0</v>
      </c>
      <c r="CT1268" s="13">
        <f t="shared" si="580"/>
        <v>0</v>
      </c>
      <c r="CU1268" s="13">
        <f t="shared" si="582"/>
        <v>0</v>
      </c>
      <c r="CV1268" s="13" t="b">
        <f t="shared" si="576"/>
        <v>0</v>
      </c>
      <c r="CW1268" s="13">
        <f t="shared" si="577"/>
        <v>0</v>
      </c>
      <c r="CX1268" s="13" t="b">
        <f t="shared" si="578"/>
        <v>0</v>
      </c>
      <c r="CY1268" s="13">
        <f t="shared" si="579"/>
        <v>0</v>
      </c>
    </row>
    <row r="1269" spans="1:103" ht="15" thickBot="1">
      <c r="A1269" s="932"/>
      <c r="B1269" s="1020"/>
      <c r="C1269" s="1020"/>
      <c r="D1269" s="1020"/>
      <c r="E1269" s="1020"/>
      <c r="F1269" s="1020"/>
      <c r="G1269" s="1020"/>
      <c r="H1269" s="1020"/>
      <c r="I1269" s="1020"/>
      <c r="J1269" s="1020"/>
      <c r="K1269" s="1020"/>
      <c r="L1269" s="1020"/>
      <c r="M1269" s="1020"/>
      <c r="N1269" s="1020"/>
      <c r="O1269" s="145"/>
      <c r="P1269" s="1020"/>
      <c r="Q1269" s="941"/>
      <c r="R1269" s="1020"/>
      <c r="S1269" s="1020"/>
      <c r="T1269" s="1020"/>
      <c r="U1269" s="1020"/>
      <c r="V1269" s="1020"/>
      <c r="W1269" s="144"/>
      <c r="X1269" s="144"/>
      <c r="Y1269" s="144"/>
      <c r="Z1269" s="144"/>
      <c r="AA1269" s="144" t="s">
        <v>36</v>
      </c>
      <c r="AB1269" s="146"/>
      <c r="AC1269" s="146"/>
      <c r="AD1269" s="144"/>
      <c r="AE1269" s="1020"/>
      <c r="AF1269" s="334">
        <f t="shared" si="554"/>
        <v>0</v>
      </c>
      <c r="AG1269" s="272">
        <f>IF(R1269="kompletna",Q1269*J1269*0.0036*'lista, wskaźniki'!$F$13, IF(R1269="częściowa",Q1269*J1269*0.0036*'lista, wskaźniki'!$F$14, IF(R1269="brak",Q1269*J1269*0.0036*'lista, wskaźniki'!$F$15,)))</f>
        <v>0</v>
      </c>
      <c r="AH1269" s="334">
        <f>IF(Y1269="inne",K1269*'lista, wskaźniki'!$E$35,IF(Y1269="to samo źródło",0,IF(Y1269=0,0)))</f>
        <v>0</v>
      </c>
      <c r="AI1269" s="334" t="b">
        <f>IF(AA1269="gaz z sieci",AC1269*'lista, wskaźniki'!$D$21)</f>
        <v>0</v>
      </c>
      <c r="AJ1269" s="272">
        <f>IF(AA1269="węgiel",AB1269*'lista, wskaźniki'!$D$20, IF('Sektor mieszkaniowy'!AA1269="drewno",'Sektor mieszkaniowy'!AB1269*'lista, wskaźniki'!$D$22,IF('Sektor mieszkaniowy'!AA1269="pellet",AB1269*'lista, wskaźniki'!$D$23,IF('Sektor mieszkaniowy'!AA1269="gaz z sieci",AB1269*'lista, wskaźniki'!$D$21,IF('Sektor mieszkaniowy'!AA1269="olej opałowy",'Sektor mieszkaniowy'!AB1269*'lista, wskaźniki'!$D$24)))))</f>
        <v>0</v>
      </c>
      <c r="AK1269" s="1023"/>
      <c r="AL1269" s="1020"/>
      <c r="AM1269" s="20">
        <f>IF(AA1269="węgiel",AF1269*1/3.6*'lista, wskaźniki'!$F$20,IF(AA1269="drewno",AF1269*1/3.6*'lista, wskaźniki'!$F$22,IF(AA1269="pellet",AF1269*1/3.6*'lista, wskaźniki'!$F$23,IF(AA1269="gaz z sieci",AF1269*1/3.6*'lista, wskaźniki'!$F$21,IF(AA1269="olej opałowy",AF1269*1/3.6*'lista, wskaźniki'!$F$24,0)))))</f>
        <v>0</v>
      </c>
      <c r="AN1269" s="20">
        <f>IF(AA1269="węgiel",AF1269*'lista, wskaźniki'!$E$42,IF(AA1269="drewno",AF1269*'lista, wskaźniki'!$G$42,IF(AA1269="pellet",AF1269*'lista, wskaźniki'!$H$42,IF(AA1269="gaz z sieci",AF1269*'lista, wskaźniki'!$F$42,IF(AA1269="olej opałowy",AF1269*'lista, wskaźniki'!$I$42,0)))))</f>
        <v>0</v>
      </c>
      <c r="AO1269" s="20">
        <f>IF(AA1269="węgiel",AF1269*'lista, wskaźniki'!$E$43,IF(AA1269="drewno",AF1269*'lista, wskaźniki'!$G$43,IF(AA1269="pellet",AF1269*'lista, wskaźniki'!$H$43,IF(AA1269="gaz z sieci",AF1269*'lista, wskaźniki'!$F$43,IF(AA1269="olej opałowy",AF1269*'lista, wskaźniki'!$I$43,0)))))</f>
        <v>0</v>
      </c>
      <c r="AP1269" s="20">
        <f>IF(AA1269="węgiel",AF1269*'lista, wskaźniki'!$E$44,IF(AA1269="drewno",AF1269*'lista, wskaźniki'!$G$44,IF(AA1269="pellet",AF1269*'lista, wskaźniki'!$H$44,IF(AA1269="gaz z sieci",AF1269*'lista, wskaźniki'!$F$44,IF(AA1269="olej opałowy",AF1269*'lista, wskaźniki'!$I$44,0)))))</f>
        <v>0</v>
      </c>
      <c r="AQ1269" s="20" t="b">
        <f>IF(Z1269="gaz",AH1269*1/3.6*'lista, wskaźniki'!$F$21,IF(Z1269="energia elektryczna",AH1269*1/3.6*'lista, wskaźniki'!$F$26))</f>
        <v>0</v>
      </c>
      <c r="AR1269" s="20" t="b">
        <f>IF(Z1269="gaz",AH1269*'lista, wskaźniki'!$F$42,IF(Z1269="energia elektryczna",AH1269*0))</f>
        <v>0</v>
      </c>
      <c r="AS1269" s="20" t="b">
        <f>IF(Z1269="gaz",AH1269*'lista, wskaźniki'!$F$43,IF(Z1269="energia elektryczna",AH1269*0))</f>
        <v>0</v>
      </c>
      <c r="AT1269" s="20" t="b">
        <f>IF(Z1269="gaz",AH1269*'lista, wskaźniki'!$F$44,IF(Z1269="energia elektryczna",AH1269*0))</f>
        <v>0</v>
      </c>
      <c r="AU1269" s="20">
        <f>AI1269*1/3.6*'lista, wskaźniki'!$F$21</f>
        <v>0</v>
      </c>
      <c r="AV1269" s="20">
        <f>AI1269*'lista, wskaźniki'!$F$42</f>
        <v>0</v>
      </c>
      <c r="AW1269" s="20">
        <f>AI1269*'lista, wskaźniki'!$F$43</f>
        <v>0</v>
      </c>
      <c r="AX1269" s="20">
        <f>AI1269*'lista, wskaźniki'!$F$44</f>
        <v>0</v>
      </c>
      <c r="AY1269" s="20">
        <f>AK1269*'lista, wskaźniki'!$F$26</f>
        <v>0</v>
      </c>
      <c r="AZ1269" s="20">
        <f t="shared" si="555"/>
        <v>0</v>
      </c>
      <c r="BA1269" s="20">
        <f t="shared" si="556"/>
        <v>0</v>
      </c>
      <c r="BB1269" s="20">
        <f t="shared" si="557"/>
        <v>0</v>
      </c>
      <c r="BC1269" s="20">
        <f t="shared" si="558"/>
        <v>0</v>
      </c>
      <c r="BD1269" s="1020"/>
      <c r="BE1269" s="1020"/>
      <c r="BF1269" s="1020"/>
      <c r="BG1269" s="1020"/>
      <c r="BH1269" s="144"/>
      <c r="BI1269" s="1020"/>
      <c r="BJ1269" s="144"/>
      <c r="BK1269" s="1020"/>
      <c r="BL1269" s="144"/>
      <c r="BM1269" s="144"/>
      <c r="BN1269" s="144"/>
      <c r="BO1269" s="144"/>
      <c r="BP1269" s="144"/>
      <c r="BQ1269" s="144"/>
      <c r="BR1269" s="144"/>
      <c r="BS1269" s="1017"/>
      <c r="BT1269" s="1017"/>
      <c r="BU1269" s="1017"/>
      <c r="BV1269" s="1017"/>
      <c r="BW1269" s="1017"/>
      <c r="BX1269" s="1017"/>
      <c r="BY1269" s="1026"/>
      <c r="CA1269" s="365" t="b">
        <f t="shared" si="559"/>
        <v>0</v>
      </c>
      <c r="CB1269" s="365">
        <f t="shared" si="560"/>
        <v>0</v>
      </c>
      <c r="CC1269" s="365" t="b">
        <f t="shared" si="561"/>
        <v>0</v>
      </c>
      <c r="CD1269" s="365" t="b">
        <f t="shared" si="562"/>
        <v>0</v>
      </c>
      <c r="CE1269" s="365" t="b">
        <f t="shared" si="563"/>
        <v>0</v>
      </c>
      <c r="CF1269" s="365" t="b">
        <f t="shared" si="564"/>
        <v>0</v>
      </c>
      <c r="CG1269" s="365" t="b">
        <f t="shared" si="565"/>
        <v>0</v>
      </c>
      <c r="CH1269" s="365" t="b">
        <f t="shared" si="566"/>
        <v>0</v>
      </c>
      <c r="CI1269" s="72" t="b">
        <f t="shared" si="567"/>
        <v>0</v>
      </c>
      <c r="CJ1269" s="72">
        <f t="shared" si="568"/>
        <v>0</v>
      </c>
      <c r="CK1269" s="72" t="b">
        <f t="shared" si="569"/>
        <v>0</v>
      </c>
      <c r="CL1269" s="72">
        <f t="shared" si="570"/>
        <v>0</v>
      </c>
      <c r="CM1269" s="72" t="b">
        <f t="shared" si="571"/>
        <v>0</v>
      </c>
      <c r="CN1269" s="72" t="b">
        <f t="shared" si="572"/>
        <v>0</v>
      </c>
      <c r="CP1269" s="13">
        <f t="shared" si="573"/>
        <v>0</v>
      </c>
      <c r="CQ1269" s="13" t="b">
        <f t="shared" si="574"/>
        <v>0</v>
      </c>
      <c r="CR1269" s="13" t="b">
        <f t="shared" si="575"/>
        <v>0</v>
      </c>
      <c r="CS1269" s="13" t="b">
        <f t="shared" si="581"/>
        <v>0</v>
      </c>
      <c r="CT1269" s="13" t="b">
        <f t="shared" si="580"/>
        <v>0</v>
      </c>
      <c r="CU1269" s="13" t="b">
        <f t="shared" si="582"/>
        <v>0</v>
      </c>
      <c r="CV1269" s="13" t="b">
        <f t="shared" si="576"/>
        <v>0</v>
      </c>
      <c r="CW1269" s="13" t="b">
        <f t="shared" si="577"/>
        <v>0</v>
      </c>
      <c r="CX1269" s="13" t="b">
        <f t="shared" si="578"/>
        <v>0</v>
      </c>
      <c r="CY1269" s="13" t="b">
        <f t="shared" si="579"/>
        <v>0</v>
      </c>
    </row>
    <row r="1270" spans="1:103" ht="15" thickBot="1">
      <c r="A1270" s="932"/>
      <c r="B1270" s="1020"/>
      <c r="C1270" s="1020"/>
      <c r="D1270" s="1020"/>
      <c r="E1270" s="1020"/>
      <c r="F1270" s="1020"/>
      <c r="G1270" s="1020"/>
      <c r="H1270" s="1020"/>
      <c r="I1270" s="1020"/>
      <c r="J1270" s="1020"/>
      <c r="K1270" s="1020"/>
      <c r="L1270" s="1020"/>
      <c r="M1270" s="1020"/>
      <c r="N1270" s="1020"/>
      <c r="O1270" s="145"/>
      <c r="P1270" s="1020"/>
      <c r="Q1270" s="941"/>
      <c r="R1270" s="1020"/>
      <c r="S1270" s="1020"/>
      <c r="T1270" s="1020"/>
      <c r="U1270" s="1020"/>
      <c r="V1270" s="1020"/>
      <c r="W1270" s="144"/>
      <c r="X1270" s="144"/>
      <c r="Y1270" s="144"/>
      <c r="Z1270" s="144"/>
      <c r="AA1270" s="144" t="s">
        <v>50</v>
      </c>
      <c r="AB1270" s="146"/>
      <c r="AC1270" s="146"/>
      <c r="AD1270" s="144"/>
      <c r="AE1270" s="1020"/>
      <c r="AF1270" s="334">
        <f t="shared" si="554"/>
        <v>0</v>
      </c>
      <c r="AG1270" s="272">
        <f>IF(R1270="kompletna",Q1270*J1270*0.0036*'lista, wskaźniki'!$F$13, IF(R1270="częściowa",Q1270*J1270*0.0036*'lista, wskaźniki'!$F$14, IF(R1270="brak",Q1270*J1270*0.0036*'lista, wskaźniki'!$F$15,)))</f>
        <v>0</v>
      </c>
      <c r="AH1270" s="334">
        <f>IF(Y1270="inne",K1270*'lista, wskaźniki'!$E$35,IF(Y1270="to samo źródło",0,IF(Y1270=0,0)))</f>
        <v>0</v>
      </c>
      <c r="AI1270" s="334" t="b">
        <f>IF(AA1270="gaz z sieci",AC1270*'lista, wskaźniki'!$D$21)</f>
        <v>0</v>
      </c>
      <c r="AJ1270" s="272">
        <f>IF(AA1270="węgiel",AB1270*'lista, wskaźniki'!$D$20, IF('Sektor mieszkaniowy'!AA1270="drewno",'Sektor mieszkaniowy'!AB1270*'lista, wskaźniki'!$D$22,IF('Sektor mieszkaniowy'!AA1270="pellet",AB1270*'lista, wskaźniki'!$D$23,IF('Sektor mieszkaniowy'!AA1270="gaz z sieci",AB1270*'lista, wskaźniki'!$D$21,IF('Sektor mieszkaniowy'!AA1270="olej opałowy",'Sektor mieszkaniowy'!AB1270*'lista, wskaźniki'!$D$24)))))</f>
        <v>0</v>
      </c>
      <c r="AK1270" s="1023"/>
      <c r="AL1270" s="1020"/>
      <c r="AM1270" s="20">
        <f>IF(AA1270="węgiel",AF1270*1/3.6*'lista, wskaźniki'!$F$20,IF(AA1270="drewno",AF1270*1/3.6*'lista, wskaźniki'!$F$22,IF(AA1270="pellet",AF1270*1/3.6*'lista, wskaźniki'!$F$23,IF(AA1270="gaz z sieci",AF1270*1/3.6*'lista, wskaźniki'!$F$21,IF(AA1270="olej opałowy",AF1270*1/3.6*'lista, wskaźniki'!$F$24,0)))))</f>
        <v>0</v>
      </c>
      <c r="AN1270" s="20">
        <f>IF(AA1270="węgiel",AF1270*'lista, wskaźniki'!$E$42,IF(AA1270="drewno",AF1270*'lista, wskaźniki'!$G$42,IF(AA1270="pellet",AF1270*'lista, wskaźniki'!$H$42,IF(AA1270="gaz z sieci",AF1270*'lista, wskaźniki'!$F$42,IF(AA1270="olej opałowy",AF1270*'lista, wskaźniki'!$I$42,0)))))</f>
        <v>0</v>
      </c>
      <c r="AO1270" s="20">
        <f>IF(AA1270="węgiel",AF1270*'lista, wskaźniki'!$E$43,IF(AA1270="drewno",AF1270*'lista, wskaźniki'!$G$43,IF(AA1270="pellet",AF1270*'lista, wskaźniki'!$H$43,IF(AA1270="gaz z sieci",AF1270*'lista, wskaźniki'!$F$43,IF(AA1270="olej opałowy",AF1270*'lista, wskaźniki'!$I$43,0)))))</f>
        <v>0</v>
      </c>
      <c r="AP1270" s="20">
        <f>IF(AA1270="węgiel",AF1270*'lista, wskaźniki'!$E$44,IF(AA1270="drewno",AF1270*'lista, wskaźniki'!$G$44,IF(AA1270="pellet",AF1270*'lista, wskaźniki'!$H$44,IF(AA1270="gaz z sieci",AF1270*'lista, wskaźniki'!$F$44,IF(AA1270="olej opałowy",AF1270*'lista, wskaźniki'!$I$44,0)))))</f>
        <v>0</v>
      </c>
      <c r="AQ1270" s="20" t="b">
        <f>IF(Z1270="gaz",AH1270*1/3.6*'lista, wskaźniki'!$F$21,IF(Z1270="energia elektryczna",AH1270*1/3.6*'lista, wskaźniki'!$F$26))</f>
        <v>0</v>
      </c>
      <c r="AR1270" s="20" t="b">
        <f>IF(Z1270="gaz",AH1270*'lista, wskaźniki'!$F$42,IF(Z1270="energia elektryczna",AH1270*0))</f>
        <v>0</v>
      </c>
      <c r="AS1270" s="20" t="b">
        <f>IF(Z1270="gaz",AH1270*'lista, wskaźniki'!$F$43,IF(Z1270="energia elektryczna",AH1270*0))</f>
        <v>0</v>
      </c>
      <c r="AT1270" s="20" t="b">
        <f>IF(Z1270="gaz",AH1270*'lista, wskaźniki'!$F$44,IF(Z1270="energia elektryczna",AH1270*0))</f>
        <v>0</v>
      </c>
      <c r="AU1270" s="20">
        <f>AI1270*1/3.6*'lista, wskaźniki'!$F$21</f>
        <v>0</v>
      </c>
      <c r="AV1270" s="20">
        <f>AI1270*'lista, wskaźniki'!$F$42</f>
        <v>0</v>
      </c>
      <c r="AW1270" s="20">
        <f>AI1270*'lista, wskaźniki'!$F$43</f>
        <v>0</v>
      </c>
      <c r="AX1270" s="20">
        <f>AI1270*'lista, wskaźniki'!$F$44</f>
        <v>0</v>
      </c>
      <c r="AY1270" s="20">
        <f>AK1270*'lista, wskaźniki'!$F$26</f>
        <v>0</v>
      </c>
      <c r="AZ1270" s="20">
        <f t="shared" si="555"/>
        <v>0</v>
      </c>
      <c r="BA1270" s="20">
        <f t="shared" si="556"/>
        <v>0</v>
      </c>
      <c r="BB1270" s="20">
        <f t="shared" si="557"/>
        <v>0</v>
      </c>
      <c r="BC1270" s="20">
        <f t="shared" si="558"/>
        <v>0</v>
      </c>
      <c r="BD1270" s="1020"/>
      <c r="BE1270" s="1020"/>
      <c r="BF1270" s="1020"/>
      <c r="BG1270" s="1020"/>
      <c r="BH1270" s="144"/>
      <c r="BI1270" s="1020"/>
      <c r="BJ1270" s="144"/>
      <c r="BK1270" s="1020"/>
      <c r="BL1270" s="144"/>
      <c r="BM1270" s="144"/>
      <c r="BN1270" s="144"/>
      <c r="BO1270" s="144"/>
      <c r="BP1270" s="144"/>
      <c r="BQ1270" s="144"/>
      <c r="BR1270" s="144"/>
      <c r="BS1270" s="1017"/>
      <c r="BT1270" s="1017"/>
      <c r="BU1270" s="1017"/>
      <c r="BV1270" s="1017"/>
      <c r="BW1270" s="1017"/>
      <c r="BX1270" s="1017"/>
      <c r="BY1270" s="1026"/>
      <c r="CA1270" s="365" t="b">
        <f t="shared" si="559"/>
        <v>0</v>
      </c>
      <c r="CB1270" s="365" t="b">
        <f t="shared" si="560"/>
        <v>0</v>
      </c>
      <c r="CC1270" s="365">
        <f t="shared" si="561"/>
        <v>0</v>
      </c>
      <c r="CD1270" s="365" t="b">
        <f t="shared" si="562"/>
        <v>0</v>
      </c>
      <c r="CE1270" s="365" t="b">
        <f t="shared" si="563"/>
        <v>0</v>
      </c>
      <c r="CF1270" s="365" t="b">
        <f t="shared" si="564"/>
        <v>0</v>
      </c>
      <c r="CG1270" s="365" t="b">
        <f t="shared" si="565"/>
        <v>0</v>
      </c>
      <c r="CH1270" s="365" t="b">
        <f t="shared" si="566"/>
        <v>0</v>
      </c>
      <c r="CI1270" s="72" t="b">
        <f t="shared" si="567"/>
        <v>0</v>
      </c>
      <c r="CJ1270" s="72" t="b">
        <f t="shared" si="568"/>
        <v>0</v>
      </c>
      <c r="CK1270" s="72">
        <f t="shared" si="569"/>
        <v>0</v>
      </c>
      <c r="CL1270" s="72">
        <f t="shared" si="570"/>
        <v>0</v>
      </c>
      <c r="CM1270" s="72" t="b">
        <f t="shared" si="571"/>
        <v>0</v>
      </c>
      <c r="CN1270" s="72" t="b">
        <f t="shared" si="572"/>
        <v>0</v>
      </c>
      <c r="CP1270" s="13">
        <f t="shared" si="573"/>
        <v>0</v>
      </c>
      <c r="CQ1270" s="13" t="b">
        <f t="shared" si="574"/>
        <v>0</v>
      </c>
      <c r="CR1270" s="13" t="b">
        <f t="shared" si="575"/>
        <v>0</v>
      </c>
      <c r="CS1270" s="13" t="b">
        <f t="shared" si="581"/>
        <v>0</v>
      </c>
      <c r="CT1270" s="13" t="b">
        <f t="shared" si="580"/>
        <v>0</v>
      </c>
      <c r="CU1270" s="13" t="b">
        <f t="shared" si="582"/>
        <v>0</v>
      </c>
      <c r="CV1270" s="13" t="b">
        <f t="shared" si="576"/>
        <v>0</v>
      </c>
      <c r="CW1270" s="13" t="b">
        <f t="shared" si="577"/>
        <v>0</v>
      </c>
      <c r="CX1270" s="13" t="b">
        <f t="shared" si="578"/>
        <v>0</v>
      </c>
      <c r="CY1270" s="13" t="b">
        <f t="shared" si="579"/>
        <v>0</v>
      </c>
    </row>
    <row r="1271" spans="1:103" ht="15" thickBot="1">
      <c r="A1271" s="932"/>
      <c r="B1271" s="1020"/>
      <c r="C1271" s="1020"/>
      <c r="D1271" s="1020"/>
      <c r="E1271" s="1020"/>
      <c r="F1271" s="1020"/>
      <c r="G1271" s="1020"/>
      <c r="H1271" s="1020"/>
      <c r="I1271" s="1020"/>
      <c r="J1271" s="1020"/>
      <c r="K1271" s="1020"/>
      <c r="L1271" s="1020"/>
      <c r="M1271" s="1020"/>
      <c r="N1271" s="1020"/>
      <c r="O1271" s="145"/>
      <c r="P1271" s="1020"/>
      <c r="Q1271" s="941"/>
      <c r="R1271" s="1020"/>
      <c r="S1271" s="1020"/>
      <c r="T1271" s="1020"/>
      <c r="U1271" s="1020"/>
      <c r="V1271" s="1020"/>
      <c r="W1271" s="144"/>
      <c r="X1271" s="144"/>
      <c r="Y1271" s="144"/>
      <c r="Z1271" s="144"/>
      <c r="AA1271" s="144" t="s">
        <v>38</v>
      </c>
      <c r="AB1271" s="146"/>
      <c r="AC1271" s="146"/>
      <c r="AD1271" s="144"/>
      <c r="AE1271" s="1020"/>
      <c r="AF1271" s="334">
        <f t="shared" si="554"/>
        <v>0</v>
      </c>
      <c r="AG1271" s="272">
        <f>IF(R1271="kompletna",Q1271*J1271*0.0036*'lista, wskaźniki'!$F$13, IF(R1271="częściowa",Q1271*J1271*0.0036*'lista, wskaźniki'!$F$14, IF(R1271="brak",Q1271*J1271*0.0036*'lista, wskaźniki'!$F$15,)))</f>
        <v>0</v>
      </c>
      <c r="AH1271" s="334">
        <f>IF(Y1271="inne",K1271*'lista, wskaźniki'!$E$35,IF(Y1271="to samo źródło",0,IF(Y1271=0,0)))</f>
        <v>0</v>
      </c>
      <c r="AI1271" s="334">
        <f>IF(AA1271="gaz z sieci",AC1271*'lista, wskaźniki'!$D$21)</f>
        <v>0</v>
      </c>
      <c r="AJ1271" s="272">
        <f>IF(AA1271="węgiel",AB1271*'lista, wskaźniki'!$D$20, IF('Sektor mieszkaniowy'!AA1271="drewno",'Sektor mieszkaniowy'!AB1271*'lista, wskaźniki'!$D$22,IF('Sektor mieszkaniowy'!AA1271="pellet",AB1271*'lista, wskaźniki'!$D$23,IF('Sektor mieszkaniowy'!AA1271="gaz z sieci",AB1271*'lista, wskaźniki'!$D$21,IF('Sektor mieszkaniowy'!AA1271="olej opałowy",'Sektor mieszkaniowy'!AB1271*'lista, wskaźniki'!$D$24)))))</f>
        <v>0</v>
      </c>
      <c r="AK1271" s="1023"/>
      <c r="AL1271" s="1020"/>
      <c r="AM1271" s="20">
        <f>IF(AA1271="węgiel",AF1271*1/3.6*'lista, wskaźniki'!$F$20,IF(AA1271="drewno",AF1271*1/3.6*'lista, wskaźniki'!$F$22,IF(AA1271="pellet",AF1271*1/3.6*'lista, wskaźniki'!$F$23,IF(AA1271="gaz z sieci",AF1271*1/3.6*'lista, wskaźniki'!$F$21,IF(AA1271="olej opałowy",AF1271*1/3.6*'lista, wskaźniki'!$F$24,0)))))</f>
        <v>0</v>
      </c>
      <c r="AN1271" s="20">
        <f>IF(AA1271="węgiel",AF1271*'lista, wskaźniki'!$E$42,IF(AA1271="drewno",AF1271*'lista, wskaźniki'!$G$42,IF(AA1271="pellet",AF1271*'lista, wskaźniki'!$H$42,IF(AA1271="gaz z sieci",AF1271*'lista, wskaźniki'!$F$42,IF(AA1271="olej opałowy",AF1271*'lista, wskaźniki'!$I$42,0)))))</f>
        <v>0</v>
      </c>
      <c r="AO1271" s="20">
        <f>IF(AA1271="węgiel",AF1271*'lista, wskaźniki'!$E$43,IF(AA1271="drewno",AF1271*'lista, wskaźniki'!$G$43,IF(AA1271="pellet",AF1271*'lista, wskaźniki'!$H$43,IF(AA1271="gaz z sieci",AF1271*'lista, wskaźniki'!$F$43,IF(AA1271="olej opałowy",AF1271*'lista, wskaźniki'!$I$43,0)))))</f>
        <v>0</v>
      </c>
      <c r="AP1271" s="20">
        <f>IF(AA1271="węgiel",AF1271*'lista, wskaźniki'!$E$44,IF(AA1271="drewno",AF1271*'lista, wskaźniki'!$G$44,IF(AA1271="pellet",AF1271*'lista, wskaźniki'!$H$44,IF(AA1271="gaz z sieci",AF1271*'lista, wskaźniki'!$F$44,IF(AA1271="olej opałowy",AF1271*'lista, wskaźniki'!$I$44,0)))))</f>
        <v>0</v>
      </c>
      <c r="AQ1271" s="20" t="b">
        <f>IF(Z1271="gaz",AH1271*1/3.6*'lista, wskaźniki'!$F$21,IF(Z1271="energia elektryczna",AH1271*1/3.6*'lista, wskaźniki'!$F$26))</f>
        <v>0</v>
      </c>
      <c r="AR1271" s="20" t="b">
        <f>IF(Z1271="gaz",AH1271*'lista, wskaźniki'!$F$42,IF(Z1271="energia elektryczna",AH1271*0))</f>
        <v>0</v>
      </c>
      <c r="AS1271" s="20" t="b">
        <f>IF(Z1271="gaz",AH1271*'lista, wskaźniki'!$F$43,IF(Z1271="energia elektryczna",AH1271*0))</f>
        <v>0</v>
      </c>
      <c r="AT1271" s="20" t="b">
        <f>IF(Z1271="gaz",AH1271*'lista, wskaźniki'!$F$44,IF(Z1271="energia elektryczna",AH1271*0))</f>
        <v>0</v>
      </c>
      <c r="AU1271" s="20">
        <f>AI1271*1/3.6*'lista, wskaźniki'!$F$21</f>
        <v>0</v>
      </c>
      <c r="AV1271" s="20">
        <f>AI1271*'lista, wskaźniki'!$F$42</f>
        <v>0</v>
      </c>
      <c r="AW1271" s="20">
        <f>AI1271*'lista, wskaźniki'!$F$43</f>
        <v>0</v>
      </c>
      <c r="AX1271" s="20">
        <f>AI1271*'lista, wskaźniki'!$F$44</f>
        <v>0</v>
      </c>
      <c r="AY1271" s="20">
        <f>AK1271*'lista, wskaźniki'!$F$26</f>
        <v>0</v>
      </c>
      <c r="AZ1271" s="20">
        <f t="shared" si="555"/>
        <v>0</v>
      </c>
      <c r="BA1271" s="20">
        <f t="shared" si="556"/>
        <v>0</v>
      </c>
      <c r="BB1271" s="20">
        <f t="shared" si="557"/>
        <v>0</v>
      </c>
      <c r="BC1271" s="20">
        <f t="shared" si="558"/>
        <v>0</v>
      </c>
      <c r="BD1271" s="1020"/>
      <c r="BE1271" s="1020"/>
      <c r="BF1271" s="1020"/>
      <c r="BG1271" s="1020"/>
      <c r="BH1271" s="144"/>
      <c r="BI1271" s="1020"/>
      <c r="BJ1271" s="144"/>
      <c r="BK1271" s="1020"/>
      <c r="BL1271" s="144"/>
      <c r="BM1271" s="144"/>
      <c r="BN1271" s="144"/>
      <c r="BO1271" s="144"/>
      <c r="BP1271" s="144"/>
      <c r="BQ1271" s="144"/>
      <c r="BR1271" s="144"/>
      <c r="BS1271" s="1017"/>
      <c r="BT1271" s="1017"/>
      <c r="BU1271" s="1017"/>
      <c r="BV1271" s="1017"/>
      <c r="BW1271" s="1017"/>
      <c r="BX1271" s="1017"/>
      <c r="BY1271" s="1026"/>
      <c r="CA1271" s="365" t="b">
        <f t="shared" si="559"/>
        <v>0</v>
      </c>
      <c r="CB1271" s="365" t="b">
        <f t="shared" si="560"/>
        <v>0</v>
      </c>
      <c r="CC1271" s="365" t="b">
        <f t="shared" si="561"/>
        <v>0</v>
      </c>
      <c r="CD1271" s="365">
        <f t="shared" si="562"/>
        <v>0</v>
      </c>
      <c r="CE1271" s="365" t="b">
        <f t="shared" si="563"/>
        <v>0</v>
      </c>
      <c r="CF1271" s="365" t="b">
        <f t="shared" si="564"/>
        <v>0</v>
      </c>
      <c r="CG1271" s="365" t="b">
        <f t="shared" si="565"/>
        <v>0</v>
      </c>
      <c r="CH1271" s="365">
        <f t="shared" si="566"/>
        <v>0</v>
      </c>
      <c r="CI1271" s="72" t="b">
        <f t="shared" si="567"/>
        <v>0</v>
      </c>
      <c r="CJ1271" s="72" t="b">
        <f t="shared" si="568"/>
        <v>0</v>
      </c>
      <c r="CK1271" s="72" t="b">
        <f t="shared" si="569"/>
        <v>0</v>
      </c>
      <c r="CL1271" s="72">
        <f t="shared" si="570"/>
        <v>0</v>
      </c>
      <c r="CM1271" s="72" t="b">
        <f t="shared" si="571"/>
        <v>0</v>
      </c>
      <c r="CN1271" s="72" t="b">
        <f t="shared" si="572"/>
        <v>0</v>
      </c>
      <c r="CP1271" s="13">
        <f t="shared" si="573"/>
        <v>0</v>
      </c>
      <c r="CQ1271" s="13" t="b">
        <f t="shared" si="574"/>
        <v>0</v>
      </c>
      <c r="CR1271" s="13" t="b">
        <f t="shared" si="575"/>
        <v>0</v>
      </c>
      <c r="CS1271" s="13" t="b">
        <f t="shared" si="581"/>
        <v>0</v>
      </c>
      <c r="CT1271" s="13" t="b">
        <f t="shared" si="580"/>
        <v>0</v>
      </c>
      <c r="CU1271" s="13" t="b">
        <f t="shared" si="582"/>
        <v>0</v>
      </c>
      <c r="CV1271" s="13" t="b">
        <f t="shared" si="576"/>
        <v>0</v>
      </c>
      <c r="CW1271" s="13" t="b">
        <f t="shared" si="577"/>
        <v>0</v>
      </c>
      <c r="CX1271" s="13" t="b">
        <f t="shared" si="578"/>
        <v>0</v>
      </c>
      <c r="CY1271" s="13" t="b">
        <f t="shared" si="579"/>
        <v>0</v>
      </c>
    </row>
    <row r="1272" spans="1:103" ht="15" thickBot="1">
      <c r="A1272" s="933"/>
      <c r="B1272" s="1021"/>
      <c r="C1272" s="1021"/>
      <c r="D1272" s="1021"/>
      <c r="E1272" s="1021"/>
      <c r="F1272" s="1021"/>
      <c r="G1272" s="1021"/>
      <c r="H1272" s="1021"/>
      <c r="I1272" s="1021"/>
      <c r="J1272" s="1021"/>
      <c r="K1272" s="1021"/>
      <c r="L1272" s="1021"/>
      <c r="M1272" s="1021"/>
      <c r="N1272" s="1021"/>
      <c r="O1272" s="148"/>
      <c r="P1272" s="1021"/>
      <c r="Q1272" s="942"/>
      <c r="R1272" s="1021"/>
      <c r="S1272" s="1021"/>
      <c r="T1272" s="1021"/>
      <c r="U1272" s="1021"/>
      <c r="V1272" s="1021"/>
      <c r="W1272" s="147"/>
      <c r="X1272" s="147"/>
      <c r="Y1272" s="147"/>
      <c r="Z1272" s="147"/>
      <c r="AA1272" s="147" t="s">
        <v>37</v>
      </c>
      <c r="AB1272" s="149"/>
      <c r="AC1272" s="149"/>
      <c r="AD1272" s="147"/>
      <c r="AE1272" s="1021"/>
      <c r="AF1272" s="334">
        <f t="shared" ref="AF1272:AF1335" si="583">IF(AG1272&gt;0,(AJ1272+AG1272)/2,AJ1272)</f>
        <v>0</v>
      </c>
      <c r="AG1272" s="272">
        <f>IF(R1272="kompletna",Q1272*J1272*0.0036*'lista, wskaźniki'!$F$13, IF(R1272="częściowa",Q1272*J1272*0.0036*'lista, wskaźniki'!$F$14, IF(R1272="brak",Q1272*J1272*0.0036*'lista, wskaźniki'!$F$15,)))</f>
        <v>0</v>
      </c>
      <c r="AH1272" s="334">
        <f>IF(Y1272="inne",K1272*'lista, wskaźniki'!$E$35,IF(Y1272="to samo źródło",0,IF(Y1272=0,0)))</f>
        <v>0</v>
      </c>
      <c r="AI1272" s="334" t="b">
        <f>IF(AA1272="gaz z sieci",AC1272*'lista, wskaźniki'!$D$21)</f>
        <v>0</v>
      </c>
      <c r="AJ1272" s="272">
        <f>IF(AA1272="węgiel",AB1272*'lista, wskaźniki'!$D$20, IF('Sektor mieszkaniowy'!AA1272="drewno",'Sektor mieszkaniowy'!AB1272*'lista, wskaźniki'!$D$22,IF('Sektor mieszkaniowy'!AA1272="pellet",AB1272*'lista, wskaźniki'!$D$23,IF('Sektor mieszkaniowy'!AA1272="gaz z sieci",AB1272*'lista, wskaźniki'!$D$21,IF('Sektor mieszkaniowy'!AA1272="olej opałowy",'Sektor mieszkaniowy'!AB1272*'lista, wskaźniki'!$D$24)))))</f>
        <v>0</v>
      </c>
      <c r="AK1272" s="1024"/>
      <c r="AL1272" s="1021"/>
      <c r="AM1272" s="20">
        <f>IF(AA1272="węgiel",AF1272*1/3.6*'lista, wskaźniki'!$F$20,IF(AA1272="drewno",AF1272*1/3.6*'lista, wskaźniki'!$F$22,IF(AA1272="pellet",AF1272*1/3.6*'lista, wskaźniki'!$F$23,IF(AA1272="gaz z sieci",AF1272*1/3.6*'lista, wskaźniki'!$F$21,IF(AA1272="olej opałowy",AF1272*1/3.6*'lista, wskaźniki'!$F$24,0)))))</f>
        <v>0</v>
      </c>
      <c r="AN1272" s="20">
        <f>IF(AA1272="węgiel",AF1272*'lista, wskaźniki'!$E$42,IF(AA1272="drewno",AF1272*'lista, wskaźniki'!$G$42,IF(AA1272="pellet",AF1272*'lista, wskaźniki'!$H$42,IF(AA1272="gaz z sieci",AF1272*'lista, wskaźniki'!$F$42,IF(AA1272="olej opałowy",AF1272*'lista, wskaźniki'!$I$42,0)))))</f>
        <v>0</v>
      </c>
      <c r="AO1272" s="20">
        <f>IF(AA1272="węgiel",AF1272*'lista, wskaźniki'!$E$43,IF(AA1272="drewno",AF1272*'lista, wskaźniki'!$G$43,IF(AA1272="pellet",AF1272*'lista, wskaźniki'!$H$43,IF(AA1272="gaz z sieci",AF1272*'lista, wskaźniki'!$F$43,IF(AA1272="olej opałowy",AF1272*'lista, wskaźniki'!$I$43,0)))))</f>
        <v>0</v>
      </c>
      <c r="AP1272" s="20">
        <f>IF(AA1272="węgiel",AF1272*'lista, wskaźniki'!$E$44,IF(AA1272="drewno",AF1272*'lista, wskaźniki'!$G$44,IF(AA1272="pellet",AF1272*'lista, wskaźniki'!$H$44,IF(AA1272="gaz z sieci",AF1272*'lista, wskaźniki'!$F$44,IF(AA1272="olej opałowy",AF1272*'lista, wskaźniki'!$I$44,0)))))</f>
        <v>0</v>
      </c>
      <c r="AQ1272" s="20" t="b">
        <f>IF(Z1272="gaz",AH1272*1/3.6*'lista, wskaźniki'!$F$21,IF(Z1272="energia elektryczna",AH1272*1/3.6*'lista, wskaźniki'!$F$26))</f>
        <v>0</v>
      </c>
      <c r="AR1272" s="20" t="b">
        <f>IF(Z1272="gaz",AH1272*'lista, wskaźniki'!$F$42,IF(Z1272="energia elektryczna",AH1272*0))</f>
        <v>0</v>
      </c>
      <c r="AS1272" s="20" t="b">
        <f>IF(Z1272="gaz",AH1272*'lista, wskaźniki'!$F$43,IF(Z1272="energia elektryczna",AH1272*0))</f>
        <v>0</v>
      </c>
      <c r="AT1272" s="20" t="b">
        <f>IF(Z1272="gaz",AH1272*'lista, wskaźniki'!$F$44,IF(Z1272="energia elektryczna",AH1272*0))</f>
        <v>0</v>
      </c>
      <c r="AU1272" s="20">
        <f>AI1272*1/3.6*'lista, wskaźniki'!$F$21</f>
        <v>0</v>
      </c>
      <c r="AV1272" s="20">
        <f>AI1272*'lista, wskaźniki'!$F$42</f>
        <v>0</v>
      </c>
      <c r="AW1272" s="20">
        <f>AI1272*'lista, wskaźniki'!$F$43</f>
        <v>0</v>
      </c>
      <c r="AX1272" s="20">
        <f>AI1272*'lista, wskaźniki'!$F$44</f>
        <v>0</v>
      </c>
      <c r="AY1272" s="20">
        <f>AK1272*'lista, wskaźniki'!$F$26</f>
        <v>0</v>
      </c>
      <c r="AZ1272" s="20">
        <f t="shared" si="555"/>
        <v>0</v>
      </c>
      <c r="BA1272" s="20">
        <f t="shared" si="556"/>
        <v>0</v>
      </c>
      <c r="BB1272" s="20">
        <f t="shared" si="557"/>
        <v>0</v>
      </c>
      <c r="BC1272" s="20">
        <f t="shared" si="558"/>
        <v>0</v>
      </c>
      <c r="BD1272" s="1021"/>
      <c r="BE1272" s="1021"/>
      <c r="BF1272" s="1021"/>
      <c r="BG1272" s="1021"/>
      <c r="BH1272" s="147"/>
      <c r="BI1272" s="1021"/>
      <c r="BJ1272" s="147"/>
      <c r="BK1272" s="1021"/>
      <c r="BL1272" s="147"/>
      <c r="BM1272" s="147"/>
      <c r="BN1272" s="147"/>
      <c r="BO1272" s="147"/>
      <c r="BP1272" s="147"/>
      <c r="BQ1272" s="147"/>
      <c r="BR1272" s="147"/>
      <c r="BS1272" s="1018"/>
      <c r="BT1272" s="1018"/>
      <c r="BU1272" s="1018"/>
      <c r="BV1272" s="1018"/>
      <c r="BW1272" s="1018"/>
      <c r="BX1272" s="1018"/>
      <c r="BY1272" s="1027"/>
      <c r="CA1272" s="365" t="b">
        <f t="shared" si="559"/>
        <v>0</v>
      </c>
      <c r="CB1272" s="365" t="b">
        <f t="shared" si="560"/>
        <v>0</v>
      </c>
      <c r="CC1272" s="365" t="b">
        <f t="shared" si="561"/>
        <v>0</v>
      </c>
      <c r="CD1272" s="365" t="b">
        <f t="shared" si="562"/>
        <v>0</v>
      </c>
      <c r="CE1272" s="365">
        <f t="shared" si="563"/>
        <v>0</v>
      </c>
      <c r="CF1272" s="365" t="b">
        <f t="shared" si="564"/>
        <v>0</v>
      </c>
      <c r="CG1272" s="365" t="b">
        <f t="shared" si="565"/>
        <v>0</v>
      </c>
      <c r="CH1272" s="365" t="b">
        <f t="shared" si="566"/>
        <v>0</v>
      </c>
      <c r="CI1272" s="72" t="b">
        <f t="shared" si="567"/>
        <v>0</v>
      </c>
      <c r="CJ1272" s="72" t="b">
        <f t="shared" si="568"/>
        <v>0</v>
      </c>
      <c r="CK1272" s="72" t="b">
        <f t="shared" si="569"/>
        <v>0</v>
      </c>
      <c r="CL1272" s="72">
        <f t="shared" si="570"/>
        <v>0</v>
      </c>
      <c r="CM1272" s="72">
        <f t="shared" si="571"/>
        <v>0</v>
      </c>
      <c r="CN1272" s="72" t="b">
        <f t="shared" si="572"/>
        <v>0</v>
      </c>
      <c r="CP1272" s="13">
        <f t="shared" si="573"/>
        <v>0</v>
      </c>
      <c r="CQ1272" s="13" t="b">
        <f t="shared" si="574"/>
        <v>0</v>
      </c>
      <c r="CR1272" s="13" t="b">
        <f t="shared" si="575"/>
        <v>0</v>
      </c>
      <c r="CS1272" s="13" t="b">
        <f t="shared" si="581"/>
        <v>0</v>
      </c>
      <c r="CT1272" s="13" t="b">
        <f t="shared" si="580"/>
        <v>0</v>
      </c>
      <c r="CU1272" s="13" t="b">
        <f t="shared" si="582"/>
        <v>0</v>
      </c>
      <c r="CV1272" s="13" t="b">
        <f t="shared" si="576"/>
        <v>0</v>
      </c>
      <c r="CW1272" s="13" t="b">
        <f t="shared" si="577"/>
        <v>0</v>
      </c>
      <c r="CX1272" s="13" t="b">
        <f t="shared" si="578"/>
        <v>0</v>
      </c>
      <c r="CY1272" s="13" t="b">
        <f t="shared" si="579"/>
        <v>0</v>
      </c>
    </row>
    <row r="1273" spans="1:103" ht="15" thickBot="1">
      <c r="A1273" s="931">
        <v>255</v>
      </c>
      <c r="B1273" s="1019" t="s">
        <v>230</v>
      </c>
      <c r="C1273" s="1019"/>
      <c r="D1273" s="1019" t="s">
        <v>1</v>
      </c>
      <c r="E1273" s="1019" t="s">
        <v>5</v>
      </c>
      <c r="F1273" s="1019"/>
      <c r="G1273" s="1019"/>
      <c r="H1273" s="1019"/>
      <c r="I1273" s="1019" t="s">
        <v>11</v>
      </c>
      <c r="J1273" s="1019">
        <v>95</v>
      </c>
      <c r="K1273" s="1019">
        <v>1</v>
      </c>
      <c r="L1273" s="1019" t="s">
        <v>16</v>
      </c>
      <c r="M1273" s="1019"/>
      <c r="N1273" s="1019" t="s">
        <v>16</v>
      </c>
      <c r="O1273" s="142"/>
      <c r="P1273" s="1019" t="s">
        <v>17</v>
      </c>
      <c r="Q1273" s="940">
        <f>IF(I1273="&lt;1966",'lista, wskaźniki'!$G$4,IF(I1273="1967-1985",'lista, wskaźniki'!$G$5,IF(I1273="1986-1992",'lista, wskaźniki'!$G$6,IF(I1273="1993-1996",'lista, wskaźniki'!$G$7,IF(I1273="&gt;1997",'lista, wskaźniki'!$G$8,IF(I1273=0,'lista, wskaźniki'!$G$4))))))</f>
        <v>250</v>
      </c>
      <c r="R1273" s="1019" t="s">
        <v>23</v>
      </c>
      <c r="S1273" s="1019" t="s">
        <v>27</v>
      </c>
      <c r="T1273" s="1019"/>
      <c r="U1273" s="1019"/>
      <c r="V1273" s="1019"/>
      <c r="W1273" s="141" t="s">
        <v>35</v>
      </c>
      <c r="X1273" s="141" t="s">
        <v>39</v>
      </c>
      <c r="Y1273" s="141" t="s">
        <v>42</v>
      </c>
      <c r="Z1273" s="141"/>
      <c r="AA1273" s="141" t="s">
        <v>35</v>
      </c>
      <c r="AB1273" s="143">
        <f>ROUND(AD1273/'lista, wskaźniki'!$A$130,0)</f>
        <v>3</v>
      </c>
      <c r="AC1273" s="143"/>
      <c r="AD1273" s="141">
        <v>2500</v>
      </c>
      <c r="AE1273" s="1019"/>
      <c r="AF1273" s="334">
        <f t="shared" si="583"/>
        <v>68.14500000000001</v>
      </c>
      <c r="AG1273" s="272">
        <f>IF(R1273="kompletna",Q1273*J1273*0.0036*'lista, wskaźniki'!$F$13, IF(R1273="częściowa",Q1273*J1273*0.0036*'lista, wskaźniki'!$F$14, IF(R1273="brak",Q1273*J1273*0.0036*'lista, wskaźniki'!$F$15,)))</f>
        <v>68.400000000000006</v>
      </c>
      <c r="AH1273" s="334">
        <f>IF(Y1273="inne",K1273*'lista, wskaźniki'!$E$35,IF(Y1273="to samo źródło",0,IF(Y1273=0,0)))</f>
        <v>0</v>
      </c>
      <c r="AI1273" s="334" t="b">
        <f>IF(AA1273="gaz z sieci",AC1273*'lista, wskaźniki'!$D$21)</f>
        <v>0</v>
      </c>
      <c r="AJ1273" s="272">
        <f>IF(AA1273="węgiel",AB1273*'lista, wskaźniki'!$D$20, IF('Sektor mieszkaniowy'!AA1273="drewno",'Sektor mieszkaniowy'!AB1273*'lista, wskaźniki'!$D$22,IF('Sektor mieszkaniowy'!AA1273="pellet",AB1273*'lista, wskaźniki'!$D$23,IF('Sektor mieszkaniowy'!AA1273="gaz z sieci",AB1273*'lista, wskaźniki'!$D$21,IF('Sektor mieszkaniowy'!AA1273="olej opałowy",'Sektor mieszkaniowy'!AB1273*'lista, wskaźniki'!$D$24)))))</f>
        <v>67.89</v>
      </c>
      <c r="AK1273" s="1022"/>
      <c r="AL1273" s="1019">
        <v>1400</v>
      </c>
      <c r="AM1273" s="20">
        <f>IF(AA1273="węgiel",AF1273*1/3.6*'lista, wskaźniki'!$F$20,IF(AA1273="drewno",AF1273*1/3.6*'lista, wskaźniki'!$F$22,IF(AA1273="pellet",AF1273*1/3.6*'lista, wskaźniki'!$F$23,IF(AA1273="gaz z sieci",AF1273*1/3.6*'lista, wskaźniki'!$F$21,IF(AA1273="olej opałowy",AF1273*1/3.6*'lista, wskaźniki'!$F$24,0)))))</f>
        <v>6.4553758500000011</v>
      </c>
      <c r="AN1273" s="20">
        <f>IF(AA1273="węgiel",AF1273*'lista, wskaźniki'!$E$42,IF(AA1273="drewno",AF1273*'lista, wskaźniki'!$G$42,IF(AA1273="pellet",AF1273*'lista, wskaźniki'!$H$42,IF(AA1273="gaz z sieci",AF1273*'lista, wskaźniki'!$F$42,IF(AA1273="olej opałowy",AF1273*'lista, wskaźniki'!$I$42,0)))))</f>
        <v>2.5895100000000004E-2</v>
      </c>
      <c r="AO1273" s="20">
        <f>IF(AA1273="węgiel",AF1273*'lista, wskaźniki'!$E$43,IF(AA1273="drewno",AF1273*'lista, wskaźniki'!$G$43,IF(AA1273="pellet",AF1273*'lista, wskaźniki'!$H$43,IF(AA1273="gaz z sieci",AF1273*'lista, wskaźniki'!$F$43,IF(AA1273="olej opałowy",AF1273*'lista, wskaźniki'!$I$43,0)))))</f>
        <v>2.4532200000000004E-2</v>
      </c>
      <c r="AP1273" s="20">
        <f>IF(AA1273="węgiel",AF1273*'lista, wskaźniki'!$E$44,IF(AA1273="drewno",AF1273*'lista, wskaźniki'!$G$44,IF(AA1273="pellet",AF1273*'lista, wskaźniki'!$H$44,IF(AA1273="gaz z sieci",AF1273*'lista, wskaźniki'!$F$44,IF(AA1273="olej opałowy",AF1273*'lista, wskaźniki'!$I$44,0)))))</f>
        <v>1.8399150000000005E-5</v>
      </c>
      <c r="AQ1273" s="20" t="b">
        <f>IF(Z1273="gaz",AH1273*1/3.6*'lista, wskaźniki'!$F$21,IF(Z1273="energia elektryczna",AH1273*1/3.6*'lista, wskaźniki'!$F$26))</f>
        <v>0</v>
      </c>
      <c r="AR1273" s="20" t="b">
        <f>IF(Z1273="gaz",AH1273*'lista, wskaźniki'!$F$42,IF(Z1273="energia elektryczna",AH1273*0))</f>
        <v>0</v>
      </c>
      <c r="AS1273" s="20" t="b">
        <f>IF(Z1273="gaz",AH1273*'lista, wskaźniki'!$F$43,IF(Z1273="energia elektryczna",AH1273*0))</f>
        <v>0</v>
      </c>
      <c r="AT1273" s="20" t="b">
        <f>IF(Z1273="gaz",AH1273*'lista, wskaźniki'!$F$44,IF(Z1273="energia elektryczna",AH1273*0))</f>
        <v>0</v>
      </c>
      <c r="AU1273" s="20">
        <f>AI1273*1/3.6*'lista, wskaźniki'!$F$21</f>
        <v>0</v>
      </c>
      <c r="AV1273" s="20">
        <f>AI1273*'lista, wskaźniki'!$F$42</f>
        <v>0</v>
      </c>
      <c r="AW1273" s="20">
        <f>AI1273*'lista, wskaźniki'!$F$43</f>
        <v>0</v>
      </c>
      <c r="AX1273" s="20">
        <f>AI1273*'lista, wskaźniki'!$F$44</f>
        <v>0</v>
      </c>
      <c r="AY1273" s="20">
        <f>AK1273*'lista, wskaźniki'!$F$26</f>
        <v>0</v>
      </c>
      <c r="AZ1273" s="20">
        <f t="shared" si="555"/>
        <v>6.4553758500000011</v>
      </c>
      <c r="BA1273" s="20">
        <f t="shared" si="556"/>
        <v>2.5895100000000004E-2</v>
      </c>
      <c r="BB1273" s="20">
        <f t="shared" si="557"/>
        <v>2.4532200000000004E-2</v>
      </c>
      <c r="BC1273" s="20">
        <f t="shared" si="558"/>
        <v>1.8399150000000005E-5</v>
      </c>
      <c r="BD1273" s="1019" t="s">
        <v>17</v>
      </c>
      <c r="BE1273" s="1019" t="s">
        <v>17</v>
      </c>
      <c r="BF1273" s="1019" t="s">
        <v>17</v>
      </c>
      <c r="BG1273" s="1019" t="s">
        <v>17</v>
      </c>
      <c r="BH1273" s="141"/>
      <c r="BI1273" s="1019" t="s">
        <v>16</v>
      </c>
      <c r="BJ1273" s="141" t="s">
        <v>52</v>
      </c>
      <c r="BK1273" s="1019" t="s">
        <v>17</v>
      </c>
      <c r="BL1273" s="141"/>
      <c r="BM1273" s="141"/>
      <c r="BN1273" s="141"/>
      <c r="BO1273" s="141" t="s">
        <v>57</v>
      </c>
      <c r="BP1273" s="141"/>
      <c r="BQ1273" s="141"/>
      <c r="BR1273" s="141"/>
      <c r="BS1273" s="1016"/>
      <c r="BT1273" s="1016"/>
      <c r="BU1273" s="1016"/>
      <c r="BV1273" s="1016"/>
      <c r="BW1273" s="1016"/>
      <c r="BX1273" s="1016"/>
      <c r="BY1273" s="1025"/>
      <c r="CA1273" s="365">
        <f t="shared" si="559"/>
        <v>68.14500000000001</v>
      </c>
      <c r="CB1273" s="365" t="b">
        <f t="shared" si="560"/>
        <v>0</v>
      </c>
      <c r="CC1273" s="365" t="b">
        <f t="shared" si="561"/>
        <v>0</v>
      </c>
      <c r="CD1273" s="365" t="b">
        <f t="shared" si="562"/>
        <v>0</v>
      </c>
      <c r="CE1273" s="365" t="b">
        <f t="shared" si="563"/>
        <v>0</v>
      </c>
      <c r="CF1273" s="365" t="b">
        <f t="shared" si="564"/>
        <v>0</v>
      </c>
      <c r="CG1273" s="365" t="b">
        <f t="shared" si="565"/>
        <v>0</v>
      </c>
      <c r="CH1273" s="365" t="b">
        <f t="shared" si="566"/>
        <v>0</v>
      </c>
      <c r="CI1273" s="72">
        <f t="shared" si="567"/>
        <v>68.14500000000001</v>
      </c>
      <c r="CJ1273" s="72" t="b">
        <f t="shared" si="568"/>
        <v>0</v>
      </c>
      <c r="CK1273" s="72" t="b">
        <f t="shared" si="569"/>
        <v>0</v>
      </c>
      <c r="CL1273" s="72">
        <f t="shared" si="570"/>
        <v>0</v>
      </c>
      <c r="CM1273" s="72" t="b">
        <f t="shared" si="571"/>
        <v>0</v>
      </c>
      <c r="CN1273" s="72" t="b">
        <f t="shared" si="572"/>
        <v>0</v>
      </c>
      <c r="CP1273" s="13" t="b">
        <f t="shared" si="573"/>
        <v>0</v>
      </c>
      <c r="CQ1273" s="13">
        <f t="shared" si="574"/>
        <v>0</v>
      </c>
      <c r="CR1273" s="13">
        <f t="shared" si="575"/>
        <v>95</v>
      </c>
      <c r="CS1273" s="13">
        <f t="shared" si="581"/>
        <v>47.5</v>
      </c>
      <c r="CT1273" s="13" t="b">
        <f t="shared" si="580"/>
        <v>0</v>
      </c>
      <c r="CU1273" s="13">
        <f t="shared" si="582"/>
        <v>0</v>
      </c>
      <c r="CV1273" s="13" t="b">
        <f t="shared" si="576"/>
        <v>0</v>
      </c>
      <c r="CW1273" s="13">
        <f t="shared" si="577"/>
        <v>0</v>
      </c>
      <c r="CX1273" s="13" t="b">
        <f t="shared" si="578"/>
        <v>0</v>
      </c>
      <c r="CY1273" s="13">
        <f t="shared" si="579"/>
        <v>0</v>
      </c>
    </row>
    <row r="1274" spans="1:103" ht="15" thickBot="1">
      <c r="A1274" s="932"/>
      <c r="B1274" s="1020"/>
      <c r="C1274" s="1020"/>
      <c r="D1274" s="1020"/>
      <c r="E1274" s="1020"/>
      <c r="F1274" s="1020"/>
      <c r="G1274" s="1020"/>
      <c r="H1274" s="1020"/>
      <c r="I1274" s="1020"/>
      <c r="J1274" s="1020"/>
      <c r="K1274" s="1020"/>
      <c r="L1274" s="1020"/>
      <c r="M1274" s="1020"/>
      <c r="N1274" s="1020"/>
      <c r="O1274" s="145"/>
      <c r="P1274" s="1020"/>
      <c r="Q1274" s="941"/>
      <c r="R1274" s="1020"/>
      <c r="S1274" s="1020"/>
      <c r="T1274" s="1020"/>
      <c r="U1274" s="1020"/>
      <c r="V1274" s="1020"/>
      <c r="W1274" s="144"/>
      <c r="X1274" s="144"/>
      <c r="Y1274" s="144"/>
      <c r="Z1274" s="144"/>
      <c r="AA1274" s="144" t="s">
        <v>36</v>
      </c>
      <c r="AB1274" s="146"/>
      <c r="AC1274" s="146"/>
      <c r="AD1274" s="144"/>
      <c r="AE1274" s="1020"/>
      <c r="AF1274" s="334">
        <f t="shared" si="583"/>
        <v>0</v>
      </c>
      <c r="AG1274" s="272">
        <f>IF(R1274="kompletna",Q1274*J1274*0.0036*'lista, wskaźniki'!$F$13, IF(R1274="częściowa",Q1274*J1274*0.0036*'lista, wskaźniki'!$F$14, IF(R1274="brak",Q1274*J1274*0.0036*'lista, wskaźniki'!$F$15,)))</f>
        <v>0</v>
      </c>
      <c r="AH1274" s="334">
        <f>IF(Y1274="inne",K1274*'lista, wskaźniki'!$E$35,IF(Y1274="to samo źródło",0,IF(Y1274=0,0)))</f>
        <v>0</v>
      </c>
      <c r="AI1274" s="334" t="b">
        <f>IF(AA1274="gaz z sieci",AC1274*'lista, wskaźniki'!$D$21)</f>
        <v>0</v>
      </c>
      <c r="AJ1274" s="272">
        <f>IF(AA1274="węgiel",AB1274*'lista, wskaźniki'!$D$20, IF('Sektor mieszkaniowy'!AA1274="drewno",'Sektor mieszkaniowy'!AB1274*'lista, wskaźniki'!$D$22,IF('Sektor mieszkaniowy'!AA1274="pellet",AB1274*'lista, wskaźniki'!$D$23,IF('Sektor mieszkaniowy'!AA1274="gaz z sieci",AB1274*'lista, wskaźniki'!$D$21,IF('Sektor mieszkaniowy'!AA1274="olej opałowy",'Sektor mieszkaniowy'!AB1274*'lista, wskaźniki'!$D$24)))))</f>
        <v>0</v>
      </c>
      <c r="AK1274" s="1023"/>
      <c r="AL1274" s="1020"/>
      <c r="AM1274" s="20">
        <f>IF(AA1274="węgiel",AF1274*1/3.6*'lista, wskaźniki'!$F$20,IF(AA1274="drewno",AF1274*1/3.6*'lista, wskaźniki'!$F$22,IF(AA1274="pellet",AF1274*1/3.6*'lista, wskaźniki'!$F$23,IF(AA1274="gaz z sieci",AF1274*1/3.6*'lista, wskaźniki'!$F$21,IF(AA1274="olej opałowy",AF1274*1/3.6*'lista, wskaźniki'!$F$24,0)))))</f>
        <v>0</v>
      </c>
      <c r="AN1274" s="20">
        <f>IF(AA1274="węgiel",AF1274*'lista, wskaźniki'!$E$42,IF(AA1274="drewno",AF1274*'lista, wskaźniki'!$G$42,IF(AA1274="pellet",AF1274*'lista, wskaźniki'!$H$42,IF(AA1274="gaz z sieci",AF1274*'lista, wskaźniki'!$F$42,IF(AA1274="olej opałowy",AF1274*'lista, wskaźniki'!$I$42,0)))))</f>
        <v>0</v>
      </c>
      <c r="AO1274" s="20">
        <f>IF(AA1274="węgiel",AF1274*'lista, wskaźniki'!$E$43,IF(AA1274="drewno",AF1274*'lista, wskaźniki'!$G$43,IF(AA1274="pellet",AF1274*'lista, wskaźniki'!$H$43,IF(AA1274="gaz z sieci",AF1274*'lista, wskaźniki'!$F$43,IF(AA1274="olej opałowy",AF1274*'lista, wskaźniki'!$I$43,0)))))</f>
        <v>0</v>
      </c>
      <c r="AP1274" s="20">
        <f>IF(AA1274="węgiel",AF1274*'lista, wskaźniki'!$E$44,IF(AA1274="drewno",AF1274*'lista, wskaźniki'!$G$44,IF(AA1274="pellet",AF1274*'lista, wskaźniki'!$H$44,IF(AA1274="gaz z sieci",AF1274*'lista, wskaźniki'!$F$44,IF(AA1274="olej opałowy",AF1274*'lista, wskaźniki'!$I$44,0)))))</f>
        <v>0</v>
      </c>
      <c r="AQ1274" s="20" t="b">
        <f>IF(Z1274="gaz",AH1274*1/3.6*'lista, wskaźniki'!$F$21,IF(Z1274="energia elektryczna",AH1274*1/3.6*'lista, wskaźniki'!$F$26))</f>
        <v>0</v>
      </c>
      <c r="AR1274" s="20" t="b">
        <f>IF(Z1274="gaz",AH1274*'lista, wskaźniki'!$F$42,IF(Z1274="energia elektryczna",AH1274*0))</f>
        <v>0</v>
      </c>
      <c r="AS1274" s="20" t="b">
        <f>IF(Z1274="gaz",AH1274*'lista, wskaźniki'!$F$43,IF(Z1274="energia elektryczna",AH1274*0))</f>
        <v>0</v>
      </c>
      <c r="AT1274" s="20" t="b">
        <f>IF(Z1274="gaz",AH1274*'lista, wskaźniki'!$F$44,IF(Z1274="energia elektryczna",AH1274*0))</f>
        <v>0</v>
      </c>
      <c r="AU1274" s="20">
        <f>AI1274*1/3.6*'lista, wskaźniki'!$F$21</f>
        <v>0</v>
      </c>
      <c r="AV1274" s="20">
        <f>AI1274*'lista, wskaźniki'!$F$42</f>
        <v>0</v>
      </c>
      <c r="AW1274" s="20">
        <f>AI1274*'lista, wskaźniki'!$F$43</f>
        <v>0</v>
      </c>
      <c r="AX1274" s="20">
        <f>AI1274*'lista, wskaźniki'!$F$44</f>
        <v>0</v>
      </c>
      <c r="AY1274" s="20">
        <f>AK1274*'lista, wskaźniki'!$F$26</f>
        <v>0</v>
      </c>
      <c r="AZ1274" s="20">
        <f t="shared" si="555"/>
        <v>0</v>
      </c>
      <c r="BA1274" s="20">
        <f t="shared" si="556"/>
        <v>0</v>
      </c>
      <c r="BB1274" s="20">
        <f t="shared" si="557"/>
        <v>0</v>
      </c>
      <c r="BC1274" s="20">
        <f t="shared" si="558"/>
        <v>0</v>
      </c>
      <c r="BD1274" s="1020"/>
      <c r="BE1274" s="1020"/>
      <c r="BF1274" s="1020"/>
      <c r="BG1274" s="1020"/>
      <c r="BH1274" s="144"/>
      <c r="BI1274" s="1020"/>
      <c r="BJ1274" s="144"/>
      <c r="BK1274" s="1020"/>
      <c r="BL1274" s="144"/>
      <c r="BM1274" s="144"/>
      <c r="BN1274" s="144"/>
      <c r="BO1274" s="144"/>
      <c r="BP1274" s="144"/>
      <c r="BQ1274" s="144"/>
      <c r="BR1274" s="144"/>
      <c r="BS1274" s="1017"/>
      <c r="BT1274" s="1017"/>
      <c r="BU1274" s="1017"/>
      <c r="BV1274" s="1017"/>
      <c r="BW1274" s="1017"/>
      <c r="BX1274" s="1017"/>
      <c r="BY1274" s="1026"/>
      <c r="CA1274" s="365" t="b">
        <f t="shared" si="559"/>
        <v>0</v>
      </c>
      <c r="CB1274" s="365">
        <f t="shared" si="560"/>
        <v>0</v>
      </c>
      <c r="CC1274" s="365" t="b">
        <f t="shared" si="561"/>
        <v>0</v>
      </c>
      <c r="CD1274" s="365" t="b">
        <f t="shared" si="562"/>
        <v>0</v>
      </c>
      <c r="CE1274" s="365" t="b">
        <f t="shared" si="563"/>
        <v>0</v>
      </c>
      <c r="CF1274" s="365" t="b">
        <f t="shared" si="564"/>
        <v>0</v>
      </c>
      <c r="CG1274" s="365" t="b">
        <f t="shared" si="565"/>
        <v>0</v>
      </c>
      <c r="CH1274" s="365" t="b">
        <f t="shared" si="566"/>
        <v>0</v>
      </c>
      <c r="CI1274" s="72" t="b">
        <f t="shared" si="567"/>
        <v>0</v>
      </c>
      <c r="CJ1274" s="72">
        <f t="shared" si="568"/>
        <v>0</v>
      </c>
      <c r="CK1274" s="72" t="b">
        <f t="shared" si="569"/>
        <v>0</v>
      </c>
      <c r="CL1274" s="72">
        <f t="shared" si="570"/>
        <v>0</v>
      </c>
      <c r="CM1274" s="72" t="b">
        <f t="shared" si="571"/>
        <v>0</v>
      </c>
      <c r="CN1274" s="72" t="b">
        <f t="shared" si="572"/>
        <v>0</v>
      </c>
      <c r="CP1274" s="13">
        <f t="shared" si="573"/>
        <v>0</v>
      </c>
      <c r="CQ1274" s="13" t="b">
        <f t="shared" si="574"/>
        <v>0</v>
      </c>
      <c r="CR1274" s="13" t="b">
        <f t="shared" si="575"/>
        <v>0</v>
      </c>
      <c r="CS1274" s="13" t="b">
        <f t="shared" si="581"/>
        <v>0</v>
      </c>
      <c r="CT1274" s="13" t="b">
        <f t="shared" si="580"/>
        <v>0</v>
      </c>
      <c r="CU1274" s="13" t="b">
        <f t="shared" si="582"/>
        <v>0</v>
      </c>
      <c r="CV1274" s="13" t="b">
        <f t="shared" si="576"/>
        <v>0</v>
      </c>
      <c r="CW1274" s="13" t="b">
        <f t="shared" si="577"/>
        <v>0</v>
      </c>
      <c r="CX1274" s="13" t="b">
        <f t="shared" si="578"/>
        <v>0</v>
      </c>
      <c r="CY1274" s="13" t="b">
        <f t="shared" si="579"/>
        <v>0</v>
      </c>
    </row>
    <row r="1275" spans="1:103" ht="15" thickBot="1">
      <c r="A1275" s="932"/>
      <c r="B1275" s="1020"/>
      <c r="C1275" s="1020"/>
      <c r="D1275" s="1020"/>
      <c r="E1275" s="1020"/>
      <c r="F1275" s="1020"/>
      <c r="G1275" s="1020"/>
      <c r="H1275" s="1020"/>
      <c r="I1275" s="1020"/>
      <c r="J1275" s="1020"/>
      <c r="K1275" s="1020"/>
      <c r="L1275" s="1020"/>
      <c r="M1275" s="1020"/>
      <c r="N1275" s="1020"/>
      <c r="O1275" s="145"/>
      <c r="P1275" s="1020"/>
      <c r="Q1275" s="941"/>
      <c r="R1275" s="1020"/>
      <c r="S1275" s="1020"/>
      <c r="T1275" s="1020"/>
      <c r="U1275" s="1020"/>
      <c r="V1275" s="1020"/>
      <c r="W1275" s="144"/>
      <c r="X1275" s="144"/>
      <c r="Y1275" s="144"/>
      <c r="Z1275" s="144"/>
      <c r="AA1275" s="144" t="s">
        <v>50</v>
      </c>
      <c r="AB1275" s="146"/>
      <c r="AC1275" s="146"/>
      <c r="AD1275" s="144"/>
      <c r="AE1275" s="1020"/>
      <c r="AF1275" s="334">
        <f t="shared" si="583"/>
        <v>0</v>
      </c>
      <c r="AG1275" s="272">
        <f>IF(R1275="kompletna",Q1275*J1275*0.0036*'lista, wskaźniki'!$F$13, IF(R1275="częściowa",Q1275*J1275*0.0036*'lista, wskaźniki'!$F$14, IF(R1275="brak",Q1275*J1275*0.0036*'lista, wskaźniki'!$F$15,)))</f>
        <v>0</v>
      </c>
      <c r="AH1275" s="334">
        <f>IF(Y1275="inne",K1275*'lista, wskaźniki'!$E$35,IF(Y1275="to samo źródło",0,IF(Y1275=0,0)))</f>
        <v>0</v>
      </c>
      <c r="AI1275" s="334" t="b">
        <f>IF(AA1275="gaz z sieci",AC1275*'lista, wskaźniki'!$D$21)</f>
        <v>0</v>
      </c>
      <c r="AJ1275" s="272">
        <f>IF(AA1275="węgiel",AB1275*'lista, wskaźniki'!$D$20, IF('Sektor mieszkaniowy'!AA1275="drewno",'Sektor mieszkaniowy'!AB1275*'lista, wskaźniki'!$D$22,IF('Sektor mieszkaniowy'!AA1275="pellet",AB1275*'lista, wskaźniki'!$D$23,IF('Sektor mieszkaniowy'!AA1275="gaz z sieci",AB1275*'lista, wskaźniki'!$D$21,IF('Sektor mieszkaniowy'!AA1275="olej opałowy",'Sektor mieszkaniowy'!AB1275*'lista, wskaźniki'!$D$24)))))</f>
        <v>0</v>
      </c>
      <c r="AK1275" s="1023"/>
      <c r="AL1275" s="1020"/>
      <c r="AM1275" s="20">
        <f>IF(AA1275="węgiel",AF1275*1/3.6*'lista, wskaźniki'!$F$20,IF(AA1275="drewno",AF1275*1/3.6*'lista, wskaźniki'!$F$22,IF(AA1275="pellet",AF1275*1/3.6*'lista, wskaźniki'!$F$23,IF(AA1275="gaz z sieci",AF1275*1/3.6*'lista, wskaźniki'!$F$21,IF(AA1275="olej opałowy",AF1275*1/3.6*'lista, wskaźniki'!$F$24,0)))))</f>
        <v>0</v>
      </c>
      <c r="AN1275" s="20">
        <f>IF(AA1275="węgiel",AF1275*'lista, wskaźniki'!$E$42,IF(AA1275="drewno",AF1275*'lista, wskaźniki'!$G$42,IF(AA1275="pellet",AF1275*'lista, wskaźniki'!$H$42,IF(AA1275="gaz z sieci",AF1275*'lista, wskaźniki'!$F$42,IF(AA1275="olej opałowy",AF1275*'lista, wskaźniki'!$I$42,0)))))</f>
        <v>0</v>
      </c>
      <c r="AO1275" s="20">
        <f>IF(AA1275="węgiel",AF1275*'lista, wskaźniki'!$E$43,IF(AA1275="drewno",AF1275*'lista, wskaźniki'!$G$43,IF(AA1275="pellet",AF1275*'lista, wskaźniki'!$H$43,IF(AA1275="gaz z sieci",AF1275*'lista, wskaźniki'!$F$43,IF(AA1275="olej opałowy",AF1275*'lista, wskaźniki'!$I$43,0)))))</f>
        <v>0</v>
      </c>
      <c r="AP1275" s="20">
        <f>IF(AA1275="węgiel",AF1275*'lista, wskaźniki'!$E$44,IF(AA1275="drewno",AF1275*'lista, wskaźniki'!$G$44,IF(AA1275="pellet",AF1275*'lista, wskaźniki'!$H$44,IF(AA1275="gaz z sieci",AF1275*'lista, wskaźniki'!$F$44,IF(AA1275="olej opałowy",AF1275*'lista, wskaźniki'!$I$44,0)))))</f>
        <v>0</v>
      </c>
      <c r="AQ1275" s="20" t="b">
        <f>IF(Z1275="gaz",AH1275*1/3.6*'lista, wskaźniki'!$F$21,IF(Z1275="energia elektryczna",AH1275*1/3.6*'lista, wskaźniki'!$F$26))</f>
        <v>0</v>
      </c>
      <c r="AR1275" s="20" t="b">
        <f>IF(Z1275="gaz",AH1275*'lista, wskaźniki'!$F$42,IF(Z1275="energia elektryczna",AH1275*0))</f>
        <v>0</v>
      </c>
      <c r="AS1275" s="20" t="b">
        <f>IF(Z1275="gaz",AH1275*'lista, wskaźniki'!$F$43,IF(Z1275="energia elektryczna",AH1275*0))</f>
        <v>0</v>
      </c>
      <c r="AT1275" s="20" t="b">
        <f>IF(Z1275="gaz",AH1275*'lista, wskaźniki'!$F$44,IF(Z1275="energia elektryczna",AH1275*0))</f>
        <v>0</v>
      </c>
      <c r="AU1275" s="20">
        <f>AI1275*1/3.6*'lista, wskaźniki'!$F$21</f>
        <v>0</v>
      </c>
      <c r="AV1275" s="20">
        <f>AI1275*'lista, wskaźniki'!$F$42</f>
        <v>0</v>
      </c>
      <c r="AW1275" s="20">
        <f>AI1275*'lista, wskaźniki'!$F$43</f>
        <v>0</v>
      </c>
      <c r="AX1275" s="20">
        <f>AI1275*'lista, wskaźniki'!$F$44</f>
        <v>0</v>
      </c>
      <c r="AY1275" s="20">
        <f>AK1275*'lista, wskaźniki'!$F$26</f>
        <v>0</v>
      </c>
      <c r="AZ1275" s="20">
        <f t="shared" si="555"/>
        <v>0</v>
      </c>
      <c r="BA1275" s="20">
        <f t="shared" si="556"/>
        <v>0</v>
      </c>
      <c r="BB1275" s="20">
        <f t="shared" si="557"/>
        <v>0</v>
      </c>
      <c r="BC1275" s="20">
        <f t="shared" si="558"/>
        <v>0</v>
      </c>
      <c r="BD1275" s="1020"/>
      <c r="BE1275" s="1020"/>
      <c r="BF1275" s="1020"/>
      <c r="BG1275" s="1020"/>
      <c r="BH1275" s="144"/>
      <c r="BI1275" s="1020"/>
      <c r="BJ1275" s="144"/>
      <c r="BK1275" s="1020"/>
      <c r="BL1275" s="144"/>
      <c r="BM1275" s="144"/>
      <c r="BN1275" s="144"/>
      <c r="BO1275" s="144"/>
      <c r="BP1275" s="144"/>
      <c r="BQ1275" s="144"/>
      <c r="BR1275" s="144"/>
      <c r="BS1275" s="1017"/>
      <c r="BT1275" s="1017"/>
      <c r="BU1275" s="1017"/>
      <c r="BV1275" s="1017"/>
      <c r="BW1275" s="1017"/>
      <c r="BX1275" s="1017"/>
      <c r="BY1275" s="1026"/>
      <c r="CA1275" s="365" t="b">
        <f t="shared" si="559"/>
        <v>0</v>
      </c>
      <c r="CB1275" s="365" t="b">
        <f t="shared" si="560"/>
        <v>0</v>
      </c>
      <c r="CC1275" s="365">
        <f t="shared" si="561"/>
        <v>0</v>
      </c>
      <c r="CD1275" s="365" t="b">
        <f t="shared" si="562"/>
        <v>0</v>
      </c>
      <c r="CE1275" s="365" t="b">
        <f t="shared" si="563"/>
        <v>0</v>
      </c>
      <c r="CF1275" s="365" t="b">
        <f t="shared" si="564"/>
        <v>0</v>
      </c>
      <c r="CG1275" s="365" t="b">
        <f t="shared" si="565"/>
        <v>0</v>
      </c>
      <c r="CH1275" s="365" t="b">
        <f t="shared" si="566"/>
        <v>0</v>
      </c>
      <c r="CI1275" s="72" t="b">
        <f t="shared" si="567"/>
        <v>0</v>
      </c>
      <c r="CJ1275" s="72" t="b">
        <f t="shared" si="568"/>
        <v>0</v>
      </c>
      <c r="CK1275" s="72">
        <f t="shared" si="569"/>
        <v>0</v>
      </c>
      <c r="CL1275" s="72">
        <f t="shared" si="570"/>
        <v>0</v>
      </c>
      <c r="CM1275" s="72" t="b">
        <f t="shared" si="571"/>
        <v>0</v>
      </c>
      <c r="CN1275" s="72" t="b">
        <f t="shared" si="572"/>
        <v>0</v>
      </c>
      <c r="CP1275" s="13">
        <f t="shared" si="573"/>
        <v>0</v>
      </c>
      <c r="CQ1275" s="13" t="b">
        <f t="shared" si="574"/>
        <v>0</v>
      </c>
      <c r="CR1275" s="13" t="b">
        <f t="shared" si="575"/>
        <v>0</v>
      </c>
      <c r="CS1275" s="13" t="b">
        <f t="shared" si="581"/>
        <v>0</v>
      </c>
      <c r="CT1275" s="13" t="b">
        <f t="shared" si="580"/>
        <v>0</v>
      </c>
      <c r="CU1275" s="13" t="b">
        <f t="shared" si="582"/>
        <v>0</v>
      </c>
      <c r="CV1275" s="13" t="b">
        <f t="shared" si="576"/>
        <v>0</v>
      </c>
      <c r="CW1275" s="13" t="b">
        <f t="shared" si="577"/>
        <v>0</v>
      </c>
      <c r="CX1275" s="13" t="b">
        <f t="shared" si="578"/>
        <v>0</v>
      </c>
      <c r="CY1275" s="13" t="b">
        <f t="shared" si="579"/>
        <v>0</v>
      </c>
    </row>
    <row r="1276" spans="1:103" ht="15" thickBot="1">
      <c r="A1276" s="932"/>
      <c r="B1276" s="1020"/>
      <c r="C1276" s="1020"/>
      <c r="D1276" s="1020"/>
      <c r="E1276" s="1020"/>
      <c r="F1276" s="1020"/>
      <c r="G1276" s="1020"/>
      <c r="H1276" s="1020"/>
      <c r="I1276" s="1020"/>
      <c r="J1276" s="1020"/>
      <c r="K1276" s="1020"/>
      <c r="L1276" s="1020"/>
      <c r="M1276" s="1020"/>
      <c r="N1276" s="1020"/>
      <c r="O1276" s="145"/>
      <c r="P1276" s="1020"/>
      <c r="Q1276" s="941"/>
      <c r="R1276" s="1020"/>
      <c r="S1276" s="1020"/>
      <c r="T1276" s="1020"/>
      <c r="U1276" s="1020"/>
      <c r="V1276" s="1020"/>
      <c r="W1276" s="144"/>
      <c r="X1276" s="144"/>
      <c r="Y1276" s="144"/>
      <c r="Z1276" s="144"/>
      <c r="AA1276" s="144" t="s">
        <v>38</v>
      </c>
      <c r="AB1276" s="146"/>
      <c r="AC1276" s="146"/>
      <c r="AD1276" s="144"/>
      <c r="AE1276" s="1020"/>
      <c r="AF1276" s="334">
        <f t="shared" si="583"/>
        <v>0</v>
      </c>
      <c r="AG1276" s="272">
        <f>IF(R1276="kompletna",Q1276*J1276*0.0036*'lista, wskaźniki'!$F$13, IF(R1276="częściowa",Q1276*J1276*0.0036*'lista, wskaźniki'!$F$14, IF(R1276="brak",Q1276*J1276*0.0036*'lista, wskaźniki'!$F$15,)))</f>
        <v>0</v>
      </c>
      <c r="AH1276" s="334">
        <f>IF(Y1276="inne",K1276*'lista, wskaźniki'!$E$35,IF(Y1276="to samo źródło",0,IF(Y1276=0,0)))</f>
        <v>0</v>
      </c>
      <c r="AI1276" s="334">
        <f>IF(AA1276="gaz z sieci",AC1276*'lista, wskaźniki'!$D$21)</f>
        <v>0</v>
      </c>
      <c r="AJ1276" s="272">
        <f>IF(AA1276="węgiel",AB1276*'lista, wskaźniki'!$D$20, IF('Sektor mieszkaniowy'!AA1276="drewno",'Sektor mieszkaniowy'!AB1276*'lista, wskaźniki'!$D$22,IF('Sektor mieszkaniowy'!AA1276="pellet",AB1276*'lista, wskaźniki'!$D$23,IF('Sektor mieszkaniowy'!AA1276="gaz z sieci",AB1276*'lista, wskaźniki'!$D$21,IF('Sektor mieszkaniowy'!AA1276="olej opałowy",'Sektor mieszkaniowy'!AB1276*'lista, wskaźniki'!$D$24)))))</f>
        <v>0</v>
      </c>
      <c r="AK1276" s="1023"/>
      <c r="AL1276" s="1020"/>
      <c r="AM1276" s="20">
        <f>IF(AA1276="węgiel",AF1276*1/3.6*'lista, wskaźniki'!$F$20,IF(AA1276="drewno",AF1276*1/3.6*'lista, wskaźniki'!$F$22,IF(AA1276="pellet",AF1276*1/3.6*'lista, wskaźniki'!$F$23,IF(AA1276="gaz z sieci",AF1276*1/3.6*'lista, wskaźniki'!$F$21,IF(AA1276="olej opałowy",AF1276*1/3.6*'lista, wskaźniki'!$F$24,0)))))</f>
        <v>0</v>
      </c>
      <c r="AN1276" s="20">
        <f>IF(AA1276="węgiel",AF1276*'lista, wskaźniki'!$E$42,IF(AA1276="drewno",AF1276*'lista, wskaźniki'!$G$42,IF(AA1276="pellet",AF1276*'lista, wskaźniki'!$H$42,IF(AA1276="gaz z sieci",AF1276*'lista, wskaźniki'!$F$42,IF(AA1276="olej opałowy",AF1276*'lista, wskaźniki'!$I$42,0)))))</f>
        <v>0</v>
      </c>
      <c r="AO1276" s="20">
        <f>IF(AA1276="węgiel",AF1276*'lista, wskaźniki'!$E$43,IF(AA1276="drewno",AF1276*'lista, wskaźniki'!$G$43,IF(AA1276="pellet",AF1276*'lista, wskaźniki'!$H$43,IF(AA1276="gaz z sieci",AF1276*'lista, wskaźniki'!$F$43,IF(AA1276="olej opałowy",AF1276*'lista, wskaźniki'!$I$43,0)))))</f>
        <v>0</v>
      </c>
      <c r="AP1276" s="20">
        <f>IF(AA1276="węgiel",AF1276*'lista, wskaźniki'!$E$44,IF(AA1276="drewno",AF1276*'lista, wskaźniki'!$G$44,IF(AA1276="pellet",AF1276*'lista, wskaźniki'!$H$44,IF(AA1276="gaz z sieci",AF1276*'lista, wskaźniki'!$F$44,IF(AA1276="olej opałowy",AF1276*'lista, wskaźniki'!$I$44,0)))))</f>
        <v>0</v>
      </c>
      <c r="AQ1276" s="20" t="b">
        <f>IF(Z1276="gaz",AH1276*1/3.6*'lista, wskaźniki'!$F$21,IF(Z1276="energia elektryczna",AH1276*1/3.6*'lista, wskaźniki'!$F$26))</f>
        <v>0</v>
      </c>
      <c r="AR1276" s="20" t="b">
        <f>IF(Z1276="gaz",AH1276*'lista, wskaźniki'!$F$42,IF(Z1276="energia elektryczna",AH1276*0))</f>
        <v>0</v>
      </c>
      <c r="AS1276" s="20" t="b">
        <f>IF(Z1276="gaz",AH1276*'lista, wskaźniki'!$F$43,IF(Z1276="energia elektryczna",AH1276*0))</f>
        <v>0</v>
      </c>
      <c r="AT1276" s="20" t="b">
        <f>IF(Z1276="gaz",AH1276*'lista, wskaźniki'!$F$44,IF(Z1276="energia elektryczna",AH1276*0))</f>
        <v>0</v>
      </c>
      <c r="AU1276" s="20">
        <f>AI1276*1/3.6*'lista, wskaźniki'!$F$21</f>
        <v>0</v>
      </c>
      <c r="AV1276" s="20">
        <f>AI1276*'lista, wskaźniki'!$F$42</f>
        <v>0</v>
      </c>
      <c r="AW1276" s="20">
        <f>AI1276*'lista, wskaźniki'!$F$43</f>
        <v>0</v>
      </c>
      <c r="AX1276" s="20">
        <f>AI1276*'lista, wskaźniki'!$F$44</f>
        <v>0</v>
      </c>
      <c r="AY1276" s="20">
        <f>AK1276*'lista, wskaźniki'!$F$26</f>
        <v>0</v>
      </c>
      <c r="AZ1276" s="20">
        <f t="shared" si="555"/>
        <v>0</v>
      </c>
      <c r="BA1276" s="20">
        <f t="shared" si="556"/>
        <v>0</v>
      </c>
      <c r="BB1276" s="20">
        <f t="shared" si="557"/>
        <v>0</v>
      </c>
      <c r="BC1276" s="20">
        <f t="shared" si="558"/>
        <v>0</v>
      </c>
      <c r="BD1276" s="1020"/>
      <c r="BE1276" s="1020"/>
      <c r="BF1276" s="1020"/>
      <c r="BG1276" s="1020"/>
      <c r="BH1276" s="144"/>
      <c r="BI1276" s="1020"/>
      <c r="BJ1276" s="144"/>
      <c r="BK1276" s="1020"/>
      <c r="BL1276" s="144"/>
      <c r="BM1276" s="144"/>
      <c r="BN1276" s="144"/>
      <c r="BO1276" s="144"/>
      <c r="BP1276" s="144"/>
      <c r="BQ1276" s="144"/>
      <c r="BR1276" s="144"/>
      <c r="BS1276" s="1017"/>
      <c r="BT1276" s="1017"/>
      <c r="BU1276" s="1017"/>
      <c r="BV1276" s="1017"/>
      <c r="BW1276" s="1017"/>
      <c r="BX1276" s="1017"/>
      <c r="BY1276" s="1026"/>
      <c r="CA1276" s="365" t="b">
        <f t="shared" si="559"/>
        <v>0</v>
      </c>
      <c r="CB1276" s="365" t="b">
        <f t="shared" si="560"/>
        <v>0</v>
      </c>
      <c r="CC1276" s="365" t="b">
        <f t="shared" si="561"/>
        <v>0</v>
      </c>
      <c r="CD1276" s="365">
        <f t="shared" si="562"/>
        <v>0</v>
      </c>
      <c r="CE1276" s="365" t="b">
        <f t="shared" si="563"/>
        <v>0</v>
      </c>
      <c r="CF1276" s="365" t="b">
        <f t="shared" si="564"/>
        <v>0</v>
      </c>
      <c r="CG1276" s="365" t="b">
        <f t="shared" si="565"/>
        <v>0</v>
      </c>
      <c r="CH1276" s="365">
        <f t="shared" si="566"/>
        <v>0</v>
      </c>
      <c r="CI1276" s="72" t="b">
        <f t="shared" si="567"/>
        <v>0</v>
      </c>
      <c r="CJ1276" s="72" t="b">
        <f t="shared" si="568"/>
        <v>0</v>
      </c>
      <c r="CK1276" s="72" t="b">
        <f t="shared" si="569"/>
        <v>0</v>
      </c>
      <c r="CL1276" s="72">
        <f t="shared" si="570"/>
        <v>0</v>
      </c>
      <c r="CM1276" s="72" t="b">
        <f t="shared" si="571"/>
        <v>0</v>
      </c>
      <c r="CN1276" s="72" t="b">
        <f t="shared" si="572"/>
        <v>0</v>
      </c>
      <c r="CP1276" s="13">
        <f t="shared" si="573"/>
        <v>0</v>
      </c>
      <c r="CQ1276" s="13" t="b">
        <f t="shared" si="574"/>
        <v>0</v>
      </c>
      <c r="CR1276" s="13" t="b">
        <f t="shared" si="575"/>
        <v>0</v>
      </c>
      <c r="CS1276" s="13" t="b">
        <f t="shared" si="581"/>
        <v>0</v>
      </c>
      <c r="CT1276" s="13" t="b">
        <f t="shared" si="580"/>
        <v>0</v>
      </c>
      <c r="CU1276" s="13" t="b">
        <f t="shared" si="582"/>
        <v>0</v>
      </c>
      <c r="CV1276" s="13" t="b">
        <f t="shared" si="576"/>
        <v>0</v>
      </c>
      <c r="CW1276" s="13" t="b">
        <f t="shared" si="577"/>
        <v>0</v>
      </c>
      <c r="CX1276" s="13" t="b">
        <f t="shared" si="578"/>
        <v>0</v>
      </c>
      <c r="CY1276" s="13" t="b">
        <f t="shared" si="579"/>
        <v>0</v>
      </c>
    </row>
    <row r="1277" spans="1:103" ht="15" thickBot="1">
      <c r="A1277" s="933"/>
      <c r="B1277" s="1021"/>
      <c r="C1277" s="1021"/>
      <c r="D1277" s="1021"/>
      <c r="E1277" s="1021"/>
      <c r="F1277" s="1021"/>
      <c r="G1277" s="1021"/>
      <c r="H1277" s="1021"/>
      <c r="I1277" s="1021"/>
      <c r="J1277" s="1021"/>
      <c r="K1277" s="1021"/>
      <c r="L1277" s="1021"/>
      <c r="M1277" s="1021"/>
      <c r="N1277" s="1021"/>
      <c r="O1277" s="148"/>
      <c r="P1277" s="1021"/>
      <c r="Q1277" s="942"/>
      <c r="R1277" s="1021"/>
      <c r="S1277" s="1021"/>
      <c r="T1277" s="1021"/>
      <c r="U1277" s="1021"/>
      <c r="V1277" s="1021"/>
      <c r="W1277" s="147"/>
      <c r="X1277" s="147"/>
      <c r="Y1277" s="147"/>
      <c r="Z1277" s="147"/>
      <c r="AA1277" s="147" t="s">
        <v>37</v>
      </c>
      <c r="AB1277" s="149"/>
      <c r="AC1277" s="149"/>
      <c r="AD1277" s="147"/>
      <c r="AE1277" s="1021"/>
      <c r="AF1277" s="334">
        <f t="shared" si="583"/>
        <v>0</v>
      </c>
      <c r="AG1277" s="272">
        <f>IF(R1277="kompletna",Q1277*J1277*0.0036*'lista, wskaźniki'!$F$13, IF(R1277="częściowa",Q1277*J1277*0.0036*'lista, wskaźniki'!$F$14, IF(R1277="brak",Q1277*J1277*0.0036*'lista, wskaźniki'!$F$15,)))</f>
        <v>0</v>
      </c>
      <c r="AH1277" s="334">
        <f>IF(Y1277="inne",K1277*'lista, wskaźniki'!$E$35,IF(Y1277="to samo źródło",0,IF(Y1277=0,0)))</f>
        <v>0</v>
      </c>
      <c r="AI1277" s="334" t="b">
        <f>IF(AA1277="gaz z sieci",AC1277*'lista, wskaźniki'!$D$21)</f>
        <v>0</v>
      </c>
      <c r="AJ1277" s="272">
        <f>IF(AA1277="węgiel",AB1277*'lista, wskaźniki'!$D$20, IF('Sektor mieszkaniowy'!AA1277="drewno",'Sektor mieszkaniowy'!AB1277*'lista, wskaźniki'!$D$22,IF('Sektor mieszkaniowy'!AA1277="pellet",AB1277*'lista, wskaźniki'!$D$23,IF('Sektor mieszkaniowy'!AA1277="gaz z sieci",AB1277*'lista, wskaźniki'!$D$21,IF('Sektor mieszkaniowy'!AA1277="olej opałowy",'Sektor mieszkaniowy'!AB1277*'lista, wskaźniki'!$D$24)))))</f>
        <v>0</v>
      </c>
      <c r="AK1277" s="1024"/>
      <c r="AL1277" s="1021"/>
      <c r="AM1277" s="20">
        <f>IF(AA1277="węgiel",AF1277*1/3.6*'lista, wskaźniki'!$F$20,IF(AA1277="drewno",AF1277*1/3.6*'lista, wskaźniki'!$F$22,IF(AA1277="pellet",AF1277*1/3.6*'lista, wskaźniki'!$F$23,IF(AA1277="gaz z sieci",AF1277*1/3.6*'lista, wskaźniki'!$F$21,IF(AA1277="olej opałowy",AF1277*1/3.6*'lista, wskaźniki'!$F$24,0)))))</f>
        <v>0</v>
      </c>
      <c r="AN1277" s="20">
        <f>IF(AA1277="węgiel",AF1277*'lista, wskaźniki'!$E$42,IF(AA1277="drewno",AF1277*'lista, wskaźniki'!$G$42,IF(AA1277="pellet",AF1277*'lista, wskaźniki'!$H$42,IF(AA1277="gaz z sieci",AF1277*'lista, wskaźniki'!$F$42,IF(AA1277="olej opałowy",AF1277*'lista, wskaźniki'!$I$42,0)))))</f>
        <v>0</v>
      </c>
      <c r="AO1277" s="20">
        <f>IF(AA1277="węgiel",AF1277*'lista, wskaźniki'!$E$43,IF(AA1277="drewno",AF1277*'lista, wskaźniki'!$G$43,IF(AA1277="pellet",AF1277*'lista, wskaźniki'!$H$43,IF(AA1277="gaz z sieci",AF1277*'lista, wskaźniki'!$F$43,IF(AA1277="olej opałowy",AF1277*'lista, wskaźniki'!$I$43,0)))))</f>
        <v>0</v>
      </c>
      <c r="AP1277" s="20">
        <f>IF(AA1277="węgiel",AF1277*'lista, wskaźniki'!$E$44,IF(AA1277="drewno",AF1277*'lista, wskaźniki'!$G$44,IF(AA1277="pellet",AF1277*'lista, wskaźniki'!$H$44,IF(AA1277="gaz z sieci",AF1277*'lista, wskaźniki'!$F$44,IF(AA1277="olej opałowy",AF1277*'lista, wskaźniki'!$I$44,0)))))</f>
        <v>0</v>
      </c>
      <c r="AQ1277" s="20" t="b">
        <f>IF(Z1277="gaz",AH1277*1/3.6*'lista, wskaźniki'!$F$21,IF(Z1277="energia elektryczna",AH1277*1/3.6*'lista, wskaźniki'!$F$26))</f>
        <v>0</v>
      </c>
      <c r="AR1277" s="20" t="b">
        <f>IF(Z1277="gaz",AH1277*'lista, wskaźniki'!$F$42,IF(Z1277="energia elektryczna",AH1277*0))</f>
        <v>0</v>
      </c>
      <c r="AS1277" s="20" t="b">
        <f>IF(Z1277="gaz",AH1277*'lista, wskaźniki'!$F$43,IF(Z1277="energia elektryczna",AH1277*0))</f>
        <v>0</v>
      </c>
      <c r="AT1277" s="20" t="b">
        <f>IF(Z1277="gaz",AH1277*'lista, wskaźniki'!$F$44,IF(Z1277="energia elektryczna",AH1277*0))</f>
        <v>0</v>
      </c>
      <c r="AU1277" s="20">
        <f>AI1277*1/3.6*'lista, wskaźniki'!$F$21</f>
        <v>0</v>
      </c>
      <c r="AV1277" s="20">
        <f>AI1277*'lista, wskaźniki'!$F$42</f>
        <v>0</v>
      </c>
      <c r="AW1277" s="20">
        <f>AI1277*'lista, wskaźniki'!$F$43</f>
        <v>0</v>
      </c>
      <c r="AX1277" s="20">
        <f>AI1277*'lista, wskaźniki'!$F$44</f>
        <v>0</v>
      </c>
      <c r="AY1277" s="20">
        <f>AK1277*'lista, wskaźniki'!$F$26</f>
        <v>0</v>
      </c>
      <c r="AZ1277" s="20">
        <f t="shared" si="555"/>
        <v>0</v>
      </c>
      <c r="BA1277" s="20">
        <f t="shared" si="556"/>
        <v>0</v>
      </c>
      <c r="BB1277" s="20">
        <f t="shared" si="557"/>
        <v>0</v>
      </c>
      <c r="BC1277" s="20">
        <f t="shared" si="558"/>
        <v>0</v>
      </c>
      <c r="BD1277" s="1021"/>
      <c r="BE1277" s="1021"/>
      <c r="BF1277" s="1021"/>
      <c r="BG1277" s="1021"/>
      <c r="BH1277" s="147"/>
      <c r="BI1277" s="1021"/>
      <c r="BJ1277" s="147"/>
      <c r="BK1277" s="1021"/>
      <c r="BL1277" s="147"/>
      <c r="BM1277" s="147"/>
      <c r="BN1277" s="147"/>
      <c r="BO1277" s="147"/>
      <c r="BP1277" s="147"/>
      <c r="BQ1277" s="147"/>
      <c r="BR1277" s="147"/>
      <c r="BS1277" s="1018"/>
      <c r="BT1277" s="1018"/>
      <c r="BU1277" s="1018"/>
      <c r="BV1277" s="1018"/>
      <c r="BW1277" s="1018"/>
      <c r="BX1277" s="1018"/>
      <c r="BY1277" s="1027"/>
      <c r="CA1277" s="365" t="b">
        <f t="shared" si="559"/>
        <v>0</v>
      </c>
      <c r="CB1277" s="365" t="b">
        <f t="shared" si="560"/>
        <v>0</v>
      </c>
      <c r="CC1277" s="365" t="b">
        <f t="shared" si="561"/>
        <v>0</v>
      </c>
      <c r="CD1277" s="365" t="b">
        <f t="shared" si="562"/>
        <v>0</v>
      </c>
      <c r="CE1277" s="365">
        <f t="shared" si="563"/>
        <v>0</v>
      </c>
      <c r="CF1277" s="365" t="b">
        <f t="shared" si="564"/>
        <v>0</v>
      </c>
      <c r="CG1277" s="365" t="b">
        <f t="shared" si="565"/>
        <v>0</v>
      </c>
      <c r="CH1277" s="365" t="b">
        <f t="shared" si="566"/>
        <v>0</v>
      </c>
      <c r="CI1277" s="72" t="b">
        <f t="shared" si="567"/>
        <v>0</v>
      </c>
      <c r="CJ1277" s="72" t="b">
        <f t="shared" si="568"/>
        <v>0</v>
      </c>
      <c r="CK1277" s="72" t="b">
        <f t="shared" si="569"/>
        <v>0</v>
      </c>
      <c r="CL1277" s="72">
        <f t="shared" si="570"/>
        <v>0</v>
      </c>
      <c r="CM1277" s="72">
        <f t="shared" si="571"/>
        <v>0</v>
      </c>
      <c r="CN1277" s="72" t="b">
        <f t="shared" si="572"/>
        <v>0</v>
      </c>
      <c r="CP1277" s="13">
        <f t="shared" si="573"/>
        <v>0</v>
      </c>
      <c r="CQ1277" s="13" t="b">
        <f t="shared" si="574"/>
        <v>0</v>
      </c>
      <c r="CR1277" s="13" t="b">
        <f t="shared" si="575"/>
        <v>0</v>
      </c>
      <c r="CS1277" s="13" t="b">
        <f t="shared" si="581"/>
        <v>0</v>
      </c>
      <c r="CT1277" s="13" t="b">
        <f t="shared" si="580"/>
        <v>0</v>
      </c>
      <c r="CU1277" s="13" t="b">
        <f t="shared" si="582"/>
        <v>0</v>
      </c>
      <c r="CV1277" s="13" t="b">
        <f t="shared" si="576"/>
        <v>0</v>
      </c>
      <c r="CW1277" s="13" t="b">
        <f t="shared" si="577"/>
        <v>0</v>
      </c>
      <c r="CX1277" s="13" t="b">
        <f t="shared" si="578"/>
        <v>0</v>
      </c>
      <c r="CY1277" s="13" t="b">
        <f t="shared" si="579"/>
        <v>0</v>
      </c>
    </row>
    <row r="1278" spans="1:103" ht="15" thickBot="1">
      <c r="A1278" s="931">
        <v>256</v>
      </c>
      <c r="B1278" s="1019" t="s">
        <v>230</v>
      </c>
      <c r="C1278" s="1019"/>
      <c r="D1278" s="1019" t="s">
        <v>1</v>
      </c>
      <c r="E1278" s="1019" t="s">
        <v>5</v>
      </c>
      <c r="F1278" s="1019"/>
      <c r="G1278" s="1019">
        <v>2</v>
      </c>
      <c r="H1278" s="1019"/>
      <c r="I1278" s="1019" t="s">
        <v>10</v>
      </c>
      <c r="J1278" s="1019"/>
      <c r="K1278" s="1019"/>
      <c r="L1278" s="1019" t="s">
        <v>16</v>
      </c>
      <c r="M1278" s="1019"/>
      <c r="N1278" s="1019" t="s">
        <v>16</v>
      </c>
      <c r="O1278" s="142"/>
      <c r="P1278" s="1019" t="s">
        <v>17</v>
      </c>
      <c r="Q1278" s="940">
        <f>IF(I1278="&lt;1966",'lista, wskaźniki'!$G$4,IF(I1278="1967-1985",'lista, wskaźniki'!$G$5,IF(I1278="1986-1992",'lista, wskaźniki'!$G$6,IF(I1278="1993-1996",'lista, wskaźniki'!$G$7,IF(I1278="&gt;1997",'lista, wskaźniki'!$G$8,IF(I1278=0,'lista, wskaźniki'!$G$4))))))</f>
        <v>290</v>
      </c>
      <c r="R1278" s="1019" t="s">
        <v>23</v>
      </c>
      <c r="S1278" s="1019" t="s">
        <v>33</v>
      </c>
      <c r="T1278" s="1019"/>
      <c r="U1278" s="1019"/>
      <c r="V1278" s="1019"/>
      <c r="W1278" s="141" t="s">
        <v>35</v>
      </c>
      <c r="X1278" s="141" t="s">
        <v>39</v>
      </c>
      <c r="Y1278" s="141" t="s">
        <v>42</v>
      </c>
      <c r="Z1278" s="141"/>
      <c r="AA1278" s="141" t="s">
        <v>35</v>
      </c>
      <c r="AB1278" s="143"/>
      <c r="AC1278" s="143"/>
      <c r="AD1278" s="141"/>
      <c r="AE1278" s="1019">
        <v>12</v>
      </c>
      <c r="AF1278" s="334">
        <f t="shared" si="583"/>
        <v>0</v>
      </c>
      <c r="AG1278" s="272">
        <f>IF(R1278="kompletna",Q1278*J1278*0.0036*'lista, wskaźniki'!$F$13, IF(R1278="częściowa",Q1278*J1278*0.0036*'lista, wskaźniki'!$F$14, IF(R1278="brak",Q1278*J1278*0.0036*'lista, wskaźniki'!$F$15,)))</f>
        <v>0</v>
      </c>
      <c r="AH1278" s="334">
        <f>IF(Y1278="inne",K1278*'lista, wskaźniki'!$E$35,IF(Y1278="to samo źródło",0,IF(Y1278=0,0)))</f>
        <v>0</v>
      </c>
      <c r="AI1278" s="334" t="b">
        <f>IF(AA1278="gaz z sieci",AC1278*'lista, wskaźniki'!$D$21)</f>
        <v>0</v>
      </c>
      <c r="AJ1278" s="272">
        <f>IF(AA1278="węgiel",AB1278*'lista, wskaźniki'!$D$20, IF('Sektor mieszkaniowy'!AA1278="drewno",'Sektor mieszkaniowy'!AB1278*'lista, wskaźniki'!$D$22,IF('Sektor mieszkaniowy'!AA1278="pellet",AB1278*'lista, wskaźniki'!$D$23,IF('Sektor mieszkaniowy'!AA1278="gaz z sieci",AB1278*'lista, wskaźniki'!$D$21,IF('Sektor mieszkaniowy'!AA1278="olej opałowy",'Sektor mieszkaniowy'!AB1278*'lista, wskaźniki'!$D$24)))))</f>
        <v>0</v>
      </c>
      <c r="AK1278" s="1022"/>
      <c r="AL1278" s="1019"/>
      <c r="AM1278" s="20">
        <f>IF(AA1278="węgiel",AF1278*1/3.6*'lista, wskaźniki'!$F$20,IF(AA1278="drewno",AF1278*1/3.6*'lista, wskaźniki'!$F$22,IF(AA1278="pellet",AF1278*1/3.6*'lista, wskaźniki'!$F$23,IF(AA1278="gaz z sieci",AF1278*1/3.6*'lista, wskaźniki'!$F$21,IF(AA1278="olej opałowy",AF1278*1/3.6*'lista, wskaźniki'!$F$24,0)))))</f>
        <v>0</v>
      </c>
      <c r="AN1278" s="20">
        <f>IF(AA1278="węgiel",AF1278*'lista, wskaźniki'!$E$42,IF(AA1278="drewno",AF1278*'lista, wskaźniki'!$G$42,IF(AA1278="pellet",AF1278*'lista, wskaźniki'!$H$42,IF(AA1278="gaz z sieci",AF1278*'lista, wskaźniki'!$F$42,IF(AA1278="olej opałowy",AF1278*'lista, wskaźniki'!$I$42,0)))))</f>
        <v>0</v>
      </c>
      <c r="AO1278" s="20">
        <f>IF(AA1278="węgiel",AF1278*'lista, wskaźniki'!$E$43,IF(AA1278="drewno",AF1278*'lista, wskaźniki'!$G$43,IF(AA1278="pellet",AF1278*'lista, wskaźniki'!$H$43,IF(AA1278="gaz z sieci",AF1278*'lista, wskaźniki'!$F$43,IF(AA1278="olej opałowy",AF1278*'lista, wskaźniki'!$I$43,0)))))</f>
        <v>0</v>
      </c>
      <c r="AP1278" s="20">
        <f>IF(AA1278="węgiel",AF1278*'lista, wskaźniki'!$E$44,IF(AA1278="drewno",AF1278*'lista, wskaźniki'!$G$44,IF(AA1278="pellet",AF1278*'lista, wskaźniki'!$H$44,IF(AA1278="gaz z sieci",AF1278*'lista, wskaźniki'!$F$44,IF(AA1278="olej opałowy",AF1278*'lista, wskaźniki'!$I$44,0)))))</f>
        <v>0</v>
      </c>
      <c r="AQ1278" s="20" t="b">
        <f>IF(Z1278="gaz",AH1278*1/3.6*'lista, wskaźniki'!$F$21,IF(Z1278="energia elektryczna",AH1278*1/3.6*'lista, wskaźniki'!$F$26))</f>
        <v>0</v>
      </c>
      <c r="AR1278" s="20" t="b">
        <f>IF(Z1278="gaz",AH1278*'lista, wskaźniki'!$F$42,IF(Z1278="energia elektryczna",AH1278*0))</f>
        <v>0</v>
      </c>
      <c r="AS1278" s="20" t="b">
        <f>IF(Z1278="gaz",AH1278*'lista, wskaźniki'!$F$43,IF(Z1278="energia elektryczna",AH1278*0))</f>
        <v>0</v>
      </c>
      <c r="AT1278" s="20" t="b">
        <f>IF(Z1278="gaz",AH1278*'lista, wskaźniki'!$F$44,IF(Z1278="energia elektryczna",AH1278*0))</f>
        <v>0</v>
      </c>
      <c r="AU1278" s="20">
        <f>AI1278*1/3.6*'lista, wskaźniki'!$F$21</f>
        <v>0</v>
      </c>
      <c r="AV1278" s="20">
        <f>AI1278*'lista, wskaźniki'!$F$42</f>
        <v>0</v>
      </c>
      <c r="AW1278" s="20">
        <f>AI1278*'lista, wskaźniki'!$F$43</f>
        <v>0</v>
      </c>
      <c r="AX1278" s="20">
        <f>AI1278*'lista, wskaźniki'!$F$44</f>
        <v>0</v>
      </c>
      <c r="AY1278" s="20">
        <f>AK1278*'lista, wskaźniki'!$F$26</f>
        <v>0</v>
      </c>
      <c r="AZ1278" s="20">
        <f t="shared" si="555"/>
        <v>0</v>
      </c>
      <c r="BA1278" s="20">
        <f t="shared" si="556"/>
        <v>0</v>
      </c>
      <c r="BB1278" s="20">
        <f t="shared" si="557"/>
        <v>0</v>
      </c>
      <c r="BC1278" s="20">
        <f t="shared" si="558"/>
        <v>0</v>
      </c>
      <c r="BD1278" s="1019"/>
      <c r="BE1278" s="1019"/>
      <c r="BF1278" s="1019"/>
      <c r="BG1278" s="1019"/>
      <c r="BH1278" s="141"/>
      <c r="BI1278" s="1019"/>
      <c r="BJ1278" s="141"/>
      <c r="BK1278" s="1019"/>
      <c r="BL1278" s="141"/>
      <c r="BM1278" s="141"/>
      <c r="BN1278" s="141"/>
      <c r="BO1278" s="141"/>
      <c r="BP1278" s="141"/>
      <c r="BQ1278" s="141"/>
      <c r="BR1278" s="141"/>
      <c r="BS1278" s="1016"/>
      <c r="BT1278" s="1016"/>
      <c r="BU1278" s="1016"/>
      <c r="BV1278" s="1016"/>
      <c r="BW1278" s="1016"/>
      <c r="BX1278" s="1016"/>
      <c r="BY1278" s="1025"/>
      <c r="CA1278" s="365">
        <f t="shared" si="559"/>
        <v>0</v>
      </c>
      <c r="CB1278" s="365" t="b">
        <f t="shared" si="560"/>
        <v>0</v>
      </c>
      <c r="CC1278" s="365" t="b">
        <f t="shared" si="561"/>
        <v>0</v>
      </c>
      <c r="CD1278" s="365" t="b">
        <f t="shared" si="562"/>
        <v>0</v>
      </c>
      <c r="CE1278" s="365" t="b">
        <f t="shared" si="563"/>
        <v>0</v>
      </c>
      <c r="CF1278" s="365" t="b">
        <f t="shared" si="564"/>
        <v>0</v>
      </c>
      <c r="CG1278" s="365" t="b">
        <f t="shared" si="565"/>
        <v>0</v>
      </c>
      <c r="CH1278" s="365" t="b">
        <f t="shared" si="566"/>
        <v>0</v>
      </c>
      <c r="CI1278" s="72">
        <f t="shared" si="567"/>
        <v>0</v>
      </c>
      <c r="CJ1278" s="72" t="b">
        <f t="shared" si="568"/>
        <v>0</v>
      </c>
      <c r="CK1278" s="72" t="b">
        <f t="shared" si="569"/>
        <v>0</v>
      </c>
      <c r="CL1278" s="72">
        <f t="shared" si="570"/>
        <v>0</v>
      </c>
      <c r="CM1278" s="72" t="b">
        <f t="shared" si="571"/>
        <v>0</v>
      </c>
      <c r="CN1278" s="72" t="b">
        <f t="shared" si="572"/>
        <v>0</v>
      </c>
      <c r="CP1278" s="13">
        <f t="shared" si="573"/>
        <v>0</v>
      </c>
      <c r="CQ1278" s="13">
        <f t="shared" si="574"/>
        <v>0</v>
      </c>
      <c r="CR1278" s="13" t="b">
        <f t="shared" si="575"/>
        <v>0</v>
      </c>
      <c r="CS1278" s="13">
        <f t="shared" si="581"/>
        <v>0</v>
      </c>
      <c r="CT1278" s="13" t="b">
        <f t="shared" si="580"/>
        <v>0</v>
      </c>
      <c r="CU1278" s="13">
        <f t="shared" si="582"/>
        <v>0</v>
      </c>
      <c r="CV1278" s="13" t="b">
        <f t="shared" si="576"/>
        <v>0</v>
      </c>
      <c r="CW1278" s="13">
        <f t="shared" si="577"/>
        <v>0</v>
      </c>
      <c r="CX1278" s="13" t="b">
        <f t="shared" si="578"/>
        <v>0</v>
      </c>
      <c r="CY1278" s="13">
        <f t="shared" si="579"/>
        <v>0</v>
      </c>
    </row>
    <row r="1279" spans="1:103" ht="15" thickBot="1">
      <c r="A1279" s="932"/>
      <c r="B1279" s="1020"/>
      <c r="C1279" s="1020"/>
      <c r="D1279" s="1020"/>
      <c r="E1279" s="1020"/>
      <c r="F1279" s="1020"/>
      <c r="G1279" s="1020"/>
      <c r="H1279" s="1020"/>
      <c r="I1279" s="1020"/>
      <c r="J1279" s="1020"/>
      <c r="K1279" s="1020"/>
      <c r="L1279" s="1020"/>
      <c r="M1279" s="1020"/>
      <c r="N1279" s="1020"/>
      <c r="O1279" s="145"/>
      <c r="P1279" s="1020"/>
      <c r="Q1279" s="941"/>
      <c r="R1279" s="1020"/>
      <c r="S1279" s="1020"/>
      <c r="T1279" s="1020"/>
      <c r="U1279" s="1020"/>
      <c r="V1279" s="1020"/>
      <c r="W1279" s="20" t="s">
        <v>36</v>
      </c>
      <c r="X1279" s="144"/>
      <c r="Y1279" s="144"/>
      <c r="Z1279" s="144"/>
      <c r="AA1279" s="144" t="s">
        <v>36</v>
      </c>
      <c r="AB1279" s="146"/>
      <c r="AC1279" s="146"/>
      <c r="AD1279" s="144"/>
      <c r="AE1279" s="1020"/>
      <c r="AF1279" s="334">
        <f t="shared" si="583"/>
        <v>0</v>
      </c>
      <c r="AG1279" s="272">
        <f>IF(R1279="kompletna",Q1279*J1279*0.0036*'lista, wskaźniki'!$F$13, IF(R1279="częściowa",Q1279*J1279*0.0036*'lista, wskaźniki'!$F$14, IF(R1279="brak",Q1279*J1279*0.0036*'lista, wskaźniki'!$F$15,)))</f>
        <v>0</v>
      </c>
      <c r="AH1279" s="334">
        <f>IF(Y1279="inne",K1279*'lista, wskaźniki'!$E$35,IF(Y1279="to samo źródło",0,IF(Y1279=0,0)))</f>
        <v>0</v>
      </c>
      <c r="AI1279" s="334" t="b">
        <f>IF(AA1279="gaz z sieci",AC1279*'lista, wskaźniki'!$D$21)</f>
        <v>0</v>
      </c>
      <c r="AJ1279" s="272">
        <f>IF(AA1279="węgiel",AB1279*'lista, wskaźniki'!$D$20, IF('Sektor mieszkaniowy'!AA1279="drewno",'Sektor mieszkaniowy'!AB1279*'lista, wskaźniki'!$D$22,IF('Sektor mieszkaniowy'!AA1279="pellet",AB1279*'lista, wskaźniki'!$D$23,IF('Sektor mieszkaniowy'!AA1279="gaz z sieci",AB1279*'lista, wskaźniki'!$D$21,IF('Sektor mieszkaniowy'!AA1279="olej opałowy",'Sektor mieszkaniowy'!AB1279*'lista, wskaźniki'!$D$24)))))</f>
        <v>0</v>
      </c>
      <c r="AK1279" s="1023"/>
      <c r="AL1279" s="1020"/>
      <c r="AM1279" s="20">
        <f>IF(AA1279="węgiel",AF1279*1/3.6*'lista, wskaźniki'!$F$20,IF(AA1279="drewno",AF1279*1/3.6*'lista, wskaźniki'!$F$22,IF(AA1279="pellet",AF1279*1/3.6*'lista, wskaźniki'!$F$23,IF(AA1279="gaz z sieci",AF1279*1/3.6*'lista, wskaźniki'!$F$21,IF(AA1279="olej opałowy",AF1279*1/3.6*'lista, wskaźniki'!$F$24,0)))))</f>
        <v>0</v>
      </c>
      <c r="AN1279" s="20">
        <f>IF(AA1279="węgiel",AF1279*'lista, wskaźniki'!$E$42,IF(AA1279="drewno",AF1279*'lista, wskaźniki'!$G$42,IF(AA1279="pellet",AF1279*'lista, wskaźniki'!$H$42,IF(AA1279="gaz z sieci",AF1279*'lista, wskaźniki'!$F$42,IF(AA1279="olej opałowy",AF1279*'lista, wskaźniki'!$I$42,0)))))</f>
        <v>0</v>
      </c>
      <c r="AO1279" s="20">
        <f>IF(AA1279="węgiel",AF1279*'lista, wskaźniki'!$E$43,IF(AA1279="drewno",AF1279*'lista, wskaźniki'!$G$43,IF(AA1279="pellet",AF1279*'lista, wskaźniki'!$H$43,IF(AA1279="gaz z sieci",AF1279*'lista, wskaźniki'!$F$43,IF(AA1279="olej opałowy",AF1279*'lista, wskaźniki'!$I$43,0)))))</f>
        <v>0</v>
      </c>
      <c r="AP1279" s="20">
        <f>IF(AA1279="węgiel",AF1279*'lista, wskaźniki'!$E$44,IF(AA1279="drewno",AF1279*'lista, wskaźniki'!$G$44,IF(AA1279="pellet",AF1279*'lista, wskaźniki'!$H$44,IF(AA1279="gaz z sieci",AF1279*'lista, wskaźniki'!$F$44,IF(AA1279="olej opałowy",AF1279*'lista, wskaźniki'!$I$44,0)))))</f>
        <v>0</v>
      </c>
      <c r="AQ1279" s="20" t="b">
        <f>IF(Z1279="gaz",AH1279*1/3.6*'lista, wskaźniki'!$F$21,IF(Z1279="energia elektryczna",AH1279*1/3.6*'lista, wskaźniki'!$F$26))</f>
        <v>0</v>
      </c>
      <c r="AR1279" s="20" t="b">
        <f>IF(Z1279="gaz",AH1279*'lista, wskaźniki'!$F$42,IF(Z1279="energia elektryczna",AH1279*0))</f>
        <v>0</v>
      </c>
      <c r="AS1279" s="20" t="b">
        <f>IF(Z1279="gaz",AH1279*'lista, wskaźniki'!$F$43,IF(Z1279="energia elektryczna",AH1279*0))</f>
        <v>0</v>
      </c>
      <c r="AT1279" s="20" t="b">
        <f>IF(Z1279="gaz",AH1279*'lista, wskaźniki'!$F$44,IF(Z1279="energia elektryczna",AH1279*0))</f>
        <v>0</v>
      </c>
      <c r="AU1279" s="20">
        <f>AI1279*1/3.6*'lista, wskaźniki'!$F$21</f>
        <v>0</v>
      </c>
      <c r="AV1279" s="20">
        <f>AI1279*'lista, wskaźniki'!$F$42</f>
        <v>0</v>
      </c>
      <c r="AW1279" s="20">
        <f>AI1279*'lista, wskaźniki'!$F$43</f>
        <v>0</v>
      </c>
      <c r="AX1279" s="20">
        <f>AI1279*'lista, wskaźniki'!$F$44</f>
        <v>0</v>
      </c>
      <c r="AY1279" s="20">
        <f>AK1279*'lista, wskaźniki'!$F$26</f>
        <v>0</v>
      </c>
      <c r="AZ1279" s="20">
        <f t="shared" si="555"/>
        <v>0</v>
      </c>
      <c r="BA1279" s="20">
        <f t="shared" si="556"/>
        <v>0</v>
      </c>
      <c r="BB1279" s="20">
        <f t="shared" si="557"/>
        <v>0</v>
      </c>
      <c r="BC1279" s="20">
        <f t="shared" si="558"/>
        <v>0</v>
      </c>
      <c r="BD1279" s="1020"/>
      <c r="BE1279" s="1020"/>
      <c r="BF1279" s="1020"/>
      <c r="BG1279" s="1020"/>
      <c r="BH1279" s="144"/>
      <c r="BI1279" s="1020"/>
      <c r="BJ1279" s="144"/>
      <c r="BK1279" s="1020"/>
      <c r="BL1279" s="144"/>
      <c r="BM1279" s="144"/>
      <c r="BN1279" s="144"/>
      <c r="BO1279" s="144"/>
      <c r="BP1279" s="144"/>
      <c r="BQ1279" s="144"/>
      <c r="BR1279" s="144"/>
      <c r="BS1279" s="1017"/>
      <c r="BT1279" s="1017"/>
      <c r="BU1279" s="1017"/>
      <c r="BV1279" s="1017"/>
      <c r="BW1279" s="1017"/>
      <c r="BX1279" s="1017"/>
      <c r="BY1279" s="1026"/>
      <c r="CA1279" s="365" t="b">
        <f t="shared" si="559"/>
        <v>0</v>
      </c>
      <c r="CB1279" s="365">
        <f t="shared" si="560"/>
        <v>0</v>
      </c>
      <c r="CC1279" s="365" t="b">
        <f t="shared" si="561"/>
        <v>0</v>
      </c>
      <c r="CD1279" s="365" t="b">
        <f t="shared" si="562"/>
        <v>0</v>
      </c>
      <c r="CE1279" s="365" t="b">
        <f t="shared" si="563"/>
        <v>0</v>
      </c>
      <c r="CF1279" s="365" t="b">
        <f t="shared" si="564"/>
        <v>0</v>
      </c>
      <c r="CG1279" s="365" t="b">
        <f t="shared" si="565"/>
        <v>0</v>
      </c>
      <c r="CH1279" s="365" t="b">
        <f t="shared" si="566"/>
        <v>0</v>
      </c>
      <c r="CI1279" s="72" t="b">
        <f t="shared" si="567"/>
        <v>0</v>
      </c>
      <c r="CJ1279" s="72">
        <f t="shared" si="568"/>
        <v>0</v>
      </c>
      <c r="CK1279" s="72" t="b">
        <f t="shared" si="569"/>
        <v>0</v>
      </c>
      <c r="CL1279" s="72">
        <f t="shared" si="570"/>
        <v>0</v>
      </c>
      <c r="CM1279" s="72" t="b">
        <f t="shared" si="571"/>
        <v>0</v>
      </c>
      <c r="CN1279" s="72" t="b">
        <f t="shared" si="572"/>
        <v>0</v>
      </c>
      <c r="CP1279" s="13">
        <f t="shared" si="573"/>
        <v>0</v>
      </c>
      <c r="CQ1279" s="13" t="b">
        <f t="shared" si="574"/>
        <v>0</v>
      </c>
      <c r="CR1279" s="13" t="b">
        <f t="shared" si="575"/>
        <v>0</v>
      </c>
      <c r="CS1279" s="13" t="b">
        <f t="shared" si="581"/>
        <v>0</v>
      </c>
      <c r="CT1279" s="13" t="b">
        <f t="shared" si="580"/>
        <v>0</v>
      </c>
      <c r="CU1279" s="13" t="b">
        <f t="shared" si="582"/>
        <v>0</v>
      </c>
      <c r="CV1279" s="13" t="b">
        <f t="shared" si="576"/>
        <v>0</v>
      </c>
      <c r="CW1279" s="13" t="b">
        <f t="shared" si="577"/>
        <v>0</v>
      </c>
      <c r="CX1279" s="13" t="b">
        <f t="shared" si="578"/>
        <v>0</v>
      </c>
      <c r="CY1279" s="13" t="b">
        <f t="shared" si="579"/>
        <v>0</v>
      </c>
    </row>
    <row r="1280" spans="1:103" ht="15" thickBot="1">
      <c r="A1280" s="932"/>
      <c r="B1280" s="1020"/>
      <c r="C1280" s="1020"/>
      <c r="D1280" s="1020"/>
      <c r="E1280" s="1020"/>
      <c r="F1280" s="1020"/>
      <c r="G1280" s="1020"/>
      <c r="H1280" s="1020"/>
      <c r="I1280" s="1020"/>
      <c r="J1280" s="1020"/>
      <c r="K1280" s="1020"/>
      <c r="L1280" s="1020"/>
      <c r="M1280" s="1020"/>
      <c r="N1280" s="1020"/>
      <c r="O1280" s="145"/>
      <c r="P1280" s="1020"/>
      <c r="Q1280" s="941"/>
      <c r="R1280" s="1020"/>
      <c r="S1280" s="1020"/>
      <c r="T1280" s="1020"/>
      <c r="U1280" s="1020"/>
      <c r="V1280" s="1020"/>
      <c r="W1280" s="144"/>
      <c r="X1280" s="144"/>
      <c r="Y1280" s="144"/>
      <c r="Z1280" s="144"/>
      <c r="AA1280" s="144" t="s">
        <v>50</v>
      </c>
      <c r="AB1280" s="146"/>
      <c r="AC1280" s="146"/>
      <c r="AD1280" s="144"/>
      <c r="AE1280" s="1020"/>
      <c r="AF1280" s="334">
        <f t="shared" si="583"/>
        <v>0</v>
      </c>
      <c r="AG1280" s="272">
        <f>IF(R1280="kompletna",Q1280*J1280*0.0036*'lista, wskaźniki'!$F$13, IF(R1280="częściowa",Q1280*J1280*0.0036*'lista, wskaźniki'!$F$14, IF(R1280="brak",Q1280*J1280*0.0036*'lista, wskaźniki'!$F$15,)))</f>
        <v>0</v>
      </c>
      <c r="AH1280" s="334">
        <f>IF(Y1280="inne",K1280*'lista, wskaźniki'!$E$35,IF(Y1280="to samo źródło",0,IF(Y1280=0,0)))</f>
        <v>0</v>
      </c>
      <c r="AI1280" s="334" t="b">
        <f>IF(AA1280="gaz z sieci",AC1280*'lista, wskaźniki'!$D$21)</f>
        <v>0</v>
      </c>
      <c r="AJ1280" s="272">
        <f>IF(AA1280="węgiel",AB1280*'lista, wskaźniki'!$D$20, IF('Sektor mieszkaniowy'!AA1280="drewno",'Sektor mieszkaniowy'!AB1280*'lista, wskaźniki'!$D$22,IF('Sektor mieszkaniowy'!AA1280="pellet",AB1280*'lista, wskaźniki'!$D$23,IF('Sektor mieszkaniowy'!AA1280="gaz z sieci",AB1280*'lista, wskaźniki'!$D$21,IF('Sektor mieszkaniowy'!AA1280="olej opałowy",'Sektor mieszkaniowy'!AB1280*'lista, wskaźniki'!$D$24)))))</f>
        <v>0</v>
      </c>
      <c r="AK1280" s="1023"/>
      <c r="AL1280" s="1020"/>
      <c r="AM1280" s="20">
        <f>IF(AA1280="węgiel",AF1280*1/3.6*'lista, wskaźniki'!$F$20,IF(AA1280="drewno",AF1280*1/3.6*'lista, wskaźniki'!$F$22,IF(AA1280="pellet",AF1280*1/3.6*'lista, wskaźniki'!$F$23,IF(AA1280="gaz z sieci",AF1280*1/3.6*'lista, wskaźniki'!$F$21,IF(AA1280="olej opałowy",AF1280*1/3.6*'lista, wskaźniki'!$F$24,0)))))</f>
        <v>0</v>
      </c>
      <c r="AN1280" s="20">
        <f>IF(AA1280="węgiel",AF1280*'lista, wskaźniki'!$E$42,IF(AA1280="drewno",AF1280*'lista, wskaźniki'!$G$42,IF(AA1280="pellet",AF1280*'lista, wskaźniki'!$H$42,IF(AA1280="gaz z sieci",AF1280*'lista, wskaźniki'!$F$42,IF(AA1280="olej opałowy",AF1280*'lista, wskaźniki'!$I$42,0)))))</f>
        <v>0</v>
      </c>
      <c r="AO1280" s="20">
        <f>IF(AA1280="węgiel",AF1280*'lista, wskaźniki'!$E$43,IF(AA1280="drewno",AF1280*'lista, wskaźniki'!$G$43,IF(AA1280="pellet",AF1280*'lista, wskaźniki'!$H$43,IF(AA1280="gaz z sieci",AF1280*'lista, wskaźniki'!$F$43,IF(AA1280="olej opałowy",AF1280*'lista, wskaźniki'!$I$43,0)))))</f>
        <v>0</v>
      </c>
      <c r="AP1280" s="20">
        <f>IF(AA1280="węgiel",AF1280*'lista, wskaźniki'!$E$44,IF(AA1280="drewno",AF1280*'lista, wskaźniki'!$G$44,IF(AA1280="pellet",AF1280*'lista, wskaźniki'!$H$44,IF(AA1280="gaz z sieci",AF1280*'lista, wskaźniki'!$F$44,IF(AA1280="olej opałowy",AF1280*'lista, wskaźniki'!$I$44,0)))))</f>
        <v>0</v>
      </c>
      <c r="AQ1280" s="20" t="b">
        <f>IF(Z1280="gaz",AH1280*1/3.6*'lista, wskaźniki'!$F$21,IF(Z1280="energia elektryczna",AH1280*1/3.6*'lista, wskaźniki'!$F$26))</f>
        <v>0</v>
      </c>
      <c r="AR1280" s="20" t="b">
        <f>IF(Z1280="gaz",AH1280*'lista, wskaźniki'!$F$42,IF(Z1280="energia elektryczna",AH1280*0))</f>
        <v>0</v>
      </c>
      <c r="AS1280" s="20" t="b">
        <f>IF(Z1280="gaz",AH1280*'lista, wskaźniki'!$F$43,IF(Z1280="energia elektryczna",AH1280*0))</f>
        <v>0</v>
      </c>
      <c r="AT1280" s="20" t="b">
        <f>IF(Z1280="gaz",AH1280*'lista, wskaźniki'!$F$44,IF(Z1280="energia elektryczna",AH1280*0))</f>
        <v>0</v>
      </c>
      <c r="AU1280" s="20">
        <f>AI1280*1/3.6*'lista, wskaźniki'!$F$21</f>
        <v>0</v>
      </c>
      <c r="AV1280" s="20">
        <f>AI1280*'lista, wskaźniki'!$F$42</f>
        <v>0</v>
      </c>
      <c r="AW1280" s="20">
        <f>AI1280*'lista, wskaźniki'!$F$43</f>
        <v>0</v>
      </c>
      <c r="AX1280" s="20">
        <f>AI1280*'lista, wskaźniki'!$F$44</f>
        <v>0</v>
      </c>
      <c r="AY1280" s="20">
        <f>AK1280*'lista, wskaźniki'!$F$26</f>
        <v>0</v>
      </c>
      <c r="AZ1280" s="20">
        <f t="shared" si="555"/>
        <v>0</v>
      </c>
      <c r="BA1280" s="20">
        <f t="shared" si="556"/>
        <v>0</v>
      </c>
      <c r="BB1280" s="20">
        <f t="shared" si="557"/>
        <v>0</v>
      </c>
      <c r="BC1280" s="20">
        <f t="shared" si="558"/>
        <v>0</v>
      </c>
      <c r="BD1280" s="1020"/>
      <c r="BE1280" s="1020"/>
      <c r="BF1280" s="1020"/>
      <c r="BG1280" s="1020"/>
      <c r="BH1280" s="144"/>
      <c r="BI1280" s="1020"/>
      <c r="BJ1280" s="144"/>
      <c r="BK1280" s="1020"/>
      <c r="BL1280" s="144"/>
      <c r="BM1280" s="144"/>
      <c r="BN1280" s="144"/>
      <c r="BO1280" s="144"/>
      <c r="BP1280" s="144"/>
      <c r="BQ1280" s="144"/>
      <c r="BR1280" s="144"/>
      <c r="BS1280" s="1017"/>
      <c r="BT1280" s="1017"/>
      <c r="BU1280" s="1017"/>
      <c r="BV1280" s="1017"/>
      <c r="BW1280" s="1017"/>
      <c r="BX1280" s="1017"/>
      <c r="BY1280" s="1026"/>
      <c r="CA1280" s="365" t="b">
        <f t="shared" si="559"/>
        <v>0</v>
      </c>
      <c r="CB1280" s="365" t="b">
        <f t="shared" si="560"/>
        <v>0</v>
      </c>
      <c r="CC1280" s="365">
        <f t="shared" si="561"/>
        <v>0</v>
      </c>
      <c r="CD1280" s="365" t="b">
        <f t="shared" si="562"/>
        <v>0</v>
      </c>
      <c r="CE1280" s="365" t="b">
        <f t="shared" si="563"/>
        <v>0</v>
      </c>
      <c r="CF1280" s="365" t="b">
        <f t="shared" si="564"/>
        <v>0</v>
      </c>
      <c r="CG1280" s="365" t="b">
        <f t="shared" si="565"/>
        <v>0</v>
      </c>
      <c r="CH1280" s="365" t="b">
        <f t="shared" si="566"/>
        <v>0</v>
      </c>
      <c r="CI1280" s="72" t="b">
        <f t="shared" si="567"/>
        <v>0</v>
      </c>
      <c r="CJ1280" s="72" t="b">
        <f t="shared" si="568"/>
        <v>0</v>
      </c>
      <c r="CK1280" s="72">
        <f t="shared" si="569"/>
        <v>0</v>
      </c>
      <c r="CL1280" s="72">
        <f t="shared" si="570"/>
        <v>0</v>
      </c>
      <c r="CM1280" s="72" t="b">
        <f t="shared" si="571"/>
        <v>0</v>
      </c>
      <c r="CN1280" s="72" t="b">
        <f t="shared" si="572"/>
        <v>0</v>
      </c>
      <c r="CP1280" s="13">
        <f t="shared" si="573"/>
        <v>0</v>
      </c>
      <c r="CQ1280" s="13" t="b">
        <f t="shared" si="574"/>
        <v>0</v>
      </c>
      <c r="CR1280" s="13" t="b">
        <f t="shared" si="575"/>
        <v>0</v>
      </c>
      <c r="CS1280" s="13" t="b">
        <f t="shared" si="581"/>
        <v>0</v>
      </c>
      <c r="CT1280" s="13" t="b">
        <f t="shared" si="580"/>
        <v>0</v>
      </c>
      <c r="CU1280" s="13" t="b">
        <f t="shared" si="582"/>
        <v>0</v>
      </c>
      <c r="CV1280" s="13" t="b">
        <f t="shared" si="576"/>
        <v>0</v>
      </c>
      <c r="CW1280" s="13" t="b">
        <f t="shared" si="577"/>
        <v>0</v>
      </c>
      <c r="CX1280" s="13" t="b">
        <f t="shared" si="578"/>
        <v>0</v>
      </c>
      <c r="CY1280" s="13" t="b">
        <f t="shared" si="579"/>
        <v>0</v>
      </c>
    </row>
    <row r="1281" spans="1:103" ht="15" thickBot="1">
      <c r="A1281" s="932"/>
      <c r="B1281" s="1020"/>
      <c r="C1281" s="1020"/>
      <c r="D1281" s="1020"/>
      <c r="E1281" s="1020"/>
      <c r="F1281" s="1020"/>
      <c r="G1281" s="1020"/>
      <c r="H1281" s="1020"/>
      <c r="I1281" s="1020"/>
      <c r="J1281" s="1020"/>
      <c r="K1281" s="1020"/>
      <c r="L1281" s="1020"/>
      <c r="M1281" s="1020"/>
      <c r="N1281" s="1020"/>
      <c r="O1281" s="145"/>
      <c r="P1281" s="1020"/>
      <c r="Q1281" s="941"/>
      <c r="R1281" s="1020"/>
      <c r="S1281" s="1020"/>
      <c r="T1281" s="1020"/>
      <c r="U1281" s="1020"/>
      <c r="V1281" s="1020"/>
      <c r="W1281" s="144"/>
      <c r="X1281" s="144"/>
      <c r="Y1281" s="144"/>
      <c r="Z1281" s="144"/>
      <c r="AA1281" s="144" t="s">
        <v>38</v>
      </c>
      <c r="AB1281" s="146"/>
      <c r="AC1281" s="146"/>
      <c r="AD1281" s="144"/>
      <c r="AE1281" s="1020"/>
      <c r="AF1281" s="334">
        <f t="shared" si="583"/>
        <v>0</v>
      </c>
      <c r="AG1281" s="272">
        <f>IF(R1281="kompletna",Q1281*J1281*0.0036*'lista, wskaźniki'!$F$13, IF(R1281="częściowa",Q1281*J1281*0.0036*'lista, wskaźniki'!$F$14, IF(R1281="brak",Q1281*J1281*0.0036*'lista, wskaźniki'!$F$15,)))</f>
        <v>0</v>
      </c>
      <c r="AH1281" s="334">
        <f>IF(Y1281="inne",K1281*'lista, wskaźniki'!$E$35,IF(Y1281="to samo źródło",0,IF(Y1281=0,0)))</f>
        <v>0</v>
      </c>
      <c r="AI1281" s="334">
        <f>IF(AA1281="gaz z sieci",AC1281*'lista, wskaźniki'!$D$21)</f>
        <v>0</v>
      </c>
      <c r="AJ1281" s="272">
        <f>IF(AA1281="węgiel",AB1281*'lista, wskaźniki'!$D$20, IF('Sektor mieszkaniowy'!AA1281="drewno",'Sektor mieszkaniowy'!AB1281*'lista, wskaźniki'!$D$22,IF('Sektor mieszkaniowy'!AA1281="pellet",AB1281*'lista, wskaźniki'!$D$23,IF('Sektor mieszkaniowy'!AA1281="gaz z sieci",AB1281*'lista, wskaźniki'!$D$21,IF('Sektor mieszkaniowy'!AA1281="olej opałowy",'Sektor mieszkaniowy'!AB1281*'lista, wskaźniki'!$D$24)))))</f>
        <v>0</v>
      </c>
      <c r="AK1281" s="1023"/>
      <c r="AL1281" s="1020"/>
      <c r="AM1281" s="20">
        <f>IF(AA1281="węgiel",AF1281*1/3.6*'lista, wskaźniki'!$F$20,IF(AA1281="drewno",AF1281*1/3.6*'lista, wskaźniki'!$F$22,IF(AA1281="pellet",AF1281*1/3.6*'lista, wskaźniki'!$F$23,IF(AA1281="gaz z sieci",AF1281*1/3.6*'lista, wskaźniki'!$F$21,IF(AA1281="olej opałowy",AF1281*1/3.6*'lista, wskaźniki'!$F$24,0)))))</f>
        <v>0</v>
      </c>
      <c r="AN1281" s="20">
        <f>IF(AA1281="węgiel",AF1281*'lista, wskaźniki'!$E$42,IF(AA1281="drewno",AF1281*'lista, wskaźniki'!$G$42,IF(AA1281="pellet",AF1281*'lista, wskaźniki'!$H$42,IF(AA1281="gaz z sieci",AF1281*'lista, wskaźniki'!$F$42,IF(AA1281="olej opałowy",AF1281*'lista, wskaźniki'!$I$42,0)))))</f>
        <v>0</v>
      </c>
      <c r="AO1281" s="20">
        <f>IF(AA1281="węgiel",AF1281*'lista, wskaźniki'!$E$43,IF(AA1281="drewno",AF1281*'lista, wskaźniki'!$G$43,IF(AA1281="pellet",AF1281*'lista, wskaźniki'!$H$43,IF(AA1281="gaz z sieci",AF1281*'lista, wskaźniki'!$F$43,IF(AA1281="olej opałowy",AF1281*'lista, wskaźniki'!$I$43,0)))))</f>
        <v>0</v>
      </c>
      <c r="AP1281" s="20">
        <f>IF(AA1281="węgiel",AF1281*'lista, wskaźniki'!$E$44,IF(AA1281="drewno",AF1281*'lista, wskaźniki'!$G$44,IF(AA1281="pellet",AF1281*'lista, wskaźniki'!$H$44,IF(AA1281="gaz z sieci",AF1281*'lista, wskaźniki'!$F$44,IF(AA1281="olej opałowy",AF1281*'lista, wskaźniki'!$I$44,0)))))</f>
        <v>0</v>
      </c>
      <c r="AQ1281" s="20" t="b">
        <f>IF(Z1281="gaz",AH1281*1/3.6*'lista, wskaźniki'!$F$21,IF(Z1281="energia elektryczna",AH1281*1/3.6*'lista, wskaźniki'!$F$26))</f>
        <v>0</v>
      </c>
      <c r="AR1281" s="20" t="b">
        <f>IF(Z1281="gaz",AH1281*'lista, wskaźniki'!$F$42,IF(Z1281="energia elektryczna",AH1281*0))</f>
        <v>0</v>
      </c>
      <c r="AS1281" s="20" t="b">
        <f>IF(Z1281="gaz",AH1281*'lista, wskaźniki'!$F$43,IF(Z1281="energia elektryczna",AH1281*0))</f>
        <v>0</v>
      </c>
      <c r="AT1281" s="20" t="b">
        <f>IF(Z1281="gaz",AH1281*'lista, wskaźniki'!$F$44,IF(Z1281="energia elektryczna",AH1281*0))</f>
        <v>0</v>
      </c>
      <c r="AU1281" s="20">
        <f>AI1281*1/3.6*'lista, wskaźniki'!$F$21</f>
        <v>0</v>
      </c>
      <c r="AV1281" s="20">
        <f>AI1281*'lista, wskaźniki'!$F$42</f>
        <v>0</v>
      </c>
      <c r="AW1281" s="20">
        <f>AI1281*'lista, wskaźniki'!$F$43</f>
        <v>0</v>
      </c>
      <c r="AX1281" s="20">
        <f>AI1281*'lista, wskaźniki'!$F$44</f>
        <v>0</v>
      </c>
      <c r="AY1281" s="20">
        <f>AK1281*'lista, wskaźniki'!$F$26</f>
        <v>0</v>
      </c>
      <c r="AZ1281" s="20">
        <f t="shared" si="555"/>
        <v>0</v>
      </c>
      <c r="BA1281" s="20">
        <f t="shared" si="556"/>
        <v>0</v>
      </c>
      <c r="BB1281" s="20">
        <f t="shared" si="557"/>
        <v>0</v>
      </c>
      <c r="BC1281" s="20">
        <f t="shared" si="558"/>
        <v>0</v>
      </c>
      <c r="BD1281" s="1020"/>
      <c r="BE1281" s="1020"/>
      <c r="BF1281" s="1020"/>
      <c r="BG1281" s="1020"/>
      <c r="BH1281" s="144"/>
      <c r="BI1281" s="1020"/>
      <c r="BJ1281" s="144"/>
      <c r="BK1281" s="1020"/>
      <c r="BL1281" s="144"/>
      <c r="BM1281" s="144"/>
      <c r="BN1281" s="144"/>
      <c r="BO1281" s="144"/>
      <c r="BP1281" s="144"/>
      <c r="BQ1281" s="144"/>
      <c r="BR1281" s="144"/>
      <c r="BS1281" s="1017"/>
      <c r="BT1281" s="1017"/>
      <c r="BU1281" s="1017"/>
      <c r="BV1281" s="1017"/>
      <c r="BW1281" s="1017"/>
      <c r="BX1281" s="1017"/>
      <c r="BY1281" s="1026"/>
      <c r="CA1281" s="365" t="b">
        <f t="shared" si="559"/>
        <v>0</v>
      </c>
      <c r="CB1281" s="365" t="b">
        <f t="shared" si="560"/>
        <v>0</v>
      </c>
      <c r="CC1281" s="365" t="b">
        <f t="shared" si="561"/>
        <v>0</v>
      </c>
      <c r="CD1281" s="365">
        <f t="shared" si="562"/>
        <v>0</v>
      </c>
      <c r="CE1281" s="365" t="b">
        <f t="shared" si="563"/>
        <v>0</v>
      </c>
      <c r="CF1281" s="365" t="b">
        <f t="shared" si="564"/>
        <v>0</v>
      </c>
      <c r="CG1281" s="365" t="b">
        <f t="shared" si="565"/>
        <v>0</v>
      </c>
      <c r="CH1281" s="365">
        <f t="shared" si="566"/>
        <v>0</v>
      </c>
      <c r="CI1281" s="72" t="b">
        <f t="shared" si="567"/>
        <v>0</v>
      </c>
      <c r="CJ1281" s="72" t="b">
        <f t="shared" si="568"/>
        <v>0</v>
      </c>
      <c r="CK1281" s="72" t="b">
        <f t="shared" si="569"/>
        <v>0</v>
      </c>
      <c r="CL1281" s="72">
        <f t="shared" si="570"/>
        <v>0</v>
      </c>
      <c r="CM1281" s="72" t="b">
        <f t="shared" si="571"/>
        <v>0</v>
      </c>
      <c r="CN1281" s="72" t="b">
        <f t="shared" si="572"/>
        <v>0</v>
      </c>
      <c r="CP1281" s="13">
        <f t="shared" si="573"/>
        <v>0</v>
      </c>
      <c r="CQ1281" s="13" t="b">
        <f t="shared" si="574"/>
        <v>0</v>
      </c>
      <c r="CR1281" s="13" t="b">
        <f t="shared" si="575"/>
        <v>0</v>
      </c>
      <c r="CS1281" s="13" t="b">
        <f t="shared" si="581"/>
        <v>0</v>
      </c>
      <c r="CT1281" s="13" t="b">
        <f t="shared" si="580"/>
        <v>0</v>
      </c>
      <c r="CU1281" s="13" t="b">
        <f t="shared" si="582"/>
        <v>0</v>
      </c>
      <c r="CV1281" s="13" t="b">
        <f t="shared" si="576"/>
        <v>0</v>
      </c>
      <c r="CW1281" s="13" t="b">
        <f t="shared" si="577"/>
        <v>0</v>
      </c>
      <c r="CX1281" s="13" t="b">
        <f t="shared" si="578"/>
        <v>0</v>
      </c>
      <c r="CY1281" s="13" t="b">
        <f t="shared" si="579"/>
        <v>0</v>
      </c>
    </row>
    <row r="1282" spans="1:103" ht="15" thickBot="1">
      <c r="A1282" s="933"/>
      <c r="B1282" s="1021"/>
      <c r="C1282" s="1021"/>
      <c r="D1282" s="1021"/>
      <c r="E1282" s="1021"/>
      <c r="F1282" s="1021"/>
      <c r="G1282" s="1021"/>
      <c r="H1282" s="1021"/>
      <c r="I1282" s="1021"/>
      <c r="J1282" s="1021"/>
      <c r="K1282" s="1021"/>
      <c r="L1282" s="1021"/>
      <c r="M1282" s="1021"/>
      <c r="N1282" s="1021"/>
      <c r="O1282" s="148"/>
      <c r="P1282" s="1021"/>
      <c r="Q1282" s="942"/>
      <c r="R1282" s="1021"/>
      <c r="S1282" s="1021"/>
      <c r="T1282" s="1021"/>
      <c r="U1282" s="1021"/>
      <c r="V1282" s="1021"/>
      <c r="W1282" s="147"/>
      <c r="X1282" s="147"/>
      <c r="Y1282" s="147"/>
      <c r="Z1282" s="147"/>
      <c r="AA1282" s="147" t="s">
        <v>37</v>
      </c>
      <c r="AB1282" s="149"/>
      <c r="AC1282" s="149"/>
      <c r="AD1282" s="147"/>
      <c r="AE1282" s="1021"/>
      <c r="AF1282" s="334">
        <f t="shared" si="583"/>
        <v>0</v>
      </c>
      <c r="AG1282" s="272">
        <f>IF(R1282="kompletna",Q1282*J1282*0.0036*'lista, wskaźniki'!$F$13, IF(R1282="częściowa",Q1282*J1282*0.0036*'lista, wskaźniki'!$F$14, IF(R1282="brak",Q1282*J1282*0.0036*'lista, wskaźniki'!$F$15,)))</f>
        <v>0</v>
      </c>
      <c r="AH1282" s="334">
        <f>IF(Y1282="inne",K1282*'lista, wskaźniki'!$E$35,IF(Y1282="to samo źródło",0,IF(Y1282=0,0)))</f>
        <v>0</v>
      </c>
      <c r="AI1282" s="334" t="b">
        <f>IF(AA1282="gaz z sieci",AC1282*'lista, wskaźniki'!$D$21)</f>
        <v>0</v>
      </c>
      <c r="AJ1282" s="272">
        <f>IF(AA1282="węgiel",AB1282*'lista, wskaźniki'!$D$20, IF('Sektor mieszkaniowy'!AA1282="drewno",'Sektor mieszkaniowy'!AB1282*'lista, wskaźniki'!$D$22,IF('Sektor mieszkaniowy'!AA1282="pellet",AB1282*'lista, wskaźniki'!$D$23,IF('Sektor mieszkaniowy'!AA1282="gaz z sieci",AB1282*'lista, wskaźniki'!$D$21,IF('Sektor mieszkaniowy'!AA1282="olej opałowy",'Sektor mieszkaniowy'!AB1282*'lista, wskaźniki'!$D$24)))))</f>
        <v>0</v>
      </c>
      <c r="AK1282" s="1024"/>
      <c r="AL1282" s="1021"/>
      <c r="AM1282" s="20">
        <f>IF(AA1282="węgiel",AF1282*1/3.6*'lista, wskaźniki'!$F$20,IF(AA1282="drewno",AF1282*1/3.6*'lista, wskaźniki'!$F$22,IF(AA1282="pellet",AF1282*1/3.6*'lista, wskaźniki'!$F$23,IF(AA1282="gaz z sieci",AF1282*1/3.6*'lista, wskaźniki'!$F$21,IF(AA1282="olej opałowy",AF1282*1/3.6*'lista, wskaźniki'!$F$24,0)))))</f>
        <v>0</v>
      </c>
      <c r="AN1282" s="20">
        <f>IF(AA1282="węgiel",AF1282*'lista, wskaźniki'!$E$42,IF(AA1282="drewno",AF1282*'lista, wskaźniki'!$G$42,IF(AA1282="pellet",AF1282*'lista, wskaźniki'!$H$42,IF(AA1282="gaz z sieci",AF1282*'lista, wskaźniki'!$F$42,IF(AA1282="olej opałowy",AF1282*'lista, wskaźniki'!$I$42,0)))))</f>
        <v>0</v>
      </c>
      <c r="AO1282" s="20">
        <f>IF(AA1282="węgiel",AF1282*'lista, wskaźniki'!$E$43,IF(AA1282="drewno",AF1282*'lista, wskaźniki'!$G$43,IF(AA1282="pellet",AF1282*'lista, wskaźniki'!$H$43,IF(AA1282="gaz z sieci",AF1282*'lista, wskaźniki'!$F$43,IF(AA1282="olej opałowy",AF1282*'lista, wskaźniki'!$I$43,0)))))</f>
        <v>0</v>
      </c>
      <c r="AP1282" s="20">
        <f>IF(AA1282="węgiel",AF1282*'lista, wskaźniki'!$E$44,IF(AA1282="drewno",AF1282*'lista, wskaźniki'!$G$44,IF(AA1282="pellet",AF1282*'lista, wskaźniki'!$H$44,IF(AA1282="gaz z sieci",AF1282*'lista, wskaźniki'!$F$44,IF(AA1282="olej opałowy",AF1282*'lista, wskaźniki'!$I$44,0)))))</f>
        <v>0</v>
      </c>
      <c r="AQ1282" s="20" t="b">
        <f>IF(Z1282="gaz",AH1282*1/3.6*'lista, wskaźniki'!$F$21,IF(Z1282="energia elektryczna",AH1282*1/3.6*'lista, wskaźniki'!$F$26))</f>
        <v>0</v>
      </c>
      <c r="AR1282" s="20" t="b">
        <f>IF(Z1282="gaz",AH1282*'lista, wskaźniki'!$F$42,IF(Z1282="energia elektryczna",AH1282*0))</f>
        <v>0</v>
      </c>
      <c r="AS1282" s="20" t="b">
        <f>IF(Z1282="gaz",AH1282*'lista, wskaźniki'!$F$43,IF(Z1282="energia elektryczna",AH1282*0))</f>
        <v>0</v>
      </c>
      <c r="AT1282" s="20" t="b">
        <f>IF(Z1282="gaz",AH1282*'lista, wskaźniki'!$F$44,IF(Z1282="energia elektryczna",AH1282*0))</f>
        <v>0</v>
      </c>
      <c r="AU1282" s="20">
        <f>AI1282*1/3.6*'lista, wskaźniki'!$F$21</f>
        <v>0</v>
      </c>
      <c r="AV1282" s="20">
        <f>AI1282*'lista, wskaźniki'!$F$42</f>
        <v>0</v>
      </c>
      <c r="AW1282" s="20">
        <f>AI1282*'lista, wskaźniki'!$F$43</f>
        <v>0</v>
      </c>
      <c r="AX1282" s="20">
        <f>AI1282*'lista, wskaźniki'!$F$44</f>
        <v>0</v>
      </c>
      <c r="AY1282" s="20">
        <f>AK1282*'lista, wskaźniki'!$F$26</f>
        <v>0</v>
      </c>
      <c r="AZ1282" s="20">
        <f t="shared" si="555"/>
        <v>0</v>
      </c>
      <c r="BA1282" s="20">
        <f t="shared" si="556"/>
        <v>0</v>
      </c>
      <c r="BB1282" s="20">
        <f t="shared" si="557"/>
        <v>0</v>
      </c>
      <c r="BC1282" s="20">
        <f t="shared" si="558"/>
        <v>0</v>
      </c>
      <c r="BD1282" s="1021"/>
      <c r="BE1282" s="1021"/>
      <c r="BF1282" s="1021"/>
      <c r="BG1282" s="1021"/>
      <c r="BH1282" s="147"/>
      <c r="BI1282" s="1021"/>
      <c r="BJ1282" s="147"/>
      <c r="BK1282" s="1021"/>
      <c r="BL1282" s="147"/>
      <c r="BM1282" s="147"/>
      <c r="BN1282" s="147"/>
      <c r="BO1282" s="147"/>
      <c r="BP1282" s="147"/>
      <c r="BQ1282" s="147"/>
      <c r="BR1282" s="147"/>
      <c r="BS1282" s="1018"/>
      <c r="BT1282" s="1018"/>
      <c r="BU1282" s="1018"/>
      <c r="BV1282" s="1018"/>
      <c r="BW1282" s="1018"/>
      <c r="BX1282" s="1018"/>
      <c r="BY1282" s="1027"/>
      <c r="CA1282" s="365" t="b">
        <f t="shared" si="559"/>
        <v>0</v>
      </c>
      <c r="CB1282" s="365" t="b">
        <f t="shared" si="560"/>
        <v>0</v>
      </c>
      <c r="CC1282" s="365" t="b">
        <f t="shared" si="561"/>
        <v>0</v>
      </c>
      <c r="CD1282" s="365" t="b">
        <f t="shared" si="562"/>
        <v>0</v>
      </c>
      <c r="CE1282" s="365">
        <f t="shared" si="563"/>
        <v>0</v>
      </c>
      <c r="CF1282" s="365" t="b">
        <f t="shared" si="564"/>
        <v>0</v>
      </c>
      <c r="CG1282" s="365" t="b">
        <f t="shared" si="565"/>
        <v>0</v>
      </c>
      <c r="CH1282" s="365" t="b">
        <f t="shared" si="566"/>
        <v>0</v>
      </c>
      <c r="CI1282" s="72" t="b">
        <f t="shared" si="567"/>
        <v>0</v>
      </c>
      <c r="CJ1282" s="72" t="b">
        <f t="shared" si="568"/>
        <v>0</v>
      </c>
      <c r="CK1282" s="72" t="b">
        <f t="shared" si="569"/>
        <v>0</v>
      </c>
      <c r="CL1282" s="72">
        <f t="shared" si="570"/>
        <v>0</v>
      </c>
      <c r="CM1282" s="72">
        <f t="shared" si="571"/>
        <v>0</v>
      </c>
      <c r="CN1282" s="72" t="b">
        <f t="shared" si="572"/>
        <v>0</v>
      </c>
      <c r="CP1282" s="13">
        <f t="shared" si="573"/>
        <v>0</v>
      </c>
      <c r="CQ1282" s="13" t="b">
        <f t="shared" si="574"/>
        <v>0</v>
      </c>
      <c r="CR1282" s="13" t="b">
        <f t="shared" si="575"/>
        <v>0</v>
      </c>
      <c r="CS1282" s="13" t="b">
        <f t="shared" si="581"/>
        <v>0</v>
      </c>
      <c r="CT1282" s="13" t="b">
        <f t="shared" si="580"/>
        <v>0</v>
      </c>
      <c r="CU1282" s="13" t="b">
        <f t="shared" si="582"/>
        <v>0</v>
      </c>
      <c r="CV1282" s="13" t="b">
        <f t="shared" si="576"/>
        <v>0</v>
      </c>
      <c r="CW1282" s="13" t="b">
        <f t="shared" si="577"/>
        <v>0</v>
      </c>
      <c r="CX1282" s="13" t="b">
        <f t="shared" si="578"/>
        <v>0</v>
      </c>
      <c r="CY1282" s="13" t="b">
        <f t="shared" si="579"/>
        <v>0</v>
      </c>
    </row>
    <row r="1283" spans="1:103" ht="15" thickBot="1">
      <c r="A1283" s="931">
        <v>257</v>
      </c>
      <c r="B1283" s="1019" t="s">
        <v>230</v>
      </c>
      <c r="C1283" s="1019"/>
      <c r="D1283" s="1019" t="s">
        <v>1</v>
      </c>
      <c r="E1283" s="1019" t="s">
        <v>5</v>
      </c>
      <c r="F1283" s="1019">
        <v>1</v>
      </c>
      <c r="G1283" s="1019"/>
      <c r="H1283" s="1019"/>
      <c r="I1283" s="1019" t="s">
        <v>14</v>
      </c>
      <c r="J1283" s="1019"/>
      <c r="K1283" s="1019"/>
      <c r="L1283" s="1019" t="s">
        <v>16</v>
      </c>
      <c r="M1283" s="1019"/>
      <c r="N1283" s="1019" t="s">
        <v>17</v>
      </c>
      <c r="O1283" s="142"/>
      <c r="P1283" s="1019" t="s">
        <v>17</v>
      </c>
      <c r="Q1283" s="940">
        <f>IF(I1283="&lt;1966",'lista, wskaźniki'!$G$4,IF(I1283="1967-1985",'lista, wskaźniki'!$G$5,IF(I1283="1986-1992",'lista, wskaźniki'!$G$6,IF(I1283="1993-1996",'lista, wskaźniki'!$G$7,IF(I1283="&gt;1997",'lista, wskaźniki'!$G$8,IF(I1283=0,'lista, wskaźniki'!$G$4))))))</f>
        <v>115</v>
      </c>
      <c r="R1283" s="1019" t="s">
        <v>25</v>
      </c>
      <c r="S1283" s="1019" t="s">
        <v>27</v>
      </c>
      <c r="T1283" s="1019">
        <v>1.5</v>
      </c>
      <c r="U1283" s="1019">
        <v>1995</v>
      </c>
      <c r="V1283" s="1019"/>
      <c r="W1283" s="141" t="s">
        <v>35</v>
      </c>
      <c r="X1283" s="141" t="s">
        <v>39</v>
      </c>
      <c r="Y1283" s="141" t="s">
        <v>42</v>
      </c>
      <c r="Z1283" s="141"/>
      <c r="AA1283" s="141" t="s">
        <v>35</v>
      </c>
      <c r="AB1283" s="143"/>
      <c r="AC1283" s="143"/>
      <c r="AD1283" s="141"/>
      <c r="AE1283" s="1019">
        <v>12</v>
      </c>
      <c r="AF1283" s="334">
        <f t="shared" si="583"/>
        <v>0</v>
      </c>
      <c r="AG1283" s="272">
        <f>IF(R1283="kompletna",Q1283*J1283*0.0036*'lista, wskaźniki'!$F$13, IF(R1283="częściowa",Q1283*J1283*0.0036*'lista, wskaźniki'!$F$14, IF(R1283="brak",Q1283*J1283*0.0036*'lista, wskaźniki'!$F$15,)))</f>
        <v>0</v>
      </c>
      <c r="AH1283" s="334">
        <f>IF(Y1283="inne",K1283*'lista, wskaźniki'!$E$35,IF(Y1283="to samo źródło",0,IF(Y1283=0,0)))</f>
        <v>0</v>
      </c>
      <c r="AI1283" s="334" t="b">
        <f>IF(AA1283="gaz z sieci",AC1283*'lista, wskaźniki'!$D$21)</f>
        <v>0</v>
      </c>
      <c r="AJ1283" s="272">
        <f>IF(AA1283="węgiel",AB1283*'lista, wskaźniki'!$D$20, IF('Sektor mieszkaniowy'!AA1283="drewno",'Sektor mieszkaniowy'!AB1283*'lista, wskaźniki'!$D$22,IF('Sektor mieszkaniowy'!AA1283="pellet",AB1283*'lista, wskaźniki'!$D$23,IF('Sektor mieszkaniowy'!AA1283="gaz z sieci",AB1283*'lista, wskaźniki'!$D$21,IF('Sektor mieszkaniowy'!AA1283="olej opałowy",'Sektor mieszkaniowy'!AB1283*'lista, wskaźniki'!$D$24)))))</f>
        <v>0</v>
      </c>
      <c r="AK1283" s="1022"/>
      <c r="AL1283" s="1019">
        <v>1500</v>
      </c>
      <c r="AM1283" s="20">
        <f>IF(AA1283="węgiel",AF1283*1/3.6*'lista, wskaźniki'!$F$20,IF(AA1283="drewno",AF1283*1/3.6*'lista, wskaźniki'!$F$22,IF(AA1283="pellet",AF1283*1/3.6*'lista, wskaźniki'!$F$23,IF(AA1283="gaz z sieci",AF1283*1/3.6*'lista, wskaźniki'!$F$21,IF(AA1283="olej opałowy",AF1283*1/3.6*'lista, wskaźniki'!$F$24,0)))))</f>
        <v>0</v>
      </c>
      <c r="AN1283" s="20">
        <f>IF(AA1283="węgiel",AF1283*'lista, wskaźniki'!$E$42,IF(AA1283="drewno",AF1283*'lista, wskaźniki'!$G$42,IF(AA1283="pellet",AF1283*'lista, wskaźniki'!$H$42,IF(AA1283="gaz z sieci",AF1283*'lista, wskaźniki'!$F$42,IF(AA1283="olej opałowy",AF1283*'lista, wskaźniki'!$I$42,0)))))</f>
        <v>0</v>
      </c>
      <c r="AO1283" s="20">
        <f>IF(AA1283="węgiel",AF1283*'lista, wskaźniki'!$E$43,IF(AA1283="drewno",AF1283*'lista, wskaźniki'!$G$43,IF(AA1283="pellet",AF1283*'lista, wskaźniki'!$H$43,IF(AA1283="gaz z sieci",AF1283*'lista, wskaźniki'!$F$43,IF(AA1283="olej opałowy",AF1283*'lista, wskaźniki'!$I$43,0)))))</f>
        <v>0</v>
      </c>
      <c r="AP1283" s="20">
        <f>IF(AA1283="węgiel",AF1283*'lista, wskaźniki'!$E$44,IF(AA1283="drewno",AF1283*'lista, wskaźniki'!$G$44,IF(AA1283="pellet",AF1283*'lista, wskaźniki'!$H$44,IF(AA1283="gaz z sieci",AF1283*'lista, wskaźniki'!$F$44,IF(AA1283="olej opałowy",AF1283*'lista, wskaźniki'!$I$44,0)))))</f>
        <v>0</v>
      </c>
      <c r="AQ1283" s="20" t="b">
        <f>IF(Z1283="gaz",AH1283*1/3.6*'lista, wskaźniki'!$F$21,IF(Z1283="energia elektryczna",AH1283*1/3.6*'lista, wskaźniki'!$F$26))</f>
        <v>0</v>
      </c>
      <c r="AR1283" s="20" t="b">
        <f>IF(Z1283="gaz",AH1283*'lista, wskaźniki'!$F$42,IF(Z1283="energia elektryczna",AH1283*0))</f>
        <v>0</v>
      </c>
      <c r="AS1283" s="20" t="b">
        <f>IF(Z1283="gaz",AH1283*'lista, wskaźniki'!$F$43,IF(Z1283="energia elektryczna",AH1283*0))</f>
        <v>0</v>
      </c>
      <c r="AT1283" s="20" t="b">
        <f>IF(Z1283="gaz",AH1283*'lista, wskaźniki'!$F$44,IF(Z1283="energia elektryczna",AH1283*0))</f>
        <v>0</v>
      </c>
      <c r="AU1283" s="20">
        <f>AI1283*1/3.6*'lista, wskaźniki'!$F$21</f>
        <v>0</v>
      </c>
      <c r="AV1283" s="20">
        <f>AI1283*'lista, wskaźniki'!$F$42</f>
        <v>0</v>
      </c>
      <c r="AW1283" s="20">
        <f>AI1283*'lista, wskaźniki'!$F$43</f>
        <v>0</v>
      </c>
      <c r="AX1283" s="20">
        <f>AI1283*'lista, wskaźniki'!$F$44</f>
        <v>0</v>
      </c>
      <c r="AY1283" s="20">
        <f>AK1283*'lista, wskaźniki'!$F$26</f>
        <v>0</v>
      </c>
      <c r="AZ1283" s="20">
        <f t="shared" si="555"/>
        <v>0</v>
      </c>
      <c r="BA1283" s="20">
        <f t="shared" si="556"/>
        <v>0</v>
      </c>
      <c r="BB1283" s="20">
        <f t="shared" si="557"/>
        <v>0</v>
      </c>
      <c r="BC1283" s="20">
        <f t="shared" si="558"/>
        <v>0</v>
      </c>
      <c r="BD1283" s="1019" t="s">
        <v>17</v>
      </c>
      <c r="BE1283" s="1019" t="s">
        <v>16</v>
      </c>
      <c r="BF1283" s="1019" t="s">
        <v>16</v>
      </c>
      <c r="BG1283" s="1019" t="s">
        <v>16</v>
      </c>
      <c r="BH1283" s="141" t="s">
        <v>45</v>
      </c>
      <c r="BI1283" s="1019" t="s">
        <v>16</v>
      </c>
      <c r="BJ1283" s="141" t="s">
        <v>52</v>
      </c>
      <c r="BK1283" s="1019" t="s">
        <v>17</v>
      </c>
      <c r="BL1283" s="141"/>
      <c r="BM1283" s="141"/>
      <c r="BN1283" s="141"/>
      <c r="BO1283" s="141" t="s">
        <v>57</v>
      </c>
      <c r="BP1283" s="141" t="s">
        <v>52</v>
      </c>
      <c r="BQ1283" s="141"/>
      <c r="BR1283" s="141">
        <v>1</v>
      </c>
      <c r="BS1283" s="1016"/>
      <c r="BT1283" s="1016"/>
      <c r="BU1283" s="1016">
        <v>1000</v>
      </c>
      <c r="BV1283" s="1016"/>
      <c r="BW1283" s="1016"/>
      <c r="BX1283" s="1016">
        <v>4000</v>
      </c>
      <c r="BY1283" s="1025"/>
      <c r="CA1283" s="365">
        <f t="shared" si="559"/>
        <v>0</v>
      </c>
      <c r="CB1283" s="365" t="b">
        <f t="shared" si="560"/>
        <v>0</v>
      </c>
      <c r="CC1283" s="365" t="b">
        <f t="shared" si="561"/>
        <v>0</v>
      </c>
      <c r="CD1283" s="365" t="b">
        <f t="shared" si="562"/>
        <v>0</v>
      </c>
      <c r="CE1283" s="365" t="b">
        <f t="shared" si="563"/>
        <v>0</v>
      </c>
      <c r="CF1283" s="365" t="b">
        <f t="shared" si="564"/>
        <v>0</v>
      </c>
      <c r="CG1283" s="365" t="b">
        <f t="shared" si="565"/>
        <v>0</v>
      </c>
      <c r="CH1283" s="365" t="b">
        <f t="shared" si="566"/>
        <v>0</v>
      </c>
      <c r="CI1283" s="72">
        <f t="shared" si="567"/>
        <v>0</v>
      </c>
      <c r="CJ1283" s="72" t="b">
        <f t="shared" si="568"/>
        <v>0</v>
      </c>
      <c r="CK1283" s="72" t="b">
        <f t="shared" si="569"/>
        <v>0</v>
      </c>
      <c r="CL1283" s="72">
        <f t="shared" si="570"/>
        <v>0</v>
      </c>
      <c r="CM1283" s="72" t="b">
        <f t="shared" si="571"/>
        <v>0</v>
      </c>
      <c r="CN1283" s="72" t="b">
        <f t="shared" si="572"/>
        <v>0</v>
      </c>
      <c r="CP1283" s="13" t="b">
        <f t="shared" si="573"/>
        <v>0</v>
      </c>
      <c r="CQ1283" s="13">
        <f t="shared" si="574"/>
        <v>0</v>
      </c>
      <c r="CR1283" s="13" t="b">
        <f t="shared" si="575"/>
        <v>0</v>
      </c>
      <c r="CS1283" s="13">
        <f t="shared" si="581"/>
        <v>0</v>
      </c>
      <c r="CT1283" s="13" t="b">
        <f t="shared" si="580"/>
        <v>0</v>
      </c>
      <c r="CU1283" s="13">
        <f t="shared" si="582"/>
        <v>0</v>
      </c>
      <c r="CV1283" s="13" t="b">
        <f t="shared" si="576"/>
        <v>0</v>
      </c>
      <c r="CW1283" s="13">
        <f t="shared" si="577"/>
        <v>0</v>
      </c>
      <c r="CX1283" s="13">
        <f t="shared" si="578"/>
        <v>0</v>
      </c>
      <c r="CY1283" s="13">
        <f t="shared" si="579"/>
        <v>0</v>
      </c>
    </row>
    <row r="1284" spans="1:103" ht="15" thickBot="1">
      <c r="A1284" s="932"/>
      <c r="B1284" s="1020"/>
      <c r="C1284" s="1020"/>
      <c r="D1284" s="1020"/>
      <c r="E1284" s="1020"/>
      <c r="F1284" s="1020"/>
      <c r="G1284" s="1020"/>
      <c r="H1284" s="1020"/>
      <c r="I1284" s="1020"/>
      <c r="J1284" s="1020"/>
      <c r="K1284" s="1020"/>
      <c r="L1284" s="1020"/>
      <c r="M1284" s="1020"/>
      <c r="N1284" s="1020"/>
      <c r="O1284" s="145"/>
      <c r="P1284" s="1020"/>
      <c r="Q1284" s="941"/>
      <c r="R1284" s="1020"/>
      <c r="S1284" s="1020"/>
      <c r="T1284" s="1020"/>
      <c r="U1284" s="1020"/>
      <c r="V1284" s="1020"/>
      <c r="W1284" s="20" t="s">
        <v>36</v>
      </c>
      <c r="X1284" s="144"/>
      <c r="Y1284" s="144"/>
      <c r="Z1284" s="144"/>
      <c r="AA1284" s="144" t="s">
        <v>36</v>
      </c>
      <c r="AB1284" s="146"/>
      <c r="AC1284" s="146"/>
      <c r="AD1284" s="144"/>
      <c r="AE1284" s="1020"/>
      <c r="AF1284" s="334">
        <f t="shared" si="583"/>
        <v>0</v>
      </c>
      <c r="AG1284" s="272">
        <f>IF(R1284="kompletna",Q1284*J1284*0.0036*'lista, wskaźniki'!$F$13, IF(R1284="częściowa",Q1284*J1284*0.0036*'lista, wskaźniki'!$F$14, IF(R1284="brak",Q1284*J1284*0.0036*'lista, wskaźniki'!$F$15,)))</f>
        <v>0</v>
      </c>
      <c r="AH1284" s="334">
        <f>IF(Y1284="inne",K1284*'lista, wskaźniki'!$E$35,IF(Y1284="to samo źródło",0,IF(Y1284=0,0)))</f>
        <v>0</v>
      </c>
      <c r="AI1284" s="334" t="b">
        <f>IF(AA1284="gaz z sieci",AC1284*'lista, wskaźniki'!$D$21)</f>
        <v>0</v>
      </c>
      <c r="AJ1284" s="272">
        <f>IF(AA1284="węgiel",AB1284*'lista, wskaźniki'!$D$20, IF('Sektor mieszkaniowy'!AA1284="drewno",'Sektor mieszkaniowy'!AB1284*'lista, wskaźniki'!$D$22,IF('Sektor mieszkaniowy'!AA1284="pellet",AB1284*'lista, wskaźniki'!$D$23,IF('Sektor mieszkaniowy'!AA1284="gaz z sieci",AB1284*'lista, wskaźniki'!$D$21,IF('Sektor mieszkaniowy'!AA1284="olej opałowy",'Sektor mieszkaniowy'!AB1284*'lista, wskaźniki'!$D$24)))))</f>
        <v>0</v>
      </c>
      <c r="AK1284" s="1023"/>
      <c r="AL1284" s="1020"/>
      <c r="AM1284" s="20">
        <f>IF(AA1284="węgiel",AF1284*1/3.6*'lista, wskaźniki'!$F$20,IF(AA1284="drewno",AF1284*1/3.6*'lista, wskaźniki'!$F$22,IF(AA1284="pellet",AF1284*1/3.6*'lista, wskaźniki'!$F$23,IF(AA1284="gaz z sieci",AF1284*1/3.6*'lista, wskaźniki'!$F$21,IF(AA1284="olej opałowy",AF1284*1/3.6*'lista, wskaźniki'!$F$24,0)))))</f>
        <v>0</v>
      </c>
      <c r="AN1284" s="20">
        <f>IF(AA1284="węgiel",AF1284*'lista, wskaźniki'!$E$42,IF(AA1284="drewno",AF1284*'lista, wskaźniki'!$G$42,IF(AA1284="pellet",AF1284*'lista, wskaźniki'!$H$42,IF(AA1284="gaz z sieci",AF1284*'lista, wskaźniki'!$F$42,IF(AA1284="olej opałowy",AF1284*'lista, wskaźniki'!$I$42,0)))))</f>
        <v>0</v>
      </c>
      <c r="AO1284" s="20">
        <f>IF(AA1284="węgiel",AF1284*'lista, wskaźniki'!$E$43,IF(AA1284="drewno",AF1284*'lista, wskaźniki'!$G$43,IF(AA1284="pellet",AF1284*'lista, wskaźniki'!$H$43,IF(AA1284="gaz z sieci",AF1284*'lista, wskaźniki'!$F$43,IF(AA1284="olej opałowy",AF1284*'lista, wskaźniki'!$I$43,0)))))</f>
        <v>0</v>
      </c>
      <c r="AP1284" s="20">
        <f>IF(AA1284="węgiel",AF1284*'lista, wskaźniki'!$E$44,IF(AA1284="drewno",AF1284*'lista, wskaźniki'!$G$44,IF(AA1284="pellet",AF1284*'lista, wskaźniki'!$H$44,IF(AA1284="gaz z sieci",AF1284*'lista, wskaźniki'!$F$44,IF(AA1284="olej opałowy",AF1284*'lista, wskaźniki'!$I$44,0)))))</f>
        <v>0</v>
      </c>
      <c r="AQ1284" s="20" t="b">
        <f>IF(Z1284="gaz",AH1284*1/3.6*'lista, wskaźniki'!$F$21,IF(Z1284="energia elektryczna",AH1284*1/3.6*'lista, wskaźniki'!$F$26))</f>
        <v>0</v>
      </c>
      <c r="AR1284" s="20" t="b">
        <f>IF(Z1284="gaz",AH1284*'lista, wskaźniki'!$F$42,IF(Z1284="energia elektryczna",AH1284*0))</f>
        <v>0</v>
      </c>
      <c r="AS1284" s="20" t="b">
        <f>IF(Z1284="gaz",AH1284*'lista, wskaźniki'!$F$43,IF(Z1284="energia elektryczna",AH1284*0))</f>
        <v>0</v>
      </c>
      <c r="AT1284" s="20" t="b">
        <f>IF(Z1284="gaz",AH1284*'lista, wskaźniki'!$F$44,IF(Z1284="energia elektryczna",AH1284*0))</f>
        <v>0</v>
      </c>
      <c r="AU1284" s="20">
        <f>AI1284*1/3.6*'lista, wskaźniki'!$F$21</f>
        <v>0</v>
      </c>
      <c r="AV1284" s="20">
        <f>AI1284*'lista, wskaźniki'!$F$42</f>
        <v>0</v>
      </c>
      <c r="AW1284" s="20">
        <f>AI1284*'lista, wskaźniki'!$F$43</f>
        <v>0</v>
      </c>
      <c r="AX1284" s="20">
        <f>AI1284*'lista, wskaźniki'!$F$44</f>
        <v>0</v>
      </c>
      <c r="AY1284" s="20">
        <f>AK1284*'lista, wskaźniki'!$F$26</f>
        <v>0</v>
      </c>
      <c r="AZ1284" s="20">
        <f t="shared" ref="AZ1284:AZ1347" si="584">AM1284+AQ1284+AU1284+AY1284</f>
        <v>0</v>
      </c>
      <c r="BA1284" s="20">
        <f t="shared" ref="BA1284:BA1347" si="585">AN1284+AR1284+AV1284</f>
        <v>0</v>
      </c>
      <c r="BB1284" s="20">
        <f t="shared" ref="BB1284:BB1347" si="586">AO1284+AS1284+AW1284</f>
        <v>0</v>
      </c>
      <c r="BC1284" s="20">
        <f t="shared" ref="BC1284:BC1347" si="587">AP1284+AT1284+AX1284</f>
        <v>0</v>
      </c>
      <c r="BD1284" s="1020"/>
      <c r="BE1284" s="1020"/>
      <c r="BF1284" s="1020"/>
      <c r="BG1284" s="1020"/>
      <c r="BH1284" s="144"/>
      <c r="BI1284" s="1020"/>
      <c r="BJ1284" s="144"/>
      <c r="BK1284" s="1020"/>
      <c r="BL1284" s="144"/>
      <c r="BM1284" s="144"/>
      <c r="BN1284" s="144"/>
      <c r="BO1284" s="144"/>
      <c r="BP1284" s="144"/>
      <c r="BQ1284" s="144"/>
      <c r="BR1284" s="144"/>
      <c r="BS1284" s="1017"/>
      <c r="BT1284" s="1017"/>
      <c r="BU1284" s="1017"/>
      <c r="BV1284" s="1017"/>
      <c r="BW1284" s="1017"/>
      <c r="BX1284" s="1017"/>
      <c r="BY1284" s="1026"/>
      <c r="CA1284" s="365" t="b">
        <f t="shared" ref="CA1284:CA1347" si="588">IF(AA1284="węgiel",AF1284)</f>
        <v>0</v>
      </c>
      <c r="CB1284" s="365">
        <f t="shared" ref="CB1284:CB1347" si="589">IF(AA1284="drewno",AF1284)</f>
        <v>0</v>
      </c>
      <c r="CC1284" s="365" t="b">
        <f t="shared" ref="CC1284:CC1347" si="590">IF(AA1284="pellet",AF1284)</f>
        <v>0</v>
      </c>
      <c r="CD1284" s="365" t="b">
        <f t="shared" ref="CD1284:CD1347" si="591">IF(AA1284="gaz z sieci",AF1284)</f>
        <v>0</v>
      </c>
      <c r="CE1284" s="365" t="b">
        <f t="shared" ref="CE1284:CE1347" si="592">IF(AA1284="olej opałowy",AF1284)</f>
        <v>0</v>
      </c>
      <c r="CF1284" s="365" t="b">
        <f t="shared" ref="CF1284:CF1347" si="593">IF(Z1284="gaz",AH1284)</f>
        <v>0</v>
      </c>
      <c r="CG1284" s="365" t="b">
        <f t="shared" ref="CG1284:CG1347" si="594">IF(Z1284="energia elektryczna",AH1284)</f>
        <v>0</v>
      </c>
      <c r="CH1284" s="365" t="b">
        <f t="shared" ref="CH1284:CH1347" si="595">IF(AA1284="gaz z sieci",AI1284)</f>
        <v>0</v>
      </c>
      <c r="CI1284" s="72" t="b">
        <f t="shared" ref="CI1284:CI1347" si="596">CA1284</f>
        <v>0</v>
      </c>
      <c r="CJ1284" s="72">
        <f t="shared" ref="CJ1284:CJ1347" si="597">CB1284</f>
        <v>0</v>
      </c>
      <c r="CK1284" s="72" t="b">
        <f t="shared" ref="CK1284:CK1347" si="598">CC1284</f>
        <v>0</v>
      </c>
      <c r="CL1284" s="72">
        <f t="shared" ref="CL1284:CL1347" si="599">CD1284+CF1284</f>
        <v>0</v>
      </c>
      <c r="CM1284" s="72" t="b">
        <f t="shared" ref="CM1284:CM1347" si="600">CE1284</f>
        <v>0</v>
      </c>
      <c r="CN1284" s="72" t="b">
        <f t="shared" ref="CN1284:CN1347" si="601">CG1284</f>
        <v>0</v>
      </c>
      <c r="CP1284" s="13">
        <f t="shared" ref="CP1284:CP1347" si="602">IF(I1284="&lt;1966",J1284,IF(I1284&lt;1966,J1284))</f>
        <v>0</v>
      </c>
      <c r="CQ1284" s="13" t="b">
        <f t="shared" ref="CQ1284:CQ1347" si="603">IF(R1284="kompletna",CP1284,IF(R1284="częściowa",0.5*CP1284,IF(R1284="brak",0*CP1284)))</f>
        <v>0</v>
      </c>
      <c r="CR1284" s="13" t="b">
        <f t="shared" ref="CR1284:CR1347" si="604">IF(I1284="1967-1985",J1284)</f>
        <v>0</v>
      </c>
      <c r="CS1284" s="13" t="b">
        <f t="shared" si="581"/>
        <v>0</v>
      </c>
      <c r="CT1284" s="13" t="b">
        <f t="shared" si="580"/>
        <v>0</v>
      </c>
      <c r="CU1284" s="13" t="b">
        <f t="shared" si="582"/>
        <v>0</v>
      </c>
      <c r="CV1284" s="13" t="b">
        <f t="shared" ref="CV1284:CV1347" si="605">IF(I1284="1993-1996",J1284)</f>
        <v>0</v>
      </c>
      <c r="CW1284" s="13" t="b">
        <f t="shared" ref="CW1284:CW1347" si="606">IF(R1284="kompletna",CV1284,IF(R1284="częściowa",0.5*CV1284,IF(R1284="brak",0*CV1284)))</f>
        <v>0</v>
      </c>
      <c r="CX1284" s="13" t="b">
        <f t="shared" ref="CX1284:CX1347" si="607">IF(I1284="&gt;1997",J1284)</f>
        <v>0</v>
      </c>
      <c r="CY1284" s="13" t="b">
        <f t="shared" ref="CY1284:CY1347" si="608">IF(R1284="kompletna",CX1284,IF(R1284="częściowa",0.5*CX1284,IF(R1284="brak",0*CX1284)))</f>
        <v>0</v>
      </c>
    </row>
    <row r="1285" spans="1:103" ht="15" thickBot="1">
      <c r="A1285" s="932"/>
      <c r="B1285" s="1020"/>
      <c r="C1285" s="1020"/>
      <c r="D1285" s="1020"/>
      <c r="E1285" s="1020"/>
      <c r="F1285" s="1020"/>
      <c r="G1285" s="1020"/>
      <c r="H1285" s="1020"/>
      <c r="I1285" s="1020"/>
      <c r="J1285" s="1020"/>
      <c r="K1285" s="1020"/>
      <c r="L1285" s="1020"/>
      <c r="M1285" s="1020"/>
      <c r="N1285" s="1020"/>
      <c r="O1285" s="145"/>
      <c r="P1285" s="1020"/>
      <c r="Q1285" s="941"/>
      <c r="R1285" s="1020"/>
      <c r="S1285" s="1020"/>
      <c r="T1285" s="1020"/>
      <c r="U1285" s="1020"/>
      <c r="V1285" s="1020"/>
      <c r="W1285" s="144"/>
      <c r="X1285" s="144"/>
      <c r="Y1285" s="144"/>
      <c r="Z1285" s="144"/>
      <c r="AA1285" s="144" t="s">
        <v>50</v>
      </c>
      <c r="AB1285" s="146"/>
      <c r="AC1285" s="146"/>
      <c r="AD1285" s="144"/>
      <c r="AE1285" s="1020"/>
      <c r="AF1285" s="334">
        <f t="shared" si="583"/>
        <v>0</v>
      </c>
      <c r="AG1285" s="272">
        <f>IF(R1285="kompletna",Q1285*J1285*0.0036*'lista, wskaźniki'!$F$13, IF(R1285="częściowa",Q1285*J1285*0.0036*'lista, wskaźniki'!$F$14, IF(R1285="brak",Q1285*J1285*0.0036*'lista, wskaźniki'!$F$15,)))</f>
        <v>0</v>
      </c>
      <c r="AH1285" s="334">
        <f>IF(Y1285="inne",K1285*'lista, wskaźniki'!$E$35,IF(Y1285="to samo źródło",0,IF(Y1285=0,0)))</f>
        <v>0</v>
      </c>
      <c r="AI1285" s="334" t="b">
        <f>IF(AA1285="gaz z sieci",AC1285*'lista, wskaźniki'!$D$21)</f>
        <v>0</v>
      </c>
      <c r="AJ1285" s="272">
        <f>IF(AA1285="węgiel",AB1285*'lista, wskaźniki'!$D$20, IF('Sektor mieszkaniowy'!AA1285="drewno",'Sektor mieszkaniowy'!AB1285*'lista, wskaźniki'!$D$22,IF('Sektor mieszkaniowy'!AA1285="pellet",AB1285*'lista, wskaźniki'!$D$23,IF('Sektor mieszkaniowy'!AA1285="gaz z sieci",AB1285*'lista, wskaźniki'!$D$21,IF('Sektor mieszkaniowy'!AA1285="olej opałowy",'Sektor mieszkaniowy'!AB1285*'lista, wskaźniki'!$D$24)))))</f>
        <v>0</v>
      </c>
      <c r="AK1285" s="1023"/>
      <c r="AL1285" s="1020"/>
      <c r="AM1285" s="20">
        <f>IF(AA1285="węgiel",AF1285*1/3.6*'lista, wskaźniki'!$F$20,IF(AA1285="drewno",AF1285*1/3.6*'lista, wskaźniki'!$F$22,IF(AA1285="pellet",AF1285*1/3.6*'lista, wskaźniki'!$F$23,IF(AA1285="gaz z sieci",AF1285*1/3.6*'lista, wskaźniki'!$F$21,IF(AA1285="olej opałowy",AF1285*1/3.6*'lista, wskaźniki'!$F$24,0)))))</f>
        <v>0</v>
      </c>
      <c r="AN1285" s="20">
        <f>IF(AA1285="węgiel",AF1285*'lista, wskaźniki'!$E$42,IF(AA1285="drewno",AF1285*'lista, wskaźniki'!$G$42,IF(AA1285="pellet",AF1285*'lista, wskaźniki'!$H$42,IF(AA1285="gaz z sieci",AF1285*'lista, wskaźniki'!$F$42,IF(AA1285="olej opałowy",AF1285*'lista, wskaźniki'!$I$42,0)))))</f>
        <v>0</v>
      </c>
      <c r="AO1285" s="20">
        <f>IF(AA1285="węgiel",AF1285*'lista, wskaźniki'!$E$43,IF(AA1285="drewno",AF1285*'lista, wskaźniki'!$G$43,IF(AA1285="pellet",AF1285*'lista, wskaźniki'!$H$43,IF(AA1285="gaz z sieci",AF1285*'lista, wskaźniki'!$F$43,IF(AA1285="olej opałowy",AF1285*'lista, wskaźniki'!$I$43,0)))))</f>
        <v>0</v>
      </c>
      <c r="AP1285" s="20">
        <f>IF(AA1285="węgiel",AF1285*'lista, wskaźniki'!$E$44,IF(AA1285="drewno",AF1285*'lista, wskaźniki'!$G$44,IF(AA1285="pellet",AF1285*'lista, wskaźniki'!$H$44,IF(AA1285="gaz z sieci",AF1285*'lista, wskaźniki'!$F$44,IF(AA1285="olej opałowy",AF1285*'lista, wskaźniki'!$I$44,0)))))</f>
        <v>0</v>
      </c>
      <c r="AQ1285" s="20" t="b">
        <f>IF(Z1285="gaz",AH1285*1/3.6*'lista, wskaźniki'!$F$21,IF(Z1285="energia elektryczna",AH1285*1/3.6*'lista, wskaźniki'!$F$26))</f>
        <v>0</v>
      </c>
      <c r="AR1285" s="20" t="b">
        <f>IF(Z1285="gaz",AH1285*'lista, wskaźniki'!$F$42,IF(Z1285="energia elektryczna",AH1285*0))</f>
        <v>0</v>
      </c>
      <c r="AS1285" s="20" t="b">
        <f>IF(Z1285="gaz",AH1285*'lista, wskaźniki'!$F$43,IF(Z1285="energia elektryczna",AH1285*0))</f>
        <v>0</v>
      </c>
      <c r="AT1285" s="20" t="b">
        <f>IF(Z1285="gaz",AH1285*'lista, wskaźniki'!$F$44,IF(Z1285="energia elektryczna",AH1285*0))</f>
        <v>0</v>
      </c>
      <c r="AU1285" s="20">
        <f>AI1285*1/3.6*'lista, wskaźniki'!$F$21</f>
        <v>0</v>
      </c>
      <c r="AV1285" s="20">
        <f>AI1285*'lista, wskaźniki'!$F$42</f>
        <v>0</v>
      </c>
      <c r="AW1285" s="20">
        <f>AI1285*'lista, wskaźniki'!$F$43</f>
        <v>0</v>
      </c>
      <c r="AX1285" s="20">
        <f>AI1285*'lista, wskaźniki'!$F$44</f>
        <v>0</v>
      </c>
      <c r="AY1285" s="20">
        <f>AK1285*'lista, wskaźniki'!$F$26</f>
        <v>0</v>
      </c>
      <c r="AZ1285" s="20">
        <f t="shared" si="584"/>
        <v>0</v>
      </c>
      <c r="BA1285" s="20">
        <f t="shared" si="585"/>
        <v>0</v>
      </c>
      <c r="BB1285" s="20">
        <f t="shared" si="586"/>
        <v>0</v>
      </c>
      <c r="BC1285" s="20">
        <f t="shared" si="587"/>
        <v>0</v>
      </c>
      <c r="BD1285" s="1020"/>
      <c r="BE1285" s="1020"/>
      <c r="BF1285" s="1020"/>
      <c r="BG1285" s="1020"/>
      <c r="BH1285" s="144"/>
      <c r="BI1285" s="1020"/>
      <c r="BJ1285" s="144"/>
      <c r="BK1285" s="1020"/>
      <c r="BL1285" s="144"/>
      <c r="BM1285" s="144"/>
      <c r="BN1285" s="144"/>
      <c r="BO1285" s="144"/>
      <c r="BP1285" s="144"/>
      <c r="BQ1285" s="144"/>
      <c r="BR1285" s="144"/>
      <c r="BS1285" s="1017"/>
      <c r="BT1285" s="1017"/>
      <c r="BU1285" s="1017"/>
      <c r="BV1285" s="1017"/>
      <c r="BW1285" s="1017"/>
      <c r="BX1285" s="1017"/>
      <c r="BY1285" s="1026"/>
      <c r="CA1285" s="365" t="b">
        <f t="shared" si="588"/>
        <v>0</v>
      </c>
      <c r="CB1285" s="365" t="b">
        <f t="shared" si="589"/>
        <v>0</v>
      </c>
      <c r="CC1285" s="365">
        <f t="shared" si="590"/>
        <v>0</v>
      </c>
      <c r="CD1285" s="365" t="b">
        <f t="shared" si="591"/>
        <v>0</v>
      </c>
      <c r="CE1285" s="365" t="b">
        <f t="shared" si="592"/>
        <v>0</v>
      </c>
      <c r="CF1285" s="365" t="b">
        <f t="shared" si="593"/>
        <v>0</v>
      </c>
      <c r="CG1285" s="365" t="b">
        <f t="shared" si="594"/>
        <v>0</v>
      </c>
      <c r="CH1285" s="365" t="b">
        <f t="shared" si="595"/>
        <v>0</v>
      </c>
      <c r="CI1285" s="72" t="b">
        <f t="shared" si="596"/>
        <v>0</v>
      </c>
      <c r="CJ1285" s="72" t="b">
        <f t="shared" si="597"/>
        <v>0</v>
      </c>
      <c r="CK1285" s="72">
        <f t="shared" si="598"/>
        <v>0</v>
      </c>
      <c r="CL1285" s="72">
        <f t="shared" si="599"/>
        <v>0</v>
      </c>
      <c r="CM1285" s="72" t="b">
        <f t="shared" si="600"/>
        <v>0</v>
      </c>
      <c r="CN1285" s="72" t="b">
        <f t="shared" si="601"/>
        <v>0</v>
      </c>
      <c r="CP1285" s="13">
        <f t="shared" si="602"/>
        <v>0</v>
      </c>
      <c r="CQ1285" s="13" t="b">
        <f t="shared" si="603"/>
        <v>0</v>
      </c>
      <c r="CR1285" s="13" t="b">
        <f t="shared" si="604"/>
        <v>0</v>
      </c>
      <c r="CS1285" s="13" t="b">
        <f t="shared" si="581"/>
        <v>0</v>
      </c>
      <c r="CT1285" s="13" t="b">
        <f t="shared" ref="CT1285:CT1348" si="609">IF(I1285="1986-1992",J1285)</f>
        <v>0</v>
      </c>
      <c r="CU1285" s="13" t="b">
        <f t="shared" si="582"/>
        <v>0</v>
      </c>
      <c r="CV1285" s="13" t="b">
        <f t="shared" si="605"/>
        <v>0</v>
      </c>
      <c r="CW1285" s="13" t="b">
        <f t="shared" si="606"/>
        <v>0</v>
      </c>
      <c r="CX1285" s="13" t="b">
        <f t="shared" si="607"/>
        <v>0</v>
      </c>
      <c r="CY1285" s="13" t="b">
        <f t="shared" si="608"/>
        <v>0</v>
      </c>
    </row>
    <row r="1286" spans="1:103" ht="15" thickBot="1">
      <c r="A1286" s="932"/>
      <c r="B1286" s="1020"/>
      <c r="C1286" s="1020"/>
      <c r="D1286" s="1020"/>
      <c r="E1286" s="1020"/>
      <c r="F1286" s="1020"/>
      <c r="G1286" s="1020"/>
      <c r="H1286" s="1020"/>
      <c r="I1286" s="1020"/>
      <c r="J1286" s="1020"/>
      <c r="K1286" s="1020"/>
      <c r="L1286" s="1020"/>
      <c r="M1286" s="1020"/>
      <c r="N1286" s="1020"/>
      <c r="O1286" s="145"/>
      <c r="P1286" s="1020"/>
      <c r="Q1286" s="941"/>
      <c r="R1286" s="1020"/>
      <c r="S1286" s="1020"/>
      <c r="T1286" s="1020"/>
      <c r="U1286" s="1020"/>
      <c r="V1286" s="1020"/>
      <c r="W1286" s="144"/>
      <c r="X1286" s="144"/>
      <c r="Y1286" s="144"/>
      <c r="Z1286" s="144"/>
      <c r="AA1286" s="144" t="s">
        <v>38</v>
      </c>
      <c r="AB1286" s="146"/>
      <c r="AC1286" s="146"/>
      <c r="AD1286" s="144"/>
      <c r="AE1286" s="1020"/>
      <c r="AF1286" s="334">
        <f t="shared" si="583"/>
        <v>0</v>
      </c>
      <c r="AG1286" s="272">
        <f>IF(R1286="kompletna",Q1286*J1286*0.0036*'lista, wskaźniki'!$F$13, IF(R1286="częściowa",Q1286*J1286*0.0036*'lista, wskaźniki'!$F$14, IF(R1286="brak",Q1286*J1286*0.0036*'lista, wskaźniki'!$F$15,)))</f>
        <v>0</v>
      </c>
      <c r="AH1286" s="334">
        <f>IF(Y1286="inne",K1286*'lista, wskaźniki'!$E$35,IF(Y1286="to samo źródło",0,IF(Y1286=0,0)))</f>
        <v>0</v>
      </c>
      <c r="AI1286" s="334">
        <f>IF(AA1286="gaz z sieci",AC1286*'lista, wskaźniki'!$D$21)</f>
        <v>0</v>
      </c>
      <c r="AJ1286" s="272">
        <f>IF(AA1286="węgiel",AB1286*'lista, wskaźniki'!$D$20, IF('Sektor mieszkaniowy'!AA1286="drewno",'Sektor mieszkaniowy'!AB1286*'lista, wskaźniki'!$D$22,IF('Sektor mieszkaniowy'!AA1286="pellet",AB1286*'lista, wskaźniki'!$D$23,IF('Sektor mieszkaniowy'!AA1286="gaz z sieci",AB1286*'lista, wskaźniki'!$D$21,IF('Sektor mieszkaniowy'!AA1286="olej opałowy",'Sektor mieszkaniowy'!AB1286*'lista, wskaźniki'!$D$24)))))</f>
        <v>0</v>
      </c>
      <c r="AK1286" s="1023"/>
      <c r="AL1286" s="1020"/>
      <c r="AM1286" s="20">
        <f>IF(AA1286="węgiel",AF1286*1/3.6*'lista, wskaźniki'!$F$20,IF(AA1286="drewno",AF1286*1/3.6*'lista, wskaźniki'!$F$22,IF(AA1286="pellet",AF1286*1/3.6*'lista, wskaźniki'!$F$23,IF(AA1286="gaz z sieci",AF1286*1/3.6*'lista, wskaźniki'!$F$21,IF(AA1286="olej opałowy",AF1286*1/3.6*'lista, wskaźniki'!$F$24,0)))))</f>
        <v>0</v>
      </c>
      <c r="AN1286" s="20">
        <f>IF(AA1286="węgiel",AF1286*'lista, wskaźniki'!$E$42,IF(AA1286="drewno",AF1286*'lista, wskaźniki'!$G$42,IF(AA1286="pellet",AF1286*'lista, wskaźniki'!$H$42,IF(AA1286="gaz z sieci",AF1286*'lista, wskaźniki'!$F$42,IF(AA1286="olej opałowy",AF1286*'lista, wskaźniki'!$I$42,0)))))</f>
        <v>0</v>
      </c>
      <c r="AO1286" s="20">
        <f>IF(AA1286="węgiel",AF1286*'lista, wskaźniki'!$E$43,IF(AA1286="drewno",AF1286*'lista, wskaźniki'!$G$43,IF(AA1286="pellet",AF1286*'lista, wskaźniki'!$H$43,IF(AA1286="gaz z sieci",AF1286*'lista, wskaźniki'!$F$43,IF(AA1286="olej opałowy",AF1286*'lista, wskaźniki'!$I$43,0)))))</f>
        <v>0</v>
      </c>
      <c r="AP1286" s="20">
        <f>IF(AA1286="węgiel",AF1286*'lista, wskaźniki'!$E$44,IF(AA1286="drewno",AF1286*'lista, wskaźniki'!$G$44,IF(AA1286="pellet",AF1286*'lista, wskaźniki'!$H$44,IF(AA1286="gaz z sieci",AF1286*'lista, wskaźniki'!$F$44,IF(AA1286="olej opałowy",AF1286*'lista, wskaźniki'!$I$44,0)))))</f>
        <v>0</v>
      </c>
      <c r="AQ1286" s="20" t="b">
        <f>IF(Z1286="gaz",AH1286*1/3.6*'lista, wskaźniki'!$F$21,IF(Z1286="energia elektryczna",AH1286*1/3.6*'lista, wskaźniki'!$F$26))</f>
        <v>0</v>
      </c>
      <c r="AR1286" s="20" t="b">
        <f>IF(Z1286="gaz",AH1286*'lista, wskaźniki'!$F$42,IF(Z1286="energia elektryczna",AH1286*0))</f>
        <v>0</v>
      </c>
      <c r="AS1286" s="20" t="b">
        <f>IF(Z1286="gaz",AH1286*'lista, wskaźniki'!$F$43,IF(Z1286="energia elektryczna",AH1286*0))</f>
        <v>0</v>
      </c>
      <c r="AT1286" s="20" t="b">
        <f>IF(Z1286="gaz",AH1286*'lista, wskaźniki'!$F$44,IF(Z1286="energia elektryczna",AH1286*0))</f>
        <v>0</v>
      </c>
      <c r="AU1286" s="20">
        <f>AI1286*1/3.6*'lista, wskaźniki'!$F$21</f>
        <v>0</v>
      </c>
      <c r="AV1286" s="20">
        <f>AI1286*'lista, wskaźniki'!$F$42</f>
        <v>0</v>
      </c>
      <c r="AW1286" s="20">
        <f>AI1286*'lista, wskaźniki'!$F$43</f>
        <v>0</v>
      </c>
      <c r="AX1286" s="20">
        <f>AI1286*'lista, wskaźniki'!$F$44</f>
        <v>0</v>
      </c>
      <c r="AY1286" s="20">
        <f>AK1286*'lista, wskaźniki'!$F$26</f>
        <v>0</v>
      </c>
      <c r="AZ1286" s="20">
        <f t="shared" si="584"/>
        <v>0</v>
      </c>
      <c r="BA1286" s="20">
        <f t="shared" si="585"/>
        <v>0</v>
      </c>
      <c r="BB1286" s="20">
        <f t="shared" si="586"/>
        <v>0</v>
      </c>
      <c r="BC1286" s="20">
        <f t="shared" si="587"/>
        <v>0</v>
      </c>
      <c r="BD1286" s="1020"/>
      <c r="BE1286" s="1020"/>
      <c r="BF1286" s="1020"/>
      <c r="BG1286" s="1020"/>
      <c r="BH1286" s="144"/>
      <c r="BI1286" s="1020"/>
      <c r="BJ1286" s="144"/>
      <c r="BK1286" s="1020"/>
      <c r="BL1286" s="144"/>
      <c r="BM1286" s="144"/>
      <c r="BN1286" s="144"/>
      <c r="BO1286" s="144"/>
      <c r="BP1286" s="144"/>
      <c r="BQ1286" s="144"/>
      <c r="BR1286" s="144"/>
      <c r="BS1286" s="1017"/>
      <c r="BT1286" s="1017"/>
      <c r="BU1286" s="1017"/>
      <c r="BV1286" s="1017"/>
      <c r="BW1286" s="1017"/>
      <c r="BX1286" s="1017"/>
      <c r="BY1286" s="1026"/>
      <c r="CA1286" s="365" t="b">
        <f t="shared" si="588"/>
        <v>0</v>
      </c>
      <c r="CB1286" s="365" t="b">
        <f t="shared" si="589"/>
        <v>0</v>
      </c>
      <c r="CC1286" s="365" t="b">
        <f t="shared" si="590"/>
        <v>0</v>
      </c>
      <c r="CD1286" s="365">
        <f t="shared" si="591"/>
        <v>0</v>
      </c>
      <c r="CE1286" s="365" t="b">
        <f t="shared" si="592"/>
        <v>0</v>
      </c>
      <c r="CF1286" s="365" t="b">
        <f t="shared" si="593"/>
        <v>0</v>
      </c>
      <c r="CG1286" s="365" t="b">
        <f t="shared" si="594"/>
        <v>0</v>
      </c>
      <c r="CH1286" s="365">
        <f t="shared" si="595"/>
        <v>0</v>
      </c>
      <c r="CI1286" s="72" t="b">
        <f t="shared" si="596"/>
        <v>0</v>
      </c>
      <c r="CJ1286" s="72" t="b">
        <f t="shared" si="597"/>
        <v>0</v>
      </c>
      <c r="CK1286" s="72" t="b">
        <f t="shared" si="598"/>
        <v>0</v>
      </c>
      <c r="CL1286" s="72">
        <f t="shared" si="599"/>
        <v>0</v>
      </c>
      <c r="CM1286" s="72" t="b">
        <f t="shared" si="600"/>
        <v>0</v>
      </c>
      <c r="CN1286" s="72" t="b">
        <f t="shared" si="601"/>
        <v>0</v>
      </c>
      <c r="CP1286" s="13">
        <f t="shared" si="602"/>
        <v>0</v>
      </c>
      <c r="CQ1286" s="13" t="b">
        <f t="shared" si="603"/>
        <v>0</v>
      </c>
      <c r="CR1286" s="13" t="b">
        <f t="shared" si="604"/>
        <v>0</v>
      </c>
      <c r="CS1286" s="13" t="b">
        <f t="shared" si="581"/>
        <v>0</v>
      </c>
      <c r="CT1286" s="13" t="b">
        <f t="shared" si="609"/>
        <v>0</v>
      </c>
      <c r="CU1286" s="13" t="b">
        <f t="shared" si="582"/>
        <v>0</v>
      </c>
      <c r="CV1286" s="13" t="b">
        <f t="shared" si="605"/>
        <v>0</v>
      </c>
      <c r="CW1286" s="13" t="b">
        <f t="shared" si="606"/>
        <v>0</v>
      </c>
      <c r="CX1286" s="13" t="b">
        <f t="shared" si="607"/>
        <v>0</v>
      </c>
      <c r="CY1286" s="13" t="b">
        <f t="shared" si="608"/>
        <v>0</v>
      </c>
    </row>
    <row r="1287" spans="1:103" ht="15" thickBot="1">
      <c r="A1287" s="933"/>
      <c r="B1287" s="1021"/>
      <c r="C1287" s="1021"/>
      <c r="D1287" s="1021"/>
      <c r="E1287" s="1021"/>
      <c r="F1287" s="1021"/>
      <c r="G1287" s="1021"/>
      <c r="H1287" s="1021"/>
      <c r="I1287" s="1021"/>
      <c r="J1287" s="1021"/>
      <c r="K1287" s="1021"/>
      <c r="L1287" s="1021"/>
      <c r="M1287" s="1021"/>
      <c r="N1287" s="1021"/>
      <c r="O1287" s="148"/>
      <c r="P1287" s="1021"/>
      <c r="Q1287" s="942"/>
      <c r="R1287" s="1021"/>
      <c r="S1287" s="1021"/>
      <c r="T1287" s="1021"/>
      <c r="U1287" s="1021"/>
      <c r="V1287" s="1021"/>
      <c r="W1287" s="147"/>
      <c r="X1287" s="147"/>
      <c r="Y1287" s="147"/>
      <c r="Z1287" s="147"/>
      <c r="AA1287" s="147" t="s">
        <v>37</v>
      </c>
      <c r="AB1287" s="149"/>
      <c r="AC1287" s="149"/>
      <c r="AD1287" s="147"/>
      <c r="AE1287" s="1021"/>
      <c r="AF1287" s="334">
        <f t="shared" si="583"/>
        <v>0</v>
      </c>
      <c r="AG1287" s="272">
        <f>IF(R1287="kompletna",Q1287*J1287*0.0036*'lista, wskaźniki'!$F$13, IF(R1287="częściowa",Q1287*J1287*0.0036*'lista, wskaźniki'!$F$14, IF(R1287="brak",Q1287*J1287*0.0036*'lista, wskaźniki'!$F$15,)))</f>
        <v>0</v>
      </c>
      <c r="AH1287" s="334">
        <f>IF(Y1287="inne",K1287*'lista, wskaźniki'!$E$35,IF(Y1287="to samo źródło",0,IF(Y1287=0,0)))</f>
        <v>0</v>
      </c>
      <c r="AI1287" s="334" t="b">
        <f>IF(AA1287="gaz z sieci",AC1287*'lista, wskaźniki'!$D$21)</f>
        <v>0</v>
      </c>
      <c r="AJ1287" s="272">
        <f>IF(AA1287="węgiel",AB1287*'lista, wskaźniki'!$D$20, IF('Sektor mieszkaniowy'!AA1287="drewno",'Sektor mieszkaniowy'!AB1287*'lista, wskaźniki'!$D$22,IF('Sektor mieszkaniowy'!AA1287="pellet",AB1287*'lista, wskaźniki'!$D$23,IF('Sektor mieszkaniowy'!AA1287="gaz z sieci",AB1287*'lista, wskaźniki'!$D$21,IF('Sektor mieszkaniowy'!AA1287="olej opałowy",'Sektor mieszkaniowy'!AB1287*'lista, wskaźniki'!$D$24)))))</f>
        <v>0</v>
      </c>
      <c r="AK1287" s="1024"/>
      <c r="AL1287" s="1021"/>
      <c r="AM1287" s="20">
        <f>IF(AA1287="węgiel",AF1287*1/3.6*'lista, wskaźniki'!$F$20,IF(AA1287="drewno",AF1287*1/3.6*'lista, wskaźniki'!$F$22,IF(AA1287="pellet",AF1287*1/3.6*'lista, wskaźniki'!$F$23,IF(AA1287="gaz z sieci",AF1287*1/3.6*'lista, wskaźniki'!$F$21,IF(AA1287="olej opałowy",AF1287*1/3.6*'lista, wskaźniki'!$F$24,0)))))</f>
        <v>0</v>
      </c>
      <c r="AN1287" s="20">
        <f>IF(AA1287="węgiel",AF1287*'lista, wskaźniki'!$E$42,IF(AA1287="drewno",AF1287*'lista, wskaźniki'!$G$42,IF(AA1287="pellet",AF1287*'lista, wskaźniki'!$H$42,IF(AA1287="gaz z sieci",AF1287*'lista, wskaźniki'!$F$42,IF(AA1287="olej opałowy",AF1287*'lista, wskaźniki'!$I$42,0)))))</f>
        <v>0</v>
      </c>
      <c r="AO1287" s="20">
        <f>IF(AA1287="węgiel",AF1287*'lista, wskaźniki'!$E$43,IF(AA1287="drewno",AF1287*'lista, wskaźniki'!$G$43,IF(AA1287="pellet",AF1287*'lista, wskaźniki'!$H$43,IF(AA1287="gaz z sieci",AF1287*'lista, wskaźniki'!$F$43,IF(AA1287="olej opałowy",AF1287*'lista, wskaźniki'!$I$43,0)))))</f>
        <v>0</v>
      </c>
      <c r="AP1287" s="20">
        <f>IF(AA1287="węgiel",AF1287*'lista, wskaźniki'!$E$44,IF(AA1287="drewno",AF1287*'lista, wskaźniki'!$G$44,IF(AA1287="pellet",AF1287*'lista, wskaźniki'!$H$44,IF(AA1287="gaz z sieci",AF1287*'lista, wskaźniki'!$F$44,IF(AA1287="olej opałowy",AF1287*'lista, wskaźniki'!$I$44,0)))))</f>
        <v>0</v>
      </c>
      <c r="AQ1287" s="20" t="b">
        <f>IF(Z1287="gaz",AH1287*1/3.6*'lista, wskaźniki'!$F$21,IF(Z1287="energia elektryczna",AH1287*1/3.6*'lista, wskaźniki'!$F$26))</f>
        <v>0</v>
      </c>
      <c r="AR1287" s="20" t="b">
        <f>IF(Z1287="gaz",AH1287*'lista, wskaźniki'!$F$42,IF(Z1287="energia elektryczna",AH1287*0))</f>
        <v>0</v>
      </c>
      <c r="AS1287" s="20" t="b">
        <f>IF(Z1287="gaz",AH1287*'lista, wskaźniki'!$F$43,IF(Z1287="energia elektryczna",AH1287*0))</f>
        <v>0</v>
      </c>
      <c r="AT1287" s="20" t="b">
        <f>IF(Z1287="gaz",AH1287*'lista, wskaźniki'!$F$44,IF(Z1287="energia elektryczna",AH1287*0))</f>
        <v>0</v>
      </c>
      <c r="AU1287" s="20">
        <f>AI1287*1/3.6*'lista, wskaźniki'!$F$21</f>
        <v>0</v>
      </c>
      <c r="AV1287" s="20">
        <f>AI1287*'lista, wskaźniki'!$F$42</f>
        <v>0</v>
      </c>
      <c r="AW1287" s="20">
        <f>AI1287*'lista, wskaźniki'!$F$43</f>
        <v>0</v>
      </c>
      <c r="AX1287" s="20">
        <f>AI1287*'lista, wskaźniki'!$F$44</f>
        <v>0</v>
      </c>
      <c r="AY1287" s="20">
        <f>AK1287*'lista, wskaźniki'!$F$26</f>
        <v>0</v>
      </c>
      <c r="AZ1287" s="20">
        <f t="shared" si="584"/>
        <v>0</v>
      </c>
      <c r="BA1287" s="20">
        <f t="shared" si="585"/>
        <v>0</v>
      </c>
      <c r="BB1287" s="20">
        <f t="shared" si="586"/>
        <v>0</v>
      </c>
      <c r="BC1287" s="20">
        <f t="shared" si="587"/>
        <v>0</v>
      </c>
      <c r="BD1287" s="1021"/>
      <c r="BE1287" s="1021"/>
      <c r="BF1287" s="1021"/>
      <c r="BG1287" s="1021"/>
      <c r="BH1287" s="147"/>
      <c r="BI1287" s="1021"/>
      <c r="BJ1287" s="147"/>
      <c r="BK1287" s="1021"/>
      <c r="BL1287" s="147"/>
      <c r="BM1287" s="147"/>
      <c r="BN1287" s="147"/>
      <c r="BO1287" s="147"/>
      <c r="BP1287" s="147"/>
      <c r="BQ1287" s="147"/>
      <c r="BR1287" s="147"/>
      <c r="BS1287" s="1018"/>
      <c r="BT1287" s="1018"/>
      <c r="BU1287" s="1018"/>
      <c r="BV1287" s="1018"/>
      <c r="BW1287" s="1018"/>
      <c r="BX1287" s="1018"/>
      <c r="BY1287" s="1027"/>
      <c r="CA1287" s="365" t="b">
        <f t="shared" si="588"/>
        <v>0</v>
      </c>
      <c r="CB1287" s="365" t="b">
        <f t="shared" si="589"/>
        <v>0</v>
      </c>
      <c r="CC1287" s="365" t="b">
        <f t="shared" si="590"/>
        <v>0</v>
      </c>
      <c r="CD1287" s="365" t="b">
        <f t="shared" si="591"/>
        <v>0</v>
      </c>
      <c r="CE1287" s="365">
        <f t="shared" si="592"/>
        <v>0</v>
      </c>
      <c r="CF1287" s="365" t="b">
        <f t="shared" si="593"/>
        <v>0</v>
      </c>
      <c r="CG1287" s="365" t="b">
        <f t="shared" si="594"/>
        <v>0</v>
      </c>
      <c r="CH1287" s="365" t="b">
        <f t="shared" si="595"/>
        <v>0</v>
      </c>
      <c r="CI1287" s="72" t="b">
        <f t="shared" si="596"/>
        <v>0</v>
      </c>
      <c r="CJ1287" s="72" t="b">
        <f t="shared" si="597"/>
        <v>0</v>
      </c>
      <c r="CK1287" s="72" t="b">
        <f t="shared" si="598"/>
        <v>0</v>
      </c>
      <c r="CL1287" s="72">
        <f t="shared" si="599"/>
        <v>0</v>
      </c>
      <c r="CM1287" s="72">
        <f t="shared" si="600"/>
        <v>0</v>
      </c>
      <c r="CN1287" s="72" t="b">
        <f t="shared" si="601"/>
        <v>0</v>
      </c>
      <c r="CP1287" s="13">
        <f t="shared" si="602"/>
        <v>0</v>
      </c>
      <c r="CQ1287" s="13" t="b">
        <f t="shared" si="603"/>
        <v>0</v>
      </c>
      <c r="CR1287" s="13" t="b">
        <f t="shared" si="604"/>
        <v>0</v>
      </c>
      <c r="CS1287" s="13" t="b">
        <f t="shared" si="581"/>
        <v>0</v>
      </c>
      <c r="CT1287" s="13" t="b">
        <f t="shared" si="609"/>
        <v>0</v>
      </c>
      <c r="CU1287" s="13" t="b">
        <f t="shared" si="582"/>
        <v>0</v>
      </c>
      <c r="CV1287" s="13" t="b">
        <f t="shared" si="605"/>
        <v>0</v>
      </c>
      <c r="CW1287" s="13" t="b">
        <f t="shared" si="606"/>
        <v>0</v>
      </c>
      <c r="CX1287" s="13" t="b">
        <f t="shared" si="607"/>
        <v>0</v>
      </c>
      <c r="CY1287" s="13" t="b">
        <f t="shared" si="608"/>
        <v>0</v>
      </c>
    </row>
    <row r="1288" spans="1:103" ht="15" thickBot="1">
      <c r="A1288" s="931">
        <v>258</v>
      </c>
      <c r="B1288" s="1019" t="s">
        <v>230</v>
      </c>
      <c r="C1288" s="1019"/>
      <c r="D1288" s="1019" t="s">
        <v>1</v>
      </c>
      <c r="E1288" s="1019"/>
      <c r="F1288" s="1019"/>
      <c r="G1288" s="1019"/>
      <c r="H1288" s="1019"/>
      <c r="I1288" s="1019" t="s">
        <v>12</v>
      </c>
      <c r="J1288" s="1019">
        <v>280</v>
      </c>
      <c r="K1288" s="1019"/>
      <c r="L1288" s="1019" t="s">
        <v>16</v>
      </c>
      <c r="M1288" s="1019"/>
      <c r="N1288" s="1019" t="s">
        <v>16</v>
      </c>
      <c r="O1288" s="142"/>
      <c r="P1288" s="1019" t="s">
        <v>16</v>
      </c>
      <c r="Q1288" s="940">
        <f>IF(I1288="&lt;1966",'lista, wskaźniki'!$G$4,IF(I1288="1967-1985",'lista, wskaźniki'!$G$5,IF(I1288="1986-1992",'lista, wskaźniki'!$G$6,IF(I1288="1993-1996",'lista, wskaźniki'!$G$7,IF(I1288="&gt;1997",'lista, wskaźniki'!$G$8,IF(I1288=0,'lista, wskaźniki'!$G$4))))))</f>
        <v>175</v>
      </c>
      <c r="R1288" s="1019" t="s">
        <v>21</v>
      </c>
      <c r="S1288" s="1019" t="s">
        <v>28</v>
      </c>
      <c r="T1288" s="1019">
        <v>29</v>
      </c>
      <c r="U1288" s="1019">
        <v>2010</v>
      </c>
      <c r="V1288" s="1019"/>
      <c r="W1288" s="141" t="s">
        <v>35</v>
      </c>
      <c r="X1288" s="141" t="s">
        <v>39</v>
      </c>
      <c r="Y1288" s="141" t="s">
        <v>42</v>
      </c>
      <c r="Z1288" s="141"/>
      <c r="AA1288" s="141" t="s">
        <v>35</v>
      </c>
      <c r="AB1288" s="143">
        <v>5</v>
      </c>
      <c r="AC1288" s="143"/>
      <c r="AD1288" s="141">
        <v>2000</v>
      </c>
      <c r="AE1288" s="1019">
        <v>13</v>
      </c>
      <c r="AF1288" s="334">
        <f t="shared" si="583"/>
        <v>109.495</v>
      </c>
      <c r="AG1288" s="272">
        <f>IF(R1288="kompletna",Q1288*J1288*0.0036*'lista, wskaźniki'!$F$13, IF(R1288="częściowa",Q1288*J1288*0.0036*'lista, wskaźniki'!$F$14, IF(R1288="brak",Q1288*J1288*0.0036*'lista, wskaźniki'!$F$15,)))</f>
        <v>105.84</v>
      </c>
      <c r="AH1288" s="334">
        <f>IF(Y1288="inne",K1288*'lista, wskaźniki'!$E$35,IF(Y1288="to samo źródło",0,IF(Y1288=0,0)))</f>
        <v>0</v>
      </c>
      <c r="AI1288" s="334" t="b">
        <f>IF(AA1288="gaz z sieci",AC1288*'lista, wskaźniki'!$D$21)</f>
        <v>0</v>
      </c>
      <c r="AJ1288" s="272">
        <f>IF(AA1288="węgiel",AB1288*'lista, wskaźniki'!$D$20, IF('Sektor mieszkaniowy'!AA1288="drewno",'Sektor mieszkaniowy'!AB1288*'lista, wskaźniki'!$D$22,IF('Sektor mieszkaniowy'!AA1288="pellet",AB1288*'lista, wskaźniki'!$D$23,IF('Sektor mieszkaniowy'!AA1288="gaz z sieci",AB1288*'lista, wskaźniki'!$D$21,IF('Sektor mieszkaniowy'!AA1288="olej opałowy",'Sektor mieszkaniowy'!AB1288*'lista, wskaźniki'!$D$24)))))</f>
        <v>113.14999999999999</v>
      </c>
      <c r="AK1288" s="1022">
        <f>4170/1000</f>
        <v>4.17</v>
      </c>
      <c r="AL1288" s="1019">
        <v>1128</v>
      </c>
      <c r="AM1288" s="20">
        <f>IF(AA1288="węgiel",AF1288*1/3.6*'lista, wskaźniki'!$F$20,IF(AA1288="drewno",AF1288*1/3.6*'lista, wskaźniki'!$F$22,IF(AA1288="pellet",AF1288*1/3.6*'lista, wskaźniki'!$F$23,IF(AA1288="gaz z sieci",AF1288*1/3.6*'lista, wskaźniki'!$F$21,IF(AA1288="olej opałowy",AF1288*1/3.6*'lista, wskaźniki'!$F$24,0)))))</f>
        <v>10.37246135</v>
      </c>
      <c r="AN1288" s="20">
        <f>IF(AA1288="węgiel",AF1288*'lista, wskaźniki'!$E$42,IF(AA1288="drewno",AF1288*'lista, wskaźniki'!$G$42,IF(AA1288="pellet",AF1288*'lista, wskaźniki'!$H$42,IF(AA1288="gaz z sieci",AF1288*'lista, wskaźniki'!$F$42,IF(AA1288="olej opałowy",AF1288*'lista, wskaźniki'!$I$42,0)))))</f>
        <v>4.1608100000000002E-2</v>
      </c>
      <c r="AO1288" s="20">
        <f>IF(AA1288="węgiel",AF1288*'lista, wskaźniki'!$E$43,IF(AA1288="drewno",AF1288*'lista, wskaźniki'!$G$43,IF(AA1288="pellet",AF1288*'lista, wskaźniki'!$H$43,IF(AA1288="gaz z sieci",AF1288*'lista, wskaźniki'!$F$43,IF(AA1288="olej opałowy",AF1288*'lista, wskaźniki'!$I$43,0)))))</f>
        <v>3.9418200000000007E-2</v>
      </c>
      <c r="AP1288" s="20">
        <f>IF(AA1288="węgiel",AF1288*'lista, wskaźniki'!$E$44,IF(AA1288="drewno",AF1288*'lista, wskaźniki'!$G$44,IF(AA1288="pellet",AF1288*'lista, wskaźniki'!$H$44,IF(AA1288="gaz z sieci",AF1288*'lista, wskaźniki'!$F$44,IF(AA1288="olej opałowy",AF1288*'lista, wskaźniki'!$I$44,0)))))</f>
        <v>2.9563650000000003E-5</v>
      </c>
      <c r="AQ1288" s="20" t="b">
        <f>IF(Z1288="gaz",AH1288*1/3.6*'lista, wskaźniki'!$F$21,IF(Z1288="energia elektryczna",AH1288*1/3.6*'lista, wskaźniki'!$F$26))</f>
        <v>0</v>
      </c>
      <c r="AR1288" s="20" t="b">
        <f>IF(Z1288="gaz",AH1288*'lista, wskaźniki'!$F$42,IF(Z1288="energia elektryczna",AH1288*0))</f>
        <v>0</v>
      </c>
      <c r="AS1288" s="20" t="b">
        <f>IF(Z1288="gaz",AH1288*'lista, wskaźniki'!$F$43,IF(Z1288="energia elektryczna",AH1288*0))</f>
        <v>0</v>
      </c>
      <c r="AT1288" s="20" t="b">
        <f>IF(Z1288="gaz",AH1288*'lista, wskaźniki'!$F$44,IF(Z1288="energia elektryczna",AH1288*0))</f>
        <v>0</v>
      </c>
      <c r="AU1288" s="20">
        <f>AI1288*1/3.6*'lista, wskaźniki'!$F$21</f>
        <v>0</v>
      </c>
      <c r="AV1288" s="20">
        <f>AI1288*'lista, wskaźniki'!$F$42</f>
        <v>0</v>
      </c>
      <c r="AW1288" s="20">
        <f>AI1288*'lista, wskaźniki'!$F$43</f>
        <v>0</v>
      </c>
      <c r="AX1288" s="20">
        <f>AI1288*'lista, wskaźniki'!$F$44</f>
        <v>0</v>
      </c>
      <c r="AY1288" s="20">
        <f>AK1288*'lista, wskaźniki'!$F$26</f>
        <v>3.7113</v>
      </c>
      <c r="AZ1288" s="20">
        <f t="shared" si="584"/>
        <v>14.08376135</v>
      </c>
      <c r="BA1288" s="20">
        <f t="shared" si="585"/>
        <v>4.1608100000000002E-2</v>
      </c>
      <c r="BB1288" s="20">
        <f t="shared" si="586"/>
        <v>3.9418200000000007E-2</v>
      </c>
      <c r="BC1288" s="20">
        <f t="shared" si="587"/>
        <v>2.9563650000000003E-5</v>
      </c>
      <c r="BD1288" s="1019" t="s">
        <v>17</v>
      </c>
      <c r="BE1288" s="1019" t="s">
        <v>17</v>
      </c>
      <c r="BF1288" s="1019" t="s">
        <v>17</v>
      </c>
      <c r="BG1288" s="1019" t="s">
        <v>17</v>
      </c>
      <c r="BH1288" s="141"/>
      <c r="BI1288" s="1019" t="s">
        <v>17</v>
      </c>
      <c r="BJ1288" s="141"/>
      <c r="BK1288" s="1019"/>
      <c r="BL1288" s="141"/>
      <c r="BM1288" s="141"/>
      <c r="BN1288" s="141"/>
      <c r="BO1288" s="141" t="s">
        <v>17</v>
      </c>
      <c r="BP1288" s="141"/>
      <c r="BQ1288" s="141" t="s">
        <v>120</v>
      </c>
      <c r="BR1288" s="141">
        <v>1</v>
      </c>
      <c r="BS1288" s="1016">
        <v>13000</v>
      </c>
      <c r="BT1288" s="1016"/>
      <c r="BU1288" s="1016"/>
      <c r="BV1288" s="1016">
        <v>910</v>
      </c>
      <c r="BW1288" s="1016"/>
      <c r="BX1288" s="1016"/>
      <c r="BY1288" s="1025" t="s">
        <v>231</v>
      </c>
      <c r="CA1288" s="365">
        <f t="shared" si="588"/>
        <v>109.495</v>
      </c>
      <c r="CB1288" s="365" t="b">
        <f t="shared" si="589"/>
        <v>0</v>
      </c>
      <c r="CC1288" s="365" t="b">
        <f t="shared" si="590"/>
        <v>0</v>
      </c>
      <c r="CD1288" s="365" t="b">
        <f t="shared" si="591"/>
        <v>0</v>
      </c>
      <c r="CE1288" s="365" t="b">
        <f t="shared" si="592"/>
        <v>0</v>
      </c>
      <c r="CF1288" s="365" t="b">
        <f t="shared" si="593"/>
        <v>0</v>
      </c>
      <c r="CG1288" s="365" t="b">
        <f t="shared" si="594"/>
        <v>0</v>
      </c>
      <c r="CH1288" s="365" t="b">
        <f t="shared" si="595"/>
        <v>0</v>
      </c>
      <c r="CI1288" s="72">
        <f t="shared" si="596"/>
        <v>109.495</v>
      </c>
      <c r="CJ1288" s="72" t="b">
        <f t="shared" si="597"/>
        <v>0</v>
      </c>
      <c r="CK1288" s="72" t="b">
        <f t="shared" si="598"/>
        <v>0</v>
      </c>
      <c r="CL1288" s="72">
        <f t="shared" si="599"/>
        <v>0</v>
      </c>
      <c r="CM1288" s="72" t="b">
        <f t="shared" si="600"/>
        <v>0</v>
      </c>
      <c r="CN1288" s="72" t="b">
        <f t="shared" si="601"/>
        <v>0</v>
      </c>
      <c r="CP1288" s="13" t="b">
        <f t="shared" si="602"/>
        <v>0</v>
      </c>
      <c r="CQ1288" s="13" t="b">
        <f t="shared" si="603"/>
        <v>0</v>
      </c>
      <c r="CR1288" s="13" t="b">
        <f t="shared" si="604"/>
        <v>0</v>
      </c>
      <c r="CS1288" s="13" t="b">
        <f t="shared" si="581"/>
        <v>0</v>
      </c>
      <c r="CT1288" s="13">
        <f t="shared" si="609"/>
        <v>280</v>
      </c>
      <c r="CU1288" s="13">
        <f t="shared" si="582"/>
        <v>280</v>
      </c>
      <c r="CV1288" s="13" t="b">
        <f t="shared" si="605"/>
        <v>0</v>
      </c>
      <c r="CW1288" s="13" t="b">
        <f t="shared" si="606"/>
        <v>0</v>
      </c>
      <c r="CX1288" s="13" t="b">
        <f t="shared" si="607"/>
        <v>0</v>
      </c>
      <c r="CY1288" s="13" t="b">
        <f t="shared" si="608"/>
        <v>0</v>
      </c>
    </row>
    <row r="1289" spans="1:103" ht="15" thickBot="1">
      <c r="A1289" s="932"/>
      <c r="B1289" s="1020"/>
      <c r="C1289" s="1020"/>
      <c r="D1289" s="1020"/>
      <c r="E1289" s="1020"/>
      <c r="F1289" s="1020"/>
      <c r="G1289" s="1020"/>
      <c r="H1289" s="1020"/>
      <c r="I1289" s="1020"/>
      <c r="J1289" s="1020"/>
      <c r="K1289" s="1020"/>
      <c r="L1289" s="1020"/>
      <c r="M1289" s="1020"/>
      <c r="N1289" s="1020"/>
      <c r="O1289" s="145"/>
      <c r="P1289" s="1020"/>
      <c r="Q1289" s="941"/>
      <c r="R1289" s="1020"/>
      <c r="S1289" s="1020"/>
      <c r="T1289" s="1020"/>
      <c r="U1289" s="1020"/>
      <c r="V1289" s="1020"/>
      <c r="W1289" s="144"/>
      <c r="X1289" s="144"/>
      <c r="Y1289" s="144"/>
      <c r="Z1289" s="144"/>
      <c r="AA1289" s="144" t="s">
        <v>36</v>
      </c>
      <c r="AB1289" s="146"/>
      <c r="AC1289" s="146"/>
      <c r="AD1289" s="144"/>
      <c r="AE1289" s="1020"/>
      <c r="AF1289" s="334">
        <f t="shared" si="583"/>
        <v>0</v>
      </c>
      <c r="AG1289" s="272">
        <f>IF(R1289="kompletna",Q1289*J1289*0.0036*'lista, wskaźniki'!$F$13, IF(R1289="częściowa",Q1289*J1289*0.0036*'lista, wskaźniki'!$F$14, IF(R1289="brak",Q1289*J1289*0.0036*'lista, wskaźniki'!$F$15,)))</f>
        <v>0</v>
      </c>
      <c r="AH1289" s="334">
        <f>IF(Y1289="inne",K1289*'lista, wskaźniki'!$E$35,IF(Y1289="to samo źródło",0,IF(Y1289=0,0)))</f>
        <v>0</v>
      </c>
      <c r="AI1289" s="334" t="b">
        <f>IF(AA1289="gaz z sieci",AC1289*'lista, wskaźniki'!$D$21)</f>
        <v>0</v>
      </c>
      <c r="AJ1289" s="272">
        <f>IF(AA1289="węgiel",AB1289*'lista, wskaźniki'!$D$20, IF('Sektor mieszkaniowy'!AA1289="drewno",'Sektor mieszkaniowy'!AB1289*'lista, wskaźniki'!$D$22,IF('Sektor mieszkaniowy'!AA1289="pellet",AB1289*'lista, wskaźniki'!$D$23,IF('Sektor mieszkaniowy'!AA1289="gaz z sieci",AB1289*'lista, wskaźniki'!$D$21,IF('Sektor mieszkaniowy'!AA1289="olej opałowy",'Sektor mieszkaniowy'!AB1289*'lista, wskaźniki'!$D$24)))))</f>
        <v>0</v>
      </c>
      <c r="AK1289" s="1023"/>
      <c r="AL1289" s="1020"/>
      <c r="AM1289" s="20">
        <f>IF(AA1289="węgiel",AF1289*1/3.6*'lista, wskaźniki'!$F$20,IF(AA1289="drewno",AF1289*1/3.6*'lista, wskaźniki'!$F$22,IF(AA1289="pellet",AF1289*1/3.6*'lista, wskaźniki'!$F$23,IF(AA1289="gaz z sieci",AF1289*1/3.6*'lista, wskaźniki'!$F$21,IF(AA1289="olej opałowy",AF1289*1/3.6*'lista, wskaźniki'!$F$24,0)))))</f>
        <v>0</v>
      </c>
      <c r="AN1289" s="20">
        <f>IF(AA1289="węgiel",AF1289*'lista, wskaźniki'!$E$42,IF(AA1289="drewno",AF1289*'lista, wskaźniki'!$G$42,IF(AA1289="pellet",AF1289*'lista, wskaźniki'!$H$42,IF(AA1289="gaz z sieci",AF1289*'lista, wskaźniki'!$F$42,IF(AA1289="olej opałowy",AF1289*'lista, wskaźniki'!$I$42,0)))))</f>
        <v>0</v>
      </c>
      <c r="AO1289" s="20">
        <f>IF(AA1289="węgiel",AF1289*'lista, wskaźniki'!$E$43,IF(AA1289="drewno",AF1289*'lista, wskaźniki'!$G$43,IF(AA1289="pellet",AF1289*'lista, wskaźniki'!$H$43,IF(AA1289="gaz z sieci",AF1289*'lista, wskaźniki'!$F$43,IF(AA1289="olej opałowy",AF1289*'lista, wskaźniki'!$I$43,0)))))</f>
        <v>0</v>
      </c>
      <c r="AP1289" s="20">
        <f>IF(AA1289="węgiel",AF1289*'lista, wskaźniki'!$E$44,IF(AA1289="drewno",AF1289*'lista, wskaźniki'!$G$44,IF(AA1289="pellet",AF1289*'lista, wskaźniki'!$H$44,IF(AA1289="gaz z sieci",AF1289*'lista, wskaźniki'!$F$44,IF(AA1289="olej opałowy",AF1289*'lista, wskaźniki'!$I$44,0)))))</f>
        <v>0</v>
      </c>
      <c r="AQ1289" s="20" t="b">
        <f>IF(Z1289="gaz",AH1289*1/3.6*'lista, wskaźniki'!$F$21,IF(Z1289="energia elektryczna",AH1289*1/3.6*'lista, wskaźniki'!$F$26))</f>
        <v>0</v>
      </c>
      <c r="AR1289" s="20" t="b">
        <f>IF(Z1289="gaz",AH1289*'lista, wskaźniki'!$F$42,IF(Z1289="energia elektryczna",AH1289*0))</f>
        <v>0</v>
      </c>
      <c r="AS1289" s="20" t="b">
        <f>IF(Z1289="gaz",AH1289*'lista, wskaźniki'!$F$43,IF(Z1289="energia elektryczna",AH1289*0))</f>
        <v>0</v>
      </c>
      <c r="AT1289" s="20" t="b">
        <f>IF(Z1289="gaz",AH1289*'lista, wskaźniki'!$F$44,IF(Z1289="energia elektryczna",AH1289*0))</f>
        <v>0</v>
      </c>
      <c r="AU1289" s="20">
        <f>AI1289*1/3.6*'lista, wskaźniki'!$F$21</f>
        <v>0</v>
      </c>
      <c r="AV1289" s="20">
        <f>AI1289*'lista, wskaźniki'!$F$42</f>
        <v>0</v>
      </c>
      <c r="AW1289" s="20">
        <f>AI1289*'lista, wskaźniki'!$F$43</f>
        <v>0</v>
      </c>
      <c r="AX1289" s="20">
        <f>AI1289*'lista, wskaźniki'!$F$44</f>
        <v>0</v>
      </c>
      <c r="AY1289" s="20">
        <f>AK1289*'lista, wskaźniki'!$F$26</f>
        <v>0</v>
      </c>
      <c r="AZ1289" s="20">
        <f t="shared" si="584"/>
        <v>0</v>
      </c>
      <c r="BA1289" s="20">
        <f t="shared" si="585"/>
        <v>0</v>
      </c>
      <c r="BB1289" s="20">
        <f t="shared" si="586"/>
        <v>0</v>
      </c>
      <c r="BC1289" s="20">
        <f t="shared" si="587"/>
        <v>0</v>
      </c>
      <c r="BD1289" s="1020"/>
      <c r="BE1289" s="1020"/>
      <c r="BF1289" s="1020"/>
      <c r="BG1289" s="1020"/>
      <c r="BH1289" s="144"/>
      <c r="BI1289" s="1020"/>
      <c r="BJ1289" s="144"/>
      <c r="BK1289" s="1020"/>
      <c r="BL1289" s="144"/>
      <c r="BM1289" s="144"/>
      <c r="BN1289" s="144"/>
      <c r="BO1289" s="144"/>
      <c r="BP1289" s="144"/>
      <c r="BQ1289" s="144"/>
      <c r="BR1289" s="144"/>
      <c r="BS1289" s="1017"/>
      <c r="BT1289" s="1017"/>
      <c r="BU1289" s="1017"/>
      <c r="BV1289" s="1017"/>
      <c r="BW1289" s="1017"/>
      <c r="BX1289" s="1017"/>
      <c r="BY1289" s="1026"/>
      <c r="CA1289" s="365" t="b">
        <f t="shared" si="588"/>
        <v>0</v>
      </c>
      <c r="CB1289" s="365">
        <f t="shared" si="589"/>
        <v>0</v>
      </c>
      <c r="CC1289" s="365" t="b">
        <f t="shared" si="590"/>
        <v>0</v>
      </c>
      <c r="CD1289" s="365" t="b">
        <f t="shared" si="591"/>
        <v>0</v>
      </c>
      <c r="CE1289" s="365" t="b">
        <f t="shared" si="592"/>
        <v>0</v>
      </c>
      <c r="CF1289" s="365" t="b">
        <f t="shared" si="593"/>
        <v>0</v>
      </c>
      <c r="CG1289" s="365" t="b">
        <f t="shared" si="594"/>
        <v>0</v>
      </c>
      <c r="CH1289" s="365" t="b">
        <f t="shared" si="595"/>
        <v>0</v>
      </c>
      <c r="CI1289" s="72" t="b">
        <f t="shared" si="596"/>
        <v>0</v>
      </c>
      <c r="CJ1289" s="72">
        <f t="shared" si="597"/>
        <v>0</v>
      </c>
      <c r="CK1289" s="72" t="b">
        <f t="shared" si="598"/>
        <v>0</v>
      </c>
      <c r="CL1289" s="72">
        <f t="shared" si="599"/>
        <v>0</v>
      </c>
      <c r="CM1289" s="72" t="b">
        <f t="shared" si="600"/>
        <v>0</v>
      </c>
      <c r="CN1289" s="72" t="b">
        <f t="shared" si="601"/>
        <v>0</v>
      </c>
      <c r="CP1289" s="13">
        <f t="shared" si="602"/>
        <v>0</v>
      </c>
      <c r="CQ1289" s="13" t="b">
        <f t="shared" si="603"/>
        <v>0</v>
      </c>
      <c r="CR1289" s="13" t="b">
        <f t="shared" si="604"/>
        <v>0</v>
      </c>
      <c r="CS1289" s="13" t="b">
        <f t="shared" si="581"/>
        <v>0</v>
      </c>
      <c r="CT1289" s="13" t="b">
        <f t="shared" si="609"/>
        <v>0</v>
      </c>
      <c r="CU1289" s="13" t="b">
        <f t="shared" si="582"/>
        <v>0</v>
      </c>
      <c r="CV1289" s="13" t="b">
        <f t="shared" si="605"/>
        <v>0</v>
      </c>
      <c r="CW1289" s="13" t="b">
        <f t="shared" si="606"/>
        <v>0</v>
      </c>
      <c r="CX1289" s="13" t="b">
        <f t="shared" si="607"/>
        <v>0</v>
      </c>
      <c r="CY1289" s="13" t="b">
        <f t="shared" si="608"/>
        <v>0</v>
      </c>
    </row>
    <row r="1290" spans="1:103" ht="15" thickBot="1">
      <c r="A1290" s="932"/>
      <c r="B1290" s="1020"/>
      <c r="C1290" s="1020"/>
      <c r="D1290" s="1020"/>
      <c r="E1290" s="1020"/>
      <c r="F1290" s="1020"/>
      <c r="G1290" s="1020"/>
      <c r="H1290" s="1020"/>
      <c r="I1290" s="1020"/>
      <c r="J1290" s="1020"/>
      <c r="K1290" s="1020"/>
      <c r="L1290" s="1020"/>
      <c r="M1290" s="1020"/>
      <c r="N1290" s="1020"/>
      <c r="O1290" s="145"/>
      <c r="P1290" s="1020"/>
      <c r="Q1290" s="941"/>
      <c r="R1290" s="1020"/>
      <c r="S1290" s="1020"/>
      <c r="T1290" s="1020"/>
      <c r="U1290" s="1020"/>
      <c r="V1290" s="1020"/>
      <c r="W1290" s="144"/>
      <c r="X1290" s="144"/>
      <c r="Y1290" s="144"/>
      <c r="Z1290" s="144"/>
      <c r="AA1290" s="144" t="s">
        <v>50</v>
      </c>
      <c r="AB1290" s="146"/>
      <c r="AC1290" s="146"/>
      <c r="AD1290" s="144"/>
      <c r="AE1290" s="1020"/>
      <c r="AF1290" s="334">
        <f t="shared" si="583"/>
        <v>0</v>
      </c>
      <c r="AG1290" s="272">
        <f>IF(R1290="kompletna",Q1290*J1290*0.0036*'lista, wskaźniki'!$F$13, IF(R1290="częściowa",Q1290*J1290*0.0036*'lista, wskaźniki'!$F$14, IF(R1290="brak",Q1290*J1290*0.0036*'lista, wskaźniki'!$F$15,)))</f>
        <v>0</v>
      </c>
      <c r="AH1290" s="334">
        <f>IF(Y1290="inne",K1290*'lista, wskaźniki'!$E$35,IF(Y1290="to samo źródło",0,IF(Y1290=0,0)))</f>
        <v>0</v>
      </c>
      <c r="AI1290" s="334" t="b">
        <f>IF(AA1290="gaz z sieci",AC1290*'lista, wskaźniki'!$D$21)</f>
        <v>0</v>
      </c>
      <c r="AJ1290" s="272">
        <f>IF(AA1290="węgiel",AB1290*'lista, wskaźniki'!$D$20, IF('Sektor mieszkaniowy'!AA1290="drewno",'Sektor mieszkaniowy'!AB1290*'lista, wskaźniki'!$D$22,IF('Sektor mieszkaniowy'!AA1290="pellet",AB1290*'lista, wskaźniki'!$D$23,IF('Sektor mieszkaniowy'!AA1290="gaz z sieci",AB1290*'lista, wskaźniki'!$D$21,IF('Sektor mieszkaniowy'!AA1290="olej opałowy",'Sektor mieszkaniowy'!AB1290*'lista, wskaźniki'!$D$24)))))</f>
        <v>0</v>
      </c>
      <c r="AK1290" s="1023"/>
      <c r="AL1290" s="1020"/>
      <c r="AM1290" s="20">
        <f>IF(AA1290="węgiel",AF1290*1/3.6*'lista, wskaźniki'!$F$20,IF(AA1290="drewno",AF1290*1/3.6*'lista, wskaźniki'!$F$22,IF(AA1290="pellet",AF1290*1/3.6*'lista, wskaźniki'!$F$23,IF(AA1290="gaz z sieci",AF1290*1/3.6*'lista, wskaźniki'!$F$21,IF(AA1290="olej opałowy",AF1290*1/3.6*'lista, wskaźniki'!$F$24,0)))))</f>
        <v>0</v>
      </c>
      <c r="AN1290" s="20">
        <f>IF(AA1290="węgiel",AF1290*'lista, wskaźniki'!$E$42,IF(AA1290="drewno",AF1290*'lista, wskaźniki'!$G$42,IF(AA1290="pellet",AF1290*'lista, wskaźniki'!$H$42,IF(AA1290="gaz z sieci",AF1290*'lista, wskaźniki'!$F$42,IF(AA1290="olej opałowy",AF1290*'lista, wskaźniki'!$I$42,0)))))</f>
        <v>0</v>
      </c>
      <c r="AO1290" s="20">
        <f>IF(AA1290="węgiel",AF1290*'lista, wskaźniki'!$E$43,IF(AA1290="drewno",AF1290*'lista, wskaźniki'!$G$43,IF(AA1290="pellet",AF1290*'lista, wskaźniki'!$H$43,IF(AA1290="gaz z sieci",AF1290*'lista, wskaźniki'!$F$43,IF(AA1290="olej opałowy",AF1290*'lista, wskaźniki'!$I$43,0)))))</f>
        <v>0</v>
      </c>
      <c r="AP1290" s="20">
        <f>IF(AA1290="węgiel",AF1290*'lista, wskaźniki'!$E$44,IF(AA1290="drewno",AF1290*'lista, wskaźniki'!$G$44,IF(AA1290="pellet",AF1290*'lista, wskaźniki'!$H$44,IF(AA1290="gaz z sieci",AF1290*'lista, wskaźniki'!$F$44,IF(AA1290="olej opałowy",AF1290*'lista, wskaźniki'!$I$44,0)))))</f>
        <v>0</v>
      </c>
      <c r="AQ1290" s="20" t="b">
        <f>IF(Z1290="gaz",AH1290*1/3.6*'lista, wskaźniki'!$F$21,IF(Z1290="energia elektryczna",AH1290*1/3.6*'lista, wskaźniki'!$F$26))</f>
        <v>0</v>
      </c>
      <c r="AR1290" s="20" t="b">
        <f>IF(Z1290="gaz",AH1290*'lista, wskaźniki'!$F$42,IF(Z1290="energia elektryczna",AH1290*0))</f>
        <v>0</v>
      </c>
      <c r="AS1290" s="20" t="b">
        <f>IF(Z1290="gaz",AH1290*'lista, wskaźniki'!$F$43,IF(Z1290="energia elektryczna",AH1290*0))</f>
        <v>0</v>
      </c>
      <c r="AT1290" s="20" t="b">
        <f>IF(Z1290="gaz",AH1290*'lista, wskaźniki'!$F$44,IF(Z1290="energia elektryczna",AH1290*0))</f>
        <v>0</v>
      </c>
      <c r="AU1290" s="20">
        <f>AI1290*1/3.6*'lista, wskaźniki'!$F$21</f>
        <v>0</v>
      </c>
      <c r="AV1290" s="20">
        <f>AI1290*'lista, wskaźniki'!$F$42</f>
        <v>0</v>
      </c>
      <c r="AW1290" s="20">
        <f>AI1290*'lista, wskaźniki'!$F$43</f>
        <v>0</v>
      </c>
      <c r="AX1290" s="20">
        <f>AI1290*'lista, wskaźniki'!$F$44</f>
        <v>0</v>
      </c>
      <c r="AY1290" s="20">
        <f>AK1290*'lista, wskaźniki'!$F$26</f>
        <v>0</v>
      </c>
      <c r="AZ1290" s="20">
        <f t="shared" si="584"/>
        <v>0</v>
      </c>
      <c r="BA1290" s="20">
        <f t="shared" si="585"/>
        <v>0</v>
      </c>
      <c r="BB1290" s="20">
        <f t="shared" si="586"/>
        <v>0</v>
      </c>
      <c r="BC1290" s="20">
        <f t="shared" si="587"/>
        <v>0</v>
      </c>
      <c r="BD1290" s="1020"/>
      <c r="BE1290" s="1020"/>
      <c r="BF1290" s="1020"/>
      <c r="BG1290" s="1020"/>
      <c r="BH1290" s="144"/>
      <c r="BI1290" s="1020"/>
      <c r="BJ1290" s="144"/>
      <c r="BK1290" s="1020"/>
      <c r="BL1290" s="144"/>
      <c r="BM1290" s="144"/>
      <c r="BN1290" s="144"/>
      <c r="BO1290" s="144"/>
      <c r="BP1290" s="144"/>
      <c r="BQ1290" s="144"/>
      <c r="BR1290" s="144"/>
      <c r="BS1290" s="1017"/>
      <c r="BT1290" s="1017"/>
      <c r="BU1290" s="1017"/>
      <c r="BV1290" s="1017"/>
      <c r="BW1290" s="1017"/>
      <c r="BX1290" s="1017"/>
      <c r="BY1290" s="1026"/>
      <c r="CA1290" s="365" t="b">
        <f t="shared" si="588"/>
        <v>0</v>
      </c>
      <c r="CB1290" s="365" t="b">
        <f t="shared" si="589"/>
        <v>0</v>
      </c>
      <c r="CC1290" s="365">
        <f t="shared" si="590"/>
        <v>0</v>
      </c>
      <c r="CD1290" s="365" t="b">
        <f t="shared" si="591"/>
        <v>0</v>
      </c>
      <c r="CE1290" s="365" t="b">
        <f t="shared" si="592"/>
        <v>0</v>
      </c>
      <c r="CF1290" s="365" t="b">
        <f t="shared" si="593"/>
        <v>0</v>
      </c>
      <c r="CG1290" s="365" t="b">
        <f t="shared" si="594"/>
        <v>0</v>
      </c>
      <c r="CH1290" s="365" t="b">
        <f t="shared" si="595"/>
        <v>0</v>
      </c>
      <c r="CI1290" s="72" t="b">
        <f t="shared" si="596"/>
        <v>0</v>
      </c>
      <c r="CJ1290" s="72" t="b">
        <f t="shared" si="597"/>
        <v>0</v>
      </c>
      <c r="CK1290" s="72">
        <f t="shared" si="598"/>
        <v>0</v>
      </c>
      <c r="CL1290" s="72">
        <f t="shared" si="599"/>
        <v>0</v>
      </c>
      <c r="CM1290" s="72" t="b">
        <f t="shared" si="600"/>
        <v>0</v>
      </c>
      <c r="CN1290" s="72" t="b">
        <f t="shared" si="601"/>
        <v>0</v>
      </c>
      <c r="CP1290" s="13">
        <f t="shared" si="602"/>
        <v>0</v>
      </c>
      <c r="CQ1290" s="13" t="b">
        <f t="shared" si="603"/>
        <v>0</v>
      </c>
      <c r="CR1290" s="13" t="b">
        <f t="shared" si="604"/>
        <v>0</v>
      </c>
      <c r="CS1290" s="13" t="b">
        <f t="shared" ref="CS1290:CS1353" si="610">IF(R1290="kompletna",CR1290,IF(R1290="częściowa",0.5*CR1290,IF(R1290="brak",0*CR1290)))</f>
        <v>0</v>
      </c>
      <c r="CT1290" s="13" t="b">
        <f t="shared" si="609"/>
        <v>0</v>
      </c>
      <c r="CU1290" s="13" t="b">
        <f t="shared" si="582"/>
        <v>0</v>
      </c>
      <c r="CV1290" s="13" t="b">
        <f t="shared" si="605"/>
        <v>0</v>
      </c>
      <c r="CW1290" s="13" t="b">
        <f t="shared" si="606"/>
        <v>0</v>
      </c>
      <c r="CX1290" s="13" t="b">
        <f t="shared" si="607"/>
        <v>0</v>
      </c>
      <c r="CY1290" s="13" t="b">
        <f t="shared" si="608"/>
        <v>0</v>
      </c>
    </row>
    <row r="1291" spans="1:103" ht="15" thickBot="1">
      <c r="A1291" s="932"/>
      <c r="B1291" s="1020"/>
      <c r="C1291" s="1020"/>
      <c r="D1291" s="1020"/>
      <c r="E1291" s="1020"/>
      <c r="F1291" s="1020"/>
      <c r="G1291" s="1020"/>
      <c r="H1291" s="1020"/>
      <c r="I1291" s="1020"/>
      <c r="J1291" s="1020"/>
      <c r="K1291" s="1020"/>
      <c r="L1291" s="1020"/>
      <c r="M1291" s="1020"/>
      <c r="N1291" s="1020"/>
      <c r="O1291" s="145"/>
      <c r="P1291" s="1020"/>
      <c r="Q1291" s="941"/>
      <c r="R1291" s="1020"/>
      <c r="S1291" s="1020"/>
      <c r="T1291" s="1020"/>
      <c r="U1291" s="1020"/>
      <c r="V1291" s="1020"/>
      <c r="W1291" s="144"/>
      <c r="X1291" s="144"/>
      <c r="Y1291" s="144"/>
      <c r="Z1291" s="144"/>
      <c r="AA1291" s="144" t="s">
        <v>38</v>
      </c>
      <c r="AB1291" s="146"/>
      <c r="AC1291" s="146"/>
      <c r="AD1291" s="144"/>
      <c r="AE1291" s="1020"/>
      <c r="AF1291" s="334">
        <f t="shared" si="583"/>
        <v>0</v>
      </c>
      <c r="AG1291" s="272">
        <f>IF(R1291="kompletna",Q1291*J1291*0.0036*'lista, wskaźniki'!$F$13, IF(R1291="częściowa",Q1291*J1291*0.0036*'lista, wskaźniki'!$F$14, IF(R1291="brak",Q1291*J1291*0.0036*'lista, wskaźniki'!$F$15,)))</f>
        <v>0</v>
      </c>
      <c r="AH1291" s="334">
        <f>IF(Y1291="inne",K1291*'lista, wskaźniki'!$E$35,IF(Y1291="to samo źródło",0,IF(Y1291=0,0)))</f>
        <v>0</v>
      </c>
      <c r="AI1291" s="334">
        <f>IF(AA1291="gaz z sieci",AC1291*'lista, wskaźniki'!$D$21)</f>
        <v>0</v>
      </c>
      <c r="AJ1291" s="272">
        <f>IF(AA1291="węgiel",AB1291*'lista, wskaźniki'!$D$20, IF('Sektor mieszkaniowy'!AA1291="drewno",'Sektor mieszkaniowy'!AB1291*'lista, wskaźniki'!$D$22,IF('Sektor mieszkaniowy'!AA1291="pellet",AB1291*'lista, wskaźniki'!$D$23,IF('Sektor mieszkaniowy'!AA1291="gaz z sieci",AB1291*'lista, wskaźniki'!$D$21,IF('Sektor mieszkaniowy'!AA1291="olej opałowy",'Sektor mieszkaniowy'!AB1291*'lista, wskaźniki'!$D$24)))))</f>
        <v>0</v>
      </c>
      <c r="AK1291" s="1023"/>
      <c r="AL1291" s="1020"/>
      <c r="AM1291" s="20">
        <f>IF(AA1291="węgiel",AF1291*1/3.6*'lista, wskaźniki'!$F$20,IF(AA1291="drewno",AF1291*1/3.6*'lista, wskaźniki'!$F$22,IF(AA1291="pellet",AF1291*1/3.6*'lista, wskaźniki'!$F$23,IF(AA1291="gaz z sieci",AF1291*1/3.6*'lista, wskaźniki'!$F$21,IF(AA1291="olej opałowy",AF1291*1/3.6*'lista, wskaźniki'!$F$24,0)))))</f>
        <v>0</v>
      </c>
      <c r="AN1291" s="20">
        <f>IF(AA1291="węgiel",AF1291*'lista, wskaźniki'!$E$42,IF(AA1291="drewno",AF1291*'lista, wskaźniki'!$G$42,IF(AA1291="pellet",AF1291*'lista, wskaźniki'!$H$42,IF(AA1291="gaz z sieci",AF1291*'lista, wskaźniki'!$F$42,IF(AA1291="olej opałowy",AF1291*'lista, wskaźniki'!$I$42,0)))))</f>
        <v>0</v>
      </c>
      <c r="AO1291" s="20">
        <f>IF(AA1291="węgiel",AF1291*'lista, wskaźniki'!$E$43,IF(AA1291="drewno",AF1291*'lista, wskaźniki'!$G$43,IF(AA1291="pellet",AF1291*'lista, wskaźniki'!$H$43,IF(AA1291="gaz z sieci",AF1291*'lista, wskaźniki'!$F$43,IF(AA1291="olej opałowy",AF1291*'lista, wskaźniki'!$I$43,0)))))</f>
        <v>0</v>
      </c>
      <c r="AP1291" s="20">
        <f>IF(AA1291="węgiel",AF1291*'lista, wskaźniki'!$E$44,IF(AA1291="drewno",AF1291*'lista, wskaźniki'!$G$44,IF(AA1291="pellet",AF1291*'lista, wskaźniki'!$H$44,IF(AA1291="gaz z sieci",AF1291*'lista, wskaźniki'!$F$44,IF(AA1291="olej opałowy",AF1291*'lista, wskaźniki'!$I$44,0)))))</f>
        <v>0</v>
      </c>
      <c r="AQ1291" s="20" t="b">
        <f>IF(Z1291="gaz",AH1291*1/3.6*'lista, wskaźniki'!$F$21,IF(Z1291="energia elektryczna",AH1291*1/3.6*'lista, wskaźniki'!$F$26))</f>
        <v>0</v>
      </c>
      <c r="AR1291" s="20" t="b">
        <f>IF(Z1291="gaz",AH1291*'lista, wskaźniki'!$F$42,IF(Z1291="energia elektryczna",AH1291*0))</f>
        <v>0</v>
      </c>
      <c r="AS1291" s="20" t="b">
        <f>IF(Z1291="gaz",AH1291*'lista, wskaźniki'!$F$43,IF(Z1291="energia elektryczna",AH1291*0))</f>
        <v>0</v>
      </c>
      <c r="AT1291" s="20" t="b">
        <f>IF(Z1291="gaz",AH1291*'lista, wskaźniki'!$F$44,IF(Z1291="energia elektryczna",AH1291*0))</f>
        <v>0</v>
      </c>
      <c r="AU1291" s="20">
        <f>AI1291*1/3.6*'lista, wskaźniki'!$F$21</f>
        <v>0</v>
      </c>
      <c r="AV1291" s="20">
        <f>AI1291*'lista, wskaźniki'!$F$42</f>
        <v>0</v>
      </c>
      <c r="AW1291" s="20">
        <f>AI1291*'lista, wskaźniki'!$F$43</f>
        <v>0</v>
      </c>
      <c r="AX1291" s="20">
        <f>AI1291*'lista, wskaźniki'!$F$44</f>
        <v>0</v>
      </c>
      <c r="AY1291" s="20">
        <f>AK1291*'lista, wskaźniki'!$F$26</f>
        <v>0</v>
      </c>
      <c r="AZ1291" s="20">
        <f t="shared" si="584"/>
        <v>0</v>
      </c>
      <c r="BA1291" s="20">
        <f t="shared" si="585"/>
        <v>0</v>
      </c>
      <c r="BB1291" s="20">
        <f t="shared" si="586"/>
        <v>0</v>
      </c>
      <c r="BC1291" s="20">
        <f t="shared" si="587"/>
        <v>0</v>
      </c>
      <c r="BD1291" s="1020"/>
      <c r="BE1291" s="1020"/>
      <c r="BF1291" s="1020"/>
      <c r="BG1291" s="1020"/>
      <c r="BH1291" s="144"/>
      <c r="BI1291" s="1020"/>
      <c r="BJ1291" s="144"/>
      <c r="BK1291" s="1020"/>
      <c r="BL1291" s="144"/>
      <c r="BM1291" s="144"/>
      <c r="BN1291" s="144"/>
      <c r="BO1291" s="144"/>
      <c r="BP1291" s="144"/>
      <c r="BQ1291" s="144"/>
      <c r="BR1291" s="144"/>
      <c r="BS1291" s="1017"/>
      <c r="BT1291" s="1017"/>
      <c r="BU1291" s="1017"/>
      <c r="BV1291" s="1017"/>
      <c r="BW1291" s="1017"/>
      <c r="BX1291" s="1017"/>
      <c r="BY1291" s="1026"/>
      <c r="CA1291" s="365" t="b">
        <f t="shared" si="588"/>
        <v>0</v>
      </c>
      <c r="CB1291" s="365" t="b">
        <f t="shared" si="589"/>
        <v>0</v>
      </c>
      <c r="CC1291" s="365" t="b">
        <f t="shared" si="590"/>
        <v>0</v>
      </c>
      <c r="CD1291" s="365">
        <f t="shared" si="591"/>
        <v>0</v>
      </c>
      <c r="CE1291" s="365" t="b">
        <f t="shared" si="592"/>
        <v>0</v>
      </c>
      <c r="CF1291" s="365" t="b">
        <f t="shared" si="593"/>
        <v>0</v>
      </c>
      <c r="CG1291" s="365" t="b">
        <f t="shared" si="594"/>
        <v>0</v>
      </c>
      <c r="CH1291" s="365">
        <f t="shared" si="595"/>
        <v>0</v>
      </c>
      <c r="CI1291" s="72" t="b">
        <f t="shared" si="596"/>
        <v>0</v>
      </c>
      <c r="CJ1291" s="72" t="b">
        <f t="shared" si="597"/>
        <v>0</v>
      </c>
      <c r="CK1291" s="72" t="b">
        <f t="shared" si="598"/>
        <v>0</v>
      </c>
      <c r="CL1291" s="72">
        <f t="shared" si="599"/>
        <v>0</v>
      </c>
      <c r="CM1291" s="72" t="b">
        <f t="shared" si="600"/>
        <v>0</v>
      </c>
      <c r="CN1291" s="72" t="b">
        <f t="shared" si="601"/>
        <v>0</v>
      </c>
      <c r="CP1291" s="13">
        <f t="shared" si="602"/>
        <v>0</v>
      </c>
      <c r="CQ1291" s="13" t="b">
        <f t="shared" si="603"/>
        <v>0</v>
      </c>
      <c r="CR1291" s="13" t="b">
        <f t="shared" si="604"/>
        <v>0</v>
      </c>
      <c r="CS1291" s="13" t="b">
        <f t="shared" si="610"/>
        <v>0</v>
      </c>
      <c r="CT1291" s="13" t="b">
        <f t="shared" si="609"/>
        <v>0</v>
      </c>
      <c r="CU1291" s="13" t="b">
        <f t="shared" si="582"/>
        <v>0</v>
      </c>
      <c r="CV1291" s="13" t="b">
        <f t="shared" si="605"/>
        <v>0</v>
      </c>
      <c r="CW1291" s="13" t="b">
        <f t="shared" si="606"/>
        <v>0</v>
      </c>
      <c r="CX1291" s="13" t="b">
        <f t="shared" si="607"/>
        <v>0</v>
      </c>
      <c r="CY1291" s="13" t="b">
        <f t="shared" si="608"/>
        <v>0</v>
      </c>
    </row>
    <row r="1292" spans="1:103" ht="15" thickBot="1">
      <c r="A1292" s="933"/>
      <c r="B1292" s="1021"/>
      <c r="C1292" s="1021"/>
      <c r="D1292" s="1021"/>
      <c r="E1292" s="1021"/>
      <c r="F1292" s="1021"/>
      <c r="G1292" s="1021"/>
      <c r="H1292" s="1021"/>
      <c r="I1292" s="1021"/>
      <c r="J1292" s="1021"/>
      <c r="K1292" s="1021"/>
      <c r="L1292" s="1021"/>
      <c r="M1292" s="1021"/>
      <c r="N1292" s="1021"/>
      <c r="O1292" s="148"/>
      <c r="P1292" s="1021"/>
      <c r="Q1292" s="942"/>
      <c r="R1292" s="1021"/>
      <c r="S1292" s="1021"/>
      <c r="T1292" s="1021"/>
      <c r="U1292" s="1021"/>
      <c r="V1292" s="1021"/>
      <c r="W1292" s="147"/>
      <c r="X1292" s="147"/>
      <c r="Y1292" s="147"/>
      <c r="Z1292" s="147"/>
      <c r="AA1292" s="147" t="s">
        <v>37</v>
      </c>
      <c r="AB1292" s="149"/>
      <c r="AC1292" s="149"/>
      <c r="AD1292" s="147"/>
      <c r="AE1292" s="1021"/>
      <c r="AF1292" s="334">
        <f t="shared" si="583"/>
        <v>0</v>
      </c>
      <c r="AG1292" s="272">
        <f>IF(R1292="kompletna",Q1292*J1292*0.0036*'lista, wskaźniki'!$F$13, IF(R1292="częściowa",Q1292*J1292*0.0036*'lista, wskaźniki'!$F$14, IF(R1292="brak",Q1292*J1292*0.0036*'lista, wskaźniki'!$F$15,)))</f>
        <v>0</v>
      </c>
      <c r="AH1292" s="334">
        <f>IF(Y1292="inne",K1292*'lista, wskaźniki'!$E$35,IF(Y1292="to samo źródło",0,IF(Y1292=0,0)))</f>
        <v>0</v>
      </c>
      <c r="AI1292" s="334" t="b">
        <f>IF(AA1292="gaz z sieci",AC1292*'lista, wskaźniki'!$D$21)</f>
        <v>0</v>
      </c>
      <c r="AJ1292" s="272">
        <f>IF(AA1292="węgiel",AB1292*'lista, wskaźniki'!$D$20, IF('Sektor mieszkaniowy'!AA1292="drewno",'Sektor mieszkaniowy'!AB1292*'lista, wskaźniki'!$D$22,IF('Sektor mieszkaniowy'!AA1292="pellet",AB1292*'lista, wskaźniki'!$D$23,IF('Sektor mieszkaniowy'!AA1292="gaz z sieci",AB1292*'lista, wskaźniki'!$D$21,IF('Sektor mieszkaniowy'!AA1292="olej opałowy",'Sektor mieszkaniowy'!AB1292*'lista, wskaźniki'!$D$24)))))</f>
        <v>0</v>
      </c>
      <c r="AK1292" s="1024"/>
      <c r="AL1292" s="1021"/>
      <c r="AM1292" s="20">
        <f>IF(AA1292="węgiel",AF1292*1/3.6*'lista, wskaźniki'!$F$20,IF(AA1292="drewno",AF1292*1/3.6*'lista, wskaźniki'!$F$22,IF(AA1292="pellet",AF1292*1/3.6*'lista, wskaźniki'!$F$23,IF(AA1292="gaz z sieci",AF1292*1/3.6*'lista, wskaźniki'!$F$21,IF(AA1292="olej opałowy",AF1292*1/3.6*'lista, wskaźniki'!$F$24,0)))))</f>
        <v>0</v>
      </c>
      <c r="AN1292" s="20">
        <f>IF(AA1292="węgiel",AF1292*'lista, wskaźniki'!$E$42,IF(AA1292="drewno",AF1292*'lista, wskaźniki'!$G$42,IF(AA1292="pellet",AF1292*'lista, wskaźniki'!$H$42,IF(AA1292="gaz z sieci",AF1292*'lista, wskaźniki'!$F$42,IF(AA1292="olej opałowy",AF1292*'lista, wskaźniki'!$I$42,0)))))</f>
        <v>0</v>
      </c>
      <c r="AO1292" s="20">
        <f>IF(AA1292="węgiel",AF1292*'lista, wskaźniki'!$E$43,IF(AA1292="drewno",AF1292*'lista, wskaźniki'!$G$43,IF(AA1292="pellet",AF1292*'lista, wskaźniki'!$H$43,IF(AA1292="gaz z sieci",AF1292*'lista, wskaźniki'!$F$43,IF(AA1292="olej opałowy",AF1292*'lista, wskaźniki'!$I$43,0)))))</f>
        <v>0</v>
      </c>
      <c r="AP1292" s="20">
        <f>IF(AA1292="węgiel",AF1292*'lista, wskaźniki'!$E$44,IF(AA1292="drewno",AF1292*'lista, wskaźniki'!$G$44,IF(AA1292="pellet",AF1292*'lista, wskaźniki'!$H$44,IF(AA1292="gaz z sieci",AF1292*'lista, wskaźniki'!$F$44,IF(AA1292="olej opałowy",AF1292*'lista, wskaźniki'!$I$44,0)))))</f>
        <v>0</v>
      </c>
      <c r="AQ1292" s="20" t="b">
        <f>IF(Z1292="gaz",AH1292*1/3.6*'lista, wskaźniki'!$F$21,IF(Z1292="energia elektryczna",AH1292*1/3.6*'lista, wskaźniki'!$F$26))</f>
        <v>0</v>
      </c>
      <c r="AR1292" s="20" t="b">
        <f>IF(Z1292="gaz",AH1292*'lista, wskaźniki'!$F$42,IF(Z1292="energia elektryczna",AH1292*0))</f>
        <v>0</v>
      </c>
      <c r="AS1292" s="20" t="b">
        <f>IF(Z1292="gaz",AH1292*'lista, wskaźniki'!$F$43,IF(Z1292="energia elektryczna",AH1292*0))</f>
        <v>0</v>
      </c>
      <c r="AT1292" s="20" t="b">
        <f>IF(Z1292="gaz",AH1292*'lista, wskaźniki'!$F$44,IF(Z1292="energia elektryczna",AH1292*0))</f>
        <v>0</v>
      </c>
      <c r="AU1292" s="20">
        <f>AI1292*1/3.6*'lista, wskaźniki'!$F$21</f>
        <v>0</v>
      </c>
      <c r="AV1292" s="20">
        <f>AI1292*'lista, wskaźniki'!$F$42</f>
        <v>0</v>
      </c>
      <c r="AW1292" s="20">
        <f>AI1292*'lista, wskaźniki'!$F$43</f>
        <v>0</v>
      </c>
      <c r="AX1292" s="20">
        <f>AI1292*'lista, wskaźniki'!$F$44</f>
        <v>0</v>
      </c>
      <c r="AY1292" s="20">
        <f>AK1292*'lista, wskaźniki'!$F$26</f>
        <v>0</v>
      </c>
      <c r="AZ1292" s="20">
        <f t="shared" si="584"/>
        <v>0</v>
      </c>
      <c r="BA1292" s="20">
        <f t="shared" si="585"/>
        <v>0</v>
      </c>
      <c r="BB1292" s="20">
        <f t="shared" si="586"/>
        <v>0</v>
      </c>
      <c r="BC1292" s="20">
        <f t="shared" si="587"/>
        <v>0</v>
      </c>
      <c r="BD1292" s="1021"/>
      <c r="BE1292" s="1021"/>
      <c r="BF1292" s="1021"/>
      <c r="BG1292" s="1021"/>
      <c r="BH1292" s="147"/>
      <c r="BI1292" s="1021"/>
      <c r="BJ1292" s="147"/>
      <c r="BK1292" s="1021"/>
      <c r="BL1292" s="147"/>
      <c r="BM1292" s="147"/>
      <c r="BN1292" s="147"/>
      <c r="BO1292" s="147"/>
      <c r="BP1292" s="147"/>
      <c r="BQ1292" s="147"/>
      <c r="BR1292" s="147"/>
      <c r="BS1292" s="1018"/>
      <c r="BT1292" s="1018"/>
      <c r="BU1292" s="1018"/>
      <c r="BV1292" s="1018"/>
      <c r="BW1292" s="1018"/>
      <c r="BX1292" s="1018"/>
      <c r="BY1292" s="1027"/>
      <c r="CA1292" s="365" t="b">
        <f t="shared" si="588"/>
        <v>0</v>
      </c>
      <c r="CB1292" s="365" t="b">
        <f t="shared" si="589"/>
        <v>0</v>
      </c>
      <c r="CC1292" s="365" t="b">
        <f t="shared" si="590"/>
        <v>0</v>
      </c>
      <c r="CD1292" s="365" t="b">
        <f t="shared" si="591"/>
        <v>0</v>
      </c>
      <c r="CE1292" s="365">
        <f t="shared" si="592"/>
        <v>0</v>
      </c>
      <c r="CF1292" s="365" t="b">
        <f t="shared" si="593"/>
        <v>0</v>
      </c>
      <c r="CG1292" s="365" t="b">
        <f t="shared" si="594"/>
        <v>0</v>
      </c>
      <c r="CH1292" s="365" t="b">
        <f t="shared" si="595"/>
        <v>0</v>
      </c>
      <c r="CI1292" s="72" t="b">
        <f t="shared" si="596"/>
        <v>0</v>
      </c>
      <c r="CJ1292" s="72" t="b">
        <f t="shared" si="597"/>
        <v>0</v>
      </c>
      <c r="CK1292" s="72" t="b">
        <f t="shared" si="598"/>
        <v>0</v>
      </c>
      <c r="CL1292" s="72">
        <f t="shared" si="599"/>
        <v>0</v>
      </c>
      <c r="CM1292" s="72">
        <f t="shared" si="600"/>
        <v>0</v>
      </c>
      <c r="CN1292" s="72" t="b">
        <f t="shared" si="601"/>
        <v>0</v>
      </c>
      <c r="CP1292" s="13">
        <f t="shared" si="602"/>
        <v>0</v>
      </c>
      <c r="CQ1292" s="13" t="b">
        <f t="shared" si="603"/>
        <v>0</v>
      </c>
      <c r="CR1292" s="13" t="b">
        <f t="shared" si="604"/>
        <v>0</v>
      </c>
      <c r="CS1292" s="13" t="b">
        <f t="shared" si="610"/>
        <v>0</v>
      </c>
      <c r="CT1292" s="13" t="b">
        <f t="shared" si="609"/>
        <v>0</v>
      </c>
      <c r="CU1292" s="13" t="b">
        <f t="shared" si="582"/>
        <v>0</v>
      </c>
      <c r="CV1292" s="13" t="b">
        <f t="shared" si="605"/>
        <v>0</v>
      </c>
      <c r="CW1292" s="13" t="b">
        <f t="shared" si="606"/>
        <v>0</v>
      </c>
      <c r="CX1292" s="13" t="b">
        <f t="shared" si="607"/>
        <v>0</v>
      </c>
      <c r="CY1292" s="13" t="b">
        <f t="shared" si="608"/>
        <v>0</v>
      </c>
    </row>
    <row r="1293" spans="1:103" ht="15" thickBot="1">
      <c r="A1293" s="931">
        <v>259</v>
      </c>
      <c r="B1293" s="1019" t="s">
        <v>230</v>
      </c>
      <c r="C1293" s="1019"/>
      <c r="D1293" s="1019" t="s">
        <v>1</v>
      </c>
      <c r="E1293" s="1019" t="s">
        <v>5</v>
      </c>
      <c r="F1293" s="1019"/>
      <c r="G1293" s="1019"/>
      <c r="H1293" s="1019"/>
      <c r="I1293" s="1019" t="s">
        <v>11</v>
      </c>
      <c r="J1293" s="1019"/>
      <c r="K1293" s="1019"/>
      <c r="L1293" s="1019" t="s">
        <v>16</v>
      </c>
      <c r="M1293" s="1019"/>
      <c r="N1293" s="1019" t="s">
        <v>17</v>
      </c>
      <c r="O1293" s="142"/>
      <c r="P1293" s="1019" t="s">
        <v>17</v>
      </c>
      <c r="Q1293" s="940">
        <f>IF(I1293="&lt;1966",'lista, wskaźniki'!$G$4,IF(I1293="1967-1985",'lista, wskaźniki'!$G$5,IF(I1293="1986-1992",'lista, wskaźniki'!$G$6,IF(I1293="1993-1996",'lista, wskaźniki'!$G$7,IF(I1293="&gt;1997",'lista, wskaźniki'!$G$8,IF(I1293=0,'lista, wskaźniki'!$G$4))))))</f>
        <v>250</v>
      </c>
      <c r="R1293" s="1019" t="s">
        <v>25</v>
      </c>
      <c r="S1293" s="1019" t="s">
        <v>28</v>
      </c>
      <c r="T1293" s="1019">
        <v>19</v>
      </c>
      <c r="U1293" s="1019">
        <v>2009</v>
      </c>
      <c r="V1293" s="1019"/>
      <c r="W1293" s="141" t="s">
        <v>35</v>
      </c>
      <c r="X1293" s="141" t="s">
        <v>39</v>
      </c>
      <c r="Y1293" s="141" t="s">
        <v>24</v>
      </c>
      <c r="Z1293" s="141" t="s">
        <v>52</v>
      </c>
      <c r="AA1293" s="141" t="s">
        <v>35</v>
      </c>
      <c r="AB1293" s="143">
        <v>3</v>
      </c>
      <c r="AC1293" s="143"/>
      <c r="AD1293" s="141">
        <v>2500</v>
      </c>
      <c r="AE1293" s="1019">
        <v>12</v>
      </c>
      <c r="AF1293" s="334">
        <f t="shared" si="583"/>
        <v>67.89</v>
      </c>
      <c r="AG1293" s="272">
        <f>IF(R1293="kompletna",Q1293*J1293*0.0036*'lista, wskaźniki'!$F$13, IF(R1293="częściowa",Q1293*J1293*0.0036*'lista, wskaźniki'!$F$14, IF(R1293="brak",Q1293*J1293*0.0036*'lista, wskaźniki'!$F$15,)))</f>
        <v>0</v>
      </c>
      <c r="AH1293" s="334">
        <f>IF(Y1293="inne",K1293*'lista, wskaźniki'!$E$35,IF(Y1293="to samo źródło",0,IF(Y1293=0,0)))</f>
        <v>0</v>
      </c>
      <c r="AI1293" s="334" t="b">
        <f>IF(AA1293="gaz z sieci",AC1293*'lista, wskaźniki'!$D$21)</f>
        <v>0</v>
      </c>
      <c r="AJ1293" s="272">
        <f>IF(AA1293="węgiel",AB1293*'lista, wskaźniki'!$D$20, IF('Sektor mieszkaniowy'!AA1293="drewno",'Sektor mieszkaniowy'!AB1293*'lista, wskaźniki'!$D$22,IF('Sektor mieszkaniowy'!AA1293="pellet",AB1293*'lista, wskaźniki'!$D$23,IF('Sektor mieszkaniowy'!AA1293="gaz z sieci",AB1293*'lista, wskaźniki'!$D$21,IF('Sektor mieszkaniowy'!AA1293="olej opałowy",'Sektor mieszkaniowy'!AB1293*'lista, wskaźniki'!$D$24)))))</f>
        <v>67.89</v>
      </c>
      <c r="AK1293" s="1022">
        <f>1500/1000</f>
        <v>1.5</v>
      </c>
      <c r="AL1293" s="1019">
        <v>2000</v>
      </c>
      <c r="AM1293" s="20">
        <f>IF(AA1293="węgiel",AF1293*1/3.6*'lista, wskaźniki'!$F$20,IF(AA1293="drewno",AF1293*1/3.6*'lista, wskaźniki'!$F$22,IF(AA1293="pellet",AF1293*1/3.6*'lista, wskaźniki'!$F$23,IF(AA1293="gaz z sieci",AF1293*1/3.6*'lista, wskaźniki'!$F$21,IF(AA1293="olej opałowy",AF1293*1/3.6*'lista, wskaźniki'!$F$24,0)))))</f>
        <v>6.4312197000000006</v>
      </c>
      <c r="AN1293" s="20">
        <f>IF(AA1293="węgiel",AF1293*'lista, wskaźniki'!$E$42,IF(AA1293="drewno",AF1293*'lista, wskaźniki'!$G$42,IF(AA1293="pellet",AF1293*'lista, wskaźniki'!$H$42,IF(AA1293="gaz z sieci",AF1293*'lista, wskaźniki'!$F$42,IF(AA1293="olej opałowy",AF1293*'lista, wskaźniki'!$I$42,0)))))</f>
        <v>2.57982E-2</v>
      </c>
      <c r="AO1293" s="20">
        <f>IF(AA1293="węgiel",AF1293*'lista, wskaźniki'!$E$43,IF(AA1293="drewno",AF1293*'lista, wskaźniki'!$G$43,IF(AA1293="pellet",AF1293*'lista, wskaźniki'!$H$43,IF(AA1293="gaz z sieci",AF1293*'lista, wskaźniki'!$F$43,IF(AA1293="olej opałowy",AF1293*'lista, wskaźniki'!$I$43,0)))))</f>
        <v>2.4440400000000001E-2</v>
      </c>
      <c r="AP1293" s="20">
        <f>IF(AA1293="węgiel",AF1293*'lista, wskaźniki'!$E$44,IF(AA1293="drewno",AF1293*'lista, wskaźniki'!$G$44,IF(AA1293="pellet",AF1293*'lista, wskaźniki'!$H$44,IF(AA1293="gaz z sieci",AF1293*'lista, wskaźniki'!$F$44,IF(AA1293="olej opałowy",AF1293*'lista, wskaźniki'!$I$44,0)))))</f>
        <v>1.83303E-5</v>
      </c>
      <c r="AQ1293" s="20" t="b">
        <f>IF(Z1293="gaz",AH1293*1/3.6*'lista, wskaźniki'!$F$21,IF(Z1293="energia elektryczna",AH1293*1/3.6*'lista, wskaźniki'!$F$26))</f>
        <v>0</v>
      </c>
      <c r="AR1293" s="20" t="b">
        <f>IF(Z1293="gaz",AH1293*'lista, wskaźniki'!$F$42,IF(Z1293="energia elektryczna",AH1293*0))</f>
        <v>0</v>
      </c>
      <c r="AS1293" s="20" t="b">
        <f>IF(Z1293="gaz",AH1293*'lista, wskaźniki'!$F$43,IF(Z1293="energia elektryczna",AH1293*0))</f>
        <v>0</v>
      </c>
      <c r="AT1293" s="20" t="b">
        <f>IF(Z1293="gaz",AH1293*'lista, wskaźniki'!$F$44,IF(Z1293="energia elektryczna",AH1293*0))</f>
        <v>0</v>
      </c>
      <c r="AU1293" s="20">
        <f>AI1293*1/3.6*'lista, wskaźniki'!$F$21</f>
        <v>0</v>
      </c>
      <c r="AV1293" s="20">
        <f>AI1293*'lista, wskaźniki'!$F$42</f>
        <v>0</v>
      </c>
      <c r="AW1293" s="20">
        <f>AI1293*'lista, wskaźniki'!$F$43</f>
        <v>0</v>
      </c>
      <c r="AX1293" s="20">
        <f>AI1293*'lista, wskaźniki'!$F$44</f>
        <v>0</v>
      </c>
      <c r="AY1293" s="20">
        <f>AK1293*'lista, wskaźniki'!$F$26</f>
        <v>1.335</v>
      </c>
      <c r="AZ1293" s="20">
        <f t="shared" si="584"/>
        <v>7.7662197000000006</v>
      </c>
      <c r="BA1293" s="20">
        <f t="shared" si="585"/>
        <v>2.57982E-2</v>
      </c>
      <c r="BB1293" s="20">
        <f t="shared" si="586"/>
        <v>2.4440400000000001E-2</v>
      </c>
      <c r="BC1293" s="20">
        <f t="shared" si="587"/>
        <v>1.83303E-5</v>
      </c>
      <c r="BD1293" s="1019" t="s">
        <v>17</v>
      </c>
      <c r="BE1293" s="1019" t="s">
        <v>16</v>
      </c>
      <c r="BF1293" s="1019" t="s">
        <v>16</v>
      </c>
      <c r="BG1293" s="1019" t="s">
        <v>17</v>
      </c>
      <c r="BH1293" s="141"/>
      <c r="BI1293" s="1019" t="s">
        <v>17</v>
      </c>
      <c r="BJ1293" s="141"/>
      <c r="BK1293" s="1019" t="s">
        <v>16</v>
      </c>
      <c r="BL1293" s="141" t="s">
        <v>52</v>
      </c>
      <c r="BM1293" s="141"/>
      <c r="BN1293" s="141"/>
      <c r="BO1293" s="141" t="s">
        <v>56</v>
      </c>
      <c r="BP1293" s="141" t="s">
        <v>52</v>
      </c>
      <c r="BQ1293" s="141" t="s">
        <v>120</v>
      </c>
      <c r="BR1293" s="141">
        <v>2</v>
      </c>
      <c r="BS1293" s="1016">
        <v>10000</v>
      </c>
      <c r="BT1293" s="1016">
        <v>500</v>
      </c>
      <c r="BU1293" s="1016">
        <v>2000</v>
      </c>
      <c r="BV1293" s="1016">
        <v>800</v>
      </c>
      <c r="BW1293" s="1016">
        <v>2500</v>
      </c>
      <c r="BX1293" s="1016">
        <v>9000</v>
      </c>
      <c r="BY1293" s="1025">
        <v>1600</v>
      </c>
      <c r="CA1293" s="365">
        <f t="shared" si="588"/>
        <v>67.89</v>
      </c>
      <c r="CB1293" s="365" t="b">
        <f t="shared" si="589"/>
        <v>0</v>
      </c>
      <c r="CC1293" s="365" t="b">
        <f t="shared" si="590"/>
        <v>0</v>
      </c>
      <c r="CD1293" s="365" t="b">
        <f t="shared" si="591"/>
        <v>0</v>
      </c>
      <c r="CE1293" s="365" t="b">
        <f t="shared" si="592"/>
        <v>0</v>
      </c>
      <c r="CF1293" s="365" t="b">
        <f t="shared" si="593"/>
        <v>0</v>
      </c>
      <c r="CG1293" s="365" t="b">
        <f t="shared" si="594"/>
        <v>0</v>
      </c>
      <c r="CH1293" s="365" t="b">
        <f t="shared" si="595"/>
        <v>0</v>
      </c>
      <c r="CI1293" s="72">
        <f t="shared" si="596"/>
        <v>67.89</v>
      </c>
      <c r="CJ1293" s="72" t="b">
        <f t="shared" si="597"/>
        <v>0</v>
      </c>
      <c r="CK1293" s="72" t="b">
        <f t="shared" si="598"/>
        <v>0</v>
      </c>
      <c r="CL1293" s="72">
        <f t="shared" si="599"/>
        <v>0</v>
      </c>
      <c r="CM1293" s="72" t="b">
        <f t="shared" si="600"/>
        <v>0</v>
      </c>
      <c r="CN1293" s="72" t="b">
        <f t="shared" si="601"/>
        <v>0</v>
      </c>
      <c r="CP1293" s="13" t="b">
        <f t="shared" si="602"/>
        <v>0</v>
      </c>
      <c r="CQ1293" s="13">
        <f t="shared" si="603"/>
        <v>0</v>
      </c>
      <c r="CR1293" s="13">
        <f t="shared" si="604"/>
        <v>0</v>
      </c>
      <c r="CS1293" s="13">
        <f t="shared" si="610"/>
        <v>0</v>
      </c>
      <c r="CT1293" s="13" t="b">
        <f t="shared" si="609"/>
        <v>0</v>
      </c>
      <c r="CU1293" s="13">
        <f t="shared" si="582"/>
        <v>0</v>
      </c>
      <c r="CV1293" s="13" t="b">
        <f t="shared" si="605"/>
        <v>0</v>
      </c>
      <c r="CW1293" s="13">
        <f t="shared" si="606"/>
        <v>0</v>
      </c>
      <c r="CX1293" s="13" t="b">
        <f t="shared" si="607"/>
        <v>0</v>
      </c>
      <c r="CY1293" s="13">
        <f t="shared" si="608"/>
        <v>0</v>
      </c>
    </row>
    <row r="1294" spans="1:103" ht="15" thickBot="1">
      <c r="A1294" s="932"/>
      <c r="B1294" s="1020"/>
      <c r="C1294" s="1020"/>
      <c r="D1294" s="1020"/>
      <c r="E1294" s="1020"/>
      <c r="F1294" s="1020"/>
      <c r="G1294" s="1020"/>
      <c r="H1294" s="1020"/>
      <c r="I1294" s="1020"/>
      <c r="J1294" s="1020"/>
      <c r="K1294" s="1020"/>
      <c r="L1294" s="1020"/>
      <c r="M1294" s="1020"/>
      <c r="N1294" s="1020"/>
      <c r="O1294" s="145"/>
      <c r="P1294" s="1020"/>
      <c r="Q1294" s="941"/>
      <c r="R1294" s="1020"/>
      <c r="S1294" s="1020"/>
      <c r="T1294" s="1020"/>
      <c r="U1294" s="1020"/>
      <c r="V1294" s="1020"/>
      <c r="W1294" s="20" t="s">
        <v>36</v>
      </c>
      <c r="X1294" s="144"/>
      <c r="Y1294" s="144"/>
      <c r="Z1294" s="144"/>
      <c r="AA1294" s="144" t="s">
        <v>36</v>
      </c>
      <c r="AB1294" s="146">
        <v>5</v>
      </c>
      <c r="AC1294" s="146"/>
      <c r="AD1294" s="144">
        <v>2000</v>
      </c>
      <c r="AE1294" s="1020"/>
      <c r="AF1294" s="334">
        <f t="shared" si="583"/>
        <v>78</v>
      </c>
      <c r="AG1294" s="272">
        <f>IF(R1294="kompletna",Q1294*J1294*0.0036*'lista, wskaźniki'!$F$13, IF(R1294="częściowa",Q1294*J1294*0.0036*'lista, wskaźniki'!$F$14, IF(R1294="brak",Q1294*J1294*0.0036*'lista, wskaźniki'!$F$15,)))</f>
        <v>0</v>
      </c>
      <c r="AH1294" s="334">
        <f>IF(Y1294="inne",K1294*'lista, wskaźniki'!$E$35,IF(Y1294="to samo źródło",0,IF(Y1294=0,0)))</f>
        <v>0</v>
      </c>
      <c r="AI1294" s="334" t="b">
        <f>IF(AA1294="gaz z sieci",AC1294*'lista, wskaźniki'!$D$21)</f>
        <v>0</v>
      </c>
      <c r="AJ1294" s="272">
        <f>IF(AA1294="węgiel",AB1294*'lista, wskaźniki'!$D$20, IF('Sektor mieszkaniowy'!AA1294="drewno",'Sektor mieszkaniowy'!AB1294*'lista, wskaźniki'!$D$22,IF('Sektor mieszkaniowy'!AA1294="pellet",AB1294*'lista, wskaźniki'!$D$23,IF('Sektor mieszkaniowy'!AA1294="gaz z sieci",AB1294*'lista, wskaźniki'!$D$21,IF('Sektor mieszkaniowy'!AA1294="olej opałowy",'Sektor mieszkaniowy'!AB1294*'lista, wskaźniki'!$D$24)))))</f>
        <v>78</v>
      </c>
      <c r="AK1294" s="1023"/>
      <c r="AL1294" s="1020"/>
      <c r="AM1294" s="20">
        <f>IF(AA1294="węgiel",AF1294*1/3.6*'lista, wskaźniki'!$F$20,IF(AA1294="drewno",AF1294*1/3.6*'lista, wskaźniki'!$F$22,IF(AA1294="pellet",AF1294*1/3.6*'lista, wskaźniki'!$F$23,IF(AA1294="gaz z sieci",AF1294*1/3.6*'lista, wskaźniki'!$F$21,IF(AA1294="olej opałowy",AF1294*1/3.6*'lista, wskaźniki'!$F$24,0)))))</f>
        <v>0</v>
      </c>
      <c r="AN1294" s="20">
        <f>IF(AA1294="węgiel",AF1294*'lista, wskaźniki'!$E$42,IF(AA1294="drewno",AF1294*'lista, wskaźniki'!$G$42,IF(AA1294="pellet",AF1294*'lista, wskaźniki'!$H$42,IF(AA1294="gaz z sieci",AF1294*'lista, wskaźniki'!$F$42,IF(AA1294="olej opałowy",AF1294*'lista, wskaźniki'!$I$42,0)))))</f>
        <v>6.318E-2</v>
      </c>
      <c r="AO1294" s="20">
        <f>IF(AA1294="węgiel",AF1294*'lista, wskaźniki'!$E$43,IF(AA1294="drewno",AF1294*'lista, wskaźniki'!$G$43,IF(AA1294="pellet",AF1294*'lista, wskaźniki'!$H$43,IF(AA1294="gaz z sieci",AF1294*'lista, wskaźniki'!$F$43,IF(AA1294="olej opałowy",AF1294*'lista, wskaźniki'!$I$43,0)))))</f>
        <v>6.318E-2</v>
      </c>
      <c r="AP1294" s="20">
        <f>IF(AA1294="węgiel",AF1294*'lista, wskaźniki'!$E$44,IF(AA1294="drewno",AF1294*'lista, wskaźniki'!$G$44,IF(AA1294="pellet",AF1294*'lista, wskaźniki'!$H$44,IF(AA1294="gaz z sieci",AF1294*'lista, wskaźniki'!$F$44,IF(AA1294="olej opałowy",AF1294*'lista, wskaźniki'!$I$44,0)))))</f>
        <v>1.95E-5</v>
      </c>
      <c r="AQ1294" s="20" t="b">
        <f>IF(Z1294="gaz",AH1294*1/3.6*'lista, wskaźniki'!$F$21,IF(Z1294="energia elektryczna",AH1294*1/3.6*'lista, wskaźniki'!$F$26))</f>
        <v>0</v>
      </c>
      <c r="AR1294" s="20" t="b">
        <f>IF(Z1294="gaz",AH1294*'lista, wskaźniki'!$F$42,IF(Z1294="energia elektryczna",AH1294*0))</f>
        <v>0</v>
      </c>
      <c r="AS1294" s="20" t="b">
        <f>IF(Z1294="gaz",AH1294*'lista, wskaźniki'!$F$43,IF(Z1294="energia elektryczna",AH1294*0))</f>
        <v>0</v>
      </c>
      <c r="AT1294" s="20" t="b">
        <f>IF(Z1294="gaz",AH1294*'lista, wskaźniki'!$F$44,IF(Z1294="energia elektryczna",AH1294*0))</f>
        <v>0</v>
      </c>
      <c r="AU1294" s="20">
        <f>AI1294*1/3.6*'lista, wskaźniki'!$F$21</f>
        <v>0</v>
      </c>
      <c r="AV1294" s="20">
        <f>AI1294*'lista, wskaźniki'!$F$42</f>
        <v>0</v>
      </c>
      <c r="AW1294" s="20">
        <f>AI1294*'lista, wskaźniki'!$F$43</f>
        <v>0</v>
      </c>
      <c r="AX1294" s="20">
        <f>AI1294*'lista, wskaźniki'!$F$44</f>
        <v>0</v>
      </c>
      <c r="AY1294" s="20">
        <f>AK1294*'lista, wskaźniki'!$F$26</f>
        <v>0</v>
      </c>
      <c r="AZ1294" s="20">
        <f t="shared" si="584"/>
        <v>0</v>
      </c>
      <c r="BA1294" s="20">
        <f t="shared" si="585"/>
        <v>6.318E-2</v>
      </c>
      <c r="BB1294" s="20">
        <f t="shared" si="586"/>
        <v>6.318E-2</v>
      </c>
      <c r="BC1294" s="20">
        <f t="shared" si="587"/>
        <v>1.95E-5</v>
      </c>
      <c r="BD1294" s="1020"/>
      <c r="BE1294" s="1020"/>
      <c r="BF1294" s="1020"/>
      <c r="BG1294" s="1020"/>
      <c r="BH1294" s="144"/>
      <c r="BI1294" s="1020"/>
      <c r="BJ1294" s="144"/>
      <c r="BK1294" s="1020"/>
      <c r="BL1294" s="144"/>
      <c r="BM1294" s="144"/>
      <c r="BN1294" s="144"/>
      <c r="BO1294" s="144" t="s">
        <v>57</v>
      </c>
      <c r="BP1294" s="144"/>
      <c r="BQ1294" s="144" t="s">
        <v>121</v>
      </c>
      <c r="BR1294" s="144">
        <v>2</v>
      </c>
      <c r="BS1294" s="1017"/>
      <c r="BT1294" s="1017"/>
      <c r="BU1294" s="1017"/>
      <c r="BV1294" s="1017"/>
      <c r="BW1294" s="1017"/>
      <c r="BX1294" s="1017"/>
      <c r="BY1294" s="1026"/>
      <c r="CA1294" s="365" t="b">
        <f t="shared" si="588"/>
        <v>0</v>
      </c>
      <c r="CB1294" s="365">
        <f t="shared" si="589"/>
        <v>78</v>
      </c>
      <c r="CC1294" s="365" t="b">
        <f t="shared" si="590"/>
        <v>0</v>
      </c>
      <c r="CD1294" s="365" t="b">
        <f t="shared" si="591"/>
        <v>0</v>
      </c>
      <c r="CE1294" s="365" t="b">
        <f t="shared" si="592"/>
        <v>0</v>
      </c>
      <c r="CF1294" s="365" t="b">
        <f t="shared" si="593"/>
        <v>0</v>
      </c>
      <c r="CG1294" s="365" t="b">
        <f t="shared" si="594"/>
        <v>0</v>
      </c>
      <c r="CH1294" s="365" t="b">
        <f t="shared" si="595"/>
        <v>0</v>
      </c>
      <c r="CI1294" s="72" t="b">
        <f t="shared" si="596"/>
        <v>0</v>
      </c>
      <c r="CJ1294" s="72">
        <f t="shared" si="597"/>
        <v>78</v>
      </c>
      <c r="CK1294" s="72" t="b">
        <f t="shared" si="598"/>
        <v>0</v>
      </c>
      <c r="CL1294" s="72">
        <f t="shared" si="599"/>
        <v>0</v>
      </c>
      <c r="CM1294" s="72" t="b">
        <f t="shared" si="600"/>
        <v>0</v>
      </c>
      <c r="CN1294" s="72" t="b">
        <f t="shared" si="601"/>
        <v>0</v>
      </c>
      <c r="CP1294" s="13">
        <f t="shared" si="602"/>
        <v>0</v>
      </c>
      <c r="CQ1294" s="13" t="b">
        <f t="shared" si="603"/>
        <v>0</v>
      </c>
      <c r="CR1294" s="13" t="b">
        <f t="shared" si="604"/>
        <v>0</v>
      </c>
      <c r="CS1294" s="13" t="b">
        <f t="shared" si="610"/>
        <v>0</v>
      </c>
      <c r="CT1294" s="13" t="b">
        <f t="shared" si="609"/>
        <v>0</v>
      </c>
      <c r="CU1294" s="13" t="b">
        <f t="shared" si="582"/>
        <v>0</v>
      </c>
      <c r="CV1294" s="13" t="b">
        <f t="shared" si="605"/>
        <v>0</v>
      </c>
      <c r="CW1294" s="13" t="b">
        <f t="shared" si="606"/>
        <v>0</v>
      </c>
      <c r="CX1294" s="13" t="b">
        <f t="shared" si="607"/>
        <v>0</v>
      </c>
      <c r="CY1294" s="13" t="b">
        <f t="shared" si="608"/>
        <v>0</v>
      </c>
    </row>
    <row r="1295" spans="1:103" ht="15" thickBot="1">
      <c r="A1295" s="932"/>
      <c r="B1295" s="1020"/>
      <c r="C1295" s="1020"/>
      <c r="D1295" s="1020"/>
      <c r="E1295" s="1020"/>
      <c r="F1295" s="1020"/>
      <c r="G1295" s="1020"/>
      <c r="H1295" s="1020"/>
      <c r="I1295" s="1020"/>
      <c r="J1295" s="1020"/>
      <c r="K1295" s="1020"/>
      <c r="L1295" s="1020"/>
      <c r="M1295" s="1020"/>
      <c r="N1295" s="1020"/>
      <c r="O1295" s="145"/>
      <c r="P1295" s="1020"/>
      <c r="Q1295" s="941"/>
      <c r="R1295" s="1020"/>
      <c r="S1295" s="1020"/>
      <c r="T1295" s="1020"/>
      <c r="U1295" s="1020"/>
      <c r="V1295" s="1020"/>
      <c r="W1295" s="144"/>
      <c r="X1295" s="144"/>
      <c r="Y1295" s="144"/>
      <c r="Z1295" s="144"/>
      <c r="AA1295" s="144" t="s">
        <v>50</v>
      </c>
      <c r="AB1295" s="146"/>
      <c r="AC1295" s="146"/>
      <c r="AD1295" s="144"/>
      <c r="AE1295" s="1020"/>
      <c r="AF1295" s="334">
        <f t="shared" si="583"/>
        <v>0</v>
      </c>
      <c r="AG1295" s="272">
        <f>IF(R1295="kompletna",Q1295*J1295*0.0036*'lista, wskaźniki'!$F$13, IF(R1295="częściowa",Q1295*J1295*0.0036*'lista, wskaźniki'!$F$14, IF(R1295="brak",Q1295*J1295*0.0036*'lista, wskaźniki'!$F$15,)))</f>
        <v>0</v>
      </c>
      <c r="AH1295" s="334">
        <f>IF(Y1295="inne",K1295*'lista, wskaźniki'!$E$35,IF(Y1295="to samo źródło",0,IF(Y1295=0,0)))</f>
        <v>0</v>
      </c>
      <c r="AI1295" s="334" t="b">
        <f>IF(AA1295="gaz z sieci",AC1295*'lista, wskaźniki'!$D$21)</f>
        <v>0</v>
      </c>
      <c r="AJ1295" s="272">
        <f>IF(AA1295="węgiel",AB1295*'lista, wskaźniki'!$D$20, IF('Sektor mieszkaniowy'!AA1295="drewno",'Sektor mieszkaniowy'!AB1295*'lista, wskaźniki'!$D$22,IF('Sektor mieszkaniowy'!AA1295="pellet",AB1295*'lista, wskaźniki'!$D$23,IF('Sektor mieszkaniowy'!AA1295="gaz z sieci",AB1295*'lista, wskaźniki'!$D$21,IF('Sektor mieszkaniowy'!AA1295="olej opałowy",'Sektor mieszkaniowy'!AB1295*'lista, wskaźniki'!$D$24)))))</f>
        <v>0</v>
      </c>
      <c r="AK1295" s="1023"/>
      <c r="AL1295" s="1020"/>
      <c r="AM1295" s="20">
        <f>IF(AA1295="węgiel",AF1295*1/3.6*'lista, wskaźniki'!$F$20,IF(AA1295="drewno",AF1295*1/3.6*'lista, wskaźniki'!$F$22,IF(AA1295="pellet",AF1295*1/3.6*'lista, wskaźniki'!$F$23,IF(AA1295="gaz z sieci",AF1295*1/3.6*'lista, wskaźniki'!$F$21,IF(AA1295="olej opałowy",AF1295*1/3.6*'lista, wskaźniki'!$F$24,0)))))</f>
        <v>0</v>
      </c>
      <c r="AN1295" s="20">
        <f>IF(AA1295="węgiel",AF1295*'lista, wskaźniki'!$E$42,IF(AA1295="drewno",AF1295*'lista, wskaźniki'!$G$42,IF(AA1295="pellet",AF1295*'lista, wskaźniki'!$H$42,IF(AA1295="gaz z sieci",AF1295*'lista, wskaźniki'!$F$42,IF(AA1295="olej opałowy",AF1295*'lista, wskaźniki'!$I$42,0)))))</f>
        <v>0</v>
      </c>
      <c r="AO1295" s="20">
        <f>IF(AA1295="węgiel",AF1295*'lista, wskaźniki'!$E$43,IF(AA1295="drewno",AF1295*'lista, wskaźniki'!$G$43,IF(AA1295="pellet",AF1295*'lista, wskaźniki'!$H$43,IF(AA1295="gaz z sieci",AF1295*'lista, wskaźniki'!$F$43,IF(AA1295="olej opałowy",AF1295*'lista, wskaźniki'!$I$43,0)))))</f>
        <v>0</v>
      </c>
      <c r="AP1295" s="20">
        <f>IF(AA1295="węgiel",AF1295*'lista, wskaźniki'!$E$44,IF(AA1295="drewno",AF1295*'lista, wskaźniki'!$G$44,IF(AA1295="pellet",AF1295*'lista, wskaźniki'!$H$44,IF(AA1295="gaz z sieci",AF1295*'lista, wskaźniki'!$F$44,IF(AA1295="olej opałowy",AF1295*'lista, wskaźniki'!$I$44,0)))))</f>
        <v>0</v>
      </c>
      <c r="AQ1295" s="20" t="b">
        <f>IF(Z1295="gaz",AH1295*1/3.6*'lista, wskaźniki'!$F$21,IF(Z1295="energia elektryczna",AH1295*1/3.6*'lista, wskaźniki'!$F$26))</f>
        <v>0</v>
      </c>
      <c r="AR1295" s="20" t="b">
        <f>IF(Z1295="gaz",AH1295*'lista, wskaźniki'!$F$42,IF(Z1295="energia elektryczna",AH1295*0))</f>
        <v>0</v>
      </c>
      <c r="AS1295" s="20" t="b">
        <f>IF(Z1295="gaz",AH1295*'lista, wskaźniki'!$F$43,IF(Z1295="energia elektryczna",AH1295*0))</f>
        <v>0</v>
      </c>
      <c r="AT1295" s="20" t="b">
        <f>IF(Z1295="gaz",AH1295*'lista, wskaźniki'!$F$44,IF(Z1295="energia elektryczna",AH1295*0))</f>
        <v>0</v>
      </c>
      <c r="AU1295" s="20">
        <f>AI1295*1/3.6*'lista, wskaźniki'!$F$21</f>
        <v>0</v>
      </c>
      <c r="AV1295" s="20">
        <f>AI1295*'lista, wskaźniki'!$F$42</f>
        <v>0</v>
      </c>
      <c r="AW1295" s="20">
        <f>AI1295*'lista, wskaźniki'!$F$43</f>
        <v>0</v>
      </c>
      <c r="AX1295" s="20">
        <f>AI1295*'lista, wskaźniki'!$F$44</f>
        <v>0</v>
      </c>
      <c r="AY1295" s="20">
        <f>AK1295*'lista, wskaźniki'!$F$26</f>
        <v>0</v>
      </c>
      <c r="AZ1295" s="20">
        <f t="shared" si="584"/>
        <v>0</v>
      </c>
      <c r="BA1295" s="20">
        <f t="shared" si="585"/>
        <v>0</v>
      </c>
      <c r="BB1295" s="20">
        <f t="shared" si="586"/>
        <v>0</v>
      </c>
      <c r="BC1295" s="20">
        <f t="shared" si="587"/>
        <v>0</v>
      </c>
      <c r="BD1295" s="1020"/>
      <c r="BE1295" s="1020"/>
      <c r="BF1295" s="1020"/>
      <c r="BG1295" s="1020"/>
      <c r="BH1295" s="144"/>
      <c r="BI1295" s="1020"/>
      <c r="BJ1295" s="144"/>
      <c r="BK1295" s="1020"/>
      <c r="BL1295" s="144"/>
      <c r="BM1295" s="144"/>
      <c r="BN1295" s="144"/>
      <c r="BO1295" s="144"/>
      <c r="BP1295" s="144"/>
      <c r="BQ1295" s="144"/>
      <c r="BR1295" s="144"/>
      <c r="BS1295" s="1017"/>
      <c r="BT1295" s="1017"/>
      <c r="BU1295" s="1017"/>
      <c r="BV1295" s="1017"/>
      <c r="BW1295" s="1017"/>
      <c r="BX1295" s="1017"/>
      <c r="BY1295" s="1026"/>
      <c r="CA1295" s="365" t="b">
        <f t="shared" si="588"/>
        <v>0</v>
      </c>
      <c r="CB1295" s="365" t="b">
        <f t="shared" si="589"/>
        <v>0</v>
      </c>
      <c r="CC1295" s="365">
        <f t="shared" si="590"/>
        <v>0</v>
      </c>
      <c r="CD1295" s="365" t="b">
        <f t="shared" si="591"/>
        <v>0</v>
      </c>
      <c r="CE1295" s="365" t="b">
        <f t="shared" si="592"/>
        <v>0</v>
      </c>
      <c r="CF1295" s="365" t="b">
        <f t="shared" si="593"/>
        <v>0</v>
      </c>
      <c r="CG1295" s="365" t="b">
        <f t="shared" si="594"/>
        <v>0</v>
      </c>
      <c r="CH1295" s="365" t="b">
        <f t="shared" si="595"/>
        <v>0</v>
      </c>
      <c r="CI1295" s="72" t="b">
        <f t="shared" si="596"/>
        <v>0</v>
      </c>
      <c r="CJ1295" s="72" t="b">
        <f t="shared" si="597"/>
        <v>0</v>
      </c>
      <c r="CK1295" s="72">
        <f t="shared" si="598"/>
        <v>0</v>
      </c>
      <c r="CL1295" s="72">
        <f t="shared" si="599"/>
        <v>0</v>
      </c>
      <c r="CM1295" s="72" t="b">
        <f t="shared" si="600"/>
        <v>0</v>
      </c>
      <c r="CN1295" s="72" t="b">
        <f t="shared" si="601"/>
        <v>0</v>
      </c>
      <c r="CP1295" s="13">
        <f t="shared" si="602"/>
        <v>0</v>
      </c>
      <c r="CQ1295" s="13" t="b">
        <f t="shared" si="603"/>
        <v>0</v>
      </c>
      <c r="CR1295" s="13" t="b">
        <f t="shared" si="604"/>
        <v>0</v>
      </c>
      <c r="CS1295" s="13" t="b">
        <f t="shared" si="610"/>
        <v>0</v>
      </c>
      <c r="CT1295" s="13" t="b">
        <f t="shared" si="609"/>
        <v>0</v>
      </c>
      <c r="CU1295" s="13" t="b">
        <f t="shared" si="582"/>
        <v>0</v>
      </c>
      <c r="CV1295" s="13" t="b">
        <f t="shared" si="605"/>
        <v>0</v>
      </c>
      <c r="CW1295" s="13" t="b">
        <f t="shared" si="606"/>
        <v>0</v>
      </c>
      <c r="CX1295" s="13" t="b">
        <f t="shared" si="607"/>
        <v>0</v>
      </c>
      <c r="CY1295" s="13" t="b">
        <f t="shared" si="608"/>
        <v>0</v>
      </c>
    </row>
    <row r="1296" spans="1:103" ht="15" thickBot="1">
      <c r="A1296" s="932"/>
      <c r="B1296" s="1020"/>
      <c r="C1296" s="1020"/>
      <c r="D1296" s="1020"/>
      <c r="E1296" s="1020"/>
      <c r="F1296" s="1020"/>
      <c r="G1296" s="1020"/>
      <c r="H1296" s="1020"/>
      <c r="I1296" s="1020"/>
      <c r="J1296" s="1020"/>
      <c r="K1296" s="1020"/>
      <c r="L1296" s="1020"/>
      <c r="M1296" s="1020"/>
      <c r="N1296" s="1020"/>
      <c r="O1296" s="145"/>
      <c r="P1296" s="1020"/>
      <c r="Q1296" s="941"/>
      <c r="R1296" s="1020"/>
      <c r="S1296" s="1020"/>
      <c r="T1296" s="1020"/>
      <c r="U1296" s="1020"/>
      <c r="V1296" s="1020"/>
      <c r="W1296" s="144"/>
      <c r="X1296" s="144"/>
      <c r="Y1296" s="144"/>
      <c r="Z1296" s="144"/>
      <c r="AA1296" s="144" t="s">
        <v>38</v>
      </c>
      <c r="AB1296" s="146"/>
      <c r="AC1296" s="146"/>
      <c r="AD1296" s="144"/>
      <c r="AE1296" s="1020"/>
      <c r="AF1296" s="334">
        <f t="shared" si="583"/>
        <v>0</v>
      </c>
      <c r="AG1296" s="272">
        <f>IF(R1296="kompletna",Q1296*J1296*0.0036*'lista, wskaźniki'!$F$13, IF(R1296="częściowa",Q1296*J1296*0.0036*'lista, wskaźniki'!$F$14, IF(R1296="brak",Q1296*J1296*0.0036*'lista, wskaźniki'!$F$15,)))</f>
        <v>0</v>
      </c>
      <c r="AH1296" s="334">
        <f>IF(Y1296="inne",K1296*'lista, wskaźniki'!$E$35,IF(Y1296="to samo źródło",0,IF(Y1296=0,0)))</f>
        <v>0</v>
      </c>
      <c r="AI1296" s="334">
        <f>IF(AA1296="gaz z sieci",AC1296*'lista, wskaźniki'!$D$21)</f>
        <v>0</v>
      </c>
      <c r="AJ1296" s="272">
        <f>IF(AA1296="węgiel",AB1296*'lista, wskaźniki'!$D$20, IF('Sektor mieszkaniowy'!AA1296="drewno",'Sektor mieszkaniowy'!AB1296*'lista, wskaźniki'!$D$22,IF('Sektor mieszkaniowy'!AA1296="pellet",AB1296*'lista, wskaźniki'!$D$23,IF('Sektor mieszkaniowy'!AA1296="gaz z sieci",AB1296*'lista, wskaźniki'!$D$21,IF('Sektor mieszkaniowy'!AA1296="olej opałowy",'Sektor mieszkaniowy'!AB1296*'lista, wskaźniki'!$D$24)))))</f>
        <v>0</v>
      </c>
      <c r="AK1296" s="1023"/>
      <c r="AL1296" s="1020"/>
      <c r="AM1296" s="20">
        <f>IF(AA1296="węgiel",AF1296*1/3.6*'lista, wskaźniki'!$F$20,IF(AA1296="drewno",AF1296*1/3.6*'lista, wskaźniki'!$F$22,IF(AA1296="pellet",AF1296*1/3.6*'lista, wskaźniki'!$F$23,IF(AA1296="gaz z sieci",AF1296*1/3.6*'lista, wskaźniki'!$F$21,IF(AA1296="olej opałowy",AF1296*1/3.6*'lista, wskaźniki'!$F$24,0)))))</f>
        <v>0</v>
      </c>
      <c r="AN1296" s="20">
        <f>IF(AA1296="węgiel",AF1296*'lista, wskaźniki'!$E$42,IF(AA1296="drewno",AF1296*'lista, wskaźniki'!$G$42,IF(AA1296="pellet",AF1296*'lista, wskaźniki'!$H$42,IF(AA1296="gaz z sieci",AF1296*'lista, wskaźniki'!$F$42,IF(AA1296="olej opałowy",AF1296*'lista, wskaźniki'!$I$42,0)))))</f>
        <v>0</v>
      </c>
      <c r="AO1296" s="20">
        <f>IF(AA1296="węgiel",AF1296*'lista, wskaźniki'!$E$43,IF(AA1296="drewno",AF1296*'lista, wskaźniki'!$G$43,IF(AA1296="pellet",AF1296*'lista, wskaźniki'!$H$43,IF(AA1296="gaz z sieci",AF1296*'lista, wskaźniki'!$F$43,IF(AA1296="olej opałowy",AF1296*'lista, wskaźniki'!$I$43,0)))))</f>
        <v>0</v>
      </c>
      <c r="AP1296" s="20">
        <f>IF(AA1296="węgiel",AF1296*'lista, wskaźniki'!$E$44,IF(AA1296="drewno",AF1296*'lista, wskaźniki'!$G$44,IF(AA1296="pellet",AF1296*'lista, wskaźniki'!$H$44,IF(AA1296="gaz z sieci",AF1296*'lista, wskaźniki'!$F$44,IF(AA1296="olej opałowy",AF1296*'lista, wskaźniki'!$I$44,0)))))</f>
        <v>0</v>
      </c>
      <c r="AQ1296" s="20" t="b">
        <f>IF(Z1296="gaz",AH1296*1/3.6*'lista, wskaźniki'!$F$21,IF(Z1296="energia elektryczna",AH1296*1/3.6*'lista, wskaźniki'!$F$26))</f>
        <v>0</v>
      </c>
      <c r="AR1296" s="20" t="b">
        <f>IF(Z1296="gaz",AH1296*'lista, wskaźniki'!$F$42,IF(Z1296="energia elektryczna",AH1296*0))</f>
        <v>0</v>
      </c>
      <c r="AS1296" s="20" t="b">
        <f>IF(Z1296="gaz",AH1296*'lista, wskaźniki'!$F$43,IF(Z1296="energia elektryczna",AH1296*0))</f>
        <v>0</v>
      </c>
      <c r="AT1296" s="20" t="b">
        <f>IF(Z1296="gaz",AH1296*'lista, wskaźniki'!$F$44,IF(Z1296="energia elektryczna",AH1296*0))</f>
        <v>0</v>
      </c>
      <c r="AU1296" s="20">
        <f>AI1296*1/3.6*'lista, wskaźniki'!$F$21</f>
        <v>0</v>
      </c>
      <c r="AV1296" s="20">
        <f>AI1296*'lista, wskaźniki'!$F$42</f>
        <v>0</v>
      </c>
      <c r="AW1296" s="20">
        <f>AI1296*'lista, wskaźniki'!$F$43</f>
        <v>0</v>
      </c>
      <c r="AX1296" s="20">
        <f>AI1296*'lista, wskaźniki'!$F$44</f>
        <v>0</v>
      </c>
      <c r="AY1296" s="20">
        <f>AK1296*'lista, wskaźniki'!$F$26</f>
        <v>0</v>
      </c>
      <c r="AZ1296" s="20">
        <f t="shared" si="584"/>
        <v>0</v>
      </c>
      <c r="BA1296" s="20">
        <f t="shared" si="585"/>
        <v>0</v>
      </c>
      <c r="BB1296" s="20">
        <f t="shared" si="586"/>
        <v>0</v>
      </c>
      <c r="BC1296" s="20">
        <f t="shared" si="587"/>
        <v>0</v>
      </c>
      <c r="BD1296" s="1020"/>
      <c r="BE1296" s="1020"/>
      <c r="BF1296" s="1020"/>
      <c r="BG1296" s="1020"/>
      <c r="BH1296" s="144"/>
      <c r="BI1296" s="1020"/>
      <c r="BJ1296" s="144"/>
      <c r="BK1296" s="1020"/>
      <c r="BL1296" s="144"/>
      <c r="BM1296" s="144"/>
      <c r="BN1296" s="144"/>
      <c r="BO1296" s="144"/>
      <c r="BP1296" s="144"/>
      <c r="BQ1296" s="144"/>
      <c r="BR1296" s="144"/>
      <c r="BS1296" s="1017"/>
      <c r="BT1296" s="1017"/>
      <c r="BU1296" s="1017"/>
      <c r="BV1296" s="1017"/>
      <c r="BW1296" s="1017"/>
      <c r="BX1296" s="1017"/>
      <c r="BY1296" s="1026"/>
      <c r="CA1296" s="365" t="b">
        <f t="shared" si="588"/>
        <v>0</v>
      </c>
      <c r="CB1296" s="365" t="b">
        <f t="shared" si="589"/>
        <v>0</v>
      </c>
      <c r="CC1296" s="365" t="b">
        <f t="shared" si="590"/>
        <v>0</v>
      </c>
      <c r="CD1296" s="365">
        <f t="shared" si="591"/>
        <v>0</v>
      </c>
      <c r="CE1296" s="365" t="b">
        <f t="shared" si="592"/>
        <v>0</v>
      </c>
      <c r="CF1296" s="365" t="b">
        <f t="shared" si="593"/>
        <v>0</v>
      </c>
      <c r="CG1296" s="365" t="b">
        <f t="shared" si="594"/>
        <v>0</v>
      </c>
      <c r="CH1296" s="365">
        <f t="shared" si="595"/>
        <v>0</v>
      </c>
      <c r="CI1296" s="72" t="b">
        <f t="shared" si="596"/>
        <v>0</v>
      </c>
      <c r="CJ1296" s="72" t="b">
        <f t="shared" si="597"/>
        <v>0</v>
      </c>
      <c r="CK1296" s="72" t="b">
        <f t="shared" si="598"/>
        <v>0</v>
      </c>
      <c r="CL1296" s="72">
        <f t="shared" si="599"/>
        <v>0</v>
      </c>
      <c r="CM1296" s="72" t="b">
        <f t="shared" si="600"/>
        <v>0</v>
      </c>
      <c r="CN1296" s="72" t="b">
        <f t="shared" si="601"/>
        <v>0</v>
      </c>
      <c r="CP1296" s="13">
        <f t="shared" si="602"/>
        <v>0</v>
      </c>
      <c r="CQ1296" s="13" t="b">
        <f t="shared" si="603"/>
        <v>0</v>
      </c>
      <c r="CR1296" s="13" t="b">
        <f t="shared" si="604"/>
        <v>0</v>
      </c>
      <c r="CS1296" s="13" t="b">
        <f t="shared" si="610"/>
        <v>0</v>
      </c>
      <c r="CT1296" s="13" t="b">
        <f t="shared" si="609"/>
        <v>0</v>
      </c>
      <c r="CU1296" s="13" t="b">
        <f t="shared" si="582"/>
        <v>0</v>
      </c>
      <c r="CV1296" s="13" t="b">
        <f t="shared" si="605"/>
        <v>0</v>
      </c>
      <c r="CW1296" s="13" t="b">
        <f t="shared" si="606"/>
        <v>0</v>
      </c>
      <c r="CX1296" s="13" t="b">
        <f t="shared" si="607"/>
        <v>0</v>
      </c>
      <c r="CY1296" s="13" t="b">
        <f t="shared" si="608"/>
        <v>0</v>
      </c>
    </row>
    <row r="1297" spans="1:103" ht="15" thickBot="1">
      <c r="A1297" s="933"/>
      <c r="B1297" s="1021"/>
      <c r="C1297" s="1021"/>
      <c r="D1297" s="1021"/>
      <c r="E1297" s="1021"/>
      <c r="F1297" s="1021"/>
      <c r="G1297" s="1021"/>
      <c r="H1297" s="1021"/>
      <c r="I1297" s="1021"/>
      <c r="J1297" s="1021"/>
      <c r="K1297" s="1021"/>
      <c r="L1297" s="1021"/>
      <c r="M1297" s="1021"/>
      <c r="N1297" s="1021"/>
      <c r="O1297" s="148"/>
      <c r="P1297" s="1021"/>
      <c r="Q1297" s="942"/>
      <c r="R1297" s="1021"/>
      <c r="S1297" s="1021"/>
      <c r="T1297" s="1021"/>
      <c r="U1297" s="1021"/>
      <c r="V1297" s="1021"/>
      <c r="W1297" s="147"/>
      <c r="X1297" s="147"/>
      <c r="Y1297" s="147"/>
      <c r="Z1297" s="147"/>
      <c r="AA1297" s="147" t="s">
        <v>37</v>
      </c>
      <c r="AB1297" s="149"/>
      <c r="AC1297" s="149"/>
      <c r="AD1297" s="147"/>
      <c r="AE1297" s="1021"/>
      <c r="AF1297" s="334">
        <f t="shared" si="583"/>
        <v>0</v>
      </c>
      <c r="AG1297" s="272">
        <f>IF(R1297="kompletna",Q1297*J1297*0.0036*'lista, wskaźniki'!$F$13, IF(R1297="częściowa",Q1297*J1297*0.0036*'lista, wskaźniki'!$F$14, IF(R1297="brak",Q1297*J1297*0.0036*'lista, wskaźniki'!$F$15,)))</f>
        <v>0</v>
      </c>
      <c r="AH1297" s="334">
        <f>IF(Y1297="inne",K1297*'lista, wskaźniki'!$E$35,IF(Y1297="to samo źródło",0,IF(Y1297=0,0)))</f>
        <v>0</v>
      </c>
      <c r="AI1297" s="334" t="b">
        <f>IF(AA1297="gaz z sieci",AC1297*'lista, wskaźniki'!$D$21)</f>
        <v>0</v>
      </c>
      <c r="AJ1297" s="272">
        <f>IF(AA1297="węgiel",AB1297*'lista, wskaźniki'!$D$20, IF('Sektor mieszkaniowy'!AA1297="drewno",'Sektor mieszkaniowy'!AB1297*'lista, wskaźniki'!$D$22,IF('Sektor mieszkaniowy'!AA1297="pellet",AB1297*'lista, wskaźniki'!$D$23,IF('Sektor mieszkaniowy'!AA1297="gaz z sieci",AB1297*'lista, wskaźniki'!$D$21,IF('Sektor mieszkaniowy'!AA1297="olej opałowy",'Sektor mieszkaniowy'!AB1297*'lista, wskaźniki'!$D$24)))))</f>
        <v>0</v>
      </c>
      <c r="AK1297" s="1024"/>
      <c r="AL1297" s="1021"/>
      <c r="AM1297" s="20">
        <f>IF(AA1297="węgiel",AF1297*1/3.6*'lista, wskaźniki'!$F$20,IF(AA1297="drewno",AF1297*1/3.6*'lista, wskaźniki'!$F$22,IF(AA1297="pellet",AF1297*1/3.6*'lista, wskaźniki'!$F$23,IF(AA1297="gaz z sieci",AF1297*1/3.6*'lista, wskaźniki'!$F$21,IF(AA1297="olej opałowy",AF1297*1/3.6*'lista, wskaźniki'!$F$24,0)))))</f>
        <v>0</v>
      </c>
      <c r="AN1297" s="20">
        <f>IF(AA1297="węgiel",AF1297*'lista, wskaźniki'!$E$42,IF(AA1297="drewno",AF1297*'lista, wskaźniki'!$G$42,IF(AA1297="pellet",AF1297*'lista, wskaźniki'!$H$42,IF(AA1297="gaz z sieci",AF1297*'lista, wskaźniki'!$F$42,IF(AA1297="olej opałowy",AF1297*'lista, wskaźniki'!$I$42,0)))))</f>
        <v>0</v>
      </c>
      <c r="AO1297" s="20">
        <f>IF(AA1297="węgiel",AF1297*'lista, wskaźniki'!$E$43,IF(AA1297="drewno",AF1297*'lista, wskaźniki'!$G$43,IF(AA1297="pellet",AF1297*'lista, wskaźniki'!$H$43,IF(AA1297="gaz z sieci",AF1297*'lista, wskaźniki'!$F$43,IF(AA1297="olej opałowy",AF1297*'lista, wskaźniki'!$I$43,0)))))</f>
        <v>0</v>
      </c>
      <c r="AP1297" s="20">
        <f>IF(AA1297="węgiel",AF1297*'lista, wskaźniki'!$E$44,IF(AA1297="drewno",AF1297*'lista, wskaźniki'!$G$44,IF(AA1297="pellet",AF1297*'lista, wskaźniki'!$H$44,IF(AA1297="gaz z sieci",AF1297*'lista, wskaźniki'!$F$44,IF(AA1297="olej opałowy",AF1297*'lista, wskaźniki'!$I$44,0)))))</f>
        <v>0</v>
      </c>
      <c r="AQ1297" s="20" t="b">
        <f>IF(Z1297="gaz",AH1297*1/3.6*'lista, wskaźniki'!$F$21,IF(Z1297="energia elektryczna",AH1297*1/3.6*'lista, wskaźniki'!$F$26))</f>
        <v>0</v>
      </c>
      <c r="AR1297" s="20" t="b">
        <f>IF(Z1297="gaz",AH1297*'lista, wskaźniki'!$F$42,IF(Z1297="energia elektryczna",AH1297*0))</f>
        <v>0</v>
      </c>
      <c r="AS1297" s="20" t="b">
        <f>IF(Z1297="gaz",AH1297*'lista, wskaźniki'!$F$43,IF(Z1297="energia elektryczna",AH1297*0))</f>
        <v>0</v>
      </c>
      <c r="AT1297" s="20" t="b">
        <f>IF(Z1297="gaz",AH1297*'lista, wskaźniki'!$F$44,IF(Z1297="energia elektryczna",AH1297*0))</f>
        <v>0</v>
      </c>
      <c r="AU1297" s="20">
        <f>AI1297*1/3.6*'lista, wskaźniki'!$F$21</f>
        <v>0</v>
      </c>
      <c r="AV1297" s="20">
        <f>AI1297*'lista, wskaźniki'!$F$42</f>
        <v>0</v>
      </c>
      <c r="AW1297" s="20">
        <f>AI1297*'lista, wskaźniki'!$F$43</f>
        <v>0</v>
      </c>
      <c r="AX1297" s="20">
        <f>AI1297*'lista, wskaźniki'!$F$44</f>
        <v>0</v>
      </c>
      <c r="AY1297" s="20">
        <f>AK1297*'lista, wskaźniki'!$F$26</f>
        <v>0</v>
      </c>
      <c r="AZ1297" s="20">
        <f t="shared" si="584"/>
        <v>0</v>
      </c>
      <c r="BA1297" s="20">
        <f t="shared" si="585"/>
        <v>0</v>
      </c>
      <c r="BB1297" s="20">
        <f t="shared" si="586"/>
        <v>0</v>
      </c>
      <c r="BC1297" s="20">
        <f t="shared" si="587"/>
        <v>0</v>
      </c>
      <c r="BD1297" s="1021"/>
      <c r="BE1297" s="1021"/>
      <c r="BF1297" s="1021"/>
      <c r="BG1297" s="1021"/>
      <c r="BH1297" s="147"/>
      <c r="BI1297" s="1021"/>
      <c r="BJ1297" s="147"/>
      <c r="BK1297" s="1021"/>
      <c r="BL1297" s="147"/>
      <c r="BM1297" s="147"/>
      <c r="BN1297" s="147"/>
      <c r="BO1297" s="147"/>
      <c r="BP1297" s="147"/>
      <c r="BQ1297" s="147"/>
      <c r="BR1297" s="147"/>
      <c r="BS1297" s="1018"/>
      <c r="BT1297" s="1018"/>
      <c r="BU1297" s="1018"/>
      <c r="BV1297" s="1018"/>
      <c r="BW1297" s="1018"/>
      <c r="BX1297" s="1018"/>
      <c r="BY1297" s="1027"/>
      <c r="CA1297" s="365" t="b">
        <f t="shared" si="588"/>
        <v>0</v>
      </c>
      <c r="CB1297" s="365" t="b">
        <f t="shared" si="589"/>
        <v>0</v>
      </c>
      <c r="CC1297" s="365" t="b">
        <f t="shared" si="590"/>
        <v>0</v>
      </c>
      <c r="CD1297" s="365" t="b">
        <f t="shared" si="591"/>
        <v>0</v>
      </c>
      <c r="CE1297" s="365">
        <f t="shared" si="592"/>
        <v>0</v>
      </c>
      <c r="CF1297" s="365" t="b">
        <f t="shared" si="593"/>
        <v>0</v>
      </c>
      <c r="CG1297" s="365" t="b">
        <f t="shared" si="594"/>
        <v>0</v>
      </c>
      <c r="CH1297" s="365" t="b">
        <f t="shared" si="595"/>
        <v>0</v>
      </c>
      <c r="CI1297" s="72" t="b">
        <f t="shared" si="596"/>
        <v>0</v>
      </c>
      <c r="CJ1297" s="72" t="b">
        <f t="shared" si="597"/>
        <v>0</v>
      </c>
      <c r="CK1297" s="72" t="b">
        <f t="shared" si="598"/>
        <v>0</v>
      </c>
      <c r="CL1297" s="72">
        <f t="shared" si="599"/>
        <v>0</v>
      </c>
      <c r="CM1297" s="72">
        <f t="shared" si="600"/>
        <v>0</v>
      </c>
      <c r="CN1297" s="72" t="b">
        <f t="shared" si="601"/>
        <v>0</v>
      </c>
      <c r="CP1297" s="13">
        <f t="shared" si="602"/>
        <v>0</v>
      </c>
      <c r="CQ1297" s="13" t="b">
        <f t="shared" si="603"/>
        <v>0</v>
      </c>
      <c r="CR1297" s="13" t="b">
        <f t="shared" si="604"/>
        <v>0</v>
      </c>
      <c r="CS1297" s="13" t="b">
        <f t="shared" si="610"/>
        <v>0</v>
      </c>
      <c r="CT1297" s="13" t="b">
        <f t="shared" si="609"/>
        <v>0</v>
      </c>
      <c r="CU1297" s="13" t="b">
        <f t="shared" si="582"/>
        <v>0</v>
      </c>
      <c r="CV1297" s="13" t="b">
        <f t="shared" si="605"/>
        <v>0</v>
      </c>
      <c r="CW1297" s="13" t="b">
        <f t="shared" si="606"/>
        <v>0</v>
      </c>
      <c r="CX1297" s="13" t="b">
        <f t="shared" si="607"/>
        <v>0</v>
      </c>
      <c r="CY1297" s="13" t="b">
        <f t="shared" si="608"/>
        <v>0</v>
      </c>
    </row>
    <row r="1298" spans="1:103" ht="15" thickBot="1">
      <c r="A1298" s="931">
        <v>260</v>
      </c>
      <c r="B1298" s="1019" t="s">
        <v>230</v>
      </c>
      <c r="C1298" s="1019"/>
      <c r="D1298" s="1019" t="s">
        <v>1</v>
      </c>
      <c r="E1298" s="1019" t="s">
        <v>5</v>
      </c>
      <c r="F1298" s="1019">
        <v>4</v>
      </c>
      <c r="G1298" s="1019"/>
      <c r="H1298" s="1019"/>
      <c r="I1298" s="1019" t="s">
        <v>11</v>
      </c>
      <c r="J1298" s="1019"/>
      <c r="K1298" s="1019"/>
      <c r="L1298" s="1019" t="s">
        <v>16</v>
      </c>
      <c r="M1298" s="1019"/>
      <c r="N1298" s="1019" t="s">
        <v>16</v>
      </c>
      <c r="O1298" s="142"/>
      <c r="P1298" s="1019"/>
      <c r="Q1298" s="940">
        <f>IF(I1298="&lt;1966",'lista, wskaźniki'!$G$4,IF(I1298="1967-1985",'lista, wskaźniki'!$G$5,IF(I1298="1986-1992",'lista, wskaźniki'!$G$6,IF(I1298="1993-1996",'lista, wskaźniki'!$G$7,IF(I1298="&gt;1997",'lista, wskaźniki'!$G$8,IF(I1298=0,'lista, wskaźniki'!$G$4))))))</f>
        <v>250</v>
      </c>
      <c r="R1298" s="1019" t="s">
        <v>23</v>
      </c>
      <c r="S1298" s="1019" t="s">
        <v>27</v>
      </c>
      <c r="T1298" s="1019"/>
      <c r="U1298" s="1019"/>
      <c r="V1298" s="1019"/>
      <c r="W1298" s="141" t="s">
        <v>35</v>
      </c>
      <c r="X1298" s="141" t="s">
        <v>39</v>
      </c>
      <c r="Y1298" s="141" t="s">
        <v>42</v>
      </c>
      <c r="Z1298" s="141"/>
      <c r="AA1298" s="141" t="s">
        <v>35</v>
      </c>
      <c r="AB1298" s="143"/>
      <c r="AC1298" s="143"/>
      <c r="AD1298" s="141"/>
      <c r="AE1298" s="1019"/>
      <c r="AF1298" s="334">
        <f t="shared" si="583"/>
        <v>0</v>
      </c>
      <c r="AG1298" s="272">
        <f>IF(R1298="kompletna",Q1298*J1298*0.0036*'lista, wskaźniki'!$F$13, IF(R1298="częściowa",Q1298*J1298*0.0036*'lista, wskaźniki'!$F$14, IF(R1298="brak",Q1298*J1298*0.0036*'lista, wskaźniki'!$F$15,)))</f>
        <v>0</v>
      </c>
      <c r="AH1298" s="334">
        <f>IF(Y1298="inne",K1298*'lista, wskaźniki'!$E$35,IF(Y1298="to samo źródło",0,IF(Y1298=0,0)))</f>
        <v>0</v>
      </c>
      <c r="AI1298" s="334" t="b">
        <f>IF(AA1298="gaz z sieci",AC1298*'lista, wskaźniki'!$D$21)</f>
        <v>0</v>
      </c>
      <c r="AJ1298" s="272">
        <f>IF(AA1298="węgiel",AB1298*'lista, wskaźniki'!$D$20, IF('Sektor mieszkaniowy'!AA1298="drewno",'Sektor mieszkaniowy'!AB1298*'lista, wskaźniki'!$D$22,IF('Sektor mieszkaniowy'!AA1298="pellet",AB1298*'lista, wskaźniki'!$D$23,IF('Sektor mieszkaniowy'!AA1298="gaz z sieci",AB1298*'lista, wskaźniki'!$D$21,IF('Sektor mieszkaniowy'!AA1298="olej opałowy",'Sektor mieszkaniowy'!AB1298*'lista, wskaźniki'!$D$24)))))</f>
        <v>0</v>
      </c>
      <c r="AK1298" s="1022"/>
      <c r="AL1298" s="1019"/>
      <c r="AM1298" s="20">
        <f>IF(AA1298="węgiel",AF1298*1/3.6*'lista, wskaźniki'!$F$20,IF(AA1298="drewno",AF1298*1/3.6*'lista, wskaźniki'!$F$22,IF(AA1298="pellet",AF1298*1/3.6*'lista, wskaźniki'!$F$23,IF(AA1298="gaz z sieci",AF1298*1/3.6*'lista, wskaźniki'!$F$21,IF(AA1298="olej opałowy",AF1298*1/3.6*'lista, wskaźniki'!$F$24,0)))))</f>
        <v>0</v>
      </c>
      <c r="AN1298" s="20">
        <f>IF(AA1298="węgiel",AF1298*'lista, wskaźniki'!$E$42,IF(AA1298="drewno",AF1298*'lista, wskaźniki'!$G$42,IF(AA1298="pellet",AF1298*'lista, wskaźniki'!$H$42,IF(AA1298="gaz z sieci",AF1298*'lista, wskaźniki'!$F$42,IF(AA1298="olej opałowy",AF1298*'lista, wskaźniki'!$I$42,0)))))</f>
        <v>0</v>
      </c>
      <c r="AO1298" s="20">
        <f>IF(AA1298="węgiel",AF1298*'lista, wskaźniki'!$E$43,IF(AA1298="drewno",AF1298*'lista, wskaźniki'!$G$43,IF(AA1298="pellet",AF1298*'lista, wskaźniki'!$H$43,IF(AA1298="gaz z sieci",AF1298*'lista, wskaźniki'!$F$43,IF(AA1298="olej opałowy",AF1298*'lista, wskaźniki'!$I$43,0)))))</f>
        <v>0</v>
      </c>
      <c r="AP1298" s="20">
        <f>IF(AA1298="węgiel",AF1298*'lista, wskaźniki'!$E$44,IF(AA1298="drewno",AF1298*'lista, wskaźniki'!$G$44,IF(AA1298="pellet",AF1298*'lista, wskaźniki'!$H$44,IF(AA1298="gaz z sieci",AF1298*'lista, wskaźniki'!$F$44,IF(AA1298="olej opałowy",AF1298*'lista, wskaźniki'!$I$44,0)))))</f>
        <v>0</v>
      </c>
      <c r="AQ1298" s="20" t="b">
        <f>IF(Z1298="gaz",AH1298*1/3.6*'lista, wskaźniki'!$F$21,IF(Z1298="energia elektryczna",AH1298*1/3.6*'lista, wskaźniki'!$F$26))</f>
        <v>0</v>
      </c>
      <c r="AR1298" s="20" t="b">
        <f>IF(Z1298="gaz",AH1298*'lista, wskaźniki'!$F$42,IF(Z1298="energia elektryczna",AH1298*0))</f>
        <v>0</v>
      </c>
      <c r="AS1298" s="20" t="b">
        <f>IF(Z1298="gaz",AH1298*'lista, wskaźniki'!$F$43,IF(Z1298="energia elektryczna",AH1298*0))</f>
        <v>0</v>
      </c>
      <c r="AT1298" s="20" t="b">
        <f>IF(Z1298="gaz",AH1298*'lista, wskaźniki'!$F$44,IF(Z1298="energia elektryczna",AH1298*0))</f>
        <v>0</v>
      </c>
      <c r="AU1298" s="20">
        <f>AI1298*1/3.6*'lista, wskaźniki'!$F$21</f>
        <v>0</v>
      </c>
      <c r="AV1298" s="20">
        <f>AI1298*'lista, wskaźniki'!$F$42</f>
        <v>0</v>
      </c>
      <c r="AW1298" s="20">
        <f>AI1298*'lista, wskaźniki'!$F$43</f>
        <v>0</v>
      </c>
      <c r="AX1298" s="20">
        <f>AI1298*'lista, wskaźniki'!$F$44</f>
        <v>0</v>
      </c>
      <c r="AY1298" s="20">
        <f>AK1298*'lista, wskaźniki'!$F$26</f>
        <v>0</v>
      </c>
      <c r="AZ1298" s="20">
        <f t="shared" si="584"/>
        <v>0</v>
      </c>
      <c r="BA1298" s="20">
        <f t="shared" si="585"/>
        <v>0</v>
      </c>
      <c r="BB1298" s="20">
        <f t="shared" si="586"/>
        <v>0</v>
      </c>
      <c r="BC1298" s="20">
        <f t="shared" si="587"/>
        <v>0</v>
      </c>
      <c r="BD1298" s="1019" t="s">
        <v>17</v>
      </c>
      <c r="BE1298" s="1019" t="s">
        <v>17</v>
      </c>
      <c r="BF1298" s="1019" t="s">
        <v>17</v>
      </c>
      <c r="BG1298" s="1019" t="s">
        <v>17</v>
      </c>
      <c r="BH1298" s="141"/>
      <c r="BI1298" s="1019" t="s">
        <v>17</v>
      </c>
      <c r="BJ1298" s="141"/>
      <c r="BK1298" s="1019"/>
      <c r="BL1298" s="141"/>
      <c r="BM1298" s="141"/>
      <c r="BN1298" s="141"/>
      <c r="BO1298" s="141" t="s">
        <v>57</v>
      </c>
      <c r="BP1298" s="141"/>
      <c r="BQ1298" s="141"/>
      <c r="BR1298" s="141"/>
      <c r="BS1298" s="1016"/>
      <c r="BT1298" s="1016"/>
      <c r="BU1298" s="1016"/>
      <c r="BV1298" s="1016"/>
      <c r="BW1298" s="1016"/>
      <c r="BX1298" s="1016"/>
      <c r="BY1298" s="1025"/>
      <c r="CA1298" s="365">
        <f t="shared" si="588"/>
        <v>0</v>
      </c>
      <c r="CB1298" s="365" t="b">
        <f t="shared" si="589"/>
        <v>0</v>
      </c>
      <c r="CC1298" s="365" t="b">
        <f t="shared" si="590"/>
        <v>0</v>
      </c>
      <c r="CD1298" s="365" t="b">
        <f t="shared" si="591"/>
        <v>0</v>
      </c>
      <c r="CE1298" s="365" t="b">
        <f t="shared" si="592"/>
        <v>0</v>
      </c>
      <c r="CF1298" s="365" t="b">
        <f t="shared" si="593"/>
        <v>0</v>
      </c>
      <c r="CG1298" s="365" t="b">
        <f t="shared" si="594"/>
        <v>0</v>
      </c>
      <c r="CH1298" s="365" t="b">
        <f t="shared" si="595"/>
        <v>0</v>
      </c>
      <c r="CI1298" s="72">
        <f t="shared" si="596"/>
        <v>0</v>
      </c>
      <c r="CJ1298" s="72" t="b">
        <f t="shared" si="597"/>
        <v>0</v>
      </c>
      <c r="CK1298" s="72" t="b">
        <f t="shared" si="598"/>
        <v>0</v>
      </c>
      <c r="CL1298" s="72">
        <f t="shared" si="599"/>
        <v>0</v>
      </c>
      <c r="CM1298" s="72" t="b">
        <f t="shared" si="600"/>
        <v>0</v>
      </c>
      <c r="CN1298" s="72" t="b">
        <f t="shared" si="601"/>
        <v>0</v>
      </c>
      <c r="CP1298" s="13" t="b">
        <f t="shared" si="602"/>
        <v>0</v>
      </c>
      <c r="CQ1298" s="13">
        <f t="shared" si="603"/>
        <v>0</v>
      </c>
      <c r="CR1298" s="13">
        <f t="shared" si="604"/>
        <v>0</v>
      </c>
      <c r="CS1298" s="13">
        <f t="shared" si="610"/>
        <v>0</v>
      </c>
      <c r="CT1298" s="13" t="b">
        <f t="shared" si="609"/>
        <v>0</v>
      </c>
      <c r="CU1298" s="13">
        <f t="shared" si="582"/>
        <v>0</v>
      </c>
      <c r="CV1298" s="13" t="b">
        <f t="shared" si="605"/>
        <v>0</v>
      </c>
      <c r="CW1298" s="13">
        <f t="shared" si="606"/>
        <v>0</v>
      </c>
      <c r="CX1298" s="13" t="b">
        <f t="shared" si="607"/>
        <v>0</v>
      </c>
      <c r="CY1298" s="13">
        <f t="shared" si="608"/>
        <v>0</v>
      </c>
    </row>
    <row r="1299" spans="1:103" ht="15" thickBot="1">
      <c r="A1299" s="932"/>
      <c r="B1299" s="1020"/>
      <c r="C1299" s="1020"/>
      <c r="D1299" s="1020"/>
      <c r="E1299" s="1020"/>
      <c r="F1299" s="1020"/>
      <c r="G1299" s="1020"/>
      <c r="H1299" s="1020"/>
      <c r="I1299" s="1020"/>
      <c r="J1299" s="1020"/>
      <c r="K1299" s="1020"/>
      <c r="L1299" s="1020"/>
      <c r="M1299" s="1020"/>
      <c r="N1299" s="1020"/>
      <c r="O1299" s="145"/>
      <c r="P1299" s="1020"/>
      <c r="Q1299" s="941"/>
      <c r="R1299" s="1020"/>
      <c r="S1299" s="1020"/>
      <c r="T1299" s="1020"/>
      <c r="U1299" s="1020"/>
      <c r="V1299" s="1020"/>
      <c r="W1299" s="144"/>
      <c r="X1299" s="144"/>
      <c r="Y1299" s="144"/>
      <c r="Z1299" s="144"/>
      <c r="AA1299" s="144" t="s">
        <v>36</v>
      </c>
      <c r="AB1299" s="146"/>
      <c r="AC1299" s="146"/>
      <c r="AD1299" s="144"/>
      <c r="AE1299" s="1020"/>
      <c r="AF1299" s="334">
        <f t="shared" si="583"/>
        <v>0</v>
      </c>
      <c r="AG1299" s="272">
        <f>IF(R1299="kompletna",Q1299*J1299*0.0036*'lista, wskaźniki'!$F$13, IF(R1299="częściowa",Q1299*J1299*0.0036*'lista, wskaźniki'!$F$14, IF(R1299="brak",Q1299*J1299*0.0036*'lista, wskaźniki'!$F$15,)))</f>
        <v>0</v>
      </c>
      <c r="AH1299" s="334">
        <f>IF(Y1299="inne",K1299*'lista, wskaźniki'!$E$35,IF(Y1299="to samo źródło",0,IF(Y1299=0,0)))</f>
        <v>0</v>
      </c>
      <c r="AI1299" s="334" t="b">
        <f>IF(AA1299="gaz z sieci",AC1299*'lista, wskaźniki'!$D$21)</f>
        <v>0</v>
      </c>
      <c r="AJ1299" s="272">
        <f>IF(AA1299="węgiel",AB1299*'lista, wskaźniki'!$D$20, IF('Sektor mieszkaniowy'!AA1299="drewno",'Sektor mieszkaniowy'!AB1299*'lista, wskaźniki'!$D$22,IF('Sektor mieszkaniowy'!AA1299="pellet",AB1299*'lista, wskaźniki'!$D$23,IF('Sektor mieszkaniowy'!AA1299="gaz z sieci",AB1299*'lista, wskaźniki'!$D$21,IF('Sektor mieszkaniowy'!AA1299="olej opałowy",'Sektor mieszkaniowy'!AB1299*'lista, wskaźniki'!$D$24)))))</f>
        <v>0</v>
      </c>
      <c r="AK1299" s="1023"/>
      <c r="AL1299" s="1020"/>
      <c r="AM1299" s="20">
        <f>IF(AA1299="węgiel",AF1299*1/3.6*'lista, wskaźniki'!$F$20,IF(AA1299="drewno",AF1299*1/3.6*'lista, wskaźniki'!$F$22,IF(AA1299="pellet",AF1299*1/3.6*'lista, wskaźniki'!$F$23,IF(AA1299="gaz z sieci",AF1299*1/3.6*'lista, wskaźniki'!$F$21,IF(AA1299="olej opałowy",AF1299*1/3.6*'lista, wskaźniki'!$F$24,0)))))</f>
        <v>0</v>
      </c>
      <c r="AN1299" s="20">
        <f>IF(AA1299="węgiel",AF1299*'lista, wskaźniki'!$E$42,IF(AA1299="drewno",AF1299*'lista, wskaźniki'!$G$42,IF(AA1299="pellet",AF1299*'lista, wskaźniki'!$H$42,IF(AA1299="gaz z sieci",AF1299*'lista, wskaźniki'!$F$42,IF(AA1299="olej opałowy",AF1299*'lista, wskaźniki'!$I$42,0)))))</f>
        <v>0</v>
      </c>
      <c r="AO1299" s="20">
        <f>IF(AA1299="węgiel",AF1299*'lista, wskaźniki'!$E$43,IF(AA1299="drewno",AF1299*'lista, wskaźniki'!$G$43,IF(AA1299="pellet",AF1299*'lista, wskaźniki'!$H$43,IF(AA1299="gaz z sieci",AF1299*'lista, wskaźniki'!$F$43,IF(AA1299="olej opałowy",AF1299*'lista, wskaźniki'!$I$43,0)))))</f>
        <v>0</v>
      </c>
      <c r="AP1299" s="20">
        <f>IF(AA1299="węgiel",AF1299*'lista, wskaźniki'!$E$44,IF(AA1299="drewno",AF1299*'lista, wskaźniki'!$G$44,IF(AA1299="pellet",AF1299*'lista, wskaźniki'!$H$44,IF(AA1299="gaz z sieci",AF1299*'lista, wskaźniki'!$F$44,IF(AA1299="olej opałowy",AF1299*'lista, wskaźniki'!$I$44,0)))))</f>
        <v>0</v>
      </c>
      <c r="AQ1299" s="20" t="b">
        <f>IF(Z1299="gaz",AH1299*1/3.6*'lista, wskaźniki'!$F$21,IF(Z1299="energia elektryczna",AH1299*1/3.6*'lista, wskaźniki'!$F$26))</f>
        <v>0</v>
      </c>
      <c r="AR1299" s="20" t="b">
        <f>IF(Z1299="gaz",AH1299*'lista, wskaźniki'!$F$42,IF(Z1299="energia elektryczna",AH1299*0))</f>
        <v>0</v>
      </c>
      <c r="AS1299" s="20" t="b">
        <f>IF(Z1299="gaz",AH1299*'lista, wskaźniki'!$F$43,IF(Z1299="energia elektryczna",AH1299*0))</f>
        <v>0</v>
      </c>
      <c r="AT1299" s="20" t="b">
        <f>IF(Z1299="gaz",AH1299*'lista, wskaźniki'!$F$44,IF(Z1299="energia elektryczna",AH1299*0))</f>
        <v>0</v>
      </c>
      <c r="AU1299" s="20">
        <f>AI1299*1/3.6*'lista, wskaźniki'!$F$21</f>
        <v>0</v>
      </c>
      <c r="AV1299" s="20">
        <f>AI1299*'lista, wskaźniki'!$F$42</f>
        <v>0</v>
      </c>
      <c r="AW1299" s="20">
        <f>AI1299*'lista, wskaźniki'!$F$43</f>
        <v>0</v>
      </c>
      <c r="AX1299" s="20">
        <f>AI1299*'lista, wskaźniki'!$F$44</f>
        <v>0</v>
      </c>
      <c r="AY1299" s="20">
        <f>AK1299*'lista, wskaźniki'!$F$26</f>
        <v>0</v>
      </c>
      <c r="AZ1299" s="20">
        <f t="shared" si="584"/>
        <v>0</v>
      </c>
      <c r="BA1299" s="20">
        <f t="shared" si="585"/>
        <v>0</v>
      </c>
      <c r="BB1299" s="20">
        <f t="shared" si="586"/>
        <v>0</v>
      </c>
      <c r="BC1299" s="20">
        <f t="shared" si="587"/>
        <v>0</v>
      </c>
      <c r="BD1299" s="1020"/>
      <c r="BE1299" s="1020"/>
      <c r="BF1299" s="1020"/>
      <c r="BG1299" s="1020"/>
      <c r="BH1299" s="144"/>
      <c r="BI1299" s="1020"/>
      <c r="BJ1299" s="144"/>
      <c r="BK1299" s="1020"/>
      <c r="BL1299" s="144"/>
      <c r="BM1299" s="144"/>
      <c r="BN1299" s="144"/>
      <c r="BO1299" s="144"/>
      <c r="BP1299" s="144"/>
      <c r="BQ1299" s="144"/>
      <c r="BR1299" s="144"/>
      <c r="BS1299" s="1017"/>
      <c r="BT1299" s="1017"/>
      <c r="BU1299" s="1017"/>
      <c r="BV1299" s="1017"/>
      <c r="BW1299" s="1017"/>
      <c r="BX1299" s="1017"/>
      <c r="BY1299" s="1026"/>
      <c r="CA1299" s="365" t="b">
        <f t="shared" si="588"/>
        <v>0</v>
      </c>
      <c r="CB1299" s="365">
        <f t="shared" si="589"/>
        <v>0</v>
      </c>
      <c r="CC1299" s="365" t="b">
        <f t="shared" si="590"/>
        <v>0</v>
      </c>
      <c r="CD1299" s="365" t="b">
        <f t="shared" si="591"/>
        <v>0</v>
      </c>
      <c r="CE1299" s="365" t="b">
        <f t="shared" si="592"/>
        <v>0</v>
      </c>
      <c r="CF1299" s="365" t="b">
        <f t="shared" si="593"/>
        <v>0</v>
      </c>
      <c r="CG1299" s="365" t="b">
        <f t="shared" si="594"/>
        <v>0</v>
      </c>
      <c r="CH1299" s="365" t="b">
        <f t="shared" si="595"/>
        <v>0</v>
      </c>
      <c r="CI1299" s="72" t="b">
        <f t="shared" si="596"/>
        <v>0</v>
      </c>
      <c r="CJ1299" s="72">
        <f t="shared" si="597"/>
        <v>0</v>
      </c>
      <c r="CK1299" s="72" t="b">
        <f t="shared" si="598"/>
        <v>0</v>
      </c>
      <c r="CL1299" s="72">
        <f t="shared" si="599"/>
        <v>0</v>
      </c>
      <c r="CM1299" s="72" t="b">
        <f t="shared" si="600"/>
        <v>0</v>
      </c>
      <c r="CN1299" s="72" t="b">
        <f t="shared" si="601"/>
        <v>0</v>
      </c>
      <c r="CP1299" s="13">
        <f t="shared" si="602"/>
        <v>0</v>
      </c>
      <c r="CQ1299" s="13" t="b">
        <f t="shared" si="603"/>
        <v>0</v>
      </c>
      <c r="CR1299" s="13" t="b">
        <f t="shared" si="604"/>
        <v>0</v>
      </c>
      <c r="CS1299" s="13" t="b">
        <f t="shared" si="610"/>
        <v>0</v>
      </c>
      <c r="CT1299" s="13" t="b">
        <f t="shared" si="609"/>
        <v>0</v>
      </c>
      <c r="CU1299" s="13" t="b">
        <f t="shared" si="582"/>
        <v>0</v>
      </c>
      <c r="CV1299" s="13" t="b">
        <f t="shared" si="605"/>
        <v>0</v>
      </c>
      <c r="CW1299" s="13" t="b">
        <f t="shared" si="606"/>
        <v>0</v>
      </c>
      <c r="CX1299" s="13" t="b">
        <f t="shared" si="607"/>
        <v>0</v>
      </c>
      <c r="CY1299" s="13" t="b">
        <f t="shared" si="608"/>
        <v>0</v>
      </c>
    </row>
    <row r="1300" spans="1:103" ht="15" thickBot="1">
      <c r="A1300" s="932"/>
      <c r="B1300" s="1020"/>
      <c r="C1300" s="1020"/>
      <c r="D1300" s="1020"/>
      <c r="E1300" s="1020"/>
      <c r="F1300" s="1020"/>
      <c r="G1300" s="1020"/>
      <c r="H1300" s="1020"/>
      <c r="I1300" s="1020"/>
      <c r="J1300" s="1020"/>
      <c r="K1300" s="1020"/>
      <c r="L1300" s="1020"/>
      <c r="M1300" s="1020"/>
      <c r="N1300" s="1020"/>
      <c r="O1300" s="145"/>
      <c r="P1300" s="1020"/>
      <c r="Q1300" s="941"/>
      <c r="R1300" s="1020"/>
      <c r="S1300" s="1020"/>
      <c r="T1300" s="1020"/>
      <c r="U1300" s="1020"/>
      <c r="V1300" s="1020"/>
      <c r="W1300" s="144"/>
      <c r="X1300" s="144"/>
      <c r="Y1300" s="144"/>
      <c r="Z1300" s="144"/>
      <c r="AA1300" s="144" t="s">
        <v>50</v>
      </c>
      <c r="AB1300" s="146"/>
      <c r="AC1300" s="146"/>
      <c r="AD1300" s="144"/>
      <c r="AE1300" s="1020"/>
      <c r="AF1300" s="334">
        <f t="shared" si="583"/>
        <v>0</v>
      </c>
      <c r="AG1300" s="272">
        <f>IF(R1300="kompletna",Q1300*J1300*0.0036*'lista, wskaźniki'!$F$13, IF(R1300="częściowa",Q1300*J1300*0.0036*'lista, wskaźniki'!$F$14, IF(R1300="brak",Q1300*J1300*0.0036*'lista, wskaźniki'!$F$15,)))</f>
        <v>0</v>
      </c>
      <c r="AH1300" s="334">
        <f>IF(Y1300="inne",K1300*'lista, wskaźniki'!$E$35,IF(Y1300="to samo źródło",0,IF(Y1300=0,0)))</f>
        <v>0</v>
      </c>
      <c r="AI1300" s="334" t="b">
        <f>IF(AA1300="gaz z sieci",AC1300*'lista, wskaźniki'!$D$21)</f>
        <v>0</v>
      </c>
      <c r="AJ1300" s="272">
        <f>IF(AA1300="węgiel",AB1300*'lista, wskaźniki'!$D$20, IF('Sektor mieszkaniowy'!AA1300="drewno",'Sektor mieszkaniowy'!AB1300*'lista, wskaźniki'!$D$22,IF('Sektor mieszkaniowy'!AA1300="pellet",AB1300*'lista, wskaźniki'!$D$23,IF('Sektor mieszkaniowy'!AA1300="gaz z sieci",AB1300*'lista, wskaźniki'!$D$21,IF('Sektor mieszkaniowy'!AA1300="olej opałowy",'Sektor mieszkaniowy'!AB1300*'lista, wskaźniki'!$D$24)))))</f>
        <v>0</v>
      </c>
      <c r="AK1300" s="1023"/>
      <c r="AL1300" s="1020"/>
      <c r="AM1300" s="20">
        <f>IF(AA1300="węgiel",AF1300*1/3.6*'lista, wskaźniki'!$F$20,IF(AA1300="drewno",AF1300*1/3.6*'lista, wskaźniki'!$F$22,IF(AA1300="pellet",AF1300*1/3.6*'lista, wskaźniki'!$F$23,IF(AA1300="gaz z sieci",AF1300*1/3.6*'lista, wskaźniki'!$F$21,IF(AA1300="olej opałowy",AF1300*1/3.6*'lista, wskaźniki'!$F$24,0)))))</f>
        <v>0</v>
      </c>
      <c r="AN1300" s="20">
        <f>IF(AA1300="węgiel",AF1300*'lista, wskaźniki'!$E$42,IF(AA1300="drewno",AF1300*'lista, wskaźniki'!$G$42,IF(AA1300="pellet",AF1300*'lista, wskaźniki'!$H$42,IF(AA1300="gaz z sieci",AF1300*'lista, wskaźniki'!$F$42,IF(AA1300="olej opałowy",AF1300*'lista, wskaźniki'!$I$42,0)))))</f>
        <v>0</v>
      </c>
      <c r="AO1300" s="20">
        <f>IF(AA1300="węgiel",AF1300*'lista, wskaźniki'!$E$43,IF(AA1300="drewno",AF1300*'lista, wskaźniki'!$G$43,IF(AA1300="pellet",AF1300*'lista, wskaźniki'!$H$43,IF(AA1300="gaz z sieci",AF1300*'lista, wskaźniki'!$F$43,IF(AA1300="olej opałowy",AF1300*'lista, wskaźniki'!$I$43,0)))))</f>
        <v>0</v>
      </c>
      <c r="AP1300" s="20">
        <f>IF(AA1300="węgiel",AF1300*'lista, wskaźniki'!$E$44,IF(AA1300="drewno",AF1300*'lista, wskaźniki'!$G$44,IF(AA1300="pellet",AF1300*'lista, wskaźniki'!$H$44,IF(AA1300="gaz z sieci",AF1300*'lista, wskaźniki'!$F$44,IF(AA1300="olej opałowy",AF1300*'lista, wskaźniki'!$I$44,0)))))</f>
        <v>0</v>
      </c>
      <c r="AQ1300" s="20" t="b">
        <f>IF(Z1300="gaz",AH1300*1/3.6*'lista, wskaźniki'!$F$21,IF(Z1300="energia elektryczna",AH1300*1/3.6*'lista, wskaźniki'!$F$26))</f>
        <v>0</v>
      </c>
      <c r="AR1300" s="20" t="b">
        <f>IF(Z1300="gaz",AH1300*'lista, wskaźniki'!$F$42,IF(Z1300="energia elektryczna",AH1300*0))</f>
        <v>0</v>
      </c>
      <c r="AS1300" s="20" t="b">
        <f>IF(Z1300="gaz",AH1300*'lista, wskaźniki'!$F$43,IF(Z1300="energia elektryczna",AH1300*0))</f>
        <v>0</v>
      </c>
      <c r="AT1300" s="20" t="b">
        <f>IF(Z1300="gaz",AH1300*'lista, wskaźniki'!$F$44,IF(Z1300="energia elektryczna",AH1300*0))</f>
        <v>0</v>
      </c>
      <c r="AU1300" s="20">
        <f>AI1300*1/3.6*'lista, wskaźniki'!$F$21</f>
        <v>0</v>
      </c>
      <c r="AV1300" s="20">
        <f>AI1300*'lista, wskaźniki'!$F$42</f>
        <v>0</v>
      </c>
      <c r="AW1300" s="20">
        <f>AI1300*'lista, wskaźniki'!$F$43</f>
        <v>0</v>
      </c>
      <c r="AX1300" s="20">
        <f>AI1300*'lista, wskaźniki'!$F$44</f>
        <v>0</v>
      </c>
      <c r="AY1300" s="20">
        <f>AK1300*'lista, wskaźniki'!$F$26</f>
        <v>0</v>
      </c>
      <c r="AZ1300" s="20">
        <f t="shared" si="584"/>
        <v>0</v>
      </c>
      <c r="BA1300" s="20">
        <f t="shared" si="585"/>
        <v>0</v>
      </c>
      <c r="BB1300" s="20">
        <f t="shared" si="586"/>
        <v>0</v>
      </c>
      <c r="BC1300" s="20">
        <f t="shared" si="587"/>
        <v>0</v>
      </c>
      <c r="BD1300" s="1020"/>
      <c r="BE1300" s="1020"/>
      <c r="BF1300" s="1020"/>
      <c r="BG1300" s="1020"/>
      <c r="BH1300" s="144"/>
      <c r="BI1300" s="1020"/>
      <c r="BJ1300" s="144"/>
      <c r="BK1300" s="1020"/>
      <c r="BL1300" s="144"/>
      <c r="BM1300" s="144"/>
      <c r="BN1300" s="144"/>
      <c r="BO1300" s="144"/>
      <c r="BP1300" s="144"/>
      <c r="BQ1300" s="144"/>
      <c r="BR1300" s="144"/>
      <c r="BS1300" s="1017"/>
      <c r="BT1300" s="1017"/>
      <c r="BU1300" s="1017"/>
      <c r="BV1300" s="1017"/>
      <c r="BW1300" s="1017"/>
      <c r="BX1300" s="1017"/>
      <c r="BY1300" s="1026"/>
      <c r="CA1300" s="365" t="b">
        <f t="shared" si="588"/>
        <v>0</v>
      </c>
      <c r="CB1300" s="365" t="b">
        <f t="shared" si="589"/>
        <v>0</v>
      </c>
      <c r="CC1300" s="365">
        <f t="shared" si="590"/>
        <v>0</v>
      </c>
      <c r="CD1300" s="365" t="b">
        <f t="shared" si="591"/>
        <v>0</v>
      </c>
      <c r="CE1300" s="365" t="b">
        <f t="shared" si="592"/>
        <v>0</v>
      </c>
      <c r="CF1300" s="365" t="b">
        <f t="shared" si="593"/>
        <v>0</v>
      </c>
      <c r="CG1300" s="365" t="b">
        <f t="shared" si="594"/>
        <v>0</v>
      </c>
      <c r="CH1300" s="365" t="b">
        <f t="shared" si="595"/>
        <v>0</v>
      </c>
      <c r="CI1300" s="72" t="b">
        <f t="shared" si="596"/>
        <v>0</v>
      </c>
      <c r="CJ1300" s="72" t="b">
        <f t="shared" si="597"/>
        <v>0</v>
      </c>
      <c r="CK1300" s="72">
        <f t="shared" si="598"/>
        <v>0</v>
      </c>
      <c r="CL1300" s="72">
        <f t="shared" si="599"/>
        <v>0</v>
      </c>
      <c r="CM1300" s="72" t="b">
        <f t="shared" si="600"/>
        <v>0</v>
      </c>
      <c r="CN1300" s="72" t="b">
        <f t="shared" si="601"/>
        <v>0</v>
      </c>
      <c r="CP1300" s="13">
        <f t="shared" si="602"/>
        <v>0</v>
      </c>
      <c r="CQ1300" s="13" t="b">
        <f t="shared" si="603"/>
        <v>0</v>
      </c>
      <c r="CR1300" s="13" t="b">
        <f t="shared" si="604"/>
        <v>0</v>
      </c>
      <c r="CS1300" s="13" t="b">
        <f t="shared" si="610"/>
        <v>0</v>
      </c>
      <c r="CT1300" s="13" t="b">
        <f t="shared" si="609"/>
        <v>0</v>
      </c>
      <c r="CU1300" s="13" t="b">
        <f t="shared" si="582"/>
        <v>0</v>
      </c>
      <c r="CV1300" s="13" t="b">
        <f t="shared" si="605"/>
        <v>0</v>
      </c>
      <c r="CW1300" s="13" t="b">
        <f t="shared" si="606"/>
        <v>0</v>
      </c>
      <c r="CX1300" s="13" t="b">
        <f t="shared" si="607"/>
        <v>0</v>
      </c>
      <c r="CY1300" s="13" t="b">
        <f t="shared" si="608"/>
        <v>0</v>
      </c>
    </row>
    <row r="1301" spans="1:103" ht="15" thickBot="1">
      <c r="A1301" s="932"/>
      <c r="B1301" s="1020"/>
      <c r="C1301" s="1020"/>
      <c r="D1301" s="1020"/>
      <c r="E1301" s="1020"/>
      <c r="F1301" s="1020"/>
      <c r="G1301" s="1020"/>
      <c r="H1301" s="1020"/>
      <c r="I1301" s="1020"/>
      <c r="J1301" s="1020"/>
      <c r="K1301" s="1020"/>
      <c r="L1301" s="1020"/>
      <c r="M1301" s="1020"/>
      <c r="N1301" s="1020"/>
      <c r="O1301" s="145"/>
      <c r="P1301" s="1020"/>
      <c r="Q1301" s="941"/>
      <c r="R1301" s="1020"/>
      <c r="S1301" s="1020"/>
      <c r="T1301" s="1020"/>
      <c r="U1301" s="1020"/>
      <c r="V1301" s="1020"/>
      <c r="W1301" s="144"/>
      <c r="X1301" s="144"/>
      <c r="Y1301" s="144"/>
      <c r="Z1301" s="144"/>
      <c r="AA1301" s="144" t="s">
        <v>38</v>
      </c>
      <c r="AB1301" s="146"/>
      <c r="AC1301" s="146"/>
      <c r="AD1301" s="144"/>
      <c r="AE1301" s="1020"/>
      <c r="AF1301" s="334">
        <f t="shared" si="583"/>
        <v>0</v>
      </c>
      <c r="AG1301" s="272">
        <f>IF(R1301="kompletna",Q1301*J1301*0.0036*'lista, wskaźniki'!$F$13, IF(R1301="częściowa",Q1301*J1301*0.0036*'lista, wskaźniki'!$F$14, IF(R1301="brak",Q1301*J1301*0.0036*'lista, wskaźniki'!$F$15,)))</f>
        <v>0</v>
      </c>
      <c r="AH1301" s="334">
        <f>IF(Y1301="inne",K1301*'lista, wskaźniki'!$E$35,IF(Y1301="to samo źródło",0,IF(Y1301=0,0)))</f>
        <v>0</v>
      </c>
      <c r="AI1301" s="334">
        <f>IF(AA1301="gaz z sieci",AC1301*'lista, wskaźniki'!$D$21)</f>
        <v>0</v>
      </c>
      <c r="AJ1301" s="272">
        <f>IF(AA1301="węgiel",AB1301*'lista, wskaźniki'!$D$20, IF('Sektor mieszkaniowy'!AA1301="drewno",'Sektor mieszkaniowy'!AB1301*'lista, wskaźniki'!$D$22,IF('Sektor mieszkaniowy'!AA1301="pellet",AB1301*'lista, wskaźniki'!$D$23,IF('Sektor mieszkaniowy'!AA1301="gaz z sieci",AB1301*'lista, wskaźniki'!$D$21,IF('Sektor mieszkaniowy'!AA1301="olej opałowy",'Sektor mieszkaniowy'!AB1301*'lista, wskaźniki'!$D$24)))))</f>
        <v>0</v>
      </c>
      <c r="AK1301" s="1023"/>
      <c r="AL1301" s="1020"/>
      <c r="AM1301" s="20">
        <f>IF(AA1301="węgiel",AF1301*1/3.6*'lista, wskaźniki'!$F$20,IF(AA1301="drewno",AF1301*1/3.6*'lista, wskaźniki'!$F$22,IF(AA1301="pellet",AF1301*1/3.6*'lista, wskaźniki'!$F$23,IF(AA1301="gaz z sieci",AF1301*1/3.6*'lista, wskaźniki'!$F$21,IF(AA1301="olej opałowy",AF1301*1/3.6*'lista, wskaźniki'!$F$24,0)))))</f>
        <v>0</v>
      </c>
      <c r="AN1301" s="20">
        <f>IF(AA1301="węgiel",AF1301*'lista, wskaźniki'!$E$42,IF(AA1301="drewno",AF1301*'lista, wskaźniki'!$G$42,IF(AA1301="pellet",AF1301*'lista, wskaźniki'!$H$42,IF(AA1301="gaz z sieci",AF1301*'lista, wskaźniki'!$F$42,IF(AA1301="olej opałowy",AF1301*'lista, wskaźniki'!$I$42,0)))))</f>
        <v>0</v>
      </c>
      <c r="AO1301" s="20">
        <f>IF(AA1301="węgiel",AF1301*'lista, wskaźniki'!$E$43,IF(AA1301="drewno",AF1301*'lista, wskaźniki'!$G$43,IF(AA1301="pellet",AF1301*'lista, wskaźniki'!$H$43,IF(AA1301="gaz z sieci",AF1301*'lista, wskaźniki'!$F$43,IF(AA1301="olej opałowy",AF1301*'lista, wskaźniki'!$I$43,0)))))</f>
        <v>0</v>
      </c>
      <c r="AP1301" s="20">
        <f>IF(AA1301="węgiel",AF1301*'lista, wskaźniki'!$E$44,IF(AA1301="drewno",AF1301*'lista, wskaźniki'!$G$44,IF(AA1301="pellet",AF1301*'lista, wskaźniki'!$H$44,IF(AA1301="gaz z sieci",AF1301*'lista, wskaźniki'!$F$44,IF(AA1301="olej opałowy",AF1301*'lista, wskaźniki'!$I$44,0)))))</f>
        <v>0</v>
      </c>
      <c r="AQ1301" s="20" t="b">
        <f>IF(Z1301="gaz",AH1301*1/3.6*'lista, wskaźniki'!$F$21,IF(Z1301="energia elektryczna",AH1301*1/3.6*'lista, wskaźniki'!$F$26))</f>
        <v>0</v>
      </c>
      <c r="AR1301" s="20" t="b">
        <f>IF(Z1301="gaz",AH1301*'lista, wskaźniki'!$F$42,IF(Z1301="energia elektryczna",AH1301*0))</f>
        <v>0</v>
      </c>
      <c r="AS1301" s="20" t="b">
        <f>IF(Z1301="gaz",AH1301*'lista, wskaźniki'!$F$43,IF(Z1301="energia elektryczna",AH1301*0))</f>
        <v>0</v>
      </c>
      <c r="AT1301" s="20" t="b">
        <f>IF(Z1301="gaz",AH1301*'lista, wskaźniki'!$F$44,IF(Z1301="energia elektryczna",AH1301*0))</f>
        <v>0</v>
      </c>
      <c r="AU1301" s="20">
        <f>AI1301*1/3.6*'lista, wskaźniki'!$F$21</f>
        <v>0</v>
      </c>
      <c r="AV1301" s="20">
        <f>AI1301*'lista, wskaźniki'!$F$42</f>
        <v>0</v>
      </c>
      <c r="AW1301" s="20">
        <f>AI1301*'lista, wskaźniki'!$F$43</f>
        <v>0</v>
      </c>
      <c r="AX1301" s="20">
        <f>AI1301*'lista, wskaźniki'!$F$44</f>
        <v>0</v>
      </c>
      <c r="AY1301" s="20">
        <f>AK1301*'lista, wskaźniki'!$F$26</f>
        <v>0</v>
      </c>
      <c r="AZ1301" s="20">
        <f t="shared" si="584"/>
        <v>0</v>
      </c>
      <c r="BA1301" s="20">
        <f t="shared" si="585"/>
        <v>0</v>
      </c>
      <c r="BB1301" s="20">
        <f t="shared" si="586"/>
        <v>0</v>
      </c>
      <c r="BC1301" s="20">
        <f t="shared" si="587"/>
        <v>0</v>
      </c>
      <c r="BD1301" s="1020"/>
      <c r="BE1301" s="1020"/>
      <c r="BF1301" s="1020"/>
      <c r="BG1301" s="1020"/>
      <c r="BH1301" s="144"/>
      <c r="BI1301" s="1020"/>
      <c r="BJ1301" s="144"/>
      <c r="BK1301" s="1020"/>
      <c r="BL1301" s="144"/>
      <c r="BM1301" s="144"/>
      <c r="BN1301" s="144"/>
      <c r="BO1301" s="144"/>
      <c r="BP1301" s="144"/>
      <c r="BQ1301" s="144"/>
      <c r="BR1301" s="144"/>
      <c r="BS1301" s="1017"/>
      <c r="BT1301" s="1017"/>
      <c r="BU1301" s="1017"/>
      <c r="BV1301" s="1017"/>
      <c r="BW1301" s="1017"/>
      <c r="BX1301" s="1017"/>
      <c r="BY1301" s="1026"/>
      <c r="CA1301" s="365" t="b">
        <f t="shared" si="588"/>
        <v>0</v>
      </c>
      <c r="CB1301" s="365" t="b">
        <f t="shared" si="589"/>
        <v>0</v>
      </c>
      <c r="CC1301" s="365" t="b">
        <f t="shared" si="590"/>
        <v>0</v>
      </c>
      <c r="CD1301" s="365">
        <f t="shared" si="591"/>
        <v>0</v>
      </c>
      <c r="CE1301" s="365" t="b">
        <f t="shared" si="592"/>
        <v>0</v>
      </c>
      <c r="CF1301" s="365" t="b">
        <f t="shared" si="593"/>
        <v>0</v>
      </c>
      <c r="CG1301" s="365" t="b">
        <f t="shared" si="594"/>
        <v>0</v>
      </c>
      <c r="CH1301" s="365">
        <f t="shared" si="595"/>
        <v>0</v>
      </c>
      <c r="CI1301" s="72" t="b">
        <f t="shared" si="596"/>
        <v>0</v>
      </c>
      <c r="CJ1301" s="72" t="b">
        <f t="shared" si="597"/>
        <v>0</v>
      </c>
      <c r="CK1301" s="72" t="b">
        <f t="shared" si="598"/>
        <v>0</v>
      </c>
      <c r="CL1301" s="72">
        <f t="shared" si="599"/>
        <v>0</v>
      </c>
      <c r="CM1301" s="72" t="b">
        <f t="shared" si="600"/>
        <v>0</v>
      </c>
      <c r="CN1301" s="72" t="b">
        <f t="shared" si="601"/>
        <v>0</v>
      </c>
      <c r="CP1301" s="13">
        <f t="shared" si="602"/>
        <v>0</v>
      </c>
      <c r="CQ1301" s="13" t="b">
        <f t="shared" si="603"/>
        <v>0</v>
      </c>
      <c r="CR1301" s="13" t="b">
        <f t="shared" si="604"/>
        <v>0</v>
      </c>
      <c r="CS1301" s="13" t="b">
        <f t="shared" si="610"/>
        <v>0</v>
      </c>
      <c r="CT1301" s="13" t="b">
        <f t="shared" si="609"/>
        <v>0</v>
      </c>
      <c r="CU1301" s="13" t="b">
        <f t="shared" si="582"/>
        <v>0</v>
      </c>
      <c r="CV1301" s="13" t="b">
        <f t="shared" si="605"/>
        <v>0</v>
      </c>
      <c r="CW1301" s="13" t="b">
        <f t="shared" si="606"/>
        <v>0</v>
      </c>
      <c r="CX1301" s="13" t="b">
        <f t="shared" si="607"/>
        <v>0</v>
      </c>
      <c r="CY1301" s="13" t="b">
        <f t="shared" si="608"/>
        <v>0</v>
      </c>
    </row>
    <row r="1302" spans="1:103" ht="15" thickBot="1">
      <c r="A1302" s="933"/>
      <c r="B1302" s="1021"/>
      <c r="C1302" s="1021"/>
      <c r="D1302" s="1021"/>
      <c r="E1302" s="1021"/>
      <c r="F1302" s="1021"/>
      <c r="G1302" s="1021"/>
      <c r="H1302" s="1021"/>
      <c r="I1302" s="1021"/>
      <c r="J1302" s="1021"/>
      <c r="K1302" s="1021"/>
      <c r="L1302" s="1021"/>
      <c r="M1302" s="1021"/>
      <c r="N1302" s="1021"/>
      <c r="O1302" s="148"/>
      <c r="P1302" s="1021"/>
      <c r="Q1302" s="942"/>
      <c r="R1302" s="1021"/>
      <c r="S1302" s="1021"/>
      <c r="T1302" s="1021"/>
      <c r="U1302" s="1021"/>
      <c r="V1302" s="1021"/>
      <c r="W1302" s="147"/>
      <c r="X1302" s="147"/>
      <c r="Y1302" s="147"/>
      <c r="Z1302" s="147"/>
      <c r="AA1302" s="147" t="s">
        <v>37</v>
      </c>
      <c r="AB1302" s="149"/>
      <c r="AC1302" s="149"/>
      <c r="AD1302" s="147"/>
      <c r="AE1302" s="1021"/>
      <c r="AF1302" s="334">
        <f t="shared" si="583"/>
        <v>0</v>
      </c>
      <c r="AG1302" s="272">
        <f>IF(R1302="kompletna",Q1302*J1302*0.0036*'lista, wskaźniki'!$F$13, IF(R1302="częściowa",Q1302*J1302*0.0036*'lista, wskaźniki'!$F$14, IF(R1302="brak",Q1302*J1302*0.0036*'lista, wskaźniki'!$F$15,)))</f>
        <v>0</v>
      </c>
      <c r="AH1302" s="334">
        <f>IF(Y1302="inne",K1302*'lista, wskaźniki'!$E$35,IF(Y1302="to samo źródło",0,IF(Y1302=0,0)))</f>
        <v>0</v>
      </c>
      <c r="AI1302" s="334" t="b">
        <f>IF(AA1302="gaz z sieci",AC1302*'lista, wskaźniki'!$D$21)</f>
        <v>0</v>
      </c>
      <c r="AJ1302" s="272">
        <f>IF(AA1302="węgiel",AB1302*'lista, wskaźniki'!$D$20, IF('Sektor mieszkaniowy'!AA1302="drewno",'Sektor mieszkaniowy'!AB1302*'lista, wskaźniki'!$D$22,IF('Sektor mieszkaniowy'!AA1302="pellet",AB1302*'lista, wskaźniki'!$D$23,IF('Sektor mieszkaniowy'!AA1302="gaz z sieci",AB1302*'lista, wskaźniki'!$D$21,IF('Sektor mieszkaniowy'!AA1302="olej opałowy",'Sektor mieszkaniowy'!AB1302*'lista, wskaźniki'!$D$24)))))</f>
        <v>0</v>
      </c>
      <c r="AK1302" s="1024"/>
      <c r="AL1302" s="1021"/>
      <c r="AM1302" s="20">
        <f>IF(AA1302="węgiel",AF1302*1/3.6*'lista, wskaźniki'!$F$20,IF(AA1302="drewno",AF1302*1/3.6*'lista, wskaźniki'!$F$22,IF(AA1302="pellet",AF1302*1/3.6*'lista, wskaźniki'!$F$23,IF(AA1302="gaz z sieci",AF1302*1/3.6*'lista, wskaźniki'!$F$21,IF(AA1302="olej opałowy",AF1302*1/3.6*'lista, wskaźniki'!$F$24,0)))))</f>
        <v>0</v>
      </c>
      <c r="AN1302" s="20">
        <f>IF(AA1302="węgiel",AF1302*'lista, wskaźniki'!$E$42,IF(AA1302="drewno",AF1302*'lista, wskaźniki'!$G$42,IF(AA1302="pellet",AF1302*'lista, wskaźniki'!$H$42,IF(AA1302="gaz z sieci",AF1302*'lista, wskaźniki'!$F$42,IF(AA1302="olej opałowy",AF1302*'lista, wskaźniki'!$I$42,0)))))</f>
        <v>0</v>
      </c>
      <c r="AO1302" s="20">
        <f>IF(AA1302="węgiel",AF1302*'lista, wskaźniki'!$E$43,IF(AA1302="drewno",AF1302*'lista, wskaźniki'!$G$43,IF(AA1302="pellet",AF1302*'lista, wskaźniki'!$H$43,IF(AA1302="gaz z sieci",AF1302*'lista, wskaźniki'!$F$43,IF(AA1302="olej opałowy",AF1302*'lista, wskaźniki'!$I$43,0)))))</f>
        <v>0</v>
      </c>
      <c r="AP1302" s="20">
        <f>IF(AA1302="węgiel",AF1302*'lista, wskaźniki'!$E$44,IF(AA1302="drewno",AF1302*'lista, wskaźniki'!$G$44,IF(AA1302="pellet",AF1302*'lista, wskaźniki'!$H$44,IF(AA1302="gaz z sieci",AF1302*'lista, wskaźniki'!$F$44,IF(AA1302="olej opałowy",AF1302*'lista, wskaźniki'!$I$44,0)))))</f>
        <v>0</v>
      </c>
      <c r="AQ1302" s="20" t="b">
        <f>IF(Z1302="gaz",AH1302*1/3.6*'lista, wskaźniki'!$F$21,IF(Z1302="energia elektryczna",AH1302*1/3.6*'lista, wskaźniki'!$F$26))</f>
        <v>0</v>
      </c>
      <c r="AR1302" s="20" t="b">
        <f>IF(Z1302="gaz",AH1302*'lista, wskaźniki'!$F$42,IF(Z1302="energia elektryczna",AH1302*0))</f>
        <v>0</v>
      </c>
      <c r="AS1302" s="20" t="b">
        <f>IF(Z1302="gaz",AH1302*'lista, wskaźniki'!$F$43,IF(Z1302="energia elektryczna",AH1302*0))</f>
        <v>0</v>
      </c>
      <c r="AT1302" s="20" t="b">
        <f>IF(Z1302="gaz",AH1302*'lista, wskaźniki'!$F$44,IF(Z1302="energia elektryczna",AH1302*0))</f>
        <v>0</v>
      </c>
      <c r="AU1302" s="20">
        <f>AI1302*1/3.6*'lista, wskaźniki'!$F$21</f>
        <v>0</v>
      </c>
      <c r="AV1302" s="20">
        <f>AI1302*'lista, wskaźniki'!$F$42</f>
        <v>0</v>
      </c>
      <c r="AW1302" s="20">
        <f>AI1302*'lista, wskaźniki'!$F$43</f>
        <v>0</v>
      </c>
      <c r="AX1302" s="20">
        <f>AI1302*'lista, wskaźniki'!$F$44</f>
        <v>0</v>
      </c>
      <c r="AY1302" s="20">
        <f>AK1302*'lista, wskaźniki'!$F$26</f>
        <v>0</v>
      </c>
      <c r="AZ1302" s="20">
        <f t="shared" si="584"/>
        <v>0</v>
      </c>
      <c r="BA1302" s="20">
        <f t="shared" si="585"/>
        <v>0</v>
      </c>
      <c r="BB1302" s="20">
        <f t="shared" si="586"/>
        <v>0</v>
      </c>
      <c r="BC1302" s="20">
        <f t="shared" si="587"/>
        <v>0</v>
      </c>
      <c r="BD1302" s="1021"/>
      <c r="BE1302" s="1021"/>
      <c r="BF1302" s="1021"/>
      <c r="BG1302" s="1021"/>
      <c r="BH1302" s="147"/>
      <c r="BI1302" s="1021"/>
      <c r="BJ1302" s="147"/>
      <c r="BK1302" s="1021"/>
      <c r="BL1302" s="147"/>
      <c r="BM1302" s="147"/>
      <c r="BN1302" s="147"/>
      <c r="BO1302" s="147"/>
      <c r="BP1302" s="147"/>
      <c r="BQ1302" s="147"/>
      <c r="BR1302" s="147"/>
      <c r="BS1302" s="1018"/>
      <c r="BT1302" s="1018"/>
      <c r="BU1302" s="1018"/>
      <c r="BV1302" s="1018"/>
      <c r="BW1302" s="1018"/>
      <c r="BX1302" s="1018"/>
      <c r="BY1302" s="1027"/>
      <c r="CA1302" s="365" t="b">
        <f t="shared" si="588"/>
        <v>0</v>
      </c>
      <c r="CB1302" s="365" t="b">
        <f t="shared" si="589"/>
        <v>0</v>
      </c>
      <c r="CC1302" s="365" t="b">
        <f t="shared" si="590"/>
        <v>0</v>
      </c>
      <c r="CD1302" s="365" t="b">
        <f t="shared" si="591"/>
        <v>0</v>
      </c>
      <c r="CE1302" s="365">
        <f t="shared" si="592"/>
        <v>0</v>
      </c>
      <c r="CF1302" s="365" t="b">
        <f t="shared" si="593"/>
        <v>0</v>
      </c>
      <c r="CG1302" s="365" t="b">
        <f t="shared" si="594"/>
        <v>0</v>
      </c>
      <c r="CH1302" s="365" t="b">
        <f t="shared" si="595"/>
        <v>0</v>
      </c>
      <c r="CI1302" s="72" t="b">
        <f t="shared" si="596"/>
        <v>0</v>
      </c>
      <c r="CJ1302" s="72" t="b">
        <f t="shared" si="597"/>
        <v>0</v>
      </c>
      <c r="CK1302" s="72" t="b">
        <f t="shared" si="598"/>
        <v>0</v>
      </c>
      <c r="CL1302" s="72">
        <f t="shared" si="599"/>
        <v>0</v>
      </c>
      <c r="CM1302" s="72">
        <f t="shared" si="600"/>
        <v>0</v>
      </c>
      <c r="CN1302" s="72" t="b">
        <f t="shared" si="601"/>
        <v>0</v>
      </c>
      <c r="CP1302" s="13">
        <f t="shared" si="602"/>
        <v>0</v>
      </c>
      <c r="CQ1302" s="13" t="b">
        <f t="shared" si="603"/>
        <v>0</v>
      </c>
      <c r="CR1302" s="13" t="b">
        <f t="shared" si="604"/>
        <v>0</v>
      </c>
      <c r="CS1302" s="13" t="b">
        <f t="shared" si="610"/>
        <v>0</v>
      </c>
      <c r="CT1302" s="13" t="b">
        <f t="shared" si="609"/>
        <v>0</v>
      </c>
      <c r="CU1302" s="13" t="b">
        <f t="shared" si="582"/>
        <v>0</v>
      </c>
      <c r="CV1302" s="13" t="b">
        <f t="shared" si="605"/>
        <v>0</v>
      </c>
      <c r="CW1302" s="13" t="b">
        <f t="shared" si="606"/>
        <v>0</v>
      </c>
      <c r="CX1302" s="13" t="b">
        <f t="shared" si="607"/>
        <v>0</v>
      </c>
      <c r="CY1302" s="13" t="b">
        <f t="shared" si="608"/>
        <v>0</v>
      </c>
    </row>
    <row r="1303" spans="1:103" ht="15" thickBot="1">
      <c r="A1303" s="931">
        <v>261</v>
      </c>
      <c r="B1303" s="1019" t="s">
        <v>230</v>
      </c>
      <c r="C1303" s="1019"/>
      <c r="D1303" s="1019" t="s">
        <v>1</v>
      </c>
      <c r="E1303" s="1019" t="s">
        <v>5</v>
      </c>
      <c r="F1303" s="1019"/>
      <c r="G1303" s="1019"/>
      <c r="H1303" s="1019"/>
      <c r="I1303" s="1019" t="s">
        <v>11</v>
      </c>
      <c r="J1303" s="1019"/>
      <c r="K1303" s="1019"/>
      <c r="L1303" s="1019" t="s">
        <v>16</v>
      </c>
      <c r="M1303" s="1019">
        <v>50</v>
      </c>
      <c r="N1303" s="1019" t="s">
        <v>17</v>
      </c>
      <c r="O1303" s="142"/>
      <c r="P1303" s="1019" t="s">
        <v>17</v>
      </c>
      <c r="Q1303" s="940">
        <f>IF(I1303="&lt;1966",'lista, wskaźniki'!$G$4,IF(I1303="1967-1985",'lista, wskaźniki'!$G$5,IF(I1303="1986-1992",'lista, wskaźniki'!$G$6,IF(I1303="1993-1996",'lista, wskaźniki'!$G$7,IF(I1303="&gt;1997",'lista, wskaźniki'!$G$8,IF(I1303=0,'lista, wskaźniki'!$G$4))))))</f>
        <v>250</v>
      </c>
      <c r="R1303" s="1019" t="s">
        <v>25</v>
      </c>
      <c r="S1303" s="1019" t="s">
        <v>27</v>
      </c>
      <c r="T1303" s="1019">
        <v>1.5</v>
      </c>
      <c r="U1303" s="1019">
        <v>1999</v>
      </c>
      <c r="V1303" s="1019"/>
      <c r="W1303" s="20" t="s">
        <v>36</v>
      </c>
      <c r="X1303" s="141" t="s">
        <v>39</v>
      </c>
      <c r="Y1303" s="141" t="s">
        <v>42</v>
      </c>
      <c r="Z1303" s="141"/>
      <c r="AA1303" s="141" t="s">
        <v>35</v>
      </c>
      <c r="AB1303" s="143">
        <v>1</v>
      </c>
      <c r="AC1303" s="143"/>
      <c r="AD1303" s="141"/>
      <c r="AE1303" s="1019"/>
      <c r="AF1303" s="334">
        <f t="shared" si="583"/>
        <v>22.63</v>
      </c>
      <c r="AG1303" s="272">
        <f>IF(R1303="kompletna",Q1303*J1303*0.0036*'lista, wskaźniki'!$F$13, IF(R1303="częściowa",Q1303*J1303*0.0036*'lista, wskaźniki'!$F$14, IF(R1303="brak",Q1303*J1303*0.0036*'lista, wskaźniki'!$F$15,)))</f>
        <v>0</v>
      </c>
      <c r="AH1303" s="334">
        <f>IF(Y1303="inne",K1303*'lista, wskaźniki'!$E$35,IF(Y1303="to samo źródło",0,IF(Y1303=0,0)))</f>
        <v>0</v>
      </c>
      <c r="AI1303" s="334" t="b">
        <f>IF(AA1303="gaz z sieci",AC1303*'lista, wskaźniki'!$D$21)</f>
        <v>0</v>
      </c>
      <c r="AJ1303" s="272">
        <f>IF(AA1303="węgiel",AB1303*'lista, wskaźniki'!$D$20, IF('Sektor mieszkaniowy'!AA1303="drewno",'Sektor mieszkaniowy'!AB1303*'lista, wskaźniki'!$D$22,IF('Sektor mieszkaniowy'!AA1303="pellet",AB1303*'lista, wskaźniki'!$D$23,IF('Sektor mieszkaniowy'!AA1303="gaz z sieci",AB1303*'lista, wskaźniki'!$D$21,IF('Sektor mieszkaniowy'!AA1303="olej opałowy",'Sektor mieszkaniowy'!AB1303*'lista, wskaźniki'!$D$24)))))</f>
        <v>22.63</v>
      </c>
      <c r="AK1303" s="1022"/>
      <c r="AL1303" s="1019"/>
      <c r="AM1303" s="20">
        <f>IF(AA1303="węgiel",AF1303*1/3.6*'lista, wskaźniki'!$F$20,IF(AA1303="drewno",AF1303*1/3.6*'lista, wskaźniki'!$F$22,IF(AA1303="pellet",AF1303*1/3.6*'lista, wskaźniki'!$F$23,IF(AA1303="gaz z sieci",AF1303*1/3.6*'lista, wskaźniki'!$F$21,IF(AA1303="olej opałowy",AF1303*1/3.6*'lista, wskaźniki'!$F$24,0)))))</f>
        <v>2.1437398999999999</v>
      </c>
      <c r="AN1303" s="20">
        <f>IF(AA1303="węgiel",AF1303*'lista, wskaźniki'!$E$42,IF(AA1303="drewno",AF1303*'lista, wskaźniki'!$G$42,IF(AA1303="pellet",AF1303*'lista, wskaźniki'!$H$42,IF(AA1303="gaz z sieci",AF1303*'lista, wskaźniki'!$F$42,IF(AA1303="olej opałowy",AF1303*'lista, wskaźniki'!$I$42,0)))))</f>
        <v>8.5994000000000001E-3</v>
      </c>
      <c r="AO1303" s="20">
        <f>IF(AA1303="węgiel",AF1303*'lista, wskaźniki'!$E$43,IF(AA1303="drewno",AF1303*'lista, wskaźniki'!$G$43,IF(AA1303="pellet",AF1303*'lista, wskaźniki'!$H$43,IF(AA1303="gaz z sieci",AF1303*'lista, wskaźniki'!$F$43,IF(AA1303="olej opałowy",AF1303*'lista, wskaźniki'!$I$43,0)))))</f>
        <v>8.1468000000000009E-3</v>
      </c>
      <c r="AP1303" s="20">
        <f>IF(AA1303="węgiel",AF1303*'lista, wskaźniki'!$E$44,IF(AA1303="drewno",AF1303*'lista, wskaźniki'!$G$44,IF(AA1303="pellet",AF1303*'lista, wskaźniki'!$H$44,IF(AA1303="gaz z sieci",AF1303*'lista, wskaźniki'!$F$44,IF(AA1303="olej opałowy",AF1303*'lista, wskaźniki'!$I$44,0)))))</f>
        <v>6.1101000000000002E-6</v>
      </c>
      <c r="AQ1303" s="20" t="b">
        <f>IF(Z1303="gaz",AH1303*1/3.6*'lista, wskaźniki'!$F$21,IF(Z1303="energia elektryczna",AH1303*1/3.6*'lista, wskaźniki'!$F$26))</f>
        <v>0</v>
      </c>
      <c r="AR1303" s="20" t="b">
        <f>IF(Z1303="gaz",AH1303*'lista, wskaźniki'!$F$42,IF(Z1303="energia elektryczna",AH1303*0))</f>
        <v>0</v>
      </c>
      <c r="AS1303" s="20" t="b">
        <f>IF(Z1303="gaz",AH1303*'lista, wskaźniki'!$F$43,IF(Z1303="energia elektryczna",AH1303*0))</f>
        <v>0</v>
      </c>
      <c r="AT1303" s="20" t="b">
        <f>IF(Z1303="gaz",AH1303*'lista, wskaźniki'!$F$44,IF(Z1303="energia elektryczna",AH1303*0))</f>
        <v>0</v>
      </c>
      <c r="AU1303" s="20">
        <f>AI1303*1/3.6*'lista, wskaźniki'!$F$21</f>
        <v>0</v>
      </c>
      <c r="AV1303" s="20">
        <f>AI1303*'lista, wskaźniki'!$F$42</f>
        <v>0</v>
      </c>
      <c r="AW1303" s="20">
        <f>AI1303*'lista, wskaźniki'!$F$43</f>
        <v>0</v>
      </c>
      <c r="AX1303" s="20">
        <f>AI1303*'lista, wskaźniki'!$F$44</f>
        <v>0</v>
      </c>
      <c r="AY1303" s="20">
        <f>AK1303*'lista, wskaźniki'!$F$26</f>
        <v>0</v>
      </c>
      <c r="AZ1303" s="20">
        <f t="shared" si="584"/>
        <v>2.1437398999999999</v>
      </c>
      <c r="BA1303" s="20">
        <f t="shared" si="585"/>
        <v>8.5994000000000001E-3</v>
      </c>
      <c r="BB1303" s="20">
        <f t="shared" si="586"/>
        <v>8.1468000000000009E-3</v>
      </c>
      <c r="BC1303" s="20">
        <f t="shared" si="587"/>
        <v>6.1101000000000002E-6</v>
      </c>
      <c r="BD1303" s="1019" t="s">
        <v>17</v>
      </c>
      <c r="BE1303" s="1019" t="s">
        <v>17</v>
      </c>
      <c r="BF1303" s="1019" t="s">
        <v>17</v>
      </c>
      <c r="BG1303" s="1019" t="s">
        <v>17</v>
      </c>
      <c r="BH1303" s="141"/>
      <c r="BI1303" s="1019" t="s">
        <v>17</v>
      </c>
      <c r="BJ1303" s="141"/>
      <c r="BK1303" s="1019" t="s">
        <v>17</v>
      </c>
      <c r="BL1303" s="141"/>
      <c r="BM1303" s="141"/>
      <c r="BN1303" s="141"/>
      <c r="BO1303" s="141" t="s">
        <v>57</v>
      </c>
      <c r="BP1303" s="141" t="s">
        <v>52</v>
      </c>
      <c r="BQ1303" s="141" t="s">
        <v>121</v>
      </c>
      <c r="BR1303" s="141">
        <v>1</v>
      </c>
      <c r="BS1303" s="1016">
        <v>10000</v>
      </c>
      <c r="BT1303" s="1016"/>
      <c r="BU1303" s="1016">
        <v>3000</v>
      </c>
      <c r="BV1303" s="1016"/>
      <c r="BW1303" s="1016"/>
      <c r="BX1303" s="1016"/>
      <c r="BY1303" s="1025"/>
      <c r="CA1303" s="365">
        <f t="shared" si="588"/>
        <v>22.63</v>
      </c>
      <c r="CB1303" s="365" t="b">
        <f t="shared" si="589"/>
        <v>0</v>
      </c>
      <c r="CC1303" s="365" t="b">
        <f t="shared" si="590"/>
        <v>0</v>
      </c>
      <c r="CD1303" s="365" t="b">
        <f t="shared" si="591"/>
        <v>0</v>
      </c>
      <c r="CE1303" s="365" t="b">
        <f t="shared" si="592"/>
        <v>0</v>
      </c>
      <c r="CF1303" s="365" t="b">
        <f t="shared" si="593"/>
        <v>0</v>
      </c>
      <c r="CG1303" s="365" t="b">
        <f t="shared" si="594"/>
        <v>0</v>
      </c>
      <c r="CH1303" s="365" t="b">
        <f t="shared" si="595"/>
        <v>0</v>
      </c>
      <c r="CI1303" s="72">
        <f t="shared" si="596"/>
        <v>22.63</v>
      </c>
      <c r="CJ1303" s="72" t="b">
        <f t="shared" si="597"/>
        <v>0</v>
      </c>
      <c r="CK1303" s="72" t="b">
        <f t="shared" si="598"/>
        <v>0</v>
      </c>
      <c r="CL1303" s="72">
        <f t="shared" si="599"/>
        <v>0</v>
      </c>
      <c r="CM1303" s="72" t="b">
        <f t="shared" si="600"/>
        <v>0</v>
      </c>
      <c r="CN1303" s="72" t="b">
        <f t="shared" si="601"/>
        <v>0</v>
      </c>
      <c r="CP1303" s="13" t="b">
        <f t="shared" si="602"/>
        <v>0</v>
      </c>
      <c r="CQ1303" s="13">
        <f t="shared" si="603"/>
        <v>0</v>
      </c>
      <c r="CR1303" s="13">
        <f t="shared" si="604"/>
        <v>0</v>
      </c>
      <c r="CS1303" s="13">
        <f t="shared" si="610"/>
        <v>0</v>
      </c>
      <c r="CT1303" s="13" t="b">
        <f t="shared" si="609"/>
        <v>0</v>
      </c>
      <c r="CU1303" s="13">
        <f t="shared" si="582"/>
        <v>0</v>
      </c>
      <c r="CV1303" s="13" t="b">
        <f t="shared" si="605"/>
        <v>0</v>
      </c>
      <c r="CW1303" s="13">
        <f t="shared" si="606"/>
        <v>0</v>
      </c>
      <c r="CX1303" s="13" t="b">
        <f t="shared" si="607"/>
        <v>0</v>
      </c>
      <c r="CY1303" s="13">
        <f t="shared" si="608"/>
        <v>0</v>
      </c>
    </row>
    <row r="1304" spans="1:103" ht="15" thickBot="1">
      <c r="A1304" s="932"/>
      <c r="B1304" s="1020"/>
      <c r="C1304" s="1020"/>
      <c r="D1304" s="1020"/>
      <c r="E1304" s="1020"/>
      <c r="F1304" s="1020"/>
      <c r="G1304" s="1020"/>
      <c r="H1304" s="1020"/>
      <c r="I1304" s="1020"/>
      <c r="J1304" s="1020"/>
      <c r="K1304" s="1020"/>
      <c r="L1304" s="1020"/>
      <c r="M1304" s="1020"/>
      <c r="N1304" s="1020"/>
      <c r="O1304" s="145"/>
      <c r="P1304" s="1020"/>
      <c r="Q1304" s="941"/>
      <c r="R1304" s="1020"/>
      <c r="S1304" s="1020"/>
      <c r="T1304" s="1020"/>
      <c r="U1304" s="1020"/>
      <c r="V1304" s="1020"/>
      <c r="W1304" s="144"/>
      <c r="X1304" s="144"/>
      <c r="Y1304" s="144"/>
      <c r="Z1304" s="144"/>
      <c r="AA1304" s="144" t="s">
        <v>36</v>
      </c>
      <c r="AB1304" s="146">
        <v>15</v>
      </c>
      <c r="AC1304" s="146"/>
      <c r="AD1304" s="144"/>
      <c r="AE1304" s="1020"/>
      <c r="AF1304" s="334">
        <f t="shared" si="583"/>
        <v>234</v>
      </c>
      <c r="AG1304" s="272">
        <f>IF(R1304="kompletna",Q1304*J1304*0.0036*'lista, wskaźniki'!$F$13, IF(R1304="częściowa",Q1304*J1304*0.0036*'lista, wskaźniki'!$F$14, IF(R1304="brak",Q1304*J1304*0.0036*'lista, wskaźniki'!$F$15,)))</f>
        <v>0</v>
      </c>
      <c r="AH1304" s="334">
        <f>IF(Y1304="inne",K1304*'lista, wskaźniki'!$E$35,IF(Y1304="to samo źródło",0,IF(Y1304=0,0)))</f>
        <v>0</v>
      </c>
      <c r="AI1304" s="334" t="b">
        <f>IF(AA1304="gaz z sieci",AC1304*'lista, wskaźniki'!$D$21)</f>
        <v>0</v>
      </c>
      <c r="AJ1304" s="272">
        <f>IF(AA1304="węgiel",AB1304*'lista, wskaźniki'!$D$20, IF('Sektor mieszkaniowy'!AA1304="drewno",'Sektor mieszkaniowy'!AB1304*'lista, wskaźniki'!$D$22,IF('Sektor mieszkaniowy'!AA1304="pellet",AB1304*'lista, wskaźniki'!$D$23,IF('Sektor mieszkaniowy'!AA1304="gaz z sieci",AB1304*'lista, wskaźniki'!$D$21,IF('Sektor mieszkaniowy'!AA1304="olej opałowy",'Sektor mieszkaniowy'!AB1304*'lista, wskaźniki'!$D$24)))))</f>
        <v>234</v>
      </c>
      <c r="AK1304" s="1023"/>
      <c r="AL1304" s="1020"/>
      <c r="AM1304" s="20">
        <f>IF(AA1304="węgiel",AF1304*1/3.6*'lista, wskaźniki'!$F$20,IF(AA1304="drewno",AF1304*1/3.6*'lista, wskaźniki'!$F$22,IF(AA1304="pellet",AF1304*1/3.6*'lista, wskaźniki'!$F$23,IF(AA1304="gaz z sieci",AF1304*1/3.6*'lista, wskaźniki'!$F$21,IF(AA1304="olej opałowy",AF1304*1/3.6*'lista, wskaźniki'!$F$24,0)))))</f>
        <v>0</v>
      </c>
      <c r="AN1304" s="20">
        <f>IF(AA1304="węgiel",AF1304*'lista, wskaźniki'!$E$42,IF(AA1304="drewno",AF1304*'lista, wskaźniki'!$G$42,IF(AA1304="pellet",AF1304*'lista, wskaźniki'!$H$42,IF(AA1304="gaz z sieci",AF1304*'lista, wskaźniki'!$F$42,IF(AA1304="olej opałowy",AF1304*'lista, wskaźniki'!$I$42,0)))))</f>
        <v>0.18953999999999999</v>
      </c>
      <c r="AO1304" s="20">
        <f>IF(AA1304="węgiel",AF1304*'lista, wskaźniki'!$E$43,IF(AA1304="drewno",AF1304*'lista, wskaźniki'!$G$43,IF(AA1304="pellet",AF1304*'lista, wskaźniki'!$H$43,IF(AA1304="gaz z sieci",AF1304*'lista, wskaźniki'!$F$43,IF(AA1304="olej opałowy",AF1304*'lista, wskaźniki'!$I$43,0)))))</f>
        <v>0.18953999999999999</v>
      </c>
      <c r="AP1304" s="20">
        <f>IF(AA1304="węgiel",AF1304*'lista, wskaźniki'!$E$44,IF(AA1304="drewno",AF1304*'lista, wskaźniki'!$G$44,IF(AA1304="pellet",AF1304*'lista, wskaźniki'!$H$44,IF(AA1304="gaz z sieci",AF1304*'lista, wskaźniki'!$F$44,IF(AA1304="olej opałowy",AF1304*'lista, wskaźniki'!$I$44,0)))))</f>
        <v>5.8499999999999999E-5</v>
      </c>
      <c r="AQ1304" s="20" t="b">
        <f>IF(Z1304="gaz",AH1304*1/3.6*'lista, wskaźniki'!$F$21,IF(Z1304="energia elektryczna",AH1304*1/3.6*'lista, wskaźniki'!$F$26))</f>
        <v>0</v>
      </c>
      <c r="AR1304" s="20" t="b">
        <f>IF(Z1304="gaz",AH1304*'lista, wskaźniki'!$F$42,IF(Z1304="energia elektryczna",AH1304*0))</f>
        <v>0</v>
      </c>
      <c r="AS1304" s="20" t="b">
        <f>IF(Z1304="gaz",AH1304*'lista, wskaźniki'!$F$43,IF(Z1304="energia elektryczna",AH1304*0))</f>
        <v>0</v>
      </c>
      <c r="AT1304" s="20" t="b">
        <f>IF(Z1304="gaz",AH1304*'lista, wskaźniki'!$F$44,IF(Z1304="energia elektryczna",AH1304*0))</f>
        <v>0</v>
      </c>
      <c r="AU1304" s="20">
        <f>AI1304*1/3.6*'lista, wskaźniki'!$F$21</f>
        <v>0</v>
      </c>
      <c r="AV1304" s="20">
        <f>AI1304*'lista, wskaźniki'!$F$42</f>
        <v>0</v>
      </c>
      <c r="AW1304" s="20">
        <f>AI1304*'lista, wskaźniki'!$F$43</f>
        <v>0</v>
      </c>
      <c r="AX1304" s="20">
        <f>AI1304*'lista, wskaźniki'!$F$44</f>
        <v>0</v>
      </c>
      <c r="AY1304" s="20">
        <f>AK1304*'lista, wskaźniki'!$F$26</f>
        <v>0</v>
      </c>
      <c r="AZ1304" s="20">
        <f t="shared" si="584"/>
        <v>0</v>
      </c>
      <c r="BA1304" s="20">
        <f t="shared" si="585"/>
        <v>0.18953999999999999</v>
      </c>
      <c r="BB1304" s="20">
        <f t="shared" si="586"/>
        <v>0.18953999999999999</v>
      </c>
      <c r="BC1304" s="20">
        <f t="shared" si="587"/>
        <v>5.8499999999999999E-5</v>
      </c>
      <c r="BD1304" s="1020"/>
      <c r="BE1304" s="1020"/>
      <c r="BF1304" s="1020"/>
      <c r="BG1304" s="1020"/>
      <c r="BH1304" s="144"/>
      <c r="BI1304" s="1020"/>
      <c r="BJ1304" s="144"/>
      <c r="BK1304" s="1020"/>
      <c r="BL1304" s="144"/>
      <c r="BM1304" s="144"/>
      <c r="BN1304" s="144"/>
      <c r="BO1304" s="144"/>
      <c r="BP1304" s="144"/>
      <c r="BQ1304" s="144" t="s">
        <v>120</v>
      </c>
      <c r="BR1304" s="144">
        <v>1</v>
      </c>
      <c r="BS1304" s="1017"/>
      <c r="BT1304" s="1017"/>
      <c r="BU1304" s="1017"/>
      <c r="BV1304" s="1017"/>
      <c r="BW1304" s="1017"/>
      <c r="BX1304" s="1017"/>
      <c r="BY1304" s="1026"/>
      <c r="CA1304" s="365" t="b">
        <f t="shared" si="588"/>
        <v>0</v>
      </c>
      <c r="CB1304" s="365">
        <f t="shared" si="589"/>
        <v>234</v>
      </c>
      <c r="CC1304" s="365" t="b">
        <f t="shared" si="590"/>
        <v>0</v>
      </c>
      <c r="CD1304" s="365" t="b">
        <f t="shared" si="591"/>
        <v>0</v>
      </c>
      <c r="CE1304" s="365" t="b">
        <f t="shared" si="592"/>
        <v>0</v>
      </c>
      <c r="CF1304" s="365" t="b">
        <f t="shared" si="593"/>
        <v>0</v>
      </c>
      <c r="CG1304" s="365" t="b">
        <f t="shared" si="594"/>
        <v>0</v>
      </c>
      <c r="CH1304" s="365" t="b">
        <f t="shared" si="595"/>
        <v>0</v>
      </c>
      <c r="CI1304" s="72" t="b">
        <f t="shared" si="596"/>
        <v>0</v>
      </c>
      <c r="CJ1304" s="72">
        <f t="shared" si="597"/>
        <v>234</v>
      </c>
      <c r="CK1304" s="72" t="b">
        <f t="shared" si="598"/>
        <v>0</v>
      </c>
      <c r="CL1304" s="72">
        <f t="shared" si="599"/>
        <v>0</v>
      </c>
      <c r="CM1304" s="72" t="b">
        <f t="shared" si="600"/>
        <v>0</v>
      </c>
      <c r="CN1304" s="72" t="b">
        <f t="shared" si="601"/>
        <v>0</v>
      </c>
      <c r="CP1304" s="13">
        <f t="shared" si="602"/>
        <v>0</v>
      </c>
      <c r="CQ1304" s="13" t="b">
        <f t="shared" si="603"/>
        <v>0</v>
      </c>
      <c r="CR1304" s="13" t="b">
        <f t="shared" si="604"/>
        <v>0</v>
      </c>
      <c r="CS1304" s="13" t="b">
        <f t="shared" si="610"/>
        <v>0</v>
      </c>
      <c r="CT1304" s="13" t="b">
        <f t="shared" si="609"/>
        <v>0</v>
      </c>
      <c r="CU1304" s="13" t="b">
        <f t="shared" si="582"/>
        <v>0</v>
      </c>
      <c r="CV1304" s="13" t="b">
        <f t="shared" si="605"/>
        <v>0</v>
      </c>
      <c r="CW1304" s="13" t="b">
        <f t="shared" si="606"/>
        <v>0</v>
      </c>
      <c r="CX1304" s="13" t="b">
        <f t="shared" si="607"/>
        <v>0</v>
      </c>
      <c r="CY1304" s="13" t="b">
        <f t="shared" si="608"/>
        <v>0</v>
      </c>
    </row>
    <row r="1305" spans="1:103" ht="15" thickBot="1">
      <c r="A1305" s="932"/>
      <c r="B1305" s="1020"/>
      <c r="C1305" s="1020"/>
      <c r="D1305" s="1020"/>
      <c r="E1305" s="1020"/>
      <c r="F1305" s="1020"/>
      <c r="G1305" s="1020"/>
      <c r="H1305" s="1020"/>
      <c r="I1305" s="1020"/>
      <c r="J1305" s="1020"/>
      <c r="K1305" s="1020"/>
      <c r="L1305" s="1020"/>
      <c r="M1305" s="1020"/>
      <c r="N1305" s="1020"/>
      <c r="O1305" s="145"/>
      <c r="P1305" s="1020"/>
      <c r="Q1305" s="941"/>
      <c r="R1305" s="1020"/>
      <c r="S1305" s="1020"/>
      <c r="T1305" s="1020"/>
      <c r="U1305" s="1020"/>
      <c r="V1305" s="1020"/>
      <c r="W1305" s="144"/>
      <c r="X1305" s="144"/>
      <c r="Y1305" s="144"/>
      <c r="Z1305" s="144"/>
      <c r="AA1305" s="144" t="s">
        <v>50</v>
      </c>
      <c r="AB1305" s="146"/>
      <c r="AC1305" s="146"/>
      <c r="AD1305" s="144"/>
      <c r="AE1305" s="1020"/>
      <c r="AF1305" s="334">
        <f t="shared" si="583"/>
        <v>0</v>
      </c>
      <c r="AG1305" s="272">
        <f>IF(R1305="kompletna",Q1305*J1305*0.0036*'lista, wskaźniki'!$F$13, IF(R1305="częściowa",Q1305*J1305*0.0036*'lista, wskaźniki'!$F$14, IF(R1305="brak",Q1305*J1305*0.0036*'lista, wskaźniki'!$F$15,)))</f>
        <v>0</v>
      </c>
      <c r="AH1305" s="334">
        <f>IF(Y1305="inne",K1305*'lista, wskaźniki'!$E$35,IF(Y1305="to samo źródło",0,IF(Y1305=0,0)))</f>
        <v>0</v>
      </c>
      <c r="AI1305" s="334" t="b">
        <f>IF(AA1305="gaz z sieci",AC1305*'lista, wskaźniki'!$D$21)</f>
        <v>0</v>
      </c>
      <c r="AJ1305" s="272">
        <f>IF(AA1305="węgiel",AB1305*'lista, wskaźniki'!$D$20, IF('Sektor mieszkaniowy'!AA1305="drewno",'Sektor mieszkaniowy'!AB1305*'lista, wskaźniki'!$D$22,IF('Sektor mieszkaniowy'!AA1305="pellet",AB1305*'lista, wskaźniki'!$D$23,IF('Sektor mieszkaniowy'!AA1305="gaz z sieci",AB1305*'lista, wskaźniki'!$D$21,IF('Sektor mieszkaniowy'!AA1305="olej opałowy",'Sektor mieszkaniowy'!AB1305*'lista, wskaźniki'!$D$24)))))</f>
        <v>0</v>
      </c>
      <c r="AK1305" s="1023"/>
      <c r="AL1305" s="1020"/>
      <c r="AM1305" s="20">
        <f>IF(AA1305="węgiel",AF1305*1/3.6*'lista, wskaźniki'!$F$20,IF(AA1305="drewno",AF1305*1/3.6*'lista, wskaźniki'!$F$22,IF(AA1305="pellet",AF1305*1/3.6*'lista, wskaźniki'!$F$23,IF(AA1305="gaz z sieci",AF1305*1/3.6*'lista, wskaźniki'!$F$21,IF(AA1305="olej opałowy",AF1305*1/3.6*'lista, wskaźniki'!$F$24,0)))))</f>
        <v>0</v>
      </c>
      <c r="AN1305" s="20">
        <f>IF(AA1305="węgiel",AF1305*'lista, wskaźniki'!$E$42,IF(AA1305="drewno",AF1305*'lista, wskaźniki'!$G$42,IF(AA1305="pellet",AF1305*'lista, wskaźniki'!$H$42,IF(AA1305="gaz z sieci",AF1305*'lista, wskaźniki'!$F$42,IF(AA1305="olej opałowy",AF1305*'lista, wskaźniki'!$I$42,0)))))</f>
        <v>0</v>
      </c>
      <c r="AO1305" s="20">
        <f>IF(AA1305="węgiel",AF1305*'lista, wskaźniki'!$E$43,IF(AA1305="drewno",AF1305*'lista, wskaźniki'!$G$43,IF(AA1305="pellet",AF1305*'lista, wskaźniki'!$H$43,IF(AA1305="gaz z sieci",AF1305*'lista, wskaźniki'!$F$43,IF(AA1305="olej opałowy",AF1305*'lista, wskaźniki'!$I$43,0)))))</f>
        <v>0</v>
      </c>
      <c r="AP1305" s="20">
        <f>IF(AA1305="węgiel",AF1305*'lista, wskaźniki'!$E$44,IF(AA1305="drewno",AF1305*'lista, wskaźniki'!$G$44,IF(AA1305="pellet",AF1305*'lista, wskaźniki'!$H$44,IF(AA1305="gaz z sieci",AF1305*'lista, wskaźniki'!$F$44,IF(AA1305="olej opałowy",AF1305*'lista, wskaźniki'!$I$44,0)))))</f>
        <v>0</v>
      </c>
      <c r="AQ1305" s="20" t="b">
        <f>IF(Z1305="gaz",AH1305*1/3.6*'lista, wskaźniki'!$F$21,IF(Z1305="energia elektryczna",AH1305*1/3.6*'lista, wskaźniki'!$F$26))</f>
        <v>0</v>
      </c>
      <c r="AR1305" s="20" t="b">
        <f>IF(Z1305="gaz",AH1305*'lista, wskaźniki'!$F$42,IF(Z1305="energia elektryczna",AH1305*0))</f>
        <v>0</v>
      </c>
      <c r="AS1305" s="20" t="b">
        <f>IF(Z1305="gaz",AH1305*'lista, wskaźniki'!$F$43,IF(Z1305="energia elektryczna",AH1305*0))</f>
        <v>0</v>
      </c>
      <c r="AT1305" s="20" t="b">
        <f>IF(Z1305="gaz",AH1305*'lista, wskaźniki'!$F$44,IF(Z1305="energia elektryczna",AH1305*0))</f>
        <v>0</v>
      </c>
      <c r="AU1305" s="20">
        <f>AI1305*1/3.6*'lista, wskaźniki'!$F$21</f>
        <v>0</v>
      </c>
      <c r="AV1305" s="20">
        <f>AI1305*'lista, wskaźniki'!$F$42</f>
        <v>0</v>
      </c>
      <c r="AW1305" s="20">
        <f>AI1305*'lista, wskaźniki'!$F$43</f>
        <v>0</v>
      </c>
      <c r="AX1305" s="20">
        <f>AI1305*'lista, wskaźniki'!$F$44</f>
        <v>0</v>
      </c>
      <c r="AY1305" s="20">
        <f>AK1305*'lista, wskaźniki'!$F$26</f>
        <v>0</v>
      </c>
      <c r="AZ1305" s="20">
        <f t="shared" si="584"/>
        <v>0</v>
      </c>
      <c r="BA1305" s="20">
        <f t="shared" si="585"/>
        <v>0</v>
      </c>
      <c r="BB1305" s="20">
        <f t="shared" si="586"/>
        <v>0</v>
      </c>
      <c r="BC1305" s="20">
        <f t="shared" si="587"/>
        <v>0</v>
      </c>
      <c r="BD1305" s="1020"/>
      <c r="BE1305" s="1020"/>
      <c r="BF1305" s="1020"/>
      <c r="BG1305" s="1020"/>
      <c r="BH1305" s="144"/>
      <c r="BI1305" s="1020"/>
      <c r="BJ1305" s="144"/>
      <c r="BK1305" s="1020"/>
      <c r="BL1305" s="144"/>
      <c r="BM1305" s="144"/>
      <c r="BN1305" s="144"/>
      <c r="BO1305" s="144"/>
      <c r="BP1305" s="144"/>
      <c r="BQ1305" s="144"/>
      <c r="BR1305" s="144"/>
      <c r="BS1305" s="1017"/>
      <c r="BT1305" s="1017"/>
      <c r="BU1305" s="1017"/>
      <c r="BV1305" s="1017"/>
      <c r="BW1305" s="1017"/>
      <c r="BX1305" s="1017"/>
      <c r="BY1305" s="1026"/>
      <c r="CA1305" s="365" t="b">
        <f t="shared" si="588"/>
        <v>0</v>
      </c>
      <c r="CB1305" s="365" t="b">
        <f t="shared" si="589"/>
        <v>0</v>
      </c>
      <c r="CC1305" s="365">
        <f t="shared" si="590"/>
        <v>0</v>
      </c>
      <c r="CD1305" s="365" t="b">
        <f t="shared" si="591"/>
        <v>0</v>
      </c>
      <c r="CE1305" s="365" t="b">
        <f t="shared" si="592"/>
        <v>0</v>
      </c>
      <c r="CF1305" s="365" t="b">
        <f t="shared" si="593"/>
        <v>0</v>
      </c>
      <c r="CG1305" s="365" t="b">
        <f t="shared" si="594"/>
        <v>0</v>
      </c>
      <c r="CH1305" s="365" t="b">
        <f t="shared" si="595"/>
        <v>0</v>
      </c>
      <c r="CI1305" s="72" t="b">
        <f t="shared" si="596"/>
        <v>0</v>
      </c>
      <c r="CJ1305" s="72" t="b">
        <f t="shared" si="597"/>
        <v>0</v>
      </c>
      <c r="CK1305" s="72">
        <f t="shared" si="598"/>
        <v>0</v>
      </c>
      <c r="CL1305" s="72">
        <f t="shared" si="599"/>
        <v>0</v>
      </c>
      <c r="CM1305" s="72" t="b">
        <f t="shared" si="600"/>
        <v>0</v>
      </c>
      <c r="CN1305" s="72" t="b">
        <f t="shared" si="601"/>
        <v>0</v>
      </c>
      <c r="CP1305" s="13">
        <f t="shared" si="602"/>
        <v>0</v>
      </c>
      <c r="CQ1305" s="13" t="b">
        <f t="shared" si="603"/>
        <v>0</v>
      </c>
      <c r="CR1305" s="13" t="b">
        <f t="shared" si="604"/>
        <v>0</v>
      </c>
      <c r="CS1305" s="13" t="b">
        <f t="shared" si="610"/>
        <v>0</v>
      </c>
      <c r="CT1305" s="13" t="b">
        <f t="shared" si="609"/>
        <v>0</v>
      </c>
      <c r="CU1305" s="13" t="b">
        <f t="shared" si="582"/>
        <v>0</v>
      </c>
      <c r="CV1305" s="13" t="b">
        <f t="shared" si="605"/>
        <v>0</v>
      </c>
      <c r="CW1305" s="13" t="b">
        <f t="shared" si="606"/>
        <v>0</v>
      </c>
      <c r="CX1305" s="13" t="b">
        <f t="shared" si="607"/>
        <v>0</v>
      </c>
      <c r="CY1305" s="13" t="b">
        <f t="shared" si="608"/>
        <v>0</v>
      </c>
    </row>
    <row r="1306" spans="1:103" ht="15" thickBot="1">
      <c r="A1306" s="932"/>
      <c r="B1306" s="1020"/>
      <c r="C1306" s="1020"/>
      <c r="D1306" s="1020"/>
      <c r="E1306" s="1020"/>
      <c r="F1306" s="1020"/>
      <c r="G1306" s="1020"/>
      <c r="H1306" s="1020"/>
      <c r="I1306" s="1020"/>
      <c r="J1306" s="1020"/>
      <c r="K1306" s="1020"/>
      <c r="L1306" s="1020"/>
      <c r="M1306" s="1020"/>
      <c r="N1306" s="1020"/>
      <c r="O1306" s="145"/>
      <c r="P1306" s="1020"/>
      <c r="Q1306" s="941"/>
      <c r="R1306" s="1020"/>
      <c r="S1306" s="1020"/>
      <c r="T1306" s="1020"/>
      <c r="U1306" s="1020"/>
      <c r="V1306" s="1020"/>
      <c r="W1306" s="144"/>
      <c r="X1306" s="144"/>
      <c r="Y1306" s="144"/>
      <c r="Z1306" s="144"/>
      <c r="AA1306" s="144" t="s">
        <v>38</v>
      </c>
      <c r="AB1306" s="146"/>
      <c r="AC1306" s="146"/>
      <c r="AD1306" s="144"/>
      <c r="AE1306" s="1020"/>
      <c r="AF1306" s="334">
        <f t="shared" si="583"/>
        <v>0</v>
      </c>
      <c r="AG1306" s="272">
        <f>IF(R1306="kompletna",Q1306*J1306*0.0036*'lista, wskaźniki'!$F$13, IF(R1306="częściowa",Q1306*J1306*0.0036*'lista, wskaźniki'!$F$14, IF(R1306="brak",Q1306*J1306*0.0036*'lista, wskaźniki'!$F$15,)))</f>
        <v>0</v>
      </c>
      <c r="AH1306" s="334">
        <f>IF(Y1306="inne",K1306*'lista, wskaźniki'!$E$35,IF(Y1306="to samo źródło",0,IF(Y1306=0,0)))</f>
        <v>0</v>
      </c>
      <c r="AI1306" s="334">
        <f>IF(AA1306="gaz z sieci",AC1306*'lista, wskaźniki'!$D$21)</f>
        <v>0</v>
      </c>
      <c r="AJ1306" s="272">
        <f>IF(AA1306="węgiel",AB1306*'lista, wskaźniki'!$D$20, IF('Sektor mieszkaniowy'!AA1306="drewno",'Sektor mieszkaniowy'!AB1306*'lista, wskaźniki'!$D$22,IF('Sektor mieszkaniowy'!AA1306="pellet",AB1306*'lista, wskaźniki'!$D$23,IF('Sektor mieszkaniowy'!AA1306="gaz z sieci",AB1306*'lista, wskaźniki'!$D$21,IF('Sektor mieszkaniowy'!AA1306="olej opałowy",'Sektor mieszkaniowy'!AB1306*'lista, wskaźniki'!$D$24)))))</f>
        <v>0</v>
      </c>
      <c r="AK1306" s="1023"/>
      <c r="AL1306" s="1020"/>
      <c r="AM1306" s="20">
        <f>IF(AA1306="węgiel",AF1306*1/3.6*'lista, wskaźniki'!$F$20,IF(AA1306="drewno",AF1306*1/3.6*'lista, wskaźniki'!$F$22,IF(AA1306="pellet",AF1306*1/3.6*'lista, wskaźniki'!$F$23,IF(AA1306="gaz z sieci",AF1306*1/3.6*'lista, wskaźniki'!$F$21,IF(AA1306="olej opałowy",AF1306*1/3.6*'lista, wskaźniki'!$F$24,0)))))</f>
        <v>0</v>
      </c>
      <c r="AN1306" s="20">
        <f>IF(AA1306="węgiel",AF1306*'lista, wskaźniki'!$E$42,IF(AA1306="drewno",AF1306*'lista, wskaźniki'!$G$42,IF(AA1306="pellet",AF1306*'lista, wskaźniki'!$H$42,IF(AA1306="gaz z sieci",AF1306*'lista, wskaźniki'!$F$42,IF(AA1306="olej opałowy",AF1306*'lista, wskaźniki'!$I$42,0)))))</f>
        <v>0</v>
      </c>
      <c r="AO1306" s="20">
        <f>IF(AA1306="węgiel",AF1306*'lista, wskaźniki'!$E$43,IF(AA1306="drewno",AF1306*'lista, wskaźniki'!$G$43,IF(AA1306="pellet",AF1306*'lista, wskaźniki'!$H$43,IF(AA1306="gaz z sieci",AF1306*'lista, wskaźniki'!$F$43,IF(AA1306="olej opałowy",AF1306*'lista, wskaźniki'!$I$43,0)))))</f>
        <v>0</v>
      </c>
      <c r="AP1306" s="20">
        <f>IF(AA1306="węgiel",AF1306*'lista, wskaźniki'!$E$44,IF(AA1306="drewno",AF1306*'lista, wskaźniki'!$G$44,IF(AA1306="pellet",AF1306*'lista, wskaźniki'!$H$44,IF(AA1306="gaz z sieci",AF1306*'lista, wskaźniki'!$F$44,IF(AA1306="olej opałowy",AF1306*'lista, wskaźniki'!$I$44,0)))))</f>
        <v>0</v>
      </c>
      <c r="AQ1306" s="20" t="b">
        <f>IF(Z1306="gaz",AH1306*1/3.6*'lista, wskaźniki'!$F$21,IF(Z1306="energia elektryczna",AH1306*1/3.6*'lista, wskaźniki'!$F$26))</f>
        <v>0</v>
      </c>
      <c r="AR1306" s="20" t="b">
        <f>IF(Z1306="gaz",AH1306*'lista, wskaźniki'!$F$42,IF(Z1306="energia elektryczna",AH1306*0))</f>
        <v>0</v>
      </c>
      <c r="AS1306" s="20" t="b">
        <f>IF(Z1306="gaz",AH1306*'lista, wskaźniki'!$F$43,IF(Z1306="energia elektryczna",AH1306*0))</f>
        <v>0</v>
      </c>
      <c r="AT1306" s="20" t="b">
        <f>IF(Z1306="gaz",AH1306*'lista, wskaźniki'!$F$44,IF(Z1306="energia elektryczna",AH1306*0))</f>
        <v>0</v>
      </c>
      <c r="AU1306" s="20">
        <f>AI1306*1/3.6*'lista, wskaźniki'!$F$21</f>
        <v>0</v>
      </c>
      <c r="AV1306" s="20">
        <f>AI1306*'lista, wskaźniki'!$F$42</f>
        <v>0</v>
      </c>
      <c r="AW1306" s="20">
        <f>AI1306*'lista, wskaźniki'!$F$43</f>
        <v>0</v>
      </c>
      <c r="AX1306" s="20">
        <f>AI1306*'lista, wskaźniki'!$F$44</f>
        <v>0</v>
      </c>
      <c r="AY1306" s="20">
        <f>AK1306*'lista, wskaźniki'!$F$26</f>
        <v>0</v>
      </c>
      <c r="AZ1306" s="20">
        <f t="shared" si="584"/>
        <v>0</v>
      </c>
      <c r="BA1306" s="20">
        <f t="shared" si="585"/>
        <v>0</v>
      </c>
      <c r="BB1306" s="20">
        <f t="shared" si="586"/>
        <v>0</v>
      </c>
      <c r="BC1306" s="20">
        <f t="shared" si="587"/>
        <v>0</v>
      </c>
      <c r="BD1306" s="1020"/>
      <c r="BE1306" s="1020"/>
      <c r="BF1306" s="1020"/>
      <c r="BG1306" s="1020"/>
      <c r="BH1306" s="144"/>
      <c r="BI1306" s="1020"/>
      <c r="BJ1306" s="144"/>
      <c r="BK1306" s="1020"/>
      <c r="BL1306" s="144"/>
      <c r="BM1306" s="144"/>
      <c r="BN1306" s="144"/>
      <c r="BO1306" s="144"/>
      <c r="BP1306" s="144"/>
      <c r="BQ1306" s="144"/>
      <c r="BR1306" s="144"/>
      <c r="BS1306" s="1017"/>
      <c r="BT1306" s="1017"/>
      <c r="BU1306" s="1017"/>
      <c r="BV1306" s="1017"/>
      <c r="BW1306" s="1017"/>
      <c r="BX1306" s="1017"/>
      <c r="BY1306" s="1026"/>
      <c r="CA1306" s="365" t="b">
        <f t="shared" si="588"/>
        <v>0</v>
      </c>
      <c r="CB1306" s="365" t="b">
        <f t="shared" si="589"/>
        <v>0</v>
      </c>
      <c r="CC1306" s="365" t="b">
        <f t="shared" si="590"/>
        <v>0</v>
      </c>
      <c r="CD1306" s="365">
        <f t="shared" si="591"/>
        <v>0</v>
      </c>
      <c r="CE1306" s="365" t="b">
        <f t="shared" si="592"/>
        <v>0</v>
      </c>
      <c r="CF1306" s="365" t="b">
        <f t="shared" si="593"/>
        <v>0</v>
      </c>
      <c r="CG1306" s="365" t="b">
        <f t="shared" si="594"/>
        <v>0</v>
      </c>
      <c r="CH1306" s="365">
        <f t="shared" si="595"/>
        <v>0</v>
      </c>
      <c r="CI1306" s="72" t="b">
        <f t="shared" si="596"/>
        <v>0</v>
      </c>
      <c r="CJ1306" s="72" t="b">
        <f t="shared" si="597"/>
        <v>0</v>
      </c>
      <c r="CK1306" s="72" t="b">
        <f t="shared" si="598"/>
        <v>0</v>
      </c>
      <c r="CL1306" s="72">
        <f t="shared" si="599"/>
        <v>0</v>
      </c>
      <c r="CM1306" s="72" t="b">
        <f t="shared" si="600"/>
        <v>0</v>
      </c>
      <c r="CN1306" s="72" t="b">
        <f t="shared" si="601"/>
        <v>0</v>
      </c>
      <c r="CP1306" s="13">
        <f t="shared" si="602"/>
        <v>0</v>
      </c>
      <c r="CQ1306" s="13" t="b">
        <f t="shared" si="603"/>
        <v>0</v>
      </c>
      <c r="CR1306" s="13" t="b">
        <f t="shared" si="604"/>
        <v>0</v>
      </c>
      <c r="CS1306" s="13" t="b">
        <f t="shared" si="610"/>
        <v>0</v>
      </c>
      <c r="CT1306" s="13" t="b">
        <f t="shared" si="609"/>
        <v>0</v>
      </c>
      <c r="CU1306" s="13" t="b">
        <f t="shared" si="582"/>
        <v>0</v>
      </c>
      <c r="CV1306" s="13" t="b">
        <f t="shared" si="605"/>
        <v>0</v>
      </c>
      <c r="CW1306" s="13" t="b">
        <f t="shared" si="606"/>
        <v>0</v>
      </c>
      <c r="CX1306" s="13" t="b">
        <f t="shared" si="607"/>
        <v>0</v>
      </c>
      <c r="CY1306" s="13" t="b">
        <f t="shared" si="608"/>
        <v>0</v>
      </c>
    </row>
    <row r="1307" spans="1:103" ht="15" thickBot="1">
      <c r="A1307" s="933"/>
      <c r="B1307" s="1021"/>
      <c r="C1307" s="1021"/>
      <c r="D1307" s="1021"/>
      <c r="E1307" s="1021"/>
      <c r="F1307" s="1021"/>
      <c r="G1307" s="1021"/>
      <c r="H1307" s="1021"/>
      <c r="I1307" s="1021"/>
      <c r="J1307" s="1021"/>
      <c r="K1307" s="1021"/>
      <c r="L1307" s="1021"/>
      <c r="M1307" s="1021"/>
      <c r="N1307" s="1021"/>
      <c r="O1307" s="148"/>
      <c r="P1307" s="1021"/>
      <c r="Q1307" s="942"/>
      <c r="R1307" s="1021"/>
      <c r="S1307" s="1021"/>
      <c r="T1307" s="1021"/>
      <c r="U1307" s="1021"/>
      <c r="V1307" s="1021"/>
      <c r="W1307" s="147"/>
      <c r="X1307" s="147"/>
      <c r="Y1307" s="147"/>
      <c r="Z1307" s="147"/>
      <c r="AA1307" s="147" t="s">
        <v>37</v>
      </c>
      <c r="AB1307" s="149"/>
      <c r="AC1307" s="149"/>
      <c r="AD1307" s="147"/>
      <c r="AE1307" s="1021"/>
      <c r="AF1307" s="334">
        <f t="shared" si="583"/>
        <v>0</v>
      </c>
      <c r="AG1307" s="272">
        <f>IF(R1307="kompletna",Q1307*J1307*0.0036*'lista, wskaźniki'!$F$13, IF(R1307="częściowa",Q1307*J1307*0.0036*'lista, wskaźniki'!$F$14, IF(R1307="brak",Q1307*J1307*0.0036*'lista, wskaźniki'!$F$15,)))</f>
        <v>0</v>
      </c>
      <c r="AH1307" s="334">
        <f>IF(Y1307="inne",K1307*'lista, wskaźniki'!$E$35,IF(Y1307="to samo źródło",0,IF(Y1307=0,0)))</f>
        <v>0</v>
      </c>
      <c r="AI1307" s="334" t="b">
        <f>IF(AA1307="gaz z sieci",AC1307*'lista, wskaźniki'!$D$21)</f>
        <v>0</v>
      </c>
      <c r="AJ1307" s="272">
        <f>IF(AA1307="węgiel",AB1307*'lista, wskaźniki'!$D$20, IF('Sektor mieszkaniowy'!AA1307="drewno",'Sektor mieszkaniowy'!AB1307*'lista, wskaźniki'!$D$22,IF('Sektor mieszkaniowy'!AA1307="pellet",AB1307*'lista, wskaźniki'!$D$23,IF('Sektor mieszkaniowy'!AA1307="gaz z sieci",AB1307*'lista, wskaźniki'!$D$21,IF('Sektor mieszkaniowy'!AA1307="olej opałowy",'Sektor mieszkaniowy'!AB1307*'lista, wskaźniki'!$D$24)))))</f>
        <v>0</v>
      </c>
      <c r="AK1307" s="1024"/>
      <c r="AL1307" s="1021"/>
      <c r="AM1307" s="20">
        <f>IF(AA1307="węgiel",AF1307*1/3.6*'lista, wskaźniki'!$F$20,IF(AA1307="drewno",AF1307*1/3.6*'lista, wskaźniki'!$F$22,IF(AA1307="pellet",AF1307*1/3.6*'lista, wskaźniki'!$F$23,IF(AA1307="gaz z sieci",AF1307*1/3.6*'lista, wskaźniki'!$F$21,IF(AA1307="olej opałowy",AF1307*1/3.6*'lista, wskaźniki'!$F$24,0)))))</f>
        <v>0</v>
      </c>
      <c r="AN1307" s="20">
        <f>IF(AA1307="węgiel",AF1307*'lista, wskaźniki'!$E$42,IF(AA1307="drewno",AF1307*'lista, wskaźniki'!$G$42,IF(AA1307="pellet",AF1307*'lista, wskaźniki'!$H$42,IF(AA1307="gaz z sieci",AF1307*'lista, wskaźniki'!$F$42,IF(AA1307="olej opałowy",AF1307*'lista, wskaźniki'!$I$42,0)))))</f>
        <v>0</v>
      </c>
      <c r="AO1307" s="20">
        <f>IF(AA1307="węgiel",AF1307*'lista, wskaźniki'!$E$43,IF(AA1307="drewno",AF1307*'lista, wskaźniki'!$G$43,IF(AA1307="pellet",AF1307*'lista, wskaźniki'!$H$43,IF(AA1307="gaz z sieci",AF1307*'lista, wskaźniki'!$F$43,IF(AA1307="olej opałowy",AF1307*'lista, wskaźniki'!$I$43,0)))))</f>
        <v>0</v>
      </c>
      <c r="AP1307" s="20">
        <f>IF(AA1307="węgiel",AF1307*'lista, wskaźniki'!$E$44,IF(AA1307="drewno",AF1307*'lista, wskaźniki'!$G$44,IF(AA1307="pellet",AF1307*'lista, wskaźniki'!$H$44,IF(AA1307="gaz z sieci",AF1307*'lista, wskaźniki'!$F$44,IF(AA1307="olej opałowy",AF1307*'lista, wskaźniki'!$I$44,0)))))</f>
        <v>0</v>
      </c>
      <c r="AQ1307" s="20" t="b">
        <f>IF(Z1307="gaz",AH1307*1/3.6*'lista, wskaźniki'!$F$21,IF(Z1307="energia elektryczna",AH1307*1/3.6*'lista, wskaźniki'!$F$26))</f>
        <v>0</v>
      </c>
      <c r="AR1307" s="20" t="b">
        <f>IF(Z1307="gaz",AH1307*'lista, wskaźniki'!$F$42,IF(Z1307="energia elektryczna",AH1307*0))</f>
        <v>0</v>
      </c>
      <c r="AS1307" s="20" t="b">
        <f>IF(Z1307="gaz",AH1307*'lista, wskaźniki'!$F$43,IF(Z1307="energia elektryczna",AH1307*0))</f>
        <v>0</v>
      </c>
      <c r="AT1307" s="20" t="b">
        <f>IF(Z1307="gaz",AH1307*'lista, wskaźniki'!$F$44,IF(Z1307="energia elektryczna",AH1307*0))</f>
        <v>0</v>
      </c>
      <c r="AU1307" s="20">
        <f>AI1307*1/3.6*'lista, wskaźniki'!$F$21</f>
        <v>0</v>
      </c>
      <c r="AV1307" s="20">
        <f>AI1307*'lista, wskaźniki'!$F$42</f>
        <v>0</v>
      </c>
      <c r="AW1307" s="20">
        <f>AI1307*'lista, wskaźniki'!$F$43</f>
        <v>0</v>
      </c>
      <c r="AX1307" s="20">
        <f>AI1307*'lista, wskaźniki'!$F$44</f>
        <v>0</v>
      </c>
      <c r="AY1307" s="20">
        <f>AK1307*'lista, wskaźniki'!$F$26</f>
        <v>0</v>
      </c>
      <c r="AZ1307" s="20">
        <f t="shared" si="584"/>
        <v>0</v>
      </c>
      <c r="BA1307" s="20">
        <f t="shared" si="585"/>
        <v>0</v>
      </c>
      <c r="BB1307" s="20">
        <f t="shared" si="586"/>
        <v>0</v>
      </c>
      <c r="BC1307" s="20">
        <f t="shared" si="587"/>
        <v>0</v>
      </c>
      <c r="BD1307" s="1021"/>
      <c r="BE1307" s="1021"/>
      <c r="BF1307" s="1021"/>
      <c r="BG1307" s="1021"/>
      <c r="BH1307" s="147"/>
      <c r="BI1307" s="1021"/>
      <c r="BJ1307" s="147"/>
      <c r="BK1307" s="1021"/>
      <c r="BL1307" s="147"/>
      <c r="BM1307" s="147"/>
      <c r="BN1307" s="147"/>
      <c r="BO1307" s="147"/>
      <c r="BP1307" s="147"/>
      <c r="BQ1307" s="147"/>
      <c r="BR1307" s="147"/>
      <c r="BS1307" s="1018"/>
      <c r="BT1307" s="1018"/>
      <c r="BU1307" s="1018"/>
      <c r="BV1307" s="1018"/>
      <c r="BW1307" s="1018"/>
      <c r="BX1307" s="1018"/>
      <c r="BY1307" s="1027"/>
      <c r="CA1307" s="365" t="b">
        <f t="shared" si="588"/>
        <v>0</v>
      </c>
      <c r="CB1307" s="365" t="b">
        <f t="shared" si="589"/>
        <v>0</v>
      </c>
      <c r="CC1307" s="365" t="b">
        <f t="shared" si="590"/>
        <v>0</v>
      </c>
      <c r="CD1307" s="365" t="b">
        <f t="shared" si="591"/>
        <v>0</v>
      </c>
      <c r="CE1307" s="365">
        <f t="shared" si="592"/>
        <v>0</v>
      </c>
      <c r="CF1307" s="365" t="b">
        <f t="shared" si="593"/>
        <v>0</v>
      </c>
      <c r="CG1307" s="365" t="b">
        <f t="shared" si="594"/>
        <v>0</v>
      </c>
      <c r="CH1307" s="365" t="b">
        <f t="shared" si="595"/>
        <v>0</v>
      </c>
      <c r="CI1307" s="72" t="b">
        <f t="shared" si="596"/>
        <v>0</v>
      </c>
      <c r="CJ1307" s="72" t="b">
        <f t="shared" si="597"/>
        <v>0</v>
      </c>
      <c r="CK1307" s="72" t="b">
        <f t="shared" si="598"/>
        <v>0</v>
      </c>
      <c r="CL1307" s="72">
        <f t="shared" si="599"/>
        <v>0</v>
      </c>
      <c r="CM1307" s="72">
        <f t="shared" si="600"/>
        <v>0</v>
      </c>
      <c r="CN1307" s="72" t="b">
        <f t="shared" si="601"/>
        <v>0</v>
      </c>
      <c r="CP1307" s="13">
        <f t="shared" si="602"/>
        <v>0</v>
      </c>
      <c r="CQ1307" s="13" t="b">
        <f t="shared" si="603"/>
        <v>0</v>
      </c>
      <c r="CR1307" s="13" t="b">
        <f t="shared" si="604"/>
        <v>0</v>
      </c>
      <c r="CS1307" s="13" t="b">
        <f t="shared" si="610"/>
        <v>0</v>
      </c>
      <c r="CT1307" s="13" t="b">
        <f t="shared" si="609"/>
        <v>0</v>
      </c>
      <c r="CU1307" s="13" t="b">
        <f t="shared" si="582"/>
        <v>0</v>
      </c>
      <c r="CV1307" s="13" t="b">
        <f t="shared" si="605"/>
        <v>0</v>
      </c>
      <c r="CW1307" s="13" t="b">
        <f t="shared" si="606"/>
        <v>0</v>
      </c>
      <c r="CX1307" s="13" t="b">
        <f t="shared" si="607"/>
        <v>0</v>
      </c>
      <c r="CY1307" s="13" t="b">
        <f t="shared" si="608"/>
        <v>0</v>
      </c>
    </row>
    <row r="1308" spans="1:103" ht="15" thickBot="1">
      <c r="A1308" s="931">
        <v>262</v>
      </c>
      <c r="B1308" s="1019" t="s">
        <v>230</v>
      </c>
      <c r="C1308" s="1019"/>
      <c r="D1308" s="1019" t="s">
        <v>1</v>
      </c>
      <c r="E1308" s="1019" t="s">
        <v>5</v>
      </c>
      <c r="F1308" s="1019"/>
      <c r="G1308" s="1019"/>
      <c r="H1308" s="1019"/>
      <c r="I1308" s="1019" t="s">
        <v>10</v>
      </c>
      <c r="J1308" s="1019">
        <v>80</v>
      </c>
      <c r="K1308" s="1019">
        <v>4</v>
      </c>
      <c r="L1308" s="1019" t="s">
        <v>16</v>
      </c>
      <c r="M1308" s="1019"/>
      <c r="N1308" s="1019" t="s">
        <v>17</v>
      </c>
      <c r="O1308" s="142"/>
      <c r="P1308" s="1019" t="s">
        <v>17</v>
      </c>
      <c r="Q1308" s="940">
        <f>IF(I1308="&lt;1966",'lista, wskaźniki'!$G$4,IF(I1308="1967-1985",'lista, wskaźniki'!$G$5,IF(I1308="1986-1992",'lista, wskaźniki'!$G$6,IF(I1308="1993-1996",'lista, wskaźniki'!$G$7,IF(I1308="&gt;1997",'lista, wskaźniki'!$G$8,IF(I1308=0,'lista, wskaźniki'!$G$4))))))</f>
        <v>290</v>
      </c>
      <c r="R1308" s="1019" t="s">
        <v>25</v>
      </c>
      <c r="S1308" s="1019" t="s">
        <v>31</v>
      </c>
      <c r="T1308" s="1019"/>
      <c r="U1308" s="1019"/>
      <c r="V1308" s="1019"/>
      <c r="W1308" s="141" t="s">
        <v>35</v>
      </c>
      <c r="X1308" s="144" t="s">
        <v>39</v>
      </c>
      <c r="Y1308" s="141" t="s">
        <v>42</v>
      </c>
      <c r="Z1308" s="141"/>
      <c r="AA1308" s="141" t="s">
        <v>35</v>
      </c>
      <c r="AB1308" s="143">
        <v>4</v>
      </c>
      <c r="AC1308" s="143"/>
      <c r="AD1308" s="141">
        <v>3600</v>
      </c>
      <c r="AE1308" s="1019">
        <v>12</v>
      </c>
      <c r="AF1308" s="334">
        <f t="shared" si="583"/>
        <v>87.02</v>
      </c>
      <c r="AG1308" s="272">
        <f>IF(R1308="kompletna",Q1308*J1308*0.0036*'lista, wskaźniki'!$F$13, IF(R1308="częściowa",Q1308*J1308*0.0036*'lista, wskaźniki'!$F$14, IF(R1308="brak",Q1308*J1308*0.0036*'lista, wskaźniki'!$F$15,)))</f>
        <v>83.52</v>
      </c>
      <c r="AH1308" s="334">
        <f>IF(Y1308="inne",K1308*'lista, wskaźniki'!$E$35,IF(Y1308="to samo źródło",0,IF(Y1308=0,0)))</f>
        <v>0</v>
      </c>
      <c r="AI1308" s="334" t="b">
        <f>IF(AA1308="gaz z sieci",AC1308*'lista, wskaźniki'!$D$21)</f>
        <v>0</v>
      </c>
      <c r="AJ1308" s="272">
        <f>IF(AA1308="węgiel",AB1308*'lista, wskaźniki'!$D$20, IF('Sektor mieszkaniowy'!AA1308="drewno",'Sektor mieszkaniowy'!AB1308*'lista, wskaźniki'!$D$22,IF('Sektor mieszkaniowy'!AA1308="pellet",AB1308*'lista, wskaźniki'!$D$23,IF('Sektor mieszkaniowy'!AA1308="gaz z sieci",AB1308*'lista, wskaźniki'!$D$21,IF('Sektor mieszkaniowy'!AA1308="olej opałowy",'Sektor mieszkaniowy'!AB1308*'lista, wskaźniki'!$D$24)))))</f>
        <v>90.52</v>
      </c>
      <c r="AK1308" s="1022">
        <f>950/1000</f>
        <v>0.95</v>
      </c>
      <c r="AL1308" s="1019">
        <v>700</v>
      </c>
      <c r="AM1308" s="20">
        <f>IF(AA1308="węgiel",AF1308*1/3.6*'lista, wskaźniki'!$F$20,IF(AA1308="drewno",AF1308*1/3.6*'lista, wskaźniki'!$F$22,IF(AA1308="pellet",AF1308*1/3.6*'lista, wskaźniki'!$F$23,IF(AA1308="gaz z sieci",AF1308*1/3.6*'lista, wskaźniki'!$F$21,IF(AA1308="olej opałowy",AF1308*1/3.6*'lista, wskaźniki'!$F$24,0)))))</f>
        <v>8.2434045999999999</v>
      </c>
      <c r="AN1308" s="20">
        <f>IF(AA1308="węgiel",AF1308*'lista, wskaźniki'!$E$42,IF(AA1308="drewno",AF1308*'lista, wskaźniki'!$G$42,IF(AA1308="pellet",AF1308*'lista, wskaźniki'!$H$42,IF(AA1308="gaz z sieci",AF1308*'lista, wskaźniki'!$F$42,IF(AA1308="olej opałowy",AF1308*'lista, wskaźniki'!$I$42,0)))))</f>
        <v>3.3067600000000003E-2</v>
      </c>
      <c r="AO1308" s="20">
        <f>IF(AA1308="węgiel",AF1308*'lista, wskaźniki'!$E$43,IF(AA1308="drewno",AF1308*'lista, wskaźniki'!$G$43,IF(AA1308="pellet",AF1308*'lista, wskaźniki'!$H$43,IF(AA1308="gaz z sieci",AF1308*'lista, wskaźniki'!$F$43,IF(AA1308="olej opałowy",AF1308*'lista, wskaźniki'!$I$43,0)))))</f>
        <v>3.1327199999999999E-2</v>
      </c>
      <c r="AP1308" s="20">
        <f>IF(AA1308="węgiel",AF1308*'lista, wskaźniki'!$E$44,IF(AA1308="drewno",AF1308*'lista, wskaźniki'!$G$44,IF(AA1308="pellet",AF1308*'lista, wskaźniki'!$H$44,IF(AA1308="gaz z sieci",AF1308*'lista, wskaźniki'!$F$44,IF(AA1308="olej opałowy",AF1308*'lista, wskaźniki'!$I$44,0)))))</f>
        <v>2.3495399999999999E-5</v>
      </c>
      <c r="AQ1308" s="20" t="b">
        <f>IF(Z1308="gaz",AH1308*1/3.6*'lista, wskaźniki'!$F$21,IF(Z1308="energia elektryczna",AH1308*1/3.6*'lista, wskaźniki'!$F$26))</f>
        <v>0</v>
      </c>
      <c r="AR1308" s="20" t="b">
        <f>IF(Z1308="gaz",AH1308*'lista, wskaźniki'!$F$42,IF(Z1308="energia elektryczna",AH1308*0))</f>
        <v>0</v>
      </c>
      <c r="AS1308" s="20" t="b">
        <f>IF(Z1308="gaz",AH1308*'lista, wskaźniki'!$F$43,IF(Z1308="energia elektryczna",AH1308*0))</f>
        <v>0</v>
      </c>
      <c r="AT1308" s="20" t="b">
        <f>IF(Z1308="gaz",AH1308*'lista, wskaźniki'!$F$44,IF(Z1308="energia elektryczna",AH1308*0))</f>
        <v>0</v>
      </c>
      <c r="AU1308" s="20">
        <f>AI1308*1/3.6*'lista, wskaźniki'!$F$21</f>
        <v>0</v>
      </c>
      <c r="AV1308" s="20">
        <f>AI1308*'lista, wskaźniki'!$F$42</f>
        <v>0</v>
      </c>
      <c r="AW1308" s="20">
        <f>AI1308*'lista, wskaźniki'!$F$43</f>
        <v>0</v>
      </c>
      <c r="AX1308" s="20">
        <f>AI1308*'lista, wskaźniki'!$F$44</f>
        <v>0</v>
      </c>
      <c r="AY1308" s="20">
        <f>AK1308*'lista, wskaźniki'!$F$26</f>
        <v>0.84549999999999992</v>
      </c>
      <c r="AZ1308" s="20">
        <f t="shared" si="584"/>
        <v>9.0889045999999993</v>
      </c>
      <c r="BA1308" s="20">
        <f t="shared" si="585"/>
        <v>3.3067600000000003E-2</v>
      </c>
      <c r="BB1308" s="20">
        <f t="shared" si="586"/>
        <v>3.1327199999999999E-2</v>
      </c>
      <c r="BC1308" s="20">
        <f t="shared" si="587"/>
        <v>2.3495399999999999E-5</v>
      </c>
      <c r="BD1308" s="1019" t="s">
        <v>17</v>
      </c>
      <c r="BE1308" s="1019" t="s">
        <v>17</v>
      </c>
      <c r="BF1308" s="1019" t="s">
        <v>17</v>
      </c>
      <c r="BG1308" s="1019" t="s">
        <v>17</v>
      </c>
      <c r="BH1308" s="141"/>
      <c r="BI1308" s="1019" t="s">
        <v>17</v>
      </c>
      <c r="BJ1308" s="141"/>
      <c r="BK1308" s="1019" t="s">
        <v>17</v>
      </c>
      <c r="BL1308" s="141"/>
      <c r="BM1308" s="141"/>
      <c r="BN1308" s="141"/>
      <c r="BO1308" s="141" t="s">
        <v>56</v>
      </c>
      <c r="BP1308" s="141" t="s">
        <v>52</v>
      </c>
      <c r="BQ1308" s="141" t="s">
        <v>121</v>
      </c>
      <c r="BR1308" s="141">
        <v>1</v>
      </c>
      <c r="BS1308" s="1016"/>
      <c r="BT1308" s="1016"/>
      <c r="BU1308" s="1016">
        <v>200</v>
      </c>
      <c r="BV1308" s="1016"/>
      <c r="BW1308" s="1016"/>
      <c r="BX1308" s="1016">
        <v>900</v>
      </c>
      <c r="BY1308" s="1025"/>
      <c r="CA1308" s="365">
        <f t="shared" si="588"/>
        <v>87.02</v>
      </c>
      <c r="CB1308" s="365" t="b">
        <f t="shared" si="589"/>
        <v>0</v>
      </c>
      <c r="CC1308" s="365" t="b">
        <f t="shared" si="590"/>
        <v>0</v>
      </c>
      <c r="CD1308" s="365" t="b">
        <f t="shared" si="591"/>
        <v>0</v>
      </c>
      <c r="CE1308" s="365" t="b">
        <f t="shared" si="592"/>
        <v>0</v>
      </c>
      <c r="CF1308" s="365" t="b">
        <f t="shared" si="593"/>
        <v>0</v>
      </c>
      <c r="CG1308" s="365" t="b">
        <f t="shared" si="594"/>
        <v>0</v>
      </c>
      <c r="CH1308" s="365" t="b">
        <f t="shared" si="595"/>
        <v>0</v>
      </c>
      <c r="CI1308" s="72">
        <f t="shared" si="596"/>
        <v>87.02</v>
      </c>
      <c r="CJ1308" s="72" t="b">
        <f t="shared" si="597"/>
        <v>0</v>
      </c>
      <c r="CK1308" s="72" t="b">
        <f t="shared" si="598"/>
        <v>0</v>
      </c>
      <c r="CL1308" s="72">
        <f t="shared" si="599"/>
        <v>0</v>
      </c>
      <c r="CM1308" s="72" t="b">
        <f t="shared" si="600"/>
        <v>0</v>
      </c>
      <c r="CN1308" s="72" t="b">
        <f t="shared" si="601"/>
        <v>0</v>
      </c>
      <c r="CP1308" s="13">
        <f t="shared" si="602"/>
        <v>80</v>
      </c>
      <c r="CQ1308" s="13">
        <f t="shared" si="603"/>
        <v>0</v>
      </c>
      <c r="CR1308" s="13" t="b">
        <f t="shared" si="604"/>
        <v>0</v>
      </c>
      <c r="CS1308" s="13">
        <f t="shared" si="610"/>
        <v>0</v>
      </c>
      <c r="CT1308" s="13" t="b">
        <f t="shared" si="609"/>
        <v>0</v>
      </c>
      <c r="CU1308" s="13">
        <f t="shared" si="582"/>
        <v>0</v>
      </c>
      <c r="CV1308" s="13" t="b">
        <f t="shared" si="605"/>
        <v>0</v>
      </c>
      <c r="CW1308" s="13">
        <f t="shared" si="606"/>
        <v>0</v>
      </c>
      <c r="CX1308" s="13" t="b">
        <f t="shared" si="607"/>
        <v>0</v>
      </c>
      <c r="CY1308" s="13">
        <f t="shared" si="608"/>
        <v>0</v>
      </c>
    </row>
    <row r="1309" spans="1:103" ht="15" thickBot="1">
      <c r="A1309" s="932"/>
      <c r="B1309" s="1020"/>
      <c r="C1309" s="1020"/>
      <c r="D1309" s="1020"/>
      <c r="E1309" s="1020"/>
      <c r="F1309" s="1020"/>
      <c r="G1309" s="1020"/>
      <c r="H1309" s="1020"/>
      <c r="I1309" s="1020"/>
      <c r="J1309" s="1020"/>
      <c r="K1309" s="1020"/>
      <c r="L1309" s="1020"/>
      <c r="M1309" s="1020"/>
      <c r="N1309" s="1020"/>
      <c r="O1309" s="145"/>
      <c r="P1309" s="1020"/>
      <c r="Q1309" s="941"/>
      <c r="R1309" s="1020"/>
      <c r="S1309" s="1020"/>
      <c r="T1309" s="1020"/>
      <c r="U1309" s="1020"/>
      <c r="V1309" s="1020"/>
      <c r="W1309" s="20" t="s">
        <v>36</v>
      </c>
      <c r="X1309" s="144" t="s">
        <v>195</v>
      </c>
      <c r="Y1309" s="144"/>
      <c r="Z1309" s="144"/>
      <c r="AA1309" s="144" t="s">
        <v>36</v>
      </c>
      <c r="AB1309" s="146">
        <v>0.5</v>
      </c>
      <c r="AC1309" s="146"/>
      <c r="AD1309" s="144"/>
      <c r="AE1309" s="1020"/>
      <c r="AF1309" s="334">
        <f t="shared" si="583"/>
        <v>45.66</v>
      </c>
      <c r="AG1309" s="272">
        <v>83.52</v>
      </c>
      <c r="AH1309" s="334">
        <f>IF(Y1309="inne",K1309*'lista, wskaźniki'!$E$35,IF(Y1309="to samo źródło",0,IF(Y1309=0,0)))</f>
        <v>0</v>
      </c>
      <c r="AI1309" s="334" t="b">
        <f>IF(AA1309="gaz z sieci",AC1309*'lista, wskaźniki'!$D$21)</f>
        <v>0</v>
      </c>
      <c r="AJ1309" s="272">
        <f>IF(AA1309="węgiel",AB1309*'lista, wskaźniki'!$D$20, IF('Sektor mieszkaniowy'!AA1309="drewno",'Sektor mieszkaniowy'!AB1309*'lista, wskaźniki'!$D$22,IF('Sektor mieszkaniowy'!AA1309="pellet",AB1309*'lista, wskaźniki'!$D$23,IF('Sektor mieszkaniowy'!AA1309="gaz z sieci",AB1309*'lista, wskaźniki'!$D$21,IF('Sektor mieszkaniowy'!AA1309="olej opałowy",'Sektor mieszkaniowy'!AB1309*'lista, wskaźniki'!$D$24)))))</f>
        <v>7.8</v>
      </c>
      <c r="AK1309" s="1023"/>
      <c r="AL1309" s="1020"/>
      <c r="AM1309" s="20">
        <f>IF(AA1309="węgiel",AF1309*1/3.6*'lista, wskaźniki'!$F$20,IF(AA1309="drewno",AF1309*1/3.6*'lista, wskaźniki'!$F$22,IF(AA1309="pellet",AF1309*1/3.6*'lista, wskaźniki'!$F$23,IF(AA1309="gaz z sieci",AF1309*1/3.6*'lista, wskaźniki'!$F$21,IF(AA1309="olej opałowy",AF1309*1/3.6*'lista, wskaźniki'!$F$24,0)))))</f>
        <v>0</v>
      </c>
      <c r="AN1309" s="20">
        <f>IF(AA1309="węgiel",AF1309*'lista, wskaźniki'!$E$42,IF(AA1309="drewno",AF1309*'lista, wskaźniki'!$G$42,IF(AA1309="pellet",AF1309*'lista, wskaźniki'!$H$42,IF(AA1309="gaz z sieci",AF1309*'lista, wskaźniki'!$F$42,IF(AA1309="olej opałowy",AF1309*'lista, wskaźniki'!$I$42,0)))))</f>
        <v>3.6984599999999992E-2</v>
      </c>
      <c r="AO1309" s="20">
        <f>IF(AA1309="węgiel",AF1309*'lista, wskaźniki'!$E$43,IF(AA1309="drewno",AF1309*'lista, wskaźniki'!$G$43,IF(AA1309="pellet",AF1309*'lista, wskaźniki'!$H$43,IF(AA1309="gaz z sieci",AF1309*'lista, wskaźniki'!$F$43,IF(AA1309="olej opałowy",AF1309*'lista, wskaźniki'!$I$43,0)))))</f>
        <v>3.6984599999999992E-2</v>
      </c>
      <c r="AP1309" s="20">
        <f>IF(AA1309="węgiel",AF1309*'lista, wskaźniki'!$E$44,IF(AA1309="drewno",AF1309*'lista, wskaźniki'!$G$44,IF(AA1309="pellet",AF1309*'lista, wskaźniki'!$H$44,IF(AA1309="gaz z sieci",AF1309*'lista, wskaźniki'!$F$44,IF(AA1309="olej opałowy",AF1309*'lista, wskaźniki'!$I$44,0)))))</f>
        <v>1.1414999999999998E-5</v>
      </c>
      <c r="AQ1309" s="20" t="b">
        <f>IF(Z1309="gaz",AH1309*1/3.6*'lista, wskaźniki'!$F$21,IF(Z1309="energia elektryczna",AH1309*1/3.6*'lista, wskaźniki'!$F$26))</f>
        <v>0</v>
      </c>
      <c r="AR1309" s="20" t="b">
        <f>IF(Z1309="gaz",AH1309*'lista, wskaźniki'!$F$42,IF(Z1309="energia elektryczna",AH1309*0))</f>
        <v>0</v>
      </c>
      <c r="AS1309" s="20" t="b">
        <f>IF(Z1309="gaz",AH1309*'lista, wskaźniki'!$F$43,IF(Z1309="energia elektryczna",AH1309*0))</f>
        <v>0</v>
      </c>
      <c r="AT1309" s="20" t="b">
        <f>IF(Z1309="gaz",AH1309*'lista, wskaźniki'!$F$44,IF(Z1309="energia elektryczna",AH1309*0))</f>
        <v>0</v>
      </c>
      <c r="AU1309" s="20">
        <f>AI1309*1/3.6*'lista, wskaźniki'!$F$21</f>
        <v>0</v>
      </c>
      <c r="AV1309" s="20">
        <f>AI1309*'lista, wskaźniki'!$F$42</f>
        <v>0</v>
      </c>
      <c r="AW1309" s="20">
        <f>AI1309*'lista, wskaźniki'!$F$43</f>
        <v>0</v>
      </c>
      <c r="AX1309" s="20">
        <f>AI1309*'lista, wskaźniki'!$F$44</f>
        <v>0</v>
      </c>
      <c r="AY1309" s="20">
        <f>AK1309*'lista, wskaźniki'!$F$26</f>
        <v>0</v>
      </c>
      <c r="AZ1309" s="20">
        <f t="shared" si="584"/>
        <v>0</v>
      </c>
      <c r="BA1309" s="20">
        <f t="shared" si="585"/>
        <v>3.6984599999999992E-2</v>
      </c>
      <c r="BB1309" s="20">
        <f t="shared" si="586"/>
        <v>3.6984599999999992E-2</v>
      </c>
      <c r="BC1309" s="20">
        <f t="shared" si="587"/>
        <v>1.1414999999999998E-5</v>
      </c>
      <c r="BD1309" s="1020"/>
      <c r="BE1309" s="1020"/>
      <c r="BF1309" s="1020"/>
      <c r="BG1309" s="1020"/>
      <c r="BH1309" s="144"/>
      <c r="BI1309" s="1020"/>
      <c r="BJ1309" s="144"/>
      <c r="BK1309" s="1020"/>
      <c r="BL1309" s="144"/>
      <c r="BM1309" s="144"/>
      <c r="BN1309" s="144"/>
      <c r="BO1309" s="144" t="s">
        <v>57</v>
      </c>
      <c r="BP1309" s="144"/>
      <c r="BQ1309" s="144"/>
      <c r="BR1309" s="144"/>
      <c r="BS1309" s="1017"/>
      <c r="BT1309" s="1017"/>
      <c r="BU1309" s="1017"/>
      <c r="BV1309" s="1017"/>
      <c r="BW1309" s="1017"/>
      <c r="BX1309" s="1017"/>
      <c r="BY1309" s="1026"/>
      <c r="CA1309" s="365" t="b">
        <f t="shared" si="588"/>
        <v>0</v>
      </c>
      <c r="CB1309" s="365">
        <f t="shared" si="589"/>
        <v>45.66</v>
      </c>
      <c r="CC1309" s="365" t="b">
        <f t="shared" si="590"/>
        <v>0</v>
      </c>
      <c r="CD1309" s="365" t="b">
        <f t="shared" si="591"/>
        <v>0</v>
      </c>
      <c r="CE1309" s="365" t="b">
        <f t="shared" si="592"/>
        <v>0</v>
      </c>
      <c r="CF1309" s="365" t="b">
        <f t="shared" si="593"/>
        <v>0</v>
      </c>
      <c r="CG1309" s="365" t="b">
        <f t="shared" si="594"/>
        <v>0</v>
      </c>
      <c r="CH1309" s="365" t="b">
        <f t="shared" si="595"/>
        <v>0</v>
      </c>
      <c r="CI1309" s="72" t="b">
        <f t="shared" si="596"/>
        <v>0</v>
      </c>
      <c r="CJ1309" s="72">
        <f t="shared" si="597"/>
        <v>45.66</v>
      </c>
      <c r="CK1309" s="72" t="b">
        <f t="shared" si="598"/>
        <v>0</v>
      </c>
      <c r="CL1309" s="72">
        <f t="shared" si="599"/>
        <v>0</v>
      </c>
      <c r="CM1309" s="72" t="b">
        <f t="shared" si="600"/>
        <v>0</v>
      </c>
      <c r="CN1309" s="72" t="b">
        <f t="shared" si="601"/>
        <v>0</v>
      </c>
      <c r="CP1309" s="13">
        <f t="shared" si="602"/>
        <v>0</v>
      </c>
      <c r="CQ1309" s="13" t="b">
        <f t="shared" si="603"/>
        <v>0</v>
      </c>
      <c r="CR1309" s="13" t="b">
        <f t="shared" si="604"/>
        <v>0</v>
      </c>
      <c r="CS1309" s="13" t="b">
        <f t="shared" si="610"/>
        <v>0</v>
      </c>
      <c r="CT1309" s="13" t="b">
        <f t="shared" si="609"/>
        <v>0</v>
      </c>
      <c r="CU1309" s="13" t="b">
        <f t="shared" si="582"/>
        <v>0</v>
      </c>
      <c r="CV1309" s="13" t="b">
        <f t="shared" si="605"/>
        <v>0</v>
      </c>
      <c r="CW1309" s="13" t="b">
        <f t="shared" si="606"/>
        <v>0</v>
      </c>
      <c r="CX1309" s="13" t="b">
        <f t="shared" si="607"/>
        <v>0</v>
      </c>
      <c r="CY1309" s="13" t="b">
        <f t="shared" si="608"/>
        <v>0</v>
      </c>
    </row>
    <row r="1310" spans="1:103" ht="15" thickBot="1">
      <c r="A1310" s="932"/>
      <c r="B1310" s="1020"/>
      <c r="C1310" s="1020"/>
      <c r="D1310" s="1020"/>
      <c r="E1310" s="1020"/>
      <c r="F1310" s="1020"/>
      <c r="G1310" s="1020"/>
      <c r="H1310" s="1020"/>
      <c r="I1310" s="1020"/>
      <c r="J1310" s="1020"/>
      <c r="K1310" s="1020"/>
      <c r="L1310" s="1020"/>
      <c r="M1310" s="1020"/>
      <c r="N1310" s="1020"/>
      <c r="O1310" s="145"/>
      <c r="P1310" s="1020"/>
      <c r="Q1310" s="941"/>
      <c r="R1310" s="1020"/>
      <c r="S1310" s="1020"/>
      <c r="T1310" s="1020"/>
      <c r="U1310" s="1020"/>
      <c r="V1310" s="1020"/>
      <c r="W1310" s="144"/>
      <c r="X1310" s="144"/>
      <c r="Y1310" s="144"/>
      <c r="Z1310" s="144"/>
      <c r="AA1310" s="144" t="s">
        <v>50</v>
      </c>
      <c r="AB1310" s="146"/>
      <c r="AC1310" s="146"/>
      <c r="AD1310" s="144"/>
      <c r="AE1310" s="1020"/>
      <c r="AF1310" s="334">
        <f t="shared" si="583"/>
        <v>0</v>
      </c>
      <c r="AG1310" s="272">
        <f>IF(R1310="kompletna",Q1310*J1310*0.0036*'lista, wskaźniki'!$F$13, IF(R1310="częściowa",Q1310*J1310*0.0036*'lista, wskaźniki'!$F$14, IF(R1310="brak",Q1310*J1310*0.0036*'lista, wskaźniki'!$F$15,)))</f>
        <v>0</v>
      </c>
      <c r="AH1310" s="334">
        <f>IF(Y1310="inne",K1310*'lista, wskaźniki'!$E$35,IF(Y1310="to samo źródło",0,IF(Y1310=0,0)))</f>
        <v>0</v>
      </c>
      <c r="AI1310" s="334" t="b">
        <f>IF(AA1310="gaz z sieci",AC1310*'lista, wskaźniki'!$D$21)</f>
        <v>0</v>
      </c>
      <c r="AJ1310" s="272">
        <f>IF(AA1310="węgiel",AB1310*'lista, wskaźniki'!$D$20, IF('Sektor mieszkaniowy'!AA1310="drewno",'Sektor mieszkaniowy'!AB1310*'lista, wskaźniki'!$D$22,IF('Sektor mieszkaniowy'!AA1310="pellet",AB1310*'lista, wskaźniki'!$D$23,IF('Sektor mieszkaniowy'!AA1310="gaz z sieci",AB1310*'lista, wskaźniki'!$D$21,IF('Sektor mieszkaniowy'!AA1310="olej opałowy",'Sektor mieszkaniowy'!AB1310*'lista, wskaźniki'!$D$24)))))</f>
        <v>0</v>
      </c>
      <c r="AK1310" s="1023"/>
      <c r="AL1310" s="1020"/>
      <c r="AM1310" s="20">
        <f>IF(AA1310="węgiel",AF1310*1/3.6*'lista, wskaźniki'!$F$20,IF(AA1310="drewno",AF1310*1/3.6*'lista, wskaźniki'!$F$22,IF(AA1310="pellet",AF1310*1/3.6*'lista, wskaźniki'!$F$23,IF(AA1310="gaz z sieci",AF1310*1/3.6*'lista, wskaźniki'!$F$21,IF(AA1310="olej opałowy",AF1310*1/3.6*'lista, wskaźniki'!$F$24,0)))))</f>
        <v>0</v>
      </c>
      <c r="AN1310" s="20">
        <f>IF(AA1310="węgiel",AF1310*'lista, wskaźniki'!$E$42,IF(AA1310="drewno",AF1310*'lista, wskaźniki'!$G$42,IF(AA1310="pellet",AF1310*'lista, wskaźniki'!$H$42,IF(AA1310="gaz z sieci",AF1310*'lista, wskaźniki'!$F$42,IF(AA1310="olej opałowy",AF1310*'lista, wskaźniki'!$I$42,0)))))</f>
        <v>0</v>
      </c>
      <c r="AO1310" s="20">
        <f>IF(AA1310="węgiel",AF1310*'lista, wskaźniki'!$E$43,IF(AA1310="drewno",AF1310*'lista, wskaźniki'!$G$43,IF(AA1310="pellet",AF1310*'lista, wskaźniki'!$H$43,IF(AA1310="gaz z sieci",AF1310*'lista, wskaźniki'!$F$43,IF(AA1310="olej opałowy",AF1310*'lista, wskaźniki'!$I$43,0)))))</f>
        <v>0</v>
      </c>
      <c r="AP1310" s="20">
        <f>IF(AA1310="węgiel",AF1310*'lista, wskaźniki'!$E$44,IF(AA1310="drewno",AF1310*'lista, wskaźniki'!$G$44,IF(AA1310="pellet",AF1310*'lista, wskaźniki'!$H$44,IF(AA1310="gaz z sieci",AF1310*'lista, wskaźniki'!$F$44,IF(AA1310="olej opałowy",AF1310*'lista, wskaźniki'!$I$44,0)))))</f>
        <v>0</v>
      </c>
      <c r="AQ1310" s="20" t="b">
        <f>IF(Z1310="gaz",AH1310*1/3.6*'lista, wskaźniki'!$F$21,IF(Z1310="energia elektryczna",AH1310*1/3.6*'lista, wskaźniki'!$F$26))</f>
        <v>0</v>
      </c>
      <c r="AR1310" s="20" t="b">
        <f>IF(Z1310="gaz",AH1310*'lista, wskaźniki'!$F$42,IF(Z1310="energia elektryczna",AH1310*0))</f>
        <v>0</v>
      </c>
      <c r="AS1310" s="20" t="b">
        <f>IF(Z1310="gaz",AH1310*'lista, wskaźniki'!$F$43,IF(Z1310="energia elektryczna",AH1310*0))</f>
        <v>0</v>
      </c>
      <c r="AT1310" s="20" t="b">
        <f>IF(Z1310="gaz",AH1310*'lista, wskaźniki'!$F$44,IF(Z1310="energia elektryczna",AH1310*0))</f>
        <v>0</v>
      </c>
      <c r="AU1310" s="20">
        <f>AI1310*1/3.6*'lista, wskaźniki'!$F$21</f>
        <v>0</v>
      </c>
      <c r="AV1310" s="20">
        <f>AI1310*'lista, wskaźniki'!$F$42</f>
        <v>0</v>
      </c>
      <c r="AW1310" s="20">
        <f>AI1310*'lista, wskaźniki'!$F$43</f>
        <v>0</v>
      </c>
      <c r="AX1310" s="20">
        <f>AI1310*'lista, wskaźniki'!$F$44</f>
        <v>0</v>
      </c>
      <c r="AY1310" s="20">
        <f>AK1310*'lista, wskaźniki'!$F$26</f>
        <v>0</v>
      </c>
      <c r="AZ1310" s="20">
        <f t="shared" si="584"/>
        <v>0</v>
      </c>
      <c r="BA1310" s="20">
        <f t="shared" si="585"/>
        <v>0</v>
      </c>
      <c r="BB1310" s="20">
        <f t="shared" si="586"/>
        <v>0</v>
      </c>
      <c r="BC1310" s="20">
        <f t="shared" si="587"/>
        <v>0</v>
      </c>
      <c r="BD1310" s="1020"/>
      <c r="BE1310" s="1020"/>
      <c r="BF1310" s="1020"/>
      <c r="BG1310" s="1020"/>
      <c r="BH1310" s="144"/>
      <c r="BI1310" s="1020"/>
      <c r="BJ1310" s="144"/>
      <c r="BK1310" s="1020"/>
      <c r="BL1310" s="144"/>
      <c r="BM1310" s="144"/>
      <c r="BN1310" s="144"/>
      <c r="BO1310" s="144"/>
      <c r="BP1310" s="144"/>
      <c r="BQ1310" s="144"/>
      <c r="BR1310" s="144"/>
      <c r="BS1310" s="1017"/>
      <c r="BT1310" s="1017"/>
      <c r="BU1310" s="1017"/>
      <c r="BV1310" s="1017"/>
      <c r="BW1310" s="1017"/>
      <c r="BX1310" s="1017"/>
      <c r="BY1310" s="1026"/>
      <c r="CA1310" s="365" t="b">
        <f t="shared" si="588"/>
        <v>0</v>
      </c>
      <c r="CB1310" s="365" t="b">
        <f t="shared" si="589"/>
        <v>0</v>
      </c>
      <c r="CC1310" s="365">
        <f t="shared" si="590"/>
        <v>0</v>
      </c>
      <c r="CD1310" s="365" t="b">
        <f t="shared" si="591"/>
        <v>0</v>
      </c>
      <c r="CE1310" s="365" t="b">
        <f t="shared" si="592"/>
        <v>0</v>
      </c>
      <c r="CF1310" s="365" t="b">
        <f t="shared" si="593"/>
        <v>0</v>
      </c>
      <c r="CG1310" s="365" t="b">
        <f t="shared" si="594"/>
        <v>0</v>
      </c>
      <c r="CH1310" s="365" t="b">
        <f t="shared" si="595"/>
        <v>0</v>
      </c>
      <c r="CI1310" s="72" t="b">
        <f t="shared" si="596"/>
        <v>0</v>
      </c>
      <c r="CJ1310" s="72" t="b">
        <f t="shared" si="597"/>
        <v>0</v>
      </c>
      <c r="CK1310" s="72">
        <f t="shared" si="598"/>
        <v>0</v>
      </c>
      <c r="CL1310" s="72">
        <f t="shared" si="599"/>
        <v>0</v>
      </c>
      <c r="CM1310" s="72" t="b">
        <f t="shared" si="600"/>
        <v>0</v>
      </c>
      <c r="CN1310" s="72" t="b">
        <f t="shared" si="601"/>
        <v>0</v>
      </c>
      <c r="CP1310" s="13">
        <f t="shared" si="602"/>
        <v>0</v>
      </c>
      <c r="CQ1310" s="13" t="b">
        <f t="shared" si="603"/>
        <v>0</v>
      </c>
      <c r="CR1310" s="13" t="b">
        <f t="shared" si="604"/>
        <v>0</v>
      </c>
      <c r="CS1310" s="13" t="b">
        <f t="shared" si="610"/>
        <v>0</v>
      </c>
      <c r="CT1310" s="13" t="b">
        <f t="shared" si="609"/>
        <v>0</v>
      </c>
      <c r="CU1310" s="13" t="b">
        <f t="shared" si="582"/>
        <v>0</v>
      </c>
      <c r="CV1310" s="13" t="b">
        <f t="shared" si="605"/>
        <v>0</v>
      </c>
      <c r="CW1310" s="13" t="b">
        <f t="shared" si="606"/>
        <v>0</v>
      </c>
      <c r="CX1310" s="13" t="b">
        <f t="shared" si="607"/>
        <v>0</v>
      </c>
      <c r="CY1310" s="13" t="b">
        <f t="shared" si="608"/>
        <v>0</v>
      </c>
    </row>
    <row r="1311" spans="1:103" ht="15" thickBot="1">
      <c r="A1311" s="932"/>
      <c r="B1311" s="1020"/>
      <c r="C1311" s="1020"/>
      <c r="D1311" s="1020"/>
      <c r="E1311" s="1020"/>
      <c r="F1311" s="1020"/>
      <c r="G1311" s="1020"/>
      <c r="H1311" s="1020"/>
      <c r="I1311" s="1020"/>
      <c r="J1311" s="1020"/>
      <c r="K1311" s="1020"/>
      <c r="L1311" s="1020"/>
      <c r="M1311" s="1020"/>
      <c r="N1311" s="1020"/>
      <c r="O1311" s="145"/>
      <c r="P1311" s="1020"/>
      <c r="Q1311" s="941"/>
      <c r="R1311" s="1020"/>
      <c r="S1311" s="1020"/>
      <c r="T1311" s="1020"/>
      <c r="U1311" s="1020"/>
      <c r="V1311" s="1020"/>
      <c r="W1311" s="144"/>
      <c r="X1311" s="144"/>
      <c r="Y1311" s="144"/>
      <c r="Z1311" s="144"/>
      <c r="AA1311" s="144" t="s">
        <v>38</v>
      </c>
      <c r="AB1311" s="146"/>
      <c r="AC1311" s="146"/>
      <c r="AD1311" s="144"/>
      <c r="AE1311" s="1020"/>
      <c r="AF1311" s="334">
        <f t="shared" si="583"/>
        <v>0</v>
      </c>
      <c r="AG1311" s="272">
        <f>IF(R1311="kompletna",Q1311*J1311*0.0036*'lista, wskaźniki'!$F$13, IF(R1311="częściowa",Q1311*J1311*0.0036*'lista, wskaźniki'!$F$14, IF(R1311="brak",Q1311*J1311*0.0036*'lista, wskaźniki'!$F$15,)))</f>
        <v>0</v>
      </c>
      <c r="AH1311" s="334">
        <f>IF(Y1311="inne",K1311*'lista, wskaźniki'!$E$35,IF(Y1311="to samo źródło",0,IF(Y1311=0,0)))</f>
        <v>0</v>
      </c>
      <c r="AI1311" s="334">
        <f>IF(AA1311="gaz z sieci",AC1311*'lista, wskaźniki'!$D$21)</f>
        <v>0</v>
      </c>
      <c r="AJ1311" s="272">
        <f>IF(AA1311="węgiel",AB1311*'lista, wskaźniki'!$D$20, IF('Sektor mieszkaniowy'!AA1311="drewno",'Sektor mieszkaniowy'!AB1311*'lista, wskaźniki'!$D$22,IF('Sektor mieszkaniowy'!AA1311="pellet",AB1311*'lista, wskaźniki'!$D$23,IF('Sektor mieszkaniowy'!AA1311="gaz z sieci",AB1311*'lista, wskaźniki'!$D$21,IF('Sektor mieszkaniowy'!AA1311="olej opałowy",'Sektor mieszkaniowy'!AB1311*'lista, wskaźniki'!$D$24)))))</f>
        <v>0</v>
      </c>
      <c r="AK1311" s="1023"/>
      <c r="AL1311" s="1020"/>
      <c r="AM1311" s="20">
        <f>IF(AA1311="węgiel",AF1311*1/3.6*'lista, wskaźniki'!$F$20,IF(AA1311="drewno",AF1311*1/3.6*'lista, wskaźniki'!$F$22,IF(AA1311="pellet",AF1311*1/3.6*'lista, wskaźniki'!$F$23,IF(AA1311="gaz z sieci",AF1311*1/3.6*'lista, wskaźniki'!$F$21,IF(AA1311="olej opałowy",AF1311*1/3.6*'lista, wskaźniki'!$F$24,0)))))</f>
        <v>0</v>
      </c>
      <c r="AN1311" s="20">
        <f>IF(AA1311="węgiel",AF1311*'lista, wskaźniki'!$E$42,IF(AA1311="drewno",AF1311*'lista, wskaźniki'!$G$42,IF(AA1311="pellet",AF1311*'lista, wskaźniki'!$H$42,IF(AA1311="gaz z sieci",AF1311*'lista, wskaźniki'!$F$42,IF(AA1311="olej opałowy",AF1311*'lista, wskaźniki'!$I$42,0)))))</f>
        <v>0</v>
      </c>
      <c r="AO1311" s="20">
        <f>IF(AA1311="węgiel",AF1311*'lista, wskaźniki'!$E$43,IF(AA1311="drewno",AF1311*'lista, wskaźniki'!$G$43,IF(AA1311="pellet",AF1311*'lista, wskaźniki'!$H$43,IF(AA1311="gaz z sieci",AF1311*'lista, wskaźniki'!$F$43,IF(AA1311="olej opałowy",AF1311*'lista, wskaźniki'!$I$43,0)))))</f>
        <v>0</v>
      </c>
      <c r="AP1311" s="20">
        <f>IF(AA1311="węgiel",AF1311*'lista, wskaźniki'!$E$44,IF(AA1311="drewno",AF1311*'lista, wskaźniki'!$G$44,IF(AA1311="pellet",AF1311*'lista, wskaźniki'!$H$44,IF(AA1311="gaz z sieci",AF1311*'lista, wskaźniki'!$F$44,IF(AA1311="olej opałowy",AF1311*'lista, wskaźniki'!$I$44,0)))))</f>
        <v>0</v>
      </c>
      <c r="AQ1311" s="20" t="b">
        <f>IF(Z1311="gaz",AH1311*1/3.6*'lista, wskaźniki'!$F$21,IF(Z1311="energia elektryczna",AH1311*1/3.6*'lista, wskaźniki'!$F$26))</f>
        <v>0</v>
      </c>
      <c r="AR1311" s="20" t="b">
        <f>IF(Z1311="gaz",AH1311*'lista, wskaźniki'!$F$42,IF(Z1311="energia elektryczna",AH1311*0))</f>
        <v>0</v>
      </c>
      <c r="AS1311" s="20" t="b">
        <f>IF(Z1311="gaz",AH1311*'lista, wskaźniki'!$F$43,IF(Z1311="energia elektryczna",AH1311*0))</f>
        <v>0</v>
      </c>
      <c r="AT1311" s="20" t="b">
        <f>IF(Z1311="gaz",AH1311*'lista, wskaźniki'!$F$44,IF(Z1311="energia elektryczna",AH1311*0))</f>
        <v>0</v>
      </c>
      <c r="AU1311" s="20">
        <f>AI1311*1/3.6*'lista, wskaźniki'!$F$21</f>
        <v>0</v>
      </c>
      <c r="AV1311" s="20">
        <f>AI1311*'lista, wskaźniki'!$F$42</f>
        <v>0</v>
      </c>
      <c r="AW1311" s="20">
        <f>AI1311*'lista, wskaźniki'!$F$43</f>
        <v>0</v>
      </c>
      <c r="AX1311" s="20">
        <f>AI1311*'lista, wskaźniki'!$F$44</f>
        <v>0</v>
      </c>
      <c r="AY1311" s="20">
        <f>AK1311*'lista, wskaźniki'!$F$26</f>
        <v>0</v>
      </c>
      <c r="AZ1311" s="20">
        <f t="shared" si="584"/>
        <v>0</v>
      </c>
      <c r="BA1311" s="20">
        <f t="shared" si="585"/>
        <v>0</v>
      </c>
      <c r="BB1311" s="20">
        <f t="shared" si="586"/>
        <v>0</v>
      </c>
      <c r="BC1311" s="20">
        <f t="shared" si="587"/>
        <v>0</v>
      </c>
      <c r="BD1311" s="1020"/>
      <c r="BE1311" s="1020"/>
      <c r="BF1311" s="1020"/>
      <c r="BG1311" s="1020"/>
      <c r="BH1311" s="144"/>
      <c r="BI1311" s="1020"/>
      <c r="BJ1311" s="144"/>
      <c r="BK1311" s="1020"/>
      <c r="BL1311" s="144"/>
      <c r="BM1311" s="144"/>
      <c r="BN1311" s="144"/>
      <c r="BO1311" s="144"/>
      <c r="BP1311" s="144"/>
      <c r="BQ1311" s="144"/>
      <c r="BR1311" s="144"/>
      <c r="BS1311" s="1017"/>
      <c r="BT1311" s="1017"/>
      <c r="BU1311" s="1017"/>
      <c r="BV1311" s="1017"/>
      <c r="BW1311" s="1017"/>
      <c r="BX1311" s="1017"/>
      <c r="BY1311" s="1026"/>
      <c r="CA1311" s="365" t="b">
        <f t="shared" si="588"/>
        <v>0</v>
      </c>
      <c r="CB1311" s="365" t="b">
        <f t="shared" si="589"/>
        <v>0</v>
      </c>
      <c r="CC1311" s="365" t="b">
        <f t="shared" si="590"/>
        <v>0</v>
      </c>
      <c r="CD1311" s="365">
        <f t="shared" si="591"/>
        <v>0</v>
      </c>
      <c r="CE1311" s="365" t="b">
        <f t="shared" si="592"/>
        <v>0</v>
      </c>
      <c r="CF1311" s="365" t="b">
        <f t="shared" si="593"/>
        <v>0</v>
      </c>
      <c r="CG1311" s="365" t="b">
        <f t="shared" si="594"/>
        <v>0</v>
      </c>
      <c r="CH1311" s="365">
        <f t="shared" si="595"/>
        <v>0</v>
      </c>
      <c r="CI1311" s="72" t="b">
        <f t="shared" si="596"/>
        <v>0</v>
      </c>
      <c r="CJ1311" s="72" t="b">
        <f t="shared" si="597"/>
        <v>0</v>
      </c>
      <c r="CK1311" s="72" t="b">
        <f t="shared" si="598"/>
        <v>0</v>
      </c>
      <c r="CL1311" s="72">
        <f t="shared" si="599"/>
        <v>0</v>
      </c>
      <c r="CM1311" s="72" t="b">
        <f t="shared" si="600"/>
        <v>0</v>
      </c>
      <c r="CN1311" s="72" t="b">
        <f t="shared" si="601"/>
        <v>0</v>
      </c>
      <c r="CP1311" s="13">
        <f t="shared" si="602"/>
        <v>0</v>
      </c>
      <c r="CQ1311" s="13" t="b">
        <f t="shared" si="603"/>
        <v>0</v>
      </c>
      <c r="CR1311" s="13" t="b">
        <f t="shared" si="604"/>
        <v>0</v>
      </c>
      <c r="CS1311" s="13" t="b">
        <f t="shared" si="610"/>
        <v>0</v>
      </c>
      <c r="CT1311" s="13" t="b">
        <f t="shared" si="609"/>
        <v>0</v>
      </c>
      <c r="CU1311" s="13" t="b">
        <f t="shared" ref="CU1311:CU1374" si="611">IF(R1311="kompletna",CT1311,IF(R1311="częściowa",0.5*CT1311,IF(R1311="brak",0*CT1311)))</f>
        <v>0</v>
      </c>
      <c r="CV1311" s="13" t="b">
        <f t="shared" si="605"/>
        <v>0</v>
      </c>
      <c r="CW1311" s="13" t="b">
        <f t="shared" si="606"/>
        <v>0</v>
      </c>
      <c r="CX1311" s="13" t="b">
        <f t="shared" si="607"/>
        <v>0</v>
      </c>
      <c r="CY1311" s="13" t="b">
        <f t="shared" si="608"/>
        <v>0</v>
      </c>
    </row>
    <row r="1312" spans="1:103" ht="15" thickBot="1">
      <c r="A1312" s="933"/>
      <c r="B1312" s="1021"/>
      <c r="C1312" s="1021"/>
      <c r="D1312" s="1021"/>
      <c r="E1312" s="1021"/>
      <c r="F1312" s="1021"/>
      <c r="G1312" s="1021"/>
      <c r="H1312" s="1021"/>
      <c r="I1312" s="1021"/>
      <c r="J1312" s="1021"/>
      <c r="K1312" s="1021"/>
      <c r="L1312" s="1021"/>
      <c r="M1312" s="1021"/>
      <c r="N1312" s="1021"/>
      <c r="O1312" s="148"/>
      <c r="P1312" s="1021"/>
      <c r="Q1312" s="942"/>
      <c r="R1312" s="1021"/>
      <c r="S1312" s="1021"/>
      <c r="T1312" s="1021"/>
      <c r="U1312" s="1021"/>
      <c r="V1312" s="1021"/>
      <c r="W1312" s="147"/>
      <c r="X1312" s="147"/>
      <c r="Y1312" s="147"/>
      <c r="Z1312" s="147"/>
      <c r="AA1312" s="147" t="s">
        <v>37</v>
      </c>
      <c r="AB1312" s="149"/>
      <c r="AC1312" s="149"/>
      <c r="AD1312" s="147"/>
      <c r="AE1312" s="1021"/>
      <c r="AF1312" s="334">
        <f t="shared" si="583"/>
        <v>0</v>
      </c>
      <c r="AG1312" s="272">
        <f>IF(R1312="kompletna",Q1312*J1312*0.0036*'lista, wskaźniki'!$F$13, IF(R1312="częściowa",Q1312*J1312*0.0036*'lista, wskaźniki'!$F$14, IF(R1312="brak",Q1312*J1312*0.0036*'lista, wskaźniki'!$F$15,)))</f>
        <v>0</v>
      </c>
      <c r="AH1312" s="334">
        <f>IF(Y1312="inne",K1312*'lista, wskaźniki'!$E$35,IF(Y1312="to samo źródło",0,IF(Y1312=0,0)))</f>
        <v>0</v>
      </c>
      <c r="AI1312" s="334" t="b">
        <f>IF(AA1312="gaz z sieci",AC1312*'lista, wskaźniki'!$D$21)</f>
        <v>0</v>
      </c>
      <c r="AJ1312" s="272">
        <f>IF(AA1312="węgiel",AB1312*'lista, wskaźniki'!$D$20, IF('Sektor mieszkaniowy'!AA1312="drewno",'Sektor mieszkaniowy'!AB1312*'lista, wskaźniki'!$D$22,IF('Sektor mieszkaniowy'!AA1312="pellet",AB1312*'lista, wskaźniki'!$D$23,IF('Sektor mieszkaniowy'!AA1312="gaz z sieci",AB1312*'lista, wskaźniki'!$D$21,IF('Sektor mieszkaniowy'!AA1312="olej opałowy",'Sektor mieszkaniowy'!AB1312*'lista, wskaźniki'!$D$24)))))</f>
        <v>0</v>
      </c>
      <c r="AK1312" s="1024"/>
      <c r="AL1312" s="1021"/>
      <c r="AM1312" s="20">
        <f>IF(AA1312="węgiel",AF1312*1/3.6*'lista, wskaźniki'!$F$20,IF(AA1312="drewno",AF1312*1/3.6*'lista, wskaźniki'!$F$22,IF(AA1312="pellet",AF1312*1/3.6*'lista, wskaźniki'!$F$23,IF(AA1312="gaz z sieci",AF1312*1/3.6*'lista, wskaźniki'!$F$21,IF(AA1312="olej opałowy",AF1312*1/3.6*'lista, wskaźniki'!$F$24,0)))))</f>
        <v>0</v>
      </c>
      <c r="AN1312" s="20">
        <f>IF(AA1312="węgiel",AF1312*'lista, wskaźniki'!$E$42,IF(AA1312="drewno",AF1312*'lista, wskaźniki'!$G$42,IF(AA1312="pellet",AF1312*'lista, wskaźniki'!$H$42,IF(AA1312="gaz z sieci",AF1312*'lista, wskaźniki'!$F$42,IF(AA1312="olej opałowy",AF1312*'lista, wskaźniki'!$I$42,0)))))</f>
        <v>0</v>
      </c>
      <c r="AO1312" s="20">
        <f>IF(AA1312="węgiel",AF1312*'lista, wskaźniki'!$E$43,IF(AA1312="drewno",AF1312*'lista, wskaźniki'!$G$43,IF(AA1312="pellet",AF1312*'lista, wskaźniki'!$H$43,IF(AA1312="gaz z sieci",AF1312*'lista, wskaźniki'!$F$43,IF(AA1312="olej opałowy",AF1312*'lista, wskaźniki'!$I$43,0)))))</f>
        <v>0</v>
      </c>
      <c r="AP1312" s="20">
        <f>IF(AA1312="węgiel",AF1312*'lista, wskaźniki'!$E$44,IF(AA1312="drewno",AF1312*'lista, wskaźniki'!$G$44,IF(AA1312="pellet",AF1312*'lista, wskaźniki'!$H$44,IF(AA1312="gaz z sieci",AF1312*'lista, wskaźniki'!$F$44,IF(AA1312="olej opałowy",AF1312*'lista, wskaźniki'!$I$44,0)))))</f>
        <v>0</v>
      </c>
      <c r="AQ1312" s="20" t="b">
        <f>IF(Z1312="gaz",AH1312*1/3.6*'lista, wskaźniki'!$F$21,IF(Z1312="energia elektryczna",AH1312*1/3.6*'lista, wskaźniki'!$F$26))</f>
        <v>0</v>
      </c>
      <c r="AR1312" s="20" t="b">
        <f>IF(Z1312="gaz",AH1312*'lista, wskaźniki'!$F$42,IF(Z1312="energia elektryczna",AH1312*0))</f>
        <v>0</v>
      </c>
      <c r="AS1312" s="20" t="b">
        <f>IF(Z1312="gaz",AH1312*'lista, wskaźniki'!$F$43,IF(Z1312="energia elektryczna",AH1312*0))</f>
        <v>0</v>
      </c>
      <c r="AT1312" s="20" t="b">
        <f>IF(Z1312="gaz",AH1312*'lista, wskaźniki'!$F$44,IF(Z1312="energia elektryczna",AH1312*0))</f>
        <v>0</v>
      </c>
      <c r="AU1312" s="20">
        <f>AI1312*1/3.6*'lista, wskaźniki'!$F$21</f>
        <v>0</v>
      </c>
      <c r="AV1312" s="20">
        <f>AI1312*'lista, wskaźniki'!$F$42</f>
        <v>0</v>
      </c>
      <c r="AW1312" s="20">
        <f>AI1312*'lista, wskaźniki'!$F$43</f>
        <v>0</v>
      </c>
      <c r="AX1312" s="20">
        <f>AI1312*'lista, wskaźniki'!$F$44</f>
        <v>0</v>
      </c>
      <c r="AY1312" s="20">
        <f>AK1312*'lista, wskaźniki'!$F$26</f>
        <v>0</v>
      </c>
      <c r="AZ1312" s="20">
        <f t="shared" si="584"/>
        <v>0</v>
      </c>
      <c r="BA1312" s="20">
        <f t="shared" si="585"/>
        <v>0</v>
      </c>
      <c r="BB1312" s="20">
        <f t="shared" si="586"/>
        <v>0</v>
      </c>
      <c r="BC1312" s="20">
        <f t="shared" si="587"/>
        <v>0</v>
      </c>
      <c r="BD1312" s="1021"/>
      <c r="BE1312" s="1021"/>
      <c r="BF1312" s="1021"/>
      <c r="BG1312" s="1021"/>
      <c r="BH1312" s="147"/>
      <c r="BI1312" s="1021"/>
      <c r="BJ1312" s="147"/>
      <c r="BK1312" s="1021"/>
      <c r="BL1312" s="147"/>
      <c r="BM1312" s="147"/>
      <c r="BN1312" s="147"/>
      <c r="BO1312" s="147"/>
      <c r="BP1312" s="147"/>
      <c r="BQ1312" s="147"/>
      <c r="BR1312" s="147"/>
      <c r="BS1312" s="1018"/>
      <c r="BT1312" s="1018"/>
      <c r="BU1312" s="1018"/>
      <c r="BV1312" s="1018"/>
      <c r="BW1312" s="1018"/>
      <c r="BX1312" s="1018"/>
      <c r="BY1312" s="1027"/>
      <c r="CA1312" s="365" t="b">
        <f t="shared" si="588"/>
        <v>0</v>
      </c>
      <c r="CB1312" s="365" t="b">
        <f t="shared" si="589"/>
        <v>0</v>
      </c>
      <c r="CC1312" s="365" t="b">
        <f t="shared" si="590"/>
        <v>0</v>
      </c>
      <c r="CD1312" s="365" t="b">
        <f t="shared" si="591"/>
        <v>0</v>
      </c>
      <c r="CE1312" s="365">
        <f t="shared" si="592"/>
        <v>0</v>
      </c>
      <c r="CF1312" s="365" t="b">
        <f t="shared" si="593"/>
        <v>0</v>
      </c>
      <c r="CG1312" s="365" t="b">
        <f t="shared" si="594"/>
        <v>0</v>
      </c>
      <c r="CH1312" s="365" t="b">
        <f t="shared" si="595"/>
        <v>0</v>
      </c>
      <c r="CI1312" s="72" t="b">
        <f t="shared" si="596"/>
        <v>0</v>
      </c>
      <c r="CJ1312" s="72" t="b">
        <f t="shared" si="597"/>
        <v>0</v>
      </c>
      <c r="CK1312" s="72" t="b">
        <f t="shared" si="598"/>
        <v>0</v>
      </c>
      <c r="CL1312" s="72">
        <f t="shared" si="599"/>
        <v>0</v>
      </c>
      <c r="CM1312" s="72">
        <f t="shared" si="600"/>
        <v>0</v>
      </c>
      <c r="CN1312" s="72" t="b">
        <f t="shared" si="601"/>
        <v>0</v>
      </c>
      <c r="CP1312" s="13">
        <f t="shared" si="602"/>
        <v>0</v>
      </c>
      <c r="CQ1312" s="13" t="b">
        <f t="shared" si="603"/>
        <v>0</v>
      </c>
      <c r="CR1312" s="13" t="b">
        <f t="shared" si="604"/>
        <v>0</v>
      </c>
      <c r="CS1312" s="13" t="b">
        <f t="shared" si="610"/>
        <v>0</v>
      </c>
      <c r="CT1312" s="13" t="b">
        <f t="shared" si="609"/>
        <v>0</v>
      </c>
      <c r="CU1312" s="13" t="b">
        <f t="shared" si="611"/>
        <v>0</v>
      </c>
      <c r="CV1312" s="13" t="b">
        <f t="shared" si="605"/>
        <v>0</v>
      </c>
      <c r="CW1312" s="13" t="b">
        <f t="shared" si="606"/>
        <v>0</v>
      </c>
      <c r="CX1312" s="13" t="b">
        <f t="shared" si="607"/>
        <v>0</v>
      </c>
      <c r="CY1312" s="13" t="b">
        <f t="shared" si="608"/>
        <v>0</v>
      </c>
    </row>
    <row r="1313" spans="1:103" ht="15" thickBot="1">
      <c r="A1313" s="931">
        <v>263</v>
      </c>
      <c r="B1313" s="1019" t="s">
        <v>230</v>
      </c>
      <c r="C1313" s="1019"/>
      <c r="D1313" s="1019" t="s">
        <v>1</v>
      </c>
      <c r="E1313" s="1019" t="s">
        <v>5</v>
      </c>
      <c r="F1313" s="1019"/>
      <c r="G1313" s="1019"/>
      <c r="H1313" s="1019"/>
      <c r="I1313" s="1019" t="s">
        <v>10</v>
      </c>
      <c r="J1313" s="1019"/>
      <c r="K1313" s="1019"/>
      <c r="L1313" s="1019" t="s">
        <v>16</v>
      </c>
      <c r="M1313" s="1019"/>
      <c r="N1313" s="1019" t="s">
        <v>17</v>
      </c>
      <c r="O1313" s="142"/>
      <c r="P1313" s="1019" t="s">
        <v>17</v>
      </c>
      <c r="Q1313" s="940">
        <f>IF(I1313="&lt;1966",'lista, wskaźniki'!$G$4,IF(I1313="1967-1985",'lista, wskaźniki'!$G$5,IF(I1313="1986-1992",'lista, wskaźniki'!$G$6,IF(I1313="1993-1996",'lista, wskaźniki'!$G$7,IF(I1313="&gt;1997",'lista, wskaźniki'!$G$8,IF(I1313=0,'lista, wskaźniki'!$G$4))))))</f>
        <v>290</v>
      </c>
      <c r="R1313" s="1019" t="s">
        <v>25</v>
      </c>
      <c r="S1313" s="1019" t="s">
        <v>31</v>
      </c>
      <c r="T1313" s="1019"/>
      <c r="U1313" s="1019"/>
      <c r="V1313" s="1019"/>
      <c r="W1313" s="141" t="s">
        <v>35</v>
      </c>
      <c r="X1313" s="141" t="s">
        <v>39</v>
      </c>
      <c r="Y1313" s="141" t="s">
        <v>24</v>
      </c>
      <c r="Z1313" s="141" t="s">
        <v>40</v>
      </c>
      <c r="AA1313" s="141" t="s">
        <v>35</v>
      </c>
      <c r="AB1313" s="143">
        <v>2.5</v>
      </c>
      <c r="AC1313" s="143"/>
      <c r="AD1313" s="141"/>
      <c r="AE1313" s="1019"/>
      <c r="AF1313" s="334">
        <f t="shared" si="583"/>
        <v>56.574999999999996</v>
      </c>
      <c r="AG1313" s="272">
        <f>IF(R1313="kompletna",Q1313*J1313*0.0036*'lista, wskaźniki'!$F$13, IF(R1313="częściowa",Q1313*J1313*0.0036*'lista, wskaźniki'!$F$14, IF(R1313="brak",Q1313*J1313*0.0036*'lista, wskaźniki'!$F$15,)))</f>
        <v>0</v>
      </c>
      <c r="AH1313" s="334">
        <f>IF(Y1313="inne",K1313*'lista, wskaźniki'!$E$35,IF(Y1313="to samo źródło",0,IF(Y1313=0,0)))</f>
        <v>0</v>
      </c>
      <c r="AI1313" s="334" t="b">
        <f>IF(AA1313="gaz z sieci",AC1313*'lista, wskaźniki'!$D$21)</f>
        <v>0</v>
      </c>
      <c r="AJ1313" s="272">
        <f>IF(AA1313="węgiel",AB1313*'lista, wskaźniki'!$D$20, IF('Sektor mieszkaniowy'!AA1313="drewno",'Sektor mieszkaniowy'!AB1313*'lista, wskaźniki'!$D$22,IF('Sektor mieszkaniowy'!AA1313="pellet",AB1313*'lista, wskaźniki'!$D$23,IF('Sektor mieszkaniowy'!AA1313="gaz z sieci",AB1313*'lista, wskaźniki'!$D$21,IF('Sektor mieszkaniowy'!AA1313="olej opałowy",'Sektor mieszkaniowy'!AB1313*'lista, wskaźniki'!$D$24)))))</f>
        <v>56.574999999999996</v>
      </c>
      <c r="AK1313" s="1022"/>
      <c r="AL1313" s="1019"/>
      <c r="AM1313" s="20">
        <f>IF(AA1313="węgiel",AF1313*1/3.6*'lista, wskaźniki'!$F$20,IF(AA1313="drewno",AF1313*1/3.6*'lista, wskaźniki'!$F$22,IF(AA1313="pellet",AF1313*1/3.6*'lista, wskaźniki'!$F$23,IF(AA1313="gaz z sieci",AF1313*1/3.6*'lista, wskaźniki'!$F$21,IF(AA1313="olej opałowy",AF1313*1/3.6*'lista, wskaźniki'!$F$24,0)))))</f>
        <v>5.3593497499999998</v>
      </c>
      <c r="AN1313" s="20">
        <f>IF(AA1313="węgiel",AF1313*'lista, wskaźniki'!$E$42,IF(AA1313="drewno",AF1313*'lista, wskaźniki'!$G$42,IF(AA1313="pellet",AF1313*'lista, wskaźniki'!$H$42,IF(AA1313="gaz z sieci",AF1313*'lista, wskaźniki'!$F$42,IF(AA1313="olej opałowy",AF1313*'lista, wskaźniki'!$I$42,0)))))</f>
        <v>2.14985E-2</v>
      </c>
      <c r="AO1313" s="20">
        <f>IF(AA1313="węgiel",AF1313*'lista, wskaźniki'!$E$43,IF(AA1313="drewno",AF1313*'lista, wskaźniki'!$G$43,IF(AA1313="pellet",AF1313*'lista, wskaźniki'!$H$43,IF(AA1313="gaz z sieci",AF1313*'lista, wskaźniki'!$F$43,IF(AA1313="olej opałowy",AF1313*'lista, wskaźniki'!$I$43,0)))))</f>
        <v>2.0367E-2</v>
      </c>
      <c r="AP1313" s="20">
        <f>IF(AA1313="węgiel",AF1313*'lista, wskaźniki'!$E$44,IF(AA1313="drewno",AF1313*'lista, wskaźniki'!$G$44,IF(AA1313="pellet",AF1313*'lista, wskaźniki'!$H$44,IF(AA1313="gaz z sieci",AF1313*'lista, wskaźniki'!$F$44,IF(AA1313="olej opałowy",AF1313*'lista, wskaźniki'!$I$44,0)))))</f>
        <v>1.5275249999999999E-5</v>
      </c>
      <c r="AQ1313" s="360">
        <f>IF(Z1313="gaz",AH1313*1/3.6*'lista, wskaźniki'!$F$21,IF(Z1313="energia elektryczna",AH1313*1/3.6*'lista, wskaźniki'!$F$26))</f>
        <v>0</v>
      </c>
      <c r="AR1313" s="20">
        <f>IF(Z1313="gaz",AH1313*'lista, wskaźniki'!$F$42,IF(Z1313="energia elektryczna",AH1313*0))</f>
        <v>0</v>
      </c>
      <c r="AS1313" s="20">
        <f>IF(Z1313="gaz",AH1313*'lista, wskaźniki'!$F$43,IF(Z1313="energia elektryczna",AH1313*0))</f>
        <v>0</v>
      </c>
      <c r="AT1313" s="20">
        <f>IF(Z1313="gaz",AH1313*'lista, wskaźniki'!$F$44,IF(Z1313="energia elektryczna",AH1313*0))</f>
        <v>0</v>
      </c>
      <c r="AU1313" s="20">
        <f>AI1313*1/3.6*'lista, wskaźniki'!$F$21</f>
        <v>0</v>
      </c>
      <c r="AV1313" s="20">
        <f>AI1313*'lista, wskaźniki'!$F$42</f>
        <v>0</v>
      </c>
      <c r="AW1313" s="20">
        <f>AI1313*'lista, wskaźniki'!$F$43</f>
        <v>0</v>
      </c>
      <c r="AX1313" s="20">
        <f>AI1313*'lista, wskaźniki'!$F$44</f>
        <v>0</v>
      </c>
      <c r="AY1313" s="20">
        <f>AK1313*'lista, wskaźniki'!$F$26</f>
        <v>0</v>
      </c>
      <c r="AZ1313" s="20">
        <f t="shared" si="584"/>
        <v>5.3593497499999998</v>
      </c>
      <c r="BA1313" s="20">
        <f t="shared" si="585"/>
        <v>2.14985E-2</v>
      </c>
      <c r="BB1313" s="20">
        <f t="shared" si="586"/>
        <v>2.0367E-2</v>
      </c>
      <c r="BC1313" s="20">
        <f t="shared" si="587"/>
        <v>1.5275249999999999E-5</v>
      </c>
      <c r="BD1313" s="1019" t="s">
        <v>17</v>
      </c>
      <c r="BE1313" s="1019" t="s">
        <v>17</v>
      </c>
      <c r="BF1313" s="1019" t="s">
        <v>17</v>
      </c>
      <c r="BG1313" s="1019" t="s">
        <v>17</v>
      </c>
      <c r="BH1313" s="141"/>
      <c r="BI1313" s="1019" t="s">
        <v>17</v>
      </c>
      <c r="BJ1313" s="141"/>
      <c r="BK1313" s="1019"/>
      <c r="BL1313" s="141"/>
      <c r="BM1313" s="141"/>
      <c r="BN1313" s="141"/>
      <c r="BO1313" s="141" t="s">
        <v>57</v>
      </c>
      <c r="BP1313" s="141"/>
      <c r="BQ1313" s="141"/>
      <c r="BR1313" s="141"/>
      <c r="BS1313" s="1016"/>
      <c r="BT1313" s="1016"/>
      <c r="BU1313" s="1016"/>
      <c r="BV1313" s="1016"/>
      <c r="BW1313" s="1016"/>
      <c r="BX1313" s="1016"/>
      <c r="BY1313" s="1025"/>
      <c r="CA1313" s="365">
        <f t="shared" si="588"/>
        <v>56.574999999999996</v>
      </c>
      <c r="CB1313" s="365" t="b">
        <f t="shared" si="589"/>
        <v>0</v>
      </c>
      <c r="CC1313" s="365" t="b">
        <f t="shared" si="590"/>
        <v>0</v>
      </c>
      <c r="CD1313" s="365" t="b">
        <f t="shared" si="591"/>
        <v>0</v>
      </c>
      <c r="CE1313" s="365" t="b">
        <f t="shared" si="592"/>
        <v>0</v>
      </c>
      <c r="CF1313" s="365" t="b">
        <f t="shared" si="593"/>
        <v>0</v>
      </c>
      <c r="CG1313" s="365">
        <f t="shared" si="594"/>
        <v>0</v>
      </c>
      <c r="CH1313" s="365" t="b">
        <f t="shared" si="595"/>
        <v>0</v>
      </c>
      <c r="CI1313" s="72">
        <f t="shared" si="596"/>
        <v>56.574999999999996</v>
      </c>
      <c r="CJ1313" s="72" t="b">
        <f t="shared" si="597"/>
        <v>0</v>
      </c>
      <c r="CK1313" s="72" t="b">
        <f t="shared" si="598"/>
        <v>0</v>
      </c>
      <c r="CL1313" s="72">
        <f t="shared" si="599"/>
        <v>0</v>
      </c>
      <c r="CM1313" s="72" t="b">
        <f t="shared" si="600"/>
        <v>0</v>
      </c>
      <c r="CN1313" s="72">
        <f t="shared" si="601"/>
        <v>0</v>
      </c>
      <c r="CP1313" s="13">
        <f t="shared" si="602"/>
        <v>0</v>
      </c>
      <c r="CQ1313" s="13">
        <f t="shared" si="603"/>
        <v>0</v>
      </c>
      <c r="CR1313" s="13" t="b">
        <f t="shared" si="604"/>
        <v>0</v>
      </c>
      <c r="CS1313" s="13">
        <f t="shared" si="610"/>
        <v>0</v>
      </c>
      <c r="CT1313" s="13" t="b">
        <f t="shared" si="609"/>
        <v>0</v>
      </c>
      <c r="CU1313" s="13">
        <f t="shared" si="611"/>
        <v>0</v>
      </c>
      <c r="CV1313" s="13" t="b">
        <f t="shared" si="605"/>
        <v>0</v>
      </c>
      <c r="CW1313" s="13">
        <f t="shared" si="606"/>
        <v>0</v>
      </c>
      <c r="CX1313" s="13" t="b">
        <f t="shared" si="607"/>
        <v>0</v>
      </c>
      <c r="CY1313" s="13">
        <f t="shared" si="608"/>
        <v>0</v>
      </c>
    </row>
    <row r="1314" spans="1:103" ht="15" thickBot="1">
      <c r="A1314" s="932"/>
      <c r="B1314" s="1020"/>
      <c r="C1314" s="1020"/>
      <c r="D1314" s="1020"/>
      <c r="E1314" s="1020"/>
      <c r="F1314" s="1020"/>
      <c r="G1314" s="1020"/>
      <c r="H1314" s="1020"/>
      <c r="I1314" s="1020"/>
      <c r="J1314" s="1020"/>
      <c r="K1314" s="1020"/>
      <c r="L1314" s="1020"/>
      <c r="M1314" s="1020"/>
      <c r="N1314" s="1020"/>
      <c r="O1314" s="145"/>
      <c r="P1314" s="1020"/>
      <c r="Q1314" s="941"/>
      <c r="R1314" s="1020"/>
      <c r="S1314" s="1020"/>
      <c r="T1314" s="1020"/>
      <c r="U1314" s="1020"/>
      <c r="V1314" s="1020"/>
      <c r="W1314" s="20" t="s">
        <v>36</v>
      </c>
      <c r="X1314" s="144"/>
      <c r="Y1314" s="144"/>
      <c r="Z1314" s="144"/>
      <c r="AA1314" s="144" t="s">
        <v>36</v>
      </c>
      <c r="AB1314" s="146"/>
      <c r="AC1314" s="146"/>
      <c r="AD1314" s="144"/>
      <c r="AE1314" s="1020"/>
      <c r="AF1314" s="334">
        <f t="shared" si="583"/>
        <v>0</v>
      </c>
      <c r="AG1314" s="272">
        <f>IF(R1314="kompletna",Q1314*J1314*0.0036*'lista, wskaźniki'!$F$13, IF(R1314="częściowa",Q1314*J1314*0.0036*'lista, wskaźniki'!$F$14, IF(R1314="brak",Q1314*J1314*0.0036*'lista, wskaźniki'!$F$15,)))</f>
        <v>0</v>
      </c>
      <c r="AH1314" s="334">
        <f>IF(Y1314="inne",K1314*'lista, wskaźniki'!$E$35,IF(Y1314="to samo źródło",0,IF(Y1314=0,0)))</f>
        <v>0</v>
      </c>
      <c r="AI1314" s="334" t="b">
        <f>IF(AA1314="gaz z sieci",AC1314*'lista, wskaźniki'!$D$21)</f>
        <v>0</v>
      </c>
      <c r="AJ1314" s="272">
        <f>IF(AA1314="węgiel",AB1314*'lista, wskaźniki'!$D$20, IF('Sektor mieszkaniowy'!AA1314="drewno",'Sektor mieszkaniowy'!AB1314*'lista, wskaźniki'!$D$22,IF('Sektor mieszkaniowy'!AA1314="pellet",AB1314*'lista, wskaźniki'!$D$23,IF('Sektor mieszkaniowy'!AA1314="gaz z sieci",AB1314*'lista, wskaźniki'!$D$21,IF('Sektor mieszkaniowy'!AA1314="olej opałowy",'Sektor mieszkaniowy'!AB1314*'lista, wskaźniki'!$D$24)))))</f>
        <v>0</v>
      </c>
      <c r="AK1314" s="1023"/>
      <c r="AL1314" s="1020"/>
      <c r="AM1314" s="20">
        <f>IF(AA1314="węgiel",AF1314*1/3.6*'lista, wskaźniki'!$F$20,IF(AA1314="drewno",AF1314*1/3.6*'lista, wskaźniki'!$F$22,IF(AA1314="pellet",AF1314*1/3.6*'lista, wskaźniki'!$F$23,IF(AA1314="gaz z sieci",AF1314*1/3.6*'lista, wskaźniki'!$F$21,IF(AA1314="olej opałowy",AF1314*1/3.6*'lista, wskaźniki'!$F$24,0)))))</f>
        <v>0</v>
      </c>
      <c r="AN1314" s="20">
        <f>IF(AA1314="węgiel",AF1314*'lista, wskaźniki'!$E$42,IF(AA1314="drewno",AF1314*'lista, wskaźniki'!$G$42,IF(AA1314="pellet",AF1314*'lista, wskaźniki'!$H$42,IF(AA1314="gaz z sieci",AF1314*'lista, wskaźniki'!$F$42,IF(AA1314="olej opałowy",AF1314*'lista, wskaźniki'!$I$42,0)))))</f>
        <v>0</v>
      </c>
      <c r="AO1314" s="20">
        <f>IF(AA1314="węgiel",AF1314*'lista, wskaźniki'!$E$43,IF(AA1314="drewno",AF1314*'lista, wskaźniki'!$G$43,IF(AA1314="pellet",AF1314*'lista, wskaźniki'!$H$43,IF(AA1314="gaz z sieci",AF1314*'lista, wskaźniki'!$F$43,IF(AA1314="olej opałowy",AF1314*'lista, wskaźniki'!$I$43,0)))))</f>
        <v>0</v>
      </c>
      <c r="AP1314" s="20">
        <f>IF(AA1314="węgiel",AF1314*'lista, wskaźniki'!$E$44,IF(AA1314="drewno",AF1314*'lista, wskaźniki'!$G$44,IF(AA1314="pellet",AF1314*'lista, wskaźniki'!$H$44,IF(AA1314="gaz z sieci",AF1314*'lista, wskaźniki'!$F$44,IF(AA1314="olej opałowy",AF1314*'lista, wskaźniki'!$I$44,0)))))</f>
        <v>0</v>
      </c>
      <c r="AQ1314" s="20" t="b">
        <f>IF(Z1314="gaz",AH1314*1/3.6*'lista, wskaźniki'!$F$21,IF(Z1314="energia elektryczna",AH1314*1/3.6*'lista, wskaźniki'!$F$26))</f>
        <v>0</v>
      </c>
      <c r="AR1314" s="20" t="b">
        <f>IF(Z1314="gaz",AH1314*'lista, wskaźniki'!$F$42,IF(Z1314="energia elektryczna",AH1314*0))</f>
        <v>0</v>
      </c>
      <c r="AS1314" s="20" t="b">
        <f>IF(Z1314="gaz",AH1314*'lista, wskaźniki'!$F$43,IF(Z1314="energia elektryczna",AH1314*0))</f>
        <v>0</v>
      </c>
      <c r="AT1314" s="20" t="b">
        <f>IF(Z1314="gaz",AH1314*'lista, wskaźniki'!$F$44,IF(Z1314="energia elektryczna",AH1314*0))</f>
        <v>0</v>
      </c>
      <c r="AU1314" s="20">
        <f>AI1314*1/3.6*'lista, wskaźniki'!$F$21</f>
        <v>0</v>
      </c>
      <c r="AV1314" s="20">
        <f>AI1314*'lista, wskaźniki'!$F$42</f>
        <v>0</v>
      </c>
      <c r="AW1314" s="20">
        <f>AI1314*'lista, wskaźniki'!$F$43</f>
        <v>0</v>
      </c>
      <c r="AX1314" s="20">
        <f>AI1314*'lista, wskaźniki'!$F$44</f>
        <v>0</v>
      </c>
      <c r="AY1314" s="20">
        <f>AK1314*'lista, wskaźniki'!$F$26</f>
        <v>0</v>
      </c>
      <c r="AZ1314" s="20">
        <f t="shared" si="584"/>
        <v>0</v>
      </c>
      <c r="BA1314" s="20">
        <f t="shared" si="585"/>
        <v>0</v>
      </c>
      <c r="BB1314" s="20">
        <f t="shared" si="586"/>
        <v>0</v>
      </c>
      <c r="BC1314" s="20">
        <f t="shared" si="587"/>
        <v>0</v>
      </c>
      <c r="BD1314" s="1020"/>
      <c r="BE1314" s="1020"/>
      <c r="BF1314" s="1020"/>
      <c r="BG1314" s="1020"/>
      <c r="BH1314" s="144"/>
      <c r="BI1314" s="1020"/>
      <c r="BJ1314" s="144"/>
      <c r="BK1314" s="1020"/>
      <c r="BL1314" s="144"/>
      <c r="BM1314" s="144"/>
      <c r="BN1314" s="144"/>
      <c r="BO1314" s="144"/>
      <c r="BP1314" s="144"/>
      <c r="BQ1314" s="144"/>
      <c r="BR1314" s="144"/>
      <c r="BS1314" s="1017"/>
      <c r="BT1314" s="1017"/>
      <c r="BU1314" s="1017"/>
      <c r="BV1314" s="1017"/>
      <c r="BW1314" s="1017"/>
      <c r="BX1314" s="1017"/>
      <c r="BY1314" s="1026"/>
      <c r="CA1314" s="365" t="b">
        <f t="shared" si="588"/>
        <v>0</v>
      </c>
      <c r="CB1314" s="365">
        <f t="shared" si="589"/>
        <v>0</v>
      </c>
      <c r="CC1314" s="365" t="b">
        <f t="shared" si="590"/>
        <v>0</v>
      </c>
      <c r="CD1314" s="365" t="b">
        <f t="shared" si="591"/>
        <v>0</v>
      </c>
      <c r="CE1314" s="365" t="b">
        <f t="shared" si="592"/>
        <v>0</v>
      </c>
      <c r="CF1314" s="365" t="b">
        <f t="shared" si="593"/>
        <v>0</v>
      </c>
      <c r="CG1314" s="365" t="b">
        <f t="shared" si="594"/>
        <v>0</v>
      </c>
      <c r="CH1314" s="365" t="b">
        <f t="shared" si="595"/>
        <v>0</v>
      </c>
      <c r="CI1314" s="72" t="b">
        <f t="shared" si="596"/>
        <v>0</v>
      </c>
      <c r="CJ1314" s="72">
        <f t="shared" si="597"/>
        <v>0</v>
      </c>
      <c r="CK1314" s="72" t="b">
        <f t="shared" si="598"/>
        <v>0</v>
      </c>
      <c r="CL1314" s="72">
        <f t="shared" si="599"/>
        <v>0</v>
      </c>
      <c r="CM1314" s="72" t="b">
        <f t="shared" si="600"/>
        <v>0</v>
      </c>
      <c r="CN1314" s="72" t="b">
        <f t="shared" si="601"/>
        <v>0</v>
      </c>
      <c r="CP1314" s="13">
        <f t="shared" si="602"/>
        <v>0</v>
      </c>
      <c r="CQ1314" s="13" t="b">
        <f t="shared" si="603"/>
        <v>0</v>
      </c>
      <c r="CR1314" s="13" t="b">
        <f t="shared" si="604"/>
        <v>0</v>
      </c>
      <c r="CS1314" s="13" t="b">
        <f t="shared" si="610"/>
        <v>0</v>
      </c>
      <c r="CT1314" s="13" t="b">
        <f t="shared" si="609"/>
        <v>0</v>
      </c>
      <c r="CU1314" s="13" t="b">
        <f t="shared" si="611"/>
        <v>0</v>
      </c>
      <c r="CV1314" s="13" t="b">
        <f t="shared" si="605"/>
        <v>0</v>
      </c>
      <c r="CW1314" s="13" t="b">
        <f t="shared" si="606"/>
        <v>0</v>
      </c>
      <c r="CX1314" s="13" t="b">
        <f t="shared" si="607"/>
        <v>0</v>
      </c>
      <c r="CY1314" s="13" t="b">
        <f t="shared" si="608"/>
        <v>0</v>
      </c>
    </row>
    <row r="1315" spans="1:103" ht="15" thickBot="1">
      <c r="A1315" s="932"/>
      <c r="B1315" s="1020"/>
      <c r="C1315" s="1020"/>
      <c r="D1315" s="1020"/>
      <c r="E1315" s="1020"/>
      <c r="F1315" s="1020"/>
      <c r="G1315" s="1020"/>
      <c r="H1315" s="1020"/>
      <c r="I1315" s="1020"/>
      <c r="J1315" s="1020"/>
      <c r="K1315" s="1020"/>
      <c r="L1315" s="1020"/>
      <c r="M1315" s="1020"/>
      <c r="N1315" s="1020"/>
      <c r="O1315" s="145"/>
      <c r="P1315" s="1020"/>
      <c r="Q1315" s="941"/>
      <c r="R1315" s="1020"/>
      <c r="S1315" s="1020"/>
      <c r="T1315" s="1020"/>
      <c r="U1315" s="1020"/>
      <c r="V1315" s="1020"/>
      <c r="W1315" s="144"/>
      <c r="X1315" s="144"/>
      <c r="Y1315" s="144"/>
      <c r="Z1315" s="144"/>
      <c r="AA1315" s="144" t="s">
        <v>50</v>
      </c>
      <c r="AB1315" s="146"/>
      <c r="AC1315" s="146"/>
      <c r="AD1315" s="144"/>
      <c r="AE1315" s="1020"/>
      <c r="AF1315" s="334">
        <f t="shared" si="583"/>
        <v>0</v>
      </c>
      <c r="AG1315" s="272">
        <f>IF(R1315="kompletna",Q1315*J1315*0.0036*'lista, wskaźniki'!$F$13, IF(R1315="częściowa",Q1315*J1315*0.0036*'lista, wskaźniki'!$F$14, IF(R1315="brak",Q1315*J1315*0.0036*'lista, wskaźniki'!$F$15,)))</f>
        <v>0</v>
      </c>
      <c r="AH1315" s="334">
        <f>IF(Y1315="inne",K1315*'lista, wskaźniki'!$E$35,IF(Y1315="to samo źródło",0,IF(Y1315=0,0)))</f>
        <v>0</v>
      </c>
      <c r="AI1315" s="334" t="b">
        <f>IF(AA1315="gaz z sieci",AC1315*'lista, wskaźniki'!$D$21)</f>
        <v>0</v>
      </c>
      <c r="AJ1315" s="272">
        <f>IF(AA1315="węgiel",AB1315*'lista, wskaźniki'!$D$20, IF('Sektor mieszkaniowy'!AA1315="drewno",'Sektor mieszkaniowy'!AB1315*'lista, wskaźniki'!$D$22,IF('Sektor mieszkaniowy'!AA1315="pellet",AB1315*'lista, wskaźniki'!$D$23,IF('Sektor mieszkaniowy'!AA1315="gaz z sieci",AB1315*'lista, wskaźniki'!$D$21,IF('Sektor mieszkaniowy'!AA1315="olej opałowy",'Sektor mieszkaniowy'!AB1315*'lista, wskaźniki'!$D$24)))))</f>
        <v>0</v>
      </c>
      <c r="AK1315" s="1023"/>
      <c r="AL1315" s="1020"/>
      <c r="AM1315" s="20">
        <f>IF(AA1315="węgiel",AF1315*1/3.6*'lista, wskaźniki'!$F$20,IF(AA1315="drewno",AF1315*1/3.6*'lista, wskaźniki'!$F$22,IF(AA1315="pellet",AF1315*1/3.6*'lista, wskaźniki'!$F$23,IF(AA1315="gaz z sieci",AF1315*1/3.6*'lista, wskaźniki'!$F$21,IF(AA1315="olej opałowy",AF1315*1/3.6*'lista, wskaźniki'!$F$24,0)))))</f>
        <v>0</v>
      </c>
      <c r="AN1315" s="20">
        <f>IF(AA1315="węgiel",AF1315*'lista, wskaźniki'!$E$42,IF(AA1315="drewno",AF1315*'lista, wskaźniki'!$G$42,IF(AA1315="pellet",AF1315*'lista, wskaźniki'!$H$42,IF(AA1315="gaz z sieci",AF1315*'lista, wskaźniki'!$F$42,IF(AA1315="olej opałowy",AF1315*'lista, wskaźniki'!$I$42,0)))))</f>
        <v>0</v>
      </c>
      <c r="AO1315" s="20">
        <f>IF(AA1315="węgiel",AF1315*'lista, wskaźniki'!$E$43,IF(AA1315="drewno",AF1315*'lista, wskaźniki'!$G$43,IF(AA1315="pellet",AF1315*'lista, wskaźniki'!$H$43,IF(AA1315="gaz z sieci",AF1315*'lista, wskaźniki'!$F$43,IF(AA1315="olej opałowy",AF1315*'lista, wskaźniki'!$I$43,0)))))</f>
        <v>0</v>
      </c>
      <c r="AP1315" s="20">
        <f>IF(AA1315="węgiel",AF1315*'lista, wskaźniki'!$E$44,IF(AA1315="drewno",AF1315*'lista, wskaźniki'!$G$44,IF(AA1315="pellet",AF1315*'lista, wskaźniki'!$H$44,IF(AA1315="gaz z sieci",AF1315*'lista, wskaźniki'!$F$44,IF(AA1315="olej opałowy",AF1315*'lista, wskaźniki'!$I$44,0)))))</f>
        <v>0</v>
      </c>
      <c r="AQ1315" s="20" t="b">
        <f>IF(Z1315="gaz",AH1315*1/3.6*'lista, wskaźniki'!$F$21,IF(Z1315="energia elektryczna",AH1315*1/3.6*'lista, wskaźniki'!$F$26))</f>
        <v>0</v>
      </c>
      <c r="AR1315" s="20" t="b">
        <f>IF(Z1315="gaz",AH1315*'lista, wskaźniki'!$F$42,IF(Z1315="energia elektryczna",AH1315*0))</f>
        <v>0</v>
      </c>
      <c r="AS1315" s="20" t="b">
        <f>IF(Z1315="gaz",AH1315*'lista, wskaźniki'!$F$43,IF(Z1315="energia elektryczna",AH1315*0))</f>
        <v>0</v>
      </c>
      <c r="AT1315" s="20" t="b">
        <f>IF(Z1315="gaz",AH1315*'lista, wskaźniki'!$F$44,IF(Z1315="energia elektryczna",AH1315*0))</f>
        <v>0</v>
      </c>
      <c r="AU1315" s="20">
        <f>AI1315*1/3.6*'lista, wskaźniki'!$F$21</f>
        <v>0</v>
      </c>
      <c r="AV1315" s="20">
        <f>AI1315*'lista, wskaźniki'!$F$42</f>
        <v>0</v>
      </c>
      <c r="AW1315" s="20">
        <f>AI1315*'lista, wskaźniki'!$F$43</f>
        <v>0</v>
      </c>
      <c r="AX1315" s="20">
        <f>AI1315*'lista, wskaźniki'!$F$44</f>
        <v>0</v>
      </c>
      <c r="AY1315" s="20">
        <f>AK1315*'lista, wskaźniki'!$F$26</f>
        <v>0</v>
      </c>
      <c r="AZ1315" s="20">
        <f t="shared" si="584"/>
        <v>0</v>
      </c>
      <c r="BA1315" s="20">
        <f t="shared" si="585"/>
        <v>0</v>
      </c>
      <c r="BB1315" s="20">
        <f t="shared" si="586"/>
        <v>0</v>
      </c>
      <c r="BC1315" s="20">
        <f t="shared" si="587"/>
        <v>0</v>
      </c>
      <c r="BD1315" s="1020"/>
      <c r="BE1315" s="1020"/>
      <c r="BF1315" s="1020"/>
      <c r="BG1315" s="1020"/>
      <c r="BH1315" s="144"/>
      <c r="BI1315" s="1020"/>
      <c r="BJ1315" s="144"/>
      <c r="BK1315" s="1020"/>
      <c r="BL1315" s="144"/>
      <c r="BM1315" s="144"/>
      <c r="BN1315" s="144"/>
      <c r="BO1315" s="144"/>
      <c r="BP1315" s="144"/>
      <c r="BQ1315" s="144"/>
      <c r="BR1315" s="144"/>
      <c r="BS1315" s="1017"/>
      <c r="BT1315" s="1017"/>
      <c r="BU1315" s="1017"/>
      <c r="BV1315" s="1017"/>
      <c r="BW1315" s="1017"/>
      <c r="BX1315" s="1017"/>
      <c r="BY1315" s="1026"/>
      <c r="CA1315" s="365" t="b">
        <f t="shared" si="588"/>
        <v>0</v>
      </c>
      <c r="CB1315" s="365" t="b">
        <f t="shared" si="589"/>
        <v>0</v>
      </c>
      <c r="CC1315" s="365">
        <f t="shared" si="590"/>
        <v>0</v>
      </c>
      <c r="CD1315" s="365" t="b">
        <f t="shared" si="591"/>
        <v>0</v>
      </c>
      <c r="CE1315" s="365" t="b">
        <f t="shared" si="592"/>
        <v>0</v>
      </c>
      <c r="CF1315" s="365" t="b">
        <f t="shared" si="593"/>
        <v>0</v>
      </c>
      <c r="CG1315" s="365" t="b">
        <f t="shared" si="594"/>
        <v>0</v>
      </c>
      <c r="CH1315" s="365" t="b">
        <f t="shared" si="595"/>
        <v>0</v>
      </c>
      <c r="CI1315" s="72" t="b">
        <f t="shared" si="596"/>
        <v>0</v>
      </c>
      <c r="CJ1315" s="72" t="b">
        <f t="shared" si="597"/>
        <v>0</v>
      </c>
      <c r="CK1315" s="72">
        <f t="shared" si="598"/>
        <v>0</v>
      </c>
      <c r="CL1315" s="72">
        <f t="shared" si="599"/>
        <v>0</v>
      </c>
      <c r="CM1315" s="72" t="b">
        <f t="shared" si="600"/>
        <v>0</v>
      </c>
      <c r="CN1315" s="72" t="b">
        <f t="shared" si="601"/>
        <v>0</v>
      </c>
      <c r="CP1315" s="13">
        <f t="shared" si="602"/>
        <v>0</v>
      </c>
      <c r="CQ1315" s="13" t="b">
        <f t="shared" si="603"/>
        <v>0</v>
      </c>
      <c r="CR1315" s="13" t="b">
        <f t="shared" si="604"/>
        <v>0</v>
      </c>
      <c r="CS1315" s="13" t="b">
        <f t="shared" si="610"/>
        <v>0</v>
      </c>
      <c r="CT1315" s="13" t="b">
        <f t="shared" si="609"/>
        <v>0</v>
      </c>
      <c r="CU1315" s="13" t="b">
        <f t="shared" si="611"/>
        <v>0</v>
      </c>
      <c r="CV1315" s="13" t="b">
        <f t="shared" si="605"/>
        <v>0</v>
      </c>
      <c r="CW1315" s="13" t="b">
        <f t="shared" si="606"/>
        <v>0</v>
      </c>
      <c r="CX1315" s="13" t="b">
        <f t="shared" si="607"/>
        <v>0</v>
      </c>
      <c r="CY1315" s="13" t="b">
        <f t="shared" si="608"/>
        <v>0</v>
      </c>
    </row>
    <row r="1316" spans="1:103" ht="15" thickBot="1">
      <c r="A1316" s="932"/>
      <c r="B1316" s="1020"/>
      <c r="C1316" s="1020"/>
      <c r="D1316" s="1020"/>
      <c r="E1316" s="1020"/>
      <c r="F1316" s="1020"/>
      <c r="G1316" s="1020"/>
      <c r="H1316" s="1020"/>
      <c r="I1316" s="1020"/>
      <c r="J1316" s="1020"/>
      <c r="K1316" s="1020"/>
      <c r="L1316" s="1020"/>
      <c r="M1316" s="1020"/>
      <c r="N1316" s="1020"/>
      <c r="O1316" s="145"/>
      <c r="P1316" s="1020"/>
      <c r="Q1316" s="941"/>
      <c r="R1316" s="1020"/>
      <c r="S1316" s="1020"/>
      <c r="T1316" s="1020"/>
      <c r="U1316" s="1020"/>
      <c r="V1316" s="1020"/>
      <c r="W1316" s="144"/>
      <c r="X1316" s="144"/>
      <c r="Y1316" s="144"/>
      <c r="Z1316" s="144"/>
      <c r="AA1316" s="144" t="s">
        <v>38</v>
      </c>
      <c r="AB1316" s="146"/>
      <c r="AC1316" s="146"/>
      <c r="AD1316" s="144"/>
      <c r="AE1316" s="1020"/>
      <c r="AF1316" s="334">
        <f t="shared" si="583"/>
        <v>0</v>
      </c>
      <c r="AG1316" s="272">
        <f>IF(R1316="kompletna",Q1316*J1316*0.0036*'lista, wskaźniki'!$F$13, IF(R1316="częściowa",Q1316*J1316*0.0036*'lista, wskaźniki'!$F$14, IF(R1316="brak",Q1316*J1316*0.0036*'lista, wskaźniki'!$F$15,)))</f>
        <v>0</v>
      </c>
      <c r="AH1316" s="334">
        <f>IF(Y1316="inne",K1316*'lista, wskaźniki'!$E$35,IF(Y1316="to samo źródło",0,IF(Y1316=0,0)))</f>
        <v>0</v>
      </c>
      <c r="AI1316" s="334">
        <f>IF(AA1316="gaz z sieci",AC1316*'lista, wskaźniki'!$D$21)</f>
        <v>0</v>
      </c>
      <c r="AJ1316" s="272">
        <f>IF(AA1316="węgiel",AB1316*'lista, wskaźniki'!$D$20, IF('Sektor mieszkaniowy'!AA1316="drewno",'Sektor mieszkaniowy'!AB1316*'lista, wskaźniki'!$D$22,IF('Sektor mieszkaniowy'!AA1316="pellet",AB1316*'lista, wskaźniki'!$D$23,IF('Sektor mieszkaniowy'!AA1316="gaz z sieci",AB1316*'lista, wskaźniki'!$D$21,IF('Sektor mieszkaniowy'!AA1316="olej opałowy",'Sektor mieszkaniowy'!AB1316*'lista, wskaźniki'!$D$24)))))</f>
        <v>0</v>
      </c>
      <c r="AK1316" s="1023"/>
      <c r="AL1316" s="1020"/>
      <c r="AM1316" s="20">
        <f>IF(AA1316="węgiel",AF1316*1/3.6*'lista, wskaźniki'!$F$20,IF(AA1316="drewno",AF1316*1/3.6*'lista, wskaźniki'!$F$22,IF(AA1316="pellet",AF1316*1/3.6*'lista, wskaźniki'!$F$23,IF(AA1316="gaz z sieci",AF1316*1/3.6*'lista, wskaźniki'!$F$21,IF(AA1316="olej opałowy",AF1316*1/3.6*'lista, wskaźniki'!$F$24,0)))))</f>
        <v>0</v>
      </c>
      <c r="AN1316" s="20">
        <f>IF(AA1316="węgiel",AF1316*'lista, wskaźniki'!$E$42,IF(AA1316="drewno",AF1316*'lista, wskaźniki'!$G$42,IF(AA1316="pellet",AF1316*'lista, wskaźniki'!$H$42,IF(AA1316="gaz z sieci",AF1316*'lista, wskaźniki'!$F$42,IF(AA1316="olej opałowy",AF1316*'lista, wskaźniki'!$I$42,0)))))</f>
        <v>0</v>
      </c>
      <c r="AO1316" s="20">
        <f>IF(AA1316="węgiel",AF1316*'lista, wskaźniki'!$E$43,IF(AA1316="drewno",AF1316*'lista, wskaźniki'!$G$43,IF(AA1316="pellet",AF1316*'lista, wskaźniki'!$H$43,IF(AA1316="gaz z sieci",AF1316*'lista, wskaźniki'!$F$43,IF(AA1316="olej opałowy",AF1316*'lista, wskaźniki'!$I$43,0)))))</f>
        <v>0</v>
      </c>
      <c r="AP1316" s="20">
        <f>IF(AA1316="węgiel",AF1316*'lista, wskaźniki'!$E$44,IF(AA1316="drewno",AF1316*'lista, wskaźniki'!$G$44,IF(AA1316="pellet",AF1316*'lista, wskaźniki'!$H$44,IF(AA1316="gaz z sieci",AF1316*'lista, wskaźniki'!$F$44,IF(AA1316="olej opałowy",AF1316*'lista, wskaźniki'!$I$44,0)))))</f>
        <v>0</v>
      </c>
      <c r="AQ1316" s="20" t="b">
        <f>IF(Z1316="gaz",AH1316*1/3.6*'lista, wskaźniki'!$F$21,IF(Z1316="energia elektryczna",AH1316*1/3.6*'lista, wskaźniki'!$F$26))</f>
        <v>0</v>
      </c>
      <c r="AR1316" s="20" t="b">
        <f>IF(Z1316="gaz",AH1316*'lista, wskaźniki'!$F$42,IF(Z1316="energia elektryczna",AH1316*0))</f>
        <v>0</v>
      </c>
      <c r="AS1316" s="20" t="b">
        <f>IF(Z1316="gaz",AH1316*'lista, wskaźniki'!$F$43,IF(Z1316="energia elektryczna",AH1316*0))</f>
        <v>0</v>
      </c>
      <c r="AT1316" s="20" t="b">
        <f>IF(Z1316="gaz",AH1316*'lista, wskaźniki'!$F$44,IF(Z1316="energia elektryczna",AH1316*0))</f>
        <v>0</v>
      </c>
      <c r="AU1316" s="20">
        <f>AI1316*1/3.6*'lista, wskaźniki'!$F$21</f>
        <v>0</v>
      </c>
      <c r="AV1316" s="20">
        <f>AI1316*'lista, wskaźniki'!$F$42</f>
        <v>0</v>
      </c>
      <c r="AW1316" s="20">
        <f>AI1316*'lista, wskaźniki'!$F$43</f>
        <v>0</v>
      </c>
      <c r="AX1316" s="20">
        <f>AI1316*'lista, wskaźniki'!$F$44</f>
        <v>0</v>
      </c>
      <c r="AY1316" s="20">
        <f>AK1316*'lista, wskaźniki'!$F$26</f>
        <v>0</v>
      </c>
      <c r="AZ1316" s="20">
        <f t="shared" si="584"/>
        <v>0</v>
      </c>
      <c r="BA1316" s="20">
        <f t="shared" si="585"/>
        <v>0</v>
      </c>
      <c r="BB1316" s="20">
        <f t="shared" si="586"/>
        <v>0</v>
      </c>
      <c r="BC1316" s="20">
        <f t="shared" si="587"/>
        <v>0</v>
      </c>
      <c r="BD1316" s="1020"/>
      <c r="BE1316" s="1020"/>
      <c r="BF1316" s="1020"/>
      <c r="BG1316" s="1020"/>
      <c r="BH1316" s="144"/>
      <c r="BI1316" s="1020"/>
      <c r="BJ1316" s="144"/>
      <c r="BK1316" s="1020"/>
      <c r="BL1316" s="144"/>
      <c r="BM1316" s="144"/>
      <c r="BN1316" s="144"/>
      <c r="BO1316" s="144"/>
      <c r="BP1316" s="144"/>
      <c r="BQ1316" s="144"/>
      <c r="BR1316" s="144"/>
      <c r="BS1316" s="1017"/>
      <c r="BT1316" s="1017"/>
      <c r="BU1316" s="1017"/>
      <c r="BV1316" s="1017"/>
      <c r="BW1316" s="1017"/>
      <c r="BX1316" s="1017"/>
      <c r="BY1316" s="1026"/>
      <c r="CA1316" s="365" t="b">
        <f t="shared" si="588"/>
        <v>0</v>
      </c>
      <c r="CB1316" s="365" t="b">
        <f t="shared" si="589"/>
        <v>0</v>
      </c>
      <c r="CC1316" s="365" t="b">
        <f t="shared" si="590"/>
        <v>0</v>
      </c>
      <c r="CD1316" s="365">
        <f t="shared" si="591"/>
        <v>0</v>
      </c>
      <c r="CE1316" s="365" t="b">
        <f t="shared" si="592"/>
        <v>0</v>
      </c>
      <c r="CF1316" s="365" t="b">
        <f t="shared" si="593"/>
        <v>0</v>
      </c>
      <c r="CG1316" s="365" t="b">
        <f t="shared" si="594"/>
        <v>0</v>
      </c>
      <c r="CH1316" s="365">
        <f t="shared" si="595"/>
        <v>0</v>
      </c>
      <c r="CI1316" s="72" t="b">
        <f t="shared" si="596"/>
        <v>0</v>
      </c>
      <c r="CJ1316" s="72" t="b">
        <f t="shared" si="597"/>
        <v>0</v>
      </c>
      <c r="CK1316" s="72" t="b">
        <f t="shared" si="598"/>
        <v>0</v>
      </c>
      <c r="CL1316" s="72">
        <f t="shared" si="599"/>
        <v>0</v>
      </c>
      <c r="CM1316" s="72" t="b">
        <f t="shared" si="600"/>
        <v>0</v>
      </c>
      <c r="CN1316" s="72" t="b">
        <f t="shared" si="601"/>
        <v>0</v>
      </c>
      <c r="CP1316" s="13">
        <f t="shared" si="602"/>
        <v>0</v>
      </c>
      <c r="CQ1316" s="13" t="b">
        <f t="shared" si="603"/>
        <v>0</v>
      </c>
      <c r="CR1316" s="13" t="b">
        <f t="shared" si="604"/>
        <v>0</v>
      </c>
      <c r="CS1316" s="13" t="b">
        <f t="shared" si="610"/>
        <v>0</v>
      </c>
      <c r="CT1316" s="13" t="b">
        <f t="shared" si="609"/>
        <v>0</v>
      </c>
      <c r="CU1316" s="13" t="b">
        <f t="shared" si="611"/>
        <v>0</v>
      </c>
      <c r="CV1316" s="13" t="b">
        <f t="shared" si="605"/>
        <v>0</v>
      </c>
      <c r="CW1316" s="13" t="b">
        <f t="shared" si="606"/>
        <v>0</v>
      </c>
      <c r="CX1316" s="13" t="b">
        <f t="shared" si="607"/>
        <v>0</v>
      </c>
      <c r="CY1316" s="13" t="b">
        <f t="shared" si="608"/>
        <v>0</v>
      </c>
    </row>
    <row r="1317" spans="1:103" ht="15" thickBot="1">
      <c r="A1317" s="933"/>
      <c r="B1317" s="1021"/>
      <c r="C1317" s="1021"/>
      <c r="D1317" s="1021"/>
      <c r="E1317" s="1021"/>
      <c r="F1317" s="1021"/>
      <c r="G1317" s="1021"/>
      <c r="H1317" s="1021"/>
      <c r="I1317" s="1021"/>
      <c r="J1317" s="1021"/>
      <c r="K1317" s="1021"/>
      <c r="L1317" s="1021"/>
      <c r="M1317" s="1021"/>
      <c r="N1317" s="1021"/>
      <c r="O1317" s="148"/>
      <c r="P1317" s="1021"/>
      <c r="Q1317" s="942"/>
      <c r="R1317" s="1021"/>
      <c r="S1317" s="1021"/>
      <c r="T1317" s="1021"/>
      <c r="U1317" s="1021"/>
      <c r="V1317" s="1021"/>
      <c r="W1317" s="147"/>
      <c r="X1317" s="147"/>
      <c r="Y1317" s="147"/>
      <c r="Z1317" s="147"/>
      <c r="AA1317" s="147" t="s">
        <v>37</v>
      </c>
      <c r="AB1317" s="149"/>
      <c r="AC1317" s="149"/>
      <c r="AD1317" s="147"/>
      <c r="AE1317" s="1021"/>
      <c r="AF1317" s="334">
        <f t="shared" si="583"/>
        <v>0</v>
      </c>
      <c r="AG1317" s="272">
        <f>IF(R1317="kompletna",Q1317*J1317*0.0036*'lista, wskaźniki'!$F$13, IF(R1317="częściowa",Q1317*J1317*0.0036*'lista, wskaźniki'!$F$14, IF(R1317="brak",Q1317*J1317*0.0036*'lista, wskaźniki'!$F$15,)))</f>
        <v>0</v>
      </c>
      <c r="AH1317" s="334">
        <f>IF(Y1317="inne",K1317*'lista, wskaźniki'!$E$35,IF(Y1317="to samo źródło",0,IF(Y1317=0,0)))</f>
        <v>0</v>
      </c>
      <c r="AI1317" s="334" t="b">
        <f>IF(AA1317="gaz z sieci",AC1317*'lista, wskaźniki'!$D$21)</f>
        <v>0</v>
      </c>
      <c r="AJ1317" s="272">
        <f>IF(AA1317="węgiel",AB1317*'lista, wskaźniki'!$D$20, IF('Sektor mieszkaniowy'!AA1317="drewno",'Sektor mieszkaniowy'!AB1317*'lista, wskaźniki'!$D$22,IF('Sektor mieszkaniowy'!AA1317="pellet",AB1317*'lista, wskaźniki'!$D$23,IF('Sektor mieszkaniowy'!AA1317="gaz z sieci",AB1317*'lista, wskaźniki'!$D$21,IF('Sektor mieszkaniowy'!AA1317="olej opałowy",'Sektor mieszkaniowy'!AB1317*'lista, wskaźniki'!$D$24)))))</f>
        <v>0</v>
      </c>
      <c r="AK1317" s="1024"/>
      <c r="AL1317" s="1021"/>
      <c r="AM1317" s="20">
        <f>IF(AA1317="węgiel",AF1317*1/3.6*'lista, wskaźniki'!$F$20,IF(AA1317="drewno",AF1317*1/3.6*'lista, wskaźniki'!$F$22,IF(AA1317="pellet",AF1317*1/3.6*'lista, wskaźniki'!$F$23,IF(AA1317="gaz z sieci",AF1317*1/3.6*'lista, wskaźniki'!$F$21,IF(AA1317="olej opałowy",AF1317*1/3.6*'lista, wskaźniki'!$F$24,0)))))</f>
        <v>0</v>
      </c>
      <c r="AN1317" s="20">
        <f>IF(AA1317="węgiel",AF1317*'lista, wskaźniki'!$E$42,IF(AA1317="drewno",AF1317*'lista, wskaźniki'!$G$42,IF(AA1317="pellet",AF1317*'lista, wskaźniki'!$H$42,IF(AA1317="gaz z sieci",AF1317*'lista, wskaźniki'!$F$42,IF(AA1317="olej opałowy",AF1317*'lista, wskaźniki'!$I$42,0)))))</f>
        <v>0</v>
      </c>
      <c r="AO1317" s="20">
        <f>IF(AA1317="węgiel",AF1317*'lista, wskaźniki'!$E$43,IF(AA1317="drewno",AF1317*'lista, wskaźniki'!$G$43,IF(AA1317="pellet",AF1317*'lista, wskaźniki'!$H$43,IF(AA1317="gaz z sieci",AF1317*'lista, wskaźniki'!$F$43,IF(AA1317="olej opałowy",AF1317*'lista, wskaźniki'!$I$43,0)))))</f>
        <v>0</v>
      </c>
      <c r="AP1317" s="20">
        <f>IF(AA1317="węgiel",AF1317*'lista, wskaźniki'!$E$44,IF(AA1317="drewno",AF1317*'lista, wskaźniki'!$G$44,IF(AA1317="pellet",AF1317*'lista, wskaźniki'!$H$44,IF(AA1317="gaz z sieci",AF1317*'lista, wskaźniki'!$F$44,IF(AA1317="olej opałowy",AF1317*'lista, wskaźniki'!$I$44,0)))))</f>
        <v>0</v>
      </c>
      <c r="AQ1317" s="20" t="b">
        <f>IF(Z1317="gaz",AH1317*1/3.6*'lista, wskaźniki'!$F$21,IF(Z1317="energia elektryczna",AH1317*1/3.6*'lista, wskaźniki'!$F$26))</f>
        <v>0</v>
      </c>
      <c r="AR1317" s="20" t="b">
        <f>IF(Z1317="gaz",AH1317*'lista, wskaźniki'!$F$42,IF(Z1317="energia elektryczna",AH1317*0))</f>
        <v>0</v>
      </c>
      <c r="AS1317" s="20" t="b">
        <f>IF(Z1317="gaz",AH1317*'lista, wskaźniki'!$F$43,IF(Z1317="energia elektryczna",AH1317*0))</f>
        <v>0</v>
      </c>
      <c r="AT1317" s="20" t="b">
        <f>IF(Z1317="gaz",AH1317*'lista, wskaźniki'!$F$44,IF(Z1317="energia elektryczna",AH1317*0))</f>
        <v>0</v>
      </c>
      <c r="AU1317" s="20">
        <f>AI1317*1/3.6*'lista, wskaźniki'!$F$21</f>
        <v>0</v>
      </c>
      <c r="AV1317" s="20">
        <f>AI1317*'lista, wskaźniki'!$F$42</f>
        <v>0</v>
      </c>
      <c r="AW1317" s="20">
        <f>AI1317*'lista, wskaźniki'!$F$43</f>
        <v>0</v>
      </c>
      <c r="AX1317" s="20">
        <f>AI1317*'lista, wskaźniki'!$F$44</f>
        <v>0</v>
      </c>
      <c r="AY1317" s="20">
        <f>AK1317*'lista, wskaźniki'!$F$26</f>
        <v>0</v>
      </c>
      <c r="AZ1317" s="20">
        <f t="shared" si="584"/>
        <v>0</v>
      </c>
      <c r="BA1317" s="20">
        <f t="shared" si="585"/>
        <v>0</v>
      </c>
      <c r="BB1317" s="20">
        <f t="shared" si="586"/>
        <v>0</v>
      </c>
      <c r="BC1317" s="20">
        <f t="shared" si="587"/>
        <v>0</v>
      </c>
      <c r="BD1317" s="1021"/>
      <c r="BE1317" s="1021"/>
      <c r="BF1317" s="1021"/>
      <c r="BG1317" s="1021"/>
      <c r="BH1317" s="147"/>
      <c r="BI1317" s="1021"/>
      <c r="BJ1317" s="147"/>
      <c r="BK1317" s="1021"/>
      <c r="BL1317" s="147"/>
      <c r="BM1317" s="147"/>
      <c r="BN1317" s="147"/>
      <c r="BO1317" s="147"/>
      <c r="BP1317" s="147"/>
      <c r="BQ1317" s="147"/>
      <c r="BR1317" s="147"/>
      <c r="BS1317" s="1018"/>
      <c r="BT1317" s="1018"/>
      <c r="BU1317" s="1018"/>
      <c r="BV1317" s="1018"/>
      <c r="BW1317" s="1018"/>
      <c r="BX1317" s="1018"/>
      <c r="BY1317" s="1027"/>
      <c r="CA1317" s="365" t="b">
        <f t="shared" si="588"/>
        <v>0</v>
      </c>
      <c r="CB1317" s="365" t="b">
        <f t="shared" si="589"/>
        <v>0</v>
      </c>
      <c r="CC1317" s="365" t="b">
        <f t="shared" si="590"/>
        <v>0</v>
      </c>
      <c r="CD1317" s="365" t="b">
        <f t="shared" si="591"/>
        <v>0</v>
      </c>
      <c r="CE1317" s="365">
        <f t="shared" si="592"/>
        <v>0</v>
      </c>
      <c r="CF1317" s="365" t="b">
        <f t="shared" si="593"/>
        <v>0</v>
      </c>
      <c r="CG1317" s="365" t="b">
        <f t="shared" si="594"/>
        <v>0</v>
      </c>
      <c r="CH1317" s="365" t="b">
        <f t="shared" si="595"/>
        <v>0</v>
      </c>
      <c r="CI1317" s="72" t="b">
        <f t="shared" si="596"/>
        <v>0</v>
      </c>
      <c r="CJ1317" s="72" t="b">
        <f t="shared" si="597"/>
        <v>0</v>
      </c>
      <c r="CK1317" s="72" t="b">
        <f t="shared" si="598"/>
        <v>0</v>
      </c>
      <c r="CL1317" s="72">
        <f t="shared" si="599"/>
        <v>0</v>
      </c>
      <c r="CM1317" s="72">
        <f t="shared" si="600"/>
        <v>0</v>
      </c>
      <c r="CN1317" s="72" t="b">
        <f t="shared" si="601"/>
        <v>0</v>
      </c>
      <c r="CP1317" s="13">
        <f t="shared" si="602"/>
        <v>0</v>
      </c>
      <c r="CQ1317" s="13" t="b">
        <f t="shared" si="603"/>
        <v>0</v>
      </c>
      <c r="CR1317" s="13" t="b">
        <f t="shared" si="604"/>
        <v>0</v>
      </c>
      <c r="CS1317" s="13" t="b">
        <f t="shared" si="610"/>
        <v>0</v>
      </c>
      <c r="CT1317" s="13" t="b">
        <f t="shared" si="609"/>
        <v>0</v>
      </c>
      <c r="CU1317" s="13" t="b">
        <f t="shared" si="611"/>
        <v>0</v>
      </c>
      <c r="CV1317" s="13" t="b">
        <f t="shared" si="605"/>
        <v>0</v>
      </c>
      <c r="CW1317" s="13" t="b">
        <f t="shared" si="606"/>
        <v>0</v>
      </c>
      <c r="CX1317" s="13" t="b">
        <f t="shared" si="607"/>
        <v>0</v>
      </c>
      <c r="CY1317" s="13" t="b">
        <f t="shared" si="608"/>
        <v>0</v>
      </c>
    </row>
    <row r="1318" spans="1:103" ht="15" thickBot="1">
      <c r="A1318" s="931">
        <v>264</v>
      </c>
      <c r="B1318" s="1019" t="s">
        <v>230</v>
      </c>
      <c r="C1318" s="1019"/>
      <c r="D1318" s="1019" t="s">
        <v>1</v>
      </c>
      <c r="E1318" s="1019" t="s">
        <v>5</v>
      </c>
      <c r="F1318" s="1019"/>
      <c r="G1318" s="1019"/>
      <c r="H1318" s="1019"/>
      <c r="I1318" s="1019" t="s">
        <v>12</v>
      </c>
      <c r="J1318" s="1019"/>
      <c r="K1318" s="1019"/>
      <c r="L1318" s="1019" t="s">
        <v>16</v>
      </c>
      <c r="M1318" s="1019"/>
      <c r="N1318" s="1019" t="s">
        <v>16</v>
      </c>
      <c r="O1318" s="142"/>
      <c r="P1318" s="1019" t="s">
        <v>16</v>
      </c>
      <c r="Q1318" s="940">
        <f>IF(I1318="&lt;1966",'lista, wskaźniki'!$G$4,IF(I1318="1967-1985",'lista, wskaźniki'!$G$5,IF(I1318="1986-1992",'lista, wskaźniki'!$G$6,IF(I1318="1993-1996",'lista, wskaźniki'!$G$7,IF(I1318="&gt;1997",'lista, wskaźniki'!$G$8,IF(I1318=0,'lista, wskaźniki'!$G$4))))))</f>
        <v>175</v>
      </c>
      <c r="R1318" s="1019" t="s">
        <v>21</v>
      </c>
      <c r="S1318" s="1019" t="s">
        <v>27</v>
      </c>
      <c r="T1318" s="1019"/>
      <c r="U1318" s="1019"/>
      <c r="V1318" s="1019"/>
      <c r="W1318" s="141" t="s">
        <v>35</v>
      </c>
      <c r="X1318" s="141" t="s">
        <v>39</v>
      </c>
      <c r="Y1318" s="141" t="s">
        <v>42</v>
      </c>
      <c r="Z1318" s="141"/>
      <c r="AA1318" s="141" t="s">
        <v>35</v>
      </c>
      <c r="AB1318" s="143">
        <f>ROUND(AD1318/'lista, wskaźniki'!$A$130,0)</f>
        <v>1</v>
      </c>
      <c r="AC1318" s="143"/>
      <c r="AD1318" s="141">
        <v>1000</v>
      </c>
      <c r="AE1318" s="1019"/>
      <c r="AF1318" s="334">
        <f t="shared" si="583"/>
        <v>22.63</v>
      </c>
      <c r="AG1318" s="272">
        <f>IF(R1318="kompletna",Q1318*J1318*0.0036*'lista, wskaźniki'!$F$13, IF(R1318="częściowa",Q1318*J1318*0.0036*'lista, wskaźniki'!$F$14, IF(R1318="brak",Q1318*J1318*0.0036*'lista, wskaźniki'!$F$15,)))</f>
        <v>0</v>
      </c>
      <c r="AH1318" s="334">
        <f>IF(Y1318="inne",K1318*'lista, wskaźniki'!$E$35,IF(Y1318="to samo źródło",0,IF(Y1318=0,0)))</f>
        <v>0</v>
      </c>
      <c r="AI1318" s="334" t="b">
        <f>IF(AA1318="gaz z sieci",AC1318*'lista, wskaźniki'!$D$21)</f>
        <v>0</v>
      </c>
      <c r="AJ1318" s="272">
        <f>IF(AA1318="węgiel",AB1318*'lista, wskaźniki'!$D$20, IF('Sektor mieszkaniowy'!AA1318="drewno",'Sektor mieszkaniowy'!AB1318*'lista, wskaźniki'!$D$22,IF('Sektor mieszkaniowy'!AA1318="pellet",AB1318*'lista, wskaźniki'!$D$23,IF('Sektor mieszkaniowy'!AA1318="gaz z sieci",AB1318*'lista, wskaźniki'!$D$21,IF('Sektor mieszkaniowy'!AA1318="olej opałowy",'Sektor mieszkaniowy'!AB1318*'lista, wskaźniki'!$D$24)))))</f>
        <v>22.63</v>
      </c>
      <c r="AK1318" s="1022"/>
      <c r="AL1318" s="1019"/>
      <c r="AM1318" s="20">
        <f>IF(AA1318="węgiel",AF1318*1/3.6*'lista, wskaźniki'!$F$20,IF(AA1318="drewno",AF1318*1/3.6*'lista, wskaźniki'!$F$22,IF(AA1318="pellet",AF1318*1/3.6*'lista, wskaźniki'!$F$23,IF(AA1318="gaz z sieci",AF1318*1/3.6*'lista, wskaźniki'!$F$21,IF(AA1318="olej opałowy",AF1318*1/3.6*'lista, wskaźniki'!$F$24,0)))))</f>
        <v>2.1437398999999999</v>
      </c>
      <c r="AN1318" s="20">
        <f>IF(AA1318="węgiel",AF1318*'lista, wskaźniki'!$E$42,IF(AA1318="drewno",AF1318*'lista, wskaźniki'!$G$42,IF(AA1318="pellet",AF1318*'lista, wskaźniki'!$H$42,IF(AA1318="gaz z sieci",AF1318*'lista, wskaźniki'!$F$42,IF(AA1318="olej opałowy",AF1318*'lista, wskaźniki'!$I$42,0)))))</f>
        <v>8.5994000000000001E-3</v>
      </c>
      <c r="AO1318" s="20">
        <f>IF(AA1318="węgiel",AF1318*'lista, wskaźniki'!$E$43,IF(AA1318="drewno",AF1318*'lista, wskaźniki'!$G$43,IF(AA1318="pellet",AF1318*'lista, wskaźniki'!$H$43,IF(AA1318="gaz z sieci",AF1318*'lista, wskaźniki'!$F$43,IF(AA1318="olej opałowy",AF1318*'lista, wskaźniki'!$I$43,0)))))</f>
        <v>8.1468000000000009E-3</v>
      </c>
      <c r="AP1318" s="20">
        <f>IF(AA1318="węgiel",AF1318*'lista, wskaźniki'!$E$44,IF(AA1318="drewno",AF1318*'lista, wskaźniki'!$G$44,IF(AA1318="pellet",AF1318*'lista, wskaźniki'!$H$44,IF(AA1318="gaz z sieci",AF1318*'lista, wskaźniki'!$F$44,IF(AA1318="olej opałowy",AF1318*'lista, wskaźniki'!$I$44,0)))))</f>
        <v>6.1101000000000002E-6</v>
      </c>
      <c r="AQ1318" s="20" t="b">
        <f>IF(Z1318="gaz",AH1318*1/3.6*'lista, wskaźniki'!$F$21,IF(Z1318="energia elektryczna",AH1318*1/3.6*'lista, wskaźniki'!$F$26))</f>
        <v>0</v>
      </c>
      <c r="AR1318" s="20" t="b">
        <f>IF(Z1318="gaz",AH1318*'lista, wskaźniki'!$F$42,IF(Z1318="energia elektryczna",AH1318*0))</f>
        <v>0</v>
      </c>
      <c r="AS1318" s="20" t="b">
        <f>IF(Z1318="gaz",AH1318*'lista, wskaźniki'!$F$43,IF(Z1318="energia elektryczna",AH1318*0))</f>
        <v>0</v>
      </c>
      <c r="AT1318" s="20" t="b">
        <f>IF(Z1318="gaz",AH1318*'lista, wskaźniki'!$F$44,IF(Z1318="energia elektryczna",AH1318*0))</f>
        <v>0</v>
      </c>
      <c r="AU1318" s="20">
        <f>AI1318*1/3.6*'lista, wskaźniki'!$F$21</f>
        <v>0</v>
      </c>
      <c r="AV1318" s="20">
        <f>AI1318*'lista, wskaźniki'!$F$42</f>
        <v>0</v>
      </c>
      <c r="AW1318" s="20">
        <f>AI1318*'lista, wskaźniki'!$F$43</f>
        <v>0</v>
      </c>
      <c r="AX1318" s="20">
        <f>AI1318*'lista, wskaźniki'!$F$44</f>
        <v>0</v>
      </c>
      <c r="AY1318" s="20">
        <f>AK1318*'lista, wskaźniki'!$F$26</f>
        <v>0</v>
      </c>
      <c r="AZ1318" s="20">
        <f t="shared" si="584"/>
        <v>2.1437398999999999</v>
      </c>
      <c r="BA1318" s="20">
        <f t="shared" si="585"/>
        <v>8.5994000000000001E-3</v>
      </c>
      <c r="BB1318" s="20">
        <f t="shared" si="586"/>
        <v>8.1468000000000009E-3</v>
      </c>
      <c r="BC1318" s="20">
        <f t="shared" si="587"/>
        <v>6.1101000000000002E-6</v>
      </c>
      <c r="BD1318" s="1019"/>
      <c r="BE1318" s="1019"/>
      <c r="BF1318" s="1019"/>
      <c r="BG1318" s="1019"/>
      <c r="BH1318" s="141"/>
      <c r="BI1318" s="1019" t="s">
        <v>16</v>
      </c>
      <c r="BJ1318" s="141" t="s">
        <v>52</v>
      </c>
      <c r="BK1318" s="1019" t="s">
        <v>17</v>
      </c>
      <c r="BL1318" s="141"/>
      <c r="BM1318" s="141"/>
      <c r="BN1318" s="141"/>
      <c r="BO1318" s="141" t="s">
        <v>57</v>
      </c>
      <c r="BP1318" s="141" t="s">
        <v>52</v>
      </c>
      <c r="BQ1318" s="141"/>
      <c r="BR1318" s="141"/>
      <c r="BS1318" s="1016"/>
      <c r="BT1318" s="1016"/>
      <c r="BU1318" s="1016"/>
      <c r="BV1318" s="1016"/>
      <c r="BW1318" s="1016"/>
      <c r="BX1318" s="1016"/>
      <c r="BY1318" s="1025"/>
      <c r="CA1318" s="365">
        <f t="shared" si="588"/>
        <v>22.63</v>
      </c>
      <c r="CB1318" s="365" t="b">
        <f t="shared" si="589"/>
        <v>0</v>
      </c>
      <c r="CC1318" s="365" t="b">
        <f t="shared" si="590"/>
        <v>0</v>
      </c>
      <c r="CD1318" s="365" t="b">
        <f t="shared" si="591"/>
        <v>0</v>
      </c>
      <c r="CE1318" s="365" t="b">
        <f t="shared" si="592"/>
        <v>0</v>
      </c>
      <c r="CF1318" s="365" t="b">
        <f t="shared" si="593"/>
        <v>0</v>
      </c>
      <c r="CG1318" s="365" t="b">
        <f t="shared" si="594"/>
        <v>0</v>
      </c>
      <c r="CH1318" s="365" t="b">
        <f t="shared" si="595"/>
        <v>0</v>
      </c>
      <c r="CI1318" s="72">
        <f t="shared" si="596"/>
        <v>22.63</v>
      </c>
      <c r="CJ1318" s="72" t="b">
        <f t="shared" si="597"/>
        <v>0</v>
      </c>
      <c r="CK1318" s="72" t="b">
        <f t="shared" si="598"/>
        <v>0</v>
      </c>
      <c r="CL1318" s="72">
        <f t="shared" si="599"/>
        <v>0</v>
      </c>
      <c r="CM1318" s="72" t="b">
        <f t="shared" si="600"/>
        <v>0</v>
      </c>
      <c r="CN1318" s="72" t="b">
        <f t="shared" si="601"/>
        <v>0</v>
      </c>
      <c r="CP1318" s="13" t="b">
        <f t="shared" si="602"/>
        <v>0</v>
      </c>
      <c r="CQ1318" s="13" t="b">
        <f t="shared" si="603"/>
        <v>0</v>
      </c>
      <c r="CR1318" s="13" t="b">
        <f t="shared" si="604"/>
        <v>0</v>
      </c>
      <c r="CS1318" s="13" t="b">
        <f t="shared" si="610"/>
        <v>0</v>
      </c>
      <c r="CT1318" s="13">
        <f t="shared" si="609"/>
        <v>0</v>
      </c>
      <c r="CU1318" s="13">
        <f t="shared" si="611"/>
        <v>0</v>
      </c>
      <c r="CV1318" s="13" t="b">
        <f t="shared" si="605"/>
        <v>0</v>
      </c>
      <c r="CW1318" s="13" t="b">
        <f t="shared" si="606"/>
        <v>0</v>
      </c>
      <c r="CX1318" s="13" t="b">
        <f t="shared" si="607"/>
        <v>0</v>
      </c>
      <c r="CY1318" s="13" t="b">
        <f t="shared" si="608"/>
        <v>0</v>
      </c>
    </row>
    <row r="1319" spans="1:103" ht="15" thickBot="1">
      <c r="A1319" s="932"/>
      <c r="B1319" s="1020"/>
      <c r="C1319" s="1020"/>
      <c r="D1319" s="1020"/>
      <c r="E1319" s="1020"/>
      <c r="F1319" s="1020"/>
      <c r="G1319" s="1020"/>
      <c r="H1319" s="1020"/>
      <c r="I1319" s="1020"/>
      <c r="J1319" s="1020"/>
      <c r="K1319" s="1020"/>
      <c r="L1319" s="1020"/>
      <c r="M1319" s="1020"/>
      <c r="N1319" s="1020"/>
      <c r="O1319" s="145"/>
      <c r="P1319" s="1020"/>
      <c r="Q1319" s="941"/>
      <c r="R1319" s="1020"/>
      <c r="S1319" s="1020"/>
      <c r="T1319" s="1020"/>
      <c r="U1319" s="1020"/>
      <c r="V1319" s="1020"/>
      <c r="W1319" s="20" t="s">
        <v>36</v>
      </c>
      <c r="X1319" s="144" t="s">
        <v>40</v>
      </c>
      <c r="Y1319" s="144"/>
      <c r="Z1319" s="144"/>
      <c r="AA1319" s="144" t="s">
        <v>36</v>
      </c>
      <c r="AB1319" s="146">
        <f>ROUND(AD1319/'lista, wskaźniki'!$A$133,0)</f>
        <v>3</v>
      </c>
      <c r="AC1319" s="146"/>
      <c r="AD1319" s="144">
        <v>1000</v>
      </c>
      <c r="AE1319" s="1020"/>
      <c r="AF1319" s="334">
        <f t="shared" si="583"/>
        <v>46.8</v>
      </c>
      <c r="AG1319" s="272">
        <f>IF(R1319="kompletna",Q1319*J1319*0.0036*'lista, wskaźniki'!$F$13, IF(R1319="częściowa",Q1319*J1319*0.0036*'lista, wskaźniki'!$F$14, IF(R1319="brak",Q1319*J1319*0.0036*'lista, wskaźniki'!$F$15,)))</f>
        <v>0</v>
      </c>
      <c r="AH1319" s="334">
        <f>IF(Y1319="inne",K1319*'lista, wskaźniki'!$E$35,IF(Y1319="to samo źródło",0,IF(Y1319=0,0)))</f>
        <v>0</v>
      </c>
      <c r="AI1319" s="334" t="b">
        <f>IF(AA1319="gaz z sieci",AC1319*'lista, wskaźniki'!$D$21)</f>
        <v>0</v>
      </c>
      <c r="AJ1319" s="272">
        <f>IF(AA1319="węgiel",AB1319*'lista, wskaźniki'!$D$20, IF('Sektor mieszkaniowy'!AA1319="drewno",'Sektor mieszkaniowy'!AB1319*'lista, wskaźniki'!$D$22,IF('Sektor mieszkaniowy'!AA1319="pellet",AB1319*'lista, wskaźniki'!$D$23,IF('Sektor mieszkaniowy'!AA1319="gaz z sieci",AB1319*'lista, wskaźniki'!$D$21,IF('Sektor mieszkaniowy'!AA1319="olej opałowy",'Sektor mieszkaniowy'!AB1319*'lista, wskaźniki'!$D$24)))))</f>
        <v>46.8</v>
      </c>
      <c r="AK1319" s="1023"/>
      <c r="AL1319" s="1020"/>
      <c r="AM1319" s="20">
        <f>IF(AA1319="węgiel",AF1319*1/3.6*'lista, wskaźniki'!$F$20,IF(AA1319="drewno",AF1319*1/3.6*'lista, wskaźniki'!$F$22,IF(AA1319="pellet",AF1319*1/3.6*'lista, wskaźniki'!$F$23,IF(AA1319="gaz z sieci",AF1319*1/3.6*'lista, wskaźniki'!$F$21,IF(AA1319="olej opałowy",AF1319*1/3.6*'lista, wskaźniki'!$F$24,0)))))</f>
        <v>0</v>
      </c>
      <c r="AN1319" s="20">
        <f>IF(AA1319="węgiel",AF1319*'lista, wskaźniki'!$E$42,IF(AA1319="drewno",AF1319*'lista, wskaźniki'!$G$42,IF(AA1319="pellet",AF1319*'lista, wskaźniki'!$H$42,IF(AA1319="gaz z sieci",AF1319*'lista, wskaźniki'!$F$42,IF(AA1319="olej opałowy",AF1319*'lista, wskaźniki'!$I$42,0)))))</f>
        <v>3.7907999999999997E-2</v>
      </c>
      <c r="AO1319" s="20">
        <f>IF(AA1319="węgiel",AF1319*'lista, wskaźniki'!$E$43,IF(AA1319="drewno",AF1319*'lista, wskaźniki'!$G$43,IF(AA1319="pellet",AF1319*'lista, wskaźniki'!$H$43,IF(AA1319="gaz z sieci",AF1319*'lista, wskaźniki'!$F$43,IF(AA1319="olej opałowy",AF1319*'lista, wskaźniki'!$I$43,0)))))</f>
        <v>3.7907999999999997E-2</v>
      </c>
      <c r="AP1319" s="20">
        <f>IF(AA1319="węgiel",AF1319*'lista, wskaźniki'!$E$44,IF(AA1319="drewno",AF1319*'lista, wskaźniki'!$G$44,IF(AA1319="pellet",AF1319*'lista, wskaźniki'!$H$44,IF(AA1319="gaz z sieci",AF1319*'lista, wskaźniki'!$F$44,IF(AA1319="olej opałowy",AF1319*'lista, wskaźniki'!$I$44,0)))))</f>
        <v>1.1699999999999998E-5</v>
      </c>
      <c r="AQ1319" s="20" t="b">
        <f>IF(Z1319="gaz",AH1319*1/3.6*'lista, wskaźniki'!$F$21,IF(Z1319="energia elektryczna",AH1319*1/3.6*'lista, wskaźniki'!$F$26))</f>
        <v>0</v>
      </c>
      <c r="AR1319" s="20" t="b">
        <f>IF(Z1319="gaz",AH1319*'lista, wskaźniki'!$F$42,IF(Z1319="energia elektryczna",AH1319*0))</f>
        <v>0</v>
      </c>
      <c r="AS1319" s="20" t="b">
        <f>IF(Z1319="gaz",AH1319*'lista, wskaźniki'!$F$43,IF(Z1319="energia elektryczna",AH1319*0))</f>
        <v>0</v>
      </c>
      <c r="AT1319" s="20" t="b">
        <f>IF(Z1319="gaz",AH1319*'lista, wskaźniki'!$F$44,IF(Z1319="energia elektryczna",AH1319*0))</f>
        <v>0</v>
      </c>
      <c r="AU1319" s="20">
        <f>AI1319*1/3.6*'lista, wskaźniki'!$F$21</f>
        <v>0</v>
      </c>
      <c r="AV1319" s="20">
        <f>AI1319*'lista, wskaźniki'!$F$42</f>
        <v>0</v>
      </c>
      <c r="AW1319" s="20">
        <f>AI1319*'lista, wskaźniki'!$F$43</f>
        <v>0</v>
      </c>
      <c r="AX1319" s="20">
        <f>AI1319*'lista, wskaźniki'!$F$44</f>
        <v>0</v>
      </c>
      <c r="AY1319" s="20">
        <f>AK1319*'lista, wskaźniki'!$F$26</f>
        <v>0</v>
      </c>
      <c r="AZ1319" s="20">
        <f t="shared" si="584"/>
        <v>0</v>
      </c>
      <c r="BA1319" s="20">
        <f t="shared" si="585"/>
        <v>3.7907999999999997E-2</v>
      </c>
      <c r="BB1319" s="20">
        <f t="shared" si="586"/>
        <v>3.7907999999999997E-2</v>
      </c>
      <c r="BC1319" s="20">
        <f t="shared" si="587"/>
        <v>1.1699999999999998E-5</v>
      </c>
      <c r="BD1319" s="1020"/>
      <c r="BE1319" s="1020"/>
      <c r="BF1319" s="1020"/>
      <c r="BG1319" s="1020"/>
      <c r="BH1319" s="144"/>
      <c r="BI1319" s="1020"/>
      <c r="BJ1319" s="144"/>
      <c r="BK1319" s="1020"/>
      <c r="BL1319" s="144"/>
      <c r="BM1319" s="144"/>
      <c r="BN1319" s="144"/>
      <c r="BO1319" s="144"/>
      <c r="BP1319" s="144"/>
      <c r="BQ1319" s="144"/>
      <c r="BR1319" s="144"/>
      <c r="BS1319" s="1017"/>
      <c r="BT1319" s="1017"/>
      <c r="BU1319" s="1017"/>
      <c r="BV1319" s="1017"/>
      <c r="BW1319" s="1017"/>
      <c r="BX1319" s="1017"/>
      <c r="BY1319" s="1026"/>
      <c r="CA1319" s="365" t="b">
        <f t="shared" si="588"/>
        <v>0</v>
      </c>
      <c r="CB1319" s="365">
        <f t="shared" si="589"/>
        <v>46.8</v>
      </c>
      <c r="CC1319" s="365" t="b">
        <f t="shared" si="590"/>
        <v>0</v>
      </c>
      <c r="CD1319" s="365" t="b">
        <f t="shared" si="591"/>
        <v>0</v>
      </c>
      <c r="CE1319" s="365" t="b">
        <f t="shared" si="592"/>
        <v>0</v>
      </c>
      <c r="CF1319" s="365" t="b">
        <f t="shared" si="593"/>
        <v>0</v>
      </c>
      <c r="CG1319" s="365" t="b">
        <f t="shared" si="594"/>
        <v>0</v>
      </c>
      <c r="CH1319" s="365" t="b">
        <f t="shared" si="595"/>
        <v>0</v>
      </c>
      <c r="CI1319" s="72" t="b">
        <f t="shared" si="596"/>
        <v>0</v>
      </c>
      <c r="CJ1319" s="72">
        <f t="shared" si="597"/>
        <v>46.8</v>
      </c>
      <c r="CK1319" s="72" t="b">
        <f t="shared" si="598"/>
        <v>0</v>
      </c>
      <c r="CL1319" s="72">
        <f t="shared" si="599"/>
        <v>0</v>
      </c>
      <c r="CM1319" s="72" t="b">
        <f t="shared" si="600"/>
        <v>0</v>
      </c>
      <c r="CN1319" s="72" t="b">
        <f t="shared" si="601"/>
        <v>0</v>
      </c>
      <c r="CP1319" s="13">
        <f t="shared" si="602"/>
        <v>0</v>
      </c>
      <c r="CQ1319" s="13" t="b">
        <f t="shared" si="603"/>
        <v>0</v>
      </c>
      <c r="CR1319" s="13" t="b">
        <f t="shared" si="604"/>
        <v>0</v>
      </c>
      <c r="CS1319" s="13" t="b">
        <f t="shared" si="610"/>
        <v>0</v>
      </c>
      <c r="CT1319" s="13" t="b">
        <f t="shared" si="609"/>
        <v>0</v>
      </c>
      <c r="CU1319" s="13" t="b">
        <f t="shared" si="611"/>
        <v>0</v>
      </c>
      <c r="CV1319" s="13" t="b">
        <f t="shared" si="605"/>
        <v>0</v>
      </c>
      <c r="CW1319" s="13" t="b">
        <f t="shared" si="606"/>
        <v>0</v>
      </c>
      <c r="CX1319" s="13" t="b">
        <f t="shared" si="607"/>
        <v>0</v>
      </c>
      <c r="CY1319" s="13" t="b">
        <f t="shared" si="608"/>
        <v>0</v>
      </c>
    </row>
    <row r="1320" spans="1:103" ht="15" thickBot="1">
      <c r="A1320" s="932"/>
      <c r="B1320" s="1020"/>
      <c r="C1320" s="1020"/>
      <c r="D1320" s="1020"/>
      <c r="E1320" s="1020"/>
      <c r="F1320" s="1020"/>
      <c r="G1320" s="1020"/>
      <c r="H1320" s="1020"/>
      <c r="I1320" s="1020"/>
      <c r="J1320" s="1020"/>
      <c r="K1320" s="1020"/>
      <c r="L1320" s="1020"/>
      <c r="M1320" s="1020"/>
      <c r="N1320" s="1020"/>
      <c r="O1320" s="145"/>
      <c r="P1320" s="1020"/>
      <c r="Q1320" s="941"/>
      <c r="R1320" s="1020"/>
      <c r="S1320" s="1020"/>
      <c r="T1320" s="1020"/>
      <c r="U1320" s="1020"/>
      <c r="V1320" s="1020"/>
      <c r="W1320" s="144"/>
      <c r="X1320" s="144"/>
      <c r="Y1320" s="144"/>
      <c r="Z1320" s="144"/>
      <c r="AA1320" s="144" t="s">
        <v>50</v>
      </c>
      <c r="AB1320" s="146"/>
      <c r="AC1320" s="146"/>
      <c r="AD1320" s="144"/>
      <c r="AE1320" s="1020"/>
      <c r="AF1320" s="334">
        <f t="shared" si="583"/>
        <v>0</v>
      </c>
      <c r="AG1320" s="272">
        <f>IF(R1320="kompletna",Q1320*J1320*0.0036*'lista, wskaźniki'!$F$13, IF(R1320="częściowa",Q1320*J1320*0.0036*'lista, wskaźniki'!$F$14, IF(R1320="brak",Q1320*J1320*0.0036*'lista, wskaźniki'!$F$15,)))</f>
        <v>0</v>
      </c>
      <c r="AH1320" s="334">
        <f>IF(Y1320="inne",K1320*'lista, wskaźniki'!$E$35,IF(Y1320="to samo źródło",0,IF(Y1320=0,0)))</f>
        <v>0</v>
      </c>
      <c r="AI1320" s="334" t="b">
        <f>IF(AA1320="gaz z sieci",AC1320*'lista, wskaźniki'!$D$21)</f>
        <v>0</v>
      </c>
      <c r="AJ1320" s="272">
        <f>IF(AA1320="węgiel",AB1320*'lista, wskaźniki'!$D$20, IF('Sektor mieszkaniowy'!AA1320="drewno",'Sektor mieszkaniowy'!AB1320*'lista, wskaźniki'!$D$22,IF('Sektor mieszkaniowy'!AA1320="pellet",AB1320*'lista, wskaźniki'!$D$23,IF('Sektor mieszkaniowy'!AA1320="gaz z sieci",AB1320*'lista, wskaźniki'!$D$21,IF('Sektor mieszkaniowy'!AA1320="olej opałowy",'Sektor mieszkaniowy'!AB1320*'lista, wskaźniki'!$D$24)))))</f>
        <v>0</v>
      </c>
      <c r="AK1320" s="1023"/>
      <c r="AL1320" s="1020"/>
      <c r="AM1320" s="20">
        <f>IF(AA1320="węgiel",AF1320*1/3.6*'lista, wskaźniki'!$F$20,IF(AA1320="drewno",AF1320*1/3.6*'lista, wskaźniki'!$F$22,IF(AA1320="pellet",AF1320*1/3.6*'lista, wskaźniki'!$F$23,IF(AA1320="gaz z sieci",AF1320*1/3.6*'lista, wskaźniki'!$F$21,IF(AA1320="olej opałowy",AF1320*1/3.6*'lista, wskaźniki'!$F$24,0)))))</f>
        <v>0</v>
      </c>
      <c r="AN1320" s="20">
        <f>IF(AA1320="węgiel",AF1320*'lista, wskaźniki'!$E$42,IF(AA1320="drewno",AF1320*'lista, wskaźniki'!$G$42,IF(AA1320="pellet",AF1320*'lista, wskaźniki'!$H$42,IF(AA1320="gaz z sieci",AF1320*'lista, wskaźniki'!$F$42,IF(AA1320="olej opałowy",AF1320*'lista, wskaźniki'!$I$42,0)))))</f>
        <v>0</v>
      </c>
      <c r="AO1320" s="20">
        <f>IF(AA1320="węgiel",AF1320*'lista, wskaźniki'!$E$43,IF(AA1320="drewno",AF1320*'lista, wskaźniki'!$G$43,IF(AA1320="pellet",AF1320*'lista, wskaźniki'!$H$43,IF(AA1320="gaz z sieci",AF1320*'lista, wskaźniki'!$F$43,IF(AA1320="olej opałowy",AF1320*'lista, wskaźniki'!$I$43,0)))))</f>
        <v>0</v>
      </c>
      <c r="AP1320" s="20">
        <f>IF(AA1320="węgiel",AF1320*'lista, wskaźniki'!$E$44,IF(AA1320="drewno",AF1320*'lista, wskaźniki'!$G$44,IF(AA1320="pellet",AF1320*'lista, wskaźniki'!$H$44,IF(AA1320="gaz z sieci",AF1320*'lista, wskaźniki'!$F$44,IF(AA1320="olej opałowy",AF1320*'lista, wskaźniki'!$I$44,0)))))</f>
        <v>0</v>
      </c>
      <c r="AQ1320" s="20" t="b">
        <f>IF(Z1320="gaz",AH1320*1/3.6*'lista, wskaźniki'!$F$21,IF(Z1320="energia elektryczna",AH1320*1/3.6*'lista, wskaźniki'!$F$26))</f>
        <v>0</v>
      </c>
      <c r="AR1320" s="20" t="b">
        <f>IF(Z1320="gaz",AH1320*'lista, wskaźniki'!$F$42,IF(Z1320="energia elektryczna",AH1320*0))</f>
        <v>0</v>
      </c>
      <c r="AS1320" s="20" t="b">
        <f>IF(Z1320="gaz",AH1320*'lista, wskaźniki'!$F$43,IF(Z1320="energia elektryczna",AH1320*0))</f>
        <v>0</v>
      </c>
      <c r="AT1320" s="20" t="b">
        <f>IF(Z1320="gaz",AH1320*'lista, wskaźniki'!$F$44,IF(Z1320="energia elektryczna",AH1320*0))</f>
        <v>0</v>
      </c>
      <c r="AU1320" s="20">
        <f>AI1320*1/3.6*'lista, wskaźniki'!$F$21</f>
        <v>0</v>
      </c>
      <c r="AV1320" s="20">
        <f>AI1320*'lista, wskaźniki'!$F$42</f>
        <v>0</v>
      </c>
      <c r="AW1320" s="20">
        <f>AI1320*'lista, wskaźniki'!$F$43</f>
        <v>0</v>
      </c>
      <c r="AX1320" s="20">
        <f>AI1320*'lista, wskaźniki'!$F$44</f>
        <v>0</v>
      </c>
      <c r="AY1320" s="20">
        <f>AK1320*'lista, wskaźniki'!$F$26</f>
        <v>0</v>
      </c>
      <c r="AZ1320" s="20">
        <f t="shared" si="584"/>
        <v>0</v>
      </c>
      <c r="BA1320" s="20">
        <f t="shared" si="585"/>
        <v>0</v>
      </c>
      <c r="BB1320" s="20">
        <f t="shared" si="586"/>
        <v>0</v>
      </c>
      <c r="BC1320" s="20">
        <f t="shared" si="587"/>
        <v>0</v>
      </c>
      <c r="BD1320" s="1020"/>
      <c r="BE1320" s="1020"/>
      <c r="BF1320" s="1020"/>
      <c r="BG1320" s="1020"/>
      <c r="BH1320" s="144"/>
      <c r="BI1320" s="1020"/>
      <c r="BJ1320" s="144"/>
      <c r="BK1320" s="1020"/>
      <c r="BL1320" s="144"/>
      <c r="BM1320" s="144"/>
      <c r="BN1320" s="144"/>
      <c r="BO1320" s="144"/>
      <c r="BP1320" s="144"/>
      <c r="BQ1320" s="144"/>
      <c r="BR1320" s="144"/>
      <c r="BS1320" s="1017"/>
      <c r="BT1320" s="1017"/>
      <c r="BU1320" s="1017"/>
      <c r="BV1320" s="1017"/>
      <c r="BW1320" s="1017"/>
      <c r="BX1320" s="1017"/>
      <c r="BY1320" s="1026"/>
      <c r="CA1320" s="365" t="b">
        <f t="shared" si="588"/>
        <v>0</v>
      </c>
      <c r="CB1320" s="365" t="b">
        <f t="shared" si="589"/>
        <v>0</v>
      </c>
      <c r="CC1320" s="365">
        <f t="shared" si="590"/>
        <v>0</v>
      </c>
      <c r="CD1320" s="365" t="b">
        <f t="shared" si="591"/>
        <v>0</v>
      </c>
      <c r="CE1320" s="365" t="b">
        <f t="shared" si="592"/>
        <v>0</v>
      </c>
      <c r="CF1320" s="365" t="b">
        <f t="shared" si="593"/>
        <v>0</v>
      </c>
      <c r="CG1320" s="365" t="b">
        <f t="shared" si="594"/>
        <v>0</v>
      </c>
      <c r="CH1320" s="365" t="b">
        <f t="shared" si="595"/>
        <v>0</v>
      </c>
      <c r="CI1320" s="72" t="b">
        <f t="shared" si="596"/>
        <v>0</v>
      </c>
      <c r="CJ1320" s="72" t="b">
        <f t="shared" si="597"/>
        <v>0</v>
      </c>
      <c r="CK1320" s="72">
        <f t="shared" si="598"/>
        <v>0</v>
      </c>
      <c r="CL1320" s="72">
        <f t="shared" si="599"/>
        <v>0</v>
      </c>
      <c r="CM1320" s="72" t="b">
        <f t="shared" si="600"/>
        <v>0</v>
      </c>
      <c r="CN1320" s="72" t="b">
        <f t="shared" si="601"/>
        <v>0</v>
      </c>
      <c r="CP1320" s="13">
        <f t="shared" si="602"/>
        <v>0</v>
      </c>
      <c r="CQ1320" s="13" t="b">
        <f t="shared" si="603"/>
        <v>0</v>
      </c>
      <c r="CR1320" s="13" t="b">
        <f t="shared" si="604"/>
        <v>0</v>
      </c>
      <c r="CS1320" s="13" t="b">
        <f t="shared" si="610"/>
        <v>0</v>
      </c>
      <c r="CT1320" s="13" t="b">
        <f t="shared" si="609"/>
        <v>0</v>
      </c>
      <c r="CU1320" s="13" t="b">
        <f t="shared" si="611"/>
        <v>0</v>
      </c>
      <c r="CV1320" s="13" t="b">
        <f t="shared" si="605"/>
        <v>0</v>
      </c>
      <c r="CW1320" s="13" t="b">
        <f t="shared" si="606"/>
        <v>0</v>
      </c>
      <c r="CX1320" s="13" t="b">
        <f t="shared" si="607"/>
        <v>0</v>
      </c>
      <c r="CY1320" s="13" t="b">
        <f t="shared" si="608"/>
        <v>0</v>
      </c>
    </row>
    <row r="1321" spans="1:103" ht="15" thickBot="1">
      <c r="A1321" s="932"/>
      <c r="B1321" s="1020"/>
      <c r="C1321" s="1020"/>
      <c r="D1321" s="1020"/>
      <c r="E1321" s="1020"/>
      <c r="F1321" s="1020"/>
      <c r="G1321" s="1020"/>
      <c r="H1321" s="1020"/>
      <c r="I1321" s="1020"/>
      <c r="J1321" s="1020"/>
      <c r="K1321" s="1020"/>
      <c r="L1321" s="1020"/>
      <c r="M1321" s="1020"/>
      <c r="N1321" s="1020"/>
      <c r="O1321" s="145"/>
      <c r="P1321" s="1020"/>
      <c r="Q1321" s="941"/>
      <c r="R1321" s="1020"/>
      <c r="S1321" s="1020"/>
      <c r="T1321" s="1020"/>
      <c r="U1321" s="1020"/>
      <c r="V1321" s="1020"/>
      <c r="W1321" s="144"/>
      <c r="X1321" s="144"/>
      <c r="Y1321" s="144"/>
      <c r="Z1321" s="144"/>
      <c r="AA1321" s="144" t="s">
        <v>38</v>
      </c>
      <c r="AB1321" s="146"/>
      <c r="AC1321" s="146"/>
      <c r="AD1321" s="144"/>
      <c r="AE1321" s="1020"/>
      <c r="AF1321" s="334">
        <f t="shared" si="583"/>
        <v>0</v>
      </c>
      <c r="AG1321" s="272">
        <f>IF(R1321="kompletna",Q1321*J1321*0.0036*'lista, wskaźniki'!$F$13, IF(R1321="częściowa",Q1321*J1321*0.0036*'lista, wskaźniki'!$F$14, IF(R1321="brak",Q1321*J1321*0.0036*'lista, wskaźniki'!$F$15,)))</f>
        <v>0</v>
      </c>
      <c r="AH1321" s="334">
        <f>IF(Y1321="inne",K1321*'lista, wskaźniki'!$E$35,IF(Y1321="to samo źródło",0,IF(Y1321=0,0)))</f>
        <v>0</v>
      </c>
      <c r="AI1321" s="334">
        <f>IF(AA1321="gaz z sieci",AC1321*'lista, wskaźniki'!$D$21)</f>
        <v>0</v>
      </c>
      <c r="AJ1321" s="272">
        <f>IF(AA1321="węgiel",AB1321*'lista, wskaźniki'!$D$20, IF('Sektor mieszkaniowy'!AA1321="drewno",'Sektor mieszkaniowy'!AB1321*'lista, wskaźniki'!$D$22,IF('Sektor mieszkaniowy'!AA1321="pellet",AB1321*'lista, wskaźniki'!$D$23,IF('Sektor mieszkaniowy'!AA1321="gaz z sieci",AB1321*'lista, wskaźniki'!$D$21,IF('Sektor mieszkaniowy'!AA1321="olej opałowy",'Sektor mieszkaniowy'!AB1321*'lista, wskaźniki'!$D$24)))))</f>
        <v>0</v>
      </c>
      <c r="AK1321" s="1023"/>
      <c r="AL1321" s="1020"/>
      <c r="AM1321" s="20">
        <f>IF(AA1321="węgiel",AF1321*1/3.6*'lista, wskaźniki'!$F$20,IF(AA1321="drewno",AF1321*1/3.6*'lista, wskaźniki'!$F$22,IF(AA1321="pellet",AF1321*1/3.6*'lista, wskaźniki'!$F$23,IF(AA1321="gaz z sieci",AF1321*1/3.6*'lista, wskaźniki'!$F$21,IF(AA1321="olej opałowy",AF1321*1/3.6*'lista, wskaźniki'!$F$24,0)))))</f>
        <v>0</v>
      </c>
      <c r="AN1321" s="20">
        <f>IF(AA1321="węgiel",AF1321*'lista, wskaźniki'!$E$42,IF(AA1321="drewno",AF1321*'lista, wskaźniki'!$G$42,IF(AA1321="pellet",AF1321*'lista, wskaźniki'!$H$42,IF(AA1321="gaz z sieci",AF1321*'lista, wskaźniki'!$F$42,IF(AA1321="olej opałowy",AF1321*'lista, wskaźniki'!$I$42,0)))))</f>
        <v>0</v>
      </c>
      <c r="AO1321" s="20">
        <f>IF(AA1321="węgiel",AF1321*'lista, wskaźniki'!$E$43,IF(AA1321="drewno",AF1321*'lista, wskaźniki'!$G$43,IF(AA1321="pellet",AF1321*'lista, wskaźniki'!$H$43,IF(AA1321="gaz z sieci",AF1321*'lista, wskaźniki'!$F$43,IF(AA1321="olej opałowy",AF1321*'lista, wskaźniki'!$I$43,0)))))</f>
        <v>0</v>
      </c>
      <c r="AP1321" s="20">
        <f>IF(AA1321="węgiel",AF1321*'lista, wskaźniki'!$E$44,IF(AA1321="drewno",AF1321*'lista, wskaźniki'!$G$44,IF(AA1321="pellet",AF1321*'lista, wskaźniki'!$H$44,IF(AA1321="gaz z sieci",AF1321*'lista, wskaźniki'!$F$44,IF(AA1321="olej opałowy",AF1321*'lista, wskaźniki'!$I$44,0)))))</f>
        <v>0</v>
      </c>
      <c r="AQ1321" s="20" t="b">
        <f>IF(Z1321="gaz",AH1321*1/3.6*'lista, wskaźniki'!$F$21,IF(Z1321="energia elektryczna",AH1321*1/3.6*'lista, wskaźniki'!$F$26))</f>
        <v>0</v>
      </c>
      <c r="AR1321" s="20" t="b">
        <f>IF(Z1321="gaz",AH1321*'lista, wskaźniki'!$F$42,IF(Z1321="energia elektryczna",AH1321*0))</f>
        <v>0</v>
      </c>
      <c r="AS1321" s="20" t="b">
        <f>IF(Z1321="gaz",AH1321*'lista, wskaźniki'!$F$43,IF(Z1321="energia elektryczna",AH1321*0))</f>
        <v>0</v>
      </c>
      <c r="AT1321" s="20" t="b">
        <f>IF(Z1321="gaz",AH1321*'lista, wskaźniki'!$F$44,IF(Z1321="energia elektryczna",AH1321*0))</f>
        <v>0</v>
      </c>
      <c r="AU1321" s="20">
        <f>AI1321*1/3.6*'lista, wskaźniki'!$F$21</f>
        <v>0</v>
      </c>
      <c r="AV1321" s="20">
        <f>AI1321*'lista, wskaźniki'!$F$42</f>
        <v>0</v>
      </c>
      <c r="AW1321" s="20">
        <f>AI1321*'lista, wskaźniki'!$F$43</f>
        <v>0</v>
      </c>
      <c r="AX1321" s="20">
        <f>AI1321*'lista, wskaźniki'!$F$44</f>
        <v>0</v>
      </c>
      <c r="AY1321" s="20">
        <f>AK1321*'lista, wskaźniki'!$F$26</f>
        <v>0</v>
      </c>
      <c r="AZ1321" s="20">
        <f t="shared" si="584"/>
        <v>0</v>
      </c>
      <c r="BA1321" s="20">
        <f t="shared" si="585"/>
        <v>0</v>
      </c>
      <c r="BB1321" s="20">
        <f t="shared" si="586"/>
        <v>0</v>
      </c>
      <c r="BC1321" s="20">
        <f t="shared" si="587"/>
        <v>0</v>
      </c>
      <c r="BD1321" s="1020"/>
      <c r="BE1321" s="1020"/>
      <c r="BF1321" s="1020"/>
      <c r="BG1321" s="1020"/>
      <c r="BH1321" s="144"/>
      <c r="BI1321" s="1020"/>
      <c r="BJ1321" s="144"/>
      <c r="BK1321" s="1020"/>
      <c r="BL1321" s="144"/>
      <c r="BM1321" s="144"/>
      <c r="BN1321" s="144"/>
      <c r="BO1321" s="144"/>
      <c r="BP1321" s="144"/>
      <c r="BQ1321" s="144"/>
      <c r="BR1321" s="144"/>
      <c r="BS1321" s="1017"/>
      <c r="BT1321" s="1017"/>
      <c r="BU1321" s="1017"/>
      <c r="BV1321" s="1017"/>
      <c r="BW1321" s="1017"/>
      <c r="BX1321" s="1017"/>
      <c r="BY1321" s="1026"/>
      <c r="CA1321" s="365" t="b">
        <f t="shared" si="588"/>
        <v>0</v>
      </c>
      <c r="CB1321" s="365" t="b">
        <f t="shared" si="589"/>
        <v>0</v>
      </c>
      <c r="CC1321" s="365" t="b">
        <f t="shared" si="590"/>
        <v>0</v>
      </c>
      <c r="CD1321" s="365">
        <f t="shared" si="591"/>
        <v>0</v>
      </c>
      <c r="CE1321" s="365" t="b">
        <f t="shared" si="592"/>
        <v>0</v>
      </c>
      <c r="CF1321" s="365" t="b">
        <f t="shared" si="593"/>
        <v>0</v>
      </c>
      <c r="CG1321" s="365" t="b">
        <f t="shared" si="594"/>
        <v>0</v>
      </c>
      <c r="CH1321" s="365">
        <f t="shared" si="595"/>
        <v>0</v>
      </c>
      <c r="CI1321" s="72" t="b">
        <f t="shared" si="596"/>
        <v>0</v>
      </c>
      <c r="CJ1321" s="72" t="b">
        <f t="shared" si="597"/>
        <v>0</v>
      </c>
      <c r="CK1321" s="72" t="b">
        <f t="shared" si="598"/>
        <v>0</v>
      </c>
      <c r="CL1321" s="72">
        <f t="shared" si="599"/>
        <v>0</v>
      </c>
      <c r="CM1321" s="72" t="b">
        <f t="shared" si="600"/>
        <v>0</v>
      </c>
      <c r="CN1321" s="72" t="b">
        <f t="shared" si="601"/>
        <v>0</v>
      </c>
      <c r="CP1321" s="13">
        <f t="shared" si="602"/>
        <v>0</v>
      </c>
      <c r="CQ1321" s="13" t="b">
        <f t="shared" si="603"/>
        <v>0</v>
      </c>
      <c r="CR1321" s="13" t="b">
        <f t="shared" si="604"/>
        <v>0</v>
      </c>
      <c r="CS1321" s="13" t="b">
        <f t="shared" si="610"/>
        <v>0</v>
      </c>
      <c r="CT1321" s="13" t="b">
        <f t="shared" si="609"/>
        <v>0</v>
      </c>
      <c r="CU1321" s="13" t="b">
        <f t="shared" si="611"/>
        <v>0</v>
      </c>
      <c r="CV1321" s="13" t="b">
        <f t="shared" si="605"/>
        <v>0</v>
      </c>
      <c r="CW1321" s="13" t="b">
        <f t="shared" si="606"/>
        <v>0</v>
      </c>
      <c r="CX1321" s="13" t="b">
        <f t="shared" si="607"/>
        <v>0</v>
      </c>
      <c r="CY1321" s="13" t="b">
        <f t="shared" si="608"/>
        <v>0</v>
      </c>
    </row>
    <row r="1322" spans="1:103" ht="15" thickBot="1">
      <c r="A1322" s="933"/>
      <c r="B1322" s="1021"/>
      <c r="C1322" s="1021"/>
      <c r="D1322" s="1021"/>
      <c r="E1322" s="1021"/>
      <c r="F1322" s="1021"/>
      <c r="G1322" s="1021"/>
      <c r="H1322" s="1021"/>
      <c r="I1322" s="1021"/>
      <c r="J1322" s="1021"/>
      <c r="K1322" s="1021"/>
      <c r="L1322" s="1021"/>
      <c r="M1322" s="1021"/>
      <c r="N1322" s="1021"/>
      <c r="O1322" s="148"/>
      <c r="P1322" s="1021"/>
      <c r="Q1322" s="942"/>
      <c r="R1322" s="1021"/>
      <c r="S1322" s="1021"/>
      <c r="T1322" s="1021"/>
      <c r="U1322" s="1021"/>
      <c r="V1322" s="1021"/>
      <c r="W1322" s="147"/>
      <c r="X1322" s="147"/>
      <c r="Y1322" s="147"/>
      <c r="Z1322" s="147"/>
      <c r="AA1322" s="147" t="s">
        <v>37</v>
      </c>
      <c r="AB1322" s="149"/>
      <c r="AC1322" s="149"/>
      <c r="AD1322" s="147"/>
      <c r="AE1322" s="1021"/>
      <c r="AF1322" s="334">
        <f t="shared" si="583"/>
        <v>0</v>
      </c>
      <c r="AG1322" s="272">
        <f>IF(R1322="kompletna",Q1322*J1322*0.0036*'lista, wskaźniki'!$F$13, IF(R1322="częściowa",Q1322*J1322*0.0036*'lista, wskaźniki'!$F$14, IF(R1322="brak",Q1322*J1322*0.0036*'lista, wskaźniki'!$F$15,)))</f>
        <v>0</v>
      </c>
      <c r="AH1322" s="334">
        <f>IF(Y1322="inne",K1322*'lista, wskaźniki'!$E$35,IF(Y1322="to samo źródło",0,IF(Y1322=0,0)))</f>
        <v>0</v>
      </c>
      <c r="AI1322" s="334" t="b">
        <f>IF(AA1322="gaz z sieci",AC1322*'lista, wskaźniki'!$D$21)</f>
        <v>0</v>
      </c>
      <c r="AJ1322" s="272">
        <f>IF(AA1322="węgiel",AB1322*'lista, wskaźniki'!$D$20, IF('Sektor mieszkaniowy'!AA1322="drewno",'Sektor mieszkaniowy'!AB1322*'lista, wskaźniki'!$D$22,IF('Sektor mieszkaniowy'!AA1322="pellet",AB1322*'lista, wskaźniki'!$D$23,IF('Sektor mieszkaniowy'!AA1322="gaz z sieci",AB1322*'lista, wskaźniki'!$D$21,IF('Sektor mieszkaniowy'!AA1322="olej opałowy",'Sektor mieszkaniowy'!AB1322*'lista, wskaźniki'!$D$24)))))</f>
        <v>0</v>
      </c>
      <c r="AK1322" s="1024"/>
      <c r="AL1322" s="1021"/>
      <c r="AM1322" s="20">
        <f>IF(AA1322="węgiel",AF1322*1/3.6*'lista, wskaźniki'!$F$20,IF(AA1322="drewno",AF1322*1/3.6*'lista, wskaźniki'!$F$22,IF(AA1322="pellet",AF1322*1/3.6*'lista, wskaźniki'!$F$23,IF(AA1322="gaz z sieci",AF1322*1/3.6*'lista, wskaźniki'!$F$21,IF(AA1322="olej opałowy",AF1322*1/3.6*'lista, wskaźniki'!$F$24,0)))))</f>
        <v>0</v>
      </c>
      <c r="AN1322" s="20">
        <f>IF(AA1322="węgiel",AF1322*'lista, wskaźniki'!$E$42,IF(AA1322="drewno",AF1322*'lista, wskaźniki'!$G$42,IF(AA1322="pellet",AF1322*'lista, wskaźniki'!$H$42,IF(AA1322="gaz z sieci",AF1322*'lista, wskaźniki'!$F$42,IF(AA1322="olej opałowy",AF1322*'lista, wskaźniki'!$I$42,0)))))</f>
        <v>0</v>
      </c>
      <c r="AO1322" s="20">
        <f>IF(AA1322="węgiel",AF1322*'lista, wskaźniki'!$E$43,IF(AA1322="drewno",AF1322*'lista, wskaźniki'!$G$43,IF(AA1322="pellet",AF1322*'lista, wskaźniki'!$H$43,IF(AA1322="gaz z sieci",AF1322*'lista, wskaźniki'!$F$43,IF(AA1322="olej opałowy",AF1322*'lista, wskaźniki'!$I$43,0)))))</f>
        <v>0</v>
      </c>
      <c r="AP1322" s="20">
        <f>IF(AA1322="węgiel",AF1322*'lista, wskaźniki'!$E$44,IF(AA1322="drewno",AF1322*'lista, wskaźniki'!$G$44,IF(AA1322="pellet",AF1322*'lista, wskaźniki'!$H$44,IF(AA1322="gaz z sieci",AF1322*'lista, wskaźniki'!$F$44,IF(AA1322="olej opałowy",AF1322*'lista, wskaźniki'!$I$44,0)))))</f>
        <v>0</v>
      </c>
      <c r="AQ1322" s="20" t="b">
        <f>IF(Z1322="gaz",AH1322*1/3.6*'lista, wskaźniki'!$F$21,IF(Z1322="energia elektryczna",AH1322*1/3.6*'lista, wskaźniki'!$F$26))</f>
        <v>0</v>
      </c>
      <c r="AR1322" s="20" t="b">
        <f>IF(Z1322="gaz",AH1322*'lista, wskaźniki'!$F$42,IF(Z1322="energia elektryczna",AH1322*0))</f>
        <v>0</v>
      </c>
      <c r="AS1322" s="20" t="b">
        <f>IF(Z1322="gaz",AH1322*'lista, wskaźniki'!$F$43,IF(Z1322="energia elektryczna",AH1322*0))</f>
        <v>0</v>
      </c>
      <c r="AT1322" s="20" t="b">
        <f>IF(Z1322="gaz",AH1322*'lista, wskaźniki'!$F$44,IF(Z1322="energia elektryczna",AH1322*0))</f>
        <v>0</v>
      </c>
      <c r="AU1322" s="20">
        <f>AI1322*1/3.6*'lista, wskaźniki'!$F$21</f>
        <v>0</v>
      </c>
      <c r="AV1322" s="20">
        <f>AI1322*'lista, wskaźniki'!$F$42</f>
        <v>0</v>
      </c>
      <c r="AW1322" s="20">
        <f>AI1322*'lista, wskaźniki'!$F$43</f>
        <v>0</v>
      </c>
      <c r="AX1322" s="20">
        <f>AI1322*'lista, wskaźniki'!$F$44</f>
        <v>0</v>
      </c>
      <c r="AY1322" s="20">
        <f>AK1322*'lista, wskaźniki'!$F$26</f>
        <v>0</v>
      </c>
      <c r="AZ1322" s="20">
        <f t="shared" si="584"/>
        <v>0</v>
      </c>
      <c r="BA1322" s="20">
        <f t="shared" si="585"/>
        <v>0</v>
      </c>
      <c r="BB1322" s="20">
        <f t="shared" si="586"/>
        <v>0</v>
      </c>
      <c r="BC1322" s="20">
        <f t="shared" si="587"/>
        <v>0</v>
      </c>
      <c r="BD1322" s="1021"/>
      <c r="BE1322" s="1021"/>
      <c r="BF1322" s="1021"/>
      <c r="BG1322" s="1021"/>
      <c r="BH1322" s="147"/>
      <c r="BI1322" s="1021"/>
      <c r="BJ1322" s="147"/>
      <c r="BK1322" s="1021"/>
      <c r="BL1322" s="147"/>
      <c r="BM1322" s="147"/>
      <c r="BN1322" s="147"/>
      <c r="BO1322" s="147"/>
      <c r="BP1322" s="147"/>
      <c r="BQ1322" s="147"/>
      <c r="BR1322" s="147"/>
      <c r="BS1322" s="1018"/>
      <c r="BT1322" s="1018"/>
      <c r="BU1322" s="1018"/>
      <c r="BV1322" s="1018"/>
      <c r="BW1322" s="1018"/>
      <c r="BX1322" s="1018"/>
      <c r="BY1322" s="1027"/>
      <c r="CA1322" s="365" t="b">
        <f t="shared" si="588"/>
        <v>0</v>
      </c>
      <c r="CB1322" s="365" t="b">
        <f t="shared" si="589"/>
        <v>0</v>
      </c>
      <c r="CC1322" s="365" t="b">
        <f t="shared" si="590"/>
        <v>0</v>
      </c>
      <c r="CD1322" s="365" t="b">
        <f t="shared" si="591"/>
        <v>0</v>
      </c>
      <c r="CE1322" s="365">
        <f t="shared" si="592"/>
        <v>0</v>
      </c>
      <c r="CF1322" s="365" t="b">
        <f t="shared" si="593"/>
        <v>0</v>
      </c>
      <c r="CG1322" s="365" t="b">
        <f t="shared" si="594"/>
        <v>0</v>
      </c>
      <c r="CH1322" s="365" t="b">
        <f t="shared" si="595"/>
        <v>0</v>
      </c>
      <c r="CI1322" s="72" t="b">
        <f t="shared" si="596"/>
        <v>0</v>
      </c>
      <c r="CJ1322" s="72" t="b">
        <f t="shared" si="597"/>
        <v>0</v>
      </c>
      <c r="CK1322" s="72" t="b">
        <f t="shared" si="598"/>
        <v>0</v>
      </c>
      <c r="CL1322" s="72">
        <f t="shared" si="599"/>
        <v>0</v>
      </c>
      <c r="CM1322" s="72">
        <f t="shared" si="600"/>
        <v>0</v>
      </c>
      <c r="CN1322" s="72" t="b">
        <f t="shared" si="601"/>
        <v>0</v>
      </c>
      <c r="CP1322" s="13">
        <f t="shared" si="602"/>
        <v>0</v>
      </c>
      <c r="CQ1322" s="13" t="b">
        <f t="shared" si="603"/>
        <v>0</v>
      </c>
      <c r="CR1322" s="13" t="b">
        <f t="shared" si="604"/>
        <v>0</v>
      </c>
      <c r="CS1322" s="13" t="b">
        <f t="shared" si="610"/>
        <v>0</v>
      </c>
      <c r="CT1322" s="13" t="b">
        <f t="shared" si="609"/>
        <v>0</v>
      </c>
      <c r="CU1322" s="13" t="b">
        <f t="shared" si="611"/>
        <v>0</v>
      </c>
      <c r="CV1322" s="13" t="b">
        <f t="shared" si="605"/>
        <v>0</v>
      </c>
      <c r="CW1322" s="13" t="b">
        <f t="shared" si="606"/>
        <v>0</v>
      </c>
      <c r="CX1322" s="13" t="b">
        <f t="shared" si="607"/>
        <v>0</v>
      </c>
      <c r="CY1322" s="13" t="b">
        <f t="shared" si="608"/>
        <v>0</v>
      </c>
    </row>
    <row r="1323" spans="1:103" ht="15" thickBot="1">
      <c r="A1323" s="931">
        <v>265</v>
      </c>
      <c r="B1323" s="1019" t="s">
        <v>230</v>
      </c>
      <c r="C1323" s="1019"/>
      <c r="D1323" s="1019" t="s">
        <v>1</v>
      </c>
      <c r="E1323" s="1019" t="s">
        <v>5</v>
      </c>
      <c r="F1323" s="1019"/>
      <c r="G1323" s="1019"/>
      <c r="H1323" s="1019"/>
      <c r="I1323" s="1019" t="s">
        <v>11</v>
      </c>
      <c r="J1323" s="1019">
        <v>110</v>
      </c>
      <c r="K1323" s="1019">
        <v>3</v>
      </c>
      <c r="L1323" s="1019" t="s">
        <v>16</v>
      </c>
      <c r="M1323" s="1019"/>
      <c r="N1323" s="1019" t="s">
        <v>16</v>
      </c>
      <c r="O1323" s="150">
        <v>1</v>
      </c>
      <c r="P1323" s="1019" t="s">
        <v>17</v>
      </c>
      <c r="Q1323" s="940">
        <f>IF(I1323="&lt;1966",'lista, wskaźniki'!$G$4,IF(I1323="1967-1985",'lista, wskaźniki'!$G$5,IF(I1323="1986-1992",'lista, wskaźniki'!$G$6,IF(I1323="1993-1996",'lista, wskaźniki'!$G$7,IF(I1323="&gt;1997",'lista, wskaźniki'!$G$8,IF(I1323=0,'lista, wskaźniki'!$G$4))))))</f>
        <v>250</v>
      </c>
      <c r="R1323" s="1019" t="s">
        <v>23</v>
      </c>
      <c r="S1323" s="1019" t="s">
        <v>28</v>
      </c>
      <c r="T1323" s="1019">
        <v>1.5</v>
      </c>
      <c r="U1323" s="1019">
        <v>2011</v>
      </c>
      <c r="V1323" s="1019"/>
      <c r="W1323" s="141" t="s">
        <v>35</v>
      </c>
      <c r="X1323" s="141" t="s">
        <v>39</v>
      </c>
      <c r="Y1323" s="144" t="s">
        <v>24</v>
      </c>
      <c r="Z1323" s="141" t="s">
        <v>40</v>
      </c>
      <c r="AA1323" s="141" t="s">
        <v>35</v>
      </c>
      <c r="AB1323" s="143">
        <v>3</v>
      </c>
      <c r="AC1323" s="143"/>
      <c r="AD1323" s="141">
        <v>2700</v>
      </c>
      <c r="AE1323" s="1019"/>
      <c r="AF1323" s="334">
        <f t="shared" si="583"/>
        <v>73.545000000000002</v>
      </c>
      <c r="AG1323" s="272">
        <f>IF(R1323="kompletna",Q1323*J1323*0.0036*'lista, wskaźniki'!$F$13, IF(R1323="częściowa",Q1323*J1323*0.0036*'lista, wskaźniki'!$F$14, IF(R1323="brak",Q1323*J1323*0.0036*'lista, wskaźniki'!$F$15,)))</f>
        <v>79.2</v>
      </c>
      <c r="AH1323" s="334">
        <f>IF(Y1323="inne",K1323*'lista, wskaźniki'!$E$35,IF(Y1323="to samo źródło",0,IF(Y1323=0,0)))</f>
        <v>6.5035608750000007</v>
      </c>
      <c r="AI1323" s="334" t="b">
        <f>IF(AA1323="gaz z sieci",AC1323*'lista, wskaźniki'!$D$21)</f>
        <v>0</v>
      </c>
      <c r="AJ1323" s="272">
        <f>IF(AA1323="węgiel",AB1323*'lista, wskaźniki'!$D$20, IF('Sektor mieszkaniowy'!AA1323="drewno",'Sektor mieszkaniowy'!AB1323*'lista, wskaźniki'!$D$22,IF('Sektor mieszkaniowy'!AA1323="pellet",AB1323*'lista, wskaźniki'!$D$23,IF('Sektor mieszkaniowy'!AA1323="gaz z sieci",AB1323*'lista, wskaźniki'!$D$21,IF('Sektor mieszkaniowy'!AA1323="olej opałowy",'Sektor mieszkaniowy'!AB1323*'lista, wskaźniki'!$D$24)))))</f>
        <v>67.89</v>
      </c>
      <c r="AK1323" s="1022">
        <f>3600/1000</f>
        <v>3.6</v>
      </c>
      <c r="AL1323" s="1019">
        <v>2271</v>
      </c>
      <c r="AM1323" s="20">
        <f>IF(AA1323="węgiel",AF1323*1/3.6*'lista, wskaźniki'!$F$20,IF(AA1323="drewno",AF1323*1/3.6*'lista, wskaźniki'!$F$22,IF(AA1323="pellet",AF1323*1/3.6*'lista, wskaźniki'!$F$23,IF(AA1323="gaz z sieci",AF1323*1/3.6*'lista, wskaźniki'!$F$21,IF(AA1323="olej opałowy",AF1323*1/3.6*'lista, wskaźniki'!$F$24,0)))))</f>
        <v>6.9669178499999997</v>
      </c>
      <c r="AN1323" s="20">
        <f>IF(AA1323="węgiel",AF1323*'lista, wskaźniki'!$E$42,IF(AA1323="drewno",AF1323*'lista, wskaźniki'!$G$42,IF(AA1323="pellet",AF1323*'lista, wskaźniki'!$H$42,IF(AA1323="gaz z sieci",AF1323*'lista, wskaźniki'!$F$42,IF(AA1323="olej opałowy",AF1323*'lista, wskaźniki'!$I$42,0)))))</f>
        <v>2.7947100000000002E-2</v>
      </c>
      <c r="AO1323" s="20">
        <f>IF(AA1323="węgiel",AF1323*'lista, wskaźniki'!$E$43,IF(AA1323="drewno",AF1323*'lista, wskaźniki'!$G$43,IF(AA1323="pellet",AF1323*'lista, wskaźniki'!$H$43,IF(AA1323="gaz z sieci",AF1323*'lista, wskaźniki'!$F$43,IF(AA1323="olej opałowy",AF1323*'lista, wskaźniki'!$I$43,0)))))</f>
        <v>2.6476200000000002E-2</v>
      </c>
      <c r="AP1323" s="20">
        <f>IF(AA1323="węgiel",AF1323*'lista, wskaźniki'!$E$44,IF(AA1323="drewno",AF1323*'lista, wskaźniki'!$G$44,IF(AA1323="pellet",AF1323*'lista, wskaźniki'!$H$44,IF(AA1323="gaz z sieci",AF1323*'lista, wskaźniki'!$F$44,IF(AA1323="olej opałowy",AF1323*'lista, wskaźniki'!$I$44,0)))))</f>
        <v>1.985715E-5</v>
      </c>
      <c r="AQ1323" s="360">
        <f>IF(Z1323="gaz",AH1323*1/3.6*'lista, wskaźniki'!$F$21,IF(Z1323="energia elektryczna",AH1323*1/3.6*'lista, wskaźniki'!$F$26))</f>
        <v>1.6078247718750003</v>
      </c>
      <c r="AR1323" s="20">
        <f>IF(Z1323="gaz",AH1323*'lista, wskaźniki'!$F$42,IF(Z1323="energia elektryczna",AH1323*0))</f>
        <v>0</v>
      </c>
      <c r="AS1323" s="20">
        <f>IF(Z1323="gaz",AH1323*'lista, wskaźniki'!$F$43,IF(Z1323="energia elektryczna",AH1323*0))</f>
        <v>0</v>
      </c>
      <c r="AT1323" s="20">
        <f>IF(Z1323="gaz",AH1323*'lista, wskaźniki'!$F$44,IF(Z1323="energia elektryczna",AH1323*0))</f>
        <v>0</v>
      </c>
      <c r="AU1323" s="20">
        <f>AI1323*1/3.6*'lista, wskaźniki'!$F$21</f>
        <v>0</v>
      </c>
      <c r="AV1323" s="20">
        <f>AI1323*'lista, wskaźniki'!$F$42</f>
        <v>0</v>
      </c>
      <c r="AW1323" s="20">
        <f>AI1323*'lista, wskaźniki'!$F$43</f>
        <v>0</v>
      </c>
      <c r="AX1323" s="20">
        <f>AI1323*'lista, wskaźniki'!$F$44</f>
        <v>0</v>
      </c>
      <c r="AY1323" s="20">
        <f>AK1323*'lista, wskaźniki'!$F$26</f>
        <v>3.2040000000000002</v>
      </c>
      <c r="AZ1323" s="20">
        <f>AM1323+AU1323+AY1323</f>
        <v>10.17091785</v>
      </c>
      <c r="BA1323" s="20">
        <f t="shared" si="585"/>
        <v>2.7947100000000002E-2</v>
      </c>
      <c r="BB1323" s="20">
        <f t="shared" si="586"/>
        <v>2.6476200000000002E-2</v>
      </c>
      <c r="BC1323" s="20">
        <f t="shared" si="587"/>
        <v>1.985715E-5</v>
      </c>
      <c r="BD1323" s="1019" t="s">
        <v>17</v>
      </c>
      <c r="BE1323" s="1019" t="s">
        <v>17</v>
      </c>
      <c r="BF1323" s="1019" t="s">
        <v>17</v>
      </c>
      <c r="BG1323" s="1019" t="s">
        <v>17</v>
      </c>
      <c r="BH1323" s="141"/>
      <c r="BI1323" s="1019" t="s">
        <v>17</v>
      </c>
      <c r="BJ1323" s="141"/>
      <c r="BK1323" s="1019" t="s">
        <v>17</v>
      </c>
      <c r="BL1323" s="141"/>
      <c r="BM1323" s="141"/>
      <c r="BN1323" s="141"/>
      <c r="BO1323" s="141" t="s">
        <v>57</v>
      </c>
      <c r="BP1323" s="141" t="s">
        <v>52</v>
      </c>
      <c r="BQ1323" s="141" t="s">
        <v>120</v>
      </c>
      <c r="BR1323" s="141">
        <v>1</v>
      </c>
      <c r="BS1323" s="1016">
        <v>10000</v>
      </c>
      <c r="BT1323" s="1016"/>
      <c r="BU1323" s="1016">
        <v>600</v>
      </c>
      <c r="BV1323" s="1016"/>
      <c r="BW1323" s="1016"/>
      <c r="BX1323" s="1016">
        <v>2700</v>
      </c>
      <c r="BY1323" s="1025"/>
      <c r="CA1323" s="365">
        <f t="shared" si="588"/>
        <v>73.545000000000002</v>
      </c>
      <c r="CB1323" s="365" t="b">
        <f t="shared" si="589"/>
        <v>0</v>
      </c>
      <c r="CC1323" s="365" t="b">
        <f t="shared" si="590"/>
        <v>0</v>
      </c>
      <c r="CD1323" s="365" t="b">
        <f t="shared" si="591"/>
        <v>0</v>
      </c>
      <c r="CE1323" s="365" t="b">
        <f t="shared" si="592"/>
        <v>0</v>
      </c>
      <c r="CF1323" s="365" t="b">
        <f t="shared" si="593"/>
        <v>0</v>
      </c>
      <c r="CG1323" s="365">
        <f t="shared" si="594"/>
        <v>6.5035608750000007</v>
      </c>
      <c r="CH1323" s="365" t="b">
        <f t="shared" si="595"/>
        <v>0</v>
      </c>
      <c r="CI1323" s="72">
        <f t="shared" si="596"/>
        <v>73.545000000000002</v>
      </c>
      <c r="CJ1323" s="72" t="b">
        <f t="shared" si="597"/>
        <v>0</v>
      </c>
      <c r="CK1323" s="72" t="b">
        <f t="shared" si="598"/>
        <v>0</v>
      </c>
      <c r="CL1323" s="72">
        <f t="shared" si="599"/>
        <v>0</v>
      </c>
      <c r="CM1323" s="72" t="b">
        <f t="shared" si="600"/>
        <v>0</v>
      </c>
      <c r="CN1323" s="72">
        <f t="shared" si="601"/>
        <v>6.5035608750000007</v>
      </c>
      <c r="CP1323" s="13" t="b">
        <f t="shared" si="602"/>
        <v>0</v>
      </c>
      <c r="CQ1323" s="13">
        <f t="shared" si="603"/>
        <v>0</v>
      </c>
      <c r="CR1323" s="13">
        <f t="shared" si="604"/>
        <v>110</v>
      </c>
      <c r="CS1323" s="13">
        <f t="shared" si="610"/>
        <v>55</v>
      </c>
      <c r="CT1323" s="13" t="b">
        <f t="shared" si="609"/>
        <v>0</v>
      </c>
      <c r="CU1323" s="13">
        <f t="shared" si="611"/>
        <v>0</v>
      </c>
      <c r="CV1323" s="13" t="b">
        <f t="shared" si="605"/>
        <v>0</v>
      </c>
      <c r="CW1323" s="13">
        <f t="shared" si="606"/>
        <v>0</v>
      </c>
      <c r="CX1323" s="13" t="b">
        <f t="shared" si="607"/>
        <v>0</v>
      </c>
      <c r="CY1323" s="13">
        <f t="shared" si="608"/>
        <v>0</v>
      </c>
    </row>
    <row r="1324" spans="1:103" ht="15" thickBot="1">
      <c r="A1324" s="932"/>
      <c r="B1324" s="1020"/>
      <c r="C1324" s="1020"/>
      <c r="D1324" s="1020"/>
      <c r="E1324" s="1020"/>
      <c r="F1324" s="1020"/>
      <c r="G1324" s="1020"/>
      <c r="H1324" s="1020"/>
      <c r="I1324" s="1020"/>
      <c r="J1324" s="1020"/>
      <c r="K1324" s="1020"/>
      <c r="L1324" s="1020"/>
      <c r="M1324" s="1020"/>
      <c r="N1324" s="1020"/>
      <c r="O1324" s="145"/>
      <c r="P1324" s="1020"/>
      <c r="Q1324" s="941"/>
      <c r="R1324" s="1020"/>
      <c r="S1324" s="1020"/>
      <c r="T1324" s="1020"/>
      <c r="U1324" s="1020"/>
      <c r="V1324" s="1020"/>
      <c r="W1324" s="20" t="s">
        <v>36</v>
      </c>
      <c r="X1324" s="144"/>
      <c r="Y1324" s="144"/>
      <c r="Z1324" s="144"/>
      <c r="AA1324" s="144" t="s">
        <v>36</v>
      </c>
      <c r="AB1324" s="146">
        <v>6</v>
      </c>
      <c r="AC1324" s="146"/>
      <c r="AD1324" s="144">
        <v>600</v>
      </c>
      <c r="AE1324" s="1020"/>
      <c r="AF1324" s="334">
        <f t="shared" si="583"/>
        <v>86.4</v>
      </c>
      <c r="AG1324" s="272">
        <v>79.2</v>
      </c>
      <c r="AH1324" s="334">
        <f>IF(Y1324="inne",K1324*'lista, wskaźniki'!$E$35,IF(Y1324="to samo źródło",0,IF(Y1324=0,0)))</f>
        <v>0</v>
      </c>
      <c r="AI1324" s="334" t="b">
        <f>IF(AA1324="gaz z sieci",AC1324*'lista, wskaźniki'!$D$21)</f>
        <v>0</v>
      </c>
      <c r="AJ1324" s="272">
        <f>IF(AA1324="węgiel",AB1324*'lista, wskaźniki'!$D$20, IF('Sektor mieszkaniowy'!AA1324="drewno",'Sektor mieszkaniowy'!AB1324*'lista, wskaźniki'!$D$22,IF('Sektor mieszkaniowy'!AA1324="pellet",AB1324*'lista, wskaźniki'!$D$23,IF('Sektor mieszkaniowy'!AA1324="gaz z sieci",AB1324*'lista, wskaźniki'!$D$21,IF('Sektor mieszkaniowy'!AA1324="olej opałowy",'Sektor mieszkaniowy'!AB1324*'lista, wskaźniki'!$D$24)))))</f>
        <v>93.6</v>
      </c>
      <c r="AK1324" s="1023"/>
      <c r="AL1324" s="1020"/>
      <c r="AM1324" s="20">
        <f>IF(AA1324="węgiel",AF1324*1/3.6*'lista, wskaźniki'!$F$20,IF(AA1324="drewno",AF1324*1/3.6*'lista, wskaźniki'!$F$22,IF(AA1324="pellet",AF1324*1/3.6*'lista, wskaźniki'!$F$23,IF(AA1324="gaz z sieci",AF1324*1/3.6*'lista, wskaźniki'!$F$21,IF(AA1324="olej opałowy",AF1324*1/3.6*'lista, wskaźniki'!$F$24,0)))))</f>
        <v>0</v>
      </c>
      <c r="AN1324" s="20">
        <f>IF(AA1324="węgiel",AF1324*'lista, wskaźniki'!$E$42,IF(AA1324="drewno",AF1324*'lista, wskaźniki'!$G$42,IF(AA1324="pellet",AF1324*'lista, wskaźniki'!$H$42,IF(AA1324="gaz z sieci",AF1324*'lista, wskaźniki'!$F$42,IF(AA1324="olej opałowy",AF1324*'lista, wskaźniki'!$I$42,0)))))</f>
        <v>6.9984000000000005E-2</v>
      </c>
      <c r="AO1324" s="20">
        <f>IF(AA1324="węgiel",AF1324*'lista, wskaźniki'!$E$43,IF(AA1324="drewno",AF1324*'lista, wskaźniki'!$G$43,IF(AA1324="pellet",AF1324*'lista, wskaźniki'!$H$43,IF(AA1324="gaz z sieci",AF1324*'lista, wskaźniki'!$F$43,IF(AA1324="olej opałowy",AF1324*'lista, wskaźniki'!$I$43,0)))))</f>
        <v>6.9984000000000005E-2</v>
      </c>
      <c r="AP1324" s="20">
        <f>IF(AA1324="węgiel",AF1324*'lista, wskaźniki'!$E$44,IF(AA1324="drewno",AF1324*'lista, wskaźniki'!$G$44,IF(AA1324="pellet",AF1324*'lista, wskaźniki'!$H$44,IF(AA1324="gaz z sieci",AF1324*'lista, wskaźniki'!$F$44,IF(AA1324="olej opałowy",AF1324*'lista, wskaźniki'!$I$44,0)))))</f>
        <v>2.16E-5</v>
      </c>
      <c r="AQ1324" s="20" t="b">
        <f>IF(Z1324="gaz",AH1324*1/3.6*'lista, wskaźniki'!$F$21,IF(Z1324="energia elektryczna",AH1324*1/3.6*'lista, wskaźniki'!$F$26))</f>
        <v>0</v>
      </c>
      <c r="AR1324" s="20" t="b">
        <f>IF(Z1324="gaz",AH1324*'lista, wskaźniki'!$F$42,IF(Z1324="energia elektryczna",AH1324*0))</f>
        <v>0</v>
      </c>
      <c r="AS1324" s="20" t="b">
        <f>IF(Z1324="gaz",AH1324*'lista, wskaźniki'!$F$43,IF(Z1324="energia elektryczna",AH1324*0))</f>
        <v>0</v>
      </c>
      <c r="AT1324" s="20" t="b">
        <f>IF(Z1324="gaz",AH1324*'lista, wskaźniki'!$F$44,IF(Z1324="energia elektryczna",AH1324*0))</f>
        <v>0</v>
      </c>
      <c r="AU1324" s="20">
        <f>AI1324*1/3.6*'lista, wskaźniki'!$F$21</f>
        <v>0</v>
      </c>
      <c r="AV1324" s="20">
        <f>AI1324*'lista, wskaźniki'!$F$42</f>
        <v>0</v>
      </c>
      <c r="AW1324" s="20">
        <f>AI1324*'lista, wskaźniki'!$F$43</f>
        <v>0</v>
      </c>
      <c r="AX1324" s="20">
        <f>AI1324*'lista, wskaźniki'!$F$44</f>
        <v>0</v>
      </c>
      <c r="AY1324" s="20">
        <f>AK1324*'lista, wskaźniki'!$F$26</f>
        <v>0</v>
      </c>
      <c r="AZ1324" s="20">
        <f t="shared" si="584"/>
        <v>0</v>
      </c>
      <c r="BA1324" s="20">
        <f t="shared" si="585"/>
        <v>6.9984000000000005E-2</v>
      </c>
      <c r="BB1324" s="20">
        <f t="shared" si="586"/>
        <v>6.9984000000000005E-2</v>
      </c>
      <c r="BC1324" s="20">
        <f t="shared" si="587"/>
        <v>2.16E-5</v>
      </c>
      <c r="BD1324" s="1020"/>
      <c r="BE1324" s="1020"/>
      <c r="BF1324" s="1020"/>
      <c r="BG1324" s="1020"/>
      <c r="BH1324" s="144"/>
      <c r="BI1324" s="1020"/>
      <c r="BJ1324" s="144"/>
      <c r="BK1324" s="1020"/>
      <c r="BL1324" s="144"/>
      <c r="BM1324" s="144"/>
      <c r="BN1324" s="144"/>
      <c r="BO1324" s="144"/>
      <c r="BP1324" s="144"/>
      <c r="BQ1324" s="144"/>
      <c r="BR1324" s="144"/>
      <c r="BS1324" s="1017"/>
      <c r="BT1324" s="1017"/>
      <c r="BU1324" s="1017"/>
      <c r="BV1324" s="1017"/>
      <c r="BW1324" s="1017"/>
      <c r="BX1324" s="1017"/>
      <c r="BY1324" s="1026"/>
      <c r="CA1324" s="365" t="b">
        <f t="shared" si="588"/>
        <v>0</v>
      </c>
      <c r="CB1324" s="365">
        <f t="shared" si="589"/>
        <v>86.4</v>
      </c>
      <c r="CC1324" s="365" t="b">
        <f t="shared" si="590"/>
        <v>0</v>
      </c>
      <c r="CD1324" s="365" t="b">
        <f t="shared" si="591"/>
        <v>0</v>
      </c>
      <c r="CE1324" s="365" t="b">
        <f t="shared" si="592"/>
        <v>0</v>
      </c>
      <c r="CF1324" s="365" t="b">
        <f t="shared" si="593"/>
        <v>0</v>
      </c>
      <c r="CG1324" s="365" t="b">
        <f t="shared" si="594"/>
        <v>0</v>
      </c>
      <c r="CH1324" s="365" t="b">
        <f t="shared" si="595"/>
        <v>0</v>
      </c>
      <c r="CI1324" s="72" t="b">
        <f t="shared" si="596"/>
        <v>0</v>
      </c>
      <c r="CJ1324" s="72">
        <f t="shared" si="597"/>
        <v>86.4</v>
      </c>
      <c r="CK1324" s="72" t="b">
        <f t="shared" si="598"/>
        <v>0</v>
      </c>
      <c r="CL1324" s="72">
        <f t="shared" si="599"/>
        <v>0</v>
      </c>
      <c r="CM1324" s="72" t="b">
        <f t="shared" si="600"/>
        <v>0</v>
      </c>
      <c r="CN1324" s="72" t="b">
        <f t="shared" si="601"/>
        <v>0</v>
      </c>
      <c r="CP1324" s="13">
        <f t="shared" si="602"/>
        <v>0</v>
      </c>
      <c r="CQ1324" s="13" t="b">
        <f t="shared" si="603"/>
        <v>0</v>
      </c>
      <c r="CR1324" s="13" t="b">
        <f t="shared" si="604"/>
        <v>0</v>
      </c>
      <c r="CS1324" s="13" t="b">
        <f t="shared" si="610"/>
        <v>0</v>
      </c>
      <c r="CT1324" s="13" t="b">
        <f t="shared" si="609"/>
        <v>0</v>
      </c>
      <c r="CU1324" s="13" t="b">
        <f t="shared" si="611"/>
        <v>0</v>
      </c>
      <c r="CV1324" s="13" t="b">
        <f t="shared" si="605"/>
        <v>0</v>
      </c>
      <c r="CW1324" s="13" t="b">
        <f t="shared" si="606"/>
        <v>0</v>
      </c>
      <c r="CX1324" s="13" t="b">
        <f t="shared" si="607"/>
        <v>0</v>
      </c>
      <c r="CY1324" s="13" t="b">
        <f t="shared" si="608"/>
        <v>0</v>
      </c>
    </row>
    <row r="1325" spans="1:103" ht="15" thickBot="1">
      <c r="A1325" s="932"/>
      <c r="B1325" s="1020"/>
      <c r="C1325" s="1020"/>
      <c r="D1325" s="1020"/>
      <c r="E1325" s="1020"/>
      <c r="F1325" s="1020"/>
      <c r="G1325" s="1020"/>
      <c r="H1325" s="1020"/>
      <c r="I1325" s="1020"/>
      <c r="J1325" s="1020"/>
      <c r="K1325" s="1020"/>
      <c r="L1325" s="1020"/>
      <c r="M1325" s="1020"/>
      <c r="N1325" s="1020"/>
      <c r="O1325" s="145"/>
      <c r="P1325" s="1020"/>
      <c r="Q1325" s="941"/>
      <c r="R1325" s="1020"/>
      <c r="S1325" s="1020"/>
      <c r="T1325" s="1020"/>
      <c r="U1325" s="1020"/>
      <c r="V1325" s="1020"/>
      <c r="W1325" s="144"/>
      <c r="X1325" s="144"/>
      <c r="Y1325" s="144"/>
      <c r="Z1325" s="144"/>
      <c r="AA1325" s="144" t="s">
        <v>50</v>
      </c>
      <c r="AB1325" s="146"/>
      <c r="AC1325" s="146"/>
      <c r="AD1325" s="144"/>
      <c r="AE1325" s="1020"/>
      <c r="AF1325" s="334">
        <f t="shared" si="583"/>
        <v>0</v>
      </c>
      <c r="AG1325" s="272">
        <f>IF(R1325="kompletna",Q1325*J1325*0.0036*'lista, wskaźniki'!$F$13, IF(R1325="częściowa",Q1325*J1325*0.0036*'lista, wskaźniki'!$F$14, IF(R1325="brak",Q1325*J1325*0.0036*'lista, wskaźniki'!$F$15,)))</f>
        <v>0</v>
      </c>
      <c r="AH1325" s="334">
        <f>IF(Y1325="inne",K1325*'lista, wskaźniki'!$E$35,IF(Y1325="to samo źródło",0,IF(Y1325=0,0)))</f>
        <v>0</v>
      </c>
      <c r="AI1325" s="334" t="b">
        <f>IF(AA1325="gaz z sieci",AC1325*'lista, wskaźniki'!$D$21)</f>
        <v>0</v>
      </c>
      <c r="AJ1325" s="272">
        <f>IF(AA1325="węgiel",AB1325*'lista, wskaźniki'!$D$20, IF('Sektor mieszkaniowy'!AA1325="drewno",'Sektor mieszkaniowy'!AB1325*'lista, wskaźniki'!$D$22,IF('Sektor mieszkaniowy'!AA1325="pellet",AB1325*'lista, wskaźniki'!$D$23,IF('Sektor mieszkaniowy'!AA1325="gaz z sieci",AB1325*'lista, wskaźniki'!$D$21,IF('Sektor mieszkaniowy'!AA1325="olej opałowy",'Sektor mieszkaniowy'!AB1325*'lista, wskaźniki'!$D$24)))))</f>
        <v>0</v>
      </c>
      <c r="AK1325" s="1023"/>
      <c r="AL1325" s="1020"/>
      <c r="AM1325" s="20">
        <f>IF(AA1325="węgiel",AF1325*1/3.6*'lista, wskaźniki'!$F$20,IF(AA1325="drewno",AF1325*1/3.6*'lista, wskaźniki'!$F$22,IF(AA1325="pellet",AF1325*1/3.6*'lista, wskaźniki'!$F$23,IF(AA1325="gaz z sieci",AF1325*1/3.6*'lista, wskaźniki'!$F$21,IF(AA1325="olej opałowy",AF1325*1/3.6*'lista, wskaźniki'!$F$24,0)))))</f>
        <v>0</v>
      </c>
      <c r="AN1325" s="20">
        <f>IF(AA1325="węgiel",AF1325*'lista, wskaźniki'!$E$42,IF(AA1325="drewno",AF1325*'lista, wskaźniki'!$G$42,IF(AA1325="pellet",AF1325*'lista, wskaźniki'!$H$42,IF(AA1325="gaz z sieci",AF1325*'lista, wskaźniki'!$F$42,IF(AA1325="olej opałowy",AF1325*'lista, wskaźniki'!$I$42,0)))))</f>
        <v>0</v>
      </c>
      <c r="AO1325" s="20">
        <f>IF(AA1325="węgiel",AF1325*'lista, wskaźniki'!$E$43,IF(AA1325="drewno",AF1325*'lista, wskaźniki'!$G$43,IF(AA1325="pellet",AF1325*'lista, wskaźniki'!$H$43,IF(AA1325="gaz z sieci",AF1325*'lista, wskaźniki'!$F$43,IF(AA1325="olej opałowy",AF1325*'lista, wskaźniki'!$I$43,0)))))</f>
        <v>0</v>
      </c>
      <c r="AP1325" s="20">
        <f>IF(AA1325="węgiel",AF1325*'lista, wskaźniki'!$E$44,IF(AA1325="drewno",AF1325*'lista, wskaźniki'!$G$44,IF(AA1325="pellet",AF1325*'lista, wskaźniki'!$H$44,IF(AA1325="gaz z sieci",AF1325*'lista, wskaźniki'!$F$44,IF(AA1325="olej opałowy",AF1325*'lista, wskaźniki'!$I$44,0)))))</f>
        <v>0</v>
      </c>
      <c r="AQ1325" s="20" t="b">
        <f>IF(Z1325="gaz",AH1325*1/3.6*'lista, wskaźniki'!$F$21,IF(Z1325="energia elektryczna",AH1325*1/3.6*'lista, wskaźniki'!$F$26))</f>
        <v>0</v>
      </c>
      <c r="AR1325" s="20" t="b">
        <f>IF(Z1325="gaz",AH1325*'lista, wskaźniki'!$F$42,IF(Z1325="energia elektryczna",AH1325*0))</f>
        <v>0</v>
      </c>
      <c r="AS1325" s="20" t="b">
        <f>IF(Z1325="gaz",AH1325*'lista, wskaźniki'!$F$43,IF(Z1325="energia elektryczna",AH1325*0))</f>
        <v>0</v>
      </c>
      <c r="AT1325" s="20" t="b">
        <f>IF(Z1325="gaz",AH1325*'lista, wskaźniki'!$F$44,IF(Z1325="energia elektryczna",AH1325*0))</f>
        <v>0</v>
      </c>
      <c r="AU1325" s="20">
        <f>AI1325*1/3.6*'lista, wskaźniki'!$F$21</f>
        <v>0</v>
      </c>
      <c r="AV1325" s="20">
        <f>AI1325*'lista, wskaźniki'!$F$42</f>
        <v>0</v>
      </c>
      <c r="AW1325" s="20">
        <f>AI1325*'lista, wskaźniki'!$F$43</f>
        <v>0</v>
      </c>
      <c r="AX1325" s="20">
        <f>AI1325*'lista, wskaźniki'!$F$44</f>
        <v>0</v>
      </c>
      <c r="AY1325" s="20">
        <f>AK1325*'lista, wskaźniki'!$F$26</f>
        <v>0</v>
      </c>
      <c r="AZ1325" s="20">
        <f t="shared" si="584"/>
        <v>0</v>
      </c>
      <c r="BA1325" s="20">
        <f t="shared" si="585"/>
        <v>0</v>
      </c>
      <c r="BB1325" s="20">
        <f t="shared" si="586"/>
        <v>0</v>
      </c>
      <c r="BC1325" s="20">
        <f t="shared" si="587"/>
        <v>0</v>
      </c>
      <c r="BD1325" s="1020"/>
      <c r="BE1325" s="1020"/>
      <c r="BF1325" s="1020"/>
      <c r="BG1325" s="1020"/>
      <c r="BH1325" s="144"/>
      <c r="BI1325" s="1020"/>
      <c r="BJ1325" s="144"/>
      <c r="BK1325" s="1020"/>
      <c r="BL1325" s="144"/>
      <c r="BM1325" s="144"/>
      <c r="BN1325" s="144"/>
      <c r="BO1325" s="144"/>
      <c r="BP1325" s="144"/>
      <c r="BQ1325" s="144"/>
      <c r="BR1325" s="144"/>
      <c r="BS1325" s="1017"/>
      <c r="BT1325" s="1017"/>
      <c r="BU1325" s="1017"/>
      <c r="BV1325" s="1017"/>
      <c r="BW1325" s="1017"/>
      <c r="BX1325" s="1017"/>
      <c r="BY1325" s="1026"/>
      <c r="CA1325" s="365" t="b">
        <f t="shared" si="588"/>
        <v>0</v>
      </c>
      <c r="CB1325" s="365" t="b">
        <f t="shared" si="589"/>
        <v>0</v>
      </c>
      <c r="CC1325" s="365">
        <f t="shared" si="590"/>
        <v>0</v>
      </c>
      <c r="CD1325" s="365" t="b">
        <f t="shared" si="591"/>
        <v>0</v>
      </c>
      <c r="CE1325" s="365" t="b">
        <f t="shared" si="592"/>
        <v>0</v>
      </c>
      <c r="CF1325" s="365" t="b">
        <f t="shared" si="593"/>
        <v>0</v>
      </c>
      <c r="CG1325" s="365" t="b">
        <f t="shared" si="594"/>
        <v>0</v>
      </c>
      <c r="CH1325" s="365" t="b">
        <f t="shared" si="595"/>
        <v>0</v>
      </c>
      <c r="CI1325" s="72" t="b">
        <f t="shared" si="596"/>
        <v>0</v>
      </c>
      <c r="CJ1325" s="72" t="b">
        <f t="shared" si="597"/>
        <v>0</v>
      </c>
      <c r="CK1325" s="72">
        <f t="shared" si="598"/>
        <v>0</v>
      </c>
      <c r="CL1325" s="72">
        <f t="shared" si="599"/>
        <v>0</v>
      </c>
      <c r="CM1325" s="72" t="b">
        <f t="shared" si="600"/>
        <v>0</v>
      </c>
      <c r="CN1325" s="72" t="b">
        <f t="shared" si="601"/>
        <v>0</v>
      </c>
      <c r="CP1325" s="13">
        <f t="shared" si="602"/>
        <v>0</v>
      </c>
      <c r="CQ1325" s="13" t="b">
        <f t="shared" si="603"/>
        <v>0</v>
      </c>
      <c r="CR1325" s="13" t="b">
        <f t="shared" si="604"/>
        <v>0</v>
      </c>
      <c r="CS1325" s="13" t="b">
        <f t="shared" si="610"/>
        <v>0</v>
      </c>
      <c r="CT1325" s="13" t="b">
        <f t="shared" si="609"/>
        <v>0</v>
      </c>
      <c r="CU1325" s="13" t="b">
        <f t="shared" si="611"/>
        <v>0</v>
      </c>
      <c r="CV1325" s="13" t="b">
        <f t="shared" si="605"/>
        <v>0</v>
      </c>
      <c r="CW1325" s="13" t="b">
        <f t="shared" si="606"/>
        <v>0</v>
      </c>
      <c r="CX1325" s="13" t="b">
        <f t="shared" si="607"/>
        <v>0</v>
      </c>
      <c r="CY1325" s="13" t="b">
        <f t="shared" si="608"/>
        <v>0</v>
      </c>
    </row>
    <row r="1326" spans="1:103" ht="15" thickBot="1">
      <c r="A1326" s="932"/>
      <c r="B1326" s="1020"/>
      <c r="C1326" s="1020"/>
      <c r="D1326" s="1020"/>
      <c r="E1326" s="1020"/>
      <c r="F1326" s="1020"/>
      <c r="G1326" s="1020"/>
      <c r="H1326" s="1020"/>
      <c r="I1326" s="1020"/>
      <c r="J1326" s="1020"/>
      <c r="K1326" s="1020"/>
      <c r="L1326" s="1020"/>
      <c r="M1326" s="1020"/>
      <c r="N1326" s="1020"/>
      <c r="O1326" s="145"/>
      <c r="P1326" s="1020"/>
      <c r="Q1326" s="941"/>
      <c r="R1326" s="1020"/>
      <c r="S1326" s="1020"/>
      <c r="T1326" s="1020"/>
      <c r="U1326" s="1020"/>
      <c r="V1326" s="1020"/>
      <c r="W1326" s="144"/>
      <c r="X1326" s="144"/>
      <c r="Y1326" s="144"/>
      <c r="Z1326" s="144"/>
      <c r="AA1326" s="144" t="s">
        <v>38</v>
      </c>
      <c r="AB1326" s="146"/>
      <c r="AC1326" s="146"/>
      <c r="AD1326" s="144"/>
      <c r="AE1326" s="1020"/>
      <c r="AF1326" s="334">
        <f t="shared" si="583"/>
        <v>0</v>
      </c>
      <c r="AG1326" s="272">
        <f>IF(R1326="kompletna",Q1326*J1326*0.0036*'lista, wskaźniki'!$F$13, IF(R1326="częściowa",Q1326*J1326*0.0036*'lista, wskaźniki'!$F$14, IF(R1326="brak",Q1326*J1326*0.0036*'lista, wskaźniki'!$F$15,)))</f>
        <v>0</v>
      </c>
      <c r="AH1326" s="334">
        <f>IF(Y1326="inne",K1326*'lista, wskaźniki'!$E$35,IF(Y1326="to samo źródło",0,IF(Y1326=0,0)))</f>
        <v>0</v>
      </c>
      <c r="AI1326" s="334">
        <f>IF(AA1326="gaz z sieci",AC1326*'lista, wskaźniki'!$D$21)</f>
        <v>0</v>
      </c>
      <c r="AJ1326" s="272">
        <f>IF(AA1326="węgiel",AB1326*'lista, wskaźniki'!$D$20, IF('Sektor mieszkaniowy'!AA1326="drewno",'Sektor mieszkaniowy'!AB1326*'lista, wskaźniki'!$D$22,IF('Sektor mieszkaniowy'!AA1326="pellet",AB1326*'lista, wskaźniki'!$D$23,IF('Sektor mieszkaniowy'!AA1326="gaz z sieci",AB1326*'lista, wskaźniki'!$D$21,IF('Sektor mieszkaniowy'!AA1326="olej opałowy",'Sektor mieszkaniowy'!AB1326*'lista, wskaźniki'!$D$24)))))</f>
        <v>0</v>
      </c>
      <c r="AK1326" s="1023"/>
      <c r="AL1326" s="1020"/>
      <c r="AM1326" s="20">
        <f>IF(AA1326="węgiel",AF1326*1/3.6*'lista, wskaźniki'!$F$20,IF(AA1326="drewno",AF1326*1/3.6*'lista, wskaźniki'!$F$22,IF(AA1326="pellet",AF1326*1/3.6*'lista, wskaźniki'!$F$23,IF(AA1326="gaz z sieci",AF1326*1/3.6*'lista, wskaźniki'!$F$21,IF(AA1326="olej opałowy",AF1326*1/3.6*'lista, wskaźniki'!$F$24,0)))))</f>
        <v>0</v>
      </c>
      <c r="AN1326" s="20">
        <f>IF(AA1326="węgiel",AF1326*'lista, wskaźniki'!$E$42,IF(AA1326="drewno",AF1326*'lista, wskaźniki'!$G$42,IF(AA1326="pellet",AF1326*'lista, wskaźniki'!$H$42,IF(AA1326="gaz z sieci",AF1326*'lista, wskaźniki'!$F$42,IF(AA1326="olej opałowy",AF1326*'lista, wskaźniki'!$I$42,0)))))</f>
        <v>0</v>
      </c>
      <c r="AO1326" s="20">
        <f>IF(AA1326="węgiel",AF1326*'lista, wskaźniki'!$E$43,IF(AA1326="drewno",AF1326*'lista, wskaźniki'!$G$43,IF(AA1326="pellet",AF1326*'lista, wskaźniki'!$H$43,IF(AA1326="gaz z sieci",AF1326*'lista, wskaźniki'!$F$43,IF(AA1326="olej opałowy",AF1326*'lista, wskaźniki'!$I$43,0)))))</f>
        <v>0</v>
      </c>
      <c r="AP1326" s="20">
        <f>IF(AA1326="węgiel",AF1326*'lista, wskaźniki'!$E$44,IF(AA1326="drewno",AF1326*'lista, wskaźniki'!$G$44,IF(AA1326="pellet",AF1326*'lista, wskaźniki'!$H$44,IF(AA1326="gaz z sieci",AF1326*'lista, wskaźniki'!$F$44,IF(AA1326="olej opałowy",AF1326*'lista, wskaźniki'!$I$44,0)))))</f>
        <v>0</v>
      </c>
      <c r="AQ1326" s="20" t="b">
        <f>IF(Z1326="gaz",AH1326*1/3.6*'lista, wskaźniki'!$F$21,IF(Z1326="energia elektryczna",AH1326*1/3.6*'lista, wskaźniki'!$F$26))</f>
        <v>0</v>
      </c>
      <c r="AR1326" s="20" t="b">
        <f>IF(Z1326="gaz",AH1326*'lista, wskaźniki'!$F$42,IF(Z1326="energia elektryczna",AH1326*0))</f>
        <v>0</v>
      </c>
      <c r="AS1326" s="20" t="b">
        <f>IF(Z1326="gaz",AH1326*'lista, wskaźniki'!$F$43,IF(Z1326="energia elektryczna",AH1326*0))</f>
        <v>0</v>
      </c>
      <c r="AT1326" s="20" t="b">
        <f>IF(Z1326="gaz",AH1326*'lista, wskaźniki'!$F$44,IF(Z1326="energia elektryczna",AH1326*0))</f>
        <v>0</v>
      </c>
      <c r="AU1326" s="20">
        <f>AI1326*1/3.6*'lista, wskaźniki'!$F$21</f>
        <v>0</v>
      </c>
      <c r="AV1326" s="20">
        <f>AI1326*'lista, wskaźniki'!$F$42</f>
        <v>0</v>
      </c>
      <c r="AW1326" s="20">
        <f>AI1326*'lista, wskaźniki'!$F$43</f>
        <v>0</v>
      </c>
      <c r="AX1326" s="20">
        <f>AI1326*'lista, wskaźniki'!$F$44</f>
        <v>0</v>
      </c>
      <c r="AY1326" s="20">
        <f>AK1326*'lista, wskaźniki'!$F$26</f>
        <v>0</v>
      </c>
      <c r="AZ1326" s="20">
        <f t="shared" si="584"/>
        <v>0</v>
      </c>
      <c r="BA1326" s="20">
        <f t="shared" si="585"/>
        <v>0</v>
      </c>
      <c r="BB1326" s="20">
        <f t="shared" si="586"/>
        <v>0</v>
      </c>
      <c r="BC1326" s="20">
        <f t="shared" si="587"/>
        <v>0</v>
      </c>
      <c r="BD1326" s="1020"/>
      <c r="BE1326" s="1020"/>
      <c r="BF1326" s="1020"/>
      <c r="BG1326" s="1020"/>
      <c r="BH1326" s="144"/>
      <c r="BI1326" s="1020"/>
      <c r="BJ1326" s="144"/>
      <c r="BK1326" s="1020"/>
      <c r="BL1326" s="144"/>
      <c r="BM1326" s="144"/>
      <c r="BN1326" s="144"/>
      <c r="BO1326" s="144"/>
      <c r="BP1326" s="144"/>
      <c r="BQ1326" s="144"/>
      <c r="BR1326" s="144"/>
      <c r="BS1326" s="1017"/>
      <c r="BT1326" s="1017"/>
      <c r="BU1326" s="1017"/>
      <c r="BV1326" s="1017"/>
      <c r="BW1326" s="1017"/>
      <c r="BX1326" s="1017"/>
      <c r="BY1326" s="1026"/>
      <c r="CA1326" s="365" t="b">
        <f t="shared" si="588"/>
        <v>0</v>
      </c>
      <c r="CB1326" s="365" t="b">
        <f t="shared" si="589"/>
        <v>0</v>
      </c>
      <c r="CC1326" s="365" t="b">
        <f t="shared" si="590"/>
        <v>0</v>
      </c>
      <c r="CD1326" s="365">
        <f t="shared" si="591"/>
        <v>0</v>
      </c>
      <c r="CE1326" s="365" t="b">
        <f t="shared" si="592"/>
        <v>0</v>
      </c>
      <c r="CF1326" s="365" t="b">
        <f t="shared" si="593"/>
        <v>0</v>
      </c>
      <c r="CG1326" s="365" t="b">
        <f t="shared" si="594"/>
        <v>0</v>
      </c>
      <c r="CH1326" s="365">
        <f t="shared" si="595"/>
        <v>0</v>
      </c>
      <c r="CI1326" s="72" t="b">
        <f t="shared" si="596"/>
        <v>0</v>
      </c>
      <c r="CJ1326" s="72" t="b">
        <f t="shared" si="597"/>
        <v>0</v>
      </c>
      <c r="CK1326" s="72" t="b">
        <f t="shared" si="598"/>
        <v>0</v>
      </c>
      <c r="CL1326" s="72">
        <f t="shared" si="599"/>
        <v>0</v>
      </c>
      <c r="CM1326" s="72" t="b">
        <f t="shared" si="600"/>
        <v>0</v>
      </c>
      <c r="CN1326" s="72" t="b">
        <f t="shared" si="601"/>
        <v>0</v>
      </c>
      <c r="CP1326" s="13">
        <f t="shared" si="602"/>
        <v>0</v>
      </c>
      <c r="CQ1326" s="13" t="b">
        <f t="shared" si="603"/>
        <v>0</v>
      </c>
      <c r="CR1326" s="13" t="b">
        <f t="shared" si="604"/>
        <v>0</v>
      </c>
      <c r="CS1326" s="13" t="b">
        <f t="shared" si="610"/>
        <v>0</v>
      </c>
      <c r="CT1326" s="13" t="b">
        <f t="shared" si="609"/>
        <v>0</v>
      </c>
      <c r="CU1326" s="13" t="b">
        <f t="shared" si="611"/>
        <v>0</v>
      </c>
      <c r="CV1326" s="13" t="b">
        <f t="shared" si="605"/>
        <v>0</v>
      </c>
      <c r="CW1326" s="13" t="b">
        <f t="shared" si="606"/>
        <v>0</v>
      </c>
      <c r="CX1326" s="13" t="b">
        <f t="shared" si="607"/>
        <v>0</v>
      </c>
      <c r="CY1326" s="13" t="b">
        <f t="shared" si="608"/>
        <v>0</v>
      </c>
    </row>
    <row r="1327" spans="1:103" ht="15" thickBot="1">
      <c r="A1327" s="933"/>
      <c r="B1327" s="1021"/>
      <c r="C1327" s="1021"/>
      <c r="D1327" s="1021"/>
      <c r="E1327" s="1021"/>
      <c r="F1327" s="1021"/>
      <c r="G1327" s="1021"/>
      <c r="H1327" s="1021"/>
      <c r="I1327" s="1021"/>
      <c r="J1327" s="1021"/>
      <c r="K1327" s="1021"/>
      <c r="L1327" s="1021"/>
      <c r="M1327" s="1021"/>
      <c r="N1327" s="1021"/>
      <c r="O1327" s="148"/>
      <c r="P1327" s="1021"/>
      <c r="Q1327" s="942"/>
      <c r="R1327" s="1021"/>
      <c r="S1327" s="1021"/>
      <c r="T1327" s="1021"/>
      <c r="U1327" s="1021"/>
      <c r="V1327" s="1021"/>
      <c r="W1327" s="147"/>
      <c r="X1327" s="147"/>
      <c r="Y1327" s="147"/>
      <c r="Z1327" s="147"/>
      <c r="AA1327" s="147" t="s">
        <v>37</v>
      </c>
      <c r="AB1327" s="149"/>
      <c r="AC1327" s="149"/>
      <c r="AD1327" s="147"/>
      <c r="AE1327" s="1021"/>
      <c r="AF1327" s="334">
        <f t="shared" si="583"/>
        <v>0</v>
      </c>
      <c r="AG1327" s="272">
        <f>IF(R1327="kompletna",Q1327*J1327*0.0036*'lista, wskaźniki'!$F$13, IF(R1327="częściowa",Q1327*J1327*0.0036*'lista, wskaźniki'!$F$14, IF(R1327="brak",Q1327*J1327*0.0036*'lista, wskaźniki'!$F$15,)))</f>
        <v>0</v>
      </c>
      <c r="AH1327" s="334">
        <f>IF(Y1327="inne",K1327*'lista, wskaźniki'!$E$35,IF(Y1327="to samo źródło",0,IF(Y1327=0,0)))</f>
        <v>0</v>
      </c>
      <c r="AI1327" s="334" t="b">
        <f>IF(AA1327="gaz z sieci",AC1327*'lista, wskaźniki'!$D$21)</f>
        <v>0</v>
      </c>
      <c r="AJ1327" s="272">
        <f>IF(AA1327="węgiel",AB1327*'lista, wskaźniki'!$D$20, IF('Sektor mieszkaniowy'!AA1327="drewno",'Sektor mieszkaniowy'!AB1327*'lista, wskaźniki'!$D$22,IF('Sektor mieszkaniowy'!AA1327="pellet",AB1327*'lista, wskaźniki'!$D$23,IF('Sektor mieszkaniowy'!AA1327="gaz z sieci",AB1327*'lista, wskaźniki'!$D$21,IF('Sektor mieszkaniowy'!AA1327="olej opałowy",'Sektor mieszkaniowy'!AB1327*'lista, wskaźniki'!$D$24)))))</f>
        <v>0</v>
      </c>
      <c r="AK1327" s="1024"/>
      <c r="AL1327" s="1021"/>
      <c r="AM1327" s="20">
        <f>IF(AA1327="węgiel",AF1327*1/3.6*'lista, wskaźniki'!$F$20,IF(AA1327="drewno",AF1327*1/3.6*'lista, wskaźniki'!$F$22,IF(AA1327="pellet",AF1327*1/3.6*'lista, wskaźniki'!$F$23,IF(AA1327="gaz z sieci",AF1327*1/3.6*'lista, wskaźniki'!$F$21,IF(AA1327="olej opałowy",AF1327*1/3.6*'lista, wskaźniki'!$F$24,0)))))</f>
        <v>0</v>
      </c>
      <c r="AN1327" s="20">
        <f>IF(AA1327="węgiel",AF1327*'lista, wskaźniki'!$E$42,IF(AA1327="drewno",AF1327*'lista, wskaźniki'!$G$42,IF(AA1327="pellet",AF1327*'lista, wskaźniki'!$H$42,IF(AA1327="gaz z sieci",AF1327*'lista, wskaźniki'!$F$42,IF(AA1327="olej opałowy",AF1327*'lista, wskaźniki'!$I$42,0)))))</f>
        <v>0</v>
      </c>
      <c r="AO1327" s="20">
        <f>IF(AA1327="węgiel",AF1327*'lista, wskaźniki'!$E$43,IF(AA1327="drewno",AF1327*'lista, wskaźniki'!$G$43,IF(AA1327="pellet",AF1327*'lista, wskaźniki'!$H$43,IF(AA1327="gaz z sieci",AF1327*'lista, wskaźniki'!$F$43,IF(AA1327="olej opałowy",AF1327*'lista, wskaźniki'!$I$43,0)))))</f>
        <v>0</v>
      </c>
      <c r="AP1327" s="20">
        <f>IF(AA1327="węgiel",AF1327*'lista, wskaźniki'!$E$44,IF(AA1327="drewno",AF1327*'lista, wskaźniki'!$G$44,IF(AA1327="pellet",AF1327*'lista, wskaźniki'!$H$44,IF(AA1327="gaz z sieci",AF1327*'lista, wskaźniki'!$F$44,IF(AA1327="olej opałowy",AF1327*'lista, wskaźniki'!$I$44,0)))))</f>
        <v>0</v>
      </c>
      <c r="AQ1327" s="20" t="b">
        <f>IF(Z1327="gaz",AH1327*1/3.6*'lista, wskaźniki'!$F$21,IF(Z1327="energia elektryczna",AH1327*1/3.6*'lista, wskaźniki'!$F$26))</f>
        <v>0</v>
      </c>
      <c r="AR1327" s="20" t="b">
        <f>IF(Z1327="gaz",AH1327*'lista, wskaźniki'!$F$42,IF(Z1327="energia elektryczna",AH1327*0))</f>
        <v>0</v>
      </c>
      <c r="AS1327" s="20" t="b">
        <f>IF(Z1327="gaz",AH1327*'lista, wskaźniki'!$F$43,IF(Z1327="energia elektryczna",AH1327*0))</f>
        <v>0</v>
      </c>
      <c r="AT1327" s="20" t="b">
        <f>IF(Z1327="gaz",AH1327*'lista, wskaźniki'!$F$44,IF(Z1327="energia elektryczna",AH1327*0))</f>
        <v>0</v>
      </c>
      <c r="AU1327" s="20">
        <f>AI1327*1/3.6*'lista, wskaźniki'!$F$21</f>
        <v>0</v>
      </c>
      <c r="AV1327" s="20">
        <f>AI1327*'lista, wskaźniki'!$F$42</f>
        <v>0</v>
      </c>
      <c r="AW1327" s="20">
        <f>AI1327*'lista, wskaźniki'!$F$43</f>
        <v>0</v>
      </c>
      <c r="AX1327" s="20">
        <f>AI1327*'lista, wskaźniki'!$F$44</f>
        <v>0</v>
      </c>
      <c r="AY1327" s="20">
        <f>AK1327*'lista, wskaźniki'!$F$26</f>
        <v>0</v>
      </c>
      <c r="AZ1327" s="20">
        <f t="shared" si="584"/>
        <v>0</v>
      </c>
      <c r="BA1327" s="20">
        <f t="shared" si="585"/>
        <v>0</v>
      </c>
      <c r="BB1327" s="20">
        <f t="shared" si="586"/>
        <v>0</v>
      </c>
      <c r="BC1327" s="20">
        <f t="shared" si="587"/>
        <v>0</v>
      </c>
      <c r="BD1327" s="1021"/>
      <c r="BE1327" s="1021"/>
      <c r="BF1327" s="1021"/>
      <c r="BG1327" s="1021"/>
      <c r="BH1327" s="147"/>
      <c r="BI1327" s="1021"/>
      <c r="BJ1327" s="147"/>
      <c r="BK1327" s="1021"/>
      <c r="BL1327" s="147"/>
      <c r="BM1327" s="147"/>
      <c r="BN1327" s="147"/>
      <c r="BO1327" s="147"/>
      <c r="BP1327" s="147"/>
      <c r="BQ1327" s="147"/>
      <c r="BR1327" s="147"/>
      <c r="BS1327" s="1018"/>
      <c r="BT1327" s="1018"/>
      <c r="BU1327" s="1018"/>
      <c r="BV1327" s="1018"/>
      <c r="BW1327" s="1018"/>
      <c r="BX1327" s="1018"/>
      <c r="BY1327" s="1027"/>
      <c r="CA1327" s="365" t="b">
        <f t="shared" si="588"/>
        <v>0</v>
      </c>
      <c r="CB1327" s="365" t="b">
        <f t="shared" si="589"/>
        <v>0</v>
      </c>
      <c r="CC1327" s="365" t="b">
        <f t="shared" si="590"/>
        <v>0</v>
      </c>
      <c r="CD1327" s="365" t="b">
        <f t="shared" si="591"/>
        <v>0</v>
      </c>
      <c r="CE1327" s="365">
        <f t="shared" si="592"/>
        <v>0</v>
      </c>
      <c r="CF1327" s="365" t="b">
        <f t="shared" si="593"/>
        <v>0</v>
      </c>
      <c r="CG1327" s="365" t="b">
        <f t="shared" si="594"/>
        <v>0</v>
      </c>
      <c r="CH1327" s="365" t="b">
        <f t="shared" si="595"/>
        <v>0</v>
      </c>
      <c r="CI1327" s="72" t="b">
        <f t="shared" si="596"/>
        <v>0</v>
      </c>
      <c r="CJ1327" s="72" t="b">
        <f t="shared" si="597"/>
        <v>0</v>
      </c>
      <c r="CK1327" s="72" t="b">
        <f t="shared" si="598"/>
        <v>0</v>
      </c>
      <c r="CL1327" s="72">
        <f t="shared" si="599"/>
        <v>0</v>
      </c>
      <c r="CM1327" s="72">
        <f t="shared" si="600"/>
        <v>0</v>
      </c>
      <c r="CN1327" s="72" t="b">
        <f t="shared" si="601"/>
        <v>0</v>
      </c>
      <c r="CP1327" s="13">
        <f t="shared" si="602"/>
        <v>0</v>
      </c>
      <c r="CQ1327" s="13" t="b">
        <f t="shared" si="603"/>
        <v>0</v>
      </c>
      <c r="CR1327" s="13" t="b">
        <f t="shared" si="604"/>
        <v>0</v>
      </c>
      <c r="CS1327" s="13" t="b">
        <f t="shared" si="610"/>
        <v>0</v>
      </c>
      <c r="CT1327" s="13" t="b">
        <f t="shared" si="609"/>
        <v>0</v>
      </c>
      <c r="CU1327" s="13" t="b">
        <f t="shared" si="611"/>
        <v>0</v>
      </c>
      <c r="CV1327" s="13" t="b">
        <f t="shared" si="605"/>
        <v>0</v>
      </c>
      <c r="CW1327" s="13" t="b">
        <f t="shared" si="606"/>
        <v>0</v>
      </c>
      <c r="CX1327" s="13" t="b">
        <f t="shared" si="607"/>
        <v>0</v>
      </c>
      <c r="CY1327" s="13" t="b">
        <f t="shared" si="608"/>
        <v>0</v>
      </c>
    </row>
    <row r="1328" spans="1:103" ht="15" thickBot="1">
      <c r="A1328" s="931">
        <v>266</v>
      </c>
      <c r="B1328" s="1019" t="s">
        <v>230</v>
      </c>
      <c r="C1328" s="1019"/>
      <c r="D1328" s="1019" t="s">
        <v>1</v>
      </c>
      <c r="E1328" s="1019" t="s">
        <v>5</v>
      </c>
      <c r="F1328" s="1019"/>
      <c r="G1328" s="1019"/>
      <c r="H1328" s="1019"/>
      <c r="I1328" s="1019" t="s">
        <v>10</v>
      </c>
      <c r="J1328" s="1019">
        <v>60</v>
      </c>
      <c r="K1328" s="1019">
        <v>2</v>
      </c>
      <c r="L1328" s="1019" t="s">
        <v>16</v>
      </c>
      <c r="M1328" s="1019"/>
      <c r="N1328" s="1019" t="s">
        <v>16</v>
      </c>
      <c r="O1328" s="142"/>
      <c r="P1328" s="1019" t="s">
        <v>17</v>
      </c>
      <c r="Q1328" s="940">
        <f>IF(I1328="&lt;1966",'lista, wskaźniki'!$G$4,IF(I1328="1967-1985",'lista, wskaźniki'!$G$5,IF(I1328="1986-1992",'lista, wskaźniki'!$G$6,IF(I1328="1993-1996",'lista, wskaźniki'!$G$7,IF(I1328="&gt;1997",'lista, wskaźniki'!$G$8,IF(I1328=0,'lista, wskaźniki'!$G$4))))))</f>
        <v>290</v>
      </c>
      <c r="R1328" s="1019" t="s">
        <v>23</v>
      </c>
      <c r="S1328" s="1019" t="s">
        <v>27</v>
      </c>
      <c r="T1328" s="1019"/>
      <c r="U1328" s="1019"/>
      <c r="V1328" s="1019"/>
      <c r="W1328" s="141" t="s">
        <v>35</v>
      </c>
      <c r="X1328" s="141" t="s">
        <v>39</v>
      </c>
      <c r="Y1328" s="141" t="s">
        <v>42</v>
      </c>
      <c r="Z1328" s="141"/>
      <c r="AA1328" s="141" t="s">
        <v>35</v>
      </c>
      <c r="AB1328" s="143">
        <v>1</v>
      </c>
      <c r="AC1328" s="143"/>
      <c r="AD1328" s="141">
        <v>850</v>
      </c>
      <c r="AE1328" s="1019"/>
      <c r="AF1328" s="334">
        <f t="shared" si="583"/>
        <v>36.371000000000002</v>
      </c>
      <c r="AG1328" s="272">
        <f>IF(R1328="kompletna",Q1328*J1328*0.0036*'lista, wskaźniki'!$F$13, IF(R1328="częściowa",Q1328*J1328*0.0036*'lista, wskaźniki'!$F$14, IF(R1328="brak",Q1328*J1328*0.0036*'lista, wskaźniki'!$F$15,)))</f>
        <v>50.112000000000002</v>
      </c>
      <c r="AH1328" s="334">
        <f>IF(Y1328="inne",K1328*'lista, wskaźniki'!$E$35,IF(Y1328="to samo źródło",0,IF(Y1328=0,0)))</f>
        <v>0</v>
      </c>
      <c r="AI1328" s="334" t="b">
        <f>IF(AA1328="gaz z sieci",AC1328*'lista, wskaźniki'!$D$21)</f>
        <v>0</v>
      </c>
      <c r="AJ1328" s="272">
        <f>IF(AA1328="węgiel",AB1328*'lista, wskaźniki'!$D$20, IF('Sektor mieszkaniowy'!AA1328="drewno",'Sektor mieszkaniowy'!AB1328*'lista, wskaźniki'!$D$22,IF('Sektor mieszkaniowy'!AA1328="pellet",AB1328*'lista, wskaźniki'!$D$23,IF('Sektor mieszkaniowy'!AA1328="gaz z sieci",AB1328*'lista, wskaźniki'!$D$21,IF('Sektor mieszkaniowy'!AA1328="olej opałowy",'Sektor mieszkaniowy'!AB1328*'lista, wskaźniki'!$D$24)))))</f>
        <v>22.63</v>
      </c>
      <c r="AK1328" s="1022"/>
      <c r="AL1328" s="1019">
        <v>150</v>
      </c>
      <c r="AM1328" s="20">
        <f>IF(AA1328="węgiel",AF1328*1/3.6*'lista, wskaźniki'!$F$20,IF(AA1328="drewno",AF1328*1/3.6*'lista, wskaźniki'!$F$22,IF(AA1328="pellet",AF1328*1/3.6*'lista, wskaźniki'!$F$23,IF(AA1328="gaz z sieci",AF1328*1/3.6*'lista, wskaźniki'!$F$21,IF(AA1328="olej opałowy",AF1328*1/3.6*'lista, wskaźniki'!$F$24,0)))))</f>
        <v>3.4454248300000003</v>
      </c>
      <c r="AN1328" s="20">
        <f>IF(AA1328="węgiel",AF1328*'lista, wskaźniki'!$E$42,IF(AA1328="drewno",AF1328*'lista, wskaźniki'!$G$42,IF(AA1328="pellet",AF1328*'lista, wskaźniki'!$H$42,IF(AA1328="gaz z sieci",AF1328*'lista, wskaźniki'!$F$42,IF(AA1328="olej opałowy",AF1328*'lista, wskaźniki'!$I$42,0)))))</f>
        <v>1.3820980000000002E-2</v>
      </c>
      <c r="AO1328" s="20">
        <f>IF(AA1328="węgiel",AF1328*'lista, wskaźniki'!$E$43,IF(AA1328="drewno",AF1328*'lista, wskaźniki'!$G$43,IF(AA1328="pellet",AF1328*'lista, wskaźniki'!$H$43,IF(AA1328="gaz z sieci",AF1328*'lista, wskaźniki'!$F$43,IF(AA1328="olej opałowy",AF1328*'lista, wskaźniki'!$I$43,0)))))</f>
        <v>1.3093560000000002E-2</v>
      </c>
      <c r="AP1328" s="20">
        <f>IF(AA1328="węgiel",AF1328*'lista, wskaźniki'!$E$44,IF(AA1328="drewno",AF1328*'lista, wskaźniki'!$G$44,IF(AA1328="pellet",AF1328*'lista, wskaźniki'!$H$44,IF(AA1328="gaz z sieci",AF1328*'lista, wskaźniki'!$F$44,IF(AA1328="olej opałowy",AF1328*'lista, wskaźniki'!$I$44,0)))))</f>
        <v>9.8201700000000009E-6</v>
      </c>
      <c r="AQ1328" s="20" t="b">
        <f>IF(Z1328="gaz",AH1328*1/3.6*'lista, wskaźniki'!$F$21,IF(Z1328="energia elektryczna",AH1328*1/3.6*'lista, wskaźniki'!$F$26))</f>
        <v>0</v>
      </c>
      <c r="AR1328" s="20" t="b">
        <f>IF(Z1328="gaz",AH1328*'lista, wskaźniki'!$F$42,IF(Z1328="energia elektryczna",AH1328*0))</f>
        <v>0</v>
      </c>
      <c r="AS1328" s="20" t="b">
        <f>IF(Z1328="gaz",AH1328*'lista, wskaźniki'!$F$43,IF(Z1328="energia elektryczna",AH1328*0))</f>
        <v>0</v>
      </c>
      <c r="AT1328" s="20" t="b">
        <f>IF(Z1328="gaz",AH1328*'lista, wskaźniki'!$F$44,IF(Z1328="energia elektryczna",AH1328*0))</f>
        <v>0</v>
      </c>
      <c r="AU1328" s="20">
        <f>AI1328*1/3.6*'lista, wskaźniki'!$F$21</f>
        <v>0</v>
      </c>
      <c r="AV1328" s="20">
        <f>AI1328*'lista, wskaźniki'!$F$42</f>
        <v>0</v>
      </c>
      <c r="AW1328" s="20">
        <f>AI1328*'lista, wskaźniki'!$F$43</f>
        <v>0</v>
      </c>
      <c r="AX1328" s="20">
        <f>AI1328*'lista, wskaźniki'!$F$44</f>
        <v>0</v>
      </c>
      <c r="AY1328" s="20">
        <f>AK1328*'lista, wskaźniki'!$F$26</f>
        <v>0</v>
      </c>
      <c r="AZ1328" s="20">
        <f t="shared" si="584"/>
        <v>3.4454248300000003</v>
      </c>
      <c r="BA1328" s="20">
        <f t="shared" si="585"/>
        <v>1.3820980000000002E-2</v>
      </c>
      <c r="BB1328" s="20">
        <f t="shared" si="586"/>
        <v>1.3093560000000002E-2</v>
      </c>
      <c r="BC1328" s="20">
        <f t="shared" si="587"/>
        <v>9.8201700000000009E-6</v>
      </c>
      <c r="BD1328" s="1019" t="s">
        <v>17</v>
      </c>
      <c r="BE1328" s="1019" t="s">
        <v>17</v>
      </c>
      <c r="BF1328" s="1019" t="s">
        <v>17</v>
      </c>
      <c r="BG1328" s="1019" t="s">
        <v>17</v>
      </c>
      <c r="BH1328" s="141"/>
      <c r="BI1328" s="1019"/>
      <c r="BJ1328" s="141"/>
      <c r="BK1328" s="1019" t="s">
        <v>17</v>
      </c>
      <c r="BL1328" s="141"/>
      <c r="BM1328" s="141"/>
      <c r="BN1328" s="141"/>
      <c r="BO1328" s="141" t="s">
        <v>57</v>
      </c>
      <c r="BP1328" s="141" t="s">
        <v>52</v>
      </c>
      <c r="BQ1328" s="141"/>
      <c r="BR1328" s="141"/>
      <c r="BS1328" s="1016"/>
      <c r="BT1328" s="1016"/>
      <c r="BU1328" s="1016"/>
      <c r="BV1328" s="1016"/>
      <c r="BW1328" s="1016"/>
      <c r="BX1328" s="1016"/>
      <c r="BY1328" s="1025"/>
      <c r="CA1328" s="365">
        <f t="shared" si="588"/>
        <v>36.371000000000002</v>
      </c>
      <c r="CB1328" s="365" t="b">
        <f t="shared" si="589"/>
        <v>0</v>
      </c>
      <c r="CC1328" s="365" t="b">
        <f t="shared" si="590"/>
        <v>0</v>
      </c>
      <c r="CD1328" s="365" t="b">
        <f t="shared" si="591"/>
        <v>0</v>
      </c>
      <c r="CE1328" s="365" t="b">
        <f t="shared" si="592"/>
        <v>0</v>
      </c>
      <c r="CF1328" s="365" t="b">
        <f t="shared" si="593"/>
        <v>0</v>
      </c>
      <c r="CG1328" s="365" t="b">
        <f t="shared" si="594"/>
        <v>0</v>
      </c>
      <c r="CH1328" s="365" t="b">
        <f t="shared" si="595"/>
        <v>0</v>
      </c>
      <c r="CI1328" s="72">
        <f t="shared" si="596"/>
        <v>36.371000000000002</v>
      </c>
      <c r="CJ1328" s="72" t="b">
        <f t="shared" si="597"/>
        <v>0</v>
      </c>
      <c r="CK1328" s="72" t="b">
        <f t="shared" si="598"/>
        <v>0</v>
      </c>
      <c r="CL1328" s="72">
        <f t="shared" si="599"/>
        <v>0</v>
      </c>
      <c r="CM1328" s="72" t="b">
        <f t="shared" si="600"/>
        <v>0</v>
      </c>
      <c r="CN1328" s="72" t="b">
        <f t="shared" si="601"/>
        <v>0</v>
      </c>
      <c r="CP1328" s="13">
        <f t="shared" si="602"/>
        <v>60</v>
      </c>
      <c r="CQ1328" s="13">
        <f t="shared" si="603"/>
        <v>30</v>
      </c>
      <c r="CR1328" s="13" t="b">
        <f t="shared" si="604"/>
        <v>0</v>
      </c>
      <c r="CS1328" s="13">
        <f t="shared" si="610"/>
        <v>0</v>
      </c>
      <c r="CT1328" s="13" t="b">
        <f t="shared" si="609"/>
        <v>0</v>
      </c>
      <c r="CU1328" s="13">
        <f t="shared" si="611"/>
        <v>0</v>
      </c>
      <c r="CV1328" s="13" t="b">
        <f t="shared" si="605"/>
        <v>0</v>
      </c>
      <c r="CW1328" s="13">
        <f t="shared" si="606"/>
        <v>0</v>
      </c>
      <c r="CX1328" s="13" t="b">
        <f t="shared" si="607"/>
        <v>0</v>
      </c>
      <c r="CY1328" s="13">
        <f t="shared" si="608"/>
        <v>0</v>
      </c>
    </row>
    <row r="1329" spans="1:103" ht="15" thickBot="1">
      <c r="A1329" s="932"/>
      <c r="B1329" s="1020"/>
      <c r="C1329" s="1020"/>
      <c r="D1329" s="1020"/>
      <c r="E1329" s="1020"/>
      <c r="F1329" s="1020"/>
      <c r="G1329" s="1020"/>
      <c r="H1329" s="1020"/>
      <c r="I1329" s="1020"/>
      <c r="J1329" s="1020"/>
      <c r="K1329" s="1020"/>
      <c r="L1329" s="1020"/>
      <c r="M1329" s="1020"/>
      <c r="N1329" s="1020"/>
      <c r="O1329" s="145"/>
      <c r="P1329" s="1020"/>
      <c r="Q1329" s="941"/>
      <c r="R1329" s="1020"/>
      <c r="S1329" s="1020"/>
      <c r="T1329" s="1020"/>
      <c r="U1329" s="1020"/>
      <c r="V1329" s="1020"/>
      <c r="W1329" s="20" t="s">
        <v>36</v>
      </c>
      <c r="X1329" s="144"/>
      <c r="Y1329" s="144"/>
      <c r="Z1329" s="144"/>
      <c r="AA1329" s="144" t="s">
        <v>36</v>
      </c>
      <c r="AB1329" s="146">
        <v>5</v>
      </c>
      <c r="AC1329" s="146"/>
      <c r="AD1329" s="144">
        <v>600</v>
      </c>
      <c r="AE1329" s="1020"/>
      <c r="AF1329" s="334">
        <f t="shared" si="583"/>
        <v>64.055000000000007</v>
      </c>
      <c r="AG1329" s="272">
        <v>50.11</v>
      </c>
      <c r="AH1329" s="334">
        <f>IF(Y1329="inne",K1329*'lista, wskaźniki'!$E$35,IF(Y1329="to samo źródło",0,IF(Y1329=0,0)))</f>
        <v>0</v>
      </c>
      <c r="AI1329" s="334" t="b">
        <f>IF(AA1329="gaz z sieci",AC1329*'lista, wskaźniki'!$D$21)</f>
        <v>0</v>
      </c>
      <c r="AJ1329" s="272">
        <f>IF(AA1329="węgiel",AB1329*'lista, wskaźniki'!$D$20, IF('Sektor mieszkaniowy'!AA1329="drewno",'Sektor mieszkaniowy'!AB1329*'lista, wskaźniki'!$D$22,IF('Sektor mieszkaniowy'!AA1329="pellet",AB1329*'lista, wskaźniki'!$D$23,IF('Sektor mieszkaniowy'!AA1329="gaz z sieci",AB1329*'lista, wskaźniki'!$D$21,IF('Sektor mieszkaniowy'!AA1329="olej opałowy",'Sektor mieszkaniowy'!AB1329*'lista, wskaźniki'!$D$24)))))</f>
        <v>78</v>
      </c>
      <c r="AK1329" s="1023"/>
      <c r="AL1329" s="1020"/>
      <c r="AM1329" s="20">
        <f>IF(AA1329="węgiel",AF1329*1/3.6*'lista, wskaźniki'!$F$20,IF(AA1329="drewno",AF1329*1/3.6*'lista, wskaźniki'!$F$22,IF(AA1329="pellet",AF1329*1/3.6*'lista, wskaźniki'!$F$23,IF(AA1329="gaz z sieci",AF1329*1/3.6*'lista, wskaźniki'!$F$21,IF(AA1329="olej opałowy",AF1329*1/3.6*'lista, wskaźniki'!$F$24,0)))))</f>
        <v>0</v>
      </c>
      <c r="AN1329" s="20">
        <f>IF(AA1329="węgiel",AF1329*'lista, wskaźniki'!$E$42,IF(AA1329="drewno",AF1329*'lista, wskaźniki'!$G$42,IF(AA1329="pellet",AF1329*'lista, wskaźniki'!$H$42,IF(AA1329="gaz z sieci",AF1329*'lista, wskaźniki'!$F$42,IF(AA1329="olej opałowy",AF1329*'lista, wskaźniki'!$I$42,0)))))</f>
        <v>5.1884550000000002E-2</v>
      </c>
      <c r="AO1329" s="20">
        <f>IF(AA1329="węgiel",AF1329*'lista, wskaźniki'!$E$43,IF(AA1329="drewno",AF1329*'lista, wskaźniki'!$G$43,IF(AA1329="pellet",AF1329*'lista, wskaźniki'!$H$43,IF(AA1329="gaz z sieci",AF1329*'lista, wskaźniki'!$F$43,IF(AA1329="olej opałowy",AF1329*'lista, wskaźniki'!$I$43,0)))))</f>
        <v>5.1884550000000002E-2</v>
      </c>
      <c r="AP1329" s="20">
        <f>IF(AA1329="węgiel",AF1329*'lista, wskaźniki'!$E$44,IF(AA1329="drewno",AF1329*'lista, wskaźniki'!$G$44,IF(AA1329="pellet",AF1329*'lista, wskaźniki'!$H$44,IF(AA1329="gaz z sieci",AF1329*'lista, wskaźniki'!$F$44,IF(AA1329="olej opałowy",AF1329*'lista, wskaźniki'!$I$44,0)))))</f>
        <v>1.6013750000000002E-5</v>
      </c>
      <c r="AQ1329" s="20" t="b">
        <f>IF(Z1329="gaz",AH1329*1/3.6*'lista, wskaźniki'!$F$21,IF(Z1329="energia elektryczna",AH1329*1/3.6*'lista, wskaźniki'!$F$26))</f>
        <v>0</v>
      </c>
      <c r="AR1329" s="20" t="b">
        <f>IF(Z1329="gaz",AH1329*'lista, wskaźniki'!$F$42,IF(Z1329="energia elektryczna",AH1329*0))</f>
        <v>0</v>
      </c>
      <c r="AS1329" s="20" t="b">
        <f>IF(Z1329="gaz",AH1329*'lista, wskaźniki'!$F$43,IF(Z1329="energia elektryczna",AH1329*0))</f>
        <v>0</v>
      </c>
      <c r="AT1329" s="20" t="b">
        <f>IF(Z1329="gaz",AH1329*'lista, wskaźniki'!$F$44,IF(Z1329="energia elektryczna",AH1329*0))</f>
        <v>0</v>
      </c>
      <c r="AU1329" s="20">
        <f>AI1329*1/3.6*'lista, wskaźniki'!$F$21</f>
        <v>0</v>
      </c>
      <c r="AV1329" s="20">
        <f>AI1329*'lista, wskaźniki'!$F$42</f>
        <v>0</v>
      </c>
      <c r="AW1329" s="20">
        <f>AI1329*'lista, wskaźniki'!$F$43</f>
        <v>0</v>
      </c>
      <c r="AX1329" s="20">
        <f>AI1329*'lista, wskaźniki'!$F$44</f>
        <v>0</v>
      </c>
      <c r="AY1329" s="20">
        <f>AK1329*'lista, wskaźniki'!$F$26</f>
        <v>0</v>
      </c>
      <c r="AZ1329" s="20">
        <f t="shared" si="584"/>
        <v>0</v>
      </c>
      <c r="BA1329" s="20">
        <f t="shared" si="585"/>
        <v>5.1884550000000002E-2</v>
      </c>
      <c r="BB1329" s="20">
        <f t="shared" si="586"/>
        <v>5.1884550000000002E-2</v>
      </c>
      <c r="BC1329" s="20">
        <f t="shared" si="587"/>
        <v>1.6013750000000002E-5</v>
      </c>
      <c r="BD1329" s="1020"/>
      <c r="BE1329" s="1020"/>
      <c r="BF1329" s="1020"/>
      <c r="BG1329" s="1020"/>
      <c r="BH1329" s="144"/>
      <c r="BI1329" s="1020"/>
      <c r="BJ1329" s="144"/>
      <c r="BK1329" s="1020"/>
      <c r="BL1329" s="144"/>
      <c r="BM1329" s="144"/>
      <c r="BN1329" s="144"/>
      <c r="BO1329" s="144"/>
      <c r="BP1329" s="144"/>
      <c r="BQ1329" s="144"/>
      <c r="BR1329" s="144"/>
      <c r="BS1329" s="1017"/>
      <c r="BT1329" s="1017"/>
      <c r="BU1329" s="1017"/>
      <c r="BV1329" s="1017"/>
      <c r="BW1329" s="1017"/>
      <c r="BX1329" s="1017"/>
      <c r="BY1329" s="1026"/>
      <c r="CA1329" s="365" t="b">
        <f t="shared" si="588"/>
        <v>0</v>
      </c>
      <c r="CB1329" s="365">
        <f t="shared" si="589"/>
        <v>64.055000000000007</v>
      </c>
      <c r="CC1329" s="365" t="b">
        <f t="shared" si="590"/>
        <v>0</v>
      </c>
      <c r="CD1329" s="365" t="b">
        <f t="shared" si="591"/>
        <v>0</v>
      </c>
      <c r="CE1329" s="365" t="b">
        <f t="shared" si="592"/>
        <v>0</v>
      </c>
      <c r="CF1329" s="365" t="b">
        <f t="shared" si="593"/>
        <v>0</v>
      </c>
      <c r="CG1329" s="365" t="b">
        <f t="shared" si="594"/>
        <v>0</v>
      </c>
      <c r="CH1329" s="365" t="b">
        <f t="shared" si="595"/>
        <v>0</v>
      </c>
      <c r="CI1329" s="72" t="b">
        <f t="shared" si="596"/>
        <v>0</v>
      </c>
      <c r="CJ1329" s="72">
        <f t="shared" si="597"/>
        <v>64.055000000000007</v>
      </c>
      <c r="CK1329" s="72" t="b">
        <f t="shared" si="598"/>
        <v>0</v>
      </c>
      <c r="CL1329" s="72">
        <f t="shared" si="599"/>
        <v>0</v>
      </c>
      <c r="CM1329" s="72" t="b">
        <f t="shared" si="600"/>
        <v>0</v>
      </c>
      <c r="CN1329" s="72" t="b">
        <f t="shared" si="601"/>
        <v>0</v>
      </c>
      <c r="CP1329" s="13">
        <f t="shared" si="602"/>
        <v>0</v>
      </c>
      <c r="CQ1329" s="13" t="b">
        <f t="shared" si="603"/>
        <v>0</v>
      </c>
      <c r="CR1329" s="13" t="b">
        <f t="shared" si="604"/>
        <v>0</v>
      </c>
      <c r="CS1329" s="13" t="b">
        <f t="shared" si="610"/>
        <v>0</v>
      </c>
      <c r="CT1329" s="13" t="b">
        <f t="shared" si="609"/>
        <v>0</v>
      </c>
      <c r="CU1329" s="13" t="b">
        <f t="shared" si="611"/>
        <v>0</v>
      </c>
      <c r="CV1329" s="13" t="b">
        <f t="shared" si="605"/>
        <v>0</v>
      </c>
      <c r="CW1329" s="13" t="b">
        <f t="shared" si="606"/>
        <v>0</v>
      </c>
      <c r="CX1329" s="13" t="b">
        <f t="shared" si="607"/>
        <v>0</v>
      </c>
      <c r="CY1329" s="13" t="b">
        <f t="shared" si="608"/>
        <v>0</v>
      </c>
    </row>
    <row r="1330" spans="1:103" ht="15" thickBot="1">
      <c r="A1330" s="932"/>
      <c r="B1330" s="1020"/>
      <c r="C1330" s="1020"/>
      <c r="D1330" s="1020"/>
      <c r="E1330" s="1020"/>
      <c r="F1330" s="1020"/>
      <c r="G1330" s="1020"/>
      <c r="H1330" s="1020"/>
      <c r="I1330" s="1020"/>
      <c r="J1330" s="1020"/>
      <c r="K1330" s="1020"/>
      <c r="L1330" s="1020"/>
      <c r="M1330" s="1020"/>
      <c r="N1330" s="1020"/>
      <c r="O1330" s="145"/>
      <c r="P1330" s="1020"/>
      <c r="Q1330" s="941"/>
      <c r="R1330" s="1020"/>
      <c r="S1330" s="1020"/>
      <c r="T1330" s="1020"/>
      <c r="U1330" s="1020"/>
      <c r="V1330" s="1020"/>
      <c r="W1330" s="144"/>
      <c r="X1330" s="144"/>
      <c r="Y1330" s="144"/>
      <c r="Z1330" s="144"/>
      <c r="AA1330" s="144" t="s">
        <v>50</v>
      </c>
      <c r="AB1330" s="146"/>
      <c r="AC1330" s="146"/>
      <c r="AD1330" s="144"/>
      <c r="AE1330" s="1020"/>
      <c r="AF1330" s="334">
        <f t="shared" si="583"/>
        <v>0</v>
      </c>
      <c r="AG1330" s="272">
        <f>IF(R1330="kompletna",Q1330*J1330*0.0036*'lista, wskaźniki'!$F$13, IF(R1330="częściowa",Q1330*J1330*0.0036*'lista, wskaźniki'!$F$14, IF(R1330="brak",Q1330*J1330*0.0036*'lista, wskaźniki'!$F$15,)))</f>
        <v>0</v>
      </c>
      <c r="AH1330" s="334">
        <f>IF(Y1330="inne",K1330*'lista, wskaźniki'!$E$35,IF(Y1330="to samo źródło",0,IF(Y1330=0,0)))</f>
        <v>0</v>
      </c>
      <c r="AI1330" s="334" t="b">
        <f>IF(AA1330="gaz z sieci",AC1330*'lista, wskaźniki'!$D$21)</f>
        <v>0</v>
      </c>
      <c r="AJ1330" s="272">
        <f>IF(AA1330="węgiel",AB1330*'lista, wskaźniki'!$D$20, IF('Sektor mieszkaniowy'!AA1330="drewno",'Sektor mieszkaniowy'!AB1330*'lista, wskaźniki'!$D$22,IF('Sektor mieszkaniowy'!AA1330="pellet",AB1330*'lista, wskaźniki'!$D$23,IF('Sektor mieszkaniowy'!AA1330="gaz z sieci",AB1330*'lista, wskaźniki'!$D$21,IF('Sektor mieszkaniowy'!AA1330="olej opałowy",'Sektor mieszkaniowy'!AB1330*'lista, wskaźniki'!$D$24)))))</f>
        <v>0</v>
      </c>
      <c r="AK1330" s="1023"/>
      <c r="AL1330" s="1020"/>
      <c r="AM1330" s="20">
        <f>IF(AA1330="węgiel",AF1330*1/3.6*'lista, wskaźniki'!$F$20,IF(AA1330="drewno",AF1330*1/3.6*'lista, wskaźniki'!$F$22,IF(AA1330="pellet",AF1330*1/3.6*'lista, wskaźniki'!$F$23,IF(AA1330="gaz z sieci",AF1330*1/3.6*'lista, wskaźniki'!$F$21,IF(AA1330="olej opałowy",AF1330*1/3.6*'lista, wskaźniki'!$F$24,0)))))</f>
        <v>0</v>
      </c>
      <c r="AN1330" s="20">
        <f>IF(AA1330="węgiel",AF1330*'lista, wskaźniki'!$E$42,IF(AA1330="drewno",AF1330*'lista, wskaźniki'!$G$42,IF(AA1330="pellet",AF1330*'lista, wskaźniki'!$H$42,IF(AA1330="gaz z sieci",AF1330*'lista, wskaźniki'!$F$42,IF(AA1330="olej opałowy",AF1330*'lista, wskaźniki'!$I$42,0)))))</f>
        <v>0</v>
      </c>
      <c r="AO1330" s="20">
        <f>IF(AA1330="węgiel",AF1330*'lista, wskaźniki'!$E$43,IF(AA1330="drewno",AF1330*'lista, wskaźniki'!$G$43,IF(AA1330="pellet",AF1330*'lista, wskaźniki'!$H$43,IF(AA1330="gaz z sieci",AF1330*'lista, wskaźniki'!$F$43,IF(AA1330="olej opałowy",AF1330*'lista, wskaźniki'!$I$43,0)))))</f>
        <v>0</v>
      </c>
      <c r="AP1330" s="20">
        <f>IF(AA1330="węgiel",AF1330*'lista, wskaźniki'!$E$44,IF(AA1330="drewno",AF1330*'lista, wskaźniki'!$G$44,IF(AA1330="pellet",AF1330*'lista, wskaźniki'!$H$44,IF(AA1330="gaz z sieci",AF1330*'lista, wskaźniki'!$F$44,IF(AA1330="olej opałowy",AF1330*'lista, wskaźniki'!$I$44,0)))))</f>
        <v>0</v>
      </c>
      <c r="AQ1330" s="20" t="b">
        <f>IF(Z1330="gaz",AH1330*1/3.6*'lista, wskaźniki'!$F$21,IF(Z1330="energia elektryczna",AH1330*1/3.6*'lista, wskaźniki'!$F$26))</f>
        <v>0</v>
      </c>
      <c r="AR1330" s="20" t="b">
        <f>IF(Z1330="gaz",AH1330*'lista, wskaźniki'!$F$42,IF(Z1330="energia elektryczna",AH1330*0))</f>
        <v>0</v>
      </c>
      <c r="AS1330" s="20" t="b">
        <f>IF(Z1330="gaz",AH1330*'lista, wskaźniki'!$F$43,IF(Z1330="energia elektryczna",AH1330*0))</f>
        <v>0</v>
      </c>
      <c r="AT1330" s="20" t="b">
        <f>IF(Z1330="gaz",AH1330*'lista, wskaźniki'!$F$44,IF(Z1330="energia elektryczna",AH1330*0))</f>
        <v>0</v>
      </c>
      <c r="AU1330" s="20">
        <f>AI1330*1/3.6*'lista, wskaźniki'!$F$21</f>
        <v>0</v>
      </c>
      <c r="AV1330" s="20">
        <f>AI1330*'lista, wskaźniki'!$F$42</f>
        <v>0</v>
      </c>
      <c r="AW1330" s="20">
        <f>AI1330*'lista, wskaźniki'!$F$43</f>
        <v>0</v>
      </c>
      <c r="AX1330" s="20">
        <f>AI1330*'lista, wskaźniki'!$F$44</f>
        <v>0</v>
      </c>
      <c r="AY1330" s="20">
        <f>AK1330*'lista, wskaźniki'!$F$26</f>
        <v>0</v>
      </c>
      <c r="AZ1330" s="20">
        <f t="shared" si="584"/>
        <v>0</v>
      </c>
      <c r="BA1330" s="20">
        <f t="shared" si="585"/>
        <v>0</v>
      </c>
      <c r="BB1330" s="20">
        <f t="shared" si="586"/>
        <v>0</v>
      </c>
      <c r="BC1330" s="20">
        <f t="shared" si="587"/>
        <v>0</v>
      </c>
      <c r="BD1330" s="1020"/>
      <c r="BE1330" s="1020"/>
      <c r="BF1330" s="1020"/>
      <c r="BG1330" s="1020"/>
      <c r="BH1330" s="144"/>
      <c r="BI1330" s="1020"/>
      <c r="BJ1330" s="144"/>
      <c r="BK1330" s="1020"/>
      <c r="BL1330" s="144"/>
      <c r="BM1330" s="144"/>
      <c r="BN1330" s="144"/>
      <c r="BO1330" s="144"/>
      <c r="BP1330" s="144"/>
      <c r="BQ1330" s="144"/>
      <c r="BR1330" s="144"/>
      <c r="BS1330" s="1017"/>
      <c r="BT1330" s="1017"/>
      <c r="BU1330" s="1017"/>
      <c r="BV1330" s="1017"/>
      <c r="BW1330" s="1017"/>
      <c r="BX1330" s="1017"/>
      <c r="BY1330" s="1026"/>
      <c r="CA1330" s="365" t="b">
        <f t="shared" si="588"/>
        <v>0</v>
      </c>
      <c r="CB1330" s="365" t="b">
        <f t="shared" si="589"/>
        <v>0</v>
      </c>
      <c r="CC1330" s="365">
        <f t="shared" si="590"/>
        <v>0</v>
      </c>
      <c r="CD1330" s="365" t="b">
        <f t="shared" si="591"/>
        <v>0</v>
      </c>
      <c r="CE1330" s="365" t="b">
        <f t="shared" si="592"/>
        <v>0</v>
      </c>
      <c r="CF1330" s="365" t="b">
        <f t="shared" si="593"/>
        <v>0</v>
      </c>
      <c r="CG1330" s="365" t="b">
        <f t="shared" si="594"/>
        <v>0</v>
      </c>
      <c r="CH1330" s="365" t="b">
        <f t="shared" si="595"/>
        <v>0</v>
      </c>
      <c r="CI1330" s="72" t="b">
        <f t="shared" si="596"/>
        <v>0</v>
      </c>
      <c r="CJ1330" s="72" t="b">
        <f t="shared" si="597"/>
        <v>0</v>
      </c>
      <c r="CK1330" s="72">
        <f t="shared" si="598"/>
        <v>0</v>
      </c>
      <c r="CL1330" s="72">
        <f t="shared" si="599"/>
        <v>0</v>
      </c>
      <c r="CM1330" s="72" t="b">
        <f t="shared" si="600"/>
        <v>0</v>
      </c>
      <c r="CN1330" s="72" t="b">
        <f t="shared" si="601"/>
        <v>0</v>
      </c>
      <c r="CP1330" s="13">
        <f t="shared" si="602"/>
        <v>0</v>
      </c>
      <c r="CQ1330" s="13" t="b">
        <f t="shared" si="603"/>
        <v>0</v>
      </c>
      <c r="CR1330" s="13" t="b">
        <f t="shared" si="604"/>
        <v>0</v>
      </c>
      <c r="CS1330" s="13" t="b">
        <f t="shared" si="610"/>
        <v>0</v>
      </c>
      <c r="CT1330" s="13" t="b">
        <f t="shared" si="609"/>
        <v>0</v>
      </c>
      <c r="CU1330" s="13" t="b">
        <f t="shared" si="611"/>
        <v>0</v>
      </c>
      <c r="CV1330" s="13" t="b">
        <f t="shared" si="605"/>
        <v>0</v>
      </c>
      <c r="CW1330" s="13" t="b">
        <f t="shared" si="606"/>
        <v>0</v>
      </c>
      <c r="CX1330" s="13" t="b">
        <f t="shared" si="607"/>
        <v>0</v>
      </c>
      <c r="CY1330" s="13" t="b">
        <f t="shared" si="608"/>
        <v>0</v>
      </c>
    </row>
    <row r="1331" spans="1:103" ht="15" thickBot="1">
      <c r="A1331" s="932"/>
      <c r="B1331" s="1020"/>
      <c r="C1331" s="1020"/>
      <c r="D1331" s="1020"/>
      <c r="E1331" s="1020"/>
      <c r="F1331" s="1020"/>
      <c r="G1331" s="1020"/>
      <c r="H1331" s="1020"/>
      <c r="I1331" s="1020"/>
      <c r="J1331" s="1020"/>
      <c r="K1331" s="1020"/>
      <c r="L1331" s="1020"/>
      <c r="M1331" s="1020"/>
      <c r="N1331" s="1020"/>
      <c r="O1331" s="145"/>
      <c r="P1331" s="1020"/>
      <c r="Q1331" s="941"/>
      <c r="R1331" s="1020"/>
      <c r="S1331" s="1020"/>
      <c r="T1331" s="1020"/>
      <c r="U1331" s="1020"/>
      <c r="V1331" s="1020"/>
      <c r="W1331" s="144"/>
      <c r="X1331" s="144"/>
      <c r="Y1331" s="144"/>
      <c r="Z1331" s="144"/>
      <c r="AA1331" s="144" t="s">
        <v>38</v>
      </c>
      <c r="AB1331" s="146"/>
      <c r="AC1331" s="146"/>
      <c r="AD1331" s="144"/>
      <c r="AE1331" s="1020"/>
      <c r="AF1331" s="334">
        <f t="shared" si="583"/>
        <v>0</v>
      </c>
      <c r="AG1331" s="272">
        <f>IF(R1331="kompletna",Q1331*J1331*0.0036*'lista, wskaźniki'!$F$13, IF(R1331="częściowa",Q1331*J1331*0.0036*'lista, wskaźniki'!$F$14, IF(R1331="brak",Q1331*J1331*0.0036*'lista, wskaźniki'!$F$15,)))</f>
        <v>0</v>
      </c>
      <c r="AH1331" s="334">
        <f>IF(Y1331="inne",K1331*'lista, wskaźniki'!$E$35,IF(Y1331="to samo źródło",0,IF(Y1331=0,0)))</f>
        <v>0</v>
      </c>
      <c r="AI1331" s="334">
        <f>IF(AA1331="gaz z sieci",AC1331*'lista, wskaźniki'!$D$21)</f>
        <v>0</v>
      </c>
      <c r="AJ1331" s="272">
        <f>IF(AA1331="węgiel",AB1331*'lista, wskaźniki'!$D$20, IF('Sektor mieszkaniowy'!AA1331="drewno",'Sektor mieszkaniowy'!AB1331*'lista, wskaźniki'!$D$22,IF('Sektor mieszkaniowy'!AA1331="pellet",AB1331*'lista, wskaźniki'!$D$23,IF('Sektor mieszkaniowy'!AA1331="gaz z sieci",AB1331*'lista, wskaźniki'!$D$21,IF('Sektor mieszkaniowy'!AA1331="olej opałowy",'Sektor mieszkaniowy'!AB1331*'lista, wskaźniki'!$D$24)))))</f>
        <v>0</v>
      </c>
      <c r="AK1331" s="1023"/>
      <c r="AL1331" s="1020"/>
      <c r="AM1331" s="20">
        <f>IF(AA1331="węgiel",AF1331*1/3.6*'lista, wskaźniki'!$F$20,IF(AA1331="drewno",AF1331*1/3.6*'lista, wskaźniki'!$F$22,IF(AA1331="pellet",AF1331*1/3.6*'lista, wskaźniki'!$F$23,IF(AA1331="gaz z sieci",AF1331*1/3.6*'lista, wskaźniki'!$F$21,IF(AA1331="olej opałowy",AF1331*1/3.6*'lista, wskaźniki'!$F$24,0)))))</f>
        <v>0</v>
      </c>
      <c r="AN1331" s="20">
        <f>IF(AA1331="węgiel",AF1331*'lista, wskaźniki'!$E$42,IF(AA1331="drewno",AF1331*'lista, wskaźniki'!$G$42,IF(AA1331="pellet",AF1331*'lista, wskaźniki'!$H$42,IF(AA1331="gaz z sieci",AF1331*'lista, wskaźniki'!$F$42,IF(AA1331="olej opałowy",AF1331*'lista, wskaźniki'!$I$42,0)))))</f>
        <v>0</v>
      </c>
      <c r="AO1331" s="20">
        <f>IF(AA1331="węgiel",AF1331*'lista, wskaźniki'!$E$43,IF(AA1331="drewno",AF1331*'lista, wskaźniki'!$G$43,IF(AA1331="pellet",AF1331*'lista, wskaźniki'!$H$43,IF(AA1331="gaz z sieci",AF1331*'lista, wskaźniki'!$F$43,IF(AA1331="olej opałowy",AF1331*'lista, wskaźniki'!$I$43,0)))))</f>
        <v>0</v>
      </c>
      <c r="AP1331" s="20">
        <f>IF(AA1331="węgiel",AF1331*'lista, wskaźniki'!$E$44,IF(AA1331="drewno",AF1331*'lista, wskaźniki'!$G$44,IF(AA1331="pellet",AF1331*'lista, wskaźniki'!$H$44,IF(AA1331="gaz z sieci",AF1331*'lista, wskaźniki'!$F$44,IF(AA1331="olej opałowy",AF1331*'lista, wskaźniki'!$I$44,0)))))</f>
        <v>0</v>
      </c>
      <c r="AQ1331" s="20" t="b">
        <f>IF(Z1331="gaz",AH1331*1/3.6*'lista, wskaźniki'!$F$21,IF(Z1331="energia elektryczna",AH1331*1/3.6*'lista, wskaźniki'!$F$26))</f>
        <v>0</v>
      </c>
      <c r="AR1331" s="20" t="b">
        <f>IF(Z1331="gaz",AH1331*'lista, wskaźniki'!$F$42,IF(Z1331="energia elektryczna",AH1331*0))</f>
        <v>0</v>
      </c>
      <c r="AS1331" s="20" t="b">
        <f>IF(Z1331="gaz",AH1331*'lista, wskaźniki'!$F$43,IF(Z1331="energia elektryczna",AH1331*0))</f>
        <v>0</v>
      </c>
      <c r="AT1331" s="20" t="b">
        <f>IF(Z1331="gaz",AH1331*'lista, wskaźniki'!$F$44,IF(Z1331="energia elektryczna",AH1331*0))</f>
        <v>0</v>
      </c>
      <c r="AU1331" s="20">
        <f>AI1331*1/3.6*'lista, wskaźniki'!$F$21</f>
        <v>0</v>
      </c>
      <c r="AV1331" s="20">
        <f>AI1331*'lista, wskaźniki'!$F$42</f>
        <v>0</v>
      </c>
      <c r="AW1331" s="20">
        <f>AI1331*'lista, wskaźniki'!$F$43</f>
        <v>0</v>
      </c>
      <c r="AX1331" s="20">
        <f>AI1331*'lista, wskaźniki'!$F$44</f>
        <v>0</v>
      </c>
      <c r="AY1331" s="20">
        <f>AK1331*'lista, wskaźniki'!$F$26</f>
        <v>0</v>
      </c>
      <c r="AZ1331" s="20">
        <f t="shared" si="584"/>
        <v>0</v>
      </c>
      <c r="BA1331" s="20">
        <f t="shared" si="585"/>
        <v>0</v>
      </c>
      <c r="BB1331" s="20">
        <f t="shared" si="586"/>
        <v>0</v>
      </c>
      <c r="BC1331" s="20">
        <f t="shared" si="587"/>
        <v>0</v>
      </c>
      <c r="BD1331" s="1020"/>
      <c r="BE1331" s="1020"/>
      <c r="BF1331" s="1020"/>
      <c r="BG1331" s="1020"/>
      <c r="BH1331" s="144"/>
      <c r="BI1331" s="1020"/>
      <c r="BJ1331" s="144"/>
      <c r="BK1331" s="1020"/>
      <c r="BL1331" s="144"/>
      <c r="BM1331" s="144"/>
      <c r="BN1331" s="144"/>
      <c r="BO1331" s="144"/>
      <c r="BP1331" s="144"/>
      <c r="BQ1331" s="144"/>
      <c r="BR1331" s="144"/>
      <c r="BS1331" s="1017"/>
      <c r="BT1331" s="1017"/>
      <c r="BU1331" s="1017"/>
      <c r="BV1331" s="1017"/>
      <c r="BW1331" s="1017"/>
      <c r="BX1331" s="1017"/>
      <c r="BY1331" s="1026"/>
      <c r="CA1331" s="365" t="b">
        <f t="shared" si="588"/>
        <v>0</v>
      </c>
      <c r="CB1331" s="365" t="b">
        <f t="shared" si="589"/>
        <v>0</v>
      </c>
      <c r="CC1331" s="365" t="b">
        <f t="shared" si="590"/>
        <v>0</v>
      </c>
      <c r="CD1331" s="365">
        <f t="shared" si="591"/>
        <v>0</v>
      </c>
      <c r="CE1331" s="365" t="b">
        <f t="shared" si="592"/>
        <v>0</v>
      </c>
      <c r="CF1331" s="365" t="b">
        <f t="shared" si="593"/>
        <v>0</v>
      </c>
      <c r="CG1331" s="365" t="b">
        <f t="shared" si="594"/>
        <v>0</v>
      </c>
      <c r="CH1331" s="365">
        <f t="shared" si="595"/>
        <v>0</v>
      </c>
      <c r="CI1331" s="72" t="b">
        <f t="shared" si="596"/>
        <v>0</v>
      </c>
      <c r="CJ1331" s="72" t="b">
        <f t="shared" si="597"/>
        <v>0</v>
      </c>
      <c r="CK1331" s="72" t="b">
        <f t="shared" si="598"/>
        <v>0</v>
      </c>
      <c r="CL1331" s="72">
        <f t="shared" si="599"/>
        <v>0</v>
      </c>
      <c r="CM1331" s="72" t="b">
        <f t="shared" si="600"/>
        <v>0</v>
      </c>
      <c r="CN1331" s="72" t="b">
        <f t="shared" si="601"/>
        <v>0</v>
      </c>
      <c r="CP1331" s="13">
        <f t="shared" si="602"/>
        <v>0</v>
      </c>
      <c r="CQ1331" s="13" t="b">
        <f t="shared" si="603"/>
        <v>0</v>
      </c>
      <c r="CR1331" s="13" t="b">
        <f t="shared" si="604"/>
        <v>0</v>
      </c>
      <c r="CS1331" s="13" t="b">
        <f t="shared" si="610"/>
        <v>0</v>
      </c>
      <c r="CT1331" s="13" t="b">
        <f t="shared" si="609"/>
        <v>0</v>
      </c>
      <c r="CU1331" s="13" t="b">
        <f t="shared" si="611"/>
        <v>0</v>
      </c>
      <c r="CV1331" s="13" t="b">
        <f t="shared" si="605"/>
        <v>0</v>
      </c>
      <c r="CW1331" s="13" t="b">
        <f t="shared" si="606"/>
        <v>0</v>
      </c>
      <c r="CX1331" s="13" t="b">
        <f t="shared" si="607"/>
        <v>0</v>
      </c>
      <c r="CY1331" s="13" t="b">
        <f t="shared" si="608"/>
        <v>0</v>
      </c>
    </row>
    <row r="1332" spans="1:103" ht="15" thickBot="1">
      <c r="A1332" s="933"/>
      <c r="B1332" s="1021"/>
      <c r="C1332" s="1021"/>
      <c r="D1332" s="1021"/>
      <c r="E1332" s="1021"/>
      <c r="F1332" s="1021"/>
      <c r="G1332" s="1021"/>
      <c r="H1332" s="1021"/>
      <c r="I1332" s="1021"/>
      <c r="J1332" s="1021"/>
      <c r="K1332" s="1021"/>
      <c r="L1332" s="1021"/>
      <c r="M1332" s="1021"/>
      <c r="N1332" s="1021"/>
      <c r="O1332" s="148"/>
      <c r="P1332" s="1021"/>
      <c r="Q1332" s="942"/>
      <c r="R1332" s="1021"/>
      <c r="S1332" s="1021"/>
      <c r="T1332" s="1021"/>
      <c r="U1332" s="1021"/>
      <c r="V1332" s="1021"/>
      <c r="W1332" s="147"/>
      <c r="X1332" s="147"/>
      <c r="Y1332" s="147"/>
      <c r="Z1332" s="147"/>
      <c r="AA1332" s="147" t="s">
        <v>37</v>
      </c>
      <c r="AB1332" s="149"/>
      <c r="AC1332" s="149"/>
      <c r="AD1332" s="147"/>
      <c r="AE1332" s="1021"/>
      <c r="AF1332" s="334">
        <f t="shared" si="583"/>
        <v>0</v>
      </c>
      <c r="AG1332" s="272">
        <f>IF(R1332="kompletna",Q1332*J1332*0.0036*'lista, wskaźniki'!$F$13, IF(R1332="częściowa",Q1332*J1332*0.0036*'lista, wskaźniki'!$F$14, IF(R1332="brak",Q1332*J1332*0.0036*'lista, wskaźniki'!$F$15,)))</f>
        <v>0</v>
      </c>
      <c r="AH1332" s="334">
        <f>IF(Y1332="inne",K1332*'lista, wskaźniki'!$E$35,IF(Y1332="to samo źródło",0,IF(Y1332=0,0)))</f>
        <v>0</v>
      </c>
      <c r="AI1332" s="334" t="b">
        <f>IF(AA1332="gaz z sieci",AC1332*'lista, wskaźniki'!$D$21)</f>
        <v>0</v>
      </c>
      <c r="AJ1332" s="272">
        <f>IF(AA1332="węgiel",AB1332*'lista, wskaźniki'!$D$20, IF('Sektor mieszkaniowy'!AA1332="drewno",'Sektor mieszkaniowy'!AB1332*'lista, wskaźniki'!$D$22,IF('Sektor mieszkaniowy'!AA1332="pellet",AB1332*'lista, wskaźniki'!$D$23,IF('Sektor mieszkaniowy'!AA1332="gaz z sieci",AB1332*'lista, wskaźniki'!$D$21,IF('Sektor mieszkaniowy'!AA1332="olej opałowy",'Sektor mieszkaniowy'!AB1332*'lista, wskaźniki'!$D$24)))))</f>
        <v>0</v>
      </c>
      <c r="AK1332" s="1024"/>
      <c r="AL1332" s="1021"/>
      <c r="AM1332" s="20">
        <f>IF(AA1332="węgiel",AF1332*1/3.6*'lista, wskaźniki'!$F$20,IF(AA1332="drewno",AF1332*1/3.6*'lista, wskaźniki'!$F$22,IF(AA1332="pellet",AF1332*1/3.6*'lista, wskaźniki'!$F$23,IF(AA1332="gaz z sieci",AF1332*1/3.6*'lista, wskaźniki'!$F$21,IF(AA1332="olej opałowy",AF1332*1/3.6*'lista, wskaźniki'!$F$24,0)))))</f>
        <v>0</v>
      </c>
      <c r="AN1332" s="20">
        <f>IF(AA1332="węgiel",AF1332*'lista, wskaźniki'!$E$42,IF(AA1332="drewno",AF1332*'lista, wskaźniki'!$G$42,IF(AA1332="pellet",AF1332*'lista, wskaźniki'!$H$42,IF(AA1332="gaz z sieci",AF1332*'lista, wskaźniki'!$F$42,IF(AA1332="olej opałowy",AF1332*'lista, wskaźniki'!$I$42,0)))))</f>
        <v>0</v>
      </c>
      <c r="AO1332" s="20">
        <f>IF(AA1332="węgiel",AF1332*'lista, wskaźniki'!$E$43,IF(AA1332="drewno",AF1332*'lista, wskaźniki'!$G$43,IF(AA1332="pellet",AF1332*'lista, wskaźniki'!$H$43,IF(AA1332="gaz z sieci",AF1332*'lista, wskaźniki'!$F$43,IF(AA1332="olej opałowy",AF1332*'lista, wskaźniki'!$I$43,0)))))</f>
        <v>0</v>
      </c>
      <c r="AP1332" s="20">
        <f>IF(AA1332="węgiel",AF1332*'lista, wskaźniki'!$E$44,IF(AA1332="drewno",AF1332*'lista, wskaźniki'!$G$44,IF(AA1332="pellet",AF1332*'lista, wskaźniki'!$H$44,IF(AA1332="gaz z sieci",AF1332*'lista, wskaźniki'!$F$44,IF(AA1332="olej opałowy",AF1332*'lista, wskaźniki'!$I$44,0)))))</f>
        <v>0</v>
      </c>
      <c r="AQ1332" s="20" t="b">
        <f>IF(Z1332="gaz",AH1332*1/3.6*'lista, wskaźniki'!$F$21,IF(Z1332="energia elektryczna",AH1332*1/3.6*'lista, wskaźniki'!$F$26))</f>
        <v>0</v>
      </c>
      <c r="AR1332" s="20" t="b">
        <f>IF(Z1332="gaz",AH1332*'lista, wskaźniki'!$F$42,IF(Z1332="energia elektryczna",AH1332*0))</f>
        <v>0</v>
      </c>
      <c r="AS1332" s="20" t="b">
        <f>IF(Z1332="gaz",AH1332*'lista, wskaźniki'!$F$43,IF(Z1332="energia elektryczna",AH1332*0))</f>
        <v>0</v>
      </c>
      <c r="AT1332" s="20" t="b">
        <f>IF(Z1332="gaz",AH1332*'lista, wskaźniki'!$F$44,IF(Z1332="energia elektryczna",AH1332*0))</f>
        <v>0</v>
      </c>
      <c r="AU1332" s="20">
        <f>AI1332*1/3.6*'lista, wskaźniki'!$F$21</f>
        <v>0</v>
      </c>
      <c r="AV1332" s="20">
        <f>AI1332*'lista, wskaźniki'!$F$42</f>
        <v>0</v>
      </c>
      <c r="AW1332" s="20">
        <f>AI1332*'lista, wskaźniki'!$F$43</f>
        <v>0</v>
      </c>
      <c r="AX1332" s="20">
        <f>AI1332*'lista, wskaźniki'!$F$44</f>
        <v>0</v>
      </c>
      <c r="AY1332" s="20">
        <f>AK1332*'lista, wskaźniki'!$F$26</f>
        <v>0</v>
      </c>
      <c r="AZ1332" s="20">
        <f t="shared" si="584"/>
        <v>0</v>
      </c>
      <c r="BA1332" s="20">
        <f t="shared" si="585"/>
        <v>0</v>
      </c>
      <c r="BB1332" s="20">
        <f t="shared" si="586"/>
        <v>0</v>
      </c>
      <c r="BC1332" s="20">
        <f t="shared" si="587"/>
        <v>0</v>
      </c>
      <c r="BD1332" s="1021"/>
      <c r="BE1332" s="1021"/>
      <c r="BF1332" s="1021"/>
      <c r="BG1332" s="1021"/>
      <c r="BH1332" s="147"/>
      <c r="BI1332" s="1021"/>
      <c r="BJ1332" s="147"/>
      <c r="BK1332" s="1021"/>
      <c r="BL1332" s="147"/>
      <c r="BM1332" s="147"/>
      <c r="BN1332" s="147"/>
      <c r="BO1332" s="147"/>
      <c r="BP1332" s="147"/>
      <c r="BQ1332" s="147"/>
      <c r="BR1332" s="147"/>
      <c r="BS1332" s="1018"/>
      <c r="BT1332" s="1018"/>
      <c r="BU1332" s="1018"/>
      <c r="BV1332" s="1018"/>
      <c r="BW1332" s="1018"/>
      <c r="BX1332" s="1018"/>
      <c r="BY1332" s="1027"/>
      <c r="CA1332" s="365" t="b">
        <f t="shared" si="588"/>
        <v>0</v>
      </c>
      <c r="CB1332" s="365" t="b">
        <f t="shared" si="589"/>
        <v>0</v>
      </c>
      <c r="CC1332" s="365" t="b">
        <f t="shared" si="590"/>
        <v>0</v>
      </c>
      <c r="CD1332" s="365" t="b">
        <f t="shared" si="591"/>
        <v>0</v>
      </c>
      <c r="CE1332" s="365">
        <f t="shared" si="592"/>
        <v>0</v>
      </c>
      <c r="CF1332" s="365" t="b">
        <f t="shared" si="593"/>
        <v>0</v>
      </c>
      <c r="CG1332" s="365" t="b">
        <f t="shared" si="594"/>
        <v>0</v>
      </c>
      <c r="CH1332" s="365" t="b">
        <f t="shared" si="595"/>
        <v>0</v>
      </c>
      <c r="CI1332" s="72" t="b">
        <f t="shared" si="596"/>
        <v>0</v>
      </c>
      <c r="CJ1332" s="72" t="b">
        <f t="shared" si="597"/>
        <v>0</v>
      </c>
      <c r="CK1332" s="72" t="b">
        <f t="shared" si="598"/>
        <v>0</v>
      </c>
      <c r="CL1332" s="72">
        <f t="shared" si="599"/>
        <v>0</v>
      </c>
      <c r="CM1332" s="72">
        <f t="shared" si="600"/>
        <v>0</v>
      </c>
      <c r="CN1332" s="72" t="b">
        <f t="shared" si="601"/>
        <v>0</v>
      </c>
      <c r="CP1332" s="13">
        <f t="shared" si="602"/>
        <v>0</v>
      </c>
      <c r="CQ1332" s="13" t="b">
        <f t="shared" si="603"/>
        <v>0</v>
      </c>
      <c r="CR1332" s="13" t="b">
        <f t="shared" si="604"/>
        <v>0</v>
      </c>
      <c r="CS1332" s="13" t="b">
        <f t="shared" si="610"/>
        <v>0</v>
      </c>
      <c r="CT1332" s="13" t="b">
        <f t="shared" si="609"/>
        <v>0</v>
      </c>
      <c r="CU1332" s="13" t="b">
        <f t="shared" si="611"/>
        <v>0</v>
      </c>
      <c r="CV1332" s="13" t="b">
        <f t="shared" si="605"/>
        <v>0</v>
      </c>
      <c r="CW1332" s="13" t="b">
        <f t="shared" si="606"/>
        <v>0</v>
      </c>
      <c r="CX1332" s="13" t="b">
        <f t="shared" si="607"/>
        <v>0</v>
      </c>
      <c r="CY1332" s="13" t="b">
        <f t="shared" si="608"/>
        <v>0</v>
      </c>
    </row>
    <row r="1333" spans="1:103" ht="15" thickBot="1">
      <c r="A1333" s="931">
        <v>267</v>
      </c>
      <c r="B1333" s="1019" t="s">
        <v>230</v>
      </c>
      <c r="C1333" s="1019"/>
      <c r="D1333" s="1019" t="s">
        <v>1</v>
      </c>
      <c r="E1333" s="1019" t="s">
        <v>5</v>
      </c>
      <c r="F1333" s="1019"/>
      <c r="G1333" s="1019"/>
      <c r="H1333" s="1019"/>
      <c r="I1333" s="1019" t="s">
        <v>10</v>
      </c>
      <c r="J1333" s="1019">
        <v>110</v>
      </c>
      <c r="K1333" s="1019">
        <v>1</v>
      </c>
      <c r="L1333" s="1019" t="s">
        <v>16</v>
      </c>
      <c r="M1333" s="1019"/>
      <c r="N1333" s="1019" t="s">
        <v>17</v>
      </c>
      <c r="O1333" s="142"/>
      <c r="P1333" s="1019" t="s">
        <v>17</v>
      </c>
      <c r="Q1333" s="940">
        <f>IF(I1333="&lt;1966",'lista, wskaźniki'!$G$4,IF(I1333="1967-1985",'lista, wskaźniki'!$G$5,IF(I1333="1986-1992",'lista, wskaźniki'!$G$6,IF(I1333="1993-1996",'lista, wskaźniki'!$G$7,IF(I1333="&gt;1997",'lista, wskaźniki'!$G$8,IF(I1333=0,'lista, wskaźniki'!$G$4))))))</f>
        <v>290</v>
      </c>
      <c r="R1333" s="1019" t="s">
        <v>25</v>
      </c>
      <c r="S1333" s="1019"/>
      <c r="T1333" s="1019"/>
      <c r="U1333" s="1019"/>
      <c r="V1333" s="1019"/>
      <c r="W1333" s="141" t="s">
        <v>35</v>
      </c>
      <c r="X1333" s="141" t="s">
        <v>35</v>
      </c>
      <c r="Y1333" s="141" t="s">
        <v>42</v>
      </c>
      <c r="Z1333" s="141"/>
      <c r="AA1333" s="141" t="s">
        <v>35</v>
      </c>
      <c r="AB1333" s="143">
        <v>3</v>
      </c>
      <c r="AC1333" s="143"/>
      <c r="AD1333" s="141">
        <v>2700</v>
      </c>
      <c r="AE1333" s="1019">
        <v>3</v>
      </c>
      <c r="AF1333" s="334">
        <f t="shared" si="583"/>
        <v>91.365000000000009</v>
      </c>
      <c r="AG1333" s="272">
        <f>IF(R1333="kompletna",Q1333*J1333*0.0036*'lista, wskaźniki'!$F$13, IF(R1333="częściowa",Q1333*J1333*0.0036*'lista, wskaźniki'!$F$14, IF(R1333="brak",Q1333*J1333*0.0036*'lista, wskaźniki'!$F$15,)))</f>
        <v>114.84</v>
      </c>
      <c r="AH1333" s="334">
        <f>IF(Y1333="inne",K1333*'lista, wskaźniki'!$E$35,IF(Y1333="to samo źródło",0,IF(Y1333=0,0)))</f>
        <v>0</v>
      </c>
      <c r="AI1333" s="334" t="b">
        <f>IF(AA1333="gaz z sieci",AC1333*'lista, wskaźniki'!$D$21)</f>
        <v>0</v>
      </c>
      <c r="AJ1333" s="272">
        <f>IF(AA1333="węgiel",AB1333*'lista, wskaźniki'!$D$20, IF('Sektor mieszkaniowy'!AA1333="drewno",'Sektor mieszkaniowy'!AB1333*'lista, wskaźniki'!$D$22,IF('Sektor mieszkaniowy'!AA1333="pellet",AB1333*'lista, wskaźniki'!$D$23,IF('Sektor mieszkaniowy'!AA1333="gaz z sieci",AB1333*'lista, wskaźniki'!$D$21,IF('Sektor mieszkaniowy'!AA1333="olej opałowy",'Sektor mieszkaniowy'!AB1333*'lista, wskaźniki'!$D$24)))))</f>
        <v>67.89</v>
      </c>
      <c r="AK1333" s="1022">
        <f>450/1000</f>
        <v>0.45</v>
      </c>
      <c r="AL1333" s="1019">
        <v>350</v>
      </c>
      <c r="AM1333" s="20">
        <f>IF(AA1333="węgiel",AF1333*1/3.6*'lista, wskaźniki'!$F$20,IF(AA1333="drewno",AF1333*1/3.6*'lista, wskaźniki'!$F$22,IF(AA1333="pellet",AF1333*1/3.6*'lista, wskaźniki'!$F$23,IF(AA1333="gaz z sieci",AF1333*1/3.6*'lista, wskaźniki'!$F$21,IF(AA1333="olej opałowy",AF1333*1/3.6*'lista, wskaźniki'!$F$24,0)))))</f>
        <v>8.6550064500000019</v>
      </c>
      <c r="AN1333" s="20">
        <f>IF(AA1333="węgiel",AF1333*'lista, wskaźniki'!$E$42,IF(AA1333="drewno",AF1333*'lista, wskaźniki'!$G$42,IF(AA1333="pellet",AF1333*'lista, wskaźniki'!$H$42,IF(AA1333="gaz z sieci",AF1333*'lista, wskaźniki'!$F$42,IF(AA1333="olej opałowy",AF1333*'lista, wskaźniki'!$I$42,0)))))</f>
        <v>3.4718700000000005E-2</v>
      </c>
      <c r="AO1333" s="20">
        <f>IF(AA1333="węgiel",AF1333*'lista, wskaźniki'!$E$43,IF(AA1333="drewno",AF1333*'lista, wskaźniki'!$G$43,IF(AA1333="pellet",AF1333*'lista, wskaźniki'!$H$43,IF(AA1333="gaz z sieci",AF1333*'lista, wskaźniki'!$F$43,IF(AA1333="olej opałowy",AF1333*'lista, wskaźniki'!$I$43,0)))))</f>
        <v>3.2891400000000008E-2</v>
      </c>
      <c r="AP1333" s="20">
        <f>IF(AA1333="węgiel",AF1333*'lista, wskaźniki'!$E$44,IF(AA1333="drewno",AF1333*'lista, wskaźniki'!$G$44,IF(AA1333="pellet",AF1333*'lista, wskaźniki'!$H$44,IF(AA1333="gaz z sieci",AF1333*'lista, wskaźniki'!$F$44,IF(AA1333="olej opałowy",AF1333*'lista, wskaźniki'!$I$44,0)))))</f>
        <v>2.4668550000000003E-5</v>
      </c>
      <c r="AQ1333" s="20" t="b">
        <f>IF(Z1333="gaz",AH1333*1/3.6*'lista, wskaźniki'!$F$21,IF(Z1333="energia elektryczna",AH1333*1/3.6*'lista, wskaźniki'!$F$26))</f>
        <v>0</v>
      </c>
      <c r="AR1333" s="20" t="b">
        <f>IF(Z1333="gaz",AH1333*'lista, wskaźniki'!$F$42,IF(Z1333="energia elektryczna",AH1333*0))</f>
        <v>0</v>
      </c>
      <c r="AS1333" s="20" t="b">
        <f>IF(Z1333="gaz",AH1333*'lista, wskaźniki'!$F$43,IF(Z1333="energia elektryczna",AH1333*0))</f>
        <v>0</v>
      </c>
      <c r="AT1333" s="20" t="b">
        <f>IF(Z1333="gaz",AH1333*'lista, wskaźniki'!$F$44,IF(Z1333="energia elektryczna",AH1333*0))</f>
        <v>0</v>
      </c>
      <c r="AU1333" s="20">
        <f>AI1333*1/3.6*'lista, wskaźniki'!$F$21</f>
        <v>0</v>
      </c>
      <c r="AV1333" s="20">
        <f>AI1333*'lista, wskaźniki'!$F$42</f>
        <v>0</v>
      </c>
      <c r="AW1333" s="20">
        <f>AI1333*'lista, wskaźniki'!$F$43</f>
        <v>0</v>
      </c>
      <c r="AX1333" s="20">
        <f>AI1333*'lista, wskaźniki'!$F$44</f>
        <v>0</v>
      </c>
      <c r="AY1333" s="20">
        <f>AK1333*'lista, wskaźniki'!$F$26</f>
        <v>0.40050000000000002</v>
      </c>
      <c r="AZ1333" s="20">
        <f t="shared" si="584"/>
        <v>9.0555064500000011</v>
      </c>
      <c r="BA1333" s="20">
        <f t="shared" si="585"/>
        <v>3.4718700000000005E-2</v>
      </c>
      <c r="BB1333" s="20">
        <f t="shared" si="586"/>
        <v>3.2891400000000008E-2</v>
      </c>
      <c r="BC1333" s="20">
        <f t="shared" si="587"/>
        <v>2.4668550000000003E-5</v>
      </c>
      <c r="BD1333" s="1019" t="s">
        <v>17</v>
      </c>
      <c r="BE1333" s="1019" t="s">
        <v>17</v>
      </c>
      <c r="BF1333" s="1019" t="s">
        <v>17</v>
      </c>
      <c r="BG1333" s="1019" t="s">
        <v>17</v>
      </c>
      <c r="BH1333" s="141"/>
      <c r="BI1333" s="1019" t="s">
        <v>17</v>
      </c>
      <c r="BJ1333" s="141"/>
      <c r="BK1333" s="1019" t="s">
        <v>17</v>
      </c>
      <c r="BL1333" s="141"/>
      <c r="BM1333" s="141"/>
      <c r="BN1333" s="141"/>
      <c r="BO1333" s="141" t="s">
        <v>57</v>
      </c>
      <c r="BP1333" s="141"/>
      <c r="BQ1333" s="141"/>
      <c r="BR1333" s="141"/>
      <c r="BS1333" s="1016"/>
      <c r="BT1333" s="1016"/>
      <c r="BU1333" s="1016"/>
      <c r="BV1333" s="1016"/>
      <c r="BW1333" s="1016"/>
      <c r="BX1333" s="1016"/>
      <c r="BY1333" s="1025"/>
      <c r="CA1333" s="365">
        <f t="shared" si="588"/>
        <v>91.365000000000009</v>
      </c>
      <c r="CB1333" s="365" t="b">
        <f t="shared" si="589"/>
        <v>0</v>
      </c>
      <c r="CC1333" s="365" t="b">
        <f t="shared" si="590"/>
        <v>0</v>
      </c>
      <c r="CD1333" s="365" t="b">
        <f t="shared" si="591"/>
        <v>0</v>
      </c>
      <c r="CE1333" s="365" t="b">
        <f t="shared" si="592"/>
        <v>0</v>
      </c>
      <c r="CF1333" s="365" t="b">
        <f t="shared" si="593"/>
        <v>0</v>
      </c>
      <c r="CG1333" s="365" t="b">
        <f t="shared" si="594"/>
        <v>0</v>
      </c>
      <c r="CH1333" s="365" t="b">
        <f t="shared" si="595"/>
        <v>0</v>
      </c>
      <c r="CI1333" s="72">
        <f t="shared" si="596"/>
        <v>91.365000000000009</v>
      </c>
      <c r="CJ1333" s="72" t="b">
        <f t="shared" si="597"/>
        <v>0</v>
      </c>
      <c r="CK1333" s="72" t="b">
        <f t="shared" si="598"/>
        <v>0</v>
      </c>
      <c r="CL1333" s="72">
        <f t="shared" si="599"/>
        <v>0</v>
      </c>
      <c r="CM1333" s="72" t="b">
        <f t="shared" si="600"/>
        <v>0</v>
      </c>
      <c r="CN1333" s="72" t="b">
        <f t="shared" si="601"/>
        <v>0</v>
      </c>
      <c r="CP1333" s="13">
        <f t="shared" si="602"/>
        <v>110</v>
      </c>
      <c r="CQ1333" s="13">
        <f t="shared" si="603"/>
        <v>0</v>
      </c>
      <c r="CR1333" s="13" t="b">
        <f t="shared" si="604"/>
        <v>0</v>
      </c>
      <c r="CS1333" s="13">
        <f t="shared" si="610"/>
        <v>0</v>
      </c>
      <c r="CT1333" s="13" t="b">
        <f t="shared" si="609"/>
        <v>0</v>
      </c>
      <c r="CU1333" s="13">
        <f t="shared" si="611"/>
        <v>0</v>
      </c>
      <c r="CV1333" s="13" t="b">
        <f t="shared" si="605"/>
        <v>0</v>
      </c>
      <c r="CW1333" s="13">
        <f t="shared" si="606"/>
        <v>0</v>
      </c>
      <c r="CX1333" s="13" t="b">
        <f t="shared" si="607"/>
        <v>0</v>
      </c>
      <c r="CY1333" s="13">
        <f t="shared" si="608"/>
        <v>0</v>
      </c>
    </row>
    <row r="1334" spans="1:103" ht="15" thickBot="1">
      <c r="A1334" s="932"/>
      <c r="B1334" s="1020"/>
      <c r="C1334" s="1020"/>
      <c r="D1334" s="1020"/>
      <c r="E1334" s="1020"/>
      <c r="F1334" s="1020"/>
      <c r="G1334" s="1020"/>
      <c r="H1334" s="1020"/>
      <c r="I1334" s="1020"/>
      <c r="J1334" s="1020"/>
      <c r="K1334" s="1020"/>
      <c r="L1334" s="1020"/>
      <c r="M1334" s="1020"/>
      <c r="N1334" s="1020"/>
      <c r="O1334" s="145"/>
      <c r="P1334" s="1020"/>
      <c r="Q1334" s="941"/>
      <c r="R1334" s="1020"/>
      <c r="S1334" s="1020"/>
      <c r="T1334" s="1020"/>
      <c r="U1334" s="1020"/>
      <c r="V1334" s="1020"/>
      <c r="W1334" s="20" t="s">
        <v>36</v>
      </c>
      <c r="X1334" s="144" t="s">
        <v>195</v>
      </c>
      <c r="Y1334" s="144"/>
      <c r="Z1334" s="144"/>
      <c r="AA1334" s="144" t="s">
        <v>36</v>
      </c>
      <c r="AB1334" s="146"/>
      <c r="AC1334" s="146"/>
      <c r="AD1334" s="144"/>
      <c r="AE1334" s="1020"/>
      <c r="AF1334" s="334">
        <f t="shared" si="583"/>
        <v>0</v>
      </c>
      <c r="AG1334" s="272">
        <f>IF(R1334="kompletna",Q1334*J1334*0.0036*'lista, wskaźniki'!$F$13, IF(R1334="częściowa",Q1334*J1334*0.0036*'lista, wskaźniki'!$F$14, IF(R1334="brak",Q1334*J1334*0.0036*'lista, wskaźniki'!$F$15,)))</f>
        <v>0</v>
      </c>
      <c r="AH1334" s="334">
        <f>IF(Y1334="inne",K1334*'lista, wskaźniki'!$E$35,IF(Y1334="to samo źródło",0,IF(Y1334=0,0)))</f>
        <v>0</v>
      </c>
      <c r="AI1334" s="334" t="b">
        <f>IF(AA1334="gaz z sieci",AC1334*'lista, wskaźniki'!$D$21)</f>
        <v>0</v>
      </c>
      <c r="AJ1334" s="272">
        <f>IF(AA1334="węgiel",AB1334*'lista, wskaźniki'!$D$20, IF('Sektor mieszkaniowy'!AA1334="drewno",'Sektor mieszkaniowy'!AB1334*'lista, wskaźniki'!$D$22,IF('Sektor mieszkaniowy'!AA1334="pellet",AB1334*'lista, wskaźniki'!$D$23,IF('Sektor mieszkaniowy'!AA1334="gaz z sieci",AB1334*'lista, wskaźniki'!$D$21,IF('Sektor mieszkaniowy'!AA1334="olej opałowy",'Sektor mieszkaniowy'!AB1334*'lista, wskaźniki'!$D$24)))))</f>
        <v>0</v>
      </c>
      <c r="AK1334" s="1023"/>
      <c r="AL1334" s="1020"/>
      <c r="AM1334" s="20">
        <f>IF(AA1334="węgiel",AF1334*1/3.6*'lista, wskaźniki'!$F$20,IF(AA1334="drewno",AF1334*1/3.6*'lista, wskaźniki'!$F$22,IF(AA1334="pellet",AF1334*1/3.6*'lista, wskaźniki'!$F$23,IF(AA1334="gaz z sieci",AF1334*1/3.6*'lista, wskaźniki'!$F$21,IF(AA1334="olej opałowy",AF1334*1/3.6*'lista, wskaźniki'!$F$24,0)))))</f>
        <v>0</v>
      </c>
      <c r="AN1334" s="20">
        <f>IF(AA1334="węgiel",AF1334*'lista, wskaźniki'!$E$42,IF(AA1334="drewno",AF1334*'lista, wskaźniki'!$G$42,IF(AA1334="pellet",AF1334*'lista, wskaźniki'!$H$42,IF(AA1334="gaz z sieci",AF1334*'lista, wskaźniki'!$F$42,IF(AA1334="olej opałowy",AF1334*'lista, wskaźniki'!$I$42,0)))))</f>
        <v>0</v>
      </c>
      <c r="AO1334" s="20">
        <f>IF(AA1334="węgiel",AF1334*'lista, wskaźniki'!$E$43,IF(AA1334="drewno",AF1334*'lista, wskaźniki'!$G$43,IF(AA1334="pellet",AF1334*'lista, wskaźniki'!$H$43,IF(AA1334="gaz z sieci",AF1334*'lista, wskaźniki'!$F$43,IF(AA1334="olej opałowy",AF1334*'lista, wskaźniki'!$I$43,0)))))</f>
        <v>0</v>
      </c>
      <c r="AP1334" s="20">
        <f>IF(AA1334="węgiel",AF1334*'lista, wskaźniki'!$E$44,IF(AA1334="drewno",AF1334*'lista, wskaźniki'!$G$44,IF(AA1334="pellet",AF1334*'lista, wskaźniki'!$H$44,IF(AA1334="gaz z sieci",AF1334*'lista, wskaźniki'!$F$44,IF(AA1334="olej opałowy",AF1334*'lista, wskaźniki'!$I$44,0)))))</f>
        <v>0</v>
      </c>
      <c r="AQ1334" s="20" t="b">
        <f>IF(Z1334="gaz",AH1334*1/3.6*'lista, wskaźniki'!$F$21,IF(Z1334="energia elektryczna",AH1334*1/3.6*'lista, wskaźniki'!$F$26))</f>
        <v>0</v>
      </c>
      <c r="AR1334" s="20" t="b">
        <f>IF(Z1334="gaz",AH1334*'lista, wskaźniki'!$F$42,IF(Z1334="energia elektryczna",AH1334*0))</f>
        <v>0</v>
      </c>
      <c r="AS1334" s="20" t="b">
        <f>IF(Z1334="gaz",AH1334*'lista, wskaźniki'!$F$43,IF(Z1334="energia elektryczna",AH1334*0))</f>
        <v>0</v>
      </c>
      <c r="AT1334" s="20" t="b">
        <f>IF(Z1334="gaz",AH1334*'lista, wskaźniki'!$F$44,IF(Z1334="energia elektryczna",AH1334*0))</f>
        <v>0</v>
      </c>
      <c r="AU1334" s="20">
        <f>AI1334*1/3.6*'lista, wskaźniki'!$F$21</f>
        <v>0</v>
      </c>
      <c r="AV1334" s="20">
        <f>AI1334*'lista, wskaźniki'!$F$42</f>
        <v>0</v>
      </c>
      <c r="AW1334" s="20">
        <f>AI1334*'lista, wskaźniki'!$F$43</f>
        <v>0</v>
      </c>
      <c r="AX1334" s="20">
        <f>AI1334*'lista, wskaźniki'!$F$44</f>
        <v>0</v>
      </c>
      <c r="AY1334" s="20">
        <f>AK1334*'lista, wskaźniki'!$F$26</f>
        <v>0</v>
      </c>
      <c r="AZ1334" s="20">
        <f t="shared" si="584"/>
        <v>0</v>
      </c>
      <c r="BA1334" s="20">
        <f t="shared" si="585"/>
        <v>0</v>
      </c>
      <c r="BB1334" s="20">
        <f t="shared" si="586"/>
        <v>0</v>
      </c>
      <c r="BC1334" s="20">
        <f t="shared" si="587"/>
        <v>0</v>
      </c>
      <c r="BD1334" s="1020"/>
      <c r="BE1334" s="1020"/>
      <c r="BF1334" s="1020"/>
      <c r="BG1334" s="1020"/>
      <c r="BH1334" s="144"/>
      <c r="BI1334" s="1020"/>
      <c r="BJ1334" s="144"/>
      <c r="BK1334" s="1020"/>
      <c r="BL1334" s="144"/>
      <c r="BM1334" s="144"/>
      <c r="BN1334" s="144"/>
      <c r="BO1334" s="144"/>
      <c r="BP1334" s="144"/>
      <c r="BQ1334" s="144"/>
      <c r="BR1334" s="144"/>
      <c r="BS1334" s="1017"/>
      <c r="BT1334" s="1017"/>
      <c r="BU1334" s="1017"/>
      <c r="BV1334" s="1017"/>
      <c r="BW1334" s="1017"/>
      <c r="BX1334" s="1017"/>
      <c r="BY1334" s="1026"/>
      <c r="CA1334" s="365" t="b">
        <f t="shared" si="588"/>
        <v>0</v>
      </c>
      <c r="CB1334" s="365">
        <f t="shared" si="589"/>
        <v>0</v>
      </c>
      <c r="CC1334" s="365" t="b">
        <f t="shared" si="590"/>
        <v>0</v>
      </c>
      <c r="CD1334" s="365" t="b">
        <f t="shared" si="591"/>
        <v>0</v>
      </c>
      <c r="CE1334" s="365" t="b">
        <f t="shared" si="592"/>
        <v>0</v>
      </c>
      <c r="CF1334" s="365" t="b">
        <f t="shared" si="593"/>
        <v>0</v>
      </c>
      <c r="CG1334" s="365" t="b">
        <f t="shared" si="594"/>
        <v>0</v>
      </c>
      <c r="CH1334" s="365" t="b">
        <f t="shared" si="595"/>
        <v>0</v>
      </c>
      <c r="CI1334" s="72" t="b">
        <f t="shared" si="596"/>
        <v>0</v>
      </c>
      <c r="CJ1334" s="72">
        <f t="shared" si="597"/>
        <v>0</v>
      </c>
      <c r="CK1334" s="72" t="b">
        <f t="shared" si="598"/>
        <v>0</v>
      </c>
      <c r="CL1334" s="72">
        <f t="shared" si="599"/>
        <v>0</v>
      </c>
      <c r="CM1334" s="72" t="b">
        <f t="shared" si="600"/>
        <v>0</v>
      </c>
      <c r="CN1334" s="72" t="b">
        <f t="shared" si="601"/>
        <v>0</v>
      </c>
      <c r="CP1334" s="13">
        <f t="shared" si="602"/>
        <v>0</v>
      </c>
      <c r="CQ1334" s="13" t="b">
        <f t="shared" si="603"/>
        <v>0</v>
      </c>
      <c r="CR1334" s="13" t="b">
        <f t="shared" si="604"/>
        <v>0</v>
      </c>
      <c r="CS1334" s="13" t="b">
        <f t="shared" si="610"/>
        <v>0</v>
      </c>
      <c r="CT1334" s="13" t="b">
        <f t="shared" si="609"/>
        <v>0</v>
      </c>
      <c r="CU1334" s="13" t="b">
        <f t="shared" si="611"/>
        <v>0</v>
      </c>
      <c r="CV1334" s="13" t="b">
        <f t="shared" si="605"/>
        <v>0</v>
      </c>
      <c r="CW1334" s="13" t="b">
        <f t="shared" si="606"/>
        <v>0</v>
      </c>
      <c r="CX1334" s="13" t="b">
        <f t="shared" si="607"/>
        <v>0</v>
      </c>
      <c r="CY1334" s="13" t="b">
        <f t="shared" si="608"/>
        <v>0</v>
      </c>
    </row>
    <row r="1335" spans="1:103" ht="15" thickBot="1">
      <c r="A1335" s="932"/>
      <c r="B1335" s="1020"/>
      <c r="C1335" s="1020"/>
      <c r="D1335" s="1020"/>
      <c r="E1335" s="1020"/>
      <c r="F1335" s="1020"/>
      <c r="G1335" s="1020"/>
      <c r="H1335" s="1020"/>
      <c r="I1335" s="1020"/>
      <c r="J1335" s="1020"/>
      <c r="K1335" s="1020"/>
      <c r="L1335" s="1020"/>
      <c r="M1335" s="1020"/>
      <c r="N1335" s="1020"/>
      <c r="O1335" s="145"/>
      <c r="P1335" s="1020"/>
      <c r="Q1335" s="941"/>
      <c r="R1335" s="1020"/>
      <c r="S1335" s="1020"/>
      <c r="T1335" s="1020"/>
      <c r="U1335" s="1020"/>
      <c r="V1335" s="1020"/>
      <c r="W1335" s="144"/>
      <c r="X1335" s="144"/>
      <c r="Y1335" s="144"/>
      <c r="Z1335" s="144"/>
      <c r="AA1335" s="144" t="s">
        <v>50</v>
      </c>
      <c r="AB1335" s="146"/>
      <c r="AC1335" s="146"/>
      <c r="AD1335" s="144"/>
      <c r="AE1335" s="1020"/>
      <c r="AF1335" s="334">
        <f t="shared" si="583"/>
        <v>0</v>
      </c>
      <c r="AG1335" s="272">
        <f>IF(R1335="kompletna",Q1335*J1335*0.0036*'lista, wskaźniki'!$F$13, IF(R1335="częściowa",Q1335*J1335*0.0036*'lista, wskaźniki'!$F$14, IF(R1335="brak",Q1335*J1335*0.0036*'lista, wskaźniki'!$F$15,)))</f>
        <v>0</v>
      </c>
      <c r="AH1335" s="334">
        <f>IF(Y1335="inne",K1335*'lista, wskaźniki'!$E$35,IF(Y1335="to samo źródło",0,IF(Y1335=0,0)))</f>
        <v>0</v>
      </c>
      <c r="AI1335" s="334" t="b">
        <f>IF(AA1335="gaz z sieci",AC1335*'lista, wskaźniki'!$D$21)</f>
        <v>0</v>
      </c>
      <c r="AJ1335" s="272">
        <f>IF(AA1335="węgiel",AB1335*'lista, wskaźniki'!$D$20, IF('Sektor mieszkaniowy'!AA1335="drewno",'Sektor mieszkaniowy'!AB1335*'lista, wskaźniki'!$D$22,IF('Sektor mieszkaniowy'!AA1335="pellet",AB1335*'lista, wskaźniki'!$D$23,IF('Sektor mieszkaniowy'!AA1335="gaz z sieci",AB1335*'lista, wskaźniki'!$D$21,IF('Sektor mieszkaniowy'!AA1335="olej opałowy",'Sektor mieszkaniowy'!AB1335*'lista, wskaźniki'!$D$24)))))</f>
        <v>0</v>
      </c>
      <c r="AK1335" s="1023"/>
      <c r="AL1335" s="1020"/>
      <c r="AM1335" s="20">
        <f>IF(AA1335="węgiel",AF1335*1/3.6*'lista, wskaźniki'!$F$20,IF(AA1335="drewno",AF1335*1/3.6*'lista, wskaźniki'!$F$22,IF(AA1335="pellet",AF1335*1/3.6*'lista, wskaźniki'!$F$23,IF(AA1335="gaz z sieci",AF1335*1/3.6*'lista, wskaźniki'!$F$21,IF(AA1335="olej opałowy",AF1335*1/3.6*'lista, wskaźniki'!$F$24,0)))))</f>
        <v>0</v>
      </c>
      <c r="AN1335" s="20">
        <f>IF(AA1335="węgiel",AF1335*'lista, wskaźniki'!$E$42,IF(AA1335="drewno",AF1335*'lista, wskaźniki'!$G$42,IF(AA1335="pellet",AF1335*'lista, wskaźniki'!$H$42,IF(AA1335="gaz z sieci",AF1335*'lista, wskaźniki'!$F$42,IF(AA1335="olej opałowy",AF1335*'lista, wskaźniki'!$I$42,0)))))</f>
        <v>0</v>
      </c>
      <c r="AO1335" s="20">
        <f>IF(AA1335="węgiel",AF1335*'lista, wskaźniki'!$E$43,IF(AA1335="drewno",AF1335*'lista, wskaźniki'!$G$43,IF(AA1335="pellet",AF1335*'lista, wskaźniki'!$H$43,IF(AA1335="gaz z sieci",AF1335*'lista, wskaźniki'!$F$43,IF(AA1335="olej opałowy",AF1335*'lista, wskaźniki'!$I$43,0)))))</f>
        <v>0</v>
      </c>
      <c r="AP1335" s="20">
        <f>IF(AA1335="węgiel",AF1335*'lista, wskaźniki'!$E$44,IF(AA1335="drewno",AF1335*'lista, wskaźniki'!$G$44,IF(AA1335="pellet",AF1335*'lista, wskaźniki'!$H$44,IF(AA1335="gaz z sieci",AF1335*'lista, wskaźniki'!$F$44,IF(AA1335="olej opałowy",AF1335*'lista, wskaźniki'!$I$44,0)))))</f>
        <v>0</v>
      </c>
      <c r="AQ1335" s="20" t="b">
        <f>IF(Z1335="gaz",AH1335*1/3.6*'lista, wskaźniki'!$F$21,IF(Z1335="energia elektryczna",AH1335*1/3.6*'lista, wskaźniki'!$F$26))</f>
        <v>0</v>
      </c>
      <c r="AR1335" s="20" t="b">
        <f>IF(Z1335="gaz",AH1335*'lista, wskaźniki'!$F$42,IF(Z1335="energia elektryczna",AH1335*0))</f>
        <v>0</v>
      </c>
      <c r="AS1335" s="20" t="b">
        <f>IF(Z1335="gaz",AH1335*'lista, wskaźniki'!$F$43,IF(Z1335="energia elektryczna",AH1335*0))</f>
        <v>0</v>
      </c>
      <c r="AT1335" s="20" t="b">
        <f>IF(Z1335="gaz",AH1335*'lista, wskaźniki'!$F$44,IF(Z1335="energia elektryczna",AH1335*0))</f>
        <v>0</v>
      </c>
      <c r="AU1335" s="20">
        <f>AI1335*1/3.6*'lista, wskaźniki'!$F$21</f>
        <v>0</v>
      </c>
      <c r="AV1335" s="20">
        <f>AI1335*'lista, wskaźniki'!$F$42</f>
        <v>0</v>
      </c>
      <c r="AW1335" s="20">
        <f>AI1335*'lista, wskaźniki'!$F$43</f>
        <v>0</v>
      </c>
      <c r="AX1335" s="20">
        <f>AI1335*'lista, wskaźniki'!$F$44</f>
        <v>0</v>
      </c>
      <c r="AY1335" s="20">
        <f>AK1335*'lista, wskaźniki'!$F$26</f>
        <v>0</v>
      </c>
      <c r="AZ1335" s="20">
        <f t="shared" si="584"/>
        <v>0</v>
      </c>
      <c r="BA1335" s="20">
        <f t="shared" si="585"/>
        <v>0</v>
      </c>
      <c r="BB1335" s="20">
        <f t="shared" si="586"/>
        <v>0</v>
      </c>
      <c r="BC1335" s="20">
        <f t="shared" si="587"/>
        <v>0</v>
      </c>
      <c r="BD1335" s="1020"/>
      <c r="BE1335" s="1020"/>
      <c r="BF1335" s="1020"/>
      <c r="BG1335" s="1020"/>
      <c r="BH1335" s="144"/>
      <c r="BI1335" s="1020"/>
      <c r="BJ1335" s="144"/>
      <c r="BK1335" s="1020"/>
      <c r="BL1335" s="144"/>
      <c r="BM1335" s="144"/>
      <c r="BN1335" s="144"/>
      <c r="BO1335" s="144"/>
      <c r="BP1335" s="144"/>
      <c r="BQ1335" s="144"/>
      <c r="BR1335" s="144"/>
      <c r="BS1335" s="1017"/>
      <c r="BT1335" s="1017"/>
      <c r="BU1335" s="1017"/>
      <c r="BV1335" s="1017"/>
      <c r="BW1335" s="1017"/>
      <c r="BX1335" s="1017"/>
      <c r="BY1335" s="1026"/>
      <c r="CA1335" s="365" t="b">
        <f t="shared" si="588"/>
        <v>0</v>
      </c>
      <c r="CB1335" s="365" t="b">
        <f t="shared" si="589"/>
        <v>0</v>
      </c>
      <c r="CC1335" s="365">
        <f t="shared" si="590"/>
        <v>0</v>
      </c>
      <c r="CD1335" s="365" t="b">
        <f t="shared" si="591"/>
        <v>0</v>
      </c>
      <c r="CE1335" s="365" t="b">
        <f t="shared" si="592"/>
        <v>0</v>
      </c>
      <c r="CF1335" s="365" t="b">
        <f t="shared" si="593"/>
        <v>0</v>
      </c>
      <c r="CG1335" s="365" t="b">
        <f t="shared" si="594"/>
        <v>0</v>
      </c>
      <c r="CH1335" s="365" t="b">
        <f t="shared" si="595"/>
        <v>0</v>
      </c>
      <c r="CI1335" s="72" t="b">
        <f t="shared" si="596"/>
        <v>0</v>
      </c>
      <c r="CJ1335" s="72" t="b">
        <f t="shared" si="597"/>
        <v>0</v>
      </c>
      <c r="CK1335" s="72">
        <f t="shared" si="598"/>
        <v>0</v>
      </c>
      <c r="CL1335" s="72">
        <f t="shared" si="599"/>
        <v>0</v>
      </c>
      <c r="CM1335" s="72" t="b">
        <f t="shared" si="600"/>
        <v>0</v>
      </c>
      <c r="CN1335" s="72" t="b">
        <f t="shared" si="601"/>
        <v>0</v>
      </c>
      <c r="CP1335" s="13">
        <f t="shared" si="602"/>
        <v>0</v>
      </c>
      <c r="CQ1335" s="13" t="b">
        <f t="shared" si="603"/>
        <v>0</v>
      </c>
      <c r="CR1335" s="13" t="b">
        <f t="shared" si="604"/>
        <v>0</v>
      </c>
      <c r="CS1335" s="13" t="b">
        <f t="shared" si="610"/>
        <v>0</v>
      </c>
      <c r="CT1335" s="13" t="b">
        <f t="shared" si="609"/>
        <v>0</v>
      </c>
      <c r="CU1335" s="13" t="b">
        <f t="shared" si="611"/>
        <v>0</v>
      </c>
      <c r="CV1335" s="13" t="b">
        <f t="shared" si="605"/>
        <v>0</v>
      </c>
      <c r="CW1335" s="13" t="b">
        <f t="shared" si="606"/>
        <v>0</v>
      </c>
      <c r="CX1335" s="13" t="b">
        <f t="shared" si="607"/>
        <v>0</v>
      </c>
      <c r="CY1335" s="13" t="b">
        <f t="shared" si="608"/>
        <v>0</v>
      </c>
    </row>
    <row r="1336" spans="1:103" ht="15" thickBot="1">
      <c r="A1336" s="932"/>
      <c r="B1336" s="1020"/>
      <c r="C1336" s="1020"/>
      <c r="D1336" s="1020"/>
      <c r="E1336" s="1020"/>
      <c r="F1336" s="1020"/>
      <c r="G1336" s="1020"/>
      <c r="H1336" s="1020"/>
      <c r="I1336" s="1020"/>
      <c r="J1336" s="1020"/>
      <c r="K1336" s="1020"/>
      <c r="L1336" s="1020"/>
      <c r="M1336" s="1020"/>
      <c r="N1336" s="1020"/>
      <c r="O1336" s="145"/>
      <c r="P1336" s="1020"/>
      <c r="Q1336" s="941"/>
      <c r="R1336" s="1020"/>
      <c r="S1336" s="1020"/>
      <c r="T1336" s="1020"/>
      <c r="U1336" s="1020"/>
      <c r="V1336" s="1020"/>
      <c r="W1336" s="144"/>
      <c r="X1336" s="144"/>
      <c r="Y1336" s="144"/>
      <c r="Z1336" s="144"/>
      <c r="AA1336" s="144" t="s">
        <v>38</v>
      </c>
      <c r="AB1336" s="146"/>
      <c r="AC1336" s="146"/>
      <c r="AD1336" s="144"/>
      <c r="AE1336" s="1020"/>
      <c r="AF1336" s="334">
        <f t="shared" ref="AF1336:AF1399" si="612">IF(AG1336&gt;0,(AJ1336+AG1336)/2,AJ1336)</f>
        <v>0</v>
      </c>
      <c r="AG1336" s="272">
        <f>IF(R1336="kompletna",Q1336*J1336*0.0036*'lista, wskaźniki'!$F$13, IF(R1336="częściowa",Q1336*J1336*0.0036*'lista, wskaźniki'!$F$14, IF(R1336="brak",Q1336*J1336*0.0036*'lista, wskaźniki'!$F$15,)))</f>
        <v>0</v>
      </c>
      <c r="AH1336" s="334">
        <f>IF(Y1336="inne",K1336*'lista, wskaźniki'!$E$35,IF(Y1336="to samo źródło",0,IF(Y1336=0,0)))</f>
        <v>0</v>
      </c>
      <c r="AI1336" s="334">
        <f>IF(AA1336="gaz z sieci",AC1336*'lista, wskaźniki'!$D$21)</f>
        <v>0</v>
      </c>
      <c r="AJ1336" s="272">
        <f>IF(AA1336="węgiel",AB1336*'lista, wskaźniki'!$D$20, IF('Sektor mieszkaniowy'!AA1336="drewno",'Sektor mieszkaniowy'!AB1336*'lista, wskaźniki'!$D$22,IF('Sektor mieszkaniowy'!AA1336="pellet",AB1336*'lista, wskaźniki'!$D$23,IF('Sektor mieszkaniowy'!AA1336="gaz z sieci",AB1336*'lista, wskaźniki'!$D$21,IF('Sektor mieszkaniowy'!AA1336="olej opałowy",'Sektor mieszkaniowy'!AB1336*'lista, wskaźniki'!$D$24)))))</f>
        <v>0</v>
      </c>
      <c r="AK1336" s="1023"/>
      <c r="AL1336" s="1020"/>
      <c r="AM1336" s="20">
        <f>IF(AA1336="węgiel",AF1336*1/3.6*'lista, wskaźniki'!$F$20,IF(AA1336="drewno",AF1336*1/3.6*'lista, wskaźniki'!$F$22,IF(AA1336="pellet",AF1336*1/3.6*'lista, wskaźniki'!$F$23,IF(AA1336="gaz z sieci",AF1336*1/3.6*'lista, wskaźniki'!$F$21,IF(AA1336="olej opałowy",AF1336*1/3.6*'lista, wskaźniki'!$F$24,0)))))</f>
        <v>0</v>
      </c>
      <c r="AN1336" s="20">
        <f>IF(AA1336="węgiel",AF1336*'lista, wskaźniki'!$E$42,IF(AA1336="drewno",AF1336*'lista, wskaźniki'!$G$42,IF(AA1336="pellet",AF1336*'lista, wskaźniki'!$H$42,IF(AA1336="gaz z sieci",AF1336*'lista, wskaźniki'!$F$42,IF(AA1336="olej opałowy",AF1336*'lista, wskaźniki'!$I$42,0)))))</f>
        <v>0</v>
      </c>
      <c r="AO1336" s="20">
        <f>IF(AA1336="węgiel",AF1336*'lista, wskaźniki'!$E$43,IF(AA1336="drewno",AF1336*'lista, wskaźniki'!$G$43,IF(AA1336="pellet",AF1336*'lista, wskaźniki'!$H$43,IF(AA1336="gaz z sieci",AF1336*'lista, wskaźniki'!$F$43,IF(AA1336="olej opałowy",AF1336*'lista, wskaźniki'!$I$43,0)))))</f>
        <v>0</v>
      </c>
      <c r="AP1336" s="20">
        <f>IF(AA1336="węgiel",AF1336*'lista, wskaźniki'!$E$44,IF(AA1336="drewno",AF1336*'lista, wskaźniki'!$G$44,IF(AA1336="pellet",AF1336*'lista, wskaźniki'!$H$44,IF(AA1336="gaz z sieci",AF1336*'lista, wskaźniki'!$F$44,IF(AA1336="olej opałowy",AF1336*'lista, wskaźniki'!$I$44,0)))))</f>
        <v>0</v>
      </c>
      <c r="AQ1336" s="20" t="b">
        <f>IF(Z1336="gaz",AH1336*1/3.6*'lista, wskaźniki'!$F$21,IF(Z1336="energia elektryczna",AH1336*1/3.6*'lista, wskaźniki'!$F$26))</f>
        <v>0</v>
      </c>
      <c r="AR1336" s="20" t="b">
        <f>IF(Z1336="gaz",AH1336*'lista, wskaźniki'!$F$42,IF(Z1336="energia elektryczna",AH1336*0))</f>
        <v>0</v>
      </c>
      <c r="AS1336" s="20" t="b">
        <f>IF(Z1336="gaz",AH1336*'lista, wskaźniki'!$F$43,IF(Z1336="energia elektryczna",AH1336*0))</f>
        <v>0</v>
      </c>
      <c r="AT1336" s="20" t="b">
        <f>IF(Z1336="gaz",AH1336*'lista, wskaźniki'!$F$44,IF(Z1336="energia elektryczna",AH1336*0))</f>
        <v>0</v>
      </c>
      <c r="AU1336" s="20">
        <f>AI1336*1/3.6*'lista, wskaźniki'!$F$21</f>
        <v>0</v>
      </c>
      <c r="AV1336" s="20">
        <f>AI1336*'lista, wskaźniki'!$F$42</f>
        <v>0</v>
      </c>
      <c r="AW1336" s="20">
        <f>AI1336*'lista, wskaźniki'!$F$43</f>
        <v>0</v>
      </c>
      <c r="AX1336" s="20">
        <f>AI1336*'lista, wskaźniki'!$F$44</f>
        <v>0</v>
      </c>
      <c r="AY1336" s="20">
        <f>AK1336*'lista, wskaźniki'!$F$26</f>
        <v>0</v>
      </c>
      <c r="AZ1336" s="20">
        <f t="shared" si="584"/>
        <v>0</v>
      </c>
      <c r="BA1336" s="20">
        <f t="shared" si="585"/>
        <v>0</v>
      </c>
      <c r="BB1336" s="20">
        <f t="shared" si="586"/>
        <v>0</v>
      </c>
      <c r="BC1336" s="20">
        <f t="shared" si="587"/>
        <v>0</v>
      </c>
      <c r="BD1336" s="1020"/>
      <c r="BE1336" s="1020"/>
      <c r="BF1336" s="1020"/>
      <c r="BG1336" s="1020"/>
      <c r="BH1336" s="144"/>
      <c r="BI1336" s="1020"/>
      <c r="BJ1336" s="144"/>
      <c r="BK1336" s="1020"/>
      <c r="BL1336" s="144"/>
      <c r="BM1336" s="144"/>
      <c r="BN1336" s="144"/>
      <c r="BO1336" s="144"/>
      <c r="BP1336" s="144"/>
      <c r="BQ1336" s="144"/>
      <c r="BR1336" s="144"/>
      <c r="BS1336" s="1017"/>
      <c r="BT1336" s="1017"/>
      <c r="BU1336" s="1017"/>
      <c r="BV1336" s="1017"/>
      <c r="BW1336" s="1017"/>
      <c r="BX1336" s="1017"/>
      <c r="BY1336" s="1026"/>
      <c r="CA1336" s="365" t="b">
        <f t="shared" si="588"/>
        <v>0</v>
      </c>
      <c r="CB1336" s="365" t="b">
        <f t="shared" si="589"/>
        <v>0</v>
      </c>
      <c r="CC1336" s="365" t="b">
        <f t="shared" si="590"/>
        <v>0</v>
      </c>
      <c r="CD1336" s="365">
        <f t="shared" si="591"/>
        <v>0</v>
      </c>
      <c r="CE1336" s="365" t="b">
        <f t="shared" si="592"/>
        <v>0</v>
      </c>
      <c r="CF1336" s="365" t="b">
        <f t="shared" si="593"/>
        <v>0</v>
      </c>
      <c r="CG1336" s="365" t="b">
        <f t="shared" si="594"/>
        <v>0</v>
      </c>
      <c r="CH1336" s="365">
        <f t="shared" si="595"/>
        <v>0</v>
      </c>
      <c r="CI1336" s="72" t="b">
        <f t="shared" si="596"/>
        <v>0</v>
      </c>
      <c r="CJ1336" s="72" t="b">
        <f t="shared" si="597"/>
        <v>0</v>
      </c>
      <c r="CK1336" s="72" t="b">
        <f t="shared" si="598"/>
        <v>0</v>
      </c>
      <c r="CL1336" s="72">
        <f t="shared" si="599"/>
        <v>0</v>
      </c>
      <c r="CM1336" s="72" t="b">
        <f t="shared" si="600"/>
        <v>0</v>
      </c>
      <c r="CN1336" s="72" t="b">
        <f t="shared" si="601"/>
        <v>0</v>
      </c>
      <c r="CP1336" s="13">
        <f t="shared" si="602"/>
        <v>0</v>
      </c>
      <c r="CQ1336" s="13" t="b">
        <f t="shared" si="603"/>
        <v>0</v>
      </c>
      <c r="CR1336" s="13" t="b">
        <f t="shared" si="604"/>
        <v>0</v>
      </c>
      <c r="CS1336" s="13" t="b">
        <f t="shared" si="610"/>
        <v>0</v>
      </c>
      <c r="CT1336" s="13" t="b">
        <f t="shared" si="609"/>
        <v>0</v>
      </c>
      <c r="CU1336" s="13" t="b">
        <f t="shared" si="611"/>
        <v>0</v>
      </c>
      <c r="CV1336" s="13" t="b">
        <f t="shared" si="605"/>
        <v>0</v>
      </c>
      <c r="CW1336" s="13" t="b">
        <f t="shared" si="606"/>
        <v>0</v>
      </c>
      <c r="CX1336" s="13" t="b">
        <f t="shared" si="607"/>
        <v>0</v>
      </c>
      <c r="CY1336" s="13" t="b">
        <f t="shared" si="608"/>
        <v>0</v>
      </c>
    </row>
    <row r="1337" spans="1:103" ht="15" thickBot="1">
      <c r="A1337" s="933"/>
      <c r="B1337" s="1021"/>
      <c r="C1337" s="1021"/>
      <c r="D1337" s="1021"/>
      <c r="E1337" s="1021"/>
      <c r="F1337" s="1021"/>
      <c r="G1337" s="1021"/>
      <c r="H1337" s="1021"/>
      <c r="I1337" s="1021"/>
      <c r="J1337" s="1021"/>
      <c r="K1337" s="1021"/>
      <c r="L1337" s="1021"/>
      <c r="M1337" s="1021"/>
      <c r="N1337" s="1021"/>
      <c r="O1337" s="148"/>
      <c r="P1337" s="1021"/>
      <c r="Q1337" s="942"/>
      <c r="R1337" s="1021"/>
      <c r="S1337" s="1021"/>
      <c r="T1337" s="1021"/>
      <c r="U1337" s="1021"/>
      <c r="V1337" s="1021"/>
      <c r="W1337" s="147"/>
      <c r="X1337" s="147"/>
      <c r="Y1337" s="147"/>
      <c r="Z1337" s="147"/>
      <c r="AA1337" s="147" t="s">
        <v>37</v>
      </c>
      <c r="AB1337" s="149"/>
      <c r="AC1337" s="149"/>
      <c r="AD1337" s="147"/>
      <c r="AE1337" s="1021"/>
      <c r="AF1337" s="334">
        <f t="shared" si="612"/>
        <v>0</v>
      </c>
      <c r="AG1337" s="272">
        <f>IF(R1337="kompletna",Q1337*J1337*0.0036*'lista, wskaźniki'!$F$13, IF(R1337="częściowa",Q1337*J1337*0.0036*'lista, wskaźniki'!$F$14, IF(R1337="brak",Q1337*J1337*0.0036*'lista, wskaźniki'!$F$15,)))</f>
        <v>0</v>
      </c>
      <c r="AH1337" s="334">
        <f>IF(Y1337="inne",K1337*'lista, wskaźniki'!$E$35,IF(Y1337="to samo źródło",0,IF(Y1337=0,0)))</f>
        <v>0</v>
      </c>
      <c r="AI1337" s="334" t="b">
        <f>IF(AA1337="gaz z sieci",AC1337*'lista, wskaźniki'!$D$21)</f>
        <v>0</v>
      </c>
      <c r="AJ1337" s="272">
        <f>IF(AA1337="węgiel",AB1337*'lista, wskaźniki'!$D$20, IF('Sektor mieszkaniowy'!AA1337="drewno",'Sektor mieszkaniowy'!AB1337*'lista, wskaźniki'!$D$22,IF('Sektor mieszkaniowy'!AA1337="pellet",AB1337*'lista, wskaźniki'!$D$23,IF('Sektor mieszkaniowy'!AA1337="gaz z sieci",AB1337*'lista, wskaźniki'!$D$21,IF('Sektor mieszkaniowy'!AA1337="olej opałowy",'Sektor mieszkaniowy'!AB1337*'lista, wskaźniki'!$D$24)))))</f>
        <v>0</v>
      </c>
      <c r="AK1337" s="1024"/>
      <c r="AL1337" s="1021"/>
      <c r="AM1337" s="20">
        <f>IF(AA1337="węgiel",AF1337*1/3.6*'lista, wskaźniki'!$F$20,IF(AA1337="drewno",AF1337*1/3.6*'lista, wskaźniki'!$F$22,IF(AA1337="pellet",AF1337*1/3.6*'lista, wskaźniki'!$F$23,IF(AA1337="gaz z sieci",AF1337*1/3.6*'lista, wskaźniki'!$F$21,IF(AA1337="olej opałowy",AF1337*1/3.6*'lista, wskaźniki'!$F$24,0)))))</f>
        <v>0</v>
      </c>
      <c r="AN1337" s="20">
        <f>IF(AA1337="węgiel",AF1337*'lista, wskaźniki'!$E$42,IF(AA1337="drewno",AF1337*'lista, wskaźniki'!$G$42,IF(AA1337="pellet",AF1337*'lista, wskaźniki'!$H$42,IF(AA1337="gaz z sieci",AF1337*'lista, wskaźniki'!$F$42,IF(AA1337="olej opałowy",AF1337*'lista, wskaźniki'!$I$42,0)))))</f>
        <v>0</v>
      </c>
      <c r="AO1337" s="20">
        <f>IF(AA1337="węgiel",AF1337*'lista, wskaźniki'!$E$43,IF(AA1337="drewno",AF1337*'lista, wskaźniki'!$G$43,IF(AA1337="pellet",AF1337*'lista, wskaźniki'!$H$43,IF(AA1337="gaz z sieci",AF1337*'lista, wskaźniki'!$F$43,IF(AA1337="olej opałowy",AF1337*'lista, wskaźniki'!$I$43,0)))))</f>
        <v>0</v>
      </c>
      <c r="AP1337" s="20">
        <f>IF(AA1337="węgiel",AF1337*'lista, wskaźniki'!$E$44,IF(AA1337="drewno",AF1337*'lista, wskaźniki'!$G$44,IF(AA1337="pellet",AF1337*'lista, wskaźniki'!$H$44,IF(AA1337="gaz z sieci",AF1337*'lista, wskaźniki'!$F$44,IF(AA1337="olej opałowy",AF1337*'lista, wskaźniki'!$I$44,0)))))</f>
        <v>0</v>
      </c>
      <c r="AQ1337" s="20" t="b">
        <f>IF(Z1337="gaz",AH1337*1/3.6*'lista, wskaźniki'!$F$21,IF(Z1337="energia elektryczna",AH1337*1/3.6*'lista, wskaźniki'!$F$26))</f>
        <v>0</v>
      </c>
      <c r="AR1337" s="20" t="b">
        <f>IF(Z1337="gaz",AH1337*'lista, wskaźniki'!$F$42,IF(Z1337="energia elektryczna",AH1337*0))</f>
        <v>0</v>
      </c>
      <c r="AS1337" s="20" t="b">
        <f>IF(Z1337="gaz",AH1337*'lista, wskaźniki'!$F$43,IF(Z1337="energia elektryczna",AH1337*0))</f>
        <v>0</v>
      </c>
      <c r="AT1337" s="20" t="b">
        <f>IF(Z1337="gaz",AH1337*'lista, wskaźniki'!$F$44,IF(Z1337="energia elektryczna",AH1337*0))</f>
        <v>0</v>
      </c>
      <c r="AU1337" s="20">
        <f>AI1337*1/3.6*'lista, wskaźniki'!$F$21</f>
        <v>0</v>
      </c>
      <c r="AV1337" s="20">
        <f>AI1337*'lista, wskaźniki'!$F$42</f>
        <v>0</v>
      </c>
      <c r="AW1337" s="20">
        <f>AI1337*'lista, wskaźniki'!$F$43</f>
        <v>0</v>
      </c>
      <c r="AX1337" s="20">
        <f>AI1337*'lista, wskaźniki'!$F$44</f>
        <v>0</v>
      </c>
      <c r="AY1337" s="20">
        <f>AK1337*'lista, wskaźniki'!$F$26</f>
        <v>0</v>
      </c>
      <c r="AZ1337" s="20">
        <f t="shared" si="584"/>
        <v>0</v>
      </c>
      <c r="BA1337" s="20">
        <f t="shared" si="585"/>
        <v>0</v>
      </c>
      <c r="BB1337" s="20">
        <f t="shared" si="586"/>
        <v>0</v>
      </c>
      <c r="BC1337" s="20">
        <f t="shared" si="587"/>
        <v>0</v>
      </c>
      <c r="BD1337" s="1021"/>
      <c r="BE1337" s="1021"/>
      <c r="BF1337" s="1021"/>
      <c r="BG1337" s="1021"/>
      <c r="BH1337" s="147"/>
      <c r="BI1337" s="1021"/>
      <c r="BJ1337" s="147"/>
      <c r="BK1337" s="1021"/>
      <c r="BL1337" s="147"/>
      <c r="BM1337" s="147"/>
      <c r="BN1337" s="147"/>
      <c r="BO1337" s="147"/>
      <c r="BP1337" s="147"/>
      <c r="BQ1337" s="147"/>
      <c r="BR1337" s="147"/>
      <c r="BS1337" s="1018"/>
      <c r="BT1337" s="1018"/>
      <c r="BU1337" s="1018"/>
      <c r="BV1337" s="1018"/>
      <c r="BW1337" s="1018"/>
      <c r="BX1337" s="1018"/>
      <c r="BY1337" s="1027"/>
      <c r="CA1337" s="365" t="b">
        <f t="shared" si="588"/>
        <v>0</v>
      </c>
      <c r="CB1337" s="365" t="b">
        <f t="shared" si="589"/>
        <v>0</v>
      </c>
      <c r="CC1337" s="365" t="b">
        <f t="shared" si="590"/>
        <v>0</v>
      </c>
      <c r="CD1337" s="365" t="b">
        <f t="shared" si="591"/>
        <v>0</v>
      </c>
      <c r="CE1337" s="365">
        <f t="shared" si="592"/>
        <v>0</v>
      </c>
      <c r="CF1337" s="365" t="b">
        <f t="shared" si="593"/>
        <v>0</v>
      </c>
      <c r="CG1337" s="365" t="b">
        <f t="shared" si="594"/>
        <v>0</v>
      </c>
      <c r="CH1337" s="365" t="b">
        <f t="shared" si="595"/>
        <v>0</v>
      </c>
      <c r="CI1337" s="72" t="b">
        <f t="shared" si="596"/>
        <v>0</v>
      </c>
      <c r="CJ1337" s="72" t="b">
        <f t="shared" si="597"/>
        <v>0</v>
      </c>
      <c r="CK1337" s="72" t="b">
        <f t="shared" si="598"/>
        <v>0</v>
      </c>
      <c r="CL1337" s="72">
        <f t="shared" si="599"/>
        <v>0</v>
      </c>
      <c r="CM1337" s="72">
        <f t="shared" si="600"/>
        <v>0</v>
      </c>
      <c r="CN1337" s="72" t="b">
        <f t="shared" si="601"/>
        <v>0</v>
      </c>
      <c r="CP1337" s="13">
        <f t="shared" si="602"/>
        <v>0</v>
      </c>
      <c r="CQ1337" s="13" t="b">
        <f t="shared" si="603"/>
        <v>0</v>
      </c>
      <c r="CR1337" s="13" t="b">
        <f t="shared" si="604"/>
        <v>0</v>
      </c>
      <c r="CS1337" s="13" t="b">
        <f t="shared" si="610"/>
        <v>0</v>
      </c>
      <c r="CT1337" s="13" t="b">
        <f t="shared" si="609"/>
        <v>0</v>
      </c>
      <c r="CU1337" s="13" t="b">
        <f t="shared" si="611"/>
        <v>0</v>
      </c>
      <c r="CV1337" s="13" t="b">
        <f t="shared" si="605"/>
        <v>0</v>
      </c>
      <c r="CW1337" s="13" t="b">
        <f t="shared" si="606"/>
        <v>0</v>
      </c>
      <c r="CX1337" s="13" t="b">
        <f t="shared" si="607"/>
        <v>0</v>
      </c>
      <c r="CY1337" s="13" t="b">
        <f t="shared" si="608"/>
        <v>0</v>
      </c>
    </row>
    <row r="1338" spans="1:103" ht="15" thickBot="1">
      <c r="A1338" s="931">
        <v>268</v>
      </c>
      <c r="B1338" s="1019" t="s">
        <v>230</v>
      </c>
      <c r="C1338" s="1019"/>
      <c r="D1338" s="1019" t="s">
        <v>1</v>
      </c>
      <c r="E1338" s="1019" t="s">
        <v>5</v>
      </c>
      <c r="F1338" s="1019"/>
      <c r="G1338" s="1019"/>
      <c r="H1338" s="1019"/>
      <c r="I1338" s="1019" t="s">
        <v>11</v>
      </c>
      <c r="J1338" s="1019">
        <v>160</v>
      </c>
      <c r="K1338" s="1019">
        <v>6</v>
      </c>
      <c r="L1338" s="1019" t="s">
        <v>16</v>
      </c>
      <c r="M1338" s="1019">
        <v>100</v>
      </c>
      <c r="N1338" s="1019" t="s">
        <v>16</v>
      </c>
      <c r="O1338" s="142">
        <v>100</v>
      </c>
      <c r="P1338" s="1019" t="s">
        <v>16</v>
      </c>
      <c r="Q1338" s="940">
        <f>IF(I1338="&lt;1966",'lista, wskaźniki'!$G$4,IF(I1338="1967-1985",'lista, wskaźniki'!$G$5,IF(I1338="1986-1992",'lista, wskaźniki'!$G$6,IF(I1338="1993-1996",'lista, wskaźniki'!$G$7,IF(I1338="&gt;1997",'lista, wskaźniki'!$G$8,IF(I1338=0,'lista, wskaźniki'!$G$4))))))</f>
        <v>250</v>
      </c>
      <c r="R1338" s="1019" t="s">
        <v>21</v>
      </c>
      <c r="S1338" s="1019" t="s">
        <v>27</v>
      </c>
      <c r="T1338" s="1019">
        <v>20</v>
      </c>
      <c r="U1338" s="1019">
        <v>2012</v>
      </c>
      <c r="V1338" s="1019"/>
      <c r="W1338" s="141" t="s">
        <v>35</v>
      </c>
      <c r="X1338" s="141" t="s">
        <v>39</v>
      </c>
      <c r="Y1338" s="144" t="s">
        <v>24</v>
      </c>
      <c r="Z1338" s="141" t="s">
        <v>40</v>
      </c>
      <c r="AA1338" s="141" t="s">
        <v>35</v>
      </c>
      <c r="AB1338" s="143">
        <v>4</v>
      </c>
      <c r="AC1338" s="143"/>
      <c r="AD1338" s="141">
        <v>3500</v>
      </c>
      <c r="AE1338" s="1019">
        <v>18</v>
      </c>
      <c r="AF1338" s="334">
        <f t="shared" si="612"/>
        <v>88.46</v>
      </c>
      <c r="AG1338" s="272">
        <f>IF(R1338="kompletna",Q1338*J1338*0.0036*'lista, wskaźniki'!$F$13, IF(R1338="częściowa",Q1338*J1338*0.0036*'lista, wskaźniki'!$F$14, IF(R1338="brak",Q1338*J1338*0.0036*'lista, wskaźniki'!$F$15,)))</f>
        <v>86.399999999999991</v>
      </c>
      <c r="AH1338" s="334">
        <f>IF(Y1338="inne",K1338*'lista, wskaźniki'!$E$35,IF(Y1338="to samo źródło",0,IF(Y1338=0,0)))</f>
        <v>13.007121750000001</v>
      </c>
      <c r="AI1338" s="334" t="b">
        <f>IF(AA1338="gaz z sieci",AC1338*'lista, wskaźniki'!$D$21)</f>
        <v>0</v>
      </c>
      <c r="AJ1338" s="272">
        <f>IF(AA1338="węgiel",AB1338*'lista, wskaźniki'!$D$20, IF('Sektor mieszkaniowy'!AA1338="drewno",'Sektor mieszkaniowy'!AB1338*'lista, wskaźniki'!$D$22,IF('Sektor mieszkaniowy'!AA1338="pellet",AB1338*'lista, wskaźniki'!$D$23,IF('Sektor mieszkaniowy'!AA1338="gaz z sieci",AB1338*'lista, wskaźniki'!$D$21,IF('Sektor mieszkaniowy'!AA1338="olej opałowy",'Sektor mieszkaniowy'!AB1338*'lista, wskaźniki'!$D$24)))))</f>
        <v>90.52</v>
      </c>
      <c r="AK1338" s="1022">
        <f>3800/1000</f>
        <v>3.8</v>
      </c>
      <c r="AL1338" s="1019">
        <v>2300</v>
      </c>
      <c r="AM1338" s="20">
        <f>IF(AA1338="węgiel",AF1338*1/3.6*'lista, wskaźniki'!$F$20,IF(AA1338="drewno",AF1338*1/3.6*'lista, wskaźniki'!$F$22,IF(AA1338="pellet",AF1338*1/3.6*'lista, wskaźniki'!$F$23,IF(AA1338="gaz z sieci",AF1338*1/3.6*'lista, wskaźniki'!$F$21,IF(AA1338="olej opałowy",AF1338*1/3.6*'lista, wskaźniki'!$F$24,0)))))</f>
        <v>8.3798157999999994</v>
      </c>
      <c r="AN1338" s="20">
        <f>IF(AA1338="węgiel",AF1338*'lista, wskaźniki'!$E$42,IF(AA1338="drewno",AF1338*'lista, wskaźniki'!$G$42,IF(AA1338="pellet",AF1338*'lista, wskaźniki'!$H$42,IF(AA1338="gaz z sieci",AF1338*'lista, wskaźniki'!$F$42,IF(AA1338="olej opałowy",AF1338*'lista, wskaźniki'!$I$42,0)))))</f>
        <v>3.36148E-2</v>
      </c>
      <c r="AO1338" s="20">
        <f>IF(AA1338="węgiel",AF1338*'lista, wskaźniki'!$E$43,IF(AA1338="drewno",AF1338*'lista, wskaźniki'!$G$43,IF(AA1338="pellet",AF1338*'lista, wskaźniki'!$H$43,IF(AA1338="gaz z sieci",AF1338*'lista, wskaźniki'!$F$43,IF(AA1338="olej opałowy",AF1338*'lista, wskaźniki'!$I$43,0)))))</f>
        <v>3.1845600000000002E-2</v>
      </c>
      <c r="AP1338" s="20">
        <f>IF(AA1338="węgiel",AF1338*'lista, wskaźniki'!$E$44,IF(AA1338="drewno",AF1338*'lista, wskaźniki'!$G$44,IF(AA1338="pellet",AF1338*'lista, wskaźniki'!$H$44,IF(AA1338="gaz z sieci",AF1338*'lista, wskaźniki'!$F$44,IF(AA1338="olej opałowy",AF1338*'lista, wskaźniki'!$I$44,0)))))</f>
        <v>2.3884199999999997E-5</v>
      </c>
      <c r="AQ1338" s="360">
        <f>IF(Z1338="gaz",AH1338*1/3.6*'lista, wskaźniki'!$F$21,IF(Z1338="energia elektryczna",AH1338*1/3.6*'lista, wskaźniki'!$F$26))</f>
        <v>3.2156495437500006</v>
      </c>
      <c r="AR1338" s="20">
        <f>IF(Z1338="gaz",AH1338*'lista, wskaźniki'!$F$42,IF(Z1338="energia elektryczna",AH1338*0))</f>
        <v>0</v>
      </c>
      <c r="AS1338" s="20">
        <f>IF(Z1338="gaz",AH1338*'lista, wskaźniki'!$F$43,IF(Z1338="energia elektryczna",AH1338*0))</f>
        <v>0</v>
      </c>
      <c r="AT1338" s="20">
        <f>IF(Z1338="gaz",AH1338*'lista, wskaźniki'!$F$44,IF(Z1338="energia elektryczna",AH1338*0))</f>
        <v>0</v>
      </c>
      <c r="AU1338" s="20">
        <f>AI1338*1/3.6*'lista, wskaźniki'!$F$21</f>
        <v>0</v>
      </c>
      <c r="AV1338" s="20">
        <f>AI1338*'lista, wskaźniki'!$F$42</f>
        <v>0</v>
      </c>
      <c r="AW1338" s="20">
        <f>AI1338*'lista, wskaźniki'!$F$43</f>
        <v>0</v>
      </c>
      <c r="AX1338" s="20">
        <f>AI1338*'lista, wskaźniki'!$F$44</f>
        <v>0</v>
      </c>
      <c r="AY1338" s="20">
        <f>AK1338*'lista, wskaźniki'!$F$26</f>
        <v>3.3819999999999997</v>
      </c>
      <c r="AZ1338" s="20">
        <f>AM1338+AU1338+AY1338</f>
        <v>11.761815799999999</v>
      </c>
      <c r="BA1338" s="20">
        <f t="shared" si="585"/>
        <v>3.36148E-2</v>
      </c>
      <c r="BB1338" s="20">
        <f t="shared" si="586"/>
        <v>3.1845600000000002E-2</v>
      </c>
      <c r="BC1338" s="20">
        <f t="shared" si="587"/>
        <v>2.3884199999999997E-5</v>
      </c>
      <c r="BD1338" s="1019" t="s">
        <v>17</v>
      </c>
      <c r="BE1338" s="1019" t="s">
        <v>17</v>
      </c>
      <c r="BF1338" s="1019" t="s">
        <v>17</v>
      </c>
      <c r="BG1338" s="1019" t="s">
        <v>16</v>
      </c>
      <c r="BH1338" s="141" t="s">
        <v>35</v>
      </c>
      <c r="BI1338" s="1019" t="s">
        <v>16</v>
      </c>
      <c r="BJ1338" s="141" t="s">
        <v>52</v>
      </c>
      <c r="BK1338" s="1019" t="s">
        <v>17</v>
      </c>
      <c r="BL1338" s="141"/>
      <c r="BM1338" s="141"/>
      <c r="BN1338" s="141"/>
      <c r="BO1338" s="141" t="s">
        <v>57</v>
      </c>
      <c r="BP1338" s="141" t="s">
        <v>52</v>
      </c>
      <c r="BQ1338" s="141" t="s">
        <v>120</v>
      </c>
      <c r="BR1338" s="141">
        <v>3</v>
      </c>
      <c r="BS1338" s="1016"/>
      <c r="BT1338" s="1016"/>
      <c r="BU1338" s="1016">
        <v>3000</v>
      </c>
      <c r="BV1338" s="1016"/>
      <c r="BW1338" s="1016"/>
      <c r="BX1338" s="1016">
        <v>13500</v>
      </c>
      <c r="BY1338" s="1025"/>
      <c r="CA1338" s="365">
        <f t="shared" si="588"/>
        <v>88.46</v>
      </c>
      <c r="CB1338" s="365" t="b">
        <f t="shared" si="589"/>
        <v>0</v>
      </c>
      <c r="CC1338" s="365" t="b">
        <f t="shared" si="590"/>
        <v>0</v>
      </c>
      <c r="CD1338" s="365" t="b">
        <f t="shared" si="591"/>
        <v>0</v>
      </c>
      <c r="CE1338" s="365" t="b">
        <f t="shared" si="592"/>
        <v>0</v>
      </c>
      <c r="CF1338" s="365" t="b">
        <f t="shared" si="593"/>
        <v>0</v>
      </c>
      <c r="CG1338" s="365">
        <f t="shared" si="594"/>
        <v>13.007121750000001</v>
      </c>
      <c r="CH1338" s="365" t="b">
        <f t="shared" si="595"/>
        <v>0</v>
      </c>
      <c r="CI1338" s="72">
        <f t="shared" si="596"/>
        <v>88.46</v>
      </c>
      <c r="CJ1338" s="72" t="b">
        <f t="shared" si="597"/>
        <v>0</v>
      </c>
      <c r="CK1338" s="72" t="b">
        <f t="shared" si="598"/>
        <v>0</v>
      </c>
      <c r="CL1338" s="72">
        <f t="shared" si="599"/>
        <v>0</v>
      </c>
      <c r="CM1338" s="72" t="b">
        <f t="shared" si="600"/>
        <v>0</v>
      </c>
      <c r="CN1338" s="72">
        <f t="shared" si="601"/>
        <v>13.007121750000001</v>
      </c>
      <c r="CP1338" s="13" t="b">
        <f t="shared" si="602"/>
        <v>0</v>
      </c>
      <c r="CQ1338" s="13" t="b">
        <f t="shared" si="603"/>
        <v>0</v>
      </c>
      <c r="CR1338" s="13">
        <f t="shared" si="604"/>
        <v>160</v>
      </c>
      <c r="CS1338" s="13">
        <f t="shared" si="610"/>
        <v>160</v>
      </c>
      <c r="CT1338" s="13" t="b">
        <f t="shared" si="609"/>
        <v>0</v>
      </c>
      <c r="CU1338" s="13" t="b">
        <f t="shared" si="611"/>
        <v>0</v>
      </c>
      <c r="CV1338" s="13" t="b">
        <f t="shared" si="605"/>
        <v>0</v>
      </c>
      <c r="CW1338" s="13" t="b">
        <f t="shared" si="606"/>
        <v>0</v>
      </c>
      <c r="CX1338" s="13" t="b">
        <f t="shared" si="607"/>
        <v>0</v>
      </c>
      <c r="CY1338" s="13" t="b">
        <f t="shared" si="608"/>
        <v>0</v>
      </c>
    </row>
    <row r="1339" spans="1:103" ht="15" thickBot="1">
      <c r="A1339" s="932"/>
      <c r="B1339" s="1020"/>
      <c r="C1339" s="1020"/>
      <c r="D1339" s="1020"/>
      <c r="E1339" s="1020"/>
      <c r="F1339" s="1020"/>
      <c r="G1339" s="1020"/>
      <c r="H1339" s="1020"/>
      <c r="I1339" s="1020"/>
      <c r="J1339" s="1020"/>
      <c r="K1339" s="1020"/>
      <c r="L1339" s="1020"/>
      <c r="M1339" s="1020"/>
      <c r="N1339" s="1020"/>
      <c r="O1339" s="145"/>
      <c r="P1339" s="1020"/>
      <c r="Q1339" s="941"/>
      <c r="R1339" s="1020"/>
      <c r="S1339" s="1020"/>
      <c r="T1339" s="1020"/>
      <c r="U1339" s="1020"/>
      <c r="V1339" s="1020"/>
      <c r="W1339" s="20" t="s">
        <v>36</v>
      </c>
      <c r="X1339" s="144"/>
      <c r="Y1339" s="144"/>
      <c r="Z1339" s="144"/>
      <c r="AA1339" s="144" t="s">
        <v>36</v>
      </c>
      <c r="AB1339" s="146">
        <v>3</v>
      </c>
      <c r="AC1339" s="146"/>
      <c r="AD1339" s="144">
        <v>1000</v>
      </c>
      <c r="AE1339" s="1020"/>
      <c r="AF1339" s="334">
        <f>IF(AG1339&gt;0,(AJ1339+AG1339/2)/2,AJ1339)</f>
        <v>45</v>
      </c>
      <c r="AG1339" s="272">
        <v>86.4</v>
      </c>
      <c r="AH1339" s="334">
        <f>IF(Y1339="inne",K1339*'lista, wskaźniki'!$E$35,IF(Y1339="to samo źródło",0,IF(Y1339=0,0)))</f>
        <v>0</v>
      </c>
      <c r="AI1339" s="334" t="b">
        <f>IF(AA1339="gaz z sieci",AC1339*'lista, wskaźniki'!$D$21)</f>
        <v>0</v>
      </c>
      <c r="AJ1339" s="272">
        <f>IF(AA1339="węgiel",AB1339*'lista, wskaźniki'!$D$20, IF('Sektor mieszkaniowy'!AA1339="drewno",'Sektor mieszkaniowy'!AB1339*'lista, wskaźniki'!$D$22,IF('Sektor mieszkaniowy'!AA1339="pellet",AB1339*'lista, wskaźniki'!$D$23,IF('Sektor mieszkaniowy'!AA1339="gaz z sieci",AB1339*'lista, wskaźniki'!$D$21,IF('Sektor mieszkaniowy'!AA1339="olej opałowy",'Sektor mieszkaniowy'!AB1339*'lista, wskaźniki'!$D$24)))))</f>
        <v>46.8</v>
      </c>
      <c r="AK1339" s="1023"/>
      <c r="AL1339" s="1020"/>
      <c r="AM1339" s="20">
        <f>IF(AA1339="węgiel",AF1339*1/3.6*'lista, wskaźniki'!$F$20,IF(AA1339="drewno",AF1339*1/3.6*'lista, wskaźniki'!$F$22,IF(AA1339="pellet",AF1339*1/3.6*'lista, wskaźniki'!$F$23,IF(AA1339="gaz z sieci",AF1339*1/3.6*'lista, wskaźniki'!$F$21,IF(AA1339="olej opałowy",AF1339*1/3.6*'lista, wskaźniki'!$F$24,0)))))</f>
        <v>0</v>
      </c>
      <c r="AN1339" s="20">
        <f>IF(AA1339="węgiel",AF1339*'lista, wskaźniki'!$E$42,IF(AA1339="drewno",AF1339*'lista, wskaźniki'!$G$42,IF(AA1339="pellet",AF1339*'lista, wskaźniki'!$H$42,IF(AA1339="gaz z sieci",AF1339*'lista, wskaźniki'!$F$42,IF(AA1339="olej opałowy",AF1339*'lista, wskaźniki'!$I$42,0)))))</f>
        <v>3.6449999999999996E-2</v>
      </c>
      <c r="AO1339" s="20">
        <f>IF(AA1339="węgiel",AF1339*'lista, wskaźniki'!$E$43,IF(AA1339="drewno",AF1339*'lista, wskaźniki'!$G$43,IF(AA1339="pellet",AF1339*'lista, wskaźniki'!$H$43,IF(AA1339="gaz z sieci",AF1339*'lista, wskaźniki'!$F$43,IF(AA1339="olej opałowy",AF1339*'lista, wskaźniki'!$I$43,0)))))</f>
        <v>3.6449999999999996E-2</v>
      </c>
      <c r="AP1339" s="20">
        <f>IF(AA1339="węgiel",AF1339*'lista, wskaźniki'!$E$44,IF(AA1339="drewno",AF1339*'lista, wskaźniki'!$G$44,IF(AA1339="pellet",AF1339*'lista, wskaźniki'!$H$44,IF(AA1339="gaz z sieci",AF1339*'lista, wskaźniki'!$F$44,IF(AA1339="olej opałowy",AF1339*'lista, wskaźniki'!$I$44,0)))))</f>
        <v>1.1249999999999999E-5</v>
      </c>
      <c r="AQ1339" s="20" t="b">
        <f>IF(Z1339="gaz",AH1339*1/3.6*'lista, wskaźniki'!$F$21,IF(Z1339="energia elektryczna",AH1339*1/3.6*'lista, wskaźniki'!$F$26))</f>
        <v>0</v>
      </c>
      <c r="AR1339" s="20" t="b">
        <f>IF(Z1339="gaz",AH1339*'lista, wskaźniki'!$F$42,IF(Z1339="energia elektryczna",AH1339*0))</f>
        <v>0</v>
      </c>
      <c r="AS1339" s="20" t="b">
        <f>IF(Z1339="gaz",AH1339*'lista, wskaźniki'!$F$43,IF(Z1339="energia elektryczna",AH1339*0))</f>
        <v>0</v>
      </c>
      <c r="AT1339" s="20" t="b">
        <f>IF(Z1339="gaz",AH1339*'lista, wskaźniki'!$F$44,IF(Z1339="energia elektryczna",AH1339*0))</f>
        <v>0</v>
      </c>
      <c r="AU1339" s="20">
        <f>AI1339*1/3.6*'lista, wskaźniki'!$F$21</f>
        <v>0</v>
      </c>
      <c r="AV1339" s="20">
        <f>AI1339*'lista, wskaźniki'!$F$42</f>
        <v>0</v>
      </c>
      <c r="AW1339" s="20">
        <f>AI1339*'lista, wskaźniki'!$F$43</f>
        <v>0</v>
      </c>
      <c r="AX1339" s="20">
        <f>AI1339*'lista, wskaźniki'!$F$44</f>
        <v>0</v>
      </c>
      <c r="AY1339" s="20">
        <f>AK1339*'lista, wskaźniki'!$F$26</f>
        <v>0</v>
      </c>
      <c r="AZ1339" s="20">
        <f t="shared" si="584"/>
        <v>0</v>
      </c>
      <c r="BA1339" s="20">
        <f t="shared" si="585"/>
        <v>3.6449999999999996E-2</v>
      </c>
      <c r="BB1339" s="20">
        <f t="shared" si="586"/>
        <v>3.6449999999999996E-2</v>
      </c>
      <c r="BC1339" s="20">
        <f t="shared" si="587"/>
        <v>1.1249999999999999E-5</v>
      </c>
      <c r="BD1339" s="1020"/>
      <c r="BE1339" s="1020"/>
      <c r="BF1339" s="1020"/>
      <c r="BG1339" s="1020"/>
      <c r="BH1339" s="144"/>
      <c r="BI1339" s="1020"/>
      <c r="BJ1339" s="144"/>
      <c r="BK1339" s="1020"/>
      <c r="BL1339" s="144"/>
      <c r="BM1339" s="144"/>
      <c r="BN1339" s="144"/>
      <c r="BO1339" s="144"/>
      <c r="BP1339" s="144"/>
      <c r="BQ1339" s="144" t="s">
        <v>121</v>
      </c>
      <c r="BR1339" s="144">
        <v>1</v>
      </c>
      <c r="BS1339" s="1017"/>
      <c r="BT1339" s="1017"/>
      <c r="BU1339" s="1017"/>
      <c r="BV1339" s="1017"/>
      <c r="BW1339" s="1017"/>
      <c r="BX1339" s="1017"/>
      <c r="BY1339" s="1026"/>
      <c r="CA1339" s="365" t="b">
        <f t="shared" si="588"/>
        <v>0</v>
      </c>
      <c r="CB1339" s="365">
        <f t="shared" si="589"/>
        <v>45</v>
      </c>
      <c r="CC1339" s="365" t="b">
        <f t="shared" si="590"/>
        <v>0</v>
      </c>
      <c r="CD1339" s="365" t="b">
        <f t="shared" si="591"/>
        <v>0</v>
      </c>
      <c r="CE1339" s="365" t="b">
        <f t="shared" si="592"/>
        <v>0</v>
      </c>
      <c r="CF1339" s="365" t="b">
        <f t="shared" si="593"/>
        <v>0</v>
      </c>
      <c r="CG1339" s="365" t="b">
        <f t="shared" si="594"/>
        <v>0</v>
      </c>
      <c r="CH1339" s="365" t="b">
        <f t="shared" si="595"/>
        <v>0</v>
      </c>
      <c r="CI1339" s="72" t="b">
        <f t="shared" si="596"/>
        <v>0</v>
      </c>
      <c r="CJ1339" s="72">
        <f t="shared" si="597"/>
        <v>45</v>
      </c>
      <c r="CK1339" s="72" t="b">
        <f t="shared" si="598"/>
        <v>0</v>
      </c>
      <c r="CL1339" s="72">
        <f t="shared" si="599"/>
        <v>0</v>
      </c>
      <c r="CM1339" s="72" t="b">
        <f t="shared" si="600"/>
        <v>0</v>
      </c>
      <c r="CN1339" s="72" t="b">
        <f t="shared" si="601"/>
        <v>0</v>
      </c>
      <c r="CP1339" s="13">
        <f t="shared" si="602"/>
        <v>0</v>
      </c>
      <c r="CQ1339" s="13" t="b">
        <f t="shared" si="603"/>
        <v>0</v>
      </c>
      <c r="CR1339" s="13" t="b">
        <f t="shared" si="604"/>
        <v>0</v>
      </c>
      <c r="CS1339" s="13" t="b">
        <f t="shared" si="610"/>
        <v>0</v>
      </c>
      <c r="CT1339" s="13" t="b">
        <f t="shared" si="609"/>
        <v>0</v>
      </c>
      <c r="CU1339" s="13" t="b">
        <f t="shared" si="611"/>
        <v>0</v>
      </c>
      <c r="CV1339" s="13" t="b">
        <f t="shared" si="605"/>
        <v>0</v>
      </c>
      <c r="CW1339" s="13" t="b">
        <f t="shared" si="606"/>
        <v>0</v>
      </c>
      <c r="CX1339" s="13" t="b">
        <f t="shared" si="607"/>
        <v>0</v>
      </c>
      <c r="CY1339" s="13" t="b">
        <f t="shared" si="608"/>
        <v>0</v>
      </c>
    </row>
    <row r="1340" spans="1:103" ht="15" thickBot="1">
      <c r="A1340" s="932"/>
      <c r="B1340" s="1020"/>
      <c r="C1340" s="1020"/>
      <c r="D1340" s="1020"/>
      <c r="E1340" s="1020"/>
      <c r="F1340" s="1020"/>
      <c r="G1340" s="1020"/>
      <c r="H1340" s="1020"/>
      <c r="I1340" s="1020"/>
      <c r="J1340" s="1020"/>
      <c r="K1340" s="1020"/>
      <c r="L1340" s="1020"/>
      <c r="M1340" s="1020"/>
      <c r="N1340" s="1020"/>
      <c r="O1340" s="145"/>
      <c r="P1340" s="1020"/>
      <c r="Q1340" s="941"/>
      <c r="R1340" s="1020"/>
      <c r="S1340" s="1020"/>
      <c r="T1340" s="1020"/>
      <c r="U1340" s="1020"/>
      <c r="V1340" s="1020"/>
      <c r="W1340" s="144"/>
      <c r="X1340" s="144"/>
      <c r="Y1340" s="144"/>
      <c r="Z1340" s="144"/>
      <c r="AA1340" s="144" t="s">
        <v>50</v>
      </c>
      <c r="AB1340" s="146"/>
      <c r="AC1340" s="146"/>
      <c r="AD1340" s="144"/>
      <c r="AE1340" s="1020"/>
      <c r="AF1340" s="334">
        <f t="shared" si="612"/>
        <v>0</v>
      </c>
      <c r="AG1340" s="272">
        <f>IF(R1340="kompletna",Q1340*J1340*0.0036*'lista, wskaźniki'!$F$13, IF(R1340="częściowa",Q1340*J1340*0.0036*'lista, wskaźniki'!$F$14, IF(R1340="brak",Q1340*J1340*0.0036*'lista, wskaźniki'!$F$15,)))</f>
        <v>0</v>
      </c>
      <c r="AH1340" s="334">
        <f>IF(Y1340="inne",K1340*'lista, wskaźniki'!$E$35,IF(Y1340="to samo źródło",0,IF(Y1340=0,0)))</f>
        <v>0</v>
      </c>
      <c r="AI1340" s="334" t="b">
        <f>IF(AA1340="gaz z sieci",AC1340*'lista, wskaźniki'!$D$21)</f>
        <v>0</v>
      </c>
      <c r="AJ1340" s="272">
        <f>IF(AA1340="węgiel",AB1340*'lista, wskaźniki'!$D$20, IF('Sektor mieszkaniowy'!AA1340="drewno",'Sektor mieszkaniowy'!AB1340*'lista, wskaźniki'!$D$22,IF('Sektor mieszkaniowy'!AA1340="pellet",AB1340*'lista, wskaźniki'!$D$23,IF('Sektor mieszkaniowy'!AA1340="gaz z sieci",AB1340*'lista, wskaźniki'!$D$21,IF('Sektor mieszkaniowy'!AA1340="olej opałowy",'Sektor mieszkaniowy'!AB1340*'lista, wskaźniki'!$D$24)))))</f>
        <v>0</v>
      </c>
      <c r="AK1340" s="1023"/>
      <c r="AL1340" s="1020"/>
      <c r="AM1340" s="20">
        <f>IF(AA1340="węgiel",AF1340*1/3.6*'lista, wskaźniki'!$F$20,IF(AA1340="drewno",AF1340*1/3.6*'lista, wskaźniki'!$F$22,IF(AA1340="pellet",AF1340*1/3.6*'lista, wskaźniki'!$F$23,IF(AA1340="gaz z sieci",AF1340*1/3.6*'lista, wskaźniki'!$F$21,IF(AA1340="olej opałowy",AF1340*1/3.6*'lista, wskaźniki'!$F$24,0)))))</f>
        <v>0</v>
      </c>
      <c r="AN1340" s="20">
        <f>IF(AA1340="węgiel",AF1340*'lista, wskaźniki'!$E$42,IF(AA1340="drewno",AF1340*'lista, wskaźniki'!$G$42,IF(AA1340="pellet",AF1340*'lista, wskaźniki'!$H$42,IF(AA1340="gaz z sieci",AF1340*'lista, wskaźniki'!$F$42,IF(AA1340="olej opałowy",AF1340*'lista, wskaźniki'!$I$42,0)))))</f>
        <v>0</v>
      </c>
      <c r="AO1340" s="20">
        <f>IF(AA1340="węgiel",AF1340*'lista, wskaźniki'!$E$43,IF(AA1340="drewno",AF1340*'lista, wskaźniki'!$G$43,IF(AA1340="pellet",AF1340*'lista, wskaźniki'!$H$43,IF(AA1340="gaz z sieci",AF1340*'lista, wskaźniki'!$F$43,IF(AA1340="olej opałowy",AF1340*'lista, wskaźniki'!$I$43,0)))))</f>
        <v>0</v>
      </c>
      <c r="AP1340" s="20">
        <f>IF(AA1340="węgiel",AF1340*'lista, wskaźniki'!$E$44,IF(AA1340="drewno",AF1340*'lista, wskaźniki'!$G$44,IF(AA1340="pellet",AF1340*'lista, wskaźniki'!$H$44,IF(AA1340="gaz z sieci",AF1340*'lista, wskaźniki'!$F$44,IF(AA1340="olej opałowy",AF1340*'lista, wskaźniki'!$I$44,0)))))</f>
        <v>0</v>
      </c>
      <c r="AQ1340" s="20" t="b">
        <f>IF(Z1340="gaz",AH1340*1/3.6*'lista, wskaźniki'!$F$21,IF(Z1340="energia elektryczna",AH1340*1/3.6*'lista, wskaźniki'!$F$26))</f>
        <v>0</v>
      </c>
      <c r="AR1340" s="20" t="b">
        <f>IF(Z1340="gaz",AH1340*'lista, wskaźniki'!$F$42,IF(Z1340="energia elektryczna",AH1340*0))</f>
        <v>0</v>
      </c>
      <c r="AS1340" s="20" t="b">
        <f>IF(Z1340="gaz",AH1340*'lista, wskaźniki'!$F$43,IF(Z1340="energia elektryczna",AH1340*0))</f>
        <v>0</v>
      </c>
      <c r="AT1340" s="20" t="b">
        <f>IF(Z1340="gaz",AH1340*'lista, wskaźniki'!$F$44,IF(Z1340="energia elektryczna",AH1340*0))</f>
        <v>0</v>
      </c>
      <c r="AU1340" s="20">
        <f>AI1340*1/3.6*'lista, wskaźniki'!$F$21</f>
        <v>0</v>
      </c>
      <c r="AV1340" s="20">
        <f>AI1340*'lista, wskaźniki'!$F$42</f>
        <v>0</v>
      </c>
      <c r="AW1340" s="20">
        <f>AI1340*'lista, wskaźniki'!$F$43</f>
        <v>0</v>
      </c>
      <c r="AX1340" s="20">
        <f>AI1340*'lista, wskaźniki'!$F$44</f>
        <v>0</v>
      </c>
      <c r="AY1340" s="20">
        <f>AK1340*'lista, wskaźniki'!$F$26</f>
        <v>0</v>
      </c>
      <c r="AZ1340" s="20">
        <f t="shared" si="584"/>
        <v>0</v>
      </c>
      <c r="BA1340" s="20">
        <f t="shared" si="585"/>
        <v>0</v>
      </c>
      <c r="BB1340" s="20">
        <f t="shared" si="586"/>
        <v>0</v>
      </c>
      <c r="BC1340" s="20">
        <f t="shared" si="587"/>
        <v>0</v>
      </c>
      <c r="BD1340" s="1020"/>
      <c r="BE1340" s="1020"/>
      <c r="BF1340" s="1020"/>
      <c r="BG1340" s="1020"/>
      <c r="BH1340" s="144"/>
      <c r="BI1340" s="1020"/>
      <c r="BJ1340" s="144"/>
      <c r="BK1340" s="1020"/>
      <c r="BL1340" s="144"/>
      <c r="BM1340" s="144"/>
      <c r="BN1340" s="144"/>
      <c r="BO1340" s="144"/>
      <c r="BP1340" s="144"/>
      <c r="BQ1340" s="144"/>
      <c r="BR1340" s="144"/>
      <c r="BS1340" s="1017"/>
      <c r="BT1340" s="1017"/>
      <c r="BU1340" s="1017"/>
      <c r="BV1340" s="1017"/>
      <c r="BW1340" s="1017"/>
      <c r="BX1340" s="1017"/>
      <c r="BY1340" s="1026"/>
      <c r="CA1340" s="365" t="b">
        <f t="shared" si="588"/>
        <v>0</v>
      </c>
      <c r="CB1340" s="365" t="b">
        <f t="shared" si="589"/>
        <v>0</v>
      </c>
      <c r="CC1340" s="365">
        <f t="shared" si="590"/>
        <v>0</v>
      </c>
      <c r="CD1340" s="365" t="b">
        <f t="shared" si="591"/>
        <v>0</v>
      </c>
      <c r="CE1340" s="365" t="b">
        <f t="shared" si="592"/>
        <v>0</v>
      </c>
      <c r="CF1340" s="365" t="b">
        <f t="shared" si="593"/>
        <v>0</v>
      </c>
      <c r="CG1340" s="365" t="b">
        <f t="shared" si="594"/>
        <v>0</v>
      </c>
      <c r="CH1340" s="365" t="b">
        <f t="shared" si="595"/>
        <v>0</v>
      </c>
      <c r="CI1340" s="72" t="b">
        <f t="shared" si="596"/>
        <v>0</v>
      </c>
      <c r="CJ1340" s="72" t="b">
        <f t="shared" si="597"/>
        <v>0</v>
      </c>
      <c r="CK1340" s="72">
        <f t="shared" si="598"/>
        <v>0</v>
      </c>
      <c r="CL1340" s="72">
        <f t="shared" si="599"/>
        <v>0</v>
      </c>
      <c r="CM1340" s="72" t="b">
        <f t="shared" si="600"/>
        <v>0</v>
      </c>
      <c r="CN1340" s="72" t="b">
        <f t="shared" si="601"/>
        <v>0</v>
      </c>
      <c r="CP1340" s="13">
        <f t="shared" si="602"/>
        <v>0</v>
      </c>
      <c r="CQ1340" s="13" t="b">
        <f t="shared" si="603"/>
        <v>0</v>
      </c>
      <c r="CR1340" s="13" t="b">
        <f t="shared" si="604"/>
        <v>0</v>
      </c>
      <c r="CS1340" s="13" t="b">
        <f t="shared" si="610"/>
        <v>0</v>
      </c>
      <c r="CT1340" s="13" t="b">
        <f t="shared" si="609"/>
        <v>0</v>
      </c>
      <c r="CU1340" s="13" t="b">
        <f t="shared" si="611"/>
        <v>0</v>
      </c>
      <c r="CV1340" s="13" t="b">
        <f t="shared" si="605"/>
        <v>0</v>
      </c>
      <c r="CW1340" s="13" t="b">
        <f t="shared" si="606"/>
        <v>0</v>
      </c>
      <c r="CX1340" s="13" t="b">
        <f t="shared" si="607"/>
        <v>0</v>
      </c>
      <c r="CY1340" s="13" t="b">
        <f t="shared" si="608"/>
        <v>0</v>
      </c>
    </row>
    <row r="1341" spans="1:103" ht="15" thickBot="1">
      <c r="A1341" s="932"/>
      <c r="B1341" s="1020"/>
      <c r="C1341" s="1020"/>
      <c r="D1341" s="1020"/>
      <c r="E1341" s="1020"/>
      <c r="F1341" s="1020"/>
      <c r="G1341" s="1020"/>
      <c r="H1341" s="1020"/>
      <c r="I1341" s="1020"/>
      <c r="J1341" s="1020"/>
      <c r="K1341" s="1020"/>
      <c r="L1341" s="1020"/>
      <c r="M1341" s="1020"/>
      <c r="N1341" s="1020"/>
      <c r="O1341" s="145"/>
      <c r="P1341" s="1020"/>
      <c r="Q1341" s="941"/>
      <c r="R1341" s="1020"/>
      <c r="S1341" s="1020"/>
      <c r="T1341" s="1020"/>
      <c r="U1341" s="1020"/>
      <c r="V1341" s="1020"/>
      <c r="W1341" s="144"/>
      <c r="X1341" s="144"/>
      <c r="Y1341" s="144"/>
      <c r="Z1341" s="144"/>
      <c r="AA1341" s="144" t="s">
        <v>38</v>
      </c>
      <c r="AB1341" s="146"/>
      <c r="AC1341" s="146"/>
      <c r="AD1341" s="144"/>
      <c r="AE1341" s="1020"/>
      <c r="AF1341" s="334">
        <f t="shared" si="612"/>
        <v>0</v>
      </c>
      <c r="AG1341" s="272">
        <f>IF(R1341="kompletna",Q1341*J1341*0.0036*'lista, wskaźniki'!$F$13, IF(R1341="częściowa",Q1341*J1341*0.0036*'lista, wskaźniki'!$F$14, IF(R1341="brak",Q1341*J1341*0.0036*'lista, wskaźniki'!$F$15,)))</f>
        <v>0</v>
      </c>
      <c r="AH1341" s="334">
        <f>IF(Y1341="inne",K1341*'lista, wskaźniki'!$E$35,IF(Y1341="to samo źródło",0,IF(Y1341=0,0)))</f>
        <v>0</v>
      </c>
      <c r="AI1341" s="334">
        <f>IF(AA1341="gaz z sieci",AC1341*'lista, wskaźniki'!$D$21)</f>
        <v>0</v>
      </c>
      <c r="AJ1341" s="272">
        <f>IF(AA1341="węgiel",AB1341*'lista, wskaźniki'!$D$20, IF('Sektor mieszkaniowy'!AA1341="drewno",'Sektor mieszkaniowy'!AB1341*'lista, wskaźniki'!$D$22,IF('Sektor mieszkaniowy'!AA1341="pellet",AB1341*'lista, wskaźniki'!$D$23,IF('Sektor mieszkaniowy'!AA1341="gaz z sieci",AB1341*'lista, wskaźniki'!$D$21,IF('Sektor mieszkaniowy'!AA1341="olej opałowy",'Sektor mieszkaniowy'!AB1341*'lista, wskaźniki'!$D$24)))))</f>
        <v>0</v>
      </c>
      <c r="AK1341" s="1023"/>
      <c r="AL1341" s="1020"/>
      <c r="AM1341" s="20">
        <f>IF(AA1341="węgiel",AF1341*1/3.6*'lista, wskaźniki'!$F$20,IF(AA1341="drewno",AF1341*1/3.6*'lista, wskaźniki'!$F$22,IF(AA1341="pellet",AF1341*1/3.6*'lista, wskaźniki'!$F$23,IF(AA1341="gaz z sieci",AF1341*1/3.6*'lista, wskaźniki'!$F$21,IF(AA1341="olej opałowy",AF1341*1/3.6*'lista, wskaźniki'!$F$24,0)))))</f>
        <v>0</v>
      </c>
      <c r="AN1341" s="20">
        <f>IF(AA1341="węgiel",AF1341*'lista, wskaźniki'!$E$42,IF(AA1341="drewno",AF1341*'lista, wskaźniki'!$G$42,IF(AA1341="pellet",AF1341*'lista, wskaźniki'!$H$42,IF(AA1341="gaz z sieci",AF1341*'lista, wskaźniki'!$F$42,IF(AA1341="olej opałowy",AF1341*'lista, wskaźniki'!$I$42,0)))))</f>
        <v>0</v>
      </c>
      <c r="AO1341" s="20">
        <f>IF(AA1341="węgiel",AF1341*'lista, wskaźniki'!$E$43,IF(AA1341="drewno",AF1341*'lista, wskaźniki'!$G$43,IF(AA1341="pellet",AF1341*'lista, wskaźniki'!$H$43,IF(AA1341="gaz z sieci",AF1341*'lista, wskaźniki'!$F$43,IF(AA1341="olej opałowy",AF1341*'lista, wskaźniki'!$I$43,0)))))</f>
        <v>0</v>
      </c>
      <c r="AP1341" s="20">
        <f>IF(AA1341="węgiel",AF1341*'lista, wskaźniki'!$E$44,IF(AA1341="drewno",AF1341*'lista, wskaźniki'!$G$44,IF(AA1341="pellet",AF1341*'lista, wskaźniki'!$H$44,IF(AA1341="gaz z sieci",AF1341*'lista, wskaźniki'!$F$44,IF(AA1341="olej opałowy",AF1341*'lista, wskaźniki'!$I$44,0)))))</f>
        <v>0</v>
      </c>
      <c r="AQ1341" s="20" t="b">
        <f>IF(Z1341="gaz",AH1341*1/3.6*'lista, wskaźniki'!$F$21,IF(Z1341="energia elektryczna",AH1341*1/3.6*'lista, wskaźniki'!$F$26))</f>
        <v>0</v>
      </c>
      <c r="AR1341" s="20" t="b">
        <f>IF(Z1341="gaz",AH1341*'lista, wskaźniki'!$F$42,IF(Z1341="energia elektryczna",AH1341*0))</f>
        <v>0</v>
      </c>
      <c r="AS1341" s="20" t="b">
        <f>IF(Z1341="gaz",AH1341*'lista, wskaźniki'!$F$43,IF(Z1341="energia elektryczna",AH1341*0))</f>
        <v>0</v>
      </c>
      <c r="AT1341" s="20" t="b">
        <f>IF(Z1341="gaz",AH1341*'lista, wskaźniki'!$F$44,IF(Z1341="energia elektryczna",AH1341*0))</f>
        <v>0</v>
      </c>
      <c r="AU1341" s="20">
        <f>AI1341*1/3.6*'lista, wskaźniki'!$F$21</f>
        <v>0</v>
      </c>
      <c r="AV1341" s="20">
        <f>AI1341*'lista, wskaźniki'!$F$42</f>
        <v>0</v>
      </c>
      <c r="AW1341" s="20">
        <f>AI1341*'lista, wskaźniki'!$F$43</f>
        <v>0</v>
      </c>
      <c r="AX1341" s="20">
        <f>AI1341*'lista, wskaźniki'!$F$44</f>
        <v>0</v>
      </c>
      <c r="AY1341" s="20">
        <f>AK1341*'lista, wskaźniki'!$F$26</f>
        <v>0</v>
      </c>
      <c r="AZ1341" s="20">
        <f t="shared" si="584"/>
        <v>0</v>
      </c>
      <c r="BA1341" s="20">
        <f t="shared" si="585"/>
        <v>0</v>
      </c>
      <c r="BB1341" s="20">
        <f t="shared" si="586"/>
        <v>0</v>
      </c>
      <c r="BC1341" s="20">
        <f t="shared" si="587"/>
        <v>0</v>
      </c>
      <c r="BD1341" s="1020"/>
      <c r="BE1341" s="1020"/>
      <c r="BF1341" s="1020"/>
      <c r="BG1341" s="1020"/>
      <c r="BH1341" s="144"/>
      <c r="BI1341" s="1020"/>
      <c r="BJ1341" s="144"/>
      <c r="BK1341" s="1020"/>
      <c r="BL1341" s="144"/>
      <c r="BM1341" s="144"/>
      <c r="BN1341" s="144"/>
      <c r="BO1341" s="144"/>
      <c r="BP1341" s="144"/>
      <c r="BQ1341" s="144"/>
      <c r="BR1341" s="144"/>
      <c r="BS1341" s="1017"/>
      <c r="BT1341" s="1017"/>
      <c r="BU1341" s="1017"/>
      <c r="BV1341" s="1017"/>
      <c r="BW1341" s="1017"/>
      <c r="BX1341" s="1017"/>
      <c r="BY1341" s="1026"/>
      <c r="CA1341" s="365" t="b">
        <f t="shared" si="588"/>
        <v>0</v>
      </c>
      <c r="CB1341" s="365" t="b">
        <f t="shared" si="589"/>
        <v>0</v>
      </c>
      <c r="CC1341" s="365" t="b">
        <f t="shared" si="590"/>
        <v>0</v>
      </c>
      <c r="CD1341" s="365">
        <f t="shared" si="591"/>
        <v>0</v>
      </c>
      <c r="CE1341" s="365" t="b">
        <f t="shared" si="592"/>
        <v>0</v>
      </c>
      <c r="CF1341" s="365" t="b">
        <f t="shared" si="593"/>
        <v>0</v>
      </c>
      <c r="CG1341" s="365" t="b">
        <f t="shared" si="594"/>
        <v>0</v>
      </c>
      <c r="CH1341" s="365">
        <f t="shared" si="595"/>
        <v>0</v>
      </c>
      <c r="CI1341" s="72" t="b">
        <f t="shared" si="596"/>
        <v>0</v>
      </c>
      <c r="CJ1341" s="72" t="b">
        <f t="shared" si="597"/>
        <v>0</v>
      </c>
      <c r="CK1341" s="72" t="b">
        <f t="shared" si="598"/>
        <v>0</v>
      </c>
      <c r="CL1341" s="72">
        <f t="shared" si="599"/>
        <v>0</v>
      </c>
      <c r="CM1341" s="72" t="b">
        <f t="shared" si="600"/>
        <v>0</v>
      </c>
      <c r="CN1341" s="72" t="b">
        <f t="shared" si="601"/>
        <v>0</v>
      </c>
      <c r="CP1341" s="13">
        <f t="shared" si="602"/>
        <v>0</v>
      </c>
      <c r="CQ1341" s="13" t="b">
        <f t="shared" si="603"/>
        <v>0</v>
      </c>
      <c r="CR1341" s="13" t="b">
        <f t="shared" si="604"/>
        <v>0</v>
      </c>
      <c r="CS1341" s="13" t="b">
        <f t="shared" si="610"/>
        <v>0</v>
      </c>
      <c r="CT1341" s="13" t="b">
        <f t="shared" si="609"/>
        <v>0</v>
      </c>
      <c r="CU1341" s="13" t="b">
        <f t="shared" si="611"/>
        <v>0</v>
      </c>
      <c r="CV1341" s="13" t="b">
        <f t="shared" si="605"/>
        <v>0</v>
      </c>
      <c r="CW1341" s="13" t="b">
        <f t="shared" si="606"/>
        <v>0</v>
      </c>
      <c r="CX1341" s="13" t="b">
        <f t="shared" si="607"/>
        <v>0</v>
      </c>
      <c r="CY1341" s="13" t="b">
        <f t="shared" si="608"/>
        <v>0</v>
      </c>
    </row>
    <row r="1342" spans="1:103" ht="15" thickBot="1">
      <c r="A1342" s="933"/>
      <c r="B1342" s="1021"/>
      <c r="C1342" s="1021"/>
      <c r="D1342" s="1021"/>
      <c r="E1342" s="1021"/>
      <c r="F1342" s="1021"/>
      <c r="G1342" s="1021"/>
      <c r="H1342" s="1021"/>
      <c r="I1342" s="1021"/>
      <c r="J1342" s="1021"/>
      <c r="K1342" s="1021"/>
      <c r="L1342" s="1021"/>
      <c r="M1342" s="1021"/>
      <c r="N1342" s="1021"/>
      <c r="O1342" s="148"/>
      <c r="P1342" s="1021"/>
      <c r="Q1342" s="942"/>
      <c r="R1342" s="1021"/>
      <c r="S1342" s="1021"/>
      <c r="T1342" s="1021"/>
      <c r="U1342" s="1021"/>
      <c r="V1342" s="1021"/>
      <c r="W1342" s="147"/>
      <c r="X1342" s="147"/>
      <c r="Y1342" s="147"/>
      <c r="Z1342" s="147"/>
      <c r="AA1342" s="147" t="s">
        <v>37</v>
      </c>
      <c r="AB1342" s="149"/>
      <c r="AC1342" s="149"/>
      <c r="AD1342" s="147"/>
      <c r="AE1342" s="1021"/>
      <c r="AF1342" s="334">
        <f t="shared" si="612"/>
        <v>0</v>
      </c>
      <c r="AG1342" s="272">
        <f>IF(R1342="kompletna",Q1342*J1342*0.0036*'lista, wskaźniki'!$F$13, IF(R1342="częściowa",Q1342*J1342*0.0036*'lista, wskaźniki'!$F$14, IF(R1342="brak",Q1342*J1342*0.0036*'lista, wskaźniki'!$F$15,)))</f>
        <v>0</v>
      </c>
      <c r="AH1342" s="334">
        <f>IF(Y1342="inne",K1342*'lista, wskaźniki'!$E$35,IF(Y1342="to samo źródło",0,IF(Y1342=0,0)))</f>
        <v>0</v>
      </c>
      <c r="AI1342" s="334" t="b">
        <f>IF(AA1342="gaz z sieci",AC1342*'lista, wskaźniki'!$D$21)</f>
        <v>0</v>
      </c>
      <c r="AJ1342" s="272">
        <f>IF(AA1342="węgiel",AB1342*'lista, wskaźniki'!$D$20, IF('Sektor mieszkaniowy'!AA1342="drewno",'Sektor mieszkaniowy'!AB1342*'lista, wskaźniki'!$D$22,IF('Sektor mieszkaniowy'!AA1342="pellet",AB1342*'lista, wskaźniki'!$D$23,IF('Sektor mieszkaniowy'!AA1342="gaz z sieci",AB1342*'lista, wskaźniki'!$D$21,IF('Sektor mieszkaniowy'!AA1342="olej opałowy",'Sektor mieszkaniowy'!AB1342*'lista, wskaźniki'!$D$24)))))</f>
        <v>0</v>
      </c>
      <c r="AK1342" s="1024"/>
      <c r="AL1342" s="1021"/>
      <c r="AM1342" s="20">
        <f>IF(AA1342="węgiel",AF1342*1/3.6*'lista, wskaźniki'!$F$20,IF(AA1342="drewno",AF1342*1/3.6*'lista, wskaźniki'!$F$22,IF(AA1342="pellet",AF1342*1/3.6*'lista, wskaźniki'!$F$23,IF(AA1342="gaz z sieci",AF1342*1/3.6*'lista, wskaźniki'!$F$21,IF(AA1342="olej opałowy",AF1342*1/3.6*'lista, wskaźniki'!$F$24,0)))))</f>
        <v>0</v>
      </c>
      <c r="AN1342" s="20">
        <f>IF(AA1342="węgiel",AF1342*'lista, wskaźniki'!$E$42,IF(AA1342="drewno",AF1342*'lista, wskaźniki'!$G$42,IF(AA1342="pellet",AF1342*'lista, wskaźniki'!$H$42,IF(AA1342="gaz z sieci",AF1342*'lista, wskaźniki'!$F$42,IF(AA1342="olej opałowy",AF1342*'lista, wskaźniki'!$I$42,0)))))</f>
        <v>0</v>
      </c>
      <c r="AO1342" s="20">
        <f>IF(AA1342="węgiel",AF1342*'lista, wskaźniki'!$E$43,IF(AA1342="drewno",AF1342*'lista, wskaźniki'!$G$43,IF(AA1342="pellet",AF1342*'lista, wskaźniki'!$H$43,IF(AA1342="gaz z sieci",AF1342*'lista, wskaźniki'!$F$43,IF(AA1342="olej opałowy",AF1342*'lista, wskaźniki'!$I$43,0)))))</f>
        <v>0</v>
      </c>
      <c r="AP1342" s="20">
        <f>IF(AA1342="węgiel",AF1342*'lista, wskaźniki'!$E$44,IF(AA1342="drewno",AF1342*'lista, wskaźniki'!$G$44,IF(AA1342="pellet",AF1342*'lista, wskaźniki'!$H$44,IF(AA1342="gaz z sieci",AF1342*'lista, wskaźniki'!$F$44,IF(AA1342="olej opałowy",AF1342*'lista, wskaźniki'!$I$44,0)))))</f>
        <v>0</v>
      </c>
      <c r="AQ1342" s="20" t="b">
        <f>IF(Z1342="gaz",AH1342*1/3.6*'lista, wskaźniki'!$F$21,IF(Z1342="energia elektryczna",AH1342*1/3.6*'lista, wskaźniki'!$F$26))</f>
        <v>0</v>
      </c>
      <c r="AR1342" s="20" t="b">
        <f>IF(Z1342="gaz",AH1342*'lista, wskaźniki'!$F$42,IF(Z1342="energia elektryczna",AH1342*0))</f>
        <v>0</v>
      </c>
      <c r="AS1342" s="20" t="b">
        <f>IF(Z1342="gaz",AH1342*'lista, wskaźniki'!$F$43,IF(Z1342="energia elektryczna",AH1342*0))</f>
        <v>0</v>
      </c>
      <c r="AT1342" s="20" t="b">
        <f>IF(Z1342="gaz",AH1342*'lista, wskaźniki'!$F$44,IF(Z1342="energia elektryczna",AH1342*0))</f>
        <v>0</v>
      </c>
      <c r="AU1342" s="20">
        <f>AI1342*1/3.6*'lista, wskaźniki'!$F$21</f>
        <v>0</v>
      </c>
      <c r="AV1342" s="20">
        <f>AI1342*'lista, wskaźniki'!$F$42</f>
        <v>0</v>
      </c>
      <c r="AW1342" s="20">
        <f>AI1342*'lista, wskaźniki'!$F$43</f>
        <v>0</v>
      </c>
      <c r="AX1342" s="20">
        <f>AI1342*'lista, wskaźniki'!$F$44</f>
        <v>0</v>
      </c>
      <c r="AY1342" s="20">
        <f>AK1342*'lista, wskaźniki'!$F$26</f>
        <v>0</v>
      </c>
      <c r="AZ1342" s="20">
        <f t="shared" si="584"/>
        <v>0</v>
      </c>
      <c r="BA1342" s="20">
        <f t="shared" si="585"/>
        <v>0</v>
      </c>
      <c r="BB1342" s="20">
        <f t="shared" si="586"/>
        <v>0</v>
      </c>
      <c r="BC1342" s="20">
        <f t="shared" si="587"/>
        <v>0</v>
      </c>
      <c r="BD1342" s="1021"/>
      <c r="BE1342" s="1021"/>
      <c r="BF1342" s="1021"/>
      <c r="BG1342" s="1021"/>
      <c r="BH1342" s="147"/>
      <c r="BI1342" s="1021"/>
      <c r="BJ1342" s="147"/>
      <c r="BK1342" s="1021"/>
      <c r="BL1342" s="147"/>
      <c r="BM1342" s="147"/>
      <c r="BN1342" s="147"/>
      <c r="BO1342" s="147"/>
      <c r="BP1342" s="147"/>
      <c r="BQ1342" s="147"/>
      <c r="BR1342" s="147"/>
      <c r="BS1342" s="1018"/>
      <c r="BT1342" s="1018"/>
      <c r="BU1342" s="1018"/>
      <c r="BV1342" s="1018"/>
      <c r="BW1342" s="1018"/>
      <c r="BX1342" s="1018"/>
      <c r="BY1342" s="1027"/>
      <c r="CA1342" s="365" t="b">
        <f t="shared" si="588"/>
        <v>0</v>
      </c>
      <c r="CB1342" s="365" t="b">
        <f t="shared" si="589"/>
        <v>0</v>
      </c>
      <c r="CC1342" s="365" t="b">
        <f t="shared" si="590"/>
        <v>0</v>
      </c>
      <c r="CD1342" s="365" t="b">
        <f t="shared" si="591"/>
        <v>0</v>
      </c>
      <c r="CE1342" s="365">
        <f t="shared" si="592"/>
        <v>0</v>
      </c>
      <c r="CF1342" s="365" t="b">
        <f t="shared" si="593"/>
        <v>0</v>
      </c>
      <c r="CG1342" s="365" t="b">
        <f t="shared" si="594"/>
        <v>0</v>
      </c>
      <c r="CH1342" s="365" t="b">
        <f t="shared" si="595"/>
        <v>0</v>
      </c>
      <c r="CI1342" s="72" t="b">
        <f t="shared" si="596"/>
        <v>0</v>
      </c>
      <c r="CJ1342" s="72" t="b">
        <f t="shared" si="597"/>
        <v>0</v>
      </c>
      <c r="CK1342" s="72" t="b">
        <f t="shared" si="598"/>
        <v>0</v>
      </c>
      <c r="CL1342" s="72">
        <f t="shared" si="599"/>
        <v>0</v>
      </c>
      <c r="CM1342" s="72">
        <f t="shared" si="600"/>
        <v>0</v>
      </c>
      <c r="CN1342" s="72" t="b">
        <f t="shared" si="601"/>
        <v>0</v>
      </c>
      <c r="CP1342" s="13">
        <f t="shared" si="602"/>
        <v>0</v>
      </c>
      <c r="CQ1342" s="13" t="b">
        <f t="shared" si="603"/>
        <v>0</v>
      </c>
      <c r="CR1342" s="13" t="b">
        <f t="shared" si="604"/>
        <v>0</v>
      </c>
      <c r="CS1342" s="13" t="b">
        <f t="shared" si="610"/>
        <v>0</v>
      </c>
      <c r="CT1342" s="13" t="b">
        <f t="shared" si="609"/>
        <v>0</v>
      </c>
      <c r="CU1342" s="13" t="b">
        <f t="shared" si="611"/>
        <v>0</v>
      </c>
      <c r="CV1342" s="13" t="b">
        <f t="shared" si="605"/>
        <v>0</v>
      </c>
      <c r="CW1342" s="13" t="b">
        <f t="shared" si="606"/>
        <v>0</v>
      </c>
      <c r="CX1342" s="13" t="b">
        <f t="shared" si="607"/>
        <v>0</v>
      </c>
      <c r="CY1342" s="13" t="b">
        <f t="shared" si="608"/>
        <v>0</v>
      </c>
    </row>
    <row r="1343" spans="1:103" ht="15" thickBot="1">
      <c r="A1343" s="931">
        <v>269</v>
      </c>
      <c r="B1343" s="1019" t="s">
        <v>230</v>
      </c>
      <c r="C1343" s="1019"/>
      <c r="D1343" s="1019" t="s">
        <v>1</v>
      </c>
      <c r="E1343" s="1019" t="s">
        <v>5</v>
      </c>
      <c r="F1343" s="1019">
        <v>3</v>
      </c>
      <c r="G1343" s="1019"/>
      <c r="H1343" s="1019"/>
      <c r="I1343" s="1019" t="s">
        <v>10</v>
      </c>
      <c r="J1343" s="1019"/>
      <c r="K1343" s="1019"/>
      <c r="L1343" s="1019" t="s">
        <v>16</v>
      </c>
      <c r="M1343" s="1019"/>
      <c r="N1343" s="1019" t="s">
        <v>17</v>
      </c>
      <c r="O1343" s="142"/>
      <c r="P1343" s="1019" t="s">
        <v>17</v>
      </c>
      <c r="Q1343" s="940">
        <f>IF(I1343="&lt;1966",'lista, wskaźniki'!$G$4,IF(I1343="1967-1985",'lista, wskaźniki'!$G$5,IF(I1343="1986-1992",'lista, wskaźniki'!$G$6,IF(I1343="1993-1996",'lista, wskaźniki'!$G$7,IF(I1343="&gt;1997",'lista, wskaźniki'!$G$8,IF(I1343=0,'lista, wskaźniki'!$G$4))))))</f>
        <v>290</v>
      </c>
      <c r="R1343" s="1019" t="s">
        <v>25</v>
      </c>
      <c r="S1343" s="1019" t="s">
        <v>27</v>
      </c>
      <c r="T1343" s="1019"/>
      <c r="U1343" s="1019"/>
      <c r="V1343" s="1019"/>
      <c r="W1343" s="141" t="s">
        <v>35</v>
      </c>
      <c r="X1343" s="144" t="s">
        <v>39</v>
      </c>
      <c r="Y1343" s="141"/>
      <c r="Z1343" s="144"/>
      <c r="AA1343" s="141" t="s">
        <v>35</v>
      </c>
      <c r="AB1343" s="143">
        <v>2</v>
      </c>
      <c r="AC1343" s="143"/>
      <c r="AD1343" s="141"/>
      <c r="AE1343" s="1019">
        <v>15</v>
      </c>
      <c r="AF1343" s="334">
        <f t="shared" si="612"/>
        <v>45.26</v>
      </c>
      <c r="AG1343" s="272">
        <f>IF(R1343="kompletna",Q1343*J1343*0.0036*'lista, wskaźniki'!$F$13, IF(R1343="częściowa",Q1343*J1343*0.0036*'lista, wskaźniki'!$F$14, IF(R1343="brak",Q1343*J1343*0.0036*'lista, wskaźniki'!$F$15,)))</f>
        <v>0</v>
      </c>
      <c r="AH1343" s="334">
        <f>IF(Y1343="inne",K1343*'lista, wskaźniki'!$E$35,IF(Y1343="to samo źródło",0,IF(Y1343=0,0)))</f>
        <v>0</v>
      </c>
      <c r="AI1343" s="334" t="b">
        <f>IF(AA1343="gaz z sieci",AC1343*'lista, wskaźniki'!$D$21)</f>
        <v>0</v>
      </c>
      <c r="AJ1343" s="272">
        <f>IF(AA1343="węgiel",AB1343*'lista, wskaźniki'!$D$20, IF('Sektor mieszkaniowy'!AA1343="drewno",'Sektor mieszkaniowy'!AB1343*'lista, wskaźniki'!$D$22,IF('Sektor mieszkaniowy'!AA1343="pellet",AB1343*'lista, wskaźniki'!$D$23,IF('Sektor mieszkaniowy'!AA1343="gaz z sieci",AB1343*'lista, wskaźniki'!$D$21,IF('Sektor mieszkaniowy'!AA1343="olej opałowy",'Sektor mieszkaniowy'!AB1343*'lista, wskaźniki'!$D$24)))))</f>
        <v>45.26</v>
      </c>
      <c r="AK1343" s="1022">
        <f>190/1000</f>
        <v>0.19</v>
      </c>
      <c r="AL1343" s="1019"/>
      <c r="AM1343" s="20">
        <f>IF(AA1343="węgiel",AF1343*1/3.6*'lista, wskaźniki'!$F$20,IF(AA1343="drewno",AF1343*1/3.6*'lista, wskaźniki'!$F$22,IF(AA1343="pellet",AF1343*1/3.6*'lista, wskaźniki'!$F$23,IF(AA1343="gaz z sieci",AF1343*1/3.6*'lista, wskaźniki'!$F$21,IF(AA1343="olej opałowy",AF1343*1/3.6*'lista, wskaźniki'!$F$24,0)))))</f>
        <v>4.2874797999999998</v>
      </c>
      <c r="AN1343" s="20">
        <f>IF(AA1343="węgiel",AF1343*'lista, wskaźniki'!$E$42,IF(AA1343="drewno",AF1343*'lista, wskaźniki'!$G$42,IF(AA1343="pellet",AF1343*'lista, wskaźniki'!$H$42,IF(AA1343="gaz z sieci",AF1343*'lista, wskaźniki'!$F$42,IF(AA1343="olej opałowy",AF1343*'lista, wskaźniki'!$I$42,0)))))</f>
        <v>1.71988E-2</v>
      </c>
      <c r="AO1343" s="20">
        <f>IF(AA1343="węgiel",AF1343*'lista, wskaźniki'!$E$43,IF(AA1343="drewno",AF1343*'lista, wskaźniki'!$G$43,IF(AA1343="pellet",AF1343*'lista, wskaźniki'!$H$43,IF(AA1343="gaz z sieci",AF1343*'lista, wskaźniki'!$F$43,IF(AA1343="olej opałowy",AF1343*'lista, wskaźniki'!$I$43,0)))))</f>
        <v>1.6293600000000002E-2</v>
      </c>
      <c r="AP1343" s="20">
        <f>IF(AA1343="węgiel",AF1343*'lista, wskaźniki'!$E$44,IF(AA1343="drewno",AF1343*'lista, wskaźniki'!$G$44,IF(AA1343="pellet",AF1343*'lista, wskaźniki'!$H$44,IF(AA1343="gaz z sieci",AF1343*'lista, wskaźniki'!$F$44,IF(AA1343="olej opałowy",AF1343*'lista, wskaźniki'!$I$44,0)))))</f>
        <v>1.22202E-5</v>
      </c>
      <c r="AQ1343" s="20" t="b">
        <f>IF(Z1343="gaz",AH1343*1/3.6*'lista, wskaźniki'!$F$21,IF(Z1343="energia elektryczna",AH1343*1/3.6*'lista, wskaźniki'!$F$26))</f>
        <v>0</v>
      </c>
      <c r="AR1343" s="20" t="b">
        <f>IF(Z1343="gaz",AH1343*'lista, wskaźniki'!$F$42,IF(Z1343="energia elektryczna",AH1343*0))</f>
        <v>0</v>
      </c>
      <c r="AS1343" s="20" t="b">
        <f>IF(Z1343="gaz",AH1343*'lista, wskaźniki'!$F$43,IF(Z1343="energia elektryczna",AH1343*0))</f>
        <v>0</v>
      </c>
      <c r="AT1343" s="20" t="b">
        <f>IF(Z1343="gaz",AH1343*'lista, wskaźniki'!$F$44,IF(Z1343="energia elektryczna",AH1343*0))</f>
        <v>0</v>
      </c>
      <c r="AU1343" s="20">
        <f>AI1343*1/3.6*'lista, wskaźniki'!$F$21</f>
        <v>0</v>
      </c>
      <c r="AV1343" s="20">
        <f>AI1343*'lista, wskaźniki'!$F$42</f>
        <v>0</v>
      </c>
      <c r="AW1343" s="20">
        <f>AI1343*'lista, wskaźniki'!$F$43</f>
        <v>0</v>
      </c>
      <c r="AX1343" s="20">
        <f>AI1343*'lista, wskaźniki'!$F$44</f>
        <v>0</v>
      </c>
      <c r="AY1343" s="20">
        <f>AK1343*'lista, wskaźniki'!$F$26</f>
        <v>0.1691</v>
      </c>
      <c r="AZ1343" s="20">
        <f t="shared" si="584"/>
        <v>4.4565798000000001</v>
      </c>
      <c r="BA1343" s="20">
        <f t="shared" si="585"/>
        <v>1.71988E-2</v>
      </c>
      <c r="BB1343" s="20">
        <f t="shared" si="586"/>
        <v>1.6293600000000002E-2</v>
      </c>
      <c r="BC1343" s="20">
        <f t="shared" si="587"/>
        <v>1.22202E-5</v>
      </c>
      <c r="BD1343" s="1019" t="s">
        <v>17</v>
      </c>
      <c r="BE1343" s="1019" t="s">
        <v>17</v>
      </c>
      <c r="BF1343" s="1019" t="s">
        <v>17</v>
      </c>
      <c r="BG1343" s="1019" t="s">
        <v>17</v>
      </c>
      <c r="BH1343" s="141"/>
      <c r="BI1343" s="1019"/>
      <c r="BJ1343" s="141"/>
      <c r="BK1343" s="1019" t="s">
        <v>17</v>
      </c>
      <c r="BL1343" s="141"/>
      <c r="BM1343" s="141"/>
      <c r="BN1343" s="141"/>
      <c r="BO1343" s="141" t="s">
        <v>56</v>
      </c>
      <c r="BP1343" s="141" t="s">
        <v>52</v>
      </c>
      <c r="BQ1343" s="141" t="s">
        <v>121</v>
      </c>
      <c r="BR1343" s="141">
        <v>1</v>
      </c>
      <c r="BS1343" s="1016">
        <v>200</v>
      </c>
      <c r="BT1343" s="1016"/>
      <c r="BU1343" s="1016">
        <v>1500</v>
      </c>
      <c r="BV1343" s="1016"/>
      <c r="BW1343" s="1016"/>
      <c r="BX1343" s="1016"/>
      <c r="BY1343" s="1025"/>
      <c r="CA1343" s="365">
        <f t="shared" si="588"/>
        <v>45.26</v>
      </c>
      <c r="CB1343" s="365" t="b">
        <f t="shared" si="589"/>
        <v>0</v>
      </c>
      <c r="CC1343" s="365" t="b">
        <f t="shared" si="590"/>
        <v>0</v>
      </c>
      <c r="CD1343" s="365" t="b">
        <f t="shared" si="591"/>
        <v>0</v>
      </c>
      <c r="CE1343" s="365" t="b">
        <f t="shared" si="592"/>
        <v>0</v>
      </c>
      <c r="CF1343" s="365" t="b">
        <f t="shared" si="593"/>
        <v>0</v>
      </c>
      <c r="CG1343" s="365" t="b">
        <f t="shared" si="594"/>
        <v>0</v>
      </c>
      <c r="CH1343" s="365" t="b">
        <f t="shared" si="595"/>
        <v>0</v>
      </c>
      <c r="CI1343" s="72">
        <f t="shared" si="596"/>
        <v>45.26</v>
      </c>
      <c r="CJ1343" s="72" t="b">
        <f t="shared" si="597"/>
        <v>0</v>
      </c>
      <c r="CK1343" s="72" t="b">
        <f t="shared" si="598"/>
        <v>0</v>
      </c>
      <c r="CL1343" s="72">
        <f t="shared" si="599"/>
        <v>0</v>
      </c>
      <c r="CM1343" s="72" t="b">
        <f t="shared" si="600"/>
        <v>0</v>
      </c>
      <c r="CN1343" s="72" t="b">
        <f t="shared" si="601"/>
        <v>0</v>
      </c>
      <c r="CP1343" s="13">
        <f t="shared" si="602"/>
        <v>0</v>
      </c>
      <c r="CQ1343" s="13">
        <f t="shared" si="603"/>
        <v>0</v>
      </c>
      <c r="CR1343" s="13" t="b">
        <f t="shared" si="604"/>
        <v>0</v>
      </c>
      <c r="CS1343" s="13">
        <f t="shared" si="610"/>
        <v>0</v>
      </c>
      <c r="CT1343" s="13" t="b">
        <f t="shared" si="609"/>
        <v>0</v>
      </c>
      <c r="CU1343" s="13">
        <f t="shared" si="611"/>
        <v>0</v>
      </c>
      <c r="CV1343" s="13" t="b">
        <f t="shared" si="605"/>
        <v>0</v>
      </c>
      <c r="CW1343" s="13">
        <f t="shared" si="606"/>
        <v>0</v>
      </c>
      <c r="CX1343" s="13" t="b">
        <f t="shared" si="607"/>
        <v>0</v>
      </c>
      <c r="CY1343" s="13">
        <f t="shared" si="608"/>
        <v>0</v>
      </c>
    </row>
    <row r="1344" spans="1:103" ht="15" thickBot="1">
      <c r="A1344" s="932"/>
      <c r="B1344" s="1020"/>
      <c r="C1344" s="1020"/>
      <c r="D1344" s="1020"/>
      <c r="E1344" s="1020"/>
      <c r="F1344" s="1020"/>
      <c r="G1344" s="1020"/>
      <c r="H1344" s="1020"/>
      <c r="I1344" s="1020"/>
      <c r="J1344" s="1020"/>
      <c r="K1344" s="1020"/>
      <c r="L1344" s="1020"/>
      <c r="M1344" s="1020"/>
      <c r="N1344" s="1020"/>
      <c r="O1344" s="145"/>
      <c r="P1344" s="1020"/>
      <c r="Q1344" s="941"/>
      <c r="R1344" s="1020"/>
      <c r="S1344" s="1020"/>
      <c r="T1344" s="1020"/>
      <c r="U1344" s="1020"/>
      <c r="V1344" s="1020"/>
      <c r="W1344" s="144"/>
      <c r="X1344" s="144"/>
      <c r="Y1344" s="144"/>
      <c r="Z1344" s="144"/>
      <c r="AA1344" s="144" t="s">
        <v>36</v>
      </c>
      <c r="AB1344" s="146">
        <v>2</v>
      </c>
      <c r="AC1344" s="146"/>
      <c r="AD1344" s="144"/>
      <c r="AE1344" s="1020"/>
      <c r="AF1344" s="334">
        <f t="shared" si="612"/>
        <v>31.2</v>
      </c>
      <c r="AG1344" s="272">
        <f>IF(R1344="kompletna",Q1344*J1344*0.0036*'lista, wskaźniki'!$F$13, IF(R1344="częściowa",Q1344*J1344*0.0036*'lista, wskaźniki'!$F$14, IF(R1344="brak",Q1344*J1344*0.0036*'lista, wskaźniki'!$F$15,)))</f>
        <v>0</v>
      </c>
      <c r="AH1344" s="334">
        <f>IF(Y1344="inne",K1344*'lista, wskaźniki'!$E$35,IF(Y1344="to samo źródło",0,IF(Y1344=0,0)))</f>
        <v>0</v>
      </c>
      <c r="AI1344" s="334" t="b">
        <f>IF(AA1344="gaz z sieci",AC1344*'lista, wskaźniki'!$D$21)</f>
        <v>0</v>
      </c>
      <c r="AJ1344" s="272">
        <f>IF(AA1344="węgiel",AB1344*'lista, wskaźniki'!$D$20, IF('Sektor mieszkaniowy'!AA1344="drewno",'Sektor mieszkaniowy'!AB1344*'lista, wskaźniki'!$D$22,IF('Sektor mieszkaniowy'!AA1344="pellet",AB1344*'lista, wskaźniki'!$D$23,IF('Sektor mieszkaniowy'!AA1344="gaz z sieci",AB1344*'lista, wskaźniki'!$D$21,IF('Sektor mieszkaniowy'!AA1344="olej opałowy",'Sektor mieszkaniowy'!AB1344*'lista, wskaźniki'!$D$24)))))</f>
        <v>31.2</v>
      </c>
      <c r="AK1344" s="1023"/>
      <c r="AL1344" s="1020"/>
      <c r="AM1344" s="20">
        <f>IF(AA1344="węgiel",AF1344*1/3.6*'lista, wskaźniki'!$F$20,IF(AA1344="drewno",AF1344*1/3.6*'lista, wskaźniki'!$F$22,IF(AA1344="pellet",AF1344*1/3.6*'lista, wskaźniki'!$F$23,IF(AA1344="gaz z sieci",AF1344*1/3.6*'lista, wskaźniki'!$F$21,IF(AA1344="olej opałowy",AF1344*1/3.6*'lista, wskaźniki'!$F$24,0)))))</f>
        <v>0</v>
      </c>
      <c r="AN1344" s="20">
        <f>IF(AA1344="węgiel",AF1344*'lista, wskaźniki'!$E$42,IF(AA1344="drewno",AF1344*'lista, wskaźniki'!$G$42,IF(AA1344="pellet",AF1344*'lista, wskaźniki'!$H$42,IF(AA1344="gaz z sieci",AF1344*'lista, wskaźniki'!$F$42,IF(AA1344="olej opałowy",AF1344*'lista, wskaźniki'!$I$42,0)))))</f>
        <v>2.5271999999999999E-2</v>
      </c>
      <c r="AO1344" s="20">
        <f>IF(AA1344="węgiel",AF1344*'lista, wskaźniki'!$E$43,IF(AA1344="drewno",AF1344*'lista, wskaźniki'!$G$43,IF(AA1344="pellet",AF1344*'lista, wskaźniki'!$H$43,IF(AA1344="gaz z sieci",AF1344*'lista, wskaźniki'!$F$43,IF(AA1344="olej opałowy",AF1344*'lista, wskaźniki'!$I$43,0)))))</f>
        <v>2.5271999999999999E-2</v>
      </c>
      <c r="AP1344" s="20">
        <f>IF(AA1344="węgiel",AF1344*'lista, wskaźniki'!$E$44,IF(AA1344="drewno",AF1344*'lista, wskaźniki'!$G$44,IF(AA1344="pellet",AF1344*'lista, wskaźniki'!$H$44,IF(AA1344="gaz z sieci",AF1344*'lista, wskaźniki'!$F$44,IF(AA1344="olej opałowy",AF1344*'lista, wskaźniki'!$I$44,0)))))</f>
        <v>7.7999999999999999E-6</v>
      </c>
      <c r="AQ1344" s="20" t="b">
        <f>IF(Z1344="gaz",AH1344*1/3.6*'lista, wskaźniki'!$F$21,IF(Z1344="energia elektryczna",AH1344*1/3.6*'lista, wskaźniki'!$F$26))</f>
        <v>0</v>
      </c>
      <c r="AR1344" s="20" t="b">
        <f>IF(Z1344="gaz",AH1344*'lista, wskaźniki'!$F$42,IF(Z1344="energia elektryczna",AH1344*0))</f>
        <v>0</v>
      </c>
      <c r="AS1344" s="20" t="b">
        <f>IF(Z1344="gaz",AH1344*'lista, wskaźniki'!$F$43,IF(Z1344="energia elektryczna",AH1344*0))</f>
        <v>0</v>
      </c>
      <c r="AT1344" s="20" t="b">
        <f>IF(Z1344="gaz",AH1344*'lista, wskaźniki'!$F$44,IF(Z1344="energia elektryczna",AH1344*0))</f>
        <v>0</v>
      </c>
      <c r="AU1344" s="20">
        <f>AI1344*1/3.6*'lista, wskaźniki'!$F$21</f>
        <v>0</v>
      </c>
      <c r="AV1344" s="20">
        <f>AI1344*'lista, wskaźniki'!$F$42</f>
        <v>0</v>
      </c>
      <c r="AW1344" s="20">
        <f>AI1344*'lista, wskaźniki'!$F$43</f>
        <v>0</v>
      </c>
      <c r="AX1344" s="20">
        <f>AI1344*'lista, wskaźniki'!$F$44</f>
        <v>0</v>
      </c>
      <c r="AY1344" s="20">
        <f>AK1344*'lista, wskaźniki'!$F$26</f>
        <v>0</v>
      </c>
      <c r="AZ1344" s="20">
        <f t="shared" si="584"/>
        <v>0</v>
      </c>
      <c r="BA1344" s="20">
        <f t="shared" si="585"/>
        <v>2.5271999999999999E-2</v>
      </c>
      <c r="BB1344" s="20">
        <f t="shared" si="586"/>
        <v>2.5271999999999999E-2</v>
      </c>
      <c r="BC1344" s="20">
        <f t="shared" si="587"/>
        <v>7.7999999999999999E-6</v>
      </c>
      <c r="BD1344" s="1020"/>
      <c r="BE1344" s="1020"/>
      <c r="BF1344" s="1020"/>
      <c r="BG1344" s="1020"/>
      <c r="BH1344" s="144"/>
      <c r="BI1344" s="1020"/>
      <c r="BJ1344" s="144"/>
      <c r="BK1344" s="1020"/>
      <c r="BL1344" s="144"/>
      <c r="BM1344" s="144"/>
      <c r="BN1344" s="144"/>
      <c r="BO1344" s="144"/>
      <c r="BP1344" s="144"/>
      <c r="BQ1344" s="144" t="s">
        <v>120</v>
      </c>
      <c r="BR1344" s="144">
        <v>1</v>
      </c>
      <c r="BS1344" s="1017"/>
      <c r="BT1344" s="1017"/>
      <c r="BU1344" s="1017"/>
      <c r="BV1344" s="1017"/>
      <c r="BW1344" s="1017"/>
      <c r="BX1344" s="1017"/>
      <c r="BY1344" s="1026"/>
      <c r="CA1344" s="365" t="b">
        <f t="shared" si="588"/>
        <v>0</v>
      </c>
      <c r="CB1344" s="365">
        <f t="shared" si="589"/>
        <v>31.2</v>
      </c>
      <c r="CC1344" s="365" t="b">
        <f t="shared" si="590"/>
        <v>0</v>
      </c>
      <c r="CD1344" s="365" t="b">
        <f t="shared" si="591"/>
        <v>0</v>
      </c>
      <c r="CE1344" s="365" t="b">
        <f t="shared" si="592"/>
        <v>0</v>
      </c>
      <c r="CF1344" s="365" t="b">
        <f t="shared" si="593"/>
        <v>0</v>
      </c>
      <c r="CG1344" s="365" t="b">
        <f t="shared" si="594"/>
        <v>0</v>
      </c>
      <c r="CH1344" s="365" t="b">
        <f t="shared" si="595"/>
        <v>0</v>
      </c>
      <c r="CI1344" s="72" t="b">
        <f t="shared" si="596"/>
        <v>0</v>
      </c>
      <c r="CJ1344" s="72">
        <f t="shared" si="597"/>
        <v>31.2</v>
      </c>
      <c r="CK1344" s="72" t="b">
        <f t="shared" si="598"/>
        <v>0</v>
      </c>
      <c r="CL1344" s="72">
        <f t="shared" si="599"/>
        <v>0</v>
      </c>
      <c r="CM1344" s="72" t="b">
        <f t="shared" si="600"/>
        <v>0</v>
      </c>
      <c r="CN1344" s="72" t="b">
        <f t="shared" si="601"/>
        <v>0</v>
      </c>
      <c r="CP1344" s="13">
        <f t="shared" si="602"/>
        <v>0</v>
      </c>
      <c r="CQ1344" s="13" t="b">
        <f t="shared" si="603"/>
        <v>0</v>
      </c>
      <c r="CR1344" s="13" t="b">
        <f t="shared" si="604"/>
        <v>0</v>
      </c>
      <c r="CS1344" s="13" t="b">
        <f t="shared" si="610"/>
        <v>0</v>
      </c>
      <c r="CT1344" s="13" t="b">
        <f t="shared" si="609"/>
        <v>0</v>
      </c>
      <c r="CU1344" s="13" t="b">
        <f t="shared" si="611"/>
        <v>0</v>
      </c>
      <c r="CV1344" s="13" t="b">
        <f t="shared" si="605"/>
        <v>0</v>
      </c>
      <c r="CW1344" s="13" t="b">
        <f t="shared" si="606"/>
        <v>0</v>
      </c>
      <c r="CX1344" s="13" t="b">
        <f t="shared" si="607"/>
        <v>0</v>
      </c>
      <c r="CY1344" s="13" t="b">
        <f t="shared" si="608"/>
        <v>0</v>
      </c>
    </row>
    <row r="1345" spans="1:103" ht="15" thickBot="1">
      <c r="A1345" s="932"/>
      <c r="B1345" s="1020"/>
      <c r="C1345" s="1020"/>
      <c r="D1345" s="1020"/>
      <c r="E1345" s="1020"/>
      <c r="F1345" s="1020"/>
      <c r="G1345" s="1020"/>
      <c r="H1345" s="1020"/>
      <c r="I1345" s="1020"/>
      <c r="J1345" s="1020"/>
      <c r="K1345" s="1020"/>
      <c r="L1345" s="1020"/>
      <c r="M1345" s="1020"/>
      <c r="N1345" s="1020"/>
      <c r="O1345" s="145"/>
      <c r="P1345" s="1020"/>
      <c r="Q1345" s="941"/>
      <c r="R1345" s="1020"/>
      <c r="S1345" s="1020"/>
      <c r="T1345" s="1020"/>
      <c r="U1345" s="1020"/>
      <c r="V1345" s="1020"/>
      <c r="W1345" s="144"/>
      <c r="X1345" s="144"/>
      <c r="Y1345" s="144"/>
      <c r="Z1345" s="144"/>
      <c r="AA1345" s="144" t="s">
        <v>50</v>
      </c>
      <c r="AB1345" s="146"/>
      <c r="AC1345" s="146"/>
      <c r="AD1345" s="144"/>
      <c r="AE1345" s="1020"/>
      <c r="AF1345" s="334">
        <f t="shared" si="612"/>
        <v>0</v>
      </c>
      <c r="AG1345" s="272">
        <f>IF(R1345="kompletna",Q1345*J1345*0.0036*'lista, wskaźniki'!$F$13, IF(R1345="częściowa",Q1345*J1345*0.0036*'lista, wskaźniki'!$F$14, IF(R1345="brak",Q1345*J1345*0.0036*'lista, wskaźniki'!$F$15,)))</f>
        <v>0</v>
      </c>
      <c r="AH1345" s="334">
        <f>IF(Y1345="inne",K1345*'lista, wskaźniki'!$E$35,IF(Y1345="to samo źródło",0,IF(Y1345=0,0)))</f>
        <v>0</v>
      </c>
      <c r="AI1345" s="334" t="b">
        <f>IF(AA1345="gaz z sieci",AC1345*'lista, wskaźniki'!$D$21)</f>
        <v>0</v>
      </c>
      <c r="AJ1345" s="272">
        <f>IF(AA1345="węgiel",AB1345*'lista, wskaźniki'!$D$20, IF('Sektor mieszkaniowy'!AA1345="drewno",'Sektor mieszkaniowy'!AB1345*'lista, wskaźniki'!$D$22,IF('Sektor mieszkaniowy'!AA1345="pellet",AB1345*'lista, wskaźniki'!$D$23,IF('Sektor mieszkaniowy'!AA1345="gaz z sieci",AB1345*'lista, wskaźniki'!$D$21,IF('Sektor mieszkaniowy'!AA1345="olej opałowy",'Sektor mieszkaniowy'!AB1345*'lista, wskaźniki'!$D$24)))))</f>
        <v>0</v>
      </c>
      <c r="AK1345" s="1023"/>
      <c r="AL1345" s="1020"/>
      <c r="AM1345" s="20">
        <f>IF(AA1345="węgiel",AF1345*1/3.6*'lista, wskaźniki'!$F$20,IF(AA1345="drewno",AF1345*1/3.6*'lista, wskaźniki'!$F$22,IF(AA1345="pellet",AF1345*1/3.6*'lista, wskaźniki'!$F$23,IF(AA1345="gaz z sieci",AF1345*1/3.6*'lista, wskaźniki'!$F$21,IF(AA1345="olej opałowy",AF1345*1/3.6*'lista, wskaźniki'!$F$24,0)))))</f>
        <v>0</v>
      </c>
      <c r="AN1345" s="20">
        <f>IF(AA1345="węgiel",AF1345*'lista, wskaźniki'!$E$42,IF(AA1345="drewno",AF1345*'lista, wskaźniki'!$G$42,IF(AA1345="pellet",AF1345*'lista, wskaźniki'!$H$42,IF(AA1345="gaz z sieci",AF1345*'lista, wskaźniki'!$F$42,IF(AA1345="olej opałowy",AF1345*'lista, wskaźniki'!$I$42,0)))))</f>
        <v>0</v>
      </c>
      <c r="AO1345" s="20">
        <f>IF(AA1345="węgiel",AF1345*'lista, wskaźniki'!$E$43,IF(AA1345="drewno",AF1345*'lista, wskaźniki'!$G$43,IF(AA1345="pellet",AF1345*'lista, wskaźniki'!$H$43,IF(AA1345="gaz z sieci",AF1345*'lista, wskaźniki'!$F$43,IF(AA1345="olej opałowy",AF1345*'lista, wskaźniki'!$I$43,0)))))</f>
        <v>0</v>
      </c>
      <c r="AP1345" s="20">
        <f>IF(AA1345="węgiel",AF1345*'lista, wskaźniki'!$E$44,IF(AA1345="drewno",AF1345*'lista, wskaźniki'!$G$44,IF(AA1345="pellet",AF1345*'lista, wskaźniki'!$H$44,IF(AA1345="gaz z sieci",AF1345*'lista, wskaźniki'!$F$44,IF(AA1345="olej opałowy",AF1345*'lista, wskaźniki'!$I$44,0)))))</f>
        <v>0</v>
      </c>
      <c r="AQ1345" s="20" t="b">
        <f>IF(Z1345="gaz",AH1345*1/3.6*'lista, wskaźniki'!$F$21,IF(Z1345="energia elektryczna",AH1345*1/3.6*'lista, wskaźniki'!$F$26))</f>
        <v>0</v>
      </c>
      <c r="AR1345" s="20" t="b">
        <f>IF(Z1345="gaz",AH1345*'lista, wskaźniki'!$F$42,IF(Z1345="energia elektryczna",AH1345*0))</f>
        <v>0</v>
      </c>
      <c r="AS1345" s="20" t="b">
        <f>IF(Z1345="gaz",AH1345*'lista, wskaźniki'!$F$43,IF(Z1345="energia elektryczna",AH1345*0))</f>
        <v>0</v>
      </c>
      <c r="AT1345" s="20" t="b">
        <f>IF(Z1345="gaz",AH1345*'lista, wskaźniki'!$F$44,IF(Z1345="energia elektryczna",AH1345*0))</f>
        <v>0</v>
      </c>
      <c r="AU1345" s="20">
        <f>AI1345*1/3.6*'lista, wskaźniki'!$F$21</f>
        <v>0</v>
      </c>
      <c r="AV1345" s="20">
        <f>AI1345*'lista, wskaźniki'!$F$42</f>
        <v>0</v>
      </c>
      <c r="AW1345" s="20">
        <f>AI1345*'lista, wskaźniki'!$F$43</f>
        <v>0</v>
      </c>
      <c r="AX1345" s="20">
        <f>AI1345*'lista, wskaźniki'!$F$44</f>
        <v>0</v>
      </c>
      <c r="AY1345" s="20">
        <f>AK1345*'lista, wskaźniki'!$F$26</f>
        <v>0</v>
      </c>
      <c r="AZ1345" s="20">
        <f t="shared" si="584"/>
        <v>0</v>
      </c>
      <c r="BA1345" s="20">
        <f t="shared" si="585"/>
        <v>0</v>
      </c>
      <c r="BB1345" s="20">
        <f t="shared" si="586"/>
        <v>0</v>
      </c>
      <c r="BC1345" s="20">
        <f t="shared" si="587"/>
        <v>0</v>
      </c>
      <c r="BD1345" s="1020"/>
      <c r="BE1345" s="1020"/>
      <c r="BF1345" s="1020"/>
      <c r="BG1345" s="1020"/>
      <c r="BH1345" s="144"/>
      <c r="BI1345" s="1020"/>
      <c r="BJ1345" s="144"/>
      <c r="BK1345" s="1020"/>
      <c r="BL1345" s="144"/>
      <c r="BM1345" s="144"/>
      <c r="BN1345" s="144"/>
      <c r="BO1345" s="144"/>
      <c r="BP1345" s="144"/>
      <c r="BQ1345" s="144"/>
      <c r="BR1345" s="144"/>
      <c r="BS1345" s="1017"/>
      <c r="BT1345" s="1017"/>
      <c r="BU1345" s="1017"/>
      <c r="BV1345" s="1017"/>
      <c r="BW1345" s="1017"/>
      <c r="BX1345" s="1017"/>
      <c r="BY1345" s="1026"/>
      <c r="CA1345" s="365" t="b">
        <f t="shared" si="588"/>
        <v>0</v>
      </c>
      <c r="CB1345" s="365" t="b">
        <f t="shared" si="589"/>
        <v>0</v>
      </c>
      <c r="CC1345" s="365">
        <f t="shared" si="590"/>
        <v>0</v>
      </c>
      <c r="CD1345" s="365" t="b">
        <f t="shared" si="591"/>
        <v>0</v>
      </c>
      <c r="CE1345" s="365" t="b">
        <f t="shared" si="592"/>
        <v>0</v>
      </c>
      <c r="CF1345" s="365" t="b">
        <f t="shared" si="593"/>
        <v>0</v>
      </c>
      <c r="CG1345" s="365" t="b">
        <f t="shared" si="594"/>
        <v>0</v>
      </c>
      <c r="CH1345" s="365" t="b">
        <f t="shared" si="595"/>
        <v>0</v>
      </c>
      <c r="CI1345" s="72" t="b">
        <f t="shared" si="596"/>
        <v>0</v>
      </c>
      <c r="CJ1345" s="72" t="b">
        <f t="shared" si="597"/>
        <v>0</v>
      </c>
      <c r="CK1345" s="72">
        <f t="shared" si="598"/>
        <v>0</v>
      </c>
      <c r="CL1345" s="72">
        <f t="shared" si="599"/>
        <v>0</v>
      </c>
      <c r="CM1345" s="72" t="b">
        <f t="shared" si="600"/>
        <v>0</v>
      </c>
      <c r="CN1345" s="72" t="b">
        <f t="shared" si="601"/>
        <v>0</v>
      </c>
      <c r="CP1345" s="13">
        <f t="shared" si="602"/>
        <v>0</v>
      </c>
      <c r="CQ1345" s="13" t="b">
        <f t="shared" si="603"/>
        <v>0</v>
      </c>
      <c r="CR1345" s="13" t="b">
        <f t="shared" si="604"/>
        <v>0</v>
      </c>
      <c r="CS1345" s="13" t="b">
        <f t="shared" si="610"/>
        <v>0</v>
      </c>
      <c r="CT1345" s="13" t="b">
        <f t="shared" si="609"/>
        <v>0</v>
      </c>
      <c r="CU1345" s="13" t="b">
        <f t="shared" si="611"/>
        <v>0</v>
      </c>
      <c r="CV1345" s="13" t="b">
        <f t="shared" si="605"/>
        <v>0</v>
      </c>
      <c r="CW1345" s="13" t="b">
        <f t="shared" si="606"/>
        <v>0</v>
      </c>
      <c r="CX1345" s="13" t="b">
        <f t="shared" si="607"/>
        <v>0</v>
      </c>
      <c r="CY1345" s="13" t="b">
        <f t="shared" si="608"/>
        <v>0</v>
      </c>
    </row>
    <row r="1346" spans="1:103" ht="15" thickBot="1">
      <c r="A1346" s="932"/>
      <c r="B1346" s="1020"/>
      <c r="C1346" s="1020"/>
      <c r="D1346" s="1020"/>
      <c r="E1346" s="1020"/>
      <c r="F1346" s="1020"/>
      <c r="G1346" s="1020"/>
      <c r="H1346" s="1020"/>
      <c r="I1346" s="1020"/>
      <c r="J1346" s="1020"/>
      <c r="K1346" s="1020"/>
      <c r="L1346" s="1020"/>
      <c r="M1346" s="1020"/>
      <c r="N1346" s="1020"/>
      <c r="O1346" s="145"/>
      <c r="P1346" s="1020"/>
      <c r="Q1346" s="941"/>
      <c r="R1346" s="1020"/>
      <c r="S1346" s="1020"/>
      <c r="T1346" s="1020"/>
      <c r="U1346" s="1020"/>
      <c r="V1346" s="1020"/>
      <c r="W1346" s="144"/>
      <c r="X1346" s="144"/>
      <c r="Y1346" s="144"/>
      <c r="Z1346" s="144"/>
      <c r="AA1346" s="144" t="s">
        <v>38</v>
      </c>
      <c r="AB1346" s="146"/>
      <c r="AC1346" s="146"/>
      <c r="AD1346" s="144"/>
      <c r="AE1346" s="1020"/>
      <c r="AF1346" s="334">
        <f t="shared" si="612"/>
        <v>0</v>
      </c>
      <c r="AG1346" s="272">
        <f>IF(R1346="kompletna",Q1346*J1346*0.0036*'lista, wskaźniki'!$F$13, IF(R1346="częściowa",Q1346*J1346*0.0036*'lista, wskaźniki'!$F$14, IF(R1346="brak",Q1346*J1346*0.0036*'lista, wskaźniki'!$F$15,)))</f>
        <v>0</v>
      </c>
      <c r="AH1346" s="334">
        <f>IF(Y1346="inne",K1346*'lista, wskaźniki'!$E$35,IF(Y1346="to samo źródło",0,IF(Y1346=0,0)))</f>
        <v>0</v>
      </c>
      <c r="AI1346" s="334">
        <f>IF(AA1346="gaz z sieci",AC1346*'lista, wskaźniki'!$D$21)</f>
        <v>0</v>
      </c>
      <c r="AJ1346" s="272">
        <f>IF(AA1346="węgiel",AB1346*'lista, wskaźniki'!$D$20, IF('Sektor mieszkaniowy'!AA1346="drewno",'Sektor mieszkaniowy'!AB1346*'lista, wskaźniki'!$D$22,IF('Sektor mieszkaniowy'!AA1346="pellet",AB1346*'lista, wskaźniki'!$D$23,IF('Sektor mieszkaniowy'!AA1346="gaz z sieci",AB1346*'lista, wskaźniki'!$D$21,IF('Sektor mieszkaniowy'!AA1346="olej opałowy",'Sektor mieszkaniowy'!AB1346*'lista, wskaźniki'!$D$24)))))</f>
        <v>0</v>
      </c>
      <c r="AK1346" s="1023"/>
      <c r="AL1346" s="1020"/>
      <c r="AM1346" s="20">
        <f>IF(AA1346="węgiel",AF1346*1/3.6*'lista, wskaźniki'!$F$20,IF(AA1346="drewno",AF1346*1/3.6*'lista, wskaźniki'!$F$22,IF(AA1346="pellet",AF1346*1/3.6*'lista, wskaźniki'!$F$23,IF(AA1346="gaz z sieci",AF1346*1/3.6*'lista, wskaźniki'!$F$21,IF(AA1346="olej opałowy",AF1346*1/3.6*'lista, wskaźniki'!$F$24,0)))))</f>
        <v>0</v>
      </c>
      <c r="AN1346" s="20">
        <f>IF(AA1346="węgiel",AF1346*'lista, wskaźniki'!$E$42,IF(AA1346="drewno",AF1346*'lista, wskaźniki'!$G$42,IF(AA1346="pellet",AF1346*'lista, wskaźniki'!$H$42,IF(AA1346="gaz z sieci",AF1346*'lista, wskaźniki'!$F$42,IF(AA1346="olej opałowy",AF1346*'lista, wskaźniki'!$I$42,0)))))</f>
        <v>0</v>
      </c>
      <c r="AO1346" s="20">
        <f>IF(AA1346="węgiel",AF1346*'lista, wskaźniki'!$E$43,IF(AA1346="drewno",AF1346*'lista, wskaźniki'!$G$43,IF(AA1346="pellet",AF1346*'lista, wskaźniki'!$H$43,IF(AA1346="gaz z sieci",AF1346*'lista, wskaźniki'!$F$43,IF(AA1346="olej opałowy",AF1346*'lista, wskaźniki'!$I$43,0)))))</f>
        <v>0</v>
      </c>
      <c r="AP1346" s="20">
        <f>IF(AA1346="węgiel",AF1346*'lista, wskaźniki'!$E$44,IF(AA1346="drewno",AF1346*'lista, wskaźniki'!$G$44,IF(AA1346="pellet",AF1346*'lista, wskaźniki'!$H$44,IF(AA1346="gaz z sieci",AF1346*'lista, wskaźniki'!$F$44,IF(AA1346="olej opałowy",AF1346*'lista, wskaźniki'!$I$44,0)))))</f>
        <v>0</v>
      </c>
      <c r="AQ1346" s="20" t="b">
        <f>IF(Z1346="gaz",AH1346*1/3.6*'lista, wskaźniki'!$F$21,IF(Z1346="energia elektryczna",AH1346*1/3.6*'lista, wskaźniki'!$F$26))</f>
        <v>0</v>
      </c>
      <c r="AR1346" s="20" t="b">
        <f>IF(Z1346="gaz",AH1346*'lista, wskaźniki'!$F$42,IF(Z1346="energia elektryczna",AH1346*0))</f>
        <v>0</v>
      </c>
      <c r="AS1346" s="20" t="b">
        <f>IF(Z1346="gaz",AH1346*'lista, wskaźniki'!$F$43,IF(Z1346="energia elektryczna",AH1346*0))</f>
        <v>0</v>
      </c>
      <c r="AT1346" s="20" t="b">
        <f>IF(Z1346="gaz",AH1346*'lista, wskaźniki'!$F$44,IF(Z1346="energia elektryczna",AH1346*0))</f>
        <v>0</v>
      </c>
      <c r="AU1346" s="20">
        <f>AI1346*1/3.6*'lista, wskaźniki'!$F$21</f>
        <v>0</v>
      </c>
      <c r="AV1346" s="20">
        <f>AI1346*'lista, wskaźniki'!$F$42</f>
        <v>0</v>
      </c>
      <c r="AW1346" s="20">
        <f>AI1346*'lista, wskaźniki'!$F$43</f>
        <v>0</v>
      </c>
      <c r="AX1346" s="20">
        <f>AI1346*'lista, wskaźniki'!$F$44</f>
        <v>0</v>
      </c>
      <c r="AY1346" s="20">
        <f>AK1346*'lista, wskaźniki'!$F$26</f>
        <v>0</v>
      </c>
      <c r="AZ1346" s="20">
        <f t="shared" si="584"/>
        <v>0</v>
      </c>
      <c r="BA1346" s="20">
        <f t="shared" si="585"/>
        <v>0</v>
      </c>
      <c r="BB1346" s="20">
        <f t="shared" si="586"/>
        <v>0</v>
      </c>
      <c r="BC1346" s="20">
        <f t="shared" si="587"/>
        <v>0</v>
      </c>
      <c r="BD1346" s="1020"/>
      <c r="BE1346" s="1020"/>
      <c r="BF1346" s="1020"/>
      <c r="BG1346" s="1020"/>
      <c r="BH1346" s="144"/>
      <c r="BI1346" s="1020"/>
      <c r="BJ1346" s="144"/>
      <c r="BK1346" s="1020"/>
      <c r="BL1346" s="144"/>
      <c r="BM1346" s="144"/>
      <c r="BN1346" s="144"/>
      <c r="BO1346" s="144"/>
      <c r="BP1346" s="144"/>
      <c r="BQ1346" s="144"/>
      <c r="BR1346" s="144"/>
      <c r="BS1346" s="1017"/>
      <c r="BT1346" s="1017"/>
      <c r="BU1346" s="1017"/>
      <c r="BV1346" s="1017"/>
      <c r="BW1346" s="1017"/>
      <c r="BX1346" s="1017"/>
      <c r="BY1346" s="1026"/>
      <c r="CA1346" s="365" t="b">
        <f t="shared" si="588"/>
        <v>0</v>
      </c>
      <c r="CB1346" s="365" t="b">
        <f t="shared" si="589"/>
        <v>0</v>
      </c>
      <c r="CC1346" s="365" t="b">
        <f t="shared" si="590"/>
        <v>0</v>
      </c>
      <c r="CD1346" s="365">
        <f t="shared" si="591"/>
        <v>0</v>
      </c>
      <c r="CE1346" s="365" t="b">
        <f t="shared" si="592"/>
        <v>0</v>
      </c>
      <c r="CF1346" s="365" t="b">
        <f t="shared" si="593"/>
        <v>0</v>
      </c>
      <c r="CG1346" s="365" t="b">
        <f t="shared" si="594"/>
        <v>0</v>
      </c>
      <c r="CH1346" s="365">
        <f t="shared" si="595"/>
        <v>0</v>
      </c>
      <c r="CI1346" s="72" t="b">
        <f t="shared" si="596"/>
        <v>0</v>
      </c>
      <c r="CJ1346" s="72" t="b">
        <f t="shared" si="597"/>
        <v>0</v>
      </c>
      <c r="CK1346" s="72" t="b">
        <f t="shared" si="598"/>
        <v>0</v>
      </c>
      <c r="CL1346" s="72">
        <f t="shared" si="599"/>
        <v>0</v>
      </c>
      <c r="CM1346" s="72" t="b">
        <f t="shared" si="600"/>
        <v>0</v>
      </c>
      <c r="CN1346" s="72" t="b">
        <f t="shared" si="601"/>
        <v>0</v>
      </c>
      <c r="CP1346" s="13">
        <f t="shared" si="602"/>
        <v>0</v>
      </c>
      <c r="CQ1346" s="13" t="b">
        <f t="shared" si="603"/>
        <v>0</v>
      </c>
      <c r="CR1346" s="13" t="b">
        <f t="shared" si="604"/>
        <v>0</v>
      </c>
      <c r="CS1346" s="13" t="b">
        <f t="shared" si="610"/>
        <v>0</v>
      </c>
      <c r="CT1346" s="13" t="b">
        <f t="shared" si="609"/>
        <v>0</v>
      </c>
      <c r="CU1346" s="13" t="b">
        <f t="shared" si="611"/>
        <v>0</v>
      </c>
      <c r="CV1346" s="13" t="b">
        <f t="shared" si="605"/>
        <v>0</v>
      </c>
      <c r="CW1346" s="13" t="b">
        <f t="shared" si="606"/>
        <v>0</v>
      </c>
      <c r="CX1346" s="13" t="b">
        <f t="shared" si="607"/>
        <v>0</v>
      </c>
      <c r="CY1346" s="13" t="b">
        <f t="shared" si="608"/>
        <v>0</v>
      </c>
    </row>
    <row r="1347" spans="1:103" ht="15" thickBot="1">
      <c r="A1347" s="933"/>
      <c r="B1347" s="1021"/>
      <c r="C1347" s="1021"/>
      <c r="D1347" s="1021"/>
      <c r="E1347" s="1021"/>
      <c r="F1347" s="1021"/>
      <c r="G1347" s="1021"/>
      <c r="H1347" s="1021"/>
      <c r="I1347" s="1021"/>
      <c r="J1347" s="1021"/>
      <c r="K1347" s="1021"/>
      <c r="L1347" s="1021"/>
      <c r="M1347" s="1021"/>
      <c r="N1347" s="1021"/>
      <c r="O1347" s="148"/>
      <c r="P1347" s="1021"/>
      <c r="Q1347" s="942"/>
      <c r="R1347" s="1021"/>
      <c r="S1347" s="1021"/>
      <c r="T1347" s="1021"/>
      <c r="U1347" s="1021"/>
      <c r="V1347" s="1021"/>
      <c r="W1347" s="147"/>
      <c r="X1347" s="147"/>
      <c r="Y1347" s="147"/>
      <c r="Z1347" s="147"/>
      <c r="AA1347" s="147" t="s">
        <v>37</v>
      </c>
      <c r="AB1347" s="149"/>
      <c r="AC1347" s="149"/>
      <c r="AD1347" s="147"/>
      <c r="AE1347" s="1021"/>
      <c r="AF1347" s="334">
        <f t="shared" si="612"/>
        <v>0</v>
      </c>
      <c r="AG1347" s="272">
        <f>IF(R1347="kompletna",Q1347*J1347*0.0036*'lista, wskaźniki'!$F$13, IF(R1347="częściowa",Q1347*J1347*0.0036*'lista, wskaźniki'!$F$14, IF(R1347="brak",Q1347*J1347*0.0036*'lista, wskaźniki'!$F$15,)))</f>
        <v>0</v>
      </c>
      <c r="AH1347" s="334">
        <f>IF(Y1347="inne",K1347*'lista, wskaźniki'!$E$35,IF(Y1347="to samo źródło",0,IF(Y1347=0,0)))</f>
        <v>0</v>
      </c>
      <c r="AI1347" s="334" t="b">
        <f>IF(AA1347="gaz z sieci",AC1347*'lista, wskaźniki'!$D$21)</f>
        <v>0</v>
      </c>
      <c r="AJ1347" s="272">
        <f>IF(AA1347="węgiel",AB1347*'lista, wskaźniki'!$D$20, IF('Sektor mieszkaniowy'!AA1347="drewno",'Sektor mieszkaniowy'!AB1347*'lista, wskaźniki'!$D$22,IF('Sektor mieszkaniowy'!AA1347="pellet",AB1347*'lista, wskaźniki'!$D$23,IF('Sektor mieszkaniowy'!AA1347="gaz z sieci",AB1347*'lista, wskaźniki'!$D$21,IF('Sektor mieszkaniowy'!AA1347="olej opałowy",'Sektor mieszkaniowy'!AB1347*'lista, wskaźniki'!$D$24)))))</f>
        <v>0</v>
      </c>
      <c r="AK1347" s="1024"/>
      <c r="AL1347" s="1021"/>
      <c r="AM1347" s="20">
        <f>IF(AA1347="węgiel",AF1347*1/3.6*'lista, wskaźniki'!$F$20,IF(AA1347="drewno",AF1347*1/3.6*'lista, wskaźniki'!$F$22,IF(AA1347="pellet",AF1347*1/3.6*'lista, wskaźniki'!$F$23,IF(AA1347="gaz z sieci",AF1347*1/3.6*'lista, wskaźniki'!$F$21,IF(AA1347="olej opałowy",AF1347*1/3.6*'lista, wskaźniki'!$F$24,0)))))</f>
        <v>0</v>
      </c>
      <c r="AN1347" s="20">
        <f>IF(AA1347="węgiel",AF1347*'lista, wskaźniki'!$E$42,IF(AA1347="drewno",AF1347*'lista, wskaźniki'!$G$42,IF(AA1347="pellet",AF1347*'lista, wskaźniki'!$H$42,IF(AA1347="gaz z sieci",AF1347*'lista, wskaźniki'!$F$42,IF(AA1347="olej opałowy",AF1347*'lista, wskaźniki'!$I$42,0)))))</f>
        <v>0</v>
      </c>
      <c r="AO1347" s="20">
        <f>IF(AA1347="węgiel",AF1347*'lista, wskaźniki'!$E$43,IF(AA1347="drewno",AF1347*'lista, wskaźniki'!$G$43,IF(AA1347="pellet",AF1347*'lista, wskaźniki'!$H$43,IF(AA1347="gaz z sieci",AF1347*'lista, wskaźniki'!$F$43,IF(AA1347="olej opałowy",AF1347*'lista, wskaźniki'!$I$43,0)))))</f>
        <v>0</v>
      </c>
      <c r="AP1347" s="20">
        <f>IF(AA1347="węgiel",AF1347*'lista, wskaźniki'!$E$44,IF(AA1347="drewno",AF1347*'lista, wskaźniki'!$G$44,IF(AA1347="pellet",AF1347*'lista, wskaźniki'!$H$44,IF(AA1347="gaz z sieci",AF1347*'lista, wskaźniki'!$F$44,IF(AA1347="olej opałowy",AF1347*'lista, wskaźniki'!$I$44,0)))))</f>
        <v>0</v>
      </c>
      <c r="AQ1347" s="20" t="b">
        <f>IF(Z1347="gaz",AH1347*1/3.6*'lista, wskaźniki'!$F$21,IF(Z1347="energia elektryczna",AH1347*1/3.6*'lista, wskaźniki'!$F$26))</f>
        <v>0</v>
      </c>
      <c r="AR1347" s="20" t="b">
        <f>IF(Z1347="gaz",AH1347*'lista, wskaźniki'!$F$42,IF(Z1347="energia elektryczna",AH1347*0))</f>
        <v>0</v>
      </c>
      <c r="AS1347" s="20" t="b">
        <f>IF(Z1347="gaz",AH1347*'lista, wskaźniki'!$F$43,IF(Z1347="energia elektryczna",AH1347*0))</f>
        <v>0</v>
      </c>
      <c r="AT1347" s="20" t="b">
        <f>IF(Z1347="gaz",AH1347*'lista, wskaźniki'!$F$44,IF(Z1347="energia elektryczna",AH1347*0))</f>
        <v>0</v>
      </c>
      <c r="AU1347" s="20">
        <f>AI1347*1/3.6*'lista, wskaźniki'!$F$21</f>
        <v>0</v>
      </c>
      <c r="AV1347" s="20">
        <f>AI1347*'lista, wskaźniki'!$F$42</f>
        <v>0</v>
      </c>
      <c r="AW1347" s="20">
        <f>AI1347*'lista, wskaźniki'!$F$43</f>
        <v>0</v>
      </c>
      <c r="AX1347" s="20">
        <f>AI1347*'lista, wskaźniki'!$F$44</f>
        <v>0</v>
      </c>
      <c r="AY1347" s="20">
        <f>AK1347*'lista, wskaźniki'!$F$26</f>
        <v>0</v>
      </c>
      <c r="AZ1347" s="20">
        <f t="shared" si="584"/>
        <v>0</v>
      </c>
      <c r="BA1347" s="20">
        <f t="shared" si="585"/>
        <v>0</v>
      </c>
      <c r="BB1347" s="20">
        <f t="shared" si="586"/>
        <v>0</v>
      </c>
      <c r="BC1347" s="20">
        <f t="shared" si="587"/>
        <v>0</v>
      </c>
      <c r="BD1347" s="1021"/>
      <c r="BE1347" s="1021"/>
      <c r="BF1347" s="1021"/>
      <c r="BG1347" s="1021"/>
      <c r="BH1347" s="147"/>
      <c r="BI1347" s="1021"/>
      <c r="BJ1347" s="147"/>
      <c r="BK1347" s="1021"/>
      <c r="BL1347" s="147"/>
      <c r="BM1347" s="147"/>
      <c r="BN1347" s="147"/>
      <c r="BO1347" s="147"/>
      <c r="BP1347" s="147"/>
      <c r="BQ1347" s="147"/>
      <c r="BR1347" s="147"/>
      <c r="BS1347" s="1018"/>
      <c r="BT1347" s="1018"/>
      <c r="BU1347" s="1018"/>
      <c r="BV1347" s="1018"/>
      <c r="BW1347" s="1018"/>
      <c r="BX1347" s="1018"/>
      <c r="BY1347" s="1027"/>
      <c r="CA1347" s="365" t="b">
        <f t="shared" si="588"/>
        <v>0</v>
      </c>
      <c r="CB1347" s="365" t="b">
        <f t="shared" si="589"/>
        <v>0</v>
      </c>
      <c r="CC1347" s="365" t="b">
        <f t="shared" si="590"/>
        <v>0</v>
      </c>
      <c r="CD1347" s="365" t="b">
        <f t="shared" si="591"/>
        <v>0</v>
      </c>
      <c r="CE1347" s="365">
        <f t="shared" si="592"/>
        <v>0</v>
      </c>
      <c r="CF1347" s="365" t="b">
        <f t="shared" si="593"/>
        <v>0</v>
      </c>
      <c r="CG1347" s="365" t="b">
        <f t="shared" si="594"/>
        <v>0</v>
      </c>
      <c r="CH1347" s="365" t="b">
        <f t="shared" si="595"/>
        <v>0</v>
      </c>
      <c r="CI1347" s="72" t="b">
        <f t="shared" si="596"/>
        <v>0</v>
      </c>
      <c r="CJ1347" s="72" t="b">
        <f t="shared" si="597"/>
        <v>0</v>
      </c>
      <c r="CK1347" s="72" t="b">
        <f t="shared" si="598"/>
        <v>0</v>
      </c>
      <c r="CL1347" s="72">
        <f t="shared" si="599"/>
        <v>0</v>
      </c>
      <c r="CM1347" s="72">
        <f t="shared" si="600"/>
        <v>0</v>
      </c>
      <c r="CN1347" s="72" t="b">
        <f t="shared" si="601"/>
        <v>0</v>
      </c>
      <c r="CP1347" s="13">
        <f t="shared" si="602"/>
        <v>0</v>
      </c>
      <c r="CQ1347" s="13" t="b">
        <f t="shared" si="603"/>
        <v>0</v>
      </c>
      <c r="CR1347" s="13" t="b">
        <f t="shared" si="604"/>
        <v>0</v>
      </c>
      <c r="CS1347" s="13" t="b">
        <f t="shared" si="610"/>
        <v>0</v>
      </c>
      <c r="CT1347" s="13" t="b">
        <f t="shared" si="609"/>
        <v>0</v>
      </c>
      <c r="CU1347" s="13" t="b">
        <f t="shared" si="611"/>
        <v>0</v>
      </c>
      <c r="CV1347" s="13" t="b">
        <f t="shared" si="605"/>
        <v>0</v>
      </c>
      <c r="CW1347" s="13" t="b">
        <f t="shared" si="606"/>
        <v>0</v>
      </c>
      <c r="CX1347" s="13" t="b">
        <f t="shared" si="607"/>
        <v>0</v>
      </c>
      <c r="CY1347" s="13" t="b">
        <f t="shared" si="608"/>
        <v>0</v>
      </c>
    </row>
    <row r="1348" spans="1:103" ht="15" thickBot="1">
      <c r="A1348" s="931">
        <v>270</v>
      </c>
      <c r="B1348" s="1019" t="s">
        <v>230</v>
      </c>
      <c r="C1348" s="1019"/>
      <c r="D1348" s="1019" t="s">
        <v>1</v>
      </c>
      <c r="E1348" s="1019" t="s">
        <v>5</v>
      </c>
      <c r="F1348" s="1019">
        <v>8</v>
      </c>
      <c r="G1348" s="1019">
        <v>8</v>
      </c>
      <c r="H1348" s="1019"/>
      <c r="I1348" s="1019"/>
      <c r="J1348" s="1019"/>
      <c r="K1348" s="1019"/>
      <c r="L1348" s="1019" t="s">
        <v>16</v>
      </c>
      <c r="M1348" s="1019"/>
      <c r="N1348" s="1019" t="s">
        <v>16</v>
      </c>
      <c r="O1348" s="142"/>
      <c r="P1348" s="1019"/>
      <c r="Q1348" s="940">
        <f>IF(I1348="&lt;1966",'lista, wskaźniki'!$G$4,IF(I1348="1967-1985",'lista, wskaźniki'!$G$5,IF(I1348="1986-1992",'lista, wskaźniki'!$G$6,IF(I1348="1993-1996",'lista, wskaźniki'!$G$7,IF(I1348="&gt;1997",'lista, wskaźniki'!$G$8,IF(I1348=0,'lista, wskaźniki'!$G$4))))))</f>
        <v>290</v>
      </c>
      <c r="R1348" s="1019"/>
      <c r="S1348" s="1019" t="s">
        <v>27</v>
      </c>
      <c r="T1348" s="1019"/>
      <c r="U1348" s="1019"/>
      <c r="V1348" s="1019"/>
      <c r="W1348" s="141" t="s">
        <v>38</v>
      </c>
      <c r="X1348" s="141" t="s">
        <v>38</v>
      </c>
      <c r="Y1348" s="141" t="s">
        <v>24</v>
      </c>
      <c r="Z1348" s="141" t="s">
        <v>52</v>
      </c>
      <c r="AA1348" s="141" t="s">
        <v>35</v>
      </c>
      <c r="AB1348" s="143"/>
      <c r="AC1348" s="143"/>
      <c r="AD1348" s="141"/>
      <c r="AE1348" s="1019"/>
      <c r="AF1348" s="334">
        <f t="shared" si="612"/>
        <v>0</v>
      </c>
      <c r="AG1348" s="272">
        <f>IF(R1348="kompletna",Q1348*J1348*0.0036*'lista, wskaźniki'!$F$13, IF(R1348="częściowa",Q1348*J1348*0.0036*'lista, wskaźniki'!$F$14, IF(R1348="brak",Q1348*J1348*0.0036*'lista, wskaźniki'!$F$15,)))</f>
        <v>0</v>
      </c>
      <c r="AH1348" s="334">
        <f>IF(Y1348="inne",K1348*'lista, wskaźniki'!$E$35,IF(Y1348="to samo źródło",0,IF(Y1348=0,0)))</f>
        <v>0</v>
      </c>
      <c r="AI1348" s="334" t="b">
        <f>IF(AA1348="gaz z sieci",AC1348*'lista, wskaźniki'!$D$21)</f>
        <v>0</v>
      </c>
      <c r="AJ1348" s="272">
        <f>IF(AA1348="węgiel",AB1348*'lista, wskaźniki'!$D$20, IF('Sektor mieszkaniowy'!AA1348="drewno",'Sektor mieszkaniowy'!AB1348*'lista, wskaźniki'!$D$22,IF('Sektor mieszkaniowy'!AA1348="pellet",AB1348*'lista, wskaźniki'!$D$23,IF('Sektor mieszkaniowy'!AA1348="gaz z sieci",AB1348*'lista, wskaźniki'!$D$21,IF('Sektor mieszkaniowy'!AA1348="olej opałowy",'Sektor mieszkaniowy'!AB1348*'lista, wskaźniki'!$D$24)))))</f>
        <v>0</v>
      </c>
      <c r="AK1348" s="1022"/>
      <c r="AL1348" s="1019"/>
      <c r="AM1348" s="20">
        <f>IF(AA1348="węgiel",AF1348*1/3.6*'lista, wskaźniki'!$F$20,IF(AA1348="drewno",AF1348*1/3.6*'lista, wskaźniki'!$F$22,IF(AA1348="pellet",AF1348*1/3.6*'lista, wskaźniki'!$F$23,IF(AA1348="gaz z sieci",AF1348*1/3.6*'lista, wskaźniki'!$F$21,IF(AA1348="olej opałowy",AF1348*1/3.6*'lista, wskaźniki'!$F$24,0)))))</f>
        <v>0</v>
      </c>
      <c r="AN1348" s="20">
        <f>IF(AA1348="węgiel",AF1348*'lista, wskaźniki'!$E$42,IF(AA1348="drewno",AF1348*'lista, wskaźniki'!$G$42,IF(AA1348="pellet",AF1348*'lista, wskaźniki'!$H$42,IF(AA1348="gaz z sieci",AF1348*'lista, wskaźniki'!$F$42,IF(AA1348="olej opałowy",AF1348*'lista, wskaźniki'!$I$42,0)))))</f>
        <v>0</v>
      </c>
      <c r="AO1348" s="20">
        <f>IF(AA1348="węgiel",AF1348*'lista, wskaźniki'!$E$43,IF(AA1348="drewno",AF1348*'lista, wskaźniki'!$G$43,IF(AA1348="pellet",AF1348*'lista, wskaźniki'!$H$43,IF(AA1348="gaz z sieci",AF1348*'lista, wskaźniki'!$F$43,IF(AA1348="olej opałowy",AF1348*'lista, wskaźniki'!$I$43,0)))))</f>
        <v>0</v>
      </c>
      <c r="AP1348" s="20">
        <f>IF(AA1348="węgiel",AF1348*'lista, wskaźniki'!$E$44,IF(AA1348="drewno",AF1348*'lista, wskaźniki'!$G$44,IF(AA1348="pellet",AF1348*'lista, wskaźniki'!$H$44,IF(AA1348="gaz z sieci",AF1348*'lista, wskaźniki'!$F$44,IF(AA1348="olej opałowy",AF1348*'lista, wskaźniki'!$I$44,0)))))</f>
        <v>0</v>
      </c>
      <c r="AQ1348" s="20" t="b">
        <f>IF(Z1348="gaz",AH1348*1/3.6*'lista, wskaźniki'!$F$21,IF(Z1348="energia elektryczna",AH1348*1/3.6*'lista, wskaźniki'!$F$26))</f>
        <v>0</v>
      </c>
      <c r="AR1348" s="20" t="b">
        <f>IF(Z1348="gaz",AH1348*'lista, wskaźniki'!$F$42,IF(Z1348="energia elektryczna",AH1348*0))</f>
        <v>0</v>
      </c>
      <c r="AS1348" s="20" t="b">
        <f>IF(Z1348="gaz",AH1348*'lista, wskaźniki'!$F$43,IF(Z1348="energia elektryczna",AH1348*0))</f>
        <v>0</v>
      </c>
      <c r="AT1348" s="20" t="b">
        <f>IF(Z1348="gaz",AH1348*'lista, wskaźniki'!$F$44,IF(Z1348="energia elektryczna",AH1348*0))</f>
        <v>0</v>
      </c>
      <c r="AU1348" s="20">
        <f>AI1348*1/3.6*'lista, wskaźniki'!$F$21</f>
        <v>0</v>
      </c>
      <c r="AV1348" s="20">
        <f>AI1348*'lista, wskaźniki'!$F$42</f>
        <v>0</v>
      </c>
      <c r="AW1348" s="20">
        <f>AI1348*'lista, wskaźniki'!$F$43</f>
        <v>0</v>
      </c>
      <c r="AX1348" s="20">
        <f>AI1348*'lista, wskaźniki'!$F$44</f>
        <v>0</v>
      </c>
      <c r="AY1348" s="20">
        <f>AK1348*'lista, wskaźniki'!$F$26</f>
        <v>0</v>
      </c>
      <c r="AZ1348" s="20">
        <f t="shared" ref="AZ1348:AZ1411" si="613">AM1348+AQ1348+AU1348+AY1348</f>
        <v>0</v>
      </c>
      <c r="BA1348" s="20">
        <f t="shared" ref="BA1348:BA1411" si="614">AN1348+AR1348+AV1348</f>
        <v>0</v>
      </c>
      <c r="BB1348" s="20">
        <f t="shared" ref="BB1348:BB1411" si="615">AO1348+AS1348+AW1348</f>
        <v>0</v>
      </c>
      <c r="BC1348" s="20">
        <f t="shared" ref="BC1348:BC1411" si="616">AP1348+AT1348+AX1348</f>
        <v>0</v>
      </c>
      <c r="BD1348" s="1019"/>
      <c r="BE1348" s="1019"/>
      <c r="BF1348" s="1019"/>
      <c r="BG1348" s="1019"/>
      <c r="BH1348" s="141"/>
      <c r="BI1348" s="1019"/>
      <c r="BJ1348" s="141"/>
      <c r="BK1348" s="1019"/>
      <c r="BL1348" s="141"/>
      <c r="BM1348" s="141"/>
      <c r="BN1348" s="141"/>
      <c r="BO1348" s="141"/>
      <c r="BP1348" s="141"/>
      <c r="BQ1348" s="141"/>
      <c r="BR1348" s="141"/>
      <c r="BS1348" s="1016"/>
      <c r="BT1348" s="1016"/>
      <c r="BU1348" s="1016"/>
      <c r="BV1348" s="1016"/>
      <c r="BW1348" s="1016"/>
      <c r="BX1348" s="1016"/>
      <c r="BY1348" s="1025"/>
      <c r="CA1348" s="365">
        <f t="shared" ref="CA1348:CA1411" si="617">IF(AA1348="węgiel",AF1348)</f>
        <v>0</v>
      </c>
      <c r="CB1348" s="365" t="b">
        <f t="shared" ref="CB1348:CB1411" si="618">IF(AA1348="drewno",AF1348)</f>
        <v>0</v>
      </c>
      <c r="CC1348" s="365" t="b">
        <f t="shared" ref="CC1348:CC1411" si="619">IF(AA1348="pellet",AF1348)</f>
        <v>0</v>
      </c>
      <c r="CD1348" s="365" t="b">
        <f t="shared" ref="CD1348:CD1411" si="620">IF(AA1348="gaz z sieci",AF1348)</f>
        <v>0</v>
      </c>
      <c r="CE1348" s="365" t="b">
        <f t="shared" ref="CE1348:CE1411" si="621">IF(AA1348="olej opałowy",AF1348)</f>
        <v>0</v>
      </c>
      <c r="CF1348" s="365" t="b">
        <f t="shared" ref="CF1348:CF1411" si="622">IF(Z1348="gaz",AH1348)</f>
        <v>0</v>
      </c>
      <c r="CG1348" s="365" t="b">
        <f t="shared" ref="CG1348:CG1411" si="623">IF(Z1348="energia elektryczna",AH1348)</f>
        <v>0</v>
      </c>
      <c r="CH1348" s="365" t="b">
        <f t="shared" ref="CH1348:CH1411" si="624">IF(AA1348="gaz z sieci",AI1348)</f>
        <v>0</v>
      </c>
      <c r="CI1348" s="72">
        <f t="shared" ref="CI1348:CI1411" si="625">CA1348</f>
        <v>0</v>
      </c>
      <c r="CJ1348" s="72" t="b">
        <f t="shared" ref="CJ1348:CJ1411" si="626">CB1348</f>
        <v>0</v>
      </c>
      <c r="CK1348" s="72" t="b">
        <f t="shared" ref="CK1348:CK1411" si="627">CC1348</f>
        <v>0</v>
      </c>
      <c r="CL1348" s="72">
        <f t="shared" ref="CL1348:CL1411" si="628">CD1348+CF1348</f>
        <v>0</v>
      </c>
      <c r="CM1348" s="72" t="b">
        <f t="shared" ref="CM1348:CM1411" si="629">CE1348</f>
        <v>0</v>
      </c>
      <c r="CN1348" s="72" t="b">
        <f t="shared" ref="CN1348:CN1411" si="630">CG1348</f>
        <v>0</v>
      </c>
      <c r="CP1348" s="13">
        <f t="shared" ref="CP1348:CP1411" si="631">IF(I1348="&lt;1966",J1348,IF(I1348&lt;1966,J1348))</f>
        <v>0</v>
      </c>
      <c r="CQ1348" s="13" t="b">
        <f t="shared" ref="CQ1348:CQ1411" si="632">IF(R1348="kompletna",CP1348,IF(R1348="częściowa",0.5*CP1348,IF(R1348="brak",0*CP1348)))</f>
        <v>0</v>
      </c>
      <c r="CR1348" s="13" t="b">
        <f t="shared" ref="CR1348:CR1411" si="633">IF(I1348="1967-1985",J1348)</f>
        <v>0</v>
      </c>
      <c r="CS1348" s="13" t="b">
        <f t="shared" si="610"/>
        <v>0</v>
      </c>
      <c r="CT1348" s="13" t="b">
        <f t="shared" si="609"/>
        <v>0</v>
      </c>
      <c r="CU1348" s="13" t="b">
        <f t="shared" si="611"/>
        <v>0</v>
      </c>
      <c r="CV1348" s="13" t="b">
        <f t="shared" ref="CV1348:CV1411" si="634">IF(I1348="1993-1996",J1348)</f>
        <v>0</v>
      </c>
      <c r="CW1348" s="13" t="b">
        <f t="shared" ref="CW1348:CW1411" si="635">IF(R1348="kompletna",CV1348,IF(R1348="częściowa",0.5*CV1348,IF(R1348="brak",0*CV1348)))</f>
        <v>0</v>
      </c>
      <c r="CX1348" s="13" t="b">
        <f t="shared" ref="CX1348:CX1411" si="636">IF(I1348="&gt;1997",J1348)</f>
        <v>0</v>
      </c>
      <c r="CY1348" s="13" t="b">
        <f t="shared" ref="CY1348:CY1411" si="637">IF(R1348="kompletna",CX1348,IF(R1348="częściowa",0.5*CX1348,IF(R1348="brak",0*CX1348)))</f>
        <v>0</v>
      </c>
    </row>
    <row r="1349" spans="1:103" ht="15" thickBot="1">
      <c r="A1349" s="932"/>
      <c r="B1349" s="1020"/>
      <c r="C1349" s="1020"/>
      <c r="D1349" s="1020"/>
      <c r="E1349" s="1020"/>
      <c r="F1349" s="1020"/>
      <c r="G1349" s="1020"/>
      <c r="H1349" s="1020"/>
      <c r="I1349" s="1020"/>
      <c r="J1349" s="1020"/>
      <c r="K1349" s="1020"/>
      <c r="L1349" s="1020"/>
      <c r="M1349" s="1020"/>
      <c r="N1349" s="1020"/>
      <c r="O1349" s="145"/>
      <c r="P1349" s="1020"/>
      <c r="Q1349" s="941"/>
      <c r="R1349" s="1020"/>
      <c r="S1349" s="1020"/>
      <c r="T1349" s="1020"/>
      <c r="U1349" s="1020"/>
      <c r="V1349" s="1020"/>
      <c r="W1349" s="144" t="s">
        <v>33</v>
      </c>
      <c r="X1349" s="144"/>
      <c r="Y1349" s="144"/>
      <c r="Z1349" s="144"/>
      <c r="AA1349" s="144" t="s">
        <v>36</v>
      </c>
      <c r="AB1349" s="146"/>
      <c r="AC1349" s="146"/>
      <c r="AD1349" s="144"/>
      <c r="AE1349" s="1020"/>
      <c r="AF1349" s="334">
        <f t="shared" si="612"/>
        <v>0</v>
      </c>
      <c r="AG1349" s="272">
        <f>IF(R1349="kompletna",Q1349*J1349*0.0036*'lista, wskaźniki'!$F$13, IF(R1349="częściowa",Q1349*J1349*0.0036*'lista, wskaźniki'!$F$14, IF(R1349="brak",Q1349*J1349*0.0036*'lista, wskaźniki'!$F$15,)))</f>
        <v>0</v>
      </c>
      <c r="AH1349" s="334">
        <f>IF(Y1349="inne",K1349*'lista, wskaźniki'!$E$35,IF(Y1349="to samo źródło",0,IF(Y1349=0,0)))</f>
        <v>0</v>
      </c>
      <c r="AI1349" s="334" t="b">
        <f>IF(AA1349="gaz z sieci",AC1349*'lista, wskaźniki'!$D$21)</f>
        <v>0</v>
      </c>
      <c r="AJ1349" s="272">
        <f>IF(AA1349="węgiel",AB1349*'lista, wskaźniki'!$D$20, IF('Sektor mieszkaniowy'!AA1349="drewno",'Sektor mieszkaniowy'!AB1349*'lista, wskaźniki'!$D$22,IF('Sektor mieszkaniowy'!AA1349="pellet",AB1349*'lista, wskaźniki'!$D$23,IF('Sektor mieszkaniowy'!AA1349="gaz z sieci",AB1349*'lista, wskaźniki'!$D$21,IF('Sektor mieszkaniowy'!AA1349="olej opałowy",'Sektor mieszkaniowy'!AB1349*'lista, wskaźniki'!$D$24)))))</f>
        <v>0</v>
      </c>
      <c r="AK1349" s="1023"/>
      <c r="AL1349" s="1020"/>
      <c r="AM1349" s="20">
        <f>IF(AA1349="węgiel",AF1349*1/3.6*'lista, wskaźniki'!$F$20,IF(AA1349="drewno",AF1349*1/3.6*'lista, wskaźniki'!$F$22,IF(AA1349="pellet",AF1349*1/3.6*'lista, wskaźniki'!$F$23,IF(AA1349="gaz z sieci",AF1349*1/3.6*'lista, wskaźniki'!$F$21,IF(AA1349="olej opałowy",AF1349*1/3.6*'lista, wskaźniki'!$F$24,0)))))</f>
        <v>0</v>
      </c>
      <c r="AN1349" s="20">
        <f>IF(AA1349="węgiel",AF1349*'lista, wskaźniki'!$E$42,IF(AA1349="drewno",AF1349*'lista, wskaźniki'!$G$42,IF(AA1349="pellet",AF1349*'lista, wskaźniki'!$H$42,IF(AA1349="gaz z sieci",AF1349*'lista, wskaźniki'!$F$42,IF(AA1349="olej opałowy",AF1349*'lista, wskaźniki'!$I$42,0)))))</f>
        <v>0</v>
      </c>
      <c r="AO1349" s="20">
        <f>IF(AA1349="węgiel",AF1349*'lista, wskaźniki'!$E$43,IF(AA1349="drewno",AF1349*'lista, wskaźniki'!$G$43,IF(AA1349="pellet",AF1349*'lista, wskaźniki'!$H$43,IF(AA1349="gaz z sieci",AF1349*'lista, wskaźniki'!$F$43,IF(AA1349="olej opałowy",AF1349*'lista, wskaźniki'!$I$43,0)))))</f>
        <v>0</v>
      </c>
      <c r="AP1349" s="20">
        <f>IF(AA1349="węgiel",AF1349*'lista, wskaźniki'!$E$44,IF(AA1349="drewno",AF1349*'lista, wskaźniki'!$G$44,IF(AA1349="pellet",AF1349*'lista, wskaźniki'!$H$44,IF(AA1349="gaz z sieci",AF1349*'lista, wskaźniki'!$F$44,IF(AA1349="olej opałowy",AF1349*'lista, wskaźniki'!$I$44,0)))))</f>
        <v>0</v>
      </c>
      <c r="AQ1349" s="20" t="b">
        <f>IF(Z1349="gaz",AH1349*1/3.6*'lista, wskaźniki'!$F$21,IF(Z1349="energia elektryczna",AH1349*1/3.6*'lista, wskaźniki'!$F$26))</f>
        <v>0</v>
      </c>
      <c r="AR1349" s="20" t="b">
        <f>IF(Z1349="gaz",AH1349*'lista, wskaźniki'!$F$42,IF(Z1349="energia elektryczna",AH1349*0))</f>
        <v>0</v>
      </c>
      <c r="AS1349" s="20" t="b">
        <f>IF(Z1349="gaz",AH1349*'lista, wskaźniki'!$F$43,IF(Z1349="energia elektryczna",AH1349*0))</f>
        <v>0</v>
      </c>
      <c r="AT1349" s="20" t="b">
        <f>IF(Z1349="gaz",AH1349*'lista, wskaźniki'!$F$44,IF(Z1349="energia elektryczna",AH1349*0))</f>
        <v>0</v>
      </c>
      <c r="AU1349" s="20">
        <f>AI1349*1/3.6*'lista, wskaźniki'!$F$21</f>
        <v>0</v>
      </c>
      <c r="AV1349" s="20">
        <f>AI1349*'lista, wskaźniki'!$F$42</f>
        <v>0</v>
      </c>
      <c r="AW1349" s="20">
        <f>AI1349*'lista, wskaźniki'!$F$43</f>
        <v>0</v>
      </c>
      <c r="AX1349" s="20">
        <f>AI1349*'lista, wskaźniki'!$F$44</f>
        <v>0</v>
      </c>
      <c r="AY1349" s="20">
        <f>AK1349*'lista, wskaźniki'!$F$26</f>
        <v>0</v>
      </c>
      <c r="AZ1349" s="20">
        <f t="shared" si="613"/>
        <v>0</v>
      </c>
      <c r="BA1349" s="20">
        <f t="shared" si="614"/>
        <v>0</v>
      </c>
      <c r="BB1349" s="20">
        <f t="shared" si="615"/>
        <v>0</v>
      </c>
      <c r="BC1349" s="20">
        <f t="shared" si="616"/>
        <v>0</v>
      </c>
      <c r="BD1349" s="1020"/>
      <c r="BE1349" s="1020"/>
      <c r="BF1349" s="1020"/>
      <c r="BG1349" s="1020"/>
      <c r="BH1349" s="144"/>
      <c r="BI1349" s="1020"/>
      <c r="BJ1349" s="144"/>
      <c r="BK1349" s="1020"/>
      <c r="BL1349" s="144"/>
      <c r="BM1349" s="144"/>
      <c r="BN1349" s="144"/>
      <c r="BO1349" s="144"/>
      <c r="BP1349" s="144"/>
      <c r="BQ1349" s="144"/>
      <c r="BR1349" s="144"/>
      <c r="BS1349" s="1017"/>
      <c r="BT1349" s="1017"/>
      <c r="BU1349" s="1017"/>
      <c r="BV1349" s="1017"/>
      <c r="BW1349" s="1017"/>
      <c r="BX1349" s="1017"/>
      <c r="BY1349" s="1026"/>
      <c r="CA1349" s="365" t="b">
        <f t="shared" si="617"/>
        <v>0</v>
      </c>
      <c r="CB1349" s="365">
        <f t="shared" si="618"/>
        <v>0</v>
      </c>
      <c r="CC1349" s="365" t="b">
        <f t="shared" si="619"/>
        <v>0</v>
      </c>
      <c r="CD1349" s="365" t="b">
        <f t="shared" si="620"/>
        <v>0</v>
      </c>
      <c r="CE1349" s="365" t="b">
        <f t="shared" si="621"/>
        <v>0</v>
      </c>
      <c r="CF1349" s="365" t="b">
        <f t="shared" si="622"/>
        <v>0</v>
      </c>
      <c r="CG1349" s="365" t="b">
        <f t="shared" si="623"/>
        <v>0</v>
      </c>
      <c r="CH1349" s="365" t="b">
        <f t="shared" si="624"/>
        <v>0</v>
      </c>
      <c r="CI1349" s="72" t="b">
        <f t="shared" si="625"/>
        <v>0</v>
      </c>
      <c r="CJ1349" s="72">
        <f t="shared" si="626"/>
        <v>0</v>
      </c>
      <c r="CK1349" s="72" t="b">
        <f t="shared" si="627"/>
        <v>0</v>
      </c>
      <c r="CL1349" s="72">
        <f t="shared" si="628"/>
        <v>0</v>
      </c>
      <c r="CM1349" s="72" t="b">
        <f t="shared" si="629"/>
        <v>0</v>
      </c>
      <c r="CN1349" s="72" t="b">
        <f t="shared" si="630"/>
        <v>0</v>
      </c>
      <c r="CP1349" s="13">
        <f t="shared" si="631"/>
        <v>0</v>
      </c>
      <c r="CQ1349" s="13" t="b">
        <f t="shared" si="632"/>
        <v>0</v>
      </c>
      <c r="CR1349" s="13" t="b">
        <f t="shared" si="633"/>
        <v>0</v>
      </c>
      <c r="CS1349" s="13" t="b">
        <f t="shared" si="610"/>
        <v>0</v>
      </c>
      <c r="CT1349" s="13" t="b">
        <f t="shared" ref="CT1349:CT1412" si="638">IF(I1349="1986-1992",J1349)</f>
        <v>0</v>
      </c>
      <c r="CU1349" s="13" t="b">
        <f t="shared" si="611"/>
        <v>0</v>
      </c>
      <c r="CV1349" s="13" t="b">
        <f t="shared" si="634"/>
        <v>0</v>
      </c>
      <c r="CW1349" s="13" t="b">
        <f t="shared" si="635"/>
        <v>0</v>
      </c>
      <c r="CX1349" s="13" t="b">
        <f t="shared" si="636"/>
        <v>0</v>
      </c>
      <c r="CY1349" s="13" t="b">
        <f t="shared" si="637"/>
        <v>0</v>
      </c>
    </row>
    <row r="1350" spans="1:103" ht="15" thickBot="1">
      <c r="A1350" s="932"/>
      <c r="B1350" s="1020"/>
      <c r="C1350" s="1020"/>
      <c r="D1350" s="1020"/>
      <c r="E1350" s="1020"/>
      <c r="F1350" s="1020"/>
      <c r="G1350" s="1020"/>
      <c r="H1350" s="1020"/>
      <c r="I1350" s="1020"/>
      <c r="J1350" s="1020"/>
      <c r="K1350" s="1020"/>
      <c r="L1350" s="1020"/>
      <c r="M1350" s="1020"/>
      <c r="N1350" s="1020"/>
      <c r="O1350" s="145"/>
      <c r="P1350" s="1020"/>
      <c r="Q1350" s="941"/>
      <c r="R1350" s="1020"/>
      <c r="S1350" s="1020"/>
      <c r="T1350" s="1020"/>
      <c r="U1350" s="1020"/>
      <c r="V1350" s="1020"/>
      <c r="W1350" s="144"/>
      <c r="X1350" s="144"/>
      <c r="Y1350" s="144"/>
      <c r="Z1350" s="144"/>
      <c r="AA1350" s="144" t="s">
        <v>50</v>
      </c>
      <c r="AB1350" s="146"/>
      <c r="AC1350" s="146"/>
      <c r="AD1350" s="144"/>
      <c r="AE1350" s="1020"/>
      <c r="AF1350" s="334">
        <f t="shared" si="612"/>
        <v>0</v>
      </c>
      <c r="AG1350" s="272">
        <f>IF(R1350="kompletna",Q1350*J1350*0.0036*'lista, wskaźniki'!$F$13, IF(R1350="częściowa",Q1350*J1350*0.0036*'lista, wskaźniki'!$F$14, IF(R1350="brak",Q1350*J1350*0.0036*'lista, wskaźniki'!$F$15,)))</f>
        <v>0</v>
      </c>
      <c r="AH1350" s="334">
        <f>IF(Y1350="inne",K1350*'lista, wskaźniki'!$E$35,IF(Y1350="to samo źródło",0,IF(Y1350=0,0)))</f>
        <v>0</v>
      </c>
      <c r="AI1350" s="334" t="b">
        <f>IF(AA1350="gaz z sieci",AC1350*'lista, wskaźniki'!$D$21)</f>
        <v>0</v>
      </c>
      <c r="AJ1350" s="272">
        <f>IF(AA1350="węgiel",AB1350*'lista, wskaźniki'!$D$20, IF('Sektor mieszkaniowy'!AA1350="drewno",'Sektor mieszkaniowy'!AB1350*'lista, wskaźniki'!$D$22,IF('Sektor mieszkaniowy'!AA1350="pellet",AB1350*'lista, wskaźniki'!$D$23,IF('Sektor mieszkaniowy'!AA1350="gaz z sieci",AB1350*'lista, wskaźniki'!$D$21,IF('Sektor mieszkaniowy'!AA1350="olej opałowy",'Sektor mieszkaniowy'!AB1350*'lista, wskaźniki'!$D$24)))))</f>
        <v>0</v>
      </c>
      <c r="AK1350" s="1023"/>
      <c r="AL1350" s="1020"/>
      <c r="AM1350" s="20">
        <f>IF(AA1350="węgiel",AF1350*1/3.6*'lista, wskaźniki'!$F$20,IF(AA1350="drewno",AF1350*1/3.6*'lista, wskaźniki'!$F$22,IF(AA1350="pellet",AF1350*1/3.6*'lista, wskaźniki'!$F$23,IF(AA1350="gaz z sieci",AF1350*1/3.6*'lista, wskaźniki'!$F$21,IF(AA1350="olej opałowy",AF1350*1/3.6*'lista, wskaźniki'!$F$24,0)))))</f>
        <v>0</v>
      </c>
      <c r="AN1350" s="20">
        <f>IF(AA1350="węgiel",AF1350*'lista, wskaźniki'!$E$42,IF(AA1350="drewno",AF1350*'lista, wskaźniki'!$G$42,IF(AA1350="pellet",AF1350*'lista, wskaźniki'!$H$42,IF(AA1350="gaz z sieci",AF1350*'lista, wskaźniki'!$F$42,IF(AA1350="olej opałowy",AF1350*'lista, wskaźniki'!$I$42,0)))))</f>
        <v>0</v>
      </c>
      <c r="AO1350" s="20">
        <f>IF(AA1350="węgiel",AF1350*'lista, wskaźniki'!$E$43,IF(AA1350="drewno",AF1350*'lista, wskaźniki'!$G$43,IF(AA1350="pellet",AF1350*'lista, wskaźniki'!$H$43,IF(AA1350="gaz z sieci",AF1350*'lista, wskaźniki'!$F$43,IF(AA1350="olej opałowy",AF1350*'lista, wskaźniki'!$I$43,0)))))</f>
        <v>0</v>
      </c>
      <c r="AP1350" s="20">
        <f>IF(AA1350="węgiel",AF1350*'lista, wskaźniki'!$E$44,IF(AA1350="drewno",AF1350*'lista, wskaźniki'!$G$44,IF(AA1350="pellet",AF1350*'lista, wskaźniki'!$H$44,IF(AA1350="gaz z sieci",AF1350*'lista, wskaźniki'!$F$44,IF(AA1350="olej opałowy",AF1350*'lista, wskaźniki'!$I$44,0)))))</f>
        <v>0</v>
      </c>
      <c r="AQ1350" s="20" t="b">
        <f>IF(Z1350="gaz",AH1350*1/3.6*'lista, wskaźniki'!$F$21,IF(Z1350="energia elektryczna",AH1350*1/3.6*'lista, wskaźniki'!$F$26))</f>
        <v>0</v>
      </c>
      <c r="AR1350" s="20" t="b">
        <f>IF(Z1350="gaz",AH1350*'lista, wskaźniki'!$F$42,IF(Z1350="energia elektryczna",AH1350*0))</f>
        <v>0</v>
      </c>
      <c r="AS1350" s="20" t="b">
        <f>IF(Z1350="gaz",AH1350*'lista, wskaźniki'!$F$43,IF(Z1350="energia elektryczna",AH1350*0))</f>
        <v>0</v>
      </c>
      <c r="AT1350" s="20" t="b">
        <f>IF(Z1350="gaz",AH1350*'lista, wskaźniki'!$F$44,IF(Z1350="energia elektryczna",AH1350*0))</f>
        <v>0</v>
      </c>
      <c r="AU1350" s="20">
        <f>AI1350*1/3.6*'lista, wskaźniki'!$F$21</f>
        <v>0</v>
      </c>
      <c r="AV1350" s="20">
        <f>AI1350*'lista, wskaźniki'!$F$42</f>
        <v>0</v>
      </c>
      <c r="AW1350" s="20">
        <f>AI1350*'lista, wskaźniki'!$F$43</f>
        <v>0</v>
      </c>
      <c r="AX1350" s="20">
        <f>AI1350*'lista, wskaźniki'!$F$44</f>
        <v>0</v>
      </c>
      <c r="AY1350" s="20">
        <f>AK1350*'lista, wskaźniki'!$F$26</f>
        <v>0</v>
      </c>
      <c r="AZ1350" s="20">
        <f t="shared" si="613"/>
        <v>0</v>
      </c>
      <c r="BA1350" s="20">
        <f t="shared" si="614"/>
        <v>0</v>
      </c>
      <c r="BB1350" s="20">
        <f t="shared" si="615"/>
        <v>0</v>
      </c>
      <c r="BC1350" s="20">
        <f t="shared" si="616"/>
        <v>0</v>
      </c>
      <c r="BD1350" s="1020"/>
      <c r="BE1350" s="1020"/>
      <c r="BF1350" s="1020"/>
      <c r="BG1350" s="1020"/>
      <c r="BH1350" s="144"/>
      <c r="BI1350" s="1020"/>
      <c r="BJ1350" s="144"/>
      <c r="BK1350" s="1020"/>
      <c r="BL1350" s="144"/>
      <c r="BM1350" s="144"/>
      <c r="BN1350" s="144"/>
      <c r="BO1350" s="144"/>
      <c r="BP1350" s="144"/>
      <c r="BQ1350" s="144"/>
      <c r="BR1350" s="144"/>
      <c r="BS1350" s="1017"/>
      <c r="BT1350" s="1017"/>
      <c r="BU1350" s="1017"/>
      <c r="BV1350" s="1017"/>
      <c r="BW1350" s="1017"/>
      <c r="BX1350" s="1017"/>
      <c r="BY1350" s="1026"/>
      <c r="CA1350" s="365" t="b">
        <f t="shared" si="617"/>
        <v>0</v>
      </c>
      <c r="CB1350" s="365" t="b">
        <f t="shared" si="618"/>
        <v>0</v>
      </c>
      <c r="CC1350" s="365">
        <f t="shared" si="619"/>
        <v>0</v>
      </c>
      <c r="CD1350" s="365" t="b">
        <f t="shared" si="620"/>
        <v>0</v>
      </c>
      <c r="CE1350" s="365" t="b">
        <f t="shared" si="621"/>
        <v>0</v>
      </c>
      <c r="CF1350" s="365" t="b">
        <f t="shared" si="622"/>
        <v>0</v>
      </c>
      <c r="CG1350" s="365" t="b">
        <f t="shared" si="623"/>
        <v>0</v>
      </c>
      <c r="CH1350" s="365" t="b">
        <f t="shared" si="624"/>
        <v>0</v>
      </c>
      <c r="CI1350" s="72" t="b">
        <f t="shared" si="625"/>
        <v>0</v>
      </c>
      <c r="CJ1350" s="72" t="b">
        <f t="shared" si="626"/>
        <v>0</v>
      </c>
      <c r="CK1350" s="72">
        <f t="shared" si="627"/>
        <v>0</v>
      </c>
      <c r="CL1350" s="72">
        <f t="shared" si="628"/>
        <v>0</v>
      </c>
      <c r="CM1350" s="72" t="b">
        <f t="shared" si="629"/>
        <v>0</v>
      </c>
      <c r="CN1350" s="72" t="b">
        <f t="shared" si="630"/>
        <v>0</v>
      </c>
      <c r="CP1350" s="13">
        <f t="shared" si="631"/>
        <v>0</v>
      </c>
      <c r="CQ1350" s="13" t="b">
        <f t="shared" si="632"/>
        <v>0</v>
      </c>
      <c r="CR1350" s="13" t="b">
        <f t="shared" si="633"/>
        <v>0</v>
      </c>
      <c r="CS1350" s="13" t="b">
        <f t="shared" si="610"/>
        <v>0</v>
      </c>
      <c r="CT1350" s="13" t="b">
        <f t="shared" si="638"/>
        <v>0</v>
      </c>
      <c r="CU1350" s="13" t="b">
        <f t="shared" si="611"/>
        <v>0</v>
      </c>
      <c r="CV1350" s="13" t="b">
        <f t="shared" si="634"/>
        <v>0</v>
      </c>
      <c r="CW1350" s="13" t="b">
        <f t="shared" si="635"/>
        <v>0</v>
      </c>
      <c r="CX1350" s="13" t="b">
        <f t="shared" si="636"/>
        <v>0</v>
      </c>
      <c r="CY1350" s="13" t="b">
        <f t="shared" si="637"/>
        <v>0</v>
      </c>
    </row>
    <row r="1351" spans="1:103" ht="15" thickBot="1">
      <c r="A1351" s="932"/>
      <c r="B1351" s="1020"/>
      <c r="C1351" s="1020"/>
      <c r="D1351" s="1020"/>
      <c r="E1351" s="1020"/>
      <c r="F1351" s="1020"/>
      <c r="G1351" s="1020"/>
      <c r="H1351" s="1020"/>
      <c r="I1351" s="1020"/>
      <c r="J1351" s="1020"/>
      <c r="K1351" s="1020"/>
      <c r="L1351" s="1020"/>
      <c r="M1351" s="1020"/>
      <c r="N1351" s="1020"/>
      <c r="O1351" s="145"/>
      <c r="P1351" s="1020"/>
      <c r="Q1351" s="941"/>
      <c r="R1351" s="1020"/>
      <c r="S1351" s="1020"/>
      <c r="T1351" s="1020"/>
      <c r="U1351" s="1020"/>
      <c r="V1351" s="1020"/>
      <c r="W1351" s="144"/>
      <c r="X1351" s="144"/>
      <c r="Y1351" s="144"/>
      <c r="Z1351" s="144"/>
      <c r="AA1351" s="144" t="s">
        <v>38</v>
      </c>
      <c r="AB1351" s="146"/>
      <c r="AC1351" s="146"/>
      <c r="AD1351" s="144"/>
      <c r="AE1351" s="1020"/>
      <c r="AF1351" s="334">
        <f t="shared" si="612"/>
        <v>0</v>
      </c>
      <c r="AG1351" s="272">
        <f>IF(R1351="kompletna",Q1351*J1351*0.0036*'lista, wskaźniki'!$F$13, IF(R1351="częściowa",Q1351*J1351*0.0036*'lista, wskaźniki'!$F$14, IF(R1351="brak",Q1351*J1351*0.0036*'lista, wskaźniki'!$F$15,)))</f>
        <v>0</v>
      </c>
      <c r="AH1351" s="334">
        <f>IF(Y1351="inne",K1351*'lista, wskaźniki'!$E$35,IF(Y1351="to samo źródło",0,IF(Y1351=0,0)))</f>
        <v>0</v>
      </c>
      <c r="AI1351" s="334">
        <f>IF(AA1351="gaz z sieci",AC1351*'lista, wskaźniki'!$D$21)</f>
        <v>0</v>
      </c>
      <c r="AJ1351" s="272">
        <f>IF(AA1351="węgiel",AB1351*'lista, wskaźniki'!$D$20, IF('Sektor mieszkaniowy'!AA1351="drewno",'Sektor mieszkaniowy'!AB1351*'lista, wskaźniki'!$D$22,IF('Sektor mieszkaniowy'!AA1351="pellet",AB1351*'lista, wskaźniki'!$D$23,IF('Sektor mieszkaniowy'!AA1351="gaz z sieci",AB1351*'lista, wskaźniki'!$D$21,IF('Sektor mieszkaniowy'!AA1351="olej opałowy",'Sektor mieszkaniowy'!AB1351*'lista, wskaźniki'!$D$24)))))</f>
        <v>0</v>
      </c>
      <c r="AK1351" s="1023"/>
      <c r="AL1351" s="1020"/>
      <c r="AM1351" s="20">
        <f>IF(AA1351="węgiel",AF1351*1/3.6*'lista, wskaźniki'!$F$20,IF(AA1351="drewno",AF1351*1/3.6*'lista, wskaźniki'!$F$22,IF(AA1351="pellet",AF1351*1/3.6*'lista, wskaźniki'!$F$23,IF(AA1351="gaz z sieci",AF1351*1/3.6*'lista, wskaźniki'!$F$21,IF(AA1351="olej opałowy",AF1351*1/3.6*'lista, wskaźniki'!$F$24,0)))))</f>
        <v>0</v>
      </c>
      <c r="AN1351" s="20">
        <f>IF(AA1351="węgiel",AF1351*'lista, wskaźniki'!$E$42,IF(AA1351="drewno",AF1351*'lista, wskaźniki'!$G$42,IF(AA1351="pellet",AF1351*'lista, wskaźniki'!$H$42,IF(AA1351="gaz z sieci",AF1351*'lista, wskaźniki'!$F$42,IF(AA1351="olej opałowy",AF1351*'lista, wskaźniki'!$I$42,0)))))</f>
        <v>0</v>
      </c>
      <c r="AO1351" s="20">
        <f>IF(AA1351="węgiel",AF1351*'lista, wskaźniki'!$E$43,IF(AA1351="drewno",AF1351*'lista, wskaźniki'!$G$43,IF(AA1351="pellet",AF1351*'lista, wskaźniki'!$H$43,IF(AA1351="gaz z sieci",AF1351*'lista, wskaźniki'!$F$43,IF(AA1351="olej opałowy",AF1351*'lista, wskaźniki'!$I$43,0)))))</f>
        <v>0</v>
      </c>
      <c r="AP1351" s="20">
        <f>IF(AA1351="węgiel",AF1351*'lista, wskaźniki'!$E$44,IF(AA1351="drewno",AF1351*'lista, wskaźniki'!$G$44,IF(AA1351="pellet",AF1351*'lista, wskaźniki'!$H$44,IF(AA1351="gaz z sieci",AF1351*'lista, wskaźniki'!$F$44,IF(AA1351="olej opałowy",AF1351*'lista, wskaźniki'!$I$44,0)))))</f>
        <v>0</v>
      </c>
      <c r="AQ1351" s="20" t="b">
        <f>IF(Z1351="gaz",AH1351*1/3.6*'lista, wskaźniki'!$F$21,IF(Z1351="energia elektryczna",AH1351*1/3.6*'lista, wskaźniki'!$F$26))</f>
        <v>0</v>
      </c>
      <c r="AR1351" s="20" t="b">
        <f>IF(Z1351="gaz",AH1351*'lista, wskaźniki'!$F$42,IF(Z1351="energia elektryczna",AH1351*0))</f>
        <v>0</v>
      </c>
      <c r="AS1351" s="20" t="b">
        <f>IF(Z1351="gaz",AH1351*'lista, wskaźniki'!$F$43,IF(Z1351="energia elektryczna",AH1351*0))</f>
        <v>0</v>
      </c>
      <c r="AT1351" s="20" t="b">
        <f>IF(Z1351="gaz",AH1351*'lista, wskaźniki'!$F$44,IF(Z1351="energia elektryczna",AH1351*0))</f>
        <v>0</v>
      </c>
      <c r="AU1351" s="20">
        <f>AI1351*1/3.6*'lista, wskaźniki'!$F$21</f>
        <v>0</v>
      </c>
      <c r="AV1351" s="20">
        <f>AI1351*'lista, wskaźniki'!$F$42</f>
        <v>0</v>
      </c>
      <c r="AW1351" s="20">
        <f>AI1351*'lista, wskaźniki'!$F$43</f>
        <v>0</v>
      </c>
      <c r="AX1351" s="20">
        <f>AI1351*'lista, wskaźniki'!$F$44</f>
        <v>0</v>
      </c>
      <c r="AY1351" s="20">
        <f>AK1351*'lista, wskaźniki'!$F$26</f>
        <v>0</v>
      </c>
      <c r="AZ1351" s="20">
        <f t="shared" si="613"/>
        <v>0</v>
      </c>
      <c r="BA1351" s="20">
        <f t="shared" si="614"/>
        <v>0</v>
      </c>
      <c r="BB1351" s="20">
        <f t="shared" si="615"/>
        <v>0</v>
      </c>
      <c r="BC1351" s="20">
        <f t="shared" si="616"/>
        <v>0</v>
      </c>
      <c r="BD1351" s="1020"/>
      <c r="BE1351" s="1020"/>
      <c r="BF1351" s="1020"/>
      <c r="BG1351" s="1020"/>
      <c r="BH1351" s="144"/>
      <c r="BI1351" s="1020"/>
      <c r="BJ1351" s="144"/>
      <c r="BK1351" s="1020"/>
      <c r="BL1351" s="144"/>
      <c r="BM1351" s="144"/>
      <c r="BN1351" s="144"/>
      <c r="BO1351" s="144"/>
      <c r="BP1351" s="144"/>
      <c r="BQ1351" s="144"/>
      <c r="BR1351" s="144"/>
      <c r="BS1351" s="1017"/>
      <c r="BT1351" s="1017"/>
      <c r="BU1351" s="1017"/>
      <c r="BV1351" s="1017"/>
      <c r="BW1351" s="1017"/>
      <c r="BX1351" s="1017"/>
      <c r="BY1351" s="1026"/>
      <c r="CA1351" s="365" t="b">
        <f t="shared" si="617"/>
        <v>0</v>
      </c>
      <c r="CB1351" s="365" t="b">
        <f t="shared" si="618"/>
        <v>0</v>
      </c>
      <c r="CC1351" s="365" t="b">
        <f t="shared" si="619"/>
        <v>0</v>
      </c>
      <c r="CD1351" s="365">
        <f t="shared" si="620"/>
        <v>0</v>
      </c>
      <c r="CE1351" s="365" t="b">
        <f t="shared" si="621"/>
        <v>0</v>
      </c>
      <c r="CF1351" s="365" t="b">
        <f t="shared" si="622"/>
        <v>0</v>
      </c>
      <c r="CG1351" s="365" t="b">
        <f t="shared" si="623"/>
        <v>0</v>
      </c>
      <c r="CH1351" s="365">
        <f t="shared" si="624"/>
        <v>0</v>
      </c>
      <c r="CI1351" s="72" t="b">
        <f t="shared" si="625"/>
        <v>0</v>
      </c>
      <c r="CJ1351" s="72" t="b">
        <f t="shared" si="626"/>
        <v>0</v>
      </c>
      <c r="CK1351" s="72" t="b">
        <f t="shared" si="627"/>
        <v>0</v>
      </c>
      <c r="CL1351" s="72">
        <f t="shared" si="628"/>
        <v>0</v>
      </c>
      <c r="CM1351" s="72" t="b">
        <f t="shared" si="629"/>
        <v>0</v>
      </c>
      <c r="CN1351" s="72" t="b">
        <f t="shared" si="630"/>
        <v>0</v>
      </c>
      <c r="CP1351" s="13">
        <f t="shared" si="631"/>
        <v>0</v>
      </c>
      <c r="CQ1351" s="13" t="b">
        <f t="shared" si="632"/>
        <v>0</v>
      </c>
      <c r="CR1351" s="13" t="b">
        <f t="shared" si="633"/>
        <v>0</v>
      </c>
      <c r="CS1351" s="13" t="b">
        <f t="shared" si="610"/>
        <v>0</v>
      </c>
      <c r="CT1351" s="13" t="b">
        <f t="shared" si="638"/>
        <v>0</v>
      </c>
      <c r="CU1351" s="13" t="b">
        <f t="shared" si="611"/>
        <v>0</v>
      </c>
      <c r="CV1351" s="13" t="b">
        <f t="shared" si="634"/>
        <v>0</v>
      </c>
      <c r="CW1351" s="13" t="b">
        <f t="shared" si="635"/>
        <v>0</v>
      </c>
      <c r="CX1351" s="13" t="b">
        <f t="shared" si="636"/>
        <v>0</v>
      </c>
      <c r="CY1351" s="13" t="b">
        <f t="shared" si="637"/>
        <v>0</v>
      </c>
    </row>
    <row r="1352" spans="1:103" ht="15" thickBot="1">
      <c r="A1352" s="933"/>
      <c r="B1352" s="1021"/>
      <c r="C1352" s="1021"/>
      <c r="D1352" s="1021"/>
      <c r="E1352" s="1021"/>
      <c r="F1352" s="1021"/>
      <c r="G1352" s="1021"/>
      <c r="H1352" s="1021"/>
      <c r="I1352" s="1021"/>
      <c r="J1352" s="1021"/>
      <c r="K1352" s="1021"/>
      <c r="L1352" s="1021"/>
      <c r="M1352" s="1021"/>
      <c r="N1352" s="1021"/>
      <c r="O1352" s="148"/>
      <c r="P1352" s="1021"/>
      <c r="Q1352" s="942"/>
      <c r="R1352" s="1021"/>
      <c r="S1352" s="1021"/>
      <c r="T1352" s="1021"/>
      <c r="U1352" s="1021"/>
      <c r="V1352" s="1021"/>
      <c r="W1352" s="147"/>
      <c r="X1352" s="147"/>
      <c r="Y1352" s="147"/>
      <c r="Z1352" s="147"/>
      <c r="AA1352" s="147" t="s">
        <v>37</v>
      </c>
      <c r="AB1352" s="149"/>
      <c r="AC1352" s="149"/>
      <c r="AD1352" s="147"/>
      <c r="AE1352" s="1021"/>
      <c r="AF1352" s="334">
        <f t="shared" si="612"/>
        <v>0</v>
      </c>
      <c r="AG1352" s="272">
        <f>IF(R1352="kompletna",Q1352*J1352*0.0036*'lista, wskaźniki'!$F$13, IF(R1352="częściowa",Q1352*J1352*0.0036*'lista, wskaźniki'!$F$14, IF(R1352="brak",Q1352*J1352*0.0036*'lista, wskaźniki'!$F$15,)))</f>
        <v>0</v>
      </c>
      <c r="AH1352" s="334">
        <f>IF(Y1352="inne",K1352*'lista, wskaźniki'!$E$35,IF(Y1352="to samo źródło",0,IF(Y1352=0,0)))</f>
        <v>0</v>
      </c>
      <c r="AI1352" s="334" t="b">
        <f>IF(AA1352="gaz z sieci",AC1352*'lista, wskaźniki'!$D$21)</f>
        <v>0</v>
      </c>
      <c r="AJ1352" s="272">
        <f>IF(AA1352="węgiel",AB1352*'lista, wskaźniki'!$D$20, IF('Sektor mieszkaniowy'!AA1352="drewno",'Sektor mieszkaniowy'!AB1352*'lista, wskaźniki'!$D$22,IF('Sektor mieszkaniowy'!AA1352="pellet",AB1352*'lista, wskaźniki'!$D$23,IF('Sektor mieszkaniowy'!AA1352="gaz z sieci",AB1352*'lista, wskaźniki'!$D$21,IF('Sektor mieszkaniowy'!AA1352="olej opałowy",'Sektor mieszkaniowy'!AB1352*'lista, wskaźniki'!$D$24)))))</f>
        <v>0</v>
      </c>
      <c r="AK1352" s="1024"/>
      <c r="AL1352" s="1021"/>
      <c r="AM1352" s="20">
        <f>IF(AA1352="węgiel",AF1352*1/3.6*'lista, wskaźniki'!$F$20,IF(AA1352="drewno",AF1352*1/3.6*'lista, wskaźniki'!$F$22,IF(AA1352="pellet",AF1352*1/3.6*'lista, wskaźniki'!$F$23,IF(AA1352="gaz z sieci",AF1352*1/3.6*'lista, wskaźniki'!$F$21,IF(AA1352="olej opałowy",AF1352*1/3.6*'lista, wskaźniki'!$F$24,0)))))</f>
        <v>0</v>
      </c>
      <c r="AN1352" s="20">
        <f>IF(AA1352="węgiel",AF1352*'lista, wskaźniki'!$E$42,IF(AA1352="drewno",AF1352*'lista, wskaźniki'!$G$42,IF(AA1352="pellet",AF1352*'lista, wskaźniki'!$H$42,IF(AA1352="gaz z sieci",AF1352*'lista, wskaźniki'!$F$42,IF(AA1352="olej opałowy",AF1352*'lista, wskaźniki'!$I$42,0)))))</f>
        <v>0</v>
      </c>
      <c r="AO1352" s="20">
        <f>IF(AA1352="węgiel",AF1352*'lista, wskaźniki'!$E$43,IF(AA1352="drewno",AF1352*'lista, wskaźniki'!$G$43,IF(AA1352="pellet",AF1352*'lista, wskaźniki'!$H$43,IF(AA1352="gaz z sieci",AF1352*'lista, wskaźniki'!$F$43,IF(AA1352="olej opałowy",AF1352*'lista, wskaźniki'!$I$43,0)))))</f>
        <v>0</v>
      </c>
      <c r="AP1352" s="20">
        <f>IF(AA1352="węgiel",AF1352*'lista, wskaźniki'!$E$44,IF(AA1352="drewno",AF1352*'lista, wskaźniki'!$G$44,IF(AA1352="pellet",AF1352*'lista, wskaźniki'!$H$44,IF(AA1352="gaz z sieci",AF1352*'lista, wskaźniki'!$F$44,IF(AA1352="olej opałowy",AF1352*'lista, wskaźniki'!$I$44,0)))))</f>
        <v>0</v>
      </c>
      <c r="AQ1352" s="20" t="b">
        <f>IF(Z1352="gaz",AH1352*1/3.6*'lista, wskaźniki'!$F$21,IF(Z1352="energia elektryczna",AH1352*1/3.6*'lista, wskaźniki'!$F$26))</f>
        <v>0</v>
      </c>
      <c r="AR1352" s="20" t="b">
        <f>IF(Z1352="gaz",AH1352*'lista, wskaźniki'!$F$42,IF(Z1352="energia elektryczna",AH1352*0))</f>
        <v>0</v>
      </c>
      <c r="AS1352" s="20" t="b">
        <f>IF(Z1352="gaz",AH1352*'lista, wskaźniki'!$F$43,IF(Z1352="energia elektryczna",AH1352*0))</f>
        <v>0</v>
      </c>
      <c r="AT1352" s="20" t="b">
        <f>IF(Z1352="gaz",AH1352*'lista, wskaźniki'!$F$44,IF(Z1352="energia elektryczna",AH1352*0))</f>
        <v>0</v>
      </c>
      <c r="AU1352" s="20">
        <f>AI1352*1/3.6*'lista, wskaźniki'!$F$21</f>
        <v>0</v>
      </c>
      <c r="AV1352" s="20">
        <f>AI1352*'lista, wskaźniki'!$F$42</f>
        <v>0</v>
      </c>
      <c r="AW1352" s="20">
        <f>AI1352*'lista, wskaźniki'!$F$43</f>
        <v>0</v>
      </c>
      <c r="AX1352" s="20">
        <f>AI1352*'lista, wskaźniki'!$F$44</f>
        <v>0</v>
      </c>
      <c r="AY1352" s="20">
        <f>AK1352*'lista, wskaźniki'!$F$26</f>
        <v>0</v>
      </c>
      <c r="AZ1352" s="20">
        <f t="shared" si="613"/>
        <v>0</v>
      </c>
      <c r="BA1352" s="20">
        <f t="shared" si="614"/>
        <v>0</v>
      </c>
      <c r="BB1352" s="20">
        <f t="shared" si="615"/>
        <v>0</v>
      </c>
      <c r="BC1352" s="20">
        <f t="shared" si="616"/>
        <v>0</v>
      </c>
      <c r="BD1352" s="1021"/>
      <c r="BE1352" s="1021"/>
      <c r="BF1352" s="1021"/>
      <c r="BG1352" s="1021"/>
      <c r="BH1352" s="147"/>
      <c r="BI1352" s="1021"/>
      <c r="BJ1352" s="147"/>
      <c r="BK1352" s="1021"/>
      <c r="BL1352" s="147"/>
      <c r="BM1352" s="147"/>
      <c r="BN1352" s="147"/>
      <c r="BO1352" s="147"/>
      <c r="BP1352" s="147"/>
      <c r="BQ1352" s="147"/>
      <c r="BR1352" s="147"/>
      <c r="BS1352" s="1018"/>
      <c r="BT1352" s="1018"/>
      <c r="BU1352" s="1018"/>
      <c r="BV1352" s="1018"/>
      <c r="BW1352" s="1018"/>
      <c r="BX1352" s="1018"/>
      <c r="BY1352" s="1027"/>
      <c r="CA1352" s="365" t="b">
        <f t="shared" si="617"/>
        <v>0</v>
      </c>
      <c r="CB1352" s="365" t="b">
        <f t="shared" si="618"/>
        <v>0</v>
      </c>
      <c r="CC1352" s="365" t="b">
        <f t="shared" si="619"/>
        <v>0</v>
      </c>
      <c r="CD1352" s="365" t="b">
        <f t="shared" si="620"/>
        <v>0</v>
      </c>
      <c r="CE1352" s="365">
        <f t="shared" si="621"/>
        <v>0</v>
      </c>
      <c r="CF1352" s="365" t="b">
        <f t="shared" si="622"/>
        <v>0</v>
      </c>
      <c r="CG1352" s="365" t="b">
        <f t="shared" si="623"/>
        <v>0</v>
      </c>
      <c r="CH1352" s="365" t="b">
        <f t="shared" si="624"/>
        <v>0</v>
      </c>
      <c r="CI1352" s="72" t="b">
        <f t="shared" si="625"/>
        <v>0</v>
      </c>
      <c r="CJ1352" s="72" t="b">
        <f t="shared" si="626"/>
        <v>0</v>
      </c>
      <c r="CK1352" s="72" t="b">
        <f t="shared" si="627"/>
        <v>0</v>
      </c>
      <c r="CL1352" s="72">
        <f t="shared" si="628"/>
        <v>0</v>
      </c>
      <c r="CM1352" s="72">
        <f t="shared" si="629"/>
        <v>0</v>
      </c>
      <c r="CN1352" s="72" t="b">
        <f t="shared" si="630"/>
        <v>0</v>
      </c>
      <c r="CP1352" s="13">
        <f t="shared" si="631"/>
        <v>0</v>
      </c>
      <c r="CQ1352" s="13" t="b">
        <f t="shared" si="632"/>
        <v>0</v>
      </c>
      <c r="CR1352" s="13" t="b">
        <f t="shared" si="633"/>
        <v>0</v>
      </c>
      <c r="CS1352" s="13" t="b">
        <f t="shared" si="610"/>
        <v>0</v>
      </c>
      <c r="CT1352" s="13" t="b">
        <f t="shared" si="638"/>
        <v>0</v>
      </c>
      <c r="CU1352" s="13" t="b">
        <f t="shared" si="611"/>
        <v>0</v>
      </c>
      <c r="CV1352" s="13" t="b">
        <f t="shared" si="634"/>
        <v>0</v>
      </c>
      <c r="CW1352" s="13" t="b">
        <f t="shared" si="635"/>
        <v>0</v>
      </c>
      <c r="CX1352" s="13" t="b">
        <f t="shared" si="636"/>
        <v>0</v>
      </c>
      <c r="CY1352" s="13" t="b">
        <f t="shared" si="637"/>
        <v>0</v>
      </c>
    </row>
    <row r="1353" spans="1:103" ht="15" thickBot="1">
      <c r="A1353" s="931">
        <v>271</v>
      </c>
      <c r="B1353" s="1019" t="s">
        <v>230</v>
      </c>
      <c r="C1353" s="1019"/>
      <c r="D1353" s="1019" t="s">
        <v>1</v>
      </c>
      <c r="E1353" s="1019" t="s">
        <v>5</v>
      </c>
      <c r="F1353" s="1019">
        <v>3</v>
      </c>
      <c r="G1353" s="1019">
        <v>3</v>
      </c>
      <c r="H1353" s="1019"/>
      <c r="I1353" s="1019" t="s">
        <v>10</v>
      </c>
      <c r="J1353" s="1019">
        <v>60</v>
      </c>
      <c r="K1353" s="1019">
        <v>3</v>
      </c>
      <c r="L1353" s="1019" t="s">
        <v>16</v>
      </c>
      <c r="M1353" s="1019"/>
      <c r="N1353" s="1019" t="s">
        <v>16</v>
      </c>
      <c r="O1353" s="142"/>
      <c r="P1353" s="1019" t="s">
        <v>17</v>
      </c>
      <c r="Q1353" s="940">
        <f>IF(I1353="&lt;1966",'lista, wskaźniki'!$G$4,IF(I1353="1967-1985",'lista, wskaźniki'!$G$5,IF(I1353="1986-1992",'lista, wskaźniki'!$G$6,IF(I1353="1993-1996",'lista, wskaźniki'!$G$7,IF(I1353="&gt;1997",'lista, wskaźniki'!$G$8,IF(I1353=0,'lista, wskaźniki'!$G$4))))))</f>
        <v>290</v>
      </c>
      <c r="R1353" s="1019" t="s">
        <v>23</v>
      </c>
      <c r="S1353" s="1019" t="s">
        <v>27</v>
      </c>
      <c r="T1353" s="1019">
        <v>1</v>
      </c>
      <c r="U1353" s="1019">
        <v>2010</v>
      </c>
      <c r="V1353" s="1019"/>
      <c r="W1353" s="141"/>
      <c r="X1353" s="141" t="s">
        <v>39</v>
      </c>
      <c r="Y1353" s="141" t="s">
        <v>42</v>
      </c>
      <c r="Z1353" s="141"/>
      <c r="AA1353" s="141" t="s">
        <v>35</v>
      </c>
      <c r="AB1353" s="143">
        <v>3</v>
      </c>
      <c r="AC1353" s="143"/>
      <c r="AD1353" s="141"/>
      <c r="AE1353" s="1019">
        <v>12</v>
      </c>
      <c r="AF1353" s="334">
        <f t="shared" si="612"/>
        <v>59.001000000000005</v>
      </c>
      <c r="AG1353" s="272">
        <f>IF(R1353="kompletna",Q1353*J1353*0.0036*'lista, wskaźniki'!$F$13, IF(R1353="częściowa",Q1353*J1353*0.0036*'lista, wskaźniki'!$F$14, IF(R1353="brak",Q1353*J1353*0.0036*'lista, wskaźniki'!$F$15,)))</f>
        <v>50.112000000000002</v>
      </c>
      <c r="AH1353" s="334">
        <f>IF(Y1353="inne",K1353*'lista, wskaźniki'!$E$35,IF(Y1353="to samo źródło",0,IF(Y1353=0,0)))</f>
        <v>0</v>
      </c>
      <c r="AI1353" s="334" t="b">
        <f>IF(AA1353="gaz z sieci",AC1353*'lista, wskaźniki'!$D$21)</f>
        <v>0</v>
      </c>
      <c r="AJ1353" s="272">
        <f>IF(AA1353="węgiel",AB1353*'lista, wskaźniki'!$D$20, IF('Sektor mieszkaniowy'!AA1353="drewno",'Sektor mieszkaniowy'!AB1353*'lista, wskaźniki'!$D$22,IF('Sektor mieszkaniowy'!AA1353="pellet",AB1353*'lista, wskaźniki'!$D$23,IF('Sektor mieszkaniowy'!AA1353="gaz z sieci",AB1353*'lista, wskaźniki'!$D$21,IF('Sektor mieszkaniowy'!AA1353="olej opałowy",'Sektor mieszkaniowy'!AB1353*'lista, wskaźniki'!$D$24)))))</f>
        <v>67.89</v>
      </c>
      <c r="AK1353" s="1022"/>
      <c r="AL1353" s="1019"/>
      <c r="AM1353" s="20">
        <f>IF(AA1353="węgiel",AF1353*1/3.6*'lista, wskaźniki'!$F$20,IF(AA1353="drewno",AF1353*1/3.6*'lista, wskaźniki'!$F$22,IF(AA1353="pellet",AF1353*1/3.6*'lista, wskaźniki'!$F$23,IF(AA1353="gaz z sieci",AF1353*1/3.6*'lista, wskaźniki'!$F$21,IF(AA1353="olej opałowy",AF1353*1/3.6*'lista, wskaźniki'!$F$24,0)))))</f>
        <v>5.5891647300000002</v>
      </c>
      <c r="AN1353" s="20">
        <f>IF(AA1353="węgiel",AF1353*'lista, wskaźniki'!$E$42,IF(AA1353="drewno",AF1353*'lista, wskaźniki'!$G$42,IF(AA1353="pellet",AF1353*'lista, wskaźniki'!$H$42,IF(AA1353="gaz z sieci",AF1353*'lista, wskaźniki'!$F$42,IF(AA1353="olej opałowy",AF1353*'lista, wskaźniki'!$I$42,0)))))</f>
        <v>2.2420380000000004E-2</v>
      </c>
      <c r="AO1353" s="20">
        <f>IF(AA1353="węgiel",AF1353*'lista, wskaźniki'!$E$43,IF(AA1353="drewno",AF1353*'lista, wskaźniki'!$G$43,IF(AA1353="pellet",AF1353*'lista, wskaźniki'!$H$43,IF(AA1353="gaz z sieci",AF1353*'lista, wskaźniki'!$F$43,IF(AA1353="olej opałowy",AF1353*'lista, wskaźniki'!$I$43,0)))))</f>
        <v>2.1240360000000003E-2</v>
      </c>
      <c r="AP1353" s="20">
        <f>IF(AA1353="węgiel",AF1353*'lista, wskaźniki'!$E$44,IF(AA1353="drewno",AF1353*'lista, wskaźniki'!$G$44,IF(AA1353="pellet",AF1353*'lista, wskaźniki'!$H$44,IF(AA1353="gaz z sieci",AF1353*'lista, wskaźniki'!$F$44,IF(AA1353="olej opałowy",AF1353*'lista, wskaźniki'!$I$44,0)))))</f>
        <v>1.593027E-5</v>
      </c>
      <c r="AQ1353" s="20" t="b">
        <f>IF(Z1353="gaz",AH1353*1/3.6*'lista, wskaźniki'!$F$21,IF(Z1353="energia elektryczna",AH1353*1/3.6*'lista, wskaźniki'!$F$26))</f>
        <v>0</v>
      </c>
      <c r="AR1353" s="20" t="b">
        <f>IF(Z1353="gaz",AH1353*'lista, wskaźniki'!$F$42,IF(Z1353="energia elektryczna",AH1353*0))</f>
        <v>0</v>
      </c>
      <c r="AS1353" s="20" t="b">
        <f>IF(Z1353="gaz",AH1353*'lista, wskaźniki'!$F$43,IF(Z1353="energia elektryczna",AH1353*0))</f>
        <v>0</v>
      </c>
      <c r="AT1353" s="20" t="b">
        <f>IF(Z1353="gaz",AH1353*'lista, wskaźniki'!$F$44,IF(Z1353="energia elektryczna",AH1353*0))</f>
        <v>0</v>
      </c>
      <c r="AU1353" s="20">
        <f>AI1353*1/3.6*'lista, wskaźniki'!$F$21</f>
        <v>0</v>
      </c>
      <c r="AV1353" s="20">
        <f>AI1353*'lista, wskaźniki'!$F$42</f>
        <v>0</v>
      </c>
      <c r="AW1353" s="20">
        <f>AI1353*'lista, wskaźniki'!$F$43</f>
        <v>0</v>
      </c>
      <c r="AX1353" s="20">
        <f>AI1353*'lista, wskaźniki'!$F$44</f>
        <v>0</v>
      </c>
      <c r="AY1353" s="20">
        <f>AK1353*'lista, wskaźniki'!$F$26</f>
        <v>0</v>
      </c>
      <c r="AZ1353" s="20">
        <f t="shared" si="613"/>
        <v>5.5891647300000002</v>
      </c>
      <c r="BA1353" s="20">
        <f t="shared" si="614"/>
        <v>2.2420380000000004E-2</v>
      </c>
      <c r="BB1353" s="20">
        <f t="shared" si="615"/>
        <v>2.1240360000000003E-2</v>
      </c>
      <c r="BC1353" s="20">
        <f t="shared" si="616"/>
        <v>1.593027E-5</v>
      </c>
      <c r="BD1353" s="1019"/>
      <c r="BE1353" s="1019"/>
      <c r="BF1353" s="1019" t="s">
        <v>17</v>
      </c>
      <c r="BG1353" s="1019"/>
      <c r="BH1353" s="141"/>
      <c r="BI1353" s="1019" t="s">
        <v>16</v>
      </c>
      <c r="BJ1353" s="141" t="s">
        <v>52</v>
      </c>
      <c r="BK1353" s="1019"/>
      <c r="BL1353" s="141"/>
      <c r="BM1353" s="141"/>
      <c r="BN1353" s="141"/>
      <c r="BO1353" s="141" t="s">
        <v>57</v>
      </c>
      <c r="BP1353" s="141"/>
      <c r="BQ1353" s="141"/>
      <c r="BR1353" s="141"/>
      <c r="BS1353" s="1016"/>
      <c r="BT1353" s="1016"/>
      <c r="BU1353" s="1016">
        <v>1300</v>
      </c>
      <c r="BV1353" s="1016"/>
      <c r="BW1353" s="1016"/>
      <c r="BX1353" s="1016"/>
      <c r="BY1353" s="1025"/>
      <c r="CA1353" s="365">
        <f t="shared" si="617"/>
        <v>59.001000000000005</v>
      </c>
      <c r="CB1353" s="365" t="b">
        <f t="shared" si="618"/>
        <v>0</v>
      </c>
      <c r="CC1353" s="365" t="b">
        <f t="shared" si="619"/>
        <v>0</v>
      </c>
      <c r="CD1353" s="365" t="b">
        <f t="shared" si="620"/>
        <v>0</v>
      </c>
      <c r="CE1353" s="365" t="b">
        <f t="shared" si="621"/>
        <v>0</v>
      </c>
      <c r="CF1353" s="365" t="b">
        <f t="shared" si="622"/>
        <v>0</v>
      </c>
      <c r="CG1353" s="365" t="b">
        <f t="shared" si="623"/>
        <v>0</v>
      </c>
      <c r="CH1353" s="365" t="b">
        <f t="shared" si="624"/>
        <v>0</v>
      </c>
      <c r="CI1353" s="72">
        <f t="shared" si="625"/>
        <v>59.001000000000005</v>
      </c>
      <c r="CJ1353" s="72" t="b">
        <f t="shared" si="626"/>
        <v>0</v>
      </c>
      <c r="CK1353" s="72" t="b">
        <f t="shared" si="627"/>
        <v>0</v>
      </c>
      <c r="CL1353" s="72">
        <f t="shared" si="628"/>
        <v>0</v>
      </c>
      <c r="CM1353" s="72" t="b">
        <f t="shared" si="629"/>
        <v>0</v>
      </c>
      <c r="CN1353" s="72" t="b">
        <f t="shared" si="630"/>
        <v>0</v>
      </c>
      <c r="CP1353" s="13">
        <f t="shared" si="631"/>
        <v>60</v>
      </c>
      <c r="CQ1353" s="13">
        <f t="shared" si="632"/>
        <v>30</v>
      </c>
      <c r="CR1353" s="13" t="b">
        <f t="shared" si="633"/>
        <v>0</v>
      </c>
      <c r="CS1353" s="13">
        <f t="shared" si="610"/>
        <v>0</v>
      </c>
      <c r="CT1353" s="13" t="b">
        <f t="shared" si="638"/>
        <v>0</v>
      </c>
      <c r="CU1353" s="13">
        <f t="shared" si="611"/>
        <v>0</v>
      </c>
      <c r="CV1353" s="13" t="b">
        <f t="shared" si="634"/>
        <v>0</v>
      </c>
      <c r="CW1353" s="13">
        <f t="shared" si="635"/>
        <v>0</v>
      </c>
      <c r="CX1353" s="13" t="b">
        <f t="shared" si="636"/>
        <v>0</v>
      </c>
      <c r="CY1353" s="13">
        <f t="shared" si="637"/>
        <v>0</v>
      </c>
    </row>
    <row r="1354" spans="1:103" ht="15" thickBot="1">
      <c r="A1354" s="932"/>
      <c r="B1354" s="1020"/>
      <c r="C1354" s="1020"/>
      <c r="D1354" s="1020"/>
      <c r="E1354" s="1020"/>
      <c r="F1354" s="1020"/>
      <c r="G1354" s="1020"/>
      <c r="H1354" s="1020"/>
      <c r="I1354" s="1020"/>
      <c r="J1354" s="1020"/>
      <c r="K1354" s="1020"/>
      <c r="L1354" s="1020"/>
      <c r="M1354" s="1020"/>
      <c r="N1354" s="1020"/>
      <c r="O1354" s="145"/>
      <c r="P1354" s="1020"/>
      <c r="Q1354" s="941"/>
      <c r="R1354" s="1020"/>
      <c r="S1354" s="1020"/>
      <c r="T1354" s="1020"/>
      <c r="U1354" s="1020"/>
      <c r="V1354" s="1020"/>
      <c r="W1354" s="144"/>
      <c r="X1354" s="144"/>
      <c r="Y1354" s="144"/>
      <c r="Z1354" s="144"/>
      <c r="AA1354" s="144" t="s">
        <v>36</v>
      </c>
      <c r="AB1354" s="146"/>
      <c r="AC1354" s="146"/>
      <c r="AD1354" s="144"/>
      <c r="AE1354" s="1020"/>
      <c r="AF1354" s="334">
        <f t="shared" si="612"/>
        <v>0</v>
      </c>
      <c r="AG1354" s="272">
        <f>IF(R1354="kompletna",Q1354*J1354*0.0036*'lista, wskaźniki'!$F$13, IF(R1354="częściowa",Q1354*J1354*0.0036*'lista, wskaźniki'!$F$14, IF(R1354="brak",Q1354*J1354*0.0036*'lista, wskaźniki'!$F$15,)))</f>
        <v>0</v>
      </c>
      <c r="AH1354" s="334">
        <f>IF(Y1354="inne",K1354*'lista, wskaźniki'!$E$35,IF(Y1354="to samo źródło",0,IF(Y1354=0,0)))</f>
        <v>0</v>
      </c>
      <c r="AI1354" s="334" t="b">
        <f>IF(AA1354="gaz z sieci",AC1354*'lista, wskaźniki'!$D$21)</f>
        <v>0</v>
      </c>
      <c r="AJ1354" s="272">
        <f>IF(AA1354="węgiel",AB1354*'lista, wskaźniki'!$D$20, IF('Sektor mieszkaniowy'!AA1354="drewno",'Sektor mieszkaniowy'!AB1354*'lista, wskaźniki'!$D$22,IF('Sektor mieszkaniowy'!AA1354="pellet",AB1354*'lista, wskaźniki'!$D$23,IF('Sektor mieszkaniowy'!AA1354="gaz z sieci",AB1354*'lista, wskaźniki'!$D$21,IF('Sektor mieszkaniowy'!AA1354="olej opałowy",'Sektor mieszkaniowy'!AB1354*'lista, wskaźniki'!$D$24)))))</f>
        <v>0</v>
      </c>
      <c r="AK1354" s="1023"/>
      <c r="AL1354" s="1020"/>
      <c r="AM1354" s="20">
        <f>IF(AA1354="węgiel",AF1354*1/3.6*'lista, wskaźniki'!$F$20,IF(AA1354="drewno",AF1354*1/3.6*'lista, wskaźniki'!$F$22,IF(AA1354="pellet",AF1354*1/3.6*'lista, wskaźniki'!$F$23,IF(AA1354="gaz z sieci",AF1354*1/3.6*'lista, wskaźniki'!$F$21,IF(AA1354="olej opałowy",AF1354*1/3.6*'lista, wskaźniki'!$F$24,0)))))</f>
        <v>0</v>
      </c>
      <c r="AN1354" s="20">
        <f>IF(AA1354="węgiel",AF1354*'lista, wskaźniki'!$E$42,IF(AA1354="drewno",AF1354*'lista, wskaźniki'!$G$42,IF(AA1354="pellet",AF1354*'lista, wskaźniki'!$H$42,IF(AA1354="gaz z sieci",AF1354*'lista, wskaźniki'!$F$42,IF(AA1354="olej opałowy",AF1354*'lista, wskaźniki'!$I$42,0)))))</f>
        <v>0</v>
      </c>
      <c r="AO1354" s="20">
        <f>IF(AA1354="węgiel",AF1354*'lista, wskaźniki'!$E$43,IF(AA1354="drewno",AF1354*'lista, wskaźniki'!$G$43,IF(AA1354="pellet",AF1354*'lista, wskaźniki'!$H$43,IF(AA1354="gaz z sieci",AF1354*'lista, wskaźniki'!$F$43,IF(AA1354="olej opałowy",AF1354*'lista, wskaźniki'!$I$43,0)))))</f>
        <v>0</v>
      </c>
      <c r="AP1354" s="20">
        <f>IF(AA1354="węgiel",AF1354*'lista, wskaźniki'!$E$44,IF(AA1354="drewno",AF1354*'lista, wskaźniki'!$G$44,IF(AA1354="pellet",AF1354*'lista, wskaźniki'!$H$44,IF(AA1354="gaz z sieci",AF1354*'lista, wskaźniki'!$F$44,IF(AA1354="olej opałowy",AF1354*'lista, wskaźniki'!$I$44,0)))))</f>
        <v>0</v>
      </c>
      <c r="AQ1354" s="20" t="b">
        <f>IF(Z1354="gaz",AH1354*1/3.6*'lista, wskaźniki'!$F$21,IF(Z1354="energia elektryczna",AH1354*1/3.6*'lista, wskaźniki'!$F$26))</f>
        <v>0</v>
      </c>
      <c r="AR1354" s="20" t="b">
        <f>IF(Z1354="gaz",AH1354*'lista, wskaźniki'!$F$42,IF(Z1354="energia elektryczna",AH1354*0))</f>
        <v>0</v>
      </c>
      <c r="AS1354" s="20" t="b">
        <f>IF(Z1354="gaz",AH1354*'lista, wskaźniki'!$F$43,IF(Z1354="energia elektryczna",AH1354*0))</f>
        <v>0</v>
      </c>
      <c r="AT1354" s="20" t="b">
        <f>IF(Z1354="gaz",AH1354*'lista, wskaźniki'!$F$44,IF(Z1354="energia elektryczna",AH1354*0))</f>
        <v>0</v>
      </c>
      <c r="AU1354" s="20">
        <f>AI1354*1/3.6*'lista, wskaźniki'!$F$21</f>
        <v>0</v>
      </c>
      <c r="AV1354" s="20">
        <f>AI1354*'lista, wskaźniki'!$F$42</f>
        <v>0</v>
      </c>
      <c r="AW1354" s="20">
        <f>AI1354*'lista, wskaźniki'!$F$43</f>
        <v>0</v>
      </c>
      <c r="AX1354" s="20">
        <f>AI1354*'lista, wskaźniki'!$F$44</f>
        <v>0</v>
      </c>
      <c r="AY1354" s="20">
        <f>AK1354*'lista, wskaźniki'!$F$26</f>
        <v>0</v>
      </c>
      <c r="AZ1354" s="20">
        <f t="shared" si="613"/>
        <v>0</v>
      </c>
      <c r="BA1354" s="20">
        <f t="shared" si="614"/>
        <v>0</v>
      </c>
      <c r="BB1354" s="20">
        <f t="shared" si="615"/>
        <v>0</v>
      </c>
      <c r="BC1354" s="20">
        <f t="shared" si="616"/>
        <v>0</v>
      </c>
      <c r="BD1354" s="1020"/>
      <c r="BE1354" s="1020"/>
      <c r="BF1354" s="1020"/>
      <c r="BG1354" s="1020"/>
      <c r="BH1354" s="144"/>
      <c r="BI1354" s="1020"/>
      <c r="BJ1354" s="144"/>
      <c r="BK1354" s="1020"/>
      <c r="BL1354" s="144"/>
      <c r="BM1354" s="144"/>
      <c r="BN1354" s="144"/>
      <c r="BO1354" s="144"/>
      <c r="BP1354" s="144"/>
      <c r="BQ1354" s="144"/>
      <c r="BR1354" s="144"/>
      <c r="BS1354" s="1017"/>
      <c r="BT1354" s="1017"/>
      <c r="BU1354" s="1017"/>
      <c r="BV1354" s="1017"/>
      <c r="BW1354" s="1017"/>
      <c r="BX1354" s="1017"/>
      <c r="BY1354" s="1026"/>
      <c r="CA1354" s="365" t="b">
        <f t="shared" si="617"/>
        <v>0</v>
      </c>
      <c r="CB1354" s="365">
        <f t="shared" si="618"/>
        <v>0</v>
      </c>
      <c r="CC1354" s="365" t="b">
        <f t="shared" si="619"/>
        <v>0</v>
      </c>
      <c r="CD1354" s="365" t="b">
        <f t="shared" si="620"/>
        <v>0</v>
      </c>
      <c r="CE1354" s="365" t="b">
        <f t="shared" si="621"/>
        <v>0</v>
      </c>
      <c r="CF1354" s="365" t="b">
        <f t="shared" si="622"/>
        <v>0</v>
      </c>
      <c r="CG1354" s="365" t="b">
        <f t="shared" si="623"/>
        <v>0</v>
      </c>
      <c r="CH1354" s="365" t="b">
        <f t="shared" si="624"/>
        <v>0</v>
      </c>
      <c r="CI1354" s="72" t="b">
        <f t="shared" si="625"/>
        <v>0</v>
      </c>
      <c r="CJ1354" s="72">
        <f t="shared" si="626"/>
        <v>0</v>
      </c>
      <c r="CK1354" s="72" t="b">
        <f t="shared" si="627"/>
        <v>0</v>
      </c>
      <c r="CL1354" s="72">
        <f t="shared" si="628"/>
        <v>0</v>
      </c>
      <c r="CM1354" s="72" t="b">
        <f t="shared" si="629"/>
        <v>0</v>
      </c>
      <c r="CN1354" s="72" t="b">
        <f t="shared" si="630"/>
        <v>0</v>
      </c>
      <c r="CP1354" s="13">
        <f t="shared" si="631"/>
        <v>0</v>
      </c>
      <c r="CQ1354" s="13" t="b">
        <f t="shared" si="632"/>
        <v>0</v>
      </c>
      <c r="CR1354" s="13" t="b">
        <f t="shared" si="633"/>
        <v>0</v>
      </c>
      <c r="CS1354" s="13" t="b">
        <f t="shared" ref="CS1354:CS1417" si="639">IF(R1354="kompletna",CR1354,IF(R1354="częściowa",0.5*CR1354,IF(R1354="brak",0*CR1354)))</f>
        <v>0</v>
      </c>
      <c r="CT1354" s="13" t="b">
        <f t="shared" si="638"/>
        <v>0</v>
      </c>
      <c r="CU1354" s="13" t="b">
        <f t="shared" si="611"/>
        <v>0</v>
      </c>
      <c r="CV1354" s="13" t="b">
        <f t="shared" si="634"/>
        <v>0</v>
      </c>
      <c r="CW1354" s="13" t="b">
        <f t="shared" si="635"/>
        <v>0</v>
      </c>
      <c r="CX1354" s="13" t="b">
        <f t="shared" si="636"/>
        <v>0</v>
      </c>
      <c r="CY1354" s="13" t="b">
        <f t="shared" si="637"/>
        <v>0</v>
      </c>
    </row>
    <row r="1355" spans="1:103" ht="15" thickBot="1">
      <c r="A1355" s="932"/>
      <c r="B1355" s="1020"/>
      <c r="C1355" s="1020"/>
      <c r="D1355" s="1020"/>
      <c r="E1355" s="1020"/>
      <c r="F1355" s="1020"/>
      <c r="G1355" s="1020"/>
      <c r="H1355" s="1020"/>
      <c r="I1355" s="1020"/>
      <c r="J1355" s="1020"/>
      <c r="K1355" s="1020"/>
      <c r="L1355" s="1020"/>
      <c r="M1355" s="1020"/>
      <c r="N1355" s="1020"/>
      <c r="O1355" s="145"/>
      <c r="P1355" s="1020"/>
      <c r="Q1355" s="941"/>
      <c r="R1355" s="1020"/>
      <c r="S1355" s="1020"/>
      <c r="T1355" s="1020"/>
      <c r="U1355" s="1020"/>
      <c r="V1355" s="1020"/>
      <c r="W1355" s="144"/>
      <c r="X1355" s="144"/>
      <c r="Y1355" s="144"/>
      <c r="Z1355" s="144"/>
      <c r="AA1355" s="144" t="s">
        <v>50</v>
      </c>
      <c r="AB1355" s="146"/>
      <c r="AC1355" s="146"/>
      <c r="AD1355" s="144"/>
      <c r="AE1355" s="1020"/>
      <c r="AF1355" s="334">
        <f t="shared" si="612"/>
        <v>0</v>
      </c>
      <c r="AG1355" s="272">
        <f>IF(R1355="kompletna",Q1355*J1355*0.0036*'lista, wskaźniki'!$F$13, IF(R1355="częściowa",Q1355*J1355*0.0036*'lista, wskaźniki'!$F$14, IF(R1355="brak",Q1355*J1355*0.0036*'lista, wskaźniki'!$F$15,)))</f>
        <v>0</v>
      </c>
      <c r="AH1355" s="334">
        <f>IF(Y1355="inne",K1355*'lista, wskaźniki'!$E$35,IF(Y1355="to samo źródło",0,IF(Y1355=0,0)))</f>
        <v>0</v>
      </c>
      <c r="AI1355" s="334" t="b">
        <f>IF(AA1355="gaz z sieci",AC1355*'lista, wskaźniki'!$D$21)</f>
        <v>0</v>
      </c>
      <c r="AJ1355" s="272">
        <f>IF(AA1355="węgiel",AB1355*'lista, wskaźniki'!$D$20, IF('Sektor mieszkaniowy'!AA1355="drewno",'Sektor mieszkaniowy'!AB1355*'lista, wskaźniki'!$D$22,IF('Sektor mieszkaniowy'!AA1355="pellet",AB1355*'lista, wskaźniki'!$D$23,IF('Sektor mieszkaniowy'!AA1355="gaz z sieci",AB1355*'lista, wskaźniki'!$D$21,IF('Sektor mieszkaniowy'!AA1355="olej opałowy",'Sektor mieszkaniowy'!AB1355*'lista, wskaźniki'!$D$24)))))</f>
        <v>0</v>
      </c>
      <c r="AK1355" s="1023"/>
      <c r="AL1355" s="1020"/>
      <c r="AM1355" s="20">
        <f>IF(AA1355="węgiel",AF1355*1/3.6*'lista, wskaźniki'!$F$20,IF(AA1355="drewno",AF1355*1/3.6*'lista, wskaźniki'!$F$22,IF(AA1355="pellet",AF1355*1/3.6*'lista, wskaźniki'!$F$23,IF(AA1355="gaz z sieci",AF1355*1/3.6*'lista, wskaźniki'!$F$21,IF(AA1355="olej opałowy",AF1355*1/3.6*'lista, wskaźniki'!$F$24,0)))))</f>
        <v>0</v>
      </c>
      <c r="AN1355" s="20">
        <f>IF(AA1355="węgiel",AF1355*'lista, wskaźniki'!$E$42,IF(AA1355="drewno",AF1355*'lista, wskaźniki'!$G$42,IF(AA1355="pellet",AF1355*'lista, wskaźniki'!$H$42,IF(AA1355="gaz z sieci",AF1355*'lista, wskaźniki'!$F$42,IF(AA1355="olej opałowy",AF1355*'lista, wskaźniki'!$I$42,0)))))</f>
        <v>0</v>
      </c>
      <c r="AO1355" s="20">
        <f>IF(AA1355="węgiel",AF1355*'lista, wskaźniki'!$E$43,IF(AA1355="drewno",AF1355*'lista, wskaźniki'!$G$43,IF(AA1355="pellet",AF1355*'lista, wskaźniki'!$H$43,IF(AA1355="gaz z sieci",AF1355*'lista, wskaźniki'!$F$43,IF(AA1355="olej opałowy",AF1355*'lista, wskaźniki'!$I$43,0)))))</f>
        <v>0</v>
      </c>
      <c r="AP1355" s="20">
        <f>IF(AA1355="węgiel",AF1355*'lista, wskaźniki'!$E$44,IF(AA1355="drewno",AF1355*'lista, wskaźniki'!$G$44,IF(AA1355="pellet",AF1355*'lista, wskaźniki'!$H$44,IF(AA1355="gaz z sieci",AF1355*'lista, wskaźniki'!$F$44,IF(AA1355="olej opałowy",AF1355*'lista, wskaźniki'!$I$44,0)))))</f>
        <v>0</v>
      </c>
      <c r="AQ1355" s="20" t="b">
        <f>IF(Z1355="gaz",AH1355*1/3.6*'lista, wskaźniki'!$F$21,IF(Z1355="energia elektryczna",AH1355*1/3.6*'lista, wskaźniki'!$F$26))</f>
        <v>0</v>
      </c>
      <c r="AR1355" s="20" t="b">
        <f>IF(Z1355="gaz",AH1355*'lista, wskaźniki'!$F$42,IF(Z1355="energia elektryczna",AH1355*0))</f>
        <v>0</v>
      </c>
      <c r="AS1355" s="20" t="b">
        <f>IF(Z1355="gaz",AH1355*'lista, wskaźniki'!$F$43,IF(Z1355="energia elektryczna",AH1355*0))</f>
        <v>0</v>
      </c>
      <c r="AT1355" s="20" t="b">
        <f>IF(Z1355="gaz",AH1355*'lista, wskaźniki'!$F$44,IF(Z1355="energia elektryczna",AH1355*0))</f>
        <v>0</v>
      </c>
      <c r="AU1355" s="20">
        <f>AI1355*1/3.6*'lista, wskaźniki'!$F$21</f>
        <v>0</v>
      </c>
      <c r="AV1355" s="20">
        <f>AI1355*'lista, wskaźniki'!$F$42</f>
        <v>0</v>
      </c>
      <c r="AW1355" s="20">
        <f>AI1355*'lista, wskaźniki'!$F$43</f>
        <v>0</v>
      </c>
      <c r="AX1355" s="20">
        <f>AI1355*'lista, wskaźniki'!$F$44</f>
        <v>0</v>
      </c>
      <c r="AY1355" s="20">
        <f>AK1355*'lista, wskaźniki'!$F$26</f>
        <v>0</v>
      </c>
      <c r="AZ1355" s="20">
        <f t="shared" si="613"/>
        <v>0</v>
      </c>
      <c r="BA1355" s="20">
        <f t="shared" si="614"/>
        <v>0</v>
      </c>
      <c r="BB1355" s="20">
        <f t="shared" si="615"/>
        <v>0</v>
      </c>
      <c r="BC1355" s="20">
        <f t="shared" si="616"/>
        <v>0</v>
      </c>
      <c r="BD1355" s="1020"/>
      <c r="BE1355" s="1020"/>
      <c r="BF1355" s="1020"/>
      <c r="BG1355" s="1020"/>
      <c r="BH1355" s="144"/>
      <c r="BI1355" s="1020"/>
      <c r="BJ1355" s="144"/>
      <c r="BK1355" s="1020"/>
      <c r="BL1355" s="144"/>
      <c r="BM1355" s="144"/>
      <c r="BN1355" s="144"/>
      <c r="BO1355" s="144"/>
      <c r="BP1355" s="144"/>
      <c r="BQ1355" s="144"/>
      <c r="BR1355" s="144"/>
      <c r="BS1355" s="1017"/>
      <c r="BT1355" s="1017"/>
      <c r="BU1355" s="1017"/>
      <c r="BV1355" s="1017"/>
      <c r="BW1355" s="1017"/>
      <c r="BX1355" s="1017"/>
      <c r="BY1355" s="1026"/>
      <c r="CA1355" s="365" t="b">
        <f t="shared" si="617"/>
        <v>0</v>
      </c>
      <c r="CB1355" s="365" t="b">
        <f t="shared" si="618"/>
        <v>0</v>
      </c>
      <c r="CC1355" s="365">
        <f t="shared" si="619"/>
        <v>0</v>
      </c>
      <c r="CD1355" s="365" t="b">
        <f t="shared" si="620"/>
        <v>0</v>
      </c>
      <c r="CE1355" s="365" t="b">
        <f t="shared" si="621"/>
        <v>0</v>
      </c>
      <c r="CF1355" s="365" t="b">
        <f t="shared" si="622"/>
        <v>0</v>
      </c>
      <c r="CG1355" s="365" t="b">
        <f t="shared" si="623"/>
        <v>0</v>
      </c>
      <c r="CH1355" s="365" t="b">
        <f t="shared" si="624"/>
        <v>0</v>
      </c>
      <c r="CI1355" s="72" t="b">
        <f t="shared" si="625"/>
        <v>0</v>
      </c>
      <c r="CJ1355" s="72" t="b">
        <f t="shared" si="626"/>
        <v>0</v>
      </c>
      <c r="CK1355" s="72">
        <f t="shared" si="627"/>
        <v>0</v>
      </c>
      <c r="CL1355" s="72">
        <f t="shared" si="628"/>
        <v>0</v>
      </c>
      <c r="CM1355" s="72" t="b">
        <f t="shared" si="629"/>
        <v>0</v>
      </c>
      <c r="CN1355" s="72" t="b">
        <f t="shared" si="630"/>
        <v>0</v>
      </c>
      <c r="CP1355" s="13">
        <f t="shared" si="631"/>
        <v>0</v>
      </c>
      <c r="CQ1355" s="13" t="b">
        <f t="shared" si="632"/>
        <v>0</v>
      </c>
      <c r="CR1355" s="13" t="b">
        <f t="shared" si="633"/>
        <v>0</v>
      </c>
      <c r="CS1355" s="13" t="b">
        <f t="shared" si="639"/>
        <v>0</v>
      </c>
      <c r="CT1355" s="13" t="b">
        <f t="shared" si="638"/>
        <v>0</v>
      </c>
      <c r="CU1355" s="13" t="b">
        <f t="shared" si="611"/>
        <v>0</v>
      </c>
      <c r="CV1355" s="13" t="b">
        <f t="shared" si="634"/>
        <v>0</v>
      </c>
      <c r="CW1355" s="13" t="b">
        <f t="shared" si="635"/>
        <v>0</v>
      </c>
      <c r="CX1355" s="13" t="b">
        <f t="shared" si="636"/>
        <v>0</v>
      </c>
      <c r="CY1355" s="13" t="b">
        <f t="shared" si="637"/>
        <v>0</v>
      </c>
    </row>
    <row r="1356" spans="1:103" ht="15" thickBot="1">
      <c r="A1356" s="932"/>
      <c r="B1356" s="1020"/>
      <c r="C1356" s="1020"/>
      <c r="D1356" s="1020"/>
      <c r="E1356" s="1020"/>
      <c r="F1356" s="1020"/>
      <c r="G1356" s="1020"/>
      <c r="H1356" s="1020"/>
      <c r="I1356" s="1020"/>
      <c r="J1356" s="1020"/>
      <c r="K1356" s="1020"/>
      <c r="L1356" s="1020"/>
      <c r="M1356" s="1020"/>
      <c r="N1356" s="1020"/>
      <c r="O1356" s="145"/>
      <c r="P1356" s="1020"/>
      <c r="Q1356" s="941"/>
      <c r="R1356" s="1020"/>
      <c r="S1356" s="1020"/>
      <c r="T1356" s="1020"/>
      <c r="U1356" s="1020"/>
      <c r="V1356" s="1020"/>
      <c r="W1356" s="144"/>
      <c r="X1356" s="144"/>
      <c r="Y1356" s="144"/>
      <c r="Z1356" s="144"/>
      <c r="AA1356" s="144" t="s">
        <v>38</v>
      </c>
      <c r="AB1356" s="146"/>
      <c r="AC1356" s="146"/>
      <c r="AD1356" s="144"/>
      <c r="AE1356" s="1020"/>
      <c r="AF1356" s="334">
        <f t="shared" si="612"/>
        <v>0</v>
      </c>
      <c r="AG1356" s="272">
        <f>IF(R1356="kompletna",Q1356*J1356*0.0036*'lista, wskaźniki'!$F$13, IF(R1356="częściowa",Q1356*J1356*0.0036*'lista, wskaźniki'!$F$14, IF(R1356="brak",Q1356*J1356*0.0036*'lista, wskaźniki'!$F$15,)))</f>
        <v>0</v>
      </c>
      <c r="AH1356" s="334">
        <f>IF(Y1356="inne",K1356*'lista, wskaźniki'!$E$35,IF(Y1356="to samo źródło",0,IF(Y1356=0,0)))</f>
        <v>0</v>
      </c>
      <c r="AI1356" s="334">
        <f>IF(AA1356="gaz z sieci",AC1356*'lista, wskaźniki'!$D$21)</f>
        <v>0</v>
      </c>
      <c r="AJ1356" s="272">
        <f>IF(AA1356="węgiel",AB1356*'lista, wskaźniki'!$D$20, IF('Sektor mieszkaniowy'!AA1356="drewno",'Sektor mieszkaniowy'!AB1356*'lista, wskaźniki'!$D$22,IF('Sektor mieszkaniowy'!AA1356="pellet",AB1356*'lista, wskaźniki'!$D$23,IF('Sektor mieszkaniowy'!AA1356="gaz z sieci",AB1356*'lista, wskaźniki'!$D$21,IF('Sektor mieszkaniowy'!AA1356="olej opałowy",'Sektor mieszkaniowy'!AB1356*'lista, wskaźniki'!$D$24)))))</f>
        <v>0</v>
      </c>
      <c r="AK1356" s="1023"/>
      <c r="AL1356" s="1020"/>
      <c r="AM1356" s="20">
        <f>IF(AA1356="węgiel",AF1356*1/3.6*'lista, wskaźniki'!$F$20,IF(AA1356="drewno",AF1356*1/3.6*'lista, wskaźniki'!$F$22,IF(AA1356="pellet",AF1356*1/3.6*'lista, wskaźniki'!$F$23,IF(AA1356="gaz z sieci",AF1356*1/3.6*'lista, wskaźniki'!$F$21,IF(AA1356="olej opałowy",AF1356*1/3.6*'lista, wskaźniki'!$F$24,0)))))</f>
        <v>0</v>
      </c>
      <c r="AN1356" s="20">
        <f>IF(AA1356="węgiel",AF1356*'lista, wskaźniki'!$E$42,IF(AA1356="drewno",AF1356*'lista, wskaźniki'!$G$42,IF(AA1356="pellet",AF1356*'lista, wskaźniki'!$H$42,IF(AA1356="gaz z sieci",AF1356*'lista, wskaźniki'!$F$42,IF(AA1356="olej opałowy",AF1356*'lista, wskaźniki'!$I$42,0)))))</f>
        <v>0</v>
      </c>
      <c r="AO1356" s="20">
        <f>IF(AA1356="węgiel",AF1356*'lista, wskaźniki'!$E$43,IF(AA1356="drewno",AF1356*'lista, wskaźniki'!$G$43,IF(AA1356="pellet",AF1356*'lista, wskaźniki'!$H$43,IF(AA1356="gaz z sieci",AF1356*'lista, wskaźniki'!$F$43,IF(AA1356="olej opałowy",AF1356*'lista, wskaźniki'!$I$43,0)))))</f>
        <v>0</v>
      </c>
      <c r="AP1356" s="20">
        <f>IF(AA1356="węgiel",AF1356*'lista, wskaźniki'!$E$44,IF(AA1356="drewno",AF1356*'lista, wskaźniki'!$G$44,IF(AA1356="pellet",AF1356*'lista, wskaźniki'!$H$44,IF(AA1356="gaz z sieci",AF1356*'lista, wskaźniki'!$F$44,IF(AA1356="olej opałowy",AF1356*'lista, wskaźniki'!$I$44,0)))))</f>
        <v>0</v>
      </c>
      <c r="AQ1356" s="20" t="b">
        <f>IF(Z1356="gaz",AH1356*1/3.6*'lista, wskaźniki'!$F$21,IF(Z1356="energia elektryczna",AH1356*1/3.6*'lista, wskaźniki'!$F$26))</f>
        <v>0</v>
      </c>
      <c r="AR1356" s="20" t="b">
        <f>IF(Z1356="gaz",AH1356*'lista, wskaźniki'!$F$42,IF(Z1356="energia elektryczna",AH1356*0))</f>
        <v>0</v>
      </c>
      <c r="AS1356" s="20" t="b">
        <f>IF(Z1356="gaz",AH1356*'lista, wskaźniki'!$F$43,IF(Z1356="energia elektryczna",AH1356*0))</f>
        <v>0</v>
      </c>
      <c r="AT1356" s="20" t="b">
        <f>IF(Z1356="gaz",AH1356*'lista, wskaźniki'!$F$44,IF(Z1356="energia elektryczna",AH1356*0))</f>
        <v>0</v>
      </c>
      <c r="AU1356" s="20">
        <f>AI1356*1/3.6*'lista, wskaźniki'!$F$21</f>
        <v>0</v>
      </c>
      <c r="AV1356" s="20">
        <f>AI1356*'lista, wskaźniki'!$F$42</f>
        <v>0</v>
      </c>
      <c r="AW1356" s="20">
        <f>AI1356*'lista, wskaźniki'!$F$43</f>
        <v>0</v>
      </c>
      <c r="AX1356" s="20">
        <f>AI1356*'lista, wskaźniki'!$F$44</f>
        <v>0</v>
      </c>
      <c r="AY1356" s="20">
        <f>AK1356*'lista, wskaźniki'!$F$26</f>
        <v>0</v>
      </c>
      <c r="AZ1356" s="20">
        <f t="shared" si="613"/>
        <v>0</v>
      </c>
      <c r="BA1356" s="20">
        <f t="shared" si="614"/>
        <v>0</v>
      </c>
      <c r="BB1356" s="20">
        <f t="shared" si="615"/>
        <v>0</v>
      </c>
      <c r="BC1356" s="20">
        <f t="shared" si="616"/>
        <v>0</v>
      </c>
      <c r="BD1356" s="1020"/>
      <c r="BE1356" s="1020"/>
      <c r="BF1356" s="1020"/>
      <c r="BG1356" s="1020"/>
      <c r="BH1356" s="144"/>
      <c r="BI1356" s="1020"/>
      <c r="BJ1356" s="144"/>
      <c r="BK1356" s="1020"/>
      <c r="BL1356" s="144"/>
      <c r="BM1356" s="144"/>
      <c r="BN1356" s="144"/>
      <c r="BO1356" s="144"/>
      <c r="BP1356" s="144"/>
      <c r="BQ1356" s="144"/>
      <c r="BR1356" s="144"/>
      <c r="BS1356" s="1017"/>
      <c r="BT1356" s="1017"/>
      <c r="BU1356" s="1017"/>
      <c r="BV1356" s="1017"/>
      <c r="BW1356" s="1017"/>
      <c r="BX1356" s="1017"/>
      <c r="BY1356" s="1026"/>
      <c r="CA1356" s="365" t="b">
        <f t="shared" si="617"/>
        <v>0</v>
      </c>
      <c r="CB1356" s="365" t="b">
        <f t="shared" si="618"/>
        <v>0</v>
      </c>
      <c r="CC1356" s="365" t="b">
        <f t="shared" si="619"/>
        <v>0</v>
      </c>
      <c r="CD1356" s="365">
        <f t="shared" si="620"/>
        <v>0</v>
      </c>
      <c r="CE1356" s="365" t="b">
        <f t="shared" si="621"/>
        <v>0</v>
      </c>
      <c r="CF1356" s="365" t="b">
        <f t="shared" si="622"/>
        <v>0</v>
      </c>
      <c r="CG1356" s="365" t="b">
        <f t="shared" si="623"/>
        <v>0</v>
      </c>
      <c r="CH1356" s="365">
        <f t="shared" si="624"/>
        <v>0</v>
      </c>
      <c r="CI1356" s="72" t="b">
        <f t="shared" si="625"/>
        <v>0</v>
      </c>
      <c r="CJ1356" s="72" t="b">
        <f t="shared" si="626"/>
        <v>0</v>
      </c>
      <c r="CK1356" s="72" t="b">
        <f t="shared" si="627"/>
        <v>0</v>
      </c>
      <c r="CL1356" s="72">
        <f t="shared" si="628"/>
        <v>0</v>
      </c>
      <c r="CM1356" s="72" t="b">
        <f t="shared" si="629"/>
        <v>0</v>
      </c>
      <c r="CN1356" s="72" t="b">
        <f t="shared" si="630"/>
        <v>0</v>
      </c>
      <c r="CP1356" s="13">
        <f t="shared" si="631"/>
        <v>0</v>
      </c>
      <c r="CQ1356" s="13" t="b">
        <f t="shared" si="632"/>
        <v>0</v>
      </c>
      <c r="CR1356" s="13" t="b">
        <f t="shared" si="633"/>
        <v>0</v>
      </c>
      <c r="CS1356" s="13" t="b">
        <f t="shared" si="639"/>
        <v>0</v>
      </c>
      <c r="CT1356" s="13" t="b">
        <f t="shared" si="638"/>
        <v>0</v>
      </c>
      <c r="CU1356" s="13" t="b">
        <f t="shared" si="611"/>
        <v>0</v>
      </c>
      <c r="CV1356" s="13" t="b">
        <f t="shared" si="634"/>
        <v>0</v>
      </c>
      <c r="CW1356" s="13" t="b">
        <f t="shared" si="635"/>
        <v>0</v>
      </c>
      <c r="CX1356" s="13" t="b">
        <f t="shared" si="636"/>
        <v>0</v>
      </c>
      <c r="CY1356" s="13" t="b">
        <f t="shared" si="637"/>
        <v>0</v>
      </c>
    </row>
    <row r="1357" spans="1:103" ht="15" thickBot="1">
      <c r="A1357" s="933"/>
      <c r="B1357" s="1021"/>
      <c r="C1357" s="1021"/>
      <c r="D1357" s="1021"/>
      <c r="E1357" s="1021"/>
      <c r="F1357" s="1021"/>
      <c r="G1357" s="1021"/>
      <c r="H1357" s="1021"/>
      <c r="I1357" s="1021"/>
      <c r="J1357" s="1021"/>
      <c r="K1357" s="1021"/>
      <c r="L1357" s="1021"/>
      <c r="M1357" s="1021"/>
      <c r="N1357" s="1021"/>
      <c r="O1357" s="148"/>
      <c r="P1357" s="1021"/>
      <c r="Q1357" s="942"/>
      <c r="R1357" s="1021"/>
      <c r="S1357" s="1021"/>
      <c r="T1357" s="1021"/>
      <c r="U1357" s="1021"/>
      <c r="V1357" s="1021"/>
      <c r="W1357" s="147"/>
      <c r="X1357" s="147"/>
      <c r="Y1357" s="147"/>
      <c r="Z1357" s="147"/>
      <c r="AA1357" s="147" t="s">
        <v>37</v>
      </c>
      <c r="AB1357" s="149"/>
      <c r="AC1357" s="149"/>
      <c r="AD1357" s="147"/>
      <c r="AE1357" s="1021"/>
      <c r="AF1357" s="334">
        <f t="shared" si="612"/>
        <v>0</v>
      </c>
      <c r="AG1357" s="272">
        <f>IF(R1357="kompletna",Q1357*J1357*0.0036*'lista, wskaźniki'!$F$13, IF(R1357="częściowa",Q1357*J1357*0.0036*'lista, wskaźniki'!$F$14, IF(R1357="brak",Q1357*J1357*0.0036*'lista, wskaźniki'!$F$15,)))</f>
        <v>0</v>
      </c>
      <c r="AH1357" s="334">
        <f>IF(Y1357="inne",K1357*'lista, wskaźniki'!$E$35,IF(Y1357="to samo źródło",0,IF(Y1357=0,0)))</f>
        <v>0</v>
      </c>
      <c r="AI1357" s="334" t="b">
        <f>IF(AA1357="gaz z sieci",AC1357*'lista, wskaźniki'!$D$21)</f>
        <v>0</v>
      </c>
      <c r="AJ1357" s="272">
        <f>IF(AA1357="węgiel",AB1357*'lista, wskaźniki'!$D$20, IF('Sektor mieszkaniowy'!AA1357="drewno",'Sektor mieszkaniowy'!AB1357*'lista, wskaźniki'!$D$22,IF('Sektor mieszkaniowy'!AA1357="pellet",AB1357*'lista, wskaźniki'!$D$23,IF('Sektor mieszkaniowy'!AA1357="gaz z sieci",AB1357*'lista, wskaźniki'!$D$21,IF('Sektor mieszkaniowy'!AA1357="olej opałowy",'Sektor mieszkaniowy'!AB1357*'lista, wskaźniki'!$D$24)))))</f>
        <v>0</v>
      </c>
      <c r="AK1357" s="1024"/>
      <c r="AL1357" s="1021"/>
      <c r="AM1357" s="20">
        <f>IF(AA1357="węgiel",AF1357*1/3.6*'lista, wskaźniki'!$F$20,IF(AA1357="drewno",AF1357*1/3.6*'lista, wskaźniki'!$F$22,IF(AA1357="pellet",AF1357*1/3.6*'lista, wskaźniki'!$F$23,IF(AA1357="gaz z sieci",AF1357*1/3.6*'lista, wskaźniki'!$F$21,IF(AA1357="olej opałowy",AF1357*1/3.6*'lista, wskaźniki'!$F$24,0)))))</f>
        <v>0</v>
      </c>
      <c r="AN1357" s="20">
        <f>IF(AA1357="węgiel",AF1357*'lista, wskaźniki'!$E$42,IF(AA1357="drewno",AF1357*'lista, wskaźniki'!$G$42,IF(AA1357="pellet",AF1357*'lista, wskaźniki'!$H$42,IF(AA1357="gaz z sieci",AF1357*'lista, wskaźniki'!$F$42,IF(AA1357="olej opałowy",AF1357*'lista, wskaźniki'!$I$42,0)))))</f>
        <v>0</v>
      </c>
      <c r="AO1357" s="20">
        <f>IF(AA1357="węgiel",AF1357*'lista, wskaźniki'!$E$43,IF(AA1357="drewno",AF1357*'lista, wskaźniki'!$G$43,IF(AA1357="pellet",AF1357*'lista, wskaźniki'!$H$43,IF(AA1357="gaz z sieci",AF1357*'lista, wskaźniki'!$F$43,IF(AA1357="olej opałowy",AF1357*'lista, wskaźniki'!$I$43,0)))))</f>
        <v>0</v>
      </c>
      <c r="AP1357" s="20">
        <f>IF(AA1357="węgiel",AF1357*'lista, wskaźniki'!$E$44,IF(AA1357="drewno",AF1357*'lista, wskaźniki'!$G$44,IF(AA1357="pellet",AF1357*'lista, wskaźniki'!$H$44,IF(AA1357="gaz z sieci",AF1357*'lista, wskaźniki'!$F$44,IF(AA1357="olej opałowy",AF1357*'lista, wskaźniki'!$I$44,0)))))</f>
        <v>0</v>
      </c>
      <c r="AQ1357" s="20" t="b">
        <f>IF(Z1357="gaz",AH1357*1/3.6*'lista, wskaźniki'!$F$21,IF(Z1357="energia elektryczna",AH1357*1/3.6*'lista, wskaźniki'!$F$26))</f>
        <v>0</v>
      </c>
      <c r="AR1357" s="20" t="b">
        <f>IF(Z1357="gaz",AH1357*'lista, wskaźniki'!$F$42,IF(Z1357="energia elektryczna",AH1357*0))</f>
        <v>0</v>
      </c>
      <c r="AS1357" s="20" t="b">
        <f>IF(Z1357="gaz",AH1357*'lista, wskaźniki'!$F$43,IF(Z1357="energia elektryczna",AH1357*0))</f>
        <v>0</v>
      </c>
      <c r="AT1357" s="20" t="b">
        <f>IF(Z1357="gaz",AH1357*'lista, wskaźniki'!$F$44,IF(Z1357="energia elektryczna",AH1357*0))</f>
        <v>0</v>
      </c>
      <c r="AU1357" s="20">
        <f>AI1357*1/3.6*'lista, wskaźniki'!$F$21</f>
        <v>0</v>
      </c>
      <c r="AV1357" s="20">
        <f>AI1357*'lista, wskaźniki'!$F$42</f>
        <v>0</v>
      </c>
      <c r="AW1357" s="20">
        <f>AI1357*'lista, wskaźniki'!$F$43</f>
        <v>0</v>
      </c>
      <c r="AX1357" s="20">
        <f>AI1357*'lista, wskaźniki'!$F$44</f>
        <v>0</v>
      </c>
      <c r="AY1357" s="20">
        <f>AK1357*'lista, wskaźniki'!$F$26</f>
        <v>0</v>
      </c>
      <c r="AZ1357" s="20">
        <f t="shared" si="613"/>
        <v>0</v>
      </c>
      <c r="BA1357" s="20">
        <f t="shared" si="614"/>
        <v>0</v>
      </c>
      <c r="BB1357" s="20">
        <f t="shared" si="615"/>
        <v>0</v>
      </c>
      <c r="BC1357" s="20">
        <f t="shared" si="616"/>
        <v>0</v>
      </c>
      <c r="BD1357" s="1021"/>
      <c r="BE1357" s="1021"/>
      <c r="BF1357" s="1021"/>
      <c r="BG1357" s="1021"/>
      <c r="BH1357" s="147"/>
      <c r="BI1357" s="1021"/>
      <c r="BJ1357" s="147"/>
      <c r="BK1357" s="1021"/>
      <c r="BL1357" s="147"/>
      <c r="BM1357" s="147"/>
      <c r="BN1357" s="147"/>
      <c r="BO1357" s="147"/>
      <c r="BP1357" s="147"/>
      <c r="BQ1357" s="147"/>
      <c r="BR1357" s="147"/>
      <c r="BS1357" s="1018"/>
      <c r="BT1357" s="1018"/>
      <c r="BU1357" s="1018"/>
      <c r="BV1357" s="1018"/>
      <c r="BW1357" s="1018"/>
      <c r="BX1357" s="1018"/>
      <c r="BY1357" s="1027"/>
      <c r="CA1357" s="365" t="b">
        <f t="shared" si="617"/>
        <v>0</v>
      </c>
      <c r="CB1357" s="365" t="b">
        <f t="shared" si="618"/>
        <v>0</v>
      </c>
      <c r="CC1357" s="365" t="b">
        <f t="shared" si="619"/>
        <v>0</v>
      </c>
      <c r="CD1357" s="365" t="b">
        <f t="shared" si="620"/>
        <v>0</v>
      </c>
      <c r="CE1357" s="365">
        <f t="shared" si="621"/>
        <v>0</v>
      </c>
      <c r="CF1357" s="365" t="b">
        <f t="shared" si="622"/>
        <v>0</v>
      </c>
      <c r="CG1357" s="365" t="b">
        <f t="shared" si="623"/>
        <v>0</v>
      </c>
      <c r="CH1357" s="365" t="b">
        <f t="shared" si="624"/>
        <v>0</v>
      </c>
      <c r="CI1357" s="72" t="b">
        <f t="shared" si="625"/>
        <v>0</v>
      </c>
      <c r="CJ1357" s="72" t="b">
        <f t="shared" si="626"/>
        <v>0</v>
      </c>
      <c r="CK1357" s="72" t="b">
        <f t="shared" si="627"/>
        <v>0</v>
      </c>
      <c r="CL1357" s="72">
        <f t="shared" si="628"/>
        <v>0</v>
      </c>
      <c r="CM1357" s="72">
        <f t="shared" si="629"/>
        <v>0</v>
      </c>
      <c r="CN1357" s="72" t="b">
        <f t="shared" si="630"/>
        <v>0</v>
      </c>
      <c r="CP1357" s="13">
        <f t="shared" si="631"/>
        <v>0</v>
      </c>
      <c r="CQ1357" s="13" t="b">
        <f t="shared" si="632"/>
        <v>0</v>
      </c>
      <c r="CR1357" s="13" t="b">
        <f t="shared" si="633"/>
        <v>0</v>
      </c>
      <c r="CS1357" s="13" t="b">
        <f t="shared" si="639"/>
        <v>0</v>
      </c>
      <c r="CT1357" s="13" t="b">
        <f t="shared" si="638"/>
        <v>0</v>
      </c>
      <c r="CU1357" s="13" t="b">
        <f t="shared" si="611"/>
        <v>0</v>
      </c>
      <c r="CV1357" s="13" t="b">
        <f t="shared" si="634"/>
        <v>0</v>
      </c>
      <c r="CW1357" s="13" t="b">
        <f t="shared" si="635"/>
        <v>0</v>
      </c>
      <c r="CX1357" s="13" t="b">
        <f t="shared" si="636"/>
        <v>0</v>
      </c>
      <c r="CY1357" s="13" t="b">
        <f t="shared" si="637"/>
        <v>0</v>
      </c>
    </row>
    <row r="1358" spans="1:103" ht="15" thickBot="1">
      <c r="A1358" s="931">
        <v>272</v>
      </c>
      <c r="B1358" s="1019" t="s">
        <v>230</v>
      </c>
      <c r="C1358" s="1019"/>
      <c r="D1358" s="1019" t="s">
        <v>1</v>
      </c>
      <c r="E1358" s="1019" t="s">
        <v>5</v>
      </c>
      <c r="F1358" s="1019"/>
      <c r="G1358" s="1019"/>
      <c r="H1358" s="1019"/>
      <c r="I1358" s="1019" t="s">
        <v>10</v>
      </c>
      <c r="J1358" s="1019"/>
      <c r="K1358" s="1019">
        <v>1</v>
      </c>
      <c r="L1358" s="1019" t="s">
        <v>16</v>
      </c>
      <c r="M1358" s="1019"/>
      <c r="N1358" s="1019" t="s">
        <v>16</v>
      </c>
      <c r="O1358" s="142"/>
      <c r="P1358" s="1019" t="s">
        <v>17</v>
      </c>
      <c r="Q1358" s="940">
        <f>IF(I1358="&lt;1966",'lista, wskaźniki'!$G$4,IF(I1358="1967-1985",'lista, wskaźniki'!$G$5,IF(I1358="1986-1992",'lista, wskaźniki'!$G$6,IF(I1358="1993-1996",'lista, wskaźniki'!$G$7,IF(I1358="&gt;1997",'lista, wskaźniki'!$G$8,IF(I1358=0,'lista, wskaźniki'!$G$4))))))</f>
        <v>290</v>
      </c>
      <c r="R1358" s="1019" t="s">
        <v>23</v>
      </c>
      <c r="S1358" s="1019" t="s">
        <v>27</v>
      </c>
      <c r="T1358" s="1019"/>
      <c r="U1358" s="1019"/>
      <c r="V1358" s="1019"/>
      <c r="W1358" s="141" t="s">
        <v>35</v>
      </c>
      <c r="X1358" s="141" t="s">
        <v>35</v>
      </c>
      <c r="Y1358" s="141" t="s">
        <v>24</v>
      </c>
      <c r="Z1358" s="141" t="s">
        <v>40</v>
      </c>
      <c r="AA1358" s="141" t="s">
        <v>35</v>
      </c>
      <c r="AB1358" s="143">
        <v>1</v>
      </c>
      <c r="AC1358" s="143"/>
      <c r="AD1358" s="141"/>
      <c r="AE1358" s="1019">
        <v>3</v>
      </c>
      <c r="AF1358" s="334">
        <f t="shared" si="612"/>
        <v>22.63</v>
      </c>
      <c r="AG1358" s="272">
        <f>IF(R1358="kompletna",Q1358*J1358*0.0036*'lista, wskaźniki'!$F$13, IF(R1358="częściowa",Q1358*J1358*0.0036*'lista, wskaźniki'!$F$14, IF(R1358="brak",Q1358*J1358*0.0036*'lista, wskaźniki'!$F$15,)))</f>
        <v>0</v>
      </c>
      <c r="AH1358" s="334">
        <f>IF(Y1358="inne",K1358*'lista, wskaźniki'!$E$35,IF(Y1358="to samo źródło",0,IF(Y1358=0,0)))</f>
        <v>2.1678536250000002</v>
      </c>
      <c r="AI1358" s="334" t="b">
        <f>IF(AA1358="gaz z sieci",AC1358*'lista, wskaźniki'!$D$21)</f>
        <v>0</v>
      </c>
      <c r="AJ1358" s="272">
        <f>IF(AA1358="węgiel",AB1358*'lista, wskaźniki'!$D$20, IF('Sektor mieszkaniowy'!AA1358="drewno",'Sektor mieszkaniowy'!AB1358*'lista, wskaźniki'!$D$22,IF('Sektor mieszkaniowy'!AA1358="pellet",AB1358*'lista, wskaźniki'!$D$23,IF('Sektor mieszkaniowy'!AA1358="gaz z sieci",AB1358*'lista, wskaźniki'!$D$21,IF('Sektor mieszkaniowy'!AA1358="olej opałowy",'Sektor mieszkaniowy'!AB1358*'lista, wskaźniki'!$D$24)))))</f>
        <v>22.63</v>
      </c>
      <c r="AK1358" s="1022">
        <f>800/1000</f>
        <v>0.8</v>
      </c>
      <c r="AL1358" s="1019">
        <v>800</v>
      </c>
      <c r="AM1358" s="20">
        <f>IF(AA1358="węgiel",AF1358*1/3.6*'lista, wskaźniki'!$F$20,IF(AA1358="drewno",AF1358*1/3.6*'lista, wskaźniki'!$F$22,IF(AA1358="pellet",AF1358*1/3.6*'lista, wskaźniki'!$F$23,IF(AA1358="gaz z sieci",AF1358*1/3.6*'lista, wskaźniki'!$F$21,IF(AA1358="olej opałowy",AF1358*1/3.6*'lista, wskaźniki'!$F$24,0)))))</f>
        <v>2.1437398999999999</v>
      </c>
      <c r="AN1358" s="20">
        <f>IF(AA1358="węgiel",AF1358*'lista, wskaźniki'!$E$42,IF(AA1358="drewno",AF1358*'lista, wskaźniki'!$G$42,IF(AA1358="pellet",AF1358*'lista, wskaźniki'!$H$42,IF(AA1358="gaz z sieci",AF1358*'lista, wskaźniki'!$F$42,IF(AA1358="olej opałowy",AF1358*'lista, wskaźniki'!$I$42,0)))))</f>
        <v>8.5994000000000001E-3</v>
      </c>
      <c r="AO1358" s="20">
        <f>IF(AA1358="węgiel",AF1358*'lista, wskaźniki'!$E$43,IF(AA1358="drewno",AF1358*'lista, wskaźniki'!$G$43,IF(AA1358="pellet",AF1358*'lista, wskaźniki'!$H$43,IF(AA1358="gaz z sieci",AF1358*'lista, wskaźniki'!$F$43,IF(AA1358="olej opałowy",AF1358*'lista, wskaźniki'!$I$43,0)))))</f>
        <v>8.1468000000000009E-3</v>
      </c>
      <c r="AP1358" s="20">
        <f>IF(AA1358="węgiel",AF1358*'lista, wskaźniki'!$E$44,IF(AA1358="drewno",AF1358*'lista, wskaźniki'!$G$44,IF(AA1358="pellet",AF1358*'lista, wskaźniki'!$H$44,IF(AA1358="gaz z sieci",AF1358*'lista, wskaźniki'!$F$44,IF(AA1358="olej opałowy",AF1358*'lista, wskaźniki'!$I$44,0)))))</f>
        <v>6.1101000000000002E-6</v>
      </c>
      <c r="AQ1358" s="360">
        <f>IF(Z1358="gaz",AH1358*1/3.6*'lista, wskaźniki'!$F$21,IF(Z1358="energia elektryczna",AH1358*1/3.6*'lista, wskaźniki'!$F$26))</f>
        <v>0.53594159062500013</v>
      </c>
      <c r="AR1358" s="20">
        <f>IF(Z1358="gaz",AH1358*'lista, wskaźniki'!$F$42,IF(Z1358="energia elektryczna",AH1358*0))</f>
        <v>0</v>
      </c>
      <c r="AS1358" s="20">
        <f>IF(Z1358="gaz",AH1358*'lista, wskaźniki'!$F$43,IF(Z1358="energia elektryczna",AH1358*0))</f>
        <v>0</v>
      </c>
      <c r="AT1358" s="20">
        <f>IF(Z1358="gaz",AH1358*'lista, wskaźniki'!$F$44,IF(Z1358="energia elektryczna",AH1358*0))</f>
        <v>0</v>
      </c>
      <c r="AU1358" s="20">
        <f>AI1358*1/3.6*'lista, wskaźniki'!$F$21</f>
        <v>0</v>
      </c>
      <c r="AV1358" s="20">
        <f>AI1358*'lista, wskaźniki'!$F$42</f>
        <v>0</v>
      </c>
      <c r="AW1358" s="20">
        <f>AI1358*'lista, wskaźniki'!$F$43</f>
        <v>0</v>
      </c>
      <c r="AX1358" s="20">
        <f>AI1358*'lista, wskaźniki'!$F$44</f>
        <v>0</v>
      </c>
      <c r="AY1358" s="20">
        <f>AK1358*'lista, wskaźniki'!$F$26</f>
        <v>0.71200000000000008</v>
      </c>
      <c r="AZ1358" s="20">
        <f>AM1358+AU1358+AY1358</f>
        <v>2.8557399000000001</v>
      </c>
      <c r="BA1358" s="20">
        <f t="shared" si="614"/>
        <v>8.5994000000000001E-3</v>
      </c>
      <c r="BB1358" s="20">
        <f t="shared" si="615"/>
        <v>8.1468000000000009E-3</v>
      </c>
      <c r="BC1358" s="20">
        <f t="shared" si="616"/>
        <v>6.1101000000000002E-6</v>
      </c>
      <c r="BD1358" s="1019" t="s">
        <v>17</v>
      </c>
      <c r="BE1358" s="1019" t="s">
        <v>16</v>
      </c>
      <c r="BF1358" s="1019" t="s">
        <v>17</v>
      </c>
      <c r="BG1358" s="1019" t="s">
        <v>17</v>
      </c>
      <c r="BH1358" s="141"/>
      <c r="BI1358" s="1019" t="s">
        <v>16</v>
      </c>
      <c r="BJ1358" s="141" t="s">
        <v>52</v>
      </c>
      <c r="BK1358" s="1019"/>
      <c r="BL1358" s="141"/>
      <c r="BM1358" s="141"/>
      <c r="BN1358" s="141"/>
      <c r="BO1358" s="141" t="s">
        <v>57</v>
      </c>
      <c r="BP1358" s="141" t="s">
        <v>52</v>
      </c>
      <c r="BQ1358" s="141"/>
      <c r="BR1358" s="141"/>
      <c r="BS1358" s="1016"/>
      <c r="BT1358" s="1016"/>
      <c r="BU1358" s="1016"/>
      <c r="BV1358" s="1016"/>
      <c r="BW1358" s="1016"/>
      <c r="BX1358" s="1016"/>
      <c r="BY1358" s="1025"/>
      <c r="CA1358" s="365">
        <f t="shared" si="617"/>
        <v>22.63</v>
      </c>
      <c r="CB1358" s="365" t="b">
        <f t="shared" si="618"/>
        <v>0</v>
      </c>
      <c r="CC1358" s="365" t="b">
        <f t="shared" si="619"/>
        <v>0</v>
      </c>
      <c r="CD1358" s="365" t="b">
        <f t="shared" si="620"/>
        <v>0</v>
      </c>
      <c r="CE1358" s="365" t="b">
        <f t="shared" si="621"/>
        <v>0</v>
      </c>
      <c r="CF1358" s="365" t="b">
        <f t="shared" si="622"/>
        <v>0</v>
      </c>
      <c r="CG1358" s="365">
        <f t="shared" si="623"/>
        <v>2.1678536250000002</v>
      </c>
      <c r="CH1358" s="365" t="b">
        <f t="shared" si="624"/>
        <v>0</v>
      </c>
      <c r="CI1358" s="72">
        <f t="shared" si="625"/>
        <v>22.63</v>
      </c>
      <c r="CJ1358" s="72" t="b">
        <f t="shared" si="626"/>
        <v>0</v>
      </c>
      <c r="CK1358" s="72" t="b">
        <f t="shared" si="627"/>
        <v>0</v>
      </c>
      <c r="CL1358" s="72">
        <f t="shared" si="628"/>
        <v>0</v>
      </c>
      <c r="CM1358" s="72" t="b">
        <f t="shared" si="629"/>
        <v>0</v>
      </c>
      <c r="CN1358" s="72">
        <f t="shared" si="630"/>
        <v>2.1678536250000002</v>
      </c>
      <c r="CP1358" s="13">
        <f t="shared" si="631"/>
        <v>0</v>
      </c>
      <c r="CQ1358" s="13">
        <f t="shared" si="632"/>
        <v>0</v>
      </c>
      <c r="CR1358" s="13" t="b">
        <f t="shared" si="633"/>
        <v>0</v>
      </c>
      <c r="CS1358" s="13">
        <f t="shared" si="639"/>
        <v>0</v>
      </c>
      <c r="CT1358" s="13" t="b">
        <f t="shared" si="638"/>
        <v>0</v>
      </c>
      <c r="CU1358" s="13">
        <f t="shared" si="611"/>
        <v>0</v>
      </c>
      <c r="CV1358" s="13" t="b">
        <f t="shared" si="634"/>
        <v>0</v>
      </c>
      <c r="CW1358" s="13">
        <f t="shared" si="635"/>
        <v>0</v>
      </c>
      <c r="CX1358" s="13" t="b">
        <f t="shared" si="636"/>
        <v>0</v>
      </c>
      <c r="CY1358" s="13">
        <f t="shared" si="637"/>
        <v>0</v>
      </c>
    </row>
    <row r="1359" spans="1:103" ht="15" thickBot="1">
      <c r="A1359" s="932"/>
      <c r="B1359" s="1020"/>
      <c r="C1359" s="1020"/>
      <c r="D1359" s="1020"/>
      <c r="E1359" s="1020"/>
      <c r="F1359" s="1020"/>
      <c r="G1359" s="1020"/>
      <c r="H1359" s="1020"/>
      <c r="I1359" s="1020"/>
      <c r="J1359" s="1020"/>
      <c r="K1359" s="1020"/>
      <c r="L1359" s="1020"/>
      <c r="M1359" s="1020"/>
      <c r="N1359" s="1020"/>
      <c r="O1359" s="145"/>
      <c r="P1359" s="1020"/>
      <c r="Q1359" s="941"/>
      <c r="R1359" s="1020"/>
      <c r="S1359" s="1020"/>
      <c r="T1359" s="1020"/>
      <c r="U1359" s="1020"/>
      <c r="V1359" s="1020"/>
      <c r="W1359" s="20" t="s">
        <v>36</v>
      </c>
      <c r="X1359" s="144" t="s">
        <v>195</v>
      </c>
      <c r="Y1359" s="144"/>
      <c r="Z1359" s="144"/>
      <c r="AA1359" s="144" t="s">
        <v>36</v>
      </c>
      <c r="AB1359" s="146">
        <v>3</v>
      </c>
      <c r="AC1359" s="146"/>
      <c r="AD1359" s="144"/>
      <c r="AE1359" s="1020"/>
      <c r="AF1359" s="334">
        <f t="shared" si="612"/>
        <v>46.8</v>
      </c>
      <c r="AG1359" s="272">
        <f>IF(R1359="kompletna",Q1359*J1359*0.0036*'lista, wskaźniki'!$F$13, IF(R1359="częściowa",Q1359*J1359*0.0036*'lista, wskaźniki'!$F$14, IF(R1359="brak",Q1359*J1359*0.0036*'lista, wskaźniki'!$F$15,)))</f>
        <v>0</v>
      </c>
      <c r="AH1359" s="334">
        <f>IF(Y1359="inne",K1359*'lista, wskaźniki'!$E$35,IF(Y1359="to samo źródło",0,IF(Y1359=0,0)))</f>
        <v>0</v>
      </c>
      <c r="AI1359" s="334" t="b">
        <f>IF(AA1359="gaz z sieci",AC1359*'lista, wskaźniki'!$D$21)</f>
        <v>0</v>
      </c>
      <c r="AJ1359" s="272">
        <f>IF(AA1359="węgiel",AB1359*'lista, wskaźniki'!$D$20, IF('Sektor mieszkaniowy'!AA1359="drewno",'Sektor mieszkaniowy'!AB1359*'lista, wskaźniki'!$D$22,IF('Sektor mieszkaniowy'!AA1359="pellet",AB1359*'lista, wskaźniki'!$D$23,IF('Sektor mieszkaniowy'!AA1359="gaz z sieci",AB1359*'lista, wskaźniki'!$D$21,IF('Sektor mieszkaniowy'!AA1359="olej opałowy",'Sektor mieszkaniowy'!AB1359*'lista, wskaźniki'!$D$24)))))</f>
        <v>46.8</v>
      </c>
      <c r="AK1359" s="1023"/>
      <c r="AL1359" s="1020"/>
      <c r="AM1359" s="20">
        <f>IF(AA1359="węgiel",AF1359*1/3.6*'lista, wskaźniki'!$F$20,IF(AA1359="drewno",AF1359*1/3.6*'lista, wskaźniki'!$F$22,IF(AA1359="pellet",AF1359*1/3.6*'lista, wskaźniki'!$F$23,IF(AA1359="gaz z sieci",AF1359*1/3.6*'lista, wskaźniki'!$F$21,IF(AA1359="olej opałowy",AF1359*1/3.6*'lista, wskaźniki'!$F$24,0)))))</f>
        <v>0</v>
      </c>
      <c r="AN1359" s="20">
        <f>IF(AA1359="węgiel",AF1359*'lista, wskaźniki'!$E$42,IF(AA1359="drewno",AF1359*'lista, wskaźniki'!$G$42,IF(AA1359="pellet",AF1359*'lista, wskaźniki'!$H$42,IF(AA1359="gaz z sieci",AF1359*'lista, wskaźniki'!$F$42,IF(AA1359="olej opałowy",AF1359*'lista, wskaźniki'!$I$42,0)))))</f>
        <v>3.7907999999999997E-2</v>
      </c>
      <c r="AO1359" s="20">
        <f>IF(AA1359="węgiel",AF1359*'lista, wskaźniki'!$E$43,IF(AA1359="drewno",AF1359*'lista, wskaźniki'!$G$43,IF(AA1359="pellet",AF1359*'lista, wskaźniki'!$H$43,IF(AA1359="gaz z sieci",AF1359*'lista, wskaźniki'!$F$43,IF(AA1359="olej opałowy",AF1359*'lista, wskaźniki'!$I$43,0)))))</f>
        <v>3.7907999999999997E-2</v>
      </c>
      <c r="AP1359" s="20">
        <f>IF(AA1359="węgiel",AF1359*'lista, wskaźniki'!$E$44,IF(AA1359="drewno",AF1359*'lista, wskaźniki'!$G$44,IF(AA1359="pellet",AF1359*'lista, wskaźniki'!$H$44,IF(AA1359="gaz z sieci",AF1359*'lista, wskaźniki'!$F$44,IF(AA1359="olej opałowy",AF1359*'lista, wskaźniki'!$I$44,0)))))</f>
        <v>1.1699999999999998E-5</v>
      </c>
      <c r="AQ1359" s="20" t="b">
        <f>IF(Z1359="gaz",AH1359*1/3.6*'lista, wskaźniki'!$F$21,IF(Z1359="energia elektryczna",AH1359*1/3.6*'lista, wskaźniki'!$F$26))</f>
        <v>0</v>
      </c>
      <c r="AR1359" s="20" t="b">
        <f>IF(Z1359="gaz",AH1359*'lista, wskaźniki'!$F$42,IF(Z1359="energia elektryczna",AH1359*0))</f>
        <v>0</v>
      </c>
      <c r="AS1359" s="20" t="b">
        <f>IF(Z1359="gaz",AH1359*'lista, wskaźniki'!$F$43,IF(Z1359="energia elektryczna",AH1359*0))</f>
        <v>0</v>
      </c>
      <c r="AT1359" s="20" t="b">
        <f>IF(Z1359="gaz",AH1359*'lista, wskaźniki'!$F$44,IF(Z1359="energia elektryczna",AH1359*0))</f>
        <v>0</v>
      </c>
      <c r="AU1359" s="20">
        <f>AI1359*1/3.6*'lista, wskaźniki'!$F$21</f>
        <v>0</v>
      </c>
      <c r="AV1359" s="20">
        <f>AI1359*'lista, wskaźniki'!$F$42</f>
        <v>0</v>
      </c>
      <c r="AW1359" s="20">
        <f>AI1359*'lista, wskaźniki'!$F$43</f>
        <v>0</v>
      </c>
      <c r="AX1359" s="20">
        <f>AI1359*'lista, wskaźniki'!$F$44</f>
        <v>0</v>
      </c>
      <c r="AY1359" s="20">
        <f>AK1359*'lista, wskaźniki'!$F$26</f>
        <v>0</v>
      </c>
      <c r="AZ1359" s="20">
        <f t="shared" si="613"/>
        <v>0</v>
      </c>
      <c r="BA1359" s="20">
        <f t="shared" si="614"/>
        <v>3.7907999999999997E-2</v>
      </c>
      <c r="BB1359" s="20">
        <f t="shared" si="615"/>
        <v>3.7907999999999997E-2</v>
      </c>
      <c r="BC1359" s="20">
        <f t="shared" si="616"/>
        <v>1.1699999999999998E-5</v>
      </c>
      <c r="BD1359" s="1020"/>
      <c r="BE1359" s="1020"/>
      <c r="BF1359" s="1020"/>
      <c r="BG1359" s="1020"/>
      <c r="BH1359" s="144"/>
      <c r="BI1359" s="1020"/>
      <c r="BJ1359" s="144"/>
      <c r="BK1359" s="1020"/>
      <c r="BL1359" s="144"/>
      <c r="BM1359" s="144"/>
      <c r="BN1359" s="144"/>
      <c r="BO1359" s="144"/>
      <c r="BP1359" s="144"/>
      <c r="BQ1359" s="144"/>
      <c r="BR1359" s="144"/>
      <c r="BS1359" s="1017"/>
      <c r="BT1359" s="1017"/>
      <c r="BU1359" s="1017"/>
      <c r="BV1359" s="1017"/>
      <c r="BW1359" s="1017"/>
      <c r="BX1359" s="1017"/>
      <c r="BY1359" s="1026"/>
      <c r="CA1359" s="365" t="b">
        <f t="shared" si="617"/>
        <v>0</v>
      </c>
      <c r="CB1359" s="365">
        <f t="shared" si="618"/>
        <v>46.8</v>
      </c>
      <c r="CC1359" s="365" t="b">
        <f t="shared" si="619"/>
        <v>0</v>
      </c>
      <c r="CD1359" s="365" t="b">
        <f t="shared" si="620"/>
        <v>0</v>
      </c>
      <c r="CE1359" s="365" t="b">
        <f t="shared" si="621"/>
        <v>0</v>
      </c>
      <c r="CF1359" s="365" t="b">
        <f t="shared" si="622"/>
        <v>0</v>
      </c>
      <c r="CG1359" s="365" t="b">
        <f t="shared" si="623"/>
        <v>0</v>
      </c>
      <c r="CH1359" s="365" t="b">
        <f t="shared" si="624"/>
        <v>0</v>
      </c>
      <c r="CI1359" s="72" t="b">
        <f t="shared" si="625"/>
        <v>0</v>
      </c>
      <c r="CJ1359" s="72">
        <f t="shared" si="626"/>
        <v>46.8</v>
      </c>
      <c r="CK1359" s="72" t="b">
        <f t="shared" si="627"/>
        <v>0</v>
      </c>
      <c r="CL1359" s="72">
        <f t="shared" si="628"/>
        <v>0</v>
      </c>
      <c r="CM1359" s="72" t="b">
        <f t="shared" si="629"/>
        <v>0</v>
      </c>
      <c r="CN1359" s="72" t="b">
        <f t="shared" si="630"/>
        <v>0</v>
      </c>
      <c r="CP1359" s="13">
        <f t="shared" si="631"/>
        <v>0</v>
      </c>
      <c r="CQ1359" s="13" t="b">
        <f t="shared" si="632"/>
        <v>0</v>
      </c>
      <c r="CR1359" s="13" t="b">
        <f t="shared" si="633"/>
        <v>0</v>
      </c>
      <c r="CS1359" s="13" t="b">
        <f t="shared" si="639"/>
        <v>0</v>
      </c>
      <c r="CT1359" s="13" t="b">
        <f t="shared" si="638"/>
        <v>0</v>
      </c>
      <c r="CU1359" s="13" t="b">
        <f t="shared" si="611"/>
        <v>0</v>
      </c>
      <c r="CV1359" s="13" t="b">
        <f t="shared" si="634"/>
        <v>0</v>
      </c>
      <c r="CW1359" s="13" t="b">
        <f t="shared" si="635"/>
        <v>0</v>
      </c>
      <c r="CX1359" s="13" t="b">
        <f t="shared" si="636"/>
        <v>0</v>
      </c>
      <c r="CY1359" s="13" t="b">
        <f t="shared" si="637"/>
        <v>0</v>
      </c>
    </row>
    <row r="1360" spans="1:103" ht="15" thickBot="1">
      <c r="A1360" s="932"/>
      <c r="B1360" s="1020"/>
      <c r="C1360" s="1020"/>
      <c r="D1360" s="1020"/>
      <c r="E1360" s="1020"/>
      <c r="F1360" s="1020"/>
      <c r="G1360" s="1020"/>
      <c r="H1360" s="1020"/>
      <c r="I1360" s="1020"/>
      <c r="J1360" s="1020"/>
      <c r="K1360" s="1020"/>
      <c r="L1360" s="1020"/>
      <c r="M1360" s="1020"/>
      <c r="N1360" s="1020"/>
      <c r="O1360" s="145"/>
      <c r="P1360" s="1020"/>
      <c r="Q1360" s="941"/>
      <c r="R1360" s="1020"/>
      <c r="S1360" s="1020"/>
      <c r="T1360" s="1020"/>
      <c r="U1360" s="1020"/>
      <c r="V1360" s="1020"/>
      <c r="W1360" s="144"/>
      <c r="X1360" s="144"/>
      <c r="Y1360" s="144"/>
      <c r="Z1360" s="144"/>
      <c r="AA1360" s="144" t="s">
        <v>50</v>
      </c>
      <c r="AB1360" s="146"/>
      <c r="AC1360" s="146"/>
      <c r="AD1360" s="144"/>
      <c r="AE1360" s="1020"/>
      <c r="AF1360" s="334">
        <f t="shared" si="612"/>
        <v>0</v>
      </c>
      <c r="AG1360" s="272">
        <f>IF(R1360="kompletna",Q1360*J1360*0.0036*'lista, wskaźniki'!$F$13, IF(R1360="częściowa",Q1360*J1360*0.0036*'lista, wskaźniki'!$F$14, IF(R1360="brak",Q1360*J1360*0.0036*'lista, wskaźniki'!$F$15,)))</f>
        <v>0</v>
      </c>
      <c r="AH1360" s="334">
        <f>IF(Y1360="inne",K1360*'lista, wskaźniki'!$E$35,IF(Y1360="to samo źródło",0,IF(Y1360=0,0)))</f>
        <v>0</v>
      </c>
      <c r="AI1360" s="334" t="b">
        <f>IF(AA1360="gaz z sieci",AC1360*'lista, wskaźniki'!$D$21)</f>
        <v>0</v>
      </c>
      <c r="AJ1360" s="272">
        <f>IF(AA1360="węgiel",AB1360*'lista, wskaźniki'!$D$20, IF('Sektor mieszkaniowy'!AA1360="drewno",'Sektor mieszkaniowy'!AB1360*'lista, wskaźniki'!$D$22,IF('Sektor mieszkaniowy'!AA1360="pellet",AB1360*'lista, wskaźniki'!$D$23,IF('Sektor mieszkaniowy'!AA1360="gaz z sieci",AB1360*'lista, wskaźniki'!$D$21,IF('Sektor mieszkaniowy'!AA1360="olej opałowy",'Sektor mieszkaniowy'!AB1360*'lista, wskaźniki'!$D$24)))))</f>
        <v>0</v>
      </c>
      <c r="AK1360" s="1023"/>
      <c r="AL1360" s="1020"/>
      <c r="AM1360" s="20">
        <f>IF(AA1360="węgiel",AF1360*1/3.6*'lista, wskaźniki'!$F$20,IF(AA1360="drewno",AF1360*1/3.6*'lista, wskaźniki'!$F$22,IF(AA1360="pellet",AF1360*1/3.6*'lista, wskaźniki'!$F$23,IF(AA1360="gaz z sieci",AF1360*1/3.6*'lista, wskaźniki'!$F$21,IF(AA1360="olej opałowy",AF1360*1/3.6*'lista, wskaźniki'!$F$24,0)))))</f>
        <v>0</v>
      </c>
      <c r="AN1360" s="20">
        <f>IF(AA1360="węgiel",AF1360*'lista, wskaźniki'!$E$42,IF(AA1360="drewno",AF1360*'lista, wskaźniki'!$G$42,IF(AA1360="pellet",AF1360*'lista, wskaźniki'!$H$42,IF(AA1360="gaz z sieci",AF1360*'lista, wskaźniki'!$F$42,IF(AA1360="olej opałowy",AF1360*'lista, wskaźniki'!$I$42,0)))))</f>
        <v>0</v>
      </c>
      <c r="AO1360" s="20">
        <f>IF(AA1360="węgiel",AF1360*'lista, wskaźniki'!$E$43,IF(AA1360="drewno",AF1360*'lista, wskaźniki'!$G$43,IF(AA1360="pellet",AF1360*'lista, wskaźniki'!$H$43,IF(AA1360="gaz z sieci",AF1360*'lista, wskaźniki'!$F$43,IF(AA1360="olej opałowy",AF1360*'lista, wskaźniki'!$I$43,0)))))</f>
        <v>0</v>
      </c>
      <c r="AP1360" s="20">
        <f>IF(AA1360="węgiel",AF1360*'lista, wskaźniki'!$E$44,IF(AA1360="drewno",AF1360*'lista, wskaźniki'!$G$44,IF(AA1360="pellet",AF1360*'lista, wskaźniki'!$H$44,IF(AA1360="gaz z sieci",AF1360*'lista, wskaźniki'!$F$44,IF(AA1360="olej opałowy",AF1360*'lista, wskaźniki'!$I$44,0)))))</f>
        <v>0</v>
      </c>
      <c r="AQ1360" s="20" t="b">
        <f>IF(Z1360="gaz",AH1360*1/3.6*'lista, wskaźniki'!$F$21,IF(Z1360="energia elektryczna",AH1360*1/3.6*'lista, wskaźniki'!$F$26))</f>
        <v>0</v>
      </c>
      <c r="AR1360" s="20" t="b">
        <f>IF(Z1360="gaz",AH1360*'lista, wskaźniki'!$F$42,IF(Z1360="energia elektryczna",AH1360*0))</f>
        <v>0</v>
      </c>
      <c r="AS1360" s="20" t="b">
        <f>IF(Z1360="gaz",AH1360*'lista, wskaźniki'!$F$43,IF(Z1360="energia elektryczna",AH1360*0))</f>
        <v>0</v>
      </c>
      <c r="AT1360" s="20" t="b">
        <f>IF(Z1360="gaz",AH1360*'lista, wskaźniki'!$F$44,IF(Z1360="energia elektryczna",AH1360*0))</f>
        <v>0</v>
      </c>
      <c r="AU1360" s="20">
        <f>AI1360*1/3.6*'lista, wskaźniki'!$F$21</f>
        <v>0</v>
      </c>
      <c r="AV1360" s="20">
        <f>AI1360*'lista, wskaźniki'!$F$42</f>
        <v>0</v>
      </c>
      <c r="AW1360" s="20">
        <f>AI1360*'lista, wskaźniki'!$F$43</f>
        <v>0</v>
      </c>
      <c r="AX1360" s="20">
        <f>AI1360*'lista, wskaźniki'!$F$44</f>
        <v>0</v>
      </c>
      <c r="AY1360" s="20">
        <f>AK1360*'lista, wskaźniki'!$F$26</f>
        <v>0</v>
      </c>
      <c r="AZ1360" s="20">
        <f t="shared" si="613"/>
        <v>0</v>
      </c>
      <c r="BA1360" s="20">
        <f t="shared" si="614"/>
        <v>0</v>
      </c>
      <c r="BB1360" s="20">
        <f t="shared" si="615"/>
        <v>0</v>
      </c>
      <c r="BC1360" s="20">
        <f t="shared" si="616"/>
        <v>0</v>
      </c>
      <c r="BD1360" s="1020"/>
      <c r="BE1360" s="1020"/>
      <c r="BF1360" s="1020"/>
      <c r="BG1360" s="1020"/>
      <c r="BH1360" s="144"/>
      <c r="BI1360" s="1020"/>
      <c r="BJ1360" s="144"/>
      <c r="BK1360" s="1020"/>
      <c r="BL1360" s="144"/>
      <c r="BM1360" s="144"/>
      <c r="BN1360" s="144"/>
      <c r="BO1360" s="144"/>
      <c r="BP1360" s="144"/>
      <c r="BQ1360" s="144"/>
      <c r="BR1360" s="144"/>
      <c r="BS1360" s="1017"/>
      <c r="BT1360" s="1017"/>
      <c r="BU1360" s="1017"/>
      <c r="BV1360" s="1017"/>
      <c r="BW1360" s="1017"/>
      <c r="BX1360" s="1017"/>
      <c r="BY1360" s="1026"/>
      <c r="CA1360" s="365" t="b">
        <f t="shared" si="617"/>
        <v>0</v>
      </c>
      <c r="CB1360" s="365" t="b">
        <f t="shared" si="618"/>
        <v>0</v>
      </c>
      <c r="CC1360" s="365">
        <f t="shared" si="619"/>
        <v>0</v>
      </c>
      <c r="CD1360" s="365" t="b">
        <f t="shared" si="620"/>
        <v>0</v>
      </c>
      <c r="CE1360" s="365" t="b">
        <f t="shared" si="621"/>
        <v>0</v>
      </c>
      <c r="CF1360" s="365" t="b">
        <f t="shared" si="622"/>
        <v>0</v>
      </c>
      <c r="CG1360" s="365" t="b">
        <f t="shared" si="623"/>
        <v>0</v>
      </c>
      <c r="CH1360" s="365" t="b">
        <f t="shared" si="624"/>
        <v>0</v>
      </c>
      <c r="CI1360" s="72" t="b">
        <f t="shared" si="625"/>
        <v>0</v>
      </c>
      <c r="CJ1360" s="72" t="b">
        <f t="shared" si="626"/>
        <v>0</v>
      </c>
      <c r="CK1360" s="72">
        <f t="shared" si="627"/>
        <v>0</v>
      </c>
      <c r="CL1360" s="72">
        <f t="shared" si="628"/>
        <v>0</v>
      </c>
      <c r="CM1360" s="72" t="b">
        <f t="shared" si="629"/>
        <v>0</v>
      </c>
      <c r="CN1360" s="72" t="b">
        <f t="shared" si="630"/>
        <v>0</v>
      </c>
      <c r="CP1360" s="13">
        <f t="shared" si="631"/>
        <v>0</v>
      </c>
      <c r="CQ1360" s="13" t="b">
        <f t="shared" si="632"/>
        <v>0</v>
      </c>
      <c r="CR1360" s="13" t="b">
        <f t="shared" si="633"/>
        <v>0</v>
      </c>
      <c r="CS1360" s="13" t="b">
        <f t="shared" si="639"/>
        <v>0</v>
      </c>
      <c r="CT1360" s="13" t="b">
        <f t="shared" si="638"/>
        <v>0</v>
      </c>
      <c r="CU1360" s="13" t="b">
        <f t="shared" si="611"/>
        <v>0</v>
      </c>
      <c r="CV1360" s="13" t="b">
        <f t="shared" si="634"/>
        <v>0</v>
      </c>
      <c r="CW1360" s="13" t="b">
        <f t="shared" si="635"/>
        <v>0</v>
      </c>
      <c r="CX1360" s="13" t="b">
        <f t="shared" si="636"/>
        <v>0</v>
      </c>
      <c r="CY1360" s="13" t="b">
        <f t="shared" si="637"/>
        <v>0</v>
      </c>
    </row>
    <row r="1361" spans="1:103" ht="15" thickBot="1">
      <c r="A1361" s="932"/>
      <c r="B1361" s="1020"/>
      <c r="C1361" s="1020"/>
      <c r="D1361" s="1020"/>
      <c r="E1361" s="1020"/>
      <c r="F1361" s="1020"/>
      <c r="G1361" s="1020"/>
      <c r="H1361" s="1020"/>
      <c r="I1361" s="1020"/>
      <c r="J1361" s="1020"/>
      <c r="K1361" s="1020"/>
      <c r="L1361" s="1020"/>
      <c r="M1361" s="1020"/>
      <c r="N1361" s="1020"/>
      <c r="O1361" s="145"/>
      <c r="P1361" s="1020"/>
      <c r="Q1361" s="941"/>
      <c r="R1361" s="1020"/>
      <c r="S1361" s="1020"/>
      <c r="T1361" s="1020"/>
      <c r="U1361" s="1020"/>
      <c r="V1361" s="1020"/>
      <c r="W1361" s="144"/>
      <c r="X1361" s="144"/>
      <c r="Y1361" s="144"/>
      <c r="Z1361" s="144"/>
      <c r="AA1361" s="144" t="s">
        <v>38</v>
      </c>
      <c r="AB1361" s="146"/>
      <c r="AC1361" s="146"/>
      <c r="AD1361" s="144"/>
      <c r="AE1361" s="1020"/>
      <c r="AF1361" s="334">
        <f t="shared" si="612"/>
        <v>0</v>
      </c>
      <c r="AG1361" s="272">
        <f>IF(R1361="kompletna",Q1361*J1361*0.0036*'lista, wskaźniki'!$F$13, IF(R1361="częściowa",Q1361*J1361*0.0036*'lista, wskaźniki'!$F$14, IF(R1361="brak",Q1361*J1361*0.0036*'lista, wskaźniki'!$F$15,)))</f>
        <v>0</v>
      </c>
      <c r="AH1361" s="334">
        <f>IF(Y1361="inne",K1361*'lista, wskaźniki'!$E$35,IF(Y1361="to samo źródło",0,IF(Y1361=0,0)))</f>
        <v>0</v>
      </c>
      <c r="AI1361" s="334">
        <f>IF(AA1361="gaz z sieci",AC1361*'lista, wskaźniki'!$D$21)</f>
        <v>0</v>
      </c>
      <c r="AJ1361" s="272">
        <f>IF(AA1361="węgiel",AB1361*'lista, wskaźniki'!$D$20, IF('Sektor mieszkaniowy'!AA1361="drewno",'Sektor mieszkaniowy'!AB1361*'lista, wskaźniki'!$D$22,IF('Sektor mieszkaniowy'!AA1361="pellet",AB1361*'lista, wskaźniki'!$D$23,IF('Sektor mieszkaniowy'!AA1361="gaz z sieci",AB1361*'lista, wskaźniki'!$D$21,IF('Sektor mieszkaniowy'!AA1361="olej opałowy",'Sektor mieszkaniowy'!AB1361*'lista, wskaźniki'!$D$24)))))</f>
        <v>0</v>
      </c>
      <c r="AK1361" s="1023"/>
      <c r="AL1361" s="1020"/>
      <c r="AM1361" s="20">
        <f>IF(AA1361="węgiel",AF1361*1/3.6*'lista, wskaźniki'!$F$20,IF(AA1361="drewno",AF1361*1/3.6*'lista, wskaźniki'!$F$22,IF(AA1361="pellet",AF1361*1/3.6*'lista, wskaźniki'!$F$23,IF(AA1361="gaz z sieci",AF1361*1/3.6*'lista, wskaźniki'!$F$21,IF(AA1361="olej opałowy",AF1361*1/3.6*'lista, wskaźniki'!$F$24,0)))))</f>
        <v>0</v>
      </c>
      <c r="AN1361" s="20">
        <f>IF(AA1361="węgiel",AF1361*'lista, wskaźniki'!$E$42,IF(AA1361="drewno",AF1361*'lista, wskaźniki'!$G$42,IF(AA1361="pellet",AF1361*'lista, wskaźniki'!$H$42,IF(AA1361="gaz z sieci",AF1361*'lista, wskaźniki'!$F$42,IF(AA1361="olej opałowy",AF1361*'lista, wskaźniki'!$I$42,0)))))</f>
        <v>0</v>
      </c>
      <c r="AO1361" s="20">
        <f>IF(AA1361="węgiel",AF1361*'lista, wskaźniki'!$E$43,IF(AA1361="drewno",AF1361*'lista, wskaźniki'!$G$43,IF(AA1361="pellet",AF1361*'lista, wskaźniki'!$H$43,IF(AA1361="gaz z sieci",AF1361*'lista, wskaźniki'!$F$43,IF(AA1361="olej opałowy",AF1361*'lista, wskaźniki'!$I$43,0)))))</f>
        <v>0</v>
      </c>
      <c r="AP1361" s="20">
        <f>IF(AA1361="węgiel",AF1361*'lista, wskaźniki'!$E$44,IF(AA1361="drewno",AF1361*'lista, wskaźniki'!$G$44,IF(AA1361="pellet",AF1361*'lista, wskaźniki'!$H$44,IF(AA1361="gaz z sieci",AF1361*'lista, wskaźniki'!$F$44,IF(AA1361="olej opałowy",AF1361*'lista, wskaźniki'!$I$44,0)))))</f>
        <v>0</v>
      </c>
      <c r="AQ1361" s="20" t="b">
        <f>IF(Z1361="gaz",AH1361*1/3.6*'lista, wskaźniki'!$F$21,IF(Z1361="energia elektryczna",AH1361*1/3.6*'lista, wskaźniki'!$F$26))</f>
        <v>0</v>
      </c>
      <c r="AR1361" s="20" t="b">
        <f>IF(Z1361="gaz",AH1361*'lista, wskaźniki'!$F$42,IF(Z1361="energia elektryczna",AH1361*0))</f>
        <v>0</v>
      </c>
      <c r="AS1361" s="20" t="b">
        <f>IF(Z1361="gaz",AH1361*'lista, wskaźniki'!$F$43,IF(Z1361="energia elektryczna",AH1361*0))</f>
        <v>0</v>
      </c>
      <c r="AT1361" s="20" t="b">
        <f>IF(Z1361="gaz",AH1361*'lista, wskaźniki'!$F$44,IF(Z1361="energia elektryczna",AH1361*0))</f>
        <v>0</v>
      </c>
      <c r="AU1361" s="20">
        <f>AI1361*1/3.6*'lista, wskaźniki'!$F$21</f>
        <v>0</v>
      </c>
      <c r="AV1361" s="20">
        <f>AI1361*'lista, wskaźniki'!$F$42</f>
        <v>0</v>
      </c>
      <c r="AW1361" s="20">
        <f>AI1361*'lista, wskaźniki'!$F$43</f>
        <v>0</v>
      </c>
      <c r="AX1361" s="20">
        <f>AI1361*'lista, wskaźniki'!$F$44</f>
        <v>0</v>
      </c>
      <c r="AY1361" s="20">
        <f>AK1361*'lista, wskaźniki'!$F$26</f>
        <v>0</v>
      </c>
      <c r="AZ1361" s="20">
        <f t="shared" si="613"/>
        <v>0</v>
      </c>
      <c r="BA1361" s="20">
        <f t="shared" si="614"/>
        <v>0</v>
      </c>
      <c r="BB1361" s="20">
        <f t="shared" si="615"/>
        <v>0</v>
      </c>
      <c r="BC1361" s="20">
        <f t="shared" si="616"/>
        <v>0</v>
      </c>
      <c r="BD1361" s="1020"/>
      <c r="BE1361" s="1020"/>
      <c r="BF1361" s="1020"/>
      <c r="BG1361" s="1020"/>
      <c r="BH1361" s="144"/>
      <c r="BI1361" s="1020"/>
      <c r="BJ1361" s="144"/>
      <c r="BK1361" s="1020"/>
      <c r="BL1361" s="144"/>
      <c r="BM1361" s="144"/>
      <c r="BN1361" s="144"/>
      <c r="BO1361" s="144"/>
      <c r="BP1361" s="144"/>
      <c r="BQ1361" s="144"/>
      <c r="BR1361" s="144"/>
      <c r="BS1361" s="1017"/>
      <c r="BT1361" s="1017"/>
      <c r="BU1361" s="1017"/>
      <c r="BV1361" s="1017"/>
      <c r="BW1361" s="1017"/>
      <c r="BX1361" s="1017"/>
      <c r="BY1361" s="1026"/>
      <c r="CA1361" s="365" t="b">
        <f t="shared" si="617"/>
        <v>0</v>
      </c>
      <c r="CB1361" s="365" t="b">
        <f t="shared" si="618"/>
        <v>0</v>
      </c>
      <c r="CC1361" s="365" t="b">
        <f t="shared" si="619"/>
        <v>0</v>
      </c>
      <c r="CD1361" s="365">
        <f t="shared" si="620"/>
        <v>0</v>
      </c>
      <c r="CE1361" s="365" t="b">
        <f t="shared" si="621"/>
        <v>0</v>
      </c>
      <c r="CF1361" s="365" t="b">
        <f t="shared" si="622"/>
        <v>0</v>
      </c>
      <c r="CG1361" s="365" t="b">
        <f t="shared" si="623"/>
        <v>0</v>
      </c>
      <c r="CH1361" s="365">
        <f t="shared" si="624"/>
        <v>0</v>
      </c>
      <c r="CI1361" s="72" t="b">
        <f t="shared" si="625"/>
        <v>0</v>
      </c>
      <c r="CJ1361" s="72" t="b">
        <f t="shared" si="626"/>
        <v>0</v>
      </c>
      <c r="CK1361" s="72" t="b">
        <f t="shared" si="627"/>
        <v>0</v>
      </c>
      <c r="CL1361" s="72">
        <f t="shared" si="628"/>
        <v>0</v>
      </c>
      <c r="CM1361" s="72" t="b">
        <f t="shared" si="629"/>
        <v>0</v>
      </c>
      <c r="CN1361" s="72" t="b">
        <f t="shared" si="630"/>
        <v>0</v>
      </c>
      <c r="CP1361" s="13">
        <f t="shared" si="631"/>
        <v>0</v>
      </c>
      <c r="CQ1361" s="13" t="b">
        <f t="shared" si="632"/>
        <v>0</v>
      </c>
      <c r="CR1361" s="13" t="b">
        <f t="shared" si="633"/>
        <v>0</v>
      </c>
      <c r="CS1361" s="13" t="b">
        <f t="shared" si="639"/>
        <v>0</v>
      </c>
      <c r="CT1361" s="13" t="b">
        <f t="shared" si="638"/>
        <v>0</v>
      </c>
      <c r="CU1361" s="13" t="b">
        <f t="shared" si="611"/>
        <v>0</v>
      </c>
      <c r="CV1361" s="13" t="b">
        <f t="shared" si="634"/>
        <v>0</v>
      </c>
      <c r="CW1361" s="13" t="b">
        <f t="shared" si="635"/>
        <v>0</v>
      </c>
      <c r="CX1361" s="13" t="b">
        <f t="shared" si="636"/>
        <v>0</v>
      </c>
      <c r="CY1361" s="13" t="b">
        <f t="shared" si="637"/>
        <v>0</v>
      </c>
    </row>
    <row r="1362" spans="1:103" ht="15" thickBot="1">
      <c r="A1362" s="933"/>
      <c r="B1362" s="1021"/>
      <c r="C1362" s="1021"/>
      <c r="D1362" s="1021"/>
      <c r="E1362" s="1021"/>
      <c r="F1362" s="1021"/>
      <c r="G1362" s="1021"/>
      <c r="H1362" s="1021"/>
      <c r="I1362" s="1021"/>
      <c r="J1362" s="1021"/>
      <c r="K1362" s="1021"/>
      <c r="L1362" s="1021"/>
      <c r="M1362" s="1021"/>
      <c r="N1362" s="1021"/>
      <c r="O1362" s="148"/>
      <c r="P1362" s="1021"/>
      <c r="Q1362" s="942"/>
      <c r="R1362" s="1021"/>
      <c r="S1362" s="1021"/>
      <c r="T1362" s="1021"/>
      <c r="U1362" s="1021"/>
      <c r="V1362" s="1021"/>
      <c r="W1362" s="147"/>
      <c r="X1362" s="147"/>
      <c r="Y1362" s="147"/>
      <c r="Z1362" s="147"/>
      <c r="AA1362" s="147" t="s">
        <v>37</v>
      </c>
      <c r="AB1362" s="149"/>
      <c r="AC1362" s="149"/>
      <c r="AD1362" s="147"/>
      <c r="AE1362" s="1021"/>
      <c r="AF1362" s="334">
        <f t="shared" si="612"/>
        <v>0</v>
      </c>
      <c r="AG1362" s="272">
        <f>IF(R1362="kompletna",Q1362*J1362*0.0036*'lista, wskaźniki'!$F$13, IF(R1362="częściowa",Q1362*J1362*0.0036*'lista, wskaźniki'!$F$14, IF(R1362="brak",Q1362*J1362*0.0036*'lista, wskaźniki'!$F$15,)))</f>
        <v>0</v>
      </c>
      <c r="AH1362" s="334">
        <f>IF(Y1362="inne",K1362*'lista, wskaźniki'!$E$35,IF(Y1362="to samo źródło",0,IF(Y1362=0,0)))</f>
        <v>0</v>
      </c>
      <c r="AI1362" s="334" t="b">
        <f>IF(AA1362="gaz z sieci",AC1362*'lista, wskaźniki'!$D$21)</f>
        <v>0</v>
      </c>
      <c r="AJ1362" s="272">
        <f>IF(AA1362="węgiel",AB1362*'lista, wskaźniki'!$D$20, IF('Sektor mieszkaniowy'!AA1362="drewno",'Sektor mieszkaniowy'!AB1362*'lista, wskaźniki'!$D$22,IF('Sektor mieszkaniowy'!AA1362="pellet",AB1362*'lista, wskaźniki'!$D$23,IF('Sektor mieszkaniowy'!AA1362="gaz z sieci",AB1362*'lista, wskaźniki'!$D$21,IF('Sektor mieszkaniowy'!AA1362="olej opałowy",'Sektor mieszkaniowy'!AB1362*'lista, wskaźniki'!$D$24)))))</f>
        <v>0</v>
      </c>
      <c r="AK1362" s="1024"/>
      <c r="AL1362" s="1021"/>
      <c r="AM1362" s="20">
        <f>IF(AA1362="węgiel",AF1362*1/3.6*'lista, wskaźniki'!$F$20,IF(AA1362="drewno",AF1362*1/3.6*'lista, wskaźniki'!$F$22,IF(AA1362="pellet",AF1362*1/3.6*'lista, wskaźniki'!$F$23,IF(AA1362="gaz z sieci",AF1362*1/3.6*'lista, wskaźniki'!$F$21,IF(AA1362="olej opałowy",AF1362*1/3.6*'lista, wskaźniki'!$F$24,0)))))</f>
        <v>0</v>
      </c>
      <c r="AN1362" s="20">
        <f>IF(AA1362="węgiel",AF1362*'lista, wskaźniki'!$E$42,IF(AA1362="drewno",AF1362*'lista, wskaźniki'!$G$42,IF(AA1362="pellet",AF1362*'lista, wskaźniki'!$H$42,IF(AA1362="gaz z sieci",AF1362*'lista, wskaźniki'!$F$42,IF(AA1362="olej opałowy",AF1362*'lista, wskaźniki'!$I$42,0)))))</f>
        <v>0</v>
      </c>
      <c r="AO1362" s="20">
        <f>IF(AA1362="węgiel",AF1362*'lista, wskaźniki'!$E$43,IF(AA1362="drewno",AF1362*'lista, wskaźniki'!$G$43,IF(AA1362="pellet",AF1362*'lista, wskaźniki'!$H$43,IF(AA1362="gaz z sieci",AF1362*'lista, wskaźniki'!$F$43,IF(AA1362="olej opałowy",AF1362*'lista, wskaźniki'!$I$43,0)))))</f>
        <v>0</v>
      </c>
      <c r="AP1362" s="20">
        <f>IF(AA1362="węgiel",AF1362*'lista, wskaźniki'!$E$44,IF(AA1362="drewno",AF1362*'lista, wskaźniki'!$G$44,IF(AA1362="pellet",AF1362*'lista, wskaźniki'!$H$44,IF(AA1362="gaz z sieci",AF1362*'lista, wskaźniki'!$F$44,IF(AA1362="olej opałowy",AF1362*'lista, wskaźniki'!$I$44,0)))))</f>
        <v>0</v>
      </c>
      <c r="AQ1362" s="20" t="b">
        <f>IF(Z1362="gaz",AH1362*1/3.6*'lista, wskaźniki'!$F$21,IF(Z1362="energia elektryczna",AH1362*1/3.6*'lista, wskaźniki'!$F$26))</f>
        <v>0</v>
      </c>
      <c r="AR1362" s="20" t="b">
        <f>IF(Z1362="gaz",AH1362*'lista, wskaźniki'!$F$42,IF(Z1362="energia elektryczna",AH1362*0))</f>
        <v>0</v>
      </c>
      <c r="AS1362" s="20" t="b">
        <f>IF(Z1362="gaz",AH1362*'lista, wskaźniki'!$F$43,IF(Z1362="energia elektryczna",AH1362*0))</f>
        <v>0</v>
      </c>
      <c r="AT1362" s="20" t="b">
        <f>IF(Z1362="gaz",AH1362*'lista, wskaźniki'!$F$44,IF(Z1362="energia elektryczna",AH1362*0))</f>
        <v>0</v>
      </c>
      <c r="AU1362" s="20">
        <f>AI1362*1/3.6*'lista, wskaźniki'!$F$21</f>
        <v>0</v>
      </c>
      <c r="AV1362" s="20">
        <f>AI1362*'lista, wskaźniki'!$F$42</f>
        <v>0</v>
      </c>
      <c r="AW1362" s="20">
        <f>AI1362*'lista, wskaźniki'!$F$43</f>
        <v>0</v>
      </c>
      <c r="AX1362" s="20">
        <f>AI1362*'lista, wskaźniki'!$F$44</f>
        <v>0</v>
      </c>
      <c r="AY1362" s="20">
        <f>AK1362*'lista, wskaźniki'!$F$26</f>
        <v>0</v>
      </c>
      <c r="AZ1362" s="20">
        <f t="shared" si="613"/>
        <v>0</v>
      </c>
      <c r="BA1362" s="20">
        <f t="shared" si="614"/>
        <v>0</v>
      </c>
      <c r="BB1362" s="20">
        <f t="shared" si="615"/>
        <v>0</v>
      </c>
      <c r="BC1362" s="20">
        <f t="shared" si="616"/>
        <v>0</v>
      </c>
      <c r="BD1362" s="1021"/>
      <c r="BE1362" s="1021"/>
      <c r="BF1362" s="1021"/>
      <c r="BG1362" s="1021"/>
      <c r="BH1362" s="147"/>
      <c r="BI1362" s="1021"/>
      <c r="BJ1362" s="147"/>
      <c r="BK1362" s="1021"/>
      <c r="BL1362" s="147"/>
      <c r="BM1362" s="147"/>
      <c r="BN1362" s="147"/>
      <c r="BO1362" s="147"/>
      <c r="BP1362" s="147"/>
      <c r="BQ1362" s="147"/>
      <c r="BR1362" s="147"/>
      <c r="BS1362" s="1018"/>
      <c r="BT1362" s="1018"/>
      <c r="BU1362" s="1018"/>
      <c r="BV1362" s="1018"/>
      <c r="BW1362" s="1018"/>
      <c r="BX1362" s="1018"/>
      <c r="BY1362" s="1027"/>
      <c r="CA1362" s="365" t="b">
        <f t="shared" si="617"/>
        <v>0</v>
      </c>
      <c r="CB1362" s="365" t="b">
        <f t="shared" si="618"/>
        <v>0</v>
      </c>
      <c r="CC1362" s="365" t="b">
        <f t="shared" si="619"/>
        <v>0</v>
      </c>
      <c r="CD1362" s="365" t="b">
        <f t="shared" si="620"/>
        <v>0</v>
      </c>
      <c r="CE1362" s="365">
        <f t="shared" si="621"/>
        <v>0</v>
      </c>
      <c r="CF1362" s="365" t="b">
        <f t="shared" si="622"/>
        <v>0</v>
      </c>
      <c r="CG1362" s="365" t="b">
        <f t="shared" si="623"/>
        <v>0</v>
      </c>
      <c r="CH1362" s="365" t="b">
        <f t="shared" si="624"/>
        <v>0</v>
      </c>
      <c r="CI1362" s="72" t="b">
        <f t="shared" si="625"/>
        <v>0</v>
      </c>
      <c r="CJ1362" s="72" t="b">
        <f t="shared" si="626"/>
        <v>0</v>
      </c>
      <c r="CK1362" s="72" t="b">
        <f t="shared" si="627"/>
        <v>0</v>
      </c>
      <c r="CL1362" s="72">
        <f t="shared" si="628"/>
        <v>0</v>
      </c>
      <c r="CM1362" s="72">
        <f t="shared" si="629"/>
        <v>0</v>
      </c>
      <c r="CN1362" s="72" t="b">
        <f t="shared" si="630"/>
        <v>0</v>
      </c>
      <c r="CP1362" s="13">
        <f t="shared" si="631"/>
        <v>0</v>
      </c>
      <c r="CQ1362" s="13" t="b">
        <f t="shared" si="632"/>
        <v>0</v>
      </c>
      <c r="CR1362" s="13" t="b">
        <f t="shared" si="633"/>
        <v>0</v>
      </c>
      <c r="CS1362" s="13" t="b">
        <f t="shared" si="639"/>
        <v>0</v>
      </c>
      <c r="CT1362" s="13" t="b">
        <f t="shared" si="638"/>
        <v>0</v>
      </c>
      <c r="CU1362" s="13" t="b">
        <f t="shared" si="611"/>
        <v>0</v>
      </c>
      <c r="CV1362" s="13" t="b">
        <f t="shared" si="634"/>
        <v>0</v>
      </c>
      <c r="CW1362" s="13" t="b">
        <f t="shared" si="635"/>
        <v>0</v>
      </c>
      <c r="CX1362" s="13" t="b">
        <f t="shared" si="636"/>
        <v>0</v>
      </c>
      <c r="CY1362" s="13" t="b">
        <f t="shared" si="637"/>
        <v>0</v>
      </c>
    </row>
    <row r="1363" spans="1:103" ht="15" thickBot="1">
      <c r="A1363" s="931">
        <v>273</v>
      </c>
      <c r="B1363" s="1019" t="s">
        <v>230</v>
      </c>
      <c r="C1363" s="1019"/>
      <c r="D1363" s="1019" t="s">
        <v>1</v>
      </c>
      <c r="E1363" s="1019" t="s">
        <v>5</v>
      </c>
      <c r="F1363" s="1019"/>
      <c r="G1363" s="1019"/>
      <c r="H1363" s="1019"/>
      <c r="I1363" s="1019" t="s">
        <v>10</v>
      </c>
      <c r="J1363" s="1019">
        <v>88</v>
      </c>
      <c r="K1363" s="1019">
        <v>3</v>
      </c>
      <c r="L1363" s="1019" t="s">
        <v>16</v>
      </c>
      <c r="M1363" s="1019"/>
      <c r="N1363" s="1019" t="s">
        <v>16</v>
      </c>
      <c r="O1363" s="142"/>
      <c r="P1363" s="1019" t="s">
        <v>16</v>
      </c>
      <c r="Q1363" s="940">
        <f>IF(I1363="&lt;1966",'lista, wskaźniki'!$G$4,IF(I1363="1967-1985",'lista, wskaźniki'!$G$5,IF(I1363="1986-1992",'lista, wskaźniki'!$G$6,IF(I1363="1993-1996",'lista, wskaźniki'!$G$7,IF(I1363="&gt;1997",'lista, wskaźniki'!$G$8,IF(I1363=0,'lista, wskaźniki'!$G$4))))))</f>
        <v>290</v>
      </c>
      <c r="R1363" s="1019" t="s">
        <v>21</v>
      </c>
      <c r="S1363" s="1019" t="s">
        <v>31</v>
      </c>
      <c r="T1363" s="1019"/>
      <c r="U1363" s="1019"/>
      <c r="V1363" s="1019"/>
      <c r="W1363" s="141" t="s">
        <v>35</v>
      </c>
      <c r="X1363" s="141" t="s">
        <v>35</v>
      </c>
      <c r="Y1363" s="141" t="s">
        <v>42</v>
      </c>
      <c r="Z1363" s="141" t="s">
        <v>40</v>
      </c>
      <c r="AA1363" s="141" t="s">
        <v>35</v>
      </c>
      <c r="AB1363" s="143">
        <v>4</v>
      </c>
      <c r="AC1363" s="143"/>
      <c r="AD1363" s="141">
        <v>3000</v>
      </c>
      <c r="AE1363" s="1019">
        <v>7</v>
      </c>
      <c r="AF1363" s="334">
        <f t="shared" si="612"/>
        <v>72.821599999999989</v>
      </c>
      <c r="AG1363" s="272">
        <f>IF(R1363="kompletna",Q1363*J1363*0.0036*'lista, wskaźniki'!$F$13, IF(R1363="częściowa",Q1363*J1363*0.0036*'lista, wskaźniki'!$F$14, IF(R1363="brak",Q1363*J1363*0.0036*'lista, wskaźniki'!$F$15,)))</f>
        <v>55.123199999999997</v>
      </c>
      <c r="AH1363" s="334">
        <f>IF(Y1363="inne",K1363*'lista, wskaźniki'!$E$35,IF(Y1363="to samo źródło",0,IF(Y1363=0,0)))</f>
        <v>0</v>
      </c>
      <c r="AI1363" s="334" t="b">
        <f>IF(AA1363="gaz z sieci",AC1363*'lista, wskaźniki'!$D$21)</f>
        <v>0</v>
      </c>
      <c r="AJ1363" s="272">
        <f>IF(AA1363="węgiel",AB1363*'lista, wskaźniki'!$D$20, IF('Sektor mieszkaniowy'!AA1363="drewno",'Sektor mieszkaniowy'!AB1363*'lista, wskaźniki'!$D$22,IF('Sektor mieszkaniowy'!AA1363="pellet",AB1363*'lista, wskaźniki'!$D$23,IF('Sektor mieszkaniowy'!AA1363="gaz z sieci",AB1363*'lista, wskaźniki'!$D$21,IF('Sektor mieszkaniowy'!AA1363="olej opałowy",'Sektor mieszkaniowy'!AB1363*'lista, wskaźniki'!$D$24)))))</f>
        <v>90.52</v>
      </c>
      <c r="AK1363" s="1022">
        <f>3300/1000</f>
        <v>3.3</v>
      </c>
      <c r="AL1363" s="1019">
        <v>2000</v>
      </c>
      <c r="AM1363" s="20">
        <f>IF(AA1363="węgiel",AF1363*1/3.6*'lista, wskaźniki'!$F$20,IF(AA1363="drewno",AF1363*1/3.6*'lista, wskaźniki'!$F$22,IF(AA1363="pellet",AF1363*1/3.6*'lista, wskaźniki'!$F$23,IF(AA1363="gaz z sieci",AF1363*1/3.6*'lista, wskaźniki'!$F$21,IF(AA1363="olej opałowy",AF1363*1/3.6*'lista, wskaźniki'!$F$24,0)))))</f>
        <v>6.8983901679999988</v>
      </c>
      <c r="AN1363" s="20">
        <f>IF(AA1363="węgiel",AF1363*'lista, wskaźniki'!$E$42,IF(AA1363="drewno",AF1363*'lista, wskaźniki'!$G$42,IF(AA1363="pellet",AF1363*'lista, wskaźniki'!$H$42,IF(AA1363="gaz z sieci",AF1363*'lista, wskaźniki'!$F$42,IF(AA1363="olej opałowy",AF1363*'lista, wskaźniki'!$I$42,0)))))</f>
        <v>2.7672207999999997E-2</v>
      </c>
      <c r="AO1363" s="20">
        <f>IF(AA1363="węgiel",AF1363*'lista, wskaźniki'!$E$43,IF(AA1363="drewno",AF1363*'lista, wskaźniki'!$G$43,IF(AA1363="pellet",AF1363*'lista, wskaźniki'!$H$43,IF(AA1363="gaz z sieci",AF1363*'lista, wskaźniki'!$F$43,IF(AA1363="olej opałowy",AF1363*'lista, wskaźniki'!$I$43,0)))))</f>
        <v>2.6215775999999996E-2</v>
      </c>
      <c r="AP1363" s="20">
        <f>IF(AA1363="węgiel",AF1363*'lista, wskaźniki'!$E$44,IF(AA1363="drewno",AF1363*'lista, wskaźniki'!$G$44,IF(AA1363="pellet",AF1363*'lista, wskaźniki'!$H$44,IF(AA1363="gaz z sieci",AF1363*'lista, wskaźniki'!$F$44,IF(AA1363="olej opałowy",AF1363*'lista, wskaźniki'!$I$44,0)))))</f>
        <v>1.9661831999999996E-5</v>
      </c>
      <c r="AQ1363" s="360">
        <f>IF(Z1363="gaz",AH1363*1/3.6*'lista, wskaźniki'!$F$21,IF(Z1363="energia elektryczna",AH1363*1/3.6*'lista, wskaźniki'!$F$26))</f>
        <v>0</v>
      </c>
      <c r="AR1363" s="20">
        <f>IF(Z1363="gaz",AH1363*'lista, wskaźniki'!$F$42,IF(Z1363="energia elektryczna",AH1363*0))</f>
        <v>0</v>
      </c>
      <c r="AS1363" s="20">
        <f>IF(Z1363="gaz",AH1363*'lista, wskaźniki'!$F$43,IF(Z1363="energia elektryczna",AH1363*0))</f>
        <v>0</v>
      </c>
      <c r="AT1363" s="20">
        <f>IF(Z1363="gaz",AH1363*'lista, wskaźniki'!$F$44,IF(Z1363="energia elektryczna",AH1363*0))</f>
        <v>0</v>
      </c>
      <c r="AU1363" s="20">
        <f>AI1363*1/3.6*'lista, wskaźniki'!$F$21</f>
        <v>0</v>
      </c>
      <c r="AV1363" s="20">
        <f>AI1363*'lista, wskaźniki'!$F$42</f>
        <v>0</v>
      </c>
      <c r="AW1363" s="20">
        <f>AI1363*'lista, wskaźniki'!$F$43</f>
        <v>0</v>
      </c>
      <c r="AX1363" s="20">
        <f>AI1363*'lista, wskaźniki'!$F$44</f>
        <v>0</v>
      </c>
      <c r="AY1363" s="20">
        <f>AK1363*'lista, wskaźniki'!$F$26</f>
        <v>2.9369999999999998</v>
      </c>
      <c r="AZ1363" s="20">
        <f t="shared" si="613"/>
        <v>9.8353901679999982</v>
      </c>
      <c r="BA1363" s="20">
        <f t="shared" si="614"/>
        <v>2.7672207999999997E-2</v>
      </c>
      <c r="BB1363" s="20">
        <f t="shared" si="615"/>
        <v>2.6215775999999996E-2</v>
      </c>
      <c r="BC1363" s="20">
        <f t="shared" si="616"/>
        <v>1.9661831999999996E-5</v>
      </c>
      <c r="BD1363" s="1019" t="s">
        <v>17</v>
      </c>
      <c r="BE1363" s="1019" t="s">
        <v>17</v>
      </c>
      <c r="BF1363" s="1019" t="s">
        <v>17</v>
      </c>
      <c r="BG1363" s="1019" t="s">
        <v>17</v>
      </c>
      <c r="BH1363" s="141"/>
      <c r="BI1363" s="1019" t="s">
        <v>16</v>
      </c>
      <c r="BJ1363" s="141"/>
      <c r="BK1363" s="1019" t="s">
        <v>17</v>
      </c>
      <c r="BL1363" s="141"/>
      <c r="BM1363" s="141"/>
      <c r="BN1363" s="141"/>
      <c r="BO1363" s="141" t="s">
        <v>56</v>
      </c>
      <c r="BP1363" s="141" t="s">
        <v>52</v>
      </c>
      <c r="BQ1363" s="141"/>
      <c r="BR1363" s="141"/>
      <c r="BS1363" s="1016"/>
      <c r="BT1363" s="1016"/>
      <c r="BU1363" s="1016"/>
      <c r="BV1363" s="1016"/>
      <c r="BW1363" s="1016"/>
      <c r="BX1363" s="1016"/>
      <c r="BY1363" s="1025"/>
      <c r="CA1363" s="365">
        <f t="shared" si="617"/>
        <v>72.821599999999989</v>
      </c>
      <c r="CB1363" s="365" t="b">
        <f t="shared" si="618"/>
        <v>0</v>
      </c>
      <c r="CC1363" s="365" t="b">
        <f t="shared" si="619"/>
        <v>0</v>
      </c>
      <c r="CD1363" s="365" t="b">
        <f t="shared" si="620"/>
        <v>0</v>
      </c>
      <c r="CE1363" s="365" t="b">
        <f t="shared" si="621"/>
        <v>0</v>
      </c>
      <c r="CF1363" s="365" t="b">
        <f t="shared" si="622"/>
        <v>0</v>
      </c>
      <c r="CG1363" s="365">
        <f t="shared" si="623"/>
        <v>0</v>
      </c>
      <c r="CH1363" s="365" t="b">
        <f t="shared" si="624"/>
        <v>0</v>
      </c>
      <c r="CI1363" s="72">
        <f t="shared" si="625"/>
        <v>72.821599999999989</v>
      </c>
      <c r="CJ1363" s="72" t="b">
        <f t="shared" si="626"/>
        <v>0</v>
      </c>
      <c r="CK1363" s="72" t="b">
        <f t="shared" si="627"/>
        <v>0</v>
      </c>
      <c r="CL1363" s="72">
        <f t="shared" si="628"/>
        <v>0</v>
      </c>
      <c r="CM1363" s="72" t="b">
        <f t="shared" si="629"/>
        <v>0</v>
      </c>
      <c r="CN1363" s="72">
        <f t="shared" si="630"/>
        <v>0</v>
      </c>
      <c r="CP1363" s="13">
        <f t="shared" si="631"/>
        <v>88</v>
      </c>
      <c r="CQ1363" s="13">
        <f t="shared" si="632"/>
        <v>88</v>
      </c>
      <c r="CR1363" s="13" t="b">
        <f t="shared" si="633"/>
        <v>0</v>
      </c>
      <c r="CS1363" s="13" t="b">
        <f t="shared" si="639"/>
        <v>0</v>
      </c>
      <c r="CT1363" s="13" t="b">
        <f t="shared" si="638"/>
        <v>0</v>
      </c>
      <c r="CU1363" s="13" t="b">
        <f t="shared" si="611"/>
        <v>0</v>
      </c>
      <c r="CV1363" s="13" t="b">
        <f t="shared" si="634"/>
        <v>0</v>
      </c>
      <c r="CW1363" s="13" t="b">
        <f t="shared" si="635"/>
        <v>0</v>
      </c>
      <c r="CX1363" s="13" t="b">
        <f t="shared" si="636"/>
        <v>0</v>
      </c>
      <c r="CY1363" s="13" t="b">
        <f t="shared" si="637"/>
        <v>0</v>
      </c>
    </row>
    <row r="1364" spans="1:103" ht="15" thickBot="1">
      <c r="A1364" s="932"/>
      <c r="B1364" s="1020"/>
      <c r="C1364" s="1020"/>
      <c r="D1364" s="1020"/>
      <c r="E1364" s="1020"/>
      <c r="F1364" s="1020"/>
      <c r="G1364" s="1020"/>
      <c r="H1364" s="1020"/>
      <c r="I1364" s="1020"/>
      <c r="J1364" s="1020"/>
      <c r="K1364" s="1020"/>
      <c r="L1364" s="1020"/>
      <c r="M1364" s="1020"/>
      <c r="N1364" s="1020"/>
      <c r="O1364" s="145"/>
      <c r="P1364" s="1020"/>
      <c r="Q1364" s="941"/>
      <c r="R1364" s="1020"/>
      <c r="S1364" s="1020"/>
      <c r="T1364" s="1020"/>
      <c r="U1364" s="1020"/>
      <c r="V1364" s="1020"/>
      <c r="W1364" s="144"/>
      <c r="X1364" s="144"/>
      <c r="Y1364" s="144"/>
      <c r="Z1364" s="144"/>
      <c r="AA1364" s="144" t="s">
        <v>36</v>
      </c>
      <c r="AB1364" s="146"/>
      <c r="AC1364" s="146"/>
      <c r="AD1364" s="144"/>
      <c r="AE1364" s="1020"/>
      <c r="AF1364" s="334">
        <f t="shared" si="612"/>
        <v>0</v>
      </c>
      <c r="AG1364" s="272">
        <f>IF(R1364="kompletna",Q1364*J1364*0.0036*'lista, wskaźniki'!$F$13, IF(R1364="częściowa",Q1364*J1364*0.0036*'lista, wskaźniki'!$F$14, IF(R1364="brak",Q1364*J1364*0.0036*'lista, wskaźniki'!$F$15,)))</f>
        <v>0</v>
      </c>
      <c r="AH1364" s="334">
        <f>IF(Y1364="inne",K1364*'lista, wskaźniki'!$E$35,IF(Y1364="to samo źródło",0,IF(Y1364=0,0)))</f>
        <v>0</v>
      </c>
      <c r="AI1364" s="334" t="b">
        <f>IF(AA1364="gaz z sieci",AC1364*'lista, wskaźniki'!$D$21)</f>
        <v>0</v>
      </c>
      <c r="AJ1364" s="272">
        <f>IF(AA1364="węgiel",AB1364*'lista, wskaźniki'!$D$20, IF('Sektor mieszkaniowy'!AA1364="drewno",'Sektor mieszkaniowy'!AB1364*'lista, wskaźniki'!$D$22,IF('Sektor mieszkaniowy'!AA1364="pellet",AB1364*'lista, wskaźniki'!$D$23,IF('Sektor mieszkaniowy'!AA1364="gaz z sieci",AB1364*'lista, wskaźniki'!$D$21,IF('Sektor mieszkaniowy'!AA1364="olej opałowy",'Sektor mieszkaniowy'!AB1364*'lista, wskaźniki'!$D$24)))))</f>
        <v>0</v>
      </c>
      <c r="AK1364" s="1023"/>
      <c r="AL1364" s="1020"/>
      <c r="AM1364" s="20">
        <f>IF(AA1364="węgiel",AF1364*1/3.6*'lista, wskaźniki'!$F$20,IF(AA1364="drewno",AF1364*1/3.6*'lista, wskaźniki'!$F$22,IF(AA1364="pellet",AF1364*1/3.6*'lista, wskaźniki'!$F$23,IF(AA1364="gaz z sieci",AF1364*1/3.6*'lista, wskaźniki'!$F$21,IF(AA1364="olej opałowy",AF1364*1/3.6*'lista, wskaźniki'!$F$24,0)))))</f>
        <v>0</v>
      </c>
      <c r="AN1364" s="20">
        <f>IF(AA1364="węgiel",AF1364*'lista, wskaźniki'!$E$42,IF(AA1364="drewno",AF1364*'lista, wskaźniki'!$G$42,IF(AA1364="pellet",AF1364*'lista, wskaźniki'!$H$42,IF(AA1364="gaz z sieci",AF1364*'lista, wskaźniki'!$F$42,IF(AA1364="olej opałowy",AF1364*'lista, wskaźniki'!$I$42,0)))))</f>
        <v>0</v>
      </c>
      <c r="AO1364" s="20">
        <f>IF(AA1364="węgiel",AF1364*'lista, wskaźniki'!$E$43,IF(AA1364="drewno",AF1364*'lista, wskaźniki'!$G$43,IF(AA1364="pellet",AF1364*'lista, wskaźniki'!$H$43,IF(AA1364="gaz z sieci",AF1364*'lista, wskaźniki'!$F$43,IF(AA1364="olej opałowy",AF1364*'lista, wskaźniki'!$I$43,0)))))</f>
        <v>0</v>
      </c>
      <c r="AP1364" s="20">
        <f>IF(AA1364="węgiel",AF1364*'lista, wskaźniki'!$E$44,IF(AA1364="drewno",AF1364*'lista, wskaźniki'!$G$44,IF(AA1364="pellet",AF1364*'lista, wskaźniki'!$H$44,IF(AA1364="gaz z sieci",AF1364*'lista, wskaźniki'!$F$44,IF(AA1364="olej opałowy",AF1364*'lista, wskaźniki'!$I$44,0)))))</f>
        <v>0</v>
      </c>
      <c r="AQ1364" s="20" t="b">
        <f>IF(Z1364="gaz",AH1364*1/3.6*'lista, wskaźniki'!$F$21,IF(Z1364="energia elektryczna",AH1364*1/3.6*'lista, wskaźniki'!$F$26))</f>
        <v>0</v>
      </c>
      <c r="AR1364" s="20" t="b">
        <f>IF(Z1364="gaz",AH1364*'lista, wskaźniki'!$F$42,IF(Z1364="energia elektryczna",AH1364*0))</f>
        <v>0</v>
      </c>
      <c r="AS1364" s="20" t="b">
        <f>IF(Z1364="gaz",AH1364*'lista, wskaźniki'!$F$43,IF(Z1364="energia elektryczna",AH1364*0))</f>
        <v>0</v>
      </c>
      <c r="AT1364" s="20" t="b">
        <f>IF(Z1364="gaz",AH1364*'lista, wskaźniki'!$F$44,IF(Z1364="energia elektryczna",AH1364*0))</f>
        <v>0</v>
      </c>
      <c r="AU1364" s="20">
        <f>AI1364*1/3.6*'lista, wskaźniki'!$F$21</f>
        <v>0</v>
      </c>
      <c r="AV1364" s="20">
        <f>AI1364*'lista, wskaźniki'!$F$42</f>
        <v>0</v>
      </c>
      <c r="AW1364" s="20">
        <f>AI1364*'lista, wskaźniki'!$F$43</f>
        <v>0</v>
      </c>
      <c r="AX1364" s="20">
        <f>AI1364*'lista, wskaźniki'!$F$44</f>
        <v>0</v>
      </c>
      <c r="AY1364" s="20">
        <f>AK1364*'lista, wskaźniki'!$F$26</f>
        <v>0</v>
      </c>
      <c r="AZ1364" s="20">
        <f t="shared" si="613"/>
        <v>0</v>
      </c>
      <c r="BA1364" s="20">
        <f t="shared" si="614"/>
        <v>0</v>
      </c>
      <c r="BB1364" s="20">
        <f t="shared" si="615"/>
        <v>0</v>
      </c>
      <c r="BC1364" s="20">
        <f t="shared" si="616"/>
        <v>0</v>
      </c>
      <c r="BD1364" s="1020"/>
      <c r="BE1364" s="1020"/>
      <c r="BF1364" s="1020"/>
      <c r="BG1364" s="1020"/>
      <c r="BH1364" s="144"/>
      <c r="BI1364" s="1020"/>
      <c r="BJ1364" s="144"/>
      <c r="BK1364" s="1020"/>
      <c r="BL1364" s="144"/>
      <c r="BM1364" s="144"/>
      <c r="BN1364" s="144"/>
      <c r="BO1364" s="144"/>
      <c r="BP1364" s="144"/>
      <c r="BQ1364" s="144"/>
      <c r="BR1364" s="144"/>
      <c r="BS1364" s="1017"/>
      <c r="BT1364" s="1017"/>
      <c r="BU1364" s="1017"/>
      <c r="BV1364" s="1017"/>
      <c r="BW1364" s="1017"/>
      <c r="BX1364" s="1017"/>
      <c r="BY1364" s="1026"/>
      <c r="CA1364" s="365" t="b">
        <f t="shared" si="617"/>
        <v>0</v>
      </c>
      <c r="CB1364" s="365">
        <f t="shared" si="618"/>
        <v>0</v>
      </c>
      <c r="CC1364" s="365" t="b">
        <f t="shared" si="619"/>
        <v>0</v>
      </c>
      <c r="CD1364" s="365" t="b">
        <f t="shared" si="620"/>
        <v>0</v>
      </c>
      <c r="CE1364" s="365" t="b">
        <f t="shared" si="621"/>
        <v>0</v>
      </c>
      <c r="CF1364" s="365" t="b">
        <f t="shared" si="622"/>
        <v>0</v>
      </c>
      <c r="CG1364" s="365" t="b">
        <f t="shared" si="623"/>
        <v>0</v>
      </c>
      <c r="CH1364" s="365" t="b">
        <f t="shared" si="624"/>
        <v>0</v>
      </c>
      <c r="CI1364" s="72" t="b">
        <f t="shared" si="625"/>
        <v>0</v>
      </c>
      <c r="CJ1364" s="72">
        <f t="shared" si="626"/>
        <v>0</v>
      </c>
      <c r="CK1364" s="72" t="b">
        <f t="shared" si="627"/>
        <v>0</v>
      </c>
      <c r="CL1364" s="72">
        <f t="shared" si="628"/>
        <v>0</v>
      </c>
      <c r="CM1364" s="72" t="b">
        <f t="shared" si="629"/>
        <v>0</v>
      </c>
      <c r="CN1364" s="72" t="b">
        <f t="shared" si="630"/>
        <v>0</v>
      </c>
      <c r="CP1364" s="13">
        <f t="shared" si="631"/>
        <v>0</v>
      </c>
      <c r="CQ1364" s="13" t="b">
        <f t="shared" si="632"/>
        <v>0</v>
      </c>
      <c r="CR1364" s="13" t="b">
        <f t="shared" si="633"/>
        <v>0</v>
      </c>
      <c r="CS1364" s="13" t="b">
        <f t="shared" si="639"/>
        <v>0</v>
      </c>
      <c r="CT1364" s="13" t="b">
        <f t="shared" si="638"/>
        <v>0</v>
      </c>
      <c r="CU1364" s="13" t="b">
        <f t="shared" si="611"/>
        <v>0</v>
      </c>
      <c r="CV1364" s="13" t="b">
        <f t="shared" si="634"/>
        <v>0</v>
      </c>
      <c r="CW1364" s="13" t="b">
        <f t="shared" si="635"/>
        <v>0</v>
      </c>
      <c r="CX1364" s="13" t="b">
        <f t="shared" si="636"/>
        <v>0</v>
      </c>
      <c r="CY1364" s="13" t="b">
        <f t="shared" si="637"/>
        <v>0</v>
      </c>
    </row>
    <row r="1365" spans="1:103" ht="15" thickBot="1">
      <c r="A1365" s="932"/>
      <c r="B1365" s="1020"/>
      <c r="C1365" s="1020"/>
      <c r="D1365" s="1020"/>
      <c r="E1365" s="1020"/>
      <c r="F1365" s="1020"/>
      <c r="G1365" s="1020"/>
      <c r="H1365" s="1020"/>
      <c r="I1365" s="1020"/>
      <c r="J1365" s="1020"/>
      <c r="K1365" s="1020"/>
      <c r="L1365" s="1020"/>
      <c r="M1365" s="1020"/>
      <c r="N1365" s="1020"/>
      <c r="O1365" s="145"/>
      <c r="P1365" s="1020"/>
      <c r="Q1365" s="941"/>
      <c r="R1365" s="1020"/>
      <c r="S1365" s="1020"/>
      <c r="T1365" s="1020"/>
      <c r="U1365" s="1020"/>
      <c r="V1365" s="1020"/>
      <c r="W1365" s="144"/>
      <c r="X1365" s="144"/>
      <c r="Y1365" s="144"/>
      <c r="Z1365" s="144"/>
      <c r="AA1365" s="144" t="s">
        <v>50</v>
      </c>
      <c r="AB1365" s="146"/>
      <c r="AC1365" s="146"/>
      <c r="AD1365" s="144"/>
      <c r="AE1365" s="1020"/>
      <c r="AF1365" s="334">
        <f t="shared" si="612"/>
        <v>0</v>
      </c>
      <c r="AG1365" s="272">
        <f>IF(R1365="kompletna",Q1365*J1365*0.0036*'lista, wskaźniki'!$F$13, IF(R1365="częściowa",Q1365*J1365*0.0036*'lista, wskaźniki'!$F$14, IF(R1365="brak",Q1365*J1365*0.0036*'lista, wskaźniki'!$F$15,)))</f>
        <v>0</v>
      </c>
      <c r="AH1365" s="334">
        <f>IF(Y1365="inne",K1365*'lista, wskaźniki'!$E$35,IF(Y1365="to samo źródło",0,IF(Y1365=0,0)))</f>
        <v>0</v>
      </c>
      <c r="AI1365" s="334" t="b">
        <f>IF(AA1365="gaz z sieci",AC1365*'lista, wskaźniki'!$D$21)</f>
        <v>0</v>
      </c>
      <c r="AJ1365" s="272">
        <f>IF(AA1365="węgiel",AB1365*'lista, wskaźniki'!$D$20, IF('Sektor mieszkaniowy'!AA1365="drewno",'Sektor mieszkaniowy'!AB1365*'lista, wskaźniki'!$D$22,IF('Sektor mieszkaniowy'!AA1365="pellet",AB1365*'lista, wskaźniki'!$D$23,IF('Sektor mieszkaniowy'!AA1365="gaz z sieci",AB1365*'lista, wskaźniki'!$D$21,IF('Sektor mieszkaniowy'!AA1365="olej opałowy",'Sektor mieszkaniowy'!AB1365*'lista, wskaźniki'!$D$24)))))</f>
        <v>0</v>
      </c>
      <c r="AK1365" s="1023"/>
      <c r="AL1365" s="1020"/>
      <c r="AM1365" s="20">
        <f>IF(AA1365="węgiel",AF1365*1/3.6*'lista, wskaźniki'!$F$20,IF(AA1365="drewno",AF1365*1/3.6*'lista, wskaźniki'!$F$22,IF(AA1365="pellet",AF1365*1/3.6*'lista, wskaźniki'!$F$23,IF(AA1365="gaz z sieci",AF1365*1/3.6*'lista, wskaźniki'!$F$21,IF(AA1365="olej opałowy",AF1365*1/3.6*'lista, wskaźniki'!$F$24,0)))))</f>
        <v>0</v>
      </c>
      <c r="AN1365" s="20">
        <f>IF(AA1365="węgiel",AF1365*'lista, wskaźniki'!$E$42,IF(AA1365="drewno",AF1365*'lista, wskaźniki'!$G$42,IF(AA1365="pellet",AF1365*'lista, wskaźniki'!$H$42,IF(AA1365="gaz z sieci",AF1365*'lista, wskaźniki'!$F$42,IF(AA1365="olej opałowy",AF1365*'lista, wskaźniki'!$I$42,0)))))</f>
        <v>0</v>
      </c>
      <c r="AO1365" s="20">
        <f>IF(AA1365="węgiel",AF1365*'lista, wskaźniki'!$E$43,IF(AA1365="drewno",AF1365*'lista, wskaźniki'!$G$43,IF(AA1365="pellet",AF1365*'lista, wskaźniki'!$H$43,IF(AA1365="gaz z sieci",AF1365*'lista, wskaźniki'!$F$43,IF(AA1365="olej opałowy",AF1365*'lista, wskaźniki'!$I$43,0)))))</f>
        <v>0</v>
      </c>
      <c r="AP1365" s="20">
        <f>IF(AA1365="węgiel",AF1365*'lista, wskaźniki'!$E$44,IF(AA1365="drewno",AF1365*'lista, wskaźniki'!$G$44,IF(AA1365="pellet",AF1365*'lista, wskaźniki'!$H$44,IF(AA1365="gaz z sieci",AF1365*'lista, wskaźniki'!$F$44,IF(AA1365="olej opałowy",AF1365*'lista, wskaźniki'!$I$44,0)))))</f>
        <v>0</v>
      </c>
      <c r="AQ1365" s="20" t="b">
        <f>IF(Z1365="gaz",AH1365*1/3.6*'lista, wskaźniki'!$F$21,IF(Z1365="energia elektryczna",AH1365*1/3.6*'lista, wskaźniki'!$F$26))</f>
        <v>0</v>
      </c>
      <c r="AR1365" s="20" t="b">
        <f>IF(Z1365="gaz",AH1365*'lista, wskaźniki'!$F$42,IF(Z1365="energia elektryczna",AH1365*0))</f>
        <v>0</v>
      </c>
      <c r="AS1365" s="20" t="b">
        <f>IF(Z1365="gaz",AH1365*'lista, wskaźniki'!$F$43,IF(Z1365="energia elektryczna",AH1365*0))</f>
        <v>0</v>
      </c>
      <c r="AT1365" s="20" t="b">
        <f>IF(Z1365="gaz",AH1365*'lista, wskaźniki'!$F$44,IF(Z1365="energia elektryczna",AH1365*0))</f>
        <v>0</v>
      </c>
      <c r="AU1365" s="20">
        <f>AI1365*1/3.6*'lista, wskaźniki'!$F$21</f>
        <v>0</v>
      </c>
      <c r="AV1365" s="20">
        <f>AI1365*'lista, wskaźniki'!$F$42</f>
        <v>0</v>
      </c>
      <c r="AW1365" s="20">
        <f>AI1365*'lista, wskaźniki'!$F$43</f>
        <v>0</v>
      </c>
      <c r="AX1365" s="20">
        <f>AI1365*'lista, wskaźniki'!$F$44</f>
        <v>0</v>
      </c>
      <c r="AY1365" s="20">
        <f>AK1365*'lista, wskaźniki'!$F$26</f>
        <v>0</v>
      </c>
      <c r="AZ1365" s="20">
        <f t="shared" si="613"/>
        <v>0</v>
      </c>
      <c r="BA1365" s="20">
        <f t="shared" si="614"/>
        <v>0</v>
      </c>
      <c r="BB1365" s="20">
        <f t="shared" si="615"/>
        <v>0</v>
      </c>
      <c r="BC1365" s="20">
        <f t="shared" si="616"/>
        <v>0</v>
      </c>
      <c r="BD1365" s="1020"/>
      <c r="BE1365" s="1020"/>
      <c r="BF1365" s="1020"/>
      <c r="BG1365" s="1020"/>
      <c r="BH1365" s="144"/>
      <c r="BI1365" s="1020"/>
      <c r="BJ1365" s="144"/>
      <c r="BK1365" s="1020"/>
      <c r="BL1365" s="144"/>
      <c r="BM1365" s="144"/>
      <c r="BN1365" s="144"/>
      <c r="BO1365" s="144"/>
      <c r="BP1365" s="144"/>
      <c r="BQ1365" s="144"/>
      <c r="BR1365" s="144"/>
      <c r="BS1365" s="1017"/>
      <c r="BT1365" s="1017"/>
      <c r="BU1365" s="1017"/>
      <c r="BV1365" s="1017"/>
      <c r="BW1365" s="1017"/>
      <c r="BX1365" s="1017"/>
      <c r="BY1365" s="1026"/>
      <c r="CA1365" s="365" t="b">
        <f t="shared" si="617"/>
        <v>0</v>
      </c>
      <c r="CB1365" s="365" t="b">
        <f t="shared" si="618"/>
        <v>0</v>
      </c>
      <c r="CC1365" s="365">
        <f t="shared" si="619"/>
        <v>0</v>
      </c>
      <c r="CD1365" s="365" t="b">
        <f t="shared" si="620"/>
        <v>0</v>
      </c>
      <c r="CE1365" s="365" t="b">
        <f t="shared" si="621"/>
        <v>0</v>
      </c>
      <c r="CF1365" s="365" t="b">
        <f t="shared" si="622"/>
        <v>0</v>
      </c>
      <c r="CG1365" s="365" t="b">
        <f t="shared" si="623"/>
        <v>0</v>
      </c>
      <c r="CH1365" s="365" t="b">
        <f t="shared" si="624"/>
        <v>0</v>
      </c>
      <c r="CI1365" s="72" t="b">
        <f t="shared" si="625"/>
        <v>0</v>
      </c>
      <c r="CJ1365" s="72" t="b">
        <f t="shared" si="626"/>
        <v>0</v>
      </c>
      <c r="CK1365" s="72">
        <f t="shared" si="627"/>
        <v>0</v>
      </c>
      <c r="CL1365" s="72">
        <f t="shared" si="628"/>
        <v>0</v>
      </c>
      <c r="CM1365" s="72" t="b">
        <f t="shared" si="629"/>
        <v>0</v>
      </c>
      <c r="CN1365" s="72" t="b">
        <f t="shared" si="630"/>
        <v>0</v>
      </c>
      <c r="CP1365" s="13">
        <f t="shared" si="631"/>
        <v>0</v>
      </c>
      <c r="CQ1365" s="13" t="b">
        <f t="shared" si="632"/>
        <v>0</v>
      </c>
      <c r="CR1365" s="13" t="b">
        <f t="shared" si="633"/>
        <v>0</v>
      </c>
      <c r="CS1365" s="13" t="b">
        <f t="shared" si="639"/>
        <v>0</v>
      </c>
      <c r="CT1365" s="13" t="b">
        <f t="shared" si="638"/>
        <v>0</v>
      </c>
      <c r="CU1365" s="13" t="b">
        <f t="shared" si="611"/>
        <v>0</v>
      </c>
      <c r="CV1365" s="13" t="b">
        <f t="shared" si="634"/>
        <v>0</v>
      </c>
      <c r="CW1365" s="13" t="b">
        <f t="shared" si="635"/>
        <v>0</v>
      </c>
      <c r="CX1365" s="13" t="b">
        <f t="shared" si="636"/>
        <v>0</v>
      </c>
      <c r="CY1365" s="13" t="b">
        <f t="shared" si="637"/>
        <v>0</v>
      </c>
    </row>
    <row r="1366" spans="1:103" ht="15" thickBot="1">
      <c r="A1366" s="932"/>
      <c r="B1366" s="1020"/>
      <c r="C1366" s="1020"/>
      <c r="D1366" s="1020"/>
      <c r="E1366" s="1020"/>
      <c r="F1366" s="1020"/>
      <c r="G1366" s="1020"/>
      <c r="H1366" s="1020"/>
      <c r="I1366" s="1020"/>
      <c r="J1366" s="1020"/>
      <c r="K1366" s="1020"/>
      <c r="L1366" s="1020"/>
      <c r="M1366" s="1020"/>
      <c r="N1366" s="1020"/>
      <c r="O1366" s="145"/>
      <c r="P1366" s="1020"/>
      <c r="Q1366" s="941"/>
      <c r="R1366" s="1020"/>
      <c r="S1366" s="1020"/>
      <c r="T1366" s="1020"/>
      <c r="U1366" s="1020"/>
      <c r="V1366" s="1020"/>
      <c r="W1366" s="144"/>
      <c r="X1366" s="144"/>
      <c r="Y1366" s="144"/>
      <c r="Z1366" s="144"/>
      <c r="AA1366" s="144" t="s">
        <v>38</v>
      </c>
      <c r="AB1366" s="146"/>
      <c r="AC1366" s="146"/>
      <c r="AD1366" s="144"/>
      <c r="AE1366" s="1020"/>
      <c r="AF1366" s="334">
        <f t="shared" si="612"/>
        <v>0</v>
      </c>
      <c r="AG1366" s="272">
        <f>IF(R1366="kompletna",Q1366*J1366*0.0036*'lista, wskaźniki'!$F$13, IF(R1366="częściowa",Q1366*J1366*0.0036*'lista, wskaźniki'!$F$14, IF(R1366="brak",Q1366*J1366*0.0036*'lista, wskaźniki'!$F$15,)))</f>
        <v>0</v>
      </c>
      <c r="AH1366" s="334">
        <f>IF(Y1366="inne",K1366*'lista, wskaźniki'!$E$35,IF(Y1366="to samo źródło",0,IF(Y1366=0,0)))</f>
        <v>0</v>
      </c>
      <c r="AI1366" s="334">
        <f>IF(AA1366="gaz z sieci",AC1366*'lista, wskaźniki'!$D$21)</f>
        <v>0</v>
      </c>
      <c r="AJ1366" s="272">
        <f>IF(AA1366="węgiel",AB1366*'lista, wskaźniki'!$D$20, IF('Sektor mieszkaniowy'!AA1366="drewno",'Sektor mieszkaniowy'!AB1366*'lista, wskaźniki'!$D$22,IF('Sektor mieszkaniowy'!AA1366="pellet",AB1366*'lista, wskaźniki'!$D$23,IF('Sektor mieszkaniowy'!AA1366="gaz z sieci",AB1366*'lista, wskaźniki'!$D$21,IF('Sektor mieszkaniowy'!AA1366="olej opałowy",'Sektor mieszkaniowy'!AB1366*'lista, wskaźniki'!$D$24)))))</f>
        <v>0</v>
      </c>
      <c r="AK1366" s="1023"/>
      <c r="AL1366" s="1020"/>
      <c r="AM1366" s="20">
        <f>IF(AA1366="węgiel",AF1366*1/3.6*'lista, wskaźniki'!$F$20,IF(AA1366="drewno",AF1366*1/3.6*'lista, wskaźniki'!$F$22,IF(AA1366="pellet",AF1366*1/3.6*'lista, wskaźniki'!$F$23,IF(AA1366="gaz z sieci",AF1366*1/3.6*'lista, wskaźniki'!$F$21,IF(AA1366="olej opałowy",AF1366*1/3.6*'lista, wskaźniki'!$F$24,0)))))</f>
        <v>0</v>
      </c>
      <c r="AN1366" s="20">
        <f>IF(AA1366="węgiel",AF1366*'lista, wskaźniki'!$E$42,IF(AA1366="drewno",AF1366*'lista, wskaźniki'!$G$42,IF(AA1366="pellet",AF1366*'lista, wskaźniki'!$H$42,IF(AA1366="gaz z sieci",AF1366*'lista, wskaźniki'!$F$42,IF(AA1366="olej opałowy",AF1366*'lista, wskaźniki'!$I$42,0)))))</f>
        <v>0</v>
      </c>
      <c r="AO1366" s="20">
        <f>IF(AA1366="węgiel",AF1366*'lista, wskaźniki'!$E$43,IF(AA1366="drewno",AF1366*'lista, wskaźniki'!$G$43,IF(AA1366="pellet",AF1366*'lista, wskaźniki'!$H$43,IF(AA1366="gaz z sieci",AF1366*'lista, wskaźniki'!$F$43,IF(AA1366="olej opałowy",AF1366*'lista, wskaźniki'!$I$43,0)))))</f>
        <v>0</v>
      </c>
      <c r="AP1366" s="20">
        <f>IF(AA1366="węgiel",AF1366*'lista, wskaźniki'!$E$44,IF(AA1366="drewno",AF1366*'lista, wskaźniki'!$G$44,IF(AA1366="pellet",AF1366*'lista, wskaźniki'!$H$44,IF(AA1366="gaz z sieci",AF1366*'lista, wskaźniki'!$F$44,IF(AA1366="olej opałowy",AF1366*'lista, wskaźniki'!$I$44,0)))))</f>
        <v>0</v>
      </c>
      <c r="AQ1366" s="20" t="b">
        <f>IF(Z1366="gaz",AH1366*1/3.6*'lista, wskaźniki'!$F$21,IF(Z1366="energia elektryczna",AH1366*1/3.6*'lista, wskaźniki'!$F$26))</f>
        <v>0</v>
      </c>
      <c r="AR1366" s="20" t="b">
        <f>IF(Z1366="gaz",AH1366*'lista, wskaźniki'!$F$42,IF(Z1366="energia elektryczna",AH1366*0))</f>
        <v>0</v>
      </c>
      <c r="AS1366" s="20" t="b">
        <f>IF(Z1366="gaz",AH1366*'lista, wskaźniki'!$F$43,IF(Z1366="energia elektryczna",AH1366*0))</f>
        <v>0</v>
      </c>
      <c r="AT1366" s="20" t="b">
        <f>IF(Z1366="gaz",AH1366*'lista, wskaźniki'!$F$44,IF(Z1366="energia elektryczna",AH1366*0))</f>
        <v>0</v>
      </c>
      <c r="AU1366" s="20">
        <f>AI1366*1/3.6*'lista, wskaźniki'!$F$21</f>
        <v>0</v>
      </c>
      <c r="AV1366" s="20">
        <f>AI1366*'lista, wskaźniki'!$F$42</f>
        <v>0</v>
      </c>
      <c r="AW1366" s="20">
        <f>AI1366*'lista, wskaźniki'!$F$43</f>
        <v>0</v>
      </c>
      <c r="AX1366" s="20">
        <f>AI1366*'lista, wskaźniki'!$F$44</f>
        <v>0</v>
      </c>
      <c r="AY1366" s="20">
        <f>AK1366*'lista, wskaźniki'!$F$26</f>
        <v>0</v>
      </c>
      <c r="AZ1366" s="20">
        <f t="shared" si="613"/>
        <v>0</v>
      </c>
      <c r="BA1366" s="20">
        <f t="shared" si="614"/>
        <v>0</v>
      </c>
      <c r="BB1366" s="20">
        <f t="shared" si="615"/>
        <v>0</v>
      </c>
      <c r="BC1366" s="20">
        <f t="shared" si="616"/>
        <v>0</v>
      </c>
      <c r="BD1366" s="1020"/>
      <c r="BE1366" s="1020"/>
      <c r="BF1366" s="1020"/>
      <c r="BG1366" s="1020"/>
      <c r="BH1366" s="144"/>
      <c r="BI1366" s="1020"/>
      <c r="BJ1366" s="144"/>
      <c r="BK1366" s="1020"/>
      <c r="BL1366" s="144"/>
      <c r="BM1366" s="144"/>
      <c r="BN1366" s="144"/>
      <c r="BO1366" s="144"/>
      <c r="BP1366" s="144"/>
      <c r="BQ1366" s="144"/>
      <c r="BR1366" s="144"/>
      <c r="BS1366" s="1017"/>
      <c r="BT1366" s="1017"/>
      <c r="BU1366" s="1017"/>
      <c r="BV1366" s="1017"/>
      <c r="BW1366" s="1017"/>
      <c r="BX1366" s="1017"/>
      <c r="BY1366" s="1026"/>
      <c r="CA1366" s="365" t="b">
        <f t="shared" si="617"/>
        <v>0</v>
      </c>
      <c r="CB1366" s="365" t="b">
        <f t="shared" si="618"/>
        <v>0</v>
      </c>
      <c r="CC1366" s="365" t="b">
        <f t="shared" si="619"/>
        <v>0</v>
      </c>
      <c r="CD1366" s="365">
        <f t="shared" si="620"/>
        <v>0</v>
      </c>
      <c r="CE1366" s="365" t="b">
        <f t="shared" si="621"/>
        <v>0</v>
      </c>
      <c r="CF1366" s="365" t="b">
        <f t="shared" si="622"/>
        <v>0</v>
      </c>
      <c r="CG1366" s="365" t="b">
        <f t="shared" si="623"/>
        <v>0</v>
      </c>
      <c r="CH1366" s="365">
        <f t="shared" si="624"/>
        <v>0</v>
      </c>
      <c r="CI1366" s="72" t="b">
        <f t="shared" si="625"/>
        <v>0</v>
      </c>
      <c r="CJ1366" s="72" t="b">
        <f t="shared" si="626"/>
        <v>0</v>
      </c>
      <c r="CK1366" s="72" t="b">
        <f t="shared" si="627"/>
        <v>0</v>
      </c>
      <c r="CL1366" s="72">
        <f t="shared" si="628"/>
        <v>0</v>
      </c>
      <c r="CM1366" s="72" t="b">
        <f t="shared" si="629"/>
        <v>0</v>
      </c>
      <c r="CN1366" s="72" t="b">
        <f t="shared" si="630"/>
        <v>0</v>
      </c>
      <c r="CP1366" s="13">
        <f t="shared" si="631"/>
        <v>0</v>
      </c>
      <c r="CQ1366" s="13" t="b">
        <f t="shared" si="632"/>
        <v>0</v>
      </c>
      <c r="CR1366" s="13" t="b">
        <f t="shared" si="633"/>
        <v>0</v>
      </c>
      <c r="CS1366" s="13" t="b">
        <f t="shared" si="639"/>
        <v>0</v>
      </c>
      <c r="CT1366" s="13" t="b">
        <f t="shared" si="638"/>
        <v>0</v>
      </c>
      <c r="CU1366" s="13" t="b">
        <f t="shared" si="611"/>
        <v>0</v>
      </c>
      <c r="CV1366" s="13" t="b">
        <f t="shared" si="634"/>
        <v>0</v>
      </c>
      <c r="CW1366" s="13" t="b">
        <f t="shared" si="635"/>
        <v>0</v>
      </c>
      <c r="CX1366" s="13" t="b">
        <f t="shared" si="636"/>
        <v>0</v>
      </c>
      <c r="CY1366" s="13" t="b">
        <f t="shared" si="637"/>
        <v>0</v>
      </c>
    </row>
    <row r="1367" spans="1:103" ht="15" thickBot="1">
      <c r="A1367" s="933"/>
      <c r="B1367" s="1021"/>
      <c r="C1367" s="1021"/>
      <c r="D1367" s="1021"/>
      <c r="E1367" s="1021"/>
      <c r="F1367" s="1021"/>
      <c r="G1367" s="1021"/>
      <c r="H1367" s="1021"/>
      <c r="I1367" s="1021"/>
      <c r="J1367" s="1021"/>
      <c r="K1367" s="1021"/>
      <c r="L1367" s="1021"/>
      <c r="M1367" s="1021"/>
      <c r="N1367" s="1021"/>
      <c r="O1367" s="148"/>
      <c r="P1367" s="1021"/>
      <c r="Q1367" s="942"/>
      <c r="R1367" s="1021"/>
      <c r="S1367" s="1021"/>
      <c r="T1367" s="1021"/>
      <c r="U1367" s="1021"/>
      <c r="V1367" s="1021"/>
      <c r="W1367" s="147"/>
      <c r="X1367" s="147"/>
      <c r="Y1367" s="147"/>
      <c r="Z1367" s="147"/>
      <c r="AA1367" s="147" t="s">
        <v>37</v>
      </c>
      <c r="AB1367" s="149"/>
      <c r="AC1367" s="149"/>
      <c r="AD1367" s="147"/>
      <c r="AE1367" s="1021"/>
      <c r="AF1367" s="334">
        <f t="shared" si="612"/>
        <v>0</v>
      </c>
      <c r="AG1367" s="272">
        <f>IF(R1367="kompletna",Q1367*J1367*0.0036*'lista, wskaźniki'!$F$13, IF(R1367="częściowa",Q1367*J1367*0.0036*'lista, wskaźniki'!$F$14, IF(R1367="brak",Q1367*J1367*0.0036*'lista, wskaźniki'!$F$15,)))</f>
        <v>0</v>
      </c>
      <c r="AH1367" s="334">
        <f>IF(Y1367="inne",K1367*'lista, wskaźniki'!$E$35,IF(Y1367="to samo źródło",0,IF(Y1367=0,0)))</f>
        <v>0</v>
      </c>
      <c r="AI1367" s="334" t="b">
        <f>IF(AA1367="gaz z sieci",AC1367*'lista, wskaźniki'!$D$21)</f>
        <v>0</v>
      </c>
      <c r="AJ1367" s="272">
        <f>IF(AA1367="węgiel",AB1367*'lista, wskaźniki'!$D$20, IF('Sektor mieszkaniowy'!AA1367="drewno",'Sektor mieszkaniowy'!AB1367*'lista, wskaźniki'!$D$22,IF('Sektor mieszkaniowy'!AA1367="pellet",AB1367*'lista, wskaźniki'!$D$23,IF('Sektor mieszkaniowy'!AA1367="gaz z sieci",AB1367*'lista, wskaźniki'!$D$21,IF('Sektor mieszkaniowy'!AA1367="olej opałowy",'Sektor mieszkaniowy'!AB1367*'lista, wskaźniki'!$D$24)))))</f>
        <v>0</v>
      </c>
      <c r="AK1367" s="1024"/>
      <c r="AL1367" s="1021"/>
      <c r="AM1367" s="20">
        <f>IF(AA1367="węgiel",AF1367*1/3.6*'lista, wskaźniki'!$F$20,IF(AA1367="drewno",AF1367*1/3.6*'lista, wskaźniki'!$F$22,IF(AA1367="pellet",AF1367*1/3.6*'lista, wskaźniki'!$F$23,IF(AA1367="gaz z sieci",AF1367*1/3.6*'lista, wskaźniki'!$F$21,IF(AA1367="olej opałowy",AF1367*1/3.6*'lista, wskaźniki'!$F$24,0)))))</f>
        <v>0</v>
      </c>
      <c r="AN1367" s="20">
        <f>IF(AA1367="węgiel",AF1367*'lista, wskaźniki'!$E$42,IF(AA1367="drewno",AF1367*'lista, wskaźniki'!$G$42,IF(AA1367="pellet",AF1367*'lista, wskaźniki'!$H$42,IF(AA1367="gaz z sieci",AF1367*'lista, wskaźniki'!$F$42,IF(AA1367="olej opałowy",AF1367*'lista, wskaźniki'!$I$42,0)))))</f>
        <v>0</v>
      </c>
      <c r="AO1367" s="20">
        <f>IF(AA1367="węgiel",AF1367*'lista, wskaźniki'!$E$43,IF(AA1367="drewno",AF1367*'lista, wskaźniki'!$G$43,IF(AA1367="pellet",AF1367*'lista, wskaźniki'!$H$43,IF(AA1367="gaz z sieci",AF1367*'lista, wskaźniki'!$F$43,IF(AA1367="olej opałowy",AF1367*'lista, wskaźniki'!$I$43,0)))))</f>
        <v>0</v>
      </c>
      <c r="AP1367" s="20">
        <f>IF(AA1367="węgiel",AF1367*'lista, wskaźniki'!$E$44,IF(AA1367="drewno",AF1367*'lista, wskaźniki'!$G$44,IF(AA1367="pellet",AF1367*'lista, wskaźniki'!$H$44,IF(AA1367="gaz z sieci",AF1367*'lista, wskaźniki'!$F$44,IF(AA1367="olej opałowy",AF1367*'lista, wskaźniki'!$I$44,0)))))</f>
        <v>0</v>
      </c>
      <c r="AQ1367" s="20" t="b">
        <f>IF(Z1367="gaz",AH1367*1/3.6*'lista, wskaźniki'!$F$21,IF(Z1367="energia elektryczna",AH1367*1/3.6*'lista, wskaźniki'!$F$26))</f>
        <v>0</v>
      </c>
      <c r="AR1367" s="20" t="b">
        <f>IF(Z1367="gaz",AH1367*'lista, wskaźniki'!$F$42,IF(Z1367="energia elektryczna",AH1367*0))</f>
        <v>0</v>
      </c>
      <c r="AS1367" s="20" t="b">
        <f>IF(Z1367="gaz",AH1367*'lista, wskaźniki'!$F$43,IF(Z1367="energia elektryczna",AH1367*0))</f>
        <v>0</v>
      </c>
      <c r="AT1367" s="20" t="b">
        <f>IF(Z1367="gaz",AH1367*'lista, wskaźniki'!$F$44,IF(Z1367="energia elektryczna",AH1367*0))</f>
        <v>0</v>
      </c>
      <c r="AU1367" s="20">
        <f>AI1367*1/3.6*'lista, wskaźniki'!$F$21</f>
        <v>0</v>
      </c>
      <c r="AV1367" s="20">
        <f>AI1367*'lista, wskaźniki'!$F$42</f>
        <v>0</v>
      </c>
      <c r="AW1367" s="20">
        <f>AI1367*'lista, wskaźniki'!$F$43</f>
        <v>0</v>
      </c>
      <c r="AX1367" s="20">
        <f>AI1367*'lista, wskaźniki'!$F$44</f>
        <v>0</v>
      </c>
      <c r="AY1367" s="20">
        <f>AK1367*'lista, wskaźniki'!$F$26</f>
        <v>0</v>
      </c>
      <c r="AZ1367" s="20">
        <f t="shared" si="613"/>
        <v>0</v>
      </c>
      <c r="BA1367" s="20">
        <f t="shared" si="614"/>
        <v>0</v>
      </c>
      <c r="BB1367" s="20">
        <f t="shared" si="615"/>
        <v>0</v>
      </c>
      <c r="BC1367" s="20">
        <f t="shared" si="616"/>
        <v>0</v>
      </c>
      <c r="BD1367" s="1021"/>
      <c r="BE1367" s="1021"/>
      <c r="BF1367" s="1021"/>
      <c r="BG1367" s="1021"/>
      <c r="BH1367" s="147"/>
      <c r="BI1367" s="1021"/>
      <c r="BJ1367" s="147"/>
      <c r="BK1367" s="1021"/>
      <c r="BL1367" s="147"/>
      <c r="BM1367" s="147"/>
      <c r="BN1367" s="147"/>
      <c r="BO1367" s="147"/>
      <c r="BP1367" s="147"/>
      <c r="BQ1367" s="147"/>
      <c r="BR1367" s="147"/>
      <c r="BS1367" s="1018"/>
      <c r="BT1367" s="1018"/>
      <c r="BU1367" s="1018"/>
      <c r="BV1367" s="1018"/>
      <c r="BW1367" s="1018"/>
      <c r="BX1367" s="1018"/>
      <c r="BY1367" s="1027"/>
      <c r="CA1367" s="365" t="b">
        <f t="shared" si="617"/>
        <v>0</v>
      </c>
      <c r="CB1367" s="365" t="b">
        <f t="shared" si="618"/>
        <v>0</v>
      </c>
      <c r="CC1367" s="365" t="b">
        <f t="shared" si="619"/>
        <v>0</v>
      </c>
      <c r="CD1367" s="365" t="b">
        <f t="shared" si="620"/>
        <v>0</v>
      </c>
      <c r="CE1367" s="365">
        <f t="shared" si="621"/>
        <v>0</v>
      </c>
      <c r="CF1367" s="365" t="b">
        <f t="shared" si="622"/>
        <v>0</v>
      </c>
      <c r="CG1367" s="365" t="b">
        <f t="shared" si="623"/>
        <v>0</v>
      </c>
      <c r="CH1367" s="365" t="b">
        <f t="shared" si="624"/>
        <v>0</v>
      </c>
      <c r="CI1367" s="72" t="b">
        <f t="shared" si="625"/>
        <v>0</v>
      </c>
      <c r="CJ1367" s="72" t="b">
        <f t="shared" si="626"/>
        <v>0</v>
      </c>
      <c r="CK1367" s="72" t="b">
        <f t="shared" si="627"/>
        <v>0</v>
      </c>
      <c r="CL1367" s="72">
        <f t="shared" si="628"/>
        <v>0</v>
      </c>
      <c r="CM1367" s="72">
        <f t="shared" si="629"/>
        <v>0</v>
      </c>
      <c r="CN1367" s="72" t="b">
        <f t="shared" si="630"/>
        <v>0</v>
      </c>
      <c r="CP1367" s="13">
        <f t="shared" si="631"/>
        <v>0</v>
      </c>
      <c r="CQ1367" s="13" t="b">
        <f t="shared" si="632"/>
        <v>0</v>
      </c>
      <c r="CR1367" s="13" t="b">
        <f t="shared" si="633"/>
        <v>0</v>
      </c>
      <c r="CS1367" s="13" t="b">
        <f t="shared" si="639"/>
        <v>0</v>
      </c>
      <c r="CT1367" s="13" t="b">
        <f t="shared" si="638"/>
        <v>0</v>
      </c>
      <c r="CU1367" s="13" t="b">
        <f t="shared" si="611"/>
        <v>0</v>
      </c>
      <c r="CV1367" s="13" t="b">
        <f t="shared" si="634"/>
        <v>0</v>
      </c>
      <c r="CW1367" s="13" t="b">
        <f t="shared" si="635"/>
        <v>0</v>
      </c>
      <c r="CX1367" s="13" t="b">
        <f t="shared" si="636"/>
        <v>0</v>
      </c>
      <c r="CY1367" s="13" t="b">
        <f t="shared" si="637"/>
        <v>0</v>
      </c>
    </row>
    <row r="1368" spans="1:103" ht="15" thickBot="1">
      <c r="A1368" s="931">
        <v>274</v>
      </c>
      <c r="B1368" s="1019" t="s">
        <v>230</v>
      </c>
      <c r="C1368" s="1019"/>
      <c r="D1368" s="1019" t="s">
        <v>1</v>
      </c>
      <c r="E1368" s="1019" t="s">
        <v>5</v>
      </c>
      <c r="F1368" s="1019"/>
      <c r="G1368" s="1019"/>
      <c r="H1368" s="1019"/>
      <c r="I1368" s="1019" t="s">
        <v>10</v>
      </c>
      <c r="J1368" s="1019"/>
      <c r="K1368" s="1019"/>
      <c r="L1368" s="1019" t="s">
        <v>16</v>
      </c>
      <c r="M1368" s="1019"/>
      <c r="N1368" s="1019" t="s">
        <v>16</v>
      </c>
      <c r="O1368" s="142">
        <v>25</v>
      </c>
      <c r="P1368" s="1019" t="s">
        <v>17</v>
      </c>
      <c r="Q1368" s="940">
        <f>IF(I1368="&lt;1966",'lista, wskaźniki'!$G$4,IF(I1368="1967-1985",'lista, wskaźniki'!$G$5,IF(I1368="1986-1992",'lista, wskaźniki'!$G$6,IF(I1368="1993-1996",'lista, wskaźniki'!$G$7,IF(I1368="&gt;1997",'lista, wskaźniki'!$G$8,IF(I1368=0,'lista, wskaźniki'!$G$4))))))</f>
        <v>290</v>
      </c>
      <c r="R1368" s="1019" t="s">
        <v>23</v>
      </c>
      <c r="S1368" s="1019" t="s">
        <v>31</v>
      </c>
      <c r="T1368" s="1019"/>
      <c r="U1368" s="1019"/>
      <c r="V1368" s="1019"/>
      <c r="W1368" s="20" t="s">
        <v>36</v>
      </c>
      <c r="X1368" s="141" t="s">
        <v>195</v>
      </c>
      <c r="Y1368" s="141" t="s">
        <v>42</v>
      </c>
      <c r="Z1368" s="141"/>
      <c r="AA1368" s="141" t="s">
        <v>35</v>
      </c>
      <c r="AB1368" s="143"/>
      <c r="AC1368" s="143"/>
      <c r="AD1368" s="141"/>
      <c r="AE1368" s="1019"/>
      <c r="AF1368" s="334">
        <f t="shared" si="612"/>
        <v>0</v>
      </c>
      <c r="AG1368" s="272">
        <f>IF(R1368="kompletna",Q1368*J1368*0.0036*'lista, wskaźniki'!$F$13, IF(R1368="częściowa",Q1368*J1368*0.0036*'lista, wskaźniki'!$F$14, IF(R1368="brak",Q1368*J1368*0.0036*'lista, wskaźniki'!$F$15,)))</f>
        <v>0</v>
      </c>
      <c r="AH1368" s="334">
        <f>IF(Y1368="inne",K1368*'lista, wskaźniki'!$E$35,IF(Y1368="to samo źródło",0,IF(Y1368=0,0)))</f>
        <v>0</v>
      </c>
      <c r="AI1368" s="334" t="b">
        <f>IF(AA1368="gaz z sieci",AC1368*'lista, wskaźniki'!$D$21)</f>
        <v>0</v>
      </c>
      <c r="AJ1368" s="272">
        <f>IF(AA1368="węgiel",AB1368*'lista, wskaźniki'!$D$20, IF('Sektor mieszkaniowy'!AA1368="drewno",'Sektor mieszkaniowy'!AB1368*'lista, wskaźniki'!$D$22,IF('Sektor mieszkaniowy'!AA1368="pellet",AB1368*'lista, wskaźniki'!$D$23,IF('Sektor mieszkaniowy'!AA1368="gaz z sieci",AB1368*'lista, wskaźniki'!$D$21,IF('Sektor mieszkaniowy'!AA1368="olej opałowy",'Sektor mieszkaniowy'!AB1368*'lista, wskaźniki'!$D$24)))))</f>
        <v>0</v>
      </c>
      <c r="AK1368" s="1022"/>
      <c r="AL1368" s="1019"/>
      <c r="AM1368" s="20">
        <f>IF(AA1368="węgiel",AF1368*1/3.6*'lista, wskaźniki'!$F$20,IF(AA1368="drewno",AF1368*1/3.6*'lista, wskaźniki'!$F$22,IF(AA1368="pellet",AF1368*1/3.6*'lista, wskaźniki'!$F$23,IF(AA1368="gaz z sieci",AF1368*1/3.6*'lista, wskaźniki'!$F$21,IF(AA1368="olej opałowy",AF1368*1/3.6*'lista, wskaźniki'!$F$24,0)))))</f>
        <v>0</v>
      </c>
      <c r="AN1368" s="20">
        <f>IF(AA1368="węgiel",AF1368*'lista, wskaźniki'!$E$42,IF(AA1368="drewno",AF1368*'lista, wskaźniki'!$G$42,IF(AA1368="pellet",AF1368*'lista, wskaźniki'!$H$42,IF(AA1368="gaz z sieci",AF1368*'lista, wskaźniki'!$F$42,IF(AA1368="olej opałowy",AF1368*'lista, wskaźniki'!$I$42,0)))))</f>
        <v>0</v>
      </c>
      <c r="AO1368" s="20">
        <f>IF(AA1368="węgiel",AF1368*'lista, wskaźniki'!$E$43,IF(AA1368="drewno",AF1368*'lista, wskaźniki'!$G$43,IF(AA1368="pellet",AF1368*'lista, wskaźniki'!$H$43,IF(AA1368="gaz z sieci",AF1368*'lista, wskaźniki'!$F$43,IF(AA1368="olej opałowy",AF1368*'lista, wskaźniki'!$I$43,0)))))</f>
        <v>0</v>
      </c>
      <c r="AP1368" s="20">
        <f>IF(AA1368="węgiel",AF1368*'lista, wskaźniki'!$E$44,IF(AA1368="drewno",AF1368*'lista, wskaźniki'!$G$44,IF(AA1368="pellet",AF1368*'lista, wskaźniki'!$H$44,IF(AA1368="gaz z sieci",AF1368*'lista, wskaźniki'!$F$44,IF(AA1368="olej opałowy",AF1368*'lista, wskaźniki'!$I$44,0)))))</f>
        <v>0</v>
      </c>
      <c r="AQ1368" s="20" t="b">
        <f>IF(Z1368="gaz",AH1368*1/3.6*'lista, wskaźniki'!$F$21,IF(Z1368="energia elektryczna",AH1368*1/3.6*'lista, wskaźniki'!$F$26))</f>
        <v>0</v>
      </c>
      <c r="AR1368" s="20" t="b">
        <f>IF(Z1368="gaz",AH1368*'lista, wskaźniki'!$F$42,IF(Z1368="energia elektryczna",AH1368*0))</f>
        <v>0</v>
      </c>
      <c r="AS1368" s="20" t="b">
        <f>IF(Z1368="gaz",AH1368*'lista, wskaźniki'!$F$43,IF(Z1368="energia elektryczna",AH1368*0))</f>
        <v>0</v>
      </c>
      <c r="AT1368" s="20" t="b">
        <f>IF(Z1368="gaz",AH1368*'lista, wskaźniki'!$F$44,IF(Z1368="energia elektryczna",AH1368*0))</f>
        <v>0</v>
      </c>
      <c r="AU1368" s="20">
        <f>AI1368*1/3.6*'lista, wskaźniki'!$F$21</f>
        <v>0</v>
      </c>
      <c r="AV1368" s="20">
        <f>AI1368*'lista, wskaźniki'!$F$42</f>
        <v>0</v>
      </c>
      <c r="AW1368" s="20">
        <f>AI1368*'lista, wskaźniki'!$F$43</f>
        <v>0</v>
      </c>
      <c r="AX1368" s="20">
        <f>AI1368*'lista, wskaźniki'!$F$44</f>
        <v>0</v>
      </c>
      <c r="AY1368" s="20">
        <f>AK1368*'lista, wskaźniki'!$F$26</f>
        <v>0</v>
      </c>
      <c r="AZ1368" s="20">
        <f t="shared" si="613"/>
        <v>0</v>
      </c>
      <c r="BA1368" s="20">
        <f t="shared" si="614"/>
        <v>0</v>
      </c>
      <c r="BB1368" s="20">
        <f t="shared" si="615"/>
        <v>0</v>
      </c>
      <c r="BC1368" s="20">
        <f t="shared" si="616"/>
        <v>0</v>
      </c>
      <c r="BD1368" s="1019" t="s">
        <v>16</v>
      </c>
      <c r="BE1368" s="1019" t="s">
        <v>16</v>
      </c>
      <c r="BF1368" s="1019" t="s">
        <v>17</v>
      </c>
      <c r="BG1368" s="1019" t="s">
        <v>17</v>
      </c>
      <c r="BH1368" s="141"/>
      <c r="BI1368" s="1019" t="s">
        <v>17</v>
      </c>
      <c r="BJ1368" s="141"/>
      <c r="BK1368" s="1019" t="s">
        <v>17</v>
      </c>
      <c r="BL1368" s="141"/>
      <c r="BM1368" s="141"/>
      <c r="BN1368" s="141"/>
      <c r="BO1368" s="141" t="s">
        <v>57</v>
      </c>
      <c r="BP1368" s="141"/>
      <c r="BQ1368" s="141" t="s">
        <v>120</v>
      </c>
      <c r="BR1368" s="141">
        <v>1</v>
      </c>
      <c r="BS1368" s="1016">
        <v>10000</v>
      </c>
      <c r="BT1368" s="1016"/>
      <c r="BU1368" s="1016">
        <v>1000</v>
      </c>
      <c r="BV1368" s="1016"/>
      <c r="BW1368" s="1016"/>
      <c r="BX1368" s="1016">
        <v>2015</v>
      </c>
      <c r="BY1368" s="1025"/>
      <c r="CA1368" s="365">
        <f t="shared" si="617"/>
        <v>0</v>
      </c>
      <c r="CB1368" s="365" t="b">
        <f t="shared" si="618"/>
        <v>0</v>
      </c>
      <c r="CC1368" s="365" t="b">
        <f t="shared" si="619"/>
        <v>0</v>
      </c>
      <c r="CD1368" s="365" t="b">
        <f t="shared" si="620"/>
        <v>0</v>
      </c>
      <c r="CE1368" s="365" t="b">
        <f t="shared" si="621"/>
        <v>0</v>
      </c>
      <c r="CF1368" s="365" t="b">
        <f t="shared" si="622"/>
        <v>0</v>
      </c>
      <c r="CG1368" s="365" t="b">
        <f t="shared" si="623"/>
        <v>0</v>
      </c>
      <c r="CH1368" s="365" t="b">
        <f t="shared" si="624"/>
        <v>0</v>
      </c>
      <c r="CI1368" s="72">
        <f t="shared" si="625"/>
        <v>0</v>
      </c>
      <c r="CJ1368" s="72" t="b">
        <f t="shared" si="626"/>
        <v>0</v>
      </c>
      <c r="CK1368" s="72" t="b">
        <f t="shared" si="627"/>
        <v>0</v>
      </c>
      <c r="CL1368" s="72">
        <f t="shared" si="628"/>
        <v>0</v>
      </c>
      <c r="CM1368" s="72" t="b">
        <f t="shared" si="629"/>
        <v>0</v>
      </c>
      <c r="CN1368" s="72" t="b">
        <f t="shared" si="630"/>
        <v>0</v>
      </c>
      <c r="CP1368" s="13">
        <f t="shared" si="631"/>
        <v>0</v>
      </c>
      <c r="CQ1368" s="13">
        <f t="shared" si="632"/>
        <v>0</v>
      </c>
      <c r="CR1368" s="13" t="b">
        <f t="shared" si="633"/>
        <v>0</v>
      </c>
      <c r="CS1368" s="13">
        <f t="shared" si="639"/>
        <v>0</v>
      </c>
      <c r="CT1368" s="13" t="b">
        <f t="shared" si="638"/>
        <v>0</v>
      </c>
      <c r="CU1368" s="13">
        <f t="shared" si="611"/>
        <v>0</v>
      </c>
      <c r="CV1368" s="13" t="b">
        <f t="shared" si="634"/>
        <v>0</v>
      </c>
      <c r="CW1368" s="13">
        <f t="shared" si="635"/>
        <v>0</v>
      </c>
      <c r="CX1368" s="13" t="b">
        <f t="shared" si="636"/>
        <v>0</v>
      </c>
      <c r="CY1368" s="13">
        <f t="shared" si="637"/>
        <v>0</v>
      </c>
    </row>
    <row r="1369" spans="1:103" ht="15" thickBot="1">
      <c r="A1369" s="932"/>
      <c r="B1369" s="1020"/>
      <c r="C1369" s="1020"/>
      <c r="D1369" s="1020"/>
      <c r="E1369" s="1020"/>
      <c r="F1369" s="1020"/>
      <c r="G1369" s="1020"/>
      <c r="H1369" s="1020"/>
      <c r="I1369" s="1020"/>
      <c r="J1369" s="1020"/>
      <c r="K1369" s="1020"/>
      <c r="L1369" s="1020"/>
      <c r="M1369" s="1020"/>
      <c r="N1369" s="1020"/>
      <c r="O1369" s="145"/>
      <c r="P1369" s="1020"/>
      <c r="Q1369" s="941"/>
      <c r="R1369" s="1020"/>
      <c r="S1369" s="1020"/>
      <c r="T1369" s="1020"/>
      <c r="U1369" s="1020"/>
      <c r="V1369" s="1020"/>
      <c r="W1369" s="144"/>
      <c r="X1369" s="144" t="s">
        <v>39</v>
      </c>
      <c r="Y1369" s="144"/>
      <c r="Z1369" s="144"/>
      <c r="AA1369" s="144" t="s">
        <v>36</v>
      </c>
      <c r="AB1369" s="146">
        <f>ROUND(AD1369/'lista, wskaźniki'!$A$133,0)</f>
        <v>5</v>
      </c>
      <c r="AC1369" s="146"/>
      <c r="AD1369" s="144">
        <v>1500</v>
      </c>
      <c r="AE1369" s="1020"/>
      <c r="AF1369" s="334">
        <f t="shared" si="612"/>
        <v>78</v>
      </c>
      <c r="AG1369" s="272">
        <f>IF(R1369="kompletna",Q1369*J1369*0.0036*'lista, wskaźniki'!$F$13, IF(R1369="częściowa",Q1369*J1369*0.0036*'lista, wskaźniki'!$F$14, IF(R1369="brak",Q1369*J1369*0.0036*'lista, wskaźniki'!$F$15,)))</f>
        <v>0</v>
      </c>
      <c r="AH1369" s="334">
        <f>IF(Y1369="inne",K1369*'lista, wskaźniki'!$E$35,IF(Y1369="to samo źródło",0,IF(Y1369=0,0)))</f>
        <v>0</v>
      </c>
      <c r="AI1369" s="334" t="b">
        <f>IF(AA1369="gaz z sieci",AC1369*'lista, wskaźniki'!$D$21)</f>
        <v>0</v>
      </c>
      <c r="AJ1369" s="272">
        <f>IF(AA1369="węgiel",AB1369*'lista, wskaźniki'!$D$20, IF('Sektor mieszkaniowy'!AA1369="drewno",'Sektor mieszkaniowy'!AB1369*'lista, wskaźniki'!$D$22,IF('Sektor mieszkaniowy'!AA1369="pellet",AB1369*'lista, wskaźniki'!$D$23,IF('Sektor mieszkaniowy'!AA1369="gaz z sieci",AB1369*'lista, wskaźniki'!$D$21,IF('Sektor mieszkaniowy'!AA1369="olej opałowy",'Sektor mieszkaniowy'!AB1369*'lista, wskaźniki'!$D$24)))))</f>
        <v>78</v>
      </c>
      <c r="AK1369" s="1023"/>
      <c r="AL1369" s="1020"/>
      <c r="AM1369" s="20">
        <f>IF(AA1369="węgiel",AF1369*1/3.6*'lista, wskaźniki'!$F$20,IF(AA1369="drewno",AF1369*1/3.6*'lista, wskaźniki'!$F$22,IF(AA1369="pellet",AF1369*1/3.6*'lista, wskaźniki'!$F$23,IF(AA1369="gaz z sieci",AF1369*1/3.6*'lista, wskaźniki'!$F$21,IF(AA1369="olej opałowy",AF1369*1/3.6*'lista, wskaźniki'!$F$24,0)))))</f>
        <v>0</v>
      </c>
      <c r="AN1369" s="20">
        <f>IF(AA1369="węgiel",AF1369*'lista, wskaźniki'!$E$42,IF(AA1369="drewno",AF1369*'lista, wskaźniki'!$G$42,IF(AA1369="pellet",AF1369*'lista, wskaźniki'!$H$42,IF(AA1369="gaz z sieci",AF1369*'lista, wskaźniki'!$F$42,IF(AA1369="olej opałowy",AF1369*'lista, wskaźniki'!$I$42,0)))))</f>
        <v>6.318E-2</v>
      </c>
      <c r="AO1369" s="20">
        <f>IF(AA1369="węgiel",AF1369*'lista, wskaźniki'!$E$43,IF(AA1369="drewno",AF1369*'lista, wskaźniki'!$G$43,IF(AA1369="pellet",AF1369*'lista, wskaźniki'!$H$43,IF(AA1369="gaz z sieci",AF1369*'lista, wskaźniki'!$F$43,IF(AA1369="olej opałowy",AF1369*'lista, wskaźniki'!$I$43,0)))))</f>
        <v>6.318E-2</v>
      </c>
      <c r="AP1369" s="20">
        <f>IF(AA1369="węgiel",AF1369*'lista, wskaźniki'!$E$44,IF(AA1369="drewno",AF1369*'lista, wskaźniki'!$G$44,IF(AA1369="pellet",AF1369*'lista, wskaźniki'!$H$44,IF(AA1369="gaz z sieci",AF1369*'lista, wskaźniki'!$F$44,IF(AA1369="olej opałowy",AF1369*'lista, wskaźniki'!$I$44,0)))))</f>
        <v>1.95E-5</v>
      </c>
      <c r="AQ1369" s="20" t="b">
        <f>IF(Z1369="gaz",AH1369*1/3.6*'lista, wskaźniki'!$F$21,IF(Z1369="energia elektryczna",AH1369*1/3.6*'lista, wskaźniki'!$F$26))</f>
        <v>0</v>
      </c>
      <c r="AR1369" s="20" t="b">
        <f>IF(Z1369="gaz",AH1369*'lista, wskaźniki'!$F$42,IF(Z1369="energia elektryczna",AH1369*0))</f>
        <v>0</v>
      </c>
      <c r="AS1369" s="20" t="b">
        <f>IF(Z1369="gaz",AH1369*'lista, wskaźniki'!$F$43,IF(Z1369="energia elektryczna",AH1369*0))</f>
        <v>0</v>
      </c>
      <c r="AT1369" s="20" t="b">
        <f>IF(Z1369="gaz",AH1369*'lista, wskaźniki'!$F$44,IF(Z1369="energia elektryczna",AH1369*0))</f>
        <v>0</v>
      </c>
      <c r="AU1369" s="20">
        <f>AI1369*1/3.6*'lista, wskaźniki'!$F$21</f>
        <v>0</v>
      </c>
      <c r="AV1369" s="20">
        <f>AI1369*'lista, wskaźniki'!$F$42</f>
        <v>0</v>
      </c>
      <c r="AW1369" s="20">
        <f>AI1369*'lista, wskaźniki'!$F$43</f>
        <v>0</v>
      </c>
      <c r="AX1369" s="20">
        <f>AI1369*'lista, wskaźniki'!$F$44</f>
        <v>0</v>
      </c>
      <c r="AY1369" s="20">
        <f>AK1369*'lista, wskaźniki'!$F$26</f>
        <v>0</v>
      </c>
      <c r="AZ1369" s="20">
        <f t="shared" si="613"/>
        <v>0</v>
      </c>
      <c r="BA1369" s="20">
        <f t="shared" si="614"/>
        <v>6.318E-2</v>
      </c>
      <c r="BB1369" s="20">
        <f t="shared" si="615"/>
        <v>6.318E-2</v>
      </c>
      <c r="BC1369" s="20">
        <f t="shared" si="616"/>
        <v>1.95E-5</v>
      </c>
      <c r="BD1369" s="1020"/>
      <c r="BE1369" s="1020"/>
      <c r="BF1369" s="1020"/>
      <c r="BG1369" s="1020"/>
      <c r="BH1369" s="144"/>
      <c r="BI1369" s="1020"/>
      <c r="BJ1369" s="144"/>
      <c r="BK1369" s="1020"/>
      <c r="BL1369" s="144"/>
      <c r="BM1369" s="144"/>
      <c r="BN1369" s="144"/>
      <c r="BO1369" s="144"/>
      <c r="BP1369" s="144"/>
      <c r="BQ1369" s="144" t="s">
        <v>121</v>
      </c>
      <c r="BR1369" s="144">
        <v>2</v>
      </c>
      <c r="BS1369" s="1017"/>
      <c r="BT1369" s="1017"/>
      <c r="BU1369" s="1017"/>
      <c r="BV1369" s="1017"/>
      <c r="BW1369" s="1017"/>
      <c r="BX1369" s="1017"/>
      <c r="BY1369" s="1026"/>
      <c r="CA1369" s="365" t="b">
        <f t="shared" si="617"/>
        <v>0</v>
      </c>
      <c r="CB1369" s="365">
        <f t="shared" si="618"/>
        <v>78</v>
      </c>
      <c r="CC1369" s="365" t="b">
        <f t="shared" si="619"/>
        <v>0</v>
      </c>
      <c r="CD1369" s="365" t="b">
        <f t="shared" si="620"/>
        <v>0</v>
      </c>
      <c r="CE1369" s="365" t="b">
        <f t="shared" si="621"/>
        <v>0</v>
      </c>
      <c r="CF1369" s="365" t="b">
        <f t="shared" si="622"/>
        <v>0</v>
      </c>
      <c r="CG1369" s="365" t="b">
        <f t="shared" si="623"/>
        <v>0</v>
      </c>
      <c r="CH1369" s="365" t="b">
        <f t="shared" si="624"/>
        <v>0</v>
      </c>
      <c r="CI1369" s="72" t="b">
        <f t="shared" si="625"/>
        <v>0</v>
      </c>
      <c r="CJ1369" s="72">
        <f t="shared" si="626"/>
        <v>78</v>
      </c>
      <c r="CK1369" s="72" t="b">
        <f t="shared" si="627"/>
        <v>0</v>
      </c>
      <c r="CL1369" s="72">
        <f t="shared" si="628"/>
        <v>0</v>
      </c>
      <c r="CM1369" s="72" t="b">
        <f t="shared" si="629"/>
        <v>0</v>
      </c>
      <c r="CN1369" s="72" t="b">
        <f t="shared" si="630"/>
        <v>0</v>
      </c>
      <c r="CP1369" s="13">
        <f t="shared" si="631"/>
        <v>0</v>
      </c>
      <c r="CQ1369" s="13" t="b">
        <f t="shared" si="632"/>
        <v>0</v>
      </c>
      <c r="CR1369" s="13" t="b">
        <f t="shared" si="633"/>
        <v>0</v>
      </c>
      <c r="CS1369" s="13" t="b">
        <f t="shared" si="639"/>
        <v>0</v>
      </c>
      <c r="CT1369" s="13" t="b">
        <f t="shared" si="638"/>
        <v>0</v>
      </c>
      <c r="CU1369" s="13" t="b">
        <f t="shared" si="611"/>
        <v>0</v>
      </c>
      <c r="CV1369" s="13" t="b">
        <f t="shared" si="634"/>
        <v>0</v>
      </c>
      <c r="CW1369" s="13" t="b">
        <f t="shared" si="635"/>
        <v>0</v>
      </c>
      <c r="CX1369" s="13" t="b">
        <f t="shared" si="636"/>
        <v>0</v>
      </c>
      <c r="CY1369" s="13" t="b">
        <f t="shared" si="637"/>
        <v>0</v>
      </c>
    </row>
    <row r="1370" spans="1:103" ht="15" thickBot="1">
      <c r="A1370" s="932"/>
      <c r="B1370" s="1020"/>
      <c r="C1370" s="1020"/>
      <c r="D1370" s="1020"/>
      <c r="E1370" s="1020"/>
      <c r="F1370" s="1020"/>
      <c r="G1370" s="1020"/>
      <c r="H1370" s="1020"/>
      <c r="I1370" s="1020"/>
      <c r="J1370" s="1020"/>
      <c r="K1370" s="1020"/>
      <c r="L1370" s="1020"/>
      <c r="M1370" s="1020"/>
      <c r="N1370" s="1020"/>
      <c r="O1370" s="145"/>
      <c r="P1370" s="1020"/>
      <c r="Q1370" s="941"/>
      <c r="R1370" s="1020"/>
      <c r="S1370" s="1020"/>
      <c r="T1370" s="1020"/>
      <c r="U1370" s="1020"/>
      <c r="V1370" s="1020"/>
      <c r="W1370" s="144"/>
      <c r="X1370" s="144"/>
      <c r="Y1370" s="144"/>
      <c r="Z1370" s="144"/>
      <c r="AA1370" s="144" t="s">
        <v>50</v>
      </c>
      <c r="AB1370" s="146"/>
      <c r="AC1370" s="146"/>
      <c r="AD1370" s="144"/>
      <c r="AE1370" s="1020"/>
      <c r="AF1370" s="334">
        <f t="shared" si="612"/>
        <v>0</v>
      </c>
      <c r="AG1370" s="272">
        <f>IF(R1370="kompletna",Q1370*J1370*0.0036*'lista, wskaźniki'!$F$13, IF(R1370="częściowa",Q1370*J1370*0.0036*'lista, wskaźniki'!$F$14, IF(R1370="brak",Q1370*J1370*0.0036*'lista, wskaźniki'!$F$15,)))</f>
        <v>0</v>
      </c>
      <c r="AH1370" s="334">
        <f>IF(Y1370="inne",K1370*'lista, wskaźniki'!$E$35,IF(Y1370="to samo źródło",0,IF(Y1370=0,0)))</f>
        <v>0</v>
      </c>
      <c r="AI1370" s="334" t="b">
        <f>IF(AA1370="gaz z sieci",AC1370*'lista, wskaźniki'!$D$21)</f>
        <v>0</v>
      </c>
      <c r="AJ1370" s="272">
        <f>IF(AA1370="węgiel",AB1370*'lista, wskaźniki'!$D$20, IF('Sektor mieszkaniowy'!AA1370="drewno",'Sektor mieszkaniowy'!AB1370*'lista, wskaźniki'!$D$22,IF('Sektor mieszkaniowy'!AA1370="pellet",AB1370*'lista, wskaźniki'!$D$23,IF('Sektor mieszkaniowy'!AA1370="gaz z sieci",AB1370*'lista, wskaźniki'!$D$21,IF('Sektor mieszkaniowy'!AA1370="olej opałowy",'Sektor mieszkaniowy'!AB1370*'lista, wskaźniki'!$D$24)))))</f>
        <v>0</v>
      </c>
      <c r="AK1370" s="1023"/>
      <c r="AL1370" s="1020"/>
      <c r="AM1370" s="20">
        <f>IF(AA1370="węgiel",AF1370*1/3.6*'lista, wskaźniki'!$F$20,IF(AA1370="drewno",AF1370*1/3.6*'lista, wskaźniki'!$F$22,IF(AA1370="pellet",AF1370*1/3.6*'lista, wskaźniki'!$F$23,IF(AA1370="gaz z sieci",AF1370*1/3.6*'lista, wskaźniki'!$F$21,IF(AA1370="olej opałowy",AF1370*1/3.6*'lista, wskaźniki'!$F$24,0)))))</f>
        <v>0</v>
      </c>
      <c r="AN1370" s="20">
        <f>IF(AA1370="węgiel",AF1370*'lista, wskaźniki'!$E$42,IF(AA1370="drewno",AF1370*'lista, wskaźniki'!$G$42,IF(AA1370="pellet",AF1370*'lista, wskaźniki'!$H$42,IF(AA1370="gaz z sieci",AF1370*'lista, wskaźniki'!$F$42,IF(AA1370="olej opałowy",AF1370*'lista, wskaźniki'!$I$42,0)))))</f>
        <v>0</v>
      </c>
      <c r="AO1370" s="20">
        <f>IF(AA1370="węgiel",AF1370*'lista, wskaźniki'!$E$43,IF(AA1370="drewno",AF1370*'lista, wskaźniki'!$G$43,IF(AA1370="pellet",AF1370*'lista, wskaźniki'!$H$43,IF(AA1370="gaz z sieci",AF1370*'lista, wskaźniki'!$F$43,IF(AA1370="olej opałowy",AF1370*'lista, wskaźniki'!$I$43,0)))))</f>
        <v>0</v>
      </c>
      <c r="AP1370" s="20">
        <f>IF(AA1370="węgiel",AF1370*'lista, wskaźniki'!$E$44,IF(AA1370="drewno",AF1370*'lista, wskaźniki'!$G$44,IF(AA1370="pellet",AF1370*'lista, wskaźniki'!$H$44,IF(AA1370="gaz z sieci",AF1370*'lista, wskaźniki'!$F$44,IF(AA1370="olej opałowy",AF1370*'lista, wskaźniki'!$I$44,0)))))</f>
        <v>0</v>
      </c>
      <c r="AQ1370" s="20" t="b">
        <f>IF(Z1370="gaz",AH1370*1/3.6*'lista, wskaźniki'!$F$21,IF(Z1370="energia elektryczna",AH1370*1/3.6*'lista, wskaźniki'!$F$26))</f>
        <v>0</v>
      </c>
      <c r="AR1370" s="20" t="b">
        <f>IF(Z1370="gaz",AH1370*'lista, wskaźniki'!$F$42,IF(Z1370="energia elektryczna",AH1370*0))</f>
        <v>0</v>
      </c>
      <c r="AS1370" s="20" t="b">
        <f>IF(Z1370="gaz",AH1370*'lista, wskaźniki'!$F$43,IF(Z1370="energia elektryczna",AH1370*0))</f>
        <v>0</v>
      </c>
      <c r="AT1370" s="20" t="b">
        <f>IF(Z1370="gaz",AH1370*'lista, wskaźniki'!$F$44,IF(Z1370="energia elektryczna",AH1370*0))</f>
        <v>0</v>
      </c>
      <c r="AU1370" s="20">
        <f>AI1370*1/3.6*'lista, wskaźniki'!$F$21</f>
        <v>0</v>
      </c>
      <c r="AV1370" s="20">
        <f>AI1370*'lista, wskaźniki'!$F$42</f>
        <v>0</v>
      </c>
      <c r="AW1370" s="20">
        <f>AI1370*'lista, wskaźniki'!$F$43</f>
        <v>0</v>
      </c>
      <c r="AX1370" s="20">
        <f>AI1370*'lista, wskaźniki'!$F$44</f>
        <v>0</v>
      </c>
      <c r="AY1370" s="20">
        <f>AK1370*'lista, wskaźniki'!$F$26</f>
        <v>0</v>
      </c>
      <c r="AZ1370" s="20">
        <f t="shared" si="613"/>
        <v>0</v>
      </c>
      <c r="BA1370" s="20">
        <f t="shared" si="614"/>
        <v>0</v>
      </c>
      <c r="BB1370" s="20">
        <f t="shared" si="615"/>
        <v>0</v>
      </c>
      <c r="BC1370" s="20">
        <f t="shared" si="616"/>
        <v>0</v>
      </c>
      <c r="BD1370" s="1020"/>
      <c r="BE1370" s="1020"/>
      <c r="BF1370" s="1020"/>
      <c r="BG1370" s="1020"/>
      <c r="BH1370" s="144"/>
      <c r="BI1370" s="1020"/>
      <c r="BJ1370" s="144"/>
      <c r="BK1370" s="1020"/>
      <c r="BL1370" s="144"/>
      <c r="BM1370" s="144"/>
      <c r="BN1370" s="144"/>
      <c r="BO1370" s="144"/>
      <c r="BP1370" s="144"/>
      <c r="BQ1370" s="144"/>
      <c r="BR1370" s="144"/>
      <c r="BS1370" s="1017"/>
      <c r="BT1370" s="1017"/>
      <c r="BU1370" s="1017"/>
      <c r="BV1370" s="1017"/>
      <c r="BW1370" s="1017"/>
      <c r="BX1370" s="1017"/>
      <c r="BY1370" s="1026"/>
      <c r="CA1370" s="365" t="b">
        <f t="shared" si="617"/>
        <v>0</v>
      </c>
      <c r="CB1370" s="365" t="b">
        <f t="shared" si="618"/>
        <v>0</v>
      </c>
      <c r="CC1370" s="365">
        <f t="shared" si="619"/>
        <v>0</v>
      </c>
      <c r="CD1370" s="365" t="b">
        <f t="shared" si="620"/>
        <v>0</v>
      </c>
      <c r="CE1370" s="365" t="b">
        <f t="shared" si="621"/>
        <v>0</v>
      </c>
      <c r="CF1370" s="365" t="b">
        <f t="shared" si="622"/>
        <v>0</v>
      </c>
      <c r="CG1370" s="365" t="b">
        <f t="shared" si="623"/>
        <v>0</v>
      </c>
      <c r="CH1370" s="365" t="b">
        <f t="shared" si="624"/>
        <v>0</v>
      </c>
      <c r="CI1370" s="72" t="b">
        <f t="shared" si="625"/>
        <v>0</v>
      </c>
      <c r="CJ1370" s="72" t="b">
        <f t="shared" si="626"/>
        <v>0</v>
      </c>
      <c r="CK1370" s="72">
        <f t="shared" si="627"/>
        <v>0</v>
      </c>
      <c r="CL1370" s="72">
        <f t="shared" si="628"/>
        <v>0</v>
      </c>
      <c r="CM1370" s="72" t="b">
        <f t="shared" si="629"/>
        <v>0</v>
      </c>
      <c r="CN1370" s="72" t="b">
        <f t="shared" si="630"/>
        <v>0</v>
      </c>
      <c r="CP1370" s="13">
        <f t="shared" si="631"/>
        <v>0</v>
      </c>
      <c r="CQ1370" s="13" t="b">
        <f t="shared" si="632"/>
        <v>0</v>
      </c>
      <c r="CR1370" s="13" t="b">
        <f t="shared" si="633"/>
        <v>0</v>
      </c>
      <c r="CS1370" s="13" t="b">
        <f t="shared" si="639"/>
        <v>0</v>
      </c>
      <c r="CT1370" s="13" t="b">
        <f t="shared" si="638"/>
        <v>0</v>
      </c>
      <c r="CU1370" s="13" t="b">
        <f t="shared" si="611"/>
        <v>0</v>
      </c>
      <c r="CV1370" s="13" t="b">
        <f t="shared" si="634"/>
        <v>0</v>
      </c>
      <c r="CW1370" s="13" t="b">
        <f t="shared" si="635"/>
        <v>0</v>
      </c>
      <c r="CX1370" s="13" t="b">
        <f t="shared" si="636"/>
        <v>0</v>
      </c>
      <c r="CY1370" s="13" t="b">
        <f t="shared" si="637"/>
        <v>0</v>
      </c>
    </row>
    <row r="1371" spans="1:103" ht="15" thickBot="1">
      <c r="A1371" s="932"/>
      <c r="B1371" s="1020"/>
      <c r="C1371" s="1020"/>
      <c r="D1371" s="1020"/>
      <c r="E1371" s="1020"/>
      <c r="F1371" s="1020"/>
      <c r="G1371" s="1020"/>
      <c r="H1371" s="1020"/>
      <c r="I1371" s="1020"/>
      <c r="J1371" s="1020"/>
      <c r="K1371" s="1020"/>
      <c r="L1371" s="1020"/>
      <c r="M1371" s="1020"/>
      <c r="N1371" s="1020"/>
      <c r="O1371" s="145"/>
      <c r="P1371" s="1020"/>
      <c r="Q1371" s="941"/>
      <c r="R1371" s="1020"/>
      <c r="S1371" s="1020"/>
      <c r="T1371" s="1020"/>
      <c r="U1371" s="1020"/>
      <c r="V1371" s="1020"/>
      <c r="W1371" s="144"/>
      <c r="X1371" s="144"/>
      <c r="Y1371" s="144"/>
      <c r="Z1371" s="144"/>
      <c r="AA1371" s="144" t="s">
        <v>38</v>
      </c>
      <c r="AB1371" s="146"/>
      <c r="AC1371" s="146"/>
      <c r="AD1371" s="144"/>
      <c r="AE1371" s="1020"/>
      <c r="AF1371" s="334">
        <f t="shared" si="612"/>
        <v>0</v>
      </c>
      <c r="AG1371" s="272">
        <f>IF(R1371="kompletna",Q1371*J1371*0.0036*'lista, wskaźniki'!$F$13, IF(R1371="częściowa",Q1371*J1371*0.0036*'lista, wskaźniki'!$F$14, IF(R1371="brak",Q1371*J1371*0.0036*'lista, wskaźniki'!$F$15,)))</f>
        <v>0</v>
      </c>
      <c r="AH1371" s="334">
        <f>IF(Y1371="inne",K1371*'lista, wskaźniki'!$E$35,IF(Y1371="to samo źródło",0,IF(Y1371=0,0)))</f>
        <v>0</v>
      </c>
      <c r="AI1371" s="334">
        <f>IF(AA1371="gaz z sieci",AC1371*'lista, wskaźniki'!$D$21)</f>
        <v>0</v>
      </c>
      <c r="AJ1371" s="272">
        <f>IF(AA1371="węgiel",AB1371*'lista, wskaźniki'!$D$20, IF('Sektor mieszkaniowy'!AA1371="drewno",'Sektor mieszkaniowy'!AB1371*'lista, wskaźniki'!$D$22,IF('Sektor mieszkaniowy'!AA1371="pellet",AB1371*'lista, wskaźniki'!$D$23,IF('Sektor mieszkaniowy'!AA1371="gaz z sieci",AB1371*'lista, wskaźniki'!$D$21,IF('Sektor mieszkaniowy'!AA1371="olej opałowy",'Sektor mieszkaniowy'!AB1371*'lista, wskaźniki'!$D$24)))))</f>
        <v>0</v>
      </c>
      <c r="AK1371" s="1023"/>
      <c r="AL1371" s="1020"/>
      <c r="AM1371" s="20">
        <f>IF(AA1371="węgiel",AF1371*1/3.6*'lista, wskaźniki'!$F$20,IF(AA1371="drewno",AF1371*1/3.6*'lista, wskaźniki'!$F$22,IF(AA1371="pellet",AF1371*1/3.6*'lista, wskaźniki'!$F$23,IF(AA1371="gaz z sieci",AF1371*1/3.6*'lista, wskaźniki'!$F$21,IF(AA1371="olej opałowy",AF1371*1/3.6*'lista, wskaźniki'!$F$24,0)))))</f>
        <v>0</v>
      </c>
      <c r="AN1371" s="20">
        <f>IF(AA1371="węgiel",AF1371*'lista, wskaźniki'!$E$42,IF(AA1371="drewno",AF1371*'lista, wskaźniki'!$G$42,IF(AA1371="pellet",AF1371*'lista, wskaźniki'!$H$42,IF(AA1371="gaz z sieci",AF1371*'lista, wskaźniki'!$F$42,IF(AA1371="olej opałowy",AF1371*'lista, wskaźniki'!$I$42,0)))))</f>
        <v>0</v>
      </c>
      <c r="AO1371" s="20">
        <f>IF(AA1371="węgiel",AF1371*'lista, wskaźniki'!$E$43,IF(AA1371="drewno",AF1371*'lista, wskaźniki'!$G$43,IF(AA1371="pellet",AF1371*'lista, wskaźniki'!$H$43,IF(AA1371="gaz z sieci",AF1371*'lista, wskaźniki'!$F$43,IF(AA1371="olej opałowy",AF1371*'lista, wskaźniki'!$I$43,0)))))</f>
        <v>0</v>
      </c>
      <c r="AP1371" s="20">
        <f>IF(AA1371="węgiel",AF1371*'lista, wskaźniki'!$E$44,IF(AA1371="drewno",AF1371*'lista, wskaźniki'!$G$44,IF(AA1371="pellet",AF1371*'lista, wskaźniki'!$H$44,IF(AA1371="gaz z sieci",AF1371*'lista, wskaźniki'!$F$44,IF(AA1371="olej opałowy",AF1371*'lista, wskaźniki'!$I$44,0)))))</f>
        <v>0</v>
      </c>
      <c r="AQ1371" s="20" t="b">
        <f>IF(Z1371="gaz",AH1371*1/3.6*'lista, wskaźniki'!$F$21,IF(Z1371="energia elektryczna",AH1371*1/3.6*'lista, wskaźniki'!$F$26))</f>
        <v>0</v>
      </c>
      <c r="AR1371" s="20" t="b">
        <f>IF(Z1371="gaz",AH1371*'lista, wskaźniki'!$F$42,IF(Z1371="energia elektryczna",AH1371*0))</f>
        <v>0</v>
      </c>
      <c r="AS1371" s="20" t="b">
        <f>IF(Z1371="gaz",AH1371*'lista, wskaźniki'!$F$43,IF(Z1371="energia elektryczna",AH1371*0))</f>
        <v>0</v>
      </c>
      <c r="AT1371" s="20" t="b">
        <f>IF(Z1371="gaz",AH1371*'lista, wskaźniki'!$F$44,IF(Z1371="energia elektryczna",AH1371*0))</f>
        <v>0</v>
      </c>
      <c r="AU1371" s="20">
        <f>AI1371*1/3.6*'lista, wskaźniki'!$F$21</f>
        <v>0</v>
      </c>
      <c r="AV1371" s="20">
        <f>AI1371*'lista, wskaźniki'!$F$42</f>
        <v>0</v>
      </c>
      <c r="AW1371" s="20">
        <f>AI1371*'lista, wskaźniki'!$F$43</f>
        <v>0</v>
      </c>
      <c r="AX1371" s="20">
        <f>AI1371*'lista, wskaźniki'!$F$44</f>
        <v>0</v>
      </c>
      <c r="AY1371" s="20">
        <f>AK1371*'lista, wskaźniki'!$F$26</f>
        <v>0</v>
      </c>
      <c r="AZ1371" s="20">
        <f t="shared" si="613"/>
        <v>0</v>
      </c>
      <c r="BA1371" s="20">
        <f t="shared" si="614"/>
        <v>0</v>
      </c>
      <c r="BB1371" s="20">
        <f t="shared" si="615"/>
        <v>0</v>
      </c>
      <c r="BC1371" s="20">
        <f t="shared" si="616"/>
        <v>0</v>
      </c>
      <c r="BD1371" s="1020"/>
      <c r="BE1371" s="1020"/>
      <c r="BF1371" s="1020"/>
      <c r="BG1371" s="1020"/>
      <c r="BH1371" s="144"/>
      <c r="BI1371" s="1020"/>
      <c r="BJ1371" s="144"/>
      <c r="BK1371" s="1020"/>
      <c r="BL1371" s="144"/>
      <c r="BM1371" s="144"/>
      <c r="BN1371" s="144"/>
      <c r="BO1371" s="144"/>
      <c r="BP1371" s="144"/>
      <c r="BQ1371" s="144"/>
      <c r="BR1371" s="144"/>
      <c r="BS1371" s="1017"/>
      <c r="BT1371" s="1017"/>
      <c r="BU1371" s="1017"/>
      <c r="BV1371" s="1017"/>
      <c r="BW1371" s="1017"/>
      <c r="BX1371" s="1017"/>
      <c r="BY1371" s="1026"/>
      <c r="CA1371" s="365" t="b">
        <f t="shared" si="617"/>
        <v>0</v>
      </c>
      <c r="CB1371" s="365" t="b">
        <f t="shared" si="618"/>
        <v>0</v>
      </c>
      <c r="CC1371" s="365" t="b">
        <f t="shared" si="619"/>
        <v>0</v>
      </c>
      <c r="CD1371" s="365">
        <f t="shared" si="620"/>
        <v>0</v>
      </c>
      <c r="CE1371" s="365" t="b">
        <f t="shared" si="621"/>
        <v>0</v>
      </c>
      <c r="CF1371" s="365" t="b">
        <f t="shared" si="622"/>
        <v>0</v>
      </c>
      <c r="CG1371" s="365" t="b">
        <f t="shared" si="623"/>
        <v>0</v>
      </c>
      <c r="CH1371" s="365">
        <f t="shared" si="624"/>
        <v>0</v>
      </c>
      <c r="CI1371" s="72" t="b">
        <f t="shared" si="625"/>
        <v>0</v>
      </c>
      <c r="CJ1371" s="72" t="b">
        <f t="shared" si="626"/>
        <v>0</v>
      </c>
      <c r="CK1371" s="72" t="b">
        <f t="shared" si="627"/>
        <v>0</v>
      </c>
      <c r="CL1371" s="72">
        <f t="shared" si="628"/>
        <v>0</v>
      </c>
      <c r="CM1371" s="72" t="b">
        <f t="shared" si="629"/>
        <v>0</v>
      </c>
      <c r="CN1371" s="72" t="b">
        <f t="shared" si="630"/>
        <v>0</v>
      </c>
      <c r="CP1371" s="13">
        <f t="shared" si="631"/>
        <v>0</v>
      </c>
      <c r="CQ1371" s="13" t="b">
        <f t="shared" si="632"/>
        <v>0</v>
      </c>
      <c r="CR1371" s="13" t="b">
        <f t="shared" si="633"/>
        <v>0</v>
      </c>
      <c r="CS1371" s="13" t="b">
        <f t="shared" si="639"/>
        <v>0</v>
      </c>
      <c r="CT1371" s="13" t="b">
        <f t="shared" si="638"/>
        <v>0</v>
      </c>
      <c r="CU1371" s="13" t="b">
        <f t="shared" si="611"/>
        <v>0</v>
      </c>
      <c r="CV1371" s="13" t="b">
        <f t="shared" si="634"/>
        <v>0</v>
      </c>
      <c r="CW1371" s="13" t="b">
        <f t="shared" si="635"/>
        <v>0</v>
      </c>
      <c r="CX1371" s="13" t="b">
        <f t="shared" si="636"/>
        <v>0</v>
      </c>
      <c r="CY1371" s="13" t="b">
        <f t="shared" si="637"/>
        <v>0</v>
      </c>
    </row>
    <row r="1372" spans="1:103" ht="15" thickBot="1">
      <c r="A1372" s="933"/>
      <c r="B1372" s="1021"/>
      <c r="C1372" s="1021"/>
      <c r="D1372" s="1021"/>
      <c r="E1372" s="1021"/>
      <c r="F1372" s="1021"/>
      <c r="G1372" s="1021"/>
      <c r="H1372" s="1021"/>
      <c r="I1372" s="1021"/>
      <c r="J1372" s="1021"/>
      <c r="K1372" s="1021"/>
      <c r="L1372" s="1021"/>
      <c r="M1372" s="1021"/>
      <c r="N1372" s="1021"/>
      <c r="O1372" s="148"/>
      <c r="P1372" s="1021"/>
      <c r="Q1372" s="942"/>
      <c r="R1372" s="1021"/>
      <c r="S1372" s="1021"/>
      <c r="T1372" s="1021"/>
      <c r="U1372" s="1021"/>
      <c r="V1372" s="1021"/>
      <c r="W1372" s="147"/>
      <c r="X1372" s="147"/>
      <c r="Y1372" s="147"/>
      <c r="Z1372" s="147"/>
      <c r="AA1372" s="147" t="s">
        <v>37</v>
      </c>
      <c r="AB1372" s="149"/>
      <c r="AC1372" s="149"/>
      <c r="AD1372" s="147"/>
      <c r="AE1372" s="1021"/>
      <c r="AF1372" s="334">
        <f t="shared" si="612"/>
        <v>0</v>
      </c>
      <c r="AG1372" s="272">
        <f>IF(R1372="kompletna",Q1372*J1372*0.0036*'lista, wskaźniki'!$F$13, IF(R1372="częściowa",Q1372*J1372*0.0036*'lista, wskaźniki'!$F$14, IF(R1372="brak",Q1372*J1372*0.0036*'lista, wskaźniki'!$F$15,)))</f>
        <v>0</v>
      </c>
      <c r="AH1372" s="334">
        <f>IF(Y1372="inne",K1372*'lista, wskaźniki'!$E$35,IF(Y1372="to samo źródło",0,IF(Y1372=0,0)))</f>
        <v>0</v>
      </c>
      <c r="AI1372" s="334" t="b">
        <f>IF(AA1372="gaz z sieci",AC1372*'lista, wskaźniki'!$D$21)</f>
        <v>0</v>
      </c>
      <c r="AJ1372" s="272">
        <f>IF(AA1372="węgiel",AB1372*'lista, wskaźniki'!$D$20, IF('Sektor mieszkaniowy'!AA1372="drewno",'Sektor mieszkaniowy'!AB1372*'lista, wskaźniki'!$D$22,IF('Sektor mieszkaniowy'!AA1372="pellet",AB1372*'lista, wskaźniki'!$D$23,IF('Sektor mieszkaniowy'!AA1372="gaz z sieci",AB1372*'lista, wskaźniki'!$D$21,IF('Sektor mieszkaniowy'!AA1372="olej opałowy",'Sektor mieszkaniowy'!AB1372*'lista, wskaźniki'!$D$24)))))</f>
        <v>0</v>
      </c>
      <c r="AK1372" s="1024"/>
      <c r="AL1372" s="1021"/>
      <c r="AM1372" s="20">
        <f>IF(AA1372="węgiel",AF1372*1/3.6*'lista, wskaźniki'!$F$20,IF(AA1372="drewno",AF1372*1/3.6*'lista, wskaźniki'!$F$22,IF(AA1372="pellet",AF1372*1/3.6*'lista, wskaźniki'!$F$23,IF(AA1372="gaz z sieci",AF1372*1/3.6*'lista, wskaźniki'!$F$21,IF(AA1372="olej opałowy",AF1372*1/3.6*'lista, wskaźniki'!$F$24,0)))))</f>
        <v>0</v>
      </c>
      <c r="AN1372" s="20">
        <f>IF(AA1372="węgiel",AF1372*'lista, wskaźniki'!$E$42,IF(AA1372="drewno",AF1372*'lista, wskaźniki'!$G$42,IF(AA1372="pellet",AF1372*'lista, wskaźniki'!$H$42,IF(AA1372="gaz z sieci",AF1372*'lista, wskaźniki'!$F$42,IF(AA1372="olej opałowy",AF1372*'lista, wskaźniki'!$I$42,0)))))</f>
        <v>0</v>
      </c>
      <c r="AO1372" s="20">
        <f>IF(AA1372="węgiel",AF1372*'lista, wskaźniki'!$E$43,IF(AA1372="drewno",AF1372*'lista, wskaźniki'!$G$43,IF(AA1372="pellet",AF1372*'lista, wskaźniki'!$H$43,IF(AA1372="gaz z sieci",AF1372*'lista, wskaźniki'!$F$43,IF(AA1372="olej opałowy",AF1372*'lista, wskaźniki'!$I$43,0)))))</f>
        <v>0</v>
      </c>
      <c r="AP1372" s="20">
        <f>IF(AA1372="węgiel",AF1372*'lista, wskaźniki'!$E$44,IF(AA1372="drewno",AF1372*'lista, wskaźniki'!$G$44,IF(AA1372="pellet",AF1372*'lista, wskaźniki'!$H$44,IF(AA1372="gaz z sieci",AF1372*'lista, wskaźniki'!$F$44,IF(AA1372="olej opałowy",AF1372*'lista, wskaźniki'!$I$44,0)))))</f>
        <v>0</v>
      </c>
      <c r="AQ1372" s="20" t="b">
        <f>IF(Z1372="gaz",AH1372*1/3.6*'lista, wskaźniki'!$F$21,IF(Z1372="energia elektryczna",AH1372*1/3.6*'lista, wskaźniki'!$F$26))</f>
        <v>0</v>
      </c>
      <c r="AR1372" s="20" t="b">
        <f>IF(Z1372="gaz",AH1372*'lista, wskaźniki'!$F$42,IF(Z1372="energia elektryczna",AH1372*0))</f>
        <v>0</v>
      </c>
      <c r="AS1372" s="20" t="b">
        <f>IF(Z1372="gaz",AH1372*'lista, wskaźniki'!$F$43,IF(Z1372="energia elektryczna",AH1372*0))</f>
        <v>0</v>
      </c>
      <c r="AT1372" s="20" t="b">
        <f>IF(Z1372="gaz",AH1372*'lista, wskaźniki'!$F$44,IF(Z1372="energia elektryczna",AH1372*0))</f>
        <v>0</v>
      </c>
      <c r="AU1372" s="20">
        <f>AI1372*1/3.6*'lista, wskaźniki'!$F$21</f>
        <v>0</v>
      </c>
      <c r="AV1372" s="20">
        <f>AI1372*'lista, wskaźniki'!$F$42</f>
        <v>0</v>
      </c>
      <c r="AW1372" s="20">
        <f>AI1372*'lista, wskaźniki'!$F$43</f>
        <v>0</v>
      </c>
      <c r="AX1372" s="20">
        <f>AI1372*'lista, wskaźniki'!$F$44</f>
        <v>0</v>
      </c>
      <c r="AY1372" s="20">
        <f>AK1372*'lista, wskaźniki'!$F$26</f>
        <v>0</v>
      </c>
      <c r="AZ1372" s="20">
        <f t="shared" si="613"/>
        <v>0</v>
      </c>
      <c r="BA1372" s="20">
        <f t="shared" si="614"/>
        <v>0</v>
      </c>
      <c r="BB1372" s="20">
        <f t="shared" si="615"/>
        <v>0</v>
      </c>
      <c r="BC1372" s="20">
        <f t="shared" si="616"/>
        <v>0</v>
      </c>
      <c r="BD1372" s="1021"/>
      <c r="BE1372" s="1021"/>
      <c r="BF1372" s="1021"/>
      <c r="BG1372" s="1021"/>
      <c r="BH1372" s="147"/>
      <c r="BI1372" s="1021"/>
      <c r="BJ1372" s="147"/>
      <c r="BK1372" s="1021"/>
      <c r="BL1372" s="147"/>
      <c r="BM1372" s="147"/>
      <c r="BN1372" s="147"/>
      <c r="BO1372" s="147"/>
      <c r="BP1372" s="147"/>
      <c r="BQ1372" s="147"/>
      <c r="BR1372" s="147"/>
      <c r="BS1372" s="1018"/>
      <c r="BT1372" s="1018"/>
      <c r="BU1372" s="1018"/>
      <c r="BV1372" s="1018"/>
      <c r="BW1372" s="1018"/>
      <c r="BX1372" s="1018"/>
      <c r="BY1372" s="1027"/>
      <c r="CA1372" s="365" t="b">
        <f t="shared" si="617"/>
        <v>0</v>
      </c>
      <c r="CB1372" s="365" t="b">
        <f t="shared" si="618"/>
        <v>0</v>
      </c>
      <c r="CC1372" s="365" t="b">
        <f t="shared" si="619"/>
        <v>0</v>
      </c>
      <c r="CD1372" s="365" t="b">
        <f t="shared" si="620"/>
        <v>0</v>
      </c>
      <c r="CE1372" s="365">
        <f t="shared" si="621"/>
        <v>0</v>
      </c>
      <c r="CF1372" s="365" t="b">
        <f t="shared" si="622"/>
        <v>0</v>
      </c>
      <c r="CG1372" s="365" t="b">
        <f t="shared" si="623"/>
        <v>0</v>
      </c>
      <c r="CH1372" s="365" t="b">
        <f t="shared" si="624"/>
        <v>0</v>
      </c>
      <c r="CI1372" s="72" t="b">
        <f t="shared" si="625"/>
        <v>0</v>
      </c>
      <c r="CJ1372" s="72" t="b">
        <f t="shared" si="626"/>
        <v>0</v>
      </c>
      <c r="CK1372" s="72" t="b">
        <f t="shared" si="627"/>
        <v>0</v>
      </c>
      <c r="CL1372" s="72">
        <f t="shared" si="628"/>
        <v>0</v>
      </c>
      <c r="CM1372" s="72">
        <f t="shared" si="629"/>
        <v>0</v>
      </c>
      <c r="CN1372" s="72" t="b">
        <f t="shared" si="630"/>
        <v>0</v>
      </c>
      <c r="CP1372" s="13">
        <f t="shared" si="631"/>
        <v>0</v>
      </c>
      <c r="CQ1372" s="13" t="b">
        <f t="shared" si="632"/>
        <v>0</v>
      </c>
      <c r="CR1372" s="13" t="b">
        <f t="shared" si="633"/>
        <v>0</v>
      </c>
      <c r="CS1372" s="13" t="b">
        <f t="shared" si="639"/>
        <v>0</v>
      </c>
      <c r="CT1372" s="13" t="b">
        <f t="shared" si="638"/>
        <v>0</v>
      </c>
      <c r="CU1372" s="13" t="b">
        <f t="shared" si="611"/>
        <v>0</v>
      </c>
      <c r="CV1372" s="13" t="b">
        <f t="shared" si="634"/>
        <v>0</v>
      </c>
      <c r="CW1372" s="13" t="b">
        <f t="shared" si="635"/>
        <v>0</v>
      </c>
      <c r="CX1372" s="13" t="b">
        <f t="shared" si="636"/>
        <v>0</v>
      </c>
      <c r="CY1372" s="13" t="b">
        <f t="shared" si="637"/>
        <v>0</v>
      </c>
    </row>
    <row r="1373" spans="1:103" ht="15" thickBot="1">
      <c r="A1373" s="931">
        <v>275</v>
      </c>
      <c r="B1373" s="1019" t="s">
        <v>230</v>
      </c>
      <c r="C1373" s="1019"/>
      <c r="D1373" s="1019" t="s">
        <v>1</v>
      </c>
      <c r="E1373" s="1019" t="s">
        <v>5</v>
      </c>
      <c r="F1373" s="1019">
        <v>3</v>
      </c>
      <c r="G1373" s="1019">
        <v>3</v>
      </c>
      <c r="H1373" s="1019"/>
      <c r="I1373" s="1019" t="s">
        <v>10</v>
      </c>
      <c r="J1373" s="1019"/>
      <c r="K1373" s="1019"/>
      <c r="L1373" s="1019" t="s">
        <v>16</v>
      </c>
      <c r="M1373" s="1019"/>
      <c r="N1373" s="1019" t="s">
        <v>16</v>
      </c>
      <c r="O1373" s="142"/>
      <c r="P1373" s="1019" t="s">
        <v>17</v>
      </c>
      <c r="Q1373" s="940">
        <f>IF(I1373="&lt;1966",'lista, wskaźniki'!$G$4,IF(I1373="1967-1985",'lista, wskaźniki'!$G$5,IF(I1373="1986-1992",'lista, wskaźniki'!$G$6,IF(I1373="1993-1996",'lista, wskaźniki'!$G$7,IF(I1373="&gt;1997",'lista, wskaźniki'!$G$8,IF(I1373=0,'lista, wskaźniki'!$G$4))))))</f>
        <v>290</v>
      </c>
      <c r="R1373" s="1019" t="s">
        <v>23</v>
      </c>
      <c r="S1373" s="1019" t="s">
        <v>27</v>
      </c>
      <c r="T1373" s="1019"/>
      <c r="U1373" s="1019"/>
      <c r="V1373" s="1019"/>
      <c r="W1373" s="20" t="s">
        <v>36</v>
      </c>
      <c r="X1373" s="141" t="s">
        <v>195</v>
      </c>
      <c r="Y1373" s="141" t="s">
        <v>42</v>
      </c>
      <c r="Z1373" s="141"/>
      <c r="AA1373" s="141" t="s">
        <v>35</v>
      </c>
      <c r="AB1373" s="143"/>
      <c r="AC1373" s="143"/>
      <c r="AD1373" s="141"/>
      <c r="AE1373" s="1019">
        <v>7</v>
      </c>
      <c r="AF1373" s="334">
        <f t="shared" si="612"/>
        <v>0</v>
      </c>
      <c r="AG1373" s="272">
        <f>IF(R1373="kompletna",Q1373*J1373*0.0036*'lista, wskaźniki'!$F$13, IF(R1373="częściowa",Q1373*J1373*0.0036*'lista, wskaźniki'!$F$14, IF(R1373="brak",Q1373*J1373*0.0036*'lista, wskaźniki'!$F$15,)))</f>
        <v>0</v>
      </c>
      <c r="AH1373" s="334">
        <f>IF(Y1373="inne",K1373*'lista, wskaźniki'!$E$35,IF(Y1373="to samo źródło",0,IF(Y1373=0,0)))</f>
        <v>0</v>
      </c>
      <c r="AI1373" s="334" t="b">
        <f>IF(AA1373="gaz z sieci",AC1373*'lista, wskaźniki'!$D$21)</f>
        <v>0</v>
      </c>
      <c r="AJ1373" s="272">
        <f>IF(AA1373="węgiel",AB1373*'lista, wskaźniki'!$D$20, IF('Sektor mieszkaniowy'!AA1373="drewno",'Sektor mieszkaniowy'!AB1373*'lista, wskaźniki'!$D$22,IF('Sektor mieszkaniowy'!AA1373="pellet",AB1373*'lista, wskaźniki'!$D$23,IF('Sektor mieszkaniowy'!AA1373="gaz z sieci",AB1373*'lista, wskaźniki'!$D$21,IF('Sektor mieszkaniowy'!AA1373="olej opałowy",'Sektor mieszkaniowy'!AB1373*'lista, wskaźniki'!$D$24)))))</f>
        <v>0</v>
      </c>
      <c r="AK1373" s="1022"/>
      <c r="AL1373" s="1019"/>
      <c r="AM1373" s="20">
        <f>IF(AA1373="węgiel",AF1373*1/3.6*'lista, wskaźniki'!$F$20,IF(AA1373="drewno",AF1373*1/3.6*'lista, wskaźniki'!$F$22,IF(AA1373="pellet",AF1373*1/3.6*'lista, wskaźniki'!$F$23,IF(AA1373="gaz z sieci",AF1373*1/3.6*'lista, wskaźniki'!$F$21,IF(AA1373="olej opałowy",AF1373*1/3.6*'lista, wskaźniki'!$F$24,0)))))</f>
        <v>0</v>
      </c>
      <c r="AN1373" s="20">
        <f>IF(AA1373="węgiel",AF1373*'lista, wskaźniki'!$E$42,IF(AA1373="drewno",AF1373*'lista, wskaźniki'!$G$42,IF(AA1373="pellet",AF1373*'lista, wskaźniki'!$H$42,IF(AA1373="gaz z sieci",AF1373*'lista, wskaźniki'!$F$42,IF(AA1373="olej opałowy",AF1373*'lista, wskaźniki'!$I$42,0)))))</f>
        <v>0</v>
      </c>
      <c r="AO1373" s="20">
        <f>IF(AA1373="węgiel",AF1373*'lista, wskaźniki'!$E$43,IF(AA1373="drewno",AF1373*'lista, wskaźniki'!$G$43,IF(AA1373="pellet",AF1373*'lista, wskaźniki'!$H$43,IF(AA1373="gaz z sieci",AF1373*'lista, wskaźniki'!$F$43,IF(AA1373="olej opałowy",AF1373*'lista, wskaźniki'!$I$43,0)))))</f>
        <v>0</v>
      </c>
      <c r="AP1373" s="20">
        <f>IF(AA1373="węgiel",AF1373*'lista, wskaźniki'!$E$44,IF(AA1373="drewno",AF1373*'lista, wskaźniki'!$G$44,IF(AA1373="pellet",AF1373*'lista, wskaźniki'!$H$44,IF(AA1373="gaz z sieci",AF1373*'lista, wskaźniki'!$F$44,IF(AA1373="olej opałowy",AF1373*'lista, wskaźniki'!$I$44,0)))))</f>
        <v>0</v>
      </c>
      <c r="AQ1373" s="20" t="b">
        <f>IF(Z1373="gaz",AH1373*1/3.6*'lista, wskaźniki'!$F$21,IF(Z1373="energia elektryczna",AH1373*1/3.6*'lista, wskaźniki'!$F$26))</f>
        <v>0</v>
      </c>
      <c r="AR1373" s="20" t="b">
        <f>IF(Z1373="gaz",AH1373*'lista, wskaźniki'!$F$42,IF(Z1373="energia elektryczna",AH1373*0))</f>
        <v>0</v>
      </c>
      <c r="AS1373" s="20" t="b">
        <f>IF(Z1373="gaz",AH1373*'lista, wskaźniki'!$F$43,IF(Z1373="energia elektryczna",AH1373*0))</f>
        <v>0</v>
      </c>
      <c r="AT1373" s="20" t="b">
        <f>IF(Z1373="gaz",AH1373*'lista, wskaźniki'!$F$44,IF(Z1373="energia elektryczna",AH1373*0))</f>
        <v>0</v>
      </c>
      <c r="AU1373" s="20">
        <f>AI1373*1/3.6*'lista, wskaźniki'!$F$21</f>
        <v>0</v>
      </c>
      <c r="AV1373" s="20">
        <f>AI1373*'lista, wskaźniki'!$F$42</f>
        <v>0</v>
      </c>
      <c r="AW1373" s="20">
        <f>AI1373*'lista, wskaźniki'!$F$43</f>
        <v>0</v>
      </c>
      <c r="AX1373" s="20">
        <f>AI1373*'lista, wskaźniki'!$F$44</f>
        <v>0</v>
      </c>
      <c r="AY1373" s="20">
        <f>AK1373*'lista, wskaźniki'!$F$26</f>
        <v>0</v>
      </c>
      <c r="AZ1373" s="20">
        <f t="shared" si="613"/>
        <v>0</v>
      </c>
      <c r="BA1373" s="20">
        <f t="shared" si="614"/>
        <v>0</v>
      </c>
      <c r="BB1373" s="20">
        <f t="shared" si="615"/>
        <v>0</v>
      </c>
      <c r="BC1373" s="20">
        <f t="shared" si="616"/>
        <v>0</v>
      </c>
      <c r="BD1373" s="1019" t="s">
        <v>17</v>
      </c>
      <c r="BE1373" s="1019" t="s">
        <v>17</v>
      </c>
      <c r="BF1373" s="1019" t="s">
        <v>16</v>
      </c>
      <c r="BG1373" s="1019" t="s">
        <v>17</v>
      </c>
      <c r="BH1373" s="141"/>
      <c r="BI1373" s="1019" t="s">
        <v>17</v>
      </c>
      <c r="BJ1373" s="141"/>
      <c r="BK1373" s="1019" t="s">
        <v>17</v>
      </c>
      <c r="BL1373" s="141"/>
      <c r="BM1373" s="141"/>
      <c r="BN1373" s="141"/>
      <c r="BO1373" s="141" t="s">
        <v>57</v>
      </c>
      <c r="BP1373" s="141"/>
      <c r="BQ1373" s="141"/>
      <c r="BR1373" s="141"/>
      <c r="BS1373" s="1016"/>
      <c r="BT1373" s="1016"/>
      <c r="BU1373" s="1016"/>
      <c r="BV1373" s="1016"/>
      <c r="BW1373" s="1016"/>
      <c r="BX1373" s="1016"/>
      <c r="BY1373" s="1025"/>
      <c r="CA1373" s="365">
        <f t="shared" si="617"/>
        <v>0</v>
      </c>
      <c r="CB1373" s="365" t="b">
        <f t="shared" si="618"/>
        <v>0</v>
      </c>
      <c r="CC1373" s="365" t="b">
        <f t="shared" si="619"/>
        <v>0</v>
      </c>
      <c r="CD1373" s="365" t="b">
        <f t="shared" si="620"/>
        <v>0</v>
      </c>
      <c r="CE1373" s="365" t="b">
        <f t="shared" si="621"/>
        <v>0</v>
      </c>
      <c r="CF1373" s="365" t="b">
        <f t="shared" si="622"/>
        <v>0</v>
      </c>
      <c r="CG1373" s="365" t="b">
        <f t="shared" si="623"/>
        <v>0</v>
      </c>
      <c r="CH1373" s="365" t="b">
        <f t="shared" si="624"/>
        <v>0</v>
      </c>
      <c r="CI1373" s="72">
        <f t="shared" si="625"/>
        <v>0</v>
      </c>
      <c r="CJ1373" s="72" t="b">
        <f t="shared" si="626"/>
        <v>0</v>
      </c>
      <c r="CK1373" s="72" t="b">
        <f t="shared" si="627"/>
        <v>0</v>
      </c>
      <c r="CL1373" s="72">
        <f t="shared" si="628"/>
        <v>0</v>
      </c>
      <c r="CM1373" s="72" t="b">
        <f t="shared" si="629"/>
        <v>0</v>
      </c>
      <c r="CN1373" s="72" t="b">
        <f t="shared" si="630"/>
        <v>0</v>
      </c>
      <c r="CP1373" s="13">
        <f t="shared" si="631"/>
        <v>0</v>
      </c>
      <c r="CQ1373" s="13">
        <f t="shared" si="632"/>
        <v>0</v>
      </c>
      <c r="CR1373" s="13" t="b">
        <f t="shared" si="633"/>
        <v>0</v>
      </c>
      <c r="CS1373" s="13">
        <f t="shared" si="639"/>
        <v>0</v>
      </c>
      <c r="CT1373" s="13" t="b">
        <f t="shared" si="638"/>
        <v>0</v>
      </c>
      <c r="CU1373" s="13">
        <f t="shared" si="611"/>
        <v>0</v>
      </c>
      <c r="CV1373" s="13" t="b">
        <f t="shared" si="634"/>
        <v>0</v>
      </c>
      <c r="CW1373" s="13">
        <f t="shared" si="635"/>
        <v>0</v>
      </c>
      <c r="CX1373" s="13" t="b">
        <f t="shared" si="636"/>
        <v>0</v>
      </c>
      <c r="CY1373" s="13">
        <f t="shared" si="637"/>
        <v>0</v>
      </c>
    </row>
    <row r="1374" spans="1:103" ht="15" thickBot="1">
      <c r="A1374" s="932"/>
      <c r="B1374" s="1020"/>
      <c r="C1374" s="1020"/>
      <c r="D1374" s="1020"/>
      <c r="E1374" s="1020"/>
      <c r="F1374" s="1020"/>
      <c r="G1374" s="1020"/>
      <c r="H1374" s="1020"/>
      <c r="I1374" s="1020"/>
      <c r="J1374" s="1020"/>
      <c r="K1374" s="1020"/>
      <c r="L1374" s="1020"/>
      <c r="M1374" s="1020"/>
      <c r="N1374" s="1020"/>
      <c r="O1374" s="145"/>
      <c r="P1374" s="1020"/>
      <c r="Q1374" s="941"/>
      <c r="R1374" s="1020"/>
      <c r="S1374" s="1020"/>
      <c r="T1374" s="1020"/>
      <c r="U1374" s="1020"/>
      <c r="V1374" s="1020"/>
      <c r="W1374" s="144"/>
      <c r="X1374" s="144" t="s">
        <v>39</v>
      </c>
      <c r="Y1374" s="144"/>
      <c r="Z1374" s="144"/>
      <c r="AA1374" s="144" t="s">
        <v>36</v>
      </c>
      <c r="AB1374" s="146"/>
      <c r="AC1374" s="146"/>
      <c r="AD1374" s="144"/>
      <c r="AE1374" s="1020"/>
      <c r="AF1374" s="334">
        <f t="shared" si="612"/>
        <v>0</v>
      </c>
      <c r="AG1374" s="272">
        <f>IF(R1374="kompletna",Q1374*J1374*0.0036*'lista, wskaźniki'!$F$13, IF(R1374="częściowa",Q1374*J1374*0.0036*'lista, wskaźniki'!$F$14, IF(R1374="brak",Q1374*J1374*0.0036*'lista, wskaźniki'!$F$15,)))</f>
        <v>0</v>
      </c>
      <c r="AH1374" s="334">
        <f>IF(Y1374="inne",K1374*'lista, wskaźniki'!$E$35,IF(Y1374="to samo źródło",0,IF(Y1374=0,0)))</f>
        <v>0</v>
      </c>
      <c r="AI1374" s="334" t="b">
        <f>IF(AA1374="gaz z sieci",AC1374*'lista, wskaźniki'!$D$21)</f>
        <v>0</v>
      </c>
      <c r="AJ1374" s="272">
        <f>IF(AA1374="węgiel",AB1374*'lista, wskaźniki'!$D$20, IF('Sektor mieszkaniowy'!AA1374="drewno",'Sektor mieszkaniowy'!AB1374*'lista, wskaźniki'!$D$22,IF('Sektor mieszkaniowy'!AA1374="pellet",AB1374*'lista, wskaźniki'!$D$23,IF('Sektor mieszkaniowy'!AA1374="gaz z sieci",AB1374*'lista, wskaźniki'!$D$21,IF('Sektor mieszkaniowy'!AA1374="olej opałowy",'Sektor mieszkaniowy'!AB1374*'lista, wskaźniki'!$D$24)))))</f>
        <v>0</v>
      </c>
      <c r="AK1374" s="1023"/>
      <c r="AL1374" s="1020"/>
      <c r="AM1374" s="20">
        <f>IF(AA1374="węgiel",AF1374*1/3.6*'lista, wskaźniki'!$F$20,IF(AA1374="drewno",AF1374*1/3.6*'lista, wskaźniki'!$F$22,IF(AA1374="pellet",AF1374*1/3.6*'lista, wskaźniki'!$F$23,IF(AA1374="gaz z sieci",AF1374*1/3.6*'lista, wskaźniki'!$F$21,IF(AA1374="olej opałowy",AF1374*1/3.6*'lista, wskaźniki'!$F$24,0)))))</f>
        <v>0</v>
      </c>
      <c r="AN1374" s="20">
        <f>IF(AA1374="węgiel",AF1374*'lista, wskaźniki'!$E$42,IF(AA1374="drewno",AF1374*'lista, wskaźniki'!$G$42,IF(AA1374="pellet",AF1374*'lista, wskaźniki'!$H$42,IF(AA1374="gaz z sieci",AF1374*'lista, wskaźniki'!$F$42,IF(AA1374="olej opałowy",AF1374*'lista, wskaźniki'!$I$42,0)))))</f>
        <v>0</v>
      </c>
      <c r="AO1374" s="20">
        <f>IF(AA1374="węgiel",AF1374*'lista, wskaźniki'!$E$43,IF(AA1374="drewno",AF1374*'lista, wskaźniki'!$G$43,IF(AA1374="pellet",AF1374*'lista, wskaźniki'!$H$43,IF(AA1374="gaz z sieci",AF1374*'lista, wskaźniki'!$F$43,IF(AA1374="olej opałowy",AF1374*'lista, wskaźniki'!$I$43,0)))))</f>
        <v>0</v>
      </c>
      <c r="AP1374" s="20">
        <f>IF(AA1374="węgiel",AF1374*'lista, wskaźniki'!$E$44,IF(AA1374="drewno",AF1374*'lista, wskaźniki'!$G$44,IF(AA1374="pellet",AF1374*'lista, wskaźniki'!$H$44,IF(AA1374="gaz z sieci",AF1374*'lista, wskaźniki'!$F$44,IF(AA1374="olej opałowy",AF1374*'lista, wskaźniki'!$I$44,0)))))</f>
        <v>0</v>
      </c>
      <c r="AQ1374" s="20" t="b">
        <f>IF(Z1374="gaz",AH1374*1/3.6*'lista, wskaźniki'!$F$21,IF(Z1374="energia elektryczna",AH1374*1/3.6*'lista, wskaźniki'!$F$26))</f>
        <v>0</v>
      </c>
      <c r="AR1374" s="20" t="b">
        <f>IF(Z1374="gaz",AH1374*'lista, wskaźniki'!$F$42,IF(Z1374="energia elektryczna",AH1374*0))</f>
        <v>0</v>
      </c>
      <c r="AS1374" s="20" t="b">
        <f>IF(Z1374="gaz",AH1374*'lista, wskaźniki'!$F$43,IF(Z1374="energia elektryczna",AH1374*0))</f>
        <v>0</v>
      </c>
      <c r="AT1374" s="20" t="b">
        <f>IF(Z1374="gaz",AH1374*'lista, wskaźniki'!$F$44,IF(Z1374="energia elektryczna",AH1374*0))</f>
        <v>0</v>
      </c>
      <c r="AU1374" s="20">
        <f>AI1374*1/3.6*'lista, wskaźniki'!$F$21</f>
        <v>0</v>
      </c>
      <c r="AV1374" s="20">
        <f>AI1374*'lista, wskaźniki'!$F$42</f>
        <v>0</v>
      </c>
      <c r="AW1374" s="20">
        <f>AI1374*'lista, wskaźniki'!$F$43</f>
        <v>0</v>
      </c>
      <c r="AX1374" s="20">
        <f>AI1374*'lista, wskaźniki'!$F$44</f>
        <v>0</v>
      </c>
      <c r="AY1374" s="20">
        <f>AK1374*'lista, wskaźniki'!$F$26</f>
        <v>0</v>
      </c>
      <c r="AZ1374" s="20">
        <f t="shared" si="613"/>
        <v>0</v>
      </c>
      <c r="BA1374" s="20">
        <f t="shared" si="614"/>
        <v>0</v>
      </c>
      <c r="BB1374" s="20">
        <f t="shared" si="615"/>
        <v>0</v>
      </c>
      <c r="BC1374" s="20">
        <f t="shared" si="616"/>
        <v>0</v>
      </c>
      <c r="BD1374" s="1020"/>
      <c r="BE1374" s="1020"/>
      <c r="BF1374" s="1020"/>
      <c r="BG1374" s="1020"/>
      <c r="BH1374" s="144"/>
      <c r="BI1374" s="1020"/>
      <c r="BJ1374" s="144"/>
      <c r="BK1374" s="1020"/>
      <c r="BL1374" s="144"/>
      <c r="BM1374" s="144"/>
      <c r="BN1374" s="144"/>
      <c r="BO1374" s="144"/>
      <c r="BP1374" s="144"/>
      <c r="BQ1374" s="144"/>
      <c r="BR1374" s="144"/>
      <c r="BS1374" s="1017"/>
      <c r="BT1374" s="1017"/>
      <c r="BU1374" s="1017"/>
      <c r="BV1374" s="1017"/>
      <c r="BW1374" s="1017"/>
      <c r="BX1374" s="1017"/>
      <c r="BY1374" s="1026"/>
      <c r="CA1374" s="365" t="b">
        <f t="shared" si="617"/>
        <v>0</v>
      </c>
      <c r="CB1374" s="365">
        <f t="shared" si="618"/>
        <v>0</v>
      </c>
      <c r="CC1374" s="365" t="b">
        <f t="shared" si="619"/>
        <v>0</v>
      </c>
      <c r="CD1374" s="365" t="b">
        <f t="shared" si="620"/>
        <v>0</v>
      </c>
      <c r="CE1374" s="365" t="b">
        <f t="shared" si="621"/>
        <v>0</v>
      </c>
      <c r="CF1374" s="365" t="b">
        <f t="shared" si="622"/>
        <v>0</v>
      </c>
      <c r="CG1374" s="365" t="b">
        <f t="shared" si="623"/>
        <v>0</v>
      </c>
      <c r="CH1374" s="365" t="b">
        <f t="shared" si="624"/>
        <v>0</v>
      </c>
      <c r="CI1374" s="72" t="b">
        <f t="shared" si="625"/>
        <v>0</v>
      </c>
      <c r="CJ1374" s="72">
        <f t="shared" si="626"/>
        <v>0</v>
      </c>
      <c r="CK1374" s="72" t="b">
        <f t="shared" si="627"/>
        <v>0</v>
      </c>
      <c r="CL1374" s="72">
        <f t="shared" si="628"/>
        <v>0</v>
      </c>
      <c r="CM1374" s="72" t="b">
        <f t="shared" si="629"/>
        <v>0</v>
      </c>
      <c r="CN1374" s="72" t="b">
        <f t="shared" si="630"/>
        <v>0</v>
      </c>
      <c r="CP1374" s="13">
        <f t="shared" si="631"/>
        <v>0</v>
      </c>
      <c r="CQ1374" s="13" t="b">
        <f t="shared" si="632"/>
        <v>0</v>
      </c>
      <c r="CR1374" s="13" t="b">
        <f t="shared" si="633"/>
        <v>0</v>
      </c>
      <c r="CS1374" s="13" t="b">
        <f t="shared" si="639"/>
        <v>0</v>
      </c>
      <c r="CT1374" s="13" t="b">
        <f t="shared" si="638"/>
        <v>0</v>
      </c>
      <c r="CU1374" s="13" t="b">
        <f t="shared" si="611"/>
        <v>0</v>
      </c>
      <c r="CV1374" s="13" t="b">
        <f t="shared" si="634"/>
        <v>0</v>
      </c>
      <c r="CW1374" s="13" t="b">
        <f t="shared" si="635"/>
        <v>0</v>
      </c>
      <c r="CX1374" s="13" t="b">
        <f t="shared" si="636"/>
        <v>0</v>
      </c>
      <c r="CY1374" s="13" t="b">
        <f t="shared" si="637"/>
        <v>0</v>
      </c>
    </row>
    <row r="1375" spans="1:103" ht="15" thickBot="1">
      <c r="A1375" s="932"/>
      <c r="B1375" s="1020"/>
      <c r="C1375" s="1020"/>
      <c r="D1375" s="1020"/>
      <c r="E1375" s="1020"/>
      <c r="F1375" s="1020"/>
      <c r="G1375" s="1020"/>
      <c r="H1375" s="1020"/>
      <c r="I1375" s="1020"/>
      <c r="J1375" s="1020"/>
      <c r="K1375" s="1020"/>
      <c r="L1375" s="1020"/>
      <c r="M1375" s="1020"/>
      <c r="N1375" s="1020"/>
      <c r="O1375" s="145"/>
      <c r="P1375" s="1020"/>
      <c r="Q1375" s="941"/>
      <c r="R1375" s="1020"/>
      <c r="S1375" s="1020"/>
      <c r="T1375" s="1020"/>
      <c r="U1375" s="1020"/>
      <c r="V1375" s="1020"/>
      <c r="W1375" s="144"/>
      <c r="X1375" s="144"/>
      <c r="Y1375" s="144"/>
      <c r="Z1375" s="144"/>
      <c r="AA1375" s="144" t="s">
        <v>50</v>
      </c>
      <c r="AB1375" s="146"/>
      <c r="AC1375" s="146"/>
      <c r="AD1375" s="144"/>
      <c r="AE1375" s="1020"/>
      <c r="AF1375" s="334">
        <f t="shared" si="612"/>
        <v>0</v>
      </c>
      <c r="AG1375" s="272">
        <f>IF(R1375="kompletna",Q1375*J1375*0.0036*'lista, wskaźniki'!$F$13, IF(R1375="częściowa",Q1375*J1375*0.0036*'lista, wskaźniki'!$F$14, IF(R1375="brak",Q1375*J1375*0.0036*'lista, wskaźniki'!$F$15,)))</f>
        <v>0</v>
      </c>
      <c r="AH1375" s="334">
        <f>IF(Y1375="inne",K1375*'lista, wskaźniki'!$E$35,IF(Y1375="to samo źródło",0,IF(Y1375=0,0)))</f>
        <v>0</v>
      </c>
      <c r="AI1375" s="334" t="b">
        <f>IF(AA1375="gaz z sieci",AC1375*'lista, wskaźniki'!$D$21)</f>
        <v>0</v>
      </c>
      <c r="AJ1375" s="272">
        <f>IF(AA1375="węgiel",AB1375*'lista, wskaźniki'!$D$20, IF('Sektor mieszkaniowy'!AA1375="drewno",'Sektor mieszkaniowy'!AB1375*'lista, wskaźniki'!$D$22,IF('Sektor mieszkaniowy'!AA1375="pellet",AB1375*'lista, wskaźniki'!$D$23,IF('Sektor mieszkaniowy'!AA1375="gaz z sieci",AB1375*'lista, wskaźniki'!$D$21,IF('Sektor mieszkaniowy'!AA1375="olej opałowy",'Sektor mieszkaniowy'!AB1375*'lista, wskaźniki'!$D$24)))))</f>
        <v>0</v>
      </c>
      <c r="AK1375" s="1023"/>
      <c r="AL1375" s="1020"/>
      <c r="AM1375" s="20">
        <f>IF(AA1375="węgiel",AF1375*1/3.6*'lista, wskaźniki'!$F$20,IF(AA1375="drewno",AF1375*1/3.6*'lista, wskaźniki'!$F$22,IF(AA1375="pellet",AF1375*1/3.6*'lista, wskaźniki'!$F$23,IF(AA1375="gaz z sieci",AF1375*1/3.6*'lista, wskaźniki'!$F$21,IF(AA1375="olej opałowy",AF1375*1/3.6*'lista, wskaźniki'!$F$24,0)))))</f>
        <v>0</v>
      </c>
      <c r="AN1375" s="20">
        <f>IF(AA1375="węgiel",AF1375*'lista, wskaźniki'!$E$42,IF(AA1375="drewno",AF1375*'lista, wskaźniki'!$G$42,IF(AA1375="pellet",AF1375*'lista, wskaźniki'!$H$42,IF(AA1375="gaz z sieci",AF1375*'lista, wskaźniki'!$F$42,IF(AA1375="olej opałowy",AF1375*'lista, wskaźniki'!$I$42,0)))))</f>
        <v>0</v>
      </c>
      <c r="AO1375" s="20">
        <f>IF(AA1375="węgiel",AF1375*'lista, wskaźniki'!$E$43,IF(AA1375="drewno",AF1375*'lista, wskaźniki'!$G$43,IF(AA1375="pellet",AF1375*'lista, wskaźniki'!$H$43,IF(AA1375="gaz z sieci",AF1375*'lista, wskaźniki'!$F$43,IF(AA1375="olej opałowy",AF1375*'lista, wskaźniki'!$I$43,0)))))</f>
        <v>0</v>
      </c>
      <c r="AP1375" s="20">
        <f>IF(AA1375="węgiel",AF1375*'lista, wskaźniki'!$E$44,IF(AA1375="drewno",AF1375*'lista, wskaźniki'!$G$44,IF(AA1375="pellet",AF1375*'lista, wskaźniki'!$H$44,IF(AA1375="gaz z sieci",AF1375*'lista, wskaźniki'!$F$44,IF(AA1375="olej opałowy",AF1375*'lista, wskaźniki'!$I$44,0)))))</f>
        <v>0</v>
      </c>
      <c r="AQ1375" s="20" t="b">
        <f>IF(Z1375="gaz",AH1375*1/3.6*'lista, wskaźniki'!$F$21,IF(Z1375="energia elektryczna",AH1375*1/3.6*'lista, wskaźniki'!$F$26))</f>
        <v>0</v>
      </c>
      <c r="AR1375" s="20" t="b">
        <f>IF(Z1375="gaz",AH1375*'lista, wskaźniki'!$F$42,IF(Z1375="energia elektryczna",AH1375*0))</f>
        <v>0</v>
      </c>
      <c r="AS1375" s="20" t="b">
        <f>IF(Z1375="gaz",AH1375*'lista, wskaźniki'!$F$43,IF(Z1375="energia elektryczna",AH1375*0))</f>
        <v>0</v>
      </c>
      <c r="AT1375" s="20" t="b">
        <f>IF(Z1375="gaz",AH1375*'lista, wskaźniki'!$F$44,IF(Z1375="energia elektryczna",AH1375*0))</f>
        <v>0</v>
      </c>
      <c r="AU1375" s="20">
        <f>AI1375*1/3.6*'lista, wskaźniki'!$F$21</f>
        <v>0</v>
      </c>
      <c r="AV1375" s="20">
        <f>AI1375*'lista, wskaźniki'!$F$42</f>
        <v>0</v>
      </c>
      <c r="AW1375" s="20">
        <f>AI1375*'lista, wskaźniki'!$F$43</f>
        <v>0</v>
      </c>
      <c r="AX1375" s="20">
        <f>AI1375*'lista, wskaźniki'!$F$44</f>
        <v>0</v>
      </c>
      <c r="AY1375" s="20">
        <f>AK1375*'lista, wskaźniki'!$F$26</f>
        <v>0</v>
      </c>
      <c r="AZ1375" s="20">
        <f t="shared" si="613"/>
        <v>0</v>
      </c>
      <c r="BA1375" s="20">
        <f t="shared" si="614"/>
        <v>0</v>
      </c>
      <c r="BB1375" s="20">
        <f t="shared" si="615"/>
        <v>0</v>
      </c>
      <c r="BC1375" s="20">
        <f t="shared" si="616"/>
        <v>0</v>
      </c>
      <c r="BD1375" s="1020"/>
      <c r="BE1375" s="1020"/>
      <c r="BF1375" s="1020"/>
      <c r="BG1375" s="1020"/>
      <c r="BH1375" s="144"/>
      <c r="BI1375" s="1020"/>
      <c r="BJ1375" s="144"/>
      <c r="BK1375" s="1020"/>
      <c r="BL1375" s="144"/>
      <c r="BM1375" s="144"/>
      <c r="BN1375" s="144"/>
      <c r="BO1375" s="144"/>
      <c r="BP1375" s="144"/>
      <c r="BQ1375" s="144"/>
      <c r="BR1375" s="144"/>
      <c r="BS1375" s="1017"/>
      <c r="BT1375" s="1017"/>
      <c r="BU1375" s="1017"/>
      <c r="BV1375" s="1017"/>
      <c r="BW1375" s="1017"/>
      <c r="BX1375" s="1017"/>
      <c r="BY1375" s="1026"/>
      <c r="CA1375" s="365" t="b">
        <f t="shared" si="617"/>
        <v>0</v>
      </c>
      <c r="CB1375" s="365" t="b">
        <f t="shared" si="618"/>
        <v>0</v>
      </c>
      <c r="CC1375" s="365">
        <f t="shared" si="619"/>
        <v>0</v>
      </c>
      <c r="CD1375" s="365" t="b">
        <f t="shared" si="620"/>
        <v>0</v>
      </c>
      <c r="CE1375" s="365" t="b">
        <f t="shared" si="621"/>
        <v>0</v>
      </c>
      <c r="CF1375" s="365" t="b">
        <f t="shared" si="622"/>
        <v>0</v>
      </c>
      <c r="CG1375" s="365" t="b">
        <f t="shared" si="623"/>
        <v>0</v>
      </c>
      <c r="CH1375" s="365" t="b">
        <f t="shared" si="624"/>
        <v>0</v>
      </c>
      <c r="CI1375" s="72" t="b">
        <f t="shared" si="625"/>
        <v>0</v>
      </c>
      <c r="CJ1375" s="72" t="b">
        <f t="shared" si="626"/>
        <v>0</v>
      </c>
      <c r="CK1375" s="72">
        <f t="shared" si="627"/>
        <v>0</v>
      </c>
      <c r="CL1375" s="72">
        <f t="shared" si="628"/>
        <v>0</v>
      </c>
      <c r="CM1375" s="72" t="b">
        <f t="shared" si="629"/>
        <v>0</v>
      </c>
      <c r="CN1375" s="72" t="b">
        <f t="shared" si="630"/>
        <v>0</v>
      </c>
      <c r="CP1375" s="13">
        <f t="shared" si="631"/>
        <v>0</v>
      </c>
      <c r="CQ1375" s="13" t="b">
        <f t="shared" si="632"/>
        <v>0</v>
      </c>
      <c r="CR1375" s="13" t="b">
        <f t="shared" si="633"/>
        <v>0</v>
      </c>
      <c r="CS1375" s="13" t="b">
        <f t="shared" si="639"/>
        <v>0</v>
      </c>
      <c r="CT1375" s="13" t="b">
        <f t="shared" si="638"/>
        <v>0</v>
      </c>
      <c r="CU1375" s="13" t="b">
        <f t="shared" ref="CU1375:CU1438" si="640">IF(R1375="kompletna",CT1375,IF(R1375="częściowa",0.5*CT1375,IF(R1375="brak",0*CT1375)))</f>
        <v>0</v>
      </c>
      <c r="CV1375" s="13" t="b">
        <f t="shared" si="634"/>
        <v>0</v>
      </c>
      <c r="CW1375" s="13" t="b">
        <f t="shared" si="635"/>
        <v>0</v>
      </c>
      <c r="CX1375" s="13" t="b">
        <f t="shared" si="636"/>
        <v>0</v>
      </c>
      <c r="CY1375" s="13" t="b">
        <f t="shared" si="637"/>
        <v>0</v>
      </c>
    </row>
    <row r="1376" spans="1:103" ht="15" thickBot="1">
      <c r="A1376" s="932"/>
      <c r="B1376" s="1020"/>
      <c r="C1376" s="1020"/>
      <c r="D1376" s="1020"/>
      <c r="E1376" s="1020"/>
      <c r="F1376" s="1020"/>
      <c r="G1376" s="1020"/>
      <c r="H1376" s="1020"/>
      <c r="I1376" s="1020"/>
      <c r="J1376" s="1020"/>
      <c r="K1376" s="1020"/>
      <c r="L1376" s="1020"/>
      <c r="M1376" s="1020"/>
      <c r="N1376" s="1020"/>
      <c r="O1376" s="145"/>
      <c r="P1376" s="1020"/>
      <c r="Q1376" s="941"/>
      <c r="R1376" s="1020"/>
      <c r="S1376" s="1020"/>
      <c r="T1376" s="1020"/>
      <c r="U1376" s="1020"/>
      <c r="V1376" s="1020"/>
      <c r="W1376" s="144"/>
      <c r="X1376" s="144"/>
      <c r="Y1376" s="144"/>
      <c r="Z1376" s="144"/>
      <c r="AA1376" s="144" t="s">
        <v>38</v>
      </c>
      <c r="AB1376" s="146"/>
      <c r="AC1376" s="146"/>
      <c r="AD1376" s="144"/>
      <c r="AE1376" s="1020"/>
      <c r="AF1376" s="334">
        <f t="shared" si="612"/>
        <v>0</v>
      </c>
      <c r="AG1376" s="272">
        <f>IF(R1376="kompletna",Q1376*J1376*0.0036*'lista, wskaźniki'!$F$13, IF(R1376="częściowa",Q1376*J1376*0.0036*'lista, wskaźniki'!$F$14, IF(R1376="brak",Q1376*J1376*0.0036*'lista, wskaźniki'!$F$15,)))</f>
        <v>0</v>
      </c>
      <c r="AH1376" s="334">
        <f>IF(Y1376="inne",K1376*'lista, wskaźniki'!$E$35,IF(Y1376="to samo źródło",0,IF(Y1376=0,0)))</f>
        <v>0</v>
      </c>
      <c r="AI1376" s="334">
        <f>IF(AA1376="gaz z sieci",AC1376*'lista, wskaźniki'!$D$21)</f>
        <v>0</v>
      </c>
      <c r="AJ1376" s="272">
        <f>IF(AA1376="węgiel",AB1376*'lista, wskaźniki'!$D$20, IF('Sektor mieszkaniowy'!AA1376="drewno",'Sektor mieszkaniowy'!AB1376*'lista, wskaźniki'!$D$22,IF('Sektor mieszkaniowy'!AA1376="pellet",AB1376*'lista, wskaźniki'!$D$23,IF('Sektor mieszkaniowy'!AA1376="gaz z sieci",AB1376*'lista, wskaźniki'!$D$21,IF('Sektor mieszkaniowy'!AA1376="olej opałowy",'Sektor mieszkaniowy'!AB1376*'lista, wskaźniki'!$D$24)))))</f>
        <v>0</v>
      </c>
      <c r="AK1376" s="1023"/>
      <c r="AL1376" s="1020"/>
      <c r="AM1376" s="20">
        <f>IF(AA1376="węgiel",AF1376*1/3.6*'lista, wskaźniki'!$F$20,IF(AA1376="drewno",AF1376*1/3.6*'lista, wskaźniki'!$F$22,IF(AA1376="pellet",AF1376*1/3.6*'lista, wskaźniki'!$F$23,IF(AA1376="gaz z sieci",AF1376*1/3.6*'lista, wskaźniki'!$F$21,IF(AA1376="olej opałowy",AF1376*1/3.6*'lista, wskaźniki'!$F$24,0)))))</f>
        <v>0</v>
      </c>
      <c r="AN1376" s="20">
        <f>IF(AA1376="węgiel",AF1376*'lista, wskaźniki'!$E$42,IF(AA1376="drewno",AF1376*'lista, wskaźniki'!$G$42,IF(AA1376="pellet",AF1376*'lista, wskaźniki'!$H$42,IF(AA1376="gaz z sieci",AF1376*'lista, wskaźniki'!$F$42,IF(AA1376="olej opałowy",AF1376*'lista, wskaźniki'!$I$42,0)))))</f>
        <v>0</v>
      </c>
      <c r="AO1376" s="20">
        <f>IF(AA1376="węgiel",AF1376*'lista, wskaźniki'!$E$43,IF(AA1376="drewno",AF1376*'lista, wskaźniki'!$G$43,IF(AA1376="pellet",AF1376*'lista, wskaźniki'!$H$43,IF(AA1376="gaz z sieci",AF1376*'lista, wskaźniki'!$F$43,IF(AA1376="olej opałowy",AF1376*'lista, wskaźniki'!$I$43,0)))))</f>
        <v>0</v>
      </c>
      <c r="AP1376" s="20">
        <f>IF(AA1376="węgiel",AF1376*'lista, wskaźniki'!$E$44,IF(AA1376="drewno",AF1376*'lista, wskaźniki'!$G$44,IF(AA1376="pellet",AF1376*'lista, wskaźniki'!$H$44,IF(AA1376="gaz z sieci",AF1376*'lista, wskaźniki'!$F$44,IF(AA1376="olej opałowy",AF1376*'lista, wskaźniki'!$I$44,0)))))</f>
        <v>0</v>
      </c>
      <c r="AQ1376" s="20" t="b">
        <f>IF(Z1376="gaz",AH1376*1/3.6*'lista, wskaźniki'!$F$21,IF(Z1376="energia elektryczna",AH1376*1/3.6*'lista, wskaźniki'!$F$26))</f>
        <v>0</v>
      </c>
      <c r="AR1376" s="20" t="b">
        <f>IF(Z1376="gaz",AH1376*'lista, wskaźniki'!$F$42,IF(Z1376="energia elektryczna",AH1376*0))</f>
        <v>0</v>
      </c>
      <c r="AS1376" s="20" t="b">
        <f>IF(Z1376="gaz",AH1376*'lista, wskaźniki'!$F$43,IF(Z1376="energia elektryczna",AH1376*0))</f>
        <v>0</v>
      </c>
      <c r="AT1376" s="20" t="b">
        <f>IF(Z1376="gaz",AH1376*'lista, wskaźniki'!$F$44,IF(Z1376="energia elektryczna",AH1376*0))</f>
        <v>0</v>
      </c>
      <c r="AU1376" s="20">
        <f>AI1376*1/3.6*'lista, wskaźniki'!$F$21</f>
        <v>0</v>
      </c>
      <c r="AV1376" s="20">
        <f>AI1376*'lista, wskaźniki'!$F$42</f>
        <v>0</v>
      </c>
      <c r="AW1376" s="20">
        <f>AI1376*'lista, wskaźniki'!$F$43</f>
        <v>0</v>
      </c>
      <c r="AX1376" s="20">
        <f>AI1376*'lista, wskaźniki'!$F$44</f>
        <v>0</v>
      </c>
      <c r="AY1376" s="20">
        <f>AK1376*'lista, wskaźniki'!$F$26</f>
        <v>0</v>
      </c>
      <c r="AZ1376" s="20">
        <f t="shared" si="613"/>
        <v>0</v>
      </c>
      <c r="BA1376" s="20">
        <f t="shared" si="614"/>
        <v>0</v>
      </c>
      <c r="BB1376" s="20">
        <f t="shared" si="615"/>
        <v>0</v>
      </c>
      <c r="BC1376" s="20">
        <f t="shared" si="616"/>
        <v>0</v>
      </c>
      <c r="BD1376" s="1020"/>
      <c r="BE1376" s="1020"/>
      <c r="BF1376" s="1020"/>
      <c r="BG1376" s="1020"/>
      <c r="BH1376" s="144"/>
      <c r="BI1376" s="1020"/>
      <c r="BJ1376" s="144"/>
      <c r="BK1376" s="1020"/>
      <c r="BL1376" s="144"/>
      <c r="BM1376" s="144"/>
      <c r="BN1376" s="144"/>
      <c r="BO1376" s="144"/>
      <c r="BP1376" s="144"/>
      <c r="BQ1376" s="144"/>
      <c r="BR1376" s="144"/>
      <c r="BS1376" s="1017"/>
      <c r="BT1376" s="1017"/>
      <c r="BU1376" s="1017"/>
      <c r="BV1376" s="1017"/>
      <c r="BW1376" s="1017"/>
      <c r="BX1376" s="1017"/>
      <c r="BY1376" s="1026"/>
      <c r="CA1376" s="365" t="b">
        <f t="shared" si="617"/>
        <v>0</v>
      </c>
      <c r="CB1376" s="365" t="b">
        <f t="shared" si="618"/>
        <v>0</v>
      </c>
      <c r="CC1376" s="365" t="b">
        <f t="shared" si="619"/>
        <v>0</v>
      </c>
      <c r="CD1376" s="365">
        <f t="shared" si="620"/>
        <v>0</v>
      </c>
      <c r="CE1376" s="365" t="b">
        <f t="shared" si="621"/>
        <v>0</v>
      </c>
      <c r="CF1376" s="365" t="b">
        <f t="shared" si="622"/>
        <v>0</v>
      </c>
      <c r="CG1376" s="365" t="b">
        <f t="shared" si="623"/>
        <v>0</v>
      </c>
      <c r="CH1376" s="365">
        <f t="shared" si="624"/>
        <v>0</v>
      </c>
      <c r="CI1376" s="72" t="b">
        <f t="shared" si="625"/>
        <v>0</v>
      </c>
      <c r="CJ1376" s="72" t="b">
        <f t="shared" si="626"/>
        <v>0</v>
      </c>
      <c r="CK1376" s="72" t="b">
        <f t="shared" si="627"/>
        <v>0</v>
      </c>
      <c r="CL1376" s="72">
        <f t="shared" si="628"/>
        <v>0</v>
      </c>
      <c r="CM1376" s="72" t="b">
        <f t="shared" si="629"/>
        <v>0</v>
      </c>
      <c r="CN1376" s="72" t="b">
        <f t="shared" si="630"/>
        <v>0</v>
      </c>
      <c r="CP1376" s="13">
        <f t="shared" si="631"/>
        <v>0</v>
      </c>
      <c r="CQ1376" s="13" t="b">
        <f t="shared" si="632"/>
        <v>0</v>
      </c>
      <c r="CR1376" s="13" t="b">
        <f t="shared" si="633"/>
        <v>0</v>
      </c>
      <c r="CS1376" s="13" t="b">
        <f t="shared" si="639"/>
        <v>0</v>
      </c>
      <c r="CT1376" s="13" t="b">
        <f t="shared" si="638"/>
        <v>0</v>
      </c>
      <c r="CU1376" s="13" t="b">
        <f t="shared" si="640"/>
        <v>0</v>
      </c>
      <c r="CV1376" s="13" t="b">
        <f t="shared" si="634"/>
        <v>0</v>
      </c>
      <c r="CW1376" s="13" t="b">
        <f t="shared" si="635"/>
        <v>0</v>
      </c>
      <c r="CX1376" s="13" t="b">
        <f t="shared" si="636"/>
        <v>0</v>
      </c>
      <c r="CY1376" s="13" t="b">
        <f t="shared" si="637"/>
        <v>0</v>
      </c>
    </row>
    <row r="1377" spans="1:103" ht="15" thickBot="1">
      <c r="A1377" s="933"/>
      <c r="B1377" s="1021"/>
      <c r="C1377" s="1021"/>
      <c r="D1377" s="1021"/>
      <c r="E1377" s="1021"/>
      <c r="F1377" s="1021"/>
      <c r="G1377" s="1021"/>
      <c r="H1377" s="1021"/>
      <c r="I1377" s="1021"/>
      <c r="J1377" s="1021"/>
      <c r="K1377" s="1021"/>
      <c r="L1377" s="1021"/>
      <c r="M1377" s="1021"/>
      <c r="N1377" s="1021"/>
      <c r="O1377" s="148"/>
      <c r="P1377" s="1021"/>
      <c r="Q1377" s="942"/>
      <c r="R1377" s="1021"/>
      <c r="S1377" s="1021"/>
      <c r="T1377" s="1021"/>
      <c r="U1377" s="1021"/>
      <c r="V1377" s="1021"/>
      <c r="W1377" s="147"/>
      <c r="X1377" s="147"/>
      <c r="Y1377" s="147"/>
      <c r="Z1377" s="147"/>
      <c r="AA1377" s="147" t="s">
        <v>37</v>
      </c>
      <c r="AB1377" s="149"/>
      <c r="AC1377" s="149"/>
      <c r="AD1377" s="147"/>
      <c r="AE1377" s="1021"/>
      <c r="AF1377" s="334">
        <f t="shared" si="612"/>
        <v>0</v>
      </c>
      <c r="AG1377" s="272">
        <f>IF(R1377="kompletna",Q1377*J1377*0.0036*'lista, wskaźniki'!$F$13, IF(R1377="częściowa",Q1377*J1377*0.0036*'lista, wskaźniki'!$F$14, IF(R1377="brak",Q1377*J1377*0.0036*'lista, wskaźniki'!$F$15,)))</f>
        <v>0</v>
      </c>
      <c r="AH1377" s="334">
        <f>IF(Y1377="inne",K1377*'lista, wskaźniki'!$E$35,IF(Y1377="to samo źródło",0,IF(Y1377=0,0)))</f>
        <v>0</v>
      </c>
      <c r="AI1377" s="334" t="b">
        <f>IF(AA1377="gaz z sieci",AC1377*'lista, wskaźniki'!$D$21)</f>
        <v>0</v>
      </c>
      <c r="AJ1377" s="272">
        <f>IF(AA1377="węgiel",AB1377*'lista, wskaźniki'!$D$20, IF('Sektor mieszkaniowy'!AA1377="drewno",'Sektor mieszkaniowy'!AB1377*'lista, wskaźniki'!$D$22,IF('Sektor mieszkaniowy'!AA1377="pellet",AB1377*'lista, wskaźniki'!$D$23,IF('Sektor mieszkaniowy'!AA1377="gaz z sieci",AB1377*'lista, wskaźniki'!$D$21,IF('Sektor mieszkaniowy'!AA1377="olej opałowy",'Sektor mieszkaniowy'!AB1377*'lista, wskaźniki'!$D$24)))))</f>
        <v>0</v>
      </c>
      <c r="AK1377" s="1024"/>
      <c r="AL1377" s="1021"/>
      <c r="AM1377" s="20">
        <f>IF(AA1377="węgiel",AF1377*1/3.6*'lista, wskaźniki'!$F$20,IF(AA1377="drewno",AF1377*1/3.6*'lista, wskaźniki'!$F$22,IF(AA1377="pellet",AF1377*1/3.6*'lista, wskaźniki'!$F$23,IF(AA1377="gaz z sieci",AF1377*1/3.6*'lista, wskaźniki'!$F$21,IF(AA1377="olej opałowy",AF1377*1/3.6*'lista, wskaźniki'!$F$24,0)))))</f>
        <v>0</v>
      </c>
      <c r="AN1377" s="20">
        <f>IF(AA1377="węgiel",AF1377*'lista, wskaźniki'!$E$42,IF(AA1377="drewno",AF1377*'lista, wskaźniki'!$G$42,IF(AA1377="pellet",AF1377*'lista, wskaźniki'!$H$42,IF(AA1377="gaz z sieci",AF1377*'lista, wskaźniki'!$F$42,IF(AA1377="olej opałowy",AF1377*'lista, wskaźniki'!$I$42,0)))))</f>
        <v>0</v>
      </c>
      <c r="AO1377" s="20">
        <f>IF(AA1377="węgiel",AF1377*'lista, wskaźniki'!$E$43,IF(AA1377="drewno",AF1377*'lista, wskaźniki'!$G$43,IF(AA1377="pellet",AF1377*'lista, wskaźniki'!$H$43,IF(AA1377="gaz z sieci",AF1377*'lista, wskaźniki'!$F$43,IF(AA1377="olej opałowy",AF1377*'lista, wskaźniki'!$I$43,0)))))</f>
        <v>0</v>
      </c>
      <c r="AP1377" s="20">
        <f>IF(AA1377="węgiel",AF1377*'lista, wskaźniki'!$E$44,IF(AA1377="drewno",AF1377*'lista, wskaźniki'!$G$44,IF(AA1377="pellet",AF1377*'lista, wskaźniki'!$H$44,IF(AA1377="gaz z sieci",AF1377*'lista, wskaźniki'!$F$44,IF(AA1377="olej opałowy",AF1377*'lista, wskaźniki'!$I$44,0)))))</f>
        <v>0</v>
      </c>
      <c r="AQ1377" s="20" t="b">
        <f>IF(Z1377="gaz",AH1377*1/3.6*'lista, wskaźniki'!$F$21,IF(Z1377="energia elektryczna",AH1377*1/3.6*'lista, wskaźniki'!$F$26))</f>
        <v>0</v>
      </c>
      <c r="AR1377" s="20" t="b">
        <f>IF(Z1377="gaz",AH1377*'lista, wskaźniki'!$F$42,IF(Z1377="energia elektryczna",AH1377*0))</f>
        <v>0</v>
      </c>
      <c r="AS1377" s="20" t="b">
        <f>IF(Z1377="gaz",AH1377*'lista, wskaźniki'!$F$43,IF(Z1377="energia elektryczna",AH1377*0))</f>
        <v>0</v>
      </c>
      <c r="AT1377" s="20" t="b">
        <f>IF(Z1377="gaz",AH1377*'lista, wskaźniki'!$F$44,IF(Z1377="energia elektryczna",AH1377*0))</f>
        <v>0</v>
      </c>
      <c r="AU1377" s="20">
        <f>AI1377*1/3.6*'lista, wskaźniki'!$F$21</f>
        <v>0</v>
      </c>
      <c r="AV1377" s="20">
        <f>AI1377*'lista, wskaźniki'!$F$42</f>
        <v>0</v>
      </c>
      <c r="AW1377" s="20">
        <f>AI1377*'lista, wskaźniki'!$F$43</f>
        <v>0</v>
      </c>
      <c r="AX1377" s="20">
        <f>AI1377*'lista, wskaźniki'!$F$44</f>
        <v>0</v>
      </c>
      <c r="AY1377" s="20">
        <f>AK1377*'lista, wskaźniki'!$F$26</f>
        <v>0</v>
      </c>
      <c r="AZ1377" s="20">
        <f t="shared" si="613"/>
        <v>0</v>
      </c>
      <c r="BA1377" s="20">
        <f t="shared" si="614"/>
        <v>0</v>
      </c>
      <c r="BB1377" s="20">
        <f t="shared" si="615"/>
        <v>0</v>
      </c>
      <c r="BC1377" s="20">
        <f t="shared" si="616"/>
        <v>0</v>
      </c>
      <c r="BD1377" s="1021"/>
      <c r="BE1377" s="1021"/>
      <c r="BF1377" s="1021"/>
      <c r="BG1377" s="1021"/>
      <c r="BH1377" s="147"/>
      <c r="BI1377" s="1021"/>
      <c r="BJ1377" s="147"/>
      <c r="BK1377" s="1021"/>
      <c r="BL1377" s="147"/>
      <c r="BM1377" s="147"/>
      <c r="BN1377" s="147"/>
      <c r="BO1377" s="147"/>
      <c r="BP1377" s="147"/>
      <c r="BQ1377" s="147"/>
      <c r="BR1377" s="147"/>
      <c r="BS1377" s="1018"/>
      <c r="BT1377" s="1018"/>
      <c r="BU1377" s="1018"/>
      <c r="BV1377" s="1018"/>
      <c r="BW1377" s="1018"/>
      <c r="BX1377" s="1018"/>
      <c r="BY1377" s="1027"/>
      <c r="CA1377" s="365" t="b">
        <f t="shared" si="617"/>
        <v>0</v>
      </c>
      <c r="CB1377" s="365" t="b">
        <f t="shared" si="618"/>
        <v>0</v>
      </c>
      <c r="CC1377" s="365" t="b">
        <f t="shared" si="619"/>
        <v>0</v>
      </c>
      <c r="CD1377" s="365" t="b">
        <f t="shared" si="620"/>
        <v>0</v>
      </c>
      <c r="CE1377" s="365">
        <f t="shared" si="621"/>
        <v>0</v>
      </c>
      <c r="CF1377" s="365" t="b">
        <f t="shared" si="622"/>
        <v>0</v>
      </c>
      <c r="CG1377" s="365" t="b">
        <f t="shared" si="623"/>
        <v>0</v>
      </c>
      <c r="CH1377" s="365" t="b">
        <f t="shared" si="624"/>
        <v>0</v>
      </c>
      <c r="CI1377" s="72" t="b">
        <f t="shared" si="625"/>
        <v>0</v>
      </c>
      <c r="CJ1377" s="72" t="b">
        <f t="shared" si="626"/>
        <v>0</v>
      </c>
      <c r="CK1377" s="72" t="b">
        <f t="shared" si="627"/>
        <v>0</v>
      </c>
      <c r="CL1377" s="72">
        <f t="shared" si="628"/>
        <v>0</v>
      </c>
      <c r="CM1377" s="72">
        <f t="shared" si="629"/>
        <v>0</v>
      </c>
      <c r="CN1377" s="72" t="b">
        <f t="shared" si="630"/>
        <v>0</v>
      </c>
      <c r="CP1377" s="13">
        <f t="shared" si="631"/>
        <v>0</v>
      </c>
      <c r="CQ1377" s="13" t="b">
        <f t="shared" si="632"/>
        <v>0</v>
      </c>
      <c r="CR1377" s="13" t="b">
        <f t="shared" si="633"/>
        <v>0</v>
      </c>
      <c r="CS1377" s="13" t="b">
        <f t="shared" si="639"/>
        <v>0</v>
      </c>
      <c r="CT1377" s="13" t="b">
        <f t="shared" si="638"/>
        <v>0</v>
      </c>
      <c r="CU1377" s="13" t="b">
        <f t="shared" si="640"/>
        <v>0</v>
      </c>
      <c r="CV1377" s="13" t="b">
        <f t="shared" si="634"/>
        <v>0</v>
      </c>
      <c r="CW1377" s="13" t="b">
        <f t="shared" si="635"/>
        <v>0</v>
      </c>
      <c r="CX1377" s="13" t="b">
        <f t="shared" si="636"/>
        <v>0</v>
      </c>
      <c r="CY1377" s="13" t="b">
        <f t="shared" si="637"/>
        <v>0</v>
      </c>
    </row>
    <row r="1378" spans="1:103" ht="15" thickBot="1">
      <c r="A1378" s="931">
        <v>276</v>
      </c>
      <c r="B1378" s="1019" t="s">
        <v>230</v>
      </c>
      <c r="C1378" s="1019"/>
      <c r="D1378" s="1019" t="s">
        <v>1</v>
      </c>
      <c r="E1378" s="1019" t="s">
        <v>5</v>
      </c>
      <c r="F1378" s="1019">
        <v>2</v>
      </c>
      <c r="G1378" s="1019">
        <v>2</v>
      </c>
      <c r="H1378" s="1019"/>
      <c r="I1378" s="1019" t="s">
        <v>10</v>
      </c>
      <c r="J1378" s="1019">
        <v>40</v>
      </c>
      <c r="K1378" s="1019">
        <v>1</v>
      </c>
      <c r="L1378" s="1019" t="s">
        <v>17</v>
      </c>
      <c r="M1378" s="1019"/>
      <c r="N1378" s="1019" t="s">
        <v>17</v>
      </c>
      <c r="O1378" s="142"/>
      <c r="P1378" s="1019" t="s">
        <v>17</v>
      </c>
      <c r="Q1378" s="940">
        <f>IF(I1378="&lt;1966",'lista, wskaźniki'!$G$4,IF(I1378="1967-1985",'lista, wskaźniki'!$G$5,IF(I1378="1986-1992",'lista, wskaźniki'!$G$6,IF(I1378="1993-1996",'lista, wskaźniki'!$G$7,IF(I1378="&gt;1997",'lista, wskaźniki'!$G$8,IF(I1378=0,'lista, wskaźniki'!$G$4))))))</f>
        <v>290</v>
      </c>
      <c r="R1378" s="1019" t="s">
        <v>25</v>
      </c>
      <c r="S1378" s="1019" t="s">
        <v>33</v>
      </c>
      <c r="T1378" s="1019"/>
      <c r="U1378" s="1019"/>
      <c r="V1378" s="1019"/>
      <c r="W1378" s="141" t="s">
        <v>35</v>
      </c>
      <c r="X1378" s="141" t="s">
        <v>35</v>
      </c>
      <c r="Y1378" s="141" t="s">
        <v>42</v>
      </c>
      <c r="Z1378" s="141"/>
      <c r="AA1378" s="141" t="s">
        <v>35</v>
      </c>
      <c r="AB1378" s="143">
        <v>1.5</v>
      </c>
      <c r="AC1378" s="143"/>
      <c r="AD1378" s="141"/>
      <c r="AE1378" s="1019"/>
      <c r="AF1378" s="334">
        <f t="shared" si="612"/>
        <v>37.852499999999999</v>
      </c>
      <c r="AG1378" s="272">
        <f>IF(R1378="kompletna",Q1378*J1378*0.0036*'lista, wskaźniki'!$F$13, IF(R1378="częściowa",Q1378*J1378*0.0036*'lista, wskaźniki'!$F$14, IF(R1378="brak",Q1378*J1378*0.0036*'lista, wskaźniki'!$F$15,)))</f>
        <v>41.76</v>
      </c>
      <c r="AH1378" s="334">
        <f>IF(Y1378="inne",K1378*'lista, wskaźniki'!$E$35,IF(Y1378="to samo źródło",0,IF(Y1378=0,0)))</f>
        <v>0</v>
      </c>
      <c r="AI1378" s="334" t="b">
        <f>IF(AA1378="gaz z sieci",AC1378*'lista, wskaźniki'!$D$21)</f>
        <v>0</v>
      </c>
      <c r="AJ1378" s="272">
        <f>IF(AA1378="węgiel",AB1378*'lista, wskaźniki'!$D$20, IF('Sektor mieszkaniowy'!AA1378="drewno",'Sektor mieszkaniowy'!AB1378*'lista, wskaźniki'!$D$22,IF('Sektor mieszkaniowy'!AA1378="pellet",AB1378*'lista, wskaźniki'!$D$23,IF('Sektor mieszkaniowy'!AA1378="gaz z sieci",AB1378*'lista, wskaźniki'!$D$21,IF('Sektor mieszkaniowy'!AA1378="olej opałowy",'Sektor mieszkaniowy'!AB1378*'lista, wskaźniki'!$D$24)))))</f>
        <v>33.945</v>
      </c>
      <c r="AK1378" s="1022"/>
      <c r="AL1378" s="1019"/>
      <c r="AM1378" s="20">
        <f>IF(AA1378="węgiel",AF1378*1/3.6*'lista, wskaźniki'!$F$20,IF(AA1378="drewno",AF1378*1/3.6*'lista, wskaźniki'!$F$22,IF(AA1378="pellet",AF1378*1/3.6*'lista, wskaźniki'!$F$23,IF(AA1378="gaz z sieci",AF1378*1/3.6*'lista, wskaźniki'!$F$21,IF(AA1378="olej opałowy",AF1378*1/3.6*'lista, wskaźniki'!$F$24,0)))))</f>
        <v>3.5857673249999995</v>
      </c>
      <c r="AN1378" s="20">
        <f>IF(AA1378="węgiel",AF1378*'lista, wskaźniki'!$E$42,IF(AA1378="drewno",AF1378*'lista, wskaźniki'!$G$42,IF(AA1378="pellet",AF1378*'lista, wskaźniki'!$H$42,IF(AA1378="gaz z sieci",AF1378*'lista, wskaźniki'!$F$42,IF(AA1378="olej opałowy",AF1378*'lista, wskaźniki'!$I$42,0)))))</f>
        <v>1.4383950000000001E-2</v>
      </c>
      <c r="AO1378" s="20">
        <f>IF(AA1378="węgiel",AF1378*'lista, wskaźniki'!$E$43,IF(AA1378="drewno",AF1378*'lista, wskaźniki'!$G$43,IF(AA1378="pellet",AF1378*'lista, wskaźniki'!$H$43,IF(AA1378="gaz z sieci",AF1378*'lista, wskaźniki'!$F$43,IF(AA1378="olej opałowy",AF1378*'lista, wskaźniki'!$I$43,0)))))</f>
        <v>1.3626900000000001E-2</v>
      </c>
      <c r="AP1378" s="20">
        <f>IF(AA1378="węgiel",AF1378*'lista, wskaźniki'!$E$44,IF(AA1378="drewno",AF1378*'lista, wskaźniki'!$G$44,IF(AA1378="pellet",AF1378*'lista, wskaźniki'!$H$44,IF(AA1378="gaz z sieci",AF1378*'lista, wskaźniki'!$F$44,IF(AA1378="olej opałowy",AF1378*'lista, wskaźniki'!$I$44,0)))))</f>
        <v>1.0220175000000001E-5</v>
      </c>
      <c r="AQ1378" s="20" t="b">
        <f>IF(Z1378="gaz",AH1378*1/3.6*'lista, wskaźniki'!$F$21,IF(Z1378="energia elektryczna",AH1378*1/3.6*'lista, wskaźniki'!$F$26))</f>
        <v>0</v>
      </c>
      <c r="AR1378" s="20" t="b">
        <f>IF(Z1378="gaz",AH1378*'lista, wskaźniki'!$F$42,IF(Z1378="energia elektryczna",AH1378*0))</f>
        <v>0</v>
      </c>
      <c r="AS1378" s="20" t="b">
        <f>IF(Z1378="gaz",AH1378*'lista, wskaźniki'!$F$43,IF(Z1378="energia elektryczna",AH1378*0))</f>
        <v>0</v>
      </c>
      <c r="AT1378" s="20" t="b">
        <f>IF(Z1378="gaz",AH1378*'lista, wskaźniki'!$F$44,IF(Z1378="energia elektryczna",AH1378*0))</f>
        <v>0</v>
      </c>
      <c r="AU1378" s="20">
        <f>AI1378*1/3.6*'lista, wskaźniki'!$F$21</f>
        <v>0</v>
      </c>
      <c r="AV1378" s="20">
        <f>AI1378*'lista, wskaźniki'!$F$42</f>
        <v>0</v>
      </c>
      <c r="AW1378" s="20">
        <f>AI1378*'lista, wskaźniki'!$F$43</f>
        <v>0</v>
      </c>
      <c r="AX1378" s="20">
        <f>AI1378*'lista, wskaźniki'!$F$44</f>
        <v>0</v>
      </c>
      <c r="AY1378" s="20">
        <f>AK1378*'lista, wskaźniki'!$F$26</f>
        <v>0</v>
      </c>
      <c r="AZ1378" s="20">
        <f t="shared" si="613"/>
        <v>3.5857673249999995</v>
      </c>
      <c r="BA1378" s="20">
        <f t="shared" si="614"/>
        <v>1.4383950000000001E-2</v>
      </c>
      <c r="BB1378" s="20">
        <f t="shared" si="615"/>
        <v>1.3626900000000001E-2</v>
      </c>
      <c r="BC1378" s="20">
        <f t="shared" si="616"/>
        <v>1.0220175000000001E-5</v>
      </c>
      <c r="BD1378" s="1019" t="s">
        <v>17</v>
      </c>
      <c r="BE1378" s="1019" t="s">
        <v>17</v>
      </c>
      <c r="BF1378" s="1019" t="s">
        <v>17</v>
      </c>
      <c r="BG1378" s="1019" t="s">
        <v>17</v>
      </c>
      <c r="BH1378" s="141"/>
      <c r="BI1378" s="1019" t="s">
        <v>17</v>
      </c>
      <c r="BJ1378" s="141"/>
      <c r="BK1378" s="1019" t="s">
        <v>17</v>
      </c>
      <c r="BL1378" s="141"/>
      <c r="BM1378" s="141"/>
      <c r="BN1378" s="141"/>
      <c r="BO1378" s="141" t="s">
        <v>57</v>
      </c>
      <c r="BP1378" s="141"/>
      <c r="BQ1378" s="141"/>
      <c r="BR1378" s="141"/>
      <c r="BS1378" s="1016"/>
      <c r="BT1378" s="1016"/>
      <c r="BU1378" s="1016"/>
      <c r="BV1378" s="1016"/>
      <c r="BW1378" s="1016"/>
      <c r="BX1378" s="1016"/>
      <c r="BY1378" s="1025"/>
      <c r="CA1378" s="365">
        <f t="shared" si="617"/>
        <v>37.852499999999999</v>
      </c>
      <c r="CB1378" s="365" t="b">
        <f t="shared" si="618"/>
        <v>0</v>
      </c>
      <c r="CC1378" s="365" t="b">
        <f t="shared" si="619"/>
        <v>0</v>
      </c>
      <c r="CD1378" s="365" t="b">
        <f t="shared" si="620"/>
        <v>0</v>
      </c>
      <c r="CE1378" s="365" t="b">
        <f t="shared" si="621"/>
        <v>0</v>
      </c>
      <c r="CF1378" s="365" t="b">
        <f t="shared" si="622"/>
        <v>0</v>
      </c>
      <c r="CG1378" s="365" t="b">
        <f t="shared" si="623"/>
        <v>0</v>
      </c>
      <c r="CH1378" s="365" t="b">
        <f t="shared" si="624"/>
        <v>0</v>
      </c>
      <c r="CI1378" s="72">
        <f t="shared" si="625"/>
        <v>37.852499999999999</v>
      </c>
      <c r="CJ1378" s="72" t="b">
        <f t="shared" si="626"/>
        <v>0</v>
      </c>
      <c r="CK1378" s="72" t="b">
        <f t="shared" si="627"/>
        <v>0</v>
      </c>
      <c r="CL1378" s="72">
        <f t="shared" si="628"/>
        <v>0</v>
      </c>
      <c r="CM1378" s="72" t="b">
        <f t="shared" si="629"/>
        <v>0</v>
      </c>
      <c r="CN1378" s="72" t="b">
        <f t="shared" si="630"/>
        <v>0</v>
      </c>
      <c r="CP1378" s="13">
        <f t="shared" si="631"/>
        <v>40</v>
      </c>
      <c r="CQ1378" s="13">
        <f t="shared" si="632"/>
        <v>0</v>
      </c>
      <c r="CR1378" s="13" t="b">
        <f t="shared" si="633"/>
        <v>0</v>
      </c>
      <c r="CS1378" s="13">
        <f t="shared" si="639"/>
        <v>0</v>
      </c>
      <c r="CT1378" s="13" t="b">
        <f t="shared" si="638"/>
        <v>0</v>
      </c>
      <c r="CU1378" s="13">
        <f t="shared" si="640"/>
        <v>0</v>
      </c>
      <c r="CV1378" s="13" t="b">
        <f t="shared" si="634"/>
        <v>0</v>
      </c>
      <c r="CW1378" s="13">
        <f t="shared" si="635"/>
        <v>0</v>
      </c>
      <c r="CX1378" s="13" t="b">
        <f t="shared" si="636"/>
        <v>0</v>
      </c>
      <c r="CY1378" s="13">
        <f t="shared" si="637"/>
        <v>0</v>
      </c>
    </row>
    <row r="1379" spans="1:103" ht="15" thickBot="1">
      <c r="A1379" s="932"/>
      <c r="B1379" s="1020"/>
      <c r="C1379" s="1020"/>
      <c r="D1379" s="1020"/>
      <c r="E1379" s="1020"/>
      <c r="F1379" s="1020"/>
      <c r="G1379" s="1020"/>
      <c r="H1379" s="1020"/>
      <c r="I1379" s="1020"/>
      <c r="J1379" s="1020"/>
      <c r="K1379" s="1020"/>
      <c r="L1379" s="1020"/>
      <c r="M1379" s="1020"/>
      <c r="N1379" s="1020"/>
      <c r="O1379" s="145"/>
      <c r="P1379" s="1020"/>
      <c r="Q1379" s="941"/>
      <c r="R1379" s="1020"/>
      <c r="S1379" s="1020"/>
      <c r="T1379" s="1020"/>
      <c r="U1379" s="1020"/>
      <c r="V1379" s="1020"/>
      <c r="W1379" s="20" t="s">
        <v>36</v>
      </c>
      <c r="X1379" s="144" t="s">
        <v>195</v>
      </c>
      <c r="Y1379" s="144"/>
      <c r="Z1379" s="144"/>
      <c r="AA1379" s="144" t="s">
        <v>36</v>
      </c>
      <c r="AB1379" s="146">
        <v>5</v>
      </c>
      <c r="AC1379" s="146"/>
      <c r="AD1379" s="144"/>
      <c r="AE1379" s="1020"/>
      <c r="AF1379" s="334">
        <f t="shared" si="612"/>
        <v>59.879999999999995</v>
      </c>
      <c r="AG1379" s="272">
        <v>41.76</v>
      </c>
      <c r="AH1379" s="334">
        <f>IF(Y1379="inne",K1379*'lista, wskaźniki'!$E$35,IF(Y1379="to samo źródło",0,IF(Y1379=0,0)))</f>
        <v>0</v>
      </c>
      <c r="AI1379" s="334" t="b">
        <f>IF(AA1379="gaz z sieci",AC1379*'lista, wskaźniki'!$D$21)</f>
        <v>0</v>
      </c>
      <c r="AJ1379" s="272">
        <f>IF(AA1379="węgiel",AB1379*'lista, wskaźniki'!$D$20, IF('Sektor mieszkaniowy'!AA1379="drewno",'Sektor mieszkaniowy'!AB1379*'lista, wskaźniki'!$D$22,IF('Sektor mieszkaniowy'!AA1379="pellet",AB1379*'lista, wskaźniki'!$D$23,IF('Sektor mieszkaniowy'!AA1379="gaz z sieci",AB1379*'lista, wskaźniki'!$D$21,IF('Sektor mieszkaniowy'!AA1379="olej opałowy",'Sektor mieszkaniowy'!AB1379*'lista, wskaźniki'!$D$24)))))</f>
        <v>78</v>
      </c>
      <c r="AK1379" s="1023"/>
      <c r="AL1379" s="1020"/>
      <c r="AM1379" s="20">
        <f>IF(AA1379="węgiel",AF1379*1/3.6*'lista, wskaźniki'!$F$20,IF(AA1379="drewno",AF1379*1/3.6*'lista, wskaźniki'!$F$22,IF(AA1379="pellet",AF1379*1/3.6*'lista, wskaźniki'!$F$23,IF(AA1379="gaz z sieci",AF1379*1/3.6*'lista, wskaźniki'!$F$21,IF(AA1379="olej opałowy",AF1379*1/3.6*'lista, wskaźniki'!$F$24,0)))))</f>
        <v>0</v>
      </c>
      <c r="AN1379" s="20">
        <f>IF(AA1379="węgiel",AF1379*'lista, wskaźniki'!$E$42,IF(AA1379="drewno",AF1379*'lista, wskaźniki'!$G$42,IF(AA1379="pellet",AF1379*'lista, wskaźniki'!$H$42,IF(AA1379="gaz z sieci",AF1379*'lista, wskaźniki'!$F$42,IF(AA1379="olej opałowy",AF1379*'lista, wskaźniki'!$I$42,0)))))</f>
        <v>4.8502799999999992E-2</v>
      </c>
      <c r="AO1379" s="20">
        <f>IF(AA1379="węgiel",AF1379*'lista, wskaźniki'!$E$43,IF(AA1379="drewno",AF1379*'lista, wskaźniki'!$G$43,IF(AA1379="pellet",AF1379*'lista, wskaźniki'!$H$43,IF(AA1379="gaz z sieci",AF1379*'lista, wskaźniki'!$F$43,IF(AA1379="olej opałowy",AF1379*'lista, wskaźniki'!$I$43,0)))))</f>
        <v>4.8502799999999992E-2</v>
      </c>
      <c r="AP1379" s="20">
        <f>IF(AA1379="węgiel",AF1379*'lista, wskaźniki'!$E$44,IF(AA1379="drewno",AF1379*'lista, wskaźniki'!$G$44,IF(AA1379="pellet",AF1379*'lista, wskaźniki'!$H$44,IF(AA1379="gaz z sieci",AF1379*'lista, wskaźniki'!$F$44,IF(AA1379="olej opałowy",AF1379*'lista, wskaźniki'!$I$44,0)))))</f>
        <v>1.4969999999999999E-5</v>
      </c>
      <c r="AQ1379" s="20" t="b">
        <f>IF(Z1379="gaz",AH1379*1/3.6*'lista, wskaźniki'!$F$21,IF(Z1379="energia elektryczna",AH1379*1/3.6*'lista, wskaźniki'!$F$26))</f>
        <v>0</v>
      </c>
      <c r="AR1379" s="20" t="b">
        <f>IF(Z1379="gaz",AH1379*'lista, wskaźniki'!$F$42,IF(Z1379="energia elektryczna",AH1379*0))</f>
        <v>0</v>
      </c>
      <c r="AS1379" s="20" t="b">
        <f>IF(Z1379="gaz",AH1379*'lista, wskaźniki'!$F$43,IF(Z1379="energia elektryczna",AH1379*0))</f>
        <v>0</v>
      </c>
      <c r="AT1379" s="20" t="b">
        <f>IF(Z1379="gaz",AH1379*'lista, wskaźniki'!$F$44,IF(Z1379="energia elektryczna",AH1379*0))</f>
        <v>0</v>
      </c>
      <c r="AU1379" s="20">
        <f>AI1379*1/3.6*'lista, wskaźniki'!$F$21</f>
        <v>0</v>
      </c>
      <c r="AV1379" s="20">
        <f>AI1379*'lista, wskaźniki'!$F$42</f>
        <v>0</v>
      </c>
      <c r="AW1379" s="20">
        <f>AI1379*'lista, wskaźniki'!$F$43</f>
        <v>0</v>
      </c>
      <c r="AX1379" s="20">
        <f>AI1379*'lista, wskaźniki'!$F$44</f>
        <v>0</v>
      </c>
      <c r="AY1379" s="20">
        <f>AK1379*'lista, wskaźniki'!$F$26</f>
        <v>0</v>
      </c>
      <c r="AZ1379" s="20">
        <f t="shared" si="613"/>
        <v>0</v>
      </c>
      <c r="BA1379" s="20">
        <f t="shared" si="614"/>
        <v>4.8502799999999992E-2</v>
      </c>
      <c r="BB1379" s="20">
        <f t="shared" si="615"/>
        <v>4.8502799999999992E-2</v>
      </c>
      <c r="BC1379" s="20">
        <f t="shared" si="616"/>
        <v>1.4969999999999999E-5</v>
      </c>
      <c r="BD1379" s="1020"/>
      <c r="BE1379" s="1020"/>
      <c r="BF1379" s="1020"/>
      <c r="BG1379" s="1020"/>
      <c r="BH1379" s="144"/>
      <c r="BI1379" s="1020"/>
      <c r="BJ1379" s="144"/>
      <c r="BK1379" s="1020"/>
      <c r="BL1379" s="144"/>
      <c r="BM1379" s="144"/>
      <c r="BN1379" s="144"/>
      <c r="BO1379" s="144"/>
      <c r="BP1379" s="144"/>
      <c r="BQ1379" s="144"/>
      <c r="BR1379" s="144"/>
      <c r="BS1379" s="1017"/>
      <c r="BT1379" s="1017"/>
      <c r="BU1379" s="1017"/>
      <c r="BV1379" s="1017"/>
      <c r="BW1379" s="1017"/>
      <c r="BX1379" s="1017"/>
      <c r="BY1379" s="1026"/>
      <c r="CA1379" s="365" t="b">
        <f t="shared" si="617"/>
        <v>0</v>
      </c>
      <c r="CB1379" s="365">
        <f t="shared" si="618"/>
        <v>59.879999999999995</v>
      </c>
      <c r="CC1379" s="365" t="b">
        <f t="shared" si="619"/>
        <v>0</v>
      </c>
      <c r="CD1379" s="365" t="b">
        <f t="shared" si="620"/>
        <v>0</v>
      </c>
      <c r="CE1379" s="365" t="b">
        <f t="shared" si="621"/>
        <v>0</v>
      </c>
      <c r="CF1379" s="365" t="b">
        <f t="shared" si="622"/>
        <v>0</v>
      </c>
      <c r="CG1379" s="365" t="b">
        <f t="shared" si="623"/>
        <v>0</v>
      </c>
      <c r="CH1379" s="365" t="b">
        <f t="shared" si="624"/>
        <v>0</v>
      </c>
      <c r="CI1379" s="72" t="b">
        <f t="shared" si="625"/>
        <v>0</v>
      </c>
      <c r="CJ1379" s="72">
        <f t="shared" si="626"/>
        <v>59.879999999999995</v>
      </c>
      <c r="CK1379" s="72" t="b">
        <f t="shared" si="627"/>
        <v>0</v>
      </c>
      <c r="CL1379" s="72">
        <f t="shared" si="628"/>
        <v>0</v>
      </c>
      <c r="CM1379" s="72" t="b">
        <f t="shared" si="629"/>
        <v>0</v>
      </c>
      <c r="CN1379" s="72" t="b">
        <f t="shared" si="630"/>
        <v>0</v>
      </c>
      <c r="CP1379" s="13">
        <f t="shared" si="631"/>
        <v>0</v>
      </c>
      <c r="CQ1379" s="13" t="b">
        <f t="shared" si="632"/>
        <v>0</v>
      </c>
      <c r="CR1379" s="13" t="b">
        <f t="shared" si="633"/>
        <v>0</v>
      </c>
      <c r="CS1379" s="13" t="b">
        <f t="shared" si="639"/>
        <v>0</v>
      </c>
      <c r="CT1379" s="13" t="b">
        <f t="shared" si="638"/>
        <v>0</v>
      </c>
      <c r="CU1379" s="13" t="b">
        <f t="shared" si="640"/>
        <v>0</v>
      </c>
      <c r="CV1379" s="13" t="b">
        <f t="shared" si="634"/>
        <v>0</v>
      </c>
      <c r="CW1379" s="13" t="b">
        <f t="shared" si="635"/>
        <v>0</v>
      </c>
      <c r="CX1379" s="13" t="b">
        <f t="shared" si="636"/>
        <v>0</v>
      </c>
      <c r="CY1379" s="13" t="b">
        <f t="shared" si="637"/>
        <v>0</v>
      </c>
    </row>
    <row r="1380" spans="1:103" ht="15" thickBot="1">
      <c r="A1380" s="932"/>
      <c r="B1380" s="1020"/>
      <c r="C1380" s="1020"/>
      <c r="D1380" s="1020"/>
      <c r="E1380" s="1020"/>
      <c r="F1380" s="1020"/>
      <c r="G1380" s="1020"/>
      <c r="H1380" s="1020"/>
      <c r="I1380" s="1020"/>
      <c r="J1380" s="1020"/>
      <c r="K1380" s="1020"/>
      <c r="L1380" s="1020"/>
      <c r="M1380" s="1020"/>
      <c r="N1380" s="1020"/>
      <c r="O1380" s="145"/>
      <c r="P1380" s="1020"/>
      <c r="Q1380" s="941"/>
      <c r="R1380" s="1020"/>
      <c r="S1380" s="1020"/>
      <c r="T1380" s="1020"/>
      <c r="U1380" s="1020"/>
      <c r="V1380" s="1020"/>
      <c r="W1380" s="144"/>
      <c r="X1380" s="144"/>
      <c r="Y1380" s="144"/>
      <c r="Z1380" s="144"/>
      <c r="AA1380" s="144" t="s">
        <v>50</v>
      </c>
      <c r="AB1380" s="146"/>
      <c r="AC1380" s="146"/>
      <c r="AD1380" s="144"/>
      <c r="AE1380" s="1020"/>
      <c r="AF1380" s="334">
        <f t="shared" si="612"/>
        <v>0</v>
      </c>
      <c r="AG1380" s="272">
        <f>IF(R1380="kompletna",Q1380*J1380*0.0036*'lista, wskaźniki'!$F$13, IF(R1380="częściowa",Q1380*J1380*0.0036*'lista, wskaźniki'!$F$14, IF(R1380="brak",Q1380*J1380*0.0036*'lista, wskaźniki'!$F$15,)))</f>
        <v>0</v>
      </c>
      <c r="AH1380" s="334">
        <f>IF(Y1380="inne",K1380*'lista, wskaźniki'!$E$35,IF(Y1380="to samo źródło",0,IF(Y1380=0,0)))</f>
        <v>0</v>
      </c>
      <c r="AI1380" s="334" t="b">
        <f>IF(AA1380="gaz z sieci",AC1380*'lista, wskaźniki'!$D$21)</f>
        <v>0</v>
      </c>
      <c r="AJ1380" s="272">
        <f>IF(AA1380="węgiel",AB1380*'lista, wskaźniki'!$D$20, IF('Sektor mieszkaniowy'!AA1380="drewno",'Sektor mieszkaniowy'!AB1380*'lista, wskaźniki'!$D$22,IF('Sektor mieszkaniowy'!AA1380="pellet",AB1380*'lista, wskaźniki'!$D$23,IF('Sektor mieszkaniowy'!AA1380="gaz z sieci",AB1380*'lista, wskaźniki'!$D$21,IF('Sektor mieszkaniowy'!AA1380="olej opałowy",'Sektor mieszkaniowy'!AB1380*'lista, wskaźniki'!$D$24)))))</f>
        <v>0</v>
      </c>
      <c r="AK1380" s="1023"/>
      <c r="AL1380" s="1020"/>
      <c r="AM1380" s="20">
        <f>IF(AA1380="węgiel",AF1380*1/3.6*'lista, wskaźniki'!$F$20,IF(AA1380="drewno",AF1380*1/3.6*'lista, wskaźniki'!$F$22,IF(AA1380="pellet",AF1380*1/3.6*'lista, wskaźniki'!$F$23,IF(AA1380="gaz z sieci",AF1380*1/3.6*'lista, wskaźniki'!$F$21,IF(AA1380="olej opałowy",AF1380*1/3.6*'lista, wskaźniki'!$F$24,0)))))</f>
        <v>0</v>
      </c>
      <c r="AN1380" s="20">
        <f>IF(AA1380="węgiel",AF1380*'lista, wskaźniki'!$E$42,IF(AA1380="drewno",AF1380*'lista, wskaźniki'!$G$42,IF(AA1380="pellet",AF1380*'lista, wskaźniki'!$H$42,IF(AA1380="gaz z sieci",AF1380*'lista, wskaźniki'!$F$42,IF(AA1380="olej opałowy",AF1380*'lista, wskaźniki'!$I$42,0)))))</f>
        <v>0</v>
      </c>
      <c r="AO1380" s="20">
        <f>IF(AA1380="węgiel",AF1380*'lista, wskaźniki'!$E$43,IF(AA1380="drewno",AF1380*'lista, wskaźniki'!$G$43,IF(AA1380="pellet",AF1380*'lista, wskaźniki'!$H$43,IF(AA1380="gaz z sieci",AF1380*'lista, wskaźniki'!$F$43,IF(AA1380="olej opałowy",AF1380*'lista, wskaźniki'!$I$43,0)))))</f>
        <v>0</v>
      </c>
      <c r="AP1380" s="20">
        <f>IF(AA1380="węgiel",AF1380*'lista, wskaźniki'!$E$44,IF(AA1380="drewno",AF1380*'lista, wskaźniki'!$G$44,IF(AA1380="pellet",AF1380*'lista, wskaźniki'!$H$44,IF(AA1380="gaz z sieci",AF1380*'lista, wskaźniki'!$F$44,IF(AA1380="olej opałowy",AF1380*'lista, wskaźniki'!$I$44,0)))))</f>
        <v>0</v>
      </c>
      <c r="AQ1380" s="20" t="b">
        <f>IF(Z1380="gaz",AH1380*1/3.6*'lista, wskaźniki'!$F$21,IF(Z1380="energia elektryczna",AH1380*1/3.6*'lista, wskaźniki'!$F$26))</f>
        <v>0</v>
      </c>
      <c r="AR1380" s="20" t="b">
        <f>IF(Z1380="gaz",AH1380*'lista, wskaźniki'!$F$42,IF(Z1380="energia elektryczna",AH1380*0))</f>
        <v>0</v>
      </c>
      <c r="AS1380" s="20" t="b">
        <f>IF(Z1380="gaz",AH1380*'lista, wskaźniki'!$F$43,IF(Z1380="energia elektryczna",AH1380*0))</f>
        <v>0</v>
      </c>
      <c r="AT1380" s="20" t="b">
        <f>IF(Z1380="gaz",AH1380*'lista, wskaźniki'!$F$44,IF(Z1380="energia elektryczna",AH1380*0))</f>
        <v>0</v>
      </c>
      <c r="AU1380" s="20">
        <f>AI1380*1/3.6*'lista, wskaźniki'!$F$21</f>
        <v>0</v>
      </c>
      <c r="AV1380" s="20">
        <f>AI1380*'lista, wskaźniki'!$F$42</f>
        <v>0</v>
      </c>
      <c r="AW1380" s="20">
        <f>AI1380*'lista, wskaźniki'!$F$43</f>
        <v>0</v>
      </c>
      <c r="AX1380" s="20">
        <f>AI1380*'lista, wskaźniki'!$F$44</f>
        <v>0</v>
      </c>
      <c r="AY1380" s="20">
        <f>AK1380*'lista, wskaźniki'!$F$26</f>
        <v>0</v>
      </c>
      <c r="AZ1380" s="20">
        <f t="shared" si="613"/>
        <v>0</v>
      </c>
      <c r="BA1380" s="20">
        <f t="shared" si="614"/>
        <v>0</v>
      </c>
      <c r="BB1380" s="20">
        <f t="shared" si="615"/>
        <v>0</v>
      </c>
      <c r="BC1380" s="20">
        <f t="shared" si="616"/>
        <v>0</v>
      </c>
      <c r="BD1380" s="1020"/>
      <c r="BE1380" s="1020"/>
      <c r="BF1380" s="1020"/>
      <c r="BG1380" s="1020"/>
      <c r="BH1380" s="144"/>
      <c r="BI1380" s="1020"/>
      <c r="BJ1380" s="144"/>
      <c r="BK1380" s="1020"/>
      <c r="BL1380" s="144"/>
      <c r="BM1380" s="144"/>
      <c r="BN1380" s="144"/>
      <c r="BO1380" s="144"/>
      <c r="BP1380" s="144"/>
      <c r="BQ1380" s="144"/>
      <c r="BR1380" s="144"/>
      <c r="BS1380" s="1017"/>
      <c r="BT1380" s="1017"/>
      <c r="BU1380" s="1017"/>
      <c r="BV1380" s="1017"/>
      <c r="BW1380" s="1017"/>
      <c r="BX1380" s="1017"/>
      <c r="BY1380" s="1026"/>
      <c r="CA1380" s="365" t="b">
        <f t="shared" si="617"/>
        <v>0</v>
      </c>
      <c r="CB1380" s="365" t="b">
        <f t="shared" si="618"/>
        <v>0</v>
      </c>
      <c r="CC1380" s="365">
        <f t="shared" si="619"/>
        <v>0</v>
      </c>
      <c r="CD1380" s="365" t="b">
        <f t="shared" si="620"/>
        <v>0</v>
      </c>
      <c r="CE1380" s="365" t="b">
        <f t="shared" si="621"/>
        <v>0</v>
      </c>
      <c r="CF1380" s="365" t="b">
        <f t="shared" si="622"/>
        <v>0</v>
      </c>
      <c r="CG1380" s="365" t="b">
        <f t="shared" si="623"/>
        <v>0</v>
      </c>
      <c r="CH1380" s="365" t="b">
        <f t="shared" si="624"/>
        <v>0</v>
      </c>
      <c r="CI1380" s="72" t="b">
        <f t="shared" si="625"/>
        <v>0</v>
      </c>
      <c r="CJ1380" s="72" t="b">
        <f t="shared" si="626"/>
        <v>0</v>
      </c>
      <c r="CK1380" s="72">
        <f t="shared" si="627"/>
        <v>0</v>
      </c>
      <c r="CL1380" s="72">
        <f t="shared" si="628"/>
        <v>0</v>
      </c>
      <c r="CM1380" s="72" t="b">
        <f t="shared" si="629"/>
        <v>0</v>
      </c>
      <c r="CN1380" s="72" t="b">
        <f t="shared" si="630"/>
        <v>0</v>
      </c>
      <c r="CP1380" s="13">
        <f t="shared" si="631"/>
        <v>0</v>
      </c>
      <c r="CQ1380" s="13" t="b">
        <f t="shared" si="632"/>
        <v>0</v>
      </c>
      <c r="CR1380" s="13" t="b">
        <f t="shared" si="633"/>
        <v>0</v>
      </c>
      <c r="CS1380" s="13" t="b">
        <f t="shared" si="639"/>
        <v>0</v>
      </c>
      <c r="CT1380" s="13" t="b">
        <f t="shared" si="638"/>
        <v>0</v>
      </c>
      <c r="CU1380" s="13" t="b">
        <f t="shared" si="640"/>
        <v>0</v>
      </c>
      <c r="CV1380" s="13" t="b">
        <f t="shared" si="634"/>
        <v>0</v>
      </c>
      <c r="CW1380" s="13" t="b">
        <f t="shared" si="635"/>
        <v>0</v>
      </c>
      <c r="CX1380" s="13" t="b">
        <f t="shared" si="636"/>
        <v>0</v>
      </c>
      <c r="CY1380" s="13" t="b">
        <f t="shared" si="637"/>
        <v>0</v>
      </c>
    </row>
    <row r="1381" spans="1:103" ht="15" thickBot="1">
      <c r="A1381" s="932"/>
      <c r="B1381" s="1020"/>
      <c r="C1381" s="1020"/>
      <c r="D1381" s="1020"/>
      <c r="E1381" s="1020"/>
      <c r="F1381" s="1020"/>
      <c r="G1381" s="1020"/>
      <c r="H1381" s="1020"/>
      <c r="I1381" s="1020"/>
      <c r="J1381" s="1020"/>
      <c r="K1381" s="1020"/>
      <c r="L1381" s="1020"/>
      <c r="M1381" s="1020"/>
      <c r="N1381" s="1020"/>
      <c r="O1381" s="145"/>
      <c r="P1381" s="1020"/>
      <c r="Q1381" s="941"/>
      <c r="R1381" s="1020"/>
      <c r="S1381" s="1020"/>
      <c r="T1381" s="1020"/>
      <c r="U1381" s="1020"/>
      <c r="V1381" s="1020"/>
      <c r="W1381" s="144"/>
      <c r="X1381" s="144"/>
      <c r="Y1381" s="144"/>
      <c r="Z1381" s="144"/>
      <c r="AA1381" s="144" t="s">
        <v>38</v>
      </c>
      <c r="AB1381" s="146"/>
      <c r="AC1381" s="146"/>
      <c r="AD1381" s="144"/>
      <c r="AE1381" s="1020"/>
      <c r="AF1381" s="334">
        <f t="shared" si="612"/>
        <v>0</v>
      </c>
      <c r="AG1381" s="272">
        <f>IF(R1381="kompletna",Q1381*J1381*0.0036*'lista, wskaźniki'!$F$13, IF(R1381="częściowa",Q1381*J1381*0.0036*'lista, wskaźniki'!$F$14, IF(R1381="brak",Q1381*J1381*0.0036*'lista, wskaźniki'!$F$15,)))</f>
        <v>0</v>
      </c>
      <c r="AH1381" s="334">
        <f>IF(Y1381="inne",K1381*'lista, wskaźniki'!$E$35,IF(Y1381="to samo źródło",0,IF(Y1381=0,0)))</f>
        <v>0</v>
      </c>
      <c r="AI1381" s="334">
        <f>IF(AA1381="gaz z sieci",AC1381*'lista, wskaźniki'!$D$21)</f>
        <v>0</v>
      </c>
      <c r="AJ1381" s="272">
        <f>IF(AA1381="węgiel",AB1381*'lista, wskaźniki'!$D$20, IF('Sektor mieszkaniowy'!AA1381="drewno",'Sektor mieszkaniowy'!AB1381*'lista, wskaźniki'!$D$22,IF('Sektor mieszkaniowy'!AA1381="pellet",AB1381*'lista, wskaźniki'!$D$23,IF('Sektor mieszkaniowy'!AA1381="gaz z sieci",AB1381*'lista, wskaźniki'!$D$21,IF('Sektor mieszkaniowy'!AA1381="olej opałowy",'Sektor mieszkaniowy'!AB1381*'lista, wskaźniki'!$D$24)))))</f>
        <v>0</v>
      </c>
      <c r="AK1381" s="1023"/>
      <c r="AL1381" s="1020"/>
      <c r="AM1381" s="20">
        <f>IF(AA1381="węgiel",AF1381*1/3.6*'lista, wskaźniki'!$F$20,IF(AA1381="drewno",AF1381*1/3.6*'lista, wskaźniki'!$F$22,IF(AA1381="pellet",AF1381*1/3.6*'lista, wskaźniki'!$F$23,IF(AA1381="gaz z sieci",AF1381*1/3.6*'lista, wskaźniki'!$F$21,IF(AA1381="olej opałowy",AF1381*1/3.6*'lista, wskaźniki'!$F$24,0)))))</f>
        <v>0</v>
      </c>
      <c r="AN1381" s="20">
        <f>IF(AA1381="węgiel",AF1381*'lista, wskaźniki'!$E$42,IF(AA1381="drewno",AF1381*'lista, wskaźniki'!$G$42,IF(AA1381="pellet",AF1381*'lista, wskaźniki'!$H$42,IF(AA1381="gaz z sieci",AF1381*'lista, wskaźniki'!$F$42,IF(AA1381="olej opałowy",AF1381*'lista, wskaźniki'!$I$42,0)))))</f>
        <v>0</v>
      </c>
      <c r="AO1381" s="20">
        <f>IF(AA1381="węgiel",AF1381*'lista, wskaźniki'!$E$43,IF(AA1381="drewno",AF1381*'lista, wskaźniki'!$G$43,IF(AA1381="pellet",AF1381*'lista, wskaźniki'!$H$43,IF(AA1381="gaz z sieci",AF1381*'lista, wskaźniki'!$F$43,IF(AA1381="olej opałowy",AF1381*'lista, wskaźniki'!$I$43,0)))))</f>
        <v>0</v>
      </c>
      <c r="AP1381" s="20">
        <f>IF(AA1381="węgiel",AF1381*'lista, wskaźniki'!$E$44,IF(AA1381="drewno",AF1381*'lista, wskaźniki'!$G$44,IF(AA1381="pellet",AF1381*'lista, wskaźniki'!$H$44,IF(AA1381="gaz z sieci",AF1381*'lista, wskaźniki'!$F$44,IF(AA1381="olej opałowy",AF1381*'lista, wskaźniki'!$I$44,0)))))</f>
        <v>0</v>
      </c>
      <c r="AQ1381" s="20" t="b">
        <f>IF(Z1381="gaz",AH1381*1/3.6*'lista, wskaźniki'!$F$21,IF(Z1381="energia elektryczna",AH1381*1/3.6*'lista, wskaźniki'!$F$26))</f>
        <v>0</v>
      </c>
      <c r="AR1381" s="20" t="b">
        <f>IF(Z1381="gaz",AH1381*'lista, wskaźniki'!$F$42,IF(Z1381="energia elektryczna",AH1381*0))</f>
        <v>0</v>
      </c>
      <c r="AS1381" s="20" t="b">
        <f>IF(Z1381="gaz",AH1381*'lista, wskaźniki'!$F$43,IF(Z1381="energia elektryczna",AH1381*0))</f>
        <v>0</v>
      </c>
      <c r="AT1381" s="20" t="b">
        <f>IF(Z1381="gaz",AH1381*'lista, wskaźniki'!$F$44,IF(Z1381="energia elektryczna",AH1381*0))</f>
        <v>0</v>
      </c>
      <c r="AU1381" s="20">
        <f>AI1381*1/3.6*'lista, wskaźniki'!$F$21</f>
        <v>0</v>
      </c>
      <c r="AV1381" s="20">
        <f>AI1381*'lista, wskaźniki'!$F$42</f>
        <v>0</v>
      </c>
      <c r="AW1381" s="20">
        <f>AI1381*'lista, wskaźniki'!$F$43</f>
        <v>0</v>
      </c>
      <c r="AX1381" s="20">
        <f>AI1381*'lista, wskaźniki'!$F$44</f>
        <v>0</v>
      </c>
      <c r="AY1381" s="20">
        <f>AK1381*'lista, wskaźniki'!$F$26</f>
        <v>0</v>
      </c>
      <c r="AZ1381" s="20">
        <f t="shared" si="613"/>
        <v>0</v>
      </c>
      <c r="BA1381" s="20">
        <f t="shared" si="614"/>
        <v>0</v>
      </c>
      <c r="BB1381" s="20">
        <f t="shared" si="615"/>
        <v>0</v>
      </c>
      <c r="BC1381" s="20">
        <f t="shared" si="616"/>
        <v>0</v>
      </c>
      <c r="BD1381" s="1020"/>
      <c r="BE1381" s="1020"/>
      <c r="BF1381" s="1020"/>
      <c r="BG1381" s="1020"/>
      <c r="BH1381" s="144"/>
      <c r="BI1381" s="1020"/>
      <c r="BJ1381" s="144"/>
      <c r="BK1381" s="1020"/>
      <c r="BL1381" s="144"/>
      <c r="BM1381" s="144"/>
      <c r="BN1381" s="144"/>
      <c r="BO1381" s="144"/>
      <c r="BP1381" s="144"/>
      <c r="BQ1381" s="144"/>
      <c r="BR1381" s="144"/>
      <c r="BS1381" s="1017"/>
      <c r="BT1381" s="1017"/>
      <c r="BU1381" s="1017"/>
      <c r="BV1381" s="1017"/>
      <c r="BW1381" s="1017"/>
      <c r="BX1381" s="1017"/>
      <c r="BY1381" s="1026"/>
      <c r="CA1381" s="365" t="b">
        <f t="shared" si="617"/>
        <v>0</v>
      </c>
      <c r="CB1381" s="365" t="b">
        <f t="shared" si="618"/>
        <v>0</v>
      </c>
      <c r="CC1381" s="365" t="b">
        <f t="shared" si="619"/>
        <v>0</v>
      </c>
      <c r="CD1381" s="365">
        <f t="shared" si="620"/>
        <v>0</v>
      </c>
      <c r="CE1381" s="365" t="b">
        <f t="shared" si="621"/>
        <v>0</v>
      </c>
      <c r="CF1381" s="365" t="b">
        <f t="shared" si="622"/>
        <v>0</v>
      </c>
      <c r="CG1381" s="365" t="b">
        <f t="shared" si="623"/>
        <v>0</v>
      </c>
      <c r="CH1381" s="365">
        <f t="shared" si="624"/>
        <v>0</v>
      </c>
      <c r="CI1381" s="72" t="b">
        <f t="shared" si="625"/>
        <v>0</v>
      </c>
      <c r="CJ1381" s="72" t="b">
        <f t="shared" si="626"/>
        <v>0</v>
      </c>
      <c r="CK1381" s="72" t="b">
        <f t="shared" si="627"/>
        <v>0</v>
      </c>
      <c r="CL1381" s="72">
        <f t="shared" si="628"/>
        <v>0</v>
      </c>
      <c r="CM1381" s="72" t="b">
        <f t="shared" si="629"/>
        <v>0</v>
      </c>
      <c r="CN1381" s="72" t="b">
        <f t="shared" si="630"/>
        <v>0</v>
      </c>
      <c r="CP1381" s="13">
        <f t="shared" si="631"/>
        <v>0</v>
      </c>
      <c r="CQ1381" s="13" t="b">
        <f t="shared" si="632"/>
        <v>0</v>
      </c>
      <c r="CR1381" s="13" t="b">
        <f t="shared" si="633"/>
        <v>0</v>
      </c>
      <c r="CS1381" s="13" t="b">
        <f t="shared" si="639"/>
        <v>0</v>
      </c>
      <c r="CT1381" s="13" t="b">
        <f t="shared" si="638"/>
        <v>0</v>
      </c>
      <c r="CU1381" s="13" t="b">
        <f t="shared" si="640"/>
        <v>0</v>
      </c>
      <c r="CV1381" s="13" t="b">
        <f t="shared" si="634"/>
        <v>0</v>
      </c>
      <c r="CW1381" s="13" t="b">
        <f t="shared" si="635"/>
        <v>0</v>
      </c>
      <c r="CX1381" s="13" t="b">
        <f t="shared" si="636"/>
        <v>0</v>
      </c>
      <c r="CY1381" s="13" t="b">
        <f t="shared" si="637"/>
        <v>0</v>
      </c>
    </row>
    <row r="1382" spans="1:103" ht="15" thickBot="1">
      <c r="A1382" s="933"/>
      <c r="B1382" s="1021"/>
      <c r="C1382" s="1021"/>
      <c r="D1382" s="1021"/>
      <c r="E1382" s="1021"/>
      <c r="F1382" s="1021"/>
      <c r="G1382" s="1021"/>
      <c r="H1382" s="1021"/>
      <c r="I1382" s="1021"/>
      <c r="J1382" s="1021"/>
      <c r="K1382" s="1021"/>
      <c r="L1382" s="1021"/>
      <c r="M1382" s="1021"/>
      <c r="N1382" s="1021"/>
      <c r="O1382" s="148"/>
      <c r="P1382" s="1021"/>
      <c r="Q1382" s="942"/>
      <c r="R1382" s="1021"/>
      <c r="S1382" s="1021"/>
      <c r="T1382" s="1021"/>
      <c r="U1382" s="1021"/>
      <c r="V1382" s="1021"/>
      <c r="W1382" s="147"/>
      <c r="X1382" s="147"/>
      <c r="Y1382" s="147"/>
      <c r="Z1382" s="147"/>
      <c r="AA1382" s="147" t="s">
        <v>37</v>
      </c>
      <c r="AB1382" s="149"/>
      <c r="AC1382" s="149"/>
      <c r="AD1382" s="147"/>
      <c r="AE1382" s="1021"/>
      <c r="AF1382" s="334">
        <f t="shared" si="612"/>
        <v>0</v>
      </c>
      <c r="AG1382" s="272">
        <f>IF(R1382="kompletna",Q1382*J1382*0.0036*'lista, wskaźniki'!$F$13, IF(R1382="częściowa",Q1382*J1382*0.0036*'lista, wskaźniki'!$F$14, IF(R1382="brak",Q1382*J1382*0.0036*'lista, wskaźniki'!$F$15,)))</f>
        <v>0</v>
      </c>
      <c r="AH1382" s="334">
        <f>IF(Y1382="inne",K1382*'lista, wskaźniki'!$E$35,IF(Y1382="to samo źródło",0,IF(Y1382=0,0)))</f>
        <v>0</v>
      </c>
      <c r="AI1382" s="334" t="b">
        <f>IF(AA1382="gaz z sieci",AC1382*'lista, wskaźniki'!$D$21)</f>
        <v>0</v>
      </c>
      <c r="AJ1382" s="272">
        <f>IF(AA1382="węgiel",AB1382*'lista, wskaźniki'!$D$20, IF('Sektor mieszkaniowy'!AA1382="drewno",'Sektor mieszkaniowy'!AB1382*'lista, wskaźniki'!$D$22,IF('Sektor mieszkaniowy'!AA1382="pellet",AB1382*'lista, wskaźniki'!$D$23,IF('Sektor mieszkaniowy'!AA1382="gaz z sieci",AB1382*'lista, wskaźniki'!$D$21,IF('Sektor mieszkaniowy'!AA1382="olej opałowy",'Sektor mieszkaniowy'!AB1382*'lista, wskaźniki'!$D$24)))))</f>
        <v>0</v>
      </c>
      <c r="AK1382" s="1024"/>
      <c r="AL1382" s="1021"/>
      <c r="AM1382" s="20">
        <f>IF(AA1382="węgiel",AF1382*1/3.6*'lista, wskaźniki'!$F$20,IF(AA1382="drewno",AF1382*1/3.6*'lista, wskaźniki'!$F$22,IF(AA1382="pellet",AF1382*1/3.6*'lista, wskaźniki'!$F$23,IF(AA1382="gaz z sieci",AF1382*1/3.6*'lista, wskaźniki'!$F$21,IF(AA1382="olej opałowy",AF1382*1/3.6*'lista, wskaźniki'!$F$24,0)))))</f>
        <v>0</v>
      </c>
      <c r="AN1382" s="20">
        <f>IF(AA1382="węgiel",AF1382*'lista, wskaźniki'!$E$42,IF(AA1382="drewno",AF1382*'lista, wskaźniki'!$G$42,IF(AA1382="pellet",AF1382*'lista, wskaźniki'!$H$42,IF(AA1382="gaz z sieci",AF1382*'lista, wskaźniki'!$F$42,IF(AA1382="olej opałowy",AF1382*'lista, wskaźniki'!$I$42,0)))))</f>
        <v>0</v>
      </c>
      <c r="AO1382" s="20">
        <f>IF(AA1382="węgiel",AF1382*'lista, wskaźniki'!$E$43,IF(AA1382="drewno",AF1382*'lista, wskaźniki'!$G$43,IF(AA1382="pellet",AF1382*'lista, wskaźniki'!$H$43,IF(AA1382="gaz z sieci",AF1382*'lista, wskaźniki'!$F$43,IF(AA1382="olej opałowy",AF1382*'lista, wskaźniki'!$I$43,0)))))</f>
        <v>0</v>
      </c>
      <c r="AP1382" s="20">
        <f>IF(AA1382="węgiel",AF1382*'lista, wskaźniki'!$E$44,IF(AA1382="drewno",AF1382*'lista, wskaźniki'!$G$44,IF(AA1382="pellet",AF1382*'lista, wskaźniki'!$H$44,IF(AA1382="gaz z sieci",AF1382*'lista, wskaźniki'!$F$44,IF(AA1382="olej opałowy",AF1382*'lista, wskaźniki'!$I$44,0)))))</f>
        <v>0</v>
      </c>
      <c r="AQ1382" s="20" t="b">
        <f>IF(Z1382="gaz",AH1382*1/3.6*'lista, wskaźniki'!$F$21,IF(Z1382="energia elektryczna",AH1382*1/3.6*'lista, wskaźniki'!$F$26))</f>
        <v>0</v>
      </c>
      <c r="AR1382" s="20" t="b">
        <f>IF(Z1382="gaz",AH1382*'lista, wskaźniki'!$F$42,IF(Z1382="energia elektryczna",AH1382*0))</f>
        <v>0</v>
      </c>
      <c r="AS1382" s="20" t="b">
        <f>IF(Z1382="gaz",AH1382*'lista, wskaźniki'!$F$43,IF(Z1382="energia elektryczna",AH1382*0))</f>
        <v>0</v>
      </c>
      <c r="AT1382" s="20" t="b">
        <f>IF(Z1382="gaz",AH1382*'lista, wskaźniki'!$F$44,IF(Z1382="energia elektryczna",AH1382*0))</f>
        <v>0</v>
      </c>
      <c r="AU1382" s="20">
        <f>AI1382*1/3.6*'lista, wskaźniki'!$F$21</f>
        <v>0</v>
      </c>
      <c r="AV1382" s="20">
        <f>AI1382*'lista, wskaźniki'!$F$42</f>
        <v>0</v>
      </c>
      <c r="AW1382" s="20">
        <f>AI1382*'lista, wskaźniki'!$F$43</f>
        <v>0</v>
      </c>
      <c r="AX1382" s="20">
        <f>AI1382*'lista, wskaźniki'!$F$44</f>
        <v>0</v>
      </c>
      <c r="AY1382" s="20">
        <f>AK1382*'lista, wskaźniki'!$F$26</f>
        <v>0</v>
      </c>
      <c r="AZ1382" s="20">
        <f t="shared" si="613"/>
        <v>0</v>
      </c>
      <c r="BA1382" s="20">
        <f t="shared" si="614"/>
        <v>0</v>
      </c>
      <c r="BB1382" s="20">
        <f t="shared" si="615"/>
        <v>0</v>
      </c>
      <c r="BC1382" s="20">
        <f t="shared" si="616"/>
        <v>0</v>
      </c>
      <c r="BD1382" s="1021"/>
      <c r="BE1382" s="1021"/>
      <c r="BF1382" s="1021"/>
      <c r="BG1382" s="1021"/>
      <c r="BH1382" s="147"/>
      <c r="BI1382" s="1021"/>
      <c r="BJ1382" s="147"/>
      <c r="BK1382" s="1021"/>
      <c r="BL1382" s="147"/>
      <c r="BM1382" s="147"/>
      <c r="BN1382" s="147"/>
      <c r="BO1382" s="147"/>
      <c r="BP1382" s="147"/>
      <c r="BQ1382" s="147"/>
      <c r="BR1382" s="147"/>
      <c r="BS1382" s="1018"/>
      <c r="BT1382" s="1018"/>
      <c r="BU1382" s="1018"/>
      <c r="BV1382" s="1018"/>
      <c r="BW1382" s="1018"/>
      <c r="BX1382" s="1018"/>
      <c r="BY1382" s="1027"/>
      <c r="CA1382" s="365" t="b">
        <f t="shared" si="617"/>
        <v>0</v>
      </c>
      <c r="CB1382" s="365" t="b">
        <f t="shared" si="618"/>
        <v>0</v>
      </c>
      <c r="CC1382" s="365" t="b">
        <f t="shared" si="619"/>
        <v>0</v>
      </c>
      <c r="CD1382" s="365" t="b">
        <f t="shared" si="620"/>
        <v>0</v>
      </c>
      <c r="CE1382" s="365">
        <f t="shared" si="621"/>
        <v>0</v>
      </c>
      <c r="CF1382" s="365" t="b">
        <f t="shared" si="622"/>
        <v>0</v>
      </c>
      <c r="CG1382" s="365" t="b">
        <f t="shared" si="623"/>
        <v>0</v>
      </c>
      <c r="CH1382" s="365" t="b">
        <f t="shared" si="624"/>
        <v>0</v>
      </c>
      <c r="CI1382" s="72" t="b">
        <f t="shared" si="625"/>
        <v>0</v>
      </c>
      <c r="CJ1382" s="72" t="b">
        <f t="shared" si="626"/>
        <v>0</v>
      </c>
      <c r="CK1382" s="72" t="b">
        <f t="shared" si="627"/>
        <v>0</v>
      </c>
      <c r="CL1382" s="72">
        <f t="shared" si="628"/>
        <v>0</v>
      </c>
      <c r="CM1382" s="72">
        <f t="shared" si="629"/>
        <v>0</v>
      </c>
      <c r="CN1382" s="72" t="b">
        <f t="shared" si="630"/>
        <v>0</v>
      </c>
      <c r="CP1382" s="13">
        <f t="shared" si="631"/>
        <v>0</v>
      </c>
      <c r="CQ1382" s="13" t="b">
        <f t="shared" si="632"/>
        <v>0</v>
      </c>
      <c r="CR1382" s="13" t="b">
        <f t="shared" si="633"/>
        <v>0</v>
      </c>
      <c r="CS1382" s="13" t="b">
        <f t="shared" si="639"/>
        <v>0</v>
      </c>
      <c r="CT1382" s="13" t="b">
        <f t="shared" si="638"/>
        <v>0</v>
      </c>
      <c r="CU1382" s="13" t="b">
        <f t="shared" si="640"/>
        <v>0</v>
      </c>
      <c r="CV1382" s="13" t="b">
        <f t="shared" si="634"/>
        <v>0</v>
      </c>
      <c r="CW1382" s="13" t="b">
        <f t="shared" si="635"/>
        <v>0</v>
      </c>
      <c r="CX1382" s="13" t="b">
        <f t="shared" si="636"/>
        <v>0</v>
      </c>
      <c r="CY1382" s="13" t="b">
        <f t="shared" si="637"/>
        <v>0</v>
      </c>
    </row>
    <row r="1383" spans="1:103" ht="15" thickBot="1">
      <c r="A1383" s="931">
        <v>277</v>
      </c>
      <c r="B1383" s="1019" t="s">
        <v>230</v>
      </c>
      <c r="C1383" s="1019"/>
      <c r="D1383" s="1019"/>
      <c r="E1383" s="1019" t="s">
        <v>5</v>
      </c>
      <c r="F1383" s="1019"/>
      <c r="G1383" s="1019"/>
      <c r="H1383" s="1019"/>
      <c r="I1383" s="1019" t="s">
        <v>10</v>
      </c>
      <c r="J1383" s="1019">
        <v>36</v>
      </c>
      <c r="K1383" s="1019">
        <v>4</v>
      </c>
      <c r="L1383" s="1019" t="s">
        <v>16</v>
      </c>
      <c r="M1383" s="1019"/>
      <c r="N1383" s="1019" t="s">
        <v>17</v>
      </c>
      <c r="O1383" s="142"/>
      <c r="P1383" s="1019" t="s">
        <v>17</v>
      </c>
      <c r="Q1383" s="940">
        <f>IF(I1383="&lt;1966",'lista, wskaźniki'!$G$4,IF(I1383="1967-1985",'lista, wskaźniki'!$G$5,IF(I1383="1986-1992",'lista, wskaźniki'!$G$6,IF(I1383="1993-1996",'lista, wskaźniki'!$G$7,IF(I1383="&gt;1997",'lista, wskaźniki'!$G$8,IF(I1383=0,'lista, wskaźniki'!$G$4))))))</f>
        <v>290</v>
      </c>
      <c r="R1383" s="1019" t="s">
        <v>25</v>
      </c>
      <c r="S1383" s="1019" t="s">
        <v>28</v>
      </c>
      <c r="T1383" s="1019"/>
      <c r="U1383" s="1019"/>
      <c r="V1383" s="1019"/>
      <c r="W1383" s="141" t="s">
        <v>35</v>
      </c>
      <c r="X1383" s="141" t="s">
        <v>39</v>
      </c>
      <c r="Y1383" s="144" t="s">
        <v>24</v>
      </c>
      <c r="Z1383" s="141" t="s">
        <v>40</v>
      </c>
      <c r="AA1383" s="141" t="s">
        <v>35</v>
      </c>
      <c r="AB1383" s="143"/>
      <c r="AC1383" s="143"/>
      <c r="AD1383" s="141"/>
      <c r="AE1383" s="1019"/>
      <c r="AF1383" s="334">
        <f>AG1383</f>
        <v>37.583999999999996</v>
      </c>
      <c r="AG1383" s="272">
        <f>IF(R1383="kompletna",Q1383*J1383*0.0036*'lista, wskaźniki'!$F$13, IF(R1383="częściowa",Q1383*J1383*0.0036*'lista, wskaźniki'!$F$14, IF(R1383="brak",Q1383*J1383*0.0036*'lista, wskaźniki'!$F$15,)))</f>
        <v>37.583999999999996</v>
      </c>
      <c r="AH1383" s="334">
        <f>IF(Y1383="inne",K1383*'lista, wskaźniki'!$E$35,IF(Y1383="to samo źródło",0,IF(Y1383=0,0)))</f>
        <v>8.6714145000000009</v>
      </c>
      <c r="AI1383" s="334" t="b">
        <f>IF(AA1383="gaz z sieci",AC1383*'lista, wskaźniki'!$D$21)</f>
        <v>0</v>
      </c>
      <c r="AJ1383" s="272">
        <f>IF(AA1383="węgiel",AB1383*'lista, wskaźniki'!$D$20, IF('Sektor mieszkaniowy'!AA1383="drewno",'Sektor mieszkaniowy'!AB1383*'lista, wskaźniki'!$D$22,IF('Sektor mieszkaniowy'!AA1383="pellet",AB1383*'lista, wskaźniki'!$D$23,IF('Sektor mieszkaniowy'!AA1383="gaz z sieci",AB1383*'lista, wskaźniki'!$D$21,IF('Sektor mieszkaniowy'!AA1383="olej opałowy",'Sektor mieszkaniowy'!AB1383*'lista, wskaźniki'!$D$24)))))</f>
        <v>0</v>
      </c>
      <c r="AK1383" s="1022"/>
      <c r="AL1383" s="1019"/>
      <c r="AM1383" s="20">
        <f>IF(AA1383="węgiel",AF1383*1/3.6*'lista, wskaźniki'!$F$20,IF(AA1383="drewno",AF1383*1/3.6*'lista, wskaźniki'!$F$22,IF(AA1383="pellet",AF1383*1/3.6*'lista, wskaźniki'!$F$23,IF(AA1383="gaz z sieci",AF1383*1/3.6*'lista, wskaźniki'!$F$21,IF(AA1383="olej opałowy",AF1383*1/3.6*'lista, wskaźniki'!$F$24,0)))))</f>
        <v>3.5603323199999997</v>
      </c>
      <c r="AN1383" s="20">
        <f>IF(AA1383="węgiel",AF1383*'lista, wskaźniki'!$E$42,IF(AA1383="drewno",AF1383*'lista, wskaźniki'!$G$42,IF(AA1383="pellet",AF1383*'lista, wskaźniki'!$H$42,IF(AA1383="gaz z sieci",AF1383*'lista, wskaźniki'!$F$42,IF(AA1383="olej opałowy",AF1383*'lista, wskaźniki'!$I$42,0)))))</f>
        <v>1.428192E-2</v>
      </c>
      <c r="AO1383" s="20">
        <f>IF(AA1383="węgiel",AF1383*'lista, wskaźniki'!$E$43,IF(AA1383="drewno",AF1383*'lista, wskaźniki'!$G$43,IF(AA1383="pellet",AF1383*'lista, wskaźniki'!$H$43,IF(AA1383="gaz z sieci",AF1383*'lista, wskaźniki'!$F$43,IF(AA1383="olej opałowy",AF1383*'lista, wskaźniki'!$I$43,0)))))</f>
        <v>1.3530239999999999E-2</v>
      </c>
      <c r="AP1383" s="20">
        <f>IF(AA1383="węgiel",AF1383*'lista, wskaźniki'!$E$44,IF(AA1383="drewno",AF1383*'lista, wskaźniki'!$G$44,IF(AA1383="pellet",AF1383*'lista, wskaźniki'!$H$44,IF(AA1383="gaz z sieci",AF1383*'lista, wskaźniki'!$F$44,IF(AA1383="olej opałowy",AF1383*'lista, wskaźniki'!$I$44,0)))))</f>
        <v>1.014768E-5</v>
      </c>
      <c r="AQ1383" s="360">
        <f>IF(Z1383="gaz",AH1383*1/3.6*'lista, wskaźniki'!$F$21,IF(Z1383="energia elektryczna",AH1383*1/3.6*'lista, wskaźniki'!$F$26))</f>
        <v>2.1437663625000005</v>
      </c>
      <c r="AR1383" s="20">
        <f>IF(Z1383="gaz",AH1383*'lista, wskaźniki'!$F$42,IF(Z1383="energia elektryczna",AH1383*0))</f>
        <v>0</v>
      </c>
      <c r="AS1383" s="20">
        <f>IF(Z1383="gaz",AH1383*'lista, wskaźniki'!$F$43,IF(Z1383="energia elektryczna",AH1383*0))</f>
        <v>0</v>
      </c>
      <c r="AT1383" s="20">
        <f>IF(Z1383="gaz",AH1383*'lista, wskaźniki'!$F$44,IF(Z1383="energia elektryczna",AH1383*0))</f>
        <v>0</v>
      </c>
      <c r="AU1383" s="20">
        <f>AI1383*1/3.6*'lista, wskaźniki'!$F$21</f>
        <v>0</v>
      </c>
      <c r="AV1383" s="20">
        <f>AI1383*'lista, wskaźniki'!$F$42</f>
        <v>0</v>
      </c>
      <c r="AW1383" s="20">
        <f>AI1383*'lista, wskaźniki'!$F$43</f>
        <v>0</v>
      </c>
      <c r="AX1383" s="20">
        <f>AI1383*'lista, wskaźniki'!$F$44</f>
        <v>0</v>
      </c>
      <c r="AY1383" s="20">
        <f>AK1383*'lista, wskaźniki'!$F$26</f>
        <v>0</v>
      </c>
      <c r="AZ1383" s="20">
        <f t="shared" si="613"/>
        <v>5.7040986824999997</v>
      </c>
      <c r="BA1383" s="20">
        <f t="shared" si="614"/>
        <v>1.428192E-2</v>
      </c>
      <c r="BB1383" s="20">
        <f t="shared" si="615"/>
        <v>1.3530239999999999E-2</v>
      </c>
      <c r="BC1383" s="20">
        <f t="shared" si="616"/>
        <v>1.014768E-5</v>
      </c>
      <c r="BD1383" s="1019" t="s">
        <v>17</v>
      </c>
      <c r="BE1383" s="1019" t="s">
        <v>16</v>
      </c>
      <c r="BF1383" s="1019" t="s">
        <v>16</v>
      </c>
      <c r="BG1383" s="1019" t="s">
        <v>17</v>
      </c>
      <c r="BH1383" s="141"/>
      <c r="BI1383" s="1019" t="s">
        <v>16</v>
      </c>
      <c r="BJ1383" s="141" t="s">
        <v>52</v>
      </c>
      <c r="BK1383" s="1019" t="s">
        <v>17</v>
      </c>
      <c r="BL1383" s="141"/>
      <c r="BM1383" s="141"/>
      <c r="BN1383" s="141"/>
      <c r="BO1383" s="141" t="s">
        <v>57</v>
      </c>
      <c r="BP1383" s="141" t="s">
        <v>52</v>
      </c>
      <c r="BQ1383" s="141" t="s">
        <v>120</v>
      </c>
      <c r="BR1383" s="141">
        <v>1</v>
      </c>
      <c r="BS1383" s="1016"/>
      <c r="BT1383" s="1016"/>
      <c r="BU1383" s="1016"/>
      <c r="BV1383" s="1016"/>
      <c r="BW1383" s="1016"/>
      <c r="BX1383" s="1016"/>
      <c r="BY1383" s="1025"/>
      <c r="CA1383" s="365">
        <f t="shared" si="617"/>
        <v>37.583999999999996</v>
      </c>
      <c r="CB1383" s="365" t="b">
        <f t="shared" si="618"/>
        <v>0</v>
      </c>
      <c r="CC1383" s="365" t="b">
        <f t="shared" si="619"/>
        <v>0</v>
      </c>
      <c r="CD1383" s="365" t="b">
        <f t="shared" si="620"/>
        <v>0</v>
      </c>
      <c r="CE1383" s="365" t="b">
        <f t="shared" si="621"/>
        <v>0</v>
      </c>
      <c r="CF1383" s="365" t="b">
        <f t="shared" si="622"/>
        <v>0</v>
      </c>
      <c r="CG1383" s="365">
        <f t="shared" si="623"/>
        <v>8.6714145000000009</v>
      </c>
      <c r="CH1383" s="365" t="b">
        <f t="shared" si="624"/>
        <v>0</v>
      </c>
      <c r="CI1383" s="72">
        <f t="shared" si="625"/>
        <v>37.583999999999996</v>
      </c>
      <c r="CJ1383" s="72" t="b">
        <f t="shared" si="626"/>
        <v>0</v>
      </c>
      <c r="CK1383" s="72" t="b">
        <f t="shared" si="627"/>
        <v>0</v>
      </c>
      <c r="CL1383" s="72">
        <f t="shared" si="628"/>
        <v>0</v>
      </c>
      <c r="CM1383" s="72" t="b">
        <f t="shared" si="629"/>
        <v>0</v>
      </c>
      <c r="CN1383" s="72">
        <f t="shared" si="630"/>
        <v>8.6714145000000009</v>
      </c>
      <c r="CP1383" s="13">
        <f t="shared" si="631"/>
        <v>36</v>
      </c>
      <c r="CQ1383" s="13">
        <f t="shared" si="632"/>
        <v>0</v>
      </c>
      <c r="CR1383" s="13" t="b">
        <f t="shared" si="633"/>
        <v>0</v>
      </c>
      <c r="CS1383" s="13">
        <f t="shared" si="639"/>
        <v>0</v>
      </c>
      <c r="CT1383" s="13" t="b">
        <f t="shared" si="638"/>
        <v>0</v>
      </c>
      <c r="CU1383" s="13">
        <f t="shared" si="640"/>
        <v>0</v>
      </c>
      <c r="CV1383" s="13" t="b">
        <f t="shared" si="634"/>
        <v>0</v>
      </c>
      <c r="CW1383" s="13">
        <f t="shared" si="635"/>
        <v>0</v>
      </c>
      <c r="CX1383" s="13" t="b">
        <f t="shared" si="636"/>
        <v>0</v>
      </c>
      <c r="CY1383" s="13">
        <f t="shared" si="637"/>
        <v>0</v>
      </c>
    </row>
    <row r="1384" spans="1:103" ht="15" thickBot="1">
      <c r="A1384" s="932"/>
      <c r="B1384" s="1020"/>
      <c r="C1384" s="1020"/>
      <c r="D1384" s="1020"/>
      <c r="E1384" s="1020"/>
      <c r="F1384" s="1020"/>
      <c r="G1384" s="1020"/>
      <c r="H1384" s="1020"/>
      <c r="I1384" s="1020"/>
      <c r="J1384" s="1020"/>
      <c r="K1384" s="1020"/>
      <c r="L1384" s="1020"/>
      <c r="M1384" s="1020"/>
      <c r="N1384" s="1020"/>
      <c r="O1384" s="145"/>
      <c r="P1384" s="1020"/>
      <c r="Q1384" s="941"/>
      <c r="R1384" s="1020"/>
      <c r="S1384" s="1020"/>
      <c r="T1384" s="1020"/>
      <c r="U1384" s="1020"/>
      <c r="V1384" s="1020"/>
      <c r="W1384" s="144"/>
      <c r="X1384" s="144"/>
      <c r="Y1384" s="144"/>
      <c r="Z1384" s="144"/>
      <c r="AA1384" s="144" t="s">
        <v>36</v>
      </c>
      <c r="AB1384" s="146"/>
      <c r="AC1384" s="146"/>
      <c r="AD1384" s="144"/>
      <c r="AE1384" s="1020"/>
      <c r="AF1384" s="334">
        <f t="shared" si="612"/>
        <v>0</v>
      </c>
      <c r="AG1384" s="272">
        <f>IF(R1384="kompletna",Q1384*J1384*0.0036*'lista, wskaźniki'!$F$13, IF(R1384="częściowa",Q1384*J1384*0.0036*'lista, wskaźniki'!$F$14, IF(R1384="brak",Q1384*J1384*0.0036*'lista, wskaźniki'!$F$15,)))</f>
        <v>0</v>
      </c>
      <c r="AH1384" s="334">
        <f>IF(Y1384="inne",K1384*'lista, wskaźniki'!$E$35,IF(Y1384="to samo źródło",0,IF(Y1384=0,0)))</f>
        <v>0</v>
      </c>
      <c r="AI1384" s="334" t="b">
        <f>IF(AA1384="gaz z sieci",AC1384*'lista, wskaźniki'!$D$21)</f>
        <v>0</v>
      </c>
      <c r="AJ1384" s="272">
        <f>IF(AA1384="węgiel",AB1384*'lista, wskaźniki'!$D$20, IF('Sektor mieszkaniowy'!AA1384="drewno",'Sektor mieszkaniowy'!AB1384*'lista, wskaźniki'!$D$22,IF('Sektor mieszkaniowy'!AA1384="pellet",AB1384*'lista, wskaźniki'!$D$23,IF('Sektor mieszkaniowy'!AA1384="gaz z sieci",AB1384*'lista, wskaźniki'!$D$21,IF('Sektor mieszkaniowy'!AA1384="olej opałowy",'Sektor mieszkaniowy'!AB1384*'lista, wskaźniki'!$D$24)))))</f>
        <v>0</v>
      </c>
      <c r="AK1384" s="1023"/>
      <c r="AL1384" s="1020"/>
      <c r="AM1384" s="20">
        <f>IF(AA1384="węgiel",AF1384*1/3.6*'lista, wskaźniki'!$F$20,IF(AA1384="drewno",AF1384*1/3.6*'lista, wskaźniki'!$F$22,IF(AA1384="pellet",AF1384*1/3.6*'lista, wskaźniki'!$F$23,IF(AA1384="gaz z sieci",AF1384*1/3.6*'lista, wskaźniki'!$F$21,IF(AA1384="olej opałowy",AF1384*1/3.6*'lista, wskaźniki'!$F$24,0)))))</f>
        <v>0</v>
      </c>
      <c r="AN1384" s="20">
        <f>IF(AA1384="węgiel",AF1384*'lista, wskaźniki'!$E$42,IF(AA1384="drewno",AF1384*'lista, wskaźniki'!$G$42,IF(AA1384="pellet",AF1384*'lista, wskaźniki'!$H$42,IF(AA1384="gaz z sieci",AF1384*'lista, wskaźniki'!$F$42,IF(AA1384="olej opałowy",AF1384*'lista, wskaźniki'!$I$42,0)))))</f>
        <v>0</v>
      </c>
      <c r="AO1384" s="20">
        <f>IF(AA1384="węgiel",AF1384*'lista, wskaźniki'!$E$43,IF(AA1384="drewno",AF1384*'lista, wskaźniki'!$G$43,IF(AA1384="pellet",AF1384*'lista, wskaźniki'!$H$43,IF(AA1384="gaz z sieci",AF1384*'lista, wskaźniki'!$F$43,IF(AA1384="olej opałowy",AF1384*'lista, wskaźniki'!$I$43,0)))))</f>
        <v>0</v>
      </c>
      <c r="AP1384" s="20">
        <f>IF(AA1384="węgiel",AF1384*'lista, wskaźniki'!$E$44,IF(AA1384="drewno",AF1384*'lista, wskaźniki'!$G$44,IF(AA1384="pellet",AF1384*'lista, wskaźniki'!$H$44,IF(AA1384="gaz z sieci",AF1384*'lista, wskaźniki'!$F$44,IF(AA1384="olej opałowy",AF1384*'lista, wskaźniki'!$I$44,0)))))</f>
        <v>0</v>
      </c>
      <c r="AQ1384" s="20" t="b">
        <f>IF(Z1384="gaz",AH1384*1/3.6*'lista, wskaźniki'!$F$21,IF(Z1384="energia elektryczna",AH1384*1/3.6*'lista, wskaźniki'!$F$26))</f>
        <v>0</v>
      </c>
      <c r="AR1384" s="20" t="b">
        <f>IF(Z1384="gaz",AH1384*'lista, wskaźniki'!$F$42,IF(Z1384="energia elektryczna",AH1384*0))</f>
        <v>0</v>
      </c>
      <c r="AS1384" s="20" t="b">
        <f>IF(Z1384="gaz",AH1384*'lista, wskaźniki'!$F$43,IF(Z1384="energia elektryczna",AH1384*0))</f>
        <v>0</v>
      </c>
      <c r="AT1384" s="20" t="b">
        <f>IF(Z1384="gaz",AH1384*'lista, wskaźniki'!$F$44,IF(Z1384="energia elektryczna",AH1384*0))</f>
        <v>0</v>
      </c>
      <c r="AU1384" s="20">
        <f>AI1384*1/3.6*'lista, wskaźniki'!$F$21</f>
        <v>0</v>
      </c>
      <c r="AV1384" s="20">
        <f>AI1384*'lista, wskaźniki'!$F$42</f>
        <v>0</v>
      </c>
      <c r="AW1384" s="20">
        <f>AI1384*'lista, wskaźniki'!$F$43</f>
        <v>0</v>
      </c>
      <c r="AX1384" s="20">
        <f>AI1384*'lista, wskaźniki'!$F$44</f>
        <v>0</v>
      </c>
      <c r="AY1384" s="20">
        <f>AK1384*'lista, wskaźniki'!$F$26</f>
        <v>0</v>
      </c>
      <c r="AZ1384" s="20">
        <f t="shared" si="613"/>
        <v>0</v>
      </c>
      <c r="BA1384" s="20">
        <f t="shared" si="614"/>
        <v>0</v>
      </c>
      <c r="BB1384" s="20">
        <f t="shared" si="615"/>
        <v>0</v>
      </c>
      <c r="BC1384" s="20">
        <f t="shared" si="616"/>
        <v>0</v>
      </c>
      <c r="BD1384" s="1020"/>
      <c r="BE1384" s="1020"/>
      <c r="BF1384" s="1020"/>
      <c r="BG1384" s="1020"/>
      <c r="BH1384" s="144"/>
      <c r="BI1384" s="1020"/>
      <c r="BJ1384" s="144"/>
      <c r="BK1384" s="1020"/>
      <c r="BL1384" s="144"/>
      <c r="BM1384" s="144"/>
      <c r="BN1384" s="144"/>
      <c r="BO1384" s="144"/>
      <c r="BP1384" s="144"/>
      <c r="BQ1384" s="144"/>
      <c r="BR1384" s="144"/>
      <c r="BS1384" s="1017"/>
      <c r="BT1384" s="1017"/>
      <c r="BU1384" s="1017"/>
      <c r="BV1384" s="1017"/>
      <c r="BW1384" s="1017"/>
      <c r="BX1384" s="1017"/>
      <c r="BY1384" s="1026"/>
      <c r="CA1384" s="365" t="b">
        <f t="shared" si="617"/>
        <v>0</v>
      </c>
      <c r="CB1384" s="365">
        <f t="shared" si="618"/>
        <v>0</v>
      </c>
      <c r="CC1384" s="365" t="b">
        <f t="shared" si="619"/>
        <v>0</v>
      </c>
      <c r="CD1384" s="365" t="b">
        <f t="shared" si="620"/>
        <v>0</v>
      </c>
      <c r="CE1384" s="365" t="b">
        <f t="shared" si="621"/>
        <v>0</v>
      </c>
      <c r="CF1384" s="365" t="b">
        <f t="shared" si="622"/>
        <v>0</v>
      </c>
      <c r="CG1384" s="365" t="b">
        <f t="shared" si="623"/>
        <v>0</v>
      </c>
      <c r="CH1384" s="365" t="b">
        <f t="shared" si="624"/>
        <v>0</v>
      </c>
      <c r="CI1384" s="72" t="b">
        <f t="shared" si="625"/>
        <v>0</v>
      </c>
      <c r="CJ1384" s="72">
        <f t="shared" si="626"/>
        <v>0</v>
      </c>
      <c r="CK1384" s="72" t="b">
        <f t="shared" si="627"/>
        <v>0</v>
      </c>
      <c r="CL1384" s="72">
        <f t="shared" si="628"/>
        <v>0</v>
      </c>
      <c r="CM1384" s="72" t="b">
        <f t="shared" si="629"/>
        <v>0</v>
      </c>
      <c r="CN1384" s="72" t="b">
        <f t="shared" si="630"/>
        <v>0</v>
      </c>
      <c r="CP1384" s="13">
        <f t="shared" si="631"/>
        <v>0</v>
      </c>
      <c r="CQ1384" s="13" t="b">
        <f t="shared" si="632"/>
        <v>0</v>
      </c>
      <c r="CR1384" s="13" t="b">
        <f t="shared" si="633"/>
        <v>0</v>
      </c>
      <c r="CS1384" s="13" t="b">
        <f t="shared" si="639"/>
        <v>0</v>
      </c>
      <c r="CT1384" s="13" t="b">
        <f t="shared" si="638"/>
        <v>0</v>
      </c>
      <c r="CU1384" s="13" t="b">
        <f t="shared" si="640"/>
        <v>0</v>
      </c>
      <c r="CV1384" s="13" t="b">
        <f t="shared" si="634"/>
        <v>0</v>
      </c>
      <c r="CW1384" s="13" t="b">
        <f t="shared" si="635"/>
        <v>0</v>
      </c>
      <c r="CX1384" s="13" t="b">
        <f t="shared" si="636"/>
        <v>0</v>
      </c>
      <c r="CY1384" s="13" t="b">
        <f t="shared" si="637"/>
        <v>0</v>
      </c>
    </row>
    <row r="1385" spans="1:103" ht="15" thickBot="1">
      <c r="A1385" s="932"/>
      <c r="B1385" s="1020"/>
      <c r="C1385" s="1020"/>
      <c r="D1385" s="1020"/>
      <c r="E1385" s="1020"/>
      <c r="F1385" s="1020"/>
      <c r="G1385" s="1020"/>
      <c r="H1385" s="1020"/>
      <c r="I1385" s="1020"/>
      <c r="J1385" s="1020"/>
      <c r="K1385" s="1020"/>
      <c r="L1385" s="1020"/>
      <c r="M1385" s="1020"/>
      <c r="N1385" s="1020"/>
      <c r="O1385" s="145"/>
      <c r="P1385" s="1020"/>
      <c r="Q1385" s="941"/>
      <c r="R1385" s="1020"/>
      <c r="S1385" s="1020"/>
      <c r="T1385" s="1020"/>
      <c r="U1385" s="1020"/>
      <c r="V1385" s="1020"/>
      <c r="W1385" s="144"/>
      <c r="X1385" s="144"/>
      <c r="Y1385" s="144"/>
      <c r="Z1385" s="144"/>
      <c r="AA1385" s="144" t="s">
        <v>50</v>
      </c>
      <c r="AB1385" s="146"/>
      <c r="AC1385" s="146"/>
      <c r="AD1385" s="144"/>
      <c r="AE1385" s="1020"/>
      <c r="AF1385" s="334">
        <f t="shared" si="612"/>
        <v>0</v>
      </c>
      <c r="AG1385" s="272">
        <f>IF(R1385="kompletna",Q1385*J1385*0.0036*'lista, wskaźniki'!$F$13, IF(R1385="częściowa",Q1385*J1385*0.0036*'lista, wskaźniki'!$F$14, IF(R1385="brak",Q1385*J1385*0.0036*'lista, wskaźniki'!$F$15,)))</f>
        <v>0</v>
      </c>
      <c r="AH1385" s="334">
        <f>IF(Y1385="inne",K1385*'lista, wskaźniki'!$E$35,IF(Y1385="to samo źródło",0,IF(Y1385=0,0)))</f>
        <v>0</v>
      </c>
      <c r="AI1385" s="334" t="b">
        <f>IF(AA1385="gaz z sieci",AC1385*'lista, wskaźniki'!$D$21)</f>
        <v>0</v>
      </c>
      <c r="AJ1385" s="272">
        <f>IF(AA1385="węgiel",AB1385*'lista, wskaźniki'!$D$20, IF('Sektor mieszkaniowy'!AA1385="drewno",'Sektor mieszkaniowy'!AB1385*'lista, wskaźniki'!$D$22,IF('Sektor mieszkaniowy'!AA1385="pellet",AB1385*'lista, wskaźniki'!$D$23,IF('Sektor mieszkaniowy'!AA1385="gaz z sieci",AB1385*'lista, wskaźniki'!$D$21,IF('Sektor mieszkaniowy'!AA1385="olej opałowy",'Sektor mieszkaniowy'!AB1385*'lista, wskaźniki'!$D$24)))))</f>
        <v>0</v>
      </c>
      <c r="AK1385" s="1023"/>
      <c r="AL1385" s="1020"/>
      <c r="AM1385" s="20">
        <f>IF(AA1385="węgiel",AF1385*1/3.6*'lista, wskaźniki'!$F$20,IF(AA1385="drewno",AF1385*1/3.6*'lista, wskaźniki'!$F$22,IF(AA1385="pellet",AF1385*1/3.6*'lista, wskaźniki'!$F$23,IF(AA1385="gaz z sieci",AF1385*1/3.6*'lista, wskaźniki'!$F$21,IF(AA1385="olej opałowy",AF1385*1/3.6*'lista, wskaźniki'!$F$24,0)))))</f>
        <v>0</v>
      </c>
      <c r="AN1385" s="20">
        <f>IF(AA1385="węgiel",AF1385*'lista, wskaźniki'!$E$42,IF(AA1385="drewno",AF1385*'lista, wskaźniki'!$G$42,IF(AA1385="pellet",AF1385*'lista, wskaźniki'!$H$42,IF(AA1385="gaz z sieci",AF1385*'lista, wskaźniki'!$F$42,IF(AA1385="olej opałowy",AF1385*'lista, wskaźniki'!$I$42,0)))))</f>
        <v>0</v>
      </c>
      <c r="AO1385" s="20">
        <f>IF(AA1385="węgiel",AF1385*'lista, wskaźniki'!$E$43,IF(AA1385="drewno",AF1385*'lista, wskaźniki'!$G$43,IF(AA1385="pellet",AF1385*'lista, wskaźniki'!$H$43,IF(AA1385="gaz z sieci",AF1385*'lista, wskaźniki'!$F$43,IF(AA1385="olej opałowy",AF1385*'lista, wskaźniki'!$I$43,0)))))</f>
        <v>0</v>
      </c>
      <c r="AP1385" s="20">
        <f>IF(AA1385="węgiel",AF1385*'lista, wskaźniki'!$E$44,IF(AA1385="drewno",AF1385*'lista, wskaźniki'!$G$44,IF(AA1385="pellet",AF1385*'lista, wskaźniki'!$H$44,IF(AA1385="gaz z sieci",AF1385*'lista, wskaźniki'!$F$44,IF(AA1385="olej opałowy",AF1385*'lista, wskaźniki'!$I$44,0)))))</f>
        <v>0</v>
      </c>
      <c r="AQ1385" s="20" t="b">
        <f>IF(Z1385="gaz",AH1385*1/3.6*'lista, wskaźniki'!$F$21,IF(Z1385="energia elektryczna",AH1385*1/3.6*'lista, wskaźniki'!$F$26))</f>
        <v>0</v>
      </c>
      <c r="AR1385" s="20" t="b">
        <f>IF(Z1385="gaz",AH1385*'lista, wskaźniki'!$F$42,IF(Z1385="energia elektryczna",AH1385*0))</f>
        <v>0</v>
      </c>
      <c r="AS1385" s="20" t="b">
        <f>IF(Z1385="gaz",AH1385*'lista, wskaźniki'!$F$43,IF(Z1385="energia elektryczna",AH1385*0))</f>
        <v>0</v>
      </c>
      <c r="AT1385" s="20" t="b">
        <f>IF(Z1385="gaz",AH1385*'lista, wskaźniki'!$F$44,IF(Z1385="energia elektryczna",AH1385*0))</f>
        <v>0</v>
      </c>
      <c r="AU1385" s="20">
        <f>AI1385*1/3.6*'lista, wskaźniki'!$F$21</f>
        <v>0</v>
      </c>
      <c r="AV1385" s="20">
        <f>AI1385*'lista, wskaźniki'!$F$42</f>
        <v>0</v>
      </c>
      <c r="AW1385" s="20">
        <f>AI1385*'lista, wskaźniki'!$F$43</f>
        <v>0</v>
      </c>
      <c r="AX1385" s="20">
        <f>AI1385*'lista, wskaźniki'!$F$44</f>
        <v>0</v>
      </c>
      <c r="AY1385" s="20">
        <f>AK1385*'lista, wskaźniki'!$F$26</f>
        <v>0</v>
      </c>
      <c r="AZ1385" s="20">
        <f t="shared" si="613"/>
        <v>0</v>
      </c>
      <c r="BA1385" s="20">
        <f t="shared" si="614"/>
        <v>0</v>
      </c>
      <c r="BB1385" s="20">
        <f t="shared" si="615"/>
        <v>0</v>
      </c>
      <c r="BC1385" s="20">
        <f t="shared" si="616"/>
        <v>0</v>
      </c>
      <c r="BD1385" s="1020"/>
      <c r="BE1385" s="1020"/>
      <c r="BF1385" s="1020"/>
      <c r="BG1385" s="1020"/>
      <c r="BH1385" s="144"/>
      <c r="BI1385" s="1020"/>
      <c r="BJ1385" s="144"/>
      <c r="BK1385" s="1020"/>
      <c r="BL1385" s="144"/>
      <c r="BM1385" s="144"/>
      <c r="BN1385" s="144"/>
      <c r="BO1385" s="144"/>
      <c r="BP1385" s="144"/>
      <c r="BQ1385" s="144"/>
      <c r="BR1385" s="144"/>
      <c r="BS1385" s="1017"/>
      <c r="BT1385" s="1017"/>
      <c r="BU1385" s="1017"/>
      <c r="BV1385" s="1017"/>
      <c r="BW1385" s="1017"/>
      <c r="BX1385" s="1017"/>
      <c r="BY1385" s="1026"/>
      <c r="CA1385" s="365" t="b">
        <f t="shared" si="617"/>
        <v>0</v>
      </c>
      <c r="CB1385" s="365" t="b">
        <f t="shared" si="618"/>
        <v>0</v>
      </c>
      <c r="CC1385" s="365">
        <f t="shared" si="619"/>
        <v>0</v>
      </c>
      <c r="CD1385" s="365" t="b">
        <f t="shared" si="620"/>
        <v>0</v>
      </c>
      <c r="CE1385" s="365" t="b">
        <f t="shared" si="621"/>
        <v>0</v>
      </c>
      <c r="CF1385" s="365" t="b">
        <f t="shared" si="622"/>
        <v>0</v>
      </c>
      <c r="CG1385" s="365" t="b">
        <f t="shared" si="623"/>
        <v>0</v>
      </c>
      <c r="CH1385" s="365" t="b">
        <f t="shared" si="624"/>
        <v>0</v>
      </c>
      <c r="CI1385" s="72" t="b">
        <f t="shared" si="625"/>
        <v>0</v>
      </c>
      <c r="CJ1385" s="72" t="b">
        <f t="shared" si="626"/>
        <v>0</v>
      </c>
      <c r="CK1385" s="72">
        <f t="shared" si="627"/>
        <v>0</v>
      </c>
      <c r="CL1385" s="72">
        <f t="shared" si="628"/>
        <v>0</v>
      </c>
      <c r="CM1385" s="72" t="b">
        <f t="shared" si="629"/>
        <v>0</v>
      </c>
      <c r="CN1385" s="72" t="b">
        <f t="shared" si="630"/>
        <v>0</v>
      </c>
      <c r="CP1385" s="13">
        <f t="shared" si="631"/>
        <v>0</v>
      </c>
      <c r="CQ1385" s="13" t="b">
        <f t="shared" si="632"/>
        <v>0</v>
      </c>
      <c r="CR1385" s="13" t="b">
        <f t="shared" si="633"/>
        <v>0</v>
      </c>
      <c r="CS1385" s="13" t="b">
        <f t="shared" si="639"/>
        <v>0</v>
      </c>
      <c r="CT1385" s="13" t="b">
        <f t="shared" si="638"/>
        <v>0</v>
      </c>
      <c r="CU1385" s="13" t="b">
        <f t="shared" si="640"/>
        <v>0</v>
      </c>
      <c r="CV1385" s="13" t="b">
        <f t="shared" si="634"/>
        <v>0</v>
      </c>
      <c r="CW1385" s="13" t="b">
        <f t="shared" si="635"/>
        <v>0</v>
      </c>
      <c r="CX1385" s="13" t="b">
        <f t="shared" si="636"/>
        <v>0</v>
      </c>
      <c r="CY1385" s="13" t="b">
        <f t="shared" si="637"/>
        <v>0</v>
      </c>
    </row>
    <row r="1386" spans="1:103" ht="15" thickBot="1">
      <c r="A1386" s="932"/>
      <c r="B1386" s="1020"/>
      <c r="C1386" s="1020"/>
      <c r="D1386" s="1020"/>
      <c r="E1386" s="1020"/>
      <c r="F1386" s="1020"/>
      <c r="G1386" s="1020"/>
      <c r="H1386" s="1020"/>
      <c r="I1386" s="1020"/>
      <c r="J1386" s="1020"/>
      <c r="K1386" s="1020"/>
      <c r="L1386" s="1020"/>
      <c r="M1386" s="1020"/>
      <c r="N1386" s="1020"/>
      <c r="O1386" s="145"/>
      <c r="P1386" s="1020"/>
      <c r="Q1386" s="941"/>
      <c r="R1386" s="1020"/>
      <c r="S1386" s="1020"/>
      <c r="T1386" s="1020"/>
      <c r="U1386" s="1020"/>
      <c r="V1386" s="1020"/>
      <c r="W1386" s="144"/>
      <c r="X1386" s="144"/>
      <c r="Y1386" s="144"/>
      <c r="Z1386" s="144"/>
      <c r="AA1386" s="144" t="s">
        <v>38</v>
      </c>
      <c r="AB1386" s="146"/>
      <c r="AC1386" s="146"/>
      <c r="AD1386" s="144"/>
      <c r="AE1386" s="1020"/>
      <c r="AF1386" s="334">
        <f t="shared" si="612"/>
        <v>0</v>
      </c>
      <c r="AG1386" s="272">
        <f>IF(R1386="kompletna",Q1386*J1386*0.0036*'lista, wskaźniki'!$F$13, IF(R1386="częściowa",Q1386*J1386*0.0036*'lista, wskaźniki'!$F$14, IF(R1386="brak",Q1386*J1386*0.0036*'lista, wskaźniki'!$F$15,)))</f>
        <v>0</v>
      </c>
      <c r="AH1386" s="334">
        <f>IF(Y1386="inne",K1386*'lista, wskaźniki'!$E$35,IF(Y1386="to samo źródło",0,IF(Y1386=0,0)))</f>
        <v>0</v>
      </c>
      <c r="AI1386" s="334">
        <f>IF(AA1386="gaz z sieci",AC1386*'lista, wskaźniki'!$D$21)</f>
        <v>0</v>
      </c>
      <c r="AJ1386" s="272">
        <f>IF(AA1386="węgiel",AB1386*'lista, wskaźniki'!$D$20, IF('Sektor mieszkaniowy'!AA1386="drewno",'Sektor mieszkaniowy'!AB1386*'lista, wskaźniki'!$D$22,IF('Sektor mieszkaniowy'!AA1386="pellet",AB1386*'lista, wskaźniki'!$D$23,IF('Sektor mieszkaniowy'!AA1386="gaz z sieci",AB1386*'lista, wskaźniki'!$D$21,IF('Sektor mieszkaniowy'!AA1386="olej opałowy",'Sektor mieszkaniowy'!AB1386*'lista, wskaźniki'!$D$24)))))</f>
        <v>0</v>
      </c>
      <c r="AK1386" s="1023"/>
      <c r="AL1386" s="1020"/>
      <c r="AM1386" s="20">
        <f>IF(AA1386="węgiel",AF1386*1/3.6*'lista, wskaźniki'!$F$20,IF(AA1386="drewno",AF1386*1/3.6*'lista, wskaźniki'!$F$22,IF(AA1386="pellet",AF1386*1/3.6*'lista, wskaźniki'!$F$23,IF(AA1386="gaz z sieci",AF1386*1/3.6*'lista, wskaźniki'!$F$21,IF(AA1386="olej opałowy",AF1386*1/3.6*'lista, wskaźniki'!$F$24,0)))))</f>
        <v>0</v>
      </c>
      <c r="AN1386" s="20">
        <f>IF(AA1386="węgiel",AF1386*'lista, wskaźniki'!$E$42,IF(AA1386="drewno",AF1386*'lista, wskaźniki'!$G$42,IF(AA1386="pellet",AF1386*'lista, wskaźniki'!$H$42,IF(AA1386="gaz z sieci",AF1386*'lista, wskaźniki'!$F$42,IF(AA1386="olej opałowy",AF1386*'lista, wskaźniki'!$I$42,0)))))</f>
        <v>0</v>
      </c>
      <c r="AO1386" s="20">
        <f>IF(AA1386="węgiel",AF1386*'lista, wskaźniki'!$E$43,IF(AA1386="drewno",AF1386*'lista, wskaźniki'!$G$43,IF(AA1386="pellet",AF1386*'lista, wskaźniki'!$H$43,IF(AA1386="gaz z sieci",AF1386*'lista, wskaźniki'!$F$43,IF(AA1386="olej opałowy",AF1386*'lista, wskaźniki'!$I$43,0)))))</f>
        <v>0</v>
      </c>
      <c r="AP1386" s="20">
        <f>IF(AA1386="węgiel",AF1386*'lista, wskaźniki'!$E$44,IF(AA1386="drewno",AF1386*'lista, wskaźniki'!$G$44,IF(AA1386="pellet",AF1386*'lista, wskaźniki'!$H$44,IF(AA1386="gaz z sieci",AF1386*'lista, wskaźniki'!$F$44,IF(AA1386="olej opałowy",AF1386*'lista, wskaźniki'!$I$44,0)))))</f>
        <v>0</v>
      </c>
      <c r="AQ1386" s="20" t="b">
        <f>IF(Z1386="gaz",AH1386*1/3.6*'lista, wskaźniki'!$F$21,IF(Z1386="energia elektryczna",AH1386*1/3.6*'lista, wskaźniki'!$F$26))</f>
        <v>0</v>
      </c>
      <c r="AR1386" s="20" t="b">
        <f>IF(Z1386="gaz",AH1386*'lista, wskaźniki'!$F$42,IF(Z1386="energia elektryczna",AH1386*0))</f>
        <v>0</v>
      </c>
      <c r="AS1386" s="20" t="b">
        <f>IF(Z1386="gaz",AH1386*'lista, wskaźniki'!$F$43,IF(Z1386="energia elektryczna",AH1386*0))</f>
        <v>0</v>
      </c>
      <c r="AT1386" s="20" t="b">
        <f>IF(Z1386="gaz",AH1386*'lista, wskaźniki'!$F$44,IF(Z1386="energia elektryczna",AH1386*0))</f>
        <v>0</v>
      </c>
      <c r="AU1386" s="20">
        <f>AI1386*1/3.6*'lista, wskaźniki'!$F$21</f>
        <v>0</v>
      </c>
      <c r="AV1386" s="20">
        <f>AI1386*'lista, wskaźniki'!$F$42</f>
        <v>0</v>
      </c>
      <c r="AW1386" s="20">
        <f>AI1386*'lista, wskaźniki'!$F$43</f>
        <v>0</v>
      </c>
      <c r="AX1386" s="20">
        <f>AI1386*'lista, wskaźniki'!$F$44</f>
        <v>0</v>
      </c>
      <c r="AY1386" s="20">
        <f>AK1386*'lista, wskaźniki'!$F$26</f>
        <v>0</v>
      </c>
      <c r="AZ1386" s="20">
        <f t="shared" si="613"/>
        <v>0</v>
      </c>
      <c r="BA1386" s="20">
        <f t="shared" si="614"/>
        <v>0</v>
      </c>
      <c r="BB1386" s="20">
        <f t="shared" si="615"/>
        <v>0</v>
      </c>
      <c r="BC1386" s="20">
        <f t="shared" si="616"/>
        <v>0</v>
      </c>
      <c r="BD1386" s="1020"/>
      <c r="BE1386" s="1020"/>
      <c r="BF1386" s="1020"/>
      <c r="BG1386" s="1020"/>
      <c r="BH1386" s="144"/>
      <c r="BI1386" s="1020"/>
      <c r="BJ1386" s="144"/>
      <c r="BK1386" s="1020"/>
      <c r="BL1386" s="144"/>
      <c r="BM1386" s="144"/>
      <c r="BN1386" s="144"/>
      <c r="BO1386" s="144"/>
      <c r="BP1386" s="144"/>
      <c r="BQ1386" s="144"/>
      <c r="BR1386" s="144"/>
      <c r="BS1386" s="1017"/>
      <c r="BT1386" s="1017"/>
      <c r="BU1386" s="1017"/>
      <c r="BV1386" s="1017"/>
      <c r="BW1386" s="1017"/>
      <c r="BX1386" s="1017"/>
      <c r="BY1386" s="1026"/>
      <c r="CA1386" s="365" t="b">
        <f t="shared" si="617"/>
        <v>0</v>
      </c>
      <c r="CB1386" s="365" t="b">
        <f t="shared" si="618"/>
        <v>0</v>
      </c>
      <c r="CC1386" s="365" t="b">
        <f t="shared" si="619"/>
        <v>0</v>
      </c>
      <c r="CD1386" s="365">
        <f t="shared" si="620"/>
        <v>0</v>
      </c>
      <c r="CE1386" s="365" t="b">
        <f t="shared" si="621"/>
        <v>0</v>
      </c>
      <c r="CF1386" s="365" t="b">
        <f t="shared" si="622"/>
        <v>0</v>
      </c>
      <c r="CG1386" s="365" t="b">
        <f t="shared" si="623"/>
        <v>0</v>
      </c>
      <c r="CH1386" s="365">
        <f t="shared" si="624"/>
        <v>0</v>
      </c>
      <c r="CI1386" s="72" t="b">
        <f t="shared" si="625"/>
        <v>0</v>
      </c>
      <c r="CJ1386" s="72" t="b">
        <f t="shared" si="626"/>
        <v>0</v>
      </c>
      <c r="CK1386" s="72" t="b">
        <f t="shared" si="627"/>
        <v>0</v>
      </c>
      <c r="CL1386" s="72">
        <f t="shared" si="628"/>
        <v>0</v>
      </c>
      <c r="CM1386" s="72" t="b">
        <f t="shared" si="629"/>
        <v>0</v>
      </c>
      <c r="CN1386" s="72" t="b">
        <f t="shared" si="630"/>
        <v>0</v>
      </c>
      <c r="CP1386" s="13">
        <f t="shared" si="631"/>
        <v>0</v>
      </c>
      <c r="CQ1386" s="13" t="b">
        <f t="shared" si="632"/>
        <v>0</v>
      </c>
      <c r="CR1386" s="13" t="b">
        <f t="shared" si="633"/>
        <v>0</v>
      </c>
      <c r="CS1386" s="13" t="b">
        <f t="shared" si="639"/>
        <v>0</v>
      </c>
      <c r="CT1386" s="13" t="b">
        <f t="shared" si="638"/>
        <v>0</v>
      </c>
      <c r="CU1386" s="13" t="b">
        <f t="shared" si="640"/>
        <v>0</v>
      </c>
      <c r="CV1386" s="13" t="b">
        <f t="shared" si="634"/>
        <v>0</v>
      </c>
      <c r="CW1386" s="13" t="b">
        <f t="shared" si="635"/>
        <v>0</v>
      </c>
      <c r="CX1386" s="13" t="b">
        <f t="shared" si="636"/>
        <v>0</v>
      </c>
      <c r="CY1386" s="13" t="b">
        <f t="shared" si="637"/>
        <v>0</v>
      </c>
    </row>
    <row r="1387" spans="1:103" ht="15" thickBot="1">
      <c r="A1387" s="933"/>
      <c r="B1387" s="1021"/>
      <c r="C1387" s="1021"/>
      <c r="D1387" s="1021"/>
      <c r="E1387" s="1021"/>
      <c r="F1387" s="1021"/>
      <c r="G1387" s="1021"/>
      <c r="H1387" s="1021"/>
      <c r="I1387" s="1021"/>
      <c r="J1387" s="1021"/>
      <c r="K1387" s="1021"/>
      <c r="L1387" s="1021"/>
      <c r="M1387" s="1021"/>
      <c r="N1387" s="1021"/>
      <c r="O1387" s="148"/>
      <c r="P1387" s="1021"/>
      <c r="Q1387" s="942"/>
      <c r="R1387" s="1021"/>
      <c r="S1387" s="1021"/>
      <c r="T1387" s="1021"/>
      <c r="U1387" s="1021"/>
      <c r="V1387" s="1021"/>
      <c r="W1387" s="147"/>
      <c r="X1387" s="147"/>
      <c r="Y1387" s="147"/>
      <c r="Z1387" s="147"/>
      <c r="AA1387" s="147" t="s">
        <v>37</v>
      </c>
      <c r="AB1387" s="149"/>
      <c r="AC1387" s="149"/>
      <c r="AD1387" s="147"/>
      <c r="AE1387" s="1021"/>
      <c r="AF1387" s="334">
        <f t="shared" si="612"/>
        <v>0</v>
      </c>
      <c r="AG1387" s="272">
        <f>IF(R1387="kompletna",Q1387*J1387*0.0036*'lista, wskaźniki'!$F$13, IF(R1387="częściowa",Q1387*J1387*0.0036*'lista, wskaźniki'!$F$14, IF(R1387="brak",Q1387*J1387*0.0036*'lista, wskaźniki'!$F$15,)))</f>
        <v>0</v>
      </c>
      <c r="AH1387" s="334">
        <f>IF(Y1387="inne",K1387*'lista, wskaźniki'!$E$35,IF(Y1387="to samo źródło",0,IF(Y1387=0,0)))</f>
        <v>0</v>
      </c>
      <c r="AI1387" s="334" t="b">
        <f>IF(AA1387="gaz z sieci",AC1387*'lista, wskaźniki'!$D$21)</f>
        <v>0</v>
      </c>
      <c r="AJ1387" s="272">
        <f>IF(AA1387="węgiel",AB1387*'lista, wskaźniki'!$D$20, IF('Sektor mieszkaniowy'!AA1387="drewno",'Sektor mieszkaniowy'!AB1387*'lista, wskaźniki'!$D$22,IF('Sektor mieszkaniowy'!AA1387="pellet",AB1387*'lista, wskaźniki'!$D$23,IF('Sektor mieszkaniowy'!AA1387="gaz z sieci",AB1387*'lista, wskaźniki'!$D$21,IF('Sektor mieszkaniowy'!AA1387="olej opałowy",'Sektor mieszkaniowy'!AB1387*'lista, wskaźniki'!$D$24)))))</f>
        <v>0</v>
      </c>
      <c r="AK1387" s="1024"/>
      <c r="AL1387" s="1021"/>
      <c r="AM1387" s="20">
        <f>IF(AA1387="węgiel",AF1387*1/3.6*'lista, wskaźniki'!$F$20,IF(AA1387="drewno",AF1387*1/3.6*'lista, wskaźniki'!$F$22,IF(AA1387="pellet",AF1387*1/3.6*'lista, wskaźniki'!$F$23,IF(AA1387="gaz z sieci",AF1387*1/3.6*'lista, wskaźniki'!$F$21,IF(AA1387="olej opałowy",AF1387*1/3.6*'lista, wskaźniki'!$F$24,0)))))</f>
        <v>0</v>
      </c>
      <c r="AN1387" s="20">
        <f>IF(AA1387="węgiel",AF1387*'lista, wskaźniki'!$E$42,IF(AA1387="drewno",AF1387*'lista, wskaźniki'!$G$42,IF(AA1387="pellet",AF1387*'lista, wskaźniki'!$H$42,IF(AA1387="gaz z sieci",AF1387*'lista, wskaźniki'!$F$42,IF(AA1387="olej opałowy",AF1387*'lista, wskaźniki'!$I$42,0)))))</f>
        <v>0</v>
      </c>
      <c r="AO1387" s="20">
        <f>IF(AA1387="węgiel",AF1387*'lista, wskaźniki'!$E$43,IF(AA1387="drewno",AF1387*'lista, wskaźniki'!$G$43,IF(AA1387="pellet",AF1387*'lista, wskaźniki'!$H$43,IF(AA1387="gaz z sieci",AF1387*'lista, wskaźniki'!$F$43,IF(AA1387="olej opałowy",AF1387*'lista, wskaźniki'!$I$43,0)))))</f>
        <v>0</v>
      </c>
      <c r="AP1387" s="20">
        <f>IF(AA1387="węgiel",AF1387*'lista, wskaźniki'!$E$44,IF(AA1387="drewno",AF1387*'lista, wskaźniki'!$G$44,IF(AA1387="pellet",AF1387*'lista, wskaźniki'!$H$44,IF(AA1387="gaz z sieci",AF1387*'lista, wskaźniki'!$F$44,IF(AA1387="olej opałowy",AF1387*'lista, wskaźniki'!$I$44,0)))))</f>
        <v>0</v>
      </c>
      <c r="AQ1387" s="20" t="b">
        <f>IF(Z1387="gaz",AH1387*1/3.6*'lista, wskaźniki'!$F$21,IF(Z1387="energia elektryczna",AH1387*1/3.6*'lista, wskaźniki'!$F$26))</f>
        <v>0</v>
      </c>
      <c r="AR1387" s="20" t="b">
        <f>IF(Z1387="gaz",AH1387*'lista, wskaźniki'!$F$42,IF(Z1387="energia elektryczna",AH1387*0))</f>
        <v>0</v>
      </c>
      <c r="AS1387" s="20" t="b">
        <f>IF(Z1387="gaz",AH1387*'lista, wskaźniki'!$F$43,IF(Z1387="energia elektryczna",AH1387*0))</f>
        <v>0</v>
      </c>
      <c r="AT1387" s="20" t="b">
        <f>IF(Z1387="gaz",AH1387*'lista, wskaźniki'!$F$44,IF(Z1387="energia elektryczna",AH1387*0))</f>
        <v>0</v>
      </c>
      <c r="AU1387" s="20">
        <f>AI1387*1/3.6*'lista, wskaźniki'!$F$21</f>
        <v>0</v>
      </c>
      <c r="AV1387" s="20">
        <f>AI1387*'lista, wskaźniki'!$F$42</f>
        <v>0</v>
      </c>
      <c r="AW1387" s="20">
        <f>AI1387*'lista, wskaźniki'!$F$43</f>
        <v>0</v>
      </c>
      <c r="AX1387" s="20">
        <f>AI1387*'lista, wskaźniki'!$F$44</f>
        <v>0</v>
      </c>
      <c r="AY1387" s="20">
        <f>AK1387*'lista, wskaźniki'!$F$26</f>
        <v>0</v>
      </c>
      <c r="AZ1387" s="20">
        <f t="shared" si="613"/>
        <v>0</v>
      </c>
      <c r="BA1387" s="20">
        <f t="shared" si="614"/>
        <v>0</v>
      </c>
      <c r="BB1387" s="20">
        <f t="shared" si="615"/>
        <v>0</v>
      </c>
      <c r="BC1387" s="20">
        <f t="shared" si="616"/>
        <v>0</v>
      </c>
      <c r="BD1387" s="1021"/>
      <c r="BE1387" s="1021"/>
      <c r="BF1387" s="1021"/>
      <c r="BG1387" s="1021"/>
      <c r="BH1387" s="147"/>
      <c r="BI1387" s="1021"/>
      <c r="BJ1387" s="147"/>
      <c r="BK1387" s="1021"/>
      <c r="BL1387" s="147"/>
      <c r="BM1387" s="147"/>
      <c r="BN1387" s="147"/>
      <c r="BO1387" s="147"/>
      <c r="BP1387" s="147"/>
      <c r="BQ1387" s="147"/>
      <c r="BR1387" s="147"/>
      <c r="BS1387" s="1018"/>
      <c r="BT1387" s="1018"/>
      <c r="BU1387" s="1018"/>
      <c r="BV1387" s="1018"/>
      <c r="BW1387" s="1018"/>
      <c r="BX1387" s="1018"/>
      <c r="BY1387" s="1027"/>
      <c r="CA1387" s="365" t="b">
        <f t="shared" si="617"/>
        <v>0</v>
      </c>
      <c r="CB1387" s="365" t="b">
        <f t="shared" si="618"/>
        <v>0</v>
      </c>
      <c r="CC1387" s="365" t="b">
        <f t="shared" si="619"/>
        <v>0</v>
      </c>
      <c r="CD1387" s="365" t="b">
        <f t="shared" si="620"/>
        <v>0</v>
      </c>
      <c r="CE1387" s="365">
        <f t="shared" si="621"/>
        <v>0</v>
      </c>
      <c r="CF1387" s="365" t="b">
        <f t="shared" si="622"/>
        <v>0</v>
      </c>
      <c r="CG1387" s="365" t="b">
        <f t="shared" si="623"/>
        <v>0</v>
      </c>
      <c r="CH1387" s="365" t="b">
        <f t="shared" si="624"/>
        <v>0</v>
      </c>
      <c r="CI1387" s="72" t="b">
        <f t="shared" si="625"/>
        <v>0</v>
      </c>
      <c r="CJ1387" s="72" t="b">
        <f t="shared" si="626"/>
        <v>0</v>
      </c>
      <c r="CK1387" s="72" t="b">
        <f t="shared" si="627"/>
        <v>0</v>
      </c>
      <c r="CL1387" s="72">
        <f t="shared" si="628"/>
        <v>0</v>
      </c>
      <c r="CM1387" s="72">
        <f t="shared" si="629"/>
        <v>0</v>
      </c>
      <c r="CN1387" s="72" t="b">
        <f t="shared" si="630"/>
        <v>0</v>
      </c>
      <c r="CP1387" s="13">
        <f t="shared" si="631"/>
        <v>0</v>
      </c>
      <c r="CQ1387" s="13" t="b">
        <f t="shared" si="632"/>
        <v>0</v>
      </c>
      <c r="CR1387" s="13" t="b">
        <f t="shared" si="633"/>
        <v>0</v>
      </c>
      <c r="CS1387" s="13" t="b">
        <f t="shared" si="639"/>
        <v>0</v>
      </c>
      <c r="CT1387" s="13" t="b">
        <f t="shared" si="638"/>
        <v>0</v>
      </c>
      <c r="CU1387" s="13" t="b">
        <f t="shared" si="640"/>
        <v>0</v>
      </c>
      <c r="CV1387" s="13" t="b">
        <f t="shared" si="634"/>
        <v>0</v>
      </c>
      <c r="CW1387" s="13" t="b">
        <f t="shared" si="635"/>
        <v>0</v>
      </c>
      <c r="CX1387" s="13" t="b">
        <f t="shared" si="636"/>
        <v>0</v>
      </c>
      <c r="CY1387" s="13" t="b">
        <f t="shared" si="637"/>
        <v>0</v>
      </c>
    </row>
    <row r="1388" spans="1:103" ht="15" thickBot="1">
      <c r="A1388" s="931">
        <v>278</v>
      </c>
      <c r="B1388" s="1019" t="s">
        <v>230</v>
      </c>
      <c r="C1388" s="1019"/>
      <c r="D1388" s="1019" t="s">
        <v>1</v>
      </c>
      <c r="E1388" s="1019" t="s">
        <v>5</v>
      </c>
      <c r="F1388" s="1019">
        <v>3</v>
      </c>
      <c r="G1388" s="1019"/>
      <c r="H1388" s="1019"/>
      <c r="I1388" s="1019"/>
      <c r="J1388" s="1019">
        <v>70</v>
      </c>
      <c r="K1388" s="1019">
        <v>4</v>
      </c>
      <c r="L1388" s="1019" t="s">
        <v>16</v>
      </c>
      <c r="M1388" s="1019"/>
      <c r="N1388" s="1019" t="s">
        <v>17</v>
      </c>
      <c r="O1388" s="142"/>
      <c r="P1388" s="1019" t="s">
        <v>17</v>
      </c>
      <c r="Q1388" s="940">
        <f>IF(I1388="&lt;1966",'lista, wskaźniki'!$G$4,IF(I1388="1967-1985",'lista, wskaźniki'!$G$5,IF(I1388="1986-1992",'lista, wskaźniki'!$G$6,IF(I1388="1993-1996",'lista, wskaźniki'!$G$7,IF(I1388="&gt;1997",'lista, wskaźniki'!$G$8,IF(I1388=0,'lista, wskaźniki'!$G$4))))))</f>
        <v>290</v>
      </c>
      <c r="R1388" s="1019" t="s">
        <v>25</v>
      </c>
      <c r="S1388" s="1019" t="s">
        <v>27</v>
      </c>
      <c r="T1388" s="1019"/>
      <c r="U1388" s="1019"/>
      <c r="V1388" s="1019"/>
      <c r="W1388" s="141" t="s">
        <v>35</v>
      </c>
      <c r="X1388" s="141" t="s">
        <v>39</v>
      </c>
      <c r="Y1388" s="141"/>
      <c r="Z1388" s="141"/>
      <c r="AA1388" s="141" t="s">
        <v>35</v>
      </c>
      <c r="AB1388" s="143"/>
      <c r="AC1388" s="143"/>
      <c r="AD1388" s="141"/>
      <c r="AE1388" s="1019"/>
      <c r="AF1388" s="334">
        <f>AG1388</f>
        <v>73.08</v>
      </c>
      <c r="AG1388" s="272">
        <f>IF(R1388="kompletna",Q1388*J1388*0.0036*'lista, wskaźniki'!$F$13, IF(R1388="częściowa",Q1388*J1388*0.0036*'lista, wskaźniki'!$F$14, IF(R1388="brak",Q1388*J1388*0.0036*'lista, wskaźniki'!$F$15,)))</f>
        <v>73.08</v>
      </c>
      <c r="AH1388" s="334">
        <f>IF(Y1388="inne",K1388*'lista, wskaźniki'!$E$35,IF(Y1388="to samo źródło",0,IF(Y1388=0,0)))</f>
        <v>0</v>
      </c>
      <c r="AI1388" s="334" t="b">
        <f>IF(AA1388="gaz z sieci",AC1388*'lista, wskaźniki'!$D$21)</f>
        <v>0</v>
      </c>
      <c r="AJ1388" s="272">
        <f>IF(AA1388="węgiel",AB1388*'lista, wskaźniki'!$D$20, IF('Sektor mieszkaniowy'!AA1388="drewno",'Sektor mieszkaniowy'!AB1388*'lista, wskaźniki'!$D$22,IF('Sektor mieszkaniowy'!AA1388="pellet",AB1388*'lista, wskaźniki'!$D$23,IF('Sektor mieszkaniowy'!AA1388="gaz z sieci",AB1388*'lista, wskaźniki'!$D$21,IF('Sektor mieszkaniowy'!AA1388="olej opałowy",'Sektor mieszkaniowy'!AB1388*'lista, wskaźniki'!$D$24)))))</f>
        <v>0</v>
      </c>
      <c r="AK1388" s="1022"/>
      <c r="AL1388" s="1019"/>
      <c r="AM1388" s="20">
        <f>IF(AA1388="węgiel",AF1388*1/3.6*'lista, wskaźniki'!$F$20,IF(AA1388="drewno",AF1388*1/3.6*'lista, wskaźniki'!$F$22,IF(AA1388="pellet",AF1388*1/3.6*'lista, wskaźniki'!$F$23,IF(AA1388="gaz z sieci",AF1388*1/3.6*'lista, wskaźniki'!$F$21,IF(AA1388="olej opałowy",AF1388*1/3.6*'lista, wskaźniki'!$F$24,0)))))</f>
        <v>6.9228684000000005</v>
      </c>
      <c r="AN1388" s="20">
        <f>IF(AA1388="węgiel",AF1388*'lista, wskaźniki'!$E$42,IF(AA1388="drewno",AF1388*'lista, wskaźniki'!$G$42,IF(AA1388="pellet",AF1388*'lista, wskaźniki'!$H$42,IF(AA1388="gaz z sieci",AF1388*'lista, wskaźniki'!$F$42,IF(AA1388="olej opałowy",AF1388*'lista, wskaźniki'!$I$42,0)))))</f>
        <v>2.7770400000000001E-2</v>
      </c>
      <c r="AO1388" s="20">
        <f>IF(AA1388="węgiel",AF1388*'lista, wskaźniki'!$E$43,IF(AA1388="drewno",AF1388*'lista, wskaźniki'!$G$43,IF(AA1388="pellet",AF1388*'lista, wskaźniki'!$H$43,IF(AA1388="gaz z sieci",AF1388*'lista, wskaźniki'!$F$43,IF(AA1388="olej opałowy",AF1388*'lista, wskaźniki'!$I$43,0)))))</f>
        <v>2.63088E-2</v>
      </c>
      <c r="AP1388" s="20">
        <f>IF(AA1388="węgiel",AF1388*'lista, wskaźniki'!$E$44,IF(AA1388="drewno",AF1388*'lista, wskaźniki'!$G$44,IF(AA1388="pellet",AF1388*'lista, wskaźniki'!$H$44,IF(AA1388="gaz z sieci",AF1388*'lista, wskaźniki'!$F$44,IF(AA1388="olej opałowy",AF1388*'lista, wskaźniki'!$I$44,0)))))</f>
        <v>1.9731599999999999E-5</v>
      </c>
      <c r="AQ1388" s="20" t="b">
        <f>IF(Z1388="gaz",AH1388*1/3.6*'lista, wskaźniki'!$F$21,IF(Z1388="energia elektryczna",AH1388*1/3.6*'lista, wskaźniki'!$F$26))</f>
        <v>0</v>
      </c>
      <c r="AR1388" s="20" t="b">
        <f>IF(Z1388="gaz",AH1388*'lista, wskaźniki'!$F$42,IF(Z1388="energia elektryczna",AH1388*0))</f>
        <v>0</v>
      </c>
      <c r="AS1388" s="20" t="b">
        <f>IF(Z1388="gaz",AH1388*'lista, wskaźniki'!$F$43,IF(Z1388="energia elektryczna",AH1388*0))</f>
        <v>0</v>
      </c>
      <c r="AT1388" s="20" t="b">
        <f>IF(Z1388="gaz",AH1388*'lista, wskaźniki'!$F$44,IF(Z1388="energia elektryczna",AH1388*0))</f>
        <v>0</v>
      </c>
      <c r="AU1388" s="20">
        <f>AI1388*1/3.6*'lista, wskaźniki'!$F$21</f>
        <v>0</v>
      </c>
      <c r="AV1388" s="20">
        <f>AI1388*'lista, wskaźniki'!$F$42</f>
        <v>0</v>
      </c>
      <c r="AW1388" s="20">
        <f>AI1388*'lista, wskaźniki'!$F$43</f>
        <v>0</v>
      </c>
      <c r="AX1388" s="20">
        <f>AI1388*'lista, wskaźniki'!$F$44</f>
        <v>0</v>
      </c>
      <c r="AY1388" s="20">
        <f>AK1388*'lista, wskaźniki'!$F$26</f>
        <v>0</v>
      </c>
      <c r="AZ1388" s="20">
        <f t="shared" si="613"/>
        <v>6.9228684000000005</v>
      </c>
      <c r="BA1388" s="20">
        <f t="shared" si="614"/>
        <v>2.7770400000000001E-2</v>
      </c>
      <c r="BB1388" s="20">
        <f t="shared" si="615"/>
        <v>2.63088E-2</v>
      </c>
      <c r="BC1388" s="20">
        <f t="shared" si="616"/>
        <v>1.9731599999999999E-5</v>
      </c>
      <c r="BD1388" s="1019" t="s">
        <v>17</v>
      </c>
      <c r="BE1388" s="1019" t="s">
        <v>17</v>
      </c>
      <c r="BF1388" s="1019" t="s">
        <v>17</v>
      </c>
      <c r="BG1388" s="1019"/>
      <c r="BH1388" s="141"/>
      <c r="BI1388" s="1019"/>
      <c r="BJ1388" s="141"/>
      <c r="BK1388" s="1019"/>
      <c r="BL1388" s="141"/>
      <c r="BM1388" s="141"/>
      <c r="BN1388" s="141"/>
      <c r="BO1388" s="141" t="s">
        <v>57</v>
      </c>
      <c r="BP1388" s="141"/>
      <c r="BQ1388" s="141"/>
      <c r="BR1388" s="141"/>
      <c r="BS1388" s="1016"/>
      <c r="BT1388" s="1016"/>
      <c r="BU1388" s="1016"/>
      <c r="BV1388" s="1016"/>
      <c r="BW1388" s="1016"/>
      <c r="BX1388" s="1016"/>
      <c r="BY1388" s="1025"/>
      <c r="CA1388" s="365">
        <f t="shared" si="617"/>
        <v>73.08</v>
      </c>
      <c r="CB1388" s="365" t="b">
        <f t="shared" si="618"/>
        <v>0</v>
      </c>
      <c r="CC1388" s="365" t="b">
        <f t="shared" si="619"/>
        <v>0</v>
      </c>
      <c r="CD1388" s="365" t="b">
        <f t="shared" si="620"/>
        <v>0</v>
      </c>
      <c r="CE1388" s="365" t="b">
        <f t="shared" si="621"/>
        <v>0</v>
      </c>
      <c r="CF1388" s="365" t="b">
        <f t="shared" si="622"/>
        <v>0</v>
      </c>
      <c r="CG1388" s="365" t="b">
        <f t="shared" si="623"/>
        <v>0</v>
      </c>
      <c r="CH1388" s="365" t="b">
        <f t="shared" si="624"/>
        <v>0</v>
      </c>
      <c r="CI1388" s="72">
        <f t="shared" si="625"/>
        <v>73.08</v>
      </c>
      <c r="CJ1388" s="72" t="b">
        <f t="shared" si="626"/>
        <v>0</v>
      </c>
      <c r="CK1388" s="72" t="b">
        <f t="shared" si="627"/>
        <v>0</v>
      </c>
      <c r="CL1388" s="72">
        <f t="shared" si="628"/>
        <v>0</v>
      </c>
      <c r="CM1388" s="72" t="b">
        <f t="shared" si="629"/>
        <v>0</v>
      </c>
      <c r="CN1388" s="72" t="b">
        <f t="shared" si="630"/>
        <v>0</v>
      </c>
      <c r="CP1388" s="13">
        <f t="shared" si="631"/>
        <v>70</v>
      </c>
      <c r="CQ1388" s="13">
        <f t="shared" si="632"/>
        <v>0</v>
      </c>
      <c r="CR1388" s="13" t="b">
        <f t="shared" si="633"/>
        <v>0</v>
      </c>
      <c r="CS1388" s="13">
        <f t="shared" si="639"/>
        <v>0</v>
      </c>
      <c r="CT1388" s="13" t="b">
        <f t="shared" si="638"/>
        <v>0</v>
      </c>
      <c r="CU1388" s="13">
        <f t="shared" si="640"/>
        <v>0</v>
      </c>
      <c r="CV1388" s="13" t="b">
        <f t="shared" si="634"/>
        <v>0</v>
      </c>
      <c r="CW1388" s="13">
        <f t="shared" si="635"/>
        <v>0</v>
      </c>
      <c r="CX1388" s="13" t="b">
        <f t="shared" si="636"/>
        <v>0</v>
      </c>
      <c r="CY1388" s="13">
        <f t="shared" si="637"/>
        <v>0</v>
      </c>
    </row>
    <row r="1389" spans="1:103" ht="15" thickBot="1">
      <c r="A1389" s="932"/>
      <c r="B1389" s="1020"/>
      <c r="C1389" s="1020"/>
      <c r="D1389" s="1020"/>
      <c r="E1389" s="1020"/>
      <c r="F1389" s="1020"/>
      <c r="G1389" s="1020"/>
      <c r="H1389" s="1020"/>
      <c r="I1389" s="1020"/>
      <c r="J1389" s="1020"/>
      <c r="K1389" s="1020"/>
      <c r="L1389" s="1020"/>
      <c r="M1389" s="1020"/>
      <c r="N1389" s="1020"/>
      <c r="O1389" s="145"/>
      <c r="P1389" s="1020"/>
      <c r="Q1389" s="941"/>
      <c r="R1389" s="1020"/>
      <c r="S1389" s="1020"/>
      <c r="T1389" s="1020"/>
      <c r="U1389" s="1020"/>
      <c r="V1389" s="1020"/>
      <c r="W1389" s="20" t="s">
        <v>36</v>
      </c>
      <c r="X1389" s="144"/>
      <c r="Y1389" s="144"/>
      <c r="Z1389" s="144"/>
      <c r="AA1389" s="144" t="s">
        <v>36</v>
      </c>
      <c r="AB1389" s="146"/>
      <c r="AC1389" s="146"/>
      <c r="AD1389" s="144"/>
      <c r="AE1389" s="1020"/>
      <c r="AF1389" s="334">
        <f t="shared" si="612"/>
        <v>0</v>
      </c>
      <c r="AG1389" s="272">
        <f>IF(R1389="kompletna",Q1389*J1389*0.0036*'lista, wskaźniki'!$F$13, IF(R1389="częściowa",Q1389*J1389*0.0036*'lista, wskaźniki'!$F$14, IF(R1389="brak",Q1389*J1389*0.0036*'lista, wskaźniki'!$F$15,)))</f>
        <v>0</v>
      </c>
      <c r="AH1389" s="334">
        <f>IF(Y1389="inne",K1389*'lista, wskaźniki'!$E$35,IF(Y1389="to samo źródło",0,IF(Y1389=0,0)))</f>
        <v>0</v>
      </c>
      <c r="AI1389" s="334" t="b">
        <f>IF(AA1389="gaz z sieci",AC1389*'lista, wskaźniki'!$D$21)</f>
        <v>0</v>
      </c>
      <c r="AJ1389" s="272">
        <f>IF(AA1389="węgiel",AB1389*'lista, wskaźniki'!$D$20, IF('Sektor mieszkaniowy'!AA1389="drewno",'Sektor mieszkaniowy'!AB1389*'lista, wskaźniki'!$D$22,IF('Sektor mieszkaniowy'!AA1389="pellet",AB1389*'lista, wskaźniki'!$D$23,IF('Sektor mieszkaniowy'!AA1389="gaz z sieci",AB1389*'lista, wskaźniki'!$D$21,IF('Sektor mieszkaniowy'!AA1389="olej opałowy",'Sektor mieszkaniowy'!AB1389*'lista, wskaźniki'!$D$24)))))</f>
        <v>0</v>
      </c>
      <c r="AK1389" s="1023"/>
      <c r="AL1389" s="1020"/>
      <c r="AM1389" s="20">
        <f>IF(AA1389="węgiel",AF1389*1/3.6*'lista, wskaźniki'!$F$20,IF(AA1389="drewno",AF1389*1/3.6*'lista, wskaźniki'!$F$22,IF(AA1389="pellet",AF1389*1/3.6*'lista, wskaźniki'!$F$23,IF(AA1389="gaz z sieci",AF1389*1/3.6*'lista, wskaźniki'!$F$21,IF(AA1389="olej opałowy",AF1389*1/3.6*'lista, wskaźniki'!$F$24,0)))))</f>
        <v>0</v>
      </c>
      <c r="AN1389" s="20">
        <f>IF(AA1389="węgiel",AF1389*'lista, wskaźniki'!$E$42,IF(AA1389="drewno",AF1389*'lista, wskaźniki'!$G$42,IF(AA1389="pellet",AF1389*'lista, wskaźniki'!$H$42,IF(AA1389="gaz z sieci",AF1389*'lista, wskaźniki'!$F$42,IF(AA1389="olej opałowy",AF1389*'lista, wskaźniki'!$I$42,0)))))</f>
        <v>0</v>
      </c>
      <c r="AO1389" s="20">
        <f>IF(AA1389="węgiel",AF1389*'lista, wskaźniki'!$E$43,IF(AA1389="drewno",AF1389*'lista, wskaźniki'!$G$43,IF(AA1389="pellet",AF1389*'lista, wskaźniki'!$H$43,IF(AA1389="gaz z sieci",AF1389*'lista, wskaźniki'!$F$43,IF(AA1389="olej opałowy",AF1389*'lista, wskaźniki'!$I$43,0)))))</f>
        <v>0</v>
      </c>
      <c r="AP1389" s="20">
        <f>IF(AA1389="węgiel",AF1389*'lista, wskaźniki'!$E$44,IF(AA1389="drewno",AF1389*'lista, wskaźniki'!$G$44,IF(AA1389="pellet",AF1389*'lista, wskaźniki'!$H$44,IF(AA1389="gaz z sieci",AF1389*'lista, wskaźniki'!$F$44,IF(AA1389="olej opałowy",AF1389*'lista, wskaźniki'!$I$44,0)))))</f>
        <v>0</v>
      </c>
      <c r="AQ1389" s="20" t="b">
        <f>IF(Z1389="gaz",AH1389*1/3.6*'lista, wskaźniki'!$F$21,IF(Z1389="energia elektryczna",AH1389*1/3.6*'lista, wskaźniki'!$F$26))</f>
        <v>0</v>
      </c>
      <c r="AR1389" s="20" t="b">
        <f>IF(Z1389="gaz",AH1389*'lista, wskaźniki'!$F$42,IF(Z1389="energia elektryczna",AH1389*0))</f>
        <v>0</v>
      </c>
      <c r="AS1389" s="20" t="b">
        <f>IF(Z1389="gaz",AH1389*'lista, wskaźniki'!$F$43,IF(Z1389="energia elektryczna",AH1389*0))</f>
        <v>0</v>
      </c>
      <c r="AT1389" s="20" t="b">
        <f>IF(Z1389="gaz",AH1389*'lista, wskaźniki'!$F$44,IF(Z1389="energia elektryczna",AH1389*0))</f>
        <v>0</v>
      </c>
      <c r="AU1389" s="20">
        <f>AI1389*1/3.6*'lista, wskaźniki'!$F$21</f>
        <v>0</v>
      </c>
      <c r="AV1389" s="20">
        <f>AI1389*'lista, wskaźniki'!$F$42</f>
        <v>0</v>
      </c>
      <c r="AW1389" s="20">
        <f>AI1389*'lista, wskaźniki'!$F$43</f>
        <v>0</v>
      </c>
      <c r="AX1389" s="20">
        <f>AI1389*'lista, wskaźniki'!$F$44</f>
        <v>0</v>
      </c>
      <c r="AY1389" s="20">
        <f>AK1389*'lista, wskaźniki'!$F$26</f>
        <v>0</v>
      </c>
      <c r="AZ1389" s="20">
        <f t="shared" si="613"/>
        <v>0</v>
      </c>
      <c r="BA1389" s="20">
        <f t="shared" si="614"/>
        <v>0</v>
      </c>
      <c r="BB1389" s="20">
        <f t="shared" si="615"/>
        <v>0</v>
      </c>
      <c r="BC1389" s="20">
        <f t="shared" si="616"/>
        <v>0</v>
      </c>
      <c r="BD1389" s="1020"/>
      <c r="BE1389" s="1020"/>
      <c r="BF1389" s="1020"/>
      <c r="BG1389" s="1020"/>
      <c r="BH1389" s="144"/>
      <c r="BI1389" s="1020"/>
      <c r="BJ1389" s="144"/>
      <c r="BK1389" s="1020"/>
      <c r="BL1389" s="144"/>
      <c r="BM1389" s="144"/>
      <c r="BN1389" s="144"/>
      <c r="BO1389" s="144"/>
      <c r="BP1389" s="144"/>
      <c r="BQ1389" s="144"/>
      <c r="BR1389" s="144"/>
      <c r="BS1389" s="1017"/>
      <c r="BT1389" s="1017"/>
      <c r="BU1389" s="1017"/>
      <c r="BV1389" s="1017"/>
      <c r="BW1389" s="1017"/>
      <c r="BX1389" s="1017"/>
      <c r="BY1389" s="1026"/>
      <c r="CA1389" s="365" t="b">
        <f t="shared" si="617"/>
        <v>0</v>
      </c>
      <c r="CB1389" s="365">
        <f t="shared" si="618"/>
        <v>0</v>
      </c>
      <c r="CC1389" s="365" t="b">
        <f t="shared" si="619"/>
        <v>0</v>
      </c>
      <c r="CD1389" s="365" t="b">
        <f t="shared" si="620"/>
        <v>0</v>
      </c>
      <c r="CE1389" s="365" t="b">
        <f t="shared" si="621"/>
        <v>0</v>
      </c>
      <c r="CF1389" s="365" t="b">
        <f t="shared" si="622"/>
        <v>0</v>
      </c>
      <c r="CG1389" s="365" t="b">
        <f t="shared" si="623"/>
        <v>0</v>
      </c>
      <c r="CH1389" s="365" t="b">
        <f t="shared" si="624"/>
        <v>0</v>
      </c>
      <c r="CI1389" s="72" t="b">
        <f t="shared" si="625"/>
        <v>0</v>
      </c>
      <c r="CJ1389" s="72">
        <f t="shared" si="626"/>
        <v>0</v>
      </c>
      <c r="CK1389" s="72" t="b">
        <f t="shared" si="627"/>
        <v>0</v>
      </c>
      <c r="CL1389" s="72">
        <f t="shared" si="628"/>
        <v>0</v>
      </c>
      <c r="CM1389" s="72" t="b">
        <f t="shared" si="629"/>
        <v>0</v>
      </c>
      <c r="CN1389" s="72" t="b">
        <f t="shared" si="630"/>
        <v>0</v>
      </c>
      <c r="CP1389" s="13">
        <f t="shared" si="631"/>
        <v>0</v>
      </c>
      <c r="CQ1389" s="13" t="b">
        <f t="shared" si="632"/>
        <v>0</v>
      </c>
      <c r="CR1389" s="13" t="b">
        <f t="shared" si="633"/>
        <v>0</v>
      </c>
      <c r="CS1389" s="13" t="b">
        <f t="shared" si="639"/>
        <v>0</v>
      </c>
      <c r="CT1389" s="13" t="b">
        <f t="shared" si="638"/>
        <v>0</v>
      </c>
      <c r="CU1389" s="13" t="b">
        <f t="shared" si="640"/>
        <v>0</v>
      </c>
      <c r="CV1389" s="13" t="b">
        <f t="shared" si="634"/>
        <v>0</v>
      </c>
      <c r="CW1389" s="13" t="b">
        <f t="shared" si="635"/>
        <v>0</v>
      </c>
      <c r="CX1389" s="13" t="b">
        <f t="shared" si="636"/>
        <v>0</v>
      </c>
      <c r="CY1389" s="13" t="b">
        <f t="shared" si="637"/>
        <v>0</v>
      </c>
    </row>
    <row r="1390" spans="1:103" ht="15" thickBot="1">
      <c r="A1390" s="932"/>
      <c r="B1390" s="1020"/>
      <c r="C1390" s="1020"/>
      <c r="D1390" s="1020"/>
      <c r="E1390" s="1020"/>
      <c r="F1390" s="1020"/>
      <c r="G1390" s="1020"/>
      <c r="H1390" s="1020"/>
      <c r="I1390" s="1020"/>
      <c r="J1390" s="1020"/>
      <c r="K1390" s="1020"/>
      <c r="L1390" s="1020"/>
      <c r="M1390" s="1020"/>
      <c r="N1390" s="1020"/>
      <c r="O1390" s="145"/>
      <c r="P1390" s="1020"/>
      <c r="Q1390" s="941"/>
      <c r="R1390" s="1020"/>
      <c r="S1390" s="1020"/>
      <c r="T1390" s="1020"/>
      <c r="U1390" s="1020"/>
      <c r="V1390" s="1020"/>
      <c r="W1390" s="144"/>
      <c r="X1390" s="144"/>
      <c r="Y1390" s="144"/>
      <c r="Z1390" s="144"/>
      <c r="AA1390" s="144" t="s">
        <v>50</v>
      </c>
      <c r="AB1390" s="146"/>
      <c r="AC1390" s="146"/>
      <c r="AD1390" s="144"/>
      <c r="AE1390" s="1020"/>
      <c r="AF1390" s="334">
        <f t="shared" si="612"/>
        <v>0</v>
      </c>
      <c r="AG1390" s="272">
        <f>IF(R1390="kompletna",Q1390*J1390*0.0036*'lista, wskaźniki'!$F$13, IF(R1390="częściowa",Q1390*J1390*0.0036*'lista, wskaźniki'!$F$14, IF(R1390="brak",Q1390*J1390*0.0036*'lista, wskaźniki'!$F$15,)))</f>
        <v>0</v>
      </c>
      <c r="AH1390" s="334">
        <f>IF(Y1390="inne",K1390*'lista, wskaźniki'!$E$35,IF(Y1390="to samo źródło",0,IF(Y1390=0,0)))</f>
        <v>0</v>
      </c>
      <c r="AI1390" s="334" t="b">
        <f>IF(AA1390="gaz z sieci",AC1390*'lista, wskaźniki'!$D$21)</f>
        <v>0</v>
      </c>
      <c r="AJ1390" s="272">
        <f>IF(AA1390="węgiel",AB1390*'lista, wskaźniki'!$D$20, IF('Sektor mieszkaniowy'!AA1390="drewno",'Sektor mieszkaniowy'!AB1390*'lista, wskaźniki'!$D$22,IF('Sektor mieszkaniowy'!AA1390="pellet",AB1390*'lista, wskaźniki'!$D$23,IF('Sektor mieszkaniowy'!AA1390="gaz z sieci",AB1390*'lista, wskaźniki'!$D$21,IF('Sektor mieszkaniowy'!AA1390="olej opałowy",'Sektor mieszkaniowy'!AB1390*'lista, wskaźniki'!$D$24)))))</f>
        <v>0</v>
      </c>
      <c r="AK1390" s="1023"/>
      <c r="AL1390" s="1020"/>
      <c r="AM1390" s="20">
        <f>IF(AA1390="węgiel",AF1390*1/3.6*'lista, wskaźniki'!$F$20,IF(AA1390="drewno",AF1390*1/3.6*'lista, wskaźniki'!$F$22,IF(AA1390="pellet",AF1390*1/3.6*'lista, wskaźniki'!$F$23,IF(AA1390="gaz z sieci",AF1390*1/3.6*'lista, wskaźniki'!$F$21,IF(AA1390="olej opałowy",AF1390*1/3.6*'lista, wskaźniki'!$F$24,0)))))</f>
        <v>0</v>
      </c>
      <c r="AN1390" s="20">
        <f>IF(AA1390="węgiel",AF1390*'lista, wskaźniki'!$E$42,IF(AA1390="drewno",AF1390*'lista, wskaźniki'!$G$42,IF(AA1390="pellet",AF1390*'lista, wskaźniki'!$H$42,IF(AA1390="gaz z sieci",AF1390*'lista, wskaźniki'!$F$42,IF(AA1390="olej opałowy",AF1390*'lista, wskaźniki'!$I$42,0)))))</f>
        <v>0</v>
      </c>
      <c r="AO1390" s="20">
        <f>IF(AA1390="węgiel",AF1390*'lista, wskaźniki'!$E$43,IF(AA1390="drewno",AF1390*'lista, wskaźniki'!$G$43,IF(AA1390="pellet",AF1390*'lista, wskaźniki'!$H$43,IF(AA1390="gaz z sieci",AF1390*'lista, wskaźniki'!$F$43,IF(AA1390="olej opałowy",AF1390*'lista, wskaźniki'!$I$43,0)))))</f>
        <v>0</v>
      </c>
      <c r="AP1390" s="20">
        <f>IF(AA1390="węgiel",AF1390*'lista, wskaźniki'!$E$44,IF(AA1390="drewno",AF1390*'lista, wskaźniki'!$G$44,IF(AA1390="pellet",AF1390*'lista, wskaźniki'!$H$44,IF(AA1390="gaz z sieci",AF1390*'lista, wskaźniki'!$F$44,IF(AA1390="olej opałowy",AF1390*'lista, wskaźniki'!$I$44,0)))))</f>
        <v>0</v>
      </c>
      <c r="AQ1390" s="20" t="b">
        <f>IF(Z1390="gaz",AH1390*1/3.6*'lista, wskaźniki'!$F$21,IF(Z1390="energia elektryczna",AH1390*1/3.6*'lista, wskaźniki'!$F$26))</f>
        <v>0</v>
      </c>
      <c r="AR1390" s="20" t="b">
        <f>IF(Z1390="gaz",AH1390*'lista, wskaźniki'!$F$42,IF(Z1390="energia elektryczna",AH1390*0))</f>
        <v>0</v>
      </c>
      <c r="AS1390" s="20" t="b">
        <f>IF(Z1390="gaz",AH1390*'lista, wskaźniki'!$F$43,IF(Z1390="energia elektryczna",AH1390*0))</f>
        <v>0</v>
      </c>
      <c r="AT1390" s="20" t="b">
        <f>IF(Z1390="gaz",AH1390*'lista, wskaźniki'!$F$44,IF(Z1390="energia elektryczna",AH1390*0))</f>
        <v>0</v>
      </c>
      <c r="AU1390" s="20">
        <f>AI1390*1/3.6*'lista, wskaźniki'!$F$21</f>
        <v>0</v>
      </c>
      <c r="AV1390" s="20">
        <f>AI1390*'lista, wskaźniki'!$F$42</f>
        <v>0</v>
      </c>
      <c r="AW1390" s="20">
        <f>AI1390*'lista, wskaźniki'!$F$43</f>
        <v>0</v>
      </c>
      <c r="AX1390" s="20">
        <f>AI1390*'lista, wskaźniki'!$F$44</f>
        <v>0</v>
      </c>
      <c r="AY1390" s="20">
        <f>AK1390*'lista, wskaźniki'!$F$26</f>
        <v>0</v>
      </c>
      <c r="AZ1390" s="20">
        <f t="shared" si="613"/>
        <v>0</v>
      </c>
      <c r="BA1390" s="20">
        <f t="shared" si="614"/>
        <v>0</v>
      </c>
      <c r="BB1390" s="20">
        <f t="shared" si="615"/>
        <v>0</v>
      </c>
      <c r="BC1390" s="20">
        <f t="shared" si="616"/>
        <v>0</v>
      </c>
      <c r="BD1390" s="1020"/>
      <c r="BE1390" s="1020"/>
      <c r="BF1390" s="1020"/>
      <c r="BG1390" s="1020"/>
      <c r="BH1390" s="144"/>
      <c r="BI1390" s="1020"/>
      <c r="BJ1390" s="144"/>
      <c r="BK1390" s="1020"/>
      <c r="BL1390" s="144"/>
      <c r="BM1390" s="144"/>
      <c r="BN1390" s="144"/>
      <c r="BO1390" s="144"/>
      <c r="BP1390" s="144"/>
      <c r="BQ1390" s="144"/>
      <c r="BR1390" s="144"/>
      <c r="BS1390" s="1017"/>
      <c r="BT1390" s="1017"/>
      <c r="BU1390" s="1017"/>
      <c r="BV1390" s="1017"/>
      <c r="BW1390" s="1017"/>
      <c r="BX1390" s="1017"/>
      <c r="BY1390" s="1026"/>
      <c r="CA1390" s="365" t="b">
        <f t="shared" si="617"/>
        <v>0</v>
      </c>
      <c r="CB1390" s="365" t="b">
        <f t="shared" si="618"/>
        <v>0</v>
      </c>
      <c r="CC1390" s="365">
        <f t="shared" si="619"/>
        <v>0</v>
      </c>
      <c r="CD1390" s="365" t="b">
        <f t="shared" si="620"/>
        <v>0</v>
      </c>
      <c r="CE1390" s="365" t="b">
        <f t="shared" si="621"/>
        <v>0</v>
      </c>
      <c r="CF1390" s="365" t="b">
        <f t="shared" si="622"/>
        <v>0</v>
      </c>
      <c r="CG1390" s="365" t="b">
        <f t="shared" si="623"/>
        <v>0</v>
      </c>
      <c r="CH1390" s="365" t="b">
        <f t="shared" si="624"/>
        <v>0</v>
      </c>
      <c r="CI1390" s="72" t="b">
        <f t="shared" si="625"/>
        <v>0</v>
      </c>
      <c r="CJ1390" s="72" t="b">
        <f t="shared" si="626"/>
        <v>0</v>
      </c>
      <c r="CK1390" s="72">
        <f t="shared" si="627"/>
        <v>0</v>
      </c>
      <c r="CL1390" s="72">
        <f t="shared" si="628"/>
        <v>0</v>
      </c>
      <c r="CM1390" s="72" t="b">
        <f t="shared" si="629"/>
        <v>0</v>
      </c>
      <c r="CN1390" s="72" t="b">
        <f t="shared" si="630"/>
        <v>0</v>
      </c>
      <c r="CP1390" s="13">
        <f t="shared" si="631"/>
        <v>0</v>
      </c>
      <c r="CQ1390" s="13" t="b">
        <f t="shared" si="632"/>
        <v>0</v>
      </c>
      <c r="CR1390" s="13" t="b">
        <f t="shared" si="633"/>
        <v>0</v>
      </c>
      <c r="CS1390" s="13" t="b">
        <f t="shared" si="639"/>
        <v>0</v>
      </c>
      <c r="CT1390" s="13" t="b">
        <f t="shared" si="638"/>
        <v>0</v>
      </c>
      <c r="CU1390" s="13" t="b">
        <f t="shared" si="640"/>
        <v>0</v>
      </c>
      <c r="CV1390" s="13" t="b">
        <f t="shared" si="634"/>
        <v>0</v>
      </c>
      <c r="CW1390" s="13" t="b">
        <f t="shared" si="635"/>
        <v>0</v>
      </c>
      <c r="CX1390" s="13" t="b">
        <f t="shared" si="636"/>
        <v>0</v>
      </c>
      <c r="CY1390" s="13" t="b">
        <f t="shared" si="637"/>
        <v>0</v>
      </c>
    </row>
    <row r="1391" spans="1:103" ht="15" thickBot="1">
      <c r="A1391" s="932"/>
      <c r="B1391" s="1020"/>
      <c r="C1391" s="1020"/>
      <c r="D1391" s="1020"/>
      <c r="E1391" s="1020"/>
      <c r="F1391" s="1020"/>
      <c r="G1391" s="1020"/>
      <c r="H1391" s="1020"/>
      <c r="I1391" s="1020"/>
      <c r="J1391" s="1020"/>
      <c r="K1391" s="1020"/>
      <c r="L1391" s="1020"/>
      <c r="M1391" s="1020"/>
      <c r="N1391" s="1020"/>
      <c r="O1391" s="145"/>
      <c r="P1391" s="1020"/>
      <c r="Q1391" s="941"/>
      <c r="R1391" s="1020"/>
      <c r="S1391" s="1020"/>
      <c r="T1391" s="1020"/>
      <c r="U1391" s="1020"/>
      <c r="V1391" s="1020"/>
      <c r="W1391" s="144"/>
      <c r="X1391" s="144"/>
      <c r="Y1391" s="144"/>
      <c r="Z1391" s="144"/>
      <c r="AA1391" s="144" t="s">
        <v>38</v>
      </c>
      <c r="AB1391" s="146"/>
      <c r="AC1391" s="146"/>
      <c r="AD1391" s="144"/>
      <c r="AE1391" s="1020"/>
      <c r="AF1391" s="334">
        <f t="shared" si="612"/>
        <v>0</v>
      </c>
      <c r="AG1391" s="272">
        <f>IF(R1391="kompletna",Q1391*J1391*0.0036*'lista, wskaźniki'!$F$13, IF(R1391="częściowa",Q1391*J1391*0.0036*'lista, wskaźniki'!$F$14, IF(R1391="brak",Q1391*J1391*0.0036*'lista, wskaźniki'!$F$15,)))</f>
        <v>0</v>
      </c>
      <c r="AH1391" s="334">
        <f>IF(Y1391="inne",K1391*'lista, wskaźniki'!$E$35,IF(Y1391="to samo źródło",0,IF(Y1391=0,0)))</f>
        <v>0</v>
      </c>
      <c r="AI1391" s="334">
        <f>IF(AA1391="gaz z sieci",AC1391*'lista, wskaźniki'!$D$21)</f>
        <v>0</v>
      </c>
      <c r="AJ1391" s="272">
        <f>IF(AA1391="węgiel",AB1391*'lista, wskaźniki'!$D$20, IF('Sektor mieszkaniowy'!AA1391="drewno",'Sektor mieszkaniowy'!AB1391*'lista, wskaźniki'!$D$22,IF('Sektor mieszkaniowy'!AA1391="pellet",AB1391*'lista, wskaźniki'!$D$23,IF('Sektor mieszkaniowy'!AA1391="gaz z sieci",AB1391*'lista, wskaźniki'!$D$21,IF('Sektor mieszkaniowy'!AA1391="olej opałowy",'Sektor mieszkaniowy'!AB1391*'lista, wskaźniki'!$D$24)))))</f>
        <v>0</v>
      </c>
      <c r="AK1391" s="1023"/>
      <c r="AL1391" s="1020"/>
      <c r="AM1391" s="20">
        <f>IF(AA1391="węgiel",AF1391*1/3.6*'lista, wskaźniki'!$F$20,IF(AA1391="drewno",AF1391*1/3.6*'lista, wskaźniki'!$F$22,IF(AA1391="pellet",AF1391*1/3.6*'lista, wskaźniki'!$F$23,IF(AA1391="gaz z sieci",AF1391*1/3.6*'lista, wskaźniki'!$F$21,IF(AA1391="olej opałowy",AF1391*1/3.6*'lista, wskaźniki'!$F$24,0)))))</f>
        <v>0</v>
      </c>
      <c r="AN1391" s="20">
        <f>IF(AA1391="węgiel",AF1391*'lista, wskaźniki'!$E$42,IF(AA1391="drewno",AF1391*'lista, wskaźniki'!$G$42,IF(AA1391="pellet",AF1391*'lista, wskaźniki'!$H$42,IF(AA1391="gaz z sieci",AF1391*'lista, wskaźniki'!$F$42,IF(AA1391="olej opałowy",AF1391*'lista, wskaźniki'!$I$42,0)))))</f>
        <v>0</v>
      </c>
      <c r="AO1391" s="20">
        <f>IF(AA1391="węgiel",AF1391*'lista, wskaźniki'!$E$43,IF(AA1391="drewno",AF1391*'lista, wskaźniki'!$G$43,IF(AA1391="pellet",AF1391*'lista, wskaźniki'!$H$43,IF(AA1391="gaz z sieci",AF1391*'lista, wskaźniki'!$F$43,IF(AA1391="olej opałowy",AF1391*'lista, wskaźniki'!$I$43,0)))))</f>
        <v>0</v>
      </c>
      <c r="AP1391" s="20">
        <f>IF(AA1391="węgiel",AF1391*'lista, wskaźniki'!$E$44,IF(AA1391="drewno",AF1391*'lista, wskaźniki'!$G$44,IF(AA1391="pellet",AF1391*'lista, wskaźniki'!$H$44,IF(AA1391="gaz z sieci",AF1391*'lista, wskaźniki'!$F$44,IF(AA1391="olej opałowy",AF1391*'lista, wskaźniki'!$I$44,0)))))</f>
        <v>0</v>
      </c>
      <c r="AQ1391" s="20" t="b">
        <f>IF(Z1391="gaz",AH1391*1/3.6*'lista, wskaźniki'!$F$21,IF(Z1391="energia elektryczna",AH1391*1/3.6*'lista, wskaźniki'!$F$26))</f>
        <v>0</v>
      </c>
      <c r="AR1391" s="20" t="b">
        <f>IF(Z1391="gaz",AH1391*'lista, wskaźniki'!$F$42,IF(Z1391="energia elektryczna",AH1391*0))</f>
        <v>0</v>
      </c>
      <c r="AS1391" s="20" t="b">
        <f>IF(Z1391="gaz",AH1391*'lista, wskaźniki'!$F$43,IF(Z1391="energia elektryczna",AH1391*0))</f>
        <v>0</v>
      </c>
      <c r="AT1391" s="20" t="b">
        <f>IF(Z1391="gaz",AH1391*'lista, wskaźniki'!$F$44,IF(Z1391="energia elektryczna",AH1391*0))</f>
        <v>0</v>
      </c>
      <c r="AU1391" s="20">
        <f>AI1391*1/3.6*'lista, wskaźniki'!$F$21</f>
        <v>0</v>
      </c>
      <c r="AV1391" s="20">
        <f>AI1391*'lista, wskaźniki'!$F$42</f>
        <v>0</v>
      </c>
      <c r="AW1391" s="20">
        <f>AI1391*'lista, wskaźniki'!$F$43</f>
        <v>0</v>
      </c>
      <c r="AX1391" s="20">
        <f>AI1391*'lista, wskaźniki'!$F$44</f>
        <v>0</v>
      </c>
      <c r="AY1391" s="20">
        <f>AK1391*'lista, wskaźniki'!$F$26</f>
        <v>0</v>
      </c>
      <c r="AZ1391" s="20">
        <f t="shared" si="613"/>
        <v>0</v>
      </c>
      <c r="BA1391" s="20">
        <f t="shared" si="614"/>
        <v>0</v>
      </c>
      <c r="BB1391" s="20">
        <f t="shared" si="615"/>
        <v>0</v>
      </c>
      <c r="BC1391" s="20">
        <f t="shared" si="616"/>
        <v>0</v>
      </c>
      <c r="BD1391" s="1020"/>
      <c r="BE1391" s="1020"/>
      <c r="BF1391" s="1020"/>
      <c r="BG1391" s="1020"/>
      <c r="BH1391" s="144"/>
      <c r="BI1391" s="1020"/>
      <c r="BJ1391" s="144"/>
      <c r="BK1391" s="1020"/>
      <c r="BL1391" s="144"/>
      <c r="BM1391" s="144"/>
      <c r="BN1391" s="144"/>
      <c r="BO1391" s="144"/>
      <c r="BP1391" s="144"/>
      <c r="BQ1391" s="144"/>
      <c r="BR1391" s="144"/>
      <c r="BS1391" s="1017"/>
      <c r="BT1391" s="1017"/>
      <c r="BU1391" s="1017"/>
      <c r="BV1391" s="1017"/>
      <c r="BW1391" s="1017"/>
      <c r="BX1391" s="1017"/>
      <c r="BY1391" s="1026"/>
      <c r="CA1391" s="365" t="b">
        <f t="shared" si="617"/>
        <v>0</v>
      </c>
      <c r="CB1391" s="365" t="b">
        <f t="shared" si="618"/>
        <v>0</v>
      </c>
      <c r="CC1391" s="365" t="b">
        <f t="shared" si="619"/>
        <v>0</v>
      </c>
      <c r="CD1391" s="365">
        <f t="shared" si="620"/>
        <v>0</v>
      </c>
      <c r="CE1391" s="365" t="b">
        <f t="shared" si="621"/>
        <v>0</v>
      </c>
      <c r="CF1391" s="365" t="b">
        <f t="shared" si="622"/>
        <v>0</v>
      </c>
      <c r="CG1391" s="365" t="b">
        <f t="shared" si="623"/>
        <v>0</v>
      </c>
      <c r="CH1391" s="365">
        <f t="shared" si="624"/>
        <v>0</v>
      </c>
      <c r="CI1391" s="72" t="b">
        <f t="shared" si="625"/>
        <v>0</v>
      </c>
      <c r="CJ1391" s="72" t="b">
        <f t="shared" si="626"/>
        <v>0</v>
      </c>
      <c r="CK1391" s="72" t="b">
        <f t="shared" si="627"/>
        <v>0</v>
      </c>
      <c r="CL1391" s="72">
        <f t="shared" si="628"/>
        <v>0</v>
      </c>
      <c r="CM1391" s="72" t="b">
        <f t="shared" si="629"/>
        <v>0</v>
      </c>
      <c r="CN1391" s="72" t="b">
        <f t="shared" si="630"/>
        <v>0</v>
      </c>
      <c r="CP1391" s="13">
        <f t="shared" si="631"/>
        <v>0</v>
      </c>
      <c r="CQ1391" s="13" t="b">
        <f t="shared" si="632"/>
        <v>0</v>
      </c>
      <c r="CR1391" s="13" t="b">
        <f t="shared" si="633"/>
        <v>0</v>
      </c>
      <c r="CS1391" s="13" t="b">
        <f t="shared" si="639"/>
        <v>0</v>
      </c>
      <c r="CT1391" s="13" t="b">
        <f t="shared" si="638"/>
        <v>0</v>
      </c>
      <c r="CU1391" s="13" t="b">
        <f t="shared" si="640"/>
        <v>0</v>
      </c>
      <c r="CV1391" s="13" t="b">
        <f t="shared" si="634"/>
        <v>0</v>
      </c>
      <c r="CW1391" s="13" t="b">
        <f t="shared" si="635"/>
        <v>0</v>
      </c>
      <c r="CX1391" s="13" t="b">
        <f t="shared" si="636"/>
        <v>0</v>
      </c>
      <c r="CY1391" s="13" t="b">
        <f t="shared" si="637"/>
        <v>0</v>
      </c>
    </row>
    <row r="1392" spans="1:103" ht="15" thickBot="1">
      <c r="A1392" s="933"/>
      <c r="B1392" s="1021"/>
      <c r="C1392" s="1021"/>
      <c r="D1392" s="1021"/>
      <c r="E1392" s="1021"/>
      <c r="F1392" s="1021"/>
      <c r="G1392" s="1021"/>
      <c r="H1392" s="1021"/>
      <c r="I1392" s="1021"/>
      <c r="J1392" s="1021"/>
      <c r="K1392" s="1021"/>
      <c r="L1392" s="1021"/>
      <c r="M1392" s="1021"/>
      <c r="N1392" s="1021"/>
      <c r="O1392" s="148"/>
      <c r="P1392" s="1021"/>
      <c r="Q1392" s="942"/>
      <c r="R1392" s="1021"/>
      <c r="S1392" s="1021"/>
      <c r="T1392" s="1021"/>
      <c r="U1392" s="1021"/>
      <c r="V1392" s="1021"/>
      <c r="W1392" s="147"/>
      <c r="X1392" s="147"/>
      <c r="Y1392" s="147"/>
      <c r="Z1392" s="147"/>
      <c r="AA1392" s="147" t="s">
        <v>37</v>
      </c>
      <c r="AB1392" s="149"/>
      <c r="AC1392" s="149"/>
      <c r="AD1392" s="147"/>
      <c r="AE1392" s="1021"/>
      <c r="AF1392" s="334">
        <f t="shared" si="612"/>
        <v>0</v>
      </c>
      <c r="AG1392" s="272">
        <f>IF(R1392="kompletna",Q1392*J1392*0.0036*'lista, wskaźniki'!$F$13, IF(R1392="częściowa",Q1392*J1392*0.0036*'lista, wskaźniki'!$F$14, IF(R1392="brak",Q1392*J1392*0.0036*'lista, wskaźniki'!$F$15,)))</f>
        <v>0</v>
      </c>
      <c r="AH1392" s="334">
        <f>IF(Y1392="inne",K1392*'lista, wskaźniki'!$E$35,IF(Y1392="to samo źródło",0,IF(Y1392=0,0)))</f>
        <v>0</v>
      </c>
      <c r="AI1392" s="334" t="b">
        <f>IF(AA1392="gaz z sieci",AC1392*'lista, wskaźniki'!$D$21)</f>
        <v>0</v>
      </c>
      <c r="AJ1392" s="272">
        <f>IF(AA1392="węgiel",AB1392*'lista, wskaźniki'!$D$20, IF('Sektor mieszkaniowy'!AA1392="drewno",'Sektor mieszkaniowy'!AB1392*'lista, wskaźniki'!$D$22,IF('Sektor mieszkaniowy'!AA1392="pellet",AB1392*'lista, wskaźniki'!$D$23,IF('Sektor mieszkaniowy'!AA1392="gaz z sieci",AB1392*'lista, wskaźniki'!$D$21,IF('Sektor mieszkaniowy'!AA1392="olej opałowy",'Sektor mieszkaniowy'!AB1392*'lista, wskaźniki'!$D$24)))))</f>
        <v>0</v>
      </c>
      <c r="AK1392" s="1024"/>
      <c r="AL1392" s="1021"/>
      <c r="AM1392" s="20">
        <f>IF(AA1392="węgiel",AF1392*1/3.6*'lista, wskaźniki'!$F$20,IF(AA1392="drewno",AF1392*1/3.6*'lista, wskaźniki'!$F$22,IF(AA1392="pellet",AF1392*1/3.6*'lista, wskaźniki'!$F$23,IF(AA1392="gaz z sieci",AF1392*1/3.6*'lista, wskaźniki'!$F$21,IF(AA1392="olej opałowy",AF1392*1/3.6*'lista, wskaźniki'!$F$24,0)))))</f>
        <v>0</v>
      </c>
      <c r="AN1392" s="20">
        <f>IF(AA1392="węgiel",AF1392*'lista, wskaźniki'!$E$42,IF(AA1392="drewno",AF1392*'lista, wskaźniki'!$G$42,IF(AA1392="pellet",AF1392*'lista, wskaźniki'!$H$42,IF(AA1392="gaz z sieci",AF1392*'lista, wskaźniki'!$F$42,IF(AA1392="olej opałowy",AF1392*'lista, wskaźniki'!$I$42,0)))))</f>
        <v>0</v>
      </c>
      <c r="AO1392" s="20">
        <f>IF(AA1392="węgiel",AF1392*'lista, wskaźniki'!$E$43,IF(AA1392="drewno",AF1392*'lista, wskaźniki'!$G$43,IF(AA1392="pellet",AF1392*'lista, wskaźniki'!$H$43,IF(AA1392="gaz z sieci",AF1392*'lista, wskaźniki'!$F$43,IF(AA1392="olej opałowy",AF1392*'lista, wskaźniki'!$I$43,0)))))</f>
        <v>0</v>
      </c>
      <c r="AP1392" s="20">
        <f>IF(AA1392="węgiel",AF1392*'lista, wskaźniki'!$E$44,IF(AA1392="drewno",AF1392*'lista, wskaźniki'!$G$44,IF(AA1392="pellet",AF1392*'lista, wskaźniki'!$H$44,IF(AA1392="gaz z sieci",AF1392*'lista, wskaźniki'!$F$44,IF(AA1392="olej opałowy",AF1392*'lista, wskaźniki'!$I$44,0)))))</f>
        <v>0</v>
      </c>
      <c r="AQ1392" s="20" t="b">
        <f>IF(Z1392="gaz",AH1392*1/3.6*'lista, wskaźniki'!$F$21,IF(Z1392="energia elektryczna",AH1392*1/3.6*'lista, wskaźniki'!$F$26))</f>
        <v>0</v>
      </c>
      <c r="AR1392" s="20" t="b">
        <f>IF(Z1392="gaz",AH1392*'lista, wskaźniki'!$F$42,IF(Z1392="energia elektryczna",AH1392*0))</f>
        <v>0</v>
      </c>
      <c r="AS1392" s="20" t="b">
        <f>IF(Z1392="gaz",AH1392*'lista, wskaźniki'!$F$43,IF(Z1392="energia elektryczna",AH1392*0))</f>
        <v>0</v>
      </c>
      <c r="AT1392" s="20" t="b">
        <f>IF(Z1392="gaz",AH1392*'lista, wskaźniki'!$F$44,IF(Z1392="energia elektryczna",AH1392*0))</f>
        <v>0</v>
      </c>
      <c r="AU1392" s="20">
        <f>AI1392*1/3.6*'lista, wskaźniki'!$F$21</f>
        <v>0</v>
      </c>
      <c r="AV1392" s="20">
        <f>AI1392*'lista, wskaźniki'!$F$42</f>
        <v>0</v>
      </c>
      <c r="AW1392" s="20">
        <f>AI1392*'lista, wskaźniki'!$F$43</f>
        <v>0</v>
      </c>
      <c r="AX1392" s="20">
        <f>AI1392*'lista, wskaźniki'!$F$44</f>
        <v>0</v>
      </c>
      <c r="AY1392" s="20">
        <f>AK1392*'lista, wskaźniki'!$F$26</f>
        <v>0</v>
      </c>
      <c r="AZ1392" s="20">
        <f t="shared" si="613"/>
        <v>0</v>
      </c>
      <c r="BA1392" s="20">
        <f t="shared" si="614"/>
        <v>0</v>
      </c>
      <c r="BB1392" s="20">
        <f t="shared" si="615"/>
        <v>0</v>
      </c>
      <c r="BC1392" s="20">
        <f t="shared" si="616"/>
        <v>0</v>
      </c>
      <c r="BD1392" s="1021"/>
      <c r="BE1392" s="1021"/>
      <c r="BF1392" s="1021"/>
      <c r="BG1392" s="1021"/>
      <c r="BH1392" s="147"/>
      <c r="BI1392" s="1021"/>
      <c r="BJ1392" s="147"/>
      <c r="BK1392" s="1021"/>
      <c r="BL1392" s="147"/>
      <c r="BM1392" s="147"/>
      <c r="BN1392" s="147"/>
      <c r="BO1392" s="147"/>
      <c r="BP1392" s="147"/>
      <c r="BQ1392" s="147"/>
      <c r="BR1392" s="147"/>
      <c r="BS1392" s="1018"/>
      <c r="BT1392" s="1018"/>
      <c r="BU1392" s="1018"/>
      <c r="BV1392" s="1018"/>
      <c r="BW1392" s="1018"/>
      <c r="BX1392" s="1018"/>
      <c r="BY1392" s="1027"/>
      <c r="CA1392" s="365" t="b">
        <f t="shared" si="617"/>
        <v>0</v>
      </c>
      <c r="CB1392" s="365" t="b">
        <f t="shared" si="618"/>
        <v>0</v>
      </c>
      <c r="CC1392" s="365" t="b">
        <f t="shared" si="619"/>
        <v>0</v>
      </c>
      <c r="CD1392" s="365" t="b">
        <f t="shared" si="620"/>
        <v>0</v>
      </c>
      <c r="CE1392" s="365">
        <f t="shared" si="621"/>
        <v>0</v>
      </c>
      <c r="CF1392" s="365" t="b">
        <f t="shared" si="622"/>
        <v>0</v>
      </c>
      <c r="CG1392" s="365" t="b">
        <f t="shared" si="623"/>
        <v>0</v>
      </c>
      <c r="CH1392" s="365" t="b">
        <f t="shared" si="624"/>
        <v>0</v>
      </c>
      <c r="CI1392" s="72" t="b">
        <f t="shared" si="625"/>
        <v>0</v>
      </c>
      <c r="CJ1392" s="72" t="b">
        <f t="shared" si="626"/>
        <v>0</v>
      </c>
      <c r="CK1392" s="72" t="b">
        <f t="shared" si="627"/>
        <v>0</v>
      </c>
      <c r="CL1392" s="72">
        <f t="shared" si="628"/>
        <v>0</v>
      </c>
      <c r="CM1392" s="72">
        <f t="shared" si="629"/>
        <v>0</v>
      </c>
      <c r="CN1392" s="72" t="b">
        <f t="shared" si="630"/>
        <v>0</v>
      </c>
      <c r="CP1392" s="13">
        <f t="shared" si="631"/>
        <v>0</v>
      </c>
      <c r="CQ1392" s="13" t="b">
        <f t="shared" si="632"/>
        <v>0</v>
      </c>
      <c r="CR1392" s="13" t="b">
        <f t="shared" si="633"/>
        <v>0</v>
      </c>
      <c r="CS1392" s="13" t="b">
        <f t="shared" si="639"/>
        <v>0</v>
      </c>
      <c r="CT1392" s="13" t="b">
        <f t="shared" si="638"/>
        <v>0</v>
      </c>
      <c r="CU1392" s="13" t="b">
        <f t="shared" si="640"/>
        <v>0</v>
      </c>
      <c r="CV1392" s="13" t="b">
        <f t="shared" si="634"/>
        <v>0</v>
      </c>
      <c r="CW1392" s="13" t="b">
        <f t="shared" si="635"/>
        <v>0</v>
      </c>
      <c r="CX1392" s="13" t="b">
        <f t="shared" si="636"/>
        <v>0</v>
      </c>
      <c r="CY1392" s="13" t="b">
        <f t="shared" si="637"/>
        <v>0</v>
      </c>
    </row>
    <row r="1393" spans="1:103" ht="15" thickBot="1">
      <c r="A1393" s="931">
        <v>279</v>
      </c>
      <c r="B1393" s="940" t="s">
        <v>232</v>
      </c>
      <c r="C1393" s="940"/>
      <c r="D1393" s="940" t="s">
        <v>1</v>
      </c>
      <c r="E1393" s="940" t="s">
        <v>5</v>
      </c>
      <c r="F1393" s="940"/>
      <c r="G1393" s="940"/>
      <c r="H1393" s="940"/>
      <c r="I1393" s="940" t="s">
        <v>10</v>
      </c>
      <c r="J1393" s="940">
        <v>68</v>
      </c>
      <c r="K1393" s="940">
        <v>4</v>
      </c>
      <c r="L1393" s="940" t="s">
        <v>16</v>
      </c>
      <c r="M1393" s="940"/>
      <c r="N1393" s="940" t="s">
        <v>16</v>
      </c>
      <c r="O1393" s="174"/>
      <c r="P1393" s="940" t="s">
        <v>17</v>
      </c>
      <c r="Q1393" s="940">
        <f>IF(I1393="&lt;1966",'lista, wskaźniki'!$G$4,IF(I1393="1967-1985",'lista, wskaźniki'!$G$5,IF(I1393="1986-1992",'lista, wskaźniki'!$G$6,IF(I1393="1993-1996",'lista, wskaźniki'!$G$7,IF(I1393="&gt;1997",'lista, wskaźniki'!$G$8,IF(I1393=0,'lista, wskaźniki'!$G$4))))))</f>
        <v>290</v>
      </c>
      <c r="R1393" s="940" t="s">
        <v>23</v>
      </c>
      <c r="S1393" s="940" t="s">
        <v>27</v>
      </c>
      <c r="T1393" s="940"/>
      <c r="U1393" s="940"/>
      <c r="V1393" s="940"/>
      <c r="W1393" s="19" t="s">
        <v>35</v>
      </c>
      <c r="X1393" s="19" t="s">
        <v>39</v>
      </c>
      <c r="Y1393" s="20" t="s">
        <v>24</v>
      </c>
      <c r="Z1393" s="19" t="s">
        <v>40</v>
      </c>
      <c r="AA1393" s="19" t="s">
        <v>35</v>
      </c>
      <c r="AB1393" s="54">
        <v>1</v>
      </c>
      <c r="AC1393" s="54"/>
      <c r="AD1393" s="19">
        <v>700</v>
      </c>
      <c r="AE1393" s="940">
        <v>10</v>
      </c>
      <c r="AF1393" s="334">
        <f t="shared" si="612"/>
        <v>39.711800000000004</v>
      </c>
      <c r="AG1393" s="272">
        <f>IF(R1393="kompletna",Q1393*J1393*0.0036*'lista, wskaźniki'!$F$13, IF(R1393="częściowa",Q1393*J1393*0.0036*'lista, wskaźniki'!$F$14, IF(R1393="brak",Q1393*J1393*0.0036*'lista, wskaźniki'!$F$15,)))</f>
        <v>56.793600000000005</v>
      </c>
      <c r="AH1393" s="334">
        <f>IF(Y1393="inne",K1393*'lista, wskaźniki'!$E$35,IF(Y1393="to samo źródło",0,IF(Y1393=0,0)))</f>
        <v>8.6714145000000009</v>
      </c>
      <c r="AI1393" s="334" t="b">
        <f>IF(AA1393="gaz z sieci",AC1393*'lista, wskaźniki'!$D$21)</f>
        <v>0</v>
      </c>
      <c r="AJ1393" s="272">
        <f>IF(AA1393="węgiel",AB1393*'lista, wskaźniki'!$D$20, IF('Sektor mieszkaniowy'!AA1393="drewno",'Sektor mieszkaniowy'!AB1393*'lista, wskaźniki'!$D$22,IF('Sektor mieszkaniowy'!AA1393="pellet",AB1393*'lista, wskaźniki'!$D$23,IF('Sektor mieszkaniowy'!AA1393="gaz z sieci",AB1393*'lista, wskaźniki'!$D$21,IF('Sektor mieszkaniowy'!AA1393="olej opałowy",'Sektor mieszkaniowy'!AB1393*'lista, wskaźniki'!$D$24)))))</f>
        <v>22.63</v>
      </c>
      <c r="AK1393" s="1001"/>
      <c r="AL1393" s="940">
        <v>680</v>
      </c>
      <c r="AM1393" s="20">
        <f>IF(AA1393="węgiel",AF1393*1/3.6*'lista, wskaźniki'!$F$20,IF(AA1393="drewno",AF1393*1/3.6*'lista, wskaźniki'!$F$22,IF(AA1393="pellet",AF1393*1/3.6*'lista, wskaźniki'!$F$23,IF(AA1393="gaz z sieci",AF1393*1/3.6*'lista, wskaźniki'!$F$21,IF(AA1393="olej opałowy",AF1393*1/3.6*'lista, wskaźniki'!$F$24,0)))))</f>
        <v>3.7618988139999998</v>
      </c>
      <c r="AN1393" s="20">
        <f>IF(AA1393="węgiel",AF1393*'lista, wskaźniki'!$E$42,IF(AA1393="drewno",AF1393*'lista, wskaźniki'!$G$42,IF(AA1393="pellet",AF1393*'lista, wskaźniki'!$H$42,IF(AA1393="gaz z sieci",AF1393*'lista, wskaźniki'!$F$42,IF(AA1393="olej opałowy",AF1393*'lista, wskaźniki'!$I$42,0)))))</f>
        <v>1.5090484000000003E-2</v>
      </c>
      <c r="AO1393" s="20">
        <f>IF(AA1393="węgiel",AF1393*'lista, wskaźniki'!$E$43,IF(AA1393="drewno",AF1393*'lista, wskaźniki'!$G$43,IF(AA1393="pellet",AF1393*'lista, wskaźniki'!$H$43,IF(AA1393="gaz z sieci",AF1393*'lista, wskaźniki'!$F$43,IF(AA1393="olej opałowy",AF1393*'lista, wskaźniki'!$I$43,0)))))</f>
        <v>1.4296248000000003E-2</v>
      </c>
      <c r="AP1393" s="20">
        <f>IF(AA1393="węgiel",AF1393*'lista, wskaźniki'!$E$44,IF(AA1393="drewno",AF1393*'lista, wskaźniki'!$G$44,IF(AA1393="pellet",AF1393*'lista, wskaźniki'!$H$44,IF(AA1393="gaz z sieci",AF1393*'lista, wskaźniki'!$F$44,IF(AA1393="olej opałowy",AF1393*'lista, wskaźniki'!$I$44,0)))))</f>
        <v>1.0722186000000002E-5</v>
      </c>
      <c r="AQ1393" s="360">
        <f>IF(Z1393="gaz",AH1393*1/3.6*'lista, wskaźniki'!$F$21,IF(Z1393="energia elektryczna",AH1393*1/3.6*'lista, wskaźniki'!$F$26))</f>
        <v>2.1437663625000005</v>
      </c>
      <c r="AR1393" s="20">
        <f>IF(Z1393="gaz",AH1393*'lista, wskaźniki'!$F$42,IF(Z1393="energia elektryczna",AH1393*0))</f>
        <v>0</v>
      </c>
      <c r="AS1393" s="20">
        <f>IF(Z1393="gaz",AH1393*'lista, wskaźniki'!$F$43,IF(Z1393="energia elektryczna",AH1393*0))</f>
        <v>0</v>
      </c>
      <c r="AT1393" s="20">
        <f>IF(Z1393="gaz",AH1393*'lista, wskaźniki'!$F$44,IF(Z1393="energia elektryczna",AH1393*0))</f>
        <v>0</v>
      </c>
      <c r="AU1393" s="20">
        <f>AI1393*1/3.6*'lista, wskaźniki'!$F$21</f>
        <v>0</v>
      </c>
      <c r="AV1393" s="20">
        <f>AI1393*'lista, wskaźniki'!$F$42</f>
        <v>0</v>
      </c>
      <c r="AW1393" s="20">
        <f>AI1393*'lista, wskaźniki'!$F$43</f>
        <v>0</v>
      </c>
      <c r="AX1393" s="20">
        <f>AI1393*'lista, wskaźniki'!$F$44</f>
        <v>0</v>
      </c>
      <c r="AY1393" s="20">
        <f>AK1393*'lista, wskaźniki'!$F$26</f>
        <v>0</v>
      </c>
      <c r="AZ1393" s="20">
        <f t="shared" si="613"/>
        <v>5.9056651765000003</v>
      </c>
      <c r="BA1393" s="20">
        <f t="shared" si="614"/>
        <v>1.5090484000000003E-2</v>
      </c>
      <c r="BB1393" s="20">
        <f t="shared" si="615"/>
        <v>1.4296248000000003E-2</v>
      </c>
      <c r="BC1393" s="20">
        <f t="shared" si="616"/>
        <v>1.0722186000000002E-5</v>
      </c>
      <c r="BD1393" s="940" t="s">
        <v>17</v>
      </c>
      <c r="BE1393" s="940" t="s">
        <v>17</v>
      </c>
      <c r="BF1393" s="940" t="s">
        <v>17</v>
      </c>
      <c r="BG1393" s="940" t="s">
        <v>17</v>
      </c>
      <c r="BH1393" s="19"/>
      <c r="BI1393" s="940" t="s">
        <v>16</v>
      </c>
      <c r="BJ1393" s="19" t="s">
        <v>52</v>
      </c>
      <c r="BK1393" s="940" t="s">
        <v>17</v>
      </c>
      <c r="BL1393" s="19"/>
      <c r="BM1393" s="19"/>
      <c r="BN1393" s="19"/>
      <c r="BO1393" s="19" t="s">
        <v>57</v>
      </c>
      <c r="BP1393" s="19" t="s">
        <v>52</v>
      </c>
      <c r="BQ1393" s="19" t="s">
        <v>121</v>
      </c>
      <c r="BR1393" s="19">
        <v>1</v>
      </c>
      <c r="BS1393" s="1004"/>
      <c r="BT1393" s="1004"/>
      <c r="BU1393" s="1004">
        <v>900</v>
      </c>
      <c r="BV1393" s="1004"/>
      <c r="BW1393" s="1004"/>
      <c r="BX1393" s="1004">
        <v>3600</v>
      </c>
      <c r="BY1393" s="1007"/>
      <c r="CA1393" s="365">
        <f t="shared" si="617"/>
        <v>39.711800000000004</v>
      </c>
      <c r="CB1393" s="365" t="b">
        <f t="shared" si="618"/>
        <v>0</v>
      </c>
      <c r="CC1393" s="365" t="b">
        <f t="shared" si="619"/>
        <v>0</v>
      </c>
      <c r="CD1393" s="365" t="b">
        <f t="shared" si="620"/>
        <v>0</v>
      </c>
      <c r="CE1393" s="365" t="b">
        <f t="shared" si="621"/>
        <v>0</v>
      </c>
      <c r="CF1393" s="365" t="b">
        <f t="shared" si="622"/>
        <v>0</v>
      </c>
      <c r="CG1393" s="365">
        <f t="shared" si="623"/>
        <v>8.6714145000000009</v>
      </c>
      <c r="CH1393" s="365" t="b">
        <f t="shared" si="624"/>
        <v>0</v>
      </c>
      <c r="CI1393" s="72">
        <f t="shared" si="625"/>
        <v>39.711800000000004</v>
      </c>
      <c r="CJ1393" s="72" t="b">
        <f t="shared" si="626"/>
        <v>0</v>
      </c>
      <c r="CK1393" s="72" t="b">
        <f t="shared" si="627"/>
        <v>0</v>
      </c>
      <c r="CL1393" s="72">
        <f t="shared" si="628"/>
        <v>0</v>
      </c>
      <c r="CM1393" s="72" t="b">
        <f t="shared" si="629"/>
        <v>0</v>
      </c>
      <c r="CN1393" s="72">
        <f t="shared" si="630"/>
        <v>8.6714145000000009</v>
      </c>
      <c r="CP1393" s="13">
        <f t="shared" si="631"/>
        <v>68</v>
      </c>
      <c r="CQ1393" s="13">
        <f t="shared" si="632"/>
        <v>34</v>
      </c>
      <c r="CR1393" s="13" t="b">
        <f t="shared" si="633"/>
        <v>0</v>
      </c>
      <c r="CS1393" s="13">
        <f t="shared" si="639"/>
        <v>0</v>
      </c>
      <c r="CT1393" s="13" t="b">
        <f t="shared" si="638"/>
        <v>0</v>
      </c>
      <c r="CU1393" s="13">
        <f t="shared" si="640"/>
        <v>0</v>
      </c>
      <c r="CV1393" s="13" t="b">
        <f t="shared" si="634"/>
        <v>0</v>
      </c>
      <c r="CW1393" s="13">
        <f t="shared" si="635"/>
        <v>0</v>
      </c>
      <c r="CX1393" s="13" t="b">
        <f t="shared" si="636"/>
        <v>0</v>
      </c>
      <c r="CY1393" s="13">
        <f t="shared" si="637"/>
        <v>0</v>
      </c>
    </row>
    <row r="1394" spans="1:103" ht="15" thickBot="1">
      <c r="A1394" s="932"/>
      <c r="B1394" s="941"/>
      <c r="C1394" s="941"/>
      <c r="D1394" s="941"/>
      <c r="E1394" s="941"/>
      <c r="F1394" s="941"/>
      <c r="G1394" s="941"/>
      <c r="H1394" s="941"/>
      <c r="I1394" s="941"/>
      <c r="J1394" s="941"/>
      <c r="K1394" s="941"/>
      <c r="L1394" s="941"/>
      <c r="M1394" s="941"/>
      <c r="N1394" s="941"/>
      <c r="O1394" s="175"/>
      <c r="P1394" s="941"/>
      <c r="Q1394" s="941"/>
      <c r="R1394" s="941"/>
      <c r="S1394" s="941"/>
      <c r="T1394" s="941"/>
      <c r="U1394" s="941"/>
      <c r="V1394" s="941"/>
      <c r="W1394" s="20" t="s">
        <v>36</v>
      </c>
      <c r="X1394" s="20"/>
      <c r="Y1394" s="20"/>
      <c r="Z1394" s="20"/>
      <c r="AA1394" s="20" t="s">
        <v>36</v>
      </c>
      <c r="AB1394" s="22">
        <v>8</v>
      </c>
      <c r="AC1394" s="22"/>
      <c r="AD1394" s="20">
        <v>800</v>
      </c>
      <c r="AE1394" s="941"/>
      <c r="AF1394" s="334">
        <f t="shared" si="612"/>
        <v>90.795000000000002</v>
      </c>
      <c r="AG1394" s="272">
        <v>56.79</v>
      </c>
      <c r="AH1394" s="334">
        <f>IF(Y1394="inne",K1394*'lista, wskaźniki'!$E$35,IF(Y1394="to samo źródło",0,IF(Y1394=0,0)))</f>
        <v>0</v>
      </c>
      <c r="AI1394" s="334" t="b">
        <f>IF(AA1394="gaz z sieci",AC1394*'lista, wskaźniki'!$D$21)</f>
        <v>0</v>
      </c>
      <c r="AJ1394" s="272">
        <f>IF(AA1394="węgiel",AB1394*'lista, wskaźniki'!$D$20, IF('Sektor mieszkaniowy'!AA1394="drewno",'Sektor mieszkaniowy'!AB1394*'lista, wskaźniki'!$D$22,IF('Sektor mieszkaniowy'!AA1394="pellet",AB1394*'lista, wskaźniki'!$D$23,IF('Sektor mieszkaniowy'!AA1394="gaz z sieci",AB1394*'lista, wskaźniki'!$D$21,IF('Sektor mieszkaniowy'!AA1394="olej opałowy",'Sektor mieszkaniowy'!AB1394*'lista, wskaźniki'!$D$24)))))</f>
        <v>124.8</v>
      </c>
      <c r="AK1394" s="1002"/>
      <c r="AL1394" s="941"/>
      <c r="AM1394" s="20">
        <f>IF(AA1394="węgiel",AF1394*1/3.6*'lista, wskaźniki'!$F$20,IF(AA1394="drewno",AF1394*1/3.6*'lista, wskaźniki'!$F$22,IF(AA1394="pellet",AF1394*1/3.6*'lista, wskaźniki'!$F$23,IF(AA1394="gaz z sieci",AF1394*1/3.6*'lista, wskaźniki'!$F$21,IF(AA1394="olej opałowy",AF1394*1/3.6*'lista, wskaźniki'!$F$24,0)))))</f>
        <v>0</v>
      </c>
      <c r="AN1394" s="20">
        <f>IF(AA1394="węgiel",AF1394*'lista, wskaźniki'!$E$42,IF(AA1394="drewno",AF1394*'lista, wskaźniki'!$G$42,IF(AA1394="pellet",AF1394*'lista, wskaźniki'!$H$42,IF(AA1394="gaz z sieci",AF1394*'lista, wskaźniki'!$F$42,IF(AA1394="olej opałowy",AF1394*'lista, wskaźniki'!$I$42,0)))))</f>
        <v>7.3543949999999997E-2</v>
      </c>
      <c r="AO1394" s="20">
        <f>IF(AA1394="węgiel",AF1394*'lista, wskaźniki'!$E$43,IF(AA1394="drewno",AF1394*'lista, wskaźniki'!$G$43,IF(AA1394="pellet",AF1394*'lista, wskaźniki'!$H$43,IF(AA1394="gaz z sieci",AF1394*'lista, wskaźniki'!$F$43,IF(AA1394="olej opałowy",AF1394*'lista, wskaźniki'!$I$43,0)))))</f>
        <v>7.3543949999999997E-2</v>
      </c>
      <c r="AP1394" s="20">
        <f>IF(AA1394="węgiel",AF1394*'lista, wskaźniki'!$E$44,IF(AA1394="drewno",AF1394*'lista, wskaźniki'!$G$44,IF(AA1394="pellet",AF1394*'lista, wskaźniki'!$H$44,IF(AA1394="gaz z sieci",AF1394*'lista, wskaźniki'!$F$44,IF(AA1394="olej opałowy",AF1394*'lista, wskaźniki'!$I$44,0)))))</f>
        <v>2.269875E-5</v>
      </c>
      <c r="AQ1394" s="20" t="b">
        <f>IF(Z1394="gaz",AH1394*1/3.6*'lista, wskaźniki'!$F$21,IF(Z1394="energia elektryczna",AH1394*1/3.6*'lista, wskaźniki'!$F$26))</f>
        <v>0</v>
      </c>
      <c r="AR1394" s="20" t="b">
        <f>IF(Z1394="gaz",AH1394*'lista, wskaźniki'!$F$42,IF(Z1394="energia elektryczna",AH1394*0))</f>
        <v>0</v>
      </c>
      <c r="AS1394" s="20" t="b">
        <f>IF(Z1394="gaz",AH1394*'lista, wskaźniki'!$F$43,IF(Z1394="energia elektryczna",AH1394*0))</f>
        <v>0</v>
      </c>
      <c r="AT1394" s="20" t="b">
        <f>IF(Z1394="gaz",AH1394*'lista, wskaźniki'!$F$44,IF(Z1394="energia elektryczna",AH1394*0))</f>
        <v>0</v>
      </c>
      <c r="AU1394" s="20">
        <f>AI1394*1/3.6*'lista, wskaźniki'!$F$21</f>
        <v>0</v>
      </c>
      <c r="AV1394" s="20">
        <f>AI1394*'lista, wskaźniki'!$F$42</f>
        <v>0</v>
      </c>
      <c r="AW1394" s="20">
        <f>AI1394*'lista, wskaźniki'!$F$43</f>
        <v>0</v>
      </c>
      <c r="AX1394" s="20">
        <f>AI1394*'lista, wskaźniki'!$F$44</f>
        <v>0</v>
      </c>
      <c r="AY1394" s="20">
        <f>AK1394*'lista, wskaźniki'!$F$26</f>
        <v>0</v>
      </c>
      <c r="AZ1394" s="20">
        <f t="shared" si="613"/>
        <v>0</v>
      </c>
      <c r="BA1394" s="20">
        <f t="shared" si="614"/>
        <v>7.3543949999999997E-2</v>
      </c>
      <c r="BB1394" s="20">
        <f t="shared" si="615"/>
        <v>7.3543949999999997E-2</v>
      </c>
      <c r="BC1394" s="20">
        <f t="shared" si="616"/>
        <v>2.269875E-5</v>
      </c>
      <c r="BD1394" s="941"/>
      <c r="BE1394" s="941"/>
      <c r="BF1394" s="941"/>
      <c r="BG1394" s="941"/>
      <c r="BH1394" s="20"/>
      <c r="BI1394" s="941"/>
      <c r="BJ1394" s="20"/>
      <c r="BK1394" s="941"/>
      <c r="BL1394" s="20"/>
      <c r="BM1394" s="20"/>
      <c r="BN1394" s="20"/>
      <c r="BO1394" s="20"/>
      <c r="BP1394" s="20" t="s">
        <v>53</v>
      </c>
      <c r="BQ1394" s="20"/>
      <c r="BR1394" s="20"/>
      <c r="BS1394" s="1005"/>
      <c r="BT1394" s="1005"/>
      <c r="BU1394" s="1005"/>
      <c r="BV1394" s="1005"/>
      <c r="BW1394" s="1005"/>
      <c r="BX1394" s="1005"/>
      <c r="BY1394" s="1008"/>
      <c r="CA1394" s="365" t="b">
        <f t="shared" si="617"/>
        <v>0</v>
      </c>
      <c r="CB1394" s="365">
        <f t="shared" si="618"/>
        <v>90.795000000000002</v>
      </c>
      <c r="CC1394" s="365" t="b">
        <f t="shared" si="619"/>
        <v>0</v>
      </c>
      <c r="CD1394" s="365" t="b">
        <f t="shared" si="620"/>
        <v>0</v>
      </c>
      <c r="CE1394" s="365" t="b">
        <f t="shared" si="621"/>
        <v>0</v>
      </c>
      <c r="CF1394" s="365" t="b">
        <f t="shared" si="622"/>
        <v>0</v>
      </c>
      <c r="CG1394" s="365" t="b">
        <f t="shared" si="623"/>
        <v>0</v>
      </c>
      <c r="CH1394" s="365" t="b">
        <f t="shared" si="624"/>
        <v>0</v>
      </c>
      <c r="CI1394" s="72" t="b">
        <f t="shared" si="625"/>
        <v>0</v>
      </c>
      <c r="CJ1394" s="72">
        <f t="shared" si="626"/>
        <v>90.795000000000002</v>
      </c>
      <c r="CK1394" s="72" t="b">
        <f t="shared" si="627"/>
        <v>0</v>
      </c>
      <c r="CL1394" s="72">
        <f t="shared" si="628"/>
        <v>0</v>
      </c>
      <c r="CM1394" s="72" t="b">
        <f t="shared" si="629"/>
        <v>0</v>
      </c>
      <c r="CN1394" s="72" t="b">
        <f t="shared" si="630"/>
        <v>0</v>
      </c>
      <c r="CP1394" s="13">
        <f t="shared" si="631"/>
        <v>0</v>
      </c>
      <c r="CQ1394" s="13" t="b">
        <f t="shared" si="632"/>
        <v>0</v>
      </c>
      <c r="CR1394" s="13" t="b">
        <f t="shared" si="633"/>
        <v>0</v>
      </c>
      <c r="CS1394" s="13" t="b">
        <f t="shared" si="639"/>
        <v>0</v>
      </c>
      <c r="CT1394" s="13" t="b">
        <f t="shared" si="638"/>
        <v>0</v>
      </c>
      <c r="CU1394" s="13" t="b">
        <f t="shared" si="640"/>
        <v>0</v>
      </c>
      <c r="CV1394" s="13" t="b">
        <f t="shared" si="634"/>
        <v>0</v>
      </c>
      <c r="CW1394" s="13" t="b">
        <f t="shared" si="635"/>
        <v>0</v>
      </c>
      <c r="CX1394" s="13" t="b">
        <f t="shared" si="636"/>
        <v>0</v>
      </c>
      <c r="CY1394" s="13" t="b">
        <f t="shared" si="637"/>
        <v>0</v>
      </c>
    </row>
    <row r="1395" spans="1:103" ht="15" thickBot="1">
      <c r="A1395" s="932"/>
      <c r="B1395" s="941"/>
      <c r="C1395" s="941"/>
      <c r="D1395" s="941"/>
      <c r="E1395" s="941"/>
      <c r="F1395" s="941"/>
      <c r="G1395" s="941"/>
      <c r="H1395" s="941"/>
      <c r="I1395" s="941"/>
      <c r="J1395" s="941"/>
      <c r="K1395" s="941"/>
      <c r="L1395" s="941"/>
      <c r="M1395" s="941"/>
      <c r="N1395" s="941"/>
      <c r="O1395" s="175"/>
      <c r="P1395" s="941"/>
      <c r="Q1395" s="941"/>
      <c r="R1395" s="941"/>
      <c r="S1395" s="941"/>
      <c r="T1395" s="941"/>
      <c r="U1395" s="941"/>
      <c r="V1395" s="941"/>
      <c r="W1395" s="20"/>
      <c r="X1395" s="20"/>
      <c r="Y1395" s="20"/>
      <c r="Z1395" s="20"/>
      <c r="AA1395" s="20" t="s">
        <v>50</v>
      </c>
      <c r="AB1395" s="22"/>
      <c r="AC1395" s="22"/>
      <c r="AD1395" s="20"/>
      <c r="AE1395" s="941"/>
      <c r="AF1395" s="334">
        <f t="shared" si="612"/>
        <v>0</v>
      </c>
      <c r="AG1395" s="272">
        <f>IF(R1395="kompletna",Q1395*J1395*0.0036*'lista, wskaźniki'!$F$13, IF(R1395="częściowa",Q1395*J1395*0.0036*'lista, wskaźniki'!$F$14, IF(R1395="brak",Q1395*J1395*0.0036*'lista, wskaźniki'!$F$15,)))</f>
        <v>0</v>
      </c>
      <c r="AH1395" s="334">
        <f>IF(Y1395="inne",K1395*'lista, wskaźniki'!$E$35,IF(Y1395="to samo źródło",0,IF(Y1395=0,0)))</f>
        <v>0</v>
      </c>
      <c r="AI1395" s="334" t="b">
        <f>IF(AA1395="gaz z sieci",AC1395*'lista, wskaźniki'!$D$21)</f>
        <v>0</v>
      </c>
      <c r="AJ1395" s="272">
        <f>IF(AA1395="węgiel",AB1395*'lista, wskaźniki'!$D$20, IF('Sektor mieszkaniowy'!AA1395="drewno",'Sektor mieszkaniowy'!AB1395*'lista, wskaźniki'!$D$22,IF('Sektor mieszkaniowy'!AA1395="pellet",AB1395*'lista, wskaźniki'!$D$23,IF('Sektor mieszkaniowy'!AA1395="gaz z sieci",AB1395*'lista, wskaźniki'!$D$21,IF('Sektor mieszkaniowy'!AA1395="olej opałowy",'Sektor mieszkaniowy'!AB1395*'lista, wskaźniki'!$D$24)))))</f>
        <v>0</v>
      </c>
      <c r="AK1395" s="1002"/>
      <c r="AL1395" s="941"/>
      <c r="AM1395" s="20">
        <f>IF(AA1395="węgiel",AF1395*1/3.6*'lista, wskaźniki'!$F$20,IF(AA1395="drewno",AF1395*1/3.6*'lista, wskaźniki'!$F$22,IF(AA1395="pellet",AF1395*1/3.6*'lista, wskaźniki'!$F$23,IF(AA1395="gaz z sieci",AF1395*1/3.6*'lista, wskaźniki'!$F$21,IF(AA1395="olej opałowy",AF1395*1/3.6*'lista, wskaźniki'!$F$24,0)))))</f>
        <v>0</v>
      </c>
      <c r="AN1395" s="20">
        <f>IF(AA1395="węgiel",AF1395*'lista, wskaźniki'!$E$42,IF(AA1395="drewno",AF1395*'lista, wskaźniki'!$G$42,IF(AA1395="pellet",AF1395*'lista, wskaźniki'!$H$42,IF(AA1395="gaz z sieci",AF1395*'lista, wskaźniki'!$F$42,IF(AA1395="olej opałowy",AF1395*'lista, wskaźniki'!$I$42,0)))))</f>
        <v>0</v>
      </c>
      <c r="AO1395" s="20">
        <f>IF(AA1395="węgiel",AF1395*'lista, wskaźniki'!$E$43,IF(AA1395="drewno",AF1395*'lista, wskaźniki'!$G$43,IF(AA1395="pellet",AF1395*'lista, wskaźniki'!$H$43,IF(AA1395="gaz z sieci",AF1395*'lista, wskaźniki'!$F$43,IF(AA1395="olej opałowy",AF1395*'lista, wskaźniki'!$I$43,0)))))</f>
        <v>0</v>
      </c>
      <c r="AP1395" s="20">
        <f>IF(AA1395="węgiel",AF1395*'lista, wskaźniki'!$E$44,IF(AA1395="drewno",AF1395*'lista, wskaźniki'!$G$44,IF(AA1395="pellet",AF1395*'lista, wskaźniki'!$H$44,IF(AA1395="gaz z sieci",AF1395*'lista, wskaźniki'!$F$44,IF(AA1395="olej opałowy",AF1395*'lista, wskaźniki'!$I$44,0)))))</f>
        <v>0</v>
      </c>
      <c r="AQ1395" s="20" t="b">
        <f>IF(Z1395="gaz",AH1395*1/3.6*'lista, wskaźniki'!$F$21,IF(Z1395="energia elektryczna",AH1395*1/3.6*'lista, wskaźniki'!$F$26))</f>
        <v>0</v>
      </c>
      <c r="AR1395" s="20" t="b">
        <f>IF(Z1395="gaz",AH1395*'lista, wskaźniki'!$F$42,IF(Z1395="energia elektryczna",AH1395*0))</f>
        <v>0</v>
      </c>
      <c r="AS1395" s="20" t="b">
        <f>IF(Z1395="gaz",AH1395*'lista, wskaźniki'!$F$43,IF(Z1395="energia elektryczna",AH1395*0))</f>
        <v>0</v>
      </c>
      <c r="AT1395" s="20" t="b">
        <f>IF(Z1395="gaz",AH1395*'lista, wskaźniki'!$F$44,IF(Z1395="energia elektryczna",AH1395*0))</f>
        <v>0</v>
      </c>
      <c r="AU1395" s="20">
        <f>AI1395*1/3.6*'lista, wskaźniki'!$F$21</f>
        <v>0</v>
      </c>
      <c r="AV1395" s="20">
        <f>AI1395*'lista, wskaźniki'!$F$42</f>
        <v>0</v>
      </c>
      <c r="AW1395" s="20">
        <f>AI1395*'lista, wskaźniki'!$F$43</f>
        <v>0</v>
      </c>
      <c r="AX1395" s="20">
        <f>AI1395*'lista, wskaźniki'!$F$44</f>
        <v>0</v>
      </c>
      <c r="AY1395" s="20">
        <f>AK1395*'lista, wskaźniki'!$F$26</f>
        <v>0</v>
      </c>
      <c r="AZ1395" s="20">
        <f t="shared" si="613"/>
        <v>0</v>
      </c>
      <c r="BA1395" s="20">
        <f t="shared" si="614"/>
        <v>0</v>
      </c>
      <c r="BB1395" s="20">
        <f t="shared" si="615"/>
        <v>0</v>
      </c>
      <c r="BC1395" s="20">
        <f t="shared" si="616"/>
        <v>0</v>
      </c>
      <c r="BD1395" s="941"/>
      <c r="BE1395" s="941"/>
      <c r="BF1395" s="941"/>
      <c r="BG1395" s="941"/>
      <c r="BH1395" s="20"/>
      <c r="BI1395" s="941"/>
      <c r="BJ1395" s="20"/>
      <c r="BK1395" s="941"/>
      <c r="BL1395" s="20"/>
      <c r="BM1395" s="20"/>
      <c r="BN1395" s="20"/>
      <c r="BO1395" s="20"/>
      <c r="BP1395" s="20"/>
      <c r="BQ1395" s="20"/>
      <c r="BR1395" s="20"/>
      <c r="BS1395" s="1005"/>
      <c r="BT1395" s="1005"/>
      <c r="BU1395" s="1005"/>
      <c r="BV1395" s="1005"/>
      <c r="BW1395" s="1005"/>
      <c r="BX1395" s="1005"/>
      <c r="BY1395" s="1008"/>
      <c r="CA1395" s="365" t="b">
        <f t="shared" si="617"/>
        <v>0</v>
      </c>
      <c r="CB1395" s="365" t="b">
        <f t="shared" si="618"/>
        <v>0</v>
      </c>
      <c r="CC1395" s="365">
        <f t="shared" si="619"/>
        <v>0</v>
      </c>
      <c r="CD1395" s="365" t="b">
        <f t="shared" si="620"/>
        <v>0</v>
      </c>
      <c r="CE1395" s="365" t="b">
        <f t="shared" si="621"/>
        <v>0</v>
      </c>
      <c r="CF1395" s="365" t="b">
        <f t="shared" si="622"/>
        <v>0</v>
      </c>
      <c r="CG1395" s="365" t="b">
        <f t="shared" si="623"/>
        <v>0</v>
      </c>
      <c r="CH1395" s="365" t="b">
        <f t="shared" si="624"/>
        <v>0</v>
      </c>
      <c r="CI1395" s="72" t="b">
        <f t="shared" si="625"/>
        <v>0</v>
      </c>
      <c r="CJ1395" s="72" t="b">
        <f t="shared" si="626"/>
        <v>0</v>
      </c>
      <c r="CK1395" s="72">
        <f t="shared" si="627"/>
        <v>0</v>
      </c>
      <c r="CL1395" s="72">
        <f t="shared" si="628"/>
        <v>0</v>
      </c>
      <c r="CM1395" s="72" t="b">
        <f t="shared" si="629"/>
        <v>0</v>
      </c>
      <c r="CN1395" s="72" t="b">
        <f t="shared" si="630"/>
        <v>0</v>
      </c>
      <c r="CP1395" s="13">
        <f t="shared" si="631"/>
        <v>0</v>
      </c>
      <c r="CQ1395" s="13" t="b">
        <f t="shared" si="632"/>
        <v>0</v>
      </c>
      <c r="CR1395" s="13" t="b">
        <f t="shared" si="633"/>
        <v>0</v>
      </c>
      <c r="CS1395" s="13" t="b">
        <f t="shared" si="639"/>
        <v>0</v>
      </c>
      <c r="CT1395" s="13" t="b">
        <f t="shared" si="638"/>
        <v>0</v>
      </c>
      <c r="CU1395" s="13" t="b">
        <f t="shared" si="640"/>
        <v>0</v>
      </c>
      <c r="CV1395" s="13" t="b">
        <f t="shared" si="634"/>
        <v>0</v>
      </c>
      <c r="CW1395" s="13" t="b">
        <f t="shared" si="635"/>
        <v>0</v>
      </c>
      <c r="CX1395" s="13" t="b">
        <f t="shared" si="636"/>
        <v>0</v>
      </c>
      <c r="CY1395" s="13" t="b">
        <f t="shared" si="637"/>
        <v>0</v>
      </c>
    </row>
    <row r="1396" spans="1:103" ht="15" thickBot="1">
      <c r="A1396" s="932"/>
      <c r="B1396" s="941"/>
      <c r="C1396" s="941"/>
      <c r="D1396" s="941"/>
      <c r="E1396" s="941"/>
      <c r="F1396" s="941"/>
      <c r="G1396" s="941"/>
      <c r="H1396" s="941"/>
      <c r="I1396" s="941"/>
      <c r="J1396" s="941"/>
      <c r="K1396" s="941"/>
      <c r="L1396" s="941"/>
      <c r="M1396" s="941"/>
      <c r="N1396" s="941"/>
      <c r="O1396" s="175"/>
      <c r="P1396" s="941"/>
      <c r="Q1396" s="941"/>
      <c r="R1396" s="941"/>
      <c r="S1396" s="941"/>
      <c r="T1396" s="941"/>
      <c r="U1396" s="941"/>
      <c r="V1396" s="941"/>
      <c r="W1396" s="20"/>
      <c r="X1396" s="20"/>
      <c r="Y1396" s="20"/>
      <c r="Z1396" s="20"/>
      <c r="AA1396" s="20" t="s">
        <v>38</v>
      </c>
      <c r="AB1396" s="22"/>
      <c r="AC1396" s="22"/>
      <c r="AD1396" s="20"/>
      <c r="AE1396" s="941"/>
      <c r="AF1396" s="334">
        <f t="shared" si="612"/>
        <v>0</v>
      </c>
      <c r="AG1396" s="272">
        <f>IF(R1396="kompletna",Q1396*J1396*0.0036*'lista, wskaźniki'!$F$13, IF(R1396="częściowa",Q1396*J1396*0.0036*'lista, wskaźniki'!$F$14, IF(R1396="brak",Q1396*J1396*0.0036*'lista, wskaźniki'!$F$15,)))</f>
        <v>0</v>
      </c>
      <c r="AH1396" s="334">
        <f>IF(Y1396="inne",K1396*'lista, wskaźniki'!$E$35,IF(Y1396="to samo źródło",0,IF(Y1396=0,0)))</f>
        <v>0</v>
      </c>
      <c r="AI1396" s="334">
        <f>IF(AA1396="gaz z sieci",AC1396*'lista, wskaźniki'!$D$21)</f>
        <v>0</v>
      </c>
      <c r="AJ1396" s="272">
        <f>IF(AA1396="węgiel",AB1396*'lista, wskaźniki'!$D$20, IF('Sektor mieszkaniowy'!AA1396="drewno",'Sektor mieszkaniowy'!AB1396*'lista, wskaźniki'!$D$22,IF('Sektor mieszkaniowy'!AA1396="pellet",AB1396*'lista, wskaźniki'!$D$23,IF('Sektor mieszkaniowy'!AA1396="gaz z sieci",AB1396*'lista, wskaźniki'!$D$21,IF('Sektor mieszkaniowy'!AA1396="olej opałowy",'Sektor mieszkaniowy'!AB1396*'lista, wskaźniki'!$D$24)))))</f>
        <v>0</v>
      </c>
      <c r="AK1396" s="1002"/>
      <c r="AL1396" s="941"/>
      <c r="AM1396" s="20">
        <f>IF(AA1396="węgiel",AF1396*1/3.6*'lista, wskaźniki'!$F$20,IF(AA1396="drewno",AF1396*1/3.6*'lista, wskaźniki'!$F$22,IF(AA1396="pellet",AF1396*1/3.6*'lista, wskaźniki'!$F$23,IF(AA1396="gaz z sieci",AF1396*1/3.6*'lista, wskaźniki'!$F$21,IF(AA1396="olej opałowy",AF1396*1/3.6*'lista, wskaźniki'!$F$24,0)))))</f>
        <v>0</v>
      </c>
      <c r="AN1396" s="20">
        <f>IF(AA1396="węgiel",AF1396*'lista, wskaźniki'!$E$42,IF(AA1396="drewno",AF1396*'lista, wskaźniki'!$G$42,IF(AA1396="pellet",AF1396*'lista, wskaźniki'!$H$42,IF(AA1396="gaz z sieci",AF1396*'lista, wskaźniki'!$F$42,IF(AA1396="olej opałowy",AF1396*'lista, wskaźniki'!$I$42,0)))))</f>
        <v>0</v>
      </c>
      <c r="AO1396" s="20">
        <f>IF(AA1396="węgiel",AF1396*'lista, wskaźniki'!$E$43,IF(AA1396="drewno",AF1396*'lista, wskaźniki'!$G$43,IF(AA1396="pellet",AF1396*'lista, wskaźniki'!$H$43,IF(AA1396="gaz z sieci",AF1396*'lista, wskaźniki'!$F$43,IF(AA1396="olej opałowy",AF1396*'lista, wskaźniki'!$I$43,0)))))</f>
        <v>0</v>
      </c>
      <c r="AP1396" s="20">
        <f>IF(AA1396="węgiel",AF1396*'lista, wskaźniki'!$E$44,IF(AA1396="drewno",AF1396*'lista, wskaźniki'!$G$44,IF(AA1396="pellet",AF1396*'lista, wskaźniki'!$H$44,IF(AA1396="gaz z sieci",AF1396*'lista, wskaźniki'!$F$44,IF(AA1396="olej opałowy",AF1396*'lista, wskaźniki'!$I$44,0)))))</f>
        <v>0</v>
      </c>
      <c r="AQ1396" s="20" t="b">
        <f>IF(Z1396="gaz",AH1396*1/3.6*'lista, wskaźniki'!$F$21,IF(Z1396="energia elektryczna",AH1396*1/3.6*'lista, wskaźniki'!$F$26))</f>
        <v>0</v>
      </c>
      <c r="AR1396" s="20" t="b">
        <f>IF(Z1396="gaz",AH1396*'lista, wskaźniki'!$F$42,IF(Z1396="energia elektryczna",AH1396*0))</f>
        <v>0</v>
      </c>
      <c r="AS1396" s="20" t="b">
        <f>IF(Z1396="gaz",AH1396*'lista, wskaźniki'!$F$43,IF(Z1396="energia elektryczna",AH1396*0))</f>
        <v>0</v>
      </c>
      <c r="AT1396" s="20" t="b">
        <f>IF(Z1396="gaz",AH1396*'lista, wskaźniki'!$F$44,IF(Z1396="energia elektryczna",AH1396*0))</f>
        <v>0</v>
      </c>
      <c r="AU1396" s="20">
        <f>AI1396*1/3.6*'lista, wskaźniki'!$F$21</f>
        <v>0</v>
      </c>
      <c r="AV1396" s="20">
        <f>AI1396*'lista, wskaźniki'!$F$42</f>
        <v>0</v>
      </c>
      <c r="AW1396" s="20">
        <f>AI1396*'lista, wskaźniki'!$F$43</f>
        <v>0</v>
      </c>
      <c r="AX1396" s="20">
        <f>AI1396*'lista, wskaźniki'!$F$44</f>
        <v>0</v>
      </c>
      <c r="AY1396" s="20">
        <f>AK1396*'lista, wskaźniki'!$F$26</f>
        <v>0</v>
      </c>
      <c r="AZ1396" s="20">
        <f t="shared" si="613"/>
        <v>0</v>
      </c>
      <c r="BA1396" s="20">
        <f t="shared" si="614"/>
        <v>0</v>
      </c>
      <c r="BB1396" s="20">
        <f t="shared" si="615"/>
        <v>0</v>
      </c>
      <c r="BC1396" s="20">
        <f t="shared" si="616"/>
        <v>0</v>
      </c>
      <c r="BD1396" s="941"/>
      <c r="BE1396" s="941"/>
      <c r="BF1396" s="941"/>
      <c r="BG1396" s="941"/>
      <c r="BH1396" s="20"/>
      <c r="BI1396" s="941"/>
      <c r="BJ1396" s="20"/>
      <c r="BK1396" s="941"/>
      <c r="BL1396" s="20"/>
      <c r="BM1396" s="20"/>
      <c r="BN1396" s="20"/>
      <c r="BO1396" s="20"/>
      <c r="BP1396" s="20"/>
      <c r="BQ1396" s="20"/>
      <c r="BR1396" s="20"/>
      <c r="BS1396" s="1005"/>
      <c r="BT1396" s="1005"/>
      <c r="BU1396" s="1005"/>
      <c r="BV1396" s="1005"/>
      <c r="BW1396" s="1005"/>
      <c r="BX1396" s="1005"/>
      <c r="BY1396" s="1008"/>
      <c r="CA1396" s="365" t="b">
        <f t="shared" si="617"/>
        <v>0</v>
      </c>
      <c r="CB1396" s="365" t="b">
        <f t="shared" si="618"/>
        <v>0</v>
      </c>
      <c r="CC1396" s="365" t="b">
        <f t="shared" si="619"/>
        <v>0</v>
      </c>
      <c r="CD1396" s="365">
        <f t="shared" si="620"/>
        <v>0</v>
      </c>
      <c r="CE1396" s="365" t="b">
        <f t="shared" si="621"/>
        <v>0</v>
      </c>
      <c r="CF1396" s="365" t="b">
        <f t="shared" si="622"/>
        <v>0</v>
      </c>
      <c r="CG1396" s="365" t="b">
        <f t="shared" si="623"/>
        <v>0</v>
      </c>
      <c r="CH1396" s="365">
        <f t="shared" si="624"/>
        <v>0</v>
      </c>
      <c r="CI1396" s="72" t="b">
        <f t="shared" si="625"/>
        <v>0</v>
      </c>
      <c r="CJ1396" s="72" t="b">
        <f t="shared" si="626"/>
        <v>0</v>
      </c>
      <c r="CK1396" s="72" t="b">
        <f t="shared" si="627"/>
        <v>0</v>
      </c>
      <c r="CL1396" s="72">
        <f t="shared" si="628"/>
        <v>0</v>
      </c>
      <c r="CM1396" s="72" t="b">
        <f t="shared" si="629"/>
        <v>0</v>
      </c>
      <c r="CN1396" s="72" t="b">
        <f t="shared" si="630"/>
        <v>0</v>
      </c>
      <c r="CP1396" s="13">
        <f t="shared" si="631"/>
        <v>0</v>
      </c>
      <c r="CQ1396" s="13" t="b">
        <f t="shared" si="632"/>
        <v>0</v>
      </c>
      <c r="CR1396" s="13" t="b">
        <f t="shared" si="633"/>
        <v>0</v>
      </c>
      <c r="CS1396" s="13" t="b">
        <f t="shared" si="639"/>
        <v>0</v>
      </c>
      <c r="CT1396" s="13" t="b">
        <f t="shared" si="638"/>
        <v>0</v>
      </c>
      <c r="CU1396" s="13" t="b">
        <f t="shared" si="640"/>
        <v>0</v>
      </c>
      <c r="CV1396" s="13" t="b">
        <f t="shared" si="634"/>
        <v>0</v>
      </c>
      <c r="CW1396" s="13" t="b">
        <f t="shared" si="635"/>
        <v>0</v>
      </c>
      <c r="CX1396" s="13" t="b">
        <f t="shared" si="636"/>
        <v>0</v>
      </c>
      <c r="CY1396" s="13" t="b">
        <f t="shared" si="637"/>
        <v>0</v>
      </c>
    </row>
    <row r="1397" spans="1:103" ht="15" thickBot="1">
      <c r="A1397" s="933"/>
      <c r="B1397" s="942"/>
      <c r="C1397" s="942"/>
      <c r="D1397" s="942"/>
      <c r="E1397" s="942"/>
      <c r="F1397" s="942"/>
      <c r="G1397" s="942"/>
      <c r="H1397" s="942"/>
      <c r="I1397" s="942"/>
      <c r="J1397" s="942"/>
      <c r="K1397" s="942"/>
      <c r="L1397" s="942"/>
      <c r="M1397" s="942"/>
      <c r="N1397" s="942"/>
      <c r="O1397" s="176"/>
      <c r="P1397" s="942"/>
      <c r="Q1397" s="942"/>
      <c r="R1397" s="942"/>
      <c r="S1397" s="942"/>
      <c r="T1397" s="942"/>
      <c r="U1397" s="942"/>
      <c r="V1397" s="942"/>
      <c r="W1397" s="21"/>
      <c r="X1397" s="21"/>
      <c r="Y1397" s="21"/>
      <c r="Z1397" s="21"/>
      <c r="AA1397" s="21" t="s">
        <v>37</v>
      </c>
      <c r="AB1397" s="55"/>
      <c r="AC1397" s="55"/>
      <c r="AD1397" s="21"/>
      <c r="AE1397" s="942"/>
      <c r="AF1397" s="334">
        <f t="shared" si="612"/>
        <v>0</v>
      </c>
      <c r="AG1397" s="272">
        <f>IF(R1397="kompletna",Q1397*J1397*0.0036*'lista, wskaźniki'!$F$13, IF(R1397="częściowa",Q1397*J1397*0.0036*'lista, wskaźniki'!$F$14, IF(R1397="brak",Q1397*J1397*0.0036*'lista, wskaźniki'!$F$15,)))</f>
        <v>0</v>
      </c>
      <c r="AH1397" s="334">
        <f>IF(Y1397="inne",K1397*'lista, wskaźniki'!$E$35,IF(Y1397="to samo źródło",0,IF(Y1397=0,0)))</f>
        <v>0</v>
      </c>
      <c r="AI1397" s="334" t="b">
        <f>IF(AA1397="gaz z sieci",AC1397*'lista, wskaźniki'!$D$21)</f>
        <v>0</v>
      </c>
      <c r="AJ1397" s="272">
        <f>IF(AA1397="węgiel",AB1397*'lista, wskaźniki'!$D$20, IF('Sektor mieszkaniowy'!AA1397="drewno",'Sektor mieszkaniowy'!AB1397*'lista, wskaźniki'!$D$22,IF('Sektor mieszkaniowy'!AA1397="pellet",AB1397*'lista, wskaźniki'!$D$23,IF('Sektor mieszkaniowy'!AA1397="gaz z sieci",AB1397*'lista, wskaźniki'!$D$21,IF('Sektor mieszkaniowy'!AA1397="olej opałowy",'Sektor mieszkaniowy'!AB1397*'lista, wskaźniki'!$D$24)))))</f>
        <v>0</v>
      </c>
      <c r="AK1397" s="1003"/>
      <c r="AL1397" s="942"/>
      <c r="AM1397" s="20">
        <f>IF(AA1397="węgiel",AF1397*1/3.6*'lista, wskaźniki'!$F$20,IF(AA1397="drewno",AF1397*1/3.6*'lista, wskaźniki'!$F$22,IF(AA1397="pellet",AF1397*1/3.6*'lista, wskaźniki'!$F$23,IF(AA1397="gaz z sieci",AF1397*1/3.6*'lista, wskaźniki'!$F$21,IF(AA1397="olej opałowy",AF1397*1/3.6*'lista, wskaźniki'!$F$24,0)))))</f>
        <v>0</v>
      </c>
      <c r="AN1397" s="20">
        <f>IF(AA1397="węgiel",AF1397*'lista, wskaźniki'!$E$42,IF(AA1397="drewno",AF1397*'lista, wskaźniki'!$G$42,IF(AA1397="pellet",AF1397*'lista, wskaźniki'!$H$42,IF(AA1397="gaz z sieci",AF1397*'lista, wskaźniki'!$F$42,IF(AA1397="olej opałowy",AF1397*'lista, wskaźniki'!$I$42,0)))))</f>
        <v>0</v>
      </c>
      <c r="AO1397" s="20">
        <f>IF(AA1397="węgiel",AF1397*'lista, wskaźniki'!$E$43,IF(AA1397="drewno",AF1397*'lista, wskaźniki'!$G$43,IF(AA1397="pellet",AF1397*'lista, wskaźniki'!$H$43,IF(AA1397="gaz z sieci",AF1397*'lista, wskaźniki'!$F$43,IF(AA1397="olej opałowy",AF1397*'lista, wskaźniki'!$I$43,0)))))</f>
        <v>0</v>
      </c>
      <c r="AP1397" s="20">
        <f>IF(AA1397="węgiel",AF1397*'lista, wskaźniki'!$E$44,IF(AA1397="drewno",AF1397*'lista, wskaźniki'!$G$44,IF(AA1397="pellet",AF1397*'lista, wskaźniki'!$H$44,IF(AA1397="gaz z sieci",AF1397*'lista, wskaźniki'!$F$44,IF(AA1397="olej opałowy",AF1397*'lista, wskaźniki'!$I$44,0)))))</f>
        <v>0</v>
      </c>
      <c r="AQ1397" s="20" t="b">
        <f>IF(Z1397="gaz",AH1397*1/3.6*'lista, wskaźniki'!$F$21,IF(Z1397="energia elektryczna",AH1397*1/3.6*'lista, wskaźniki'!$F$26))</f>
        <v>0</v>
      </c>
      <c r="AR1397" s="20" t="b">
        <f>IF(Z1397="gaz",AH1397*'lista, wskaźniki'!$F$42,IF(Z1397="energia elektryczna",AH1397*0))</f>
        <v>0</v>
      </c>
      <c r="AS1397" s="20" t="b">
        <f>IF(Z1397="gaz",AH1397*'lista, wskaźniki'!$F$43,IF(Z1397="energia elektryczna",AH1397*0))</f>
        <v>0</v>
      </c>
      <c r="AT1397" s="20" t="b">
        <f>IF(Z1397="gaz",AH1397*'lista, wskaźniki'!$F$44,IF(Z1397="energia elektryczna",AH1397*0))</f>
        <v>0</v>
      </c>
      <c r="AU1397" s="20">
        <f>AI1397*1/3.6*'lista, wskaźniki'!$F$21</f>
        <v>0</v>
      </c>
      <c r="AV1397" s="20">
        <f>AI1397*'lista, wskaźniki'!$F$42</f>
        <v>0</v>
      </c>
      <c r="AW1397" s="20">
        <f>AI1397*'lista, wskaźniki'!$F$43</f>
        <v>0</v>
      </c>
      <c r="AX1397" s="20">
        <f>AI1397*'lista, wskaźniki'!$F$44</f>
        <v>0</v>
      </c>
      <c r="AY1397" s="20">
        <f>AK1397*'lista, wskaźniki'!$F$26</f>
        <v>0</v>
      </c>
      <c r="AZ1397" s="20">
        <f t="shared" si="613"/>
        <v>0</v>
      </c>
      <c r="BA1397" s="20">
        <f t="shared" si="614"/>
        <v>0</v>
      </c>
      <c r="BB1397" s="20">
        <f t="shared" si="615"/>
        <v>0</v>
      </c>
      <c r="BC1397" s="20">
        <f t="shared" si="616"/>
        <v>0</v>
      </c>
      <c r="BD1397" s="942"/>
      <c r="BE1397" s="942"/>
      <c r="BF1397" s="942"/>
      <c r="BG1397" s="942"/>
      <c r="BH1397" s="21"/>
      <c r="BI1397" s="942"/>
      <c r="BJ1397" s="21"/>
      <c r="BK1397" s="942"/>
      <c r="BL1397" s="21"/>
      <c r="BM1397" s="21"/>
      <c r="BN1397" s="21"/>
      <c r="BO1397" s="21"/>
      <c r="BP1397" s="21"/>
      <c r="BQ1397" s="21"/>
      <c r="BR1397" s="21"/>
      <c r="BS1397" s="1006"/>
      <c r="BT1397" s="1006"/>
      <c r="BU1397" s="1006"/>
      <c r="BV1397" s="1006"/>
      <c r="BW1397" s="1006"/>
      <c r="BX1397" s="1006"/>
      <c r="BY1397" s="1009"/>
      <c r="CA1397" s="365" t="b">
        <f t="shared" si="617"/>
        <v>0</v>
      </c>
      <c r="CB1397" s="365" t="b">
        <f t="shared" si="618"/>
        <v>0</v>
      </c>
      <c r="CC1397" s="365" t="b">
        <f t="shared" si="619"/>
        <v>0</v>
      </c>
      <c r="CD1397" s="365" t="b">
        <f t="shared" si="620"/>
        <v>0</v>
      </c>
      <c r="CE1397" s="365">
        <f t="shared" si="621"/>
        <v>0</v>
      </c>
      <c r="CF1397" s="365" t="b">
        <f t="shared" si="622"/>
        <v>0</v>
      </c>
      <c r="CG1397" s="365" t="b">
        <f t="shared" si="623"/>
        <v>0</v>
      </c>
      <c r="CH1397" s="365" t="b">
        <f t="shared" si="624"/>
        <v>0</v>
      </c>
      <c r="CI1397" s="72" t="b">
        <f t="shared" si="625"/>
        <v>0</v>
      </c>
      <c r="CJ1397" s="72" t="b">
        <f t="shared" si="626"/>
        <v>0</v>
      </c>
      <c r="CK1397" s="72" t="b">
        <f t="shared" si="627"/>
        <v>0</v>
      </c>
      <c r="CL1397" s="72">
        <f t="shared" si="628"/>
        <v>0</v>
      </c>
      <c r="CM1397" s="72">
        <f t="shared" si="629"/>
        <v>0</v>
      </c>
      <c r="CN1397" s="72" t="b">
        <f t="shared" si="630"/>
        <v>0</v>
      </c>
      <c r="CP1397" s="13">
        <f t="shared" si="631"/>
        <v>0</v>
      </c>
      <c r="CQ1397" s="13" t="b">
        <f t="shared" si="632"/>
        <v>0</v>
      </c>
      <c r="CR1397" s="13" t="b">
        <f t="shared" si="633"/>
        <v>0</v>
      </c>
      <c r="CS1397" s="13" t="b">
        <f t="shared" si="639"/>
        <v>0</v>
      </c>
      <c r="CT1397" s="13" t="b">
        <f t="shared" si="638"/>
        <v>0</v>
      </c>
      <c r="CU1397" s="13" t="b">
        <f t="shared" si="640"/>
        <v>0</v>
      </c>
      <c r="CV1397" s="13" t="b">
        <f t="shared" si="634"/>
        <v>0</v>
      </c>
      <c r="CW1397" s="13" t="b">
        <f t="shared" si="635"/>
        <v>0</v>
      </c>
      <c r="CX1397" s="13" t="b">
        <f t="shared" si="636"/>
        <v>0</v>
      </c>
      <c r="CY1397" s="13" t="b">
        <f t="shared" si="637"/>
        <v>0</v>
      </c>
    </row>
    <row r="1398" spans="1:103" ht="15" thickBot="1">
      <c r="A1398" s="931">
        <v>280</v>
      </c>
      <c r="B1398" s="940" t="s">
        <v>232</v>
      </c>
      <c r="C1398" s="940"/>
      <c r="D1398" s="940" t="s">
        <v>1</v>
      </c>
      <c r="E1398" s="940" t="s">
        <v>5</v>
      </c>
      <c r="F1398" s="940">
        <v>4</v>
      </c>
      <c r="G1398" s="940">
        <v>4</v>
      </c>
      <c r="H1398" s="940"/>
      <c r="I1398" s="940" t="s">
        <v>11</v>
      </c>
      <c r="J1398" s="940">
        <v>100</v>
      </c>
      <c r="K1398" s="940">
        <v>1</v>
      </c>
      <c r="L1398" s="940" t="s">
        <v>16</v>
      </c>
      <c r="M1398" s="940"/>
      <c r="N1398" s="940" t="s">
        <v>17</v>
      </c>
      <c r="O1398" s="174"/>
      <c r="P1398" s="940" t="s">
        <v>16</v>
      </c>
      <c r="Q1398" s="940">
        <f>IF(I1398="&lt;1966",'lista, wskaźniki'!$G$4,IF(I1398="1967-1985",'lista, wskaźniki'!$G$5,IF(I1398="1986-1992",'lista, wskaźniki'!$G$6,IF(I1398="1993-1996",'lista, wskaźniki'!$G$7,IF(I1398="&gt;1997",'lista, wskaźniki'!$G$8,IF(I1398=0,'lista, wskaźniki'!$G$4))))))</f>
        <v>250</v>
      </c>
      <c r="R1398" s="940" t="s">
        <v>23</v>
      </c>
      <c r="S1398" s="940" t="s">
        <v>27</v>
      </c>
      <c r="T1398" s="940"/>
      <c r="U1398" s="940">
        <v>2005</v>
      </c>
      <c r="V1398" s="940"/>
      <c r="W1398" s="19" t="s">
        <v>35</v>
      </c>
      <c r="X1398" s="19" t="s">
        <v>39</v>
      </c>
      <c r="Y1398" s="20" t="s">
        <v>24</v>
      </c>
      <c r="Z1398" s="19" t="s">
        <v>40</v>
      </c>
      <c r="AA1398" s="19" t="s">
        <v>35</v>
      </c>
      <c r="AB1398" s="54">
        <v>2.5</v>
      </c>
      <c r="AC1398" s="54"/>
      <c r="AD1398" s="19"/>
      <c r="AE1398" s="940">
        <v>6</v>
      </c>
      <c r="AF1398" s="334">
        <f t="shared" si="612"/>
        <v>64.287499999999994</v>
      </c>
      <c r="AG1398" s="272">
        <f>IF(R1398="kompletna",Q1398*J1398*0.0036*'lista, wskaźniki'!$F$13, IF(R1398="częściowa",Q1398*J1398*0.0036*'lista, wskaźniki'!$F$14, IF(R1398="brak",Q1398*J1398*0.0036*'lista, wskaźniki'!$F$15,)))</f>
        <v>72</v>
      </c>
      <c r="AH1398" s="334">
        <f>IF(Y1398="inne",K1398*'lista, wskaźniki'!$E$35,IF(Y1398="to samo źródło",0,IF(Y1398=0,0)))</f>
        <v>2.1678536250000002</v>
      </c>
      <c r="AI1398" s="334" t="b">
        <f>IF(AA1398="gaz z sieci",AC1398*'lista, wskaźniki'!$D$21)</f>
        <v>0</v>
      </c>
      <c r="AJ1398" s="272">
        <f>IF(AA1398="węgiel",AB1398*'lista, wskaźniki'!$D$20, IF('Sektor mieszkaniowy'!AA1398="drewno",'Sektor mieszkaniowy'!AB1398*'lista, wskaźniki'!$D$22,IF('Sektor mieszkaniowy'!AA1398="pellet",AB1398*'lista, wskaźniki'!$D$23,IF('Sektor mieszkaniowy'!AA1398="gaz z sieci",AB1398*'lista, wskaźniki'!$D$21,IF('Sektor mieszkaniowy'!AA1398="olej opałowy",'Sektor mieszkaniowy'!AB1398*'lista, wskaźniki'!$D$24)))))</f>
        <v>56.574999999999996</v>
      </c>
      <c r="AK1398" s="1001"/>
      <c r="AL1398" s="940"/>
      <c r="AM1398" s="20">
        <f>IF(AA1398="węgiel",AF1398*1/3.6*'lista, wskaźniki'!$F$20,IF(AA1398="drewno",AF1398*1/3.6*'lista, wskaźniki'!$F$22,IF(AA1398="pellet",AF1398*1/3.6*'lista, wskaźniki'!$F$23,IF(AA1398="gaz z sieci",AF1398*1/3.6*'lista, wskaźniki'!$F$21,IF(AA1398="olej opałowy",AF1398*1/3.6*'lista, wskaźniki'!$F$24,0)))))</f>
        <v>6.0899548749999992</v>
      </c>
      <c r="AN1398" s="20">
        <f>IF(AA1398="węgiel",AF1398*'lista, wskaźniki'!$E$42,IF(AA1398="drewno",AF1398*'lista, wskaźniki'!$G$42,IF(AA1398="pellet",AF1398*'lista, wskaźniki'!$H$42,IF(AA1398="gaz z sieci",AF1398*'lista, wskaźniki'!$F$42,IF(AA1398="olej opałowy",AF1398*'lista, wskaźniki'!$I$42,0)))))</f>
        <v>2.442925E-2</v>
      </c>
      <c r="AO1398" s="20">
        <f>IF(AA1398="węgiel",AF1398*'lista, wskaźniki'!$E$43,IF(AA1398="drewno",AF1398*'lista, wskaźniki'!$G$43,IF(AA1398="pellet",AF1398*'lista, wskaźniki'!$H$43,IF(AA1398="gaz z sieci",AF1398*'lista, wskaźniki'!$F$43,IF(AA1398="olej opałowy",AF1398*'lista, wskaźniki'!$I$43,0)))))</f>
        <v>2.3143500000000001E-2</v>
      </c>
      <c r="AP1398" s="20">
        <f>IF(AA1398="węgiel",AF1398*'lista, wskaźniki'!$E$44,IF(AA1398="drewno",AF1398*'lista, wskaźniki'!$G$44,IF(AA1398="pellet",AF1398*'lista, wskaźniki'!$H$44,IF(AA1398="gaz z sieci",AF1398*'lista, wskaźniki'!$F$44,IF(AA1398="olej opałowy",AF1398*'lista, wskaźniki'!$I$44,0)))))</f>
        <v>1.7357625E-5</v>
      </c>
      <c r="AQ1398" s="360">
        <f>IF(Z1398="gaz",AH1398*1/3.6*'lista, wskaźniki'!$F$21,IF(Z1398="energia elektryczna",AH1398*1/3.6*'lista, wskaźniki'!$F$26))</f>
        <v>0.53594159062500013</v>
      </c>
      <c r="AR1398" s="20">
        <f>IF(Z1398="gaz",AH1398*'lista, wskaźniki'!$F$42,IF(Z1398="energia elektryczna",AH1398*0))</f>
        <v>0</v>
      </c>
      <c r="AS1398" s="20">
        <f>IF(Z1398="gaz",AH1398*'lista, wskaźniki'!$F$43,IF(Z1398="energia elektryczna",AH1398*0))</f>
        <v>0</v>
      </c>
      <c r="AT1398" s="20">
        <f>IF(Z1398="gaz",AH1398*'lista, wskaźniki'!$F$44,IF(Z1398="energia elektryczna",AH1398*0))</f>
        <v>0</v>
      </c>
      <c r="AU1398" s="20">
        <f>AI1398*1/3.6*'lista, wskaźniki'!$F$21</f>
        <v>0</v>
      </c>
      <c r="AV1398" s="20">
        <f>AI1398*'lista, wskaźniki'!$F$42</f>
        <v>0</v>
      </c>
      <c r="AW1398" s="20">
        <f>AI1398*'lista, wskaźniki'!$F$43</f>
        <v>0</v>
      </c>
      <c r="AX1398" s="20">
        <f>AI1398*'lista, wskaźniki'!$F$44</f>
        <v>0</v>
      </c>
      <c r="AY1398" s="20">
        <f>AK1398*'lista, wskaźniki'!$F$26</f>
        <v>0</v>
      </c>
      <c r="AZ1398" s="20">
        <f t="shared" si="613"/>
        <v>6.625896465624999</v>
      </c>
      <c r="BA1398" s="20">
        <f t="shared" si="614"/>
        <v>2.442925E-2</v>
      </c>
      <c r="BB1398" s="20">
        <f t="shared" si="615"/>
        <v>2.3143500000000001E-2</v>
      </c>
      <c r="BC1398" s="20">
        <f t="shared" si="616"/>
        <v>1.7357625E-5</v>
      </c>
      <c r="BD1398" s="940" t="s">
        <v>17</v>
      </c>
      <c r="BE1398" s="940" t="s">
        <v>17</v>
      </c>
      <c r="BF1398" s="940"/>
      <c r="BG1398" s="940" t="s">
        <v>17</v>
      </c>
      <c r="BH1398" s="19"/>
      <c r="BI1398" s="940" t="s">
        <v>16</v>
      </c>
      <c r="BJ1398" s="19" t="s">
        <v>52</v>
      </c>
      <c r="BK1398" s="940" t="s">
        <v>17</v>
      </c>
      <c r="BL1398" s="19"/>
      <c r="BM1398" s="19"/>
      <c r="BN1398" s="19"/>
      <c r="BO1398" s="19" t="s">
        <v>57</v>
      </c>
      <c r="BP1398" s="19" t="s">
        <v>52</v>
      </c>
      <c r="BQ1398" s="19"/>
      <c r="BR1398" s="19"/>
      <c r="BS1398" s="1004"/>
      <c r="BT1398" s="1004"/>
      <c r="BU1398" s="1004"/>
      <c r="BV1398" s="1004"/>
      <c r="BW1398" s="1004"/>
      <c r="BX1398" s="1004"/>
      <c r="BY1398" s="1007"/>
      <c r="CA1398" s="365">
        <f t="shared" si="617"/>
        <v>64.287499999999994</v>
      </c>
      <c r="CB1398" s="365" t="b">
        <f t="shared" si="618"/>
        <v>0</v>
      </c>
      <c r="CC1398" s="365" t="b">
        <f t="shared" si="619"/>
        <v>0</v>
      </c>
      <c r="CD1398" s="365" t="b">
        <f t="shared" si="620"/>
        <v>0</v>
      </c>
      <c r="CE1398" s="365" t="b">
        <f t="shared" si="621"/>
        <v>0</v>
      </c>
      <c r="CF1398" s="365" t="b">
        <f t="shared" si="622"/>
        <v>0</v>
      </c>
      <c r="CG1398" s="365">
        <f t="shared" si="623"/>
        <v>2.1678536250000002</v>
      </c>
      <c r="CH1398" s="365" t="b">
        <f t="shared" si="624"/>
        <v>0</v>
      </c>
      <c r="CI1398" s="72">
        <f t="shared" si="625"/>
        <v>64.287499999999994</v>
      </c>
      <c r="CJ1398" s="72" t="b">
        <f t="shared" si="626"/>
        <v>0</v>
      </c>
      <c r="CK1398" s="72" t="b">
        <f t="shared" si="627"/>
        <v>0</v>
      </c>
      <c r="CL1398" s="72">
        <f t="shared" si="628"/>
        <v>0</v>
      </c>
      <c r="CM1398" s="72" t="b">
        <f t="shared" si="629"/>
        <v>0</v>
      </c>
      <c r="CN1398" s="72">
        <f t="shared" si="630"/>
        <v>2.1678536250000002</v>
      </c>
      <c r="CP1398" s="13" t="b">
        <f t="shared" si="631"/>
        <v>0</v>
      </c>
      <c r="CQ1398" s="13">
        <f t="shared" si="632"/>
        <v>0</v>
      </c>
      <c r="CR1398" s="13">
        <f t="shared" si="633"/>
        <v>100</v>
      </c>
      <c r="CS1398" s="13">
        <f t="shared" si="639"/>
        <v>50</v>
      </c>
      <c r="CT1398" s="13" t="b">
        <f t="shared" si="638"/>
        <v>0</v>
      </c>
      <c r="CU1398" s="13">
        <f t="shared" si="640"/>
        <v>0</v>
      </c>
      <c r="CV1398" s="13" t="b">
        <f t="shared" si="634"/>
        <v>0</v>
      </c>
      <c r="CW1398" s="13">
        <f t="shared" si="635"/>
        <v>0</v>
      </c>
      <c r="CX1398" s="13" t="b">
        <f t="shared" si="636"/>
        <v>0</v>
      </c>
      <c r="CY1398" s="13">
        <f t="shared" si="637"/>
        <v>0</v>
      </c>
    </row>
    <row r="1399" spans="1:103" ht="15" thickBot="1">
      <c r="A1399" s="932"/>
      <c r="B1399" s="941"/>
      <c r="C1399" s="941"/>
      <c r="D1399" s="941"/>
      <c r="E1399" s="941"/>
      <c r="F1399" s="941"/>
      <c r="G1399" s="941"/>
      <c r="H1399" s="941"/>
      <c r="I1399" s="941"/>
      <c r="J1399" s="941"/>
      <c r="K1399" s="941"/>
      <c r="L1399" s="941"/>
      <c r="M1399" s="941"/>
      <c r="N1399" s="941"/>
      <c r="O1399" s="175"/>
      <c r="P1399" s="941"/>
      <c r="Q1399" s="941"/>
      <c r="R1399" s="941"/>
      <c r="S1399" s="941"/>
      <c r="T1399" s="941"/>
      <c r="U1399" s="941"/>
      <c r="V1399" s="941"/>
      <c r="W1399" s="20" t="s">
        <v>36</v>
      </c>
      <c r="X1399" s="20"/>
      <c r="Y1399" s="20"/>
      <c r="Z1399" s="20"/>
      <c r="AA1399" s="20" t="s">
        <v>36</v>
      </c>
      <c r="AB1399" s="22"/>
      <c r="AC1399" s="22"/>
      <c r="AD1399" s="20"/>
      <c r="AE1399" s="941"/>
      <c r="AF1399" s="334">
        <f t="shared" si="612"/>
        <v>0</v>
      </c>
      <c r="AG1399" s="272">
        <f>IF(R1399="kompletna",Q1399*J1399*0.0036*'lista, wskaźniki'!$F$13, IF(R1399="częściowa",Q1399*J1399*0.0036*'lista, wskaźniki'!$F$14, IF(R1399="brak",Q1399*J1399*0.0036*'lista, wskaźniki'!$F$15,)))</f>
        <v>0</v>
      </c>
      <c r="AH1399" s="334">
        <f>IF(Y1399="inne",K1399*'lista, wskaźniki'!$E$35,IF(Y1399="to samo źródło",0,IF(Y1399=0,0)))</f>
        <v>0</v>
      </c>
      <c r="AI1399" s="334" t="b">
        <f>IF(AA1399="gaz z sieci",AC1399*'lista, wskaźniki'!$D$21)</f>
        <v>0</v>
      </c>
      <c r="AJ1399" s="272">
        <f>IF(AA1399="węgiel",AB1399*'lista, wskaźniki'!$D$20, IF('Sektor mieszkaniowy'!AA1399="drewno",'Sektor mieszkaniowy'!AB1399*'lista, wskaźniki'!$D$22,IF('Sektor mieszkaniowy'!AA1399="pellet",AB1399*'lista, wskaźniki'!$D$23,IF('Sektor mieszkaniowy'!AA1399="gaz z sieci",AB1399*'lista, wskaźniki'!$D$21,IF('Sektor mieszkaniowy'!AA1399="olej opałowy",'Sektor mieszkaniowy'!AB1399*'lista, wskaźniki'!$D$24)))))</f>
        <v>0</v>
      </c>
      <c r="AK1399" s="1002"/>
      <c r="AL1399" s="941"/>
      <c r="AM1399" s="20">
        <f>IF(AA1399="węgiel",AF1399*1/3.6*'lista, wskaźniki'!$F$20,IF(AA1399="drewno",AF1399*1/3.6*'lista, wskaźniki'!$F$22,IF(AA1399="pellet",AF1399*1/3.6*'lista, wskaźniki'!$F$23,IF(AA1399="gaz z sieci",AF1399*1/3.6*'lista, wskaźniki'!$F$21,IF(AA1399="olej opałowy",AF1399*1/3.6*'lista, wskaźniki'!$F$24,0)))))</f>
        <v>0</v>
      </c>
      <c r="AN1399" s="20">
        <f>IF(AA1399="węgiel",AF1399*'lista, wskaźniki'!$E$42,IF(AA1399="drewno",AF1399*'lista, wskaźniki'!$G$42,IF(AA1399="pellet",AF1399*'lista, wskaźniki'!$H$42,IF(AA1399="gaz z sieci",AF1399*'lista, wskaźniki'!$F$42,IF(AA1399="olej opałowy",AF1399*'lista, wskaźniki'!$I$42,0)))))</f>
        <v>0</v>
      </c>
      <c r="AO1399" s="20">
        <f>IF(AA1399="węgiel",AF1399*'lista, wskaźniki'!$E$43,IF(AA1399="drewno",AF1399*'lista, wskaźniki'!$G$43,IF(AA1399="pellet",AF1399*'lista, wskaźniki'!$H$43,IF(AA1399="gaz z sieci",AF1399*'lista, wskaźniki'!$F$43,IF(AA1399="olej opałowy",AF1399*'lista, wskaźniki'!$I$43,0)))))</f>
        <v>0</v>
      </c>
      <c r="AP1399" s="20">
        <f>IF(AA1399="węgiel",AF1399*'lista, wskaźniki'!$E$44,IF(AA1399="drewno",AF1399*'lista, wskaźniki'!$G$44,IF(AA1399="pellet",AF1399*'lista, wskaźniki'!$H$44,IF(AA1399="gaz z sieci",AF1399*'lista, wskaźniki'!$F$44,IF(AA1399="olej opałowy",AF1399*'lista, wskaźniki'!$I$44,0)))))</f>
        <v>0</v>
      </c>
      <c r="AQ1399" s="20" t="b">
        <f>IF(Z1399="gaz",AH1399*1/3.6*'lista, wskaźniki'!$F$21,IF(Z1399="energia elektryczna",AH1399*1/3.6*'lista, wskaźniki'!$F$26))</f>
        <v>0</v>
      </c>
      <c r="AR1399" s="20" t="b">
        <f>IF(Z1399="gaz",AH1399*'lista, wskaźniki'!$F$42,IF(Z1399="energia elektryczna",AH1399*0))</f>
        <v>0</v>
      </c>
      <c r="AS1399" s="20" t="b">
        <f>IF(Z1399="gaz",AH1399*'lista, wskaźniki'!$F$43,IF(Z1399="energia elektryczna",AH1399*0))</f>
        <v>0</v>
      </c>
      <c r="AT1399" s="20" t="b">
        <f>IF(Z1399="gaz",AH1399*'lista, wskaźniki'!$F$44,IF(Z1399="energia elektryczna",AH1399*0))</f>
        <v>0</v>
      </c>
      <c r="AU1399" s="20">
        <f>AI1399*1/3.6*'lista, wskaźniki'!$F$21</f>
        <v>0</v>
      </c>
      <c r="AV1399" s="20">
        <f>AI1399*'lista, wskaźniki'!$F$42</f>
        <v>0</v>
      </c>
      <c r="AW1399" s="20">
        <f>AI1399*'lista, wskaźniki'!$F$43</f>
        <v>0</v>
      </c>
      <c r="AX1399" s="20">
        <f>AI1399*'lista, wskaźniki'!$F$44</f>
        <v>0</v>
      </c>
      <c r="AY1399" s="20">
        <f>AK1399*'lista, wskaźniki'!$F$26</f>
        <v>0</v>
      </c>
      <c r="AZ1399" s="20">
        <f t="shared" si="613"/>
        <v>0</v>
      </c>
      <c r="BA1399" s="20">
        <f t="shared" si="614"/>
        <v>0</v>
      </c>
      <c r="BB1399" s="20">
        <f t="shared" si="615"/>
        <v>0</v>
      </c>
      <c r="BC1399" s="20">
        <f t="shared" si="616"/>
        <v>0</v>
      </c>
      <c r="BD1399" s="941"/>
      <c r="BE1399" s="941"/>
      <c r="BF1399" s="941"/>
      <c r="BG1399" s="941"/>
      <c r="BH1399" s="20"/>
      <c r="BI1399" s="941"/>
      <c r="BJ1399" s="20"/>
      <c r="BK1399" s="941"/>
      <c r="BL1399" s="20"/>
      <c r="BM1399" s="20"/>
      <c r="BN1399" s="20"/>
      <c r="BO1399" s="20"/>
      <c r="BP1399" s="20" t="s">
        <v>53</v>
      </c>
      <c r="BQ1399" s="20"/>
      <c r="BR1399" s="20"/>
      <c r="BS1399" s="1005"/>
      <c r="BT1399" s="1005"/>
      <c r="BU1399" s="1005"/>
      <c r="BV1399" s="1005"/>
      <c r="BW1399" s="1005"/>
      <c r="BX1399" s="1005"/>
      <c r="BY1399" s="1008"/>
      <c r="CA1399" s="365" t="b">
        <f t="shared" si="617"/>
        <v>0</v>
      </c>
      <c r="CB1399" s="365">
        <f t="shared" si="618"/>
        <v>0</v>
      </c>
      <c r="CC1399" s="365" t="b">
        <f t="shared" si="619"/>
        <v>0</v>
      </c>
      <c r="CD1399" s="365" t="b">
        <f t="shared" si="620"/>
        <v>0</v>
      </c>
      <c r="CE1399" s="365" t="b">
        <f t="shared" si="621"/>
        <v>0</v>
      </c>
      <c r="CF1399" s="365" t="b">
        <f t="shared" si="622"/>
        <v>0</v>
      </c>
      <c r="CG1399" s="365" t="b">
        <f t="shared" si="623"/>
        <v>0</v>
      </c>
      <c r="CH1399" s="365" t="b">
        <f t="shared" si="624"/>
        <v>0</v>
      </c>
      <c r="CI1399" s="72" t="b">
        <f t="shared" si="625"/>
        <v>0</v>
      </c>
      <c r="CJ1399" s="72">
        <f t="shared" si="626"/>
        <v>0</v>
      </c>
      <c r="CK1399" s="72" t="b">
        <f t="shared" si="627"/>
        <v>0</v>
      </c>
      <c r="CL1399" s="72">
        <f t="shared" si="628"/>
        <v>0</v>
      </c>
      <c r="CM1399" s="72" t="b">
        <f t="shared" si="629"/>
        <v>0</v>
      </c>
      <c r="CN1399" s="72" t="b">
        <f t="shared" si="630"/>
        <v>0</v>
      </c>
      <c r="CP1399" s="13">
        <f t="shared" si="631"/>
        <v>0</v>
      </c>
      <c r="CQ1399" s="13" t="b">
        <f t="shared" si="632"/>
        <v>0</v>
      </c>
      <c r="CR1399" s="13" t="b">
        <f t="shared" si="633"/>
        <v>0</v>
      </c>
      <c r="CS1399" s="13" t="b">
        <f t="shared" si="639"/>
        <v>0</v>
      </c>
      <c r="CT1399" s="13" t="b">
        <f t="shared" si="638"/>
        <v>0</v>
      </c>
      <c r="CU1399" s="13" t="b">
        <f t="shared" si="640"/>
        <v>0</v>
      </c>
      <c r="CV1399" s="13" t="b">
        <f t="shared" si="634"/>
        <v>0</v>
      </c>
      <c r="CW1399" s="13" t="b">
        <f t="shared" si="635"/>
        <v>0</v>
      </c>
      <c r="CX1399" s="13" t="b">
        <f t="shared" si="636"/>
        <v>0</v>
      </c>
      <c r="CY1399" s="13" t="b">
        <f t="shared" si="637"/>
        <v>0</v>
      </c>
    </row>
    <row r="1400" spans="1:103" ht="15" thickBot="1">
      <c r="A1400" s="932"/>
      <c r="B1400" s="941"/>
      <c r="C1400" s="941"/>
      <c r="D1400" s="941"/>
      <c r="E1400" s="941"/>
      <c r="F1400" s="941"/>
      <c r="G1400" s="941"/>
      <c r="H1400" s="941"/>
      <c r="I1400" s="941"/>
      <c r="J1400" s="941"/>
      <c r="K1400" s="941"/>
      <c r="L1400" s="941"/>
      <c r="M1400" s="941"/>
      <c r="N1400" s="941"/>
      <c r="O1400" s="175"/>
      <c r="P1400" s="941"/>
      <c r="Q1400" s="941"/>
      <c r="R1400" s="941"/>
      <c r="S1400" s="941"/>
      <c r="T1400" s="941"/>
      <c r="U1400" s="941"/>
      <c r="V1400" s="941"/>
      <c r="W1400" s="20"/>
      <c r="X1400" s="20"/>
      <c r="Y1400" s="20"/>
      <c r="Z1400" s="20"/>
      <c r="AA1400" s="20" t="s">
        <v>50</v>
      </c>
      <c r="AB1400" s="22"/>
      <c r="AC1400" s="22"/>
      <c r="AD1400" s="20"/>
      <c r="AE1400" s="941"/>
      <c r="AF1400" s="334">
        <f t="shared" ref="AF1400:AF1463" si="641">IF(AG1400&gt;0,(AJ1400+AG1400)/2,AJ1400)</f>
        <v>0</v>
      </c>
      <c r="AG1400" s="272">
        <f>IF(R1400="kompletna",Q1400*J1400*0.0036*'lista, wskaźniki'!$F$13, IF(R1400="częściowa",Q1400*J1400*0.0036*'lista, wskaźniki'!$F$14, IF(R1400="brak",Q1400*J1400*0.0036*'lista, wskaźniki'!$F$15,)))</f>
        <v>0</v>
      </c>
      <c r="AH1400" s="334">
        <f>IF(Y1400="inne",K1400*'lista, wskaźniki'!$E$35,IF(Y1400="to samo źródło",0,IF(Y1400=0,0)))</f>
        <v>0</v>
      </c>
      <c r="AI1400" s="334" t="b">
        <f>IF(AA1400="gaz z sieci",AC1400*'lista, wskaźniki'!$D$21)</f>
        <v>0</v>
      </c>
      <c r="AJ1400" s="272">
        <f>IF(AA1400="węgiel",AB1400*'lista, wskaźniki'!$D$20, IF('Sektor mieszkaniowy'!AA1400="drewno",'Sektor mieszkaniowy'!AB1400*'lista, wskaźniki'!$D$22,IF('Sektor mieszkaniowy'!AA1400="pellet",AB1400*'lista, wskaźniki'!$D$23,IF('Sektor mieszkaniowy'!AA1400="gaz z sieci",AB1400*'lista, wskaźniki'!$D$21,IF('Sektor mieszkaniowy'!AA1400="olej opałowy",'Sektor mieszkaniowy'!AB1400*'lista, wskaźniki'!$D$24)))))</f>
        <v>0</v>
      </c>
      <c r="AK1400" s="1002"/>
      <c r="AL1400" s="941"/>
      <c r="AM1400" s="20">
        <f>IF(AA1400="węgiel",AF1400*1/3.6*'lista, wskaźniki'!$F$20,IF(AA1400="drewno",AF1400*1/3.6*'lista, wskaźniki'!$F$22,IF(AA1400="pellet",AF1400*1/3.6*'lista, wskaźniki'!$F$23,IF(AA1400="gaz z sieci",AF1400*1/3.6*'lista, wskaźniki'!$F$21,IF(AA1400="olej opałowy",AF1400*1/3.6*'lista, wskaźniki'!$F$24,0)))))</f>
        <v>0</v>
      </c>
      <c r="AN1400" s="20">
        <f>IF(AA1400="węgiel",AF1400*'lista, wskaźniki'!$E$42,IF(AA1400="drewno",AF1400*'lista, wskaźniki'!$G$42,IF(AA1400="pellet",AF1400*'lista, wskaźniki'!$H$42,IF(AA1400="gaz z sieci",AF1400*'lista, wskaźniki'!$F$42,IF(AA1400="olej opałowy",AF1400*'lista, wskaźniki'!$I$42,0)))))</f>
        <v>0</v>
      </c>
      <c r="AO1400" s="20">
        <f>IF(AA1400="węgiel",AF1400*'lista, wskaźniki'!$E$43,IF(AA1400="drewno",AF1400*'lista, wskaźniki'!$G$43,IF(AA1400="pellet",AF1400*'lista, wskaźniki'!$H$43,IF(AA1400="gaz z sieci",AF1400*'lista, wskaźniki'!$F$43,IF(AA1400="olej opałowy",AF1400*'lista, wskaźniki'!$I$43,0)))))</f>
        <v>0</v>
      </c>
      <c r="AP1400" s="20">
        <f>IF(AA1400="węgiel",AF1400*'lista, wskaźniki'!$E$44,IF(AA1400="drewno",AF1400*'lista, wskaźniki'!$G$44,IF(AA1400="pellet",AF1400*'lista, wskaźniki'!$H$44,IF(AA1400="gaz z sieci",AF1400*'lista, wskaźniki'!$F$44,IF(AA1400="olej opałowy",AF1400*'lista, wskaźniki'!$I$44,0)))))</f>
        <v>0</v>
      </c>
      <c r="AQ1400" s="20" t="b">
        <f>IF(Z1400="gaz",AH1400*1/3.6*'lista, wskaźniki'!$F$21,IF(Z1400="energia elektryczna",AH1400*1/3.6*'lista, wskaźniki'!$F$26))</f>
        <v>0</v>
      </c>
      <c r="AR1400" s="20" t="b">
        <f>IF(Z1400="gaz",AH1400*'lista, wskaźniki'!$F$42,IF(Z1400="energia elektryczna",AH1400*0))</f>
        <v>0</v>
      </c>
      <c r="AS1400" s="20" t="b">
        <f>IF(Z1400="gaz",AH1400*'lista, wskaźniki'!$F$43,IF(Z1400="energia elektryczna",AH1400*0))</f>
        <v>0</v>
      </c>
      <c r="AT1400" s="20" t="b">
        <f>IF(Z1400="gaz",AH1400*'lista, wskaźniki'!$F$44,IF(Z1400="energia elektryczna",AH1400*0))</f>
        <v>0</v>
      </c>
      <c r="AU1400" s="20">
        <f>AI1400*1/3.6*'lista, wskaźniki'!$F$21</f>
        <v>0</v>
      </c>
      <c r="AV1400" s="20">
        <f>AI1400*'lista, wskaźniki'!$F$42</f>
        <v>0</v>
      </c>
      <c r="AW1400" s="20">
        <f>AI1400*'lista, wskaźniki'!$F$43</f>
        <v>0</v>
      </c>
      <c r="AX1400" s="20">
        <f>AI1400*'lista, wskaźniki'!$F$44</f>
        <v>0</v>
      </c>
      <c r="AY1400" s="20">
        <f>AK1400*'lista, wskaźniki'!$F$26</f>
        <v>0</v>
      </c>
      <c r="AZ1400" s="20">
        <f t="shared" si="613"/>
        <v>0</v>
      </c>
      <c r="BA1400" s="20">
        <f t="shared" si="614"/>
        <v>0</v>
      </c>
      <c r="BB1400" s="20">
        <f t="shared" si="615"/>
        <v>0</v>
      </c>
      <c r="BC1400" s="20">
        <f t="shared" si="616"/>
        <v>0</v>
      </c>
      <c r="BD1400" s="941"/>
      <c r="BE1400" s="941"/>
      <c r="BF1400" s="941"/>
      <c r="BG1400" s="941"/>
      <c r="BH1400" s="20"/>
      <c r="BI1400" s="941"/>
      <c r="BJ1400" s="20"/>
      <c r="BK1400" s="941"/>
      <c r="BL1400" s="20"/>
      <c r="BM1400" s="20"/>
      <c r="BN1400" s="20"/>
      <c r="BO1400" s="20"/>
      <c r="BP1400" s="20"/>
      <c r="BQ1400" s="20"/>
      <c r="BR1400" s="20"/>
      <c r="BS1400" s="1005"/>
      <c r="BT1400" s="1005"/>
      <c r="BU1400" s="1005"/>
      <c r="BV1400" s="1005"/>
      <c r="BW1400" s="1005"/>
      <c r="BX1400" s="1005"/>
      <c r="BY1400" s="1008"/>
      <c r="CA1400" s="365" t="b">
        <f t="shared" si="617"/>
        <v>0</v>
      </c>
      <c r="CB1400" s="365" t="b">
        <f t="shared" si="618"/>
        <v>0</v>
      </c>
      <c r="CC1400" s="365">
        <f t="shared" si="619"/>
        <v>0</v>
      </c>
      <c r="CD1400" s="365" t="b">
        <f t="shared" si="620"/>
        <v>0</v>
      </c>
      <c r="CE1400" s="365" t="b">
        <f t="shared" si="621"/>
        <v>0</v>
      </c>
      <c r="CF1400" s="365" t="b">
        <f t="shared" si="622"/>
        <v>0</v>
      </c>
      <c r="CG1400" s="365" t="b">
        <f t="shared" si="623"/>
        <v>0</v>
      </c>
      <c r="CH1400" s="365" t="b">
        <f t="shared" si="624"/>
        <v>0</v>
      </c>
      <c r="CI1400" s="72" t="b">
        <f t="shared" si="625"/>
        <v>0</v>
      </c>
      <c r="CJ1400" s="72" t="b">
        <f t="shared" si="626"/>
        <v>0</v>
      </c>
      <c r="CK1400" s="72">
        <f t="shared" si="627"/>
        <v>0</v>
      </c>
      <c r="CL1400" s="72">
        <f t="shared" si="628"/>
        <v>0</v>
      </c>
      <c r="CM1400" s="72" t="b">
        <f t="shared" si="629"/>
        <v>0</v>
      </c>
      <c r="CN1400" s="72" t="b">
        <f t="shared" si="630"/>
        <v>0</v>
      </c>
      <c r="CP1400" s="13">
        <f t="shared" si="631"/>
        <v>0</v>
      </c>
      <c r="CQ1400" s="13" t="b">
        <f t="shared" si="632"/>
        <v>0</v>
      </c>
      <c r="CR1400" s="13" t="b">
        <f t="shared" si="633"/>
        <v>0</v>
      </c>
      <c r="CS1400" s="13" t="b">
        <f t="shared" si="639"/>
        <v>0</v>
      </c>
      <c r="CT1400" s="13" t="b">
        <f t="shared" si="638"/>
        <v>0</v>
      </c>
      <c r="CU1400" s="13" t="b">
        <f t="shared" si="640"/>
        <v>0</v>
      </c>
      <c r="CV1400" s="13" t="b">
        <f t="shared" si="634"/>
        <v>0</v>
      </c>
      <c r="CW1400" s="13" t="b">
        <f t="shared" si="635"/>
        <v>0</v>
      </c>
      <c r="CX1400" s="13" t="b">
        <f t="shared" si="636"/>
        <v>0</v>
      </c>
      <c r="CY1400" s="13" t="b">
        <f t="shared" si="637"/>
        <v>0</v>
      </c>
    </row>
    <row r="1401" spans="1:103" ht="15" thickBot="1">
      <c r="A1401" s="932"/>
      <c r="B1401" s="941"/>
      <c r="C1401" s="941"/>
      <c r="D1401" s="941"/>
      <c r="E1401" s="941"/>
      <c r="F1401" s="941"/>
      <c r="G1401" s="941"/>
      <c r="H1401" s="941"/>
      <c r="I1401" s="941"/>
      <c r="J1401" s="941"/>
      <c r="K1401" s="941"/>
      <c r="L1401" s="941"/>
      <c r="M1401" s="941"/>
      <c r="N1401" s="941"/>
      <c r="O1401" s="175"/>
      <c r="P1401" s="941"/>
      <c r="Q1401" s="941"/>
      <c r="R1401" s="941"/>
      <c r="S1401" s="941"/>
      <c r="T1401" s="941"/>
      <c r="U1401" s="941"/>
      <c r="V1401" s="941"/>
      <c r="W1401" s="20"/>
      <c r="X1401" s="20"/>
      <c r="Y1401" s="20"/>
      <c r="Z1401" s="20"/>
      <c r="AA1401" s="20" t="s">
        <v>38</v>
      </c>
      <c r="AB1401" s="22"/>
      <c r="AC1401" s="22"/>
      <c r="AD1401" s="20"/>
      <c r="AE1401" s="941"/>
      <c r="AF1401" s="334">
        <f t="shared" si="641"/>
        <v>0</v>
      </c>
      <c r="AG1401" s="272">
        <f>IF(R1401="kompletna",Q1401*J1401*0.0036*'lista, wskaźniki'!$F$13, IF(R1401="częściowa",Q1401*J1401*0.0036*'lista, wskaźniki'!$F$14, IF(R1401="brak",Q1401*J1401*0.0036*'lista, wskaźniki'!$F$15,)))</f>
        <v>0</v>
      </c>
      <c r="AH1401" s="334">
        <f>IF(Y1401="inne",K1401*'lista, wskaźniki'!$E$35,IF(Y1401="to samo źródło",0,IF(Y1401=0,0)))</f>
        <v>0</v>
      </c>
      <c r="AI1401" s="334">
        <f>IF(AA1401="gaz z sieci",AC1401*'lista, wskaźniki'!$D$21)</f>
        <v>0</v>
      </c>
      <c r="AJ1401" s="272">
        <f>IF(AA1401="węgiel",AB1401*'lista, wskaźniki'!$D$20, IF('Sektor mieszkaniowy'!AA1401="drewno",'Sektor mieszkaniowy'!AB1401*'lista, wskaźniki'!$D$22,IF('Sektor mieszkaniowy'!AA1401="pellet",AB1401*'lista, wskaźniki'!$D$23,IF('Sektor mieszkaniowy'!AA1401="gaz z sieci",AB1401*'lista, wskaźniki'!$D$21,IF('Sektor mieszkaniowy'!AA1401="olej opałowy",'Sektor mieszkaniowy'!AB1401*'lista, wskaźniki'!$D$24)))))</f>
        <v>0</v>
      </c>
      <c r="AK1401" s="1002"/>
      <c r="AL1401" s="941"/>
      <c r="AM1401" s="20">
        <f>IF(AA1401="węgiel",AF1401*1/3.6*'lista, wskaźniki'!$F$20,IF(AA1401="drewno",AF1401*1/3.6*'lista, wskaźniki'!$F$22,IF(AA1401="pellet",AF1401*1/3.6*'lista, wskaźniki'!$F$23,IF(AA1401="gaz z sieci",AF1401*1/3.6*'lista, wskaźniki'!$F$21,IF(AA1401="olej opałowy",AF1401*1/3.6*'lista, wskaźniki'!$F$24,0)))))</f>
        <v>0</v>
      </c>
      <c r="AN1401" s="20">
        <f>IF(AA1401="węgiel",AF1401*'lista, wskaźniki'!$E$42,IF(AA1401="drewno",AF1401*'lista, wskaźniki'!$G$42,IF(AA1401="pellet",AF1401*'lista, wskaźniki'!$H$42,IF(AA1401="gaz z sieci",AF1401*'lista, wskaźniki'!$F$42,IF(AA1401="olej opałowy",AF1401*'lista, wskaźniki'!$I$42,0)))))</f>
        <v>0</v>
      </c>
      <c r="AO1401" s="20">
        <f>IF(AA1401="węgiel",AF1401*'lista, wskaźniki'!$E$43,IF(AA1401="drewno",AF1401*'lista, wskaźniki'!$G$43,IF(AA1401="pellet",AF1401*'lista, wskaźniki'!$H$43,IF(AA1401="gaz z sieci",AF1401*'lista, wskaźniki'!$F$43,IF(AA1401="olej opałowy",AF1401*'lista, wskaźniki'!$I$43,0)))))</f>
        <v>0</v>
      </c>
      <c r="AP1401" s="20">
        <f>IF(AA1401="węgiel",AF1401*'lista, wskaźniki'!$E$44,IF(AA1401="drewno",AF1401*'lista, wskaźniki'!$G$44,IF(AA1401="pellet",AF1401*'lista, wskaźniki'!$H$44,IF(AA1401="gaz z sieci",AF1401*'lista, wskaźniki'!$F$44,IF(AA1401="olej opałowy",AF1401*'lista, wskaźniki'!$I$44,0)))))</f>
        <v>0</v>
      </c>
      <c r="AQ1401" s="20" t="b">
        <f>IF(Z1401="gaz",AH1401*1/3.6*'lista, wskaźniki'!$F$21,IF(Z1401="energia elektryczna",AH1401*1/3.6*'lista, wskaźniki'!$F$26))</f>
        <v>0</v>
      </c>
      <c r="AR1401" s="20" t="b">
        <f>IF(Z1401="gaz",AH1401*'lista, wskaźniki'!$F$42,IF(Z1401="energia elektryczna",AH1401*0))</f>
        <v>0</v>
      </c>
      <c r="AS1401" s="20" t="b">
        <f>IF(Z1401="gaz",AH1401*'lista, wskaźniki'!$F$43,IF(Z1401="energia elektryczna",AH1401*0))</f>
        <v>0</v>
      </c>
      <c r="AT1401" s="20" t="b">
        <f>IF(Z1401="gaz",AH1401*'lista, wskaźniki'!$F$44,IF(Z1401="energia elektryczna",AH1401*0))</f>
        <v>0</v>
      </c>
      <c r="AU1401" s="20">
        <f>AI1401*1/3.6*'lista, wskaźniki'!$F$21</f>
        <v>0</v>
      </c>
      <c r="AV1401" s="20">
        <f>AI1401*'lista, wskaźniki'!$F$42</f>
        <v>0</v>
      </c>
      <c r="AW1401" s="20">
        <f>AI1401*'lista, wskaźniki'!$F$43</f>
        <v>0</v>
      </c>
      <c r="AX1401" s="20">
        <f>AI1401*'lista, wskaźniki'!$F$44</f>
        <v>0</v>
      </c>
      <c r="AY1401" s="20">
        <f>AK1401*'lista, wskaźniki'!$F$26</f>
        <v>0</v>
      </c>
      <c r="AZ1401" s="20">
        <f t="shared" si="613"/>
        <v>0</v>
      </c>
      <c r="BA1401" s="20">
        <f t="shared" si="614"/>
        <v>0</v>
      </c>
      <c r="BB1401" s="20">
        <f t="shared" si="615"/>
        <v>0</v>
      </c>
      <c r="BC1401" s="20">
        <f t="shared" si="616"/>
        <v>0</v>
      </c>
      <c r="BD1401" s="941"/>
      <c r="BE1401" s="941"/>
      <c r="BF1401" s="941"/>
      <c r="BG1401" s="941"/>
      <c r="BH1401" s="20"/>
      <c r="BI1401" s="941"/>
      <c r="BJ1401" s="20"/>
      <c r="BK1401" s="941"/>
      <c r="BL1401" s="20"/>
      <c r="BM1401" s="20"/>
      <c r="BN1401" s="20"/>
      <c r="BO1401" s="20"/>
      <c r="BP1401" s="20"/>
      <c r="BQ1401" s="20"/>
      <c r="BR1401" s="20"/>
      <c r="BS1401" s="1005"/>
      <c r="BT1401" s="1005"/>
      <c r="BU1401" s="1005"/>
      <c r="BV1401" s="1005"/>
      <c r="BW1401" s="1005"/>
      <c r="BX1401" s="1005"/>
      <c r="BY1401" s="1008"/>
      <c r="CA1401" s="365" t="b">
        <f t="shared" si="617"/>
        <v>0</v>
      </c>
      <c r="CB1401" s="365" t="b">
        <f t="shared" si="618"/>
        <v>0</v>
      </c>
      <c r="CC1401" s="365" t="b">
        <f t="shared" si="619"/>
        <v>0</v>
      </c>
      <c r="CD1401" s="365">
        <f t="shared" si="620"/>
        <v>0</v>
      </c>
      <c r="CE1401" s="365" t="b">
        <f t="shared" si="621"/>
        <v>0</v>
      </c>
      <c r="CF1401" s="365" t="b">
        <f t="shared" si="622"/>
        <v>0</v>
      </c>
      <c r="CG1401" s="365" t="b">
        <f t="shared" si="623"/>
        <v>0</v>
      </c>
      <c r="CH1401" s="365">
        <f t="shared" si="624"/>
        <v>0</v>
      </c>
      <c r="CI1401" s="72" t="b">
        <f t="shared" si="625"/>
        <v>0</v>
      </c>
      <c r="CJ1401" s="72" t="b">
        <f t="shared" si="626"/>
        <v>0</v>
      </c>
      <c r="CK1401" s="72" t="b">
        <f t="shared" si="627"/>
        <v>0</v>
      </c>
      <c r="CL1401" s="72">
        <f t="shared" si="628"/>
        <v>0</v>
      </c>
      <c r="CM1401" s="72" t="b">
        <f t="shared" si="629"/>
        <v>0</v>
      </c>
      <c r="CN1401" s="72" t="b">
        <f t="shared" si="630"/>
        <v>0</v>
      </c>
      <c r="CP1401" s="13">
        <f t="shared" si="631"/>
        <v>0</v>
      </c>
      <c r="CQ1401" s="13" t="b">
        <f t="shared" si="632"/>
        <v>0</v>
      </c>
      <c r="CR1401" s="13" t="b">
        <f t="shared" si="633"/>
        <v>0</v>
      </c>
      <c r="CS1401" s="13" t="b">
        <f t="shared" si="639"/>
        <v>0</v>
      </c>
      <c r="CT1401" s="13" t="b">
        <f t="shared" si="638"/>
        <v>0</v>
      </c>
      <c r="CU1401" s="13" t="b">
        <f t="shared" si="640"/>
        <v>0</v>
      </c>
      <c r="CV1401" s="13" t="b">
        <f t="shared" si="634"/>
        <v>0</v>
      </c>
      <c r="CW1401" s="13" t="b">
        <f t="shared" si="635"/>
        <v>0</v>
      </c>
      <c r="CX1401" s="13" t="b">
        <f t="shared" si="636"/>
        <v>0</v>
      </c>
      <c r="CY1401" s="13" t="b">
        <f t="shared" si="637"/>
        <v>0</v>
      </c>
    </row>
    <row r="1402" spans="1:103" ht="15" thickBot="1">
      <c r="A1402" s="933"/>
      <c r="B1402" s="942"/>
      <c r="C1402" s="942"/>
      <c r="D1402" s="942"/>
      <c r="E1402" s="942"/>
      <c r="F1402" s="942"/>
      <c r="G1402" s="942"/>
      <c r="H1402" s="942"/>
      <c r="I1402" s="942"/>
      <c r="J1402" s="942"/>
      <c r="K1402" s="942"/>
      <c r="L1402" s="942"/>
      <c r="M1402" s="942"/>
      <c r="N1402" s="942"/>
      <c r="O1402" s="176"/>
      <c r="P1402" s="942"/>
      <c r="Q1402" s="942"/>
      <c r="R1402" s="942"/>
      <c r="S1402" s="942"/>
      <c r="T1402" s="942"/>
      <c r="U1402" s="942"/>
      <c r="V1402" s="942"/>
      <c r="W1402" s="21"/>
      <c r="X1402" s="21"/>
      <c r="Y1402" s="21"/>
      <c r="Z1402" s="21"/>
      <c r="AA1402" s="21" t="s">
        <v>37</v>
      </c>
      <c r="AB1402" s="55"/>
      <c r="AC1402" s="55"/>
      <c r="AD1402" s="21"/>
      <c r="AE1402" s="942"/>
      <c r="AF1402" s="334">
        <f t="shared" si="641"/>
        <v>0</v>
      </c>
      <c r="AG1402" s="272">
        <f>IF(R1402="kompletna",Q1402*J1402*0.0036*'lista, wskaźniki'!$F$13, IF(R1402="częściowa",Q1402*J1402*0.0036*'lista, wskaźniki'!$F$14, IF(R1402="brak",Q1402*J1402*0.0036*'lista, wskaźniki'!$F$15,)))</f>
        <v>0</v>
      </c>
      <c r="AH1402" s="334">
        <f>IF(Y1402="inne",K1402*'lista, wskaźniki'!$E$35,IF(Y1402="to samo źródło",0,IF(Y1402=0,0)))</f>
        <v>0</v>
      </c>
      <c r="AI1402" s="334" t="b">
        <f>IF(AA1402="gaz z sieci",AC1402*'lista, wskaźniki'!$D$21)</f>
        <v>0</v>
      </c>
      <c r="AJ1402" s="272">
        <f>IF(AA1402="węgiel",AB1402*'lista, wskaźniki'!$D$20, IF('Sektor mieszkaniowy'!AA1402="drewno",'Sektor mieszkaniowy'!AB1402*'lista, wskaźniki'!$D$22,IF('Sektor mieszkaniowy'!AA1402="pellet",AB1402*'lista, wskaźniki'!$D$23,IF('Sektor mieszkaniowy'!AA1402="gaz z sieci",AB1402*'lista, wskaźniki'!$D$21,IF('Sektor mieszkaniowy'!AA1402="olej opałowy",'Sektor mieszkaniowy'!AB1402*'lista, wskaźniki'!$D$24)))))</f>
        <v>0</v>
      </c>
      <c r="AK1402" s="1003"/>
      <c r="AL1402" s="942"/>
      <c r="AM1402" s="20">
        <f>IF(AA1402="węgiel",AF1402*1/3.6*'lista, wskaźniki'!$F$20,IF(AA1402="drewno",AF1402*1/3.6*'lista, wskaźniki'!$F$22,IF(AA1402="pellet",AF1402*1/3.6*'lista, wskaźniki'!$F$23,IF(AA1402="gaz z sieci",AF1402*1/3.6*'lista, wskaźniki'!$F$21,IF(AA1402="olej opałowy",AF1402*1/3.6*'lista, wskaźniki'!$F$24,0)))))</f>
        <v>0</v>
      </c>
      <c r="AN1402" s="20">
        <f>IF(AA1402="węgiel",AF1402*'lista, wskaźniki'!$E$42,IF(AA1402="drewno",AF1402*'lista, wskaźniki'!$G$42,IF(AA1402="pellet",AF1402*'lista, wskaźniki'!$H$42,IF(AA1402="gaz z sieci",AF1402*'lista, wskaźniki'!$F$42,IF(AA1402="olej opałowy",AF1402*'lista, wskaźniki'!$I$42,0)))))</f>
        <v>0</v>
      </c>
      <c r="AO1402" s="20">
        <f>IF(AA1402="węgiel",AF1402*'lista, wskaźniki'!$E$43,IF(AA1402="drewno",AF1402*'lista, wskaźniki'!$G$43,IF(AA1402="pellet",AF1402*'lista, wskaźniki'!$H$43,IF(AA1402="gaz z sieci",AF1402*'lista, wskaźniki'!$F$43,IF(AA1402="olej opałowy",AF1402*'lista, wskaźniki'!$I$43,0)))))</f>
        <v>0</v>
      </c>
      <c r="AP1402" s="20">
        <f>IF(AA1402="węgiel",AF1402*'lista, wskaźniki'!$E$44,IF(AA1402="drewno",AF1402*'lista, wskaźniki'!$G$44,IF(AA1402="pellet",AF1402*'lista, wskaźniki'!$H$44,IF(AA1402="gaz z sieci",AF1402*'lista, wskaźniki'!$F$44,IF(AA1402="olej opałowy",AF1402*'lista, wskaźniki'!$I$44,0)))))</f>
        <v>0</v>
      </c>
      <c r="AQ1402" s="20" t="b">
        <f>IF(Z1402="gaz",AH1402*1/3.6*'lista, wskaźniki'!$F$21,IF(Z1402="energia elektryczna",AH1402*1/3.6*'lista, wskaźniki'!$F$26))</f>
        <v>0</v>
      </c>
      <c r="AR1402" s="20" t="b">
        <f>IF(Z1402="gaz",AH1402*'lista, wskaźniki'!$F$42,IF(Z1402="energia elektryczna",AH1402*0))</f>
        <v>0</v>
      </c>
      <c r="AS1402" s="20" t="b">
        <f>IF(Z1402="gaz",AH1402*'lista, wskaźniki'!$F$43,IF(Z1402="energia elektryczna",AH1402*0))</f>
        <v>0</v>
      </c>
      <c r="AT1402" s="20" t="b">
        <f>IF(Z1402="gaz",AH1402*'lista, wskaźniki'!$F$44,IF(Z1402="energia elektryczna",AH1402*0))</f>
        <v>0</v>
      </c>
      <c r="AU1402" s="20">
        <f>AI1402*1/3.6*'lista, wskaźniki'!$F$21</f>
        <v>0</v>
      </c>
      <c r="AV1402" s="20">
        <f>AI1402*'lista, wskaźniki'!$F$42</f>
        <v>0</v>
      </c>
      <c r="AW1402" s="20">
        <f>AI1402*'lista, wskaźniki'!$F$43</f>
        <v>0</v>
      </c>
      <c r="AX1402" s="20">
        <f>AI1402*'lista, wskaźniki'!$F$44</f>
        <v>0</v>
      </c>
      <c r="AY1402" s="20">
        <f>AK1402*'lista, wskaźniki'!$F$26</f>
        <v>0</v>
      </c>
      <c r="AZ1402" s="20">
        <f t="shared" si="613"/>
        <v>0</v>
      </c>
      <c r="BA1402" s="20">
        <f t="shared" si="614"/>
        <v>0</v>
      </c>
      <c r="BB1402" s="20">
        <f t="shared" si="615"/>
        <v>0</v>
      </c>
      <c r="BC1402" s="20">
        <f t="shared" si="616"/>
        <v>0</v>
      </c>
      <c r="BD1402" s="942"/>
      <c r="BE1402" s="942"/>
      <c r="BF1402" s="942"/>
      <c r="BG1402" s="942"/>
      <c r="BH1402" s="21"/>
      <c r="BI1402" s="942"/>
      <c r="BJ1402" s="21"/>
      <c r="BK1402" s="942"/>
      <c r="BL1402" s="21"/>
      <c r="BM1402" s="21"/>
      <c r="BN1402" s="21"/>
      <c r="BO1402" s="21"/>
      <c r="BP1402" s="21"/>
      <c r="BQ1402" s="21"/>
      <c r="BR1402" s="21"/>
      <c r="BS1402" s="1006"/>
      <c r="BT1402" s="1006"/>
      <c r="BU1402" s="1006"/>
      <c r="BV1402" s="1006"/>
      <c r="BW1402" s="1006"/>
      <c r="BX1402" s="1006"/>
      <c r="BY1402" s="1009"/>
      <c r="CA1402" s="365" t="b">
        <f t="shared" si="617"/>
        <v>0</v>
      </c>
      <c r="CB1402" s="365" t="b">
        <f t="shared" si="618"/>
        <v>0</v>
      </c>
      <c r="CC1402" s="365" t="b">
        <f t="shared" si="619"/>
        <v>0</v>
      </c>
      <c r="CD1402" s="365" t="b">
        <f t="shared" si="620"/>
        <v>0</v>
      </c>
      <c r="CE1402" s="365">
        <f t="shared" si="621"/>
        <v>0</v>
      </c>
      <c r="CF1402" s="365" t="b">
        <f t="shared" si="622"/>
        <v>0</v>
      </c>
      <c r="CG1402" s="365" t="b">
        <f t="shared" si="623"/>
        <v>0</v>
      </c>
      <c r="CH1402" s="365" t="b">
        <f t="shared" si="624"/>
        <v>0</v>
      </c>
      <c r="CI1402" s="72" t="b">
        <f t="shared" si="625"/>
        <v>0</v>
      </c>
      <c r="CJ1402" s="72" t="b">
        <f t="shared" si="626"/>
        <v>0</v>
      </c>
      <c r="CK1402" s="72" t="b">
        <f t="shared" si="627"/>
        <v>0</v>
      </c>
      <c r="CL1402" s="72">
        <f t="shared" si="628"/>
        <v>0</v>
      </c>
      <c r="CM1402" s="72">
        <f t="shared" si="629"/>
        <v>0</v>
      </c>
      <c r="CN1402" s="72" t="b">
        <f t="shared" si="630"/>
        <v>0</v>
      </c>
      <c r="CP1402" s="13">
        <f t="shared" si="631"/>
        <v>0</v>
      </c>
      <c r="CQ1402" s="13" t="b">
        <f t="shared" si="632"/>
        <v>0</v>
      </c>
      <c r="CR1402" s="13" t="b">
        <f t="shared" si="633"/>
        <v>0</v>
      </c>
      <c r="CS1402" s="13" t="b">
        <f t="shared" si="639"/>
        <v>0</v>
      </c>
      <c r="CT1402" s="13" t="b">
        <f t="shared" si="638"/>
        <v>0</v>
      </c>
      <c r="CU1402" s="13" t="b">
        <f t="shared" si="640"/>
        <v>0</v>
      </c>
      <c r="CV1402" s="13" t="b">
        <f t="shared" si="634"/>
        <v>0</v>
      </c>
      <c r="CW1402" s="13" t="b">
        <f t="shared" si="635"/>
        <v>0</v>
      </c>
      <c r="CX1402" s="13" t="b">
        <f t="shared" si="636"/>
        <v>0</v>
      </c>
      <c r="CY1402" s="13" t="b">
        <f t="shared" si="637"/>
        <v>0</v>
      </c>
    </row>
    <row r="1403" spans="1:103" ht="15" thickBot="1">
      <c r="A1403" s="931">
        <v>281</v>
      </c>
      <c r="B1403" s="940" t="s">
        <v>232</v>
      </c>
      <c r="C1403" s="940"/>
      <c r="D1403" s="940" t="s">
        <v>1</v>
      </c>
      <c r="E1403" s="940" t="s">
        <v>5</v>
      </c>
      <c r="F1403" s="940"/>
      <c r="G1403" s="940"/>
      <c r="H1403" s="940"/>
      <c r="I1403" s="940" t="s">
        <v>10</v>
      </c>
      <c r="J1403" s="940">
        <v>90</v>
      </c>
      <c r="K1403" s="940">
        <v>5</v>
      </c>
      <c r="L1403" s="940" t="s">
        <v>16</v>
      </c>
      <c r="M1403" s="940"/>
      <c r="N1403" s="940" t="s">
        <v>16</v>
      </c>
      <c r="O1403" s="174"/>
      <c r="P1403" s="940" t="s">
        <v>17</v>
      </c>
      <c r="Q1403" s="940">
        <f>IF(I1403="&lt;1966",'lista, wskaźniki'!$G$4,IF(I1403="1967-1985",'lista, wskaźniki'!$G$5,IF(I1403="1986-1992",'lista, wskaźniki'!$G$6,IF(I1403="1993-1996",'lista, wskaźniki'!$G$7,IF(I1403="&gt;1997",'lista, wskaźniki'!$G$8,IF(I1403=0,'lista, wskaźniki'!$G$4))))))</f>
        <v>290</v>
      </c>
      <c r="R1403" s="940" t="s">
        <v>23</v>
      </c>
      <c r="S1403" s="940" t="s">
        <v>27</v>
      </c>
      <c r="T1403" s="940">
        <v>1.5</v>
      </c>
      <c r="U1403" s="940">
        <v>1993</v>
      </c>
      <c r="V1403" s="940"/>
      <c r="W1403" s="19" t="s">
        <v>38</v>
      </c>
      <c r="X1403" s="19" t="s">
        <v>38</v>
      </c>
      <c r="Y1403" s="19"/>
      <c r="Z1403" s="19"/>
      <c r="AA1403" s="19" t="s">
        <v>35</v>
      </c>
      <c r="AB1403" s="274"/>
      <c r="AC1403" s="274"/>
      <c r="AD1403" s="19"/>
      <c r="AE1403" s="940"/>
      <c r="AF1403" s="334">
        <f t="shared" si="641"/>
        <v>0</v>
      </c>
      <c r="AG1403" s="272">
        <v>0</v>
      </c>
      <c r="AH1403" s="334">
        <f>IF(Y1403="inne",K1403*'lista, wskaźniki'!$E$35,IF(Y1403="to samo źródło",0,IF(Y1403=0,0)))</f>
        <v>0</v>
      </c>
      <c r="AI1403" s="334" t="b">
        <f>IF(AA1403="gaz z sieci",AC1403*'lista, wskaźniki'!$D$21)</f>
        <v>0</v>
      </c>
      <c r="AJ1403" s="272">
        <f>IF(AA1403="węgiel",AB1403*'lista, wskaźniki'!$D$20, IF('Sektor mieszkaniowy'!AA1403="drewno",'Sektor mieszkaniowy'!AB1403*'lista, wskaźniki'!$D$22,IF('Sektor mieszkaniowy'!AA1403="pellet",AB1403*'lista, wskaźniki'!$D$23,IF('Sektor mieszkaniowy'!AA1403="gaz z sieci",AB1403*'lista, wskaźniki'!$D$21,IF('Sektor mieszkaniowy'!AA1403="olej opałowy",'Sektor mieszkaniowy'!AB1403*'lista, wskaźniki'!$D$24)))))</f>
        <v>0</v>
      </c>
      <c r="AK1403" s="1001"/>
      <c r="AL1403" s="940"/>
      <c r="AM1403" s="20">
        <f>IF(AA1403="węgiel",AF1403*1/3.6*'lista, wskaźniki'!$F$20,IF(AA1403="drewno",AF1403*1/3.6*'lista, wskaźniki'!$F$22,IF(AA1403="pellet",AF1403*1/3.6*'lista, wskaźniki'!$F$23,IF(AA1403="gaz z sieci",AF1403*1/3.6*'lista, wskaźniki'!$F$21,IF(AA1403="olej opałowy",AF1403*1/3.6*'lista, wskaźniki'!$F$24,0)))))</f>
        <v>0</v>
      </c>
      <c r="AN1403" s="20">
        <f>IF(AA1403="węgiel",AF1403*'lista, wskaźniki'!$E$42,IF(AA1403="drewno",AF1403*'lista, wskaźniki'!$G$42,IF(AA1403="pellet",AF1403*'lista, wskaźniki'!$H$42,IF(AA1403="gaz z sieci",AF1403*'lista, wskaźniki'!$F$42,IF(AA1403="olej opałowy",AF1403*'lista, wskaźniki'!$I$42,0)))))</f>
        <v>0</v>
      </c>
      <c r="AO1403" s="20">
        <f>IF(AA1403="węgiel",AF1403*'lista, wskaźniki'!$E$43,IF(AA1403="drewno",AF1403*'lista, wskaźniki'!$G$43,IF(AA1403="pellet",AF1403*'lista, wskaźniki'!$H$43,IF(AA1403="gaz z sieci",AF1403*'lista, wskaźniki'!$F$43,IF(AA1403="olej opałowy",AF1403*'lista, wskaźniki'!$I$43,0)))))</f>
        <v>0</v>
      </c>
      <c r="AP1403" s="20">
        <f>IF(AA1403="węgiel",AF1403*'lista, wskaźniki'!$E$44,IF(AA1403="drewno",AF1403*'lista, wskaźniki'!$G$44,IF(AA1403="pellet",AF1403*'lista, wskaźniki'!$H$44,IF(AA1403="gaz z sieci",AF1403*'lista, wskaźniki'!$F$44,IF(AA1403="olej opałowy",AF1403*'lista, wskaźniki'!$I$44,0)))))</f>
        <v>0</v>
      </c>
      <c r="AQ1403" s="20" t="b">
        <f>IF(Z1403="gaz",AH1403*1/3.6*'lista, wskaźniki'!$F$21,IF(Z1403="energia elektryczna",AH1403*1/3.6*'lista, wskaźniki'!$F$26))</f>
        <v>0</v>
      </c>
      <c r="AR1403" s="20" t="b">
        <f>IF(Z1403="gaz",AH1403*'lista, wskaźniki'!$F$42,IF(Z1403="energia elektryczna",AH1403*0))</f>
        <v>0</v>
      </c>
      <c r="AS1403" s="20" t="b">
        <f>IF(Z1403="gaz",AH1403*'lista, wskaźniki'!$F$43,IF(Z1403="energia elektryczna",AH1403*0))</f>
        <v>0</v>
      </c>
      <c r="AT1403" s="20" t="b">
        <f>IF(Z1403="gaz",AH1403*'lista, wskaźniki'!$F$44,IF(Z1403="energia elektryczna",AH1403*0))</f>
        <v>0</v>
      </c>
      <c r="AU1403" s="20">
        <f>AI1403*1/3.6*'lista, wskaźniki'!$F$21</f>
        <v>0</v>
      </c>
      <c r="AV1403" s="20">
        <f>AI1403*'lista, wskaźniki'!$F$42</f>
        <v>0</v>
      </c>
      <c r="AW1403" s="20">
        <f>AI1403*'lista, wskaźniki'!$F$43</f>
        <v>0</v>
      </c>
      <c r="AX1403" s="20">
        <f>AI1403*'lista, wskaźniki'!$F$44</f>
        <v>0</v>
      </c>
      <c r="AY1403" s="20">
        <f>AK1403*'lista, wskaźniki'!$F$26</f>
        <v>0</v>
      </c>
      <c r="AZ1403" s="20">
        <f t="shared" si="613"/>
        <v>0</v>
      </c>
      <c r="BA1403" s="20">
        <f t="shared" si="614"/>
        <v>0</v>
      </c>
      <c r="BB1403" s="20">
        <f t="shared" si="615"/>
        <v>0</v>
      </c>
      <c r="BC1403" s="20">
        <f t="shared" si="616"/>
        <v>0</v>
      </c>
      <c r="BD1403" s="940"/>
      <c r="BE1403" s="940"/>
      <c r="BF1403" s="940"/>
      <c r="BG1403" s="940"/>
      <c r="BH1403" s="19"/>
      <c r="BI1403" s="940" t="s">
        <v>16</v>
      </c>
      <c r="BJ1403" s="19" t="s">
        <v>52</v>
      </c>
      <c r="BK1403" s="940" t="s">
        <v>17</v>
      </c>
      <c r="BL1403" s="19"/>
      <c r="BM1403" s="19"/>
      <c r="BN1403" s="19"/>
      <c r="BO1403" s="19" t="s">
        <v>57</v>
      </c>
      <c r="BP1403" s="19"/>
      <c r="BQ1403" s="19"/>
      <c r="BR1403" s="19"/>
      <c r="BS1403" s="1004"/>
      <c r="BT1403" s="1004"/>
      <c r="BU1403" s="1004"/>
      <c r="BV1403" s="1004"/>
      <c r="BW1403" s="1004"/>
      <c r="BX1403" s="1004"/>
      <c r="BY1403" s="1007"/>
      <c r="CA1403" s="365">
        <f t="shared" si="617"/>
        <v>0</v>
      </c>
      <c r="CB1403" s="365" t="b">
        <f t="shared" si="618"/>
        <v>0</v>
      </c>
      <c r="CC1403" s="365" t="b">
        <f t="shared" si="619"/>
        <v>0</v>
      </c>
      <c r="CD1403" s="365" t="b">
        <f t="shared" si="620"/>
        <v>0</v>
      </c>
      <c r="CE1403" s="365" t="b">
        <f t="shared" si="621"/>
        <v>0</v>
      </c>
      <c r="CF1403" s="365" t="b">
        <f t="shared" si="622"/>
        <v>0</v>
      </c>
      <c r="CG1403" s="365" t="b">
        <f t="shared" si="623"/>
        <v>0</v>
      </c>
      <c r="CH1403" s="365" t="b">
        <f t="shared" si="624"/>
        <v>0</v>
      </c>
      <c r="CI1403" s="72">
        <f t="shared" si="625"/>
        <v>0</v>
      </c>
      <c r="CJ1403" s="72" t="b">
        <f t="shared" si="626"/>
        <v>0</v>
      </c>
      <c r="CK1403" s="72" t="b">
        <f t="shared" si="627"/>
        <v>0</v>
      </c>
      <c r="CL1403" s="72">
        <f t="shared" si="628"/>
        <v>0</v>
      </c>
      <c r="CM1403" s="72" t="b">
        <f t="shared" si="629"/>
        <v>0</v>
      </c>
      <c r="CN1403" s="72" t="b">
        <f t="shared" si="630"/>
        <v>0</v>
      </c>
      <c r="CP1403" s="13">
        <f t="shared" si="631"/>
        <v>90</v>
      </c>
      <c r="CQ1403" s="13">
        <f t="shared" si="632"/>
        <v>45</v>
      </c>
      <c r="CR1403" s="13" t="b">
        <f t="shared" si="633"/>
        <v>0</v>
      </c>
      <c r="CS1403" s="13">
        <f t="shared" si="639"/>
        <v>0</v>
      </c>
      <c r="CT1403" s="13" t="b">
        <f t="shared" si="638"/>
        <v>0</v>
      </c>
      <c r="CU1403" s="13">
        <f t="shared" si="640"/>
        <v>0</v>
      </c>
      <c r="CV1403" s="13" t="b">
        <f t="shared" si="634"/>
        <v>0</v>
      </c>
      <c r="CW1403" s="13">
        <f t="shared" si="635"/>
        <v>0</v>
      </c>
      <c r="CX1403" s="13" t="b">
        <f t="shared" si="636"/>
        <v>0</v>
      </c>
      <c r="CY1403" s="13">
        <f t="shared" si="637"/>
        <v>0</v>
      </c>
    </row>
    <row r="1404" spans="1:103" ht="15" thickBot="1">
      <c r="A1404" s="932"/>
      <c r="B1404" s="941"/>
      <c r="C1404" s="941"/>
      <c r="D1404" s="941"/>
      <c r="E1404" s="941"/>
      <c r="F1404" s="941"/>
      <c r="G1404" s="941"/>
      <c r="H1404" s="941"/>
      <c r="I1404" s="941"/>
      <c r="J1404" s="941"/>
      <c r="K1404" s="941"/>
      <c r="L1404" s="941"/>
      <c r="M1404" s="941"/>
      <c r="N1404" s="941"/>
      <c r="O1404" s="175"/>
      <c r="P1404" s="941"/>
      <c r="Q1404" s="941"/>
      <c r="R1404" s="941"/>
      <c r="S1404" s="941"/>
      <c r="T1404" s="941"/>
      <c r="U1404" s="941"/>
      <c r="V1404" s="941"/>
      <c r="W1404" s="20"/>
      <c r="X1404" s="20"/>
      <c r="Y1404" s="20"/>
      <c r="Z1404" s="20"/>
      <c r="AA1404" s="20" t="s">
        <v>36</v>
      </c>
      <c r="AB1404" s="22"/>
      <c r="AC1404" s="22"/>
      <c r="AD1404" s="20"/>
      <c r="AE1404" s="941"/>
      <c r="AF1404" s="334">
        <f t="shared" si="641"/>
        <v>0</v>
      </c>
      <c r="AG1404" s="272">
        <f>IF(R1404="kompletna",Q1404*J1404*0.0036*'lista, wskaźniki'!$F$13, IF(R1404="częściowa",Q1404*J1404*0.0036*'lista, wskaźniki'!$F$14, IF(R1404="brak",Q1404*J1404*0.0036*'lista, wskaźniki'!$F$15,)))</f>
        <v>0</v>
      </c>
      <c r="AH1404" s="334">
        <f>IF(Y1404="inne",K1404*'lista, wskaźniki'!$E$35,IF(Y1404="to samo źródło",0,IF(Y1404=0,0)))</f>
        <v>0</v>
      </c>
      <c r="AI1404" s="334" t="b">
        <f>IF(AA1404="gaz z sieci",AC1404*'lista, wskaźniki'!$D$21)</f>
        <v>0</v>
      </c>
      <c r="AJ1404" s="272">
        <f>IF(AA1404="węgiel",AB1404*'lista, wskaźniki'!$D$20, IF('Sektor mieszkaniowy'!AA1404="drewno",'Sektor mieszkaniowy'!AB1404*'lista, wskaźniki'!$D$22,IF('Sektor mieszkaniowy'!AA1404="pellet",AB1404*'lista, wskaźniki'!$D$23,IF('Sektor mieszkaniowy'!AA1404="gaz z sieci",AB1404*'lista, wskaźniki'!$D$21,IF('Sektor mieszkaniowy'!AA1404="olej opałowy",'Sektor mieszkaniowy'!AB1404*'lista, wskaźniki'!$D$24)))))</f>
        <v>0</v>
      </c>
      <c r="AK1404" s="1002"/>
      <c r="AL1404" s="941"/>
      <c r="AM1404" s="20">
        <f>IF(AA1404="węgiel",AF1404*1/3.6*'lista, wskaźniki'!$F$20,IF(AA1404="drewno",AF1404*1/3.6*'lista, wskaźniki'!$F$22,IF(AA1404="pellet",AF1404*1/3.6*'lista, wskaźniki'!$F$23,IF(AA1404="gaz z sieci",AF1404*1/3.6*'lista, wskaźniki'!$F$21,IF(AA1404="olej opałowy",AF1404*1/3.6*'lista, wskaźniki'!$F$24,0)))))</f>
        <v>0</v>
      </c>
      <c r="AN1404" s="20">
        <f>IF(AA1404="węgiel",AF1404*'lista, wskaźniki'!$E$42,IF(AA1404="drewno",AF1404*'lista, wskaźniki'!$G$42,IF(AA1404="pellet",AF1404*'lista, wskaźniki'!$H$42,IF(AA1404="gaz z sieci",AF1404*'lista, wskaźniki'!$F$42,IF(AA1404="olej opałowy",AF1404*'lista, wskaźniki'!$I$42,0)))))</f>
        <v>0</v>
      </c>
      <c r="AO1404" s="20">
        <f>IF(AA1404="węgiel",AF1404*'lista, wskaźniki'!$E$43,IF(AA1404="drewno",AF1404*'lista, wskaźniki'!$G$43,IF(AA1404="pellet",AF1404*'lista, wskaźniki'!$H$43,IF(AA1404="gaz z sieci",AF1404*'lista, wskaźniki'!$F$43,IF(AA1404="olej opałowy",AF1404*'lista, wskaźniki'!$I$43,0)))))</f>
        <v>0</v>
      </c>
      <c r="AP1404" s="20">
        <f>IF(AA1404="węgiel",AF1404*'lista, wskaźniki'!$E$44,IF(AA1404="drewno",AF1404*'lista, wskaźniki'!$G$44,IF(AA1404="pellet",AF1404*'lista, wskaźniki'!$H$44,IF(AA1404="gaz z sieci",AF1404*'lista, wskaźniki'!$F$44,IF(AA1404="olej opałowy",AF1404*'lista, wskaźniki'!$I$44,0)))))</f>
        <v>0</v>
      </c>
      <c r="AQ1404" s="20" t="b">
        <f>IF(Z1404="gaz",AH1404*1/3.6*'lista, wskaźniki'!$F$21,IF(Z1404="energia elektryczna",AH1404*1/3.6*'lista, wskaźniki'!$F$26))</f>
        <v>0</v>
      </c>
      <c r="AR1404" s="20" t="b">
        <f>IF(Z1404="gaz",AH1404*'lista, wskaźniki'!$F$42,IF(Z1404="energia elektryczna",AH1404*0))</f>
        <v>0</v>
      </c>
      <c r="AS1404" s="20" t="b">
        <f>IF(Z1404="gaz",AH1404*'lista, wskaźniki'!$F$43,IF(Z1404="energia elektryczna",AH1404*0))</f>
        <v>0</v>
      </c>
      <c r="AT1404" s="20" t="b">
        <f>IF(Z1404="gaz",AH1404*'lista, wskaźniki'!$F$44,IF(Z1404="energia elektryczna",AH1404*0))</f>
        <v>0</v>
      </c>
      <c r="AU1404" s="20">
        <f>AI1404*1/3.6*'lista, wskaźniki'!$F$21</f>
        <v>0</v>
      </c>
      <c r="AV1404" s="20">
        <f>AI1404*'lista, wskaźniki'!$F$42</f>
        <v>0</v>
      </c>
      <c r="AW1404" s="20">
        <f>AI1404*'lista, wskaźniki'!$F$43</f>
        <v>0</v>
      </c>
      <c r="AX1404" s="20">
        <f>AI1404*'lista, wskaźniki'!$F$44</f>
        <v>0</v>
      </c>
      <c r="AY1404" s="20">
        <f>AK1404*'lista, wskaźniki'!$F$26</f>
        <v>0</v>
      </c>
      <c r="AZ1404" s="20">
        <f t="shared" si="613"/>
        <v>0</v>
      </c>
      <c r="BA1404" s="20">
        <f t="shared" si="614"/>
        <v>0</v>
      </c>
      <c r="BB1404" s="20">
        <f t="shared" si="615"/>
        <v>0</v>
      </c>
      <c r="BC1404" s="20">
        <f t="shared" si="616"/>
        <v>0</v>
      </c>
      <c r="BD1404" s="941"/>
      <c r="BE1404" s="941"/>
      <c r="BF1404" s="941"/>
      <c r="BG1404" s="941"/>
      <c r="BH1404" s="20"/>
      <c r="BI1404" s="941"/>
      <c r="BJ1404" s="20"/>
      <c r="BK1404" s="941"/>
      <c r="BL1404" s="20"/>
      <c r="BM1404" s="20"/>
      <c r="BN1404" s="20"/>
      <c r="BO1404" s="20"/>
      <c r="BP1404" s="20"/>
      <c r="BQ1404" s="20"/>
      <c r="BR1404" s="20"/>
      <c r="BS1404" s="1005"/>
      <c r="BT1404" s="1005"/>
      <c r="BU1404" s="1005"/>
      <c r="BV1404" s="1005"/>
      <c r="BW1404" s="1005"/>
      <c r="BX1404" s="1005"/>
      <c r="BY1404" s="1008"/>
      <c r="CA1404" s="365" t="b">
        <f t="shared" si="617"/>
        <v>0</v>
      </c>
      <c r="CB1404" s="365">
        <f t="shared" si="618"/>
        <v>0</v>
      </c>
      <c r="CC1404" s="365" t="b">
        <f t="shared" si="619"/>
        <v>0</v>
      </c>
      <c r="CD1404" s="365" t="b">
        <f t="shared" si="620"/>
        <v>0</v>
      </c>
      <c r="CE1404" s="365" t="b">
        <f t="shared" si="621"/>
        <v>0</v>
      </c>
      <c r="CF1404" s="365" t="b">
        <f t="shared" si="622"/>
        <v>0</v>
      </c>
      <c r="CG1404" s="365" t="b">
        <f t="shared" si="623"/>
        <v>0</v>
      </c>
      <c r="CH1404" s="365" t="b">
        <f t="shared" si="624"/>
        <v>0</v>
      </c>
      <c r="CI1404" s="72" t="b">
        <f t="shared" si="625"/>
        <v>0</v>
      </c>
      <c r="CJ1404" s="72">
        <f t="shared" si="626"/>
        <v>0</v>
      </c>
      <c r="CK1404" s="72" t="b">
        <f t="shared" si="627"/>
        <v>0</v>
      </c>
      <c r="CL1404" s="72">
        <f t="shared" si="628"/>
        <v>0</v>
      </c>
      <c r="CM1404" s="72" t="b">
        <f t="shared" si="629"/>
        <v>0</v>
      </c>
      <c r="CN1404" s="72" t="b">
        <f t="shared" si="630"/>
        <v>0</v>
      </c>
      <c r="CP1404" s="13">
        <f t="shared" si="631"/>
        <v>0</v>
      </c>
      <c r="CQ1404" s="13" t="b">
        <f t="shared" si="632"/>
        <v>0</v>
      </c>
      <c r="CR1404" s="13" t="b">
        <f t="shared" si="633"/>
        <v>0</v>
      </c>
      <c r="CS1404" s="13" t="b">
        <f t="shared" si="639"/>
        <v>0</v>
      </c>
      <c r="CT1404" s="13" t="b">
        <f t="shared" si="638"/>
        <v>0</v>
      </c>
      <c r="CU1404" s="13" t="b">
        <f t="shared" si="640"/>
        <v>0</v>
      </c>
      <c r="CV1404" s="13" t="b">
        <f t="shared" si="634"/>
        <v>0</v>
      </c>
      <c r="CW1404" s="13" t="b">
        <f t="shared" si="635"/>
        <v>0</v>
      </c>
      <c r="CX1404" s="13" t="b">
        <f t="shared" si="636"/>
        <v>0</v>
      </c>
      <c r="CY1404" s="13" t="b">
        <f t="shared" si="637"/>
        <v>0</v>
      </c>
    </row>
    <row r="1405" spans="1:103" ht="15" thickBot="1">
      <c r="A1405" s="932"/>
      <c r="B1405" s="941"/>
      <c r="C1405" s="941"/>
      <c r="D1405" s="941"/>
      <c r="E1405" s="941"/>
      <c r="F1405" s="941"/>
      <c r="G1405" s="941"/>
      <c r="H1405" s="941"/>
      <c r="I1405" s="941"/>
      <c r="J1405" s="941"/>
      <c r="K1405" s="941"/>
      <c r="L1405" s="941"/>
      <c r="M1405" s="941"/>
      <c r="N1405" s="941"/>
      <c r="O1405" s="175"/>
      <c r="P1405" s="941"/>
      <c r="Q1405" s="941"/>
      <c r="R1405" s="941"/>
      <c r="S1405" s="941"/>
      <c r="T1405" s="941"/>
      <c r="U1405" s="941"/>
      <c r="V1405" s="941"/>
      <c r="W1405" s="20"/>
      <c r="X1405" s="20"/>
      <c r="Y1405" s="20"/>
      <c r="Z1405" s="20"/>
      <c r="AA1405" s="20" t="s">
        <v>50</v>
      </c>
      <c r="AB1405" s="22"/>
      <c r="AC1405" s="22"/>
      <c r="AD1405" s="20"/>
      <c r="AE1405" s="941"/>
      <c r="AF1405" s="334">
        <f t="shared" si="641"/>
        <v>0</v>
      </c>
      <c r="AG1405" s="272">
        <f>IF(R1405="kompletna",Q1405*J1405*0.0036*'lista, wskaźniki'!$F$13, IF(R1405="częściowa",Q1405*J1405*0.0036*'lista, wskaźniki'!$F$14, IF(R1405="brak",Q1405*J1405*0.0036*'lista, wskaźniki'!$F$15,)))</f>
        <v>0</v>
      </c>
      <c r="AH1405" s="334">
        <f>IF(Y1405="inne",K1405*'lista, wskaźniki'!$E$35,IF(Y1405="to samo źródło",0,IF(Y1405=0,0)))</f>
        <v>0</v>
      </c>
      <c r="AI1405" s="334" t="b">
        <f>IF(AA1405="gaz z sieci",AC1405*'lista, wskaźniki'!$D$21)</f>
        <v>0</v>
      </c>
      <c r="AJ1405" s="272">
        <f>IF(AA1405="węgiel",AB1405*'lista, wskaźniki'!$D$20, IF('Sektor mieszkaniowy'!AA1405="drewno",'Sektor mieszkaniowy'!AB1405*'lista, wskaźniki'!$D$22,IF('Sektor mieszkaniowy'!AA1405="pellet",AB1405*'lista, wskaźniki'!$D$23,IF('Sektor mieszkaniowy'!AA1405="gaz z sieci",AB1405*'lista, wskaźniki'!$D$21,IF('Sektor mieszkaniowy'!AA1405="olej opałowy",'Sektor mieszkaniowy'!AB1405*'lista, wskaźniki'!$D$24)))))</f>
        <v>0</v>
      </c>
      <c r="AK1405" s="1002"/>
      <c r="AL1405" s="941"/>
      <c r="AM1405" s="20">
        <f>IF(AA1405="węgiel",AF1405*1/3.6*'lista, wskaźniki'!$F$20,IF(AA1405="drewno",AF1405*1/3.6*'lista, wskaźniki'!$F$22,IF(AA1405="pellet",AF1405*1/3.6*'lista, wskaźniki'!$F$23,IF(AA1405="gaz z sieci",AF1405*1/3.6*'lista, wskaźniki'!$F$21,IF(AA1405="olej opałowy",AF1405*1/3.6*'lista, wskaźniki'!$F$24,0)))))</f>
        <v>0</v>
      </c>
      <c r="AN1405" s="20">
        <f>IF(AA1405="węgiel",AF1405*'lista, wskaźniki'!$E$42,IF(AA1405="drewno",AF1405*'lista, wskaźniki'!$G$42,IF(AA1405="pellet",AF1405*'lista, wskaźniki'!$H$42,IF(AA1405="gaz z sieci",AF1405*'lista, wskaźniki'!$F$42,IF(AA1405="olej opałowy",AF1405*'lista, wskaźniki'!$I$42,0)))))</f>
        <v>0</v>
      </c>
      <c r="AO1405" s="20">
        <f>IF(AA1405="węgiel",AF1405*'lista, wskaźniki'!$E$43,IF(AA1405="drewno",AF1405*'lista, wskaźniki'!$G$43,IF(AA1405="pellet",AF1405*'lista, wskaźniki'!$H$43,IF(AA1405="gaz z sieci",AF1405*'lista, wskaźniki'!$F$43,IF(AA1405="olej opałowy",AF1405*'lista, wskaźniki'!$I$43,0)))))</f>
        <v>0</v>
      </c>
      <c r="AP1405" s="20">
        <f>IF(AA1405="węgiel",AF1405*'lista, wskaźniki'!$E$44,IF(AA1405="drewno",AF1405*'lista, wskaźniki'!$G$44,IF(AA1405="pellet",AF1405*'lista, wskaźniki'!$H$44,IF(AA1405="gaz z sieci",AF1405*'lista, wskaźniki'!$F$44,IF(AA1405="olej opałowy",AF1405*'lista, wskaźniki'!$I$44,0)))))</f>
        <v>0</v>
      </c>
      <c r="AQ1405" s="20" t="b">
        <f>IF(Z1405="gaz",AH1405*1/3.6*'lista, wskaźniki'!$F$21,IF(Z1405="energia elektryczna",AH1405*1/3.6*'lista, wskaźniki'!$F$26))</f>
        <v>0</v>
      </c>
      <c r="AR1405" s="20" t="b">
        <f>IF(Z1405="gaz",AH1405*'lista, wskaźniki'!$F$42,IF(Z1405="energia elektryczna",AH1405*0))</f>
        <v>0</v>
      </c>
      <c r="AS1405" s="20" t="b">
        <f>IF(Z1405="gaz",AH1405*'lista, wskaźniki'!$F$43,IF(Z1405="energia elektryczna",AH1405*0))</f>
        <v>0</v>
      </c>
      <c r="AT1405" s="20" t="b">
        <f>IF(Z1405="gaz",AH1405*'lista, wskaźniki'!$F$44,IF(Z1405="energia elektryczna",AH1405*0))</f>
        <v>0</v>
      </c>
      <c r="AU1405" s="20">
        <f>AI1405*1/3.6*'lista, wskaźniki'!$F$21</f>
        <v>0</v>
      </c>
      <c r="AV1405" s="20">
        <f>AI1405*'lista, wskaźniki'!$F$42</f>
        <v>0</v>
      </c>
      <c r="AW1405" s="20">
        <f>AI1405*'lista, wskaźniki'!$F$43</f>
        <v>0</v>
      </c>
      <c r="AX1405" s="20">
        <f>AI1405*'lista, wskaźniki'!$F$44</f>
        <v>0</v>
      </c>
      <c r="AY1405" s="20">
        <f>AK1405*'lista, wskaźniki'!$F$26</f>
        <v>0</v>
      </c>
      <c r="AZ1405" s="20">
        <f t="shared" si="613"/>
        <v>0</v>
      </c>
      <c r="BA1405" s="20">
        <f t="shared" si="614"/>
        <v>0</v>
      </c>
      <c r="BB1405" s="20">
        <f t="shared" si="615"/>
        <v>0</v>
      </c>
      <c r="BC1405" s="20">
        <f t="shared" si="616"/>
        <v>0</v>
      </c>
      <c r="BD1405" s="941"/>
      <c r="BE1405" s="941"/>
      <c r="BF1405" s="941"/>
      <c r="BG1405" s="941"/>
      <c r="BH1405" s="20"/>
      <c r="BI1405" s="941"/>
      <c r="BJ1405" s="20"/>
      <c r="BK1405" s="941"/>
      <c r="BL1405" s="20"/>
      <c r="BM1405" s="20"/>
      <c r="BN1405" s="20"/>
      <c r="BO1405" s="20"/>
      <c r="BP1405" s="20"/>
      <c r="BQ1405" s="20"/>
      <c r="BR1405" s="20"/>
      <c r="BS1405" s="1005"/>
      <c r="BT1405" s="1005"/>
      <c r="BU1405" s="1005"/>
      <c r="BV1405" s="1005"/>
      <c r="BW1405" s="1005"/>
      <c r="BX1405" s="1005"/>
      <c r="BY1405" s="1008"/>
      <c r="CA1405" s="365" t="b">
        <f t="shared" si="617"/>
        <v>0</v>
      </c>
      <c r="CB1405" s="365" t="b">
        <f t="shared" si="618"/>
        <v>0</v>
      </c>
      <c r="CC1405" s="365">
        <f t="shared" si="619"/>
        <v>0</v>
      </c>
      <c r="CD1405" s="365" t="b">
        <f t="shared" si="620"/>
        <v>0</v>
      </c>
      <c r="CE1405" s="365" t="b">
        <f t="shared" si="621"/>
        <v>0</v>
      </c>
      <c r="CF1405" s="365" t="b">
        <f t="shared" si="622"/>
        <v>0</v>
      </c>
      <c r="CG1405" s="365" t="b">
        <f t="shared" si="623"/>
        <v>0</v>
      </c>
      <c r="CH1405" s="365" t="b">
        <f t="shared" si="624"/>
        <v>0</v>
      </c>
      <c r="CI1405" s="72" t="b">
        <f t="shared" si="625"/>
        <v>0</v>
      </c>
      <c r="CJ1405" s="72" t="b">
        <f t="shared" si="626"/>
        <v>0</v>
      </c>
      <c r="CK1405" s="72">
        <f t="shared" si="627"/>
        <v>0</v>
      </c>
      <c r="CL1405" s="72">
        <f t="shared" si="628"/>
        <v>0</v>
      </c>
      <c r="CM1405" s="72" t="b">
        <f t="shared" si="629"/>
        <v>0</v>
      </c>
      <c r="CN1405" s="72" t="b">
        <f t="shared" si="630"/>
        <v>0</v>
      </c>
      <c r="CP1405" s="13">
        <f t="shared" si="631"/>
        <v>0</v>
      </c>
      <c r="CQ1405" s="13" t="b">
        <f t="shared" si="632"/>
        <v>0</v>
      </c>
      <c r="CR1405" s="13" t="b">
        <f t="shared" si="633"/>
        <v>0</v>
      </c>
      <c r="CS1405" s="13" t="b">
        <f t="shared" si="639"/>
        <v>0</v>
      </c>
      <c r="CT1405" s="13" t="b">
        <f t="shared" si="638"/>
        <v>0</v>
      </c>
      <c r="CU1405" s="13" t="b">
        <f t="shared" si="640"/>
        <v>0</v>
      </c>
      <c r="CV1405" s="13" t="b">
        <f t="shared" si="634"/>
        <v>0</v>
      </c>
      <c r="CW1405" s="13" t="b">
        <f t="shared" si="635"/>
        <v>0</v>
      </c>
      <c r="CX1405" s="13" t="b">
        <f t="shared" si="636"/>
        <v>0</v>
      </c>
      <c r="CY1405" s="13" t="b">
        <f t="shared" si="637"/>
        <v>0</v>
      </c>
    </row>
    <row r="1406" spans="1:103" ht="15" thickBot="1">
      <c r="A1406" s="932"/>
      <c r="B1406" s="941"/>
      <c r="C1406" s="941"/>
      <c r="D1406" s="941"/>
      <c r="E1406" s="941"/>
      <c r="F1406" s="941"/>
      <c r="G1406" s="941"/>
      <c r="H1406" s="941"/>
      <c r="I1406" s="941"/>
      <c r="J1406" s="941"/>
      <c r="K1406" s="941"/>
      <c r="L1406" s="941"/>
      <c r="M1406" s="941"/>
      <c r="N1406" s="941"/>
      <c r="O1406" s="175"/>
      <c r="P1406" s="941"/>
      <c r="Q1406" s="941"/>
      <c r="R1406" s="941"/>
      <c r="S1406" s="941"/>
      <c r="T1406" s="941"/>
      <c r="U1406" s="941"/>
      <c r="V1406" s="941"/>
      <c r="W1406" s="20"/>
      <c r="X1406" s="20"/>
      <c r="Y1406" s="20"/>
      <c r="Z1406" s="20"/>
      <c r="AA1406" s="20" t="s">
        <v>38</v>
      </c>
      <c r="AB1406" s="279">
        <f>AD1406/2.5</f>
        <v>1600</v>
      </c>
      <c r="AC1406" s="279"/>
      <c r="AD1406" s="20">
        <v>4000</v>
      </c>
      <c r="AE1406" s="941"/>
      <c r="AF1406" s="334">
        <f t="shared" si="641"/>
        <v>66.480999999999995</v>
      </c>
      <c r="AG1406" s="272">
        <v>75.17</v>
      </c>
      <c r="AH1406" s="334">
        <f>IF(Y1406="inne",K1406*'lista, wskaźniki'!$E$35,IF(Y1406="to samo źródło",0,IF(Y1406=0,0)))</f>
        <v>0</v>
      </c>
      <c r="AI1406" s="334">
        <f>IF(AA1406="gaz z sieci",AC1406*'lista, wskaźniki'!$D$21)</f>
        <v>0</v>
      </c>
      <c r="AJ1406" s="272">
        <f>IF(AA1406="węgiel",AB1406*'lista, wskaźniki'!$D$20, IF('Sektor mieszkaniowy'!AA1406="drewno",'Sektor mieszkaniowy'!AB1406*'lista, wskaźniki'!$D$22,IF('Sektor mieszkaniowy'!AA1406="pellet",AB1406*'lista, wskaźniki'!$D$23,IF('Sektor mieszkaniowy'!AA1406="gaz z sieci",AB1406*'lista, wskaźniki'!$D$21,IF('Sektor mieszkaniowy'!AA1406="olej opałowy",'Sektor mieszkaniowy'!AB1406*'lista, wskaźniki'!$D$24)))))</f>
        <v>57.792000000000002</v>
      </c>
      <c r="AK1406" s="1002"/>
      <c r="AL1406" s="941"/>
      <c r="AM1406" s="20">
        <f>IF(AA1406="węgiel",AF1406*1/3.6*'lista, wskaźniki'!$F$20,IF(AA1406="drewno",AF1406*1/3.6*'lista, wskaźniki'!$F$22,IF(AA1406="pellet",AF1406*1/3.6*'lista, wskaźniki'!$F$23,IF(AA1406="gaz z sieci",AF1406*1/3.6*'lista, wskaźniki'!$F$21,IF(AA1406="olej opałowy",AF1406*1/3.6*'lista, wskaźniki'!$F$24,0)))))</f>
        <v>3.7109694199999996</v>
      </c>
      <c r="AN1406" s="20">
        <f>IF(AA1406="węgiel",AF1406*'lista, wskaźniki'!$E$42,IF(AA1406="drewno",AF1406*'lista, wskaźniki'!$G$42,IF(AA1406="pellet",AF1406*'lista, wskaźniki'!$H$42,IF(AA1406="gaz z sieci",AF1406*'lista, wskaźniki'!$F$42,IF(AA1406="olej opałowy",AF1406*'lista, wskaźniki'!$I$42,0)))))</f>
        <v>3.3240499999999995E-5</v>
      </c>
      <c r="AO1406" s="20">
        <f>IF(AA1406="węgiel",AF1406*'lista, wskaźniki'!$E$43,IF(AA1406="drewno",AF1406*'lista, wskaźniki'!$G$43,IF(AA1406="pellet",AF1406*'lista, wskaźniki'!$H$43,IF(AA1406="gaz z sieci",AF1406*'lista, wskaźniki'!$F$43,IF(AA1406="olej opałowy",AF1406*'lista, wskaźniki'!$I$43,0)))))</f>
        <v>3.3240499999999995E-5</v>
      </c>
      <c r="AP1406" s="20">
        <f>IF(AA1406="węgiel",AF1406*'lista, wskaźniki'!$E$44,IF(AA1406="drewno",AF1406*'lista, wskaźniki'!$G$44,IF(AA1406="pellet",AF1406*'lista, wskaźniki'!$H$44,IF(AA1406="gaz z sieci",AF1406*'lista, wskaźniki'!$F$44,IF(AA1406="olej opałowy",AF1406*'lista, wskaźniki'!$I$44,0)))))</f>
        <v>0</v>
      </c>
      <c r="AQ1406" s="20" t="b">
        <f>IF(Z1406="gaz",AH1406*1/3.6*'lista, wskaźniki'!$F$21,IF(Z1406="energia elektryczna",AH1406*1/3.6*'lista, wskaźniki'!$F$26))</f>
        <v>0</v>
      </c>
      <c r="AR1406" s="20" t="b">
        <f>IF(Z1406="gaz",AH1406*'lista, wskaźniki'!$F$42,IF(Z1406="energia elektryczna",AH1406*0))</f>
        <v>0</v>
      </c>
      <c r="AS1406" s="20" t="b">
        <f>IF(Z1406="gaz",AH1406*'lista, wskaźniki'!$F$43,IF(Z1406="energia elektryczna",AH1406*0))</f>
        <v>0</v>
      </c>
      <c r="AT1406" s="20" t="b">
        <f>IF(Z1406="gaz",AH1406*'lista, wskaźniki'!$F$44,IF(Z1406="energia elektryczna",AH1406*0))</f>
        <v>0</v>
      </c>
      <c r="AU1406" s="20">
        <f>AI1406*1/3.6*'lista, wskaźniki'!$F$21</f>
        <v>0</v>
      </c>
      <c r="AV1406" s="20">
        <f>AI1406*'lista, wskaźniki'!$F$42</f>
        <v>0</v>
      </c>
      <c r="AW1406" s="20">
        <f>AI1406*'lista, wskaźniki'!$F$43</f>
        <v>0</v>
      </c>
      <c r="AX1406" s="20">
        <f>AI1406*'lista, wskaźniki'!$F$44</f>
        <v>0</v>
      </c>
      <c r="AY1406" s="20">
        <f>AK1406*'lista, wskaźniki'!$F$26</f>
        <v>0</v>
      </c>
      <c r="AZ1406" s="20">
        <f t="shared" si="613"/>
        <v>3.7109694199999996</v>
      </c>
      <c r="BA1406" s="20">
        <f t="shared" si="614"/>
        <v>3.3240499999999995E-5</v>
      </c>
      <c r="BB1406" s="20">
        <f t="shared" si="615"/>
        <v>3.3240499999999995E-5</v>
      </c>
      <c r="BC1406" s="20">
        <f t="shared" si="616"/>
        <v>0</v>
      </c>
      <c r="BD1406" s="941"/>
      <c r="BE1406" s="941"/>
      <c r="BF1406" s="941"/>
      <c r="BG1406" s="941"/>
      <c r="BH1406" s="20"/>
      <c r="BI1406" s="941"/>
      <c r="BJ1406" s="20"/>
      <c r="BK1406" s="941"/>
      <c r="BL1406" s="20"/>
      <c r="BM1406" s="20"/>
      <c r="BN1406" s="20"/>
      <c r="BO1406" s="20"/>
      <c r="BP1406" s="20"/>
      <c r="BQ1406" s="20"/>
      <c r="BR1406" s="20"/>
      <c r="BS1406" s="1005"/>
      <c r="BT1406" s="1005"/>
      <c r="BU1406" s="1005"/>
      <c r="BV1406" s="1005"/>
      <c r="BW1406" s="1005"/>
      <c r="BX1406" s="1005"/>
      <c r="BY1406" s="1008"/>
      <c r="CA1406" s="365" t="b">
        <f t="shared" si="617"/>
        <v>0</v>
      </c>
      <c r="CB1406" s="365" t="b">
        <f t="shared" si="618"/>
        <v>0</v>
      </c>
      <c r="CC1406" s="365" t="b">
        <f t="shared" si="619"/>
        <v>0</v>
      </c>
      <c r="CD1406" s="365">
        <f t="shared" si="620"/>
        <v>66.480999999999995</v>
      </c>
      <c r="CE1406" s="365" t="b">
        <f t="shared" si="621"/>
        <v>0</v>
      </c>
      <c r="CF1406" s="365" t="b">
        <f t="shared" si="622"/>
        <v>0</v>
      </c>
      <c r="CG1406" s="365" t="b">
        <f t="shared" si="623"/>
        <v>0</v>
      </c>
      <c r="CH1406" s="365">
        <f t="shared" si="624"/>
        <v>0</v>
      </c>
      <c r="CI1406" s="72" t="b">
        <f t="shared" si="625"/>
        <v>0</v>
      </c>
      <c r="CJ1406" s="72" t="b">
        <f t="shared" si="626"/>
        <v>0</v>
      </c>
      <c r="CK1406" s="72" t="b">
        <f t="shared" si="627"/>
        <v>0</v>
      </c>
      <c r="CL1406" s="72">
        <f t="shared" si="628"/>
        <v>66.480999999999995</v>
      </c>
      <c r="CM1406" s="72" t="b">
        <f t="shared" si="629"/>
        <v>0</v>
      </c>
      <c r="CN1406" s="72" t="b">
        <f t="shared" si="630"/>
        <v>0</v>
      </c>
      <c r="CP1406" s="13">
        <f t="shared" si="631"/>
        <v>0</v>
      </c>
      <c r="CQ1406" s="13" t="b">
        <f t="shared" si="632"/>
        <v>0</v>
      </c>
      <c r="CR1406" s="13" t="b">
        <f t="shared" si="633"/>
        <v>0</v>
      </c>
      <c r="CS1406" s="13" t="b">
        <f t="shared" si="639"/>
        <v>0</v>
      </c>
      <c r="CT1406" s="13" t="b">
        <f t="shared" si="638"/>
        <v>0</v>
      </c>
      <c r="CU1406" s="13" t="b">
        <f t="shared" si="640"/>
        <v>0</v>
      </c>
      <c r="CV1406" s="13" t="b">
        <f t="shared" si="634"/>
        <v>0</v>
      </c>
      <c r="CW1406" s="13" t="b">
        <f t="shared" si="635"/>
        <v>0</v>
      </c>
      <c r="CX1406" s="13" t="b">
        <f t="shared" si="636"/>
        <v>0</v>
      </c>
      <c r="CY1406" s="13" t="b">
        <f t="shared" si="637"/>
        <v>0</v>
      </c>
    </row>
    <row r="1407" spans="1:103" ht="15" thickBot="1">
      <c r="A1407" s="933"/>
      <c r="B1407" s="942"/>
      <c r="C1407" s="942"/>
      <c r="D1407" s="942"/>
      <c r="E1407" s="942"/>
      <c r="F1407" s="942"/>
      <c r="G1407" s="942"/>
      <c r="H1407" s="942"/>
      <c r="I1407" s="942"/>
      <c r="J1407" s="942"/>
      <c r="K1407" s="942"/>
      <c r="L1407" s="942"/>
      <c r="M1407" s="942"/>
      <c r="N1407" s="942"/>
      <c r="O1407" s="176"/>
      <c r="P1407" s="942"/>
      <c r="Q1407" s="942"/>
      <c r="R1407" s="942"/>
      <c r="S1407" s="942"/>
      <c r="T1407" s="942"/>
      <c r="U1407" s="942"/>
      <c r="V1407" s="942"/>
      <c r="W1407" s="21"/>
      <c r="X1407" s="21"/>
      <c r="Y1407" s="21"/>
      <c r="Z1407" s="21"/>
      <c r="AA1407" s="21" t="s">
        <v>37</v>
      </c>
      <c r="AB1407" s="55"/>
      <c r="AC1407" s="55"/>
      <c r="AD1407" s="21"/>
      <c r="AE1407" s="942"/>
      <c r="AF1407" s="334">
        <f t="shared" si="641"/>
        <v>0</v>
      </c>
      <c r="AG1407" s="272">
        <f>IF(R1407="kompletna",Q1407*J1407*0.0036*'lista, wskaźniki'!$F$13, IF(R1407="częściowa",Q1407*J1407*0.0036*'lista, wskaźniki'!$F$14, IF(R1407="brak",Q1407*J1407*0.0036*'lista, wskaźniki'!$F$15,)))</f>
        <v>0</v>
      </c>
      <c r="AH1407" s="334">
        <f>IF(Y1407="inne",K1407*'lista, wskaźniki'!$E$35,IF(Y1407="to samo źródło",0,IF(Y1407=0,0)))</f>
        <v>0</v>
      </c>
      <c r="AI1407" s="334" t="b">
        <f>IF(AA1407="gaz z sieci",AC1407*'lista, wskaźniki'!$D$21)</f>
        <v>0</v>
      </c>
      <c r="AJ1407" s="272">
        <f>IF(AA1407="węgiel",AB1407*'lista, wskaźniki'!$D$20, IF('Sektor mieszkaniowy'!AA1407="drewno",'Sektor mieszkaniowy'!AB1407*'lista, wskaźniki'!$D$22,IF('Sektor mieszkaniowy'!AA1407="pellet",AB1407*'lista, wskaźniki'!$D$23,IF('Sektor mieszkaniowy'!AA1407="gaz z sieci",AB1407*'lista, wskaźniki'!$D$21,IF('Sektor mieszkaniowy'!AA1407="olej opałowy",'Sektor mieszkaniowy'!AB1407*'lista, wskaźniki'!$D$24)))))</f>
        <v>0</v>
      </c>
      <c r="AK1407" s="1003"/>
      <c r="AL1407" s="942"/>
      <c r="AM1407" s="20">
        <f>IF(AA1407="węgiel",AF1407*1/3.6*'lista, wskaźniki'!$F$20,IF(AA1407="drewno",AF1407*1/3.6*'lista, wskaźniki'!$F$22,IF(AA1407="pellet",AF1407*1/3.6*'lista, wskaźniki'!$F$23,IF(AA1407="gaz z sieci",AF1407*1/3.6*'lista, wskaźniki'!$F$21,IF(AA1407="olej opałowy",AF1407*1/3.6*'lista, wskaźniki'!$F$24,0)))))</f>
        <v>0</v>
      </c>
      <c r="AN1407" s="20">
        <f>IF(AA1407="węgiel",AF1407*'lista, wskaźniki'!$E$42,IF(AA1407="drewno",AF1407*'lista, wskaźniki'!$G$42,IF(AA1407="pellet",AF1407*'lista, wskaźniki'!$H$42,IF(AA1407="gaz z sieci",AF1407*'lista, wskaźniki'!$F$42,IF(AA1407="olej opałowy",AF1407*'lista, wskaźniki'!$I$42,0)))))</f>
        <v>0</v>
      </c>
      <c r="AO1407" s="20">
        <f>IF(AA1407="węgiel",AF1407*'lista, wskaźniki'!$E$43,IF(AA1407="drewno",AF1407*'lista, wskaźniki'!$G$43,IF(AA1407="pellet",AF1407*'lista, wskaźniki'!$H$43,IF(AA1407="gaz z sieci",AF1407*'lista, wskaźniki'!$F$43,IF(AA1407="olej opałowy",AF1407*'lista, wskaźniki'!$I$43,0)))))</f>
        <v>0</v>
      </c>
      <c r="AP1407" s="20">
        <f>IF(AA1407="węgiel",AF1407*'lista, wskaźniki'!$E$44,IF(AA1407="drewno",AF1407*'lista, wskaźniki'!$G$44,IF(AA1407="pellet",AF1407*'lista, wskaźniki'!$H$44,IF(AA1407="gaz z sieci",AF1407*'lista, wskaźniki'!$F$44,IF(AA1407="olej opałowy",AF1407*'lista, wskaźniki'!$I$44,0)))))</f>
        <v>0</v>
      </c>
      <c r="AQ1407" s="20" t="b">
        <f>IF(Z1407="gaz",AH1407*1/3.6*'lista, wskaźniki'!$F$21,IF(Z1407="energia elektryczna",AH1407*1/3.6*'lista, wskaźniki'!$F$26))</f>
        <v>0</v>
      </c>
      <c r="AR1407" s="20" t="b">
        <f>IF(Z1407="gaz",AH1407*'lista, wskaźniki'!$F$42,IF(Z1407="energia elektryczna",AH1407*0))</f>
        <v>0</v>
      </c>
      <c r="AS1407" s="20" t="b">
        <f>IF(Z1407="gaz",AH1407*'lista, wskaźniki'!$F$43,IF(Z1407="energia elektryczna",AH1407*0))</f>
        <v>0</v>
      </c>
      <c r="AT1407" s="20" t="b">
        <f>IF(Z1407="gaz",AH1407*'lista, wskaźniki'!$F$44,IF(Z1407="energia elektryczna",AH1407*0))</f>
        <v>0</v>
      </c>
      <c r="AU1407" s="20">
        <f>AI1407*1/3.6*'lista, wskaźniki'!$F$21</f>
        <v>0</v>
      </c>
      <c r="AV1407" s="20">
        <f>AI1407*'lista, wskaźniki'!$F$42</f>
        <v>0</v>
      </c>
      <c r="AW1407" s="20">
        <f>AI1407*'lista, wskaźniki'!$F$43</f>
        <v>0</v>
      </c>
      <c r="AX1407" s="20">
        <f>AI1407*'lista, wskaźniki'!$F$44</f>
        <v>0</v>
      </c>
      <c r="AY1407" s="20">
        <f>AK1407*'lista, wskaźniki'!$F$26</f>
        <v>0</v>
      </c>
      <c r="AZ1407" s="20">
        <f t="shared" si="613"/>
        <v>0</v>
      </c>
      <c r="BA1407" s="20">
        <f t="shared" si="614"/>
        <v>0</v>
      </c>
      <c r="BB1407" s="20">
        <f t="shared" si="615"/>
        <v>0</v>
      </c>
      <c r="BC1407" s="20">
        <f t="shared" si="616"/>
        <v>0</v>
      </c>
      <c r="BD1407" s="942"/>
      <c r="BE1407" s="942"/>
      <c r="BF1407" s="942"/>
      <c r="BG1407" s="942"/>
      <c r="BH1407" s="21"/>
      <c r="BI1407" s="942"/>
      <c r="BJ1407" s="21"/>
      <c r="BK1407" s="942"/>
      <c r="BL1407" s="21"/>
      <c r="BM1407" s="21"/>
      <c r="BN1407" s="21"/>
      <c r="BO1407" s="21"/>
      <c r="BP1407" s="21"/>
      <c r="BQ1407" s="21"/>
      <c r="BR1407" s="21"/>
      <c r="BS1407" s="1006"/>
      <c r="BT1407" s="1006"/>
      <c r="BU1407" s="1006"/>
      <c r="BV1407" s="1006"/>
      <c r="BW1407" s="1006"/>
      <c r="BX1407" s="1006"/>
      <c r="BY1407" s="1009"/>
      <c r="CA1407" s="365" t="b">
        <f t="shared" si="617"/>
        <v>0</v>
      </c>
      <c r="CB1407" s="365" t="b">
        <f t="shared" si="618"/>
        <v>0</v>
      </c>
      <c r="CC1407" s="365" t="b">
        <f t="shared" si="619"/>
        <v>0</v>
      </c>
      <c r="CD1407" s="365" t="b">
        <f t="shared" si="620"/>
        <v>0</v>
      </c>
      <c r="CE1407" s="365">
        <f t="shared" si="621"/>
        <v>0</v>
      </c>
      <c r="CF1407" s="365" t="b">
        <f t="shared" si="622"/>
        <v>0</v>
      </c>
      <c r="CG1407" s="365" t="b">
        <f t="shared" si="623"/>
        <v>0</v>
      </c>
      <c r="CH1407" s="365" t="b">
        <f t="shared" si="624"/>
        <v>0</v>
      </c>
      <c r="CI1407" s="72" t="b">
        <f t="shared" si="625"/>
        <v>0</v>
      </c>
      <c r="CJ1407" s="72" t="b">
        <f t="shared" si="626"/>
        <v>0</v>
      </c>
      <c r="CK1407" s="72" t="b">
        <f t="shared" si="627"/>
        <v>0</v>
      </c>
      <c r="CL1407" s="72">
        <f t="shared" si="628"/>
        <v>0</v>
      </c>
      <c r="CM1407" s="72">
        <f t="shared" si="629"/>
        <v>0</v>
      </c>
      <c r="CN1407" s="72" t="b">
        <f t="shared" si="630"/>
        <v>0</v>
      </c>
      <c r="CP1407" s="13">
        <f t="shared" si="631"/>
        <v>0</v>
      </c>
      <c r="CQ1407" s="13" t="b">
        <f t="shared" si="632"/>
        <v>0</v>
      </c>
      <c r="CR1407" s="13" t="b">
        <f t="shared" si="633"/>
        <v>0</v>
      </c>
      <c r="CS1407" s="13" t="b">
        <f t="shared" si="639"/>
        <v>0</v>
      </c>
      <c r="CT1407" s="13" t="b">
        <f t="shared" si="638"/>
        <v>0</v>
      </c>
      <c r="CU1407" s="13" t="b">
        <f t="shared" si="640"/>
        <v>0</v>
      </c>
      <c r="CV1407" s="13" t="b">
        <f t="shared" si="634"/>
        <v>0</v>
      </c>
      <c r="CW1407" s="13" t="b">
        <f t="shared" si="635"/>
        <v>0</v>
      </c>
      <c r="CX1407" s="13" t="b">
        <f t="shared" si="636"/>
        <v>0</v>
      </c>
      <c r="CY1407" s="13" t="b">
        <f t="shared" si="637"/>
        <v>0</v>
      </c>
    </row>
    <row r="1408" spans="1:103" ht="15" thickBot="1">
      <c r="A1408" s="931">
        <v>282</v>
      </c>
      <c r="B1408" s="940" t="s">
        <v>232</v>
      </c>
      <c r="C1408" s="940"/>
      <c r="D1408" s="940" t="s">
        <v>1</v>
      </c>
      <c r="E1408" s="940" t="s">
        <v>5</v>
      </c>
      <c r="F1408" s="940"/>
      <c r="G1408" s="940"/>
      <c r="H1408" s="940"/>
      <c r="I1408" s="940" t="s">
        <v>11</v>
      </c>
      <c r="J1408" s="940">
        <v>160</v>
      </c>
      <c r="K1408" s="940">
        <v>7</v>
      </c>
      <c r="L1408" s="940" t="s">
        <v>16</v>
      </c>
      <c r="M1408" s="940">
        <v>100</v>
      </c>
      <c r="N1408" s="940" t="s">
        <v>16</v>
      </c>
      <c r="O1408" s="174">
        <v>100</v>
      </c>
      <c r="P1408" s="940" t="s">
        <v>16</v>
      </c>
      <c r="Q1408" s="940">
        <f>IF(I1408="&lt;1966",'lista, wskaźniki'!$G$4,IF(I1408="1967-1985",'lista, wskaźniki'!$G$5,IF(I1408="1986-1992",'lista, wskaźniki'!$G$6,IF(I1408="1993-1996",'lista, wskaźniki'!$G$7,IF(I1408="&gt;1997",'lista, wskaźniki'!$G$8,IF(I1408=0,'lista, wskaźniki'!$G$4))))))</f>
        <v>250</v>
      </c>
      <c r="R1408" s="940" t="s">
        <v>21</v>
      </c>
      <c r="S1408" s="940" t="s">
        <v>28</v>
      </c>
      <c r="T1408" s="940">
        <v>25</v>
      </c>
      <c r="U1408" s="940">
        <v>2015</v>
      </c>
      <c r="V1408" s="940"/>
      <c r="W1408" s="19" t="s">
        <v>35</v>
      </c>
      <c r="X1408" s="19" t="s">
        <v>38</v>
      </c>
      <c r="Y1408" s="20" t="s">
        <v>24</v>
      </c>
      <c r="Z1408" s="19" t="s">
        <v>40</v>
      </c>
      <c r="AA1408" s="19" t="s">
        <v>35</v>
      </c>
      <c r="AB1408" s="54">
        <v>4</v>
      </c>
      <c r="AC1408" s="54"/>
      <c r="AD1408" s="19"/>
      <c r="AE1408" s="940"/>
      <c r="AF1408" s="334">
        <f t="shared" si="641"/>
        <v>88.46</v>
      </c>
      <c r="AG1408" s="272">
        <f>IF(R1408="kompletna",Q1408*J1408*0.0036*'lista, wskaźniki'!$F$13, IF(R1408="częściowa",Q1408*J1408*0.0036*'lista, wskaźniki'!$F$14, IF(R1408="brak",Q1408*J1408*0.0036*'lista, wskaźniki'!$F$15,)))</f>
        <v>86.399999999999991</v>
      </c>
      <c r="AH1408" s="334">
        <f>IF(Y1408="inne",K1408*'lista, wskaźniki'!$E$35,IF(Y1408="to samo źródło",0,IF(Y1408=0,0)))</f>
        <v>15.174975375000002</v>
      </c>
      <c r="AI1408" s="334" t="b">
        <f>IF(AA1408="gaz z sieci",AC1408*'lista, wskaźniki'!$D$21)</f>
        <v>0</v>
      </c>
      <c r="AJ1408" s="272">
        <f>IF(AA1408="węgiel",AB1408*'lista, wskaźniki'!$D$20, IF('Sektor mieszkaniowy'!AA1408="drewno",'Sektor mieszkaniowy'!AB1408*'lista, wskaźniki'!$D$22,IF('Sektor mieszkaniowy'!AA1408="pellet",AB1408*'lista, wskaźniki'!$D$23,IF('Sektor mieszkaniowy'!AA1408="gaz z sieci",AB1408*'lista, wskaźniki'!$D$21,IF('Sektor mieszkaniowy'!AA1408="olej opałowy",'Sektor mieszkaniowy'!AB1408*'lista, wskaźniki'!$D$24)))))</f>
        <v>90.52</v>
      </c>
      <c r="AK1408" s="1001"/>
      <c r="AL1408" s="940"/>
      <c r="AM1408" s="20">
        <f>IF(AA1408="węgiel",AF1408*1/3.6*'lista, wskaźniki'!$F$20,IF(AA1408="drewno",AF1408*1/3.6*'lista, wskaźniki'!$F$22,IF(AA1408="pellet",AF1408*1/3.6*'lista, wskaźniki'!$F$23,IF(AA1408="gaz z sieci",AF1408*1/3.6*'lista, wskaźniki'!$F$21,IF(AA1408="olej opałowy",AF1408*1/3.6*'lista, wskaźniki'!$F$24,0)))))</f>
        <v>8.3798157999999994</v>
      </c>
      <c r="AN1408" s="20">
        <f>IF(AA1408="węgiel",AF1408*'lista, wskaźniki'!$E$42,IF(AA1408="drewno",AF1408*'lista, wskaźniki'!$G$42,IF(AA1408="pellet",AF1408*'lista, wskaźniki'!$H$42,IF(AA1408="gaz z sieci",AF1408*'lista, wskaźniki'!$F$42,IF(AA1408="olej opałowy",AF1408*'lista, wskaźniki'!$I$42,0)))))</f>
        <v>3.36148E-2</v>
      </c>
      <c r="AO1408" s="20">
        <f>IF(AA1408="węgiel",AF1408*'lista, wskaźniki'!$E$43,IF(AA1408="drewno",AF1408*'lista, wskaźniki'!$G$43,IF(AA1408="pellet",AF1408*'lista, wskaźniki'!$H$43,IF(AA1408="gaz z sieci",AF1408*'lista, wskaźniki'!$F$43,IF(AA1408="olej opałowy",AF1408*'lista, wskaźniki'!$I$43,0)))))</f>
        <v>3.1845600000000002E-2</v>
      </c>
      <c r="AP1408" s="20">
        <f>IF(AA1408="węgiel",AF1408*'lista, wskaźniki'!$E$44,IF(AA1408="drewno",AF1408*'lista, wskaźniki'!$G$44,IF(AA1408="pellet",AF1408*'lista, wskaźniki'!$H$44,IF(AA1408="gaz z sieci",AF1408*'lista, wskaźniki'!$F$44,IF(AA1408="olej opałowy",AF1408*'lista, wskaźniki'!$I$44,0)))))</f>
        <v>2.3884199999999997E-5</v>
      </c>
      <c r="AQ1408" s="360">
        <f>IF(Z1408="gaz",AH1408*1/3.6*'lista, wskaźniki'!$F$21,IF(Z1408="energia elektryczna",AH1408*1/3.6*'lista, wskaźniki'!$F$26))</f>
        <v>3.7515911343750008</v>
      </c>
      <c r="AR1408" s="20">
        <f>IF(Z1408="gaz",AH1408*'lista, wskaźniki'!$F$42,IF(Z1408="energia elektryczna",AH1408*0))</f>
        <v>0</v>
      </c>
      <c r="AS1408" s="20">
        <f>IF(Z1408="gaz",AH1408*'lista, wskaźniki'!$F$43,IF(Z1408="energia elektryczna",AH1408*0))</f>
        <v>0</v>
      </c>
      <c r="AT1408" s="20">
        <f>IF(Z1408="gaz",AH1408*'lista, wskaźniki'!$F$44,IF(Z1408="energia elektryczna",AH1408*0))</f>
        <v>0</v>
      </c>
      <c r="AU1408" s="20">
        <f>AI1408*1/3.6*'lista, wskaźniki'!$F$21</f>
        <v>0</v>
      </c>
      <c r="AV1408" s="20">
        <f>AI1408*'lista, wskaźniki'!$F$42</f>
        <v>0</v>
      </c>
      <c r="AW1408" s="20">
        <f>AI1408*'lista, wskaźniki'!$F$43</f>
        <v>0</v>
      </c>
      <c r="AX1408" s="20">
        <f>AI1408*'lista, wskaźniki'!$F$44</f>
        <v>0</v>
      </c>
      <c r="AY1408" s="20">
        <f>AK1408*'lista, wskaźniki'!$F$26</f>
        <v>0</v>
      </c>
      <c r="AZ1408" s="20">
        <f t="shared" si="613"/>
        <v>12.131406934375001</v>
      </c>
      <c r="BA1408" s="20">
        <f t="shared" si="614"/>
        <v>3.36148E-2</v>
      </c>
      <c r="BB1408" s="20">
        <f t="shared" si="615"/>
        <v>3.1845600000000002E-2</v>
      </c>
      <c r="BC1408" s="20">
        <f t="shared" si="616"/>
        <v>2.3884199999999997E-5</v>
      </c>
      <c r="BD1408" s="940" t="s">
        <v>17</v>
      </c>
      <c r="BE1408" s="940" t="s">
        <v>17</v>
      </c>
      <c r="BF1408" s="940" t="s">
        <v>16</v>
      </c>
      <c r="BG1408" s="940" t="s">
        <v>17</v>
      </c>
      <c r="BH1408" s="19"/>
      <c r="BI1408" s="940" t="s">
        <v>16</v>
      </c>
      <c r="BJ1408" s="19" t="s">
        <v>52</v>
      </c>
      <c r="BK1408" s="940" t="s">
        <v>17</v>
      </c>
      <c r="BL1408" s="19"/>
      <c r="BM1408" s="19"/>
      <c r="BN1408" s="19"/>
      <c r="BO1408" s="19" t="s">
        <v>57</v>
      </c>
      <c r="BP1408" s="19" t="s">
        <v>52</v>
      </c>
      <c r="BQ1408" s="19" t="s">
        <v>120</v>
      </c>
      <c r="BR1408" s="19">
        <v>4</v>
      </c>
      <c r="BS1408" s="1004"/>
      <c r="BT1408" s="1004"/>
      <c r="BU1408" s="1004">
        <v>5000</v>
      </c>
      <c r="BV1408" s="1004"/>
      <c r="BW1408" s="1004"/>
      <c r="BX1408" s="1004"/>
      <c r="BY1408" s="1007"/>
      <c r="CA1408" s="365">
        <f t="shared" si="617"/>
        <v>88.46</v>
      </c>
      <c r="CB1408" s="365" t="b">
        <f t="shared" si="618"/>
        <v>0</v>
      </c>
      <c r="CC1408" s="365" t="b">
        <f t="shared" si="619"/>
        <v>0</v>
      </c>
      <c r="CD1408" s="365" t="b">
        <f t="shared" si="620"/>
        <v>0</v>
      </c>
      <c r="CE1408" s="365" t="b">
        <f t="shared" si="621"/>
        <v>0</v>
      </c>
      <c r="CF1408" s="365" t="b">
        <f t="shared" si="622"/>
        <v>0</v>
      </c>
      <c r="CG1408" s="365">
        <f t="shared" si="623"/>
        <v>15.174975375000002</v>
      </c>
      <c r="CH1408" s="365" t="b">
        <f t="shared" si="624"/>
        <v>0</v>
      </c>
      <c r="CI1408" s="72">
        <f t="shared" si="625"/>
        <v>88.46</v>
      </c>
      <c r="CJ1408" s="72" t="b">
        <f t="shared" si="626"/>
        <v>0</v>
      </c>
      <c r="CK1408" s="72" t="b">
        <f t="shared" si="627"/>
        <v>0</v>
      </c>
      <c r="CL1408" s="72">
        <f t="shared" si="628"/>
        <v>0</v>
      </c>
      <c r="CM1408" s="72" t="b">
        <f t="shared" si="629"/>
        <v>0</v>
      </c>
      <c r="CN1408" s="72">
        <f t="shared" si="630"/>
        <v>15.174975375000002</v>
      </c>
      <c r="CP1408" s="13" t="b">
        <f t="shared" si="631"/>
        <v>0</v>
      </c>
      <c r="CQ1408" s="13" t="b">
        <f t="shared" si="632"/>
        <v>0</v>
      </c>
      <c r="CR1408" s="13">
        <f t="shared" si="633"/>
        <v>160</v>
      </c>
      <c r="CS1408" s="13">
        <f t="shared" si="639"/>
        <v>160</v>
      </c>
      <c r="CT1408" s="13" t="b">
        <f t="shared" si="638"/>
        <v>0</v>
      </c>
      <c r="CU1408" s="13" t="b">
        <f t="shared" si="640"/>
        <v>0</v>
      </c>
      <c r="CV1408" s="13" t="b">
        <f t="shared" si="634"/>
        <v>0</v>
      </c>
      <c r="CW1408" s="13" t="b">
        <f t="shared" si="635"/>
        <v>0</v>
      </c>
      <c r="CX1408" s="13" t="b">
        <f t="shared" si="636"/>
        <v>0</v>
      </c>
      <c r="CY1408" s="13" t="b">
        <f t="shared" si="637"/>
        <v>0</v>
      </c>
    </row>
    <row r="1409" spans="1:103" ht="15" thickBot="1">
      <c r="A1409" s="932"/>
      <c r="B1409" s="941"/>
      <c r="C1409" s="941"/>
      <c r="D1409" s="941"/>
      <c r="E1409" s="941"/>
      <c r="F1409" s="941"/>
      <c r="G1409" s="941"/>
      <c r="H1409" s="941"/>
      <c r="I1409" s="941"/>
      <c r="J1409" s="941"/>
      <c r="K1409" s="941"/>
      <c r="L1409" s="941"/>
      <c r="M1409" s="941"/>
      <c r="N1409" s="941"/>
      <c r="O1409" s="175"/>
      <c r="P1409" s="941"/>
      <c r="Q1409" s="941"/>
      <c r="R1409" s="941"/>
      <c r="S1409" s="941"/>
      <c r="T1409" s="941"/>
      <c r="U1409" s="941"/>
      <c r="V1409" s="941"/>
      <c r="W1409" s="20"/>
      <c r="X1409" s="20"/>
      <c r="Y1409" s="20"/>
      <c r="Z1409" s="20"/>
      <c r="AA1409" s="20" t="s">
        <v>36</v>
      </c>
      <c r="AB1409" s="22">
        <v>2</v>
      </c>
      <c r="AC1409" s="22"/>
      <c r="AD1409" s="20"/>
      <c r="AE1409" s="941"/>
      <c r="AF1409" s="334">
        <f>IF(AG1409&gt;0,(AJ1409+AG1409/2)/2,AJ1409)</f>
        <v>37.200000000000003</v>
      </c>
      <c r="AG1409" s="272">
        <v>86.4</v>
      </c>
      <c r="AH1409" s="334">
        <f>IF(Y1409="inne",K1409*'lista, wskaźniki'!$E$35,IF(Y1409="to samo źródło",0,IF(Y1409=0,0)))</f>
        <v>0</v>
      </c>
      <c r="AI1409" s="334" t="b">
        <f>IF(AA1409="gaz z sieci",AC1409*'lista, wskaźniki'!$D$21)</f>
        <v>0</v>
      </c>
      <c r="AJ1409" s="272">
        <f>IF(AA1409="węgiel",AB1409*'lista, wskaźniki'!$D$20, IF('Sektor mieszkaniowy'!AA1409="drewno",'Sektor mieszkaniowy'!AB1409*'lista, wskaźniki'!$D$22,IF('Sektor mieszkaniowy'!AA1409="pellet",AB1409*'lista, wskaźniki'!$D$23,IF('Sektor mieszkaniowy'!AA1409="gaz z sieci",AB1409*'lista, wskaźniki'!$D$21,IF('Sektor mieszkaniowy'!AA1409="olej opałowy",'Sektor mieszkaniowy'!AB1409*'lista, wskaźniki'!$D$24)))))</f>
        <v>31.2</v>
      </c>
      <c r="AK1409" s="1002"/>
      <c r="AL1409" s="941"/>
      <c r="AM1409" s="20">
        <f>IF(AA1409="węgiel",AF1409*1/3.6*'lista, wskaźniki'!$F$20,IF(AA1409="drewno",AF1409*1/3.6*'lista, wskaźniki'!$F$22,IF(AA1409="pellet",AF1409*1/3.6*'lista, wskaźniki'!$F$23,IF(AA1409="gaz z sieci",AF1409*1/3.6*'lista, wskaźniki'!$F$21,IF(AA1409="olej opałowy",AF1409*1/3.6*'lista, wskaźniki'!$F$24,0)))))</f>
        <v>0</v>
      </c>
      <c r="AN1409" s="20">
        <f>IF(AA1409="węgiel",AF1409*'lista, wskaźniki'!$E$42,IF(AA1409="drewno",AF1409*'lista, wskaźniki'!$G$42,IF(AA1409="pellet",AF1409*'lista, wskaźniki'!$H$42,IF(AA1409="gaz z sieci",AF1409*'lista, wskaźniki'!$F$42,IF(AA1409="olej opałowy",AF1409*'lista, wskaźniki'!$I$42,0)))))</f>
        <v>3.0131999999999999E-2</v>
      </c>
      <c r="AO1409" s="20">
        <f>IF(AA1409="węgiel",AF1409*'lista, wskaźniki'!$E$43,IF(AA1409="drewno",AF1409*'lista, wskaźniki'!$G$43,IF(AA1409="pellet",AF1409*'lista, wskaźniki'!$H$43,IF(AA1409="gaz z sieci",AF1409*'lista, wskaźniki'!$F$43,IF(AA1409="olej opałowy",AF1409*'lista, wskaźniki'!$I$43,0)))))</f>
        <v>3.0131999999999999E-2</v>
      </c>
      <c r="AP1409" s="20">
        <f>IF(AA1409="węgiel",AF1409*'lista, wskaźniki'!$E$44,IF(AA1409="drewno",AF1409*'lista, wskaźniki'!$G$44,IF(AA1409="pellet",AF1409*'lista, wskaźniki'!$H$44,IF(AA1409="gaz z sieci",AF1409*'lista, wskaźniki'!$F$44,IF(AA1409="olej opałowy",AF1409*'lista, wskaźniki'!$I$44,0)))))</f>
        <v>9.3000000000000007E-6</v>
      </c>
      <c r="AQ1409" s="20" t="b">
        <f>IF(Z1409="gaz",AH1409*1/3.6*'lista, wskaźniki'!$F$21,IF(Z1409="energia elektryczna",AH1409*1/3.6*'lista, wskaźniki'!$F$26))</f>
        <v>0</v>
      </c>
      <c r="AR1409" s="20" t="b">
        <f>IF(Z1409="gaz",AH1409*'lista, wskaźniki'!$F$42,IF(Z1409="energia elektryczna",AH1409*0))</f>
        <v>0</v>
      </c>
      <c r="AS1409" s="20" t="b">
        <f>IF(Z1409="gaz",AH1409*'lista, wskaźniki'!$F$43,IF(Z1409="energia elektryczna",AH1409*0))</f>
        <v>0</v>
      </c>
      <c r="AT1409" s="20" t="b">
        <f>IF(Z1409="gaz",AH1409*'lista, wskaźniki'!$F$44,IF(Z1409="energia elektryczna",AH1409*0))</f>
        <v>0</v>
      </c>
      <c r="AU1409" s="20">
        <f>AI1409*1/3.6*'lista, wskaźniki'!$F$21</f>
        <v>0</v>
      </c>
      <c r="AV1409" s="20">
        <f>AI1409*'lista, wskaźniki'!$F$42</f>
        <v>0</v>
      </c>
      <c r="AW1409" s="20">
        <f>AI1409*'lista, wskaźniki'!$F$43</f>
        <v>0</v>
      </c>
      <c r="AX1409" s="20">
        <f>AI1409*'lista, wskaźniki'!$F$44</f>
        <v>0</v>
      </c>
      <c r="AY1409" s="20">
        <f>AK1409*'lista, wskaźniki'!$F$26</f>
        <v>0</v>
      </c>
      <c r="AZ1409" s="20">
        <f t="shared" si="613"/>
        <v>0</v>
      </c>
      <c r="BA1409" s="20">
        <f t="shared" si="614"/>
        <v>3.0131999999999999E-2</v>
      </c>
      <c r="BB1409" s="20">
        <f t="shared" si="615"/>
        <v>3.0131999999999999E-2</v>
      </c>
      <c r="BC1409" s="20">
        <f t="shared" si="616"/>
        <v>9.3000000000000007E-6</v>
      </c>
      <c r="BD1409" s="941"/>
      <c r="BE1409" s="941"/>
      <c r="BF1409" s="941"/>
      <c r="BG1409" s="941"/>
      <c r="BH1409" s="20"/>
      <c r="BI1409" s="941"/>
      <c r="BJ1409" s="20"/>
      <c r="BK1409" s="941"/>
      <c r="BL1409" s="20"/>
      <c r="BM1409" s="20"/>
      <c r="BN1409" s="20"/>
      <c r="BO1409" s="20"/>
      <c r="BP1409" s="20"/>
      <c r="BQ1409" s="20" t="s">
        <v>121</v>
      </c>
      <c r="BR1409" s="20">
        <v>3</v>
      </c>
      <c r="BS1409" s="1005"/>
      <c r="BT1409" s="1005"/>
      <c r="BU1409" s="1005"/>
      <c r="BV1409" s="1005"/>
      <c r="BW1409" s="1005"/>
      <c r="BX1409" s="1005"/>
      <c r="BY1409" s="1008"/>
      <c r="CA1409" s="365" t="b">
        <f t="shared" si="617"/>
        <v>0</v>
      </c>
      <c r="CB1409" s="365">
        <f t="shared" si="618"/>
        <v>37.200000000000003</v>
      </c>
      <c r="CC1409" s="365" t="b">
        <f t="shared" si="619"/>
        <v>0</v>
      </c>
      <c r="CD1409" s="365" t="b">
        <f t="shared" si="620"/>
        <v>0</v>
      </c>
      <c r="CE1409" s="365" t="b">
        <f t="shared" si="621"/>
        <v>0</v>
      </c>
      <c r="CF1409" s="365" t="b">
        <f t="shared" si="622"/>
        <v>0</v>
      </c>
      <c r="CG1409" s="365" t="b">
        <f t="shared" si="623"/>
        <v>0</v>
      </c>
      <c r="CH1409" s="365" t="b">
        <f t="shared" si="624"/>
        <v>0</v>
      </c>
      <c r="CI1409" s="72" t="b">
        <f t="shared" si="625"/>
        <v>0</v>
      </c>
      <c r="CJ1409" s="72">
        <f t="shared" si="626"/>
        <v>37.200000000000003</v>
      </c>
      <c r="CK1409" s="72" t="b">
        <f t="shared" si="627"/>
        <v>0</v>
      </c>
      <c r="CL1409" s="72">
        <f t="shared" si="628"/>
        <v>0</v>
      </c>
      <c r="CM1409" s="72" t="b">
        <f t="shared" si="629"/>
        <v>0</v>
      </c>
      <c r="CN1409" s="72" t="b">
        <f t="shared" si="630"/>
        <v>0</v>
      </c>
      <c r="CP1409" s="13">
        <f t="shared" si="631"/>
        <v>0</v>
      </c>
      <c r="CQ1409" s="13" t="b">
        <f t="shared" si="632"/>
        <v>0</v>
      </c>
      <c r="CR1409" s="13" t="b">
        <f t="shared" si="633"/>
        <v>0</v>
      </c>
      <c r="CS1409" s="13" t="b">
        <f t="shared" si="639"/>
        <v>0</v>
      </c>
      <c r="CT1409" s="13" t="b">
        <f t="shared" si="638"/>
        <v>0</v>
      </c>
      <c r="CU1409" s="13" t="b">
        <f t="shared" si="640"/>
        <v>0</v>
      </c>
      <c r="CV1409" s="13" t="b">
        <f t="shared" si="634"/>
        <v>0</v>
      </c>
      <c r="CW1409" s="13" t="b">
        <f t="shared" si="635"/>
        <v>0</v>
      </c>
      <c r="CX1409" s="13" t="b">
        <f t="shared" si="636"/>
        <v>0</v>
      </c>
      <c r="CY1409" s="13" t="b">
        <f t="shared" si="637"/>
        <v>0</v>
      </c>
    </row>
    <row r="1410" spans="1:103" ht="15" thickBot="1">
      <c r="A1410" s="932"/>
      <c r="B1410" s="941"/>
      <c r="C1410" s="941"/>
      <c r="D1410" s="941"/>
      <c r="E1410" s="941"/>
      <c r="F1410" s="941"/>
      <c r="G1410" s="941"/>
      <c r="H1410" s="941"/>
      <c r="I1410" s="941"/>
      <c r="J1410" s="941"/>
      <c r="K1410" s="941"/>
      <c r="L1410" s="941"/>
      <c r="M1410" s="941"/>
      <c r="N1410" s="941"/>
      <c r="O1410" s="175"/>
      <c r="P1410" s="941"/>
      <c r="Q1410" s="941"/>
      <c r="R1410" s="941"/>
      <c r="S1410" s="941"/>
      <c r="T1410" s="941"/>
      <c r="U1410" s="941"/>
      <c r="V1410" s="941"/>
      <c r="W1410" s="20"/>
      <c r="X1410" s="20"/>
      <c r="Y1410" s="20"/>
      <c r="Z1410" s="20"/>
      <c r="AA1410" s="20" t="s">
        <v>50</v>
      </c>
      <c r="AB1410" s="22"/>
      <c r="AC1410" s="22"/>
      <c r="AD1410" s="20"/>
      <c r="AE1410" s="941"/>
      <c r="AF1410" s="334">
        <f t="shared" si="641"/>
        <v>0</v>
      </c>
      <c r="AG1410" s="272">
        <f>IF(R1410="kompletna",Q1410*J1410*0.0036*'lista, wskaźniki'!$F$13, IF(R1410="częściowa",Q1410*J1410*0.0036*'lista, wskaźniki'!$F$14, IF(R1410="brak",Q1410*J1410*0.0036*'lista, wskaźniki'!$F$15,)))</f>
        <v>0</v>
      </c>
      <c r="AH1410" s="334">
        <f>IF(Y1410="inne",K1410*'lista, wskaźniki'!$E$35,IF(Y1410="to samo źródło",0,IF(Y1410=0,0)))</f>
        <v>0</v>
      </c>
      <c r="AI1410" s="334" t="b">
        <f>IF(AA1410="gaz z sieci",AC1410*'lista, wskaźniki'!$D$21)</f>
        <v>0</v>
      </c>
      <c r="AJ1410" s="272">
        <f>IF(AA1410="węgiel",AB1410*'lista, wskaźniki'!$D$20, IF('Sektor mieszkaniowy'!AA1410="drewno",'Sektor mieszkaniowy'!AB1410*'lista, wskaźniki'!$D$22,IF('Sektor mieszkaniowy'!AA1410="pellet",AB1410*'lista, wskaźniki'!$D$23,IF('Sektor mieszkaniowy'!AA1410="gaz z sieci",AB1410*'lista, wskaźniki'!$D$21,IF('Sektor mieszkaniowy'!AA1410="olej opałowy",'Sektor mieszkaniowy'!AB1410*'lista, wskaźniki'!$D$24)))))</f>
        <v>0</v>
      </c>
      <c r="AK1410" s="1002"/>
      <c r="AL1410" s="941"/>
      <c r="AM1410" s="20">
        <f>IF(AA1410="węgiel",AF1410*1/3.6*'lista, wskaźniki'!$F$20,IF(AA1410="drewno",AF1410*1/3.6*'lista, wskaźniki'!$F$22,IF(AA1410="pellet",AF1410*1/3.6*'lista, wskaźniki'!$F$23,IF(AA1410="gaz z sieci",AF1410*1/3.6*'lista, wskaźniki'!$F$21,IF(AA1410="olej opałowy",AF1410*1/3.6*'lista, wskaźniki'!$F$24,0)))))</f>
        <v>0</v>
      </c>
      <c r="AN1410" s="20">
        <f>IF(AA1410="węgiel",AF1410*'lista, wskaźniki'!$E$42,IF(AA1410="drewno",AF1410*'lista, wskaźniki'!$G$42,IF(AA1410="pellet",AF1410*'lista, wskaźniki'!$H$42,IF(AA1410="gaz z sieci",AF1410*'lista, wskaźniki'!$F$42,IF(AA1410="olej opałowy",AF1410*'lista, wskaźniki'!$I$42,0)))))</f>
        <v>0</v>
      </c>
      <c r="AO1410" s="20">
        <f>IF(AA1410="węgiel",AF1410*'lista, wskaźniki'!$E$43,IF(AA1410="drewno",AF1410*'lista, wskaźniki'!$G$43,IF(AA1410="pellet",AF1410*'lista, wskaźniki'!$H$43,IF(AA1410="gaz z sieci",AF1410*'lista, wskaźniki'!$F$43,IF(AA1410="olej opałowy",AF1410*'lista, wskaźniki'!$I$43,0)))))</f>
        <v>0</v>
      </c>
      <c r="AP1410" s="20">
        <f>IF(AA1410="węgiel",AF1410*'lista, wskaźniki'!$E$44,IF(AA1410="drewno",AF1410*'lista, wskaźniki'!$G$44,IF(AA1410="pellet",AF1410*'lista, wskaźniki'!$H$44,IF(AA1410="gaz z sieci",AF1410*'lista, wskaźniki'!$F$44,IF(AA1410="olej opałowy",AF1410*'lista, wskaźniki'!$I$44,0)))))</f>
        <v>0</v>
      </c>
      <c r="AQ1410" s="20" t="b">
        <f>IF(Z1410="gaz",AH1410*1/3.6*'lista, wskaźniki'!$F$21,IF(Z1410="energia elektryczna",AH1410*1/3.6*'lista, wskaźniki'!$F$26))</f>
        <v>0</v>
      </c>
      <c r="AR1410" s="20" t="b">
        <f>IF(Z1410="gaz",AH1410*'lista, wskaźniki'!$F$42,IF(Z1410="energia elektryczna",AH1410*0))</f>
        <v>0</v>
      </c>
      <c r="AS1410" s="20" t="b">
        <f>IF(Z1410="gaz",AH1410*'lista, wskaźniki'!$F$43,IF(Z1410="energia elektryczna",AH1410*0))</f>
        <v>0</v>
      </c>
      <c r="AT1410" s="20" t="b">
        <f>IF(Z1410="gaz",AH1410*'lista, wskaźniki'!$F$44,IF(Z1410="energia elektryczna",AH1410*0))</f>
        <v>0</v>
      </c>
      <c r="AU1410" s="20">
        <f>AI1410*1/3.6*'lista, wskaźniki'!$F$21</f>
        <v>0</v>
      </c>
      <c r="AV1410" s="20">
        <f>AI1410*'lista, wskaźniki'!$F$42</f>
        <v>0</v>
      </c>
      <c r="AW1410" s="20">
        <f>AI1410*'lista, wskaźniki'!$F$43</f>
        <v>0</v>
      </c>
      <c r="AX1410" s="20">
        <f>AI1410*'lista, wskaźniki'!$F$44</f>
        <v>0</v>
      </c>
      <c r="AY1410" s="20">
        <f>AK1410*'lista, wskaźniki'!$F$26</f>
        <v>0</v>
      </c>
      <c r="AZ1410" s="20">
        <f t="shared" si="613"/>
        <v>0</v>
      </c>
      <c r="BA1410" s="20">
        <f t="shared" si="614"/>
        <v>0</v>
      </c>
      <c r="BB1410" s="20">
        <f t="shared" si="615"/>
        <v>0</v>
      </c>
      <c r="BC1410" s="20">
        <f t="shared" si="616"/>
        <v>0</v>
      </c>
      <c r="BD1410" s="941"/>
      <c r="BE1410" s="941"/>
      <c r="BF1410" s="941"/>
      <c r="BG1410" s="941"/>
      <c r="BH1410" s="20"/>
      <c r="BI1410" s="941"/>
      <c r="BJ1410" s="20"/>
      <c r="BK1410" s="941"/>
      <c r="BL1410" s="20"/>
      <c r="BM1410" s="20"/>
      <c r="BN1410" s="20"/>
      <c r="BO1410" s="20"/>
      <c r="BP1410" s="20"/>
      <c r="BQ1410" s="20"/>
      <c r="BR1410" s="20"/>
      <c r="BS1410" s="1005"/>
      <c r="BT1410" s="1005"/>
      <c r="BU1410" s="1005"/>
      <c r="BV1410" s="1005"/>
      <c r="BW1410" s="1005"/>
      <c r="BX1410" s="1005"/>
      <c r="BY1410" s="1008"/>
      <c r="CA1410" s="365" t="b">
        <f t="shared" si="617"/>
        <v>0</v>
      </c>
      <c r="CB1410" s="365" t="b">
        <f t="shared" si="618"/>
        <v>0</v>
      </c>
      <c r="CC1410" s="365">
        <f t="shared" si="619"/>
        <v>0</v>
      </c>
      <c r="CD1410" s="365" t="b">
        <f t="shared" si="620"/>
        <v>0</v>
      </c>
      <c r="CE1410" s="365" t="b">
        <f t="shared" si="621"/>
        <v>0</v>
      </c>
      <c r="CF1410" s="365" t="b">
        <f t="shared" si="622"/>
        <v>0</v>
      </c>
      <c r="CG1410" s="365" t="b">
        <f t="shared" si="623"/>
        <v>0</v>
      </c>
      <c r="CH1410" s="365" t="b">
        <f t="shared" si="624"/>
        <v>0</v>
      </c>
      <c r="CI1410" s="72" t="b">
        <f t="shared" si="625"/>
        <v>0</v>
      </c>
      <c r="CJ1410" s="72" t="b">
        <f t="shared" si="626"/>
        <v>0</v>
      </c>
      <c r="CK1410" s="72">
        <f t="shared" si="627"/>
        <v>0</v>
      </c>
      <c r="CL1410" s="72">
        <f t="shared" si="628"/>
        <v>0</v>
      </c>
      <c r="CM1410" s="72" t="b">
        <f t="shared" si="629"/>
        <v>0</v>
      </c>
      <c r="CN1410" s="72" t="b">
        <f t="shared" si="630"/>
        <v>0</v>
      </c>
      <c r="CP1410" s="13">
        <f t="shared" si="631"/>
        <v>0</v>
      </c>
      <c r="CQ1410" s="13" t="b">
        <f t="shared" si="632"/>
        <v>0</v>
      </c>
      <c r="CR1410" s="13" t="b">
        <f t="shared" si="633"/>
        <v>0</v>
      </c>
      <c r="CS1410" s="13" t="b">
        <f t="shared" si="639"/>
        <v>0</v>
      </c>
      <c r="CT1410" s="13" t="b">
        <f t="shared" si="638"/>
        <v>0</v>
      </c>
      <c r="CU1410" s="13" t="b">
        <f t="shared" si="640"/>
        <v>0</v>
      </c>
      <c r="CV1410" s="13" t="b">
        <f t="shared" si="634"/>
        <v>0</v>
      </c>
      <c r="CW1410" s="13" t="b">
        <f t="shared" si="635"/>
        <v>0</v>
      </c>
      <c r="CX1410" s="13" t="b">
        <f t="shared" si="636"/>
        <v>0</v>
      </c>
      <c r="CY1410" s="13" t="b">
        <f t="shared" si="637"/>
        <v>0</v>
      </c>
    </row>
    <row r="1411" spans="1:103" s="282" customFormat="1" ht="15" thickBot="1">
      <c r="A1411" s="932"/>
      <c r="B1411" s="941"/>
      <c r="C1411" s="941"/>
      <c r="D1411" s="941"/>
      <c r="E1411" s="941"/>
      <c r="F1411" s="941"/>
      <c r="G1411" s="941"/>
      <c r="H1411" s="941"/>
      <c r="I1411" s="941"/>
      <c r="J1411" s="941"/>
      <c r="K1411" s="941"/>
      <c r="L1411" s="941"/>
      <c r="M1411" s="941"/>
      <c r="N1411" s="941"/>
      <c r="O1411" s="302"/>
      <c r="P1411" s="941"/>
      <c r="Q1411" s="941"/>
      <c r="R1411" s="941"/>
      <c r="S1411" s="941"/>
      <c r="T1411" s="941"/>
      <c r="U1411" s="941"/>
      <c r="V1411" s="941"/>
      <c r="W1411" s="283"/>
      <c r="X1411" s="283"/>
      <c r="Y1411" s="283"/>
      <c r="Z1411" s="283"/>
      <c r="AA1411" s="339" t="s">
        <v>38</v>
      </c>
      <c r="AB1411" s="303"/>
      <c r="AC1411" s="303">
        <v>150</v>
      </c>
      <c r="AD1411" s="283"/>
      <c r="AE1411" s="941"/>
      <c r="AF1411" s="334">
        <f t="shared" si="641"/>
        <v>0</v>
      </c>
      <c r="AG1411" s="281">
        <f>IF(R1411="kompletna",Q1411*J1411*0.0036*'lista, wskaźniki'!$F$13, IF(R1411="częściowa",Q1411*J1411*0.0036*'lista, wskaźniki'!$F$14, IF(R1411="brak",Q1411*J1411*0.0036*'lista, wskaźniki'!$F$15,)))</f>
        <v>0</v>
      </c>
      <c r="AH1411" s="334">
        <f>IF(Y1411="inne",K1411*'lista, wskaźniki'!$E$35,IF(Y1411="to samo źródło",0,IF(Y1411=0,0)))</f>
        <v>0</v>
      </c>
      <c r="AI1411" s="334">
        <f>IF(AA1411="gaz z sieci",AC1411*'lista, wskaźniki'!$D$21)</f>
        <v>5.4180000000000001</v>
      </c>
      <c r="AJ1411" s="281">
        <f>IF(AA1411="węgiel",AB1411*'lista, wskaźniki'!$D$20, IF('Sektor mieszkaniowy'!AA1411="drewno",'Sektor mieszkaniowy'!AB1411*'lista, wskaźniki'!$D$22,IF('Sektor mieszkaniowy'!AA1411="pellet",AB1411*'lista, wskaźniki'!$D$23,IF('Sektor mieszkaniowy'!AA1411="gaz z sieci",AB1411*'lista, wskaźniki'!$D$21,IF('Sektor mieszkaniowy'!AA1411="olej opałowy",'Sektor mieszkaniowy'!AB1411*'lista, wskaźniki'!$D$24)))))</f>
        <v>0</v>
      </c>
      <c r="AK1411" s="1002"/>
      <c r="AL1411" s="941"/>
      <c r="AM1411" s="20">
        <f>IF(AA1411="węgiel",AF1411*1/3.6*'lista, wskaźniki'!$F$20,IF(AA1411="drewno",AF1411*1/3.6*'lista, wskaźniki'!$F$22,IF(AA1411="pellet",AF1411*1/3.6*'lista, wskaźniki'!$F$23,IF(AA1411="gaz z sieci",AF1411*1/3.6*'lista, wskaźniki'!$F$21,IF(AA1411="olej opałowy",AF1411*1/3.6*'lista, wskaźniki'!$F$24,0)))))</f>
        <v>0</v>
      </c>
      <c r="AN1411" s="20">
        <f>IF(AA1411="węgiel",AF1411*'lista, wskaźniki'!$E$42,IF(AA1411="drewno",AF1411*'lista, wskaźniki'!$G$42,IF(AA1411="pellet",AF1411*'lista, wskaźniki'!$H$42,IF(AA1411="gaz z sieci",AF1411*'lista, wskaźniki'!$F$42,IF(AA1411="olej opałowy",AF1411*'lista, wskaźniki'!$I$42,0)))))</f>
        <v>0</v>
      </c>
      <c r="AO1411" s="20">
        <f>IF(AA1411="węgiel",AF1411*'lista, wskaźniki'!$E$43,IF(AA1411="drewno",AF1411*'lista, wskaźniki'!$G$43,IF(AA1411="pellet",AF1411*'lista, wskaźniki'!$H$43,IF(AA1411="gaz z sieci",AF1411*'lista, wskaźniki'!$F$43,IF(AA1411="olej opałowy",AF1411*'lista, wskaźniki'!$I$43,0)))))</f>
        <v>0</v>
      </c>
      <c r="AP1411" s="20">
        <f>IF(AA1411="węgiel",AF1411*'lista, wskaźniki'!$E$44,IF(AA1411="drewno",AF1411*'lista, wskaźniki'!$G$44,IF(AA1411="pellet",AF1411*'lista, wskaźniki'!$H$44,IF(AA1411="gaz z sieci",AF1411*'lista, wskaźniki'!$F$44,IF(AA1411="olej opałowy",AF1411*'lista, wskaźniki'!$I$44,0)))))</f>
        <v>0</v>
      </c>
      <c r="AQ1411" s="20" t="b">
        <f>IF(Z1411="gaz",AH1411*1/3.6*'lista, wskaźniki'!$F$21,IF(Z1411="energia elektryczna",AH1411*1/3.6*'lista, wskaźniki'!$F$26))</f>
        <v>0</v>
      </c>
      <c r="AR1411" s="20" t="b">
        <f>IF(Z1411="gaz",AH1411*'lista, wskaźniki'!$F$42,IF(Z1411="energia elektryczna",AH1411*0))</f>
        <v>0</v>
      </c>
      <c r="AS1411" s="20" t="b">
        <f>IF(Z1411="gaz",AH1411*'lista, wskaźniki'!$F$43,IF(Z1411="energia elektryczna",AH1411*0))</f>
        <v>0</v>
      </c>
      <c r="AT1411" s="20" t="b">
        <f>IF(Z1411="gaz",AH1411*'lista, wskaźniki'!$F$44,IF(Z1411="energia elektryczna",AH1411*0))</f>
        <v>0</v>
      </c>
      <c r="AU1411" s="20">
        <f>AI1411*1/3.6*'lista, wskaźniki'!$F$21</f>
        <v>0.30243275999999997</v>
      </c>
      <c r="AV1411" s="20">
        <f>AI1411*'lista, wskaźniki'!$F$42</f>
        <v>2.7089999999999998E-6</v>
      </c>
      <c r="AW1411" s="20">
        <f>AI1411*'lista, wskaźniki'!$F$43</f>
        <v>2.7089999999999998E-6</v>
      </c>
      <c r="AX1411" s="20">
        <f>AI1411*'lista, wskaźniki'!$F$44</f>
        <v>0</v>
      </c>
      <c r="AY1411" s="20">
        <f>AK1411*'lista, wskaźniki'!$F$26</f>
        <v>0</v>
      </c>
      <c r="AZ1411" s="20">
        <f t="shared" si="613"/>
        <v>0.30243275999999997</v>
      </c>
      <c r="BA1411" s="20">
        <f t="shared" si="614"/>
        <v>2.7089999999999998E-6</v>
      </c>
      <c r="BB1411" s="20">
        <f t="shared" si="615"/>
        <v>2.7089999999999998E-6</v>
      </c>
      <c r="BC1411" s="20">
        <f t="shared" si="616"/>
        <v>0</v>
      </c>
      <c r="BD1411" s="941"/>
      <c r="BE1411" s="941"/>
      <c r="BF1411" s="941"/>
      <c r="BG1411" s="941"/>
      <c r="BH1411" s="283"/>
      <c r="BI1411" s="941"/>
      <c r="BJ1411" s="283"/>
      <c r="BK1411" s="941"/>
      <c r="BL1411" s="283"/>
      <c r="BM1411" s="283"/>
      <c r="BN1411" s="283"/>
      <c r="BO1411" s="283"/>
      <c r="BP1411" s="283"/>
      <c r="BQ1411" s="283"/>
      <c r="BR1411" s="283"/>
      <c r="BS1411" s="1005"/>
      <c r="BT1411" s="1005"/>
      <c r="BU1411" s="1005"/>
      <c r="BV1411" s="1005"/>
      <c r="BW1411" s="1005"/>
      <c r="BX1411" s="1005"/>
      <c r="BY1411" s="1008"/>
      <c r="CA1411" s="365" t="b">
        <f t="shared" si="617"/>
        <v>0</v>
      </c>
      <c r="CB1411" s="365" t="b">
        <f t="shared" si="618"/>
        <v>0</v>
      </c>
      <c r="CC1411" s="365" t="b">
        <f t="shared" si="619"/>
        <v>0</v>
      </c>
      <c r="CD1411" s="365">
        <f t="shared" si="620"/>
        <v>0</v>
      </c>
      <c r="CE1411" s="365" t="b">
        <f t="shared" si="621"/>
        <v>0</v>
      </c>
      <c r="CF1411" s="365" t="b">
        <f t="shared" si="622"/>
        <v>0</v>
      </c>
      <c r="CG1411" s="365" t="b">
        <f t="shared" si="623"/>
        <v>0</v>
      </c>
      <c r="CH1411" s="365">
        <f t="shared" si="624"/>
        <v>5.4180000000000001</v>
      </c>
      <c r="CI1411" s="72" t="b">
        <f t="shared" si="625"/>
        <v>0</v>
      </c>
      <c r="CJ1411" s="72" t="b">
        <f t="shared" si="626"/>
        <v>0</v>
      </c>
      <c r="CK1411" s="72" t="b">
        <f t="shared" si="627"/>
        <v>0</v>
      </c>
      <c r="CL1411" s="72">
        <f t="shared" si="628"/>
        <v>0</v>
      </c>
      <c r="CM1411" s="72" t="b">
        <f t="shared" si="629"/>
        <v>0</v>
      </c>
      <c r="CN1411" s="72" t="b">
        <f t="shared" si="630"/>
        <v>0</v>
      </c>
      <c r="CP1411" s="13">
        <f t="shared" si="631"/>
        <v>0</v>
      </c>
      <c r="CQ1411" s="13" t="b">
        <f t="shared" si="632"/>
        <v>0</v>
      </c>
      <c r="CR1411" s="13" t="b">
        <f t="shared" si="633"/>
        <v>0</v>
      </c>
      <c r="CS1411" s="13" t="b">
        <f t="shared" si="639"/>
        <v>0</v>
      </c>
      <c r="CT1411" s="13" t="b">
        <f t="shared" si="638"/>
        <v>0</v>
      </c>
      <c r="CU1411" s="13" t="b">
        <f t="shared" si="640"/>
        <v>0</v>
      </c>
      <c r="CV1411" s="13" t="b">
        <f t="shared" si="634"/>
        <v>0</v>
      </c>
      <c r="CW1411" s="13" t="b">
        <f t="shared" si="635"/>
        <v>0</v>
      </c>
      <c r="CX1411" s="13" t="b">
        <f t="shared" si="636"/>
        <v>0</v>
      </c>
      <c r="CY1411" s="13" t="b">
        <f t="shared" si="637"/>
        <v>0</v>
      </c>
    </row>
    <row r="1412" spans="1:103" ht="15" thickBot="1">
      <c r="A1412" s="933"/>
      <c r="B1412" s="942"/>
      <c r="C1412" s="942"/>
      <c r="D1412" s="942"/>
      <c r="E1412" s="942"/>
      <c r="F1412" s="942"/>
      <c r="G1412" s="942"/>
      <c r="H1412" s="942"/>
      <c r="I1412" s="942"/>
      <c r="J1412" s="942"/>
      <c r="K1412" s="942"/>
      <c r="L1412" s="942"/>
      <c r="M1412" s="942"/>
      <c r="N1412" s="942"/>
      <c r="O1412" s="176"/>
      <c r="P1412" s="942"/>
      <c r="Q1412" s="942"/>
      <c r="R1412" s="942"/>
      <c r="S1412" s="942"/>
      <c r="T1412" s="942"/>
      <c r="U1412" s="942"/>
      <c r="V1412" s="942"/>
      <c r="W1412" s="21"/>
      <c r="X1412" s="21"/>
      <c r="Y1412" s="21"/>
      <c r="Z1412" s="21"/>
      <c r="AA1412" s="21" t="s">
        <v>37</v>
      </c>
      <c r="AB1412" s="55"/>
      <c r="AC1412" s="55"/>
      <c r="AD1412" s="21"/>
      <c r="AE1412" s="942"/>
      <c r="AF1412" s="334">
        <f t="shared" si="641"/>
        <v>0</v>
      </c>
      <c r="AG1412" s="272">
        <f>IF(R1412="kompletna",Q1412*J1412*0.0036*'lista, wskaźniki'!$F$13, IF(R1412="częściowa",Q1412*J1412*0.0036*'lista, wskaźniki'!$F$14, IF(R1412="brak",Q1412*J1412*0.0036*'lista, wskaźniki'!$F$15,)))</f>
        <v>0</v>
      </c>
      <c r="AH1412" s="334">
        <f>IF(Y1412="inne",K1412*'lista, wskaźniki'!$E$35,IF(Y1412="to samo źródło",0,IF(Y1412=0,0)))</f>
        <v>0</v>
      </c>
      <c r="AI1412" s="334" t="b">
        <f>IF(AA1412="gaz z sieci",AC1412*'lista, wskaźniki'!$D$21)</f>
        <v>0</v>
      </c>
      <c r="AJ1412" s="272">
        <f>IF(AA1412="węgiel",AB1412*'lista, wskaźniki'!$D$20, IF('Sektor mieszkaniowy'!AA1412="drewno",'Sektor mieszkaniowy'!AB1412*'lista, wskaźniki'!$D$22,IF('Sektor mieszkaniowy'!AA1412="pellet",AB1412*'lista, wskaźniki'!$D$23,IF('Sektor mieszkaniowy'!AA1412="gaz z sieci",AB1412*'lista, wskaźniki'!$D$21,IF('Sektor mieszkaniowy'!AA1412="olej opałowy",'Sektor mieszkaniowy'!AB1412*'lista, wskaźniki'!$D$24)))))</f>
        <v>0</v>
      </c>
      <c r="AK1412" s="1003"/>
      <c r="AL1412" s="942"/>
      <c r="AM1412" s="20">
        <f>IF(AA1412="węgiel",AF1412*1/3.6*'lista, wskaźniki'!$F$20,IF(AA1412="drewno",AF1412*1/3.6*'lista, wskaźniki'!$F$22,IF(AA1412="pellet",AF1412*1/3.6*'lista, wskaźniki'!$F$23,IF(AA1412="gaz z sieci",AF1412*1/3.6*'lista, wskaźniki'!$F$21,IF(AA1412="olej opałowy",AF1412*1/3.6*'lista, wskaźniki'!$F$24,0)))))</f>
        <v>0</v>
      </c>
      <c r="AN1412" s="20">
        <f>IF(AA1412="węgiel",AF1412*'lista, wskaźniki'!$E$42,IF(AA1412="drewno",AF1412*'lista, wskaźniki'!$G$42,IF(AA1412="pellet",AF1412*'lista, wskaźniki'!$H$42,IF(AA1412="gaz z sieci",AF1412*'lista, wskaźniki'!$F$42,IF(AA1412="olej opałowy",AF1412*'lista, wskaźniki'!$I$42,0)))))</f>
        <v>0</v>
      </c>
      <c r="AO1412" s="20">
        <f>IF(AA1412="węgiel",AF1412*'lista, wskaźniki'!$E$43,IF(AA1412="drewno",AF1412*'lista, wskaźniki'!$G$43,IF(AA1412="pellet",AF1412*'lista, wskaźniki'!$H$43,IF(AA1412="gaz z sieci",AF1412*'lista, wskaźniki'!$F$43,IF(AA1412="olej opałowy",AF1412*'lista, wskaźniki'!$I$43,0)))))</f>
        <v>0</v>
      </c>
      <c r="AP1412" s="20">
        <f>IF(AA1412="węgiel",AF1412*'lista, wskaźniki'!$E$44,IF(AA1412="drewno",AF1412*'lista, wskaźniki'!$G$44,IF(AA1412="pellet",AF1412*'lista, wskaźniki'!$H$44,IF(AA1412="gaz z sieci",AF1412*'lista, wskaźniki'!$F$44,IF(AA1412="olej opałowy",AF1412*'lista, wskaźniki'!$I$44,0)))))</f>
        <v>0</v>
      </c>
      <c r="AQ1412" s="20" t="b">
        <f>IF(Z1412="gaz",AH1412*1/3.6*'lista, wskaźniki'!$F$21,IF(Z1412="energia elektryczna",AH1412*1/3.6*'lista, wskaźniki'!$F$26))</f>
        <v>0</v>
      </c>
      <c r="AR1412" s="20" t="b">
        <f>IF(Z1412="gaz",AH1412*'lista, wskaźniki'!$F$42,IF(Z1412="energia elektryczna",AH1412*0))</f>
        <v>0</v>
      </c>
      <c r="AS1412" s="20" t="b">
        <f>IF(Z1412="gaz",AH1412*'lista, wskaźniki'!$F$43,IF(Z1412="energia elektryczna",AH1412*0))</f>
        <v>0</v>
      </c>
      <c r="AT1412" s="20" t="b">
        <f>IF(Z1412="gaz",AH1412*'lista, wskaźniki'!$F$44,IF(Z1412="energia elektryczna",AH1412*0))</f>
        <v>0</v>
      </c>
      <c r="AU1412" s="20">
        <f>AI1412*1/3.6*'lista, wskaźniki'!$F$21</f>
        <v>0</v>
      </c>
      <c r="AV1412" s="20">
        <f>AI1412*'lista, wskaźniki'!$F$42</f>
        <v>0</v>
      </c>
      <c r="AW1412" s="20">
        <f>AI1412*'lista, wskaźniki'!$F$43</f>
        <v>0</v>
      </c>
      <c r="AX1412" s="20">
        <f>AI1412*'lista, wskaźniki'!$F$44</f>
        <v>0</v>
      </c>
      <c r="AY1412" s="20">
        <f>AK1412*'lista, wskaźniki'!$F$26</f>
        <v>0</v>
      </c>
      <c r="AZ1412" s="20">
        <f t="shared" ref="AZ1412:AZ1475" si="642">AM1412+AQ1412+AU1412+AY1412</f>
        <v>0</v>
      </c>
      <c r="BA1412" s="20">
        <f t="shared" ref="BA1412:BA1475" si="643">AN1412+AR1412+AV1412</f>
        <v>0</v>
      </c>
      <c r="BB1412" s="20">
        <f t="shared" ref="BB1412:BB1475" si="644">AO1412+AS1412+AW1412</f>
        <v>0</v>
      </c>
      <c r="BC1412" s="20">
        <f t="shared" ref="BC1412:BC1475" si="645">AP1412+AT1412+AX1412</f>
        <v>0</v>
      </c>
      <c r="BD1412" s="942"/>
      <c r="BE1412" s="942"/>
      <c r="BF1412" s="942"/>
      <c r="BG1412" s="942"/>
      <c r="BH1412" s="21"/>
      <c r="BI1412" s="942"/>
      <c r="BJ1412" s="21"/>
      <c r="BK1412" s="942"/>
      <c r="BL1412" s="21"/>
      <c r="BM1412" s="21"/>
      <c r="BN1412" s="21"/>
      <c r="BO1412" s="21"/>
      <c r="BP1412" s="21"/>
      <c r="BQ1412" s="21"/>
      <c r="BR1412" s="21"/>
      <c r="BS1412" s="1006"/>
      <c r="BT1412" s="1006"/>
      <c r="BU1412" s="1006"/>
      <c r="BV1412" s="1006"/>
      <c r="BW1412" s="1006"/>
      <c r="BX1412" s="1006"/>
      <c r="BY1412" s="1009"/>
      <c r="CA1412" s="365" t="b">
        <f t="shared" ref="CA1412:CA1475" si="646">IF(AA1412="węgiel",AF1412)</f>
        <v>0</v>
      </c>
      <c r="CB1412" s="365" t="b">
        <f t="shared" ref="CB1412:CB1475" si="647">IF(AA1412="drewno",AF1412)</f>
        <v>0</v>
      </c>
      <c r="CC1412" s="365" t="b">
        <f t="shared" ref="CC1412:CC1475" si="648">IF(AA1412="pellet",AF1412)</f>
        <v>0</v>
      </c>
      <c r="CD1412" s="365" t="b">
        <f t="shared" ref="CD1412:CD1475" si="649">IF(AA1412="gaz z sieci",AF1412)</f>
        <v>0</v>
      </c>
      <c r="CE1412" s="365">
        <f t="shared" ref="CE1412:CE1475" si="650">IF(AA1412="olej opałowy",AF1412)</f>
        <v>0</v>
      </c>
      <c r="CF1412" s="365" t="b">
        <f t="shared" ref="CF1412:CF1475" si="651">IF(Z1412="gaz",AH1412)</f>
        <v>0</v>
      </c>
      <c r="CG1412" s="365" t="b">
        <f t="shared" ref="CG1412:CG1475" si="652">IF(Z1412="energia elektryczna",AH1412)</f>
        <v>0</v>
      </c>
      <c r="CH1412" s="365" t="b">
        <f t="shared" ref="CH1412:CH1475" si="653">IF(AA1412="gaz z sieci",AI1412)</f>
        <v>0</v>
      </c>
      <c r="CI1412" s="72" t="b">
        <f t="shared" ref="CI1412:CI1475" si="654">CA1412</f>
        <v>0</v>
      </c>
      <c r="CJ1412" s="72" t="b">
        <f t="shared" ref="CJ1412:CJ1475" si="655">CB1412</f>
        <v>0</v>
      </c>
      <c r="CK1412" s="72" t="b">
        <f t="shared" ref="CK1412:CK1475" si="656">CC1412</f>
        <v>0</v>
      </c>
      <c r="CL1412" s="72">
        <f t="shared" ref="CL1412:CL1475" si="657">CD1412+CF1412</f>
        <v>0</v>
      </c>
      <c r="CM1412" s="72">
        <f t="shared" ref="CM1412:CM1475" si="658">CE1412</f>
        <v>0</v>
      </c>
      <c r="CN1412" s="72" t="b">
        <f t="shared" ref="CN1412:CN1475" si="659">CG1412</f>
        <v>0</v>
      </c>
      <c r="CP1412" s="13">
        <f t="shared" ref="CP1412:CP1475" si="660">IF(I1412="&lt;1966",J1412,IF(I1412&lt;1966,J1412))</f>
        <v>0</v>
      </c>
      <c r="CQ1412" s="13" t="b">
        <f t="shared" ref="CQ1412:CQ1475" si="661">IF(R1412="kompletna",CP1412,IF(R1412="częściowa",0.5*CP1412,IF(R1412="brak",0*CP1412)))</f>
        <v>0</v>
      </c>
      <c r="CR1412" s="13" t="b">
        <f t="shared" ref="CR1412:CR1475" si="662">IF(I1412="1967-1985",J1412)</f>
        <v>0</v>
      </c>
      <c r="CS1412" s="13" t="b">
        <f t="shared" si="639"/>
        <v>0</v>
      </c>
      <c r="CT1412" s="13" t="b">
        <f t="shared" si="638"/>
        <v>0</v>
      </c>
      <c r="CU1412" s="13" t="b">
        <f t="shared" si="640"/>
        <v>0</v>
      </c>
      <c r="CV1412" s="13" t="b">
        <f t="shared" ref="CV1412:CV1475" si="663">IF(I1412="1993-1996",J1412)</f>
        <v>0</v>
      </c>
      <c r="CW1412" s="13" t="b">
        <f t="shared" ref="CW1412:CW1475" si="664">IF(R1412="kompletna",CV1412,IF(R1412="częściowa",0.5*CV1412,IF(R1412="brak",0*CV1412)))</f>
        <v>0</v>
      </c>
      <c r="CX1412" s="13" t="b">
        <f t="shared" ref="CX1412:CX1475" si="665">IF(I1412="&gt;1997",J1412)</f>
        <v>0</v>
      </c>
      <c r="CY1412" s="13" t="b">
        <f t="shared" ref="CY1412:CY1475" si="666">IF(R1412="kompletna",CX1412,IF(R1412="częściowa",0.5*CX1412,IF(R1412="brak",0*CX1412)))</f>
        <v>0</v>
      </c>
    </row>
    <row r="1413" spans="1:103" ht="15" thickBot="1">
      <c r="A1413" s="931">
        <v>283</v>
      </c>
      <c r="B1413" s="940" t="s">
        <v>232</v>
      </c>
      <c r="C1413" s="940"/>
      <c r="D1413" s="940" t="s">
        <v>1</v>
      </c>
      <c r="E1413" s="940" t="s">
        <v>5</v>
      </c>
      <c r="F1413" s="940"/>
      <c r="G1413" s="940"/>
      <c r="H1413" s="940"/>
      <c r="I1413" s="940" t="s">
        <v>10</v>
      </c>
      <c r="J1413" s="940">
        <v>70</v>
      </c>
      <c r="K1413" s="940">
        <v>4</v>
      </c>
      <c r="L1413" s="940" t="s">
        <v>16</v>
      </c>
      <c r="M1413" s="940">
        <v>50</v>
      </c>
      <c r="N1413" s="940" t="s">
        <v>16</v>
      </c>
      <c r="O1413" s="174">
        <v>50</v>
      </c>
      <c r="P1413" s="940" t="s">
        <v>17</v>
      </c>
      <c r="Q1413" s="940">
        <f>IF(I1413="&lt;1966",'lista, wskaźniki'!$G$4,IF(I1413="1967-1985",'lista, wskaźniki'!$G$5,IF(I1413="1986-1992",'lista, wskaźniki'!$G$6,IF(I1413="1993-1996",'lista, wskaźniki'!$G$7,IF(I1413="&gt;1997",'lista, wskaźniki'!$G$8,IF(I1413=0,'lista, wskaźniki'!$G$4))))))</f>
        <v>290</v>
      </c>
      <c r="R1413" s="940" t="s">
        <v>23</v>
      </c>
      <c r="S1413" s="940" t="s">
        <v>28</v>
      </c>
      <c r="T1413" s="940">
        <v>14</v>
      </c>
      <c r="U1413" s="940">
        <v>1997</v>
      </c>
      <c r="V1413" s="940"/>
      <c r="W1413" s="19" t="s">
        <v>35</v>
      </c>
      <c r="X1413" s="19" t="s">
        <v>39</v>
      </c>
      <c r="Y1413" s="19" t="s">
        <v>42</v>
      </c>
      <c r="Z1413" s="19"/>
      <c r="AA1413" s="19" t="s">
        <v>35</v>
      </c>
      <c r="AB1413" s="54">
        <v>2</v>
      </c>
      <c r="AC1413" s="54"/>
      <c r="AD1413" s="19">
        <v>1500</v>
      </c>
      <c r="AE1413" s="940">
        <v>12</v>
      </c>
      <c r="AF1413" s="334">
        <f t="shared" si="641"/>
        <v>51.861999999999995</v>
      </c>
      <c r="AG1413" s="272">
        <f>IF(R1413="kompletna",Q1413*J1413*0.0036*'lista, wskaźniki'!$F$13, IF(R1413="częściowa",Q1413*J1413*0.0036*'lista, wskaźniki'!$F$14, IF(R1413="brak",Q1413*J1413*0.0036*'lista, wskaźniki'!$F$15,)))</f>
        <v>58.463999999999999</v>
      </c>
      <c r="AH1413" s="334">
        <f>IF(Y1413="inne",K1413*'lista, wskaźniki'!$E$35,IF(Y1413="to samo źródło",0,IF(Y1413=0,0)))</f>
        <v>0</v>
      </c>
      <c r="AI1413" s="334" t="b">
        <f>IF(AA1413="gaz z sieci",AC1413*'lista, wskaźniki'!$D$21)</f>
        <v>0</v>
      </c>
      <c r="AJ1413" s="272">
        <f>IF(AA1413="węgiel",AB1413*'lista, wskaźniki'!$D$20, IF('Sektor mieszkaniowy'!AA1413="drewno",'Sektor mieszkaniowy'!AB1413*'lista, wskaźniki'!$D$22,IF('Sektor mieszkaniowy'!AA1413="pellet",AB1413*'lista, wskaźniki'!$D$23,IF('Sektor mieszkaniowy'!AA1413="gaz z sieci",AB1413*'lista, wskaźniki'!$D$21,IF('Sektor mieszkaniowy'!AA1413="olej opałowy",'Sektor mieszkaniowy'!AB1413*'lista, wskaźniki'!$D$24)))))</f>
        <v>45.26</v>
      </c>
      <c r="AK1413" s="1001">
        <f>1700/1000</f>
        <v>1.7</v>
      </c>
      <c r="AL1413" s="940">
        <v>1200</v>
      </c>
      <c r="AM1413" s="20">
        <f>IF(AA1413="węgiel",AF1413*1/3.6*'lista, wskaźniki'!$F$20,IF(AA1413="drewno",AF1413*1/3.6*'lista, wskaźniki'!$F$22,IF(AA1413="pellet",AF1413*1/3.6*'lista, wskaźniki'!$F$23,IF(AA1413="gaz z sieci",AF1413*1/3.6*'lista, wskaźniki'!$F$21,IF(AA1413="olej opałowy",AF1413*1/3.6*'lista, wskaźniki'!$F$24,0)))))</f>
        <v>4.9128872599999989</v>
      </c>
      <c r="AN1413" s="20">
        <f>IF(AA1413="węgiel",AF1413*'lista, wskaźniki'!$E$42,IF(AA1413="drewno",AF1413*'lista, wskaźniki'!$G$42,IF(AA1413="pellet",AF1413*'lista, wskaźniki'!$H$42,IF(AA1413="gaz z sieci",AF1413*'lista, wskaźniki'!$F$42,IF(AA1413="olej opałowy",AF1413*'lista, wskaźniki'!$I$42,0)))))</f>
        <v>1.9707559999999999E-2</v>
      </c>
      <c r="AO1413" s="20">
        <f>IF(AA1413="węgiel",AF1413*'lista, wskaźniki'!$E$43,IF(AA1413="drewno",AF1413*'lista, wskaźniki'!$G$43,IF(AA1413="pellet",AF1413*'lista, wskaźniki'!$H$43,IF(AA1413="gaz z sieci",AF1413*'lista, wskaźniki'!$F$43,IF(AA1413="olej opałowy",AF1413*'lista, wskaźniki'!$I$43,0)))))</f>
        <v>1.8670320000000001E-2</v>
      </c>
      <c r="AP1413" s="20">
        <f>IF(AA1413="węgiel",AF1413*'lista, wskaźniki'!$E$44,IF(AA1413="drewno",AF1413*'lista, wskaźniki'!$G$44,IF(AA1413="pellet",AF1413*'lista, wskaźniki'!$H$44,IF(AA1413="gaz z sieci",AF1413*'lista, wskaźniki'!$F$44,IF(AA1413="olej opałowy",AF1413*'lista, wskaźniki'!$I$44,0)))))</f>
        <v>1.4002739999999998E-5</v>
      </c>
      <c r="AQ1413" s="20" t="b">
        <f>IF(Z1413="gaz",AH1413*1/3.6*'lista, wskaźniki'!$F$21,IF(Z1413="energia elektryczna",AH1413*1/3.6*'lista, wskaźniki'!$F$26))</f>
        <v>0</v>
      </c>
      <c r="AR1413" s="20" t="b">
        <f>IF(Z1413="gaz",AH1413*'lista, wskaźniki'!$F$42,IF(Z1413="energia elektryczna",AH1413*0))</f>
        <v>0</v>
      </c>
      <c r="AS1413" s="20" t="b">
        <f>IF(Z1413="gaz",AH1413*'lista, wskaźniki'!$F$43,IF(Z1413="energia elektryczna",AH1413*0))</f>
        <v>0</v>
      </c>
      <c r="AT1413" s="20" t="b">
        <f>IF(Z1413="gaz",AH1413*'lista, wskaźniki'!$F$44,IF(Z1413="energia elektryczna",AH1413*0))</f>
        <v>0</v>
      </c>
      <c r="AU1413" s="20">
        <f>AI1413*1/3.6*'lista, wskaźniki'!$F$21</f>
        <v>0</v>
      </c>
      <c r="AV1413" s="20">
        <f>AI1413*'lista, wskaźniki'!$F$42</f>
        <v>0</v>
      </c>
      <c r="AW1413" s="20">
        <f>AI1413*'lista, wskaźniki'!$F$43</f>
        <v>0</v>
      </c>
      <c r="AX1413" s="20">
        <f>AI1413*'lista, wskaźniki'!$F$44</f>
        <v>0</v>
      </c>
      <c r="AY1413" s="20">
        <f>AK1413*'lista, wskaźniki'!$F$26</f>
        <v>1.5129999999999999</v>
      </c>
      <c r="AZ1413" s="20">
        <f t="shared" si="642"/>
        <v>6.4258872599999988</v>
      </c>
      <c r="BA1413" s="20">
        <f t="shared" si="643"/>
        <v>1.9707559999999999E-2</v>
      </c>
      <c r="BB1413" s="20">
        <f t="shared" si="644"/>
        <v>1.8670320000000001E-2</v>
      </c>
      <c r="BC1413" s="20">
        <f t="shared" si="645"/>
        <v>1.4002739999999998E-5</v>
      </c>
      <c r="BD1413" s="940" t="s">
        <v>16</v>
      </c>
      <c r="BE1413" s="940" t="s">
        <v>16</v>
      </c>
      <c r="BF1413" s="940" t="s">
        <v>16</v>
      </c>
      <c r="BG1413" s="940" t="s">
        <v>17</v>
      </c>
      <c r="BH1413" s="19"/>
      <c r="BI1413" s="940" t="s">
        <v>16</v>
      </c>
      <c r="BJ1413" s="19" t="s">
        <v>52</v>
      </c>
      <c r="BK1413" s="940" t="s">
        <v>17</v>
      </c>
      <c r="BL1413" s="19"/>
      <c r="BM1413" s="19"/>
      <c r="BN1413" s="19"/>
      <c r="BO1413" s="19" t="s">
        <v>57</v>
      </c>
      <c r="BP1413" s="19" t="s">
        <v>52</v>
      </c>
      <c r="BQ1413" s="19" t="s">
        <v>120</v>
      </c>
      <c r="BR1413" s="19"/>
      <c r="BS1413" s="1004">
        <v>40000</v>
      </c>
      <c r="BT1413" s="1004">
        <v>3120</v>
      </c>
      <c r="BU1413" s="1004"/>
      <c r="BV1413" s="1004"/>
      <c r="BW1413" s="1004">
        <v>14352</v>
      </c>
      <c r="BX1413" s="1004"/>
      <c r="BY1413" s="1007"/>
      <c r="CA1413" s="365">
        <f t="shared" si="646"/>
        <v>51.861999999999995</v>
      </c>
      <c r="CB1413" s="365" t="b">
        <f t="shared" si="647"/>
        <v>0</v>
      </c>
      <c r="CC1413" s="365" t="b">
        <f t="shared" si="648"/>
        <v>0</v>
      </c>
      <c r="CD1413" s="365" t="b">
        <f t="shared" si="649"/>
        <v>0</v>
      </c>
      <c r="CE1413" s="365" t="b">
        <f t="shared" si="650"/>
        <v>0</v>
      </c>
      <c r="CF1413" s="365" t="b">
        <f t="shared" si="651"/>
        <v>0</v>
      </c>
      <c r="CG1413" s="365" t="b">
        <f t="shared" si="652"/>
        <v>0</v>
      </c>
      <c r="CH1413" s="365" t="b">
        <f t="shared" si="653"/>
        <v>0</v>
      </c>
      <c r="CI1413" s="72">
        <f t="shared" si="654"/>
        <v>51.861999999999995</v>
      </c>
      <c r="CJ1413" s="72" t="b">
        <f t="shared" si="655"/>
        <v>0</v>
      </c>
      <c r="CK1413" s="72" t="b">
        <f t="shared" si="656"/>
        <v>0</v>
      </c>
      <c r="CL1413" s="72">
        <f t="shared" si="657"/>
        <v>0</v>
      </c>
      <c r="CM1413" s="72" t="b">
        <f t="shared" si="658"/>
        <v>0</v>
      </c>
      <c r="CN1413" s="72" t="b">
        <f t="shared" si="659"/>
        <v>0</v>
      </c>
      <c r="CP1413" s="13">
        <f t="shared" si="660"/>
        <v>70</v>
      </c>
      <c r="CQ1413" s="13">
        <f t="shared" si="661"/>
        <v>35</v>
      </c>
      <c r="CR1413" s="13" t="b">
        <f t="shared" si="662"/>
        <v>0</v>
      </c>
      <c r="CS1413" s="13">
        <f t="shared" si="639"/>
        <v>0</v>
      </c>
      <c r="CT1413" s="13" t="b">
        <f t="shared" ref="CT1413:CT1476" si="667">IF(I1413="1986-1992",J1413)</f>
        <v>0</v>
      </c>
      <c r="CU1413" s="13">
        <f t="shared" si="640"/>
        <v>0</v>
      </c>
      <c r="CV1413" s="13" t="b">
        <f t="shared" si="663"/>
        <v>0</v>
      </c>
      <c r="CW1413" s="13">
        <f t="shared" si="664"/>
        <v>0</v>
      </c>
      <c r="CX1413" s="13" t="b">
        <f t="shared" si="665"/>
        <v>0</v>
      </c>
      <c r="CY1413" s="13">
        <f t="shared" si="666"/>
        <v>0</v>
      </c>
    </row>
    <row r="1414" spans="1:103" ht="15" thickBot="1">
      <c r="A1414" s="932"/>
      <c r="B1414" s="941"/>
      <c r="C1414" s="941"/>
      <c r="D1414" s="941"/>
      <c r="E1414" s="941"/>
      <c r="F1414" s="941"/>
      <c r="G1414" s="941"/>
      <c r="H1414" s="941"/>
      <c r="I1414" s="941"/>
      <c r="J1414" s="941"/>
      <c r="K1414" s="941"/>
      <c r="L1414" s="941"/>
      <c r="M1414" s="941"/>
      <c r="N1414" s="941"/>
      <c r="O1414" s="175"/>
      <c r="P1414" s="941"/>
      <c r="Q1414" s="941"/>
      <c r="R1414" s="941"/>
      <c r="S1414" s="941"/>
      <c r="T1414" s="941"/>
      <c r="U1414" s="941"/>
      <c r="V1414" s="941"/>
      <c r="W1414" s="20" t="s">
        <v>36</v>
      </c>
      <c r="X1414" s="20"/>
      <c r="Y1414" s="20"/>
      <c r="Z1414" s="20"/>
      <c r="AA1414" s="20" t="s">
        <v>36</v>
      </c>
      <c r="AB1414" s="22">
        <v>10</v>
      </c>
      <c r="AC1414" s="22"/>
      <c r="AD1414" s="20">
        <v>1500</v>
      </c>
      <c r="AE1414" s="941"/>
      <c r="AF1414" s="334">
        <f t="shared" si="641"/>
        <v>107.23</v>
      </c>
      <c r="AG1414" s="272">
        <v>58.46</v>
      </c>
      <c r="AH1414" s="334">
        <f>IF(Y1414="inne",K1414*'lista, wskaźniki'!$E$35,IF(Y1414="to samo źródło",0,IF(Y1414=0,0)))</f>
        <v>0</v>
      </c>
      <c r="AI1414" s="334" t="b">
        <f>IF(AA1414="gaz z sieci",AC1414*'lista, wskaźniki'!$D$21)</f>
        <v>0</v>
      </c>
      <c r="AJ1414" s="272">
        <f>IF(AA1414="węgiel",AB1414*'lista, wskaźniki'!$D$20, IF('Sektor mieszkaniowy'!AA1414="drewno",'Sektor mieszkaniowy'!AB1414*'lista, wskaźniki'!$D$22,IF('Sektor mieszkaniowy'!AA1414="pellet",AB1414*'lista, wskaźniki'!$D$23,IF('Sektor mieszkaniowy'!AA1414="gaz z sieci",AB1414*'lista, wskaźniki'!$D$21,IF('Sektor mieszkaniowy'!AA1414="olej opałowy",'Sektor mieszkaniowy'!AB1414*'lista, wskaźniki'!$D$24)))))</f>
        <v>156</v>
      </c>
      <c r="AK1414" s="1002"/>
      <c r="AL1414" s="941"/>
      <c r="AM1414" s="20">
        <f>IF(AA1414="węgiel",AF1414*1/3.6*'lista, wskaźniki'!$F$20,IF(AA1414="drewno",AF1414*1/3.6*'lista, wskaźniki'!$F$22,IF(AA1414="pellet",AF1414*1/3.6*'lista, wskaźniki'!$F$23,IF(AA1414="gaz z sieci",AF1414*1/3.6*'lista, wskaźniki'!$F$21,IF(AA1414="olej opałowy",AF1414*1/3.6*'lista, wskaźniki'!$F$24,0)))))</f>
        <v>0</v>
      </c>
      <c r="AN1414" s="20">
        <f>IF(AA1414="węgiel",AF1414*'lista, wskaźniki'!$E$42,IF(AA1414="drewno",AF1414*'lista, wskaźniki'!$G$42,IF(AA1414="pellet",AF1414*'lista, wskaźniki'!$H$42,IF(AA1414="gaz z sieci",AF1414*'lista, wskaźniki'!$F$42,IF(AA1414="olej opałowy",AF1414*'lista, wskaźniki'!$I$42,0)))))</f>
        <v>8.6856299999999997E-2</v>
      </c>
      <c r="AO1414" s="20">
        <f>IF(AA1414="węgiel",AF1414*'lista, wskaźniki'!$E$43,IF(AA1414="drewno",AF1414*'lista, wskaźniki'!$G$43,IF(AA1414="pellet",AF1414*'lista, wskaźniki'!$H$43,IF(AA1414="gaz z sieci",AF1414*'lista, wskaźniki'!$F$43,IF(AA1414="olej opałowy",AF1414*'lista, wskaźniki'!$I$43,0)))))</f>
        <v>8.6856299999999997E-2</v>
      </c>
      <c r="AP1414" s="20">
        <f>IF(AA1414="węgiel",AF1414*'lista, wskaźniki'!$E$44,IF(AA1414="drewno",AF1414*'lista, wskaźniki'!$G$44,IF(AA1414="pellet",AF1414*'lista, wskaźniki'!$H$44,IF(AA1414="gaz z sieci",AF1414*'lista, wskaźniki'!$F$44,IF(AA1414="olej opałowy",AF1414*'lista, wskaźniki'!$I$44,0)))))</f>
        <v>2.68075E-5</v>
      </c>
      <c r="AQ1414" s="20" t="b">
        <f>IF(Z1414="gaz",AH1414*1/3.6*'lista, wskaźniki'!$F$21,IF(Z1414="energia elektryczna",AH1414*1/3.6*'lista, wskaźniki'!$F$26))</f>
        <v>0</v>
      </c>
      <c r="AR1414" s="20" t="b">
        <f>IF(Z1414="gaz",AH1414*'lista, wskaźniki'!$F$42,IF(Z1414="energia elektryczna",AH1414*0))</f>
        <v>0</v>
      </c>
      <c r="AS1414" s="20" t="b">
        <f>IF(Z1414="gaz",AH1414*'lista, wskaźniki'!$F$43,IF(Z1414="energia elektryczna",AH1414*0))</f>
        <v>0</v>
      </c>
      <c r="AT1414" s="20" t="b">
        <f>IF(Z1414="gaz",AH1414*'lista, wskaźniki'!$F$44,IF(Z1414="energia elektryczna",AH1414*0))</f>
        <v>0</v>
      </c>
      <c r="AU1414" s="20">
        <f>AI1414*1/3.6*'lista, wskaźniki'!$F$21</f>
        <v>0</v>
      </c>
      <c r="AV1414" s="20">
        <f>AI1414*'lista, wskaźniki'!$F$42</f>
        <v>0</v>
      </c>
      <c r="AW1414" s="20">
        <f>AI1414*'lista, wskaźniki'!$F$43</f>
        <v>0</v>
      </c>
      <c r="AX1414" s="20">
        <f>AI1414*'lista, wskaźniki'!$F$44</f>
        <v>0</v>
      </c>
      <c r="AY1414" s="20">
        <f>AK1414*'lista, wskaźniki'!$F$26</f>
        <v>0</v>
      </c>
      <c r="AZ1414" s="20">
        <f t="shared" si="642"/>
        <v>0</v>
      </c>
      <c r="BA1414" s="20">
        <f t="shared" si="643"/>
        <v>8.6856299999999997E-2</v>
      </c>
      <c r="BB1414" s="20">
        <f t="shared" si="644"/>
        <v>8.6856299999999997E-2</v>
      </c>
      <c r="BC1414" s="20">
        <f t="shared" si="645"/>
        <v>2.68075E-5</v>
      </c>
      <c r="BD1414" s="941"/>
      <c r="BE1414" s="941"/>
      <c r="BF1414" s="941"/>
      <c r="BG1414" s="941"/>
      <c r="BH1414" s="20"/>
      <c r="BI1414" s="941"/>
      <c r="BJ1414" s="20"/>
      <c r="BK1414" s="941"/>
      <c r="BL1414" s="20"/>
      <c r="BM1414" s="20"/>
      <c r="BN1414" s="20"/>
      <c r="BO1414" s="20"/>
      <c r="BP1414" s="20" t="s">
        <v>53</v>
      </c>
      <c r="BQ1414" s="20"/>
      <c r="BR1414" s="20">
        <v>1</v>
      </c>
      <c r="BS1414" s="1005"/>
      <c r="BT1414" s="1005"/>
      <c r="BU1414" s="1005"/>
      <c r="BV1414" s="1005"/>
      <c r="BW1414" s="1005"/>
      <c r="BX1414" s="1005"/>
      <c r="BY1414" s="1008"/>
      <c r="CA1414" s="365" t="b">
        <f t="shared" si="646"/>
        <v>0</v>
      </c>
      <c r="CB1414" s="365">
        <f t="shared" si="647"/>
        <v>107.23</v>
      </c>
      <c r="CC1414" s="365" t="b">
        <f t="shared" si="648"/>
        <v>0</v>
      </c>
      <c r="CD1414" s="365" t="b">
        <f t="shared" si="649"/>
        <v>0</v>
      </c>
      <c r="CE1414" s="365" t="b">
        <f t="shared" si="650"/>
        <v>0</v>
      </c>
      <c r="CF1414" s="365" t="b">
        <f t="shared" si="651"/>
        <v>0</v>
      </c>
      <c r="CG1414" s="365" t="b">
        <f t="shared" si="652"/>
        <v>0</v>
      </c>
      <c r="CH1414" s="365" t="b">
        <f t="shared" si="653"/>
        <v>0</v>
      </c>
      <c r="CI1414" s="72" t="b">
        <f t="shared" si="654"/>
        <v>0</v>
      </c>
      <c r="CJ1414" s="72">
        <f t="shared" si="655"/>
        <v>107.23</v>
      </c>
      <c r="CK1414" s="72" t="b">
        <f t="shared" si="656"/>
        <v>0</v>
      </c>
      <c r="CL1414" s="72">
        <f t="shared" si="657"/>
        <v>0</v>
      </c>
      <c r="CM1414" s="72" t="b">
        <f t="shared" si="658"/>
        <v>0</v>
      </c>
      <c r="CN1414" s="72" t="b">
        <f t="shared" si="659"/>
        <v>0</v>
      </c>
      <c r="CP1414" s="13">
        <f t="shared" si="660"/>
        <v>0</v>
      </c>
      <c r="CQ1414" s="13" t="b">
        <f t="shared" si="661"/>
        <v>0</v>
      </c>
      <c r="CR1414" s="13" t="b">
        <f t="shared" si="662"/>
        <v>0</v>
      </c>
      <c r="CS1414" s="13" t="b">
        <f t="shared" si="639"/>
        <v>0</v>
      </c>
      <c r="CT1414" s="13" t="b">
        <f t="shared" si="667"/>
        <v>0</v>
      </c>
      <c r="CU1414" s="13" t="b">
        <f t="shared" si="640"/>
        <v>0</v>
      </c>
      <c r="CV1414" s="13" t="b">
        <f t="shared" si="663"/>
        <v>0</v>
      </c>
      <c r="CW1414" s="13" t="b">
        <f t="shared" si="664"/>
        <v>0</v>
      </c>
      <c r="CX1414" s="13" t="b">
        <f t="shared" si="665"/>
        <v>0</v>
      </c>
      <c r="CY1414" s="13" t="b">
        <f t="shared" si="666"/>
        <v>0</v>
      </c>
    </row>
    <row r="1415" spans="1:103" ht="15" thickBot="1">
      <c r="A1415" s="932"/>
      <c r="B1415" s="941"/>
      <c r="C1415" s="941"/>
      <c r="D1415" s="941"/>
      <c r="E1415" s="941"/>
      <c r="F1415" s="941"/>
      <c r="G1415" s="941"/>
      <c r="H1415" s="941"/>
      <c r="I1415" s="941"/>
      <c r="J1415" s="941"/>
      <c r="K1415" s="941"/>
      <c r="L1415" s="941"/>
      <c r="M1415" s="941"/>
      <c r="N1415" s="941"/>
      <c r="O1415" s="175"/>
      <c r="P1415" s="941"/>
      <c r="Q1415" s="941"/>
      <c r="R1415" s="941"/>
      <c r="S1415" s="941"/>
      <c r="T1415" s="941"/>
      <c r="U1415" s="941"/>
      <c r="V1415" s="941"/>
      <c r="W1415" s="20"/>
      <c r="X1415" s="20"/>
      <c r="Y1415" s="20"/>
      <c r="Z1415" s="20"/>
      <c r="AA1415" s="20" t="s">
        <v>50</v>
      </c>
      <c r="AB1415" s="22"/>
      <c r="AC1415" s="22"/>
      <c r="AD1415" s="20"/>
      <c r="AE1415" s="941"/>
      <c r="AF1415" s="334">
        <f t="shared" si="641"/>
        <v>0</v>
      </c>
      <c r="AG1415" s="272">
        <f>IF(R1415="kompletna",Q1415*J1415*0.0036*'lista, wskaźniki'!$F$13, IF(R1415="częściowa",Q1415*J1415*0.0036*'lista, wskaźniki'!$F$14, IF(R1415="brak",Q1415*J1415*0.0036*'lista, wskaźniki'!$F$15,)))</f>
        <v>0</v>
      </c>
      <c r="AH1415" s="334">
        <f>IF(Y1415="inne",K1415*'lista, wskaźniki'!$E$35,IF(Y1415="to samo źródło",0,IF(Y1415=0,0)))</f>
        <v>0</v>
      </c>
      <c r="AI1415" s="334" t="b">
        <f>IF(AA1415="gaz z sieci",AC1415*'lista, wskaźniki'!$D$21)</f>
        <v>0</v>
      </c>
      <c r="AJ1415" s="272">
        <f>IF(AA1415="węgiel",AB1415*'lista, wskaźniki'!$D$20, IF('Sektor mieszkaniowy'!AA1415="drewno",'Sektor mieszkaniowy'!AB1415*'lista, wskaźniki'!$D$22,IF('Sektor mieszkaniowy'!AA1415="pellet",AB1415*'lista, wskaźniki'!$D$23,IF('Sektor mieszkaniowy'!AA1415="gaz z sieci",AB1415*'lista, wskaźniki'!$D$21,IF('Sektor mieszkaniowy'!AA1415="olej opałowy",'Sektor mieszkaniowy'!AB1415*'lista, wskaźniki'!$D$24)))))</f>
        <v>0</v>
      </c>
      <c r="AK1415" s="1002"/>
      <c r="AL1415" s="941"/>
      <c r="AM1415" s="20">
        <f>IF(AA1415="węgiel",AF1415*1/3.6*'lista, wskaźniki'!$F$20,IF(AA1415="drewno",AF1415*1/3.6*'lista, wskaźniki'!$F$22,IF(AA1415="pellet",AF1415*1/3.6*'lista, wskaźniki'!$F$23,IF(AA1415="gaz z sieci",AF1415*1/3.6*'lista, wskaźniki'!$F$21,IF(AA1415="olej opałowy",AF1415*1/3.6*'lista, wskaźniki'!$F$24,0)))))</f>
        <v>0</v>
      </c>
      <c r="AN1415" s="20">
        <f>IF(AA1415="węgiel",AF1415*'lista, wskaźniki'!$E$42,IF(AA1415="drewno",AF1415*'lista, wskaźniki'!$G$42,IF(AA1415="pellet",AF1415*'lista, wskaźniki'!$H$42,IF(AA1415="gaz z sieci",AF1415*'lista, wskaźniki'!$F$42,IF(AA1415="olej opałowy",AF1415*'lista, wskaźniki'!$I$42,0)))))</f>
        <v>0</v>
      </c>
      <c r="AO1415" s="20">
        <f>IF(AA1415="węgiel",AF1415*'lista, wskaźniki'!$E$43,IF(AA1415="drewno",AF1415*'lista, wskaźniki'!$G$43,IF(AA1415="pellet",AF1415*'lista, wskaźniki'!$H$43,IF(AA1415="gaz z sieci",AF1415*'lista, wskaźniki'!$F$43,IF(AA1415="olej opałowy",AF1415*'lista, wskaźniki'!$I$43,0)))))</f>
        <v>0</v>
      </c>
      <c r="AP1415" s="20">
        <f>IF(AA1415="węgiel",AF1415*'lista, wskaźniki'!$E$44,IF(AA1415="drewno",AF1415*'lista, wskaźniki'!$G$44,IF(AA1415="pellet",AF1415*'lista, wskaźniki'!$H$44,IF(AA1415="gaz z sieci",AF1415*'lista, wskaźniki'!$F$44,IF(AA1415="olej opałowy",AF1415*'lista, wskaźniki'!$I$44,0)))))</f>
        <v>0</v>
      </c>
      <c r="AQ1415" s="20" t="b">
        <f>IF(Z1415="gaz",AH1415*1/3.6*'lista, wskaźniki'!$F$21,IF(Z1415="energia elektryczna",AH1415*1/3.6*'lista, wskaźniki'!$F$26))</f>
        <v>0</v>
      </c>
      <c r="AR1415" s="20" t="b">
        <f>IF(Z1415="gaz",AH1415*'lista, wskaźniki'!$F$42,IF(Z1415="energia elektryczna",AH1415*0))</f>
        <v>0</v>
      </c>
      <c r="AS1415" s="20" t="b">
        <f>IF(Z1415="gaz",AH1415*'lista, wskaźniki'!$F$43,IF(Z1415="energia elektryczna",AH1415*0))</f>
        <v>0</v>
      </c>
      <c r="AT1415" s="20" t="b">
        <f>IF(Z1415="gaz",AH1415*'lista, wskaźniki'!$F$44,IF(Z1415="energia elektryczna",AH1415*0))</f>
        <v>0</v>
      </c>
      <c r="AU1415" s="20">
        <f>AI1415*1/3.6*'lista, wskaźniki'!$F$21</f>
        <v>0</v>
      </c>
      <c r="AV1415" s="20">
        <f>AI1415*'lista, wskaźniki'!$F$42</f>
        <v>0</v>
      </c>
      <c r="AW1415" s="20">
        <f>AI1415*'lista, wskaźniki'!$F$43</f>
        <v>0</v>
      </c>
      <c r="AX1415" s="20">
        <f>AI1415*'lista, wskaźniki'!$F$44</f>
        <v>0</v>
      </c>
      <c r="AY1415" s="20">
        <f>AK1415*'lista, wskaźniki'!$F$26</f>
        <v>0</v>
      </c>
      <c r="AZ1415" s="20">
        <f t="shared" si="642"/>
        <v>0</v>
      </c>
      <c r="BA1415" s="20">
        <f t="shared" si="643"/>
        <v>0</v>
      </c>
      <c r="BB1415" s="20">
        <f t="shared" si="644"/>
        <v>0</v>
      </c>
      <c r="BC1415" s="20">
        <f t="shared" si="645"/>
        <v>0</v>
      </c>
      <c r="BD1415" s="941"/>
      <c r="BE1415" s="941"/>
      <c r="BF1415" s="941"/>
      <c r="BG1415" s="941"/>
      <c r="BH1415" s="20"/>
      <c r="BI1415" s="941"/>
      <c r="BJ1415" s="20"/>
      <c r="BK1415" s="941"/>
      <c r="BL1415" s="20"/>
      <c r="BM1415" s="20"/>
      <c r="BN1415" s="20"/>
      <c r="BO1415" s="20"/>
      <c r="BP1415" s="20"/>
      <c r="BQ1415" s="20"/>
      <c r="BR1415" s="20"/>
      <c r="BS1415" s="1005"/>
      <c r="BT1415" s="1005"/>
      <c r="BU1415" s="1005"/>
      <c r="BV1415" s="1005"/>
      <c r="BW1415" s="1005"/>
      <c r="BX1415" s="1005"/>
      <c r="BY1415" s="1008"/>
      <c r="CA1415" s="365" t="b">
        <f t="shared" si="646"/>
        <v>0</v>
      </c>
      <c r="CB1415" s="365" t="b">
        <f t="shared" si="647"/>
        <v>0</v>
      </c>
      <c r="CC1415" s="365">
        <f t="shared" si="648"/>
        <v>0</v>
      </c>
      <c r="CD1415" s="365" t="b">
        <f t="shared" si="649"/>
        <v>0</v>
      </c>
      <c r="CE1415" s="365" t="b">
        <f t="shared" si="650"/>
        <v>0</v>
      </c>
      <c r="CF1415" s="365" t="b">
        <f t="shared" si="651"/>
        <v>0</v>
      </c>
      <c r="CG1415" s="365" t="b">
        <f t="shared" si="652"/>
        <v>0</v>
      </c>
      <c r="CH1415" s="365" t="b">
        <f t="shared" si="653"/>
        <v>0</v>
      </c>
      <c r="CI1415" s="72" t="b">
        <f t="shared" si="654"/>
        <v>0</v>
      </c>
      <c r="CJ1415" s="72" t="b">
        <f t="shared" si="655"/>
        <v>0</v>
      </c>
      <c r="CK1415" s="72">
        <f t="shared" si="656"/>
        <v>0</v>
      </c>
      <c r="CL1415" s="72">
        <f t="shared" si="657"/>
        <v>0</v>
      </c>
      <c r="CM1415" s="72" t="b">
        <f t="shared" si="658"/>
        <v>0</v>
      </c>
      <c r="CN1415" s="72" t="b">
        <f t="shared" si="659"/>
        <v>0</v>
      </c>
      <c r="CP1415" s="13">
        <f t="shared" si="660"/>
        <v>0</v>
      </c>
      <c r="CQ1415" s="13" t="b">
        <f t="shared" si="661"/>
        <v>0</v>
      </c>
      <c r="CR1415" s="13" t="b">
        <f t="shared" si="662"/>
        <v>0</v>
      </c>
      <c r="CS1415" s="13" t="b">
        <f t="shared" si="639"/>
        <v>0</v>
      </c>
      <c r="CT1415" s="13" t="b">
        <f t="shared" si="667"/>
        <v>0</v>
      </c>
      <c r="CU1415" s="13" t="b">
        <f t="shared" si="640"/>
        <v>0</v>
      </c>
      <c r="CV1415" s="13" t="b">
        <f t="shared" si="663"/>
        <v>0</v>
      </c>
      <c r="CW1415" s="13" t="b">
        <f t="shared" si="664"/>
        <v>0</v>
      </c>
      <c r="CX1415" s="13" t="b">
        <f t="shared" si="665"/>
        <v>0</v>
      </c>
      <c r="CY1415" s="13" t="b">
        <f t="shared" si="666"/>
        <v>0</v>
      </c>
    </row>
    <row r="1416" spans="1:103" ht="15" thickBot="1">
      <c r="A1416" s="932"/>
      <c r="B1416" s="941"/>
      <c r="C1416" s="941"/>
      <c r="D1416" s="941"/>
      <c r="E1416" s="941"/>
      <c r="F1416" s="941"/>
      <c r="G1416" s="941"/>
      <c r="H1416" s="941"/>
      <c r="I1416" s="941"/>
      <c r="J1416" s="941"/>
      <c r="K1416" s="941"/>
      <c r="L1416" s="941"/>
      <c r="M1416" s="941"/>
      <c r="N1416" s="941"/>
      <c r="O1416" s="175"/>
      <c r="P1416" s="941"/>
      <c r="Q1416" s="941"/>
      <c r="R1416" s="941"/>
      <c r="S1416" s="941"/>
      <c r="T1416" s="941"/>
      <c r="U1416" s="941"/>
      <c r="V1416" s="941"/>
      <c r="W1416" s="20"/>
      <c r="X1416" s="20"/>
      <c r="Y1416" s="20"/>
      <c r="Z1416" s="20"/>
      <c r="AA1416" s="20" t="s">
        <v>38</v>
      </c>
      <c r="AB1416" s="22"/>
      <c r="AC1416" s="22"/>
      <c r="AD1416" s="20"/>
      <c r="AE1416" s="941"/>
      <c r="AF1416" s="334">
        <f t="shared" si="641"/>
        <v>0</v>
      </c>
      <c r="AG1416" s="272">
        <f>IF(R1416="kompletna",Q1416*J1416*0.0036*'lista, wskaźniki'!$F$13, IF(R1416="częściowa",Q1416*J1416*0.0036*'lista, wskaźniki'!$F$14, IF(R1416="brak",Q1416*J1416*0.0036*'lista, wskaźniki'!$F$15,)))</f>
        <v>0</v>
      </c>
      <c r="AH1416" s="334">
        <f>IF(Y1416="inne",K1416*'lista, wskaźniki'!$E$35,IF(Y1416="to samo źródło",0,IF(Y1416=0,0)))</f>
        <v>0</v>
      </c>
      <c r="AI1416" s="334">
        <f>IF(AA1416="gaz z sieci",AC1416*'lista, wskaźniki'!$D$21)</f>
        <v>0</v>
      </c>
      <c r="AJ1416" s="272">
        <f>IF(AA1416="węgiel",AB1416*'lista, wskaźniki'!$D$20, IF('Sektor mieszkaniowy'!AA1416="drewno",'Sektor mieszkaniowy'!AB1416*'lista, wskaźniki'!$D$22,IF('Sektor mieszkaniowy'!AA1416="pellet",AB1416*'lista, wskaźniki'!$D$23,IF('Sektor mieszkaniowy'!AA1416="gaz z sieci",AB1416*'lista, wskaźniki'!$D$21,IF('Sektor mieszkaniowy'!AA1416="olej opałowy",'Sektor mieszkaniowy'!AB1416*'lista, wskaźniki'!$D$24)))))</f>
        <v>0</v>
      </c>
      <c r="AK1416" s="1002"/>
      <c r="AL1416" s="941"/>
      <c r="AM1416" s="20">
        <f>IF(AA1416="węgiel",AF1416*1/3.6*'lista, wskaźniki'!$F$20,IF(AA1416="drewno",AF1416*1/3.6*'lista, wskaźniki'!$F$22,IF(AA1416="pellet",AF1416*1/3.6*'lista, wskaźniki'!$F$23,IF(AA1416="gaz z sieci",AF1416*1/3.6*'lista, wskaźniki'!$F$21,IF(AA1416="olej opałowy",AF1416*1/3.6*'lista, wskaźniki'!$F$24,0)))))</f>
        <v>0</v>
      </c>
      <c r="AN1416" s="20">
        <f>IF(AA1416="węgiel",AF1416*'lista, wskaźniki'!$E$42,IF(AA1416="drewno",AF1416*'lista, wskaźniki'!$G$42,IF(AA1416="pellet",AF1416*'lista, wskaźniki'!$H$42,IF(AA1416="gaz z sieci",AF1416*'lista, wskaźniki'!$F$42,IF(AA1416="olej opałowy",AF1416*'lista, wskaźniki'!$I$42,0)))))</f>
        <v>0</v>
      </c>
      <c r="AO1416" s="20">
        <f>IF(AA1416="węgiel",AF1416*'lista, wskaźniki'!$E$43,IF(AA1416="drewno",AF1416*'lista, wskaźniki'!$G$43,IF(AA1416="pellet",AF1416*'lista, wskaźniki'!$H$43,IF(AA1416="gaz z sieci",AF1416*'lista, wskaźniki'!$F$43,IF(AA1416="olej opałowy",AF1416*'lista, wskaźniki'!$I$43,0)))))</f>
        <v>0</v>
      </c>
      <c r="AP1416" s="20">
        <f>IF(AA1416="węgiel",AF1416*'lista, wskaźniki'!$E$44,IF(AA1416="drewno",AF1416*'lista, wskaźniki'!$G$44,IF(AA1416="pellet",AF1416*'lista, wskaźniki'!$H$44,IF(AA1416="gaz z sieci",AF1416*'lista, wskaźniki'!$F$44,IF(AA1416="olej opałowy",AF1416*'lista, wskaźniki'!$I$44,0)))))</f>
        <v>0</v>
      </c>
      <c r="AQ1416" s="20" t="b">
        <f>IF(Z1416="gaz",AH1416*1/3.6*'lista, wskaźniki'!$F$21,IF(Z1416="energia elektryczna",AH1416*1/3.6*'lista, wskaźniki'!$F$26))</f>
        <v>0</v>
      </c>
      <c r="AR1416" s="20" t="b">
        <f>IF(Z1416="gaz",AH1416*'lista, wskaźniki'!$F$42,IF(Z1416="energia elektryczna",AH1416*0))</f>
        <v>0</v>
      </c>
      <c r="AS1416" s="20" t="b">
        <f>IF(Z1416="gaz",AH1416*'lista, wskaźniki'!$F$43,IF(Z1416="energia elektryczna",AH1416*0))</f>
        <v>0</v>
      </c>
      <c r="AT1416" s="20" t="b">
        <f>IF(Z1416="gaz",AH1416*'lista, wskaźniki'!$F$44,IF(Z1416="energia elektryczna",AH1416*0))</f>
        <v>0</v>
      </c>
      <c r="AU1416" s="20">
        <f>AI1416*1/3.6*'lista, wskaźniki'!$F$21</f>
        <v>0</v>
      </c>
      <c r="AV1416" s="20">
        <f>AI1416*'lista, wskaźniki'!$F$42</f>
        <v>0</v>
      </c>
      <c r="AW1416" s="20">
        <f>AI1416*'lista, wskaźniki'!$F$43</f>
        <v>0</v>
      </c>
      <c r="AX1416" s="20">
        <f>AI1416*'lista, wskaźniki'!$F$44</f>
        <v>0</v>
      </c>
      <c r="AY1416" s="20">
        <f>AK1416*'lista, wskaźniki'!$F$26</f>
        <v>0</v>
      </c>
      <c r="AZ1416" s="20">
        <f t="shared" si="642"/>
        <v>0</v>
      </c>
      <c r="BA1416" s="20">
        <f t="shared" si="643"/>
        <v>0</v>
      </c>
      <c r="BB1416" s="20">
        <f t="shared" si="644"/>
        <v>0</v>
      </c>
      <c r="BC1416" s="20">
        <f t="shared" si="645"/>
        <v>0</v>
      </c>
      <c r="BD1416" s="941"/>
      <c r="BE1416" s="941"/>
      <c r="BF1416" s="941"/>
      <c r="BG1416" s="941"/>
      <c r="BH1416" s="20"/>
      <c r="BI1416" s="941"/>
      <c r="BJ1416" s="20"/>
      <c r="BK1416" s="941"/>
      <c r="BL1416" s="20"/>
      <c r="BM1416" s="20"/>
      <c r="BN1416" s="20"/>
      <c r="BO1416" s="20"/>
      <c r="BP1416" s="20"/>
      <c r="BQ1416" s="20"/>
      <c r="BR1416" s="20"/>
      <c r="BS1416" s="1005"/>
      <c r="BT1416" s="1005"/>
      <c r="BU1416" s="1005"/>
      <c r="BV1416" s="1005"/>
      <c r="BW1416" s="1005"/>
      <c r="BX1416" s="1005"/>
      <c r="BY1416" s="1008"/>
      <c r="CA1416" s="365" t="b">
        <f t="shared" si="646"/>
        <v>0</v>
      </c>
      <c r="CB1416" s="365" t="b">
        <f t="shared" si="647"/>
        <v>0</v>
      </c>
      <c r="CC1416" s="365" t="b">
        <f t="shared" si="648"/>
        <v>0</v>
      </c>
      <c r="CD1416" s="365">
        <f t="shared" si="649"/>
        <v>0</v>
      </c>
      <c r="CE1416" s="365" t="b">
        <f t="shared" si="650"/>
        <v>0</v>
      </c>
      <c r="CF1416" s="365" t="b">
        <f t="shared" si="651"/>
        <v>0</v>
      </c>
      <c r="CG1416" s="365" t="b">
        <f t="shared" si="652"/>
        <v>0</v>
      </c>
      <c r="CH1416" s="365">
        <f t="shared" si="653"/>
        <v>0</v>
      </c>
      <c r="CI1416" s="72" t="b">
        <f t="shared" si="654"/>
        <v>0</v>
      </c>
      <c r="CJ1416" s="72" t="b">
        <f t="shared" si="655"/>
        <v>0</v>
      </c>
      <c r="CK1416" s="72" t="b">
        <f t="shared" si="656"/>
        <v>0</v>
      </c>
      <c r="CL1416" s="72">
        <f t="shared" si="657"/>
        <v>0</v>
      </c>
      <c r="CM1416" s="72" t="b">
        <f t="shared" si="658"/>
        <v>0</v>
      </c>
      <c r="CN1416" s="72" t="b">
        <f t="shared" si="659"/>
        <v>0</v>
      </c>
      <c r="CP1416" s="13">
        <f t="shared" si="660"/>
        <v>0</v>
      </c>
      <c r="CQ1416" s="13" t="b">
        <f t="shared" si="661"/>
        <v>0</v>
      </c>
      <c r="CR1416" s="13" t="b">
        <f t="shared" si="662"/>
        <v>0</v>
      </c>
      <c r="CS1416" s="13" t="b">
        <f t="shared" si="639"/>
        <v>0</v>
      </c>
      <c r="CT1416" s="13" t="b">
        <f t="shared" si="667"/>
        <v>0</v>
      </c>
      <c r="CU1416" s="13" t="b">
        <f t="shared" si="640"/>
        <v>0</v>
      </c>
      <c r="CV1416" s="13" t="b">
        <f t="shared" si="663"/>
        <v>0</v>
      </c>
      <c r="CW1416" s="13" t="b">
        <f t="shared" si="664"/>
        <v>0</v>
      </c>
      <c r="CX1416" s="13" t="b">
        <f t="shared" si="665"/>
        <v>0</v>
      </c>
      <c r="CY1416" s="13" t="b">
        <f t="shared" si="666"/>
        <v>0</v>
      </c>
    </row>
    <row r="1417" spans="1:103" ht="15" thickBot="1">
      <c r="A1417" s="933"/>
      <c r="B1417" s="942"/>
      <c r="C1417" s="942"/>
      <c r="D1417" s="942"/>
      <c r="E1417" s="942"/>
      <c r="F1417" s="942"/>
      <c r="G1417" s="942"/>
      <c r="H1417" s="942"/>
      <c r="I1417" s="942"/>
      <c r="J1417" s="942"/>
      <c r="K1417" s="942"/>
      <c r="L1417" s="942"/>
      <c r="M1417" s="942"/>
      <c r="N1417" s="942"/>
      <c r="O1417" s="176"/>
      <c r="P1417" s="942"/>
      <c r="Q1417" s="942"/>
      <c r="R1417" s="942"/>
      <c r="S1417" s="942"/>
      <c r="T1417" s="942"/>
      <c r="U1417" s="942"/>
      <c r="V1417" s="942"/>
      <c r="W1417" s="21"/>
      <c r="X1417" s="21"/>
      <c r="Y1417" s="21"/>
      <c r="Z1417" s="21"/>
      <c r="AA1417" s="21" t="s">
        <v>37</v>
      </c>
      <c r="AB1417" s="55"/>
      <c r="AC1417" s="55"/>
      <c r="AD1417" s="21"/>
      <c r="AE1417" s="942"/>
      <c r="AF1417" s="334">
        <f t="shared" si="641"/>
        <v>0</v>
      </c>
      <c r="AG1417" s="272">
        <f>IF(R1417="kompletna",Q1417*J1417*0.0036*'lista, wskaźniki'!$F$13, IF(R1417="częściowa",Q1417*J1417*0.0036*'lista, wskaźniki'!$F$14, IF(R1417="brak",Q1417*J1417*0.0036*'lista, wskaźniki'!$F$15,)))</f>
        <v>0</v>
      </c>
      <c r="AH1417" s="334">
        <f>IF(Y1417="inne",K1417*'lista, wskaźniki'!$E$35,IF(Y1417="to samo źródło",0,IF(Y1417=0,0)))</f>
        <v>0</v>
      </c>
      <c r="AI1417" s="334" t="b">
        <f>IF(AA1417="gaz z sieci",AC1417*'lista, wskaźniki'!$D$21)</f>
        <v>0</v>
      </c>
      <c r="AJ1417" s="272">
        <f>IF(AA1417="węgiel",AB1417*'lista, wskaźniki'!$D$20, IF('Sektor mieszkaniowy'!AA1417="drewno",'Sektor mieszkaniowy'!AB1417*'lista, wskaźniki'!$D$22,IF('Sektor mieszkaniowy'!AA1417="pellet",AB1417*'lista, wskaźniki'!$D$23,IF('Sektor mieszkaniowy'!AA1417="gaz z sieci",AB1417*'lista, wskaźniki'!$D$21,IF('Sektor mieszkaniowy'!AA1417="olej opałowy",'Sektor mieszkaniowy'!AB1417*'lista, wskaźniki'!$D$24)))))</f>
        <v>0</v>
      </c>
      <c r="AK1417" s="1003"/>
      <c r="AL1417" s="942"/>
      <c r="AM1417" s="20">
        <f>IF(AA1417="węgiel",AF1417*1/3.6*'lista, wskaźniki'!$F$20,IF(AA1417="drewno",AF1417*1/3.6*'lista, wskaźniki'!$F$22,IF(AA1417="pellet",AF1417*1/3.6*'lista, wskaźniki'!$F$23,IF(AA1417="gaz z sieci",AF1417*1/3.6*'lista, wskaźniki'!$F$21,IF(AA1417="olej opałowy",AF1417*1/3.6*'lista, wskaźniki'!$F$24,0)))))</f>
        <v>0</v>
      </c>
      <c r="AN1417" s="20">
        <f>IF(AA1417="węgiel",AF1417*'lista, wskaźniki'!$E$42,IF(AA1417="drewno",AF1417*'lista, wskaźniki'!$G$42,IF(AA1417="pellet",AF1417*'lista, wskaźniki'!$H$42,IF(AA1417="gaz z sieci",AF1417*'lista, wskaźniki'!$F$42,IF(AA1417="olej opałowy",AF1417*'lista, wskaźniki'!$I$42,0)))))</f>
        <v>0</v>
      </c>
      <c r="AO1417" s="20">
        <f>IF(AA1417="węgiel",AF1417*'lista, wskaźniki'!$E$43,IF(AA1417="drewno",AF1417*'lista, wskaźniki'!$G$43,IF(AA1417="pellet",AF1417*'lista, wskaźniki'!$H$43,IF(AA1417="gaz z sieci",AF1417*'lista, wskaźniki'!$F$43,IF(AA1417="olej opałowy",AF1417*'lista, wskaźniki'!$I$43,0)))))</f>
        <v>0</v>
      </c>
      <c r="AP1417" s="20">
        <f>IF(AA1417="węgiel",AF1417*'lista, wskaźniki'!$E$44,IF(AA1417="drewno",AF1417*'lista, wskaźniki'!$G$44,IF(AA1417="pellet",AF1417*'lista, wskaźniki'!$H$44,IF(AA1417="gaz z sieci",AF1417*'lista, wskaźniki'!$F$44,IF(AA1417="olej opałowy",AF1417*'lista, wskaźniki'!$I$44,0)))))</f>
        <v>0</v>
      </c>
      <c r="AQ1417" s="20" t="b">
        <f>IF(Z1417="gaz",AH1417*1/3.6*'lista, wskaźniki'!$F$21,IF(Z1417="energia elektryczna",AH1417*1/3.6*'lista, wskaźniki'!$F$26))</f>
        <v>0</v>
      </c>
      <c r="AR1417" s="20" t="b">
        <f>IF(Z1417="gaz",AH1417*'lista, wskaźniki'!$F$42,IF(Z1417="energia elektryczna",AH1417*0))</f>
        <v>0</v>
      </c>
      <c r="AS1417" s="20" t="b">
        <f>IF(Z1417="gaz",AH1417*'lista, wskaźniki'!$F$43,IF(Z1417="energia elektryczna",AH1417*0))</f>
        <v>0</v>
      </c>
      <c r="AT1417" s="20" t="b">
        <f>IF(Z1417="gaz",AH1417*'lista, wskaźniki'!$F$44,IF(Z1417="energia elektryczna",AH1417*0))</f>
        <v>0</v>
      </c>
      <c r="AU1417" s="20">
        <f>AI1417*1/3.6*'lista, wskaźniki'!$F$21</f>
        <v>0</v>
      </c>
      <c r="AV1417" s="20">
        <f>AI1417*'lista, wskaźniki'!$F$42</f>
        <v>0</v>
      </c>
      <c r="AW1417" s="20">
        <f>AI1417*'lista, wskaźniki'!$F$43</f>
        <v>0</v>
      </c>
      <c r="AX1417" s="20">
        <f>AI1417*'lista, wskaźniki'!$F$44</f>
        <v>0</v>
      </c>
      <c r="AY1417" s="20">
        <f>AK1417*'lista, wskaźniki'!$F$26</f>
        <v>0</v>
      </c>
      <c r="AZ1417" s="20">
        <f t="shared" si="642"/>
        <v>0</v>
      </c>
      <c r="BA1417" s="20">
        <f t="shared" si="643"/>
        <v>0</v>
      </c>
      <c r="BB1417" s="20">
        <f t="shared" si="644"/>
        <v>0</v>
      </c>
      <c r="BC1417" s="20">
        <f t="shared" si="645"/>
        <v>0</v>
      </c>
      <c r="BD1417" s="942"/>
      <c r="BE1417" s="942"/>
      <c r="BF1417" s="942"/>
      <c r="BG1417" s="942"/>
      <c r="BH1417" s="21"/>
      <c r="BI1417" s="942"/>
      <c r="BJ1417" s="21"/>
      <c r="BK1417" s="942"/>
      <c r="BL1417" s="21"/>
      <c r="BM1417" s="21"/>
      <c r="BN1417" s="21"/>
      <c r="BO1417" s="21"/>
      <c r="BP1417" s="21"/>
      <c r="BQ1417" s="21"/>
      <c r="BR1417" s="21"/>
      <c r="BS1417" s="1006"/>
      <c r="BT1417" s="1006"/>
      <c r="BU1417" s="1006"/>
      <c r="BV1417" s="1006"/>
      <c r="BW1417" s="1006"/>
      <c r="BX1417" s="1006"/>
      <c r="BY1417" s="1009"/>
      <c r="CA1417" s="365" t="b">
        <f t="shared" si="646"/>
        <v>0</v>
      </c>
      <c r="CB1417" s="365" t="b">
        <f t="shared" si="647"/>
        <v>0</v>
      </c>
      <c r="CC1417" s="365" t="b">
        <f t="shared" si="648"/>
        <v>0</v>
      </c>
      <c r="CD1417" s="365" t="b">
        <f t="shared" si="649"/>
        <v>0</v>
      </c>
      <c r="CE1417" s="365">
        <f t="shared" si="650"/>
        <v>0</v>
      </c>
      <c r="CF1417" s="365" t="b">
        <f t="shared" si="651"/>
        <v>0</v>
      </c>
      <c r="CG1417" s="365" t="b">
        <f t="shared" si="652"/>
        <v>0</v>
      </c>
      <c r="CH1417" s="365" t="b">
        <f t="shared" si="653"/>
        <v>0</v>
      </c>
      <c r="CI1417" s="72" t="b">
        <f t="shared" si="654"/>
        <v>0</v>
      </c>
      <c r="CJ1417" s="72" t="b">
        <f t="shared" si="655"/>
        <v>0</v>
      </c>
      <c r="CK1417" s="72" t="b">
        <f t="shared" si="656"/>
        <v>0</v>
      </c>
      <c r="CL1417" s="72">
        <f t="shared" si="657"/>
        <v>0</v>
      </c>
      <c r="CM1417" s="72">
        <f t="shared" si="658"/>
        <v>0</v>
      </c>
      <c r="CN1417" s="72" t="b">
        <f t="shared" si="659"/>
        <v>0</v>
      </c>
      <c r="CP1417" s="13">
        <f t="shared" si="660"/>
        <v>0</v>
      </c>
      <c r="CQ1417" s="13" t="b">
        <f t="shared" si="661"/>
        <v>0</v>
      </c>
      <c r="CR1417" s="13" t="b">
        <f t="shared" si="662"/>
        <v>0</v>
      </c>
      <c r="CS1417" s="13" t="b">
        <f t="shared" si="639"/>
        <v>0</v>
      </c>
      <c r="CT1417" s="13" t="b">
        <f t="shared" si="667"/>
        <v>0</v>
      </c>
      <c r="CU1417" s="13" t="b">
        <f t="shared" si="640"/>
        <v>0</v>
      </c>
      <c r="CV1417" s="13" t="b">
        <f t="shared" si="663"/>
        <v>0</v>
      </c>
      <c r="CW1417" s="13" t="b">
        <f t="shared" si="664"/>
        <v>0</v>
      </c>
      <c r="CX1417" s="13" t="b">
        <f t="shared" si="665"/>
        <v>0</v>
      </c>
      <c r="CY1417" s="13" t="b">
        <f t="shared" si="666"/>
        <v>0</v>
      </c>
    </row>
    <row r="1418" spans="1:103" ht="15" thickBot="1">
      <c r="A1418" s="931">
        <v>284</v>
      </c>
      <c r="B1418" s="940" t="s">
        <v>232</v>
      </c>
      <c r="C1418" s="940"/>
      <c r="D1418" s="940" t="s">
        <v>1</v>
      </c>
      <c r="E1418" s="940"/>
      <c r="F1418" s="940"/>
      <c r="G1418" s="940"/>
      <c r="H1418" s="940"/>
      <c r="I1418" s="940" t="s">
        <v>11</v>
      </c>
      <c r="J1418" s="940">
        <v>99</v>
      </c>
      <c r="K1418" s="940">
        <v>4</v>
      </c>
      <c r="L1418" s="940" t="s">
        <v>16</v>
      </c>
      <c r="M1418" s="940"/>
      <c r="N1418" s="940" t="s">
        <v>16</v>
      </c>
      <c r="O1418" s="174"/>
      <c r="P1418" s="940" t="s">
        <v>16</v>
      </c>
      <c r="Q1418" s="940">
        <f>IF(I1418="&lt;1966",'lista, wskaźniki'!$G$4,IF(I1418="1967-1985",'lista, wskaźniki'!$G$5,IF(I1418="1986-1992",'lista, wskaźniki'!$G$6,IF(I1418="1993-1996",'lista, wskaźniki'!$G$7,IF(I1418="&gt;1997",'lista, wskaźniki'!$G$8,IF(I1418=0,'lista, wskaźniki'!$G$4))))))</f>
        <v>250</v>
      </c>
      <c r="R1418" s="940" t="s">
        <v>21</v>
      </c>
      <c r="S1418" s="940" t="s">
        <v>27</v>
      </c>
      <c r="T1418" s="940"/>
      <c r="U1418" s="940"/>
      <c r="V1418" s="940"/>
      <c r="W1418" s="19" t="s">
        <v>35</v>
      </c>
      <c r="X1418" s="19" t="s">
        <v>39</v>
      </c>
      <c r="Y1418" s="19" t="s">
        <v>42</v>
      </c>
      <c r="Z1418" s="19"/>
      <c r="AA1418" s="19" t="s">
        <v>35</v>
      </c>
      <c r="AB1418" s="54"/>
      <c r="AC1418" s="54"/>
      <c r="AD1418" s="19"/>
      <c r="AE1418" s="940"/>
      <c r="AF1418" s="334">
        <f>AG1418</f>
        <v>53.459999999999994</v>
      </c>
      <c r="AG1418" s="272">
        <f>IF(R1418="kompletna",Q1418*J1418*0.0036*'lista, wskaźniki'!$F$13, IF(R1418="częściowa",Q1418*J1418*0.0036*'lista, wskaźniki'!$F$14, IF(R1418="brak",Q1418*J1418*0.0036*'lista, wskaźniki'!$F$15,)))</f>
        <v>53.459999999999994</v>
      </c>
      <c r="AH1418" s="334">
        <f>IF(Y1418="inne",K1418*'lista, wskaźniki'!$E$35,IF(Y1418="to samo źródło",0,IF(Y1418=0,0)))</f>
        <v>0</v>
      </c>
      <c r="AI1418" s="334" t="b">
        <f>IF(AA1418="gaz z sieci",AC1418*'lista, wskaźniki'!$D$21)</f>
        <v>0</v>
      </c>
      <c r="AJ1418" s="272">
        <f>IF(AA1418="węgiel",AB1418*'lista, wskaźniki'!$D$20, IF('Sektor mieszkaniowy'!AA1418="drewno",'Sektor mieszkaniowy'!AB1418*'lista, wskaźniki'!$D$22,IF('Sektor mieszkaniowy'!AA1418="pellet",AB1418*'lista, wskaźniki'!$D$23,IF('Sektor mieszkaniowy'!AA1418="gaz z sieci",AB1418*'lista, wskaźniki'!$D$21,IF('Sektor mieszkaniowy'!AA1418="olej opałowy",'Sektor mieszkaniowy'!AB1418*'lista, wskaźniki'!$D$24)))))</f>
        <v>0</v>
      </c>
      <c r="AK1418" s="1001"/>
      <c r="AL1418" s="940"/>
      <c r="AM1418" s="20">
        <f>IF(AA1418="węgiel",AF1418*1/3.6*'lista, wskaźniki'!$F$20,IF(AA1418="drewno",AF1418*1/3.6*'lista, wskaźniki'!$F$22,IF(AA1418="pellet",AF1418*1/3.6*'lista, wskaźniki'!$F$23,IF(AA1418="gaz z sieci",AF1418*1/3.6*'lista, wskaźniki'!$F$21,IF(AA1418="olej opałowy",AF1418*1/3.6*'lista, wskaźniki'!$F$24,0)))))</f>
        <v>5.0642657999999994</v>
      </c>
      <c r="AN1418" s="20">
        <f>IF(AA1418="węgiel",AF1418*'lista, wskaźniki'!$E$42,IF(AA1418="drewno",AF1418*'lista, wskaźniki'!$G$42,IF(AA1418="pellet",AF1418*'lista, wskaźniki'!$H$42,IF(AA1418="gaz z sieci",AF1418*'lista, wskaźniki'!$F$42,IF(AA1418="olej opałowy",AF1418*'lista, wskaźniki'!$I$42,0)))))</f>
        <v>2.0314799999999997E-2</v>
      </c>
      <c r="AO1418" s="20">
        <f>IF(AA1418="węgiel",AF1418*'lista, wskaźniki'!$E$43,IF(AA1418="drewno",AF1418*'lista, wskaźniki'!$G$43,IF(AA1418="pellet",AF1418*'lista, wskaźniki'!$H$43,IF(AA1418="gaz z sieci",AF1418*'lista, wskaźniki'!$F$43,IF(AA1418="olej opałowy",AF1418*'lista, wskaźniki'!$I$43,0)))))</f>
        <v>1.9245599999999998E-2</v>
      </c>
      <c r="AP1418" s="20">
        <f>IF(AA1418="węgiel",AF1418*'lista, wskaźniki'!$E$44,IF(AA1418="drewno",AF1418*'lista, wskaźniki'!$G$44,IF(AA1418="pellet",AF1418*'lista, wskaźniki'!$H$44,IF(AA1418="gaz z sieci",AF1418*'lista, wskaźniki'!$F$44,IF(AA1418="olej opałowy",AF1418*'lista, wskaźniki'!$I$44,0)))))</f>
        <v>1.4434199999999998E-5</v>
      </c>
      <c r="AQ1418" s="20" t="b">
        <f>IF(Z1418="gaz",AH1418*1/3.6*'lista, wskaźniki'!$F$21,IF(Z1418="energia elektryczna",AH1418*1/3.6*'lista, wskaźniki'!$F$26))</f>
        <v>0</v>
      </c>
      <c r="AR1418" s="20" t="b">
        <f>IF(Z1418="gaz",AH1418*'lista, wskaźniki'!$F$42,IF(Z1418="energia elektryczna",AH1418*0))</f>
        <v>0</v>
      </c>
      <c r="AS1418" s="20" t="b">
        <f>IF(Z1418="gaz",AH1418*'lista, wskaźniki'!$F$43,IF(Z1418="energia elektryczna",AH1418*0))</f>
        <v>0</v>
      </c>
      <c r="AT1418" s="20" t="b">
        <f>IF(Z1418="gaz",AH1418*'lista, wskaźniki'!$F$44,IF(Z1418="energia elektryczna",AH1418*0))</f>
        <v>0</v>
      </c>
      <c r="AU1418" s="20">
        <f>AI1418*1/3.6*'lista, wskaźniki'!$F$21</f>
        <v>0</v>
      </c>
      <c r="AV1418" s="20">
        <f>AI1418*'lista, wskaźniki'!$F$42</f>
        <v>0</v>
      </c>
      <c r="AW1418" s="20">
        <f>AI1418*'lista, wskaźniki'!$F$43</f>
        <v>0</v>
      </c>
      <c r="AX1418" s="20">
        <f>AI1418*'lista, wskaźniki'!$F$44</f>
        <v>0</v>
      </c>
      <c r="AY1418" s="20">
        <f>AK1418*'lista, wskaźniki'!$F$26</f>
        <v>0</v>
      </c>
      <c r="AZ1418" s="20">
        <f t="shared" si="642"/>
        <v>5.0642657999999994</v>
      </c>
      <c r="BA1418" s="20">
        <f t="shared" si="643"/>
        <v>2.0314799999999997E-2</v>
      </c>
      <c r="BB1418" s="20">
        <f t="shared" si="644"/>
        <v>1.9245599999999998E-2</v>
      </c>
      <c r="BC1418" s="20">
        <f t="shared" si="645"/>
        <v>1.4434199999999998E-5</v>
      </c>
      <c r="BD1418" s="940" t="s">
        <v>17</v>
      </c>
      <c r="BE1418" s="940" t="s">
        <v>17</v>
      </c>
      <c r="BF1418" s="940" t="s">
        <v>17</v>
      </c>
      <c r="BG1418" s="940" t="s">
        <v>17</v>
      </c>
      <c r="BH1418" s="19"/>
      <c r="BI1418" s="940"/>
      <c r="BJ1418" s="19"/>
      <c r="BK1418" s="940" t="s">
        <v>17</v>
      </c>
      <c r="BL1418" s="19"/>
      <c r="BM1418" s="19"/>
      <c r="BN1418" s="19"/>
      <c r="BO1418" s="19" t="s">
        <v>57</v>
      </c>
      <c r="BP1418" s="19" t="s">
        <v>52</v>
      </c>
      <c r="BQ1418" s="19"/>
      <c r="BR1418" s="19"/>
      <c r="BS1418" s="1004"/>
      <c r="BT1418" s="1004"/>
      <c r="BU1418" s="1004"/>
      <c r="BV1418" s="1004"/>
      <c r="BW1418" s="1004"/>
      <c r="BX1418" s="1004"/>
      <c r="BY1418" s="1007"/>
      <c r="CA1418" s="365">
        <f t="shared" si="646"/>
        <v>53.459999999999994</v>
      </c>
      <c r="CB1418" s="365" t="b">
        <f t="shared" si="647"/>
        <v>0</v>
      </c>
      <c r="CC1418" s="365" t="b">
        <f t="shared" si="648"/>
        <v>0</v>
      </c>
      <c r="CD1418" s="365" t="b">
        <f t="shared" si="649"/>
        <v>0</v>
      </c>
      <c r="CE1418" s="365" t="b">
        <f t="shared" si="650"/>
        <v>0</v>
      </c>
      <c r="CF1418" s="365" t="b">
        <f t="shared" si="651"/>
        <v>0</v>
      </c>
      <c r="CG1418" s="365" t="b">
        <f t="shared" si="652"/>
        <v>0</v>
      </c>
      <c r="CH1418" s="365" t="b">
        <f t="shared" si="653"/>
        <v>0</v>
      </c>
      <c r="CI1418" s="72">
        <f t="shared" si="654"/>
        <v>53.459999999999994</v>
      </c>
      <c r="CJ1418" s="72" t="b">
        <f t="shared" si="655"/>
        <v>0</v>
      </c>
      <c r="CK1418" s="72" t="b">
        <f t="shared" si="656"/>
        <v>0</v>
      </c>
      <c r="CL1418" s="72">
        <f t="shared" si="657"/>
        <v>0</v>
      </c>
      <c r="CM1418" s="72" t="b">
        <f t="shared" si="658"/>
        <v>0</v>
      </c>
      <c r="CN1418" s="72" t="b">
        <f t="shared" si="659"/>
        <v>0</v>
      </c>
      <c r="CP1418" s="13" t="b">
        <f t="shared" si="660"/>
        <v>0</v>
      </c>
      <c r="CQ1418" s="13" t="b">
        <f t="shared" si="661"/>
        <v>0</v>
      </c>
      <c r="CR1418" s="13">
        <f t="shared" si="662"/>
        <v>99</v>
      </c>
      <c r="CS1418" s="13">
        <f t="shared" ref="CS1418:CS1481" si="668">IF(R1418="kompletna",CR1418,IF(R1418="częściowa",0.5*CR1418,IF(R1418="brak",0*CR1418)))</f>
        <v>99</v>
      </c>
      <c r="CT1418" s="13" t="b">
        <f t="shared" si="667"/>
        <v>0</v>
      </c>
      <c r="CU1418" s="13" t="b">
        <f t="shared" si="640"/>
        <v>0</v>
      </c>
      <c r="CV1418" s="13" t="b">
        <f t="shared" si="663"/>
        <v>0</v>
      </c>
      <c r="CW1418" s="13" t="b">
        <f t="shared" si="664"/>
        <v>0</v>
      </c>
      <c r="CX1418" s="13" t="b">
        <f t="shared" si="665"/>
        <v>0</v>
      </c>
      <c r="CY1418" s="13" t="b">
        <f t="shared" si="666"/>
        <v>0</v>
      </c>
    </row>
    <row r="1419" spans="1:103" ht="15" thickBot="1">
      <c r="A1419" s="932"/>
      <c r="B1419" s="941"/>
      <c r="C1419" s="941"/>
      <c r="D1419" s="941"/>
      <c r="E1419" s="941"/>
      <c r="F1419" s="941"/>
      <c r="G1419" s="941"/>
      <c r="H1419" s="941"/>
      <c r="I1419" s="941"/>
      <c r="J1419" s="941"/>
      <c r="K1419" s="941"/>
      <c r="L1419" s="941"/>
      <c r="M1419" s="941"/>
      <c r="N1419" s="941"/>
      <c r="O1419" s="175"/>
      <c r="P1419" s="941"/>
      <c r="Q1419" s="941"/>
      <c r="R1419" s="941"/>
      <c r="S1419" s="941"/>
      <c r="T1419" s="941"/>
      <c r="U1419" s="941"/>
      <c r="V1419" s="941"/>
      <c r="W1419" s="20" t="s">
        <v>36</v>
      </c>
      <c r="X1419" s="20"/>
      <c r="Y1419" s="20"/>
      <c r="Z1419" s="20"/>
      <c r="AA1419" s="20" t="s">
        <v>36</v>
      </c>
      <c r="AB1419" s="22"/>
      <c r="AC1419" s="22"/>
      <c r="AD1419" s="20"/>
      <c r="AE1419" s="941"/>
      <c r="AF1419" s="334">
        <f t="shared" si="641"/>
        <v>0</v>
      </c>
      <c r="AG1419" s="272">
        <f>IF(R1419="kompletna",Q1419*J1419*0.0036*'lista, wskaźniki'!$F$13, IF(R1419="częściowa",Q1419*J1419*0.0036*'lista, wskaźniki'!$F$14, IF(R1419="brak",Q1419*J1419*0.0036*'lista, wskaźniki'!$F$15,)))</f>
        <v>0</v>
      </c>
      <c r="AH1419" s="334">
        <f>IF(Y1419="inne",K1419*'lista, wskaźniki'!$E$35,IF(Y1419="to samo źródło",0,IF(Y1419=0,0)))</f>
        <v>0</v>
      </c>
      <c r="AI1419" s="334" t="b">
        <f>IF(AA1419="gaz z sieci",AC1419*'lista, wskaźniki'!$D$21)</f>
        <v>0</v>
      </c>
      <c r="AJ1419" s="272">
        <f>IF(AA1419="węgiel",AB1419*'lista, wskaźniki'!$D$20, IF('Sektor mieszkaniowy'!AA1419="drewno",'Sektor mieszkaniowy'!AB1419*'lista, wskaźniki'!$D$22,IF('Sektor mieszkaniowy'!AA1419="pellet",AB1419*'lista, wskaźniki'!$D$23,IF('Sektor mieszkaniowy'!AA1419="gaz z sieci",AB1419*'lista, wskaźniki'!$D$21,IF('Sektor mieszkaniowy'!AA1419="olej opałowy",'Sektor mieszkaniowy'!AB1419*'lista, wskaźniki'!$D$24)))))</f>
        <v>0</v>
      </c>
      <c r="AK1419" s="1002"/>
      <c r="AL1419" s="941"/>
      <c r="AM1419" s="20">
        <f>IF(AA1419="węgiel",AF1419*1/3.6*'lista, wskaźniki'!$F$20,IF(AA1419="drewno",AF1419*1/3.6*'lista, wskaźniki'!$F$22,IF(AA1419="pellet",AF1419*1/3.6*'lista, wskaźniki'!$F$23,IF(AA1419="gaz z sieci",AF1419*1/3.6*'lista, wskaźniki'!$F$21,IF(AA1419="olej opałowy",AF1419*1/3.6*'lista, wskaźniki'!$F$24,0)))))</f>
        <v>0</v>
      </c>
      <c r="AN1419" s="20">
        <f>IF(AA1419="węgiel",AF1419*'lista, wskaźniki'!$E$42,IF(AA1419="drewno",AF1419*'lista, wskaźniki'!$G$42,IF(AA1419="pellet",AF1419*'lista, wskaźniki'!$H$42,IF(AA1419="gaz z sieci",AF1419*'lista, wskaźniki'!$F$42,IF(AA1419="olej opałowy",AF1419*'lista, wskaźniki'!$I$42,0)))))</f>
        <v>0</v>
      </c>
      <c r="AO1419" s="20">
        <f>IF(AA1419="węgiel",AF1419*'lista, wskaźniki'!$E$43,IF(AA1419="drewno",AF1419*'lista, wskaźniki'!$G$43,IF(AA1419="pellet",AF1419*'lista, wskaźniki'!$H$43,IF(AA1419="gaz z sieci",AF1419*'lista, wskaźniki'!$F$43,IF(AA1419="olej opałowy",AF1419*'lista, wskaźniki'!$I$43,0)))))</f>
        <v>0</v>
      </c>
      <c r="AP1419" s="20">
        <f>IF(AA1419="węgiel",AF1419*'lista, wskaźniki'!$E$44,IF(AA1419="drewno",AF1419*'lista, wskaźniki'!$G$44,IF(AA1419="pellet",AF1419*'lista, wskaźniki'!$H$44,IF(AA1419="gaz z sieci",AF1419*'lista, wskaźniki'!$F$44,IF(AA1419="olej opałowy",AF1419*'lista, wskaźniki'!$I$44,0)))))</f>
        <v>0</v>
      </c>
      <c r="AQ1419" s="20" t="b">
        <f>IF(Z1419="gaz",AH1419*1/3.6*'lista, wskaźniki'!$F$21,IF(Z1419="energia elektryczna",AH1419*1/3.6*'lista, wskaźniki'!$F$26))</f>
        <v>0</v>
      </c>
      <c r="AR1419" s="20" t="b">
        <f>IF(Z1419="gaz",AH1419*'lista, wskaźniki'!$F$42,IF(Z1419="energia elektryczna",AH1419*0))</f>
        <v>0</v>
      </c>
      <c r="AS1419" s="20" t="b">
        <f>IF(Z1419="gaz",AH1419*'lista, wskaźniki'!$F$43,IF(Z1419="energia elektryczna",AH1419*0))</f>
        <v>0</v>
      </c>
      <c r="AT1419" s="20" t="b">
        <f>IF(Z1419="gaz",AH1419*'lista, wskaźniki'!$F$44,IF(Z1419="energia elektryczna",AH1419*0))</f>
        <v>0</v>
      </c>
      <c r="AU1419" s="20">
        <f>AI1419*1/3.6*'lista, wskaźniki'!$F$21</f>
        <v>0</v>
      </c>
      <c r="AV1419" s="20">
        <f>AI1419*'lista, wskaźniki'!$F$42</f>
        <v>0</v>
      </c>
      <c r="AW1419" s="20">
        <f>AI1419*'lista, wskaźniki'!$F$43</f>
        <v>0</v>
      </c>
      <c r="AX1419" s="20">
        <f>AI1419*'lista, wskaźniki'!$F$44</f>
        <v>0</v>
      </c>
      <c r="AY1419" s="20">
        <f>AK1419*'lista, wskaźniki'!$F$26</f>
        <v>0</v>
      </c>
      <c r="AZ1419" s="20">
        <f t="shared" si="642"/>
        <v>0</v>
      </c>
      <c r="BA1419" s="20">
        <f t="shared" si="643"/>
        <v>0</v>
      </c>
      <c r="BB1419" s="20">
        <f t="shared" si="644"/>
        <v>0</v>
      </c>
      <c r="BC1419" s="20">
        <f t="shared" si="645"/>
        <v>0</v>
      </c>
      <c r="BD1419" s="941"/>
      <c r="BE1419" s="941"/>
      <c r="BF1419" s="941"/>
      <c r="BG1419" s="941"/>
      <c r="BH1419" s="20"/>
      <c r="BI1419" s="941"/>
      <c r="BJ1419" s="20"/>
      <c r="BK1419" s="941"/>
      <c r="BL1419" s="20"/>
      <c r="BM1419" s="20"/>
      <c r="BN1419" s="20"/>
      <c r="BO1419" s="20"/>
      <c r="BP1419" s="20" t="s">
        <v>53</v>
      </c>
      <c r="BQ1419" s="20"/>
      <c r="BR1419" s="20"/>
      <c r="BS1419" s="1005"/>
      <c r="BT1419" s="1005"/>
      <c r="BU1419" s="1005"/>
      <c r="BV1419" s="1005"/>
      <c r="BW1419" s="1005"/>
      <c r="BX1419" s="1005"/>
      <c r="BY1419" s="1008"/>
      <c r="CA1419" s="365" t="b">
        <f t="shared" si="646"/>
        <v>0</v>
      </c>
      <c r="CB1419" s="365">
        <f t="shared" si="647"/>
        <v>0</v>
      </c>
      <c r="CC1419" s="365" t="b">
        <f t="shared" si="648"/>
        <v>0</v>
      </c>
      <c r="CD1419" s="365" t="b">
        <f t="shared" si="649"/>
        <v>0</v>
      </c>
      <c r="CE1419" s="365" t="b">
        <f t="shared" si="650"/>
        <v>0</v>
      </c>
      <c r="CF1419" s="365" t="b">
        <f t="shared" si="651"/>
        <v>0</v>
      </c>
      <c r="CG1419" s="365" t="b">
        <f t="shared" si="652"/>
        <v>0</v>
      </c>
      <c r="CH1419" s="365" t="b">
        <f t="shared" si="653"/>
        <v>0</v>
      </c>
      <c r="CI1419" s="72" t="b">
        <f t="shared" si="654"/>
        <v>0</v>
      </c>
      <c r="CJ1419" s="72">
        <f t="shared" si="655"/>
        <v>0</v>
      </c>
      <c r="CK1419" s="72" t="b">
        <f t="shared" si="656"/>
        <v>0</v>
      </c>
      <c r="CL1419" s="72">
        <f t="shared" si="657"/>
        <v>0</v>
      </c>
      <c r="CM1419" s="72" t="b">
        <f t="shared" si="658"/>
        <v>0</v>
      </c>
      <c r="CN1419" s="72" t="b">
        <f t="shared" si="659"/>
        <v>0</v>
      </c>
      <c r="CP1419" s="13">
        <f t="shared" si="660"/>
        <v>0</v>
      </c>
      <c r="CQ1419" s="13" t="b">
        <f t="shared" si="661"/>
        <v>0</v>
      </c>
      <c r="CR1419" s="13" t="b">
        <f t="shared" si="662"/>
        <v>0</v>
      </c>
      <c r="CS1419" s="13" t="b">
        <f t="shared" si="668"/>
        <v>0</v>
      </c>
      <c r="CT1419" s="13" t="b">
        <f t="shared" si="667"/>
        <v>0</v>
      </c>
      <c r="CU1419" s="13" t="b">
        <f t="shared" si="640"/>
        <v>0</v>
      </c>
      <c r="CV1419" s="13" t="b">
        <f t="shared" si="663"/>
        <v>0</v>
      </c>
      <c r="CW1419" s="13" t="b">
        <f t="shared" si="664"/>
        <v>0</v>
      </c>
      <c r="CX1419" s="13" t="b">
        <f t="shared" si="665"/>
        <v>0</v>
      </c>
      <c r="CY1419" s="13" t="b">
        <f t="shared" si="666"/>
        <v>0</v>
      </c>
    </row>
    <row r="1420" spans="1:103" ht="15" thickBot="1">
      <c r="A1420" s="932"/>
      <c r="B1420" s="941"/>
      <c r="C1420" s="941"/>
      <c r="D1420" s="941"/>
      <c r="E1420" s="941"/>
      <c r="F1420" s="941"/>
      <c r="G1420" s="941"/>
      <c r="H1420" s="941"/>
      <c r="I1420" s="941"/>
      <c r="J1420" s="941"/>
      <c r="K1420" s="941"/>
      <c r="L1420" s="941"/>
      <c r="M1420" s="941"/>
      <c r="N1420" s="941"/>
      <c r="O1420" s="175"/>
      <c r="P1420" s="941"/>
      <c r="Q1420" s="941"/>
      <c r="R1420" s="941"/>
      <c r="S1420" s="941"/>
      <c r="T1420" s="941"/>
      <c r="U1420" s="941"/>
      <c r="V1420" s="941"/>
      <c r="W1420" s="20"/>
      <c r="X1420" s="20"/>
      <c r="Y1420" s="20"/>
      <c r="Z1420" s="20"/>
      <c r="AA1420" s="20" t="s">
        <v>50</v>
      </c>
      <c r="AB1420" s="22"/>
      <c r="AC1420" s="22"/>
      <c r="AD1420" s="20"/>
      <c r="AE1420" s="941"/>
      <c r="AF1420" s="334">
        <f t="shared" si="641"/>
        <v>0</v>
      </c>
      <c r="AG1420" s="272">
        <f>IF(R1420="kompletna",Q1420*J1420*0.0036*'lista, wskaźniki'!$F$13, IF(R1420="częściowa",Q1420*J1420*0.0036*'lista, wskaźniki'!$F$14, IF(R1420="brak",Q1420*J1420*0.0036*'lista, wskaźniki'!$F$15,)))</f>
        <v>0</v>
      </c>
      <c r="AH1420" s="334">
        <f>IF(Y1420="inne",K1420*'lista, wskaźniki'!$E$35,IF(Y1420="to samo źródło",0,IF(Y1420=0,0)))</f>
        <v>0</v>
      </c>
      <c r="AI1420" s="334" t="b">
        <f>IF(AA1420="gaz z sieci",AC1420*'lista, wskaźniki'!$D$21)</f>
        <v>0</v>
      </c>
      <c r="AJ1420" s="272">
        <f>IF(AA1420="węgiel",AB1420*'lista, wskaźniki'!$D$20, IF('Sektor mieszkaniowy'!AA1420="drewno",'Sektor mieszkaniowy'!AB1420*'lista, wskaźniki'!$D$22,IF('Sektor mieszkaniowy'!AA1420="pellet",AB1420*'lista, wskaźniki'!$D$23,IF('Sektor mieszkaniowy'!AA1420="gaz z sieci",AB1420*'lista, wskaźniki'!$D$21,IF('Sektor mieszkaniowy'!AA1420="olej opałowy",'Sektor mieszkaniowy'!AB1420*'lista, wskaźniki'!$D$24)))))</f>
        <v>0</v>
      </c>
      <c r="AK1420" s="1002"/>
      <c r="AL1420" s="941"/>
      <c r="AM1420" s="20">
        <f>IF(AA1420="węgiel",AF1420*1/3.6*'lista, wskaźniki'!$F$20,IF(AA1420="drewno",AF1420*1/3.6*'lista, wskaźniki'!$F$22,IF(AA1420="pellet",AF1420*1/3.6*'lista, wskaźniki'!$F$23,IF(AA1420="gaz z sieci",AF1420*1/3.6*'lista, wskaźniki'!$F$21,IF(AA1420="olej opałowy",AF1420*1/3.6*'lista, wskaźniki'!$F$24,0)))))</f>
        <v>0</v>
      </c>
      <c r="AN1420" s="20">
        <f>IF(AA1420="węgiel",AF1420*'lista, wskaźniki'!$E$42,IF(AA1420="drewno",AF1420*'lista, wskaźniki'!$G$42,IF(AA1420="pellet",AF1420*'lista, wskaźniki'!$H$42,IF(AA1420="gaz z sieci",AF1420*'lista, wskaźniki'!$F$42,IF(AA1420="olej opałowy",AF1420*'lista, wskaźniki'!$I$42,0)))))</f>
        <v>0</v>
      </c>
      <c r="AO1420" s="20">
        <f>IF(AA1420="węgiel",AF1420*'lista, wskaźniki'!$E$43,IF(AA1420="drewno",AF1420*'lista, wskaźniki'!$G$43,IF(AA1420="pellet",AF1420*'lista, wskaźniki'!$H$43,IF(AA1420="gaz z sieci",AF1420*'lista, wskaźniki'!$F$43,IF(AA1420="olej opałowy",AF1420*'lista, wskaźniki'!$I$43,0)))))</f>
        <v>0</v>
      </c>
      <c r="AP1420" s="20">
        <f>IF(AA1420="węgiel",AF1420*'lista, wskaźniki'!$E$44,IF(AA1420="drewno",AF1420*'lista, wskaźniki'!$G$44,IF(AA1420="pellet",AF1420*'lista, wskaźniki'!$H$44,IF(AA1420="gaz z sieci",AF1420*'lista, wskaźniki'!$F$44,IF(AA1420="olej opałowy",AF1420*'lista, wskaźniki'!$I$44,0)))))</f>
        <v>0</v>
      </c>
      <c r="AQ1420" s="20" t="b">
        <f>IF(Z1420="gaz",AH1420*1/3.6*'lista, wskaźniki'!$F$21,IF(Z1420="energia elektryczna",AH1420*1/3.6*'lista, wskaźniki'!$F$26))</f>
        <v>0</v>
      </c>
      <c r="AR1420" s="20" t="b">
        <f>IF(Z1420="gaz",AH1420*'lista, wskaźniki'!$F$42,IF(Z1420="energia elektryczna",AH1420*0))</f>
        <v>0</v>
      </c>
      <c r="AS1420" s="20" t="b">
        <f>IF(Z1420="gaz",AH1420*'lista, wskaźniki'!$F$43,IF(Z1420="energia elektryczna",AH1420*0))</f>
        <v>0</v>
      </c>
      <c r="AT1420" s="20" t="b">
        <f>IF(Z1420="gaz",AH1420*'lista, wskaźniki'!$F$44,IF(Z1420="energia elektryczna",AH1420*0))</f>
        <v>0</v>
      </c>
      <c r="AU1420" s="20">
        <f>AI1420*1/3.6*'lista, wskaźniki'!$F$21</f>
        <v>0</v>
      </c>
      <c r="AV1420" s="20">
        <f>AI1420*'lista, wskaźniki'!$F$42</f>
        <v>0</v>
      </c>
      <c r="AW1420" s="20">
        <f>AI1420*'lista, wskaźniki'!$F$43</f>
        <v>0</v>
      </c>
      <c r="AX1420" s="20">
        <f>AI1420*'lista, wskaźniki'!$F$44</f>
        <v>0</v>
      </c>
      <c r="AY1420" s="20">
        <f>AK1420*'lista, wskaźniki'!$F$26</f>
        <v>0</v>
      </c>
      <c r="AZ1420" s="20">
        <f t="shared" si="642"/>
        <v>0</v>
      </c>
      <c r="BA1420" s="20">
        <f t="shared" si="643"/>
        <v>0</v>
      </c>
      <c r="BB1420" s="20">
        <f t="shared" si="644"/>
        <v>0</v>
      </c>
      <c r="BC1420" s="20">
        <f t="shared" si="645"/>
        <v>0</v>
      </c>
      <c r="BD1420" s="941"/>
      <c r="BE1420" s="941"/>
      <c r="BF1420" s="941"/>
      <c r="BG1420" s="941"/>
      <c r="BH1420" s="20"/>
      <c r="BI1420" s="941"/>
      <c r="BJ1420" s="20"/>
      <c r="BK1420" s="941"/>
      <c r="BL1420" s="20"/>
      <c r="BM1420" s="20"/>
      <c r="BN1420" s="20"/>
      <c r="BO1420" s="20"/>
      <c r="BP1420" s="20"/>
      <c r="BQ1420" s="20"/>
      <c r="BR1420" s="20"/>
      <c r="BS1420" s="1005"/>
      <c r="BT1420" s="1005"/>
      <c r="BU1420" s="1005"/>
      <c r="BV1420" s="1005"/>
      <c r="BW1420" s="1005"/>
      <c r="BX1420" s="1005"/>
      <c r="BY1420" s="1008"/>
      <c r="CA1420" s="365" t="b">
        <f t="shared" si="646"/>
        <v>0</v>
      </c>
      <c r="CB1420" s="365" t="b">
        <f t="shared" si="647"/>
        <v>0</v>
      </c>
      <c r="CC1420" s="365">
        <f t="shared" si="648"/>
        <v>0</v>
      </c>
      <c r="CD1420" s="365" t="b">
        <f t="shared" si="649"/>
        <v>0</v>
      </c>
      <c r="CE1420" s="365" t="b">
        <f t="shared" si="650"/>
        <v>0</v>
      </c>
      <c r="CF1420" s="365" t="b">
        <f t="shared" si="651"/>
        <v>0</v>
      </c>
      <c r="CG1420" s="365" t="b">
        <f t="shared" si="652"/>
        <v>0</v>
      </c>
      <c r="CH1420" s="365" t="b">
        <f t="shared" si="653"/>
        <v>0</v>
      </c>
      <c r="CI1420" s="72" t="b">
        <f t="shared" si="654"/>
        <v>0</v>
      </c>
      <c r="CJ1420" s="72" t="b">
        <f t="shared" si="655"/>
        <v>0</v>
      </c>
      <c r="CK1420" s="72">
        <f t="shared" si="656"/>
        <v>0</v>
      </c>
      <c r="CL1420" s="72">
        <f t="shared" si="657"/>
        <v>0</v>
      </c>
      <c r="CM1420" s="72" t="b">
        <f t="shared" si="658"/>
        <v>0</v>
      </c>
      <c r="CN1420" s="72" t="b">
        <f t="shared" si="659"/>
        <v>0</v>
      </c>
      <c r="CP1420" s="13">
        <f t="shared" si="660"/>
        <v>0</v>
      </c>
      <c r="CQ1420" s="13" t="b">
        <f t="shared" si="661"/>
        <v>0</v>
      </c>
      <c r="CR1420" s="13" t="b">
        <f t="shared" si="662"/>
        <v>0</v>
      </c>
      <c r="CS1420" s="13" t="b">
        <f t="shared" si="668"/>
        <v>0</v>
      </c>
      <c r="CT1420" s="13" t="b">
        <f t="shared" si="667"/>
        <v>0</v>
      </c>
      <c r="CU1420" s="13" t="b">
        <f t="shared" si="640"/>
        <v>0</v>
      </c>
      <c r="CV1420" s="13" t="b">
        <f t="shared" si="663"/>
        <v>0</v>
      </c>
      <c r="CW1420" s="13" t="b">
        <f t="shared" si="664"/>
        <v>0</v>
      </c>
      <c r="CX1420" s="13" t="b">
        <f t="shared" si="665"/>
        <v>0</v>
      </c>
      <c r="CY1420" s="13" t="b">
        <f t="shared" si="666"/>
        <v>0</v>
      </c>
    </row>
    <row r="1421" spans="1:103" ht="15" thickBot="1">
      <c r="A1421" s="932"/>
      <c r="B1421" s="941"/>
      <c r="C1421" s="941"/>
      <c r="D1421" s="941"/>
      <c r="E1421" s="941"/>
      <c r="F1421" s="941"/>
      <c r="G1421" s="941"/>
      <c r="H1421" s="941"/>
      <c r="I1421" s="941"/>
      <c r="J1421" s="941"/>
      <c r="K1421" s="941"/>
      <c r="L1421" s="941"/>
      <c r="M1421" s="941"/>
      <c r="N1421" s="941"/>
      <c r="O1421" s="175"/>
      <c r="P1421" s="941"/>
      <c r="Q1421" s="941"/>
      <c r="R1421" s="941"/>
      <c r="S1421" s="941"/>
      <c r="T1421" s="941"/>
      <c r="U1421" s="941"/>
      <c r="V1421" s="941"/>
      <c r="W1421" s="20"/>
      <c r="X1421" s="20"/>
      <c r="Y1421" s="20"/>
      <c r="Z1421" s="20"/>
      <c r="AA1421" s="20" t="s">
        <v>38</v>
      </c>
      <c r="AB1421" s="22"/>
      <c r="AC1421" s="22"/>
      <c r="AD1421" s="20"/>
      <c r="AE1421" s="941"/>
      <c r="AF1421" s="334">
        <f t="shared" si="641"/>
        <v>0</v>
      </c>
      <c r="AG1421" s="272">
        <f>IF(R1421="kompletna",Q1421*J1421*0.0036*'lista, wskaźniki'!$F$13, IF(R1421="częściowa",Q1421*J1421*0.0036*'lista, wskaźniki'!$F$14, IF(R1421="brak",Q1421*J1421*0.0036*'lista, wskaźniki'!$F$15,)))</f>
        <v>0</v>
      </c>
      <c r="AH1421" s="334">
        <f>IF(Y1421="inne",K1421*'lista, wskaźniki'!$E$35,IF(Y1421="to samo źródło",0,IF(Y1421=0,0)))</f>
        <v>0</v>
      </c>
      <c r="AI1421" s="334">
        <f>IF(AA1421="gaz z sieci",AC1421*'lista, wskaźniki'!$D$21)</f>
        <v>0</v>
      </c>
      <c r="AJ1421" s="272">
        <f>IF(AA1421="węgiel",AB1421*'lista, wskaźniki'!$D$20, IF('Sektor mieszkaniowy'!AA1421="drewno",'Sektor mieszkaniowy'!AB1421*'lista, wskaźniki'!$D$22,IF('Sektor mieszkaniowy'!AA1421="pellet",AB1421*'lista, wskaźniki'!$D$23,IF('Sektor mieszkaniowy'!AA1421="gaz z sieci",AB1421*'lista, wskaźniki'!$D$21,IF('Sektor mieszkaniowy'!AA1421="olej opałowy",'Sektor mieszkaniowy'!AB1421*'lista, wskaźniki'!$D$24)))))</f>
        <v>0</v>
      </c>
      <c r="AK1421" s="1002"/>
      <c r="AL1421" s="941"/>
      <c r="AM1421" s="20">
        <f>IF(AA1421="węgiel",AF1421*1/3.6*'lista, wskaźniki'!$F$20,IF(AA1421="drewno",AF1421*1/3.6*'lista, wskaźniki'!$F$22,IF(AA1421="pellet",AF1421*1/3.6*'lista, wskaźniki'!$F$23,IF(AA1421="gaz z sieci",AF1421*1/3.6*'lista, wskaźniki'!$F$21,IF(AA1421="olej opałowy",AF1421*1/3.6*'lista, wskaźniki'!$F$24,0)))))</f>
        <v>0</v>
      </c>
      <c r="AN1421" s="20">
        <f>IF(AA1421="węgiel",AF1421*'lista, wskaźniki'!$E$42,IF(AA1421="drewno",AF1421*'lista, wskaźniki'!$G$42,IF(AA1421="pellet",AF1421*'lista, wskaźniki'!$H$42,IF(AA1421="gaz z sieci",AF1421*'lista, wskaźniki'!$F$42,IF(AA1421="olej opałowy",AF1421*'lista, wskaźniki'!$I$42,0)))))</f>
        <v>0</v>
      </c>
      <c r="AO1421" s="20">
        <f>IF(AA1421="węgiel",AF1421*'lista, wskaźniki'!$E$43,IF(AA1421="drewno",AF1421*'lista, wskaźniki'!$G$43,IF(AA1421="pellet",AF1421*'lista, wskaźniki'!$H$43,IF(AA1421="gaz z sieci",AF1421*'lista, wskaźniki'!$F$43,IF(AA1421="olej opałowy",AF1421*'lista, wskaźniki'!$I$43,0)))))</f>
        <v>0</v>
      </c>
      <c r="AP1421" s="20">
        <f>IF(AA1421="węgiel",AF1421*'lista, wskaźniki'!$E$44,IF(AA1421="drewno",AF1421*'lista, wskaźniki'!$G$44,IF(AA1421="pellet",AF1421*'lista, wskaźniki'!$H$44,IF(AA1421="gaz z sieci",AF1421*'lista, wskaźniki'!$F$44,IF(AA1421="olej opałowy",AF1421*'lista, wskaźniki'!$I$44,0)))))</f>
        <v>0</v>
      </c>
      <c r="AQ1421" s="20" t="b">
        <f>IF(Z1421="gaz",AH1421*1/3.6*'lista, wskaźniki'!$F$21,IF(Z1421="energia elektryczna",AH1421*1/3.6*'lista, wskaźniki'!$F$26))</f>
        <v>0</v>
      </c>
      <c r="AR1421" s="20" t="b">
        <f>IF(Z1421="gaz",AH1421*'lista, wskaźniki'!$F$42,IF(Z1421="energia elektryczna",AH1421*0))</f>
        <v>0</v>
      </c>
      <c r="AS1421" s="20" t="b">
        <f>IF(Z1421="gaz",AH1421*'lista, wskaźniki'!$F$43,IF(Z1421="energia elektryczna",AH1421*0))</f>
        <v>0</v>
      </c>
      <c r="AT1421" s="20" t="b">
        <f>IF(Z1421="gaz",AH1421*'lista, wskaźniki'!$F$44,IF(Z1421="energia elektryczna",AH1421*0))</f>
        <v>0</v>
      </c>
      <c r="AU1421" s="20">
        <f>AI1421*1/3.6*'lista, wskaźniki'!$F$21</f>
        <v>0</v>
      </c>
      <c r="AV1421" s="20">
        <f>AI1421*'lista, wskaźniki'!$F$42</f>
        <v>0</v>
      </c>
      <c r="AW1421" s="20">
        <f>AI1421*'lista, wskaźniki'!$F$43</f>
        <v>0</v>
      </c>
      <c r="AX1421" s="20">
        <f>AI1421*'lista, wskaźniki'!$F$44</f>
        <v>0</v>
      </c>
      <c r="AY1421" s="20">
        <f>AK1421*'lista, wskaźniki'!$F$26</f>
        <v>0</v>
      </c>
      <c r="AZ1421" s="20">
        <f t="shared" si="642"/>
        <v>0</v>
      </c>
      <c r="BA1421" s="20">
        <f t="shared" si="643"/>
        <v>0</v>
      </c>
      <c r="BB1421" s="20">
        <f t="shared" si="644"/>
        <v>0</v>
      </c>
      <c r="BC1421" s="20">
        <f t="shared" si="645"/>
        <v>0</v>
      </c>
      <c r="BD1421" s="941"/>
      <c r="BE1421" s="941"/>
      <c r="BF1421" s="941"/>
      <c r="BG1421" s="941"/>
      <c r="BH1421" s="20"/>
      <c r="BI1421" s="941"/>
      <c r="BJ1421" s="20"/>
      <c r="BK1421" s="941"/>
      <c r="BL1421" s="20"/>
      <c r="BM1421" s="20"/>
      <c r="BN1421" s="20"/>
      <c r="BO1421" s="20"/>
      <c r="BP1421" s="20"/>
      <c r="BQ1421" s="20"/>
      <c r="BR1421" s="20"/>
      <c r="BS1421" s="1005"/>
      <c r="BT1421" s="1005"/>
      <c r="BU1421" s="1005"/>
      <c r="BV1421" s="1005"/>
      <c r="BW1421" s="1005"/>
      <c r="BX1421" s="1005"/>
      <c r="BY1421" s="1008"/>
      <c r="CA1421" s="365" t="b">
        <f t="shared" si="646"/>
        <v>0</v>
      </c>
      <c r="CB1421" s="365" t="b">
        <f t="shared" si="647"/>
        <v>0</v>
      </c>
      <c r="CC1421" s="365" t="b">
        <f t="shared" si="648"/>
        <v>0</v>
      </c>
      <c r="CD1421" s="365">
        <f t="shared" si="649"/>
        <v>0</v>
      </c>
      <c r="CE1421" s="365" t="b">
        <f t="shared" si="650"/>
        <v>0</v>
      </c>
      <c r="CF1421" s="365" t="b">
        <f t="shared" si="651"/>
        <v>0</v>
      </c>
      <c r="CG1421" s="365" t="b">
        <f t="shared" si="652"/>
        <v>0</v>
      </c>
      <c r="CH1421" s="365">
        <f t="shared" si="653"/>
        <v>0</v>
      </c>
      <c r="CI1421" s="72" t="b">
        <f t="shared" si="654"/>
        <v>0</v>
      </c>
      <c r="CJ1421" s="72" t="b">
        <f t="shared" si="655"/>
        <v>0</v>
      </c>
      <c r="CK1421" s="72" t="b">
        <f t="shared" si="656"/>
        <v>0</v>
      </c>
      <c r="CL1421" s="72">
        <f t="shared" si="657"/>
        <v>0</v>
      </c>
      <c r="CM1421" s="72" t="b">
        <f t="shared" si="658"/>
        <v>0</v>
      </c>
      <c r="CN1421" s="72" t="b">
        <f t="shared" si="659"/>
        <v>0</v>
      </c>
      <c r="CP1421" s="13">
        <f t="shared" si="660"/>
        <v>0</v>
      </c>
      <c r="CQ1421" s="13" t="b">
        <f t="shared" si="661"/>
        <v>0</v>
      </c>
      <c r="CR1421" s="13" t="b">
        <f t="shared" si="662"/>
        <v>0</v>
      </c>
      <c r="CS1421" s="13" t="b">
        <f t="shared" si="668"/>
        <v>0</v>
      </c>
      <c r="CT1421" s="13" t="b">
        <f t="shared" si="667"/>
        <v>0</v>
      </c>
      <c r="CU1421" s="13" t="b">
        <f t="shared" si="640"/>
        <v>0</v>
      </c>
      <c r="CV1421" s="13" t="b">
        <f t="shared" si="663"/>
        <v>0</v>
      </c>
      <c r="CW1421" s="13" t="b">
        <f t="shared" si="664"/>
        <v>0</v>
      </c>
      <c r="CX1421" s="13" t="b">
        <f t="shared" si="665"/>
        <v>0</v>
      </c>
      <c r="CY1421" s="13" t="b">
        <f t="shared" si="666"/>
        <v>0</v>
      </c>
    </row>
    <row r="1422" spans="1:103" ht="15" thickBot="1">
      <c r="A1422" s="933"/>
      <c r="B1422" s="942"/>
      <c r="C1422" s="942"/>
      <c r="D1422" s="942"/>
      <c r="E1422" s="942"/>
      <c r="F1422" s="942"/>
      <c r="G1422" s="942"/>
      <c r="H1422" s="942"/>
      <c r="I1422" s="942"/>
      <c r="J1422" s="942"/>
      <c r="K1422" s="942"/>
      <c r="L1422" s="942"/>
      <c r="M1422" s="942"/>
      <c r="N1422" s="942"/>
      <c r="O1422" s="176"/>
      <c r="P1422" s="942"/>
      <c r="Q1422" s="942"/>
      <c r="R1422" s="942"/>
      <c r="S1422" s="942"/>
      <c r="T1422" s="942"/>
      <c r="U1422" s="942"/>
      <c r="V1422" s="942"/>
      <c r="W1422" s="21"/>
      <c r="X1422" s="21"/>
      <c r="Y1422" s="21"/>
      <c r="Z1422" s="21"/>
      <c r="AA1422" s="21" t="s">
        <v>37</v>
      </c>
      <c r="AB1422" s="55"/>
      <c r="AC1422" s="55"/>
      <c r="AD1422" s="21"/>
      <c r="AE1422" s="942"/>
      <c r="AF1422" s="334">
        <f t="shared" si="641"/>
        <v>0</v>
      </c>
      <c r="AG1422" s="272">
        <f>IF(R1422="kompletna",Q1422*J1422*0.0036*'lista, wskaźniki'!$F$13, IF(R1422="częściowa",Q1422*J1422*0.0036*'lista, wskaźniki'!$F$14, IF(R1422="brak",Q1422*J1422*0.0036*'lista, wskaźniki'!$F$15,)))</f>
        <v>0</v>
      </c>
      <c r="AH1422" s="334">
        <f>IF(Y1422="inne",K1422*'lista, wskaźniki'!$E$35,IF(Y1422="to samo źródło",0,IF(Y1422=0,0)))</f>
        <v>0</v>
      </c>
      <c r="AI1422" s="334" t="b">
        <f>IF(AA1422="gaz z sieci",AC1422*'lista, wskaźniki'!$D$21)</f>
        <v>0</v>
      </c>
      <c r="AJ1422" s="272">
        <f>IF(AA1422="węgiel",AB1422*'lista, wskaźniki'!$D$20, IF('Sektor mieszkaniowy'!AA1422="drewno",'Sektor mieszkaniowy'!AB1422*'lista, wskaźniki'!$D$22,IF('Sektor mieszkaniowy'!AA1422="pellet",AB1422*'lista, wskaźniki'!$D$23,IF('Sektor mieszkaniowy'!AA1422="gaz z sieci",AB1422*'lista, wskaźniki'!$D$21,IF('Sektor mieszkaniowy'!AA1422="olej opałowy",'Sektor mieszkaniowy'!AB1422*'lista, wskaźniki'!$D$24)))))</f>
        <v>0</v>
      </c>
      <c r="AK1422" s="1003"/>
      <c r="AL1422" s="942"/>
      <c r="AM1422" s="20">
        <f>IF(AA1422="węgiel",AF1422*1/3.6*'lista, wskaźniki'!$F$20,IF(AA1422="drewno",AF1422*1/3.6*'lista, wskaźniki'!$F$22,IF(AA1422="pellet",AF1422*1/3.6*'lista, wskaźniki'!$F$23,IF(AA1422="gaz z sieci",AF1422*1/3.6*'lista, wskaźniki'!$F$21,IF(AA1422="olej opałowy",AF1422*1/3.6*'lista, wskaźniki'!$F$24,0)))))</f>
        <v>0</v>
      </c>
      <c r="AN1422" s="20">
        <f>IF(AA1422="węgiel",AF1422*'lista, wskaźniki'!$E$42,IF(AA1422="drewno",AF1422*'lista, wskaźniki'!$G$42,IF(AA1422="pellet",AF1422*'lista, wskaźniki'!$H$42,IF(AA1422="gaz z sieci",AF1422*'lista, wskaźniki'!$F$42,IF(AA1422="olej opałowy",AF1422*'lista, wskaźniki'!$I$42,0)))))</f>
        <v>0</v>
      </c>
      <c r="AO1422" s="20">
        <f>IF(AA1422="węgiel",AF1422*'lista, wskaźniki'!$E$43,IF(AA1422="drewno",AF1422*'lista, wskaźniki'!$G$43,IF(AA1422="pellet",AF1422*'lista, wskaźniki'!$H$43,IF(AA1422="gaz z sieci",AF1422*'lista, wskaźniki'!$F$43,IF(AA1422="olej opałowy",AF1422*'lista, wskaźniki'!$I$43,0)))))</f>
        <v>0</v>
      </c>
      <c r="AP1422" s="20">
        <f>IF(AA1422="węgiel",AF1422*'lista, wskaźniki'!$E$44,IF(AA1422="drewno",AF1422*'lista, wskaźniki'!$G$44,IF(AA1422="pellet",AF1422*'lista, wskaźniki'!$H$44,IF(AA1422="gaz z sieci",AF1422*'lista, wskaźniki'!$F$44,IF(AA1422="olej opałowy",AF1422*'lista, wskaźniki'!$I$44,0)))))</f>
        <v>0</v>
      </c>
      <c r="AQ1422" s="20" t="b">
        <f>IF(Z1422="gaz",AH1422*1/3.6*'lista, wskaźniki'!$F$21,IF(Z1422="energia elektryczna",AH1422*1/3.6*'lista, wskaźniki'!$F$26))</f>
        <v>0</v>
      </c>
      <c r="AR1422" s="20" t="b">
        <f>IF(Z1422="gaz",AH1422*'lista, wskaźniki'!$F$42,IF(Z1422="energia elektryczna",AH1422*0))</f>
        <v>0</v>
      </c>
      <c r="AS1422" s="20" t="b">
        <f>IF(Z1422="gaz",AH1422*'lista, wskaźniki'!$F$43,IF(Z1422="energia elektryczna",AH1422*0))</f>
        <v>0</v>
      </c>
      <c r="AT1422" s="20" t="b">
        <f>IF(Z1422="gaz",AH1422*'lista, wskaźniki'!$F$44,IF(Z1422="energia elektryczna",AH1422*0))</f>
        <v>0</v>
      </c>
      <c r="AU1422" s="20">
        <f>AI1422*1/3.6*'lista, wskaźniki'!$F$21</f>
        <v>0</v>
      </c>
      <c r="AV1422" s="20">
        <f>AI1422*'lista, wskaźniki'!$F$42</f>
        <v>0</v>
      </c>
      <c r="AW1422" s="20">
        <f>AI1422*'lista, wskaźniki'!$F$43</f>
        <v>0</v>
      </c>
      <c r="AX1422" s="20">
        <f>AI1422*'lista, wskaźniki'!$F$44</f>
        <v>0</v>
      </c>
      <c r="AY1422" s="20">
        <f>AK1422*'lista, wskaźniki'!$F$26</f>
        <v>0</v>
      </c>
      <c r="AZ1422" s="20">
        <f t="shared" si="642"/>
        <v>0</v>
      </c>
      <c r="BA1422" s="20">
        <f t="shared" si="643"/>
        <v>0</v>
      </c>
      <c r="BB1422" s="20">
        <f t="shared" si="644"/>
        <v>0</v>
      </c>
      <c r="BC1422" s="20">
        <f t="shared" si="645"/>
        <v>0</v>
      </c>
      <c r="BD1422" s="942"/>
      <c r="BE1422" s="942"/>
      <c r="BF1422" s="942"/>
      <c r="BG1422" s="942"/>
      <c r="BH1422" s="21"/>
      <c r="BI1422" s="942"/>
      <c r="BJ1422" s="21"/>
      <c r="BK1422" s="942"/>
      <c r="BL1422" s="21"/>
      <c r="BM1422" s="21"/>
      <c r="BN1422" s="21"/>
      <c r="BO1422" s="21"/>
      <c r="BP1422" s="21"/>
      <c r="BQ1422" s="21"/>
      <c r="BR1422" s="21"/>
      <c r="BS1422" s="1006"/>
      <c r="BT1422" s="1006"/>
      <c r="BU1422" s="1006"/>
      <c r="BV1422" s="1006"/>
      <c r="BW1422" s="1006"/>
      <c r="BX1422" s="1006"/>
      <c r="BY1422" s="1009"/>
      <c r="CA1422" s="365" t="b">
        <f t="shared" si="646"/>
        <v>0</v>
      </c>
      <c r="CB1422" s="365" t="b">
        <f t="shared" si="647"/>
        <v>0</v>
      </c>
      <c r="CC1422" s="365" t="b">
        <f t="shared" si="648"/>
        <v>0</v>
      </c>
      <c r="CD1422" s="365" t="b">
        <f t="shared" si="649"/>
        <v>0</v>
      </c>
      <c r="CE1422" s="365">
        <f t="shared" si="650"/>
        <v>0</v>
      </c>
      <c r="CF1422" s="365" t="b">
        <f t="shared" si="651"/>
        <v>0</v>
      </c>
      <c r="CG1422" s="365" t="b">
        <f t="shared" si="652"/>
        <v>0</v>
      </c>
      <c r="CH1422" s="365" t="b">
        <f t="shared" si="653"/>
        <v>0</v>
      </c>
      <c r="CI1422" s="72" t="b">
        <f t="shared" si="654"/>
        <v>0</v>
      </c>
      <c r="CJ1422" s="72" t="b">
        <f t="shared" si="655"/>
        <v>0</v>
      </c>
      <c r="CK1422" s="72" t="b">
        <f t="shared" si="656"/>
        <v>0</v>
      </c>
      <c r="CL1422" s="72">
        <f t="shared" si="657"/>
        <v>0</v>
      </c>
      <c r="CM1422" s="72">
        <f t="shared" si="658"/>
        <v>0</v>
      </c>
      <c r="CN1422" s="72" t="b">
        <f t="shared" si="659"/>
        <v>0</v>
      </c>
      <c r="CP1422" s="13">
        <f t="shared" si="660"/>
        <v>0</v>
      </c>
      <c r="CQ1422" s="13" t="b">
        <f t="shared" si="661"/>
        <v>0</v>
      </c>
      <c r="CR1422" s="13" t="b">
        <f t="shared" si="662"/>
        <v>0</v>
      </c>
      <c r="CS1422" s="13" t="b">
        <f t="shared" si="668"/>
        <v>0</v>
      </c>
      <c r="CT1422" s="13" t="b">
        <f t="shared" si="667"/>
        <v>0</v>
      </c>
      <c r="CU1422" s="13" t="b">
        <f t="shared" si="640"/>
        <v>0</v>
      </c>
      <c r="CV1422" s="13" t="b">
        <f t="shared" si="663"/>
        <v>0</v>
      </c>
      <c r="CW1422" s="13" t="b">
        <f t="shared" si="664"/>
        <v>0</v>
      </c>
      <c r="CX1422" s="13" t="b">
        <f t="shared" si="665"/>
        <v>0</v>
      </c>
      <c r="CY1422" s="13" t="b">
        <f t="shared" si="666"/>
        <v>0</v>
      </c>
    </row>
    <row r="1423" spans="1:103" ht="15" thickBot="1">
      <c r="A1423" s="931">
        <v>285</v>
      </c>
      <c r="B1423" s="940" t="s">
        <v>232</v>
      </c>
      <c r="C1423" s="940"/>
      <c r="D1423" s="940" t="s">
        <v>1</v>
      </c>
      <c r="E1423" s="940" t="s">
        <v>5</v>
      </c>
      <c r="F1423" s="940"/>
      <c r="G1423" s="940"/>
      <c r="H1423" s="940"/>
      <c r="I1423" s="940" t="s">
        <v>10</v>
      </c>
      <c r="J1423" s="940"/>
      <c r="K1423" s="940"/>
      <c r="L1423" s="940" t="s">
        <v>17</v>
      </c>
      <c r="M1423" s="940"/>
      <c r="N1423" s="940" t="s">
        <v>17</v>
      </c>
      <c r="O1423" s="174"/>
      <c r="P1423" s="940" t="s">
        <v>17</v>
      </c>
      <c r="Q1423" s="940">
        <f>IF(I1423="&lt;1966",'lista, wskaźniki'!$G$4,IF(I1423="1967-1985",'lista, wskaźniki'!$G$5,IF(I1423="1986-1992",'lista, wskaźniki'!$G$6,IF(I1423="1993-1996",'lista, wskaźniki'!$G$7,IF(I1423="&gt;1997",'lista, wskaźniki'!$G$8,IF(I1423=0,'lista, wskaźniki'!$G$4))))))</f>
        <v>290</v>
      </c>
      <c r="R1423" s="940" t="s">
        <v>25</v>
      </c>
      <c r="S1423" s="940" t="s">
        <v>31</v>
      </c>
      <c r="T1423" s="940"/>
      <c r="U1423" s="940"/>
      <c r="V1423" s="940"/>
      <c r="W1423" s="20" t="s">
        <v>36</v>
      </c>
      <c r="X1423" s="19" t="s">
        <v>39</v>
      </c>
      <c r="Y1423" s="19" t="s">
        <v>42</v>
      </c>
      <c r="Z1423" s="19"/>
      <c r="AA1423" s="19" t="s">
        <v>35</v>
      </c>
      <c r="AB1423" s="54"/>
      <c r="AC1423" s="54"/>
      <c r="AD1423" s="19"/>
      <c r="AE1423" s="940"/>
      <c r="AF1423" s="334">
        <f t="shared" si="641"/>
        <v>0</v>
      </c>
      <c r="AG1423" s="272">
        <f>IF(R1423="kompletna",Q1423*J1423*0.0036*'lista, wskaźniki'!$F$13, IF(R1423="częściowa",Q1423*J1423*0.0036*'lista, wskaźniki'!$F$14, IF(R1423="brak",Q1423*J1423*0.0036*'lista, wskaźniki'!$F$15,)))</f>
        <v>0</v>
      </c>
      <c r="AH1423" s="334">
        <f>IF(Y1423="inne",K1423*'lista, wskaźniki'!$E$35,IF(Y1423="to samo źródło",0,IF(Y1423=0,0)))</f>
        <v>0</v>
      </c>
      <c r="AI1423" s="334" t="b">
        <f>IF(AA1423="gaz z sieci",AC1423*'lista, wskaźniki'!$D$21)</f>
        <v>0</v>
      </c>
      <c r="AJ1423" s="272">
        <f>IF(AA1423="węgiel",AB1423*'lista, wskaźniki'!$D$20, IF('Sektor mieszkaniowy'!AA1423="drewno",'Sektor mieszkaniowy'!AB1423*'lista, wskaźniki'!$D$22,IF('Sektor mieszkaniowy'!AA1423="pellet",AB1423*'lista, wskaźniki'!$D$23,IF('Sektor mieszkaniowy'!AA1423="gaz z sieci",AB1423*'lista, wskaźniki'!$D$21,IF('Sektor mieszkaniowy'!AA1423="olej opałowy",'Sektor mieszkaniowy'!AB1423*'lista, wskaźniki'!$D$24)))))</f>
        <v>0</v>
      </c>
      <c r="AK1423" s="1001"/>
      <c r="AL1423" s="940"/>
      <c r="AM1423" s="20">
        <f>IF(AA1423="węgiel",AF1423*1/3.6*'lista, wskaźniki'!$F$20,IF(AA1423="drewno",AF1423*1/3.6*'lista, wskaźniki'!$F$22,IF(AA1423="pellet",AF1423*1/3.6*'lista, wskaźniki'!$F$23,IF(AA1423="gaz z sieci",AF1423*1/3.6*'lista, wskaźniki'!$F$21,IF(AA1423="olej opałowy",AF1423*1/3.6*'lista, wskaźniki'!$F$24,0)))))</f>
        <v>0</v>
      </c>
      <c r="AN1423" s="20">
        <f>IF(AA1423="węgiel",AF1423*'lista, wskaźniki'!$E$42,IF(AA1423="drewno",AF1423*'lista, wskaźniki'!$G$42,IF(AA1423="pellet",AF1423*'lista, wskaźniki'!$H$42,IF(AA1423="gaz z sieci",AF1423*'lista, wskaźniki'!$F$42,IF(AA1423="olej opałowy",AF1423*'lista, wskaźniki'!$I$42,0)))))</f>
        <v>0</v>
      </c>
      <c r="AO1423" s="20">
        <f>IF(AA1423="węgiel",AF1423*'lista, wskaźniki'!$E$43,IF(AA1423="drewno",AF1423*'lista, wskaźniki'!$G$43,IF(AA1423="pellet",AF1423*'lista, wskaźniki'!$H$43,IF(AA1423="gaz z sieci",AF1423*'lista, wskaźniki'!$F$43,IF(AA1423="olej opałowy",AF1423*'lista, wskaźniki'!$I$43,0)))))</f>
        <v>0</v>
      </c>
      <c r="AP1423" s="20">
        <f>IF(AA1423="węgiel",AF1423*'lista, wskaźniki'!$E$44,IF(AA1423="drewno",AF1423*'lista, wskaźniki'!$G$44,IF(AA1423="pellet",AF1423*'lista, wskaźniki'!$H$44,IF(AA1423="gaz z sieci",AF1423*'lista, wskaźniki'!$F$44,IF(AA1423="olej opałowy",AF1423*'lista, wskaźniki'!$I$44,0)))))</f>
        <v>0</v>
      </c>
      <c r="AQ1423" s="20" t="b">
        <f>IF(Z1423="gaz",AH1423*1/3.6*'lista, wskaźniki'!$F$21,IF(Z1423="energia elektryczna",AH1423*1/3.6*'lista, wskaźniki'!$F$26))</f>
        <v>0</v>
      </c>
      <c r="AR1423" s="20" t="b">
        <f>IF(Z1423="gaz",AH1423*'lista, wskaźniki'!$F$42,IF(Z1423="energia elektryczna",AH1423*0))</f>
        <v>0</v>
      </c>
      <c r="AS1423" s="20" t="b">
        <f>IF(Z1423="gaz",AH1423*'lista, wskaźniki'!$F$43,IF(Z1423="energia elektryczna",AH1423*0))</f>
        <v>0</v>
      </c>
      <c r="AT1423" s="20" t="b">
        <f>IF(Z1423="gaz",AH1423*'lista, wskaźniki'!$F$44,IF(Z1423="energia elektryczna",AH1423*0))</f>
        <v>0</v>
      </c>
      <c r="AU1423" s="20">
        <f>AI1423*1/3.6*'lista, wskaźniki'!$F$21</f>
        <v>0</v>
      </c>
      <c r="AV1423" s="20">
        <f>AI1423*'lista, wskaźniki'!$F$42</f>
        <v>0</v>
      </c>
      <c r="AW1423" s="20">
        <f>AI1423*'lista, wskaźniki'!$F$43</f>
        <v>0</v>
      </c>
      <c r="AX1423" s="20">
        <f>AI1423*'lista, wskaźniki'!$F$44</f>
        <v>0</v>
      </c>
      <c r="AY1423" s="20">
        <f>AK1423*'lista, wskaźniki'!$F$26</f>
        <v>0</v>
      </c>
      <c r="AZ1423" s="20">
        <f t="shared" si="642"/>
        <v>0</v>
      </c>
      <c r="BA1423" s="20">
        <f t="shared" si="643"/>
        <v>0</v>
      </c>
      <c r="BB1423" s="20">
        <f t="shared" si="644"/>
        <v>0</v>
      </c>
      <c r="BC1423" s="20">
        <f t="shared" si="645"/>
        <v>0</v>
      </c>
      <c r="BD1423" s="940" t="s">
        <v>17</v>
      </c>
      <c r="BE1423" s="940" t="s">
        <v>17</v>
      </c>
      <c r="BF1423" s="940" t="s">
        <v>17</v>
      </c>
      <c r="BG1423" s="940" t="s">
        <v>17</v>
      </c>
      <c r="BH1423" s="19"/>
      <c r="BI1423" s="940" t="s">
        <v>17</v>
      </c>
      <c r="BJ1423" s="19"/>
      <c r="BK1423" s="940" t="s">
        <v>17</v>
      </c>
      <c r="BL1423" s="19"/>
      <c r="BM1423" s="19"/>
      <c r="BN1423" s="19"/>
      <c r="BO1423" s="19" t="s">
        <v>17</v>
      </c>
      <c r="BP1423" s="19"/>
      <c r="BQ1423" s="19"/>
      <c r="BR1423" s="19"/>
      <c r="BS1423" s="1004"/>
      <c r="BT1423" s="1004"/>
      <c r="BU1423" s="1004"/>
      <c r="BV1423" s="1004"/>
      <c r="BW1423" s="1004"/>
      <c r="BX1423" s="1004"/>
      <c r="BY1423" s="1007"/>
      <c r="CA1423" s="365">
        <f t="shared" si="646"/>
        <v>0</v>
      </c>
      <c r="CB1423" s="365" t="b">
        <f t="shared" si="647"/>
        <v>0</v>
      </c>
      <c r="CC1423" s="365" t="b">
        <f t="shared" si="648"/>
        <v>0</v>
      </c>
      <c r="CD1423" s="365" t="b">
        <f t="shared" si="649"/>
        <v>0</v>
      </c>
      <c r="CE1423" s="365" t="b">
        <f t="shared" si="650"/>
        <v>0</v>
      </c>
      <c r="CF1423" s="365" t="b">
        <f t="shared" si="651"/>
        <v>0</v>
      </c>
      <c r="CG1423" s="365" t="b">
        <f t="shared" si="652"/>
        <v>0</v>
      </c>
      <c r="CH1423" s="365" t="b">
        <f t="shared" si="653"/>
        <v>0</v>
      </c>
      <c r="CI1423" s="72">
        <f t="shared" si="654"/>
        <v>0</v>
      </c>
      <c r="CJ1423" s="72" t="b">
        <f t="shared" si="655"/>
        <v>0</v>
      </c>
      <c r="CK1423" s="72" t="b">
        <f t="shared" si="656"/>
        <v>0</v>
      </c>
      <c r="CL1423" s="72">
        <f t="shared" si="657"/>
        <v>0</v>
      </c>
      <c r="CM1423" s="72" t="b">
        <f t="shared" si="658"/>
        <v>0</v>
      </c>
      <c r="CN1423" s="72" t="b">
        <f t="shared" si="659"/>
        <v>0</v>
      </c>
      <c r="CP1423" s="13">
        <f t="shared" si="660"/>
        <v>0</v>
      </c>
      <c r="CQ1423" s="13">
        <f t="shared" si="661"/>
        <v>0</v>
      </c>
      <c r="CR1423" s="13" t="b">
        <f t="shared" si="662"/>
        <v>0</v>
      </c>
      <c r="CS1423" s="13">
        <f t="shared" si="668"/>
        <v>0</v>
      </c>
      <c r="CT1423" s="13" t="b">
        <f t="shared" si="667"/>
        <v>0</v>
      </c>
      <c r="CU1423" s="13">
        <f t="shared" si="640"/>
        <v>0</v>
      </c>
      <c r="CV1423" s="13" t="b">
        <f t="shared" si="663"/>
        <v>0</v>
      </c>
      <c r="CW1423" s="13">
        <f t="shared" si="664"/>
        <v>0</v>
      </c>
      <c r="CX1423" s="13" t="b">
        <f t="shared" si="665"/>
        <v>0</v>
      </c>
      <c r="CY1423" s="13">
        <f t="shared" si="666"/>
        <v>0</v>
      </c>
    </row>
    <row r="1424" spans="1:103" ht="15" thickBot="1">
      <c r="A1424" s="932"/>
      <c r="B1424" s="941"/>
      <c r="C1424" s="941"/>
      <c r="D1424" s="941"/>
      <c r="E1424" s="941"/>
      <c r="F1424" s="941"/>
      <c r="G1424" s="941"/>
      <c r="H1424" s="941"/>
      <c r="I1424" s="941"/>
      <c r="J1424" s="941"/>
      <c r="K1424" s="941"/>
      <c r="L1424" s="941"/>
      <c r="M1424" s="941"/>
      <c r="N1424" s="941"/>
      <c r="O1424" s="175"/>
      <c r="P1424" s="941"/>
      <c r="Q1424" s="941"/>
      <c r="R1424" s="941"/>
      <c r="S1424" s="941"/>
      <c r="T1424" s="941"/>
      <c r="U1424" s="941"/>
      <c r="V1424" s="941"/>
      <c r="W1424" s="20"/>
      <c r="X1424" s="20"/>
      <c r="Y1424" s="20"/>
      <c r="Z1424" s="20"/>
      <c r="AA1424" s="20" t="s">
        <v>36</v>
      </c>
      <c r="AB1424" s="22"/>
      <c r="AC1424" s="22"/>
      <c r="AD1424" s="20"/>
      <c r="AE1424" s="941"/>
      <c r="AF1424" s="334">
        <f t="shared" si="641"/>
        <v>0</v>
      </c>
      <c r="AG1424" s="272">
        <f>IF(R1424="kompletna",Q1424*J1424*0.0036*'lista, wskaźniki'!$F$13, IF(R1424="częściowa",Q1424*J1424*0.0036*'lista, wskaźniki'!$F$14, IF(R1424="brak",Q1424*J1424*0.0036*'lista, wskaźniki'!$F$15,)))</f>
        <v>0</v>
      </c>
      <c r="AH1424" s="334">
        <f>IF(Y1424="inne",K1424*'lista, wskaźniki'!$E$35,IF(Y1424="to samo źródło",0,IF(Y1424=0,0)))</f>
        <v>0</v>
      </c>
      <c r="AI1424" s="334" t="b">
        <f>IF(AA1424="gaz z sieci",AC1424*'lista, wskaźniki'!$D$21)</f>
        <v>0</v>
      </c>
      <c r="AJ1424" s="272">
        <f>IF(AA1424="węgiel",AB1424*'lista, wskaźniki'!$D$20, IF('Sektor mieszkaniowy'!AA1424="drewno",'Sektor mieszkaniowy'!AB1424*'lista, wskaźniki'!$D$22,IF('Sektor mieszkaniowy'!AA1424="pellet",AB1424*'lista, wskaźniki'!$D$23,IF('Sektor mieszkaniowy'!AA1424="gaz z sieci",AB1424*'lista, wskaźniki'!$D$21,IF('Sektor mieszkaniowy'!AA1424="olej opałowy",'Sektor mieszkaniowy'!AB1424*'lista, wskaźniki'!$D$24)))))</f>
        <v>0</v>
      </c>
      <c r="AK1424" s="1002"/>
      <c r="AL1424" s="941"/>
      <c r="AM1424" s="20">
        <f>IF(AA1424="węgiel",AF1424*1/3.6*'lista, wskaźniki'!$F$20,IF(AA1424="drewno",AF1424*1/3.6*'lista, wskaźniki'!$F$22,IF(AA1424="pellet",AF1424*1/3.6*'lista, wskaźniki'!$F$23,IF(AA1424="gaz z sieci",AF1424*1/3.6*'lista, wskaźniki'!$F$21,IF(AA1424="olej opałowy",AF1424*1/3.6*'lista, wskaźniki'!$F$24,0)))))</f>
        <v>0</v>
      </c>
      <c r="AN1424" s="20">
        <f>IF(AA1424="węgiel",AF1424*'lista, wskaźniki'!$E$42,IF(AA1424="drewno",AF1424*'lista, wskaźniki'!$G$42,IF(AA1424="pellet",AF1424*'lista, wskaźniki'!$H$42,IF(AA1424="gaz z sieci",AF1424*'lista, wskaźniki'!$F$42,IF(AA1424="olej opałowy",AF1424*'lista, wskaźniki'!$I$42,0)))))</f>
        <v>0</v>
      </c>
      <c r="AO1424" s="20">
        <f>IF(AA1424="węgiel",AF1424*'lista, wskaźniki'!$E$43,IF(AA1424="drewno",AF1424*'lista, wskaźniki'!$G$43,IF(AA1424="pellet",AF1424*'lista, wskaźniki'!$H$43,IF(AA1424="gaz z sieci",AF1424*'lista, wskaźniki'!$F$43,IF(AA1424="olej opałowy",AF1424*'lista, wskaźniki'!$I$43,0)))))</f>
        <v>0</v>
      </c>
      <c r="AP1424" s="20">
        <f>IF(AA1424="węgiel",AF1424*'lista, wskaźniki'!$E$44,IF(AA1424="drewno",AF1424*'lista, wskaźniki'!$G$44,IF(AA1424="pellet",AF1424*'lista, wskaźniki'!$H$44,IF(AA1424="gaz z sieci",AF1424*'lista, wskaźniki'!$F$44,IF(AA1424="olej opałowy",AF1424*'lista, wskaźniki'!$I$44,0)))))</f>
        <v>0</v>
      </c>
      <c r="AQ1424" s="20" t="b">
        <f>IF(Z1424="gaz",AH1424*1/3.6*'lista, wskaźniki'!$F$21,IF(Z1424="energia elektryczna",AH1424*1/3.6*'lista, wskaźniki'!$F$26))</f>
        <v>0</v>
      </c>
      <c r="AR1424" s="20" t="b">
        <f>IF(Z1424="gaz",AH1424*'lista, wskaźniki'!$F$42,IF(Z1424="energia elektryczna",AH1424*0))</f>
        <v>0</v>
      </c>
      <c r="AS1424" s="20" t="b">
        <f>IF(Z1424="gaz",AH1424*'lista, wskaźniki'!$F$43,IF(Z1424="energia elektryczna",AH1424*0))</f>
        <v>0</v>
      </c>
      <c r="AT1424" s="20" t="b">
        <f>IF(Z1424="gaz",AH1424*'lista, wskaźniki'!$F$44,IF(Z1424="energia elektryczna",AH1424*0))</f>
        <v>0</v>
      </c>
      <c r="AU1424" s="20">
        <f>AI1424*1/3.6*'lista, wskaźniki'!$F$21</f>
        <v>0</v>
      </c>
      <c r="AV1424" s="20">
        <f>AI1424*'lista, wskaźniki'!$F$42</f>
        <v>0</v>
      </c>
      <c r="AW1424" s="20">
        <f>AI1424*'lista, wskaźniki'!$F$43</f>
        <v>0</v>
      </c>
      <c r="AX1424" s="20">
        <f>AI1424*'lista, wskaźniki'!$F$44</f>
        <v>0</v>
      </c>
      <c r="AY1424" s="20">
        <f>AK1424*'lista, wskaźniki'!$F$26</f>
        <v>0</v>
      </c>
      <c r="AZ1424" s="20">
        <f t="shared" si="642"/>
        <v>0</v>
      </c>
      <c r="BA1424" s="20">
        <f t="shared" si="643"/>
        <v>0</v>
      </c>
      <c r="BB1424" s="20">
        <f t="shared" si="644"/>
        <v>0</v>
      </c>
      <c r="BC1424" s="20">
        <f t="shared" si="645"/>
        <v>0</v>
      </c>
      <c r="BD1424" s="941"/>
      <c r="BE1424" s="941"/>
      <c r="BF1424" s="941"/>
      <c r="BG1424" s="941"/>
      <c r="BH1424" s="20"/>
      <c r="BI1424" s="941"/>
      <c r="BJ1424" s="20"/>
      <c r="BK1424" s="941"/>
      <c r="BL1424" s="20"/>
      <c r="BM1424" s="20"/>
      <c r="BN1424" s="20"/>
      <c r="BO1424" s="20"/>
      <c r="BP1424" s="20"/>
      <c r="BQ1424" s="20"/>
      <c r="BR1424" s="20"/>
      <c r="BS1424" s="1005"/>
      <c r="BT1424" s="1005"/>
      <c r="BU1424" s="1005"/>
      <c r="BV1424" s="1005"/>
      <c r="BW1424" s="1005"/>
      <c r="BX1424" s="1005"/>
      <c r="BY1424" s="1008"/>
      <c r="CA1424" s="365" t="b">
        <f t="shared" si="646"/>
        <v>0</v>
      </c>
      <c r="CB1424" s="365">
        <f t="shared" si="647"/>
        <v>0</v>
      </c>
      <c r="CC1424" s="365" t="b">
        <f t="shared" si="648"/>
        <v>0</v>
      </c>
      <c r="CD1424" s="365" t="b">
        <f t="shared" si="649"/>
        <v>0</v>
      </c>
      <c r="CE1424" s="365" t="b">
        <f t="shared" si="650"/>
        <v>0</v>
      </c>
      <c r="CF1424" s="365" t="b">
        <f t="shared" si="651"/>
        <v>0</v>
      </c>
      <c r="CG1424" s="365" t="b">
        <f t="shared" si="652"/>
        <v>0</v>
      </c>
      <c r="CH1424" s="365" t="b">
        <f t="shared" si="653"/>
        <v>0</v>
      </c>
      <c r="CI1424" s="72" t="b">
        <f t="shared" si="654"/>
        <v>0</v>
      </c>
      <c r="CJ1424" s="72">
        <f t="shared" si="655"/>
        <v>0</v>
      </c>
      <c r="CK1424" s="72" t="b">
        <f t="shared" si="656"/>
        <v>0</v>
      </c>
      <c r="CL1424" s="72">
        <f t="shared" si="657"/>
        <v>0</v>
      </c>
      <c r="CM1424" s="72" t="b">
        <f t="shared" si="658"/>
        <v>0</v>
      </c>
      <c r="CN1424" s="72" t="b">
        <f t="shared" si="659"/>
        <v>0</v>
      </c>
      <c r="CP1424" s="13">
        <f t="shared" si="660"/>
        <v>0</v>
      </c>
      <c r="CQ1424" s="13" t="b">
        <f t="shared" si="661"/>
        <v>0</v>
      </c>
      <c r="CR1424" s="13" t="b">
        <f t="shared" si="662"/>
        <v>0</v>
      </c>
      <c r="CS1424" s="13" t="b">
        <f t="shared" si="668"/>
        <v>0</v>
      </c>
      <c r="CT1424" s="13" t="b">
        <f t="shared" si="667"/>
        <v>0</v>
      </c>
      <c r="CU1424" s="13" t="b">
        <f t="shared" si="640"/>
        <v>0</v>
      </c>
      <c r="CV1424" s="13" t="b">
        <f t="shared" si="663"/>
        <v>0</v>
      </c>
      <c r="CW1424" s="13" t="b">
        <f t="shared" si="664"/>
        <v>0</v>
      </c>
      <c r="CX1424" s="13" t="b">
        <f t="shared" si="665"/>
        <v>0</v>
      </c>
      <c r="CY1424" s="13" t="b">
        <f t="shared" si="666"/>
        <v>0</v>
      </c>
    </row>
    <row r="1425" spans="1:103" ht="15" thickBot="1">
      <c r="A1425" s="932"/>
      <c r="B1425" s="941"/>
      <c r="C1425" s="941"/>
      <c r="D1425" s="941"/>
      <c r="E1425" s="941"/>
      <c r="F1425" s="941"/>
      <c r="G1425" s="941"/>
      <c r="H1425" s="941"/>
      <c r="I1425" s="941"/>
      <c r="J1425" s="941"/>
      <c r="K1425" s="941"/>
      <c r="L1425" s="941"/>
      <c r="M1425" s="941"/>
      <c r="N1425" s="941"/>
      <c r="O1425" s="175"/>
      <c r="P1425" s="941"/>
      <c r="Q1425" s="941"/>
      <c r="R1425" s="941"/>
      <c r="S1425" s="941"/>
      <c r="T1425" s="941"/>
      <c r="U1425" s="941"/>
      <c r="V1425" s="941"/>
      <c r="W1425" s="20"/>
      <c r="X1425" s="20"/>
      <c r="Y1425" s="20"/>
      <c r="Z1425" s="20"/>
      <c r="AA1425" s="20" t="s">
        <v>50</v>
      </c>
      <c r="AB1425" s="22"/>
      <c r="AC1425" s="22"/>
      <c r="AD1425" s="20"/>
      <c r="AE1425" s="941"/>
      <c r="AF1425" s="334">
        <f t="shared" si="641"/>
        <v>0</v>
      </c>
      <c r="AG1425" s="272">
        <f>IF(R1425="kompletna",Q1425*J1425*0.0036*'lista, wskaźniki'!$F$13, IF(R1425="częściowa",Q1425*J1425*0.0036*'lista, wskaźniki'!$F$14, IF(R1425="brak",Q1425*J1425*0.0036*'lista, wskaźniki'!$F$15,)))</f>
        <v>0</v>
      </c>
      <c r="AH1425" s="334">
        <f>IF(Y1425="inne",K1425*'lista, wskaźniki'!$E$35,IF(Y1425="to samo źródło",0,IF(Y1425=0,0)))</f>
        <v>0</v>
      </c>
      <c r="AI1425" s="334" t="b">
        <f>IF(AA1425="gaz z sieci",AC1425*'lista, wskaźniki'!$D$21)</f>
        <v>0</v>
      </c>
      <c r="AJ1425" s="272">
        <f>IF(AA1425="węgiel",AB1425*'lista, wskaźniki'!$D$20, IF('Sektor mieszkaniowy'!AA1425="drewno",'Sektor mieszkaniowy'!AB1425*'lista, wskaźniki'!$D$22,IF('Sektor mieszkaniowy'!AA1425="pellet",AB1425*'lista, wskaźniki'!$D$23,IF('Sektor mieszkaniowy'!AA1425="gaz z sieci",AB1425*'lista, wskaźniki'!$D$21,IF('Sektor mieszkaniowy'!AA1425="olej opałowy",'Sektor mieszkaniowy'!AB1425*'lista, wskaźniki'!$D$24)))))</f>
        <v>0</v>
      </c>
      <c r="AK1425" s="1002"/>
      <c r="AL1425" s="941"/>
      <c r="AM1425" s="20">
        <f>IF(AA1425="węgiel",AF1425*1/3.6*'lista, wskaźniki'!$F$20,IF(AA1425="drewno",AF1425*1/3.6*'lista, wskaźniki'!$F$22,IF(AA1425="pellet",AF1425*1/3.6*'lista, wskaźniki'!$F$23,IF(AA1425="gaz z sieci",AF1425*1/3.6*'lista, wskaźniki'!$F$21,IF(AA1425="olej opałowy",AF1425*1/3.6*'lista, wskaźniki'!$F$24,0)))))</f>
        <v>0</v>
      </c>
      <c r="AN1425" s="20">
        <f>IF(AA1425="węgiel",AF1425*'lista, wskaźniki'!$E$42,IF(AA1425="drewno",AF1425*'lista, wskaźniki'!$G$42,IF(AA1425="pellet",AF1425*'lista, wskaźniki'!$H$42,IF(AA1425="gaz z sieci",AF1425*'lista, wskaźniki'!$F$42,IF(AA1425="olej opałowy",AF1425*'lista, wskaźniki'!$I$42,0)))))</f>
        <v>0</v>
      </c>
      <c r="AO1425" s="20">
        <f>IF(AA1425="węgiel",AF1425*'lista, wskaźniki'!$E$43,IF(AA1425="drewno",AF1425*'lista, wskaźniki'!$G$43,IF(AA1425="pellet",AF1425*'lista, wskaźniki'!$H$43,IF(AA1425="gaz z sieci",AF1425*'lista, wskaźniki'!$F$43,IF(AA1425="olej opałowy",AF1425*'lista, wskaźniki'!$I$43,0)))))</f>
        <v>0</v>
      </c>
      <c r="AP1425" s="20">
        <f>IF(AA1425="węgiel",AF1425*'lista, wskaźniki'!$E$44,IF(AA1425="drewno",AF1425*'lista, wskaźniki'!$G$44,IF(AA1425="pellet",AF1425*'lista, wskaźniki'!$H$44,IF(AA1425="gaz z sieci",AF1425*'lista, wskaźniki'!$F$44,IF(AA1425="olej opałowy",AF1425*'lista, wskaźniki'!$I$44,0)))))</f>
        <v>0</v>
      </c>
      <c r="AQ1425" s="20" t="b">
        <f>IF(Z1425="gaz",AH1425*1/3.6*'lista, wskaźniki'!$F$21,IF(Z1425="energia elektryczna",AH1425*1/3.6*'lista, wskaźniki'!$F$26))</f>
        <v>0</v>
      </c>
      <c r="AR1425" s="20" t="b">
        <f>IF(Z1425="gaz",AH1425*'lista, wskaźniki'!$F$42,IF(Z1425="energia elektryczna",AH1425*0))</f>
        <v>0</v>
      </c>
      <c r="AS1425" s="20" t="b">
        <f>IF(Z1425="gaz",AH1425*'lista, wskaźniki'!$F$43,IF(Z1425="energia elektryczna",AH1425*0))</f>
        <v>0</v>
      </c>
      <c r="AT1425" s="20" t="b">
        <f>IF(Z1425="gaz",AH1425*'lista, wskaźniki'!$F$44,IF(Z1425="energia elektryczna",AH1425*0))</f>
        <v>0</v>
      </c>
      <c r="AU1425" s="20">
        <f>AI1425*1/3.6*'lista, wskaźniki'!$F$21</f>
        <v>0</v>
      </c>
      <c r="AV1425" s="20">
        <f>AI1425*'lista, wskaźniki'!$F$42</f>
        <v>0</v>
      </c>
      <c r="AW1425" s="20">
        <f>AI1425*'lista, wskaźniki'!$F$43</f>
        <v>0</v>
      </c>
      <c r="AX1425" s="20">
        <f>AI1425*'lista, wskaźniki'!$F$44</f>
        <v>0</v>
      </c>
      <c r="AY1425" s="20">
        <f>AK1425*'lista, wskaźniki'!$F$26</f>
        <v>0</v>
      </c>
      <c r="AZ1425" s="20">
        <f t="shared" si="642"/>
        <v>0</v>
      </c>
      <c r="BA1425" s="20">
        <f t="shared" si="643"/>
        <v>0</v>
      </c>
      <c r="BB1425" s="20">
        <f t="shared" si="644"/>
        <v>0</v>
      </c>
      <c r="BC1425" s="20">
        <f t="shared" si="645"/>
        <v>0</v>
      </c>
      <c r="BD1425" s="941"/>
      <c r="BE1425" s="941"/>
      <c r="BF1425" s="941"/>
      <c r="BG1425" s="941"/>
      <c r="BH1425" s="20"/>
      <c r="BI1425" s="941"/>
      <c r="BJ1425" s="20"/>
      <c r="BK1425" s="941"/>
      <c r="BL1425" s="20"/>
      <c r="BM1425" s="20"/>
      <c r="BN1425" s="20"/>
      <c r="BO1425" s="20"/>
      <c r="BP1425" s="20"/>
      <c r="BQ1425" s="20"/>
      <c r="BR1425" s="20"/>
      <c r="BS1425" s="1005"/>
      <c r="BT1425" s="1005"/>
      <c r="BU1425" s="1005"/>
      <c r="BV1425" s="1005"/>
      <c r="BW1425" s="1005"/>
      <c r="BX1425" s="1005"/>
      <c r="BY1425" s="1008"/>
      <c r="CA1425" s="365" t="b">
        <f t="shared" si="646"/>
        <v>0</v>
      </c>
      <c r="CB1425" s="365" t="b">
        <f t="shared" si="647"/>
        <v>0</v>
      </c>
      <c r="CC1425" s="365">
        <f t="shared" si="648"/>
        <v>0</v>
      </c>
      <c r="CD1425" s="365" t="b">
        <f t="shared" si="649"/>
        <v>0</v>
      </c>
      <c r="CE1425" s="365" t="b">
        <f t="shared" si="650"/>
        <v>0</v>
      </c>
      <c r="CF1425" s="365" t="b">
        <f t="shared" si="651"/>
        <v>0</v>
      </c>
      <c r="CG1425" s="365" t="b">
        <f t="shared" si="652"/>
        <v>0</v>
      </c>
      <c r="CH1425" s="365" t="b">
        <f t="shared" si="653"/>
        <v>0</v>
      </c>
      <c r="CI1425" s="72" t="b">
        <f t="shared" si="654"/>
        <v>0</v>
      </c>
      <c r="CJ1425" s="72" t="b">
        <f t="shared" si="655"/>
        <v>0</v>
      </c>
      <c r="CK1425" s="72">
        <f t="shared" si="656"/>
        <v>0</v>
      </c>
      <c r="CL1425" s="72">
        <f t="shared" si="657"/>
        <v>0</v>
      </c>
      <c r="CM1425" s="72" t="b">
        <f t="shared" si="658"/>
        <v>0</v>
      </c>
      <c r="CN1425" s="72" t="b">
        <f t="shared" si="659"/>
        <v>0</v>
      </c>
      <c r="CP1425" s="13">
        <f t="shared" si="660"/>
        <v>0</v>
      </c>
      <c r="CQ1425" s="13" t="b">
        <f t="shared" si="661"/>
        <v>0</v>
      </c>
      <c r="CR1425" s="13" t="b">
        <f t="shared" si="662"/>
        <v>0</v>
      </c>
      <c r="CS1425" s="13" t="b">
        <f t="shared" si="668"/>
        <v>0</v>
      </c>
      <c r="CT1425" s="13" t="b">
        <f t="shared" si="667"/>
        <v>0</v>
      </c>
      <c r="CU1425" s="13" t="b">
        <f t="shared" si="640"/>
        <v>0</v>
      </c>
      <c r="CV1425" s="13" t="b">
        <f t="shared" si="663"/>
        <v>0</v>
      </c>
      <c r="CW1425" s="13" t="b">
        <f t="shared" si="664"/>
        <v>0</v>
      </c>
      <c r="CX1425" s="13" t="b">
        <f t="shared" si="665"/>
        <v>0</v>
      </c>
      <c r="CY1425" s="13" t="b">
        <f t="shared" si="666"/>
        <v>0</v>
      </c>
    </row>
    <row r="1426" spans="1:103" ht="15" thickBot="1">
      <c r="A1426" s="932"/>
      <c r="B1426" s="941"/>
      <c r="C1426" s="941"/>
      <c r="D1426" s="941"/>
      <c r="E1426" s="941"/>
      <c r="F1426" s="941"/>
      <c r="G1426" s="941"/>
      <c r="H1426" s="941"/>
      <c r="I1426" s="941"/>
      <c r="J1426" s="941"/>
      <c r="K1426" s="941"/>
      <c r="L1426" s="941"/>
      <c r="M1426" s="941"/>
      <c r="N1426" s="941"/>
      <c r="O1426" s="175"/>
      <c r="P1426" s="941"/>
      <c r="Q1426" s="941"/>
      <c r="R1426" s="941"/>
      <c r="S1426" s="941"/>
      <c r="T1426" s="941"/>
      <c r="U1426" s="941"/>
      <c r="V1426" s="941"/>
      <c r="W1426" s="20"/>
      <c r="X1426" s="20"/>
      <c r="Y1426" s="20"/>
      <c r="Z1426" s="20"/>
      <c r="AA1426" s="20" t="s">
        <v>38</v>
      </c>
      <c r="AB1426" s="22"/>
      <c r="AC1426" s="22"/>
      <c r="AD1426" s="20"/>
      <c r="AE1426" s="941"/>
      <c r="AF1426" s="334">
        <f t="shared" si="641"/>
        <v>0</v>
      </c>
      <c r="AG1426" s="272">
        <f>IF(R1426="kompletna",Q1426*J1426*0.0036*'lista, wskaźniki'!$F$13, IF(R1426="częściowa",Q1426*J1426*0.0036*'lista, wskaźniki'!$F$14, IF(R1426="brak",Q1426*J1426*0.0036*'lista, wskaźniki'!$F$15,)))</f>
        <v>0</v>
      </c>
      <c r="AH1426" s="334">
        <f>IF(Y1426="inne",K1426*'lista, wskaźniki'!$E$35,IF(Y1426="to samo źródło",0,IF(Y1426=0,0)))</f>
        <v>0</v>
      </c>
      <c r="AI1426" s="334">
        <f>IF(AA1426="gaz z sieci",AC1426*'lista, wskaźniki'!$D$21)</f>
        <v>0</v>
      </c>
      <c r="AJ1426" s="272">
        <f>IF(AA1426="węgiel",AB1426*'lista, wskaźniki'!$D$20, IF('Sektor mieszkaniowy'!AA1426="drewno",'Sektor mieszkaniowy'!AB1426*'lista, wskaźniki'!$D$22,IF('Sektor mieszkaniowy'!AA1426="pellet",AB1426*'lista, wskaźniki'!$D$23,IF('Sektor mieszkaniowy'!AA1426="gaz z sieci",AB1426*'lista, wskaźniki'!$D$21,IF('Sektor mieszkaniowy'!AA1426="olej opałowy",'Sektor mieszkaniowy'!AB1426*'lista, wskaźniki'!$D$24)))))</f>
        <v>0</v>
      </c>
      <c r="AK1426" s="1002"/>
      <c r="AL1426" s="941"/>
      <c r="AM1426" s="20">
        <f>IF(AA1426="węgiel",AF1426*1/3.6*'lista, wskaźniki'!$F$20,IF(AA1426="drewno",AF1426*1/3.6*'lista, wskaźniki'!$F$22,IF(AA1426="pellet",AF1426*1/3.6*'lista, wskaźniki'!$F$23,IF(AA1426="gaz z sieci",AF1426*1/3.6*'lista, wskaźniki'!$F$21,IF(AA1426="olej opałowy",AF1426*1/3.6*'lista, wskaźniki'!$F$24,0)))))</f>
        <v>0</v>
      </c>
      <c r="AN1426" s="20">
        <f>IF(AA1426="węgiel",AF1426*'lista, wskaźniki'!$E$42,IF(AA1426="drewno",AF1426*'lista, wskaźniki'!$G$42,IF(AA1426="pellet",AF1426*'lista, wskaźniki'!$H$42,IF(AA1426="gaz z sieci",AF1426*'lista, wskaźniki'!$F$42,IF(AA1426="olej opałowy",AF1426*'lista, wskaźniki'!$I$42,0)))))</f>
        <v>0</v>
      </c>
      <c r="AO1426" s="20">
        <f>IF(AA1426="węgiel",AF1426*'lista, wskaźniki'!$E$43,IF(AA1426="drewno",AF1426*'lista, wskaźniki'!$G$43,IF(AA1426="pellet",AF1426*'lista, wskaźniki'!$H$43,IF(AA1426="gaz z sieci",AF1426*'lista, wskaźniki'!$F$43,IF(AA1426="olej opałowy",AF1426*'lista, wskaźniki'!$I$43,0)))))</f>
        <v>0</v>
      </c>
      <c r="AP1426" s="20">
        <f>IF(AA1426="węgiel",AF1426*'lista, wskaźniki'!$E$44,IF(AA1426="drewno",AF1426*'lista, wskaźniki'!$G$44,IF(AA1426="pellet",AF1426*'lista, wskaźniki'!$H$44,IF(AA1426="gaz z sieci",AF1426*'lista, wskaźniki'!$F$44,IF(AA1426="olej opałowy",AF1426*'lista, wskaźniki'!$I$44,0)))))</f>
        <v>0</v>
      </c>
      <c r="AQ1426" s="20" t="b">
        <f>IF(Z1426="gaz",AH1426*1/3.6*'lista, wskaźniki'!$F$21,IF(Z1426="energia elektryczna",AH1426*1/3.6*'lista, wskaźniki'!$F$26))</f>
        <v>0</v>
      </c>
      <c r="AR1426" s="20" t="b">
        <f>IF(Z1426="gaz",AH1426*'lista, wskaźniki'!$F$42,IF(Z1426="energia elektryczna",AH1426*0))</f>
        <v>0</v>
      </c>
      <c r="AS1426" s="20" t="b">
        <f>IF(Z1426="gaz",AH1426*'lista, wskaźniki'!$F$43,IF(Z1426="energia elektryczna",AH1426*0))</f>
        <v>0</v>
      </c>
      <c r="AT1426" s="20" t="b">
        <f>IF(Z1426="gaz",AH1426*'lista, wskaźniki'!$F$44,IF(Z1426="energia elektryczna",AH1426*0))</f>
        <v>0</v>
      </c>
      <c r="AU1426" s="20">
        <f>AI1426*1/3.6*'lista, wskaźniki'!$F$21</f>
        <v>0</v>
      </c>
      <c r="AV1426" s="20">
        <f>AI1426*'lista, wskaźniki'!$F$42</f>
        <v>0</v>
      </c>
      <c r="AW1426" s="20">
        <f>AI1426*'lista, wskaźniki'!$F$43</f>
        <v>0</v>
      </c>
      <c r="AX1426" s="20">
        <f>AI1426*'lista, wskaźniki'!$F$44</f>
        <v>0</v>
      </c>
      <c r="AY1426" s="20">
        <f>AK1426*'lista, wskaźniki'!$F$26</f>
        <v>0</v>
      </c>
      <c r="AZ1426" s="20">
        <f t="shared" si="642"/>
        <v>0</v>
      </c>
      <c r="BA1426" s="20">
        <f t="shared" si="643"/>
        <v>0</v>
      </c>
      <c r="BB1426" s="20">
        <f t="shared" si="644"/>
        <v>0</v>
      </c>
      <c r="BC1426" s="20">
        <f t="shared" si="645"/>
        <v>0</v>
      </c>
      <c r="BD1426" s="941"/>
      <c r="BE1426" s="941"/>
      <c r="BF1426" s="941"/>
      <c r="BG1426" s="941"/>
      <c r="BH1426" s="20"/>
      <c r="BI1426" s="941"/>
      <c r="BJ1426" s="20"/>
      <c r="BK1426" s="941"/>
      <c r="BL1426" s="20"/>
      <c r="BM1426" s="20"/>
      <c r="BN1426" s="20"/>
      <c r="BO1426" s="20"/>
      <c r="BP1426" s="20"/>
      <c r="BQ1426" s="20"/>
      <c r="BR1426" s="20"/>
      <c r="BS1426" s="1005"/>
      <c r="BT1426" s="1005"/>
      <c r="BU1426" s="1005"/>
      <c r="BV1426" s="1005"/>
      <c r="BW1426" s="1005"/>
      <c r="BX1426" s="1005"/>
      <c r="BY1426" s="1008"/>
      <c r="CA1426" s="365" t="b">
        <f t="shared" si="646"/>
        <v>0</v>
      </c>
      <c r="CB1426" s="365" t="b">
        <f t="shared" si="647"/>
        <v>0</v>
      </c>
      <c r="CC1426" s="365" t="b">
        <f t="shared" si="648"/>
        <v>0</v>
      </c>
      <c r="CD1426" s="365">
        <f t="shared" si="649"/>
        <v>0</v>
      </c>
      <c r="CE1426" s="365" t="b">
        <f t="shared" si="650"/>
        <v>0</v>
      </c>
      <c r="CF1426" s="365" t="b">
        <f t="shared" si="651"/>
        <v>0</v>
      </c>
      <c r="CG1426" s="365" t="b">
        <f t="shared" si="652"/>
        <v>0</v>
      </c>
      <c r="CH1426" s="365">
        <f t="shared" si="653"/>
        <v>0</v>
      </c>
      <c r="CI1426" s="72" t="b">
        <f t="shared" si="654"/>
        <v>0</v>
      </c>
      <c r="CJ1426" s="72" t="b">
        <f t="shared" si="655"/>
        <v>0</v>
      </c>
      <c r="CK1426" s="72" t="b">
        <f t="shared" si="656"/>
        <v>0</v>
      </c>
      <c r="CL1426" s="72">
        <f t="shared" si="657"/>
        <v>0</v>
      </c>
      <c r="CM1426" s="72" t="b">
        <f t="shared" si="658"/>
        <v>0</v>
      </c>
      <c r="CN1426" s="72" t="b">
        <f t="shared" si="659"/>
        <v>0</v>
      </c>
      <c r="CP1426" s="13">
        <f t="shared" si="660"/>
        <v>0</v>
      </c>
      <c r="CQ1426" s="13" t="b">
        <f t="shared" si="661"/>
        <v>0</v>
      </c>
      <c r="CR1426" s="13" t="b">
        <f t="shared" si="662"/>
        <v>0</v>
      </c>
      <c r="CS1426" s="13" t="b">
        <f t="shared" si="668"/>
        <v>0</v>
      </c>
      <c r="CT1426" s="13" t="b">
        <f t="shared" si="667"/>
        <v>0</v>
      </c>
      <c r="CU1426" s="13" t="b">
        <f t="shared" si="640"/>
        <v>0</v>
      </c>
      <c r="CV1426" s="13" t="b">
        <f t="shared" si="663"/>
        <v>0</v>
      </c>
      <c r="CW1426" s="13" t="b">
        <f t="shared" si="664"/>
        <v>0</v>
      </c>
      <c r="CX1426" s="13" t="b">
        <f t="shared" si="665"/>
        <v>0</v>
      </c>
      <c r="CY1426" s="13" t="b">
        <f t="shared" si="666"/>
        <v>0</v>
      </c>
    </row>
    <row r="1427" spans="1:103" ht="15" thickBot="1">
      <c r="A1427" s="933"/>
      <c r="B1427" s="942"/>
      <c r="C1427" s="942"/>
      <c r="D1427" s="942"/>
      <c r="E1427" s="942"/>
      <c r="F1427" s="942"/>
      <c r="G1427" s="942"/>
      <c r="H1427" s="942"/>
      <c r="I1427" s="942"/>
      <c r="J1427" s="942"/>
      <c r="K1427" s="942"/>
      <c r="L1427" s="942"/>
      <c r="M1427" s="942"/>
      <c r="N1427" s="942"/>
      <c r="O1427" s="176"/>
      <c r="P1427" s="942"/>
      <c r="Q1427" s="942"/>
      <c r="R1427" s="942"/>
      <c r="S1427" s="942"/>
      <c r="T1427" s="942"/>
      <c r="U1427" s="942"/>
      <c r="V1427" s="942"/>
      <c r="W1427" s="21"/>
      <c r="X1427" s="21"/>
      <c r="Y1427" s="21"/>
      <c r="Z1427" s="21"/>
      <c r="AA1427" s="21" t="s">
        <v>37</v>
      </c>
      <c r="AB1427" s="55"/>
      <c r="AC1427" s="55"/>
      <c r="AD1427" s="21"/>
      <c r="AE1427" s="942"/>
      <c r="AF1427" s="334">
        <f t="shared" si="641"/>
        <v>0</v>
      </c>
      <c r="AG1427" s="272">
        <f>IF(R1427="kompletna",Q1427*J1427*0.0036*'lista, wskaźniki'!$F$13, IF(R1427="częściowa",Q1427*J1427*0.0036*'lista, wskaźniki'!$F$14, IF(R1427="brak",Q1427*J1427*0.0036*'lista, wskaźniki'!$F$15,)))</f>
        <v>0</v>
      </c>
      <c r="AH1427" s="334">
        <f>IF(Y1427="inne",K1427*'lista, wskaźniki'!$E$35,IF(Y1427="to samo źródło",0,IF(Y1427=0,0)))</f>
        <v>0</v>
      </c>
      <c r="AI1427" s="334" t="b">
        <f>IF(AA1427="gaz z sieci",AC1427*'lista, wskaźniki'!$D$21)</f>
        <v>0</v>
      </c>
      <c r="AJ1427" s="272">
        <f>IF(AA1427="węgiel",AB1427*'lista, wskaźniki'!$D$20, IF('Sektor mieszkaniowy'!AA1427="drewno",'Sektor mieszkaniowy'!AB1427*'lista, wskaźniki'!$D$22,IF('Sektor mieszkaniowy'!AA1427="pellet",AB1427*'lista, wskaźniki'!$D$23,IF('Sektor mieszkaniowy'!AA1427="gaz z sieci",AB1427*'lista, wskaźniki'!$D$21,IF('Sektor mieszkaniowy'!AA1427="olej opałowy",'Sektor mieszkaniowy'!AB1427*'lista, wskaźniki'!$D$24)))))</f>
        <v>0</v>
      </c>
      <c r="AK1427" s="1003"/>
      <c r="AL1427" s="942"/>
      <c r="AM1427" s="20">
        <f>IF(AA1427="węgiel",AF1427*1/3.6*'lista, wskaźniki'!$F$20,IF(AA1427="drewno",AF1427*1/3.6*'lista, wskaźniki'!$F$22,IF(AA1427="pellet",AF1427*1/3.6*'lista, wskaźniki'!$F$23,IF(AA1427="gaz z sieci",AF1427*1/3.6*'lista, wskaźniki'!$F$21,IF(AA1427="olej opałowy",AF1427*1/3.6*'lista, wskaźniki'!$F$24,0)))))</f>
        <v>0</v>
      </c>
      <c r="AN1427" s="20">
        <f>IF(AA1427="węgiel",AF1427*'lista, wskaźniki'!$E$42,IF(AA1427="drewno",AF1427*'lista, wskaźniki'!$G$42,IF(AA1427="pellet",AF1427*'lista, wskaźniki'!$H$42,IF(AA1427="gaz z sieci",AF1427*'lista, wskaźniki'!$F$42,IF(AA1427="olej opałowy",AF1427*'lista, wskaźniki'!$I$42,0)))))</f>
        <v>0</v>
      </c>
      <c r="AO1427" s="20">
        <f>IF(AA1427="węgiel",AF1427*'lista, wskaźniki'!$E$43,IF(AA1427="drewno",AF1427*'lista, wskaźniki'!$G$43,IF(AA1427="pellet",AF1427*'lista, wskaźniki'!$H$43,IF(AA1427="gaz z sieci",AF1427*'lista, wskaźniki'!$F$43,IF(AA1427="olej opałowy",AF1427*'lista, wskaźniki'!$I$43,0)))))</f>
        <v>0</v>
      </c>
      <c r="AP1427" s="20">
        <f>IF(AA1427="węgiel",AF1427*'lista, wskaźniki'!$E$44,IF(AA1427="drewno",AF1427*'lista, wskaźniki'!$G$44,IF(AA1427="pellet",AF1427*'lista, wskaźniki'!$H$44,IF(AA1427="gaz z sieci",AF1427*'lista, wskaźniki'!$F$44,IF(AA1427="olej opałowy",AF1427*'lista, wskaźniki'!$I$44,0)))))</f>
        <v>0</v>
      </c>
      <c r="AQ1427" s="20" t="b">
        <f>IF(Z1427="gaz",AH1427*1/3.6*'lista, wskaźniki'!$F$21,IF(Z1427="energia elektryczna",AH1427*1/3.6*'lista, wskaźniki'!$F$26))</f>
        <v>0</v>
      </c>
      <c r="AR1427" s="20" t="b">
        <f>IF(Z1427="gaz",AH1427*'lista, wskaźniki'!$F$42,IF(Z1427="energia elektryczna",AH1427*0))</f>
        <v>0</v>
      </c>
      <c r="AS1427" s="20" t="b">
        <f>IF(Z1427="gaz",AH1427*'lista, wskaźniki'!$F$43,IF(Z1427="energia elektryczna",AH1427*0))</f>
        <v>0</v>
      </c>
      <c r="AT1427" s="20" t="b">
        <f>IF(Z1427="gaz",AH1427*'lista, wskaźniki'!$F$44,IF(Z1427="energia elektryczna",AH1427*0))</f>
        <v>0</v>
      </c>
      <c r="AU1427" s="20">
        <f>AI1427*1/3.6*'lista, wskaźniki'!$F$21</f>
        <v>0</v>
      </c>
      <c r="AV1427" s="20">
        <f>AI1427*'lista, wskaźniki'!$F$42</f>
        <v>0</v>
      </c>
      <c r="AW1427" s="20">
        <f>AI1427*'lista, wskaźniki'!$F$43</f>
        <v>0</v>
      </c>
      <c r="AX1427" s="20">
        <f>AI1427*'lista, wskaźniki'!$F$44</f>
        <v>0</v>
      </c>
      <c r="AY1427" s="20">
        <f>AK1427*'lista, wskaźniki'!$F$26</f>
        <v>0</v>
      </c>
      <c r="AZ1427" s="20">
        <f t="shared" si="642"/>
        <v>0</v>
      </c>
      <c r="BA1427" s="20">
        <f t="shared" si="643"/>
        <v>0</v>
      </c>
      <c r="BB1427" s="20">
        <f t="shared" si="644"/>
        <v>0</v>
      </c>
      <c r="BC1427" s="20">
        <f t="shared" si="645"/>
        <v>0</v>
      </c>
      <c r="BD1427" s="942"/>
      <c r="BE1427" s="942"/>
      <c r="BF1427" s="942"/>
      <c r="BG1427" s="942"/>
      <c r="BH1427" s="21"/>
      <c r="BI1427" s="942"/>
      <c r="BJ1427" s="21"/>
      <c r="BK1427" s="942"/>
      <c r="BL1427" s="21"/>
      <c r="BM1427" s="21"/>
      <c r="BN1427" s="21"/>
      <c r="BO1427" s="21"/>
      <c r="BP1427" s="21"/>
      <c r="BQ1427" s="21"/>
      <c r="BR1427" s="21"/>
      <c r="BS1427" s="1006"/>
      <c r="BT1427" s="1006"/>
      <c r="BU1427" s="1006"/>
      <c r="BV1427" s="1006"/>
      <c r="BW1427" s="1006"/>
      <c r="BX1427" s="1006"/>
      <c r="BY1427" s="1009"/>
      <c r="CA1427" s="365" t="b">
        <f t="shared" si="646"/>
        <v>0</v>
      </c>
      <c r="CB1427" s="365" t="b">
        <f t="shared" si="647"/>
        <v>0</v>
      </c>
      <c r="CC1427" s="365" t="b">
        <f t="shared" si="648"/>
        <v>0</v>
      </c>
      <c r="CD1427" s="365" t="b">
        <f t="shared" si="649"/>
        <v>0</v>
      </c>
      <c r="CE1427" s="365">
        <f t="shared" si="650"/>
        <v>0</v>
      </c>
      <c r="CF1427" s="365" t="b">
        <f t="shared" si="651"/>
        <v>0</v>
      </c>
      <c r="CG1427" s="365" t="b">
        <f t="shared" si="652"/>
        <v>0</v>
      </c>
      <c r="CH1427" s="365" t="b">
        <f t="shared" si="653"/>
        <v>0</v>
      </c>
      <c r="CI1427" s="72" t="b">
        <f t="shared" si="654"/>
        <v>0</v>
      </c>
      <c r="CJ1427" s="72" t="b">
        <f t="shared" si="655"/>
        <v>0</v>
      </c>
      <c r="CK1427" s="72" t="b">
        <f t="shared" si="656"/>
        <v>0</v>
      </c>
      <c r="CL1427" s="72">
        <f t="shared" si="657"/>
        <v>0</v>
      </c>
      <c r="CM1427" s="72">
        <f t="shared" si="658"/>
        <v>0</v>
      </c>
      <c r="CN1427" s="72" t="b">
        <f t="shared" si="659"/>
        <v>0</v>
      </c>
      <c r="CP1427" s="13">
        <f t="shared" si="660"/>
        <v>0</v>
      </c>
      <c r="CQ1427" s="13" t="b">
        <f t="shared" si="661"/>
        <v>0</v>
      </c>
      <c r="CR1427" s="13" t="b">
        <f t="shared" si="662"/>
        <v>0</v>
      </c>
      <c r="CS1427" s="13" t="b">
        <f t="shared" si="668"/>
        <v>0</v>
      </c>
      <c r="CT1427" s="13" t="b">
        <f t="shared" si="667"/>
        <v>0</v>
      </c>
      <c r="CU1427" s="13" t="b">
        <f t="shared" si="640"/>
        <v>0</v>
      </c>
      <c r="CV1427" s="13" t="b">
        <f t="shared" si="663"/>
        <v>0</v>
      </c>
      <c r="CW1427" s="13" t="b">
        <f t="shared" si="664"/>
        <v>0</v>
      </c>
      <c r="CX1427" s="13" t="b">
        <f t="shared" si="665"/>
        <v>0</v>
      </c>
      <c r="CY1427" s="13" t="b">
        <f t="shared" si="666"/>
        <v>0</v>
      </c>
    </row>
    <row r="1428" spans="1:103" ht="15" thickBot="1">
      <c r="A1428" s="931">
        <v>286</v>
      </c>
      <c r="B1428" s="940" t="s">
        <v>232</v>
      </c>
      <c r="C1428" s="940"/>
      <c r="D1428" s="940" t="s">
        <v>1</v>
      </c>
      <c r="E1428" s="940" t="s">
        <v>5</v>
      </c>
      <c r="F1428" s="940"/>
      <c r="G1428" s="940"/>
      <c r="H1428" s="940"/>
      <c r="I1428" s="940" t="s">
        <v>12</v>
      </c>
      <c r="J1428" s="940">
        <v>180</v>
      </c>
      <c r="K1428" s="940">
        <v>2</v>
      </c>
      <c r="L1428" s="940" t="s">
        <v>16</v>
      </c>
      <c r="M1428" s="940"/>
      <c r="N1428" s="940" t="s">
        <v>17</v>
      </c>
      <c r="O1428" s="174"/>
      <c r="P1428" s="940" t="s">
        <v>17</v>
      </c>
      <c r="Q1428" s="940">
        <f>IF(I1428="&lt;1966",'lista, wskaźniki'!$G$4,IF(I1428="1967-1985",'lista, wskaźniki'!$G$5,IF(I1428="1986-1992",'lista, wskaźniki'!$G$6,IF(I1428="1993-1996",'lista, wskaźniki'!$G$7,IF(I1428="&gt;1997",'lista, wskaźniki'!$G$8,IF(I1428=0,'lista, wskaźniki'!$G$4))))))</f>
        <v>175</v>
      </c>
      <c r="R1428" s="940" t="s">
        <v>25</v>
      </c>
      <c r="S1428" s="940" t="s">
        <v>27</v>
      </c>
      <c r="T1428" s="940">
        <v>1.8</v>
      </c>
      <c r="U1428" s="940">
        <v>2004</v>
      </c>
      <c r="V1428" s="940"/>
      <c r="W1428" s="19" t="s">
        <v>35</v>
      </c>
      <c r="X1428" s="19" t="s">
        <v>38</v>
      </c>
      <c r="Y1428" s="19" t="s">
        <v>24</v>
      </c>
      <c r="Z1428" s="340" t="s">
        <v>401</v>
      </c>
      <c r="AA1428" s="19" t="s">
        <v>35</v>
      </c>
      <c r="AB1428" s="54">
        <f>ROUND(AD1428/'lista, wskaźniki'!$A$130,0)</f>
        <v>3</v>
      </c>
      <c r="AC1428" s="54"/>
      <c r="AD1428" s="19">
        <v>2400</v>
      </c>
      <c r="AE1428" s="940"/>
      <c r="AF1428" s="334">
        <f t="shared" si="641"/>
        <v>90.644999999999996</v>
      </c>
      <c r="AG1428" s="272">
        <f>IF(R1428="kompletna",Q1428*J1428*0.0036*'lista, wskaźniki'!$F$13, IF(R1428="częściowa",Q1428*J1428*0.0036*'lista, wskaźniki'!$F$14, IF(R1428="brak",Q1428*J1428*0.0036*'lista, wskaźniki'!$F$15,)))</f>
        <v>113.39999999999999</v>
      </c>
      <c r="AH1428" s="334">
        <f>IF(Y1428="inne",K1428*'lista, wskaźniki'!$E$35,IF(Y1428="to samo źródło",0,IF(Y1428=0,0)))</f>
        <v>4.3357072500000005</v>
      </c>
      <c r="AI1428" s="334" t="b">
        <f>IF(AA1428="gaz z sieci",AC1428*'lista, wskaźniki'!$D$21)</f>
        <v>0</v>
      </c>
      <c r="AJ1428" s="272">
        <f>IF(AA1428="węgiel",AB1428*'lista, wskaźniki'!$D$20, IF('Sektor mieszkaniowy'!AA1428="drewno",'Sektor mieszkaniowy'!AB1428*'lista, wskaźniki'!$D$22,IF('Sektor mieszkaniowy'!AA1428="pellet",AB1428*'lista, wskaźniki'!$D$23,IF('Sektor mieszkaniowy'!AA1428="gaz z sieci",AB1428*'lista, wskaźniki'!$D$21,IF('Sektor mieszkaniowy'!AA1428="olej opałowy",'Sektor mieszkaniowy'!AB1428*'lista, wskaźniki'!$D$24)))))</f>
        <v>67.89</v>
      </c>
      <c r="AK1428" s="1001"/>
      <c r="AL1428" s="940">
        <v>3000</v>
      </c>
      <c r="AM1428" s="20">
        <f>IF(AA1428="węgiel",AF1428*1/3.6*'lista, wskaźniki'!$F$20,IF(AA1428="drewno",AF1428*1/3.6*'lista, wskaźniki'!$F$22,IF(AA1428="pellet",AF1428*1/3.6*'lista, wskaźniki'!$F$23,IF(AA1428="gaz z sieci",AF1428*1/3.6*'lista, wskaźniki'!$F$21,IF(AA1428="olej opałowy",AF1428*1/3.6*'lista, wskaźniki'!$F$24,0)))))</f>
        <v>8.5868008499999995</v>
      </c>
      <c r="AN1428" s="20">
        <f>IF(AA1428="węgiel",AF1428*'lista, wskaźniki'!$E$42,IF(AA1428="drewno",AF1428*'lista, wskaźniki'!$G$42,IF(AA1428="pellet",AF1428*'lista, wskaźniki'!$H$42,IF(AA1428="gaz z sieci",AF1428*'lista, wskaźniki'!$F$42,IF(AA1428="olej opałowy",AF1428*'lista, wskaźniki'!$I$42,0)))))</f>
        <v>3.4445099999999999E-2</v>
      </c>
      <c r="AO1428" s="20">
        <f>IF(AA1428="węgiel",AF1428*'lista, wskaźniki'!$E$43,IF(AA1428="drewno",AF1428*'lista, wskaźniki'!$G$43,IF(AA1428="pellet",AF1428*'lista, wskaźniki'!$H$43,IF(AA1428="gaz z sieci",AF1428*'lista, wskaźniki'!$F$43,IF(AA1428="olej opałowy",AF1428*'lista, wskaźniki'!$I$43,0)))))</f>
        <v>3.26322E-2</v>
      </c>
      <c r="AP1428" s="20">
        <f>IF(AA1428="węgiel",AF1428*'lista, wskaźniki'!$E$44,IF(AA1428="drewno",AF1428*'lista, wskaźniki'!$G$44,IF(AA1428="pellet",AF1428*'lista, wskaźniki'!$H$44,IF(AA1428="gaz z sieci",AF1428*'lista, wskaźniki'!$F$44,IF(AA1428="olej opałowy",AF1428*'lista, wskaźniki'!$I$44,0)))))</f>
        <v>2.447415E-5</v>
      </c>
      <c r="AQ1428" s="20">
        <f>IF(Z1428="gaz",AH1428*1/3.6*'lista, wskaźniki'!$F$21,IF(Z1428="energia elektryczna",AH1428*1/3.6*'lista, wskaźniki'!$F$26))</f>
        <v>0.24201917869500003</v>
      </c>
      <c r="AR1428" s="20">
        <f>IF(Z1428="gaz",AH1428*'lista, wskaźniki'!$F$42,IF(Z1428="energia elektryczna",AH1428*0))</f>
        <v>2.1678536250000003E-6</v>
      </c>
      <c r="AS1428" s="20">
        <f>IF(Z1428="gaz",AH1428*'lista, wskaźniki'!$F$43,IF(Z1428="energia elektryczna",AH1428*0))</f>
        <v>2.1678536250000003E-6</v>
      </c>
      <c r="AT1428" s="20">
        <f>IF(Z1428="gaz",AH1428*'lista, wskaźniki'!$F$44,IF(Z1428="energia elektryczna",AH1428*0))</f>
        <v>0</v>
      </c>
      <c r="AU1428" s="20">
        <f>AI1428*1/3.6*'lista, wskaźniki'!$F$21</f>
        <v>0</v>
      </c>
      <c r="AV1428" s="20">
        <f>AI1428*'lista, wskaźniki'!$F$42</f>
        <v>0</v>
      </c>
      <c r="AW1428" s="20">
        <f>AI1428*'lista, wskaźniki'!$F$43</f>
        <v>0</v>
      </c>
      <c r="AX1428" s="20">
        <f>AI1428*'lista, wskaźniki'!$F$44</f>
        <v>0</v>
      </c>
      <c r="AY1428" s="20">
        <f>AK1428*'lista, wskaźniki'!$F$26</f>
        <v>0</v>
      </c>
      <c r="AZ1428" s="20">
        <f t="shared" si="642"/>
        <v>8.8288200286949987</v>
      </c>
      <c r="BA1428" s="20">
        <f t="shared" si="643"/>
        <v>3.4447267853625001E-2</v>
      </c>
      <c r="BB1428" s="20">
        <f t="shared" si="644"/>
        <v>3.2634367853625001E-2</v>
      </c>
      <c r="BC1428" s="20">
        <f t="shared" si="645"/>
        <v>2.447415E-5</v>
      </c>
      <c r="BD1428" s="940" t="s">
        <v>17</v>
      </c>
      <c r="BE1428" s="940" t="s">
        <v>17</v>
      </c>
      <c r="BF1428" s="940" t="s">
        <v>17</v>
      </c>
      <c r="BG1428" s="940" t="s">
        <v>17</v>
      </c>
      <c r="BH1428" s="19"/>
      <c r="BI1428" s="940" t="s">
        <v>17</v>
      </c>
      <c r="BJ1428" s="19"/>
      <c r="BK1428" s="940" t="s">
        <v>17</v>
      </c>
      <c r="BL1428" s="19"/>
      <c r="BM1428" s="19"/>
      <c r="BN1428" s="19"/>
      <c r="BO1428" s="19" t="s">
        <v>17</v>
      </c>
      <c r="BP1428" s="19"/>
      <c r="BQ1428" s="19" t="s">
        <v>120</v>
      </c>
      <c r="BR1428" s="19">
        <v>1</v>
      </c>
      <c r="BS1428" s="1004">
        <v>8000</v>
      </c>
      <c r="BT1428" s="1004"/>
      <c r="BU1428" s="1004">
        <v>1000</v>
      </c>
      <c r="BV1428" s="1004"/>
      <c r="BW1428" s="1004"/>
      <c r="BX1428" s="1004">
        <v>5000</v>
      </c>
      <c r="BY1428" s="1007"/>
      <c r="CA1428" s="365">
        <f t="shared" si="646"/>
        <v>90.644999999999996</v>
      </c>
      <c r="CB1428" s="365" t="b">
        <f t="shared" si="647"/>
        <v>0</v>
      </c>
      <c r="CC1428" s="365" t="b">
        <f t="shared" si="648"/>
        <v>0</v>
      </c>
      <c r="CD1428" s="365" t="b">
        <f t="shared" si="649"/>
        <v>0</v>
      </c>
      <c r="CE1428" s="365" t="b">
        <f t="shared" si="650"/>
        <v>0</v>
      </c>
      <c r="CF1428" s="365">
        <f t="shared" si="651"/>
        <v>4.3357072500000005</v>
      </c>
      <c r="CG1428" s="365" t="b">
        <f t="shared" si="652"/>
        <v>0</v>
      </c>
      <c r="CH1428" s="365" t="b">
        <f t="shared" si="653"/>
        <v>0</v>
      </c>
      <c r="CI1428" s="72">
        <f t="shared" si="654"/>
        <v>90.644999999999996</v>
      </c>
      <c r="CJ1428" s="72" t="b">
        <f t="shared" si="655"/>
        <v>0</v>
      </c>
      <c r="CK1428" s="72" t="b">
        <f t="shared" si="656"/>
        <v>0</v>
      </c>
      <c r="CL1428" s="72">
        <f t="shared" si="657"/>
        <v>4.3357072500000005</v>
      </c>
      <c r="CM1428" s="72" t="b">
        <f t="shared" si="658"/>
        <v>0</v>
      </c>
      <c r="CN1428" s="72" t="b">
        <f t="shared" si="659"/>
        <v>0</v>
      </c>
      <c r="CP1428" s="13" t="b">
        <f t="shared" si="660"/>
        <v>0</v>
      </c>
      <c r="CQ1428" s="13">
        <f t="shared" si="661"/>
        <v>0</v>
      </c>
      <c r="CR1428" s="13" t="b">
        <f t="shared" si="662"/>
        <v>0</v>
      </c>
      <c r="CS1428" s="13">
        <f t="shared" si="668"/>
        <v>0</v>
      </c>
      <c r="CT1428" s="13">
        <f t="shared" si="667"/>
        <v>180</v>
      </c>
      <c r="CU1428" s="13">
        <f t="shared" si="640"/>
        <v>0</v>
      </c>
      <c r="CV1428" s="13" t="b">
        <f t="shared" si="663"/>
        <v>0</v>
      </c>
      <c r="CW1428" s="13">
        <f t="shared" si="664"/>
        <v>0</v>
      </c>
      <c r="CX1428" s="13" t="b">
        <f t="shared" si="665"/>
        <v>0</v>
      </c>
      <c r="CY1428" s="13">
        <f t="shared" si="666"/>
        <v>0</v>
      </c>
    </row>
    <row r="1429" spans="1:103" ht="15" thickBot="1">
      <c r="A1429" s="932"/>
      <c r="B1429" s="941"/>
      <c r="C1429" s="941"/>
      <c r="D1429" s="941"/>
      <c r="E1429" s="941"/>
      <c r="F1429" s="941"/>
      <c r="G1429" s="941"/>
      <c r="H1429" s="941"/>
      <c r="I1429" s="941"/>
      <c r="J1429" s="941"/>
      <c r="K1429" s="941"/>
      <c r="L1429" s="941"/>
      <c r="M1429" s="941"/>
      <c r="N1429" s="941"/>
      <c r="O1429" s="175"/>
      <c r="P1429" s="941"/>
      <c r="Q1429" s="941"/>
      <c r="R1429" s="941"/>
      <c r="S1429" s="941"/>
      <c r="T1429" s="941"/>
      <c r="U1429" s="941"/>
      <c r="V1429" s="941"/>
      <c r="W1429" s="20" t="s">
        <v>36</v>
      </c>
      <c r="X1429" s="20"/>
      <c r="Y1429" s="20"/>
      <c r="Z1429" s="20"/>
      <c r="AA1429" s="20" t="s">
        <v>36</v>
      </c>
      <c r="AB1429" s="22">
        <f>ROUND(AD1429/'lista, wskaźniki'!$A$133,0)</f>
        <v>5</v>
      </c>
      <c r="AC1429" s="22"/>
      <c r="AD1429" s="20">
        <v>1500</v>
      </c>
      <c r="AE1429" s="941"/>
      <c r="AF1429" s="334">
        <f>IF(AG1429&gt;0,(AJ1429+AG1429/2)/2,AJ1429)</f>
        <v>67.349999999999994</v>
      </c>
      <c r="AG1429" s="272">
        <v>113.4</v>
      </c>
      <c r="AH1429" s="334">
        <f>IF(Y1429="inne",K1429*'lista, wskaźniki'!$E$35,IF(Y1429="to samo źródło",0,IF(Y1429=0,0)))</f>
        <v>0</v>
      </c>
      <c r="AI1429" s="334" t="b">
        <f>IF(AA1429="gaz z sieci",AC1429*'lista, wskaźniki'!$D$21)</f>
        <v>0</v>
      </c>
      <c r="AJ1429" s="272">
        <f>IF(AA1429="węgiel",AB1429*'lista, wskaźniki'!$D$20, IF('Sektor mieszkaniowy'!AA1429="drewno",'Sektor mieszkaniowy'!AB1429*'lista, wskaźniki'!$D$22,IF('Sektor mieszkaniowy'!AA1429="pellet",AB1429*'lista, wskaźniki'!$D$23,IF('Sektor mieszkaniowy'!AA1429="gaz z sieci",AB1429*'lista, wskaźniki'!$D$21,IF('Sektor mieszkaniowy'!AA1429="olej opałowy",'Sektor mieszkaniowy'!AB1429*'lista, wskaźniki'!$D$24)))))</f>
        <v>78</v>
      </c>
      <c r="AK1429" s="1002"/>
      <c r="AL1429" s="941"/>
      <c r="AM1429" s="20">
        <f>IF(AA1429="węgiel",AF1429*1/3.6*'lista, wskaźniki'!$F$20,IF(AA1429="drewno",AF1429*1/3.6*'lista, wskaźniki'!$F$22,IF(AA1429="pellet",AF1429*1/3.6*'lista, wskaźniki'!$F$23,IF(AA1429="gaz z sieci",AF1429*1/3.6*'lista, wskaźniki'!$F$21,IF(AA1429="olej opałowy",AF1429*1/3.6*'lista, wskaźniki'!$F$24,0)))))</f>
        <v>0</v>
      </c>
      <c r="AN1429" s="20">
        <f>IF(AA1429="węgiel",AF1429*'lista, wskaźniki'!$E$42,IF(AA1429="drewno",AF1429*'lista, wskaźniki'!$G$42,IF(AA1429="pellet",AF1429*'lista, wskaźniki'!$H$42,IF(AA1429="gaz z sieci",AF1429*'lista, wskaźniki'!$F$42,IF(AA1429="olej opałowy",AF1429*'lista, wskaźniki'!$I$42,0)))))</f>
        <v>5.4553499999999991E-2</v>
      </c>
      <c r="AO1429" s="20">
        <f>IF(AA1429="węgiel",AF1429*'lista, wskaźniki'!$E$43,IF(AA1429="drewno",AF1429*'lista, wskaźniki'!$G$43,IF(AA1429="pellet",AF1429*'lista, wskaźniki'!$H$43,IF(AA1429="gaz z sieci",AF1429*'lista, wskaźniki'!$F$43,IF(AA1429="olej opałowy",AF1429*'lista, wskaźniki'!$I$43,0)))))</f>
        <v>5.4553499999999991E-2</v>
      </c>
      <c r="AP1429" s="20">
        <f>IF(AA1429="węgiel",AF1429*'lista, wskaźniki'!$E$44,IF(AA1429="drewno",AF1429*'lista, wskaźniki'!$G$44,IF(AA1429="pellet",AF1429*'lista, wskaźniki'!$H$44,IF(AA1429="gaz z sieci",AF1429*'lista, wskaźniki'!$F$44,IF(AA1429="olej opałowy",AF1429*'lista, wskaźniki'!$I$44,0)))))</f>
        <v>1.6837499999999999E-5</v>
      </c>
      <c r="AQ1429" s="20" t="b">
        <f>IF(Z1429="gaz",AH1429*1/3.6*'lista, wskaźniki'!$F$21,IF(Z1429="energia elektryczna",AH1429*1/3.6*'lista, wskaźniki'!$F$26))</f>
        <v>0</v>
      </c>
      <c r="AR1429" s="20" t="b">
        <f>IF(Z1429="gaz",AH1429*'lista, wskaźniki'!$F$42,IF(Z1429="energia elektryczna",AH1429*0))</f>
        <v>0</v>
      </c>
      <c r="AS1429" s="20" t="b">
        <f>IF(Z1429="gaz",AH1429*'lista, wskaźniki'!$F$43,IF(Z1429="energia elektryczna",AH1429*0))</f>
        <v>0</v>
      </c>
      <c r="AT1429" s="20" t="b">
        <f>IF(Z1429="gaz",AH1429*'lista, wskaźniki'!$F$44,IF(Z1429="energia elektryczna",AH1429*0))</f>
        <v>0</v>
      </c>
      <c r="AU1429" s="20">
        <f>AI1429*1/3.6*'lista, wskaźniki'!$F$21</f>
        <v>0</v>
      </c>
      <c r="AV1429" s="20">
        <f>AI1429*'lista, wskaźniki'!$F$42</f>
        <v>0</v>
      </c>
      <c r="AW1429" s="20">
        <f>AI1429*'lista, wskaźniki'!$F$43</f>
        <v>0</v>
      </c>
      <c r="AX1429" s="20">
        <f>AI1429*'lista, wskaźniki'!$F$44</f>
        <v>0</v>
      </c>
      <c r="AY1429" s="20">
        <f>AK1429*'lista, wskaźniki'!$F$26</f>
        <v>0</v>
      </c>
      <c r="AZ1429" s="20">
        <f t="shared" si="642"/>
        <v>0</v>
      </c>
      <c r="BA1429" s="20">
        <f t="shared" si="643"/>
        <v>5.4553499999999991E-2</v>
      </c>
      <c r="BB1429" s="20">
        <f t="shared" si="644"/>
        <v>5.4553499999999991E-2</v>
      </c>
      <c r="BC1429" s="20">
        <f t="shared" si="645"/>
        <v>1.6837499999999999E-5</v>
      </c>
      <c r="BD1429" s="941"/>
      <c r="BE1429" s="941"/>
      <c r="BF1429" s="941"/>
      <c r="BG1429" s="941"/>
      <c r="BH1429" s="20"/>
      <c r="BI1429" s="941"/>
      <c r="BJ1429" s="20"/>
      <c r="BK1429" s="941"/>
      <c r="BL1429" s="20"/>
      <c r="BM1429" s="20"/>
      <c r="BN1429" s="20"/>
      <c r="BO1429" s="20"/>
      <c r="BP1429" s="20"/>
      <c r="BQ1429" s="20" t="s">
        <v>121</v>
      </c>
      <c r="BR1429" s="20">
        <v>1</v>
      </c>
      <c r="BS1429" s="1005"/>
      <c r="BT1429" s="1005"/>
      <c r="BU1429" s="1005"/>
      <c r="BV1429" s="1005"/>
      <c r="BW1429" s="1005"/>
      <c r="BX1429" s="1005"/>
      <c r="BY1429" s="1008"/>
      <c r="CA1429" s="365" t="b">
        <f t="shared" si="646"/>
        <v>0</v>
      </c>
      <c r="CB1429" s="365">
        <f t="shared" si="647"/>
        <v>67.349999999999994</v>
      </c>
      <c r="CC1429" s="365" t="b">
        <f t="shared" si="648"/>
        <v>0</v>
      </c>
      <c r="CD1429" s="365" t="b">
        <f t="shared" si="649"/>
        <v>0</v>
      </c>
      <c r="CE1429" s="365" t="b">
        <f t="shared" si="650"/>
        <v>0</v>
      </c>
      <c r="CF1429" s="365" t="b">
        <f t="shared" si="651"/>
        <v>0</v>
      </c>
      <c r="CG1429" s="365" t="b">
        <f t="shared" si="652"/>
        <v>0</v>
      </c>
      <c r="CH1429" s="365" t="b">
        <f t="shared" si="653"/>
        <v>0</v>
      </c>
      <c r="CI1429" s="72" t="b">
        <f t="shared" si="654"/>
        <v>0</v>
      </c>
      <c r="CJ1429" s="72">
        <f t="shared" si="655"/>
        <v>67.349999999999994</v>
      </c>
      <c r="CK1429" s="72" t="b">
        <f t="shared" si="656"/>
        <v>0</v>
      </c>
      <c r="CL1429" s="72">
        <f t="shared" si="657"/>
        <v>0</v>
      </c>
      <c r="CM1429" s="72" t="b">
        <f t="shared" si="658"/>
        <v>0</v>
      </c>
      <c r="CN1429" s="72" t="b">
        <f t="shared" si="659"/>
        <v>0</v>
      </c>
      <c r="CP1429" s="13">
        <f t="shared" si="660"/>
        <v>0</v>
      </c>
      <c r="CQ1429" s="13" t="b">
        <f t="shared" si="661"/>
        <v>0</v>
      </c>
      <c r="CR1429" s="13" t="b">
        <f t="shared" si="662"/>
        <v>0</v>
      </c>
      <c r="CS1429" s="13" t="b">
        <f t="shared" si="668"/>
        <v>0</v>
      </c>
      <c r="CT1429" s="13" t="b">
        <f t="shared" si="667"/>
        <v>0</v>
      </c>
      <c r="CU1429" s="13" t="b">
        <f t="shared" si="640"/>
        <v>0</v>
      </c>
      <c r="CV1429" s="13" t="b">
        <f t="shared" si="663"/>
        <v>0</v>
      </c>
      <c r="CW1429" s="13" t="b">
        <f t="shared" si="664"/>
        <v>0</v>
      </c>
      <c r="CX1429" s="13" t="b">
        <f t="shared" si="665"/>
        <v>0</v>
      </c>
      <c r="CY1429" s="13" t="b">
        <f t="shared" si="666"/>
        <v>0</v>
      </c>
    </row>
    <row r="1430" spans="1:103" ht="15" thickBot="1">
      <c r="A1430" s="932"/>
      <c r="B1430" s="941"/>
      <c r="C1430" s="941"/>
      <c r="D1430" s="941"/>
      <c r="E1430" s="941"/>
      <c r="F1430" s="941"/>
      <c r="G1430" s="941"/>
      <c r="H1430" s="941"/>
      <c r="I1430" s="941"/>
      <c r="J1430" s="941"/>
      <c r="K1430" s="941"/>
      <c r="L1430" s="941"/>
      <c r="M1430" s="941"/>
      <c r="N1430" s="941"/>
      <c r="O1430" s="175"/>
      <c r="P1430" s="941"/>
      <c r="Q1430" s="941"/>
      <c r="R1430" s="941"/>
      <c r="S1430" s="941"/>
      <c r="T1430" s="941"/>
      <c r="U1430" s="941"/>
      <c r="V1430" s="941"/>
      <c r="W1430" s="20"/>
      <c r="X1430" s="20"/>
      <c r="Y1430" s="20"/>
      <c r="Z1430" s="20"/>
      <c r="AA1430" s="20" t="s">
        <v>50</v>
      </c>
      <c r="AB1430" s="22"/>
      <c r="AC1430" s="22"/>
      <c r="AD1430" s="20"/>
      <c r="AE1430" s="941"/>
      <c r="AF1430" s="334">
        <f t="shared" si="641"/>
        <v>0</v>
      </c>
      <c r="AG1430" s="292">
        <f>IF(R1430="kompletna",Q1430*J1430*0.0036*'lista, wskaźniki'!$F$13, IF(R1430="częściowa",Q1430*J1430*0.0036*'lista, wskaźniki'!$F$14, IF(R1430="brak",Q1430*J1430*0.0036*'lista, wskaźniki'!$F$15,)))</f>
        <v>0</v>
      </c>
      <c r="AH1430" s="334">
        <f>IF(Y1430="inne",K1430*'lista, wskaźniki'!$E$35,IF(Y1430="to samo źródło",0,IF(Y1430=0,0)))</f>
        <v>0</v>
      </c>
      <c r="AI1430" s="334" t="b">
        <f>IF(AA1430="gaz z sieci",AC1430*'lista, wskaźniki'!$D$21)</f>
        <v>0</v>
      </c>
      <c r="AJ1430" s="292">
        <f>IF(AA1430="węgiel",AB1430*'lista, wskaźniki'!$D$20, IF('Sektor mieszkaniowy'!AA1430="drewno",'Sektor mieszkaniowy'!AB1430*'lista, wskaźniki'!$D$22,IF('Sektor mieszkaniowy'!AA1430="pellet",AB1430*'lista, wskaźniki'!$D$23,IF('Sektor mieszkaniowy'!AA1430="gaz z sieci",AB1430*'lista, wskaźniki'!$D$21,IF('Sektor mieszkaniowy'!AA1430="olej opałowy",'Sektor mieszkaniowy'!AB1430*'lista, wskaźniki'!$D$24)))))</f>
        <v>0</v>
      </c>
      <c r="AK1430" s="1002"/>
      <c r="AL1430" s="941"/>
      <c r="AM1430" s="20">
        <f>IF(AA1430="węgiel",AF1430*1/3.6*'lista, wskaźniki'!$F$20,IF(AA1430="drewno",AF1430*1/3.6*'lista, wskaźniki'!$F$22,IF(AA1430="pellet",AF1430*1/3.6*'lista, wskaźniki'!$F$23,IF(AA1430="gaz z sieci",AF1430*1/3.6*'lista, wskaźniki'!$F$21,IF(AA1430="olej opałowy",AF1430*1/3.6*'lista, wskaźniki'!$F$24,0)))))</f>
        <v>0</v>
      </c>
      <c r="AN1430" s="20">
        <f>IF(AA1430="węgiel",AF1430*'lista, wskaźniki'!$E$42,IF(AA1430="drewno",AF1430*'lista, wskaźniki'!$G$42,IF(AA1430="pellet",AF1430*'lista, wskaźniki'!$H$42,IF(AA1430="gaz z sieci",AF1430*'lista, wskaźniki'!$F$42,IF(AA1430="olej opałowy",AF1430*'lista, wskaźniki'!$I$42,0)))))</f>
        <v>0</v>
      </c>
      <c r="AO1430" s="20">
        <f>IF(AA1430="węgiel",AF1430*'lista, wskaźniki'!$E$43,IF(AA1430="drewno",AF1430*'lista, wskaźniki'!$G$43,IF(AA1430="pellet",AF1430*'lista, wskaźniki'!$H$43,IF(AA1430="gaz z sieci",AF1430*'lista, wskaźniki'!$F$43,IF(AA1430="olej opałowy",AF1430*'lista, wskaźniki'!$I$43,0)))))</f>
        <v>0</v>
      </c>
      <c r="AP1430" s="20">
        <f>IF(AA1430="węgiel",AF1430*'lista, wskaźniki'!$E$44,IF(AA1430="drewno",AF1430*'lista, wskaźniki'!$G$44,IF(AA1430="pellet",AF1430*'lista, wskaźniki'!$H$44,IF(AA1430="gaz z sieci",AF1430*'lista, wskaźniki'!$F$44,IF(AA1430="olej opałowy",AF1430*'lista, wskaźniki'!$I$44,0)))))</f>
        <v>0</v>
      </c>
      <c r="AQ1430" s="20" t="b">
        <f>IF(Z1430="gaz",AH1430*1/3.6*'lista, wskaźniki'!$F$21,IF(Z1430="energia elektryczna",AH1430*1/3.6*'lista, wskaźniki'!$F$26))</f>
        <v>0</v>
      </c>
      <c r="AR1430" s="20" t="b">
        <f>IF(Z1430="gaz",AH1430*'lista, wskaźniki'!$F$42,IF(Z1430="energia elektryczna",AH1430*0))</f>
        <v>0</v>
      </c>
      <c r="AS1430" s="20" t="b">
        <f>IF(Z1430="gaz",AH1430*'lista, wskaźniki'!$F$43,IF(Z1430="energia elektryczna",AH1430*0))</f>
        <v>0</v>
      </c>
      <c r="AT1430" s="20" t="b">
        <f>IF(Z1430="gaz",AH1430*'lista, wskaźniki'!$F$44,IF(Z1430="energia elektryczna",AH1430*0))</f>
        <v>0</v>
      </c>
      <c r="AU1430" s="20">
        <f>AI1430*1/3.6*'lista, wskaźniki'!$F$21</f>
        <v>0</v>
      </c>
      <c r="AV1430" s="20">
        <f>AI1430*'lista, wskaźniki'!$F$42</f>
        <v>0</v>
      </c>
      <c r="AW1430" s="20">
        <f>AI1430*'lista, wskaźniki'!$F$43</f>
        <v>0</v>
      </c>
      <c r="AX1430" s="20">
        <f>AI1430*'lista, wskaźniki'!$F$44</f>
        <v>0</v>
      </c>
      <c r="AY1430" s="20">
        <f>AK1430*'lista, wskaźniki'!$F$26</f>
        <v>0</v>
      </c>
      <c r="AZ1430" s="20">
        <f t="shared" si="642"/>
        <v>0</v>
      </c>
      <c r="BA1430" s="20">
        <f t="shared" si="643"/>
        <v>0</v>
      </c>
      <c r="BB1430" s="20">
        <f t="shared" si="644"/>
        <v>0</v>
      </c>
      <c r="BC1430" s="20">
        <f t="shared" si="645"/>
        <v>0</v>
      </c>
      <c r="BD1430" s="941"/>
      <c r="BE1430" s="941"/>
      <c r="BF1430" s="941"/>
      <c r="BG1430" s="941"/>
      <c r="BH1430" s="20"/>
      <c r="BI1430" s="941"/>
      <c r="BJ1430" s="20"/>
      <c r="BK1430" s="941"/>
      <c r="BL1430" s="20"/>
      <c r="BM1430" s="20"/>
      <c r="BN1430" s="20"/>
      <c r="BO1430" s="20"/>
      <c r="BP1430" s="20"/>
      <c r="BQ1430" s="20"/>
      <c r="BR1430" s="20"/>
      <c r="BS1430" s="1005"/>
      <c r="BT1430" s="1005"/>
      <c r="BU1430" s="1005"/>
      <c r="BV1430" s="1005"/>
      <c r="BW1430" s="1005"/>
      <c r="BX1430" s="1005"/>
      <c r="BY1430" s="1008"/>
      <c r="CA1430" s="365" t="b">
        <f t="shared" si="646"/>
        <v>0</v>
      </c>
      <c r="CB1430" s="365" t="b">
        <f t="shared" si="647"/>
        <v>0</v>
      </c>
      <c r="CC1430" s="365">
        <f t="shared" si="648"/>
        <v>0</v>
      </c>
      <c r="CD1430" s="365" t="b">
        <f t="shared" si="649"/>
        <v>0</v>
      </c>
      <c r="CE1430" s="365" t="b">
        <f t="shared" si="650"/>
        <v>0</v>
      </c>
      <c r="CF1430" s="365" t="b">
        <f t="shared" si="651"/>
        <v>0</v>
      </c>
      <c r="CG1430" s="365" t="b">
        <f t="shared" si="652"/>
        <v>0</v>
      </c>
      <c r="CH1430" s="365" t="b">
        <f t="shared" si="653"/>
        <v>0</v>
      </c>
      <c r="CI1430" s="72" t="b">
        <f t="shared" si="654"/>
        <v>0</v>
      </c>
      <c r="CJ1430" s="72" t="b">
        <f t="shared" si="655"/>
        <v>0</v>
      </c>
      <c r="CK1430" s="72">
        <f t="shared" si="656"/>
        <v>0</v>
      </c>
      <c r="CL1430" s="72">
        <f t="shared" si="657"/>
        <v>0</v>
      </c>
      <c r="CM1430" s="72" t="b">
        <f t="shared" si="658"/>
        <v>0</v>
      </c>
      <c r="CN1430" s="72" t="b">
        <f t="shared" si="659"/>
        <v>0</v>
      </c>
      <c r="CP1430" s="13">
        <f t="shared" si="660"/>
        <v>0</v>
      </c>
      <c r="CQ1430" s="13" t="b">
        <f t="shared" si="661"/>
        <v>0</v>
      </c>
      <c r="CR1430" s="13" t="b">
        <f t="shared" si="662"/>
        <v>0</v>
      </c>
      <c r="CS1430" s="13" t="b">
        <f t="shared" si="668"/>
        <v>0</v>
      </c>
      <c r="CT1430" s="13" t="b">
        <f t="shared" si="667"/>
        <v>0</v>
      </c>
      <c r="CU1430" s="13" t="b">
        <f t="shared" si="640"/>
        <v>0</v>
      </c>
      <c r="CV1430" s="13" t="b">
        <f t="shared" si="663"/>
        <v>0</v>
      </c>
      <c r="CW1430" s="13" t="b">
        <f t="shared" si="664"/>
        <v>0</v>
      </c>
      <c r="CX1430" s="13" t="b">
        <f t="shared" si="665"/>
        <v>0</v>
      </c>
      <c r="CY1430" s="13" t="b">
        <f t="shared" si="666"/>
        <v>0</v>
      </c>
    </row>
    <row r="1431" spans="1:103" s="282" customFormat="1" ht="15" thickBot="1">
      <c r="A1431" s="932"/>
      <c r="B1431" s="941"/>
      <c r="C1431" s="941"/>
      <c r="D1431" s="941"/>
      <c r="E1431" s="941"/>
      <c r="F1431" s="941"/>
      <c r="G1431" s="941"/>
      <c r="H1431" s="941"/>
      <c r="I1431" s="941"/>
      <c r="J1431" s="941"/>
      <c r="K1431" s="941"/>
      <c r="L1431" s="941"/>
      <c r="M1431" s="941"/>
      <c r="N1431" s="941"/>
      <c r="O1431" s="302"/>
      <c r="P1431" s="941"/>
      <c r="Q1431" s="941"/>
      <c r="R1431" s="941"/>
      <c r="S1431" s="941"/>
      <c r="T1431" s="941"/>
      <c r="U1431" s="941"/>
      <c r="V1431" s="941"/>
      <c r="W1431" s="283"/>
      <c r="X1431" s="283"/>
      <c r="Y1431" s="283"/>
      <c r="Z1431" s="283"/>
      <c r="AA1431" s="339" t="s">
        <v>38</v>
      </c>
      <c r="AB1431" s="22"/>
      <c r="AC1431" s="22">
        <f>AD1431/2.5</f>
        <v>800</v>
      </c>
      <c r="AD1431" s="339">
        <v>2000</v>
      </c>
      <c r="AE1431" s="941"/>
      <c r="AF1431" s="334">
        <f t="shared" si="641"/>
        <v>0</v>
      </c>
      <c r="AG1431" s="292">
        <f>IF(R1431="kompletna",Q1431*J1431*0.0036*'lista, wskaźniki'!$F$13, IF(R1431="częściowa",Q1431*J1431*0.0036*'lista, wskaźniki'!$F$14, IF(R1431="brak",Q1431*J1431*0.0036*'lista, wskaźniki'!$F$15,)))</f>
        <v>0</v>
      </c>
      <c r="AH1431" s="334">
        <f>IF(Y1431="inne",K1431*'lista, wskaźniki'!$E$35,IF(Y1431="to samo źródło",0,IF(Y1431=0,0)))</f>
        <v>0</v>
      </c>
      <c r="AI1431" s="334">
        <f>IF(AA1431="gaz z sieci",AC1431*'lista, wskaźniki'!$D$21)</f>
        <v>28.896000000000001</v>
      </c>
      <c r="AJ1431" s="292">
        <f>IF(AA1431="węgiel",AB1431*'lista, wskaźniki'!$D$20, IF('Sektor mieszkaniowy'!AA1431="drewno",'Sektor mieszkaniowy'!AB1431*'lista, wskaźniki'!$D$22,IF('Sektor mieszkaniowy'!AA1431="pellet",AB1431*'lista, wskaźniki'!$D$23,IF('Sektor mieszkaniowy'!AA1431="gaz z sieci",AB1431*'lista, wskaźniki'!$D$21,IF('Sektor mieszkaniowy'!AA1431="olej opałowy",'Sektor mieszkaniowy'!AB1431*'lista, wskaźniki'!$D$24)))))</f>
        <v>0</v>
      </c>
      <c r="AK1431" s="1002"/>
      <c r="AL1431" s="941"/>
      <c r="AM1431" s="20">
        <f>IF(AA1431="węgiel",AF1431*1/3.6*'lista, wskaźniki'!$F$20,IF(AA1431="drewno",AF1431*1/3.6*'lista, wskaźniki'!$F$22,IF(AA1431="pellet",AF1431*1/3.6*'lista, wskaźniki'!$F$23,IF(AA1431="gaz z sieci",AF1431*1/3.6*'lista, wskaźniki'!$F$21,IF(AA1431="olej opałowy",AF1431*1/3.6*'lista, wskaźniki'!$F$24,0)))))</f>
        <v>0</v>
      </c>
      <c r="AN1431" s="20">
        <f>IF(AA1431="węgiel",AF1431*'lista, wskaźniki'!$E$42,IF(AA1431="drewno",AF1431*'lista, wskaźniki'!$G$42,IF(AA1431="pellet",AF1431*'lista, wskaźniki'!$H$42,IF(AA1431="gaz z sieci",AF1431*'lista, wskaźniki'!$F$42,IF(AA1431="olej opałowy",AF1431*'lista, wskaźniki'!$I$42,0)))))</f>
        <v>0</v>
      </c>
      <c r="AO1431" s="20">
        <f>IF(AA1431="węgiel",AF1431*'lista, wskaźniki'!$E$43,IF(AA1431="drewno",AF1431*'lista, wskaźniki'!$G$43,IF(AA1431="pellet",AF1431*'lista, wskaźniki'!$H$43,IF(AA1431="gaz z sieci",AF1431*'lista, wskaźniki'!$F$43,IF(AA1431="olej opałowy",AF1431*'lista, wskaźniki'!$I$43,0)))))</f>
        <v>0</v>
      </c>
      <c r="AP1431" s="20">
        <f>IF(AA1431="węgiel",AF1431*'lista, wskaźniki'!$E$44,IF(AA1431="drewno",AF1431*'lista, wskaźniki'!$G$44,IF(AA1431="pellet",AF1431*'lista, wskaźniki'!$H$44,IF(AA1431="gaz z sieci",AF1431*'lista, wskaźniki'!$F$44,IF(AA1431="olej opałowy",AF1431*'lista, wskaźniki'!$I$44,0)))))</f>
        <v>0</v>
      </c>
      <c r="AQ1431" s="20" t="b">
        <f>IF(Z1431="gaz",AH1431*1/3.6*'lista, wskaźniki'!$F$21,IF(Z1431="energia elektryczna",AH1431*1/3.6*'lista, wskaźniki'!$F$26))</f>
        <v>0</v>
      </c>
      <c r="AR1431" s="20" t="b">
        <f>IF(Z1431="gaz",AH1431*'lista, wskaźniki'!$F$42,IF(Z1431="energia elektryczna",AH1431*0))</f>
        <v>0</v>
      </c>
      <c r="AS1431" s="20" t="b">
        <f>IF(Z1431="gaz",AH1431*'lista, wskaźniki'!$F$43,IF(Z1431="energia elektryczna",AH1431*0))</f>
        <v>0</v>
      </c>
      <c r="AT1431" s="20" t="b">
        <f>IF(Z1431="gaz",AH1431*'lista, wskaźniki'!$F$44,IF(Z1431="energia elektryczna",AH1431*0))</f>
        <v>0</v>
      </c>
      <c r="AU1431" s="20">
        <f>AI1431*1/3.6*'lista, wskaźniki'!$F$21</f>
        <v>1.61297472</v>
      </c>
      <c r="AV1431" s="20">
        <f>AI1431*'lista, wskaźniki'!$F$42</f>
        <v>1.4448E-5</v>
      </c>
      <c r="AW1431" s="20">
        <f>AI1431*'lista, wskaźniki'!$F$43</f>
        <v>1.4448E-5</v>
      </c>
      <c r="AX1431" s="20">
        <f>AI1431*'lista, wskaźniki'!$F$44</f>
        <v>0</v>
      </c>
      <c r="AY1431" s="20">
        <f>AK1431*'lista, wskaźniki'!$F$26</f>
        <v>0</v>
      </c>
      <c r="AZ1431" s="20">
        <f t="shared" si="642"/>
        <v>1.61297472</v>
      </c>
      <c r="BA1431" s="20">
        <f t="shared" si="643"/>
        <v>1.4448E-5</v>
      </c>
      <c r="BB1431" s="20">
        <f t="shared" si="644"/>
        <v>1.4448E-5</v>
      </c>
      <c r="BC1431" s="20">
        <f t="shared" si="645"/>
        <v>0</v>
      </c>
      <c r="BD1431" s="941"/>
      <c r="BE1431" s="941"/>
      <c r="BF1431" s="941"/>
      <c r="BG1431" s="941"/>
      <c r="BH1431" s="283"/>
      <c r="BI1431" s="941"/>
      <c r="BJ1431" s="283"/>
      <c r="BK1431" s="941"/>
      <c r="BL1431" s="283"/>
      <c r="BM1431" s="283"/>
      <c r="BN1431" s="283"/>
      <c r="BO1431" s="283"/>
      <c r="BP1431" s="283"/>
      <c r="BQ1431" s="283"/>
      <c r="BR1431" s="283"/>
      <c r="BS1431" s="1005"/>
      <c r="BT1431" s="1005"/>
      <c r="BU1431" s="1005"/>
      <c r="BV1431" s="1005"/>
      <c r="BW1431" s="1005"/>
      <c r="BX1431" s="1005"/>
      <c r="BY1431" s="1008"/>
      <c r="CA1431" s="365" t="b">
        <f t="shared" si="646"/>
        <v>0</v>
      </c>
      <c r="CB1431" s="365" t="b">
        <f t="shared" si="647"/>
        <v>0</v>
      </c>
      <c r="CC1431" s="365" t="b">
        <f t="shared" si="648"/>
        <v>0</v>
      </c>
      <c r="CD1431" s="365">
        <f t="shared" si="649"/>
        <v>0</v>
      </c>
      <c r="CE1431" s="365" t="b">
        <f t="shared" si="650"/>
        <v>0</v>
      </c>
      <c r="CF1431" s="365" t="b">
        <f t="shared" si="651"/>
        <v>0</v>
      </c>
      <c r="CG1431" s="365" t="b">
        <f t="shared" si="652"/>
        <v>0</v>
      </c>
      <c r="CH1431" s="365">
        <f t="shared" si="653"/>
        <v>28.896000000000001</v>
      </c>
      <c r="CI1431" s="72" t="b">
        <f t="shared" si="654"/>
        <v>0</v>
      </c>
      <c r="CJ1431" s="72" t="b">
        <f t="shared" si="655"/>
        <v>0</v>
      </c>
      <c r="CK1431" s="72" t="b">
        <f t="shared" si="656"/>
        <v>0</v>
      </c>
      <c r="CL1431" s="72">
        <f t="shared" si="657"/>
        <v>0</v>
      </c>
      <c r="CM1431" s="72" t="b">
        <f t="shared" si="658"/>
        <v>0</v>
      </c>
      <c r="CN1431" s="72" t="b">
        <f t="shared" si="659"/>
        <v>0</v>
      </c>
      <c r="CP1431" s="13">
        <f t="shared" si="660"/>
        <v>0</v>
      </c>
      <c r="CQ1431" s="13" t="b">
        <f t="shared" si="661"/>
        <v>0</v>
      </c>
      <c r="CR1431" s="13" t="b">
        <f t="shared" si="662"/>
        <v>0</v>
      </c>
      <c r="CS1431" s="13" t="b">
        <f t="shared" si="668"/>
        <v>0</v>
      </c>
      <c r="CT1431" s="13" t="b">
        <f t="shared" si="667"/>
        <v>0</v>
      </c>
      <c r="CU1431" s="13" t="b">
        <f t="shared" si="640"/>
        <v>0</v>
      </c>
      <c r="CV1431" s="13" t="b">
        <f t="shared" si="663"/>
        <v>0</v>
      </c>
      <c r="CW1431" s="13" t="b">
        <f t="shared" si="664"/>
        <v>0</v>
      </c>
      <c r="CX1431" s="13" t="b">
        <f t="shared" si="665"/>
        <v>0</v>
      </c>
      <c r="CY1431" s="13" t="b">
        <f t="shared" si="666"/>
        <v>0</v>
      </c>
    </row>
    <row r="1432" spans="1:103" ht="15" thickBot="1">
      <c r="A1432" s="933"/>
      <c r="B1432" s="942"/>
      <c r="C1432" s="942"/>
      <c r="D1432" s="942"/>
      <c r="E1432" s="942"/>
      <c r="F1432" s="942"/>
      <c r="G1432" s="942"/>
      <c r="H1432" s="942"/>
      <c r="I1432" s="942"/>
      <c r="J1432" s="942"/>
      <c r="K1432" s="942"/>
      <c r="L1432" s="942"/>
      <c r="M1432" s="942"/>
      <c r="N1432" s="942"/>
      <c r="O1432" s="176"/>
      <c r="P1432" s="942"/>
      <c r="Q1432" s="942"/>
      <c r="R1432" s="942"/>
      <c r="S1432" s="942"/>
      <c r="T1432" s="942"/>
      <c r="U1432" s="942"/>
      <c r="V1432" s="942"/>
      <c r="W1432" s="21"/>
      <c r="X1432" s="21"/>
      <c r="Y1432" s="21"/>
      <c r="Z1432" s="21"/>
      <c r="AA1432" s="21" t="s">
        <v>37</v>
      </c>
      <c r="AB1432" s="55"/>
      <c r="AC1432" s="55"/>
      <c r="AD1432" s="21"/>
      <c r="AE1432" s="942"/>
      <c r="AF1432" s="334">
        <f t="shared" si="641"/>
        <v>0</v>
      </c>
      <c r="AG1432" s="272">
        <f>IF(R1432="kompletna",Q1432*J1432*0.0036*'lista, wskaźniki'!$F$13, IF(R1432="częściowa",Q1432*J1432*0.0036*'lista, wskaźniki'!$F$14, IF(R1432="brak",Q1432*J1432*0.0036*'lista, wskaźniki'!$F$15,)))</f>
        <v>0</v>
      </c>
      <c r="AH1432" s="334">
        <f>IF(Y1432="inne",K1432*'lista, wskaźniki'!$E$35,IF(Y1432="to samo źródło",0,IF(Y1432=0,0)))</f>
        <v>0</v>
      </c>
      <c r="AI1432" s="334" t="b">
        <f>IF(AA1432="gaz z sieci",AC1432*'lista, wskaźniki'!$D$21)</f>
        <v>0</v>
      </c>
      <c r="AJ1432" s="272">
        <f>IF(AA1432="węgiel",AB1432*'lista, wskaźniki'!$D$20, IF('Sektor mieszkaniowy'!AA1432="drewno",'Sektor mieszkaniowy'!AB1432*'lista, wskaźniki'!$D$22,IF('Sektor mieszkaniowy'!AA1432="pellet",AB1432*'lista, wskaźniki'!$D$23,IF('Sektor mieszkaniowy'!AA1432="gaz z sieci",AB1432*'lista, wskaźniki'!$D$21,IF('Sektor mieszkaniowy'!AA1432="olej opałowy",'Sektor mieszkaniowy'!AB1432*'lista, wskaźniki'!$D$24)))))</f>
        <v>0</v>
      </c>
      <c r="AK1432" s="1003"/>
      <c r="AL1432" s="942"/>
      <c r="AM1432" s="20">
        <f>IF(AA1432="węgiel",AF1432*1/3.6*'lista, wskaźniki'!$F$20,IF(AA1432="drewno",AF1432*1/3.6*'lista, wskaźniki'!$F$22,IF(AA1432="pellet",AF1432*1/3.6*'lista, wskaźniki'!$F$23,IF(AA1432="gaz z sieci",AF1432*1/3.6*'lista, wskaźniki'!$F$21,IF(AA1432="olej opałowy",AF1432*1/3.6*'lista, wskaźniki'!$F$24,0)))))</f>
        <v>0</v>
      </c>
      <c r="AN1432" s="20">
        <f>IF(AA1432="węgiel",AF1432*'lista, wskaźniki'!$E$42,IF(AA1432="drewno",AF1432*'lista, wskaźniki'!$G$42,IF(AA1432="pellet",AF1432*'lista, wskaźniki'!$H$42,IF(AA1432="gaz z sieci",AF1432*'lista, wskaźniki'!$F$42,IF(AA1432="olej opałowy",AF1432*'lista, wskaźniki'!$I$42,0)))))</f>
        <v>0</v>
      </c>
      <c r="AO1432" s="20">
        <f>IF(AA1432="węgiel",AF1432*'lista, wskaźniki'!$E$43,IF(AA1432="drewno",AF1432*'lista, wskaźniki'!$G$43,IF(AA1432="pellet",AF1432*'lista, wskaźniki'!$H$43,IF(AA1432="gaz z sieci",AF1432*'lista, wskaźniki'!$F$43,IF(AA1432="olej opałowy",AF1432*'lista, wskaźniki'!$I$43,0)))))</f>
        <v>0</v>
      </c>
      <c r="AP1432" s="20">
        <f>IF(AA1432="węgiel",AF1432*'lista, wskaźniki'!$E$44,IF(AA1432="drewno",AF1432*'lista, wskaźniki'!$G$44,IF(AA1432="pellet",AF1432*'lista, wskaźniki'!$H$44,IF(AA1432="gaz z sieci",AF1432*'lista, wskaźniki'!$F$44,IF(AA1432="olej opałowy",AF1432*'lista, wskaźniki'!$I$44,0)))))</f>
        <v>0</v>
      </c>
      <c r="AQ1432" s="20" t="b">
        <f>IF(Z1432="gaz",AH1432*1/3.6*'lista, wskaźniki'!$F$21,IF(Z1432="energia elektryczna",AH1432*1/3.6*'lista, wskaźniki'!$F$26))</f>
        <v>0</v>
      </c>
      <c r="AR1432" s="20" t="b">
        <f>IF(Z1432="gaz",AH1432*'lista, wskaźniki'!$F$42,IF(Z1432="energia elektryczna",AH1432*0))</f>
        <v>0</v>
      </c>
      <c r="AS1432" s="20" t="b">
        <f>IF(Z1432="gaz",AH1432*'lista, wskaźniki'!$F$43,IF(Z1432="energia elektryczna",AH1432*0))</f>
        <v>0</v>
      </c>
      <c r="AT1432" s="20" t="b">
        <f>IF(Z1432="gaz",AH1432*'lista, wskaźniki'!$F$44,IF(Z1432="energia elektryczna",AH1432*0))</f>
        <v>0</v>
      </c>
      <c r="AU1432" s="20">
        <f>AI1432*1/3.6*'lista, wskaźniki'!$F$21</f>
        <v>0</v>
      </c>
      <c r="AV1432" s="20">
        <f>AI1432*'lista, wskaźniki'!$F$42</f>
        <v>0</v>
      </c>
      <c r="AW1432" s="20">
        <f>AI1432*'lista, wskaźniki'!$F$43</f>
        <v>0</v>
      </c>
      <c r="AX1432" s="20">
        <f>AI1432*'lista, wskaźniki'!$F$44</f>
        <v>0</v>
      </c>
      <c r="AY1432" s="20">
        <f>AK1432*'lista, wskaźniki'!$F$26</f>
        <v>0</v>
      </c>
      <c r="AZ1432" s="20">
        <f t="shared" si="642"/>
        <v>0</v>
      </c>
      <c r="BA1432" s="20">
        <f t="shared" si="643"/>
        <v>0</v>
      </c>
      <c r="BB1432" s="20">
        <f t="shared" si="644"/>
        <v>0</v>
      </c>
      <c r="BC1432" s="20">
        <f t="shared" si="645"/>
        <v>0</v>
      </c>
      <c r="BD1432" s="942"/>
      <c r="BE1432" s="942"/>
      <c r="BF1432" s="942"/>
      <c r="BG1432" s="942"/>
      <c r="BH1432" s="21"/>
      <c r="BI1432" s="942"/>
      <c r="BJ1432" s="21"/>
      <c r="BK1432" s="942"/>
      <c r="BL1432" s="21"/>
      <c r="BM1432" s="21"/>
      <c r="BN1432" s="21"/>
      <c r="BO1432" s="21"/>
      <c r="BP1432" s="21"/>
      <c r="BQ1432" s="21"/>
      <c r="BR1432" s="21"/>
      <c r="BS1432" s="1006"/>
      <c r="BT1432" s="1006"/>
      <c r="BU1432" s="1006"/>
      <c r="BV1432" s="1006"/>
      <c r="BW1432" s="1006"/>
      <c r="BX1432" s="1006"/>
      <c r="BY1432" s="1009"/>
      <c r="CA1432" s="365" t="b">
        <f t="shared" si="646"/>
        <v>0</v>
      </c>
      <c r="CB1432" s="365" t="b">
        <f t="shared" si="647"/>
        <v>0</v>
      </c>
      <c r="CC1432" s="365" t="b">
        <f t="shared" si="648"/>
        <v>0</v>
      </c>
      <c r="CD1432" s="365" t="b">
        <f t="shared" si="649"/>
        <v>0</v>
      </c>
      <c r="CE1432" s="365">
        <f t="shared" si="650"/>
        <v>0</v>
      </c>
      <c r="CF1432" s="365" t="b">
        <f t="shared" si="651"/>
        <v>0</v>
      </c>
      <c r="CG1432" s="365" t="b">
        <f t="shared" si="652"/>
        <v>0</v>
      </c>
      <c r="CH1432" s="365" t="b">
        <f t="shared" si="653"/>
        <v>0</v>
      </c>
      <c r="CI1432" s="72" t="b">
        <f t="shared" si="654"/>
        <v>0</v>
      </c>
      <c r="CJ1432" s="72" t="b">
        <f t="shared" si="655"/>
        <v>0</v>
      </c>
      <c r="CK1432" s="72" t="b">
        <f t="shared" si="656"/>
        <v>0</v>
      </c>
      <c r="CL1432" s="72">
        <f t="shared" si="657"/>
        <v>0</v>
      </c>
      <c r="CM1432" s="72">
        <f t="shared" si="658"/>
        <v>0</v>
      </c>
      <c r="CN1432" s="72" t="b">
        <f t="shared" si="659"/>
        <v>0</v>
      </c>
      <c r="CP1432" s="13">
        <f t="shared" si="660"/>
        <v>0</v>
      </c>
      <c r="CQ1432" s="13" t="b">
        <f t="shared" si="661"/>
        <v>0</v>
      </c>
      <c r="CR1432" s="13" t="b">
        <f t="shared" si="662"/>
        <v>0</v>
      </c>
      <c r="CS1432" s="13" t="b">
        <f t="shared" si="668"/>
        <v>0</v>
      </c>
      <c r="CT1432" s="13" t="b">
        <f t="shared" si="667"/>
        <v>0</v>
      </c>
      <c r="CU1432" s="13" t="b">
        <f t="shared" si="640"/>
        <v>0</v>
      </c>
      <c r="CV1432" s="13" t="b">
        <f t="shared" si="663"/>
        <v>0</v>
      </c>
      <c r="CW1432" s="13" t="b">
        <f t="shared" si="664"/>
        <v>0</v>
      </c>
      <c r="CX1432" s="13" t="b">
        <f t="shared" si="665"/>
        <v>0</v>
      </c>
      <c r="CY1432" s="13" t="b">
        <f t="shared" si="666"/>
        <v>0</v>
      </c>
    </row>
    <row r="1433" spans="1:103" ht="15" thickBot="1">
      <c r="A1433" s="931">
        <v>287</v>
      </c>
      <c r="B1433" s="940" t="s">
        <v>232</v>
      </c>
      <c r="C1433" s="940"/>
      <c r="D1433" s="940" t="s">
        <v>1</v>
      </c>
      <c r="E1433" s="940"/>
      <c r="F1433" s="940"/>
      <c r="G1433" s="940"/>
      <c r="H1433" s="940"/>
      <c r="I1433" s="940" t="s">
        <v>11</v>
      </c>
      <c r="J1433" s="940"/>
      <c r="K1433" s="940">
        <v>6</v>
      </c>
      <c r="L1433" s="940" t="s">
        <v>16</v>
      </c>
      <c r="M1433" s="940"/>
      <c r="N1433" s="940" t="s">
        <v>17</v>
      </c>
      <c r="O1433" s="174"/>
      <c r="P1433" s="940" t="s">
        <v>17</v>
      </c>
      <c r="Q1433" s="940">
        <f>IF(I1433="&lt;1966",'lista, wskaźniki'!$G$4,IF(I1433="1967-1985",'lista, wskaźniki'!$G$5,IF(I1433="1986-1992",'lista, wskaźniki'!$G$6,IF(I1433="1993-1996",'lista, wskaźniki'!$G$7,IF(I1433="&gt;1997",'lista, wskaźniki'!$G$8,IF(I1433=0,'lista, wskaźniki'!$G$4))))))</f>
        <v>250</v>
      </c>
      <c r="R1433" s="940" t="s">
        <v>25</v>
      </c>
      <c r="S1433" s="940" t="s">
        <v>31</v>
      </c>
      <c r="T1433" s="940"/>
      <c r="U1433" s="940"/>
      <c r="V1433" s="940"/>
      <c r="W1433" s="19" t="s">
        <v>35</v>
      </c>
      <c r="X1433" s="19" t="s">
        <v>35</v>
      </c>
      <c r="Y1433" s="20" t="s">
        <v>24</v>
      </c>
      <c r="Z1433" s="19" t="s">
        <v>40</v>
      </c>
      <c r="AA1433" s="19" t="s">
        <v>35</v>
      </c>
      <c r="AB1433" s="54"/>
      <c r="AC1433" s="54"/>
      <c r="AD1433" s="19"/>
      <c r="AE1433" s="940">
        <v>12</v>
      </c>
      <c r="AF1433" s="334">
        <f t="shared" si="641"/>
        <v>0</v>
      </c>
      <c r="AG1433" s="272">
        <f>IF(R1433="kompletna",Q1433*J1433*0.0036*'lista, wskaźniki'!$F$13, IF(R1433="częściowa",Q1433*J1433*0.0036*'lista, wskaźniki'!$F$14, IF(R1433="brak",Q1433*J1433*0.0036*'lista, wskaźniki'!$F$15,)))</f>
        <v>0</v>
      </c>
      <c r="AH1433" s="334">
        <f>IF(Y1433="inne",K1433*'lista, wskaźniki'!$E$35,IF(Y1433="to samo źródło",0,IF(Y1433=0,0)))</f>
        <v>13.007121750000001</v>
      </c>
      <c r="AI1433" s="334" t="b">
        <f>IF(AA1433="gaz z sieci",AC1433*'lista, wskaźniki'!$D$21)</f>
        <v>0</v>
      </c>
      <c r="AJ1433" s="272">
        <f>IF(AA1433="węgiel",AB1433*'lista, wskaźniki'!$D$20, IF('Sektor mieszkaniowy'!AA1433="drewno",'Sektor mieszkaniowy'!AB1433*'lista, wskaźniki'!$D$22,IF('Sektor mieszkaniowy'!AA1433="pellet",AB1433*'lista, wskaźniki'!$D$23,IF('Sektor mieszkaniowy'!AA1433="gaz z sieci",AB1433*'lista, wskaźniki'!$D$21,IF('Sektor mieszkaniowy'!AA1433="olej opałowy",'Sektor mieszkaniowy'!AB1433*'lista, wskaźniki'!$D$24)))))</f>
        <v>0</v>
      </c>
      <c r="AK1433" s="1001"/>
      <c r="AL1433" s="940">
        <v>1500</v>
      </c>
      <c r="AM1433" s="20">
        <f>IF(AA1433="węgiel",AF1433*1/3.6*'lista, wskaźniki'!$F$20,IF(AA1433="drewno",AF1433*1/3.6*'lista, wskaźniki'!$F$22,IF(AA1433="pellet",AF1433*1/3.6*'lista, wskaźniki'!$F$23,IF(AA1433="gaz z sieci",AF1433*1/3.6*'lista, wskaźniki'!$F$21,IF(AA1433="olej opałowy",AF1433*1/3.6*'lista, wskaźniki'!$F$24,0)))))</f>
        <v>0</v>
      </c>
      <c r="AN1433" s="20">
        <f>IF(AA1433="węgiel",AF1433*'lista, wskaźniki'!$E$42,IF(AA1433="drewno",AF1433*'lista, wskaźniki'!$G$42,IF(AA1433="pellet",AF1433*'lista, wskaźniki'!$H$42,IF(AA1433="gaz z sieci",AF1433*'lista, wskaźniki'!$F$42,IF(AA1433="olej opałowy",AF1433*'lista, wskaźniki'!$I$42,0)))))</f>
        <v>0</v>
      </c>
      <c r="AO1433" s="20">
        <f>IF(AA1433="węgiel",AF1433*'lista, wskaźniki'!$E$43,IF(AA1433="drewno",AF1433*'lista, wskaźniki'!$G$43,IF(AA1433="pellet",AF1433*'lista, wskaźniki'!$H$43,IF(AA1433="gaz z sieci",AF1433*'lista, wskaźniki'!$F$43,IF(AA1433="olej opałowy",AF1433*'lista, wskaźniki'!$I$43,0)))))</f>
        <v>0</v>
      </c>
      <c r="AP1433" s="20">
        <f>IF(AA1433="węgiel",AF1433*'lista, wskaźniki'!$E$44,IF(AA1433="drewno",AF1433*'lista, wskaźniki'!$G$44,IF(AA1433="pellet",AF1433*'lista, wskaźniki'!$H$44,IF(AA1433="gaz z sieci",AF1433*'lista, wskaźniki'!$F$44,IF(AA1433="olej opałowy",AF1433*'lista, wskaźniki'!$I$44,0)))))</f>
        <v>0</v>
      </c>
      <c r="AQ1433" s="360">
        <f>IF(Z1433="gaz",AH1433*1/3.6*'lista, wskaźniki'!$F$21,IF(Z1433="energia elektryczna",AH1433*1/3.6*'lista, wskaźniki'!$F$26))</f>
        <v>3.2156495437500006</v>
      </c>
      <c r="AR1433" s="20">
        <f>IF(Z1433="gaz",AH1433*'lista, wskaźniki'!$F$42,IF(Z1433="energia elektryczna",AH1433*0))</f>
        <v>0</v>
      </c>
      <c r="AS1433" s="20">
        <f>IF(Z1433="gaz",AH1433*'lista, wskaźniki'!$F$43,IF(Z1433="energia elektryczna",AH1433*0))</f>
        <v>0</v>
      </c>
      <c r="AT1433" s="20">
        <f>IF(Z1433="gaz",AH1433*'lista, wskaźniki'!$F$44,IF(Z1433="energia elektryczna",AH1433*0))</f>
        <v>0</v>
      </c>
      <c r="AU1433" s="20">
        <f>AI1433*1/3.6*'lista, wskaźniki'!$F$21</f>
        <v>0</v>
      </c>
      <c r="AV1433" s="20">
        <f>AI1433*'lista, wskaźniki'!$F$42</f>
        <v>0</v>
      </c>
      <c r="AW1433" s="20">
        <f>AI1433*'lista, wskaźniki'!$F$43</f>
        <v>0</v>
      </c>
      <c r="AX1433" s="20">
        <f>AI1433*'lista, wskaźniki'!$F$44</f>
        <v>0</v>
      </c>
      <c r="AY1433" s="20">
        <f>AK1433*'lista, wskaźniki'!$F$26</f>
        <v>0</v>
      </c>
      <c r="AZ1433" s="20">
        <f t="shared" si="642"/>
        <v>3.2156495437500006</v>
      </c>
      <c r="BA1433" s="20">
        <f t="shared" si="643"/>
        <v>0</v>
      </c>
      <c r="BB1433" s="20">
        <f t="shared" si="644"/>
        <v>0</v>
      </c>
      <c r="BC1433" s="20">
        <f t="shared" si="645"/>
        <v>0</v>
      </c>
      <c r="BD1433" s="940"/>
      <c r="BE1433" s="940" t="s">
        <v>16</v>
      </c>
      <c r="BF1433" s="940" t="s">
        <v>16</v>
      </c>
      <c r="BG1433" s="940" t="s">
        <v>17</v>
      </c>
      <c r="BH1433" s="19"/>
      <c r="BI1433" s="940" t="s">
        <v>16</v>
      </c>
      <c r="BJ1433" s="19" t="s">
        <v>52</v>
      </c>
      <c r="BK1433" s="940" t="s">
        <v>17</v>
      </c>
      <c r="BL1433" s="19"/>
      <c r="BM1433" s="19"/>
      <c r="BN1433" s="19"/>
      <c r="BO1433" s="19" t="s">
        <v>57</v>
      </c>
      <c r="BP1433" s="19" t="s">
        <v>52</v>
      </c>
      <c r="BQ1433" s="19"/>
      <c r="BR1433" s="19"/>
      <c r="BS1433" s="1004"/>
      <c r="BT1433" s="1004"/>
      <c r="BU1433" s="1004">
        <v>1000</v>
      </c>
      <c r="BV1433" s="1004">
        <v>500</v>
      </c>
      <c r="BW1433" s="1004"/>
      <c r="BX1433" s="1004">
        <v>4500</v>
      </c>
      <c r="BY1433" s="1007">
        <v>1000</v>
      </c>
      <c r="CA1433" s="365">
        <f t="shared" si="646"/>
        <v>0</v>
      </c>
      <c r="CB1433" s="365" t="b">
        <f t="shared" si="647"/>
        <v>0</v>
      </c>
      <c r="CC1433" s="365" t="b">
        <f t="shared" si="648"/>
        <v>0</v>
      </c>
      <c r="CD1433" s="365" t="b">
        <f t="shared" si="649"/>
        <v>0</v>
      </c>
      <c r="CE1433" s="365" t="b">
        <f t="shared" si="650"/>
        <v>0</v>
      </c>
      <c r="CF1433" s="365" t="b">
        <f t="shared" si="651"/>
        <v>0</v>
      </c>
      <c r="CG1433" s="365">
        <f t="shared" si="652"/>
        <v>13.007121750000001</v>
      </c>
      <c r="CH1433" s="365" t="b">
        <f t="shared" si="653"/>
        <v>0</v>
      </c>
      <c r="CI1433" s="72">
        <f t="shared" si="654"/>
        <v>0</v>
      </c>
      <c r="CJ1433" s="72" t="b">
        <f t="shared" si="655"/>
        <v>0</v>
      </c>
      <c r="CK1433" s="72" t="b">
        <f t="shared" si="656"/>
        <v>0</v>
      </c>
      <c r="CL1433" s="72">
        <f t="shared" si="657"/>
        <v>0</v>
      </c>
      <c r="CM1433" s="72" t="b">
        <f t="shared" si="658"/>
        <v>0</v>
      </c>
      <c r="CN1433" s="72">
        <f t="shared" si="659"/>
        <v>13.007121750000001</v>
      </c>
      <c r="CP1433" s="13" t="b">
        <f t="shared" si="660"/>
        <v>0</v>
      </c>
      <c r="CQ1433" s="13">
        <f t="shared" si="661"/>
        <v>0</v>
      </c>
      <c r="CR1433" s="13">
        <f t="shared" si="662"/>
        <v>0</v>
      </c>
      <c r="CS1433" s="13">
        <f t="shared" si="668"/>
        <v>0</v>
      </c>
      <c r="CT1433" s="13" t="b">
        <f t="shared" si="667"/>
        <v>0</v>
      </c>
      <c r="CU1433" s="13">
        <f t="shared" si="640"/>
        <v>0</v>
      </c>
      <c r="CV1433" s="13" t="b">
        <f t="shared" si="663"/>
        <v>0</v>
      </c>
      <c r="CW1433" s="13">
        <f t="shared" si="664"/>
        <v>0</v>
      </c>
      <c r="CX1433" s="13" t="b">
        <f t="shared" si="665"/>
        <v>0</v>
      </c>
      <c r="CY1433" s="13">
        <f t="shared" si="666"/>
        <v>0</v>
      </c>
    </row>
    <row r="1434" spans="1:103" ht="15" thickBot="1">
      <c r="A1434" s="932"/>
      <c r="B1434" s="941"/>
      <c r="C1434" s="941"/>
      <c r="D1434" s="941"/>
      <c r="E1434" s="941"/>
      <c r="F1434" s="941"/>
      <c r="G1434" s="941"/>
      <c r="H1434" s="941"/>
      <c r="I1434" s="941"/>
      <c r="J1434" s="941"/>
      <c r="K1434" s="941"/>
      <c r="L1434" s="941"/>
      <c r="M1434" s="941"/>
      <c r="N1434" s="941"/>
      <c r="O1434" s="175"/>
      <c r="P1434" s="941"/>
      <c r="Q1434" s="941"/>
      <c r="R1434" s="941"/>
      <c r="S1434" s="941"/>
      <c r="T1434" s="941"/>
      <c r="U1434" s="941"/>
      <c r="V1434" s="941"/>
      <c r="W1434" s="20" t="s">
        <v>36</v>
      </c>
      <c r="X1434" s="20" t="s">
        <v>39</v>
      </c>
      <c r="Y1434" s="20"/>
      <c r="Z1434" s="20"/>
      <c r="AA1434" s="20" t="s">
        <v>36</v>
      </c>
      <c r="AB1434" s="22"/>
      <c r="AC1434" s="22"/>
      <c r="AD1434" s="20"/>
      <c r="AE1434" s="941"/>
      <c r="AF1434" s="334">
        <f t="shared" si="641"/>
        <v>0</v>
      </c>
      <c r="AG1434" s="272">
        <f>IF(R1434="kompletna",Q1434*J1434*0.0036*'lista, wskaźniki'!$F$13, IF(R1434="częściowa",Q1434*J1434*0.0036*'lista, wskaźniki'!$F$14, IF(R1434="brak",Q1434*J1434*0.0036*'lista, wskaźniki'!$F$15,)))</f>
        <v>0</v>
      </c>
      <c r="AH1434" s="334">
        <f>IF(Y1434="inne",K1434*'lista, wskaźniki'!$E$35,IF(Y1434="to samo źródło",0,IF(Y1434=0,0)))</f>
        <v>0</v>
      </c>
      <c r="AI1434" s="334" t="b">
        <f>IF(AA1434="gaz z sieci",AC1434*'lista, wskaźniki'!$D$21)</f>
        <v>0</v>
      </c>
      <c r="AJ1434" s="272">
        <f>IF(AA1434="węgiel",AB1434*'lista, wskaźniki'!$D$20, IF('Sektor mieszkaniowy'!AA1434="drewno",'Sektor mieszkaniowy'!AB1434*'lista, wskaźniki'!$D$22,IF('Sektor mieszkaniowy'!AA1434="pellet",AB1434*'lista, wskaźniki'!$D$23,IF('Sektor mieszkaniowy'!AA1434="gaz z sieci",AB1434*'lista, wskaźniki'!$D$21,IF('Sektor mieszkaniowy'!AA1434="olej opałowy",'Sektor mieszkaniowy'!AB1434*'lista, wskaźniki'!$D$24)))))</f>
        <v>0</v>
      </c>
      <c r="AK1434" s="1002"/>
      <c r="AL1434" s="941"/>
      <c r="AM1434" s="20">
        <f>IF(AA1434="węgiel",AF1434*1/3.6*'lista, wskaźniki'!$F$20,IF(AA1434="drewno",AF1434*1/3.6*'lista, wskaźniki'!$F$22,IF(AA1434="pellet",AF1434*1/3.6*'lista, wskaźniki'!$F$23,IF(AA1434="gaz z sieci",AF1434*1/3.6*'lista, wskaźniki'!$F$21,IF(AA1434="olej opałowy",AF1434*1/3.6*'lista, wskaźniki'!$F$24,0)))))</f>
        <v>0</v>
      </c>
      <c r="AN1434" s="20">
        <f>IF(AA1434="węgiel",AF1434*'lista, wskaźniki'!$E$42,IF(AA1434="drewno",AF1434*'lista, wskaźniki'!$G$42,IF(AA1434="pellet",AF1434*'lista, wskaźniki'!$H$42,IF(AA1434="gaz z sieci",AF1434*'lista, wskaźniki'!$F$42,IF(AA1434="olej opałowy",AF1434*'lista, wskaźniki'!$I$42,0)))))</f>
        <v>0</v>
      </c>
      <c r="AO1434" s="20">
        <f>IF(AA1434="węgiel",AF1434*'lista, wskaźniki'!$E$43,IF(AA1434="drewno",AF1434*'lista, wskaźniki'!$G$43,IF(AA1434="pellet",AF1434*'lista, wskaźniki'!$H$43,IF(AA1434="gaz z sieci",AF1434*'lista, wskaźniki'!$F$43,IF(AA1434="olej opałowy",AF1434*'lista, wskaźniki'!$I$43,0)))))</f>
        <v>0</v>
      </c>
      <c r="AP1434" s="20">
        <f>IF(AA1434="węgiel",AF1434*'lista, wskaźniki'!$E$44,IF(AA1434="drewno",AF1434*'lista, wskaźniki'!$G$44,IF(AA1434="pellet",AF1434*'lista, wskaźniki'!$H$44,IF(AA1434="gaz z sieci",AF1434*'lista, wskaźniki'!$F$44,IF(AA1434="olej opałowy",AF1434*'lista, wskaźniki'!$I$44,0)))))</f>
        <v>0</v>
      </c>
      <c r="AQ1434" s="20" t="b">
        <f>IF(Z1434="gaz",AH1434*1/3.6*'lista, wskaźniki'!$F$21,IF(Z1434="energia elektryczna",AH1434*1/3.6*'lista, wskaźniki'!$F$26))</f>
        <v>0</v>
      </c>
      <c r="AR1434" s="20" t="b">
        <f>IF(Z1434="gaz",AH1434*'lista, wskaźniki'!$F$42,IF(Z1434="energia elektryczna",AH1434*0))</f>
        <v>0</v>
      </c>
      <c r="AS1434" s="20" t="b">
        <f>IF(Z1434="gaz",AH1434*'lista, wskaźniki'!$F$43,IF(Z1434="energia elektryczna",AH1434*0))</f>
        <v>0</v>
      </c>
      <c r="AT1434" s="20" t="b">
        <f>IF(Z1434="gaz",AH1434*'lista, wskaźniki'!$F$44,IF(Z1434="energia elektryczna",AH1434*0))</f>
        <v>0</v>
      </c>
      <c r="AU1434" s="20">
        <f>AI1434*1/3.6*'lista, wskaźniki'!$F$21</f>
        <v>0</v>
      </c>
      <c r="AV1434" s="20">
        <f>AI1434*'lista, wskaźniki'!$F$42</f>
        <v>0</v>
      </c>
      <c r="AW1434" s="20">
        <f>AI1434*'lista, wskaźniki'!$F$43</f>
        <v>0</v>
      </c>
      <c r="AX1434" s="20">
        <f>AI1434*'lista, wskaźniki'!$F$44</f>
        <v>0</v>
      </c>
      <c r="AY1434" s="20">
        <f>AK1434*'lista, wskaźniki'!$F$26</f>
        <v>0</v>
      </c>
      <c r="AZ1434" s="20">
        <f t="shared" si="642"/>
        <v>0</v>
      </c>
      <c r="BA1434" s="20">
        <f t="shared" si="643"/>
        <v>0</v>
      </c>
      <c r="BB1434" s="20">
        <f t="shared" si="644"/>
        <v>0</v>
      </c>
      <c r="BC1434" s="20">
        <f t="shared" si="645"/>
        <v>0</v>
      </c>
      <c r="BD1434" s="941"/>
      <c r="BE1434" s="941"/>
      <c r="BF1434" s="941"/>
      <c r="BG1434" s="941"/>
      <c r="BH1434" s="20"/>
      <c r="BI1434" s="941"/>
      <c r="BJ1434" s="20"/>
      <c r="BK1434" s="941"/>
      <c r="BL1434" s="20"/>
      <c r="BM1434" s="20"/>
      <c r="BN1434" s="20"/>
      <c r="BO1434" s="20"/>
      <c r="BP1434" s="20" t="s">
        <v>53</v>
      </c>
      <c r="BQ1434" s="20"/>
      <c r="BR1434" s="20"/>
      <c r="BS1434" s="1005"/>
      <c r="BT1434" s="1005"/>
      <c r="BU1434" s="1005"/>
      <c r="BV1434" s="1005"/>
      <c r="BW1434" s="1005"/>
      <c r="BX1434" s="1005"/>
      <c r="BY1434" s="1008"/>
      <c r="CA1434" s="365" t="b">
        <f t="shared" si="646"/>
        <v>0</v>
      </c>
      <c r="CB1434" s="365">
        <f t="shared" si="647"/>
        <v>0</v>
      </c>
      <c r="CC1434" s="365" t="b">
        <f t="shared" si="648"/>
        <v>0</v>
      </c>
      <c r="CD1434" s="365" t="b">
        <f t="shared" si="649"/>
        <v>0</v>
      </c>
      <c r="CE1434" s="365" t="b">
        <f t="shared" si="650"/>
        <v>0</v>
      </c>
      <c r="CF1434" s="365" t="b">
        <f t="shared" si="651"/>
        <v>0</v>
      </c>
      <c r="CG1434" s="365" t="b">
        <f t="shared" si="652"/>
        <v>0</v>
      </c>
      <c r="CH1434" s="365" t="b">
        <f t="shared" si="653"/>
        <v>0</v>
      </c>
      <c r="CI1434" s="72" t="b">
        <f t="shared" si="654"/>
        <v>0</v>
      </c>
      <c r="CJ1434" s="72">
        <f t="shared" si="655"/>
        <v>0</v>
      </c>
      <c r="CK1434" s="72" t="b">
        <f t="shared" si="656"/>
        <v>0</v>
      </c>
      <c r="CL1434" s="72">
        <f t="shared" si="657"/>
        <v>0</v>
      </c>
      <c r="CM1434" s="72" t="b">
        <f t="shared" si="658"/>
        <v>0</v>
      </c>
      <c r="CN1434" s="72" t="b">
        <f t="shared" si="659"/>
        <v>0</v>
      </c>
      <c r="CP1434" s="13">
        <f t="shared" si="660"/>
        <v>0</v>
      </c>
      <c r="CQ1434" s="13" t="b">
        <f t="shared" si="661"/>
        <v>0</v>
      </c>
      <c r="CR1434" s="13" t="b">
        <f t="shared" si="662"/>
        <v>0</v>
      </c>
      <c r="CS1434" s="13" t="b">
        <f t="shared" si="668"/>
        <v>0</v>
      </c>
      <c r="CT1434" s="13" t="b">
        <f t="shared" si="667"/>
        <v>0</v>
      </c>
      <c r="CU1434" s="13" t="b">
        <f t="shared" si="640"/>
        <v>0</v>
      </c>
      <c r="CV1434" s="13" t="b">
        <f t="shared" si="663"/>
        <v>0</v>
      </c>
      <c r="CW1434" s="13" t="b">
        <f t="shared" si="664"/>
        <v>0</v>
      </c>
      <c r="CX1434" s="13" t="b">
        <f t="shared" si="665"/>
        <v>0</v>
      </c>
      <c r="CY1434" s="13" t="b">
        <f t="shared" si="666"/>
        <v>0</v>
      </c>
    </row>
    <row r="1435" spans="1:103" ht="15" thickBot="1">
      <c r="A1435" s="932"/>
      <c r="B1435" s="941"/>
      <c r="C1435" s="941"/>
      <c r="D1435" s="941"/>
      <c r="E1435" s="941"/>
      <c r="F1435" s="941"/>
      <c r="G1435" s="941"/>
      <c r="H1435" s="941"/>
      <c r="I1435" s="941"/>
      <c r="J1435" s="941"/>
      <c r="K1435" s="941"/>
      <c r="L1435" s="941"/>
      <c r="M1435" s="941"/>
      <c r="N1435" s="941"/>
      <c r="O1435" s="175"/>
      <c r="P1435" s="941"/>
      <c r="Q1435" s="941"/>
      <c r="R1435" s="941"/>
      <c r="S1435" s="941"/>
      <c r="T1435" s="941"/>
      <c r="U1435" s="941"/>
      <c r="V1435" s="941"/>
      <c r="W1435" s="20"/>
      <c r="X1435" s="20"/>
      <c r="Y1435" s="20"/>
      <c r="Z1435" s="20"/>
      <c r="AA1435" s="20" t="s">
        <v>50</v>
      </c>
      <c r="AB1435" s="22"/>
      <c r="AC1435" s="22"/>
      <c r="AD1435" s="20"/>
      <c r="AE1435" s="941"/>
      <c r="AF1435" s="334">
        <f t="shared" si="641"/>
        <v>0</v>
      </c>
      <c r="AG1435" s="272">
        <f>IF(R1435="kompletna",Q1435*J1435*0.0036*'lista, wskaźniki'!$F$13, IF(R1435="częściowa",Q1435*J1435*0.0036*'lista, wskaźniki'!$F$14, IF(R1435="brak",Q1435*J1435*0.0036*'lista, wskaźniki'!$F$15,)))</f>
        <v>0</v>
      </c>
      <c r="AH1435" s="334">
        <f>IF(Y1435="inne",K1435*'lista, wskaźniki'!$E$35,IF(Y1435="to samo źródło",0,IF(Y1435=0,0)))</f>
        <v>0</v>
      </c>
      <c r="AI1435" s="334" t="b">
        <f>IF(AA1435="gaz z sieci",AC1435*'lista, wskaźniki'!$D$21)</f>
        <v>0</v>
      </c>
      <c r="AJ1435" s="272">
        <f>IF(AA1435="węgiel",AB1435*'lista, wskaźniki'!$D$20, IF('Sektor mieszkaniowy'!AA1435="drewno",'Sektor mieszkaniowy'!AB1435*'lista, wskaźniki'!$D$22,IF('Sektor mieszkaniowy'!AA1435="pellet",AB1435*'lista, wskaźniki'!$D$23,IF('Sektor mieszkaniowy'!AA1435="gaz z sieci",AB1435*'lista, wskaźniki'!$D$21,IF('Sektor mieszkaniowy'!AA1435="olej opałowy",'Sektor mieszkaniowy'!AB1435*'lista, wskaźniki'!$D$24)))))</f>
        <v>0</v>
      </c>
      <c r="AK1435" s="1002"/>
      <c r="AL1435" s="941"/>
      <c r="AM1435" s="20">
        <f>IF(AA1435="węgiel",AF1435*1/3.6*'lista, wskaźniki'!$F$20,IF(AA1435="drewno",AF1435*1/3.6*'lista, wskaźniki'!$F$22,IF(AA1435="pellet",AF1435*1/3.6*'lista, wskaźniki'!$F$23,IF(AA1435="gaz z sieci",AF1435*1/3.6*'lista, wskaźniki'!$F$21,IF(AA1435="olej opałowy",AF1435*1/3.6*'lista, wskaźniki'!$F$24,0)))))</f>
        <v>0</v>
      </c>
      <c r="AN1435" s="20">
        <f>IF(AA1435="węgiel",AF1435*'lista, wskaźniki'!$E$42,IF(AA1435="drewno",AF1435*'lista, wskaźniki'!$G$42,IF(AA1435="pellet",AF1435*'lista, wskaźniki'!$H$42,IF(AA1435="gaz z sieci",AF1435*'lista, wskaźniki'!$F$42,IF(AA1435="olej opałowy",AF1435*'lista, wskaźniki'!$I$42,0)))))</f>
        <v>0</v>
      </c>
      <c r="AO1435" s="20">
        <f>IF(AA1435="węgiel",AF1435*'lista, wskaźniki'!$E$43,IF(AA1435="drewno",AF1435*'lista, wskaźniki'!$G$43,IF(AA1435="pellet",AF1435*'lista, wskaźniki'!$H$43,IF(AA1435="gaz z sieci",AF1435*'lista, wskaźniki'!$F$43,IF(AA1435="olej opałowy",AF1435*'lista, wskaźniki'!$I$43,0)))))</f>
        <v>0</v>
      </c>
      <c r="AP1435" s="20">
        <f>IF(AA1435="węgiel",AF1435*'lista, wskaźniki'!$E$44,IF(AA1435="drewno",AF1435*'lista, wskaźniki'!$G$44,IF(AA1435="pellet",AF1435*'lista, wskaźniki'!$H$44,IF(AA1435="gaz z sieci",AF1435*'lista, wskaźniki'!$F$44,IF(AA1435="olej opałowy",AF1435*'lista, wskaźniki'!$I$44,0)))))</f>
        <v>0</v>
      </c>
      <c r="AQ1435" s="20" t="b">
        <f>IF(Z1435="gaz",AH1435*1/3.6*'lista, wskaźniki'!$F$21,IF(Z1435="energia elektryczna",AH1435*1/3.6*'lista, wskaźniki'!$F$26))</f>
        <v>0</v>
      </c>
      <c r="AR1435" s="20" t="b">
        <f>IF(Z1435="gaz",AH1435*'lista, wskaźniki'!$F$42,IF(Z1435="energia elektryczna",AH1435*0))</f>
        <v>0</v>
      </c>
      <c r="AS1435" s="20" t="b">
        <f>IF(Z1435="gaz",AH1435*'lista, wskaźniki'!$F$43,IF(Z1435="energia elektryczna",AH1435*0))</f>
        <v>0</v>
      </c>
      <c r="AT1435" s="20" t="b">
        <f>IF(Z1435="gaz",AH1435*'lista, wskaźniki'!$F$44,IF(Z1435="energia elektryczna",AH1435*0))</f>
        <v>0</v>
      </c>
      <c r="AU1435" s="20">
        <f>AI1435*1/3.6*'lista, wskaźniki'!$F$21</f>
        <v>0</v>
      </c>
      <c r="AV1435" s="20">
        <f>AI1435*'lista, wskaźniki'!$F$42</f>
        <v>0</v>
      </c>
      <c r="AW1435" s="20">
        <f>AI1435*'lista, wskaźniki'!$F$43</f>
        <v>0</v>
      </c>
      <c r="AX1435" s="20">
        <f>AI1435*'lista, wskaźniki'!$F$44</f>
        <v>0</v>
      </c>
      <c r="AY1435" s="20">
        <f>AK1435*'lista, wskaźniki'!$F$26</f>
        <v>0</v>
      </c>
      <c r="AZ1435" s="20">
        <f t="shared" si="642"/>
        <v>0</v>
      </c>
      <c r="BA1435" s="20">
        <f t="shared" si="643"/>
        <v>0</v>
      </c>
      <c r="BB1435" s="20">
        <f t="shared" si="644"/>
        <v>0</v>
      </c>
      <c r="BC1435" s="20">
        <f t="shared" si="645"/>
        <v>0</v>
      </c>
      <c r="BD1435" s="941"/>
      <c r="BE1435" s="941"/>
      <c r="BF1435" s="941"/>
      <c r="BG1435" s="941"/>
      <c r="BH1435" s="20"/>
      <c r="BI1435" s="941"/>
      <c r="BJ1435" s="20"/>
      <c r="BK1435" s="941"/>
      <c r="BL1435" s="20"/>
      <c r="BM1435" s="20"/>
      <c r="BN1435" s="20"/>
      <c r="BO1435" s="20"/>
      <c r="BP1435" s="20"/>
      <c r="BQ1435" s="20"/>
      <c r="BR1435" s="20"/>
      <c r="BS1435" s="1005"/>
      <c r="BT1435" s="1005"/>
      <c r="BU1435" s="1005"/>
      <c r="BV1435" s="1005"/>
      <c r="BW1435" s="1005"/>
      <c r="BX1435" s="1005"/>
      <c r="BY1435" s="1008"/>
      <c r="CA1435" s="365" t="b">
        <f t="shared" si="646"/>
        <v>0</v>
      </c>
      <c r="CB1435" s="365" t="b">
        <f t="shared" si="647"/>
        <v>0</v>
      </c>
      <c r="CC1435" s="365">
        <f t="shared" si="648"/>
        <v>0</v>
      </c>
      <c r="CD1435" s="365" t="b">
        <f t="shared" si="649"/>
        <v>0</v>
      </c>
      <c r="CE1435" s="365" t="b">
        <f t="shared" si="650"/>
        <v>0</v>
      </c>
      <c r="CF1435" s="365" t="b">
        <f t="shared" si="651"/>
        <v>0</v>
      </c>
      <c r="CG1435" s="365" t="b">
        <f t="shared" si="652"/>
        <v>0</v>
      </c>
      <c r="CH1435" s="365" t="b">
        <f t="shared" si="653"/>
        <v>0</v>
      </c>
      <c r="CI1435" s="72" t="b">
        <f t="shared" si="654"/>
        <v>0</v>
      </c>
      <c r="CJ1435" s="72" t="b">
        <f t="shared" si="655"/>
        <v>0</v>
      </c>
      <c r="CK1435" s="72">
        <f t="shared" si="656"/>
        <v>0</v>
      </c>
      <c r="CL1435" s="72">
        <f t="shared" si="657"/>
        <v>0</v>
      </c>
      <c r="CM1435" s="72" t="b">
        <f t="shared" si="658"/>
        <v>0</v>
      </c>
      <c r="CN1435" s="72" t="b">
        <f t="shared" si="659"/>
        <v>0</v>
      </c>
      <c r="CP1435" s="13">
        <f t="shared" si="660"/>
        <v>0</v>
      </c>
      <c r="CQ1435" s="13" t="b">
        <f t="shared" si="661"/>
        <v>0</v>
      </c>
      <c r="CR1435" s="13" t="b">
        <f t="shared" si="662"/>
        <v>0</v>
      </c>
      <c r="CS1435" s="13" t="b">
        <f t="shared" si="668"/>
        <v>0</v>
      </c>
      <c r="CT1435" s="13" t="b">
        <f t="shared" si="667"/>
        <v>0</v>
      </c>
      <c r="CU1435" s="13" t="b">
        <f t="shared" si="640"/>
        <v>0</v>
      </c>
      <c r="CV1435" s="13" t="b">
        <f t="shared" si="663"/>
        <v>0</v>
      </c>
      <c r="CW1435" s="13" t="b">
        <f t="shared" si="664"/>
        <v>0</v>
      </c>
      <c r="CX1435" s="13" t="b">
        <f t="shared" si="665"/>
        <v>0</v>
      </c>
      <c r="CY1435" s="13" t="b">
        <f t="shared" si="666"/>
        <v>0</v>
      </c>
    </row>
    <row r="1436" spans="1:103" ht="15" thickBot="1">
      <c r="A1436" s="932"/>
      <c r="B1436" s="941"/>
      <c r="C1436" s="941"/>
      <c r="D1436" s="941"/>
      <c r="E1436" s="941"/>
      <c r="F1436" s="941"/>
      <c r="G1436" s="941"/>
      <c r="H1436" s="941"/>
      <c r="I1436" s="941"/>
      <c r="J1436" s="941"/>
      <c r="K1436" s="941"/>
      <c r="L1436" s="941"/>
      <c r="M1436" s="941"/>
      <c r="N1436" s="941"/>
      <c r="O1436" s="175"/>
      <c r="P1436" s="941"/>
      <c r="Q1436" s="941"/>
      <c r="R1436" s="941"/>
      <c r="S1436" s="941"/>
      <c r="T1436" s="941"/>
      <c r="U1436" s="941"/>
      <c r="V1436" s="941"/>
      <c r="W1436" s="20"/>
      <c r="X1436" s="20"/>
      <c r="Y1436" s="20"/>
      <c r="Z1436" s="20"/>
      <c r="AA1436" s="20" t="s">
        <v>38</v>
      </c>
      <c r="AB1436" s="22"/>
      <c r="AC1436" s="22"/>
      <c r="AD1436" s="20"/>
      <c r="AE1436" s="941"/>
      <c r="AF1436" s="334">
        <f t="shared" si="641"/>
        <v>0</v>
      </c>
      <c r="AG1436" s="272">
        <f>IF(R1436="kompletna",Q1436*J1436*0.0036*'lista, wskaźniki'!$F$13, IF(R1436="częściowa",Q1436*J1436*0.0036*'lista, wskaźniki'!$F$14, IF(R1436="brak",Q1436*J1436*0.0036*'lista, wskaźniki'!$F$15,)))</f>
        <v>0</v>
      </c>
      <c r="AH1436" s="334">
        <f>IF(Y1436="inne",K1436*'lista, wskaźniki'!$E$35,IF(Y1436="to samo źródło",0,IF(Y1436=0,0)))</f>
        <v>0</v>
      </c>
      <c r="AI1436" s="334">
        <f>IF(AA1436="gaz z sieci",AC1436*'lista, wskaźniki'!$D$21)</f>
        <v>0</v>
      </c>
      <c r="AJ1436" s="272">
        <f>IF(AA1436="węgiel",AB1436*'lista, wskaźniki'!$D$20, IF('Sektor mieszkaniowy'!AA1436="drewno",'Sektor mieszkaniowy'!AB1436*'lista, wskaźniki'!$D$22,IF('Sektor mieszkaniowy'!AA1436="pellet",AB1436*'lista, wskaźniki'!$D$23,IF('Sektor mieszkaniowy'!AA1436="gaz z sieci",AB1436*'lista, wskaźniki'!$D$21,IF('Sektor mieszkaniowy'!AA1436="olej opałowy",'Sektor mieszkaniowy'!AB1436*'lista, wskaźniki'!$D$24)))))</f>
        <v>0</v>
      </c>
      <c r="AK1436" s="1002"/>
      <c r="AL1436" s="941"/>
      <c r="AM1436" s="20">
        <f>IF(AA1436="węgiel",AF1436*1/3.6*'lista, wskaźniki'!$F$20,IF(AA1436="drewno",AF1436*1/3.6*'lista, wskaźniki'!$F$22,IF(AA1436="pellet",AF1436*1/3.6*'lista, wskaźniki'!$F$23,IF(AA1436="gaz z sieci",AF1436*1/3.6*'lista, wskaźniki'!$F$21,IF(AA1436="olej opałowy",AF1436*1/3.6*'lista, wskaźniki'!$F$24,0)))))</f>
        <v>0</v>
      </c>
      <c r="AN1436" s="20">
        <f>IF(AA1436="węgiel",AF1436*'lista, wskaźniki'!$E$42,IF(AA1436="drewno",AF1436*'lista, wskaźniki'!$G$42,IF(AA1436="pellet",AF1436*'lista, wskaźniki'!$H$42,IF(AA1436="gaz z sieci",AF1436*'lista, wskaźniki'!$F$42,IF(AA1436="olej opałowy",AF1436*'lista, wskaźniki'!$I$42,0)))))</f>
        <v>0</v>
      </c>
      <c r="AO1436" s="20">
        <f>IF(AA1436="węgiel",AF1436*'lista, wskaźniki'!$E$43,IF(AA1436="drewno",AF1436*'lista, wskaźniki'!$G$43,IF(AA1436="pellet",AF1436*'lista, wskaźniki'!$H$43,IF(AA1436="gaz z sieci",AF1436*'lista, wskaźniki'!$F$43,IF(AA1436="olej opałowy",AF1436*'lista, wskaźniki'!$I$43,0)))))</f>
        <v>0</v>
      </c>
      <c r="AP1436" s="20">
        <f>IF(AA1436="węgiel",AF1436*'lista, wskaźniki'!$E$44,IF(AA1436="drewno",AF1436*'lista, wskaźniki'!$G$44,IF(AA1436="pellet",AF1436*'lista, wskaźniki'!$H$44,IF(AA1436="gaz z sieci",AF1436*'lista, wskaźniki'!$F$44,IF(AA1436="olej opałowy",AF1436*'lista, wskaźniki'!$I$44,0)))))</f>
        <v>0</v>
      </c>
      <c r="AQ1436" s="20" t="b">
        <f>IF(Z1436="gaz",AH1436*1/3.6*'lista, wskaźniki'!$F$21,IF(Z1436="energia elektryczna",AH1436*1/3.6*'lista, wskaźniki'!$F$26))</f>
        <v>0</v>
      </c>
      <c r="AR1436" s="20" t="b">
        <f>IF(Z1436="gaz",AH1436*'lista, wskaźniki'!$F$42,IF(Z1436="energia elektryczna",AH1436*0))</f>
        <v>0</v>
      </c>
      <c r="AS1436" s="20" t="b">
        <f>IF(Z1436="gaz",AH1436*'lista, wskaźniki'!$F$43,IF(Z1436="energia elektryczna",AH1436*0))</f>
        <v>0</v>
      </c>
      <c r="AT1436" s="20" t="b">
        <f>IF(Z1436="gaz",AH1436*'lista, wskaźniki'!$F$44,IF(Z1436="energia elektryczna",AH1436*0))</f>
        <v>0</v>
      </c>
      <c r="AU1436" s="20">
        <f>AI1436*1/3.6*'lista, wskaźniki'!$F$21</f>
        <v>0</v>
      </c>
      <c r="AV1436" s="20">
        <f>AI1436*'lista, wskaźniki'!$F$42</f>
        <v>0</v>
      </c>
      <c r="AW1436" s="20">
        <f>AI1436*'lista, wskaźniki'!$F$43</f>
        <v>0</v>
      </c>
      <c r="AX1436" s="20">
        <f>AI1436*'lista, wskaźniki'!$F$44</f>
        <v>0</v>
      </c>
      <c r="AY1436" s="20">
        <f>AK1436*'lista, wskaźniki'!$F$26</f>
        <v>0</v>
      </c>
      <c r="AZ1436" s="20">
        <f t="shared" si="642"/>
        <v>0</v>
      </c>
      <c r="BA1436" s="20">
        <f t="shared" si="643"/>
        <v>0</v>
      </c>
      <c r="BB1436" s="20">
        <f t="shared" si="644"/>
        <v>0</v>
      </c>
      <c r="BC1436" s="20">
        <f t="shared" si="645"/>
        <v>0</v>
      </c>
      <c r="BD1436" s="941"/>
      <c r="BE1436" s="941"/>
      <c r="BF1436" s="941"/>
      <c r="BG1436" s="941"/>
      <c r="BH1436" s="20"/>
      <c r="BI1436" s="941"/>
      <c r="BJ1436" s="20"/>
      <c r="BK1436" s="941"/>
      <c r="BL1436" s="20"/>
      <c r="BM1436" s="20"/>
      <c r="BN1436" s="20"/>
      <c r="BO1436" s="20"/>
      <c r="BP1436" s="20"/>
      <c r="BQ1436" s="20"/>
      <c r="BR1436" s="20"/>
      <c r="BS1436" s="1005"/>
      <c r="BT1436" s="1005"/>
      <c r="BU1436" s="1005"/>
      <c r="BV1436" s="1005"/>
      <c r="BW1436" s="1005"/>
      <c r="BX1436" s="1005"/>
      <c r="BY1436" s="1008"/>
      <c r="CA1436" s="365" t="b">
        <f t="shared" si="646"/>
        <v>0</v>
      </c>
      <c r="CB1436" s="365" t="b">
        <f t="shared" si="647"/>
        <v>0</v>
      </c>
      <c r="CC1436" s="365" t="b">
        <f t="shared" si="648"/>
        <v>0</v>
      </c>
      <c r="CD1436" s="365">
        <f t="shared" si="649"/>
        <v>0</v>
      </c>
      <c r="CE1436" s="365" t="b">
        <f t="shared" si="650"/>
        <v>0</v>
      </c>
      <c r="CF1436" s="365" t="b">
        <f t="shared" si="651"/>
        <v>0</v>
      </c>
      <c r="CG1436" s="365" t="b">
        <f t="shared" si="652"/>
        <v>0</v>
      </c>
      <c r="CH1436" s="365">
        <f t="shared" si="653"/>
        <v>0</v>
      </c>
      <c r="CI1436" s="72" t="b">
        <f t="shared" si="654"/>
        <v>0</v>
      </c>
      <c r="CJ1436" s="72" t="b">
        <f t="shared" si="655"/>
        <v>0</v>
      </c>
      <c r="CK1436" s="72" t="b">
        <f t="shared" si="656"/>
        <v>0</v>
      </c>
      <c r="CL1436" s="72">
        <f t="shared" si="657"/>
        <v>0</v>
      </c>
      <c r="CM1436" s="72" t="b">
        <f t="shared" si="658"/>
        <v>0</v>
      </c>
      <c r="CN1436" s="72" t="b">
        <f t="shared" si="659"/>
        <v>0</v>
      </c>
      <c r="CP1436" s="13">
        <f t="shared" si="660"/>
        <v>0</v>
      </c>
      <c r="CQ1436" s="13" t="b">
        <f t="shared" si="661"/>
        <v>0</v>
      </c>
      <c r="CR1436" s="13" t="b">
        <f t="shared" si="662"/>
        <v>0</v>
      </c>
      <c r="CS1436" s="13" t="b">
        <f t="shared" si="668"/>
        <v>0</v>
      </c>
      <c r="CT1436" s="13" t="b">
        <f t="shared" si="667"/>
        <v>0</v>
      </c>
      <c r="CU1436" s="13" t="b">
        <f t="shared" si="640"/>
        <v>0</v>
      </c>
      <c r="CV1436" s="13" t="b">
        <f t="shared" si="663"/>
        <v>0</v>
      </c>
      <c r="CW1436" s="13" t="b">
        <f t="shared" si="664"/>
        <v>0</v>
      </c>
      <c r="CX1436" s="13" t="b">
        <f t="shared" si="665"/>
        <v>0</v>
      </c>
      <c r="CY1436" s="13" t="b">
        <f t="shared" si="666"/>
        <v>0</v>
      </c>
    </row>
    <row r="1437" spans="1:103" ht="15" thickBot="1">
      <c r="A1437" s="933"/>
      <c r="B1437" s="942"/>
      <c r="C1437" s="942"/>
      <c r="D1437" s="942"/>
      <c r="E1437" s="942"/>
      <c r="F1437" s="942"/>
      <c r="G1437" s="942"/>
      <c r="H1437" s="942"/>
      <c r="I1437" s="942"/>
      <c r="J1437" s="942"/>
      <c r="K1437" s="942"/>
      <c r="L1437" s="942"/>
      <c r="M1437" s="942"/>
      <c r="N1437" s="942"/>
      <c r="O1437" s="176"/>
      <c r="P1437" s="942"/>
      <c r="Q1437" s="942"/>
      <c r="R1437" s="942"/>
      <c r="S1437" s="942"/>
      <c r="T1437" s="942"/>
      <c r="U1437" s="942"/>
      <c r="V1437" s="942"/>
      <c r="W1437" s="21"/>
      <c r="X1437" s="21"/>
      <c r="Y1437" s="21"/>
      <c r="Z1437" s="21"/>
      <c r="AA1437" s="21" t="s">
        <v>37</v>
      </c>
      <c r="AB1437" s="55"/>
      <c r="AC1437" s="55"/>
      <c r="AD1437" s="21"/>
      <c r="AE1437" s="942"/>
      <c r="AF1437" s="334">
        <f t="shared" si="641"/>
        <v>0</v>
      </c>
      <c r="AG1437" s="272">
        <f>IF(R1437="kompletna",Q1437*J1437*0.0036*'lista, wskaźniki'!$F$13, IF(R1437="częściowa",Q1437*J1437*0.0036*'lista, wskaźniki'!$F$14, IF(R1437="brak",Q1437*J1437*0.0036*'lista, wskaźniki'!$F$15,)))</f>
        <v>0</v>
      </c>
      <c r="AH1437" s="334">
        <f>IF(Y1437="inne",K1437*'lista, wskaźniki'!$E$35,IF(Y1437="to samo źródło",0,IF(Y1437=0,0)))</f>
        <v>0</v>
      </c>
      <c r="AI1437" s="334" t="b">
        <f>IF(AA1437="gaz z sieci",AC1437*'lista, wskaźniki'!$D$21)</f>
        <v>0</v>
      </c>
      <c r="AJ1437" s="272">
        <f>IF(AA1437="węgiel",AB1437*'lista, wskaźniki'!$D$20, IF('Sektor mieszkaniowy'!AA1437="drewno",'Sektor mieszkaniowy'!AB1437*'lista, wskaźniki'!$D$22,IF('Sektor mieszkaniowy'!AA1437="pellet",AB1437*'lista, wskaźniki'!$D$23,IF('Sektor mieszkaniowy'!AA1437="gaz z sieci",AB1437*'lista, wskaźniki'!$D$21,IF('Sektor mieszkaniowy'!AA1437="olej opałowy",'Sektor mieszkaniowy'!AB1437*'lista, wskaźniki'!$D$24)))))</f>
        <v>0</v>
      </c>
      <c r="AK1437" s="1003"/>
      <c r="AL1437" s="942"/>
      <c r="AM1437" s="20">
        <f>IF(AA1437="węgiel",AF1437*1/3.6*'lista, wskaźniki'!$F$20,IF(AA1437="drewno",AF1437*1/3.6*'lista, wskaźniki'!$F$22,IF(AA1437="pellet",AF1437*1/3.6*'lista, wskaźniki'!$F$23,IF(AA1437="gaz z sieci",AF1437*1/3.6*'lista, wskaźniki'!$F$21,IF(AA1437="olej opałowy",AF1437*1/3.6*'lista, wskaźniki'!$F$24,0)))))</f>
        <v>0</v>
      </c>
      <c r="AN1437" s="20">
        <f>IF(AA1437="węgiel",AF1437*'lista, wskaźniki'!$E$42,IF(AA1437="drewno",AF1437*'lista, wskaźniki'!$G$42,IF(AA1437="pellet",AF1437*'lista, wskaźniki'!$H$42,IF(AA1437="gaz z sieci",AF1437*'lista, wskaźniki'!$F$42,IF(AA1437="olej opałowy",AF1437*'lista, wskaźniki'!$I$42,0)))))</f>
        <v>0</v>
      </c>
      <c r="AO1437" s="20">
        <f>IF(AA1437="węgiel",AF1437*'lista, wskaźniki'!$E$43,IF(AA1437="drewno",AF1437*'lista, wskaźniki'!$G$43,IF(AA1437="pellet",AF1437*'lista, wskaźniki'!$H$43,IF(AA1437="gaz z sieci",AF1437*'lista, wskaźniki'!$F$43,IF(AA1437="olej opałowy",AF1437*'lista, wskaźniki'!$I$43,0)))))</f>
        <v>0</v>
      </c>
      <c r="AP1437" s="20">
        <f>IF(AA1437="węgiel",AF1437*'lista, wskaźniki'!$E$44,IF(AA1437="drewno",AF1437*'lista, wskaźniki'!$G$44,IF(AA1437="pellet",AF1437*'lista, wskaźniki'!$H$44,IF(AA1437="gaz z sieci",AF1437*'lista, wskaźniki'!$F$44,IF(AA1437="olej opałowy",AF1437*'lista, wskaźniki'!$I$44,0)))))</f>
        <v>0</v>
      </c>
      <c r="AQ1437" s="20" t="b">
        <f>IF(Z1437="gaz",AH1437*1/3.6*'lista, wskaźniki'!$F$21,IF(Z1437="energia elektryczna",AH1437*1/3.6*'lista, wskaźniki'!$F$26))</f>
        <v>0</v>
      </c>
      <c r="AR1437" s="20" t="b">
        <f>IF(Z1437="gaz",AH1437*'lista, wskaźniki'!$F$42,IF(Z1437="energia elektryczna",AH1437*0))</f>
        <v>0</v>
      </c>
      <c r="AS1437" s="20" t="b">
        <f>IF(Z1437="gaz",AH1437*'lista, wskaźniki'!$F$43,IF(Z1437="energia elektryczna",AH1437*0))</f>
        <v>0</v>
      </c>
      <c r="AT1437" s="20" t="b">
        <f>IF(Z1437="gaz",AH1437*'lista, wskaźniki'!$F$44,IF(Z1437="energia elektryczna",AH1437*0))</f>
        <v>0</v>
      </c>
      <c r="AU1437" s="20">
        <f>AI1437*1/3.6*'lista, wskaźniki'!$F$21</f>
        <v>0</v>
      </c>
      <c r="AV1437" s="20">
        <f>AI1437*'lista, wskaźniki'!$F$42</f>
        <v>0</v>
      </c>
      <c r="AW1437" s="20">
        <f>AI1437*'lista, wskaźniki'!$F$43</f>
        <v>0</v>
      </c>
      <c r="AX1437" s="20">
        <f>AI1437*'lista, wskaźniki'!$F$44</f>
        <v>0</v>
      </c>
      <c r="AY1437" s="20">
        <f>AK1437*'lista, wskaźniki'!$F$26</f>
        <v>0</v>
      </c>
      <c r="AZ1437" s="20">
        <f t="shared" si="642"/>
        <v>0</v>
      </c>
      <c r="BA1437" s="20">
        <f t="shared" si="643"/>
        <v>0</v>
      </c>
      <c r="BB1437" s="20">
        <f t="shared" si="644"/>
        <v>0</v>
      </c>
      <c r="BC1437" s="20">
        <f t="shared" si="645"/>
        <v>0</v>
      </c>
      <c r="BD1437" s="942"/>
      <c r="BE1437" s="942"/>
      <c r="BF1437" s="942"/>
      <c r="BG1437" s="942"/>
      <c r="BH1437" s="21"/>
      <c r="BI1437" s="942"/>
      <c r="BJ1437" s="21"/>
      <c r="BK1437" s="942"/>
      <c r="BL1437" s="21"/>
      <c r="BM1437" s="21"/>
      <c r="BN1437" s="21"/>
      <c r="BO1437" s="21"/>
      <c r="BP1437" s="21"/>
      <c r="BQ1437" s="21"/>
      <c r="BR1437" s="21"/>
      <c r="BS1437" s="1006"/>
      <c r="BT1437" s="1006"/>
      <c r="BU1437" s="1006"/>
      <c r="BV1437" s="1006"/>
      <c r="BW1437" s="1006"/>
      <c r="BX1437" s="1006"/>
      <c r="BY1437" s="1009"/>
      <c r="CA1437" s="365" t="b">
        <f t="shared" si="646"/>
        <v>0</v>
      </c>
      <c r="CB1437" s="365" t="b">
        <f t="shared" si="647"/>
        <v>0</v>
      </c>
      <c r="CC1437" s="365" t="b">
        <f t="shared" si="648"/>
        <v>0</v>
      </c>
      <c r="CD1437" s="365" t="b">
        <f t="shared" si="649"/>
        <v>0</v>
      </c>
      <c r="CE1437" s="365">
        <f t="shared" si="650"/>
        <v>0</v>
      </c>
      <c r="CF1437" s="365" t="b">
        <f t="shared" si="651"/>
        <v>0</v>
      </c>
      <c r="CG1437" s="365" t="b">
        <f t="shared" si="652"/>
        <v>0</v>
      </c>
      <c r="CH1437" s="365" t="b">
        <f t="shared" si="653"/>
        <v>0</v>
      </c>
      <c r="CI1437" s="72" t="b">
        <f t="shared" si="654"/>
        <v>0</v>
      </c>
      <c r="CJ1437" s="72" t="b">
        <f t="shared" si="655"/>
        <v>0</v>
      </c>
      <c r="CK1437" s="72" t="b">
        <f t="shared" si="656"/>
        <v>0</v>
      </c>
      <c r="CL1437" s="72">
        <f t="shared" si="657"/>
        <v>0</v>
      </c>
      <c r="CM1437" s="72">
        <f t="shared" si="658"/>
        <v>0</v>
      </c>
      <c r="CN1437" s="72" t="b">
        <f t="shared" si="659"/>
        <v>0</v>
      </c>
      <c r="CP1437" s="13">
        <f t="shared" si="660"/>
        <v>0</v>
      </c>
      <c r="CQ1437" s="13" t="b">
        <f t="shared" si="661"/>
        <v>0</v>
      </c>
      <c r="CR1437" s="13" t="b">
        <f t="shared" si="662"/>
        <v>0</v>
      </c>
      <c r="CS1437" s="13" t="b">
        <f t="shared" si="668"/>
        <v>0</v>
      </c>
      <c r="CT1437" s="13" t="b">
        <f t="shared" si="667"/>
        <v>0</v>
      </c>
      <c r="CU1437" s="13" t="b">
        <f t="shared" si="640"/>
        <v>0</v>
      </c>
      <c r="CV1437" s="13" t="b">
        <f t="shared" si="663"/>
        <v>0</v>
      </c>
      <c r="CW1437" s="13" t="b">
        <f t="shared" si="664"/>
        <v>0</v>
      </c>
      <c r="CX1437" s="13" t="b">
        <f t="shared" si="665"/>
        <v>0</v>
      </c>
      <c r="CY1437" s="13" t="b">
        <f t="shared" si="666"/>
        <v>0</v>
      </c>
    </row>
    <row r="1438" spans="1:103" ht="15" thickBot="1">
      <c r="A1438" s="931">
        <v>288</v>
      </c>
      <c r="B1438" s="940" t="s">
        <v>232</v>
      </c>
      <c r="C1438" s="940"/>
      <c r="D1438" s="940" t="s">
        <v>1</v>
      </c>
      <c r="E1438" s="940" t="s">
        <v>5</v>
      </c>
      <c r="F1438" s="940">
        <v>13</v>
      </c>
      <c r="G1438" s="940">
        <v>6</v>
      </c>
      <c r="H1438" s="940"/>
      <c r="I1438" s="940" t="s">
        <v>14</v>
      </c>
      <c r="J1438" s="940">
        <v>120</v>
      </c>
      <c r="K1438" s="940">
        <v>4</v>
      </c>
      <c r="L1438" s="940" t="s">
        <v>16</v>
      </c>
      <c r="M1438" s="940"/>
      <c r="N1438" s="940" t="s">
        <v>16</v>
      </c>
      <c r="O1438" s="174"/>
      <c r="P1438" s="940" t="s">
        <v>16</v>
      </c>
      <c r="Q1438" s="940">
        <f>IF(I1438="&lt;1966",'lista, wskaźniki'!$G$4,IF(I1438="1967-1985",'lista, wskaźniki'!$G$5,IF(I1438="1986-1992",'lista, wskaźniki'!$G$6,IF(I1438="1993-1996",'lista, wskaźniki'!$G$7,IF(I1438="&gt;1997",'lista, wskaźniki'!$G$8,IF(I1438=0,'lista, wskaźniki'!$G$4))))))</f>
        <v>115</v>
      </c>
      <c r="R1438" s="940" t="s">
        <v>21</v>
      </c>
      <c r="S1438" s="940" t="s">
        <v>27</v>
      </c>
      <c r="T1438" s="940">
        <f>(15+18)/2</f>
        <v>16.5</v>
      </c>
      <c r="U1438" s="940">
        <v>2008</v>
      </c>
      <c r="V1438" s="940"/>
      <c r="W1438" s="19" t="s">
        <v>35</v>
      </c>
      <c r="X1438" s="19" t="s">
        <v>38</v>
      </c>
      <c r="Y1438" s="19" t="s">
        <v>42</v>
      </c>
      <c r="Z1438" s="19"/>
      <c r="AA1438" s="19" t="s">
        <v>35</v>
      </c>
      <c r="AB1438" s="54">
        <v>3</v>
      </c>
      <c r="AC1438" s="54"/>
      <c r="AD1438" s="19">
        <v>2400</v>
      </c>
      <c r="AE1438" s="940"/>
      <c r="AF1438" s="334">
        <f t="shared" si="641"/>
        <v>48.849000000000004</v>
      </c>
      <c r="AG1438" s="272">
        <f>IF(R1438="kompletna",Q1438*J1438*0.0036*'lista, wskaźniki'!$F$13, IF(R1438="częściowa",Q1438*J1438*0.0036*'lista, wskaźniki'!$F$14, IF(R1438="brak",Q1438*J1438*0.0036*'lista, wskaźniki'!$F$15,)))</f>
        <v>29.808</v>
      </c>
      <c r="AH1438" s="334">
        <f>IF(Y1438="inne",K1438*'lista, wskaźniki'!$E$35,IF(Y1438="to samo źródło",0,IF(Y1438=0,0)))</f>
        <v>0</v>
      </c>
      <c r="AI1438" s="334" t="b">
        <f>IF(AA1438="gaz z sieci",AC1438*'lista, wskaźniki'!$D$21)</f>
        <v>0</v>
      </c>
      <c r="AJ1438" s="272">
        <f>IF(AA1438="węgiel",AB1438*'lista, wskaźniki'!$D$20, IF('Sektor mieszkaniowy'!AA1438="drewno",'Sektor mieszkaniowy'!AB1438*'lista, wskaźniki'!$D$22,IF('Sektor mieszkaniowy'!AA1438="pellet",AB1438*'lista, wskaźniki'!$D$23,IF('Sektor mieszkaniowy'!AA1438="gaz z sieci",AB1438*'lista, wskaźniki'!$D$21,IF('Sektor mieszkaniowy'!AA1438="olej opałowy",'Sektor mieszkaniowy'!AB1438*'lista, wskaźniki'!$D$24)))))</f>
        <v>67.89</v>
      </c>
      <c r="AK1438" s="1001"/>
      <c r="AL1438" s="940"/>
      <c r="AM1438" s="20">
        <f>IF(AA1438="węgiel",AF1438*1/3.6*'lista, wskaźniki'!$F$20,IF(AA1438="drewno",AF1438*1/3.6*'lista, wskaźniki'!$F$22,IF(AA1438="pellet",AF1438*1/3.6*'lista, wskaźniki'!$F$23,IF(AA1438="gaz z sieci",AF1438*1/3.6*'lista, wskaźniki'!$F$21,IF(AA1438="olej opałowy",AF1438*1/3.6*'lista, wskaźniki'!$F$24,0)))))</f>
        <v>4.6274657700000006</v>
      </c>
      <c r="AN1438" s="20">
        <f>IF(AA1438="węgiel",AF1438*'lista, wskaźniki'!$E$42,IF(AA1438="drewno",AF1438*'lista, wskaźniki'!$G$42,IF(AA1438="pellet",AF1438*'lista, wskaźniki'!$H$42,IF(AA1438="gaz z sieci",AF1438*'lista, wskaźniki'!$F$42,IF(AA1438="olej opałowy",AF1438*'lista, wskaźniki'!$I$42,0)))))</f>
        <v>1.8562620000000002E-2</v>
      </c>
      <c r="AO1438" s="20">
        <f>IF(AA1438="węgiel",AF1438*'lista, wskaźniki'!$E$43,IF(AA1438="drewno",AF1438*'lista, wskaźniki'!$G$43,IF(AA1438="pellet",AF1438*'lista, wskaźniki'!$H$43,IF(AA1438="gaz z sieci",AF1438*'lista, wskaźniki'!$F$43,IF(AA1438="olej opałowy",AF1438*'lista, wskaźniki'!$I$43,0)))))</f>
        <v>1.7585640000000003E-2</v>
      </c>
      <c r="AP1438" s="20">
        <f>IF(AA1438="węgiel",AF1438*'lista, wskaźniki'!$E$44,IF(AA1438="drewno",AF1438*'lista, wskaźniki'!$G$44,IF(AA1438="pellet",AF1438*'lista, wskaźniki'!$H$44,IF(AA1438="gaz z sieci",AF1438*'lista, wskaźniki'!$F$44,IF(AA1438="olej opałowy",AF1438*'lista, wskaźniki'!$I$44,0)))))</f>
        <v>1.3189230000000001E-5</v>
      </c>
      <c r="AQ1438" s="20" t="b">
        <f>IF(Z1438="gaz",AH1438*1/3.6*'lista, wskaźniki'!$F$21,IF(Z1438="energia elektryczna",AH1438*1/3.6*'lista, wskaźniki'!$F$26))</f>
        <v>0</v>
      </c>
      <c r="AR1438" s="20" t="b">
        <f>IF(Z1438="gaz",AH1438*'lista, wskaźniki'!$F$42,IF(Z1438="energia elektryczna",AH1438*0))</f>
        <v>0</v>
      </c>
      <c r="AS1438" s="20" t="b">
        <f>IF(Z1438="gaz",AH1438*'lista, wskaźniki'!$F$43,IF(Z1438="energia elektryczna",AH1438*0))</f>
        <v>0</v>
      </c>
      <c r="AT1438" s="20" t="b">
        <f>IF(Z1438="gaz",AH1438*'lista, wskaźniki'!$F$44,IF(Z1438="energia elektryczna",AH1438*0))</f>
        <v>0</v>
      </c>
      <c r="AU1438" s="20">
        <f>AI1438*1/3.6*'lista, wskaźniki'!$F$21</f>
        <v>0</v>
      </c>
      <c r="AV1438" s="20">
        <f>AI1438*'lista, wskaźniki'!$F$42</f>
        <v>0</v>
      </c>
      <c r="AW1438" s="20">
        <f>AI1438*'lista, wskaźniki'!$F$43</f>
        <v>0</v>
      </c>
      <c r="AX1438" s="20">
        <f>AI1438*'lista, wskaźniki'!$F$44</f>
        <v>0</v>
      </c>
      <c r="AY1438" s="20">
        <f>AK1438*'lista, wskaźniki'!$F$26</f>
        <v>0</v>
      </c>
      <c r="AZ1438" s="20">
        <f t="shared" si="642"/>
        <v>4.6274657700000006</v>
      </c>
      <c r="BA1438" s="20">
        <f t="shared" si="643"/>
        <v>1.8562620000000002E-2</v>
      </c>
      <c r="BB1438" s="20">
        <f t="shared" si="644"/>
        <v>1.7585640000000003E-2</v>
      </c>
      <c r="BC1438" s="20">
        <f t="shared" si="645"/>
        <v>1.3189230000000001E-5</v>
      </c>
      <c r="BD1438" s="940"/>
      <c r="BE1438" s="940"/>
      <c r="BF1438" s="940"/>
      <c r="BG1438" s="940"/>
      <c r="BH1438" s="19"/>
      <c r="BI1438" s="940"/>
      <c r="BJ1438" s="19"/>
      <c r="BK1438" s="940" t="s">
        <v>17</v>
      </c>
      <c r="BL1438" s="19"/>
      <c r="BM1438" s="19"/>
      <c r="BN1438" s="19"/>
      <c r="BO1438" s="19" t="s">
        <v>57</v>
      </c>
      <c r="BP1438" s="19" t="s">
        <v>52</v>
      </c>
      <c r="BQ1438" s="19" t="s">
        <v>121</v>
      </c>
      <c r="BR1438" s="19">
        <v>1</v>
      </c>
      <c r="BS1438" s="1004"/>
      <c r="BT1438" s="1004"/>
      <c r="BU1438" s="1004">
        <v>500</v>
      </c>
      <c r="BV1438" s="1004"/>
      <c r="BW1438" s="1004"/>
      <c r="BX1438" s="1004">
        <v>2400</v>
      </c>
      <c r="BY1438" s="1007"/>
      <c r="CA1438" s="365">
        <f t="shared" si="646"/>
        <v>48.849000000000004</v>
      </c>
      <c r="CB1438" s="365" t="b">
        <f t="shared" si="647"/>
        <v>0</v>
      </c>
      <c r="CC1438" s="365" t="b">
        <f t="shared" si="648"/>
        <v>0</v>
      </c>
      <c r="CD1438" s="365" t="b">
        <f t="shared" si="649"/>
        <v>0</v>
      </c>
      <c r="CE1438" s="365" t="b">
        <f t="shared" si="650"/>
        <v>0</v>
      </c>
      <c r="CF1438" s="365" t="b">
        <f t="shared" si="651"/>
        <v>0</v>
      </c>
      <c r="CG1438" s="365" t="b">
        <f t="shared" si="652"/>
        <v>0</v>
      </c>
      <c r="CH1438" s="365" t="b">
        <f t="shared" si="653"/>
        <v>0</v>
      </c>
      <c r="CI1438" s="72">
        <f t="shared" si="654"/>
        <v>48.849000000000004</v>
      </c>
      <c r="CJ1438" s="72" t="b">
        <f t="shared" si="655"/>
        <v>0</v>
      </c>
      <c r="CK1438" s="72" t="b">
        <f t="shared" si="656"/>
        <v>0</v>
      </c>
      <c r="CL1438" s="72">
        <f t="shared" si="657"/>
        <v>0</v>
      </c>
      <c r="CM1438" s="72" t="b">
        <f t="shared" si="658"/>
        <v>0</v>
      </c>
      <c r="CN1438" s="72" t="b">
        <f t="shared" si="659"/>
        <v>0</v>
      </c>
      <c r="CP1438" s="13" t="b">
        <f t="shared" si="660"/>
        <v>0</v>
      </c>
      <c r="CQ1438" s="13" t="b">
        <f t="shared" si="661"/>
        <v>0</v>
      </c>
      <c r="CR1438" s="13" t="b">
        <f t="shared" si="662"/>
        <v>0</v>
      </c>
      <c r="CS1438" s="13" t="b">
        <f t="shared" si="668"/>
        <v>0</v>
      </c>
      <c r="CT1438" s="13" t="b">
        <f t="shared" si="667"/>
        <v>0</v>
      </c>
      <c r="CU1438" s="13" t="b">
        <f t="shared" si="640"/>
        <v>0</v>
      </c>
      <c r="CV1438" s="13" t="b">
        <f t="shared" si="663"/>
        <v>0</v>
      </c>
      <c r="CW1438" s="13" t="b">
        <f t="shared" si="664"/>
        <v>0</v>
      </c>
      <c r="CX1438" s="13">
        <f t="shared" si="665"/>
        <v>120</v>
      </c>
      <c r="CY1438" s="13">
        <f t="shared" si="666"/>
        <v>120</v>
      </c>
    </row>
    <row r="1439" spans="1:103" ht="15" thickBot="1">
      <c r="A1439" s="932"/>
      <c r="B1439" s="941"/>
      <c r="C1439" s="941"/>
      <c r="D1439" s="941"/>
      <c r="E1439" s="941"/>
      <c r="F1439" s="941"/>
      <c r="G1439" s="941"/>
      <c r="H1439" s="941"/>
      <c r="I1439" s="941"/>
      <c r="J1439" s="941"/>
      <c r="K1439" s="941"/>
      <c r="L1439" s="941"/>
      <c r="M1439" s="941"/>
      <c r="N1439" s="941"/>
      <c r="O1439" s="175"/>
      <c r="P1439" s="941"/>
      <c r="Q1439" s="941"/>
      <c r="R1439" s="941"/>
      <c r="S1439" s="941"/>
      <c r="T1439" s="941"/>
      <c r="U1439" s="941"/>
      <c r="V1439" s="941"/>
      <c r="W1439" s="20" t="s">
        <v>36</v>
      </c>
      <c r="X1439" s="20"/>
      <c r="Y1439" s="20"/>
      <c r="Z1439" s="20"/>
      <c r="AA1439" s="20" t="s">
        <v>36</v>
      </c>
      <c r="AB1439" s="22">
        <v>5</v>
      </c>
      <c r="AC1439" s="22"/>
      <c r="AD1439" s="20">
        <v>800</v>
      </c>
      <c r="AE1439" s="941"/>
      <c r="AF1439" s="334">
        <f t="shared" si="641"/>
        <v>53.905000000000001</v>
      </c>
      <c r="AG1439" s="272">
        <v>29.81</v>
      </c>
      <c r="AH1439" s="334">
        <f>IF(Y1439="inne",K1439*'lista, wskaźniki'!$E$35,IF(Y1439="to samo źródło",0,IF(Y1439=0,0)))</f>
        <v>0</v>
      </c>
      <c r="AI1439" s="334" t="b">
        <f>IF(AA1439="gaz z sieci",AC1439*'lista, wskaźniki'!$D$21)</f>
        <v>0</v>
      </c>
      <c r="AJ1439" s="272">
        <f>IF(AA1439="węgiel",AB1439*'lista, wskaźniki'!$D$20, IF('Sektor mieszkaniowy'!AA1439="drewno",'Sektor mieszkaniowy'!AB1439*'lista, wskaźniki'!$D$22,IF('Sektor mieszkaniowy'!AA1439="pellet",AB1439*'lista, wskaźniki'!$D$23,IF('Sektor mieszkaniowy'!AA1439="gaz z sieci",AB1439*'lista, wskaźniki'!$D$21,IF('Sektor mieszkaniowy'!AA1439="olej opałowy",'Sektor mieszkaniowy'!AB1439*'lista, wskaźniki'!$D$24)))))</f>
        <v>78</v>
      </c>
      <c r="AK1439" s="1002"/>
      <c r="AL1439" s="941"/>
      <c r="AM1439" s="20">
        <f>IF(AA1439="węgiel",AF1439*1/3.6*'lista, wskaźniki'!$F$20,IF(AA1439="drewno",AF1439*1/3.6*'lista, wskaźniki'!$F$22,IF(AA1439="pellet",AF1439*1/3.6*'lista, wskaźniki'!$F$23,IF(AA1439="gaz z sieci",AF1439*1/3.6*'lista, wskaźniki'!$F$21,IF(AA1439="olej opałowy",AF1439*1/3.6*'lista, wskaźniki'!$F$24,0)))))</f>
        <v>0</v>
      </c>
      <c r="AN1439" s="20">
        <f>IF(AA1439="węgiel",AF1439*'lista, wskaźniki'!$E$42,IF(AA1439="drewno",AF1439*'lista, wskaźniki'!$G$42,IF(AA1439="pellet",AF1439*'lista, wskaźniki'!$H$42,IF(AA1439="gaz z sieci",AF1439*'lista, wskaźniki'!$F$42,IF(AA1439="olej opałowy",AF1439*'lista, wskaźniki'!$I$42,0)))))</f>
        <v>4.3663050000000002E-2</v>
      </c>
      <c r="AO1439" s="20">
        <f>IF(AA1439="węgiel",AF1439*'lista, wskaźniki'!$E$43,IF(AA1439="drewno",AF1439*'lista, wskaźniki'!$G$43,IF(AA1439="pellet",AF1439*'lista, wskaźniki'!$H$43,IF(AA1439="gaz z sieci",AF1439*'lista, wskaźniki'!$F$43,IF(AA1439="olej opałowy",AF1439*'lista, wskaźniki'!$I$43,0)))))</f>
        <v>4.3663050000000002E-2</v>
      </c>
      <c r="AP1439" s="20">
        <f>IF(AA1439="węgiel",AF1439*'lista, wskaźniki'!$E$44,IF(AA1439="drewno",AF1439*'lista, wskaźniki'!$G$44,IF(AA1439="pellet",AF1439*'lista, wskaźniki'!$H$44,IF(AA1439="gaz z sieci",AF1439*'lista, wskaźniki'!$F$44,IF(AA1439="olej opałowy",AF1439*'lista, wskaźniki'!$I$44,0)))))</f>
        <v>1.347625E-5</v>
      </c>
      <c r="AQ1439" s="20" t="b">
        <f>IF(Z1439="gaz",AH1439*1/3.6*'lista, wskaźniki'!$F$21,IF(Z1439="energia elektryczna",AH1439*1/3.6*'lista, wskaźniki'!$F$26))</f>
        <v>0</v>
      </c>
      <c r="AR1439" s="20" t="b">
        <f>IF(Z1439="gaz",AH1439*'lista, wskaźniki'!$F$42,IF(Z1439="energia elektryczna",AH1439*0))</f>
        <v>0</v>
      </c>
      <c r="AS1439" s="20" t="b">
        <f>IF(Z1439="gaz",AH1439*'lista, wskaźniki'!$F$43,IF(Z1439="energia elektryczna",AH1439*0))</f>
        <v>0</v>
      </c>
      <c r="AT1439" s="20" t="b">
        <f>IF(Z1439="gaz",AH1439*'lista, wskaźniki'!$F$44,IF(Z1439="energia elektryczna",AH1439*0))</f>
        <v>0</v>
      </c>
      <c r="AU1439" s="20">
        <f>AI1439*1/3.6*'lista, wskaźniki'!$F$21</f>
        <v>0</v>
      </c>
      <c r="AV1439" s="20">
        <f>AI1439*'lista, wskaźniki'!$F$42</f>
        <v>0</v>
      </c>
      <c r="AW1439" s="20">
        <f>AI1439*'lista, wskaźniki'!$F$43</f>
        <v>0</v>
      </c>
      <c r="AX1439" s="20">
        <f>AI1439*'lista, wskaźniki'!$F$44</f>
        <v>0</v>
      </c>
      <c r="AY1439" s="20">
        <f>AK1439*'lista, wskaźniki'!$F$26</f>
        <v>0</v>
      </c>
      <c r="AZ1439" s="20">
        <f t="shared" si="642"/>
        <v>0</v>
      </c>
      <c r="BA1439" s="20">
        <f t="shared" si="643"/>
        <v>4.3663050000000002E-2</v>
      </c>
      <c r="BB1439" s="20">
        <f t="shared" si="644"/>
        <v>4.3663050000000002E-2</v>
      </c>
      <c r="BC1439" s="20">
        <f t="shared" si="645"/>
        <v>1.347625E-5</v>
      </c>
      <c r="BD1439" s="941"/>
      <c r="BE1439" s="941"/>
      <c r="BF1439" s="941"/>
      <c r="BG1439" s="941"/>
      <c r="BH1439" s="20"/>
      <c r="BI1439" s="941"/>
      <c r="BJ1439" s="20"/>
      <c r="BK1439" s="941"/>
      <c r="BL1439" s="20"/>
      <c r="BM1439" s="20"/>
      <c r="BN1439" s="20"/>
      <c r="BO1439" s="20"/>
      <c r="BP1439" s="20" t="s">
        <v>53</v>
      </c>
      <c r="BQ1439" s="20"/>
      <c r="BR1439" s="20"/>
      <c r="BS1439" s="1005"/>
      <c r="BT1439" s="1005"/>
      <c r="BU1439" s="1005"/>
      <c r="BV1439" s="1005"/>
      <c r="BW1439" s="1005"/>
      <c r="BX1439" s="1005"/>
      <c r="BY1439" s="1008"/>
      <c r="CA1439" s="365" t="b">
        <f t="shared" si="646"/>
        <v>0</v>
      </c>
      <c r="CB1439" s="365">
        <f t="shared" si="647"/>
        <v>53.905000000000001</v>
      </c>
      <c r="CC1439" s="365" t="b">
        <f t="shared" si="648"/>
        <v>0</v>
      </c>
      <c r="CD1439" s="365" t="b">
        <f t="shared" si="649"/>
        <v>0</v>
      </c>
      <c r="CE1439" s="365" t="b">
        <f t="shared" si="650"/>
        <v>0</v>
      </c>
      <c r="CF1439" s="365" t="b">
        <f t="shared" si="651"/>
        <v>0</v>
      </c>
      <c r="CG1439" s="365" t="b">
        <f t="shared" si="652"/>
        <v>0</v>
      </c>
      <c r="CH1439" s="365" t="b">
        <f t="shared" si="653"/>
        <v>0</v>
      </c>
      <c r="CI1439" s="72" t="b">
        <f t="shared" si="654"/>
        <v>0</v>
      </c>
      <c r="CJ1439" s="72">
        <f t="shared" si="655"/>
        <v>53.905000000000001</v>
      </c>
      <c r="CK1439" s="72" t="b">
        <f t="shared" si="656"/>
        <v>0</v>
      </c>
      <c r="CL1439" s="72">
        <f t="shared" si="657"/>
        <v>0</v>
      </c>
      <c r="CM1439" s="72" t="b">
        <f t="shared" si="658"/>
        <v>0</v>
      </c>
      <c r="CN1439" s="72" t="b">
        <f t="shared" si="659"/>
        <v>0</v>
      </c>
      <c r="CP1439" s="13">
        <f t="shared" si="660"/>
        <v>0</v>
      </c>
      <c r="CQ1439" s="13" t="b">
        <f t="shared" si="661"/>
        <v>0</v>
      </c>
      <c r="CR1439" s="13" t="b">
        <f t="shared" si="662"/>
        <v>0</v>
      </c>
      <c r="CS1439" s="13" t="b">
        <f t="shared" si="668"/>
        <v>0</v>
      </c>
      <c r="CT1439" s="13" t="b">
        <f t="shared" si="667"/>
        <v>0</v>
      </c>
      <c r="CU1439" s="13" t="b">
        <f t="shared" ref="CU1439:CU1502" si="669">IF(R1439="kompletna",CT1439,IF(R1439="częściowa",0.5*CT1439,IF(R1439="brak",0*CT1439)))</f>
        <v>0</v>
      </c>
      <c r="CV1439" s="13" t="b">
        <f t="shared" si="663"/>
        <v>0</v>
      </c>
      <c r="CW1439" s="13" t="b">
        <f t="shared" si="664"/>
        <v>0</v>
      </c>
      <c r="CX1439" s="13" t="b">
        <f t="shared" si="665"/>
        <v>0</v>
      </c>
      <c r="CY1439" s="13" t="b">
        <f t="shared" si="666"/>
        <v>0</v>
      </c>
    </row>
    <row r="1440" spans="1:103" ht="15" thickBot="1">
      <c r="A1440" s="932"/>
      <c r="B1440" s="941"/>
      <c r="C1440" s="941"/>
      <c r="D1440" s="941"/>
      <c r="E1440" s="941"/>
      <c r="F1440" s="941"/>
      <c r="G1440" s="941"/>
      <c r="H1440" s="941"/>
      <c r="I1440" s="941"/>
      <c r="J1440" s="941"/>
      <c r="K1440" s="941"/>
      <c r="L1440" s="941"/>
      <c r="M1440" s="941"/>
      <c r="N1440" s="941"/>
      <c r="O1440" s="175"/>
      <c r="P1440" s="941"/>
      <c r="Q1440" s="941"/>
      <c r="R1440" s="941"/>
      <c r="S1440" s="941"/>
      <c r="T1440" s="941"/>
      <c r="U1440" s="941"/>
      <c r="V1440" s="941"/>
      <c r="W1440" s="20"/>
      <c r="X1440" s="20"/>
      <c r="Y1440" s="20"/>
      <c r="Z1440" s="20"/>
      <c r="AA1440" s="20" t="s">
        <v>50</v>
      </c>
      <c r="AB1440" s="22"/>
      <c r="AC1440" s="22"/>
      <c r="AD1440" s="20"/>
      <c r="AE1440" s="941"/>
      <c r="AF1440" s="334">
        <f t="shared" si="641"/>
        <v>0</v>
      </c>
      <c r="AG1440" s="272">
        <f>IF(R1440="kompletna",Q1440*J1440*0.0036*'lista, wskaźniki'!$F$13, IF(R1440="częściowa",Q1440*J1440*0.0036*'lista, wskaźniki'!$F$14, IF(R1440="brak",Q1440*J1440*0.0036*'lista, wskaźniki'!$F$15,)))</f>
        <v>0</v>
      </c>
      <c r="AH1440" s="334">
        <f>IF(Y1440="inne",K1440*'lista, wskaźniki'!$E$35,IF(Y1440="to samo źródło",0,IF(Y1440=0,0)))</f>
        <v>0</v>
      </c>
      <c r="AI1440" s="334" t="b">
        <f>IF(AA1440="gaz z sieci",AC1440*'lista, wskaźniki'!$D$21)</f>
        <v>0</v>
      </c>
      <c r="AJ1440" s="272">
        <f>IF(AA1440="węgiel",AB1440*'lista, wskaźniki'!$D$20, IF('Sektor mieszkaniowy'!AA1440="drewno",'Sektor mieszkaniowy'!AB1440*'lista, wskaźniki'!$D$22,IF('Sektor mieszkaniowy'!AA1440="pellet",AB1440*'lista, wskaźniki'!$D$23,IF('Sektor mieszkaniowy'!AA1440="gaz z sieci",AB1440*'lista, wskaźniki'!$D$21,IF('Sektor mieszkaniowy'!AA1440="olej opałowy",'Sektor mieszkaniowy'!AB1440*'lista, wskaźniki'!$D$24)))))</f>
        <v>0</v>
      </c>
      <c r="AK1440" s="1002"/>
      <c r="AL1440" s="941"/>
      <c r="AM1440" s="20">
        <f>IF(AA1440="węgiel",AF1440*1/3.6*'lista, wskaźniki'!$F$20,IF(AA1440="drewno",AF1440*1/3.6*'lista, wskaźniki'!$F$22,IF(AA1440="pellet",AF1440*1/3.6*'lista, wskaźniki'!$F$23,IF(AA1440="gaz z sieci",AF1440*1/3.6*'lista, wskaźniki'!$F$21,IF(AA1440="olej opałowy",AF1440*1/3.6*'lista, wskaźniki'!$F$24,0)))))</f>
        <v>0</v>
      </c>
      <c r="AN1440" s="20">
        <f>IF(AA1440="węgiel",AF1440*'lista, wskaźniki'!$E$42,IF(AA1440="drewno",AF1440*'lista, wskaźniki'!$G$42,IF(AA1440="pellet",AF1440*'lista, wskaźniki'!$H$42,IF(AA1440="gaz z sieci",AF1440*'lista, wskaźniki'!$F$42,IF(AA1440="olej opałowy",AF1440*'lista, wskaźniki'!$I$42,0)))))</f>
        <v>0</v>
      </c>
      <c r="AO1440" s="20">
        <f>IF(AA1440="węgiel",AF1440*'lista, wskaźniki'!$E$43,IF(AA1440="drewno",AF1440*'lista, wskaźniki'!$G$43,IF(AA1440="pellet",AF1440*'lista, wskaźniki'!$H$43,IF(AA1440="gaz z sieci",AF1440*'lista, wskaźniki'!$F$43,IF(AA1440="olej opałowy",AF1440*'lista, wskaźniki'!$I$43,0)))))</f>
        <v>0</v>
      </c>
      <c r="AP1440" s="20">
        <f>IF(AA1440="węgiel",AF1440*'lista, wskaźniki'!$E$44,IF(AA1440="drewno",AF1440*'lista, wskaźniki'!$G$44,IF(AA1440="pellet",AF1440*'lista, wskaźniki'!$H$44,IF(AA1440="gaz z sieci",AF1440*'lista, wskaźniki'!$F$44,IF(AA1440="olej opałowy",AF1440*'lista, wskaźniki'!$I$44,0)))))</f>
        <v>0</v>
      </c>
      <c r="AQ1440" s="20" t="b">
        <f>IF(Z1440="gaz",AH1440*1/3.6*'lista, wskaźniki'!$F$21,IF(Z1440="energia elektryczna",AH1440*1/3.6*'lista, wskaźniki'!$F$26))</f>
        <v>0</v>
      </c>
      <c r="AR1440" s="20" t="b">
        <f>IF(Z1440="gaz",AH1440*'lista, wskaźniki'!$F$42,IF(Z1440="energia elektryczna",AH1440*0))</f>
        <v>0</v>
      </c>
      <c r="AS1440" s="20" t="b">
        <f>IF(Z1440="gaz",AH1440*'lista, wskaźniki'!$F$43,IF(Z1440="energia elektryczna",AH1440*0))</f>
        <v>0</v>
      </c>
      <c r="AT1440" s="20" t="b">
        <f>IF(Z1440="gaz",AH1440*'lista, wskaźniki'!$F$44,IF(Z1440="energia elektryczna",AH1440*0))</f>
        <v>0</v>
      </c>
      <c r="AU1440" s="20">
        <f>AI1440*1/3.6*'lista, wskaźniki'!$F$21</f>
        <v>0</v>
      </c>
      <c r="AV1440" s="20">
        <f>AI1440*'lista, wskaźniki'!$F$42</f>
        <v>0</v>
      </c>
      <c r="AW1440" s="20">
        <f>AI1440*'lista, wskaźniki'!$F$43</f>
        <v>0</v>
      </c>
      <c r="AX1440" s="20">
        <f>AI1440*'lista, wskaźniki'!$F$44</f>
        <v>0</v>
      </c>
      <c r="AY1440" s="20">
        <f>AK1440*'lista, wskaźniki'!$F$26</f>
        <v>0</v>
      </c>
      <c r="AZ1440" s="20">
        <f t="shared" si="642"/>
        <v>0</v>
      </c>
      <c r="BA1440" s="20">
        <f t="shared" si="643"/>
        <v>0</v>
      </c>
      <c r="BB1440" s="20">
        <f t="shared" si="644"/>
        <v>0</v>
      </c>
      <c r="BC1440" s="20">
        <f t="shared" si="645"/>
        <v>0</v>
      </c>
      <c r="BD1440" s="941"/>
      <c r="BE1440" s="941"/>
      <c r="BF1440" s="941"/>
      <c r="BG1440" s="941"/>
      <c r="BH1440" s="20"/>
      <c r="BI1440" s="941"/>
      <c r="BJ1440" s="20"/>
      <c r="BK1440" s="941"/>
      <c r="BL1440" s="20"/>
      <c r="BM1440" s="20"/>
      <c r="BN1440" s="20"/>
      <c r="BO1440" s="20"/>
      <c r="BP1440" s="20"/>
      <c r="BQ1440" s="20"/>
      <c r="BR1440" s="20"/>
      <c r="BS1440" s="1005"/>
      <c r="BT1440" s="1005"/>
      <c r="BU1440" s="1005"/>
      <c r="BV1440" s="1005"/>
      <c r="BW1440" s="1005"/>
      <c r="BX1440" s="1005"/>
      <c r="BY1440" s="1008"/>
      <c r="CA1440" s="365" t="b">
        <f t="shared" si="646"/>
        <v>0</v>
      </c>
      <c r="CB1440" s="365" t="b">
        <f t="shared" si="647"/>
        <v>0</v>
      </c>
      <c r="CC1440" s="365">
        <f t="shared" si="648"/>
        <v>0</v>
      </c>
      <c r="CD1440" s="365" t="b">
        <f t="shared" si="649"/>
        <v>0</v>
      </c>
      <c r="CE1440" s="365" t="b">
        <f t="shared" si="650"/>
        <v>0</v>
      </c>
      <c r="CF1440" s="365" t="b">
        <f t="shared" si="651"/>
        <v>0</v>
      </c>
      <c r="CG1440" s="365" t="b">
        <f t="shared" si="652"/>
        <v>0</v>
      </c>
      <c r="CH1440" s="365" t="b">
        <f t="shared" si="653"/>
        <v>0</v>
      </c>
      <c r="CI1440" s="72" t="b">
        <f t="shared" si="654"/>
        <v>0</v>
      </c>
      <c r="CJ1440" s="72" t="b">
        <f t="shared" si="655"/>
        <v>0</v>
      </c>
      <c r="CK1440" s="72">
        <f t="shared" si="656"/>
        <v>0</v>
      </c>
      <c r="CL1440" s="72">
        <f t="shared" si="657"/>
        <v>0</v>
      </c>
      <c r="CM1440" s="72" t="b">
        <f t="shared" si="658"/>
        <v>0</v>
      </c>
      <c r="CN1440" s="72" t="b">
        <f t="shared" si="659"/>
        <v>0</v>
      </c>
      <c r="CP1440" s="13">
        <f t="shared" si="660"/>
        <v>0</v>
      </c>
      <c r="CQ1440" s="13" t="b">
        <f t="shared" si="661"/>
        <v>0</v>
      </c>
      <c r="CR1440" s="13" t="b">
        <f t="shared" si="662"/>
        <v>0</v>
      </c>
      <c r="CS1440" s="13" t="b">
        <f t="shared" si="668"/>
        <v>0</v>
      </c>
      <c r="CT1440" s="13" t="b">
        <f t="shared" si="667"/>
        <v>0</v>
      </c>
      <c r="CU1440" s="13" t="b">
        <f t="shared" si="669"/>
        <v>0</v>
      </c>
      <c r="CV1440" s="13" t="b">
        <f t="shared" si="663"/>
        <v>0</v>
      </c>
      <c r="CW1440" s="13" t="b">
        <f t="shared" si="664"/>
        <v>0</v>
      </c>
      <c r="CX1440" s="13" t="b">
        <f t="shared" si="665"/>
        <v>0</v>
      </c>
      <c r="CY1440" s="13" t="b">
        <f t="shared" si="666"/>
        <v>0</v>
      </c>
    </row>
    <row r="1441" spans="1:103" s="282" customFormat="1" ht="15" thickBot="1">
      <c r="A1441" s="932"/>
      <c r="B1441" s="941"/>
      <c r="C1441" s="941"/>
      <c r="D1441" s="941"/>
      <c r="E1441" s="941"/>
      <c r="F1441" s="941"/>
      <c r="G1441" s="941"/>
      <c r="H1441" s="941"/>
      <c r="I1441" s="941"/>
      <c r="J1441" s="941"/>
      <c r="K1441" s="941"/>
      <c r="L1441" s="941"/>
      <c r="M1441" s="941"/>
      <c r="N1441" s="941"/>
      <c r="O1441" s="302"/>
      <c r="P1441" s="941"/>
      <c r="Q1441" s="941"/>
      <c r="R1441" s="941"/>
      <c r="S1441" s="941"/>
      <c r="T1441" s="941"/>
      <c r="U1441" s="941"/>
      <c r="V1441" s="941"/>
      <c r="W1441" s="283"/>
      <c r="X1441" s="283"/>
      <c r="Y1441" s="283"/>
      <c r="Z1441" s="283"/>
      <c r="AA1441" s="339" t="s">
        <v>38</v>
      </c>
      <c r="AB1441" s="303"/>
      <c r="AC1441" s="303">
        <v>120</v>
      </c>
      <c r="AD1441" s="283">
        <v>4200</v>
      </c>
      <c r="AE1441" s="941"/>
      <c r="AF1441" s="334">
        <f t="shared" si="641"/>
        <v>0</v>
      </c>
      <c r="AG1441" s="281">
        <f>IF(R1441="kompletna",Q1441*J1441*0.0036*'lista, wskaźniki'!$F$13, IF(R1441="częściowa",Q1441*J1441*0.0036*'lista, wskaźniki'!$F$14, IF(R1441="brak",Q1441*J1441*0.0036*'lista, wskaźniki'!$F$15,)))</f>
        <v>0</v>
      </c>
      <c r="AH1441" s="334">
        <f>IF(Y1441="inne",K1441*'lista, wskaźniki'!$E$35,IF(Y1441="to samo źródło",0,IF(Y1441=0,0)))</f>
        <v>0</v>
      </c>
      <c r="AI1441" s="334">
        <f>IF(AA1441="gaz z sieci",AC1441*'lista, wskaźniki'!$D$21)</f>
        <v>4.3343999999999996</v>
      </c>
      <c r="AJ1441" s="281">
        <f>IF(AA1441="węgiel",AB1441*'lista, wskaźniki'!$D$20, IF('Sektor mieszkaniowy'!AA1441="drewno",'Sektor mieszkaniowy'!AB1441*'lista, wskaźniki'!$D$22,IF('Sektor mieszkaniowy'!AA1441="pellet",AB1441*'lista, wskaźniki'!$D$23,IF('Sektor mieszkaniowy'!AA1441="gaz z sieci",AB1441*'lista, wskaźniki'!$D$21,IF('Sektor mieszkaniowy'!AA1441="olej opałowy",'Sektor mieszkaniowy'!AB1441*'lista, wskaźniki'!$D$24)))))</f>
        <v>0</v>
      </c>
      <c r="AK1441" s="1002"/>
      <c r="AL1441" s="941"/>
      <c r="AM1441" s="20">
        <f>IF(AA1441="węgiel",AF1441*1/3.6*'lista, wskaźniki'!$F$20,IF(AA1441="drewno",AF1441*1/3.6*'lista, wskaźniki'!$F$22,IF(AA1441="pellet",AF1441*1/3.6*'lista, wskaźniki'!$F$23,IF(AA1441="gaz z sieci",AF1441*1/3.6*'lista, wskaźniki'!$F$21,IF(AA1441="olej opałowy",AF1441*1/3.6*'lista, wskaźniki'!$F$24,0)))))</f>
        <v>0</v>
      </c>
      <c r="AN1441" s="20">
        <f>IF(AA1441="węgiel",AF1441*'lista, wskaźniki'!$E$42,IF(AA1441="drewno",AF1441*'lista, wskaźniki'!$G$42,IF(AA1441="pellet",AF1441*'lista, wskaźniki'!$H$42,IF(AA1441="gaz z sieci",AF1441*'lista, wskaźniki'!$F$42,IF(AA1441="olej opałowy",AF1441*'lista, wskaźniki'!$I$42,0)))))</f>
        <v>0</v>
      </c>
      <c r="AO1441" s="20">
        <f>IF(AA1441="węgiel",AF1441*'lista, wskaźniki'!$E$43,IF(AA1441="drewno",AF1441*'lista, wskaźniki'!$G$43,IF(AA1441="pellet",AF1441*'lista, wskaźniki'!$H$43,IF(AA1441="gaz z sieci",AF1441*'lista, wskaźniki'!$F$43,IF(AA1441="olej opałowy",AF1441*'lista, wskaźniki'!$I$43,0)))))</f>
        <v>0</v>
      </c>
      <c r="AP1441" s="20">
        <f>IF(AA1441="węgiel",AF1441*'lista, wskaźniki'!$E$44,IF(AA1441="drewno",AF1441*'lista, wskaźniki'!$G$44,IF(AA1441="pellet",AF1441*'lista, wskaźniki'!$H$44,IF(AA1441="gaz z sieci",AF1441*'lista, wskaźniki'!$F$44,IF(AA1441="olej opałowy",AF1441*'lista, wskaźniki'!$I$44,0)))))</f>
        <v>0</v>
      </c>
      <c r="AQ1441" s="20" t="b">
        <f>IF(Z1441="gaz",AH1441*1/3.6*'lista, wskaźniki'!$F$21,IF(Z1441="energia elektryczna",AH1441*1/3.6*'lista, wskaźniki'!$F$26))</f>
        <v>0</v>
      </c>
      <c r="AR1441" s="20" t="b">
        <f>IF(Z1441="gaz",AH1441*'lista, wskaźniki'!$F$42,IF(Z1441="energia elektryczna",AH1441*0))</f>
        <v>0</v>
      </c>
      <c r="AS1441" s="20" t="b">
        <f>IF(Z1441="gaz",AH1441*'lista, wskaźniki'!$F$43,IF(Z1441="energia elektryczna",AH1441*0))</f>
        <v>0</v>
      </c>
      <c r="AT1441" s="20" t="b">
        <f>IF(Z1441="gaz",AH1441*'lista, wskaźniki'!$F$44,IF(Z1441="energia elektryczna",AH1441*0))</f>
        <v>0</v>
      </c>
      <c r="AU1441" s="20">
        <f>AI1441*1/3.6*'lista, wskaźniki'!$F$21</f>
        <v>0.24194620799999997</v>
      </c>
      <c r="AV1441" s="20">
        <f>AI1441*'lista, wskaźniki'!$F$42</f>
        <v>2.1671999999999998E-6</v>
      </c>
      <c r="AW1441" s="20">
        <f>AI1441*'lista, wskaźniki'!$F$43</f>
        <v>2.1671999999999998E-6</v>
      </c>
      <c r="AX1441" s="20">
        <f>AI1441*'lista, wskaźniki'!$F$44</f>
        <v>0</v>
      </c>
      <c r="AY1441" s="20">
        <f>AK1441*'lista, wskaźniki'!$F$26</f>
        <v>0</v>
      </c>
      <c r="AZ1441" s="20">
        <f t="shared" si="642"/>
        <v>0.24194620799999997</v>
      </c>
      <c r="BA1441" s="20">
        <f t="shared" si="643"/>
        <v>2.1671999999999998E-6</v>
      </c>
      <c r="BB1441" s="20">
        <f t="shared" si="644"/>
        <v>2.1671999999999998E-6</v>
      </c>
      <c r="BC1441" s="20">
        <f t="shared" si="645"/>
        <v>0</v>
      </c>
      <c r="BD1441" s="941"/>
      <c r="BE1441" s="941"/>
      <c r="BF1441" s="941"/>
      <c r="BG1441" s="941"/>
      <c r="BH1441" s="283"/>
      <c r="BI1441" s="941"/>
      <c r="BJ1441" s="283"/>
      <c r="BK1441" s="941"/>
      <c r="BL1441" s="283"/>
      <c r="BM1441" s="283"/>
      <c r="BN1441" s="283"/>
      <c r="BO1441" s="283"/>
      <c r="BP1441" s="283"/>
      <c r="BQ1441" s="283"/>
      <c r="BR1441" s="283"/>
      <c r="BS1441" s="1005"/>
      <c r="BT1441" s="1005"/>
      <c r="BU1441" s="1005"/>
      <c r="BV1441" s="1005"/>
      <c r="BW1441" s="1005"/>
      <c r="BX1441" s="1005"/>
      <c r="BY1441" s="1008"/>
      <c r="CA1441" s="365" t="b">
        <f t="shared" si="646"/>
        <v>0</v>
      </c>
      <c r="CB1441" s="365" t="b">
        <f t="shared" si="647"/>
        <v>0</v>
      </c>
      <c r="CC1441" s="365" t="b">
        <f t="shared" si="648"/>
        <v>0</v>
      </c>
      <c r="CD1441" s="365">
        <f t="shared" si="649"/>
        <v>0</v>
      </c>
      <c r="CE1441" s="365" t="b">
        <f t="shared" si="650"/>
        <v>0</v>
      </c>
      <c r="CF1441" s="365" t="b">
        <f t="shared" si="651"/>
        <v>0</v>
      </c>
      <c r="CG1441" s="365" t="b">
        <f t="shared" si="652"/>
        <v>0</v>
      </c>
      <c r="CH1441" s="365">
        <f t="shared" si="653"/>
        <v>4.3343999999999996</v>
      </c>
      <c r="CI1441" s="72" t="b">
        <f t="shared" si="654"/>
        <v>0</v>
      </c>
      <c r="CJ1441" s="72" t="b">
        <f t="shared" si="655"/>
        <v>0</v>
      </c>
      <c r="CK1441" s="72" t="b">
        <f t="shared" si="656"/>
        <v>0</v>
      </c>
      <c r="CL1441" s="72">
        <f t="shared" si="657"/>
        <v>0</v>
      </c>
      <c r="CM1441" s="72" t="b">
        <f t="shared" si="658"/>
        <v>0</v>
      </c>
      <c r="CN1441" s="72" t="b">
        <f t="shared" si="659"/>
        <v>0</v>
      </c>
      <c r="CP1441" s="13">
        <f t="shared" si="660"/>
        <v>0</v>
      </c>
      <c r="CQ1441" s="13" t="b">
        <f t="shared" si="661"/>
        <v>0</v>
      </c>
      <c r="CR1441" s="13" t="b">
        <f t="shared" si="662"/>
        <v>0</v>
      </c>
      <c r="CS1441" s="13" t="b">
        <f t="shared" si="668"/>
        <v>0</v>
      </c>
      <c r="CT1441" s="13" t="b">
        <f t="shared" si="667"/>
        <v>0</v>
      </c>
      <c r="CU1441" s="13" t="b">
        <f t="shared" si="669"/>
        <v>0</v>
      </c>
      <c r="CV1441" s="13" t="b">
        <f t="shared" si="663"/>
        <v>0</v>
      </c>
      <c r="CW1441" s="13" t="b">
        <f t="shared" si="664"/>
        <v>0</v>
      </c>
      <c r="CX1441" s="13" t="b">
        <f t="shared" si="665"/>
        <v>0</v>
      </c>
      <c r="CY1441" s="13" t="b">
        <f t="shared" si="666"/>
        <v>0</v>
      </c>
    </row>
    <row r="1442" spans="1:103" ht="15" thickBot="1">
      <c r="A1442" s="933"/>
      <c r="B1442" s="942"/>
      <c r="C1442" s="942"/>
      <c r="D1442" s="942"/>
      <c r="E1442" s="942"/>
      <c r="F1442" s="942"/>
      <c r="G1442" s="942"/>
      <c r="H1442" s="942"/>
      <c r="I1442" s="942"/>
      <c r="J1442" s="942"/>
      <c r="K1442" s="942"/>
      <c r="L1442" s="942"/>
      <c r="M1442" s="942"/>
      <c r="N1442" s="942"/>
      <c r="O1442" s="176"/>
      <c r="P1442" s="942"/>
      <c r="Q1442" s="942"/>
      <c r="R1442" s="942"/>
      <c r="S1442" s="942"/>
      <c r="T1442" s="942"/>
      <c r="U1442" s="942"/>
      <c r="V1442" s="942"/>
      <c r="W1442" s="21"/>
      <c r="X1442" s="21"/>
      <c r="Y1442" s="21"/>
      <c r="Z1442" s="21"/>
      <c r="AA1442" s="21" t="s">
        <v>37</v>
      </c>
      <c r="AB1442" s="55"/>
      <c r="AC1442" s="55"/>
      <c r="AD1442" s="21"/>
      <c r="AE1442" s="942"/>
      <c r="AF1442" s="334">
        <f t="shared" si="641"/>
        <v>0</v>
      </c>
      <c r="AG1442" s="272">
        <f>IF(R1442="kompletna",Q1442*J1442*0.0036*'lista, wskaźniki'!$F$13, IF(R1442="częściowa",Q1442*J1442*0.0036*'lista, wskaźniki'!$F$14, IF(R1442="brak",Q1442*J1442*0.0036*'lista, wskaźniki'!$F$15,)))</f>
        <v>0</v>
      </c>
      <c r="AH1442" s="334">
        <f>IF(Y1442="inne",K1442*'lista, wskaźniki'!$E$35,IF(Y1442="to samo źródło",0,IF(Y1442=0,0)))</f>
        <v>0</v>
      </c>
      <c r="AI1442" s="334" t="b">
        <f>IF(AA1442="gaz z sieci",AC1442*'lista, wskaźniki'!$D$21)</f>
        <v>0</v>
      </c>
      <c r="AJ1442" s="272">
        <f>IF(AA1442="węgiel",AB1442*'lista, wskaźniki'!$D$20, IF('Sektor mieszkaniowy'!AA1442="drewno",'Sektor mieszkaniowy'!AB1442*'lista, wskaźniki'!$D$22,IF('Sektor mieszkaniowy'!AA1442="pellet",AB1442*'lista, wskaźniki'!$D$23,IF('Sektor mieszkaniowy'!AA1442="gaz z sieci",AB1442*'lista, wskaźniki'!$D$21,IF('Sektor mieszkaniowy'!AA1442="olej opałowy",'Sektor mieszkaniowy'!AB1442*'lista, wskaźniki'!$D$24)))))</f>
        <v>0</v>
      </c>
      <c r="AK1442" s="1003"/>
      <c r="AL1442" s="942"/>
      <c r="AM1442" s="20">
        <f>IF(AA1442="węgiel",AF1442*1/3.6*'lista, wskaźniki'!$F$20,IF(AA1442="drewno",AF1442*1/3.6*'lista, wskaźniki'!$F$22,IF(AA1442="pellet",AF1442*1/3.6*'lista, wskaźniki'!$F$23,IF(AA1442="gaz z sieci",AF1442*1/3.6*'lista, wskaźniki'!$F$21,IF(AA1442="olej opałowy",AF1442*1/3.6*'lista, wskaźniki'!$F$24,0)))))</f>
        <v>0</v>
      </c>
      <c r="AN1442" s="20">
        <f>IF(AA1442="węgiel",AF1442*'lista, wskaźniki'!$E$42,IF(AA1442="drewno",AF1442*'lista, wskaźniki'!$G$42,IF(AA1442="pellet",AF1442*'lista, wskaźniki'!$H$42,IF(AA1442="gaz z sieci",AF1442*'lista, wskaźniki'!$F$42,IF(AA1442="olej opałowy",AF1442*'lista, wskaźniki'!$I$42,0)))))</f>
        <v>0</v>
      </c>
      <c r="AO1442" s="20">
        <f>IF(AA1442="węgiel",AF1442*'lista, wskaźniki'!$E$43,IF(AA1442="drewno",AF1442*'lista, wskaźniki'!$G$43,IF(AA1442="pellet",AF1442*'lista, wskaźniki'!$H$43,IF(AA1442="gaz z sieci",AF1442*'lista, wskaźniki'!$F$43,IF(AA1442="olej opałowy",AF1442*'lista, wskaźniki'!$I$43,0)))))</f>
        <v>0</v>
      </c>
      <c r="AP1442" s="20">
        <f>IF(AA1442="węgiel",AF1442*'lista, wskaźniki'!$E$44,IF(AA1442="drewno",AF1442*'lista, wskaźniki'!$G$44,IF(AA1442="pellet",AF1442*'lista, wskaźniki'!$H$44,IF(AA1442="gaz z sieci",AF1442*'lista, wskaźniki'!$F$44,IF(AA1442="olej opałowy",AF1442*'lista, wskaźniki'!$I$44,0)))))</f>
        <v>0</v>
      </c>
      <c r="AQ1442" s="20" t="b">
        <f>IF(Z1442="gaz",AH1442*1/3.6*'lista, wskaźniki'!$F$21,IF(Z1442="energia elektryczna",AH1442*1/3.6*'lista, wskaźniki'!$F$26))</f>
        <v>0</v>
      </c>
      <c r="AR1442" s="20" t="b">
        <f>IF(Z1442="gaz",AH1442*'lista, wskaźniki'!$F$42,IF(Z1442="energia elektryczna",AH1442*0))</f>
        <v>0</v>
      </c>
      <c r="AS1442" s="20" t="b">
        <f>IF(Z1442="gaz",AH1442*'lista, wskaźniki'!$F$43,IF(Z1442="energia elektryczna",AH1442*0))</f>
        <v>0</v>
      </c>
      <c r="AT1442" s="20" t="b">
        <f>IF(Z1442="gaz",AH1442*'lista, wskaźniki'!$F$44,IF(Z1442="energia elektryczna",AH1442*0))</f>
        <v>0</v>
      </c>
      <c r="AU1442" s="20">
        <f>AI1442*1/3.6*'lista, wskaźniki'!$F$21</f>
        <v>0</v>
      </c>
      <c r="AV1442" s="20">
        <f>AI1442*'lista, wskaźniki'!$F$42</f>
        <v>0</v>
      </c>
      <c r="AW1442" s="20">
        <f>AI1442*'lista, wskaźniki'!$F$43</f>
        <v>0</v>
      </c>
      <c r="AX1442" s="20">
        <f>AI1442*'lista, wskaźniki'!$F$44</f>
        <v>0</v>
      </c>
      <c r="AY1442" s="20">
        <f>AK1442*'lista, wskaźniki'!$F$26</f>
        <v>0</v>
      </c>
      <c r="AZ1442" s="20">
        <f t="shared" si="642"/>
        <v>0</v>
      </c>
      <c r="BA1442" s="20">
        <f t="shared" si="643"/>
        <v>0</v>
      </c>
      <c r="BB1442" s="20">
        <f t="shared" si="644"/>
        <v>0</v>
      </c>
      <c r="BC1442" s="20">
        <f t="shared" si="645"/>
        <v>0</v>
      </c>
      <c r="BD1442" s="942"/>
      <c r="BE1442" s="942"/>
      <c r="BF1442" s="942"/>
      <c r="BG1442" s="942"/>
      <c r="BH1442" s="21"/>
      <c r="BI1442" s="942"/>
      <c r="BJ1442" s="21"/>
      <c r="BK1442" s="942"/>
      <c r="BL1442" s="21"/>
      <c r="BM1442" s="21"/>
      <c r="BN1442" s="21"/>
      <c r="BO1442" s="21"/>
      <c r="BP1442" s="21"/>
      <c r="BQ1442" s="21"/>
      <c r="BR1442" s="21"/>
      <c r="BS1442" s="1006"/>
      <c r="BT1442" s="1006"/>
      <c r="BU1442" s="1006"/>
      <c r="BV1442" s="1006"/>
      <c r="BW1442" s="1006"/>
      <c r="BX1442" s="1006"/>
      <c r="BY1442" s="1009"/>
      <c r="CA1442" s="365" t="b">
        <f t="shared" si="646"/>
        <v>0</v>
      </c>
      <c r="CB1442" s="365" t="b">
        <f t="shared" si="647"/>
        <v>0</v>
      </c>
      <c r="CC1442" s="365" t="b">
        <f t="shared" si="648"/>
        <v>0</v>
      </c>
      <c r="CD1442" s="365" t="b">
        <f t="shared" si="649"/>
        <v>0</v>
      </c>
      <c r="CE1442" s="365">
        <f t="shared" si="650"/>
        <v>0</v>
      </c>
      <c r="CF1442" s="365" t="b">
        <f t="shared" si="651"/>
        <v>0</v>
      </c>
      <c r="CG1442" s="365" t="b">
        <f t="shared" si="652"/>
        <v>0</v>
      </c>
      <c r="CH1442" s="365" t="b">
        <f t="shared" si="653"/>
        <v>0</v>
      </c>
      <c r="CI1442" s="72" t="b">
        <f t="shared" si="654"/>
        <v>0</v>
      </c>
      <c r="CJ1442" s="72" t="b">
        <f t="shared" si="655"/>
        <v>0</v>
      </c>
      <c r="CK1442" s="72" t="b">
        <f t="shared" si="656"/>
        <v>0</v>
      </c>
      <c r="CL1442" s="72">
        <f t="shared" si="657"/>
        <v>0</v>
      </c>
      <c r="CM1442" s="72">
        <f t="shared" si="658"/>
        <v>0</v>
      </c>
      <c r="CN1442" s="72" t="b">
        <f t="shared" si="659"/>
        <v>0</v>
      </c>
      <c r="CP1442" s="13">
        <f t="shared" si="660"/>
        <v>0</v>
      </c>
      <c r="CQ1442" s="13" t="b">
        <f t="shared" si="661"/>
        <v>0</v>
      </c>
      <c r="CR1442" s="13" t="b">
        <f t="shared" si="662"/>
        <v>0</v>
      </c>
      <c r="CS1442" s="13" t="b">
        <f t="shared" si="668"/>
        <v>0</v>
      </c>
      <c r="CT1442" s="13" t="b">
        <f t="shared" si="667"/>
        <v>0</v>
      </c>
      <c r="CU1442" s="13" t="b">
        <f t="shared" si="669"/>
        <v>0</v>
      </c>
      <c r="CV1442" s="13" t="b">
        <f t="shared" si="663"/>
        <v>0</v>
      </c>
      <c r="CW1442" s="13" t="b">
        <f t="shared" si="664"/>
        <v>0</v>
      </c>
      <c r="CX1442" s="13" t="b">
        <f t="shared" si="665"/>
        <v>0</v>
      </c>
      <c r="CY1442" s="13" t="b">
        <f t="shared" si="666"/>
        <v>0</v>
      </c>
    </row>
    <row r="1443" spans="1:103" ht="15" thickBot="1">
      <c r="A1443" s="931">
        <v>289</v>
      </c>
      <c r="B1443" s="940" t="s">
        <v>232</v>
      </c>
      <c r="C1443" s="940"/>
      <c r="D1443" s="940"/>
      <c r="E1443" s="940"/>
      <c r="F1443" s="940"/>
      <c r="G1443" s="940"/>
      <c r="H1443" s="940"/>
      <c r="I1443" s="940" t="s">
        <v>11</v>
      </c>
      <c r="J1443" s="940">
        <v>96</v>
      </c>
      <c r="K1443" s="940">
        <v>5</v>
      </c>
      <c r="L1443" s="940" t="s">
        <v>16</v>
      </c>
      <c r="M1443" s="940"/>
      <c r="N1443" s="940" t="s">
        <v>16</v>
      </c>
      <c r="O1443" s="174"/>
      <c r="P1443" s="940" t="s">
        <v>17</v>
      </c>
      <c r="Q1443" s="940">
        <f>IF(I1443="&lt;1966",'lista, wskaźniki'!$G$4,IF(I1443="1967-1985",'lista, wskaźniki'!$G$5,IF(I1443="1986-1992",'lista, wskaźniki'!$G$6,IF(I1443="1993-1996",'lista, wskaźniki'!$G$7,IF(I1443="&gt;1997",'lista, wskaźniki'!$G$8,IF(I1443=0,'lista, wskaźniki'!$G$4))))))</f>
        <v>250</v>
      </c>
      <c r="R1443" s="940" t="s">
        <v>23</v>
      </c>
      <c r="S1443" s="940" t="s">
        <v>27</v>
      </c>
      <c r="T1443" s="940">
        <v>20</v>
      </c>
      <c r="U1443" s="940">
        <v>2008</v>
      </c>
      <c r="V1443" s="940"/>
      <c r="W1443" s="19" t="s">
        <v>35</v>
      </c>
      <c r="X1443" s="19" t="s">
        <v>39</v>
      </c>
      <c r="Y1443" s="19" t="s">
        <v>42</v>
      </c>
      <c r="Z1443" s="19"/>
      <c r="AA1443" s="19" t="s">
        <v>35</v>
      </c>
      <c r="AB1443" s="54"/>
      <c r="AC1443" s="54"/>
      <c r="AD1443" s="19"/>
      <c r="AE1443" s="940">
        <v>10</v>
      </c>
      <c r="AF1443" s="334">
        <f t="shared" si="641"/>
        <v>0</v>
      </c>
      <c r="AG1443" s="272">
        <v>0</v>
      </c>
      <c r="AH1443" s="334">
        <f>IF(Y1443="inne",K1443*'lista, wskaźniki'!$E$35,IF(Y1443="to samo źródło",0,IF(Y1443=0,0)))</f>
        <v>0</v>
      </c>
      <c r="AI1443" s="334" t="b">
        <f>IF(AA1443="gaz z sieci",AC1443*'lista, wskaźniki'!$D$21)</f>
        <v>0</v>
      </c>
      <c r="AJ1443" s="272">
        <f>IF(AA1443="węgiel",AB1443*'lista, wskaźniki'!$D$20, IF('Sektor mieszkaniowy'!AA1443="drewno",'Sektor mieszkaniowy'!AB1443*'lista, wskaźniki'!$D$22,IF('Sektor mieszkaniowy'!AA1443="pellet",AB1443*'lista, wskaźniki'!$D$23,IF('Sektor mieszkaniowy'!AA1443="gaz z sieci",AB1443*'lista, wskaźniki'!$D$21,IF('Sektor mieszkaniowy'!AA1443="olej opałowy",'Sektor mieszkaniowy'!AB1443*'lista, wskaźniki'!$D$24)))))</f>
        <v>0</v>
      </c>
      <c r="AK1443" s="1001">
        <f>1800/1000</f>
        <v>1.8</v>
      </c>
      <c r="AL1443" s="940">
        <v>2800</v>
      </c>
      <c r="AM1443" s="20">
        <f>IF(AA1443="węgiel",AF1443*1/3.6*'lista, wskaźniki'!$F$20,IF(AA1443="drewno",AF1443*1/3.6*'lista, wskaźniki'!$F$22,IF(AA1443="pellet",AF1443*1/3.6*'lista, wskaźniki'!$F$23,IF(AA1443="gaz z sieci",AF1443*1/3.6*'lista, wskaźniki'!$F$21,IF(AA1443="olej opałowy",AF1443*1/3.6*'lista, wskaźniki'!$F$24,0)))))</f>
        <v>0</v>
      </c>
      <c r="AN1443" s="20">
        <f>IF(AA1443="węgiel",AF1443*'lista, wskaźniki'!$E$42,IF(AA1443="drewno",AF1443*'lista, wskaźniki'!$G$42,IF(AA1443="pellet",AF1443*'lista, wskaźniki'!$H$42,IF(AA1443="gaz z sieci",AF1443*'lista, wskaźniki'!$F$42,IF(AA1443="olej opałowy",AF1443*'lista, wskaźniki'!$I$42,0)))))</f>
        <v>0</v>
      </c>
      <c r="AO1443" s="20">
        <f>IF(AA1443="węgiel",AF1443*'lista, wskaźniki'!$E$43,IF(AA1443="drewno",AF1443*'lista, wskaźniki'!$G$43,IF(AA1443="pellet",AF1443*'lista, wskaźniki'!$H$43,IF(AA1443="gaz z sieci",AF1443*'lista, wskaźniki'!$F$43,IF(AA1443="olej opałowy",AF1443*'lista, wskaźniki'!$I$43,0)))))</f>
        <v>0</v>
      </c>
      <c r="AP1443" s="20">
        <f>IF(AA1443="węgiel",AF1443*'lista, wskaźniki'!$E$44,IF(AA1443="drewno",AF1443*'lista, wskaźniki'!$G$44,IF(AA1443="pellet",AF1443*'lista, wskaźniki'!$H$44,IF(AA1443="gaz z sieci",AF1443*'lista, wskaźniki'!$F$44,IF(AA1443="olej opałowy",AF1443*'lista, wskaźniki'!$I$44,0)))))</f>
        <v>0</v>
      </c>
      <c r="AQ1443" s="20" t="b">
        <f>IF(Z1443="gaz",AH1443*1/3.6*'lista, wskaźniki'!$F$21,IF(Z1443="energia elektryczna",AH1443*1/3.6*'lista, wskaźniki'!$F$26))</f>
        <v>0</v>
      </c>
      <c r="AR1443" s="20" t="b">
        <f>IF(Z1443="gaz",AH1443*'lista, wskaźniki'!$F$42,IF(Z1443="energia elektryczna",AH1443*0))</f>
        <v>0</v>
      </c>
      <c r="AS1443" s="20" t="b">
        <f>IF(Z1443="gaz",AH1443*'lista, wskaźniki'!$F$43,IF(Z1443="energia elektryczna",AH1443*0))</f>
        <v>0</v>
      </c>
      <c r="AT1443" s="20" t="b">
        <f>IF(Z1443="gaz",AH1443*'lista, wskaźniki'!$F$44,IF(Z1443="energia elektryczna",AH1443*0))</f>
        <v>0</v>
      </c>
      <c r="AU1443" s="20">
        <f>AI1443*1/3.6*'lista, wskaźniki'!$F$21</f>
        <v>0</v>
      </c>
      <c r="AV1443" s="20">
        <f>AI1443*'lista, wskaźniki'!$F$42</f>
        <v>0</v>
      </c>
      <c r="AW1443" s="20">
        <f>AI1443*'lista, wskaźniki'!$F$43</f>
        <v>0</v>
      </c>
      <c r="AX1443" s="20">
        <f>AI1443*'lista, wskaźniki'!$F$44</f>
        <v>0</v>
      </c>
      <c r="AY1443" s="20">
        <f>AK1443*'lista, wskaźniki'!$F$26</f>
        <v>1.6020000000000001</v>
      </c>
      <c r="AZ1443" s="20">
        <f t="shared" si="642"/>
        <v>1.6020000000000001</v>
      </c>
      <c r="BA1443" s="20">
        <f t="shared" si="643"/>
        <v>0</v>
      </c>
      <c r="BB1443" s="20">
        <f t="shared" si="644"/>
        <v>0</v>
      </c>
      <c r="BC1443" s="20">
        <f t="shared" si="645"/>
        <v>0</v>
      </c>
      <c r="BD1443" s="940" t="s">
        <v>17</v>
      </c>
      <c r="BE1443" s="940" t="s">
        <v>17</v>
      </c>
      <c r="BF1443" s="940" t="s">
        <v>17</v>
      </c>
      <c r="BG1443" s="940" t="s">
        <v>17</v>
      </c>
      <c r="BH1443" s="19"/>
      <c r="BI1443" s="940" t="s">
        <v>16</v>
      </c>
      <c r="BJ1443" s="19" t="s">
        <v>52</v>
      </c>
      <c r="BK1443" s="940" t="s">
        <v>17</v>
      </c>
      <c r="BL1443" s="19"/>
      <c r="BM1443" s="19"/>
      <c r="BN1443" s="19"/>
      <c r="BO1443" s="19" t="s">
        <v>57</v>
      </c>
      <c r="BP1443" s="19" t="s">
        <v>52</v>
      </c>
      <c r="BQ1443" s="19"/>
      <c r="BR1443" s="19"/>
      <c r="BS1443" s="1004"/>
      <c r="BT1443" s="1004"/>
      <c r="BU1443" s="1004"/>
      <c r="BV1443" s="1004"/>
      <c r="BW1443" s="1004"/>
      <c r="BX1443" s="1004"/>
      <c r="BY1443" s="1007"/>
      <c r="CA1443" s="365">
        <f t="shared" si="646"/>
        <v>0</v>
      </c>
      <c r="CB1443" s="365" t="b">
        <f t="shared" si="647"/>
        <v>0</v>
      </c>
      <c r="CC1443" s="365" t="b">
        <f t="shared" si="648"/>
        <v>0</v>
      </c>
      <c r="CD1443" s="365" t="b">
        <f t="shared" si="649"/>
        <v>0</v>
      </c>
      <c r="CE1443" s="365" t="b">
        <f t="shared" si="650"/>
        <v>0</v>
      </c>
      <c r="CF1443" s="365" t="b">
        <f t="shared" si="651"/>
        <v>0</v>
      </c>
      <c r="CG1443" s="365" t="b">
        <f t="shared" si="652"/>
        <v>0</v>
      </c>
      <c r="CH1443" s="365" t="b">
        <f t="shared" si="653"/>
        <v>0</v>
      </c>
      <c r="CI1443" s="72">
        <f t="shared" si="654"/>
        <v>0</v>
      </c>
      <c r="CJ1443" s="72" t="b">
        <f t="shared" si="655"/>
        <v>0</v>
      </c>
      <c r="CK1443" s="72" t="b">
        <f t="shared" si="656"/>
        <v>0</v>
      </c>
      <c r="CL1443" s="72">
        <f t="shared" si="657"/>
        <v>0</v>
      </c>
      <c r="CM1443" s="72" t="b">
        <f t="shared" si="658"/>
        <v>0</v>
      </c>
      <c r="CN1443" s="72" t="b">
        <f t="shared" si="659"/>
        <v>0</v>
      </c>
      <c r="CP1443" s="13" t="b">
        <f t="shared" si="660"/>
        <v>0</v>
      </c>
      <c r="CQ1443" s="13">
        <f t="shared" si="661"/>
        <v>0</v>
      </c>
      <c r="CR1443" s="13">
        <f t="shared" si="662"/>
        <v>96</v>
      </c>
      <c r="CS1443" s="13">
        <f t="shared" si="668"/>
        <v>48</v>
      </c>
      <c r="CT1443" s="13" t="b">
        <f t="shared" si="667"/>
        <v>0</v>
      </c>
      <c r="CU1443" s="13">
        <f t="shared" si="669"/>
        <v>0</v>
      </c>
      <c r="CV1443" s="13" t="b">
        <f t="shared" si="663"/>
        <v>0</v>
      </c>
      <c r="CW1443" s="13">
        <f t="shared" si="664"/>
        <v>0</v>
      </c>
      <c r="CX1443" s="13" t="b">
        <f t="shared" si="665"/>
        <v>0</v>
      </c>
      <c r="CY1443" s="13">
        <f t="shared" si="666"/>
        <v>0</v>
      </c>
    </row>
    <row r="1444" spans="1:103" ht="15" thickBot="1">
      <c r="A1444" s="932"/>
      <c r="B1444" s="941"/>
      <c r="C1444" s="941"/>
      <c r="D1444" s="941"/>
      <c r="E1444" s="941"/>
      <c r="F1444" s="941"/>
      <c r="G1444" s="941"/>
      <c r="H1444" s="941"/>
      <c r="I1444" s="941"/>
      <c r="J1444" s="941"/>
      <c r="K1444" s="941"/>
      <c r="L1444" s="941"/>
      <c r="M1444" s="941"/>
      <c r="N1444" s="941"/>
      <c r="O1444" s="175"/>
      <c r="P1444" s="941"/>
      <c r="Q1444" s="941"/>
      <c r="R1444" s="941"/>
      <c r="S1444" s="941"/>
      <c r="T1444" s="941"/>
      <c r="U1444" s="941"/>
      <c r="V1444" s="941"/>
      <c r="W1444" s="20" t="s">
        <v>36</v>
      </c>
      <c r="X1444" s="20"/>
      <c r="Y1444" s="20"/>
      <c r="Z1444" s="20"/>
      <c r="AA1444" s="20" t="s">
        <v>36</v>
      </c>
      <c r="AB1444" s="22">
        <v>13</v>
      </c>
      <c r="AC1444" s="22"/>
      <c r="AD1444" s="20">
        <v>1500</v>
      </c>
      <c r="AE1444" s="941"/>
      <c r="AF1444" s="334">
        <f t="shared" si="641"/>
        <v>135.95999999999998</v>
      </c>
      <c r="AG1444" s="272">
        <v>69.12</v>
      </c>
      <c r="AH1444" s="334">
        <f>IF(Y1444="inne",K1444*'lista, wskaźniki'!$E$35,IF(Y1444="to samo źródło",0,IF(Y1444=0,0)))</f>
        <v>0</v>
      </c>
      <c r="AI1444" s="334" t="b">
        <f>IF(AA1444="gaz z sieci",AC1444*'lista, wskaźniki'!$D$21)</f>
        <v>0</v>
      </c>
      <c r="AJ1444" s="272">
        <f>IF(AA1444="węgiel",AB1444*'lista, wskaźniki'!$D$20, IF('Sektor mieszkaniowy'!AA1444="drewno",'Sektor mieszkaniowy'!AB1444*'lista, wskaźniki'!$D$22,IF('Sektor mieszkaniowy'!AA1444="pellet",AB1444*'lista, wskaźniki'!$D$23,IF('Sektor mieszkaniowy'!AA1444="gaz z sieci",AB1444*'lista, wskaźniki'!$D$21,IF('Sektor mieszkaniowy'!AA1444="olej opałowy",'Sektor mieszkaniowy'!AB1444*'lista, wskaźniki'!$D$24)))))</f>
        <v>202.79999999999998</v>
      </c>
      <c r="AK1444" s="1002"/>
      <c r="AL1444" s="941"/>
      <c r="AM1444" s="20">
        <f>IF(AA1444="węgiel",AF1444*1/3.6*'lista, wskaźniki'!$F$20,IF(AA1444="drewno",AF1444*1/3.6*'lista, wskaźniki'!$F$22,IF(AA1444="pellet",AF1444*1/3.6*'lista, wskaźniki'!$F$23,IF(AA1444="gaz z sieci",AF1444*1/3.6*'lista, wskaźniki'!$F$21,IF(AA1444="olej opałowy",AF1444*1/3.6*'lista, wskaźniki'!$F$24,0)))))</f>
        <v>0</v>
      </c>
      <c r="AN1444" s="20">
        <f>IF(AA1444="węgiel",AF1444*'lista, wskaźniki'!$E$42,IF(AA1444="drewno",AF1444*'lista, wskaźniki'!$G$42,IF(AA1444="pellet",AF1444*'lista, wskaźniki'!$H$42,IF(AA1444="gaz z sieci",AF1444*'lista, wskaźniki'!$F$42,IF(AA1444="olej opałowy",AF1444*'lista, wskaźniki'!$I$42,0)))))</f>
        <v>0.11012759999999998</v>
      </c>
      <c r="AO1444" s="20">
        <f>IF(AA1444="węgiel",AF1444*'lista, wskaźniki'!$E$43,IF(AA1444="drewno",AF1444*'lista, wskaźniki'!$G$43,IF(AA1444="pellet",AF1444*'lista, wskaźniki'!$H$43,IF(AA1444="gaz z sieci",AF1444*'lista, wskaźniki'!$F$43,IF(AA1444="olej opałowy",AF1444*'lista, wskaźniki'!$I$43,0)))))</f>
        <v>0.11012759999999998</v>
      </c>
      <c r="AP1444" s="20">
        <f>IF(AA1444="węgiel",AF1444*'lista, wskaźniki'!$E$44,IF(AA1444="drewno",AF1444*'lista, wskaźniki'!$G$44,IF(AA1444="pellet",AF1444*'lista, wskaźniki'!$H$44,IF(AA1444="gaz z sieci",AF1444*'lista, wskaźniki'!$F$44,IF(AA1444="olej opałowy",AF1444*'lista, wskaźniki'!$I$44,0)))))</f>
        <v>3.3989999999999991E-5</v>
      </c>
      <c r="AQ1444" s="20" t="b">
        <f>IF(Z1444="gaz",AH1444*1/3.6*'lista, wskaźniki'!$F$21,IF(Z1444="energia elektryczna",AH1444*1/3.6*'lista, wskaźniki'!$F$26))</f>
        <v>0</v>
      </c>
      <c r="AR1444" s="20" t="b">
        <f>IF(Z1444="gaz",AH1444*'lista, wskaźniki'!$F$42,IF(Z1444="energia elektryczna",AH1444*0))</f>
        <v>0</v>
      </c>
      <c r="AS1444" s="20" t="b">
        <f>IF(Z1444="gaz",AH1444*'lista, wskaźniki'!$F$43,IF(Z1444="energia elektryczna",AH1444*0))</f>
        <v>0</v>
      </c>
      <c r="AT1444" s="20" t="b">
        <f>IF(Z1444="gaz",AH1444*'lista, wskaźniki'!$F$44,IF(Z1444="energia elektryczna",AH1444*0))</f>
        <v>0</v>
      </c>
      <c r="AU1444" s="20">
        <f>AI1444*1/3.6*'lista, wskaźniki'!$F$21</f>
        <v>0</v>
      </c>
      <c r="AV1444" s="20">
        <f>AI1444*'lista, wskaźniki'!$F$42</f>
        <v>0</v>
      </c>
      <c r="AW1444" s="20">
        <f>AI1444*'lista, wskaźniki'!$F$43</f>
        <v>0</v>
      </c>
      <c r="AX1444" s="20">
        <f>AI1444*'lista, wskaźniki'!$F$44</f>
        <v>0</v>
      </c>
      <c r="AY1444" s="20">
        <f>AK1444*'lista, wskaźniki'!$F$26</f>
        <v>0</v>
      </c>
      <c r="AZ1444" s="20">
        <f t="shared" si="642"/>
        <v>0</v>
      </c>
      <c r="BA1444" s="20">
        <f t="shared" si="643"/>
        <v>0.11012759999999998</v>
      </c>
      <c r="BB1444" s="20">
        <f t="shared" si="644"/>
        <v>0.11012759999999998</v>
      </c>
      <c r="BC1444" s="20">
        <f t="shared" si="645"/>
        <v>3.3989999999999991E-5</v>
      </c>
      <c r="BD1444" s="941"/>
      <c r="BE1444" s="941"/>
      <c r="BF1444" s="941"/>
      <c r="BG1444" s="941"/>
      <c r="BH1444" s="20"/>
      <c r="BI1444" s="941"/>
      <c r="BJ1444" s="20"/>
      <c r="BK1444" s="941"/>
      <c r="BL1444" s="20"/>
      <c r="BM1444" s="20"/>
      <c r="BN1444" s="20"/>
      <c r="BO1444" s="20"/>
      <c r="BP1444" s="20" t="s">
        <v>53</v>
      </c>
      <c r="BQ1444" s="20"/>
      <c r="BR1444" s="20"/>
      <c r="BS1444" s="1005"/>
      <c r="BT1444" s="1005"/>
      <c r="BU1444" s="1005"/>
      <c r="BV1444" s="1005"/>
      <c r="BW1444" s="1005"/>
      <c r="BX1444" s="1005"/>
      <c r="BY1444" s="1008"/>
      <c r="CA1444" s="365" t="b">
        <f t="shared" si="646"/>
        <v>0</v>
      </c>
      <c r="CB1444" s="365">
        <f t="shared" si="647"/>
        <v>135.95999999999998</v>
      </c>
      <c r="CC1444" s="365" t="b">
        <f t="shared" si="648"/>
        <v>0</v>
      </c>
      <c r="CD1444" s="365" t="b">
        <f t="shared" si="649"/>
        <v>0</v>
      </c>
      <c r="CE1444" s="365" t="b">
        <f t="shared" si="650"/>
        <v>0</v>
      </c>
      <c r="CF1444" s="365" t="b">
        <f t="shared" si="651"/>
        <v>0</v>
      </c>
      <c r="CG1444" s="365" t="b">
        <f t="shared" si="652"/>
        <v>0</v>
      </c>
      <c r="CH1444" s="365" t="b">
        <f t="shared" si="653"/>
        <v>0</v>
      </c>
      <c r="CI1444" s="72" t="b">
        <f t="shared" si="654"/>
        <v>0</v>
      </c>
      <c r="CJ1444" s="72">
        <f t="shared" si="655"/>
        <v>135.95999999999998</v>
      </c>
      <c r="CK1444" s="72" t="b">
        <f t="shared" si="656"/>
        <v>0</v>
      </c>
      <c r="CL1444" s="72">
        <f t="shared" si="657"/>
        <v>0</v>
      </c>
      <c r="CM1444" s="72" t="b">
        <f t="shared" si="658"/>
        <v>0</v>
      </c>
      <c r="CN1444" s="72" t="b">
        <f t="shared" si="659"/>
        <v>0</v>
      </c>
      <c r="CP1444" s="13">
        <f t="shared" si="660"/>
        <v>0</v>
      </c>
      <c r="CQ1444" s="13" t="b">
        <f t="shared" si="661"/>
        <v>0</v>
      </c>
      <c r="CR1444" s="13" t="b">
        <f t="shared" si="662"/>
        <v>0</v>
      </c>
      <c r="CS1444" s="13" t="b">
        <f t="shared" si="668"/>
        <v>0</v>
      </c>
      <c r="CT1444" s="13" t="b">
        <f t="shared" si="667"/>
        <v>0</v>
      </c>
      <c r="CU1444" s="13" t="b">
        <f t="shared" si="669"/>
        <v>0</v>
      </c>
      <c r="CV1444" s="13" t="b">
        <f t="shared" si="663"/>
        <v>0</v>
      </c>
      <c r="CW1444" s="13" t="b">
        <f t="shared" si="664"/>
        <v>0</v>
      </c>
      <c r="CX1444" s="13" t="b">
        <f t="shared" si="665"/>
        <v>0</v>
      </c>
      <c r="CY1444" s="13" t="b">
        <f t="shared" si="666"/>
        <v>0</v>
      </c>
    </row>
    <row r="1445" spans="1:103" ht="15" thickBot="1">
      <c r="A1445" s="932"/>
      <c r="B1445" s="941"/>
      <c r="C1445" s="941"/>
      <c r="D1445" s="941"/>
      <c r="E1445" s="941"/>
      <c r="F1445" s="941"/>
      <c r="G1445" s="941"/>
      <c r="H1445" s="941"/>
      <c r="I1445" s="941"/>
      <c r="J1445" s="941"/>
      <c r="K1445" s="941"/>
      <c r="L1445" s="941"/>
      <c r="M1445" s="941"/>
      <c r="N1445" s="941"/>
      <c r="O1445" s="175"/>
      <c r="P1445" s="941"/>
      <c r="Q1445" s="941"/>
      <c r="R1445" s="941"/>
      <c r="S1445" s="941"/>
      <c r="T1445" s="941"/>
      <c r="U1445" s="941"/>
      <c r="V1445" s="941"/>
      <c r="W1445" s="20"/>
      <c r="X1445" s="20"/>
      <c r="Y1445" s="20"/>
      <c r="Z1445" s="20"/>
      <c r="AA1445" s="20" t="s">
        <v>50</v>
      </c>
      <c r="AB1445" s="22"/>
      <c r="AC1445" s="22"/>
      <c r="AD1445" s="20"/>
      <c r="AE1445" s="941"/>
      <c r="AF1445" s="334">
        <f t="shared" si="641"/>
        <v>0</v>
      </c>
      <c r="AG1445" s="272">
        <f>IF(R1445="kompletna",Q1445*J1445*0.0036*'lista, wskaźniki'!$F$13, IF(R1445="częściowa",Q1445*J1445*0.0036*'lista, wskaźniki'!$F$14, IF(R1445="brak",Q1445*J1445*0.0036*'lista, wskaźniki'!$F$15,)))</f>
        <v>0</v>
      </c>
      <c r="AH1445" s="334">
        <f>IF(Y1445="inne",K1445*'lista, wskaźniki'!$E$35,IF(Y1445="to samo źródło",0,IF(Y1445=0,0)))</f>
        <v>0</v>
      </c>
      <c r="AI1445" s="334" t="b">
        <f>IF(AA1445="gaz z sieci",AC1445*'lista, wskaźniki'!$D$21)</f>
        <v>0</v>
      </c>
      <c r="AJ1445" s="272">
        <f>IF(AA1445="węgiel",AB1445*'lista, wskaźniki'!$D$20, IF('Sektor mieszkaniowy'!AA1445="drewno",'Sektor mieszkaniowy'!AB1445*'lista, wskaźniki'!$D$22,IF('Sektor mieszkaniowy'!AA1445="pellet",AB1445*'lista, wskaźniki'!$D$23,IF('Sektor mieszkaniowy'!AA1445="gaz z sieci",AB1445*'lista, wskaźniki'!$D$21,IF('Sektor mieszkaniowy'!AA1445="olej opałowy",'Sektor mieszkaniowy'!AB1445*'lista, wskaźniki'!$D$24)))))</f>
        <v>0</v>
      </c>
      <c r="AK1445" s="1002"/>
      <c r="AL1445" s="941"/>
      <c r="AM1445" s="20">
        <f>IF(AA1445="węgiel",AF1445*1/3.6*'lista, wskaźniki'!$F$20,IF(AA1445="drewno",AF1445*1/3.6*'lista, wskaźniki'!$F$22,IF(AA1445="pellet",AF1445*1/3.6*'lista, wskaźniki'!$F$23,IF(AA1445="gaz z sieci",AF1445*1/3.6*'lista, wskaźniki'!$F$21,IF(AA1445="olej opałowy",AF1445*1/3.6*'lista, wskaźniki'!$F$24,0)))))</f>
        <v>0</v>
      </c>
      <c r="AN1445" s="20">
        <f>IF(AA1445="węgiel",AF1445*'lista, wskaźniki'!$E$42,IF(AA1445="drewno",AF1445*'lista, wskaźniki'!$G$42,IF(AA1445="pellet",AF1445*'lista, wskaźniki'!$H$42,IF(AA1445="gaz z sieci",AF1445*'lista, wskaźniki'!$F$42,IF(AA1445="olej opałowy",AF1445*'lista, wskaźniki'!$I$42,0)))))</f>
        <v>0</v>
      </c>
      <c r="AO1445" s="20">
        <f>IF(AA1445="węgiel",AF1445*'lista, wskaźniki'!$E$43,IF(AA1445="drewno",AF1445*'lista, wskaźniki'!$G$43,IF(AA1445="pellet",AF1445*'lista, wskaźniki'!$H$43,IF(AA1445="gaz z sieci",AF1445*'lista, wskaźniki'!$F$43,IF(AA1445="olej opałowy",AF1445*'lista, wskaźniki'!$I$43,0)))))</f>
        <v>0</v>
      </c>
      <c r="AP1445" s="20">
        <f>IF(AA1445="węgiel",AF1445*'lista, wskaźniki'!$E$44,IF(AA1445="drewno",AF1445*'lista, wskaźniki'!$G$44,IF(AA1445="pellet",AF1445*'lista, wskaźniki'!$H$44,IF(AA1445="gaz z sieci",AF1445*'lista, wskaźniki'!$F$44,IF(AA1445="olej opałowy",AF1445*'lista, wskaźniki'!$I$44,0)))))</f>
        <v>0</v>
      </c>
      <c r="AQ1445" s="20" t="b">
        <f>IF(Z1445="gaz",AH1445*1/3.6*'lista, wskaźniki'!$F$21,IF(Z1445="energia elektryczna",AH1445*1/3.6*'lista, wskaźniki'!$F$26))</f>
        <v>0</v>
      </c>
      <c r="AR1445" s="20" t="b">
        <f>IF(Z1445="gaz",AH1445*'lista, wskaźniki'!$F$42,IF(Z1445="energia elektryczna",AH1445*0))</f>
        <v>0</v>
      </c>
      <c r="AS1445" s="20" t="b">
        <f>IF(Z1445="gaz",AH1445*'lista, wskaźniki'!$F$43,IF(Z1445="energia elektryczna",AH1445*0))</f>
        <v>0</v>
      </c>
      <c r="AT1445" s="20" t="b">
        <f>IF(Z1445="gaz",AH1445*'lista, wskaźniki'!$F$44,IF(Z1445="energia elektryczna",AH1445*0))</f>
        <v>0</v>
      </c>
      <c r="AU1445" s="20">
        <f>AI1445*1/3.6*'lista, wskaźniki'!$F$21</f>
        <v>0</v>
      </c>
      <c r="AV1445" s="20">
        <f>AI1445*'lista, wskaźniki'!$F$42</f>
        <v>0</v>
      </c>
      <c r="AW1445" s="20">
        <f>AI1445*'lista, wskaźniki'!$F$43</f>
        <v>0</v>
      </c>
      <c r="AX1445" s="20">
        <f>AI1445*'lista, wskaźniki'!$F$44</f>
        <v>0</v>
      </c>
      <c r="AY1445" s="20">
        <f>AK1445*'lista, wskaźniki'!$F$26</f>
        <v>0</v>
      </c>
      <c r="AZ1445" s="20">
        <f t="shared" si="642"/>
        <v>0</v>
      </c>
      <c r="BA1445" s="20">
        <f t="shared" si="643"/>
        <v>0</v>
      </c>
      <c r="BB1445" s="20">
        <f t="shared" si="644"/>
        <v>0</v>
      </c>
      <c r="BC1445" s="20">
        <f t="shared" si="645"/>
        <v>0</v>
      </c>
      <c r="BD1445" s="941"/>
      <c r="BE1445" s="941"/>
      <c r="BF1445" s="941"/>
      <c r="BG1445" s="941"/>
      <c r="BH1445" s="20"/>
      <c r="BI1445" s="941"/>
      <c r="BJ1445" s="20"/>
      <c r="BK1445" s="941"/>
      <c r="BL1445" s="20"/>
      <c r="BM1445" s="20"/>
      <c r="BN1445" s="20"/>
      <c r="BO1445" s="20"/>
      <c r="BP1445" s="20"/>
      <c r="BQ1445" s="20"/>
      <c r="BR1445" s="20"/>
      <c r="BS1445" s="1005"/>
      <c r="BT1445" s="1005"/>
      <c r="BU1445" s="1005"/>
      <c r="BV1445" s="1005"/>
      <c r="BW1445" s="1005"/>
      <c r="BX1445" s="1005"/>
      <c r="BY1445" s="1008"/>
      <c r="CA1445" s="365" t="b">
        <f t="shared" si="646"/>
        <v>0</v>
      </c>
      <c r="CB1445" s="365" t="b">
        <f t="shared" si="647"/>
        <v>0</v>
      </c>
      <c r="CC1445" s="365">
        <f t="shared" si="648"/>
        <v>0</v>
      </c>
      <c r="CD1445" s="365" t="b">
        <f t="shared" si="649"/>
        <v>0</v>
      </c>
      <c r="CE1445" s="365" t="b">
        <f t="shared" si="650"/>
        <v>0</v>
      </c>
      <c r="CF1445" s="365" t="b">
        <f t="shared" si="651"/>
        <v>0</v>
      </c>
      <c r="CG1445" s="365" t="b">
        <f t="shared" si="652"/>
        <v>0</v>
      </c>
      <c r="CH1445" s="365" t="b">
        <f t="shared" si="653"/>
        <v>0</v>
      </c>
      <c r="CI1445" s="72" t="b">
        <f t="shared" si="654"/>
        <v>0</v>
      </c>
      <c r="CJ1445" s="72" t="b">
        <f t="shared" si="655"/>
        <v>0</v>
      </c>
      <c r="CK1445" s="72">
        <f t="shared" si="656"/>
        <v>0</v>
      </c>
      <c r="CL1445" s="72">
        <f t="shared" si="657"/>
        <v>0</v>
      </c>
      <c r="CM1445" s="72" t="b">
        <f t="shared" si="658"/>
        <v>0</v>
      </c>
      <c r="CN1445" s="72" t="b">
        <f t="shared" si="659"/>
        <v>0</v>
      </c>
      <c r="CP1445" s="13">
        <f t="shared" si="660"/>
        <v>0</v>
      </c>
      <c r="CQ1445" s="13" t="b">
        <f t="shared" si="661"/>
        <v>0</v>
      </c>
      <c r="CR1445" s="13" t="b">
        <f t="shared" si="662"/>
        <v>0</v>
      </c>
      <c r="CS1445" s="13" t="b">
        <f t="shared" si="668"/>
        <v>0</v>
      </c>
      <c r="CT1445" s="13" t="b">
        <f t="shared" si="667"/>
        <v>0</v>
      </c>
      <c r="CU1445" s="13" t="b">
        <f t="shared" si="669"/>
        <v>0</v>
      </c>
      <c r="CV1445" s="13" t="b">
        <f t="shared" si="663"/>
        <v>0</v>
      </c>
      <c r="CW1445" s="13" t="b">
        <f t="shared" si="664"/>
        <v>0</v>
      </c>
      <c r="CX1445" s="13" t="b">
        <f t="shared" si="665"/>
        <v>0</v>
      </c>
      <c r="CY1445" s="13" t="b">
        <f t="shared" si="666"/>
        <v>0</v>
      </c>
    </row>
    <row r="1446" spans="1:103" ht="15" thickBot="1">
      <c r="A1446" s="932"/>
      <c r="B1446" s="941"/>
      <c r="C1446" s="941"/>
      <c r="D1446" s="941"/>
      <c r="E1446" s="941"/>
      <c r="F1446" s="941"/>
      <c r="G1446" s="941"/>
      <c r="H1446" s="941"/>
      <c r="I1446" s="941"/>
      <c r="J1446" s="941"/>
      <c r="K1446" s="941"/>
      <c r="L1446" s="941"/>
      <c r="M1446" s="941"/>
      <c r="N1446" s="941"/>
      <c r="O1446" s="175"/>
      <c r="P1446" s="941"/>
      <c r="Q1446" s="941"/>
      <c r="R1446" s="941"/>
      <c r="S1446" s="941"/>
      <c r="T1446" s="941"/>
      <c r="U1446" s="941"/>
      <c r="V1446" s="941"/>
      <c r="W1446" s="20"/>
      <c r="X1446" s="20"/>
      <c r="Y1446" s="20"/>
      <c r="Z1446" s="20"/>
      <c r="AA1446" s="20" t="s">
        <v>38</v>
      </c>
      <c r="AB1446" s="22"/>
      <c r="AC1446" s="22"/>
      <c r="AD1446" s="20"/>
      <c r="AE1446" s="941"/>
      <c r="AF1446" s="334">
        <f t="shared" si="641"/>
        <v>0</v>
      </c>
      <c r="AG1446" s="272">
        <f>IF(R1446="kompletna",Q1446*J1446*0.0036*'lista, wskaźniki'!$F$13, IF(R1446="częściowa",Q1446*J1446*0.0036*'lista, wskaźniki'!$F$14, IF(R1446="brak",Q1446*J1446*0.0036*'lista, wskaźniki'!$F$15,)))</f>
        <v>0</v>
      </c>
      <c r="AH1446" s="334">
        <f>IF(Y1446="inne",K1446*'lista, wskaźniki'!$E$35,IF(Y1446="to samo źródło",0,IF(Y1446=0,0)))</f>
        <v>0</v>
      </c>
      <c r="AI1446" s="334">
        <f>IF(AA1446="gaz z sieci",AC1446*'lista, wskaźniki'!$D$21)</f>
        <v>0</v>
      </c>
      <c r="AJ1446" s="272">
        <f>IF(AA1446="węgiel",AB1446*'lista, wskaźniki'!$D$20, IF('Sektor mieszkaniowy'!AA1446="drewno",'Sektor mieszkaniowy'!AB1446*'lista, wskaźniki'!$D$22,IF('Sektor mieszkaniowy'!AA1446="pellet",AB1446*'lista, wskaźniki'!$D$23,IF('Sektor mieszkaniowy'!AA1446="gaz z sieci",AB1446*'lista, wskaźniki'!$D$21,IF('Sektor mieszkaniowy'!AA1446="olej opałowy",'Sektor mieszkaniowy'!AB1446*'lista, wskaźniki'!$D$24)))))</f>
        <v>0</v>
      </c>
      <c r="AK1446" s="1002"/>
      <c r="AL1446" s="941"/>
      <c r="AM1446" s="20">
        <f>IF(AA1446="węgiel",AF1446*1/3.6*'lista, wskaźniki'!$F$20,IF(AA1446="drewno",AF1446*1/3.6*'lista, wskaźniki'!$F$22,IF(AA1446="pellet",AF1446*1/3.6*'lista, wskaźniki'!$F$23,IF(AA1446="gaz z sieci",AF1446*1/3.6*'lista, wskaźniki'!$F$21,IF(AA1446="olej opałowy",AF1446*1/3.6*'lista, wskaźniki'!$F$24,0)))))</f>
        <v>0</v>
      </c>
      <c r="AN1446" s="20">
        <f>IF(AA1446="węgiel",AF1446*'lista, wskaźniki'!$E$42,IF(AA1446="drewno",AF1446*'lista, wskaźniki'!$G$42,IF(AA1446="pellet",AF1446*'lista, wskaźniki'!$H$42,IF(AA1446="gaz z sieci",AF1446*'lista, wskaźniki'!$F$42,IF(AA1446="olej opałowy",AF1446*'lista, wskaźniki'!$I$42,0)))))</f>
        <v>0</v>
      </c>
      <c r="AO1446" s="20">
        <f>IF(AA1446="węgiel",AF1446*'lista, wskaźniki'!$E$43,IF(AA1446="drewno",AF1446*'lista, wskaźniki'!$G$43,IF(AA1446="pellet",AF1446*'lista, wskaźniki'!$H$43,IF(AA1446="gaz z sieci",AF1446*'lista, wskaźniki'!$F$43,IF(AA1446="olej opałowy",AF1446*'lista, wskaźniki'!$I$43,0)))))</f>
        <v>0</v>
      </c>
      <c r="AP1446" s="20">
        <f>IF(AA1446="węgiel",AF1446*'lista, wskaźniki'!$E$44,IF(AA1446="drewno",AF1446*'lista, wskaźniki'!$G$44,IF(AA1446="pellet",AF1446*'lista, wskaźniki'!$H$44,IF(AA1446="gaz z sieci",AF1446*'lista, wskaźniki'!$F$44,IF(AA1446="olej opałowy",AF1446*'lista, wskaźniki'!$I$44,0)))))</f>
        <v>0</v>
      </c>
      <c r="AQ1446" s="20" t="b">
        <f>IF(Z1446="gaz",AH1446*1/3.6*'lista, wskaźniki'!$F$21,IF(Z1446="energia elektryczna",AH1446*1/3.6*'lista, wskaźniki'!$F$26))</f>
        <v>0</v>
      </c>
      <c r="AR1446" s="20" t="b">
        <f>IF(Z1446="gaz",AH1446*'lista, wskaźniki'!$F$42,IF(Z1446="energia elektryczna",AH1446*0))</f>
        <v>0</v>
      </c>
      <c r="AS1446" s="20" t="b">
        <f>IF(Z1446="gaz",AH1446*'lista, wskaźniki'!$F$43,IF(Z1446="energia elektryczna",AH1446*0))</f>
        <v>0</v>
      </c>
      <c r="AT1446" s="20" t="b">
        <f>IF(Z1446="gaz",AH1446*'lista, wskaźniki'!$F$44,IF(Z1446="energia elektryczna",AH1446*0))</f>
        <v>0</v>
      </c>
      <c r="AU1446" s="20">
        <f>AI1446*1/3.6*'lista, wskaźniki'!$F$21</f>
        <v>0</v>
      </c>
      <c r="AV1446" s="20">
        <f>AI1446*'lista, wskaźniki'!$F$42</f>
        <v>0</v>
      </c>
      <c r="AW1446" s="20">
        <f>AI1446*'lista, wskaźniki'!$F$43</f>
        <v>0</v>
      </c>
      <c r="AX1446" s="20">
        <f>AI1446*'lista, wskaźniki'!$F$44</f>
        <v>0</v>
      </c>
      <c r="AY1446" s="20">
        <f>AK1446*'lista, wskaźniki'!$F$26</f>
        <v>0</v>
      </c>
      <c r="AZ1446" s="20">
        <f t="shared" si="642"/>
        <v>0</v>
      </c>
      <c r="BA1446" s="20">
        <f t="shared" si="643"/>
        <v>0</v>
      </c>
      <c r="BB1446" s="20">
        <f t="shared" si="644"/>
        <v>0</v>
      </c>
      <c r="BC1446" s="20">
        <f t="shared" si="645"/>
        <v>0</v>
      </c>
      <c r="BD1446" s="941"/>
      <c r="BE1446" s="941"/>
      <c r="BF1446" s="941"/>
      <c r="BG1446" s="941"/>
      <c r="BH1446" s="20"/>
      <c r="BI1446" s="941"/>
      <c r="BJ1446" s="20"/>
      <c r="BK1446" s="941"/>
      <c r="BL1446" s="20"/>
      <c r="BM1446" s="20"/>
      <c r="BN1446" s="20"/>
      <c r="BO1446" s="20"/>
      <c r="BP1446" s="20"/>
      <c r="BQ1446" s="20"/>
      <c r="BR1446" s="20"/>
      <c r="BS1446" s="1005"/>
      <c r="BT1446" s="1005"/>
      <c r="BU1446" s="1005"/>
      <c r="BV1446" s="1005"/>
      <c r="BW1446" s="1005"/>
      <c r="BX1446" s="1005"/>
      <c r="BY1446" s="1008"/>
      <c r="CA1446" s="365" t="b">
        <f t="shared" si="646"/>
        <v>0</v>
      </c>
      <c r="CB1446" s="365" t="b">
        <f t="shared" si="647"/>
        <v>0</v>
      </c>
      <c r="CC1446" s="365" t="b">
        <f t="shared" si="648"/>
        <v>0</v>
      </c>
      <c r="CD1446" s="365">
        <f t="shared" si="649"/>
        <v>0</v>
      </c>
      <c r="CE1446" s="365" t="b">
        <f t="shared" si="650"/>
        <v>0</v>
      </c>
      <c r="CF1446" s="365" t="b">
        <f t="shared" si="651"/>
        <v>0</v>
      </c>
      <c r="CG1446" s="365" t="b">
        <f t="shared" si="652"/>
        <v>0</v>
      </c>
      <c r="CH1446" s="365">
        <f t="shared" si="653"/>
        <v>0</v>
      </c>
      <c r="CI1446" s="72" t="b">
        <f t="shared" si="654"/>
        <v>0</v>
      </c>
      <c r="CJ1446" s="72" t="b">
        <f t="shared" si="655"/>
        <v>0</v>
      </c>
      <c r="CK1446" s="72" t="b">
        <f t="shared" si="656"/>
        <v>0</v>
      </c>
      <c r="CL1446" s="72">
        <f t="shared" si="657"/>
        <v>0</v>
      </c>
      <c r="CM1446" s="72" t="b">
        <f t="shared" si="658"/>
        <v>0</v>
      </c>
      <c r="CN1446" s="72" t="b">
        <f t="shared" si="659"/>
        <v>0</v>
      </c>
      <c r="CP1446" s="13">
        <f t="shared" si="660"/>
        <v>0</v>
      </c>
      <c r="CQ1446" s="13" t="b">
        <f t="shared" si="661"/>
        <v>0</v>
      </c>
      <c r="CR1446" s="13" t="b">
        <f t="shared" si="662"/>
        <v>0</v>
      </c>
      <c r="CS1446" s="13" t="b">
        <f t="shared" si="668"/>
        <v>0</v>
      </c>
      <c r="CT1446" s="13" t="b">
        <f t="shared" si="667"/>
        <v>0</v>
      </c>
      <c r="CU1446" s="13" t="b">
        <f t="shared" si="669"/>
        <v>0</v>
      </c>
      <c r="CV1446" s="13" t="b">
        <f t="shared" si="663"/>
        <v>0</v>
      </c>
      <c r="CW1446" s="13" t="b">
        <f t="shared" si="664"/>
        <v>0</v>
      </c>
      <c r="CX1446" s="13" t="b">
        <f t="shared" si="665"/>
        <v>0</v>
      </c>
      <c r="CY1446" s="13" t="b">
        <f t="shared" si="666"/>
        <v>0</v>
      </c>
    </row>
    <row r="1447" spans="1:103" ht="15" thickBot="1">
      <c r="A1447" s="933"/>
      <c r="B1447" s="942"/>
      <c r="C1447" s="942"/>
      <c r="D1447" s="942"/>
      <c r="E1447" s="942"/>
      <c r="F1447" s="942"/>
      <c r="G1447" s="942"/>
      <c r="H1447" s="942"/>
      <c r="I1447" s="942"/>
      <c r="J1447" s="942"/>
      <c r="K1447" s="942"/>
      <c r="L1447" s="942"/>
      <c r="M1447" s="942"/>
      <c r="N1447" s="942"/>
      <c r="O1447" s="176"/>
      <c r="P1447" s="942"/>
      <c r="Q1447" s="942"/>
      <c r="R1447" s="942"/>
      <c r="S1447" s="942"/>
      <c r="T1447" s="942"/>
      <c r="U1447" s="942"/>
      <c r="V1447" s="942"/>
      <c r="W1447" s="21"/>
      <c r="X1447" s="21"/>
      <c r="Y1447" s="21"/>
      <c r="Z1447" s="21"/>
      <c r="AA1447" s="21" t="s">
        <v>37</v>
      </c>
      <c r="AB1447" s="55"/>
      <c r="AC1447" s="55"/>
      <c r="AD1447" s="21"/>
      <c r="AE1447" s="942"/>
      <c r="AF1447" s="334">
        <f t="shared" si="641"/>
        <v>0</v>
      </c>
      <c r="AG1447" s="272">
        <f>IF(R1447="kompletna",Q1447*J1447*0.0036*'lista, wskaźniki'!$F$13, IF(R1447="częściowa",Q1447*J1447*0.0036*'lista, wskaźniki'!$F$14, IF(R1447="brak",Q1447*J1447*0.0036*'lista, wskaźniki'!$F$15,)))</f>
        <v>0</v>
      </c>
      <c r="AH1447" s="334">
        <f>IF(Y1447="inne",K1447*'lista, wskaźniki'!$E$35,IF(Y1447="to samo źródło",0,IF(Y1447=0,0)))</f>
        <v>0</v>
      </c>
      <c r="AI1447" s="334" t="b">
        <f>IF(AA1447="gaz z sieci",AC1447*'lista, wskaźniki'!$D$21)</f>
        <v>0</v>
      </c>
      <c r="AJ1447" s="272">
        <f>IF(AA1447="węgiel",AB1447*'lista, wskaźniki'!$D$20, IF('Sektor mieszkaniowy'!AA1447="drewno",'Sektor mieszkaniowy'!AB1447*'lista, wskaźniki'!$D$22,IF('Sektor mieszkaniowy'!AA1447="pellet",AB1447*'lista, wskaźniki'!$D$23,IF('Sektor mieszkaniowy'!AA1447="gaz z sieci",AB1447*'lista, wskaźniki'!$D$21,IF('Sektor mieszkaniowy'!AA1447="olej opałowy",'Sektor mieszkaniowy'!AB1447*'lista, wskaźniki'!$D$24)))))</f>
        <v>0</v>
      </c>
      <c r="AK1447" s="1003"/>
      <c r="AL1447" s="942"/>
      <c r="AM1447" s="20">
        <f>IF(AA1447="węgiel",AF1447*1/3.6*'lista, wskaźniki'!$F$20,IF(AA1447="drewno",AF1447*1/3.6*'lista, wskaźniki'!$F$22,IF(AA1447="pellet",AF1447*1/3.6*'lista, wskaźniki'!$F$23,IF(AA1447="gaz z sieci",AF1447*1/3.6*'lista, wskaźniki'!$F$21,IF(AA1447="olej opałowy",AF1447*1/3.6*'lista, wskaźniki'!$F$24,0)))))</f>
        <v>0</v>
      </c>
      <c r="AN1447" s="20">
        <f>IF(AA1447="węgiel",AF1447*'lista, wskaźniki'!$E$42,IF(AA1447="drewno",AF1447*'lista, wskaźniki'!$G$42,IF(AA1447="pellet",AF1447*'lista, wskaźniki'!$H$42,IF(AA1447="gaz z sieci",AF1447*'lista, wskaźniki'!$F$42,IF(AA1447="olej opałowy",AF1447*'lista, wskaźniki'!$I$42,0)))))</f>
        <v>0</v>
      </c>
      <c r="AO1447" s="20">
        <f>IF(AA1447="węgiel",AF1447*'lista, wskaźniki'!$E$43,IF(AA1447="drewno",AF1447*'lista, wskaźniki'!$G$43,IF(AA1447="pellet",AF1447*'lista, wskaźniki'!$H$43,IF(AA1447="gaz z sieci",AF1447*'lista, wskaźniki'!$F$43,IF(AA1447="olej opałowy",AF1447*'lista, wskaźniki'!$I$43,0)))))</f>
        <v>0</v>
      </c>
      <c r="AP1447" s="20">
        <f>IF(AA1447="węgiel",AF1447*'lista, wskaźniki'!$E$44,IF(AA1447="drewno",AF1447*'lista, wskaźniki'!$G$44,IF(AA1447="pellet",AF1447*'lista, wskaźniki'!$H$44,IF(AA1447="gaz z sieci",AF1447*'lista, wskaźniki'!$F$44,IF(AA1447="olej opałowy",AF1447*'lista, wskaźniki'!$I$44,0)))))</f>
        <v>0</v>
      </c>
      <c r="AQ1447" s="20" t="b">
        <f>IF(Z1447="gaz",AH1447*1/3.6*'lista, wskaźniki'!$F$21,IF(Z1447="energia elektryczna",AH1447*1/3.6*'lista, wskaźniki'!$F$26))</f>
        <v>0</v>
      </c>
      <c r="AR1447" s="20" t="b">
        <f>IF(Z1447="gaz",AH1447*'lista, wskaźniki'!$F$42,IF(Z1447="energia elektryczna",AH1447*0))</f>
        <v>0</v>
      </c>
      <c r="AS1447" s="20" t="b">
        <f>IF(Z1447="gaz",AH1447*'lista, wskaźniki'!$F$43,IF(Z1447="energia elektryczna",AH1447*0))</f>
        <v>0</v>
      </c>
      <c r="AT1447" s="20" t="b">
        <f>IF(Z1447="gaz",AH1447*'lista, wskaźniki'!$F$44,IF(Z1447="energia elektryczna",AH1447*0))</f>
        <v>0</v>
      </c>
      <c r="AU1447" s="20">
        <f>AI1447*1/3.6*'lista, wskaźniki'!$F$21</f>
        <v>0</v>
      </c>
      <c r="AV1447" s="20">
        <f>AI1447*'lista, wskaźniki'!$F$42</f>
        <v>0</v>
      </c>
      <c r="AW1447" s="20">
        <f>AI1447*'lista, wskaźniki'!$F$43</f>
        <v>0</v>
      </c>
      <c r="AX1447" s="20">
        <f>AI1447*'lista, wskaźniki'!$F$44</f>
        <v>0</v>
      </c>
      <c r="AY1447" s="20">
        <f>AK1447*'lista, wskaźniki'!$F$26</f>
        <v>0</v>
      </c>
      <c r="AZ1447" s="20">
        <f t="shared" si="642"/>
        <v>0</v>
      </c>
      <c r="BA1447" s="20">
        <f t="shared" si="643"/>
        <v>0</v>
      </c>
      <c r="BB1447" s="20">
        <f t="shared" si="644"/>
        <v>0</v>
      </c>
      <c r="BC1447" s="20">
        <f t="shared" si="645"/>
        <v>0</v>
      </c>
      <c r="BD1447" s="942"/>
      <c r="BE1447" s="942"/>
      <c r="BF1447" s="942"/>
      <c r="BG1447" s="942"/>
      <c r="BH1447" s="21"/>
      <c r="BI1447" s="942"/>
      <c r="BJ1447" s="21"/>
      <c r="BK1447" s="942"/>
      <c r="BL1447" s="21"/>
      <c r="BM1447" s="21"/>
      <c r="BN1447" s="21"/>
      <c r="BO1447" s="21"/>
      <c r="BP1447" s="21"/>
      <c r="BQ1447" s="21"/>
      <c r="BR1447" s="21"/>
      <c r="BS1447" s="1006"/>
      <c r="BT1447" s="1006"/>
      <c r="BU1447" s="1006"/>
      <c r="BV1447" s="1006"/>
      <c r="BW1447" s="1006"/>
      <c r="BX1447" s="1006"/>
      <c r="BY1447" s="1009"/>
      <c r="CA1447" s="365" t="b">
        <f t="shared" si="646"/>
        <v>0</v>
      </c>
      <c r="CB1447" s="365" t="b">
        <f t="shared" si="647"/>
        <v>0</v>
      </c>
      <c r="CC1447" s="365" t="b">
        <f t="shared" si="648"/>
        <v>0</v>
      </c>
      <c r="CD1447" s="365" t="b">
        <f t="shared" si="649"/>
        <v>0</v>
      </c>
      <c r="CE1447" s="365">
        <f t="shared" si="650"/>
        <v>0</v>
      </c>
      <c r="CF1447" s="365" t="b">
        <f t="shared" si="651"/>
        <v>0</v>
      </c>
      <c r="CG1447" s="365" t="b">
        <f t="shared" si="652"/>
        <v>0</v>
      </c>
      <c r="CH1447" s="365" t="b">
        <f t="shared" si="653"/>
        <v>0</v>
      </c>
      <c r="CI1447" s="72" t="b">
        <f t="shared" si="654"/>
        <v>0</v>
      </c>
      <c r="CJ1447" s="72" t="b">
        <f t="shared" si="655"/>
        <v>0</v>
      </c>
      <c r="CK1447" s="72" t="b">
        <f t="shared" si="656"/>
        <v>0</v>
      </c>
      <c r="CL1447" s="72">
        <f t="shared" si="657"/>
        <v>0</v>
      </c>
      <c r="CM1447" s="72">
        <f t="shared" si="658"/>
        <v>0</v>
      </c>
      <c r="CN1447" s="72" t="b">
        <f t="shared" si="659"/>
        <v>0</v>
      </c>
      <c r="CP1447" s="13">
        <f t="shared" si="660"/>
        <v>0</v>
      </c>
      <c r="CQ1447" s="13" t="b">
        <f t="shared" si="661"/>
        <v>0</v>
      </c>
      <c r="CR1447" s="13" t="b">
        <f t="shared" si="662"/>
        <v>0</v>
      </c>
      <c r="CS1447" s="13" t="b">
        <f t="shared" si="668"/>
        <v>0</v>
      </c>
      <c r="CT1447" s="13" t="b">
        <f t="shared" si="667"/>
        <v>0</v>
      </c>
      <c r="CU1447" s="13" t="b">
        <f t="shared" si="669"/>
        <v>0</v>
      </c>
      <c r="CV1447" s="13" t="b">
        <f t="shared" si="663"/>
        <v>0</v>
      </c>
      <c r="CW1447" s="13" t="b">
        <f t="shared" si="664"/>
        <v>0</v>
      </c>
      <c r="CX1447" s="13" t="b">
        <f t="shared" si="665"/>
        <v>0</v>
      </c>
      <c r="CY1447" s="13" t="b">
        <f t="shared" si="666"/>
        <v>0</v>
      </c>
    </row>
    <row r="1448" spans="1:103" ht="15" thickBot="1">
      <c r="A1448" s="931">
        <v>290</v>
      </c>
      <c r="B1448" s="940" t="s">
        <v>232</v>
      </c>
      <c r="C1448" s="940"/>
      <c r="D1448" s="940" t="s">
        <v>1</v>
      </c>
      <c r="E1448" s="940" t="s">
        <v>5</v>
      </c>
      <c r="F1448" s="940"/>
      <c r="G1448" s="940"/>
      <c r="H1448" s="940"/>
      <c r="I1448" s="940" t="s">
        <v>12</v>
      </c>
      <c r="J1448" s="940"/>
      <c r="K1448" s="940"/>
      <c r="L1448" s="940" t="s">
        <v>16</v>
      </c>
      <c r="M1448" s="940"/>
      <c r="N1448" s="940" t="s">
        <v>16</v>
      </c>
      <c r="O1448" s="174"/>
      <c r="P1448" s="940" t="s">
        <v>17</v>
      </c>
      <c r="Q1448" s="940">
        <f>IF(I1448="&lt;1966",'lista, wskaźniki'!$G$4,IF(I1448="1967-1985",'lista, wskaźniki'!$G$5,IF(I1448="1986-1992",'lista, wskaźniki'!$G$6,IF(I1448="1993-1996",'lista, wskaźniki'!$G$7,IF(I1448="&gt;1997",'lista, wskaźniki'!$G$8,IF(I1448=0,'lista, wskaźniki'!$G$4))))))</f>
        <v>175</v>
      </c>
      <c r="R1448" s="940" t="s">
        <v>23</v>
      </c>
      <c r="S1448" s="940" t="s">
        <v>27</v>
      </c>
      <c r="T1448" s="940"/>
      <c r="U1448" s="940"/>
      <c r="V1448" s="940"/>
      <c r="W1448" s="19" t="s">
        <v>35</v>
      </c>
      <c r="X1448" s="19" t="s">
        <v>38</v>
      </c>
      <c r="Y1448" s="20" t="s">
        <v>24</v>
      </c>
      <c r="Z1448" s="340" t="s">
        <v>401</v>
      </c>
      <c r="AA1448" s="19" t="s">
        <v>35</v>
      </c>
      <c r="AB1448" s="54">
        <v>2</v>
      </c>
      <c r="AC1448" s="54"/>
      <c r="AD1448" s="19">
        <v>1400</v>
      </c>
      <c r="AE1448" s="940"/>
      <c r="AF1448" s="334">
        <f t="shared" si="641"/>
        <v>45.26</v>
      </c>
      <c r="AG1448" s="272">
        <f>IF(R1448="kompletna",Q1448*J1448*0.0036*'lista, wskaźniki'!$F$13, IF(R1448="częściowa",Q1448*J1448*0.0036*'lista, wskaźniki'!$F$14, IF(R1448="brak",Q1448*J1448*0.0036*'lista, wskaźniki'!$F$15,)))</f>
        <v>0</v>
      </c>
      <c r="AH1448" s="334">
        <f>IF(Y1448="inne",K1448*'lista, wskaźniki'!$E$35,IF(Y1448="to samo źródło",0,IF(Y1448=0,0)))</f>
        <v>0</v>
      </c>
      <c r="AI1448" s="334" t="b">
        <f>IF(AA1448="gaz z sieci",AC1448*'lista, wskaźniki'!$D$21)</f>
        <v>0</v>
      </c>
      <c r="AJ1448" s="272">
        <f>IF(AA1448="węgiel",AB1448*'lista, wskaźniki'!$D$20, IF('Sektor mieszkaniowy'!AA1448="drewno",'Sektor mieszkaniowy'!AB1448*'lista, wskaźniki'!$D$22,IF('Sektor mieszkaniowy'!AA1448="pellet",AB1448*'lista, wskaźniki'!$D$23,IF('Sektor mieszkaniowy'!AA1448="gaz z sieci",AB1448*'lista, wskaźniki'!$D$21,IF('Sektor mieszkaniowy'!AA1448="olej opałowy",'Sektor mieszkaniowy'!AB1448*'lista, wskaźniki'!$D$24)))))</f>
        <v>45.26</v>
      </c>
      <c r="AK1448" s="1001"/>
      <c r="AL1448" s="940">
        <v>1200</v>
      </c>
      <c r="AM1448" s="20">
        <f>IF(AA1448="węgiel",AF1448*1/3.6*'lista, wskaźniki'!$F$20,IF(AA1448="drewno",AF1448*1/3.6*'lista, wskaźniki'!$F$22,IF(AA1448="pellet",AF1448*1/3.6*'lista, wskaźniki'!$F$23,IF(AA1448="gaz z sieci",AF1448*1/3.6*'lista, wskaźniki'!$F$21,IF(AA1448="olej opałowy",AF1448*1/3.6*'lista, wskaźniki'!$F$24,0)))))</f>
        <v>4.2874797999999998</v>
      </c>
      <c r="AN1448" s="20">
        <f>IF(AA1448="węgiel",AF1448*'lista, wskaźniki'!$E$42,IF(AA1448="drewno",AF1448*'lista, wskaźniki'!$G$42,IF(AA1448="pellet",AF1448*'lista, wskaźniki'!$H$42,IF(AA1448="gaz z sieci",AF1448*'lista, wskaźniki'!$F$42,IF(AA1448="olej opałowy",AF1448*'lista, wskaźniki'!$I$42,0)))))</f>
        <v>1.71988E-2</v>
      </c>
      <c r="AO1448" s="20">
        <f>IF(AA1448="węgiel",AF1448*'lista, wskaźniki'!$E$43,IF(AA1448="drewno",AF1448*'lista, wskaźniki'!$G$43,IF(AA1448="pellet",AF1448*'lista, wskaźniki'!$H$43,IF(AA1448="gaz z sieci",AF1448*'lista, wskaźniki'!$F$43,IF(AA1448="olej opałowy",AF1448*'lista, wskaźniki'!$I$43,0)))))</f>
        <v>1.6293600000000002E-2</v>
      </c>
      <c r="AP1448" s="20">
        <f>IF(AA1448="węgiel",AF1448*'lista, wskaźniki'!$E$44,IF(AA1448="drewno",AF1448*'lista, wskaźniki'!$G$44,IF(AA1448="pellet",AF1448*'lista, wskaźniki'!$H$44,IF(AA1448="gaz z sieci",AF1448*'lista, wskaźniki'!$F$44,IF(AA1448="olej opałowy",AF1448*'lista, wskaźniki'!$I$44,0)))))</f>
        <v>1.22202E-5</v>
      </c>
      <c r="AQ1448" s="20">
        <f>IF(Z1448="gaz",AH1448*1/3.6*'lista, wskaźniki'!$F$21,IF(Z1448="energia elektryczna",AH1448*1/3.6*'lista, wskaźniki'!$F$26))</f>
        <v>0</v>
      </c>
      <c r="AR1448" s="20">
        <f>IF(Z1448="gaz",AH1448*'lista, wskaźniki'!$F$42,IF(Z1448="energia elektryczna",AH1448*0))</f>
        <v>0</v>
      </c>
      <c r="AS1448" s="20">
        <f>IF(Z1448="gaz",AH1448*'lista, wskaźniki'!$F$43,IF(Z1448="energia elektryczna",AH1448*0))</f>
        <v>0</v>
      </c>
      <c r="AT1448" s="20">
        <f>IF(Z1448="gaz",AH1448*'lista, wskaźniki'!$F$44,IF(Z1448="energia elektryczna",AH1448*0))</f>
        <v>0</v>
      </c>
      <c r="AU1448" s="20">
        <f>AI1448*1/3.6*'lista, wskaźniki'!$F$21</f>
        <v>0</v>
      </c>
      <c r="AV1448" s="20">
        <f>AI1448*'lista, wskaźniki'!$F$42</f>
        <v>0</v>
      </c>
      <c r="AW1448" s="20">
        <f>AI1448*'lista, wskaźniki'!$F$43</f>
        <v>0</v>
      </c>
      <c r="AX1448" s="20">
        <f>AI1448*'lista, wskaźniki'!$F$44</f>
        <v>0</v>
      </c>
      <c r="AY1448" s="20">
        <f>AK1448*'lista, wskaźniki'!$F$26</f>
        <v>0</v>
      </c>
      <c r="AZ1448" s="20">
        <f t="shared" si="642"/>
        <v>4.2874797999999998</v>
      </c>
      <c r="BA1448" s="20">
        <f t="shared" si="643"/>
        <v>1.71988E-2</v>
      </c>
      <c r="BB1448" s="20">
        <f t="shared" si="644"/>
        <v>1.6293600000000002E-2</v>
      </c>
      <c r="BC1448" s="20">
        <f t="shared" si="645"/>
        <v>1.22202E-5</v>
      </c>
      <c r="BD1448" s="940" t="s">
        <v>17</v>
      </c>
      <c r="BE1448" s="940" t="s">
        <v>17</v>
      </c>
      <c r="BF1448" s="940" t="s">
        <v>16</v>
      </c>
      <c r="BG1448" s="940" t="s">
        <v>17</v>
      </c>
      <c r="BH1448" s="19"/>
      <c r="BI1448" s="940"/>
      <c r="BJ1448" s="19"/>
      <c r="BK1448" s="940"/>
      <c r="BL1448" s="19"/>
      <c r="BM1448" s="19"/>
      <c r="BN1448" s="19"/>
      <c r="BO1448" s="19"/>
      <c r="BP1448" s="19" t="s">
        <v>52</v>
      </c>
      <c r="BQ1448" s="19"/>
      <c r="BR1448" s="19"/>
      <c r="BS1448" s="1004"/>
      <c r="BT1448" s="1004">
        <v>500</v>
      </c>
      <c r="BU1448" s="1004">
        <v>1000</v>
      </c>
      <c r="BV1448" s="1004"/>
      <c r="BW1448" s="1004">
        <v>2600</v>
      </c>
      <c r="BX1448" s="1004">
        <v>4000</v>
      </c>
      <c r="BY1448" s="1007"/>
      <c r="CA1448" s="365">
        <f t="shared" si="646"/>
        <v>45.26</v>
      </c>
      <c r="CB1448" s="365" t="b">
        <f t="shared" si="647"/>
        <v>0</v>
      </c>
      <c r="CC1448" s="365" t="b">
        <f t="shared" si="648"/>
        <v>0</v>
      </c>
      <c r="CD1448" s="365" t="b">
        <f t="shared" si="649"/>
        <v>0</v>
      </c>
      <c r="CE1448" s="365" t="b">
        <f t="shared" si="650"/>
        <v>0</v>
      </c>
      <c r="CF1448" s="365">
        <f t="shared" si="651"/>
        <v>0</v>
      </c>
      <c r="CG1448" s="365" t="b">
        <f t="shared" si="652"/>
        <v>0</v>
      </c>
      <c r="CH1448" s="365" t="b">
        <f t="shared" si="653"/>
        <v>0</v>
      </c>
      <c r="CI1448" s="72">
        <f t="shared" si="654"/>
        <v>45.26</v>
      </c>
      <c r="CJ1448" s="72" t="b">
        <f t="shared" si="655"/>
        <v>0</v>
      </c>
      <c r="CK1448" s="72" t="b">
        <f t="shared" si="656"/>
        <v>0</v>
      </c>
      <c r="CL1448" s="72">
        <f t="shared" si="657"/>
        <v>0</v>
      </c>
      <c r="CM1448" s="72" t="b">
        <f t="shared" si="658"/>
        <v>0</v>
      </c>
      <c r="CN1448" s="72" t="b">
        <f t="shared" si="659"/>
        <v>0</v>
      </c>
      <c r="CP1448" s="13" t="b">
        <f t="shared" si="660"/>
        <v>0</v>
      </c>
      <c r="CQ1448" s="13">
        <f t="shared" si="661"/>
        <v>0</v>
      </c>
      <c r="CR1448" s="13" t="b">
        <f t="shared" si="662"/>
        <v>0</v>
      </c>
      <c r="CS1448" s="13">
        <f t="shared" si="668"/>
        <v>0</v>
      </c>
      <c r="CT1448" s="13">
        <f t="shared" si="667"/>
        <v>0</v>
      </c>
      <c r="CU1448" s="13">
        <f t="shared" si="669"/>
        <v>0</v>
      </c>
      <c r="CV1448" s="13" t="b">
        <f t="shared" si="663"/>
        <v>0</v>
      </c>
      <c r="CW1448" s="13">
        <f t="shared" si="664"/>
        <v>0</v>
      </c>
      <c r="CX1448" s="13" t="b">
        <f t="shared" si="665"/>
        <v>0</v>
      </c>
      <c r="CY1448" s="13">
        <f t="shared" si="666"/>
        <v>0</v>
      </c>
    </row>
    <row r="1449" spans="1:103" ht="15" thickBot="1">
      <c r="A1449" s="932"/>
      <c r="B1449" s="941"/>
      <c r="C1449" s="941"/>
      <c r="D1449" s="941"/>
      <c r="E1449" s="941"/>
      <c r="F1449" s="941"/>
      <c r="G1449" s="941"/>
      <c r="H1449" s="941"/>
      <c r="I1449" s="941"/>
      <c r="J1449" s="941"/>
      <c r="K1449" s="941"/>
      <c r="L1449" s="941"/>
      <c r="M1449" s="941"/>
      <c r="N1449" s="941"/>
      <c r="O1449" s="175"/>
      <c r="P1449" s="941"/>
      <c r="Q1449" s="941"/>
      <c r="R1449" s="941"/>
      <c r="S1449" s="941"/>
      <c r="T1449" s="941"/>
      <c r="U1449" s="941"/>
      <c r="V1449" s="941"/>
      <c r="W1449" s="20" t="s">
        <v>36</v>
      </c>
      <c r="X1449" s="20"/>
      <c r="Y1449" s="20"/>
      <c r="Z1449" s="20"/>
      <c r="AA1449" s="20" t="s">
        <v>36</v>
      </c>
      <c r="AB1449" s="22">
        <v>20</v>
      </c>
      <c r="AC1449" s="22"/>
      <c r="AD1449" s="20">
        <v>2000</v>
      </c>
      <c r="AE1449" s="941"/>
      <c r="AF1449" s="334">
        <f t="shared" si="641"/>
        <v>312</v>
      </c>
      <c r="AG1449" s="272">
        <f>IF(R1449="kompletna",Q1449*J1449*0.0036*'lista, wskaźniki'!$F$13, IF(R1449="częściowa",Q1449*J1449*0.0036*'lista, wskaźniki'!$F$14, IF(R1449="brak",Q1449*J1449*0.0036*'lista, wskaźniki'!$F$15,)))</f>
        <v>0</v>
      </c>
      <c r="AH1449" s="334">
        <f>IF(Y1449="inne",K1449*'lista, wskaźniki'!$E$35,IF(Y1449="to samo źródło",0,IF(Y1449=0,0)))</f>
        <v>0</v>
      </c>
      <c r="AI1449" s="334" t="b">
        <f>IF(AA1449="gaz z sieci",AC1449*'lista, wskaźniki'!$D$21)</f>
        <v>0</v>
      </c>
      <c r="AJ1449" s="272">
        <f>IF(AA1449="węgiel",AB1449*'lista, wskaźniki'!$D$20, IF('Sektor mieszkaniowy'!AA1449="drewno",'Sektor mieszkaniowy'!AB1449*'lista, wskaźniki'!$D$22,IF('Sektor mieszkaniowy'!AA1449="pellet",AB1449*'lista, wskaźniki'!$D$23,IF('Sektor mieszkaniowy'!AA1449="gaz z sieci",AB1449*'lista, wskaźniki'!$D$21,IF('Sektor mieszkaniowy'!AA1449="olej opałowy",'Sektor mieszkaniowy'!AB1449*'lista, wskaźniki'!$D$24)))))</f>
        <v>312</v>
      </c>
      <c r="AK1449" s="1002"/>
      <c r="AL1449" s="941"/>
      <c r="AM1449" s="20">
        <f>IF(AA1449="węgiel",AF1449*1/3.6*'lista, wskaźniki'!$F$20,IF(AA1449="drewno",AF1449*1/3.6*'lista, wskaźniki'!$F$22,IF(AA1449="pellet",AF1449*1/3.6*'lista, wskaźniki'!$F$23,IF(AA1449="gaz z sieci",AF1449*1/3.6*'lista, wskaźniki'!$F$21,IF(AA1449="olej opałowy",AF1449*1/3.6*'lista, wskaźniki'!$F$24,0)))))</f>
        <v>0</v>
      </c>
      <c r="AN1449" s="20">
        <f>IF(AA1449="węgiel",AF1449*'lista, wskaźniki'!$E$42,IF(AA1449="drewno",AF1449*'lista, wskaźniki'!$G$42,IF(AA1449="pellet",AF1449*'lista, wskaźniki'!$H$42,IF(AA1449="gaz z sieci",AF1449*'lista, wskaźniki'!$F$42,IF(AA1449="olej opałowy",AF1449*'lista, wskaźniki'!$I$42,0)))))</f>
        <v>0.25272</v>
      </c>
      <c r="AO1449" s="20">
        <f>IF(AA1449="węgiel",AF1449*'lista, wskaźniki'!$E$43,IF(AA1449="drewno",AF1449*'lista, wskaźniki'!$G$43,IF(AA1449="pellet",AF1449*'lista, wskaźniki'!$H$43,IF(AA1449="gaz z sieci",AF1449*'lista, wskaźniki'!$F$43,IF(AA1449="olej opałowy",AF1449*'lista, wskaźniki'!$I$43,0)))))</f>
        <v>0.25272</v>
      </c>
      <c r="AP1449" s="20">
        <f>IF(AA1449="węgiel",AF1449*'lista, wskaźniki'!$E$44,IF(AA1449="drewno",AF1449*'lista, wskaźniki'!$G$44,IF(AA1449="pellet",AF1449*'lista, wskaźniki'!$H$44,IF(AA1449="gaz z sieci",AF1449*'lista, wskaźniki'!$F$44,IF(AA1449="olej opałowy",AF1449*'lista, wskaźniki'!$I$44,0)))))</f>
        <v>7.7999999999999999E-5</v>
      </c>
      <c r="AQ1449" s="20" t="b">
        <f>IF(Z1449="gaz",AH1449*1/3.6*'lista, wskaźniki'!$F$21,IF(Z1449="energia elektryczna",AH1449*1/3.6*'lista, wskaźniki'!$F$26))</f>
        <v>0</v>
      </c>
      <c r="AR1449" s="20" t="b">
        <f>IF(Z1449="gaz",AH1449*'lista, wskaźniki'!$F$42,IF(Z1449="energia elektryczna",AH1449*0))</f>
        <v>0</v>
      </c>
      <c r="AS1449" s="20" t="b">
        <f>IF(Z1449="gaz",AH1449*'lista, wskaźniki'!$F$43,IF(Z1449="energia elektryczna",AH1449*0))</f>
        <v>0</v>
      </c>
      <c r="AT1449" s="20" t="b">
        <f>IF(Z1449="gaz",AH1449*'lista, wskaźniki'!$F$44,IF(Z1449="energia elektryczna",AH1449*0))</f>
        <v>0</v>
      </c>
      <c r="AU1449" s="20">
        <f>AI1449*1/3.6*'lista, wskaźniki'!$F$21</f>
        <v>0</v>
      </c>
      <c r="AV1449" s="20">
        <f>AI1449*'lista, wskaźniki'!$F$42</f>
        <v>0</v>
      </c>
      <c r="AW1449" s="20">
        <f>AI1449*'lista, wskaźniki'!$F$43</f>
        <v>0</v>
      </c>
      <c r="AX1449" s="20">
        <f>AI1449*'lista, wskaźniki'!$F$44</f>
        <v>0</v>
      </c>
      <c r="AY1449" s="20">
        <f>AK1449*'lista, wskaźniki'!$F$26</f>
        <v>0</v>
      </c>
      <c r="AZ1449" s="20">
        <f t="shared" si="642"/>
        <v>0</v>
      </c>
      <c r="BA1449" s="20">
        <f t="shared" si="643"/>
        <v>0.25272</v>
      </c>
      <c r="BB1449" s="20">
        <f t="shared" si="644"/>
        <v>0.25272</v>
      </c>
      <c r="BC1449" s="20">
        <f t="shared" si="645"/>
        <v>7.7999999999999999E-5</v>
      </c>
      <c r="BD1449" s="941"/>
      <c r="BE1449" s="941"/>
      <c r="BF1449" s="941"/>
      <c r="BG1449" s="941"/>
      <c r="BH1449" s="20"/>
      <c r="BI1449" s="941"/>
      <c r="BJ1449" s="20"/>
      <c r="BK1449" s="941"/>
      <c r="BL1449" s="20"/>
      <c r="BM1449" s="20"/>
      <c r="BN1449" s="20"/>
      <c r="BO1449" s="20"/>
      <c r="BP1449" s="20" t="s">
        <v>53</v>
      </c>
      <c r="BQ1449" s="20"/>
      <c r="BR1449" s="20"/>
      <c r="BS1449" s="1005"/>
      <c r="BT1449" s="1005"/>
      <c r="BU1449" s="1005"/>
      <c r="BV1449" s="1005"/>
      <c r="BW1449" s="1005"/>
      <c r="BX1449" s="1005"/>
      <c r="BY1449" s="1008"/>
      <c r="CA1449" s="365" t="b">
        <f t="shared" si="646"/>
        <v>0</v>
      </c>
      <c r="CB1449" s="365">
        <f t="shared" si="647"/>
        <v>312</v>
      </c>
      <c r="CC1449" s="365" t="b">
        <f t="shared" si="648"/>
        <v>0</v>
      </c>
      <c r="CD1449" s="365" t="b">
        <f t="shared" si="649"/>
        <v>0</v>
      </c>
      <c r="CE1449" s="365" t="b">
        <f t="shared" si="650"/>
        <v>0</v>
      </c>
      <c r="CF1449" s="365" t="b">
        <f t="shared" si="651"/>
        <v>0</v>
      </c>
      <c r="CG1449" s="365" t="b">
        <f t="shared" si="652"/>
        <v>0</v>
      </c>
      <c r="CH1449" s="365" t="b">
        <f t="shared" si="653"/>
        <v>0</v>
      </c>
      <c r="CI1449" s="72" t="b">
        <f t="shared" si="654"/>
        <v>0</v>
      </c>
      <c r="CJ1449" s="72">
        <f t="shared" si="655"/>
        <v>312</v>
      </c>
      <c r="CK1449" s="72" t="b">
        <f t="shared" si="656"/>
        <v>0</v>
      </c>
      <c r="CL1449" s="72">
        <f t="shared" si="657"/>
        <v>0</v>
      </c>
      <c r="CM1449" s="72" t="b">
        <f t="shared" si="658"/>
        <v>0</v>
      </c>
      <c r="CN1449" s="72" t="b">
        <f t="shared" si="659"/>
        <v>0</v>
      </c>
      <c r="CP1449" s="13">
        <f t="shared" si="660"/>
        <v>0</v>
      </c>
      <c r="CQ1449" s="13" t="b">
        <f t="shared" si="661"/>
        <v>0</v>
      </c>
      <c r="CR1449" s="13" t="b">
        <f t="shared" si="662"/>
        <v>0</v>
      </c>
      <c r="CS1449" s="13" t="b">
        <f t="shared" si="668"/>
        <v>0</v>
      </c>
      <c r="CT1449" s="13" t="b">
        <f t="shared" si="667"/>
        <v>0</v>
      </c>
      <c r="CU1449" s="13" t="b">
        <f t="shared" si="669"/>
        <v>0</v>
      </c>
      <c r="CV1449" s="13" t="b">
        <f t="shared" si="663"/>
        <v>0</v>
      </c>
      <c r="CW1449" s="13" t="b">
        <f t="shared" si="664"/>
        <v>0</v>
      </c>
      <c r="CX1449" s="13" t="b">
        <f t="shared" si="665"/>
        <v>0</v>
      </c>
      <c r="CY1449" s="13" t="b">
        <f t="shared" si="666"/>
        <v>0</v>
      </c>
    </row>
    <row r="1450" spans="1:103" ht="15" thickBot="1">
      <c r="A1450" s="932"/>
      <c r="B1450" s="941"/>
      <c r="C1450" s="941"/>
      <c r="D1450" s="941"/>
      <c r="E1450" s="941"/>
      <c r="F1450" s="941"/>
      <c r="G1450" s="941"/>
      <c r="H1450" s="941"/>
      <c r="I1450" s="941"/>
      <c r="J1450" s="941"/>
      <c r="K1450" s="941"/>
      <c r="L1450" s="941"/>
      <c r="M1450" s="941"/>
      <c r="N1450" s="941"/>
      <c r="O1450" s="175"/>
      <c r="P1450" s="941"/>
      <c r="Q1450" s="941"/>
      <c r="R1450" s="941"/>
      <c r="S1450" s="941"/>
      <c r="T1450" s="941"/>
      <c r="U1450" s="941"/>
      <c r="V1450" s="941"/>
      <c r="W1450" s="20"/>
      <c r="X1450" s="20"/>
      <c r="Y1450" s="20"/>
      <c r="Z1450" s="20"/>
      <c r="AA1450" s="20" t="s">
        <v>50</v>
      </c>
      <c r="AB1450" s="22"/>
      <c r="AC1450" s="22"/>
      <c r="AD1450" s="20"/>
      <c r="AE1450" s="941"/>
      <c r="AF1450" s="334">
        <f t="shared" si="641"/>
        <v>0</v>
      </c>
      <c r="AG1450" s="272">
        <f>IF(R1450="kompletna",Q1450*J1450*0.0036*'lista, wskaźniki'!$F$13, IF(R1450="częściowa",Q1450*J1450*0.0036*'lista, wskaźniki'!$F$14, IF(R1450="brak",Q1450*J1450*0.0036*'lista, wskaźniki'!$F$15,)))</f>
        <v>0</v>
      </c>
      <c r="AH1450" s="334">
        <f>IF(Y1450="inne",K1450*'lista, wskaźniki'!$E$35,IF(Y1450="to samo źródło",0,IF(Y1450=0,0)))</f>
        <v>0</v>
      </c>
      <c r="AI1450" s="334" t="b">
        <f>IF(AA1450="gaz z sieci",AC1450*'lista, wskaźniki'!$D$21)</f>
        <v>0</v>
      </c>
      <c r="AJ1450" s="272">
        <f>IF(AA1450="węgiel",AB1450*'lista, wskaźniki'!$D$20, IF('Sektor mieszkaniowy'!AA1450="drewno",'Sektor mieszkaniowy'!AB1450*'lista, wskaźniki'!$D$22,IF('Sektor mieszkaniowy'!AA1450="pellet",AB1450*'lista, wskaźniki'!$D$23,IF('Sektor mieszkaniowy'!AA1450="gaz z sieci",AB1450*'lista, wskaźniki'!$D$21,IF('Sektor mieszkaniowy'!AA1450="olej opałowy",'Sektor mieszkaniowy'!AB1450*'lista, wskaźniki'!$D$24)))))</f>
        <v>0</v>
      </c>
      <c r="AK1450" s="1002"/>
      <c r="AL1450" s="941"/>
      <c r="AM1450" s="20">
        <f>IF(AA1450="węgiel",AF1450*1/3.6*'lista, wskaźniki'!$F$20,IF(AA1450="drewno",AF1450*1/3.6*'lista, wskaźniki'!$F$22,IF(AA1450="pellet",AF1450*1/3.6*'lista, wskaźniki'!$F$23,IF(AA1450="gaz z sieci",AF1450*1/3.6*'lista, wskaźniki'!$F$21,IF(AA1450="olej opałowy",AF1450*1/3.6*'lista, wskaźniki'!$F$24,0)))))</f>
        <v>0</v>
      </c>
      <c r="AN1450" s="20">
        <f>IF(AA1450="węgiel",AF1450*'lista, wskaźniki'!$E$42,IF(AA1450="drewno",AF1450*'lista, wskaźniki'!$G$42,IF(AA1450="pellet",AF1450*'lista, wskaźniki'!$H$42,IF(AA1450="gaz z sieci",AF1450*'lista, wskaźniki'!$F$42,IF(AA1450="olej opałowy",AF1450*'lista, wskaźniki'!$I$42,0)))))</f>
        <v>0</v>
      </c>
      <c r="AO1450" s="20">
        <f>IF(AA1450="węgiel",AF1450*'lista, wskaźniki'!$E$43,IF(AA1450="drewno",AF1450*'lista, wskaźniki'!$G$43,IF(AA1450="pellet",AF1450*'lista, wskaźniki'!$H$43,IF(AA1450="gaz z sieci",AF1450*'lista, wskaźniki'!$F$43,IF(AA1450="olej opałowy",AF1450*'lista, wskaźniki'!$I$43,0)))))</f>
        <v>0</v>
      </c>
      <c r="AP1450" s="20">
        <f>IF(AA1450="węgiel",AF1450*'lista, wskaźniki'!$E$44,IF(AA1450="drewno",AF1450*'lista, wskaźniki'!$G$44,IF(AA1450="pellet",AF1450*'lista, wskaźniki'!$H$44,IF(AA1450="gaz z sieci",AF1450*'lista, wskaźniki'!$F$44,IF(AA1450="olej opałowy",AF1450*'lista, wskaźniki'!$I$44,0)))))</f>
        <v>0</v>
      </c>
      <c r="AQ1450" s="20" t="b">
        <f>IF(Z1450="gaz",AH1450*1/3.6*'lista, wskaźniki'!$F$21,IF(Z1450="energia elektryczna",AH1450*1/3.6*'lista, wskaźniki'!$F$26))</f>
        <v>0</v>
      </c>
      <c r="AR1450" s="20" t="b">
        <f>IF(Z1450="gaz",AH1450*'lista, wskaźniki'!$F$42,IF(Z1450="energia elektryczna",AH1450*0))</f>
        <v>0</v>
      </c>
      <c r="AS1450" s="20" t="b">
        <f>IF(Z1450="gaz",AH1450*'lista, wskaźniki'!$F$43,IF(Z1450="energia elektryczna",AH1450*0))</f>
        <v>0</v>
      </c>
      <c r="AT1450" s="20" t="b">
        <f>IF(Z1450="gaz",AH1450*'lista, wskaźniki'!$F$44,IF(Z1450="energia elektryczna",AH1450*0))</f>
        <v>0</v>
      </c>
      <c r="AU1450" s="20">
        <f>AI1450*1/3.6*'lista, wskaźniki'!$F$21</f>
        <v>0</v>
      </c>
      <c r="AV1450" s="20">
        <f>AI1450*'lista, wskaźniki'!$F$42</f>
        <v>0</v>
      </c>
      <c r="AW1450" s="20">
        <f>AI1450*'lista, wskaźniki'!$F$43</f>
        <v>0</v>
      </c>
      <c r="AX1450" s="20">
        <f>AI1450*'lista, wskaźniki'!$F$44</f>
        <v>0</v>
      </c>
      <c r="AY1450" s="20">
        <f>AK1450*'lista, wskaźniki'!$F$26</f>
        <v>0</v>
      </c>
      <c r="AZ1450" s="20">
        <f t="shared" si="642"/>
        <v>0</v>
      </c>
      <c r="BA1450" s="20">
        <f t="shared" si="643"/>
        <v>0</v>
      </c>
      <c r="BB1450" s="20">
        <f t="shared" si="644"/>
        <v>0</v>
      </c>
      <c r="BC1450" s="20">
        <f t="shared" si="645"/>
        <v>0</v>
      </c>
      <c r="BD1450" s="941"/>
      <c r="BE1450" s="941"/>
      <c r="BF1450" s="941"/>
      <c r="BG1450" s="941"/>
      <c r="BH1450" s="20"/>
      <c r="BI1450" s="941"/>
      <c r="BJ1450" s="20"/>
      <c r="BK1450" s="941"/>
      <c r="BL1450" s="20"/>
      <c r="BM1450" s="20"/>
      <c r="BN1450" s="20"/>
      <c r="BO1450" s="20"/>
      <c r="BP1450" s="20"/>
      <c r="BQ1450" s="20"/>
      <c r="BR1450" s="20"/>
      <c r="BS1450" s="1005"/>
      <c r="BT1450" s="1005"/>
      <c r="BU1450" s="1005"/>
      <c r="BV1450" s="1005"/>
      <c r="BW1450" s="1005"/>
      <c r="BX1450" s="1005"/>
      <c r="BY1450" s="1008"/>
      <c r="CA1450" s="365" t="b">
        <f t="shared" si="646"/>
        <v>0</v>
      </c>
      <c r="CB1450" s="365" t="b">
        <f t="shared" si="647"/>
        <v>0</v>
      </c>
      <c r="CC1450" s="365">
        <f t="shared" si="648"/>
        <v>0</v>
      </c>
      <c r="CD1450" s="365" t="b">
        <f t="shared" si="649"/>
        <v>0</v>
      </c>
      <c r="CE1450" s="365" t="b">
        <f t="shared" si="650"/>
        <v>0</v>
      </c>
      <c r="CF1450" s="365" t="b">
        <f t="shared" si="651"/>
        <v>0</v>
      </c>
      <c r="CG1450" s="365" t="b">
        <f t="shared" si="652"/>
        <v>0</v>
      </c>
      <c r="CH1450" s="365" t="b">
        <f t="shared" si="653"/>
        <v>0</v>
      </c>
      <c r="CI1450" s="72" t="b">
        <f t="shared" si="654"/>
        <v>0</v>
      </c>
      <c r="CJ1450" s="72" t="b">
        <f t="shared" si="655"/>
        <v>0</v>
      </c>
      <c r="CK1450" s="72">
        <f t="shared" si="656"/>
        <v>0</v>
      </c>
      <c r="CL1450" s="72">
        <f t="shared" si="657"/>
        <v>0</v>
      </c>
      <c r="CM1450" s="72" t="b">
        <f t="shared" si="658"/>
        <v>0</v>
      </c>
      <c r="CN1450" s="72" t="b">
        <f t="shared" si="659"/>
        <v>0</v>
      </c>
      <c r="CP1450" s="13">
        <f t="shared" si="660"/>
        <v>0</v>
      </c>
      <c r="CQ1450" s="13" t="b">
        <f t="shared" si="661"/>
        <v>0</v>
      </c>
      <c r="CR1450" s="13" t="b">
        <f t="shared" si="662"/>
        <v>0</v>
      </c>
      <c r="CS1450" s="13" t="b">
        <f t="shared" si="668"/>
        <v>0</v>
      </c>
      <c r="CT1450" s="13" t="b">
        <f t="shared" si="667"/>
        <v>0</v>
      </c>
      <c r="CU1450" s="13" t="b">
        <f t="shared" si="669"/>
        <v>0</v>
      </c>
      <c r="CV1450" s="13" t="b">
        <f t="shared" si="663"/>
        <v>0</v>
      </c>
      <c r="CW1450" s="13" t="b">
        <f t="shared" si="664"/>
        <v>0</v>
      </c>
      <c r="CX1450" s="13" t="b">
        <f t="shared" si="665"/>
        <v>0</v>
      </c>
      <c r="CY1450" s="13" t="b">
        <f t="shared" si="666"/>
        <v>0</v>
      </c>
    </row>
    <row r="1451" spans="1:103" s="282" customFormat="1" ht="15" thickBot="1">
      <c r="A1451" s="932"/>
      <c r="B1451" s="941"/>
      <c r="C1451" s="941"/>
      <c r="D1451" s="941"/>
      <c r="E1451" s="941"/>
      <c r="F1451" s="941"/>
      <c r="G1451" s="941"/>
      <c r="H1451" s="941"/>
      <c r="I1451" s="941"/>
      <c r="J1451" s="941"/>
      <c r="K1451" s="941"/>
      <c r="L1451" s="941"/>
      <c r="M1451" s="941"/>
      <c r="N1451" s="941"/>
      <c r="O1451" s="302"/>
      <c r="P1451" s="941"/>
      <c r="Q1451" s="941"/>
      <c r="R1451" s="941"/>
      <c r="S1451" s="941"/>
      <c r="T1451" s="941"/>
      <c r="U1451" s="941"/>
      <c r="V1451" s="941"/>
      <c r="W1451" s="283"/>
      <c r="X1451" s="283"/>
      <c r="Y1451" s="283"/>
      <c r="Z1451" s="283"/>
      <c r="AA1451" s="339" t="s">
        <v>38</v>
      </c>
      <c r="AB1451" s="22"/>
      <c r="AC1451" s="303">
        <f>AD1451/2.5</f>
        <v>540</v>
      </c>
      <c r="AD1451" s="339">
        <v>1350</v>
      </c>
      <c r="AE1451" s="941"/>
      <c r="AF1451" s="334">
        <f t="shared" si="641"/>
        <v>0</v>
      </c>
      <c r="AG1451" s="292">
        <f>IF(R1451="kompletna",Q1451*J1451*0.0036*'lista, wskaźniki'!$F$13, IF(R1451="częściowa",Q1451*J1451*0.0036*'lista, wskaźniki'!$F$14, IF(R1451="brak",Q1451*J1451*0.0036*'lista, wskaźniki'!$F$15,)))</f>
        <v>0</v>
      </c>
      <c r="AH1451" s="334">
        <f>IF(Y1451="inne",K1451*'lista, wskaźniki'!$E$35,IF(Y1451="to samo źródło",0,IF(Y1451=0,0)))</f>
        <v>0</v>
      </c>
      <c r="AI1451" s="334">
        <f>IF(AA1451="gaz z sieci",AC1451*'lista, wskaźniki'!$D$21)</f>
        <v>19.504799999999999</v>
      </c>
      <c r="AJ1451" s="292">
        <f>IF(AA1451="węgiel",AB1451*'lista, wskaźniki'!$D$20, IF('Sektor mieszkaniowy'!AA1451="drewno",'Sektor mieszkaniowy'!AB1451*'lista, wskaźniki'!$D$22,IF('Sektor mieszkaniowy'!AA1451="pellet",AB1451*'lista, wskaźniki'!$D$23,IF('Sektor mieszkaniowy'!AA1451="gaz z sieci",AB1451*'lista, wskaźniki'!$D$21,IF('Sektor mieszkaniowy'!AA1451="olej opałowy",'Sektor mieszkaniowy'!AB1451*'lista, wskaźniki'!$D$24)))))</f>
        <v>0</v>
      </c>
      <c r="AK1451" s="1002"/>
      <c r="AL1451" s="941"/>
      <c r="AM1451" s="20">
        <f>IF(AA1451="węgiel",AF1451*1/3.6*'lista, wskaźniki'!$F$20,IF(AA1451="drewno",AF1451*1/3.6*'lista, wskaźniki'!$F$22,IF(AA1451="pellet",AF1451*1/3.6*'lista, wskaźniki'!$F$23,IF(AA1451="gaz z sieci",AF1451*1/3.6*'lista, wskaźniki'!$F$21,IF(AA1451="olej opałowy",AF1451*1/3.6*'lista, wskaźniki'!$F$24,0)))))</f>
        <v>0</v>
      </c>
      <c r="AN1451" s="20">
        <f>IF(AA1451="węgiel",AF1451*'lista, wskaźniki'!$E$42,IF(AA1451="drewno",AF1451*'lista, wskaźniki'!$G$42,IF(AA1451="pellet",AF1451*'lista, wskaźniki'!$H$42,IF(AA1451="gaz z sieci",AF1451*'lista, wskaźniki'!$F$42,IF(AA1451="olej opałowy",AF1451*'lista, wskaźniki'!$I$42,0)))))</f>
        <v>0</v>
      </c>
      <c r="AO1451" s="20">
        <f>IF(AA1451="węgiel",AF1451*'lista, wskaźniki'!$E$43,IF(AA1451="drewno",AF1451*'lista, wskaźniki'!$G$43,IF(AA1451="pellet",AF1451*'lista, wskaźniki'!$H$43,IF(AA1451="gaz z sieci",AF1451*'lista, wskaźniki'!$F$43,IF(AA1451="olej opałowy",AF1451*'lista, wskaźniki'!$I$43,0)))))</f>
        <v>0</v>
      </c>
      <c r="AP1451" s="20">
        <f>IF(AA1451="węgiel",AF1451*'lista, wskaźniki'!$E$44,IF(AA1451="drewno",AF1451*'lista, wskaźniki'!$G$44,IF(AA1451="pellet",AF1451*'lista, wskaźniki'!$H$44,IF(AA1451="gaz z sieci",AF1451*'lista, wskaźniki'!$F$44,IF(AA1451="olej opałowy",AF1451*'lista, wskaźniki'!$I$44,0)))))</f>
        <v>0</v>
      </c>
      <c r="AQ1451" s="20" t="b">
        <f>IF(Z1451="gaz",AH1451*1/3.6*'lista, wskaźniki'!$F$21,IF(Z1451="energia elektryczna",AH1451*1/3.6*'lista, wskaźniki'!$F$26))</f>
        <v>0</v>
      </c>
      <c r="AR1451" s="20" t="b">
        <f>IF(Z1451="gaz",AH1451*'lista, wskaźniki'!$F$42,IF(Z1451="energia elektryczna",AH1451*0))</f>
        <v>0</v>
      </c>
      <c r="AS1451" s="20" t="b">
        <f>IF(Z1451="gaz",AH1451*'lista, wskaźniki'!$F$43,IF(Z1451="energia elektryczna",AH1451*0))</f>
        <v>0</v>
      </c>
      <c r="AT1451" s="20" t="b">
        <f>IF(Z1451="gaz",AH1451*'lista, wskaźniki'!$F$44,IF(Z1451="energia elektryczna",AH1451*0))</f>
        <v>0</v>
      </c>
      <c r="AU1451" s="20">
        <f>AI1451*1/3.6*'lista, wskaźniki'!$F$21</f>
        <v>1.0887579359999999</v>
      </c>
      <c r="AV1451" s="20">
        <f>AI1451*'lista, wskaźniki'!$F$42</f>
        <v>9.7524E-6</v>
      </c>
      <c r="AW1451" s="20">
        <f>AI1451*'lista, wskaźniki'!$F$43</f>
        <v>9.7524E-6</v>
      </c>
      <c r="AX1451" s="20">
        <f>AI1451*'lista, wskaźniki'!$F$44</f>
        <v>0</v>
      </c>
      <c r="AY1451" s="20">
        <f>AK1451*'lista, wskaźniki'!$F$26</f>
        <v>0</v>
      </c>
      <c r="AZ1451" s="20">
        <f t="shared" si="642"/>
        <v>1.0887579359999999</v>
      </c>
      <c r="BA1451" s="20">
        <f t="shared" si="643"/>
        <v>9.7524E-6</v>
      </c>
      <c r="BB1451" s="20">
        <f t="shared" si="644"/>
        <v>9.7524E-6</v>
      </c>
      <c r="BC1451" s="20">
        <f t="shared" si="645"/>
        <v>0</v>
      </c>
      <c r="BD1451" s="941"/>
      <c r="BE1451" s="941"/>
      <c r="BF1451" s="941"/>
      <c r="BG1451" s="941"/>
      <c r="BH1451" s="283"/>
      <c r="BI1451" s="941"/>
      <c r="BJ1451" s="283"/>
      <c r="BK1451" s="941"/>
      <c r="BL1451" s="283"/>
      <c r="BM1451" s="283"/>
      <c r="BN1451" s="283"/>
      <c r="BO1451" s="283"/>
      <c r="BP1451" s="283"/>
      <c r="BQ1451" s="283"/>
      <c r="BR1451" s="283"/>
      <c r="BS1451" s="1005"/>
      <c r="BT1451" s="1005"/>
      <c r="BU1451" s="1005"/>
      <c r="BV1451" s="1005"/>
      <c r="BW1451" s="1005"/>
      <c r="BX1451" s="1005"/>
      <c r="BY1451" s="1008"/>
      <c r="CA1451" s="365" t="b">
        <f t="shared" si="646"/>
        <v>0</v>
      </c>
      <c r="CB1451" s="365" t="b">
        <f t="shared" si="647"/>
        <v>0</v>
      </c>
      <c r="CC1451" s="365" t="b">
        <f t="shared" si="648"/>
        <v>0</v>
      </c>
      <c r="CD1451" s="365">
        <f t="shared" si="649"/>
        <v>0</v>
      </c>
      <c r="CE1451" s="365" t="b">
        <f t="shared" si="650"/>
        <v>0</v>
      </c>
      <c r="CF1451" s="365" t="b">
        <f t="shared" si="651"/>
        <v>0</v>
      </c>
      <c r="CG1451" s="365" t="b">
        <f t="shared" si="652"/>
        <v>0</v>
      </c>
      <c r="CH1451" s="365">
        <f t="shared" si="653"/>
        <v>19.504799999999999</v>
      </c>
      <c r="CI1451" s="72" t="b">
        <f t="shared" si="654"/>
        <v>0</v>
      </c>
      <c r="CJ1451" s="72" t="b">
        <f t="shared" si="655"/>
        <v>0</v>
      </c>
      <c r="CK1451" s="72" t="b">
        <f t="shared" si="656"/>
        <v>0</v>
      </c>
      <c r="CL1451" s="72">
        <f t="shared" si="657"/>
        <v>0</v>
      </c>
      <c r="CM1451" s="72" t="b">
        <f t="shared" si="658"/>
        <v>0</v>
      </c>
      <c r="CN1451" s="72" t="b">
        <f t="shared" si="659"/>
        <v>0</v>
      </c>
      <c r="CP1451" s="13">
        <f t="shared" si="660"/>
        <v>0</v>
      </c>
      <c r="CQ1451" s="13" t="b">
        <f t="shared" si="661"/>
        <v>0</v>
      </c>
      <c r="CR1451" s="13" t="b">
        <f t="shared" si="662"/>
        <v>0</v>
      </c>
      <c r="CS1451" s="13" t="b">
        <f t="shared" si="668"/>
        <v>0</v>
      </c>
      <c r="CT1451" s="13" t="b">
        <f t="shared" si="667"/>
        <v>0</v>
      </c>
      <c r="CU1451" s="13" t="b">
        <f t="shared" si="669"/>
        <v>0</v>
      </c>
      <c r="CV1451" s="13" t="b">
        <f t="shared" si="663"/>
        <v>0</v>
      </c>
      <c r="CW1451" s="13" t="b">
        <f t="shared" si="664"/>
        <v>0</v>
      </c>
      <c r="CX1451" s="13" t="b">
        <f t="shared" si="665"/>
        <v>0</v>
      </c>
      <c r="CY1451" s="13" t="b">
        <f t="shared" si="666"/>
        <v>0</v>
      </c>
    </row>
    <row r="1452" spans="1:103" ht="15" thickBot="1">
      <c r="A1452" s="933"/>
      <c r="B1452" s="942"/>
      <c r="C1452" s="942"/>
      <c r="D1452" s="942"/>
      <c r="E1452" s="942"/>
      <c r="F1452" s="942"/>
      <c r="G1452" s="942"/>
      <c r="H1452" s="942"/>
      <c r="I1452" s="942"/>
      <c r="J1452" s="942"/>
      <c r="K1452" s="942"/>
      <c r="L1452" s="942"/>
      <c r="M1452" s="942"/>
      <c r="N1452" s="942"/>
      <c r="O1452" s="176"/>
      <c r="P1452" s="942"/>
      <c r="Q1452" s="942"/>
      <c r="R1452" s="942"/>
      <c r="S1452" s="942"/>
      <c r="T1452" s="942"/>
      <c r="U1452" s="942"/>
      <c r="V1452" s="942"/>
      <c r="W1452" s="21"/>
      <c r="X1452" s="21"/>
      <c r="Y1452" s="21"/>
      <c r="Z1452" s="21"/>
      <c r="AA1452" s="21" t="s">
        <v>37</v>
      </c>
      <c r="AB1452" s="55"/>
      <c r="AC1452" s="55"/>
      <c r="AD1452" s="21"/>
      <c r="AE1452" s="942"/>
      <c r="AF1452" s="334">
        <f t="shared" si="641"/>
        <v>0</v>
      </c>
      <c r="AG1452" s="272">
        <f>IF(R1452="kompletna",Q1452*J1452*0.0036*'lista, wskaźniki'!$F$13, IF(R1452="częściowa",Q1452*J1452*0.0036*'lista, wskaźniki'!$F$14, IF(R1452="brak",Q1452*J1452*0.0036*'lista, wskaźniki'!$F$15,)))</f>
        <v>0</v>
      </c>
      <c r="AH1452" s="334">
        <f>IF(Y1452="inne",K1452*'lista, wskaźniki'!$E$35,IF(Y1452="to samo źródło",0,IF(Y1452=0,0)))</f>
        <v>0</v>
      </c>
      <c r="AI1452" s="334" t="b">
        <f>IF(AA1452="gaz z sieci",AC1452*'lista, wskaźniki'!$D$21)</f>
        <v>0</v>
      </c>
      <c r="AJ1452" s="272">
        <f>IF(AA1452="węgiel",AB1452*'lista, wskaźniki'!$D$20, IF('Sektor mieszkaniowy'!AA1452="drewno",'Sektor mieszkaniowy'!AB1452*'lista, wskaźniki'!$D$22,IF('Sektor mieszkaniowy'!AA1452="pellet",AB1452*'lista, wskaźniki'!$D$23,IF('Sektor mieszkaniowy'!AA1452="gaz z sieci",AB1452*'lista, wskaźniki'!$D$21,IF('Sektor mieszkaniowy'!AA1452="olej opałowy",'Sektor mieszkaniowy'!AB1452*'lista, wskaźniki'!$D$24)))))</f>
        <v>0</v>
      </c>
      <c r="AK1452" s="1003"/>
      <c r="AL1452" s="942"/>
      <c r="AM1452" s="20">
        <f>IF(AA1452="węgiel",AF1452*1/3.6*'lista, wskaźniki'!$F$20,IF(AA1452="drewno",AF1452*1/3.6*'lista, wskaźniki'!$F$22,IF(AA1452="pellet",AF1452*1/3.6*'lista, wskaźniki'!$F$23,IF(AA1452="gaz z sieci",AF1452*1/3.6*'lista, wskaźniki'!$F$21,IF(AA1452="olej opałowy",AF1452*1/3.6*'lista, wskaźniki'!$F$24,0)))))</f>
        <v>0</v>
      </c>
      <c r="AN1452" s="20">
        <f>IF(AA1452="węgiel",AF1452*'lista, wskaźniki'!$E$42,IF(AA1452="drewno",AF1452*'lista, wskaźniki'!$G$42,IF(AA1452="pellet",AF1452*'lista, wskaźniki'!$H$42,IF(AA1452="gaz z sieci",AF1452*'lista, wskaźniki'!$F$42,IF(AA1452="olej opałowy",AF1452*'lista, wskaźniki'!$I$42,0)))))</f>
        <v>0</v>
      </c>
      <c r="AO1452" s="20">
        <f>IF(AA1452="węgiel",AF1452*'lista, wskaźniki'!$E$43,IF(AA1452="drewno",AF1452*'lista, wskaźniki'!$G$43,IF(AA1452="pellet",AF1452*'lista, wskaźniki'!$H$43,IF(AA1452="gaz z sieci",AF1452*'lista, wskaźniki'!$F$43,IF(AA1452="olej opałowy",AF1452*'lista, wskaźniki'!$I$43,0)))))</f>
        <v>0</v>
      </c>
      <c r="AP1452" s="20">
        <f>IF(AA1452="węgiel",AF1452*'lista, wskaźniki'!$E$44,IF(AA1452="drewno",AF1452*'lista, wskaźniki'!$G$44,IF(AA1452="pellet",AF1452*'lista, wskaźniki'!$H$44,IF(AA1452="gaz z sieci",AF1452*'lista, wskaźniki'!$F$44,IF(AA1452="olej opałowy",AF1452*'lista, wskaźniki'!$I$44,0)))))</f>
        <v>0</v>
      </c>
      <c r="AQ1452" s="20" t="b">
        <f>IF(Z1452="gaz",AH1452*1/3.6*'lista, wskaźniki'!$F$21,IF(Z1452="energia elektryczna",AH1452*1/3.6*'lista, wskaźniki'!$F$26))</f>
        <v>0</v>
      </c>
      <c r="AR1452" s="20" t="b">
        <f>IF(Z1452="gaz",AH1452*'lista, wskaźniki'!$F$42,IF(Z1452="energia elektryczna",AH1452*0))</f>
        <v>0</v>
      </c>
      <c r="AS1452" s="20" t="b">
        <f>IF(Z1452="gaz",AH1452*'lista, wskaźniki'!$F$43,IF(Z1452="energia elektryczna",AH1452*0))</f>
        <v>0</v>
      </c>
      <c r="AT1452" s="20" t="b">
        <f>IF(Z1452="gaz",AH1452*'lista, wskaźniki'!$F$44,IF(Z1452="energia elektryczna",AH1452*0))</f>
        <v>0</v>
      </c>
      <c r="AU1452" s="20">
        <f>AI1452*1/3.6*'lista, wskaźniki'!$F$21</f>
        <v>0</v>
      </c>
      <c r="AV1452" s="20">
        <f>AI1452*'lista, wskaźniki'!$F$42</f>
        <v>0</v>
      </c>
      <c r="AW1452" s="20">
        <f>AI1452*'lista, wskaźniki'!$F$43</f>
        <v>0</v>
      </c>
      <c r="AX1452" s="20">
        <f>AI1452*'lista, wskaźniki'!$F$44</f>
        <v>0</v>
      </c>
      <c r="AY1452" s="20">
        <f>AK1452*'lista, wskaźniki'!$F$26</f>
        <v>0</v>
      </c>
      <c r="AZ1452" s="20">
        <f t="shared" si="642"/>
        <v>0</v>
      </c>
      <c r="BA1452" s="20">
        <f t="shared" si="643"/>
        <v>0</v>
      </c>
      <c r="BB1452" s="20">
        <f t="shared" si="644"/>
        <v>0</v>
      </c>
      <c r="BC1452" s="20">
        <f t="shared" si="645"/>
        <v>0</v>
      </c>
      <c r="BD1452" s="942"/>
      <c r="BE1452" s="942"/>
      <c r="BF1452" s="942"/>
      <c r="BG1452" s="942"/>
      <c r="BH1452" s="21"/>
      <c r="BI1452" s="942"/>
      <c r="BJ1452" s="21"/>
      <c r="BK1452" s="942"/>
      <c r="BL1452" s="21"/>
      <c r="BM1452" s="21"/>
      <c r="BN1452" s="21"/>
      <c r="BO1452" s="21"/>
      <c r="BP1452" s="21"/>
      <c r="BQ1452" s="21"/>
      <c r="BR1452" s="21"/>
      <c r="BS1452" s="1006"/>
      <c r="BT1452" s="1006"/>
      <c r="BU1452" s="1006"/>
      <c r="BV1452" s="1006"/>
      <c r="BW1452" s="1006"/>
      <c r="BX1452" s="1006"/>
      <c r="BY1452" s="1009"/>
      <c r="CA1452" s="365" t="b">
        <f t="shared" si="646"/>
        <v>0</v>
      </c>
      <c r="CB1452" s="365" t="b">
        <f t="shared" si="647"/>
        <v>0</v>
      </c>
      <c r="CC1452" s="365" t="b">
        <f t="shared" si="648"/>
        <v>0</v>
      </c>
      <c r="CD1452" s="365" t="b">
        <f t="shared" si="649"/>
        <v>0</v>
      </c>
      <c r="CE1452" s="365">
        <f t="shared" si="650"/>
        <v>0</v>
      </c>
      <c r="CF1452" s="365" t="b">
        <f t="shared" si="651"/>
        <v>0</v>
      </c>
      <c r="CG1452" s="365" t="b">
        <f t="shared" si="652"/>
        <v>0</v>
      </c>
      <c r="CH1452" s="365" t="b">
        <f t="shared" si="653"/>
        <v>0</v>
      </c>
      <c r="CI1452" s="72" t="b">
        <f t="shared" si="654"/>
        <v>0</v>
      </c>
      <c r="CJ1452" s="72" t="b">
        <f t="shared" si="655"/>
        <v>0</v>
      </c>
      <c r="CK1452" s="72" t="b">
        <f t="shared" si="656"/>
        <v>0</v>
      </c>
      <c r="CL1452" s="72">
        <f t="shared" si="657"/>
        <v>0</v>
      </c>
      <c r="CM1452" s="72">
        <f t="shared" si="658"/>
        <v>0</v>
      </c>
      <c r="CN1452" s="72" t="b">
        <f t="shared" si="659"/>
        <v>0</v>
      </c>
      <c r="CP1452" s="13">
        <f t="shared" si="660"/>
        <v>0</v>
      </c>
      <c r="CQ1452" s="13" t="b">
        <f t="shared" si="661"/>
        <v>0</v>
      </c>
      <c r="CR1452" s="13" t="b">
        <f t="shared" si="662"/>
        <v>0</v>
      </c>
      <c r="CS1452" s="13" t="b">
        <f t="shared" si="668"/>
        <v>0</v>
      </c>
      <c r="CT1452" s="13" t="b">
        <f t="shared" si="667"/>
        <v>0</v>
      </c>
      <c r="CU1452" s="13" t="b">
        <f t="shared" si="669"/>
        <v>0</v>
      </c>
      <c r="CV1452" s="13" t="b">
        <f t="shared" si="663"/>
        <v>0</v>
      </c>
      <c r="CW1452" s="13" t="b">
        <f t="shared" si="664"/>
        <v>0</v>
      </c>
      <c r="CX1452" s="13" t="b">
        <f t="shared" si="665"/>
        <v>0</v>
      </c>
      <c r="CY1452" s="13" t="b">
        <f t="shared" si="666"/>
        <v>0</v>
      </c>
    </row>
    <row r="1453" spans="1:103" ht="15" thickBot="1">
      <c r="A1453" s="931">
        <v>291</v>
      </c>
      <c r="B1453" s="940" t="s">
        <v>232</v>
      </c>
      <c r="C1453" s="940" t="s">
        <v>233</v>
      </c>
      <c r="D1453" s="940" t="s">
        <v>1</v>
      </c>
      <c r="E1453" s="940" t="s">
        <v>5</v>
      </c>
      <c r="F1453" s="940">
        <v>6</v>
      </c>
      <c r="G1453" s="940"/>
      <c r="H1453" s="940"/>
      <c r="I1453" s="940" t="s">
        <v>13</v>
      </c>
      <c r="J1453" s="940">
        <v>190</v>
      </c>
      <c r="K1453" s="940">
        <v>4</v>
      </c>
      <c r="L1453" s="940" t="s">
        <v>16</v>
      </c>
      <c r="M1453" s="940"/>
      <c r="N1453" s="940" t="s">
        <v>16</v>
      </c>
      <c r="O1453" s="174"/>
      <c r="P1453" s="940" t="s">
        <v>16</v>
      </c>
      <c r="Q1453" s="940">
        <f>IF(I1453="&lt;1966",'lista, wskaźniki'!$G$4,IF(I1453="1967-1985",'lista, wskaźniki'!$G$5,IF(I1453="1986-1992",'lista, wskaźniki'!$G$6,IF(I1453="1993-1996",'lista, wskaźniki'!$G$7,IF(I1453="&gt;1997",'lista, wskaźniki'!$G$8,IF(I1453=0,'lista, wskaźniki'!$G$4))))))</f>
        <v>130</v>
      </c>
      <c r="R1453" s="940" t="s">
        <v>21</v>
      </c>
      <c r="S1453" s="940" t="s">
        <v>27</v>
      </c>
      <c r="T1453" s="940">
        <v>24</v>
      </c>
      <c r="U1453" s="940">
        <v>1996</v>
      </c>
      <c r="V1453" s="940"/>
      <c r="W1453" s="19" t="s">
        <v>38</v>
      </c>
      <c r="X1453" s="19" t="s">
        <v>38</v>
      </c>
      <c r="Y1453" s="19" t="s">
        <v>42</v>
      </c>
      <c r="Z1453" s="19"/>
      <c r="AA1453" s="19" t="s">
        <v>35</v>
      </c>
      <c r="AB1453" s="54"/>
      <c r="AC1453" s="54"/>
      <c r="AD1453" s="19"/>
      <c r="AE1453" s="940"/>
      <c r="AF1453" s="334">
        <f t="shared" si="641"/>
        <v>0</v>
      </c>
      <c r="AG1453" s="272">
        <v>0</v>
      </c>
      <c r="AH1453" s="334">
        <f>IF(Y1453="inne",K1453*'lista, wskaźniki'!$E$35,IF(Y1453="to samo źródło",0,IF(Y1453=0,0)))</f>
        <v>0</v>
      </c>
      <c r="AI1453" s="334" t="b">
        <f>IF(AA1453="gaz z sieci",AC1453*'lista, wskaźniki'!$D$21)</f>
        <v>0</v>
      </c>
      <c r="AJ1453" s="272">
        <f>IF(AA1453="węgiel",AB1453*'lista, wskaźniki'!$D$20, IF('Sektor mieszkaniowy'!AA1453="drewno",'Sektor mieszkaniowy'!AB1453*'lista, wskaźniki'!$D$22,IF('Sektor mieszkaniowy'!AA1453="pellet",AB1453*'lista, wskaźniki'!$D$23,IF('Sektor mieszkaniowy'!AA1453="gaz z sieci",AB1453*'lista, wskaźniki'!$D$21,IF('Sektor mieszkaniowy'!AA1453="olej opałowy",'Sektor mieszkaniowy'!AB1453*'lista, wskaźniki'!$D$24)))))</f>
        <v>0</v>
      </c>
      <c r="AK1453" s="1001">
        <f>2100/1000</f>
        <v>2.1</v>
      </c>
      <c r="AL1453" s="940">
        <v>1680</v>
      </c>
      <c r="AM1453" s="20">
        <f>IF(AA1453="węgiel",AF1453*1/3.6*'lista, wskaźniki'!$F$20,IF(AA1453="drewno",AF1453*1/3.6*'lista, wskaźniki'!$F$22,IF(AA1453="pellet",AF1453*1/3.6*'lista, wskaźniki'!$F$23,IF(AA1453="gaz z sieci",AF1453*1/3.6*'lista, wskaźniki'!$F$21,IF(AA1453="olej opałowy",AF1453*1/3.6*'lista, wskaźniki'!$F$24,0)))))</f>
        <v>0</v>
      </c>
      <c r="AN1453" s="20">
        <f>IF(AA1453="węgiel",AF1453*'lista, wskaźniki'!$E$42,IF(AA1453="drewno",AF1453*'lista, wskaźniki'!$G$42,IF(AA1453="pellet",AF1453*'lista, wskaźniki'!$H$42,IF(AA1453="gaz z sieci",AF1453*'lista, wskaźniki'!$F$42,IF(AA1453="olej opałowy",AF1453*'lista, wskaźniki'!$I$42,0)))))</f>
        <v>0</v>
      </c>
      <c r="AO1453" s="20">
        <f>IF(AA1453="węgiel",AF1453*'lista, wskaźniki'!$E$43,IF(AA1453="drewno",AF1453*'lista, wskaźniki'!$G$43,IF(AA1453="pellet",AF1453*'lista, wskaźniki'!$H$43,IF(AA1453="gaz z sieci",AF1453*'lista, wskaźniki'!$F$43,IF(AA1453="olej opałowy",AF1453*'lista, wskaźniki'!$I$43,0)))))</f>
        <v>0</v>
      </c>
      <c r="AP1453" s="20">
        <f>IF(AA1453="węgiel",AF1453*'lista, wskaźniki'!$E$44,IF(AA1453="drewno",AF1453*'lista, wskaźniki'!$G$44,IF(AA1453="pellet",AF1453*'lista, wskaźniki'!$H$44,IF(AA1453="gaz z sieci",AF1453*'lista, wskaźniki'!$F$44,IF(AA1453="olej opałowy",AF1453*'lista, wskaźniki'!$I$44,0)))))</f>
        <v>0</v>
      </c>
      <c r="AQ1453" s="20" t="b">
        <f>IF(Z1453="gaz",AH1453*1/3.6*'lista, wskaźniki'!$F$21,IF(Z1453="energia elektryczna",AH1453*1/3.6*'lista, wskaźniki'!$F$26))</f>
        <v>0</v>
      </c>
      <c r="AR1453" s="20" t="b">
        <f>IF(Z1453="gaz",AH1453*'lista, wskaźniki'!$F$42,IF(Z1453="energia elektryczna",AH1453*0))</f>
        <v>0</v>
      </c>
      <c r="AS1453" s="20" t="b">
        <f>IF(Z1453="gaz",AH1453*'lista, wskaźniki'!$F$43,IF(Z1453="energia elektryczna",AH1453*0))</f>
        <v>0</v>
      </c>
      <c r="AT1453" s="20" t="b">
        <f>IF(Z1453="gaz",AH1453*'lista, wskaźniki'!$F$44,IF(Z1453="energia elektryczna",AH1453*0))</f>
        <v>0</v>
      </c>
      <c r="AU1453" s="20">
        <f>AI1453*1/3.6*'lista, wskaźniki'!$F$21</f>
        <v>0</v>
      </c>
      <c r="AV1453" s="20">
        <f>AI1453*'lista, wskaźniki'!$F$42</f>
        <v>0</v>
      </c>
      <c r="AW1453" s="20">
        <f>AI1453*'lista, wskaźniki'!$F$43</f>
        <v>0</v>
      </c>
      <c r="AX1453" s="20">
        <f>AI1453*'lista, wskaźniki'!$F$44</f>
        <v>0</v>
      </c>
      <c r="AY1453" s="20">
        <f>AK1453*'lista, wskaźniki'!$F$26</f>
        <v>1.8690000000000002</v>
      </c>
      <c r="AZ1453" s="20">
        <f t="shared" si="642"/>
        <v>1.8690000000000002</v>
      </c>
      <c r="BA1453" s="20">
        <f t="shared" si="643"/>
        <v>0</v>
      </c>
      <c r="BB1453" s="20">
        <f t="shared" si="644"/>
        <v>0</v>
      </c>
      <c r="BC1453" s="20">
        <f t="shared" si="645"/>
        <v>0</v>
      </c>
      <c r="BD1453" s="940" t="s">
        <v>17</v>
      </c>
      <c r="BE1453" s="940" t="s">
        <v>17</v>
      </c>
      <c r="BF1453" s="940" t="s">
        <v>17</v>
      </c>
      <c r="BG1453" s="940" t="s">
        <v>17</v>
      </c>
      <c r="BH1453" s="19"/>
      <c r="BI1453" s="940" t="s">
        <v>16</v>
      </c>
      <c r="BJ1453" s="19" t="s">
        <v>52</v>
      </c>
      <c r="BK1453" s="940" t="s">
        <v>17</v>
      </c>
      <c r="BL1453" s="19"/>
      <c r="BM1453" s="19"/>
      <c r="BN1453" s="19"/>
      <c r="BO1453" s="19" t="s">
        <v>56</v>
      </c>
      <c r="BP1453" s="19" t="s">
        <v>52</v>
      </c>
      <c r="BQ1453" s="19" t="s">
        <v>120</v>
      </c>
      <c r="BR1453" s="19"/>
      <c r="BS1453" s="1004">
        <v>30000</v>
      </c>
      <c r="BT1453" s="1004"/>
      <c r="BU1453" s="1004">
        <v>2400</v>
      </c>
      <c r="BV1453" s="1004"/>
      <c r="BW1453" s="1004"/>
      <c r="BX1453" s="1004">
        <v>10400</v>
      </c>
      <c r="BY1453" s="1007"/>
      <c r="CA1453" s="365">
        <f t="shared" si="646"/>
        <v>0</v>
      </c>
      <c r="CB1453" s="365" t="b">
        <f t="shared" si="647"/>
        <v>0</v>
      </c>
      <c r="CC1453" s="365" t="b">
        <f t="shared" si="648"/>
        <v>0</v>
      </c>
      <c r="CD1453" s="365" t="b">
        <f t="shared" si="649"/>
        <v>0</v>
      </c>
      <c r="CE1453" s="365" t="b">
        <f t="shared" si="650"/>
        <v>0</v>
      </c>
      <c r="CF1453" s="365" t="b">
        <f t="shared" si="651"/>
        <v>0</v>
      </c>
      <c r="CG1453" s="365" t="b">
        <f t="shared" si="652"/>
        <v>0</v>
      </c>
      <c r="CH1453" s="365" t="b">
        <f t="shared" si="653"/>
        <v>0</v>
      </c>
      <c r="CI1453" s="72">
        <f t="shared" si="654"/>
        <v>0</v>
      </c>
      <c r="CJ1453" s="72" t="b">
        <f t="shared" si="655"/>
        <v>0</v>
      </c>
      <c r="CK1453" s="72" t="b">
        <f t="shared" si="656"/>
        <v>0</v>
      </c>
      <c r="CL1453" s="72">
        <f t="shared" si="657"/>
        <v>0</v>
      </c>
      <c r="CM1453" s="72" t="b">
        <f t="shared" si="658"/>
        <v>0</v>
      </c>
      <c r="CN1453" s="72" t="b">
        <f t="shared" si="659"/>
        <v>0</v>
      </c>
      <c r="CP1453" s="13" t="b">
        <f t="shared" si="660"/>
        <v>0</v>
      </c>
      <c r="CQ1453" s="13" t="b">
        <f t="shared" si="661"/>
        <v>0</v>
      </c>
      <c r="CR1453" s="13" t="b">
        <f t="shared" si="662"/>
        <v>0</v>
      </c>
      <c r="CS1453" s="13" t="b">
        <f t="shared" si="668"/>
        <v>0</v>
      </c>
      <c r="CT1453" s="13" t="b">
        <f t="shared" si="667"/>
        <v>0</v>
      </c>
      <c r="CU1453" s="13" t="b">
        <f t="shared" si="669"/>
        <v>0</v>
      </c>
      <c r="CV1453" s="13">
        <f t="shared" si="663"/>
        <v>190</v>
      </c>
      <c r="CW1453" s="13">
        <f t="shared" si="664"/>
        <v>190</v>
      </c>
      <c r="CX1453" s="13" t="b">
        <f t="shared" si="665"/>
        <v>0</v>
      </c>
      <c r="CY1453" s="13" t="b">
        <f t="shared" si="666"/>
        <v>0</v>
      </c>
    </row>
    <row r="1454" spans="1:103" ht="15" thickBot="1">
      <c r="A1454" s="932"/>
      <c r="B1454" s="941"/>
      <c r="C1454" s="941"/>
      <c r="D1454" s="941"/>
      <c r="E1454" s="941"/>
      <c r="F1454" s="941"/>
      <c r="G1454" s="941"/>
      <c r="H1454" s="941"/>
      <c r="I1454" s="941"/>
      <c r="J1454" s="941"/>
      <c r="K1454" s="941"/>
      <c r="L1454" s="941"/>
      <c r="M1454" s="941"/>
      <c r="N1454" s="941"/>
      <c r="O1454" s="175"/>
      <c r="P1454" s="941"/>
      <c r="Q1454" s="941"/>
      <c r="R1454" s="941"/>
      <c r="S1454" s="941"/>
      <c r="T1454" s="941"/>
      <c r="U1454" s="941"/>
      <c r="V1454" s="941"/>
      <c r="W1454" s="20"/>
      <c r="X1454" s="20"/>
      <c r="Y1454" s="20"/>
      <c r="Z1454" s="20"/>
      <c r="AA1454" s="20" t="s">
        <v>36</v>
      </c>
      <c r="AB1454" s="22"/>
      <c r="AC1454" s="22"/>
      <c r="AD1454" s="20"/>
      <c r="AE1454" s="941"/>
      <c r="AF1454" s="334">
        <f t="shared" si="641"/>
        <v>0</v>
      </c>
      <c r="AG1454" s="272">
        <f>IF(R1454="kompletna",Q1454*J1454*0.0036*'lista, wskaźniki'!$F$13, IF(R1454="częściowa",Q1454*J1454*0.0036*'lista, wskaźniki'!$F$14, IF(R1454="brak",Q1454*J1454*0.0036*'lista, wskaźniki'!$F$15,)))</f>
        <v>0</v>
      </c>
      <c r="AH1454" s="334">
        <f>IF(Y1454="inne",K1454*'lista, wskaźniki'!$E$35,IF(Y1454="to samo źródło",0,IF(Y1454=0,0)))</f>
        <v>0</v>
      </c>
      <c r="AI1454" s="334" t="b">
        <f>IF(AA1454="gaz z sieci",AC1454*'lista, wskaźniki'!$D$21)</f>
        <v>0</v>
      </c>
      <c r="AJ1454" s="272">
        <f>IF(AA1454="węgiel",AB1454*'lista, wskaźniki'!$D$20, IF('Sektor mieszkaniowy'!AA1454="drewno",'Sektor mieszkaniowy'!AB1454*'lista, wskaźniki'!$D$22,IF('Sektor mieszkaniowy'!AA1454="pellet",AB1454*'lista, wskaźniki'!$D$23,IF('Sektor mieszkaniowy'!AA1454="gaz z sieci",AB1454*'lista, wskaźniki'!$D$21,IF('Sektor mieszkaniowy'!AA1454="olej opałowy",'Sektor mieszkaniowy'!AB1454*'lista, wskaźniki'!$D$24)))))</f>
        <v>0</v>
      </c>
      <c r="AK1454" s="1002"/>
      <c r="AL1454" s="941"/>
      <c r="AM1454" s="20">
        <f>IF(AA1454="węgiel",AF1454*1/3.6*'lista, wskaźniki'!$F$20,IF(AA1454="drewno",AF1454*1/3.6*'lista, wskaźniki'!$F$22,IF(AA1454="pellet",AF1454*1/3.6*'lista, wskaźniki'!$F$23,IF(AA1454="gaz z sieci",AF1454*1/3.6*'lista, wskaźniki'!$F$21,IF(AA1454="olej opałowy",AF1454*1/3.6*'lista, wskaźniki'!$F$24,0)))))</f>
        <v>0</v>
      </c>
      <c r="AN1454" s="20">
        <f>IF(AA1454="węgiel",AF1454*'lista, wskaźniki'!$E$42,IF(AA1454="drewno",AF1454*'lista, wskaźniki'!$G$42,IF(AA1454="pellet",AF1454*'lista, wskaźniki'!$H$42,IF(AA1454="gaz z sieci",AF1454*'lista, wskaźniki'!$F$42,IF(AA1454="olej opałowy",AF1454*'lista, wskaźniki'!$I$42,0)))))</f>
        <v>0</v>
      </c>
      <c r="AO1454" s="20">
        <f>IF(AA1454="węgiel",AF1454*'lista, wskaźniki'!$E$43,IF(AA1454="drewno",AF1454*'lista, wskaźniki'!$G$43,IF(AA1454="pellet",AF1454*'lista, wskaźniki'!$H$43,IF(AA1454="gaz z sieci",AF1454*'lista, wskaźniki'!$F$43,IF(AA1454="olej opałowy",AF1454*'lista, wskaźniki'!$I$43,0)))))</f>
        <v>0</v>
      </c>
      <c r="AP1454" s="20">
        <f>IF(AA1454="węgiel",AF1454*'lista, wskaźniki'!$E$44,IF(AA1454="drewno",AF1454*'lista, wskaźniki'!$G$44,IF(AA1454="pellet",AF1454*'lista, wskaźniki'!$H$44,IF(AA1454="gaz z sieci",AF1454*'lista, wskaźniki'!$F$44,IF(AA1454="olej opałowy",AF1454*'lista, wskaźniki'!$I$44,0)))))</f>
        <v>0</v>
      </c>
      <c r="AQ1454" s="20" t="b">
        <f>IF(Z1454="gaz",AH1454*1/3.6*'lista, wskaźniki'!$F$21,IF(Z1454="energia elektryczna",AH1454*1/3.6*'lista, wskaźniki'!$F$26))</f>
        <v>0</v>
      </c>
      <c r="AR1454" s="20" t="b">
        <f>IF(Z1454="gaz",AH1454*'lista, wskaźniki'!$F$42,IF(Z1454="energia elektryczna",AH1454*0))</f>
        <v>0</v>
      </c>
      <c r="AS1454" s="20" t="b">
        <f>IF(Z1454="gaz",AH1454*'lista, wskaźniki'!$F$43,IF(Z1454="energia elektryczna",AH1454*0))</f>
        <v>0</v>
      </c>
      <c r="AT1454" s="20" t="b">
        <f>IF(Z1454="gaz",AH1454*'lista, wskaźniki'!$F$44,IF(Z1454="energia elektryczna",AH1454*0))</f>
        <v>0</v>
      </c>
      <c r="AU1454" s="20">
        <f>AI1454*1/3.6*'lista, wskaźniki'!$F$21</f>
        <v>0</v>
      </c>
      <c r="AV1454" s="20">
        <f>AI1454*'lista, wskaźniki'!$F$42</f>
        <v>0</v>
      </c>
      <c r="AW1454" s="20">
        <f>AI1454*'lista, wskaźniki'!$F$43</f>
        <v>0</v>
      </c>
      <c r="AX1454" s="20">
        <f>AI1454*'lista, wskaźniki'!$F$44</f>
        <v>0</v>
      </c>
      <c r="AY1454" s="20">
        <f>AK1454*'lista, wskaźniki'!$F$26</f>
        <v>0</v>
      </c>
      <c r="AZ1454" s="20">
        <f t="shared" si="642"/>
        <v>0</v>
      </c>
      <c r="BA1454" s="20">
        <f t="shared" si="643"/>
        <v>0</v>
      </c>
      <c r="BB1454" s="20">
        <f t="shared" si="644"/>
        <v>0</v>
      </c>
      <c r="BC1454" s="20">
        <f t="shared" si="645"/>
        <v>0</v>
      </c>
      <c r="BD1454" s="941"/>
      <c r="BE1454" s="941"/>
      <c r="BF1454" s="941"/>
      <c r="BG1454" s="941"/>
      <c r="BH1454" s="20"/>
      <c r="BI1454" s="941"/>
      <c r="BJ1454" s="20"/>
      <c r="BK1454" s="941"/>
      <c r="BL1454" s="20"/>
      <c r="BM1454" s="20"/>
      <c r="BN1454" s="20"/>
      <c r="BO1454" s="20" t="s">
        <v>57</v>
      </c>
      <c r="BP1454" s="20"/>
      <c r="BQ1454" s="20" t="s">
        <v>121</v>
      </c>
      <c r="BR1454" s="20">
        <v>1</v>
      </c>
      <c r="BS1454" s="1005"/>
      <c r="BT1454" s="1005"/>
      <c r="BU1454" s="1005"/>
      <c r="BV1454" s="1005"/>
      <c r="BW1454" s="1005"/>
      <c r="BX1454" s="1005"/>
      <c r="BY1454" s="1008"/>
      <c r="CA1454" s="365" t="b">
        <f t="shared" si="646"/>
        <v>0</v>
      </c>
      <c r="CB1454" s="365">
        <f t="shared" si="647"/>
        <v>0</v>
      </c>
      <c r="CC1454" s="365" t="b">
        <f t="shared" si="648"/>
        <v>0</v>
      </c>
      <c r="CD1454" s="365" t="b">
        <f t="shared" si="649"/>
        <v>0</v>
      </c>
      <c r="CE1454" s="365" t="b">
        <f t="shared" si="650"/>
        <v>0</v>
      </c>
      <c r="CF1454" s="365" t="b">
        <f t="shared" si="651"/>
        <v>0</v>
      </c>
      <c r="CG1454" s="365" t="b">
        <f t="shared" si="652"/>
        <v>0</v>
      </c>
      <c r="CH1454" s="365" t="b">
        <f t="shared" si="653"/>
        <v>0</v>
      </c>
      <c r="CI1454" s="72" t="b">
        <f t="shared" si="654"/>
        <v>0</v>
      </c>
      <c r="CJ1454" s="72">
        <f t="shared" si="655"/>
        <v>0</v>
      </c>
      <c r="CK1454" s="72" t="b">
        <f t="shared" si="656"/>
        <v>0</v>
      </c>
      <c r="CL1454" s="72">
        <f t="shared" si="657"/>
        <v>0</v>
      </c>
      <c r="CM1454" s="72" t="b">
        <f t="shared" si="658"/>
        <v>0</v>
      </c>
      <c r="CN1454" s="72" t="b">
        <f t="shared" si="659"/>
        <v>0</v>
      </c>
      <c r="CP1454" s="13">
        <f t="shared" si="660"/>
        <v>0</v>
      </c>
      <c r="CQ1454" s="13" t="b">
        <f t="shared" si="661"/>
        <v>0</v>
      </c>
      <c r="CR1454" s="13" t="b">
        <f t="shared" si="662"/>
        <v>0</v>
      </c>
      <c r="CS1454" s="13" t="b">
        <f t="shared" si="668"/>
        <v>0</v>
      </c>
      <c r="CT1454" s="13" t="b">
        <f t="shared" si="667"/>
        <v>0</v>
      </c>
      <c r="CU1454" s="13" t="b">
        <f t="shared" si="669"/>
        <v>0</v>
      </c>
      <c r="CV1454" s="13" t="b">
        <f t="shared" si="663"/>
        <v>0</v>
      </c>
      <c r="CW1454" s="13" t="b">
        <f t="shared" si="664"/>
        <v>0</v>
      </c>
      <c r="CX1454" s="13" t="b">
        <f t="shared" si="665"/>
        <v>0</v>
      </c>
      <c r="CY1454" s="13" t="b">
        <f t="shared" si="666"/>
        <v>0</v>
      </c>
    </row>
    <row r="1455" spans="1:103" ht="15" thickBot="1">
      <c r="A1455" s="932"/>
      <c r="B1455" s="941"/>
      <c r="C1455" s="941"/>
      <c r="D1455" s="941"/>
      <c r="E1455" s="941"/>
      <c r="F1455" s="941"/>
      <c r="G1455" s="941"/>
      <c r="H1455" s="941"/>
      <c r="I1455" s="941"/>
      <c r="J1455" s="941"/>
      <c r="K1455" s="941"/>
      <c r="L1455" s="941"/>
      <c r="M1455" s="941"/>
      <c r="N1455" s="941"/>
      <c r="O1455" s="175"/>
      <c r="P1455" s="941"/>
      <c r="Q1455" s="941"/>
      <c r="R1455" s="941"/>
      <c r="S1455" s="941"/>
      <c r="T1455" s="941"/>
      <c r="U1455" s="941"/>
      <c r="V1455" s="941"/>
      <c r="W1455" s="20"/>
      <c r="X1455" s="20"/>
      <c r="Y1455" s="20"/>
      <c r="Z1455" s="20"/>
      <c r="AA1455" s="20" t="s">
        <v>50</v>
      </c>
      <c r="AB1455" s="22"/>
      <c r="AC1455" s="22"/>
      <c r="AD1455" s="20"/>
      <c r="AE1455" s="941"/>
      <c r="AF1455" s="334">
        <f t="shared" si="641"/>
        <v>0</v>
      </c>
      <c r="AG1455" s="272">
        <f>IF(R1455="kompletna",Q1455*J1455*0.0036*'lista, wskaźniki'!$F$13, IF(R1455="częściowa",Q1455*J1455*0.0036*'lista, wskaźniki'!$F$14, IF(R1455="brak",Q1455*J1455*0.0036*'lista, wskaźniki'!$F$15,)))</f>
        <v>0</v>
      </c>
      <c r="AH1455" s="334">
        <f>IF(Y1455="inne",K1455*'lista, wskaźniki'!$E$35,IF(Y1455="to samo źródło",0,IF(Y1455=0,0)))</f>
        <v>0</v>
      </c>
      <c r="AI1455" s="334" t="b">
        <f>IF(AA1455="gaz z sieci",AC1455*'lista, wskaźniki'!$D$21)</f>
        <v>0</v>
      </c>
      <c r="AJ1455" s="272">
        <f>IF(AA1455="węgiel",AB1455*'lista, wskaźniki'!$D$20, IF('Sektor mieszkaniowy'!AA1455="drewno",'Sektor mieszkaniowy'!AB1455*'lista, wskaźniki'!$D$22,IF('Sektor mieszkaniowy'!AA1455="pellet",AB1455*'lista, wskaźniki'!$D$23,IF('Sektor mieszkaniowy'!AA1455="gaz z sieci",AB1455*'lista, wskaźniki'!$D$21,IF('Sektor mieszkaniowy'!AA1455="olej opałowy",'Sektor mieszkaniowy'!AB1455*'lista, wskaźniki'!$D$24)))))</f>
        <v>0</v>
      </c>
      <c r="AK1455" s="1002"/>
      <c r="AL1455" s="941"/>
      <c r="AM1455" s="20">
        <f>IF(AA1455="węgiel",AF1455*1/3.6*'lista, wskaźniki'!$F$20,IF(AA1455="drewno",AF1455*1/3.6*'lista, wskaźniki'!$F$22,IF(AA1455="pellet",AF1455*1/3.6*'lista, wskaźniki'!$F$23,IF(AA1455="gaz z sieci",AF1455*1/3.6*'lista, wskaźniki'!$F$21,IF(AA1455="olej opałowy",AF1455*1/3.6*'lista, wskaźniki'!$F$24,0)))))</f>
        <v>0</v>
      </c>
      <c r="AN1455" s="20">
        <f>IF(AA1455="węgiel",AF1455*'lista, wskaźniki'!$E$42,IF(AA1455="drewno",AF1455*'lista, wskaźniki'!$G$42,IF(AA1455="pellet",AF1455*'lista, wskaźniki'!$H$42,IF(AA1455="gaz z sieci",AF1455*'lista, wskaźniki'!$F$42,IF(AA1455="olej opałowy",AF1455*'lista, wskaźniki'!$I$42,0)))))</f>
        <v>0</v>
      </c>
      <c r="AO1455" s="20">
        <f>IF(AA1455="węgiel",AF1455*'lista, wskaźniki'!$E$43,IF(AA1455="drewno",AF1455*'lista, wskaźniki'!$G$43,IF(AA1455="pellet",AF1455*'lista, wskaźniki'!$H$43,IF(AA1455="gaz z sieci",AF1455*'lista, wskaźniki'!$F$43,IF(AA1455="olej opałowy",AF1455*'lista, wskaźniki'!$I$43,0)))))</f>
        <v>0</v>
      </c>
      <c r="AP1455" s="20">
        <f>IF(AA1455="węgiel",AF1455*'lista, wskaźniki'!$E$44,IF(AA1455="drewno",AF1455*'lista, wskaźniki'!$G$44,IF(AA1455="pellet",AF1455*'lista, wskaźniki'!$H$44,IF(AA1455="gaz z sieci",AF1455*'lista, wskaźniki'!$F$44,IF(AA1455="olej opałowy",AF1455*'lista, wskaźniki'!$I$44,0)))))</f>
        <v>0</v>
      </c>
      <c r="AQ1455" s="20" t="b">
        <f>IF(Z1455="gaz",AH1455*1/3.6*'lista, wskaźniki'!$F$21,IF(Z1455="energia elektryczna",AH1455*1/3.6*'lista, wskaźniki'!$F$26))</f>
        <v>0</v>
      </c>
      <c r="AR1455" s="20" t="b">
        <f>IF(Z1455="gaz",AH1455*'lista, wskaźniki'!$F$42,IF(Z1455="energia elektryczna",AH1455*0))</f>
        <v>0</v>
      </c>
      <c r="AS1455" s="20" t="b">
        <f>IF(Z1455="gaz",AH1455*'lista, wskaźniki'!$F$43,IF(Z1455="energia elektryczna",AH1455*0))</f>
        <v>0</v>
      </c>
      <c r="AT1455" s="20" t="b">
        <f>IF(Z1455="gaz",AH1455*'lista, wskaźniki'!$F$44,IF(Z1455="energia elektryczna",AH1455*0))</f>
        <v>0</v>
      </c>
      <c r="AU1455" s="20">
        <f>AI1455*1/3.6*'lista, wskaźniki'!$F$21</f>
        <v>0</v>
      </c>
      <c r="AV1455" s="20">
        <f>AI1455*'lista, wskaźniki'!$F$42</f>
        <v>0</v>
      </c>
      <c r="AW1455" s="20">
        <f>AI1455*'lista, wskaźniki'!$F$43</f>
        <v>0</v>
      </c>
      <c r="AX1455" s="20">
        <f>AI1455*'lista, wskaźniki'!$F$44</f>
        <v>0</v>
      </c>
      <c r="AY1455" s="20">
        <f>AK1455*'lista, wskaźniki'!$F$26</f>
        <v>0</v>
      </c>
      <c r="AZ1455" s="20">
        <f t="shared" si="642"/>
        <v>0</v>
      </c>
      <c r="BA1455" s="20">
        <f t="shared" si="643"/>
        <v>0</v>
      </c>
      <c r="BB1455" s="20">
        <f t="shared" si="644"/>
        <v>0</v>
      </c>
      <c r="BC1455" s="20">
        <f t="shared" si="645"/>
        <v>0</v>
      </c>
      <c r="BD1455" s="941"/>
      <c r="BE1455" s="941"/>
      <c r="BF1455" s="941"/>
      <c r="BG1455" s="941"/>
      <c r="BH1455" s="20"/>
      <c r="BI1455" s="941"/>
      <c r="BJ1455" s="20"/>
      <c r="BK1455" s="941"/>
      <c r="BL1455" s="20"/>
      <c r="BM1455" s="20"/>
      <c r="BN1455" s="20"/>
      <c r="BO1455" s="20"/>
      <c r="BP1455" s="20"/>
      <c r="BQ1455" s="20"/>
      <c r="BR1455" s="20"/>
      <c r="BS1455" s="1005"/>
      <c r="BT1455" s="1005"/>
      <c r="BU1455" s="1005"/>
      <c r="BV1455" s="1005"/>
      <c r="BW1455" s="1005"/>
      <c r="BX1455" s="1005"/>
      <c r="BY1455" s="1008"/>
      <c r="CA1455" s="365" t="b">
        <f t="shared" si="646"/>
        <v>0</v>
      </c>
      <c r="CB1455" s="365" t="b">
        <f t="shared" si="647"/>
        <v>0</v>
      </c>
      <c r="CC1455" s="365">
        <f t="shared" si="648"/>
        <v>0</v>
      </c>
      <c r="CD1455" s="365" t="b">
        <f t="shared" si="649"/>
        <v>0</v>
      </c>
      <c r="CE1455" s="365" t="b">
        <f t="shared" si="650"/>
        <v>0</v>
      </c>
      <c r="CF1455" s="365" t="b">
        <f t="shared" si="651"/>
        <v>0</v>
      </c>
      <c r="CG1455" s="365" t="b">
        <f t="shared" si="652"/>
        <v>0</v>
      </c>
      <c r="CH1455" s="365" t="b">
        <f t="shared" si="653"/>
        <v>0</v>
      </c>
      <c r="CI1455" s="72" t="b">
        <f t="shared" si="654"/>
        <v>0</v>
      </c>
      <c r="CJ1455" s="72" t="b">
        <f t="shared" si="655"/>
        <v>0</v>
      </c>
      <c r="CK1455" s="72">
        <f t="shared" si="656"/>
        <v>0</v>
      </c>
      <c r="CL1455" s="72">
        <f t="shared" si="657"/>
        <v>0</v>
      </c>
      <c r="CM1455" s="72" t="b">
        <f t="shared" si="658"/>
        <v>0</v>
      </c>
      <c r="CN1455" s="72" t="b">
        <f t="shared" si="659"/>
        <v>0</v>
      </c>
      <c r="CP1455" s="13">
        <f t="shared" si="660"/>
        <v>0</v>
      </c>
      <c r="CQ1455" s="13" t="b">
        <f t="shared" si="661"/>
        <v>0</v>
      </c>
      <c r="CR1455" s="13" t="b">
        <f t="shared" si="662"/>
        <v>0</v>
      </c>
      <c r="CS1455" s="13" t="b">
        <f t="shared" si="668"/>
        <v>0</v>
      </c>
      <c r="CT1455" s="13" t="b">
        <f t="shared" si="667"/>
        <v>0</v>
      </c>
      <c r="CU1455" s="13" t="b">
        <f t="shared" si="669"/>
        <v>0</v>
      </c>
      <c r="CV1455" s="13" t="b">
        <f t="shared" si="663"/>
        <v>0</v>
      </c>
      <c r="CW1455" s="13" t="b">
        <f t="shared" si="664"/>
        <v>0</v>
      </c>
      <c r="CX1455" s="13" t="b">
        <f t="shared" si="665"/>
        <v>0</v>
      </c>
      <c r="CY1455" s="13" t="b">
        <f t="shared" si="666"/>
        <v>0</v>
      </c>
    </row>
    <row r="1456" spans="1:103" ht="15" thickBot="1">
      <c r="A1456" s="932"/>
      <c r="B1456" s="941"/>
      <c r="C1456" s="941"/>
      <c r="D1456" s="941"/>
      <c r="E1456" s="941"/>
      <c r="F1456" s="941"/>
      <c r="G1456" s="941"/>
      <c r="H1456" s="941"/>
      <c r="I1456" s="941"/>
      <c r="J1456" s="941"/>
      <c r="K1456" s="941"/>
      <c r="L1456" s="941"/>
      <c r="M1456" s="941"/>
      <c r="N1456" s="941"/>
      <c r="O1456" s="175"/>
      <c r="P1456" s="941"/>
      <c r="Q1456" s="941"/>
      <c r="R1456" s="941"/>
      <c r="S1456" s="941"/>
      <c r="T1456" s="941"/>
      <c r="U1456" s="941"/>
      <c r="V1456" s="941"/>
      <c r="W1456" s="20"/>
      <c r="X1456" s="20"/>
      <c r="Y1456" s="20"/>
      <c r="Z1456" s="20"/>
      <c r="AA1456" s="20" t="s">
        <v>38</v>
      </c>
      <c r="AB1456" s="22">
        <v>1060</v>
      </c>
      <c r="AC1456" s="22"/>
      <c r="AD1456" s="20">
        <v>2400</v>
      </c>
      <c r="AE1456" s="941"/>
      <c r="AF1456" s="334">
        <f t="shared" si="641"/>
        <v>45.818600000000004</v>
      </c>
      <c r="AG1456" s="272">
        <v>53.35</v>
      </c>
      <c r="AH1456" s="334">
        <f>IF(Y1456="inne",K1456*'lista, wskaźniki'!$E$35,IF(Y1456="to samo źródło",0,IF(Y1456=0,0)))</f>
        <v>0</v>
      </c>
      <c r="AI1456" s="334">
        <f>IF(AA1456="gaz z sieci",AC1456*'lista, wskaźniki'!$D$21)</f>
        <v>0</v>
      </c>
      <c r="AJ1456" s="272">
        <f>IF(AA1456="węgiel",AB1456*'lista, wskaźniki'!$D$20, IF('Sektor mieszkaniowy'!AA1456="drewno",'Sektor mieszkaniowy'!AB1456*'lista, wskaźniki'!$D$22,IF('Sektor mieszkaniowy'!AA1456="pellet",AB1456*'lista, wskaźniki'!$D$23,IF('Sektor mieszkaniowy'!AA1456="gaz z sieci",AB1456*'lista, wskaźniki'!$D$21,IF('Sektor mieszkaniowy'!AA1456="olej opałowy",'Sektor mieszkaniowy'!AB1456*'lista, wskaźniki'!$D$24)))))</f>
        <v>38.287199999999999</v>
      </c>
      <c r="AK1456" s="1002"/>
      <c r="AL1456" s="941"/>
      <c r="AM1456" s="20">
        <f>IF(AA1456="węgiel",AF1456*1/3.6*'lista, wskaźniki'!$F$20,IF(AA1456="drewno",AF1456*1/3.6*'lista, wskaźniki'!$F$22,IF(AA1456="pellet",AF1456*1/3.6*'lista, wskaźniki'!$F$23,IF(AA1456="gaz z sieci",AF1456*1/3.6*'lista, wskaźniki'!$F$21,IF(AA1456="olej opałowy",AF1456*1/3.6*'lista, wskaźniki'!$F$24,0)))))</f>
        <v>2.5575942519999999</v>
      </c>
      <c r="AN1456" s="20">
        <f>IF(AA1456="węgiel",AF1456*'lista, wskaźniki'!$E$42,IF(AA1456="drewno",AF1456*'lista, wskaźniki'!$G$42,IF(AA1456="pellet",AF1456*'lista, wskaźniki'!$H$42,IF(AA1456="gaz z sieci",AF1456*'lista, wskaźniki'!$F$42,IF(AA1456="olej opałowy",AF1456*'lista, wskaźniki'!$I$42,0)))))</f>
        <v>2.2909300000000001E-5</v>
      </c>
      <c r="AO1456" s="20">
        <f>IF(AA1456="węgiel",AF1456*'lista, wskaźniki'!$E$43,IF(AA1456="drewno",AF1456*'lista, wskaźniki'!$G$43,IF(AA1456="pellet",AF1456*'lista, wskaźniki'!$H$43,IF(AA1456="gaz z sieci",AF1456*'lista, wskaźniki'!$F$43,IF(AA1456="olej opałowy",AF1456*'lista, wskaźniki'!$I$43,0)))))</f>
        <v>2.2909300000000001E-5</v>
      </c>
      <c r="AP1456" s="20">
        <f>IF(AA1456="węgiel",AF1456*'lista, wskaźniki'!$E$44,IF(AA1456="drewno",AF1456*'lista, wskaźniki'!$G$44,IF(AA1456="pellet",AF1456*'lista, wskaźniki'!$H$44,IF(AA1456="gaz z sieci",AF1456*'lista, wskaźniki'!$F$44,IF(AA1456="olej opałowy",AF1456*'lista, wskaźniki'!$I$44,0)))))</f>
        <v>0</v>
      </c>
      <c r="AQ1456" s="20" t="b">
        <f>IF(Z1456="gaz",AH1456*1/3.6*'lista, wskaźniki'!$F$21,IF(Z1456="energia elektryczna",AH1456*1/3.6*'lista, wskaźniki'!$F$26))</f>
        <v>0</v>
      </c>
      <c r="AR1456" s="20" t="b">
        <f>IF(Z1456="gaz",AH1456*'lista, wskaźniki'!$F$42,IF(Z1456="energia elektryczna",AH1456*0))</f>
        <v>0</v>
      </c>
      <c r="AS1456" s="20" t="b">
        <f>IF(Z1456="gaz",AH1456*'lista, wskaźniki'!$F$43,IF(Z1456="energia elektryczna",AH1456*0))</f>
        <v>0</v>
      </c>
      <c r="AT1456" s="20" t="b">
        <f>IF(Z1456="gaz",AH1456*'lista, wskaźniki'!$F$44,IF(Z1456="energia elektryczna",AH1456*0))</f>
        <v>0</v>
      </c>
      <c r="AU1456" s="20">
        <f>AI1456*1/3.6*'lista, wskaźniki'!$F$21</f>
        <v>0</v>
      </c>
      <c r="AV1456" s="20">
        <f>AI1456*'lista, wskaźniki'!$F$42</f>
        <v>0</v>
      </c>
      <c r="AW1456" s="20">
        <f>AI1456*'lista, wskaźniki'!$F$43</f>
        <v>0</v>
      </c>
      <c r="AX1456" s="20">
        <f>AI1456*'lista, wskaźniki'!$F$44</f>
        <v>0</v>
      </c>
      <c r="AY1456" s="20">
        <f>AK1456*'lista, wskaźniki'!$F$26</f>
        <v>0</v>
      </c>
      <c r="AZ1456" s="20">
        <f t="shared" si="642"/>
        <v>2.5575942519999999</v>
      </c>
      <c r="BA1456" s="20">
        <f t="shared" si="643"/>
        <v>2.2909300000000001E-5</v>
      </c>
      <c r="BB1456" s="20">
        <f t="shared" si="644"/>
        <v>2.2909300000000001E-5</v>
      </c>
      <c r="BC1456" s="20">
        <f t="shared" si="645"/>
        <v>0</v>
      </c>
      <c r="BD1456" s="941"/>
      <c r="BE1456" s="941"/>
      <c r="BF1456" s="941"/>
      <c r="BG1456" s="941"/>
      <c r="BH1456" s="20"/>
      <c r="BI1456" s="941"/>
      <c r="BJ1456" s="20"/>
      <c r="BK1456" s="941"/>
      <c r="BL1456" s="20"/>
      <c r="BM1456" s="20"/>
      <c r="BN1456" s="20"/>
      <c r="BO1456" s="20"/>
      <c r="BP1456" s="20"/>
      <c r="BQ1456" s="20"/>
      <c r="BR1456" s="20"/>
      <c r="BS1456" s="1005"/>
      <c r="BT1456" s="1005"/>
      <c r="BU1456" s="1005"/>
      <c r="BV1456" s="1005"/>
      <c r="BW1456" s="1005"/>
      <c r="BX1456" s="1005"/>
      <c r="BY1456" s="1008"/>
      <c r="CA1456" s="365" t="b">
        <f t="shared" si="646"/>
        <v>0</v>
      </c>
      <c r="CB1456" s="365" t="b">
        <f t="shared" si="647"/>
        <v>0</v>
      </c>
      <c r="CC1456" s="365" t="b">
        <f t="shared" si="648"/>
        <v>0</v>
      </c>
      <c r="CD1456" s="365">
        <f t="shared" si="649"/>
        <v>45.818600000000004</v>
      </c>
      <c r="CE1456" s="365" t="b">
        <f t="shared" si="650"/>
        <v>0</v>
      </c>
      <c r="CF1456" s="365" t="b">
        <f t="shared" si="651"/>
        <v>0</v>
      </c>
      <c r="CG1456" s="365" t="b">
        <f t="shared" si="652"/>
        <v>0</v>
      </c>
      <c r="CH1456" s="365">
        <f t="shared" si="653"/>
        <v>0</v>
      </c>
      <c r="CI1456" s="72" t="b">
        <f t="shared" si="654"/>
        <v>0</v>
      </c>
      <c r="CJ1456" s="72" t="b">
        <f t="shared" si="655"/>
        <v>0</v>
      </c>
      <c r="CK1456" s="72" t="b">
        <f t="shared" si="656"/>
        <v>0</v>
      </c>
      <c r="CL1456" s="72">
        <f t="shared" si="657"/>
        <v>45.818600000000004</v>
      </c>
      <c r="CM1456" s="72" t="b">
        <f t="shared" si="658"/>
        <v>0</v>
      </c>
      <c r="CN1456" s="72" t="b">
        <f t="shared" si="659"/>
        <v>0</v>
      </c>
      <c r="CP1456" s="13">
        <f t="shared" si="660"/>
        <v>0</v>
      </c>
      <c r="CQ1456" s="13" t="b">
        <f t="shared" si="661"/>
        <v>0</v>
      </c>
      <c r="CR1456" s="13" t="b">
        <f t="shared" si="662"/>
        <v>0</v>
      </c>
      <c r="CS1456" s="13" t="b">
        <f t="shared" si="668"/>
        <v>0</v>
      </c>
      <c r="CT1456" s="13" t="b">
        <f t="shared" si="667"/>
        <v>0</v>
      </c>
      <c r="CU1456" s="13" t="b">
        <f t="shared" si="669"/>
        <v>0</v>
      </c>
      <c r="CV1456" s="13" t="b">
        <f t="shared" si="663"/>
        <v>0</v>
      </c>
      <c r="CW1456" s="13" t="b">
        <f t="shared" si="664"/>
        <v>0</v>
      </c>
      <c r="CX1456" s="13" t="b">
        <f t="shared" si="665"/>
        <v>0</v>
      </c>
      <c r="CY1456" s="13" t="b">
        <f t="shared" si="666"/>
        <v>0</v>
      </c>
    </row>
    <row r="1457" spans="1:103" ht="15" thickBot="1">
      <c r="A1457" s="933"/>
      <c r="B1457" s="942"/>
      <c r="C1457" s="942"/>
      <c r="D1457" s="942"/>
      <c r="E1457" s="942"/>
      <c r="F1457" s="942"/>
      <c r="G1457" s="942"/>
      <c r="H1457" s="942"/>
      <c r="I1457" s="942"/>
      <c r="J1457" s="942"/>
      <c r="K1457" s="942"/>
      <c r="L1457" s="942"/>
      <c r="M1457" s="942"/>
      <c r="N1457" s="942"/>
      <c r="O1457" s="176"/>
      <c r="P1457" s="942"/>
      <c r="Q1457" s="942"/>
      <c r="R1457" s="942"/>
      <c r="S1457" s="942"/>
      <c r="T1457" s="942"/>
      <c r="U1457" s="942"/>
      <c r="V1457" s="942"/>
      <c r="W1457" s="21"/>
      <c r="X1457" s="21"/>
      <c r="Y1457" s="21"/>
      <c r="Z1457" s="21"/>
      <c r="AA1457" s="21" t="s">
        <v>37</v>
      </c>
      <c r="AB1457" s="55"/>
      <c r="AC1457" s="55"/>
      <c r="AD1457" s="21"/>
      <c r="AE1457" s="942"/>
      <c r="AF1457" s="334">
        <f t="shared" si="641"/>
        <v>0</v>
      </c>
      <c r="AG1457" s="272">
        <f>IF(R1457="kompletna",Q1457*J1457*0.0036*'lista, wskaźniki'!$F$13, IF(R1457="częściowa",Q1457*J1457*0.0036*'lista, wskaźniki'!$F$14, IF(R1457="brak",Q1457*J1457*0.0036*'lista, wskaźniki'!$F$15,)))</f>
        <v>0</v>
      </c>
      <c r="AH1457" s="334">
        <f>IF(Y1457="inne",K1457*'lista, wskaźniki'!$E$35,IF(Y1457="to samo źródło",0,IF(Y1457=0,0)))</f>
        <v>0</v>
      </c>
      <c r="AI1457" s="334" t="b">
        <f>IF(AA1457="gaz z sieci",AC1457*'lista, wskaźniki'!$D$21)</f>
        <v>0</v>
      </c>
      <c r="AJ1457" s="272">
        <f>IF(AA1457="węgiel",AB1457*'lista, wskaźniki'!$D$20, IF('Sektor mieszkaniowy'!AA1457="drewno",'Sektor mieszkaniowy'!AB1457*'lista, wskaźniki'!$D$22,IF('Sektor mieszkaniowy'!AA1457="pellet",AB1457*'lista, wskaźniki'!$D$23,IF('Sektor mieszkaniowy'!AA1457="gaz z sieci",AB1457*'lista, wskaźniki'!$D$21,IF('Sektor mieszkaniowy'!AA1457="olej opałowy",'Sektor mieszkaniowy'!AB1457*'lista, wskaźniki'!$D$24)))))</f>
        <v>0</v>
      </c>
      <c r="AK1457" s="1003"/>
      <c r="AL1457" s="942"/>
      <c r="AM1457" s="20">
        <f>IF(AA1457="węgiel",AF1457*1/3.6*'lista, wskaźniki'!$F$20,IF(AA1457="drewno",AF1457*1/3.6*'lista, wskaźniki'!$F$22,IF(AA1457="pellet",AF1457*1/3.6*'lista, wskaźniki'!$F$23,IF(AA1457="gaz z sieci",AF1457*1/3.6*'lista, wskaźniki'!$F$21,IF(AA1457="olej opałowy",AF1457*1/3.6*'lista, wskaźniki'!$F$24,0)))))</f>
        <v>0</v>
      </c>
      <c r="AN1457" s="20">
        <f>IF(AA1457="węgiel",AF1457*'lista, wskaźniki'!$E$42,IF(AA1457="drewno",AF1457*'lista, wskaźniki'!$G$42,IF(AA1457="pellet",AF1457*'lista, wskaźniki'!$H$42,IF(AA1457="gaz z sieci",AF1457*'lista, wskaźniki'!$F$42,IF(AA1457="olej opałowy",AF1457*'lista, wskaźniki'!$I$42,0)))))</f>
        <v>0</v>
      </c>
      <c r="AO1457" s="20">
        <f>IF(AA1457="węgiel",AF1457*'lista, wskaźniki'!$E$43,IF(AA1457="drewno",AF1457*'lista, wskaźniki'!$G$43,IF(AA1457="pellet",AF1457*'lista, wskaźniki'!$H$43,IF(AA1457="gaz z sieci",AF1457*'lista, wskaźniki'!$F$43,IF(AA1457="olej opałowy",AF1457*'lista, wskaźniki'!$I$43,0)))))</f>
        <v>0</v>
      </c>
      <c r="AP1457" s="20">
        <f>IF(AA1457="węgiel",AF1457*'lista, wskaźniki'!$E$44,IF(AA1457="drewno",AF1457*'lista, wskaźniki'!$G$44,IF(AA1457="pellet",AF1457*'lista, wskaźniki'!$H$44,IF(AA1457="gaz z sieci",AF1457*'lista, wskaźniki'!$F$44,IF(AA1457="olej opałowy",AF1457*'lista, wskaźniki'!$I$44,0)))))</f>
        <v>0</v>
      </c>
      <c r="AQ1457" s="20" t="b">
        <f>IF(Z1457="gaz",AH1457*1/3.6*'lista, wskaźniki'!$F$21,IF(Z1457="energia elektryczna",AH1457*1/3.6*'lista, wskaźniki'!$F$26))</f>
        <v>0</v>
      </c>
      <c r="AR1457" s="20" t="b">
        <f>IF(Z1457="gaz",AH1457*'lista, wskaźniki'!$F$42,IF(Z1457="energia elektryczna",AH1457*0))</f>
        <v>0</v>
      </c>
      <c r="AS1457" s="20" t="b">
        <f>IF(Z1457="gaz",AH1457*'lista, wskaźniki'!$F$43,IF(Z1457="energia elektryczna",AH1457*0))</f>
        <v>0</v>
      </c>
      <c r="AT1457" s="20" t="b">
        <f>IF(Z1457="gaz",AH1457*'lista, wskaźniki'!$F$44,IF(Z1457="energia elektryczna",AH1457*0))</f>
        <v>0</v>
      </c>
      <c r="AU1457" s="20">
        <f>AI1457*1/3.6*'lista, wskaźniki'!$F$21</f>
        <v>0</v>
      </c>
      <c r="AV1457" s="20">
        <f>AI1457*'lista, wskaźniki'!$F$42</f>
        <v>0</v>
      </c>
      <c r="AW1457" s="20">
        <f>AI1457*'lista, wskaźniki'!$F$43</f>
        <v>0</v>
      </c>
      <c r="AX1457" s="20">
        <f>AI1457*'lista, wskaźniki'!$F$44</f>
        <v>0</v>
      </c>
      <c r="AY1457" s="20">
        <f>AK1457*'lista, wskaźniki'!$F$26</f>
        <v>0</v>
      </c>
      <c r="AZ1457" s="20">
        <f t="shared" si="642"/>
        <v>0</v>
      </c>
      <c r="BA1457" s="20">
        <f t="shared" si="643"/>
        <v>0</v>
      </c>
      <c r="BB1457" s="20">
        <f t="shared" si="644"/>
        <v>0</v>
      </c>
      <c r="BC1457" s="20">
        <f t="shared" si="645"/>
        <v>0</v>
      </c>
      <c r="BD1457" s="942"/>
      <c r="BE1457" s="942"/>
      <c r="BF1457" s="942"/>
      <c r="BG1457" s="942"/>
      <c r="BH1457" s="21"/>
      <c r="BI1457" s="942"/>
      <c r="BJ1457" s="21"/>
      <c r="BK1457" s="942"/>
      <c r="BL1457" s="21"/>
      <c r="BM1457" s="21"/>
      <c r="BN1457" s="21"/>
      <c r="BO1457" s="21"/>
      <c r="BP1457" s="21"/>
      <c r="BQ1457" s="21"/>
      <c r="BR1457" s="21"/>
      <c r="BS1457" s="1006"/>
      <c r="BT1457" s="1006"/>
      <c r="BU1457" s="1006"/>
      <c r="BV1457" s="1006"/>
      <c r="BW1457" s="1006"/>
      <c r="BX1457" s="1006"/>
      <c r="BY1457" s="1009"/>
      <c r="CA1457" s="365" t="b">
        <f t="shared" si="646"/>
        <v>0</v>
      </c>
      <c r="CB1457" s="365" t="b">
        <f t="shared" si="647"/>
        <v>0</v>
      </c>
      <c r="CC1457" s="365" t="b">
        <f t="shared" si="648"/>
        <v>0</v>
      </c>
      <c r="CD1457" s="365" t="b">
        <f t="shared" si="649"/>
        <v>0</v>
      </c>
      <c r="CE1457" s="365">
        <f t="shared" si="650"/>
        <v>0</v>
      </c>
      <c r="CF1457" s="365" t="b">
        <f t="shared" si="651"/>
        <v>0</v>
      </c>
      <c r="CG1457" s="365" t="b">
        <f t="shared" si="652"/>
        <v>0</v>
      </c>
      <c r="CH1457" s="365" t="b">
        <f t="shared" si="653"/>
        <v>0</v>
      </c>
      <c r="CI1457" s="72" t="b">
        <f t="shared" si="654"/>
        <v>0</v>
      </c>
      <c r="CJ1457" s="72" t="b">
        <f t="shared" si="655"/>
        <v>0</v>
      </c>
      <c r="CK1457" s="72" t="b">
        <f t="shared" si="656"/>
        <v>0</v>
      </c>
      <c r="CL1457" s="72">
        <f t="shared" si="657"/>
        <v>0</v>
      </c>
      <c r="CM1457" s="72">
        <f t="shared" si="658"/>
        <v>0</v>
      </c>
      <c r="CN1457" s="72" t="b">
        <f t="shared" si="659"/>
        <v>0</v>
      </c>
      <c r="CP1457" s="13">
        <f t="shared" si="660"/>
        <v>0</v>
      </c>
      <c r="CQ1457" s="13" t="b">
        <f t="shared" si="661"/>
        <v>0</v>
      </c>
      <c r="CR1457" s="13" t="b">
        <f t="shared" si="662"/>
        <v>0</v>
      </c>
      <c r="CS1457" s="13" t="b">
        <f t="shared" si="668"/>
        <v>0</v>
      </c>
      <c r="CT1457" s="13" t="b">
        <f t="shared" si="667"/>
        <v>0</v>
      </c>
      <c r="CU1457" s="13" t="b">
        <f t="shared" si="669"/>
        <v>0</v>
      </c>
      <c r="CV1457" s="13" t="b">
        <f t="shared" si="663"/>
        <v>0</v>
      </c>
      <c r="CW1457" s="13" t="b">
        <f t="shared" si="664"/>
        <v>0</v>
      </c>
      <c r="CX1457" s="13" t="b">
        <f t="shared" si="665"/>
        <v>0</v>
      </c>
      <c r="CY1457" s="13" t="b">
        <f t="shared" si="666"/>
        <v>0</v>
      </c>
    </row>
    <row r="1458" spans="1:103" ht="15" thickBot="1">
      <c r="A1458" s="931">
        <v>292</v>
      </c>
      <c r="B1458" s="940" t="s">
        <v>232</v>
      </c>
      <c r="C1458" s="940"/>
      <c r="D1458" s="940"/>
      <c r="E1458" s="940" t="s">
        <v>5</v>
      </c>
      <c r="F1458" s="940">
        <v>4</v>
      </c>
      <c r="G1458" s="940">
        <v>2</v>
      </c>
      <c r="H1458" s="940"/>
      <c r="I1458" s="940" t="s">
        <v>10</v>
      </c>
      <c r="J1458" s="940">
        <v>42</v>
      </c>
      <c r="K1458" s="940">
        <v>2</v>
      </c>
      <c r="L1458" s="940" t="s">
        <v>17</v>
      </c>
      <c r="M1458" s="940"/>
      <c r="N1458" s="940" t="s">
        <v>17</v>
      </c>
      <c r="O1458" s="174"/>
      <c r="P1458" s="940" t="s">
        <v>17</v>
      </c>
      <c r="Q1458" s="940">
        <f>IF(I1458="&lt;1966",'lista, wskaźniki'!$G$4,IF(I1458="1967-1985",'lista, wskaźniki'!$G$5,IF(I1458="1986-1992",'lista, wskaźniki'!$G$6,IF(I1458="1993-1996",'lista, wskaźniki'!$G$7,IF(I1458="&gt;1997",'lista, wskaźniki'!$G$8,IF(I1458=0,'lista, wskaźniki'!$G$4))))))</f>
        <v>290</v>
      </c>
      <c r="R1458" s="940" t="s">
        <v>25</v>
      </c>
      <c r="S1458" s="940" t="s">
        <v>31</v>
      </c>
      <c r="T1458" s="940"/>
      <c r="U1458" s="940"/>
      <c r="V1458" s="940"/>
      <c r="W1458" s="19" t="s">
        <v>35</v>
      </c>
      <c r="X1458" s="19" t="s">
        <v>35</v>
      </c>
      <c r="Y1458" s="20" t="s">
        <v>24</v>
      </c>
      <c r="Z1458" s="19" t="s">
        <v>40</v>
      </c>
      <c r="AA1458" s="19" t="s">
        <v>35</v>
      </c>
      <c r="AB1458" s="54">
        <v>1</v>
      </c>
      <c r="AC1458" s="54"/>
      <c r="AD1458" s="19"/>
      <c r="AE1458" s="940"/>
      <c r="AF1458" s="334">
        <f t="shared" si="641"/>
        <v>33.238999999999997</v>
      </c>
      <c r="AG1458" s="272">
        <f>IF(R1458="kompletna",Q1458*J1458*0.0036*'lista, wskaźniki'!$F$13, IF(R1458="częściowa",Q1458*J1458*0.0036*'lista, wskaźniki'!$F$14, IF(R1458="brak",Q1458*J1458*0.0036*'lista, wskaźniki'!$F$15,)))</f>
        <v>43.847999999999999</v>
      </c>
      <c r="AH1458" s="334">
        <f>IF(Y1458="inne",K1458*'lista, wskaźniki'!$E$35,IF(Y1458="to samo źródło",0,IF(Y1458=0,0)))</f>
        <v>4.3357072500000005</v>
      </c>
      <c r="AI1458" s="334" t="b">
        <f>IF(AA1458="gaz z sieci",AC1458*'lista, wskaźniki'!$D$21)</f>
        <v>0</v>
      </c>
      <c r="AJ1458" s="272">
        <f>IF(AA1458="węgiel",AB1458*'lista, wskaźniki'!$D$20, IF('Sektor mieszkaniowy'!AA1458="drewno",'Sektor mieszkaniowy'!AB1458*'lista, wskaźniki'!$D$22,IF('Sektor mieszkaniowy'!AA1458="pellet",AB1458*'lista, wskaźniki'!$D$23,IF('Sektor mieszkaniowy'!AA1458="gaz z sieci",AB1458*'lista, wskaźniki'!$D$21,IF('Sektor mieszkaniowy'!AA1458="olej opałowy",'Sektor mieszkaniowy'!AB1458*'lista, wskaźniki'!$D$24)))))</f>
        <v>22.63</v>
      </c>
      <c r="AK1458" s="1001"/>
      <c r="AL1458" s="940">
        <v>1200</v>
      </c>
      <c r="AM1458" s="20">
        <f>IF(AA1458="węgiel",AF1458*1/3.6*'lista, wskaźniki'!$F$20,IF(AA1458="drewno",AF1458*1/3.6*'lista, wskaźniki'!$F$22,IF(AA1458="pellet",AF1458*1/3.6*'lista, wskaźniki'!$F$23,IF(AA1458="gaz z sieci",AF1458*1/3.6*'lista, wskaźniki'!$F$21,IF(AA1458="olej opałowy",AF1458*1/3.6*'lista, wskaźniki'!$F$24,0)))))</f>
        <v>3.1487304699999994</v>
      </c>
      <c r="AN1458" s="20">
        <f>IF(AA1458="węgiel",AF1458*'lista, wskaźniki'!$E$42,IF(AA1458="drewno",AF1458*'lista, wskaźniki'!$G$42,IF(AA1458="pellet",AF1458*'lista, wskaźniki'!$H$42,IF(AA1458="gaz z sieci",AF1458*'lista, wskaźniki'!$F$42,IF(AA1458="olej opałowy",AF1458*'lista, wskaźniki'!$I$42,0)))))</f>
        <v>1.2630819999999999E-2</v>
      </c>
      <c r="AO1458" s="20">
        <f>IF(AA1458="węgiel",AF1458*'lista, wskaźniki'!$E$43,IF(AA1458="drewno",AF1458*'lista, wskaźniki'!$G$43,IF(AA1458="pellet",AF1458*'lista, wskaźniki'!$H$43,IF(AA1458="gaz z sieci",AF1458*'lista, wskaźniki'!$F$43,IF(AA1458="olej opałowy",AF1458*'lista, wskaźniki'!$I$43,0)))))</f>
        <v>1.1966039999999999E-2</v>
      </c>
      <c r="AP1458" s="20">
        <f>IF(AA1458="węgiel",AF1458*'lista, wskaźniki'!$E$44,IF(AA1458="drewno",AF1458*'lista, wskaźniki'!$G$44,IF(AA1458="pellet",AF1458*'lista, wskaźniki'!$H$44,IF(AA1458="gaz z sieci",AF1458*'lista, wskaźniki'!$F$44,IF(AA1458="olej opałowy",AF1458*'lista, wskaźniki'!$I$44,0)))))</f>
        <v>8.9745299999999989E-6</v>
      </c>
      <c r="AQ1458" s="360">
        <f>IF(Z1458="gaz",AH1458*1/3.6*'lista, wskaźniki'!$F$21,IF(Z1458="energia elektryczna",AH1458*1/3.6*'lista, wskaźniki'!$F$26))</f>
        <v>1.0718831812500003</v>
      </c>
      <c r="AR1458" s="20">
        <f>IF(Z1458="gaz",AH1458*'lista, wskaźniki'!$F$42,IF(Z1458="energia elektryczna",AH1458*0))</f>
        <v>0</v>
      </c>
      <c r="AS1458" s="20">
        <f>IF(Z1458="gaz",AH1458*'lista, wskaźniki'!$F$43,IF(Z1458="energia elektryczna",AH1458*0))</f>
        <v>0</v>
      </c>
      <c r="AT1458" s="20">
        <f>IF(Z1458="gaz",AH1458*'lista, wskaźniki'!$F$44,IF(Z1458="energia elektryczna",AH1458*0))</f>
        <v>0</v>
      </c>
      <c r="AU1458" s="20">
        <f>AI1458*1/3.6*'lista, wskaźniki'!$F$21</f>
        <v>0</v>
      </c>
      <c r="AV1458" s="20">
        <f>AI1458*'lista, wskaźniki'!$F$42</f>
        <v>0</v>
      </c>
      <c r="AW1458" s="20">
        <f>AI1458*'lista, wskaźniki'!$F$43</f>
        <v>0</v>
      </c>
      <c r="AX1458" s="20">
        <f>AI1458*'lista, wskaźniki'!$F$44</f>
        <v>0</v>
      </c>
      <c r="AY1458" s="20">
        <f>AK1458*'lista, wskaźniki'!$F$26</f>
        <v>0</v>
      </c>
      <c r="AZ1458" s="20">
        <f t="shared" si="642"/>
        <v>4.2206136512499999</v>
      </c>
      <c r="BA1458" s="20">
        <f t="shared" si="643"/>
        <v>1.2630819999999999E-2</v>
      </c>
      <c r="BB1458" s="20">
        <f t="shared" si="644"/>
        <v>1.1966039999999999E-2</v>
      </c>
      <c r="BC1458" s="20">
        <f t="shared" si="645"/>
        <v>8.9745299999999989E-6</v>
      </c>
      <c r="BD1458" s="940" t="s">
        <v>17</v>
      </c>
      <c r="BE1458" s="940" t="s">
        <v>17</v>
      </c>
      <c r="BF1458" s="940" t="s">
        <v>17</v>
      </c>
      <c r="BG1458" s="940" t="s">
        <v>17</v>
      </c>
      <c r="BH1458" s="19"/>
      <c r="BI1458" s="940"/>
      <c r="BJ1458" s="19"/>
      <c r="BK1458" s="940" t="s">
        <v>17</v>
      </c>
      <c r="BL1458" s="19"/>
      <c r="BM1458" s="19"/>
      <c r="BN1458" s="19"/>
      <c r="BO1458" s="19" t="s">
        <v>17</v>
      </c>
      <c r="BP1458" s="19"/>
      <c r="BQ1458" s="19"/>
      <c r="BR1458" s="19"/>
      <c r="BS1458" s="1004"/>
      <c r="BT1458" s="1004"/>
      <c r="BU1458" s="1004"/>
      <c r="BV1458" s="1004"/>
      <c r="BW1458" s="1004"/>
      <c r="BX1458" s="1004"/>
      <c r="BY1458" s="1007"/>
      <c r="CA1458" s="365">
        <f t="shared" si="646"/>
        <v>33.238999999999997</v>
      </c>
      <c r="CB1458" s="365" t="b">
        <f t="shared" si="647"/>
        <v>0</v>
      </c>
      <c r="CC1458" s="365" t="b">
        <f t="shared" si="648"/>
        <v>0</v>
      </c>
      <c r="CD1458" s="365" t="b">
        <f t="shared" si="649"/>
        <v>0</v>
      </c>
      <c r="CE1458" s="365" t="b">
        <f t="shared" si="650"/>
        <v>0</v>
      </c>
      <c r="CF1458" s="365" t="b">
        <f t="shared" si="651"/>
        <v>0</v>
      </c>
      <c r="CG1458" s="365">
        <f t="shared" si="652"/>
        <v>4.3357072500000005</v>
      </c>
      <c r="CH1458" s="365" t="b">
        <f t="shared" si="653"/>
        <v>0</v>
      </c>
      <c r="CI1458" s="72">
        <f t="shared" si="654"/>
        <v>33.238999999999997</v>
      </c>
      <c r="CJ1458" s="72" t="b">
        <f t="shared" si="655"/>
        <v>0</v>
      </c>
      <c r="CK1458" s="72" t="b">
        <f t="shared" si="656"/>
        <v>0</v>
      </c>
      <c r="CL1458" s="72">
        <f t="shared" si="657"/>
        <v>0</v>
      </c>
      <c r="CM1458" s="72" t="b">
        <f t="shared" si="658"/>
        <v>0</v>
      </c>
      <c r="CN1458" s="72">
        <f t="shared" si="659"/>
        <v>4.3357072500000005</v>
      </c>
      <c r="CP1458" s="13">
        <f t="shared" si="660"/>
        <v>42</v>
      </c>
      <c r="CQ1458" s="13">
        <f t="shared" si="661"/>
        <v>0</v>
      </c>
      <c r="CR1458" s="13" t="b">
        <f t="shared" si="662"/>
        <v>0</v>
      </c>
      <c r="CS1458" s="13">
        <f t="shared" si="668"/>
        <v>0</v>
      </c>
      <c r="CT1458" s="13" t="b">
        <f t="shared" si="667"/>
        <v>0</v>
      </c>
      <c r="CU1458" s="13">
        <f t="shared" si="669"/>
        <v>0</v>
      </c>
      <c r="CV1458" s="13" t="b">
        <f t="shared" si="663"/>
        <v>0</v>
      </c>
      <c r="CW1458" s="13">
        <f t="shared" si="664"/>
        <v>0</v>
      </c>
      <c r="CX1458" s="13" t="b">
        <f t="shared" si="665"/>
        <v>0</v>
      </c>
      <c r="CY1458" s="13">
        <f t="shared" si="666"/>
        <v>0</v>
      </c>
    </row>
    <row r="1459" spans="1:103" ht="15" thickBot="1">
      <c r="A1459" s="932"/>
      <c r="B1459" s="941"/>
      <c r="C1459" s="941"/>
      <c r="D1459" s="941"/>
      <c r="E1459" s="941"/>
      <c r="F1459" s="941"/>
      <c r="G1459" s="941"/>
      <c r="H1459" s="941"/>
      <c r="I1459" s="941"/>
      <c r="J1459" s="941"/>
      <c r="K1459" s="941"/>
      <c r="L1459" s="941"/>
      <c r="M1459" s="941"/>
      <c r="N1459" s="941"/>
      <c r="O1459" s="175"/>
      <c r="P1459" s="941"/>
      <c r="Q1459" s="941"/>
      <c r="R1459" s="941"/>
      <c r="S1459" s="941"/>
      <c r="T1459" s="941"/>
      <c r="U1459" s="941"/>
      <c r="V1459" s="941"/>
      <c r="W1459" s="20" t="s">
        <v>36</v>
      </c>
      <c r="X1459" s="20" t="s">
        <v>195</v>
      </c>
      <c r="Y1459" s="20"/>
      <c r="Z1459" s="20"/>
      <c r="AA1459" s="20" t="s">
        <v>36</v>
      </c>
      <c r="AB1459" s="22">
        <v>1</v>
      </c>
      <c r="AC1459" s="22"/>
      <c r="AD1459" s="20"/>
      <c r="AE1459" s="941"/>
      <c r="AF1459" s="334">
        <f>IF(AG1459&gt;0,(AJ1459+AG1459/2)/2,AJ1459)</f>
        <v>18.762499999999999</v>
      </c>
      <c r="AG1459" s="272">
        <v>43.85</v>
      </c>
      <c r="AH1459" s="334">
        <f>IF(Y1459="inne",K1459*'lista, wskaźniki'!$E$35,IF(Y1459="to samo źródło",0,IF(Y1459=0,0)))</f>
        <v>0</v>
      </c>
      <c r="AI1459" s="334" t="b">
        <f>IF(AA1459="gaz z sieci",AC1459*'lista, wskaźniki'!$D$21)</f>
        <v>0</v>
      </c>
      <c r="AJ1459" s="272">
        <f>IF(AA1459="węgiel",AB1459*'lista, wskaźniki'!$D$20, IF('Sektor mieszkaniowy'!AA1459="drewno",'Sektor mieszkaniowy'!AB1459*'lista, wskaźniki'!$D$22,IF('Sektor mieszkaniowy'!AA1459="pellet",AB1459*'lista, wskaźniki'!$D$23,IF('Sektor mieszkaniowy'!AA1459="gaz z sieci",AB1459*'lista, wskaźniki'!$D$21,IF('Sektor mieszkaniowy'!AA1459="olej opałowy",'Sektor mieszkaniowy'!AB1459*'lista, wskaźniki'!$D$24)))))</f>
        <v>15.6</v>
      </c>
      <c r="AK1459" s="1002"/>
      <c r="AL1459" s="941"/>
      <c r="AM1459" s="20">
        <f>IF(AA1459="węgiel",AF1459*1/3.6*'lista, wskaźniki'!$F$20,IF(AA1459="drewno",AF1459*1/3.6*'lista, wskaźniki'!$F$22,IF(AA1459="pellet",AF1459*1/3.6*'lista, wskaźniki'!$F$23,IF(AA1459="gaz z sieci",AF1459*1/3.6*'lista, wskaźniki'!$F$21,IF(AA1459="olej opałowy",AF1459*1/3.6*'lista, wskaźniki'!$F$24,0)))))</f>
        <v>0</v>
      </c>
      <c r="AN1459" s="20">
        <f>IF(AA1459="węgiel",AF1459*'lista, wskaźniki'!$E$42,IF(AA1459="drewno",AF1459*'lista, wskaźniki'!$G$42,IF(AA1459="pellet",AF1459*'lista, wskaźniki'!$H$42,IF(AA1459="gaz z sieci",AF1459*'lista, wskaźniki'!$F$42,IF(AA1459="olej opałowy",AF1459*'lista, wskaźniki'!$I$42,0)))))</f>
        <v>1.5197624999999999E-2</v>
      </c>
      <c r="AO1459" s="20">
        <f>IF(AA1459="węgiel",AF1459*'lista, wskaźniki'!$E$43,IF(AA1459="drewno",AF1459*'lista, wskaźniki'!$G$43,IF(AA1459="pellet",AF1459*'lista, wskaźniki'!$H$43,IF(AA1459="gaz z sieci",AF1459*'lista, wskaźniki'!$F$43,IF(AA1459="olej opałowy",AF1459*'lista, wskaźniki'!$I$43,0)))))</f>
        <v>1.5197624999999999E-2</v>
      </c>
      <c r="AP1459" s="20">
        <f>IF(AA1459="węgiel",AF1459*'lista, wskaźniki'!$E$44,IF(AA1459="drewno",AF1459*'lista, wskaźniki'!$G$44,IF(AA1459="pellet",AF1459*'lista, wskaźniki'!$H$44,IF(AA1459="gaz z sieci",AF1459*'lista, wskaźniki'!$F$44,IF(AA1459="olej opałowy",AF1459*'lista, wskaźniki'!$I$44,0)))))</f>
        <v>4.6906249999999997E-6</v>
      </c>
      <c r="AQ1459" s="20" t="b">
        <f>IF(Z1459="gaz",AH1459*1/3.6*'lista, wskaźniki'!$F$21,IF(Z1459="energia elektryczna",AH1459*1/3.6*'lista, wskaźniki'!$F$26))</f>
        <v>0</v>
      </c>
      <c r="AR1459" s="20" t="b">
        <f>IF(Z1459="gaz",AH1459*'lista, wskaźniki'!$F$42,IF(Z1459="energia elektryczna",AH1459*0))</f>
        <v>0</v>
      </c>
      <c r="AS1459" s="20" t="b">
        <f>IF(Z1459="gaz",AH1459*'lista, wskaźniki'!$F$43,IF(Z1459="energia elektryczna",AH1459*0))</f>
        <v>0</v>
      </c>
      <c r="AT1459" s="20" t="b">
        <f>IF(Z1459="gaz",AH1459*'lista, wskaźniki'!$F$44,IF(Z1459="energia elektryczna",AH1459*0))</f>
        <v>0</v>
      </c>
      <c r="AU1459" s="20">
        <f>AI1459*1/3.6*'lista, wskaźniki'!$F$21</f>
        <v>0</v>
      </c>
      <c r="AV1459" s="20">
        <f>AI1459*'lista, wskaźniki'!$F$42</f>
        <v>0</v>
      </c>
      <c r="AW1459" s="20">
        <f>AI1459*'lista, wskaźniki'!$F$43</f>
        <v>0</v>
      </c>
      <c r="AX1459" s="20">
        <f>AI1459*'lista, wskaźniki'!$F$44</f>
        <v>0</v>
      </c>
      <c r="AY1459" s="20">
        <f>AK1459*'lista, wskaźniki'!$F$26</f>
        <v>0</v>
      </c>
      <c r="AZ1459" s="20">
        <f t="shared" si="642"/>
        <v>0</v>
      </c>
      <c r="BA1459" s="20">
        <f t="shared" si="643"/>
        <v>1.5197624999999999E-2</v>
      </c>
      <c r="BB1459" s="20">
        <f t="shared" si="644"/>
        <v>1.5197624999999999E-2</v>
      </c>
      <c r="BC1459" s="20">
        <f t="shared" si="645"/>
        <v>4.6906249999999997E-6</v>
      </c>
      <c r="BD1459" s="941"/>
      <c r="BE1459" s="941"/>
      <c r="BF1459" s="941"/>
      <c r="BG1459" s="941"/>
      <c r="BH1459" s="20"/>
      <c r="BI1459" s="941"/>
      <c r="BJ1459" s="20"/>
      <c r="BK1459" s="941"/>
      <c r="BL1459" s="20"/>
      <c r="BM1459" s="20"/>
      <c r="BN1459" s="20"/>
      <c r="BO1459" s="20"/>
      <c r="BP1459" s="20"/>
      <c r="BQ1459" s="20"/>
      <c r="BR1459" s="20"/>
      <c r="BS1459" s="1005"/>
      <c r="BT1459" s="1005"/>
      <c r="BU1459" s="1005"/>
      <c r="BV1459" s="1005"/>
      <c r="BW1459" s="1005"/>
      <c r="BX1459" s="1005"/>
      <c r="BY1459" s="1008"/>
      <c r="CA1459" s="365" t="b">
        <f t="shared" si="646"/>
        <v>0</v>
      </c>
      <c r="CB1459" s="365">
        <f t="shared" si="647"/>
        <v>18.762499999999999</v>
      </c>
      <c r="CC1459" s="365" t="b">
        <f t="shared" si="648"/>
        <v>0</v>
      </c>
      <c r="CD1459" s="365" t="b">
        <f t="shared" si="649"/>
        <v>0</v>
      </c>
      <c r="CE1459" s="365" t="b">
        <f t="shared" si="650"/>
        <v>0</v>
      </c>
      <c r="CF1459" s="365" t="b">
        <f t="shared" si="651"/>
        <v>0</v>
      </c>
      <c r="CG1459" s="365" t="b">
        <f t="shared" si="652"/>
        <v>0</v>
      </c>
      <c r="CH1459" s="365" t="b">
        <f t="shared" si="653"/>
        <v>0</v>
      </c>
      <c r="CI1459" s="72" t="b">
        <f t="shared" si="654"/>
        <v>0</v>
      </c>
      <c r="CJ1459" s="72">
        <f t="shared" si="655"/>
        <v>18.762499999999999</v>
      </c>
      <c r="CK1459" s="72" t="b">
        <f t="shared" si="656"/>
        <v>0</v>
      </c>
      <c r="CL1459" s="72">
        <f t="shared" si="657"/>
        <v>0</v>
      </c>
      <c r="CM1459" s="72" t="b">
        <f t="shared" si="658"/>
        <v>0</v>
      </c>
      <c r="CN1459" s="72" t="b">
        <f t="shared" si="659"/>
        <v>0</v>
      </c>
      <c r="CP1459" s="13">
        <f t="shared" si="660"/>
        <v>0</v>
      </c>
      <c r="CQ1459" s="13" t="b">
        <f t="shared" si="661"/>
        <v>0</v>
      </c>
      <c r="CR1459" s="13" t="b">
        <f t="shared" si="662"/>
        <v>0</v>
      </c>
      <c r="CS1459" s="13" t="b">
        <f t="shared" si="668"/>
        <v>0</v>
      </c>
      <c r="CT1459" s="13" t="b">
        <f t="shared" si="667"/>
        <v>0</v>
      </c>
      <c r="CU1459" s="13" t="b">
        <f t="shared" si="669"/>
        <v>0</v>
      </c>
      <c r="CV1459" s="13" t="b">
        <f t="shared" si="663"/>
        <v>0</v>
      </c>
      <c r="CW1459" s="13" t="b">
        <f t="shared" si="664"/>
        <v>0</v>
      </c>
      <c r="CX1459" s="13" t="b">
        <f t="shared" si="665"/>
        <v>0</v>
      </c>
      <c r="CY1459" s="13" t="b">
        <f t="shared" si="666"/>
        <v>0</v>
      </c>
    </row>
    <row r="1460" spans="1:103" ht="15" thickBot="1">
      <c r="A1460" s="932"/>
      <c r="B1460" s="941"/>
      <c r="C1460" s="941"/>
      <c r="D1460" s="941"/>
      <c r="E1460" s="941"/>
      <c r="F1460" s="941"/>
      <c r="G1460" s="941"/>
      <c r="H1460" s="941"/>
      <c r="I1460" s="941"/>
      <c r="J1460" s="941"/>
      <c r="K1460" s="941"/>
      <c r="L1460" s="941"/>
      <c r="M1460" s="941"/>
      <c r="N1460" s="941"/>
      <c r="O1460" s="175"/>
      <c r="P1460" s="941"/>
      <c r="Q1460" s="941"/>
      <c r="R1460" s="941"/>
      <c r="S1460" s="941"/>
      <c r="T1460" s="941"/>
      <c r="U1460" s="941"/>
      <c r="V1460" s="941"/>
      <c r="W1460" s="20"/>
      <c r="X1460" s="20" t="s">
        <v>40</v>
      </c>
      <c r="Y1460" s="20"/>
      <c r="Z1460" s="20"/>
      <c r="AA1460" s="20" t="s">
        <v>50</v>
      </c>
      <c r="AB1460" s="22"/>
      <c r="AC1460" s="22"/>
      <c r="AD1460" s="20"/>
      <c r="AE1460" s="941"/>
      <c r="AF1460" s="334">
        <f t="shared" si="641"/>
        <v>0</v>
      </c>
      <c r="AG1460" s="272">
        <f>IF(R1460="kompletna",Q1460*J1460*0.0036*'lista, wskaźniki'!$F$13, IF(R1460="częściowa",Q1460*J1460*0.0036*'lista, wskaźniki'!$F$14, IF(R1460="brak",Q1460*J1460*0.0036*'lista, wskaźniki'!$F$15,)))</f>
        <v>0</v>
      </c>
      <c r="AH1460" s="334">
        <f>IF(Y1460="inne",K1460*'lista, wskaźniki'!$E$35,IF(Y1460="to samo źródło",0,IF(Y1460=0,0)))</f>
        <v>0</v>
      </c>
      <c r="AI1460" s="334" t="b">
        <f>IF(AA1460="gaz z sieci",AC1460*'lista, wskaźniki'!$D$21)</f>
        <v>0</v>
      </c>
      <c r="AJ1460" s="272">
        <f>IF(AA1460="węgiel",AB1460*'lista, wskaźniki'!$D$20, IF('Sektor mieszkaniowy'!AA1460="drewno",'Sektor mieszkaniowy'!AB1460*'lista, wskaźniki'!$D$22,IF('Sektor mieszkaniowy'!AA1460="pellet",AB1460*'lista, wskaźniki'!$D$23,IF('Sektor mieszkaniowy'!AA1460="gaz z sieci",AB1460*'lista, wskaźniki'!$D$21,IF('Sektor mieszkaniowy'!AA1460="olej opałowy",'Sektor mieszkaniowy'!AB1460*'lista, wskaźniki'!$D$24)))))</f>
        <v>0</v>
      </c>
      <c r="AK1460" s="1002"/>
      <c r="AL1460" s="941"/>
      <c r="AM1460" s="20">
        <f>IF(AA1460="węgiel",AF1460*1/3.6*'lista, wskaźniki'!$F$20,IF(AA1460="drewno",AF1460*1/3.6*'lista, wskaźniki'!$F$22,IF(AA1460="pellet",AF1460*1/3.6*'lista, wskaźniki'!$F$23,IF(AA1460="gaz z sieci",AF1460*1/3.6*'lista, wskaźniki'!$F$21,IF(AA1460="olej opałowy",AF1460*1/3.6*'lista, wskaźniki'!$F$24,0)))))</f>
        <v>0</v>
      </c>
      <c r="AN1460" s="20">
        <f>IF(AA1460="węgiel",AF1460*'lista, wskaźniki'!$E$42,IF(AA1460="drewno",AF1460*'lista, wskaźniki'!$G$42,IF(AA1460="pellet",AF1460*'lista, wskaźniki'!$H$42,IF(AA1460="gaz z sieci",AF1460*'lista, wskaźniki'!$F$42,IF(AA1460="olej opałowy",AF1460*'lista, wskaźniki'!$I$42,0)))))</f>
        <v>0</v>
      </c>
      <c r="AO1460" s="20">
        <f>IF(AA1460="węgiel",AF1460*'lista, wskaźniki'!$E$43,IF(AA1460="drewno",AF1460*'lista, wskaźniki'!$G$43,IF(AA1460="pellet",AF1460*'lista, wskaźniki'!$H$43,IF(AA1460="gaz z sieci",AF1460*'lista, wskaźniki'!$F$43,IF(AA1460="olej opałowy",AF1460*'lista, wskaźniki'!$I$43,0)))))</f>
        <v>0</v>
      </c>
      <c r="AP1460" s="20">
        <f>IF(AA1460="węgiel",AF1460*'lista, wskaźniki'!$E$44,IF(AA1460="drewno",AF1460*'lista, wskaźniki'!$G$44,IF(AA1460="pellet",AF1460*'lista, wskaźniki'!$H$44,IF(AA1460="gaz z sieci",AF1460*'lista, wskaźniki'!$F$44,IF(AA1460="olej opałowy",AF1460*'lista, wskaźniki'!$I$44,0)))))</f>
        <v>0</v>
      </c>
      <c r="AQ1460" s="20" t="b">
        <f>IF(Z1460="gaz",AH1460*1/3.6*'lista, wskaźniki'!$F$21,IF(Z1460="energia elektryczna",AH1460*1/3.6*'lista, wskaźniki'!$F$26))</f>
        <v>0</v>
      </c>
      <c r="AR1460" s="20" t="b">
        <f>IF(Z1460="gaz",AH1460*'lista, wskaźniki'!$F$42,IF(Z1460="energia elektryczna",AH1460*0))</f>
        <v>0</v>
      </c>
      <c r="AS1460" s="20" t="b">
        <f>IF(Z1460="gaz",AH1460*'lista, wskaźniki'!$F$43,IF(Z1460="energia elektryczna",AH1460*0))</f>
        <v>0</v>
      </c>
      <c r="AT1460" s="20" t="b">
        <f>IF(Z1460="gaz",AH1460*'lista, wskaźniki'!$F$44,IF(Z1460="energia elektryczna",AH1460*0))</f>
        <v>0</v>
      </c>
      <c r="AU1460" s="20">
        <f>AI1460*1/3.6*'lista, wskaźniki'!$F$21</f>
        <v>0</v>
      </c>
      <c r="AV1460" s="20">
        <f>AI1460*'lista, wskaźniki'!$F$42</f>
        <v>0</v>
      </c>
      <c r="AW1460" s="20">
        <f>AI1460*'lista, wskaźniki'!$F$43</f>
        <v>0</v>
      </c>
      <c r="AX1460" s="20">
        <f>AI1460*'lista, wskaźniki'!$F$44</f>
        <v>0</v>
      </c>
      <c r="AY1460" s="20">
        <f>AK1460*'lista, wskaźniki'!$F$26</f>
        <v>0</v>
      </c>
      <c r="AZ1460" s="20">
        <f t="shared" si="642"/>
        <v>0</v>
      </c>
      <c r="BA1460" s="20">
        <f t="shared" si="643"/>
        <v>0</v>
      </c>
      <c r="BB1460" s="20">
        <f t="shared" si="644"/>
        <v>0</v>
      </c>
      <c r="BC1460" s="20">
        <f t="shared" si="645"/>
        <v>0</v>
      </c>
      <c r="BD1460" s="941"/>
      <c r="BE1460" s="941"/>
      <c r="BF1460" s="941"/>
      <c r="BG1460" s="941"/>
      <c r="BH1460" s="20"/>
      <c r="BI1460" s="941"/>
      <c r="BJ1460" s="20"/>
      <c r="BK1460" s="941"/>
      <c r="BL1460" s="20"/>
      <c r="BM1460" s="20"/>
      <c r="BN1460" s="20"/>
      <c r="BO1460" s="20"/>
      <c r="BP1460" s="20"/>
      <c r="BQ1460" s="20"/>
      <c r="BR1460" s="20"/>
      <c r="BS1460" s="1005"/>
      <c r="BT1460" s="1005"/>
      <c r="BU1460" s="1005"/>
      <c r="BV1460" s="1005"/>
      <c r="BW1460" s="1005"/>
      <c r="BX1460" s="1005"/>
      <c r="BY1460" s="1008"/>
      <c r="CA1460" s="365" t="b">
        <f t="shared" si="646"/>
        <v>0</v>
      </c>
      <c r="CB1460" s="365" t="b">
        <f t="shared" si="647"/>
        <v>0</v>
      </c>
      <c r="CC1460" s="365">
        <f t="shared" si="648"/>
        <v>0</v>
      </c>
      <c r="CD1460" s="365" t="b">
        <f t="shared" si="649"/>
        <v>0</v>
      </c>
      <c r="CE1460" s="365" t="b">
        <f t="shared" si="650"/>
        <v>0</v>
      </c>
      <c r="CF1460" s="365" t="b">
        <f t="shared" si="651"/>
        <v>0</v>
      </c>
      <c r="CG1460" s="365" t="b">
        <f t="shared" si="652"/>
        <v>0</v>
      </c>
      <c r="CH1460" s="365" t="b">
        <f t="shared" si="653"/>
        <v>0</v>
      </c>
      <c r="CI1460" s="72" t="b">
        <f t="shared" si="654"/>
        <v>0</v>
      </c>
      <c r="CJ1460" s="72" t="b">
        <f t="shared" si="655"/>
        <v>0</v>
      </c>
      <c r="CK1460" s="72">
        <f t="shared" si="656"/>
        <v>0</v>
      </c>
      <c r="CL1460" s="72">
        <f t="shared" si="657"/>
        <v>0</v>
      </c>
      <c r="CM1460" s="72" t="b">
        <f t="shared" si="658"/>
        <v>0</v>
      </c>
      <c r="CN1460" s="72" t="b">
        <f t="shared" si="659"/>
        <v>0</v>
      </c>
      <c r="CP1460" s="13">
        <f t="shared" si="660"/>
        <v>0</v>
      </c>
      <c r="CQ1460" s="13" t="b">
        <f t="shared" si="661"/>
        <v>0</v>
      </c>
      <c r="CR1460" s="13" t="b">
        <f t="shared" si="662"/>
        <v>0</v>
      </c>
      <c r="CS1460" s="13" t="b">
        <f t="shared" si="668"/>
        <v>0</v>
      </c>
      <c r="CT1460" s="13" t="b">
        <f t="shared" si="667"/>
        <v>0</v>
      </c>
      <c r="CU1460" s="13" t="b">
        <f t="shared" si="669"/>
        <v>0</v>
      </c>
      <c r="CV1460" s="13" t="b">
        <f t="shared" si="663"/>
        <v>0</v>
      </c>
      <c r="CW1460" s="13" t="b">
        <f t="shared" si="664"/>
        <v>0</v>
      </c>
      <c r="CX1460" s="13" t="b">
        <f t="shared" si="665"/>
        <v>0</v>
      </c>
      <c r="CY1460" s="13" t="b">
        <f t="shared" si="666"/>
        <v>0</v>
      </c>
    </row>
    <row r="1461" spans="1:103" ht="15" thickBot="1">
      <c r="A1461" s="932"/>
      <c r="B1461" s="941"/>
      <c r="C1461" s="941"/>
      <c r="D1461" s="941"/>
      <c r="E1461" s="941"/>
      <c r="F1461" s="941"/>
      <c r="G1461" s="941"/>
      <c r="H1461" s="941"/>
      <c r="I1461" s="941"/>
      <c r="J1461" s="941"/>
      <c r="K1461" s="941"/>
      <c r="L1461" s="941"/>
      <c r="M1461" s="941"/>
      <c r="N1461" s="941"/>
      <c r="O1461" s="175"/>
      <c r="P1461" s="941"/>
      <c r="Q1461" s="941"/>
      <c r="R1461" s="941"/>
      <c r="S1461" s="941"/>
      <c r="T1461" s="941"/>
      <c r="U1461" s="941"/>
      <c r="V1461" s="941"/>
      <c r="W1461" s="20"/>
      <c r="X1461" s="20"/>
      <c r="Y1461" s="20"/>
      <c r="Z1461" s="20"/>
      <c r="AA1461" s="20" t="s">
        <v>38</v>
      </c>
      <c r="AB1461" s="22"/>
      <c r="AC1461" s="22"/>
      <c r="AD1461" s="20"/>
      <c r="AE1461" s="941"/>
      <c r="AF1461" s="334">
        <f t="shared" si="641"/>
        <v>0</v>
      </c>
      <c r="AG1461" s="272">
        <f>IF(R1461="kompletna",Q1461*J1461*0.0036*'lista, wskaźniki'!$F$13, IF(R1461="częściowa",Q1461*J1461*0.0036*'lista, wskaźniki'!$F$14, IF(R1461="brak",Q1461*J1461*0.0036*'lista, wskaźniki'!$F$15,)))</f>
        <v>0</v>
      </c>
      <c r="AH1461" s="334">
        <f>IF(Y1461="inne",K1461*'lista, wskaźniki'!$E$35,IF(Y1461="to samo źródło",0,IF(Y1461=0,0)))</f>
        <v>0</v>
      </c>
      <c r="AI1461" s="334">
        <f>IF(AA1461="gaz z sieci",AC1461*'lista, wskaźniki'!$D$21)</f>
        <v>0</v>
      </c>
      <c r="AJ1461" s="272">
        <f>IF(AA1461="węgiel",AB1461*'lista, wskaźniki'!$D$20, IF('Sektor mieszkaniowy'!AA1461="drewno",'Sektor mieszkaniowy'!AB1461*'lista, wskaźniki'!$D$22,IF('Sektor mieszkaniowy'!AA1461="pellet",AB1461*'lista, wskaźniki'!$D$23,IF('Sektor mieszkaniowy'!AA1461="gaz z sieci",AB1461*'lista, wskaźniki'!$D$21,IF('Sektor mieszkaniowy'!AA1461="olej opałowy",'Sektor mieszkaniowy'!AB1461*'lista, wskaźniki'!$D$24)))))</f>
        <v>0</v>
      </c>
      <c r="AK1461" s="1002"/>
      <c r="AL1461" s="941"/>
      <c r="AM1461" s="20">
        <f>IF(AA1461="węgiel",AF1461*1/3.6*'lista, wskaźniki'!$F$20,IF(AA1461="drewno",AF1461*1/3.6*'lista, wskaźniki'!$F$22,IF(AA1461="pellet",AF1461*1/3.6*'lista, wskaźniki'!$F$23,IF(AA1461="gaz z sieci",AF1461*1/3.6*'lista, wskaźniki'!$F$21,IF(AA1461="olej opałowy",AF1461*1/3.6*'lista, wskaźniki'!$F$24,0)))))</f>
        <v>0</v>
      </c>
      <c r="AN1461" s="20">
        <f>IF(AA1461="węgiel",AF1461*'lista, wskaźniki'!$E$42,IF(AA1461="drewno",AF1461*'lista, wskaźniki'!$G$42,IF(AA1461="pellet",AF1461*'lista, wskaźniki'!$H$42,IF(AA1461="gaz z sieci",AF1461*'lista, wskaźniki'!$F$42,IF(AA1461="olej opałowy",AF1461*'lista, wskaźniki'!$I$42,0)))))</f>
        <v>0</v>
      </c>
      <c r="AO1461" s="20">
        <f>IF(AA1461="węgiel",AF1461*'lista, wskaźniki'!$E$43,IF(AA1461="drewno",AF1461*'lista, wskaźniki'!$G$43,IF(AA1461="pellet",AF1461*'lista, wskaźniki'!$H$43,IF(AA1461="gaz z sieci",AF1461*'lista, wskaźniki'!$F$43,IF(AA1461="olej opałowy",AF1461*'lista, wskaźniki'!$I$43,0)))))</f>
        <v>0</v>
      </c>
      <c r="AP1461" s="20">
        <f>IF(AA1461="węgiel",AF1461*'lista, wskaźniki'!$E$44,IF(AA1461="drewno",AF1461*'lista, wskaźniki'!$G$44,IF(AA1461="pellet",AF1461*'lista, wskaźniki'!$H$44,IF(AA1461="gaz z sieci",AF1461*'lista, wskaźniki'!$F$44,IF(AA1461="olej opałowy",AF1461*'lista, wskaźniki'!$I$44,0)))))</f>
        <v>0</v>
      </c>
      <c r="AQ1461" s="20" t="b">
        <f>IF(Z1461="gaz",AH1461*1/3.6*'lista, wskaźniki'!$F$21,IF(Z1461="energia elektryczna",AH1461*1/3.6*'lista, wskaźniki'!$F$26))</f>
        <v>0</v>
      </c>
      <c r="AR1461" s="20" t="b">
        <f>IF(Z1461="gaz",AH1461*'lista, wskaźniki'!$F$42,IF(Z1461="energia elektryczna",AH1461*0))</f>
        <v>0</v>
      </c>
      <c r="AS1461" s="20" t="b">
        <f>IF(Z1461="gaz",AH1461*'lista, wskaźniki'!$F$43,IF(Z1461="energia elektryczna",AH1461*0))</f>
        <v>0</v>
      </c>
      <c r="AT1461" s="20" t="b">
        <f>IF(Z1461="gaz",AH1461*'lista, wskaźniki'!$F$44,IF(Z1461="energia elektryczna",AH1461*0))</f>
        <v>0</v>
      </c>
      <c r="AU1461" s="20">
        <f>AI1461*1/3.6*'lista, wskaźniki'!$F$21</f>
        <v>0</v>
      </c>
      <c r="AV1461" s="20">
        <f>AI1461*'lista, wskaźniki'!$F$42</f>
        <v>0</v>
      </c>
      <c r="AW1461" s="20">
        <f>AI1461*'lista, wskaźniki'!$F$43</f>
        <v>0</v>
      </c>
      <c r="AX1461" s="20">
        <f>AI1461*'lista, wskaźniki'!$F$44</f>
        <v>0</v>
      </c>
      <c r="AY1461" s="20">
        <f>AK1461*'lista, wskaźniki'!$F$26</f>
        <v>0</v>
      </c>
      <c r="AZ1461" s="20">
        <f t="shared" si="642"/>
        <v>0</v>
      </c>
      <c r="BA1461" s="20">
        <f t="shared" si="643"/>
        <v>0</v>
      </c>
      <c r="BB1461" s="20">
        <f t="shared" si="644"/>
        <v>0</v>
      </c>
      <c r="BC1461" s="20">
        <f t="shared" si="645"/>
        <v>0</v>
      </c>
      <c r="BD1461" s="941"/>
      <c r="BE1461" s="941"/>
      <c r="BF1461" s="941"/>
      <c r="BG1461" s="941"/>
      <c r="BH1461" s="20"/>
      <c r="BI1461" s="941"/>
      <c r="BJ1461" s="20"/>
      <c r="BK1461" s="941"/>
      <c r="BL1461" s="20"/>
      <c r="BM1461" s="20"/>
      <c r="BN1461" s="20"/>
      <c r="BO1461" s="20"/>
      <c r="BP1461" s="20"/>
      <c r="BQ1461" s="20"/>
      <c r="BR1461" s="20"/>
      <c r="BS1461" s="1005"/>
      <c r="BT1461" s="1005"/>
      <c r="BU1461" s="1005"/>
      <c r="BV1461" s="1005"/>
      <c r="BW1461" s="1005"/>
      <c r="BX1461" s="1005"/>
      <c r="BY1461" s="1008"/>
      <c r="CA1461" s="365" t="b">
        <f t="shared" si="646"/>
        <v>0</v>
      </c>
      <c r="CB1461" s="365" t="b">
        <f t="shared" si="647"/>
        <v>0</v>
      </c>
      <c r="CC1461" s="365" t="b">
        <f t="shared" si="648"/>
        <v>0</v>
      </c>
      <c r="CD1461" s="365">
        <f t="shared" si="649"/>
        <v>0</v>
      </c>
      <c r="CE1461" s="365" t="b">
        <f t="shared" si="650"/>
        <v>0</v>
      </c>
      <c r="CF1461" s="365" t="b">
        <f t="shared" si="651"/>
        <v>0</v>
      </c>
      <c r="CG1461" s="365" t="b">
        <f t="shared" si="652"/>
        <v>0</v>
      </c>
      <c r="CH1461" s="365">
        <f t="shared" si="653"/>
        <v>0</v>
      </c>
      <c r="CI1461" s="72" t="b">
        <f t="shared" si="654"/>
        <v>0</v>
      </c>
      <c r="CJ1461" s="72" t="b">
        <f t="shared" si="655"/>
        <v>0</v>
      </c>
      <c r="CK1461" s="72" t="b">
        <f t="shared" si="656"/>
        <v>0</v>
      </c>
      <c r="CL1461" s="72">
        <f t="shared" si="657"/>
        <v>0</v>
      </c>
      <c r="CM1461" s="72" t="b">
        <f t="shared" si="658"/>
        <v>0</v>
      </c>
      <c r="CN1461" s="72" t="b">
        <f t="shared" si="659"/>
        <v>0</v>
      </c>
      <c r="CP1461" s="13">
        <f t="shared" si="660"/>
        <v>0</v>
      </c>
      <c r="CQ1461" s="13" t="b">
        <f t="shared" si="661"/>
        <v>0</v>
      </c>
      <c r="CR1461" s="13" t="b">
        <f t="shared" si="662"/>
        <v>0</v>
      </c>
      <c r="CS1461" s="13" t="b">
        <f t="shared" si="668"/>
        <v>0</v>
      </c>
      <c r="CT1461" s="13" t="b">
        <f t="shared" si="667"/>
        <v>0</v>
      </c>
      <c r="CU1461" s="13" t="b">
        <f t="shared" si="669"/>
        <v>0</v>
      </c>
      <c r="CV1461" s="13" t="b">
        <f t="shared" si="663"/>
        <v>0</v>
      </c>
      <c r="CW1461" s="13" t="b">
        <f t="shared" si="664"/>
        <v>0</v>
      </c>
      <c r="CX1461" s="13" t="b">
        <f t="shared" si="665"/>
        <v>0</v>
      </c>
      <c r="CY1461" s="13" t="b">
        <f t="shared" si="666"/>
        <v>0</v>
      </c>
    </row>
    <row r="1462" spans="1:103" ht="15" thickBot="1">
      <c r="A1462" s="933"/>
      <c r="B1462" s="942"/>
      <c r="C1462" s="942"/>
      <c r="D1462" s="942"/>
      <c r="E1462" s="942"/>
      <c r="F1462" s="942"/>
      <c r="G1462" s="942"/>
      <c r="H1462" s="942"/>
      <c r="I1462" s="942"/>
      <c r="J1462" s="942"/>
      <c r="K1462" s="942"/>
      <c r="L1462" s="942"/>
      <c r="M1462" s="942"/>
      <c r="N1462" s="942"/>
      <c r="O1462" s="176"/>
      <c r="P1462" s="942"/>
      <c r="Q1462" s="942"/>
      <c r="R1462" s="942"/>
      <c r="S1462" s="942"/>
      <c r="T1462" s="942"/>
      <c r="U1462" s="942"/>
      <c r="V1462" s="942"/>
      <c r="W1462" s="21"/>
      <c r="X1462" s="21"/>
      <c r="Y1462" s="21"/>
      <c r="Z1462" s="21"/>
      <c r="AA1462" s="21" t="s">
        <v>37</v>
      </c>
      <c r="AB1462" s="55"/>
      <c r="AC1462" s="55"/>
      <c r="AD1462" s="21"/>
      <c r="AE1462" s="942"/>
      <c r="AF1462" s="334">
        <f t="shared" si="641"/>
        <v>0</v>
      </c>
      <c r="AG1462" s="272">
        <f>IF(R1462="kompletna",Q1462*J1462*0.0036*'lista, wskaźniki'!$F$13, IF(R1462="częściowa",Q1462*J1462*0.0036*'lista, wskaźniki'!$F$14, IF(R1462="brak",Q1462*J1462*0.0036*'lista, wskaźniki'!$F$15,)))</f>
        <v>0</v>
      </c>
      <c r="AH1462" s="334">
        <f>IF(Y1462="inne",K1462*'lista, wskaźniki'!$E$35,IF(Y1462="to samo źródło",0,IF(Y1462=0,0)))</f>
        <v>0</v>
      </c>
      <c r="AI1462" s="334" t="b">
        <f>IF(AA1462="gaz z sieci",AC1462*'lista, wskaźniki'!$D$21)</f>
        <v>0</v>
      </c>
      <c r="AJ1462" s="272">
        <f>IF(AA1462="węgiel",AB1462*'lista, wskaźniki'!$D$20, IF('Sektor mieszkaniowy'!AA1462="drewno",'Sektor mieszkaniowy'!AB1462*'lista, wskaźniki'!$D$22,IF('Sektor mieszkaniowy'!AA1462="pellet",AB1462*'lista, wskaźniki'!$D$23,IF('Sektor mieszkaniowy'!AA1462="gaz z sieci",AB1462*'lista, wskaźniki'!$D$21,IF('Sektor mieszkaniowy'!AA1462="olej opałowy",'Sektor mieszkaniowy'!AB1462*'lista, wskaźniki'!$D$24)))))</f>
        <v>0</v>
      </c>
      <c r="AK1462" s="1003"/>
      <c r="AL1462" s="942"/>
      <c r="AM1462" s="20">
        <f>IF(AA1462="węgiel",AF1462*1/3.6*'lista, wskaźniki'!$F$20,IF(AA1462="drewno",AF1462*1/3.6*'lista, wskaźniki'!$F$22,IF(AA1462="pellet",AF1462*1/3.6*'lista, wskaźniki'!$F$23,IF(AA1462="gaz z sieci",AF1462*1/3.6*'lista, wskaźniki'!$F$21,IF(AA1462="olej opałowy",AF1462*1/3.6*'lista, wskaźniki'!$F$24,0)))))</f>
        <v>0</v>
      </c>
      <c r="AN1462" s="20">
        <f>IF(AA1462="węgiel",AF1462*'lista, wskaźniki'!$E$42,IF(AA1462="drewno",AF1462*'lista, wskaźniki'!$G$42,IF(AA1462="pellet",AF1462*'lista, wskaźniki'!$H$42,IF(AA1462="gaz z sieci",AF1462*'lista, wskaźniki'!$F$42,IF(AA1462="olej opałowy",AF1462*'lista, wskaźniki'!$I$42,0)))))</f>
        <v>0</v>
      </c>
      <c r="AO1462" s="20">
        <f>IF(AA1462="węgiel",AF1462*'lista, wskaźniki'!$E$43,IF(AA1462="drewno",AF1462*'lista, wskaźniki'!$G$43,IF(AA1462="pellet",AF1462*'lista, wskaźniki'!$H$43,IF(AA1462="gaz z sieci",AF1462*'lista, wskaźniki'!$F$43,IF(AA1462="olej opałowy",AF1462*'lista, wskaźniki'!$I$43,0)))))</f>
        <v>0</v>
      </c>
      <c r="AP1462" s="20">
        <f>IF(AA1462="węgiel",AF1462*'lista, wskaźniki'!$E$44,IF(AA1462="drewno",AF1462*'lista, wskaźniki'!$G$44,IF(AA1462="pellet",AF1462*'lista, wskaźniki'!$H$44,IF(AA1462="gaz z sieci",AF1462*'lista, wskaźniki'!$F$44,IF(AA1462="olej opałowy",AF1462*'lista, wskaźniki'!$I$44,0)))))</f>
        <v>0</v>
      </c>
      <c r="AQ1462" s="20" t="b">
        <f>IF(Z1462="gaz",AH1462*1/3.6*'lista, wskaźniki'!$F$21,IF(Z1462="energia elektryczna",AH1462*1/3.6*'lista, wskaźniki'!$F$26))</f>
        <v>0</v>
      </c>
      <c r="AR1462" s="20" t="b">
        <f>IF(Z1462="gaz",AH1462*'lista, wskaźniki'!$F$42,IF(Z1462="energia elektryczna",AH1462*0))</f>
        <v>0</v>
      </c>
      <c r="AS1462" s="20" t="b">
        <f>IF(Z1462="gaz",AH1462*'lista, wskaźniki'!$F$43,IF(Z1462="energia elektryczna",AH1462*0))</f>
        <v>0</v>
      </c>
      <c r="AT1462" s="20" t="b">
        <f>IF(Z1462="gaz",AH1462*'lista, wskaźniki'!$F$44,IF(Z1462="energia elektryczna",AH1462*0))</f>
        <v>0</v>
      </c>
      <c r="AU1462" s="20">
        <f>AI1462*1/3.6*'lista, wskaźniki'!$F$21</f>
        <v>0</v>
      </c>
      <c r="AV1462" s="20">
        <f>AI1462*'lista, wskaźniki'!$F$42</f>
        <v>0</v>
      </c>
      <c r="AW1462" s="20">
        <f>AI1462*'lista, wskaźniki'!$F$43</f>
        <v>0</v>
      </c>
      <c r="AX1462" s="20">
        <f>AI1462*'lista, wskaźniki'!$F$44</f>
        <v>0</v>
      </c>
      <c r="AY1462" s="20">
        <f>AK1462*'lista, wskaźniki'!$F$26</f>
        <v>0</v>
      </c>
      <c r="AZ1462" s="20">
        <f t="shared" si="642"/>
        <v>0</v>
      </c>
      <c r="BA1462" s="20">
        <f t="shared" si="643"/>
        <v>0</v>
      </c>
      <c r="BB1462" s="20">
        <f t="shared" si="644"/>
        <v>0</v>
      </c>
      <c r="BC1462" s="20">
        <f t="shared" si="645"/>
        <v>0</v>
      </c>
      <c r="BD1462" s="942"/>
      <c r="BE1462" s="942"/>
      <c r="BF1462" s="942"/>
      <c r="BG1462" s="942"/>
      <c r="BH1462" s="21"/>
      <c r="BI1462" s="942"/>
      <c r="BJ1462" s="21"/>
      <c r="BK1462" s="942"/>
      <c r="BL1462" s="21"/>
      <c r="BM1462" s="21"/>
      <c r="BN1462" s="21"/>
      <c r="BO1462" s="21"/>
      <c r="BP1462" s="21"/>
      <c r="BQ1462" s="21"/>
      <c r="BR1462" s="21"/>
      <c r="BS1462" s="1006"/>
      <c r="BT1462" s="1006"/>
      <c r="BU1462" s="1006"/>
      <c r="BV1462" s="1006"/>
      <c r="BW1462" s="1006"/>
      <c r="BX1462" s="1006"/>
      <c r="BY1462" s="1009"/>
      <c r="CA1462" s="365" t="b">
        <f t="shared" si="646"/>
        <v>0</v>
      </c>
      <c r="CB1462" s="365" t="b">
        <f t="shared" si="647"/>
        <v>0</v>
      </c>
      <c r="CC1462" s="365" t="b">
        <f t="shared" si="648"/>
        <v>0</v>
      </c>
      <c r="CD1462" s="365" t="b">
        <f t="shared" si="649"/>
        <v>0</v>
      </c>
      <c r="CE1462" s="365">
        <f t="shared" si="650"/>
        <v>0</v>
      </c>
      <c r="CF1462" s="365" t="b">
        <f t="shared" si="651"/>
        <v>0</v>
      </c>
      <c r="CG1462" s="365" t="b">
        <f t="shared" si="652"/>
        <v>0</v>
      </c>
      <c r="CH1462" s="365" t="b">
        <f t="shared" si="653"/>
        <v>0</v>
      </c>
      <c r="CI1462" s="72" t="b">
        <f t="shared" si="654"/>
        <v>0</v>
      </c>
      <c r="CJ1462" s="72" t="b">
        <f t="shared" si="655"/>
        <v>0</v>
      </c>
      <c r="CK1462" s="72" t="b">
        <f t="shared" si="656"/>
        <v>0</v>
      </c>
      <c r="CL1462" s="72">
        <f t="shared" si="657"/>
        <v>0</v>
      </c>
      <c r="CM1462" s="72">
        <f t="shared" si="658"/>
        <v>0</v>
      </c>
      <c r="CN1462" s="72" t="b">
        <f t="shared" si="659"/>
        <v>0</v>
      </c>
      <c r="CP1462" s="13">
        <f t="shared" si="660"/>
        <v>0</v>
      </c>
      <c r="CQ1462" s="13" t="b">
        <f t="shared" si="661"/>
        <v>0</v>
      </c>
      <c r="CR1462" s="13" t="b">
        <f t="shared" si="662"/>
        <v>0</v>
      </c>
      <c r="CS1462" s="13" t="b">
        <f t="shared" si="668"/>
        <v>0</v>
      </c>
      <c r="CT1462" s="13" t="b">
        <f t="shared" si="667"/>
        <v>0</v>
      </c>
      <c r="CU1462" s="13" t="b">
        <f t="shared" si="669"/>
        <v>0</v>
      </c>
      <c r="CV1462" s="13" t="b">
        <f t="shared" si="663"/>
        <v>0</v>
      </c>
      <c r="CW1462" s="13" t="b">
        <f t="shared" si="664"/>
        <v>0</v>
      </c>
      <c r="CX1462" s="13" t="b">
        <f t="shared" si="665"/>
        <v>0</v>
      </c>
      <c r="CY1462" s="13" t="b">
        <f t="shared" si="666"/>
        <v>0</v>
      </c>
    </row>
    <row r="1463" spans="1:103" ht="15" thickBot="1">
      <c r="A1463" s="931">
        <v>293</v>
      </c>
      <c r="B1463" s="940" t="s">
        <v>232</v>
      </c>
      <c r="C1463" s="940"/>
      <c r="D1463" s="940" t="s">
        <v>1</v>
      </c>
      <c r="E1463" s="940" t="s">
        <v>5</v>
      </c>
      <c r="F1463" s="940"/>
      <c r="G1463" s="940">
        <v>4</v>
      </c>
      <c r="H1463" s="940"/>
      <c r="I1463" s="940" t="s">
        <v>10</v>
      </c>
      <c r="J1463" s="940">
        <v>100</v>
      </c>
      <c r="K1463" s="940">
        <v>7</v>
      </c>
      <c r="L1463" s="940" t="s">
        <v>16</v>
      </c>
      <c r="M1463" s="940"/>
      <c r="N1463" s="940" t="s">
        <v>17</v>
      </c>
      <c r="O1463" s="174"/>
      <c r="P1463" s="940" t="s">
        <v>17</v>
      </c>
      <c r="Q1463" s="940">
        <f>IF(I1463="&lt;1966",'lista, wskaźniki'!$G$4,IF(I1463="1967-1985",'lista, wskaźniki'!$G$5,IF(I1463="1986-1992",'lista, wskaźniki'!$G$6,IF(I1463="1993-1996",'lista, wskaźniki'!$G$7,IF(I1463="&gt;1997",'lista, wskaźniki'!$G$8,IF(I1463=0,'lista, wskaźniki'!$G$4))))))</f>
        <v>290</v>
      </c>
      <c r="R1463" s="940" t="s">
        <v>25</v>
      </c>
      <c r="S1463" s="940" t="s">
        <v>27</v>
      </c>
      <c r="T1463" s="940">
        <v>15</v>
      </c>
      <c r="U1463" s="940">
        <v>2007</v>
      </c>
      <c r="V1463" s="940"/>
      <c r="W1463" s="20" t="s">
        <v>36</v>
      </c>
      <c r="X1463" s="19" t="s">
        <v>38</v>
      </c>
      <c r="Y1463" s="19" t="s">
        <v>42</v>
      </c>
      <c r="Z1463" s="19"/>
      <c r="AA1463" s="19" t="s">
        <v>35</v>
      </c>
      <c r="AB1463" s="54">
        <f>ROUND(AD1463/'lista, wskaźniki'!$A$130,0)</f>
        <v>1</v>
      </c>
      <c r="AC1463" s="54"/>
      <c r="AD1463" s="19">
        <v>900</v>
      </c>
      <c r="AE1463" s="940"/>
      <c r="AF1463" s="334">
        <f t="shared" si="641"/>
        <v>63.514999999999993</v>
      </c>
      <c r="AG1463" s="272">
        <f>IF(R1463="kompletna",Q1463*J1463*0.0036*'lista, wskaźniki'!$F$13, IF(R1463="częściowa",Q1463*J1463*0.0036*'lista, wskaźniki'!$F$14, IF(R1463="brak",Q1463*J1463*0.0036*'lista, wskaźniki'!$F$15,)))</f>
        <v>104.39999999999999</v>
      </c>
      <c r="AH1463" s="334">
        <f>IF(Y1463="inne",K1463*'lista, wskaźniki'!$E$35,IF(Y1463="to samo źródło",0,IF(Y1463=0,0)))</f>
        <v>0</v>
      </c>
      <c r="AI1463" s="334" t="b">
        <f>IF(AA1463="gaz z sieci",AC1463*'lista, wskaźniki'!$D$21)</f>
        <v>0</v>
      </c>
      <c r="AJ1463" s="272">
        <f>IF(AA1463="węgiel",AB1463*'lista, wskaźniki'!$D$20, IF('Sektor mieszkaniowy'!AA1463="drewno",'Sektor mieszkaniowy'!AB1463*'lista, wskaźniki'!$D$22,IF('Sektor mieszkaniowy'!AA1463="pellet",AB1463*'lista, wskaźniki'!$D$23,IF('Sektor mieszkaniowy'!AA1463="gaz z sieci",AB1463*'lista, wskaźniki'!$D$21,IF('Sektor mieszkaniowy'!AA1463="olej opałowy",'Sektor mieszkaniowy'!AB1463*'lista, wskaźniki'!$D$24)))))</f>
        <v>22.63</v>
      </c>
      <c r="AK1463" s="1001"/>
      <c r="AL1463" s="940">
        <v>2000</v>
      </c>
      <c r="AM1463" s="20">
        <f>IF(AA1463="węgiel",AF1463*1/3.6*'lista, wskaźniki'!$F$20,IF(AA1463="drewno",AF1463*1/3.6*'lista, wskaźniki'!$F$22,IF(AA1463="pellet",AF1463*1/3.6*'lista, wskaźniki'!$F$23,IF(AA1463="gaz z sieci",AF1463*1/3.6*'lista, wskaźniki'!$F$21,IF(AA1463="olej opałowy",AF1463*1/3.6*'lista, wskaźniki'!$F$24,0)))))</f>
        <v>6.0167759499999987</v>
      </c>
      <c r="AN1463" s="20">
        <f>IF(AA1463="węgiel",AF1463*'lista, wskaźniki'!$E$42,IF(AA1463="drewno",AF1463*'lista, wskaźniki'!$G$42,IF(AA1463="pellet",AF1463*'lista, wskaźniki'!$H$42,IF(AA1463="gaz z sieci",AF1463*'lista, wskaźniki'!$F$42,IF(AA1463="olej opałowy",AF1463*'lista, wskaźniki'!$I$42,0)))))</f>
        <v>2.41357E-2</v>
      </c>
      <c r="AO1463" s="20">
        <f>IF(AA1463="węgiel",AF1463*'lista, wskaźniki'!$E$43,IF(AA1463="drewno",AF1463*'lista, wskaźniki'!$G$43,IF(AA1463="pellet",AF1463*'lista, wskaźniki'!$H$43,IF(AA1463="gaz z sieci",AF1463*'lista, wskaźniki'!$F$43,IF(AA1463="olej opałowy",AF1463*'lista, wskaźniki'!$I$43,0)))))</f>
        <v>2.2865399999999998E-2</v>
      </c>
      <c r="AP1463" s="20">
        <f>IF(AA1463="węgiel",AF1463*'lista, wskaźniki'!$E$44,IF(AA1463="drewno",AF1463*'lista, wskaźniki'!$G$44,IF(AA1463="pellet",AF1463*'lista, wskaźniki'!$H$44,IF(AA1463="gaz z sieci",AF1463*'lista, wskaźniki'!$F$44,IF(AA1463="olej opałowy",AF1463*'lista, wskaźniki'!$I$44,0)))))</f>
        <v>1.7149049999999998E-5</v>
      </c>
      <c r="AQ1463" s="20" t="b">
        <f>IF(Z1463="gaz",AH1463*1/3.6*'lista, wskaźniki'!$F$21,IF(Z1463="energia elektryczna",AH1463*1/3.6*'lista, wskaźniki'!$F$26))</f>
        <v>0</v>
      </c>
      <c r="AR1463" s="20" t="b">
        <f>IF(Z1463="gaz",AH1463*'lista, wskaźniki'!$F$42,IF(Z1463="energia elektryczna",AH1463*0))</f>
        <v>0</v>
      </c>
      <c r="AS1463" s="20" t="b">
        <f>IF(Z1463="gaz",AH1463*'lista, wskaźniki'!$F$43,IF(Z1463="energia elektryczna",AH1463*0))</f>
        <v>0</v>
      </c>
      <c r="AT1463" s="20" t="b">
        <f>IF(Z1463="gaz",AH1463*'lista, wskaźniki'!$F$44,IF(Z1463="energia elektryczna",AH1463*0))</f>
        <v>0</v>
      </c>
      <c r="AU1463" s="20">
        <f>AI1463*1/3.6*'lista, wskaźniki'!$F$21</f>
        <v>0</v>
      </c>
      <c r="AV1463" s="20">
        <f>AI1463*'lista, wskaźniki'!$F$42</f>
        <v>0</v>
      </c>
      <c r="AW1463" s="20">
        <f>AI1463*'lista, wskaźniki'!$F$43</f>
        <v>0</v>
      </c>
      <c r="AX1463" s="20">
        <f>AI1463*'lista, wskaźniki'!$F$44</f>
        <v>0</v>
      </c>
      <c r="AY1463" s="20">
        <f>AK1463*'lista, wskaźniki'!$F$26</f>
        <v>0</v>
      </c>
      <c r="AZ1463" s="20">
        <f t="shared" si="642"/>
        <v>6.0167759499999987</v>
      </c>
      <c r="BA1463" s="20">
        <f t="shared" si="643"/>
        <v>2.41357E-2</v>
      </c>
      <c r="BB1463" s="20">
        <f t="shared" si="644"/>
        <v>2.2865399999999998E-2</v>
      </c>
      <c r="BC1463" s="20">
        <f t="shared" si="645"/>
        <v>1.7149049999999998E-5</v>
      </c>
      <c r="BD1463" s="940" t="s">
        <v>16</v>
      </c>
      <c r="BE1463" s="940" t="s">
        <v>16</v>
      </c>
      <c r="BF1463" s="940" t="s">
        <v>16</v>
      </c>
      <c r="BG1463" s="940"/>
      <c r="BH1463" s="19"/>
      <c r="BI1463" s="940" t="s">
        <v>16</v>
      </c>
      <c r="BJ1463" s="19" t="s">
        <v>52</v>
      </c>
      <c r="BK1463" s="940" t="s">
        <v>17</v>
      </c>
      <c r="BL1463" s="19"/>
      <c r="BM1463" s="19"/>
      <c r="BN1463" s="19"/>
      <c r="BO1463" s="19" t="s">
        <v>57</v>
      </c>
      <c r="BP1463" s="19" t="s">
        <v>52</v>
      </c>
      <c r="BQ1463" s="19"/>
      <c r="BR1463" s="19"/>
      <c r="BS1463" s="1004"/>
      <c r="BT1463" s="1004"/>
      <c r="BU1463" s="1004"/>
      <c r="BV1463" s="1004"/>
      <c r="BW1463" s="1004"/>
      <c r="BX1463" s="1004"/>
      <c r="BY1463" s="1007"/>
      <c r="CA1463" s="365">
        <f t="shared" si="646"/>
        <v>63.514999999999993</v>
      </c>
      <c r="CB1463" s="365" t="b">
        <f t="shared" si="647"/>
        <v>0</v>
      </c>
      <c r="CC1463" s="365" t="b">
        <f t="shared" si="648"/>
        <v>0</v>
      </c>
      <c r="CD1463" s="365" t="b">
        <f t="shared" si="649"/>
        <v>0</v>
      </c>
      <c r="CE1463" s="365" t="b">
        <f t="shared" si="650"/>
        <v>0</v>
      </c>
      <c r="CF1463" s="365" t="b">
        <f t="shared" si="651"/>
        <v>0</v>
      </c>
      <c r="CG1463" s="365" t="b">
        <f t="shared" si="652"/>
        <v>0</v>
      </c>
      <c r="CH1463" s="365" t="b">
        <f t="shared" si="653"/>
        <v>0</v>
      </c>
      <c r="CI1463" s="72">
        <f t="shared" si="654"/>
        <v>63.514999999999993</v>
      </c>
      <c r="CJ1463" s="72" t="b">
        <f t="shared" si="655"/>
        <v>0</v>
      </c>
      <c r="CK1463" s="72" t="b">
        <f t="shared" si="656"/>
        <v>0</v>
      </c>
      <c r="CL1463" s="72">
        <f t="shared" si="657"/>
        <v>0</v>
      </c>
      <c r="CM1463" s="72" t="b">
        <f t="shared" si="658"/>
        <v>0</v>
      </c>
      <c r="CN1463" s="72" t="b">
        <f t="shared" si="659"/>
        <v>0</v>
      </c>
      <c r="CP1463" s="13">
        <f t="shared" si="660"/>
        <v>100</v>
      </c>
      <c r="CQ1463" s="13">
        <f t="shared" si="661"/>
        <v>0</v>
      </c>
      <c r="CR1463" s="13" t="b">
        <f t="shared" si="662"/>
        <v>0</v>
      </c>
      <c r="CS1463" s="13">
        <f t="shared" si="668"/>
        <v>0</v>
      </c>
      <c r="CT1463" s="13" t="b">
        <f t="shared" si="667"/>
        <v>0</v>
      </c>
      <c r="CU1463" s="13">
        <f t="shared" si="669"/>
        <v>0</v>
      </c>
      <c r="CV1463" s="13" t="b">
        <f t="shared" si="663"/>
        <v>0</v>
      </c>
      <c r="CW1463" s="13">
        <f t="shared" si="664"/>
        <v>0</v>
      </c>
      <c r="CX1463" s="13" t="b">
        <f t="shared" si="665"/>
        <v>0</v>
      </c>
      <c r="CY1463" s="13">
        <f t="shared" si="666"/>
        <v>0</v>
      </c>
    </row>
    <row r="1464" spans="1:103" ht="15" thickBot="1">
      <c r="A1464" s="932"/>
      <c r="B1464" s="941"/>
      <c r="C1464" s="941"/>
      <c r="D1464" s="941"/>
      <c r="E1464" s="941"/>
      <c r="F1464" s="941"/>
      <c r="G1464" s="941"/>
      <c r="H1464" s="941"/>
      <c r="I1464" s="941"/>
      <c r="J1464" s="941"/>
      <c r="K1464" s="941"/>
      <c r="L1464" s="941"/>
      <c r="M1464" s="941"/>
      <c r="N1464" s="941"/>
      <c r="O1464" s="175"/>
      <c r="P1464" s="941"/>
      <c r="Q1464" s="941"/>
      <c r="R1464" s="941"/>
      <c r="S1464" s="941"/>
      <c r="T1464" s="941"/>
      <c r="U1464" s="941"/>
      <c r="V1464" s="941"/>
      <c r="W1464" s="20"/>
      <c r="X1464" s="20"/>
      <c r="Y1464" s="20"/>
      <c r="Z1464" s="20"/>
      <c r="AA1464" s="20" t="s">
        <v>36</v>
      </c>
      <c r="AB1464" s="22"/>
      <c r="AC1464" s="22"/>
      <c r="AD1464" s="20"/>
      <c r="AE1464" s="941"/>
      <c r="AF1464" s="334">
        <f t="shared" ref="AF1464:AF1528" si="670">IF(AG1464&gt;0,(AJ1464+AG1464)/2,AJ1464)</f>
        <v>0</v>
      </c>
      <c r="AG1464" s="272">
        <f>IF(R1464="kompletna",Q1464*J1464*0.0036*'lista, wskaźniki'!$F$13, IF(R1464="częściowa",Q1464*J1464*0.0036*'lista, wskaźniki'!$F$14, IF(R1464="brak",Q1464*J1464*0.0036*'lista, wskaźniki'!$F$15,)))</f>
        <v>0</v>
      </c>
      <c r="AH1464" s="334">
        <f>IF(Y1464="inne",K1464*'lista, wskaźniki'!$E$35,IF(Y1464="to samo źródło",0,IF(Y1464=0,0)))</f>
        <v>0</v>
      </c>
      <c r="AI1464" s="334" t="b">
        <f>IF(AA1464="gaz z sieci",AC1464*'lista, wskaźniki'!$D$21)</f>
        <v>0</v>
      </c>
      <c r="AJ1464" s="272">
        <f>IF(AA1464="węgiel",AB1464*'lista, wskaźniki'!$D$20, IF('Sektor mieszkaniowy'!AA1464="drewno",'Sektor mieszkaniowy'!AB1464*'lista, wskaźniki'!$D$22,IF('Sektor mieszkaniowy'!AA1464="pellet",AB1464*'lista, wskaźniki'!$D$23,IF('Sektor mieszkaniowy'!AA1464="gaz z sieci",AB1464*'lista, wskaźniki'!$D$21,IF('Sektor mieszkaniowy'!AA1464="olej opałowy",'Sektor mieszkaniowy'!AB1464*'lista, wskaźniki'!$D$24)))))</f>
        <v>0</v>
      </c>
      <c r="AK1464" s="1002"/>
      <c r="AL1464" s="941"/>
      <c r="AM1464" s="20">
        <f>IF(AA1464="węgiel",AF1464*1/3.6*'lista, wskaźniki'!$F$20,IF(AA1464="drewno",AF1464*1/3.6*'lista, wskaźniki'!$F$22,IF(AA1464="pellet",AF1464*1/3.6*'lista, wskaźniki'!$F$23,IF(AA1464="gaz z sieci",AF1464*1/3.6*'lista, wskaźniki'!$F$21,IF(AA1464="olej opałowy",AF1464*1/3.6*'lista, wskaźniki'!$F$24,0)))))</f>
        <v>0</v>
      </c>
      <c r="AN1464" s="20">
        <f>IF(AA1464="węgiel",AF1464*'lista, wskaźniki'!$E$42,IF(AA1464="drewno",AF1464*'lista, wskaźniki'!$G$42,IF(AA1464="pellet",AF1464*'lista, wskaźniki'!$H$42,IF(AA1464="gaz z sieci",AF1464*'lista, wskaźniki'!$F$42,IF(AA1464="olej opałowy",AF1464*'lista, wskaźniki'!$I$42,0)))))</f>
        <v>0</v>
      </c>
      <c r="AO1464" s="20">
        <f>IF(AA1464="węgiel",AF1464*'lista, wskaźniki'!$E$43,IF(AA1464="drewno",AF1464*'lista, wskaźniki'!$G$43,IF(AA1464="pellet",AF1464*'lista, wskaźniki'!$H$43,IF(AA1464="gaz z sieci",AF1464*'lista, wskaźniki'!$F$43,IF(AA1464="olej opałowy",AF1464*'lista, wskaźniki'!$I$43,0)))))</f>
        <v>0</v>
      </c>
      <c r="AP1464" s="20">
        <f>IF(AA1464="węgiel",AF1464*'lista, wskaźniki'!$E$44,IF(AA1464="drewno",AF1464*'lista, wskaźniki'!$G$44,IF(AA1464="pellet",AF1464*'lista, wskaźniki'!$H$44,IF(AA1464="gaz z sieci",AF1464*'lista, wskaźniki'!$F$44,IF(AA1464="olej opałowy",AF1464*'lista, wskaźniki'!$I$44,0)))))</f>
        <v>0</v>
      </c>
      <c r="AQ1464" s="20" t="b">
        <f>IF(Z1464="gaz",AH1464*1/3.6*'lista, wskaźniki'!$F$21,IF(Z1464="energia elektryczna",AH1464*1/3.6*'lista, wskaźniki'!$F$26))</f>
        <v>0</v>
      </c>
      <c r="AR1464" s="20" t="b">
        <f>IF(Z1464="gaz",AH1464*'lista, wskaźniki'!$F$42,IF(Z1464="energia elektryczna",AH1464*0))</f>
        <v>0</v>
      </c>
      <c r="AS1464" s="20" t="b">
        <f>IF(Z1464="gaz",AH1464*'lista, wskaźniki'!$F$43,IF(Z1464="energia elektryczna",AH1464*0))</f>
        <v>0</v>
      </c>
      <c r="AT1464" s="20" t="b">
        <f>IF(Z1464="gaz",AH1464*'lista, wskaźniki'!$F$44,IF(Z1464="energia elektryczna",AH1464*0))</f>
        <v>0</v>
      </c>
      <c r="AU1464" s="20">
        <f>AI1464*1/3.6*'lista, wskaźniki'!$F$21</f>
        <v>0</v>
      </c>
      <c r="AV1464" s="20">
        <f>AI1464*'lista, wskaźniki'!$F$42</f>
        <v>0</v>
      </c>
      <c r="AW1464" s="20">
        <f>AI1464*'lista, wskaźniki'!$F$43</f>
        <v>0</v>
      </c>
      <c r="AX1464" s="20">
        <f>AI1464*'lista, wskaźniki'!$F$44</f>
        <v>0</v>
      </c>
      <c r="AY1464" s="20">
        <f>AK1464*'lista, wskaźniki'!$F$26</f>
        <v>0</v>
      </c>
      <c r="AZ1464" s="20">
        <f t="shared" si="642"/>
        <v>0</v>
      </c>
      <c r="BA1464" s="20">
        <f t="shared" si="643"/>
        <v>0</v>
      </c>
      <c r="BB1464" s="20">
        <f t="shared" si="644"/>
        <v>0</v>
      </c>
      <c r="BC1464" s="20">
        <f t="shared" si="645"/>
        <v>0</v>
      </c>
      <c r="BD1464" s="941"/>
      <c r="BE1464" s="941"/>
      <c r="BF1464" s="941"/>
      <c r="BG1464" s="941"/>
      <c r="BH1464" s="20"/>
      <c r="BI1464" s="941"/>
      <c r="BJ1464" s="20"/>
      <c r="BK1464" s="941"/>
      <c r="BL1464" s="20"/>
      <c r="BM1464" s="20"/>
      <c r="BN1464" s="20"/>
      <c r="BO1464" s="20"/>
      <c r="BP1464" s="20" t="s">
        <v>53</v>
      </c>
      <c r="BQ1464" s="20"/>
      <c r="BR1464" s="20"/>
      <c r="BS1464" s="1005"/>
      <c r="BT1464" s="1005"/>
      <c r="BU1464" s="1005"/>
      <c r="BV1464" s="1005"/>
      <c r="BW1464" s="1005"/>
      <c r="BX1464" s="1005"/>
      <c r="BY1464" s="1008"/>
      <c r="CA1464" s="365" t="b">
        <f t="shared" si="646"/>
        <v>0</v>
      </c>
      <c r="CB1464" s="365">
        <f t="shared" si="647"/>
        <v>0</v>
      </c>
      <c r="CC1464" s="365" t="b">
        <f t="shared" si="648"/>
        <v>0</v>
      </c>
      <c r="CD1464" s="365" t="b">
        <f t="shared" si="649"/>
        <v>0</v>
      </c>
      <c r="CE1464" s="365" t="b">
        <f t="shared" si="650"/>
        <v>0</v>
      </c>
      <c r="CF1464" s="365" t="b">
        <f t="shared" si="651"/>
        <v>0</v>
      </c>
      <c r="CG1464" s="365" t="b">
        <f t="shared" si="652"/>
        <v>0</v>
      </c>
      <c r="CH1464" s="365" t="b">
        <f t="shared" si="653"/>
        <v>0</v>
      </c>
      <c r="CI1464" s="72" t="b">
        <f t="shared" si="654"/>
        <v>0</v>
      </c>
      <c r="CJ1464" s="72">
        <f t="shared" si="655"/>
        <v>0</v>
      </c>
      <c r="CK1464" s="72" t="b">
        <f t="shared" si="656"/>
        <v>0</v>
      </c>
      <c r="CL1464" s="72">
        <f t="shared" si="657"/>
        <v>0</v>
      </c>
      <c r="CM1464" s="72" t="b">
        <f t="shared" si="658"/>
        <v>0</v>
      </c>
      <c r="CN1464" s="72" t="b">
        <f t="shared" si="659"/>
        <v>0</v>
      </c>
      <c r="CP1464" s="13">
        <f t="shared" si="660"/>
        <v>0</v>
      </c>
      <c r="CQ1464" s="13" t="b">
        <f t="shared" si="661"/>
        <v>0</v>
      </c>
      <c r="CR1464" s="13" t="b">
        <f t="shared" si="662"/>
        <v>0</v>
      </c>
      <c r="CS1464" s="13" t="b">
        <f t="shared" si="668"/>
        <v>0</v>
      </c>
      <c r="CT1464" s="13" t="b">
        <f t="shared" si="667"/>
        <v>0</v>
      </c>
      <c r="CU1464" s="13" t="b">
        <f t="shared" si="669"/>
        <v>0</v>
      </c>
      <c r="CV1464" s="13" t="b">
        <f t="shared" si="663"/>
        <v>0</v>
      </c>
      <c r="CW1464" s="13" t="b">
        <f t="shared" si="664"/>
        <v>0</v>
      </c>
      <c r="CX1464" s="13" t="b">
        <f t="shared" si="665"/>
        <v>0</v>
      </c>
      <c r="CY1464" s="13" t="b">
        <f t="shared" si="666"/>
        <v>0</v>
      </c>
    </row>
    <row r="1465" spans="1:103" ht="15" thickBot="1">
      <c r="A1465" s="932"/>
      <c r="B1465" s="941"/>
      <c r="C1465" s="941"/>
      <c r="D1465" s="941"/>
      <c r="E1465" s="941"/>
      <c r="F1465" s="941"/>
      <c r="G1465" s="941"/>
      <c r="H1465" s="941"/>
      <c r="I1465" s="941"/>
      <c r="J1465" s="941"/>
      <c r="K1465" s="941"/>
      <c r="L1465" s="941"/>
      <c r="M1465" s="941"/>
      <c r="N1465" s="941"/>
      <c r="O1465" s="175"/>
      <c r="P1465" s="941"/>
      <c r="Q1465" s="941"/>
      <c r="R1465" s="941"/>
      <c r="S1465" s="941"/>
      <c r="T1465" s="941"/>
      <c r="U1465" s="941"/>
      <c r="V1465" s="941"/>
      <c r="W1465" s="20"/>
      <c r="X1465" s="20"/>
      <c r="Y1465" s="20"/>
      <c r="Z1465" s="20"/>
      <c r="AA1465" s="20" t="s">
        <v>50</v>
      </c>
      <c r="AB1465" s="22"/>
      <c r="AC1465" s="22"/>
      <c r="AD1465" s="20"/>
      <c r="AE1465" s="941"/>
      <c r="AF1465" s="334">
        <f t="shared" si="670"/>
        <v>0</v>
      </c>
      <c r="AG1465" s="272">
        <f>IF(R1465="kompletna",Q1465*J1465*0.0036*'lista, wskaźniki'!$F$13, IF(R1465="częściowa",Q1465*J1465*0.0036*'lista, wskaźniki'!$F$14, IF(R1465="brak",Q1465*J1465*0.0036*'lista, wskaźniki'!$F$15,)))</f>
        <v>0</v>
      </c>
      <c r="AH1465" s="334">
        <f>IF(Y1465="inne",K1465*'lista, wskaźniki'!$E$35,IF(Y1465="to samo źródło",0,IF(Y1465=0,0)))</f>
        <v>0</v>
      </c>
      <c r="AI1465" s="334" t="b">
        <f>IF(AA1465="gaz z sieci",AC1465*'lista, wskaźniki'!$D$21)</f>
        <v>0</v>
      </c>
      <c r="AJ1465" s="272">
        <f>IF(AA1465="węgiel",AB1465*'lista, wskaźniki'!$D$20, IF('Sektor mieszkaniowy'!AA1465="drewno",'Sektor mieszkaniowy'!AB1465*'lista, wskaźniki'!$D$22,IF('Sektor mieszkaniowy'!AA1465="pellet",AB1465*'lista, wskaźniki'!$D$23,IF('Sektor mieszkaniowy'!AA1465="gaz z sieci",AB1465*'lista, wskaźniki'!$D$21,IF('Sektor mieszkaniowy'!AA1465="olej opałowy",'Sektor mieszkaniowy'!AB1465*'lista, wskaźniki'!$D$24)))))</f>
        <v>0</v>
      </c>
      <c r="AK1465" s="1002"/>
      <c r="AL1465" s="941"/>
      <c r="AM1465" s="20">
        <f>IF(AA1465="węgiel",AF1465*1/3.6*'lista, wskaźniki'!$F$20,IF(AA1465="drewno",AF1465*1/3.6*'lista, wskaźniki'!$F$22,IF(AA1465="pellet",AF1465*1/3.6*'lista, wskaźniki'!$F$23,IF(AA1465="gaz z sieci",AF1465*1/3.6*'lista, wskaźniki'!$F$21,IF(AA1465="olej opałowy",AF1465*1/3.6*'lista, wskaźniki'!$F$24,0)))))</f>
        <v>0</v>
      </c>
      <c r="AN1465" s="20">
        <f>IF(AA1465="węgiel",AF1465*'lista, wskaźniki'!$E$42,IF(AA1465="drewno",AF1465*'lista, wskaźniki'!$G$42,IF(AA1465="pellet",AF1465*'lista, wskaźniki'!$H$42,IF(AA1465="gaz z sieci",AF1465*'lista, wskaźniki'!$F$42,IF(AA1465="olej opałowy",AF1465*'lista, wskaźniki'!$I$42,0)))))</f>
        <v>0</v>
      </c>
      <c r="AO1465" s="20">
        <f>IF(AA1465="węgiel",AF1465*'lista, wskaźniki'!$E$43,IF(AA1465="drewno",AF1465*'lista, wskaźniki'!$G$43,IF(AA1465="pellet",AF1465*'lista, wskaźniki'!$H$43,IF(AA1465="gaz z sieci",AF1465*'lista, wskaźniki'!$F$43,IF(AA1465="olej opałowy",AF1465*'lista, wskaźniki'!$I$43,0)))))</f>
        <v>0</v>
      </c>
      <c r="AP1465" s="20">
        <f>IF(AA1465="węgiel",AF1465*'lista, wskaźniki'!$E$44,IF(AA1465="drewno",AF1465*'lista, wskaźniki'!$G$44,IF(AA1465="pellet",AF1465*'lista, wskaźniki'!$H$44,IF(AA1465="gaz z sieci",AF1465*'lista, wskaźniki'!$F$44,IF(AA1465="olej opałowy",AF1465*'lista, wskaźniki'!$I$44,0)))))</f>
        <v>0</v>
      </c>
      <c r="AQ1465" s="20" t="b">
        <f>IF(Z1465="gaz",AH1465*1/3.6*'lista, wskaźniki'!$F$21,IF(Z1465="energia elektryczna",AH1465*1/3.6*'lista, wskaźniki'!$F$26))</f>
        <v>0</v>
      </c>
      <c r="AR1465" s="20" t="b">
        <f>IF(Z1465="gaz",AH1465*'lista, wskaźniki'!$F$42,IF(Z1465="energia elektryczna",AH1465*0))</f>
        <v>0</v>
      </c>
      <c r="AS1465" s="20" t="b">
        <f>IF(Z1465="gaz",AH1465*'lista, wskaźniki'!$F$43,IF(Z1465="energia elektryczna",AH1465*0))</f>
        <v>0</v>
      </c>
      <c r="AT1465" s="20" t="b">
        <f>IF(Z1465="gaz",AH1465*'lista, wskaźniki'!$F$44,IF(Z1465="energia elektryczna",AH1465*0))</f>
        <v>0</v>
      </c>
      <c r="AU1465" s="20">
        <f>AI1465*1/3.6*'lista, wskaźniki'!$F$21</f>
        <v>0</v>
      </c>
      <c r="AV1465" s="20">
        <f>AI1465*'lista, wskaźniki'!$F$42</f>
        <v>0</v>
      </c>
      <c r="AW1465" s="20">
        <f>AI1465*'lista, wskaźniki'!$F$43</f>
        <v>0</v>
      </c>
      <c r="AX1465" s="20">
        <f>AI1465*'lista, wskaźniki'!$F$44</f>
        <v>0</v>
      </c>
      <c r="AY1465" s="20">
        <f>AK1465*'lista, wskaźniki'!$F$26</f>
        <v>0</v>
      </c>
      <c r="AZ1465" s="20">
        <f t="shared" si="642"/>
        <v>0</v>
      </c>
      <c r="BA1465" s="20">
        <f t="shared" si="643"/>
        <v>0</v>
      </c>
      <c r="BB1465" s="20">
        <f t="shared" si="644"/>
        <v>0</v>
      </c>
      <c r="BC1465" s="20">
        <f t="shared" si="645"/>
        <v>0</v>
      </c>
      <c r="BD1465" s="941"/>
      <c r="BE1465" s="941"/>
      <c r="BF1465" s="941"/>
      <c r="BG1465" s="941"/>
      <c r="BH1465" s="20"/>
      <c r="BI1465" s="941"/>
      <c r="BJ1465" s="20"/>
      <c r="BK1465" s="941"/>
      <c r="BL1465" s="20"/>
      <c r="BM1465" s="20"/>
      <c r="BN1465" s="20"/>
      <c r="BO1465" s="20"/>
      <c r="BP1465" s="20"/>
      <c r="BQ1465" s="20"/>
      <c r="BR1465" s="20"/>
      <c r="BS1465" s="1005"/>
      <c r="BT1465" s="1005"/>
      <c r="BU1465" s="1005"/>
      <c r="BV1465" s="1005"/>
      <c r="BW1465" s="1005"/>
      <c r="BX1465" s="1005"/>
      <c r="BY1465" s="1008"/>
      <c r="CA1465" s="365" t="b">
        <f t="shared" si="646"/>
        <v>0</v>
      </c>
      <c r="CB1465" s="365" t="b">
        <f t="shared" si="647"/>
        <v>0</v>
      </c>
      <c r="CC1465" s="365">
        <f t="shared" si="648"/>
        <v>0</v>
      </c>
      <c r="CD1465" s="365" t="b">
        <f t="shared" si="649"/>
        <v>0</v>
      </c>
      <c r="CE1465" s="365" t="b">
        <f t="shared" si="650"/>
        <v>0</v>
      </c>
      <c r="CF1465" s="365" t="b">
        <f t="shared" si="651"/>
        <v>0</v>
      </c>
      <c r="CG1465" s="365" t="b">
        <f t="shared" si="652"/>
        <v>0</v>
      </c>
      <c r="CH1465" s="365" t="b">
        <f t="shared" si="653"/>
        <v>0</v>
      </c>
      <c r="CI1465" s="72" t="b">
        <f t="shared" si="654"/>
        <v>0</v>
      </c>
      <c r="CJ1465" s="72" t="b">
        <f t="shared" si="655"/>
        <v>0</v>
      </c>
      <c r="CK1465" s="72">
        <f t="shared" si="656"/>
        <v>0</v>
      </c>
      <c r="CL1465" s="72">
        <f t="shared" si="657"/>
        <v>0</v>
      </c>
      <c r="CM1465" s="72" t="b">
        <f t="shared" si="658"/>
        <v>0</v>
      </c>
      <c r="CN1465" s="72" t="b">
        <f t="shared" si="659"/>
        <v>0</v>
      </c>
      <c r="CP1465" s="13">
        <f t="shared" si="660"/>
        <v>0</v>
      </c>
      <c r="CQ1465" s="13" t="b">
        <f t="shared" si="661"/>
        <v>0</v>
      </c>
      <c r="CR1465" s="13" t="b">
        <f t="shared" si="662"/>
        <v>0</v>
      </c>
      <c r="CS1465" s="13" t="b">
        <f t="shared" si="668"/>
        <v>0</v>
      </c>
      <c r="CT1465" s="13" t="b">
        <f t="shared" si="667"/>
        <v>0</v>
      </c>
      <c r="CU1465" s="13" t="b">
        <f t="shared" si="669"/>
        <v>0</v>
      </c>
      <c r="CV1465" s="13" t="b">
        <f t="shared" si="663"/>
        <v>0</v>
      </c>
      <c r="CW1465" s="13" t="b">
        <f t="shared" si="664"/>
        <v>0</v>
      </c>
      <c r="CX1465" s="13" t="b">
        <f t="shared" si="665"/>
        <v>0</v>
      </c>
      <c r="CY1465" s="13" t="b">
        <f t="shared" si="666"/>
        <v>0</v>
      </c>
    </row>
    <row r="1466" spans="1:103" ht="15" thickBot="1">
      <c r="A1466" s="932"/>
      <c r="B1466" s="941"/>
      <c r="C1466" s="941"/>
      <c r="D1466" s="941"/>
      <c r="E1466" s="941"/>
      <c r="F1466" s="941"/>
      <c r="G1466" s="941"/>
      <c r="H1466" s="941"/>
      <c r="I1466" s="941"/>
      <c r="J1466" s="941"/>
      <c r="K1466" s="941"/>
      <c r="L1466" s="941"/>
      <c r="M1466" s="941"/>
      <c r="N1466" s="941"/>
      <c r="O1466" s="175"/>
      <c r="P1466" s="941"/>
      <c r="Q1466" s="941"/>
      <c r="R1466" s="941"/>
      <c r="S1466" s="941"/>
      <c r="T1466" s="941"/>
      <c r="U1466" s="941"/>
      <c r="V1466" s="941"/>
      <c r="W1466" s="20"/>
      <c r="X1466" s="20"/>
      <c r="Y1466" s="20"/>
      <c r="Z1466" s="20"/>
      <c r="AA1466" s="20" t="s">
        <v>38</v>
      </c>
      <c r="AB1466" s="22"/>
      <c r="AC1466" s="22"/>
      <c r="AD1466" s="20"/>
      <c r="AE1466" s="941"/>
      <c r="AF1466" s="334">
        <f t="shared" si="670"/>
        <v>0</v>
      </c>
      <c r="AG1466" s="272">
        <f>IF(R1466="kompletna",Q1466*J1466*0.0036*'lista, wskaźniki'!$F$13, IF(R1466="częściowa",Q1466*J1466*0.0036*'lista, wskaźniki'!$F$14, IF(R1466="brak",Q1466*J1466*0.0036*'lista, wskaźniki'!$F$15,)))</f>
        <v>0</v>
      </c>
      <c r="AH1466" s="334">
        <f>IF(Y1466="inne",K1466*'lista, wskaźniki'!$E$35,IF(Y1466="to samo źródło",0,IF(Y1466=0,0)))</f>
        <v>0</v>
      </c>
      <c r="AI1466" s="334">
        <f>IF(AA1466="gaz z sieci",AC1466*'lista, wskaźniki'!$D$21)</f>
        <v>0</v>
      </c>
      <c r="AJ1466" s="272">
        <f>IF(AA1466="węgiel",AB1466*'lista, wskaźniki'!$D$20, IF('Sektor mieszkaniowy'!AA1466="drewno",'Sektor mieszkaniowy'!AB1466*'lista, wskaźniki'!$D$22,IF('Sektor mieszkaniowy'!AA1466="pellet",AB1466*'lista, wskaźniki'!$D$23,IF('Sektor mieszkaniowy'!AA1466="gaz z sieci",AB1466*'lista, wskaźniki'!$D$21,IF('Sektor mieszkaniowy'!AA1466="olej opałowy",'Sektor mieszkaniowy'!AB1466*'lista, wskaźniki'!$D$24)))))</f>
        <v>0</v>
      </c>
      <c r="AK1466" s="1002"/>
      <c r="AL1466" s="941"/>
      <c r="AM1466" s="20">
        <f>IF(AA1466="węgiel",AF1466*1/3.6*'lista, wskaźniki'!$F$20,IF(AA1466="drewno",AF1466*1/3.6*'lista, wskaźniki'!$F$22,IF(AA1466="pellet",AF1466*1/3.6*'lista, wskaźniki'!$F$23,IF(AA1466="gaz z sieci",AF1466*1/3.6*'lista, wskaźniki'!$F$21,IF(AA1466="olej opałowy",AF1466*1/3.6*'lista, wskaźniki'!$F$24,0)))))</f>
        <v>0</v>
      </c>
      <c r="AN1466" s="20">
        <f>IF(AA1466="węgiel",AF1466*'lista, wskaźniki'!$E$42,IF(AA1466="drewno",AF1466*'lista, wskaźniki'!$G$42,IF(AA1466="pellet",AF1466*'lista, wskaźniki'!$H$42,IF(AA1466="gaz z sieci",AF1466*'lista, wskaźniki'!$F$42,IF(AA1466="olej opałowy",AF1466*'lista, wskaźniki'!$I$42,0)))))</f>
        <v>0</v>
      </c>
      <c r="AO1466" s="20">
        <f>IF(AA1466="węgiel",AF1466*'lista, wskaźniki'!$E$43,IF(AA1466="drewno",AF1466*'lista, wskaźniki'!$G$43,IF(AA1466="pellet",AF1466*'lista, wskaźniki'!$H$43,IF(AA1466="gaz z sieci",AF1466*'lista, wskaźniki'!$F$43,IF(AA1466="olej opałowy",AF1466*'lista, wskaźniki'!$I$43,0)))))</f>
        <v>0</v>
      </c>
      <c r="AP1466" s="20">
        <f>IF(AA1466="węgiel",AF1466*'lista, wskaźniki'!$E$44,IF(AA1466="drewno",AF1466*'lista, wskaźniki'!$G$44,IF(AA1466="pellet",AF1466*'lista, wskaźniki'!$H$44,IF(AA1466="gaz z sieci",AF1466*'lista, wskaźniki'!$F$44,IF(AA1466="olej opałowy",AF1466*'lista, wskaźniki'!$I$44,0)))))</f>
        <v>0</v>
      </c>
      <c r="AQ1466" s="20" t="b">
        <f>IF(Z1466="gaz",AH1466*1/3.6*'lista, wskaźniki'!$F$21,IF(Z1466="energia elektryczna",AH1466*1/3.6*'lista, wskaźniki'!$F$26))</f>
        <v>0</v>
      </c>
      <c r="AR1466" s="20" t="b">
        <f>IF(Z1466="gaz",AH1466*'lista, wskaźniki'!$F$42,IF(Z1466="energia elektryczna",AH1466*0))</f>
        <v>0</v>
      </c>
      <c r="AS1466" s="20" t="b">
        <f>IF(Z1466="gaz",AH1466*'lista, wskaźniki'!$F$43,IF(Z1466="energia elektryczna",AH1466*0))</f>
        <v>0</v>
      </c>
      <c r="AT1466" s="20" t="b">
        <f>IF(Z1466="gaz",AH1466*'lista, wskaźniki'!$F$44,IF(Z1466="energia elektryczna",AH1466*0))</f>
        <v>0</v>
      </c>
      <c r="AU1466" s="20">
        <f>AI1466*1/3.6*'lista, wskaźniki'!$F$21</f>
        <v>0</v>
      </c>
      <c r="AV1466" s="20">
        <f>AI1466*'lista, wskaźniki'!$F$42</f>
        <v>0</v>
      </c>
      <c r="AW1466" s="20">
        <f>AI1466*'lista, wskaźniki'!$F$43</f>
        <v>0</v>
      </c>
      <c r="AX1466" s="20">
        <f>AI1466*'lista, wskaźniki'!$F$44</f>
        <v>0</v>
      </c>
      <c r="AY1466" s="20">
        <f>AK1466*'lista, wskaźniki'!$F$26</f>
        <v>0</v>
      </c>
      <c r="AZ1466" s="20">
        <f t="shared" si="642"/>
        <v>0</v>
      </c>
      <c r="BA1466" s="20">
        <f t="shared" si="643"/>
        <v>0</v>
      </c>
      <c r="BB1466" s="20">
        <f t="shared" si="644"/>
        <v>0</v>
      </c>
      <c r="BC1466" s="20">
        <f t="shared" si="645"/>
        <v>0</v>
      </c>
      <c r="BD1466" s="941"/>
      <c r="BE1466" s="941"/>
      <c r="BF1466" s="941"/>
      <c r="BG1466" s="941"/>
      <c r="BH1466" s="20"/>
      <c r="BI1466" s="941"/>
      <c r="BJ1466" s="20"/>
      <c r="BK1466" s="941"/>
      <c r="BL1466" s="20"/>
      <c r="BM1466" s="20"/>
      <c r="BN1466" s="20"/>
      <c r="BO1466" s="20"/>
      <c r="BP1466" s="20"/>
      <c r="BQ1466" s="20"/>
      <c r="BR1466" s="20"/>
      <c r="BS1466" s="1005"/>
      <c r="BT1466" s="1005"/>
      <c r="BU1466" s="1005"/>
      <c r="BV1466" s="1005"/>
      <c r="BW1466" s="1005"/>
      <c r="BX1466" s="1005"/>
      <c r="BY1466" s="1008"/>
      <c r="CA1466" s="365" t="b">
        <f t="shared" si="646"/>
        <v>0</v>
      </c>
      <c r="CB1466" s="365" t="b">
        <f t="shared" si="647"/>
        <v>0</v>
      </c>
      <c r="CC1466" s="365" t="b">
        <f t="shared" si="648"/>
        <v>0</v>
      </c>
      <c r="CD1466" s="365">
        <f t="shared" si="649"/>
        <v>0</v>
      </c>
      <c r="CE1466" s="365" t="b">
        <f t="shared" si="650"/>
        <v>0</v>
      </c>
      <c r="CF1466" s="365" t="b">
        <f t="shared" si="651"/>
        <v>0</v>
      </c>
      <c r="CG1466" s="365" t="b">
        <f t="shared" si="652"/>
        <v>0</v>
      </c>
      <c r="CH1466" s="365">
        <f t="shared" si="653"/>
        <v>0</v>
      </c>
      <c r="CI1466" s="72" t="b">
        <f t="shared" si="654"/>
        <v>0</v>
      </c>
      <c r="CJ1466" s="72" t="b">
        <f t="shared" si="655"/>
        <v>0</v>
      </c>
      <c r="CK1466" s="72" t="b">
        <f t="shared" si="656"/>
        <v>0</v>
      </c>
      <c r="CL1466" s="72">
        <f t="shared" si="657"/>
        <v>0</v>
      </c>
      <c r="CM1466" s="72" t="b">
        <f t="shared" si="658"/>
        <v>0</v>
      </c>
      <c r="CN1466" s="72" t="b">
        <f t="shared" si="659"/>
        <v>0</v>
      </c>
      <c r="CP1466" s="13">
        <f t="shared" si="660"/>
        <v>0</v>
      </c>
      <c r="CQ1466" s="13" t="b">
        <f t="shared" si="661"/>
        <v>0</v>
      </c>
      <c r="CR1466" s="13" t="b">
        <f t="shared" si="662"/>
        <v>0</v>
      </c>
      <c r="CS1466" s="13" t="b">
        <f t="shared" si="668"/>
        <v>0</v>
      </c>
      <c r="CT1466" s="13" t="b">
        <f t="shared" si="667"/>
        <v>0</v>
      </c>
      <c r="CU1466" s="13" t="b">
        <f t="shared" si="669"/>
        <v>0</v>
      </c>
      <c r="CV1466" s="13" t="b">
        <f t="shared" si="663"/>
        <v>0</v>
      </c>
      <c r="CW1466" s="13" t="b">
        <f t="shared" si="664"/>
        <v>0</v>
      </c>
      <c r="CX1466" s="13" t="b">
        <f t="shared" si="665"/>
        <v>0</v>
      </c>
      <c r="CY1466" s="13" t="b">
        <f t="shared" si="666"/>
        <v>0</v>
      </c>
    </row>
    <row r="1467" spans="1:103" ht="15" thickBot="1">
      <c r="A1467" s="933"/>
      <c r="B1467" s="942"/>
      <c r="C1467" s="942"/>
      <c r="D1467" s="942"/>
      <c r="E1467" s="942"/>
      <c r="F1467" s="942"/>
      <c r="G1467" s="942"/>
      <c r="H1467" s="942"/>
      <c r="I1467" s="942"/>
      <c r="J1467" s="942"/>
      <c r="K1467" s="942"/>
      <c r="L1467" s="942"/>
      <c r="M1467" s="942"/>
      <c r="N1467" s="942"/>
      <c r="O1467" s="176"/>
      <c r="P1467" s="942"/>
      <c r="Q1467" s="942"/>
      <c r="R1467" s="942"/>
      <c r="S1467" s="942"/>
      <c r="T1467" s="942"/>
      <c r="U1467" s="942"/>
      <c r="V1467" s="942"/>
      <c r="W1467" s="21"/>
      <c r="X1467" s="21"/>
      <c r="Y1467" s="21"/>
      <c r="Z1467" s="21"/>
      <c r="AA1467" s="21" t="s">
        <v>37</v>
      </c>
      <c r="AB1467" s="55"/>
      <c r="AC1467" s="55"/>
      <c r="AD1467" s="21"/>
      <c r="AE1467" s="942"/>
      <c r="AF1467" s="334">
        <f t="shared" si="670"/>
        <v>0</v>
      </c>
      <c r="AG1467" s="272">
        <f>IF(R1467="kompletna",Q1467*J1467*0.0036*'lista, wskaźniki'!$F$13, IF(R1467="częściowa",Q1467*J1467*0.0036*'lista, wskaźniki'!$F$14, IF(R1467="brak",Q1467*J1467*0.0036*'lista, wskaźniki'!$F$15,)))</f>
        <v>0</v>
      </c>
      <c r="AH1467" s="334">
        <f>IF(Y1467="inne",K1467*'lista, wskaźniki'!$E$35,IF(Y1467="to samo źródło",0,IF(Y1467=0,0)))</f>
        <v>0</v>
      </c>
      <c r="AI1467" s="334" t="b">
        <f>IF(AA1467="gaz z sieci",AC1467*'lista, wskaźniki'!$D$21)</f>
        <v>0</v>
      </c>
      <c r="AJ1467" s="272">
        <f>IF(AA1467="węgiel",AB1467*'lista, wskaźniki'!$D$20, IF('Sektor mieszkaniowy'!AA1467="drewno",'Sektor mieszkaniowy'!AB1467*'lista, wskaźniki'!$D$22,IF('Sektor mieszkaniowy'!AA1467="pellet",AB1467*'lista, wskaźniki'!$D$23,IF('Sektor mieszkaniowy'!AA1467="gaz z sieci",AB1467*'lista, wskaźniki'!$D$21,IF('Sektor mieszkaniowy'!AA1467="olej opałowy",'Sektor mieszkaniowy'!AB1467*'lista, wskaźniki'!$D$24)))))</f>
        <v>0</v>
      </c>
      <c r="AK1467" s="1003"/>
      <c r="AL1467" s="942"/>
      <c r="AM1467" s="20">
        <f>IF(AA1467="węgiel",AF1467*1/3.6*'lista, wskaźniki'!$F$20,IF(AA1467="drewno",AF1467*1/3.6*'lista, wskaźniki'!$F$22,IF(AA1467="pellet",AF1467*1/3.6*'lista, wskaźniki'!$F$23,IF(AA1467="gaz z sieci",AF1467*1/3.6*'lista, wskaźniki'!$F$21,IF(AA1467="olej opałowy",AF1467*1/3.6*'lista, wskaźniki'!$F$24,0)))))</f>
        <v>0</v>
      </c>
      <c r="AN1467" s="20">
        <f>IF(AA1467="węgiel",AF1467*'lista, wskaźniki'!$E$42,IF(AA1467="drewno",AF1467*'lista, wskaźniki'!$G$42,IF(AA1467="pellet",AF1467*'lista, wskaźniki'!$H$42,IF(AA1467="gaz z sieci",AF1467*'lista, wskaźniki'!$F$42,IF(AA1467="olej opałowy",AF1467*'lista, wskaźniki'!$I$42,0)))))</f>
        <v>0</v>
      </c>
      <c r="AO1467" s="20">
        <f>IF(AA1467="węgiel",AF1467*'lista, wskaźniki'!$E$43,IF(AA1467="drewno",AF1467*'lista, wskaźniki'!$G$43,IF(AA1467="pellet",AF1467*'lista, wskaźniki'!$H$43,IF(AA1467="gaz z sieci",AF1467*'lista, wskaźniki'!$F$43,IF(AA1467="olej opałowy",AF1467*'lista, wskaźniki'!$I$43,0)))))</f>
        <v>0</v>
      </c>
      <c r="AP1467" s="20">
        <f>IF(AA1467="węgiel",AF1467*'lista, wskaźniki'!$E$44,IF(AA1467="drewno",AF1467*'lista, wskaźniki'!$G$44,IF(AA1467="pellet",AF1467*'lista, wskaźniki'!$H$44,IF(AA1467="gaz z sieci",AF1467*'lista, wskaźniki'!$F$44,IF(AA1467="olej opałowy",AF1467*'lista, wskaźniki'!$I$44,0)))))</f>
        <v>0</v>
      </c>
      <c r="AQ1467" s="20" t="b">
        <f>IF(Z1467="gaz",AH1467*1/3.6*'lista, wskaźniki'!$F$21,IF(Z1467="energia elektryczna",AH1467*1/3.6*'lista, wskaźniki'!$F$26))</f>
        <v>0</v>
      </c>
      <c r="AR1467" s="20" t="b">
        <f>IF(Z1467="gaz",AH1467*'lista, wskaźniki'!$F$42,IF(Z1467="energia elektryczna",AH1467*0))</f>
        <v>0</v>
      </c>
      <c r="AS1467" s="20" t="b">
        <f>IF(Z1467="gaz",AH1467*'lista, wskaźniki'!$F$43,IF(Z1467="energia elektryczna",AH1467*0))</f>
        <v>0</v>
      </c>
      <c r="AT1467" s="20" t="b">
        <f>IF(Z1467="gaz",AH1467*'lista, wskaźniki'!$F$44,IF(Z1467="energia elektryczna",AH1467*0))</f>
        <v>0</v>
      </c>
      <c r="AU1467" s="20">
        <f>AI1467*1/3.6*'lista, wskaźniki'!$F$21</f>
        <v>0</v>
      </c>
      <c r="AV1467" s="20">
        <f>AI1467*'lista, wskaźniki'!$F$42</f>
        <v>0</v>
      </c>
      <c r="AW1467" s="20">
        <f>AI1467*'lista, wskaźniki'!$F$43</f>
        <v>0</v>
      </c>
      <c r="AX1467" s="20">
        <f>AI1467*'lista, wskaźniki'!$F$44</f>
        <v>0</v>
      </c>
      <c r="AY1467" s="20">
        <f>AK1467*'lista, wskaźniki'!$F$26</f>
        <v>0</v>
      </c>
      <c r="AZ1467" s="20">
        <f t="shared" si="642"/>
        <v>0</v>
      </c>
      <c r="BA1467" s="20">
        <f t="shared" si="643"/>
        <v>0</v>
      </c>
      <c r="BB1467" s="20">
        <f t="shared" si="644"/>
        <v>0</v>
      </c>
      <c r="BC1467" s="20">
        <f t="shared" si="645"/>
        <v>0</v>
      </c>
      <c r="BD1467" s="942"/>
      <c r="BE1467" s="942"/>
      <c r="BF1467" s="942"/>
      <c r="BG1467" s="942"/>
      <c r="BH1467" s="21"/>
      <c r="BI1467" s="942"/>
      <c r="BJ1467" s="21"/>
      <c r="BK1467" s="942"/>
      <c r="BL1467" s="21"/>
      <c r="BM1467" s="21"/>
      <c r="BN1467" s="21"/>
      <c r="BO1467" s="21"/>
      <c r="BP1467" s="21"/>
      <c r="BQ1467" s="21"/>
      <c r="BR1467" s="21"/>
      <c r="BS1467" s="1006"/>
      <c r="BT1467" s="1006"/>
      <c r="BU1467" s="1006"/>
      <c r="BV1467" s="1006"/>
      <c r="BW1467" s="1006"/>
      <c r="BX1467" s="1006"/>
      <c r="BY1467" s="1009"/>
      <c r="CA1467" s="365" t="b">
        <f t="shared" si="646"/>
        <v>0</v>
      </c>
      <c r="CB1467" s="365" t="b">
        <f t="shared" si="647"/>
        <v>0</v>
      </c>
      <c r="CC1467" s="365" t="b">
        <f t="shared" si="648"/>
        <v>0</v>
      </c>
      <c r="CD1467" s="365" t="b">
        <f t="shared" si="649"/>
        <v>0</v>
      </c>
      <c r="CE1467" s="365">
        <f t="shared" si="650"/>
        <v>0</v>
      </c>
      <c r="CF1467" s="365" t="b">
        <f t="shared" si="651"/>
        <v>0</v>
      </c>
      <c r="CG1467" s="365" t="b">
        <f t="shared" si="652"/>
        <v>0</v>
      </c>
      <c r="CH1467" s="365" t="b">
        <f t="shared" si="653"/>
        <v>0</v>
      </c>
      <c r="CI1467" s="72" t="b">
        <f t="shared" si="654"/>
        <v>0</v>
      </c>
      <c r="CJ1467" s="72" t="b">
        <f t="shared" si="655"/>
        <v>0</v>
      </c>
      <c r="CK1467" s="72" t="b">
        <f t="shared" si="656"/>
        <v>0</v>
      </c>
      <c r="CL1467" s="72">
        <f t="shared" si="657"/>
        <v>0</v>
      </c>
      <c r="CM1467" s="72">
        <f t="shared" si="658"/>
        <v>0</v>
      </c>
      <c r="CN1467" s="72" t="b">
        <f t="shared" si="659"/>
        <v>0</v>
      </c>
      <c r="CP1467" s="13">
        <f t="shared" si="660"/>
        <v>0</v>
      </c>
      <c r="CQ1467" s="13" t="b">
        <f t="shared" si="661"/>
        <v>0</v>
      </c>
      <c r="CR1467" s="13" t="b">
        <f t="shared" si="662"/>
        <v>0</v>
      </c>
      <c r="CS1467" s="13" t="b">
        <f t="shared" si="668"/>
        <v>0</v>
      </c>
      <c r="CT1467" s="13" t="b">
        <f t="shared" si="667"/>
        <v>0</v>
      </c>
      <c r="CU1467" s="13" t="b">
        <f t="shared" si="669"/>
        <v>0</v>
      </c>
      <c r="CV1467" s="13" t="b">
        <f t="shared" si="663"/>
        <v>0</v>
      </c>
      <c r="CW1467" s="13" t="b">
        <f t="shared" si="664"/>
        <v>0</v>
      </c>
      <c r="CX1467" s="13" t="b">
        <f t="shared" si="665"/>
        <v>0</v>
      </c>
      <c r="CY1467" s="13" t="b">
        <f t="shared" si="666"/>
        <v>0</v>
      </c>
    </row>
    <row r="1468" spans="1:103" ht="15" thickBot="1">
      <c r="A1468" s="931">
        <v>294</v>
      </c>
      <c r="B1468" s="940" t="s">
        <v>232</v>
      </c>
      <c r="C1468" s="940"/>
      <c r="D1468" s="940" t="s">
        <v>1</v>
      </c>
      <c r="E1468" s="940" t="s">
        <v>5</v>
      </c>
      <c r="F1468" s="940"/>
      <c r="G1468" s="940"/>
      <c r="H1468" s="940"/>
      <c r="I1468" s="940" t="s">
        <v>14</v>
      </c>
      <c r="J1468" s="940">
        <v>100</v>
      </c>
      <c r="K1468" s="940">
        <v>2</v>
      </c>
      <c r="L1468" s="940" t="s">
        <v>16</v>
      </c>
      <c r="M1468" s="940">
        <v>100</v>
      </c>
      <c r="N1468" s="940" t="s">
        <v>16</v>
      </c>
      <c r="O1468" s="174">
        <v>100</v>
      </c>
      <c r="P1468" s="940" t="s">
        <v>16</v>
      </c>
      <c r="Q1468" s="940">
        <f>IF(I1468="&lt;1966",'lista, wskaźniki'!$G$4,IF(I1468="1967-1985",'lista, wskaźniki'!$G$5,IF(I1468="1986-1992",'lista, wskaźniki'!$G$6,IF(I1468="1993-1996",'lista, wskaźniki'!$G$7,IF(I1468="&gt;1997",'lista, wskaźniki'!$G$8,IF(I1468=0,'lista, wskaźniki'!$G$4))))))</f>
        <v>115</v>
      </c>
      <c r="R1468" s="940" t="s">
        <v>21</v>
      </c>
      <c r="S1468" s="940" t="s">
        <v>28</v>
      </c>
      <c r="T1468" s="940">
        <v>15</v>
      </c>
      <c r="U1468" s="940">
        <v>2013</v>
      </c>
      <c r="V1468" s="940"/>
      <c r="W1468" s="19" t="s">
        <v>35</v>
      </c>
      <c r="X1468" s="19" t="s">
        <v>39</v>
      </c>
      <c r="Y1468" s="19" t="s">
        <v>24</v>
      </c>
      <c r="Z1468" s="19" t="s">
        <v>40</v>
      </c>
      <c r="AA1468" s="19" t="s">
        <v>35</v>
      </c>
      <c r="AB1468" s="54">
        <v>1</v>
      </c>
      <c r="AC1468" s="54"/>
      <c r="AD1468" s="19"/>
      <c r="AE1468" s="940">
        <v>12</v>
      </c>
      <c r="AF1468" s="334">
        <f t="shared" si="670"/>
        <v>23.734999999999999</v>
      </c>
      <c r="AG1468" s="272">
        <f>IF(R1468="kompletna",Q1468*J1468*0.0036*'lista, wskaźniki'!$F$13, IF(R1468="częściowa",Q1468*J1468*0.0036*'lista, wskaźniki'!$F$14, IF(R1468="brak",Q1468*J1468*0.0036*'lista, wskaźniki'!$F$15,)))</f>
        <v>24.84</v>
      </c>
      <c r="AH1468" s="334">
        <f>IF(Y1468="inne",K1468*'lista, wskaźniki'!$E$35,IF(Y1468="to samo źródło",0,IF(Y1468=0,0)))</f>
        <v>4.3357072500000005</v>
      </c>
      <c r="AI1468" s="334" t="b">
        <f>IF(AA1468="gaz z sieci",AC1468*'lista, wskaźniki'!$D$21)</f>
        <v>0</v>
      </c>
      <c r="AJ1468" s="272">
        <f>IF(AA1468="węgiel",AB1468*'lista, wskaźniki'!$D$20, IF('Sektor mieszkaniowy'!AA1468="drewno",'Sektor mieszkaniowy'!AB1468*'lista, wskaźniki'!$D$22,IF('Sektor mieszkaniowy'!AA1468="pellet",AB1468*'lista, wskaźniki'!$D$23,IF('Sektor mieszkaniowy'!AA1468="gaz z sieci",AB1468*'lista, wskaźniki'!$D$21,IF('Sektor mieszkaniowy'!AA1468="olej opałowy",'Sektor mieszkaniowy'!AB1468*'lista, wskaźniki'!$D$24)))))</f>
        <v>22.63</v>
      </c>
      <c r="AK1468" s="1001">
        <f>1880/1000</f>
        <v>1.88</v>
      </c>
      <c r="AL1468" s="940"/>
      <c r="AM1468" s="20">
        <f>IF(AA1468="węgiel",AF1468*1/3.6*'lista, wskaźniki'!$F$20,IF(AA1468="drewno",AF1468*1/3.6*'lista, wskaźniki'!$F$22,IF(AA1468="pellet",AF1468*1/3.6*'lista, wskaźniki'!$F$23,IF(AA1468="gaz z sieci",AF1468*1/3.6*'lista, wskaźniki'!$F$21,IF(AA1468="olej opałowy",AF1468*1/3.6*'lista, wskaźniki'!$F$24,0)))))</f>
        <v>2.24841655</v>
      </c>
      <c r="AN1468" s="20">
        <f>IF(AA1468="węgiel",AF1468*'lista, wskaźniki'!$E$42,IF(AA1468="drewno",AF1468*'lista, wskaźniki'!$G$42,IF(AA1468="pellet",AF1468*'lista, wskaźniki'!$H$42,IF(AA1468="gaz z sieci",AF1468*'lista, wskaźniki'!$F$42,IF(AA1468="olej opałowy",AF1468*'lista, wskaźniki'!$I$42,0)))))</f>
        <v>9.0193000000000009E-3</v>
      </c>
      <c r="AO1468" s="20">
        <f>IF(AA1468="węgiel",AF1468*'lista, wskaźniki'!$E$43,IF(AA1468="drewno",AF1468*'lista, wskaźniki'!$G$43,IF(AA1468="pellet",AF1468*'lista, wskaźniki'!$H$43,IF(AA1468="gaz z sieci",AF1468*'lista, wskaźniki'!$F$43,IF(AA1468="olej opałowy",AF1468*'lista, wskaźniki'!$I$43,0)))))</f>
        <v>8.5446000000000012E-3</v>
      </c>
      <c r="AP1468" s="20">
        <f>IF(AA1468="węgiel",AF1468*'lista, wskaźniki'!$E$44,IF(AA1468="drewno",AF1468*'lista, wskaźniki'!$G$44,IF(AA1468="pellet",AF1468*'lista, wskaźniki'!$H$44,IF(AA1468="gaz z sieci",AF1468*'lista, wskaźniki'!$F$44,IF(AA1468="olej opałowy",AF1468*'lista, wskaźniki'!$I$44,0)))))</f>
        <v>6.4084500000000005E-6</v>
      </c>
      <c r="AQ1468" s="360">
        <f>IF(Z1468="gaz",AH1468*1/3.6*'lista, wskaźniki'!$F$21,IF(Z1468="energia elektryczna",AH1468*1/3.6*'lista, wskaźniki'!$F$26))</f>
        <v>1.0718831812500003</v>
      </c>
      <c r="AR1468" s="20">
        <f>IF(Z1468="gaz",AH1468*'lista, wskaźniki'!$F$42,IF(Z1468="energia elektryczna",AH1468*0))</f>
        <v>0</v>
      </c>
      <c r="AS1468" s="20">
        <f>IF(Z1468="gaz",AH1468*'lista, wskaźniki'!$F$43,IF(Z1468="energia elektryczna",AH1468*0))</f>
        <v>0</v>
      </c>
      <c r="AT1468" s="20">
        <f>IF(Z1468="gaz",AH1468*'lista, wskaźniki'!$F$44,IF(Z1468="energia elektryczna",AH1468*0))</f>
        <v>0</v>
      </c>
      <c r="AU1468" s="20">
        <f>AI1468*1/3.6*'lista, wskaźniki'!$F$21</f>
        <v>0</v>
      </c>
      <c r="AV1468" s="20">
        <f>AI1468*'lista, wskaźniki'!$F$42</f>
        <v>0</v>
      </c>
      <c r="AW1468" s="20">
        <f>AI1468*'lista, wskaźniki'!$F$43</f>
        <v>0</v>
      </c>
      <c r="AX1468" s="20">
        <f>AI1468*'lista, wskaźniki'!$F$44</f>
        <v>0</v>
      </c>
      <c r="AY1468" s="20">
        <f>AK1468*'lista, wskaźniki'!$F$26</f>
        <v>1.6732</v>
      </c>
      <c r="AZ1468" s="20">
        <f>AM1468++AU1468+AY1468</f>
        <v>3.92161655</v>
      </c>
      <c r="BA1468" s="20">
        <f t="shared" si="643"/>
        <v>9.0193000000000009E-3</v>
      </c>
      <c r="BB1468" s="20">
        <f t="shared" si="644"/>
        <v>8.5446000000000012E-3</v>
      </c>
      <c r="BC1468" s="20">
        <f t="shared" si="645"/>
        <v>6.4084500000000005E-6</v>
      </c>
      <c r="BD1468" s="940" t="s">
        <v>17</v>
      </c>
      <c r="BE1468" s="940" t="s">
        <v>17</v>
      </c>
      <c r="BF1468" s="940" t="s">
        <v>17</v>
      </c>
      <c r="BG1468" s="940" t="s">
        <v>17</v>
      </c>
      <c r="BH1468" s="19"/>
      <c r="BI1468" s="940" t="s">
        <v>16</v>
      </c>
      <c r="BJ1468" s="19" t="s">
        <v>52</v>
      </c>
      <c r="BK1468" s="940" t="s">
        <v>17</v>
      </c>
      <c r="BL1468" s="19"/>
      <c r="BM1468" s="19"/>
      <c r="BN1468" s="19"/>
      <c r="BO1468" s="19" t="s">
        <v>57</v>
      </c>
      <c r="BP1468" s="19" t="s">
        <v>52</v>
      </c>
      <c r="BQ1468" s="19"/>
      <c r="BR1468" s="19">
        <v>1</v>
      </c>
      <c r="BS1468" s="1004">
        <v>3500</v>
      </c>
      <c r="BT1468" s="1004"/>
      <c r="BU1468" s="1004">
        <v>200</v>
      </c>
      <c r="BV1468" s="1004"/>
      <c r="BW1468" s="1004"/>
      <c r="BX1468" s="1004">
        <v>1000</v>
      </c>
      <c r="BY1468" s="1007"/>
      <c r="CA1468" s="365">
        <f t="shared" si="646"/>
        <v>23.734999999999999</v>
      </c>
      <c r="CB1468" s="365" t="b">
        <f t="shared" si="647"/>
        <v>0</v>
      </c>
      <c r="CC1468" s="365" t="b">
        <f t="shared" si="648"/>
        <v>0</v>
      </c>
      <c r="CD1468" s="365" t="b">
        <f t="shared" si="649"/>
        <v>0</v>
      </c>
      <c r="CE1468" s="365" t="b">
        <f t="shared" si="650"/>
        <v>0</v>
      </c>
      <c r="CF1468" s="365" t="b">
        <f t="shared" si="651"/>
        <v>0</v>
      </c>
      <c r="CG1468" s="365">
        <f t="shared" si="652"/>
        <v>4.3357072500000005</v>
      </c>
      <c r="CH1468" s="365" t="b">
        <f t="shared" si="653"/>
        <v>0</v>
      </c>
      <c r="CI1468" s="72">
        <f t="shared" si="654"/>
        <v>23.734999999999999</v>
      </c>
      <c r="CJ1468" s="72" t="b">
        <f t="shared" si="655"/>
        <v>0</v>
      </c>
      <c r="CK1468" s="72" t="b">
        <f t="shared" si="656"/>
        <v>0</v>
      </c>
      <c r="CL1468" s="72">
        <f t="shared" si="657"/>
        <v>0</v>
      </c>
      <c r="CM1468" s="72" t="b">
        <f t="shared" si="658"/>
        <v>0</v>
      </c>
      <c r="CN1468" s="72">
        <f t="shared" si="659"/>
        <v>4.3357072500000005</v>
      </c>
      <c r="CP1468" s="13" t="b">
        <f t="shared" si="660"/>
        <v>0</v>
      </c>
      <c r="CQ1468" s="13" t="b">
        <f t="shared" si="661"/>
        <v>0</v>
      </c>
      <c r="CR1468" s="13" t="b">
        <f t="shared" si="662"/>
        <v>0</v>
      </c>
      <c r="CS1468" s="13" t="b">
        <f t="shared" si="668"/>
        <v>0</v>
      </c>
      <c r="CT1468" s="13" t="b">
        <f t="shared" si="667"/>
        <v>0</v>
      </c>
      <c r="CU1468" s="13" t="b">
        <f t="shared" si="669"/>
        <v>0</v>
      </c>
      <c r="CV1468" s="13" t="b">
        <f t="shared" si="663"/>
        <v>0</v>
      </c>
      <c r="CW1468" s="13" t="b">
        <f t="shared" si="664"/>
        <v>0</v>
      </c>
      <c r="CX1468" s="13">
        <f t="shared" si="665"/>
        <v>100</v>
      </c>
      <c r="CY1468" s="13">
        <f t="shared" si="666"/>
        <v>100</v>
      </c>
    </row>
    <row r="1469" spans="1:103" ht="15" thickBot="1">
      <c r="A1469" s="932"/>
      <c r="B1469" s="941"/>
      <c r="C1469" s="941"/>
      <c r="D1469" s="941"/>
      <c r="E1469" s="941"/>
      <c r="F1469" s="941"/>
      <c r="G1469" s="941"/>
      <c r="H1469" s="941"/>
      <c r="I1469" s="941"/>
      <c r="J1469" s="941"/>
      <c r="K1469" s="941"/>
      <c r="L1469" s="941"/>
      <c r="M1469" s="941"/>
      <c r="N1469" s="941"/>
      <c r="O1469" s="175"/>
      <c r="P1469" s="941"/>
      <c r="Q1469" s="941"/>
      <c r="R1469" s="941"/>
      <c r="S1469" s="941"/>
      <c r="T1469" s="941"/>
      <c r="U1469" s="941"/>
      <c r="V1469" s="941"/>
      <c r="W1469" s="20" t="s">
        <v>36</v>
      </c>
      <c r="X1469" s="20" t="s">
        <v>40</v>
      </c>
      <c r="Y1469" s="20"/>
      <c r="Z1469" s="20"/>
      <c r="AA1469" s="20" t="s">
        <v>36</v>
      </c>
      <c r="AB1469" s="22">
        <v>0.5</v>
      </c>
      <c r="AC1469" s="22"/>
      <c r="AD1469" s="20"/>
      <c r="AE1469" s="941"/>
      <c r="AF1469" s="334">
        <f>IF(AG1469&gt;0,(AJ1469+AG1469/2)/2,AJ1469)</f>
        <v>10.11</v>
      </c>
      <c r="AG1469" s="272">
        <v>24.84</v>
      </c>
      <c r="AH1469" s="334">
        <f>IF(Y1469="inne",K1469*'lista, wskaźniki'!$E$35,IF(Y1469="to samo źródło",0,IF(Y1469=0,0)))</f>
        <v>0</v>
      </c>
      <c r="AI1469" s="334" t="b">
        <f>IF(AA1469="gaz z sieci",AC1469*'lista, wskaźniki'!$D$21)</f>
        <v>0</v>
      </c>
      <c r="AJ1469" s="272">
        <f>IF(AA1469="węgiel",AB1469*'lista, wskaźniki'!$D$20, IF('Sektor mieszkaniowy'!AA1469="drewno",'Sektor mieszkaniowy'!AB1469*'lista, wskaźniki'!$D$22,IF('Sektor mieszkaniowy'!AA1469="pellet",AB1469*'lista, wskaźniki'!$D$23,IF('Sektor mieszkaniowy'!AA1469="gaz z sieci",AB1469*'lista, wskaźniki'!$D$21,IF('Sektor mieszkaniowy'!AA1469="olej opałowy",'Sektor mieszkaniowy'!AB1469*'lista, wskaźniki'!$D$24)))))</f>
        <v>7.8</v>
      </c>
      <c r="AK1469" s="1002"/>
      <c r="AL1469" s="941"/>
      <c r="AM1469" s="20">
        <f>IF(AA1469="węgiel",AF1469*1/3.6*'lista, wskaźniki'!$F$20,IF(AA1469="drewno",AF1469*1/3.6*'lista, wskaźniki'!$F$22,IF(AA1469="pellet",AF1469*1/3.6*'lista, wskaźniki'!$F$23,IF(AA1469="gaz z sieci",AF1469*1/3.6*'lista, wskaźniki'!$F$21,IF(AA1469="olej opałowy",AF1469*1/3.6*'lista, wskaźniki'!$F$24,0)))))</f>
        <v>0</v>
      </c>
      <c r="AN1469" s="20">
        <f>IF(AA1469="węgiel",AF1469*'lista, wskaźniki'!$E$42,IF(AA1469="drewno",AF1469*'lista, wskaźniki'!$G$42,IF(AA1469="pellet",AF1469*'lista, wskaźniki'!$H$42,IF(AA1469="gaz z sieci",AF1469*'lista, wskaźniki'!$F$42,IF(AA1469="olej opałowy",AF1469*'lista, wskaźniki'!$I$42,0)))))</f>
        <v>8.1890999999999995E-3</v>
      </c>
      <c r="AO1469" s="20">
        <f>IF(AA1469="węgiel",AF1469*'lista, wskaźniki'!$E$43,IF(AA1469="drewno",AF1469*'lista, wskaźniki'!$G$43,IF(AA1469="pellet",AF1469*'lista, wskaźniki'!$H$43,IF(AA1469="gaz z sieci",AF1469*'lista, wskaźniki'!$F$43,IF(AA1469="olej opałowy",AF1469*'lista, wskaźniki'!$I$43,0)))))</f>
        <v>8.1890999999999995E-3</v>
      </c>
      <c r="AP1469" s="20">
        <f>IF(AA1469="węgiel",AF1469*'lista, wskaźniki'!$E$44,IF(AA1469="drewno",AF1469*'lista, wskaźniki'!$G$44,IF(AA1469="pellet",AF1469*'lista, wskaźniki'!$H$44,IF(AA1469="gaz z sieci",AF1469*'lista, wskaźniki'!$F$44,IF(AA1469="olej opałowy",AF1469*'lista, wskaźniki'!$I$44,0)))))</f>
        <v>2.5274999999999999E-6</v>
      </c>
      <c r="AQ1469" s="20" t="b">
        <f>IF(Z1469="gaz",AH1469*1/3.6*'lista, wskaźniki'!$F$21,IF(Z1469="energia elektryczna",AH1469*1/3.6*'lista, wskaźniki'!$F$26))</f>
        <v>0</v>
      </c>
      <c r="AR1469" s="20" t="b">
        <f>IF(Z1469="gaz",AH1469*'lista, wskaźniki'!$F$42,IF(Z1469="energia elektryczna",AH1469*0))</f>
        <v>0</v>
      </c>
      <c r="AS1469" s="20" t="b">
        <f>IF(Z1469="gaz",AH1469*'lista, wskaźniki'!$F$43,IF(Z1469="energia elektryczna",AH1469*0))</f>
        <v>0</v>
      </c>
      <c r="AT1469" s="20" t="b">
        <f>IF(Z1469="gaz",AH1469*'lista, wskaźniki'!$F$44,IF(Z1469="energia elektryczna",AH1469*0))</f>
        <v>0</v>
      </c>
      <c r="AU1469" s="20">
        <f>AI1469*1/3.6*'lista, wskaźniki'!$F$21</f>
        <v>0</v>
      </c>
      <c r="AV1469" s="20">
        <f>AI1469*'lista, wskaźniki'!$F$42</f>
        <v>0</v>
      </c>
      <c r="AW1469" s="20">
        <f>AI1469*'lista, wskaźniki'!$F$43</f>
        <v>0</v>
      </c>
      <c r="AX1469" s="20">
        <f>AI1469*'lista, wskaźniki'!$F$44</f>
        <v>0</v>
      </c>
      <c r="AY1469" s="20">
        <f>AK1469*'lista, wskaźniki'!$F$26</f>
        <v>0</v>
      </c>
      <c r="AZ1469" s="20">
        <f t="shared" si="642"/>
        <v>0</v>
      </c>
      <c r="BA1469" s="20">
        <f t="shared" si="643"/>
        <v>8.1890999999999995E-3</v>
      </c>
      <c r="BB1469" s="20">
        <f t="shared" si="644"/>
        <v>8.1890999999999995E-3</v>
      </c>
      <c r="BC1469" s="20">
        <f t="shared" si="645"/>
        <v>2.5274999999999999E-6</v>
      </c>
      <c r="BD1469" s="941"/>
      <c r="BE1469" s="941"/>
      <c r="BF1469" s="941"/>
      <c r="BG1469" s="941"/>
      <c r="BH1469" s="20"/>
      <c r="BI1469" s="941"/>
      <c r="BJ1469" s="20"/>
      <c r="BK1469" s="941"/>
      <c r="BL1469" s="20"/>
      <c r="BM1469" s="20"/>
      <c r="BN1469" s="20"/>
      <c r="BO1469" s="20"/>
      <c r="BP1469" s="20" t="s">
        <v>53</v>
      </c>
      <c r="BQ1469" s="20"/>
      <c r="BR1469" s="20"/>
      <c r="BS1469" s="1005"/>
      <c r="BT1469" s="1005"/>
      <c r="BU1469" s="1005"/>
      <c r="BV1469" s="1005"/>
      <c r="BW1469" s="1005"/>
      <c r="BX1469" s="1005"/>
      <c r="BY1469" s="1008"/>
      <c r="CA1469" s="365" t="b">
        <f t="shared" si="646"/>
        <v>0</v>
      </c>
      <c r="CB1469" s="365">
        <f t="shared" si="647"/>
        <v>10.11</v>
      </c>
      <c r="CC1469" s="365" t="b">
        <f t="shared" si="648"/>
        <v>0</v>
      </c>
      <c r="CD1469" s="365" t="b">
        <f t="shared" si="649"/>
        <v>0</v>
      </c>
      <c r="CE1469" s="365" t="b">
        <f t="shared" si="650"/>
        <v>0</v>
      </c>
      <c r="CF1469" s="365" t="b">
        <f t="shared" si="651"/>
        <v>0</v>
      </c>
      <c r="CG1469" s="365" t="b">
        <f t="shared" si="652"/>
        <v>0</v>
      </c>
      <c r="CH1469" s="365" t="b">
        <f t="shared" si="653"/>
        <v>0</v>
      </c>
      <c r="CI1469" s="72" t="b">
        <f t="shared" si="654"/>
        <v>0</v>
      </c>
      <c r="CJ1469" s="72">
        <f t="shared" si="655"/>
        <v>10.11</v>
      </c>
      <c r="CK1469" s="72" t="b">
        <f t="shared" si="656"/>
        <v>0</v>
      </c>
      <c r="CL1469" s="72">
        <f t="shared" si="657"/>
        <v>0</v>
      </c>
      <c r="CM1469" s="72" t="b">
        <f t="shared" si="658"/>
        <v>0</v>
      </c>
      <c r="CN1469" s="72" t="b">
        <f t="shared" si="659"/>
        <v>0</v>
      </c>
      <c r="CP1469" s="13">
        <f t="shared" si="660"/>
        <v>0</v>
      </c>
      <c r="CQ1469" s="13" t="b">
        <f t="shared" si="661"/>
        <v>0</v>
      </c>
      <c r="CR1469" s="13" t="b">
        <f t="shared" si="662"/>
        <v>0</v>
      </c>
      <c r="CS1469" s="13" t="b">
        <f t="shared" si="668"/>
        <v>0</v>
      </c>
      <c r="CT1469" s="13" t="b">
        <f t="shared" si="667"/>
        <v>0</v>
      </c>
      <c r="CU1469" s="13" t="b">
        <f t="shared" si="669"/>
        <v>0</v>
      </c>
      <c r="CV1469" s="13" t="b">
        <f t="shared" si="663"/>
        <v>0</v>
      </c>
      <c r="CW1469" s="13" t="b">
        <f t="shared" si="664"/>
        <v>0</v>
      </c>
      <c r="CX1469" s="13" t="b">
        <f t="shared" si="665"/>
        <v>0</v>
      </c>
      <c r="CY1469" s="13" t="b">
        <f t="shared" si="666"/>
        <v>0</v>
      </c>
    </row>
    <row r="1470" spans="1:103" ht="15" thickBot="1">
      <c r="A1470" s="932"/>
      <c r="B1470" s="941"/>
      <c r="C1470" s="941"/>
      <c r="D1470" s="941"/>
      <c r="E1470" s="941"/>
      <c r="F1470" s="941"/>
      <c r="G1470" s="941"/>
      <c r="H1470" s="941"/>
      <c r="I1470" s="941"/>
      <c r="J1470" s="941"/>
      <c r="K1470" s="941"/>
      <c r="L1470" s="941"/>
      <c r="M1470" s="941"/>
      <c r="N1470" s="941"/>
      <c r="O1470" s="175"/>
      <c r="P1470" s="941"/>
      <c r="Q1470" s="941"/>
      <c r="R1470" s="941"/>
      <c r="S1470" s="941"/>
      <c r="T1470" s="941"/>
      <c r="U1470" s="941"/>
      <c r="V1470" s="941"/>
      <c r="W1470" s="20"/>
      <c r="X1470" s="20"/>
      <c r="Y1470" s="20"/>
      <c r="Z1470" s="20"/>
      <c r="AA1470" s="20" t="s">
        <v>50</v>
      </c>
      <c r="AB1470" s="22"/>
      <c r="AC1470" s="22"/>
      <c r="AD1470" s="20"/>
      <c r="AE1470" s="941"/>
      <c r="AF1470" s="334">
        <f t="shared" si="670"/>
        <v>0</v>
      </c>
      <c r="AG1470" s="272">
        <f>IF(R1470="kompletna",Q1470*J1470*0.0036*'lista, wskaźniki'!$F$13, IF(R1470="częściowa",Q1470*J1470*0.0036*'lista, wskaźniki'!$F$14, IF(R1470="brak",Q1470*J1470*0.0036*'lista, wskaźniki'!$F$15,)))</f>
        <v>0</v>
      </c>
      <c r="AH1470" s="334">
        <f>IF(Y1470="inne",K1470*'lista, wskaźniki'!$E$35,IF(Y1470="to samo źródło",0,IF(Y1470=0,0)))</f>
        <v>0</v>
      </c>
      <c r="AI1470" s="334" t="b">
        <f>IF(AA1470="gaz z sieci",AC1470*'lista, wskaźniki'!$D$21)</f>
        <v>0</v>
      </c>
      <c r="AJ1470" s="272">
        <f>IF(AA1470="węgiel",AB1470*'lista, wskaźniki'!$D$20, IF('Sektor mieszkaniowy'!AA1470="drewno",'Sektor mieszkaniowy'!AB1470*'lista, wskaźniki'!$D$22,IF('Sektor mieszkaniowy'!AA1470="pellet",AB1470*'lista, wskaźniki'!$D$23,IF('Sektor mieszkaniowy'!AA1470="gaz z sieci",AB1470*'lista, wskaźniki'!$D$21,IF('Sektor mieszkaniowy'!AA1470="olej opałowy",'Sektor mieszkaniowy'!AB1470*'lista, wskaźniki'!$D$24)))))</f>
        <v>0</v>
      </c>
      <c r="AK1470" s="1002"/>
      <c r="AL1470" s="941"/>
      <c r="AM1470" s="20">
        <f>IF(AA1470="węgiel",AF1470*1/3.6*'lista, wskaźniki'!$F$20,IF(AA1470="drewno",AF1470*1/3.6*'lista, wskaźniki'!$F$22,IF(AA1470="pellet",AF1470*1/3.6*'lista, wskaźniki'!$F$23,IF(AA1470="gaz z sieci",AF1470*1/3.6*'lista, wskaźniki'!$F$21,IF(AA1470="olej opałowy",AF1470*1/3.6*'lista, wskaźniki'!$F$24,0)))))</f>
        <v>0</v>
      </c>
      <c r="AN1470" s="20">
        <f>IF(AA1470="węgiel",AF1470*'lista, wskaźniki'!$E$42,IF(AA1470="drewno",AF1470*'lista, wskaźniki'!$G$42,IF(AA1470="pellet",AF1470*'lista, wskaźniki'!$H$42,IF(AA1470="gaz z sieci",AF1470*'lista, wskaźniki'!$F$42,IF(AA1470="olej opałowy",AF1470*'lista, wskaźniki'!$I$42,0)))))</f>
        <v>0</v>
      </c>
      <c r="AO1470" s="20">
        <f>IF(AA1470="węgiel",AF1470*'lista, wskaźniki'!$E$43,IF(AA1470="drewno",AF1470*'lista, wskaźniki'!$G$43,IF(AA1470="pellet",AF1470*'lista, wskaźniki'!$H$43,IF(AA1470="gaz z sieci",AF1470*'lista, wskaźniki'!$F$43,IF(AA1470="olej opałowy",AF1470*'lista, wskaźniki'!$I$43,0)))))</f>
        <v>0</v>
      </c>
      <c r="AP1470" s="20">
        <f>IF(AA1470="węgiel",AF1470*'lista, wskaźniki'!$E$44,IF(AA1470="drewno",AF1470*'lista, wskaźniki'!$G$44,IF(AA1470="pellet",AF1470*'lista, wskaźniki'!$H$44,IF(AA1470="gaz z sieci",AF1470*'lista, wskaźniki'!$F$44,IF(AA1470="olej opałowy",AF1470*'lista, wskaźniki'!$I$44,0)))))</f>
        <v>0</v>
      </c>
      <c r="AQ1470" s="20" t="b">
        <f>IF(Z1470="gaz",AH1470*1/3.6*'lista, wskaźniki'!$F$21,IF(Z1470="energia elektryczna",AH1470*1/3.6*'lista, wskaźniki'!$F$26))</f>
        <v>0</v>
      </c>
      <c r="AR1470" s="20" t="b">
        <f>IF(Z1470="gaz",AH1470*'lista, wskaźniki'!$F$42,IF(Z1470="energia elektryczna",AH1470*0))</f>
        <v>0</v>
      </c>
      <c r="AS1470" s="20" t="b">
        <f>IF(Z1470="gaz",AH1470*'lista, wskaźniki'!$F$43,IF(Z1470="energia elektryczna",AH1470*0))</f>
        <v>0</v>
      </c>
      <c r="AT1470" s="20" t="b">
        <f>IF(Z1470="gaz",AH1470*'lista, wskaźniki'!$F$44,IF(Z1470="energia elektryczna",AH1470*0))</f>
        <v>0</v>
      </c>
      <c r="AU1470" s="20">
        <f>AI1470*1/3.6*'lista, wskaźniki'!$F$21</f>
        <v>0</v>
      </c>
      <c r="AV1470" s="20">
        <f>AI1470*'lista, wskaźniki'!$F$42</f>
        <v>0</v>
      </c>
      <c r="AW1470" s="20">
        <f>AI1470*'lista, wskaźniki'!$F$43</f>
        <v>0</v>
      </c>
      <c r="AX1470" s="20">
        <f>AI1470*'lista, wskaźniki'!$F$44</f>
        <v>0</v>
      </c>
      <c r="AY1470" s="20">
        <f>AK1470*'lista, wskaźniki'!$F$26</f>
        <v>0</v>
      </c>
      <c r="AZ1470" s="20">
        <f t="shared" si="642"/>
        <v>0</v>
      </c>
      <c r="BA1470" s="20">
        <f t="shared" si="643"/>
        <v>0</v>
      </c>
      <c r="BB1470" s="20">
        <f t="shared" si="644"/>
        <v>0</v>
      </c>
      <c r="BC1470" s="20">
        <f t="shared" si="645"/>
        <v>0</v>
      </c>
      <c r="BD1470" s="941"/>
      <c r="BE1470" s="941"/>
      <c r="BF1470" s="941"/>
      <c r="BG1470" s="941"/>
      <c r="BH1470" s="20"/>
      <c r="BI1470" s="941"/>
      <c r="BJ1470" s="20"/>
      <c r="BK1470" s="941"/>
      <c r="BL1470" s="20"/>
      <c r="BM1470" s="20"/>
      <c r="BN1470" s="20"/>
      <c r="BO1470" s="20"/>
      <c r="BP1470" s="20" t="s">
        <v>54</v>
      </c>
      <c r="BQ1470" s="20"/>
      <c r="BR1470" s="20"/>
      <c r="BS1470" s="1005"/>
      <c r="BT1470" s="1005"/>
      <c r="BU1470" s="1005"/>
      <c r="BV1470" s="1005"/>
      <c r="BW1470" s="1005"/>
      <c r="BX1470" s="1005"/>
      <c r="BY1470" s="1008"/>
      <c r="CA1470" s="365" t="b">
        <f t="shared" si="646"/>
        <v>0</v>
      </c>
      <c r="CB1470" s="365" t="b">
        <f t="shared" si="647"/>
        <v>0</v>
      </c>
      <c r="CC1470" s="365">
        <f t="shared" si="648"/>
        <v>0</v>
      </c>
      <c r="CD1470" s="365" t="b">
        <f t="shared" si="649"/>
        <v>0</v>
      </c>
      <c r="CE1470" s="365" t="b">
        <f t="shared" si="650"/>
        <v>0</v>
      </c>
      <c r="CF1470" s="365" t="b">
        <f t="shared" si="651"/>
        <v>0</v>
      </c>
      <c r="CG1470" s="365" t="b">
        <f t="shared" si="652"/>
        <v>0</v>
      </c>
      <c r="CH1470" s="365" t="b">
        <f t="shared" si="653"/>
        <v>0</v>
      </c>
      <c r="CI1470" s="72" t="b">
        <f t="shared" si="654"/>
        <v>0</v>
      </c>
      <c r="CJ1470" s="72" t="b">
        <f t="shared" si="655"/>
        <v>0</v>
      </c>
      <c r="CK1470" s="72">
        <f t="shared" si="656"/>
        <v>0</v>
      </c>
      <c r="CL1470" s="72">
        <f t="shared" si="657"/>
        <v>0</v>
      </c>
      <c r="CM1470" s="72" t="b">
        <f t="shared" si="658"/>
        <v>0</v>
      </c>
      <c r="CN1470" s="72" t="b">
        <f t="shared" si="659"/>
        <v>0</v>
      </c>
      <c r="CP1470" s="13">
        <f t="shared" si="660"/>
        <v>0</v>
      </c>
      <c r="CQ1470" s="13" t="b">
        <f t="shared" si="661"/>
        <v>0</v>
      </c>
      <c r="CR1470" s="13" t="b">
        <f t="shared" si="662"/>
        <v>0</v>
      </c>
      <c r="CS1470" s="13" t="b">
        <f t="shared" si="668"/>
        <v>0</v>
      </c>
      <c r="CT1470" s="13" t="b">
        <f t="shared" si="667"/>
        <v>0</v>
      </c>
      <c r="CU1470" s="13" t="b">
        <f t="shared" si="669"/>
        <v>0</v>
      </c>
      <c r="CV1470" s="13" t="b">
        <f t="shared" si="663"/>
        <v>0</v>
      </c>
      <c r="CW1470" s="13" t="b">
        <f t="shared" si="664"/>
        <v>0</v>
      </c>
      <c r="CX1470" s="13" t="b">
        <f t="shared" si="665"/>
        <v>0</v>
      </c>
      <c r="CY1470" s="13" t="b">
        <f t="shared" si="666"/>
        <v>0</v>
      </c>
    </row>
    <row r="1471" spans="1:103" ht="15" thickBot="1">
      <c r="A1471" s="932"/>
      <c r="B1471" s="941"/>
      <c r="C1471" s="941"/>
      <c r="D1471" s="941"/>
      <c r="E1471" s="941"/>
      <c r="F1471" s="941"/>
      <c r="G1471" s="941"/>
      <c r="H1471" s="941"/>
      <c r="I1471" s="941"/>
      <c r="J1471" s="941"/>
      <c r="K1471" s="941"/>
      <c r="L1471" s="941"/>
      <c r="M1471" s="941"/>
      <c r="N1471" s="941"/>
      <c r="O1471" s="175"/>
      <c r="P1471" s="941"/>
      <c r="Q1471" s="941"/>
      <c r="R1471" s="941"/>
      <c r="S1471" s="941"/>
      <c r="T1471" s="941"/>
      <c r="U1471" s="941"/>
      <c r="V1471" s="941"/>
      <c r="W1471" s="20"/>
      <c r="X1471" s="20"/>
      <c r="Y1471" s="20"/>
      <c r="Z1471" s="20"/>
      <c r="AA1471" s="20" t="s">
        <v>38</v>
      </c>
      <c r="AB1471" s="22"/>
      <c r="AC1471" s="22"/>
      <c r="AD1471" s="20"/>
      <c r="AE1471" s="941"/>
      <c r="AF1471" s="334">
        <f t="shared" si="670"/>
        <v>0</v>
      </c>
      <c r="AG1471" s="272">
        <f>IF(R1471="kompletna",Q1471*J1471*0.0036*'lista, wskaźniki'!$F$13, IF(R1471="częściowa",Q1471*J1471*0.0036*'lista, wskaźniki'!$F$14, IF(R1471="brak",Q1471*J1471*0.0036*'lista, wskaźniki'!$F$15,)))</f>
        <v>0</v>
      </c>
      <c r="AH1471" s="334">
        <f>IF(Y1471="inne",K1471*'lista, wskaźniki'!$E$35,IF(Y1471="to samo źródło",0,IF(Y1471=0,0)))</f>
        <v>0</v>
      </c>
      <c r="AI1471" s="334">
        <f>IF(AA1471="gaz z sieci",AC1471*'lista, wskaźniki'!$D$21)</f>
        <v>0</v>
      </c>
      <c r="AJ1471" s="272">
        <f>IF(AA1471="węgiel",AB1471*'lista, wskaźniki'!$D$20, IF('Sektor mieszkaniowy'!AA1471="drewno",'Sektor mieszkaniowy'!AB1471*'lista, wskaźniki'!$D$22,IF('Sektor mieszkaniowy'!AA1471="pellet",AB1471*'lista, wskaźniki'!$D$23,IF('Sektor mieszkaniowy'!AA1471="gaz z sieci",AB1471*'lista, wskaźniki'!$D$21,IF('Sektor mieszkaniowy'!AA1471="olej opałowy",'Sektor mieszkaniowy'!AB1471*'lista, wskaźniki'!$D$24)))))</f>
        <v>0</v>
      </c>
      <c r="AK1471" s="1002"/>
      <c r="AL1471" s="941"/>
      <c r="AM1471" s="20">
        <f>IF(AA1471="węgiel",AF1471*1/3.6*'lista, wskaźniki'!$F$20,IF(AA1471="drewno",AF1471*1/3.6*'lista, wskaźniki'!$F$22,IF(AA1471="pellet",AF1471*1/3.6*'lista, wskaźniki'!$F$23,IF(AA1471="gaz z sieci",AF1471*1/3.6*'lista, wskaźniki'!$F$21,IF(AA1471="olej opałowy",AF1471*1/3.6*'lista, wskaźniki'!$F$24,0)))))</f>
        <v>0</v>
      </c>
      <c r="AN1471" s="20">
        <f>IF(AA1471="węgiel",AF1471*'lista, wskaźniki'!$E$42,IF(AA1471="drewno",AF1471*'lista, wskaźniki'!$G$42,IF(AA1471="pellet",AF1471*'lista, wskaźniki'!$H$42,IF(AA1471="gaz z sieci",AF1471*'lista, wskaźniki'!$F$42,IF(AA1471="olej opałowy",AF1471*'lista, wskaźniki'!$I$42,0)))))</f>
        <v>0</v>
      </c>
      <c r="AO1471" s="20">
        <f>IF(AA1471="węgiel",AF1471*'lista, wskaźniki'!$E$43,IF(AA1471="drewno",AF1471*'lista, wskaźniki'!$G$43,IF(AA1471="pellet",AF1471*'lista, wskaźniki'!$H$43,IF(AA1471="gaz z sieci",AF1471*'lista, wskaźniki'!$F$43,IF(AA1471="olej opałowy",AF1471*'lista, wskaźniki'!$I$43,0)))))</f>
        <v>0</v>
      </c>
      <c r="AP1471" s="20">
        <f>IF(AA1471="węgiel",AF1471*'lista, wskaźniki'!$E$44,IF(AA1471="drewno",AF1471*'lista, wskaźniki'!$G$44,IF(AA1471="pellet",AF1471*'lista, wskaźniki'!$H$44,IF(AA1471="gaz z sieci",AF1471*'lista, wskaźniki'!$F$44,IF(AA1471="olej opałowy",AF1471*'lista, wskaźniki'!$I$44,0)))))</f>
        <v>0</v>
      </c>
      <c r="AQ1471" s="20" t="b">
        <f>IF(Z1471="gaz",AH1471*1/3.6*'lista, wskaźniki'!$F$21,IF(Z1471="energia elektryczna",AH1471*1/3.6*'lista, wskaźniki'!$F$26))</f>
        <v>0</v>
      </c>
      <c r="AR1471" s="20" t="b">
        <f>IF(Z1471="gaz",AH1471*'lista, wskaźniki'!$F$42,IF(Z1471="energia elektryczna",AH1471*0))</f>
        <v>0</v>
      </c>
      <c r="AS1471" s="20" t="b">
        <f>IF(Z1471="gaz",AH1471*'lista, wskaźniki'!$F$43,IF(Z1471="energia elektryczna",AH1471*0))</f>
        <v>0</v>
      </c>
      <c r="AT1471" s="20" t="b">
        <f>IF(Z1471="gaz",AH1471*'lista, wskaźniki'!$F$44,IF(Z1471="energia elektryczna",AH1471*0))</f>
        <v>0</v>
      </c>
      <c r="AU1471" s="20">
        <f>AI1471*1/3.6*'lista, wskaźniki'!$F$21</f>
        <v>0</v>
      </c>
      <c r="AV1471" s="20">
        <f>AI1471*'lista, wskaźniki'!$F$42</f>
        <v>0</v>
      </c>
      <c r="AW1471" s="20">
        <f>AI1471*'lista, wskaźniki'!$F$43</f>
        <v>0</v>
      </c>
      <c r="AX1471" s="20">
        <f>AI1471*'lista, wskaźniki'!$F$44</f>
        <v>0</v>
      </c>
      <c r="AY1471" s="20">
        <f>AK1471*'lista, wskaźniki'!$F$26</f>
        <v>0</v>
      </c>
      <c r="AZ1471" s="20">
        <f t="shared" si="642"/>
        <v>0</v>
      </c>
      <c r="BA1471" s="20">
        <f t="shared" si="643"/>
        <v>0</v>
      </c>
      <c r="BB1471" s="20">
        <f t="shared" si="644"/>
        <v>0</v>
      </c>
      <c r="BC1471" s="20">
        <f t="shared" si="645"/>
        <v>0</v>
      </c>
      <c r="BD1471" s="941"/>
      <c r="BE1471" s="941"/>
      <c r="BF1471" s="941"/>
      <c r="BG1471" s="941"/>
      <c r="BH1471" s="20"/>
      <c r="BI1471" s="941"/>
      <c r="BJ1471" s="20"/>
      <c r="BK1471" s="941"/>
      <c r="BL1471" s="20"/>
      <c r="BM1471" s="20"/>
      <c r="BN1471" s="20"/>
      <c r="BO1471" s="20"/>
      <c r="BP1471" s="20"/>
      <c r="BQ1471" s="20"/>
      <c r="BR1471" s="20"/>
      <c r="BS1471" s="1005"/>
      <c r="BT1471" s="1005"/>
      <c r="BU1471" s="1005"/>
      <c r="BV1471" s="1005"/>
      <c r="BW1471" s="1005"/>
      <c r="BX1471" s="1005"/>
      <c r="BY1471" s="1008"/>
      <c r="CA1471" s="365" t="b">
        <f t="shared" si="646"/>
        <v>0</v>
      </c>
      <c r="CB1471" s="365" t="b">
        <f t="shared" si="647"/>
        <v>0</v>
      </c>
      <c r="CC1471" s="365" t="b">
        <f t="shared" si="648"/>
        <v>0</v>
      </c>
      <c r="CD1471" s="365">
        <f t="shared" si="649"/>
        <v>0</v>
      </c>
      <c r="CE1471" s="365" t="b">
        <f t="shared" si="650"/>
        <v>0</v>
      </c>
      <c r="CF1471" s="365" t="b">
        <f t="shared" si="651"/>
        <v>0</v>
      </c>
      <c r="CG1471" s="365" t="b">
        <f t="shared" si="652"/>
        <v>0</v>
      </c>
      <c r="CH1471" s="365">
        <f t="shared" si="653"/>
        <v>0</v>
      </c>
      <c r="CI1471" s="72" t="b">
        <f t="shared" si="654"/>
        <v>0</v>
      </c>
      <c r="CJ1471" s="72" t="b">
        <f t="shared" si="655"/>
        <v>0</v>
      </c>
      <c r="CK1471" s="72" t="b">
        <f t="shared" si="656"/>
        <v>0</v>
      </c>
      <c r="CL1471" s="72">
        <f t="shared" si="657"/>
        <v>0</v>
      </c>
      <c r="CM1471" s="72" t="b">
        <f t="shared" si="658"/>
        <v>0</v>
      </c>
      <c r="CN1471" s="72" t="b">
        <f t="shared" si="659"/>
        <v>0</v>
      </c>
      <c r="CP1471" s="13">
        <f t="shared" si="660"/>
        <v>0</v>
      </c>
      <c r="CQ1471" s="13" t="b">
        <f t="shared" si="661"/>
        <v>0</v>
      </c>
      <c r="CR1471" s="13" t="b">
        <f t="shared" si="662"/>
        <v>0</v>
      </c>
      <c r="CS1471" s="13" t="b">
        <f t="shared" si="668"/>
        <v>0</v>
      </c>
      <c r="CT1471" s="13" t="b">
        <f t="shared" si="667"/>
        <v>0</v>
      </c>
      <c r="CU1471" s="13" t="b">
        <f t="shared" si="669"/>
        <v>0</v>
      </c>
      <c r="CV1471" s="13" t="b">
        <f t="shared" si="663"/>
        <v>0</v>
      </c>
      <c r="CW1471" s="13" t="b">
        <f t="shared" si="664"/>
        <v>0</v>
      </c>
      <c r="CX1471" s="13" t="b">
        <f t="shared" si="665"/>
        <v>0</v>
      </c>
      <c r="CY1471" s="13" t="b">
        <f t="shared" si="666"/>
        <v>0</v>
      </c>
    </row>
    <row r="1472" spans="1:103" ht="15" thickBot="1">
      <c r="A1472" s="933"/>
      <c r="B1472" s="942"/>
      <c r="C1472" s="942"/>
      <c r="D1472" s="942"/>
      <c r="E1472" s="942"/>
      <c r="F1472" s="942"/>
      <c r="G1472" s="942"/>
      <c r="H1472" s="942"/>
      <c r="I1472" s="942"/>
      <c r="J1472" s="942"/>
      <c r="K1472" s="942"/>
      <c r="L1472" s="942"/>
      <c r="M1472" s="942"/>
      <c r="N1472" s="942"/>
      <c r="O1472" s="176"/>
      <c r="P1472" s="942"/>
      <c r="Q1472" s="942"/>
      <c r="R1472" s="942"/>
      <c r="S1472" s="942"/>
      <c r="T1472" s="942"/>
      <c r="U1472" s="942"/>
      <c r="V1472" s="942"/>
      <c r="W1472" s="21"/>
      <c r="X1472" s="21"/>
      <c r="Y1472" s="21"/>
      <c r="Z1472" s="21"/>
      <c r="AA1472" s="21" t="s">
        <v>37</v>
      </c>
      <c r="AB1472" s="55"/>
      <c r="AC1472" s="55"/>
      <c r="AD1472" s="21"/>
      <c r="AE1472" s="942"/>
      <c r="AF1472" s="334">
        <f t="shared" si="670"/>
        <v>0</v>
      </c>
      <c r="AG1472" s="272">
        <f>IF(R1472="kompletna",Q1472*J1472*0.0036*'lista, wskaźniki'!$F$13, IF(R1472="częściowa",Q1472*J1472*0.0036*'lista, wskaźniki'!$F$14, IF(R1472="brak",Q1472*J1472*0.0036*'lista, wskaźniki'!$F$15,)))</f>
        <v>0</v>
      </c>
      <c r="AH1472" s="334">
        <f>IF(Y1472="inne",K1472*'lista, wskaźniki'!$E$35,IF(Y1472="to samo źródło",0,IF(Y1472=0,0)))</f>
        <v>0</v>
      </c>
      <c r="AI1472" s="334" t="b">
        <f>IF(AA1472="gaz z sieci",AC1472*'lista, wskaźniki'!$D$21)</f>
        <v>0</v>
      </c>
      <c r="AJ1472" s="272">
        <f>IF(AA1472="węgiel",AB1472*'lista, wskaźniki'!$D$20, IF('Sektor mieszkaniowy'!AA1472="drewno",'Sektor mieszkaniowy'!AB1472*'lista, wskaźniki'!$D$22,IF('Sektor mieszkaniowy'!AA1472="pellet",AB1472*'lista, wskaźniki'!$D$23,IF('Sektor mieszkaniowy'!AA1472="gaz z sieci",AB1472*'lista, wskaźniki'!$D$21,IF('Sektor mieszkaniowy'!AA1472="olej opałowy",'Sektor mieszkaniowy'!AB1472*'lista, wskaźniki'!$D$24)))))</f>
        <v>0</v>
      </c>
      <c r="AK1472" s="1003"/>
      <c r="AL1472" s="942"/>
      <c r="AM1472" s="20">
        <f>IF(AA1472="węgiel",AF1472*1/3.6*'lista, wskaźniki'!$F$20,IF(AA1472="drewno",AF1472*1/3.6*'lista, wskaźniki'!$F$22,IF(AA1472="pellet",AF1472*1/3.6*'lista, wskaźniki'!$F$23,IF(AA1472="gaz z sieci",AF1472*1/3.6*'lista, wskaźniki'!$F$21,IF(AA1472="olej opałowy",AF1472*1/3.6*'lista, wskaźniki'!$F$24,0)))))</f>
        <v>0</v>
      </c>
      <c r="AN1472" s="20">
        <f>IF(AA1472="węgiel",AF1472*'lista, wskaźniki'!$E$42,IF(AA1472="drewno",AF1472*'lista, wskaźniki'!$G$42,IF(AA1472="pellet",AF1472*'lista, wskaźniki'!$H$42,IF(AA1472="gaz z sieci",AF1472*'lista, wskaźniki'!$F$42,IF(AA1472="olej opałowy",AF1472*'lista, wskaźniki'!$I$42,0)))))</f>
        <v>0</v>
      </c>
      <c r="AO1472" s="20">
        <f>IF(AA1472="węgiel",AF1472*'lista, wskaźniki'!$E$43,IF(AA1472="drewno",AF1472*'lista, wskaźniki'!$G$43,IF(AA1472="pellet",AF1472*'lista, wskaźniki'!$H$43,IF(AA1472="gaz z sieci",AF1472*'lista, wskaźniki'!$F$43,IF(AA1472="olej opałowy",AF1472*'lista, wskaźniki'!$I$43,0)))))</f>
        <v>0</v>
      </c>
      <c r="AP1472" s="20">
        <f>IF(AA1472="węgiel",AF1472*'lista, wskaźniki'!$E$44,IF(AA1472="drewno",AF1472*'lista, wskaźniki'!$G$44,IF(AA1472="pellet",AF1472*'lista, wskaźniki'!$H$44,IF(AA1472="gaz z sieci",AF1472*'lista, wskaźniki'!$F$44,IF(AA1472="olej opałowy",AF1472*'lista, wskaźniki'!$I$44,0)))))</f>
        <v>0</v>
      </c>
      <c r="AQ1472" s="20" t="b">
        <f>IF(Z1472="gaz",AH1472*1/3.6*'lista, wskaźniki'!$F$21,IF(Z1472="energia elektryczna",AH1472*1/3.6*'lista, wskaźniki'!$F$26))</f>
        <v>0</v>
      </c>
      <c r="AR1472" s="20" t="b">
        <f>IF(Z1472="gaz",AH1472*'lista, wskaźniki'!$F$42,IF(Z1472="energia elektryczna",AH1472*0))</f>
        <v>0</v>
      </c>
      <c r="AS1472" s="20" t="b">
        <f>IF(Z1472="gaz",AH1472*'lista, wskaźniki'!$F$43,IF(Z1472="energia elektryczna",AH1472*0))</f>
        <v>0</v>
      </c>
      <c r="AT1472" s="20" t="b">
        <f>IF(Z1472="gaz",AH1472*'lista, wskaźniki'!$F$44,IF(Z1472="energia elektryczna",AH1472*0))</f>
        <v>0</v>
      </c>
      <c r="AU1472" s="20">
        <f>AI1472*1/3.6*'lista, wskaźniki'!$F$21</f>
        <v>0</v>
      </c>
      <c r="AV1472" s="20">
        <f>AI1472*'lista, wskaźniki'!$F$42</f>
        <v>0</v>
      </c>
      <c r="AW1472" s="20">
        <f>AI1472*'lista, wskaźniki'!$F$43</f>
        <v>0</v>
      </c>
      <c r="AX1472" s="20">
        <f>AI1472*'lista, wskaźniki'!$F$44</f>
        <v>0</v>
      </c>
      <c r="AY1472" s="20">
        <f>AK1472*'lista, wskaźniki'!$F$26</f>
        <v>0</v>
      </c>
      <c r="AZ1472" s="20">
        <f t="shared" si="642"/>
        <v>0</v>
      </c>
      <c r="BA1472" s="20">
        <f t="shared" si="643"/>
        <v>0</v>
      </c>
      <c r="BB1472" s="20">
        <f t="shared" si="644"/>
        <v>0</v>
      </c>
      <c r="BC1472" s="20">
        <f t="shared" si="645"/>
        <v>0</v>
      </c>
      <c r="BD1472" s="942"/>
      <c r="BE1472" s="942"/>
      <c r="BF1472" s="942"/>
      <c r="BG1472" s="942"/>
      <c r="BH1472" s="21"/>
      <c r="BI1472" s="942"/>
      <c r="BJ1472" s="21"/>
      <c r="BK1472" s="942"/>
      <c r="BL1472" s="21"/>
      <c r="BM1472" s="21"/>
      <c r="BN1472" s="21"/>
      <c r="BO1472" s="21"/>
      <c r="BP1472" s="21"/>
      <c r="BQ1472" s="21"/>
      <c r="BR1472" s="21"/>
      <c r="BS1472" s="1006"/>
      <c r="BT1472" s="1006"/>
      <c r="BU1472" s="1006"/>
      <c r="BV1472" s="1006"/>
      <c r="BW1472" s="1006"/>
      <c r="BX1472" s="1006"/>
      <c r="BY1472" s="1009"/>
      <c r="CA1472" s="365" t="b">
        <f t="shared" si="646"/>
        <v>0</v>
      </c>
      <c r="CB1472" s="365" t="b">
        <f t="shared" si="647"/>
        <v>0</v>
      </c>
      <c r="CC1472" s="365" t="b">
        <f t="shared" si="648"/>
        <v>0</v>
      </c>
      <c r="CD1472" s="365" t="b">
        <f t="shared" si="649"/>
        <v>0</v>
      </c>
      <c r="CE1472" s="365">
        <f t="shared" si="650"/>
        <v>0</v>
      </c>
      <c r="CF1472" s="365" t="b">
        <f t="shared" si="651"/>
        <v>0</v>
      </c>
      <c r="CG1472" s="365" t="b">
        <f t="shared" si="652"/>
        <v>0</v>
      </c>
      <c r="CH1472" s="365" t="b">
        <f t="shared" si="653"/>
        <v>0</v>
      </c>
      <c r="CI1472" s="72" t="b">
        <f t="shared" si="654"/>
        <v>0</v>
      </c>
      <c r="CJ1472" s="72" t="b">
        <f t="shared" si="655"/>
        <v>0</v>
      </c>
      <c r="CK1472" s="72" t="b">
        <f t="shared" si="656"/>
        <v>0</v>
      </c>
      <c r="CL1472" s="72">
        <f t="shared" si="657"/>
        <v>0</v>
      </c>
      <c r="CM1472" s="72">
        <f t="shared" si="658"/>
        <v>0</v>
      </c>
      <c r="CN1472" s="72" t="b">
        <f t="shared" si="659"/>
        <v>0</v>
      </c>
      <c r="CP1472" s="13">
        <f t="shared" si="660"/>
        <v>0</v>
      </c>
      <c r="CQ1472" s="13" t="b">
        <f t="shared" si="661"/>
        <v>0</v>
      </c>
      <c r="CR1472" s="13" t="b">
        <f t="shared" si="662"/>
        <v>0</v>
      </c>
      <c r="CS1472" s="13" t="b">
        <f t="shared" si="668"/>
        <v>0</v>
      </c>
      <c r="CT1472" s="13" t="b">
        <f t="shared" si="667"/>
        <v>0</v>
      </c>
      <c r="CU1472" s="13" t="b">
        <f t="shared" si="669"/>
        <v>0</v>
      </c>
      <c r="CV1472" s="13" t="b">
        <f t="shared" si="663"/>
        <v>0</v>
      </c>
      <c r="CW1472" s="13" t="b">
        <f t="shared" si="664"/>
        <v>0</v>
      </c>
      <c r="CX1472" s="13" t="b">
        <f t="shared" si="665"/>
        <v>0</v>
      </c>
      <c r="CY1472" s="13" t="b">
        <f t="shared" si="666"/>
        <v>0</v>
      </c>
    </row>
    <row r="1473" spans="1:103" ht="15" thickBot="1">
      <c r="A1473" s="931">
        <v>295</v>
      </c>
      <c r="B1473" s="940" t="s">
        <v>232</v>
      </c>
      <c r="C1473" s="940"/>
      <c r="D1473" s="940" t="s">
        <v>1</v>
      </c>
      <c r="E1473" s="940" t="s">
        <v>5</v>
      </c>
      <c r="F1473" s="940"/>
      <c r="G1473" s="940">
        <v>4</v>
      </c>
      <c r="H1473" s="940"/>
      <c r="I1473" s="940" t="s">
        <v>10</v>
      </c>
      <c r="J1473" s="940"/>
      <c r="K1473" s="940"/>
      <c r="L1473" s="940" t="s">
        <v>16</v>
      </c>
      <c r="M1473" s="940">
        <v>50</v>
      </c>
      <c r="N1473" s="940" t="s">
        <v>16</v>
      </c>
      <c r="O1473" s="174"/>
      <c r="P1473" s="940" t="s">
        <v>17</v>
      </c>
      <c r="Q1473" s="940">
        <f>IF(I1473="&lt;1966",'lista, wskaźniki'!$G$4,IF(I1473="1967-1985",'lista, wskaźniki'!$G$5,IF(I1473="1986-1992",'lista, wskaźniki'!$G$6,IF(I1473="1993-1996",'lista, wskaźniki'!$G$7,IF(I1473="&gt;1997",'lista, wskaźniki'!$G$8,IF(I1473=0,'lista, wskaźniki'!$G$4))))))</f>
        <v>290</v>
      </c>
      <c r="R1473" s="940" t="s">
        <v>23</v>
      </c>
      <c r="S1473" s="940" t="s">
        <v>28</v>
      </c>
      <c r="T1473" s="940">
        <v>120</v>
      </c>
      <c r="U1473" s="940">
        <v>2013</v>
      </c>
      <c r="V1473" s="940"/>
      <c r="W1473" s="19" t="s">
        <v>35</v>
      </c>
      <c r="X1473" s="19" t="s">
        <v>39</v>
      </c>
      <c r="Y1473" s="20" t="s">
        <v>24</v>
      </c>
      <c r="Z1473" s="19" t="s">
        <v>40</v>
      </c>
      <c r="AA1473" s="19" t="s">
        <v>35</v>
      </c>
      <c r="AB1473" s="54">
        <f>ROUND(AD1473/'lista, wskaźniki'!$A$130,0)</f>
        <v>2</v>
      </c>
      <c r="AC1473" s="54"/>
      <c r="AD1473" s="19">
        <v>1700</v>
      </c>
      <c r="AE1473" s="940">
        <f>600/50</f>
        <v>12</v>
      </c>
      <c r="AF1473" s="334">
        <f t="shared" si="670"/>
        <v>45.26</v>
      </c>
      <c r="AG1473" s="272">
        <f>IF(R1473="kompletna",Q1473*J1473*0.0036*'lista, wskaźniki'!$F$13, IF(R1473="częściowa",Q1473*J1473*0.0036*'lista, wskaźniki'!$F$14, IF(R1473="brak",Q1473*J1473*0.0036*'lista, wskaźniki'!$F$15,)))</f>
        <v>0</v>
      </c>
      <c r="AH1473" s="334">
        <f>IF(Y1473="inne",K1473*'lista, wskaźniki'!$E$35,IF(Y1473="to samo źródło",0,IF(Y1473=0,0)))</f>
        <v>0</v>
      </c>
      <c r="AI1473" s="334" t="b">
        <f>IF(AA1473="gaz z sieci",AC1473*'lista, wskaźniki'!$D$21)</f>
        <v>0</v>
      </c>
      <c r="AJ1473" s="272">
        <f>IF(AA1473="węgiel",AB1473*'lista, wskaźniki'!$D$20, IF('Sektor mieszkaniowy'!AA1473="drewno",'Sektor mieszkaniowy'!AB1473*'lista, wskaźniki'!$D$22,IF('Sektor mieszkaniowy'!AA1473="pellet",AB1473*'lista, wskaźniki'!$D$23,IF('Sektor mieszkaniowy'!AA1473="gaz z sieci",AB1473*'lista, wskaźniki'!$D$21,IF('Sektor mieszkaniowy'!AA1473="olej opałowy",'Sektor mieszkaniowy'!AB1473*'lista, wskaźniki'!$D$24)))))</f>
        <v>45.26</v>
      </c>
      <c r="AK1473" s="1001"/>
      <c r="AL1473" s="940"/>
      <c r="AM1473" s="20">
        <f>IF(AA1473="węgiel",AF1473*1/3.6*'lista, wskaźniki'!$F$20,IF(AA1473="drewno",AF1473*1/3.6*'lista, wskaźniki'!$F$22,IF(AA1473="pellet",AF1473*1/3.6*'lista, wskaźniki'!$F$23,IF(AA1473="gaz z sieci",AF1473*1/3.6*'lista, wskaźniki'!$F$21,IF(AA1473="olej opałowy",AF1473*1/3.6*'lista, wskaźniki'!$F$24,0)))))</f>
        <v>4.2874797999999998</v>
      </c>
      <c r="AN1473" s="20">
        <f>IF(AA1473="węgiel",AF1473*'lista, wskaźniki'!$E$42,IF(AA1473="drewno",AF1473*'lista, wskaźniki'!$G$42,IF(AA1473="pellet",AF1473*'lista, wskaźniki'!$H$42,IF(AA1473="gaz z sieci",AF1473*'lista, wskaźniki'!$F$42,IF(AA1473="olej opałowy",AF1473*'lista, wskaźniki'!$I$42,0)))))</f>
        <v>1.71988E-2</v>
      </c>
      <c r="AO1473" s="20">
        <f>IF(AA1473="węgiel",AF1473*'lista, wskaźniki'!$E$43,IF(AA1473="drewno",AF1473*'lista, wskaźniki'!$G$43,IF(AA1473="pellet",AF1473*'lista, wskaźniki'!$H$43,IF(AA1473="gaz z sieci",AF1473*'lista, wskaźniki'!$F$43,IF(AA1473="olej opałowy",AF1473*'lista, wskaźniki'!$I$43,0)))))</f>
        <v>1.6293600000000002E-2</v>
      </c>
      <c r="AP1473" s="20">
        <f>IF(AA1473="węgiel",AF1473*'lista, wskaźniki'!$E$44,IF(AA1473="drewno",AF1473*'lista, wskaźniki'!$G$44,IF(AA1473="pellet",AF1473*'lista, wskaźniki'!$H$44,IF(AA1473="gaz z sieci",AF1473*'lista, wskaźniki'!$F$44,IF(AA1473="olej opałowy",AF1473*'lista, wskaźniki'!$I$44,0)))))</f>
        <v>1.22202E-5</v>
      </c>
      <c r="AQ1473" s="360">
        <f>IF(Z1473="gaz",AH1473*1/3.6*'lista, wskaźniki'!$F$21,IF(Z1473="energia elektryczna",AH1473*1/3.6*'lista, wskaźniki'!$F$26))</f>
        <v>0</v>
      </c>
      <c r="AR1473" s="20">
        <f>IF(Z1473="gaz",AH1473*'lista, wskaźniki'!$F$42,IF(Z1473="energia elektryczna",AH1473*0))</f>
        <v>0</v>
      </c>
      <c r="AS1473" s="20">
        <f>IF(Z1473="gaz",AH1473*'lista, wskaźniki'!$F$43,IF(Z1473="energia elektryczna",AH1473*0))</f>
        <v>0</v>
      </c>
      <c r="AT1473" s="20">
        <f>IF(Z1473="gaz",AH1473*'lista, wskaźniki'!$F$44,IF(Z1473="energia elektryczna",AH1473*0))</f>
        <v>0</v>
      </c>
      <c r="AU1473" s="20">
        <f>AI1473*1/3.6*'lista, wskaźniki'!$F$21</f>
        <v>0</v>
      </c>
      <c r="AV1473" s="20">
        <f>AI1473*'lista, wskaźniki'!$F$42</f>
        <v>0</v>
      </c>
      <c r="AW1473" s="20">
        <f>AI1473*'lista, wskaźniki'!$F$43</f>
        <v>0</v>
      </c>
      <c r="AX1473" s="20">
        <f>AI1473*'lista, wskaźniki'!$F$44</f>
        <v>0</v>
      </c>
      <c r="AY1473" s="20">
        <f>AK1473*'lista, wskaźniki'!$F$26</f>
        <v>0</v>
      </c>
      <c r="AZ1473" s="20">
        <f t="shared" si="642"/>
        <v>4.2874797999999998</v>
      </c>
      <c r="BA1473" s="20">
        <f t="shared" si="643"/>
        <v>1.71988E-2</v>
      </c>
      <c r="BB1473" s="20">
        <f t="shared" si="644"/>
        <v>1.6293600000000002E-2</v>
      </c>
      <c r="BC1473" s="20">
        <f t="shared" si="645"/>
        <v>1.22202E-5</v>
      </c>
      <c r="BD1473" s="940" t="s">
        <v>17</v>
      </c>
      <c r="BE1473" s="940" t="s">
        <v>17</v>
      </c>
      <c r="BF1473" s="940" t="s">
        <v>17</v>
      </c>
      <c r="BG1473" s="940" t="s">
        <v>17</v>
      </c>
      <c r="BH1473" s="19"/>
      <c r="BI1473" s="940" t="s">
        <v>17</v>
      </c>
      <c r="BJ1473" s="19"/>
      <c r="BK1473" s="940" t="s">
        <v>17</v>
      </c>
      <c r="BL1473" s="19"/>
      <c r="BM1473" s="19"/>
      <c r="BN1473" s="19"/>
      <c r="BO1473" s="19" t="s">
        <v>57</v>
      </c>
      <c r="BP1473" s="19" t="s">
        <v>52</v>
      </c>
      <c r="BQ1473" s="19" t="s">
        <v>120</v>
      </c>
      <c r="BR1473" s="19">
        <v>1</v>
      </c>
      <c r="BS1473" s="1004">
        <v>1000</v>
      </c>
      <c r="BT1473" s="1004">
        <v>50</v>
      </c>
      <c r="BU1473" s="1004"/>
      <c r="BV1473" s="1004"/>
      <c r="BW1473" s="1004">
        <v>300</v>
      </c>
      <c r="BX1473" s="1004"/>
      <c r="BY1473" s="1007"/>
      <c r="CA1473" s="365">
        <f t="shared" si="646"/>
        <v>45.26</v>
      </c>
      <c r="CB1473" s="365" t="b">
        <f t="shared" si="647"/>
        <v>0</v>
      </c>
      <c r="CC1473" s="365" t="b">
        <f t="shared" si="648"/>
        <v>0</v>
      </c>
      <c r="CD1473" s="365" t="b">
        <f t="shared" si="649"/>
        <v>0</v>
      </c>
      <c r="CE1473" s="365" t="b">
        <f t="shared" si="650"/>
        <v>0</v>
      </c>
      <c r="CF1473" s="365" t="b">
        <f t="shared" si="651"/>
        <v>0</v>
      </c>
      <c r="CG1473" s="365">
        <f t="shared" si="652"/>
        <v>0</v>
      </c>
      <c r="CH1473" s="365" t="b">
        <f t="shared" si="653"/>
        <v>0</v>
      </c>
      <c r="CI1473" s="72">
        <f t="shared" si="654"/>
        <v>45.26</v>
      </c>
      <c r="CJ1473" s="72" t="b">
        <f t="shared" si="655"/>
        <v>0</v>
      </c>
      <c r="CK1473" s="72" t="b">
        <f t="shared" si="656"/>
        <v>0</v>
      </c>
      <c r="CL1473" s="72">
        <f t="shared" si="657"/>
        <v>0</v>
      </c>
      <c r="CM1473" s="72" t="b">
        <f t="shared" si="658"/>
        <v>0</v>
      </c>
      <c r="CN1473" s="72">
        <f t="shared" si="659"/>
        <v>0</v>
      </c>
      <c r="CP1473" s="13">
        <f t="shared" si="660"/>
        <v>0</v>
      </c>
      <c r="CQ1473" s="13">
        <f t="shared" si="661"/>
        <v>0</v>
      </c>
      <c r="CR1473" s="13" t="b">
        <f t="shared" si="662"/>
        <v>0</v>
      </c>
      <c r="CS1473" s="13">
        <f t="shared" si="668"/>
        <v>0</v>
      </c>
      <c r="CT1473" s="13" t="b">
        <f t="shared" si="667"/>
        <v>0</v>
      </c>
      <c r="CU1473" s="13">
        <f t="shared" si="669"/>
        <v>0</v>
      </c>
      <c r="CV1473" s="13" t="b">
        <f t="shared" si="663"/>
        <v>0</v>
      </c>
      <c r="CW1473" s="13">
        <f t="shared" si="664"/>
        <v>0</v>
      </c>
      <c r="CX1473" s="13" t="b">
        <f t="shared" si="665"/>
        <v>0</v>
      </c>
      <c r="CY1473" s="13">
        <f t="shared" si="666"/>
        <v>0</v>
      </c>
    </row>
    <row r="1474" spans="1:103" ht="15" thickBot="1">
      <c r="A1474" s="932"/>
      <c r="B1474" s="941"/>
      <c r="C1474" s="941"/>
      <c r="D1474" s="941"/>
      <c r="E1474" s="941"/>
      <c r="F1474" s="941"/>
      <c r="G1474" s="941"/>
      <c r="H1474" s="941"/>
      <c r="I1474" s="941"/>
      <c r="J1474" s="941"/>
      <c r="K1474" s="941"/>
      <c r="L1474" s="941"/>
      <c r="M1474" s="941"/>
      <c r="N1474" s="941"/>
      <c r="O1474" s="175"/>
      <c r="P1474" s="941"/>
      <c r="Q1474" s="941"/>
      <c r="R1474" s="941"/>
      <c r="S1474" s="941"/>
      <c r="T1474" s="941"/>
      <c r="U1474" s="941"/>
      <c r="V1474" s="941"/>
      <c r="W1474" s="20" t="s">
        <v>36</v>
      </c>
      <c r="X1474" s="20"/>
      <c r="Y1474" s="20"/>
      <c r="Z1474" s="20"/>
      <c r="AA1474" s="20" t="s">
        <v>36</v>
      </c>
      <c r="AB1474" s="22">
        <f>ROUND(AD1474/'lista, wskaźniki'!$A$133,0)</f>
        <v>3</v>
      </c>
      <c r="AC1474" s="22"/>
      <c r="AD1474" s="20">
        <v>1000</v>
      </c>
      <c r="AE1474" s="941"/>
      <c r="AF1474" s="334">
        <f t="shared" si="670"/>
        <v>46.8</v>
      </c>
      <c r="AG1474" s="272">
        <f>IF(R1474="kompletna",Q1474*J1474*0.0036*'lista, wskaźniki'!$F$13, IF(R1474="częściowa",Q1474*J1474*0.0036*'lista, wskaźniki'!$F$14, IF(R1474="brak",Q1474*J1474*0.0036*'lista, wskaźniki'!$F$15,)))</f>
        <v>0</v>
      </c>
      <c r="AH1474" s="334">
        <f>IF(Y1474="inne",K1474*'lista, wskaźniki'!$E$35,IF(Y1474="to samo źródło",0,IF(Y1474=0,0)))</f>
        <v>0</v>
      </c>
      <c r="AI1474" s="334" t="b">
        <f>IF(AA1474="gaz z sieci",AC1474*'lista, wskaźniki'!$D$21)</f>
        <v>0</v>
      </c>
      <c r="AJ1474" s="272">
        <f>IF(AA1474="węgiel",AB1474*'lista, wskaźniki'!$D$20, IF('Sektor mieszkaniowy'!AA1474="drewno",'Sektor mieszkaniowy'!AB1474*'lista, wskaźniki'!$D$22,IF('Sektor mieszkaniowy'!AA1474="pellet",AB1474*'lista, wskaźniki'!$D$23,IF('Sektor mieszkaniowy'!AA1474="gaz z sieci",AB1474*'lista, wskaźniki'!$D$21,IF('Sektor mieszkaniowy'!AA1474="olej opałowy",'Sektor mieszkaniowy'!AB1474*'lista, wskaźniki'!$D$24)))))</f>
        <v>46.8</v>
      </c>
      <c r="AK1474" s="1002"/>
      <c r="AL1474" s="941"/>
      <c r="AM1474" s="20">
        <f>IF(AA1474="węgiel",AF1474*1/3.6*'lista, wskaźniki'!$F$20,IF(AA1474="drewno",AF1474*1/3.6*'lista, wskaźniki'!$F$22,IF(AA1474="pellet",AF1474*1/3.6*'lista, wskaźniki'!$F$23,IF(AA1474="gaz z sieci",AF1474*1/3.6*'lista, wskaźniki'!$F$21,IF(AA1474="olej opałowy",AF1474*1/3.6*'lista, wskaźniki'!$F$24,0)))))</f>
        <v>0</v>
      </c>
      <c r="AN1474" s="20">
        <f>IF(AA1474="węgiel",AF1474*'lista, wskaźniki'!$E$42,IF(AA1474="drewno",AF1474*'lista, wskaźniki'!$G$42,IF(AA1474="pellet",AF1474*'lista, wskaźniki'!$H$42,IF(AA1474="gaz z sieci",AF1474*'lista, wskaźniki'!$F$42,IF(AA1474="olej opałowy",AF1474*'lista, wskaźniki'!$I$42,0)))))</f>
        <v>3.7907999999999997E-2</v>
      </c>
      <c r="AO1474" s="20">
        <f>IF(AA1474="węgiel",AF1474*'lista, wskaźniki'!$E$43,IF(AA1474="drewno",AF1474*'lista, wskaźniki'!$G$43,IF(AA1474="pellet",AF1474*'lista, wskaźniki'!$H$43,IF(AA1474="gaz z sieci",AF1474*'lista, wskaźniki'!$F$43,IF(AA1474="olej opałowy",AF1474*'lista, wskaźniki'!$I$43,0)))))</f>
        <v>3.7907999999999997E-2</v>
      </c>
      <c r="AP1474" s="20">
        <f>IF(AA1474="węgiel",AF1474*'lista, wskaźniki'!$E$44,IF(AA1474="drewno",AF1474*'lista, wskaźniki'!$G$44,IF(AA1474="pellet",AF1474*'lista, wskaźniki'!$H$44,IF(AA1474="gaz z sieci",AF1474*'lista, wskaźniki'!$F$44,IF(AA1474="olej opałowy",AF1474*'lista, wskaźniki'!$I$44,0)))))</f>
        <v>1.1699999999999998E-5</v>
      </c>
      <c r="AQ1474" s="20" t="b">
        <f>IF(Z1474="gaz",AH1474*1/3.6*'lista, wskaźniki'!$F$21,IF(Z1474="energia elektryczna",AH1474*1/3.6*'lista, wskaźniki'!$F$26))</f>
        <v>0</v>
      </c>
      <c r="AR1474" s="20" t="b">
        <f>IF(Z1474="gaz",AH1474*'lista, wskaźniki'!$F$42,IF(Z1474="energia elektryczna",AH1474*0))</f>
        <v>0</v>
      </c>
      <c r="AS1474" s="20" t="b">
        <f>IF(Z1474="gaz",AH1474*'lista, wskaźniki'!$F$43,IF(Z1474="energia elektryczna",AH1474*0))</f>
        <v>0</v>
      </c>
      <c r="AT1474" s="20" t="b">
        <f>IF(Z1474="gaz",AH1474*'lista, wskaźniki'!$F$44,IF(Z1474="energia elektryczna",AH1474*0))</f>
        <v>0</v>
      </c>
      <c r="AU1474" s="20">
        <f>AI1474*1/3.6*'lista, wskaźniki'!$F$21</f>
        <v>0</v>
      </c>
      <c r="AV1474" s="20">
        <f>AI1474*'lista, wskaźniki'!$F$42</f>
        <v>0</v>
      </c>
      <c r="AW1474" s="20">
        <f>AI1474*'lista, wskaźniki'!$F$43</f>
        <v>0</v>
      </c>
      <c r="AX1474" s="20">
        <f>AI1474*'lista, wskaźniki'!$F$44</f>
        <v>0</v>
      </c>
      <c r="AY1474" s="20">
        <f>AK1474*'lista, wskaźniki'!$F$26</f>
        <v>0</v>
      </c>
      <c r="AZ1474" s="20">
        <f t="shared" si="642"/>
        <v>0</v>
      </c>
      <c r="BA1474" s="20">
        <f t="shared" si="643"/>
        <v>3.7907999999999997E-2</v>
      </c>
      <c r="BB1474" s="20">
        <f t="shared" si="644"/>
        <v>3.7907999999999997E-2</v>
      </c>
      <c r="BC1474" s="20">
        <f t="shared" si="645"/>
        <v>1.1699999999999998E-5</v>
      </c>
      <c r="BD1474" s="941"/>
      <c r="BE1474" s="941"/>
      <c r="BF1474" s="941"/>
      <c r="BG1474" s="941"/>
      <c r="BH1474" s="20"/>
      <c r="BI1474" s="941"/>
      <c r="BJ1474" s="20"/>
      <c r="BK1474" s="941"/>
      <c r="BL1474" s="20"/>
      <c r="BM1474" s="20"/>
      <c r="BN1474" s="20"/>
      <c r="BO1474" s="20"/>
      <c r="BP1474" s="20"/>
      <c r="BQ1474" s="20"/>
      <c r="BR1474" s="20"/>
      <c r="BS1474" s="1005"/>
      <c r="BT1474" s="1005"/>
      <c r="BU1474" s="1005"/>
      <c r="BV1474" s="1005"/>
      <c r="BW1474" s="1005"/>
      <c r="BX1474" s="1005"/>
      <c r="BY1474" s="1008"/>
      <c r="CA1474" s="365" t="b">
        <f t="shared" si="646"/>
        <v>0</v>
      </c>
      <c r="CB1474" s="365">
        <f t="shared" si="647"/>
        <v>46.8</v>
      </c>
      <c r="CC1474" s="365" t="b">
        <f t="shared" si="648"/>
        <v>0</v>
      </c>
      <c r="CD1474" s="365" t="b">
        <f t="shared" si="649"/>
        <v>0</v>
      </c>
      <c r="CE1474" s="365" t="b">
        <f t="shared" si="650"/>
        <v>0</v>
      </c>
      <c r="CF1474" s="365" t="b">
        <f t="shared" si="651"/>
        <v>0</v>
      </c>
      <c r="CG1474" s="365" t="b">
        <f t="shared" si="652"/>
        <v>0</v>
      </c>
      <c r="CH1474" s="365" t="b">
        <f t="shared" si="653"/>
        <v>0</v>
      </c>
      <c r="CI1474" s="72" t="b">
        <f t="shared" si="654"/>
        <v>0</v>
      </c>
      <c r="CJ1474" s="72">
        <f t="shared" si="655"/>
        <v>46.8</v>
      </c>
      <c r="CK1474" s="72" t="b">
        <f t="shared" si="656"/>
        <v>0</v>
      </c>
      <c r="CL1474" s="72">
        <f t="shared" si="657"/>
        <v>0</v>
      </c>
      <c r="CM1474" s="72" t="b">
        <f t="shared" si="658"/>
        <v>0</v>
      </c>
      <c r="CN1474" s="72" t="b">
        <f t="shared" si="659"/>
        <v>0</v>
      </c>
      <c r="CP1474" s="13">
        <f t="shared" si="660"/>
        <v>0</v>
      </c>
      <c r="CQ1474" s="13" t="b">
        <f t="shared" si="661"/>
        <v>0</v>
      </c>
      <c r="CR1474" s="13" t="b">
        <f t="shared" si="662"/>
        <v>0</v>
      </c>
      <c r="CS1474" s="13" t="b">
        <f t="shared" si="668"/>
        <v>0</v>
      </c>
      <c r="CT1474" s="13" t="b">
        <f t="shared" si="667"/>
        <v>0</v>
      </c>
      <c r="CU1474" s="13" t="b">
        <f t="shared" si="669"/>
        <v>0</v>
      </c>
      <c r="CV1474" s="13" t="b">
        <f t="shared" si="663"/>
        <v>0</v>
      </c>
      <c r="CW1474" s="13" t="b">
        <f t="shared" si="664"/>
        <v>0</v>
      </c>
      <c r="CX1474" s="13" t="b">
        <f t="shared" si="665"/>
        <v>0</v>
      </c>
      <c r="CY1474" s="13" t="b">
        <f t="shared" si="666"/>
        <v>0</v>
      </c>
    </row>
    <row r="1475" spans="1:103" ht="15" thickBot="1">
      <c r="A1475" s="932"/>
      <c r="B1475" s="941"/>
      <c r="C1475" s="941"/>
      <c r="D1475" s="941"/>
      <c r="E1475" s="941"/>
      <c r="F1475" s="941"/>
      <c r="G1475" s="941"/>
      <c r="H1475" s="941"/>
      <c r="I1475" s="941"/>
      <c r="J1475" s="941"/>
      <c r="K1475" s="941"/>
      <c r="L1475" s="941"/>
      <c r="M1475" s="941"/>
      <c r="N1475" s="941"/>
      <c r="O1475" s="175"/>
      <c r="P1475" s="941"/>
      <c r="Q1475" s="941"/>
      <c r="R1475" s="941"/>
      <c r="S1475" s="941"/>
      <c r="T1475" s="941"/>
      <c r="U1475" s="941"/>
      <c r="V1475" s="941"/>
      <c r="W1475" s="20"/>
      <c r="X1475" s="20"/>
      <c r="Y1475" s="20"/>
      <c r="Z1475" s="20"/>
      <c r="AA1475" s="20" t="s">
        <v>50</v>
      </c>
      <c r="AB1475" s="22"/>
      <c r="AC1475" s="22"/>
      <c r="AD1475" s="20"/>
      <c r="AE1475" s="941"/>
      <c r="AF1475" s="334">
        <f t="shared" si="670"/>
        <v>0</v>
      </c>
      <c r="AG1475" s="272">
        <f>IF(R1475="kompletna",Q1475*J1475*0.0036*'lista, wskaźniki'!$F$13, IF(R1475="częściowa",Q1475*J1475*0.0036*'lista, wskaźniki'!$F$14, IF(R1475="brak",Q1475*J1475*0.0036*'lista, wskaźniki'!$F$15,)))</f>
        <v>0</v>
      </c>
      <c r="AH1475" s="334">
        <f>IF(Y1475="inne",K1475*'lista, wskaźniki'!$E$35,IF(Y1475="to samo źródło",0,IF(Y1475=0,0)))</f>
        <v>0</v>
      </c>
      <c r="AI1475" s="334" t="b">
        <f>IF(AA1475="gaz z sieci",AC1475*'lista, wskaźniki'!$D$21)</f>
        <v>0</v>
      </c>
      <c r="AJ1475" s="272">
        <f>IF(AA1475="węgiel",AB1475*'lista, wskaźniki'!$D$20, IF('Sektor mieszkaniowy'!AA1475="drewno",'Sektor mieszkaniowy'!AB1475*'lista, wskaźniki'!$D$22,IF('Sektor mieszkaniowy'!AA1475="pellet",AB1475*'lista, wskaźniki'!$D$23,IF('Sektor mieszkaniowy'!AA1475="gaz z sieci",AB1475*'lista, wskaźniki'!$D$21,IF('Sektor mieszkaniowy'!AA1475="olej opałowy",'Sektor mieszkaniowy'!AB1475*'lista, wskaźniki'!$D$24)))))</f>
        <v>0</v>
      </c>
      <c r="AK1475" s="1002"/>
      <c r="AL1475" s="941"/>
      <c r="AM1475" s="20">
        <f>IF(AA1475="węgiel",AF1475*1/3.6*'lista, wskaźniki'!$F$20,IF(AA1475="drewno",AF1475*1/3.6*'lista, wskaźniki'!$F$22,IF(AA1475="pellet",AF1475*1/3.6*'lista, wskaźniki'!$F$23,IF(AA1475="gaz z sieci",AF1475*1/3.6*'lista, wskaźniki'!$F$21,IF(AA1475="olej opałowy",AF1475*1/3.6*'lista, wskaźniki'!$F$24,0)))))</f>
        <v>0</v>
      </c>
      <c r="AN1475" s="20">
        <f>IF(AA1475="węgiel",AF1475*'lista, wskaźniki'!$E$42,IF(AA1475="drewno",AF1475*'lista, wskaźniki'!$G$42,IF(AA1475="pellet",AF1475*'lista, wskaźniki'!$H$42,IF(AA1475="gaz z sieci",AF1475*'lista, wskaźniki'!$F$42,IF(AA1475="olej opałowy",AF1475*'lista, wskaźniki'!$I$42,0)))))</f>
        <v>0</v>
      </c>
      <c r="AO1475" s="20">
        <f>IF(AA1475="węgiel",AF1475*'lista, wskaźniki'!$E$43,IF(AA1475="drewno",AF1475*'lista, wskaźniki'!$G$43,IF(AA1475="pellet",AF1475*'lista, wskaźniki'!$H$43,IF(AA1475="gaz z sieci",AF1475*'lista, wskaźniki'!$F$43,IF(AA1475="olej opałowy",AF1475*'lista, wskaźniki'!$I$43,0)))))</f>
        <v>0</v>
      </c>
      <c r="AP1475" s="20">
        <f>IF(AA1475="węgiel",AF1475*'lista, wskaźniki'!$E$44,IF(AA1475="drewno",AF1475*'lista, wskaźniki'!$G$44,IF(AA1475="pellet",AF1475*'lista, wskaźniki'!$H$44,IF(AA1475="gaz z sieci",AF1475*'lista, wskaźniki'!$F$44,IF(AA1475="olej opałowy",AF1475*'lista, wskaźniki'!$I$44,0)))))</f>
        <v>0</v>
      </c>
      <c r="AQ1475" s="20" t="b">
        <f>IF(Z1475="gaz",AH1475*1/3.6*'lista, wskaźniki'!$F$21,IF(Z1475="energia elektryczna",AH1475*1/3.6*'lista, wskaźniki'!$F$26))</f>
        <v>0</v>
      </c>
      <c r="AR1475" s="20" t="b">
        <f>IF(Z1475="gaz",AH1475*'lista, wskaźniki'!$F$42,IF(Z1475="energia elektryczna",AH1475*0))</f>
        <v>0</v>
      </c>
      <c r="AS1475" s="20" t="b">
        <f>IF(Z1475="gaz",AH1475*'lista, wskaźniki'!$F$43,IF(Z1475="energia elektryczna",AH1475*0))</f>
        <v>0</v>
      </c>
      <c r="AT1475" s="20" t="b">
        <f>IF(Z1475="gaz",AH1475*'lista, wskaźniki'!$F$44,IF(Z1475="energia elektryczna",AH1475*0))</f>
        <v>0</v>
      </c>
      <c r="AU1475" s="20">
        <f>AI1475*1/3.6*'lista, wskaźniki'!$F$21</f>
        <v>0</v>
      </c>
      <c r="AV1475" s="20">
        <f>AI1475*'lista, wskaźniki'!$F$42</f>
        <v>0</v>
      </c>
      <c r="AW1475" s="20">
        <f>AI1475*'lista, wskaźniki'!$F$43</f>
        <v>0</v>
      </c>
      <c r="AX1475" s="20">
        <f>AI1475*'lista, wskaźniki'!$F$44</f>
        <v>0</v>
      </c>
      <c r="AY1475" s="20">
        <f>AK1475*'lista, wskaźniki'!$F$26</f>
        <v>0</v>
      </c>
      <c r="AZ1475" s="20">
        <f t="shared" si="642"/>
        <v>0</v>
      </c>
      <c r="BA1475" s="20">
        <f t="shared" si="643"/>
        <v>0</v>
      </c>
      <c r="BB1475" s="20">
        <f t="shared" si="644"/>
        <v>0</v>
      </c>
      <c r="BC1475" s="20">
        <f t="shared" si="645"/>
        <v>0</v>
      </c>
      <c r="BD1475" s="941"/>
      <c r="BE1475" s="941"/>
      <c r="BF1475" s="941"/>
      <c r="BG1475" s="941"/>
      <c r="BH1475" s="20"/>
      <c r="BI1475" s="941"/>
      <c r="BJ1475" s="20"/>
      <c r="BK1475" s="941"/>
      <c r="BL1475" s="20"/>
      <c r="BM1475" s="20"/>
      <c r="BN1475" s="20"/>
      <c r="BO1475" s="20"/>
      <c r="BP1475" s="20"/>
      <c r="BQ1475" s="20"/>
      <c r="BR1475" s="20"/>
      <c r="BS1475" s="1005"/>
      <c r="BT1475" s="1005"/>
      <c r="BU1475" s="1005"/>
      <c r="BV1475" s="1005"/>
      <c r="BW1475" s="1005"/>
      <c r="BX1475" s="1005"/>
      <c r="BY1475" s="1008"/>
      <c r="CA1475" s="365" t="b">
        <f t="shared" si="646"/>
        <v>0</v>
      </c>
      <c r="CB1475" s="365" t="b">
        <f t="shared" si="647"/>
        <v>0</v>
      </c>
      <c r="CC1475" s="365">
        <f t="shared" si="648"/>
        <v>0</v>
      </c>
      <c r="CD1475" s="365" t="b">
        <f t="shared" si="649"/>
        <v>0</v>
      </c>
      <c r="CE1475" s="365" t="b">
        <f t="shared" si="650"/>
        <v>0</v>
      </c>
      <c r="CF1475" s="365" t="b">
        <f t="shared" si="651"/>
        <v>0</v>
      </c>
      <c r="CG1475" s="365" t="b">
        <f t="shared" si="652"/>
        <v>0</v>
      </c>
      <c r="CH1475" s="365" t="b">
        <f t="shared" si="653"/>
        <v>0</v>
      </c>
      <c r="CI1475" s="72" t="b">
        <f t="shared" si="654"/>
        <v>0</v>
      </c>
      <c r="CJ1475" s="72" t="b">
        <f t="shared" si="655"/>
        <v>0</v>
      </c>
      <c r="CK1475" s="72">
        <f t="shared" si="656"/>
        <v>0</v>
      </c>
      <c r="CL1475" s="72">
        <f t="shared" si="657"/>
        <v>0</v>
      </c>
      <c r="CM1475" s="72" t="b">
        <f t="shared" si="658"/>
        <v>0</v>
      </c>
      <c r="CN1475" s="72" t="b">
        <f t="shared" si="659"/>
        <v>0</v>
      </c>
      <c r="CP1475" s="13">
        <f t="shared" si="660"/>
        <v>0</v>
      </c>
      <c r="CQ1475" s="13" t="b">
        <f t="shared" si="661"/>
        <v>0</v>
      </c>
      <c r="CR1475" s="13" t="b">
        <f t="shared" si="662"/>
        <v>0</v>
      </c>
      <c r="CS1475" s="13" t="b">
        <f t="shared" si="668"/>
        <v>0</v>
      </c>
      <c r="CT1475" s="13" t="b">
        <f t="shared" si="667"/>
        <v>0</v>
      </c>
      <c r="CU1475" s="13" t="b">
        <f t="shared" si="669"/>
        <v>0</v>
      </c>
      <c r="CV1475" s="13" t="b">
        <f t="shared" si="663"/>
        <v>0</v>
      </c>
      <c r="CW1475" s="13" t="b">
        <f t="shared" si="664"/>
        <v>0</v>
      </c>
      <c r="CX1475" s="13" t="b">
        <f t="shared" si="665"/>
        <v>0</v>
      </c>
      <c r="CY1475" s="13" t="b">
        <f t="shared" si="666"/>
        <v>0</v>
      </c>
    </row>
    <row r="1476" spans="1:103" ht="15" thickBot="1">
      <c r="A1476" s="932"/>
      <c r="B1476" s="941"/>
      <c r="C1476" s="941"/>
      <c r="D1476" s="941"/>
      <c r="E1476" s="941"/>
      <c r="F1476" s="941"/>
      <c r="G1476" s="941"/>
      <c r="H1476" s="941"/>
      <c r="I1476" s="941"/>
      <c r="J1476" s="941"/>
      <c r="K1476" s="941"/>
      <c r="L1476" s="941"/>
      <c r="M1476" s="941"/>
      <c r="N1476" s="941"/>
      <c r="O1476" s="175"/>
      <c r="P1476" s="941"/>
      <c r="Q1476" s="941"/>
      <c r="R1476" s="941"/>
      <c r="S1476" s="941"/>
      <c r="T1476" s="941"/>
      <c r="U1476" s="941"/>
      <c r="V1476" s="941"/>
      <c r="W1476" s="20"/>
      <c r="X1476" s="20"/>
      <c r="Y1476" s="20"/>
      <c r="Z1476" s="20"/>
      <c r="AA1476" s="20" t="s">
        <v>38</v>
      </c>
      <c r="AB1476" s="22"/>
      <c r="AC1476" s="22"/>
      <c r="AD1476" s="20"/>
      <c r="AE1476" s="941"/>
      <c r="AF1476" s="334">
        <f t="shared" si="670"/>
        <v>0</v>
      </c>
      <c r="AG1476" s="272">
        <f>IF(R1476="kompletna",Q1476*J1476*0.0036*'lista, wskaźniki'!$F$13, IF(R1476="częściowa",Q1476*J1476*0.0036*'lista, wskaźniki'!$F$14, IF(R1476="brak",Q1476*J1476*0.0036*'lista, wskaźniki'!$F$15,)))</f>
        <v>0</v>
      </c>
      <c r="AH1476" s="334">
        <f>IF(Y1476="inne",K1476*'lista, wskaźniki'!$E$35,IF(Y1476="to samo źródło",0,IF(Y1476=0,0)))</f>
        <v>0</v>
      </c>
      <c r="AI1476" s="334">
        <f>IF(AA1476="gaz z sieci",AC1476*'lista, wskaźniki'!$D$21)</f>
        <v>0</v>
      </c>
      <c r="AJ1476" s="272">
        <f>IF(AA1476="węgiel",AB1476*'lista, wskaźniki'!$D$20, IF('Sektor mieszkaniowy'!AA1476="drewno",'Sektor mieszkaniowy'!AB1476*'lista, wskaźniki'!$D$22,IF('Sektor mieszkaniowy'!AA1476="pellet",AB1476*'lista, wskaźniki'!$D$23,IF('Sektor mieszkaniowy'!AA1476="gaz z sieci",AB1476*'lista, wskaźniki'!$D$21,IF('Sektor mieszkaniowy'!AA1476="olej opałowy",'Sektor mieszkaniowy'!AB1476*'lista, wskaźniki'!$D$24)))))</f>
        <v>0</v>
      </c>
      <c r="AK1476" s="1002"/>
      <c r="AL1476" s="941"/>
      <c r="AM1476" s="20">
        <f>IF(AA1476="węgiel",AF1476*1/3.6*'lista, wskaźniki'!$F$20,IF(AA1476="drewno",AF1476*1/3.6*'lista, wskaźniki'!$F$22,IF(AA1476="pellet",AF1476*1/3.6*'lista, wskaźniki'!$F$23,IF(AA1476="gaz z sieci",AF1476*1/3.6*'lista, wskaźniki'!$F$21,IF(AA1476="olej opałowy",AF1476*1/3.6*'lista, wskaźniki'!$F$24,0)))))</f>
        <v>0</v>
      </c>
      <c r="AN1476" s="20">
        <f>IF(AA1476="węgiel",AF1476*'lista, wskaźniki'!$E$42,IF(AA1476="drewno",AF1476*'lista, wskaźniki'!$G$42,IF(AA1476="pellet",AF1476*'lista, wskaźniki'!$H$42,IF(AA1476="gaz z sieci",AF1476*'lista, wskaźniki'!$F$42,IF(AA1476="olej opałowy",AF1476*'lista, wskaźniki'!$I$42,0)))))</f>
        <v>0</v>
      </c>
      <c r="AO1476" s="20">
        <f>IF(AA1476="węgiel",AF1476*'lista, wskaźniki'!$E$43,IF(AA1476="drewno",AF1476*'lista, wskaźniki'!$G$43,IF(AA1476="pellet",AF1476*'lista, wskaźniki'!$H$43,IF(AA1476="gaz z sieci",AF1476*'lista, wskaźniki'!$F$43,IF(AA1476="olej opałowy",AF1476*'lista, wskaźniki'!$I$43,0)))))</f>
        <v>0</v>
      </c>
      <c r="AP1476" s="20">
        <f>IF(AA1476="węgiel",AF1476*'lista, wskaźniki'!$E$44,IF(AA1476="drewno",AF1476*'lista, wskaźniki'!$G$44,IF(AA1476="pellet",AF1476*'lista, wskaźniki'!$H$44,IF(AA1476="gaz z sieci",AF1476*'lista, wskaźniki'!$F$44,IF(AA1476="olej opałowy",AF1476*'lista, wskaźniki'!$I$44,0)))))</f>
        <v>0</v>
      </c>
      <c r="AQ1476" s="20" t="b">
        <f>IF(Z1476="gaz",AH1476*1/3.6*'lista, wskaźniki'!$F$21,IF(Z1476="energia elektryczna",AH1476*1/3.6*'lista, wskaźniki'!$F$26))</f>
        <v>0</v>
      </c>
      <c r="AR1476" s="20" t="b">
        <f>IF(Z1476="gaz",AH1476*'lista, wskaźniki'!$F$42,IF(Z1476="energia elektryczna",AH1476*0))</f>
        <v>0</v>
      </c>
      <c r="AS1476" s="20" t="b">
        <f>IF(Z1476="gaz",AH1476*'lista, wskaźniki'!$F$43,IF(Z1476="energia elektryczna",AH1476*0))</f>
        <v>0</v>
      </c>
      <c r="AT1476" s="20" t="b">
        <f>IF(Z1476="gaz",AH1476*'lista, wskaźniki'!$F$44,IF(Z1476="energia elektryczna",AH1476*0))</f>
        <v>0</v>
      </c>
      <c r="AU1476" s="20">
        <f>AI1476*1/3.6*'lista, wskaźniki'!$F$21</f>
        <v>0</v>
      </c>
      <c r="AV1476" s="20">
        <f>AI1476*'lista, wskaźniki'!$F$42</f>
        <v>0</v>
      </c>
      <c r="AW1476" s="20">
        <f>AI1476*'lista, wskaźniki'!$F$43</f>
        <v>0</v>
      </c>
      <c r="AX1476" s="20">
        <f>AI1476*'lista, wskaźniki'!$F$44</f>
        <v>0</v>
      </c>
      <c r="AY1476" s="20">
        <f>AK1476*'lista, wskaźniki'!$F$26</f>
        <v>0</v>
      </c>
      <c r="AZ1476" s="20">
        <f t="shared" ref="AZ1476:AZ1539" si="671">AM1476+AQ1476+AU1476+AY1476</f>
        <v>0</v>
      </c>
      <c r="BA1476" s="20">
        <f t="shared" ref="BA1476:BA1539" si="672">AN1476+AR1476+AV1476</f>
        <v>0</v>
      </c>
      <c r="BB1476" s="20">
        <f t="shared" ref="BB1476:BB1539" si="673">AO1476+AS1476+AW1476</f>
        <v>0</v>
      </c>
      <c r="BC1476" s="20">
        <f t="shared" ref="BC1476:BC1539" si="674">AP1476+AT1476+AX1476</f>
        <v>0</v>
      </c>
      <c r="BD1476" s="941"/>
      <c r="BE1476" s="941"/>
      <c r="BF1476" s="941"/>
      <c r="BG1476" s="941"/>
      <c r="BH1476" s="20"/>
      <c r="BI1476" s="941"/>
      <c r="BJ1476" s="20"/>
      <c r="BK1476" s="941"/>
      <c r="BL1476" s="20"/>
      <c r="BM1476" s="20"/>
      <c r="BN1476" s="20"/>
      <c r="BO1476" s="20"/>
      <c r="BP1476" s="20"/>
      <c r="BQ1476" s="20"/>
      <c r="BR1476" s="20"/>
      <c r="BS1476" s="1005"/>
      <c r="BT1476" s="1005"/>
      <c r="BU1476" s="1005"/>
      <c r="BV1476" s="1005"/>
      <c r="BW1476" s="1005"/>
      <c r="BX1476" s="1005"/>
      <c r="BY1476" s="1008"/>
      <c r="CA1476" s="365" t="b">
        <f t="shared" ref="CA1476:CA1539" si="675">IF(AA1476="węgiel",AF1476)</f>
        <v>0</v>
      </c>
      <c r="CB1476" s="365" t="b">
        <f t="shared" ref="CB1476:CB1539" si="676">IF(AA1476="drewno",AF1476)</f>
        <v>0</v>
      </c>
      <c r="CC1476" s="365" t="b">
        <f t="shared" ref="CC1476:CC1539" si="677">IF(AA1476="pellet",AF1476)</f>
        <v>0</v>
      </c>
      <c r="CD1476" s="365">
        <f t="shared" ref="CD1476:CD1539" si="678">IF(AA1476="gaz z sieci",AF1476)</f>
        <v>0</v>
      </c>
      <c r="CE1476" s="365" t="b">
        <f t="shared" ref="CE1476:CE1539" si="679">IF(AA1476="olej opałowy",AF1476)</f>
        <v>0</v>
      </c>
      <c r="CF1476" s="365" t="b">
        <f t="shared" ref="CF1476:CF1539" si="680">IF(Z1476="gaz",AH1476)</f>
        <v>0</v>
      </c>
      <c r="CG1476" s="365" t="b">
        <f t="shared" ref="CG1476:CG1539" si="681">IF(Z1476="energia elektryczna",AH1476)</f>
        <v>0</v>
      </c>
      <c r="CH1476" s="365">
        <f t="shared" ref="CH1476:CH1539" si="682">IF(AA1476="gaz z sieci",AI1476)</f>
        <v>0</v>
      </c>
      <c r="CI1476" s="72" t="b">
        <f t="shared" ref="CI1476:CI1539" si="683">CA1476</f>
        <v>0</v>
      </c>
      <c r="CJ1476" s="72" t="b">
        <f t="shared" ref="CJ1476:CJ1539" si="684">CB1476</f>
        <v>0</v>
      </c>
      <c r="CK1476" s="72" t="b">
        <f t="shared" ref="CK1476:CK1539" si="685">CC1476</f>
        <v>0</v>
      </c>
      <c r="CL1476" s="72">
        <f t="shared" ref="CL1476:CL1539" si="686">CD1476+CF1476</f>
        <v>0</v>
      </c>
      <c r="CM1476" s="72" t="b">
        <f t="shared" ref="CM1476:CM1539" si="687">CE1476</f>
        <v>0</v>
      </c>
      <c r="CN1476" s="72" t="b">
        <f t="shared" ref="CN1476:CN1539" si="688">CG1476</f>
        <v>0</v>
      </c>
      <c r="CP1476" s="13">
        <f t="shared" ref="CP1476:CP1539" si="689">IF(I1476="&lt;1966",J1476,IF(I1476&lt;1966,J1476))</f>
        <v>0</v>
      </c>
      <c r="CQ1476" s="13" t="b">
        <f t="shared" ref="CQ1476:CQ1539" si="690">IF(R1476="kompletna",CP1476,IF(R1476="częściowa",0.5*CP1476,IF(R1476="brak",0*CP1476)))</f>
        <v>0</v>
      </c>
      <c r="CR1476" s="13" t="b">
        <f t="shared" ref="CR1476:CR1539" si="691">IF(I1476="1967-1985",J1476)</f>
        <v>0</v>
      </c>
      <c r="CS1476" s="13" t="b">
        <f t="shared" si="668"/>
        <v>0</v>
      </c>
      <c r="CT1476" s="13" t="b">
        <f t="shared" si="667"/>
        <v>0</v>
      </c>
      <c r="CU1476" s="13" t="b">
        <f t="shared" si="669"/>
        <v>0</v>
      </c>
      <c r="CV1476" s="13" t="b">
        <f t="shared" ref="CV1476:CV1539" si="692">IF(I1476="1993-1996",J1476)</f>
        <v>0</v>
      </c>
      <c r="CW1476" s="13" t="b">
        <f t="shared" ref="CW1476:CW1539" si="693">IF(R1476="kompletna",CV1476,IF(R1476="częściowa",0.5*CV1476,IF(R1476="brak",0*CV1476)))</f>
        <v>0</v>
      </c>
      <c r="CX1476" s="13" t="b">
        <f t="shared" ref="CX1476:CX1539" si="694">IF(I1476="&gt;1997",J1476)</f>
        <v>0</v>
      </c>
      <c r="CY1476" s="13" t="b">
        <f t="shared" ref="CY1476:CY1539" si="695">IF(R1476="kompletna",CX1476,IF(R1476="częściowa",0.5*CX1476,IF(R1476="brak",0*CX1476)))</f>
        <v>0</v>
      </c>
    </row>
    <row r="1477" spans="1:103" ht="15" thickBot="1">
      <c r="A1477" s="933"/>
      <c r="B1477" s="942"/>
      <c r="C1477" s="942"/>
      <c r="D1477" s="942"/>
      <c r="E1477" s="942"/>
      <c r="F1477" s="942"/>
      <c r="G1477" s="942"/>
      <c r="H1477" s="942"/>
      <c r="I1477" s="942"/>
      <c r="J1477" s="942"/>
      <c r="K1477" s="942"/>
      <c r="L1477" s="942"/>
      <c r="M1477" s="942"/>
      <c r="N1477" s="942"/>
      <c r="O1477" s="176"/>
      <c r="P1477" s="942"/>
      <c r="Q1477" s="942"/>
      <c r="R1477" s="942"/>
      <c r="S1477" s="942"/>
      <c r="T1477" s="942"/>
      <c r="U1477" s="942"/>
      <c r="V1477" s="942"/>
      <c r="W1477" s="21"/>
      <c r="X1477" s="21"/>
      <c r="Y1477" s="21"/>
      <c r="Z1477" s="21"/>
      <c r="AA1477" s="21" t="s">
        <v>37</v>
      </c>
      <c r="AB1477" s="55"/>
      <c r="AC1477" s="55"/>
      <c r="AD1477" s="21"/>
      <c r="AE1477" s="942"/>
      <c r="AF1477" s="334">
        <f t="shared" si="670"/>
        <v>0</v>
      </c>
      <c r="AG1477" s="272">
        <f>IF(R1477="kompletna",Q1477*J1477*0.0036*'lista, wskaźniki'!$F$13, IF(R1477="częściowa",Q1477*J1477*0.0036*'lista, wskaźniki'!$F$14, IF(R1477="brak",Q1477*J1477*0.0036*'lista, wskaźniki'!$F$15,)))</f>
        <v>0</v>
      </c>
      <c r="AH1477" s="334">
        <f>IF(Y1477="inne",K1477*'lista, wskaźniki'!$E$35,IF(Y1477="to samo źródło",0,IF(Y1477=0,0)))</f>
        <v>0</v>
      </c>
      <c r="AI1477" s="334" t="b">
        <f>IF(AA1477="gaz z sieci",AC1477*'lista, wskaźniki'!$D$21)</f>
        <v>0</v>
      </c>
      <c r="AJ1477" s="272">
        <f>IF(AA1477="węgiel",AB1477*'lista, wskaźniki'!$D$20, IF('Sektor mieszkaniowy'!AA1477="drewno",'Sektor mieszkaniowy'!AB1477*'lista, wskaźniki'!$D$22,IF('Sektor mieszkaniowy'!AA1477="pellet",AB1477*'lista, wskaźniki'!$D$23,IF('Sektor mieszkaniowy'!AA1477="gaz z sieci",AB1477*'lista, wskaźniki'!$D$21,IF('Sektor mieszkaniowy'!AA1477="olej opałowy",'Sektor mieszkaniowy'!AB1477*'lista, wskaźniki'!$D$24)))))</f>
        <v>0</v>
      </c>
      <c r="AK1477" s="1003"/>
      <c r="AL1477" s="942"/>
      <c r="AM1477" s="20">
        <f>IF(AA1477="węgiel",AF1477*1/3.6*'lista, wskaźniki'!$F$20,IF(AA1477="drewno",AF1477*1/3.6*'lista, wskaźniki'!$F$22,IF(AA1477="pellet",AF1477*1/3.6*'lista, wskaźniki'!$F$23,IF(AA1477="gaz z sieci",AF1477*1/3.6*'lista, wskaźniki'!$F$21,IF(AA1477="olej opałowy",AF1477*1/3.6*'lista, wskaźniki'!$F$24,0)))))</f>
        <v>0</v>
      </c>
      <c r="AN1477" s="20">
        <f>IF(AA1477="węgiel",AF1477*'lista, wskaźniki'!$E$42,IF(AA1477="drewno",AF1477*'lista, wskaźniki'!$G$42,IF(AA1477="pellet",AF1477*'lista, wskaźniki'!$H$42,IF(AA1477="gaz z sieci",AF1477*'lista, wskaźniki'!$F$42,IF(AA1477="olej opałowy",AF1477*'lista, wskaźniki'!$I$42,0)))))</f>
        <v>0</v>
      </c>
      <c r="AO1477" s="20">
        <f>IF(AA1477="węgiel",AF1477*'lista, wskaźniki'!$E$43,IF(AA1477="drewno",AF1477*'lista, wskaźniki'!$G$43,IF(AA1477="pellet",AF1477*'lista, wskaźniki'!$H$43,IF(AA1477="gaz z sieci",AF1477*'lista, wskaźniki'!$F$43,IF(AA1477="olej opałowy",AF1477*'lista, wskaźniki'!$I$43,0)))))</f>
        <v>0</v>
      </c>
      <c r="AP1477" s="20">
        <f>IF(AA1477="węgiel",AF1477*'lista, wskaźniki'!$E$44,IF(AA1477="drewno",AF1477*'lista, wskaźniki'!$G$44,IF(AA1477="pellet",AF1477*'lista, wskaźniki'!$H$44,IF(AA1477="gaz z sieci",AF1477*'lista, wskaźniki'!$F$44,IF(AA1477="olej opałowy",AF1477*'lista, wskaźniki'!$I$44,0)))))</f>
        <v>0</v>
      </c>
      <c r="AQ1477" s="20" t="b">
        <f>IF(Z1477="gaz",AH1477*1/3.6*'lista, wskaźniki'!$F$21,IF(Z1477="energia elektryczna",AH1477*1/3.6*'lista, wskaźniki'!$F$26))</f>
        <v>0</v>
      </c>
      <c r="AR1477" s="20" t="b">
        <f>IF(Z1477="gaz",AH1477*'lista, wskaźniki'!$F$42,IF(Z1477="energia elektryczna",AH1477*0))</f>
        <v>0</v>
      </c>
      <c r="AS1477" s="20" t="b">
        <f>IF(Z1477="gaz",AH1477*'lista, wskaźniki'!$F$43,IF(Z1477="energia elektryczna",AH1477*0))</f>
        <v>0</v>
      </c>
      <c r="AT1477" s="20" t="b">
        <f>IF(Z1477="gaz",AH1477*'lista, wskaźniki'!$F$44,IF(Z1477="energia elektryczna",AH1477*0))</f>
        <v>0</v>
      </c>
      <c r="AU1477" s="20">
        <f>AI1477*1/3.6*'lista, wskaźniki'!$F$21</f>
        <v>0</v>
      </c>
      <c r="AV1477" s="20">
        <f>AI1477*'lista, wskaźniki'!$F$42</f>
        <v>0</v>
      </c>
      <c r="AW1477" s="20">
        <f>AI1477*'lista, wskaźniki'!$F$43</f>
        <v>0</v>
      </c>
      <c r="AX1477" s="20">
        <f>AI1477*'lista, wskaźniki'!$F$44</f>
        <v>0</v>
      </c>
      <c r="AY1477" s="20">
        <f>AK1477*'lista, wskaźniki'!$F$26</f>
        <v>0</v>
      </c>
      <c r="AZ1477" s="20">
        <f t="shared" si="671"/>
        <v>0</v>
      </c>
      <c r="BA1477" s="20">
        <f t="shared" si="672"/>
        <v>0</v>
      </c>
      <c r="BB1477" s="20">
        <f t="shared" si="673"/>
        <v>0</v>
      </c>
      <c r="BC1477" s="20">
        <f t="shared" si="674"/>
        <v>0</v>
      </c>
      <c r="BD1477" s="942"/>
      <c r="BE1477" s="942"/>
      <c r="BF1477" s="942"/>
      <c r="BG1477" s="942"/>
      <c r="BH1477" s="21"/>
      <c r="BI1477" s="942"/>
      <c r="BJ1477" s="21"/>
      <c r="BK1477" s="942"/>
      <c r="BL1477" s="21"/>
      <c r="BM1477" s="21"/>
      <c r="BN1477" s="21"/>
      <c r="BO1477" s="21"/>
      <c r="BP1477" s="21"/>
      <c r="BQ1477" s="21"/>
      <c r="BR1477" s="21"/>
      <c r="BS1477" s="1006"/>
      <c r="BT1477" s="1006"/>
      <c r="BU1477" s="1006"/>
      <c r="BV1477" s="1006"/>
      <c r="BW1477" s="1006"/>
      <c r="BX1477" s="1006"/>
      <c r="BY1477" s="1009"/>
      <c r="CA1477" s="365" t="b">
        <f t="shared" si="675"/>
        <v>0</v>
      </c>
      <c r="CB1477" s="365" t="b">
        <f t="shared" si="676"/>
        <v>0</v>
      </c>
      <c r="CC1477" s="365" t="b">
        <f t="shared" si="677"/>
        <v>0</v>
      </c>
      <c r="CD1477" s="365" t="b">
        <f t="shared" si="678"/>
        <v>0</v>
      </c>
      <c r="CE1477" s="365">
        <f t="shared" si="679"/>
        <v>0</v>
      </c>
      <c r="CF1477" s="365" t="b">
        <f t="shared" si="680"/>
        <v>0</v>
      </c>
      <c r="CG1477" s="365" t="b">
        <f t="shared" si="681"/>
        <v>0</v>
      </c>
      <c r="CH1477" s="365" t="b">
        <f t="shared" si="682"/>
        <v>0</v>
      </c>
      <c r="CI1477" s="72" t="b">
        <f t="shared" si="683"/>
        <v>0</v>
      </c>
      <c r="CJ1477" s="72" t="b">
        <f t="shared" si="684"/>
        <v>0</v>
      </c>
      <c r="CK1477" s="72" t="b">
        <f t="shared" si="685"/>
        <v>0</v>
      </c>
      <c r="CL1477" s="72">
        <f t="shared" si="686"/>
        <v>0</v>
      </c>
      <c r="CM1477" s="72">
        <f t="shared" si="687"/>
        <v>0</v>
      </c>
      <c r="CN1477" s="72" t="b">
        <f t="shared" si="688"/>
        <v>0</v>
      </c>
      <c r="CP1477" s="13">
        <f t="shared" si="689"/>
        <v>0</v>
      </c>
      <c r="CQ1477" s="13" t="b">
        <f t="shared" si="690"/>
        <v>0</v>
      </c>
      <c r="CR1477" s="13" t="b">
        <f t="shared" si="691"/>
        <v>0</v>
      </c>
      <c r="CS1477" s="13" t="b">
        <f t="shared" si="668"/>
        <v>0</v>
      </c>
      <c r="CT1477" s="13" t="b">
        <f t="shared" ref="CT1477:CT1540" si="696">IF(I1477="1986-1992",J1477)</f>
        <v>0</v>
      </c>
      <c r="CU1477" s="13" t="b">
        <f t="shared" si="669"/>
        <v>0</v>
      </c>
      <c r="CV1477" s="13" t="b">
        <f t="shared" si="692"/>
        <v>0</v>
      </c>
      <c r="CW1477" s="13" t="b">
        <f t="shared" si="693"/>
        <v>0</v>
      </c>
      <c r="CX1477" s="13" t="b">
        <f t="shared" si="694"/>
        <v>0</v>
      </c>
      <c r="CY1477" s="13" t="b">
        <f t="shared" si="695"/>
        <v>0</v>
      </c>
    </row>
    <row r="1478" spans="1:103" ht="15" thickBot="1">
      <c r="A1478" s="931">
        <v>296</v>
      </c>
      <c r="B1478" s="940" t="s">
        <v>232</v>
      </c>
      <c r="C1478" s="940"/>
      <c r="D1478" s="940" t="s">
        <v>1</v>
      </c>
      <c r="E1478" s="940" t="s">
        <v>5</v>
      </c>
      <c r="F1478" s="940"/>
      <c r="G1478" s="940"/>
      <c r="H1478" s="940"/>
      <c r="I1478" s="940" t="s">
        <v>12</v>
      </c>
      <c r="J1478" s="940">
        <v>200</v>
      </c>
      <c r="K1478" s="940">
        <v>3</v>
      </c>
      <c r="L1478" s="940" t="s">
        <v>16</v>
      </c>
      <c r="M1478" s="940">
        <v>100</v>
      </c>
      <c r="N1478" s="940" t="s">
        <v>16</v>
      </c>
      <c r="O1478" s="174"/>
      <c r="P1478" s="940" t="s">
        <v>17</v>
      </c>
      <c r="Q1478" s="940">
        <f>IF(I1478="&lt;1966",'lista, wskaźniki'!$G$4,IF(I1478="1967-1985",'lista, wskaźniki'!$G$5,IF(I1478="1986-1992",'lista, wskaźniki'!$G$6,IF(I1478="1993-1996",'lista, wskaźniki'!$G$7,IF(I1478="&gt;1997",'lista, wskaźniki'!$G$8,IF(I1478=0,'lista, wskaźniki'!$G$4))))))</f>
        <v>175</v>
      </c>
      <c r="R1478" s="940" t="s">
        <v>23</v>
      </c>
      <c r="S1478" s="940" t="s">
        <v>27</v>
      </c>
      <c r="T1478" s="940">
        <v>22</v>
      </c>
      <c r="U1478" s="940">
        <v>2009</v>
      </c>
      <c r="V1478" s="940"/>
      <c r="W1478" s="19" t="s">
        <v>35</v>
      </c>
      <c r="X1478" s="19" t="s">
        <v>38</v>
      </c>
      <c r="Y1478" s="19"/>
      <c r="Z1478" s="19"/>
      <c r="AA1478" s="19" t="s">
        <v>35</v>
      </c>
      <c r="AB1478" s="54">
        <v>7</v>
      </c>
      <c r="AC1478" s="54"/>
      <c r="AD1478" s="19">
        <v>4500</v>
      </c>
      <c r="AE1478" s="940"/>
      <c r="AF1478" s="334">
        <f t="shared" si="670"/>
        <v>129.60500000000002</v>
      </c>
      <c r="AG1478" s="272">
        <f>IF(R1478="kompletna",Q1478*J1478*0.0036*'lista, wskaźniki'!$F$13, IF(R1478="częściowa",Q1478*J1478*0.0036*'lista, wskaźniki'!$F$14, IF(R1478="brak",Q1478*J1478*0.0036*'lista, wskaźniki'!$F$15,)))</f>
        <v>100.80000000000001</v>
      </c>
      <c r="AH1478" s="334">
        <f>IF(Y1478="inne",K1478*'lista, wskaźniki'!$E$35,IF(Y1478="to samo źródło",0,IF(Y1478=0,0)))</f>
        <v>0</v>
      </c>
      <c r="AI1478" s="334" t="b">
        <f>IF(AA1478="gaz z sieci",AC1478*'lista, wskaźniki'!$D$21)</f>
        <v>0</v>
      </c>
      <c r="AJ1478" s="272">
        <f>IF(AA1478="węgiel",AB1478*'lista, wskaźniki'!$D$20, IF('Sektor mieszkaniowy'!AA1478="drewno",'Sektor mieszkaniowy'!AB1478*'lista, wskaźniki'!$D$22,IF('Sektor mieszkaniowy'!AA1478="pellet",AB1478*'lista, wskaźniki'!$D$23,IF('Sektor mieszkaniowy'!AA1478="gaz z sieci",AB1478*'lista, wskaźniki'!$D$21,IF('Sektor mieszkaniowy'!AA1478="olej opałowy",'Sektor mieszkaniowy'!AB1478*'lista, wskaźniki'!$D$24)))))</f>
        <v>158.41</v>
      </c>
      <c r="AK1478" s="1001">
        <f>2000/1000</f>
        <v>2</v>
      </c>
      <c r="AL1478" s="940">
        <v>1500</v>
      </c>
      <c r="AM1478" s="20">
        <f>IF(AA1478="węgiel",AF1478*1/3.6*'lista, wskaźniki'!$F$20,IF(AA1478="drewno",AF1478*1/3.6*'lista, wskaźniki'!$F$22,IF(AA1478="pellet",AF1478*1/3.6*'lista, wskaźniki'!$F$23,IF(AA1478="gaz z sieci",AF1478*1/3.6*'lista, wskaźniki'!$F$21,IF(AA1478="olej opałowy",AF1478*1/3.6*'lista, wskaźniki'!$F$24,0)))))</f>
        <v>12.27748165</v>
      </c>
      <c r="AN1478" s="20">
        <f>IF(AA1478="węgiel",AF1478*'lista, wskaźniki'!$E$42,IF(AA1478="drewno",AF1478*'lista, wskaźniki'!$G$42,IF(AA1478="pellet",AF1478*'lista, wskaźniki'!$H$42,IF(AA1478="gaz z sieci",AF1478*'lista, wskaźniki'!$F$42,IF(AA1478="olej opałowy",AF1478*'lista, wskaźniki'!$I$42,0)))))</f>
        <v>4.9249900000000006E-2</v>
      </c>
      <c r="AO1478" s="20">
        <f>IF(AA1478="węgiel",AF1478*'lista, wskaźniki'!$E$43,IF(AA1478="drewno",AF1478*'lista, wskaźniki'!$G$43,IF(AA1478="pellet",AF1478*'lista, wskaźniki'!$H$43,IF(AA1478="gaz z sieci",AF1478*'lista, wskaźniki'!$F$43,IF(AA1478="olej opałowy",AF1478*'lista, wskaźniki'!$I$43,0)))))</f>
        <v>4.6657800000000006E-2</v>
      </c>
      <c r="AP1478" s="20">
        <f>IF(AA1478="węgiel",AF1478*'lista, wskaźniki'!$E$44,IF(AA1478="drewno",AF1478*'lista, wskaźniki'!$G$44,IF(AA1478="pellet",AF1478*'lista, wskaźniki'!$H$44,IF(AA1478="gaz z sieci",AF1478*'lista, wskaźniki'!$F$44,IF(AA1478="olej opałowy",AF1478*'lista, wskaźniki'!$I$44,0)))))</f>
        <v>3.4993350000000006E-5</v>
      </c>
      <c r="AQ1478" s="20" t="b">
        <f>IF(Z1478="gaz",AH1478*1/3.6*'lista, wskaźniki'!$F$21,IF(Z1478="energia elektryczna",AH1478*1/3.6*'lista, wskaźniki'!$F$26))</f>
        <v>0</v>
      </c>
      <c r="AR1478" s="20" t="b">
        <f>IF(Z1478="gaz",AH1478*'lista, wskaźniki'!$F$42,IF(Z1478="energia elektryczna",AH1478*0))</f>
        <v>0</v>
      </c>
      <c r="AS1478" s="20" t="b">
        <f>IF(Z1478="gaz",AH1478*'lista, wskaźniki'!$F$43,IF(Z1478="energia elektryczna",AH1478*0))</f>
        <v>0</v>
      </c>
      <c r="AT1478" s="20" t="b">
        <f>IF(Z1478="gaz",AH1478*'lista, wskaźniki'!$F$44,IF(Z1478="energia elektryczna",AH1478*0))</f>
        <v>0</v>
      </c>
      <c r="AU1478" s="20">
        <f>AI1478*1/3.6*'lista, wskaźniki'!$F$21</f>
        <v>0</v>
      </c>
      <c r="AV1478" s="20">
        <f>AI1478*'lista, wskaźniki'!$F$42</f>
        <v>0</v>
      </c>
      <c r="AW1478" s="20">
        <f>AI1478*'lista, wskaźniki'!$F$43</f>
        <v>0</v>
      </c>
      <c r="AX1478" s="20">
        <f>AI1478*'lista, wskaźniki'!$F$44</f>
        <v>0</v>
      </c>
      <c r="AY1478" s="20">
        <f>AK1478*'lista, wskaźniki'!$F$26</f>
        <v>1.78</v>
      </c>
      <c r="AZ1478" s="20">
        <f t="shared" si="671"/>
        <v>14.05748165</v>
      </c>
      <c r="BA1478" s="20">
        <f t="shared" si="672"/>
        <v>4.9249900000000006E-2</v>
      </c>
      <c r="BB1478" s="20">
        <f t="shared" si="673"/>
        <v>4.6657800000000006E-2</v>
      </c>
      <c r="BC1478" s="20">
        <f t="shared" si="674"/>
        <v>3.4993350000000006E-5</v>
      </c>
      <c r="BD1478" s="940" t="s">
        <v>17</v>
      </c>
      <c r="BE1478" s="940" t="s">
        <v>17</v>
      </c>
      <c r="BF1478" s="940" t="s">
        <v>17</v>
      </c>
      <c r="BG1478" s="940" t="s">
        <v>17</v>
      </c>
      <c r="BH1478" s="19"/>
      <c r="BI1478" s="940" t="s">
        <v>17</v>
      </c>
      <c r="BJ1478" s="19"/>
      <c r="BK1478" s="940" t="s">
        <v>17</v>
      </c>
      <c r="BL1478" s="19"/>
      <c r="BM1478" s="19"/>
      <c r="BN1478" s="19"/>
      <c r="BO1478" s="19" t="s">
        <v>57</v>
      </c>
      <c r="BP1478" s="19" t="s">
        <v>52</v>
      </c>
      <c r="BQ1478" s="19" t="s">
        <v>120</v>
      </c>
      <c r="BR1478" s="19">
        <v>1</v>
      </c>
      <c r="BS1478" s="1004">
        <v>3000</v>
      </c>
      <c r="BT1478" s="1004"/>
      <c r="BU1478" s="1004"/>
      <c r="BV1478" s="1004"/>
      <c r="BW1478" s="1004"/>
      <c r="BX1478" s="1004"/>
      <c r="BY1478" s="1007"/>
      <c r="CA1478" s="365">
        <f t="shared" si="675"/>
        <v>129.60500000000002</v>
      </c>
      <c r="CB1478" s="365" t="b">
        <f t="shared" si="676"/>
        <v>0</v>
      </c>
      <c r="CC1478" s="365" t="b">
        <f t="shared" si="677"/>
        <v>0</v>
      </c>
      <c r="CD1478" s="365" t="b">
        <f t="shared" si="678"/>
        <v>0</v>
      </c>
      <c r="CE1478" s="365" t="b">
        <f t="shared" si="679"/>
        <v>0</v>
      </c>
      <c r="CF1478" s="365" t="b">
        <f t="shared" si="680"/>
        <v>0</v>
      </c>
      <c r="CG1478" s="365" t="b">
        <f t="shared" si="681"/>
        <v>0</v>
      </c>
      <c r="CH1478" s="365" t="b">
        <f t="shared" si="682"/>
        <v>0</v>
      </c>
      <c r="CI1478" s="72">
        <f t="shared" si="683"/>
        <v>129.60500000000002</v>
      </c>
      <c r="CJ1478" s="72" t="b">
        <f t="shared" si="684"/>
        <v>0</v>
      </c>
      <c r="CK1478" s="72" t="b">
        <f t="shared" si="685"/>
        <v>0</v>
      </c>
      <c r="CL1478" s="72">
        <f t="shared" si="686"/>
        <v>0</v>
      </c>
      <c r="CM1478" s="72" t="b">
        <f t="shared" si="687"/>
        <v>0</v>
      </c>
      <c r="CN1478" s="72" t="b">
        <f t="shared" si="688"/>
        <v>0</v>
      </c>
      <c r="CP1478" s="13" t="b">
        <f t="shared" si="689"/>
        <v>0</v>
      </c>
      <c r="CQ1478" s="13">
        <f t="shared" si="690"/>
        <v>0</v>
      </c>
      <c r="CR1478" s="13" t="b">
        <f t="shared" si="691"/>
        <v>0</v>
      </c>
      <c r="CS1478" s="13">
        <f t="shared" si="668"/>
        <v>0</v>
      </c>
      <c r="CT1478" s="13">
        <f t="shared" si="696"/>
        <v>200</v>
      </c>
      <c r="CU1478" s="13">
        <f t="shared" si="669"/>
        <v>100</v>
      </c>
      <c r="CV1478" s="13" t="b">
        <f t="shared" si="692"/>
        <v>0</v>
      </c>
      <c r="CW1478" s="13">
        <f t="shared" si="693"/>
        <v>0</v>
      </c>
      <c r="CX1478" s="13" t="b">
        <f t="shared" si="694"/>
        <v>0</v>
      </c>
      <c r="CY1478" s="13">
        <f t="shared" si="695"/>
        <v>0</v>
      </c>
    </row>
    <row r="1479" spans="1:103" ht="15" thickBot="1">
      <c r="A1479" s="932"/>
      <c r="B1479" s="941"/>
      <c r="C1479" s="941"/>
      <c r="D1479" s="941"/>
      <c r="E1479" s="941"/>
      <c r="F1479" s="941"/>
      <c r="G1479" s="941"/>
      <c r="H1479" s="941"/>
      <c r="I1479" s="941"/>
      <c r="J1479" s="941"/>
      <c r="K1479" s="941"/>
      <c r="L1479" s="941"/>
      <c r="M1479" s="941"/>
      <c r="N1479" s="941"/>
      <c r="O1479" s="175"/>
      <c r="P1479" s="941"/>
      <c r="Q1479" s="941"/>
      <c r="R1479" s="941"/>
      <c r="S1479" s="941"/>
      <c r="T1479" s="941"/>
      <c r="U1479" s="941"/>
      <c r="V1479" s="941"/>
      <c r="W1479" s="20"/>
      <c r="X1479" s="20"/>
      <c r="Y1479" s="20"/>
      <c r="Z1479" s="20"/>
      <c r="AA1479" s="20" t="s">
        <v>36</v>
      </c>
      <c r="AB1479" s="22"/>
      <c r="AC1479" s="22"/>
      <c r="AD1479" s="20"/>
      <c r="AE1479" s="941"/>
      <c r="AF1479" s="334">
        <f t="shared" si="670"/>
        <v>0</v>
      </c>
      <c r="AG1479" s="272">
        <f>IF(R1479="kompletna",Q1479*J1479*0.0036*'lista, wskaźniki'!$F$13, IF(R1479="częściowa",Q1479*J1479*0.0036*'lista, wskaźniki'!$F$14, IF(R1479="brak",Q1479*J1479*0.0036*'lista, wskaźniki'!$F$15,)))</f>
        <v>0</v>
      </c>
      <c r="AH1479" s="334">
        <f>IF(Y1479="inne",K1479*'lista, wskaźniki'!$E$35,IF(Y1479="to samo źródło",0,IF(Y1479=0,0)))</f>
        <v>0</v>
      </c>
      <c r="AI1479" s="334" t="b">
        <f>IF(AA1479="gaz z sieci",AC1479*'lista, wskaźniki'!$D$21)</f>
        <v>0</v>
      </c>
      <c r="AJ1479" s="272">
        <f>IF(AA1479="węgiel",AB1479*'lista, wskaźniki'!$D$20, IF('Sektor mieszkaniowy'!AA1479="drewno",'Sektor mieszkaniowy'!AB1479*'lista, wskaźniki'!$D$22,IF('Sektor mieszkaniowy'!AA1479="pellet",AB1479*'lista, wskaźniki'!$D$23,IF('Sektor mieszkaniowy'!AA1479="gaz z sieci",AB1479*'lista, wskaźniki'!$D$21,IF('Sektor mieszkaniowy'!AA1479="olej opałowy",'Sektor mieszkaniowy'!AB1479*'lista, wskaźniki'!$D$24)))))</f>
        <v>0</v>
      </c>
      <c r="AK1479" s="1002"/>
      <c r="AL1479" s="941"/>
      <c r="AM1479" s="20">
        <f>IF(AA1479="węgiel",AF1479*1/3.6*'lista, wskaźniki'!$F$20,IF(AA1479="drewno",AF1479*1/3.6*'lista, wskaźniki'!$F$22,IF(AA1479="pellet",AF1479*1/3.6*'lista, wskaźniki'!$F$23,IF(AA1479="gaz z sieci",AF1479*1/3.6*'lista, wskaźniki'!$F$21,IF(AA1479="olej opałowy",AF1479*1/3.6*'lista, wskaźniki'!$F$24,0)))))</f>
        <v>0</v>
      </c>
      <c r="AN1479" s="20">
        <f>IF(AA1479="węgiel",AF1479*'lista, wskaźniki'!$E$42,IF(AA1479="drewno",AF1479*'lista, wskaźniki'!$G$42,IF(AA1479="pellet",AF1479*'lista, wskaźniki'!$H$42,IF(AA1479="gaz z sieci",AF1479*'lista, wskaźniki'!$F$42,IF(AA1479="olej opałowy",AF1479*'lista, wskaźniki'!$I$42,0)))))</f>
        <v>0</v>
      </c>
      <c r="AO1479" s="20">
        <f>IF(AA1479="węgiel",AF1479*'lista, wskaźniki'!$E$43,IF(AA1479="drewno",AF1479*'lista, wskaźniki'!$G$43,IF(AA1479="pellet",AF1479*'lista, wskaźniki'!$H$43,IF(AA1479="gaz z sieci",AF1479*'lista, wskaźniki'!$F$43,IF(AA1479="olej opałowy",AF1479*'lista, wskaźniki'!$I$43,0)))))</f>
        <v>0</v>
      </c>
      <c r="AP1479" s="20">
        <f>IF(AA1479="węgiel",AF1479*'lista, wskaźniki'!$E$44,IF(AA1479="drewno",AF1479*'lista, wskaźniki'!$G$44,IF(AA1479="pellet",AF1479*'lista, wskaźniki'!$H$44,IF(AA1479="gaz z sieci",AF1479*'lista, wskaźniki'!$F$44,IF(AA1479="olej opałowy",AF1479*'lista, wskaźniki'!$I$44,0)))))</f>
        <v>0</v>
      </c>
      <c r="AQ1479" s="20" t="b">
        <f>IF(Z1479="gaz",AH1479*1/3.6*'lista, wskaźniki'!$F$21,IF(Z1479="energia elektryczna",AH1479*1/3.6*'lista, wskaźniki'!$F$26))</f>
        <v>0</v>
      </c>
      <c r="AR1479" s="20" t="b">
        <f>IF(Z1479="gaz",AH1479*'lista, wskaźniki'!$F$42,IF(Z1479="energia elektryczna",AH1479*0))</f>
        <v>0</v>
      </c>
      <c r="AS1479" s="20" t="b">
        <f>IF(Z1479="gaz",AH1479*'lista, wskaźniki'!$F$43,IF(Z1479="energia elektryczna",AH1479*0))</f>
        <v>0</v>
      </c>
      <c r="AT1479" s="20" t="b">
        <f>IF(Z1479="gaz",AH1479*'lista, wskaźniki'!$F$44,IF(Z1479="energia elektryczna",AH1479*0))</f>
        <v>0</v>
      </c>
      <c r="AU1479" s="20">
        <f>AI1479*1/3.6*'lista, wskaźniki'!$F$21</f>
        <v>0</v>
      </c>
      <c r="AV1479" s="20">
        <f>AI1479*'lista, wskaźniki'!$F$42</f>
        <v>0</v>
      </c>
      <c r="AW1479" s="20">
        <f>AI1479*'lista, wskaźniki'!$F$43</f>
        <v>0</v>
      </c>
      <c r="AX1479" s="20">
        <f>AI1479*'lista, wskaźniki'!$F$44</f>
        <v>0</v>
      </c>
      <c r="AY1479" s="20">
        <f>AK1479*'lista, wskaźniki'!$F$26</f>
        <v>0</v>
      </c>
      <c r="AZ1479" s="20">
        <f t="shared" si="671"/>
        <v>0</v>
      </c>
      <c r="BA1479" s="20">
        <f t="shared" si="672"/>
        <v>0</v>
      </c>
      <c r="BB1479" s="20">
        <f t="shared" si="673"/>
        <v>0</v>
      </c>
      <c r="BC1479" s="20">
        <f t="shared" si="674"/>
        <v>0</v>
      </c>
      <c r="BD1479" s="941"/>
      <c r="BE1479" s="941"/>
      <c r="BF1479" s="941"/>
      <c r="BG1479" s="941"/>
      <c r="BH1479" s="20"/>
      <c r="BI1479" s="941"/>
      <c r="BJ1479" s="20"/>
      <c r="BK1479" s="941"/>
      <c r="BL1479" s="20"/>
      <c r="BM1479" s="20"/>
      <c r="BN1479" s="20"/>
      <c r="BO1479" s="20"/>
      <c r="BP1479" s="20" t="s">
        <v>53</v>
      </c>
      <c r="BQ1479" s="20" t="s">
        <v>121</v>
      </c>
      <c r="BR1479" s="20">
        <v>2</v>
      </c>
      <c r="BS1479" s="1005"/>
      <c r="BT1479" s="1005"/>
      <c r="BU1479" s="1005"/>
      <c r="BV1479" s="1005"/>
      <c r="BW1479" s="1005"/>
      <c r="BX1479" s="1005"/>
      <c r="BY1479" s="1008"/>
      <c r="CA1479" s="365" t="b">
        <f t="shared" si="675"/>
        <v>0</v>
      </c>
      <c r="CB1479" s="365">
        <f t="shared" si="676"/>
        <v>0</v>
      </c>
      <c r="CC1479" s="365" t="b">
        <f t="shared" si="677"/>
        <v>0</v>
      </c>
      <c r="CD1479" s="365" t="b">
        <f t="shared" si="678"/>
        <v>0</v>
      </c>
      <c r="CE1479" s="365" t="b">
        <f t="shared" si="679"/>
        <v>0</v>
      </c>
      <c r="CF1479" s="365" t="b">
        <f t="shared" si="680"/>
        <v>0</v>
      </c>
      <c r="CG1479" s="365" t="b">
        <f t="shared" si="681"/>
        <v>0</v>
      </c>
      <c r="CH1479" s="365" t="b">
        <f t="shared" si="682"/>
        <v>0</v>
      </c>
      <c r="CI1479" s="72" t="b">
        <f t="shared" si="683"/>
        <v>0</v>
      </c>
      <c r="CJ1479" s="72">
        <f t="shared" si="684"/>
        <v>0</v>
      </c>
      <c r="CK1479" s="72" t="b">
        <f t="shared" si="685"/>
        <v>0</v>
      </c>
      <c r="CL1479" s="72">
        <f t="shared" si="686"/>
        <v>0</v>
      </c>
      <c r="CM1479" s="72" t="b">
        <f t="shared" si="687"/>
        <v>0</v>
      </c>
      <c r="CN1479" s="72" t="b">
        <f t="shared" si="688"/>
        <v>0</v>
      </c>
      <c r="CP1479" s="13">
        <f t="shared" si="689"/>
        <v>0</v>
      </c>
      <c r="CQ1479" s="13" t="b">
        <f t="shared" si="690"/>
        <v>0</v>
      </c>
      <c r="CR1479" s="13" t="b">
        <f t="shared" si="691"/>
        <v>0</v>
      </c>
      <c r="CS1479" s="13" t="b">
        <f t="shared" si="668"/>
        <v>0</v>
      </c>
      <c r="CT1479" s="13" t="b">
        <f t="shared" si="696"/>
        <v>0</v>
      </c>
      <c r="CU1479" s="13" t="b">
        <f t="shared" si="669"/>
        <v>0</v>
      </c>
      <c r="CV1479" s="13" t="b">
        <f t="shared" si="692"/>
        <v>0</v>
      </c>
      <c r="CW1479" s="13" t="b">
        <f t="shared" si="693"/>
        <v>0</v>
      </c>
      <c r="CX1479" s="13" t="b">
        <f t="shared" si="694"/>
        <v>0</v>
      </c>
      <c r="CY1479" s="13" t="b">
        <f t="shared" si="695"/>
        <v>0</v>
      </c>
    </row>
    <row r="1480" spans="1:103" ht="15" thickBot="1">
      <c r="A1480" s="932"/>
      <c r="B1480" s="941"/>
      <c r="C1480" s="941"/>
      <c r="D1480" s="941"/>
      <c r="E1480" s="941"/>
      <c r="F1480" s="941"/>
      <c r="G1480" s="941"/>
      <c r="H1480" s="941"/>
      <c r="I1480" s="941"/>
      <c r="J1480" s="941"/>
      <c r="K1480" s="941"/>
      <c r="L1480" s="941"/>
      <c r="M1480" s="941"/>
      <c r="N1480" s="941"/>
      <c r="O1480" s="175"/>
      <c r="P1480" s="941"/>
      <c r="Q1480" s="941"/>
      <c r="R1480" s="941"/>
      <c r="S1480" s="941"/>
      <c r="T1480" s="941"/>
      <c r="U1480" s="941"/>
      <c r="V1480" s="941"/>
      <c r="W1480" s="20"/>
      <c r="X1480" s="20"/>
      <c r="Y1480" s="20"/>
      <c r="Z1480" s="20"/>
      <c r="AA1480" s="20" t="s">
        <v>50</v>
      </c>
      <c r="AB1480" s="22"/>
      <c r="AC1480" s="22"/>
      <c r="AD1480" s="20"/>
      <c r="AE1480" s="941"/>
      <c r="AF1480" s="334">
        <f t="shared" si="670"/>
        <v>0</v>
      </c>
      <c r="AG1480" s="272">
        <f>IF(R1480="kompletna",Q1480*J1480*0.0036*'lista, wskaźniki'!$F$13, IF(R1480="częściowa",Q1480*J1480*0.0036*'lista, wskaźniki'!$F$14, IF(R1480="brak",Q1480*J1480*0.0036*'lista, wskaźniki'!$F$15,)))</f>
        <v>0</v>
      </c>
      <c r="AH1480" s="334">
        <f>IF(Y1480="inne",K1480*'lista, wskaźniki'!$E$35,IF(Y1480="to samo źródło",0,IF(Y1480=0,0)))</f>
        <v>0</v>
      </c>
      <c r="AI1480" s="334" t="b">
        <f>IF(AA1480="gaz z sieci",AC1480*'lista, wskaźniki'!$D$21)</f>
        <v>0</v>
      </c>
      <c r="AJ1480" s="272">
        <f>IF(AA1480="węgiel",AB1480*'lista, wskaźniki'!$D$20, IF('Sektor mieszkaniowy'!AA1480="drewno",'Sektor mieszkaniowy'!AB1480*'lista, wskaźniki'!$D$22,IF('Sektor mieszkaniowy'!AA1480="pellet",AB1480*'lista, wskaźniki'!$D$23,IF('Sektor mieszkaniowy'!AA1480="gaz z sieci",AB1480*'lista, wskaźniki'!$D$21,IF('Sektor mieszkaniowy'!AA1480="olej opałowy",'Sektor mieszkaniowy'!AB1480*'lista, wskaźniki'!$D$24)))))</f>
        <v>0</v>
      </c>
      <c r="AK1480" s="1002"/>
      <c r="AL1480" s="941"/>
      <c r="AM1480" s="20">
        <f>IF(AA1480="węgiel",AF1480*1/3.6*'lista, wskaźniki'!$F$20,IF(AA1480="drewno",AF1480*1/3.6*'lista, wskaźniki'!$F$22,IF(AA1480="pellet",AF1480*1/3.6*'lista, wskaźniki'!$F$23,IF(AA1480="gaz z sieci",AF1480*1/3.6*'lista, wskaźniki'!$F$21,IF(AA1480="olej opałowy",AF1480*1/3.6*'lista, wskaźniki'!$F$24,0)))))</f>
        <v>0</v>
      </c>
      <c r="AN1480" s="20">
        <f>IF(AA1480="węgiel",AF1480*'lista, wskaźniki'!$E$42,IF(AA1480="drewno",AF1480*'lista, wskaźniki'!$G$42,IF(AA1480="pellet",AF1480*'lista, wskaźniki'!$H$42,IF(AA1480="gaz z sieci",AF1480*'lista, wskaźniki'!$F$42,IF(AA1480="olej opałowy",AF1480*'lista, wskaźniki'!$I$42,0)))))</f>
        <v>0</v>
      </c>
      <c r="AO1480" s="20">
        <f>IF(AA1480="węgiel",AF1480*'lista, wskaźniki'!$E$43,IF(AA1480="drewno",AF1480*'lista, wskaźniki'!$G$43,IF(AA1480="pellet",AF1480*'lista, wskaźniki'!$H$43,IF(AA1480="gaz z sieci",AF1480*'lista, wskaźniki'!$F$43,IF(AA1480="olej opałowy",AF1480*'lista, wskaźniki'!$I$43,0)))))</f>
        <v>0</v>
      </c>
      <c r="AP1480" s="20">
        <f>IF(AA1480="węgiel",AF1480*'lista, wskaźniki'!$E$44,IF(AA1480="drewno",AF1480*'lista, wskaźniki'!$G$44,IF(AA1480="pellet",AF1480*'lista, wskaźniki'!$H$44,IF(AA1480="gaz z sieci",AF1480*'lista, wskaźniki'!$F$44,IF(AA1480="olej opałowy",AF1480*'lista, wskaźniki'!$I$44,0)))))</f>
        <v>0</v>
      </c>
      <c r="AQ1480" s="20" t="b">
        <f>IF(Z1480="gaz",AH1480*1/3.6*'lista, wskaźniki'!$F$21,IF(Z1480="energia elektryczna",AH1480*1/3.6*'lista, wskaźniki'!$F$26))</f>
        <v>0</v>
      </c>
      <c r="AR1480" s="20" t="b">
        <f>IF(Z1480="gaz",AH1480*'lista, wskaźniki'!$F$42,IF(Z1480="energia elektryczna",AH1480*0))</f>
        <v>0</v>
      </c>
      <c r="AS1480" s="20" t="b">
        <f>IF(Z1480="gaz",AH1480*'lista, wskaźniki'!$F$43,IF(Z1480="energia elektryczna",AH1480*0))</f>
        <v>0</v>
      </c>
      <c r="AT1480" s="20" t="b">
        <f>IF(Z1480="gaz",AH1480*'lista, wskaźniki'!$F$44,IF(Z1480="energia elektryczna",AH1480*0))</f>
        <v>0</v>
      </c>
      <c r="AU1480" s="20">
        <f>AI1480*1/3.6*'lista, wskaźniki'!$F$21</f>
        <v>0</v>
      </c>
      <c r="AV1480" s="20">
        <f>AI1480*'lista, wskaźniki'!$F$42</f>
        <v>0</v>
      </c>
      <c r="AW1480" s="20">
        <f>AI1480*'lista, wskaźniki'!$F$43</f>
        <v>0</v>
      </c>
      <c r="AX1480" s="20">
        <f>AI1480*'lista, wskaźniki'!$F$44</f>
        <v>0</v>
      </c>
      <c r="AY1480" s="20">
        <f>AK1480*'lista, wskaźniki'!$F$26</f>
        <v>0</v>
      </c>
      <c r="AZ1480" s="20">
        <f t="shared" si="671"/>
        <v>0</v>
      </c>
      <c r="BA1480" s="20">
        <f t="shared" si="672"/>
        <v>0</v>
      </c>
      <c r="BB1480" s="20">
        <f t="shared" si="673"/>
        <v>0</v>
      </c>
      <c r="BC1480" s="20">
        <f t="shared" si="674"/>
        <v>0</v>
      </c>
      <c r="BD1480" s="941"/>
      <c r="BE1480" s="941"/>
      <c r="BF1480" s="941"/>
      <c r="BG1480" s="941"/>
      <c r="BH1480" s="20"/>
      <c r="BI1480" s="941"/>
      <c r="BJ1480" s="20"/>
      <c r="BK1480" s="941"/>
      <c r="BL1480" s="20"/>
      <c r="BM1480" s="20"/>
      <c r="BN1480" s="20"/>
      <c r="BO1480" s="20"/>
      <c r="BP1480" s="20"/>
      <c r="BQ1480" s="20"/>
      <c r="BR1480" s="20"/>
      <c r="BS1480" s="1005"/>
      <c r="BT1480" s="1005"/>
      <c r="BU1480" s="1005"/>
      <c r="BV1480" s="1005"/>
      <c r="BW1480" s="1005"/>
      <c r="BX1480" s="1005"/>
      <c r="BY1480" s="1008"/>
      <c r="CA1480" s="365" t="b">
        <f t="shared" si="675"/>
        <v>0</v>
      </c>
      <c r="CB1480" s="365" t="b">
        <f t="shared" si="676"/>
        <v>0</v>
      </c>
      <c r="CC1480" s="365">
        <f t="shared" si="677"/>
        <v>0</v>
      </c>
      <c r="CD1480" s="365" t="b">
        <f t="shared" si="678"/>
        <v>0</v>
      </c>
      <c r="CE1480" s="365" t="b">
        <f t="shared" si="679"/>
        <v>0</v>
      </c>
      <c r="CF1480" s="365" t="b">
        <f t="shared" si="680"/>
        <v>0</v>
      </c>
      <c r="CG1480" s="365" t="b">
        <f t="shared" si="681"/>
        <v>0</v>
      </c>
      <c r="CH1480" s="365" t="b">
        <f t="shared" si="682"/>
        <v>0</v>
      </c>
      <c r="CI1480" s="72" t="b">
        <f t="shared" si="683"/>
        <v>0</v>
      </c>
      <c r="CJ1480" s="72" t="b">
        <f t="shared" si="684"/>
        <v>0</v>
      </c>
      <c r="CK1480" s="72">
        <f t="shared" si="685"/>
        <v>0</v>
      </c>
      <c r="CL1480" s="72">
        <f t="shared" si="686"/>
        <v>0</v>
      </c>
      <c r="CM1480" s="72" t="b">
        <f t="shared" si="687"/>
        <v>0</v>
      </c>
      <c r="CN1480" s="72" t="b">
        <f t="shared" si="688"/>
        <v>0</v>
      </c>
      <c r="CP1480" s="13">
        <f t="shared" si="689"/>
        <v>0</v>
      </c>
      <c r="CQ1480" s="13" t="b">
        <f t="shared" si="690"/>
        <v>0</v>
      </c>
      <c r="CR1480" s="13" t="b">
        <f t="shared" si="691"/>
        <v>0</v>
      </c>
      <c r="CS1480" s="13" t="b">
        <f t="shared" si="668"/>
        <v>0</v>
      </c>
      <c r="CT1480" s="13" t="b">
        <f t="shared" si="696"/>
        <v>0</v>
      </c>
      <c r="CU1480" s="13" t="b">
        <f t="shared" si="669"/>
        <v>0</v>
      </c>
      <c r="CV1480" s="13" t="b">
        <f t="shared" si="692"/>
        <v>0</v>
      </c>
      <c r="CW1480" s="13" t="b">
        <f t="shared" si="693"/>
        <v>0</v>
      </c>
      <c r="CX1480" s="13" t="b">
        <f t="shared" si="694"/>
        <v>0</v>
      </c>
      <c r="CY1480" s="13" t="b">
        <f t="shared" si="695"/>
        <v>0</v>
      </c>
    </row>
    <row r="1481" spans="1:103" s="282" customFormat="1" ht="15" thickBot="1">
      <c r="A1481" s="932"/>
      <c r="B1481" s="941"/>
      <c r="C1481" s="941"/>
      <c r="D1481" s="941"/>
      <c r="E1481" s="941"/>
      <c r="F1481" s="941"/>
      <c r="G1481" s="941"/>
      <c r="H1481" s="941"/>
      <c r="I1481" s="941"/>
      <c r="J1481" s="941"/>
      <c r="K1481" s="941"/>
      <c r="L1481" s="941"/>
      <c r="M1481" s="941"/>
      <c r="N1481" s="941"/>
      <c r="O1481" s="302"/>
      <c r="P1481" s="941"/>
      <c r="Q1481" s="941"/>
      <c r="R1481" s="941"/>
      <c r="S1481" s="941"/>
      <c r="T1481" s="941"/>
      <c r="U1481" s="941"/>
      <c r="V1481" s="941"/>
      <c r="W1481" s="283"/>
      <c r="X1481" s="283"/>
      <c r="Y1481" s="283"/>
      <c r="Z1481" s="283"/>
      <c r="AA1481" s="339" t="s">
        <v>38</v>
      </c>
      <c r="AB1481" s="303"/>
      <c r="AC1481" s="303">
        <v>390</v>
      </c>
      <c r="AD1481" s="283">
        <v>1000</v>
      </c>
      <c r="AE1481" s="941"/>
      <c r="AF1481" s="334">
        <f t="shared" si="670"/>
        <v>0</v>
      </c>
      <c r="AG1481" s="292">
        <f>IF(R1481="kompletna",Q1481*J1481*0.0036*'lista, wskaźniki'!$F$13, IF(R1481="częściowa",Q1481*J1481*0.0036*'lista, wskaźniki'!$F$14, IF(R1481="brak",Q1481*J1481*0.0036*'lista, wskaźniki'!$F$15,)))</f>
        <v>0</v>
      </c>
      <c r="AH1481" s="334">
        <f>IF(Y1481="inne",K1481*'lista, wskaźniki'!$E$35,IF(Y1481="to samo źródło",0,IF(Y1481=0,0)))</f>
        <v>0</v>
      </c>
      <c r="AI1481" s="334">
        <f>IF(AA1481="gaz z sieci",AC1481*'lista, wskaźniki'!$D$21)</f>
        <v>14.0868</v>
      </c>
      <c r="AJ1481" s="292">
        <f>IF(AA1481="węgiel",AB1481*'lista, wskaźniki'!$D$20, IF('Sektor mieszkaniowy'!AA1481="drewno",'Sektor mieszkaniowy'!AB1481*'lista, wskaźniki'!$D$22,IF('Sektor mieszkaniowy'!AA1481="pellet",AB1481*'lista, wskaźniki'!$D$23,IF('Sektor mieszkaniowy'!AA1481="gaz z sieci",AB1481*'lista, wskaźniki'!$D$21,IF('Sektor mieszkaniowy'!AA1481="olej opałowy",'Sektor mieszkaniowy'!AB1481*'lista, wskaźniki'!$D$24)))))</f>
        <v>0</v>
      </c>
      <c r="AK1481" s="1002"/>
      <c r="AL1481" s="941"/>
      <c r="AM1481" s="20">
        <f>IF(AA1481="węgiel",AF1481*1/3.6*'lista, wskaźniki'!$F$20,IF(AA1481="drewno",AF1481*1/3.6*'lista, wskaźniki'!$F$22,IF(AA1481="pellet",AF1481*1/3.6*'lista, wskaźniki'!$F$23,IF(AA1481="gaz z sieci",AF1481*1/3.6*'lista, wskaźniki'!$F$21,IF(AA1481="olej opałowy",AF1481*1/3.6*'lista, wskaźniki'!$F$24,0)))))</f>
        <v>0</v>
      </c>
      <c r="AN1481" s="20">
        <f>IF(AA1481="węgiel",AF1481*'lista, wskaźniki'!$E$42,IF(AA1481="drewno",AF1481*'lista, wskaźniki'!$G$42,IF(AA1481="pellet",AF1481*'lista, wskaźniki'!$H$42,IF(AA1481="gaz z sieci",AF1481*'lista, wskaźniki'!$F$42,IF(AA1481="olej opałowy",AF1481*'lista, wskaźniki'!$I$42,0)))))</f>
        <v>0</v>
      </c>
      <c r="AO1481" s="20">
        <f>IF(AA1481="węgiel",AF1481*'lista, wskaźniki'!$E$43,IF(AA1481="drewno",AF1481*'lista, wskaźniki'!$G$43,IF(AA1481="pellet",AF1481*'lista, wskaźniki'!$H$43,IF(AA1481="gaz z sieci",AF1481*'lista, wskaźniki'!$F$43,IF(AA1481="olej opałowy",AF1481*'lista, wskaźniki'!$I$43,0)))))</f>
        <v>0</v>
      </c>
      <c r="AP1481" s="20">
        <f>IF(AA1481="węgiel",AF1481*'lista, wskaźniki'!$E$44,IF(AA1481="drewno",AF1481*'lista, wskaźniki'!$G$44,IF(AA1481="pellet",AF1481*'lista, wskaźniki'!$H$44,IF(AA1481="gaz z sieci",AF1481*'lista, wskaźniki'!$F$44,IF(AA1481="olej opałowy",AF1481*'lista, wskaźniki'!$I$44,0)))))</f>
        <v>0</v>
      </c>
      <c r="AQ1481" s="20" t="b">
        <f>IF(Z1481="gaz",AH1481*1/3.6*'lista, wskaźniki'!$F$21,IF(Z1481="energia elektryczna",AH1481*1/3.6*'lista, wskaźniki'!$F$26))</f>
        <v>0</v>
      </c>
      <c r="AR1481" s="20" t="b">
        <f>IF(Z1481="gaz",AH1481*'lista, wskaźniki'!$F$42,IF(Z1481="energia elektryczna",AH1481*0))</f>
        <v>0</v>
      </c>
      <c r="AS1481" s="20" t="b">
        <f>IF(Z1481="gaz",AH1481*'lista, wskaźniki'!$F$43,IF(Z1481="energia elektryczna",AH1481*0))</f>
        <v>0</v>
      </c>
      <c r="AT1481" s="20" t="b">
        <f>IF(Z1481="gaz",AH1481*'lista, wskaźniki'!$F$44,IF(Z1481="energia elektryczna",AH1481*0))</f>
        <v>0</v>
      </c>
      <c r="AU1481" s="20">
        <f>AI1481*1/3.6*'lista, wskaźniki'!$F$21</f>
        <v>0.78632517599999996</v>
      </c>
      <c r="AV1481" s="20">
        <f>AI1481*'lista, wskaźniki'!$F$42</f>
        <v>7.0434000000000002E-6</v>
      </c>
      <c r="AW1481" s="20">
        <f>AI1481*'lista, wskaźniki'!$F$43</f>
        <v>7.0434000000000002E-6</v>
      </c>
      <c r="AX1481" s="20">
        <f>AI1481*'lista, wskaźniki'!$F$44</f>
        <v>0</v>
      </c>
      <c r="AY1481" s="20">
        <f>AK1481*'lista, wskaźniki'!$F$26</f>
        <v>0</v>
      </c>
      <c r="AZ1481" s="20">
        <f t="shared" si="671"/>
        <v>0.78632517599999996</v>
      </c>
      <c r="BA1481" s="20">
        <f t="shared" si="672"/>
        <v>7.0434000000000002E-6</v>
      </c>
      <c r="BB1481" s="20">
        <f t="shared" si="673"/>
        <v>7.0434000000000002E-6</v>
      </c>
      <c r="BC1481" s="20">
        <f t="shared" si="674"/>
        <v>0</v>
      </c>
      <c r="BD1481" s="941"/>
      <c r="BE1481" s="941"/>
      <c r="BF1481" s="941"/>
      <c r="BG1481" s="941"/>
      <c r="BH1481" s="283"/>
      <c r="BI1481" s="941"/>
      <c r="BJ1481" s="283"/>
      <c r="BK1481" s="941"/>
      <c r="BL1481" s="283"/>
      <c r="BM1481" s="283"/>
      <c r="BN1481" s="283"/>
      <c r="BO1481" s="283"/>
      <c r="BP1481" s="283"/>
      <c r="BQ1481" s="283"/>
      <c r="BR1481" s="283"/>
      <c r="BS1481" s="1005"/>
      <c r="BT1481" s="1005"/>
      <c r="BU1481" s="1005"/>
      <c r="BV1481" s="1005"/>
      <c r="BW1481" s="1005"/>
      <c r="BX1481" s="1005"/>
      <c r="BY1481" s="1008"/>
      <c r="CA1481" s="365" t="b">
        <f t="shared" si="675"/>
        <v>0</v>
      </c>
      <c r="CB1481" s="365" t="b">
        <f t="shared" si="676"/>
        <v>0</v>
      </c>
      <c r="CC1481" s="365" t="b">
        <f t="shared" si="677"/>
        <v>0</v>
      </c>
      <c r="CD1481" s="365">
        <f t="shared" si="678"/>
        <v>0</v>
      </c>
      <c r="CE1481" s="365" t="b">
        <f t="shared" si="679"/>
        <v>0</v>
      </c>
      <c r="CF1481" s="365" t="b">
        <f t="shared" si="680"/>
        <v>0</v>
      </c>
      <c r="CG1481" s="365" t="b">
        <f t="shared" si="681"/>
        <v>0</v>
      </c>
      <c r="CH1481" s="365">
        <f t="shared" si="682"/>
        <v>14.0868</v>
      </c>
      <c r="CI1481" s="72" t="b">
        <f t="shared" si="683"/>
        <v>0</v>
      </c>
      <c r="CJ1481" s="72" t="b">
        <f t="shared" si="684"/>
        <v>0</v>
      </c>
      <c r="CK1481" s="72" t="b">
        <f t="shared" si="685"/>
        <v>0</v>
      </c>
      <c r="CL1481" s="72">
        <f t="shared" si="686"/>
        <v>0</v>
      </c>
      <c r="CM1481" s="72" t="b">
        <f t="shared" si="687"/>
        <v>0</v>
      </c>
      <c r="CN1481" s="72" t="b">
        <f t="shared" si="688"/>
        <v>0</v>
      </c>
      <c r="CP1481" s="13">
        <f t="shared" si="689"/>
        <v>0</v>
      </c>
      <c r="CQ1481" s="13" t="b">
        <f t="shared" si="690"/>
        <v>0</v>
      </c>
      <c r="CR1481" s="13" t="b">
        <f t="shared" si="691"/>
        <v>0</v>
      </c>
      <c r="CS1481" s="13" t="b">
        <f t="shared" si="668"/>
        <v>0</v>
      </c>
      <c r="CT1481" s="13" t="b">
        <f t="shared" si="696"/>
        <v>0</v>
      </c>
      <c r="CU1481" s="13" t="b">
        <f t="shared" si="669"/>
        <v>0</v>
      </c>
      <c r="CV1481" s="13" t="b">
        <f t="shared" si="692"/>
        <v>0</v>
      </c>
      <c r="CW1481" s="13" t="b">
        <f t="shared" si="693"/>
        <v>0</v>
      </c>
      <c r="CX1481" s="13" t="b">
        <f t="shared" si="694"/>
        <v>0</v>
      </c>
      <c r="CY1481" s="13" t="b">
        <f t="shared" si="695"/>
        <v>0</v>
      </c>
    </row>
    <row r="1482" spans="1:103" ht="15" thickBot="1">
      <c r="A1482" s="933"/>
      <c r="B1482" s="942"/>
      <c r="C1482" s="942"/>
      <c r="D1482" s="942"/>
      <c r="E1482" s="942"/>
      <c r="F1482" s="942"/>
      <c r="G1482" s="942"/>
      <c r="H1482" s="942"/>
      <c r="I1482" s="942"/>
      <c r="J1482" s="942"/>
      <c r="K1482" s="942"/>
      <c r="L1482" s="942"/>
      <c r="M1482" s="942"/>
      <c r="N1482" s="942"/>
      <c r="O1482" s="176"/>
      <c r="P1482" s="942"/>
      <c r="Q1482" s="942"/>
      <c r="R1482" s="942"/>
      <c r="S1482" s="942"/>
      <c r="T1482" s="942"/>
      <c r="U1482" s="942"/>
      <c r="V1482" s="942"/>
      <c r="W1482" s="21"/>
      <c r="X1482" s="21"/>
      <c r="Y1482" s="21"/>
      <c r="Z1482" s="21"/>
      <c r="AA1482" s="21" t="s">
        <v>37</v>
      </c>
      <c r="AB1482" s="55"/>
      <c r="AC1482" s="55"/>
      <c r="AD1482" s="21"/>
      <c r="AE1482" s="942"/>
      <c r="AF1482" s="334">
        <f t="shared" si="670"/>
        <v>0</v>
      </c>
      <c r="AG1482" s="272">
        <f>IF(R1482="kompletna",Q1482*J1482*0.0036*'lista, wskaźniki'!$F$13, IF(R1482="częściowa",Q1482*J1482*0.0036*'lista, wskaźniki'!$F$14, IF(R1482="brak",Q1482*J1482*0.0036*'lista, wskaźniki'!$F$15,)))</f>
        <v>0</v>
      </c>
      <c r="AH1482" s="334">
        <f>IF(Y1482="inne",K1482*'lista, wskaźniki'!$E$35,IF(Y1482="to samo źródło",0,IF(Y1482=0,0)))</f>
        <v>0</v>
      </c>
      <c r="AI1482" s="334" t="b">
        <f>IF(AA1482="gaz z sieci",AC1482*'lista, wskaźniki'!$D$21)</f>
        <v>0</v>
      </c>
      <c r="AJ1482" s="272">
        <f>IF(AA1482="węgiel",AB1482*'lista, wskaźniki'!$D$20, IF('Sektor mieszkaniowy'!AA1482="drewno",'Sektor mieszkaniowy'!AB1482*'lista, wskaźniki'!$D$22,IF('Sektor mieszkaniowy'!AA1482="pellet",AB1482*'lista, wskaźniki'!$D$23,IF('Sektor mieszkaniowy'!AA1482="gaz z sieci",AB1482*'lista, wskaźniki'!$D$21,IF('Sektor mieszkaniowy'!AA1482="olej opałowy",'Sektor mieszkaniowy'!AB1482*'lista, wskaźniki'!$D$24)))))</f>
        <v>0</v>
      </c>
      <c r="AK1482" s="1003"/>
      <c r="AL1482" s="942"/>
      <c r="AM1482" s="20">
        <f>IF(AA1482="węgiel",AF1482*1/3.6*'lista, wskaźniki'!$F$20,IF(AA1482="drewno",AF1482*1/3.6*'lista, wskaźniki'!$F$22,IF(AA1482="pellet",AF1482*1/3.6*'lista, wskaźniki'!$F$23,IF(AA1482="gaz z sieci",AF1482*1/3.6*'lista, wskaźniki'!$F$21,IF(AA1482="olej opałowy",AF1482*1/3.6*'lista, wskaźniki'!$F$24,0)))))</f>
        <v>0</v>
      </c>
      <c r="AN1482" s="20">
        <f>IF(AA1482="węgiel",AF1482*'lista, wskaźniki'!$E$42,IF(AA1482="drewno",AF1482*'lista, wskaźniki'!$G$42,IF(AA1482="pellet",AF1482*'lista, wskaźniki'!$H$42,IF(AA1482="gaz z sieci",AF1482*'lista, wskaźniki'!$F$42,IF(AA1482="olej opałowy",AF1482*'lista, wskaźniki'!$I$42,0)))))</f>
        <v>0</v>
      </c>
      <c r="AO1482" s="20">
        <f>IF(AA1482="węgiel",AF1482*'lista, wskaźniki'!$E$43,IF(AA1482="drewno",AF1482*'lista, wskaźniki'!$G$43,IF(AA1482="pellet",AF1482*'lista, wskaźniki'!$H$43,IF(AA1482="gaz z sieci",AF1482*'lista, wskaźniki'!$F$43,IF(AA1482="olej opałowy",AF1482*'lista, wskaźniki'!$I$43,0)))))</f>
        <v>0</v>
      </c>
      <c r="AP1482" s="20">
        <f>IF(AA1482="węgiel",AF1482*'lista, wskaźniki'!$E$44,IF(AA1482="drewno",AF1482*'lista, wskaźniki'!$G$44,IF(AA1482="pellet",AF1482*'lista, wskaźniki'!$H$44,IF(AA1482="gaz z sieci",AF1482*'lista, wskaźniki'!$F$44,IF(AA1482="olej opałowy",AF1482*'lista, wskaźniki'!$I$44,0)))))</f>
        <v>0</v>
      </c>
      <c r="AQ1482" s="20" t="b">
        <f>IF(Z1482="gaz",AH1482*1/3.6*'lista, wskaźniki'!$F$21,IF(Z1482="energia elektryczna",AH1482*1/3.6*'lista, wskaźniki'!$F$26))</f>
        <v>0</v>
      </c>
      <c r="AR1482" s="20" t="b">
        <f>IF(Z1482="gaz",AH1482*'lista, wskaźniki'!$F$42,IF(Z1482="energia elektryczna",AH1482*0))</f>
        <v>0</v>
      </c>
      <c r="AS1482" s="20" t="b">
        <f>IF(Z1482="gaz",AH1482*'lista, wskaźniki'!$F$43,IF(Z1482="energia elektryczna",AH1482*0))</f>
        <v>0</v>
      </c>
      <c r="AT1482" s="20" t="b">
        <f>IF(Z1482="gaz",AH1482*'lista, wskaźniki'!$F$44,IF(Z1482="energia elektryczna",AH1482*0))</f>
        <v>0</v>
      </c>
      <c r="AU1482" s="20">
        <f>AI1482*1/3.6*'lista, wskaźniki'!$F$21</f>
        <v>0</v>
      </c>
      <c r="AV1482" s="20">
        <f>AI1482*'lista, wskaźniki'!$F$42</f>
        <v>0</v>
      </c>
      <c r="AW1482" s="20">
        <f>AI1482*'lista, wskaźniki'!$F$43</f>
        <v>0</v>
      </c>
      <c r="AX1482" s="20">
        <f>AI1482*'lista, wskaźniki'!$F$44</f>
        <v>0</v>
      </c>
      <c r="AY1482" s="20">
        <f>AK1482*'lista, wskaźniki'!$F$26</f>
        <v>0</v>
      </c>
      <c r="AZ1482" s="20">
        <f t="shared" si="671"/>
        <v>0</v>
      </c>
      <c r="BA1482" s="20">
        <f t="shared" si="672"/>
        <v>0</v>
      </c>
      <c r="BB1482" s="20">
        <f t="shared" si="673"/>
        <v>0</v>
      </c>
      <c r="BC1482" s="20">
        <f t="shared" si="674"/>
        <v>0</v>
      </c>
      <c r="BD1482" s="942"/>
      <c r="BE1482" s="942"/>
      <c r="BF1482" s="942"/>
      <c r="BG1482" s="942"/>
      <c r="BH1482" s="21"/>
      <c r="BI1482" s="942"/>
      <c r="BJ1482" s="21"/>
      <c r="BK1482" s="942"/>
      <c r="BL1482" s="21"/>
      <c r="BM1482" s="21"/>
      <c r="BN1482" s="21"/>
      <c r="BO1482" s="21"/>
      <c r="BP1482" s="21"/>
      <c r="BQ1482" s="21"/>
      <c r="BR1482" s="21"/>
      <c r="BS1482" s="1006"/>
      <c r="BT1482" s="1006"/>
      <c r="BU1482" s="1006"/>
      <c r="BV1482" s="1006"/>
      <c r="BW1482" s="1006"/>
      <c r="BX1482" s="1006"/>
      <c r="BY1482" s="1009"/>
      <c r="CA1482" s="365" t="b">
        <f t="shared" si="675"/>
        <v>0</v>
      </c>
      <c r="CB1482" s="365" t="b">
        <f t="shared" si="676"/>
        <v>0</v>
      </c>
      <c r="CC1482" s="365" t="b">
        <f t="shared" si="677"/>
        <v>0</v>
      </c>
      <c r="CD1482" s="365" t="b">
        <f t="shared" si="678"/>
        <v>0</v>
      </c>
      <c r="CE1482" s="365">
        <f t="shared" si="679"/>
        <v>0</v>
      </c>
      <c r="CF1482" s="365" t="b">
        <f t="shared" si="680"/>
        <v>0</v>
      </c>
      <c r="CG1482" s="365" t="b">
        <f t="shared" si="681"/>
        <v>0</v>
      </c>
      <c r="CH1482" s="365" t="b">
        <f t="shared" si="682"/>
        <v>0</v>
      </c>
      <c r="CI1482" s="72" t="b">
        <f t="shared" si="683"/>
        <v>0</v>
      </c>
      <c r="CJ1482" s="72" t="b">
        <f t="shared" si="684"/>
        <v>0</v>
      </c>
      <c r="CK1482" s="72" t="b">
        <f t="shared" si="685"/>
        <v>0</v>
      </c>
      <c r="CL1482" s="72">
        <f t="shared" si="686"/>
        <v>0</v>
      </c>
      <c r="CM1482" s="72">
        <f t="shared" si="687"/>
        <v>0</v>
      </c>
      <c r="CN1482" s="72" t="b">
        <f t="shared" si="688"/>
        <v>0</v>
      </c>
      <c r="CP1482" s="13">
        <f t="shared" si="689"/>
        <v>0</v>
      </c>
      <c r="CQ1482" s="13" t="b">
        <f t="shared" si="690"/>
        <v>0</v>
      </c>
      <c r="CR1482" s="13" t="b">
        <f t="shared" si="691"/>
        <v>0</v>
      </c>
      <c r="CS1482" s="13" t="b">
        <f t="shared" ref="CS1482:CS1545" si="697">IF(R1482="kompletna",CR1482,IF(R1482="częściowa",0.5*CR1482,IF(R1482="brak",0*CR1482)))</f>
        <v>0</v>
      </c>
      <c r="CT1482" s="13" t="b">
        <f t="shared" si="696"/>
        <v>0</v>
      </c>
      <c r="CU1482" s="13" t="b">
        <f t="shared" si="669"/>
        <v>0</v>
      </c>
      <c r="CV1482" s="13" t="b">
        <f t="shared" si="692"/>
        <v>0</v>
      </c>
      <c r="CW1482" s="13" t="b">
        <f t="shared" si="693"/>
        <v>0</v>
      </c>
      <c r="CX1482" s="13" t="b">
        <f t="shared" si="694"/>
        <v>0</v>
      </c>
      <c r="CY1482" s="13" t="b">
        <f t="shared" si="695"/>
        <v>0</v>
      </c>
    </row>
    <row r="1483" spans="1:103" ht="15" thickBot="1">
      <c r="A1483" s="931">
        <v>297</v>
      </c>
      <c r="B1483" s="1126" t="s">
        <v>212</v>
      </c>
      <c r="C1483" s="1126">
        <v>36</v>
      </c>
      <c r="D1483" s="1126" t="s">
        <v>1</v>
      </c>
      <c r="E1483" s="1126" t="s">
        <v>5</v>
      </c>
      <c r="F1483" s="1126"/>
      <c r="G1483" s="1126">
        <v>6</v>
      </c>
      <c r="H1483" s="1126"/>
      <c r="I1483" s="1126" t="s">
        <v>14</v>
      </c>
      <c r="J1483" s="1126">
        <v>168</v>
      </c>
      <c r="K1483" s="1126">
        <v>7</v>
      </c>
      <c r="L1483" s="1126" t="s">
        <v>16</v>
      </c>
      <c r="M1483" s="1126"/>
      <c r="N1483" s="1126" t="s">
        <v>16</v>
      </c>
      <c r="O1483" s="1126"/>
      <c r="P1483" s="1126" t="s">
        <v>16</v>
      </c>
      <c r="Q1483" s="940">
        <f>IF(I1483="&lt;1966",'lista, wskaźniki'!$G$4,IF(I1483="1967-1985",'lista, wskaźniki'!$G$5,IF(I1483="1986-1992",'lista, wskaźniki'!$G$6,IF(I1483="1993-1996",'lista, wskaźniki'!$G$7,IF(I1483="&gt;1997",'lista, wskaźniki'!$G$8,IF(I1483=0,'lista, wskaźniki'!$G$4))))))</f>
        <v>115</v>
      </c>
      <c r="R1483" s="1126" t="s">
        <v>21</v>
      </c>
      <c r="S1483" s="1126" t="s">
        <v>27</v>
      </c>
      <c r="T1483" s="1126">
        <v>22</v>
      </c>
      <c r="U1483" s="1126">
        <v>2005</v>
      </c>
      <c r="V1483" s="1126"/>
      <c r="W1483" s="113" t="s">
        <v>35</v>
      </c>
      <c r="X1483" s="113" t="s">
        <v>39</v>
      </c>
      <c r="Y1483" s="115" t="s">
        <v>24</v>
      </c>
      <c r="Z1483" s="115" t="s">
        <v>40</v>
      </c>
      <c r="AA1483" s="113" t="s">
        <v>35</v>
      </c>
      <c r="AB1483" s="114">
        <v>1</v>
      </c>
      <c r="AC1483" s="114"/>
      <c r="AD1483" s="113">
        <v>750</v>
      </c>
      <c r="AE1483" s="1126">
        <v>4</v>
      </c>
      <c r="AF1483" s="334">
        <f t="shared" si="670"/>
        <v>32.180599999999998</v>
      </c>
      <c r="AG1483" s="272">
        <f>IF(R1483="kompletna",Q1483*J1483*0.0036*'lista, wskaźniki'!$F$13, IF(R1483="częściowa",Q1483*J1483*0.0036*'lista, wskaźniki'!$F$14, IF(R1483="brak",Q1483*J1483*0.0036*'lista, wskaźniki'!$F$15,)))</f>
        <v>41.731199999999994</v>
      </c>
      <c r="AH1483" s="334">
        <f>IF(Y1483="inne",K1483*'lista, wskaźniki'!$E$35,IF(Y1483="to samo źródło",0,IF(Y1483=0,0)))</f>
        <v>15.174975375000002</v>
      </c>
      <c r="AI1483" s="334" t="b">
        <f>IF(AA1483="gaz z sieci",AC1483*'lista, wskaźniki'!$D$21)</f>
        <v>0</v>
      </c>
      <c r="AJ1483" s="272">
        <f>IF(AA1483="węgiel",AB1483*'lista, wskaźniki'!$D$20, IF('Sektor mieszkaniowy'!AA1483="drewno",'Sektor mieszkaniowy'!AB1483*'lista, wskaźniki'!$D$22,IF('Sektor mieszkaniowy'!AA1483="pellet",AB1483*'lista, wskaźniki'!$D$23,IF('Sektor mieszkaniowy'!AA1483="gaz z sieci",AB1483*'lista, wskaźniki'!$D$21,IF('Sektor mieszkaniowy'!AA1483="olej opałowy",'Sektor mieszkaniowy'!AB1483*'lista, wskaźniki'!$D$24)))))</f>
        <v>22.63</v>
      </c>
      <c r="AK1483" s="1129">
        <f>AL1483/'lista, wskaźniki'!$A$127</f>
        <v>0</v>
      </c>
      <c r="AL1483" s="1126"/>
      <c r="AM1483" s="20">
        <f>IF(AA1483="węgiel",AF1483*1/3.6*'lista, wskaźniki'!$F$20,IF(AA1483="drewno",AF1483*1/3.6*'lista, wskaźniki'!$F$22,IF(AA1483="pellet",AF1483*1/3.6*'lista, wskaźniki'!$F$23,IF(AA1483="gaz z sieci",AF1483*1/3.6*'lista, wskaźniki'!$F$21,IF(AA1483="olej opałowy",AF1483*1/3.6*'lista, wskaźniki'!$F$24,0)))))</f>
        <v>3.0484682379999999</v>
      </c>
      <c r="AN1483" s="20">
        <f>IF(AA1483="węgiel",AF1483*'lista, wskaźniki'!$E$42,IF(AA1483="drewno",AF1483*'lista, wskaźniki'!$G$42,IF(AA1483="pellet",AF1483*'lista, wskaźniki'!$H$42,IF(AA1483="gaz z sieci",AF1483*'lista, wskaźniki'!$F$42,IF(AA1483="olej opałowy",AF1483*'lista, wskaźniki'!$I$42,0)))))</f>
        <v>1.2228628E-2</v>
      </c>
      <c r="AO1483" s="20">
        <f>IF(AA1483="węgiel",AF1483*'lista, wskaźniki'!$E$43,IF(AA1483="drewno",AF1483*'lista, wskaźniki'!$G$43,IF(AA1483="pellet",AF1483*'lista, wskaźniki'!$H$43,IF(AA1483="gaz z sieci",AF1483*'lista, wskaźniki'!$F$43,IF(AA1483="olej opałowy",AF1483*'lista, wskaźniki'!$I$43,0)))))</f>
        <v>1.1585016E-2</v>
      </c>
      <c r="AP1483" s="20">
        <f>IF(AA1483="węgiel",AF1483*'lista, wskaźniki'!$E$44,IF(AA1483="drewno",AF1483*'lista, wskaźniki'!$G$44,IF(AA1483="pellet",AF1483*'lista, wskaźniki'!$H$44,IF(AA1483="gaz z sieci",AF1483*'lista, wskaźniki'!$F$44,IF(AA1483="olej opałowy",AF1483*'lista, wskaźniki'!$I$44,0)))))</f>
        <v>8.6887619999999999E-6</v>
      </c>
      <c r="AQ1483" s="360">
        <f>IF(Z1483="gaz",AH1483*1/3.6*'lista, wskaźniki'!$F$21,IF(Z1483="energia elektryczna",AH1483*1/3.6*'lista, wskaźniki'!$F$26))</f>
        <v>3.7515911343750008</v>
      </c>
      <c r="AR1483" s="20">
        <f>IF(Z1483="gaz",AH1483*'lista, wskaźniki'!$F$42,IF(Z1483="energia elektryczna",AH1483*0))</f>
        <v>0</v>
      </c>
      <c r="AS1483" s="20">
        <f>IF(Z1483="gaz",AH1483*'lista, wskaźniki'!$F$43,IF(Z1483="energia elektryczna",AH1483*0))</f>
        <v>0</v>
      </c>
      <c r="AT1483" s="20">
        <f>IF(Z1483="gaz",AH1483*'lista, wskaźniki'!$F$44,IF(Z1483="energia elektryczna",AH1483*0))</f>
        <v>0</v>
      </c>
      <c r="AU1483" s="20">
        <f>AI1483*1/3.6*'lista, wskaźniki'!$F$21</f>
        <v>0</v>
      </c>
      <c r="AV1483" s="20">
        <f>AI1483*'lista, wskaźniki'!$F$42</f>
        <v>0</v>
      </c>
      <c r="AW1483" s="20">
        <f>AI1483*'lista, wskaźniki'!$F$43</f>
        <v>0</v>
      </c>
      <c r="AX1483" s="20">
        <f>AI1483*'lista, wskaźniki'!$F$44</f>
        <v>0</v>
      </c>
      <c r="AY1483" s="20">
        <f>AK1483*'lista, wskaźniki'!$F$26</f>
        <v>0</v>
      </c>
      <c r="AZ1483" s="20">
        <f t="shared" si="671"/>
        <v>6.8000593723750011</v>
      </c>
      <c r="BA1483" s="20">
        <f t="shared" si="672"/>
        <v>1.2228628E-2</v>
      </c>
      <c r="BB1483" s="20">
        <f t="shared" si="673"/>
        <v>1.1585016E-2</v>
      </c>
      <c r="BC1483" s="20">
        <f t="shared" si="674"/>
        <v>8.6887619999999999E-6</v>
      </c>
      <c r="BD1483" s="1126" t="s">
        <v>16</v>
      </c>
      <c r="BE1483" s="1126" t="s">
        <v>17</v>
      </c>
      <c r="BF1483" s="1126" t="s">
        <v>17</v>
      </c>
      <c r="BG1483" s="1126" t="s">
        <v>17</v>
      </c>
      <c r="BH1483" s="113"/>
      <c r="BI1483" s="1126" t="s">
        <v>16</v>
      </c>
      <c r="BJ1483" s="113" t="s">
        <v>52</v>
      </c>
      <c r="BK1483" s="1126" t="s">
        <v>17</v>
      </c>
      <c r="BL1483" s="113"/>
      <c r="BM1483" s="113"/>
      <c r="BN1483" s="113"/>
      <c r="BO1483" s="113" t="s">
        <v>57</v>
      </c>
      <c r="BP1483" s="113" t="s">
        <v>52</v>
      </c>
      <c r="BQ1483" s="113" t="s">
        <v>120</v>
      </c>
      <c r="BR1483" s="113">
        <v>1</v>
      </c>
      <c r="BS1483" s="1123">
        <v>1000</v>
      </c>
      <c r="BT1483" s="1123"/>
      <c r="BU1483" s="1123">
        <v>120</v>
      </c>
      <c r="BV1483" s="1123"/>
      <c r="BW1483" s="1123"/>
      <c r="BX1483" s="1123">
        <v>550</v>
      </c>
      <c r="BY1483" s="1141"/>
      <c r="CA1483" s="365">
        <f t="shared" si="675"/>
        <v>32.180599999999998</v>
      </c>
      <c r="CB1483" s="365" t="b">
        <f t="shared" si="676"/>
        <v>0</v>
      </c>
      <c r="CC1483" s="365" t="b">
        <f t="shared" si="677"/>
        <v>0</v>
      </c>
      <c r="CD1483" s="365" t="b">
        <f t="shared" si="678"/>
        <v>0</v>
      </c>
      <c r="CE1483" s="365" t="b">
        <f t="shared" si="679"/>
        <v>0</v>
      </c>
      <c r="CF1483" s="365" t="b">
        <f t="shared" si="680"/>
        <v>0</v>
      </c>
      <c r="CG1483" s="365">
        <f t="shared" si="681"/>
        <v>15.174975375000002</v>
      </c>
      <c r="CH1483" s="365" t="b">
        <f t="shared" si="682"/>
        <v>0</v>
      </c>
      <c r="CI1483" s="72">
        <f t="shared" si="683"/>
        <v>32.180599999999998</v>
      </c>
      <c r="CJ1483" s="72" t="b">
        <f t="shared" si="684"/>
        <v>0</v>
      </c>
      <c r="CK1483" s="72" t="b">
        <f t="shared" si="685"/>
        <v>0</v>
      </c>
      <c r="CL1483" s="72">
        <f t="shared" si="686"/>
        <v>0</v>
      </c>
      <c r="CM1483" s="72" t="b">
        <f t="shared" si="687"/>
        <v>0</v>
      </c>
      <c r="CN1483" s="72">
        <f t="shared" si="688"/>
        <v>15.174975375000002</v>
      </c>
      <c r="CP1483" s="13" t="b">
        <f t="shared" si="689"/>
        <v>0</v>
      </c>
      <c r="CQ1483" s="13" t="b">
        <f t="shared" si="690"/>
        <v>0</v>
      </c>
      <c r="CR1483" s="13" t="b">
        <f t="shared" si="691"/>
        <v>0</v>
      </c>
      <c r="CS1483" s="13" t="b">
        <f t="shared" si="697"/>
        <v>0</v>
      </c>
      <c r="CT1483" s="13" t="b">
        <f t="shared" si="696"/>
        <v>0</v>
      </c>
      <c r="CU1483" s="13" t="b">
        <f t="shared" si="669"/>
        <v>0</v>
      </c>
      <c r="CV1483" s="13" t="b">
        <f t="shared" si="692"/>
        <v>0</v>
      </c>
      <c r="CW1483" s="13" t="b">
        <f t="shared" si="693"/>
        <v>0</v>
      </c>
      <c r="CX1483" s="13">
        <f t="shared" si="694"/>
        <v>168</v>
      </c>
      <c r="CY1483" s="13">
        <f t="shared" si="695"/>
        <v>168</v>
      </c>
    </row>
    <row r="1484" spans="1:103" ht="15" thickBot="1">
      <c r="A1484" s="932"/>
      <c r="B1484" s="1127"/>
      <c r="C1484" s="1127"/>
      <c r="D1484" s="1127"/>
      <c r="E1484" s="1127"/>
      <c r="F1484" s="1127"/>
      <c r="G1484" s="1127"/>
      <c r="H1484" s="1127"/>
      <c r="I1484" s="1127"/>
      <c r="J1484" s="1127"/>
      <c r="K1484" s="1127"/>
      <c r="L1484" s="1127"/>
      <c r="M1484" s="1127"/>
      <c r="N1484" s="1127"/>
      <c r="O1484" s="1127"/>
      <c r="P1484" s="1127"/>
      <c r="Q1484" s="941"/>
      <c r="R1484" s="1127"/>
      <c r="S1484" s="1127"/>
      <c r="T1484" s="1127"/>
      <c r="U1484" s="1127"/>
      <c r="V1484" s="1127"/>
      <c r="W1484" s="20" t="s">
        <v>36</v>
      </c>
      <c r="X1484" s="115"/>
      <c r="Y1484" s="115"/>
      <c r="Z1484" s="115"/>
      <c r="AA1484" s="115" t="s">
        <v>36</v>
      </c>
      <c r="AB1484" s="116">
        <v>10</v>
      </c>
      <c r="AC1484" s="116"/>
      <c r="AD1484" s="115">
        <v>500</v>
      </c>
      <c r="AE1484" s="1127"/>
      <c r="AF1484" s="334">
        <f t="shared" si="670"/>
        <v>98.864999999999995</v>
      </c>
      <c r="AG1484" s="272">
        <v>41.73</v>
      </c>
      <c r="AH1484" s="334">
        <f>IF(Y1484="inne",K1484*'lista, wskaźniki'!$E$35,IF(Y1484="to samo źródło",0,IF(Y1484=0,0)))</f>
        <v>0</v>
      </c>
      <c r="AI1484" s="334" t="b">
        <f>IF(AA1484="gaz z sieci",AC1484*'lista, wskaźniki'!$D$21)</f>
        <v>0</v>
      </c>
      <c r="AJ1484" s="272">
        <f>IF(AA1484="węgiel",AB1484*'lista, wskaźniki'!$D$20, IF('Sektor mieszkaniowy'!AA1484="drewno",'Sektor mieszkaniowy'!AB1484*'lista, wskaźniki'!$D$22,IF('Sektor mieszkaniowy'!AA1484="pellet",AB1484*'lista, wskaźniki'!$D$23,IF('Sektor mieszkaniowy'!AA1484="gaz z sieci",AB1484*'lista, wskaźniki'!$D$21,IF('Sektor mieszkaniowy'!AA1484="olej opałowy",'Sektor mieszkaniowy'!AB1484*'lista, wskaźniki'!$D$24)))))</f>
        <v>156</v>
      </c>
      <c r="AK1484" s="1130"/>
      <c r="AL1484" s="1127"/>
      <c r="AM1484" s="20">
        <f>IF(AA1484="węgiel",AF1484*1/3.6*'lista, wskaźniki'!$F$20,IF(AA1484="drewno",AF1484*1/3.6*'lista, wskaźniki'!$F$22,IF(AA1484="pellet",AF1484*1/3.6*'lista, wskaźniki'!$F$23,IF(AA1484="gaz z sieci",AF1484*1/3.6*'lista, wskaźniki'!$F$21,IF(AA1484="olej opałowy",AF1484*1/3.6*'lista, wskaźniki'!$F$24,0)))))</f>
        <v>0</v>
      </c>
      <c r="AN1484" s="20">
        <f>IF(AA1484="węgiel",AF1484*'lista, wskaźniki'!$E$42,IF(AA1484="drewno",AF1484*'lista, wskaźniki'!$G$42,IF(AA1484="pellet",AF1484*'lista, wskaźniki'!$H$42,IF(AA1484="gaz z sieci",AF1484*'lista, wskaźniki'!$F$42,IF(AA1484="olej opałowy",AF1484*'lista, wskaźniki'!$I$42,0)))))</f>
        <v>8.0080649999999989E-2</v>
      </c>
      <c r="AO1484" s="20">
        <f>IF(AA1484="węgiel",AF1484*'lista, wskaźniki'!$E$43,IF(AA1484="drewno",AF1484*'lista, wskaźniki'!$G$43,IF(AA1484="pellet",AF1484*'lista, wskaźniki'!$H$43,IF(AA1484="gaz z sieci",AF1484*'lista, wskaźniki'!$F$43,IF(AA1484="olej opałowy",AF1484*'lista, wskaźniki'!$I$43,0)))))</f>
        <v>8.0080649999999989E-2</v>
      </c>
      <c r="AP1484" s="20">
        <f>IF(AA1484="węgiel",AF1484*'lista, wskaźniki'!$E$44,IF(AA1484="drewno",AF1484*'lista, wskaźniki'!$G$44,IF(AA1484="pellet",AF1484*'lista, wskaźniki'!$H$44,IF(AA1484="gaz z sieci",AF1484*'lista, wskaźniki'!$F$44,IF(AA1484="olej opałowy",AF1484*'lista, wskaźniki'!$I$44,0)))))</f>
        <v>2.4716249999999999E-5</v>
      </c>
      <c r="AQ1484" s="20" t="b">
        <f>IF(Z1484="gaz",AH1484*1/3.6*'lista, wskaźniki'!$F$21,IF(Z1484="energia elektryczna",AH1484*1/3.6*'lista, wskaźniki'!$F$26))</f>
        <v>0</v>
      </c>
      <c r="AR1484" s="20" t="b">
        <f>IF(Z1484="gaz",AH1484*'lista, wskaźniki'!$F$42,IF(Z1484="energia elektryczna",AH1484*0))</f>
        <v>0</v>
      </c>
      <c r="AS1484" s="20" t="b">
        <f>IF(Z1484="gaz",AH1484*'lista, wskaźniki'!$F$43,IF(Z1484="energia elektryczna",AH1484*0))</f>
        <v>0</v>
      </c>
      <c r="AT1484" s="20" t="b">
        <f>IF(Z1484="gaz",AH1484*'lista, wskaźniki'!$F$44,IF(Z1484="energia elektryczna",AH1484*0))</f>
        <v>0</v>
      </c>
      <c r="AU1484" s="20">
        <f>AI1484*1/3.6*'lista, wskaźniki'!$F$21</f>
        <v>0</v>
      </c>
      <c r="AV1484" s="20">
        <f>AI1484*'lista, wskaźniki'!$F$42</f>
        <v>0</v>
      </c>
      <c r="AW1484" s="20">
        <f>AI1484*'lista, wskaźniki'!$F$43</f>
        <v>0</v>
      </c>
      <c r="AX1484" s="20">
        <f>AI1484*'lista, wskaźniki'!$F$44</f>
        <v>0</v>
      </c>
      <c r="AY1484" s="20">
        <f>AK1484*'lista, wskaźniki'!$F$26</f>
        <v>0</v>
      </c>
      <c r="AZ1484" s="20">
        <f t="shared" si="671"/>
        <v>0</v>
      </c>
      <c r="BA1484" s="20">
        <f t="shared" si="672"/>
        <v>8.0080649999999989E-2</v>
      </c>
      <c r="BB1484" s="20">
        <f t="shared" si="673"/>
        <v>8.0080649999999989E-2</v>
      </c>
      <c r="BC1484" s="20">
        <f t="shared" si="674"/>
        <v>2.4716249999999999E-5</v>
      </c>
      <c r="BD1484" s="1127"/>
      <c r="BE1484" s="1127"/>
      <c r="BF1484" s="1127"/>
      <c r="BG1484" s="1127"/>
      <c r="BH1484" s="115"/>
      <c r="BI1484" s="1127"/>
      <c r="BJ1484" s="115"/>
      <c r="BK1484" s="1127"/>
      <c r="BL1484" s="115"/>
      <c r="BM1484" s="115"/>
      <c r="BN1484" s="115"/>
      <c r="BO1484" s="115"/>
      <c r="BP1484" s="115" t="s">
        <v>53</v>
      </c>
      <c r="BQ1484" s="115" t="s">
        <v>121</v>
      </c>
      <c r="BR1484" s="115">
        <v>1</v>
      </c>
      <c r="BS1484" s="1124"/>
      <c r="BT1484" s="1124"/>
      <c r="BU1484" s="1124"/>
      <c r="BV1484" s="1124"/>
      <c r="BW1484" s="1124"/>
      <c r="BX1484" s="1124"/>
      <c r="BY1484" s="1142"/>
      <c r="CA1484" s="365" t="b">
        <f t="shared" si="675"/>
        <v>0</v>
      </c>
      <c r="CB1484" s="365">
        <f t="shared" si="676"/>
        <v>98.864999999999995</v>
      </c>
      <c r="CC1484" s="365" t="b">
        <f t="shared" si="677"/>
        <v>0</v>
      </c>
      <c r="CD1484" s="365" t="b">
        <f t="shared" si="678"/>
        <v>0</v>
      </c>
      <c r="CE1484" s="365" t="b">
        <f t="shared" si="679"/>
        <v>0</v>
      </c>
      <c r="CF1484" s="365" t="b">
        <f t="shared" si="680"/>
        <v>0</v>
      </c>
      <c r="CG1484" s="365" t="b">
        <f t="shared" si="681"/>
        <v>0</v>
      </c>
      <c r="CH1484" s="365" t="b">
        <f t="shared" si="682"/>
        <v>0</v>
      </c>
      <c r="CI1484" s="72" t="b">
        <f t="shared" si="683"/>
        <v>0</v>
      </c>
      <c r="CJ1484" s="72">
        <f t="shared" si="684"/>
        <v>98.864999999999995</v>
      </c>
      <c r="CK1484" s="72" t="b">
        <f t="shared" si="685"/>
        <v>0</v>
      </c>
      <c r="CL1484" s="72">
        <f t="shared" si="686"/>
        <v>0</v>
      </c>
      <c r="CM1484" s="72" t="b">
        <f t="shared" si="687"/>
        <v>0</v>
      </c>
      <c r="CN1484" s="72" t="b">
        <f t="shared" si="688"/>
        <v>0</v>
      </c>
      <c r="CP1484" s="13">
        <f t="shared" si="689"/>
        <v>0</v>
      </c>
      <c r="CQ1484" s="13" t="b">
        <f t="shared" si="690"/>
        <v>0</v>
      </c>
      <c r="CR1484" s="13" t="b">
        <f t="shared" si="691"/>
        <v>0</v>
      </c>
      <c r="CS1484" s="13" t="b">
        <f t="shared" si="697"/>
        <v>0</v>
      </c>
      <c r="CT1484" s="13" t="b">
        <f t="shared" si="696"/>
        <v>0</v>
      </c>
      <c r="CU1484" s="13" t="b">
        <f t="shared" si="669"/>
        <v>0</v>
      </c>
      <c r="CV1484" s="13" t="b">
        <f t="shared" si="692"/>
        <v>0</v>
      </c>
      <c r="CW1484" s="13" t="b">
        <f t="shared" si="693"/>
        <v>0</v>
      </c>
      <c r="CX1484" s="13" t="b">
        <f t="shared" si="694"/>
        <v>0</v>
      </c>
      <c r="CY1484" s="13" t="b">
        <f t="shared" si="695"/>
        <v>0</v>
      </c>
    </row>
    <row r="1485" spans="1:103" ht="15" thickBot="1">
      <c r="A1485" s="932"/>
      <c r="B1485" s="1127"/>
      <c r="C1485" s="1127"/>
      <c r="D1485" s="1127"/>
      <c r="E1485" s="1127"/>
      <c r="F1485" s="1127"/>
      <c r="G1485" s="1127"/>
      <c r="H1485" s="1127"/>
      <c r="I1485" s="1127"/>
      <c r="J1485" s="1127"/>
      <c r="K1485" s="1127"/>
      <c r="L1485" s="1127"/>
      <c r="M1485" s="1127"/>
      <c r="N1485" s="1127"/>
      <c r="O1485" s="1127"/>
      <c r="P1485" s="1127"/>
      <c r="Q1485" s="941"/>
      <c r="R1485" s="1127"/>
      <c r="S1485" s="1127"/>
      <c r="T1485" s="1127"/>
      <c r="U1485" s="1127"/>
      <c r="V1485" s="1127"/>
      <c r="W1485" s="115"/>
      <c r="X1485" s="115"/>
      <c r="Y1485" s="115"/>
      <c r="Z1485" s="115"/>
      <c r="AA1485" s="115" t="s">
        <v>50</v>
      </c>
      <c r="AB1485" s="116"/>
      <c r="AC1485" s="116"/>
      <c r="AD1485" s="115"/>
      <c r="AE1485" s="1127"/>
      <c r="AF1485" s="334">
        <f t="shared" si="670"/>
        <v>0</v>
      </c>
      <c r="AG1485" s="272">
        <f>IF(R1485="kompletna",Q1485*J1485*0.0036*'lista, wskaźniki'!$F$13, IF(R1485="częściowa",Q1485*J1485*0.0036*'lista, wskaźniki'!$F$14, IF(R1485="brak",Q1485*J1485*0.0036*'lista, wskaźniki'!$F$15,)))</f>
        <v>0</v>
      </c>
      <c r="AH1485" s="334">
        <f>IF(Y1485="inne",K1485*'lista, wskaźniki'!$E$35,IF(Y1485="to samo źródło",0,IF(Y1485=0,0)))</f>
        <v>0</v>
      </c>
      <c r="AI1485" s="334" t="b">
        <f>IF(AA1485="gaz z sieci",AC1485*'lista, wskaźniki'!$D$21)</f>
        <v>0</v>
      </c>
      <c r="AJ1485" s="272">
        <f>IF(AA1485="węgiel",AB1485*'lista, wskaźniki'!$D$20, IF('Sektor mieszkaniowy'!AA1485="drewno",'Sektor mieszkaniowy'!AB1485*'lista, wskaźniki'!$D$22,IF('Sektor mieszkaniowy'!AA1485="pellet",AB1485*'lista, wskaźniki'!$D$23,IF('Sektor mieszkaniowy'!AA1485="gaz z sieci",AB1485*'lista, wskaźniki'!$D$21,IF('Sektor mieszkaniowy'!AA1485="olej opałowy",'Sektor mieszkaniowy'!AB1485*'lista, wskaźniki'!$D$24)))))</f>
        <v>0</v>
      </c>
      <c r="AK1485" s="1130"/>
      <c r="AL1485" s="1127"/>
      <c r="AM1485" s="20">
        <f>IF(AA1485="węgiel",AF1485*1/3.6*'lista, wskaźniki'!$F$20,IF(AA1485="drewno",AF1485*1/3.6*'lista, wskaźniki'!$F$22,IF(AA1485="pellet",AF1485*1/3.6*'lista, wskaźniki'!$F$23,IF(AA1485="gaz z sieci",AF1485*1/3.6*'lista, wskaźniki'!$F$21,IF(AA1485="olej opałowy",AF1485*1/3.6*'lista, wskaźniki'!$F$24,0)))))</f>
        <v>0</v>
      </c>
      <c r="AN1485" s="20">
        <f>IF(AA1485="węgiel",AF1485*'lista, wskaźniki'!$E$42,IF(AA1485="drewno",AF1485*'lista, wskaźniki'!$G$42,IF(AA1485="pellet",AF1485*'lista, wskaźniki'!$H$42,IF(AA1485="gaz z sieci",AF1485*'lista, wskaźniki'!$F$42,IF(AA1485="olej opałowy",AF1485*'lista, wskaźniki'!$I$42,0)))))</f>
        <v>0</v>
      </c>
      <c r="AO1485" s="20">
        <f>IF(AA1485="węgiel",AF1485*'lista, wskaźniki'!$E$43,IF(AA1485="drewno",AF1485*'lista, wskaźniki'!$G$43,IF(AA1485="pellet",AF1485*'lista, wskaźniki'!$H$43,IF(AA1485="gaz z sieci",AF1485*'lista, wskaźniki'!$F$43,IF(AA1485="olej opałowy",AF1485*'lista, wskaźniki'!$I$43,0)))))</f>
        <v>0</v>
      </c>
      <c r="AP1485" s="20">
        <f>IF(AA1485="węgiel",AF1485*'lista, wskaźniki'!$E$44,IF(AA1485="drewno",AF1485*'lista, wskaźniki'!$G$44,IF(AA1485="pellet",AF1485*'lista, wskaźniki'!$H$44,IF(AA1485="gaz z sieci",AF1485*'lista, wskaźniki'!$F$44,IF(AA1485="olej opałowy",AF1485*'lista, wskaźniki'!$I$44,0)))))</f>
        <v>0</v>
      </c>
      <c r="AQ1485" s="20" t="b">
        <f>IF(Z1485="gaz",AH1485*1/3.6*'lista, wskaźniki'!$F$21,IF(Z1485="energia elektryczna",AH1485*1/3.6*'lista, wskaźniki'!$F$26))</f>
        <v>0</v>
      </c>
      <c r="AR1485" s="20" t="b">
        <f>IF(Z1485="gaz",AH1485*'lista, wskaźniki'!$F$42,IF(Z1485="energia elektryczna",AH1485*0))</f>
        <v>0</v>
      </c>
      <c r="AS1485" s="20" t="b">
        <f>IF(Z1485="gaz",AH1485*'lista, wskaźniki'!$F$43,IF(Z1485="energia elektryczna",AH1485*0))</f>
        <v>0</v>
      </c>
      <c r="AT1485" s="20" t="b">
        <f>IF(Z1485="gaz",AH1485*'lista, wskaźniki'!$F$44,IF(Z1485="energia elektryczna",AH1485*0))</f>
        <v>0</v>
      </c>
      <c r="AU1485" s="20">
        <f>AI1485*1/3.6*'lista, wskaźniki'!$F$21</f>
        <v>0</v>
      </c>
      <c r="AV1485" s="20">
        <f>AI1485*'lista, wskaźniki'!$F$42</f>
        <v>0</v>
      </c>
      <c r="AW1485" s="20">
        <f>AI1485*'lista, wskaźniki'!$F$43</f>
        <v>0</v>
      </c>
      <c r="AX1485" s="20">
        <f>AI1485*'lista, wskaźniki'!$F$44</f>
        <v>0</v>
      </c>
      <c r="AY1485" s="20">
        <f>AK1485*'lista, wskaźniki'!$F$26</f>
        <v>0</v>
      </c>
      <c r="AZ1485" s="20">
        <f t="shared" si="671"/>
        <v>0</v>
      </c>
      <c r="BA1485" s="20">
        <f t="shared" si="672"/>
        <v>0</v>
      </c>
      <c r="BB1485" s="20">
        <f t="shared" si="673"/>
        <v>0</v>
      </c>
      <c r="BC1485" s="20">
        <f t="shared" si="674"/>
        <v>0</v>
      </c>
      <c r="BD1485" s="1127"/>
      <c r="BE1485" s="1127"/>
      <c r="BF1485" s="1127"/>
      <c r="BG1485" s="1127"/>
      <c r="BH1485" s="115"/>
      <c r="BI1485" s="1127"/>
      <c r="BJ1485" s="115"/>
      <c r="BK1485" s="1127"/>
      <c r="BL1485" s="115"/>
      <c r="BM1485" s="115"/>
      <c r="BN1485" s="115"/>
      <c r="BO1485" s="115"/>
      <c r="BP1485" s="115"/>
      <c r="BQ1485" s="115"/>
      <c r="BR1485" s="115"/>
      <c r="BS1485" s="1124"/>
      <c r="BT1485" s="1124"/>
      <c r="BU1485" s="1124"/>
      <c r="BV1485" s="1124"/>
      <c r="BW1485" s="1124"/>
      <c r="BX1485" s="1124"/>
      <c r="BY1485" s="1142"/>
      <c r="CA1485" s="365" t="b">
        <f t="shared" si="675"/>
        <v>0</v>
      </c>
      <c r="CB1485" s="365" t="b">
        <f t="shared" si="676"/>
        <v>0</v>
      </c>
      <c r="CC1485" s="365">
        <f t="shared" si="677"/>
        <v>0</v>
      </c>
      <c r="CD1485" s="365" t="b">
        <f t="shared" si="678"/>
        <v>0</v>
      </c>
      <c r="CE1485" s="365" t="b">
        <f t="shared" si="679"/>
        <v>0</v>
      </c>
      <c r="CF1485" s="365" t="b">
        <f t="shared" si="680"/>
        <v>0</v>
      </c>
      <c r="CG1485" s="365" t="b">
        <f t="shared" si="681"/>
        <v>0</v>
      </c>
      <c r="CH1485" s="365" t="b">
        <f t="shared" si="682"/>
        <v>0</v>
      </c>
      <c r="CI1485" s="72" t="b">
        <f t="shared" si="683"/>
        <v>0</v>
      </c>
      <c r="CJ1485" s="72" t="b">
        <f t="shared" si="684"/>
        <v>0</v>
      </c>
      <c r="CK1485" s="72">
        <f t="shared" si="685"/>
        <v>0</v>
      </c>
      <c r="CL1485" s="72">
        <f t="shared" si="686"/>
        <v>0</v>
      </c>
      <c r="CM1485" s="72" t="b">
        <f t="shared" si="687"/>
        <v>0</v>
      </c>
      <c r="CN1485" s="72" t="b">
        <f t="shared" si="688"/>
        <v>0</v>
      </c>
      <c r="CP1485" s="13">
        <f t="shared" si="689"/>
        <v>0</v>
      </c>
      <c r="CQ1485" s="13" t="b">
        <f t="shared" si="690"/>
        <v>0</v>
      </c>
      <c r="CR1485" s="13" t="b">
        <f t="shared" si="691"/>
        <v>0</v>
      </c>
      <c r="CS1485" s="13" t="b">
        <f t="shared" si="697"/>
        <v>0</v>
      </c>
      <c r="CT1485" s="13" t="b">
        <f t="shared" si="696"/>
        <v>0</v>
      </c>
      <c r="CU1485" s="13" t="b">
        <f t="shared" si="669"/>
        <v>0</v>
      </c>
      <c r="CV1485" s="13" t="b">
        <f t="shared" si="692"/>
        <v>0</v>
      </c>
      <c r="CW1485" s="13" t="b">
        <f t="shared" si="693"/>
        <v>0</v>
      </c>
      <c r="CX1485" s="13" t="b">
        <f t="shared" si="694"/>
        <v>0</v>
      </c>
      <c r="CY1485" s="13" t="b">
        <f t="shared" si="695"/>
        <v>0</v>
      </c>
    </row>
    <row r="1486" spans="1:103" ht="15" thickBot="1">
      <c r="A1486" s="932"/>
      <c r="B1486" s="1127"/>
      <c r="C1486" s="1127"/>
      <c r="D1486" s="1127"/>
      <c r="E1486" s="1127"/>
      <c r="F1486" s="1127"/>
      <c r="G1486" s="1127"/>
      <c r="H1486" s="1127"/>
      <c r="I1486" s="1127"/>
      <c r="J1486" s="1127"/>
      <c r="K1486" s="1127"/>
      <c r="L1486" s="1127"/>
      <c r="M1486" s="1127"/>
      <c r="N1486" s="1127"/>
      <c r="O1486" s="1127"/>
      <c r="P1486" s="1127"/>
      <c r="Q1486" s="941"/>
      <c r="R1486" s="1127"/>
      <c r="S1486" s="1127"/>
      <c r="T1486" s="1127"/>
      <c r="U1486" s="1127"/>
      <c r="V1486" s="1127"/>
      <c r="W1486" s="115"/>
      <c r="X1486" s="115"/>
      <c r="Y1486" s="115"/>
      <c r="Z1486" s="115"/>
      <c r="AA1486" s="115" t="s">
        <v>38</v>
      </c>
      <c r="AB1486" s="116"/>
      <c r="AC1486" s="116"/>
      <c r="AD1486" s="115"/>
      <c r="AE1486" s="1127"/>
      <c r="AF1486" s="334">
        <f t="shared" si="670"/>
        <v>0</v>
      </c>
      <c r="AG1486" s="272">
        <f>IF(R1486="kompletna",Q1486*J1486*0.0036*'lista, wskaźniki'!$F$13, IF(R1486="częściowa",Q1486*J1486*0.0036*'lista, wskaźniki'!$F$14, IF(R1486="brak",Q1486*J1486*0.0036*'lista, wskaźniki'!$F$15,)))</f>
        <v>0</v>
      </c>
      <c r="AH1486" s="334">
        <f>IF(Y1486="inne",K1486*'lista, wskaźniki'!$E$35,IF(Y1486="to samo źródło",0,IF(Y1486=0,0)))</f>
        <v>0</v>
      </c>
      <c r="AI1486" s="334">
        <f>IF(AA1486="gaz z sieci",AC1486*'lista, wskaźniki'!$D$21)</f>
        <v>0</v>
      </c>
      <c r="AJ1486" s="272">
        <f>IF(AA1486="węgiel",AB1486*'lista, wskaźniki'!$D$20, IF('Sektor mieszkaniowy'!AA1486="drewno",'Sektor mieszkaniowy'!AB1486*'lista, wskaźniki'!$D$22,IF('Sektor mieszkaniowy'!AA1486="pellet",AB1486*'lista, wskaźniki'!$D$23,IF('Sektor mieszkaniowy'!AA1486="gaz z sieci",AB1486*'lista, wskaźniki'!$D$21,IF('Sektor mieszkaniowy'!AA1486="olej opałowy",'Sektor mieszkaniowy'!AB1486*'lista, wskaźniki'!$D$24)))))</f>
        <v>0</v>
      </c>
      <c r="AK1486" s="1130"/>
      <c r="AL1486" s="1127"/>
      <c r="AM1486" s="20">
        <f>IF(AA1486="węgiel",AF1486*1/3.6*'lista, wskaźniki'!$F$20,IF(AA1486="drewno",AF1486*1/3.6*'lista, wskaźniki'!$F$22,IF(AA1486="pellet",AF1486*1/3.6*'lista, wskaźniki'!$F$23,IF(AA1486="gaz z sieci",AF1486*1/3.6*'lista, wskaźniki'!$F$21,IF(AA1486="olej opałowy",AF1486*1/3.6*'lista, wskaźniki'!$F$24,0)))))</f>
        <v>0</v>
      </c>
      <c r="AN1486" s="20">
        <f>IF(AA1486="węgiel",AF1486*'lista, wskaźniki'!$E$42,IF(AA1486="drewno",AF1486*'lista, wskaźniki'!$G$42,IF(AA1486="pellet",AF1486*'lista, wskaźniki'!$H$42,IF(AA1486="gaz z sieci",AF1486*'lista, wskaźniki'!$F$42,IF(AA1486="olej opałowy",AF1486*'lista, wskaźniki'!$I$42,0)))))</f>
        <v>0</v>
      </c>
      <c r="AO1486" s="20">
        <f>IF(AA1486="węgiel",AF1486*'lista, wskaźniki'!$E$43,IF(AA1486="drewno",AF1486*'lista, wskaźniki'!$G$43,IF(AA1486="pellet",AF1486*'lista, wskaźniki'!$H$43,IF(AA1486="gaz z sieci",AF1486*'lista, wskaźniki'!$F$43,IF(AA1486="olej opałowy",AF1486*'lista, wskaźniki'!$I$43,0)))))</f>
        <v>0</v>
      </c>
      <c r="AP1486" s="20">
        <f>IF(AA1486="węgiel",AF1486*'lista, wskaźniki'!$E$44,IF(AA1486="drewno",AF1486*'lista, wskaźniki'!$G$44,IF(AA1486="pellet",AF1486*'lista, wskaźniki'!$H$44,IF(AA1486="gaz z sieci",AF1486*'lista, wskaźniki'!$F$44,IF(AA1486="olej opałowy",AF1486*'lista, wskaźniki'!$I$44,0)))))</f>
        <v>0</v>
      </c>
      <c r="AQ1486" s="20" t="b">
        <f>IF(Z1486="gaz",AH1486*1/3.6*'lista, wskaźniki'!$F$21,IF(Z1486="energia elektryczna",AH1486*1/3.6*'lista, wskaźniki'!$F$26))</f>
        <v>0</v>
      </c>
      <c r="AR1486" s="20" t="b">
        <f>IF(Z1486="gaz",AH1486*'lista, wskaźniki'!$F$42,IF(Z1486="energia elektryczna",AH1486*0))</f>
        <v>0</v>
      </c>
      <c r="AS1486" s="20" t="b">
        <f>IF(Z1486="gaz",AH1486*'lista, wskaźniki'!$F$43,IF(Z1486="energia elektryczna",AH1486*0))</f>
        <v>0</v>
      </c>
      <c r="AT1486" s="20" t="b">
        <f>IF(Z1486="gaz",AH1486*'lista, wskaźniki'!$F$44,IF(Z1486="energia elektryczna",AH1486*0))</f>
        <v>0</v>
      </c>
      <c r="AU1486" s="20">
        <f>AI1486*1/3.6*'lista, wskaźniki'!$F$21</f>
        <v>0</v>
      </c>
      <c r="AV1486" s="20">
        <f>AI1486*'lista, wskaźniki'!$F$42</f>
        <v>0</v>
      </c>
      <c r="AW1486" s="20">
        <f>AI1486*'lista, wskaźniki'!$F$43</f>
        <v>0</v>
      </c>
      <c r="AX1486" s="20">
        <f>AI1486*'lista, wskaźniki'!$F$44</f>
        <v>0</v>
      </c>
      <c r="AY1486" s="20">
        <f>AK1486*'lista, wskaźniki'!$F$26</f>
        <v>0</v>
      </c>
      <c r="AZ1486" s="20">
        <f t="shared" si="671"/>
        <v>0</v>
      </c>
      <c r="BA1486" s="20">
        <f t="shared" si="672"/>
        <v>0</v>
      </c>
      <c r="BB1486" s="20">
        <f t="shared" si="673"/>
        <v>0</v>
      </c>
      <c r="BC1486" s="20">
        <f t="shared" si="674"/>
        <v>0</v>
      </c>
      <c r="BD1486" s="1127"/>
      <c r="BE1486" s="1127"/>
      <c r="BF1486" s="1127"/>
      <c r="BG1486" s="1127"/>
      <c r="BH1486" s="115"/>
      <c r="BI1486" s="1127"/>
      <c r="BJ1486" s="115"/>
      <c r="BK1486" s="1127"/>
      <c r="BL1486" s="115"/>
      <c r="BM1486" s="115"/>
      <c r="BN1486" s="115"/>
      <c r="BO1486" s="115"/>
      <c r="BP1486" s="115"/>
      <c r="BQ1486" s="115"/>
      <c r="BR1486" s="115"/>
      <c r="BS1486" s="1124"/>
      <c r="BT1486" s="1124"/>
      <c r="BU1486" s="1124"/>
      <c r="BV1486" s="1124"/>
      <c r="BW1486" s="1124"/>
      <c r="BX1486" s="1124"/>
      <c r="BY1486" s="1142"/>
      <c r="CA1486" s="365" t="b">
        <f t="shared" si="675"/>
        <v>0</v>
      </c>
      <c r="CB1486" s="365" t="b">
        <f t="shared" si="676"/>
        <v>0</v>
      </c>
      <c r="CC1486" s="365" t="b">
        <f t="shared" si="677"/>
        <v>0</v>
      </c>
      <c r="CD1486" s="365">
        <f t="shared" si="678"/>
        <v>0</v>
      </c>
      <c r="CE1486" s="365" t="b">
        <f t="shared" si="679"/>
        <v>0</v>
      </c>
      <c r="CF1486" s="365" t="b">
        <f t="shared" si="680"/>
        <v>0</v>
      </c>
      <c r="CG1486" s="365" t="b">
        <f t="shared" si="681"/>
        <v>0</v>
      </c>
      <c r="CH1486" s="365">
        <f t="shared" si="682"/>
        <v>0</v>
      </c>
      <c r="CI1486" s="72" t="b">
        <f t="shared" si="683"/>
        <v>0</v>
      </c>
      <c r="CJ1486" s="72" t="b">
        <f t="shared" si="684"/>
        <v>0</v>
      </c>
      <c r="CK1486" s="72" t="b">
        <f t="shared" si="685"/>
        <v>0</v>
      </c>
      <c r="CL1486" s="72">
        <f t="shared" si="686"/>
        <v>0</v>
      </c>
      <c r="CM1486" s="72" t="b">
        <f t="shared" si="687"/>
        <v>0</v>
      </c>
      <c r="CN1486" s="72" t="b">
        <f t="shared" si="688"/>
        <v>0</v>
      </c>
      <c r="CP1486" s="13">
        <f t="shared" si="689"/>
        <v>0</v>
      </c>
      <c r="CQ1486" s="13" t="b">
        <f t="shared" si="690"/>
        <v>0</v>
      </c>
      <c r="CR1486" s="13" t="b">
        <f t="shared" si="691"/>
        <v>0</v>
      </c>
      <c r="CS1486" s="13" t="b">
        <f t="shared" si="697"/>
        <v>0</v>
      </c>
      <c r="CT1486" s="13" t="b">
        <f t="shared" si="696"/>
        <v>0</v>
      </c>
      <c r="CU1486" s="13" t="b">
        <f t="shared" si="669"/>
        <v>0</v>
      </c>
      <c r="CV1486" s="13" t="b">
        <f t="shared" si="692"/>
        <v>0</v>
      </c>
      <c r="CW1486" s="13" t="b">
        <f t="shared" si="693"/>
        <v>0</v>
      </c>
      <c r="CX1486" s="13" t="b">
        <f t="shared" si="694"/>
        <v>0</v>
      </c>
      <c r="CY1486" s="13" t="b">
        <f t="shared" si="695"/>
        <v>0</v>
      </c>
    </row>
    <row r="1487" spans="1:103" ht="15" thickBot="1">
      <c r="A1487" s="933"/>
      <c r="B1487" s="1128"/>
      <c r="C1487" s="1128"/>
      <c r="D1487" s="1128"/>
      <c r="E1487" s="1128"/>
      <c r="F1487" s="1128"/>
      <c r="G1487" s="1128"/>
      <c r="H1487" s="1128"/>
      <c r="I1487" s="1128"/>
      <c r="J1487" s="1128"/>
      <c r="K1487" s="1128"/>
      <c r="L1487" s="1128"/>
      <c r="M1487" s="1128"/>
      <c r="N1487" s="1128"/>
      <c r="O1487" s="1128"/>
      <c r="P1487" s="1128"/>
      <c r="Q1487" s="942"/>
      <c r="R1487" s="1128"/>
      <c r="S1487" s="1128"/>
      <c r="T1487" s="1128"/>
      <c r="U1487" s="1128"/>
      <c r="V1487" s="1128"/>
      <c r="W1487" s="117"/>
      <c r="X1487" s="117"/>
      <c r="Y1487" s="117"/>
      <c r="Z1487" s="117"/>
      <c r="AA1487" s="117" t="s">
        <v>37</v>
      </c>
      <c r="AB1487" s="118"/>
      <c r="AC1487" s="118"/>
      <c r="AD1487" s="117"/>
      <c r="AE1487" s="1128"/>
      <c r="AF1487" s="334">
        <f t="shared" si="670"/>
        <v>0</v>
      </c>
      <c r="AG1487" s="272">
        <f>IF(R1487="kompletna",Q1487*J1487*0.0036*'lista, wskaźniki'!$F$13, IF(R1487="częściowa",Q1487*J1487*0.0036*'lista, wskaźniki'!$F$14, IF(R1487="brak",Q1487*J1487*0.0036*'lista, wskaźniki'!$F$15,)))</f>
        <v>0</v>
      </c>
      <c r="AH1487" s="334">
        <f>IF(Y1487="inne",K1487*'lista, wskaźniki'!$E$35,IF(Y1487="to samo źródło",0,IF(Y1487=0,0)))</f>
        <v>0</v>
      </c>
      <c r="AI1487" s="334" t="b">
        <f>IF(AA1487="gaz z sieci",AC1487*'lista, wskaźniki'!$D$21)</f>
        <v>0</v>
      </c>
      <c r="AJ1487" s="272">
        <f>IF(AA1487="węgiel",AB1487*'lista, wskaźniki'!$D$20, IF('Sektor mieszkaniowy'!AA1487="drewno",'Sektor mieszkaniowy'!AB1487*'lista, wskaźniki'!$D$22,IF('Sektor mieszkaniowy'!AA1487="pellet",AB1487*'lista, wskaźniki'!$D$23,IF('Sektor mieszkaniowy'!AA1487="gaz z sieci",AB1487*'lista, wskaźniki'!$D$21,IF('Sektor mieszkaniowy'!AA1487="olej opałowy",'Sektor mieszkaniowy'!AB1487*'lista, wskaźniki'!$D$24)))))</f>
        <v>0</v>
      </c>
      <c r="AK1487" s="1131"/>
      <c r="AL1487" s="1128"/>
      <c r="AM1487" s="20">
        <f>IF(AA1487="węgiel",AF1487*1/3.6*'lista, wskaźniki'!$F$20,IF(AA1487="drewno",AF1487*1/3.6*'lista, wskaźniki'!$F$22,IF(AA1487="pellet",AF1487*1/3.6*'lista, wskaźniki'!$F$23,IF(AA1487="gaz z sieci",AF1487*1/3.6*'lista, wskaźniki'!$F$21,IF(AA1487="olej opałowy",AF1487*1/3.6*'lista, wskaźniki'!$F$24,0)))))</f>
        <v>0</v>
      </c>
      <c r="AN1487" s="20">
        <f>IF(AA1487="węgiel",AF1487*'lista, wskaźniki'!$E$42,IF(AA1487="drewno",AF1487*'lista, wskaźniki'!$G$42,IF(AA1487="pellet",AF1487*'lista, wskaźniki'!$H$42,IF(AA1487="gaz z sieci",AF1487*'lista, wskaźniki'!$F$42,IF(AA1487="olej opałowy",AF1487*'lista, wskaźniki'!$I$42,0)))))</f>
        <v>0</v>
      </c>
      <c r="AO1487" s="20">
        <f>IF(AA1487="węgiel",AF1487*'lista, wskaźniki'!$E$43,IF(AA1487="drewno",AF1487*'lista, wskaźniki'!$G$43,IF(AA1487="pellet",AF1487*'lista, wskaźniki'!$H$43,IF(AA1487="gaz z sieci",AF1487*'lista, wskaźniki'!$F$43,IF(AA1487="olej opałowy",AF1487*'lista, wskaźniki'!$I$43,0)))))</f>
        <v>0</v>
      </c>
      <c r="AP1487" s="20">
        <f>IF(AA1487="węgiel",AF1487*'lista, wskaźniki'!$E$44,IF(AA1487="drewno",AF1487*'lista, wskaźniki'!$G$44,IF(AA1487="pellet",AF1487*'lista, wskaźniki'!$H$44,IF(AA1487="gaz z sieci",AF1487*'lista, wskaźniki'!$F$44,IF(AA1487="olej opałowy",AF1487*'lista, wskaźniki'!$I$44,0)))))</f>
        <v>0</v>
      </c>
      <c r="AQ1487" s="20" t="b">
        <f>IF(Z1487="gaz",AH1487*1/3.6*'lista, wskaźniki'!$F$21,IF(Z1487="energia elektryczna",AH1487*1/3.6*'lista, wskaźniki'!$F$26))</f>
        <v>0</v>
      </c>
      <c r="AR1487" s="20" t="b">
        <f>IF(Z1487="gaz",AH1487*'lista, wskaźniki'!$F$42,IF(Z1487="energia elektryczna",AH1487*0))</f>
        <v>0</v>
      </c>
      <c r="AS1487" s="20" t="b">
        <f>IF(Z1487="gaz",AH1487*'lista, wskaźniki'!$F$43,IF(Z1487="energia elektryczna",AH1487*0))</f>
        <v>0</v>
      </c>
      <c r="AT1487" s="20" t="b">
        <f>IF(Z1487="gaz",AH1487*'lista, wskaźniki'!$F$44,IF(Z1487="energia elektryczna",AH1487*0))</f>
        <v>0</v>
      </c>
      <c r="AU1487" s="20">
        <f>AI1487*1/3.6*'lista, wskaźniki'!$F$21</f>
        <v>0</v>
      </c>
      <c r="AV1487" s="20">
        <f>AI1487*'lista, wskaźniki'!$F$42</f>
        <v>0</v>
      </c>
      <c r="AW1487" s="20">
        <f>AI1487*'lista, wskaźniki'!$F$43</f>
        <v>0</v>
      </c>
      <c r="AX1487" s="20">
        <f>AI1487*'lista, wskaźniki'!$F$44</f>
        <v>0</v>
      </c>
      <c r="AY1487" s="20">
        <f>AK1487*'lista, wskaźniki'!$F$26</f>
        <v>0</v>
      </c>
      <c r="AZ1487" s="20">
        <f t="shared" si="671"/>
        <v>0</v>
      </c>
      <c r="BA1487" s="20">
        <f t="shared" si="672"/>
        <v>0</v>
      </c>
      <c r="BB1487" s="20">
        <f t="shared" si="673"/>
        <v>0</v>
      </c>
      <c r="BC1487" s="20">
        <f t="shared" si="674"/>
        <v>0</v>
      </c>
      <c r="BD1487" s="1128"/>
      <c r="BE1487" s="1128"/>
      <c r="BF1487" s="1128"/>
      <c r="BG1487" s="1128"/>
      <c r="BH1487" s="117"/>
      <c r="BI1487" s="1128"/>
      <c r="BJ1487" s="117"/>
      <c r="BK1487" s="1128"/>
      <c r="BL1487" s="117"/>
      <c r="BM1487" s="117"/>
      <c r="BN1487" s="117"/>
      <c r="BO1487" s="117"/>
      <c r="BP1487" s="117"/>
      <c r="BQ1487" s="117"/>
      <c r="BR1487" s="117"/>
      <c r="BS1487" s="1125"/>
      <c r="BT1487" s="1125"/>
      <c r="BU1487" s="1125"/>
      <c r="BV1487" s="1125"/>
      <c r="BW1487" s="1125"/>
      <c r="BX1487" s="1125"/>
      <c r="BY1487" s="1143"/>
      <c r="CA1487" s="365" t="b">
        <f t="shared" si="675"/>
        <v>0</v>
      </c>
      <c r="CB1487" s="365" t="b">
        <f t="shared" si="676"/>
        <v>0</v>
      </c>
      <c r="CC1487" s="365" t="b">
        <f t="shared" si="677"/>
        <v>0</v>
      </c>
      <c r="CD1487" s="365" t="b">
        <f t="shared" si="678"/>
        <v>0</v>
      </c>
      <c r="CE1487" s="365">
        <f t="shared" si="679"/>
        <v>0</v>
      </c>
      <c r="CF1487" s="365" t="b">
        <f t="shared" si="680"/>
        <v>0</v>
      </c>
      <c r="CG1487" s="365" t="b">
        <f t="shared" si="681"/>
        <v>0</v>
      </c>
      <c r="CH1487" s="365" t="b">
        <f t="shared" si="682"/>
        <v>0</v>
      </c>
      <c r="CI1487" s="72" t="b">
        <f t="shared" si="683"/>
        <v>0</v>
      </c>
      <c r="CJ1487" s="72" t="b">
        <f t="shared" si="684"/>
        <v>0</v>
      </c>
      <c r="CK1487" s="72" t="b">
        <f t="shared" si="685"/>
        <v>0</v>
      </c>
      <c r="CL1487" s="72">
        <f t="shared" si="686"/>
        <v>0</v>
      </c>
      <c r="CM1487" s="72">
        <f t="shared" si="687"/>
        <v>0</v>
      </c>
      <c r="CN1487" s="72" t="b">
        <f t="shared" si="688"/>
        <v>0</v>
      </c>
      <c r="CP1487" s="13">
        <f t="shared" si="689"/>
        <v>0</v>
      </c>
      <c r="CQ1487" s="13" t="b">
        <f t="shared" si="690"/>
        <v>0</v>
      </c>
      <c r="CR1487" s="13" t="b">
        <f t="shared" si="691"/>
        <v>0</v>
      </c>
      <c r="CS1487" s="13" t="b">
        <f t="shared" si="697"/>
        <v>0</v>
      </c>
      <c r="CT1487" s="13" t="b">
        <f t="shared" si="696"/>
        <v>0</v>
      </c>
      <c r="CU1487" s="13" t="b">
        <f t="shared" si="669"/>
        <v>0</v>
      </c>
      <c r="CV1487" s="13" t="b">
        <f t="shared" si="692"/>
        <v>0</v>
      </c>
      <c r="CW1487" s="13" t="b">
        <f t="shared" si="693"/>
        <v>0</v>
      </c>
      <c r="CX1487" s="13" t="b">
        <f t="shared" si="694"/>
        <v>0</v>
      </c>
      <c r="CY1487" s="13" t="b">
        <f t="shared" si="695"/>
        <v>0</v>
      </c>
    </row>
    <row r="1488" spans="1:103" ht="15" thickBot="1">
      <c r="A1488" s="931">
        <v>298</v>
      </c>
      <c r="B1488" s="1126" t="s">
        <v>212</v>
      </c>
      <c r="C1488" s="1126">
        <v>145</v>
      </c>
      <c r="D1488" s="1126" t="s">
        <v>1</v>
      </c>
      <c r="E1488" s="1126" t="s">
        <v>5</v>
      </c>
      <c r="F1488" s="1126"/>
      <c r="G1488" s="1126"/>
      <c r="H1488" s="1126"/>
      <c r="I1488" s="1126" t="s">
        <v>14</v>
      </c>
      <c r="J1488" s="1126">
        <v>152</v>
      </c>
      <c r="K1488" s="1126">
        <v>6</v>
      </c>
      <c r="L1488" s="1126" t="s">
        <v>17</v>
      </c>
      <c r="M1488" s="1126"/>
      <c r="N1488" s="1126" t="s">
        <v>16</v>
      </c>
      <c r="O1488" s="1126"/>
      <c r="P1488" s="1126" t="s">
        <v>16</v>
      </c>
      <c r="Q1488" s="940">
        <f>IF(I1488="&lt;1966",'lista, wskaźniki'!$G$4,IF(I1488="1967-1985",'lista, wskaźniki'!$G$5,IF(I1488="1986-1992",'lista, wskaźniki'!$G$6,IF(I1488="1993-1996",'lista, wskaźniki'!$G$7,IF(I1488="&gt;1997",'lista, wskaźniki'!$G$8,IF(I1488=0,'lista, wskaźniki'!$G$4))))))</f>
        <v>115</v>
      </c>
      <c r="R1488" s="1126" t="s">
        <v>23</v>
      </c>
      <c r="S1488" s="1126" t="s">
        <v>27</v>
      </c>
      <c r="T1488" s="1126"/>
      <c r="U1488" s="1126">
        <v>1997</v>
      </c>
      <c r="V1488" s="1126"/>
      <c r="W1488" s="113" t="s">
        <v>35</v>
      </c>
      <c r="X1488" s="113" t="s">
        <v>39</v>
      </c>
      <c r="Y1488" s="115" t="s">
        <v>24</v>
      </c>
      <c r="Z1488" s="115" t="s">
        <v>40</v>
      </c>
      <c r="AA1488" s="113" t="s">
        <v>35</v>
      </c>
      <c r="AB1488" s="114">
        <v>2</v>
      </c>
      <c r="AC1488" s="114"/>
      <c r="AD1488" s="113">
        <v>1700</v>
      </c>
      <c r="AE1488" s="1126">
        <v>12</v>
      </c>
      <c r="AF1488" s="334">
        <f t="shared" si="670"/>
        <v>47.801199999999994</v>
      </c>
      <c r="AG1488" s="272">
        <f>IF(R1488="kompletna",Q1488*J1488*0.0036*'lista, wskaźniki'!$F$13, IF(R1488="częściowa",Q1488*J1488*0.0036*'lista, wskaźniki'!$F$14, IF(R1488="brak",Q1488*J1488*0.0036*'lista, wskaźniki'!$F$15,)))</f>
        <v>50.342399999999998</v>
      </c>
      <c r="AH1488" s="334">
        <f>IF(Y1488="inne",K1488*'lista, wskaźniki'!$E$35,IF(Y1488="to samo źródło",0,IF(Y1488=0,0)))</f>
        <v>13.007121750000001</v>
      </c>
      <c r="AI1488" s="334" t="b">
        <f>IF(AA1488="gaz z sieci",AC1488*'lista, wskaźniki'!$D$21)</f>
        <v>0</v>
      </c>
      <c r="AJ1488" s="272">
        <f>IF(AA1488="węgiel",AB1488*'lista, wskaźniki'!$D$20, IF('Sektor mieszkaniowy'!AA1488="drewno",'Sektor mieszkaniowy'!AB1488*'lista, wskaźniki'!$D$22,IF('Sektor mieszkaniowy'!AA1488="pellet",AB1488*'lista, wskaźniki'!$D$23,IF('Sektor mieszkaniowy'!AA1488="gaz z sieci",AB1488*'lista, wskaźniki'!$D$21,IF('Sektor mieszkaniowy'!AA1488="olej opałowy",'Sektor mieszkaniowy'!AB1488*'lista, wskaźniki'!$D$24)))))</f>
        <v>45.26</v>
      </c>
      <c r="AK1488" s="1129">
        <f>AL1488/'lista, wskaźniki'!$A$127</f>
        <v>4.9184615384615382</v>
      </c>
      <c r="AL1488" s="1126">
        <v>3197</v>
      </c>
      <c r="AM1488" s="20">
        <f>IF(AA1488="węgiel",AF1488*1/3.6*'lista, wskaźniki'!$F$20,IF(AA1488="drewno",AF1488*1/3.6*'lista, wskaźniki'!$F$22,IF(AA1488="pellet",AF1488*1/3.6*'lista, wskaźniki'!$F$23,IF(AA1488="gaz z sieci",AF1488*1/3.6*'lista, wskaźniki'!$F$21,IF(AA1488="olej opałowy",AF1488*1/3.6*'lista, wskaźniki'!$F$24,0)))))</f>
        <v>4.5282076759999992</v>
      </c>
      <c r="AN1488" s="20">
        <f>IF(AA1488="węgiel",AF1488*'lista, wskaźniki'!$E$42,IF(AA1488="drewno",AF1488*'lista, wskaźniki'!$G$42,IF(AA1488="pellet",AF1488*'lista, wskaźniki'!$H$42,IF(AA1488="gaz z sieci",AF1488*'lista, wskaźniki'!$F$42,IF(AA1488="olej opałowy",AF1488*'lista, wskaźniki'!$I$42,0)))))</f>
        <v>1.8164455999999999E-2</v>
      </c>
      <c r="AO1488" s="20">
        <f>IF(AA1488="węgiel",AF1488*'lista, wskaźniki'!$E$43,IF(AA1488="drewno",AF1488*'lista, wskaźniki'!$G$43,IF(AA1488="pellet",AF1488*'lista, wskaźniki'!$H$43,IF(AA1488="gaz z sieci",AF1488*'lista, wskaźniki'!$F$43,IF(AA1488="olej opałowy",AF1488*'lista, wskaźniki'!$I$43,0)))))</f>
        <v>1.7208431999999999E-2</v>
      </c>
      <c r="AP1488" s="20">
        <f>IF(AA1488="węgiel",AF1488*'lista, wskaźniki'!$E$44,IF(AA1488="drewno",AF1488*'lista, wskaźniki'!$G$44,IF(AA1488="pellet",AF1488*'lista, wskaźniki'!$H$44,IF(AA1488="gaz z sieci",AF1488*'lista, wskaźniki'!$F$44,IF(AA1488="olej opałowy",AF1488*'lista, wskaźniki'!$I$44,0)))))</f>
        <v>1.2906323999999999E-5</v>
      </c>
      <c r="AQ1488" s="360">
        <f>IF(Z1488="gaz",AH1488*1/3.6*'lista, wskaźniki'!$F$21,IF(Z1488="energia elektryczna",AH1488*1/3.6*'lista, wskaźniki'!$F$26))</f>
        <v>3.2156495437500006</v>
      </c>
      <c r="AR1488" s="20">
        <f>IF(Z1488="gaz",AH1488*'lista, wskaźniki'!$F$42,IF(Z1488="energia elektryczna",AH1488*0))</f>
        <v>0</v>
      </c>
      <c r="AS1488" s="20">
        <f>IF(Z1488="gaz",AH1488*'lista, wskaźniki'!$F$43,IF(Z1488="energia elektryczna",AH1488*0))</f>
        <v>0</v>
      </c>
      <c r="AT1488" s="20">
        <f>IF(Z1488="gaz",AH1488*'lista, wskaźniki'!$F$44,IF(Z1488="energia elektryczna",AH1488*0))</f>
        <v>0</v>
      </c>
      <c r="AU1488" s="20">
        <f>AI1488*1/3.6*'lista, wskaźniki'!$F$21</f>
        <v>0</v>
      </c>
      <c r="AV1488" s="20">
        <f>AI1488*'lista, wskaźniki'!$F$42</f>
        <v>0</v>
      </c>
      <c r="AW1488" s="20">
        <f>AI1488*'lista, wskaźniki'!$F$43</f>
        <v>0</v>
      </c>
      <c r="AX1488" s="20">
        <f>AI1488*'lista, wskaźniki'!$F$44</f>
        <v>0</v>
      </c>
      <c r="AY1488" s="20">
        <f>AK1488*'lista, wskaźniki'!$F$26</f>
        <v>4.3774307692307692</v>
      </c>
      <c r="AZ1488" s="20">
        <f>AM1488+AU1488+AY1488</f>
        <v>8.9056384452307675</v>
      </c>
      <c r="BA1488" s="20">
        <f t="shared" si="672"/>
        <v>1.8164455999999999E-2</v>
      </c>
      <c r="BB1488" s="20">
        <f t="shared" si="673"/>
        <v>1.7208431999999999E-2</v>
      </c>
      <c r="BC1488" s="20">
        <f t="shared" si="674"/>
        <v>1.2906323999999999E-5</v>
      </c>
      <c r="BD1488" s="1126" t="s">
        <v>16</v>
      </c>
      <c r="BE1488" s="1126" t="s">
        <v>17</v>
      </c>
      <c r="BF1488" s="1126" t="s">
        <v>17</v>
      </c>
      <c r="BG1488" s="1126" t="s">
        <v>17</v>
      </c>
      <c r="BH1488" s="113"/>
      <c r="BI1488" s="1126" t="s">
        <v>16</v>
      </c>
      <c r="BJ1488" s="113" t="s">
        <v>52</v>
      </c>
      <c r="BK1488" s="1126" t="s">
        <v>17</v>
      </c>
      <c r="BL1488" s="113"/>
      <c r="BM1488" s="113"/>
      <c r="BN1488" s="113"/>
      <c r="BO1488" s="113" t="s">
        <v>57</v>
      </c>
      <c r="BP1488" s="113" t="s">
        <v>52</v>
      </c>
      <c r="BQ1488" s="113" t="s">
        <v>120</v>
      </c>
      <c r="BR1488" s="113">
        <v>3</v>
      </c>
      <c r="BS1488" s="1123">
        <v>10000</v>
      </c>
      <c r="BT1488" s="1123">
        <v>1000</v>
      </c>
      <c r="BU1488" s="1123">
        <v>200</v>
      </c>
      <c r="BV1488" s="1123"/>
      <c r="BW1488" s="1123">
        <v>4500</v>
      </c>
      <c r="BX1488" s="1123">
        <v>900</v>
      </c>
      <c r="BY1488" s="1141"/>
      <c r="CA1488" s="365">
        <f t="shared" si="675"/>
        <v>47.801199999999994</v>
      </c>
      <c r="CB1488" s="365" t="b">
        <f t="shared" si="676"/>
        <v>0</v>
      </c>
      <c r="CC1488" s="365" t="b">
        <f t="shared" si="677"/>
        <v>0</v>
      </c>
      <c r="CD1488" s="365" t="b">
        <f t="shared" si="678"/>
        <v>0</v>
      </c>
      <c r="CE1488" s="365" t="b">
        <f t="shared" si="679"/>
        <v>0</v>
      </c>
      <c r="CF1488" s="365" t="b">
        <f t="shared" si="680"/>
        <v>0</v>
      </c>
      <c r="CG1488" s="365">
        <f t="shared" si="681"/>
        <v>13.007121750000001</v>
      </c>
      <c r="CH1488" s="365" t="b">
        <f t="shared" si="682"/>
        <v>0</v>
      </c>
      <c r="CI1488" s="72">
        <f t="shared" si="683"/>
        <v>47.801199999999994</v>
      </c>
      <c r="CJ1488" s="72" t="b">
        <f t="shared" si="684"/>
        <v>0</v>
      </c>
      <c r="CK1488" s="72" t="b">
        <f t="shared" si="685"/>
        <v>0</v>
      </c>
      <c r="CL1488" s="72">
        <f t="shared" si="686"/>
        <v>0</v>
      </c>
      <c r="CM1488" s="72" t="b">
        <f t="shared" si="687"/>
        <v>0</v>
      </c>
      <c r="CN1488" s="72">
        <f t="shared" si="688"/>
        <v>13.007121750000001</v>
      </c>
      <c r="CP1488" s="13" t="b">
        <f t="shared" si="689"/>
        <v>0</v>
      </c>
      <c r="CQ1488" s="13">
        <f t="shared" si="690"/>
        <v>0</v>
      </c>
      <c r="CR1488" s="13" t="b">
        <f t="shared" si="691"/>
        <v>0</v>
      </c>
      <c r="CS1488" s="13">
        <f t="shared" si="697"/>
        <v>0</v>
      </c>
      <c r="CT1488" s="13" t="b">
        <f t="shared" si="696"/>
        <v>0</v>
      </c>
      <c r="CU1488" s="13">
        <f t="shared" si="669"/>
        <v>0</v>
      </c>
      <c r="CV1488" s="13" t="b">
        <f t="shared" si="692"/>
        <v>0</v>
      </c>
      <c r="CW1488" s="13">
        <f t="shared" si="693"/>
        <v>0</v>
      </c>
      <c r="CX1488" s="13">
        <f t="shared" si="694"/>
        <v>152</v>
      </c>
      <c r="CY1488" s="13">
        <f t="shared" si="695"/>
        <v>76</v>
      </c>
    </row>
    <row r="1489" spans="1:103" ht="15" thickBot="1">
      <c r="A1489" s="932"/>
      <c r="B1489" s="1127"/>
      <c r="C1489" s="1127"/>
      <c r="D1489" s="1127"/>
      <c r="E1489" s="1127"/>
      <c r="F1489" s="1127"/>
      <c r="G1489" s="1127"/>
      <c r="H1489" s="1127"/>
      <c r="I1489" s="1127"/>
      <c r="J1489" s="1127"/>
      <c r="K1489" s="1127"/>
      <c r="L1489" s="1127"/>
      <c r="M1489" s="1127"/>
      <c r="N1489" s="1127"/>
      <c r="O1489" s="1127"/>
      <c r="P1489" s="1127"/>
      <c r="Q1489" s="941"/>
      <c r="R1489" s="1127"/>
      <c r="S1489" s="1127"/>
      <c r="T1489" s="1127"/>
      <c r="U1489" s="1127"/>
      <c r="V1489" s="1127"/>
      <c r="W1489" s="20" t="s">
        <v>36</v>
      </c>
      <c r="X1489" s="115"/>
      <c r="Y1489" s="115"/>
      <c r="Z1489" s="115"/>
      <c r="AA1489" s="115" t="s">
        <v>36</v>
      </c>
      <c r="AB1489" s="116">
        <v>15</v>
      </c>
      <c r="AC1489" s="116"/>
      <c r="AD1489" s="115">
        <v>1500</v>
      </c>
      <c r="AE1489" s="1127"/>
      <c r="AF1489" s="334">
        <f t="shared" si="670"/>
        <v>142.17000000000002</v>
      </c>
      <c r="AG1489" s="272">
        <v>50.34</v>
      </c>
      <c r="AH1489" s="334">
        <f>IF(Y1489="inne",K1489*'lista, wskaźniki'!$E$35,IF(Y1489="to samo źródło",0,IF(Y1489=0,0)))</f>
        <v>0</v>
      </c>
      <c r="AI1489" s="334" t="b">
        <f>IF(AA1489="gaz z sieci",AC1489*'lista, wskaźniki'!$D$21)</f>
        <v>0</v>
      </c>
      <c r="AJ1489" s="272">
        <f>IF(AA1489="węgiel",AB1489*'lista, wskaźniki'!$D$20, IF('Sektor mieszkaniowy'!AA1489="drewno",'Sektor mieszkaniowy'!AB1489*'lista, wskaźniki'!$D$22,IF('Sektor mieszkaniowy'!AA1489="pellet",AB1489*'lista, wskaźniki'!$D$23,IF('Sektor mieszkaniowy'!AA1489="gaz z sieci",AB1489*'lista, wskaźniki'!$D$21,IF('Sektor mieszkaniowy'!AA1489="olej opałowy",'Sektor mieszkaniowy'!AB1489*'lista, wskaźniki'!$D$24)))))</f>
        <v>234</v>
      </c>
      <c r="AK1489" s="1130"/>
      <c r="AL1489" s="1127"/>
      <c r="AM1489" s="20">
        <f>IF(AA1489="węgiel",AF1489*1/3.6*'lista, wskaźniki'!$F$20,IF(AA1489="drewno",AF1489*1/3.6*'lista, wskaźniki'!$F$22,IF(AA1489="pellet",AF1489*1/3.6*'lista, wskaźniki'!$F$23,IF(AA1489="gaz z sieci",AF1489*1/3.6*'lista, wskaźniki'!$F$21,IF(AA1489="olej opałowy",AF1489*1/3.6*'lista, wskaźniki'!$F$24,0)))))</f>
        <v>0</v>
      </c>
      <c r="AN1489" s="20">
        <f>IF(AA1489="węgiel",AF1489*'lista, wskaźniki'!$E$42,IF(AA1489="drewno",AF1489*'lista, wskaźniki'!$G$42,IF(AA1489="pellet",AF1489*'lista, wskaźniki'!$H$42,IF(AA1489="gaz z sieci",AF1489*'lista, wskaźniki'!$F$42,IF(AA1489="olej opałowy",AF1489*'lista, wskaźniki'!$I$42,0)))))</f>
        <v>0.1151577</v>
      </c>
      <c r="AO1489" s="20">
        <f>IF(AA1489="węgiel",AF1489*'lista, wskaźniki'!$E$43,IF(AA1489="drewno",AF1489*'lista, wskaźniki'!$G$43,IF(AA1489="pellet",AF1489*'lista, wskaźniki'!$H$43,IF(AA1489="gaz z sieci",AF1489*'lista, wskaźniki'!$F$43,IF(AA1489="olej opałowy",AF1489*'lista, wskaźniki'!$I$43,0)))))</f>
        <v>0.1151577</v>
      </c>
      <c r="AP1489" s="20">
        <f>IF(AA1489="węgiel",AF1489*'lista, wskaźniki'!$E$44,IF(AA1489="drewno",AF1489*'lista, wskaźniki'!$G$44,IF(AA1489="pellet",AF1489*'lista, wskaźniki'!$H$44,IF(AA1489="gaz z sieci",AF1489*'lista, wskaźniki'!$F$44,IF(AA1489="olej opałowy",AF1489*'lista, wskaźniki'!$I$44,0)))))</f>
        <v>3.5542500000000001E-5</v>
      </c>
      <c r="AQ1489" s="20" t="b">
        <f>IF(Z1489="gaz",AH1489*1/3.6*'lista, wskaźniki'!$F$21,IF(Z1489="energia elektryczna",AH1489*1/3.6*'lista, wskaźniki'!$F$26))</f>
        <v>0</v>
      </c>
      <c r="AR1489" s="20" t="b">
        <f>IF(Z1489="gaz",AH1489*'lista, wskaźniki'!$F$42,IF(Z1489="energia elektryczna",AH1489*0))</f>
        <v>0</v>
      </c>
      <c r="AS1489" s="20" t="b">
        <f>IF(Z1489="gaz",AH1489*'lista, wskaźniki'!$F$43,IF(Z1489="energia elektryczna",AH1489*0))</f>
        <v>0</v>
      </c>
      <c r="AT1489" s="20" t="b">
        <f>IF(Z1489="gaz",AH1489*'lista, wskaźniki'!$F$44,IF(Z1489="energia elektryczna",AH1489*0))</f>
        <v>0</v>
      </c>
      <c r="AU1489" s="20">
        <f>AI1489*1/3.6*'lista, wskaźniki'!$F$21</f>
        <v>0</v>
      </c>
      <c r="AV1489" s="20">
        <f>AI1489*'lista, wskaźniki'!$F$42</f>
        <v>0</v>
      </c>
      <c r="AW1489" s="20">
        <f>AI1489*'lista, wskaźniki'!$F$43</f>
        <v>0</v>
      </c>
      <c r="AX1489" s="20">
        <f>AI1489*'lista, wskaźniki'!$F$44</f>
        <v>0</v>
      </c>
      <c r="AY1489" s="20">
        <f>AK1489*'lista, wskaźniki'!$F$26</f>
        <v>0</v>
      </c>
      <c r="AZ1489" s="20">
        <f t="shared" si="671"/>
        <v>0</v>
      </c>
      <c r="BA1489" s="20">
        <f t="shared" si="672"/>
        <v>0.1151577</v>
      </c>
      <c r="BB1489" s="20">
        <f t="shared" si="673"/>
        <v>0.1151577</v>
      </c>
      <c r="BC1489" s="20">
        <f t="shared" si="674"/>
        <v>3.5542500000000001E-5</v>
      </c>
      <c r="BD1489" s="1127"/>
      <c r="BE1489" s="1127"/>
      <c r="BF1489" s="1127"/>
      <c r="BG1489" s="1127"/>
      <c r="BH1489" s="115"/>
      <c r="BI1489" s="1127"/>
      <c r="BJ1489" s="115"/>
      <c r="BK1489" s="1127"/>
      <c r="BL1489" s="115"/>
      <c r="BM1489" s="115"/>
      <c r="BN1489" s="115"/>
      <c r="BO1489" s="115"/>
      <c r="BP1489" s="115" t="s">
        <v>53</v>
      </c>
      <c r="BQ1489" s="115" t="s">
        <v>121</v>
      </c>
      <c r="BR1489" s="115">
        <v>1</v>
      </c>
      <c r="BS1489" s="1124"/>
      <c r="BT1489" s="1124"/>
      <c r="BU1489" s="1124"/>
      <c r="BV1489" s="1124"/>
      <c r="BW1489" s="1124"/>
      <c r="BX1489" s="1124"/>
      <c r="BY1489" s="1142"/>
      <c r="CA1489" s="365" t="b">
        <f t="shared" si="675"/>
        <v>0</v>
      </c>
      <c r="CB1489" s="365">
        <f t="shared" si="676"/>
        <v>142.17000000000002</v>
      </c>
      <c r="CC1489" s="365" t="b">
        <f t="shared" si="677"/>
        <v>0</v>
      </c>
      <c r="CD1489" s="365" t="b">
        <f t="shared" si="678"/>
        <v>0</v>
      </c>
      <c r="CE1489" s="365" t="b">
        <f t="shared" si="679"/>
        <v>0</v>
      </c>
      <c r="CF1489" s="365" t="b">
        <f t="shared" si="680"/>
        <v>0</v>
      </c>
      <c r="CG1489" s="365" t="b">
        <f t="shared" si="681"/>
        <v>0</v>
      </c>
      <c r="CH1489" s="365" t="b">
        <f t="shared" si="682"/>
        <v>0</v>
      </c>
      <c r="CI1489" s="72" t="b">
        <f t="shared" si="683"/>
        <v>0</v>
      </c>
      <c r="CJ1489" s="72">
        <f t="shared" si="684"/>
        <v>142.17000000000002</v>
      </c>
      <c r="CK1489" s="72" t="b">
        <f t="shared" si="685"/>
        <v>0</v>
      </c>
      <c r="CL1489" s="72">
        <f t="shared" si="686"/>
        <v>0</v>
      </c>
      <c r="CM1489" s="72" t="b">
        <f t="shared" si="687"/>
        <v>0</v>
      </c>
      <c r="CN1489" s="72" t="b">
        <f t="shared" si="688"/>
        <v>0</v>
      </c>
      <c r="CP1489" s="13">
        <f t="shared" si="689"/>
        <v>0</v>
      </c>
      <c r="CQ1489" s="13" t="b">
        <f t="shared" si="690"/>
        <v>0</v>
      </c>
      <c r="CR1489" s="13" t="b">
        <f t="shared" si="691"/>
        <v>0</v>
      </c>
      <c r="CS1489" s="13" t="b">
        <f t="shared" si="697"/>
        <v>0</v>
      </c>
      <c r="CT1489" s="13" t="b">
        <f t="shared" si="696"/>
        <v>0</v>
      </c>
      <c r="CU1489" s="13" t="b">
        <f t="shared" si="669"/>
        <v>0</v>
      </c>
      <c r="CV1489" s="13" t="b">
        <f t="shared" si="692"/>
        <v>0</v>
      </c>
      <c r="CW1489" s="13" t="b">
        <f t="shared" si="693"/>
        <v>0</v>
      </c>
      <c r="CX1489" s="13" t="b">
        <f t="shared" si="694"/>
        <v>0</v>
      </c>
      <c r="CY1489" s="13" t="b">
        <f t="shared" si="695"/>
        <v>0</v>
      </c>
    </row>
    <row r="1490" spans="1:103" ht="15" thickBot="1">
      <c r="A1490" s="932"/>
      <c r="B1490" s="1127"/>
      <c r="C1490" s="1127"/>
      <c r="D1490" s="1127"/>
      <c r="E1490" s="1127"/>
      <c r="F1490" s="1127"/>
      <c r="G1490" s="1127"/>
      <c r="H1490" s="1127"/>
      <c r="I1490" s="1127"/>
      <c r="J1490" s="1127"/>
      <c r="K1490" s="1127"/>
      <c r="L1490" s="1127"/>
      <c r="M1490" s="1127"/>
      <c r="N1490" s="1127"/>
      <c r="O1490" s="1127"/>
      <c r="P1490" s="1127"/>
      <c r="Q1490" s="941"/>
      <c r="R1490" s="1127"/>
      <c r="S1490" s="1127"/>
      <c r="T1490" s="1127"/>
      <c r="U1490" s="1127"/>
      <c r="V1490" s="1127"/>
      <c r="W1490" s="115"/>
      <c r="X1490" s="115"/>
      <c r="Y1490" s="115"/>
      <c r="Z1490" s="115"/>
      <c r="AA1490" s="115" t="s">
        <v>50</v>
      </c>
      <c r="AB1490" s="116"/>
      <c r="AC1490" s="116"/>
      <c r="AD1490" s="115"/>
      <c r="AE1490" s="1127"/>
      <c r="AF1490" s="334">
        <f t="shared" si="670"/>
        <v>0</v>
      </c>
      <c r="AG1490" s="272">
        <f>IF(R1490="kompletna",Q1490*J1490*0.0036*'lista, wskaźniki'!$F$13, IF(R1490="częściowa",Q1490*J1490*0.0036*'lista, wskaźniki'!$F$14, IF(R1490="brak",Q1490*J1490*0.0036*'lista, wskaźniki'!$F$15,)))</f>
        <v>0</v>
      </c>
      <c r="AH1490" s="334">
        <f>IF(Y1490="inne",K1490*'lista, wskaźniki'!$E$35,IF(Y1490="to samo źródło",0,IF(Y1490=0,0)))</f>
        <v>0</v>
      </c>
      <c r="AI1490" s="334" t="b">
        <f>IF(AA1490="gaz z sieci",AC1490*'lista, wskaźniki'!$D$21)</f>
        <v>0</v>
      </c>
      <c r="AJ1490" s="272">
        <f>IF(AA1490="węgiel",AB1490*'lista, wskaźniki'!$D$20, IF('Sektor mieszkaniowy'!AA1490="drewno",'Sektor mieszkaniowy'!AB1490*'lista, wskaźniki'!$D$22,IF('Sektor mieszkaniowy'!AA1490="pellet",AB1490*'lista, wskaźniki'!$D$23,IF('Sektor mieszkaniowy'!AA1490="gaz z sieci",AB1490*'lista, wskaźniki'!$D$21,IF('Sektor mieszkaniowy'!AA1490="olej opałowy",'Sektor mieszkaniowy'!AB1490*'lista, wskaźniki'!$D$24)))))</f>
        <v>0</v>
      </c>
      <c r="AK1490" s="1130"/>
      <c r="AL1490" s="1127"/>
      <c r="AM1490" s="20">
        <f>IF(AA1490="węgiel",AF1490*1/3.6*'lista, wskaźniki'!$F$20,IF(AA1490="drewno",AF1490*1/3.6*'lista, wskaźniki'!$F$22,IF(AA1490="pellet",AF1490*1/3.6*'lista, wskaźniki'!$F$23,IF(AA1490="gaz z sieci",AF1490*1/3.6*'lista, wskaźniki'!$F$21,IF(AA1490="olej opałowy",AF1490*1/3.6*'lista, wskaźniki'!$F$24,0)))))</f>
        <v>0</v>
      </c>
      <c r="AN1490" s="20">
        <f>IF(AA1490="węgiel",AF1490*'lista, wskaźniki'!$E$42,IF(AA1490="drewno",AF1490*'lista, wskaźniki'!$G$42,IF(AA1490="pellet",AF1490*'lista, wskaźniki'!$H$42,IF(AA1490="gaz z sieci",AF1490*'lista, wskaźniki'!$F$42,IF(AA1490="olej opałowy",AF1490*'lista, wskaźniki'!$I$42,0)))))</f>
        <v>0</v>
      </c>
      <c r="AO1490" s="20">
        <f>IF(AA1490="węgiel",AF1490*'lista, wskaźniki'!$E$43,IF(AA1490="drewno",AF1490*'lista, wskaźniki'!$G$43,IF(AA1490="pellet",AF1490*'lista, wskaźniki'!$H$43,IF(AA1490="gaz z sieci",AF1490*'lista, wskaźniki'!$F$43,IF(AA1490="olej opałowy",AF1490*'lista, wskaźniki'!$I$43,0)))))</f>
        <v>0</v>
      </c>
      <c r="AP1490" s="20">
        <f>IF(AA1490="węgiel",AF1490*'lista, wskaźniki'!$E$44,IF(AA1490="drewno",AF1490*'lista, wskaźniki'!$G$44,IF(AA1490="pellet",AF1490*'lista, wskaźniki'!$H$44,IF(AA1490="gaz z sieci",AF1490*'lista, wskaźniki'!$F$44,IF(AA1490="olej opałowy",AF1490*'lista, wskaźniki'!$I$44,0)))))</f>
        <v>0</v>
      </c>
      <c r="AQ1490" s="20" t="b">
        <f>IF(Z1490="gaz",AH1490*1/3.6*'lista, wskaźniki'!$F$21,IF(Z1490="energia elektryczna",AH1490*1/3.6*'lista, wskaźniki'!$F$26))</f>
        <v>0</v>
      </c>
      <c r="AR1490" s="20" t="b">
        <f>IF(Z1490="gaz",AH1490*'lista, wskaźniki'!$F$42,IF(Z1490="energia elektryczna",AH1490*0))</f>
        <v>0</v>
      </c>
      <c r="AS1490" s="20" t="b">
        <f>IF(Z1490="gaz",AH1490*'lista, wskaźniki'!$F$43,IF(Z1490="energia elektryczna",AH1490*0))</f>
        <v>0</v>
      </c>
      <c r="AT1490" s="20" t="b">
        <f>IF(Z1490="gaz",AH1490*'lista, wskaźniki'!$F$44,IF(Z1490="energia elektryczna",AH1490*0))</f>
        <v>0</v>
      </c>
      <c r="AU1490" s="20">
        <f>AI1490*1/3.6*'lista, wskaźniki'!$F$21</f>
        <v>0</v>
      </c>
      <c r="AV1490" s="20">
        <f>AI1490*'lista, wskaźniki'!$F$42</f>
        <v>0</v>
      </c>
      <c r="AW1490" s="20">
        <f>AI1490*'lista, wskaźniki'!$F$43</f>
        <v>0</v>
      </c>
      <c r="AX1490" s="20">
        <f>AI1490*'lista, wskaźniki'!$F$44</f>
        <v>0</v>
      </c>
      <c r="AY1490" s="20">
        <f>AK1490*'lista, wskaźniki'!$F$26</f>
        <v>0</v>
      </c>
      <c r="AZ1490" s="20">
        <f t="shared" si="671"/>
        <v>0</v>
      </c>
      <c r="BA1490" s="20">
        <f t="shared" si="672"/>
        <v>0</v>
      </c>
      <c r="BB1490" s="20">
        <f t="shared" si="673"/>
        <v>0</v>
      </c>
      <c r="BC1490" s="20">
        <f t="shared" si="674"/>
        <v>0</v>
      </c>
      <c r="BD1490" s="1127"/>
      <c r="BE1490" s="1127"/>
      <c r="BF1490" s="1127"/>
      <c r="BG1490" s="1127"/>
      <c r="BH1490" s="115"/>
      <c r="BI1490" s="1127"/>
      <c r="BJ1490" s="115"/>
      <c r="BK1490" s="1127"/>
      <c r="BL1490" s="115"/>
      <c r="BM1490" s="115"/>
      <c r="BN1490" s="115"/>
      <c r="BO1490" s="115"/>
      <c r="BP1490" s="115"/>
      <c r="BQ1490" s="115"/>
      <c r="BR1490" s="115"/>
      <c r="BS1490" s="1124"/>
      <c r="BT1490" s="1124"/>
      <c r="BU1490" s="1124"/>
      <c r="BV1490" s="1124"/>
      <c r="BW1490" s="1124"/>
      <c r="BX1490" s="1124"/>
      <c r="BY1490" s="1142"/>
      <c r="CA1490" s="365" t="b">
        <f t="shared" si="675"/>
        <v>0</v>
      </c>
      <c r="CB1490" s="365" t="b">
        <f t="shared" si="676"/>
        <v>0</v>
      </c>
      <c r="CC1490" s="365">
        <f t="shared" si="677"/>
        <v>0</v>
      </c>
      <c r="CD1490" s="365" t="b">
        <f t="shared" si="678"/>
        <v>0</v>
      </c>
      <c r="CE1490" s="365" t="b">
        <f t="shared" si="679"/>
        <v>0</v>
      </c>
      <c r="CF1490" s="365" t="b">
        <f t="shared" si="680"/>
        <v>0</v>
      </c>
      <c r="CG1490" s="365" t="b">
        <f t="shared" si="681"/>
        <v>0</v>
      </c>
      <c r="CH1490" s="365" t="b">
        <f t="shared" si="682"/>
        <v>0</v>
      </c>
      <c r="CI1490" s="72" t="b">
        <f t="shared" si="683"/>
        <v>0</v>
      </c>
      <c r="CJ1490" s="72" t="b">
        <f t="shared" si="684"/>
        <v>0</v>
      </c>
      <c r="CK1490" s="72">
        <f t="shared" si="685"/>
        <v>0</v>
      </c>
      <c r="CL1490" s="72">
        <f t="shared" si="686"/>
        <v>0</v>
      </c>
      <c r="CM1490" s="72" t="b">
        <f t="shared" si="687"/>
        <v>0</v>
      </c>
      <c r="CN1490" s="72" t="b">
        <f t="shared" si="688"/>
        <v>0</v>
      </c>
      <c r="CP1490" s="13">
        <f t="shared" si="689"/>
        <v>0</v>
      </c>
      <c r="CQ1490" s="13" t="b">
        <f t="shared" si="690"/>
        <v>0</v>
      </c>
      <c r="CR1490" s="13" t="b">
        <f t="shared" si="691"/>
        <v>0</v>
      </c>
      <c r="CS1490" s="13" t="b">
        <f t="shared" si="697"/>
        <v>0</v>
      </c>
      <c r="CT1490" s="13" t="b">
        <f t="shared" si="696"/>
        <v>0</v>
      </c>
      <c r="CU1490" s="13" t="b">
        <f t="shared" si="669"/>
        <v>0</v>
      </c>
      <c r="CV1490" s="13" t="b">
        <f t="shared" si="692"/>
        <v>0</v>
      </c>
      <c r="CW1490" s="13" t="b">
        <f t="shared" si="693"/>
        <v>0</v>
      </c>
      <c r="CX1490" s="13" t="b">
        <f t="shared" si="694"/>
        <v>0</v>
      </c>
      <c r="CY1490" s="13" t="b">
        <f t="shared" si="695"/>
        <v>0</v>
      </c>
    </row>
    <row r="1491" spans="1:103" ht="15" thickBot="1">
      <c r="A1491" s="932"/>
      <c r="B1491" s="1127"/>
      <c r="C1491" s="1127"/>
      <c r="D1491" s="1127"/>
      <c r="E1491" s="1127"/>
      <c r="F1491" s="1127"/>
      <c r="G1491" s="1127"/>
      <c r="H1491" s="1127"/>
      <c r="I1491" s="1127"/>
      <c r="J1491" s="1127"/>
      <c r="K1491" s="1127"/>
      <c r="L1491" s="1127"/>
      <c r="M1491" s="1127"/>
      <c r="N1491" s="1127"/>
      <c r="O1491" s="1127"/>
      <c r="P1491" s="1127"/>
      <c r="Q1491" s="941"/>
      <c r="R1491" s="1127"/>
      <c r="S1491" s="1127"/>
      <c r="T1491" s="1127"/>
      <c r="U1491" s="1127"/>
      <c r="V1491" s="1127"/>
      <c r="W1491" s="115"/>
      <c r="X1491" s="115"/>
      <c r="Y1491" s="115"/>
      <c r="Z1491" s="115"/>
      <c r="AA1491" s="115" t="s">
        <v>38</v>
      </c>
      <c r="AB1491" s="116"/>
      <c r="AC1491" s="116"/>
      <c r="AD1491" s="115"/>
      <c r="AE1491" s="1127"/>
      <c r="AF1491" s="334">
        <f t="shared" si="670"/>
        <v>0</v>
      </c>
      <c r="AG1491" s="272">
        <f>IF(R1491="kompletna",Q1491*J1491*0.0036*'lista, wskaźniki'!$F$13, IF(R1491="częściowa",Q1491*J1491*0.0036*'lista, wskaźniki'!$F$14, IF(R1491="brak",Q1491*J1491*0.0036*'lista, wskaźniki'!$F$15,)))</f>
        <v>0</v>
      </c>
      <c r="AH1491" s="334">
        <f>IF(Y1491="inne",K1491*'lista, wskaźniki'!$E$35,IF(Y1491="to samo źródło",0,IF(Y1491=0,0)))</f>
        <v>0</v>
      </c>
      <c r="AI1491" s="334">
        <f>IF(AA1491="gaz z sieci",AC1491*'lista, wskaźniki'!$D$21)</f>
        <v>0</v>
      </c>
      <c r="AJ1491" s="272">
        <f>IF(AA1491="węgiel",AB1491*'lista, wskaźniki'!$D$20, IF('Sektor mieszkaniowy'!AA1491="drewno",'Sektor mieszkaniowy'!AB1491*'lista, wskaźniki'!$D$22,IF('Sektor mieszkaniowy'!AA1491="pellet",AB1491*'lista, wskaźniki'!$D$23,IF('Sektor mieszkaniowy'!AA1491="gaz z sieci",AB1491*'lista, wskaźniki'!$D$21,IF('Sektor mieszkaniowy'!AA1491="olej opałowy",'Sektor mieszkaniowy'!AB1491*'lista, wskaźniki'!$D$24)))))</f>
        <v>0</v>
      </c>
      <c r="AK1491" s="1130"/>
      <c r="AL1491" s="1127"/>
      <c r="AM1491" s="20">
        <f>IF(AA1491="węgiel",AF1491*1/3.6*'lista, wskaźniki'!$F$20,IF(AA1491="drewno",AF1491*1/3.6*'lista, wskaźniki'!$F$22,IF(AA1491="pellet",AF1491*1/3.6*'lista, wskaźniki'!$F$23,IF(AA1491="gaz z sieci",AF1491*1/3.6*'lista, wskaźniki'!$F$21,IF(AA1491="olej opałowy",AF1491*1/3.6*'lista, wskaźniki'!$F$24,0)))))</f>
        <v>0</v>
      </c>
      <c r="AN1491" s="20">
        <f>IF(AA1491="węgiel",AF1491*'lista, wskaźniki'!$E$42,IF(AA1491="drewno",AF1491*'lista, wskaźniki'!$G$42,IF(AA1491="pellet",AF1491*'lista, wskaźniki'!$H$42,IF(AA1491="gaz z sieci",AF1491*'lista, wskaźniki'!$F$42,IF(AA1491="olej opałowy",AF1491*'lista, wskaźniki'!$I$42,0)))))</f>
        <v>0</v>
      </c>
      <c r="AO1491" s="20">
        <f>IF(AA1491="węgiel",AF1491*'lista, wskaźniki'!$E$43,IF(AA1491="drewno",AF1491*'lista, wskaźniki'!$G$43,IF(AA1491="pellet",AF1491*'lista, wskaźniki'!$H$43,IF(AA1491="gaz z sieci",AF1491*'lista, wskaźniki'!$F$43,IF(AA1491="olej opałowy",AF1491*'lista, wskaźniki'!$I$43,0)))))</f>
        <v>0</v>
      </c>
      <c r="AP1491" s="20">
        <f>IF(AA1491="węgiel",AF1491*'lista, wskaźniki'!$E$44,IF(AA1491="drewno",AF1491*'lista, wskaźniki'!$G$44,IF(AA1491="pellet",AF1491*'lista, wskaźniki'!$H$44,IF(AA1491="gaz z sieci",AF1491*'lista, wskaźniki'!$F$44,IF(AA1491="olej opałowy",AF1491*'lista, wskaźniki'!$I$44,0)))))</f>
        <v>0</v>
      </c>
      <c r="AQ1491" s="20" t="b">
        <f>IF(Z1491="gaz",AH1491*1/3.6*'lista, wskaźniki'!$F$21,IF(Z1491="energia elektryczna",AH1491*1/3.6*'lista, wskaźniki'!$F$26))</f>
        <v>0</v>
      </c>
      <c r="AR1491" s="20" t="b">
        <f>IF(Z1491="gaz",AH1491*'lista, wskaźniki'!$F$42,IF(Z1491="energia elektryczna",AH1491*0))</f>
        <v>0</v>
      </c>
      <c r="AS1491" s="20" t="b">
        <f>IF(Z1491="gaz",AH1491*'lista, wskaźniki'!$F$43,IF(Z1491="energia elektryczna",AH1491*0))</f>
        <v>0</v>
      </c>
      <c r="AT1491" s="20" t="b">
        <f>IF(Z1491="gaz",AH1491*'lista, wskaźniki'!$F$44,IF(Z1491="energia elektryczna",AH1491*0))</f>
        <v>0</v>
      </c>
      <c r="AU1491" s="20">
        <f>AI1491*1/3.6*'lista, wskaźniki'!$F$21</f>
        <v>0</v>
      </c>
      <c r="AV1491" s="20">
        <f>AI1491*'lista, wskaźniki'!$F$42</f>
        <v>0</v>
      </c>
      <c r="AW1491" s="20">
        <f>AI1491*'lista, wskaźniki'!$F$43</f>
        <v>0</v>
      </c>
      <c r="AX1491" s="20">
        <f>AI1491*'lista, wskaźniki'!$F$44</f>
        <v>0</v>
      </c>
      <c r="AY1491" s="20">
        <f>AK1491*'lista, wskaźniki'!$F$26</f>
        <v>0</v>
      </c>
      <c r="AZ1491" s="20">
        <f t="shared" si="671"/>
        <v>0</v>
      </c>
      <c r="BA1491" s="20">
        <f t="shared" si="672"/>
        <v>0</v>
      </c>
      <c r="BB1491" s="20">
        <f t="shared" si="673"/>
        <v>0</v>
      </c>
      <c r="BC1491" s="20">
        <f t="shared" si="674"/>
        <v>0</v>
      </c>
      <c r="BD1491" s="1127"/>
      <c r="BE1491" s="1127"/>
      <c r="BF1491" s="1127"/>
      <c r="BG1491" s="1127"/>
      <c r="BH1491" s="115"/>
      <c r="BI1491" s="1127"/>
      <c r="BJ1491" s="115"/>
      <c r="BK1491" s="1127"/>
      <c r="BL1491" s="115"/>
      <c r="BM1491" s="115"/>
      <c r="BN1491" s="115"/>
      <c r="BO1491" s="115"/>
      <c r="BP1491" s="115"/>
      <c r="BQ1491" s="115"/>
      <c r="BR1491" s="115"/>
      <c r="BS1491" s="1124"/>
      <c r="BT1491" s="1124"/>
      <c r="BU1491" s="1124"/>
      <c r="BV1491" s="1124"/>
      <c r="BW1491" s="1124"/>
      <c r="BX1491" s="1124"/>
      <c r="BY1491" s="1142"/>
      <c r="CA1491" s="365" t="b">
        <f t="shared" si="675"/>
        <v>0</v>
      </c>
      <c r="CB1491" s="365" t="b">
        <f t="shared" si="676"/>
        <v>0</v>
      </c>
      <c r="CC1491" s="365" t="b">
        <f t="shared" si="677"/>
        <v>0</v>
      </c>
      <c r="CD1491" s="365">
        <f t="shared" si="678"/>
        <v>0</v>
      </c>
      <c r="CE1491" s="365" t="b">
        <f t="shared" si="679"/>
        <v>0</v>
      </c>
      <c r="CF1491" s="365" t="b">
        <f t="shared" si="680"/>
        <v>0</v>
      </c>
      <c r="CG1491" s="365" t="b">
        <f t="shared" si="681"/>
        <v>0</v>
      </c>
      <c r="CH1491" s="365">
        <f t="shared" si="682"/>
        <v>0</v>
      </c>
      <c r="CI1491" s="72" t="b">
        <f t="shared" si="683"/>
        <v>0</v>
      </c>
      <c r="CJ1491" s="72" t="b">
        <f t="shared" si="684"/>
        <v>0</v>
      </c>
      <c r="CK1491" s="72" t="b">
        <f t="shared" si="685"/>
        <v>0</v>
      </c>
      <c r="CL1491" s="72">
        <f t="shared" si="686"/>
        <v>0</v>
      </c>
      <c r="CM1491" s="72" t="b">
        <f t="shared" si="687"/>
        <v>0</v>
      </c>
      <c r="CN1491" s="72" t="b">
        <f t="shared" si="688"/>
        <v>0</v>
      </c>
      <c r="CP1491" s="13">
        <f t="shared" si="689"/>
        <v>0</v>
      </c>
      <c r="CQ1491" s="13" t="b">
        <f t="shared" si="690"/>
        <v>0</v>
      </c>
      <c r="CR1491" s="13" t="b">
        <f t="shared" si="691"/>
        <v>0</v>
      </c>
      <c r="CS1491" s="13" t="b">
        <f t="shared" si="697"/>
        <v>0</v>
      </c>
      <c r="CT1491" s="13" t="b">
        <f t="shared" si="696"/>
        <v>0</v>
      </c>
      <c r="CU1491" s="13" t="b">
        <f t="shared" si="669"/>
        <v>0</v>
      </c>
      <c r="CV1491" s="13" t="b">
        <f t="shared" si="692"/>
        <v>0</v>
      </c>
      <c r="CW1491" s="13" t="b">
        <f t="shared" si="693"/>
        <v>0</v>
      </c>
      <c r="CX1491" s="13" t="b">
        <f t="shared" si="694"/>
        <v>0</v>
      </c>
      <c r="CY1491" s="13" t="b">
        <f t="shared" si="695"/>
        <v>0</v>
      </c>
    </row>
    <row r="1492" spans="1:103" ht="15" thickBot="1">
      <c r="A1492" s="933"/>
      <c r="B1492" s="1128"/>
      <c r="C1492" s="1128"/>
      <c r="D1492" s="1128"/>
      <c r="E1492" s="1128"/>
      <c r="F1492" s="1128"/>
      <c r="G1492" s="1128"/>
      <c r="H1492" s="1128"/>
      <c r="I1492" s="1128"/>
      <c r="J1492" s="1128"/>
      <c r="K1492" s="1128"/>
      <c r="L1492" s="1128"/>
      <c r="M1492" s="1128"/>
      <c r="N1492" s="1128"/>
      <c r="O1492" s="1128"/>
      <c r="P1492" s="1128"/>
      <c r="Q1492" s="942"/>
      <c r="R1492" s="1128"/>
      <c r="S1492" s="1128"/>
      <c r="T1492" s="1128"/>
      <c r="U1492" s="1128"/>
      <c r="V1492" s="1128"/>
      <c r="W1492" s="117"/>
      <c r="X1492" s="117"/>
      <c r="Y1492" s="117"/>
      <c r="Z1492" s="117"/>
      <c r="AA1492" s="117" t="s">
        <v>37</v>
      </c>
      <c r="AB1492" s="118"/>
      <c r="AC1492" s="118"/>
      <c r="AD1492" s="117"/>
      <c r="AE1492" s="1128"/>
      <c r="AF1492" s="334">
        <f t="shared" si="670"/>
        <v>0</v>
      </c>
      <c r="AG1492" s="272">
        <f>IF(R1492="kompletna",Q1492*J1492*0.0036*'lista, wskaźniki'!$F$13, IF(R1492="częściowa",Q1492*J1492*0.0036*'lista, wskaźniki'!$F$14, IF(R1492="brak",Q1492*J1492*0.0036*'lista, wskaźniki'!$F$15,)))</f>
        <v>0</v>
      </c>
      <c r="AH1492" s="334">
        <f>IF(Y1492="inne",K1492*'lista, wskaźniki'!$E$35,IF(Y1492="to samo źródło",0,IF(Y1492=0,0)))</f>
        <v>0</v>
      </c>
      <c r="AI1492" s="334" t="b">
        <f>IF(AA1492="gaz z sieci",AC1492*'lista, wskaźniki'!$D$21)</f>
        <v>0</v>
      </c>
      <c r="AJ1492" s="272">
        <f>IF(AA1492="węgiel",AB1492*'lista, wskaźniki'!$D$20, IF('Sektor mieszkaniowy'!AA1492="drewno",'Sektor mieszkaniowy'!AB1492*'lista, wskaźniki'!$D$22,IF('Sektor mieszkaniowy'!AA1492="pellet",AB1492*'lista, wskaźniki'!$D$23,IF('Sektor mieszkaniowy'!AA1492="gaz z sieci",AB1492*'lista, wskaźniki'!$D$21,IF('Sektor mieszkaniowy'!AA1492="olej opałowy",'Sektor mieszkaniowy'!AB1492*'lista, wskaźniki'!$D$24)))))</f>
        <v>0</v>
      </c>
      <c r="AK1492" s="1131"/>
      <c r="AL1492" s="1128"/>
      <c r="AM1492" s="20">
        <f>IF(AA1492="węgiel",AF1492*1/3.6*'lista, wskaźniki'!$F$20,IF(AA1492="drewno",AF1492*1/3.6*'lista, wskaźniki'!$F$22,IF(AA1492="pellet",AF1492*1/3.6*'lista, wskaźniki'!$F$23,IF(AA1492="gaz z sieci",AF1492*1/3.6*'lista, wskaźniki'!$F$21,IF(AA1492="olej opałowy",AF1492*1/3.6*'lista, wskaźniki'!$F$24,0)))))</f>
        <v>0</v>
      </c>
      <c r="AN1492" s="20">
        <f>IF(AA1492="węgiel",AF1492*'lista, wskaźniki'!$E$42,IF(AA1492="drewno",AF1492*'lista, wskaźniki'!$G$42,IF(AA1492="pellet",AF1492*'lista, wskaźniki'!$H$42,IF(AA1492="gaz z sieci",AF1492*'lista, wskaźniki'!$F$42,IF(AA1492="olej opałowy",AF1492*'lista, wskaźniki'!$I$42,0)))))</f>
        <v>0</v>
      </c>
      <c r="AO1492" s="20">
        <f>IF(AA1492="węgiel",AF1492*'lista, wskaźniki'!$E$43,IF(AA1492="drewno",AF1492*'lista, wskaźniki'!$G$43,IF(AA1492="pellet",AF1492*'lista, wskaźniki'!$H$43,IF(AA1492="gaz z sieci",AF1492*'lista, wskaźniki'!$F$43,IF(AA1492="olej opałowy",AF1492*'lista, wskaźniki'!$I$43,0)))))</f>
        <v>0</v>
      </c>
      <c r="AP1492" s="20">
        <f>IF(AA1492="węgiel",AF1492*'lista, wskaźniki'!$E$44,IF(AA1492="drewno",AF1492*'lista, wskaźniki'!$G$44,IF(AA1492="pellet",AF1492*'lista, wskaźniki'!$H$44,IF(AA1492="gaz z sieci",AF1492*'lista, wskaźniki'!$F$44,IF(AA1492="olej opałowy",AF1492*'lista, wskaźniki'!$I$44,0)))))</f>
        <v>0</v>
      </c>
      <c r="AQ1492" s="20" t="b">
        <f>IF(Z1492="gaz",AH1492*1/3.6*'lista, wskaźniki'!$F$21,IF(Z1492="energia elektryczna",AH1492*1/3.6*'lista, wskaźniki'!$F$26))</f>
        <v>0</v>
      </c>
      <c r="AR1492" s="20" t="b">
        <f>IF(Z1492="gaz",AH1492*'lista, wskaźniki'!$F$42,IF(Z1492="energia elektryczna",AH1492*0))</f>
        <v>0</v>
      </c>
      <c r="AS1492" s="20" t="b">
        <f>IF(Z1492="gaz",AH1492*'lista, wskaźniki'!$F$43,IF(Z1492="energia elektryczna",AH1492*0))</f>
        <v>0</v>
      </c>
      <c r="AT1492" s="20" t="b">
        <f>IF(Z1492="gaz",AH1492*'lista, wskaźniki'!$F$44,IF(Z1492="energia elektryczna",AH1492*0))</f>
        <v>0</v>
      </c>
      <c r="AU1492" s="20">
        <f>AI1492*1/3.6*'lista, wskaźniki'!$F$21</f>
        <v>0</v>
      </c>
      <c r="AV1492" s="20">
        <f>AI1492*'lista, wskaźniki'!$F$42</f>
        <v>0</v>
      </c>
      <c r="AW1492" s="20">
        <f>AI1492*'lista, wskaźniki'!$F$43</f>
        <v>0</v>
      </c>
      <c r="AX1492" s="20">
        <f>AI1492*'lista, wskaźniki'!$F$44</f>
        <v>0</v>
      </c>
      <c r="AY1492" s="20">
        <f>AK1492*'lista, wskaźniki'!$F$26</f>
        <v>0</v>
      </c>
      <c r="AZ1492" s="20">
        <f t="shared" si="671"/>
        <v>0</v>
      </c>
      <c r="BA1492" s="20">
        <f t="shared" si="672"/>
        <v>0</v>
      </c>
      <c r="BB1492" s="20">
        <f t="shared" si="673"/>
        <v>0</v>
      </c>
      <c r="BC1492" s="20">
        <f t="shared" si="674"/>
        <v>0</v>
      </c>
      <c r="BD1492" s="1128"/>
      <c r="BE1492" s="1128"/>
      <c r="BF1492" s="1128"/>
      <c r="BG1492" s="1128"/>
      <c r="BH1492" s="117"/>
      <c r="BI1492" s="1128"/>
      <c r="BJ1492" s="117"/>
      <c r="BK1492" s="1128"/>
      <c r="BL1492" s="117"/>
      <c r="BM1492" s="117"/>
      <c r="BN1492" s="117"/>
      <c r="BO1492" s="117"/>
      <c r="BP1492" s="117"/>
      <c r="BQ1492" s="117"/>
      <c r="BR1492" s="117"/>
      <c r="BS1492" s="1125"/>
      <c r="BT1492" s="1125"/>
      <c r="BU1492" s="1125"/>
      <c r="BV1492" s="1125"/>
      <c r="BW1492" s="1125"/>
      <c r="BX1492" s="1125"/>
      <c r="BY1492" s="1143"/>
      <c r="CA1492" s="365" t="b">
        <f t="shared" si="675"/>
        <v>0</v>
      </c>
      <c r="CB1492" s="365" t="b">
        <f t="shared" si="676"/>
        <v>0</v>
      </c>
      <c r="CC1492" s="365" t="b">
        <f t="shared" si="677"/>
        <v>0</v>
      </c>
      <c r="CD1492" s="365" t="b">
        <f t="shared" si="678"/>
        <v>0</v>
      </c>
      <c r="CE1492" s="365">
        <f t="shared" si="679"/>
        <v>0</v>
      </c>
      <c r="CF1492" s="365" t="b">
        <f t="shared" si="680"/>
        <v>0</v>
      </c>
      <c r="CG1492" s="365" t="b">
        <f t="shared" si="681"/>
        <v>0</v>
      </c>
      <c r="CH1492" s="365" t="b">
        <f t="shared" si="682"/>
        <v>0</v>
      </c>
      <c r="CI1492" s="72" t="b">
        <f t="shared" si="683"/>
        <v>0</v>
      </c>
      <c r="CJ1492" s="72" t="b">
        <f t="shared" si="684"/>
        <v>0</v>
      </c>
      <c r="CK1492" s="72" t="b">
        <f t="shared" si="685"/>
        <v>0</v>
      </c>
      <c r="CL1492" s="72">
        <f t="shared" si="686"/>
        <v>0</v>
      </c>
      <c r="CM1492" s="72">
        <f t="shared" si="687"/>
        <v>0</v>
      </c>
      <c r="CN1492" s="72" t="b">
        <f t="shared" si="688"/>
        <v>0</v>
      </c>
      <c r="CP1492" s="13">
        <f t="shared" si="689"/>
        <v>0</v>
      </c>
      <c r="CQ1492" s="13" t="b">
        <f t="shared" si="690"/>
        <v>0</v>
      </c>
      <c r="CR1492" s="13" t="b">
        <f t="shared" si="691"/>
        <v>0</v>
      </c>
      <c r="CS1492" s="13" t="b">
        <f t="shared" si="697"/>
        <v>0</v>
      </c>
      <c r="CT1492" s="13" t="b">
        <f t="shared" si="696"/>
        <v>0</v>
      </c>
      <c r="CU1492" s="13" t="b">
        <f t="shared" si="669"/>
        <v>0</v>
      </c>
      <c r="CV1492" s="13" t="b">
        <f t="shared" si="692"/>
        <v>0</v>
      </c>
      <c r="CW1492" s="13" t="b">
        <f t="shared" si="693"/>
        <v>0</v>
      </c>
      <c r="CX1492" s="13" t="b">
        <f t="shared" si="694"/>
        <v>0</v>
      </c>
      <c r="CY1492" s="13" t="b">
        <f t="shared" si="695"/>
        <v>0</v>
      </c>
    </row>
    <row r="1493" spans="1:103" ht="15" thickBot="1">
      <c r="A1493" s="931">
        <v>299</v>
      </c>
      <c r="B1493" s="1132" t="s">
        <v>213</v>
      </c>
      <c r="C1493" s="1132">
        <v>1</v>
      </c>
      <c r="D1493" s="1132" t="s">
        <v>1</v>
      </c>
      <c r="E1493" s="1132" t="s">
        <v>5</v>
      </c>
      <c r="F1493" s="1132">
        <v>6</v>
      </c>
      <c r="G1493" s="1132"/>
      <c r="H1493" s="1132"/>
      <c r="I1493" s="1132" t="s">
        <v>11</v>
      </c>
      <c r="J1493" s="1132">
        <v>120</v>
      </c>
      <c r="K1493" s="1132">
        <v>5</v>
      </c>
      <c r="L1493" s="1132" t="s">
        <v>16</v>
      </c>
      <c r="M1493" s="1132">
        <v>90</v>
      </c>
      <c r="N1493" s="1132" t="s">
        <v>17</v>
      </c>
      <c r="O1493" s="1132"/>
      <c r="P1493" s="1132" t="s">
        <v>17</v>
      </c>
      <c r="Q1493" s="940">
        <f>IF(I1493="&lt;1966",'lista, wskaźniki'!$G$4,IF(I1493="1967-1985",'lista, wskaźniki'!$G$5,IF(I1493="1986-1992",'lista, wskaźniki'!$G$6,IF(I1493="1993-1996",'lista, wskaźniki'!$G$7,IF(I1493="&gt;1997",'lista, wskaźniki'!$G$8,IF(I1493=0,'lista, wskaźniki'!$G$4))))))</f>
        <v>250</v>
      </c>
      <c r="R1493" s="1132" t="s">
        <v>23</v>
      </c>
      <c r="S1493" s="1132" t="s">
        <v>27</v>
      </c>
      <c r="T1493" s="1132">
        <v>27</v>
      </c>
      <c r="U1493" s="1132">
        <v>2013</v>
      </c>
      <c r="V1493" s="1132"/>
      <c r="W1493" s="20" t="s">
        <v>36</v>
      </c>
      <c r="X1493" s="119" t="s">
        <v>39</v>
      </c>
      <c r="Y1493" s="119" t="s">
        <v>42</v>
      </c>
      <c r="Z1493" s="119"/>
      <c r="AA1493" s="119" t="s">
        <v>35</v>
      </c>
      <c r="AB1493" s="120"/>
      <c r="AC1493" s="120"/>
      <c r="AD1493" s="119"/>
      <c r="AE1493" s="1132">
        <v>12</v>
      </c>
      <c r="AF1493" s="334">
        <f t="shared" si="670"/>
        <v>0</v>
      </c>
      <c r="AG1493" s="272">
        <v>0</v>
      </c>
      <c r="AH1493" s="334">
        <f>IF(Y1493="inne",K1493*'lista, wskaźniki'!$E$35,IF(Y1493="to samo źródło",0,IF(Y1493=0,0)))</f>
        <v>0</v>
      </c>
      <c r="AI1493" s="334" t="b">
        <f>IF(AA1493="gaz z sieci",AC1493*'lista, wskaźniki'!$D$21)</f>
        <v>0</v>
      </c>
      <c r="AJ1493" s="272">
        <f>IF(AA1493="węgiel",AB1493*'lista, wskaźniki'!$D$20, IF('Sektor mieszkaniowy'!AA1493="drewno",'Sektor mieszkaniowy'!AB1493*'lista, wskaźniki'!$D$22,IF('Sektor mieszkaniowy'!AA1493="pellet",AB1493*'lista, wskaźniki'!$D$23,IF('Sektor mieszkaniowy'!AA1493="gaz z sieci",AB1493*'lista, wskaźniki'!$D$21,IF('Sektor mieszkaniowy'!AA1493="olej opałowy",'Sektor mieszkaniowy'!AB1493*'lista, wskaźniki'!$D$24)))))</f>
        <v>0</v>
      </c>
      <c r="AK1493" s="1135">
        <f>AL1493/'lista, wskaźniki'!$A$127</f>
        <v>3</v>
      </c>
      <c r="AL1493" s="1132">
        <v>1950</v>
      </c>
      <c r="AM1493" s="20">
        <f>IF(AA1493="węgiel",AF1493*1/3.6*'lista, wskaźniki'!$F$20,IF(AA1493="drewno",AF1493*1/3.6*'lista, wskaźniki'!$F$22,IF(AA1493="pellet",AF1493*1/3.6*'lista, wskaźniki'!$F$23,IF(AA1493="gaz z sieci",AF1493*1/3.6*'lista, wskaźniki'!$F$21,IF(AA1493="olej opałowy",AF1493*1/3.6*'lista, wskaźniki'!$F$24,0)))))</f>
        <v>0</v>
      </c>
      <c r="AN1493" s="20">
        <f>IF(AA1493="węgiel",AF1493*'lista, wskaźniki'!$E$42,IF(AA1493="drewno",AF1493*'lista, wskaźniki'!$G$42,IF(AA1493="pellet",AF1493*'lista, wskaźniki'!$H$42,IF(AA1493="gaz z sieci",AF1493*'lista, wskaźniki'!$F$42,IF(AA1493="olej opałowy",AF1493*'lista, wskaźniki'!$I$42,0)))))</f>
        <v>0</v>
      </c>
      <c r="AO1493" s="20">
        <f>IF(AA1493="węgiel",AF1493*'lista, wskaźniki'!$E$43,IF(AA1493="drewno",AF1493*'lista, wskaźniki'!$G$43,IF(AA1493="pellet",AF1493*'lista, wskaźniki'!$H$43,IF(AA1493="gaz z sieci",AF1493*'lista, wskaźniki'!$F$43,IF(AA1493="olej opałowy",AF1493*'lista, wskaźniki'!$I$43,0)))))</f>
        <v>0</v>
      </c>
      <c r="AP1493" s="20">
        <f>IF(AA1493="węgiel",AF1493*'lista, wskaźniki'!$E$44,IF(AA1493="drewno",AF1493*'lista, wskaźniki'!$G$44,IF(AA1493="pellet",AF1493*'lista, wskaźniki'!$H$44,IF(AA1493="gaz z sieci",AF1493*'lista, wskaźniki'!$F$44,IF(AA1493="olej opałowy",AF1493*'lista, wskaźniki'!$I$44,0)))))</f>
        <v>0</v>
      </c>
      <c r="AQ1493" s="20" t="b">
        <f>IF(Z1493="gaz",AH1493*1/3.6*'lista, wskaźniki'!$F$21,IF(Z1493="energia elektryczna",AH1493*1/3.6*'lista, wskaźniki'!$F$26))</f>
        <v>0</v>
      </c>
      <c r="AR1493" s="20" t="b">
        <f>IF(Z1493="gaz",AH1493*'lista, wskaźniki'!$F$42,IF(Z1493="energia elektryczna",AH1493*0))</f>
        <v>0</v>
      </c>
      <c r="AS1493" s="20" t="b">
        <f>IF(Z1493="gaz",AH1493*'lista, wskaźniki'!$F$43,IF(Z1493="energia elektryczna",AH1493*0))</f>
        <v>0</v>
      </c>
      <c r="AT1493" s="20" t="b">
        <f>IF(Z1493="gaz",AH1493*'lista, wskaźniki'!$F$44,IF(Z1493="energia elektryczna",AH1493*0))</f>
        <v>0</v>
      </c>
      <c r="AU1493" s="20">
        <f>AI1493*1/3.6*'lista, wskaźniki'!$F$21</f>
        <v>0</v>
      </c>
      <c r="AV1493" s="20">
        <f>AI1493*'lista, wskaźniki'!$F$42</f>
        <v>0</v>
      </c>
      <c r="AW1493" s="20">
        <f>AI1493*'lista, wskaźniki'!$F$43</f>
        <v>0</v>
      </c>
      <c r="AX1493" s="20">
        <f>AI1493*'lista, wskaźniki'!$F$44</f>
        <v>0</v>
      </c>
      <c r="AY1493" s="20">
        <f>AK1493*'lista, wskaźniki'!$F$26</f>
        <v>2.67</v>
      </c>
      <c r="AZ1493" s="20">
        <f t="shared" si="671"/>
        <v>2.67</v>
      </c>
      <c r="BA1493" s="20">
        <f t="shared" si="672"/>
        <v>0</v>
      </c>
      <c r="BB1493" s="20">
        <f t="shared" si="673"/>
        <v>0</v>
      </c>
      <c r="BC1493" s="20">
        <f t="shared" si="674"/>
        <v>0</v>
      </c>
      <c r="BD1493" s="1132" t="s">
        <v>17</v>
      </c>
      <c r="BE1493" s="1132" t="s">
        <v>17</v>
      </c>
      <c r="BF1493" s="1132" t="s">
        <v>17</v>
      </c>
      <c r="BG1493" s="1132" t="s">
        <v>17</v>
      </c>
      <c r="BH1493" s="119"/>
      <c r="BI1493" s="1132" t="s">
        <v>16</v>
      </c>
      <c r="BJ1493" s="119" t="s">
        <v>52</v>
      </c>
      <c r="BK1493" s="1132" t="s">
        <v>17</v>
      </c>
      <c r="BL1493" s="119"/>
      <c r="BM1493" s="119"/>
      <c r="BN1493" s="119"/>
      <c r="BO1493" s="119" t="s">
        <v>57</v>
      </c>
      <c r="BP1493" s="119" t="s">
        <v>52</v>
      </c>
      <c r="BQ1493" s="119" t="s">
        <v>120</v>
      </c>
      <c r="BR1493" s="119">
        <v>1</v>
      </c>
      <c r="BS1493" s="1138">
        <v>12300</v>
      </c>
      <c r="BT1493" s="1138">
        <v>1000</v>
      </c>
      <c r="BU1493" s="1138">
        <v>300</v>
      </c>
      <c r="BV1493" s="1138">
        <v>800</v>
      </c>
      <c r="BW1493" s="1138">
        <v>4700</v>
      </c>
      <c r="BX1493" s="1138">
        <v>1200</v>
      </c>
      <c r="BY1493" s="1144">
        <v>1700</v>
      </c>
      <c r="CA1493" s="365">
        <f t="shared" si="675"/>
        <v>0</v>
      </c>
      <c r="CB1493" s="365" t="b">
        <f t="shared" si="676"/>
        <v>0</v>
      </c>
      <c r="CC1493" s="365" t="b">
        <f t="shared" si="677"/>
        <v>0</v>
      </c>
      <c r="CD1493" s="365" t="b">
        <f t="shared" si="678"/>
        <v>0</v>
      </c>
      <c r="CE1493" s="365" t="b">
        <f t="shared" si="679"/>
        <v>0</v>
      </c>
      <c r="CF1493" s="365" t="b">
        <f t="shared" si="680"/>
        <v>0</v>
      </c>
      <c r="CG1493" s="365" t="b">
        <f t="shared" si="681"/>
        <v>0</v>
      </c>
      <c r="CH1493" s="365" t="b">
        <f t="shared" si="682"/>
        <v>0</v>
      </c>
      <c r="CI1493" s="72">
        <f t="shared" si="683"/>
        <v>0</v>
      </c>
      <c r="CJ1493" s="72" t="b">
        <f t="shared" si="684"/>
        <v>0</v>
      </c>
      <c r="CK1493" s="72" t="b">
        <f t="shared" si="685"/>
        <v>0</v>
      </c>
      <c r="CL1493" s="72">
        <f t="shared" si="686"/>
        <v>0</v>
      </c>
      <c r="CM1493" s="72" t="b">
        <f t="shared" si="687"/>
        <v>0</v>
      </c>
      <c r="CN1493" s="72" t="b">
        <f t="shared" si="688"/>
        <v>0</v>
      </c>
      <c r="CP1493" s="13" t="b">
        <f t="shared" si="689"/>
        <v>0</v>
      </c>
      <c r="CQ1493" s="13">
        <f t="shared" si="690"/>
        <v>0</v>
      </c>
      <c r="CR1493" s="13">
        <f t="shared" si="691"/>
        <v>120</v>
      </c>
      <c r="CS1493" s="13">
        <f t="shared" si="697"/>
        <v>60</v>
      </c>
      <c r="CT1493" s="13" t="b">
        <f t="shared" si="696"/>
        <v>0</v>
      </c>
      <c r="CU1493" s="13">
        <f t="shared" si="669"/>
        <v>0</v>
      </c>
      <c r="CV1493" s="13" t="b">
        <f t="shared" si="692"/>
        <v>0</v>
      </c>
      <c r="CW1493" s="13">
        <f t="shared" si="693"/>
        <v>0</v>
      </c>
      <c r="CX1493" s="13" t="b">
        <f t="shared" si="694"/>
        <v>0</v>
      </c>
      <c r="CY1493" s="13">
        <f t="shared" si="695"/>
        <v>0</v>
      </c>
    </row>
    <row r="1494" spans="1:103" ht="15" thickBot="1">
      <c r="A1494" s="932"/>
      <c r="B1494" s="1133"/>
      <c r="C1494" s="1133"/>
      <c r="D1494" s="1133"/>
      <c r="E1494" s="1133"/>
      <c r="F1494" s="1133"/>
      <c r="G1494" s="1133"/>
      <c r="H1494" s="1133"/>
      <c r="I1494" s="1133"/>
      <c r="J1494" s="1133"/>
      <c r="K1494" s="1133"/>
      <c r="L1494" s="1133"/>
      <c r="M1494" s="1133"/>
      <c r="N1494" s="1133"/>
      <c r="O1494" s="1133"/>
      <c r="P1494" s="1133"/>
      <c r="Q1494" s="941"/>
      <c r="R1494" s="1133"/>
      <c r="S1494" s="1133"/>
      <c r="T1494" s="1133"/>
      <c r="U1494" s="1133"/>
      <c r="V1494" s="1133"/>
      <c r="W1494" s="121"/>
      <c r="X1494" s="121"/>
      <c r="Y1494" s="121"/>
      <c r="Z1494" s="121"/>
      <c r="AA1494" s="121" t="s">
        <v>36</v>
      </c>
      <c r="AB1494" s="122">
        <v>25</v>
      </c>
      <c r="AC1494" s="122"/>
      <c r="AD1494" s="121">
        <v>2500</v>
      </c>
      <c r="AE1494" s="1133"/>
      <c r="AF1494" s="334">
        <f t="shared" si="670"/>
        <v>238.2</v>
      </c>
      <c r="AG1494" s="272">
        <v>86.4</v>
      </c>
      <c r="AH1494" s="334">
        <f>IF(Y1494="inne",K1494*'lista, wskaźniki'!$E$35,IF(Y1494="to samo źródło",0,IF(Y1494=0,0)))</f>
        <v>0</v>
      </c>
      <c r="AI1494" s="334" t="b">
        <f>IF(AA1494="gaz z sieci",AC1494*'lista, wskaźniki'!$D$21)</f>
        <v>0</v>
      </c>
      <c r="AJ1494" s="272">
        <f>IF(AA1494="węgiel",AB1494*'lista, wskaźniki'!$D$20, IF('Sektor mieszkaniowy'!AA1494="drewno",'Sektor mieszkaniowy'!AB1494*'lista, wskaźniki'!$D$22,IF('Sektor mieszkaniowy'!AA1494="pellet",AB1494*'lista, wskaźniki'!$D$23,IF('Sektor mieszkaniowy'!AA1494="gaz z sieci",AB1494*'lista, wskaźniki'!$D$21,IF('Sektor mieszkaniowy'!AA1494="olej opałowy",'Sektor mieszkaniowy'!AB1494*'lista, wskaźniki'!$D$24)))))</f>
        <v>390</v>
      </c>
      <c r="AK1494" s="1136"/>
      <c r="AL1494" s="1133"/>
      <c r="AM1494" s="20">
        <f>IF(AA1494="węgiel",AF1494*1/3.6*'lista, wskaźniki'!$F$20,IF(AA1494="drewno",AF1494*1/3.6*'lista, wskaźniki'!$F$22,IF(AA1494="pellet",AF1494*1/3.6*'lista, wskaźniki'!$F$23,IF(AA1494="gaz z sieci",AF1494*1/3.6*'lista, wskaźniki'!$F$21,IF(AA1494="olej opałowy",AF1494*1/3.6*'lista, wskaźniki'!$F$24,0)))))</f>
        <v>0</v>
      </c>
      <c r="AN1494" s="20">
        <f>IF(AA1494="węgiel",AF1494*'lista, wskaźniki'!$E$42,IF(AA1494="drewno",AF1494*'lista, wskaźniki'!$G$42,IF(AA1494="pellet",AF1494*'lista, wskaźniki'!$H$42,IF(AA1494="gaz z sieci",AF1494*'lista, wskaźniki'!$F$42,IF(AA1494="olej opałowy",AF1494*'lista, wskaźniki'!$I$42,0)))))</f>
        <v>0.19294199999999997</v>
      </c>
      <c r="AO1494" s="20">
        <f>IF(AA1494="węgiel",AF1494*'lista, wskaźniki'!$E$43,IF(AA1494="drewno",AF1494*'lista, wskaźniki'!$G$43,IF(AA1494="pellet",AF1494*'lista, wskaźniki'!$H$43,IF(AA1494="gaz z sieci",AF1494*'lista, wskaźniki'!$F$43,IF(AA1494="olej opałowy",AF1494*'lista, wskaźniki'!$I$43,0)))))</f>
        <v>0.19294199999999997</v>
      </c>
      <c r="AP1494" s="20">
        <f>IF(AA1494="węgiel",AF1494*'lista, wskaźniki'!$E$44,IF(AA1494="drewno",AF1494*'lista, wskaźniki'!$G$44,IF(AA1494="pellet",AF1494*'lista, wskaźniki'!$H$44,IF(AA1494="gaz z sieci",AF1494*'lista, wskaźniki'!$F$44,IF(AA1494="olej opałowy",AF1494*'lista, wskaźniki'!$I$44,0)))))</f>
        <v>5.9549999999999997E-5</v>
      </c>
      <c r="AQ1494" s="20" t="b">
        <f>IF(Z1494="gaz",AH1494*1/3.6*'lista, wskaźniki'!$F$21,IF(Z1494="energia elektryczna",AH1494*1/3.6*'lista, wskaźniki'!$F$26))</f>
        <v>0</v>
      </c>
      <c r="AR1494" s="20" t="b">
        <f>IF(Z1494="gaz",AH1494*'lista, wskaźniki'!$F$42,IF(Z1494="energia elektryczna",AH1494*0))</f>
        <v>0</v>
      </c>
      <c r="AS1494" s="20" t="b">
        <f>IF(Z1494="gaz",AH1494*'lista, wskaźniki'!$F$43,IF(Z1494="energia elektryczna",AH1494*0))</f>
        <v>0</v>
      </c>
      <c r="AT1494" s="20" t="b">
        <f>IF(Z1494="gaz",AH1494*'lista, wskaźniki'!$F$44,IF(Z1494="energia elektryczna",AH1494*0))</f>
        <v>0</v>
      </c>
      <c r="AU1494" s="20">
        <f>AI1494*1/3.6*'lista, wskaźniki'!$F$21</f>
        <v>0</v>
      </c>
      <c r="AV1494" s="20">
        <f>AI1494*'lista, wskaźniki'!$F$42</f>
        <v>0</v>
      </c>
      <c r="AW1494" s="20">
        <f>AI1494*'lista, wskaźniki'!$F$43</f>
        <v>0</v>
      </c>
      <c r="AX1494" s="20">
        <f>AI1494*'lista, wskaźniki'!$F$44</f>
        <v>0</v>
      </c>
      <c r="AY1494" s="20">
        <f>AK1494*'lista, wskaźniki'!$F$26</f>
        <v>0</v>
      </c>
      <c r="AZ1494" s="20">
        <f t="shared" si="671"/>
        <v>0</v>
      </c>
      <c r="BA1494" s="20">
        <f t="shared" si="672"/>
        <v>0.19294199999999997</v>
      </c>
      <c r="BB1494" s="20">
        <f t="shared" si="673"/>
        <v>0.19294199999999997</v>
      </c>
      <c r="BC1494" s="20">
        <f t="shared" si="674"/>
        <v>5.9549999999999997E-5</v>
      </c>
      <c r="BD1494" s="1133"/>
      <c r="BE1494" s="1133"/>
      <c r="BF1494" s="1133"/>
      <c r="BG1494" s="1133"/>
      <c r="BH1494" s="121"/>
      <c r="BI1494" s="1133"/>
      <c r="BJ1494" s="121"/>
      <c r="BK1494" s="1133"/>
      <c r="BL1494" s="121"/>
      <c r="BM1494" s="121"/>
      <c r="BN1494" s="121"/>
      <c r="BO1494" s="121"/>
      <c r="BP1494" s="121"/>
      <c r="BQ1494" s="121" t="s">
        <v>121</v>
      </c>
      <c r="BR1494" s="121">
        <v>1</v>
      </c>
      <c r="BS1494" s="1139"/>
      <c r="BT1494" s="1139"/>
      <c r="BU1494" s="1139"/>
      <c r="BV1494" s="1139"/>
      <c r="BW1494" s="1139"/>
      <c r="BX1494" s="1139"/>
      <c r="BY1494" s="1145"/>
      <c r="CA1494" s="365" t="b">
        <f t="shared" si="675"/>
        <v>0</v>
      </c>
      <c r="CB1494" s="365">
        <f t="shared" si="676"/>
        <v>238.2</v>
      </c>
      <c r="CC1494" s="365" t="b">
        <f t="shared" si="677"/>
        <v>0</v>
      </c>
      <c r="CD1494" s="365" t="b">
        <f t="shared" si="678"/>
        <v>0</v>
      </c>
      <c r="CE1494" s="365" t="b">
        <f t="shared" si="679"/>
        <v>0</v>
      </c>
      <c r="CF1494" s="365" t="b">
        <f t="shared" si="680"/>
        <v>0</v>
      </c>
      <c r="CG1494" s="365" t="b">
        <f t="shared" si="681"/>
        <v>0</v>
      </c>
      <c r="CH1494" s="365" t="b">
        <f t="shared" si="682"/>
        <v>0</v>
      </c>
      <c r="CI1494" s="72" t="b">
        <f t="shared" si="683"/>
        <v>0</v>
      </c>
      <c r="CJ1494" s="72">
        <f t="shared" si="684"/>
        <v>238.2</v>
      </c>
      <c r="CK1494" s="72" t="b">
        <f t="shared" si="685"/>
        <v>0</v>
      </c>
      <c r="CL1494" s="72">
        <f t="shared" si="686"/>
        <v>0</v>
      </c>
      <c r="CM1494" s="72" t="b">
        <f t="shared" si="687"/>
        <v>0</v>
      </c>
      <c r="CN1494" s="72" t="b">
        <f t="shared" si="688"/>
        <v>0</v>
      </c>
      <c r="CP1494" s="13">
        <f t="shared" si="689"/>
        <v>0</v>
      </c>
      <c r="CQ1494" s="13" t="b">
        <f t="shared" si="690"/>
        <v>0</v>
      </c>
      <c r="CR1494" s="13" t="b">
        <f t="shared" si="691"/>
        <v>0</v>
      </c>
      <c r="CS1494" s="13" t="b">
        <f t="shared" si="697"/>
        <v>0</v>
      </c>
      <c r="CT1494" s="13" t="b">
        <f t="shared" si="696"/>
        <v>0</v>
      </c>
      <c r="CU1494" s="13" t="b">
        <f t="shared" si="669"/>
        <v>0</v>
      </c>
      <c r="CV1494" s="13" t="b">
        <f t="shared" si="692"/>
        <v>0</v>
      </c>
      <c r="CW1494" s="13" t="b">
        <f t="shared" si="693"/>
        <v>0</v>
      </c>
      <c r="CX1494" s="13" t="b">
        <f t="shared" si="694"/>
        <v>0</v>
      </c>
      <c r="CY1494" s="13" t="b">
        <f t="shared" si="695"/>
        <v>0</v>
      </c>
    </row>
    <row r="1495" spans="1:103" ht="15" thickBot="1">
      <c r="A1495" s="932"/>
      <c r="B1495" s="1133"/>
      <c r="C1495" s="1133"/>
      <c r="D1495" s="1133"/>
      <c r="E1495" s="1133"/>
      <c r="F1495" s="1133"/>
      <c r="G1495" s="1133"/>
      <c r="H1495" s="1133"/>
      <c r="I1495" s="1133"/>
      <c r="J1495" s="1133"/>
      <c r="K1495" s="1133"/>
      <c r="L1495" s="1133"/>
      <c r="M1495" s="1133"/>
      <c r="N1495" s="1133"/>
      <c r="O1495" s="1133"/>
      <c r="P1495" s="1133"/>
      <c r="Q1495" s="941"/>
      <c r="R1495" s="1133"/>
      <c r="S1495" s="1133"/>
      <c r="T1495" s="1133"/>
      <c r="U1495" s="1133"/>
      <c r="V1495" s="1133"/>
      <c r="W1495" s="121"/>
      <c r="X1495" s="121"/>
      <c r="Y1495" s="121"/>
      <c r="Z1495" s="121"/>
      <c r="AA1495" s="121" t="s">
        <v>50</v>
      </c>
      <c r="AB1495" s="122"/>
      <c r="AC1495" s="122"/>
      <c r="AD1495" s="121"/>
      <c r="AE1495" s="1133"/>
      <c r="AF1495" s="334">
        <f t="shared" si="670"/>
        <v>0</v>
      </c>
      <c r="AG1495" s="272">
        <f>IF(R1495="kompletna",Q1495*J1495*0.0036*'lista, wskaźniki'!$F$13, IF(R1495="częściowa",Q1495*J1495*0.0036*'lista, wskaźniki'!$F$14, IF(R1495="brak",Q1495*J1495*0.0036*'lista, wskaźniki'!$F$15,)))</f>
        <v>0</v>
      </c>
      <c r="AH1495" s="334">
        <f>IF(Y1495="inne",K1495*'lista, wskaźniki'!$E$35,IF(Y1495="to samo źródło",0,IF(Y1495=0,0)))</f>
        <v>0</v>
      </c>
      <c r="AI1495" s="334" t="b">
        <f>IF(AA1495="gaz z sieci",AC1495*'lista, wskaźniki'!$D$21)</f>
        <v>0</v>
      </c>
      <c r="AJ1495" s="272">
        <f>IF(AA1495="węgiel",AB1495*'lista, wskaźniki'!$D$20, IF('Sektor mieszkaniowy'!AA1495="drewno",'Sektor mieszkaniowy'!AB1495*'lista, wskaźniki'!$D$22,IF('Sektor mieszkaniowy'!AA1495="pellet",AB1495*'lista, wskaźniki'!$D$23,IF('Sektor mieszkaniowy'!AA1495="gaz z sieci",AB1495*'lista, wskaźniki'!$D$21,IF('Sektor mieszkaniowy'!AA1495="olej opałowy",'Sektor mieszkaniowy'!AB1495*'lista, wskaźniki'!$D$24)))))</f>
        <v>0</v>
      </c>
      <c r="AK1495" s="1136"/>
      <c r="AL1495" s="1133"/>
      <c r="AM1495" s="20">
        <f>IF(AA1495="węgiel",AF1495*1/3.6*'lista, wskaźniki'!$F$20,IF(AA1495="drewno",AF1495*1/3.6*'lista, wskaźniki'!$F$22,IF(AA1495="pellet",AF1495*1/3.6*'lista, wskaźniki'!$F$23,IF(AA1495="gaz z sieci",AF1495*1/3.6*'lista, wskaźniki'!$F$21,IF(AA1495="olej opałowy",AF1495*1/3.6*'lista, wskaźniki'!$F$24,0)))))</f>
        <v>0</v>
      </c>
      <c r="AN1495" s="20">
        <f>IF(AA1495="węgiel",AF1495*'lista, wskaźniki'!$E$42,IF(AA1495="drewno",AF1495*'lista, wskaźniki'!$G$42,IF(AA1495="pellet",AF1495*'lista, wskaźniki'!$H$42,IF(AA1495="gaz z sieci",AF1495*'lista, wskaźniki'!$F$42,IF(AA1495="olej opałowy",AF1495*'lista, wskaźniki'!$I$42,0)))))</f>
        <v>0</v>
      </c>
      <c r="AO1495" s="20">
        <f>IF(AA1495="węgiel",AF1495*'lista, wskaźniki'!$E$43,IF(AA1495="drewno",AF1495*'lista, wskaźniki'!$G$43,IF(AA1495="pellet",AF1495*'lista, wskaźniki'!$H$43,IF(AA1495="gaz z sieci",AF1495*'lista, wskaźniki'!$F$43,IF(AA1495="olej opałowy",AF1495*'lista, wskaźniki'!$I$43,0)))))</f>
        <v>0</v>
      </c>
      <c r="AP1495" s="20">
        <f>IF(AA1495="węgiel",AF1495*'lista, wskaźniki'!$E$44,IF(AA1495="drewno",AF1495*'lista, wskaźniki'!$G$44,IF(AA1495="pellet",AF1495*'lista, wskaźniki'!$H$44,IF(AA1495="gaz z sieci",AF1495*'lista, wskaźniki'!$F$44,IF(AA1495="olej opałowy",AF1495*'lista, wskaźniki'!$I$44,0)))))</f>
        <v>0</v>
      </c>
      <c r="AQ1495" s="20" t="b">
        <f>IF(Z1495="gaz",AH1495*1/3.6*'lista, wskaźniki'!$F$21,IF(Z1495="energia elektryczna",AH1495*1/3.6*'lista, wskaźniki'!$F$26))</f>
        <v>0</v>
      </c>
      <c r="AR1495" s="20" t="b">
        <f>IF(Z1495="gaz",AH1495*'lista, wskaźniki'!$F$42,IF(Z1495="energia elektryczna",AH1495*0))</f>
        <v>0</v>
      </c>
      <c r="AS1495" s="20" t="b">
        <f>IF(Z1495="gaz",AH1495*'lista, wskaźniki'!$F$43,IF(Z1495="energia elektryczna",AH1495*0))</f>
        <v>0</v>
      </c>
      <c r="AT1495" s="20" t="b">
        <f>IF(Z1495="gaz",AH1495*'lista, wskaźniki'!$F$44,IF(Z1495="energia elektryczna",AH1495*0))</f>
        <v>0</v>
      </c>
      <c r="AU1495" s="20">
        <f>AI1495*1/3.6*'lista, wskaźniki'!$F$21</f>
        <v>0</v>
      </c>
      <c r="AV1495" s="20">
        <f>AI1495*'lista, wskaźniki'!$F$42</f>
        <v>0</v>
      </c>
      <c r="AW1495" s="20">
        <f>AI1495*'lista, wskaźniki'!$F$43</f>
        <v>0</v>
      </c>
      <c r="AX1495" s="20">
        <f>AI1495*'lista, wskaźniki'!$F$44</f>
        <v>0</v>
      </c>
      <c r="AY1495" s="20">
        <f>AK1495*'lista, wskaźniki'!$F$26</f>
        <v>0</v>
      </c>
      <c r="AZ1495" s="20">
        <f t="shared" si="671"/>
        <v>0</v>
      </c>
      <c r="BA1495" s="20">
        <f t="shared" si="672"/>
        <v>0</v>
      </c>
      <c r="BB1495" s="20">
        <f t="shared" si="673"/>
        <v>0</v>
      </c>
      <c r="BC1495" s="20">
        <f t="shared" si="674"/>
        <v>0</v>
      </c>
      <c r="BD1495" s="1133"/>
      <c r="BE1495" s="1133"/>
      <c r="BF1495" s="1133"/>
      <c r="BG1495" s="1133"/>
      <c r="BH1495" s="121"/>
      <c r="BI1495" s="1133"/>
      <c r="BJ1495" s="121"/>
      <c r="BK1495" s="1133"/>
      <c r="BL1495" s="121"/>
      <c r="BM1495" s="121"/>
      <c r="BN1495" s="121"/>
      <c r="BO1495" s="121"/>
      <c r="BP1495" s="121"/>
      <c r="BQ1495" s="121"/>
      <c r="BR1495" s="121"/>
      <c r="BS1495" s="1139"/>
      <c r="BT1495" s="1139"/>
      <c r="BU1495" s="1139"/>
      <c r="BV1495" s="1139"/>
      <c r="BW1495" s="1139"/>
      <c r="BX1495" s="1139"/>
      <c r="BY1495" s="1145"/>
      <c r="CA1495" s="365" t="b">
        <f t="shared" si="675"/>
        <v>0</v>
      </c>
      <c r="CB1495" s="365" t="b">
        <f t="shared" si="676"/>
        <v>0</v>
      </c>
      <c r="CC1495" s="365">
        <f t="shared" si="677"/>
        <v>0</v>
      </c>
      <c r="CD1495" s="365" t="b">
        <f t="shared" si="678"/>
        <v>0</v>
      </c>
      <c r="CE1495" s="365" t="b">
        <f t="shared" si="679"/>
        <v>0</v>
      </c>
      <c r="CF1495" s="365" t="b">
        <f t="shared" si="680"/>
        <v>0</v>
      </c>
      <c r="CG1495" s="365" t="b">
        <f t="shared" si="681"/>
        <v>0</v>
      </c>
      <c r="CH1495" s="365" t="b">
        <f t="shared" si="682"/>
        <v>0</v>
      </c>
      <c r="CI1495" s="72" t="b">
        <f t="shared" si="683"/>
        <v>0</v>
      </c>
      <c r="CJ1495" s="72" t="b">
        <f t="shared" si="684"/>
        <v>0</v>
      </c>
      <c r="CK1495" s="72">
        <f t="shared" si="685"/>
        <v>0</v>
      </c>
      <c r="CL1495" s="72">
        <f t="shared" si="686"/>
        <v>0</v>
      </c>
      <c r="CM1495" s="72" t="b">
        <f t="shared" si="687"/>
        <v>0</v>
      </c>
      <c r="CN1495" s="72" t="b">
        <f t="shared" si="688"/>
        <v>0</v>
      </c>
      <c r="CP1495" s="13">
        <f t="shared" si="689"/>
        <v>0</v>
      </c>
      <c r="CQ1495" s="13" t="b">
        <f t="shared" si="690"/>
        <v>0</v>
      </c>
      <c r="CR1495" s="13" t="b">
        <f t="shared" si="691"/>
        <v>0</v>
      </c>
      <c r="CS1495" s="13" t="b">
        <f t="shared" si="697"/>
        <v>0</v>
      </c>
      <c r="CT1495" s="13" t="b">
        <f t="shared" si="696"/>
        <v>0</v>
      </c>
      <c r="CU1495" s="13" t="b">
        <f t="shared" si="669"/>
        <v>0</v>
      </c>
      <c r="CV1495" s="13" t="b">
        <f t="shared" si="692"/>
        <v>0</v>
      </c>
      <c r="CW1495" s="13" t="b">
        <f t="shared" si="693"/>
        <v>0</v>
      </c>
      <c r="CX1495" s="13" t="b">
        <f t="shared" si="694"/>
        <v>0</v>
      </c>
      <c r="CY1495" s="13" t="b">
        <f t="shared" si="695"/>
        <v>0</v>
      </c>
    </row>
    <row r="1496" spans="1:103" ht="15" thickBot="1">
      <c r="A1496" s="932"/>
      <c r="B1496" s="1133"/>
      <c r="C1496" s="1133"/>
      <c r="D1496" s="1133"/>
      <c r="E1496" s="1133"/>
      <c r="F1496" s="1133"/>
      <c r="G1496" s="1133"/>
      <c r="H1496" s="1133"/>
      <c r="I1496" s="1133"/>
      <c r="J1496" s="1133"/>
      <c r="K1496" s="1133"/>
      <c r="L1496" s="1133"/>
      <c r="M1496" s="1133"/>
      <c r="N1496" s="1133"/>
      <c r="O1496" s="1133"/>
      <c r="P1496" s="1133"/>
      <c r="Q1496" s="941"/>
      <c r="R1496" s="1133"/>
      <c r="S1496" s="1133"/>
      <c r="T1496" s="1133"/>
      <c r="U1496" s="1133"/>
      <c r="V1496" s="1133"/>
      <c r="W1496" s="121"/>
      <c r="X1496" s="121"/>
      <c r="Y1496" s="121"/>
      <c r="Z1496" s="121"/>
      <c r="AA1496" s="121" t="s">
        <v>38</v>
      </c>
      <c r="AB1496" s="122"/>
      <c r="AC1496" s="122"/>
      <c r="AD1496" s="121"/>
      <c r="AE1496" s="1133"/>
      <c r="AF1496" s="334">
        <f t="shared" si="670"/>
        <v>0</v>
      </c>
      <c r="AG1496" s="272">
        <f>IF(R1496="kompletna",Q1496*J1496*0.0036*'lista, wskaźniki'!$F$13, IF(R1496="częściowa",Q1496*J1496*0.0036*'lista, wskaźniki'!$F$14, IF(R1496="brak",Q1496*J1496*0.0036*'lista, wskaźniki'!$F$15,)))</f>
        <v>0</v>
      </c>
      <c r="AH1496" s="334">
        <f>IF(Y1496="inne",K1496*'lista, wskaźniki'!$E$35,IF(Y1496="to samo źródło",0,IF(Y1496=0,0)))</f>
        <v>0</v>
      </c>
      <c r="AI1496" s="334">
        <f>IF(AA1496="gaz z sieci",AC1496*'lista, wskaźniki'!$D$21)</f>
        <v>0</v>
      </c>
      <c r="AJ1496" s="272">
        <f>IF(AA1496="węgiel",AB1496*'lista, wskaźniki'!$D$20, IF('Sektor mieszkaniowy'!AA1496="drewno",'Sektor mieszkaniowy'!AB1496*'lista, wskaźniki'!$D$22,IF('Sektor mieszkaniowy'!AA1496="pellet",AB1496*'lista, wskaźniki'!$D$23,IF('Sektor mieszkaniowy'!AA1496="gaz z sieci",AB1496*'lista, wskaźniki'!$D$21,IF('Sektor mieszkaniowy'!AA1496="olej opałowy",'Sektor mieszkaniowy'!AB1496*'lista, wskaźniki'!$D$24)))))</f>
        <v>0</v>
      </c>
      <c r="AK1496" s="1136"/>
      <c r="AL1496" s="1133"/>
      <c r="AM1496" s="20">
        <f>IF(AA1496="węgiel",AF1496*1/3.6*'lista, wskaźniki'!$F$20,IF(AA1496="drewno",AF1496*1/3.6*'lista, wskaźniki'!$F$22,IF(AA1496="pellet",AF1496*1/3.6*'lista, wskaźniki'!$F$23,IF(AA1496="gaz z sieci",AF1496*1/3.6*'lista, wskaźniki'!$F$21,IF(AA1496="olej opałowy",AF1496*1/3.6*'lista, wskaźniki'!$F$24,0)))))</f>
        <v>0</v>
      </c>
      <c r="AN1496" s="20">
        <f>IF(AA1496="węgiel",AF1496*'lista, wskaźniki'!$E$42,IF(AA1496="drewno",AF1496*'lista, wskaźniki'!$G$42,IF(AA1496="pellet",AF1496*'lista, wskaźniki'!$H$42,IF(AA1496="gaz z sieci",AF1496*'lista, wskaźniki'!$F$42,IF(AA1496="olej opałowy",AF1496*'lista, wskaźniki'!$I$42,0)))))</f>
        <v>0</v>
      </c>
      <c r="AO1496" s="20">
        <f>IF(AA1496="węgiel",AF1496*'lista, wskaźniki'!$E$43,IF(AA1496="drewno",AF1496*'lista, wskaźniki'!$G$43,IF(AA1496="pellet",AF1496*'lista, wskaźniki'!$H$43,IF(AA1496="gaz z sieci",AF1496*'lista, wskaźniki'!$F$43,IF(AA1496="olej opałowy",AF1496*'lista, wskaźniki'!$I$43,0)))))</f>
        <v>0</v>
      </c>
      <c r="AP1496" s="20">
        <f>IF(AA1496="węgiel",AF1496*'lista, wskaźniki'!$E$44,IF(AA1496="drewno",AF1496*'lista, wskaźniki'!$G$44,IF(AA1496="pellet",AF1496*'lista, wskaźniki'!$H$44,IF(AA1496="gaz z sieci",AF1496*'lista, wskaźniki'!$F$44,IF(AA1496="olej opałowy",AF1496*'lista, wskaźniki'!$I$44,0)))))</f>
        <v>0</v>
      </c>
      <c r="AQ1496" s="20" t="b">
        <f>IF(Z1496="gaz",AH1496*1/3.6*'lista, wskaźniki'!$F$21,IF(Z1496="energia elektryczna",AH1496*1/3.6*'lista, wskaźniki'!$F$26))</f>
        <v>0</v>
      </c>
      <c r="AR1496" s="20" t="b">
        <f>IF(Z1496="gaz",AH1496*'lista, wskaźniki'!$F$42,IF(Z1496="energia elektryczna",AH1496*0))</f>
        <v>0</v>
      </c>
      <c r="AS1496" s="20" t="b">
        <f>IF(Z1496="gaz",AH1496*'lista, wskaźniki'!$F$43,IF(Z1496="energia elektryczna",AH1496*0))</f>
        <v>0</v>
      </c>
      <c r="AT1496" s="20" t="b">
        <f>IF(Z1496="gaz",AH1496*'lista, wskaźniki'!$F$44,IF(Z1496="energia elektryczna",AH1496*0))</f>
        <v>0</v>
      </c>
      <c r="AU1496" s="20">
        <f>AI1496*1/3.6*'lista, wskaźniki'!$F$21</f>
        <v>0</v>
      </c>
      <c r="AV1496" s="20">
        <f>AI1496*'lista, wskaźniki'!$F$42</f>
        <v>0</v>
      </c>
      <c r="AW1496" s="20">
        <f>AI1496*'lista, wskaźniki'!$F$43</f>
        <v>0</v>
      </c>
      <c r="AX1496" s="20">
        <f>AI1496*'lista, wskaźniki'!$F$44</f>
        <v>0</v>
      </c>
      <c r="AY1496" s="20">
        <f>AK1496*'lista, wskaźniki'!$F$26</f>
        <v>0</v>
      </c>
      <c r="AZ1496" s="20">
        <f t="shared" si="671"/>
        <v>0</v>
      </c>
      <c r="BA1496" s="20">
        <f t="shared" si="672"/>
        <v>0</v>
      </c>
      <c r="BB1496" s="20">
        <f t="shared" si="673"/>
        <v>0</v>
      </c>
      <c r="BC1496" s="20">
        <f t="shared" si="674"/>
        <v>0</v>
      </c>
      <c r="BD1496" s="1133"/>
      <c r="BE1496" s="1133"/>
      <c r="BF1496" s="1133"/>
      <c r="BG1496" s="1133"/>
      <c r="BH1496" s="121"/>
      <c r="BI1496" s="1133"/>
      <c r="BJ1496" s="121"/>
      <c r="BK1496" s="1133"/>
      <c r="BL1496" s="121"/>
      <c r="BM1496" s="121"/>
      <c r="BN1496" s="121"/>
      <c r="BO1496" s="121"/>
      <c r="BP1496" s="121"/>
      <c r="BQ1496" s="121"/>
      <c r="BR1496" s="121"/>
      <c r="BS1496" s="1139"/>
      <c r="BT1496" s="1139"/>
      <c r="BU1496" s="1139"/>
      <c r="BV1496" s="1139"/>
      <c r="BW1496" s="1139"/>
      <c r="BX1496" s="1139"/>
      <c r="BY1496" s="1145"/>
      <c r="CA1496" s="365" t="b">
        <f t="shared" si="675"/>
        <v>0</v>
      </c>
      <c r="CB1496" s="365" t="b">
        <f t="shared" si="676"/>
        <v>0</v>
      </c>
      <c r="CC1496" s="365" t="b">
        <f t="shared" si="677"/>
        <v>0</v>
      </c>
      <c r="CD1496" s="365">
        <f t="shared" si="678"/>
        <v>0</v>
      </c>
      <c r="CE1496" s="365" t="b">
        <f t="shared" si="679"/>
        <v>0</v>
      </c>
      <c r="CF1496" s="365" t="b">
        <f t="shared" si="680"/>
        <v>0</v>
      </c>
      <c r="CG1496" s="365" t="b">
        <f t="shared" si="681"/>
        <v>0</v>
      </c>
      <c r="CH1496" s="365">
        <f t="shared" si="682"/>
        <v>0</v>
      </c>
      <c r="CI1496" s="72" t="b">
        <f t="shared" si="683"/>
        <v>0</v>
      </c>
      <c r="CJ1496" s="72" t="b">
        <f t="shared" si="684"/>
        <v>0</v>
      </c>
      <c r="CK1496" s="72" t="b">
        <f t="shared" si="685"/>
        <v>0</v>
      </c>
      <c r="CL1496" s="72">
        <f t="shared" si="686"/>
        <v>0</v>
      </c>
      <c r="CM1496" s="72" t="b">
        <f t="shared" si="687"/>
        <v>0</v>
      </c>
      <c r="CN1496" s="72" t="b">
        <f t="shared" si="688"/>
        <v>0</v>
      </c>
      <c r="CP1496" s="13">
        <f t="shared" si="689"/>
        <v>0</v>
      </c>
      <c r="CQ1496" s="13" t="b">
        <f t="shared" si="690"/>
        <v>0</v>
      </c>
      <c r="CR1496" s="13" t="b">
        <f t="shared" si="691"/>
        <v>0</v>
      </c>
      <c r="CS1496" s="13" t="b">
        <f t="shared" si="697"/>
        <v>0</v>
      </c>
      <c r="CT1496" s="13" t="b">
        <f t="shared" si="696"/>
        <v>0</v>
      </c>
      <c r="CU1496" s="13" t="b">
        <f t="shared" si="669"/>
        <v>0</v>
      </c>
      <c r="CV1496" s="13" t="b">
        <f t="shared" si="692"/>
        <v>0</v>
      </c>
      <c r="CW1496" s="13" t="b">
        <f t="shared" si="693"/>
        <v>0</v>
      </c>
      <c r="CX1496" s="13" t="b">
        <f t="shared" si="694"/>
        <v>0</v>
      </c>
      <c r="CY1496" s="13" t="b">
        <f t="shared" si="695"/>
        <v>0</v>
      </c>
    </row>
    <row r="1497" spans="1:103" ht="15" thickBot="1">
      <c r="A1497" s="933"/>
      <c r="B1497" s="1134"/>
      <c r="C1497" s="1134"/>
      <c r="D1497" s="1134"/>
      <c r="E1497" s="1134"/>
      <c r="F1497" s="1134"/>
      <c r="G1497" s="1134"/>
      <c r="H1497" s="1134"/>
      <c r="I1497" s="1134"/>
      <c r="J1497" s="1134"/>
      <c r="K1497" s="1134"/>
      <c r="L1497" s="1134"/>
      <c r="M1497" s="1134"/>
      <c r="N1497" s="1134"/>
      <c r="O1497" s="1134"/>
      <c r="P1497" s="1134"/>
      <c r="Q1497" s="942"/>
      <c r="R1497" s="1134"/>
      <c r="S1497" s="1134"/>
      <c r="T1497" s="1134"/>
      <c r="U1497" s="1134"/>
      <c r="V1497" s="1134"/>
      <c r="W1497" s="123"/>
      <c r="X1497" s="123"/>
      <c r="Y1497" s="123"/>
      <c r="Z1497" s="123"/>
      <c r="AA1497" s="123" t="s">
        <v>37</v>
      </c>
      <c r="AB1497" s="124"/>
      <c r="AC1497" s="124"/>
      <c r="AD1497" s="123"/>
      <c r="AE1497" s="1134"/>
      <c r="AF1497" s="334">
        <f t="shared" si="670"/>
        <v>0</v>
      </c>
      <c r="AG1497" s="272">
        <f>IF(R1497="kompletna",Q1497*J1497*0.0036*'lista, wskaźniki'!$F$13, IF(R1497="częściowa",Q1497*J1497*0.0036*'lista, wskaźniki'!$F$14, IF(R1497="brak",Q1497*J1497*0.0036*'lista, wskaźniki'!$F$15,)))</f>
        <v>0</v>
      </c>
      <c r="AH1497" s="334">
        <f>IF(Y1497="inne",K1497*'lista, wskaźniki'!$E$35,IF(Y1497="to samo źródło",0,IF(Y1497=0,0)))</f>
        <v>0</v>
      </c>
      <c r="AI1497" s="334" t="b">
        <f>IF(AA1497="gaz z sieci",AC1497*'lista, wskaźniki'!$D$21)</f>
        <v>0</v>
      </c>
      <c r="AJ1497" s="272">
        <f>IF(AA1497="węgiel",AB1497*'lista, wskaźniki'!$D$20, IF('Sektor mieszkaniowy'!AA1497="drewno",'Sektor mieszkaniowy'!AB1497*'lista, wskaźniki'!$D$22,IF('Sektor mieszkaniowy'!AA1497="pellet",AB1497*'lista, wskaźniki'!$D$23,IF('Sektor mieszkaniowy'!AA1497="gaz z sieci",AB1497*'lista, wskaźniki'!$D$21,IF('Sektor mieszkaniowy'!AA1497="olej opałowy",'Sektor mieszkaniowy'!AB1497*'lista, wskaźniki'!$D$24)))))</f>
        <v>0</v>
      </c>
      <c r="AK1497" s="1137"/>
      <c r="AL1497" s="1134"/>
      <c r="AM1497" s="20">
        <f>IF(AA1497="węgiel",AF1497*1/3.6*'lista, wskaźniki'!$F$20,IF(AA1497="drewno",AF1497*1/3.6*'lista, wskaźniki'!$F$22,IF(AA1497="pellet",AF1497*1/3.6*'lista, wskaźniki'!$F$23,IF(AA1497="gaz z sieci",AF1497*1/3.6*'lista, wskaźniki'!$F$21,IF(AA1497="olej opałowy",AF1497*1/3.6*'lista, wskaźniki'!$F$24,0)))))</f>
        <v>0</v>
      </c>
      <c r="AN1497" s="20">
        <f>IF(AA1497="węgiel",AF1497*'lista, wskaźniki'!$E$42,IF(AA1497="drewno",AF1497*'lista, wskaźniki'!$G$42,IF(AA1497="pellet",AF1497*'lista, wskaźniki'!$H$42,IF(AA1497="gaz z sieci",AF1497*'lista, wskaźniki'!$F$42,IF(AA1497="olej opałowy",AF1497*'lista, wskaźniki'!$I$42,0)))))</f>
        <v>0</v>
      </c>
      <c r="AO1497" s="20">
        <f>IF(AA1497="węgiel",AF1497*'lista, wskaźniki'!$E$43,IF(AA1497="drewno",AF1497*'lista, wskaźniki'!$G$43,IF(AA1497="pellet",AF1497*'lista, wskaźniki'!$H$43,IF(AA1497="gaz z sieci",AF1497*'lista, wskaźniki'!$F$43,IF(AA1497="olej opałowy",AF1497*'lista, wskaźniki'!$I$43,0)))))</f>
        <v>0</v>
      </c>
      <c r="AP1497" s="20">
        <f>IF(AA1497="węgiel",AF1497*'lista, wskaźniki'!$E$44,IF(AA1497="drewno",AF1497*'lista, wskaźniki'!$G$44,IF(AA1497="pellet",AF1497*'lista, wskaźniki'!$H$44,IF(AA1497="gaz z sieci",AF1497*'lista, wskaźniki'!$F$44,IF(AA1497="olej opałowy",AF1497*'lista, wskaźniki'!$I$44,0)))))</f>
        <v>0</v>
      </c>
      <c r="AQ1497" s="20" t="b">
        <f>IF(Z1497="gaz",AH1497*1/3.6*'lista, wskaźniki'!$F$21,IF(Z1497="energia elektryczna",AH1497*1/3.6*'lista, wskaźniki'!$F$26))</f>
        <v>0</v>
      </c>
      <c r="AR1497" s="20" t="b">
        <f>IF(Z1497="gaz",AH1497*'lista, wskaźniki'!$F$42,IF(Z1497="energia elektryczna",AH1497*0))</f>
        <v>0</v>
      </c>
      <c r="AS1497" s="20" t="b">
        <f>IF(Z1497="gaz",AH1497*'lista, wskaźniki'!$F$43,IF(Z1497="energia elektryczna",AH1497*0))</f>
        <v>0</v>
      </c>
      <c r="AT1497" s="20" t="b">
        <f>IF(Z1497="gaz",AH1497*'lista, wskaźniki'!$F$44,IF(Z1497="energia elektryczna",AH1497*0))</f>
        <v>0</v>
      </c>
      <c r="AU1497" s="20">
        <f>AI1497*1/3.6*'lista, wskaźniki'!$F$21</f>
        <v>0</v>
      </c>
      <c r="AV1497" s="20">
        <f>AI1497*'lista, wskaźniki'!$F$42</f>
        <v>0</v>
      </c>
      <c r="AW1497" s="20">
        <f>AI1497*'lista, wskaźniki'!$F$43</f>
        <v>0</v>
      </c>
      <c r="AX1497" s="20">
        <f>AI1497*'lista, wskaźniki'!$F$44</f>
        <v>0</v>
      </c>
      <c r="AY1497" s="20">
        <f>AK1497*'lista, wskaźniki'!$F$26</f>
        <v>0</v>
      </c>
      <c r="AZ1497" s="20">
        <f t="shared" si="671"/>
        <v>0</v>
      </c>
      <c r="BA1497" s="20">
        <f t="shared" si="672"/>
        <v>0</v>
      </c>
      <c r="BB1497" s="20">
        <f t="shared" si="673"/>
        <v>0</v>
      </c>
      <c r="BC1497" s="20">
        <f t="shared" si="674"/>
        <v>0</v>
      </c>
      <c r="BD1497" s="1134"/>
      <c r="BE1497" s="1134"/>
      <c r="BF1497" s="1134"/>
      <c r="BG1497" s="1134"/>
      <c r="BH1497" s="123"/>
      <c r="BI1497" s="1134"/>
      <c r="BJ1497" s="123"/>
      <c r="BK1497" s="1134"/>
      <c r="BL1497" s="123"/>
      <c r="BM1497" s="123"/>
      <c r="BN1497" s="123"/>
      <c r="BO1497" s="123"/>
      <c r="BP1497" s="123"/>
      <c r="BQ1497" s="123"/>
      <c r="BR1497" s="123"/>
      <c r="BS1497" s="1140"/>
      <c r="BT1497" s="1140"/>
      <c r="BU1497" s="1140"/>
      <c r="BV1497" s="1140"/>
      <c r="BW1497" s="1140"/>
      <c r="BX1497" s="1140"/>
      <c r="BY1497" s="1146"/>
      <c r="CA1497" s="365" t="b">
        <f t="shared" si="675"/>
        <v>0</v>
      </c>
      <c r="CB1497" s="365" t="b">
        <f t="shared" si="676"/>
        <v>0</v>
      </c>
      <c r="CC1497" s="365" t="b">
        <f t="shared" si="677"/>
        <v>0</v>
      </c>
      <c r="CD1497" s="365" t="b">
        <f t="shared" si="678"/>
        <v>0</v>
      </c>
      <c r="CE1497" s="365">
        <f t="shared" si="679"/>
        <v>0</v>
      </c>
      <c r="CF1497" s="365" t="b">
        <f t="shared" si="680"/>
        <v>0</v>
      </c>
      <c r="CG1497" s="365" t="b">
        <f t="shared" si="681"/>
        <v>0</v>
      </c>
      <c r="CH1497" s="365" t="b">
        <f t="shared" si="682"/>
        <v>0</v>
      </c>
      <c r="CI1497" s="72" t="b">
        <f t="shared" si="683"/>
        <v>0</v>
      </c>
      <c r="CJ1497" s="72" t="b">
        <f t="shared" si="684"/>
        <v>0</v>
      </c>
      <c r="CK1497" s="72" t="b">
        <f t="shared" si="685"/>
        <v>0</v>
      </c>
      <c r="CL1497" s="72">
        <f t="shared" si="686"/>
        <v>0</v>
      </c>
      <c r="CM1497" s="72">
        <f t="shared" si="687"/>
        <v>0</v>
      </c>
      <c r="CN1497" s="72" t="b">
        <f t="shared" si="688"/>
        <v>0</v>
      </c>
      <c r="CP1497" s="13">
        <f t="shared" si="689"/>
        <v>0</v>
      </c>
      <c r="CQ1497" s="13" t="b">
        <f t="shared" si="690"/>
        <v>0</v>
      </c>
      <c r="CR1497" s="13" t="b">
        <f t="shared" si="691"/>
        <v>0</v>
      </c>
      <c r="CS1497" s="13" t="b">
        <f t="shared" si="697"/>
        <v>0</v>
      </c>
      <c r="CT1497" s="13" t="b">
        <f t="shared" si="696"/>
        <v>0</v>
      </c>
      <c r="CU1497" s="13" t="b">
        <f t="shared" si="669"/>
        <v>0</v>
      </c>
      <c r="CV1497" s="13" t="b">
        <f t="shared" si="692"/>
        <v>0</v>
      </c>
      <c r="CW1497" s="13" t="b">
        <f t="shared" si="693"/>
        <v>0</v>
      </c>
      <c r="CX1497" s="13" t="b">
        <f t="shared" si="694"/>
        <v>0</v>
      </c>
      <c r="CY1497" s="13" t="b">
        <f t="shared" si="695"/>
        <v>0</v>
      </c>
    </row>
    <row r="1498" spans="1:103" ht="15" thickBot="1">
      <c r="A1498" s="931">
        <v>300</v>
      </c>
      <c r="B1498" s="1132" t="s">
        <v>213</v>
      </c>
      <c r="C1498" s="1132">
        <v>19</v>
      </c>
      <c r="D1498" s="1132" t="s">
        <v>1</v>
      </c>
      <c r="E1498" s="1132" t="s">
        <v>5</v>
      </c>
      <c r="F1498" s="1132">
        <v>2</v>
      </c>
      <c r="G1498" s="1132"/>
      <c r="H1498" s="1132"/>
      <c r="I1498" s="1132" t="s">
        <v>10</v>
      </c>
      <c r="J1498" s="1132"/>
      <c r="K1498" s="1132"/>
      <c r="L1498" s="1132" t="s">
        <v>17</v>
      </c>
      <c r="M1498" s="1132"/>
      <c r="N1498" s="1132" t="s">
        <v>16</v>
      </c>
      <c r="O1498" s="1132"/>
      <c r="P1498" s="1132" t="s">
        <v>17</v>
      </c>
      <c r="Q1498" s="940">
        <f>IF(I1498="&lt;1966",'lista, wskaźniki'!$G$4,IF(I1498="1967-1985",'lista, wskaźniki'!$G$5,IF(I1498="1986-1992",'lista, wskaźniki'!$G$6,IF(I1498="1993-1996",'lista, wskaźniki'!$G$7,IF(I1498="&gt;1997",'lista, wskaźniki'!$G$8,IF(I1498=0,'lista, wskaźniki'!$G$4))))))</f>
        <v>290</v>
      </c>
      <c r="R1498" s="1132" t="s">
        <v>23</v>
      </c>
      <c r="S1498" s="1132" t="s">
        <v>27</v>
      </c>
      <c r="T1498" s="1132"/>
      <c r="U1498" s="1132"/>
      <c r="V1498" s="1132"/>
      <c r="W1498" s="20" t="s">
        <v>36</v>
      </c>
      <c r="X1498" s="119" t="s">
        <v>39</v>
      </c>
      <c r="Y1498" s="119" t="s">
        <v>42</v>
      </c>
      <c r="Z1498" s="119"/>
      <c r="AA1498" s="119" t="s">
        <v>35</v>
      </c>
      <c r="AB1498" s="120"/>
      <c r="AC1498" s="120"/>
      <c r="AD1498" s="119"/>
      <c r="AE1498" s="1132">
        <v>10</v>
      </c>
      <c r="AF1498" s="334">
        <f t="shared" si="670"/>
        <v>0</v>
      </c>
      <c r="AG1498" s="272">
        <f>IF(R1498="kompletna",Q1498*J1498*0.0036*'lista, wskaźniki'!$F$13, IF(R1498="częściowa",Q1498*J1498*0.0036*'lista, wskaźniki'!$F$14, IF(R1498="brak",Q1498*J1498*0.0036*'lista, wskaźniki'!$F$15,)))</f>
        <v>0</v>
      </c>
      <c r="AH1498" s="334">
        <f>IF(Y1498="inne",K1498*'lista, wskaźniki'!$E$35,IF(Y1498="to samo źródło",0,IF(Y1498=0,0)))</f>
        <v>0</v>
      </c>
      <c r="AI1498" s="334" t="b">
        <f>IF(AA1498="gaz z sieci",AC1498*'lista, wskaźniki'!$D$21)</f>
        <v>0</v>
      </c>
      <c r="AJ1498" s="272">
        <f>IF(AA1498="węgiel",AB1498*'lista, wskaźniki'!$D$20, IF('Sektor mieszkaniowy'!AA1498="drewno",'Sektor mieszkaniowy'!AB1498*'lista, wskaźniki'!$D$22,IF('Sektor mieszkaniowy'!AA1498="pellet",AB1498*'lista, wskaźniki'!$D$23,IF('Sektor mieszkaniowy'!AA1498="gaz z sieci",AB1498*'lista, wskaźniki'!$D$21,IF('Sektor mieszkaniowy'!AA1498="olej opałowy",'Sektor mieszkaniowy'!AB1498*'lista, wskaźniki'!$D$24)))))</f>
        <v>0</v>
      </c>
      <c r="AK1498" s="1135">
        <f>AL1498/'lista, wskaźniki'!$A$127</f>
        <v>0</v>
      </c>
      <c r="AL1498" s="1132"/>
      <c r="AM1498" s="20">
        <f>IF(AA1498="węgiel",AF1498*1/3.6*'lista, wskaźniki'!$F$20,IF(AA1498="drewno",AF1498*1/3.6*'lista, wskaźniki'!$F$22,IF(AA1498="pellet",AF1498*1/3.6*'lista, wskaźniki'!$F$23,IF(AA1498="gaz z sieci",AF1498*1/3.6*'lista, wskaźniki'!$F$21,IF(AA1498="olej opałowy",AF1498*1/3.6*'lista, wskaźniki'!$F$24,0)))))</f>
        <v>0</v>
      </c>
      <c r="AN1498" s="20">
        <f>IF(AA1498="węgiel",AF1498*'lista, wskaźniki'!$E$42,IF(AA1498="drewno",AF1498*'lista, wskaźniki'!$G$42,IF(AA1498="pellet",AF1498*'lista, wskaźniki'!$H$42,IF(AA1498="gaz z sieci",AF1498*'lista, wskaźniki'!$F$42,IF(AA1498="olej opałowy",AF1498*'lista, wskaźniki'!$I$42,0)))))</f>
        <v>0</v>
      </c>
      <c r="AO1498" s="20">
        <f>IF(AA1498="węgiel",AF1498*'lista, wskaźniki'!$E$43,IF(AA1498="drewno",AF1498*'lista, wskaźniki'!$G$43,IF(AA1498="pellet",AF1498*'lista, wskaźniki'!$H$43,IF(AA1498="gaz z sieci",AF1498*'lista, wskaźniki'!$F$43,IF(AA1498="olej opałowy",AF1498*'lista, wskaźniki'!$I$43,0)))))</f>
        <v>0</v>
      </c>
      <c r="AP1498" s="20">
        <f>IF(AA1498="węgiel",AF1498*'lista, wskaźniki'!$E$44,IF(AA1498="drewno",AF1498*'lista, wskaźniki'!$G$44,IF(AA1498="pellet",AF1498*'lista, wskaźniki'!$H$44,IF(AA1498="gaz z sieci",AF1498*'lista, wskaźniki'!$F$44,IF(AA1498="olej opałowy",AF1498*'lista, wskaźniki'!$I$44,0)))))</f>
        <v>0</v>
      </c>
      <c r="AQ1498" s="20" t="b">
        <f>IF(Z1498="gaz",AH1498*1/3.6*'lista, wskaźniki'!$F$21,IF(Z1498="energia elektryczna",AH1498*1/3.6*'lista, wskaźniki'!$F$26))</f>
        <v>0</v>
      </c>
      <c r="AR1498" s="20" t="b">
        <f>IF(Z1498="gaz",AH1498*'lista, wskaźniki'!$F$42,IF(Z1498="energia elektryczna",AH1498*0))</f>
        <v>0</v>
      </c>
      <c r="AS1498" s="20" t="b">
        <f>IF(Z1498="gaz",AH1498*'lista, wskaźniki'!$F$43,IF(Z1498="energia elektryczna",AH1498*0))</f>
        <v>0</v>
      </c>
      <c r="AT1498" s="20" t="b">
        <f>IF(Z1498="gaz",AH1498*'lista, wskaźniki'!$F$44,IF(Z1498="energia elektryczna",AH1498*0))</f>
        <v>0</v>
      </c>
      <c r="AU1498" s="20">
        <f>AI1498*1/3.6*'lista, wskaźniki'!$F$21</f>
        <v>0</v>
      </c>
      <c r="AV1498" s="20">
        <f>AI1498*'lista, wskaźniki'!$F$42</f>
        <v>0</v>
      </c>
      <c r="AW1498" s="20">
        <f>AI1498*'lista, wskaźniki'!$F$43</f>
        <v>0</v>
      </c>
      <c r="AX1498" s="20">
        <f>AI1498*'lista, wskaźniki'!$F$44</f>
        <v>0</v>
      </c>
      <c r="AY1498" s="20">
        <f>AK1498*'lista, wskaźniki'!$F$26</f>
        <v>0</v>
      </c>
      <c r="AZ1498" s="20">
        <f t="shared" si="671"/>
        <v>0</v>
      </c>
      <c r="BA1498" s="20">
        <f t="shared" si="672"/>
        <v>0</v>
      </c>
      <c r="BB1498" s="20">
        <f t="shared" si="673"/>
        <v>0</v>
      </c>
      <c r="BC1498" s="20">
        <f t="shared" si="674"/>
        <v>0</v>
      </c>
      <c r="BD1498" s="1132" t="s">
        <v>16</v>
      </c>
      <c r="BE1498" s="1132" t="s">
        <v>17</v>
      </c>
      <c r="BF1498" s="1132" t="s">
        <v>16</v>
      </c>
      <c r="BG1498" s="1132" t="s">
        <v>17</v>
      </c>
      <c r="BH1498" s="119"/>
      <c r="BI1498" s="1132" t="s">
        <v>17</v>
      </c>
      <c r="BJ1498" s="119"/>
      <c r="BK1498" s="1132" t="s">
        <v>17</v>
      </c>
      <c r="BL1498" s="119"/>
      <c r="BM1498" s="119"/>
      <c r="BN1498" s="119"/>
      <c r="BO1498" s="119" t="s">
        <v>17</v>
      </c>
      <c r="BP1498" s="119"/>
      <c r="BQ1498" s="119"/>
      <c r="BR1498" s="119"/>
      <c r="BS1498" s="1138"/>
      <c r="BT1498" s="1138"/>
      <c r="BU1498" s="1138"/>
      <c r="BV1498" s="1138"/>
      <c r="BW1498" s="1138"/>
      <c r="BX1498" s="1138"/>
      <c r="BY1498" s="1144"/>
      <c r="CA1498" s="365">
        <f t="shared" si="675"/>
        <v>0</v>
      </c>
      <c r="CB1498" s="365" t="b">
        <f t="shared" si="676"/>
        <v>0</v>
      </c>
      <c r="CC1498" s="365" t="b">
        <f t="shared" si="677"/>
        <v>0</v>
      </c>
      <c r="CD1498" s="365" t="b">
        <f t="shared" si="678"/>
        <v>0</v>
      </c>
      <c r="CE1498" s="365" t="b">
        <f t="shared" si="679"/>
        <v>0</v>
      </c>
      <c r="CF1498" s="365" t="b">
        <f t="shared" si="680"/>
        <v>0</v>
      </c>
      <c r="CG1498" s="365" t="b">
        <f t="shared" si="681"/>
        <v>0</v>
      </c>
      <c r="CH1498" s="365" t="b">
        <f t="shared" si="682"/>
        <v>0</v>
      </c>
      <c r="CI1498" s="72">
        <f t="shared" si="683"/>
        <v>0</v>
      </c>
      <c r="CJ1498" s="72" t="b">
        <f t="shared" si="684"/>
        <v>0</v>
      </c>
      <c r="CK1498" s="72" t="b">
        <f t="shared" si="685"/>
        <v>0</v>
      </c>
      <c r="CL1498" s="72">
        <f t="shared" si="686"/>
        <v>0</v>
      </c>
      <c r="CM1498" s="72" t="b">
        <f t="shared" si="687"/>
        <v>0</v>
      </c>
      <c r="CN1498" s="72" t="b">
        <f t="shared" si="688"/>
        <v>0</v>
      </c>
      <c r="CP1498" s="13">
        <f t="shared" si="689"/>
        <v>0</v>
      </c>
      <c r="CQ1498" s="13">
        <f t="shared" si="690"/>
        <v>0</v>
      </c>
      <c r="CR1498" s="13" t="b">
        <f t="shared" si="691"/>
        <v>0</v>
      </c>
      <c r="CS1498" s="13">
        <f t="shared" si="697"/>
        <v>0</v>
      </c>
      <c r="CT1498" s="13" t="b">
        <f t="shared" si="696"/>
        <v>0</v>
      </c>
      <c r="CU1498" s="13">
        <f t="shared" si="669"/>
        <v>0</v>
      </c>
      <c r="CV1498" s="13" t="b">
        <f t="shared" si="692"/>
        <v>0</v>
      </c>
      <c r="CW1498" s="13">
        <f t="shared" si="693"/>
        <v>0</v>
      </c>
      <c r="CX1498" s="13" t="b">
        <f t="shared" si="694"/>
        <v>0</v>
      </c>
      <c r="CY1498" s="13">
        <f t="shared" si="695"/>
        <v>0</v>
      </c>
    </row>
    <row r="1499" spans="1:103" ht="15" thickBot="1">
      <c r="A1499" s="932"/>
      <c r="B1499" s="1133"/>
      <c r="C1499" s="1133"/>
      <c r="D1499" s="1133"/>
      <c r="E1499" s="1133"/>
      <c r="F1499" s="1133"/>
      <c r="G1499" s="1133"/>
      <c r="H1499" s="1133"/>
      <c r="I1499" s="1133"/>
      <c r="J1499" s="1133"/>
      <c r="K1499" s="1133"/>
      <c r="L1499" s="1133"/>
      <c r="M1499" s="1133"/>
      <c r="N1499" s="1133"/>
      <c r="O1499" s="1133"/>
      <c r="P1499" s="1133"/>
      <c r="Q1499" s="941"/>
      <c r="R1499" s="1133"/>
      <c r="S1499" s="1133"/>
      <c r="T1499" s="1133"/>
      <c r="U1499" s="1133"/>
      <c r="V1499" s="1133"/>
      <c r="W1499" s="121"/>
      <c r="X1499" s="121"/>
      <c r="Y1499" s="121"/>
      <c r="Z1499" s="121"/>
      <c r="AA1499" s="121" t="s">
        <v>36</v>
      </c>
      <c r="AB1499" s="122">
        <v>15</v>
      </c>
      <c r="AC1499" s="122"/>
      <c r="AD1499" s="121">
        <v>1500</v>
      </c>
      <c r="AE1499" s="1133"/>
      <c r="AF1499" s="334">
        <f t="shared" si="670"/>
        <v>234</v>
      </c>
      <c r="AG1499" s="272">
        <f>IF(R1499="kompletna",Q1499*J1499*0.0036*'lista, wskaźniki'!$F$13, IF(R1499="częściowa",Q1499*J1499*0.0036*'lista, wskaźniki'!$F$14, IF(R1499="brak",Q1499*J1499*0.0036*'lista, wskaźniki'!$F$15,)))</f>
        <v>0</v>
      </c>
      <c r="AH1499" s="334">
        <f>IF(Y1499="inne",K1499*'lista, wskaźniki'!$E$35,IF(Y1499="to samo źródło",0,IF(Y1499=0,0)))</f>
        <v>0</v>
      </c>
      <c r="AI1499" s="334" t="b">
        <f>IF(AA1499="gaz z sieci",AC1499*'lista, wskaźniki'!$D$21)</f>
        <v>0</v>
      </c>
      <c r="AJ1499" s="272">
        <f>IF(AA1499="węgiel",AB1499*'lista, wskaźniki'!$D$20, IF('Sektor mieszkaniowy'!AA1499="drewno",'Sektor mieszkaniowy'!AB1499*'lista, wskaźniki'!$D$22,IF('Sektor mieszkaniowy'!AA1499="pellet",AB1499*'lista, wskaźniki'!$D$23,IF('Sektor mieszkaniowy'!AA1499="gaz z sieci",AB1499*'lista, wskaźniki'!$D$21,IF('Sektor mieszkaniowy'!AA1499="olej opałowy",'Sektor mieszkaniowy'!AB1499*'lista, wskaźniki'!$D$24)))))</f>
        <v>234</v>
      </c>
      <c r="AK1499" s="1136"/>
      <c r="AL1499" s="1133"/>
      <c r="AM1499" s="20">
        <f>IF(AA1499="węgiel",AF1499*1/3.6*'lista, wskaźniki'!$F$20,IF(AA1499="drewno",AF1499*1/3.6*'lista, wskaźniki'!$F$22,IF(AA1499="pellet",AF1499*1/3.6*'lista, wskaźniki'!$F$23,IF(AA1499="gaz z sieci",AF1499*1/3.6*'lista, wskaźniki'!$F$21,IF(AA1499="olej opałowy",AF1499*1/3.6*'lista, wskaźniki'!$F$24,0)))))</f>
        <v>0</v>
      </c>
      <c r="AN1499" s="20">
        <f>IF(AA1499="węgiel",AF1499*'lista, wskaźniki'!$E$42,IF(AA1499="drewno",AF1499*'lista, wskaźniki'!$G$42,IF(AA1499="pellet",AF1499*'lista, wskaźniki'!$H$42,IF(AA1499="gaz z sieci",AF1499*'lista, wskaźniki'!$F$42,IF(AA1499="olej opałowy",AF1499*'lista, wskaźniki'!$I$42,0)))))</f>
        <v>0.18953999999999999</v>
      </c>
      <c r="AO1499" s="20">
        <f>IF(AA1499="węgiel",AF1499*'lista, wskaźniki'!$E$43,IF(AA1499="drewno",AF1499*'lista, wskaźniki'!$G$43,IF(AA1499="pellet",AF1499*'lista, wskaźniki'!$H$43,IF(AA1499="gaz z sieci",AF1499*'lista, wskaźniki'!$F$43,IF(AA1499="olej opałowy",AF1499*'lista, wskaźniki'!$I$43,0)))))</f>
        <v>0.18953999999999999</v>
      </c>
      <c r="AP1499" s="20">
        <f>IF(AA1499="węgiel",AF1499*'lista, wskaźniki'!$E$44,IF(AA1499="drewno",AF1499*'lista, wskaźniki'!$G$44,IF(AA1499="pellet",AF1499*'lista, wskaźniki'!$H$44,IF(AA1499="gaz z sieci",AF1499*'lista, wskaźniki'!$F$44,IF(AA1499="olej opałowy",AF1499*'lista, wskaźniki'!$I$44,0)))))</f>
        <v>5.8499999999999999E-5</v>
      </c>
      <c r="AQ1499" s="20" t="b">
        <f>IF(Z1499="gaz",AH1499*1/3.6*'lista, wskaźniki'!$F$21,IF(Z1499="energia elektryczna",AH1499*1/3.6*'lista, wskaźniki'!$F$26))</f>
        <v>0</v>
      </c>
      <c r="AR1499" s="20" t="b">
        <f>IF(Z1499="gaz",AH1499*'lista, wskaźniki'!$F$42,IF(Z1499="energia elektryczna",AH1499*0))</f>
        <v>0</v>
      </c>
      <c r="AS1499" s="20" t="b">
        <f>IF(Z1499="gaz",AH1499*'lista, wskaźniki'!$F$43,IF(Z1499="energia elektryczna",AH1499*0))</f>
        <v>0</v>
      </c>
      <c r="AT1499" s="20" t="b">
        <f>IF(Z1499="gaz",AH1499*'lista, wskaźniki'!$F$44,IF(Z1499="energia elektryczna",AH1499*0))</f>
        <v>0</v>
      </c>
      <c r="AU1499" s="20">
        <f>AI1499*1/3.6*'lista, wskaźniki'!$F$21</f>
        <v>0</v>
      </c>
      <c r="AV1499" s="20">
        <f>AI1499*'lista, wskaźniki'!$F$42</f>
        <v>0</v>
      </c>
      <c r="AW1499" s="20">
        <f>AI1499*'lista, wskaźniki'!$F$43</f>
        <v>0</v>
      </c>
      <c r="AX1499" s="20">
        <f>AI1499*'lista, wskaźniki'!$F$44</f>
        <v>0</v>
      </c>
      <c r="AY1499" s="20">
        <f>AK1499*'lista, wskaźniki'!$F$26</f>
        <v>0</v>
      </c>
      <c r="AZ1499" s="20">
        <f t="shared" si="671"/>
        <v>0</v>
      </c>
      <c r="BA1499" s="20">
        <f t="shared" si="672"/>
        <v>0.18953999999999999</v>
      </c>
      <c r="BB1499" s="20">
        <f t="shared" si="673"/>
        <v>0.18953999999999999</v>
      </c>
      <c r="BC1499" s="20">
        <f t="shared" si="674"/>
        <v>5.8499999999999999E-5</v>
      </c>
      <c r="BD1499" s="1133"/>
      <c r="BE1499" s="1133"/>
      <c r="BF1499" s="1133"/>
      <c r="BG1499" s="1133"/>
      <c r="BH1499" s="121"/>
      <c r="BI1499" s="1133"/>
      <c r="BJ1499" s="121"/>
      <c r="BK1499" s="1133"/>
      <c r="BL1499" s="121"/>
      <c r="BM1499" s="121"/>
      <c r="BN1499" s="121"/>
      <c r="BO1499" s="121"/>
      <c r="BP1499" s="121"/>
      <c r="BQ1499" s="121"/>
      <c r="BR1499" s="121"/>
      <c r="BS1499" s="1139"/>
      <c r="BT1499" s="1139"/>
      <c r="BU1499" s="1139"/>
      <c r="BV1499" s="1139"/>
      <c r="BW1499" s="1139"/>
      <c r="BX1499" s="1139"/>
      <c r="BY1499" s="1145"/>
      <c r="CA1499" s="365" t="b">
        <f t="shared" si="675"/>
        <v>0</v>
      </c>
      <c r="CB1499" s="365">
        <f t="shared" si="676"/>
        <v>234</v>
      </c>
      <c r="CC1499" s="365" t="b">
        <f t="shared" si="677"/>
        <v>0</v>
      </c>
      <c r="CD1499" s="365" t="b">
        <f t="shared" si="678"/>
        <v>0</v>
      </c>
      <c r="CE1499" s="365" t="b">
        <f t="shared" si="679"/>
        <v>0</v>
      </c>
      <c r="CF1499" s="365" t="b">
        <f t="shared" si="680"/>
        <v>0</v>
      </c>
      <c r="CG1499" s="365" t="b">
        <f t="shared" si="681"/>
        <v>0</v>
      </c>
      <c r="CH1499" s="365" t="b">
        <f t="shared" si="682"/>
        <v>0</v>
      </c>
      <c r="CI1499" s="72" t="b">
        <f t="shared" si="683"/>
        <v>0</v>
      </c>
      <c r="CJ1499" s="72">
        <f t="shared" si="684"/>
        <v>234</v>
      </c>
      <c r="CK1499" s="72" t="b">
        <f t="shared" si="685"/>
        <v>0</v>
      </c>
      <c r="CL1499" s="72">
        <f t="shared" si="686"/>
        <v>0</v>
      </c>
      <c r="CM1499" s="72" t="b">
        <f t="shared" si="687"/>
        <v>0</v>
      </c>
      <c r="CN1499" s="72" t="b">
        <f t="shared" si="688"/>
        <v>0</v>
      </c>
      <c r="CP1499" s="13">
        <f t="shared" si="689"/>
        <v>0</v>
      </c>
      <c r="CQ1499" s="13" t="b">
        <f t="shared" si="690"/>
        <v>0</v>
      </c>
      <c r="CR1499" s="13" t="b">
        <f t="shared" si="691"/>
        <v>0</v>
      </c>
      <c r="CS1499" s="13" t="b">
        <f t="shared" si="697"/>
        <v>0</v>
      </c>
      <c r="CT1499" s="13" t="b">
        <f t="shared" si="696"/>
        <v>0</v>
      </c>
      <c r="CU1499" s="13" t="b">
        <f t="shared" si="669"/>
        <v>0</v>
      </c>
      <c r="CV1499" s="13" t="b">
        <f t="shared" si="692"/>
        <v>0</v>
      </c>
      <c r="CW1499" s="13" t="b">
        <f t="shared" si="693"/>
        <v>0</v>
      </c>
      <c r="CX1499" s="13" t="b">
        <f t="shared" si="694"/>
        <v>0</v>
      </c>
      <c r="CY1499" s="13" t="b">
        <f t="shared" si="695"/>
        <v>0</v>
      </c>
    </row>
    <row r="1500" spans="1:103" ht="15" thickBot="1">
      <c r="A1500" s="932"/>
      <c r="B1500" s="1133"/>
      <c r="C1500" s="1133"/>
      <c r="D1500" s="1133"/>
      <c r="E1500" s="1133"/>
      <c r="F1500" s="1133"/>
      <c r="G1500" s="1133"/>
      <c r="H1500" s="1133"/>
      <c r="I1500" s="1133"/>
      <c r="J1500" s="1133"/>
      <c r="K1500" s="1133"/>
      <c r="L1500" s="1133"/>
      <c r="M1500" s="1133"/>
      <c r="N1500" s="1133"/>
      <c r="O1500" s="1133"/>
      <c r="P1500" s="1133"/>
      <c r="Q1500" s="941"/>
      <c r="R1500" s="1133"/>
      <c r="S1500" s="1133"/>
      <c r="T1500" s="1133"/>
      <c r="U1500" s="1133"/>
      <c r="V1500" s="1133"/>
      <c r="W1500" s="121"/>
      <c r="X1500" s="121"/>
      <c r="Y1500" s="121"/>
      <c r="Z1500" s="121"/>
      <c r="AA1500" s="121" t="s">
        <v>50</v>
      </c>
      <c r="AB1500" s="122"/>
      <c r="AC1500" s="122"/>
      <c r="AD1500" s="121"/>
      <c r="AE1500" s="1133"/>
      <c r="AF1500" s="334">
        <f t="shared" si="670"/>
        <v>0</v>
      </c>
      <c r="AG1500" s="272">
        <f>IF(R1500="kompletna",Q1500*J1500*0.0036*'lista, wskaźniki'!$F$13, IF(R1500="częściowa",Q1500*J1500*0.0036*'lista, wskaźniki'!$F$14, IF(R1500="brak",Q1500*J1500*0.0036*'lista, wskaźniki'!$F$15,)))</f>
        <v>0</v>
      </c>
      <c r="AH1500" s="334">
        <f>IF(Y1500="inne",K1500*'lista, wskaźniki'!$E$35,IF(Y1500="to samo źródło",0,IF(Y1500=0,0)))</f>
        <v>0</v>
      </c>
      <c r="AI1500" s="334" t="b">
        <f>IF(AA1500="gaz z sieci",AC1500*'lista, wskaźniki'!$D$21)</f>
        <v>0</v>
      </c>
      <c r="AJ1500" s="272">
        <f>IF(AA1500="węgiel",AB1500*'lista, wskaźniki'!$D$20, IF('Sektor mieszkaniowy'!AA1500="drewno",'Sektor mieszkaniowy'!AB1500*'lista, wskaźniki'!$D$22,IF('Sektor mieszkaniowy'!AA1500="pellet",AB1500*'lista, wskaźniki'!$D$23,IF('Sektor mieszkaniowy'!AA1500="gaz z sieci",AB1500*'lista, wskaźniki'!$D$21,IF('Sektor mieszkaniowy'!AA1500="olej opałowy",'Sektor mieszkaniowy'!AB1500*'lista, wskaźniki'!$D$24)))))</f>
        <v>0</v>
      </c>
      <c r="AK1500" s="1136"/>
      <c r="AL1500" s="1133"/>
      <c r="AM1500" s="20">
        <f>IF(AA1500="węgiel",AF1500*1/3.6*'lista, wskaźniki'!$F$20,IF(AA1500="drewno",AF1500*1/3.6*'lista, wskaźniki'!$F$22,IF(AA1500="pellet",AF1500*1/3.6*'lista, wskaźniki'!$F$23,IF(AA1500="gaz z sieci",AF1500*1/3.6*'lista, wskaźniki'!$F$21,IF(AA1500="olej opałowy",AF1500*1/3.6*'lista, wskaźniki'!$F$24,0)))))</f>
        <v>0</v>
      </c>
      <c r="AN1500" s="20">
        <f>IF(AA1500="węgiel",AF1500*'lista, wskaźniki'!$E$42,IF(AA1500="drewno",AF1500*'lista, wskaźniki'!$G$42,IF(AA1500="pellet",AF1500*'lista, wskaźniki'!$H$42,IF(AA1500="gaz z sieci",AF1500*'lista, wskaźniki'!$F$42,IF(AA1500="olej opałowy",AF1500*'lista, wskaźniki'!$I$42,0)))))</f>
        <v>0</v>
      </c>
      <c r="AO1500" s="20">
        <f>IF(AA1500="węgiel",AF1500*'lista, wskaźniki'!$E$43,IF(AA1500="drewno",AF1500*'lista, wskaźniki'!$G$43,IF(AA1500="pellet",AF1500*'lista, wskaźniki'!$H$43,IF(AA1500="gaz z sieci",AF1500*'lista, wskaźniki'!$F$43,IF(AA1500="olej opałowy",AF1500*'lista, wskaźniki'!$I$43,0)))))</f>
        <v>0</v>
      </c>
      <c r="AP1500" s="20">
        <f>IF(AA1500="węgiel",AF1500*'lista, wskaźniki'!$E$44,IF(AA1500="drewno",AF1500*'lista, wskaźniki'!$G$44,IF(AA1500="pellet",AF1500*'lista, wskaźniki'!$H$44,IF(AA1500="gaz z sieci",AF1500*'lista, wskaźniki'!$F$44,IF(AA1500="olej opałowy",AF1500*'lista, wskaźniki'!$I$44,0)))))</f>
        <v>0</v>
      </c>
      <c r="AQ1500" s="20" t="b">
        <f>IF(Z1500="gaz",AH1500*1/3.6*'lista, wskaźniki'!$F$21,IF(Z1500="energia elektryczna",AH1500*1/3.6*'lista, wskaźniki'!$F$26))</f>
        <v>0</v>
      </c>
      <c r="AR1500" s="20" t="b">
        <f>IF(Z1500="gaz",AH1500*'lista, wskaźniki'!$F$42,IF(Z1500="energia elektryczna",AH1500*0))</f>
        <v>0</v>
      </c>
      <c r="AS1500" s="20" t="b">
        <f>IF(Z1500="gaz",AH1500*'lista, wskaźniki'!$F$43,IF(Z1500="energia elektryczna",AH1500*0))</f>
        <v>0</v>
      </c>
      <c r="AT1500" s="20" t="b">
        <f>IF(Z1500="gaz",AH1500*'lista, wskaźniki'!$F$44,IF(Z1500="energia elektryczna",AH1500*0))</f>
        <v>0</v>
      </c>
      <c r="AU1500" s="20">
        <f>AI1500*1/3.6*'lista, wskaźniki'!$F$21</f>
        <v>0</v>
      </c>
      <c r="AV1500" s="20">
        <f>AI1500*'lista, wskaźniki'!$F$42</f>
        <v>0</v>
      </c>
      <c r="AW1500" s="20">
        <f>AI1500*'lista, wskaźniki'!$F$43</f>
        <v>0</v>
      </c>
      <c r="AX1500" s="20">
        <f>AI1500*'lista, wskaźniki'!$F$44</f>
        <v>0</v>
      </c>
      <c r="AY1500" s="20">
        <f>AK1500*'lista, wskaźniki'!$F$26</f>
        <v>0</v>
      </c>
      <c r="AZ1500" s="20">
        <f t="shared" si="671"/>
        <v>0</v>
      </c>
      <c r="BA1500" s="20">
        <f t="shared" si="672"/>
        <v>0</v>
      </c>
      <c r="BB1500" s="20">
        <f t="shared" si="673"/>
        <v>0</v>
      </c>
      <c r="BC1500" s="20">
        <f t="shared" si="674"/>
        <v>0</v>
      </c>
      <c r="BD1500" s="1133"/>
      <c r="BE1500" s="1133"/>
      <c r="BF1500" s="1133"/>
      <c r="BG1500" s="1133"/>
      <c r="BH1500" s="121"/>
      <c r="BI1500" s="1133"/>
      <c r="BJ1500" s="121"/>
      <c r="BK1500" s="1133"/>
      <c r="BL1500" s="121"/>
      <c r="BM1500" s="121"/>
      <c r="BN1500" s="121"/>
      <c r="BO1500" s="121"/>
      <c r="BP1500" s="121"/>
      <c r="BQ1500" s="121"/>
      <c r="BR1500" s="121"/>
      <c r="BS1500" s="1139"/>
      <c r="BT1500" s="1139"/>
      <c r="BU1500" s="1139"/>
      <c r="BV1500" s="1139"/>
      <c r="BW1500" s="1139"/>
      <c r="BX1500" s="1139"/>
      <c r="BY1500" s="1145"/>
      <c r="CA1500" s="365" t="b">
        <f t="shared" si="675"/>
        <v>0</v>
      </c>
      <c r="CB1500" s="365" t="b">
        <f t="shared" si="676"/>
        <v>0</v>
      </c>
      <c r="CC1500" s="365">
        <f t="shared" si="677"/>
        <v>0</v>
      </c>
      <c r="CD1500" s="365" t="b">
        <f t="shared" si="678"/>
        <v>0</v>
      </c>
      <c r="CE1500" s="365" t="b">
        <f t="shared" si="679"/>
        <v>0</v>
      </c>
      <c r="CF1500" s="365" t="b">
        <f t="shared" si="680"/>
        <v>0</v>
      </c>
      <c r="CG1500" s="365" t="b">
        <f t="shared" si="681"/>
        <v>0</v>
      </c>
      <c r="CH1500" s="365" t="b">
        <f t="shared" si="682"/>
        <v>0</v>
      </c>
      <c r="CI1500" s="72" t="b">
        <f t="shared" si="683"/>
        <v>0</v>
      </c>
      <c r="CJ1500" s="72" t="b">
        <f t="shared" si="684"/>
        <v>0</v>
      </c>
      <c r="CK1500" s="72">
        <f t="shared" si="685"/>
        <v>0</v>
      </c>
      <c r="CL1500" s="72">
        <f t="shared" si="686"/>
        <v>0</v>
      </c>
      <c r="CM1500" s="72" t="b">
        <f t="shared" si="687"/>
        <v>0</v>
      </c>
      <c r="CN1500" s="72" t="b">
        <f t="shared" si="688"/>
        <v>0</v>
      </c>
      <c r="CP1500" s="13">
        <f t="shared" si="689"/>
        <v>0</v>
      </c>
      <c r="CQ1500" s="13" t="b">
        <f t="shared" si="690"/>
        <v>0</v>
      </c>
      <c r="CR1500" s="13" t="b">
        <f t="shared" si="691"/>
        <v>0</v>
      </c>
      <c r="CS1500" s="13" t="b">
        <f t="shared" si="697"/>
        <v>0</v>
      </c>
      <c r="CT1500" s="13" t="b">
        <f t="shared" si="696"/>
        <v>0</v>
      </c>
      <c r="CU1500" s="13" t="b">
        <f t="shared" si="669"/>
        <v>0</v>
      </c>
      <c r="CV1500" s="13" t="b">
        <f t="shared" si="692"/>
        <v>0</v>
      </c>
      <c r="CW1500" s="13" t="b">
        <f t="shared" si="693"/>
        <v>0</v>
      </c>
      <c r="CX1500" s="13" t="b">
        <f t="shared" si="694"/>
        <v>0</v>
      </c>
      <c r="CY1500" s="13" t="b">
        <f t="shared" si="695"/>
        <v>0</v>
      </c>
    </row>
    <row r="1501" spans="1:103" ht="15" thickBot="1">
      <c r="A1501" s="932"/>
      <c r="B1501" s="1133"/>
      <c r="C1501" s="1133"/>
      <c r="D1501" s="1133"/>
      <c r="E1501" s="1133"/>
      <c r="F1501" s="1133"/>
      <c r="G1501" s="1133"/>
      <c r="H1501" s="1133"/>
      <c r="I1501" s="1133"/>
      <c r="J1501" s="1133"/>
      <c r="K1501" s="1133"/>
      <c r="L1501" s="1133"/>
      <c r="M1501" s="1133"/>
      <c r="N1501" s="1133"/>
      <c r="O1501" s="1133"/>
      <c r="P1501" s="1133"/>
      <c r="Q1501" s="941"/>
      <c r="R1501" s="1133"/>
      <c r="S1501" s="1133"/>
      <c r="T1501" s="1133"/>
      <c r="U1501" s="1133"/>
      <c r="V1501" s="1133"/>
      <c r="W1501" s="121"/>
      <c r="X1501" s="121"/>
      <c r="Y1501" s="121"/>
      <c r="Z1501" s="121"/>
      <c r="AA1501" s="121" t="s">
        <v>38</v>
      </c>
      <c r="AB1501" s="122"/>
      <c r="AC1501" s="122"/>
      <c r="AD1501" s="121"/>
      <c r="AE1501" s="1133"/>
      <c r="AF1501" s="334">
        <f t="shared" si="670"/>
        <v>0</v>
      </c>
      <c r="AG1501" s="272">
        <f>IF(R1501="kompletna",Q1501*J1501*0.0036*'lista, wskaźniki'!$F$13, IF(R1501="częściowa",Q1501*J1501*0.0036*'lista, wskaźniki'!$F$14, IF(R1501="brak",Q1501*J1501*0.0036*'lista, wskaźniki'!$F$15,)))</f>
        <v>0</v>
      </c>
      <c r="AH1501" s="334">
        <f>IF(Y1501="inne",K1501*'lista, wskaźniki'!$E$35,IF(Y1501="to samo źródło",0,IF(Y1501=0,0)))</f>
        <v>0</v>
      </c>
      <c r="AI1501" s="334">
        <f>IF(AA1501="gaz z sieci",AC1501*'lista, wskaźniki'!$D$21)</f>
        <v>0</v>
      </c>
      <c r="AJ1501" s="272">
        <f>IF(AA1501="węgiel",AB1501*'lista, wskaźniki'!$D$20, IF('Sektor mieszkaniowy'!AA1501="drewno",'Sektor mieszkaniowy'!AB1501*'lista, wskaźniki'!$D$22,IF('Sektor mieszkaniowy'!AA1501="pellet",AB1501*'lista, wskaźniki'!$D$23,IF('Sektor mieszkaniowy'!AA1501="gaz z sieci",AB1501*'lista, wskaźniki'!$D$21,IF('Sektor mieszkaniowy'!AA1501="olej opałowy",'Sektor mieszkaniowy'!AB1501*'lista, wskaźniki'!$D$24)))))</f>
        <v>0</v>
      </c>
      <c r="AK1501" s="1136"/>
      <c r="AL1501" s="1133"/>
      <c r="AM1501" s="20">
        <f>IF(AA1501="węgiel",AF1501*1/3.6*'lista, wskaźniki'!$F$20,IF(AA1501="drewno",AF1501*1/3.6*'lista, wskaźniki'!$F$22,IF(AA1501="pellet",AF1501*1/3.6*'lista, wskaźniki'!$F$23,IF(AA1501="gaz z sieci",AF1501*1/3.6*'lista, wskaźniki'!$F$21,IF(AA1501="olej opałowy",AF1501*1/3.6*'lista, wskaźniki'!$F$24,0)))))</f>
        <v>0</v>
      </c>
      <c r="AN1501" s="20">
        <f>IF(AA1501="węgiel",AF1501*'lista, wskaźniki'!$E$42,IF(AA1501="drewno",AF1501*'lista, wskaźniki'!$G$42,IF(AA1501="pellet",AF1501*'lista, wskaźniki'!$H$42,IF(AA1501="gaz z sieci",AF1501*'lista, wskaźniki'!$F$42,IF(AA1501="olej opałowy",AF1501*'lista, wskaźniki'!$I$42,0)))))</f>
        <v>0</v>
      </c>
      <c r="AO1501" s="20">
        <f>IF(AA1501="węgiel",AF1501*'lista, wskaźniki'!$E$43,IF(AA1501="drewno",AF1501*'lista, wskaźniki'!$G$43,IF(AA1501="pellet",AF1501*'lista, wskaźniki'!$H$43,IF(AA1501="gaz z sieci",AF1501*'lista, wskaźniki'!$F$43,IF(AA1501="olej opałowy",AF1501*'lista, wskaźniki'!$I$43,0)))))</f>
        <v>0</v>
      </c>
      <c r="AP1501" s="20">
        <f>IF(AA1501="węgiel",AF1501*'lista, wskaźniki'!$E$44,IF(AA1501="drewno",AF1501*'lista, wskaźniki'!$G$44,IF(AA1501="pellet",AF1501*'lista, wskaźniki'!$H$44,IF(AA1501="gaz z sieci",AF1501*'lista, wskaźniki'!$F$44,IF(AA1501="olej opałowy",AF1501*'lista, wskaźniki'!$I$44,0)))))</f>
        <v>0</v>
      </c>
      <c r="AQ1501" s="20" t="b">
        <f>IF(Z1501="gaz",AH1501*1/3.6*'lista, wskaźniki'!$F$21,IF(Z1501="energia elektryczna",AH1501*1/3.6*'lista, wskaźniki'!$F$26))</f>
        <v>0</v>
      </c>
      <c r="AR1501" s="20" t="b">
        <f>IF(Z1501="gaz",AH1501*'lista, wskaźniki'!$F$42,IF(Z1501="energia elektryczna",AH1501*0))</f>
        <v>0</v>
      </c>
      <c r="AS1501" s="20" t="b">
        <f>IF(Z1501="gaz",AH1501*'lista, wskaźniki'!$F$43,IF(Z1501="energia elektryczna",AH1501*0))</f>
        <v>0</v>
      </c>
      <c r="AT1501" s="20" t="b">
        <f>IF(Z1501="gaz",AH1501*'lista, wskaźniki'!$F$44,IF(Z1501="energia elektryczna",AH1501*0))</f>
        <v>0</v>
      </c>
      <c r="AU1501" s="20">
        <f>AI1501*1/3.6*'lista, wskaźniki'!$F$21</f>
        <v>0</v>
      </c>
      <c r="AV1501" s="20">
        <f>AI1501*'lista, wskaźniki'!$F$42</f>
        <v>0</v>
      </c>
      <c r="AW1501" s="20">
        <f>AI1501*'lista, wskaźniki'!$F$43</f>
        <v>0</v>
      </c>
      <c r="AX1501" s="20">
        <f>AI1501*'lista, wskaźniki'!$F$44</f>
        <v>0</v>
      </c>
      <c r="AY1501" s="20">
        <f>AK1501*'lista, wskaźniki'!$F$26</f>
        <v>0</v>
      </c>
      <c r="AZ1501" s="20">
        <f t="shared" si="671"/>
        <v>0</v>
      </c>
      <c r="BA1501" s="20">
        <f t="shared" si="672"/>
        <v>0</v>
      </c>
      <c r="BB1501" s="20">
        <f t="shared" si="673"/>
        <v>0</v>
      </c>
      <c r="BC1501" s="20">
        <f t="shared" si="674"/>
        <v>0</v>
      </c>
      <c r="BD1501" s="1133"/>
      <c r="BE1501" s="1133"/>
      <c r="BF1501" s="1133"/>
      <c r="BG1501" s="1133"/>
      <c r="BH1501" s="121"/>
      <c r="BI1501" s="1133"/>
      <c r="BJ1501" s="121"/>
      <c r="BK1501" s="1133"/>
      <c r="BL1501" s="121"/>
      <c r="BM1501" s="121"/>
      <c r="BN1501" s="121"/>
      <c r="BO1501" s="121"/>
      <c r="BP1501" s="121"/>
      <c r="BQ1501" s="121"/>
      <c r="BR1501" s="121"/>
      <c r="BS1501" s="1139"/>
      <c r="BT1501" s="1139"/>
      <c r="BU1501" s="1139"/>
      <c r="BV1501" s="1139"/>
      <c r="BW1501" s="1139"/>
      <c r="BX1501" s="1139"/>
      <c r="BY1501" s="1145"/>
      <c r="CA1501" s="365" t="b">
        <f t="shared" si="675"/>
        <v>0</v>
      </c>
      <c r="CB1501" s="365" t="b">
        <f t="shared" si="676"/>
        <v>0</v>
      </c>
      <c r="CC1501" s="365" t="b">
        <f t="shared" si="677"/>
        <v>0</v>
      </c>
      <c r="CD1501" s="365">
        <f t="shared" si="678"/>
        <v>0</v>
      </c>
      <c r="CE1501" s="365" t="b">
        <f t="shared" si="679"/>
        <v>0</v>
      </c>
      <c r="CF1501" s="365" t="b">
        <f t="shared" si="680"/>
        <v>0</v>
      </c>
      <c r="CG1501" s="365" t="b">
        <f t="shared" si="681"/>
        <v>0</v>
      </c>
      <c r="CH1501" s="365">
        <f t="shared" si="682"/>
        <v>0</v>
      </c>
      <c r="CI1501" s="72" t="b">
        <f t="shared" si="683"/>
        <v>0</v>
      </c>
      <c r="CJ1501" s="72" t="b">
        <f t="shared" si="684"/>
        <v>0</v>
      </c>
      <c r="CK1501" s="72" t="b">
        <f t="shared" si="685"/>
        <v>0</v>
      </c>
      <c r="CL1501" s="72">
        <f t="shared" si="686"/>
        <v>0</v>
      </c>
      <c r="CM1501" s="72" t="b">
        <f t="shared" si="687"/>
        <v>0</v>
      </c>
      <c r="CN1501" s="72" t="b">
        <f t="shared" si="688"/>
        <v>0</v>
      </c>
      <c r="CP1501" s="13">
        <f t="shared" si="689"/>
        <v>0</v>
      </c>
      <c r="CQ1501" s="13" t="b">
        <f t="shared" si="690"/>
        <v>0</v>
      </c>
      <c r="CR1501" s="13" t="b">
        <f t="shared" si="691"/>
        <v>0</v>
      </c>
      <c r="CS1501" s="13" t="b">
        <f t="shared" si="697"/>
        <v>0</v>
      </c>
      <c r="CT1501" s="13" t="b">
        <f t="shared" si="696"/>
        <v>0</v>
      </c>
      <c r="CU1501" s="13" t="b">
        <f t="shared" si="669"/>
        <v>0</v>
      </c>
      <c r="CV1501" s="13" t="b">
        <f t="shared" si="692"/>
        <v>0</v>
      </c>
      <c r="CW1501" s="13" t="b">
        <f t="shared" si="693"/>
        <v>0</v>
      </c>
      <c r="CX1501" s="13" t="b">
        <f t="shared" si="694"/>
        <v>0</v>
      </c>
      <c r="CY1501" s="13" t="b">
        <f t="shared" si="695"/>
        <v>0</v>
      </c>
    </row>
    <row r="1502" spans="1:103" ht="15" thickBot="1">
      <c r="A1502" s="933"/>
      <c r="B1502" s="1134"/>
      <c r="C1502" s="1134"/>
      <c r="D1502" s="1134"/>
      <c r="E1502" s="1134"/>
      <c r="F1502" s="1134"/>
      <c r="G1502" s="1134"/>
      <c r="H1502" s="1134"/>
      <c r="I1502" s="1134"/>
      <c r="J1502" s="1134"/>
      <c r="K1502" s="1134"/>
      <c r="L1502" s="1134"/>
      <c r="M1502" s="1134"/>
      <c r="N1502" s="1134"/>
      <c r="O1502" s="1134"/>
      <c r="P1502" s="1134"/>
      <c r="Q1502" s="942"/>
      <c r="R1502" s="1134"/>
      <c r="S1502" s="1134"/>
      <c r="T1502" s="1134"/>
      <c r="U1502" s="1134"/>
      <c r="V1502" s="1134"/>
      <c r="W1502" s="123"/>
      <c r="X1502" s="123"/>
      <c r="Y1502" s="123"/>
      <c r="Z1502" s="123"/>
      <c r="AA1502" s="123" t="s">
        <v>37</v>
      </c>
      <c r="AB1502" s="124"/>
      <c r="AC1502" s="124"/>
      <c r="AD1502" s="123"/>
      <c r="AE1502" s="1134"/>
      <c r="AF1502" s="334">
        <f t="shared" si="670"/>
        <v>0</v>
      </c>
      <c r="AG1502" s="272">
        <f>IF(R1502="kompletna",Q1502*J1502*0.0036*'lista, wskaźniki'!$F$13, IF(R1502="częściowa",Q1502*J1502*0.0036*'lista, wskaźniki'!$F$14, IF(R1502="brak",Q1502*J1502*0.0036*'lista, wskaźniki'!$F$15,)))</f>
        <v>0</v>
      </c>
      <c r="AH1502" s="334">
        <f>IF(Y1502="inne",K1502*'lista, wskaźniki'!$E$35,IF(Y1502="to samo źródło",0,IF(Y1502=0,0)))</f>
        <v>0</v>
      </c>
      <c r="AI1502" s="334" t="b">
        <f>IF(AA1502="gaz z sieci",AC1502*'lista, wskaźniki'!$D$21)</f>
        <v>0</v>
      </c>
      <c r="AJ1502" s="272">
        <f>IF(AA1502="węgiel",AB1502*'lista, wskaźniki'!$D$20, IF('Sektor mieszkaniowy'!AA1502="drewno",'Sektor mieszkaniowy'!AB1502*'lista, wskaźniki'!$D$22,IF('Sektor mieszkaniowy'!AA1502="pellet",AB1502*'lista, wskaźniki'!$D$23,IF('Sektor mieszkaniowy'!AA1502="gaz z sieci",AB1502*'lista, wskaźniki'!$D$21,IF('Sektor mieszkaniowy'!AA1502="olej opałowy",'Sektor mieszkaniowy'!AB1502*'lista, wskaźniki'!$D$24)))))</f>
        <v>0</v>
      </c>
      <c r="AK1502" s="1137"/>
      <c r="AL1502" s="1134"/>
      <c r="AM1502" s="20">
        <f>IF(AA1502="węgiel",AF1502*1/3.6*'lista, wskaźniki'!$F$20,IF(AA1502="drewno",AF1502*1/3.6*'lista, wskaźniki'!$F$22,IF(AA1502="pellet",AF1502*1/3.6*'lista, wskaźniki'!$F$23,IF(AA1502="gaz z sieci",AF1502*1/3.6*'lista, wskaźniki'!$F$21,IF(AA1502="olej opałowy",AF1502*1/3.6*'lista, wskaźniki'!$F$24,0)))))</f>
        <v>0</v>
      </c>
      <c r="AN1502" s="20">
        <f>IF(AA1502="węgiel",AF1502*'lista, wskaźniki'!$E$42,IF(AA1502="drewno",AF1502*'lista, wskaźniki'!$G$42,IF(AA1502="pellet",AF1502*'lista, wskaźniki'!$H$42,IF(AA1502="gaz z sieci",AF1502*'lista, wskaźniki'!$F$42,IF(AA1502="olej opałowy",AF1502*'lista, wskaźniki'!$I$42,0)))))</f>
        <v>0</v>
      </c>
      <c r="AO1502" s="20">
        <f>IF(AA1502="węgiel",AF1502*'lista, wskaźniki'!$E$43,IF(AA1502="drewno",AF1502*'lista, wskaźniki'!$G$43,IF(AA1502="pellet",AF1502*'lista, wskaźniki'!$H$43,IF(AA1502="gaz z sieci",AF1502*'lista, wskaźniki'!$F$43,IF(AA1502="olej opałowy",AF1502*'lista, wskaźniki'!$I$43,0)))))</f>
        <v>0</v>
      </c>
      <c r="AP1502" s="20">
        <f>IF(AA1502="węgiel",AF1502*'lista, wskaźniki'!$E$44,IF(AA1502="drewno",AF1502*'lista, wskaźniki'!$G$44,IF(AA1502="pellet",AF1502*'lista, wskaźniki'!$H$44,IF(AA1502="gaz z sieci",AF1502*'lista, wskaźniki'!$F$44,IF(AA1502="olej opałowy",AF1502*'lista, wskaźniki'!$I$44,0)))))</f>
        <v>0</v>
      </c>
      <c r="AQ1502" s="20" t="b">
        <f>IF(Z1502="gaz",AH1502*1/3.6*'lista, wskaźniki'!$F$21,IF(Z1502="energia elektryczna",AH1502*1/3.6*'lista, wskaźniki'!$F$26))</f>
        <v>0</v>
      </c>
      <c r="AR1502" s="20" t="b">
        <f>IF(Z1502="gaz",AH1502*'lista, wskaźniki'!$F$42,IF(Z1502="energia elektryczna",AH1502*0))</f>
        <v>0</v>
      </c>
      <c r="AS1502" s="20" t="b">
        <f>IF(Z1502="gaz",AH1502*'lista, wskaźniki'!$F$43,IF(Z1502="energia elektryczna",AH1502*0))</f>
        <v>0</v>
      </c>
      <c r="AT1502" s="20" t="b">
        <f>IF(Z1502="gaz",AH1502*'lista, wskaźniki'!$F$44,IF(Z1502="energia elektryczna",AH1502*0))</f>
        <v>0</v>
      </c>
      <c r="AU1502" s="20">
        <f>AI1502*1/3.6*'lista, wskaźniki'!$F$21</f>
        <v>0</v>
      </c>
      <c r="AV1502" s="20">
        <f>AI1502*'lista, wskaźniki'!$F$42</f>
        <v>0</v>
      </c>
      <c r="AW1502" s="20">
        <f>AI1502*'lista, wskaźniki'!$F$43</f>
        <v>0</v>
      </c>
      <c r="AX1502" s="20">
        <f>AI1502*'lista, wskaźniki'!$F$44</f>
        <v>0</v>
      </c>
      <c r="AY1502" s="20">
        <f>AK1502*'lista, wskaźniki'!$F$26</f>
        <v>0</v>
      </c>
      <c r="AZ1502" s="20">
        <f t="shared" si="671"/>
        <v>0</v>
      </c>
      <c r="BA1502" s="20">
        <f t="shared" si="672"/>
        <v>0</v>
      </c>
      <c r="BB1502" s="20">
        <f t="shared" si="673"/>
        <v>0</v>
      </c>
      <c r="BC1502" s="20">
        <f t="shared" si="674"/>
        <v>0</v>
      </c>
      <c r="BD1502" s="1134"/>
      <c r="BE1502" s="1134"/>
      <c r="BF1502" s="1134"/>
      <c r="BG1502" s="1134"/>
      <c r="BH1502" s="123"/>
      <c r="BI1502" s="1134"/>
      <c r="BJ1502" s="123"/>
      <c r="BK1502" s="1134"/>
      <c r="BL1502" s="123"/>
      <c r="BM1502" s="123"/>
      <c r="BN1502" s="123"/>
      <c r="BO1502" s="123"/>
      <c r="BP1502" s="123"/>
      <c r="BQ1502" s="123"/>
      <c r="BR1502" s="123"/>
      <c r="BS1502" s="1140"/>
      <c r="BT1502" s="1140"/>
      <c r="BU1502" s="1140"/>
      <c r="BV1502" s="1140"/>
      <c r="BW1502" s="1140"/>
      <c r="BX1502" s="1140"/>
      <c r="BY1502" s="1146"/>
      <c r="CA1502" s="365" t="b">
        <f t="shared" si="675"/>
        <v>0</v>
      </c>
      <c r="CB1502" s="365" t="b">
        <f t="shared" si="676"/>
        <v>0</v>
      </c>
      <c r="CC1502" s="365" t="b">
        <f t="shared" si="677"/>
        <v>0</v>
      </c>
      <c r="CD1502" s="365" t="b">
        <f t="shared" si="678"/>
        <v>0</v>
      </c>
      <c r="CE1502" s="365">
        <f t="shared" si="679"/>
        <v>0</v>
      </c>
      <c r="CF1502" s="365" t="b">
        <f t="shared" si="680"/>
        <v>0</v>
      </c>
      <c r="CG1502" s="365" t="b">
        <f t="shared" si="681"/>
        <v>0</v>
      </c>
      <c r="CH1502" s="365" t="b">
        <f t="shared" si="682"/>
        <v>0</v>
      </c>
      <c r="CI1502" s="72" t="b">
        <f t="shared" si="683"/>
        <v>0</v>
      </c>
      <c r="CJ1502" s="72" t="b">
        <f t="shared" si="684"/>
        <v>0</v>
      </c>
      <c r="CK1502" s="72" t="b">
        <f t="shared" si="685"/>
        <v>0</v>
      </c>
      <c r="CL1502" s="72">
        <f t="shared" si="686"/>
        <v>0</v>
      </c>
      <c r="CM1502" s="72">
        <f t="shared" si="687"/>
        <v>0</v>
      </c>
      <c r="CN1502" s="72" t="b">
        <f t="shared" si="688"/>
        <v>0</v>
      </c>
      <c r="CP1502" s="13">
        <f t="shared" si="689"/>
        <v>0</v>
      </c>
      <c r="CQ1502" s="13" t="b">
        <f t="shared" si="690"/>
        <v>0</v>
      </c>
      <c r="CR1502" s="13" t="b">
        <f t="shared" si="691"/>
        <v>0</v>
      </c>
      <c r="CS1502" s="13" t="b">
        <f t="shared" si="697"/>
        <v>0</v>
      </c>
      <c r="CT1502" s="13" t="b">
        <f t="shared" si="696"/>
        <v>0</v>
      </c>
      <c r="CU1502" s="13" t="b">
        <f t="shared" si="669"/>
        <v>0</v>
      </c>
      <c r="CV1502" s="13" t="b">
        <f t="shared" si="692"/>
        <v>0</v>
      </c>
      <c r="CW1502" s="13" t="b">
        <f t="shared" si="693"/>
        <v>0</v>
      </c>
      <c r="CX1502" s="13" t="b">
        <f t="shared" si="694"/>
        <v>0</v>
      </c>
      <c r="CY1502" s="13" t="b">
        <f t="shared" si="695"/>
        <v>0</v>
      </c>
    </row>
    <row r="1503" spans="1:103" ht="15" thickBot="1">
      <c r="A1503" s="931">
        <v>301</v>
      </c>
      <c r="B1503" s="1132" t="s">
        <v>213</v>
      </c>
      <c r="C1503" s="1132">
        <v>23</v>
      </c>
      <c r="D1503" s="1132" t="s">
        <v>1</v>
      </c>
      <c r="E1503" s="1132" t="s">
        <v>5</v>
      </c>
      <c r="F1503" s="1132">
        <v>4</v>
      </c>
      <c r="G1503" s="1132">
        <v>2</v>
      </c>
      <c r="H1503" s="1132"/>
      <c r="I1503" s="1132" t="s">
        <v>14</v>
      </c>
      <c r="J1503" s="1132"/>
      <c r="K1503" s="1132"/>
      <c r="L1503" s="1132" t="s">
        <v>16</v>
      </c>
      <c r="M1503" s="1132">
        <v>100</v>
      </c>
      <c r="N1503" s="1132" t="s">
        <v>17</v>
      </c>
      <c r="O1503" s="1132"/>
      <c r="P1503" s="1132" t="s">
        <v>17</v>
      </c>
      <c r="Q1503" s="940">
        <f>IF(I1503="&lt;1966",'lista, wskaźniki'!$G$4,IF(I1503="1967-1985",'lista, wskaźniki'!$G$5,IF(I1503="1986-1992",'lista, wskaźniki'!$G$6,IF(I1503="1993-1996",'lista, wskaźniki'!$G$7,IF(I1503="&gt;1997",'lista, wskaźniki'!$G$8,IF(I1503=0,'lista, wskaźniki'!$G$4))))))</f>
        <v>115</v>
      </c>
      <c r="R1503" s="1132" t="s">
        <v>23</v>
      </c>
      <c r="S1503" s="1132" t="s">
        <v>27</v>
      </c>
      <c r="T1503" s="1132"/>
      <c r="U1503" s="1132"/>
      <c r="V1503" s="1132"/>
      <c r="W1503" s="119" t="s">
        <v>35</v>
      </c>
      <c r="X1503" s="119" t="s">
        <v>39</v>
      </c>
      <c r="Y1503" s="121" t="s">
        <v>24</v>
      </c>
      <c r="Z1503" s="119" t="s">
        <v>40</v>
      </c>
      <c r="AA1503" s="119" t="s">
        <v>35</v>
      </c>
      <c r="AB1503" s="120">
        <v>1</v>
      </c>
      <c r="AC1503" s="120"/>
      <c r="AD1503" s="119">
        <v>900</v>
      </c>
      <c r="AE1503" s="1132"/>
      <c r="AF1503" s="334">
        <f t="shared" si="670"/>
        <v>22.63</v>
      </c>
      <c r="AG1503" s="272">
        <f>IF(R1503="kompletna",Q1503*J1503*0.0036*'lista, wskaźniki'!$F$13, IF(R1503="częściowa",Q1503*J1503*0.0036*'lista, wskaźniki'!$F$14, IF(R1503="brak",Q1503*J1503*0.0036*'lista, wskaźniki'!$F$15,)))</f>
        <v>0</v>
      </c>
      <c r="AH1503" s="334">
        <f>IF(Y1503="inne",K1503*'lista, wskaźniki'!$E$35,IF(Y1503="to samo źródło",0,IF(Y1503=0,0)))</f>
        <v>0</v>
      </c>
      <c r="AI1503" s="334" t="b">
        <f>IF(AA1503="gaz z sieci",AC1503*'lista, wskaźniki'!$D$21)</f>
        <v>0</v>
      </c>
      <c r="AJ1503" s="272">
        <f>IF(AA1503="węgiel",AB1503*'lista, wskaźniki'!$D$20, IF('Sektor mieszkaniowy'!AA1503="drewno",'Sektor mieszkaniowy'!AB1503*'lista, wskaźniki'!$D$22,IF('Sektor mieszkaniowy'!AA1503="pellet",AB1503*'lista, wskaźniki'!$D$23,IF('Sektor mieszkaniowy'!AA1503="gaz z sieci",AB1503*'lista, wskaźniki'!$D$21,IF('Sektor mieszkaniowy'!AA1503="olej opałowy",'Sektor mieszkaniowy'!AB1503*'lista, wskaźniki'!$D$24)))))</f>
        <v>22.63</v>
      </c>
      <c r="AK1503" s="1135">
        <f>AL1503/'lista, wskaźniki'!$A$127</f>
        <v>0</v>
      </c>
      <c r="AL1503" s="1132"/>
      <c r="AM1503" s="20">
        <f>IF(AA1503="węgiel",AF1503*1/3.6*'lista, wskaźniki'!$F$20,IF(AA1503="drewno",AF1503*1/3.6*'lista, wskaźniki'!$F$22,IF(AA1503="pellet",AF1503*1/3.6*'lista, wskaźniki'!$F$23,IF(AA1503="gaz z sieci",AF1503*1/3.6*'lista, wskaźniki'!$F$21,IF(AA1503="olej opałowy",AF1503*1/3.6*'lista, wskaźniki'!$F$24,0)))))</f>
        <v>2.1437398999999999</v>
      </c>
      <c r="AN1503" s="20">
        <f>IF(AA1503="węgiel",AF1503*'lista, wskaźniki'!$E$42,IF(AA1503="drewno",AF1503*'lista, wskaźniki'!$G$42,IF(AA1503="pellet",AF1503*'lista, wskaźniki'!$H$42,IF(AA1503="gaz z sieci",AF1503*'lista, wskaźniki'!$F$42,IF(AA1503="olej opałowy",AF1503*'lista, wskaźniki'!$I$42,0)))))</f>
        <v>8.5994000000000001E-3</v>
      </c>
      <c r="AO1503" s="20">
        <f>IF(AA1503="węgiel",AF1503*'lista, wskaźniki'!$E$43,IF(AA1503="drewno",AF1503*'lista, wskaźniki'!$G$43,IF(AA1503="pellet",AF1503*'lista, wskaźniki'!$H$43,IF(AA1503="gaz z sieci",AF1503*'lista, wskaźniki'!$F$43,IF(AA1503="olej opałowy",AF1503*'lista, wskaźniki'!$I$43,0)))))</f>
        <v>8.1468000000000009E-3</v>
      </c>
      <c r="AP1503" s="20">
        <f>IF(AA1503="węgiel",AF1503*'lista, wskaźniki'!$E$44,IF(AA1503="drewno",AF1503*'lista, wskaźniki'!$G$44,IF(AA1503="pellet",AF1503*'lista, wskaźniki'!$H$44,IF(AA1503="gaz z sieci",AF1503*'lista, wskaźniki'!$F$44,IF(AA1503="olej opałowy",AF1503*'lista, wskaźniki'!$I$44,0)))))</f>
        <v>6.1101000000000002E-6</v>
      </c>
      <c r="AQ1503" s="360">
        <f>IF(Z1503="gaz",AH1503*1/3.6*'lista, wskaźniki'!$F$21,IF(Z1503="energia elektryczna",AH1503*1/3.6*'lista, wskaźniki'!$F$26))</f>
        <v>0</v>
      </c>
      <c r="AR1503" s="20">
        <f>IF(Z1503="gaz",AH1503*'lista, wskaźniki'!$F$42,IF(Z1503="energia elektryczna",AH1503*0))</f>
        <v>0</v>
      </c>
      <c r="AS1503" s="20">
        <f>IF(Z1503="gaz",AH1503*'lista, wskaźniki'!$F$43,IF(Z1503="energia elektryczna",AH1503*0))</f>
        <v>0</v>
      </c>
      <c r="AT1503" s="20">
        <f>IF(Z1503="gaz",AH1503*'lista, wskaźniki'!$F$44,IF(Z1503="energia elektryczna",AH1503*0))</f>
        <v>0</v>
      </c>
      <c r="AU1503" s="20">
        <f>AI1503*1/3.6*'lista, wskaźniki'!$F$21</f>
        <v>0</v>
      </c>
      <c r="AV1503" s="20">
        <f>AI1503*'lista, wskaźniki'!$F$42</f>
        <v>0</v>
      </c>
      <c r="AW1503" s="20">
        <f>AI1503*'lista, wskaźniki'!$F$43</f>
        <v>0</v>
      </c>
      <c r="AX1503" s="20">
        <f>AI1503*'lista, wskaźniki'!$F$44</f>
        <v>0</v>
      </c>
      <c r="AY1503" s="20">
        <f>AK1503*'lista, wskaźniki'!$F$26</f>
        <v>0</v>
      </c>
      <c r="AZ1503" s="20">
        <f t="shared" si="671"/>
        <v>2.1437398999999999</v>
      </c>
      <c r="BA1503" s="20">
        <f t="shared" si="672"/>
        <v>8.5994000000000001E-3</v>
      </c>
      <c r="BB1503" s="20">
        <f t="shared" si="673"/>
        <v>8.1468000000000009E-3</v>
      </c>
      <c r="BC1503" s="20">
        <f t="shared" si="674"/>
        <v>6.1101000000000002E-6</v>
      </c>
      <c r="BD1503" s="1132" t="s">
        <v>17</v>
      </c>
      <c r="BE1503" s="1132" t="s">
        <v>16</v>
      </c>
      <c r="BF1503" s="1132" t="s">
        <v>17</v>
      </c>
      <c r="BG1503" s="1132" t="s">
        <v>17</v>
      </c>
      <c r="BH1503" s="119"/>
      <c r="BI1503" s="1132" t="s">
        <v>16</v>
      </c>
      <c r="BJ1503" s="119" t="s">
        <v>52</v>
      </c>
      <c r="BK1503" s="1132" t="s">
        <v>17</v>
      </c>
      <c r="BL1503" s="119"/>
      <c r="BM1503" s="119"/>
      <c r="BN1503" s="119"/>
      <c r="BO1503" s="119" t="s">
        <v>57</v>
      </c>
      <c r="BP1503" s="119" t="s">
        <v>52</v>
      </c>
      <c r="BQ1503" s="119" t="s">
        <v>120</v>
      </c>
      <c r="BR1503" s="119">
        <v>1</v>
      </c>
      <c r="BS1503" s="1138">
        <v>12000</v>
      </c>
      <c r="BT1503" s="1138">
        <v>700</v>
      </c>
      <c r="BU1503" s="1138"/>
      <c r="BV1503" s="1138"/>
      <c r="BW1503" s="1138">
        <v>2800</v>
      </c>
      <c r="BX1503" s="1138"/>
      <c r="BY1503" s="1144"/>
      <c r="CA1503" s="365">
        <f t="shared" si="675"/>
        <v>22.63</v>
      </c>
      <c r="CB1503" s="365" t="b">
        <f t="shared" si="676"/>
        <v>0</v>
      </c>
      <c r="CC1503" s="365" t="b">
        <f t="shared" si="677"/>
        <v>0</v>
      </c>
      <c r="CD1503" s="365" t="b">
        <f t="shared" si="678"/>
        <v>0</v>
      </c>
      <c r="CE1503" s="365" t="b">
        <f t="shared" si="679"/>
        <v>0</v>
      </c>
      <c r="CF1503" s="365" t="b">
        <f t="shared" si="680"/>
        <v>0</v>
      </c>
      <c r="CG1503" s="365">
        <f t="shared" si="681"/>
        <v>0</v>
      </c>
      <c r="CH1503" s="365" t="b">
        <f t="shared" si="682"/>
        <v>0</v>
      </c>
      <c r="CI1503" s="72">
        <f t="shared" si="683"/>
        <v>22.63</v>
      </c>
      <c r="CJ1503" s="72" t="b">
        <f t="shared" si="684"/>
        <v>0</v>
      </c>
      <c r="CK1503" s="72" t="b">
        <f t="shared" si="685"/>
        <v>0</v>
      </c>
      <c r="CL1503" s="72">
        <f t="shared" si="686"/>
        <v>0</v>
      </c>
      <c r="CM1503" s="72" t="b">
        <f t="shared" si="687"/>
        <v>0</v>
      </c>
      <c r="CN1503" s="72">
        <f t="shared" si="688"/>
        <v>0</v>
      </c>
      <c r="CP1503" s="13" t="b">
        <f t="shared" si="689"/>
        <v>0</v>
      </c>
      <c r="CQ1503" s="13">
        <f t="shared" si="690"/>
        <v>0</v>
      </c>
      <c r="CR1503" s="13" t="b">
        <f t="shared" si="691"/>
        <v>0</v>
      </c>
      <c r="CS1503" s="13">
        <f t="shared" si="697"/>
        <v>0</v>
      </c>
      <c r="CT1503" s="13" t="b">
        <f t="shared" si="696"/>
        <v>0</v>
      </c>
      <c r="CU1503" s="13">
        <f t="shared" ref="CU1503:CU1566" si="698">IF(R1503="kompletna",CT1503,IF(R1503="częściowa",0.5*CT1503,IF(R1503="brak",0*CT1503)))</f>
        <v>0</v>
      </c>
      <c r="CV1503" s="13" t="b">
        <f t="shared" si="692"/>
        <v>0</v>
      </c>
      <c r="CW1503" s="13">
        <f t="shared" si="693"/>
        <v>0</v>
      </c>
      <c r="CX1503" s="13">
        <f t="shared" si="694"/>
        <v>0</v>
      </c>
      <c r="CY1503" s="13">
        <f t="shared" si="695"/>
        <v>0</v>
      </c>
    </row>
    <row r="1504" spans="1:103" ht="15" thickBot="1">
      <c r="A1504" s="932"/>
      <c r="B1504" s="1133"/>
      <c r="C1504" s="1133"/>
      <c r="D1504" s="1133"/>
      <c r="E1504" s="1133"/>
      <c r="F1504" s="1133"/>
      <c r="G1504" s="1133"/>
      <c r="H1504" s="1133"/>
      <c r="I1504" s="1133"/>
      <c r="J1504" s="1133"/>
      <c r="K1504" s="1133"/>
      <c r="L1504" s="1133"/>
      <c r="M1504" s="1133"/>
      <c r="N1504" s="1133"/>
      <c r="O1504" s="1133"/>
      <c r="P1504" s="1133"/>
      <c r="Q1504" s="941"/>
      <c r="R1504" s="1133"/>
      <c r="S1504" s="1133"/>
      <c r="T1504" s="1133"/>
      <c r="U1504" s="1133"/>
      <c r="V1504" s="1133"/>
      <c r="W1504" s="20" t="s">
        <v>36</v>
      </c>
      <c r="X1504" s="121"/>
      <c r="Y1504" s="121"/>
      <c r="Z1504" s="121"/>
      <c r="AA1504" s="121" t="s">
        <v>36</v>
      </c>
      <c r="AB1504" s="122">
        <v>1</v>
      </c>
      <c r="AC1504" s="122"/>
      <c r="AD1504" s="121">
        <v>1000</v>
      </c>
      <c r="AE1504" s="1133"/>
      <c r="AF1504" s="334">
        <f t="shared" si="670"/>
        <v>15.6</v>
      </c>
      <c r="AG1504" s="272">
        <f>IF(R1504="kompletna",Q1504*J1504*0.0036*'lista, wskaźniki'!$F$13, IF(R1504="częściowa",Q1504*J1504*0.0036*'lista, wskaźniki'!$F$14, IF(R1504="brak",Q1504*J1504*0.0036*'lista, wskaźniki'!$F$15,)))</f>
        <v>0</v>
      </c>
      <c r="AH1504" s="334">
        <f>IF(Y1504="inne",K1504*'lista, wskaźniki'!$E$35,IF(Y1504="to samo źródło",0,IF(Y1504=0,0)))</f>
        <v>0</v>
      </c>
      <c r="AI1504" s="334" t="b">
        <f>IF(AA1504="gaz z sieci",AC1504*'lista, wskaźniki'!$D$21)</f>
        <v>0</v>
      </c>
      <c r="AJ1504" s="272">
        <f>IF(AA1504="węgiel",AB1504*'lista, wskaźniki'!$D$20, IF('Sektor mieszkaniowy'!AA1504="drewno",'Sektor mieszkaniowy'!AB1504*'lista, wskaźniki'!$D$22,IF('Sektor mieszkaniowy'!AA1504="pellet",AB1504*'lista, wskaźniki'!$D$23,IF('Sektor mieszkaniowy'!AA1504="gaz z sieci",AB1504*'lista, wskaźniki'!$D$21,IF('Sektor mieszkaniowy'!AA1504="olej opałowy",'Sektor mieszkaniowy'!AB1504*'lista, wskaźniki'!$D$24)))))</f>
        <v>15.6</v>
      </c>
      <c r="AK1504" s="1136"/>
      <c r="AL1504" s="1133"/>
      <c r="AM1504" s="20">
        <f>IF(AA1504="węgiel",AF1504*1/3.6*'lista, wskaźniki'!$F$20,IF(AA1504="drewno",AF1504*1/3.6*'lista, wskaźniki'!$F$22,IF(AA1504="pellet",AF1504*1/3.6*'lista, wskaźniki'!$F$23,IF(AA1504="gaz z sieci",AF1504*1/3.6*'lista, wskaźniki'!$F$21,IF(AA1504="olej opałowy",AF1504*1/3.6*'lista, wskaźniki'!$F$24,0)))))</f>
        <v>0</v>
      </c>
      <c r="AN1504" s="20">
        <f>IF(AA1504="węgiel",AF1504*'lista, wskaźniki'!$E$42,IF(AA1504="drewno",AF1504*'lista, wskaźniki'!$G$42,IF(AA1504="pellet",AF1504*'lista, wskaźniki'!$H$42,IF(AA1504="gaz z sieci",AF1504*'lista, wskaźniki'!$F$42,IF(AA1504="olej opałowy",AF1504*'lista, wskaźniki'!$I$42,0)))))</f>
        <v>1.2636E-2</v>
      </c>
      <c r="AO1504" s="20">
        <f>IF(AA1504="węgiel",AF1504*'lista, wskaźniki'!$E$43,IF(AA1504="drewno",AF1504*'lista, wskaźniki'!$G$43,IF(AA1504="pellet",AF1504*'lista, wskaźniki'!$H$43,IF(AA1504="gaz z sieci",AF1504*'lista, wskaźniki'!$F$43,IF(AA1504="olej opałowy",AF1504*'lista, wskaźniki'!$I$43,0)))))</f>
        <v>1.2636E-2</v>
      </c>
      <c r="AP1504" s="20">
        <f>IF(AA1504="węgiel",AF1504*'lista, wskaźniki'!$E$44,IF(AA1504="drewno",AF1504*'lista, wskaźniki'!$G$44,IF(AA1504="pellet",AF1504*'lista, wskaźniki'!$H$44,IF(AA1504="gaz z sieci",AF1504*'lista, wskaźniki'!$F$44,IF(AA1504="olej opałowy",AF1504*'lista, wskaźniki'!$I$44,0)))))</f>
        <v>3.8999999999999999E-6</v>
      </c>
      <c r="AQ1504" s="20" t="b">
        <f>IF(Z1504="gaz",AH1504*1/3.6*'lista, wskaźniki'!$F$21,IF(Z1504="energia elektryczna",AH1504*1/3.6*'lista, wskaźniki'!$F$26))</f>
        <v>0</v>
      </c>
      <c r="AR1504" s="20" t="b">
        <f>IF(Z1504="gaz",AH1504*'lista, wskaźniki'!$F$42,IF(Z1504="energia elektryczna",AH1504*0))</f>
        <v>0</v>
      </c>
      <c r="AS1504" s="20" t="b">
        <f>IF(Z1504="gaz",AH1504*'lista, wskaźniki'!$F$43,IF(Z1504="energia elektryczna",AH1504*0))</f>
        <v>0</v>
      </c>
      <c r="AT1504" s="20" t="b">
        <f>IF(Z1504="gaz",AH1504*'lista, wskaźniki'!$F$44,IF(Z1504="energia elektryczna",AH1504*0))</f>
        <v>0</v>
      </c>
      <c r="AU1504" s="20">
        <f>AI1504*1/3.6*'lista, wskaźniki'!$F$21</f>
        <v>0</v>
      </c>
      <c r="AV1504" s="20">
        <f>AI1504*'lista, wskaźniki'!$F$42</f>
        <v>0</v>
      </c>
      <c r="AW1504" s="20">
        <f>AI1504*'lista, wskaźniki'!$F$43</f>
        <v>0</v>
      </c>
      <c r="AX1504" s="20">
        <f>AI1504*'lista, wskaźniki'!$F$44</f>
        <v>0</v>
      </c>
      <c r="AY1504" s="20">
        <f>AK1504*'lista, wskaźniki'!$F$26</f>
        <v>0</v>
      </c>
      <c r="AZ1504" s="20">
        <f t="shared" si="671"/>
        <v>0</v>
      </c>
      <c r="BA1504" s="20">
        <f t="shared" si="672"/>
        <v>1.2636E-2</v>
      </c>
      <c r="BB1504" s="20">
        <f t="shared" si="673"/>
        <v>1.2636E-2</v>
      </c>
      <c r="BC1504" s="20">
        <f t="shared" si="674"/>
        <v>3.8999999999999999E-6</v>
      </c>
      <c r="BD1504" s="1133"/>
      <c r="BE1504" s="1133"/>
      <c r="BF1504" s="1133"/>
      <c r="BG1504" s="1133"/>
      <c r="BH1504" s="121"/>
      <c r="BI1504" s="1133"/>
      <c r="BJ1504" s="121"/>
      <c r="BK1504" s="1133"/>
      <c r="BL1504" s="121"/>
      <c r="BM1504" s="121"/>
      <c r="BN1504" s="121"/>
      <c r="BO1504" s="121"/>
      <c r="BP1504" s="121"/>
      <c r="BQ1504" s="121"/>
      <c r="BR1504" s="121"/>
      <c r="BS1504" s="1139"/>
      <c r="BT1504" s="1139"/>
      <c r="BU1504" s="1139"/>
      <c r="BV1504" s="1139"/>
      <c r="BW1504" s="1139"/>
      <c r="BX1504" s="1139"/>
      <c r="BY1504" s="1145"/>
      <c r="CA1504" s="365" t="b">
        <f t="shared" si="675"/>
        <v>0</v>
      </c>
      <c r="CB1504" s="365">
        <f t="shared" si="676"/>
        <v>15.6</v>
      </c>
      <c r="CC1504" s="365" t="b">
        <f t="shared" si="677"/>
        <v>0</v>
      </c>
      <c r="CD1504" s="365" t="b">
        <f t="shared" si="678"/>
        <v>0</v>
      </c>
      <c r="CE1504" s="365" t="b">
        <f t="shared" si="679"/>
        <v>0</v>
      </c>
      <c r="CF1504" s="365" t="b">
        <f t="shared" si="680"/>
        <v>0</v>
      </c>
      <c r="CG1504" s="365" t="b">
        <f t="shared" si="681"/>
        <v>0</v>
      </c>
      <c r="CH1504" s="365" t="b">
        <f t="shared" si="682"/>
        <v>0</v>
      </c>
      <c r="CI1504" s="72" t="b">
        <f t="shared" si="683"/>
        <v>0</v>
      </c>
      <c r="CJ1504" s="72">
        <f t="shared" si="684"/>
        <v>15.6</v>
      </c>
      <c r="CK1504" s="72" t="b">
        <f t="shared" si="685"/>
        <v>0</v>
      </c>
      <c r="CL1504" s="72">
        <f t="shared" si="686"/>
        <v>0</v>
      </c>
      <c r="CM1504" s="72" t="b">
        <f t="shared" si="687"/>
        <v>0</v>
      </c>
      <c r="CN1504" s="72" t="b">
        <f t="shared" si="688"/>
        <v>0</v>
      </c>
      <c r="CP1504" s="13">
        <f t="shared" si="689"/>
        <v>0</v>
      </c>
      <c r="CQ1504" s="13" t="b">
        <f t="shared" si="690"/>
        <v>0</v>
      </c>
      <c r="CR1504" s="13" t="b">
        <f t="shared" si="691"/>
        <v>0</v>
      </c>
      <c r="CS1504" s="13" t="b">
        <f t="shared" si="697"/>
        <v>0</v>
      </c>
      <c r="CT1504" s="13" t="b">
        <f t="shared" si="696"/>
        <v>0</v>
      </c>
      <c r="CU1504" s="13" t="b">
        <f t="shared" si="698"/>
        <v>0</v>
      </c>
      <c r="CV1504" s="13" t="b">
        <f t="shared" si="692"/>
        <v>0</v>
      </c>
      <c r="CW1504" s="13" t="b">
        <f t="shared" si="693"/>
        <v>0</v>
      </c>
      <c r="CX1504" s="13" t="b">
        <f t="shared" si="694"/>
        <v>0</v>
      </c>
      <c r="CY1504" s="13" t="b">
        <f t="shared" si="695"/>
        <v>0</v>
      </c>
    </row>
    <row r="1505" spans="1:103" ht="15" thickBot="1">
      <c r="A1505" s="932"/>
      <c r="B1505" s="1133"/>
      <c r="C1505" s="1133"/>
      <c r="D1505" s="1133"/>
      <c r="E1505" s="1133"/>
      <c r="F1505" s="1133"/>
      <c r="G1505" s="1133"/>
      <c r="H1505" s="1133"/>
      <c r="I1505" s="1133"/>
      <c r="J1505" s="1133"/>
      <c r="K1505" s="1133"/>
      <c r="L1505" s="1133"/>
      <c r="M1505" s="1133"/>
      <c r="N1505" s="1133"/>
      <c r="O1505" s="1133"/>
      <c r="P1505" s="1133"/>
      <c r="Q1505" s="941"/>
      <c r="R1505" s="1133"/>
      <c r="S1505" s="1133"/>
      <c r="T1505" s="1133"/>
      <c r="U1505" s="1133"/>
      <c r="V1505" s="1133"/>
      <c r="W1505" s="121"/>
      <c r="X1505" s="121"/>
      <c r="Y1505" s="121"/>
      <c r="Z1505" s="121"/>
      <c r="AA1505" s="121" t="s">
        <v>50</v>
      </c>
      <c r="AB1505" s="122"/>
      <c r="AC1505" s="122"/>
      <c r="AD1505" s="121"/>
      <c r="AE1505" s="1133"/>
      <c r="AF1505" s="334">
        <f t="shared" si="670"/>
        <v>0</v>
      </c>
      <c r="AG1505" s="272">
        <f>IF(R1505="kompletna",Q1505*J1505*0.0036*'lista, wskaźniki'!$F$13, IF(R1505="częściowa",Q1505*J1505*0.0036*'lista, wskaźniki'!$F$14, IF(R1505="brak",Q1505*J1505*0.0036*'lista, wskaźniki'!$F$15,)))</f>
        <v>0</v>
      </c>
      <c r="AH1505" s="334">
        <f>IF(Y1505="inne",K1505*'lista, wskaźniki'!$E$35,IF(Y1505="to samo źródło",0,IF(Y1505=0,0)))</f>
        <v>0</v>
      </c>
      <c r="AI1505" s="334" t="b">
        <f>IF(AA1505="gaz z sieci",AC1505*'lista, wskaźniki'!$D$21)</f>
        <v>0</v>
      </c>
      <c r="AJ1505" s="272">
        <f>IF(AA1505="węgiel",AB1505*'lista, wskaźniki'!$D$20, IF('Sektor mieszkaniowy'!AA1505="drewno",'Sektor mieszkaniowy'!AB1505*'lista, wskaźniki'!$D$22,IF('Sektor mieszkaniowy'!AA1505="pellet",AB1505*'lista, wskaźniki'!$D$23,IF('Sektor mieszkaniowy'!AA1505="gaz z sieci",AB1505*'lista, wskaźniki'!$D$21,IF('Sektor mieszkaniowy'!AA1505="olej opałowy",'Sektor mieszkaniowy'!AB1505*'lista, wskaźniki'!$D$24)))))</f>
        <v>0</v>
      </c>
      <c r="AK1505" s="1136"/>
      <c r="AL1505" s="1133"/>
      <c r="AM1505" s="20">
        <f>IF(AA1505="węgiel",AF1505*1/3.6*'lista, wskaźniki'!$F$20,IF(AA1505="drewno",AF1505*1/3.6*'lista, wskaźniki'!$F$22,IF(AA1505="pellet",AF1505*1/3.6*'lista, wskaźniki'!$F$23,IF(AA1505="gaz z sieci",AF1505*1/3.6*'lista, wskaźniki'!$F$21,IF(AA1505="olej opałowy",AF1505*1/3.6*'lista, wskaźniki'!$F$24,0)))))</f>
        <v>0</v>
      </c>
      <c r="AN1505" s="20">
        <f>IF(AA1505="węgiel",AF1505*'lista, wskaźniki'!$E$42,IF(AA1505="drewno",AF1505*'lista, wskaźniki'!$G$42,IF(AA1505="pellet",AF1505*'lista, wskaźniki'!$H$42,IF(AA1505="gaz z sieci",AF1505*'lista, wskaźniki'!$F$42,IF(AA1505="olej opałowy",AF1505*'lista, wskaźniki'!$I$42,0)))))</f>
        <v>0</v>
      </c>
      <c r="AO1505" s="20">
        <f>IF(AA1505="węgiel",AF1505*'lista, wskaźniki'!$E$43,IF(AA1505="drewno",AF1505*'lista, wskaźniki'!$G$43,IF(AA1505="pellet",AF1505*'lista, wskaźniki'!$H$43,IF(AA1505="gaz z sieci",AF1505*'lista, wskaźniki'!$F$43,IF(AA1505="olej opałowy",AF1505*'lista, wskaźniki'!$I$43,0)))))</f>
        <v>0</v>
      </c>
      <c r="AP1505" s="20">
        <f>IF(AA1505="węgiel",AF1505*'lista, wskaźniki'!$E$44,IF(AA1505="drewno",AF1505*'lista, wskaźniki'!$G$44,IF(AA1505="pellet",AF1505*'lista, wskaźniki'!$H$44,IF(AA1505="gaz z sieci",AF1505*'lista, wskaźniki'!$F$44,IF(AA1505="olej opałowy",AF1505*'lista, wskaźniki'!$I$44,0)))))</f>
        <v>0</v>
      </c>
      <c r="AQ1505" s="20" t="b">
        <f>IF(Z1505="gaz",AH1505*1/3.6*'lista, wskaźniki'!$F$21,IF(Z1505="energia elektryczna",AH1505*1/3.6*'lista, wskaźniki'!$F$26))</f>
        <v>0</v>
      </c>
      <c r="AR1505" s="20" t="b">
        <f>IF(Z1505="gaz",AH1505*'lista, wskaźniki'!$F$42,IF(Z1505="energia elektryczna",AH1505*0))</f>
        <v>0</v>
      </c>
      <c r="AS1505" s="20" t="b">
        <f>IF(Z1505="gaz",AH1505*'lista, wskaźniki'!$F$43,IF(Z1505="energia elektryczna",AH1505*0))</f>
        <v>0</v>
      </c>
      <c r="AT1505" s="20" t="b">
        <f>IF(Z1505="gaz",AH1505*'lista, wskaźniki'!$F$44,IF(Z1505="energia elektryczna",AH1505*0))</f>
        <v>0</v>
      </c>
      <c r="AU1505" s="20">
        <f>AI1505*1/3.6*'lista, wskaźniki'!$F$21</f>
        <v>0</v>
      </c>
      <c r="AV1505" s="20">
        <f>AI1505*'lista, wskaźniki'!$F$42</f>
        <v>0</v>
      </c>
      <c r="AW1505" s="20">
        <f>AI1505*'lista, wskaźniki'!$F$43</f>
        <v>0</v>
      </c>
      <c r="AX1505" s="20">
        <f>AI1505*'lista, wskaźniki'!$F$44</f>
        <v>0</v>
      </c>
      <c r="AY1505" s="20">
        <f>AK1505*'lista, wskaźniki'!$F$26</f>
        <v>0</v>
      </c>
      <c r="AZ1505" s="20">
        <f t="shared" si="671"/>
        <v>0</v>
      </c>
      <c r="BA1505" s="20">
        <f t="shared" si="672"/>
        <v>0</v>
      </c>
      <c r="BB1505" s="20">
        <f t="shared" si="673"/>
        <v>0</v>
      </c>
      <c r="BC1505" s="20">
        <f t="shared" si="674"/>
        <v>0</v>
      </c>
      <c r="BD1505" s="1133"/>
      <c r="BE1505" s="1133"/>
      <c r="BF1505" s="1133"/>
      <c r="BG1505" s="1133"/>
      <c r="BH1505" s="121"/>
      <c r="BI1505" s="1133"/>
      <c r="BJ1505" s="121"/>
      <c r="BK1505" s="1133"/>
      <c r="BL1505" s="121"/>
      <c r="BM1505" s="121"/>
      <c r="BN1505" s="121"/>
      <c r="BO1505" s="121"/>
      <c r="BP1505" s="121"/>
      <c r="BQ1505" s="121"/>
      <c r="BR1505" s="121"/>
      <c r="BS1505" s="1139"/>
      <c r="BT1505" s="1139"/>
      <c r="BU1505" s="1139"/>
      <c r="BV1505" s="1139"/>
      <c r="BW1505" s="1139"/>
      <c r="BX1505" s="1139"/>
      <c r="BY1505" s="1145"/>
      <c r="CA1505" s="365" t="b">
        <f t="shared" si="675"/>
        <v>0</v>
      </c>
      <c r="CB1505" s="365" t="b">
        <f t="shared" si="676"/>
        <v>0</v>
      </c>
      <c r="CC1505" s="365">
        <f t="shared" si="677"/>
        <v>0</v>
      </c>
      <c r="CD1505" s="365" t="b">
        <f t="shared" si="678"/>
        <v>0</v>
      </c>
      <c r="CE1505" s="365" t="b">
        <f t="shared" si="679"/>
        <v>0</v>
      </c>
      <c r="CF1505" s="365" t="b">
        <f t="shared" si="680"/>
        <v>0</v>
      </c>
      <c r="CG1505" s="365" t="b">
        <f t="shared" si="681"/>
        <v>0</v>
      </c>
      <c r="CH1505" s="365" t="b">
        <f t="shared" si="682"/>
        <v>0</v>
      </c>
      <c r="CI1505" s="72" t="b">
        <f t="shared" si="683"/>
        <v>0</v>
      </c>
      <c r="CJ1505" s="72" t="b">
        <f t="shared" si="684"/>
        <v>0</v>
      </c>
      <c r="CK1505" s="72">
        <f t="shared" si="685"/>
        <v>0</v>
      </c>
      <c r="CL1505" s="72">
        <f t="shared" si="686"/>
        <v>0</v>
      </c>
      <c r="CM1505" s="72" t="b">
        <f t="shared" si="687"/>
        <v>0</v>
      </c>
      <c r="CN1505" s="72" t="b">
        <f t="shared" si="688"/>
        <v>0</v>
      </c>
      <c r="CP1505" s="13">
        <f t="shared" si="689"/>
        <v>0</v>
      </c>
      <c r="CQ1505" s="13" t="b">
        <f t="shared" si="690"/>
        <v>0</v>
      </c>
      <c r="CR1505" s="13" t="b">
        <f t="shared" si="691"/>
        <v>0</v>
      </c>
      <c r="CS1505" s="13" t="b">
        <f t="shared" si="697"/>
        <v>0</v>
      </c>
      <c r="CT1505" s="13" t="b">
        <f t="shared" si="696"/>
        <v>0</v>
      </c>
      <c r="CU1505" s="13" t="b">
        <f t="shared" si="698"/>
        <v>0</v>
      </c>
      <c r="CV1505" s="13" t="b">
        <f t="shared" si="692"/>
        <v>0</v>
      </c>
      <c r="CW1505" s="13" t="b">
        <f t="shared" si="693"/>
        <v>0</v>
      </c>
      <c r="CX1505" s="13" t="b">
        <f t="shared" si="694"/>
        <v>0</v>
      </c>
      <c r="CY1505" s="13" t="b">
        <f t="shared" si="695"/>
        <v>0</v>
      </c>
    </row>
    <row r="1506" spans="1:103" ht="15" thickBot="1">
      <c r="A1506" s="932"/>
      <c r="B1506" s="1133"/>
      <c r="C1506" s="1133"/>
      <c r="D1506" s="1133"/>
      <c r="E1506" s="1133"/>
      <c r="F1506" s="1133"/>
      <c r="G1506" s="1133"/>
      <c r="H1506" s="1133"/>
      <c r="I1506" s="1133"/>
      <c r="J1506" s="1133"/>
      <c r="K1506" s="1133"/>
      <c r="L1506" s="1133"/>
      <c r="M1506" s="1133"/>
      <c r="N1506" s="1133"/>
      <c r="O1506" s="1133"/>
      <c r="P1506" s="1133"/>
      <c r="Q1506" s="941"/>
      <c r="R1506" s="1133"/>
      <c r="S1506" s="1133"/>
      <c r="T1506" s="1133"/>
      <c r="U1506" s="1133"/>
      <c r="V1506" s="1133"/>
      <c r="W1506" s="121"/>
      <c r="X1506" s="121"/>
      <c r="Y1506" s="121"/>
      <c r="Z1506" s="121"/>
      <c r="AA1506" s="121" t="s">
        <v>38</v>
      </c>
      <c r="AB1506" s="122"/>
      <c r="AC1506" s="122"/>
      <c r="AD1506" s="121"/>
      <c r="AE1506" s="1133"/>
      <c r="AF1506" s="334">
        <f t="shared" si="670"/>
        <v>0</v>
      </c>
      <c r="AG1506" s="272">
        <f>IF(R1506="kompletna",Q1506*J1506*0.0036*'lista, wskaźniki'!$F$13, IF(R1506="częściowa",Q1506*J1506*0.0036*'lista, wskaźniki'!$F$14, IF(R1506="brak",Q1506*J1506*0.0036*'lista, wskaźniki'!$F$15,)))</f>
        <v>0</v>
      </c>
      <c r="AH1506" s="334">
        <f>IF(Y1506="inne",K1506*'lista, wskaźniki'!$E$35,IF(Y1506="to samo źródło",0,IF(Y1506=0,0)))</f>
        <v>0</v>
      </c>
      <c r="AI1506" s="334">
        <f>IF(AA1506="gaz z sieci",AC1506*'lista, wskaźniki'!$D$21)</f>
        <v>0</v>
      </c>
      <c r="AJ1506" s="272">
        <f>IF(AA1506="węgiel",AB1506*'lista, wskaźniki'!$D$20, IF('Sektor mieszkaniowy'!AA1506="drewno",'Sektor mieszkaniowy'!AB1506*'lista, wskaźniki'!$D$22,IF('Sektor mieszkaniowy'!AA1506="pellet",AB1506*'lista, wskaźniki'!$D$23,IF('Sektor mieszkaniowy'!AA1506="gaz z sieci",AB1506*'lista, wskaźniki'!$D$21,IF('Sektor mieszkaniowy'!AA1506="olej opałowy",'Sektor mieszkaniowy'!AB1506*'lista, wskaźniki'!$D$24)))))</f>
        <v>0</v>
      </c>
      <c r="AK1506" s="1136"/>
      <c r="AL1506" s="1133"/>
      <c r="AM1506" s="20">
        <f>IF(AA1506="węgiel",AF1506*1/3.6*'lista, wskaźniki'!$F$20,IF(AA1506="drewno",AF1506*1/3.6*'lista, wskaźniki'!$F$22,IF(AA1506="pellet",AF1506*1/3.6*'lista, wskaźniki'!$F$23,IF(AA1506="gaz z sieci",AF1506*1/3.6*'lista, wskaźniki'!$F$21,IF(AA1506="olej opałowy",AF1506*1/3.6*'lista, wskaźniki'!$F$24,0)))))</f>
        <v>0</v>
      </c>
      <c r="AN1506" s="20">
        <f>IF(AA1506="węgiel",AF1506*'lista, wskaźniki'!$E$42,IF(AA1506="drewno",AF1506*'lista, wskaźniki'!$G$42,IF(AA1506="pellet",AF1506*'lista, wskaźniki'!$H$42,IF(AA1506="gaz z sieci",AF1506*'lista, wskaźniki'!$F$42,IF(AA1506="olej opałowy",AF1506*'lista, wskaźniki'!$I$42,0)))))</f>
        <v>0</v>
      </c>
      <c r="AO1506" s="20">
        <f>IF(AA1506="węgiel",AF1506*'lista, wskaźniki'!$E$43,IF(AA1506="drewno",AF1506*'lista, wskaźniki'!$G$43,IF(AA1506="pellet",AF1506*'lista, wskaźniki'!$H$43,IF(AA1506="gaz z sieci",AF1506*'lista, wskaźniki'!$F$43,IF(AA1506="olej opałowy",AF1506*'lista, wskaźniki'!$I$43,0)))))</f>
        <v>0</v>
      </c>
      <c r="AP1506" s="20">
        <f>IF(AA1506="węgiel",AF1506*'lista, wskaźniki'!$E$44,IF(AA1506="drewno",AF1506*'lista, wskaźniki'!$G$44,IF(AA1506="pellet",AF1506*'lista, wskaźniki'!$H$44,IF(AA1506="gaz z sieci",AF1506*'lista, wskaźniki'!$F$44,IF(AA1506="olej opałowy",AF1506*'lista, wskaźniki'!$I$44,0)))))</f>
        <v>0</v>
      </c>
      <c r="AQ1506" s="20" t="b">
        <f>IF(Z1506="gaz",AH1506*1/3.6*'lista, wskaźniki'!$F$21,IF(Z1506="energia elektryczna",AH1506*1/3.6*'lista, wskaźniki'!$F$26))</f>
        <v>0</v>
      </c>
      <c r="AR1506" s="20" t="b">
        <f>IF(Z1506="gaz",AH1506*'lista, wskaźniki'!$F$42,IF(Z1506="energia elektryczna",AH1506*0))</f>
        <v>0</v>
      </c>
      <c r="AS1506" s="20" t="b">
        <f>IF(Z1506="gaz",AH1506*'lista, wskaźniki'!$F$43,IF(Z1506="energia elektryczna",AH1506*0))</f>
        <v>0</v>
      </c>
      <c r="AT1506" s="20" t="b">
        <f>IF(Z1506="gaz",AH1506*'lista, wskaźniki'!$F$44,IF(Z1506="energia elektryczna",AH1506*0))</f>
        <v>0</v>
      </c>
      <c r="AU1506" s="20">
        <f>AI1506*1/3.6*'lista, wskaźniki'!$F$21</f>
        <v>0</v>
      </c>
      <c r="AV1506" s="20">
        <f>AI1506*'lista, wskaźniki'!$F$42</f>
        <v>0</v>
      </c>
      <c r="AW1506" s="20">
        <f>AI1506*'lista, wskaźniki'!$F$43</f>
        <v>0</v>
      </c>
      <c r="AX1506" s="20">
        <f>AI1506*'lista, wskaźniki'!$F$44</f>
        <v>0</v>
      </c>
      <c r="AY1506" s="20">
        <f>AK1506*'lista, wskaźniki'!$F$26</f>
        <v>0</v>
      </c>
      <c r="AZ1506" s="20">
        <f t="shared" si="671"/>
        <v>0</v>
      </c>
      <c r="BA1506" s="20">
        <f t="shared" si="672"/>
        <v>0</v>
      </c>
      <c r="BB1506" s="20">
        <f t="shared" si="673"/>
        <v>0</v>
      </c>
      <c r="BC1506" s="20">
        <f t="shared" si="674"/>
        <v>0</v>
      </c>
      <c r="BD1506" s="1133"/>
      <c r="BE1506" s="1133"/>
      <c r="BF1506" s="1133"/>
      <c r="BG1506" s="1133"/>
      <c r="BH1506" s="121"/>
      <c r="BI1506" s="1133"/>
      <c r="BJ1506" s="121"/>
      <c r="BK1506" s="1133"/>
      <c r="BL1506" s="121"/>
      <c r="BM1506" s="121"/>
      <c r="BN1506" s="121"/>
      <c r="BO1506" s="121"/>
      <c r="BP1506" s="121"/>
      <c r="BQ1506" s="121"/>
      <c r="BR1506" s="121"/>
      <c r="BS1506" s="1139"/>
      <c r="BT1506" s="1139"/>
      <c r="BU1506" s="1139"/>
      <c r="BV1506" s="1139"/>
      <c r="BW1506" s="1139"/>
      <c r="BX1506" s="1139"/>
      <c r="BY1506" s="1145"/>
      <c r="CA1506" s="365" t="b">
        <f t="shared" si="675"/>
        <v>0</v>
      </c>
      <c r="CB1506" s="365" t="b">
        <f t="shared" si="676"/>
        <v>0</v>
      </c>
      <c r="CC1506" s="365" t="b">
        <f t="shared" si="677"/>
        <v>0</v>
      </c>
      <c r="CD1506" s="365">
        <f t="shared" si="678"/>
        <v>0</v>
      </c>
      <c r="CE1506" s="365" t="b">
        <f t="shared" si="679"/>
        <v>0</v>
      </c>
      <c r="CF1506" s="365" t="b">
        <f t="shared" si="680"/>
        <v>0</v>
      </c>
      <c r="CG1506" s="365" t="b">
        <f t="shared" si="681"/>
        <v>0</v>
      </c>
      <c r="CH1506" s="365">
        <f t="shared" si="682"/>
        <v>0</v>
      </c>
      <c r="CI1506" s="72" t="b">
        <f t="shared" si="683"/>
        <v>0</v>
      </c>
      <c r="CJ1506" s="72" t="b">
        <f t="shared" si="684"/>
        <v>0</v>
      </c>
      <c r="CK1506" s="72" t="b">
        <f t="shared" si="685"/>
        <v>0</v>
      </c>
      <c r="CL1506" s="72">
        <f t="shared" si="686"/>
        <v>0</v>
      </c>
      <c r="CM1506" s="72" t="b">
        <f t="shared" si="687"/>
        <v>0</v>
      </c>
      <c r="CN1506" s="72" t="b">
        <f t="shared" si="688"/>
        <v>0</v>
      </c>
      <c r="CP1506" s="13">
        <f t="shared" si="689"/>
        <v>0</v>
      </c>
      <c r="CQ1506" s="13" t="b">
        <f t="shared" si="690"/>
        <v>0</v>
      </c>
      <c r="CR1506" s="13" t="b">
        <f t="shared" si="691"/>
        <v>0</v>
      </c>
      <c r="CS1506" s="13" t="b">
        <f t="shared" si="697"/>
        <v>0</v>
      </c>
      <c r="CT1506" s="13" t="b">
        <f t="shared" si="696"/>
        <v>0</v>
      </c>
      <c r="CU1506" s="13" t="b">
        <f t="shared" si="698"/>
        <v>0</v>
      </c>
      <c r="CV1506" s="13" t="b">
        <f t="shared" si="692"/>
        <v>0</v>
      </c>
      <c r="CW1506" s="13" t="b">
        <f t="shared" si="693"/>
        <v>0</v>
      </c>
      <c r="CX1506" s="13" t="b">
        <f t="shared" si="694"/>
        <v>0</v>
      </c>
      <c r="CY1506" s="13" t="b">
        <f t="shared" si="695"/>
        <v>0</v>
      </c>
    </row>
    <row r="1507" spans="1:103" ht="15" thickBot="1">
      <c r="A1507" s="933"/>
      <c r="B1507" s="1134"/>
      <c r="C1507" s="1134"/>
      <c r="D1507" s="1134"/>
      <c r="E1507" s="1134"/>
      <c r="F1507" s="1134"/>
      <c r="G1507" s="1134"/>
      <c r="H1507" s="1134"/>
      <c r="I1507" s="1134"/>
      <c r="J1507" s="1134"/>
      <c r="K1507" s="1134"/>
      <c r="L1507" s="1134"/>
      <c r="M1507" s="1134"/>
      <c r="N1507" s="1134"/>
      <c r="O1507" s="1134"/>
      <c r="P1507" s="1134"/>
      <c r="Q1507" s="942"/>
      <c r="R1507" s="1134"/>
      <c r="S1507" s="1134"/>
      <c r="T1507" s="1134"/>
      <c r="U1507" s="1134"/>
      <c r="V1507" s="1134"/>
      <c r="W1507" s="123"/>
      <c r="X1507" s="123"/>
      <c r="Y1507" s="123"/>
      <c r="Z1507" s="123"/>
      <c r="AA1507" s="123" t="s">
        <v>37</v>
      </c>
      <c r="AB1507" s="124"/>
      <c r="AC1507" s="124"/>
      <c r="AD1507" s="123"/>
      <c r="AE1507" s="1134"/>
      <c r="AF1507" s="334">
        <f t="shared" si="670"/>
        <v>0</v>
      </c>
      <c r="AG1507" s="272">
        <f>IF(R1507="kompletna",Q1507*J1507*0.0036*'lista, wskaźniki'!$F$13, IF(R1507="częściowa",Q1507*J1507*0.0036*'lista, wskaźniki'!$F$14, IF(R1507="brak",Q1507*J1507*0.0036*'lista, wskaźniki'!$F$15,)))</f>
        <v>0</v>
      </c>
      <c r="AH1507" s="334">
        <f>IF(Y1507="inne",K1507*'lista, wskaźniki'!$E$35,IF(Y1507="to samo źródło",0,IF(Y1507=0,0)))</f>
        <v>0</v>
      </c>
      <c r="AI1507" s="334" t="b">
        <f>IF(AA1507="gaz z sieci",AC1507*'lista, wskaźniki'!$D$21)</f>
        <v>0</v>
      </c>
      <c r="AJ1507" s="272">
        <f>IF(AA1507="węgiel",AB1507*'lista, wskaźniki'!$D$20, IF('Sektor mieszkaniowy'!AA1507="drewno",'Sektor mieszkaniowy'!AB1507*'lista, wskaźniki'!$D$22,IF('Sektor mieszkaniowy'!AA1507="pellet",AB1507*'lista, wskaźniki'!$D$23,IF('Sektor mieszkaniowy'!AA1507="gaz z sieci",AB1507*'lista, wskaźniki'!$D$21,IF('Sektor mieszkaniowy'!AA1507="olej opałowy",'Sektor mieszkaniowy'!AB1507*'lista, wskaźniki'!$D$24)))))</f>
        <v>0</v>
      </c>
      <c r="AK1507" s="1137"/>
      <c r="AL1507" s="1134"/>
      <c r="AM1507" s="20">
        <f>IF(AA1507="węgiel",AF1507*1/3.6*'lista, wskaźniki'!$F$20,IF(AA1507="drewno",AF1507*1/3.6*'lista, wskaźniki'!$F$22,IF(AA1507="pellet",AF1507*1/3.6*'lista, wskaźniki'!$F$23,IF(AA1507="gaz z sieci",AF1507*1/3.6*'lista, wskaźniki'!$F$21,IF(AA1507="olej opałowy",AF1507*1/3.6*'lista, wskaźniki'!$F$24,0)))))</f>
        <v>0</v>
      </c>
      <c r="AN1507" s="20">
        <f>IF(AA1507="węgiel",AF1507*'lista, wskaźniki'!$E$42,IF(AA1507="drewno",AF1507*'lista, wskaźniki'!$G$42,IF(AA1507="pellet",AF1507*'lista, wskaźniki'!$H$42,IF(AA1507="gaz z sieci",AF1507*'lista, wskaźniki'!$F$42,IF(AA1507="olej opałowy",AF1507*'lista, wskaźniki'!$I$42,0)))))</f>
        <v>0</v>
      </c>
      <c r="AO1507" s="20">
        <f>IF(AA1507="węgiel",AF1507*'lista, wskaźniki'!$E$43,IF(AA1507="drewno",AF1507*'lista, wskaźniki'!$G$43,IF(AA1507="pellet",AF1507*'lista, wskaźniki'!$H$43,IF(AA1507="gaz z sieci",AF1507*'lista, wskaźniki'!$F$43,IF(AA1507="olej opałowy",AF1507*'lista, wskaźniki'!$I$43,0)))))</f>
        <v>0</v>
      </c>
      <c r="AP1507" s="20">
        <f>IF(AA1507="węgiel",AF1507*'lista, wskaźniki'!$E$44,IF(AA1507="drewno",AF1507*'lista, wskaźniki'!$G$44,IF(AA1507="pellet",AF1507*'lista, wskaźniki'!$H$44,IF(AA1507="gaz z sieci",AF1507*'lista, wskaźniki'!$F$44,IF(AA1507="olej opałowy",AF1507*'lista, wskaźniki'!$I$44,0)))))</f>
        <v>0</v>
      </c>
      <c r="AQ1507" s="20" t="b">
        <f>IF(Z1507="gaz",AH1507*1/3.6*'lista, wskaźniki'!$F$21,IF(Z1507="energia elektryczna",AH1507*1/3.6*'lista, wskaźniki'!$F$26))</f>
        <v>0</v>
      </c>
      <c r="AR1507" s="20" t="b">
        <f>IF(Z1507="gaz",AH1507*'lista, wskaźniki'!$F$42,IF(Z1507="energia elektryczna",AH1507*0))</f>
        <v>0</v>
      </c>
      <c r="AS1507" s="20" t="b">
        <f>IF(Z1507="gaz",AH1507*'lista, wskaźniki'!$F$43,IF(Z1507="energia elektryczna",AH1507*0))</f>
        <v>0</v>
      </c>
      <c r="AT1507" s="20" t="b">
        <f>IF(Z1507="gaz",AH1507*'lista, wskaźniki'!$F$44,IF(Z1507="energia elektryczna",AH1507*0))</f>
        <v>0</v>
      </c>
      <c r="AU1507" s="20">
        <f>AI1507*1/3.6*'lista, wskaźniki'!$F$21</f>
        <v>0</v>
      </c>
      <c r="AV1507" s="20">
        <f>AI1507*'lista, wskaźniki'!$F$42</f>
        <v>0</v>
      </c>
      <c r="AW1507" s="20">
        <f>AI1507*'lista, wskaźniki'!$F$43</f>
        <v>0</v>
      </c>
      <c r="AX1507" s="20">
        <f>AI1507*'lista, wskaźniki'!$F$44</f>
        <v>0</v>
      </c>
      <c r="AY1507" s="20">
        <f>AK1507*'lista, wskaźniki'!$F$26</f>
        <v>0</v>
      </c>
      <c r="AZ1507" s="20">
        <f t="shared" si="671"/>
        <v>0</v>
      </c>
      <c r="BA1507" s="20">
        <f t="shared" si="672"/>
        <v>0</v>
      </c>
      <c r="BB1507" s="20">
        <f t="shared" si="673"/>
        <v>0</v>
      </c>
      <c r="BC1507" s="20">
        <f t="shared" si="674"/>
        <v>0</v>
      </c>
      <c r="BD1507" s="1134"/>
      <c r="BE1507" s="1134"/>
      <c r="BF1507" s="1134"/>
      <c r="BG1507" s="1134"/>
      <c r="BH1507" s="123"/>
      <c r="BI1507" s="1134"/>
      <c r="BJ1507" s="123"/>
      <c r="BK1507" s="1134"/>
      <c r="BL1507" s="123"/>
      <c r="BM1507" s="123"/>
      <c r="BN1507" s="123"/>
      <c r="BO1507" s="123"/>
      <c r="BP1507" s="123"/>
      <c r="BQ1507" s="123"/>
      <c r="BR1507" s="123"/>
      <c r="BS1507" s="1140"/>
      <c r="BT1507" s="1140"/>
      <c r="BU1507" s="1140"/>
      <c r="BV1507" s="1140"/>
      <c r="BW1507" s="1140"/>
      <c r="BX1507" s="1140"/>
      <c r="BY1507" s="1146"/>
      <c r="CA1507" s="365" t="b">
        <f t="shared" si="675"/>
        <v>0</v>
      </c>
      <c r="CB1507" s="365" t="b">
        <f t="shared" si="676"/>
        <v>0</v>
      </c>
      <c r="CC1507" s="365" t="b">
        <f t="shared" si="677"/>
        <v>0</v>
      </c>
      <c r="CD1507" s="365" t="b">
        <f t="shared" si="678"/>
        <v>0</v>
      </c>
      <c r="CE1507" s="365">
        <f t="shared" si="679"/>
        <v>0</v>
      </c>
      <c r="CF1507" s="365" t="b">
        <f t="shared" si="680"/>
        <v>0</v>
      </c>
      <c r="CG1507" s="365" t="b">
        <f t="shared" si="681"/>
        <v>0</v>
      </c>
      <c r="CH1507" s="365" t="b">
        <f t="shared" si="682"/>
        <v>0</v>
      </c>
      <c r="CI1507" s="72" t="b">
        <f t="shared" si="683"/>
        <v>0</v>
      </c>
      <c r="CJ1507" s="72" t="b">
        <f t="shared" si="684"/>
        <v>0</v>
      </c>
      <c r="CK1507" s="72" t="b">
        <f t="shared" si="685"/>
        <v>0</v>
      </c>
      <c r="CL1507" s="72">
        <f t="shared" si="686"/>
        <v>0</v>
      </c>
      <c r="CM1507" s="72">
        <f t="shared" si="687"/>
        <v>0</v>
      </c>
      <c r="CN1507" s="72" t="b">
        <f t="shared" si="688"/>
        <v>0</v>
      </c>
      <c r="CP1507" s="13">
        <f t="shared" si="689"/>
        <v>0</v>
      </c>
      <c r="CQ1507" s="13" t="b">
        <f t="shared" si="690"/>
        <v>0</v>
      </c>
      <c r="CR1507" s="13" t="b">
        <f t="shared" si="691"/>
        <v>0</v>
      </c>
      <c r="CS1507" s="13" t="b">
        <f t="shared" si="697"/>
        <v>0</v>
      </c>
      <c r="CT1507" s="13" t="b">
        <f t="shared" si="696"/>
        <v>0</v>
      </c>
      <c r="CU1507" s="13" t="b">
        <f t="shared" si="698"/>
        <v>0</v>
      </c>
      <c r="CV1507" s="13" t="b">
        <f t="shared" si="692"/>
        <v>0</v>
      </c>
      <c r="CW1507" s="13" t="b">
        <f t="shared" si="693"/>
        <v>0</v>
      </c>
      <c r="CX1507" s="13" t="b">
        <f t="shared" si="694"/>
        <v>0</v>
      </c>
      <c r="CY1507" s="13" t="b">
        <f t="shared" si="695"/>
        <v>0</v>
      </c>
    </row>
    <row r="1508" spans="1:103" ht="15" thickBot="1">
      <c r="A1508" s="931">
        <v>302</v>
      </c>
      <c r="B1508" s="1132" t="s">
        <v>213</v>
      </c>
      <c r="C1508" s="1132">
        <v>29</v>
      </c>
      <c r="D1508" s="1132" t="s">
        <v>1</v>
      </c>
      <c r="E1508" s="1132" t="s">
        <v>5</v>
      </c>
      <c r="F1508" s="1132">
        <v>5</v>
      </c>
      <c r="G1508" s="1132">
        <v>2</v>
      </c>
      <c r="H1508" s="1132"/>
      <c r="I1508" s="1132" t="s">
        <v>10</v>
      </c>
      <c r="J1508" s="1132">
        <v>50</v>
      </c>
      <c r="K1508" s="1132">
        <v>4</v>
      </c>
      <c r="L1508" s="1132" t="s">
        <v>16</v>
      </c>
      <c r="M1508" s="1132">
        <v>75</v>
      </c>
      <c r="N1508" s="1132" t="s">
        <v>16</v>
      </c>
      <c r="O1508" s="1132">
        <v>100</v>
      </c>
      <c r="P1508" s="1132" t="s">
        <v>17</v>
      </c>
      <c r="Q1508" s="940">
        <f>IF(I1508="&lt;1966",'lista, wskaźniki'!$G$4,IF(I1508="1967-1985",'lista, wskaźniki'!$G$5,IF(I1508="1986-1992",'lista, wskaźniki'!$G$6,IF(I1508="1993-1996",'lista, wskaźniki'!$G$7,IF(I1508="&gt;1997",'lista, wskaźniki'!$G$8,IF(I1508=0,'lista, wskaźniki'!$G$4))))))</f>
        <v>290</v>
      </c>
      <c r="R1508" s="1132" t="s">
        <v>23</v>
      </c>
      <c r="S1508" s="1132" t="s">
        <v>27</v>
      </c>
      <c r="T1508" s="1132">
        <v>14</v>
      </c>
      <c r="U1508" s="1132">
        <v>2000</v>
      </c>
      <c r="V1508" s="1132"/>
      <c r="W1508" s="119" t="s">
        <v>35</v>
      </c>
      <c r="X1508" s="119" t="s">
        <v>39</v>
      </c>
      <c r="Y1508" s="119" t="s">
        <v>42</v>
      </c>
      <c r="Z1508" s="119"/>
      <c r="AA1508" s="119" t="s">
        <v>35</v>
      </c>
      <c r="AB1508" s="120">
        <v>1.5</v>
      </c>
      <c r="AC1508" s="120"/>
      <c r="AD1508" s="119">
        <v>1200</v>
      </c>
      <c r="AE1508" s="1132">
        <v>13</v>
      </c>
      <c r="AF1508" s="334">
        <f t="shared" si="670"/>
        <v>37.852499999999999</v>
      </c>
      <c r="AG1508" s="272">
        <f>IF(R1508="kompletna",Q1508*J1508*0.0036*'lista, wskaźniki'!$F$13, IF(R1508="częściowa",Q1508*J1508*0.0036*'lista, wskaźniki'!$F$14, IF(R1508="brak",Q1508*J1508*0.0036*'lista, wskaźniki'!$F$15,)))</f>
        <v>41.76</v>
      </c>
      <c r="AH1508" s="334">
        <f>IF(Y1508="inne",K1508*'lista, wskaźniki'!$E$35,IF(Y1508="to samo źródło",0,IF(Y1508=0,0)))</f>
        <v>0</v>
      </c>
      <c r="AI1508" s="334" t="b">
        <f>IF(AA1508="gaz z sieci",AC1508*'lista, wskaźniki'!$D$21)</f>
        <v>0</v>
      </c>
      <c r="AJ1508" s="272">
        <f>IF(AA1508="węgiel",AB1508*'lista, wskaźniki'!$D$20, IF('Sektor mieszkaniowy'!AA1508="drewno",'Sektor mieszkaniowy'!AB1508*'lista, wskaźniki'!$D$22,IF('Sektor mieszkaniowy'!AA1508="pellet",AB1508*'lista, wskaźniki'!$D$23,IF('Sektor mieszkaniowy'!AA1508="gaz z sieci",AB1508*'lista, wskaźniki'!$D$21,IF('Sektor mieszkaniowy'!AA1508="olej opałowy",'Sektor mieszkaniowy'!AB1508*'lista, wskaźniki'!$D$24)))))</f>
        <v>33.945</v>
      </c>
      <c r="AK1508" s="1135">
        <f>AL1508/'lista, wskaźniki'!$A$127</f>
        <v>0</v>
      </c>
      <c r="AL1508" s="1132"/>
      <c r="AM1508" s="20">
        <f>IF(AA1508="węgiel",AF1508*1/3.6*'lista, wskaźniki'!$F$20,IF(AA1508="drewno",AF1508*1/3.6*'lista, wskaźniki'!$F$22,IF(AA1508="pellet",AF1508*1/3.6*'lista, wskaźniki'!$F$23,IF(AA1508="gaz z sieci",AF1508*1/3.6*'lista, wskaźniki'!$F$21,IF(AA1508="olej opałowy",AF1508*1/3.6*'lista, wskaźniki'!$F$24,0)))))</f>
        <v>3.5857673249999995</v>
      </c>
      <c r="AN1508" s="20">
        <f>IF(AA1508="węgiel",AF1508*'lista, wskaźniki'!$E$42,IF(AA1508="drewno",AF1508*'lista, wskaźniki'!$G$42,IF(AA1508="pellet",AF1508*'lista, wskaźniki'!$H$42,IF(AA1508="gaz z sieci",AF1508*'lista, wskaźniki'!$F$42,IF(AA1508="olej opałowy",AF1508*'lista, wskaźniki'!$I$42,0)))))</f>
        <v>1.4383950000000001E-2</v>
      </c>
      <c r="AO1508" s="20">
        <f>IF(AA1508="węgiel",AF1508*'lista, wskaźniki'!$E$43,IF(AA1508="drewno",AF1508*'lista, wskaźniki'!$G$43,IF(AA1508="pellet",AF1508*'lista, wskaźniki'!$H$43,IF(AA1508="gaz z sieci",AF1508*'lista, wskaźniki'!$F$43,IF(AA1508="olej opałowy",AF1508*'lista, wskaźniki'!$I$43,0)))))</f>
        <v>1.3626900000000001E-2</v>
      </c>
      <c r="AP1508" s="20">
        <f>IF(AA1508="węgiel",AF1508*'lista, wskaźniki'!$E$44,IF(AA1508="drewno",AF1508*'lista, wskaźniki'!$G$44,IF(AA1508="pellet",AF1508*'lista, wskaźniki'!$H$44,IF(AA1508="gaz z sieci",AF1508*'lista, wskaźniki'!$F$44,IF(AA1508="olej opałowy",AF1508*'lista, wskaźniki'!$I$44,0)))))</f>
        <v>1.0220175000000001E-5</v>
      </c>
      <c r="AQ1508" s="20" t="b">
        <f>IF(Z1508="gaz",AH1508*1/3.6*'lista, wskaźniki'!$F$21,IF(Z1508="energia elektryczna",AH1508*1/3.6*'lista, wskaźniki'!$F$26))</f>
        <v>0</v>
      </c>
      <c r="AR1508" s="20" t="b">
        <f>IF(Z1508="gaz",AH1508*'lista, wskaźniki'!$F$42,IF(Z1508="energia elektryczna",AH1508*0))</f>
        <v>0</v>
      </c>
      <c r="AS1508" s="20" t="b">
        <f>IF(Z1508="gaz",AH1508*'lista, wskaźniki'!$F$43,IF(Z1508="energia elektryczna",AH1508*0))</f>
        <v>0</v>
      </c>
      <c r="AT1508" s="20" t="b">
        <f>IF(Z1508="gaz",AH1508*'lista, wskaźniki'!$F$44,IF(Z1508="energia elektryczna",AH1508*0))</f>
        <v>0</v>
      </c>
      <c r="AU1508" s="20">
        <f>AI1508*1/3.6*'lista, wskaźniki'!$F$21</f>
        <v>0</v>
      </c>
      <c r="AV1508" s="20">
        <f>AI1508*'lista, wskaźniki'!$F$42</f>
        <v>0</v>
      </c>
      <c r="AW1508" s="20">
        <f>AI1508*'lista, wskaźniki'!$F$43</f>
        <v>0</v>
      </c>
      <c r="AX1508" s="20">
        <f>AI1508*'lista, wskaźniki'!$F$44</f>
        <v>0</v>
      </c>
      <c r="AY1508" s="20">
        <f>AK1508*'lista, wskaźniki'!$F$26</f>
        <v>0</v>
      </c>
      <c r="AZ1508" s="20">
        <f t="shared" si="671"/>
        <v>3.5857673249999995</v>
      </c>
      <c r="BA1508" s="20">
        <f t="shared" si="672"/>
        <v>1.4383950000000001E-2</v>
      </c>
      <c r="BB1508" s="20">
        <f t="shared" si="673"/>
        <v>1.3626900000000001E-2</v>
      </c>
      <c r="BC1508" s="20">
        <f t="shared" si="674"/>
        <v>1.0220175000000001E-5</v>
      </c>
      <c r="BD1508" s="1132" t="s">
        <v>16</v>
      </c>
      <c r="BE1508" s="1132" t="s">
        <v>17</v>
      </c>
      <c r="BF1508" s="1132" t="s">
        <v>16</v>
      </c>
      <c r="BG1508" s="1132" t="s">
        <v>17</v>
      </c>
      <c r="BH1508" s="119"/>
      <c r="BI1508" s="1132" t="s">
        <v>17</v>
      </c>
      <c r="BJ1508" s="119"/>
      <c r="BK1508" s="1132" t="s">
        <v>17</v>
      </c>
      <c r="BL1508" s="119"/>
      <c r="BM1508" s="119"/>
      <c r="BN1508" s="119"/>
      <c r="BO1508" s="119" t="s">
        <v>57</v>
      </c>
      <c r="BP1508" s="119" t="s">
        <v>52</v>
      </c>
      <c r="BQ1508" s="119" t="s">
        <v>120</v>
      </c>
      <c r="BR1508" s="119">
        <v>2</v>
      </c>
      <c r="BS1508" s="1138">
        <v>8000</v>
      </c>
      <c r="BT1508" s="1138">
        <v>400</v>
      </c>
      <c r="BU1508" s="1138"/>
      <c r="BV1508" s="1138">
        <v>1500</v>
      </c>
      <c r="BW1508" s="1138">
        <v>2000</v>
      </c>
      <c r="BX1508" s="1138"/>
      <c r="BY1508" s="1144">
        <v>3000</v>
      </c>
      <c r="CA1508" s="365">
        <f t="shared" si="675"/>
        <v>37.852499999999999</v>
      </c>
      <c r="CB1508" s="365" t="b">
        <f t="shared" si="676"/>
        <v>0</v>
      </c>
      <c r="CC1508" s="365" t="b">
        <f t="shared" si="677"/>
        <v>0</v>
      </c>
      <c r="CD1508" s="365" t="b">
        <f t="shared" si="678"/>
        <v>0</v>
      </c>
      <c r="CE1508" s="365" t="b">
        <f t="shared" si="679"/>
        <v>0</v>
      </c>
      <c r="CF1508" s="365" t="b">
        <f t="shared" si="680"/>
        <v>0</v>
      </c>
      <c r="CG1508" s="365" t="b">
        <f t="shared" si="681"/>
        <v>0</v>
      </c>
      <c r="CH1508" s="365" t="b">
        <f t="shared" si="682"/>
        <v>0</v>
      </c>
      <c r="CI1508" s="72">
        <f t="shared" si="683"/>
        <v>37.852499999999999</v>
      </c>
      <c r="CJ1508" s="72" t="b">
        <f t="shared" si="684"/>
        <v>0</v>
      </c>
      <c r="CK1508" s="72" t="b">
        <f t="shared" si="685"/>
        <v>0</v>
      </c>
      <c r="CL1508" s="72">
        <f t="shared" si="686"/>
        <v>0</v>
      </c>
      <c r="CM1508" s="72" t="b">
        <f t="shared" si="687"/>
        <v>0</v>
      </c>
      <c r="CN1508" s="72" t="b">
        <f t="shared" si="688"/>
        <v>0</v>
      </c>
      <c r="CP1508" s="13">
        <f t="shared" si="689"/>
        <v>50</v>
      </c>
      <c r="CQ1508" s="13">
        <f t="shared" si="690"/>
        <v>25</v>
      </c>
      <c r="CR1508" s="13" t="b">
        <f t="shared" si="691"/>
        <v>0</v>
      </c>
      <c r="CS1508" s="13">
        <f t="shared" si="697"/>
        <v>0</v>
      </c>
      <c r="CT1508" s="13" t="b">
        <f t="shared" si="696"/>
        <v>0</v>
      </c>
      <c r="CU1508" s="13">
        <f t="shared" si="698"/>
        <v>0</v>
      </c>
      <c r="CV1508" s="13" t="b">
        <f t="shared" si="692"/>
        <v>0</v>
      </c>
      <c r="CW1508" s="13">
        <f t="shared" si="693"/>
        <v>0</v>
      </c>
      <c r="CX1508" s="13" t="b">
        <f t="shared" si="694"/>
        <v>0</v>
      </c>
      <c r="CY1508" s="13">
        <f t="shared" si="695"/>
        <v>0</v>
      </c>
    </row>
    <row r="1509" spans="1:103" ht="15" thickBot="1">
      <c r="A1509" s="932"/>
      <c r="B1509" s="1133"/>
      <c r="C1509" s="1133"/>
      <c r="D1509" s="1133"/>
      <c r="E1509" s="1133"/>
      <c r="F1509" s="1133"/>
      <c r="G1509" s="1133"/>
      <c r="H1509" s="1133"/>
      <c r="I1509" s="1133"/>
      <c r="J1509" s="1133"/>
      <c r="K1509" s="1133"/>
      <c r="L1509" s="1133"/>
      <c r="M1509" s="1133"/>
      <c r="N1509" s="1133"/>
      <c r="O1509" s="1133"/>
      <c r="P1509" s="1133"/>
      <c r="Q1509" s="941"/>
      <c r="R1509" s="1133"/>
      <c r="S1509" s="1133"/>
      <c r="T1509" s="1133"/>
      <c r="U1509" s="1133"/>
      <c r="V1509" s="1133"/>
      <c r="W1509" s="20" t="s">
        <v>36</v>
      </c>
      <c r="X1509" s="121"/>
      <c r="Y1509" s="121"/>
      <c r="Z1509" s="121"/>
      <c r="AA1509" s="121" t="s">
        <v>36</v>
      </c>
      <c r="AB1509" s="122">
        <v>1</v>
      </c>
      <c r="AC1509" s="122"/>
      <c r="AD1509" s="121">
        <v>150</v>
      </c>
      <c r="AE1509" s="1133"/>
      <c r="AF1509" s="334">
        <f>IF(AG1509&gt;0,(AJ1509+AG1509/2)/2,AJ1509)</f>
        <v>18.239999999999998</v>
      </c>
      <c r="AG1509" s="272">
        <v>41.76</v>
      </c>
      <c r="AH1509" s="334">
        <f>IF(Y1509="inne",K1509*'lista, wskaźniki'!$E$35,IF(Y1509="to samo źródło",0,IF(Y1509=0,0)))</f>
        <v>0</v>
      </c>
      <c r="AI1509" s="334" t="b">
        <f>IF(AA1509="gaz z sieci",AC1509*'lista, wskaźniki'!$D$21)</f>
        <v>0</v>
      </c>
      <c r="AJ1509" s="272">
        <f>IF(AA1509="węgiel",AB1509*'lista, wskaźniki'!$D$20, IF('Sektor mieszkaniowy'!AA1509="drewno",'Sektor mieszkaniowy'!AB1509*'lista, wskaźniki'!$D$22,IF('Sektor mieszkaniowy'!AA1509="pellet",AB1509*'lista, wskaźniki'!$D$23,IF('Sektor mieszkaniowy'!AA1509="gaz z sieci",AB1509*'lista, wskaźniki'!$D$21,IF('Sektor mieszkaniowy'!AA1509="olej opałowy",'Sektor mieszkaniowy'!AB1509*'lista, wskaźniki'!$D$24)))))</f>
        <v>15.6</v>
      </c>
      <c r="AK1509" s="1136"/>
      <c r="AL1509" s="1133"/>
      <c r="AM1509" s="20">
        <f>IF(AA1509="węgiel",AF1509*1/3.6*'lista, wskaźniki'!$F$20,IF(AA1509="drewno",AF1509*1/3.6*'lista, wskaźniki'!$F$22,IF(AA1509="pellet",AF1509*1/3.6*'lista, wskaźniki'!$F$23,IF(AA1509="gaz z sieci",AF1509*1/3.6*'lista, wskaźniki'!$F$21,IF(AA1509="olej opałowy",AF1509*1/3.6*'lista, wskaźniki'!$F$24,0)))))</f>
        <v>0</v>
      </c>
      <c r="AN1509" s="20">
        <f>IF(AA1509="węgiel",AF1509*'lista, wskaźniki'!$E$42,IF(AA1509="drewno",AF1509*'lista, wskaźniki'!$G$42,IF(AA1509="pellet",AF1509*'lista, wskaźniki'!$H$42,IF(AA1509="gaz z sieci",AF1509*'lista, wskaźniki'!$F$42,IF(AA1509="olej opałowy",AF1509*'lista, wskaźniki'!$I$42,0)))))</f>
        <v>1.4774399999999998E-2</v>
      </c>
      <c r="AO1509" s="20">
        <f>IF(AA1509="węgiel",AF1509*'lista, wskaźniki'!$E$43,IF(AA1509="drewno",AF1509*'lista, wskaźniki'!$G$43,IF(AA1509="pellet",AF1509*'lista, wskaźniki'!$H$43,IF(AA1509="gaz z sieci",AF1509*'lista, wskaźniki'!$F$43,IF(AA1509="olej opałowy",AF1509*'lista, wskaźniki'!$I$43,0)))))</f>
        <v>1.4774399999999998E-2</v>
      </c>
      <c r="AP1509" s="20">
        <f>IF(AA1509="węgiel",AF1509*'lista, wskaźniki'!$E$44,IF(AA1509="drewno",AF1509*'lista, wskaźniki'!$G$44,IF(AA1509="pellet",AF1509*'lista, wskaźniki'!$H$44,IF(AA1509="gaz z sieci",AF1509*'lista, wskaźniki'!$F$44,IF(AA1509="olej opałowy",AF1509*'lista, wskaźniki'!$I$44,0)))))</f>
        <v>4.5599999999999995E-6</v>
      </c>
      <c r="AQ1509" s="20" t="b">
        <f>IF(Z1509="gaz",AH1509*1/3.6*'lista, wskaźniki'!$F$21,IF(Z1509="energia elektryczna",AH1509*1/3.6*'lista, wskaźniki'!$F$26))</f>
        <v>0</v>
      </c>
      <c r="AR1509" s="20" t="b">
        <f>IF(Z1509="gaz",AH1509*'lista, wskaźniki'!$F$42,IF(Z1509="energia elektryczna",AH1509*0))</f>
        <v>0</v>
      </c>
      <c r="AS1509" s="20" t="b">
        <f>IF(Z1509="gaz",AH1509*'lista, wskaźniki'!$F$43,IF(Z1509="energia elektryczna",AH1509*0))</f>
        <v>0</v>
      </c>
      <c r="AT1509" s="20" t="b">
        <f>IF(Z1509="gaz",AH1509*'lista, wskaźniki'!$F$44,IF(Z1509="energia elektryczna",AH1509*0))</f>
        <v>0</v>
      </c>
      <c r="AU1509" s="20">
        <f>AI1509*1/3.6*'lista, wskaźniki'!$F$21</f>
        <v>0</v>
      </c>
      <c r="AV1509" s="20">
        <f>AI1509*'lista, wskaźniki'!$F$42</f>
        <v>0</v>
      </c>
      <c r="AW1509" s="20">
        <f>AI1509*'lista, wskaźniki'!$F$43</f>
        <v>0</v>
      </c>
      <c r="AX1509" s="20">
        <f>AI1509*'lista, wskaźniki'!$F$44</f>
        <v>0</v>
      </c>
      <c r="AY1509" s="20">
        <f>AK1509*'lista, wskaźniki'!$F$26</f>
        <v>0</v>
      </c>
      <c r="AZ1509" s="20">
        <f t="shared" si="671"/>
        <v>0</v>
      </c>
      <c r="BA1509" s="20">
        <f t="shared" si="672"/>
        <v>1.4774399999999998E-2</v>
      </c>
      <c r="BB1509" s="20">
        <f t="shared" si="673"/>
        <v>1.4774399999999998E-2</v>
      </c>
      <c r="BC1509" s="20">
        <f t="shared" si="674"/>
        <v>4.5599999999999995E-6</v>
      </c>
      <c r="BD1509" s="1133"/>
      <c r="BE1509" s="1133"/>
      <c r="BF1509" s="1133"/>
      <c r="BG1509" s="1133"/>
      <c r="BH1509" s="121"/>
      <c r="BI1509" s="1133"/>
      <c r="BJ1509" s="121"/>
      <c r="BK1509" s="1133"/>
      <c r="BL1509" s="121"/>
      <c r="BM1509" s="121"/>
      <c r="BN1509" s="121"/>
      <c r="BO1509" s="121"/>
      <c r="BP1509" s="121"/>
      <c r="BQ1509" s="121"/>
      <c r="BR1509" s="121"/>
      <c r="BS1509" s="1139"/>
      <c r="BT1509" s="1139"/>
      <c r="BU1509" s="1139"/>
      <c r="BV1509" s="1139"/>
      <c r="BW1509" s="1139"/>
      <c r="BX1509" s="1139"/>
      <c r="BY1509" s="1145"/>
      <c r="CA1509" s="365" t="b">
        <f t="shared" si="675"/>
        <v>0</v>
      </c>
      <c r="CB1509" s="365">
        <f t="shared" si="676"/>
        <v>18.239999999999998</v>
      </c>
      <c r="CC1509" s="365" t="b">
        <f t="shared" si="677"/>
        <v>0</v>
      </c>
      <c r="CD1509" s="365" t="b">
        <f t="shared" si="678"/>
        <v>0</v>
      </c>
      <c r="CE1509" s="365" t="b">
        <f t="shared" si="679"/>
        <v>0</v>
      </c>
      <c r="CF1509" s="365" t="b">
        <f t="shared" si="680"/>
        <v>0</v>
      </c>
      <c r="CG1509" s="365" t="b">
        <f t="shared" si="681"/>
        <v>0</v>
      </c>
      <c r="CH1509" s="365" t="b">
        <f t="shared" si="682"/>
        <v>0</v>
      </c>
      <c r="CI1509" s="72" t="b">
        <f t="shared" si="683"/>
        <v>0</v>
      </c>
      <c r="CJ1509" s="72">
        <f t="shared" si="684"/>
        <v>18.239999999999998</v>
      </c>
      <c r="CK1509" s="72" t="b">
        <f t="shared" si="685"/>
        <v>0</v>
      </c>
      <c r="CL1509" s="72">
        <f t="shared" si="686"/>
        <v>0</v>
      </c>
      <c r="CM1509" s="72" t="b">
        <f t="shared" si="687"/>
        <v>0</v>
      </c>
      <c r="CN1509" s="72" t="b">
        <f t="shared" si="688"/>
        <v>0</v>
      </c>
      <c r="CP1509" s="13">
        <f t="shared" si="689"/>
        <v>0</v>
      </c>
      <c r="CQ1509" s="13" t="b">
        <f t="shared" si="690"/>
        <v>0</v>
      </c>
      <c r="CR1509" s="13" t="b">
        <f t="shared" si="691"/>
        <v>0</v>
      </c>
      <c r="CS1509" s="13" t="b">
        <f t="shared" si="697"/>
        <v>0</v>
      </c>
      <c r="CT1509" s="13" t="b">
        <f t="shared" si="696"/>
        <v>0</v>
      </c>
      <c r="CU1509" s="13" t="b">
        <f t="shared" si="698"/>
        <v>0</v>
      </c>
      <c r="CV1509" s="13" t="b">
        <f t="shared" si="692"/>
        <v>0</v>
      </c>
      <c r="CW1509" s="13" t="b">
        <f t="shared" si="693"/>
        <v>0</v>
      </c>
      <c r="CX1509" s="13" t="b">
        <f t="shared" si="694"/>
        <v>0</v>
      </c>
      <c r="CY1509" s="13" t="b">
        <f t="shared" si="695"/>
        <v>0</v>
      </c>
    </row>
    <row r="1510" spans="1:103" ht="15" thickBot="1">
      <c r="A1510" s="932"/>
      <c r="B1510" s="1133"/>
      <c r="C1510" s="1133"/>
      <c r="D1510" s="1133"/>
      <c r="E1510" s="1133"/>
      <c r="F1510" s="1133"/>
      <c r="G1510" s="1133"/>
      <c r="H1510" s="1133"/>
      <c r="I1510" s="1133"/>
      <c r="J1510" s="1133"/>
      <c r="K1510" s="1133"/>
      <c r="L1510" s="1133"/>
      <c r="M1510" s="1133"/>
      <c r="N1510" s="1133"/>
      <c r="O1510" s="1133"/>
      <c r="P1510" s="1133"/>
      <c r="Q1510" s="941"/>
      <c r="R1510" s="1133"/>
      <c r="S1510" s="1133"/>
      <c r="T1510" s="1133"/>
      <c r="U1510" s="1133"/>
      <c r="V1510" s="1133"/>
      <c r="W1510" s="121"/>
      <c r="X1510" s="121"/>
      <c r="Y1510" s="121"/>
      <c r="Z1510" s="121"/>
      <c r="AA1510" s="121" t="s">
        <v>50</v>
      </c>
      <c r="AB1510" s="122"/>
      <c r="AC1510" s="122"/>
      <c r="AD1510" s="121"/>
      <c r="AE1510" s="1133"/>
      <c r="AF1510" s="334">
        <f t="shared" si="670"/>
        <v>0</v>
      </c>
      <c r="AG1510" s="272">
        <f>IF(R1510="kompletna",Q1510*J1510*0.0036*'lista, wskaźniki'!$F$13, IF(R1510="częściowa",Q1510*J1510*0.0036*'lista, wskaźniki'!$F$14, IF(R1510="brak",Q1510*J1510*0.0036*'lista, wskaźniki'!$F$15,)))</f>
        <v>0</v>
      </c>
      <c r="AH1510" s="334">
        <f>IF(Y1510="inne",K1510*'lista, wskaźniki'!$E$35,IF(Y1510="to samo źródło",0,IF(Y1510=0,0)))</f>
        <v>0</v>
      </c>
      <c r="AI1510" s="334" t="b">
        <f>IF(AA1510="gaz z sieci",AC1510*'lista, wskaźniki'!$D$21)</f>
        <v>0</v>
      </c>
      <c r="AJ1510" s="272">
        <f>IF(AA1510="węgiel",AB1510*'lista, wskaźniki'!$D$20, IF('Sektor mieszkaniowy'!AA1510="drewno",'Sektor mieszkaniowy'!AB1510*'lista, wskaźniki'!$D$22,IF('Sektor mieszkaniowy'!AA1510="pellet",AB1510*'lista, wskaźniki'!$D$23,IF('Sektor mieszkaniowy'!AA1510="gaz z sieci",AB1510*'lista, wskaźniki'!$D$21,IF('Sektor mieszkaniowy'!AA1510="olej opałowy",'Sektor mieszkaniowy'!AB1510*'lista, wskaźniki'!$D$24)))))</f>
        <v>0</v>
      </c>
      <c r="AK1510" s="1136"/>
      <c r="AL1510" s="1133"/>
      <c r="AM1510" s="20">
        <f>IF(AA1510="węgiel",AF1510*1/3.6*'lista, wskaźniki'!$F$20,IF(AA1510="drewno",AF1510*1/3.6*'lista, wskaźniki'!$F$22,IF(AA1510="pellet",AF1510*1/3.6*'lista, wskaźniki'!$F$23,IF(AA1510="gaz z sieci",AF1510*1/3.6*'lista, wskaźniki'!$F$21,IF(AA1510="olej opałowy",AF1510*1/3.6*'lista, wskaźniki'!$F$24,0)))))</f>
        <v>0</v>
      </c>
      <c r="AN1510" s="20">
        <f>IF(AA1510="węgiel",AF1510*'lista, wskaźniki'!$E$42,IF(AA1510="drewno",AF1510*'lista, wskaźniki'!$G$42,IF(AA1510="pellet",AF1510*'lista, wskaźniki'!$H$42,IF(AA1510="gaz z sieci",AF1510*'lista, wskaźniki'!$F$42,IF(AA1510="olej opałowy",AF1510*'lista, wskaźniki'!$I$42,0)))))</f>
        <v>0</v>
      </c>
      <c r="AO1510" s="20">
        <f>IF(AA1510="węgiel",AF1510*'lista, wskaźniki'!$E$43,IF(AA1510="drewno",AF1510*'lista, wskaźniki'!$G$43,IF(AA1510="pellet",AF1510*'lista, wskaźniki'!$H$43,IF(AA1510="gaz z sieci",AF1510*'lista, wskaźniki'!$F$43,IF(AA1510="olej opałowy",AF1510*'lista, wskaźniki'!$I$43,0)))))</f>
        <v>0</v>
      </c>
      <c r="AP1510" s="20">
        <f>IF(AA1510="węgiel",AF1510*'lista, wskaźniki'!$E$44,IF(AA1510="drewno",AF1510*'lista, wskaźniki'!$G$44,IF(AA1510="pellet",AF1510*'lista, wskaźniki'!$H$44,IF(AA1510="gaz z sieci",AF1510*'lista, wskaźniki'!$F$44,IF(AA1510="olej opałowy",AF1510*'lista, wskaźniki'!$I$44,0)))))</f>
        <v>0</v>
      </c>
      <c r="AQ1510" s="20" t="b">
        <f>IF(Z1510="gaz",AH1510*1/3.6*'lista, wskaźniki'!$F$21,IF(Z1510="energia elektryczna",AH1510*1/3.6*'lista, wskaźniki'!$F$26))</f>
        <v>0</v>
      </c>
      <c r="AR1510" s="20" t="b">
        <f>IF(Z1510="gaz",AH1510*'lista, wskaźniki'!$F$42,IF(Z1510="energia elektryczna",AH1510*0))</f>
        <v>0</v>
      </c>
      <c r="AS1510" s="20" t="b">
        <f>IF(Z1510="gaz",AH1510*'lista, wskaźniki'!$F$43,IF(Z1510="energia elektryczna",AH1510*0))</f>
        <v>0</v>
      </c>
      <c r="AT1510" s="20" t="b">
        <f>IF(Z1510="gaz",AH1510*'lista, wskaźniki'!$F$44,IF(Z1510="energia elektryczna",AH1510*0))</f>
        <v>0</v>
      </c>
      <c r="AU1510" s="20">
        <f>AI1510*1/3.6*'lista, wskaźniki'!$F$21</f>
        <v>0</v>
      </c>
      <c r="AV1510" s="20">
        <f>AI1510*'lista, wskaźniki'!$F$42</f>
        <v>0</v>
      </c>
      <c r="AW1510" s="20">
        <f>AI1510*'lista, wskaźniki'!$F$43</f>
        <v>0</v>
      </c>
      <c r="AX1510" s="20">
        <f>AI1510*'lista, wskaźniki'!$F$44</f>
        <v>0</v>
      </c>
      <c r="AY1510" s="20">
        <f>AK1510*'lista, wskaźniki'!$F$26</f>
        <v>0</v>
      </c>
      <c r="AZ1510" s="20">
        <f t="shared" si="671"/>
        <v>0</v>
      </c>
      <c r="BA1510" s="20">
        <f t="shared" si="672"/>
        <v>0</v>
      </c>
      <c r="BB1510" s="20">
        <f t="shared" si="673"/>
        <v>0</v>
      </c>
      <c r="BC1510" s="20">
        <f t="shared" si="674"/>
        <v>0</v>
      </c>
      <c r="BD1510" s="1133"/>
      <c r="BE1510" s="1133"/>
      <c r="BF1510" s="1133"/>
      <c r="BG1510" s="1133"/>
      <c r="BH1510" s="121"/>
      <c r="BI1510" s="1133"/>
      <c r="BJ1510" s="121"/>
      <c r="BK1510" s="1133"/>
      <c r="BL1510" s="121"/>
      <c r="BM1510" s="121"/>
      <c r="BN1510" s="121"/>
      <c r="BO1510" s="121"/>
      <c r="BP1510" s="121"/>
      <c r="BQ1510" s="121"/>
      <c r="BR1510" s="121"/>
      <c r="BS1510" s="1139"/>
      <c r="BT1510" s="1139"/>
      <c r="BU1510" s="1139"/>
      <c r="BV1510" s="1139"/>
      <c r="BW1510" s="1139"/>
      <c r="BX1510" s="1139"/>
      <c r="BY1510" s="1145"/>
      <c r="CA1510" s="365" t="b">
        <f t="shared" si="675"/>
        <v>0</v>
      </c>
      <c r="CB1510" s="365" t="b">
        <f t="shared" si="676"/>
        <v>0</v>
      </c>
      <c r="CC1510" s="365">
        <f t="shared" si="677"/>
        <v>0</v>
      </c>
      <c r="CD1510" s="365" t="b">
        <f t="shared" si="678"/>
        <v>0</v>
      </c>
      <c r="CE1510" s="365" t="b">
        <f t="shared" si="679"/>
        <v>0</v>
      </c>
      <c r="CF1510" s="365" t="b">
        <f t="shared" si="680"/>
        <v>0</v>
      </c>
      <c r="CG1510" s="365" t="b">
        <f t="shared" si="681"/>
        <v>0</v>
      </c>
      <c r="CH1510" s="365" t="b">
        <f t="shared" si="682"/>
        <v>0</v>
      </c>
      <c r="CI1510" s="72" t="b">
        <f t="shared" si="683"/>
        <v>0</v>
      </c>
      <c r="CJ1510" s="72" t="b">
        <f t="shared" si="684"/>
        <v>0</v>
      </c>
      <c r="CK1510" s="72">
        <f t="shared" si="685"/>
        <v>0</v>
      </c>
      <c r="CL1510" s="72">
        <f t="shared" si="686"/>
        <v>0</v>
      </c>
      <c r="CM1510" s="72" t="b">
        <f t="shared" si="687"/>
        <v>0</v>
      </c>
      <c r="CN1510" s="72" t="b">
        <f t="shared" si="688"/>
        <v>0</v>
      </c>
      <c r="CP1510" s="13">
        <f t="shared" si="689"/>
        <v>0</v>
      </c>
      <c r="CQ1510" s="13" t="b">
        <f t="shared" si="690"/>
        <v>0</v>
      </c>
      <c r="CR1510" s="13" t="b">
        <f t="shared" si="691"/>
        <v>0</v>
      </c>
      <c r="CS1510" s="13" t="b">
        <f t="shared" si="697"/>
        <v>0</v>
      </c>
      <c r="CT1510" s="13" t="b">
        <f t="shared" si="696"/>
        <v>0</v>
      </c>
      <c r="CU1510" s="13" t="b">
        <f t="shared" si="698"/>
        <v>0</v>
      </c>
      <c r="CV1510" s="13" t="b">
        <f t="shared" si="692"/>
        <v>0</v>
      </c>
      <c r="CW1510" s="13" t="b">
        <f t="shared" si="693"/>
        <v>0</v>
      </c>
      <c r="CX1510" s="13" t="b">
        <f t="shared" si="694"/>
        <v>0</v>
      </c>
      <c r="CY1510" s="13" t="b">
        <f t="shared" si="695"/>
        <v>0</v>
      </c>
    </row>
    <row r="1511" spans="1:103" ht="15" thickBot="1">
      <c r="A1511" s="932"/>
      <c r="B1511" s="1133"/>
      <c r="C1511" s="1133"/>
      <c r="D1511" s="1133"/>
      <c r="E1511" s="1133"/>
      <c r="F1511" s="1133"/>
      <c r="G1511" s="1133"/>
      <c r="H1511" s="1133"/>
      <c r="I1511" s="1133"/>
      <c r="J1511" s="1133"/>
      <c r="K1511" s="1133"/>
      <c r="L1511" s="1133"/>
      <c r="M1511" s="1133"/>
      <c r="N1511" s="1133"/>
      <c r="O1511" s="1133"/>
      <c r="P1511" s="1133"/>
      <c r="Q1511" s="941"/>
      <c r="R1511" s="1133"/>
      <c r="S1511" s="1133"/>
      <c r="T1511" s="1133"/>
      <c r="U1511" s="1133"/>
      <c r="V1511" s="1133"/>
      <c r="W1511" s="121"/>
      <c r="X1511" s="121"/>
      <c r="Y1511" s="121"/>
      <c r="Z1511" s="121"/>
      <c r="AA1511" s="121" t="s">
        <v>38</v>
      </c>
      <c r="AB1511" s="122"/>
      <c r="AC1511" s="122"/>
      <c r="AD1511" s="121"/>
      <c r="AE1511" s="1133"/>
      <c r="AF1511" s="334">
        <f t="shared" si="670"/>
        <v>0</v>
      </c>
      <c r="AG1511" s="272">
        <f>IF(R1511="kompletna",Q1511*J1511*0.0036*'lista, wskaźniki'!$F$13, IF(R1511="częściowa",Q1511*J1511*0.0036*'lista, wskaźniki'!$F$14, IF(R1511="brak",Q1511*J1511*0.0036*'lista, wskaźniki'!$F$15,)))</f>
        <v>0</v>
      </c>
      <c r="AH1511" s="334">
        <f>IF(Y1511="inne",K1511*'lista, wskaźniki'!$E$35,IF(Y1511="to samo źródło",0,IF(Y1511=0,0)))</f>
        <v>0</v>
      </c>
      <c r="AI1511" s="334">
        <f>IF(AA1511="gaz z sieci",AC1511*'lista, wskaźniki'!$D$21)</f>
        <v>0</v>
      </c>
      <c r="AJ1511" s="272">
        <f>IF(AA1511="węgiel",AB1511*'lista, wskaźniki'!$D$20, IF('Sektor mieszkaniowy'!AA1511="drewno",'Sektor mieszkaniowy'!AB1511*'lista, wskaźniki'!$D$22,IF('Sektor mieszkaniowy'!AA1511="pellet",AB1511*'lista, wskaźniki'!$D$23,IF('Sektor mieszkaniowy'!AA1511="gaz z sieci",AB1511*'lista, wskaźniki'!$D$21,IF('Sektor mieszkaniowy'!AA1511="olej opałowy",'Sektor mieszkaniowy'!AB1511*'lista, wskaźniki'!$D$24)))))</f>
        <v>0</v>
      </c>
      <c r="AK1511" s="1136"/>
      <c r="AL1511" s="1133"/>
      <c r="AM1511" s="20">
        <f>IF(AA1511="węgiel",AF1511*1/3.6*'lista, wskaźniki'!$F$20,IF(AA1511="drewno",AF1511*1/3.6*'lista, wskaźniki'!$F$22,IF(AA1511="pellet",AF1511*1/3.6*'lista, wskaźniki'!$F$23,IF(AA1511="gaz z sieci",AF1511*1/3.6*'lista, wskaźniki'!$F$21,IF(AA1511="olej opałowy",AF1511*1/3.6*'lista, wskaźniki'!$F$24,0)))))</f>
        <v>0</v>
      </c>
      <c r="AN1511" s="20">
        <f>IF(AA1511="węgiel",AF1511*'lista, wskaźniki'!$E$42,IF(AA1511="drewno",AF1511*'lista, wskaźniki'!$G$42,IF(AA1511="pellet",AF1511*'lista, wskaźniki'!$H$42,IF(AA1511="gaz z sieci",AF1511*'lista, wskaźniki'!$F$42,IF(AA1511="olej opałowy",AF1511*'lista, wskaźniki'!$I$42,0)))))</f>
        <v>0</v>
      </c>
      <c r="AO1511" s="20">
        <f>IF(AA1511="węgiel",AF1511*'lista, wskaźniki'!$E$43,IF(AA1511="drewno",AF1511*'lista, wskaźniki'!$G$43,IF(AA1511="pellet",AF1511*'lista, wskaźniki'!$H$43,IF(AA1511="gaz z sieci",AF1511*'lista, wskaźniki'!$F$43,IF(AA1511="olej opałowy",AF1511*'lista, wskaźniki'!$I$43,0)))))</f>
        <v>0</v>
      </c>
      <c r="AP1511" s="20">
        <f>IF(AA1511="węgiel",AF1511*'lista, wskaźniki'!$E$44,IF(AA1511="drewno",AF1511*'lista, wskaźniki'!$G$44,IF(AA1511="pellet",AF1511*'lista, wskaźniki'!$H$44,IF(AA1511="gaz z sieci",AF1511*'lista, wskaźniki'!$F$44,IF(AA1511="olej opałowy",AF1511*'lista, wskaźniki'!$I$44,0)))))</f>
        <v>0</v>
      </c>
      <c r="AQ1511" s="20" t="b">
        <f>IF(Z1511="gaz",AH1511*1/3.6*'lista, wskaźniki'!$F$21,IF(Z1511="energia elektryczna",AH1511*1/3.6*'lista, wskaźniki'!$F$26))</f>
        <v>0</v>
      </c>
      <c r="AR1511" s="20" t="b">
        <f>IF(Z1511="gaz",AH1511*'lista, wskaźniki'!$F$42,IF(Z1511="energia elektryczna",AH1511*0))</f>
        <v>0</v>
      </c>
      <c r="AS1511" s="20" t="b">
        <f>IF(Z1511="gaz",AH1511*'lista, wskaźniki'!$F$43,IF(Z1511="energia elektryczna",AH1511*0))</f>
        <v>0</v>
      </c>
      <c r="AT1511" s="20" t="b">
        <f>IF(Z1511="gaz",AH1511*'lista, wskaźniki'!$F$44,IF(Z1511="energia elektryczna",AH1511*0))</f>
        <v>0</v>
      </c>
      <c r="AU1511" s="20">
        <f>AI1511*1/3.6*'lista, wskaźniki'!$F$21</f>
        <v>0</v>
      </c>
      <c r="AV1511" s="20">
        <f>AI1511*'lista, wskaźniki'!$F$42</f>
        <v>0</v>
      </c>
      <c r="AW1511" s="20">
        <f>AI1511*'lista, wskaźniki'!$F$43</f>
        <v>0</v>
      </c>
      <c r="AX1511" s="20">
        <f>AI1511*'lista, wskaźniki'!$F$44</f>
        <v>0</v>
      </c>
      <c r="AY1511" s="20">
        <f>AK1511*'lista, wskaźniki'!$F$26</f>
        <v>0</v>
      </c>
      <c r="AZ1511" s="20">
        <f t="shared" si="671"/>
        <v>0</v>
      </c>
      <c r="BA1511" s="20">
        <f t="shared" si="672"/>
        <v>0</v>
      </c>
      <c r="BB1511" s="20">
        <f t="shared" si="673"/>
        <v>0</v>
      </c>
      <c r="BC1511" s="20">
        <f t="shared" si="674"/>
        <v>0</v>
      </c>
      <c r="BD1511" s="1133"/>
      <c r="BE1511" s="1133"/>
      <c r="BF1511" s="1133"/>
      <c r="BG1511" s="1133"/>
      <c r="BH1511" s="121"/>
      <c r="BI1511" s="1133"/>
      <c r="BJ1511" s="121"/>
      <c r="BK1511" s="1133"/>
      <c r="BL1511" s="121"/>
      <c r="BM1511" s="121"/>
      <c r="BN1511" s="121"/>
      <c r="BO1511" s="121"/>
      <c r="BP1511" s="121"/>
      <c r="BQ1511" s="121"/>
      <c r="BR1511" s="121"/>
      <c r="BS1511" s="1139"/>
      <c r="BT1511" s="1139"/>
      <c r="BU1511" s="1139"/>
      <c r="BV1511" s="1139"/>
      <c r="BW1511" s="1139"/>
      <c r="BX1511" s="1139"/>
      <c r="BY1511" s="1145"/>
      <c r="CA1511" s="365" t="b">
        <f t="shared" si="675"/>
        <v>0</v>
      </c>
      <c r="CB1511" s="365" t="b">
        <f t="shared" si="676"/>
        <v>0</v>
      </c>
      <c r="CC1511" s="365" t="b">
        <f t="shared" si="677"/>
        <v>0</v>
      </c>
      <c r="CD1511" s="365">
        <f t="shared" si="678"/>
        <v>0</v>
      </c>
      <c r="CE1511" s="365" t="b">
        <f t="shared" si="679"/>
        <v>0</v>
      </c>
      <c r="CF1511" s="365" t="b">
        <f t="shared" si="680"/>
        <v>0</v>
      </c>
      <c r="CG1511" s="365" t="b">
        <f t="shared" si="681"/>
        <v>0</v>
      </c>
      <c r="CH1511" s="365">
        <f t="shared" si="682"/>
        <v>0</v>
      </c>
      <c r="CI1511" s="72" t="b">
        <f t="shared" si="683"/>
        <v>0</v>
      </c>
      <c r="CJ1511" s="72" t="b">
        <f t="shared" si="684"/>
        <v>0</v>
      </c>
      <c r="CK1511" s="72" t="b">
        <f t="shared" si="685"/>
        <v>0</v>
      </c>
      <c r="CL1511" s="72">
        <f t="shared" si="686"/>
        <v>0</v>
      </c>
      <c r="CM1511" s="72" t="b">
        <f t="shared" si="687"/>
        <v>0</v>
      </c>
      <c r="CN1511" s="72" t="b">
        <f t="shared" si="688"/>
        <v>0</v>
      </c>
      <c r="CP1511" s="13">
        <f t="shared" si="689"/>
        <v>0</v>
      </c>
      <c r="CQ1511" s="13" t="b">
        <f t="shared" si="690"/>
        <v>0</v>
      </c>
      <c r="CR1511" s="13" t="b">
        <f t="shared" si="691"/>
        <v>0</v>
      </c>
      <c r="CS1511" s="13" t="b">
        <f t="shared" si="697"/>
        <v>0</v>
      </c>
      <c r="CT1511" s="13" t="b">
        <f t="shared" si="696"/>
        <v>0</v>
      </c>
      <c r="CU1511" s="13" t="b">
        <f t="shared" si="698"/>
        <v>0</v>
      </c>
      <c r="CV1511" s="13" t="b">
        <f t="shared" si="692"/>
        <v>0</v>
      </c>
      <c r="CW1511" s="13" t="b">
        <f t="shared" si="693"/>
        <v>0</v>
      </c>
      <c r="CX1511" s="13" t="b">
        <f t="shared" si="694"/>
        <v>0</v>
      </c>
      <c r="CY1511" s="13" t="b">
        <f t="shared" si="695"/>
        <v>0</v>
      </c>
    </row>
    <row r="1512" spans="1:103" ht="15" thickBot="1">
      <c r="A1512" s="933"/>
      <c r="B1512" s="1134"/>
      <c r="C1512" s="1134"/>
      <c r="D1512" s="1134"/>
      <c r="E1512" s="1134"/>
      <c r="F1512" s="1134"/>
      <c r="G1512" s="1134"/>
      <c r="H1512" s="1134"/>
      <c r="I1512" s="1134"/>
      <c r="J1512" s="1134"/>
      <c r="K1512" s="1134"/>
      <c r="L1512" s="1134"/>
      <c r="M1512" s="1134"/>
      <c r="N1512" s="1134"/>
      <c r="O1512" s="1134"/>
      <c r="P1512" s="1134"/>
      <c r="Q1512" s="942"/>
      <c r="R1512" s="1134"/>
      <c r="S1512" s="1134"/>
      <c r="T1512" s="1134"/>
      <c r="U1512" s="1134"/>
      <c r="V1512" s="1134"/>
      <c r="W1512" s="123"/>
      <c r="X1512" s="123"/>
      <c r="Y1512" s="123"/>
      <c r="Z1512" s="123"/>
      <c r="AA1512" s="123" t="s">
        <v>37</v>
      </c>
      <c r="AB1512" s="124"/>
      <c r="AC1512" s="124"/>
      <c r="AD1512" s="123"/>
      <c r="AE1512" s="1134"/>
      <c r="AF1512" s="334">
        <f t="shared" si="670"/>
        <v>0</v>
      </c>
      <c r="AG1512" s="272">
        <f>IF(R1512="kompletna",Q1512*J1512*0.0036*'lista, wskaźniki'!$F$13, IF(R1512="częściowa",Q1512*J1512*0.0036*'lista, wskaźniki'!$F$14, IF(R1512="brak",Q1512*J1512*0.0036*'lista, wskaźniki'!$F$15,)))</f>
        <v>0</v>
      </c>
      <c r="AH1512" s="334">
        <f>IF(Y1512="inne",K1512*'lista, wskaźniki'!$E$35,IF(Y1512="to samo źródło",0,IF(Y1512=0,0)))</f>
        <v>0</v>
      </c>
      <c r="AI1512" s="334" t="b">
        <f>IF(AA1512="gaz z sieci",AC1512*'lista, wskaźniki'!$D$21)</f>
        <v>0</v>
      </c>
      <c r="AJ1512" s="272">
        <f>IF(AA1512="węgiel",AB1512*'lista, wskaźniki'!$D$20, IF('Sektor mieszkaniowy'!AA1512="drewno",'Sektor mieszkaniowy'!AB1512*'lista, wskaźniki'!$D$22,IF('Sektor mieszkaniowy'!AA1512="pellet",AB1512*'lista, wskaźniki'!$D$23,IF('Sektor mieszkaniowy'!AA1512="gaz z sieci",AB1512*'lista, wskaźniki'!$D$21,IF('Sektor mieszkaniowy'!AA1512="olej opałowy",'Sektor mieszkaniowy'!AB1512*'lista, wskaźniki'!$D$24)))))</f>
        <v>0</v>
      </c>
      <c r="AK1512" s="1137"/>
      <c r="AL1512" s="1134"/>
      <c r="AM1512" s="20">
        <f>IF(AA1512="węgiel",AF1512*1/3.6*'lista, wskaźniki'!$F$20,IF(AA1512="drewno",AF1512*1/3.6*'lista, wskaźniki'!$F$22,IF(AA1512="pellet",AF1512*1/3.6*'lista, wskaźniki'!$F$23,IF(AA1512="gaz z sieci",AF1512*1/3.6*'lista, wskaźniki'!$F$21,IF(AA1512="olej opałowy",AF1512*1/3.6*'lista, wskaźniki'!$F$24,0)))))</f>
        <v>0</v>
      </c>
      <c r="AN1512" s="20">
        <f>IF(AA1512="węgiel",AF1512*'lista, wskaźniki'!$E$42,IF(AA1512="drewno",AF1512*'lista, wskaźniki'!$G$42,IF(AA1512="pellet",AF1512*'lista, wskaźniki'!$H$42,IF(AA1512="gaz z sieci",AF1512*'lista, wskaźniki'!$F$42,IF(AA1512="olej opałowy",AF1512*'lista, wskaźniki'!$I$42,0)))))</f>
        <v>0</v>
      </c>
      <c r="AO1512" s="20">
        <f>IF(AA1512="węgiel",AF1512*'lista, wskaźniki'!$E$43,IF(AA1512="drewno",AF1512*'lista, wskaźniki'!$G$43,IF(AA1512="pellet",AF1512*'lista, wskaźniki'!$H$43,IF(AA1512="gaz z sieci",AF1512*'lista, wskaźniki'!$F$43,IF(AA1512="olej opałowy",AF1512*'lista, wskaźniki'!$I$43,0)))))</f>
        <v>0</v>
      </c>
      <c r="AP1512" s="20">
        <f>IF(AA1512="węgiel",AF1512*'lista, wskaźniki'!$E$44,IF(AA1512="drewno",AF1512*'lista, wskaźniki'!$G$44,IF(AA1512="pellet",AF1512*'lista, wskaźniki'!$H$44,IF(AA1512="gaz z sieci",AF1512*'lista, wskaźniki'!$F$44,IF(AA1512="olej opałowy",AF1512*'lista, wskaźniki'!$I$44,0)))))</f>
        <v>0</v>
      </c>
      <c r="AQ1512" s="20" t="b">
        <f>IF(Z1512="gaz",AH1512*1/3.6*'lista, wskaźniki'!$F$21,IF(Z1512="energia elektryczna",AH1512*1/3.6*'lista, wskaźniki'!$F$26))</f>
        <v>0</v>
      </c>
      <c r="AR1512" s="20" t="b">
        <f>IF(Z1512="gaz",AH1512*'lista, wskaźniki'!$F$42,IF(Z1512="energia elektryczna",AH1512*0))</f>
        <v>0</v>
      </c>
      <c r="AS1512" s="20" t="b">
        <f>IF(Z1512="gaz",AH1512*'lista, wskaźniki'!$F$43,IF(Z1512="energia elektryczna",AH1512*0))</f>
        <v>0</v>
      </c>
      <c r="AT1512" s="20" t="b">
        <f>IF(Z1512="gaz",AH1512*'lista, wskaźniki'!$F$44,IF(Z1512="energia elektryczna",AH1512*0))</f>
        <v>0</v>
      </c>
      <c r="AU1512" s="20">
        <f>AI1512*1/3.6*'lista, wskaźniki'!$F$21</f>
        <v>0</v>
      </c>
      <c r="AV1512" s="20">
        <f>AI1512*'lista, wskaźniki'!$F$42</f>
        <v>0</v>
      </c>
      <c r="AW1512" s="20">
        <f>AI1512*'lista, wskaźniki'!$F$43</f>
        <v>0</v>
      </c>
      <c r="AX1512" s="20">
        <f>AI1512*'lista, wskaźniki'!$F$44</f>
        <v>0</v>
      </c>
      <c r="AY1512" s="20">
        <f>AK1512*'lista, wskaźniki'!$F$26</f>
        <v>0</v>
      </c>
      <c r="AZ1512" s="20">
        <f t="shared" si="671"/>
        <v>0</v>
      </c>
      <c r="BA1512" s="20">
        <f t="shared" si="672"/>
        <v>0</v>
      </c>
      <c r="BB1512" s="20">
        <f t="shared" si="673"/>
        <v>0</v>
      </c>
      <c r="BC1512" s="20">
        <f t="shared" si="674"/>
        <v>0</v>
      </c>
      <c r="BD1512" s="1134"/>
      <c r="BE1512" s="1134"/>
      <c r="BF1512" s="1134"/>
      <c r="BG1512" s="1134"/>
      <c r="BH1512" s="123"/>
      <c r="BI1512" s="1134"/>
      <c r="BJ1512" s="123"/>
      <c r="BK1512" s="1134"/>
      <c r="BL1512" s="123"/>
      <c r="BM1512" s="123"/>
      <c r="BN1512" s="123"/>
      <c r="BO1512" s="123"/>
      <c r="BP1512" s="123"/>
      <c r="BQ1512" s="123"/>
      <c r="BR1512" s="123"/>
      <c r="BS1512" s="1140"/>
      <c r="BT1512" s="1140"/>
      <c r="BU1512" s="1140"/>
      <c r="BV1512" s="1140"/>
      <c r="BW1512" s="1140"/>
      <c r="BX1512" s="1140"/>
      <c r="BY1512" s="1146"/>
      <c r="CA1512" s="365" t="b">
        <f t="shared" si="675"/>
        <v>0</v>
      </c>
      <c r="CB1512" s="365" t="b">
        <f t="shared" si="676"/>
        <v>0</v>
      </c>
      <c r="CC1512" s="365" t="b">
        <f t="shared" si="677"/>
        <v>0</v>
      </c>
      <c r="CD1512" s="365" t="b">
        <f t="shared" si="678"/>
        <v>0</v>
      </c>
      <c r="CE1512" s="365">
        <f t="shared" si="679"/>
        <v>0</v>
      </c>
      <c r="CF1512" s="365" t="b">
        <f t="shared" si="680"/>
        <v>0</v>
      </c>
      <c r="CG1512" s="365" t="b">
        <f t="shared" si="681"/>
        <v>0</v>
      </c>
      <c r="CH1512" s="365" t="b">
        <f t="shared" si="682"/>
        <v>0</v>
      </c>
      <c r="CI1512" s="72" t="b">
        <f t="shared" si="683"/>
        <v>0</v>
      </c>
      <c r="CJ1512" s="72" t="b">
        <f t="shared" si="684"/>
        <v>0</v>
      </c>
      <c r="CK1512" s="72" t="b">
        <f t="shared" si="685"/>
        <v>0</v>
      </c>
      <c r="CL1512" s="72">
        <f t="shared" si="686"/>
        <v>0</v>
      </c>
      <c r="CM1512" s="72">
        <f t="shared" si="687"/>
        <v>0</v>
      </c>
      <c r="CN1512" s="72" t="b">
        <f t="shared" si="688"/>
        <v>0</v>
      </c>
      <c r="CP1512" s="13">
        <f t="shared" si="689"/>
        <v>0</v>
      </c>
      <c r="CQ1512" s="13" t="b">
        <f t="shared" si="690"/>
        <v>0</v>
      </c>
      <c r="CR1512" s="13" t="b">
        <f t="shared" si="691"/>
        <v>0</v>
      </c>
      <c r="CS1512" s="13" t="b">
        <f t="shared" si="697"/>
        <v>0</v>
      </c>
      <c r="CT1512" s="13" t="b">
        <f t="shared" si="696"/>
        <v>0</v>
      </c>
      <c r="CU1512" s="13" t="b">
        <f t="shared" si="698"/>
        <v>0</v>
      </c>
      <c r="CV1512" s="13" t="b">
        <f t="shared" si="692"/>
        <v>0</v>
      </c>
      <c r="CW1512" s="13" t="b">
        <f t="shared" si="693"/>
        <v>0</v>
      </c>
      <c r="CX1512" s="13" t="b">
        <f t="shared" si="694"/>
        <v>0</v>
      </c>
      <c r="CY1512" s="13" t="b">
        <f t="shared" si="695"/>
        <v>0</v>
      </c>
    </row>
    <row r="1513" spans="1:103" ht="15" thickBot="1">
      <c r="A1513" s="931">
        <v>303</v>
      </c>
      <c r="B1513" s="1132" t="s">
        <v>213</v>
      </c>
      <c r="C1513" s="1132">
        <v>34</v>
      </c>
      <c r="D1513" s="1132" t="s">
        <v>1</v>
      </c>
      <c r="E1513" s="1132" t="s">
        <v>5</v>
      </c>
      <c r="F1513" s="1132"/>
      <c r="G1513" s="1132">
        <v>4</v>
      </c>
      <c r="H1513" s="1132"/>
      <c r="I1513" s="1132" t="s">
        <v>11</v>
      </c>
      <c r="J1513" s="1132"/>
      <c r="K1513" s="1132">
        <v>2</v>
      </c>
      <c r="L1513" s="1132" t="s">
        <v>16</v>
      </c>
      <c r="M1513" s="1132">
        <v>100</v>
      </c>
      <c r="N1513" s="1132" t="s">
        <v>17</v>
      </c>
      <c r="O1513" s="1132"/>
      <c r="P1513" s="1132" t="s">
        <v>17</v>
      </c>
      <c r="Q1513" s="940">
        <f>IF(I1513="&lt;1966",'lista, wskaźniki'!$G$4,IF(I1513="1967-1985",'lista, wskaźniki'!$G$5,IF(I1513="1986-1992",'lista, wskaźniki'!$G$6,IF(I1513="1993-1996",'lista, wskaźniki'!$G$7,IF(I1513="&gt;1997",'lista, wskaźniki'!$G$8,IF(I1513=0,'lista, wskaźniki'!$G$4))))))</f>
        <v>250</v>
      </c>
      <c r="R1513" s="1132" t="s">
        <v>23</v>
      </c>
      <c r="S1513" s="1132" t="s">
        <v>27</v>
      </c>
      <c r="T1513" s="1132"/>
      <c r="U1513" s="1132">
        <v>2009</v>
      </c>
      <c r="V1513" s="1132"/>
      <c r="W1513" s="20" t="s">
        <v>36</v>
      </c>
      <c r="X1513" s="119" t="s">
        <v>195</v>
      </c>
      <c r="Y1513" s="119" t="s">
        <v>42</v>
      </c>
      <c r="Z1513" s="119"/>
      <c r="AA1513" s="119" t="s">
        <v>35</v>
      </c>
      <c r="AB1513" s="120"/>
      <c r="AC1513" s="120"/>
      <c r="AD1513" s="119"/>
      <c r="AE1513" s="1132"/>
      <c r="AF1513" s="334">
        <f t="shared" si="670"/>
        <v>0</v>
      </c>
      <c r="AG1513" s="272">
        <f>IF(R1513="kompletna",Q1513*J1513*0.0036*'lista, wskaźniki'!$F$13, IF(R1513="częściowa",Q1513*J1513*0.0036*'lista, wskaźniki'!$F$14, IF(R1513="brak",Q1513*J1513*0.0036*'lista, wskaźniki'!$F$15,)))</f>
        <v>0</v>
      </c>
      <c r="AH1513" s="334">
        <f>IF(Y1513="inne",K1513*'lista, wskaźniki'!$E$35,IF(Y1513="to samo źródło",0,IF(Y1513=0,0)))</f>
        <v>0</v>
      </c>
      <c r="AI1513" s="334" t="b">
        <f>IF(AA1513="gaz z sieci",AC1513*'lista, wskaźniki'!$D$21)</f>
        <v>0</v>
      </c>
      <c r="AJ1513" s="272">
        <f>IF(AA1513="węgiel",AB1513*'lista, wskaźniki'!$D$20, IF('Sektor mieszkaniowy'!AA1513="drewno",'Sektor mieszkaniowy'!AB1513*'lista, wskaźniki'!$D$22,IF('Sektor mieszkaniowy'!AA1513="pellet",AB1513*'lista, wskaźniki'!$D$23,IF('Sektor mieszkaniowy'!AA1513="gaz z sieci",AB1513*'lista, wskaźniki'!$D$21,IF('Sektor mieszkaniowy'!AA1513="olej opałowy",'Sektor mieszkaniowy'!AB1513*'lista, wskaźniki'!$D$24)))))</f>
        <v>0</v>
      </c>
      <c r="AK1513" s="1135">
        <f>AL1513/'lista, wskaźniki'!$A$127</f>
        <v>0</v>
      </c>
      <c r="AL1513" s="1132"/>
      <c r="AM1513" s="20">
        <f>IF(AA1513="węgiel",AF1513*1/3.6*'lista, wskaźniki'!$F$20,IF(AA1513="drewno",AF1513*1/3.6*'lista, wskaźniki'!$F$22,IF(AA1513="pellet",AF1513*1/3.6*'lista, wskaźniki'!$F$23,IF(AA1513="gaz z sieci",AF1513*1/3.6*'lista, wskaźniki'!$F$21,IF(AA1513="olej opałowy",AF1513*1/3.6*'lista, wskaźniki'!$F$24,0)))))</f>
        <v>0</v>
      </c>
      <c r="AN1513" s="20">
        <f>IF(AA1513="węgiel",AF1513*'lista, wskaźniki'!$E$42,IF(AA1513="drewno",AF1513*'lista, wskaźniki'!$G$42,IF(AA1513="pellet",AF1513*'lista, wskaźniki'!$H$42,IF(AA1513="gaz z sieci",AF1513*'lista, wskaźniki'!$F$42,IF(AA1513="olej opałowy",AF1513*'lista, wskaźniki'!$I$42,0)))))</f>
        <v>0</v>
      </c>
      <c r="AO1513" s="20">
        <f>IF(AA1513="węgiel",AF1513*'lista, wskaźniki'!$E$43,IF(AA1513="drewno",AF1513*'lista, wskaźniki'!$G$43,IF(AA1513="pellet",AF1513*'lista, wskaźniki'!$H$43,IF(AA1513="gaz z sieci",AF1513*'lista, wskaźniki'!$F$43,IF(AA1513="olej opałowy",AF1513*'lista, wskaźniki'!$I$43,0)))))</f>
        <v>0</v>
      </c>
      <c r="AP1513" s="20">
        <f>IF(AA1513="węgiel",AF1513*'lista, wskaźniki'!$E$44,IF(AA1513="drewno",AF1513*'lista, wskaźniki'!$G$44,IF(AA1513="pellet",AF1513*'lista, wskaźniki'!$H$44,IF(AA1513="gaz z sieci",AF1513*'lista, wskaźniki'!$F$44,IF(AA1513="olej opałowy",AF1513*'lista, wskaźniki'!$I$44,0)))))</f>
        <v>0</v>
      </c>
      <c r="AQ1513" s="20" t="b">
        <f>IF(Z1513="gaz",AH1513*1/3.6*'lista, wskaźniki'!$F$21,IF(Z1513="energia elektryczna",AH1513*1/3.6*'lista, wskaźniki'!$F$26))</f>
        <v>0</v>
      </c>
      <c r="AR1513" s="20" t="b">
        <f>IF(Z1513="gaz",AH1513*'lista, wskaźniki'!$F$42,IF(Z1513="energia elektryczna",AH1513*0))</f>
        <v>0</v>
      </c>
      <c r="AS1513" s="20" t="b">
        <f>IF(Z1513="gaz",AH1513*'lista, wskaźniki'!$F$43,IF(Z1513="energia elektryczna",AH1513*0))</f>
        <v>0</v>
      </c>
      <c r="AT1513" s="20" t="b">
        <f>IF(Z1513="gaz",AH1513*'lista, wskaźniki'!$F$44,IF(Z1513="energia elektryczna",AH1513*0))</f>
        <v>0</v>
      </c>
      <c r="AU1513" s="20">
        <f>AI1513*1/3.6*'lista, wskaźniki'!$F$21</f>
        <v>0</v>
      </c>
      <c r="AV1513" s="20">
        <f>AI1513*'lista, wskaźniki'!$F$42</f>
        <v>0</v>
      </c>
      <c r="AW1513" s="20">
        <f>AI1513*'lista, wskaźniki'!$F$43</f>
        <v>0</v>
      </c>
      <c r="AX1513" s="20">
        <f>AI1513*'lista, wskaźniki'!$F$44</f>
        <v>0</v>
      </c>
      <c r="AY1513" s="20">
        <f>AK1513*'lista, wskaźniki'!$F$26</f>
        <v>0</v>
      </c>
      <c r="AZ1513" s="20">
        <f t="shared" si="671"/>
        <v>0</v>
      </c>
      <c r="BA1513" s="20">
        <f t="shared" si="672"/>
        <v>0</v>
      </c>
      <c r="BB1513" s="20">
        <f t="shared" si="673"/>
        <v>0</v>
      </c>
      <c r="BC1513" s="20">
        <f t="shared" si="674"/>
        <v>0</v>
      </c>
      <c r="BD1513" s="1132" t="s">
        <v>17</v>
      </c>
      <c r="BE1513" s="1132" t="s">
        <v>17</v>
      </c>
      <c r="BF1513" s="1132" t="s">
        <v>17</v>
      </c>
      <c r="BG1513" s="1132" t="s">
        <v>17</v>
      </c>
      <c r="BH1513" s="119"/>
      <c r="BI1513" s="1132" t="s">
        <v>17</v>
      </c>
      <c r="BJ1513" s="119"/>
      <c r="BK1513" s="1132" t="s">
        <v>17</v>
      </c>
      <c r="BL1513" s="119"/>
      <c r="BM1513" s="119"/>
      <c r="BN1513" s="119"/>
      <c r="BO1513" s="119" t="s">
        <v>17</v>
      </c>
      <c r="BP1513" s="119"/>
      <c r="BQ1513" s="119" t="s">
        <v>121</v>
      </c>
      <c r="BR1513" s="119"/>
      <c r="BS1513" s="1138"/>
      <c r="BT1513" s="1138"/>
      <c r="BU1513" s="1138"/>
      <c r="BV1513" s="1138"/>
      <c r="BW1513" s="1138"/>
      <c r="BX1513" s="1138"/>
      <c r="BY1513" s="1144"/>
      <c r="CA1513" s="365">
        <f t="shared" si="675"/>
        <v>0</v>
      </c>
      <c r="CB1513" s="365" t="b">
        <f t="shared" si="676"/>
        <v>0</v>
      </c>
      <c r="CC1513" s="365" t="b">
        <f t="shared" si="677"/>
        <v>0</v>
      </c>
      <c r="CD1513" s="365" t="b">
        <f t="shared" si="678"/>
        <v>0</v>
      </c>
      <c r="CE1513" s="365" t="b">
        <f t="shared" si="679"/>
        <v>0</v>
      </c>
      <c r="CF1513" s="365" t="b">
        <f t="shared" si="680"/>
        <v>0</v>
      </c>
      <c r="CG1513" s="365" t="b">
        <f t="shared" si="681"/>
        <v>0</v>
      </c>
      <c r="CH1513" s="365" t="b">
        <f t="shared" si="682"/>
        <v>0</v>
      </c>
      <c r="CI1513" s="72">
        <f t="shared" si="683"/>
        <v>0</v>
      </c>
      <c r="CJ1513" s="72" t="b">
        <f t="shared" si="684"/>
        <v>0</v>
      </c>
      <c r="CK1513" s="72" t="b">
        <f t="shared" si="685"/>
        <v>0</v>
      </c>
      <c r="CL1513" s="72">
        <f t="shared" si="686"/>
        <v>0</v>
      </c>
      <c r="CM1513" s="72" t="b">
        <f t="shared" si="687"/>
        <v>0</v>
      </c>
      <c r="CN1513" s="72" t="b">
        <f t="shared" si="688"/>
        <v>0</v>
      </c>
      <c r="CP1513" s="13" t="b">
        <f t="shared" si="689"/>
        <v>0</v>
      </c>
      <c r="CQ1513" s="13">
        <f t="shared" si="690"/>
        <v>0</v>
      </c>
      <c r="CR1513" s="13">
        <f t="shared" si="691"/>
        <v>0</v>
      </c>
      <c r="CS1513" s="13">
        <f t="shared" si="697"/>
        <v>0</v>
      </c>
      <c r="CT1513" s="13" t="b">
        <f t="shared" si="696"/>
        <v>0</v>
      </c>
      <c r="CU1513" s="13">
        <f t="shared" si="698"/>
        <v>0</v>
      </c>
      <c r="CV1513" s="13" t="b">
        <f t="shared" si="692"/>
        <v>0</v>
      </c>
      <c r="CW1513" s="13">
        <f t="shared" si="693"/>
        <v>0</v>
      </c>
      <c r="CX1513" s="13" t="b">
        <f t="shared" si="694"/>
        <v>0</v>
      </c>
      <c r="CY1513" s="13">
        <f t="shared" si="695"/>
        <v>0</v>
      </c>
    </row>
    <row r="1514" spans="1:103" ht="15" thickBot="1">
      <c r="A1514" s="932"/>
      <c r="B1514" s="1133"/>
      <c r="C1514" s="1133"/>
      <c r="D1514" s="1133"/>
      <c r="E1514" s="1133"/>
      <c r="F1514" s="1133"/>
      <c r="G1514" s="1133"/>
      <c r="H1514" s="1133"/>
      <c r="I1514" s="1133"/>
      <c r="J1514" s="1133"/>
      <c r="K1514" s="1133"/>
      <c r="L1514" s="1133"/>
      <c r="M1514" s="1133"/>
      <c r="N1514" s="1133"/>
      <c r="O1514" s="1133"/>
      <c r="P1514" s="1133"/>
      <c r="Q1514" s="941"/>
      <c r="R1514" s="1133"/>
      <c r="S1514" s="1133"/>
      <c r="T1514" s="1133"/>
      <c r="U1514" s="1133"/>
      <c r="V1514" s="1133"/>
      <c r="W1514" s="121"/>
      <c r="X1514" s="121"/>
      <c r="Y1514" s="121"/>
      <c r="Z1514" s="121"/>
      <c r="AA1514" s="121" t="s">
        <v>36</v>
      </c>
      <c r="AB1514" s="122"/>
      <c r="AC1514" s="122"/>
      <c r="AD1514" s="121"/>
      <c r="AE1514" s="1133"/>
      <c r="AF1514" s="334">
        <f t="shared" si="670"/>
        <v>0</v>
      </c>
      <c r="AG1514" s="272">
        <f>IF(R1514="kompletna",Q1514*J1514*0.0036*'lista, wskaźniki'!$F$13, IF(R1514="częściowa",Q1514*J1514*0.0036*'lista, wskaźniki'!$F$14, IF(R1514="brak",Q1514*J1514*0.0036*'lista, wskaźniki'!$F$15,)))</f>
        <v>0</v>
      </c>
      <c r="AH1514" s="334">
        <f>IF(Y1514="inne",K1514*'lista, wskaźniki'!$E$35,IF(Y1514="to samo źródło",0,IF(Y1514=0,0)))</f>
        <v>0</v>
      </c>
      <c r="AI1514" s="334" t="b">
        <f>IF(AA1514="gaz z sieci",AC1514*'lista, wskaźniki'!$D$21)</f>
        <v>0</v>
      </c>
      <c r="AJ1514" s="272">
        <f>IF(AA1514="węgiel",AB1514*'lista, wskaźniki'!$D$20, IF('Sektor mieszkaniowy'!AA1514="drewno",'Sektor mieszkaniowy'!AB1514*'lista, wskaźniki'!$D$22,IF('Sektor mieszkaniowy'!AA1514="pellet",AB1514*'lista, wskaźniki'!$D$23,IF('Sektor mieszkaniowy'!AA1514="gaz z sieci",AB1514*'lista, wskaźniki'!$D$21,IF('Sektor mieszkaniowy'!AA1514="olej opałowy",'Sektor mieszkaniowy'!AB1514*'lista, wskaźniki'!$D$24)))))</f>
        <v>0</v>
      </c>
      <c r="AK1514" s="1136"/>
      <c r="AL1514" s="1133"/>
      <c r="AM1514" s="20">
        <f>IF(AA1514="węgiel",AF1514*1/3.6*'lista, wskaźniki'!$F$20,IF(AA1514="drewno",AF1514*1/3.6*'lista, wskaźniki'!$F$22,IF(AA1514="pellet",AF1514*1/3.6*'lista, wskaźniki'!$F$23,IF(AA1514="gaz z sieci",AF1514*1/3.6*'lista, wskaźniki'!$F$21,IF(AA1514="olej opałowy",AF1514*1/3.6*'lista, wskaźniki'!$F$24,0)))))</f>
        <v>0</v>
      </c>
      <c r="AN1514" s="20">
        <f>IF(AA1514="węgiel",AF1514*'lista, wskaźniki'!$E$42,IF(AA1514="drewno",AF1514*'lista, wskaźniki'!$G$42,IF(AA1514="pellet",AF1514*'lista, wskaźniki'!$H$42,IF(AA1514="gaz z sieci",AF1514*'lista, wskaźniki'!$F$42,IF(AA1514="olej opałowy",AF1514*'lista, wskaźniki'!$I$42,0)))))</f>
        <v>0</v>
      </c>
      <c r="AO1514" s="20">
        <f>IF(AA1514="węgiel",AF1514*'lista, wskaźniki'!$E$43,IF(AA1514="drewno",AF1514*'lista, wskaźniki'!$G$43,IF(AA1514="pellet",AF1514*'lista, wskaźniki'!$H$43,IF(AA1514="gaz z sieci",AF1514*'lista, wskaźniki'!$F$43,IF(AA1514="olej opałowy",AF1514*'lista, wskaźniki'!$I$43,0)))))</f>
        <v>0</v>
      </c>
      <c r="AP1514" s="20">
        <f>IF(AA1514="węgiel",AF1514*'lista, wskaźniki'!$E$44,IF(AA1514="drewno",AF1514*'lista, wskaźniki'!$G$44,IF(AA1514="pellet",AF1514*'lista, wskaźniki'!$H$44,IF(AA1514="gaz z sieci",AF1514*'lista, wskaźniki'!$F$44,IF(AA1514="olej opałowy",AF1514*'lista, wskaźniki'!$I$44,0)))))</f>
        <v>0</v>
      </c>
      <c r="AQ1514" s="20" t="b">
        <f>IF(Z1514="gaz",AH1514*1/3.6*'lista, wskaźniki'!$F$21,IF(Z1514="energia elektryczna",AH1514*1/3.6*'lista, wskaźniki'!$F$26))</f>
        <v>0</v>
      </c>
      <c r="AR1514" s="20" t="b">
        <f>IF(Z1514="gaz",AH1514*'lista, wskaźniki'!$F$42,IF(Z1514="energia elektryczna",AH1514*0))</f>
        <v>0</v>
      </c>
      <c r="AS1514" s="20" t="b">
        <f>IF(Z1514="gaz",AH1514*'lista, wskaźniki'!$F$43,IF(Z1514="energia elektryczna",AH1514*0))</f>
        <v>0</v>
      </c>
      <c r="AT1514" s="20" t="b">
        <f>IF(Z1514="gaz",AH1514*'lista, wskaźniki'!$F$44,IF(Z1514="energia elektryczna",AH1514*0))</f>
        <v>0</v>
      </c>
      <c r="AU1514" s="20">
        <f>AI1514*1/3.6*'lista, wskaźniki'!$F$21</f>
        <v>0</v>
      </c>
      <c r="AV1514" s="20">
        <f>AI1514*'lista, wskaźniki'!$F$42</f>
        <v>0</v>
      </c>
      <c r="AW1514" s="20">
        <f>AI1514*'lista, wskaźniki'!$F$43</f>
        <v>0</v>
      </c>
      <c r="AX1514" s="20">
        <f>AI1514*'lista, wskaźniki'!$F$44</f>
        <v>0</v>
      </c>
      <c r="AY1514" s="20">
        <f>AK1514*'lista, wskaźniki'!$F$26</f>
        <v>0</v>
      </c>
      <c r="AZ1514" s="20">
        <f t="shared" si="671"/>
        <v>0</v>
      </c>
      <c r="BA1514" s="20">
        <f t="shared" si="672"/>
        <v>0</v>
      </c>
      <c r="BB1514" s="20">
        <f t="shared" si="673"/>
        <v>0</v>
      </c>
      <c r="BC1514" s="20">
        <f t="shared" si="674"/>
        <v>0</v>
      </c>
      <c r="BD1514" s="1133"/>
      <c r="BE1514" s="1133"/>
      <c r="BF1514" s="1133"/>
      <c r="BG1514" s="1133"/>
      <c r="BH1514" s="121"/>
      <c r="BI1514" s="1133"/>
      <c r="BJ1514" s="121"/>
      <c r="BK1514" s="1133"/>
      <c r="BL1514" s="121"/>
      <c r="BM1514" s="121"/>
      <c r="BN1514" s="121"/>
      <c r="BO1514" s="121"/>
      <c r="BP1514" s="121"/>
      <c r="BQ1514" s="121"/>
      <c r="BR1514" s="121"/>
      <c r="BS1514" s="1139"/>
      <c r="BT1514" s="1139"/>
      <c r="BU1514" s="1139"/>
      <c r="BV1514" s="1139"/>
      <c r="BW1514" s="1139"/>
      <c r="BX1514" s="1139"/>
      <c r="BY1514" s="1145"/>
      <c r="CA1514" s="365" t="b">
        <f t="shared" si="675"/>
        <v>0</v>
      </c>
      <c r="CB1514" s="365">
        <f t="shared" si="676"/>
        <v>0</v>
      </c>
      <c r="CC1514" s="365" t="b">
        <f t="shared" si="677"/>
        <v>0</v>
      </c>
      <c r="CD1514" s="365" t="b">
        <f t="shared" si="678"/>
        <v>0</v>
      </c>
      <c r="CE1514" s="365" t="b">
        <f t="shared" si="679"/>
        <v>0</v>
      </c>
      <c r="CF1514" s="365" t="b">
        <f t="shared" si="680"/>
        <v>0</v>
      </c>
      <c r="CG1514" s="365" t="b">
        <f t="shared" si="681"/>
        <v>0</v>
      </c>
      <c r="CH1514" s="365" t="b">
        <f t="shared" si="682"/>
        <v>0</v>
      </c>
      <c r="CI1514" s="72" t="b">
        <f t="shared" si="683"/>
        <v>0</v>
      </c>
      <c r="CJ1514" s="72">
        <f t="shared" si="684"/>
        <v>0</v>
      </c>
      <c r="CK1514" s="72" t="b">
        <f t="shared" si="685"/>
        <v>0</v>
      </c>
      <c r="CL1514" s="72">
        <f t="shared" si="686"/>
        <v>0</v>
      </c>
      <c r="CM1514" s="72" t="b">
        <f t="shared" si="687"/>
        <v>0</v>
      </c>
      <c r="CN1514" s="72" t="b">
        <f t="shared" si="688"/>
        <v>0</v>
      </c>
      <c r="CP1514" s="13">
        <f t="shared" si="689"/>
        <v>0</v>
      </c>
      <c r="CQ1514" s="13" t="b">
        <f t="shared" si="690"/>
        <v>0</v>
      </c>
      <c r="CR1514" s="13" t="b">
        <f t="shared" si="691"/>
        <v>0</v>
      </c>
      <c r="CS1514" s="13" t="b">
        <f t="shared" si="697"/>
        <v>0</v>
      </c>
      <c r="CT1514" s="13" t="b">
        <f t="shared" si="696"/>
        <v>0</v>
      </c>
      <c r="CU1514" s="13" t="b">
        <f t="shared" si="698"/>
        <v>0</v>
      </c>
      <c r="CV1514" s="13" t="b">
        <f t="shared" si="692"/>
        <v>0</v>
      </c>
      <c r="CW1514" s="13" t="b">
        <f t="shared" si="693"/>
        <v>0</v>
      </c>
      <c r="CX1514" s="13" t="b">
        <f t="shared" si="694"/>
        <v>0</v>
      </c>
      <c r="CY1514" s="13" t="b">
        <f t="shared" si="695"/>
        <v>0</v>
      </c>
    </row>
    <row r="1515" spans="1:103" ht="15" thickBot="1">
      <c r="A1515" s="932"/>
      <c r="B1515" s="1133"/>
      <c r="C1515" s="1133"/>
      <c r="D1515" s="1133"/>
      <c r="E1515" s="1133"/>
      <c r="F1515" s="1133"/>
      <c r="G1515" s="1133"/>
      <c r="H1515" s="1133"/>
      <c r="I1515" s="1133"/>
      <c r="J1515" s="1133"/>
      <c r="K1515" s="1133"/>
      <c r="L1515" s="1133"/>
      <c r="M1515" s="1133"/>
      <c r="N1515" s="1133"/>
      <c r="O1515" s="1133"/>
      <c r="P1515" s="1133"/>
      <c r="Q1515" s="941"/>
      <c r="R1515" s="1133"/>
      <c r="S1515" s="1133"/>
      <c r="T1515" s="1133"/>
      <c r="U1515" s="1133"/>
      <c r="V1515" s="1133"/>
      <c r="W1515" s="121"/>
      <c r="X1515" s="121"/>
      <c r="Y1515" s="121"/>
      <c r="Z1515" s="121"/>
      <c r="AA1515" s="121" t="s">
        <v>50</v>
      </c>
      <c r="AB1515" s="122"/>
      <c r="AC1515" s="122"/>
      <c r="AD1515" s="121"/>
      <c r="AE1515" s="1133"/>
      <c r="AF1515" s="334">
        <f t="shared" si="670"/>
        <v>0</v>
      </c>
      <c r="AG1515" s="272">
        <f>IF(R1515="kompletna",Q1515*J1515*0.0036*'lista, wskaźniki'!$F$13, IF(R1515="częściowa",Q1515*J1515*0.0036*'lista, wskaźniki'!$F$14, IF(R1515="brak",Q1515*J1515*0.0036*'lista, wskaźniki'!$F$15,)))</f>
        <v>0</v>
      </c>
      <c r="AH1515" s="334">
        <f>IF(Y1515="inne",K1515*'lista, wskaźniki'!$E$35,IF(Y1515="to samo źródło",0,IF(Y1515=0,0)))</f>
        <v>0</v>
      </c>
      <c r="AI1515" s="334" t="b">
        <f>IF(AA1515="gaz z sieci",AC1515*'lista, wskaźniki'!$D$21)</f>
        <v>0</v>
      </c>
      <c r="AJ1515" s="272">
        <f>IF(AA1515="węgiel",AB1515*'lista, wskaźniki'!$D$20, IF('Sektor mieszkaniowy'!AA1515="drewno",'Sektor mieszkaniowy'!AB1515*'lista, wskaźniki'!$D$22,IF('Sektor mieszkaniowy'!AA1515="pellet",AB1515*'lista, wskaźniki'!$D$23,IF('Sektor mieszkaniowy'!AA1515="gaz z sieci",AB1515*'lista, wskaźniki'!$D$21,IF('Sektor mieszkaniowy'!AA1515="olej opałowy",'Sektor mieszkaniowy'!AB1515*'lista, wskaźniki'!$D$24)))))</f>
        <v>0</v>
      </c>
      <c r="AK1515" s="1136"/>
      <c r="AL1515" s="1133"/>
      <c r="AM1515" s="20">
        <f>IF(AA1515="węgiel",AF1515*1/3.6*'lista, wskaźniki'!$F$20,IF(AA1515="drewno",AF1515*1/3.6*'lista, wskaźniki'!$F$22,IF(AA1515="pellet",AF1515*1/3.6*'lista, wskaźniki'!$F$23,IF(AA1515="gaz z sieci",AF1515*1/3.6*'lista, wskaźniki'!$F$21,IF(AA1515="olej opałowy",AF1515*1/3.6*'lista, wskaźniki'!$F$24,0)))))</f>
        <v>0</v>
      </c>
      <c r="AN1515" s="20">
        <f>IF(AA1515="węgiel",AF1515*'lista, wskaźniki'!$E$42,IF(AA1515="drewno",AF1515*'lista, wskaźniki'!$G$42,IF(AA1515="pellet",AF1515*'lista, wskaźniki'!$H$42,IF(AA1515="gaz z sieci",AF1515*'lista, wskaźniki'!$F$42,IF(AA1515="olej opałowy",AF1515*'lista, wskaźniki'!$I$42,0)))))</f>
        <v>0</v>
      </c>
      <c r="AO1515" s="20">
        <f>IF(AA1515="węgiel",AF1515*'lista, wskaźniki'!$E$43,IF(AA1515="drewno",AF1515*'lista, wskaźniki'!$G$43,IF(AA1515="pellet",AF1515*'lista, wskaźniki'!$H$43,IF(AA1515="gaz z sieci",AF1515*'lista, wskaźniki'!$F$43,IF(AA1515="olej opałowy",AF1515*'lista, wskaźniki'!$I$43,0)))))</f>
        <v>0</v>
      </c>
      <c r="AP1515" s="20">
        <f>IF(AA1515="węgiel",AF1515*'lista, wskaźniki'!$E$44,IF(AA1515="drewno",AF1515*'lista, wskaźniki'!$G$44,IF(AA1515="pellet",AF1515*'lista, wskaźniki'!$H$44,IF(AA1515="gaz z sieci",AF1515*'lista, wskaźniki'!$F$44,IF(AA1515="olej opałowy",AF1515*'lista, wskaźniki'!$I$44,0)))))</f>
        <v>0</v>
      </c>
      <c r="AQ1515" s="20" t="b">
        <f>IF(Z1515="gaz",AH1515*1/3.6*'lista, wskaźniki'!$F$21,IF(Z1515="energia elektryczna",AH1515*1/3.6*'lista, wskaźniki'!$F$26))</f>
        <v>0</v>
      </c>
      <c r="AR1515" s="20" t="b">
        <f>IF(Z1515="gaz",AH1515*'lista, wskaźniki'!$F$42,IF(Z1515="energia elektryczna",AH1515*0))</f>
        <v>0</v>
      </c>
      <c r="AS1515" s="20" t="b">
        <f>IF(Z1515="gaz",AH1515*'lista, wskaźniki'!$F$43,IF(Z1515="energia elektryczna",AH1515*0))</f>
        <v>0</v>
      </c>
      <c r="AT1515" s="20" t="b">
        <f>IF(Z1515="gaz",AH1515*'lista, wskaźniki'!$F$44,IF(Z1515="energia elektryczna",AH1515*0))</f>
        <v>0</v>
      </c>
      <c r="AU1515" s="20">
        <f>AI1515*1/3.6*'lista, wskaźniki'!$F$21</f>
        <v>0</v>
      </c>
      <c r="AV1515" s="20">
        <f>AI1515*'lista, wskaźniki'!$F$42</f>
        <v>0</v>
      </c>
      <c r="AW1515" s="20">
        <f>AI1515*'lista, wskaźniki'!$F$43</f>
        <v>0</v>
      </c>
      <c r="AX1515" s="20">
        <f>AI1515*'lista, wskaźniki'!$F$44</f>
        <v>0</v>
      </c>
      <c r="AY1515" s="20">
        <f>AK1515*'lista, wskaźniki'!$F$26</f>
        <v>0</v>
      </c>
      <c r="AZ1515" s="20">
        <f t="shared" si="671"/>
        <v>0</v>
      </c>
      <c r="BA1515" s="20">
        <f t="shared" si="672"/>
        <v>0</v>
      </c>
      <c r="BB1515" s="20">
        <f t="shared" si="673"/>
        <v>0</v>
      </c>
      <c r="BC1515" s="20">
        <f t="shared" si="674"/>
        <v>0</v>
      </c>
      <c r="BD1515" s="1133"/>
      <c r="BE1515" s="1133"/>
      <c r="BF1515" s="1133"/>
      <c r="BG1515" s="1133"/>
      <c r="BH1515" s="121"/>
      <c r="BI1515" s="1133"/>
      <c r="BJ1515" s="121"/>
      <c r="BK1515" s="1133"/>
      <c r="BL1515" s="121"/>
      <c r="BM1515" s="121"/>
      <c r="BN1515" s="121"/>
      <c r="BO1515" s="121"/>
      <c r="BP1515" s="121"/>
      <c r="BQ1515" s="121"/>
      <c r="BR1515" s="121"/>
      <c r="BS1515" s="1139"/>
      <c r="BT1515" s="1139"/>
      <c r="BU1515" s="1139"/>
      <c r="BV1515" s="1139"/>
      <c r="BW1515" s="1139"/>
      <c r="BX1515" s="1139"/>
      <c r="BY1515" s="1145"/>
      <c r="CA1515" s="365" t="b">
        <f t="shared" si="675"/>
        <v>0</v>
      </c>
      <c r="CB1515" s="365" t="b">
        <f t="shared" si="676"/>
        <v>0</v>
      </c>
      <c r="CC1515" s="365">
        <f t="shared" si="677"/>
        <v>0</v>
      </c>
      <c r="CD1515" s="365" t="b">
        <f t="shared" si="678"/>
        <v>0</v>
      </c>
      <c r="CE1515" s="365" t="b">
        <f t="shared" si="679"/>
        <v>0</v>
      </c>
      <c r="CF1515" s="365" t="b">
        <f t="shared" si="680"/>
        <v>0</v>
      </c>
      <c r="CG1515" s="365" t="b">
        <f t="shared" si="681"/>
        <v>0</v>
      </c>
      <c r="CH1515" s="365" t="b">
        <f t="shared" si="682"/>
        <v>0</v>
      </c>
      <c r="CI1515" s="72" t="b">
        <f t="shared" si="683"/>
        <v>0</v>
      </c>
      <c r="CJ1515" s="72" t="b">
        <f t="shared" si="684"/>
        <v>0</v>
      </c>
      <c r="CK1515" s="72">
        <f t="shared" si="685"/>
        <v>0</v>
      </c>
      <c r="CL1515" s="72">
        <f t="shared" si="686"/>
        <v>0</v>
      </c>
      <c r="CM1515" s="72" t="b">
        <f t="shared" si="687"/>
        <v>0</v>
      </c>
      <c r="CN1515" s="72" t="b">
        <f t="shared" si="688"/>
        <v>0</v>
      </c>
      <c r="CP1515" s="13">
        <f t="shared" si="689"/>
        <v>0</v>
      </c>
      <c r="CQ1515" s="13" t="b">
        <f t="shared" si="690"/>
        <v>0</v>
      </c>
      <c r="CR1515" s="13" t="b">
        <f t="shared" si="691"/>
        <v>0</v>
      </c>
      <c r="CS1515" s="13" t="b">
        <f t="shared" si="697"/>
        <v>0</v>
      </c>
      <c r="CT1515" s="13" t="b">
        <f t="shared" si="696"/>
        <v>0</v>
      </c>
      <c r="CU1515" s="13" t="b">
        <f t="shared" si="698"/>
        <v>0</v>
      </c>
      <c r="CV1515" s="13" t="b">
        <f t="shared" si="692"/>
        <v>0</v>
      </c>
      <c r="CW1515" s="13" t="b">
        <f t="shared" si="693"/>
        <v>0</v>
      </c>
      <c r="CX1515" s="13" t="b">
        <f t="shared" si="694"/>
        <v>0</v>
      </c>
      <c r="CY1515" s="13" t="b">
        <f t="shared" si="695"/>
        <v>0</v>
      </c>
    </row>
    <row r="1516" spans="1:103" ht="15" thickBot="1">
      <c r="A1516" s="932"/>
      <c r="B1516" s="1133"/>
      <c r="C1516" s="1133"/>
      <c r="D1516" s="1133"/>
      <c r="E1516" s="1133"/>
      <c r="F1516" s="1133"/>
      <c r="G1516" s="1133"/>
      <c r="H1516" s="1133"/>
      <c r="I1516" s="1133"/>
      <c r="J1516" s="1133"/>
      <c r="K1516" s="1133"/>
      <c r="L1516" s="1133"/>
      <c r="M1516" s="1133"/>
      <c r="N1516" s="1133"/>
      <c r="O1516" s="1133"/>
      <c r="P1516" s="1133"/>
      <c r="Q1516" s="941"/>
      <c r="R1516" s="1133"/>
      <c r="S1516" s="1133"/>
      <c r="T1516" s="1133"/>
      <c r="U1516" s="1133"/>
      <c r="V1516" s="1133"/>
      <c r="W1516" s="121"/>
      <c r="X1516" s="121"/>
      <c r="Y1516" s="121"/>
      <c r="Z1516" s="121"/>
      <c r="AA1516" s="121" t="s">
        <v>38</v>
      </c>
      <c r="AB1516" s="122"/>
      <c r="AC1516" s="122"/>
      <c r="AD1516" s="121"/>
      <c r="AE1516" s="1133"/>
      <c r="AF1516" s="334">
        <f t="shared" si="670"/>
        <v>0</v>
      </c>
      <c r="AG1516" s="272">
        <f>IF(R1516="kompletna",Q1516*J1516*0.0036*'lista, wskaźniki'!$F$13, IF(R1516="częściowa",Q1516*J1516*0.0036*'lista, wskaźniki'!$F$14, IF(R1516="brak",Q1516*J1516*0.0036*'lista, wskaźniki'!$F$15,)))</f>
        <v>0</v>
      </c>
      <c r="AH1516" s="334">
        <f>IF(Y1516="inne",K1516*'lista, wskaźniki'!$E$35,IF(Y1516="to samo źródło",0,IF(Y1516=0,0)))</f>
        <v>0</v>
      </c>
      <c r="AI1516" s="334">
        <f>IF(AA1516="gaz z sieci",AC1516*'lista, wskaźniki'!$D$21)</f>
        <v>0</v>
      </c>
      <c r="AJ1516" s="272">
        <f>IF(AA1516="węgiel",AB1516*'lista, wskaźniki'!$D$20, IF('Sektor mieszkaniowy'!AA1516="drewno",'Sektor mieszkaniowy'!AB1516*'lista, wskaźniki'!$D$22,IF('Sektor mieszkaniowy'!AA1516="pellet",AB1516*'lista, wskaźniki'!$D$23,IF('Sektor mieszkaniowy'!AA1516="gaz z sieci",AB1516*'lista, wskaźniki'!$D$21,IF('Sektor mieszkaniowy'!AA1516="olej opałowy",'Sektor mieszkaniowy'!AB1516*'lista, wskaźniki'!$D$24)))))</f>
        <v>0</v>
      </c>
      <c r="AK1516" s="1136"/>
      <c r="AL1516" s="1133"/>
      <c r="AM1516" s="20">
        <f>IF(AA1516="węgiel",AF1516*1/3.6*'lista, wskaźniki'!$F$20,IF(AA1516="drewno",AF1516*1/3.6*'lista, wskaźniki'!$F$22,IF(AA1516="pellet",AF1516*1/3.6*'lista, wskaźniki'!$F$23,IF(AA1516="gaz z sieci",AF1516*1/3.6*'lista, wskaźniki'!$F$21,IF(AA1516="olej opałowy",AF1516*1/3.6*'lista, wskaźniki'!$F$24,0)))))</f>
        <v>0</v>
      </c>
      <c r="AN1516" s="20">
        <f>IF(AA1516="węgiel",AF1516*'lista, wskaźniki'!$E$42,IF(AA1516="drewno",AF1516*'lista, wskaźniki'!$G$42,IF(AA1516="pellet",AF1516*'lista, wskaźniki'!$H$42,IF(AA1516="gaz z sieci",AF1516*'lista, wskaźniki'!$F$42,IF(AA1516="olej opałowy",AF1516*'lista, wskaźniki'!$I$42,0)))))</f>
        <v>0</v>
      </c>
      <c r="AO1516" s="20">
        <f>IF(AA1516="węgiel",AF1516*'lista, wskaźniki'!$E$43,IF(AA1516="drewno",AF1516*'lista, wskaźniki'!$G$43,IF(AA1516="pellet",AF1516*'lista, wskaźniki'!$H$43,IF(AA1516="gaz z sieci",AF1516*'lista, wskaźniki'!$F$43,IF(AA1516="olej opałowy",AF1516*'lista, wskaźniki'!$I$43,0)))))</f>
        <v>0</v>
      </c>
      <c r="AP1516" s="20">
        <f>IF(AA1516="węgiel",AF1516*'lista, wskaźniki'!$E$44,IF(AA1516="drewno",AF1516*'lista, wskaźniki'!$G$44,IF(AA1516="pellet",AF1516*'lista, wskaźniki'!$H$44,IF(AA1516="gaz z sieci",AF1516*'lista, wskaźniki'!$F$44,IF(AA1516="olej opałowy",AF1516*'lista, wskaźniki'!$I$44,0)))))</f>
        <v>0</v>
      </c>
      <c r="AQ1516" s="20" t="b">
        <f>IF(Z1516="gaz",AH1516*1/3.6*'lista, wskaźniki'!$F$21,IF(Z1516="energia elektryczna",AH1516*1/3.6*'lista, wskaźniki'!$F$26))</f>
        <v>0</v>
      </c>
      <c r="AR1516" s="20" t="b">
        <f>IF(Z1516="gaz",AH1516*'lista, wskaźniki'!$F$42,IF(Z1516="energia elektryczna",AH1516*0))</f>
        <v>0</v>
      </c>
      <c r="AS1516" s="20" t="b">
        <f>IF(Z1516="gaz",AH1516*'lista, wskaźniki'!$F$43,IF(Z1516="energia elektryczna",AH1516*0))</f>
        <v>0</v>
      </c>
      <c r="AT1516" s="20" t="b">
        <f>IF(Z1516="gaz",AH1516*'lista, wskaźniki'!$F$44,IF(Z1516="energia elektryczna",AH1516*0))</f>
        <v>0</v>
      </c>
      <c r="AU1516" s="20">
        <f>AI1516*1/3.6*'lista, wskaźniki'!$F$21</f>
        <v>0</v>
      </c>
      <c r="AV1516" s="20">
        <f>AI1516*'lista, wskaźniki'!$F$42</f>
        <v>0</v>
      </c>
      <c r="AW1516" s="20">
        <f>AI1516*'lista, wskaźniki'!$F$43</f>
        <v>0</v>
      </c>
      <c r="AX1516" s="20">
        <f>AI1516*'lista, wskaźniki'!$F$44</f>
        <v>0</v>
      </c>
      <c r="AY1516" s="20">
        <f>AK1516*'lista, wskaźniki'!$F$26</f>
        <v>0</v>
      </c>
      <c r="AZ1516" s="20">
        <f t="shared" si="671"/>
        <v>0</v>
      </c>
      <c r="BA1516" s="20">
        <f t="shared" si="672"/>
        <v>0</v>
      </c>
      <c r="BB1516" s="20">
        <f t="shared" si="673"/>
        <v>0</v>
      </c>
      <c r="BC1516" s="20">
        <f t="shared" si="674"/>
        <v>0</v>
      </c>
      <c r="BD1516" s="1133"/>
      <c r="BE1516" s="1133"/>
      <c r="BF1516" s="1133"/>
      <c r="BG1516" s="1133"/>
      <c r="BH1516" s="121"/>
      <c r="BI1516" s="1133"/>
      <c r="BJ1516" s="121"/>
      <c r="BK1516" s="1133"/>
      <c r="BL1516" s="121"/>
      <c r="BM1516" s="121"/>
      <c r="BN1516" s="121"/>
      <c r="BO1516" s="121"/>
      <c r="BP1516" s="121"/>
      <c r="BQ1516" s="121"/>
      <c r="BR1516" s="121"/>
      <c r="BS1516" s="1139"/>
      <c r="BT1516" s="1139"/>
      <c r="BU1516" s="1139"/>
      <c r="BV1516" s="1139"/>
      <c r="BW1516" s="1139"/>
      <c r="BX1516" s="1139"/>
      <c r="BY1516" s="1145"/>
      <c r="CA1516" s="365" t="b">
        <f t="shared" si="675"/>
        <v>0</v>
      </c>
      <c r="CB1516" s="365" t="b">
        <f t="shared" si="676"/>
        <v>0</v>
      </c>
      <c r="CC1516" s="365" t="b">
        <f t="shared" si="677"/>
        <v>0</v>
      </c>
      <c r="CD1516" s="365">
        <f t="shared" si="678"/>
        <v>0</v>
      </c>
      <c r="CE1516" s="365" t="b">
        <f t="shared" si="679"/>
        <v>0</v>
      </c>
      <c r="CF1516" s="365" t="b">
        <f t="shared" si="680"/>
        <v>0</v>
      </c>
      <c r="CG1516" s="365" t="b">
        <f t="shared" si="681"/>
        <v>0</v>
      </c>
      <c r="CH1516" s="365">
        <f t="shared" si="682"/>
        <v>0</v>
      </c>
      <c r="CI1516" s="72" t="b">
        <f t="shared" si="683"/>
        <v>0</v>
      </c>
      <c r="CJ1516" s="72" t="b">
        <f t="shared" si="684"/>
        <v>0</v>
      </c>
      <c r="CK1516" s="72" t="b">
        <f t="shared" si="685"/>
        <v>0</v>
      </c>
      <c r="CL1516" s="72">
        <f t="shared" si="686"/>
        <v>0</v>
      </c>
      <c r="CM1516" s="72" t="b">
        <f t="shared" si="687"/>
        <v>0</v>
      </c>
      <c r="CN1516" s="72" t="b">
        <f t="shared" si="688"/>
        <v>0</v>
      </c>
      <c r="CP1516" s="13">
        <f t="shared" si="689"/>
        <v>0</v>
      </c>
      <c r="CQ1516" s="13" t="b">
        <f t="shared" si="690"/>
        <v>0</v>
      </c>
      <c r="CR1516" s="13" t="b">
        <f t="shared" si="691"/>
        <v>0</v>
      </c>
      <c r="CS1516" s="13" t="b">
        <f t="shared" si="697"/>
        <v>0</v>
      </c>
      <c r="CT1516" s="13" t="b">
        <f t="shared" si="696"/>
        <v>0</v>
      </c>
      <c r="CU1516" s="13" t="b">
        <f t="shared" si="698"/>
        <v>0</v>
      </c>
      <c r="CV1516" s="13" t="b">
        <f t="shared" si="692"/>
        <v>0</v>
      </c>
      <c r="CW1516" s="13" t="b">
        <f t="shared" si="693"/>
        <v>0</v>
      </c>
      <c r="CX1516" s="13" t="b">
        <f t="shared" si="694"/>
        <v>0</v>
      </c>
      <c r="CY1516" s="13" t="b">
        <f t="shared" si="695"/>
        <v>0</v>
      </c>
    </row>
    <row r="1517" spans="1:103" ht="15" thickBot="1">
      <c r="A1517" s="933"/>
      <c r="B1517" s="1134"/>
      <c r="C1517" s="1134"/>
      <c r="D1517" s="1134"/>
      <c r="E1517" s="1134"/>
      <c r="F1517" s="1134"/>
      <c r="G1517" s="1134"/>
      <c r="H1517" s="1134"/>
      <c r="I1517" s="1134"/>
      <c r="J1517" s="1134"/>
      <c r="K1517" s="1134"/>
      <c r="L1517" s="1134"/>
      <c r="M1517" s="1134"/>
      <c r="N1517" s="1134"/>
      <c r="O1517" s="1134"/>
      <c r="P1517" s="1134"/>
      <c r="Q1517" s="942"/>
      <c r="R1517" s="1134"/>
      <c r="S1517" s="1134"/>
      <c r="T1517" s="1134"/>
      <c r="U1517" s="1134"/>
      <c r="V1517" s="1134"/>
      <c r="W1517" s="123"/>
      <c r="X1517" s="123"/>
      <c r="Y1517" s="123"/>
      <c r="Z1517" s="123"/>
      <c r="AA1517" s="123" t="s">
        <v>37</v>
      </c>
      <c r="AB1517" s="124"/>
      <c r="AC1517" s="124"/>
      <c r="AD1517" s="123"/>
      <c r="AE1517" s="1134"/>
      <c r="AF1517" s="334">
        <f t="shared" si="670"/>
        <v>0</v>
      </c>
      <c r="AG1517" s="272">
        <f>IF(R1517="kompletna",Q1517*J1517*0.0036*'lista, wskaźniki'!$F$13, IF(R1517="częściowa",Q1517*J1517*0.0036*'lista, wskaźniki'!$F$14, IF(R1517="brak",Q1517*J1517*0.0036*'lista, wskaźniki'!$F$15,)))</f>
        <v>0</v>
      </c>
      <c r="AH1517" s="334">
        <f>IF(Y1517="inne",K1517*'lista, wskaźniki'!$E$35,IF(Y1517="to samo źródło",0,IF(Y1517=0,0)))</f>
        <v>0</v>
      </c>
      <c r="AI1517" s="334" t="b">
        <f>IF(AA1517="gaz z sieci",AC1517*'lista, wskaźniki'!$D$21)</f>
        <v>0</v>
      </c>
      <c r="AJ1517" s="272">
        <f>IF(AA1517="węgiel",AB1517*'lista, wskaźniki'!$D$20, IF('Sektor mieszkaniowy'!AA1517="drewno",'Sektor mieszkaniowy'!AB1517*'lista, wskaźniki'!$D$22,IF('Sektor mieszkaniowy'!AA1517="pellet",AB1517*'lista, wskaźniki'!$D$23,IF('Sektor mieszkaniowy'!AA1517="gaz z sieci",AB1517*'lista, wskaźniki'!$D$21,IF('Sektor mieszkaniowy'!AA1517="olej opałowy",'Sektor mieszkaniowy'!AB1517*'lista, wskaźniki'!$D$24)))))</f>
        <v>0</v>
      </c>
      <c r="AK1517" s="1137"/>
      <c r="AL1517" s="1134"/>
      <c r="AM1517" s="20">
        <f>IF(AA1517="węgiel",AF1517*1/3.6*'lista, wskaźniki'!$F$20,IF(AA1517="drewno",AF1517*1/3.6*'lista, wskaźniki'!$F$22,IF(AA1517="pellet",AF1517*1/3.6*'lista, wskaźniki'!$F$23,IF(AA1517="gaz z sieci",AF1517*1/3.6*'lista, wskaźniki'!$F$21,IF(AA1517="olej opałowy",AF1517*1/3.6*'lista, wskaźniki'!$F$24,0)))))</f>
        <v>0</v>
      </c>
      <c r="AN1517" s="20">
        <f>IF(AA1517="węgiel",AF1517*'lista, wskaźniki'!$E$42,IF(AA1517="drewno",AF1517*'lista, wskaźniki'!$G$42,IF(AA1517="pellet",AF1517*'lista, wskaźniki'!$H$42,IF(AA1517="gaz z sieci",AF1517*'lista, wskaźniki'!$F$42,IF(AA1517="olej opałowy",AF1517*'lista, wskaźniki'!$I$42,0)))))</f>
        <v>0</v>
      </c>
      <c r="AO1517" s="20">
        <f>IF(AA1517="węgiel",AF1517*'lista, wskaźniki'!$E$43,IF(AA1517="drewno",AF1517*'lista, wskaźniki'!$G$43,IF(AA1517="pellet",AF1517*'lista, wskaźniki'!$H$43,IF(AA1517="gaz z sieci",AF1517*'lista, wskaźniki'!$F$43,IF(AA1517="olej opałowy",AF1517*'lista, wskaźniki'!$I$43,0)))))</f>
        <v>0</v>
      </c>
      <c r="AP1517" s="20">
        <f>IF(AA1517="węgiel",AF1517*'lista, wskaźniki'!$E$44,IF(AA1517="drewno",AF1517*'lista, wskaźniki'!$G$44,IF(AA1517="pellet",AF1517*'lista, wskaźniki'!$H$44,IF(AA1517="gaz z sieci",AF1517*'lista, wskaźniki'!$F$44,IF(AA1517="olej opałowy",AF1517*'lista, wskaźniki'!$I$44,0)))))</f>
        <v>0</v>
      </c>
      <c r="AQ1517" s="20" t="b">
        <f>IF(Z1517="gaz",AH1517*1/3.6*'lista, wskaźniki'!$F$21,IF(Z1517="energia elektryczna",AH1517*1/3.6*'lista, wskaźniki'!$F$26))</f>
        <v>0</v>
      </c>
      <c r="AR1517" s="20" t="b">
        <f>IF(Z1517="gaz",AH1517*'lista, wskaźniki'!$F$42,IF(Z1517="energia elektryczna",AH1517*0))</f>
        <v>0</v>
      </c>
      <c r="AS1517" s="20" t="b">
        <f>IF(Z1517="gaz",AH1517*'lista, wskaźniki'!$F$43,IF(Z1517="energia elektryczna",AH1517*0))</f>
        <v>0</v>
      </c>
      <c r="AT1517" s="20" t="b">
        <f>IF(Z1517="gaz",AH1517*'lista, wskaźniki'!$F$44,IF(Z1517="energia elektryczna",AH1517*0))</f>
        <v>0</v>
      </c>
      <c r="AU1517" s="20">
        <f>AI1517*1/3.6*'lista, wskaźniki'!$F$21</f>
        <v>0</v>
      </c>
      <c r="AV1517" s="20">
        <f>AI1517*'lista, wskaźniki'!$F$42</f>
        <v>0</v>
      </c>
      <c r="AW1517" s="20">
        <f>AI1517*'lista, wskaźniki'!$F$43</f>
        <v>0</v>
      </c>
      <c r="AX1517" s="20">
        <f>AI1517*'lista, wskaźniki'!$F$44</f>
        <v>0</v>
      </c>
      <c r="AY1517" s="20">
        <f>AK1517*'lista, wskaźniki'!$F$26</f>
        <v>0</v>
      </c>
      <c r="AZ1517" s="20">
        <f t="shared" si="671"/>
        <v>0</v>
      </c>
      <c r="BA1517" s="20">
        <f t="shared" si="672"/>
        <v>0</v>
      </c>
      <c r="BB1517" s="20">
        <f t="shared" si="673"/>
        <v>0</v>
      </c>
      <c r="BC1517" s="20">
        <f t="shared" si="674"/>
        <v>0</v>
      </c>
      <c r="BD1517" s="1134"/>
      <c r="BE1517" s="1134"/>
      <c r="BF1517" s="1134"/>
      <c r="BG1517" s="1134"/>
      <c r="BH1517" s="123"/>
      <c r="BI1517" s="1134"/>
      <c r="BJ1517" s="123"/>
      <c r="BK1517" s="1134"/>
      <c r="BL1517" s="123"/>
      <c r="BM1517" s="123"/>
      <c r="BN1517" s="123"/>
      <c r="BO1517" s="123"/>
      <c r="BP1517" s="123"/>
      <c r="BQ1517" s="123"/>
      <c r="BR1517" s="123"/>
      <c r="BS1517" s="1140"/>
      <c r="BT1517" s="1140"/>
      <c r="BU1517" s="1140"/>
      <c r="BV1517" s="1140"/>
      <c r="BW1517" s="1140"/>
      <c r="BX1517" s="1140"/>
      <c r="BY1517" s="1146"/>
      <c r="CA1517" s="365" t="b">
        <f t="shared" si="675"/>
        <v>0</v>
      </c>
      <c r="CB1517" s="365" t="b">
        <f t="shared" si="676"/>
        <v>0</v>
      </c>
      <c r="CC1517" s="365" t="b">
        <f t="shared" si="677"/>
        <v>0</v>
      </c>
      <c r="CD1517" s="365" t="b">
        <f t="shared" si="678"/>
        <v>0</v>
      </c>
      <c r="CE1517" s="365">
        <f t="shared" si="679"/>
        <v>0</v>
      </c>
      <c r="CF1517" s="365" t="b">
        <f t="shared" si="680"/>
        <v>0</v>
      </c>
      <c r="CG1517" s="365" t="b">
        <f t="shared" si="681"/>
        <v>0</v>
      </c>
      <c r="CH1517" s="365" t="b">
        <f t="shared" si="682"/>
        <v>0</v>
      </c>
      <c r="CI1517" s="72" t="b">
        <f t="shared" si="683"/>
        <v>0</v>
      </c>
      <c r="CJ1517" s="72" t="b">
        <f t="shared" si="684"/>
        <v>0</v>
      </c>
      <c r="CK1517" s="72" t="b">
        <f t="shared" si="685"/>
        <v>0</v>
      </c>
      <c r="CL1517" s="72">
        <f t="shared" si="686"/>
        <v>0</v>
      </c>
      <c r="CM1517" s="72">
        <f t="shared" si="687"/>
        <v>0</v>
      </c>
      <c r="CN1517" s="72" t="b">
        <f t="shared" si="688"/>
        <v>0</v>
      </c>
      <c r="CP1517" s="13">
        <f t="shared" si="689"/>
        <v>0</v>
      </c>
      <c r="CQ1517" s="13" t="b">
        <f t="shared" si="690"/>
        <v>0</v>
      </c>
      <c r="CR1517" s="13" t="b">
        <f t="shared" si="691"/>
        <v>0</v>
      </c>
      <c r="CS1517" s="13" t="b">
        <f t="shared" si="697"/>
        <v>0</v>
      </c>
      <c r="CT1517" s="13" t="b">
        <f t="shared" si="696"/>
        <v>0</v>
      </c>
      <c r="CU1517" s="13" t="b">
        <f t="shared" si="698"/>
        <v>0</v>
      </c>
      <c r="CV1517" s="13" t="b">
        <f t="shared" si="692"/>
        <v>0</v>
      </c>
      <c r="CW1517" s="13" t="b">
        <f t="shared" si="693"/>
        <v>0</v>
      </c>
      <c r="CX1517" s="13" t="b">
        <f t="shared" si="694"/>
        <v>0</v>
      </c>
      <c r="CY1517" s="13" t="b">
        <f t="shared" si="695"/>
        <v>0</v>
      </c>
    </row>
    <row r="1518" spans="1:103" ht="15" thickBot="1">
      <c r="A1518" s="931">
        <v>304</v>
      </c>
      <c r="B1518" s="1132" t="s">
        <v>213</v>
      </c>
      <c r="C1518" s="1132">
        <v>51</v>
      </c>
      <c r="D1518" s="1132" t="s">
        <v>1</v>
      </c>
      <c r="E1518" s="1132" t="s">
        <v>5</v>
      </c>
      <c r="F1518" s="1132">
        <v>9</v>
      </c>
      <c r="G1518" s="1132">
        <v>6</v>
      </c>
      <c r="H1518" s="1132"/>
      <c r="I1518" s="1132" t="s">
        <v>13</v>
      </c>
      <c r="J1518" s="1132">
        <v>130</v>
      </c>
      <c r="K1518" s="1132">
        <v>4</v>
      </c>
      <c r="L1518" s="1132" t="s">
        <v>16</v>
      </c>
      <c r="M1518" s="1132">
        <v>100</v>
      </c>
      <c r="N1518" s="1132" t="s">
        <v>16</v>
      </c>
      <c r="O1518" s="1132">
        <v>100</v>
      </c>
      <c r="P1518" s="1132" t="s">
        <v>16</v>
      </c>
      <c r="Q1518" s="940">
        <f>IF(I1518="&lt;1966",'lista, wskaźniki'!$G$4,IF(I1518="1967-1985",'lista, wskaźniki'!$G$5,IF(I1518="1986-1992",'lista, wskaźniki'!$G$6,IF(I1518="1993-1996",'lista, wskaźniki'!$G$7,IF(I1518="&gt;1997",'lista, wskaźniki'!$G$8,IF(I1518=0,'lista, wskaźniki'!$G$4))))))</f>
        <v>130</v>
      </c>
      <c r="R1518" s="1132" t="s">
        <v>21</v>
      </c>
      <c r="S1518" s="1132" t="s">
        <v>27</v>
      </c>
      <c r="T1518" s="1132">
        <v>11</v>
      </c>
      <c r="U1518" s="1132">
        <v>1998</v>
      </c>
      <c r="V1518" s="1132"/>
      <c r="W1518" s="119" t="s">
        <v>35</v>
      </c>
      <c r="X1518" s="119" t="s">
        <v>39</v>
      </c>
      <c r="Y1518" s="119" t="s">
        <v>42</v>
      </c>
      <c r="Z1518" s="119"/>
      <c r="AA1518" s="119" t="s">
        <v>35</v>
      </c>
      <c r="AB1518" s="120"/>
      <c r="AC1518" s="120"/>
      <c r="AD1518" s="119"/>
      <c r="AE1518" s="1132">
        <v>10</v>
      </c>
      <c r="AF1518" s="334">
        <f t="shared" si="670"/>
        <v>0</v>
      </c>
      <c r="AG1518" s="272">
        <v>0</v>
      </c>
      <c r="AH1518" s="334">
        <f>IF(Y1518="inne",K1518*'lista, wskaźniki'!$E$35,IF(Y1518="to samo źródło",0,IF(Y1518=0,0)))</f>
        <v>0</v>
      </c>
      <c r="AI1518" s="334" t="b">
        <f>IF(AA1518="gaz z sieci",AC1518*'lista, wskaźniki'!$D$21)</f>
        <v>0</v>
      </c>
      <c r="AJ1518" s="272">
        <f>IF(AA1518="węgiel",AB1518*'lista, wskaźniki'!$D$20, IF('Sektor mieszkaniowy'!AA1518="drewno",'Sektor mieszkaniowy'!AB1518*'lista, wskaźniki'!$D$22,IF('Sektor mieszkaniowy'!AA1518="pellet",AB1518*'lista, wskaźniki'!$D$23,IF('Sektor mieszkaniowy'!AA1518="gaz z sieci",AB1518*'lista, wskaźniki'!$D$21,IF('Sektor mieszkaniowy'!AA1518="olej opałowy",'Sektor mieszkaniowy'!AB1518*'lista, wskaźniki'!$D$24)))))</f>
        <v>0</v>
      </c>
      <c r="AK1518" s="1135">
        <f>AL1518/'lista, wskaźniki'!$A$127</f>
        <v>0</v>
      </c>
      <c r="AL1518" s="1132"/>
      <c r="AM1518" s="20">
        <f>IF(AA1518="węgiel",AF1518*1/3.6*'lista, wskaźniki'!$F$20,IF(AA1518="drewno",AF1518*1/3.6*'lista, wskaźniki'!$F$22,IF(AA1518="pellet",AF1518*1/3.6*'lista, wskaźniki'!$F$23,IF(AA1518="gaz z sieci",AF1518*1/3.6*'lista, wskaźniki'!$F$21,IF(AA1518="olej opałowy",AF1518*1/3.6*'lista, wskaźniki'!$F$24,0)))))</f>
        <v>0</v>
      </c>
      <c r="AN1518" s="20">
        <f>IF(AA1518="węgiel",AF1518*'lista, wskaźniki'!$E$42,IF(AA1518="drewno",AF1518*'lista, wskaźniki'!$G$42,IF(AA1518="pellet",AF1518*'lista, wskaźniki'!$H$42,IF(AA1518="gaz z sieci",AF1518*'lista, wskaźniki'!$F$42,IF(AA1518="olej opałowy",AF1518*'lista, wskaźniki'!$I$42,0)))))</f>
        <v>0</v>
      </c>
      <c r="AO1518" s="20">
        <f>IF(AA1518="węgiel",AF1518*'lista, wskaźniki'!$E$43,IF(AA1518="drewno",AF1518*'lista, wskaźniki'!$G$43,IF(AA1518="pellet",AF1518*'lista, wskaźniki'!$H$43,IF(AA1518="gaz z sieci",AF1518*'lista, wskaźniki'!$F$43,IF(AA1518="olej opałowy",AF1518*'lista, wskaźniki'!$I$43,0)))))</f>
        <v>0</v>
      </c>
      <c r="AP1518" s="20">
        <f>IF(AA1518="węgiel",AF1518*'lista, wskaźniki'!$E$44,IF(AA1518="drewno",AF1518*'lista, wskaźniki'!$G$44,IF(AA1518="pellet",AF1518*'lista, wskaźniki'!$H$44,IF(AA1518="gaz z sieci",AF1518*'lista, wskaźniki'!$F$44,IF(AA1518="olej opałowy",AF1518*'lista, wskaźniki'!$I$44,0)))))</f>
        <v>0</v>
      </c>
      <c r="AQ1518" s="20" t="b">
        <f>IF(Z1518="gaz",AH1518*1/3.6*'lista, wskaźniki'!$F$21,IF(Z1518="energia elektryczna",AH1518*1/3.6*'lista, wskaźniki'!$F$26))</f>
        <v>0</v>
      </c>
      <c r="AR1518" s="20" t="b">
        <f>IF(Z1518="gaz",AH1518*'lista, wskaźniki'!$F$42,IF(Z1518="energia elektryczna",AH1518*0))</f>
        <v>0</v>
      </c>
      <c r="AS1518" s="20" t="b">
        <f>IF(Z1518="gaz",AH1518*'lista, wskaźniki'!$F$43,IF(Z1518="energia elektryczna",AH1518*0))</f>
        <v>0</v>
      </c>
      <c r="AT1518" s="20" t="b">
        <f>IF(Z1518="gaz",AH1518*'lista, wskaźniki'!$F$44,IF(Z1518="energia elektryczna",AH1518*0))</f>
        <v>0</v>
      </c>
      <c r="AU1518" s="20">
        <f>AI1518*1/3.6*'lista, wskaźniki'!$F$21</f>
        <v>0</v>
      </c>
      <c r="AV1518" s="20">
        <f>AI1518*'lista, wskaźniki'!$F$42</f>
        <v>0</v>
      </c>
      <c r="AW1518" s="20">
        <f>AI1518*'lista, wskaźniki'!$F$43</f>
        <v>0</v>
      </c>
      <c r="AX1518" s="20">
        <f>AI1518*'lista, wskaźniki'!$F$44</f>
        <v>0</v>
      </c>
      <c r="AY1518" s="20">
        <f>AK1518*'lista, wskaźniki'!$F$26</f>
        <v>0</v>
      </c>
      <c r="AZ1518" s="20">
        <f t="shared" si="671"/>
        <v>0</v>
      </c>
      <c r="BA1518" s="20">
        <f t="shared" si="672"/>
        <v>0</v>
      </c>
      <c r="BB1518" s="20">
        <f t="shared" si="673"/>
        <v>0</v>
      </c>
      <c r="BC1518" s="20">
        <f t="shared" si="674"/>
        <v>0</v>
      </c>
      <c r="BD1518" s="1132" t="s">
        <v>17</v>
      </c>
      <c r="BE1518" s="1132" t="s">
        <v>17</v>
      </c>
      <c r="BF1518" s="1132" t="s">
        <v>17</v>
      </c>
      <c r="BG1518" s="1132" t="s">
        <v>17</v>
      </c>
      <c r="BH1518" s="119"/>
      <c r="BI1518" s="1132" t="s">
        <v>16</v>
      </c>
      <c r="BJ1518" s="119" t="s">
        <v>52</v>
      </c>
      <c r="BK1518" s="1132" t="s">
        <v>17</v>
      </c>
      <c r="BL1518" s="119"/>
      <c r="BM1518" s="119"/>
      <c r="BN1518" s="119"/>
      <c r="BO1518" s="119" t="s">
        <v>57</v>
      </c>
      <c r="BP1518" s="119" t="s">
        <v>52</v>
      </c>
      <c r="BQ1518" s="119" t="s">
        <v>120</v>
      </c>
      <c r="BR1518" s="119">
        <v>2</v>
      </c>
      <c r="BS1518" s="1138">
        <v>24000</v>
      </c>
      <c r="BT1518" s="1138">
        <v>7000</v>
      </c>
      <c r="BU1518" s="1138">
        <v>5000</v>
      </c>
      <c r="BV1518" s="1138"/>
      <c r="BW1518" s="1138">
        <v>2800</v>
      </c>
      <c r="BX1518" s="1138">
        <v>2000</v>
      </c>
      <c r="BY1518" s="1144"/>
      <c r="CA1518" s="365">
        <f t="shared" si="675"/>
        <v>0</v>
      </c>
      <c r="CB1518" s="365" t="b">
        <f t="shared" si="676"/>
        <v>0</v>
      </c>
      <c r="CC1518" s="365" t="b">
        <f t="shared" si="677"/>
        <v>0</v>
      </c>
      <c r="CD1518" s="365" t="b">
        <f t="shared" si="678"/>
        <v>0</v>
      </c>
      <c r="CE1518" s="365" t="b">
        <f t="shared" si="679"/>
        <v>0</v>
      </c>
      <c r="CF1518" s="365" t="b">
        <f t="shared" si="680"/>
        <v>0</v>
      </c>
      <c r="CG1518" s="365" t="b">
        <f t="shared" si="681"/>
        <v>0</v>
      </c>
      <c r="CH1518" s="365" t="b">
        <f t="shared" si="682"/>
        <v>0</v>
      </c>
      <c r="CI1518" s="72">
        <f t="shared" si="683"/>
        <v>0</v>
      </c>
      <c r="CJ1518" s="72" t="b">
        <f t="shared" si="684"/>
        <v>0</v>
      </c>
      <c r="CK1518" s="72" t="b">
        <f t="shared" si="685"/>
        <v>0</v>
      </c>
      <c r="CL1518" s="72">
        <f t="shared" si="686"/>
        <v>0</v>
      </c>
      <c r="CM1518" s="72" t="b">
        <f t="shared" si="687"/>
        <v>0</v>
      </c>
      <c r="CN1518" s="72" t="b">
        <f t="shared" si="688"/>
        <v>0</v>
      </c>
      <c r="CP1518" s="13" t="b">
        <f t="shared" si="689"/>
        <v>0</v>
      </c>
      <c r="CQ1518" s="13" t="b">
        <f t="shared" si="690"/>
        <v>0</v>
      </c>
      <c r="CR1518" s="13" t="b">
        <f t="shared" si="691"/>
        <v>0</v>
      </c>
      <c r="CS1518" s="13" t="b">
        <f t="shared" si="697"/>
        <v>0</v>
      </c>
      <c r="CT1518" s="13" t="b">
        <f t="shared" si="696"/>
        <v>0</v>
      </c>
      <c r="CU1518" s="13" t="b">
        <f t="shared" si="698"/>
        <v>0</v>
      </c>
      <c r="CV1518" s="13">
        <f t="shared" si="692"/>
        <v>130</v>
      </c>
      <c r="CW1518" s="13">
        <f t="shared" si="693"/>
        <v>130</v>
      </c>
      <c r="CX1518" s="13" t="b">
        <f t="shared" si="694"/>
        <v>0</v>
      </c>
      <c r="CY1518" s="13" t="b">
        <f t="shared" si="695"/>
        <v>0</v>
      </c>
    </row>
    <row r="1519" spans="1:103" ht="15" thickBot="1">
      <c r="A1519" s="932"/>
      <c r="B1519" s="1133"/>
      <c r="C1519" s="1133"/>
      <c r="D1519" s="1133"/>
      <c r="E1519" s="1133"/>
      <c r="F1519" s="1133"/>
      <c r="G1519" s="1133"/>
      <c r="H1519" s="1133"/>
      <c r="I1519" s="1133"/>
      <c r="J1519" s="1133"/>
      <c r="K1519" s="1133"/>
      <c r="L1519" s="1133"/>
      <c r="M1519" s="1133"/>
      <c r="N1519" s="1133"/>
      <c r="O1519" s="1133"/>
      <c r="P1519" s="1133"/>
      <c r="Q1519" s="941"/>
      <c r="R1519" s="1133"/>
      <c r="S1519" s="1133"/>
      <c r="T1519" s="1133"/>
      <c r="U1519" s="1133"/>
      <c r="V1519" s="1133"/>
      <c r="W1519" s="20" t="s">
        <v>36</v>
      </c>
      <c r="X1519" s="121"/>
      <c r="Y1519" s="121"/>
      <c r="Z1519" s="121"/>
      <c r="AA1519" s="121" t="s">
        <v>36</v>
      </c>
      <c r="AB1519" s="122">
        <v>3</v>
      </c>
      <c r="AC1519" s="122"/>
      <c r="AD1519" s="121">
        <v>2700</v>
      </c>
      <c r="AE1519" s="1133"/>
      <c r="AF1519" s="334">
        <f t="shared" si="670"/>
        <v>41.4</v>
      </c>
      <c r="AG1519" s="272">
        <v>36</v>
      </c>
      <c r="AH1519" s="334">
        <f>IF(Y1519="inne",K1519*'lista, wskaźniki'!$E$35,IF(Y1519="to samo źródło",0,IF(Y1519=0,0)))</f>
        <v>0</v>
      </c>
      <c r="AI1519" s="334" t="b">
        <f>IF(AA1519="gaz z sieci",AC1519*'lista, wskaźniki'!$D$21)</f>
        <v>0</v>
      </c>
      <c r="AJ1519" s="272">
        <f>IF(AA1519="węgiel",AB1519*'lista, wskaźniki'!$D$20, IF('Sektor mieszkaniowy'!AA1519="drewno",'Sektor mieszkaniowy'!AB1519*'lista, wskaźniki'!$D$22,IF('Sektor mieszkaniowy'!AA1519="pellet",AB1519*'lista, wskaźniki'!$D$23,IF('Sektor mieszkaniowy'!AA1519="gaz z sieci",AB1519*'lista, wskaźniki'!$D$21,IF('Sektor mieszkaniowy'!AA1519="olej opałowy",'Sektor mieszkaniowy'!AB1519*'lista, wskaźniki'!$D$24)))))</f>
        <v>46.8</v>
      </c>
      <c r="AK1519" s="1136"/>
      <c r="AL1519" s="1133"/>
      <c r="AM1519" s="20">
        <f>IF(AA1519="węgiel",AF1519*1/3.6*'lista, wskaźniki'!$F$20,IF(AA1519="drewno",AF1519*1/3.6*'lista, wskaźniki'!$F$22,IF(AA1519="pellet",AF1519*1/3.6*'lista, wskaźniki'!$F$23,IF(AA1519="gaz z sieci",AF1519*1/3.6*'lista, wskaźniki'!$F$21,IF(AA1519="olej opałowy",AF1519*1/3.6*'lista, wskaźniki'!$F$24,0)))))</f>
        <v>0</v>
      </c>
      <c r="AN1519" s="20">
        <f>IF(AA1519="węgiel",AF1519*'lista, wskaźniki'!$E$42,IF(AA1519="drewno",AF1519*'lista, wskaźniki'!$G$42,IF(AA1519="pellet",AF1519*'lista, wskaźniki'!$H$42,IF(AA1519="gaz z sieci",AF1519*'lista, wskaźniki'!$F$42,IF(AA1519="olej opałowy",AF1519*'lista, wskaźniki'!$I$42,0)))))</f>
        <v>3.3533999999999994E-2</v>
      </c>
      <c r="AO1519" s="20">
        <f>IF(AA1519="węgiel",AF1519*'lista, wskaźniki'!$E$43,IF(AA1519="drewno",AF1519*'lista, wskaźniki'!$G$43,IF(AA1519="pellet",AF1519*'lista, wskaźniki'!$H$43,IF(AA1519="gaz z sieci",AF1519*'lista, wskaźniki'!$F$43,IF(AA1519="olej opałowy",AF1519*'lista, wskaźniki'!$I$43,0)))))</f>
        <v>3.3533999999999994E-2</v>
      </c>
      <c r="AP1519" s="20">
        <f>IF(AA1519="węgiel",AF1519*'lista, wskaźniki'!$E$44,IF(AA1519="drewno",AF1519*'lista, wskaźniki'!$G$44,IF(AA1519="pellet",AF1519*'lista, wskaźniki'!$H$44,IF(AA1519="gaz z sieci",AF1519*'lista, wskaźniki'!$F$44,IF(AA1519="olej opałowy",AF1519*'lista, wskaźniki'!$I$44,0)))))</f>
        <v>1.0349999999999999E-5</v>
      </c>
      <c r="AQ1519" s="20" t="b">
        <f>IF(Z1519="gaz",AH1519*1/3.6*'lista, wskaźniki'!$F$21,IF(Z1519="energia elektryczna",AH1519*1/3.6*'lista, wskaźniki'!$F$26))</f>
        <v>0</v>
      </c>
      <c r="AR1519" s="20" t="b">
        <f>IF(Z1519="gaz",AH1519*'lista, wskaźniki'!$F$42,IF(Z1519="energia elektryczna",AH1519*0))</f>
        <v>0</v>
      </c>
      <c r="AS1519" s="20" t="b">
        <f>IF(Z1519="gaz",AH1519*'lista, wskaźniki'!$F$43,IF(Z1519="energia elektryczna",AH1519*0))</f>
        <v>0</v>
      </c>
      <c r="AT1519" s="20" t="b">
        <f>IF(Z1519="gaz",AH1519*'lista, wskaźniki'!$F$44,IF(Z1519="energia elektryczna",AH1519*0))</f>
        <v>0</v>
      </c>
      <c r="AU1519" s="20">
        <f>AI1519*1/3.6*'lista, wskaźniki'!$F$21</f>
        <v>0</v>
      </c>
      <c r="AV1519" s="20">
        <f>AI1519*'lista, wskaźniki'!$F$42</f>
        <v>0</v>
      </c>
      <c r="AW1519" s="20">
        <f>AI1519*'lista, wskaźniki'!$F$43</f>
        <v>0</v>
      </c>
      <c r="AX1519" s="20">
        <f>AI1519*'lista, wskaźniki'!$F$44</f>
        <v>0</v>
      </c>
      <c r="AY1519" s="20">
        <f>AK1519*'lista, wskaźniki'!$F$26</f>
        <v>0</v>
      </c>
      <c r="AZ1519" s="20">
        <f t="shared" si="671"/>
        <v>0</v>
      </c>
      <c r="BA1519" s="20">
        <f t="shared" si="672"/>
        <v>3.3533999999999994E-2</v>
      </c>
      <c r="BB1519" s="20">
        <f t="shared" si="673"/>
        <v>3.3533999999999994E-2</v>
      </c>
      <c r="BC1519" s="20">
        <f t="shared" si="674"/>
        <v>1.0349999999999999E-5</v>
      </c>
      <c r="BD1519" s="1133"/>
      <c r="BE1519" s="1133"/>
      <c r="BF1519" s="1133"/>
      <c r="BG1519" s="1133"/>
      <c r="BH1519" s="121"/>
      <c r="BI1519" s="1133"/>
      <c r="BJ1519" s="121"/>
      <c r="BK1519" s="1133"/>
      <c r="BL1519" s="121"/>
      <c r="BM1519" s="121"/>
      <c r="BN1519" s="121"/>
      <c r="BO1519" s="121"/>
      <c r="BP1519" s="121"/>
      <c r="BQ1519" s="121"/>
      <c r="BR1519" s="121"/>
      <c r="BS1519" s="1139"/>
      <c r="BT1519" s="1139"/>
      <c r="BU1519" s="1139"/>
      <c r="BV1519" s="1139"/>
      <c r="BW1519" s="1139"/>
      <c r="BX1519" s="1139"/>
      <c r="BY1519" s="1145"/>
      <c r="CA1519" s="365" t="b">
        <f t="shared" si="675"/>
        <v>0</v>
      </c>
      <c r="CB1519" s="365">
        <f t="shared" si="676"/>
        <v>41.4</v>
      </c>
      <c r="CC1519" s="365" t="b">
        <f t="shared" si="677"/>
        <v>0</v>
      </c>
      <c r="CD1519" s="365" t="b">
        <f t="shared" si="678"/>
        <v>0</v>
      </c>
      <c r="CE1519" s="365" t="b">
        <f t="shared" si="679"/>
        <v>0</v>
      </c>
      <c r="CF1519" s="365" t="b">
        <f t="shared" si="680"/>
        <v>0</v>
      </c>
      <c r="CG1519" s="365" t="b">
        <f t="shared" si="681"/>
        <v>0</v>
      </c>
      <c r="CH1519" s="365" t="b">
        <f t="shared" si="682"/>
        <v>0</v>
      </c>
      <c r="CI1519" s="72" t="b">
        <f t="shared" si="683"/>
        <v>0</v>
      </c>
      <c r="CJ1519" s="72">
        <f t="shared" si="684"/>
        <v>41.4</v>
      </c>
      <c r="CK1519" s="72" t="b">
        <f t="shared" si="685"/>
        <v>0</v>
      </c>
      <c r="CL1519" s="72">
        <f t="shared" si="686"/>
        <v>0</v>
      </c>
      <c r="CM1519" s="72" t="b">
        <f t="shared" si="687"/>
        <v>0</v>
      </c>
      <c r="CN1519" s="72" t="b">
        <f t="shared" si="688"/>
        <v>0</v>
      </c>
      <c r="CP1519" s="13">
        <f t="shared" si="689"/>
        <v>0</v>
      </c>
      <c r="CQ1519" s="13" t="b">
        <f t="shared" si="690"/>
        <v>0</v>
      </c>
      <c r="CR1519" s="13" t="b">
        <f t="shared" si="691"/>
        <v>0</v>
      </c>
      <c r="CS1519" s="13" t="b">
        <f t="shared" si="697"/>
        <v>0</v>
      </c>
      <c r="CT1519" s="13" t="b">
        <f t="shared" si="696"/>
        <v>0</v>
      </c>
      <c r="CU1519" s="13" t="b">
        <f t="shared" si="698"/>
        <v>0</v>
      </c>
      <c r="CV1519" s="13" t="b">
        <f t="shared" si="692"/>
        <v>0</v>
      </c>
      <c r="CW1519" s="13" t="b">
        <f t="shared" si="693"/>
        <v>0</v>
      </c>
      <c r="CX1519" s="13" t="b">
        <f t="shared" si="694"/>
        <v>0</v>
      </c>
      <c r="CY1519" s="13" t="b">
        <f t="shared" si="695"/>
        <v>0</v>
      </c>
    </row>
    <row r="1520" spans="1:103" ht="15" thickBot="1">
      <c r="A1520" s="932"/>
      <c r="B1520" s="1133"/>
      <c r="C1520" s="1133"/>
      <c r="D1520" s="1133"/>
      <c r="E1520" s="1133"/>
      <c r="F1520" s="1133"/>
      <c r="G1520" s="1133"/>
      <c r="H1520" s="1133"/>
      <c r="I1520" s="1133"/>
      <c r="J1520" s="1133"/>
      <c r="K1520" s="1133"/>
      <c r="L1520" s="1133"/>
      <c r="M1520" s="1133"/>
      <c r="N1520" s="1133"/>
      <c r="O1520" s="1133"/>
      <c r="P1520" s="1133"/>
      <c r="Q1520" s="941"/>
      <c r="R1520" s="1133"/>
      <c r="S1520" s="1133"/>
      <c r="T1520" s="1133"/>
      <c r="U1520" s="1133"/>
      <c r="V1520" s="1133"/>
      <c r="W1520" s="121"/>
      <c r="X1520" s="121"/>
      <c r="Y1520" s="121"/>
      <c r="Z1520" s="121"/>
      <c r="AA1520" s="121" t="s">
        <v>50</v>
      </c>
      <c r="AB1520" s="122">
        <v>1</v>
      </c>
      <c r="AC1520" s="122"/>
      <c r="AD1520" s="121">
        <v>1000</v>
      </c>
      <c r="AE1520" s="1133"/>
      <c r="AF1520" s="334">
        <f t="shared" si="670"/>
        <v>27</v>
      </c>
      <c r="AG1520" s="272">
        <v>36</v>
      </c>
      <c r="AH1520" s="334">
        <f>IF(Y1520="inne",K1520*'lista, wskaźniki'!$E$35,IF(Y1520="to samo źródło",0,IF(Y1520=0,0)))</f>
        <v>0</v>
      </c>
      <c r="AI1520" s="334" t="b">
        <f>IF(AA1520="gaz z sieci",AC1520*'lista, wskaźniki'!$D$21)</f>
        <v>0</v>
      </c>
      <c r="AJ1520" s="272">
        <f>IF(AA1520="węgiel",AB1520*'lista, wskaźniki'!$D$20, IF('Sektor mieszkaniowy'!AA1520="drewno",'Sektor mieszkaniowy'!AB1520*'lista, wskaźniki'!$D$22,IF('Sektor mieszkaniowy'!AA1520="pellet",AB1520*'lista, wskaźniki'!$D$23,IF('Sektor mieszkaniowy'!AA1520="gaz z sieci",AB1520*'lista, wskaźniki'!$D$21,IF('Sektor mieszkaniowy'!AA1520="olej opałowy",'Sektor mieszkaniowy'!AB1520*'lista, wskaźniki'!$D$24)))))</f>
        <v>18</v>
      </c>
      <c r="AK1520" s="1136"/>
      <c r="AL1520" s="1133"/>
      <c r="AM1520" s="20">
        <f>IF(AA1520="węgiel",AF1520*1/3.6*'lista, wskaźniki'!$F$20,IF(AA1520="drewno",AF1520*1/3.6*'lista, wskaźniki'!$F$22,IF(AA1520="pellet",AF1520*1/3.6*'lista, wskaźniki'!$F$23,IF(AA1520="gaz z sieci",AF1520*1/3.6*'lista, wskaźniki'!$F$21,IF(AA1520="olej opałowy",AF1520*1/3.6*'lista, wskaźniki'!$F$24,0)))))</f>
        <v>0</v>
      </c>
      <c r="AN1520" s="20">
        <f>IF(AA1520="węgiel",AF1520*'lista, wskaźniki'!$E$42,IF(AA1520="drewno",AF1520*'lista, wskaźniki'!$G$42,IF(AA1520="pellet",AF1520*'lista, wskaźniki'!$H$42,IF(AA1520="gaz z sieci",AF1520*'lista, wskaźniki'!$F$42,IF(AA1520="olej opałowy",AF1520*'lista, wskaźniki'!$I$42,0)))))</f>
        <v>2.1870000000000001E-2</v>
      </c>
      <c r="AO1520" s="20">
        <f>IF(AA1520="węgiel",AF1520*'lista, wskaźniki'!$E$43,IF(AA1520="drewno",AF1520*'lista, wskaźniki'!$G$43,IF(AA1520="pellet",AF1520*'lista, wskaźniki'!$H$43,IF(AA1520="gaz z sieci",AF1520*'lista, wskaźniki'!$F$43,IF(AA1520="olej opałowy",AF1520*'lista, wskaźniki'!$I$43,0)))))</f>
        <v>2.1870000000000001E-2</v>
      </c>
      <c r="AP1520" s="20">
        <f>IF(AA1520="węgiel",AF1520*'lista, wskaźniki'!$E$44,IF(AA1520="drewno",AF1520*'lista, wskaźniki'!$G$44,IF(AA1520="pellet",AF1520*'lista, wskaźniki'!$H$44,IF(AA1520="gaz z sieci",AF1520*'lista, wskaźniki'!$F$44,IF(AA1520="olej opałowy",AF1520*'lista, wskaźniki'!$I$44,0)))))</f>
        <v>6.7499999999999997E-6</v>
      </c>
      <c r="AQ1520" s="20" t="b">
        <f>IF(Z1520="gaz",AH1520*1/3.6*'lista, wskaźniki'!$F$21,IF(Z1520="energia elektryczna",AH1520*1/3.6*'lista, wskaźniki'!$F$26))</f>
        <v>0</v>
      </c>
      <c r="AR1520" s="20" t="b">
        <f>IF(Z1520="gaz",AH1520*'lista, wskaźniki'!$F$42,IF(Z1520="energia elektryczna",AH1520*0))</f>
        <v>0</v>
      </c>
      <c r="AS1520" s="20" t="b">
        <f>IF(Z1520="gaz",AH1520*'lista, wskaźniki'!$F$43,IF(Z1520="energia elektryczna",AH1520*0))</f>
        <v>0</v>
      </c>
      <c r="AT1520" s="20" t="b">
        <f>IF(Z1520="gaz",AH1520*'lista, wskaźniki'!$F$44,IF(Z1520="energia elektryczna",AH1520*0))</f>
        <v>0</v>
      </c>
      <c r="AU1520" s="20">
        <f>AI1520*1/3.6*'lista, wskaźniki'!$F$21</f>
        <v>0</v>
      </c>
      <c r="AV1520" s="20">
        <f>AI1520*'lista, wskaźniki'!$F$42</f>
        <v>0</v>
      </c>
      <c r="AW1520" s="20">
        <f>AI1520*'lista, wskaźniki'!$F$43</f>
        <v>0</v>
      </c>
      <c r="AX1520" s="20">
        <f>AI1520*'lista, wskaźniki'!$F$44</f>
        <v>0</v>
      </c>
      <c r="AY1520" s="20">
        <f>AK1520*'lista, wskaźniki'!$F$26</f>
        <v>0</v>
      </c>
      <c r="AZ1520" s="20">
        <f t="shared" si="671"/>
        <v>0</v>
      </c>
      <c r="BA1520" s="20">
        <f t="shared" si="672"/>
        <v>2.1870000000000001E-2</v>
      </c>
      <c r="BB1520" s="20">
        <f t="shared" si="673"/>
        <v>2.1870000000000001E-2</v>
      </c>
      <c r="BC1520" s="20">
        <f t="shared" si="674"/>
        <v>6.7499999999999997E-6</v>
      </c>
      <c r="BD1520" s="1133"/>
      <c r="BE1520" s="1133"/>
      <c r="BF1520" s="1133"/>
      <c r="BG1520" s="1133"/>
      <c r="BH1520" s="121"/>
      <c r="BI1520" s="1133"/>
      <c r="BJ1520" s="121"/>
      <c r="BK1520" s="1133"/>
      <c r="BL1520" s="121"/>
      <c r="BM1520" s="121"/>
      <c r="BN1520" s="121"/>
      <c r="BO1520" s="121"/>
      <c r="BP1520" s="121"/>
      <c r="BQ1520" s="121"/>
      <c r="BR1520" s="121"/>
      <c r="BS1520" s="1139"/>
      <c r="BT1520" s="1139"/>
      <c r="BU1520" s="1139"/>
      <c r="BV1520" s="1139"/>
      <c r="BW1520" s="1139"/>
      <c r="BX1520" s="1139"/>
      <c r="BY1520" s="1145"/>
      <c r="CA1520" s="365" t="b">
        <f t="shared" si="675"/>
        <v>0</v>
      </c>
      <c r="CB1520" s="365" t="b">
        <f t="shared" si="676"/>
        <v>0</v>
      </c>
      <c r="CC1520" s="365">
        <f t="shared" si="677"/>
        <v>27</v>
      </c>
      <c r="CD1520" s="365" t="b">
        <f t="shared" si="678"/>
        <v>0</v>
      </c>
      <c r="CE1520" s="365" t="b">
        <f t="shared" si="679"/>
        <v>0</v>
      </c>
      <c r="CF1520" s="365" t="b">
        <f t="shared" si="680"/>
        <v>0</v>
      </c>
      <c r="CG1520" s="365" t="b">
        <f t="shared" si="681"/>
        <v>0</v>
      </c>
      <c r="CH1520" s="365" t="b">
        <f t="shared" si="682"/>
        <v>0</v>
      </c>
      <c r="CI1520" s="72" t="b">
        <f t="shared" si="683"/>
        <v>0</v>
      </c>
      <c r="CJ1520" s="72" t="b">
        <f t="shared" si="684"/>
        <v>0</v>
      </c>
      <c r="CK1520" s="72">
        <f t="shared" si="685"/>
        <v>27</v>
      </c>
      <c r="CL1520" s="72">
        <f t="shared" si="686"/>
        <v>0</v>
      </c>
      <c r="CM1520" s="72" t="b">
        <f t="shared" si="687"/>
        <v>0</v>
      </c>
      <c r="CN1520" s="72" t="b">
        <f t="shared" si="688"/>
        <v>0</v>
      </c>
      <c r="CP1520" s="13">
        <f t="shared" si="689"/>
        <v>0</v>
      </c>
      <c r="CQ1520" s="13" t="b">
        <f t="shared" si="690"/>
        <v>0</v>
      </c>
      <c r="CR1520" s="13" t="b">
        <f t="shared" si="691"/>
        <v>0</v>
      </c>
      <c r="CS1520" s="13" t="b">
        <f t="shared" si="697"/>
        <v>0</v>
      </c>
      <c r="CT1520" s="13" t="b">
        <f t="shared" si="696"/>
        <v>0</v>
      </c>
      <c r="CU1520" s="13" t="b">
        <f t="shared" si="698"/>
        <v>0</v>
      </c>
      <c r="CV1520" s="13" t="b">
        <f t="shared" si="692"/>
        <v>0</v>
      </c>
      <c r="CW1520" s="13" t="b">
        <f t="shared" si="693"/>
        <v>0</v>
      </c>
      <c r="CX1520" s="13" t="b">
        <f t="shared" si="694"/>
        <v>0</v>
      </c>
      <c r="CY1520" s="13" t="b">
        <f t="shared" si="695"/>
        <v>0</v>
      </c>
    </row>
    <row r="1521" spans="1:103" ht="15" thickBot="1">
      <c r="A1521" s="932"/>
      <c r="B1521" s="1133"/>
      <c r="C1521" s="1133"/>
      <c r="D1521" s="1133"/>
      <c r="E1521" s="1133"/>
      <c r="F1521" s="1133"/>
      <c r="G1521" s="1133"/>
      <c r="H1521" s="1133"/>
      <c r="I1521" s="1133"/>
      <c r="J1521" s="1133"/>
      <c r="K1521" s="1133"/>
      <c r="L1521" s="1133"/>
      <c r="M1521" s="1133"/>
      <c r="N1521" s="1133"/>
      <c r="O1521" s="1133"/>
      <c r="P1521" s="1133"/>
      <c r="Q1521" s="941"/>
      <c r="R1521" s="1133"/>
      <c r="S1521" s="1133"/>
      <c r="T1521" s="1133"/>
      <c r="U1521" s="1133"/>
      <c r="V1521" s="1133"/>
      <c r="W1521" s="121"/>
      <c r="X1521" s="121"/>
      <c r="Y1521" s="121"/>
      <c r="Z1521" s="121"/>
      <c r="AA1521" s="121" t="s">
        <v>38</v>
      </c>
      <c r="AB1521" s="122"/>
      <c r="AC1521" s="122"/>
      <c r="AD1521" s="121"/>
      <c r="AE1521" s="1133"/>
      <c r="AF1521" s="334">
        <f t="shared" si="670"/>
        <v>0</v>
      </c>
      <c r="AG1521" s="272">
        <f>IF(R1521="kompletna",Q1521*J1521*0.0036*'lista, wskaźniki'!$F$13, IF(R1521="częściowa",Q1521*J1521*0.0036*'lista, wskaźniki'!$F$14, IF(R1521="brak",Q1521*J1521*0.0036*'lista, wskaźniki'!$F$15,)))</f>
        <v>0</v>
      </c>
      <c r="AH1521" s="334">
        <f>IF(Y1521="inne",K1521*'lista, wskaźniki'!$E$35,IF(Y1521="to samo źródło",0,IF(Y1521=0,0)))</f>
        <v>0</v>
      </c>
      <c r="AI1521" s="334">
        <f>IF(AA1521="gaz z sieci",AC1521*'lista, wskaźniki'!$D$21)</f>
        <v>0</v>
      </c>
      <c r="AJ1521" s="272">
        <f>IF(AA1521="węgiel",AB1521*'lista, wskaźniki'!$D$20, IF('Sektor mieszkaniowy'!AA1521="drewno",'Sektor mieszkaniowy'!AB1521*'lista, wskaźniki'!$D$22,IF('Sektor mieszkaniowy'!AA1521="pellet",AB1521*'lista, wskaźniki'!$D$23,IF('Sektor mieszkaniowy'!AA1521="gaz z sieci",AB1521*'lista, wskaźniki'!$D$21,IF('Sektor mieszkaniowy'!AA1521="olej opałowy",'Sektor mieszkaniowy'!AB1521*'lista, wskaźniki'!$D$24)))))</f>
        <v>0</v>
      </c>
      <c r="AK1521" s="1136"/>
      <c r="AL1521" s="1133"/>
      <c r="AM1521" s="20">
        <f>IF(AA1521="węgiel",AF1521*1/3.6*'lista, wskaźniki'!$F$20,IF(AA1521="drewno",AF1521*1/3.6*'lista, wskaźniki'!$F$22,IF(AA1521="pellet",AF1521*1/3.6*'lista, wskaźniki'!$F$23,IF(AA1521="gaz z sieci",AF1521*1/3.6*'lista, wskaźniki'!$F$21,IF(AA1521="olej opałowy",AF1521*1/3.6*'lista, wskaźniki'!$F$24,0)))))</f>
        <v>0</v>
      </c>
      <c r="AN1521" s="20">
        <f>IF(AA1521="węgiel",AF1521*'lista, wskaźniki'!$E$42,IF(AA1521="drewno",AF1521*'lista, wskaźniki'!$G$42,IF(AA1521="pellet",AF1521*'lista, wskaźniki'!$H$42,IF(AA1521="gaz z sieci",AF1521*'lista, wskaźniki'!$F$42,IF(AA1521="olej opałowy",AF1521*'lista, wskaźniki'!$I$42,0)))))</f>
        <v>0</v>
      </c>
      <c r="AO1521" s="20">
        <f>IF(AA1521="węgiel",AF1521*'lista, wskaźniki'!$E$43,IF(AA1521="drewno",AF1521*'lista, wskaźniki'!$G$43,IF(AA1521="pellet",AF1521*'lista, wskaźniki'!$H$43,IF(AA1521="gaz z sieci",AF1521*'lista, wskaźniki'!$F$43,IF(AA1521="olej opałowy",AF1521*'lista, wskaźniki'!$I$43,0)))))</f>
        <v>0</v>
      </c>
      <c r="AP1521" s="20">
        <f>IF(AA1521="węgiel",AF1521*'lista, wskaźniki'!$E$44,IF(AA1521="drewno",AF1521*'lista, wskaźniki'!$G$44,IF(AA1521="pellet",AF1521*'lista, wskaźniki'!$H$44,IF(AA1521="gaz z sieci",AF1521*'lista, wskaźniki'!$F$44,IF(AA1521="olej opałowy",AF1521*'lista, wskaźniki'!$I$44,0)))))</f>
        <v>0</v>
      </c>
      <c r="AQ1521" s="20" t="b">
        <f>IF(Z1521="gaz",AH1521*1/3.6*'lista, wskaźniki'!$F$21,IF(Z1521="energia elektryczna",AH1521*1/3.6*'lista, wskaźniki'!$F$26))</f>
        <v>0</v>
      </c>
      <c r="AR1521" s="20" t="b">
        <f>IF(Z1521="gaz",AH1521*'lista, wskaźniki'!$F$42,IF(Z1521="energia elektryczna",AH1521*0))</f>
        <v>0</v>
      </c>
      <c r="AS1521" s="20" t="b">
        <f>IF(Z1521="gaz",AH1521*'lista, wskaźniki'!$F$43,IF(Z1521="energia elektryczna",AH1521*0))</f>
        <v>0</v>
      </c>
      <c r="AT1521" s="20" t="b">
        <f>IF(Z1521="gaz",AH1521*'lista, wskaźniki'!$F$44,IF(Z1521="energia elektryczna",AH1521*0))</f>
        <v>0</v>
      </c>
      <c r="AU1521" s="20">
        <f>AI1521*1/3.6*'lista, wskaźniki'!$F$21</f>
        <v>0</v>
      </c>
      <c r="AV1521" s="20">
        <f>AI1521*'lista, wskaźniki'!$F$42</f>
        <v>0</v>
      </c>
      <c r="AW1521" s="20">
        <f>AI1521*'lista, wskaźniki'!$F$43</f>
        <v>0</v>
      </c>
      <c r="AX1521" s="20">
        <f>AI1521*'lista, wskaźniki'!$F$44</f>
        <v>0</v>
      </c>
      <c r="AY1521" s="20">
        <f>AK1521*'lista, wskaźniki'!$F$26</f>
        <v>0</v>
      </c>
      <c r="AZ1521" s="20">
        <f t="shared" si="671"/>
        <v>0</v>
      </c>
      <c r="BA1521" s="20">
        <f t="shared" si="672"/>
        <v>0</v>
      </c>
      <c r="BB1521" s="20">
        <f t="shared" si="673"/>
        <v>0</v>
      </c>
      <c r="BC1521" s="20">
        <f t="shared" si="674"/>
        <v>0</v>
      </c>
      <c r="BD1521" s="1133"/>
      <c r="BE1521" s="1133"/>
      <c r="BF1521" s="1133"/>
      <c r="BG1521" s="1133"/>
      <c r="BH1521" s="121"/>
      <c r="BI1521" s="1133"/>
      <c r="BJ1521" s="121"/>
      <c r="BK1521" s="1133"/>
      <c r="BL1521" s="121"/>
      <c r="BM1521" s="121"/>
      <c r="BN1521" s="121"/>
      <c r="BO1521" s="121"/>
      <c r="BP1521" s="121"/>
      <c r="BQ1521" s="121"/>
      <c r="BR1521" s="121"/>
      <c r="BS1521" s="1139"/>
      <c r="BT1521" s="1139"/>
      <c r="BU1521" s="1139"/>
      <c r="BV1521" s="1139"/>
      <c r="BW1521" s="1139"/>
      <c r="BX1521" s="1139"/>
      <c r="BY1521" s="1145"/>
      <c r="CA1521" s="365" t="b">
        <f t="shared" si="675"/>
        <v>0</v>
      </c>
      <c r="CB1521" s="365" t="b">
        <f t="shared" si="676"/>
        <v>0</v>
      </c>
      <c r="CC1521" s="365" t="b">
        <f t="shared" si="677"/>
        <v>0</v>
      </c>
      <c r="CD1521" s="365">
        <f t="shared" si="678"/>
        <v>0</v>
      </c>
      <c r="CE1521" s="365" t="b">
        <f t="shared" si="679"/>
        <v>0</v>
      </c>
      <c r="CF1521" s="365" t="b">
        <f t="shared" si="680"/>
        <v>0</v>
      </c>
      <c r="CG1521" s="365" t="b">
        <f t="shared" si="681"/>
        <v>0</v>
      </c>
      <c r="CH1521" s="365">
        <f t="shared" si="682"/>
        <v>0</v>
      </c>
      <c r="CI1521" s="72" t="b">
        <f t="shared" si="683"/>
        <v>0</v>
      </c>
      <c r="CJ1521" s="72" t="b">
        <f t="shared" si="684"/>
        <v>0</v>
      </c>
      <c r="CK1521" s="72" t="b">
        <f t="shared" si="685"/>
        <v>0</v>
      </c>
      <c r="CL1521" s="72">
        <f t="shared" si="686"/>
        <v>0</v>
      </c>
      <c r="CM1521" s="72" t="b">
        <f t="shared" si="687"/>
        <v>0</v>
      </c>
      <c r="CN1521" s="72" t="b">
        <f t="shared" si="688"/>
        <v>0</v>
      </c>
      <c r="CP1521" s="13">
        <f t="shared" si="689"/>
        <v>0</v>
      </c>
      <c r="CQ1521" s="13" t="b">
        <f t="shared" si="690"/>
        <v>0</v>
      </c>
      <c r="CR1521" s="13" t="b">
        <f t="shared" si="691"/>
        <v>0</v>
      </c>
      <c r="CS1521" s="13" t="b">
        <f t="shared" si="697"/>
        <v>0</v>
      </c>
      <c r="CT1521" s="13" t="b">
        <f t="shared" si="696"/>
        <v>0</v>
      </c>
      <c r="CU1521" s="13" t="b">
        <f t="shared" si="698"/>
        <v>0</v>
      </c>
      <c r="CV1521" s="13" t="b">
        <f t="shared" si="692"/>
        <v>0</v>
      </c>
      <c r="CW1521" s="13" t="b">
        <f t="shared" si="693"/>
        <v>0</v>
      </c>
      <c r="CX1521" s="13" t="b">
        <f t="shared" si="694"/>
        <v>0</v>
      </c>
      <c r="CY1521" s="13" t="b">
        <f t="shared" si="695"/>
        <v>0</v>
      </c>
    </row>
    <row r="1522" spans="1:103" ht="15" thickBot="1">
      <c r="A1522" s="933"/>
      <c r="B1522" s="1134"/>
      <c r="C1522" s="1134"/>
      <c r="D1522" s="1134"/>
      <c r="E1522" s="1134"/>
      <c r="F1522" s="1134"/>
      <c r="G1522" s="1134"/>
      <c r="H1522" s="1134"/>
      <c r="I1522" s="1134"/>
      <c r="J1522" s="1134"/>
      <c r="K1522" s="1134"/>
      <c r="L1522" s="1134"/>
      <c r="M1522" s="1134"/>
      <c r="N1522" s="1134"/>
      <c r="O1522" s="1134"/>
      <c r="P1522" s="1134"/>
      <c r="Q1522" s="942"/>
      <c r="R1522" s="1134"/>
      <c r="S1522" s="1134"/>
      <c r="T1522" s="1134"/>
      <c r="U1522" s="1134"/>
      <c r="V1522" s="1134"/>
      <c r="W1522" s="123"/>
      <c r="X1522" s="123"/>
      <c r="Y1522" s="123"/>
      <c r="Z1522" s="123"/>
      <c r="AA1522" s="123" t="s">
        <v>37</v>
      </c>
      <c r="AB1522" s="124"/>
      <c r="AC1522" s="124"/>
      <c r="AD1522" s="123"/>
      <c r="AE1522" s="1134"/>
      <c r="AF1522" s="334">
        <f t="shared" si="670"/>
        <v>0</v>
      </c>
      <c r="AG1522" s="272">
        <f>IF(R1522="kompletna",Q1522*J1522*0.0036*'lista, wskaźniki'!$F$13, IF(R1522="częściowa",Q1522*J1522*0.0036*'lista, wskaźniki'!$F$14, IF(R1522="brak",Q1522*J1522*0.0036*'lista, wskaźniki'!$F$15,)))</f>
        <v>0</v>
      </c>
      <c r="AH1522" s="334">
        <f>IF(Y1522="inne",K1522*'lista, wskaźniki'!$E$35,IF(Y1522="to samo źródło",0,IF(Y1522=0,0)))</f>
        <v>0</v>
      </c>
      <c r="AI1522" s="334" t="b">
        <f>IF(AA1522="gaz z sieci",AC1522*'lista, wskaźniki'!$D$21)</f>
        <v>0</v>
      </c>
      <c r="AJ1522" s="272">
        <f>IF(AA1522="węgiel",AB1522*'lista, wskaźniki'!$D$20, IF('Sektor mieszkaniowy'!AA1522="drewno",'Sektor mieszkaniowy'!AB1522*'lista, wskaźniki'!$D$22,IF('Sektor mieszkaniowy'!AA1522="pellet",AB1522*'lista, wskaźniki'!$D$23,IF('Sektor mieszkaniowy'!AA1522="gaz z sieci",AB1522*'lista, wskaźniki'!$D$21,IF('Sektor mieszkaniowy'!AA1522="olej opałowy",'Sektor mieszkaniowy'!AB1522*'lista, wskaźniki'!$D$24)))))</f>
        <v>0</v>
      </c>
      <c r="AK1522" s="1137"/>
      <c r="AL1522" s="1134"/>
      <c r="AM1522" s="20">
        <f>IF(AA1522="węgiel",AF1522*1/3.6*'lista, wskaźniki'!$F$20,IF(AA1522="drewno",AF1522*1/3.6*'lista, wskaźniki'!$F$22,IF(AA1522="pellet",AF1522*1/3.6*'lista, wskaźniki'!$F$23,IF(AA1522="gaz z sieci",AF1522*1/3.6*'lista, wskaźniki'!$F$21,IF(AA1522="olej opałowy",AF1522*1/3.6*'lista, wskaźniki'!$F$24,0)))))</f>
        <v>0</v>
      </c>
      <c r="AN1522" s="20">
        <f>IF(AA1522="węgiel",AF1522*'lista, wskaźniki'!$E$42,IF(AA1522="drewno",AF1522*'lista, wskaźniki'!$G$42,IF(AA1522="pellet",AF1522*'lista, wskaźniki'!$H$42,IF(AA1522="gaz z sieci",AF1522*'lista, wskaźniki'!$F$42,IF(AA1522="olej opałowy",AF1522*'lista, wskaźniki'!$I$42,0)))))</f>
        <v>0</v>
      </c>
      <c r="AO1522" s="20">
        <f>IF(AA1522="węgiel",AF1522*'lista, wskaźniki'!$E$43,IF(AA1522="drewno",AF1522*'lista, wskaźniki'!$G$43,IF(AA1522="pellet",AF1522*'lista, wskaźniki'!$H$43,IF(AA1522="gaz z sieci",AF1522*'lista, wskaźniki'!$F$43,IF(AA1522="olej opałowy",AF1522*'lista, wskaźniki'!$I$43,0)))))</f>
        <v>0</v>
      </c>
      <c r="AP1522" s="20">
        <f>IF(AA1522="węgiel",AF1522*'lista, wskaźniki'!$E$44,IF(AA1522="drewno",AF1522*'lista, wskaźniki'!$G$44,IF(AA1522="pellet",AF1522*'lista, wskaźniki'!$H$44,IF(AA1522="gaz z sieci",AF1522*'lista, wskaźniki'!$F$44,IF(AA1522="olej opałowy",AF1522*'lista, wskaźniki'!$I$44,0)))))</f>
        <v>0</v>
      </c>
      <c r="AQ1522" s="20" t="b">
        <f>IF(Z1522="gaz",AH1522*1/3.6*'lista, wskaźniki'!$F$21,IF(Z1522="energia elektryczna",AH1522*1/3.6*'lista, wskaźniki'!$F$26))</f>
        <v>0</v>
      </c>
      <c r="AR1522" s="20" t="b">
        <f>IF(Z1522="gaz",AH1522*'lista, wskaźniki'!$F$42,IF(Z1522="energia elektryczna",AH1522*0))</f>
        <v>0</v>
      </c>
      <c r="AS1522" s="20" t="b">
        <f>IF(Z1522="gaz",AH1522*'lista, wskaźniki'!$F$43,IF(Z1522="energia elektryczna",AH1522*0))</f>
        <v>0</v>
      </c>
      <c r="AT1522" s="20" t="b">
        <f>IF(Z1522="gaz",AH1522*'lista, wskaźniki'!$F$44,IF(Z1522="energia elektryczna",AH1522*0))</f>
        <v>0</v>
      </c>
      <c r="AU1522" s="20">
        <f>AI1522*1/3.6*'lista, wskaźniki'!$F$21</f>
        <v>0</v>
      </c>
      <c r="AV1522" s="20">
        <f>AI1522*'lista, wskaźniki'!$F$42</f>
        <v>0</v>
      </c>
      <c r="AW1522" s="20">
        <f>AI1522*'lista, wskaźniki'!$F$43</f>
        <v>0</v>
      </c>
      <c r="AX1522" s="20">
        <f>AI1522*'lista, wskaźniki'!$F$44</f>
        <v>0</v>
      </c>
      <c r="AY1522" s="20">
        <f>AK1522*'lista, wskaźniki'!$F$26</f>
        <v>0</v>
      </c>
      <c r="AZ1522" s="20">
        <f t="shared" si="671"/>
        <v>0</v>
      </c>
      <c r="BA1522" s="20">
        <f t="shared" si="672"/>
        <v>0</v>
      </c>
      <c r="BB1522" s="20">
        <f t="shared" si="673"/>
        <v>0</v>
      </c>
      <c r="BC1522" s="20">
        <f t="shared" si="674"/>
        <v>0</v>
      </c>
      <c r="BD1522" s="1134"/>
      <c r="BE1522" s="1134"/>
      <c r="BF1522" s="1134"/>
      <c r="BG1522" s="1134"/>
      <c r="BH1522" s="123"/>
      <c r="BI1522" s="1134"/>
      <c r="BJ1522" s="123"/>
      <c r="BK1522" s="1134"/>
      <c r="BL1522" s="123"/>
      <c r="BM1522" s="123"/>
      <c r="BN1522" s="123"/>
      <c r="BO1522" s="123"/>
      <c r="BP1522" s="123"/>
      <c r="BQ1522" s="123"/>
      <c r="BR1522" s="123"/>
      <c r="BS1522" s="1140"/>
      <c r="BT1522" s="1140"/>
      <c r="BU1522" s="1140"/>
      <c r="BV1522" s="1140"/>
      <c r="BW1522" s="1140"/>
      <c r="BX1522" s="1140"/>
      <c r="BY1522" s="1146"/>
      <c r="CA1522" s="365" t="b">
        <f t="shared" si="675"/>
        <v>0</v>
      </c>
      <c r="CB1522" s="365" t="b">
        <f t="shared" si="676"/>
        <v>0</v>
      </c>
      <c r="CC1522" s="365" t="b">
        <f t="shared" si="677"/>
        <v>0</v>
      </c>
      <c r="CD1522" s="365" t="b">
        <f t="shared" si="678"/>
        <v>0</v>
      </c>
      <c r="CE1522" s="365">
        <f t="shared" si="679"/>
        <v>0</v>
      </c>
      <c r="CF1522" s="365" t="b">
        <f t="shared" si="680"/>
        <v>0</v>
      </c>
      <c r="CG1522" s="365" t="b">
        <f t="shared" si="681"/>
        <v>0</v>
      </c>
      <c r="CH1522" s="365" t="b">
        <f t="shared" si="682"/>
        <v>0</v>
      </c>
      <c r="CI1522" s="72" t="b">
        <f t="shared" si="683"/>
        <v>0</v>
      </c>
      <c r="CJ1522" s="72" t="b">
        <f t="shared" si="684"/>
        <v>0</v>
      </c>
      <c r="CK1522" s="72" t="b">
        <f t="shared" si="685"/>
        <v>0</v>
      </c>
      <c r="CL1522" s="72">
        <f t="shared" si="686"/>
        <v>0</v>
      </c>
      <c r="CM1522" s="72">
        <f t="shared" si="687"/>
        <v>0</v>
      </c>
      <c r="CN1522" s="72" t="b">
        <f t="shared" si="688"/>
        <v>0</v>
      </c>
      <c r="CP1522" s="13">
        <f t="shared" si="689"/>
        <v>0</v>
      </c>
      <c r="CQ1522" s="13" t="b">
        <f t="shared" si="690"/>
        <v>0</v>
      </c>
      <c r="CR1522" s="13" t="b">
        <f t="shared" si="691"/>
        <v>0</v>
      </c>
      <c r="CS1522" s="13" t="b">
        <f t="shared" si="697"/>
        <v>0</v>
      </c>
      <c r="CT1522" s="13" t="b">
        <f t="shared" si="696"/>
        <v>0</v>
      </c>
      <c r="CU1522" s="13" t="b">
        <f t="shared" si="698"/>
        <v>0</v>
      </c>
      <c r="CV1522" s="13" t="b">
        <f t="shared" si="692"/>
        <v>0</v>
      </c>
      <c r="CW1522" s="13" t="b">
        <f t="shared" si="693"/>
        <v>0</v>
      </c>
      <c r="CX1522" s="13" t="b">
        <f t="shared" si="694"/>
        <v>0</v>
      </c>
      <c r="CY1522" s="13" t="b">
        <f t="shared" si="695"/>
        <v>0</v>
      </c>
    </row>
    <row r="1523" spans="1:103" ht="15" thickBot="1">
      <c r="A1523" s="931">
        <v>305</v>
      </c>
      <c r="B1523" s="1132" t="s">
        <v>213</v>
      </c>
      <c r="C1523" s="1132"/>
      <c r="D1523" s="1132" t="s">
        <v>1</v>
      </c>
      <c r="E1523" s="1132" t="s">
        <v>5</v>
      </c>
      <c r="F1523" s="1132"/>
      <c r="G1523" s="1132"/>
      <c r="H1523" s="1132"/>
      <c r="I1523" s="1132" t="s">
        <v>14</v>
      </c>
      <c r="J1523" s="1132">
        <v>130</v>
      </c>
      <c r="K1523" s="1132">
        <v>5</v>
      </c>
      <c r="L1523" s="1132" t="s">
        <v>16</v>
      </c>
      <c r="M1523" s="1132"/>
      <c r="N1523" s="1132" t="s">
        <v>16</v>
      </c>
      <c r="O1523" s="1132"/>
      <c r="P1523" s="1132" t="s">
        <v>16</v>
      </c>
      <c r="Q1523" s="940">
        <f>IF(I1523="&lt;1966",'lista, wskaźniki'!$G$4,IF(I1523="1967-1985",'lista, wskaźniki'!$G$5,IF(I1523="1986-1992",'lista, wskaźniki'!$G$6,IF(I1523="1993-1996",'lista, wskaźniki'!$G$7,IF(I1523="&gt;1997",'lista, wskaźniki'!$G$8,IF(I1523=0,'lista, wskaźniki'!$G$4))))))</f>
        <v>115</v>
      </c>
      <c r="R1523" s="1132" t="s">
        <v>21</v>
      </c>
      <c r="S1523" s="1132" t="s">
        <v>27</v>
      </c>
      <c r="T1523" s="1132">
        <v>14</v>
      </c>
      <c r="U1523" s="1132">
        <v>2004</v>
      </c>
      <c r="V1523" s="1132"/>
      <c r="W1523" s="119" t="s">
        <v>35</v>
      </c>
      <c r="X1523" s="119" t="s">
        <v>39</v>
      </c>
      <c r="Y1523" s="119" t="s">
        <v>42</v>
      </c>
      <c r="Z1523" s="119"/>
      <c r="AA1523" s="119" t="s">
        <v>35</v>
      </c>
      <c r="AB1523" s="120">
        <f>ROUND(AD1523/'lista, wskaźniki'!$A$130,0)</f>
        <v>3</v>
      </c>
      <c r="AC1523" s="120"/>
      <c r="AD1523" s="119">
        <v>2500</v>
      </c>
      <c r="AE1523" s="1132">
        <v>12</v>
      </c>
      <c r="AF1523" s="334">
        <f t="shared" si="670"/>
        <v>50.091000000000001</v>
      </c>
      <c r="AG1523" s="272">
        <f>IF(R1523="kompletna",Q1523*J1523*0.0036*'lista, wskaźniki'!$F$13, IF(R1523="częściowa",Q1523*J1523*0.0036*'lista, wskaźniki'!$F$14, IF(R1523="brak",Q1523*J1523*0.0036*'lista, wskaźniki'!$F$15,)))</f>
        <v>32.292000000000002</v>
      </c>
      <c r="AH1523" s="334">
        <f>IF(Y1523="inne",K1523*'lista, wskaźniki'!$E$35,IF(Y1523="to samo źródło",0,IF(Y1523=0,0)))</f>
        <v>0</v>
      </c>
      <c r="AI1523" s="334" t="b">
        <f>IF(AA1523="gaz z sieci",AC1523*'lista, wskaźniki'!$D$21)</f>
        <v>0</v>
      </c>
      <c r="AJ1523" s="272">
        <f>IF(AA1523="węgiel",AB1523*'lista, wskaźniki'!$D$20, IF('Sektor mieszkaniowy'!AA1523="drewno",'Sektor mieszkaniowy'!AB1523*'lista, wskaźniki'!$D$22,IF('Sektor mieszkaniowy'!AA1523="pellet",AB1523*'lista, wskaźniki'!$D$23,IF('Sektor mieszkaniowy'!AA1523="gaz z sieci",AB1523*'lista, wskaźniki'!$D$21,IF('Sektor mieszkaniowy'!AA1523="olej opałowy",'Sektor mieszkaniowy'!AB1523*'lista, wskaźniki'!$D$24)))))</f>
        <v>67.89</v>
      </c>
      <c r="AK1523" s="1135">
        <f>AL1523/'lista, wskaźniki'!$A$127</f>
        <v>2.1538461538461537</v>
      </c>
      <c r="AL1523" s="1132">
        <v>1400</v>
      </c>
      <c r="AM1523" s="20">
        <f>IF(AA1523="węgiel",AF1523*1/3.6*'lista, wskaźniki'!$F$20,IF(AA1523="drewno",AF1523*1/3.6*'lista, wskaźniki'!$F$22,IF(AA1523="pellet",AF1523*1/3.6*'lista, wskaźniki'!$F$23,IF(AA1523="gaz z sieci",AF1523*1/3.6*'lista, wskaźniki'!$F$21,IF(AA1523="olej opałowy",AF1523*1/3.6*'lista, wskaźniki'!$F$24,0)))))</f>
        <v>4.7451204300000001</v>
      </c>
      <c r="AN1523" s="20">
        <f>IF(AA1523="węgiel",AF1523*'lista, wskaźniki'!$E$42,IF(AA1523="drewno",AF1523*'lista, wskaźniki'!$G$42,IF(AA1523="pellet",AF1523*'lista, wskaźniki'!$H$42,IF(AA1523="gaz z sieci",AF1523*'lista, wskaźniki'!$F$42,IF(AA1523="olej opałowy",AF1523*'lista, wskaźniki'!$I$42,0)))))</f>
        <v>1.9034580000000002E-2</v>
      </c>
      <c r="AO1523" s="20">
        <f>IF(AA1523="węgiel",AF1523*'lista, wskaźniki'!$E$43,IF(AA1523="drewno",AF1523*'lista, wskaźniki'!$G$43,IF(AA1523="pellet",AF1523*'lista, wskaźniki'!$H$43,IF(AA1523="gaz z sieci",AF1523*'lista, wskaźniki'!$F$43,IF(AA1523="olej opałowy",AF1523*'lista, wskaźniki'!$I$43,0)))))</f>
        <v>1.8032760000000002E-2</v>
      </c>
      <c r="AP1523" s="20">
        <f>IF(AA1523="węgiel",AF1523*'lista, wskaźniki'!$E$44,IF(AA1523="drewno",AF1523*'lista, wskaźniki'!$G$44,IF(AA1523="pellet",AF1523*'lista, wskaźniki'!$H$44,IF(AA1523="gaz z sieci",AF1523*'lista, wskaźniki'!$F$44,IF(AA1523="olej opałowy",AF1523*'lista, wskaźniki'!$I$44,0)))))</f>
        <v>1.3524570000000001E-5</v>
      </c>
      <c r="AQ1523" s="20" t="b">
        <f>IF(Z1523="gaz",AH1523*1/3.6*'lista, wskaźniki'!$F$21,IF(Z1523="energia elektryczna",AH1523*1/3.6*'lista, wskaźniki'!$F$26))</f>
        <v>0</v>
      </c>
      <c r="AR1523" s="20" t="b">
        <f>IF(Z1523="gaz",AH1523*'lista, wskaźniki'!$F$42,IF(Z1523="energia elektryczna",AH1523*0))</f>
        <v>0</v>
      </c>
      <c r="AS1523" s="20" t="b">
        <f>IF(Z1523="gaz",AH1523*'lista, wskaźniki'!$F$43,IF(Z1523="energia elektryczna",AH1523*0))</f>
        <v>0</v>
      </c>
      <c r="AT1523" s="20" t="b">
        <f>IF(Z1523="gaz",AH1523*'lista, wskaźniki'!$F$44,IF(Z1523="energia elektryczna",AH1523*0))</f>
        <v>0</v>
      </c>
      <c r="AU1523" s="20">
        <f>AI1523*1/3.6*'lista, wskaźniki'!$F$21</f>
        <v>0</v>
      </c>
      <c r="AV1523" s="20">
        <f>AI1523*'lista, wskaźniki'!$F$42</f>
        <v>0</v>
      </c>
      <c r="AW1523" s="20">
        <f>AI1523*'lista, wskaźniki'!$F$43</f>
        <v>0</v>
      </c>
      <c r="AX1523" s="20">
        <f>AI1523*'lista, wskaźniki'!$F$44</f>
        <v>0</v>
      </c>
      <c r="AY1523" s="20">
        <f>AK1523*'lista, wskaźniki'!$F$26</f>
        <v>1.916923076923077</v>
      </c>
      <c r="AZ1523" s="20">
        <f t="shared" si="671"/>
        <v>6.6620435069230766</v>
      </c>
      <c r="BA1523" s="20">
        <f t="shared" si="672"/>
        <v>1.9034580000000002E-2</v>
      </c>
      <c r="BB1523" s="20">
        <f t="shared" si="673"/>
        <v>1.8032760000000002E-2</v>
      </c>
      <c r="BC1523" s="20">
        <f t="shared" si="674"/>
        <v>1.3524570000000001E-5</v>
      </c>
      <c r="BD1523" s="1132" t="s">
        <v>16</v>
      </c>
      <c r="BE1523" s="1132" t="s">
        <v>17</v>
      </c>
      <c r="BF1523" s="1132" t="s">
        <v>17</v>
      </c>
      <c r="BG1523" s="1132" t="s">
        <v>17</v>
      </c>
      <c r="BH1523" s="119"/>
      <c r="BI1523" s="1132" t="s">
        <v>17</v>
      </c>
      <c r="BJ1523" s="119"/>
      <c r="BK1523" s="1132" t="s">
        <v>17</v>
      </c>
      <c r="BL1523" s="119"/>
      <c r="BM1523" s="119"/>
      <c r="BN1523" s="119"/>
      <c r="BO1523" s="119" t="s">
        <v>17</v>
      </c>
      <c r="BP1523" s="119"/>
      <c r="BQ1523" s="119" t="s">
        <v>120</v>
      </c>
      <c r="BR1523" s="119">
        <v>2</v>
      </c>
      <c r="BS1523" s="1138">
        <v>20000</v>
      </c>
      <c r="BT1523" s="1138">
        <v>100</v>
      </c>
      <c r="BU1523" s="1138"/>
      <c r="BV1523" s="1138">
        <v>2000</v>
      </c>
      <c r="BW1523" s="1138">
        <v>450</v>
      </c>
      <c r="BX1523" s="1138"/>
      <c r="BY1523" s="1144">
        <v>4000</v>
      </c>
      <c r="CA1523" s="365">
        <f t="shared" si="675"/>
        <v>50.091000000000001</v>
      </c>
      <c r="CB1523" s="365" t="b">
        <f t="shared" si="676"/>
        <v>0</v>
      </c>
      <c r="CC1523" s="365" t="b">
        <f t="shared" si="677"/>
        <v>0</v>
      </c>
      <c r="CD1523" s="365" t="b">
        <f t="shared" si="678"/>
        <v>0</v>
      </c>
      <c r="CE1523" s="365" t="b">
        <f t="shared" si="679"/>
        <v>0</v>
      </c>
      <c r="CF1523" s="365" t="b">
        <f t="shared" si="680"/>
        <v>0</v>
      </c>
      <c r="CG1523" s="365" t="b">
        <f t="shared" si="681"/>
        <v>0</v>
      </c>
      <c r="CH1523" s="365" t="b">
        <f t="shared" si="682"/>
        <v>0</v>
      </c>
      <c r="CI1523" s="72">
        <f t="shared" si="683"/>
        <v>50.091000000000001</v>
      </c>
      <c r="CJ1523" s="72" t="b">
        <f t="shared" si="684"/>
        <v>0</v>
      </c>
      <c r="CK1523" s="72" t="b">
        <f t="shared" si="685"/>
        <v>0</v>
      </c>
      <c r="CL1523" s="72">
        <f t="shared" si="686"/>
        <v>0</v>
      </c>
      <c r="CM1523" s="72" t="b">
        <f t="shared" si="687"/>
        <v>0</v>
      </c>
      <c r="CN1523" s="72" t="b">
        <f t="shared" si="688"/>
        <v>0</v>
      </c>
      <c r="CP1523" s="13" t="b">
        <f t="shared" si="689"/>
        <v>0</v>
      </c>
      <c r="CQ1523" s="13" t="b">
        <f t="shared" si="690"/>
        <v>0</v>
      </c>
      <c r="CR1523" s="13" t="b">
        <f t="shared" si="691"/>
        <v>0</v>
      </c>
      <c r="CS1523" s="13" t="b">
        <f t="shared" si="697"/>
        <v>0</v>
      </c>
      <c r="CT1523" s="13" t="b">
        <f t="shared" si="696"/>
        <v>0</v>
      </c>
      <c r="CU1523" s="13" t="b">
        <f t="shared" si="698"/>
        <v>0</v>
      </c>
      <c r="CV1523" s="13" t="b">
        <f t="shared" si="692"/>
        <v>0</v>
      </c>
      <c r="CW1523" s="13" t="b">
        <f t="shared" si="693"/>
        <v>0</v>
      </c>
      <c r="CX1523" s="13">
        <f t="shared" si="694"/>
        <v>130</v>
      </c>
      <c r="CY1523" s="13">
        <f t="shared" si="695"/>
        <v>130</v>
      </c>
    </row>
    <row r="1524" spans="1:103" ht="15" thickBot="1">
      <c r="A1524" s="932"/>
      <c r="B1524" s="1133"/>
      <c r="C1524" s="1133"/>
      <c r="D1524" s="1133"/>
      <c r="E1524" s="1133"/>
      <c r="F1524" s="1133"/>
      <c r="G1524" s="1133"/>
      <c r="H1524" s="1133"/>
      <c r="I1524" s="1133"/>
      <c r="J1524" s="1133"/>
      <c r="K1524" s="1133"/>
      <c r="L1524" s="1133"/>
      <c r="M1524" s="1133"/>
      <c r="N1524" s="1133"/>
      <c r="O1524" s="1133"/>
      <c r="P1524" s="1133"/>
      <c r="Q1524" s="941"/>
      <c r="R1524" s="1133"/>
      <c r="S1524" s="1133"/>
      <c r="T1524" s="1133"/>
      <c r="U1524" s="1133"/>
      <c r="V1524" s="1133"/>
      <c r="W1524" s="121"/>
      <c r="X1524" s="121"/>
      <c r="Y1524" s="121"/>
      <c r="Z1524" s="121"/>
      <c r="AA1524" s="121" t="s">
        <v>36</v>
      </c>
      <c r="AB1524" s="122">
        <f>ROUND(AD1524/'lista, wskaźniki'!$A$133,0)</f>
        <v>2</v>
      </c>
      <c r="AC1524" s="122"/>
      <c r="AD1524" s="121">
        <v>500</v>
      </c>
      <c r="AE1524" s="1133"/>
      <c r="AF1524" s="334">
        <f t="shared" si="670"/>
        <v>31.744999999999997</v>
      </c>
      <c r="AG1524" s="272">
        <v>32.29</v>
      </c>
      <c r="AH1524" s="334">
        <f>IF(Y1524="inne",K1524*'lista, wskaźniki'!$E$35,IF(Y1524="to samo źródło",0,IF(Y1524=0,0)))</f>
        <v>0</v>
      </c>
      <c r="AI1524" s="334" t="b">
        <f>IF(AA1524="gaz z sieci",AC1524*'lista, wskaźniki'!$D$21)</f>
        <v>0</v>
      </c>
      <c r="AJ1524" s="272">
        <f>IF(AA1524="węgiel",AB1524*'lista, wskaźniki'!$D$20, IF('Sektor mieszkaniowy'!AA1524="drewno",'Sektor mieszkaniowy'!AB1524*'lista, wskaźniki'!$D$22,IF('Sektor mieszkaniowy'!AA1524="pellet",AB1524*'lista, wskaźniki'!$D$23,IF('Sektor mieszkaniowy'!AA1524="gaz z sieci",AB1524*'lista, wskaźniki'!$D$21,IF('Sektor mieszkaniowy'!AA1524="olej opałowy",'Sektor mieszkaniowy'!AB1524*'lista, wskaźniki'!$D$24)))))</f>
        <v>31.2</v>
      </c>
      <c r="AK1524" s="1136"/>
      <c r="AL1524" s="1133"/>
      <c r="AM1524" s="20">
        <f>IF(AA1524="węgiel",AF1524*1/3.6*'lista, wskaźniki'!$F$20,IF(AA1524="drewno",AF1524*1/3.6*'lista, wskaźniki'!$F$22,IF(AA1524="pellet",AF1524*1/3.6*'lista, wskaźniki'!$F$23,IF(AA1524="gaz z sieci",AF1524*1/3.6*'lista, wskaźniki'!$F$21,IF(AA1524="olej opałowy",AF1524*1/3.6*'lista, wskaźniki'!$F$24,0)))))</f>
        <v>0</v>
      </c>
      <c r="AN1524" s="20">
        <f>IF(AA1524="węgiel",AF1524*'lista, wskaźniki'!$E$42,IF(AA1524="drewno",AF1524*'lista, wskaźniki'!$G$42,IF(AA1524="pellet",AF1524*'lista, wskaźniki'!$H$42,IF(AA1524="gaz z sieci",AF1524*'lista, wskaźniki'!$F$42,IF(AA1524="olej opałowy",AF1524*'lista, wskaźniki'!$I$42,0)))))</f>
        <v>2.5713449999999995E-2</v>
      </c>
      <c r="AO1524" s="20">
        <f>IF(AA1524="węgiel",AF1524*'lista, wskaźniki'!$E$43,IF(AA1524="drewno",AF1524*'lista, wskaźniki'!$G$43,IF(AA1524="pellet",AF1524*'lista, wskaźniki'!$H$43,IF(AA1524="gaz z sieci",AF1524*'lista, wskaźniki'!$F$43,IF(AA1524="olej opałowy",AF1524*'lista, wskaźniki'!$I$43,0)))))</f>
        <v>2.5713449999999995E-2</v>
      </c>
      <c r="AP1524" s="20">
        <f>IF(AA1524="węgiel",AF1524*'lista, wskaźniki'!$E$44,IF(AA1524="drewno",AF1524*'lista, wskaźniki'!$G$44,IF(AA1524="pellet",AF1524*'lista, wskaźniki'!$H$44,IF(AA1524="gaz z sieci",AF1524*'lista, wskaźniki'!$F$44,IF(AA1524="olej opałowy",AF1524*'lista, wskaźniki'!$I$44,0)))))</f>
        <v>7.9362499999999988E-6</v>
      </c>
      <c r="AQ1524" s="20" t="b">
        <f>IF(Z1524="gaz",AH1524*1/3.6*'lista, wskaźniki'!$F$21,IF(Z1524="energia elektryczna",AH1524*1/3.6*'lista, wskaźniki'!$F$26))</f>
        <v>0</v>
      </c>
      <c r="AR1524" s="20" t="b">
        <f>IF(Z1524="gaz",AH1524*'lista, wskaźniki'!$F$42,IF(Z1524="energia elektryczna",AH1524*0))</f>
        <v>0</v>
      </c>
      <c r="AS1524" s="20" t="b">
        <f>IF(Z1524="gaz",AH1524*'lista, wskaźniki'!$F$43,IF(Z1524="energia elektryczna",AH1524*0))</f>
        <v>0</v>
      </c>
      <c r="AT1524" s="20" t="b">
        <f>IF(Z1524="gaz",AH1524*'lista, wskaźniki'!$F$44,IF(Z1524="energia elektryczna",AH1524*0))</f>
        <v>0</v>
      </c>
      <c r="AU1524" s="20">
        <f>AI1524*1/3.6*'lista, wskaźniki'!$F$21</f>
        <v>0</v>
      </c>
      <c r="AV1524" s="20">
        <f>AI1524*'lista, wskaźniki'!$F$42</f>
        <v>0</v>
      </c>
      <c r="AW1524" s="20">
        <f>AI1524*'lista, wskaźniki'!$F$43</f>
        <v>0</v>
      </c>
      <c r="AX1524" s="20">
        <f>AI1524*'lista, wskaźniki'!$F$44</f>
        <v>0</v>
      </c>
      <c r="AY1524" s="20">
        <f>AK1524*'lista, wskaźniki'!$F$26</f>
        <v>0</v>
      </c>
      <c r="AZ1524" s="20">
        <f t="shared" si="671"/>
        <v>0</v>
      </c>
      <c r="BA1524" s="20">
        <f t="shared" si="672"/>
        <v>2.5713449999999995E-2</v>
      </c>
      <c r="BB1524" s="20">
        <f t="shared" si="673"/>
        <v>2.5713449999999995E-2</v>
      </c>
      <c r="BC1524" s="20">
        <f t="shared" si="674"/>
        <v>7.9362499999999988E-6</v>
      </c>
      <c r="BD1524" s="1133"/>
      <c r="BE1524" s="1133"/>
      <c r="BF1524" s="1133"/>
      <c r="BG1524" s="1133"/>
      <c r="BH1524" s="121"/>
      <c r="BI1524" s="1133"/>
      <c r="BJ1524" s="121"/>
      <c r="BK1524" s="1133"/>
      <c r="BL1524" s="121"/>
      <c r="BM1524" s="121"/>
      <c r="BN1524" s="121"/>
      <c r="BO1524" s="121"/>
      <c r="BP1524" s="121"/>
      <c r="BQ1524" s="121"/>
      <c r="BR1524" s="121"/>
      <c r="BS1524" s="1139"/>
      <c r="BT1524" s="1139"/>
      <c r="BU1524" s="1139"/>
      <c r="BV1524" s="1139"/>
      <c r="BW1524" s="1139"/>
      <c r="BX1524" s="1139"/>
      <c r="BY1524" s="1145"/>
      <c r="CA1524" s="365" t="b">
        <f t="shared" si="675"/>
        <v>0</v>
      </c>
      <c r="CB1524" s="365">
        <f t="shared" si="676"/>
        <v>31.744999999999997</v>
      </c>
      <c r="CC1524" s="365" t="b">
        <f t="shared" si="677"/>
        <v>0</v>
      </c>
      <c r="CD1524" s="365" t="b">
        <f t="shared" si="678"/>
        <v>0</v>
      </c>
      <c r="CE1524" s="365" t="b">
        <f t="shared" si="679"/>
        <v>0</v>
      </c>
      <c r="CF1524" s="365" t="b">
        <f t="shared" si="680"/>
        <v>0</v>
      </c>
      <c r="CG1524" s="365" t="b">
        <f t="shared" si="681"/>
        <v>0</v>
      </c>
      <c r="CH1524" s="365" t="b">
        <f t="shared" si="682"/>
        <v>0</v>
      </c>
      <c r="CI1524" s="72" t="b">
        <f t="shared" si="683"/>
        <v>0</v>
      </c>
      <c r="CJ1524" s="72">
        <f t="shared" si="684"/>
        <v>31.744999999999997</v>
      </c>
      <c r="CK1524" s="72" t="b">
        <f t="shared" si="685"/>
        <v>0</v>
      </c>
      <c r="CL1524" s="72">
        <f t="shared" si="686"/>
        <v>0</v>
      </c>
      <c r="CM1524" s="72" t="b">
        <f t="shared" si="687"/>
        <v>0</v>
      </c>
      <c r="CN1524" s="72" t="b">
        <f t="shared" si="688"/>
        <v>0</v>
      </c>
      <c r="CP1524" s="13">
        <f t="shared" si="689"/>
        <v>0</v>
      </c>
      <c r="CQ1524" s="13" t="b">
        <f t="shared" si="690"/>
        <v>0</v>
      </c>
      <c r="CR1524" s="13" t="b">
        <f t="shared" si="691"/>
        <v>0</v>
      </c>
      <c r="CS1524" s="13" t="b">
        <f t="shared" si="697"/>
        <v>0</v>
      </c>
      <c r="CT1524" s="13" t="b">
        <f t="shared" si="696"/>
        <v>0</v>
      </c>
      <c r="CU1524" s="13" t="b">
        <f t="shared" si="698"/>
        <v>0</v>
      </c>
      <c r="CV1524" s="13" t="b">
        <f t="shared" si="692"/>
        <v>0</v>
      </c>
      <c r="CW1524" s="13" t="b">
        <f t="shared" si="693"/>
        <v>0</v>
      </c>
      <c r="CX1524" s="13" t="b">
        <f t="shared" si="694"/>
        <v>0</v>
      </c>
      <c r="CY1524" s="13" t="b">
        <f t="shared" si="695"/>
        <v>0</v>
      </c>
    </row>
    <row r="1525" spans="1:103" ht="15" thickBot="1">
      <c r="A1525" s="932"/>
      <c r="B1525" s="1133"/>
      <c r="C1525" s="1133"/>
      <c r="D1525" s="1133"/>
      <c r="E1525" s="1133"/>
      <c r="F1525" s="1133"/>
      <c r="G1525" s="1133"/>
      <c r="H1525" s="1133"/>
      <c r="I1525" s="1133"/>
      <c r="J1525" s="1133"/>
      <c r="K1525" s="1133"/>
      <c r="L1525" s="1133"/>
      <c r="M1525" s="1133"/>
      <c r="N1525" s="1133"/>
      <c r="O1525" s="1133"/>
      <c r="P1525" s="1133"/>
      <c r="Q1525" s="941"/>
      <c r="R1525" s="1133"/>
      <c r="S1525" s="1133"/>
      <c r="T1525" s="1133"/>
      <c r="U1525" s="1133"/>
      <c r="V1525" s="1133"/>
      <c r="W1525" s="121"/>
      <c r="X1525" s="121"/>
      <c r="Y1525" s="121"/>
      <c r="Z1525" s="121"/>
      <c r="AA1525" s="121" t="s">
        <v>50</v>
      </c>
      <c r="AB1525" s="122"/>
      <c r="AC1525" s="122"/>
      <c r="AD1525" s="121"/>
      <c r="AE1525" s="1133"/>
      <c r="AF1525" s="334">
        <f t="shared" si="670"/>
        <v>0</v>
      </c>
      <c r="AG1525" s="272">
        <f>IF(R1525="kompletna",Q1525*J1525*0.0036*'lista, wskaźniki'!$F$13, IF(R1525="częściowa",Q1525*J1525*0.0036*'lista, wskaźniki'!$F$14, IF(R1525="brak",Q1525*J1525*0.0036*'lista, wskaźniki'!$F$15,)))</f>
        <v>0</v>
      </c>
      <c r="AH1525" s="334">
        <f>IF(Y1525="inne",K1525*'lista, wskaźniki'!$E$35,IF(Y1525="to samo źródło",0,IF(Y1525=0,0)))</f>
        <v>0</v>
      </c>
      <c r="AI1525" s="334" t="b">
        <f>IF(AA1525="gaz z sieci",AC1525*'lista, wskaźniki'!$D$21)</f>
        <v>0</v>
      </c>
      <c r="AJ1525" s="272">
        <f>IF(AA1525="węgiel",AB1525*'lista, wskaźniki'!$D$20, IF('Sektor mieszkaniowy'!AA1525="drewno",'Sektor mieszkaniowy'!AB1525*'lista, wskaźniki'!$D$22,IF('Sektor mieszkaniowy'!AA1525="pellet",AB1525*'lista, wskaźniki'!$D$23,IF('Sektor mieszkaniowy'!AA1525="gaz z sieci",AB1525*'lista, wskaźniki'!$D$21,IF('Sektor mieszkaniowy'!AA1525="olej opałowy",'Sektor mieszkaniowy'!AB1525*'lista, wskaźniki'!$D$24)))))</f>
        <v>0</v>
      </c>
      <c r="AK1525" s="1136"/>
      <c r="AL1525" s="1133"/>
      <c r="AM1525" s="20">
        <f>IF(AA1525="węgiel",AF1525*1/3.6*'lista, wskaźniki'!$F$20,IF(AA1525="drewno",AF1525*1/3.6*'lista, wskaźniki'!$F$22,IF(AA1525="pellet",AF1525*1/3.6*'lista, wskaźniki'!$F$23,IF(AA1525="gaz z sieci",AF1525*1/3.6*'lista, wskaźniki'!$F$21,IF(AA1525="olej opałowy",AF1525*1/3.6*'lista, wskaźniki'!$F$24,0)))))</f>
        <v>0</v>
      </c>
      <c r="AN1525" s="20">
        <f>IF(AA1525="węgiel",AF1525*'lista, wskaźniki'!$E$42,IF(AA1525="drewno",AF1525*'lista, wskaźniki'!$G$42,IF(AA1525="pellet",AF1525*'lista, wskaźniki'!$H$42,IF(AA1525="gaz z sieci",AF1525*'lista, wskaźniki'!$F$42,IF(AA1525="olej opałowy",AF1525*'lista, wskaźniki'!$I$42,0)))))</f>
        <v>0</v>
      </c>
      <c r="AO1525" s="20">
        <f>IF(AA1525="węgiel",AF1525*'lista, wskaźniki'!$E$43,IF(AA1525="drewno",AF1525*'lista, wskaźniki'!$G$43,IF(AA1525="pellet",AF1525*'lista, wskaźniki'!$H$43,IF(AA1525="gaz z sieci",AF1525*'lista, wskaźniki'!$F$43,IF(AA1525="olej opałowy",AF1525*'lista, wskaźniki'!$I$43,0)))))</f>
        <v>0</v>
      </c>
      <c r="AP1525" s="20">
        <f>IF(AA1525="węgiel",AF1525*'lista, wskaźniki'!$E$44,IF(AA1525="drewno",AF1525*'lista, wskaźniki'!$G$44,IF(AA1525="pellet",AF1525*'lista, wskaźniki'!$H$44,IF(AA1525="gaz z sieci",AF1525*'lista, wskaźniki'!$F$44,IF(AA1525="olej opałowy",AF1525*'lista, wskaźniki'!$I$44,0)))))</f>
        <v>0</v>
      </c>
      <c r="AQ1525" s="20" t="b">
        <f>IF(Z1525="gaz",AH1525*1/3.6*'lista, wskaźniki'!$F$21,IF(Z1525="energia elektryczna",AH1525*1/3.6*'lista, wskaźniki'!$F$26))</f>
        <v>0</v>
      </c>
      <c r="AR1525" s="20" t="b">
        <f>IF(Z1525="gaz",AH1525*'lista, wskaźniki'!$F$42,IF(Z1525="energia elektryczna",AH1525*0))</f>
        <v>0</v>
      </c>
      <c r="AS1525" s="20" t="b">
        <f>IF(Z1525="gaz",AH1525*'lista, wskaźniki'!$F$43,IF(Z1525="energia elektryczna",AH1525*0))</f>
        <v>0</v>
      </c>
      <c r="AT1525" s="20" t="b">
        <f>IF(Z1525="gaz",AH1525*'lista, wskaźniki'!$F$44,IF(Z1525="energia elektryczna",AH1525*0))</f>
        <v>0</v>
      </c>
      <c r="AU1525" s="20">
        <f>AI1525*1/3.6*'lista, wskaźniki'!$F$21</f>
        <v>0</v>
      </c>
      <c r="AV1525" s="20">
        <f>AI1525*'lista, wskaźniki'!$F$42</f>
        <v>0</v>
      </c>
      <c r="AW1525" s="20">
        <f>AI1525*'lista, wskaźniki'!$F$43</f>
        <v>0</v>
      </c>
      <c r="AX1525" s="20">
        <f>AI1525*'lista, wskaźniki'!$F$44</f>
        <v>0</v>
      </c>
      <c r="AY1525" s="20">
        <f>AK1525*'lista, wskaźniki'!$F$26</f>
        <v>0</v>
      </c>
      <c r="AZ1525" s="20">
        <f t="shared" si="671"/>
        <v>0</v>
      </c>
      <c r="BA1525" s="20">
        <f t="shared" si="672"/>
        <v>0</v>
      </c>
      <c r="BB1525" s="20">
        <f t="shared" si="673"/>
        <v>0</v>
      </c>
      <c r="BC1525" s="20">
        <f t="shared" si="674"/>
        <v>0</v>
      </c>
      <c r="BD1525" s="1133"/>
      <c r="BE1525" s="1133"/>
      <c r="BF1525" s="1133"/>
      <c r="BG1525" s="1133"/>
      <c r="BH1525" s="121"/>
      <c r="BI1525" s="1133"/>
      <c r="BJ1525" s="121"/>
      <c r="BK1525" s="1133"/>
      <c r="BL1525" s="121"/>
      <c r="BM1525" s="121"/>
      <c r="BN1525" s="121"/>
      <c r="BO1525" s="121"/>
      <c r="BP1525" s="121"/>
      <c r="BQ1525" s="121"/>
      <c r="BR1525" s="121"/>
      <c r="BS1525" s="1139"/>
      <c r="BT1525" s="1139"/>
      <c r="BU1525" s="1139"/>
      <c r="BV1525" s="1139"/>
      <c r="BW1525" s="1139"/>
      <c r="BX1525" s="1139"/>
      <c r="BY1525" s="1145"/>
      <c r="CA1525" s="365" t="b">
        <f t="shared" si="675"/>
        <v>0</v>
      </c>
      <c r="CB1525" s="365" t="b">
        <f t="shared" si="676"/>
        <v>0</v>
      </c>
      <c r="CC1525" s="365">
        <f t="shared" si="677"/>
        <v>0</v>
      </c>
      <c r="CD1525" s="365" t="b">
        <f t="shared" si="678"/>
        <v>0</v>
      </c>
      <c r="CE1525" s="365" t="b">
        <f t="shared" si="679"/>
        <v>0</v>
      </c>
      <c r="CF1525" s="365" t="b">
        <f t="shared" si="680"/>
        <v>0</v>
      </c>
      <c r="CG1525" s="365" t="b">
        <f t="shared" si="681"/>
        <v>0</v>
      </c>
      <c r="CH1525" s="365" t="b">
        <f t="shared" si="682"/>
        <v>0</v>
      </c>
      <c r="CI1525" s="72" t="b">
        <f t="shared" si="683"/>
        <v>0</v>
      </c>
      <c r="CJ1525" s="72" t="b">
        <f t="shared" si="684"/>
        <v>0</v>
      </c>
      <c r="CK1525" s="72">
        <f t="shared" si="685"/>
        <v>0</v>
      </c>
      <c r="CL1525" s="72">
        <f t="shared" si="686"/>
        <v>0</v>
      </c>
      <c r="CM1525" s="72" t="b">
        <f t="shared" si="687"/>
        <v>0</v>
      </c>
      <c r="CN1525" s="72" t="b">
        <f t="shared" si="688"/>
        <v>0</v>
      </c>
      <c r="CP1525" s="13">
        <f t="shared" si="689"/>
        <v>0</v>
      </c>
      <c r="CQ1525" s="13" t="b">
        <f t="shared" si="690"/>
        <v>0</v>
      </c>
      <c r="CR1525" s="13" t="b">
        <f t="shared" si="691"/>
        <v>0</v>
      </c>
      <c r="CS1525" s="13" t="b">
        <f t="shared" si="697"/>
        <v>0</v>
      </c>
      <c r="CT1525" s="13" t="b">
        <f t="shared" si="696"/>
        <v>0</v>
      </c>
      <c r="CU1525" s="13" t="b">
        <f t="shared" si="698"/>
        <v>0</v>
      </c>
      <c r="CV1525" s="13" t="b">
        <f t="shared" si="692"/>
        <v>0</v>
      </c>
      <c r="CW1525" s="13" t="b">
        <f t="shared" si="693"/>
        <v>0</v>
      </c>
      <c r="CX1525" s="13" t="b">
        <f t="shared" si="694"/>
        <v>0</v>
      </c>
      <c r="CY1525" s="13" t="b">
        <f t="shared" si="695"/>
        <v>0</v>
      </c>
    </row>
    <row r="1526" spans="1:103" ht="15" thickBot="1">
      <c r="A1526" s="932"/>
      <c r="B1526" s="1133"/>
      <c r="C1526" s="1133"/>
      <c r="D1526" s="1133"/>
      <c r="E1526" s="1133"/>
      <c r="F1526" s="1133"/>
      <c r="G1526" s="1133"/>
      <c r="H1526" s="1133"/>
      <c r="I1526" s="1133"/>
      <c r="J1526" s="1133"/>
      <c r="K1526" s="1133"/>
      <c r="L1526" s="1133"/>
      <c r="M1526" s="1133"/>
      <c r="N1526" s="1133"/>
      <c r="O1526" s="1133"/>
      <c r="P1526" s="1133"/>
      <c r="Q1526" s="941"/>
      <c r="R1526" s="1133"/>
      <c r="S1526" s="1133"/>
      <c r="T1526" s="1133"/>
      <c r="U1526" s="1133"/>
      <c r="V1526" s="1133"/>
      <c r="W1526" s="121"/>
      <c r="X1526" s="121"/>
      <c r="Y1526" s="121"/>
      <c r="Z1526" s="121"/>
      <c r="AA1526" s="121" t="s">
        <v>38</v>
      </c>
      <c r="AB1526" s="122"/>
      <c r="AC1526" s="122"/>
      <c r="AD1526" s="121"/>
      <c r="AE1526" s="1133"/>
      <c r="AF1526" s="334">
        <f t="shared" si="670"/>
        <v>0</v>
      </c>
      <c r="AG1526" s="272">
        <f>IF(R1526="kompletna",Q1526*J1526*0.0036*'lista, wskaźniki'!$F$13, IF(R1526="częściowa",Q1526*J1526*0.0036*'lista, wskaźniki'!$F$14, IF(R1526="brak",Q1526*J1526*0.0036*'lista, wskaźniki'!$F$15,)))</f>
        <v>0</v>
      </c>
      <c r="AH1526" s="334">
        <f>IF(Y1526="inne",K1526*'lista, wskaźniki'!$E$35,IF(Y1526="to samo źródło",0,IF(Y1526=0,0)))</f>
        <v>0</v>
      </c>
      <c r="AI1526" s="334">
        <f>IF(AA1526="gaz z sieci",AC1526*'lista, wskaźniki'!$D$21)</f>
        <v>0</v>
      </c>
      <c r="AJ1526" s="272">
        <f>IF(AA1526="węgiel",AB1526*'lista, wskaźniki'!$D$20, IF('Sektor mieszkaniowy'!AA1526="drewno",'Sektor mieszkaniowy'!AB1526*'lista, wskaźniki'!$D$22,IF('Sektor mieszkaniowy'!AA1526="pellet",AB1526*'lista, wskaźniki'!$D$23,IF('Sektor mieszkaniowy'!AA1526="gaz z sieci",AB1526*'lista, wskaźniki'!$D$21,IF('Sektor mieszkaniowy'!AA1526="olej opałowy",'Sektor mieszkaniowy'!AB1526*'lista, wskaźniki'!$D$24)))))</f>
        <v>0</v>
      </c>
      <c r="AK1526" s="1136"/>
      <c r="AL1526" s="1133"/>
      <c r="AM1526" s="20">
        <f>IF(AA1526="węgiel",AF1526*1/3.6*'lista, wskaźniki'!$F$20,IF(AA1526="drewno",AF1526*1/3.6*'lista, wskaźniki'!$F$22,IF(AA1526="pellet",AF1526*1/3.6*'lista, wskaźniki'!$F$23,IF(AA1526="gaz z sieci",AF1526*1/3.6*'lista, wskaźniki'!$F$21,IF(AA1526="olej opałowy",AF1526*1/3.6*'lista, wskaźniki'!$F$24,0)))))</f>
        <v>0</v>
      </c>
      <c r="AN1526" s="20">
        <f>IF(AA1526="węgiel",AF1526*'lista, wskaźniki'!$E$42,IF(AA1526="drewno",AF1526*'lista, wskaźniki'!$G$42,IF(AA1526="pellet",AF1526*'lista, wskaźniki'!$H$42,IF(AA1526="gaz z sieci",AF1526*'lista, wskaźniki'!$F$42,IF(AA1526="olej opałowy",AF1526*'lista, wskaźniki'!$I$42,0)))))</f>
        <v>0</v>
      </c>
      <c r="AO1526" s="20">
        <f>IF(AA1526="węgiel",AF1526*'lista, wskaźniki'!$E$43,IF(AA1526="drewno",AF1526*'lista, wskaźniki'!$G$43,IF(AA1526="pellet",AF1526*'lista, wskaźniki'!$H$43,IF(AA1526="gaz z sieci",AF1526*'lista, wskaźniki'!$F$43,IF(AA1526="olej opałowy",AF1526*'lista, wskaźniki'!$I$43,0)))))</f>
        <v>0</v>
      </c>
      <c r="AP1526" s="20">
        <f>IF(AA1526="węgiel",AF1526*'lista, wskaźniki'!$E$44,IF(AA1526="drewno",AF1526*'lista, wskaźniki'!$G$44,IF(AA1526="pellet",AF1526*'lista, wskaźniki'!$H$44,IF(AA1526="gaz z sieci",AF1526*'lista, wskaźniki'!$F$44,IF(AA1526="olej opałowy",AF1526*'lista, wskaźniki'!$I$44,0)))))</f>
        <v>0</v>
      </c>
      <c r="AQ1526" s="20" t="b">
        <f>IF(Z1526="gaz",AH1526*1/3.6*'lista, wskaźniki'!$F$21,IF(Z1526="energia elektryczna",AH1526*1/3.6*'lista, wskaźniki'!$F$26))</f>
        <v>0</v>
      </c>
      <c r="AR1526" s="20" t="b">
        <f>IF(Z1526="gaz",AH1526*'lista, wskaźniki'!$F$42,IF(Z1526="energia elektryczna",AH1526*0))</f>
        <v>0</v>
      </c>
      <c r="AS1526" s="20" t="b">
        <f>IF(Z1526="gaz",AH1526*'lista, wskaźniki'!$F$43,IF(Z1526="energia elektryczna",AH1526*0))</f>
        <v>0</v>
      </c>
      <c r="AT1526" s="20" t="b">
        <f>IF(Z1526="gaz",AH1526*'lista, wskaźniki'!$F$44,IF(Z1526="energia elektryczna",AH1526*0))</f>
        <v>0</v>
      </c>
      <c r="AU1526" s="20">
        <f>AI1526*1/3.6*'lista, wskaźniki'!$F$21</f>
        <v>0</v>
      </c>
      <c r="AV1526" s="20">
        <f>AI1526*'lista, wskaźniki'!$F$42</f>
        <v>0</v>
      </c>
      <c r="AW1526" s="20">
        <f>AI1526*'lista, wskaźniki'!$F$43</f>
        <v>0</v>
      </c>
      <c r="AX1526" s="20">
        <f>AI1526*'lista, wskaźniki'!$F$44</f>
        <v>0</v>
      </c>
      <c r="AY1526" s="20">
        <f>AK1526*'lista, wskaźniki'!$F$26</f>
        <v>0</v>
      </c>
      <c r="AZ1526" s="20">
        <f t="shared" si="671"/>
        <v>0</v>
      </c>
      <c r="BA1526" s="20">
        <f t="shared" si="672"/>
        <v>0</v>
      </c>
      <c r="BB1526" s="20">
        <f t="shared" si="673"/>
        <v>0</v>
      </c>
      <c r="BC1526" s="20">
        <f t="shared" si="674"/>
        <v>0</v>
      </c>
      <c r="BD1526" s="1133"/>
      <c r="BE1526" s="1133"/>
      <c r="BF1526" s="1133"/>
      <c r="BG1526" s="1133"/>
      <c r="BH1526" s="121"/>
      <c r="BI1526" s="1133"/>
      <c r="BJ1526" s="121"/>
      <c r="BK1526" s="1133"/>
      <c r="BL1526" s="121"/>
      <c r="BM1526" s="121"/>
      <c r="BN1526" s="121"/>
      <c r="BO1526" s="121"/>
      <c r="BP1526" s="121"/>
      <c r="BQ1526" s="121"/>
      <c r="BR1526" s="121"/>
      <c r="BS1526" s="1139"/>
      <c r="BT1526" s="1139"/>
      <c r="BU1526" s="1139"/>
      <c r="BV1526" s="1139"/>
      <c r="BW1526" s="1139"/>
      <c r="BX1526" s="1139"/>
      <c r="BY1526" s="1145"/>
      <c r="CA1526" s="365" t="b">
        <f t="shared" si="675"/>
        <v>0</v>
      </c>
      <c r="CB1526" s="365" t="b">
        <f t="shared" si="676"/>
        <v>0</v>
      </c>
      <c r="CC1526" s="365" t="b">
        <f t="shared" si="677"/>
        <v>0</v>
      </c>
      <c r="CD1526" s="365">
        <f t="shared" si="678"/>
        <v>0</v>
      </c>
      <c r="CE1526" s="365" t="b">
        <f t="shared" si="679"/>
        <v>0</v>
      </c>
      <c r="CF1526" s="365" t="b">
        <f t="shared" si="680"/>
        <v>0</v>
      </c>
      <c r="CG1526" s="365" t="b">
        <f t="shared" si="681"/>
        <v>0</v>
      </c>
      <c r="CH1526" s="365">
        <f t="shared" si="682"/>
        <v>0</v>
      </c>
      <c r="CI1526" s="72" t="b">
        <f t="shared" si="683"/>
        <v>0</v>
      </c>
      <c r="CJ1526" s="72" t="b">
        <f t="shared" si="684"/>
        <v>0</v>
      </c>
      <c r="CK1526" s="72" t="b">
        <f t="shared" si="685"/>
        <v>0</v>
      </c>
      <c r="CL1526" s="72">
        <f t="shared" si="686"/>
        <v>0</v>
      </c>
      <c r="CM1526" s="72" t="b">
        <f t="shared" si="687"/>
        <v>0</v>
      </c>
      <c r="CN1526" s="72" t="b">
        <f t="shared" si="688"/>
        <v>0</v>
      </c>
      <c r="CP1526" s="13">
        <f t="shared" si="689"/>
        <v>0</v>
      </c>
      <c r="CQ1526" s="13" t="b">
        <f t="shared" si="690"/>
        <v>0</v>
      </c>
      <c r="CR1526" s="13" t="b">
        <f t="shared" si="691"/>
        <v>0</v>
      </c>
      <c r="CS1526" s="13" t="b">
        <f t="shared" si="697"/>
        <v>0</v>
      </c>
      <c r="CT1526" s="13" t="b">
        <f t="shared" si="696"/>
        <v>0</v>
      </c>
      <c r="CU1526" s="13" t="b">
        <f t="shared" si="698"/>
        <v>0</v>
      </c>
      <c r="CV1526" s="13" t="b">
        <f t="shared" si="692"/>
        <v>0</v>
      </c>
      <c r="CW1526" s="13" t="b">
        <f t="shared" si="693"/>
        <v>0</v>
      </c>
      <c r="CX1526" s="13" t="b">
        <f t="shared" si="694"/>
        <v>0</v>
      </c>
      <c r="CY1526" s="13" t="b">
        <f t="shared" si="695"/>
        <v>0</v>
      </c>
    </row>
    <row r="1527" spans="1:103" ht="15" thickBot="1">
      <c r="A1527" s="933"/>
      <c r="B1527" s="1134"/>
      <c r="C1527" s="1134"/>
      <c r="D1527" s="1134"/>
      <c r="E1527" s="1134"/>
      <c r="F1527" s="1134"/>
      <c r="G1527" s="1134"/>
      <c r="H1527" s="1134"/>
      <c r="I1527" s="1134"/>
      <c r="J1527" s="1134"/>
      <c r="K1527" s="1134"/>
      <c r="L1527" s="1134"/>
      <c r="M1527" s="1134"/>
      <c r="N1527" s="1134"/>
      <c r="O1527" s="1134"/>
      <c r="P1527" s="1134"/>
      <c r="Q1527" s="942"/>
      <c r="R1527" s="1134"/>
      <c r="S1527" s="1134"/>
      <c r="T1527" s="1134"/>
      <c r="U1527" s="1134"/>
      <c r="V1527" s="1134"/>
      <c r="W1527" s="123"/>
      <c r="X1527" s="123"/>
      <c r="Y1527" s="123"/>
      <c r="Z1527" s="123"/>
      <c r="AA1527" s="123" t="s">
        <v>37</v>
      </c>
      <c r="AB1527" s="124"/>
      <c r="AC1527" s="124"/>
      <c r="AD1527" s="123"/>
      <c r="AE1527" s="1134"/>
      <c r="AF1527" s="334">
        <f t="shared" si="670"/>
        <v>0</v>
      </c>
      <c r="AG1527" s="272">
        <f>IF(R1527="kompletna",Q1527*J1527*0.0036*'lista, wskaźniki'!$F$13, IF(R1527="częściowa",Q1527*J1527*0.0036*'lista, wskaźniki'!$F$14, IF(R1527="brak",Q1527*J1527*0.0036*'lista, wskaźniki'!$F$15,)))</f>
        <v>0</v>
      </c>
      <c r="AH1527" s="334">
        <f>IF(Y1527="inne",K1527*'lista, wskaźniki'!$E$35,IF(Y1527="to samo źródło",0,IF(Y1527=0,0)))</f>
        <v>0</v>
      </c>
      <c r="AI1527" s="334" t="b">
        <f>IF(AA1527="gaz z sieci",AC1527*'lista, wskaźniki'!$D$21)</f>
        <v>0</v>
      </c>
      <c r="AJ1527" s="272">
        <f>IF(AA1527="węgiel",AB1527*'lista, wskaźniki'!$D$20, IF('Sektor mieszkaniowy'!AA1527="drewno",'Sektor mieszkaniowy'!AB1527*'lista, wskaźniki'!$D$22,IF('Sektor mieszkaniowy'!AA1527="pellet",AB1527*'lista, wskaźniki'!$D$23,IF('Sektor mieszkaniowy'!AA1527="gaz z sieci",AB1527*'lista, wskaźniki'!$D$21,IF('Sektor mieszkaniowy'!AA1527="olej opałowy",'Sektor mieszkaniowy'!AB1527*'lista, wskaźniki'!$D$24)))))</f>
        <v>0</v>
      </c>
      <c r="AK1527" s="1137"/>
      <c r="AL1527" s="1134"/>
      <c r="AM1527" s="20">
        <f>IF(AA1527="węgiel",AF1527*1/3.6*'lista, wskaźniki'!$F$20,IF(AA1527="drewno",AF1527*1/3.6*'lista, wskaźniki'!$F$22,IF(AA1527="pellet",AF1527*1/3.6*'lista, wskaźniki'!$F$23,IF(AA1527="gaz z sieci",AF1527*1/3.6*'lista, wskaźniki'!$F$21,IF(AA1527="olej opałowy",AF1527*1/3.6*'lista, wskaźniki'!$F$24,0)))))</f>
        <v>0</v>
      </c>
      <c r="AN1527" s="20">
        <f>IF(AA1527="węgiel",AF1527*'lista, wskaźniki'!$E$42,IF(AA1527="drewno",AF1527*'lista, wskaźniki'!$G$42,IF(AA1527="pellet",AF1527*'lista, wskaźniki'!$H$42,IF(AA1527="gaz z sieci",AF1527*'lista, wskaźniki'!$F$42,IF(AA1527="olej opałowy",AF1527*'lista, wskaźniki'!$I$42,0)))))</f>
        <v>0</v>
      </c>
      <c r="AO1527" s="20">
        <f>IF(AA1527="węgiel",AF1527*'lista, wskaźniki'!$E$43,IF(AA1527="drewno",AF1527*'lista, wskaźniki'!$G$43,IF(AA1527="pellet",AF1527*'lista, wskaźniki'!$H$43,IF(AA1527="gaz z sieci",AF1527*'lista, wskaźniki'!$F$43,IF(AA1527="olej opałowy",AF1527*'lista, wskaźniki'!$I$43,0)))))</f>
        <v>0</v>
      </c>
      <c r="AP1527" s="20">
        <f>IF(AA1527="węgiel",AF1527*'lista, wskaźniki'!$E$44,IF(AA1527="drewno",AF1527*'lista, wskaźniki'!$G$44,IF(AA1527="pellet",AF1527*'lista, wskaźniki'!$H$44,IF(AA1527="gaz z sieci",AF1527*'lista, wskaźniki'!$F$44,IF(AA1527="olej opałowy",AF1527*'lista, wskaźniki'!$I$44,0)))))</f>
        <v>0</v>
      </c>
      <c r="AQ1527" s="20" t="b">
        <f>IF(Z1527="gaz",AH1527*1/3.6*'lista, wskaźniki'!$F$21,IF(Z1527="energia elektryczna",AH1527*1/3.6*'lista, wskaźniki'!$F$26))</f>
        <v>0</v>
      </c>
      <c r="AR1527" s="20" t="b">
        <f>IF(Z1527="gaz",AH1527*'lista, wskaźniki'!$F$42,IF(Z1527="energia elektryczna",AH1527*0))</f>
        <v>0</v>
      </c>
      <c r="AS1527" s="20" t="b">
        <f>IF(Z1527="gaz",AH1527*'lista, wskaźniki'!$F$43,IF(Z1527="energia elektryczna",AH1527*0))</f>
        <v>0</v>
      </c>
      <c r="AT1527" s="20" t="b">
        <f>IF(Z1527="gaz",AH1527*'lista, wskaźniki'!$F$44,IF(Z1527="energia elektryczna",AH1527*0))</f>
        <v>0</v>
      </c>
      <c r="AU1527" s="20">
        <f>AI1527*1/3.6*'lista, wskaźniki'!$F$21</f>
        <v>0</v>
      </c>
      <c r="AV1527" s="20">
        <f>AI1527*'lista, wskaźniki'!$F$42</f>
        <v>0</v>
      </c>
      <c r="AW1527" s="20">
        <f>AI1527*'lista, wskaźniki'!$F$43</f>
        <v>0</v>
      </c>
      <c r="AX1527" s="20">
        <f>AI1527*'lista, wskaźniki'!$F$44</f>
        <v>0</v>
      </c>
      <c r="AY1527" s="20">
        <f>AK1527*'lista, wskaźniki'!$F$26</f>
        <v>0</v>
      </c>
      <c r="AZ1527" s="20">
        <f t="shared" si="671"/>
        <v>0</v>
      </c>
      <c r="BA1527" s="20">
        <f t="shared" si="672"/>
        <v>0</v>
      </c>
      <c r="BB1527" s="20">
        <f t="shared" si="673"/>
        <v>0</v>
      </c>
      <c r="BC1527" s="20">
        <f t="shared" si="674"/>
        <v>0</v>
      </c>
      <c r="BD1527" s="1134"/>
      <c r="BE1527" s="1134"/>
      <c r="BF1527" s="1134"/>
      <c r="BG1527" s="1134"/>
      <c r="BH1527" s="123"/>
      <c r="BI1527" s="1134"/>
      <c r="BJ1527" s="123"/>
      <c r="BK1527" s="1134"/>
      <c r="BL1527" s="123"/>
      <c r="BM1527" s="123"/>
      <c r="BN1527" s="123"/>
      <c r="BO1527" s="123"/>
      <c r="BP1527" s="123"/>
      <c r="BQ1527" s="123"/>
      <c r="BR1527" s="123"/>
      <c r="BS1527" s="1140"/>
      <c r="BT1527" s="1140"/>
      <c r="BU1527" s="1140"/>
      <c r="BV1527" s="1140"/>
      <c r="BW1527" s="1140"/>
      <c r="BX1527" s="1140"/>
      <c r="BY1527" s="1146"/>
      <c r="CA1527" s="365" t="b">
        <f t="shared" si="675"/>
        <v>0</v>
      </c>
      <c r="CB1527" s="365" t="b">
        <f t="shared" si="676"/>
        <v>0</v>
      </c>
      <c r="CC1527" s="365" t="b">
        <f t="shared" si="677"/>
        <v>0</v>
      </c>
      <c r="CD1527" s="365" t="b">
        <f t="shared" si="678"/>
        <v>0</v>
      </c>
      <c r="CE1527" s="365">
        <f t="shared" si="679"/>
        <v>0</v>
      </c>
      <c r="CF1527" s="365" t="b">
        <f t="shared" si="680"/>
        <v>0</v>
      </c>
      <c r="CG1527" s="365" t="b">
        <f t="shared" si="681"/>
        <v>0</v>
      </c>
      <c r="CH1527" s="365" t="b">
        <f t="shared" si="682"/>
        <v>0</v>
      </c>
      <c r="CI1527" s="72" t="b">
        <f t="shared" si="683"/>
        <v>0</v>
      </c>
      <c r="CJ1527" s="72" t="b">
        <f t="shared" si="684"/>
        <v>0</v>
      </c>
      <c r="CK1527" s="72" t="b">
        <f t="shared" si="685"/>
        <v>0</v>
      </c>
      <c r="CL1527" s="72">
        <f t="shared" si="686"/>
        <v>0</v>
      </c>
      <c r="CM1527" s="72">
        <f t="shared" si="687"/>
        <v>0</v>
      </c>
      <c r="CN1527" s="72" t="b">
        <f t="shared" si="688"/>
        <v>0</v>
      </c>
      <c r="CP1527" s="13">
        <f t="shared" si="689"/>
        <v>0</v>
      </c>
      <c r="CQ1527" s="13" t="b">
        <f t="shared" si="690"/>
        <v>0</v>
      </c>
      <c r="CR1527" s="13" t="b">
        <f t="shared" si="691"/>
        <v>0</v>
      </c>
      <c r="CS1527" s="13" t="b">
        <f t="shared" si="697"/>
        <v>0</v>
      </c>
      <c r="CT1527" s="13" t="b">
        <f t="shared" si="696"/>
        <v>0</v>
      </c>
      <c r="CU1527" s="13" t="b">
        <f t="shared" si="698"/>
        <v>0</v>
      </c>
      <c r="CV1527" s="13" t="b">
        <f t="shared" si="692"/>
        <v>0</v>
      </c>
      <c r="CW1527" s="13" t="b">
        <f t="shared" si="693"/>
        <v>0</v>
      </c>
      <c r="CX1527" s="13" t="b">
        <f t="shared" si="694"/>
        <v>0</v>
      </c>
      <c r="CY1527" s="13" t="b">
        <f t="shared" si="695"/>
        <v>0</v>
      </c>
    </row>
    <row r="1528" spans="1:103" ht="15" thickBot="1">
      <c r="A1528" s="931">
        <v>306</v>
      </c>
      <c r="B1528" s="1132" t="s">
        <v>213</v>
      </c>
      <c r="C1528" s="1132"/>
      <c r="D1528" s="1132" t="s">
        <v>1</v>
      </c>
      <c r="E1528" s="1132" t="s">
        <v>5</v>
      </c>
      <c r="F1528" s="1132">
        <v>4</v>
      </c>
      <c r="G1528" s="1132">
        <v>4</v>
      </c>
      <c r="H1528" s="1132"/>
      <c r="I1528" s="1132" t="s">
        <v>14</v>
      </c>
      <c r="J1528" s="1132">
        <v>80</v>
      </c>
      <c r="K1528" s="1132">
        <v>3</v>
      </c>
      <c r="L1528" s="1132" t="s">
        <v>16</v>
      </c>
      <c r="M1528" s="1132"/>
      <c r="N1528" s="1132" t="s">
        <v>16</v>
      </c>
      <c r="O1528" s="1132"/>
      <c r="P1528" s="1132" t="s">
        <v>16</v>
      </c>
      <c r="Q1528" s="940">
        <f>IF(I1528="&lt;1966",'lista, wskaźniki'!$G$4,IF(I1528="1967-1985",'lista, wskaźniki'!$G$5,IF(I1528="1986-1992",'lista, wskaźniki'!$G$6,IF(I1528="1993-1996",'lista, wskaźniki'!$G$7,IF(I1528="&gt;1997",'lista, wskaźniki'!$G$8,IF(I1528=0,'lista, wskaźniki'!$G$4))))))</f>
        <v>115</v>
      </c>
      <c r="R1528" s="1132" t="s">
        <v>21</v>
      </c>
      <c r="S1528" s="1132" t="s">
        <v>27</v>
      </c>
      <c r="T1528" s="1132"/>
      <c r="U1528" s="1132"/>
      <c r="V1528" s="1132"/>
      <c r="W1528" s="119" t="s">
        <v>35</v>
      </c>
      <c r="X1528" s="119" t="s">
        <v>40</v>
      </c>
      <c r="Y1528" s="121" t="s">
        <v>24</v>
      </c>
      <c r="Z1528" s="119" t="s">
        <v>40</v>
      </c>
      <c r="AA1528" s="119" t="s">
        <v>35</v>
      </c>
      <c r="AB1528" s="120">
        <v>2</v>
      </c>
      <c r="AC1528" s="120"/>
      <c r="AD1528" s="119">
        <v>1600</v>
      </c>
      <c r="AE1528" s="1132"/>
      <c r="AF1528" s="334">
        <f t="shared" si="670"/>
        <v>32.565999999999995</v>
      </c>
      <c r="AG1528" s="272">
        <f>IF(R1528="kompletna",Q1528*J1528*0.0036*'lista, wskaźniki'!$F$13, IF(R1528="częściowa",Q1528*J1528*0.0036*'lista, wskaźniki'!$F$14, IF(R1528="brak",Q1528*J1528*0.0036*'lista, wskaźniki'!$F$15,)))</f>
        <v>19.871999999999996</v>
      </c>
      <c r="AH1528" s="334">
        <f>IF(Y1528="inne",K1528*'lista, wskaźniki'!$E$35,IF(Y1528="to samo źródło",0,IF(Y1528=0,0)))</f>
        <v>6.5035608750000007</v>
      </c>
      <c r="AI1528" s="334" t="b">
        <f>IF(AA1528="gaz z sieci",AC1528*'lista, wskaźniki'!$D$21)</f>
        <v>0</v>
      </c>
      <c r="AJ1528" s="272">
        <f>IF(AA1528="węgiel",AB1528*'lista, wskaźniki'!$D$20, IF('Sektor mieszkaniowy'!AA1528="drewno",'Sektor mieszkaniowy'!AB1528*'lista, wskaźniki'!$D$22,IF('Sektor mieszkaniowy'!AA1528="pellet",AB1528*'lista, wskaźniki'!$D$23,IF('Sektor mieszkaniowy'!AA1528="gaz z sieci",AB1528*'lista, wskaźniki'!$D$21,IF('Sektor mieszkaniowy'!AA1528="olej opałowy",'Sektor mieszkaniowy'!AB1528*'lista, wskaźniki'!$D$24)))))</f>
        <v>45.26</v>
      </c>
      <c r="AK1528" s="1135">
        <f>AL1528/'lista, wskaźniki'!$A$127</f>
        <v>0</v>
      </c>
      <c r="AL1528" s="1132"/>
      <c r="AM1528" s="20">
        <f>IF(AA1528="węgiel",AF1528*1/3.6*'lista, wskaźniki'!$F$20,IF(AA1528="drewno",AF1528*1/3.6*'lista, wskaźniki'!$F$22,IF(AA1528="pellet",AF1528*1/3.6*'lista, wskaźniki'!$F$23,IF(AA1528="gaz z sieci",AF1528*1/3.6*'lista, wskaźniki'!$F$21,IF(AA1528="olej opałowy",AF1528*1/3.6*'lista, wskaźniki'!$F$24,0)))))</f>
        <v>3.0849771799999992</v>
      </c>
      <c r="AN1528" s="20">
        <f>IF(AA1528="węgiel",AF1528*'lista, wskaźniki'!$E$42,IF(AA1528="drewno",AF1528*'lista, wskaźniki'!$G$42,IF(AA1528="pellet",AF1528*'lista, wskaźniki'!$H$42,IF(AA1528="gaz z sieci",AF1528*'lista, wskaźniki'!$F$42,IF(AA1528="olej opałowy",AF1528*'lista, wskaźniki'!$I$42,0)))))</f>
        <v>1.2375079999999998E-2</v>
      </c>
      <c r="AO1528" s="20">
        <f>IF(AA1528="węgiel",AF1528*'lista, wskaźniki'!$E$43,IF(AA1528="drewno",AF1528*'lista, wskaźniki'!$G$43,IF(AA1528="pellet",AF1528*'lista, wskaźniki'!$H$43,IF(AA1528="gaz z sieci",AF1528*'lista, wskaźniki'!$F$43,IF(AA1528="olej opałowy",AF1528*'lista, wskaźniki'!$I$43,0)))))</f>
        <v>1.172376E-2</v>
      </c>
      <c r="AP1528" s="20">
        <f>IF(AA1528="węgiel",AF1528*'lista, wskaźniki'!$E$44,IF(AA1528="drewno",AF1528*'lista, wskaźniki'!$G$44,IF(AA1528="pellet",AF1528*'lista, wskaźniki'!$H$44,IF(AA1528="gaz z sieci",AF1528*'lista, wskaźniki'!$F$44,IF(AA1528="olej opałowy",AF1528*'lista, wskaźniki'!$I$44,0)))))</f>
        <v>8.7928199999999996E-6</v>
      </c>
      <c r="AQ1528" s="360">
        <f>IF(Z1528="gaz",AH1528*1/3.6*'lista, wskaźniki'!$F$21,IF(Z1528="energia elektryczna",AH1528*1/3.6*'lista, wskaźniki'!$F$26))</f>
        <v>1.6078247718750003</v>
      </c>
      <c r="AR1528" s="20">
        <f>IF(Z1528="gaz",AH1528*'lista, wskaźniki'!$F$42,IF(Z1528="energia elektryczna",AH1528*0))</f>
        <v>0</v>
      </c>
      <c r="AS1528" s="20">
        <f>IF(Z1528="gaz",AH1528*'lista, wskaźniki'!$F$43,IF(Z1528="energia elektryczna",AH1528*0))</f>
        <v>0</v>
      </c>
      <c r="AT1528" s="20">
        <f>IF(Z1528="gaz",AH1528*'lista, wskaźniki'!$F$44,IF(Z1528="energia elektryczna",AH1528*0))</f>
        <v>0</v>
      </c>
      <c r="AU1528" s="20">
        <f>AI1528*1/3.6*'lista, wskaźniki'!$F$21</f>
        <v>0</v>
      </c>
      <c r="AV1528" s="20">
        <f>AI1528*'lista, wskaźniki'!$F$42</f>
        <v>0</v>
      </c>
      <c r="AW1528" s="20">
        <f>AI1528*'lista, wskaźniki'!$F$43</f>
        <v>0</v>
      </c>
      <c r="AX1528" s="20">
        <f>AI1528*'lista, wskaźniki'!$F$44</f>
        <v>0</v>
      </c>
      <c r="AY1528" s="20">
        <f>AK1528*'lista, wskaźniki'!$F$26</f>
        <v>0</v>
      </c>
      <c r="AZ1528" s="20">
        <f t="shared" si="671"/>
        <v>4.6928019518749995</v>
      </c>
      <c r="BA1528" s="20">
        <f t="shared" si="672"/>
        <v>1.2375079999999998E-2</v>
      </c>
      <c r="BB1528" s="20">
        <f t="shared" si="673"/>
        <v>1.172376E-2</v>
      </c>
      <c r="BC1528" s="20">
        <f t="shared" si="674"/>
        <v>8.7928199999999996E-6</v>
      </c>
      <c r="BD1528" s="1132" t="s">
        <v>17</v>
      </c>
      <c r="BE1528" s="1132" t="s">
        <v>17</v>
      </c>
      <c r="BF1528" s="1132" t="s">
        <v>17</v>
      </c>
      <c r="BG1528" s="1132" t="s">
        <v>17</v>
      </c>
      <c r="BH1528" s="119"/>
      <c r="BI1528" s="1132" t="s">
        <v>16</v>
      </c>
      <c r="BJ1528" s="119" t="s">
        <v>52</v>
      </c>
      <c r="BK1528" s="1132" t="s">
        <v>17</v>
      </c>
      <c r="BL1528" s="119"/>
      <c r="BM1528" s="119"/>
      <c r="BN1528" s="119"/>
      <c r="BO1528" s="119" t="s">
        <v>57</v>
      </c>
      <c r="BP1528" s="119" t="s">
        <v>53</v>
      </c>
      <c r="BQ1528" s="119" t="s">
        <v>120</v>
      </c>
      <c r="BR1528" s="119">
        <v>3</v>
      </c>
      <c r="BS1528" s="1138">
        <v>3000</v>
      </c>
      <c r="BT1528" s="1138">
        <v>60</v>
      </c>
      <c r="BU1528" s="1138">
        <v>250</v>
      </c>
      <c r="BV1528" s="1138">
        <v>400</v>
      </c>
      <c r="BW1528" s="1138">
        <v>270</v>
      </c>
      <c r="BX1528" s="1138">
        <v>1200</v>
      </c>
      <c r="BY1528" s="1144">
        <v>800</v>
      </c>
      <c r="CA1528" s="365">
        <f t="shared" si="675"/>
        <v>32.565999999999995</v>
      </c>
      <c r="CB1528" s="365" t="b">
        <f t="shared" si="676"/>
        <v>0</v>
      </c>
      <c r="CC1528" s="365" t="b">
        <f t="shared" si="677"/>
        <v>0</v>
      </c>
      <c r="CD1528" s="365" t="b">
        <f t="shared" si="678"/>
        <v>0</v>
      </c>
      <c r="CE1528" s="365" t="b">
        <f t="shared" si="679"/>
        <v>0</v>
      </c>
      <c r="CF1528" s="365" t="b">
        <f t="shared" si="680"/>
        <v>0</v>
      </c>
      <c r="CG1528" s="365">
        <f t="shared" si="681"/>
        <v>6.5035608750000007</v>
      </c>
      <c r="CH1528" s="365" t="b">
        <f t="shared" si="682"/>
        <v>0</v>
      </c>
      <c r="CI1528" s="72">
        <f t="shared" si="683"/>
        <v>32.565999999999995</v>
      </c>
      <c r="CJ1528" s="72" t="b">
        <f t="shared" si="684"/>
        <v>0</v>
      </c>
      <c r="CK1528" s="72" t="b">
        <f t="shared" si="685"/>
        <v>0</v>
      </c>
      <c r="CL1528" s="72">
        <f t="shared" si="686"/>
        <v>0</v>
      </c>
      <c r="CM1528" s="72" t="b">
        <f t="shared" si="687"/>
        <v>0</v>
      </c>
      <c r="CN1528" s="72">
        <f t="shared" si="688"/>
        <v>6.5035608750000007</v>
      </c>
      <c r="CP1528" s="13" t="b">
        <f t="shared" si="689"/>
        <v>0</v>
      </c>
      <c r="CQ1528" s="13" t="b">
        <f t="shared" si="690"/>
        <v>0</v>
      </c>
      <c r="CR1528" s="13" t="b">
        <f t="shared" si="691"/>
        <v>0</v>
      </c>
      <c r="CS1528" s="13" t="b">
        <f t="shared" si="697"/>
        <v>0</v>
      </c>
      <c r="CT1528" s="13" t="b">
        <f t="shared" si="696"/>
        <v>0</v>
      </c>
      <c r="CU1528" s="13" t="b">
        <f t="shared" si="698"/>
        <v>0</v>
      </c>
      <c r="CV1528" s="13" t="b">
        <f t="shared" si="692"/>
        <v>0</v>
      </c>
      <c r="CW1528" s="13" t="b">
        <f t="shared" si="693"/>
        <v>0</v>
      </c>
      <c r="CX1528" s="13">
        <f t="shared" si="694"/>
        <v>80</v>
      </c>
      <c r="CY1528" s="13">
        <f t="shared" si="695"/>
        <v>80</v>
      </c>
    </row>
    <row r="1529" spans="1:103" ht="15" thickBot="1">
      <c r="A1529" s="932"/>
      <c r="B1529" s="1133"/>
      <c r="C1529" s="1133"/>
      <c r="D1529" s="1133"/>
      <c r="E1529" s="1133"/>
      <c r="F1529" s="1133"/>
      <c r="G1529" s="1133"/>
      <c r="H1529" s="1133"/>
      <c r="I1529" s="1133"/>
      <c r="J1529" s="1133"/>
      <c r="K1529" s="1133"/>
      <c r="L1529" s="1133"/>
      <c r="M1529" s="1133"/>
      <c r="N1529" s="1133"/>
      <c r="O1529" s="1133"/>
      <c r="P1529" s="1133"/>
      <c r="Q1529" s="941"/>
      <c r="R1529" s="1133"/>
      <c r="S1529" s="1133"/>
      <c r="T1529" s="1133"/>
      <c r="U1529" s="1133"/>
      <c r="V1529" s="1133"/>
      <c r="W1529" s="20" t="s">
        <v>36</v>
      </c>
      <c r="X1529" s="121"/>
      <c r="Y1529" s="121"/>
      <c r="Z1529" s="121"/>
      <c r="AA1529" s="121" t="s">
        <v>36</v>
      </c>
      <c r="AB1529" s="122">
        <v>1</v>
      </c>
      <c r="AC1529" s="122"/>
      <c r="AD1529" s="121">
        <v>200</v>
      </c>
      <c r="AE1529" s="1133"/>
      <c r="AF1529" s="334">
        <f t="shared" ref="AF1529:AF1593" si="699">IF(AG1529&gt;0,(AJ1529+AG1529)/2,AJ1529)</f>
        <v>17.734999999999999</v>
      </c>
      <c r="AG1529" s="272">
        <v>19.87</v>
      </c>
      <c r="AH1529" s="334">
        <f>IF(Y1529="inne",K1529*'lista, wskaźniki'!$E$35,IF(Y1529="to samo źródło",0,IF(Y1529=0,0)))</f>
        <v>0</v>
      </c>
      <c r="AI1529" s="334" t="b">
        <f>IF(AA1529="gaz z sieci",AC1529*'lista, wskaźniki'!$D$21)</f>
        <v>0</v>
      </c>
      <c r="AJ1529" s="272">
        <f>IF(AA1529="węgiel",AB1529*'lista, wskaźniki'!$D$20, IF('Sektor mieszkaniowy'!AA1529="drewno",'Sektor mieszkaniowy'!AB1529*'lista, wskaźniki'!$D$22,IF('Sektor mieszkaniowy'!AA1529="pellet",AB1529*'lista, wskaźniki'!$D$23,IF('Sektor mieszkaniowy'!AA1529="gaz z sieci",AB1529*'lista, wskaźniki'!$D$21,IF('Sektor mieszkaniowy'!AA1529="olej opałowy",'Sektor mieszkaniowy'!AB1529*'lista, wskaźniki'!$D$24)))))</f>
        <v>15.6</v>
      </c>
      <c r="AK1529" s="1136"/>
      <c r="AL1529" s="1133"/>
      <c r="AM1529" s="20">
        <f>IF(AA1529="węgiel",AF1529*1/3.6*'lista, wskaźniki'!$F$20,IF(AA1529="drewno",AF1529*1/3.6*'lista, wskaźniki'!$F$22,IF(AA1529="pellet",AF1529*1/3.6*'lista, wskaźniki'!$F$23,IF(AA1529="gaz z sieci",AF1529*1/3.6*'lista, wskaźniki'!$F$21,IF(AA1529="olej opałowy",AF1529*1/3.6*'lista, wskaźniki'!$F$24,0)))))</f>
        <v>0</v>
      </c>
      <c r="AN1529" s="20">
        <f>IF(AA1529="węgiel",AF1529*'lista, wskaźniki'!$E$42,IF(AA1529="drewno",AF1529*'lista, wskaźniki'!$G$42,IF(AA1529="pellet",AF1529*'lista, wskaźniki'!$H$42,IF(AA1529="gaz z sieci",AF1529*'lista, wskaźniki'!$F$42,IF(AA1529="olej opałowy",AF1529*'lista, wskaźniki'!$I$42,0)))))</f>
        <v>1.4365349999999999E-2</v>
      </c>
      <c r="AO1529" s="20">
        <f>IF(AA1529="węgiel",AF1529*'lista, wskaźniki'!$E$43,IF(AA1529="drewno",AF1529*'lista, wskaźniki'!$G$43,IF(AA1529="pellet",AF1529*'lista, wskaźniki'!$H$43,IF(AA1529="gaz z sieci",AF1529*'lista, wskaźniki'!$F$43,IF(AA1529="olej opałowy",AF1529*'lista, wskaźniki'!$I$43,0)))))</f>
        <v>1.4365349999999999E-2</v>
      </c>
      <c r="AP1529" s="20">
        <f>IF(AA1529="węgiel",AF1529*'lista, wskaźniki'!$E$44,IF(AA1529="drewno",AF1529*'lista, wskaźniki'!$G$44,IF(AA1529="pellet",AF1529*'lista, wskaźniki'!$H$44,IF(AA1529="gaz z sieci",AF1529*'lista, wskaźniki'!$F$44,IF(AA1529="olej opałowy",AF1529*'lista, wskaźniki'!$I$44,0)))))</f>
        <v>4.4337499999999997E-6</v>
      </c>
      <c r="AQ1529" s="20" t="b">
        <f>IF(Z1529="gaz",AH1529*1/3.6*'lista, wskaźniki'!$F$21,IF(Z1529="energia elektryczna",AH1529*1/3.6*'lista, wskaźniki'!$F$26))</f>
        <v>0</v>
      </c>
      <c r="AR1529" s="20" t="b">
        <f>IF(Z1529="gaz",AH1529*'lista, wskaźniki'!$F$42,IF(Z1529="energia elektryczna",AH1529*0))</f>
        <v>0</v>
      </c>
      <c r="AS1529" s="20" t="b">
        <f>IF(Z1529="gaz",AH1529*'lista, wskaźniki'!$F$43,IF(Z1529="energia elektryczna",AH1529*0))</f>
        <v>0</v>
      </c>
      <c r="AT1529" s="20" t="b">
        <f>IF(Z1529="gaz",AH1529*'lista, wskaźniki'!$F$44,IF(Z1529="energia elektryczna",AH1529*0))</f>
        <v>0</v>
      </c>
      <c r="AU1529" s="20">
        <f>AI1529*1/3.6*'lista, wskaźniki'!$F$21</f>
        <v>0</v>
      </c>
      <c r="AV1529" s="20">
        <f>AI1529*'lista, wskaźniki'!$F$42</f>
        <v>0</v>
      </c>
      <c r="AW1529" s="20">
        <f>AI1529*'lista, wskaźniki'!$F$43</f>
        <v>0</v>
      </c>
      <c r="AX1529" s="20">
        <f>AI1529*'lista, wskaźniki'!$F$44</f>
        <v>0</v>
      </c>
      <c r="AY1529" s="20">
        <f>AK1529*'lista, wskaźniki'!$F$26</f>
        <v>0</v>
      </c>
      <c r="AZ1529" s="20">
        <f t="shared" si="671"/>
        <v>0</v>
      </c>
      <c r="BA1529" s="20">
        <f t="shared" si="672"/>
        <v>1.4365349999999999E-2</v>
      </c>
      <c r="BB1529" s="20">
        <f t="shared" si="673"/>
        <v>1.4365349999999999E-2</v>
      </c>
      <c r="BC1529" s="20">
        <f t="shared" si="674"/>
        <v>4.4337499999999997E-6</v>
      </c>
      <c r="BD1529" s="1133"/>
      <c r="BE1529" s="1133"/>
      <c r="BF1529" s="1133"/>
      <c r="BG1529" s="1133"/>
      <c r="BH1529" s="121"/>
      <c r="BI1529" s="1133"/>
      <c r="BJ1529" s="121"/>
      <c r="BK1529" s="1133"/>
      <c r="BL1529" s="121"/>
      <c r="BM1529" s="121"/>
      <c r="BN1529" s="121"/>
      <c r="BO1529" s="121"/>
      <c r="BP1529" s="121"/>
      <c r="BQ1529" s="121"/>
      <c r="BR1529" s="121"/>
      <c r="BS1529" s="1139"/>
      <c r="BT1529" s="1139"/>
      <c r="BU1529" s="1139"/>
      <c r="BV1529" s="1139"/>
      <c r="BW1529" s="1139"/>
      <c r="BX1529" s="1139"/>
      <c r="BY1529" s="1145"/>
      <c r="CA1529" s="365" t="b">
        <f t="shared" si="675"/>
        <v>0</v>
      </c>
      <c r="CB1529" s="365">
        <f t="shared" si="676"/>
        <v>17.734999999999999</v>
      </c>
      <c r="CC1529" s="365" t="b">
        <f t="shared" si="677"/>
        <v>0</v>
      </c>
      <c r="CD1529" s="365" t="b">
        <f t="shared" si="678"/>
        <v>0</v>
      </c>
      <c r="CE1529" s="365" t="b">
        <f t="shared" si="679"/>
        <v>0</v>
      </c>
      <c r="CF1529" s="365" t="b">
        <f t="shared" si="680"/>
        <v>0</v>
      </c>
      <c r="CG1529" s="365" t="b">
        <f t="shared" si="681"/>
        <v>0</v>
      </c>
      <c r="CH1529" s="365" t="b">
        <f t="shared" si="682"/>
        <v>0</v>
      </c>
      <c r="CI1529" s="72" t="b">
        <f t="shared" si="683"/>
        <v>0</v>
      </c>
      <c r="CJ1529" s="72">
        <f t="shared" si="684"/>
        <v>17.734999999999999</v>
      </c>
      <c r="CK1529" s="72" t="b">
        <f t="shared" si="685"/>
        <v>0</v>
      </c>
      <c r="CL1529" s="72">
        <f t="shared" si="686"/>
        <v>0</v>
      </c>
      <c r="CM1529" s="72" t="b">
        <f t="shared" si="687"/>
        <v>0</v>
      </c>
      <c r="CN1529" s="72" t="b">
        <f t="shared" si="688"/>
        <v>0</v>
      </c>
      <c r="CP1529" s="13">
        <f t="shared" si="689"/>
        <v>0</v>
      </c>
      <c r="CQ1529" s="13" t="b">
        <f t="shared" si="690"/>
        <v>0</v>
      </c>
      <c r="CR1529" s="13" t="b">
        <f t="shared" si="691"/>
        <v>0</v>
      </c>
      <c r="CS1529" s="13" t="b">
        <f t="shared" si="697"/>
        <v>0</v>
      </c>
      <c r="CT1529" s="13" t="b">
        <f t="shared" si="696"/>
        <v>0</v>
      </c>
      <c r="CU1529" s="13" t="b">
        <f t="shared" si="698"/>
        <v>0</v>
      </c>
      <c r="CV1529" s="13" t="b">
        <f t="shared" si="692"/>
        <v>0</v>
      </c>
      <c r="CW1529" s="13" t="b">
        <f t="shared" si="693"/>
        <v>0</v>
      </c>
      <c r="CX1529" s="13" t="b">
        <f t="shared" si="694"/>
        <v>0</v>
      </c>
      <c r="CY1529" s="13" t="b">
        <f t="shared" si="695"/>
        <v>0</v>
      </c>
    </row>
    <row r="1530" spans="1:103" ht="15" thickBot="1">
      <c r="A1530" s="932"/>
      <c r="B1530" s="1133"/>
      <c r="C1530" s="1133"/>
      <c r="D1530" s="1133"/>
      <c r="E1530" s="1133"/>
      <c r="F1530" s="1133"/>
      <c r="G1530" s="1133"/>
      <c r="H1530" s="1133"/>
      <c r="I1530" s="1133"/>
      <c r="J1530" s="1133"/>
      <c r="K1530" s="1133"/>
      <c r="L1530" s="1133"/>
      <c r="M1530" s="1133"/>
      <c r="N1530" s="1133"/>
      <c r="O1530" s="1133"/>
      <c r="P1530" s="1133"/>
      <c r="Q1530" s="941"/>
      <c r="R1530" s="1133"/>
      <c r="S1530" s="1133"/>
      <c r="T1530" s="1133"/>
      <c r="U1530" s="1133"/>
      <c r="V1530" s="1133"/>
      <c r="W1530" s="121"/>
      <c r="X1530" s="121"/>
      <c r="Y1530" s="121"/>
      <c r="Z1530" s="121"/>
      <c r="AA1530" s="121" t="s">
        <v>50</v>
      </c>
      <c r="AB1530" s="122"/>
      <c r="AC1530" s="122"/>
      <c r="AD1530" s="121"/>
      <c r="AE1530" s="1133"/>
      <c r="AF1530" s="334">
        <f t="shared" si="699"/>
        <v>0</v>
      </c>
      <c r="AG1530" s="272">
        <f>IF(R1530="kompletna",Q1530*J1530*0.0036*'lista, wskaźniki'!$F$13, IF(R1530="częściowa",Q1530*J1530*0.0036*'lista, wskaźniki'!$F$14, IF(R1530="brak",Q1530*J1530*0.0036*'lista, wskaźniki'!$F$15,)))</f>
        <v>0</v>
      </c>
      <c r="AH1530" s="334">
        <f>IF(Y1530="inne",K1530*'lista, wskaźniki'!$E$35,IF(Y1530="to samo źródło",0,IF(Y1530=0,0)))</f>
        <v>0</v>
      </c>
      <c r="AI1530" s="334" t="b">
        <f>IF(AA1530="gaz z sieci",AC1530*'lista, wskaźniki'!$D$21)</f>
        <v>0</v>
      </c>
      <c r="AJ1530" s="272">
        <f>IF(AA1530="węgiel",AB1530*'lista, wskaźniki'!$D$20, IF('Sektor mieszkaniowy'!AA1530="drewno",'Sektor mieszkaniowy'!AB1530*'lista, wskaźniki'!$D$22,IF('Sektor mieszkaniowy'!AA1530="pellet",AB1530*'lista, wskaźniki'!$D$23,IF('Sektor mieszkaniowy'!AA1530="gaz z sieci",AB1530*'lista, wskaźniki'!$D$21,IF('Sektor mieszkaniowy'!AA1530="olej opałowy",'Sektor mieszkaniowy'!AB1530*'lista, wskaźniki'!$D$24)))))</f>
        <v>0</v>
      </c>
      <c r="AK1530" s="1136"/>
      <c r="AL1530" s="1133"/>
      <c r="AM1530" s="20">
        <f>IF(AA1530="węgiel",AF1530*1/3.6*'lista, wskaźniki'!$F$20,IF(AA1530="drewno",AF1530*1/3.6*'lista, wskaźniki'!$F$22,IF(AA1530="pellet",AF1530*1/3.6*'lista, wskaźniki'!$F$23,IF(AA1530="gaz z sieci",AF1530*1/3.6*'lista, wskaźniki'!$F$21,IF(AA1530="olej opałowy",AF1530*1/3.6*'lista, wskaźniki'!$F$24,0)))))</f>
        <v>0</v>
      </c>
      <c r="AN1530" s="20">
        <f>IF(AA1530="węgiel",AF1530*'lista, wskaźniki'!$E$42,IF(AA1530="drewno",AF1530*'lista, wskaźniki'!$G$42,IF(AA1530="pellet",AF1530*'lista, wskaźniki'!$H$42,IF(AA1530="gaz z sieci",AF1530*'lista, wskaźniki'!$F$42,IF(AA1530="olej opałowy",AF1530*'lista, wskaźniki'!$I$42,0)))))</f>
        <v>0</v>
      </c>
      <c r="AO1530" s="20">
        <f>IF(AA1530="węgiel",AF1530*'lista, wskaźniki'!$E$43,IF(AA1530="drewno",AF1530*'lista, wskaźniki'!$G$43,IF(AA1530="pellet",AF1530*'lista, wskaźniki'!$H$43,IF(AA1530="gaz z sieci",AF1530*'lista, wskaźniki'!$F$43,IF(AA1530="olej opałowy",AF1530*'lista, wskaźniki'!$I$43,0)))))</f>
        <v>0</v>
      </c>
      <c r="AP1530" s="20">
        <f>IF(AA1530="węgiel",AF1530*'lista, wskaźniki'!$E$44,IF(AA1530="drewno",AF1530*'lista, wskaźniki'!$G$44,IF(AA1530="pellet",AF1530*'lista, wskaźniki'!$H$44,IF(AA1530="gaz z sieci",AF1530*'lista, wskaźniki'!$F$44,IF(AA1530="olej opałowy",AF1530*'lista, wskaźniki'!$I$44,0)))))</f>
        <v>0</v>
      </c>
      <c r="AQ1530" s="20" t="b">
        <f>IF(Z1530="gaz",AH1530*1/3.6*'lista, wskaźniki'!$F$21,IF(Z1530="energia elektryczna",AH1530*1/3.6*'lista, wskaźniki'!$F$26))</f>
        <v>0</v>
      </c>
      <c r="AR1530" s="20" t="b">
        <f>IF(Z1530="gaz",AH1530*'lista, wskaźniki'!$F$42,IF(Z1530="energia elektryczna",AH1530*0))</f>
        <v>0</v>
      </c>
      <c r="AS1530" s="20" t="b">
        <f>IF(Z1530="gaz",AH1530*'lista, wskaźniki'!$F$43,IF(Z1530="energia elektryczna",AH1530*0))</f>
        <v>0</v>
      </c>
      <c r="AT1530" s="20" t="b">
        <f>IF(Z1530="gaz",AH1530*'lista, wskaźniki'!$F$44,IF(Z1530="energia elektryczna",AH1530*0))</f>
        <v>0</v>
      </c>
      <c r="AU1530" s="20">
        <f>AI1530*1/3.6*'lista, wskaźniki'!$F$21</f>
        <v>0</v>
      </c>
      <c r="AV1530" s="20">
        <f>AI1530*'lista, wskaźniki'!$F$42</f>
        <v>0</v>
      </c>
      <c r="AW1530" s="20">
        <f>AI1530*'lista, wskaźniki'!$F$43</f>
        <v>0</v>
      </c>
      <c r="AX1530" s="20">
        <f>AI1530*'lista, wskaźniki'!$F$44</f>
        <v>0</v>
      </c>
      <c r="AY1530" s="20">
        <f>AK1530*'lista, wskaźniki'!$F$26</f>
        <v>0</v>
      </c>
      <c r="AZ1530" s="20">
        <f t="shared" si="671"/>
        <v>0</v>
      </c>
      <c r="BA1530" s="20">
        <f t="shared" si="672"/>
        <v>0</v>
      </c>
      <c r="BB1530" s="20">
        <f t="shared" si="673"/>
        <v>0</v>
      </c>
      <c r="BC1530" s="20">
        <f t="shared" si="674"/>
        <v>0</v>
      </c>
      <c r="BD1530" s="1133"/>
      <c r="BE1530" s="1133"/>
      <c r="BF1530" s="1133"/>
      <c r="BG1530" s="1133"/>
      <c r="BH1530" s="121"/>
      <c r="BI1530" s="1133"/>
      <c r="BJ1530" s="121"/>
      <c r="BK1530" s="1133"/>
      <c r="BL1530" s="121"/>
      <c r="BM1530" s="121"/>
      <c r="BN1530" s="121"/>
      <c r="BO1530" s="121"/>
      <c r="BP1530" s="121"/>
      <c r="BQ1530" s="121"/>
      <c r="BR1530" s="121"/>
      <c r="BS1530" s="1139"/>
      <c r="BT1530" s="1139"/>
      <c r="BU1530" s="1139"/>
      <c r="BV1530" s="1139"/>
      <c r="BW1530" s="1139"/>
      <c r="BX1530" s="1139"/>
      <c r="BY1530" s="1145"/>
      <c r="CA1530" s="365" t="b">
        <f t="shared" si="675"/>
        <v>0</v>
      </c>
      <c r="CB1530" s="365" t="b">
        <f t="shared" si="676"/>
        <v>0</v>
      </c>
      <c r="CC1530" s="365">
        <f t="shared" si="677"/>
        <v>0</v>
      </c>
      <c r="CD1530" s="365" t="b">
        <f t="shared" si="678"/>
        <v>0</v>
      </c>
      <c r="CE1530" s="365" t="b">
        <f t="shared" si="679"/>
        <v>0</v>
      </c>
      <c r="CF1530" s="365" t="b">
        <f t="shared" si="680"/>
        <v>0</v>
      </c>
      <c r="CG1530" s="365" t="b">
        <f t="shared" si="681"/>
        <v>0</v>
      </c>
      <c r="CH1530" s="365" t="b">
        <f t="shared" si="682"/>
        <v>0</v>
      </c>
      <c r="CI1530" s="72" t="b">
        <f t="shared" si="683"/>
        <v>0</v>
      </c>
      <c r="CJ1530" s="72" t="b">
        <f t="shared" si="684"/>
        <v>0</v>
      </c>
      <c r="CK1530" s="72">
        <f t="shared" si="685"/>
        <v>0</v>
      </c>
      <c r="CL1530" s="72">
        <f t="shared" si="686"/>
        <v>0</v>
      </c>
      <c r="CM1530" s="72" t="b">
        <f t="shared" si="687"/>
        <v>0</v>
      </c>
      <c r="CN1530" s="72" t="b">
        <f t="shared" si="688"/>
        <v>0</v>
      </c>
      <c r="CP1530" s="13">
        <f t="shared" si="689"/>
        <v>0</v>
      </c>
      <c r="CQ1530" s="13" t="b">
        <f t="shared" si="690"/>
        <v>0</v>
      </c>
      <c r="CR1530" s="13" t="b">
        <f t="shared" si="691"/>
        <v>0</v>
      </c>
      <c r="CS1530" s="13" t="b">
        <f t="shared" si="697"/>
        <v>0</v>
      </c>
      <c r="CT1530" s="13" t="b">
        <f t="shared" si="696"/>
        <v>0</v>
      </c>
      <c r="CU1530" s="13" t="b">
        <f t="shared" si="698"/>
        <v>0</v>
      </c>
      <c r="CV1530" s="13" t="b">
        <f t="shared" si="692"/>
        <v>0</v>
      </c>
      <c r="CW1530" s="13" t="b">
        <f t="shared" si="693"/>
        <v>0</v>
      </c>
      <c r="CX1530" s="13" t="b">
        <f t="shared" si="694"/>
        <v>0</v>
      </c>
      <c r="CY1530" s="13" t="b">
        <f t="shared" si="695"/>
        <v>0</v>
      </c>
    </row>
    <row r="1531" spans="1:103" ht="15" thickBot="1">
      <c r="A1531" s="932"/>
      <c r="B1531" s="1133"/>
      <c r="C1531" s="1133"/>
      <c r="D1531" s="1133"/>
      <c r="E1531" s="1133"/>
      <c r="F1531" s="1133"/>
      <c r="G1531" s="1133"/>
      <c r="H1531" s="1133"/>
      <c r="I1531" s="1133"/>
      <c r="J1531" s="1133"/>
      <c r="K1531" s="1133"/>
      <c r="L1531" s="1133"/>
      <c r="M1531" s="1133"/>
      <c r="N1531" s="1133"/>
      <c r="O1531" s="1133"/>
      <c r="P1531" s="1133"/>
      <c r="Q1531" s="941"/>
      <c r="R1531" s="1133"/>
      <c r="S1531" s="1133"/>
      <c r="T1531" s="1133"/>
      <c r="U1531" s="1133"/>
      <c r="V1531" s="1133"/>
      <c r="W1531" s="121"/>
      <c r="X1531" s="121"/>
      <c r="Y1531" s="121"/>
      <c r="Z1531" s="121"/>
      <c r="AA1531" s="121" t="s">
        <v>38</v>
      </c>
      <c r="AB1531" s="122"/>
      <c r="AC1531" s="122"/>
      <c r="AD1531" s="121"/>
      <c r="AE1531" s="1133"/>
      <c r="AF1531" s="334">
        <f t="shared" si="699"/>
        <v>0</v>
      </c>
      <c r="AG1531" s="272">
        <f>IF(R1531="kompletna",Q1531*J1531*0.0036*'lista, wskaźniki'!$F$13, IF(R1531="częściowa",Q1531*J1531*0.0036*'lista, wskaźniki'!$F$14, IF(R1531="brak",Q1531*J1531*0.0036*'lista, wskaźniki'!$F$15,)))</f>
        <v>0</v>
      </c>
      <c r="AH1531" s="334">
        <f>IF(Y1531="inne",K1531*'lista, wskaźniki'!$E$35,IF(Y1531="to samo źródło",0,IF(Y1531=0,0)))</f>
        <v>0</v>
      </c>
      <c r="AI1531" s="334">
        <f>IF(AA1531="gaz z sieci",AC1531*'lista, wskaźniki'!$D$21)</f>
        <v>0</v>
      </c>
      <c r="AJ1531" s="272">
        <f>IF(AA1531="węgiel",AB1531*'lista, wskaźniki'!$D$20, IF('Sektor mieszkaniowy'!AA1531="drewno",'Sektor mieszkaniowy'!AB1531*'lista, wskaźniki'!$D$22,IF('Sektor mieszkaniowy'!AA1531="pellet",AB1531*'lista, wskaźniki'!$D$23,IF('Sektor mieszkaniowy'!AA1531="gaz z sieci",AB1531*'lista, wskaźniki'!$D$21,IF('Sektor mieszkaniowy'!AA1531="olej opałowy",'Sektor mieszkaniowy'!AB1531*'lista, wskaźniki'!$D$24)))))</f>
        <v>0</v>
      </c>
      <c r="AK1531" s="1136"/>
      <c r="AL1531" s="1133"/>
      <c r="AM1531" s="20">
        <f>IF(AA1531="węgiel",AF1531*1/3.6*'lista, wskaźniki'!$F$20,IF(AA1531="drewno",AF1531*1/3.6*'lista, wskaźniki'!$F$22,IF(AA1531="pellet",AF1531*1/3.6*'lista, wskaźniki'!$F$23,IF(AA1531="gaz z sieci",AF1531*1/3.6*'lista, wskaźniki'!$F$21,IF(AA1531="olej opałowy",AF1531*1/3.6*'lista, wskaźniki'!$F$24,0)))))</f>
        <v>0</v>
      </c>
      <c r="AN1531" s="20">
        <f>IF(AA1531="węgiel",AF1531*'lista, wskaźniki'!$E$42,IF(AA1531="drewno",AF1531*'lista, wskaźniki'!$G$42,IF(AA1531="pellet",AF1531*'lista, wskaźniki'!$H$42,IF(AA1531="gaz z sieci",AF1531*'lista, wskaźniki'!$F$42,IF(AA1531="olej opałowy",AF1531*'lista, wskaźniki'!$I$42,0)))))</f>
        <v>0</v>
      </c>
      <c r="AO1531" s="20">
        <f>IF(AA1531="węgiel",AF1531*'lista, wskaźniki'!$E$43,IF(AA1531="drewno",AF1531*'lista, wskaźniki'!$G$43,IF(AA1531="pellet",AF1531*'lista, wskaźniki'!$H$43,IF(AA1531="gaz z sieci",AF1531*'lista, wskaźniki'!$F$43,IF(AA1531="olej opałowy",AF1531*'lista, wskaźniki'!$I$43,0)))))</f>
        <v>0</v>
      </c>
      <c r="AP1531" s="20">
        <f>IF(AA1531="węgiel",AF1531*'lista, wskaźniki'!$E$44,IF(AA1531="drewno",AF1531*'lista, wskaźniki'!$G$44,IF(AA1531="pellet",AF1531*'lista, wskaźniki'!$H$44,IF(AA1531="gaz z sieci",AF1531*'lista, wskaźniki'!$F$44,IF(AA1531="olej opałowy",AF1531*'lista, wskaźniki'!$I$44,0)))))</f>
        <v>0</v>
      </c>
      <c r="AQ1531" s="20" t="b">
        <f>IF(Z1531="gaz",AH1531*1/3.6*'lista, wskaźniki'!$F$21,IF(Z1531="energia elektryczna",AH1531*1/3.6*'lista, wskaźniki'!$F$26))</f>
        <v>0</v>
      </c>
      <c r="AR1531" s="20" t="b">
        <f>IF(Z1531="gaz",AH1531*'lista, wskaźniki'!$F$42,IF(Z1531="energia elektryczna",AH1531*0))</f>
        <v>0</v>
      </c>
      <c r="AS1531" s="20" t="b">
        <f>IF(Z1531="gaz",AH1531*'lista, wskaźniki'!$F$43,IF(Z1531="energia elektryczna",AH1531*0))</f>
        <v>0</v>
      </c>
      <c r="AT1531" s="20" t="b">
        <f>IF(Z1531="gaz",AH1531*'lista, wskaźniki'!$F$44,IF(Z1531="energia elektryczna",AH1531*0))</f>
        <v>0</v>
      </c>
      <c r="AU1531" s="20">
        <f>AI1531*1/3.6*'lista, wskaźniki'!$F$21</f>
        <v>0</v>
      </c>
      <c r="AV1531" s="20">
        <f>AI1531*'lista, wskaźniki'!$F$42</f>
        <v>0</v>
      </c>
      <c r="AW1531" s="20">
        <f>AI1531*'lista, wskaźniki'!$F$43</f>
        <v>0</v>
      </c>
      <c r="AX1531" s="20">
        <f>AI1531*'lista, wskaźniki'!$F$44</f>
        <v>0</v>
      </c>
      <c r="AY1531" s="20">
        <f>AK1531*'lista, wskaźniki'!$F$26</f>
        <v>0</v>
      </c>
      <c r="AZ1531" s="20">
        <f t="shared" si="671"/>
        <v>0</v>
      </c>
      <c r="BA1531" s="20">
        <f t="shared" si="672"/>
        <v>0</v>
      </c>
      <c r="BB1531" s="20">
        <f t="shared" si="673"/>
        <v>0</v>
      </c>
      <c r="BC1531" s="20">
        <f t="shared" si="674"/>
        <v>0</v>
      </c>
      <c r="BD1531" s="1133"/>
      <c r="BE1531" s="1133"/>
      <c r="BF1531" s="1133"/>
      <c r="BG1531" s="1133"/>
      <c r="BH1531" s="121"/>
      <c r="BI1531" s="1133"/>
      <c r="BJ1531" s="121"/>
      <c r="BK1531" s="1133"/>
      <c r="BL1531" s="121"/>
      <c r="BM1531" s="121"/>
      <c r="BN1531" s="121"/>
      <c r="BO1531" s="121"/>
      <c r="BP1531" s="121"/>
      <c r="BQ1531" s="121"/>
      <c r="BR1531" s="121"/>
      <c r="BS1531" s="1139"/>
      <c r="BT1531" s="1139"/>
      <c r="BU1531" s="1139"/>
      <c r="BV1531" s="1139"/>
      <c r="BW1531" s="1139"/>
      <c r="BX1531" s="1139"/>
      <c r="BY1531" s="1145"/>
      <c r="CA1531" s="365" t="b">
        <f t="shared" si="675"/>
        <v>0</v>
      </c>
      <c r="CB1531" s="365" t="b">
        <f t="shared" si="676"/>
        <v>0</v>
      </c>
      <c r="CC1531" s="365" t="b">
        <f t="shared" si="677"/>
        <v>0</v>
      </c>
      <c r="CD1531" s="365">
        <f t="shared" si="678"/>
        <v>0</v>
      </c>
      <c r="CE1531" s="365" t="b">
        <f t="shared" si="679"/>
        <v>0</v>
      </c>
      <c r="CF1531" s="365" t="b">
        <f t="shared" si="680"/>
        <v>0</v>
      </c>
      <c r="CG1531" s="365" t="b">
        <f t="shared" si="681"/>
        <v>0</v>
      </c>
      <c r="CH1531" s="365">
        <f t="shared" si="682"/>
        <v>0</v>
      </c>
      <c r="CI1531" s="72" t="b">
        <f t="shared" si="683"/>
        <v>0</v>
      </c>
      <c r="CJ1531" s="72" t="b">
        <f t="shared" si="684"/>
        <v>0</v>
      </c>
      <c r="CK1531" s="72" t="b">
        <f t="shared" si="685"/>
        <v>0</v>
      </c>
      <c r="CL1531" s="72">
        <f t="shared" si="686"/>
        <v>0</v>
      </c>
      <c r="CM1531" s="72" t="b">
        <f t="shared" si="687"/>
        <v>0</v>
      </c>
      <c r="CN1531" s="72" t="b">
        <f t="shared" si="688"/>
        <v>0</v>
      </c>
      <c r="CP1531" s="13">
        <f t="shared" si="689"/>
        <v>0</v>
      </c>
      <c r="CQ1531" s="13" t="b">
        <f t="shared" si="690"/>
        <v>0</v>
      </c>
      <c r="CR1531" s="13" t="b">
        <f t="shared" si="691"/>
        <v>0</v>
      </c>
      <c r="CS1531" s="13" t="b">
        <f t="shared" si="697"/>
        <v>0</v>
      </c>
      <c r="CT1531" s="13" t="b">
        <f t="shared" si="696"/>
        <v>0</v>
      </c>
      <c r="CU1531" s="13" t="b">
        <f t="shared" si="698"/>
        <v>0</v>
      </c>
      <c r="CV1531" s="13" t="b">
        <f t="shared" si="692"/>
        <v>0</v>
      </c>
      <c r="CW1531" s="13" t="b">
        <f t="shared" si="693"/>
        <v>0</v>
      </c>
      <c r="CX1531" s="13" t="b">
        <f t="shared" si="694"/>
        <v>0</v>
      </c>
      <c r="CY1531" s="13" t="b">
        <f t="shared" si="695"/>
        <v>0</v>
      </c>
    </row>
    <row r="1532" spans="1:103" ht="15" thickBot="1">
      <c r="A1532" s="933"/>
      <c r="B1532" s="1134"/>
      <c r="C1532" s="1134"/>
      <c r="D1532" s="1134"/>
      <c r="E1532" s="1134"/>
      <c r="F1532" s="1134"/>
      <c r="G1532" s="1134"/>
      <c r="H1532" s="1134"/>
      <c r="I1532" s="1134"/>
      <c r="J1532" s="1134"/>
      <c r="K1532" s="1134"/>
      <c r="L1532" s="1134"/>
      <c r="M1532" s="1134"/>
      <c r="N1532" s="1134"/>
      <c r="O1532" s="1134"/>
      <c r="P1532" s="1134"/>
      <c r="Q1532" s="942"/>
      <c r="R1532" s="1134"/>
      <c r="S1532" s="1134"/>
      <c r="T1532" s="1134"/>
      <c r="U1532" s="1134"/>
      <c r="V1532" s="1134"/>
      <c r="W1532" s="123"/>
      <c r="X1532" s="123"/>
      <c r="Y1532" s="123"/>
      <c r="Z1532" s="123"/>
      <c r="AA1532" s="123" t="s">
        <v>37</v>
      </c>
      <c r="AB1532" s="124"/>
      <c r="AC1532" s="124"/>
      <c r="AD1532" s="123"/>
      <c r="AE1532" s="1134"/>
      <c r="AF1532" s="334">
        <f t="shared" si="699"/>
        <v>0</v>
      </c>
      <c r="AG1532" s="272">
        <f>IF(R1532="kompletna",Q1532*J1532*0.0036*'lista, wskaźniki'!$F$13, IF(R1532="częściowa",Q1532*J1532*0.0036*'lista, wskaźniki'!$F$14, IF(R1532="brak",Q1532*J1532*0.0036*'lista, wskaźniki'!$F$15,)))</f>
        <v>0</v>
      </c>
      <c r="AH1532" s="334">
        <f>IF(Y1532="inne",K1532*'lista, wskaźniki'!$E$35,IF(Y1532="to samo źródło",0,IF(Y1532=0,0)))</f>
        <v>0</v>
      </c>
      <c r="AI1532" s="334" t="b">
        <f>IF(AA1532="gaz z sieci",AC1532*'lista, wskaźniki'!$D$21)</f>
        <v>0</v>
      </c>
      <c r="AJ1532" s="272">
        <f>IF(AA1532="węgiel",AB1532*'lista, wskaźniki'!$D$20, IF('Sektor mieszkaniowy'!AA1532="drewno",'Sektor mieszkaniowy'!AB1532*'lista, wskaźniki'!$D$22,IF('Sektor mieszkaniowy'!AA1532="pellet",AB1532*'lista, wskaźniki'!$D$23,IF('Sektor mieszkaniowy'!AA1532="gaz z sieci",AB1532*'lista, wskaźniki'!$D$21,IF('Sektor mieszkaniowy'!AA1532="olej opałowy",'Sektor mieszkaniowy'!AB1532*'lista, wskaźniki'!$D$24)))))</f>
        <v>0</v>
      </c>
      <c r="AK1532" s="1137"/>
      <c r="AL1532" s="1134"/>
      <c r="AM1532" s="20">
        <f>IF(AA1532="węgiel",AF1532*1/3.6*'lista, wskaźniki'!$F$20,IF(AA1532="drewno",AF1532*1/3.6*'lista, wskaźniki'!$F$22,IF(AA1532="pellet",AF1532*1/3.6*'lista, wskaźniki'!$F$23,IF(AA1532="gaz z sieci",AF1532*1/3.6*'lista, wskaźniki'!$F$21,IF(AA1532="olej opałowy",AF1532*1/3.6*'lista, wskaźniki'!$F$24,0)))))</f>
        <v>0</v>
      </c>
      <c r="AN1532" s="20">
        <f>IF(AA1532="węgiel",AF1532*'lista, wskaźniki'!$E$42,IF(AA1532="drewno",AF1532*'lista, wskaźniki'!$G$42,IF(AA1532="pellet",AF1532*'lista, wskaźniki'!$H$42,IF(AA1532="gaz z sieci",AF1532*'lista, wskaźniki'!$F$42,IF(AA1532="olej opałowy",AF1532*'lista, wskaźniki'!$I$42,0)))))</f>
        <v>0</v>
      </c>
      <c r="AO1532" s="20">
        <f>IF(AA1532="węgiel",AF1532*'lista, wskaźniki'!$E$43,IF(AA1532="drewno",AF1532*'lista, wskaźniki'!$G$43,IF(AA1532="pellet",AF1532*'lista, wskaźniki'!$H$43,IF(AA1532="gaz z sieci",AF1532*'lista, wskaźniki'!$F$43,IF(AA1532="olej opałowy",AF1532*'lista, wskaźniki'!$I$43,0)))))</f>
        <v>0</v>
      </c>
      <c r="AP1532" s="20">
        <f>IF(AA1532="węgiel",AF1532*'lista, wskaźniki'!$E$44,IF(AA1532="drewno",AF1532*'lista, wskaźniki'!$G$44,IF(AA1532="pellet",AF1532*'lista, wskaźniki'!$H$44,IF(AA1532="gaz z sieci",AF1532*'lista, wskaźniki'!$F$44,IF(AA1532="olej opałowy",AF1532*'lista, wskaźniki'!$I$44,0)))))</f>
        <v>0</v>
      </c>
      <c r="AQ1532" s="20" t="b">
        <f>IF(Z1532="gaz",AH1532*1/3.6*'lista, wskaźniki'!$F$21,IF(Z1532="energia elektryczna",AH1532*1/3.6*'lista, wskaźniki'!$F$26))</f>
        <v>0</v>
      </c>
      <c r="AR1532" s="20" t="b">
        <f>IF(Z1532="gaz",AH1532*'lista, wskaźniki'!$F$42,IF(Z1532="energia elektryczna",AH1532*0))</f>
        <v>0</v>
      </c>
      <c r="AS1532" s="20" t="b">
        <f>IF(Z1532="gaz",AH1532*'lista, wskaźniki'!$F$43,IF(Z1532="energia elektryczna",AH1532*0))</f>
        <v>0</v>
      </c>
      <c r="AT1532" s="20" t="b">
        <f>IF(Z1532="gaz",AH1532*'lista, wskaźniki'!$F$44,IF(Z1532="energia elektryczna",AH1532*0))</f>
        <v>0</v>
      </c>
      <c r="AU1532" s="20">
        <f>AI1532*1/3.6*'lista, wskaźniki'!$F$21</f>
        <v>0</v>
      </c>
      <c r="AV1532" s="20">
        <f>AI1532*'lista, wskaźniki'!$F$42</f>
        <v>0</v>
      </c>
      <c r="AW1532" s="20">
        <f>AI1532*'lista, wskaźniki'!$F$43</f>
        <v>0</v>
      </c>
      <c r="AX1532" s="20">
        <f>AI1532*'lista, wskaźniki'!$F$44</f>
        <v>0</v>
      </c>
      <c r="AY1532" s="20">
        <f>AK1532*'lista, wskaźniki'!$F$26</f>
        <v>0</v>
      </c>
      <c r="AZ1532" s="20">
        <f t="shared" si="671"/>
        <v>0</v>
      </c>
      <c r="BA1532" s="20">
        <f t="shared" si="672"/>
        <v>0</v>
      </c>
      <c r="BB1532" s="20">
        <f t="shared" si="673"/>
        <v>0</v>
      </c>
      <c r="BC1532" s="20">
        <f t="shared" si="674"/>
        <v>0</v>
      </c>
      <c r="BD1532" s="1134"/>
      <c r="BE1532" s="1134"/>
      <c r="BF1532" s="1134"/>
      <c r="BG1532" s="1134"/>
      <c r="BH1532" s="123"/>
      <c r="BI1532" s="1134"/>
      <c r="BJ1532" s="123"/>
      <c r="BK1532" s="1134"/>
      <c r="BL1532" s="123"/>
      <c r="BM1532" s="123"/>
      <c r="BN1532" s="123"/>
      <c r="BO1532" s="123"/>
      <c r="BP1532" s="123"/>
      <c r="BQ1532" s="123"/>
      <c r="BR1532" s="123"/>
      <c r="BS1532" s="1140"/>
      <c r="BT1532" s="1140"/>
      <c r="BU1532" s="1140"/>
      <c r="BV1532" s="1140"/>
      <c r="BW1532" s="1140"/>
      <c r="BX1532" s="1140"/>
      <c r="BY1532" s="1146"/>
      <c r="CA1532" s="365" t="b">
        <f t="shared" si="675"/>
        <v>0</v>
      </c>
      <c r="CB1532" s="365" t="b">
        <f t="shared" si="676"/>
        <v>0</v>
      </c>
      <c r="CC1532" s="365" t="b">
        <f t="shared" si="677"/>
        <v>0</v>
      </c>
      <c r="CD1532" s="365" t="b">
        <f t="shared" si="678"/>
        <v>0</v>
      </c>
      <c r="CE1532" s="365">
        <f t="shared" si="679"/>
        <v>0</v>
      </c>
      <c r="CF1532" s="365" t="b">
        <f t="shared" si="680"/>
        <v>0</v>
      </c>
      <c r="CG1532" s="365" t="b">
        <f t="shared" si="681"/>
        <v>0</v>
      </c>
      <c r="CH1532" s="365" t="b">
        <f t="shared" si="682"/>
        <v>0</v>
      </c>
      <c r="CI1532" s="72" t="b">
        <f t="shared" si="683"/>
        <v>0</v>
      </c>
      <c r="CJ1532" s="72" t="b">
        <f t="shared" si="684"/>
        <v>0</v>
      </c>
      <c r="CK1532" s="72" t="b">
        <f t="shared" si="685"/>
        <v>0</v>
      </c>
      <c r="CL1532" s="72">
        <f t="shared" si="686"/>
        <v>0</v>
      </c>
      <c r="CM1532" s="72">
        <f t="shared" si="687"/>
        <v>0</v>
      </c>
      <c r="CN1532" s="72" t="b">
        <f t="shared" si="688"/>
        <v>0</v>
      </c>
      <c r="CP1532" s="13">
        <f t="shared" si="689"/>
        <v>0</v>
      </c>
      <c r="CQ1532" s="13" t="b">
        <f t="shared" si="690"/>
        <v>0</v>
      </c>
      <c r="CR1532" s="13" t="b">
        <f t="shared" si="691"/>
        <v>0</v>
      </c>
      <c r="CS1532" s="13" t="b">
        <f t="shared" si="697"/>
        <v>0</v>
      </c>
      <c r="CT1532" s="13" t="b">
        <f t="shared" si="696"/>
        <v>0</v>
      </c>
      <c r="CU1532" s="13" t="b">
        <f t="shared" si="698"/>
        <v>0</v>
      </c>
      <c r="CV1532" s="13" t="b">
        <f t="shared" si="692"/>
        <v>0</v>
      </c>
      <c r="CW1532" s="13" t="b">
        <f t="shared" si="693"/>
        <v>0</v>
      </c>
      <c r="CX1532" s="13" t="b">
        <f t="shared" si="694"/>
        <v>0</v>
      </c>
      <c r="CY1532" s="13" t="b">
        <f t="shared" si="695"/>
        <v>0</v>
      </c>
    </row>
    <row r="1533" spans="1:103" ht="15" thickBot="1">
      <c r="A1533" s="931">
        <v>307</v>
      </c>
      <c r="B1533" s="1132" t="s">
        <v>213</v>
      </c>
      <c r="C1533" s="1132"/>
      <c r="D1533" s="1132" t="s">
        <v>1</v>
      </c>
      <c r="E1533" s="1132" t="s">
        <v>5</v>
      </c>
      <c r="F1533" s="1132">
        <v>5</v>
      </c>
      <c r="G1533" s="1132"/>
      <c r="H1533" s="1132"/>
      <c r="I1533" s="1132" t="s">
        <v>10</v>
      </c>
      <c r="J1533" s="1132">
        <v>66</v>
      </c>
      <c r="K1533" s="1132">
        <v>2</v>
      </c>
      <c r="L1533" s="1132" t="s">
        <v>16</v>
      </c>
      <c r="M1533" s="1132">
        <v>70</v>
      </c>
      <c r="N1533" s="1132" t="s">
        <v>16</v>
      </c>
      <c r="O1533" s="1132">
        <v>70</v>
      </c>
      <c r="P1533" s="1132" t="s">
        <v>17</v>
      </c>
      <c r="Q1533" s="940">
        <f>IF(I1533="&lt;1966",'lista, wskaźniki'!$G$4,IF(I1533="1967-1985",'lista, wskaźniki'!$G$5,IF(I1533="1986-1992",'lista, wskaźniki'!$G$6,IF(I1533="1993-1996",'lista, wskaźniki'!$G$7,IF(I1533="&gt;1997",'lista, wskaźniki'!$G$8,IF(I1533=0,'lista, wskaźniki'!$G$4))))))</f>
        <v>290</v>
      </c>
      <c r="R1533" s="1132" t="s">
        <v>23</v>
      </c>
      <c r="S1533" s="1132" t="s">
        <v>27</v>
      </c>
      <c r="T1533" s="1132"/>
      <c r="U1533" s="1132"/>
      <c r="V1533" s="1132"/>
      <c r="W1533" s="20" t="s">
        <v>36</v>
      </c>
      <c r="X1533" s="119" t="s">
        <v>39</v>
      </c>
      <c r="Y1533" s="119" t="s">
        <v>42</v>
      </c>
      <c r="Z1533" s="119"/>
      <c r="AA1533" s="119" t="s">
        <v>35</v>
      </c>
      <c r="AB1533" s="120"/>
      <c r="AC1533" s="120"/>
      <c r="AD1533" s="119"/>
      <c r="AE1533" s="1132">
        <v>12</v>
      </c>
      <c r="AF1533" s="334">
        <f t="shared" si="699"/>
        <v>0</v>
      </c>
      <c r="AG1533" s="272">
        <v>0</v>
      </c>
      <c r="AH1533" s="334">
        <f>IF(Y1533="inne",K1533*'lista, wskaźniki'!$E$35,IF(Y1533="to samo źródło",0,IF(Y1533=0,0)))</f>
        <v>0</v>
      </c>
      <c r="AI1533" s="334" t="b">
        <f>IF(AA1533="gaz z sieci",AC1533*'lista, wskaźniki'!$D$21)</f>
        <v>0</v>
      </c>
      <c r="AJ1533" s="272">
        <f>IF(AA1533="węgiel",AB1533*'lista, wskaźniki'!$D$20, IF('Sektor mieszkaniowy'!AA1533="drewno",'Sektor mieszkaniowy'!AB1533*'lista, wskaźniki'!$D$22,IF('Sektor mieszkaniowy'!AA1533="pellet",AB1533*'lista, wskaźniki'!$D$23,IF('Sektor mieszkaniowy'!AA1533="gaz z sieci",AB1533*'lista, wskaźniki'!$D$21,IF('Sektor mieszkaniowy'!AA1533="olej opałowy",'Sektor mieszkaniowy'!AB1533*'lista, wskaźniki'!$D$24)))))</f>
        <v>0</v>
      </c>
      <c r="AK1533" s="1135">
        <f>AL1533/'lista, wskaźniki'!$A$127</f>
        <v>0</v>
      </c>
      <c r="AL1533" s="1132"/>
      <c r="AM1533" s="20">
        <f>IF(AA1533="węgiel",AF1533*1/3.6*'lista, wskaźniki'!$F$20,IF(AA1533="drewno",AF1533*1/3.6*'lista, wskaźniki'!$F$22,IF(AA1533="pellet",AF1533*1/3.6*'lista, wskaźniki'!$F$23,IF(AA1533="gaz z sieci",AF1533*1/3.6*'lista, wskaźniki'!$F$21,IF(AA1533="olej opałowy",AF1533*1/3.6*'lista, wskaźniki'!$F$24,0)))))</f>
        <v>0</v>
      </c>
      <c r="AN1533" s="20">
        <f>IF(AA1533="węgiel",AF1533*'lista, wskaźniki'!$E$42,IF(AA1533="drewno",AF1533*'lista, wskaźniki'!$G$42,IF(AA1533="pellet",AF1533*'lista, wskaźniki'!$H$42,IF(AA1533="gaz z sieci",AF1533*'lista, wskaźniki'!$F$42,IF(AA1533="olej opałowy",AF1533*'lista, wskaźniki'!$I$42,0)))))</f>
        <v>0</v>
      </c>
      <c r="AO1533" s="20">
        <f>IF(AA1533="węgiel",AF1533*'lista, wskaźniki'!$E$43,IF(AA1533="drewno",AF1533*'lista, wskaźniki'!$G$43,IF(AA1533="pellet",AF1533*'lista, wskaźniki'!$H$43,IF(AA1533="gaz z sieci",AF1533*'lista, wskaźniki'!$F$43,IF(AA1533="olej opałowy",AF1533*'lista, wskaźniki'!$I$43,0)))))</f>
        <v>0</v>
      </c>
      <c r="AP1533" s="20">
        <f>IF(AA1533="węgiel",AF1533*'lista, wskaźniki'!$E$44,IF(AA1533="drewno",AF1533*'lista, wskaźniki'!$G$44,IF(AA1533="pellet",AF1533*'lista, wskaźniki'!$H$44,IF(AA1533="gaz z sieci",AF1533*'lista, wskaźniki'!$F$44,IF(AA1533="olej opałowy",AF1533*'lista, wskaźniki'!$I$44,0)))))</f>
        <v>0</v>
      </c>
      <c r="AQ1533" s="20" t="b">
        <f>IF(Z1533="gaz",AH1533*1/3.6*'lista, wskaźniki'!$F$21,IF(Z1533="energia elektryczna",AH1533*1/3.6*'lista, wskaźniki'!$F$26))</f>
        <v>0</v>
      </c>
      <c r="AR1533" s="20" t="b">
        <f>IF(Z1533="gaz",AH1533*'lista, wskaźniki'!$F$42,IF(Z1533="energia elektryczna",AH1533*0))</f>
        <v>0</v>
      </c>
      <c r="AS1533" s="20" t="b">
        <f>IF(Z1533="gaz",AH1533*'lista, wskaźniki'!$F$43,IF(Z1533="energia elektryczna",AH1533*0))</f>
        <v>0</v>
      </c>
      <c r="AT1533" s="20" t="b">
        <f>IF(Z1533="gaz",AH1533*'lista, wskaźniki'!$F$44,IF(Z1533="energia elektryczna",AH1533*0))</f>
        <v>0</v>
      </c>
      <c r="AU1533" s="20">
        <f>AI1533*1/3.6*'lista, wskaźniki'!$F$21</f>
        <v>0</v>
      </c>
      <c r="AV1533" s="20">
        <f>AI1533*'lista, wskaźniki'!$F$42</f>
        <v>0</v>
      </c>
      <c r="AW1533" s="20">
        <f>AI1533*'lista, wskaźniki'!$F$43</f>
        <v>0</v>
      </c>
      <c r="AX1533" s="20">
        <f>AI1533*'lista, wskaźniki'!$F$44</f>
        <v>0</v>
      </c>
      <c r="AY1533" s="20">
        <f>AK1533*'lista, wskaźniki'!$F$26</f>
        <v>0</v>
      </c>
      <c r="AZ1533" s="20">
        <f t="shared" si="671"/>
        <v>0</v>
      </c>
      <c r="BA1533" s="20">
        <f t="shared" si="672"/>
        <v>0</v>
      </c>
      <c r="BB1533" s="20">
        <f t="shared" si="673"/>
        <v>0</v>
      </c>
      <c r="BC1533" s="20">
        <f t="shared" si="674"/>
        <v>0</v>
      </c>
      <c r="BD1533" s="1132" t="s">
        <v>16</v>
      </c>
      <c r="BE1533" s="1132" t="s">
        <v>16</v>
      </c>
      <c r="BF1533" s="1132" t="s">
        <v>16</v>
      </c>
      <c r="BG1533" s="1132" t="s">
        <v>17</v>
      </c>
      <c r="BH1533" s="119"/>
      <c r="BI1533" s="1132" t="s">
        <v>16</v>
      </c>
      <c r="BJ1533" s="119" t="s">
        <v>52</v>
      </c>
      <c r="BK1533" s="1132" t="s">
        <v>17</v>
      </c>
      <c r="BL1533" s="119"/>
      <c r="BM1533" s="119"/>
      <c r="BN1533" s="119"/>
      <c r="BO1533" s="119" t="s">
        <v>57</v>
      </c>
      <c r="BP1533" s="119" t="s">
        <v>52</v>
      </c>
      <c r="BQ1533" s="119" t="s">
        <v>121</v>
      </c>
      <c r="BR1533" s="119">
        <v>2</v>
      </c>
      <c r="BS1533" s="1138"/>
      <c r="BT1533" s="1138"/>
      <c r="BU1533" s="1138">
        <v>1000</v>
      </c>
      <c r="BV1533" s="1138"/>
      <c r="BW1533" s="1138"/>
      <c r="BX1533" s="1138">
        <v>4500</v>
      </c>
      <c r="BY1533" s="1144"/>
      <c r="CA1533" s="365">
        <f t="shared" si="675"/>
        <v>0</v>
      </c>
      <c r="CB1533" s="365" t="b">
        <f t="shared" si="676"/>
        <v>0</v>
      </c>
      <c r="CC1533" s="365" t="b">
        <f t="shared" si="677"/>
        <v>0</v>
      </c>
      <c r="CD1533" s="365" t="b">
        <f t="shared" si="678"/>
        <v>0</v>
      </c>
      <c r="CE1533" s="365" t="b">
        <f t="shared" si="679"/>
        <v>0</v>
      </c>
      <c r="CF1533" s="365" t="b">
        <f t="shared" si="680"/>
        <v>0</v>
      </c>
      <c r="CG1533" s="365" t="b">
        <f t="shared" si="681"/>
        <v>0</v>
      </c>
      <c r="CH1533" s="365" t="b">
        <f t="shared" si="682"/>
        <v>0</v>
      </c>
      <c r="CI1533" s="72">
        <f t="shared" si="683"/>
        <v>0</v>
      </c>
      <c r="CJ1533" s="72" t="b">
        <f t="shared" si="684"/>
        <v>0</v>
      </c>
      <c r="CK1533" s="72" t="b">
        <f t="shared" si="685"/>
        <v>0</v>
      </c>
      <c r="CL1533" s="72">
        <f t="shared" si="686"/>
        <v>0</v>
      </c>
      <c r="CM1533" s="72" t="b">
        <f t="shared" si="687"/>
        <v>0</v>
      </c>
      <c r="CN1533" s="72" t="b">
        <f t="shared" si="688"/>
        <v>0</v>
      </c>
      <c r="CP1533" s="13">
        <f t="shared" si="689"/>
        <v>66</v>
      </c>
      <c r="CQ1533" s="13">
        <f t="shared" si="690"/>
        <v>33</v>
      </c>
      <c r="CR1533" s="13" t="b">
        <f t="shared" si="691"/>
        <v>0</v>
      </c>
      <c r="CS1533" s="13">
        <f t="shared" si="697"/>
        <v>0</v>
      </c>
      <c r="CT1533" s="13" t="b">
        <f t="shared" si="696"/>
        <v>0</v>
      </c>
      <c r="CU1533" s="13">
        <f t="shared" si="698"/>
        <v>0</v>
      </c>
      <c r="CV1533" s="13" t="b">
        <f t="shared" si="692"/>
        <v>0</v>
      </c>
      <c r="CW1533" s="13">
        <f t="shared" si="693"/>
        <v>0</v>
      </c>
      <c r="CX1533" s="13" t="b">
        <f t="shared" si="694"/>
        <v>0</v>
      </c>
      <c r="CY1533" s="13">
        <f t="shared" si="695"/>
        <v>0</v>
      </c>
    </row>
    <row r="1534" spans="1:103" ht="15" thickBot="1">
      <c r="A1534" s="932"/>
      <c r="B1534" s="1133"/>
      <c r="C1534" s="1133"/>
      <c r="D1534" s="1133"/>
      <c r="E1534" s="1133"/>
      <c r="F1534" s="1133"/>
      <c r="G1534" s="1133"/>
      <c r="H1534" s="1133"/>
      <c r="I1534" s="1133"/>
      <c r="J1534" s="1133"/>
      <c r="K1534" s="1133"/>
      <c r="L1534" s="1133"/>
      <c r="M1534" s="1133"/>
      <c r="N1534" s="1133"/>
      <c r="O1534" s="1133"/>
      <c r="P1534" s="1133"/>
      <c r="Q1534" s="941"/>
      <c r="R1534" s="1133"/>
      <c r="S1534" s="1133"/>
      <c r="T1534" s="1133"/>
      <c r="U1534" s="1133"/>
      <c r="V1534" s="1133"/>
      <c r="W1534" s="121"/>
      <c r="X1534" s="121" t="s">
        <v>195</v>
      </c>
      <c r="Y1534" s="121"/>
      <c r="Z1534" s="121"/>
      <c r="AA1534" s="121" t="s">
        <v>36</v>
      </c>
      <c r="AB1534" s="122">
        <v>6</v>
      </c>
      <c r="AC1534" s="122"/>
      <c r="AD1534" s="121"/>
      <c r="AE1534" s="1133"/>
      <c r="AF1534" s="334">
        <f t="shared" si="699"/>
        <v>74.36</v>
      </c>
      <c r="AG1534" s="272">
        <v>55.12</v>
      </c>
      <c r="AH1534" s="334">
        <f>IF(Y1534="inne",K1534*'lista, wskaźniki'!$E$35,IF(Y1534="to samo źródło",0,IF(Y1534=0,0)))</f>
        <v>0</v>
      </c>
      <c r="AI1534" s="334" t="b">
        <f>IF(AA1534="gaz z sieci",AC1534*'lista, wskaźniki'!$D$21)</f>
        <v>0</v>
      </c>
      <c r="AJ1534" s="272">
        <f>IF(AA1534="węgiel",AB1534*'lista, wskaźniki'!$D$20, IF('Sektor mieszkaniowy'!AA1534="drewno",'Sektor mieszkaniowy'!AB1534*'lista, wskaźniki'!$D$22,IF('Sektor mieszkaniowy'!AA1534="pellet",AB1534*'lista, wskaźniki'!$D$23,IF('Sektor mieszkaniowy'!AA1534="gaz z sieci",AB1534*'lista, wskaźniki'!$D$21,IF('Sektor mieszkaniowy'!AA1534="olej opałowy",'Sektor mieszkaniowy'!AB1534*'lista, wskaźniki'!$D$24)))))</f>
        <v>93.6</v>
      </c>
      <c r="AK1534" s="1136"/>
      <c r="AL1534" s="1133"/>
      <c r="AM1534" s="20">
        <f>IF(AA1534="węgiel",AF1534*1/3.6*'lista, wskaźniki'!$F$20,IF(AA1534="drewno",AF1534*1/3.6*'lista, wskaźniki'!$F$22,IF(AA1534="pellet",AF1534*1/3.6*'lista, wskaźniki'!$F$23,IF(AA1534="gaz z sieci",AF1534*1/3.6*'lista, wskaźniki'!$F$21,IF(AA1534="olej opałowy",AF1534*1/3.6*'lista, wskaźniki'!$F$24,0)))))</f>
        <v>0</v>
      </c>
      <c r="AN1534" s="20">
        <f>IF(AA1534="węgiel",AF1534*'lista, wskaźniki'!$E$42,IF(AA1534="drewno",AF1534*'lista, wskaźniki'!$G$42,IF(AA1534="pellet",AF1534*'lista, wskaźniki'!$H$42,IF(AA1534="gaz z sieci",AF1534*'lista, wskaźniki'!$F$42,IF(AA1534="olej opałowy",AF1534*'lista, wskaźniki'!$I$42,0)))))</f>
        <v>6.0231599999999996E-2</v>
      </c>
      <c r="AO1534" s="20">
        <f>IF(AA1534="węgiel",AF1534*'lista, wskaźniki'!$E$43,IF(AA1534="drewno",AF1534*'lista, wskaźniki'!$G$43,IF(AA1534="pellet",AF1534*'lista, wskaźniki'!$H$43,IF(AA1534="gaz z sieci",AF1534*'lista, wskaźniki'!$F$43,IF(AA1534="olej opałowy",AF1534*'lista, wskaźniki'!$I$43,0)))))</f>
        <v>6.0231599999999996E-2</v>
      </c>
      <c r="AP1534" s="20">
        <f>IF(AA1534="węgiel",AF1534*'lista, wskaźniki'!$E$44,IF(AA1534="drewno",AF1534*'lista, wskaźniki'!$G$44,IF(AA1534="pellet",AF1534*'lista, wskaźniki'!$H$44,IF(AA1534="gaz z sieci",AF1534*'lista, wskaźniki'!$F$44,IF(AA1534="olej opałowy",AF1534*'lista, wskaźniki'!$I$44,0)))))</f>
        <v>1.859E-5</v>
      </c>
      <c r="AQ1534" s="20" t="b">
        <f>IF(Z1534="gaz",AH1534*1/3.6*'lista, wskaźniki'!$F$21,IF(Z1534="energia elektryczna",AH1534*1/3.6*'lista, wskaźniki'!$F$26))</f>
        <v>0</v>
      </c>
      <c r="AR1534" s="20" t="b">
        <f>IF(Z1534="gaz",AH1534*'lista, wskaźniki'!$F$42,IF(Z1534="energia elektryczna",AH1534*0))</f>
        <v>0</v>
      </c>
      <c r="AS1534" s="20" t="b">
        <f>IF(Z1534="gaz",AH1534*'lista, wskaźniki'!$F$43,IF(Z1534="energia elektryczna",AH1534*0))</f>
        <v>0</v>
      </c>
      <c r="AT1534" s="20" t="b">
        <f>IF(Z1534="gaz",AH1534*'lista, wskaźniki'!$F$44,IF(Z1534="energia elektryczna",AH1534*0))</f>
        <v>0</v>
      </c>
      <c r="AU1534" s="20">
        <f>AI1534*1/3.6*'lista, wskaźniki'!$F$21</f>
        <v>0</v>
      </c>
      <c r="AV1534" s="20">
        <f>AI1534*'lista, wskaźniki'!$F$42</f>
        <v>0</v>
      </c>
      <c r="AW1534" s="20">
        <f>AI1534*'lista, wskaźniki'!$F$43</f>
        <v>0</v>
      </c>
      <c r="AX1534" s="20">
        <f>AI1534*'lista, wskaźniki'!$F$44</f>
        <v>0</v>
      </c>
      <c r="AY1534" s="20">
        <f>AK1534*'lista, wskaźniki'!$F$26</f>
        <v>0</v>
      </c>
      <c r="AZ1534" s="20">
        <f t="shared" si="671"/>
        <v>0</v>
      </c>
      <c r="BA1534" s="20">
        <f t="shared" si="672"/>
        <v>6.0231599999999996E-2</v>
      </c>
      <c r="BB1534" s="20">
        <f t="shared" si="673"/>
        <v>6.0231599999999996E-2</v>
      </c>
      <c r="BC1534" s="20">
        <f t="shared" si="674"/>
        <v>1.859E-5</v>
      </c>
      <c r="BD1534" s="1133"/>
      <c r="BE1534" s="1133"/>
      <c r="BF1534" s="1133"/>
      <c r="BG1534" s="1133"/>
      <c r="BH1534" s="121"/>
      <c r="BI1534" s="1133"/>
      <c r="BJ1534" s="121"/>
      <c r="BK1534" s="1133"/>
      <c r="BL1534" s="121"/>
      <c r="BM1534" s="121"/>
      <c r="BN1534" s="121"/>
      <c r="BO1534" s="121"/>
      <c r="BP1534" s="121"/>
      <c r="BQ1534" s="121"/>
      <c r="BR1534" s="121"/>
      <c r="BS1534" s="1139"/>
      <c r="BT1534" s="1139"/>
      <c r="BU1534" s="1139"/>
      <c r="BV1534" s="1139"/>
      <c r="BW1534" s="1139"/>
      <c r="BX1534" s="1139"/>
      <c r="BY1534" s="1145"/>
      <c r="CA1534" s="365" t="b">
        <f t="shared" si="675"/>
        <v>0</v>
      </c>
      <c r="CB1534" s="365">
        <f t="shared" si="676"/>
        <v>74.36</v>
      </c>
      <c r="CC1534" s="365" t="b">
        <f t="shared" si="677"/>
        <v>0</v>
      </c>
      <c r="CD1534" s="365" t="b">
        <f t="shared" si="678"/>
        <v>0</v>
      </c>
      <c r="CE1534" s="365" t="b">
        <f t="shared" si="679"/>
        <v>0</v>
      </c>
      <c r="CF1534" s="365" t="b">
        <f t="shared" si="680"/>
        <v>0</v>
      </c>
      <c r="CG1534" s="365" t="b">
        <f t="shared" si="681"/>
        <v>0</v>
      </c>
      <c r="CH1534" s="365" t="b">
        <f t="shared" si="682"/>
        <v>0</v>
      </c>
      <c r="CI1534" s="72" t="b">
        <f t="shared" si="683"/>
        <v>0</v>
      </c>
      <c r="CJ1534" s="72">
        <f t="shared" si="684"/>
        <v>74.36</v>
      </c>
      <c r="CK1534" s="72" t="b">
        <f t="shared" si="685"/>
        <v>0</v>
      </c>
      <c r="CL1534" s="72">
        <f t="shared" si="686"/>
        <v>0</v>
      </c>
      <c r="CM1534" s="72" t="b">
        <f t="shared" si="687"/>
        <v>0</v>
      </c>
      <c r="CN1534" s="72" t="b">
        <f t="shared" si="688"/>
        <v>0</v>
      </c>
      <c r="CP1534" s="13">
        <f t="shared" si="689"/>
        <v>0</v>
      </c>
      <c r="CQ1534" s="13" t="b">
        <f t="shared" si="690"/>
        <v>0</v>
      </c>
      <c r="CR1534" s="13" t="b">
        <f t="shared" si="691"/>
        <v>0</v>
      </c>
      <c r="CS1534" s="13" t="b">
        <f t="shared" si="697"/>
        <v>0</v>
      </c>
      <c r="CT1534" s="13" t="b">
        <f t="shared" si="696"/>
        <v>0</v>
      </c>
      <c r="CU1534" s="13" t="b">
        <f t="shared" si="698"/>
        <v>0</v>
      </c>
      <c r="CV1534" s="13" t="b">
        <f t="shared" si="692"/>
        <v>0</v>
      </c>
      <c r="CW1534" s="13" t="b">
        <f t="shared" si="693"/>
        <v>0</v>
      </c>
      <c r="CX1534" s="13" t="b">
        <f t="shared" si="694"/>
        <v>0</v>
      </c>
      <c r="CY1534" s="13" t="b">
        <f t="shared" si="695"/>
        <v>0</v>
      </c>
    </row>
    <row r="1535" spans="1:103" ht="15" thickBot="1">
      <c r="A1535" s="932"/>
      <c r="B1535" s="1133"/>
      <c r="C1535" s="1133"/>
      <c r="D1535" s="1133"/>
      <c r="E1535" s="1133"/>
      <c r="F1535" s="1133"/>
      <c r="G1535" s="1133"/>
      <c r="H1535" s="1133"/>
      <c r="I1535" s="1133"/>
      <c r="J1535" s="1133"/>
      <c r="K1535" s="1133"/>
      <c r="L1535" s="1133"/>
      <c r="M1535" s="1133"/>
      <c r="N1535" s="1133"/>
      <c r="O1535" s="1133"/>
      <c r="P1535" s="1133"/>
      <c r="Q1535" s="941"/>
      <c r="R1535" s="1133"/>
      <c r="S1535" s="1133"/>
      <c r="T1535" s="1133"/>
      <c r="U1535" s="1133"/>
      <c r="V1535" s="1133"/>
      <c r="W1535" s="121"/>
      <c r="X1535" s="121"/>
      <c r="Y1535" s="121"/>
      <c r="Z1535" s="121"/>
      <c r="AA1535" s="121" t="s">
        <v>50</v>
      </c>
      <c r="AB1535" s="122"/>
      <c r="AC1535" s="122"/>
      <c r="AD1535" s="121"/>
      <c r="AE1535" s="1133"/>
      <c r="AF1535" s="334">
        <f t="shared" si="699"/>
        <v>0</v>
      </c>
      <c r="AG1535" s="272">
        <f>IF(R1535="kompletna",Q1535*J1535*0.0036*'lista, wskaźniki'!$F$13, IF(R1535="częściowa",Q1535*J1535*0.0036*'lista, wskaźniki'!$F$14, IF(R1535="brak",Q1535*J1535*0.0036*'lista, wskaźniki'!$F$15,)))</f>
        <v>0</v>
      </c>
      <c r="AH1535" s="334">
        <f>IF(Y1535="inne",K1535*'lista, wskaźniki'!$E$35,IF(Y1535="to samo źródło",0,IF(Y1535=0,0)))</f>
        <v>0</v>
      </c>
      <c r="AI1535" s="334" t="b">
        <f>IF(AA1535="gaz z sieci",AC1535*'lista, wskaźniki'!$D$21)</f>
        <v>0</v>
      </c>
      <c r="AJ1535" s="272">
        <f>IF(AA1535="węgiel",AB1535*'lista, wskaźniki'!$D$20, IF('Sektor mieszkaniowy'!AA1535="drewno",'Sektor mieszkaniowy'!AB1535*'lista, wskaźniki'!$D$22,IF('Sektor mieszkaniowy'!AA1535="pellet",AB1535*'lista, wskaźniki'!$D$23,IF('Sektor mieszkaniowy'!AA1535="gaz z sieci",AB1535*'lista, wskaźniki'!$D$21,IF('Sektor mieszkaniowy'!AA1535="olej opałowy",'Sektor mieszkaniowy'!AB1535*'lista, wskaźniki'!$D$24)))))</f>
        <v>0</v>
      </c>
      <c r="AK1535" s="1136"/>
      <c r="AL1535" s="1133"/>
      <c r="AM1535" s="20">
        <f>IF(AA1535="węgiel",AF1535*1/3.6*'lista, wskaźniki'!$F$20,IF(AA1535="drewno",AF1535*1/3.6*'lista, wskaźniki'!$F$22,IF(AA1535="pellet",AF1535*1/3.6*'lista, wskaźniki'!$F$23,IF(AA1535="gaz z sieci",AF1535*1/3.6*'lista, wskaźniki'!$F$21,IF(AA1535="olej opałowy",AF1535*1/3.6*'lista, wskaźniki'!$F$24,0)))))</f>
        <v>0</v>
      </c>
      <c r="AN1535" s="20">
        <f>IF(AA1535="węgiel",AF1535*'lista, wskaźniki'!$E$42,IF(AA1535="drewno",AF1535*'lista, wskaźniki'!$G$42,IF(AA1535="pellet",AF1535*'lista, wskaźniki'!$H$42,IF(AA1535="gaz z sieci",AF1535*'lista, wskaźniki'!$F$42,IF(AA1535="olej opałowy",AF1535*'lista, wskaźniki'!$I$42,0)))))</f>
        <v>0</v>
      </c>
      <c r="AO1535" s="20">
        <f>IF(AA1535="węgiel",AF1535*'lista, wskaźniki'!$E$43,IF(AA1535="drewno",AF1535*'lista, wskaźniki'!$G$43,IF(AA1535="pellet",AF1535*'lista, wskaźniki'!$H$43,IF(AA1535="gaz z sieci",AF1535*'lista, wskaźniki'!$F$43,IF(AA1535="olej opałowy",AF1535*'lista, wskaźniki'!$I$43,0)))))</f>
        <v>0</v>
      </c>
      <c r="AP1535" s="20">
        <f>IF(AA1535="węgiel",AF1535*'lista, wskaźniki'!$E$44,IF(AA1535="drewno",AF1535*'lista, wskaźniki'!$G$44,IF(AA1535="pellet",AF1535*'lista, wskaźniki'!$H$44,IF(AA1535="gaz z sieci",AF1535*'lista, wskaźniki'!$F$44,IF(AA1535="olej opałowy",AF1535*'lista, wskaźniki'!$I$44,0)))))</f>
        <v>0</v>
      </c>
      <c r="AQ1535" s="20" t="b">
        <f>IF(Z1535="gaz",AH1535*1/3.6*'lista, wskaźniki'!$F$21,IF(Z1535="energia elektryczna",AH1535*1/3.6*'lista, wskaźniki'!$F$26))</f>
        <v>0</v>
      </c>
      <c r="AR1535" s="20" t="b">
        <f>IF(Z1535="gaz",AH1535*'lista, wskaźniki'!$F$42,IF(Z1535="energia elektryczna",AH1535*0))</f>
        <v>0</v>
      </c>
      <c r="AS1535" s="20" t="b">
        <f>IF(Z1535="gaz",AH1535*'lista, wskaźniki'!$F$43,IF(Z1535="energia elektryczna",AH1535*0))</f>
        <v>0</v>
      </c>
      <c r="AT1535" s="20" t="b">
        <f>IF(Z1535="gaz",AH1535*'lista, wskaźniki'!$F$44,IF(Z1535="energia elektryczna",AH1535*0))</f>
        <v>0</v>
      </c>
      <c r="AU1535" s="20">
        <f>AI1535*1/3.6*'lista, wskaźniki'!$F$21</f>
        <v>0</v>
      </c>
      <c r="AV1535" s="20">
        <f>AI1535*'lista, wskaźniki'!$F$42</f>
        <v>0</v>
      </c>
      <c r="AW1535" s="20">
        <f>AI1535*'lista, wskaźniki'!$F$43</f>
        <v>0</v>
      </c>
      <c r="AX1535" s="20">
        <f>AI1535*'lista, wskaźniki'!$F$44</f>
        <v>0</v>
      </c>
      <c r="AY1535" s="20">
        <f>AK1535*'lista, wskaźniki'!$F$26</f>
        <v>0</v>
      </c>
      <c r="AZ1535" s="20">
        <f t="shared" si="671"/>
        <v>0</v>
      </c>
      <c r="BA1535" s="20">
        <f t="shared" si="672"/>
        <v>0</v>
      </c>
      <c r="BB1535" s="20">
        <f t="shared" si="673"/>
        <v>0</v>
      </c>
      <c r="BC1535" s="20">
        <f t="shared" si="674"/>
        <v>0</v>
      </c>
      <c r="BD1535" s="1133"/>
      <c r="BE1535" s="1133"/>
      <c r="BF1535" s="1133"/>
      <c r="BG1535" s="1133"/>
      <c r="BH1535" s="121"/>
      <c r="BI1535" s="1133"/>
      <c r="BJ1535" s="121"/>
      <c r="BK1535" s="1133"/>
      <c r="BL1535" s="121"/>
      <c r="BM1535" s="121"/>
      <c r="BN1535" s="121"/>
      <c r="BO1535" s="121"/>
      <c r="BP1535" s="121"/>
      <c r="BQ1535" s="121"/>
      <c r="BR1535" s="121"/>
      <c r="BS1535" s="1139"/>
      <c r="BT1535" s="1139"/>
      <c r="BU1535" s="1139"/>
      <c r="BV1535" s="1139"/>
      <c r="BW1535" s="1139"/>
      <c r="BX1535" s="1139"/>
      <c r="BY1535" s="1145"/>
      <c r="CA1535" s="365" t="b">
        <f t="shared" si="675"/>
        <v>0</v>
      </c>
      <c r="CB1535" s="365" t="b">
        <f t="shared" si="676"/>
        <v>0</v>
      </c>
      <c r="CC1535" s="365">
        <f t="shared" si="677"/>
        <v>0</v>
      </c>
      <c r="CD1535" s="365" t="b">
        <f t="shared" si="678"/>
        <v>0</v>
      </c>
      <c r="CE1535" s="365" t="b">
        <f t="shared" si="679"/>
        <v>0</v>
      </c>
      <c r="CF1535" s="365" t="b">
        <f t="shared" si="680"/>
        <v>0</v>
      </c>
      <c r="CG1535" s="365" t="b">
        <f t="shared" si="681"/>
        <v>0</v>
      </c>
      <c r="CH1535" s="365" t="b">
        <f t="shared" si="682"/>
        <v>0</v>
      </c>
      <c r="CI1535" s="72" t="b">
        <f t="shared" si="683"/>
        <v>0</v>
      </c>
      <c r="CJ1535" s="72" t="b">
        <f t="shared" si="684"/>
        <v>0</v>
      </c>
      <c r="CK1535" s="72">
        <f t="shared" si="685"/>
        <v>0</v>
      </c>
      <c r="CL1535" s="72">
        <f t="shared" si="686"/>
        <v>0</v>
      </c>
      <c r="CM1535" s="72" t="b">
        <f t="shared" si="687"/>
        <v>0</v>
      </c>
      <c r="CN1535" s="72" t="b">
        <f t="shared" si="688"/>
        <v>0</v>
      </c>
      <c r="CP1535" s="13">
        <f t="shared" si="689"/>
        <v>0</v>
      </c>
      <c r="CQ1535" s="13" t="b">
        <f t="shared" si="690"/>
        <v>0</v>
      </c>
      <c r="CR1535" s="13" t="b">
        <f t="shared" si="691"/>
        <v>0</v>
      </c>
      <c r="CS1535" s="13" t="b">
        <f t="shared" si="697"/>
        <v>0</v>
      </c>
      <c r="CT1535" s="13" t="b">
        <f t="shared" si="696"/>
        <v>0</v>
      </c>
      <c r="CU1535" s="13" t="b">
        <f t="shared" si="698"/>
        <v>0</v>
      </c>
      <c r="CV1535" s="13" t="b">
        <f t="shared" si="692"/>
        <v>0</v>
      </c>
      <c r="CW1535" s="13" t="b">
        <f t="shared" si="693"/>
        <v>0</v>
      </c>
      <c r="CX1535" s="13" t="b">
        <f t="shared" si="694"/>
        <v>0</v>
      </c>
      <c r="CY1535" s="13" t="b">
        <f t="shared" si="695"/>
        <v>0</v>
      </c>
    </row>
    <row r="1536" spans="1:103" ht="15" thickBot="1">
      <c r="A1536" s="932"/>
      <c r="B1536" s="1133"/>
      <c r="C1536" s="1133"/>
      <c r="D1536" s="1133"/>
      <c r="E1536" s="1133"/>
      <c r="F1536" s="1133"/>
      <c r="G1536" s="1133"/>
      <c r="H1536" s="1133"/>
      <c r="I1536" s="1133"/>
      <c r="J1536" s="1133"/>
      <c r="K1536" s="1133"/>
      <c r="L1536" s="1133"/>
      <c r="M1536" s="1133"/>
      <c r="N1536" s="1133"/>
      <c r="O1536" s="1133"/>
      <c r="P1536" s="1133"/>
      <c r="Q1536" s="941"/>
      <c r="R1536" s="1133"/>
      <c r="S1536" s="1133"/>
      <c r="T1536" s="1133"/>
      <c r="U1536" s="1133"/>
      <c r="V1536" s="1133"/>
      <c r="W1536" s="121"/>
      <c r="X1536" s="121"/>
      <c r="Y1536" s="121"/>
      <c r="Z1536" s="121"/>
      <c r="AA1536" s="121" t="s">
        <v>38</v>
      </c>
      <c r="AB1536" s="122"/>
      <c r="AC1536" s="122"/>
      <c r="AD1536" s="121"/>
      <c r="AE1536" s="1133"/>
      <c r="AF1536" s="334">
        <f t="shared" si="699"/>
        <v>0</v>
      </c>
      <c r="AG1536" s="272">
        <f>IF(R1536="kompletna",Q1536*J1536*0.0036*'lista, wskaźniki'!$F$13, IF(R1536="częściowa",Q1536*J1536*0.0036*'lista, wskaźniki'!$F$14, IF(R1536="brak",Q1536*J1536*0.0036*'lista, wskaźniki'!$F$15,)))</f>
        <v>0</v>
      </c>
      <c r="AH1536" s="334">
        <f>IF(Y1536="inne",K1536*'lista, wskaźniki'!$E$35,IF(Y1536="to samo źródło",0,IF(Y1536=0,0)))</f>
        <v>0</v>
      </c>
      <c r="AI1536" s="334">
        <f>IF(AA1536="gaz z sieci",AC1536*'lista, wskaźniki'!$D$21)</f>
        <v>0</v>
      </c>
      <c r="AJ1536" s="272">
        <f>IF(AA1536="węgiel",AB1536*'lista, wskaźniki'!$D$20, IF('Sektor mieszkaniowy'!AA1536="drewno",'Sektor mieszkaniowy'!AB1536*'lista, wskaźniki'!$D$22,IF('Sektor mieszkaniowy'!AA1536="pellet",AB1536*'lista, wskaźniki'!$D$23,IF('Sektor mieszkaniowy'!AA1536="gaz z sieci",AB1536*'lista, wskaźniki'!$D$21,IF('Sektor mieszkaniowy'!AA1536="olej opałowy",'Sektor mieszkaniowy'!AB1536*'lista, wskaźniki'!$D$24)))))</f>
        <v>0</v>
      </c>
      <c r="AK1536" s="1136"/>
      <c r="AL1536" s="1133"/>
      <c r="AM1536" s="20">
        <f>IF(AA1536="węgiel",AF1536*1/3.6*'lista, wskaźniki'!$F$20,IF(AA1536="drewno",AF1536*1/3.6*'lista, wskaźniki'!$F$22,IF(AA1536="pellet",AF1536*1/3.6*'lista, wskaźniki'!$F$23,IF(AA1536="gaz z sieci",AF1536*1/3.6*'lista, wskaźniki'!$F$21,IF(AA1536="olej opałowy",AF1536*1/3.6*'lista, wskaźniki'!$F$24,0)))))</f>
        <v>0</v>
      </c>
      <c r="AN1536" s="20">
        <f>IF(AA1536="węgiel",AF1536*'lista, wskaźniki'!$E$42,IF(AA1536="drewno",AF1536*'lista, wskaźniki'!$G$42,IF(AA1536="pellet",AF1536*'lista, wskaźniki'!$H$42,IF(AA1536="gaz z sieci",AF1536*'lista, wskaźniki'!$F$42,IF(AA1536="olej opałowy",AF1536*'lista, wskaźniki'!$I$42,0)))))</f>
        <v>0</v>
      </c>
      <c r="AO1536" s="20">
        <f>IF(AA1536="węgiel",AF1536*'lista, wskaźniki'!$E$43,IF(AA1536="drewno",AF1536*'lista, wskaźniki'!$G$43,IF(AA1536="pellet",AF1536*'lista, wskaźniki'!$H$43,IF(AA1536="gaz z sieci",AF1536*'lista, wskaźniki'!$F$43,IF(AA1536="olej opałowy",AF1536*'lista, wskaźniki'!$I$43,0)))))</f>
        <v>0</v>
      </c>
      <c r="AP1536" s="20">
        <f>IF(AA1536="węgiel",AF1536*'lista, wskaźniki'!$E$44,IF(AA1536="drewno",AF1536*'lista, wskaźniki'!$G$44,IF(AA1536="pellet",AF1536*'lista, wskaźniki'!$H$44,IF(AA1536="gaz z sieci",AF1536*'lista, wskaźniki'!$F$44,IF(AA1536="olej opałowy",AF1536*'lista, wskaźniki'!$I$44,0)))))</f>
        <v>0</v>
      </c>
      <c r="AQ1536" s="20" t="b">
        <f>IF(Z1536="gaz",AH1536*1/3.6*'lista, wskaźniki'!$F$21,IF(Z1536="energia elektryczna",AH1536*1/3.6*'lista, wskaźniki'!$F$26))</f>
        <v>0</v>
      </c>
      <c r="AR1536" s="20" t="b">
        <f>IF(Z1536="gaz",AH1536*'lista, wskaźniki'!$F$42,IF(Z1536="energia elektryczna",AH1536*0))</f>
        <v>0</v>
      </c>
      <c r="AS1536" s="20" t="b">
        <f>IF(Z1536="gaz",AH1536*'lista, wskaźniki'!$F$43,IF(Z1536="energia elektryczna",AH1536*0))</f>
        <v>0</v>
      </c>
      <c r="AT1536" s="20" t="b">
        <f>IF(Z1536="gaz",AH1536*'lista, wskaźniki'!$F$44,IF(Z1536="energia elektryczna",AH1536*0))</f>
        <v>0</v>
      </c>
      <c r="AU1536" s="20">
        <f>AI1536*1/3.6*'lista, wskaźniki'!$F$21</f>
        <v>0</v>
      </c>
      <c r="AV1536" s="20">
        <f>AI1536*'lista, wskaźniki'!$F$42</f>
        <v>0</v>
      </c>
      <c r="AW1536" s="20">
        <f>AI1536*'lista, wskaźniki'!$F$43</f>
        <v>0</v>
      </c>
      <c r="AX1536" s="20">
        <f>AI1536*'lista, wskaźniki'!$F$44</f>
        <v>0</v>
      </c>
      <c r="AY1536" s="20">
        <f>AK1536*'lista, wskaźniki'!$F$26</f>
        <v>0</v>
      </c>
      <c r="AZ1536" s="20">
        <f t="shared" si="671"/>
        <v>0</v>
      </c>
      <c r="BA1536" s="20">
        <f t="shared" si="672"/>
        <v>0</v>
      </c>
      <c r="BB1536" s="20">
        <f t="shared" si="673"/>
        <v>0</v>
      </c>
      <c r="BC1536" s="20">
        <f t="shared" si="674"/>
        <v>0</v>
      </c>
      <c r="BD1536" s="1133"/>
      <c r="BE1536" s="1133"/>
      <c r="BF1536" s="1133"/>
      <c r="BG1536" s="1133"/>
      <c r="BH1536" s="121"/>
      <c r="BI1536" s="1133"/>
      <c r="BJ1536" s="121"/>
      <c r="BK1536" s="1133"/>
      <c r="BL1536" s="121"/>
      <c r="BM1536" s="121"/>
      <c r="BN1536" s="121"/>
      <c r="BO1536" s="121"/>
      <c r="BP1536" s="121"/>
      <c r="BQ1536" s="121"/>
      <c r="BR1536" s="121"/>
      <c r="BS1536" s="1139"/>
      <c r="BT1536" s="1139"/>
      <c r="BU1536" s="1139"/>
      <c r="BV1536" s="1139"/>
      <c r="BW1536" s="1139"/>
      <c r="BX1536" s="1139"/>
      <c r="BY1536" s="1145"/>
      <c r="CA1536" s="365" t="b">
        <f t="shared" si="675"/>
        <v>0</v>
      </c>
      <c r="CB1536" s="365" t="b">
        <f t="shared" si="676"/>
        <v>0</v>
      </c>
      <c r="CC1536" s="365" t="b">
        <f t="shared" si="677"/>
        <v>0</v>
      </c>
      <c r="CD1536" s="365">
        <f t="shared" si="678"/>
        <v>0</v>
      </c>
      <c r="CE1536" s="365" t="b">
        <f t="shared" si="679"/>
        <v>0</v>
      </c>
      <c r="CF1536" s="365" t="b">
        <f t="shared" si="680"/>
        <v>0</v>
      </c>
      <c r="CG1536" s="365" t="b">
        <f t="shared" si="681"/>
        <v>0</v>
      </c>
      <c r="CH1536" s="365">
        <f t="shared" si="682"/>
        <v>0</v>
      </c>
      <c r="CI1536" s="72" t="b">
        <f t="shared" si="683"/>
        <v>0</v>
      </c>
      <c r="CJ1536" s="72" t="b">
        <f t="shared" si="684"/>
        <v>0</v>
      </c>
      <c r="CK1536" s="72" t="b">
        <f t="shared" si="685"/>
        <v>0</v>
      </c>
      <c r="CL1536" s="72">
        <f t="shared" si="686"/>
        <v>0</v>
      </c>
      <c r="CM1536" s="72" t="b">
        <f t="shared" si="687"/>
        <v>0</v>
      </c>
      <c r="CN1536" s="72" t="b">
        <f t="shared" si="688"/>
        <v>0</v>
      </c>
      <c r="CP1536" s="13">
        <f t="shared" si="689"/>
        <v>0</v>
      </c>
      <c r="CQ1536" s="13" t="b">
        <f t="shared" si="690"/>
        <v>0</v>
      </c>
      <c r="CR1536" s="13" t="b">
        <f t="shared" si="691"/>
        <v>0</v>
      </c>
      <c r="CS1536" s="13" t="b">
        <f t="shared" si="697"/>
        <v>0</v>
      </c>
      <c r="CT1536" s="13" t="b">
        <f t="shared" si="696"/>
        <v>0</v>
      </c>
      <c r="CU1536" s="13" t="b">
        <f t="shared" si="698"/>
        <v>0</v>
      </c>
      <c r="CV1536" s="13" t="b">
        <f t="shared" si="692"/>
        <v>0</v>
      </c>
      <c r="CW1536" s="13" t="b">
        <f t="shared" si="693"/>
        <v>0</v>
      </c>
      <c r="CX1536" s="13" t="b">
        <f t="shared" si="694"/>
        <v>0</v>
      </c>
      <c r="CY1536" s="13" t="b">
        <f t="shared" si="695"/>
        <v>0</v>
      </c>
    </row>
    <row r="1537" spans="1:103" ht="15" thickBot="1">
      <c r="A1537" s="933"/>
      <c r="B1537" s="1134"/>
      <c r="C1537" s="1134"/>
      <c r="D1537" s="1134"/>
      <c r="E1537" s="1134"/>
      <c r="F1537" s="1134"/>
      <c r="G1537" s="1134"/>
      <c r="H1537" s="1134"/>
      <c r="I1537" s="1134"/>
      <c r="J1537" s="1134"/>
      <c r="K1537" s="1134"/>
      <c r="L1537" s="1134"/>
      <c r="M1537" s="1134"/>
      <c r="N1537" s="1134"/>
      <c r="O1537" s="1134"/>
      <c r="P1537" s="1134"/>
      <c r="Q1537" s="942"/>
      <c r="R1537" s="1134"/>
      <c r="S1537" s="1134"/>
      <c r="T1537" s="1134"/>
      <c r="U1537" s="1134"/>
      <c r="V1537" s="1134"/>
      <c r="W1537" s="123"/>
      <c r="X1537" s="123"/>
      <c r="Y1537" s="123"/>
      <c r="Z1537" s="123"/>
      <c r="AA1537" s="123" t="s">
        <v>37</v>
      </c>
      <c r="AB1537" s="124"/>
      <c r="AC1537" s="124"/>
      <c r="AD1537" s="123"/>
      <c r="AE1537" s="1134"/>
      <c r="AF1537" s="334">
        <f t="shared" si="699"/>
        <v>0</v>
      </c>
      <c r="AG1537" s="272">
        <f>IF(R1537="kompletna",Q1537*J1537*0.0036*'lista, wskaźniki'!$F$13, IF(R1537="częściowa",Q1537*J1537*0.0036*'lista, wskaźniki'!$F$14, IF(R1537="brak",Q1537*J1537*0.0036*'lista, wskaźniki'!$F$15,)))</f>
        <v>0</v>
      </c>
      <c r="AH1537" s="334">
        <f>IF(Y1537="inne",K1537*'lista, wskaźniki'!$E$35,IF(Y1537="to samo źródło",0,IF(Y1537=0,0)))</f>
        <v>0</v>
      </c>
      <c r="AI1537" s="334" t="b">
        <f>IF(AA1537="gaz z sieci",AC1537*'lista, wskaźniki'!$D$21)</f>
        <v>0</v>
      </c>
      <c r="AJ1537" s="272">
        <f>IF(AA1537="węgiel",AB1537*'lista, wskaźniki'!$D$20, IF('Sektor mieszkaniowy'!AA1537="drewno",'Sektor mieszkaniowy'!AB1537*'lista, wskaźniki'!$D$22,IF('Sektor mieszkaniowy'!AA1537="pellet",AB1537*'lista, wskaźniki'!$D$23,IF('Sektor mieszkaniowy'!AA1537="gaz z sieci",AB1537*'lista, wskaźniki'!$D$21,IF('Sektor mieszkaniowy'!AA1537="olej opałowy",'Sektor mieszkaniowy'!AB1537*'lista, wskaźniki'!$D$24)))))</f>
        <v>0</v>
      </c>
      <c r="AK1537" s="1137"/>
      <c r="AL1537" s="1134"/>
      <c r="AM1537" s="20">
        <f>IF(AA1537="węgiel",AF1537*1/3.6*'lista, wskaźniki'!$F$20,IF(AA1537="drewno",AF1537*1/3.6*'lista, wskaźniki'!$F$22,IF(AA1537="pellet",AF1537*1/3.6*'lista, wskaźniki'!$F$23,IF(AA1537="gaz z sieci",AF1537*1/3.6*'lista, wskaźniki'!$F$21,IF(AA1537="olej opałowy",AF1537*1/3.6*'lista, wskaźniki'!$F$24,0)))))</f>
        <v>0</v>
      </c>
      <c r="AN1537" s="20">
        <f>IF(AA1537="węgiel",AF1537*'lista, wskaźniki'!$E$42,IF(AA1537="drewno",AF1537*'lista, wskaźniki'!$G$42,IF(AA1537="pellet",AF1537*'lista, wskaźniki'!$H$42,IF(AA1537="gaz z sieci",AF1537*'lista, wskaźniki'!$F$42,IF(AA1537="olej opałowy",AF1537*'lista, wskaźniki'!$I$42,0)))))</f>
        <v>0</v>
      </c>
      <c r="AO1537" s="20">
        <f>IF(AA1537="węgiel",AF1537*'lista, wskaźniki'!$E$43,IF(AA1537="drewno",AF1537*'lista, wskaźniki'!$G$43,IF(AA1537="pellet",AF1537*'lista, wskaźniki'!$H$43,IF(AA1537="gaz z sieci",AF1537*'lista, wskaźniki'!$F$43,IF(AA1537="olej opałowy",AF1537*'lista, wskaźniki'!$I$43,0)))))</f>
        <v>0</v>
      </c>
      <c r="AP1537" s="20">
        <f>IF(AA1537="węgiel",AF1537*'lista, wskaźniki'!$E$44,IF(AA1537="drewno",AF1537*'lista, wskaźniki'!$G$44,IF(AA1537="pellet",AF1537*'lista, wskaźniki'!$H$44,IF(AA1537="gaz z sieci",AF1537*'lista, wskaźniki'!$F$44,IF(AA1537="olej opałowy",AF1537*'lista, wskaźniki'!$I$44,0)))))</f>
        <v>0</v>
      </c>
      <c r="AQ1537" s="20" t="b">
        <f>IF(Z1537="gaz",AH1537*1/3.6*'lista, wskaźniki'!$F$21,IF(Z1537="energia elektryczna",AH1537*1/3.6*'lista, wskaźniki'!$F$26))</f>
        <v>0</v>
      </c>
      <c r="AR1537" s="20" t="b">
        <f>IF(Z1537="gaz",AH1537*'lista, wskaźniki'!$F$42,IF(Z1537="energia elektryczna",AH1537*0))</f>
        <v>0</v>
      </c>
      <c r="AS1537" s="20" t="b">
        <f>IF(Z1537="gaz",AH1537*'lista, wskaźniki'!$F$43,IF(Z1537="energia elektryczna",AH1537*0))</f>
        <v>0</v>
      </c>
      <c r="AT1537" s="20" t="b">
        <f>IF(Z1537="gaz",AH1537*'lista, wskaźniki'!$F$44,IF(Z1537="energia elektryczna",AH1537*0))</f>
        <v>0</v>
      </c>
      <c r="AU1537" s="20">
        <f>AI1537*1/3.6*'lista, wskaźniki'!$F$21</f>
        <v>0</v>
      </c>
      <c r="AV1537" s="20">
        <f>AI1537*'lista, wskaźniki'!$F$42</f>
        <v>0</v>
      </c>
      <c r="AW1537" s="20">
        <f>AI1537*'lista, wskaźniki'!$F$43</f>
        <v>0</v>
      </c>
      <c r="AX1537" s="20">
        <f>AI1537*'lista, wskaźniki'!$F$44</f>
        <v>0</v>
      </c>
      <c r="AY1537" s="20">
        <f>AK1537*'lista, wskaźniki'!$F$26</f>
        <v>0</v>
      </c>
      <c r="AZ1537" s="20">
        <f t="shared" si="671"/>
        <v>0</v>
      </c>
      <c r="BA1537" s="20">
        <f t="shared" si="672"/>
        <v>0</v>
      </c>
      <c r="BB1537" s="20">
        <f t="shared" si="673"/>
        <v>0</v>
      </c>
      <c r="BC1537" s="20">
        <f t="shared" si="674"/>
        <v>0</v>
      </c>
      <c r="BD1537" s="1134"/>
      <c r="BE1537" s="1134"/>
      <c r="BF1537" s="1134"/>
      <c r="BG1537" s="1134"/>
      <c r="BH1537" s="123"/>
      <c r="BI1537" s="1134"/>
      <c r="BJ1537" s="123"/>
      <c r="BK1537" s="1134"/>
      <c r="BL1537" s="123"/>
      <c r="BM1537" s="123"/>
      <c r="BN1537" s="123"/>
      <c r="BO1537" s="123"/>
      <c r="BP1537" s="123"/>
      <c r="BQ1537" s="123"/>
      <c r="BR1537" s="123"/>
      <c r="BS1537" s="1140"/>
      <c r="BT1537" s="1140"/>
      <c r="BU1537" s="1140"/>
      <c r="BV1537" s="1140"/>
      <c r="BW1537" s="1140"/>
      <c r="BX1537" s="1140"/>
      <c r="BY1537" s="1146"/>
      <c r="CA1537" s="365" t="b">
        <f t="shared" si="675"/>
        <v>0</v>
      </c>
      <c r="CB1537" s="365" t="b">
        <f t="shared" si="676"/>
        <v>0</v>
      </c>
      <c r="CC1537" s="365" t="b">
        <f t="shared" si="677"/>
        <v>0</v>
      </c>
      <c r="CD1537" s="365" t="b">
        <f t="shared" si="678"/>
        <v>0</v>
      </c>
      <c r="CE1537" s="365">
        <f t="shared" si="679"/>
        <v>0</v>
      </c>
      <c r="CF1537" s="365" t="b">
        <f t="shared" si="680"/>
        <v>0</v>
      </c>
      <c r="CG1537" s="365" t="b">
        <f t="shared" si="681"/>
        <v>0</v>
      </c>
      <c r="CH1537" s="365" t="b">
        <f t="shared" si="682"/>
        <v>0</v>
      </c>
      <c r="CI1537" s="72" t="b">
        <f t="shared" si="683"/>
        <v>0</v>
      </c>
      <c r="CJ1537" s="72" t="b">
        <f t="shared" si="684"/>
        <v>0</v>
      </c>
      <c r="CK1537" s="72" t="b">
        <f t="shared" si="685"/>
        <v>0</v>
      </c>
      <c r="CL1537" s="72">
        <f t="shared" si="686"/>
        <v>0</v>
      </c>
      <c r="CM1537" s="72">
        <f t="shared" si="687"/>
        <v>0</v>
      </c>
      <c r="CN1537" s="72" t="b">
        <f t="shared" si="688"/>
        <v>0</v>
      </c>
      <c r="CP1537" s="13">
        <f t="shared" si="689"/>
        <v>0</v>
      </c>
      <c r="CQ1537" s="13" t="b">
        <f t="shared" si="690"/>
        <v>0</v>
      </c>
      <c r="CR1537" s="13" t="b">
        <f t="shared" si="691"/>
        <v>0</v>
      </c>
      <c r="CS1537" s="13" t="b">
        <f t="shared" si="697"/>
        <v>0</v>
      </c>
      <c r="CT1537" s="13" t="b">
        <f t="shared" si="696"/>
        <v>0</v>
      </c>
      <c r="CU1537" s="13" t="b">
        <f t="shared" si="698"/>
        <v>0</v>
      </c>
      <c r="CV1537" s="13" t="b">
        <f t="shared" si="692"/>
        <v>0</v>
      </c>
      <c r="CW1537" s="13" t="b">
        <f t="shared" si="693"/>
        <v>0</v>
      </c>
      <c r="CX1537" s="13" t="b">
        <f t="shared" si="694"/>
        <v>0</v>
      </c>
      <c r="CY1537" s="13" t="b">
        <f t="shared" si="695"/>
        <v>0</v>
      </c>
    </row>
    <row r="1538" spans="1:103" ht="15" thickBot="1">
      <c r="A1538" s="931">
        <v>308</v>
      </c>
      <c r="B1538" s="1098" t="s">
        <v>214</v>
      </c>
      <c r="C1538" s="1098">
        <v>3</v>
      </c>
      <c r="D1538" s="1098" t="s">
        <v>1</v>
      </c>
      <c r="E1538" s="1098" t="s">
        <v>5</v>
      </c>
      <c r="F1538" s="1098"/>
      <c r="G1538" s="1098">
        <v>9</v>
      </c>
      <c r="H1538" s="1098"/>
      <c r="I1538" s="1098" t="s">
        <v>11</v>
      </c>
      <c r="J1538" s="1098">
        <v>165</v>
      </c>
      <c r="K1538" s="1098">
        <v>4</v>
      </c>
      <c r="L1538" s="1098" t="s">
        <v>16</v>
      </c>
      <c r="M1538" s="1098">
        <v>100</v>
      </c>
      <c r="N1538" s="1098" t="s">
        <v>16</v>
      </c>
      <c r="O1538" s="1098">
        <v>100</v>
      </c>
      <c r="P1538" s="1098" t="s">
        <v>16</v>
      </c>
      <c r="Q1538" s="940">
        <f>IF(I1538="&lt;1966",'lista, wskaźniki'!$G$4,IF(I1538="1967-1985",'lista, wskaźniki'!$G$5,IF(I1538="1986-1992",'lista, wskaźniki'!$G$6,IF(I1538="1993-1996",'lista, wskaźniki'!$G$7,IF(I1538="&gt;1997",'lista, wskaźniki'!$G$8,IF(I1538=0,'lista, wskaźniki'!$G$4))))))</f>
        <v>250</v>
      </c>
      <c r="R1538" s="1098" t="s">
        <v>21</v>
      </c>
      <c r="S1538" s="1098" t="s">
        <v>27</v>
      </c>
      <c r="T1538" s="1098">
        <v>20</v>
      </c>
      <c r="U1538" s="1098">
        <v>2000</v>
      </c>
      <c r="V1538" s="1098"/>
      <c r="W1538" s="101" t="s">
        <v>35</v>
      </c>
      <c r="X1538" s="101" t="s">
        <v>39</v>
      </c>
      <c r="Y1538" s="101" t="s">
        <v>42</v>
      </c>
      <c r="Z1538" s="101"/>
      <c r="AA1538" s="101" t="s">
        <v>35</v>
      </c>
      <c r="AB1538" s="102">
        <v>5</v>
      </c>
      <c r="AC1538" s="102"/>
      <c r="AD1538" s="101">
        <v>4500</v>
      </c>
      <c r="AE1538" s="1098"/>
      <c r="AF1538" s="334">
        <f t="shared" si="699"/>
        <v>101.125</v>
      </c>
      <c r="AG1538" s="272">
        <f>IF(R1538="kompletna",Q1538*J1538*0.0036*'lista, wskaźniki'!$F$13, IF(R1538="częściowa",Q1538*J1538*0.0036*'lista, wskaźniki'!$F$14, IF(R1538="brak",Q1538*J1538*0.0036*'lista, wskaźniki'!$F$15,)))</f>
        <v>89.1</v>
      </c>
      <c r="AH1538" s="334">
        <f>IF(Y1538="inne",K1538*'lista, wskaźniki'!$E$35,IF(Y1538="to samo źródło",0,IF(Y1538=0,0)))</f>
        <v>0</v>
      </c>
      <c r="AI1538" s="334" t="b">
        <f>IF(AA1538="gaz z sieci",AC1538*'lista, wskaźniki'!$D$21)</f>
        <v>0</v>
      </c>
      <c r="AJ1538" s="272">
        <f>IF(AA1538="węgiel",AB1538*'lista, wskaźniki'!$D$20, IF('Sektor mieszkaniowy'!AA1538="drewno",'Sektor mieszkaniowy'!AB1538*'lista, wskaźniki'!$D$22,IF('Sektor mieszkaniowy'!AA1538="pellet",AB1538*'lista, wskaźniki'!$D$23,IF('Sektor mieszkaniowy'!AA1538="gaz z sieci",AB1538*'lista, wskaźniki'!$D$21,IF('Sektor mieszkaniowy'!AA1538="olej opałowy",'Sektor mieszkaniowy'!AB1538*'lista, wskaźniki'!$D$24)))))</f>
        <v>113.14999999999999</v>
      </c>
      <c r="AK1538" s="1101">
        <f>AL1538/'lista, wskaźniki'!$A$127</f>
        <v>3.6923076923076925</v>
      </c>
      <c r="AL1538" s="1098">
        <v>2400</v>
      </c>
      <c r="AM1538" s="20">
        <f>IF(AA1538="węgiel",AF1538*1/3.6*'lista, wskaźniki'!$F$20,IF(AA1538="drewno",AF1538*1/3.6*'lista, wskaźniki'!$F$22,IF(AA1538="pellet",AF1538*1/3.6*'lista, wskaźniki'!$F$23,IF(AA1538="gaz z sieci",AF1538*1/3.6*'lista, wskaźniki'!$F$21,IF(AA1538="olej opałowy",AF1538*1/3.6*'lista, wskaźniki'!$F$24,0)))))</f>
        <v>9.5795712500000008</v>
      </c>
      <c r="AN1538" s="20">
        <f>IF(AA1538="węgiel",AF1538*'lista, wskaźniki'!$E$42,IF(AA1538="drewno",AF1538*'lista, wskaźniki'!$G$42,IF(AA1538="pellet",AF1538*'lista, wskaźniki'!$H$42,IF(AA1538="gaz z sieci",AF1538*'lista, wskaźniki'!$F$42,IF(AA1538="olej opałowy",AF1538*'lista, wskaźniki'!$I$42,0)))))</f>
        <v>3.8427500000000003E-2</v>
      </c>
      <c r="AO1538" s="20">
        <f>IF(AA1538="węgiel",AF1538*'lista, wskaźniki'!$E$43,IF(AA1538="drewno",AF1538*'lista, wskaźniki'!$G$43,IF(AA1538="pellet",AF1538*'lista, wskaźniki'!$H$43,IF(AA1538="gaz z sieci",AF1538*'lista, wskaźniki'!$F$43,IF(AA1538="olej opałowy",AF1538*'lista, wskaźniki'!$I$43,0)))))</f>
        <v>3.6405E-2</v>
      </c>
      <c r="AP1538" s="20">
        <f>IF(AA1538="węgiel",AF1538*'lista, wskaźniki'!$E$44,IF(AA1538="drewno",AF1538*'lista, wskaźniki'!$G$44,IF(AA1538="pellet",AF1538*'lista, wskaźniki'!$H$44,IF(AA1538="gaz z sieci",AF1538*'lista, wskaźniki'!$F$44,IF(AA1538="olej opałowy",AF1538*'lista, wskaźniki'!$I$44,0)))))</f>
        <v>2.7303750000000001E-5</v>
      </c>
      <c r="AQ1538" s="20" t="b">
        <f>IF(Z1538="gaz",AH1538*1/3.6*'lista, wskaźniki'!$F$21,IF(Z1538="energia elektryczna",AH1538*1/3.6*'lista, wskaźniki'!$F$26))</f>
        <v>0</v>
      </c>
      <c r="AR1538" s="20" t="b">
        <f>IF(Z1538="gaz",AH1538*'lista, wskaźniki'!$F$42,IF(Z1538="energia elektryczna",AH1538*0))</f>
        <v>0</v>
      </c>
      <c r="AS1538" s="20" t="b">
        <f>IF(Z1538="gaz",AH1538*'lista, wskaźniki'!$F$43,IF(Z1538="energia elektryczna",AH1538*0))</f>
        <v>0</v>
      </c>
      <c r="AT1538" s="20" t="b">
        <f>IF(Z1538="gaz",AH1538*'lista, wskaźniki'!$F$44,IF(Z1538="energia elektryczna",AH1538*0))</f>
        <v>0</v>
      </c>
      <c r="AU1538" s="20">
        <f>AI1538*1/3.6*'lista, wskaźniki'!$F$21</f>
        <v>0</v>
      </c>
      <c r="AV1538" s="20">
        <f>AI1538*'lista, wskaźniki'!$F$42</f>
        <v>0</v>
      </c>
      <c r="AW1538" s="20">
        <f>AI1538*'lista, wskaźniki'!$F$43</f>
        <v>0</v>
      </c>
      <c r="AX1538" s="20">
        <f>AI1538*'lista, wskaźniki'!$F$44</f>
        <v>0</v>
      </c>
      <c r="AY1538" s="20">
        <f>AK1538*'lista, wskaźniki'!$F$26</f>
        <v>3.2861538461538462</v>
      </c>
      <c r="AZ1538" s="20">
        <f t="shared" si="671"/>
        <v>12.865725096153847</v>
      </c>
      <c r="BA1538" s="20">
        <f t="shared" si="672"/>
        <v>3.8427500000000003E-2</v>
      </c>
      <c r="BB1538" s="20">
        <f t="shared" si="673"/>
        <v>3.6405E-2</v>
      </c>
      <c r="BC1538" s="20">
        <f t="shared" si="674"/>
        <v>2.7303750000000001E-5</v>
      </c>
      <c r="BD1538" s="1098" t="s">
        <v>17</v>
      </c>
      <c r="BE1538" s="1098" t="s">
        <v>17</v>
      </c>
      <c r="BF1538" s="1098" t="s">
        <v>17</v>
      </c>
      <c r="BG1538" s="1098" t="s">
        <v>17</v>
      </c>
      <c r="BH1538" s="101"/>
      <c r="BI1538" s="1098" t="s">
        <v>17</v>
      </c>
      <c r="BJ1538" s="101"/>
      <c r="BK1538" s="1098" t="s">
        <v>17</v>
      </c>
      <c r="BL1538" s="101"/>
      <c r="BM1538" s="101"/>
      <c r="BN1538" s="101"/>
      <c r="BO1538" s="101" t="s">
        <v>17</v>
      </c>
      <c r="BP1538" s="101"/>
      <c r="BQ1538" s="101" t="s">
        <v>120</v>
      </c>
      <c r="BR1538" s="101">
        <v>2</v>
      </c>
      <c r="BS1538" s="1092">
        <v>4800</v>
      </c>
      <c r="BT1538" s="1092"/>
      <c r="BU1538" s="1092">
        <v>250</v>
      </c>
      <c r="BV1538" s="1092"/>
      <c r="BW1538" s="1092"/>
      <c r="BX1538" s="1092">
        <v>1200</v>
      </c>
      <c r="BY1538" s="1095"/>
      <c r="CA1538" s="365">
        <f t="shared" si="675"/>
        <v>101.125</v>
      </c>
      <c r="CB1538" s="365" t="b">
        <f t="shared" si="676"/>
        <v>0</v>
      </c>
      <c r="CC1538" s="365" t="b">
        <f t="shared" si="677"/>
        <v>0</v>
      </c>
      <c r="CD1538" s="365" t="b">
        <f t="shared" si="678"/>
        <v>0</v>
      </c>
      <c r="CE1538" s="365" t="b">
        <f t="shared" si="679"/>
        <v>0</v>
      </c>
      <c r="CF1538" s="365" t="b">
        <f t="shared" si="680"/>
        <v>0</v>
      </c>
      <c r="CG1538" s="365" t="b">
        <f t="shared" si="681"/>
        <v>0</v>
      </c>
      <c r="CH1538" s="365" t="b">
        <f t="shared" si="682"/>
        <v>0</v>
      </c>
      <c r="CI1538" s="72">
        <f t="shared" si="683"/>
        <v>101.125</v>
      </c>
      <c r="CJ1538" s="72" t="b">
        <f t="shared" si="684"/>
        <v>0</v>
      </c>
      <c r="CK1538" s="72" t="b">
        <f t="shared" si="685"/>
        <v>0</v>
      </c>
      <c r="CL1538" s="72">
        <f t="shared" si="686"/>
        <v>0</v>
      </c>
      <c r="CM1538" s="72" t="b">
        <f t="shared" si="687"/>
        <v>0</v>
      </c>
      <c r="CN1538" s="72" t="b">
        <f t="shared" si="688"/>
        <v>0</v>
      </c>
      <c r="CP1538" s="13" t="b">
        <f t="shared" si="689"/>
        <v>0</v>
      </c>
      <c r="CQ1538" s="13" t="b">
        <f t="shared" si="690"/>
        <v>0</v>
      </c>
      <c r="CR1538" s="13">
        <f t="shared" si="691"/>
        <v>165</v>
      </c>
      <c r="CS1538" s="13">
        <f t="shared" si="697"/>
        <v>165</v>
      </c>
      <c r="CT1538" s="13" t="b">
        <f t="shared" si="696"/>
        <v>0</v>
      </c>
      <c r="CU1538" s="13" t="b">
        <f t="shared" si="698"/>
        <v>0</v>
      </c>
      <c r="CV1538" s="13" t="b">
        <f t="shared" si="692"/>
        <v>0</v>
      </c>
      <c r="CW1538" s="13" t="b">
        <f t="shared" si="693"/>
        <v>0</v>
      </c>
      <c r="CX1538" s="13" t="b">
        <f t="shared" si="694"/>
        <v>0</v>
      </c>
      <c r="CY1538" s="13" t="b">
        <f t="shared" si="695"/>
        <v>0</v>
      </c>
    </row>
    <row r="1539" spans="1:103" ht="15" thickBot="1">
      <c r="A1539" s="932"/>
      <c r="B1539" s="1099"/>
      <c r="C1539" s="1099"/>
      <c r="D1539" s="1099"/>
      <c r="E1539" s="1099"/>
      <c r="F1539" s="1099"/>
      <c r="G1539" s="1099"/>
      <c r="H1539" s="1099"/>
      <c r="I1539" s="1099"/>
      <c r="J1539" s="1099"/>
      <c r="K1539" s="1099"/>
      <c r="L1539" s="1099"/>
      <c r="M1539" s="1099"/>
      <c r="N1539" s="1099"/>
      <c r="O1539" s="1099"/>
      <c r="P1539" s="1099"/>
      <c r="Q1539" s="941"/>
      <c r="R1539" s="1099"/>
      <c r="S1539" s="1099"/>
      <c r="T1539" s="1099"/>
      <c r="U1539" s="1099"/>
      <c r="V1539" s="1099"/>
      <c r="W1539" s="20" t="s">
        <v>36</v>
      </c>
      <c r="X1539" s="103" t="s">
        <v>40</v>
      </c>
      <c r="Y1539" s="103"/>
      <c r="Z1539" s="103"/>
      <c r="AA1539" s="103" t="s">
        <v>36</v>
      </c>
      <c r="AB1539" s="104">
        <v>15</v>
      </c>
      <c r="AC1539" s="104"/>
      <c r="AD1539" s="103">
        <v>1000</v>
      </c>
      <c r="AE1539" s="1099"/>
      <c r="AF1539" s="334">
        <f t="shared" si="699"/>
        <v>161.55000000000001</v>
      </c>
      <c r="AG1539" s="272">
        <v>89.1</v>
      </c>
      <c r="AH1539" s="334">
        <f>IF(Y1539="inne",K1539*'lista, wskaźniki'!$E$35,IF(Y1539="to samo źródło",0,IF(Y1539=0,0)))</f>
        <v>0</v>
      </c>
      <c r="AI1539" s="334" t="b">
        <f>IF(AA1539="gaz z sieci",AC1539*'lista, wskaźniki'!$D$21)</f>
        <v>0</v>
      </c>
      <c r="AJ1539" s="272">
        <f>IF(AA1539="węgiel",AB1539*'lista, wskaźniki'!$D$20, IF('Sektor mieszkaniowy'!AA1539="drewno",'Sektor mieszkaniowy'!AB1539*'lista, wskaźniki'!$D$22,IF('Sektor mieszkaniowy'!AA1539="pellet",AB1539*'lista, wskaźniki'!$D$23,IF('Sektor mieszkaniowy'!AA1539="gaz z sieci",AB1539*'lista, wskaźniki'!$D$21,IF('Sektor mieszkaniowy'!AA1539="olej opałowy",'Sektor mieszkaniowy'!AB1539*'lista, wskaźniki'!$D$24)))))</f>
        <v>234</v>
      </c>
      <c r="AK1539" s="1102"/>
      <c r="AL1539" s="1099"/>
      <c r="AM1539" s="20">
        <f>IF(AA1539="węgiel",AF1539*1/3.6*'lista, wskaźniki'!$F$20,IF(AA1539="drewno",AF1539*1/3.6*'lista, wskaźniki'!$F$22,IF(AA1539="pellet",AF1539*1/3.6*'lista, wskaźniki'!$F$23,IF(AA1539="gaz z sieci",AF1539*1/3.6*'lista, wskaźniki'!$F$21,IF(AA1539="olej opałowy",AF1539*1/3.6*'lista, wskaźniki'!$F$24,0)))))</f>
        <v>0</v>
      </c>
      <c r="AN1539" s="20">
        <f>IF(AA1539="węgiel",AF1539*'lista, wskaźniki'!$E$42,IF(AA1539="drewno",AF1539*'lista, wskaźniki'!$G$42,IF(AA1539="pellet",AF1539*'lista, wskaźniki'!$H$42,IF(AA1539="gaz z sieci",AF1539*'lista, wskaźniki'!$F$42,IF(AA1539="olej opałowy",AF1539*'lista, wskaźniki'!$I$42,0)))))</f>
        <v>0.13085550000000001</v>
      </c>
      <c r="AO1539" s="20">
        <f>IF(AA1539="węgiel",AF1539*'lista, wskaźniki'!$E$43,IF(AA1539="drewno",AF1539*'lista, wskaźniki'!$G$43,IF(AA1539="pellet",AF1539*'lista, wskaźniki'!$H$43,IF(AA1539="gaz z sieci",AF1539*'lista, wskaźniki'!$F$43,IF(AA1539="olej opałowy",AF1539*'lista, wskaźniki'!$I$43,0)))))</f>
        <v>0.13085550000000001</v>
      </c>
      <c r="AP1539" s="20">
        <f>IF(AA1539="węgiel",AF1539*'lista, wskaźniki'!$E$44,IF(AA1539="drewno",AF1539*'lista, wskaźniki'!$G$44,IF(AA1539="pellet",AF1539*'lista, wskaźniki'!$H$44,IF(AA1539="gaz z sieci",AF1539*'lista, wskaźniki'!$F$44,IF(AA1539="olej opałowy",AF1539*'lista, wskaźniki'!$I$44,0)))))</f>
        <v>4.0387499999999999E-5</v>
      </c>
      <c r="AQ1539" s="20" t="b">
        <f>IF(Z1539="gaz",AH1539*1/3.6*'lista, wskaźniki'!$F$21,IF(Z1539="energia elektryczna",AH1539*1/3.6*'lista, wskaźniki'!$F$26))</f>
        <v>0</v>
      </c>
      <c r="AR1539" s="20" t="b">
        <f>IF(Z1539="gaz",AH1539*'lista, wskaźniki'!$F$42,IF(Z1539="energia elektryczna",AH1539*0))</f>
        <v>0</v>
      </c>
      <c r="AS1539" s="20" t="b">
        <f>IF(Z1539="gaz",AH1539*'lista, wskaźniki'!$F$43,IF(Z1539="energia elektryczna",AH1539*0))</f>
        <v>0</v>
      </c>
      <c r="AT1539" s="20" t="b">
        <f>IF(Z1539="gaz",AH1539*'lista, wskaźniki'!$F$44,IF(Z1539="energia elektryczna",AH1539*0))</f>
        <v>0</v>
      </c>
      <c r="AU1539" s="20">
        <f>AI1539*1/3.6*'lista, wskaźniki'!$F$21</f>
        <v>0</v>
      </c>
      <c r="AV1539" s="20">
        <f>AI1539*'lista, wskaźniki'!$F$42</f>
        <v>0</v>
      </c>
      <c r="AW1539" s="20">
        <f>AI1539*'lista, wskaźniki'!$F$43</f>
        <v>0</v>
      </c>
      <c r="AX1539" s="20">
        <f>AI1539*'lista, wskaźniki'!$F$44</f>
        <v>0</v>
      </c>
      <c r="AY1539" s="20">
        <f>AK1539*'lista, wskaźniki'!$F$26</f>
        <v>0</v>
      </c>
      <c r="AZ1539" s="20">
        <f t="shared" si="671"/>
        <v>0</v>
      </c>
      <c r="BA1539" s="20">
        <f t="shared" si="672"/>
        <v>0.13085550000000001</v>
      </c>
      <c r="BB1539" s="20">
        <f t="shared" si="673"/>
        <v>0.13085550000000001</v>
      </c>
      <c r="BC1539" s="20">
        <f t="shared" si="674"/>
        <v>4.0387499999999999E-5</v>
      </c>
      <c r="BD1539" s="1099"/>
      <c r="BE1539" s="1099"/>
      <c r="BF1539" s="1099"/>
      <c r="BG1539" s="1099"/>
      <c r="BH1539" s="103"/>
      <c r="BI1539" s="1099"/>
      <c r="BJ1539" s="103"/>
      <c r="BK1539" s="1099"/>
      <c r="BL1539" s="103"/>
      <c r="BM1539" s="103"/>
      <c r="BN1539" s="103"/>
      <c r="BO1539" s="103"/>
      <c r="BP1539" s="103"/>
      <c r="BQ1539" s="103" t="s">
        <v>121</v>
      </c>
      <c r="BR1539" s="103">
        <v>1</v>
      </c>
      <c r="BS1539" s="1093"/>
      <c r="BT1539" s="1093"/>
      <c r="BU1539" s="1093"/>
      <c r="BV1539" s="1093"/>
      <c r="BW1539" s="1093"/>
      <c r="BX1539" s="1093"/>
      <c r="BY1539" s="1096"/>
      <c r="CA1539" s="365" t="b">
        <f t="shared" si="675"/>
        <v>0</v>
      </c>
      <c r="CB1539" s="365">
        <f t="shared" si="676"/>
        <v>161.55000000000001</v>
      </c>
      <c r="CC1539" s="365" t="b">
        <f t="shared" si="677"/>
        <v>0</v>
      </c>
      <c r="CD1539" s="365" t="b">
        <f t="shared" si="678"/>
        <v>0</v>
      </c>
      <c r="CE1539" s="365" t="b">
        <f t="shared" si="679"/>
        <v>0</v>
      </c>
      <c r="CF1539" s="365" t="b">
        <f t="shared" si="680"/>
        <v>0</v>
      </c>
      <c r="CG1539" s="365" t="b">
        <f t="shared" si="681"/>
        <v>0</v>
      </c>
      <c r="CH1539" s="365" t="b">
        <f t="shared" si="682"/>
        <v>0</v>
      </c>
      <c r="CI1539" s="72" t="b">
        <f t="shared" si="683"/>
        <v>0</v>
      </c>
      <c r="CJ1539" s="72">
        <f t="shared" si="684"/>
        <v>161.55000000000001</v>
      </c>
      <c r="CK1539" s="72" t="b">
        <f t="shared" si="685"/>
        <v>0</v>
      </c>
      <c r="CL1539" s="72">
        <f t="shared" si="686"/>
        <v>0</v>
      </c>
      <c r="CM1539" s="72" t="b">
        <f t="shared" si="687"/>
        <v>0</v>
      </c>
      <c r="CN1539" s="72" t="b">
        <f t="shared" si="688"/>
        <v>0</v>
      </c>
      <c r="CP1539" s="13">
        <f t="shared" si="689"/>
        <v>0</v>
      </c>
      <c r="CQ1539" s="13" t="b">
        <f t="shared" si="690"/>
        <v>0</v>
      </c>
      <c r="CR1539" s="13" t="b">
        <f t="shared" si="691"/>
        <v>0</v>
      </c>
      <c r="CS1539" s="13" t="b">
        <f t="shared" si="697"/>
        <v>0</v>
      </c>
      <c r="CT1539" s="13" t="b">
        <f t="shared" si="696"/>
        <v>0</v>
      </c>
      <c r="CU1539" s="13" t="b">
        <f t="shared" si="698"/>
        <v>0</v>
      </c>
      <c r="CV1539" s="13" t="b">
        <f t="shared" si="692"/>
        <v>0</v>
      </c>
      <c r="CW1539" s="13" t="b">
        <f t="shared" si="693"/>
        <v>0</v>
      </c>
      <c r="CX1539" s="13" t="b">
        <f t="shared" si="694"/>
        <v>0</v>
      </c>
      <c r="CY1539" s="13" t="b">
        <f t="shared" si="695"/>
        <v>0</v>
      </c>
    </row>
    <row r="1540" spans="1:103" ht="15" thickBot="1">
      <c r="A1540" s="932"/>
      <c r="B1540" s="1099"/>
      <c r="C1540" s="1099"/>
      <c r="D1540" s="1099"/>
      <c r="E1540" s="1099"/>
      <c r="F1540" s="1099"/>
      <c r="G1540" s="1099"/>
      <c r="H1540" s="1099"/>
      <c r="I1540" s="1099"/>
      <c r="J1540" s="1099"/>
      <c r="K1540" s="1099"/>
      <c r="L1540" s="1099"/>
      <c r="M1540" s="1099"/>
      <c r="N1540" s="1099"/>
      <c r="O1540" s="1099"/>
      <c r="P1540" s="1099"/>
      <c r="Q1540" s="941"/>
      <c r="R1540" s="1099"/>
      <c r="S1540" s="1099"/>
      <c r="T1540" s="1099"/>
      <c r="U1540" s="1099"/>
      <c r="V1540" s="1099"/>
      <c r="W1540" s="103"/>
      <c r="X1540" s="103"/>
      <c r="Y1540" s="103"/>
      <c r="Z1540" s="103"/>
      <c r="AA1540" s="103" t="s">
        <v>50</v>
      </c>
      <c r="AB1540" s="104"/>
      <c r="AC1540" s="104"/>
      <c r="AD1540" s="103"/>
      <c r="AE1540" s="1099"/>
      <c r="AF1540" s="334">
        <f t="shared" si="699"/>
        <v>0</v>
      </c>
      <c r="AG1540" s="272">
        <f>IF(R1540="kompletna",Q1540*J1540*0.0036*'lista, wskaźniki'!$F$13, IF(R1540="częściowa",Q1540*J1540*0.0036*'lista, wskaźniki'!$F$14, IF(R1540="brak",Q1540*J1540*0.0036*'lista, wskaźniki'!$F$15,)))</f>
        <v>0</v>
      </c>
      <c r="AH1540" s="334">
        <f>IF(Y1540="inne",K1540*'lista, wskaźniki'!$E$35,IF(Y1540="to samo źródło",0,IF(Y1540=0,0)))</f>
        <v>0</v>
      </c>
      <c r="AI1540" s="334" t="b">
        <f>IF(AA1540="gaz z sieci",AC1540*'lista, wskaźniki'!$D$21)</f>
        <v>0</v>
      </c>
      <c r="AJ1540" s="272">
        <f>IF(AA1540="węgiel",AB1540*'lista, wskaźniki'!$D$20, IF('Sektor mieszkaniowy'!AA1540="drewno",'Sektor mieszkaniowy'!AB1540*'lista, wskaźniki'!$D$22,IF('Sektor mieszkaniowy'!AA1540="pellet",AB1540*'lista, wskaźniki'!$D$23,IF('Sektor mieszkaniowy'!AA1540="gaz z sieci",AB1540*'lista, wskaźniki'!$D$21,IF('Sektor mieszkaniowy'!AA1540="olej opałowy",'Sektor mieszkaniowy'!AB1540*'lista, wskaźniki'!$D$24)))))</f>
        <v>0</v>
      </c>
      <c r="AK1540" s="1102"/>
      <c r="AL1540" s="1099"/>
      <c r="AM1540" s="20">
        <f>IF(AA1540="węgiel",AF1540*1/3.6*'lista, wskaźniki'!$F$20,IF(AA1540="drewno",AF1540*1/3.6*'lista, wskaźniki'!$F$22,IF(AA1540="pellet",AF1540*1/3.6*'lista, wskaźniki'!$F$23,IF(AA1540="gaz z sieci",AF1540*1/3.6*'lista, wskaźniki'!$F$21,IF(AA1540="olej opałowy",AF1540*1/3.6*'lista, wskaźniki'!$F$24,0)))))</f>
        <v>0</v>
      </c>
      <c r="AN1540" s="20">
        <f>IF(AA1540="węgiel",AF1540*'lista, wskaźniki'!$E$42,IF(AA1540="drewno",AF1540*'lista, wskaźniki'!$G$42,IF(AA1540="pellet",AF1540*'lista, wskaźniki'!$H$42,IF(AA1540="gaz z sieci",AF1540*'lista, wskaźniki'!$F$42,IF(AA1540="olej opałowy",AF1540*'lista, wskaźniki'!$I$42,0)))))</f>
        <v>0</v>
      </c>
      <c r="AO1540" s="20">
        <f>IF(AA1540="węgiel",AF1540*'lista, wskaźniki'!$E$43,IF(AA1540="drewno",AF1540*'lista, wskaźniki'!$G$43,IF(AA1540="pellet",AF1540*'lista, wskaźniki'!$H$43,IF(AA1540="gaz z sieci",AF1540*'lista, wskaźniki'!$F$43,IF(AA1540="olej opałowy",AF1540*'lista, wskaźniki'!$I$43,0)))))</f>
        <v>0</v>
      </c>
      <c r="AP1540" s="20">
        <f>IF(AA1540="węgiel",AF1540*'lista, wskaźniki'!$E$44,IF(AA1540="drewno",AF1540*'lista, wskaźniki'!$G$44,IF(AA1540="pellet",AF1540*'lista, wskaźniki'!$H$44,IF(AA1540="gaz z sieci",AF1540*'lista, wskaźniki'!$F$44,IF(AA1540="olej opałowy",AF1540*'lista, wskaźniki'!$I$44,0)))))</f>
        <v>0</v>
      </c>
      <c r="AQ1540" s="20" t="b">
        <f>IF(Z1540="gaz",AH1540*1/3.6*'lista, wskaźniki'!$F$21,IF(Z1540="energia elektryczna",AH1540*1/3.6*'lista, wskaźniki'!$F$26))</f>
        <v>0</v>
      </c>
      <c r="AR1540" s="20" t="b">
        <f>IF(Z1540="gaz",AH1540*'lista, wskaźniki'!$F$42,IF(Z1540="energia elektryczna",AH1540*0))</f>
        <v>0</v>
      </c>
      <c r="AS1540" s="20" t="b">
        <f>IF(Z1540="gaz",AH1540*'lista, wskaźniki'!$F$43,IF(Z1540="energia elektryczna",AH1540*0))</f>
        <v>0</v>
      </c>
      <c r="AT1540" s="20" t="b">
        <f>IF(Z1540="gaz",AH1540*'lista, wskaźniki'!$F$44,IF(Z1540="energia elektryczna",AH1540*0))</f>
        <v>0</v>
      </c>
      <c r="AU1540" s="20">
        <f>AI1540*1/3.6*'lista, wskaźniki'!$F$21</f>
        <v>0</v>
      </c>
      <c r="AV1540" s="20">
        <f>AI1540*'lista, wskaźniki'!$F$42</f>
        <v>0</v>
      </c>
      <c r="AW1540" s="20">
        <f>AI1540*'lista, wskaźniki'!$F$43</f>
        <v>0</v>
      </c>
      <c r="AX1540" s="20">
        <f>AI1540*'lista, wskaźniki'!$F$44</f>
        <v>0</v>
      </c>
      <c r="AY1540" s="20">
        <f>AK1540*'lista, wskaźniki'!$F$26</f>
        <v>0</v>
      </c>
      <c r="AZ1540" s="20">
        <f t="shared" ref="AZ1540:AZ1603" si="700">AM1540+AQ1540+AU1540+AY1540</f>
        <v>0</v>
      </c>
      <c r="BA1540" s="20">
        <f t="shared" ref="BA1540:BA1603" si="701">AN1540+AR1540+AV1540</f>
        <v>0</v>
      </c>
      <c r="BB1540" s="20">
        <f t="shared" ref="BB1540:BB1603" si="702">AO1540+AS1540+AW1540</f>
        <v>0</v>
      </c>
      <c r="BC1540" s="20">
        <f t="shared" ref="BC1540:BC1603" si="703">AP1540+AT1540+AX1540</f>
        <v>0</v>
      </c>
      <c r="BD1540" s="1099"/>
      <c r="BE1540" s="1099"/>
      <c r="BF1540" s="1099"/>
      <c r="BG1540" s="1099"/>
      <c r="BH1540" s="103"/>
      <c r="BI1540" s="1099"/>
      <c r="BJ1540" s="103"/>
      <c r="BK1540" s="1099"/>
      <c r="BL1540" s="103"/>
      <c r="BM1540" s="103"/>
      <c r="BN1540" s="103"/>
      <c r="BO1540" s="103"/>
      <c r="BP1540" s="103"/>
      <c r="BQ1540" s="103"/>
      <c r="BR1540" s="103"/>
      <c r="BS1540" s="1093"/>
      <c r="BT1540" s="1093"/>
      <c r="BU1540" s="1093"/>
      <c r="BV1540" s="1093"/>
      <c r="BW1540" s="1093"/>
      <c r="BX1540" s="1093"/>
      <c r="BY1540" s="1096"/>
      <c r="CA1540" s="365" t="b">
        <f t="shared" ref="CA1540:CA1603" si="704">IF(AA1540="węgiel",AF1540)</f>
        <v>0</v>
      </c>
      <c r="CB1540" s="365" t="b">
        <f t="shared" ref="CB1540:CB1603" si="705">IF(AA1540="drewno",AF1540)</f>
        <v>0</v>
      </c>
      <c r="CC1540" s="365">
        <f t="shared" ref="CC1540:CC1603" si="706">IF(AA1540="pellet",AF1540)</f>
        <v>0</v>
      </c>
      <c r="CD1540" s="365" t="b">
        <f t="shared" ref="CD1540:CD1603" si="707">IF(AA1540="gaz z sieci",AF1540)</f>
        <v>0</v>
      </c>
      <c r="CE1540" s="365" t="b">
        <f t="shared" ref="CE1540:CE1603" si="708">IF(AA1540="olej opałowy",AF1540)</f>
        <v>0</v>
      </c>
      <c r="CF1540" s="365" t="b">
        <f t="shared" ref="CF1540:CF1603" si="709">IF(Z1540="gaz",AH1540)</f>
        <v>0</v>
      </c>
      <c r="CG1540" s="365" t="b">
        <f t="shared" ref="CG1540:CG1603" si="710">IF(Z1540="energia elektryczna",AH1540)</f>
        <v>0</v>
      </c>
      <c r="CH1540" s="365" t="b">
        <f t="shared" ref="CH1540:CH1603" si="711">IF(AA1540="gaz z sieci",AI1540)</f>
        <v>0</v>
      </c>
      <c r="CI1540" s="72" t="b">
        <f t="shared" ref="CI1540:CI1603" si="712">CA1540</f>
        <v>0</v>
      </c>
      <c r="CJ1540" s="72" t="b">
        <f t="shared" ref="CJ1540:CJ1603" si="713">CB1540</f>
        <v>0</v>
      </c>
      <c r="CK1540" s="72">
        <f t="shared" ref="CK1540:CK1603" si="714">CC1540</f>
        <v>0</v>
      </c>
      <c r="CL1540" s="72">
        <f t="shared" ref="CL1540:CL1603" si="715">CD1540+CF1540</f>
        <v>0</v>
      </c>
      <c r="CM1540" s="72" t="b">
        <f t="shared" ref="CM1540:CM1603" si="716">CE1540</f>
        <v>0</v>
      </c>
      <c r="CN1540" s="72" t="b">
        <f t="shared" ref="CN1540:CN1603" si="717">CG1540</f>
        <v>0</v>
      </c>
      <c r="CP1540" s="13">
        <f t="shared" ref="CP1540:CP1603" si="718">IF(I1540="&lt;1966",J1540,IF(I1540&lt;1966,J1540))</f>
        <v>0</v>
      </c>
      <c r="CQ1540" s="13" t="b">
        <f t="shared" ref="CQ1540:CQ1603" si="719">IF(R1540="kompletna",CP1540,IF(R1540="częściowa",0.5*CP1540,IF(R1540="brak",0*CP1540)))</f>
        <v>0</v>
      </c>
      <c r="CR1540" s="13" t="b">
        <f t="shared" ref="CR1540:CR1603" si="720">IF(I1540="1967-1985",J1540)</f>
        <v>0</v>
      </c>
      <c r="CS1540" s="13" t="b">
        <f t="shared" si="697"/>
        <v>0</v>
      </c>
      <c r="CT1540" s="13" t="b">
        <f t="shared" si="696"/>
        <v>0</v>
      </c>
      <c r="CU1540" s="13" t="b">
        <f t="shared" si="698"/>
        <v>0</v>
      </c>
      <c r="CV1540" s="13" t="b">
        <f t="shared" ref="CV1540:CV1603" si="721">IF(I1540="1993-1996",J1540)</f>
        <v>0</v>
      </c>
      <c r="CW1540" s="13" t="b">
        <f t="shared" ref="CW1540:CW1603" si="722">IF(R1540="kompletna",CV1540,IF(R1540="częściowa",0.5*CV1540,IF(R1540="brak",0*CV1540)))</f>
        <v>0</v>
      </c>
      <c r="CX1540" s="13" t="b">
        <f t="shared" ref="CX1540:CX1603" si="723">IF(I1540="&gt;1997",J1540)</f>
        <v>0</v>
      </c>
      <c r="CY1540" s="13" t="b">
        <f t="shared" ref="CY1540:CY1603" si="724">IF(R1540="kompletna",CX1540,IF(R1540="częściowa",0.5*CX1540,IF(R1540="brak",0*CX1540)))</f>
        <v>0</v>
      </c>
    </row>
    <row r="1541" spans="1:103" ht="15" thickBot="1">
      <c r="A1541" s="932"/>
      <c r="B1541" s="1099"/>
      <c r="C1541" s="1099"/>
      <c r="D1541" s="1099"/>
      <c r="E1541" s="1099"/>
      <c r="F1541" s="1099"/>
      <c r="G1541" s="1099"/>
      <c r="H1541" s="1099"/>
      <c r="I1541" s="1099"/>
      <c r="J1541" s="1099"/>
      <c r="K1541" s="1099"/>
      <c r="L1541" s="1099"/>
      <c r="M1541" s="1099"/>
      <c r="N1541" s="1099"/>
      <c r="O1541" s="1099"/>
      <c r="P1541" s="1099"/>
      <c r="Q1541" s="941"/>
      <c r="R1541" s="1099"/>
      <c r="S1541" s="1099"/>
      <c r="T1541" s="1099"/>
      <c r="U1541" s="1099"/>
      <c r="V1541" s="1099"/>
      <c r="W1541" s="103"/>
      <c r="X1541" s="103"/>
      <c r="Y1541" s="103"/>
      <c r="Z1541" s="103"/>
      <c r="AA1541" s="103" t="s">
        <v>38</v>
      </c>
      <c r="AB1541" s="104"/>
      <c r="AC1541" s="104"/>
      <c r="AD1541" s="103"/>
      <c r="AE1541" s="1099"/>
      <c r="AF1541" s="334">
        <f t="shared" si="699"/>
        <v>0</v>
      </c>
      <c r="AG1541" s="272">
        <f>IF(R1541="kompletna",Q1541*J1541*0.0036*'lista, wskaźniki'!$F$13, IF(R1541="częściowa",Q1541*J1541*0.0036*'lista, wskaźniki'!$F$14, IF(R1541="brak",Q1541*J1541*0.0036*'lista, wskaźniki'!$F$15,)))</f>
        <v>0</v>
      </c>
      <c r="AH1541" s="334">
        <f>IF(Y1541="inne",K1541*'lista, wskaźniki'!$E$35,IF(Y1541="to samo źródło",0,IF(Y1541=0,0)))</f>
        <v>0</v>
      </c>
      <c r="AI1541" s="334">
        <f>IF(AA1541="gaz z sieci",AC1541*'lista, wskaźniki'!$D$21)</f>
        <v>0</v>
      </c>
      <c r="AJ1541" s="272">
        <f>IF(AA1541="węgiel",AB1541*'lista, wskaźniki'!$D$20, IF('Sektor mieszkaniowy'!AA1541="drewno",'Sektor mieszkaniowy'!AB1541*'lista, wskaźniki'!$D$22,IF('Sektor mieszkaniowy'!AA1541="pellet",AB1541*'lista, wskaźniki'!$D$23,IF('Sektor mieszkaniowy'!AA1541="gaz z sieci",AB1541*'lista, wskaźniki'!$D$21,IF('Sektor mieszkaniowy'!AA1541="olej opałowy",'Sektor mieszkaniowy'!AB1541*'lista, wskaźniki'!$D$24)))))</f>
        <v>0</v>
      </c>
      <c r="AK1541" s="1102"/>
      <c r="AL1541" s="1099"/>
      <c r="AM1541" s="20">
        <f>IF(AA1541="węgiel",AF1541*1/3.6*'lista, wskaźniki'!$F$20,IF(AA1541="drewno",AF1541*1/3.6*'lista, wskaźniki'!$F$22,IF(AA1541="pellet",AF1541*1/3.6*'lista, wskaźniki'!$F$23,IF(AA1541="gaz z sieci",AF1541*1/3.6*'lista, wskaźniki'!$F$21,IF(AA1541="olej opałowy",AF1541*1/3.6*'lista, wskaźniki'!$F$24,0)))))</f>
        <v>0</v>
      </c>
      <c r="AN1541" s="20">
        <f>IF(AA1541="węgiel",AF1541*'lista, wskaźniki'!$E$42,IF(AA1541="drewno",AF1541*'lista, wskaźniki'!$G$42,IF(AA1541="pellet",AF1541*'lista, wskaźniki'!$H$42,IF(AA1541="gaz z sieci",AF1541*'lista, wskaźniki'!$F$42,IF(AA1541="olej opałowy",AF1541*'lista, wskaźniki'!$I$42,0)))))</f>
        <v>0</v>
      </c>
      <c r="AO1541" s="20">
        <f>IF(AA1541="węgiel",AF1541*'lista, wskaźniki'!$E$43,IF(AA1541="drewno",AF1541*'lista, wskaźniki'!$G$43,IF(AA1541="pellet",AF1541*'lista, wskaźniki'!$H$43,IF(AA1541="gaz z sieci",AF1541*'lista, wskaźniki'!$F$43,IF(AA1541="olej opałowy",AF1541*'lista, wskaźniki'!$I$43,0)))))</f>
        <v>0</v>
      </c>
      <c r="AP1541" s="20">
        <f>IF(AA1541="węgiel",AF1541*'lista, wskaźniki'!$E$44,IF(AA1541="drewno",AF1541*'lista, wskaźniki'!$G$44,IF(AA1541="pellet",AF1541*'lista, wskaźniki'!$H$44,IF(AA1541="gaz z sieci",AF1541*'lista, wskaźniki'!$F$44,IF(AA1541="olej opałowy",AF1541*'lista, wskaźniki'!$I$44,0)))))</f>
        <v>0</v>
      </c>
      <c r="AQ1541" s="20" t="b">
        <f>IF(Z1541="gaz",AH1541*1/3.6*'lista, wskaźniki'!$F$21,IF(Z1541="energia elektryczna",AH1541*1/3.6*'lista, wskaźniki'!$F$26))</f>
        <v>0</v>
      </c>
      <c r="AR1541" s="20" t="b">
        <f>IF(Z1541="gaz",AH1541*'lista, wskaźniki'!$F$42,IF(Z1541="energia elektryczna",AH1541*0))</f>
        <v>0</v>
      </c>
      <c r="AS1541" s="20" t="b">
        <f>IF(Z1541="gaz",AH1541*'lista, wskaźniki'!$F$43,IF(Z1541="energia elektryczna",AH1541*0))</f>
        <v>0</v>
      </c>
      <c r="AT1541" s="20" t="b">
        <f>IF(Z1541="gaz",AH1541*'lista, wskaźniki'!$F$44,IF(Z1541="energia elektryczna",AH1541*0))</f>
        <v>0</v>
      </c>
      <c r="AU1541" s="20">
        <f>AI1541*1/3.6*'lista, wskaźniki'!$F$21</f>
        <v>0</v>
      </c>
      <c r="AV1541" s="20">
        <f>AI1541*'lista, wskaźniki'!$F$42</f>
        <v>0</v>
      </c>
      <c r="AW1541" s="20">
        <f>AI1541*'lista, wskaźniki'!$F$43</f>
        <v>0</v>
      </c>
      <c r="AX1541" s="20">
        <f>AI1541*'lista, wskaźniki'!$F$44</f>
        <v>0</v>
      </c>
      <c r="AY1541" s="20">
        <f>AK1541*'lista, wskaźniki'!$F$26</f>
        <v>0</v>
      </c>
      <c r="AZ1541" s="20">
        <f t="shared" si="700"/>
        <v>0</v>
      </c>
      <c r="BA1541" s="20">
        <f t="shared" si="701"/>
        <v>0</v>
      </c>
      <c r="BB1541" s="20">
        <f t="shared" si="702"/>
        <v>0</v>
      </c>
      <c r="BC1541" s="20">
        <f t="shared" si="703"/>
        <v>0</v>
      </c>
      <c r="BD1541" s="1099"/>
      <c r="BE1541" s="1099"/>
      <c r="BF1541" s="1099"/>
      <c r="BG1541" s="1099"/>
      <c r="BH1541" s="103"/>
      <c r="BI1541" s="1099"/>
      <c r="BJ1541" s="103"/>
      <c r="BK1541" s="1099"/>
      <c r="BL1541" s="103"/>
      <c r="BM1541" s="103"/>
      <c r="BN1541" s="103"/>
      <c r="BO1541" s="103"/>
      <c r="BP1541" s="103"/>
      <c r="BQ1541" s="103"/>
      <c r="BR1541" s="103"/>
      <c r="BS1541" s="1093"/>
      <c r="BT1541" s="1093"/>
      <c r="BU1541" s="1093"/>
      <c r="BV1541" s="1093"/>
      <c r="BW1541" s="1093"/>
      <c r="BX1541" s="1093"/>
      <c r="BY1541" s="1096"/>
      <c r="CA1541" s="365" t="b">
        <f t="shared" si="704"/>
        <v>0</v>
      </c>
      <c r="CB1541" s="365" t="b">
        <f t="shared" si="705"/>
        <v>0</v>
      </c>
      <c r="CC1541" s="365" t="b">
        <f t="shared" si="706"/>
        <v>0</v>
      </c>
      <c r="CD1541" s="365">
        <f t="shared" si="707"/>
        <v>0</v>
      </c>
      <c r="CE1541" s="365" t="b">
        <f t="shared" si="708"/>
        <v>0</v>
      </c>
      <c r="CF1541" s="365" t="b">
        <f t="shared" si="709"/>
        <v>0</v>
      </c>
      <c r="CG1541" s="365" t="b">
        <f t="shared" si="710"/>
        <v>0</v>
      </c>
      <c r="CH1541" s="365">
        <f t="shared" si="711"/>
        <v>0</v>
      </c>
      <c r="CI1541" s="72" t="b">
        <f t="shared" si="712"/>
        <v>0</v>
      </c>
      <c r="CJ1541" s="72" t="b">
        <f t="shared" si="713"/>
        <v>0</v>
      </c>
      <c r="CK1541" s="72" t="b">
        <f t="shared" si="714"/>
        <v>0</v>
      </c>
      <c r="CL1541" s="72">
        <f t="shared" si="715"/>
        <v>0</v>
      </c>
      <c r="CM1541" s="72" t="b">
        <f t="shared" si="716"/>
        <v>0</v>
      </c>
      <c r="CN1541" s="72" t="b">
        <f t="shared" si="717"/>
        <v>0</v>
      </c>
      <c r="CP1541" s="13">
        <f t="shared" si="718"/>
        <v>0</v>
      </c>
      <c r="CQ1541" s="13" t="b">
        <f t="shared" si="719"/>
        <v>0</v>
      </c>
      <c r="CR1541" s="13" t="b">
        <f t="shared" si="720"/>
        <v>0</v>
      </c>
      <c r="CS1541" s="13" t="b">
        <f t="shared" si="697"/>
        <v>0</v>
      </c>
      <c r="CT1541" s="13" t="b">
        <f t="shared" ref="CT1541:CT1604" si="725">IF(I1541="1986-1992",J1541)</f>
        <v>0</v>
      </c>
      <c r="CU1541" s="13" t="b">
        <f t="shared" si="698"/>
        <v>0</v>
      </c>
      <c r="CV1541" s="13" t="b">
        <f t="shared" si="721"/>
        <v>0</v>
      </c>
      <c r="CW1541" s="13" t="b">
        <f t="shared" si="722"/>
        <v>0</v>
      </c>
      <c r="CX1541" s="13" t="b">
        <f t="shared" si="723"/>
        <v>0</v>
      </c>
      <c r="CY1541" s="13" t="b">
        <f t="shared" si="724"/>
        <v>0</v>
      </c>
    </row>
    <row r="1542" spans="1:103" ht="15" thickBot="1">
      <c r="A1542" s="933"/>
      <c r="B1542" s="1100"/>
      <c r="C1542" s="1100"/>
      <c r="D1542" s="1100"/>
      <c r="E1542" s="1100"/>
      <c r="F1542" s="1100"/>
      <c r="G1542" s="1100"/>
      <c r="H1542" s="1100"/>
      <c r="I1542" s="1100"/>
      <c r="J1542" s="1100"/>
      <c r="K1542" s="1100"/>
      <c r="L1542" s="1100"/>
      <c r="M1542" s="1100"/>
      <c r="N1542" s="1100"/>
      <c r="O1542" s="1100"/>
      <c r="P1542" s="1100"/>
      <c r="Q1542" s="942"/>
      <c r="R1542" s="1100"/>
      <c r="S1542" s="1100"/>
      <c r="T1542" s="1100"/>
      <c r="U1542" s="1100"/>
      <c r="V1542" s="1100"/>
      <c r="W1542" s="105"/>
      <c r="X1542" s="105"/>
      <c r="Y1542" s="105"/>
      <c r="Z1542" s="105"/>
      <c r="AA1542" s="105" t="s">
        <v>37</v>
      </c>
      <c r="AB1542" s="106"/>
      <c r="AC1542" s="106"/>
      <c r="AD1542" s="105"/>
      <c r="AE1542" s="1100"/>
      <c r="AF1542" s="334">
        <f t="shared" si="699"/>
        <v>0</v>
      </c>
      <c r="AG1542" s="272">
        <f>IF(R1542="kompletna",Q1542*J1542*0.0036*'lista, wskaźniki'!$F$13, IF(R1542="częściowa",Q1542*J1542*0.0036*'lista, wskaźniki'!$F$14, IF(R1542="brak",Q1542*J1542*0.0036*'lista, wskaźniki'!$F$15,)))</f>
        <v>0</v>
      </c>
      <c r="AH1542" s="334">
        <f>IF(Y1542="inne",K1542*'lista, wskaźniki'!$E$35,IF(Y1542="to samo źródło",0,IF(Y1542=0,0)))</f>
        <v>0</v>
      </c>
      <c r="AI1542" s="334" t="b">
        <f>IF(AA1542="gaz z sieci",AC1542*'lista, wskaźniki'!$D$21)</f>
        <v>0</v>
      </c>
      <c r="AJ1542" s="272">
        <f>IF(AA1542="węgiel",AB1542*'lista, wskaźniki'!$D$20, IF('Sektor mieszkaniowy'!AA1542="drewno",'Sektor mieszkaniowy'!AB1542*'lista, wskaźniki'!$D$22,IF('Sektor mieszkaniowy'!AA1542="pellet",AB1542*'lista, wskaźniki'!$D$23,IF('Sektor mieszkaniowy'!AA1542="gaz z sieci",AB1542*'lista, wskaźniki'!$D$21,IF('Sektor mieszkaniowy'!AA1542="olej opałowy",'Sektor mieszkaniowy'!AB1542*'lista, wskaźniki'!$D$24)))))</f>
        <v>0</v>
      </c>
      <c r="AK1542" s="1103"/>
      <c r="AL1542" s="1100"/>
      <c r="AM1542" s="20">
        <f>IF(AA1542="węgiel",AF1542*1/3.6*'lista, wskaźniki'!$F$20,IF(AA1542="drewno",AF1542*1/3.6*'lista, wskaźniki'!$F$22,IF(AA1542="pellet",AF1542*1/3.6*'lista, wskaźniki'!$F$23,IF(AA1542="gaz z sieci",AF1542*1/3.6*'lista, wskaźniki'!$F$21,IF(AA1542="olej opałowy",AF1542*1/3.6*'lista, wskaźniki'!$F$24,0)))))</f>
        <v>0</v>
      </c>
      <c r="AN1542" s="20">
        <f>IF(AA1542="węgiel",AF1542*'lista, wskaźniki'!$E$42,IF(AA1542="drewno",AF1542*'lista, wskaźniki'!$G$42,IF(AA1542="pellet",AF1542*'lista, wskaźniki'!$H$42,IF(AA1542="gaz z sieci",AF1542*'lista, wskaźniki'!$F$42,IF(AA1542="olej opałowy",AF1542*'lista, wskaźniki'!$I$42,0)))))</f>
        <v>0</v>
      </c>
      <c r="AO1542" s="20">
        <f>IF(AA1542="węgiel",AF1542*'lista, wskaźniki'!$E$43,IF(AA1542="drewno",AF1542*'lista, wskaźniki'!$G$43,IF(AA1542="pellet",AF1542*'lista, wskaźniki'!$H$43,IF(AA1542="gaz z sieci",AF1542*'lista, wskaźniki'!$F$43,IF(AA1542="olej opałowy",AF1542*'lista, wskaźniki'!$I$43,0)))))</f>
        <v>0</v>
      </c>
      <c r="AP1542" s="20">
        <f>IF(AA1542="węgiel",AF1542*'lista, wskaźniki'!$E$44,IF(AA1542="drewno",AF1542*'lista, wskaźniki'!$G$44,IF(AA1542="pellet",AF1542*'lista, wskaźniki'!$H$44,IF(AA1542="gaz z sieci",AF1542*'lista, wskaźniki'!$F$44,IF(AA1542="olej opałowy",AF1542*'lista, wskaźniki'!$I$44,0)))))</f>
        <v>0</v>
      </c>
      <c r="AQ1542" s="20" t="b">
        <f>IF(Z1542="gaz",AH1542*1/3.6*'lista, wskaźniki'!$F$21,IF(Z1542="energia elektryczna",AH1542*1/3.6*'lista, wskaźniki'!$F$26))</f>
        <v>0</v>
      </c>
      <c r="AR1542" s="20" t="b">
        <f>IF(Z1542="gaz",AH1542*'lista, wskaźniki'!$F$42,IF(Z1542="energia elektryczna",AH1542*0))</f>
        <v>0</v>
      </c>
      <c r="AS1542" s="20" t="b">
        <f>IF(Z1542="gaz",AH1542*'lista, wskaźniki'!$F$43,IF(Z1542="energia elektryczna",AH1542*0))</f>
        <v>0</v>
      </c>
      <c r="AT1542" s="20" t="b">
        <f>IF(Z1542="gaz",AH1542*'lista, wskaźniki'!$F$44,IF(Z1542="energia elektryczna",AH1542*0))</f>
        <v>0</v>
      </c>
      <c r="AU1542" s="20">
        <f>AI1542*1/3.6*'lista, wskaźniki'!$F$21</f>
        <v>0</v>
      </c>
      <c r="AV1542" s="20">
        <f>AI1542*'lista, wskaźniki'!$F$42</f>
        <v>0</v>
      </c>
      <c r="AW1542" s="20">
        <f>AI1542*'lista, wskaźniki'!$F$43</f>
        <v>0</v>
      </c>
      <c r="AX1542" s="20">
        <f>AI1542*'lista, wskaźniki'!$F$44</f>
        <v>0</v>
      </c>
      <c r="AY1542" s="20">
        <f>AK1542*'lista, wskaźniki'!$F$26</f>
        <v>0</v>
      </c>
      <c r="AZ1542" s="20">
        <f t="shared" si="700"/>
        <v>0</v>
      </c>
      <c r="BA1542" s="20">
        <f t="shared" si="701"/>
        <v>0</v>
      </c>
      <c r="BB1542" s="20">
        <f t="shared" si="702"/>
        <v>0</v>
      </c>
      <c r="BC1542" s="20">
        <f t="shared" si="703"/>
        <v>0</v>
      </c>
      <c r="BD1542" s="1100"/>
      <c r="BE1542" s="1100"/>
      <c r="BF1542" s="1100"/>
      <c r="BG1542" s="1100"/>
      <c r="BH1542" s="105"/>
      <c r="BI1542" s="1100"/>
      <c r="BJ1542" s="105"/>
      <c r="BK1542" s="1100"/>
      <c r="BL1542" s="105"/>
      <c r="BM1542" s="105"/>
      <c r="BN1542" s="105"/>
      <c r="BO1542" s="105"/>
      <c r="BP1542" s="105"/>
      <c r="BQ1542" s="105"/>
      <c r="BR1542" s="105"/>
      <c r="BS1542" s="1094"/>
      <c r="BT1542" s="1094"/>
      <c r="BU1542" s="1094"/>
      <c r="BV1542" s="1094"/>
      <c r="BW1542" s="1094"/>
      <c r="BX1542" s="1094"/>
      <c r="BY1542" s="1097"/>
      <c r="CA1542" s="365" t="b">
        <f t="shared" si="704"/>
        <v>0</v>
      </c>
      <c r="CB1542" s="365" t="b">
        <f t="shared" si="705"/>
        <v>0</v>
      </c>
      <c r="CC1542" s="365" t="b">
        <f t="shared" si="706"/>
        <v>0</v>
      </c>
      <c r="CD1542" s="365" t="b">
        <f t="shared" si="707"/>
        <v>0</v>
      </c>
      <c r="CE1542" s="365">
        <f t="shared" si="708"/>
        <v>0</v>
      </c>
      <c r="CF1542" s="365" t="b">
        <f t="shared" si="709"/>
        <v>0</v>
      </c>
      <c r="CG1542" s="365" t="b">
        <f t="shared" si="710"/>
        <v>0</v>
      </c>
      <c r="CH1542" s="365" t="b">
        <f t="shared" si="711"/>
        <v>0</v>
      </c>
      <c r="CI1542" s="72" t="b">
        <f t="shared" si="712"/>
        <v>0</v>
      </c>
      <c r="CJ1542" s="72" t="b">
        <f t="shared" si="713"/>
        <v>0</v>
      </c>
      <c r="CK1542" s="72" t="b">
        <f t="shared" si="714"/>
        <v>0</v>
      </c>
      <c r="CL1542" s="72">
        <f t="shared" si="715"/>
        <v>0</v>
      </c>
      <c r="CM1542" s="72">
        <f t="shared" si="716"/>
        <v>0</v>
      </c>
      <c r="CN1542" s="72" t="b">
        <f t="shared" si="717"/>
        <v>0</v>
      </c>
      <c r="CP1542" s="13">
        <f t="shared" si="718"/>
        <v>0</v>
      </c>
      <c r="CQ1542" s="13" t="b">
        <f t="shared" si="719"/>
        <v>0</v>
      </c>
      <c r="CR1542" s="13" t="b">
        <f t="shared" si="720"/>
        <v>0</v>
      </c>
      <c r="CS1542" s="13" t="b">
        <f t="shared" si="697"/>
        <v>0</v>
      </c>
      <c r="CT1542" s="13" t="b">
        <f t="shared" si="725"/>
        <v>0</v>
      </c>
      <c r="CU1542" s="13" t="b">
        <f t="shared" si="698"/>
        <v>0</v>
      </c>
      <c r="CV1542" s="13" t="b">
        <f t="shared" si="721"/>
        <v>0</v>
      </c>
      <c r="CW1542" s="13" t="b">
        <f t="shared" si="722"/>
        <v>0</v>
      </c>
      <c r="CX1542" s="13" t="b">
        <f t="shared" si="723"/>
        <v>0</v>
      </c>
      <c r="CY1542" s="13" t="b">
        <f t="shared" si="724"/>
        <v>0</v>
      </c>
    </row>
    <row r="1543" spans="1:103" ht="15" thickBot="1">
      <c r="A1543" s="931">
        <v>309</v>
      </c>
      <c r="B1543" s="1098" t="s">
        <v>214</v>
      </c>
      <c r="C1543" s="1098">
        <v>14</v>
      </c>
      <c r="D1543" s="1098" t="s">
        <v>1</v>
      </c>
      <c r="E1543" s="1098" t="s">
        <v>5</v>
      </c>
      <c r="F1543" s="1098">
        <v>10</v>
      </c>
      <c r="G1543" s="1098"/>
      <c r="H1543" s="1098"/>
      <c r="I1543" s="1098" t="s">
        <v>12</v>
      </c>
      <c r="J1543" s="1098"/>
      <c r="K1543" s="1098">
        <v>6</v>
      </c>
      <c r="L1543" s="1098" t="s">
        <v>16</v>
      </c>
      <c r="M1543" s="1098">
        <v>100</v>
      </c>
      <c r="N1543" s="1098" t="s">
        <v>16</v>
      </c>
      <c r="O1543" s="1098"/>
      <c r="P1543" s="1098" t="s">
        <v>17</v>
      </c>
      <c r="Q1543" s="940">
        <f>IF(I1543="&lt;1966",'lista, wskaźniki'!$G$4,IF(I1543="1967-1985",'lista, wskaźniki'!$G$5,IF(I1543="1986-1992",'lista, wskaźniki'!$G$6,IF(I1543="1993-1996",'lista, wskaźniki'!$G$7,IF(I1543="&gt;1997",'lista, wskaźniki'!$G$8,IF(I1543=0,'lista, wskaźniki'!$G$4))))))</f>
        <v>175</v>
      </c>
      <c r="R1543" s="1098" t="s">
        <v>23</v>
      </c>
      <c r="S1543" s="1098" t="s">
        <v>27</v>
      </c>
      <c r="T1543" s="1098">
        <v>20</v>
      </c>
      <c r="U1543" s="1098">
        <v>2005</v>
      </c>
      <c r="V1543" s="1098"/>
      <c r="W1543" s="101" t="s">
        <v>35</v>
      </c>
      <c r="X1543" s="101" t="s">
        <v>39</v>
      </c>
      <c r="Y1543" s="101" t="s">
        <v>42</v>
      </c>
      <c r="Z1543" s="101"/>
      <c r="AA1543" s="101" t="s">
        <v>35</v>
      </c>
      <c r="AB1543" s="102">
        <v>3</v>
      </c>
      <c r="AC1543" s="102"/>
      <c r="AD1543" s="101">
        <v>2100</v>
      </c>
      <c r="AE1543" s="1098">
        <v>6</v>
      </c>
      <c r="AF1543" s="334">
        <f t="shared" si="699"/>
        <v>67.89</v>
      </c>
      <c r="AG1543" s="272">
        <f>IF(R1543="kompletna",Q1543*J1543*0.0036*'lista, wskaźniki'!$F$13, IF(R1543="częściowa",Q1543*J1543*0.0036*'lista, wskaźniki'!$F$14, IF(R1543="brak",Q1543*J1543*0.0036*'lista, wskaźniki'!$F$15,)))</f>
        <v>0</v>
      </c>
      <c r="AH1543" s="334">
        <f>IF(Y1543="inne",K1543*'lista, wskaźniki'!$E$35,IF(Y1543="to samo źródło",0,IF(Y1543=0,0)))</f>
        <v>0</v>
      </c>
      <c r="AI1543" s="334" t="b">
        <f>IF(AA1543="gaz z sieci",AC1543*'lista, wskaźniki'!$D$21)</f>
        <v>0</v>
      </c>
      <c r="AJ1543" s="272">
        <f>IF(AA1543="węgiel",AB1543*'lista, wskaźniki'!$D$20, IF('Sektor mieszkaniowy'!AA1543="drewno",'Sektor mieszkaniowy'!AB1543*'lista, wskaźniki'!$D$22,IF('Sektor mieszkaniowy'!AA1543="pellet",AB1543*'lista, wskaźniki'!$D$23,IF('Sektor mieszkaniowy'!AA1543="gaz z sieci",AB1543*'lista, wskaźniki'!$D$21,IF('Sektor mieszkaniowy'!AA1543="olej opałowy",'Sektor mieszkaniowy'!AB1543*'lista, wskaźniki'!$D$24)))))</f>
        <v>67.89</v>
      </c>
      <c r="AK1543" s="1101">
        <f>AL1543/'lista, wskaźniki'!$A$127</f>
        <v>4.3076923076923075</v>
      </c>
      <c r="AL1543" s="1098">
        <v>2800</v>
      </c>
      <c r="AM1543" s="20">
        <f>IF(AA1543="węgiel",AF1543*1/3.6*'lista, wskaźniki'!$F$20,IF(AA1543="drewno",AF1543*1/3.6*'lista, wskaźniki'!$F$22,IF(AA1543="pellet",AF1543*1/3.6*'lista, wskaźniki'!$F$23,IF(AA1543="gaz z sieci",AF1543*1/3.6*'lista, wskaźniki'!$F$21,IF(AA1543="olej opałowy",AF1543*1/3.6*'lista, wskaźniki'!$F$24,0)))))</f>
        <v>6.4312197000000006</v>
      </c>
      <c r="AN1543" s="20">
        <f>IF(AA1543="węgiel",AF1543*'lista, wskaźniki'!$E$42,IF(AA1543="drewno",AF1543*'lista, wskaźniki'!$G$42,IF(AA1543="pellet",AF1543*'lista, wskaźniki'!$H$42,IF(AA1543="gaz z sieci",AF1543*'lista, wskaźniki'!$F$42,IF(AA1543="olej opałowy",AF1543*'lista, wskaźniki'!$I$42,0)))))</f>
        <v>2.57982E-2</v>
      </c>
      <c r="AO1543" s="20">
        <f>IF(AA1543="węgiel",AF1543*'lista, wskaźniki'!$E$43,IF(AA1543="drewno",AF1543*'lista, wskaźniki'!$G$43,IF(AA1543="pellet",AF1543*'lista, wskaźniki'!$H$43,IF(AA1543="gaz z sieci",AF1543*'lista, wskaźniki'!$F$43,IF(AA1543="olej opałowy",AF1543*'lista, wskaźniki'!$I$43,0)))))</f>
        <v>2.4440400000000001E-2</v>
      </c>
      <c r="AP1543" s="20">
        <f>IF(AA1543="węgiel",AF1543*'lista, wskaźniki'!$E$44,IF(AA1543="drewno",AF1543*'lista, wskaźniki'!$G$44,IF(AA1543="pellet",AF1543*'lista, wskaźniki'!$H$44,IF(AA1543="gaz z sieci",AF1543*'lista, wskaźniki'!$F$44,IF(AA1543="olej opałowy",AF1543*'lista, wskaźniki'!$I$44,0)))))</f>
        <v>1.83303E-5</v>
      </c>
      <c r="AQ1543" s="20" t="b">
        <f>IF(Z1543="gaz",AH1543*1/3.6*'lista, wskaźniki'!$F$21,IF(Z1543="energia elektryczna",AH1543*1/3.6*'lista, wskaźniki'!$F$26))</f>
        <v>0</v>
      </c>
      <c r="AR1543" s="20" t="b">
        <f>IF(Z1543="gaz",AH1543*'lista, wskaźniki'!$F$42,IF(Z1543="energia elektryczna",AH1543*0))</f>
        <v>0</v>
      </c>
      <c r="AS1543" s="20" t="b">
        <f>IF(Z1543="gaz",AH1543*'lista, wskaźniki'!$F$43,IF(Z1543="energia elektryczna",AH1543*0))</f>
        <v>0</v>
      </c>
      <c r="AT1543" s="20" t="b">
        <f>IF(Z1543="gaz",AH1543*'lista, wskaźniki'!$F$44,IF(Z1543="energia elektryczna",AH1543*0))</f>
        <v>0</v>
      </c>
      <c r="AU1543" s="20">
        <f>AI1543*1/3.6*'lista, wskaźniki'!$F$21</f>
        <v>0</v>
      </c>
      <c r="AV1543" s="20">
        <f>AI1543*'lista, wskaźniki'!$F$42</f>
        <v>0</v>
      </c>
      <c r="AW1543" s="20">
        <f>AI1543*'lista, wskaźniki'!$F$43</f>
        <v>0</v>
      </c>
      <c r="AX1543" s="20">
        <f>AI1543*'lista, wskaźniki'!$F$44</f>
        <v>0</v>
      </c>
      <c r="AY1543" s="20">
        <f>AK1543*'lista, wskaźniki'!$F$26</f>
        <v>3.8338461538461539</v>
      </c>
      <c r="AZ1543" s="20">
        <f t="shared" si="700"/>
        <v>10.265065853846155</v>
      </c>
      <c r="BA1543" s="20">
        <f t="shared" si="701"/>
        <v>2.57982E-2</v>
      </c>
      <c r="BB1543" s="20">
        <f t="shared" si="702"/>
        <v>2.4440400000000001E-2</v>
      </c>
      <c r="BC1543" s="20">
        <f t="shared" si="703"/>
        <v>1.83303E-5</v>
      </c>
      <c r="BD1543" s="1098" t="s">
        <v>17</v>
      </c>
      <c r="BE1543" s="1098" t="s">
        <v>17</v>
      </c>
      <c r="BF1543" s="1098" t="s">
        <v>17</v>
      </c>
      <c r="BG1543" s="1098" t="s">
        <v>17</v>
      </c>
      <c r="BH1543" s="101"/>
      <c r="BI1543" s="1098" t="s">
        <v>16</v>
      </c>
      <c r="BJ1543" s="101" t="s">
        <v>52</v>
      </c>
      <c r="BK1543" s="1098" t="s">
        <v>17</v>
      </c>
      <c r="BL1543" s="101"/>
      <c r="BM1543" s="101"/>
      <c r="BN1543" s="101"/>
      <c r="BO1543" s="101" t="s">
        <v>57</v>
      </c>
      <c r="BP1543" s="101" t="s">
        <v>52</v>
      </c>
      <c r="BQ1543" s="101" t="s">
        <v>120</v>
      </c>
      <c r="BR1543" s="101">
        <v>2</v>
      </c>
      <c r="BS1543" s="1092"/>
      <c r="BT1543" s="1092"/>
      <c r="BU1543" s="1092">
        <v>1200</v>
      </c>
      <c r="BV1543" s="1092"/>
      <c r="BW1543" s="1092"/>
      <c r="BX1543" s="1092">
        <v>5000</v>
      </c>
      <c r="BY1543" s="1095"/>
      <c r="CA1543" s="365">
        <f t="shared" si="704"/>
        <v>67.89</v>
      </c>
      <c r="CB1543" s="365" t="b">
        <f t="shared" si="705"/>
        <v>0</v>
      </c>
      <c r="CC1543" s="365" t="b">
        <f t="shared" si="706"/>
        <v>0</v>
      </c>
      <c r="CD1543" s="365" t="b">
        <f t="shared" si="707"/>
        <v>0</v>
      </c>
      <c r="CE1543" s="365" t="b">
        <f t="shared" si="708"/>
        <v>0</v>
      </c>
      <c r="CF1543" s="365" t="b">
        <f t="shared" si="709"/>
        <v>0</v>
      </c>
      <c r="CG1543" s="365" t="b">
        <f t="shared" si="710"/>
        <v>0</v>
      </c>
      <c r="CH1543" s="365" t="b">
        <f t="shared" si="711"/>
        <v>0</v>
      </c>
      <c r="CI1543" s="72">
        <f t="shared" si="712"/>
        <v>67.89</v>
      </c>
      <c r="CJ1543" s="72" t="b">
        <f t="shared" si="713"/>
        <v>0</v>
      </c>
      <c r="CK1543" s="72" t="b">
        <f t="shared" si="714"/>
        <v>0</v>
      </c>
      <c r="CL1543" s="72">
        <f t="shared" si="715"/>
        <v>0</v>
      </c>
      <c r="CM1543" s="72" t="b">
        <f t="shared" si="716"/>
        <v>0</v>
      </c>
      <c r="CN1543" s="72" t="b">
        <f t="shared" si="717"/>
        <v>0</v>
      </c>
      <c r="CP1543" s="13" t="b">
        <f t="shared" si="718"/>
        <v>0</v>
      </c>
      <c r="CQ1543" s="13">
        <f t="shared" si="719"/>
        <v>0</v>
      </c>
      <c r="CR1543" s="13" t="b">
        <f t="shared" si="720"/>
        <v>0</v>
      </c>
      <c r="CS1543" s="13">
        <f t="shared" si="697"/>
        <v>0</v>
      </c>
      <c r="CT1543" s="13">
        <f t="shared" si="725"/>
        <v>0</v>
      </c>
      <c r="CU1543" s="13">
        <f t="shared" si="698"/>
        <v>0</v>
      </c>
      <c r="CV1543" s="13" t="b">
        <f t="shared" si="721"/>
        <v>0</v>
      </c>
      <c r="CW1543" s="13">
        <f t="shared" si="722"/>
        <v>0</v>
      </c>
      <c r="CX1543" s="13" t="b">
        <f t="shared" si="723"/>
        <v>0</v>
      </c>
      <c r="CY1543" s="13">
        <f t="shared" si="724"/>
        <v>0</v>
      </c>
    </row>
    <row r="1544" spans="1:103" ht="15" thickBot="1">
      <c r="A1544" s="932"/>
      <c r="B1544" s="1099"/>
      <c r="C1544" s="1099"/>
      <c r="D1544" s="1099"/>
      <c r="E1544" s="1099"/>
      <c r="F1544" s="1099"/>
      <c r="G1544" s="1099"/>
      <c r="H1544" s="1099"/>
      <c r="I1544" s="1099"/>
      <c r="J1544" s="1099"/>
      <c r="K1544" s="1099"/>
      <c r="L1544" s="1099"/>
      <c r="M1544" s="1099"/>
      <c r="N1544" s="1099"/>
      <c r="O1544" s="1099"/>
      <c r="P1544" s="1099"/>
      <c r="Q1544" s="941"/>
      <c r="R1544" s="1099"/>
      <c r="S1544" s="1099"/>
      <c r="T1544" s="1099"/>
      <c r="U1544" s="1099"/>
      <c r="V1544" s="1099"/>
      <c r="W1544" s="20" t="s">
        <v>36</v>
      </c>
      <c r="X1544" s="103"/>
      <c r="Y1544" s="103"/>
      <c r="Z1544" s="103"/>
      <c r="AA1544" s="103" t="s">
        <v>36</v>
      </c>
      <c r="AB1544" s="104">
        <v>10</v>
      </c>
      <c r="AC1544" s="104"/>
      <c r="AD1544" s="103">
        <v>1000</v>
      </c>
      <c r="AE1544" s="1099"/>
      <c r="AF1544" s="334">
        <f t="shared" si="699"/>
        <v>156</v>
      </c>
      <c r="AG1544" s="272">
        <f>IF(R1544="kompletna",Q1544*J1544*0.0036*'lista, wskaźniki'!$F$13, IF(R1544="częściowa",Q1544*J1544*0.0036*'lista, wskaźniki'!$F$14, IF(R1544="brak",Q1544*J1544*0.0036*'lista, wskaźniki'!$F$15,)))</f>
        <v>0</v>
      </c>
      <c r="AH1544" s="334">
        <f>IF(Y1544="inne",K1544*'lista, wskaźniki'!$E$35,IF(Y1544="to samo źródło",0,IF(Y1544=0,0)))</f>
        <v>0</v>
      </c>
      <c r="AI1544" s="334" t="b">
        <f>IF(AA1544="gaz z sieci",AC1544*'lista, wskaźniki'!$D$21)</f>
        <v>0</v>
      </c>
      <c r="AJ1544" s="272">
        <f>IF(AA1544="węgiel",AB1544*'lista, wskaźniki'!$D$20, IF('Sektor mieszkaniowy'!AA1544="drewno",'Sektor mieszkaniowy'!AB1544*'lista, wskaźniki'!$D$22,IF('Sektor mieszkaniowy'!AA1544="pellet",AB1544*'lista, wskaźniki'!$D$23,IF('Sektor mieszkaniowy'!AA1544="gaz z sieci",AB1544*'lista, wskaźniki'!$D$21,IF('Sektor mieszkaniowy'!AA1544="olej opałowy",'Sektor mieszkaniowy'!AB1544*'lista, wskaźniki'!$D$24)))))</f>
        <v>156</v>
      </c>
      <c r="AK1544" s="1102"/>
      <c r="AL1544" s="1099"/>
      <c r="AM1544" s="20">
        <f>IF(AA1544="węgiel",AF1544*1/3.6*'lista, wskaźniki'!$F$20,IF(AA1544="drewno",AF1544*1/3.6*'lista, wskaźniki'!$F$22,IF(AA1544="pellet",AF1544*1/3.6*'lista, wskaźniki'!$F$23,IF(AA1544="gaz z sieci",AF1544*1/3.6*'lista, wskaźniki'!$F$21,IF(AA1544="olej opałowy",AF1544*1/3.6*'lista, wskaźniki'!$F$24,0)))))</f>
        <v>0</v>
      </c>
      <c r="AN1544" s="20">
        <f>IF(AA1544="węgiel",AF1544*'lista, wskaźniki'!$E$42,IF(AA1544="drewno",AF1544*'lista, wskaźniki'!$G$42,IF(AA1544="pellet",AF1544*'lista, wskaźniki'!$H$42,IF(AA1544="gaz z sieci",AF1544*'lista, wskaźniki'!$F$42,IF(AA1544="olej opałowy",AF1544*'lista, wskaźniki'!$I$42,0)))))</f>
        <v>0.12636</v>
      </c>
      <c r="AO1544" s="20">
        <f>IF(AA1544="węgiel",AF1544*'lista, wskaźniki'!$E$43,IF(AA1544="drewno",AF1544*'lista, wskaźniki'!$G$43,IF(AA1544="pellet",AF1544*'lista, wskaźniki'!$H$43,IF(AA1544="gaz z sieci",AF1544*'lista, wskaźniki'!$F$43,IF(AA1544="olej opałowy",AF1544*'lista, wskaźniki'!$I$43,0)))))</f>
        <v>0.12636</v>
      </c>
      <c r="AP1544" s="20">
        <f>IF(AA1544="węgiel",AF1544*'lista, wskaźniki'!$E$44,IF(AA1544="drewno",AF1544*'lista, wskaźniki'!$G$44,IF(AA1544="pellet",AF1544*'lista, wskaźniki'!$H$44,IF(AA1544="gaz z sieci",AF1544*'lista, wskaźniki'!$F$44,IF(AA1544="olej opałowy",AF1544*'lista, wskaźniki'!$I$44,0)))))</f>
        <v>3.8999999999999999E-5</v>
      </c>
      <c r="AQ1544" s="20" t="b">
        <f>IF(Z1544="gaz",AH1544*1/3.6*'lista, wskaźniki'!$F$21,IF(Z1544="energia elektryczna",AH1544*1/3.6*'lista, wskaźniki'!$F$26))</f>
        <v>0</v>
      </c>
      <c r="AR1544" s="20" t="b">
        <f>IF(Z1544="gaz",AH1544*'lista, wskaźniki'!$F$42,IF(Z1544="energia elektryczna",AH1544*0))</f>
        <v>0</v>
      </c>
      <c r="AS1544" s="20" t="b">
        <f>IF(Z1544="gaz",AH1544*'lista, wskaźniki'!$F$43,IF(Z1544="energia elektryczna",AH1544*0))</f>
        <v>0</v>
      </c>
      <c r="AT1544" s="20" t="b">
        <f>IF(Z1544="gaz",AH1544*'lista, wskaźniki'!$F$44,IF(Z1544="energia elektryczna",AH1544*0))</f>
        <v>0</v>
      </c>
      <c r="AU1544" s="20">
        <f>AI1544*1/3.6*'lista, wskaźniki'!$F$21</f>
        <v>0</v>
      </c>
      <c r="AV1544" s="20">
        <f>AI1544*'lista, wskaźniki'!$F$42</f>
        <v>0</v>
      </c>
      <c r="AW1544" s="20">
        <f>AI1544*'lista, wskaźniki'!$F$43</f>
        <v>0</v>
      </c>
      <c r="AX1544" s="20">
        <f>AI1544*'lista, wskaźniki'!$F$44</f>
        <v>0</v>
      </c>
      <c r="AY1544" s="20">
        <f>AK1544*'lista, wskaźniki'!$F$26</f>
        <v>0</v>
      </c>
      <c r="AZ1544" s="20">
        <f t="shared" si="700"/>
        <v>0</v>
      </c>
      <c r="BA1544" s="20">
        <f t="shared" si="701"/>
        <v>0.12636</v>
      </c>
      <c r="BB1544" s="20">
        <f t="shared" si="702"/>
        <v>0.12636</v>
      </c>
      <c r="BC1544" s="20">
        <f t="shared" si="703"/>
        <v>3.8999999999999999E-5</v>
      </c>
      <c r="BD1544" s="1099"/>
      <c r="BE1544" s="1099"/>
      <c r="BF1544" s="1099"/>
      <c r="BG1544" s="1099"/>
      <c r="BH1544" s="103"/>
      <c r="BI1544" s="1099"/>
      <c r="BJ1544" s="103"/>
      <c r="BK1544" s="1099"/>
      <c r="BL1544" s="103"/>
      <c r="BM1544" s="103"/>
      <c r="BN1544" s="103"/>
      <c r="BO1544" s="103"/>
      <c r="BP1544" s="103"/>
      <c r="BQ1544" s="103" t="s">
        <v>121</v>
      </c>
      <c r="BR1544" s="103">
        <v>1</v>
      </c>
      <c r="BS1544" s="1093"/>
      <c r="BT1544" s="1093"/>
      <c r="BU1544" s="1093"/>
      <c r="BV1544" s="1093"/>
      <c r="BW1544" s="1093"/>
      <c r="BX1544" s="1093"/>
      <c r="BY1544" s="1096"/>
      <c r="CA1544" s="365" t="b">
        <f t="shared" si="704"/>
        <v>0</v>
      </c>
      <c r="CB1544" s="365">
        <f t="shared" si="705"/>
        <v>156</v>
      </c>
      <c r="CC1544" s="365" t="b">
        <f t="shared" si="706"/>
        <v>0</v>
      </c>
      <c r="CD1544" s="365" t="b">
        <f t="shared" si="707"/>
        <v>0</v>
      </c>
      <c r="CE1544" s="365" t="b">
        <f t="shared" si="708"/>
        <v>0</v>
      </c>
      <c r="CF1544" s="365" t="b">
        <f t="shared" si="709"/>
        <v>0</v>
      </c>
      <c r="CG1544" s="365" t="b">
        <f t="shared" si="710"/>
        <v>0</v>
      </c>
      <c r="CH1544" s="365" t="b">
        <f t="shared" si="711"/>
        <v>0</v>
      </c>
      <c r="CI1544" s="72" t="b">
        <f t="shared" si="712"/>
        <v>0</v>
      </c>
      <c r="CJ1544" s="72">
        <f t="shared" si="713"/>
        <v>156</v>
      </c>
      <c r="CK1544" s="72" t="b">
        <f t="shared" si="714"/>
        <v>0</v>
      </c>
      <c r="CL1544" s="72">
        <f t="shared" si="715"/>
        <v>0</v>
      </c>
      <c r="CM1544" s="72" t="b">
        <f t="shared" si="716"/>
        <v>0</v>
      </c>
      <c r="CN1544" s="72" t="b">
        <f t="shared" si="717"/>
        <v>0</v>
      </c>
      <c r="CP1544" s="13">
        <f t="shared" si="718"/>
        <v>0</v>
      </c>
      <c r="CQ1544" s="13" t="b">
        <f t="shared" si="719"/>
        <v>0</v>
      </c>
      <c r="CR1544" s="13" t="b">
        <f t="shared" si="720"/>
        <v>0</v>
      </c>
      <c r="CS1544" s="13" t="b">
        <f t="shared" si="697"/>
        <v>0</v>
      </c>
      <c r="CT1544" s="13" t="b">
        <f t="shared" si="725"/>
        <v>0</v>
      </c>
      <c r="CU1544" s="13" t="b">
        <f t="shared" si="698"/>
        <v>0</v>
      </c>
      <c r="CV1544" s="13" t="b">
        <f t="shared" si="721"/>
        <v>0</v>
      </c>
      <c r="CW1544" s="13" t="b">
        <f t="shared" si="722"/>
        <v>0</v>
      </c>
      <c r="CX1544" s="13" t="b">
        <f t="shared" si="723"/>
        <v>0</v>
      </c>
      <c r="CY1544" s="13" t="b">
        <f t="shared" si="724"/>
        <v>0</v>
      </c>
    </row>
    <row r="1545" spans="1:103" ht="15" thickBot="1">
      <c r="A1545" s="932"/>
      <c r="B1545" s="1099"/>
      <c r="C1545" s="1099"/>
      <c r="D1545" s="1099"/>
      <c r="E1545" s="1099"/>
      <c r="F1545" s="1099"/>
      <c r="G1545" s="1099"/>
      <c r="H1545" s="1099"/>
      <c r="I1545" s="1099"/>
      <c r="J1545" s="1099"/>
      <c r="K1545" s="1099"/>
      <c r="L1545" s="1099"/>
      <c r="M1545" s="1099"/>
      <c r="N1545" s="1099"/>
      <c r="O1545" s="1099"/>
      <c r="P1545" s="1099"/>
      <c r="Q1545" s="941"/>
      <c r="R1545" s="1099"/>
      <c r="S1545" s="1099"/>
      <c r="T1545" s="1099"/>
      <c r="U1545" s="1099"/>
      <c r="V1545" s="1099"/>
      <c r="W1545" s="103"/>
      <c r="X1545" s="103"/>
      <c r="Y1545" s="103"/>
      <c r="Z1545" s="103"/>
      <c r="AA1545" s="103" t="s">
        <v>50</v>
      </c>
      <c r="AB1545" s="104"/>
      <c r="AC1545" s="104"/>
      <c r="AD1545" s="103"/>
      <c r="AE1545" s="1099"/>
      <c r="AF1545" s="334">
        <f t="shared" si="699"/>
        <v>0</v>
      </c>
      <c r="AG1545" s="272">
        <f>IF(R1545="kompletna",Q1545*J1545*0.0036*'lista, wskaźniki'!$F$13, IF(R1545="częściowa",Q1545*J1545*0.0036*'lista, wskaźniki'!$F$14, IF(R1545="brak",Q1545*J1545*0.0036*'lista, wskaźniki'!$F$15,)))</f>
        <v>0</v>
      </c>
      <c r="AH1545" s="334">
        <f>IF(Y1545="inne",K1545*'lista, wskaźniki'!$E$35,IF(Y1545="to samo źródło",0,IF(Y1545=0,0)))</f>
        <v>0</v>
      </c>
      <c r="AI1545" s="334" t="b">
        <f>IF(AA1545="gaz z sieci",AC1545*'lista, wskaźniki'!$D$21)</f>
        <v>0</v>
      </c>
      <c r="AJ1545" s="272">
        <f>IF(AA1545="węgiel",AB1545*'lista, wskaźniki'!$D$20, IF('Sektor mieszkaniowy'!AA1545="drewno",'Sektor mieszkaniowy'!AB1545*'lista, wskaźniki'!$D$22,IF('Sektor mieszkaniowy'!AA1545="pellet",AB1545*'lista, wskaźniki'!$D$23,IF('Sektor mieszkaniowy'!AA1545="gaz z sieci",AB1545*'lista, wskaźniki'!$D$21,IF('Sektor mieszkaniowy'!AA1545="olej opałowy",'Sektor mieszkaniowy'!AB1545*'lista, wskaźniki'!$D$24)))))</f>
        <v>0</v>
      </c>
      <c r="AK1545" s="1102"/>
      <c r="AL1545" s="1099"/>
      <c r="AM1545" s="20">
        <f>IF(AA1545="węgiel",AF1545*1/3.6*'lista, wskaźniki'!$F$20,IF(AA1545="drewno",AF1545*1/3.6*'lista, wskaźniki'!$F$22,IF(AA1545="pellet",AF1545*1/3.6*'lista, wskaźniki'!$F$23,IF(AA1545="gaz z sieci",AF1545*1/3.6*'lista, wskaźniki'!$F$21,IF(AA1545="olej opałowy",AF1545*1/3.6*'lista, wskaźniki'!$F$24,0)))))</f>
        <v>0</v>
      </c>
      <c r="AN1545" s="20">
        <f>IF(AA1545="węgiel",AF1545*'lista, wskaźniki'!$E$42,IF(AA1545="drewno",AF1545*'lista, wskaźniki'!$G$42,IF(AA1545="pellet",AF1545*'lista, wskaźniki'!$H$42,IF(AA1545="gaz z sieci",AF1545*'lista, wskaźniki'!$F$42,IF(AA1545="olej opałowy",AF1545*'lista, wskaźniki'!$I$42,0)))))</f>
        <v>0</v>
      </c>
      <c r="AO1545" s="20">
        <f>IF(AA1545="węgiel",AF1545*'lista, wskaźniki'!$E$43,IF(AA1545="drewno",AF1545*'lista, wskaźniki'!$G$43,IF(AA1545="pellet",AF1545*'lista, wskaźniki'!$H$43,IF(AA1545="gaz z sieci",AF1545*'lista, wskaźniki'!$F$43,IF(AA1545="olej opałowy",AF1545*'lista, wskaźniki'!$I$43,0)))))</f>
        <v>0</v>
      </c>
      <c r="AP1545" s="20">
        <f>IF(AA1545="węgiel",AF1545*'lista, wskaźniki'!$E$44,IF(AA1545="drewno",AF1545*'lista, wskaźniki'!$G$44,IF(AA1545="pellet",AF1545*'lista, wskaźniki'!$H$44,IF(AA1545="gaz z sieci",AF1545*'lista, wskaźniki'!$F$44,IF(AA1545="olej opałowy",AF1545*'lista, wskaźniki'!$I$44,0)))))</f>
        <v>0</v>
      </c>
      <c r="AQ1545" s="20" t="b">
        <f>IF(Z1545="gaz",AH1545*1/3.6*'lista, wskaźniki'!$F$21,IF(Z1545="energia elektryczna",AH1545*1/3.6*'lista, wskaźniki'!$F$26))</f>
        <v>0</v>
      </c>
      <c r="AR1545" s="20" t="b">
        <f>IF(Z1545="gaz",AH1545*'lista, wskaźniki'!$F$42,IF(Z1545="energia elektryczna",AH1545*0))</f>
        <v>0</v>
      </c>
      <c r="AS1545" s="20" t="b">
        <f>IF(Z1545="gaz",AH1545*'lista, wskaźniki'!$F$43,IF(Z1545="energia elektryczna",AH1545*0))</f>
        <v>0</v>
      </c>
      <c r="AT1545" s="20" t="b">
        <f>IF(Z1545="gaz",AH1545*'lista, wskaźniki'!$F$44,IF(Z1545="energia elektryczna",AH1545*0))</f>
        <v>0</v>
      </c>
      <c r="AU1545" s="20">
        <f>AI1545*1/3.6*'lista, wskaźniki'!$F$21</f>
        <v>0</v>
      </c>
      <c r="AV1545" s="20">
        <f>AI1545*'lista, wskaźniki'!$F$42</f>
        <v>0</v>
      </c>
      <c r="AW1545" s="20">
        <f>AI1545*'lista, wskaźniki'!$F$43</f>
        <v>0</v>
      </c>
      <c r="AX1545" s="20">
        <f>AI1545*'lista, wskaźniki'!$F$44</f>
        <v>0</v>
      </c>
      <c r="AY1545" s="20">
        <f>AK1545*'lista, wskaźniki'!$F$26</f>
        <v>0</v>
      </c>
      <c r="AZ1545" s="20">
        <f t="shared" si="700"/>
        <v>0</v>
      </c>
      <c r="BA1545" s="20">
        <f t="shared" si="701"/>
        <v>0</v>
      </c>
      <c r="BB1545" s="20">
        <f t="shared" si="702"/>
        <v>0</v>
      </c>
      <c r="BC1545" s="20">
        <f t="shared" si="703"/>
        <v>0</v>
      </c>
      <c r="BD1545" s="1099"/>
      <c r="BE1545" s="1099"/>
      <c r="BF1545" s="1099"/>
      <c r="BG1545" s="1099"/>
      <c r="BH1545" s="103"/>
      <c r="BI1545" s="1099"/>
      <c r="BJ1545" s="103"/>
      <c r="BK1545" s="1099"/>
      <c r="BL1545" s="103"/>
      <c r="BM1545" s="103"/>
      <c r="BN1545" s="103"/>
      <c r="BO1545" s="103"/>
      <c r="BP1545" s="103"/>
      <c r="BQ1545" s="103"/>
      <c r="BR1545" s="103"/>
      <c r="BS1545" s="1093"/>
      <c r="BT1545" s="1093"/>
      <c r="BU1545" s="1093"/>
      <c r="BV1545" s="1093"/>
      <c r="BW1545" s="1093"/>
      <c r="BX1545" s="1093"/>
      <c r="BY1545" s="1096"/>
      <c r="CA1545" s="365" t="b">
        <f t="shared" si="704"/>
        <v>0</v>
      </c>
      <c r="CB1545" s="365" t="b">
        <f t="shared" si="705"/>
        <v>0</v>
      </c>
      <c r="CC1545" s="365">
        <f t="shared" si="706"/>
        <v>0</v>
      </c>
      <c r="CD1545" s="365" t="b">
        <f t="shared" si="707"/>
        <v>0</v>
      </c>
      <c r="CE1545" s="365" t="b">
        <f t="shared" si="708"/>
        <v>0</v>
      </c>
      <c r="CF1545" s="365" t="b">
        <f t="shared" si="709"/>
        <v>0</v>
      </c>
      <c r="CG1545" s="365" t="b">
        <f t="shared" si="710"/>
        <v>0</v>
      </c>
      <c r="CH1545" s="365" t="b">
        <f t="shared" si="711"/>
        <v>0</v>
      </c>
      <c r="CI1545" s="72" t="b">
        <f t="shared" si="712"/>
        <v>0</v>
      </c>
      <c r="CJ1545" s="72" t="b">
        <f t="shared" si="713"/>
        <v>0</v>
      </c>
      <c r="CK1545" s="72">
        <f t="shared" si="714"/>
        <v>0</v>
      </c>
      <c r="CL1545" s="72">
        <f t="shared" si="715"/>
        <v>0</v>
      </c>
      <c r="CM1545" s="72" t="b">
        <f t="shared" si="716"/>
        <v>0</v>
      </c>
      <c r="CN1545" s="72" t="b">
        <f t="shared" si="717"/>
        <v>0</v>
      </c>
      <c r="CP1545" s="13">
        <f t="shared" si="718"/>
        <v>0</v>
      </c>
      <c r="CQ1545" s="13" t="b">
        <f t="shared" si="719"/>
        <v>0</v>
      </c>
      <c r="CR1545" s="13" t="b">
        <f t="shared" si="720"/>
        <v>0</v>
      </c>
      <c r="CS1545" s="13" t="b">
        <f t="shared" si="697"/>
        <v>0</v>
      </c>
      <c r="CT1545" s="13" t="b">
        <f t="shared" si="725"/>
        <v>0</v>
      </c>
      <c r="CU1545" s="13" t="b">
        <f t="shared" si="698"/>
        <v>0</v>
      </c>
      <c r="CV1545" s="13" t="b">
        <f t="shared" si="721"/>
        <v>0</v>
      </c>
      <c r="CW1545" s="13" t="b">
        <f t="shared" si="722"/>
        <v>0</v>
      </c>
      <c r="CX1545" s="13" t="b">
        <f t="shared" si="723"/>
        <v>0</v>
      </c>
      <c r="CY1545" s="13" t="b">
        <f t="shared" si="724"/>
        <v>0</v>
      </c>
    </row>
    <row r="1546" spans="1:103" ht="15" thickBot="1">
      <c r="A1546" s="932"/>
      <c r="B1546" s="1099"/>
      <c r="C1546" s="1099"/>
      <c r="D1546" s="1099"/>
      <c r="E1546" s="1099"/>
      <c r="F1546" s="1099"/>
      <c r="G1546" s="1099"/>
      <c r="H1546" s="1099"/>
      <c r="I1546" s="1099"/>
      <c r="J1546" s="1099"/>
      <c r="K1546" s="1099"/>
      <c r="L1546" s="1099"/>
      <c r="M1546" s="1099"/>
      <c r="N1546" s="1099"/>
      <c r="O1546" s="1099"/>
      <c r="P1546" s="1099"/>
      <c r="Q1546" s="941"/>
      <c r="R1546" s="1099"/>
      <c r="S1546" s="1099"/>
      <c r="T1546" s="1099"/>
      <c r="U1546" s="1099"/>
      <c r="V1546" s="1099"/>
      <c r="W1546" s="103"/>
      <c r="X1546" s="103"/>
      <c r="Y1546" s="103"/>
      <c r="Z1546" s="103"/>
      <c r="AA1546" s="103" t="s">
        <v>38</v>
      </c>
      <c r="AB1546" s="104"/>
      <c r="AC1546" s="104"/>
      <c r="AD1546" s="103"/>
      <c r="AE1546" s="1099"/>
      <c r="AF1546" s="334">
        <f t="shared" si="699"/>
        <v>0</v>
      </c>
      <c r="AG1546" s="272">
        <f>IF(R1546="kompletna",Q1546*J1546*0.0036*'lista, wskaźniki'!$F$13, IF(R1546="częściowa",Q1546*J1546*0.0036*'lista, wskaźniki'!$F$14, IF(R1546="brak",Q1546*J1546*0.0036*'lista, wskaźniki'!$F$15,)))</f>
        <v>0</v>
      </c>
      <c r="AH1546" s="334">
        <f>IF(Y1546="inne",K1546*'lista, wskaźniki'!$E$35,IF(Y1546="to samo źródło",0,IF(Y1546=0,0)))</f>
        <v>0</v>
      </c>
      <c r="AI1546" s="334">
        <f>IF(AA1546="gaz z sieci",AC1546*'lista, wskaźniki'!$D$21)</f>
        <v>0</v>
      </c>
      <c r="AJ1546" s="272">
        <f>IF(AA1546="węgiel",AB1546*'lista, wskaźniki'!$D$20, IF('Sektor mieszkaniowy'!AA1546="drewno",'Sektor mieszkaniowy'!AB1546*'lista, wskaźniki'!$D$22,IF('Sektor mieszkaniowy'!AA1546="pellet",AB1546*'lista, wskaźniki'!$D$23,IF('Sektor mieszkaniowy'!AA1546="gaz z sieci",AB1546*'lista, wskaźniki'!$D$21,IF('Sektor mieszkaniowy'!AA1546="olej opałowy",'Sektor mieszkaniowy'!AB1546*'lista, wskaźniki'!$D$24)))))</f>
        <v>0</v>
      </c>
      <c r="AK1546" s="1102"/>
      <c r="AL1546" s="1099"/>
      <c r="AM1546" s="20">
        <f>IF(AA1546="węgiel",AF1546*1/3.6*'lista, wskaźniki'!$F$20,IF(AA1546="drewno",AF1546*1/3.6*'lista, wskaźniki'!$F$22,IF(AA1546="pellet",AF1546*1/3.6*'lista, wskaźniki'!$F$23,IF(AA1546="gaz z sieci",AF1546*1/3.6*'lista, wskaźniki'!$F$21,IF(AA1546="olej opałowy",AF1546*1/3.6*'lista, wskaźniki'!$F$24,0)))))</f>
        <v>0</v>
      </c>
      <c r="AN1546" s="20">
        <f>IF(AA1546="węgiel",AF1546*'lista, wskaźniki'!$E$42,IF(AA1546="drewno",AF1546*'lista, wskaźniki'!$G$42,IF(AA1546="pellet",AF1546*'lista, wskaźniki'!$H$42,IF(AA1546="gaz z sieci",AF1546*'lista, wskaźniki'!$F$42,IF(AA1546="olej opałowy",AF1546*'lista, wskaźniki'!$I$42,0)))))</f>
        <v>0</v>
      </c>
      <c r="AO1546" s="20">
        <f>IF(AA1546="węgiel",AF1546*'lista, wskaźniki'!$E$43,IF(AA1546="drewno",AF1546*'lista, wskaźniki'!$G$43,IF(AA1546="pellet",AF1546*'lista, wskaźniki'!$H$43,IF(AA1546="gaz z sieci",AF1546*'lista, wskaźniki'!$F$43,IF(AA1546="olej opałowy",AF1546*'lista, wskaźniki'!$I$43,0)))))</f>
        <v>0</v>
      </c>
      <c r="AP1546" s="20">
        <f>IF(AA1546="węgiel",AF1546*'lista, wskaźniki'!$E$44,IF(AA1546="drewno",AF1546*'lista, wskaźniki'!$G$44,IF(AA1546="pellet",AF1546*'lista, wskaźniki'!$H$44,IF(AA1546="gaz z sieci",AF1546*'lista, wskaźniki'!$F$44,IF(AA1546="olej opałowy",AF1546*'lista, wskaźniki'!$I$44,0)))))</f>
        <v>0</v>
      </c>
      <c r="AQ1546" s="20" t="b">
        <f>IF(Z1546="gaz",AH1546*1/3.6*'lista, wskaźniki'!$F$21,IF(Z1546="energia elektryczna",AH1546*1/3.6*'lista, wskaźniki'!$F$26))</f>
        <v>0</v>
      </c>
      <c r="AR1546" s="20" t="b">
        <f>IF(Z1546="gaz",AH1546*'lista, wskaźniki'!$F$42,IF(Z1546="energia elektryczna",AH1546*0))</f>
        <v>0</v>
      </c>
      <c r="AS1546" s="20" t="b">
        <f>IF(Z1546="gaz",AH1546*'lista, wskaźniki'!$F$43,IF(Z1546="energia elektryczna",AH1546*0))</f>
        <v>0</v>
      </c>
      <c r="AT1546" s="20" t="b">
        <f>IF(Z1546="gaz",AH1546*'lista, wskaźniki'!$F$44,IF(Z1546="energia elektryczna",AH1546*0))</f>
        <v>0</v>
      </c>
      <c r="AU1546" s="20">
        <f>AI1546*1/3.6*'lista, wskaźniki'!$F$21</f>
        <v>0</v>
      </c>
      <c r="AV1546" s="20">
        <f>AI1546*'lista, wskaźniki'!$F$42</f>
        <v>0</v>
      </c>
      <c r="AW1546" s="20">
        <f>AI1546*'lista, wskaźniki'!$F$43</f>
        <v>0</v>
      </c>
      <c r="AX1546" s="20">
        <f>AI1546*'lista, wskaźniki'!$F$44</f>
        <v>0</v>
      </c>
      <c r="AY1546" s="20">
        <f>AK1546*'lista, wskaźniki'!$F$26</f>
        <v>0</v>
      </c>
      <c r="AZ1546" s="20">
        <f t="shared" si="700"/>
        <v>0</v>
      </c>
      <c r="BA1546" s="20">
        <f t="shared" si="701"/>
        <v>0</v>
      </c>
      <c r="BB1546" s="20">
        <f t="shared" si="702"/>
        <v>0</v>
      </c>
      <c r="BC1546" s="20">
        <f t="shared" si="703"/>
        <v>0</v>
      </c>
      <c r="BD1546" s="1099"/>
      <c r="BE1546" s="1099"/>
      <c r="BF1546" s="1099"/>
      <c r="BG1546" s="1099"/>
      <c r="BH1546" s="103"/>
      <c r="BI1546" s="1099"/>
      <c r="BJ1546" s="103"/>
      <c r="BK1546" s="1099"/>
      <c r="BL1546" s="103"/>
      <c r="BM1546" s="103"/>
      <c r="BN1546" s="103"/>
      <c r="BO1546" s="103"/>
      <c r="BP1546" s="103"/>
      <c r="BQ1546" s="103"/>
      <c r="BR1546" s="103"/>
      <c r="BS1546" s="1093"/>
      <c r="BT1546" s="1093"/>
      <c r="BU1546" s="1093"/>
      <c r="BV1546" s="1093"/>
      <c r="BW1546" s="1093"/>
      <c r="BX1546" s="1093"/>
      <c r="BY1546" s="1096"/>
      <c r="CA1546" s="365" t="b">
        <f t="shared" si="704"/>
        <v>0</v>
      </c>
      <c r="CB1546" s="365" t="b">
        <f t="shared" si="705"/>
        <v>0</v>
      </c>
      <c r="CC1546" s="365" t="b">
        <f t="shared" si="706"/>
        <v>0</v>
      </c>
      <c r="CD1546" s="365">
        <f t="shared" si="707"/>
        <v>0</v>
      </c>
      <c r="CE1546" s="365" t="b">
        <f t="shared" si="708"/>
        <v>0</v>
      </c>
      <c r="CF1546" s="365" t="b">
        <f t="shared" si="709"/>
        <v>0</v>
      </c>
      <c r="CG1546" s="365" t="b">
        <f t="shared" si="710"/>
        <v>0</v>
      </c>
      <c r="CH1546" s="365">
        <f t="shared" si="711"/>
        <v>0</v>
      </c>
      <c r="CI1546" s="72" t="b">
        <f t="shared" si="712"/>
        <v>0</v>
      </c>
      <c r="CJ1546" s="72" t="b">
        <f t="shared" si="713"/>
        <v>0</v>
      </c>
      <c r="CK1546" s="72" t="b">
        <f t="shared" si="714"/>
        <v>0</v>
      </c>
      <c r="CL1546" s="72">
        <f t="shared" si="715"/>
        <v>0</v>
      </c>
      <c r="CM1546" s="72" t="b">
        <f t="shared" si="716"/>
        <v>0</v>
      </c>
      <c r="CN1546" s="72" t="b">
        <f t="shared" si="717"/>
        <v>0</v>
      </c>
      <c r="CP1546" s="13">
        <f t="shared" si="718"/>
        <v>0</v>
      </c>
      <c r="CQ1546" s="13" t="b">
        <f t="shared" si="719"/>
        <v>0</v>
      </c>
      <c r="CR1546" s="13" t="b">
        <f t="shared" si="720"/>
        <v>0</v>
      </c>
      <c r="CS1546" s="13" t="b">
        <f t="shared" ref="CS1546:CS1609" si="726">IF(R1546="kompletna",CR1546,IF(R1546="częściowa",0.5*CR1546,IF(R1546="brak",0*CR1546)))</f>
        <v>0</v>
      </c>
      <c r="CT1546" s="13" t="b">
        <f t="shared" si="725"/>
        <v>0</v>
      </c>
      <c r="CU1546" s="13" t="b">
        <f t="shared" si="698"/>
        <v>0</v>
      </c>
      <c r="CV1546" s="13" t="b">
        <f t="shared" si="721"/>
        <v>0</v>
      </c>
      <c r="CW1546" s="13" t="b">
        <f t="shared" si="722"/>
        <v>0</v>
      </c>
      <c r="CX1546" s="13" t="b">
        <f t="shared" si="723"/>
        <v>0</v>
      </c>
      <c r="CY1546" s="13" t="b">
        <f t="shared" si="724"/>
        <v>0</v>
      </c>
    </row>
    <row r="1547" spans="1:103" ht="15" thickBot="1">
      <c r="A1547" s="933"/>
      <c r="B1547" s="1100"/>
      <c r="C1547" s="1100"/>
      <c r="D1547" s="1100"/>
      <c r="E1547" s="1100"/>
      <c r="F1547" s="1100"/>
      <c r="G1547" s="1100"/>
      <c r="H1547" s="1100"/>
      <c r="I1547" s="1100"/>
      <c r="J1547" s="1100"/>
      <c r="K1547" s="1100"/>
      <c r="L1547" s="1100"/>
      <c r="M1547" s="1100"/>
      <c r="N1547" s="1100"/>
      <c r="O1547" s="1100"/>
      <c r="P1547" s="1100"/>
      <c r="Q1547" s="942"/>
      <c r="R1547" s="1100"/>
      <c r="S1547" s="1100"/>
      <c r="T1547" s="1100"/>
      <c r="U1547" s="1100"/>
      <c r="V1547" s="1100"/>
      <c r="W1547" s="105"/>
      <c r="X1547" s="105"/>
      <c r="Y1547" s="105"/>
      <c r="Z1547" s="105"/>
      <c r="AA1547" s="105" t="s">
        <v>37</v>
      </c>
      <c r="AB1547" s="106"/>
      <c r="AC1547" s="106"/>
      <c r="AD1547" s="105"/>
      <c r="AE1547" s="1100"/>
      <c r="AF1547" s="334">
        <f t="shared" si="699"/>
        <v>0</v>
      </c>
      <c r="AG1547" s="272">
        <f>IF(R1547="kompletna",Q1547*J1547*0.0036*'lista, wskaźniki'!$F$13, IF(R1547="częściowa",Q1547*J1547*0.0036*'lista, wskaźniki'!$F$14, IF(R1547="brak",Q1547*J1547*0.0036*'lista, wskaźniki'!$F$15,)))</f>
        <v>0</v>
      </c>
      <c r="AH1547" s="334">
        <f>IF(Y1547="inne",K1547*'lista, wskaźniki'!$E$35,IF(Y1547="to samo źródło",0,IF(Y1547=0,0)))</f>
        <v>0</v>
      </c>
      <c r="AI1547" s="334" t="b">
        <f>IF(AA1547="gaz z sieci",AC1547*'lista, wskaźniki'!$D$21)</f>
        <v>0</v>
      </c>
      <c r="AJ1547" s="272">
        <f>IF(AA1547="węgiel",AB1547*'lista, wskaźniki'!$D$20, IF('Sektor mieszkaniowy'!AA1547="drewno",'Sektor mieszkaniowy'!AB1547*'lista, wskaźniki'!$D$22,IF('Sektor mieszkaniowy'!AA1547="pellet",AB1547*'lista, wskaźniki'!$D$23,IF('Sektor mieszkaniowy'!AA1547="gaz z sieci",AB1547*'lista, wskaźniki'!$D$21,IF('Sektor mieszkaniowy'!AA1547="olej opałowy",'Sektor mieszkaniowy'!AB1547*'lista, wskaźniki'!$D$24)))))</f>
        <v>0</v>
      </c>
      <c r="AK1547" s="1103"/>
      <c r="AL1547" s="1100"/>
      <c r="AM1547" s="20">
        <f>IF(AA1547="węgiel",AF1547*1/3.6*'lista, wskaźniki'!$F$20,IF(AA1547="drewno",AF1547*1/3.6*'lista, wskaźniki'!$F$22,IF(AA1547="pellet",AF1547*1/3.6*'lista, wskaźniki'!$F$23,IF(AA1547="gaz z sieci",AF1547*1/3.6*'lista, wskaźniki'!$F$21,IF(AA1547="olej opałowy",AF1547*1/3.6*'lista, wskaźniki'!$F$24,0)))))</f>
        <v>0</v>
      </c>
      <c r="AN1547" s="20">
        <f>IF(AA1547="węgiel",AF1547*'lista, wskaźniki'!$E$42,IF(AA1547="drewno",AF1547*'lista, wskaźniki'!$G$42,IF(AA1547="pellet",AF1547*'lista, wskaźniki'!$H$42,IF(AA1547="gaz z sieci",AF1547*'lista, wskaźniki'!$F$42,IF(AA1547="olej opałowy",AF1547*'lista, wskaźniki'!$I$42,0)))))</f>
        <v>0</v>
      </c>
      <c r="AO1547" s="20">
        <f>IF(AA1547="węgiel",AF1547*'lista, wskaźniki'!$E$43,IF(AA1547="drewno",AF1547*'lista, wskaźniki'!$G$43,IF(AA1547="pellet",AF1547*'lista, wskaźniki'!$H$43,IF(AA1547="gaz z sieci",AF1547*'lista, wskaźniki'!$F$43,IF(AA1547="olej opałowy",AF1547*'lista, wskaźniki'!$I$43,0)))))</f>
        <v>0</v>
      </c>
      <c r="AP1547" s="20">
        <f>IF(AA1547="węgiel",AF1547*'lista, wskaźniki'!$E$44,IF(AA1547="drewno",AF1547*'lista, wskaźniki'!$G$44,IF(AA1547="pellet",AF1547*'lista, wskaźniki'!$H$44,IF(AA1547="gaz z sieci",AF1547*'lista, wskaźniki'!$F$44,IF(AA1547="olej opałowy",AF1547*'lista, wskaźniki'!$I$44,0)))))</f>
        <v>0</v>
      </c>
      <c r="AQ1547" s="20" t="b">
        <f>IF(Z1547="gaz",AH1547*1/3.6*'lista, wskaźniki'!$F$21,IF(Z1547="energia elektryczna",AH1547*1/3.6*'lista, wskaźniki'!$F$26))</f>
        <v>0</v>
      </c>
      <c r="AR1547" s="20" t="b">
        <f>IF(Z1547="gaz",AH1547*'lista, wskaźniki'!$F$42,IF(Z1547="energia elektryczna",AH1547*0))</f>
        <v>0</v>
      </c>
      <c r="AS1547" s="20" t="b">
        <f>IF(Z1547="gaz",AH1547*'lista, wskaźniki'!$F$43,IF(Z1547="energia elektryczna",AH1547*0))</f>
        <v>0</v>
      </c>
      <c r="AT1547" s="20" t="b">
        <f>IF(Z1547="gaz",AH1547*'lista, wskaźniki'!$F$44,IF(Z1547="energia elektryczna",AH1547*0))</f>
        <v>0</v>
      </c>
      <c r="AU1547" s="20">
        <f>AI1547*1/3.6*'lista, wskaźniki'!$F$21</f>
        <v>0</v>
      </c>
      <c r="AV1547" s="20">
        <f>AI1547*'lista, wskaźniki'!$F$42</f>
        <v>0</v>
      </c>
      <c r="AW1547" s="20">
        <f>AI1547*'lista, wskaźniki'!$F$43</f>
        <v>0</v>
      </c>
      <c r="AX1547" s="20">
        <f>AI1547*'lista, wskaźniki'!$F$44</f>
        <v>0</v>
      </c>
      <c r="AY1547" s="20">
        <f>AK1547*'lista, wskaźniki'!$F$26</f>
        <v>0</v>
      </c>
      <c r="AZ1547" s="20">
        <f t="shared" si="700"/>
        <v>0</v>
      </c>
      <c r="BA1547" s="20">
        <f t="shared" si="701"/>
        <v>0</v>
      </c>
      <c r="BB1547" s="20">
        <f t="shared" si="702"/>
        <v>0</v>
      </c>
      <c r="BC1547" s="20">
        <f t="shared" si="703"/>
        <v>0</v>
      </c>
      <c r="BD1547" s="1100"/>
      <c r="BE1547" s="1100"/>
      <c r="BF1547" s="1100"/>
      <c r="BG1547" s="1100"/>
      <c r="BH1547" s="105"/>
      <c r="BI1547" s="1100"/>
      <c r="BJ1547" s="105"/>
      <c r="BK1547" s="1100"/>
      <c r="BL1547" s="105"/>
      <c r="BM1547" s="105"/>
      <c r="BN1547" s="105"/>
      <c r="BO1547" s="105"/>
      <c r="BP1547" s="105"/>
      <c r="BQ1547" s="105"/>
      <c r="BR1547" s="105"/>
      <c r="BS1547" s="1094"/>
      <c r="BT1547" s="1094"/>
      <c r="BU1547" s="1094"/>
      <c r="BV1547" s="1094"/>
      <c r="BW1547" s="1094"/>
      <c r="BX1547" s="1094"/>
      <c r="BY1547" s="1097"/>
      <c r="CA1547" s="365" t="b">
        <f t="shared" si="704"/>
        <v>0</v>
      </c>
      <c r="CB1547" s="365" t="b">
        <f t="shared" si="705"/>
        <v>0</v>
      </c>
      <c r="CC1547" s="365" t="b">
        <f t="shared" si="706"/>
        <v>0</v>
      </c>
      <c r="CD1547" s="365" t="b">
        <f t="shared" si="707"/>
        <v>0</v>
      </c>
      <c r="CE1547" s="365">
        <f t="shared" si="708"/>
        <v>0</v>
      </c>
      <c r="CF1547" s="365" t="b">
        <f t="shared" si="709"/>
        <v>0</v>
      </c>
      <c r="CG1547" s="365" t="b">
        <f t="shared" si="710"/>
        <v>0</v>
      </c>
      <c r="CH1547" s="365" t="b">
        <f t="shared" si="711"/>
        <v>0</v>
      </c>
      <c r="CI1547" s="72" t="b">
        <f t="shared" si="712"/>
        <v>0</v>
      </c>
      <c r="CJ1547" s="72" t="b">
        <f t="shared" si="713"/>
        <v>0</v>
      </c>
      <c r="CK1547" s="72" t="b">
        <f t="shared" si="714"/>
        <v>0</v>
      </c>
      <c r="CL1547" s="72">
        <f t="shared" si="715"/>
        <v>0</v>
      </c>
      <c r="CM1547" s="72">
        <f t="shared" si="716"/>
        <v>0</v>
      </c>
      <c r="CN1547" s="72" t="b">
        <f t="shared" si="717"/>
        <v>0</v>
      </c>
      <c r="CP1547" s="13">
        <f t="shared" si="718"/>
        <v>0</v>
      </c>
      <c r="CQ1547" s="13" t="b">
        <f t="shared" si="719"/>
        <v>0</v>
      </c>
      <c r="CR1547" s="13" t="b">
        <f t="shared" si="720"/>
        <v>0</v>
      </c>
      <c r="CS1547" s="13" t="b">
        <f t="shared" si="726"/>
        <v>0</v>
      </c>
      <c r="CT1547" s="13" t="b">
        <f t="shared" si="725"/>
        <v>0</v>
      </c>
      <c r="CU1547" s="13" t="b">
        <f t="shared" si="698"/>
        <v>0</v>
      </c>
      <c r="CV1547" s="13" t="b">
        <f t="shared" si="721"/>
        <v>0</v>
      </c>
      <c r="CW1547" s="13" t="b">
        <f t="shared" si="722"/>
        <v>0</v>
      </c>
      <c r="CX1547" s="13" t="b">
        <f t="shared" si="723"/>
        <v>0</v>
      </c>
      <c r="CY1547" s="13" t="b">
        <f t="shared" si="724"/>
        <v>0</v>
      </c>
    </row>
    <row r="1548" spans="1:103" ht="15" thickBot="1">
      <c r="A1548" s="931">
        <v>310</v>
      </c>
      <c r="B1548" s="1098" t="s">
        <v>214</v>
      </c>
      <c r="C1548" s="1098">
        <v>29</v>
      </c>
      <c r="D1548" s="1098" t="s">
        <v>1</v>
      </c>
      <c r="E1548" s="1098" t="s">
        <v>5</v>
      </c>
      <c r="F1548" s="1098">
        <v>1</v>
      </c>
      <c r="G1548" s="1098"/>
      <c r="H1548" s="1098"/>
      <c r="I1548" s="1098" t="s">
        <v>13</v>
      </c>
      <c r="J1548" s="1098">
        <v>150</v>
      </c>
      <c r="K1548" s="1098">
        <v>7</v>
      </c>
      <c r="L1548" s="1098" t="s">
        <v>16</v>
      </c>
      <c r="M1548" s="1098">
        <v>80</v>
      </c>
      <c r="N1548" s="1098" t="s">
        <v>17</v>
      </c>
      <c r="O1548" s="1098"/>
      <c r="P1548" s="1098" t="s">
        <v>17</v>
      </c>
      <c r="Q1548" s="940">
        <f>IF(I1548="&lt;1966",'lista, wskaźniki'!$G$4,IF(I1548="1967-1985",'lista, wskaźniki'!$G$5,IF(I1548="1986-1992",'lista, wskaźniki'!$G$6,IF(I1548="1993-1996",'lista, wskaźniki'!$G$7,IF(I1548="&gt;1997",'lista, wskaźniki'!$G$8,IF(I1548=0,'lista, wskaźniki'!$G$4))))))</f>
        <v>130</v>
      </c>
      <c r="R1548" s="1098" t="s">
        <v>23</v>
      </c>
      <c r="S1548" s="1098" t="s">
        <v>27</v>
      </c>
      <c r="T1548" s="1098">
        <v>11</v>
      </c>
      <c r="U1548" s="1098">
        <v>1995</v>
      </c>
      <c r="V1548" s="1098"/>
      <c r="W1548" s="101" t="s">
        <v>35</v>
      </c>
      <c r="X1548" s="101" t="s">
        <v>39</v>
      </c>
      <c r="Y1548" s="103" t="s">
        <v>24</v>
      </c>
      <c r="Z1548" s="101" t="s">
        <v>40</v>
      </c>
      <c r="AA1548" s="101" t="s">
        <v>35</v>
      </c>
      <c r="AB1548" s="102">
        <v>4</v>
      </c>
      <c r="AC1548" s="102"/>
      <c r="AD1548" s="101">
        <v>3500</v>
      </c>
      <c r="AE1548" s="1098">
        <v>10</v>
      </c>
      <c r="AF1548" s="334">
        <f t="shared" si="699"/>
        <v>73.34</v>
      </c>
      <c r="AG1548" s="272">
        <f>IF(R1548="kompletna",Q1548*J1548*0.0036*'lista, wskaźniki'!$F$13, IF(R1548="częściowa",Q1548*J1548*0.0036*'lista, wskaźniki'!$F$14, IF(R1548="brak",Q1548*J1548*0.0036*'lista, wskaźniki'!$F$15,)))</f>
        <v>56.160000000000004</v>
      </c>
      <c r="AH1548" s="334">
        <f>IF(Y1548="inne",K1548*'lista, wskaźniki'!$E$35,IF(Y1548="to samo źródło",0,IF(Y1548=0,0)))</f>
        <v>15.174975375000002</v>
      </c>
      <c r="AI1548" s="334" t="b">
        <f>IF(AA1548="gaz z sieci",AC1548*'lista, wskaźniki'!$D$21)</f>
        <v>0</v>
      </c>
      <c r="AJ1548" s="272">
        <f>IF(AA1548="węgiel",AB1548*'lista, wskaźniki'!$D$20, IF('Sektor mieszkaniowy'!AA1548="drewno",'Sektor mieszkaniowy'!AB1548*'lista, wskaźniki'!$D$22,IF('Sektor mieszkaniowy'!AA1548="pellet",AB1548*'lista, wskaźniki'!$D$23,IF('Sektor mieszkaniowy'!AA1548="gaz z sieci",AB1548*'lista, wskaźniki'!$D$21,IF('Sektor mieszkaniowy'!AA1548="olej opałowy",'Sektor mieszkaniowy'!AB1548*'lista, wskaźniki'!$D$24)))))</f>
        <v>90.52</v>
      </c>
      <c r="AK1548" s="1101">
        <f>AL1548/'lista, wskaźniki'!$A$127</f>
        <v>4.615384615384615</v>
      </c>
      <c r="AL1548" s="1098">
        <v>3000</v>
      </c>
      <c r="AM1548" s="20">
        <f>IF(AA1548="węgiel",AF1548*1/3.6*'lista, wskaźniki'!$F$20,IF(AA1548="drewno",AF1548*1/3.6*'lista, wskaźniki'!$F$22,IF(AA1548="pellet",AF1548*1/3.6*'lista, wskaźniki'!$F$23,IF(AA1548="gaz z sieci",AF1548*1/3.6*'lista, wskaźniki'!$F$21,IF(AA1548="olej opałowy",AF1548*1/3.6*'lista, wskaźniki'!$F$24,0)))))</f>
        <v>6.9474982000000001</v>
      </c>
      <c r="AN1548" s="20">
        <f>IF(AA1548="węgiel",AF1548*'lista, wskaźniki'!$E$42,IF(AA1548="drewno",AF1548*'lista, wskaźniki'!$G$42,IF(AA1548="pellet",AF1548*'lista, wskaźniki'!$H$42,IF(AA1548="gaz z sieci",AF1548*'lista, wskaźniki'!$F$42,IF(AA1548="olej opałowy",AF1548*'lista, wskaźniki'!$I$42,0)))))</f>
        <v>2.7869200000000004E-2</v>
      </c>
      <c r="AO1548" s="20">
        <f>IF(AA1548="węgiel",AF1548*'lista, wskaźniki'!$E$43,IF(AA1548="drewno",AF1548*'lista, wskaźniki'!$G$43,IF(AA1548="pellet",AF1548*'lista, wskaźniki'!$H$43,IF(AA1548="gaz z sieci",AF1548*'lista, wskaźniki'!$F$43,IF(AA1548="olej opałowy",AF1548*'lista, wskaźniki'!$I$43,0)))))</f>
        <v>2.6402400000000003E-2</v>
      </c>
      <c r="AP1548" s="20">
        <f>IF(AA1548="węgiel",AF1548*'lista, wskaźniki'!$E$44,IF(AA1548="drewno",AF1548*'lista, wskaźniki'!$G$44,IF(AA1548="pellet",AF1548*'lista, wskaźniki'!$H$44,IF(AA1548="gaz z sieci",AF1548*'lista, wskaźniki'!$F$44,IF(AA1548="olej opałowy",AF1548*'lista, wskaźniki'!$I$44,0)))))</f>
        <v>1.9801800000000001E-5</v>
      </c>
      <c r="AQ1548" s="360">
        <f>IF(Z1548="gaz",AH1548*1/3.6*'lista, wskaźniki'!$F$21,IF(Z1548="energia elektryczna",AH1548*1/3.6*'lista, wskaźniki'!$F$26))</f>
        <v>3.7515911343750008</v>
      </c>
      <c r="AR1548" s="20">
        <f>IF(Z1548="gaz",AH1548*'lista, wskaźniki'!$F$42,IF(Z1548="energia elektryczna",AH1548*0))</f>
        <v>0</v>
      </c>
      <c r="AS1548" s="20">
        <f>IF(Z1548="gaz",AH1548*'lista, wskaźniki'!$F$43,IF(Z1548="energia elektryczna",AH1548*0))</f>
        <v>0</v>
      </c>
      <c r="AT1548" s="20">
        <f>IF(Z1548="gaz",AH1548*'lista, wskaźniki'!$F$44,IF(Z1548="energia elektryczna",AH1548*0))</f>
        <v>0</v>
      </c>
      <c r="AU1548" s="20">
        <f>AI1548*1/3.6*'lista, wskaźniki'!$F$21</f>
        <v>0</v>
      </c>
      <c r="AV1548" s="20">
        <f>AI1548*'lista, wskaźniki'!$F$42</f>
        <v>0</v>
      </c>
      <c r="AW1548" s="20">
        <f>AI1548*'lista, wskaźniki'!$F$43</f>
        <v>0</v>
      </c>
      <c r="AX1548" s="20">
        <f>AI1548*'lista, wskaźniki'!$F$44</f>
        <v>0</v>
      </c>
      <c r="AY1548" s="20">
        <f>AK1548*'lista, wskaźniki'!$F$26</f>
        <v>4.1076923076923073</v>
      </c>
      <c r="AZ1548" s="20">
        <f>AM1548+AU1548+AY1548</f>
        <v>11.055190507692307</v>
      </c>
      <c r="BA1548" s="20">
        <f t="shared" si="701"/>
        <v>2.7869200000000004E-2</v>
      </c>
      <c r="BB1548" s="20">
        <f t="shared" si="702"/>
        <v>2.6402400000000003E-2</v>
      </c>
      <c r="BC1548" s="20">
        <f t="shared" si="703"/>
        <v>1.9801800000000001E-5</v>
      </c>
      <c r="BD1548" s="1098" t="s">
        <v>16</v>
      </c>
      <c r="BE1548" s="1098" t="s">
        <v>17</v>
      </c>
      <c r="BF1548" s="1098" t="s">
        <v>17</v>
      </c>
      <c r="BG1548" s="1098" t="s">
        <v>17</v>
      </c>
      <c r="BH1548" s="101"/>
      <c r="BI1548" s="1098" t="s">
        <v>17</v>
      </c>
      <c r="BJ1548" s="101"/>
      <c r="BK1548" s="1098" t="s">
        <v>17</v>
      </c>
      <c r="BL1548" s="101"/>
      <c r="BM1548" s="101"/>
      <c r="BN1548" s="101"/>
      <c r="BO1548" s="101" t="s">
        <v>57</v>
      </c>
      <c r="BP1548" s="101" t="s">
        <v>52</v>
      </c>
      <c r="BQ1548" s="101" t="s">
        <v>120</v>
      </c>
      <c r="BR1548" s="101">
        <v>1</v>
      </c>
      <c r="BS1548" s="1092">
        <v>10000</v>
      </c>
      <c r="BT1548" s="1092">
        <v>1000</v>
      </c>
      <c r="BU1548" s="1092"/>
      <c r="BV1548" s="1092"/>
      <c r="BW1548" s="1092">
        <v>4500</v>
      </c>
      <c r="BX1548" s="1092"/>
      <c r="BY1548" s="1095"/>
      <c r="CA1548" s="365">
        <f t="shared" si="704"/>
        <v>73.34</v>
      </c>
      <c r="CB1548" s="365" t="b">
        <f t="shared" si="705"/>
        <v>0</v>
      </c>
      <c r="CC1548" s="365" t="b">
        <f t="shared" si="706"/>
        <v>0</v>
      </c>
      <c r="CD1548" s="365" t="b">
        <f t="shared" si="707"/>
        <v>0</v>
      </c>
      <c r="CE1548" s="365" t="b">
        <f t="shared" si="708"/>
        <v>0</v>
      </c>
      <c r="CF1548" s="365" t="b">
        <f t="shared" si="709"/>
        <v>0</v>
      </c>
      <c r="CG1548" s="365">
        <f t="shared" si="710"/>
        <v>15.174975375000002</v>
      </c>
      <c r="CH1548" s="365" t="b">
        <f t="shared" si="711"/>
        <v>0</v>
      </c>
      <c r="CI1548" s="72">
        <f t="shared" si="712"/>
        <v>73.34</v>
      </c>
      <c r="CJ1548" s="72" t="b">
        <f t="shared" si="713"/>
        <v>0</v>
      </c>
      <c r="CK1548" s="72" t="b">
        <f t="shared" si="714"/>
        <v>0</v>
      </c>
      <c r="CL1548" s="72">
        <f t="shared" si="715"/>
        <v>0</v>
      </c>
      <c r="CM1548" s="72" t="b">
        <f t="shared" si="716"/>
        <v>0</v>
      </c>
      <c r="CN1548" s="72">
        <f t="shared" si="717"/>
        <v>15.174975375000002</v>
      </c>
      <c r="CP1548" s="13" t="b">
        <f t="shared" si="718"/>
        <v>0</v>
      </c>
      <c r="CQ1548" s="13">
        <f t="shared" si="719"/>
        <v>0</v>
      </c>
      <c r="CR1548" s="13" t="b">
        <f t="shared" si="720"/>
        <v>0</v>
      </c>
      <c r="CS1548" s="13">
        <f t="shared" si="726"/>
        <v>0</v>
      </c>
      <c r="CT1548" s="13" t="b">
        <f t="shared" si="725"/>
        <v>0</v>
      </c>
      <c r="CU1548" s="13">
        <f t="shared" si="698"/>
        <v>0</v>
      </c>
      <c r="CV1548" s="13">
        <f t="shared" si="721"/>
        <v>150</v>
      </c>
      <c r="CW1548" s="13">
        <f t="shared" si="722"/>
        <v>75</v>
      </c>
      <c r="CX1548" s="13" t="b">
        <f t="shared" si="723"/>
        <v>0</v>
      </c>
      <c r="CY1548" s="13">
        <f t="shared" si="724"/>
        <v>0</v>
      </c>
    </row>
    <row r="1549" spans="1:103" ht="15" thickBot="1">
      <c r="A1549" s="932"/>
      <c r="B1549" s="1099"/>
      <c r="C1549" s="1099"/>
      <c r="D1549" s="1099"/>
      <c r="E1549" s="1099"/>
      <c r="F1549" s="1099"/>
      <c r="G1549" s="1099"/>
      <c r="H1549" s="1099"/>
      <c r="I1549" s="1099"/>
      <c r="J1549" s="1099"/>
      <c r="K1549" s="1099"/>
      <c r="L1549" s="1099"/>
      <c r="M1549" s="1099"/>
      <c r="N1549" s="1099"/>
      <c r="O1549" s="1099"/>
      <c r="P1549" s="1099"/>
      <c r="Q1549" s="941"/>
      <c r="R1549" s="1099"/>
      <c r="S1549" s="1099"/>
      <c r="T1549" s="1099"/>
      <c r="U1549" s="1099"/>
      <c r="V1549" s="1099"/>
      <c r="W1549" s="20" t="s">
        <v>36</v>
      </c>
      <c r="X1549" s="103"/>
      <c r="Y1549" s="103"/>
      <c r="Z1549" s="103"/>
      <c r="AA1549" s="103" t="s">
        <v>36</v>
      </c>
      <c r="AB1549" s="104">
        <v>5</v>
      </c>
      <c r="AC1549" s="104"/>
      <c r="AD1549" s="103">
        <v>500</v>
      </c>
      <c r="AE1549" s="1099"/>
      <c r="AF1549" s="334">
        <f>IF(AG1549&gt;0,(AJ1549+AG1549/2)/2,AJ1549)</f>
        <v>53.04</v>
      </c>
      <c r="AG1549" s="272">
        <v>56.16</v>
      </c>
      <c r="AH1549" s="334">
        <f>IF(Y1549="inne",K1549*'lista, wskaźniki'!$E$35,IF(Y1549="to samo źródło",0,IF(Y1549=0,0)))</f>
        <v>0</v>
      </c>
      <c r="AI1549" s="334" t="b">
        <f>IF(AA1549="gaz z sieci",AC1549*'lista, wskaźniki'!$D$21)</f>
        <v>0</v>
      </c>
      <c r="AJ1549" s="272">
        <f>IF(AA1549="węgiel",AB1549*'lista, wskaźniki'!$D$20, IF('Sektor mieszkaniowy'!AA1549="drewno",'Sektor mieszkaniowy'!AB1549*'lista, wskaźniki'!$D$22,IF('Sektor mieszkaniowy'!AA1549="pellet",AB1549*'lista, wskaźniki'!$D$23,IF('Sektor mieszkaniowy'!AA1549="gaz z sieci",AB1549*'lista, wskaźniki'!$D$21,IF('Sektor mieszkaniowy'!AA1549="olej opałowy",'Sektor mieszkaniowy'!AB1549*'lista, wskaźniki'!$D$24)))))</f>
        <v>78</v>
      </c>
      <c r="AK1549" s="1102"/>
      <c r="AL1549" s="1099"/>
      <c r="AM1549" s="20">
        <f>IF(AA1549="węgiel",AF1549*1/3.6*'lista, wskaźniki'!$F$20,IF(AA1549="drewno",AF1549*1/3.6*'lista, wskaźniki'!$F$22,IF(AA1549="pellet",AF1549*1/3.6*'lista, wskaźniki'!$F$23,IF(AA1549="gaz z sieci",AF1549*1/3.6*'lista, wskaźniki'!$F$21,IF(AA1549="olej opałowy",AF1549*1/3.6*'lista, wskaźniki'!$F$24,0)))))</f>
        <v>0</v>
      </c>
      <c r="AN1549" s="20">
        <f>IF(AA1549="węgiel",AF1549*'lista, wskaźniki'!$E$42,IF(AA1549="drewno",AF1549*'lista, wskaźniki'!$G$42,IF(AA1549="pellet",AF1549*'lista, wskaźniki'!$H$42,IF(AA1549="gaz z sieci",AF1549*'lista, wskaźniki'!$F$42,IF(AA1549="olej opałowy",AF1549*'lista, wskaźniki'!$I$42,0)))))</f>
        <v>4.2962399999999998E-2</v>
      </c>
      <c r="AO1549" s="20">
        <f>IF(AA1549="węgiel",AF1549*'lista, wskaźniki'!$E$43,IF(AA1549="drewno",AF1549*'lista, wskaźniki'!$G$43,IF(AA1549="pellet",AF1549*'lista, wskaźniki'!$H$43,IF(AA1549="gaz z sieci",AF1549*'lista, wskaźniki'!$F$43,IF(AA1549="olej opałowy",AF1549*'lista, wskaźniki'!$I$43,0)))))</f>
        <v>4.2962399999999998E-2</v>
      </c>
      <c r="AP1549" s="20">
        <f>IF(AA1549="węgiel",AF1549*'lista, wskaźniki'!$E$44,IF(AA1549="drewno",AF1549*'lista, wskaźniki'!$G$44,IF(AA1549="pellet",AF1549*'lista, wskaźniki'!$H$44,IF(AA1549="gaz z sieci",AF1549*'lista, wskaźniki'!$F$44,IF(AA1549="olej opałowy",AF1549*'lista, wskaźniki'!$I$44,0)))))</f>
        <v>1.3259999999999998E-5</v>
      </c>
      <c r="AQ1549" s="20" t="b">
        <f>IF(Z1549="gaz",AH1549*1/3.6*'lista, wskaźniki'!$F$21,IF(Z1549="energia elektryczna",AH1549*1/3.6*'lista, wskaźniki'!$F$26))</f>
        <v>0</v>
      </c>
      <c r="AR1549" s="20" t="b">
        <f>IF(Z1549="gaz",AH1549*'lista, wskaźniki'!$F$42,IF(Z1549="energia elektryczna",AH1549*0))</f>
        <v>0</v>
      </c>
      <c r="AS1549" s="20" t="b">
        <f>IF(Z1549="gaz",AH1549*'lista, wskaźniki'!$F$43,IF(Z1549="energia elektryczna",AH1549*0))</f>
        <v>0</v>
      </c>
      <c r="AT1549" s="20" t="b">
        <f>IF(Z1549="gaz",AH1549*'lista, wskaźniki'!$F$44,IF(Z1549="energia elektryczna",AH1549*0))</f>
        <v>0</v>
      </c>
      <c r="AU1549" s="20">
        <f>AI1549*1/3.6*'lista, wskaźniki'!$F$21</f>
        <v>0</v>
      </c>
      <c r="AV1549" s="20">
        <f>AI1549*'lista, wskaźniki'!$F$42</f>
        <v>0</v>
      </c>
      <c r="AW1549" s="20">
        <f>AI1549*'lista, wskaźniki'!$F$43</f>
        <v>0</v>
      </c>
      <c r="AX1549" s="20">
        <f>AI1549*'lista, wskaźniki'!$F$44</f>
        <v>0</v>
      </c>
      <c r="AY1549" s="20">
        <f>AK1549*'lista, wskaźniki'!$F$26</f>
        <v>0</v>
      </c>
      <c r="AZ1549" s="20">
        <f t="shared" si="700"/>
        <v>0</v>
      </c>
      <c r="BA1549" s="20">
        <f t="shared" si="701"/>
        <v>4.2962399999999998E-2</v>
      </c>
      <c r="BB1549" s="20">
        <f t="shared" si="702"/>
        <v>4.2962399999999998E-2</v>
      </c>
      <c r="BC1549" s="20">
        <f t="shared" si="703"/>
        <v>1.3259999999999998E-5</v>
      </c>
      <c r="BD1549" s="1099"/>
      <c r="BE1549" s="1099"/>
      <c r="BF1549" s="1099"/>
      <c r="BG1549" s="1099"/>
      <c r="BH1549" s="103"/>
      <c r="BI1549" s="1099"/>
      <c r="BJ1549" s="103"/>
      <c r="BK1549" s="1099"/>
      <c r="BL1549" s="103"/>
      <c r="BM1549" s="103"/>
      <c r="BN1549" s="103"/>
      <c r="BO1549" s="103"/>
      <c r="BP1549" s="103"/>
      <c r="BQ1549" s="103"/>
      <c r="BR1549" s="103"/>
      <c r="BS1549" s="1093"/>
      <c r="BT1549" s="1093"/>
      <c r="BU1549" s="1093"/>
      <c r="BV1549" s="1093"/>
      <c r="BW1549" s="1093"/>
      <c r="BX1549" s="1093"/>
      <c r="BY1549" s="1096"/>
      <c r="CA1549" s="365" t="b">
        <f t="shared" si="704"/>
        <v>0</v>
      </c>
      <c r="CB1549" s="365">
        <f t="shared" si="705"/>
        <v>53.04</v>
      </c>
      <c r="CC1549" s="365" t="b">
        <f t="shared" si="706"/>
        <v>0</v>
      </c>
      <c r="CD1549" s="365" t="b">
        <f t="shared" si="707"/>
        <v>0</v>
      </c>
      <c r="CE1549" s="365" t="b">
        <f t="shared" si="708"/>
        <v>0</v>
      </c>
      <c r="CF1549" s="365" t="b">
        <f t="shared" si="709"/>
        <v>0</v>
      </c>
      <c r="CG1549" s="365" t="b">
        <f t="shared" si="710"/>
        <v>0</v>
      </c>
      <c r="CH1549" s="365" t="b">
        <f t="shared" si="711"/>
        <v>0</v>
      </c>
      <c r="CI1549" s="72" t="b">
        <f t="shared" si="712"/>
        <v>0</v>
      </c>
      <c r="CJ1549" s="72">
        <f t="shared" si="713"/>
        <v>53.04</v>
      </c>
      <c r="CK1549" s="72" t="b">
        <f t="shared" si="714"/>
        <v>0</v>
      </c>
      <c r="CL1549" s="72">
        <f t="shared" si="715"/>
        <v>0</v>
      </c>
      <c r="CM1549" s="72" t="b">
        <f t="shared" si="716"/>
        <v>0</v>
      </c>
      <c r="CN1549" s="72" t="b">
        <f t="shared" si="717"/>
        <v>0</v>
      </c>
      <c r="CP1549" s="13">
        <f t="shared" si="718"/>
        <v>0</v>
      </c>
      <c r="CQ1549" s="13" t="b">
        <f t="shared" si="719"/>
        <v>0</v>
      </c>
      <c r="CR1549" s="13" t="b">
        <f t="shared" si="720"/>
        <v>0</v>
      </c>
      <c r="CS1549" s="13" t="b">
        <f t="shared" si="726"/>
        <v>0</v>
      </c>
      <c r="CT1549" s="13" t="b">
        <f t="shared" si="725"/>
        <v>0</v>
      </c>
      <c r="CU1549" s="13" t="b">
        <f t="shared" si="698"/>
        <v>0</v>
      </c>
      <c r="CV1549" s="13" t="b">
        <f t="shared" si="721"/>
        <v>0</v>
      </c>
      <c r="CW1549" s="13" t="b">
        <f t="shared" si="722"/>
        <v>0</v>
      </c>
      <c r="CX1549" s="13" t="b">
        <f t="shared" si="723"/>
        <v>0</v>
      </c>
      <c r="CY1549" s="13" t="b">
        <f t="shared" si="724"/>
        <v>0</v>
      </c>
    </row>
    <row r="1550" spans="1:103" ht="15" thickBot="1">
      <c r="A1550" s="932"/>
      <c r="B1550" s="1099"/>
      <c r="C1550" s="1099"/>
      <c r="D1550" s="1099"/>
      <c r="E1550" s="1099"/>
      <c r="F1550" s="1099"/>
      <c r="G1550" s="1099"/>
      <c r="H1550" s="1099"/>
      <c r="I1550" s="1099"/>
      <c r="J1550" s="1099"/>
      <c r="K1550" s="1099"/>
      <c r="L1550" s="1099"/>
      <c r="M1550" s="1099"/>
      <c r="N1550" s="1099"/>
      <c r="O1550" s="1099"/>
      <c r="P1550" s="1099"/>
      <c r="Q1550" s="941"/>
      <c r="R1550" s="1099"/>
      <c r="S1550" s="1099"/>
      <c r="T1550" s="1099"/>
      <c r="U1550" s="1099"/>
      <c r="V1550" s="1099"/>
      <c r="W1550" s="103"/>
      <c r="X1550" s="103"/>
      <c r="Y1550" s="103"/>
      <c r="Z1550" s="103"/>
      <c r="AA1550" s="103" t="s">
        <v>50</v>
      </c>
      <c r="AB1550" s="104"/>
      <c r="AC1550" s="104"/>
      <c r="AD1550" s="103"/>
      <c r="AE1550" s="1099"/>
      <c r="AF1550" s="334">
        <f t="shared" si="699"/>
        <v>0</v>
      </c>
      <c r="AG1550" s="272">
        <f>IF(R1550="kompletna",Q1550*J1550*0.0036*'lista, wskaźniki'!$F$13, IF(R1550="częściowa",Q1550*J1550*0.0036*'lista, wskaźniki'!$F$14, IF(R1550="brak",Q1550*J1550*0.0036*'lista, wskaźniki'!$F$15,)))</f>
        <v>0</v>
      </c>
      <c r="AH1550" s="334">
        <f>IF(Y1550="inne",K1550*'lista, wskaźniki'!$E$35,IF(Y1550="to samo źródło",0,IF(Y1550=0,0)))</f>
        <v>0</v>
      </c>
      <c r="AI1550" s="334" t="b">
        <f>IF(AA1550="gaz z sieci",AC1550*'lista, wskaźniki'!$D$21)</f>
        <v>0</v>
      </c>
      <c r="AJ1550" s="272">
        <f>IF(AA1550="węgiel",AB1550*'lista, wskaźniki'!$D$20, IF('Sektor mieszkaniowy'!AA1550="drewno",'Sektor mieszkaniowy'!AB1550*'lista, wskaźniki'!$D$22,IF('Sektor mieszkaniowy'!AA1550="pellet",AB1550*'lista, wskaźniki'!$D$23,IF('Sektor mieszkaniowy'!AA1550="gaz z sieci",AB1550*'lista, wskaźniki'!$D$21,IF('Sektor mieszkaniowy'!AA1550="olej opałowy",'Sektor mieszkaniowy'!AB1550*'lista, wskaźniki'!$D$24)))))</f>
        <v>0</v>
      </c>
      <c r="AK1550" s="1102"/>
      <c r="AL1550" s="1099"/>
      <c r="AM1550" s="20">
        <f>IF(AA1550="węgiel",AF1550*1/3.6*'lista, wskaźniki'!$F$20,IF(AA1550="drewno",AF1550*1/3.6*'lista, wskaźniki'!$F$22,IF(AA1550="pellet",AF1550*1/3.6*'lista, wskaźniki'!$F$23,IF(AA1550="gaz z sieci",AF1550*1/3.6*'lista, wskaźniki'!$F$21,IF(AA1550="olej opałowy",AF1550*1/3.6*'lista, wskaźniki'!$F$24,0)))))</f>
        <v>0</v>
      </c>
      <c r="AN1550" s="20">
        <f>IF(AA1550="węgiel",AF1550*'lista, wskaźniki'!$E$42,IF(AA1550="drewno",AF1550*'lista, wskaźniki'!$G$42,IF(AA1550="pellet",AF1550*'lista, wskaźniki'!$H$42,IF(AA1550="gaz z sieci",AF1550*'lista, wskaźniki'!$F$42,IF(AA1550="olej opałowy",AF1550*'lista, wskaźniki'!$I$42,0)))))</f>
        <v>0</v>
      </c>
      <c r="AO1550" s="20">
        <f>IF(AA1550="węgiel",AF1550*'lista, wskaźniki'!$E$43,IF(AA1550="drewno",AF1550*'lista, wskaźniki'!$G$43,IF(AA1550="pellet",AF1550*'lista, wskaźniki'!$H$43,IF(AA1550="gaz z sieci",AF1550*'lista, wskaźniki'!$F$43,IF(AA1550="olej opałowy",AF1550*'lista, wskaźniki'!$I$43,0)))))</f>
        <v>0</v>
      </c>
      <c r="AP1550" s="20">
        <f>IF(AA1550="węgiel",AF1550*'lista, wskaźniki'!$E$44,IF(AA1550="drewno",AF1550*'lista, wskaźniki'!$G$44,IF(AA1550="pellet",AF1550*'lista, wskaźniki'!$H$44,IF(AA1550="gaz z sieci",AF1550*'lista, wskaźniki'!$F$44,IF(AA1550="olej opałowy",AF1550*'lista, wskaźniki'!$I$44,0)))))</f>
        <v>0</v>
      </c>
      <c r="AQ1550" s="20" t="b">
        <f>IF(Z1550="gaz",AH1550*1/3.6*'lista, wskaźniki'!$F$21,IF(Z1550="energia elektryczna",AH1550*1/3.6*'lista, wskaźniki'!$F$26))</f>
        <v>0</v>
      </c>
      <c r="AR1550" s="20" t="b">
        <f>IF(Z1550="gaz",AH1550*'lista, wskaźniki'!$F$42,IF(Z1550="energia elektryczna",AH1550*0))</f>
        <v>0</v>
      </c>
      <c r="AS1550" s="20" t="b">
        <f>IF(Z1550="gaz",AH1550*'lista, wskaźniki'!$F$43,IF(Z1550="energia elektryczna",AH1550*0))</f>
        <v>0</v>
      </c>
      <c r="AT1550" s="20" t="b">
        <f>IF(Z1550="gaz",AH1550*'lista, wskaźniki'!$F$44,IF(Z1550="energia elektryczna",AH1550*0))</f>
        <v>0</v>
      </c>
      <c r="AU1550" s="20">
        <f>AI1550*1/3.6*'lista, wskaźniki'!$F$21</f>
        <v>0</v>
      </c>
      <c r="AV1550" s="20">
        <f>AI1550*'lista, wskaźniki'!$F$42</f>
        <v>0</v>
      </c>
      <c r="AW1550" s="20">
        <f>AI1550*'lista, wskaźniki'!$F$43</f>
        <v>0</v>
      </c>
      <c r="AX1550" s="20">
        <f>AI1550*'lista, wskaźniki'!$F$44</f>
        <v>0</v>
      </c>
      <c r="AY1550" s="20">
        <f>AK1550*'lista, wskaźniki'!$F$26</f>
        <v>0</v>
      </c>
      <c r="AZ1550" s="20">
        <f t="shared" si="700"/>
        <v>0</v>
      </c>
      <c r="BA1550" s="20">
        <f t="shared" si="701"/>
        <v>0</v>
      </c>
      <c r="BB1550" s="20">
        <f t="shared" si="702"/>
        <v>0</v>
      </c>
      <c r="BC1550" s="20">
        <f t="shared" si="703"/>
        <v>0</v>
      </c>
      <c r="BD1550" s="1099"/>
      <c r="BE1550" s="1099"/>
      <c r="BF1550" s="1099"/>
      <c r="BG1550" s="1099"/>
      <c r="BH1550" s="103"/>
      <c r="BI1550" s="1099"/>
      <c r="BJ1550" s="103"/>
      <c r="BK1550" s="1099"/>
      <c r="BL1550" s="103"/>
      <c r="BM1550" s="103"/>
      <c r="BN1550" s="103"/>
      <c r="BO1550" s="103"/>
      <c r="BP1550" s="103"/>
      <c r="BQ1550" s="103"/>
      <c r="BR1550" s="103"/>
      <c r="BS1550" s="1093"/>
      <c r="BT1550" s="1093"/>
      <c r="BU1550" s="1093"/>
      <c r="BV1550" s="1093"/>
      <c r="BW1550" s="1093"/>
      <c r="BX1550" s="1093"/>
      <c r="BY1550" s="1096"/>
      <c r="CA1550" s="365" t="b">
        <f t="shared" si="704"/>
        <v>0</v>
      </c>
      <c r="CB1550" s="365" t="b">
        <f t="shared" si="705"/>
        <v>0</v>
      </c>
      <c r="CC1550" s="365">
        <f t="shared" si="706"/>
        <v>0</v>
      </c>
      <c r="CD1550" s="365" t="b">
        <f t="shared" si="707"/>
        <v>0</v>
      </c>
      <c r="CE1550" s="365" t="b">
        <f t="shared" si="708"/>
        <v>0</v>
      </c>
      <c r="CF1550" s="365" t="b">
        <f t="shared" si="709"/>
        <v>0</v>
      </c>
      <c r="CG1550" s="365" t="b">
        <f t="shared" si="710"/>
        <v>0</v>
      </c>
      <c r="CH1550" s="365" t="b">
        <f t="shared" si="711"/>
        <v>0</v>
      </c>
      <c r="CI1550" s="72" t="b">
        <f t="shared" si="712"/>
        <v>0</v>
      </c>
      <c r="CJ1550" s="72" t="b">
        <f t="shared" si="713"/>
        <v>0</v>
      </c>
      <c r="CK1550" s="72">
        <f t="shared" si="714"/>
        <v>0</v>
      </c>
      <c r="CL1550" s="72">
        <f t="shared" si="715"/>
        <v>0</v>
      </c>
      <c r="CM1550" s="72" t="b">
        <f t="shared" si="716"/>
        <v>0</v>
      </c>
      <c r="CN1550" s="72" t="b">
        <f t="shared" si="717"/>
        <v>0</v>
      </c>
      <c r="CP1550" s="13">
        <f t="shared" si="718"/>
        <v>0</v>
      </c>
      <c r="CQ1550" s="13" t="b">
        <f t="shared" si="719"/>
        <v>0</v>
      </c>
      <c r="CR1550" s="13" t="b">
        <f t="shared" si="720"/>
        <v>0</v>
      </c>
      <c r="CS1550" s="13" t="b">
        <f t="shared" si="726"/>
        <v>0</v>
      </c>
      <c r="CT1550" s="13" t="b">
        <f t="shared" si="725"/>
        <v>0</v>
      </c>
      <c r="CU1550" s="13" t="b">
        <f t="shared" si="698"/>
        <v>0</v>
      </c>
      <c r="CV1550" s="13" t="b">
        <f t="shared" si="721"/>
        <v>0</v>
      </c>
      <c r="CW1550" s="13" t="b">
        <f t="shared" si="722"/>
        <v>0</v>
      </c>
      <c r="CX1550" s="13" t="b">
        <f t="shared" si="723"/>
        <v>0</v>
      </c>
      <c r="CY1550" s="13" t="b">
        <f t="shared" si="724"/>
        <v>0</v>
      </c>
    </row>
    <row r="1551" spans="1:103" ht="15" thickBot="1">
      <c r="A1551" s="932"/>
      <c r="B1551" s="1099"/>
      <c r="C1551" s="1099"/>
      <c r="D1551" s="1099"/>
      <c r="E1551" s="1099"/>
      <c r="F1551" s="1099"/>
      <c r="G1551" s="1099"/>
      <c r="H1551" s="1099"/>
      <c r="I1551" s="1099"/>
      <c r="J1551" s="1099"/>
      <c r="K1551" s="1099"/>
      <c r="L1551" s="1099"/>
      <c r="M1551" s="1099"/>
      <c r="N1551" s="1099"/>
      <c r="O1551" s="1099"/>
      <c r="P1551" s="1099"/>
      <c r="Q1551" s="941"/>
      <c r="R1551" s="1099"/>
      <c r="S1551" s="1099"/>
      <c r="T1551" s="1099"/>
      <c r="U1551" s="1099"/>
      <c r="V1551" s="1099"/>
      <c r="W1551" s="103"/>
      <c r="X1551" s="103"/>
      <c r="Y1551" s="103"/>
      <c r="Z1551" s="103"/>
      <c r="AA1551" s="103" t="s">
        <v>38</v>
      </c>
      <c r="AB1551" s="104"/>
      <c r="AC1551" s="104"/>
      <c r="AD1551" s="103"/>
      <c r="AE1551" s="1099"/>
      <c r="AF1551" s="334">
        <f t="shared" si="699"/>
        <v>0</v>
      </c>
      <c r="AG1551" s="272">
        <f>IF(R1551="kompletna",Q1551*J1551*0.0036*'lista, wskaźniki'!$F$13, IF(R1551="częściowa",Q1551*J1551*0.0036*'lista, wskaźniki'!$F$14, IF(R1551="brak",Q1551*J1551*0.0036*'lista, wskaźniki'!$F$15,)))</f>
        <v>0</v>
      </c>
      <c r="AH1551" s="334">
        <f>IF(Y1551="inne",K1551*'lista, wskaźniki'!$E$35,IF(Y1551="to samo źródło",0,IF(Y1551=0,0)))</f>
        <v>0</v>
      </c>
      <c r="AI1551" s="334">
        <f>IF(AA1551="gaz z sieci",AC1551*'lista, wskaźniki'!$D$21)</f>
        <v>0</v>
      </c>
      <c r="AJ1551" s="272">
        <f>IF(AA1551="węgiel",AB1551*'lista, wskaźniki'!$D$20, IF('Sektor mieszkaniowy'!AA1551="drewno",'Sektor mieszkaniowy'!AB1551*'lista, wskaźniki'!$D$22,IF('Sektor mieszkaniowy'!AA1551="pellet",AB1551*'lista, wskaźniki'!$D$23,IF('Sektor mieszkaniowy'!AA1551="gaz z sieci",AB1551*'lista, wskaźniki'!$D$21,IF('Sektor mieszkaniowy'!AA1551="olej opałowy",'Sektor mieszkaniowy'!AB1551*'lista, wskaźniki'!$D$24)))))</f>
        <v>0</v>
      </c>
      <c r="AK1551" s="1102"/>
      <c r="AL1551" s="1099"/>
      <c r="AM1551" s="20">
        <f>IF(AA1551="węgiel",AF1551*1/3.6*'lista, wskaźniki'!$F$20,IF(AA1551="drewno",AF1551*1/3.6*'lista, wskaźniki'!$F$22,IF(AA1551="pellet",AF1551*1/3.6*'lista, wskaźniki'!$F$23,IF(AA1551="gaz z sieci",AF1551*1/3.6*'lista, wskaźniki'!$F$21,IF(AA1551="olej opałowy",AF1551*1/3.6*'lista, wskaźniki'!$F$24,0)))))</f>
        <v>0</v>
      </c>
      <c r="AN1551" s="20">
        <f>IF(AA1551="węgiel",AF1551*'lista, wskaźniki'!$E$42,IF(AA1551="drewno",AF1551*'lista, wskaźniki'!$G$42,IF(AA1551="pellet",AF1551*'lista, wskaźniki'!$H$42,IF(AA1551="gaz z sieci",AF1551*'lista, wskaźniki'!$F$42,IF(AA1551="olej opałowy",AF1551*'lista, wskaźniki'!$I$42,0)))))</f>
        <v>0</v>
      </c>
      <c r="AO1551" s="20">
        <f>IF(AA1551="węgiel",AF1551*'lista, wskaźniki'!$E$43,IF(AA1551="drewno",AF1551*'lista, wskaźniki'!$G$43,IF(AA1551="pellet",AF1551*'lista, wskaźniki'!$H$43,IF(AA1551="gaz z sieci",AF1551*'lista, wskaźniki'!$F$43,IF(AA1551="olej opałowy",AF1551*'lista, wskaźniki'!$I$43,0)))))</f>
        <v>0</v>
      </c>
      <c r="AP1551" s="20">
        <f>IF(AA1551="węgiel",AF1551*'lista, wskaźniki'!$E$44,IF(AA1551="drewno",AF1551*'lista, wskaźniki'!$G$44,IF(AA1551="pellet",AF1551*'lista, wskaźniki'!$H$44,IF(AA1551="gaz z sieci",AF1551*'lista, wskaźniki'!$F$44,IF(AA1551="olej opałowy",AF1551*'lista, wskaźniki'!$I$44,0)))))</f>
        <v>0</v>
      </c>
      <c r="AQ1551" s="20" t="b">
        <f>IF(Z1551="gaz",AH1551*1/3.6*'lista, wskaźniki'!$F$21,IF(Z1551="energia elektryczna",AH1551*1/3.6*'lista, wskaźniki'!$F$26))</f>
        <v>0</v>
      </c>
      <c r="AR1551" s="20" t="b">
        <f>IF(Z1551="gaz",AH1551*'lista, wskaźniki'!$F$42,IF(Z1551="energia elektryczna",AH1551*0))</f>
        <v>0</v>
      </c>
      <c r="AS1551" s="20" t="b">
        <f>IF(Z1551="gaz",AH1551*'lista, wskaźniki'!$F$43,IF(Z1551="energia elektryczna",AH1551*0))</f>
        <v>0</v>
      </c>
      <c r="AT1551" s="20" t="b">
        <f>IF(Z1551="gaz",AH1551*'lista, wskaźniki'!$F$44,IF(Z1551="energia elektryczna",AH1551*0))</f>
        <v>0</v>
      </c>
      <c r="AU1551" s="20">
        <f>AI1551*1/3.6*'lista, wskaźniki'!$F$21</f>
        <v>0</v>
      </c>
      <c r="AV1551" s="20">
        <f>AI1551*'lista, wskaźniki'!$F$42</f>
        <v>0</v>
      </c>
      <c r="AW1551" s="20">
        <f>AI1551*'lista, wskaźniki'!$F$43</f>
        <v>0</v>
      </c>
      <c r="AX1551" s="20">
        <f>AI1551*'lista, wskaźniki'!$F$44</f>
        <v>0</v>
      </c>
      <c r="AY1551" s="20">
        <f>AK1551*'lista, wskaźniki'!$F$26</f>
        <v>0</v>
      </c>
      <c r="AZ1551" s="20">
        <f t="shared" si="700"/>
        <v>0</v>
      </c>
      <c r="BA1551" s="20">
        <f t="shared" si="701"/>
        <v>0</v>
      </c>
      <c r="BB1551" s="20">
        <f t="shared" si="702"/>
        <v>0</v>
      </c>
      <c r="BC1551" s="20">
        <f t="shared" si="703"/>
        <v>0</v>
      </c>
      <c r="BD1551" s="1099"/>
      <c r="BE1551" s="1099"/>
      <c r="BF1551" s="1099"/>
      <c r="BG1551" s="1099"/>
      <c r="BH1551" s="103"/>
      <c r="BI1551" s="1099"/>
      <c r="BJ1551" s="103"/>
      <c r="BK1551" s="1099"/>
      <c r="BL1551" s="103"/>
      <c r="BM1551" s="103"/>
      <c r="BN1551" s="103"/>
      <c r="BO1551" s="103"/>
      <c r="BP1551" s="103"/>
      <c r="BQ1551" s="103"/>
      <c r="BR1551" s="103"/>
      <c r="BS1551" s="1093"/>
      <c r="BT1551" s="1093"/>
      <c r="BU1551" s="1093"/>
      <c r="BV1551" s="1093"/>
      <c r="BW1551" s="1093"/>
      <c r="BX1551" s="1093"/>
      <c r="BY1551" s="1096"/>
      <c r="CA1551" s="365" t="b">
        <f t="shared" si="704"/>
        <v>0</v>
      </c>
      <c r="CB1551" s="365" t="b">
        <f t="shared" si="705"/>
        <v>0</v>
      </c>
      <c r="CC1551" s="365" t="b">
        <f t="shared" si="706"/>
        <v>0</v>
      </c>
      <c r="CD1551" s="365">
        <f t="shared" si="707"/>
        <v>0</v>
      </c>
      <c r="CE1551" s="365" t="b">
        <f t="shared" si="708"/>
        <v>0</v>
      </c>
      <c r="CF1551" s="365" t="b">
        <f t="shared" si="709"/>
        <v>0</v>
      </c>
      <c r="CG1551" s="365" t="b">
        <f t="shared" si="710"/>
        <v>0</v>
      </c>
      <c r="CH1551" s="365">
        <f t="shared" si="711"/>
        <v>0</v>
      </c>
      <c r="CI1551" s="72" t="b">
        <f t="shared" si="712"/>
        <v>0</v>
      </c>
      <c r="CJ1551" s="72" t="b">
        <f t="shared" si="713"/>
        <v>0</v>
      </c>
      <c r="CK1551" s="72" t="b">
        <f t="shared" si="714"/>
        <v>0</v>
      </c>
      <c r="CL1551" s="72">
        <f t="shared" si="715"/>
        <v>0</v>
      </c>
      <c r="CM1551" s="72" t="b">
        <f t="shared" si="716"/>
        <v>0</v>
      </c>
      <c r="CN1551" s="72" t="b">
        <f t="shared" si="717"/>
        <v>0</v>
      </c>
      <c r="CP1551" s="13">
        <f t="shared" si="718"/>
        <v>0</v>
      </c>
      <c r="CQ1551" s="13" t="b">
        <f t="shared" si="719"/>
        <v>0</v>
      </c>
      <c r="CR1551" s="13" t="b">
        <f t="shared" si="720"/>
        <v>0</v>
      </c>
      <c r="CS1551" s="13" t="b">
        <f t="shared" si="726"/>
        <v>0</v>
      </c>
      <c r="CT1551" s="13" t="b">
        <f t="shared" si="725"/>
        <v>0</v>
      </c>
      <c r="CU1551" s="13" t="b">
        <f t="shared" si="698"/>
        <v>0</v>
      </c>
      <c r="CV1551" s="13" t="b">
        <f t="shared" si="721"/>
        <v>0</v>
      </c>
      <c r="CW1551" s="13" t="b">
        <f t="shared" si="722"/>
        <v>0</v>
      </c>
      <c r="CX1551" s="13" t="b">
        <f t="shared" si="723"/>
        <v>0</v>
      </c>
      <c r="CY1551" s="13" t="b">
        <f t="shared" si="724"/>
        <v>0</v>
      </c>
    </row>
    <row r="1552" spans="1:103" ht="15" thickBot="1">
      <c r="A1552" s="933"/>
      <c r="B1552" s="1100"/>
      <c r="C1552" s="1100"/>
      <c r="D1552" s="1100"/>
      <c r="E1552" s="1100"/>
      <c r="F1552" s="1100"/>
      <c r="G1552" s="1100"/>
      <c r="H1552" s="1100"/>
      <c r="I1552" s="1100"/>
      <c r="J1552" s="1100"/>
      <c r="K1552" s="1100"/>
      <c r="L1552" s="1100"/>
      <c r="M1552" s="1100"/>
      <c r="N1552" s="1100"/>
      <c r="O1552" s="1100"/>
      <c r="P1552" s="1100"/>
      <c r="Q1552" s="942"/>
      <c r="R1552" s="1100"/>
      <c r="S1552" s="1100"/>
      <c r="T1552" s="1100"/>
      <c r="U1552" s="1100"/>
      <c r="V1552" s="1100"/>
      <c r="W1552" s="105"/>
      <c r="X1552" s="105"/>
      <c r="Y1552" s="105"/>
      <c r="Z1552" s="105"/>
      <c r="AA1552" s="105" t="s">
        <v>37</v>
      </c>
      <c r="AB1552" s="106"/>
      <c r="AC1552" s="106"/>
      <c r="AD1552" s="105"/>
      <c r="AE1552" s="1100"/>
      <c r="AF1552" s="334">
        <f t="shared" si="699"/>
        <v>0</v>
      </c>
      <c r="AG1552" s="272">
        <f>IF(R1552="kompletna",Q1552*J1552*0.0036*'lista, wskaźniki'!$F$13, IF(R1552="częściowa",Q1552*J1552*0.0036*'lista, wskaźniki'!$F$14, IF(R1552="brak",Q1552*J1552*0.0036*'lista, wskaźniki'!$F$15,)))</f>
        <v>0</v>
      </c>
      <c r="AH1552" s="334">
        <f>IF(Y1552="inne",K1552*'lista, wskaźniki'!$E$35,IF(Y1552="to samo źródło",0,IF(Y1552=0,0)))</f>
        <v>0</v>
      </c>
      <c r="AI1552" s="334" t="b">
        <f>IF(AA1552="gaz z sieci",AC1552*'lista, wskaźniki'!$D$21)</f>
        <v>0</v>
      </c>
      <c r="AJ1552" s="272">
        <f>IF(AA1552="węgiel",AB1552*'lista, wskaźniki'!$D$20, IF('Sektor mieszkaniowy'!AA1552="drewno",'Sektor mieszkaniowy'!AB1552*'lista, wskaźniki'!$D$22,IF('Sektor mieszkaniowy'!AA1552="pellet",AB1552*'lista, wskaźniki'!$D$23,IF('Sektor mieszkaniowy'!AA1552="gaz z sieci",AB1552*'lista, wskaźniki'!$D$21,IF('Sektor mieszkaniowy'!AA1552="olej opałowy",'Sektor mieszkaniowy'!AB1552*'lista, wskaźniki'!$D$24)))))</f>
        <v>0</v>
      </c>
      <c r="AK1552" s="1103"/>
      <c r="AL1552" s="1100"/>
      <c r="AM1552" s="20">
        <f>IF(AA1552="węgiel",AF1552*1/3.6*'lista, wskaźniki'!$F$20,IF(AA1552="drewno",AF1552*1/3.6*'lista, wskaźniki'!$F$22,IF(AA1552="pellet",AF1552*1/3.6*'lista, wskaźniki'!$F$23,IF(AA1552="gaz z sieci",AF1552*1/3.6*'lista, wskaźniki'!$F$21,IF(AA1552="olej opałowy",AF1552*1/3.6*'lista, wskaźniki'!$F$24,0)))))</f>
        <v>0</v>
      </c>
      <c r="AN1552" s="20">
        <f>IF(AA1552="węgiel",AF1552*'lista, wskaźniki'!$E$42,IF(AA1552="drewno",AF1552*'lista, wskaźniki'!$G$42,IF(AA1552="pellet",AF1552*'lista, wskaźniki'!$H$42,IF(AA1552="gaz z sieci",AF1552*'lista, wskaźniki'!$F$42,IF(AA1552="olej opałowy",AF1552*'lista, wskaźniki'!$I$42,0)))))</f>
        <v>0</v>
      </c>
      <c r="AO1552" s="20">
        <f>IF(AA1552="węgiel",AF1552*'lista, wskaźniki'!$E$43,IF(AA1552="drewno",AF1552*'lista, wskaźniki'!$G$43,IF(AA1552="pellet",AF1552*'lista, wskaźniki'!$H$43,IF(AA1552="gaz z sieci",AF1552*'lista, wskaźniki'!$F$43,IF(AA1552="olej opałowy",AF1552*'lista, wskaźniki'!$I$43,0)))))</f>
        <v>0</v>
      </c>
      <c r="AP1552" s="20">
        <f>IF(AA1552="węgiel",AF1552*'lista, wskaźniki'!$E$44,IF(AA1552="drewno",AF1552*'lista, wskaźniki'!$G$44,IF(AA1552="pellet",AF1552*'lista, wskaźniki'!$H$44,IF(AA1552="gaz z sieci",AF1552*'lista, wskaźniki'!$F$44,IF(AA1552="olej opałowy",AF1552*'lista, wskaźniki'!$I$44,0)))))</f>
        <v>0</v>
      </c>
      <c r="AQ1552" s="20" t="b">
        <f>IF(Z1552="gaz",AH1552*1/3.6*'lista, wskaźniki'!$F$21,IF(Z1552="energia elektryczna",AH1552*1/3.6*'lista, wskaźniki'!$F$26))</f>
        <v>0</v>
      </c>
      <c r="AR1552" s="20" t="b">
        <f>IF(Z1552="gaz",AH1552*'lista, wskaźniki'!$F$42,IF(Z1552="energia elektryczna",AH1552*0))</f>
        <v>0</v>
      </c>
      <c r="AS1552" s="20" t="b">
        <f>IF(Z1552="gaz",AH1552*'lista, wskaźniki'!$F$43,IF(Z1552="energia elektryczna",AH1552*0))</f>
        <v>0</v>
      </c>
      <c r="AT1552" s="20" t="b">
        <f>IF(Z1552="gaz",AH1552*'lista, wskaźniki'!$F$44,IF(Z1552="energia elektryczna",AH1552*0))</f>
        <v>0</v>
      </c>
      <c r="AU1552" s="20">
        <f>AI1552*1/3.6*'lista, wskaźniki'!$F$21</f>
        <v>0</v>
      </c>
      <c r="AV1552" s="20">
        <f>AI1552*'lista, wskaźniki'!$F$42</f>
        <v>0</v>
      </c>
      <c r="AW1552" s="20">
        <f>AI1552*'lista, wskaźniki'!$F$43</f>
        <v>0</v>
      </c>
      <c r="AX1552" s="20">
        <f>AI1552*'lista, wskaźniki'!$F$44</f>
        <v>0</v>
      </c>
      <c r="AY1552" s="20">
        <f>AK1552*'lista, wskaźniki'!$F$26</f>
        <v>0</v>
      </c>
      <c r="AZ1552" s="20">
        <f t="shared" si="700"/>
        <v>0</v>
      </c>
      <c r="BA1552" s="20">
        <f t="shared" si="701"/>
        <v>0</v>
      </c>
      <c r="BB1552" s="20">
        <f t="shared" si="702"/>
        <v>0</v>
      </c>
      <c r="BC1552" s="20">
        <f t="shared" si="703"/>
        <v>0</v>
      </c>
      <c r="BD1552" s="1100"/>
      <c r="BE1552" s="1100"/>
      <c r="BF1552" s="1100"/>
      <c r="BG1552" s="1100"/>
      <c r="BH1552" s="105"/>
      <c r="BI1552" s="1100"/>
      <c r="BJ1552" s="105"/>
      <c r="BK1552" s="1100"/>
      <c r="BL1552" s="105"/>
      <c r="BM1552" s="105"/>
      <c r="BN1552" s="105"/>
      <c r="BO1552" s="105"/>
      <c r="BP1552" s="105"/>
      <c r="BQ1552" s="105"/>
      <c r="BR1552" s="105"/>
      <c r="BS1552" s="1094"/>
      <c r="BT1552" s="1094"/>
      <c r="BU1552" s="1094"/>
      <c r="BV1552" s="1094"/>
      <c r="BW1552" s="1094"/>
      <c r="BX1552" s="1094"/>
      <c r="BY1552" s="1097"/>
      <c r="CA1552" s="365" t="b">
        <f t="shared" si="704"/>
        <v>0</v>
      </c>
      <c r="CB1552" s="365" t="b">
        <f t="shared" si="705"/>
        <v>0</v>
      </c>
      <c r="CC1552" s="365" t="b">
        <f t="shared" si="706"/>
        <v>0</v>
      </c>
      <c r="CD1552" s="365" t="b">
        <f t="shared" si="707"/>
        <v>0</v>
      </c>
      <c r="CE1552" s="365">
        <f t="shared" si="708"/>
        <v>0</v>
      </c>
      <c r="CF1552" s="365" t="b">
        <f t="shared" si="709"/>
        <v>0</v>
      </c>
      <c r="CG1552" s="365" t="b">
        <f t="shared" si="710"/>
        <v>0</v>
      </c>
      <c r="CH1552" s="365" t="b">
        <f t="shared" si="711"/>
        <v>0</v>
      </c>
      <c r="CI1552" s="72" t="b">
        <f t="shared" si="712"/>
        <v>0</v>
      </c>
      <c r="CJ1552" s="72" t="b">
        <f t="shared" si="713"/>
        <v>0</v>
      </c>
      <c r="CK1552" s="72" t="b">
        <f t="shared" si="714"/>
        <v>0</v>
      </c>
      <c r="CL1552" s="72">
        <f t="shared" si="715"/>
        <v>0</v>
      </c>
      <c r="CM1552" s="72">
        <f t="shared" si="716"/>
        <v>0</v>
      </c>
      <c r="CN1552" s="72" t="b">
        <f t="shared" si="717"/>
        <v>0</v>
      </c>
      <c r="CP1552" s="13">
        <f t="shared" si="718"/>
        <v>0</v>
      </c>
      <c r="CQ1552" s="13" t="b">
        <f t="shared" si="719"/>
        <v>0</v>
      </c>
      <c r="CR1552" s="13" t="b">
        <f t="shared" si="720"/>
        <v>0</v>
      </c>
      <c r="CS1552" s="13" t="b">
        <f t="shared" si="726"/>
        <v>0</v>
      </c>
      <c r="CT1552" s="13" t="b">
        <f t="shared" si="725"/>
        <v>0</v>
      </c>
      <c r="CU1552" s="13" t="b">
        <f t="shared" si="698"/>
        <v>0</v>
      </c>
      <c r="CV1552" s="13" t="b">
        <f t="shared" si="721"/>
        <v>0</v>
      </c>
      <c r="CW1552" s="13" t="b">
        <f t="shared" si="722"/>
        <v>0</v>
      </c>
      <c r="CX1552" s="13" t="b">
        <f t="shared" si="723"/>
        <v>0</v>
      </c>
      <c r="CY1552" s="13" t="b">
        <f t="shared" si="724"/>
        <v>0</v>
      </c>
    </row>
    <row r="1553" spans="1:103" ht="15" thickBot="1">
      <c r="A1553" s="931">
        <v>311</v>
      </c>
      <c r="B1553" s="1098" t="s">
        <v>214</v>
      </c>
      <c r="C1553" s="1098">
        <v>33</v>
      </c>
      <c r="D1553" s="1098" t="s">
        <v>1</v>
      </c>
      <c r="E1553" s="1098" t="s">
        <v>5</v>
      </c>
      <c r="F1553" s="1098">
        <v>2</v>
      </c>
      <c r="G1553" s="1098">
        <v>2</v>
      </c>
      <c r="H1553" s="1098"/>
      <c r="I1553" s="1098" t="s">
        <v>11</v>
      </c>
      <c r="J1553" s="1098"/>
      <c r="K1553" s="1098"/>
      <c r="L1553" s="1098" t="s">
        <v>16</v>
      </c>
      <c r="M1553" s="1098"/>
      <c r="N1553" s="1098" t="s">
        <v>17</v>
      </c>
      <c r="O1553" s="1098"/>
      <c r="P1553" s="1098" t="s">
        <v>16</v>
      </c>
      <c r="Q1553" s="940">
        <f>IF(I1553="&lt;1966",'lista, wskaźniki'!$G$4,IF(I1553="1967-1985",'lista, wskaźniki'!$G$5,IF(I1553="1986-1992",'lista, wskaźniki'!$G$6,IF(I1553="1993-1996",'lista, wskaźniki'!$G$7,IF(I1553="&gt;1997",'lista, wskaźniki'!$G$8,IF(I1553=0,'lista, wskaźniki'!$G$4))))))</f>
        <v>250</v>
      </c>
      <c r="R1553" s="1098" t="s">
        <v>23</v>
      </c>
      <c r="S1553" s="1098" t="s">
        <v>27</v>
      </c>
      <c r="T1553" s="1098">
        <v>17</v>
      </c>
      <c r="U1553" s="1098">
        <v>2005</v>
      </c>
      <c r="V1553" s="1098"/>
      <c r="W1553" s="101" t="s">
        <v>35</v>
      </c>
      <c r="X1553" s="101" t="s">
        <v>39</v>
      </c>
      <c r="Y1553" s="101" t="s">
        <v>42</v>
      </c>
      <c r="Z1553" s="101"/>
      <c r="AA1553" s="101" t="s">
        <v>35</v>
      </c>
      <c r="AB1553" s="102">
        <v>2</v>
      </c>
      <c r="AC1553" s="102"/>
      <c r="AD1553" s="101">
        <v>1600</v>
      </c>
      <c r="AE1553" s="1098">
        <v>11</v>
      </c>
      <c r="AF1553" s="334">
        <f t="shared" si="699"/>
        <v>45.26</v>
      </c>
      <c r="AG1553" s="272">
        <f>IF(R1553="kompletna",Q1553*J1553*0.0036*'lista, wskaźniki'!$F$13, IF(R1553="częściowa",Q1553*J1553*0.0036*'lista, wskaźniki'!$F$14, IF(R1553="brak",Q1553*J1553*0.0036*'lista, wskaźniki'!$F$15,)))</f>
        <v>0</v>
      </c>
      <c r="AH1553" s="334">
        <f>IF(Y1553="inne",K1553*'lista, wskaźniki'!$E$35,IF(Y1553="to samo źródło",0,IF(Y1553=0,0)))</f>
        <v>0</v>
      </c>
      <c r="AI1553" s="334" t="b">
        <f>IF(AA1553="gaz z sieci",AC1553*'lista, wskaźniki'!$D$21)</f>
        <v>0</v>
      </c>
      <c r="AJ1553" s="272">
        <f>IF(AA1553="węgiel",AB1553*'lista, wskaźniki'!$D$20, IF('Sektor mieszkaniowy'!AA1553="drewno",'Sektor mieszkaniowy'!AB1553*'lista, wskaźniki'!$D$22,IF('Sektor mieszkaniowy'!AA1553="pellet",AB1553*'lista, wskaźniki'!$D$23,IF('Sektor mieszkaniowy'!AA1553="gaz z sieci",AB1553*'lista, wskaźniki'!$D$21,IF('Sektor mieszkaniowy'!AA1553="olej opałowy",'Sektor mieszkaniowy'!AB1553*'lista, wskaźniki'!$D$24)))))</f>
        <v>45.26</v>
      </c>
      <c r="AK1553" s="1101">
        <f>AL1553/'lista, wskaźniki'!$A$127</f>
        <v>1.5384615384615385</v>
      </c>
      <c r="AL1553" s="1098">
        <v>1000</v>
      </c>
      <c r="AM1553" s="20">
        <f>IF(AA1553="węgiel",AF1553*1/3.6*'lista, wskaźniki'!$F$20,IF(AA1553="drewno",AF1553*1/3.6*'lista, wskaźniki'!$F$22,IF(AA1553="pellet",AF1553*1/3.6*'lista, wskaźniki'!$F$23,IF(AA1553="gaz z sieci",AF1553*1/3.6*'lista, wskaźniki'!$F$21,IF(AA1553="olej opałowy",AF1553*1/3.6*'lista, wskaźniki'!$F$24,0)))))</f>
        <v>4.2874797999999998</v>
      </c>
      <c r="AN1553" s="20">
        <f>IF(AA1553="węgiel",AF1553*'lista, wskaźniki'!$E$42,IF(AA1553="drewno",AF1553*'lista, wskaźniki'!$G$42,IF(AA1553="pellet",AF1553*'lista, wskaźniki'!$H$42,IF(AA1553="gaz z sieci",AF1553*'lista, wskaźniki'!$F$42,IF(AA1553="olej opałowy",AF1553*'lista, wskaźniki'!$I$42,0)))))</f>
        <v>1.71988E-2</v>
      </c>
      <c r="AO1553" s="20">
        <f>IF(AA1553="węgiel",AF1553*'lista, wskaźniki'!$E$43,IF(AA1553="drewno",AF1553*'lista, wskaźniki'!$G$43,IF(AA1553="pellet",AF1553*'lista, wskaźniki'!$H$43,IF(AA1553="gaz z sieci",AF1553*'lista, wskaźniki'!$F$43,IF(AA1553="olej opałowy",AF1553*'lista, wskaźniki'!$I$43,0)))))</f>
        <v>1.6293600000000002E-2</v>
      </c>
      <c r="AP1553" s="20">
        <f>IF(AA1553="węgiel",AF1553*'lista, wskaźniki'!$E$44,IF(AA1553="drewno",AF1553*'lista, wskaźniki'!$G$44,IF(AA1553="pellet",AF1553*'lista, wskaźniki'!$H$44,IF(AA1553="gaz z sieci",AF1553*'lista, wskaźniki'!$F$44,IF(AA1553="olej opałowy",AF1553*'lista, wskaźniki'!$I$44,0)))))</f>
        <v>1.22202E-5</v>
      </c>
      <c r="AQ1553" s="20" t="b">
        <f>IF(Z1553="gaz",AH1553*1/3.6*'lista, wskaźniki'!$F$21,IF(Z1553="energia elektryczna",AH1553*1/3.6*'lista, wskaźniki'!$F$26))</f>
        <v>0</v>
      </c>
      <c r="AR1553" s="20" t="b">
        <f>IF(Z1553="gaz",AH1553*'lista, wskaźniki'!$F$42,IF(Z1553="energia elektryczna",AH1553*0))</f>
        <v>0</v>
      </c>
      <c r="AS1553" s="20" t="b">
        <f>IF(Z1553="gaz",AH1553*'lista, wskaźniki'!$F$43,IF(Z1553="energia elektryczna",AH1553*0))</f>
        <v>0</v>
      </c>
      <c r="AT1553" s="20" t="b">
        <f>IF(Z1553="gaz",AH1553*'lista, wskaźniki'!$F$44,IF(Z1553="energia elektryczna",AH1553*0))</f>
        <v>0</v>
      </c>
      <c r="AU1553" s="20">
        <f>AI1553*1/3.6*'lista, wskaźniki'!$F$21</f>
        <v>0</v>
      </c>
      <c r="AV1553" s="20">
        <f>AI1553*'lista, wskaźniki'!$F$42</f>
        <v>0</v>
      </c>
      <c r="AW1553" s="20">
        <f>AI1553*'lista, wskaźniki'!$F$43</f>
        <v>0</v>
      </c>
      <c r="AX1553" s="20">
        <f>AI1553*'lista, wskaźniki'!$F$44</f>
        <v>0</v>
      </c>
      <c r="AY1553" s="20">
        <f>AK1553*'lista, wskaźniki'!$F$26</f>
        <v>1.3692307692307693</v>
      </c>
      <c r="AZ1553" s="20">
        <f t="shared" si="700"/>
        <v>5.6567105692307695</v>
      </c>
      <c r="BA1553" s="20">
        <f t="shared" si="701"/>
        <v>1.71988E-2</v>
      </c>
      <c r="BB1553" s="20">
        <f t="shared" si="702"/>
        <v>1.6293600000000002E-2</v>
      </c>
      <c r="BC1553" s="20">
        <f t="shared" si="703"/>
        <v>1.22202E-5</v>
      </c>
      <c r="BD1553" s="1098" t="s">
        <v>17</v>
      </c>
      <c r="BE1553" s="1098" t="s">
        <v>16</v>
      </c>
      <c r="BF1553" s="1098" t="s">
        <v>17</v>
      </c>
      <c r="BG1553" s="1098" t="s">
        <v>16</v>
      </c>
      <c r="BH1553" s="101" t="s">
        <v>35</v>
      </c>
      <c r="BI1553" s="1098" t="s">
        <v>16</v>
      </c>
      <c r="BJ1553" s="101" t="s">
        <v>52</v>
      </c>
      <c r="BK1553" s="1098" t="s">
        <v>17</v>
      </c>
      <c r="BL1553" s="101"/>
      <c r="BM1553" s="101"/>
      <c r="BN1553" s="101"/>
      <c r="BO1553" s="101" t="s">
        <v>57</v>
      </c>
      <c r="BP1553" s="101" t="s">
        <v>52</v>
      </c>
      <c r="BQ1553" s="101" t="s">
        <v>120</v>
      </c>
      <c r="BR1553" s="101">
        <v>2</v>
      </c>
      <c r="BS1553" s="1092"/>
      <c r="BT1553" s="1092"/>
      <c r="BU1553" s="1092"/>
      <c r="BV1553" s="1092"/>
      <c r="BW1553" s="1092"/>
      <c r="BX1553" s="1092"/>
      <c r="BY1553" s="1095"/>
      <c r="CA1553" s="365">
        <f t="shared" si="704"/>
        <v>45.26</v>
      </c>
      <c r="CB1553" s="365" t="b">
        <f t="shared" si="705"/>
        <v>0</v>
      </c>
      <c r="CC1553" s="365" t="b">
        <f t="shared" si="706"/>
        <v>0</v>
      </c>
      <c r="CD1553" s="365" t="b">
        <f t="shared" si="707"/>
        <v>0</v>
      </c>
      <c r="CE1553" s="365" t="b">
        <f t="shared" si="708"/>
        <v>0</v>
      </c>
      <c r="CF1553" s="365" t="b">
        <f t="shared" si="709"/>
        <v>0</v>
      </c>
      <c r="CG1553" s="365" t="b">
        <f t="shared" si="710"/>
        <v>0</v>
      </c>
      <c r="CH1553" s="365" t="b">
        <f t="shared" si="711"/>
        <v>0</v>
      </c>
      <c r="CI1553" s="72">
        <f t="shared" si="712"/>
        <v>45.26</v>
      </c>
      <c r="CJ1553" s="72" t="b">
        <f t="shared" si="713"/>
        <v>0</v>
      </c>
      <c r="CK1553" s="72" t="b">
        <f t="shared" si="714"/>
        <v>0</v>
      </c>
      <c r="CL1553" s="72">
        <f t="shared" si="715"/>
        <v>0</v>
      </c>
      <c r="CM1553" s="72" t="b">
        <f t="shared" si="716"/>
        <v>0</v>
      </c>
      <c r="CN1553" s="72" t="b">
        <f t="shared" si="717"/>
        <v>0</v>
      </c>
      <c r="CP1553" s="13" t="b">
        <f t="shared" si="718"/>
        <v>0</v>
      </c>
      <c r="CQ1553" s="13">
        <f t="shared" si="719"/>
        <v>0</v>
      </c>
      <c r="CR1553" s="13">
        <f t="shared" si="720"/>
        <v>0</v>
      </c>
      <c r="CS1553" s="13">
        <f t="shared" si="726"/>
        <v>0</v>
      </c>
      <c r="CT1553" s="13" t="b">
        <f t="shared" si="725"/>
        <v>0</v>
      </c>
      <c r="CU1553" s="13">
        <f t="shared" si="698"/>
        <v>0</v>
      </c>
      <c r="CV1553" s="13" t="b">
        <f t="shared" si="721"/>
        <v>0</v>
      </c>
      <c r="CW1553" s="13">
        <f t="shared" si="722"/>
        <v>0</v>
      </c>
      <c r="CX1553" s="13" t="b">
        <f t="shared" si="723"/>
        <v>0</v>
      </c>
      <c r="CY1553" s="13">
        <f t="shared" si="724"/>
        <v>0</v>
      </c>
    </row>
    <row r="1554" spans="1:103" ht="15" thickBot="1">
      <c r="A1554" s="932"/>
      <c r="B1554" s="1099"/>
      <c r="C1554" s="1099"/>
      <c r="D1554" s="1099"/>
      <c r="E1554" s="1099"/>
      <c r="F1554" s="1099"/>
      <c r="G1554" s="1099"/>
      <c r="H1554" s="1099"/>
      <c r="I1554" s="1099"/>
      <c r="J1554" s="1099"/>
      <c r="K1554" s="1099"/>
      <c r="L1554" s="1099"/>
      <c r="M1554" s="1099"/>
      <c r="N1554" s="1099"/>
      <c r="O1554" s="1099"/>
      <c r="P1554" s="1099"/>
      <c r="Q1554" s="941"/>
      <c r="R1554" s="1099"/>
      <c r="S1554" s="1099"/>
      <c r="T1554" s="1099"/>
      <c r="U1554" s="1099"/>
      <c r="V1554" s="1099"/>
      <c r="W1554" s="103"/>
      <c r="X1554" s="103"/>
      <c r="Y1554" s="103"/>
      <c r="Z1554" s="103"/>
      <c r="AA1554" s="103" t="s">
        <v>36</v>
      </c>
      <c r="AB1554" s="104"/>
      <c r="AC1554" s="104"/>
      <c r="AD1554" s="103"/>
      <c r="AE1554" s="1099"/>
      <c r="AF1554" s="334">
        <f t="shared" si="699"/>
        <v>0</v>
      </c>
      <c r="AG1554" s="272">
        <f>IF(R1554="kompletna",Q1554*J1554*0.0036*'lista, wskaźniki'!$F$13, IF(R1554="częściowa",Q1554*J1554*0.0036*'lista, wskaźniki'!$F$14, IF(R1554="brak",Q1554*J1554*0.0036*'lista, wskaźniki'!$F$15,)))</f>
        <v>0</v>
      </c>
      <c r="AH1554" s="334">
        <f>IF(Y1554="inne",K1554*'lista, wskaźniki'!$E$35,IF(Y1554="to samo źródło",0,IF(Y1554=0,0)))</f>
        <v>0</v>
      </c>
      <c r="AI1554" s="334" t="b">
        <f>IF(AA1554="gaz z sieci",AC1554*'lista, wskaźniki'!$D$21)</f>
        <v>0</v>
      </c>
      <c r="AJ1554" s="272">
        <f>IF(AA1554="węgiel",AB1554*'lista, wskaźniki'!$D$20, IF('Sektor mieszkaniowy'!AA1554="drewno",'Sektor mieszkaniowy'!AB1554*'lista, wskaźniki'!$D$22,IF('Sektor mieszkaniowy'!AA1554="pellet",AB1554*'lista, wskaźniki'!$D$23,IF('Sektor mieszkaniowy'!AA1554="gaz z sieci",AB1554*'lista, wskaźniki'!$D$21,IF('Sektor mieszkaniowy'!AA1554="olej opałowy",'Sektor mieszkaniowy'!AB1554*'lista, wskaźniki'!$D$24)))))</f>
        <v>0</v>
      </c>
      <c r="AK1554" s="1102"/>
      <c r="AL1554" s="1099"/>
      <c r="AM1554" s="20">
        <f>IF(AA1554="węgiel",AF1554*1/3.6*'lista, wskaźniki'!$F$20,IF(AA1554="drewno",AF1554*1/3.6*'lista, wskaźniki'!$F$22,IF(AA1554="pellet",AF1554*1/3.6*'lista, wskaźniki'!$F$23,IF(AA1554="gaz z sieci",AF1554*1/3.6*'lista, wskaźniki'!$F$21,IF(AA1554="olej opałowy",AF1554*1/3.6*'lista, wskaźniki'!$F$24,0)))))</f>
        <v>0</v>
      </c>
      <c r="AN1554" s="20">
        <f>IF(AA1554="węgiel",AF1554*'lista, wskaźniki'!$E$42,IF(AA1554="drewno",AF1554*'lista, wskaźniki'!$G$42,IF(AA1554="pellet",AF1554*'lista, wskaźniki'!$H$42,IF(AA1554="gaz z sieci",AF1554*'lista, wskaźniki'!$F$42,IF(AA1554="olej opałowy",AF1554*'lista, wskaźniki'!$I$42,0)))))</f>
        <v>0</v>
      </c>
      <c r="AO1554" s="20">
        <f>IF(AA1554="węgiel",AF1554*'lista, wskaźniki'!$E$43,IF(AA1554="drewno",AF1554*'lista, wskaźniki'!$G$43,IF(AA1554="pellet",AF1554*'lista, wskaźniki'!$H$43,IF(AA1554="gaz z sieci",AF1554*'lista, wskaźniki'!$F$43,IF(AA1554="olej opałowy",AF1554*'lista, wskaźniki'!$I$43,0)))))</f>
        <v>0</v>
      </c>
      <c r="AP1554" s="20">
        <f>IF(AA1554="węgiel",AF1554*'lista, wskaźniki'!$E$44,IF(AA1554="drewno",AF1554*'lista, wskaźniki'!$G$44,IF(AA1554="pellet",AF1554*'lista, wskaźniki'!$H$44,IF(AA1554="gaz z sieci",AF1554*'lista, wskaźniki'!$F$44,IF(AA1554="olej opałowy",AF1554*'lista, wskaźniki'!$I$44,0)))))</f>
        <v>0</v>
      </c>
      <c r="AQ1554" s="20" t="b">
        <f>IF(Z1554="gaz",AH1554*1/3.6*'lista, wskaźniki'!$F$21,IF(Z1554="energia elektryczna",AH1554*1/3.6*'lista, wskaźniki'!$F$26))</f>
        <v>0</v>
      </c>
      <c r="AR1554" s="20" t="b">
        <f>IF(Z1554="gaz",AH1554*'lista, wskaźniki'!$F$42,IF(Z1554="energia elektryczna",AH1554*0))</f>
        <v>0</v>
      </c>
      <c r="AS1554" s="20" t="b">
        <f>IF(Z1554="gaz",AH1554*'lista, wskaźniki'!$F$43,IF(Z1554="energia elektryczna",AH1554*0))</f>
        <v>0</v>
      </c>
      <c r="AT1554" s="20" t="b">
        <f>IF(Z1554="gaz",AH1554*'lista, wskaźniki'!$F$44,IF(Z1554="energia elektryczna",AH1554*0))</f>
        <v>0</v>
      </c>
      <c r="AU1554" s="20">
        <f>AI1554*1/3.6*'lista, wskaźniki'!$F$21</f>
        <v>0</v>
      </c>
      <c r="AV1554" s="20">
        <f>AI1554*'lista, wskaźniki'!$F$42</f>
        <v>0</v>
      </c>
      <c r="AW1554" s="20">
        <f>AI1554*'lista, wskaźniki'!$F$43</f>
        <v>0</v>
      </c>
      <c r="AX1554" s="20">
        <f>AI1554*'lista, wskaźniki'!$F$44</f>
        <v>0</v>
      </c>
      <c r="AY1554" s="20">
        <f>AK1554*'lista, wskaźniki'!$F$26</f>
        <v>0</v>
      </c>
      <c r="AZ1554" s="20">
        <f t="shared" si="700"/>
        <v>0</v>
      </c>
      <c r="BA1554" s="20">
        <f t="shared" si="701"/>
        <v>0</v>
      </c>
      <c r="BB1554" s="20">
        <f t="shared" si="702"/>
        <v>0</v>
      </c>
      <c r="BC1554" s="20">
        <f t="shared" si="703"/>
        <v>0</v>
      </c>
      <c r="BD1554" s="1099"/>
      <c r="BE1554" s="1099"/>
      <c r="BF1554" s="1099"/>
      <c r="BG1554" s="1099"/>
      <c r="BH1554" s="103"/>
      <c r="BI1554" s="1099"/>
      <c r="BJ1554" s="103"/>
      <c r="BK1554" s="1099"/>
      <c r="BL1554" s="103"/>
      <c r="BM1554" s="103"/>
      <c r="BN1554" s="103"/>
      <c r="BO1554" s="103"/>
      <c r="BP1554" s="103"/>
      <c r="BQ1554" s="103"/>
      <c r="BR1554" s="103"/>
      <c r="BS1554" s="1093"/>
      <c r="BT1554" s="1093"/>
      <c r="BU1554" s="1093"/>
      <c r="BV1554" s="1093"/>
      <c r="BW1554" s="1093"/>
      <c r="BX1554" s="1093"/>
      <c r="BY1554" s="1096"/>
      <c r="CA1554" s="365" t="b">
        <f t="shared" si="704"/>
        <v>0</v>
      </c>
      <c r="CB1554" s="365">
        <f t="shared" si="705"/>
        <v>0</v>
      </c>
      <c r="CC1554" s="365" t="b">
        <f t="shared" si="706"/>
        <v>0</v>
      </c>
      <c r="CD1554" s="365" t="b">
        <f t="shared" si="707"/>
        <v>0</v>
      </c>
      <c r="CE1554" s="365" t="b">
        <f t="shared" si="708"/>
        <v>0</v>
      </c>
      <c r="CF1554" s="365" t="b">
        <f t="shared" si="709"/>
        <v>0</v>
      </c>
      <c r="CG1554" s="365" t="b">
        <f t="shared" si="710"/>
        <v>0</v>
      </c>
      <c r="CH1554" s="365" t="b">
        <f t="shared" si="711"/>
        <v>0</v>
      </c>
      <c r="CI1554" s="72" t="b">
        <f t="shared" si="712"/>
        <v>0</v>
      </c>
      <c r="CJ1554" s="72">
        <f t="shared" si="713"/>
        <v>0</v>
      </c>
      <c r="CK1554" s="72" t="b">
        <f t="shared" si="714"/>
        <v>0</v>
      </c>
      <c r="CL1554" s="72">
        <f t="shared" si="715"/>
        <v>0</v>
      </c>
      <c r="CM1554" s="72" t="b">
        <f t="shared" si="716"/>
        <v>0</v>
      </c>
      <c r="CN1554" s="72" t="b">
        <f t="shared" si="717"/>
        <v>0</v>
      </c>
      <c r="CP1554" s="13">
        <f t="shared" si="718"/>
        <v>0</v>
      </c>
      <c r="CQ1554" s="13" t="b">
        <f t="shared" si="719"/>
        <v>0</v>
      </c>
      <c r="CR1554" s="13" t="b">
        <f t="shared" si="720"/>
        <v>0</v>
      </c>
      <c r="CS1554" s="13" t="b">
        <f t="shared" si="726"/>
        <v>0</v>
      </c>
      <c r="CT1554" s="13" t="b">
        <f t="shared" si="725"/>
        <v>0</v>
      </c>
      <c r="CU1554" s="13" t="b">
        <f t="shared" si="698"/>
        <v>0</v>
      </c>
      <c r="CV1554" s="13" t="b">
        <f t="shared" si="721"/>
        <v>0</v>
      </c>
      <c r="CW1554" s="13" t="b">
        <f t="shared" si="722"/>
        <v>0</v>
      </c>
      <c r="CX1554" s="13" t="b">
        <f t="shared" si="723"/>
        <v>0</v>
      </c>
      <c r="CY1554" s="13" t="b">
        <f t="shared" si="724"/>
        <v>0</v>
      </c>
    </row>
    <row r="1555" spans="1:103" ht="15" thickBot="1">
      <c r="A1555" s="932"/>
      <c r="B1555" s="1099"/>
      <c r="C1555" s="1099"/>
      <c r="D1555" s="1099"/>
      <c r="E1555" s="1099"/>
      <c r="F1555" s="1099"/>
      <c r="G1555" s="1099"/>
      <c r="H1555" s="1099"/>
      <c r="I1555" s="1099"/>
      <c r="J1555" s="1099"/>
      <c r="K1555" s="1099"/>
      <c r="L1555" s="1099"/>
      <c r="M1555" s="1099"/>
      <c r="N1555" s="1099"/>
      <c r="O1555" s="1099"/>
      <c r="P1555" s="1099"/>
      <c r="Q1555" s="941"/>
      <c r="R1555" s="1099"/>
      <c r="S1555" s="1099"/>
      <c r="T1555" s="1099"/>
      <c r="U1555" s="1099"/>
      <c r="V1555" s="1099"/>
      <c r="W1555" s="103"/>
      <c r="X1555" s="103"/>
      <c r="Y1555" s="103"/>
      <c r="Z1555" s="103"/>
      <c r="AA1555" s="103" t="s">
        <v>50</v>
      </c>
      <c r="AB1555" s="104"/>
      <c r="AC1555" s="104"/>
      <c r="AD1555" s="103"/>
      <c r="AE1555" s="1099"/>
      <c r="AF1555" s="334">
        <f t="shared" si="699"/>
        <v>0</v>
      </c>
      <c r="AG1555" s="272">
        <f>IF(R1555="kompletna",Q1555*J1555*0.0036*'lista, wskaźniki'!$F$13, IF(R1555="częściowa",Q1555*J1555*0.0036*'lista, wskaźniki'!$F$14, IF(R1555="brak",Q1555*J1555*0.0036*'lista, wskaźniki'!$F$15,)))</f>
        <v>0</v>
      </c>
      <c r="AH1555" s="334">
        <f>IF(Y1555="inne",K1555*'lista, wskaźniki'!$E$35,IF(Y1555="to samo źródło",0,IF(Y1555=0,0)))</f>
        <v>0</v>
      </c>
      <c r="AI1555" s="334" t="b">
        <f>IF(AA1555="gaz z sieci",AC1555*'lista, wskaźniki'!$D$21)</f>
        <v>0</v>
      </c>
      <c r="AJ1555" s="272">
        <f>IF(AA1555="węgiel",AB1555*'lista, wskaźniki'!$D$20, IF('Sektor mieszkaniowy'!AA1555="drewno",'Sektor mieszkaniowy'!AB1555*'lista, wskaźniki'!$D$22,IF('Sektor mieszkaniowy'!AA1555="pellet",AB1555*'lista, wskaźniki'!$D$23,IF('Sektor mieszkaniowy'!AA1555="gaz z sieci",AB1555*'lista, wskaźniki'!$D$21,IF('Sektor mieszkaniowy'!AA1555="olej opałowy",'Sektor mieszkaniowy'!AB1555*'lista, wskaźniki'!$D$24)))))</f>
        <v>0</v>
      </c>
      <c r="AK1555" s="1102"/>
      <c r="AL1555" s="1099"/>
      <c r="AM1555" s="20">
        <f>IF(AA1555="węgiel",AF1555*1/3.6*'lista, wskaźniki'!$F$20,IF(AA1555="drewno",AF1555*1/3.6*'lista, wskaźniki'!$F$22,IF(AA1555="pellet",AF1555*1/3.6*'lista, wskaźniki'!$F$23,IF(AA1555="gaz z sieci",AF1555*1/3.6*'lista, wskaźniki'!$F$21,IF(AA1555="olej opałowy",AF1555*1/3.6*'lista, wskaźniki'!$F$24,0)))))</f>
        <v>0</v>
      </c>
      <c r="AN1555" s="20">
        <f>IF(AA1555="węgiel",AF1555*'lista, wskaźniki'!$E$42,IF(AA1555="drewno",AF1555*'lista, wskaźniki'!$G$42,IF(AA1555="pellet",AF1555*'lista, wskaźniki'!$H$42,IF(AA1555="gaz z sieci",AF1555*'lista, wskaźniki'!$F$42,IF(AA1555="olej opałowy",AF1555*'lista, wskaźniki'!$I$42,0)))))</f>
        <v>0</v>
      </c>
      <c r="AO1555" s="20">
        <f>IF(AA1555="węgiel",AF1555*'lista, wskaźniki'!$E$43,IF(AA1555="drewno",AF1555*'lista, wskaźniki'!$G$43,IF(AA1555="pellet",AF1555*'lista, wskaźniki'!$H$43,IF(AA1555="gaz z sieci",AF1555*'lista, wskaźniki'!$F$43,IF(AA1555="olej opałowy",AF1555*'lista, wskaźniki'!$I$43,0)))))</f>
        <v>0</v>
      </c>
      <c r="AP1555" s="20">
        <f>IF(AA1555="węgiel",AF1555*'lista, wskaźniki'!$E$44,IF(AA1555="drewno",AF1555*'lista, wskaźniki'!$G$44,IF(AA1555="pellet",AF1555*'lista, wskaźniki'!$H$44,IF(AA1555="gaz z sieci",AF1555*'lista, wskaźniki'!$F$44,IF(AA1555="olej opałowy",AF1555*'lista, wskaźniki'!$I$44,0)))))</f>
        <v>0</v>
      </c>
      <c r="AQ1555" s="20" t="b">
        <f>IF(Z1555="gaz",AH1555*1/3.6*'lista, wskaźniki'!$F$21,IF(Z1555="energia elektryczna",AH1555*1/3.6*'lista, wskaźniki'!$F$26))</f>
        <v>0</v>
      </c>
      <c r="AR1555" s="20" t="b">
        <f>IF(Z1555="gaz",AH1555*'lista, wskaźniki'!$F$42,IF(Z1555="energia elektryczna",AH1555*0))</f>
        <v>0</v>
      </c>
      <c r="AS1555" s="20" t="b">
        <f>IF(Z1555="gaz",AH1555*'lista, wskaźniki'!$F$43,IF(Z1555="energia elektryczna",AH1555*0))</f>
        <v>0</v>
      </c>
      <c r="AT1555" s="20" t="b">
        <f>IF(Z1555="gaz",AH1555*'lista, wskaźniki'!$F$44,IF(Z1555="energia elektryczna",AH1555*0))</f>
        <v>0</v>
      </c>
      <c r="AU1555" s="20">
        <f>AI1555*1/3.6*'lista, wskaźniki'!$F$21</f>
        <v>0</v>
      </c>
      <c r="AV1555" s="20">
        <f>AI1555*'lista, wskaźniki'!$F$42</f>
        <v>0</v>
      </c>
      <c r="AW1555" s="20">
        <f>AI1555*'lista, wskaźniki'!$F$43</f>
        <v>0</v>
      </c>
      <c r="AX1555" s="20">
        <f>AI1555*'lista, wskaźniki'!$F$44</f>
        <v>0</v>
      </c>
      <c r="AY1555" s="20">
        <f>AK1555*'lista, wskaźniki'!$F$26</f>
        <v>0</v>
      </c>
      <c r="AZ1555" s="20">
        <f t="shared" si="700"/>
        <v>0</v>
      </c>
      <c r="BA1555" s="20">
        <f t="shared" si="701"/>
        <v>0</v>
      </c>
      <c r="BB1555" s="20">
        <f t="shared" si="702"/>
        <v>0</v>
      </c>
      <c r="BC1555" s="20">
        <f t="shared" si="703"/>
        <v>0</v>
      </c>
      <c r="BD1555" s="1099"/>
      <c r="BE1555" s="1099"/>
      <c r="BF1555" s="1099"/>
      <c r="BG1555" s="1099"/>
      <c r="BH1555" s="103"/>
      <c r="BI1555" s="1099"/>
      <c r="BJ1555" s="103"/>
      <c r="BK1555" s="1099"/>
      <c r="BL1555" s="103"/>
      <c r="BM1555" s="103"/>
      <c r="BN1555" s="103"/>
      <c r="BO1555" s="103"/>
      <c r="BP1555" s="103"/>
      <c r="BQ1555" s="103"/>
      <c r="BR1555" s="103"/>
      <c r="BS1555" s="1093"/>
      <c r="BT1555" s="1093"/>
      <c r="BU1555" s="1093"/>
      <c r="BV1555" s="1093"/>
      <c r="BW1555" s="1093"/>
      <c r="BX1555" s="1093"/>
      <c r="BY1555" s="1096"/>
      <c r="CA1555" s="365" t="b">
        <f t="shared" si="704"/>
        <v>0</v>
      </c>
      <c r="CB1555" s="365" t="b">
        <f t="shared" si="705"/>
        <v>0</v>
      </c>
      <c r="CC1555" s="365">
        <f t="shared" si="706"/>
        <v>0</v>
      </c>
      <c r="CD1555" s="365" t="b">
        <f t="shared" si="707"/>
        <v>0</v>
      </c>
      <c r="CE1555" s="365" t="b">
        <f t="shared" si="708"/>
        <v>0</v>
      </c>
      <c r="CF1555" s="365" t="b">
        <f t="shared" si="709"/>
        <v>0</v>
      </c>
      <c r="CG1555" s="365" t="b">
        <f t="shared" si="710"/>
        <v>0</v>
      </c>
      <c r="CH1555" s="365" t="b">
        <f t="shared" si="711"/>
        <v>0</v>
      </c>
      <c r="CI1555" s="72" t="b">
        <f t="shared" si="712"/>
        <v>0</v>
      </c>
      <c r="CJ1555" s="72" t="b">
        <f t="shared" si="713"/>
        <v>0</v>
      </c>
      <c r="CK1555" s="72">
        <f t="shared" si="714"/>
        <v>0</v>
      </c>
      <c r="CL1555" s="72">
        <f t="shared" si="715"/>
        <v>0</v>
      </c>
      <c r="CM1555" s="72" t="b">
        <f t="shared" si="716"/>
        <v>0</v>
      </c>
      <c r="CN1555" s="72" t="b">
        <f t="shared" si="717"/>
        <v>0</v>
      </c>
      <c r="CP1555" s="13">
        <f t="shared" si="718"/>
        <v>0</v>
      </c>
      <c r="CQ1555" s="13" t="b">
        <f t="shared" si="719"/>
        <v>0</v>
      </c>
      <c r="CR1555" s="13" t="b">
        <f t="shared" si="720"/>
        <v>0</v>
      </c>
      <c r="CS1555" s="13" t="b">
        <f t="shared" si="726"/>
        <v>0</v>
      </c>
      <c r="CT1555" s="13" t="b">
        <f t="shared" si="725"/>
        <v>0</v>
      </c>
      <c r="CU1555" s="13" t="b">
        <f t="shared" si="698"/>
        <v>0</v>
      </c>
      <c r="CV1555" s="13" t="b">
        <f t="shared" si="721"/>
        <v>0</v>
      </c>
      <c r="CW1555" s="13" t="b">
        <f t="shared" si="722"/>
        <v>0</v>
      </c>
      <c r="CX1555" s="13" t="b">
        <f t="shared" si="723"/>
        <v>0</v>
      </c>
      <c r="CY1555" s="13" t="b">
        <f t="shared" si="724"/>
        <v>0</v>
      </c>
    </row>
    <row r="1556" spans="1:103" ht="15" thickBot="1">
      <c r="A1556" s="932"/>
      <c r="B1556" s="1099"/>
      <c r="C1556" s="1099"/>
      <c r="D1556" s="1099"/>
      <c r="E1556" s="1099"/>
      <c r="F1556" s="1099"/>
      <c r="G1556" s="1099"/>
      <c r="H1556" s="1099"/>
      <c r="I1556" s="1099"/>
      <c r="J1556" s="1099"/>
      <c r="K1556" s="1099"/>
      <c r="L1556" s="1099"/>
      <c r="M1556" s="1099"/>
      <c r="N1556" s="1099"/>
      <c r="O1556" s="1099"/>
      <c r="P1556" s="1099"/>
      <c r="Q1556" s="941"/>
      <c r="R1556" s="1099"/>
      <c r="S1556" s="1099"/>
      <c r="T1556" s="1099"/>
      <c r="U1556" s="1099"/>
      <c r="V1556" s="1099"/>
      <c r="W1556" s="103"/>
      <c r="X1556" s="103"/>
      <c r="Y1556" s="103"/>
      <c r="Z1556" s="103"/>
      <c r="AA1556" s="103" t="s">
        <v>38</v>
      </c>
      <c r="AB1556" s="104"/>
      <c r="AC1556" s="104"/>
      <c r="AD1556" s="103"/>
      <c r="AE1556" s="1099"/>
      <c r="AF1556" s="334">
        <f t="shared" si="699"/>
        <v>0</v>
      </c>
      <c r="AG1556" s="272">
        <f>IF(R1556="kompletna",Q1556*J1556*0.0036*'lista, wskaźniki'!$F$13, IF(R1556="częściowa",Q1556*J1556*0.0036*'lista, wskaźniki'!$F$14, IF(R1556="brak",Q1556*J1556*0.0036*'lista, wskaźniki'!$F$15,)))</f>
        <v>0</v>
      </c>
      <c r="AH1556" s="334">
        <f>IF(Y1556="inne",K1556*'lista, wskaźniki'!$E$35,IF(Y1556="to samo źródło",0,IF(Y1556=0,0)))</f>
        <v>0</v>
      </c>
      <c r="AI1556" s="334">
        <f>IF(AA1556="gaz z sieci",AC1556*'lista, wskaźniki'!$D$21)</f>
        <v>0</v>
      </c>
      <c r="AJ1556" s="272">
        <f>IF(AA1556="węgiel",AB1556*'lista, wskaźniki'!$D$20, IF('Sektor mieszkaniowy'!AA1556="drewno",'Sektor mieszkaniowy'!AB1556*'lista, wskaźniki'!$D$22,IF('Sektor mieszkaniowy'!AA1556="pellet",AB1556*'lista, wskaźniki'!$D$23,IF('Sektor mieszkaniowy'!AA1556="gaz z sieci",AB1556*'lista, wskaźniki'!$D$21,IF('Sektor mieszkaniowy'!AA1556="olej opałowy",'Sektor mieszkaniowy'!AB1556*'lista, wskaźniki'!$D$24)))))</f>
        <v>0</v>
      </c>
      <c r="AK1556" s="1102"/>
      <c r="AL1556" s="1099"/>
      <c r="AM1556" s="20">
        <f>IF(AA1556="węgiel",AF1556*1/3.6*'lista, wskaźniki'!$F$20,IF(AA1556="drewno",AF1556*1/3.6*'lista, wskaźniki'!$F$22,IF(AA1556="pellet",AF1556*1/3.6*'lista, wskaźniki'!$F$23,IF(AA1556="gaz z sieci",AF1556*1/3.6*'lista, wskaźniki'!$F$21,IF(AA1556="olej opałowy",AF1556*1/3.6*'lista, wskaźniki'!$F$24,0)))))</f>
        <v>0</v>
      </c>
      <c r="AN1556" s="20">
        <f>IF(AA1556="węgiel",AF1556*'lista, wskaźniki'!$E$42,IF(AA1556="drewno",AF1556*'lista, wskaźniki'!$G$42,IF(AA1556="pellet",AF1556*'lista, wskaźniki'!$H$42,IF(AA1556="gaz z sieci",AF1556*'lista, wskaźniki'!$F$42,IF(AA1556="olej opałowy",AF1556*'lista, wskaźniki'!$I$42,0)))))</f>
        <v>0</v>
      </c>
      <c r="AO1556" s="20">
        <f>IF(AA1556="węgiel",AF1556*'lista, wskaźniki'!$E$43,IF(AA1556="drewno",AF1556*'lista, wskaźniki'!$G$43,IF(AA1556="pellet",AF1556*'lista, wskaźniki'!$H$43,IF(AA1556="gaz z sieci",AF1556*'lista, wskaźniki'!$F$43,IF(AA1556="olej opałowy",AF1556*'lista, wskaźniki'!$I$43,0)))))</f>
        <v>0</v>
      </c>
      <c r="AP1556" s="20">
        <f>IF(AA1556="węgiel",AF1556*'lista, wskaźniki'!$E$44,IF(AA1556="drewno",AF1556*'lista, wskaźniki'!$G$44,IF(AA1556="pellet",AF1556*'lista, wskaźniki'!$H$44,IF(AA1556="gaz z sieci",AF1556*'lista, wskaźniki'!$F$44,IF(AA1556="olej opałowy",AF1556*'lista, wskaźniki'!$I$44,0)))))</f>
        <v>0</v>
      </c>
      <c r="AQ1556" s="20" t="b">
        <f>IF(Z1556="gaz",AH1556*1/3.6*'lista, wskaźniki'!$F$21,IF(Z1556="energia elektryczna",AH1556*1/3.6*'lista, wskaźniki'!$F$26))</f>
        <v>0</v>
      </c>
      <c r="AR1556" s="20" t="b">
        <f>IF(Z1556="gaz",AH1556*'lista, wskaźniki'!$F$42,IF(Z1556="energia elektryczna",AH1556*0))</f>
        <v>0</v>
      </c>
      <c r="AS1556" s="20" t="b">
        <f>IF(Z1556="gaz",AH1556*'lista, wskaźniki'!$F$43,IF(Z1556="energia elektryczna",AH1556*0))</f>
        <v>0</v>
      </c>
      <c r="AT1556" s="20" t="b">
        <f>IF(Z1556="gaz",AH1556*'lista, wskaźniki'!$F$44,IF(Z1556="energia elektryczna",AH1556*0))</f>
        <v>0</v>
      </c>
      <c r="AU1556" s="20">
        <f>AI1556*1/3.6*'lista, wskaźniki'!$F$21</f>
        <v>0</v>
      </c>
      <c r="AV1556" s="20">
        <f>AI1556*'lista, wskaźniki'!$F$42</f>
        <v>0</v>
      </c>
      <c r="AW1556" s="20">
        <f>AI1556*'lista, wskaźniki'!$F$43</f>
        <v>0</v>
      </c>
      <c r="AX1556" s="20">
        <f>AI1556*'lista, wskaźniki'!$F$44</f>
        <v>0</v>
      </c>
      <c r="AY1556" s="20">
        <f>AK1556*'lista, wskaźniki'!$F$26</f>
        <v>0</v>
      </c>
      <c r="AZ1556" s="20">
        <f t="shared" si="700"/>
        <v>0</v>
      </c>
      <c r="BA1556" s="20">
        <f t="shared" si="701"/>
        <v>0</v>
      </c>
      <c r="BB1556" s="20">
        <f t="shared" si="702"/>
        <v>0</v>
      </c>
      <c r="BC1556" s="20">
        <f t="shared" si="703"/>
        <v>0</v>
      </c>
      <c r="BD1556" s="1099"/>
      <c r="BE1556" s="1099"/>
      <c r="BF1556" s="1099"/>
      <c r="BG1556" s="1099"/>
      <c r="BH1556" s="103"/>
      <c r="BI1556" s="1099"/>
      <c r="BJ1556" s="103"/>
      <c r="BK1556" s="1099"/>
      <c r="BL1556" s="103"/>
      <c r="BM1556" s="103"/>
      <c r="BN1556" s="103"/>
      <c r="BO1556" s="103"/>
      <c r="BP1556" s="103"/>
      <c r="BQ1556" s="103"/>
      <c r="BR1556" s="103"/>
      <c r="BS1556" s="1093"/>
      <c r="BT1556" s="1093"/>
      <c r="BU1556" s="1093"/>
      <c r="BV1556" s="1093"/>
      <c r="BW1556" s="1093"/>
      <c r="BX1556" s="1093"/>
      <c r="BY1556" s="1096"/>
      <c r="CA1556" s="365" t="b">
        <f t="shared" si="704"/>
        <v>0</v>
      </c>
      <c r="CB1556" s="365" t="b">
        <f t="shared" si="705"/>
        <v>0</v>
      </c>
      <c r="CC1556" s="365" t="b">
        <f t="shared" si="706"/>
        <v>0</v>
      </c>
      <c r="CD1556" s="365">
        <f t="shared" si="707"/>
        <v>0</v>
      </c>
      <c r="CE1556" s="365" t="b">
        <f t="shared" si="708"/>
        <v>0</v>
      </c>
      <c r="CF1556" s="365" t="b">
        <f t="shared" si="709"/>
        <v>0</v>
      </c>
      <c r="CG1556" s="365" t="b">
        <f t="shared" si="710"/>
        <v>0</v>
      </c>
      <c r="CH1556" s="365">
        <f t="shared" si="711"/>
        <v>0</v>
      </c>
      <c r="CI1556" s="72" t="b">
        <f t="shared" si="712"/>
        <v>0</v>
      </c>
      <c r="CJ1556" s="72" t="b">
        <f t="shared" si="713"/>
        <v>0</v>
      </c>
      <c r="CK1556" s="72" t="b">
        <f t="shared" si="714"/>
        <v>0</v>
      </c>
      <c r="CL1556" s="72">
        <f t="shared" si="715"/>
        <v>0</v>
      </c>
      <c r="CM1556" s="72" t="b">
        <f t="shared" si="716"/>
        <v>0</v>
      </c>
      <c r="CN1556" s="72" t="b">
        <f t="shared" si="717"/>
        <v>0</v>
      </c>
      <c r="CP1556" s="13">
        <f t="shared" si="718"/>
        <v>0</v>
      </c>
      <c r="CQ1556" s="13" t="b">
        <f t="shared" si="719"/>
        <v>0</v>
      </c>
      <c r="CR1556" s="13" t="b">
        <f t="shared" si="720"/>
        <v>0</v>
      </c>
      <c r="CS1556" s="13" t="b">
        <f t="shared" si="726"/>
        <v>0</v>
      </c>
      <c r="CT1556" s="13" t="b">
        <f t="shared" si="725"/>
        <v>0</v>
      </c>
      <c r="CU1556" s="13" t="b">
        <f t="shared" si="698"/>
        <v>0</v>
      </c>
      <c r="CV1556" s="13" t="b">
        <f t="shared" si="721"/>
        <v>0</v>
      </c>
      <c r="CW1556" s="13" t="b">
        <f t="shared" si="722"/>
        <v>0</v>
      </c>
      <c r="CX1556" s="13" t="b">
        <f t="shared" si="723"/>
        <v>0</v>
      </c>
      <c r="CY1556" s="13" t="b">
        <f t="shared" si="724"/>
        <v>0</v>
      </c>
    </row>
    <row r="1557" spans="1:103" ht="15" thickBot="1">
      <c r="A1557" s="933"/>
      <c r="B1557" s="1100"/>
      <c r="C1557" s="1100"/>
      <c r="D1557" s="1100"/>
      <c r="E1557" s="1100"/>
      <c r="F1557" s="1100"/>
      <c r="G1557" s="1100"/>
      <c r="H1557" s="1100"/>
      <c r="I1557" s="1100"/>
      <c r="J1557" s="1100"/>
      <c r="K1557" s="1100"/>
      <c r="L1557" s="1100"/>
      <c r="M1557" s="1100"/>
      <c r="N1557" s="1100"/>
      <c r="O1557" s="1100"/>
      <c r="P1557" s="1100"/>
      <c r="Q1557" s="942"/>
      <c r="R1557" s="1100"/>
      <c r="S1557" s="1100"/>
      <c r="T1557" s="1100"/>
      <c r="U1557" s="1100"/>
      <c r="V1557" s="1100"/>
      <c r="W1557" s="105"/>
      <c r="X1557" s="105"/>
      <c r="Y1557" s="105"/>
      <c r="Z1557" s="105"/>
      <c r="AA1557" s="105" t="s">
        <v>37</v>
      </c>
      <c r="AB1557" s="106"/>
      <c r="AC1557" s="106"/>
      <c r="AD1557" s="105"/>
      <c r="AE1557" s="1100"/>
      <c r="AF1557" s="334">
        <f t="shared" si="699"/>
        <v>0</v>
      </c>
      <c r="AG1557" s="272">
        <f>IF(R1557="kompletna",Q1557*J1557*0.0036*'lista, wskaźniki'!$F$13, IF(R1557="częściowa",Q1557*J1557*0.0036*'lista, wskaźniki'!$F$14, IF(R1557="brak",Q1557*J1557*0.0036*'lista, wskaźniki'!$F$15,)))</f>
        <v>0</v>
      </c>
      <c r="AH1557" s="334">
        <f>IF(Y1557="inne",K1557*'lista, wskaźniki'!$E$35,IF(Y1557="to samo źródło",0,IF(Y1557=0,0)))</f>
        <v>0</v>
      </c>
      <c r="AI1557" s="334" t="b">
        <f>IF(AA1557="gaz z sieci",AC1557*'lista, wskaźniki'!$D$21)</f>
        <v>0</v>
      </c>
      <c r="AJ1557" s="272">
        <f>IF(AA1557="węgiel",AB1557*'lista, wskaźniki'!$D$20, IF('Sektor mieszkaniowy'!AA1557="drewno",'Sektor mieszkaniowy'!AB1557*'lista, wskaźniki'!$D$22,IF('Sektor mieszkaniowy'!AA1557="pellet",AB1557*'lista, wskaźniki'!$D$23,IF('Sektor mieszkaniowy'!AA1557="gaz z sieci",AB1557*'lista, wskaźniki'!$D$21,IF('Sektor mieszkaniowy'!AA1557="olej opałowy",'Sektor mieszkaniowy'!AB1557*'lista, wskaźniki'!$D$24)))))</f>
        <v>0</v>
      </c>
      <c r="AK1557" s="1103"/>
      <c r="AL1557" s="1100"/>
      <c r="AM1557" s="20">
        <f>IF(AA1557="węgiel",AF1557*1/3.6*'lista, wskaźniki'!$F$20,IF(AA1557="drewno",AF1557*1/3.6*'lista, wskaźniki'!$F$22,IF(AA1557="pellet",AF1557*1/3.6*'lista, wskaźniki'!$F$23,IF(AA1557="gaz z sieci",AF1557*1/3.6*'lista, wskaźniki'!$F$21,IF(AA1557="olej opałowy",AF1557*1/3.6*'lista, wskaźniki'!$F$24,0)))))</f>
        <v>0</v>
      </c>
      <c r="AN1557" s="20">
        <f>IF(AA1557="węgiel",AF1557*'lista, wskaźniki'!$E$42,IF(AA1557="drewno",AF1557*'lista, wskaźniki'!$G$42,IF(AA1557="pellet",AF1557*'lista, wskaźniki'!$H$42,IF(AA1557="gaz z sieci",AF1557*'lista, wskaźniki'!$F$42,IF(AA1557="olej opałowy",AF1557*'lista, wskaźniki'!$I$42,0)))))</f>
        <v>0</v>
      </c>
      <c r="AO1557" s="20">
        <f>IF(AA1557="węgiel",AF1557*'lista, wskaźniki'!$E$43,IF(AA1557="drewno",AF1557*'lista, wskaźniki'!$G$43,IF(AA1557="pellet",AF1557*'lista, wskaźniki'!$H$43,IF(AA1557="gaz z sieci",AF1557*'lista, wskaźniki'!$F$43,IF(AA1557="olej opałowy",AF1557*'lista, wskaźniki'!$I$43,0)))))</f>
        <v>0</v>
      </c>
      <c r="AP1557" s="20">
        <f>IF(AA1557="węgiel",AF1557*'lista, wskaźniki'!$E$44,IF(AA1557="drewno",AF1557*'lista, wskaźniki'!$G$44,IF(AA1557="pellet",AF1557*'lista, wskaźniki'!$H$44,IF(AA1557="gaz z sieci",AF1557*'lista, wskaźniki'!$F$44,IF(AA1557="olej opałowy",AF1557*'lista, wskaźniki'!$I$44,0)))))</f>
        <v>0</v>
      </c>
      <c r="AQ1557" s="20" t="b">
        <f>IF(Z1557="gaz",AH1557*1/3.6*'lista, wskaźniki'!$F$21,IF(Z1557="energia elektryczna",AH1557*1/3.6*'lista, wskaźniki'!$F$26))</f>
        <v>0</v>
      </c>
      <c r="AR1557" s="20" t="b">
        <f>IF(Z1557="gaz",AH1557*'lista, wskaźniki'!$F$42,IF(Z1557="energia elektryczna",AH1557*0))</f>
        <v>0</v>
      </c>
      <c r="AS1557" s="20" t="b">
        <f>IF(Z1557="gaz",AH1557*'lista, wskaźniki'!$F$43,IF(Z1557="energia elektryczna",AH1557*0))</f>
        <v>0</v>
      </c>
      <c r="AT1557" s="20" t="b">
        <f>IF(Z1557="gaz",AH1557*'lista, wskaźniki'!$F$44,IF(Z1557="energia elektryczna",AH1557*0))</f>
        <v>0</v>
      </c>
      <c r="AU1557" s="20">
        <f>AI1557*1/3.6*'lista, wskaźniki'!$F$21</f>
        <v>0</v>
      </c>
      <c r="AV1557" s="20">
        <f>AI1557*'lista, wskaźniki'!$F$42</f>
        <v>0</v>
      </c>
      <c r="AW1557" s="20">
        <f>AI1557*'lista, wskaźniki'!$F$43</f>
        <v>0</v>
      </c>
      <c r="AX1557" s="20">
        <f>AI1557*'lista, wskaźniki'!$F$44</f>
        <v>0</v>
      </c>
      <c r="AY1557" s="20">
        <f>AK1557*'lista, wskaźniki'!$F$26</f>
        <v>0</v>
      </c>
      <c r="AZ1557" s="20">
        <f t="shared" si="700"/>
        <v>0</v>
      </c>
      <c r="BA1557" s="20">
        <f t="shared" si="701"/>
        <v>0</v>
      </c>
      <c r="BB1557" s="20">
        <f t="shared" si="702"/>
        <v>0</v>
      </c>
      <c r="BC1557" s="20">
        <f t="shared" si="703"/>
        <v>0</v>
      </c>
      <c r="BD1557" s="1100"/>
      <c r="BE1557" s="1100"/>
      <c r="BF1557" s="1100"/>
      <c r="BG1557" s="1100"/>
      <c r="BH1557" s="105"/>
      <c r="BI1557" s="1100"/>
      <c r="BJ1557" s="105"/>
      <c r="BK1557" s="1100"/>
      <c r="BL1557" s="105"/>
      <c r="BM1557" s="105"/>
      <c r="BN1557" s="105"/>
      <c r="BO1557" s="105"/>
      <c r="BP1557" s="105"/>
      <c r="BQ1557" s="105"/>
      <c r="BR1557" s="105"/>
      <c r="BS1557" s="1094"/>
      <c r="BT1557" s="1094"/>
      <c r="BU1557" s="1094"/>
      <c r="BV1557" s="1094"/>
      <c r="BW1557" s="1094"/>
      <c r="BX1557" s="1094"/>
      <c r="BY1557" s="1097"/>
      <c r="CA1557" s="365" t="b">
        <f t="shared" si="704"/>
        <v>0</v>
      </c>
      <c r="CB1557" s="365" t="b">
        <f t="shared" si="705"/>
        <v>0</v>
      </c>
      <c r="CC1557" s="365" t="b">
        <f t="shared" si="706"/>
        <v>0</v>
      </c>
      <c r="CD1557" s="365" t="b">
        <f t="shared" si="707"/>
        <v>0</v>
      </c>
      <c r="CE1557" s="365">
        <f t="shared" si="708"/>
        <v>0</v>
      </c>
      <c r="CF1557" s="365" t="b">
        <f t="shared" si="709"/>
        <v>0</v>
      </c>
      <c r="CG1557" s="365" t="b">
        <f t="shared" si="710"/>
        <v>0</v>
      </c>
      <c r="CH1557" s="365" t="b">
        <f t="shared" si="711"/>
        <v>0</v>
      </c>
      <c r="CI1557" s="72" t="b">
        <f t="shared" si="712"/>
        <v>0</v>
      </c>
      <c r="CJ1557" s="72" t="b">
        <f t="shared" si="713"/>
        <v>0</v>
      </c>
      <c r="CK1557" s="72" t="b">
        <f t="shared" si="714"/>
        <v>0</v>
      </c>
      <c r="CL1557" s="72">
        <f t="shared" si="715"/>
        <v>0</v>
      </c>
      <c r="CM1557" s="72">
        <f t="shared" si="716"/>
        <v>0</v>
      </c>
      <c r="CN1557" s="72" t="b">
        <f t="shared" si="717"/>
        <v>0</v>
      </c>
      <c r="CP1557" s="13">
        <f t="shared" si="718"/>
        <v>0</v>
      </c>
      <c r="CQ1557" s="13" t="b">
        <f t="shared" si="719"/>
        <v>0</v>
      </c>
      <c r="CR1557" s="13" t="b">
        <f t="shared" si="720"/>
        <v>0</v>
      </c>
      <c r="CS1557" s="13" t="b">
        <f t="shared" si="726"/>
        <v>0</v>
      </c>
      <c r="CT1557" s="13" t="b">
        <f t="shared" si="725"/>
        <v>0</v>
      </c>
      <c r="CU1557" s="13" t="b">
        <f t="shared" si="698"/>
        <v>0</v>
      </c>
      <c r="CV1557" s="13" t="b">
        <f t="shared" si="721"/>
        <v>0</v>
      </c>
      <c r="CW1557" s="13" t="b">
        <f t="shared" si="722"/>
        <v>0</v>
      </c>
      <c r="CX1557" s="13" t="b">
        <f t="shared" si="723"/>
        <v>0</v>
      </c>
      <c r="CY1557" s="13" t="b">
        <f t="shared" si="724"/>
        <v>0</v>
      </c>
    </row>
    <row r="1558" spans="1:103" ht="15" thickBot="1">
      <c r="A1558" s="931">
        <v>312</v>
      </c>
      <c r="B1558" s="1098" t="s">
        <v>214</v>
      </c>
      <c r="C1558" s="1098">
        <v>35</v>
      </c>
      <c r="D1558" s="1098" t="s">
        <v>1</v>
      </c>
      <c r="E1558" s="1098" t="s">
        <v>5</v>
      </c>
      <c r="F1558" s="1098"/>
      <c r="G1558" s="1098"/>
      <c r="H1558" s="1098"/>
      <c r="I1558" s="1098" t="s">
        <v>11</v>
      </c>
      <c r="J1558" s="1098"/>
      <c r="K1558" s="1098"/>
      <c r="L1558" s="1098" t="s">
        <v>16</v>
      </c>
      <c r="M1558" s="1098"/>
      <c r="N1558" s="1098" t="s">
        <v>17</v>
      </c>
      <c r="O1558" s="1098"/>
      <c r="P1558" s="1098" t="s">
        <v>17</v>
      </c>
      <c r="Q1558" s="940">
        <f>IF(I1558="&lt;1966",'lista, wskaźniki'!$G$4,IF(I1558="1967-1985",'lista, wskaźniki'!$G$5,IF(I1558="1986-1992",'lista, wskaźniki'!$G$6,IF(I1558="1993-1996",'lista, wskaźniki'!$G$7,IF(I1558="&gt;1997",'lista, wskaźniki'!$G$8,IF(I1558=0,'lista, wskaźniki'!$G$4))))))</f>
        <v>250</v>
      </c>
      <c r="R1558" s="1098" t="s">
        <v>23</v>
      </c>
      <c r="S1558" s="1098" t="s">
        <v>27</v>
      </c>
      <c r="T1558" s="1098"/>
      <c r="U1558" s="1098">
        <v>2005</v>
      </c>
      <c r="V1558" s="1098"/>
      <c r="W1558" s="101" t="s">
        <v>35</v>
      </c>
      <c r="X1558" s="101" t="s">
        <v>39</v>
      </c>
      <c r="Y1558" s="101" t="s">
        <v>42</v>
      </c>
      <c r="Z1558" s="101"/>
      <c r="AA1558" s="101" t="s">
        <v>35</v>
      </c>
      <c r="AB1558" s="102">
        <v>5</v>
      </c>
      <c r="AC1558" s="102"/>
      <c r="AD1558" s="101">
        <v>4000</v>
      </c>
      <c r="AE1558" s="1098">
        <v>12</v>
      </c>
      <c r="AF1558" s="334">
        <f t="shared" si="699"/>
        <v>113.14999999999999</v>
      </c>
      <c r="AG1558" s="272">
        <f>IF(R1558="kompletna",Q1558*J1558*0.0036*'lista, wskaźniki'!$F$13, IF(R1558="częściowa",Q1558*J1558*0.0036*'lista, wskaźniki'!$F$14, IF(R1558="brak",Q1558*J1558*0.0036*'lista, wskaźniki'!$F$15,)))</f>
        <v>0</v>
      </c>
      <c r="AH1558" s="334">
        <f>IF(Y1558="inne",K1558*'lista, wskaźniki'!$E$35,IF(Y1558="to samo źródło",0,IF(Y1558=0,0)))</f>
        <v>0</v>
      </c>
      <c r="AI1558" s="334" t="b">
        <f>IF(AA1558="gaz z sieci",AC1558*'lista, wskaźniki'!$D$21)</f>
        <v>0</v>
      </c>
      <c r="AJ1558" s="272">
        <f>IF(AA1558="węgiel",AB1558*'lista, wskaźniki'!$D$20, IF('Sektor mieszkaniowy'!AA1558="drewno",'Sektor mieszkaniowy'!AB1558*'lista, wskaźniki'!$D$22,IF('Sektor mieszkaniowy'!AA1558="pellet",AB1558*'lista, wskaźniki'!$D$23,IF('Sektor mieszkaniowy'!AA1558="gaz z sieci",AB1558*'lista, wskaźniki'!$D$21,IF('Sektor mieszkaniowy'!AA1558="olej opałowy",'Sektor mieszkaniowy'!AB1558*'lista, wskaźniki'!$D$24)))))</f>
        <v>113.14999999999999</v>
      </c>
      <c r="AK1558" s="1101">
        <f>AL1558/'lista, wskaźniki'!$A$127</f>
        <v>0</v>
      </c>
      <c r="AL1558" s="1098"/>
      <c r="AM1558" s="20">
        <f>IF(AA1558="węgiel",AF1558*1/3.6*'lista, wskaźniki'!$F$20,IF(AA1558="drewno",AF1558*1/3.6*'lista, wskaźniki'!$F$22,IF(AA1558="pellet",AF1558*1/3.6*'lista, wskaźniki'!$F$23,IF(AA1558="gaz z sieci",AF1558*1/3.6*'lista, wskaźniki'!$F$21,IF(AA1558="olej opałowy",AF1558*1/3.6*'lista, wskaźniki'!$F$24,0)))))</f>
        <v>10.7186995</v>
      </c>
      <c r="AN1558" s="20">
        <f>IF(AA1558="węgiel",AF1558*'lista, wskaźniki'!$E$42,IF(AA1558="drewno",AF1558*'lista, wskaźniki'!$G$42,IF(AA1558="pellet",AF1558*'lista, wskaźniki'!$H$42,IF(AA1558="gaz z sieci",AF1558*'lista, wskaźniki'!$F$42,IF(AA1558="olej opałowy",AF1558*'lista, wskaźniki'!$I$42,0)))))</f>
        <v>4.2997E-2</v>
      </c>
      <c r="AO1558" s="20">
        <f>IF(AA1558="węgiel",AF1558*'lista, wskaźniki'!$E$43,IF(AA1558="drewno",AF1558*'lista, wskaźniki'!$G$43,IF(AA1558="pellet",AF1558*'lista, wskaźniki'!$H$43,IF(AA1558="gaz z sieci",AF1558*'lista, wskaźniki'!$F$43,IF(AA1558="olej opałowy",AF1558*'lista, wskaźniki'!$I$43,0)))))</f>
        <v>4.0733999999999999E-2</v>
      </c>
      <c r="AP1558" s="20">
        <f>IF(AA1558="węgiel",AF1558*'lista, wskaźniki'!$E$44,IF(AA1558="drewno",AF1558*'lista, wskaźniki'!$G$44,IF(AA1558="pellet",AF1558*'lista, wskaźniki'!$H$44,IF(AA1558="gaz z sieci",AF1558*'lista, wskaźniki'!$F$44,IF(AA1558="olej opałowy",AF1558*'lista, wskaźniki'!$I$44,0)))))</f>
        <v>3.0550499999999998E-5</v>
      </c>
      <c r="AQ1558" s="20" t="b">
        <f>IF(Z1558="gaz",AH1558*1/3.6*'lista, wskaźniki'!$F$21,IF(Z1558="energia elektryczna",AH1558*1/3.6*'lista, wskaźniki'!$F$26))</f>
        <v>0</v>
      </c>
      <c r="AR1558" s="20" t="b">
        <f>IF(Z1558="gaz",AH1558*'lista, wskaźniki'!$F$42,IF(Z1558="energia elektryczna",AH1558*0))</f>
        <v>0</v>
      </c>
      <c r="AS1558" s="20" t="b">
        <f>IF(Z1558="gaz",AH1558*'lista, wskaźniki'!$F$43,IF(Z1558="energia elektryczna",AH1558*0))</f>
        <v>0</v>
      </c>
      <c r="AT1558" s="20" t="b">
        <f>IF(Z1558="gaz",AH1558*'lista, wskaźniki'!$F$44,IF(Z1558="energia elektryczna",AH1558*0))</f>
        <v>0</v>
      </c>
      <c r="AU1558" s="20">
        <f>AI1558*1/3.6*'lista, wskaźniki'!$F$21</f>
        <v>0</v>
      </c>
      <c r="AV1558" s="20">
        <f>AI1558*'lista, wskaźniki'!$F$42</f>
        <v>0</v>
      </c>
      <c r="AW1558" s="20">
        <f>AI1558*'lista, wskaźniki'!$F$43</f>
        <v>0</v>
      </c>
      <c r="AX1558" s="20">
        <f>AI1558*'lista, wskaźniki'!$F$44</f>
        <v>0</v>
      </c>
      <c r="AY1558" s="20">
        <f>AK1558*'lista, wskaźniki'!$F$26</f>
        <v>0</v>
      </c>
      <c r="AZ1558" s="20">
        <f t="shared" si="700"/>
        <v>10.7186995</v>
      </c>
      <c r="BA1558" s="20">
        <f t="shared" si="701"/>
        <v>4.2997E-2</v>
      </c>
      <c r="BB1558" s="20">
        <f t="shared" si="702"/>
        <v>4.0733999999999999E-2</v>
      </c>
      <c r="BC1558" s="20">
        <f t="shared" si="703"/>
        <v>3.0550499999999998E-5</v>
      </c>
      <c r="BD1558" s="1098" t="s">
        <v>17</v>
      </c>
      <c r="BE1558" s="1098" t="s">
        <v>17</v>
      </c>
      <c r="BF1558" s="1098" t="s">
        <v>17</v>
      </c>
      <c r="BG1558" s="1098" t="s">
        <v>17</v>
      </c>
      <c r="BH1558" s="101"/>
      <c r="BI1558" s="1098" t="s">
        <v>17</v>
      </c>
      <c r="BJ1558" s="101"/>
      <c r="BK1558" s="1098" t="s">
        <v>17</v>
      </c>
      <c r="BL1558" s="101"/>
      <c r="BM1558" s="101"/>
      <c r="BN1558" s="101"/>
      <c r="BO1558" s="101" t="s">
        <v>57</v>
      </c>
      <c r="BP1558" s="101" t="s">
        <v>52</v>
      </c>
      <c r="BQ1558" s="101" t="s">
        <v>121</v>
      </c>
      <c r="BR1558" s="101"/>
      <c r="BS1558" s="1092"/>
      <c r="BT1558" s="1092"/>
      <c r="BU1558" s="1092">
        <v>500</v>
      </c>
      <c r="BV1558" s="1092"/>
      <c r="BW1558" s="1092"/>
      <c r="BX1558" s="1092">
        <v>2000</v>
      </c>
      <c r="BY1558" s="1095"/>
      <c r="CA1558" s="365">
        <f t="shared" si="704"/>
        <v>113.14999999999999</v>
      </c>
      <c r="CB1558" s="365" t="b">
        <f t="shared" si="705"/>
        <v>0</v>
      </c>
      <c r="CC1558" s="365" t="b">
        <f t="shared" si="706"/>
        <v>0</v>
      </c>
      <c r="CD1558" s="365" t="b">
        <f t="shared" si="707"/>
        <v>0</v>
      </c>
      <c r="CE1558" s="365" t="b">
        <f t="shared" si="708"/>
        <v>0</v>
      </c>
      <c r="CF1558" s="365" t="b">
        <f t="shared" si="709"/>
        <v>0</v>
      </c>
      <c r="CG1558" s="365" t="b">
        <f t="shared" si="710"/>
        <v>0</v>
      </c>
      <c r="CH1558" s="365" t="b">
        <f t="shared" si="711"/>
        <v>0</v>
      </c>
      <c r="CI1558" s="72">
        <f t="shared" si="712"/>
        <v>113.14999999999999</v>
      </c>
      <c r="CJ1558" s="72" t="b">
        <f t="shared" si="713"/>
        <v>0</v>
      </c>
      <c r="CK1558" s="72" t="b">
        <f t="shared" si="714"/>
        <v>0</v>
      </c>
      <c r="CL1558" s="72">
        <f t="shared" si="715"/>
        <v>0</v>
      </c>
      <c r="CM1558" s="72" t="b">
        <f t="shared" si="716"/>
        <v>0</v>
      </c>
      <c r="CN1558" s="72" t="b">
        <f t="shared" si="717"/>
        <v>0</v>
      </c>
      <c r="CP1558" s="13" t="b">
        <f t="shared" si="718"/>
        <v>0</v>
      </c>
      <c r="CQ1558" s="13">
        <f t="shared" si="719"/>
        <v>0</v>
      </c>
      <c r="CR1558" s="13">
        <f t="shared" si="720"/>
        <v>0</v>
      </c>
      <c r="CS1558" s="13">
        <f t="shared" si="726"/>
        <v>0</v>
      </c>
      <c r="CT1558" s="13" t="b">
        <f t="shared" si="725"/>
        <v>0</v>
      </c>
      <c r="CU1558" s="13">
        <f t="shared" si="698"/>
        <v>0</v>
      </c>
      <c r="CV1558" s="13" t="b">
        <f t="shared" si="721"/>
        <v>0</v>
      </c>
      <c r="CW1558" s="13">
        <f t="shared" si="722"/>
        <v>0</v>
      </c>
      <c r="CX1558" s="13" t="b">
        <f t="shared" si="723"/>
        <v>0</v>
      </c>
      <c r="CY1558" s="13">
        <f t="shared" si="724"/>
        <v>0</v>
      </c>
    </row>
    <row r="1559" spans="1:103" ht="15" thickBot="1">
      <c r="A1559" s="932"/>
      <c r="B1559" s="1099"/>
      <c r="C1559" s="1099"/>
      <c r="D1559" s="1099"/>
      <c r="E1559" s="1099"/>
      <c r="F1559" s="1099"/>
      <c r="G1559" s="1099"/>
      <c r="H1559" s="1099"/>
      <c r="I1559" s="1099"/>
      <c r="J1559" s="1099"/>
      <c r="K1559" s="1099"/>
      <c r="L1559" s="1099"/>
      <c r="M1559" s="1099"/>
      <c r="N1559" s="1099"/>
      <c r="O1559" s="1099"/>
      <c r="P1559" s="1099"/>
      <c r="Q1559" s="941"/>
      <c r="R1559" s="1099"/>
      <c r="S1559" s="1099"/>
      <c r="T1559" s="1099"/>
      <c r="U1559" s="1099"/>
      <c r="V1559" s="1099"/>
      <c r="W1559" s="103"/>
      <c r="X1559" s="103"/>
      <c r="Y1559" s="103"/>
      <c r="Z1559" s="103"/>
      <c r="AA1559" s="103" t="s">
        <v>36</v>
      </c>
      <c r="AB1559" s="104"/>
      <c r="AC1559" s="104"/>
      <c r="AD1559" s="103"/>
      <c r="AE1559" s="1099"/>
      <c r="AF1559" s="334">
        <f t="shared" si="699"/>
        <v>0</v>
      </c>
      <c r="AG1559" s="272">
        <f>IF(R1559="kompletna",Q1559*J1559*0.0036*'lista, wskaźniki'!$F$13, IF(R1559="częściowa",Q1559*J1559*0.0036*'lista, wskaźniki'!$F$14, IF(R1559="brak",Q1559*J1559*0.0036*'lista, wskaźniki'!$F$15,)))</f>
        <v>0</v>
      </c>
      <c r="AH1559" s="334">
        <f>IF(Y1559="inne",K1559*'lista, wskaźniki'!$E$35,IF(Y1559="to samo źródło",0,IF(Y1559=0,0)))</f>
        <v>0</v>
      </c>
      <c r="AI1559" s="334" t="b">
        <f>IF(AA1559="gaz z sieci",AC1559*'lista, wskaźniki'!$D$21)</f>
        <v>0</v>
      </c>
      <c r="AJ1559" s="272">
        <f>IF(AA1559="węgiel",AB1559*'lista, wskaźniki'!$D$20, IF('Sektor mieszkaniowy'!AA1559="drewno",'Sektor mieszkaniowy'!AB1559*'lista, wskaźniki'!$D$22,IF('Sektor mieszkaniowy'!AA1559="pellet",AB1559*'lista, wskaźniki'!$D$23,IF('Sektor mieszkaniowy'!AA1559="gaz z sieci",AB1559*'lista, wskaźniki'!$D$21,IF('Sektor mieszkaniowy'!AA1559="olej opałowy",'Sektor mieszkaniowy'!AB1559*'lista, wskaźniki'!$D$24)))))</f>
        <v>0</v>
      </c>
      <c r="AK1559" s="1102"/>
      <c r="AL1559" s="1099"/>
      <c r="AM1559" s="20">
        <f>IF(AA1559="węgiel",AF1559*1/3.6*'lista, wskaźniki'!$F$20,IF(AA1559="drewno",AF1559*1/3.6*'lista, wskaźniki'!$F$22,IF(AA1559="pellet",AF1559*1/3.6*'lista, wskaźniki'!$F$23,IF(AA1559="gaz z sieci",AF1559*1/3.6*'lista, wskaźniki'!$F$21,IF(AA1559="olej opałowy",AF1559*1/3.6*'lista, wskaźniki'!$F$24,0)))))</f>
        <v>0</v>
      </c>
      <c r="AN1559" s="20">
        <f>IF(AA1559="węgiel",AF1559*'lista, wskaźniki'!$E$42,IF(AA1559="drewno",AF1559*'lista, wskaźniki'!$G$42,IF(AA1559="pellet",AF1559*'lista, wskaźniki'!$H$42,IF(AA1559="gaz z sieci",AF1559*'lista, wskaźniki'!$F$42,IF(AA1559="olej opałowy",AF1559*'lista, wskaźniki'!$I$42,0)))))</f>
        <v>0</v>
      </c>
      <c r="AO1559" s="20">
        <f>IF(AA1559="węgiel",AF1559*'lista, wskaźniki'!$E$43,IF(AA1559="drewno",AF1559*'lista, wskaźniki'!$G$43,IF(AA1559="pellet",AF1559*'lista, wskaźniki'!$H$43,IF(AA1559="gaz z sieci",AF1559*'lista, wskaźniki'!$F$43,IF(AA1559="olej opałowy",AF1559*'lista, wskaźniki'!$I$43,0)))))</f>
        <v>0</v>
      </c>
      <c r="AP1559" s="20">
        <f>IF(AA1559="węgiel",AF1559*'lista, wskaźniki'!$E$44,IF(AA1559="drewno",AF1559*'lista, wskaźniki'!$G$44,IF(AA1559="pellet",AF1559*'lista, wskaźniki'!$H$44,IF(AA1559="gaz z sieci",AF1559*'lista, wskaźniki'!$F$44,IF(AA1559="olej opałowy",AF1559*'lista, wskaźniki'!$I$44,0)))))</f>
        <v>0</v>
      </c>
      <c r="AQ1559" s="20" t="b">
        <f>IF(Z1559="gaz",AH1559*1/3.6*'lista, wskaźniki'!$F$21,IF(Z1559="energia elektryczna",AH1559*1/3.6*'lista, wskaźniki'!$F$26))</f>
        <v>0</v>
      </c>
      <c r="AR1559" s="20" t="b">
        <f>IF(Z1559="gaz",AH1559*'lista, wskaźniki'!$F$42,IF(Z1559="energia elektryczna",AH1559*0))</f>
        <v>0</v>
      </c>
      <c r="AS1559" s="20" t="b">
        <f>IF(Z1559="gaz",AH1559*'lista, wskaźniki'!$F$43,IF(Z1559="energia elektryczna",AH1559*0))</f>
        <v>0</v>
      </c>
      <c r="AT1559" s="20" t="b">
        <f>IF(Z1559="gaz",AH1559*'lista, wskaźniki'!$F$44,IF(Z1559="energia elektryczna",AH1559*0))</f>
        <v>0</v>
      </c>
      <c r="AU1559" s="20">
        <f>AI1559*1/3.6*'lista, wskaźniki'!$F$21</f>
        <v>0</v>
      </c>
      <c r="AV1559" s="20">
        <f>AI1559*'lista, wskaźniki'!$F$42</f>
        <v>0</v>
      </c>
      <c r="AW1559" s="20">
        <f>AI1559*'lista, wskaźniki'!$F$43</f>
        <v>0</v>
      </c>
      <c r="AX1559" s="20">
        <f>AI1559*'lista, wskaźniki'!$F$44</f>
        <v>0</v>
      </c>
      <c r="AY1559" s="20">
        <f>AK1559*'lista, wskaźniki'!$F$26</f>
        <v>0</v>
      </c>
      <c r="AZ1559" s="20">
        <f t="shared" si="700"/>
        <v>0</v>
      </c>
      <c r="BA1559" s="20">
        <f t="shared" si="701"/>
        <v>0</v>
      </c>
      <c r="BB1559" s="20">
        <f t="shared" si="702"/>
        <v>0</v>
      </c>
      <c r="BC1559" s="20">
        <f t="shared" si="703"/>
        <v>0</v>
      </c>
      <c r="BD1559" s="1099"/>
      <c r="BE1559" s="1099"/>
      <c r="BF1559" s="1099"/>
      <c r="BG1559" s="1099"/>
      <c r="BH1559" s="103"/>
      <c r="BI1559" s="1099"/>
      <c r="BJ1559" s="103"/>
      <c r="BK1559" s="1099"/>
      <c r="BL1559" s="103"/>
      <c r="BM1559" s="103"/>
      <c r="BN1559" s="103"/>
      <c r="BO1559" s="103"/>
      <c r="BP1559" s="103"/>
      <c r="BQ1559" s="103"/>
      <c r="BR1559" s="103"/>
      <c r="BS1559" s="1093"/>
      <c r="BT1559" s="1093"/>
      <c r="BU1559" s="1093"/>
      <c r="BV1559" s="1093"/>
      <c r="BW1559" s="1093"/>
      <c r="BX1559" s="1093"/>
      <c r="BY1559" s="1096"/>
      <c r="CA1559" s="365" t="b">
        <f t="shared" si="704"/>
        <v>0</v>
      </c>
      <c r="CB1559" s="365">
        <f t="shared" si="705"/>
        <v>0</v>
      </c>
      <c r="CC1559" s="365" t="b">
        <f t="shared" si="706"/>
        <v>0</v>
      </c>
      <c r="CD1559" s="365" t="b">
        <f t="shared" si="707"/>
        <v>0</v>
      </c>
      <c r="CE1559" s="365" t="b">
        <f t="shared" si="708"/>
        <v>0</v>
      </c>
      <c r="CF1559" s="365" t="b">
        <f t="shared" si="709"/>
        <v>0</v>
      </c>
      <c r="CG1559" s="365" t="b">
        <f t="shared" si="710"/>
        <v>0</v>
      </c>
      <c r="CH1559" s="365" t="b">
        <f t="shared" si="711"/>
        <v>0</v>
      </c>
      <c r="CI1559" s="72" t="b">
        <f t="shared" si="712"/>
        <v>0</v>
      </c>
      <c r="CJ1559" s="72">
        <f t="shared" si="713"/>
        <v>0</v>
      </c>
      <c r="CK1559" s="72" t="b">
        <f t="shared" si="714"/>
        <v>0</v>
      </c>
      <c r="CL1559" s="72">
        <f t="shared" si="715"/>
        <v>0</v>
      </c>
      <c r="CM1559" s="72" t="b">
        <f t="shared" si="716"/>
        <v>0</v>
      </c>
      <c r="CN1559" s="72" t="b">
        <f t="shared" si="717"/>
        <v>0</v>
      </c>
      <c r="CP1559" s="13">
        <f t="shared" si="718"/>
        <v>0</v>
      </c>
      <c r="CQ1559" s="13" t="b">
        <f t="shared" si="719"/>
        <v>0</v>
      </c>
      <c r="CR1559" s="13" t="b">
        <f t="shared" si="720"/>
        <v>0</v>
      </c>
      <c r="CS1559" s="13" t="b">
        <f t="shared" si="726"/>
        <v>0</v>
      </c>
      <c r="CT1559" s="13" t="b">
        <f t="shared" si="725"/>
        <v>0</v>
      </c>
      <c r="CU1559" s="13" t="b">
        <f t="shared" si="698"/>
        <v>0</v>
      </c>
      <c r="CV1559" s="13" t="b">
        <f t="shared" si="721"/>
        <v>0</v>
      </c>
      <c r="CW1559" s="13" t="b">
        <f t="shared" si="722"/>
        <v>0</v>
      </c>
      <c r="CX1559" s="13" t="b">
        <f t="shared" si="723"/>
        <v>0</v>
      </c>
      <c r="CY1559" s="13" t="b">
        <f t="shared" si="724"/>
        <v>0</v>
      </c>
    </row>
    <row r="1560" spans="1:103" ht="15" thickBot="1">
      <c r="A1560" s="932"/>
      <c r="B1560" s="1099"/>
      <c r="C1560" s="1099"/>
      <c r="D1560" s="1099"/>
      <c r="E1560" s="1099"/>
      <c r="F1560" s="1099"/>
      <c r="G1560" s="1099"/>
      <c r="H1560" s="1099"/>
      <c r="I1560" s="1099"/>
      <c r="J1560" s="1099"/>
      <c r="K1560" s="1099"/>
      <c r="L1560" s="1099"/>
      <c r="M1560" s="1099"/>
      <c r="N1560" s="1099"/>
      <c r="O1560" s="1099"/>
      <c r="P1560" s="1099"/>
      <c r="Q1560" s="941"/>
      <c r="R1560" s="1099"/>
      <c r="S1560" s="1099"/>
      <c r="T1560" s="1099"/>
      <c r="U1560" s="1099"/>
      <c r="V1560" s="1099"/>
      <c r="W1560" s="103"/>
      <c r="X1560" s="103"/>
      <c r="Y1560" s="103"/>
      <c r="Z1560" s="103"/>
      <c r="AA1560" s="103" t="s">
        <v>50</v>
      </c>
      <c r="AB1560" s="104"/>
      <c r="AC1560" s="104"/>
      <c r="AD1560" s="103"/>
      <c r="AE1560" s="1099"/>
      <c r="AF1560" s="334">
        <f t="shared" si="699"/>
        <v>0</v>
      </c>
      <c r="AG1560" s="272">
        <f>IF(R1560="kompletna",Q1560*J1560*0.0036*'lista, wskaźniki'!$F$13, IF(R1560="częściowa",Q1560*J1560*0.0036*'lista, wskaźniki'!$F$14, IF(R1560="brak",Q1560*J1560*0.0036*'lista, wskaźniki'!$F$15,)))</f>
        <v>0</v>
      </c>
      <c r="AH1560" s="334">
        <f>IF(Y1560="inne",K1560*'lista, wskaźniki'!$E$35,IF(Y1560="to samo źródło",0,IF(Y1560=0,0)))</f>
        <v>0</v>
      </c>
      <c r="AI1560" s="334" t="b">
        <f>IF(AA1560="gaz z sieci",AC1560*'lista, wskaźniki'!$D$21)</f>
        <v>0</v>
      </c>
      <c r="AJ1560" s="272">
        <f>IF(AA1560="węgiel",AB1560*'lista, wskaźniki'!$D$20, IF('Sektor mieszkaniowy'!AA1560="drewno",'Sektor mieszkaniowy'!AB1560*'lista, wskaźniki'!$D$22,IF('Sektor mieszkaniowy'!AA1560="pellet",AB1560*'lista, wskaźniki'!$D$23,IF('Sektor mieszkaniowy'!AA1560="gaz z sieci",AB1560*'lista, wskaźniki'!$D$21,IF('Sektor mieszkaniowy'!AA1560="olej opałowy",'Sektor mieszkaniowy'!AB1560*'lista, wskaźniki'!$D$24)))))</f>
        <v>0</v>
      </c>
      <c r="AK1560" s="1102"/>
      <c r="AL1560" s="1099"/>
      <c r="AM1560" s="20">
        <f>IF(AA1560="węgiel",AF1560*1/3.6*'lista, wskaźniki'!$F$20,IF(AA1560="drewno",AF1560*1/3.6*'lista, wskaźniki'!$F$22,IF(AA1560="pellet",AF1560*1/3.6*'lista, wskaźniki'!$F$23,IF(AA1560="gaz z sieci",AF1560*1/3.6*'lista, wskaźniki'!$F$21,IF(AA1560="olej opałowy",AF1560*1/3.6*'lista, wskaźniki'!$F$24,0)))))</f>
        <v>0</v>
      </c>
      <c r="AN1560" s="20">
        <f>IF(AA1560="węgiel",AF1560*'lista, wskaźniki'!$E$42,IF(AA1560="drewno",AF1560*'lista, wskaźniki'!$G$42,IF(AA1560="pellet",AF1560*'lista, wskaźniki'!$H$42,IF(AA1560="gaz z sieci",AF1560*'lista, wskaźniki'!$F$42,IF(AA1560="olej opałowy",AF1560*'lista, wskaźniki'!$I$42,0)))))</f>
        <v>0</v>
      </c>
      <c r="AO1560" s="20">
        <f>IF(AA1560="węgiel",AF1560*'lista, wskaźniki'!$E$43,IF(AA1560="drewno",AF1560*'lista, wskaźniki'!$G$43,IF(AA1560="pellet",AF1560*'lista, wskaźniki'!$H$43,IF(AA1560="gaz z sieci",AF1560*'lista, wskaźniki'!$F$43,IF(AA1560="olej opałowy",AF1560*'lista, wskaźniki'!$I$43,0)))))</f>
        <v>0</v>
      </c>
      <c r="AP1560" s="20">
        <f>IF(AA1560="węgiel",AF1560*'lista, wskaźniki'!$E$44,IF(AA1560="drewno",AF1560*'lista, wskaźniki'!$G$44,IF(AA1560="pellet",AF1560*'lista, wskaźniki'!$H$44,IF(AA1560="gaz z sieci",AF1560*'lista, wskaźniki'!$F$44,IF(AA1560="olej opałowy",AF1560*'lista, wskaźniki'!$I$44,0)))))</f>
        <v>0</v>
      </c>
      <c r="AQ1560" s="20" t="b">
        <f>IF(Z1560="gaz",AH1560*1/3.6*'lista, wskaźniki'!$F$21,IF(Z1560="energia elektryczna",AH1560*1/3.6*'lista, wskaźniki'!$F$26))</f>
        <v>0</v>
      </c>
      <c r="AR1560" s="20" t="b">
        <f>IF(Z1560="gaz",AH1560*'lista, wskaźniki'!$F$42,IF(Z1560="energia elektryczna",AH1560*0))</f>
        <v>0</v>
      </c>
      <c r="AS1560" s="20" t="b">
        <f>IF(Z1560="gaz",AH1560*'lista, wskaźniki'!$F$43,IF(Z1560="energia elektryczna",AH1560*0))</f>
        <v>0</v>
      </c>
      <c r="AT1560" s="20" t="b">
        <f>IF(Z1560="gaz",AH1560*'lista, wskaźniki'!$F$44,IF(Z1560="energia elektryczna",AH1560*0))</f>
        <v>0</v>
      </c>
      <c r="AU1560" s="20">
        <f>AI1560*1/3.6*'lista, wskaźniki'!$F$21</f>
        <v>0</v>
      </c>
      <c r="AV1560" s="20">
        <f>AI1560*'lista, wskaźniki'!$F$42</f>
        <v>0</v>
      </c>
      <c r="AW1560" s="20">
        <f>AI1560*'lista, wskaźniki'!$F$43</f>
        <v>0</v>
      </c>
      <c r="AX1560" s="20">
        <f>AI1560*'lista, wskaźniki'!$F$44</f>
        <v>0</v>
      </c>
      <c r="AY1560" s="20">
        <f>AK1560*'lista, wskaźniki'!$F$26</f>
        <v>0</v>
      </c>
      <c r="AZ1560" s="20">
        <f t="shared" si="700"/>
        <v>0</v>
      </c>
      <c r="BA1560" s="20">
        <f t="shared" si="701"/>
        <v>0</v>
      </c>
      <c r="BB1560" s="20">
        <f t="shared" si="702"/>
        <v>0</v>
      </c>
      <c r="BC1560" s="20">
        <f t="shared" si="703"/>
        <v>0</v>
      </c>
      <c r="BD1560" s="1099"/>
      <c r="BE1560" s="1099"/>
      <c r="BF1560" s="1099"/>
      <c r="BG1560" s="1099"/>
      <c r="BH1560" s="103"/>
      <c r="BI1560" s="1099"/>
      <c r="BJ1560" s="103"/>
      <c r="BK1560" s="1099"/>
      <c r="BL1560" s="103"/>
      <c r="BM1560" s="103"/>
      <c r="BN1560" s="103"/>
      <c r="BO1560" s="103"/>
      <c r="BP1560" s="103"/>
      <c r="BQ1560" s="103"/>
      <c r="BR1560" s="103"/>
      <c r="BS1560" s="1093"/>
      <c r="BT1560" s="1093"/>
      <c r="BU1560" s="1093"/>
      <c r="BV1560" s="1093"/>
      <c r="BW1560" s="1093"/>
      <c r="BX1560" s="1093"/>
      <c r="BY1560" s="1096"/>
      <c r="CA1560" s="365" t="b">
        <f t="shared" si="704"/>
        <v>0</v>
      </c>
      <c r="CB1560" s="365" t="b">
        <f t="shared" si="705"/>
        <v>0</v>
      </c>
      <c r="CC1560" s="365">
        <f t="shared" si="706"/>
        <v>0</v>
      </c>
      <c r="CD1560" s="365" t="b">
        <f t="shared" si="707"/>
        <v>0</v>
      </c>
      <c r="CE1560" s="365" t="b">
        <f t="shared" si="708"/>
        <v>0</v>
      </c>
      <c r="CF1560" s="365" t="b">
        <f t="shared" si="709"/>
        <v>0</v>
      </c>
      <c r="CG1560" s="365" t="b">
        <f t="shared" si="710"/>
        <v>0</v>
      </c>
      <c r="CH1560" s="365" t="b">
        <f t="shared" si="711"/>
        <v>0</v>
      </c>
      <c r="CI1560" s="72" t="b">
        <f t="shared" si="712"/>
        <v>0</v>
      </c>
      <c r="CJ1560" s="72" t="b">
        <f t="shared" si="713"/>
        <v>0</v>
      </c>
      <c r="CK1560" s="72">
        <f t="shared" si="714"/>
        <v>0</v>
      </c>
      <c r="CL1560" s="72">
        <f t="shared" si="715"/>
        <v>0</v>
      </c>
      <c r="CM1560" s="72" t="b">
        <f t="shared" si="716"/>
        <v>0</v>
      </c>
      <c r="CN1560" s="72" t="b">
        <f t="shared" si="717"/>
        <v>0</v>
      </c>
      <c r="CP1560" s="13">
        <f t="shared" si="718"/>
        <v>0</v>
      </c>
      <c r="CQ1560" s="13" t="b">
        <f t="shared" si="719"/>
        <v>0</v>
      </c>
      <c r="CR1560" s="13" t="b">
        <f t="shared" si="720"/>
        <v>0</v>
      </c>
      <c r="CS1560" s="13" t="b">
        <f t="shared" si="726"/>
        <v>0</v>
      </c>
      <c r="CT1560" s="13" t="b">
        <f t="shared" si="725"/>
        <v>0</v>
      </c>
      <c r="CU1560" s="13" t="b">
        <f t="shared" si="698"/>
        <v>0</v>
      </c>
      <c r="CV1560" s="13" t="b">
        <f t="shared" si="721"/>
        <v>0</v>
      </c>
      <c r="CW1560" s="13" t="b">
        <f t="shared" si="722"/>
        <v>0</v>
      </c>
      <c r="CX1560" s="13" t="b">
        <f t="shared" si="723"/>
        <v>0</v>
      </c>
      <c r="CY1560" s="13" t="b">
        <f t="shared" si="724"/>
        <v>0</v>
      </c>
    </row>
    <row r="1561" spans="1:103" ht="15" thickBot="1">
      <c r="A1561" s="932"/>
      <c r="B1561" s="1099"/>
      <c r="C1561" s="1099"/>
      <c r="D1561" s="1099"/>
      <c r="E1561" s="1099"/>
      <c r="F1561" s="1099"/>
      <c r="G1561" s="1099"/>
      <c r="H1561" s="1099"/>
      <c r="I1561" s="1099"/>
      <c r="J1561" s="1099"/>
      <c r="K1561" s="1099"/>
      <c r="L1561" s="1099"/>
      <c r="M1561" s="1099"/>
      <c r="N1561" s="1099"/>
      <c r="O1561" s="1099"/>
      <c r="P1561" s="1099"/>
      <c r="Q1561" s="941"/>
      <c r="R1561" s="1099"/>
      <c r="S1561" s="1099"/>
      <c r="T1561" s="1099"/>
      <c r="U1561" s="1099"/>
      <c r="V1561" s="1099"/>
      <c r="W1561" s="103"/>
      <c r="X1561" s="103"/>
      <c r="Y1561" s="103"/>
      <c r="Z1561" s="103"/>
      <c r="AA1561" s="103" t="s">
        <v>38</v>
      </c>
      <c r="AB1561" s="104"/>
      <c r="AC1561" s="104"/>
      <c r="AD1561" s="103"/>
      <c r="AE1561" s="1099"/>
      <c r="AF1561" s="334">
        <f t="shared" si="699"/>
        <v>0</v>
      </c>
      <c r="AG1561" s="272">
        <f>IF(R1561="kompletna",Q1561*J1561*0.0036*'lista, wskaźniki'!$F$13, IF(R1561="częściowa",Q1561*J1561*0.0036*'lista, wskaźniki'!$F$14, IF(R1561="brak",Q1561*J1561*0.0036*'lista, wskaźniki'!$F$15,)))</f>
        <v>0</v>
      </c>
      <c r="AH1561" s="334">
        <f>IF(Y1561="inne",K1561*'lista, wskaźniki'!$E$35,IF(Y1561="to samo źródło",0,IF(Y1561=0,0)))</f>
        <v>0</v>
      </c>
      <c r="AI1561" s="334">
        <f>IF(AA1561="gaz z sieci",AC1561*'lista, wskaźniki'!$D$21)</f>
        <v>0</v>
      </c>
      <c r="AJ1561" s="272">
        <f>IF(AA1561="węgiel",AB1561*'lista, wskaźniki'!$D$20, IF('Sektor mieszkaniowy'!AA1561="drewno",'Sektor mieszkaniowy'!AB1561*'lista, wskaźniki'!$D$22,IF('Sektor mieszkaniowy'!AA1561="pellet",AB1561*'lista, wskaźniki'!$D$23,IF('Sektor mieszkaniowy'!AA1561="gaz z sieci",AB1561*'lista, wskaźniki'!$D$21,IF('Sektor mieszkaniowy'!AA1561="olej opałowy",'Sektor mieszkaniowy'!AB1561*'lista, wskaźniki'!$D$24)))))</f>
        <v>0</v>
      </c>
      <c r="AK1561" s="1102"/>
      <c r="AL1561" s="1099"/>
      <c r="AM1561" s="20">
        <f>IF(AA1561="węgiel",AF1561*1/3.6*'lista, wskaźniki'!$F$20,IF(AA1561="drewno",AF1561*1/3.6*'lista, wskaźniki'!$F$22,IF(AA1561="pellet",AF1561*1/3.6*'lista, wskaźniki'!$F$23,IF(AA1561="gaz z sieci",AF1561*1/3.6*'lista, wskaźniki'!$F$21,IF(AA1561="olej opałowy",AF1561*1/3.6*'lista, wskaźniki'!$F$24,0)))))</f>
        <v>0</v>
      </c>
      <c r="AN1561" s="20">
        <f>IF(AA1561="węgiel",AF1561*'lista, wskaźniki'!$E$42,IF(AA1561="drewno",AF1561*'lista, wskaźniki'!$G$42,IF(AA1561="pellet",AF1561*'lista, wskaźniki'!$H$42,IF(AA1561="gaz z sieci",AF1561*'lista, wskaźniki'!$F$42,IF(AA1561="olej opałowy",AF1561*'lista, wskaźniki'!$I$42,0)))))</f>
        <v>0</v>
      </c>
      <c r="AO1561" s="20">
        <f>IF(AA1561="węgiel",AF1561*'lista, wskaźniki'!$E$43,IF(AA1561="drewno",AF1561*'lista, wskaźniki'!$G$43,IF(AA1561="pellet",AF1561*'lista, wskaźniki'!$H$43,IF(AA1561="gaz z sieci",AF1561*'lista, wskaźniki'!$F$43,IF(AA1561="olej opałowy",AF1561*'lista, wskaźniki'!$I$43,0)))))</f>
        <v>0</v>
      </c>
      <c r="AP1561" s="20">
        <f>IF(AA1561="węgiel",AF1561*'lista, wskaźniki'!$E$44,IF(AA1561="drewno",AF1561*'lista, wskaźniki'!$G$44,IF(AA1561="pellet",AF1561*'lista, wskaźniki'!$H$44,IF(AA1561="gaz z sieci",AF1561*'lista, wskaźniki'!$F$44,IF(AA1561="olej opałowy",AF1561*'lista, wskaźniki'!$I$44,0)))))</f>
        <v>0</v>
      </c>
      <c r="AQ1561" s="20" t="b">
        <f>IF(Z1561="gaz",AH1561*1/3.6*'lista, wskaźniki'!$F$21,IF(Z1561="energia elektryczna",AH1561*1/3.6*'lista, wskaźniki'!$F$26))</f>
        <v>0</v>
      </c>
      <c r="AR1561" s="20" t="b">
        <f>IF(Z1561="gaz",AH1561*'lista, wskaźniki'!$F$42,IF(Z1561="energia elektryczna",AH1561*0))</f>
        <v>0</v>
      </c>
      <c r="AS1561" s="20" t="b">
        <f>IF(Z1561="gaz",AH1561*'lista, wskaźniki'!$F$43,IF(Z1561="energia elektryczna",AH1561*0))</f>
        <v>0</v>
      </c>
      <c r="AT1561" s="20" t="b">
        <f>IF(Z1561="gaz",AH1561*'lista, wskaźniki'!$F$44,IF(Z1561="energia elektryczna",AH1561*0))</f>
        <v>0</v>
      </c>
      <c r="AU1561" s="20">
        <f>AI1561*1/3.6*'lista, wskaźniki'!$F$21</f>
        <v>0</v>
      </c>
      <c r="AV1561" s="20">
        <f>AI1561*'lista, wskaźniki'!$F$42</f>
        <v>0</v>
      </c>
      <c r="AW1561" s="20">
        <f>AI1561*'lista, wskaźniki'!$F$43</f>
        <v>0</v>
      </c>
      <c r="AX1561" s="20">
        <f>AI1561*'lista, wskaźniki'!$F$44</f>
        <v>0</v>
      </c>
      <c r="AY1561" s="20">
        <f>AK1561*'lista, wskaźniki'!$F$26</f>
        <v>0</v>
      </c>
      <c r="AZ1561" s="20">
        <f t="shared" si="700"/>
        <v>0</v>
      </c>
      <c r="BA1561" s="20">
        <f t="shared" si="701"/>
        <v>0</v>
      </c>
      <c r="BB1561" s="20">
        <f t="shared" si="702"/>
        <v>0</v>
      </c>
      <c r="BC1561" s="20">
        <f t="shared" si="703"/>
        <v>0</v>
      </c>
      <c r="BD1561" s="1099"/>
      <c r="BE1561" s="1099"/>
      <c r="BF1561" s="1099"/>
      <c r="BG1561" s="1099"/>
      <c r="BH1561" s="103"/>
      <c r="BI1561" s="1099"/>
      <c r="BJ1561" s="103"/>
      <c r="BK1561" s="1099"/>
      <c r="BL1561" s="103"/>
      <c r="BM1561" s="103"/>
      <c r="BN1561" s="103"/>
      <c r="BO1561" s="103"/>
      <c r="BP1561" s="103"/>
      <c r="BQ1561" s="103"/>
      <c r="BR1561" s="103"/>
      <c r="BS1561" s="1093"/>
      <c r="BT1561" s="1093"/>
      <c r="BU1561" s="1093"/>
      <c r="BV1561" s="1093"/>
      <c r="BW1561" s="1093"/>
      <c r="BX1561" s="1093"/>
      <c r="BY1561" s="1096"/>
      <c r="CA1561" s="365" t="b">
        <f t="shared" si="704"/>
        <v>0</v>
      </c>
      <c r="CB1561" s="365" t="b">
        <f t="shared" si="705"/>
        <v>0</v>
      </c>
      <c r="CC1561" s="365" t="b">
        <f t="shared" si="706"/>
        <v>0</v>
      </c>
      <c r="CD1561" s="365">
        <f t="shared" si="707"/>
        <v>0</v>
      </c>
      <c r="CE1561" s="365" t="b">
        <f t="shared" si="708"/>
        <v>0</v>
      </c>
      <c r="CF1561" s="365" t="b">
        <f t="shared" si="709"/>
        <v>0</v>
      </c>
      <c r="CG1561" s="365" t="b">
        <f t="shared" si="710"/>
        <v>0</v>
      </c>
      <c r="CH1561" s="365">
        <f t="shared" si="711"/>
        <v>0</v>
      </c>
      <c r="CI1561" s="72" t="b">
        <f t="shared" si="712"/>
        <v>0</v>
      </c>
      <c r="CJ1561" s="72" t="b">
        <f t="shared" si="713"/>
        <v>0</v>
      </c>
      <c r="CK1561" s="72" t="b">
        <f t="shared" si="714"/>
        <v>0</v>
      </c>
      <c r="CL1561" s="72">
        <f t="shared" si="715"/>
        <v>0</v>
      </c>
      <c r="CM1561" s="72" t="b">
        <f t="shared" si="716"/>
        <v>0</v>
      </c>
      <c r="CN1561" s="72" t="b">
        <f t="shared" si="717"/>
        <v>0</v>
      </c>
      <c r="CP1561" s="13">
        <f t="shared" si="718"/>
        <v>0</v>
      </c>
      <c r="CQ1561" s="13" t="b">
        <f t="shared" si="719"/>
        <v>0</v>
      </c>
      <c r="CR1561" s="13" t="b">
        <f t="shared" si="720"/>
        <v>0</v>
      </c>
      <c r="CS1561" s="13" t="b">
        <f t="shared" si="726"/>
        <v>0</v>
      </c>
      <c r="CT1561" s="13" t="b">
        <f t="shared" si="725"/>
        <v>0</v>
      </c>
      <c r="CU1561" s="13" t="b">
        <f t="shared" si="698"/>
        <v>0</v>
      </c>
      <c r="CV1561" s="13" t="b">
        <f t="shared" si="721"/>
        <v>0</v>
      </c>
      <c r="CW1561" s="13" t="b">
        <f t="shared" si="722"/>
        <v>0</v>
      </c>
      <c r="CX1561" s="13" t="b">
        <f t="shared" si="723"/>
        <v>0</v>
      </c>
      <c r="CY1561" s="13" t="b">
        <f t="shared" si="724"/>
        <v>0</v>
      </c>
    </row>
    <row r="1562" spans="1:103" ht="15" thickBot="1">
      <c r="A1562" s="933"/>
      <c r="B1562" s="1100"/>
      <c r="C1562" s="1100"/>
      <c r="D1562" s="1100"/>
      <c r="E1562" s="1100"/>
      <c r="F1562" s="1100"/>
      <c r="G1562" s="1100"/>
      <c r="H1562" s="1100"/>
      <c r="I1562" s="1100"/>
      <c r="J1562" s="1100"/>
      <c r="K1562" s="1100"/>
      <c r="L1562" s="1100"/>
      <c r="M1562" s="1100"/>
      <c r="N1562" s="1100"/>
      <c r="O1562" s="1100"/>
      <c r="P1562" s="1100"/>
      <c r="Q1562" s="942"/>
      <c r="R1562" s="1100"/>
      <c r="S1562" s="1100"/>
      <c r="T1562" s="1100"/>
      <c r="U1562" s="1100"/>
      <c r="V1562" s="1100"/>
      <c r="W1562" s="105"/>
      <c r="X1562" s="105"/>
      <c r="Y1562" s="105"/>
      <c r="Z1562" s="105"/>
      <c r="AA1562" s="105" t="s">
        <v>37</v>
      </c>
      <c r="AB1562" s="106"/>
      <c r="AC1562" s="106"/>
      <c r="AD1562" s="105"/>
      <c r="AE1562" s="1100"/>
      <c r="AF1562" s="334">
        <f t="shared" si="699"/>
        <v>0</v>
      </c>
      <c r="AG1562" s="272">
        <f>IF(R1562="kompletna",Q1562*J1562*0.0036*'lista, wskaźniki'!$F$13, IF(R1562="częściowa",Q1562*J1562*0.0036*'lista, wskaźniki'!$F$14, IF(R1562="brak",Q1562*J1562*0.0036*'lista, wskaźniki'!$F$15,)))</f>
        <v>0</v>
      </c>
      <c r="AH1562" s="334">
        <f>IF(Y1562="inne",K1562*'lista, wskaźniki'!$E$35,IF(Y1562="to samo źródło",0,IF(Y1562=0,0)))</f>
        <v>0</v>
      </c>
      <c r="AI1562" s="334" t="b">
        <f>IF(AA1562="gaz z sieci",AC1562*'lista, wskaźniki'!$D$21)</f>
        <v>0</v>
      </c>
      <c r="AJ1562" s="272">
        <f>IF(AA1562="węgiel",AB1562*'lista, wskaźniki'!$D$20, IF('Sektor mieszkaniowy'!AA1562="drewno",'Sektor mieszkaniowy'!AB1562*'lista, wskaźniki'!$D$22,IF('Sektor mieszkaniowy'!AA1562="pellet",AB1562*'lista, wskaźniki'!$D$23,IF('Sektor mieszkaniowy'!AA1562="gaz z sieci",AB1562*'lista, wskaźniki'!$D$21,IF('Sektor mieszkaniowy'!AA1562="olej opałowy",'Sektor mieszkaniowy'!AB1562*'lista, wskaźniki'!$D$24)))))</f>
        <v>0</v>
      </c>
      <c r="AK1562" s="1103"/>
      <c r="AL1562" s="1100"/>
      <c r="AM1562" s="20">
        <f>IF(AA1562="węgiel",AF1562*1/3.6*'lista, wskaźniki'!$F$20,IF(AA1562="drewno",AF1562*1/3.6*'lista, wskaźniki'!$F$22,IF(AA1562="pellet",AF1562*1/3.6*'lista, wskaźniki'!$F$23,IF(AA1562="gaz z sieci",AF1562*1/3.6*'lista, wskaźniki'!$F$21,IF(AA1562="olej opałowy",AF1562*1/3.6*'lista, wskaźniki'!$F$24,0)))))</f>
        <v>0</v>
      </c>
      <c r="AN1562" s="20">
        <f>IF(AA1562="węgiel",AF1562*'lista, wskaźniki'!$E$42,IF(AA1562="drewno",AF1562*'lista, wskaźniki'!$G$42,IF(AA1562="pellet",AF1562*'lista, wskaźniki'!$H$42,IF(AA1562="gaz z sieci",AF1562*'lista, wskaźniki'!$F$42,IF(AA1562="olej opałowy",AF1562*'lista, wskaźniki'!$I$42,0)))))</f>
        <v>0</v>
      </c>
      <c r="AO1562" s="20">
        <f>IF(AA1562="węgiel",AF1562*'lista, wskaźniki'!$E$43,IF(AA1562="drewno",AF1562*'lista, wskaźniki'!$G$43,IF(AA1562="pellet",AF1562*'lista, wskaźniki'!$H$43,IF(AA1562="gaz z sieci",AF1562*'lista, wskaźniki'!$F$43,IF(AA1562="olej opałowy",AF1562*'lista, wskaźniki'!$I$43,0)))))</f>
        <v>0</v>
      </c>
      <c r="AP1562" s="20">
        <f>IF(AA1562="węgiel",AF1562*'lista, wskaźniki'!$E$44,IF(AA1562="drewno",AF1562*'lista, wskaźniki'!$G$44,IF(AA1562="pellet",AF1562*'lista, wskaźniki'!$H$44,IF(AA1562="gaz z sieci",AF1562*'lista, wskaźniki'!$F$44,IF(AA1562="olej opałowy",AF1562*'lista, wskaźniki'!$I$44,0)))))</f>
        <v>0</v>
      </c>
      <c r="AQ1562" s="20" t="b">
        <f>IF(Z1562="gaz",AH1562*1/3.6*'lista, wskaźniki'!$F$21,IF(Z1562="energia elektryczna",AH1562*1/3.6*'lista, wskaźniki'!$F$26))</f>
        <v>0</v>
      </c>
      <c r="AR1562" s="20" t="b">
        <f>IF(Z1562="gaz",AH1562*'lista, wskaźniki'!$F$42,IF(Z1562="energia elektryczna",AH1562*0))</f>
        <v>0</v>
      </c>
      <c r="AS1562" s="20" t="b">
        <f>IF(Z1562="gaz",AH1562*'lista, wskaźniki'!$F$43,IF(Z1562="energia elektryczna",AH1562*0))</f>
        <v>0</v>
      </c>
      <c r="AT1562" s="20" t="b">
        <f>IF(Z1562="gaz",AH1562*'lista, wskaźniki'!$F$44,IF(Z1562="energia elektryczna",AH1562*0))</f>
        <v>0</v>
      </c>
      <c r="AU1562" s="20">
        <f>AI1562*1/3.6*'lista, wskaźniki'!$F$21</f>
        <v>0</v>
      </c>
      <c r="AV1562" s="20">
        <f>AI1562*'lista, wskaźniki'!$F$42</f>
        <v>0</v>
      </c>
      <c r="AW1562" s="20">
        <f>AI1562*'lista, wskaźniki'!$F$43</f>
        <v>0</v>
      </c>
      <c r="AX1562" s="20">
        <f>AI1562*'lista, wskaźniki'!$F$44</f>
        <v>0</v>
      </c>
      <c r="AY1562" s="20">
        <f>AK1562*'lista, wskaźniki'!$F$26</f>
        <v>0</v>
      </c>
      <c r="AZ1562" s="20">
        <f t="shared" si="700"/>
        <v>0</v>
      </c>
      <c r="BA1562" s="20">
        <f t="shared" si="701"/>
        <v>0</v>
      </c>
      <c r="BB1562" s="20">
        <f t="shared" si="702"/>
        <v>0</v>
      </c>
      <c r="BC1562" s="20">
        <f t="shared" si="703"/>
        <v>0</v>
      </c>
      <c r="BD1562" s="1100"/>
      <c r="BE1562" s="1100"/>
      <c r="BF1562" s="1100"/>
      <c r="BG1562" s="1100"/>
      <c r="BH1562" s="105"/>
      <c r="BI1562" s="1100"/>
      <c r="BJ1562" s="105"/>
      <c r="BK1562" s="1100"/>
      <c r="BL1562" s="105"/>
      <c r="BM1562" s="105"/>
      <c r="BN1562" s="105"/>
      <c r="BO1562" s="105"/>
      <c r="BP1562" s="105"/>
      <c r="BQ1562" s="105"/>
      <c r="BR1562" s="105"/>
      <c r="BS1562" s="1094"/>
      <c r="BT1562" s="1094"/>
      <c r="BU1562" s="1094"/>
      <c r="BV1562" s="1094"/>
      <c r="BW1562" s="1094"/>
      <c r="BX1562" s="1094"/>
      <c r="BY1562" s="1097"/>
      <c r="CA1562" s="365" t="b">
        <f t="shared" si="704"/>
        <v>0</v>
      </c>
      <c r="CB1562" s="365" t="b">
        <f t="shared" si="705"/>
        <v>0</v>
      </c>
      <c r="CC1562" s="365" t="b">
        <f t="shared" si="706"/>
        <v>0</v>
      </c>
      <c r="CD1562" s="365" t="b">
        <f t="shared" si="707"/>
        <v>0</v>
      </c>
      <c r="CE1562" s="365">
        <f t="shared" si="708"/>
        <v>0</v>
      </c>
      <c r="CF1562" s="365" t="b">
        <f t="shared" si="709"/>
        <v>0</v>
      </c>
      <c r="CG1562" s="365" t="b">
        <f t="shared" si="710"/>
        <v>0</v>
      </c>
      <c r="CH1562" s="365" t="b">
        <f t="shared" si="711"/>
        <v>0</v>
      </c>
      <c r="CI1562" s="72" t="b">
        <f t="shared" si="712"/>
        <v>0</v>
      </c>
      <c r="CJ1562" s="72" t="b">
        <f t="shared" si="713"/>
        <v>0</v>
      </c>
      <c r="CK1562" s="72" t="b">
        <f t="shared" si="714"/>
        <v>0</v>
      </c>
      <c r="CL1562" s="72">
        <f t="shared" si="715"/>
        <v>0</v>
      </c>
      <c r="CM1562" s="72">
        <f t="shared" si="716"/>
        <v>0</v>
      </c>
      <c r="CN1562" s="72" t="b">
        <f t="shared" si="717"/>
        <v>0</v>
      </c>
      <c r="CP1562" s="13">
        <f t="shared" si="718"/>
        <v>0</v>
      </c>
      <c r="CQ1562" s="13" t="b">
        <f t="shared" si="719"/>
        <v>0</v>
      </c>
      <c r="CR1562" s="13" t="b">
        <f t="shared" si="720"/>
        <v>0</v>
      </c>
      <c r="CS1562" s="13" t="b">
        <f t="shared" si="726"/>
        <v>0</v>
      </c>
      <c r="CT1562" s="13" t="b">
        <f t="shared" si="725"/>
        <v>0</v>
      </c>
      <c r="CU1562" s="13" t="b">
        <f t="shared" si="698"/>
        <v>0</v>
      </c>
      <c r="CV1562" s="13" t="b">
        <f t="shared" si="721"/>
        <v>0</v>
      </c>
      <c r="CW1562" s="13" t="b">
        <f t="shared" si="722"/>
        <v>0</v>
      </c>
      <c r="CX1562" s="13" t="b">
        <f t="shared" si="723"/>
        <v>0</v>
      </c>
      <c r="CY1562" s="13" t="b">
        <f t="shared" si="724"/>
        <v>0</v>
      </c>
    </row>
    <row r="1563" spans="1:103" ht="15" thickBot="1">
      <c r="A1563" s="931">
        <v>313</v>
      </c>
      <c r="B1563" s="1098" t="s">
        <v>214</v>
      </c>
      <c r="C1563" s="1098">
        <v>40</v>
      </c>
      <c r="D1563" s="1098" t="s">
        <v>1</v>
      </c>
      <c r="E1563" s="1098" t="s">
        <v>5</v>
      </c>
      <c r="F1563" s="1098">
        <v>8</v>
      </c>
      <c r="G1563" s="1098"/>
      <c r="H1563" s="1098"/>
      <c r="I1563" s="1098" t="s">
        <v>12</v>
      </c>
      <c r="J1563" s="1098"/>
      <c r="K1563" s="1098"/>
      <c r="L1563" s="1098" t="s">
        <v>16</v>
      </c>
      <c r="M1563" s="1098"/>
      <c r="N1563" s="1098" t="s">
        <v>16</v>
      </c>
      <c r="O1563" s="1098"/>
      <c r="P1563" s="1098" t="s">
        <v>16</v>
      </c>
      <c r="Q1563" s="940">
        <f>IF(I1563="&lt;1966",'lista, wskaźniki'!$G$4,IF(I1563="1967-1985",'lista, wskaźniki'!$G$5,IF(I1563="1986-1992",'lista, wskaźniki'!$G$6,IF(I1563="1993-1996",'lista, wskaźniki'!$G$7,IF(I1563="&gt;1997",'lista, wskaźniki'!$G$8,IF(I1563=0,'lista, wskaźniki'!$G$4))))))</f>
        <v>175</v>
      </c>
      <c r="R1563" s="1098" t="s">
        <v>21</v>
      </c>
      <c r="S1563" s="1098" t="s">
        <v>27</v>
      </c>
      <c r="T1563" s="1098">
        <v>15</v>
      </c>
      <c r="U1563" s="1098"/>
      <c r="V1563" s="1098"/>
      <c r="W1563" s="101" t="s">
        <v>35</v>
      </c>
      <c r="X1563" s="101" t="s">
        <v>39</v>
      </c>
      <c r="Y1563" s="101" t="s">
        <v>42</v>
      </c>
      <c r="Z1563" s="101"/>
      <c r="AA1563" s="101" t="s">
        <v>35</v>
      </c>
      <c r="AB1563" s="102">
        <v>2</v>
      </c>
      <c r="AC1563" s="102"/>
      <c r="AD1563" s="101">
        <v>1800</v>
      </c>
      <c r="AE1563" s="1098">
        <v>7</v>
      </c>
      <c r="AF1563" s="334">
        <f t="shared" si="699"/>
        <v>45.26</v>
      </c>
      <c r="AG1563" s="272">
        <f>IF(R1563="kompletna",Q1563*J1563*0.0036*'lista, wskaźniki'!$F$13, IF(R1563="częściowa",Q1563*J1563*0.0036*'lista, wskaźniki'!$F$14, IF(R1563="brak",Q1563*J1563*0.0036*'lista, wskaźniki'!$F$15,)))</f>
        <v>0</v>
      </c>
      <c r="AH1563" s="334">
        <f>IF(Y1563="inne",K1563*'lista, wskaźniki'!$E$35,IF(Y1563="to samo źródło",0,IF(Y1563=0,0)))</f>
        <v>0</v>
      </c>
      <c r="AI1563" s="334" t="b">
        <f>IF(AA1563="gaz z sieci",AC1563*'lista, wskaźniki'!$D$21)</f>
        <v>0</v>
      </c>
      <c r="AJ1563" s="272">
        <f>IF(AA1563="węgiel",AB1563*'lista, wskaźniki'!$D$20, IF('Sektor mieszkaniowy'!AA1563="drewno",'Sektor mieszkaniowy'!AB1563*'lista, wskaźniki'!$D$22,IF('Sektor mieszkaniowy'!AA1563="pellet",AB1563*'lista, wskaźniki'!$D$23,IF('Sektor mieszkaniowy'!AA1563="gaz z sieci",AB1563*'lista, wskaźniki'!$D$21,IF('Sektor mieszkaniowy'!AA1563="olej opałowy",'Sektor mieszkaniowy'!AB1563*'lista, wskaźniki'!$D$24)))))</f>
        <v>45.26</v>
      </c>
      <c r="AK1563" s="1101">
        <f>2590/1000</f>
        <v>2.59</v>
      </c>
      <c r="AL1563" s="1098">
        <v>1600</v>
      </c>
      <c r="AM1563" s="20">
        <f>IF(AA1563="węgiel",AF1563*1/3.6*'lista, wskaźniki'!$F$20,IF(AA1563="drewno",AF1563*1/3.6*'lista, wskaźniki'!$F$22,IF(AA1563="pellet",AF1563*1/3.6*'lista, wskaźniki'!$F$23,IF(AA1563="gaz z sieci",AF1563*1/3.6*'lista, wskaźniki'!$F$21,IF(AA1563="olej opałowy",AF1563*1/3.6*'lista, wskaźniki'!$F$24,0)))))</f>
        <v>4.2874797999999998</v>
      </c>
      <c r="AN1563" s="20">
        <f>IF(AA1563="węgiel",AF1563*'lista, wskaźniki'!$E$42,IF(AA1563="drewno",AF1563*'lista, wskaźniki'!$G$42,IF(AA1563="pellet",AF1563*'lista, wskaźniki'!$H$42,IF(AA1563="gaz z sieci",AF1563*'lista, wskaźniki'!$F$42,IF(AA1563="olej opałowy",AF1563*'lista, wskaźniki'!$I$42,0)))))</f>
        <v>1.71988E-2</v>
      </c>
      <c r="AO1563" s="20">
        <f>IF(AA1563="węgiel",AF1563*'lista, wskaźniki'!$E$43,IF(AA1563="drewno",AF1563*'lista, wskaźniki'!$G$43,IF(AA1563="pellet",AF1563*'lista, wskaźniki'!$H$43,IF(AA1563="gaz z sieci",AF1563*'lista, wskaźniki'!$F$43,IF(AA1563="olej opałowy",AF1563*'lista, wskaźniki'!$I$43,0)))))</f>
        <v>1.6293600000000002E-2</v>
      </c>
      <c r="AP1563" s="20">
        <f>IF(AA1563="węgiel",AF1563*'lista, wskaźniki'!$E$44,IF(AA1563="drewno",AF1563*'lista, wskaźniki'!$G$44,IF(AA1563="pellet",AF1563*'lista, wskaźniki'!$H$44,IF(AA1563="gaz z sieci",AF1563*'lista, wskaźniki'!$F$44,IF(AA1563="olej opałowy",AF1563*'lista, wskaźniki'!$I$44,0)))))</f>
        <v>1.22202E-5</v>
      </c>
      <c r="AQ1563" s="20" t="b">
        <f>IF(Z1563="gaz",AH1563*1/3.6*'lista, wskaźniki'!$F$21,IF(Z1563="energia elektryczna",AH1563*1/3.6*'lista, wskaźniki'!$F$26))</f>
        <v>0</v>
      </c>
      <c r="AR1563" s="20" t="b">
        <f>IF(Z1563="gaz",AH1563*'lista, wskaźniki'!$F$42,IF(Z1563="energia elektryczna",AH1563*0))</f>
        <v>0</v>
      </c>
      <c r="AS1563" s="20" t="b">
        <f>IF(Z1563="gaz",AH1563*'lista, wskaźniki'!$F$43,IF(Z1563="energia elektryczna",AH1563*0))</f>
        <v>0</v>
      </c>
      <c r="AT1563" s="20" t="b">
        <f>IF(Z1563="gaz",AH1563*'lista, wskaźniki'!$F$44,IF(Z1563="energia elektryczna",AH1563*0))</f>
        <v>0</v>
      </c>
      <c r="AU1563" s="20">
        <f>AI1563*1/3.6*'lista, wskaźniki'!$F$21</f>
        <v>0</v>
      </c>
      <c r="AV1563" s="20">
        <f>AI1563*'lista, wskaźniki'!$F$42</f>
        <v>0</v>
      </c>
      <c r="AW1563" s="20">
        <f>AI1563*'lista, wskaźniki'!$F$43</f>
        <v>0</v>
      </c>
      <c r="AX1563" s="20">
        <f>AI1563*'lista, wskaźniki'!$F$44</f>
        <v>0</v>
      </c>
      <c r="AY1563" s="20">
        <f>AK1563*'lista, wskaźniki'!$F$26</f>
        <v>2.3050999999999999</v>
      </c>
      <c r="AZ1563" s="20">
        <f t="shared" si="700"/>
        <v>6.5925797999999993</v>
      </c>
      <c r="BA1563" s="20">
        <f t="shared" si="701"/>
        <v>1.71988E-2</v>
      </c>
      <c r="BB1563" s="20">
        <f t="shared" si="702"/>
        <v>1.6293600000000002E-2</v>
      </c>
      <c r="BC1563" s="20">
        <f t="shared" si="703"/>
        <v>1.22202E-5</v>
      </c>
      <c r="BD1563" s="1098" t="s">
        <v>17</v>
      </c>
      <c r="BE1563" s="1098" t="s">
        <v>17</v>
      </c>
      <c r="BF1563" s="1098" t="s">
        <v>17</v>
      </c>
      <c r="BG1563" s="1098" t="s">
        <v>16</v>
      </c>
      <c r="BH1563" s="101" t="s">
        <v>46</v>
      </c>
      <c r="BI1563" s="1098" t="s">
        <v>16</v>
      </c>
      <c r="BJ1563" s="101" t="s">
        <v>46</v>
      </c>
      <c r="BK1563" s="1098" t="s">
        <v>17</v>
      </c>
      <c r="BL1563" s="101"/>
      <c r="BM1563" s="101"/>
      <c r="BN1563" s="101"/>
      <c r="BO1563" s="101" t="s">
        <v>57</v>
      </c>
      <c r="BP1563" s="101" t="s">
        <v>53</v>
      </c>
      <c r="BQ1563" s="101" t="s">
        <v>120</v>
      </c>
      <c r="BR1563" s="101">
        <v>1</v>
      </c>
      <c r="BS1563" s="1092"/>
      <c r="BT1563" s="1092">
        <v>350</v>
      </c>
      <c r="BU1563" s="1092"/>
      <c r="BV1563" s="1092">
        <v>210</v>
      </c>
      <c r="BW1563" s="1092">
        <v>1500</v>
      </c>
      <c r="BX1563" s="1092"/>
      <c r="BY1563" s="1095">
        <v>480</v>
      </c>
      <c r="CA1563" s="365">
        <f t="shared" si="704"/>
        <v>45.26</v>
      </c>
      <c r="CB1563" s="365" t="b">
        <f t="shared" si="705"/>
        <v>0</v>
      </c>
      <c r="CC1563" s="365" t="b">
        <f t="shared" si="706"/>
        <v>0</v>
      </c>
      <c r="CD1563" s="365" t="b">
        <f t="shared" si="707"/>
        <v>0</v>
      </c>
      <c r="CE1563" s="365" t="b">
        <f t="shared" si="708"/>
        <v>0</v>
      </c>
      <c r="CF1563" s="365" t="b">
        <f t="shared" si="709"/>
        <v>0</v>
      </c>
      <c r="CG1563" s="365" t="b">
        <f t="shared" si="710"/>
        <v>0</v>
      </c>
      <c r="CH1563" s="365" t="b">
        <f t="shared" si="711"/>
        <v>0</v>
      </c>
      <c r="CI1563" s="72">
        <f t="shared" si="712"/>
        <v>45.26</v>
      </c>
      <c r="CJ1563" s="72" t="b">
        <f t="shared" si="713"/>
        <v>0</v>
      </c>
      <c r="CK1563" s="72" t="b">
        <f t="shared" si="714"/>
        <v>0</v>
      </c>
      <c r="CL1563" s="72">
        <f t="shared" si="715"/>
        <v>0</v>
      </c>
      <c r="CM1563" s="72" t="b">
        <f t="shared" si="716"/>
        <v>0</v>
      </c>
      <c r="CN1563" s="72" t="b">
        <f t="shared" si="717"/>
        <v>0</v>
      </c>
      <c r="CP1563" s="13" t="b">
        <f t="shared" si="718"/>
        <v>0</v>
      </c>
      <c r="CQ1563" s="13" t="b">
        <f t="shared" si="719"/>
        <v>0</v>
      </c>
      <c r="CR1563" s="13" t="b">
        <f t="shared" si="720"/>
        <v>0</v>
      </c>
      <c r="CS1563" s="13" t="b">
        <f t="shared" si="726"/>
        <v>0</v>
      </c>
      <c r="CT1563" s="13">
        <f t="shared" si="725"/>
        <v>0</v>
      </c>
      <c r="CU1563" s="13">
        <f t="shared" si="698"/>
        <v>0</v>
      </c>
      <c r="CV1563" s="13" t="b">
        <f t="shared" si="721"/>
        <v>0</v>
      </c>
      <c r="CW1563" s="13" t="b">
        <f t="shared" si="722"/>
        <v>0</v>
      </c>
      <c r="CX1563" s="13" t="b">
        <f t="shared" si="723"/>
        <v>0</v>
      </c>
      <c r="CY1563" s="13" t="b">
        <f t="shared" si="724"/>
        <v>0</v>
      </c>
    </row>
    <row r="1564" spans="1:103" ht="15" thickBot="1">
      <c r="A1564" s="932"/>
      <c r="B1564" s="1099"/>
      <c r="C1564" s="1099"/>
      <c r="D1564" s="1099"/>
      <c r="E1564" s="1099"/>
      <c r="F1564" s="1099"/>
      <c r="G1564" s="1099"/>
      <c r="H1564" s="1099"/>
      <c r="I1564" s="1099"/>
      <c r="J1564" s="1099"/>
      <c r="K1564" s="1099"/>
      <c r="L1564" s="1099"/>
      <c r="M1564" s="1099"/>
      <c r="N1564" s="1099"/>
      <c r="O1564" s="1099"/>
      <c r="P1564" s="1099"/>
      <c r="Q1564" s="941"/>
      <c r="R1564" s="1099"/>
      <c r="S1564" s="1099"/>
      <c r="T1564" s="1099"/>
      <c r="U1564" s="1099"/>
      <c r="V1564" s="1099"/>
      <c r="W1564" s="20" t="s">
        <v>36</v>
      </c>
      <c r="X1564" s="103"/>
      <c r="Y1564" s="103"/>
      <c r="Z1564" s="103"/>
      <c r="AA1564" s="103" t="s">
        <v>36</v>
      </c>
      <c r="AB1564" s="104">
        <v>2</v>
      </c>
      <c r="AC1564" s="104"/>
      <c r="AD1564" s="103">
        <v>180</v>
      </c>
      <c r="AE1564" s="1099"/>
      <c r="AF1564" s="334">
        <f t="shared" si="699"/>
        <v>31.2</v>
      </c>
      <c r="AG1564" s="272">
        <f>IF(R1564="kompletna",Q1564*J1564*0.0036*'lista, wskaźniki'!$F$13, IF(R1564="częściowa",Q1564*J1564*0.0036*'lista, wskaźniki'!$F$14, IF(R1564="brak",Q1564*J1564*0.0036*'lista, wskaźniki'!$F$15,)))</f>
        <v>0</v>
      </c>
      <c r="AH1564" s="334">
        <f>IF(Y1564="inne",K1564*'lista, wskaźniki'!$E$35,IF(Y1564="to samo źródło",0,IF(Y1564=0,0)))</f>
        <v>0</v>
      </c>
      <c r="AI1564" s="334" t="b">
        <f>IF(AA1564="gaz z sieci",AC1564*'lista, wskaźniki'!$D$21)</f>
        <v>0</v>
      </c>
      <c r="AJ1564" s="272">
        <f>IF(AA1564="węgiel",AB1564*'lista, wskaźniki'!$D$20, IF('Sektor mieszkaniowy'!AA1564="drewno",'Sektor mieszkaniowy'!AB1564*'lista, wskaźniki'!$D$22,IF('Sektor mieszkaniowy'!AA1564="pellet",AB1564*'lista, wskaźniki'!$D$23,IF('Sektor mieszkaniowy'!AA1564="gaz z sieci",AB1564*'lista, wskaźniki'!$D$21,IF('Sektor mieszkaniowy'!AA1564="olej opałowy",'Sektor mieszkaniowy'!AB1564*'lista, wskaźniki'!$D$24)))))</f>
        <v>31.2</v>
      </c>
      <c r="AK1564" s="1102"/>
      <c r="AL1564" s="1099"/>
      <c r="AM1564" s="20">
        <f>IF(AA1564="węgiel",AF1564*1/3.6*'lista, wskaźniki'!$F$20,IF(AA1564="drewno",AF1564*1/3.6*'lista, wskaźniki'!$F$22,IF(AA1564="pellet",AF1564*1/3.6*'lista, wskaźniki'!$F$23,IF(AA1564="gaz z sieci",AF1564*1/3.6*'lista, wskaźniki'!$F$21,IF(AA1564="olej opałowy",AF1564*1/3.6*'lista, wskaźniki'!$F$24,0)))))</f>
        <v>0</v>
      </c>
      <c r="AN1564" s="20">
        <f>IF(AA1564="węgiel",AF1564*'lista, wskaźniki'!$E$42,IF(AA1564="drewno",AF1564*'lista, wskaźniki'!$G$42,IF(AA1564="pellet",AF1564*'lista, wskaźniki'!$H$42,IF(AA1564="gaz z sieci",AF1564*'lista, wskaźniki'!$F$42,IF(AA1564="olej opałowy",AF1564*'lista, wskaźniki'!$I$42,0)))))</f>
        <v>2.5271999999999999E-2</v>
      </c>
      <c r="AO1564" s="20">
        <f>IF(AA1564="węgiel",AF1564*'lista, wskaźniki'!$E$43,IF(AA1564="drewno",AF1564*'lista, wskaźniki'!$G$43,IF(AA1564="pellet",AF1564*'lista, wskaźniki'!$H$43,IF(AA1564="gaz z sieci",AF1564*'lista, wskaźniki'!$F$43,IF(AA1564="olej opałowy",AF1564*'lista, wskaźniki'!$I$43,0)))))</f>
        <v>2.5271999999999999E-2</v>
      </c>
      <c r="AP1564" s="20">
        <f>IF(AA1564="węgiel",AF1564*'lista, wskaźniki'!$E$44,IF(AA1564="drewno",AF1564*'lista, wskaźniki'!$G$44,IF(AA1564="pellet",AF1564*'lista, wskaźniki'!$H$44,IF(AA1564="gaz z sieci",AF1564*'lista, wskaźniki'!$F$44,IF(AA1564="olej opałowy",AF1564*'lista, wskaźniki'!$I$44,0)))))</f>
        <v>7.7999999999999999E-6</v>
      </c>
      <c r="AQ1564" s="20" t="b">
        <f>IF(Z1564="gaz",AH1564*1/3.6*'lista, wskaźniki'!$F$21,IF(Z1564="energia elektryczna",AH1564*1/3.6*'lista, wskaźniki'!$F$26))</f>
        <v>0</v>
      </c>
      <c r="AR1564" s="20" t="b">
        <f>IF(Z1564="gaz",AH1564*'lista, wskaźniki'!$F$42,IF(Z1564="energia elektryczna",AH1564*0))</f>
        <v>0</v>
      </c>
      <c r="AS1564" s="20" t="b">
        <f>IF(Z1564="gaz",AH1564*'lista, wskaźniki'!$F$43,IF(Z1564="energia elektryczna",AH1564*0))</f>
        <v>0</v>
      </c>
      <c r="AT1564" s="20" t="b">
        <f>IF(Z1564="gaz",AH1564*'lista, wskaźniki'!$F$44,IF(Z1564="energia elektryczna",AH1564*0))</f>
        <v>0</v>
      </c>
      <c r="AU1564" s="20">
        <f>AI1564*1/3.6*'lista, wskaźniki'!$F$21</f>
        <v>0</v>
      </c>
      <c r="AV1564" s="20">
        <f>AI1564*'lista, wskaźniki'!$F$42</f>
        <v>0</v>
      </c>
      <c r="AW1564" s="20">
        <f>AI1564*'lista, wskaźniki'!$F$43</f>
        <v>0</v>
      </c>
      <c r="AX1564" s="20">
        <f>AI1564*'lista, wskaźniki'!$F$44</f>
        <v>0</v>
      </c>
      <c r="AY1564" s="20">
        <f>AK1564*'lista, wskaźniki'!$F$26</f>
        <v>0</v>
      </c>
      <c r="AZ1564" s="20">
        <f t="shared" si="700"/>
        <v>0</v>
      </c>
      <c r="BA1564" s="20">
        <f t="shared" si="701"/>
        <v>2.5271999999999999E-2</v>
      </c>
      <c r="BB1564" s="20">
        <f t="shared" si="702"/>
        <v>2.5271999999999999E-2</v>
      </c>
      <c r="BC1564" s="20">
        <f t="shared" si="703"/>
        <v>7.7999999999999999E-6</v>
      </c>
      <c r="BD1564" s="1099"/>
      <c r="BE1564" s="1099"/>
      <c r="BF1564" s="1099"/>
      <c r="BG1564" s="1099"/>
      <c r="BH1564" s="103"/>
      <c r="BI1564" s="1099"/>
      <c r="BJ1564" s="103"/>
      <c r="BK1564" s="1099"/>
      <c r="BL1564" s="103"/>
      <c r="BM1564" s="103"/>
      <c r="BN1564" s="103"/>
      <c r="BO1564" s="103"/>
      <c r="BP1564" s="103"/>
      <c r="BQ1564" s="103" t="s">
        <v>121</v>
      </c>
      <c r="BR1564" s="103">
        <v>1</v>
      </c>
      <c r="BS1564" s="1093"/>
      <c r="BT1564" s="1093"/>
      <c r="BU1564" s="1093"/>
      <c r="BV1564" s="1093"/>
      <c r="BW1564" s="1093"/>
      <c r="BX1564" s="1093"/>
      <c r="BY1564" s="1096"/>
      <c r="CA1564" s="365" t="b">
        <f t="shared" si="704"/>
        <v>0</v>
      </c>
      <c r="CB1564" s="365">
        <f t="shared" si="705"/>
        <v>31.2</v>
      </c>
      <c r="CC1564" s="365" t="b">
        <f t="shared" si="706"/>
        <v>0</v>
      </c>
      <c r="CD1564" s="365" t="b">
        <f t="shared" si="707"/>
        <v>0</v>
      </c>
      <c r="CE1564" s="365" t="b">
        <f t="shared" si="708"/>
        <v>0</v>
      </c>
      <c r="CF1564" s="365" t="b">
        <f t="shared" si="709"/>
        <v>0</v>
      </c>
      <c r="CG1564" s="365" t="b">
        <f t="shared" si="710"/>
        <v>0</v>
      </c>
      <c r="CH1564" s="365" t="b">
        <f t="shared" si="711"/>
        <v>0</v>
      </c>
      <c r="CI1564" s="72" t="b">
        <f t="shared" si="712"/>
        <v>0</v>
      </c>
      <c r="CJ1564" s="72">
        <f t="shared" si="713"/>
        <v>31.2</v>
      </c>
      <c r="CK1564" s="72" t="b">
        <f t="shared" si="714"/>
        <v>0</v>
      </c>
      <c r="CL1564" s="72">
        <f t="shared" si="715"/>
        <v>0</v>
      </c>
      <c r="CM1564" s="72" t="b">
        <f t="shared" si="716"/>
        <v>0</v>
      </c>
      <c r="CN1564" s="72" t="b">
        <f t="shared" si="717"/>
        <v>0</v>
      </c>
      <c r="CP1564" s="13">
        <f t="shared" si="718"/>
        <v>0</v>
      </c>
      <c r="CQ1564" s="13" t="b">
        <f t="shared" si="719"/>
        <v>0</v>
      </c>
      <c r="CR1564" s="13" t="b">
        <f t="shared" si="720"/>
        <v>0</v>
      </c>
      <c r="CS1564" s="13" t="b">
        <f t="shared" si="726"/>
        <v>0</v>
      </c>
      <c r="CT1564" s="13" t="b">
        <f t="shared" si="725"/>
        <v>0</v>
      </c>
      <c r="CU1564" s="13" t="b">
        <f t="shared" si="698"/>
        <v>0</v>
      </c>
      <c r="CV1564" s="13" t="b">
        <f t="shared" si="721"/>
        <v>0</v>
      </c>
      <c r="CW1564" s="13" t="b">
        <f t="shared" si="722"/>
        <v>0</v>
      </c>
      <c r="CX1564" s="13" t="b">
        <f t="shared" si="723"/>
        <v>0</v>
      </c>
      <c r="CY1564" s="13" t="b">
        <f t="shared" si="724"/>
        <v>0</v>
      </c>
    </row>
    <row r="1565" spans="1:103" ht="15" thickBot="1">
      <c r="A1565" s="932"/>
      <c r="B1565" s="1099"/>
      <c r="C1565" s="1099"/>
      <c r="D1565" s="1099"/>
      <c r="E1565" s="1099"/>
      <c r="F1565" s="1099"/>
      <c r="G1565" s="1099"/>
      <c r="H1565" s="1099"/>
      <c r="I1565" s="1099"/>
      <c r="J1565" s="1099"/>
      <c r="K1565" s="1099"/>
      <c r="L1565" s="1099"/>
      <c r="M1565" s="1099"/>
      <c r="N1565" s="1099"/>
      <c r="O1565" s="1099"/>
      <c r="P1565" s="1099"/>
      <c r="Q1565" s="941"/>
      <c r="R1565" s="1099"/>
      <c r="S1565" s="1099"/>
      <c r="T1565" s="1099"/>
      <c r="U1565" s="1099"/>
      <c r="V1565" s="1099"/>
      <c r="W1565" s="103"/>
      <c r="X1565" s="103"/>
      <c r="Y1565" s="103"/>
      <c r="Z1565" s="103"/>
      <c r="AA1565" s="103" t="s">
        <v>50</v>
      </c>
      <c r="AB1565" s="104"/>
      <c r="AC1565" s="104"/>
      <c r="AD1565" s="103"/>
      <c r="AE1565" s="1099"/>
      <c r="AF1565" s="334">
        <f t="shared" si="699"/>
        <v>0</v>
      </c>
      <c r="AG1565" s="272">
        <f>IF(R1565="kompletna",Q1565*J1565*0.0036*'lista, wskaźniki'!$F$13, IF(R1565="częściowa",Q1565*J1565*0.0036*'lista, wskaźniki'!$F$14, IF(R1565="brak",Q1565*J1565*0.0036*'lista, wskaźniki'!$F$15,)))</f>
        <v>0</v>
      </c>
      <c r="AH1565" s="334">
        <f>IF(Y1565="inne",K1565*'lista, wskaźniki'!$E$35,IF(Y1565="to samo źródło",0,IF(Y1565=0,0)))</f>
        <v>0</v>
      </c>
      <c r="AI1565" s="334" t="b">
        <f>IF(AA1565="gaz z sieci",AC1565*'lista, wskaźniki'!$D$21)</f>
        <v>0</v>
      </c>
      <c r="AJ1565" s="272">
        <f>IF(AA1565="węgiel",AB1565*'lista, wskaźniki'!$D$20, IF('Sektor mieszkaniowy'!AA1565="drewno",'Sektor mieszkaniowy'!AB1565*'lista, wskaźniki'!$D$22,IF('Sektor mieszkaniowy'!AA1565="pellet",AB1565*'lista, wskaźniki'!$D$23,IF('Sektor mieszkaniowy'!AA1565="gaz z sieci",AB1565*'lista, wskaźniki'!$D$21,IF('Sektor mieszkaniowy'!AA1565="olej opałowy",'Sektor mieszkaniowy'!AB1565*'lista, wskaźniki'!$D$24)))))</f>
        <v>0</v>
      </c>
      <c r="AK1565" s="1102"/>
      <c r="AL1565" s="1099"/>
      <c r="AM1565" s="20">
        <f>IF(AA1565="węgiel",AF1565*1/3.6*'lista, wskaźniki'!$F$20,IF(AA1565="drewno",AF1565*1/3.6*'lista, wskaźniki'!$F$22,IF(AA1565="pellet",AF1565*1/3.6*'lista, wskaźniki'!$F$23,IF(AA1565="gaz z sieci",AF1565*1/3.6*'lista, wskaźniki'!$F$21,IF(AA1565="olej opałowy",AF1565*1/3.6*'lista, wskaźniki'!$F$24,0)))))</f>
        <v>0</v>
      </c>
      <c r="AN1565" s="20">
        <f>IF(AA1565="węgiel",AF1565*'lista, wskaźniki'!$E$42,IF(AA1565="drewno",AF1565*'lista, wskaźniki'!$G$42,IF(AA1565="pellet",AF1565*'lista, wskaźniki'!$H$42,IF(AA1565="gaz z sieci",AF1565*'lista, wskaźniki'!$F$42,IF(AA1565="olej opałowy",AF1565*'lista, wskaźniki'!$I$42,0)))))</f>
        <v>0</v>
      </c>
      <c r="AO1565" s="20">
        <f>IF(AA1565="węgiel",AF1565*'lista, wskaźniki'!$E$43,IF(AA1565="drewno",AF1565*'lista, wskaźniki'!$G$43,IF(AA1565="pellet",AF1565*'lista, wskaźniki'!$H$43,IF(AA1565="gaz z sieci",AF1565*'lista, wskaźniki'!$F$43,IF(AA1565="olej opałowy",AF1565*'lista, wskaźniki'!$I$43,0)))))</f>
        <v>0</v>
      </c>
      <c r="AP1565" s="20">
        <f>IF(AA1565="węgiel",AF1565*'lista, wskaźniki'!$E$44,IF(AA1565="drewno",AF1565*'lista, wskaźniki'!$G$44,IF(AA1565="pellet",AF1565*'lista, wskaźniki'!$H$44,IF(AA1565="gaz z sieci",AF1565*'lista, wskaźniki'!$F$44,IF(AA1565="olej opałowy",AF1565*'lista, wskaźniki'!$I$44,0)))))</f>
        <v>0</v>
      </c>
      <c r="AQ1565" s="20" t="b">
        <f>IF(Z1565="gaz",AH1565*1/3.6*'lista, wskaźniki'!$F$21,IF(Z1565="energia elektryczna",AH1565*1/3.6*'lista, wskaźniki'!$F$26))</f>
        <v>0</v>
      </c>
      <c r="AR1565" s="20" t="b">
        <f>IF(Z1565="gaz",AH1565*'lista, wskaźniki'!$F$42,IF(Z1565="energia elektryczna",AH1565*0))</f>
        <v>0</v>
      </c>
      <c r="AS1565" s="20" t="b">
        <f>IF(Z1565="gaz",AH1565*'lista, wskaźniki'!$F$43,IF(Z1565="energia elektryczna",AH1565*0))</f>
        <v>0</v>
      </c>
      <c r="AT1565" s="20" t="b">
        <f>IF(Z1565="gaz",AH1565*'lista, wskaźniki'!$F$44,IF(Z1565="energia elektryczna",AH1565*0))</f>
        <v>0</v>
      </c>
      <c r="AU1565" s="20">
        <f>AI1565*1/3.6*'lista, wskaźniki'!$F$21</f>
        <v>0</v>
      </c>
      <c r="AV1565" s="20">
        <f>AI1565*'lista, wskaźniki'!$F$42</f>
        <v>0</v>
      </c>
      <c r="AW1565" s="20">
        <f>AI1565*'lista, wskaźniki'!$F$43</f>
        <v>0</v>
      </c>
      <c r="AX1565" s="20">
        <f>AI1565*'lista, wskaźniki'!$F$44</f>
        <v>0</v>
      </c>
      <c r="AY1565" s="20">
        <f>AK1565*'lista, wskaźniki'!$F$26</f>
        <v>0</v>
      </c>
      <c r="AZ1565" s="20">
        <f t="shared" si="700"/>
        <v>0</v>
      </c>
      <c r="BA1565" s="20">
        <f t="shared" si="701"/>
        <v>0</v>
      </c>
      <c r="BB1565" s="20">
        <f t="shared" si="702"/>
        <v>0</v>
      </c>
      <c r="BC1565" s="20">
        <f t="shared" si="703"/>
        <v>0</v>
      </c>
      <c r="BD1565" s="1099"/>
      <c r="BE1565" s="1099"/>
      <c r="BF1565" s="1099"/>
      <c r="BG1565" s="1099"/>
      <c r="BH1565" s="103"/>
      <c r="BI1565" s="1099"/>
      <c r="BJ1565" s="103"/>
      <c r="BK1565" s="1099"/>
      <c r="BL1565" s="103"/>
      <c r="BM1565" s="103"/>
      <c r="BN1565" s="103"/>
      <c r="BO1565" s="103"/>
      <c r="BP1565" s="103"/>
      <c r="BQ1565" s="103"/>
      <c r="BR1565" s="103"/>
      <c r="BS1565" s="1093"/>
      <c r="BT1565" s="1093"/>
      <c r="BU1565" s="1093"/>
      <c r="BV1565" s="1093"/>
      <c r="BW1565" s="1093"/>
      <c r="BX1565" s="1093"/>
      <c r="BY1565" s="1096"/>
      <c r="CA1565" s="365" t="b">
        <f t="shared" si="704"/>
        <v>0</v>
      </c>
      <c r="CB1565" s="365" t="b">
        <f t="shared" si="705"/>
        <v>0</v>
      </c>
      <c r="CC1565" s="365">
        <f t="shared" si="706"/>
        <v>0</v>
      </c>
      <c r="CD1565" s="365" t="b">
        <f t="shared" si="707"/>
        <v>0</v>
      </c>
      <c r="CE1565" s="365" t="b">
        <f t="shared" si="708"/>
        <v>0</v>
      </c>
      <c r="CF1565" s="365" t="b">
        <f t="shared" si="709"/>
        <v>0</v>
      </c>
      <c r="CG1565" s="365" t="b">
        <f t="shared" si="710"/>
        <v>0</v>
      </c>
      <c r="CH1565" s="365" t="b">
        <f t="shared" si="711"/>
        <v>0</v>
      </c>
      <c r="CI1565" s="72" t="b">
        <f t="shared" si="712"/>
        <v>0</v>
      </c>
      <c r="CJ1565" s="72" t="b">
        <f t="shared" si="713"/>
        <v>0</v>
      </c>
      <c r="CK1565" s="72">
        <f t="shared" si="714"/>
        <v>0</v>
      </c>
      <c r="CL1565" s="72">
        <f t="shared" si="715"/>
        <v>0</v>
      </c>
      <c r="CM1565" s="72" t="b">
        <f t="shared" si="716"/>
        <v>0</v>
      </c>
      <c r="CN1565" s="72" t="b">
        <f t="shared" si="717"/>
        <v>0</v>
      </c>
      <c r="CP1565" s="13">
        <f t="shared" si="718"/>
        <v>0</v>
      </c>
      <c r="CQ1565" s="13" t="b">
        <f t="shared" si="719"/>
        <v>0</v>
      </c>
      <c r="CR1565" s="13" t="b">
        <f t="shared" si="720"/>
        <v>0</v>
      </c>
      <c r="CS1565" s="13" t="b">
        <f t="shared" si="726"/>
        <v>0</v>
      </c>
      <c r="CT1565" s="13" t="b">
        <f t="shared" si="725"/>
        <v>0</v>
      </c>
      <c r="CU1565" s="13" t="b">
        <f t="shared" si="698"/>
        <v>0</v>
      </c>
      <c r="CV1565" s="13" t="b">
        <f t="shared" si="721"/>
        <v>0</v>
      </c>
      <c r="CW1565" s="13" t="b">
        <f t="shared" si="722"/>
        <v>0</v>
      </c>
      <c r="CX1565" s="13" t="b">
        <f t="shared" si="723"/>
        <v>0</v>
      </c>
      <c r="CY1565" s="13" t="b">
        <f t="shared" si="724"/>
        <v>0</v>
      </c>
    </row>
    <row r="1566" spans="1:103" ht="15" thickBot="1">
      <c r="A1566" s="932"/>
      <c r="B1566" s="1099"/>
      <c r="C1566" s="1099"/>
      <c r="D1566" s="1099"/>
      <c r="E1566" s="1099"/>
      <c r="F1566" s="1099"/>
      <c r="G1566" s="1099"/>
      <c r="H1566" s="1099"/>
      <c r="I1566" s="1099"/>
      <c r="J1566" s="1099"/>
      <c r="K1566" s="1099"/>
      <c r="L1566" s="1099"/>
      <c r="M1566" s="1099"/>
      <c r="N1566" s="1099"/>
      <c r="O1566" s="1099"/>
      <c r="P1566" s="1099"/>
      <c r="Q1566" s="941"/>
      <c r="R1566" s="1099"/>
      <c r="S1566" s="1099"/>
      <c r="T1566" s="1099"/>
      <c r="U1566" s="1099"/>
      <c r="V1566" s="1099"/>
      <c r="W1566" s="103"/>
      <c r="X1566" s="103"/>
      <c r="Y1566" s="103"/>
      <c r="Z1566" s="103"/>
      <c r="AA1566" s="103" t="s">
        <v>38</v>
      </c>
      <c r="AB1566" s="104"/>
      <c r="AC1566" s="104"/>
      <c r="AD1566" s="103"/>
      <c r="AE1566" s="1099"/>
      <c r="AF1566" s="334">
        <f t="shared" si="699"/>
        <v>0</v>
      </c>
      <c r="AG1566" s="272">
        <f>IF(R1566="kompletna",Q1566*J1566*0.0036*'lista, wskaźniki'!$F$13, IF(R1566="częściowa",Q1566*J1566*0.0036*'lista, wskaźniki'!$F$14, IF(R1566="brak",Q1566*J1566*0.0036*'lista, wskaźniki'!$F$15,)))</f>
        <v>0</v>
      </c>
      <c r="AH1566" s="334">
        <f>IF(Y1566="inne",K1566*'lista, wskaźniki'!$E$35,IF(Y1566="to samo źródło",0,IF(Y1566=0,0)))</f>
        <v>0</v>
      </c>
      <c r="AI1566" s="334">
        <f>IF(AA1566="gaz z sieci",AC1566*'lista, wskaźniki'!$D$21)</f>
        <v>0</v>
      </c>
      <c r="AJ1566" s="272">
        <f>IF(AA1566="węgiel",AB1566*'lista, wskaźniki'!$D$20, IF('Sektor mieszkaniowy'!AA1566="drewno",'Sektor mieszkaniowy'!AB1566*'lista, wskaźniki'!$D$22,IF('Sektor mieszkaniowy'!AA1566="pellet",AB1566*'lista, wskaźniki'!$D$23,IF('Sektor mieszkaniowy'!AA1566="gaz z sieci",AB1566*'lista, wskaźniki'!$D$21,IF('Sektor mieszkaniowy'!AA1566="olej opałowy",'Sektor mieszkaniowy'!AB1566*'lista, wskaźniki'!$D$24)))))</f>
        <v>0</v>
      </c>
      <c r="AK1566" s="1102"/>
      <c r="AL1566" s="1099"/>
      <c r="AM1566" s="20">
        <f>IF(AA1566="węgiel",AF1566*1/3.6*'lista, wskaźniki'!$F$20,IF(AA1566="drewno",AF1566*1/3.6*'lista, wskaźniki'!$F$22,IF(AA1566="pellet",AF1566*1/3.6*'lista, wskaźniki'!$F$23,IF(AA1566="gaz z sieci",AF1566*1/3.6*'lista, wskaźniki'!$F$21,IF(AA1566="olej opałowy",AF1566*1/3.6*'lista, wskaźniki'!$F$24,0)))))</f>
        <v>0</v>
      </c>
      <c r="AN1566" s="20">
        <f>IF(AA1566="węgiel",AF1566*'lista, wskaźniki'!$E$42,IF(AA1566="drewno",AF1566*'lista, wskaźniki'!$G$42,IF(AA1566="pellet",AF1566*'lista, wskaźniki'!$H$42,IF(AA1566="gaz z sieci",AF1566*'lista, wskaźniki'!$F$42,IF(AA1566="olej opałowy",AF1566*'lista, wskaźniki'!$I$42,0)))))</f>
        <v>0</v>
      </c>
      <c r="AO1566" s="20">
        <f>IF(AA1566="węgiel",AF1566*'lista, wskaźniki'!$E$43,IF(AA1566="drewno",AF1566*'lista, wskaźniki'!$G$43,IF(AA1566="pellet",AF1566*'lista, wskaźniki'!$H$43,IF(AA1566="gaz z sieci",AF1566*'lista, wskaźniki'!$F$43,IF(AA1566="olej opałowy",AF1566*'lista, wskaźniki'!$I$43,0)))))</f>
        <v>0</v>
      </c>
      <c r="AP1566" s="20">
        <f>IF(AA1566="węgiel",AF1566*'lista, wskaźniki'!$E$44,IF(AA1566="drewno",AF1566*'lista, wskaźniki'!$G$44,IF(AA1566="pellet",AF1566*'lista, wskaźniki'!$H$44,IF(AA1566="gaz z sieci",AF1566*'lista, wskaźniki'!$F$44,IF(AA1566="olej opałowy",AF1566*'lista, wskaźniki'!$I$44,0)))))</f>
        <v>0</v>
      </c>
      <c r="AQ1566" s="20" t="b">
        <f>IF(Z1566="gaz",AH1566*1/3.6*'lista, wskaźniki'!$F$21,IF(Z1566="energia elektryczna",AH1566*1/3.6*'lista, wskaźniki'!$F$26))</f>
        <v>0</v>
      </c>
      <c r="AR1566" s="20" t="b">
        <f>IF(Z1566="gaz",AH1566*'lista, wskaźniki'!$F$42,IF(Z1566="energia elektryczna",AH1566*0))</f>
        <v>0</v>
      </c>
      <c r="AS1566" s="20" t="b">
        <f>IF(Z1566="gaz",AH1566*'lista, wskaźniki'!$F$43,IF(Z1566="energia elektryczna",AH1566*0))</f>
        <v>0</v>
      </c>
      <c r="AT1566" s="20" t="b">
        <f>IF(Z1566="gaz",AH1566*'lista, wskaźniki'!$F$44,IF(Z1566="energia elektryczna",AH1566*0))</f>
        <v>0</v>
      </c>
      <c r="AU1566" s="20">
        <f>AI1566*1/3.6*'lista, wskaźniki'!$F$21</f>
        <v>0</v>
      </c>
      <c r="AV1566" s="20">
        <f>AI1566*'lista, wskaźniki'!$F$42</f>
        <v>0</v>
      </c>
      <c r="AW1566" s="20">
        <f>AI1566*'lista, wskaźniki'!$F$43</f>
        <v>0</v>
      </c>
      <c r="AX1566" s="20">
        <f>AI1566*'lista, wskaźniki'!$F$44</f>
        <v>0</v>
      </c>
      <c r="AY1566" s="20">
        <f>AK1566*'lista, wskaźniki'!$F$26</f>
        <v>0</v>
      </c>
      <c r="AZ1566" s="20">
        <f t="shared" si="700"/>
        <v>0</v>
      </c>
      <c r="BA1566" s="20">
        <f t="shared" si="701"/>
        <v>0</v>
      </c>
      <c r="BB1566" s="20">
        <f t="shared" si="702"/>
        <v>0</v>
      </c>
      <c r="BC1566" s="20">
        <f t="shared" si="703"/>
        <v>0</v>
      </c>
      <c r="BD1566" s="1099"/>
      <c r="BE1566" s="1099"/>
      <c r="BF1566" s="1099"/>
      <c r="BG1566" s="1099"/>
      <c r="BH1566" s="103"/>
      <c r="BI1566" s="1099"/>
      <c r="BJ1566" s="103"/>
      <c r="BK1566" s="1099"/>
      <c r="BL1566" s="103"/>
      <c r="BM1566" s="103"/>
      <c r="BN1566" s="103"/>
      <c r="BO1566" s="103"/>
      <c r="BP1566" s="103"/>
      <c r="BQ1566" s="103"/>
      <c r="BR1566" s="103"/>
      <c r="BS1566" s="1093"/>
      <c r="BT1566" s="1093"/>
      <c r="BU1566" s="1093"/>
      <c r="BV1566" s="1093"/>
      <c r="BW1566" s="1093"/>
      <c r="BX1566" s="1093"/>
      <c r="BY1566" s="1096"/>
      <c r="CA1566" s="365" t="b">
        <f t="shared" si="704"/>
        <v>0</v>
      </c>
      <c r="CB1566" s="365" t="b">
        <f t="shared" si="705"/>
        <v>0</v>
      </c>
      <c r="CC1566" s="365" t="b">
        <f t="shared" si="706"/>
        <v>0</v>
      </c>
      <c r="CD1566" s="365">
        <f t="shared" si="707"/>
        <v>0</v>
      </c>
      <c r="CE1566" s="365" t="b">
        <f t="shared" si="708"/>
        <v>0</v>
      </c>
      <c r="CF1566" s="365" t="b">
        <f t="shared" si="709"/>
        <v>0</v>
      </c>
      <c r="CG1566" s="365" t="b">
        <f t="shared" si="710"/>
        <v>0</v>
      </c>
      <c r="CH1566" s="365">
        <f t="shared" si="711"/>
        <v>0</v>
      </c>
      <c r="CI1566" s="72" t="b">
        <f t="shared" si="712"/>
        <v>0</v>
      </c>
      <c r="CJ1566" s="72" t="b">
        <f t="shared" si="713"/>
        <v>0</v>
      </c>
      <c r="CK1566" s="72" t="b">
        <f t="shared" si="714"/>
        <v>0</v>
      </c>
      <c r="CL1566" s="72">
        <f t="shared" si="715"/>
        <v>0</v>
      </c>
      <c r="CM1566" s="72" t="b">
        <f t="shared" si="716"/>
        <v>0</v>
      </c>
      <c r="CN1566" s="72" t="b">
        <f t="shared" si="717"/>
        <v>0</v>
      </c>
      <c r="CP1566" s="13">
        <f t="shared" si="718"/>
        <v>0</v>
      </c>
      <c r="CQ1566" s="13" t="b">
        <f t="shared" si="719"/>
        <v>0</v>
      </c>
      <c r="CR1566" s="13" t="b">
        <f t="shared" si="720"/>
        <v>0</v>
      </c>
      <c r="CS1566" s="13" t="b">
        <f t="shared" si="726"/>
        <v>0</v>
      </c>
      <c r="CT1566" s="13" t="b">
        <f t="shared" si="725"/>
        <v>0</v>
      </c>
      <c r="CU1566" s="13" t="b">
        <f t="shared" si="698"/>
        <v>0</v>
      </c>
      <c r="CV1566" s="13" t="b">
        <f t="shared" si="721"/>
        <v>0</v>
      </c>
      <c r="CW1566" s="13" t="b">
        <f t="shared" si="722"/>
        <v>0</v>
      </c>
      <c r="CX1566" s="13" t="b">
        <f t="shared" si="723"/>
        <v>0</v>
      </c>
      <c r="CY1566" s="13" t="b">
        <f t="shared" si="724"/>
        <v>0</v>
      </c>
    </row>
    <row r="1567" spans="1:103" ht="15" thickBot="1">
      <c r="A1567" s="933"/>
      <c r="B1567" s="1100"/>
      <c r="C1567" s="1100"/>
      <c r="D1567" s="1100"/>
      <c r="E1567" s="1100"/>
      <c r="F1567" s="1100"/>
      <c r="G1567" s="1100"/>
      <c r="H1567" s="1100"/>
      <c r="I1567" s="1100"/>
      <c r="J1567" s="1100"/>
      <c r="K1567" s="1100"/>
      <c r="L1567" s="1100"/>
      <c r="M1567" s="1100"/>
      <c r="N1567" s="1100"/>
      <c r="O1567" s="1100"/>
      <c r="P1567" s="1100"/>
      <c r="Q1567" s="942"/>
      <c r="R1567" s="1100"/>
      <c r="S1567" s="1100"/>
      <c r="T1567" s="1100"/>
      <c r="U1567" s="1100"/>
      <c r="V1567" s="1100"/>
      <c r="W1567" s="105"/>
      <c r="X1567" s="105"/>
      <c r="Y1567" s="105"/>
      <c r="Z1567" s="105"/>
      <c r="AA1567" s="105" t="s">
        <v>37</v>
      </c>
      <c r="AB1567" s="106"/>
      <c r="AC1567" s="106"/>
      <c r="AD1567" s="105"/>
      <c r="AE1567" s="1100"/>
      <c r="AF1567" s="334">
        <f t="shared" si="699"/>
        <v>0</v>
      </c>
      <c r="AG1567" s="272">
        <f>IF(R1567="kompletna",Q1567*J1567*0.0036*'lista, wskaźniki'!$F$13, IF(R1567="częściowa",Q1567*J1567*0.0036*'lista, wskaźniki'!$F$14, IF(R1567="brak",Q1567*J1567*0.0036*'lista, wskaźniki'!$F$15,)))</f>
        <v>0</v>
      </c>
      <c r="AH1567" s="334">
        <f>IF(Y1567="inne",K1567*'lista, wskaźniki'!$E$35,IF(Y1567="to samo źródło",0,IF(Y1567=0,0)))</f>
        <v>0</v>
      </c>
      <c r="AI1567" s="334" t="b">
        <f>IF(AA1567="gaz z sieci",AC1567*'lista, wskaźniki'!$D$21)</f>
        <v>0</v>
      </c>
      <c r="AJ1567" s="272">
        <f>IF(AA1567="węgiel",AB1567*'lista, wskaźniki'!$D$20, IF('Sektor mieszkaniowy'!AA1567="drewno",'Sektor mieszkaniowy'!AB1567*'lista, wskaźniki'!$D$22,IF('Sektor mieszkaniowy'!AA1567="pellet",AB1567*'lista, wskaźniki'!$D$23,IF('Sektor mieszkaniowy'!AA1567="gaz z sieci",AB1567*'lista, wskaźniki'!$D$21,IF('Sektor mieszkaniowy'!AA1567="olej opałowy",'Sektor mieszkaniowy'!AB1567*'lista, wskaźniki'!$D$24)))))</f>
        <v>0</v>
      </c>
      <c r="AK1567" s="1103"/>
      <c r="AL1567" s="1100"/>
      <c r="AM1567" s="20">
        <f>IF(AA1567="węgiel",AF1567*1/3.6*'lista, wskaźniki'!$F$20,IF(AA1567="drewno",AF1567*1/3.6*'lista, wskaźniki'!$F$22,IF(AA1567="pellet",AF1567*1/3.6*'lista, wskaźniki'!$F$23,IF(AA1567="gaz z sieci",AF1567*1/3.6*'lista, wskaźniki'!$F$21,IF(AA1567="olej opałowy",AF1567*1/3.6*'lista, wskaźniki'!$F$24,0)))))</f>
        <v>0</v>
      </c>
      <c r="AN1567" s="20">
        <f>IF(AA1567="węgiel",AF1567*'lista, wskaźniki'!$E$42,IF(AA1567="drewno",AF1567*'lista, wskaźniki'!$G$42,IF(AA1567="pellet",AF1567*'lista, wskaźniki'!$H$42,IF(AA1567="gaz z sieci",AF1567*'lista, wskaźniki'!$F$42,IF(AA1567="olej opałowy",AF1567*'lista, wskaźniki'!$I$42,0)))))</f>
        <v>0</v>
      </c>
      <c r="AO1567" s="20">
        <f>IF(AA1567="węgiel",AF1567*'lista, wskaźniki'!$E$43,IF(AA1567="drewno",AF1567*'lista, wskaźniki'!$G$43,IF(AA1567="pellet",AF1567*'lista, wskaźniki'!$H$43,IF(AA1567="gaz z sieci",AF1567*'lista, wskaźniki'!$F$43,IF(AA1567="olej opałowy",AF1567*'lista, wskaźniki'!$I$43,0)))))</f>
        <v>0</v>
      </c>
      <c r="AP1567" s="20">
        <f>IF(AA1567="węgiel",AF1567*'lista, wskaźniki'!$E$44,IF(AA1567="drewno",AF1567*'lista, wskaźniki'!$G$44,IF(AA1567="pellet",AF1567*'lista, wskaźniki'!$H$44,IF(AA1567="gaz z sieci",AF1567*'lista, wskaźniki'!$F$44,IF(AA1567="olej opałowy",AF1567*'lista, wskaźniki'!$I$44,0)))))</f>
        <v>0</v>
      </c>
      <c r="AQ1567" s="20" t="b">
        <f>IF(Z1567="gaz",AH1567*1/3.6*'lista, wskaźniki'!$F$21,IF(Z1567="energia elektryczna",AH1567*1/3.6*'lista, wskaźniki'!$F$26))</f>
        <v>0</v>
      </c>
      <c r="AR1567" s="20" t="b">
        <f>IF(Z1567="gaz",AH1567*'lista, wskaźniki'!$F$42,IF(Z1567="energia elektryczna",AH1567*0))</f>
        <v>0</v>
      </c>
      <c r="AS1567" s="20" t="b">
        <f>IF(Z1567="gaz",AH1567*'lista, wskaźniki'!$F$43,IF(Z1567="energia elektryczna",AH1567*0))</f>
        <v>0</v>
      </c>
      <c r="AT1567" s="20" t="b">
        <f>IF(Z1567="gaz",AH1567*'lista, wskaźniki'!$F$44,IF(Z1567="energia elektryczna",AH1567*0))</f>
        <v>0</v>
      </c>
      <c r="AU1567" s="20">
        <f>AI1567*1/3.6*'lista, wskaźniki'!$F$21</f>
        <v>0</v>
      </c>
      <c r="AV1567" s="20">
        <f>AI1567*'lista, wskaźniki'!$F$42</f>
        <v>0</v>
      </c>
      <c r="AW1567" s="20">
        <f>AI1567*'lista, wskaźniki'!$F$43</f>
        <v>0</v>
      </c>
      <c r="AX1567" s="20">
        <f>AI1567*'lista, wskaźniki'!$F$44</f>
        <v>0</v>
      </c>
      <c r="AY1567" s="20">
        <f>AK1567*'lista, wskaźniki'!$F$26</f>
        <v>0</v>
      </c>
      <c r="AZ1567" s="20">
        <f t="shared" si="700"/>
        <v>0</v>
      </c>
      <c r="BA1567" s="20">
        <f t="shared" si="701"/>
        <v>0</v>
      </c>
      <c r="BB1567" s="20">
        <f t="shared" si="702"/>
        <v>0</v>
      </c>
      <c r="BC1567" s="20">
        <f t="shared" si="703"/>
        <v>0</v>
      </c>
      <c r="BD1567" s="1100"/>
      <c r="BE1567" s="1100"/>
      <c r="BF1567" s="1100"/>
      <c r="BG1567" s="1100"/>
      <c r="BH1567" s="105"/>
      <c r="BI1567" s="1100"/>
      <c r="BJ1567" s="105"/>
      <c r="BK1567" s="1100"/>
      <c r="BL1567" s="105"/>
      <c r="BM1567" s="105"/>
      <c r="BN1567" s="105"/>
      <c r="BO1567" s="105"/>
      <c r="BP1567" s="105"/>
      <c r="BQ1567" s="105"/>
      <c r="BR1567" s="105"/>
      <c r="BS1567" s="1094"/>
      <c r="BT1567" s="1094"/>
      <c r="BU1567" s="1094"/>
      <c r="BV1567" s="1094"/>
      <c r="BW1567" s="1094"/>
      <c r="BX1567" s="1094"/>
      <c r="BY1567" s="1097"/>
      <c r="CA1567" s="365" t="b">
        <f t="shared" si="704"/>
        <v>0</v>
      </c>
      <c r="CB1567" s="365" t="b">
        <f t="shared" si="705"/>
        <v>0</v>
      </c>
      <c r="CC1567" s="365" t="b">
        <f t="shared" si="706"/>
        <v>0</v>
      </c>
      <c r="CD1567" s="365" t="b">
        <f t="shared" si="707"/>
        <v>0</v>
      </c>
      <c r="CE1567" s="365">
        <f t="shared" si="708"/>
        <v>0</v>
      </c>
      <c r="CF1567" s="365" t="b">
        <f t="shared" si="709"/>
        <v>0</v>
      </c>
      <c r="CG1567" s="365" t="b">
        <f t="shared" si="710"/>
        <v>0</v>
      </c>
      <c r="CH1567" s="365" t="b">
        <f t="shared" si="711"/>
        <v>0</v>
      </c>
      <c r="CI1567" s="72" t="b">
        <f t="shared" si="712"/>
        <v>0</v>
      </c>
      <c r="CJ1567" s="72" t="b">
        <f t="shared" si="713"/>
        <v>0</v>
      </c>
      <c r="CK1567" s="72" t="b">
        <f t="shared" si="714"/>
        <v>0</v>
      </c>
      <c r="CL1567" s="72">
        <f t="shared" si="715"/>
        <v>0</v>
      </c>
      <c r="CM1567" s="72">
        <f t="shared" si="716"/>
        <v>0</v>
      </c>
      <c r="CN1567" s="72" t="b">
        <f t="shared" si="717"/>
        <v>0</v>
      </c>
      <c r="CP1567" s="13">
        <f t="shared" si="718"/>
        <v>0</v>
      </c>
      <c r="CQ1567" s="13" t="b">
        <f t="shared" si="719"/>
        <v>0</v>
      </c>
      <c r="CR1567" s="13" t="b">
        <f t="shared" si="720"/>
        <v>0</v>
      </c>
      <c r="CS1567" s="13" t="b">
        <f t="shared" si="726"/>
        <v>0</v>
      </c>
      <c r="CT1567" s="13" t="b">
        <f t="shared" si="725"/>
        <v>0</v>
      </c>
      <c r="CU1567" s="13" t="b">
        <f t="shared" ref="CU1567:CU1630" si="727">IF(R1567="kompletna",CT1567,IF(R1567="częściowa",0.5*CT1567,IF(R1567="brak",0*CT1567)))</f>
        <v>0</v>
      </c>
      <c r="CV1567" s="13" t="b">
        <f t="shared" si="721"/>
        <v>0</v>
      </c>
      <c r="CW1567" s="13" t="b">
        <f t="shared" si="722"/>
        <v>0</v>
      </c>
      <c r="CX1567" s="13" t="b">
        <f t="shared" si="723"/>
        <v>0</v>
      </c>
      <c r="CY1567" s="13" t="b">
        <f t="shared" si="724"/>
        <v>0</v>
      </c>
    </row>
    <row r="1568" spans="1:103" ht="15" thickBot="1">
      <c r="A1568" s="931">
        <v>314</v>
      </c>
      <c r="B1568" s="1098" t="s">
        <v>214</v>
      </c>
      <c r="C1568" s="1098"/>
      <c r="D1568" s="1098" t="s">
        <v>1</v>
      </c>
      <c r="E1568" s="1098" t="s">
        <v>5</v>
      </c>
      <c r="F1568" s="1098">
        <v>2</v>
      </c>
      <c r="G1568" s="1098">
        <v>2</v>
      </c>
      <c r="H1568" s="1098"/>
      <c r="I1568" s="1098" t="s">
        <v>10</v>
      </c>
      <c r="J1568" s="1098">
        <v>30</v>
      </c>
      <c r="K1568" s="1098">
        <v>3</v>
      </c>
      <c r="L1568" s="1098" t="s">
        <v>17</v>
      </c>
      <c r="M1568" s="1098"/>
      <c r="N1568" s="1098" t="s">
        <v>17</v>
      </c>
      <c r="O1568" s="1098"/>
      <c r="P1568" s="1098" t="s">
        <v>17</v>
      </c>
      <c r="Q1568" s="940">
        <f>IF(I1568="&lt;1966",'lista, wskaźniki'!$G$4,IF(I1568="1967-1985",'lista, wskaźniki'!$G$5,IF(I1568="1986-1992",'lista, wskaźniki'!$G$6,IF(I1568="1993-1996",'lista, wskaźniki'!$G$7,IF(I1568="&gt;1997",'lista, wskaźniki'!$G$8,IF(I1568=0,'lista, wskaźniki'!$G$4))))))</f>
        <v>290</v>
      </c>
      <c r="R1568" s="1098" t="s">
        <v>25</v>
      </c>
      <c r="S1568" s="1098" t="s">
        <v>31</v>
      </c>
      <c r="T1568" s="1098"/>
      <c r="U1568" s="1098"/>
      <c r="V1568" s="1098"/>
      <c r="W1568" s="20" t="s">
        <v>36</v>
      </c>
      <c r="X1568" s="101" t="s">
        <v>39</v>
      </c>
      <c r="Y1568" s="101" t="s">
        <v>42</v>
      </c>
      <c r="Z1568" s="101"/>
      <c r="AA1568" s="101" t="s">
        <v>35</v>
      </c>
      <c r="AB1568" s="102">
        <v>2</v>
      </c>
      <c r="AC1568" s="102"/>
      <c r="AD1568" s="101"/>
      <c r="AE1568" s="1098"/>
      <c r="AF1568" s="334">
        <f t="shared" si="699"/>
        <v>38.29</v>
      </c>
      <c r="AG1568" s="272">
        <f>IF(R1568="kompletna",Q1568*J1568*0.0036*'lista, wskaźniki'!$F$13, IF(R1568="częściowa",Q1568*J1568*0.0036*'lista, wskaźniki'!$F$14, IF(R1568="brak",Q1568*J1568*0.0036*'lista, wskaźniki'!$F$15,)))</f>
        <v>31.32</v>
      </c>
      <c r="AH1568" s="334">
        <f>IF(Y1568="inne",K1568*'lista, wskaźniki'!$E$35,IF(Y1568="to samo źródło",0,IF(Y1568=0,0)))</f>
        <v>0</v>
      </c>
      <c r="AI1568" s="334" t="b">
        <f>IF(AA1568="gaz z sieci",AC1568*'lista, wskaźniki'!$D$21)</f>
        <v>0</v>
      </c>
      <c r="AJ1568" s="272">
        <f>IF(AA1568="węgiel",AB1568*'lista, wskaźniki'!$D$20, IF('Sektor mieszkaniowy'!AA1568="drewno",'Sektor mieszkaniowy'!AB1568*'lista, wskaźniki'!$D$22,IF('Sektor mieszkaniowy'!AA1568="pellet",AB1568*'lista, wskaźniki'!$D$23,IF('Sektor mieszkaniowy'!AA1568="gaz z sieci",AB1568*'lista, wskaźniki'!$D$21,IF('Sektor mieszkaniowy'!AA1568="olej opałowy",'Sektor mieszkaniowy'!AB1568*'lista, wskaźniki'!$D$24)))))</f>
        <v>45.26</v>
      </c>
      <c r="AK1568" s="1101">
        <f>AL1568/'lista, wskaźniki'!$A$127</f>
        <v>1.8461538461538463</v>
      </c>
      <c r="AL1568" s="1098">
        <v>1200</v>
      </c>
      <c r="AM1568" s="20">
        <f>IF(AA1568="węgiel",AF1568*1/3.6*'lista, wskaźniki'!$F$20,IF(AA1568="drewno",AF1568*1/3.6*'lista, wskaźniki'!$F$22,IF(AA1568="pellet",AF1568*1/3.6*'lista, wskaźniki'!$F$23,IF(AA1568="gaz z sieci",AF1568*1/3.6*'lista, wskaźniki'!$F$21,IF(AA1568="olej opałowy",AF1568*1/3.6*'lista, wskaźniki'!$F$24,0)))))</f>
        <v>3.6272117000000001</v>
      </c>
      <c r="AN1568" s="20">
        <f>IF(AA1568="węgiel",AF1568*'lista, wskaźniki'!$E$42,IF(AA1568="drewno",AF1568*'lista, wskaźniki'!$G$42,IF(AA1568="pellet",AF1568*'lista, wskaźniki'!$H$42,IF(AA1568="gaz z sieci",AF1568*'lista, wskaźniki'!$F$42,IF(AA1568="olej opałowy",AF1568*'lista, wskaźniki'!$I$42,0)))))</f>
        <v>1.4550200000000001E-2</v>
      </c>
      <c r="AO1568" s="20">
        <f>IF(AA1568="węgiel",AF1568*'lista, wskaźniki'!$E$43,IF(AA1568="drewno",AF1568*'lista, wskaźniki'!$G$43,IF(AA1568="pellet",AF1568*'lista, wskaźniki'!$H$43,IF(AA1568="gaz z sieci",AF1568*'lista, wskaźniki'!$F$43,IF(AA1568="olej opałowy",AF1568*'lista, wskaźniki'!$I$43,0)))))</f>
        <v>1.37844E-2</v>
      </c>
      <c r="AP1568" s="20">
        <f>IF(AA1568="węgiel",AF1568*'lista, wskaźniki'!$E$44,IF(AA1568="drewno",AF1568*'lista, wskaźniki'!$G$44,IF(AA1568="pellet",AF1568*'lista, wskaźniki'!$H$44,IF(AA1568="gaz z sieci",AF1568*'lista, wskaźniki'!$F$44,IF(AA1568="olej opałowy",AF1568*'lista, wskaźniki'!$I$44,0)))))</f>
        <v>1.0338300000000001E-5</v>
      </c>
      <c r="AQ1568" s="20" t="b">
        <f>IF(Z1568="gaz",AH1568*1/3.6*'lista, wskaźniki'!$F$21,IF(Z1568="energia elektryczna",AH1568*1/3.6*'lista, wskaźniki'!$F$26))</f>
        <v>0</v>
      </c>
      <c r="AR1568" s="20" t="b">
        <f>IF(Z1568="gaz",AH1568*'lista, wskaźniki'!$F$42,IF(Z1568="energia elektryczna",AH1568*0))</f>
        <v>0</v>
      </c>
      <c r="AS1568" s="20" t="b">
        <f>IF(Z1568="gaz",AH1568*'lista, wskaźniki'!$F$43,IF(Z1568="energia elektryczna",AH1568*0))</f>
        <v>0</v>
      </c>
      <c r="AT1568" s="20" t="b">
        <f>IF(Z1568="gaz",AH1568*'lista, wskaźniki'!$F$44,IF(Z1568="energia elektryczna",AH1568*0))</f>
        <v>0</v>
      </c>
      <c r="AU1568" s="20">
        <f>AI1568*1/3.6*'lista, wskaźniki'!$F$21</f>
        <v>0</v>
      </c>
      <c r="AV1568" s="20">
        <f>AI1568*'lista, wskaźniki'!$F$42</f>
        <v>0</v>
      </c>
      <c r="AW1568" s="20">
        <f>AI1568*'lista, wskaźniki'!$F$43</f>
        <v>0</v>
      </c>
      <c r="AX1568" s="20">
        <f>AI1568*'lista, wskaźniki'!$F$44</f>
        <v>0</v>
      </c>
      <c r="AY1568" s="20">
        <f>AK1568*'lista, wskaźniki'!$F$26</f>
        <v>1.6430769230769231</v>
      </c>
      <c r="AZ1568" s="20">
        <f t="shared" si="700"/>
        <v>5.2702886230769233</v>
      </c>
      <c r="BA1568" s="20">
        <f t="shared" si="701"/>
        <v>1.4550200000000001E-2</v>
      </c>
      <c r="BB1568" s="20">
        <f t="shared" si="702"/>
        <v>1.37844E-2</v>
      </c>
      <c r="BC1568" s="20">
        <f t="shared" si="703"/>
        <v>1.0338300000000001E-5</v>
      </c>
      <c r="BD1568" s="1098" t="s">
        <v>17</v>
      </c>
      <c r="BE1568" s="1098" t="s">
        <v>17</v>
      </c>
      <c r="BF1568" s="1098" t="s">
        <v>17</v>
      </c>
      <c r="BG1568" s="1098" t="s">
        <v>17</v>
      </c>
      <c r="BH1568" s="101"/>
      <c r="BI1568" s="1098" t="s">
        <v>17</v>
      </c>
      <c r="BJ1568" s="101"/>
      <c r="BK1568" s="1098" t="s">
        <v>17</v>
      </c>
      <c r="BL1568" s="101"/>
      <c r="BM1568" s="101"/>
      <c r="BN1568" s="101"/>
      <c r="BO1568" s="101" t="s">
        <v>17</v>
      </c>
      <c r="BP1568" s="101"/>
      <c r="BQ1568" s="101" t="s">
        <v>121</v>
      </c>
      <c r="BR1568" s="101">
        <v>1</v>
      </c>
      <c r="BS1568" s="1092">
        <v>5000</v>
      </c>
      <c r="BT1568" s="1092"/>
      <c r="BU1568" s="1092">
        <v>600</v>
      </c>
      <c r="BV1568" s="1092"/>
      <c r="BW1568" s="1092"/>
      <c r="BX1568" s="1092">
        <v>2700</v>
      </c>
      <c r="BY1568" s="1095"/>
      <c r="CA1568" s="365">
        <f t="shared" si="704"/>
        <v>38.29</v>
      </c>
      <c r="CB1568" s="365" t="b">
        <f t="shared" si="705"/>
        <v>0</v>
      </c>
      <c r="CC1568" s="365" t="b">
        <f t="shared" si="706"/>
        <v>0</v>
      </c>
      <c r="CD1568" s="365" t="b">
        <f t="shared" si="707"/>
        <v>0</v>
      </c>
      <c r="CE1568" s="365" t="b">
        <f t="shared" si="708"/>
        <v>0</v>
      </c>
      <c r="CF1568" s="365" t="b">
        <f t="shared" si="709"/>
        <v>0</v>
      </c>
      <c r="CG1568" s="365" t="b">
        <f t="shared" si="710"/>
        <v>0</v>
      </c>
      <c r="CH1568" s="365" t="b">
        <f t="shared" si="711"/>
        <v>0</v>
      </c>
      <c r="CI1568" s="72">
        <f t="shared" si="712"/>
        <v>38.29</v>
      </c>
      <c r="CJ1568" s="72" t="b">
        <f t="shared" si="713"/>
        <v>0</v>
      </c>
      <c r="CK1568" s="72" t="b">
        <f t="shared" si="714"/>
        <v>0</v>
      </c>
      <c r="CL1568" s="72">
        <f t="shared" si="715"/>
        <v>0</v>
      </c>
      <c r="CM1568" s="72" t="b">
        <f t="shared" si="716"/>
        <v>0</v>
      </c>
      <c r="CN1568" s="72" t="b">
        <f t="shared" si="717"/>
        <v>0</v>
      </c>
      <c r="CP1568" s="13">
        <f t="shared" si="718"/>
        <v>30</v>
      </c>
      <c r="CQ1568" s="13">
        <f t="shared" si="719"/>
        <v>0</v>
      </c>
      <c r="CR1568" s="13" t="b">
        <f t="shared" si="720"/>
        <v>0</v>
      </c>
      <c r="CS1568" s="13">
        <f t="shared" si="726"/>
        <v>0</v>
      </c>
      <c r="CT1568" s="13" t="b">
        <f t="shared" si="725"/>
        <v>0</v>
      </c>
      <c r="CU1568" s="13">
        <f t="shared" si="727"/>
        <v>0</v>
      </c>
      <c r="CV1568" s="13" t="b">
        <f t="shared" si="721"/>
        <v>0</v>
      </c>
      <c r="CW1568" s="13">
        <f t="shared" si="722"/>
        <v>0</v>
      </c>
      <c r="CX1568" s="13" t="b">
        <f t="shared" si="723"/>
        <v>0</v>
      </c>
      <c r="CY1568" s="13">
        <f t="shared" si="724"/>
        <v>0</v>
      </c>
    </row>
    <row r="1569" spans="1:103" ht="15" thickBot="1">
      <c r="A1569" s="932"/>
      <c r="B1569" s="1099"/>
      <c r="C1569" s="1099"/>
      <c r="D1569" s="1099"/>
      <c r="E1569" s="1099"/>
      <c r="F1569" s="1099"/>
      <c r="G1569" s="1099"/>
      <c r="H1569" s="1099"/>
      <c r="I1569" s="1099"/>
      <c r="J1569" s="1099"/>
      <c r="K1569" s="1099"/>
      <c r="L1569" s="1099"/>
      <c r="M1569" s="1099"/>
      <c r="N1569" s="1099"/>
      <c r="O1569" s="1099"/>
      <c r="P1569" s="1099"/>
      <c r="Q1569" s="941"/>
      <c r="R1569" s="1099"/>
      <c r="S1569" s="1099"/>
      <c r="T1569" s="1099"/>
      <c r="U1569" s="1099"/>
      <c r="V1569" s="1099"/>
      <c r="W1569" s="103" t="s">
        <v>35</v>
      </c>
      <c r="X1569" s="103"/>
      <c r="Y1569" s="103"/>
      <c r="Z1569" s="103"/>
      <c r="AA1569" s="103" t="s">
        <v>36</v>
      </c>
      <c r="AB1569" s="104">
        <v>5</v>
      </c>
      <c r="AC1569" s="104"/>
      <c r="AD1569" s="103"/>
      <c r="AE1569" s="1099"/>
      <c r="AF1569" s="334">
        <f t="shared" si="699"/>
        <v>54.66</v>
      </c>
      <c r="AG1569" s="272">
        <v>31.32</v>
      </c>
      <c r="AH1569" s="334">
        <f>IF(Y1569="inne",K1569*'lista, wskaźniki'!$E$35,IF(Y1569="to samo źródło",0,IF(Y1569=0,0)))</f>
        <v>0</v>
      </c>
      <c r="AI1569" s="334" t="b">
        <f>IF(AA1569="gaz z sieci",AC1569*'lista, wskaźniki'!$D$21)</f>
        <v>0</v>
      </c>
      <c r="AJ1569" s="272">
        <f>IF(AA1569="węgiel",AB1569*'lista, wskaźniki'!$D$20, IF('Sektor mieszkaniowy'!AA1569="drewno",'Sektor mieszkaniowy'!AB1569*'lista, wskaźniki'!$D$22,IF('Sektor mieszkaniowy'!AA1569="pellet",AB1569*'lista, wskaźniki'!$D$23,IF('Sektor mieszkaniowy'!AA1569="gaz z sieci",AB1569*'lista, wskaźniki'!$D$21,IF('Sektor mieszkaniowy'!AA1569="olej opałowy",'Sektor mieszkaniowy'!AB1569*'lista, wskaźniki'!$D$24)))))</f>
        <v>78</v>
      </c>
      <c r="AK1569" s="1102"/>
      <c r="AL1569" s="1099"/>
      <c r="AM1569" s="20">
        <f>IF(AA1569="węgiel",AF1569*1/3.6*'lista, wskaźniki'!$F$20,IF(AA1569="drewno",AF1569*1/3.6*'lista, wskaźniki'!$F$22,IF(AA1569="pellet",AF1569*1/3.6*'lista, wskaźniki'!$F$23,IF(AA1569="gaz z sieci",AF1569*1/3.6*'lista, wskaźniki'!$F$21,IF(AA1569="olej opałowy",AF1569*1/3.6*'lista, wskaźniki'!$F$24,0)))))</f>
        <v>0</v>
      </c>
      <c r="AN1569" s="20">
        <f>IF(AA1569="węgiel",AF1569*'lista, wskaźniki'!$E$42,IF(AA1569="drewno",AF1569*'lista, wskaźniki'!$G$42,IF(AA1569="pellet",AF1569*'lista, wskaźniki'!$H$42,IF(AA1569="gaz z sieci",AF1569*'lista, wskaźniki'!$F$42,IF(AA1569="olej opałowy",AF1569*'lista, wskaźniki'!$I$42,0)))))</f>
        <v>4.4274599999999997E-2</v>
      </c>
      <c r="AO1569" s="20">
        <f>IF(AA1569="węgiel",AF1569*'lista, wskaźniki'!$E$43,IF(AA1569="drewno",AF1569*'lista, wskaźniki'!$G$43,IF(AA1569="pellet",AF1569*'lista, wskaźniki'!$H$43,IF(AA1569="gaz z sieci",AF1569*'lista, wskaźniki'!$F$43,IF(AA1569="olej opałowy",AF1569*'lista, wskaźniki'!$I$43,0)))))</f>
        <v>4.4274599999999997E-2</v>
      </c>
      <c r="AP1569" s="20">
        <f>IF(AA1569="węgiel",AF1569*'lista, wskaźniki'!$E$44,IF(AA1569="drewno",AF1569*'lista, wskaźniki'!$G$44,IF(AA1569="pellet",AF1569*'lista, wskaźniki'!$H$44,IF(AA1569="gaz z sieci",AF1569*'lista, wskaźniki'!$F$44,IF(AA1569="olej opałowy",AF1569*'lista, wskaźniki'!$I$44,0)))))</f>
        <v>1.3664999999999999E-5</v>
      </c>
      <c r="AQ1569" s="20" t="b">
        <f>IF(Z1569="gaz",AH1569*1/3.6*'lista, wskaźniki'!$F$21,IF(Z1569="energia elektryczna",AH1569*1/3.6*'lista, wskaźniki'!$F$26))</f>
        <v>0</v>
      </c>
      <c r="AR1569" s="20" t="b">
        <f>IF(Z1569="gaz",AH1569*'lista, wskaźniki'!$F$42,IF(Z1569="energia elektryczna",AH1569*0))</f>
        <v>0</v>
      </c>
      <c r="AS1569" s="20" t="b">
        <f>IF(Z1569="gaz",AH1569*'lista, wskaźniki'!$F$43,IF(Z1569="energia elektryczna",AH1569*0))</f>
        <v>0</v>
      </c>
      <c r="AT1569" s="20" t="b">
        <f>IF(Z1569="gaz",AH1569*'lista, wskaźniki'!$F$44,IF(Z1569="energia elektryczna",AH1569*0))</f>
        <v>0</v>
      </c>
      <c r="AU1569" s="20">
        <f>AI1569*1/3.6*'lista, wskaźniki'!$F$21</f>
        <v>0</v>
      </c>
      <c r="AV1569" s="20">
        <f>AI1569*'lista, wskaźniki'!$F$42</f>
        <v>0</v>
      </c>
      <c r="AW1569" s="20">
        <f>AI1569*'lista, wskaźniki'!$F$43</f>
        <v>0</v>
      </c>
      <c r="AX1569" s="20">
        <f>AI1569*'lista, wskaźniki'!$F$44</f>
        <v>0</v>
      </c>
      <c r="AY1569" s="20">
        <f>AK1569*'lista, wskaźniki'!$F$26</f>
        <v>0</v>
      </c>
      <c r="AZ1569" s="20">
        <f t="shared" si="700"/>
        <v>0</v>
      </c>
      <c r="BA1569" s="20">
        <f t="shared" si="701"/>
        <v>4.4274599999999997E-2</v>
      </c>
      <c r="BB1569" s="20">
        <f t="shared" si="702"/>
        <v>4.4274599999999997E-2</v>
      </c>
      <c r="BC1569" s="20">
        <f t="shared" si="703"/>
        <v>1.3664999999999999E-5</v>
      </c>
      <c r="BD1569" s="1099"/>
      <c r="BE1569" s="1099"/>
      <c r="BF1569" s="1099"/>
      <c r="BG1569" s="1099"/>
      <c r="BH1569" s="103"/>
      <c r="BI1569" s="1099"/>
      <c r="BJ1569" s="103"/>
      <c r="BK1569" s="1099"/>
      <c r="BL1569" s="103"/>
      <c r="BM1569" s="103"/>
      <c r="BN1569" s="103"/>
      <c r="BO1569" s="103"/>
      <c r="BP1569" s="103"/>
      <c r="BQ1569" s="103"/>
      <c r="BR1569" s="103"/>
      <c r="BS1569" s="1093"/>
      <c r="BT1569" s="1093"/>
      <c r="BU1569" s="1093"/>
      <c r="BV1569" s="1093"/>
      <c r="BW1569" s="1093"/>
      <c r="BX1569" s="1093"/>
      <c r="BY1569" s="1096"/>
      <c r="CA1569" s="365" t="b">
        <f t="shared" si="704"/>
        <v>0</v>
      </c>
      <c r="CB1569" s="365">
        <f t="shared" si="705"/>
        <v>54.66</v>
      </c>
      <c r="CC1569" s="365" t="b">
        <f t="shared" si="706"/>
        <v>0</v>
      </c>
      <c r="CD1569" s="365" t="b">
        <f t="shared" si="707"/>
        <v>0</v>
      </c>
      <c r="CE1569" s="365" t="b">
        <f t="shared" si="708"/>
        <v>0</v>
      </c>
      <c r="CF1569" s="365" t="b">
        <f t="shared" si="709"/>
        <v>0</v>
      </c>
      <c r="CG1569" s="365" t="b">
        <f t="shared" si="710"/>
        <v>0</v>
      </c>
      <c r="CH1569" s="365" t="b">
        <f t="shared" si="711"/>
        <v>0</v>
      </c>
      <c r="CI1569" s="72" t="b">
        <f t="shared" si="712"/>
        <v>0</v>
      </c>
      <c r="CJ1569" s="72">
        <f t="shared" si="713"/>
        <v>54.66</v>
      </c>
      <c r="CK1569" s="72" t="b">
        <f t="shared" si="714"/>
        <v>0</v>
      </c>
      <c r="CL1569" s="72">
        <f t="shared" si="715"/>
        <v>0</v>
      </c>
      <c r="CM1569" s="72" t="b">
        <f t="shared" si="716"/>
        <v>0</v>
      </c>
      <c r="CN1569" s="72" t="b">
        <f t="shared" si="717"/>
        <v>0</v>
      </c>
      <c r="CP1569" s="13">
        <f t="shared" si="718"/>
        <v>0</v>
      </c>
      <c r="CQ1569" s="13" t="b">
        <f t="shared" si="719"/>
        <v>0</v>
      </c>
      <c r="CR1569" s="13" t="b">
        <f t="shared" si="720"/>
        <v>0</v>
      </c>
      <c r="CS1569" s="13" t="b">
        <f t="shared" si="726"/>
        <v>0</v>
      </c>
      <c r="CT1569" s="13" t="b">
        <f t="shared" si="725"/>
        <v>0</v>
      </c>
      <c r="CU1569" s="13" t="b">
        <f t="shared" si="727"/>
        <v>0</v>
      </c>
      <c r="CV1569" s="13" t="b">
        <f t="shared" si="721"/>
        <v>0</v>
      </c>
      <c r="CW1569" s="13" t="b">
        <f t="shared" si="722"/>
        <v>0</v>
      </c>
      <c r="CX1569" s="13" t="b">
        <f t="shared" si="723"/>
        <v>0</v>
      </c>
      <c r="CY1569" s="13" t="b">
        <f t="shared" si="724"/>
        <v>0</v>
      </c>
    </row>
    <row r="1570" spans="1:103" ht="15" thickBot="1">
      <c r="A1570" s="932"/>
      <c r="B1570" s="1099"/>
      <c r="C1570" s="1099"/>
      <c r="D1570" s="1099"/>
      <c r="E1570" s="1099"/>
      <c r="F1570" s="1099"/>
      <c r="G1570" s="1099"/>
      <c r="H1570" s="1099"/>
      <c r="I1570" s="1099"/>
      <c r="J1570" s="1099"/>
      <c r="K1570" s="1099"/>
      <c r="L1570" s="1099"/>
      <c r="M1570" s="1099"/>
      <c r="N1570" s="1099"/>
      <c r="O1570" s="1099"/>
      <c r="P1570" s="1099"/>
      <c r="Q1570" s="941"/>
      <c r="R1570" s="1099"/>
      <c r="S1570" s="1099"/>
      <c r="T1570" s="1099"/>
      <c r="U1570" s="1099"/>
      <c r="V1570" s="1099"/>
      <c r="W1570" s="103"/>
      <c r="X1570" s="103"/>
      <c r="Y1570" s="103"/>
      <c r="Z1570" s="103"/>
      <c r="AA1570" s="103" t="s">
        <v>50</v>
      </c>
      <c r="AB1570" s="104"/>
      <c r="AC1570" s="104"/>
      <c r="AD1570" s="103"/>
      <c r="AE1570" s="1099"/>
      <c r="AF1570" s="334">
        <f t="shared" si="699"/>
        <v>0</v>
      </c>
      <c r="AG1570" s="272">
        <f>IF(R1570="kompletna",Q1570*J1570*0.0036*'lista, wskaźniki'!$F$13, IF(R1570="częściowa",Q1570*J1570*0.0036*'lista, wskaźniki'!$F$14, IF(R1570="brak",Q1570*J1570*0.0036*'lista, wskaźniki'!$F$15,)))</f>
        <v>0</v>
      </c>
      <c r="AH1570" s="334">
        <f>IF(Y1570="inne",K1570*'lista, wskaźniki'!$E$35,IF(Y1570="to samo źródło",0,IF(Y1570=0,0)))</f>
        <v>0</v>
      </c>
      <c r="AI1570" s="334" t="b">
        <f>IF(AA1570="gaz z sieci",AC1570*'lista, wskaźniki'!$D$21)</f>
        <v>0</v>
      </c>
      <c r="AJ1570" s="272">
        <f>IF(AA1570="węgiel",AB1570*'lista, wskaźniki'!$D$20, IF('Sektor mieszkaniowy'!AA1570="drewno",'Sektor mieszkaniowy'!AB1570*'lista, wskaźniki'!$D$22,IF('Sektor mieszkaniowy'!AA1570="pellet",AB1570*'lista, wskaźniki'!$D$23,IF('Sektor mieszkaniowy'!AA1570="gaz z sieci",AB1570*'lista, wskaźniki'!$D$21,IF('Sektor mieszkaniowy'!AA1570="olej opałowy",'Sektor mieszkaniowy'!AB1570*'lista, wskaźniki'!$D$24)))))</f>
        <v>0</v>
      </c>
      <c r="AK1570" s="1102"/>
      <c r="AL1570" s="1099"/>
      <c r="AM1570" s="20">
        <f>IF(AA1570="węgiel",AF1570*1/3.6*'lista, wskaźniki'!$F$20,IF(AA1570="drewno",AF1570*1/3.6*'lista, wskaźniki'!$F$22,IF(AA1570="pellet",AF1570*1/3.6*'lista, wskaźniki'!$F$23,IF(AA1570="gaz z sieci",AF1570*1/3.6*'lista, wskaźniki'!$F$21,IF(AA1570="olej opałowy",AF1570*1/3.6*'lista, wskaźniki'!$F$24,0)))))</f>
        <v>0</v>
      </c>
      <c r="AN1570" s="20">
        <f>IF(AA1570="węgiel",AF1570*'lista, wskaźniki'!$E$42,IF(AA1570="drewno",AF1570*'lista, wskaźniki'!$G$42,IF(AA1570="pellet",AF1570*'lista, wskaźniki'!$H$42,IF(AA1570="gaz z sieci",AF1570*'lista, wskaźniki'!$F$42,IF(AA1570="olej opałowy",AF1570*'lista, wskaźniki'!$I$42,0)))))</f>
        <v>0</v>
      </c>
      <c r="AO1570" s="20">
        <f>IF(AA1570="węgiel",AF1570*'lista, wskaźniki'!$E$43,IF(AA1570="drewno",AF1570*'lista, wskaźniki'!$G$43,IF(AA1570="pellet",AF1570*'lista, wskaźniki'!$H$43,IF(AA1570="gaz z sieci",AF1570*'lista, wskaźniki'!$F$43,IF(AA1570="olej opałowy",AF1570*'lista, wskaźniki'!$I$43,0)))))</f>
        <v>0</v>
      </c>
      <c r="AP1570" s="20">
        <f>IF(AA1570="węgiel",AF1570*'lista, wskaźniki'!$E$44,IF(AA1570="drewno",AF1570*'lista, wskaźniki'!$G$44,IF(AA1570="pellet",AF1570*'lista, wskaźniki'!$H$44,IF(AA1570="gaz z sieci",AF1570*'lista, wskaźniki'!$F$44,IF(AA1570="olej opałowy",AF1570*'lista, wskaźniki'!$I$44,0)))))</f>
        <v>0</v>
      </c>
      <c r="AQ1570" s="20" t="b">
        <f>IF(Z1570="gaz",AH1570*1/3.6*'lista, wskaźniki'!$F$21,IF(Z1570="energia elektryczna",AH1570*1/3.6*'lista, wskaźniki'!$F$26))</f>
        <v>0</v>
      </c>
      <c r="AR1570" s="20" t="b">
        <f>IF(Z1570="gaz",AH1570*'lista, wskaźniki'!$F$42,IF(Z1570="energia elektryczna",AH1570*0))</f>
        <v>0</v>
      </c>
      <c r="AS1570" s="20" t="b">
        <f>IF(Z1570="gaz",AH1570*'lista, wskaźniki'!$F$43,IF(Z1570="energia elektryczna",AH1570*0))</f>
        <v>0</v>
      </c>
      <c r="AT1570" s="20" t="b">
        <f>IF(Z1570="gaz",AH1570*'lista, wskaźniki'!$F$44,IF(Z1570="energia elektryczna",AH1570*0))</f>
        <v>0</v>
      </c>
      <c r="AU1570" s="20">
        <f>AI1570*1/3.6*'lista, wskaźniki'!$F$21</f>
        <v>0</v>
      </c>
      <c r="AV1570" s="20">
        <f>AI1570*'lista, wskaźniki'!$F$42</f>
        <v>0</v>
      </c>
      <c r="AW1570" s="20">
        <f>AI1570*'lista, wskaźniki'!$F$43</f>
        <v>0</v>
      </c>
      <c r="AX1570" s="20">
        <f>AI1570*'lista, wskaźniki'!$F$44</f>
        <v>0</v>
      </c>
      <c r="AY1570" s="20">
        <f>AK1570*'lista, wskaźniki'!$F$26</f>
        <v>0</v>
      </c>
      <c r="AZ1570" s="20">
        <f t="shared" si="700"/>
        <v>0</v>
      </c>
      <c r="BA1570" s="20">
        <f t="shared" si="701"/>
        <v>0</v>
      </c>
      <c r="BB1570" s="20">
        <f t="shared" si="702"/>
        <v>0</v>
      </c>
      <c r="BC1570" s="20">
        <f t="shared" si="703"/>
        <v>0</v>
      </c>
      <c r="BD1570" s="1099"/>
      <c r="BE1570" s="1099"/>
      <c r="BF1570" s="1099"/>
      <c r="BG1570" s="1099"/>
      <c r="BH1570" s="103"/>
      <c r="BI1570" s="1099"/>
      <c r="BJ1570" s="103"/>
      <c r="BK1570" s="1099"/>
      <c r="BL1570" s="103"/>
      <c r="BM1570" s="103"/>
      <c r="BN1570" s="103"/>
      <c r="BO1570" s="103"/>
      <c r="BP1570" s="103"/>
      <c r="BQ1570" s="103"/>
      <c r="BR1570" s="103"/>
      <c r="BS1570" s="1093"/>
      <c r="BT1570" s="1093"/>
      <c r="BU1570" s="1093"/>
      <c r="BV1570" s="1093"/>
      <c r="BW1570" s="1093"/>
      <c r="BX1570" s="1093"/>
      <c r="BY1570" s="1096"/>
      <c r="CA1570" s="365" t="b">
        <f t="shared" si="704"/>
        <v>0</v>
      </c>
      <c r="CB1570" s="365" t="b">
        <f t="shared" si="705"/>
        <v>0</v>
      </c>
      <c r="CC1570" s="365">
        <f t="shared" si="706"/>
        <v>0</v>
      </c>
      <c r="CD1570" s="365" t="b">
        <f t="shared" si="707"/>
        <v>0</v>
      </c>
      <c r="CE1570" s="365" t="b">
        <f t="shared" si="708"/>
        <v>0</v>
      </c>
      <c r="CF1570" s="365" t="b">
        <f t="shared" si="709"/>
        <v>0</v>
      </c>
      <c r="CG1570" s="365" t="b">
        <f t="shared" si="710"/>
        <v>0</v>
      </c>
      <c r="CH1570" s="365" t="b">
        <f t="shared" si="711"/>
        <v>0</v>
      </c>
      <c r="CI1570" s="72" t="b">
        <f t="shared" si="712"/>
        <v>0</v>
      </c>
      <c r="CJ1570" s="72" t="b">
        <f t="shared" si="713"/>
        <v>0</v>
      </c>
      <c r="CK1570" s="72">
        <f t="shared" si="714"/>
        <v>0</v>
      </c>
      <c r="CL1570" s="72">
        <f t="shared" si="715"/>
        <v>0</v>
      </c>
      <c r="CM1570" s="72" t="b">
        <f t="shared" si="716"/>
        <v>0</v>
      </c>
      <c r="CN1570" s="72" t="b">
        <f t="shared" si="717"/>
        <v>0</v>
      </c>
      <c r="CP1570" s="13">
        <f t="shared" si="718"/>
        <v>0</v>
      </c>
      <c r="CQ1570" s="13" t="b">
        <f t="shared" si="719"/>
        <v>0</v>
      </c>
      <c r="CR1570" s="13" t="b">
        <f t="shared" si="720"/>
        <v>0</v>
      </c>
      <c r="CS1570" s="13" t="b">
        <f t="shared" si="726"/>
        <v>0</v>
      </c>
      <c r="CT1570" s="13" t="b">
        <f t="shared" si="725"/>
        <v>0</v>
      </c>
      <c r="CU1570" s="13" t="b">
        <f t="shared" si="727"/>
        <v>0</v>
      </c>
      <c r="CV1570" s="13" t="b">
        <f t="shared" si="721"/>
        <v>0</v>
      </c>
      <c r="CW1570" s="13" t="b">
        <f t="shared" si="722"/>
        <v>0</v>
      </c>
      <c r="CX1570" s="13" t="b">
        <f t="shared" si="723"/>
        <v>0</v>
      </c>
      <c r="CY1570" s="13" t="b">
        <f t="shared" si="724"/>
        <v>0</v>
      </c>
    </row>
    <row r="1571" spans="1:103" ht="15" thickBot="1">
      <c r="A1571" s="932"/>
      <c r="B1571" s="1099"/>
      <c r="C1571" s="1099"/>
      <c r="D1571" s="1099"/>
      <c r="E1571" s="1099"/>
      <c r="F1571" s="1099"/>
      <c r="G1571" s="1099"/>
      <c r="H1571" s="1099"/>
      <c r="I1571" s="1099"/>
      <c r="J1571" s="1099"/>
      <c r="K1571" s="1099"/>
      <c r="L1571" s="1099"/>
      <c r="M1571" s="1099"/>
      <c r="N1571" s="1099"/>
      <c r="O1571" s="1099"/>
      <c r="P1571" s="1099"/>
      <c r="Q1571" s="941"/>
      <c r="R1571" s="1099"/>
      <c r="S1571" s="1099"/>
      <c r="T1571" s="1099"/>
      <c r="U1571" s="1099"/>
      <c r="V1571" s="1099"/>
      <c r="W1571" s="103"/>
      <c r="X1571" s="103"/>
      <c r="Y1571" s="103"/>
      <c r="Z1571" s="103"/>
      <c r="AA1571" s="103" t="s">
        <v>38</v>
      </c>
      <c r="AB1571" s="104"/>
      <c r="AC1571" s="104"/>
      <c r="AD1571" s="103"/>
      <c r="AE1571" s="1099"/>
      <c r="AF1571" s="334">
        <f t="shared" si="699"/>
        <v>0</v>
      </c>
      <c r="AG1571" s="272">
        <f>IF(R1571="kompletna",Q1571*J1571*0.0036*'lista, wskaźniki'!$F$13, IF(R1571="częściowa",Q1571*J1571*0.0036*'lista, wskaźniki'!$F$14, IF(R1571="brak",Q1571*J1571*0.0036*'lista, wskaźniki'!$F$15,)))</f>
        <v>0</v>
      </c>
      <c r="AH1571" s="334">
        <f>IF(Y1571="inne",K1571*'lista, wskaźniki'!$E$35,IF(Y1571="to samo źródło",0,IF(Y1571=0,0)))</f>
        <v>0</v>
      </c>
      <c r="AI1571" s="334">
        <f>IF(AA1571="gaz z sieci",AC1571*'lista, wskaźniki'!$D$21)</f>
        <v>0</v>
      </c>
      <c r="AJ1571" s="272">
        <f>IF(AA1571="węgiel",AB1571*'lista, wskaźniki'!$D$20, IF('Sektor mieszkaniowy'!AA1571="drewno",'Sektor mieszkaniowy'!AB1571*'lista, wskaźniki'!$D$22,IF('Sektor mieszkaniowy'!AA1571="pellet",AB1571*'lista, wskaźniki'!$D$23,IF('Sektor mieszkaniowy'!AA1571="gaz z sieci",AB1571*'lista, wskaźniki'!$D$21,IF('Sektor mieszkaniowy'!AA1571="olej opałowy",'Sektor mieszkaniowy'!AB1571*'lista, wskaźniki'!$D$24)))))</f>
        <v>0</v>
      </c>
      <c r="AK1571" s="1102"/>
      <c r="AL1571" s="1099"/>
      <c r="AM1571" s="20">
        <f>IF(AA1571="węgiel",AF1571*1/3.6*'lista, wskaźniki'!$F$20,IF(AA1571="drewno",AF1571*1/3.6*'lista, wskaźniki'!$F$22,IF(AA1571="pellet",AF1571*1/3.6*'lista, wskaźniki'!$F$23,IF(AA1571="gaz z sieci",AF1571*1/3.6*'lista, wskaźniki'!$F$21,IF(AA1571="olej opałowy",AF1571*1/3.6*'lista, wskaźniki'!$F$24,0)))))</f>
        <v>0</v>
      </c>
      <c r="AN1571" s="20">
        <f>IF(AA1571="węgiel",AF1571*'lista, wskaźniki'!$E$42,IF(AA1571="drewno",AF1571*'lista, wskaźniki'!$G$42,IF(AA1571="pellet",AF1571*'lista, wskaźniki'!$H$42,IF(AA1571="gaz z sieci",AF1571*'lista, wskaźniki'!$F$42,IF(AA1571="olej opałowy",AF1571*'lista, wskaźniki'!$I$42,0)))))</f>
        <v>0</v>
      </c>
      <c r="AO1571" s="20">
        <f>IF(AA1571="węgiel",AF1571*'lista, wskaźniki'!$E$43,IF(AA1571="drewno",AF1571*'lista, wskaźniki'!$G$43,IF(AA1571="pellet",AF1571*'lista, wskaźniki'!$H$43,IF(AA1571="gaz z sieci",AF1571*'lista, wskaźniki'!$F$43,IF(AA1571="olej opałowy",AF1571*'lista, wskaźniki'!$I$43,0)))))</f>
        <v>0</v>
      </c>
      <c r="AP1571" s="20">
        <f>IF(AA1571="węgiel",AF1571*'lista, wskaźniki'!$E$44,IF(AA1571="drewno",AF1571*'lista, wskaźniki'!$G$44,IF(AA1571="pellet",AF1571*'lista, wskaźniki'!$H$44,IF(AA1571="gaz z sieci",AF1571*'lista, wskaźniki'!$F$44,IF(AA1571="olej opałowy",AF1571*'lista, wskaźniki'!$I$44,0)))))</f>
        <v>0</v>
      </c>
      <c r="AQ1571" s="20" t="b">
        <f>IF(Z1571="gaz",AH1571*1/3.6*'lista, wskaźniki'!$F$21,IF(Z1571="energia elektryczna",AH1571*1/3.6*'lista, wskaźniki'!$F$26))</f>
        <v>0</v>
      </c>
      <c r="AR1571" s="20" t="b">
        <f>IF(Z1571="gaz",AH1571*'lista, wskaźniki'!$F$42,IF(Z1571="energia elektryczna",AH1571*0))</f>
        <v>0</v>
      </c>
      <c r="AS1571" s="20" t="b">
        <f>IF(Z1571="gaz",AH1571*'lista, wskaźniki'!$F$43,IF(Z1571="energia elektryczna",AH1571*0))</f>
        <v>0</v>
      </c>
      <c r="AT1571" s="20" t="b">
        <f>IF(Z1571="gaz",AH1571*'lista, wskaźniki'!$F$44,IF(Z1571="energia elektryczna",AH1571*0))</f>
        <v>0</v>
      </c>
      <c r="AU1571" s="20">
        <f>AI1571*1/3.6*'lista, wskaźniki'!$F$21</f>
        <v>0</v>
      </c>
      <c r="AV1571" s="20">
        <f>AI1571*'lista, wskaźniki'!$F$42</f>
        <v>0</v>
      </c>
      <c r="AW1571" s="20">
        <f>AI1571*'lista, wskaźniki'!$F$43</f>
        <v>0</v>
      </c>
      <c r="AX1571" s="20">
        <f>AI1571*'lista, wskaźniki'!$F$44</f>
        <v>0</v>
      </c>
      <c r="AY1571" s="20">
        <f>AK1571*'lista, wskaźniki'!$F$26</f>
        <v>0</v>
      </c>
      <c r="AZ1571" s="20">
        <f t="shared" si="700"/>
        <v>0</v>
      </c>
      <c r="BA1571" s="20">
        <f t="shared" si="701"/>
        <v>0</v>
      </c>
      <c r="BB1571" s="20">
        <f t="shared" si="702"/>
        <v>0</v>
      </c>
      <c r="BC1571" s="20">
        <f t="shared" si="703"/>
        <v>0</v>
      </c>
      <c r="BD1571" s="1099"/>
      <c r="BE1571" s="1099"/>
      <c r="BF1571" s="1099"/>
      <c r="BG1571" s="1099"/>
      <c r="BH1571" s="103"/>
      <c r="BI1571" s="1099"/>
      <c r="BJ1571" s="103"/>
      <c r="BK1571" s="1099"/>
      <c r="BL1571" s="103"/>
      <c r="BM1571" s="103"/>
      <c r="BN1571" s="103"/>
      <c r="BO1571" s="103"/>
      <c r="BP1571" s="103"/>
      <c r="BQ1571" s="103"/>
      <c r="BR1571" s="103"/>
      <c r="BS1571" s="1093"/>
      <c r="BT1571" s="1093"/>
      <c r="BU1571" s="1093"/>
      <c r="BV1571" s="1093"/>
      <c r="BW1571" s="1093"/>
      <c r="BX1571" s="1093"/>
      <c r="BY1571" s="1096"/>
      <c r="CA1571" s="365" t="b">
        <f t="shared" si="704"/>
        <v>0</v>
      </c>
      <c r="CB1571" s="365" t="b">
        <f t="shared" si="705"/>
        <v>0</v>
      </c>
      <c r="CC1571" s="365" t="b">
        <f t="shared" si="706"/>
        <v>0</v>
      </c>
      <c r="CD1571" s="365">
        <f t="shared" si="707"/>
        <v>0</v>
      </c>
      <c r="CE1571" s="365" t="b">
        <f t="shared" si="708"/>
        <v>0</v>
      </c>
      <c r="CF1571" s="365" t="b">
        <f t="shared" si="709"/>
        <v>0</v>
      </c>
      <c r="CG1571" s="365" t="b">
        <f t="shared" si="710"/>
        <v>0</v>
      </c>
      <c r="CH1571" s="365">
        <f t="shared" si="711"/>
        <v>0</v>
      </c>
      <c r="CI1571" s="72" t="b">
        <f t="shared" si="712"/>
        <v>0</v>
      </c>
      <c r="CJ1571" s="72" t="b">
        <f t="shared" si="713"/>
        <v>0</v>
      </c>
      <c r="CK1571" s="72" t="b">
        <f t="shared" si="714"/>
        <v>0</v>
      </c>
      <c r="CL1571" s="72">
        <f t="shared" si="715"/>
        <v>0</v>
      </c>
      <c r="CM1571" s="72" t="b">
        <f t="shared" si="716"/>
        <v>0</v>
      </c>
      <c r="CN1571" s="72" t="b">
        <f t="shared" si="717"/>
        <v>0</v>
      </c>
      <c r="CP1571" s="13">
        <f t="shared" si="718"/>
        <v>0</v>
      </c>
      <c r="CQ1571" s="13" t="b">
        <f t="shared" si="719"/>
        <v>0</v>
      </c>
      <c r="CR1571" s="13" t="b">
        <f t="shared" si="720"/>
        <v>0</v>
      </c>
      <c r="CS1571" s="13" t="b">
        <f t="shared" si="726"/>
        <v>0</v>
      </c>
      <c r="CT1571" s="13" t="b">
        <f t="shared" si="725"/>
        <v>0</v>
      </c>
      <c r="CU1571" s="13" t="b">
        <f t="shared" si="727"/>
        <v>0</v>
      </c>
      <c r="CV1571" s="13" t="b">
        <f t="shared" si="721"/>
        <v>0</v>
      </c>
      <c r="CW1571" s="13" t="b">
        <f t="shared" si="722"/>
        <v>0</v>
      </c>
      <c r="CX1571" s="13" t="b">
        <f t="shared" si="723"/>
        <v>0</v>
      </c>
      <c r="CY1571" s="13" t="b">
        <f t="shared" si="724"/>
        <v>0</v>
      </c>
    </row>
    <row r="1572" spans="1:103" ht="15" thickBot="1">
      <c r="A1572" s="933"/>
      <c r="B1572" s="1100"/>
      <c r="C1572" s="1100"/>
      <c r="D1572" s="1100"/>
      <c r="E1572" s="1100"/>
      <c r="F1572" s="1100"/>
      <c r="G1572" s="1100"/>
      <c r="H1572" s="1100"/>
      <c r="I1572" s="1100"/>
      <c r="J1572" s="1100"/>
      <c r="K1572" s="1100"/>
      <c r="L1572" s="1100"/>
      <c r="M1572" s="1100"/>
      <c r="N1572" s="1100"/>
      <c r="O1572" s="1100"/>
      <c r="P1572" s="1100"/>
      <c r="Q1572" s="942"/>
      <c r="R1572" s="1100"/>
      <c r="S1572" s="1100"/>
      <c r="T1572" s="1100"/>
      <c r="U1572" s="1100"/>
      <c r="V1572" s="1100"/>
      <c r="W1572" s="105"/>
      <c r="X1572" s="105"/>
      <c r="Y1572" s="105"/>
      <c r="Z1572" s="105"/>
      <c r="AA1572" s="105" t="s">
        <v>37</v>
      </c>
      <c r="AB1572" s="106"/>
      <c r="AC1572" s="106"/>
      <c r="AD1572" s="105"/>
      <c r="AE1572" s="1100"/>
      <c r="AF1572" s="334">
        <f t="shared" si="699"/>
        <v>0</v>
      </c>
      <c r="AG1572" s="272">
        <f>IF(R1572="kompletna",Q1572*J1572*0.0036*'lista, wskaźniki'!$F$13, IF(R1572="częściowa",Q1572*J1572*0.0036*'lista, wskaźniki'!$F$14, IF(R1572="brak",Q1572*J1572*0.0036*'lista, wskaźniki'!$F$15,)))</f>
        <v>0</v>
      </c>
      <c r="AH1572" s="334">
        <f>IF(Y1572="inne",K1572*'lista, wskaźniki'!$E$35,IF(Y1572="to samo źródło",0,IF(Y1572=0,0)))</f>
        <v>0</v>
      </c>
      <c r="AI1572" s="334" t="b">
        <f>IF(AA1572="gaz z sieci",AC1572*'lista, wskaźniki'!$D$21)</f>
        <v>0</v>
      </c>
      <c r="AJ1572" s="272">
        <f>IF(AA1572="węgiel",AB1572*'lista, wskaźniki'!$D$20, IF('Sektor mieszkaniowy'!AA1572="drewno",'Sektor mieszkaniowy'!AB1572*'lista, wskaźniki'!$D$22,IF('Sektor mieszkaniowy'!AA1572="pellet",AB1572*'lista, wskaźniki'!$D$23,IF('Sektor mieszkaniowy'!AA1572="gaz z sieci",AB1572*'lista, wskaźniki'!$D$21,IF('Sektor mieszkaniowy'!AA1572="olej opałowy",'Sektor mieszkaniowy'!AB1572*'lista, wskaźniki'!$D$24)))))</f>
        <v>0</v>
      </c>
      <c r="AK1572" s="1103"/>
      <c r="AL1572" s="1100"/>
      <c r="AM1572" s="20">
        <f>IF(AA1572="węgiel",AF1572*1/3.6*'lista, wskaźniki'!$F$20,IF(AA1572="drewno",AF1572*1/3.6*'lista, wskaźniki'!$F$22,IF(AA1572="pellet",AF1572*1/3.6*'lista, wskaźniki'!$F$23,IF(AA1572="gaz z sieci",AF1572*1/3.6*'lista, wskaźniki'!$F$21,IF(AA1572="olej opałowy",AF1572*1/3.6*'lista, wskaźniki'!$F$24,0)))))</f>
        <v>0</v>
      </c>
      <c r="AN1572" s="20">
        <f>IF(AA1572="węgiel",AF1572*'lista, wskaźniki'!$E$42,IF(AA1572="drewno",AF1572*'lista, wskaźniki'!$G$42,IF(AA1572="pellet",AF1572*'lista, wskaźniki'!$H$42,IF(AA1572="gaz z sieci",AF1572*'lista, wskaźniki'!$F$42,IF(AA1572="olej opałowy",AF1572*'lista, wskaźniki'!$I$42,0)))))</f>
        <v>0</v>
      </c>
      <c r="AO1572" s="20">
        <f>IF(AA1572="węgiel",AF1572*'lista, wskaźniki'!$E$43,IF(AA1572="drewno",AF1572*'lista, wskaźniki'!$G$43,IF(AA1572="pellet",AF1572*'lista, wskaźniki'!$H$43,IF(AA1572="gaz z sieci",AF1572*'lista, wskaźniki'!$F$43,IF(AA1572="olej opałowy",AF1572*'lista, wskaźniki'!$I$43,0)))))</f>
        <v>0</v>
      </c>
      <c r="AP1572" s="20">
        <f>IF(AA1572="węgiel",AF1572*'lista, wskaźniki'!$E$44,IF(AA1572="drewno",AF1572*'lista, wskaźniki'!$G$44,IF(AA1572="pellet",AF1572*'lista, wskaźniki'!$H$44,IF(AA1572="gaz z sieci",AF1572*'lista, wskaźniki'!$F$44,IF(AA1572="olej opałowy",AF1572*'lista, wskaźniki'!$I$44,0)))))</f>
        <v>0</v>
      </c>
      <c r="AQ1572" s="20" t="b">
        <f>IF(Z1572="gaz",AH1572*1/3.6*'lista, wskaźniki'!$F$21,IF(Z1572="energia elektryczna",AH1572*1/3.6*'lista, wskaźniki'!$F$26))</f>
        <v>0</v>
      </c>
      <c r="AR1572" s="20" t="b">
        <f>IF(Z1572="gaz",AH1572*'lista, wskaźniki'!$F$42,IF(Z1572="energia elektryczna",AH1572*0))</f>
        <v>0</v>
      </c>
      <c r="AS1572" s="20" t="b">
        <f>IF(Z1572="gaz",AH1572*'lista, wskaźniki'!$F$43,IF(Z1572="energia elektryczna",AH1572*0))</f>
        <v>0</v>
      </c>
      <c r="AT1572" s="20" t="b">
        <f>IF(Z1572="gaz",AH1572*'lista, wskaźniki'!$F$44,IF(Z1572="energia elektryczna",AH1572*0))</f>
        <v>0</v>
      </c>
      <c r="AU1572" s="20">
        <f>AI1572*1/3.6*'lista, wskaźniki'!$F$21</f>
        <v>0</v>
      </c>
      <c r="AV1572" s="20">
        <f>AI1572*'lista, wskaźniki'!$F$42</f>
        <v>0</v>
      </c>
      <c r="AW1572" s="20">
        <f>AI1572*'lista, wskaźniki'!$F$43</f>
        <v>0</v>
      </c>
      <c r="AX1572" s="20">
        <f>AI1572*'lista, wskaźniki'!$F$44</f>
        <v>0</v>
      </c>
      <c r="AY1572" s="20">
        <f>AK1572*'lista, wskaźniki'!$F$26</f>
        <v>0</v>
      </c>
      <c r="AZ1572" s="20">
        <f t="shared" si="700"/>
        <v>0</v>
      </c>
      <c r="BA1572" s="20">
        <f t="shared" si="701"/>
        <v>0</v>
      </c>
      <c r="BB1572" s="20">
        <f t="shared" si="702"/>
        <v>0</v>
      </c>
      <c r="BC1572" s="20">
        <f t="shared" si="703"/>
        <v>0</v>
      </c>
      <c r="BD1572" s="1100"/>
      <c r="BE1572" s="1100"/>
      <c r="BF1572" s="1100"/>
      <c r="BG1572" s="1100"/>
      <c r="BH1572" s="105"/>
      <c r="BI1572" s="1100"/>
      <c r="BJ1572" s="105"/>
      <c r="BK1572" s="1100"/>
      <c r="BL1572" s="105"/>
      <c r="BM1572" s="105"/>
      <c r="BN1572" s="105"/>
      <c r="BO1572" s="105"/>
      <c r="BP1572" s="105"/>
      <c r="BQ1572" s="105"/>
      <c r="BR1572" s="105"/>
      <c r="BS1572" s="1094"/>
      <c r="BT1572" s="1094"/>
      <c r="BU1572" s="1094"/>
      <c r="BV1572" s="1094"/>
      <c r="BW1572" s="1094"/>
      <c r="BX1572" s="1094"/>
      <c r="BY1572" s="1097"/>
      <c r="CA1572" s="365" t="b">
        <f t="shared" si="704"/>
        <v>0</v>
      </c>
      <c r="CB1572" s="365" t="b">
        <f t="shared" si="705"/>
        <v>0</v>
      </c>
      <c r="CC1572" s="365" t="b">
        <f t="shared" si="706"/>
        <v>0</v>
      </c>
      <c r="CD1572" s="365" t="b">
        <f t="shared" si="707"/>
        <v>0</v>
      </c>
      <c r="CE1572" s="365">
        <f t="shared" si="708"/>
        <v>0</v>
      </c>
      <c r="CF1572" s="365" t="b">
        <f t="shared" si="709"/>
        <v>0</v>
      </c>
      <c r="CG1572" s="365" t="b">
        <f t="shared" si="710"/>
        <v>0</v>
      </c>
      <c r="CH1572" s="365" t="b">
        <f t="shared" si="711"/>
        <v>0</v>
      </c>
      <c r="CI1572" s="72" t="b">
        <f t="shared" si="712"/>
        <v>0</v>
      </c>
      <c r="CJ1572" s="72" t="b">
        <f t="shared" si="713"/>
        <v>0</v>
      </c>
      <c r="CK1572" s="72" t="b">
        <f t="shared" si="714"/>
        <v>0</v>
      </c>
      <c r="CL1572" s="72">
        <f t="shared" si="715"/>
        <v>0</v>
      </c>
      <c r="CM1572" s="72">
        <f t="shared" si="716"/>
        <v>0</v>
      </c>
      <c r="CN1572" s="72" t="b">
        <f t="shared" si="717"/>
        <v>0</v>
      </c>
      <c r="CP1572" s="13">
        <f t="shared" si="718"/>
        <v>0</v>
      </c>
      <c r="CQ1572" s="13" t="b">
        <f t="shared" si="719"/>
        <v>0</v>
      </c>
      <c r="CR1572" s="13" t="b">
        <f t="shared" si="720"/>
        <v>0</v>
      </c>
      <c r="CS1572" s="13" t="b">
        <f t="shared" si="726"/>
        <v>0</v>
      </c>
      <c r="CT1572" s="13" t="b">
        <f t="shared" si="725"/>
        <v>0</v>
      </c>
      <c r="CU1572" s="13" t="b">
        <f t="shared" si="727"/>
        <v>0</v>
      </c>
      <c r="CV1572" s="13" t="b">
        <f t="shared" si="721"/>
        <v>0</v>
      </c>
      <c r="CW1572" s="13" t="b">
        <f t="shared" si="722"/>
        <v>0</v>
      </c>
      <c r="CX1572" s="13" t="b">
        <f t="shared" si="723"/>
        <v>0</v>
      </c>
      <c r="CY1572" s="13" t="b">
        <f t="shared" si="724"/>
        <v>0</v>
      </c>
    </row>
    <row r="1573" spans="1:103" ht="15" thickBot="1">
      <c r="A1573" s="931">
        <v>315</v>
      </c>
      <c r="B1573" s="1098" t="s">
        <v>214</v>
      </c>
      <c r="C1573" s="1098"/>
      <c r="D1573" s="1098" t="s">
        <v>1</v>
      </c>
      <c r="E1573" s="1098" t="s">
        <v>5</v>
      </c>
      <c r="F1573" s="1098">
        <v>2</v>
      </c>
      <c r="G1573" s="1098">
        <v>2</v>
      </c>
      <c r="H1573" s="1098"/>
      <c r="I1573" s="1098" t="s">
        <v>11</v>
      </c>
      <c r="J1573" s="1098">
        <v>32</v>
      </c>
      <c r="K1573" s="1098">
        <v>1</v>
      </c>
      <c r="L1573" s="1098" t="s">
        <v>16</v>
      </c>
      <c r="M1573" s="1098">
        <v>100</v>
      </c>
      <c r="N1573" s="1098" t="s">
        <v>17</v>
      </c>
      <c r="O1573" s="1098"/>
      <c r="P1573" s="1098" t="s">
        <v>17</v>
      </c>
      <c r="Q1573" s="940">
        <f>IF(I1573="&lt;1966",'lista, wskaźniki'!$G$4,IF(I1573="1967-1985",'lista, wskaźniki'!$G$5,IF(I1573="1986-1992",'lista, wskaźniki'!$G$6,IF(I1573="1993-1996",'lista, wskaźniki'!$G$7,IF(I1573="&gt;1997",'lista, wskaźniki'!$G$8,IF(I1573=0,'lista, wskaźniki'!$G$4))))))</f>
        <v>250</v>
      </c>
      <c r="R1573" s="1098" t="s">
        <v>23</v>
      </c>
      <c r="S1573" s="1098" t="s">
        <v>27</v>
      </c>
      <c r="T1573" s="1098"/>
      <c r="U1573" s="1098"/>
      <c r="V1573" s="1098"/>
      <c r="W1573" s="20" t="s">
        <v>36</v>
      </c>
      <c r="X1573" s="101" t="s">
        <v>39</v>
      </c>
      <c r="Y1573" s="101" t="s">
        <v>42</v>
      </c>
      <c r="Z1573" s="101"/>
      <c r="AA1573" s="101" t="s">
        <v>35</v>
      </c>
      <c r="AB1573" s="102"/>
      <c r="AC1573" s="102"/>
      <c r="AD1573" s="101"/>
      <c r="AE1573" s="1098">
        <v>7</v>
      </c>
      <c r="AF1573" s="334">
        <f t="shared" si="699"/>
        <v>0</v>
      </c>
      <c r="AG1573" s="272">
        <v>0</v>
      </c>
      <c r="AH1573" s="334">
        <f>IF(Y1573="inne",K1573*'lista, wskaźniki'!$E$35,IF(Y1573="to samo źródło",0,IF(Y1573=0,0)))</f>
        <v>0</v>
      </c>
      <c r="AI1573" s="334" t="b">
        <f>IF(AA1573="gaz z sieci",AC1573*'lista, wskaźniki'!$D$21)</f>
        <v>0</v>
      </c>
      <c r="AJ1573" s="272">
        <f>IF(AA1573="węgiel",AB1573*'lista, wskaźniki'!$D$20, IF('Sektor mieszkaniowy'!AA1573="drewno",'Sektor mieszkaniowy'!AB1573*'lista, wskaźniki'!$D$22,IF('Sektor mieszkaniowy'!AA1573="pellet",AB1573*'lista, wskaźniki'!$D$23,IF('Sektor mieszkaniowy'!AA1573="gaz z sieci",AB1573*'lista, wskaźniki'!$D$21,IF('Sektor mieszkaniowy'!AA1573="olej opałowy",'Sektor mieszkaniowy'!AB1573*'lista, wskaźniki'!$D$24)))))</f>
        <v>0</v>
      </c>
      <c r="AK1573" s="1101">
        <f>AL1573/'lista, wskaźniki'!$A$127</f>
        <v>0.92307692307692313</v>
      </c>
      <c r="AL1573" s="1098">
        <v>600</v>
      </c>
      <c r="AM1573" s="20">
        <f>IF(AA1573="węgiel",AF1573*1/3.6*'lista, wskaźniki'!$F$20,IF(AA1573="drewno",AF1573*1/3.6*'lista, wskaźniki'!$F$22,IF(AA1573="pellet",AF1573*1/3.6*'lista, wskaźniki'!$F$23,IF(AA1573="gaz z sieci",AF1573*1/3.6*'lista, wskaźniki'!$F$21,IF(AA1573="olej opałowy",AF1573*1/3.6*'lista, wskaźniki'!$F$24,0)))))</f>
        <v>0</v>
      </c>
      <c r="AN1573" s="20">
        <f>IF(AA1573="węgiel",AF1573*'lista, wskaźniki'!$E$42,IF(AA1573="drewno",AF1573*'lista, wskaźniki'!$G$42,IF(AA1573="pellet",AF1573*'lista, wskaźniki'!$H$42,IF(AA1573="gaz z sieci",AF1573*'lista, wskaźniki'!$F$42,IF(AA1573="olej opałowy",AF1573*'lista, wskaźniki'!$I$42,0)))))</f>
        <v>0</v>
      </c>
      <c r="AO1573" s="20">
        <f>IF(AA1573="węgiel",AF1573*'lista, wskaźniki'!$E$43,IF(AA1573="drewno",AF1573*'lista, wskaźniki'!$G$43,IF(AA1573="pellet",AF1573*'lista, wskaźniki'!$H$43,IF(AA1573="gaz z sieci",AF1573*'lista, wskaźniki'!$F$43,IF(AA1573="olej opałowy",AF1573*'lista, wskaźniki'!$I$43,0)))))</f>
        <v>0</v>
      </c>
      <c r="AP1573" s="20">
        <f>IF(AA1573="węgiel",AF1573*'lista, wskaźniki'!$E$44,IF(AA1573="drewno",AF1573*'lista, wskaźniki'!$G$44,IF(AA1573="pellet",AF1573*'lista, wskaźniki'!$H$44,IF(AA1573="gaz z sieci",AF1573*'lista, wskaźniki'!$F$44,IF(AA1573="olej opałowy",AF1573*'lista, wskaźniki'!$I$44,0)))))</f>
        <v>0</v>
      </c>
      <c r="AQ1573" s="20" t="b">
        <f>IF(Z1573="gaz",AH1573*1/3.6*'lista, wskaźniki'!$F$21,IF(Z1573="energia elektryczna",AH1573*1/3.6*'lista, wskaźniki'!$F$26))</f>
        <v>0</v>
      </c>
      <c r="AR1573" s="20" t="b">
        <f>IF(Z1573="gaz",AH1573*'lista, wskaźniki'!$F$42,IF(Z1573="energia elektryczna",AH1573*0))</f>
        <v>0</v>
      </c>
      <c r="AS1573" s="20" t="b">
        <f>IF(Z1573="gaz",AH1573*'lista, wskaźniki'!$F$43,IF(Z1573="energia elektryczna",AH1573*0))</f>
        <v>0</v>
      </c>
      <c r="AT1573" s="20" t="b">
        <f>IF(Z1573="gaz",AH1573*'lista, wskaźniki'!$F$44,IF(Z1573="energia elektryczna",AH1573*0))</f>
        <v>0</v>
      </c>
      <c r="AU1573" s="20">
        <f>AI1573*1/3.6*'lista, wskaźniki'!$F$21</f>
        <v>0</v>
      </c>
      <c r="AV1573" s="20">
        <f>AI1573*'lista, wskaźniki'!$F$42</f>
        <v>0</v>
      </c>
      <c r="AW1573" s="20">
        <f>AI1573*'lista, wskaźniki'!$F$43</f>
        <v>0</v>
      </c>
      <c r="AX1573" s="20">
        <f>AI1573*'lista, wskaźniki'!$F$44</f>
        <v>0</v>
      </c>
      <c r="AY1573" s="20">
        <f>AK1573*'lista, wskaźniki'!$F$26</f>
        <v>0.82153846153846155</v>
      </c>
      <c r="AZ1573" s="20">
        <f t="shared" si="700"/>
        <v>0.82153846153846155</v>
      </c>
      <c r="BA1573" s="20">
        <f t="shared" si="701"/>
        <v>0</v>
      </c>
      <c r="BB1573" s="20">
        <f t="shared" si="702"/>
        <v>0</v>
      </c>
      <c r="BC1573" s="20">
        <f t="shared" si="703"/>
        <v>0</v>
      </c>
      <c r="BD1573" s="1098" t="s">
        <v>17</v>
      </c>
      <c r="BE1573" s="1098" t="s">
        <v>17</v>
      </c>
      <c r="BF1573" s="1098" t="s">
        <v>17</v>
      </c>
      <c r="BG1573" s="1098" t="s">
        <v>17</v>
      </c>
      <c r="BH1573" s="101"/>
      <c r="BI1573" s="1098" t="s">
        <v>17</v>
      </c>
      <c r="BJ1573" s="101"/>
      <c r="BK1573" s="1098" t="s">
        <v>17</v>
      </c>
      <c r="BL1573" s="101"/>
      <c r="BM1573" s="101"/>
      <c r="BN1573" s="101"/>
      <c r="BO1573" s="101" t="s">
        <v>57</v>
      </c>
      <c r="BP1573" s="101" t="s">
        <v>52</v>
      </c>
      <c r="BQ1573" s="101" t="s">
        <v>120</v>
      </c>
      <c r="BR1573" s="101">
        <v>1</v>
      </c>
      <c r="BS1573" s="1092">
        <v>5000</v>
      </c>
      <c r="BT1573" s="1092"/>
      <c r="BU1573" s="1092">
        <v>1000</v>
      </c>
      <c r="BV1573" s="1092"/>
      <c r="BW1573" s="1092"/>
      <c r="BX1573" s="1092">
        <v>4500</v>
      </c>
      <c r="BY1573" s="1095"/>
      <c r="CA1573" s="365">
        <f t="shared" si="704"/>
        <v>0</v>
      </c>
      <c r="CB1573" s="365" t="b">
        <f t="shared" si="705"/>
        <v>0</v>
      </c>
      <c r="CC1573" s="365" t="b">
        <f t="shared" si="706"/>
        <v>0</v>
      </c>
      <c r="CD1573" s="365" t="b">
        <f t="shared" si="707"/>
        <v>0</v>
      </c>
      <c r="CE1573" s="365" t="b">
        <f t="shared" si="708"/>
        <v>0</v>
      </c>
      <c r="CF1573" s="365" t="b">
        <f t="shared" si="709"/>
        <v>0</v>
      </c>
      <c r="CG1573" s="365" t="b">
        <f t="shared" si="710"/>
        <v>0</v>
      </c>
      <c r="CH1573" s="365" t="b">
        <f t="shared" si="711"/>
        <v>0</v>
      </c>
      <c r="CI1573" s="72">
        <f t="shared" si="712"/>
        <v>0</v>
      </c>
      <c r="CJ1573" s="72" t="b">
        <f t="shared" si="713"/>
        <v>0</v>
      </c>
      <c r="CK1573" s="72" t="b">
        <f t="shared" si="714"/>
        <v>0</v>
      </c>
      <c r="CL1573" s="72">
        <f t="shared" si="715"/>
        <v>0</v>
      </c>
      <c r="CM1573" s="72" t="b">
        <f t="shared" si="716"/>
        <v>0</v>
      </c>
      <c r="CN1573" s="72" t="b">
        <f t="shared" si="717"/>
        <v>0</v>
      </c>
      <c r="CP1573" s="13" t="b">
        <f t="shared" si="718"/>
        <v>0</v>
      </c>
      <c r="CQ1573" s="13">
        <f t="shared" si="719"/>
        <v>0</v>
      </c>
      <c r="CR1573" s="13">
        <f t="shared" si="720"/>
        <v>32</v>
      </c>
      <c r="CS1573" s="13">
        <f t="shared" si="726"/>
        <v>16</v>
      </c>
      <c r="CT1573" s="13" t="b">
        <f t="shared" si="725"/>
        <v>0</v>
      </c>
      <c r="CU1573" s="13">
        <f t="shared" si="727"/>
        <v>0</v>
      </c>
      <c r="CV1573" s="13" t="b">
        <f t="shared" si="721"/>
        <v>0</v>
      </c>
      <c r="CW1573" s="13">
        <f t="shared" si="722"/>
        <v>0</v>
      </c>
      <c r="CX1573" s="13" t="b">
        <f t="shared" si="723"/>
        <v>0</v>
      </c>
      <c r="CY1573" s="13">
        <f t="shared" si="724"/>
        <v>0</v>
      </c>
    </row>
    <row r="1574" spans="1:103" ht="15" thickBot="1">
      <c r="A1574" s="932"/>
      <c r="B1574" s="1099"/>
      <c r="C1574" s="1099"/>
      <c r="D1574" s="1099"/>
      <c r="E1574" s="1099"/>
      <c r="F1574" s="1099"/>
      <c r="G1574" s="1099"/>
      <c r="H1574" s="1099"/>
      <c r="I1574" s="1099"/>
      <c r="J1574" s="1099"/>
      <c r="K1574" s="1099"/>
      <c r="L1574" s="1099"/>
      <c r="M1574" s="1099"/>
      <c r="N1574" s="1099"/>
      <c r="O1574" s="1099"/>
      <c r="P1574" s="1099"/>
      <c r="Q1574" s="941"/>
      <c r="R1574" s="1099"/>
      <c r="S1574" s="1099"/>
      <c r="T1574" s="1099"/>
      <c r="U1574" s="1099"/>
      <c r="V1574" s="1099"/>
      <c r="W1574" s="103"/>
      <c r="X1574" s="103" t="s">
        <v>195</v>
      </c>
      <c r="Y1574" s="103"/>
      <c r="Z1574" s="103"/>
      <c r="AA1574" s="103" t="s">
        <v>36</v>
      </c>
      <c r="AB1574" s="104">
        <v>5</v>
      </c>
      <c r="AC1574" s="104"/>
      <c r="AD1574" s="103">
        <v>900</v>
      </c>
      <c r="AE1574" s="1099"/>
      <c r="AF1574" s="334">
        <f t="shared" si="699"/>
        <v>50.519999999999996</v>
      </c>
      <c r="AG1574" s="272">
        <v>23.04</v>
      </c>
      <c r="AH1574" s="334">
        <f>IF(Y1574="inne",K1574*'lista, wskaźniki'!$E$35,IF(Y1574="to samo źródło",0,IF(Y1574=0,0)))</f>
        <v>0</v>
      </c>
      <c r="AI1574" s="334" t="b">
        <f>IF(AA1574="gaz z sieci",AC1574*'lista, wskaźniki'!$D$21)</f>
        <v>0</v>
      </c>
      <c r="AJ1574" s="272">
        <f>IF(AA1574="węgiel",AB1574*'lista, wskaźniki'!$D$20, IF('Sektor mieszkaniowy'!AA1574="drewno",'Sektor mieszkaniowy'!AB1574*'lista, wskaźniki'!$D$22,IF('Sektor mieszkaniowy'!AA1574="pellet",AB1574*'lista, wskaźniki'!$D$23,IF('Sektor mieszkaniowy'!AA1574="gaz z sieci",AB1574*'lista, wskaźniki'!$D$21,IF('Sektor mieszkaniowy'!AA1574="olej opałowy",'Sektor mieszkaniowy'!AB1574*'lista, wskaźniki'!$D$24)))))</f>
        <v>78</v>
      </c>
      <c r="AK1574" s="1102"/>
      <c r="AL1574" s="1099"/>
      <c r="AM1574" s="20">
        <f>IF(AA1574="węgiel",AF1574*1/3.6*'lista, wskaźniki'!$F$20,IF(AA1574="drewno",AF1574*1/3.6*'lista, wskaźniki'!$F$22,IF(AA1574="pellet",AF1574*1/3.6*'lista, wskaźniki'!$F$23,IF(AA1574="gaz z sieci",AF1574*1/3.6*'lista, wskaźniki'!$F$21,IF(AA1574="olej opałowy",AF1574*1/3.6*'lista, wskaźniki'!$F$24,0)))))</f>
        <v>0</v>
      </c>
      <c r="AN1574" s="20">
        <f>IF(AA1574="węgiel",AF1574*'lista, wskaźniki'!$E$42,IF(AA1574="drewno",AF1574*'lista, wskaźniki'!$G$42,IF(AA1574="pellet",AF1574*'lista, wskaźniki'!$H$42,IF(AA1574="gaz z sieci",AF1574*'lista, wskaźniki'!$F$42,IF(AA1574="olej opałowy",AF1574*'lista, wskaźniki'!$I$42,0)))))</f>
        <v>4.0921199999999998E-2</v>
      </c>
      <c r="AO1574" s="20">
        <f>IF(AA1574="węgiel",AF1574*'lista, wskaźniki'!$E$43,IF(AA1574="drewno",AF1574*'lista, wskaźniki'!$G$43,IF(AA1574="pellet",AF1574*'lista, wskaźniki'!$H$43,IF(AA1574="gaz z sieci",AF1574*'lista, wskaźniki'!$F$43,IF(AA1574="olej opałowy",AF1574*'lista, wskaźniki'!$I$43,0)))))</f>
        <v>4.0921199999999998E-2</v>
      </c>
      <c r="AP1574" s="20">
        <f>IF(AA1574="węgiel",AF1574*'lista, wskaźniki'!$E$44,IF(AA1574="drewno",AF1574*'lista, wskaźniki'!$G$44,IF(AA1574="pellet",AF1574*'lista, wskaźniki'!$H$44,IF(AA1574="gaz z sieci",AF1574*'lista, wskaźniki'!$F$44,IF(AA1574="olej opałowy",AF1574*'lista, wskaźniki'!$I$44,0)))))</f>
        <v>1.2629999999999998E-5</v>
      </c>
      <c r="AQ1574" s="20" t="b">
        <f>IF(Z1574="gaz",AH1574*1/3.6*'lista, wskaźniki'!$F$21,IF(Z1574="energia elektryczna",AH1574*1/3.6*'lista, wskaźniki'!$F$26))</f>
        <v>0</v>
      </c>
      <c r="AR1574" s="20" t="b">
        <f>IF(Z1574="gaz",AH1574*'lista, wskaźniki'!$F$42,IF(Z1574="energia elektryczna",AH1574*0))</f>
        <v>0</v>
      </c>
      <c r="AS1574" s="20" t="b">
        <f>IF(Z1574="gaz",AH1574*'lista, wskaźniki'!$F$43,IF(Z1574="energia elektryczna",AH1574*0))</f>
        <v>0</v>
      </c>
      <c r="AT1574" s="20" t="b">
        <f>IF(Z1574="gaz",AH1574*'lista, wskaźniki'!$F$44,IF(Z1574="energia elektryczna",AH1574*0))</f>
        <v>0</v>
      </c>
      <c r="AU1574" s="20">
        <f>AI1574*1/3.6*'lista, wskaźniki'!$F$21</f>
        <v>0</v>
      </c>
      <c r="AV1574" s="20">
        <f>AI1574*'lista, wskaźniki'!$F$42</f>
        <v>0</v>
      </c>
      <c r="AW1574" s="20">
        <f>AI1574*'lista, wskaźniki'!$F$43</f>
        <v>0</v>
      </c>
      <c r="AX1574" s="20">
        <f>AI1574*'lista, wskaźniki'!$F$44</f>
        <v>0</v>
      </c>
      <c r="AY1574" s="20">
        <f>AK1574*'lista, wskaźniki'!$F$26</f>
        <v>0</v>
      </c>
      <c r="AZ1574" s="20">
        <f t="shared" si="700"/>
        <v>0</v>
      </c>
      <c r="BA1574" s="20">
        <f t="shared" si="701"/>
        <v>4.0921199999999998E-2</v>
      </c>
      <c r="BB1574" s="20">
        <f t="shared" si="702"/>
        <v>4.0921199999999998E-2</v>
      </c>
      <c r="BC1574" s="20">
        <f t="shared" si="703"/>
        <v>1.2629999999999998E-5</v>
      </c>
      <c r="BD1574" s="1099"/>
      <c r="BE1574" s="1099"/>
      <c r="BF1574" s="1099"/>
      <c r="BG1574" s="1099"/>
      <c r="BH1574" s="103"/>
      <c r="BI1574" s="1099"/>
      <c r="BJ1574" s="103"/>
      <c r="BK1574" s="1099"/>
      <c r="BL1574" s="103"/>
      <c r="BM1574" s="103"/>
      <c r="BN1574" s="103"/>
      <c r="BO1574" s="103"/>
      <c r="BP1574" s="103"/>
      <c r="BQ1574" s="103" t="s">
        <v>121</v>
      </c>
      <c r="BR1574" s="103">
        <v>1</v>
      </c>
      <c r="BS1574" s="1093"/>
      <c r="BT1574" s="1093"/>
      <c r="BU1574" s="1093"/>
      <c r="BV1574" s="1093"/>
      <c r="BW1574" s="1093"/>
      <c r="BX1574" s="1093"/>
      <c r="BY1574" s="1096"/>
      <c r="CA1574" s="365" t="b">
        <f t="shared" si="704"/>
        <v>0</v>
      </c>
      <c r="CB1574" s="365">
        <f t="shared" si="705"/>
        <v>50.519999999999996</v>
      </c>
      <c r="CC1574" s="365" t="b">
        <f t="shared" si="706"/>
        <v>0</v>
      </c>
      <c r="CD1574" s="365" t="b">
        <f t="shared" si="707"/>
        <v>0</v>
      </c>
      <c r="CE1574" s="365" t="b">
        <f t="shared" si="708"/>
        <v>0</v>
      </c>
      <c r="CF1574" s="365" t="b">
        <f t="shared" si="709"/>
        <v>0</v>
      </c>
      <c r="CG1574" s="365" t="b">
        <f t="shared" si="710"/>
        <v>0</v>
      </c>
      <c r="CH1574" s="365" t="b">
        <f t="shared" si="711"/>
        <v>0</v>
      </c>
      <c r="CI1574" s="72" t="b">
        <f t="shared" si="712"/>
        <v>0</v>
      </c>
      <c r="CJ1574" s="72">
        <f t="shared" si="713"/>
        <v>50.519999999999996</v>
      </c>
      <c r="CK1574" s="72" t="b">
        <f t="shared" si="714"/>
        <v>0</v>
      </c>
      <c r="CL1574" s="72">
        <f t="shared" si="715"/>
        <v>0</v>
      </c>
      <c r="CM1574" s="72" t="b">
        <f t="shared" si="716"/>
        <v>0</v>
      </c>
      <c r="CN1574" s="72" t="b">
        <f t="shared" si="717"/>
        <v>0</v>
      </c>
      <c r="CP1574" s="13">
        <f t="shared" si="718"/>
        <v>0</v>
      </c>
      <c r="CQ1574" s="13" t="b">
        <f t="shared" si="719"/>
        <v>0</v>
      </c>
      <c r="CR1574" s="13" t="b">
        <f t="shared" si="720"/>
        <v>0</v>
      </c>
      <c r="CS1574" s="13" t="b">
        <f t="shared" si="726"/>
        <v>0</v>
      </c>
      <c r="CT1574" s="13" t="b">
        <f t="shared" si="725"/>
        <v>0</v>
      </c>
      <c r="CU1574" s="13" t="b">
        <f t="shared" si="727"/>
        <v>0</v>
      </c>
      <c r="CV1574" s="13" t="b">
        <f t="shared" si="721"/>
        <v>0</v>
      </c>
      <c r="CW1574" s="13" t="b">
        <f t="shared" si="722"/>
        <v>0</v>
      </c>
      <c r="CX1574" s="13" t="b">
        <f t="shared" si="723"/>
        <v>0</v>
      </c>
      <c r="CY1574" s="13" t="b">
        <f t="shared" si="724"/>
        <v>0</v>
      </c>
    </row>
    <row r="1575" spans="1:103" ht="15" thickBot="1">
      <c r="A1575" s="932"/>
      <c r="B1575" s="1099"/>
      <c r="C1575" s="1099"/>
      <c r="D1575" s="1099"/>
      <c r="E1575" s="1099"/>
      <c r="F1575" s="1099"/>
      <c r="G1575" s="1099"/>
      <c r="H1575" s="1099"/>
      <c r="I1575" s="1099"/>
      <c r="J1575" s="1099"/>
      <c r="K1575" s="1099"/>
      <c r="L1575" s="1099"/>
      <c r="M1575" s="1099"/>
      <c r="N1575" s="1099"/>
      <c r="O1575" s="1099"/>
      <c r="P1575" s="1099"/>
      <c r="Q1575" s="941"/>
      <c r="R1575" s="1099"/>
      <c r="S1575" s="1099"/>
      <c r="T1575" s="1099"/>
      <c r="U1575" s="1099"/>
      <c r="V1575" s="1099"/>
      <c r="W1575" s="103"/>
      <c r="X1575" s="103"/>
      <c r="Y1575" s="103"/>
      <c r="Z1575" s="103"/>
      <c r="AA1575" s="103" t="s">
        <v>50</v>
      </c>
      <c r="AB1575" s="104"/>
      <c r="AC1575" s="104"/>
      <c r="AD1575" s="103"/>
      <c r="AE1575" s="1099"/>
      <c r="AF1575" s="334">
        <f t="shared" si="699"/>
        <v>0</v>
      </c>
      <c r="AG1575" s="272">
        <f>IF(R1575="kompletna",Q1575*J1575*0.0036*'lista, wskaźniki'!$F$13, IF(R1575="częściowa",Q1575*J1575*0.0036*'lista, wskaźniki'!$F$14, IF(R1575="brak",Q1575*J1575*0.0036*'lista, wskaźniki'!$F$15,)))</f>
        <v>0</v>
      </c>
      <c r="AH1575" s="334">
        <f>IF(Y1575="inne",K1575*'lista, wskaźniki'!$E$35,IF(Y1575="to samo źródło",0,IF(Y1575=0,0)))</f>
        <v>0</v>
      </c>
      <c r="AI1575" s="334" t="b">
        <f>IF(AA1575="gaz z sieci",AC1575*'lista, wskaźniki'!$D$21)</f>
        <v>0</v>
      </c>
      <c r="AJ1575" s="272">
        <f>IF(AA1575="węgiel",AB1575*'lista, wskaźniki'!$D$20, IF('Sektor mieszkaniowy'!AA1575="drewno",'Sektor mieszkaniowy'!AB1575*'lista, wskaźniki'!$D$22,IF('Sektor mieszkaniowy'!AA1575="pellet",AB1575*'lista, wskaźniki'!$D$23,IF('Sektor mieszkaniowy'!AA1575="gaz z sieci",AB1575*'lista, wskaźniki'!$D$21,IF('Sektor mieszkaniowy'!AA1575="olej opałowy",'Sektor mieszkaniowy'!AB1575*'lista, wskaźniki'!$D$24)))))</f>
        <v>0</v>
      </c>
      <c r="AK1575" s="1102"/>
      <c r="AL1575" s="1099"/>
      <c r="AM1575" s="20">
        <f>IF(AA1575="węgiel",AF1575*1/3.6*'lista, wskaźniki'!$F$20,IF(AA1575="drewno",AF1575*1/3.6*'lista, wskaźniki'!$F$22,IF(AA1575="pellet",AF1575*1/3.6*'lista, wskaźniki'!$F$23,IF(AA1575="gaz z sieci",AF1575*1/3.6*'lista, wskaźniki'!$F$21,IF(AA1575="olej opałowy",AF1575*1/3.6*'lista, wskaźniki'!$F$24,0)))))</f>
        <v>0</v>
      </c>
      <c r="AN1575" s="20">
        <f>IF(AA1575="węgiel",AF1575*'lista, wskaźniki'!$E$42,IF(AA1575="drewno",AF1575*'lista, wskaźniki'!$G$42,IF(AA1575="pellet",AF1575*'lista, wskaźniki'!$H$42,IF(AA1575="gaz z sieci",AF1575*'lista, wskaźniki'!$F$42,IF(AA1575="olej opałowy",AF1575*'lista, wskaźniki'!$I$42,0)))))</f>
        <v>0</v>
      </c>
      <c r="AO1575" s="20">
        <f>IF(AA1575="węgiel",AF1575*'lista, wskaźniki'!$E$43,IF(AA1575="drewno",AF1575*'lista, wskaźniki'!$G$43,IF(AA1575="pellet",AF1575*'lista, wskaźniki'!$H$43,IF(AA1575="gaz z sieci",AF1575*'lista, wskaźniki'!$F$43,IF(AA1575="olej opałowy",AF1575*'lista, wskaźniki'!$I$43,0)))))</f>
        <v>0</v>
      </c>
      <c r="AP1575" s="20">
        <f>IF(AA1575="węgiel",AF1575*'lista, wskaźniki'!$E$44,IF(AA1575="drewno",AF1575*'lista, wskaźniki'!$G$44,IF(AA1575="pellet",AF1575*'lista, wskaźniki'!$H$44,IF(AA1575="gaz z sieci",AF1575*'lista, wskaźniki'!$F$44,IF(AA1575="olej opałowy",AF1575*'lista, wskaźniki'!$I$44,0)))))</f>
        <v>0</v>
      </c>
      <c r="AQ1575" s="20" t="b">
        <f>IF(Z1575="gaz",AH1575*1/3.6*'lista, wskaźniki'!$F$21,IF(Z1575="energia elektryczna",AH1575*1/3.6*'lista, wskaźniki'!$F$26))</f>
        <v>0</v>
      </c>
      <c r="AR1575" s="20" t="b">
        <f>IF(Z1575="gaz",AH1575*'lista, wskaźniki'!$F$42,IF(Z1575="energia elektryczna",AH1575*0))</f>
        <v>0</v>
      </c>
      <c r="AS1575" s="20" t="b">
        <f>IF(Z1575="gaz",AH1575*'lista, wskaźniki'!$F$43,IF(Z1575="energia elektryczna",AH1575*0))</f>
        <v>0</v>
      </c>
      <c r="AT1575" s="20" t="b">
        <f>IF(Z1575="gaz",AH1575*'lista, wskaźniki'!$F$44,IF(Z1575="energia elektryczna",AH1575*0))</f>
        <v>0</v>
      </c>
      <c r="AU1575" s="20">
        <f>AI1575*1/3.6*'lista, wskaźniki'!$F$21</f>
        <v>0</v>
      </c>
      <c r="AV1575" s="20">
        <f>AI1575*'lista, wskaźniki'!$F$42</f>
        <v>0</v>
      </c>
      <c r="AW1575" s="20">
        <f>AI1575*'lista, wskaźniki'!$F$43</f>
        <v>0</v>
      </c>
      <c r="AX1575" s="20">
        <f>AI1575*'lista, wskaźniki'!$F$44</f>
        <v>0</v>
      </c>
      <c r="AY1575" s="20">
        <f>AK1575*'lista, wskaźniki'!$F$26</f>
        <v>0</v>
      </c>
      <c r="AZ1575" s="20">
        <f t="shared" si="700"/>
        <v>0</v>
      </c>
      <c r="BA1575" s="20">
        <f t="shared" si="701"/>
        <v>0</v>
      </c>
      <c r="BB1575" s="20">
        <f t="shared" si="702"/>
        <v>0</v>
      </c>
      <c r="BC1575" s="20">
        <f t="shared" si="703"/>
        <v>0</v>
      </c>
      <c r="BD1575" s="1099"/>
      <c r="BE1575" s="1099"/>
      <c r="BF1575" s="1099"/>
      <c r="BG1575" s="1099"/>
      <c r="BH1575" s="103"/>
      <c r="BI1575" s="1099"/>
      <c r="BJ1575" s="103"/>
      <c r="BK1575" s="1099"/>
      <c r="BL1575" s="103"/>
      <c r="BM1575" s="103"/>
      <c r="BN1575" s="103"/>
      <c r="BO1575" s="103"/>
      <c r="BP1575" s="103"/>
      <c r="BQ1575" s="103"/>
      <c r="BR1575" s="103"/>
      <c r="BS1575" s="1093"/>
      <c r="BT1575" s="1093"/>
      <c r="BU1575" s="1093"/>
      <c r="BV1575" s="1093"/>
      <c r="BW1575" s="1093"/>
      <c r="BX1575" s="1093"/>
      <c r="BY1575" s="1096"/>
      <c r="CA1575" s="365" t="b">
        <f t="shared" si="704"/>
        <v>0</v>
      </c>
      <c r="CB1575" s="365" t="b">
        <f t="shared" si="705"/>
        <v>0</v>
      </c>
      <c r="CC1575" s="365">
        <f t="shared" si="706"/>
        <v>0</v>
      </c>
      <c r="CD1575" s="365" t="b">
        <f t="shared" si="707"/>
        <v>0</v>
      </c>
      <c r="CE1575" s="365" t="b">
        <f t="shared" si="708"/>
        <v>0</v>
      </c>
      <c r="CF1575" s="365" t="b">
        <f t="shared" si="709"/>
        <v>0</v>
      </c>
      <c r="CG1575" s="365" t="b">
        <f t="shared" si="710"/>
        <v>0</v>
      </c>
      <c r="CH1575" s="365" t="b">
        <f t="shared" si="711"/>
        <v>0</v>
      </c>
      <c r="CI1575" s="72" t="b">
        <f t="shared" si="712"/>
        <v>0</v>
      </c>
      <c r="CJ1575" s="72" t="b">
        <f t="shared" si="713"/>
        <v>0</v>
      </c>
      <c r="CK1575" s="72">
        <f t="shared" si="714"/>
        <v>0</v>
      </c>
      <c r="CL1575" s="72">
        <f t="shared" si="715"/>
        <v>0</v>
      </c>
      <c r="CM1575" s="72" t="b">
        <f t="shared" si="716"/>
        <v>0</v>
      </c>
      <c r="CN1575" s="72" t="b">
        <f t="shared" si="717"/>
        <v>0</v>
      </c>
      <c r="CP1575" s="13">
        <f t="shared" si="718"/>
        <v>0</v>
      </c>
      <c r="CQ1575" s="13" t="b">
        <f t="shared" si="719"/>
        <v>0</v>
      </c>
      <c r="CR1575" s="13" t="b">
        <f t="shared" si="720"/>
        <v>0</v>
      </c>
      <c r="CS1575" s="13" t="b">
        <f t="shared" si="726"/>
        <v>0</v>
      </c>
      <c r="CT1575" s="13" t="b">
        <f t="shared" si="725"/>
        <v>0</v>
      </c>
      <c r="CU1575" s="13" t="b">
        <f t="shared" si="727"/>
        <v>0</v>
      </c>
      <c r="CV1575" s="13" t="b">
        <f t="shared" si="721"/>
        <v>0</v>
      </c>
      <c r="CW1575" s="13" t="b">
        <f t="shared" si="722"/>
        <v>0</v>
      </c>
      <c r="CX1575" s="13" t="b">
        <f t="shared" si="723"/>
        <v>0</v>
      </c>
      <c r="CY1575" s="13" t="b">
        <f t="shared" si="724"/>
        <v>0</v>
      </c>
    </row>
    <row r="1576" spans="1:103" ht="15" thickBot="1">
      <c r="A1576" s="932"/>
      <c r="B1576" s="1099"/>
      <c r="C1576" s="1099"/>
      <c r="D1576" s="1099"/>
      <c r="E1576" s="1099"/>
      <c r="F1576" s="1099"/>
      <c r="G1576" s="1099"/>
      <c r="H1576" s="1099"/>
      <c r="I1576" s="1099"/>
      <c r="J1576" s="1099"/>
      <c r="K1576" s="1099"/>
      <c r="L1576" s="1099"/>
      <c r="M1576" s="1099"/>
      <c r="N1576" s="1099"/>
      <c r="O1576" s="1099"/>
      <c r="P1576" s="1099"/>
      <c r="Q1576" s="941"/>
      <c r="R1576" s="1099"/>
      <c r="S1576" s="1099"/>
      <c r="T1576" s="1099"/>
      <c r="U1576" s="1099"/>
      <c r="V1576" s="1099"/>
      <c r="W1576" s="103"/>
      <c r="X1576" s="103"/>
      <c r="Y1576" s="103"/>
      <c r="Z1576" s="103"/>
      <c r="AA1576" s="103" t="s">
        <v>38</v>
      </c>
      <c r="AB1576" s="104"/>
      <c r="AC1576" s="104"/>
      <c r="AD1576" s="103"/>
      <c r="AE1576" s="1099"/>
      <c r="AF1576" s="334">
        <f t="shared" si="699"/>
        <v>0</v>
      </c>
      <c r="AG1576" s="272">
        <f>IF(R1576="kompletna",Q1576*J1576*0.0036*'lista, wskaźniki'!$F$13, IF(R1576="częściowa",Q1576*J1576*0.0036*'lista, wskaźniki'!$F$14, IF(R1576="brak",Q1576*J1576*0.0036*'lista, wskaźniki'!$F$15,)))</f>
        <v>0</v>
      </c>
      <c r="AH1576" s="334">
        <f>IF(Y1576="inne",K1576*'lista, wskaźniki'!$E$35,IF(Y1576="to samo źródło",0,IF(Y1576=0,0)))</f>
        <v>0</v>
      </c>
      <c r="AI1576" s="334">
        <f>IF(AA1576="gaz z sieci",AC1576*'lista, wskaźniki'!$D$21)</f>
        <v>0</v>
      </c>
      <c r="AJ1576" s="272">
        <f>IF(AA1576="węgiel",AB1576*'lista, wskaźniki'!$D$20, IF('Sektor mieszkaniowy'!AA1576="drewno",'Sektor mieszkaniowy'!AB1576*'lista, wskaźniki'!$D$22,IF('Sektor mieszkaniowy'!AA1576="pellet",AB1576*'lista, wskaźniki'!$D$23,IF('Sektor mieszkaniowy'!AA1576="gaz z sieci",AB1576*'lista, wskaźniki'!$D$21,IF('Sektor mieszkaniowy'!AA1576="olej opałowy",'Sektor mieszkaniowy'!AB1576*'lista, wskaźniki'!$D$24)))))</f>
        <v>0</v>
      </c>
      <c r="AK1576" s="1102"/>
      <c r="AL1576" s="1099"/>
      <c r="AM1576" s="20">
        <f>IF(AA1576="węgiel",AF1576*1/3.6*'lista, wskaźniki'!$F$20,IF(AA1576="drewno",AF1576*1/3.6*'lista, wskaźniki'!$F$22,IF(AA1576="pellet",AF1576*1/3.6*'lista, wskaźniki'!$F$23,IF(AA1576="gaz z sieci",AF1576*1/3.6*'lista, wskaźniki'!$F$21,IF(AA1576="olej opałowy",AF1576*1/3.6*'lista, wskaźniki'!$F$24,0)))))</f>
        <v>0</v>
      </c>
      <c r="AN1576" s="20">
        <f>IF(AA1576="węgiel",AF1576*'lista, wskaźniki'!$E$42,IF(AA1576="drewno",AF1576*'lista, wskaźniki'!$G$42,IF(AA1576="pellet",AF1576*'lista, wskaźniki'!$H$42,IF(AA1576="gaz z sieci",AF1576*'lista, wskaźniki'!$F$42,IF(AA1576="olej opałowy",AF1576*'lista, wskaźniki'!$I$42,0)))))</f>
        <v>0</v>
      </c>
      <c r="AO1576" s="20">
        <f>IF(AA1576="węgiel",AF1576*'lista, wskaźniki'!$E$43,IF(AA1576="drewno",AF1576*'lista, wskaźniki'!$G$43,IF(AA1576="pellet",AF1576*'lista, wskaźniki'!$H$43,IF(AA1576="gaz z sieci",AF1576*'lista, wskaźniki'!$F$43,IF(AA1576="olej opałowy",AF1576*'lista, wskaźniki'!$I$43,0)))))</f>
        <v>0</v>
      </c>
      <c r="AP1576" s="20">
        <f>IF(AA1576="węgiel",AF1576*'lista, wskaźniki'!$E$44,IF(AA1576="drewno",AF1576*'lista, wskaźniki'!$G$44,IF(AA1576="pellet",AF1576*'lista, wskaźniki'!$H$44,IF(AA1576="gaz z sieci",AF1576*'lista, wskaźniki'!$F$44,IF(AA1576="olej opałowy",AF1576*'lista, wskaźniki'!$I$44,0)))))</f>
        <v>0</v>
      </c>
      <c r="AQ1576" s="20" t="b">
        <f>IF(Z1576="gaz",AH1576*1/3.6*'lista, wskaźniki'!$F$21,IF(Z1576="energia elektryczna",AH1576*1/3.6*'lista, wskaźniki'!$F$26))</f>
        <v>0</v>
      </c>
      <c r="AR1576" s="20" t="b">
        <f>IF(Z1576="gaz",AH1576*'lista, wskaźniki'!$F$42,IF(Z1576="energia elektryczna",AH1576*0))</f>
        <v>0</v>
      </c>
      <c r="AS1576" s="20" t="b">
        <f>IF(Z1576="gaz",AH1576*'lista, wskaźniki'!$F$43,IF(Z1576="energia elektryczna",AH1576*0))</f>
        <v>0</v>
      </c>
      <c r="AT1576" s="20" t="b">
        <f>IF(Z1576="gaz",AH1576*'lista, wskaźniki'!$F$44,IF(Z1576="energia elektryczna",AH1576*0))</f>
        <v>0</v>
      </c>
      <c r="AU1576" s="20">
        <f>AI1576*1/3.6*'lista, wskaźniki'!$F$21</f>
        <v>0</v>
      </c>
      <c r="AV1576" s="20">
        <f>AI1576*'lista, wskaźniki'!$F$42</f>
        <v>0</v>
      </c>
      <c r="AW1576" s="20">
        <f>AI1576*'lista, wskaźniki'!$F$43</f>
        <v>0</v>
      </c>
      <c r="AX1576" s="20">
        <f>AI1576*'lista, wskaźniki'!$F$44</f>
        <v>0</v>
      </c>
      <c r="AY1576" s="20">
        <f>AK1576*'lista, wskaźniki'!$F$26</f>
        <v>0</v>
      </c>
      <c r="AZ1576" s="20">
        <f t="shared" si="700"/>
        <v>0</v>
      </c>
      <c r="BA1576" s="20">
        <f t="shared" si="701"/>
        <v>0</v>
      </c>
      <c r="BB1576" s="20">
        <f t="shared" si="702"/>
        <v>0</v>
      </c>
      <c r="BC1576" s="20">
        <f t="shared" si="703"/>
        <v>0</v>
      </c>
      <c r="BD1576" s="1099"/>
      <c r="BE1576" s="1099"/>
      <c r="BF1576" s="1099"/>
      <c r="BG1576" s="1099"/>
      <c r="BH1576" s="103"/>
      <c r="BI1576" s="1099"/>
      <c r="BJ1576" s="103"/>
      <c r="BK1576" s="1099"/>
      <c r="BL1576" s="103"/>
      <c r="BM1576" s="103"/>
      <c r="BN1576" s="103"/>
      <c r="BO1576" s="103"/>
      <c r="BP1576" s="103"/>
      <c r="BQ1576" s="103"/>
      <c r="BR1576" s="103"/>
      <c r="BS1576" s="1093"/>
      <c r="BT1576" s="1093"/>
      <c r="BU1576" s="1093"/>
      <c r="BV1576" s="1093"/>
      <c r="BW1576" s="1093"/>
      <c r="BX1576" s="1093"/>
      <c r="BY1576" s="1096"/>
      <c r="CA1576" s="365" t="b">
        <f t="shared" si="704"/>
        <v>0</v>
      </c>
      <c r="CB1576" s="365" t="b">
        <f t="shared" si="705"/>
        <v>0</v>
      </c>
      <c r="CC1576" s="365" t="b">
        <f t="shared" si="706"/>
        <v>0</v>
      </c>
      <c r="CD1576" s="365">
        <f t="shared" si="707"/>
        <v>0</v>
      </c>
      <c r="CE1576" s="365" t="b">
        <f t="shared" si="708"/>
        <v>0</v>
      </c>
      <c r="CF1576" s="365" t="b">
        <f t="shared" si="709"/>
        <v>0</v>
      </c>
      <c r="CG1576" s="365" t="b">
        <f t="shared" si="710"/>
        <v>0</v>
      </c>
      <c r="CH1576" s="365">
        <f t="shared" si="711"/>
        <v>0</v>
      </c>
      <c r="CI1576" s="72" t="b">
        <f t="shared" si="712"/>
        <v>0</v>
      </c>
      <c r="CJ1576" s="72" t="b">
        <f t="shared" si="713"/>
        <v>0</v>
      </c>
      <c r="CK1576" s="72" t="b">
        <f t="shared" si="714"/>
        <v>0</v>
      </c>
      <c r="CL1576" s="72">
        <f t="shared" si="715"/>
        <v>0</v>
      </c>
      <c r="CM1576" s="72" t="b">
        <f t="shared" si="716"/>
        <v>0</v>
      </c>
      <c r="CN1576" s="72" t="b">
        <f t="shared" si="717"/>
        <v>0</v>
      </c>
      <c r="CP1576" s="13">
        <f t="shared" si="718"/>
        <v>0</v>
      </c>
      <c r="CQ1576" s="13" t="b">
        <f t="shared" si="719"/>
        <v>0</v>
      </c>
      <c r="CR1576" s="13" t="b">
        <f t="shared" si="720"/>
        <v>0</v>
      </c>
      <c r="CS1576" s="13" t="b">
        <f t="shared" si="726"/>
        <v>0</v>
      </c>
      <c r="CT1576" s="13" t="b">
        <f t="shared" si="725"/>
        <v>0</v>
      </c>
      <c r="CU1576" s="13" t="b">
        <f t="shared" si="727"/>
        <v>0</v>
      </c>
      <c r="CV1576" s="13" t="b">
        <f t="shared" si="721"/>
        <v>0</v>
      </c>
      <c r="CW1576" s="13" t="b">
        <f t="shared" si="722"/>
        <v>0</v>
      </c>
      <c r="CX1576" s="13" t="b">
        <f t="shared" si="723"/>
        <v>0</v>
      </c>
      <c r="CY1576" s="13" t="b">
        <f t="shared" si="724"/>
        <v>0</v>
      </c>
    </row>
    <row r="1577" spans="1:103" ht="15" thickBot="1">
      <c r="A1577" s="933"/>
      <c r="B1577" s="1100"/>
      <c r="C1577" s="1100"/>
      <c r="D1577" s="1100"/>
      <c r="E1577" s="1100"/>
      <c r="F1577" s="1100"/>
      <c r="G1577" s="1100"/>
      <c r="H1577" s="1100"/>
      <c r="I1577" s="1100"/>
      <c r="J1577" s="1100"/>
      <c r="K1577" s="1100"/>
      <c r="L1577" s="1100"/>
      <c r="M1577" s="1100"/>
      <c r="N1577" s="1100"/>
      <c r="O1577" s="1100"/>
      <c r="P1577" s="1100"/>
      <c r="Q1577" s="942"/>
      <c r="R1577" s="1100"/>
      <c r="S1577" s="1100"/>
      <c r="T1577" s="1100"/>
      <c r="U1577" s="1100"/>
      <c r="V1577" s="1100"/>
      <c r="W1577" s="105"/>
      <c r="X1577" s="105"/>
      <c r="Y1577" s="105"/>
      <c r="Z1577" s="105"/>
      <c r="AA1577" s="105" t="s">
        <v>37</v>
      </c>
      <c r="AB1577" s="106"/>
      <c r="AC1577" s="106"/>
      <c r="AD1577" s="105"/>
      <c r="AE1577" s="1100"/>
      <c r="AF1577" s="334">
        <f t="shared" si="699"/>
        <v>0</v>
      </c>
      <c r="AG1577" s="272">
        <f>IF(R1577="kompletna",Q1577*J1577*0.0036*'lista, wskaźniki'!$F$13, IF(R1577="częściowa",Q1577*J1577*0.0036*'lista, wskaźniki'!$F$14, IF(R1577="brak",Q1577*J1577*0.0036*'lista, wskaźniki'!$F$15,)))</f>
        <v>0</v>
      </c>
      <c r="AH1577" s="334">
        <f>IF(Y1577="inne",K1577*'lista, wskaźniki'!$E$35,IF(Y1577="to samo źródło",0,IF(Y1577=0,0)))</f>
        <v>0</v>
      </c>
      <c r="AI1577" s="334" t="b">
        <f>IF(AA1577="gaz z sieci",AC1577*'lista, wskaźniki'!$D$21)</f>
        <v>0</v>
      </c>
      <c r="AJ1577" s="272">
        <f>IF(AA1577="węgiel",AB1577*'lista, wskaźniki'!$D$20, IF('Sektor mieszkaniowy'!AA1577="drewno",'Sektor mieszkaniowy'!AB1577*'lista, wskaźniki'!$D$22,IF('Sektor mieszkaniowy'!AA1577="pellet",AB1577*'lista, wskaźniki'!$D$23,IF('Sektor mieszkaniowy'!AA1577="gaz z sieci",AB1577*'lista, wskaźniki'!$D$21,IF('Sektor mieszkaniowy'!AA1577="olej opałowy",'Sektor mieszkaniowy'!AB1577*'lista, wskaźniki'!$D$24)))))</f>
        <v>0</v>
      </c>
      <c r="AK1577" s="1103"/>
      <c r="AL1577" s="1100"/>
      <c r="AM1577" s="20">
        <f>IF(AA1577="węgiel",AF1577*1/3.6*'lista, wskaźniki'!$F$20,IF(AA1577="drewno",AF1577*1/3.6*'lista, wskaźniki'!$F$22,IF(AA1577="pellet",AF1577*1/3.6*'lista, wskaźniki'!$F$23,IF(AA1577="gaz z sieci",AF1577*1/3.6*'lista, wskaźniki'!$F$21,IF(AA1577="olej opałowy",AF1577*1/3.6*'lista, wskaźniki'!$F$24,0)))))</f>
        <v>0</v>
      </c>
      <c r="AN1577" s="20">
        <f>IF(AA1577="węgiel",AF1577*'lista, wskaźniki'!$E$42,IF(AA1577="drewno",AF1577*'lista, wskaźniki'!$G$42,IF(AA1577="pellet",AF1577*'lista, wskaźniki'!$H$42,IF(AA1577="gaz z sieci",AF1577*'lista, wskaźniki'!$F$42,IF(AA1577="olej opałowy",AF1577*'lista, wskaźniki'!$I$42,0)))))</f>
        <v>0</v>
      </c>
      <c r="AO1577" s="20">
        <f>IF(AA1577="węgiel",AF1577*'lista, wskaźniki'!$E$43,IF(AA1577="drewno",AF1577*'lista, wskaźniki'!$G$43,IF(AA1577="pellet",AF1577*'lista, wskaźniki'!$H$43,IF(AA1577="gaz z sieci",AF1577*'lista, wskaźniki'!$F$43,IF(AA1577="olej opałowy",AF1577*'lista, wskaźniki'!$I$43,0)))))</f>
        <v>0</v>
      </c>
      <c r="AP1577" s="20">
        <f>IF(AA1577="węgiel",AF1577*'lista, wskaźniki'!$E$44,IF(AA1577="drewno",AF1577*'lista, wskaźniki'!$G$44,IF(AA1577="pellet",AF1577*'lista, wskaźniki'!$H$44,IF(AA1577="gaz z sieci",AF1577*'lista, wskaźniki'!$F$44,IF(AA1577="olej opałowy",AF1577*'lista, wskaźniki'!$I$44,0)))))</f>
        <v>0</v>
      </c>
      <c r="AQ1577" s="20" t="b">
        <f>IF(Z1577="gaz",AH1577*1/3.6*'lista, wskaźniki'!$F$21,IF(Z1577="energia elektryczna",AH1577*1/3.6*'lista, wskaźniki'!$F$26))</f>
        <v>0</v>
      </c>
      <c r="AR1577" s="20" t="b">
        <f>IF(Z1577="gaz",AH1577*'lista, wskaźniki'!$F$42,IF(Z1577="energia elektryczna",AH1577*0))</f>
        <v>0</v>
      </c>
      <c r="AS1577" s="20" t="b">
        <f>IF(Z1577="gaz",AH1577*'lista, wskaźniki'!$F$43,IF(Z1577="energia elektryczna",AH1577*0))</f>
        <v>0</v>
      </c>
      <c r="AT1577" s="20" t="b">
        <f>IF(Z1577="gaz",AH1577*'lista, wskaźniki'!$F$44,IF(Z1577="energia elektryczna",AH1577*0))</f>
        <v>0</v>
      </c>
      <c r="AU1577" s="20">
        <f>AI1577*1/3.6*'lista, wskaźniki'!$F$21</f>
        <v>0</v>
      </c>
      <c r="AV1577" s="20">
        <f>AI1577*'lista, wskaźniki'!$F$42</f>
        <v>0</v>
      </c>
      <c r="AW1577" s="20">
        <f>AI1577*'lista, wskaźniki'!$F$43</f>
        <v>0</v>
      </c>
      <c r="AX1577" s="20">
        <f>AI1577*'lista, wskaźniki'!$F$44</f>
        <v>0</v>
      </c>
      <c r="AY1577" s="20">
        <f>AK1577*'lista, wskaźniki'!$F$26</f>
        <v>0</v>
      </c>
      <c r="AZ1577" s="20">
        <f t="shared" si="700"/>
        <v>0</v>
      </c>
      <c r="BA1577" s="20">
        <f t="shared" si="701"/>
        <v>0</v>
      </c>
      <c r="BB1577" s="20">
        <f t="shared" si="702"/>
        <v>0</v>
      </c>
      <c r="BC1577" s="20">
        <f t="shared" si="703"/>
        <v>0</v>
      </c>
      <c r="BD1577" s="1100"/>
      <c r="BE1577" s="1100"/>
      <c r="BF1577" s="1100"/>
      <c r="BG1577" s="1100"/>
      <c r="BH1577" s="105"/>
      <c r="BI1577" s="1100"/>
      <c r="BJ1577" s="105"/>
      <c r="BK1577" s="1100"/>
      <c r="BL1577" s="105"/>
      <c r="BM1577" s="105"/>
      <c r="BN1577" s="105"/>
      <c r="BO1577" s="105"/>
      <c r="BP1577" s="105"/>
      <c r="BQ1577" s="105"/>
      <c r="BR1577" s="105"/>
      <c r="BS1577" s="1094"/>
      <c r="BT1577" s="1094"/>
      <c r="BU1577" s="1094"/>
      <c r="BV1577" s="1094"/>
      <c r="BW1577" s="1094"/>
      <c r="BX1577" s="1094"/>
      <c r="BY1577" s="1097"/>
      <c r="CA1577" s="365" t="b">
        <f t="shared" si="704"/>
        <v>0</v>
      </c>
      <c r="CB1577" s="365" t="b">
        <f t="shared" si="705"/>
        <v>0</v>
      </c>
      <c r="CC1577" s="365" t="b">
        <f t="shared" si="706"/>
        <v>0</v>
      </c>
      <c r="CD1577" s="365" t="b">
        <f t="shared" si="707"/>
        <v>0</v>
      </c>
      <c r="CE1577" s="365">
        <f t="shared" si="708"/>
        <v>0</v>
      </c>
      <c r="CF1577" s="365" t="b">
        <f t="shared" si="709"/>
        <v>0</v>
      </c>
      <c r="CG1577" s="365" t="b">
        <f t="shared" si="710"/>
        <v>0</v>
      </c>
      <c r="CH1577" s="365" t="b">
        <f t="shared" si="711"/>
        <v>0</v>
      </c>
      <c r="CI1577" s="72" t="b">
        <f t="shared" si="712"/>
        <v>0</v>
      </c>
      <c r="CJ1577" s="72" t="b">
        <f t="shared" si="713"/>
        <v>0</v>
      </c>
      <c r="CK1577" s="72" t="b">
        <f t="shared" si="714"/>
        <v>0</v>
      </c>
      <c r="CL1577" s="72">
        <f t="shared" si="715"/>
        <v>0</v>
      </c>
      <c r="CM1577" s="72">
        <f t="shared" si="716"/>
        <v>0</v>
      </c>
      <c r="CN1577" s="72" t="b">
        <f t="shared" si="717"/>
        <v>0</v>
      </c>
      <c r="CP1577" s="13">
        <f t="shared" si="718"/>
        <v>0</v>
      </c>
      <c r="CQ1577" s="13" t="b">
        <f t="shared" si="719"/>
        <v>0</v>
      </c>
      <c r="CR1577" s="13" t="b">
        <f t="shared" si="720"/>
        <v>0</v>
      </c>
      <c r="CS1577" s="13" t="b">
        <f t="shared" si="726"/>
        <v>0</v>
      </c>
      <c r="CT1577" s="13" t="b">
        <f t="shared" si="725"/>
        <v>0</v>
      </c>
      <c r="CU1577" s="13" t="b">
        <f t="shared" si="727"/>
        <v>0</v>
      </c>
      <c r="CV1577" s="13" t="b">
        <f t="shared" si="721"/>
        <v>0</v>
      </c>
      <c r="CW1577" s="13" t="b">
        <f t="shared" si="722"/>
        <v>0</v>
      </c>
      <c r="CX1577" s="13" t="b">
        <f t="shared" si="723"/>
        <v>0</v>
      </c>
      <c r="CY1577" s="13" t="b">
        <f t="shared" si="724"/>
        <v>0</v>
      </c>
    </row>
    <row r="1578" spans="1:103" ht="15" thickBot="1">
      <c r="A1578" s="931">
        <v>316</v>
      </c>
      <c r="B1578" s="1098" t="s">
        <v>214</v>
      </c>
      <c r="C1578" s="1098"/>
      <c r="D1578" s="1098" t="s">
        <v>1</v>
      </c>
      <c r="E1578" s="1098" t="s">
        <v>5</v>
      </c>
      <c r="F1578" s="1098">
        <v>2</v>
      </c>
      <c r="G1578" s="1098">
        <v>2</v>
      </c>
      <c r="H1578" s="1098"/>
      <c r="I1578" s="1098" t="s">
        <v>10</v>
      </c>
      <c r="J1578" s="1098">
        <v>32</v>
      </c>
      <c r="K1578" s="1098">
        <v>2</v>
      </c>
      <c r="L1578" s="1098" t="s">
        <v>17</v>
      </c>
      <c r="M1578" s="1098"/>
      <c r="N1578" s="1098" t="s">
        <v>17</v>
      </c>
      <c r="O1578" s="1098"/>
      <c r="P1578" s="1098" t="s">
        <v>17</v>
      </c>
      <c r="Q1578" s="940">
        <f>IF(I1578="&lt;1966",'lista, wskaźniki'!$G$4,IF(I1578="1967-1985",'lista, wskaźniki'!$G$5,IF(I1578="1986-1992",'lista, wskaźniki'!$G$6,IF(I1578="1993-1996",'lista, wskaźniki'!$G$7,IF(I1578="&gt;1997",'lista, wskaźniki'!$G$8,IF(I1578=0,'lista, wskaźniki'!$G$4))))))</f>
        <v>290</v>
      </c>
      <c r="R1578" s="1098" t="s">
        <v>25</v>
      </c>
      <c r="S1578" s="1098" t="s">
        <v>31</v>
      </c>
      <c r="T1578" s="1098"/>
      <c r="U1578" s="1098"/>
      <c r="V1578" s="1098"/>
      <c r="W1578" s="101" t="s">
        <v>35</v>
      </c>
      <c r="X1578" s="101" t="s">
        <v>35</v>
      </c>
      <c r="Y1578" s="101" t="s">
        <v>42</v>
      </c>
      <c r="Z1578" s="101"/>
      <c r="AA1578" s="101" t="s">
        <v>35</v>
      </c>
      <c r="AB1578" s="102">
        <v>2.5</v>
      </c>
      <c r="AC1578" s="102"/>
      <c r="AD1578" s="101">
        <v>2000</v>
      </c>
      <c r="AE1578" s="1098"/>
      <c r="AF1578" s="334">
        <f t="shared" si="699"/>
        <v>44.991500000000002</v>
      </c>
      <c r="AG1578" s="272">
        <f>IF(R1578="kompletna",Q1578*J1578*0.0036*'lista, wskaźniki'!$F$13, IF(R1578="częściowa",Q1578*J1578*0.0036*'lista, wskaźniki'!$F$14, IF(R1578="brak",Q1578*J1578*0.0036*'lista, wskaźniki'!$F$15,)))</f>
        <v>33.408000000000001</v>
      </c>
      <c r="AH1578" s="334">
        <f>IF(Y1578="inne",K1578*'lista, wskaźniki'!$E$35,IF(Y1578="to samo źródło",0,IF(Y1578=0,0)))</f>
        <v>0</v>
      </c>
      <c r="AI1578" s="334" t="b">
        <f>IF(AA1578="gaz z sieci",AC1578*'lista, wskaźniki'!$D$21)</f>
        <v>0</v>
      </c>
      <c r="AJ1578" s="272">
        <f>IF(AA1578="węgiel",AB1578*'lista, wskaźniki'!$D$20, IF('Sektor mieszkaniowy'!AA1578="drewno",'Sektor mieszkaniowy'!AB1578*'lista, wskaźniki'!$D$22,IF('Sektor mieszkaniowy'!AA1578="pellet",AB1578*'lista, wskaźniki'!$D$23,IF('Sektor mieszkaniowy'!AA1578="gaz z sieci",AB1578*'lista, wskaźniki'!$D$21,IF('Sektor mieszkaniowy'!AA1578="olej opałowy",'Sektor mieszkaniowy'!AB1578*'lista, wskaźniki'!$D$24)))))</f>
        <v>56.574999999999996</v>
      </c>
      <c r="AK1578" s="1101">
        <f>AL1578/'lista, wskaźniki'!$A$127</f>
        <v>0</v>
      </c>
      <c r="AL1578" s="1098"/>
      <c r="AM1578" s="20">
        <f>IF(AA1578="węgiel",AF1578*1/3.6*'lista, wskaźniki'!$F$20,IF(AA1578="drewno",AF1578*1/3.6*'lista, wskaźniki'!$F$22,IF(AA1578="pellet",AF1578*1/3.6*'lista, wskaźniki'!$F$23,IF(AA1578="gaz z sieci",AF1578*1/3.6*'lista, wskaźniki'!$F$21,IF(AA1578="olej opałowy",AF1578*1/3.6*'lista, wskaźniki'!$F$24,0)))))</f>
        <v>4.2620447950000004</v>
      </c>
      <c r="AN1578" s="20">
        <f>IF(AA1578="węgiel",AF1578*'lista, wskaźniki'!$E$42,IF(AA1578="drewno",AF1578*'lista, wskaźniki'!$G$42,IF(AA1578="pellet",AF1578*'lista, wskaźniki'!$H$42,IF(AA1578="gaz z sieci",AF1578*'lista, wskaźniki'!$F$42,IF(AA1578="olej opałowy",AF1578*'lista, wskaźniki'!$I$42,0)))))</f>
        <v>1.7096770000000001E-2</v>
      </c>
      <c r="AO1578" s="20">
        <f>IF(AA1578="węgiel",AF1578*'lista, wskaźniki'!$E$43,IF(AA1578="drewno",AF1578*'lista, wskaźniki'!$G$43,IF(AA1578="pellet",AF1578*'lista, wskaźniki'!$H$43,IF(AA1578="gaz z sieci",AF1578*'lista, wskaźniki'!$F$43,IF(AA1578="olej opałowy",AF1578*'lista, wskaźniki'!$I$43,0)))))</f>
        <v>1.6196940000000003E-2</v>
      </c>
      <c r="AP1578" s="20">
        <f>IF(AA1578="węgiel",AF1578*'lista, wskaźniki'!$E$44,IF(AA1578="drewno",AF1578*'lista, wskaźniki'!$G$44,IF(AA1578="pellet",AF1578*'lista, wskaźniki'!$H$44,IF(AA1578="gaz z sieci",AF1578*'lista, wskaźniki'!$F$44,IF(AA1578="olej opałowy",AF1578*'lista, wskaźniki'!$I$44,0)))))</f>
        <v>1.2147705000000001E-5</v>
      </c>
      <c r="AQ1578" s="20" t="b">
        <f>IF(Z1578="gaz",AH1578*1/3.6*'lista, wskaźniki'!$F$21,IF(Z1578="energia elektryczna",AH1578*1/3.6*'lista, wskaźniki'!$F$26))</f>
        <v>0</v>
      </c>
      <c r="AR1578" s="20" t="b">
        <f>IF(Z1578="gaz",AH1578*'lista, wskaźniki'!$F$42,IF(Z1578="energia elektryczna",AH1578*0))</f>
        <v>0</v>
      </c>
      <c r="AS1578" s="20" t="b">
        <f>IF(Z1578="gaz",AH1578*'lista, wskaźniki'!$F$43,IF(Z1578="energia elektryczna",AH1578*0))</f>
        <v>0</v>
      </c>
      <c r="AT1578" s="20" t="b">
        <f>IF(Z1578="gaz",AH1578*'lista, wskaźniki'!$F$44,IF(Z1578="energia elektryczna",AH1578*0))</f>
        <v>0</v>
      </c>
      <c r="AU1578" s="20">
        <f>AI1578*1/3.6*'lista, wskaźniki'!$F$21</f>
        <v>0</v>
      </c>
      <c r="AV1578" s="20">
        <f>AI1578*'lista, wskaźniki'!$F$42</f>
        <v>0</v>
      </c>
      <c r="AW1578" s="20">
        <f>AI1578*'lista, wskaźniki'!$F$43</f>
        <v>0</v>
      </c>
      <c r="AX1578" s="20">
        <f>AI1578*'lista, wskaźniki'!$F$44</f>
        <v>0</v>
      </c>
      <c r="AY1578" s="20">
        <f>AK1578*'lista, wskaźniki'!$F$26</f>
        <v>0</v>
      </c>
      <c r="AZ1578" s="20">
        <f t="shared" si="700"/>
        <v>4.2620447950000004</v>
      </c>
      <c r="BA1578" s="20">
        <f t="shared" si="701"/>
        <v>1.7096770000000001E-2</v>
      </c>
      <c r="BB1578" s="20">
        <f t="shared" si="702"/>
        <v>1.6196940000000003E-2</v>
      </c>
      <c r="BC1578" s="20">
        <f t="shared" si="703"/>
        <v>1.2147705000000001E-5</v>
      </c>
      <c r="BD1578" s="1098" t="s">
        <v>17</v>
      </c>
      <c r="BE1578" s="1098" t="s">
        <v>17</v>
      </c>
      <c r="BF1578" s="1098" t="s">
        <v>17</v>
      </c>
      <c r="BG1578" s="1098" t="s">
        <v>17</v>
      </c>
      <c r="BH1578" s="101"/>
      <c r="BI1578" s="1098" t="s">
        <v>17</v>
      </c>
      <c r="BJ1578" s="101"/>
      <c r="BK1578" s="1098" t="s">
        <v>17</v>
      </c>
      <c r="BL1578" s="101"/>
      <c r="BM1578" s="101"/>
      <c r="BN1578" s="101"/>
      <c r="BO1578" s="101" t="s">
        <v>17</v>
      </c>
      <c r="BP1578" s="101"/>
      <c r="BQ1578" s="101"/>
      <c r="BR1578" s="101"/>
      <c r="BS1578" s="1092"/>
      <c r="BT1578" s="1092"/>
      <c r="BU1578" s="1092"/>
      <c r="BV1578" s="1092"/>
      <c r="BW1578" s="1092"/>
      <c r="BX1578" s="1092"/>
      <c r="BY1578" s="1095"/>
      <c r="CA1578" s="365">
        <f t="shared" si="704"/>
        <v>44.991500000000002</v>
      </c>
      <c r="CB1578" s="365" t="b">
        <f t="shared" si="705"/>
        <v>0</v>
      </c>
      <c r="CC1578" s="365" t="b">
        <f t="shared" si="706"/>
        <v>0</v>
      </c>
      <c r="CD1578" s="365" t="b">
        <f t="shared" si="707"/>
        <v>0</v>
      </c>
      <c r="CE1578" s="365" t="b">
        <f t="shared" si="708"/>
        <v>0</v>
      </c>
      <c r="CF1578" s="365" t="b">
        <f t="shared" si="709"/>
        <v>0</v>
      </c>
      <c r="CG1578" s="365" t="b">
        <f t="shared" si="710"/>
        <v>0</v>
      </c>
      <c r="CH1578" s="365" t="b">
        <f t="shared" si="711"/>
        <v>0</v>
      </c>
      <c r="CI1578" s="72">
        <f t="shared" si="712"/>
        <v>44.991500000000002</v>
      </c>
      <c r="CJ1578" s="72" t="b">
        <f t="shared" si="713"/>
        <v>0</v>
      </c>
      <c r="CK1578" s="72" t="b">
        <f t="shared" si="714"/>
        <v>0</v>
      </c>
      <c r="CL1578" s="72">
        <f t="shared" si="715"/>
        <v>0</v>
      </c>
      <c r="CM1578" s="72" t="b">
        <f t="shared" si="716"/>
        <v>0</v>
      </c>
      <c r="CN1578" s="72" t="b">
        <f t="shared" si="717"/>
        <v>0</v>
      </c>
      <c r="CP1578" s="13">
        <f t="shared" si="718"/>
        <v>32</v>
      </c>
      <c r="CQ1578" s="13">
        <f t="shared" si="719"/>
        <v>0</v>
      </c>
      <c r="CR1578" s="13" t="b">
        <f t="shared" si="720"/>
        <v>0</v>
      </c>
      <c r="CS1578" s="13">
        <f t="shared" si="726"/>
        <v>0</v>
      </c>
      <c r="CT1578" s="13" t="b">
        <f t="shared" si="725"/>
        <v>0</v>
      </c>
      <c r="CU1578" s="13">
        <f t="shared" si="727"/>
        <v>0</v>
      </c>
      <c r="CV1578" s="13" t="b">
        <f t="shared" si="721"/>
        <v>0</v>
      </c>
      <c r="CW1578" s="13">
        <f t="shared" si="722"/>
        <v>0</v>
      </c>
      <c r="CX1578" s="13" t="b">
        <f t="shared" si="723"/>
        <v>0</v>
      </c>
      <c r="CY1578" s="13">
        <f t="shared" si="724"/>
        <v>0</v>
      </c>
    </row>
    <row r="1579" spans="1:103" ht="15" thickBot="1">
      <c r="A1579" s="932"/>
      <c r="B1579" s="1099"/>
      <c r="C1579" s="1099"/>
      <c r="D1579" s="1099"/>
      <c r="E1579" s="1099"/>
      <c r="F1579" s="1099"/>
      <c r="G1579" s="1099"/>
      <c r="H1579" s="1099"/>
      <c r="I1579" s="1099"/>
      <c r="J1579" s="1099"/>
      <c r="K1579" s="1099"/>
      <c r="L1579" s="1099"/>
      <c r="M1579" s="1099"/>
      <c r="N1579" s="1099"/>
      <c r="O1579" s="1099"/>
      <c r="P1579" s="1099"/>
      <c r="Q1579" s="941"/>
      <c r="R1579" s="1099"/>
      <c r="S1579" s="1099"/>
      <c r="T1579" s="1099"/>
      <c r="U1579" s="1099"/>
      <c r="V1579" s="1099"/>
      <c r="W1579" s="20" t="s">
        <v>36</v>
      </c>
      <c r="X1579" s="103" t="s">
        <v>195</v>
      </c>
      <c r="Y1579" s="103"/>
      <c r="Z1579" s="103"/>
      <c r="AA1579" s="103" t="s">
        <v>36</v>
      </c>
      <c r="AB1579" s="104">
        <v>4</v>
      </c>
      <c r="AC1579" s="104"/>
      <c r="AD1579" s="103">
        <v>600</v>
      </c>
      <c r="AE1579" s="1099"/>
      <c r="AF1579" s="334">
        <f t="shared" si="699"/>
        <v>47.905000000000001</v>
      </c>
      <c r="AG1579" s="272">
        <v>33.409999999999997</v>
      </c>
      <c r="AH1579" s="334">
        <f>IF(Y1579="inne",K1579*'lista, wskaźniki'!$E$35,IF(Y1579="to samo źródło",0,IF(Y1579=0,0)))</f>
        <v>0</v>
      </c>
      <c r="AI1579" s="334" t="b">
        <f>IF(AA1579="gaz z sieci",AC1579*'lista, wskaźniki'!$D$21)</f>
        <v>0</v>
      </c>
      <c r="AJ1579" s="272">
        <f>IF(AA1579="węgiel",AB1579*'lista, wskaźniki'!$D$20, IF('Sektor mieszkaniowy'!AA1579="drewno",'Sektor mieszkaniowy'!AB1579*'lista, wskaźniki'!$D$22,IF('Sektor mieszkaniowy'!AA1579="pellet",AB1579*'lista, wskaźniki'!$D$23,IF('Sektor mieszkaniowy'!AA1579="gaz z sieci",AB1579*'lista, wskaźniki'!$D$21,IF('Sektor mieszkaniowy'!AA1579="olej opałowy",'Sektor mieszkaniowy'!AB1579*'lista, wskaźniki'!$D$24)))))</f>
        <v>62.4</v>
      </c>
      <c r="AK1579" s="1102"/>
      <c r="AL1579" s="1099"/>
      <c r="AM1579" s="20">
        <f>IF(AA1579="węgiel",AF1579*1/3.6*'lista, wskaźniki'!$F$20,IF(AA1579="drewno",AF1579*1/3.6*'lista, wskaźniki'!$F$22,IF(AA1579="pellet",AF1579*1/3.6*'lista, wskaźniki'!$F$23,IF(AA1579="gaz z sieci",AF1579*1/3.6*'lista, wskaźniki'!$F$21,IF(AA1579="olej opałowy",AF1579*1/3.6*'lista, wskaźniki'!$F$24,0)))))</f>
        <v>0</v>
      </c>
      <c r="AN1579" s="20">
        <f>IF(AA1579="węgiel",AF1579*'lista, wskaźniki'!$E$42,IF(AA1579="drewno",AF1579*'lista, wskaźniki'!$G$42,IF(AA1579="pellet",AF1579*'lista, wskaźniki'!$H$42,IF(AA1579="gaz z sieci",AF1579*'lista, wskaźniki'!$F$42,IF(AA1579="olej opałowy",AF1579*'lista, wskaźniki'!$I$42,0)))))</f>
        <v>3.8803049999999999E-2</v>
      </c>
      <c r="AO1579" s="20">
        <f>IF(AA1579="węgiel",AF1579*'lista, wskaźniki'!$E$43,IF(AA1579="drewno",AF1579*'lista, wskaźniki'!$G$43,IF(AA1579="pellet",AF1579*'lista, wskaźniki'!$H$43,IF(AA1579="gaz z sieci",AF1579*'lista, wskaźniki'!$F$43,IF(AA1579="olej opałowy",AF1579*'lista, wskaźniki'!$I$43,0)))))</f>
        <v>3.8803049999999999E-2</v>
      </c>
      <c r="AP1579" s="20">
        <f>IF(AA1579="węgiel",AF1579*'lista, wskaźniki'!$E$44,IF(AA1579="drewno",AF1579*'lista, wskaźniki'!$G$44,IF(AA1579="pellet",AF1579*'lista, wskaźniki'!$H$44,IF(AA1579="gaz z sieci",AF1579*'lista, wskaźniki'!$F$44,IF(AA1579="olej opałowy",AF1579*'lista, wskaźniki'!$I$44,0)))))</f>
        <v>1.1976249999999999E-5</v>
      </c>
      <c r="AQ1579" s="20" t="b">
        <f>IF(Z1579="gaz",AH1579*1/3.6*'lista, wskaźniki'!$F$21,IF(Z1579="energia elektryczna",AH1579*1/3.6*'lista, wskaźniki'!$F$26))</f>
        <v>0</v>
      </c>
      <c r="AR1579" s="20" t="b">
        <f>IF(Z1579="gaz",AH1579*'lista, wskaźniki'!$F$42,IF(Z1579="energia elektryczna",AH1579*0))</f>
        <v>0</v>
      </c>
      <c r="AS1579" s="20" t="b">
        <f>IF(Z1579="gaz",AH1579*'lista, wskaźniki'!$F$43,IF(Z1579="energia elektryczna",AH1579*0))</f>
        <v>0</v>
      </c>
      <c r="AT1579" s="20" t="b">
        <f>IF(Z1579="gaz",AH1579*'lista, wskaźniki'!$F$44,IF(Z1579="energia elektryczna",AH1579*0))</f>
        <v>0</v>
      </c>
      <c r="AU1579" s="20">
        <f>AI1579*1/3.6*'lista, wskaźniki'!$F$21</f>
        <v>0</v>
      </c>
      <c r="AV1579" s="20">
        <f>AI1579*'lista, wskaźniki'!$F$42</f>
        <v>0</v>
      </c>
      <c r="AW1579" s="20">
        <f>AI1579*'lista, wskaźniki'!$F$43</f>
        <v>0</v>
      </c>
      <c r="AX1579" s="20">
        <f>AI1579*'lista, wskaźniki'!$F$44</f>
        <v>0</v>
      </c>
      <c r="AY1579" s="20">
        <f>AK1579*'lista, wskaźniki'!$F$26</f>
        <v>0</v>
      </c>
      <c r="AZ1579" s="20">
        <f t="shared" si="700"/>
        <v>0</v>
      </c>
      <c r="BA1579" s="20">
        <f t="shared" si="701"/>
        <v>3.8803049999999999E-2</v>
      </c>
      <c r="BB1579" s="20">
        <f t="shared" si="702"/>
        <v>3.8803049999999999E-2</v>
      </c>
      <c r="BC1579" s="20">
        <f t="shared" si="703"/>
        <v>1.1976249999999999E-5</v>
      </c>
      <c r="BD1579" s="1099"/>
      <c r="BE1579" s="1099"/>
      <c r="BF1579" s="1099"/>
      <c r="BG1579" s="1099"/>
      <c r="BH1579" s="103"/>
      <c r="BI1579" s="1099"/>
      <c r="BJ1579" s="103"/>
      <c r="BK1579" s="1099"/>
      <c r="BL1579" s="103"/>
      <c r="BM1579" s="103"/>
      <c r="BN1579" s="103"/>
      <c r="BO1579" s="103"/>
      <c r="BP1579" s="103"/>
      <c r="BQ1579" s="103"/>
      <c r="BR1579" s="103"/>
      <c r="BS1579" s="1093"/>
      <c r="BT1579" s="1093"/>
      <c r="BU1579" s="1093"/>
      <c r="BV1579" s="1093"/>
      <c r="BW1579" s="1093"/>
      <c r="BX1579" s="1093"/>
      <c r="BY1579" s="1096"/>
      <c r="CA1579" s="365" t="b">
        <f t="shared" si="704"/>
        <v>0</v>
      </c>
      <c r="CB1579" s="365">
        <f t="shared" si="705"/>
        <v>47.905000000000001</v>
      </c>
      <c r="CC1579" s="365" t="b">
        <f t="shared" si="706"/>
        <v>0</v>
      </c>
      <c r="CD1579" s="365" t="b">
        <f t="shared" si="707"/>
        <v>0</v>
      </c>
      <c r="CE1579" s="365" t="b">
        <f t="shared" si="708"/>
        <v>0</v>
      </c>
      <c r="CF1579" s="365" t="b">
        <f t="shared" si="709"/>
        <v>0</v>
      </c>
      <c r="CG1579" s="365" t="b">
        <f t="shared" si="710"/>
        <v>0</v>
      </c>
      <c r="CH1579" s="365" t="b">
        <f t="shared" si="711"/>
        <v>0</v>
      </c>
      <c r="CI1579" s="72" t="b">
        <f t="shared" si="712"/>
        <v>0</v>
      </c>
      <c r="CJ1579" s="72">
        <f t="shared" si="713"/>
        <v>47.905000000000001</v>
      </c>
      <c r="CK1579" s="72" t="b">
        <f t="shared" si="714"/>
        <v>0</v>
      </c>
      <c r="CL1579" s="72">
        <f t="shared" si="715"/>
        <v>0</v>
      </c>
      <c r="CM1579" s="72" t="b">
        <f t="shared" si="716"/>
        <v>0</v>
      </c>
      <c r="CN1579" s="72" t="b">
        <f t="shared" si="717"/>
        <v>0</v>
      </c>
      <c r="CP1579" s="13">
        <f t="shared" si="718"/>
        <v>0</v>
      </c>
      <c r="CQ1579" s="13" t="b">
        <f t="shared" si="719"/>
        <v>0</v>
      </c>
      <c r="CR1579" s="13" t="b">
        <f t="shared" si="720"/>
        <v>0</v>
      </c>
      <c r="CS1579" s="13" t="b">
        <f t="shared" si="726"/>
        <v>0</v>
      </c>
      <c r="CT1579" s="13" t="b">
        <f t="shared" si="725"/>
        <v>0</v>
      </c>
      <c r="CU1579" s="13" t="b">
        <f t="shared" si="727"/>
        <v>0</v>
      </c>
      <c r="CV1579" s="13" t="b">
        <f t="shared" si="721"/>
        <v>0</v>
      </c>
      <c r="CW1579" s="13" t="b">
        <f t="shared" si="722"/>
        <v>0</v>
      </c>
      <c r="CX1579" s="13" t="b">
        <f t="shared" si="723"/>
        <v>0</v>
      </c>
      <c r="CY1579" s="13" t="b">
        <f t="shared" si="724"/>
        <v>0</v>
      </c>
    </row>
    <row r="1580" spans="1:103" ht="15" thickBot="1">
      <c r="A1580" s="932"/>
      <c r="B1580" s="1099"/>
      <c r="C1580" s="1099"/>
      <c r="D1580" s="1099"/>
      <c r="E1580" s="1099"/>
      <c r="F1580" s="1099"/>
      <c r="G1580" s="1099"/>
      <c r="H1580" s="1099"/>
      <c r="I1580" s="1099"/>
      <c r="J1580" s="1099"/>
      <c r="K1580" s="1099"/>
      <c r="L1580" s="1099"/>
      <c r="M1580" s="1099"/>
      <c r="N1580" s="1099"/>
      <c r="O1580" s="1099"/>
      <c r="P1580" s="1099"/>
      <c r="Q1580" s="941"/>
      <c r="R1580" s="1099"/>
      <c r="S1580" s="1099"/>
      <c r="T1580" s="1099"/>
      <c r="U1580" s="1099"/>
      <c r="V1580" s="1099"/>
      <c r="W1580" s="103"/>
      <c r="X1580" s="103"/>
      <c r="Y1580" s="103"/>
      <c r="Z1580" s="103"/>
      <c r="AA1580" s="103" t="s">
        <v>50</v>
      </c>
      <c r="AB1580" s="104"/>
      <c r="AC1580" s="104"/>
      <c r="AD1580" s="103"/>
      <c r="AE1580" s="1099"/>
      <c r="AF1580" s="334">
        <f t="shared" si="699"/>
        <v>0</v>
      </c>
      <c r="AG1580" s="272">
        <f>IF(R1580="kompletna",Q1580*J1580*0.0036*'lista, wskaźniki'!$F$13, IF(R1580="częściowa",Q1580*J1580*0.0036*'lista, wskaźniki'!$F$14, IF(R1580="brak",Q1580*J1580*0.0036*'lista, wskaźniki'!$F$15,)))</f>
        <v>0</v>
      </c>
      <c r="AH1580" s="334">
        <f>IF(Y1580="inne",K1580*'lista, wskaźniki'!$E$35,IF(Y1580="to samo źródło",0,IF(Y1580=0,0)))</f>
        <v>0</v>
      </c>
      <c r="AI1580" s="334" t="b">
        <f>IF(AA1580="gaz z sieci",AC1580*'lista, wskaźniki'!$D$21)</f>
        <v>0</v>
      </c>
      <c r="AJ1580" s="272">
        <f>IF(AA1580="węgiel",AB1580*'lista, wskaźniki'!$D$20, IF('Sektor mieszkaniowy'!AA1580="drewno",'Sektor mieszkaniowy'!AB1580*'lista, wskaźniki'!$D$22,IF('Sektor mieszkaniowy'!AA1580="pellet",AB1580*'lista, wskaźniki'!$D$23,IF('Sektor mieszkaniowy'!AA1580="gaz z sieci",AB1580*'lista, wskaźniki'!$D$21,IF('Sektor mieszkaniowy'!AA1580="olej opałowy",'Sektor mieszkaniowy'!AB1580*'lista, wskaźniki'!$D$24)))))</f>
        <v>0</v>
      </c>
      <c r="AK1580" s="1102"/>
      <c r="AL1580" s="1099"/>
      <c r="AM1580" s="20">
        <f>IF(AA1580="węgiel",AF1580*1/3.6*'lista, wskaźniki'!$F$20,IF(AA1580="drewno",AF1580*1/3.6*'lista, wskaźniki'!$F$22,IF(AA1580="pellet",AF1580*1/3.6*'lista, wskaźniki'!$F$23,IF(AA1580="gaz z sieci",AF1580*1/3.6*'lista, wskaźniki'!$F$21,IF(AA1580="olej opałowy",AF1580*1/3.6*'lista, wskaźniki'!$F$24,0)))))</f>
        <v>0</v>
      </c>
      <c r="AN1580" s="20">
        <f>IF(AA1580="węgiel",AF1580*'lista, wskaźniki'!$E$42,IF(AA1580="drewno",AF1580*'lista, wskaźniki'!$G$42,IF(AA1580="pellet",AF1580*'lista, wskaźniki'!$H$42,IF(AA1580="gaz z sieci",AF1580*'lista, wskaźniki'!$F$42,IF(AA1580="olej opałowy",AF1580*'lista, wskaźniki'!$I$42,0)))))</f>
        <v>0</v>
      </c>
      <c r="AO1580" s="20">
        <f>IF(AA1580="węgiel",AF1580*'lista, wskaźniki'!$E$43,IF(AA1580="drewno",AF1580*'lista, wskaźniki'!$G$43,IF(AA1580="pellet",AF1580*'lista, wskaźniki'!$H$43,IF(AA1580="gaz z sieci",AF1580*'lista, wskaźniki'!$F$43,IF(AA1580="olej opałowy",AF1580*'lista, wskaźniki'!$I$43,0)))))</f>
        <v>0</v>
      </c>
      <c r="AP1580" s="20">
        <f>IF(AA1580="węgiel",AF1580*'lista, wskaźniki'!$E$44,IF(AA1580="drewno",AF1580*'lista, wskaźniki'!$G$44,IF(AA1580="pellet",AF1580*'lista, wskaźniki'!$H$44,IF(AA1580="gaz z sieci",AF1580*'lista, wskaźniki'!$F$44,IF(AA1580="olej opałowy",AF1580*'lista, wskaźniki'!$I$44,0)))))</f>
        <v>0</v>
      </c>
      <c r="AQ1580" s="20" t="b">
        <f>IF(Z1580="gaz",AH1580*1/3.6*'lista, wskaźniki'!$F$21,IF(Z1580="energia elektryczna",AH1580*1/3.6*'lista, wskaźniki'!$F$26))</f>
        <v>0</v>
      </c>
      <c r="AR1580" s="20" t="b">
        <f>IF(Z1580="gaz",AH1580*'lista, wskaźniki'!$F$42,IF(Z1580="energia elektryczna",AH1580*0))</f>
        <v>0</v>
      </c>
      <c r="AS1580" s="20" t="b">
        <f>IF(Z1580="gaz",AH1580*'lista, wskaźniki'!$F$43,IF(Z1580="energia elektryczna",AH1580*0))</f>
        <v>0</v>
      </c>
      <c r="AT1580" s="20" t="b">
        <f>IF(Z1580="gaz",AH1580*'lista, wskaźniki'!$F$44,IF(Z1580="energia elektryczna",AH1580*0))</f>
        <v>0</v>
      </c>
      <c r="AU1580" s="20">
        <f>AI1580*1/3.6*'lista, wskaźniki'!$F$21</f>
        <v>0</v>
      </c>
      <c r="AV1580" s="20">
        <f>AI1580*'lista, wskaźniki'!$F$42</f>
        <v>0</v>
      </c>
      <c r="AW1580" s="20">
        <f>AI1580*'lista, wskaźniki'!$F$43</f>
        <v>0</v>
      </c>
      <c r="AX1580" s="20">
        <f>AI1580*'lista, wskaźniki'!$F$44</f>
        <v>0</v>
      </c>
      <c r="AY1580" s="20">
        <f>AK1580*'lista, wskaźniki'!$F$26</f>
        <v>0</v>
      </c>
      <c r="AZ1580" s="20">
        <f t="shared" si="700"/>
        <v>0</v>
      </c>
      <c r="BA1580" s="20">
        <f t="shared" si="701"/>
        <v>0</v>
      </c>
      <c r="BB1580" s="20">
        <f t="shared" si="702"/>
        <v>0</v>
      </c>
      <c r="BC1580" s="20">
        <f t="shared" si="703"/>
        <v>0</v>
      </c>
      <c r="BD1580" s="1099"/>
      <c r="BE1580" s="1099"/>
      <c r="BF1580" s="1099"/>
      <c r="BG1580" s="1099"/>
      <c r="BH1580" s="103"/>
      <c r="BI1580" s="1099"/>
      <c r="BJ1580" s="103"/>
      <c r="BK1580" s="1099"/>
      <c r="BL1580" s="103"/>
      <c r="BM1580" s="103"/>
      <c r="BN1580" s="103"/>
      <c r="BO1580" s="103"/>
      <c r="BP1580" s="103"/>
      <c r="BQ1580" s="103"/>
      <c r="BR1580" s="103"/>
      <c r="BS1580" s="1093"/>
      <c r="BT1580" s="1093"/>
      <c r="BU1580" s="1093"/>
      <c r="BV1580" s="1093"/>
      <c r="BW1580" s="1093"/>
      <c r="BX1580" s="1093"/>
      <c r="BY1580" s="1096"/>
      <c r="CA1580" s="365" t="b">
        <f t="shared" si="704"/>
        <v>0</v>
      </c>
      <c r="CB1580" s="365" t="b">
        <f t="shared" si="705"/>
        <v>0</v>
      </c>
      <c r="CC1580" s="365">
        <f t="shared" si="706"/>
        <v>0</v>
      </c>
      <c r="CD1580" s="365" t="b">
        <f t="shared" si="707"/>
        <v>0</v>
      </c>
      <c r="CE1580" s="365" t="b">
        <f t="shared" si="708"/>
        <v>0</v>
      </c>
      <c r="CF1580" s="365" t="b">
        <f t="shared" si="709"/>
        <v>0</v>
      </c>
      <c r="CG1580" s="365" t="b">
        <f t="shared" si="710"/>
        <v>0</v>
      </c>
      <c r="CH1580" s="365" t="b">
        <f t="shared" si="711"/>
        <v>0</v>
      </c>
      <c r="CI1580" s="72" t="b">
        <f t="shared" si="712"/>
        <v>0</v>
      </c>
      <c r="CJ1580" s="72" t="b">
        <f t="shared" si="713"/>
        <v>0</v>
      </c>
      <c r="CK1580" s="72">
        <f t="shared" si="714"/>
        <v>0</v>
      </c>
      <c r="CL1580" s="72">
        <f t="shared" si="715"/>
        <v>0</v>
      </c>
      <c r="CM1580" s="72" t="b">
        <f t="shared" si="716"/>
        <v>0</v>
      </c>
      <c r="CN1580" s="72" t="b">
        <f t="shared" si="717"/>
        <v>0</v>
      </c>
      <c r="CP1580" s="13">
        <f t="shared" si="718"/>
        <v>0</v>
      </c>
      <c r="CQ1580" s="13" t="b">
        <f t="shared" si="719"/>
        <v>0</v>
      </c>
      <c r="CR1580" s="13" t="b">
        <f t="shared" si="720"/>
        <v>0</v>
      </c>
      <c r="CS1580" s="13" t="b">
        <f t="shared" si="726"/>
        <v>0</v>
      </c>
      <c r="CT1580" s="13" t="b">
        <f t="shared" si="725"/>
        <v>0</v>
      </c>
      <c r="CU1580" s="13" t="b">
        <f t="shared" si="727"/>
        <v>0</v>
      </c>
      <c r="CV1580" s="13" t="b">
        <f t="shared" si="721"/>
        <v>0</v>
      </c>
      <c r="CW1580" s="13" t="b">
        <f t="shared" si="722"/>
        <v>0</v>
      </c>
      <c r="CX1580" s="13" t="b">
        <f t="shared" si="723"/>
        <v>0</v>
      </c>
      <c r="CY1580" s="13" t="b">
        <f t="shared" si="724"/>
        <v>0</v>
      </c>
    </row>
    <row r="1581" spans="1:103" ht="15" thickBot="1">
      <c r="A1581" s="932"/>
      <c r="B1581" s="1099"/>
      <c r="C1581" s="1099"/>
      <c r="D1581" s="1099"/>
      <c r="E1581" s="1099"/>
      <c r="F1581" s="1099"/>
      <c r="G1581" s="1099"/>
      <c r="H1581" s="1099"/>
      <c r="I1581" s="1099"/>
      <c r="J1581" s="1099"/>
      <c r="K1581" s="1099"/>
      <c r="L1581" s="1099"/>
      <c r="M1581" s="1099"/>
      <c r="N1581" s="1099"/>
      <c r="O1581" s="1099"/>
      <c r="P1581" s="1099"/>
      <c r="Q1581" s="941"/>
      <c r="R1581" s="1099"/>
      <c r="S1581" s="1099"/>
      <c r="T1581" s="1099"/>
      <c r="U1581" s="1099"/>
      <c r="V1581" s="1099"/>
      <c r="W1581" s="103"/>
      <c r="X1581" s="103"/>
      <c r="Y1581" s="103"/>
      <c r="Z1581" s="103"/>
      <c r="AA1581" s="103" t="s">
        <v>38</v>
      </c>
      <c r="AB1581" s="104"/>
      <c r="AC1581" s="104"/>
      <c r="AD1581" s="103"/>
      <c r="AE1581" s="1099"/>
      <c r="AF1581" s="334">
        <f t="shared" si="699"/>
        <v>0</v>
      </c>
      <c r="AG1581" s="272">
        <f>IF(R1581="kompletna",Q1581*J1581*0.0036*'lista, wskaźniki'!$F$13, IF(R1581="częściowa",Q1581*J1581*0.0036*'lista, wskaźniki'!$F$14, IF(R1581="brak",Q1581*J1581*0.0036*'lista, wskaźniki'!$F$15,)))</f>
        <v>0</v>
      </c>
      <c r="AH1581" s="334">
        <f>IF(Y1581="inne",K1581*'lista, wskaźniki'!$E$35,IF(Y1581="to samo źródło",0,IF(Y1581=0,0)))</f>
        <v>0</v>
      </c>
      <c r="AI1581" s="334">
        <f>IF(AA1581="gaz z sieci",AC1581*'lista, wskaźniki'!$D$21)</f>
        <v>0</v>
      </c>
      <c r="AJ1581" s="272">
        <f>IF(AA1581="węgiel",AB1581*'lista, wskaźniki'!$D$20, IF('Sektor mieszkaniowy'!AA1581="drewno",'Sektor mieszkaniowy'!AB1581*'lista, wskaźniki'!$D$22,IF('Sektor mieszkaniowy'!AA1581="pellet",AB1581*'lista, wskaźniki'!$D$23,IF('Sektor mieszkaniowy'!AA1581="gaz z sieci",AB1581*'lista, wskaźniki'!$D$21,IF('Sektor mieszkaniowy'!AA1581="olej opałowy",'Sektor mieszkaniowy'!AB1581*'lista, wskaźniki'!$D$24)))))</f>
        <v>0</v>
      </c>
      <c r="AK1581" s="1102"/>
      <c r="AL1581" s="1099"/>
      <c r="AM1581" s="20">
        <f>IF(AA1581="węgiel",AF1581*1/3.6*'lista, wskaźniki'!$F$20,IF(AA1581="drewno",AF1581*1/3.6*'lista, wskaźniki'!$F$22,IF(AA1581="pellet",AF1581*1/3.6*'lista, wskaźniki'!$F$23,IF(AA1581="gaz z sieci",AF1581*1/3.6*'lista, wskaźniki'!$F$21,IF(AA1581="olej opałowy",AF1581*1/3.6*'lista, wskaźniki'!$F$24,0)))))</f>
        <v>0</v>
      </c>
      <c r="AN1581" s="20">
        <f>IF(AA1581="węgiel",AF1581*'lista, wskaźniki'!$E$42,IF(AA1581="drewno",AF1581*'lista, wskaźniki'!$G$42,IF(AA1581="pellet",AF1581*'lista, wskaźniki'!$H$42,IF(AA1581="gaz z sieci",AF1581*'lista, wskaźniki'!$F$42,IF(AA1581="olej opałowy",AF1581*'lista, wskaźniki'!$I$42,0)))))</f>
        <v>0</v>
      </c>
      <c r="AO1581" s="20">
        <f>IF(AA1581="węgiel",AF1581*'lista, wskaźniki'!$E$43,IF(AA1581="drewno",AF1581*'lista, wskaźniki'!$G$43,IF(AA1581="pellet",AF1581*'lista, wskaźniki'!$H$43,IF(AA1581="gaz z sieci",AF1581*'lista, wskaźniki'!$F$43,IF(AA1581="olej opałowy",AF1581*'lista, wskaźniki'!$I$43,0)))))</f>
        <v>0</v>
      </c>
      <c r="AP1581" s="20">
        <f>IF(AA1581="węgiel",AF1581*'lista, wskaźniki'!$E$44,IF(AA1581="drewno",AF1581*'lista, wskaźniki'!$G$44,IF(AA1581="pellet",AF1581*'lista, wskaźniki'!$H$44,IF(AA1581="gaz z sieci",AF1581*'lista, wskaźniki'!$F$44,IF(AA1581="olej opałowy",AF1581*'lista, wskaźniki'!$I$44,0)))))</f>
        <v>0</v>
      </c>
      <c r="AQ1581" s="20" t="b">
        <f>IF(Z1581="gaz",AH1581*1/3.6*'lista, wskaźniki'!$F$21,IF(Z1581="energia elektryczna",AH1581*1/3.6*'lista, wskaźniki'!$F$26))</f>
        <v>0</v>
      </c>
      <c r="AR1581" s="20" t="b">
        <f>IF(Z1581="gaz",AH1581*'lista, wskaźniki'!$F$42,IF(Z1581="energia elektryczna",AH1581*0))</f>
        <v>0</v>
      </c>
      <c r="AS1581" s="20" t="b">
        <f>IF(Z1581="gaz",AH1581*'lista, wskaźniki'!$F$43,IF(Z1581="energia elektryczna",AH1581*0))</f>
        <v>0</v>
      </c>
      <c r="AT1581" s="20" t="b">
        <f>IF(Z1581="gaz",AH1581*'lista, wskaźniki'!$F$44,IF(Z1581="energia elektryczna",AH1581*0))</f>
        <v>0</v>
      </c>
      <c r="AU1581" s="20">
        <f>AI1581*1/3.6*'lista, wskaźniki'!$F$21</f>
        <v>0</v>
      </c>
      <c r="AV1581" s="20">
        <f>AI1581*'lista, wskaźniki'!$F$42</f>
        <v>0</v>
      </c>
      <c r="AW1581" s="20">
        <f>AI1581*'lista, wskaźniki'!$F$43</f>
        <v>0</v>
      </c>
      <c r="AX1581" s="20">
        <f>AI1581*'lista, wskaźniki'!$F$44</f>
        <v>0</v>
      </c>
      <c r="AY1581" s="20">
        <f>AK1581*'lista, wskaźniki'!$F$26</f>
        <v>0</v>
      </c>
      <c r="AZ1581" s="20">
        <f t="shared" si="700"/>
        <v>0</v>
      </c>
      <c r="BA1581" s="20">
        <f t="shared" si="701"/>
        <v>0</v>
      </c>
      <c r="BB1581" s="20">
        <f t="shared" si="702"/>
        <v>0</v>
      </c>
      <c r="BC1581" s="20">
        <f t="shared" si="703"/>
        <v>0</v>
      </c>
      <c r="BD1581" s="1099"/>
      <c r="BE1581" s="1099"/>
      <c r="BF1581" s="1099"/>
      <c r="BG1581" s="1099"/>
      <c r="BH1581" s="103"/>
      <c r="BI1581" s="1099"/>
      <c r="BJ1581" s="103"/>
      <c r="BK1581" s="1099"/>
      <c r="BL1581" s="103"/>
      <c r="BM1581" s="103"/>
      <c r="BN1581" s="103"/>
      <c r="BO1581" s="103"/>
      <c r="BP1581" s="103"/>
      <c r="BQ1581" s="103"/>
      <c r="BR1581" s="103"/>
      <c r="BS1581" s="1093"/>
      <c r="BT1581" s="1093"/>
      <c r="BU1581" s="1093"/>
      <c r="BV1581" s="1093"/>
      <c r="BW1581" s="1093"/>
      <c r="BX1581" s="1093"/>
      <c r="BY1581" s="1096"/>
      <c r="CA1581" s="365" t="b">
        <f t="shared" si="704"/>
        <v>0</v>
      </c>
      <c r="CB1581" s="365" t="b">
        <f t="shared" si="705"/>
        <v>0</v>
      </c>
      <c r="CC1581" s="365" t="b">
        <f t="shared" si="706"/>
        <v>0</v>
      </c>
      <c r="CD1581" s="365">
        <f t="shared" si="707"/>
        <v>0</v>
      </c>
      <c r="CE1581" s="365" t="b">
        <f t="shared" si="708"/>
        <v>0</v>
      </c>
      <c r="CF1581" s="365" t="b">
        <f t="shared" si="709"/>
        <v>0</v>
      </c>
      <c r="CG1581" s="365" t="b">
        <f t="shared" si="710"/>
        <v>0</v>
      </c>
      <c r="CH1581" s="365">
        <f t="shared" si="711"/>
        <v>0</v>
      </c>
      <c r="CI1581" s="72" t="b">
        <f t="shared" si="712"/>
        <v>0</v>
      </c>
      <c r="CJ1581" s="72" t="b">
        <f t="shared" si="713"/>
        <v>0</v>
      </c>
      <c r="CK1581" s="72" t="b">
        <f t="shared" si="714"/>
        <v>0</v>
      </c>
      <c r="CL1581" s="72">
        <f t="shared" si="715"/>
        <v>0</v>
      </c>
      <c r="CM1581" s="72" t="b">
        <f t="shared" si="716"/>
        <v>0</v>
      </c>
      <c r="CN1581" s="72" t="b">
        <f t="shared" si="717"/>
        <v>0</v>
      </c>
      <c r="CP1581" s="13">
        <f t="shared" si="718"/>
        <v>0</v>
      </c>
      <c r="CQ1581" s="13" t="b">
        <f t="shared" si="719"/>
        <v>0</v>
      </c>
      <c r="CR1581" s="13" t="b">
        <f t="shared" si="720"/>
        <v>0</v>
      </c>
      <c r="CS1581" s="13" t="b">
        <f t="shared" si="726"/>
        <v>0</v>
      </c>
      <c r="CT1581" s="13" t="b">
        <f t="shared" si="725"/>
        <v>0</v>
      </c>
      <c r="CU1581" s="13" t="b">
        <f t="shared" si="727"/>
        <v>0</v>
      </c>
      <c r="CV1581" s="13" t="b">
        <f t="shared" si="721"/>
        <v>0</v>
      </c>
      <c r="CW1581" s="13" t="b">
        <f t="shared" si="722"/>
        <v>0</v>
      </c>
      <c r="CX1581" s="13" t="b">
        <f t="shared" si="723"/>
        <v>0</v>
      </c>
      <c r="CY1581" s="13" t="b">
        <f t="shared" si="724"/>
        <v>0</v>
      </c>
    </row>
    <row r="1582" spans="1:103" ht="15" thickBot="1">
      <c r="A1582" s="933"/>
      <c r="B1582" s="1100"/>
      <c r="C1582" s="1100"/>
      <c r="D1582" s="1100"/>
      <c r="E1582" s="1100"/>
      <c r="F1582" s="1100"/>
      <c r="G1582" s="1100"/>
      <c r="H1582" s="1100"/>
      <c r="I1582" s="1100"/>
      <c r="J1582" s="1100"/>
      <c r="K1582" s="1100"/>
      <c r="L1582" s="1100"/>
      <c r="M1582" s="1100"/>
      <c r="N1582" s="1100"/>
      <c r="O1582" s="1100"/>
      <c r="P1582" s="1100"/>
      <c r="Q1582" s="942"/>
      <c r="R1582" s="1100"/>
      <c r="S1582" s="1100"/>
      <c r="T1582" s="1100"/>
      <c r="U1582" s="1100"/>
      <c r="V1582" s="1100"/>
      <c r="W1582" s="105"/>
      <c r="X1582" s="105"/>
      <c r="Y1582" s="105"/>
      <c r="Z1582" s="105"/>
      <c r="AA1582" s="105" t="s">
        <v>37</v>
      </c>
      <c r="AB1582" s="106"/>
      <c r="AC1582" s="106"/>
      <c r="AD1582" s="105"/>
      <c r="AE1582" s="1100"/>
      <c r="AF1582" s="334">
        <f t="shared" si="699"/>
        <v>0</v>
      </c>
      <c r="AG1582" s="272">
        <f>IF(R1582="kompletna",Q1582*J1582*0.0036*'lista, wskaźniki'!$F$13, IF(R1582="częściowa",Q1582*J1582*0.0036*'lista, wskaźniki'!$F$14, IF(R1582="brak",Q1582*J1582*0.0036*'lista, wskaźniki'!$F$15,)))</f>
        <v>0</v>
      </c>
      <c r="AH1582" s="334">
        <f>IF(Y1582="inne",K1582*'lista, wskaźniki'!$E$35,IF(Y1582="to samo źródło",0,IF(Y1582=0,0)))</f>
        <v>0</v>
      </c>
      <c r="AI1582" s="334" t="b">
        <f>IF(AA1582="gaz z sieci",AC1582*'lista, wskaźniki'!$D$21)</f>
        <v>0</v>
      </c>
      <c r="AJ1582" s="272">
        <f>IF(AA1582="węgiel",AB1582*'lista, wskaźniki'!$D$20, IF('Sektor mieszkaniowy'!AA1582="drewno",'Sektor mieszkaniowy'!AB1582*'lista, wskaźniki'!$D$22,IF('Sektor mieszkaniowy'!AA1582="pellet",AB1582*'lista, wskaźniki'!$D$23,IF('Sektor mieszkaniowy'!AA1582="gaz z sieci",AB1582*'lista, wskaźniki'!$D$21,IF('Sektor mieszkaniowy'!AA1582="olej opałowy",'Sektor mieszkaniowy'!AB1582*'lista, wskaźniki'!$D$24)))))</f>
        <v>0</v>
      </c>
      <c r="AK1582" s="1103"/>
      <c r="AL1582" s="1100"/>
      <c r="AM1582" s="20">
        <f>IF(AA1582="węgiel",AF1582*1/3.6*'lista, wskaźniki'!$F$20,IF(AA1582="drewno",AF1582*1/3.6*'lista, wskaźniki'!$F$22,IF(AA1582="pellet",AF1582*1/3.6*'lista, wskaźniki'!$F$23,IF(AA1582="gaz z sieci",AF1582*1/3.6*'lista, wskaźniki'!$F$21,IF(AA1582="olej opałowy",AF1582*1/3.6*'lista, wskaźniki'!$F$24,0)))))</f>
        <v>0</v>
      </c>
      <c r="AN1582" s="20">
        <f>IF(AA1582="węgiel",AF1582*'lista, wskaźniki'!$E$42,IF(AA1582="drewno",AF1582*'lista, wskaźniki'!$G$42,IF(AA1582="pellet",AF1582*'lista, wskaźniki'!$H$42,IF(AA1582="gaz z sieci",AF1582*'lista, wskaźniki'!$F$42,IF(AA1582="olej opałowy",AF1582*'lista, wskaźniki'!$I$42,0)))))</f>
        <v>0</v>
      </c>
      <c r="AO1582" s="20">
        <f>IF(AA1582="węgiel",AF1582*'lista, wskaźniki'!$E$43,IF(AA1582="drewno",AF1582*'lista, wskaźniki'!$G$43,IF(AA1582="pellet",AF1582*'lista, wskaźniki'!$H$43,IF(AA1582="gaz z sieci",AF1582*'lista, wskaźniki'!$F$43,IF(AA1582="olej opałowy",AF1582*'lista, wskaźniki'!$I$43,0)))))</f>
        <v>0</v>
      </c>
      <c r="AP1582" s="20">
        <f>IF(AA1582="węgiel",AF1582*'lista, wskaźniki'!$E$44,IF(AA1582="drewno",AF1582*'lista, wskaźniki'!$G$44,IF(AA1582="pellet",AF1582*'lista, wskaźniki'!$H$44,IF(AA1582="gaz z sieci",AF1582*'lista, wskaźniki'!$F$44,IF(AA1582="olej opałowy",AF1582*'lista, wskaźniki'!$I$44,0)))))</f>
        <v>0</v>
      </c>
      <c r="AQ1582" s="20" t="b">
        <f>IF(Z1582="gaz",AH1582*1/3.6*'lista, wskaźniki'!$F$21,IF(Z1582="energia elektryczna",AH1582*1/3.6*'lista, wskaźniki'!$F$26))</f>
        <v>0</v>
      </c>
      <c r="AR1582" s="20" t="b">
        <f>IF(Z1582="gaz",AH1582*'lista, wskaźniki'!$F$42,IF(Z1582="energia elektryczna",AH1582*0))</f>
        <v>0</v>
      </c>
      <c r="AS1582" s="20" t="b">
        <f>IF(Z1582="gaz",AH1582*'lista, wskaźniki'!$F$43,IF(Z1582="energia elektryczna",AH1582*0))</f>
        <v>0</v>
      </c>
      <c r="AT1582" s="20" t="b">
        <f>IF(Z1582="gaz",AH1582*'lista, wskaźniki'!$F$44,IF(Z1582="energia elektryczna",AH1582*0))</f>
        <v>0</v>
      </c>
      <c r="AU1582" s="20">
        <f>AI1582*1/3.6*'lista, wskaźniki'!$F$21</f>
        <v>0</v>
      </c>
      <c r="AV1582" s="20">
        <f>AI1582*'lista, wskaźniki'!$F$42</f>
        <v>0</v>
      </c>
      <c r="AW1582" s="20">
        <f>AI1582*'lista, wskaźniki'!$F$43</f>
        <v>0</v>
      </c>
      <c r="AX1582" s="20">
        <f>AI1582*'lista, wskaźniki'!$F$44</f>
        <v>0</v>
      </c>
      <c r="AY1582" s="20">
        <f>AK1582*'lista, wskaźniki'!$F$26</f>
        <v>0</v>
      </c>
      <c r="AZ1582" s="20">
        <f t="shared" si="700"/>
        <v>0</v>
      </c>
      <c r="BA1582" s="20">
        <f t="shared" si="701"/>
        <v>0</v>
      </c>
      <c r="BB1582" s="20">
        <f t="shared" si="702"/>
        <v>0</v>
      </c>
      <c r="BC1582" s="20">
        <f t="shared" si="703"/>
        <v>0</v>
      </c>
      <c r="BD1582" s="1100"/>
      <c r="BE1582" s="1100"/>
      <c r="BF1582" s="1100"/>
      <c r="BG1582" s="1100"/>
      <c r="BH1582" s="105"/>
      <c r="BI1582" s="1100"/>
      <c r="BJ1582" s="105"/>
      <c r="BK1582" s="1100"/>
      <c r="BL1582" s="105"/>
      <c r="BM1582" s="105"/>
      <c r="BN1582" s="105"/>
      <c r="BO1582" s="105"/>
      <c r="BP1582" s="105"/>
      <c r="BQ1582" s="105"/>
      <c r="BR1582" s="105"/>
      <c r="BS1582" s="1094"/>
      <c r="BT1582" s="1094"/>
      <c r="BU1582" s="1094"/>
      <c r="BV1582" s="1094"/>
      <c r="BW1582" s="1094"/>
      <c r="BX1582" s="1094"/>
      <c r="BY1582" s="1097"/>
      <c r="CA1582" s="365" t="b">
        <f t="shared" si="704"/>
        <v>0</v>
      </c>
      <c r="CB1582" s="365" t="b">
        <f t="shared" si="705"/>
        <v>0</v>
      </c>
      <c r="CC1582" s="365" t="b">
        <f t="shared" si="706"/>
        <v>0</v>
      </c>
      <c r="CD1582" s="365" t="b">
        <f t="shared" si="707"/>
        <v>0</v>
      </c>
      <c r="CE1582" s="365">
        <f t="shared" si="708"/>
        <v>0</v>
      </c>
      <c r="CF1582" s="365" t="b">
        <f t="shared" si="709"/>
        <v>0</v>
      </c>
      <c r="CG1582" s="365" t="b">
        <f t="shared" si="710"/>
        <v>0</v>
      </c>
      <c r="CH1582" s="365" t="b">
        <f t="shared" si="711"/>
        <v>0</v>
      </c>
      <c r="CI1582" s="72" t="b">
        <f t="shared" si="712"/>
        <v>0</v>
      </c>
      <c r="CJ1582" s="72" t="b">
        <f t="shared" si="713"/>
        <v>0</v>
      </c>
      <c r="CK1582" s="72" t="b">
        <f t="shared" si="714"/>
        <v>0</v>
      </c>
      <c r="CL1582" s="72">
        <f t="shared" si="715"/>
        <v>0</v>
      </c>
      <c r="CM1582" s="72">
        <f t="shared" si="716"/>
        <v>0</v>
      </c>
      <c r="CN1582" s="72" t="b">
        <f t="shared" si="717"/>
        <v>0</v>
      </c>
      <c r="CP1582" s="13">
        <f t="shared" si="718"/>
        <v>0</v>
      </c>
      <c r="CQ1582" s="13" t="b">
        <f t="shared" si="719"/>
        <v>0</v>
      </c>
      <c r="CR1582" s="13" t="b">
        <f t="shared" si="720"/>
        <v>0</v>
      </c>
      <c r="CS1582" s="13" t="b">
        <f t="shared" si="726"/>
        <v>0</v>
      </c>
      <c r="CT1582" s="13" t="b">
        <f t="shared" si="725"/>
        <v>0</v>
      </c>
      <c r="CU1582" s="13" t="b">
        <f t="shared" si="727"/>
        <v>0</v>
      </c>
      <c r="CV1582" s="13" t="b">
        <f t="shared" si="721"/>
        <v>0</v>
      </c>
      <c r="CW1582" s="13" t="b">
        <f t="shared" si="722"/>
        <v>0</v>
      </c>
      <c r="CX1582" s="13" t="b">
        <f t="shared" si="723"/>
        <v>0</v>
      </c>
      <c r="CY1582" s="13" t="b">
        <f t="shared" si="724"/>
        <v>0</v>
      </c>
    </row>
    <row r="1583" spans="1:103" ht="15" thickBot="1">
      <c r="A1583" s="931">
        <v>317</v>
      </c>
      <c r="B1583" s="1098" t="s">
        <v>214</v>
      </c>
      <c r="C1583" s="1098"/>
      <c r="D1583" s="1098" t="s">
        <v>1</v>
      </c>
      <c r="E1583" s="1098" t="s">
        <v>5</v>
      </c>
      <c r="F1583" s="1098"/>
      <c r="G1583" s="1098"/>
      <c r="H1583" s="1098"/>
      <c r="I1583" s="1098" t="s">
        <v>11</v>
      </c>
      <c r="J1583" s="1098">
        <v>60</v>
      </c>
      <c r="K1583" s="1098">
        <v>6</v>
      </c>
      <c r="L1583" s="1098" t="s">
        <v>16</v>
      </c>
      <c r="M1583" s="1098">
        <v>70</v>
      </c>
      <c r="N1583" s="1098" t="s">
        <v>17</v>
      </c>
      <c r="O1583" s="1098"/>
      <c r="P1583" s="1098" t="s">
        <v>17</v>
      </c>
      <c r="Q1583" s="940">
        <f>IF(I1583="&lt;1966",'lista, wskaźniki'!$G$4,IF(I1583="1967-1985",'lista, wskaźniki'!$G$5,IF(I1583="1986-1992",'lista, wskaźniki'!$G$6,IF(I1583="1993-1996",'lista, wskaźniki'!$G$7,IF(I1583="&gt;1997",'lista, wskaźniki'!$G$8,IF(I1583=0,'lista, wskaźniki'!$G$4))))))</f>
        <v>250</v>
      </c>
      <c r="R1583" s="1098" t="s">
        <v>23</v>
      </c>
      <c r="S1583" s="1098" t="s">
        <v>27</v>
      </c>
      <c r="T1583" s="1098">
        <v>12</v>
      </c>
      <c r="U1583" s="1098">
        <v>2005</v>
      </c>
      <c r="V1583" s="1098"/>
      <c r="W1583" s="20" t="s">
        <v>36</v>
      </c>
      <c r="X1583" s="101" t="s">
        <v>39</v>
      </c>
      <c r="Y1583" s="101" t="s">
        <v>42</v>
      </c>
      <c r="Z1583" s="101"/>
      <c r="AA1583" s="101" t="s">
        <v>35</v>
      </c>
      <c r="AB1583" s="102">
        <v>3</v>
      </c>
      <c r="AC1583" s="102"/>
      <c r="AD1583" s="101">
        <v>2600</v>
      </c>
      <c r="AE1583" s="1098">
        <v>12</v>
      </c>
      <c r="AF1583" s="334">
        <f t="shared" si="699"/>
        <v>55.545000000000002</v>
      </c>
      <c r="AG1583" s="272">
        <f>IF(R1583="kompletna",Q1583*J1583*0.0036*'lista, wskaźniki'!$F$13, IF(R1583="częściowa",Q1583*J1583*0.0036*'lista, wskaźniki'!$F$14, IF(R1583="brak",Q1583*J1583*0.0036*'lista, wskaźniki'!$F$15,)))</f>
        <v>43.2</v>
      </c>
      <c r="AH1583" s="334">
        <f>IF(Y1583="inne",K1583*'lista, wskaźniki'!$E$35,IF(Y1583="to samo źródło",0,IF(Y1583=0,0)))</f>
        <v>0</v>
      </c>
      <c r="AI1583" s="334" t="b">
        <f>IF(AA1583="gaz z sieci",AC1583*'lista, wskaźniki'!$D$21)</f>
        <v>0</v>
      </c>
      <c r="AJ1583" s="272">
        <f>IF(AA1583="węgiel",AB1583*'lista, wskaźniki'!$D$20, IF('Sektor mieszkaniowy'!AA1583="drewno",'Sektor mieszkaniowy'!AB1583*'lista, wskaźniki'!$D$22,IF('Sektor mieszkaniowy'!AA1583="pellet",AB1583*'lista, wskaźniki'!$D$23,IF('Sektor mieszkaniowy'!AA1583="gaz z sieci",AB1583*'lista, wskaźniki'!$D$21,IF('Sektor mieszkaniowy'!AA1583="olej opałowy",'Sektor mieszkaniowy'!AB1583*'lista, wskaźniki'!$D$24)))))</f>
        <v>67.89</v>
      </c>
      <c r="AK1583" s="1101">
        <f>AL1583/'lista, wskaźniki'!$A$127</f>
        <v>1.5384615384615385</v>
      </c>
      <c r="AL1583" s="1098">
        <v>1000</v>
      </c>
      <c r="AM1583" s="20">
        <f>IF(AA1583="węgiel",AF1583*1/3.6*'lista, wskaźniki'!$F$20,IF(AA1583="drewno",AF1583*1/3.6*'lista, wskaźniki'!$F$22,IF(AA1583="pellet",AF1583*1/3.6*'lista, wskaźniki'!$F$23,IF(AA1583="gaz z sieci",AF1583*1/3.6*'lista, wskaźniki'!$F$21,IF(AA1583="olej opałowy",AF1583*1/3.6*'lista, wskaźniki'!$F$24,0)))))</f>
        <v>5.2617778500000005</v>
      </c>
      <c r="AN1583" s="20">
        <f>IF(AA1583="węgiel",AF1583*'lista, wskaźniki'!$E$42,IF(AA1583="drewno",AF1583*'lista, wskaźniki'!$G$42,IF(AA1583="pellet",AF1583*'lista, wskaźniki'!$H$42,IF(AA1583="gaz z sieci",AF1583*'lista, wskaźniki'!$F$42,IF(AA1583="olej opałowy",AF1583*'lista, wskaźniki'!$I$42,0)))))</f>
        <v>2.11071E-2</v>
      </c>
      <c r="AO1583" s="20">
        <f>IF(AA1583="węgiel",AF1583*'lista, wskaźniki'!$E$43,IF(AA1583="drewno",AF1583*'lista, wskaźniki'!$G$43,IF(AA1583="pellet",AF1583*'lista, wskaźniki'!$H$43,IF(AA1583="gaz z sieci",AF1583*'lista, wskaźniki'!$F$43,IF(AA1583="olej opałowy",AF1583*'lista, wskaźniki'!$I$43,0)))))</f>
        <v>1.9996200000000002E-2</v>
      </c>
      <c r="AP1583" s="20">
        <f>IF(AA1583="węgiel",AF1583*'lista, wskaźniki'!$E$44,IF(AA1583="drewno",AF1583*'lista, wskaźniki'!$G$44,IF(AA1583="pellet",AF1583*'lista, wskaźniki'!$H$44,IF(AA1583="gaz z sieci",AF1583*'lista, wskaźniki'!$F$44,IF(AA1583="olej opałowy",AF1583*'lista, wskaźniki'!$I$44,0)))))</f>
        <v>1.4997150000000001E-5</v>
      </c>
      <c r="AQ1583" s="20" t="b">
        <f>IF(Z1583="gaz",AH1583*1/3.6*'lista, wskaźniki'!$F$21,IF(Z1583="energia elektryczna",AH1583*1/3.6*'lista, wskaźniki'!$F$26))</f>
        <v>0</v>
      </c>
      <c r="AR1583" s="20" t="b">
        <f>IF(Z1583="gaz",AH1583*'lista, wskaźniki'!$F$42,IF(Z1583="energia elektryczna",AH1583*0))</f>
        <v>0</v>
      </c>
      <c r="AS1583" s="20" t="b">
        <f>IF(Z1583="gaz",AH1583*'lista, wskaźniki'!$F$43,IF(Z1583="energia elektryczna",AH1583*0))</f>
        <v>0</v>
      </c>
      <c r="AT1583" s="20" t="b">
        <f>IF(Z1583="gaz",AH1583*'lista, wskaźniki'!$F$44,IF(Z1583="energia elektryczna",AH1583*0))</f>
        <v>0</v>
      </c>
      <c r="AU1583" s="20">
        <f>AI1583*1/3.6*'lista, wskaźniki'!$F$21</f>
        <v>0</v>
      </c>
      <c r="AV1583" s="20">
        <f>AI1583*'lista, wskaźniki'!$F$42</f>
        <v>0</v>
      </c>
      <c r="AW1583" s="20">
        <f>AI1583*'lista, wskaźniki'!$F$43</f>
        <v>0</v>
      </c>
      <c r="AX1583" s="20">
        <f>AI1583*'lista, wskaźniki'!$F$44</f>
        <v>0</v>
      </c>
      <c r="AY1583" s="20">
        <f>AK1583*'lista, wskaźniki'!$F$26</f>
        <v>1.3692307692307693</v>
      </c>
      <c r="AZ1583" s="20">
        <f t="shared" si="700"/>
        <v>6.6310086192307693</v>
      </c>
      <c r="BA1583" s="20">
        <f t="shared" si="701"/>
        <v>2.11071E-2</v>
      </c>
      <c r="BB1583" s="20">
        <f t="shared" si="702"/>
        <v>1.9996200000000002E-2</v>
      </c>
      <c r="BC1583" s="20">
        <f t="shared" si="703"/>
        <v>1.4997150000000001E-5</v>
      </c>
      <c r="BD1583" s="1098" t="s">
        <v>17</v>
      </c>
      <c r="BE1583" s="1098" t="s">
        <v>16</v>
      </c>
      <c r="BF1583" s="1098" t="s">
        <v>16</v>
      </c>
      <c r="BG1583" s="1098" t="s">
        <v>17</v>
      </c>
      <c r="BH1583" s="101"/>
      <c r="BI1583" s="1098" t="s">
        <v>16</v>
      </c>
      <c r="BJ1583" s="101" t="s">
        <v>46</v>
      </c>
      <c r="BK1583" s="1098" t="s">
        <v>17</v>
      </c>
      <c r="BL1583" s="101"/>
      <c r="BM1583" s="101"/>
      <c r="BN1583" s="101"/>
      <c r="BO1583" s="101" t="s">
        <v>57</v>
      </c>
      <c r="BP1583" s="101" t="s">
        <v>52</v>
      </c>
      <c r="BQ1583" s="101" t="s">
        <v>120</v>
      </c>
      <c r="BR1583" s="101">
        <v>2</v>
      </c>
      <c r="BS1583" s="1092">
        <v>20000</v>
      </c>
      <c r="BT1583" s="1092"/>
      <c r="BU1583" s="1092"/>
      <c r="BV1583" s="1092"/>
      <c r="BW1583" s="1092"/>
      <c r="BX1583" s="1092"/>
      <c r="BY1583" s="1095"/>
      <c r="CA1583" s="365">
        <f t="shared" si="704"/>
        <v>55.545000000000002</v>
      </c>
      <c r="CB1583" s="365" t="b">
        <f t="shared" si="705"/>
        <v>0</v>
      </c>
      <c r="CC1583" s="365" t="b">
        <f t="shared" si="706"/>
        <v>0</v>
      </c>
      <c r="CD1583" s="365" t="b">
        <f t="shared" si="707"/>
        <v>0</v>
      </c>
      <c r="CE1583" s="365" t="b">
        <f t="shared" si="708"/>
        <v>0</v>
      </c>
      <c r="CF1583" s="365" t="b">
        <f t="shared" si="709"/>
        <v>0</v>
      </c>
      <c r="CG1583" s="365" t="b">
        <f t="shared" si="710"/>
        <v>0</v>
      </c>
      <c r="CH1583" s="365" t="b">
        <f t="shared" si="711"/>
        <v>0</v>
      </c>
      <c r="CI1583" s="72">
        <f t="shared" si="712"/>
        <v>55.545000000000002</v>
      </c>
      <c r="CJ1583" s="72" t="b">
        <f t="shared" si="713"/>
        <v>0</v>
      </c>
      <c r="CK1583" s="72" t="b">
        <f t="shared" si="714"/>
        <v>0</v>
      </c>
      <c r="CL1583" s="72">
        <f t="shared" si="715"/>
        <v>0</v>
      </c>
      <c r="CM1583" s="72" t="b">
        <f t="shared" si="716"/>
        <v>0</v>
      </c>
      <c r="CN1583" s="72" t="b">
        <f t="shared" si="717"/>
        <v>0</v>
      </c>
      <c r="CP1583" s="13" t="b">
        <f t="shared" si="718"/>
        <v>0</v>
      </c>
      <c r="CQ1583" s="13">
        <f t="shared" si="719"/>
        <v>0</v>
      </c>
      <c r="CR1583" s="13">
        <f t="shared" si="720"/>
        <v>60</v>
      </c>
      <c r="CS1583" s="13">
        <f t="shared" si="726"/>
        <v>30</v>
      </c>
      <c r="CT1583" s="13" t="b">
        <f t="shared" si="725"/>
        <v>0</v>
      </c>
      <c r="CU1583" s="13">
        <f t="shared" si="727"/>
        <v>0</v>
      </c>
      <c r="CV1583" s="13" t="b">
        <f t="shared" si="721"/>
        <v>0</v>
      </c>
      <c r="CW1583" s="13">
        <f t="shared" si="722"/>
        <v>0</v>
      </c>
      <c r="CX1583" s="13" t="b">
        <f t="shared" si="723"/>
        <v>0</v>
      </c>
      <c r="CY1583" s="13">
        <f t="shared" si="724"/>
        <v>0</v>
      </c>
    </row>
    <row r="1584" spans="1:103" ht="15" thickBot="1">
      <c r="A1584" s="932"/>
      <c r="B1584" s="1099"/>
      <c r="C1584" s="1099"/>
      <c r="D1584" s="1099"/>
      <c r="E1584" s="1099"/>
      <c r="F1584" s="1099"/>
      <c r="G1584" s="1099"/>
      <c r="H1584" s="1099"/>
      <c r="I1584" s="1099"/>
      <c r="J1584" s="1099"/>
      <c r="K1584" s="1099"/>
      <c r="L1584" s="1099"/>
      <c r="M1584" s="1099"/>
      <c r="N1584" s="1099"/>
      <c r="O1584" s="1099"/>
      <c r="P1584" s="1099"/>
      <c r="Q1584" s="941"/>
      <c r="R1584" s="1099"/>
      <c r="S1584" s="1099"/>
      <c r="T1584" s="1099"/>
      <c r="U1584" s="1099"/>
      <c r="V1584" s="1099"/>
      <c r="W1584" s="103"/>
      <c r="X1584" s="103"/>
      <c r="Y1584" s="103"/>
      <c r="Z1584" s="103"/>
      <c r="AA1584" s="103" t="s">
        <v>36</v>
      </c>
      <c r="AB1584" s="104">
        <f>ROUND(AD1584/'lista, wskaźniki'!$A$133,0)</f>
        <v>5</v>
      </c>
      <c r="AC1584" s="104"/>
      <c r="AD1584" s="103">
        <v>1500</v>
      </c>
      <c r="AE1584" s="1099"/>
      <c r="AF1584" s="334">
        <f t="shared" si="699"/>
        <v>60.6</v>
      </c>
      <c r="AG1584" s="272">
        <v>43.2</v>
      </c>
      <c r="AH1584" s="334">
        <f>IF(Y1584="inne",K1584*'lista, wskaźniki'!$E$35,IF(Y1584="to samo źródło",0,IF(Y1584=0,0)))</f>
        <v>0</v>
      </c>
      <c r="AI1584" s="334" t="b">
        <f>IF(AA1584="gaz z sieci",AC1584*'lista, wskaźniki'!$D$21)</f>
        <v>0</v>
      </c>
      <c r="AJ1584" s="272">
        <f>IF(AA1584="węgiel",AB1584*'lista, wskaźniki'!$D$20, IF('Sektor mieszkaniowy'!AA1584="drewno",'Sektor mieszkaniowy'!AB1584*'lista, wskaźniki'!$D$22,IF('Sektor mieszkaniowy'!AA1584="pellet",AB1584*'lista, wskaźniki'!$D$23,IF('Sektor mieszkaniowy'!AA1584="gaz z sieci",AB1584*'lista, wskaźniki'!$D$21,IF('Sektor mieszkaniowy'!AA1584="olej opałowy",'Sektor mieszkaniowy'!AB1584*'lista, wskaźniki'!$D$24)))))</f>
        <v>78</v>
      </c>
      <c r="AK1584" s="1102"/>
      <c r="AL1584" s="1099"/>
      <c r="AM1584" s="20">
        <f>IF(AA1584="węgiel",AF1584*1/3.6*'lista, wskaźniki'!$F$20,IF(AA1584="drewno",AF1584*1/3.6*'lista, wskaźniki'!$F$22,IF(AA1584="pellet",AF1584*1/3.6*'lista, wskaźniki'!$F$23,IF(AA1584="gaz z sieci",AF1584*1/3.6*'lista, wskaźniki'!$F$21,IF(AA1584="olej opałowy",AF1584*1/3.6*'lista, wskaźniki'!$F$24,0)))))</f>
        <v>0</v>
      </c>
      <c r="AN1584" s="20">
        <f>IF(AA1584="węgiel",AF1584*'lista, wskaźniki'!$E$42,IF(AA1584="drewno",AF1584*'lista, wskaźniki'!$G$42,IF(AA1584="pellet",AF1584*'lista, wskaźniki'!$H$42,IF(AA1584="gaz z sieci",AF1584*'lista, wskaźniki'!$F$42,IF(AA1584="olej opałowy",AF1584*'lista, wskaźniki'!$I$42,0)))))</f>
        <v>4.9085999999999998E-2</v>
      </c>
      <c r="AO1584" s="20">
        <f>IF(AA1584="węgiel",AF1584*'lista, wskaźniki'!$E$43,IF(AA1584="drewno",AF1584*'lista, wskaźniki'!$G$43,IF(AA1584="pellet",AF1584*'lista, wskaźniki'!$H$43,IF(AA1584="gaz z sieci",AF1584*'lista, wskaźniki'!$F$43,IF(AA1584="olej opałowy",AF1584*'lista, wskaźniki'!$I$43,0)))))</f>
        <v>4.9085999999999998E-2</v>
      </c>
      <c r="AP1584" s="20">
        <f>IF(AA1584="węgiel",AF1584*'lista, wskaźniki'!$E$44,IF(AA1584="drewno",AF1584*'lista, wskaźniki'!$G$44,IF(AA1584="pellet",AF1584*'lista, wskaźniki'!$H$44,IF(AA1584="gaz z sieci",AF1584*'lista, wskaźniki'!$F$44,IF(AA1584="olej opałowy",AF1584*'lista, wskaźniki'!$I$44,0)))))</f>
        <v>1.5149999999999999E-5</v>
      </c>
      <c r="AQ1584" s="20" t="b">
        <f>IF(Z1584="gaz",AH1584*1/3.6*'lista, wskaźniki'!$F$21,IF(Z1584="energia elektryczna",AH1584*1/3.6*'lista, wskaźniki'!$F$26))</f>
        <v>0</v>
      </c>
      <c r="AR1584" s="20" t="b">
        <f>IF(Z1584="gaz",AH1584*'lista, wskaźniki'!$F$42,IF(Z1584="energia elektryczna",AH1584*0))</f>
        <v>0</v>
      </c>
      <c r="AS1584" s="20" t="b">
        <f>IF(Z1584="gaz",AH1584*'lista, wskaźniki'!$F$43,IF(Z1584="energia elektryczna",AH1584*0))</f>
        <v>0</v>
      </c>
      <c r="AT1584" s="20" t="b">
        <f>IF(Z1584="gaz",AH1584*'lista, wskaźniki'!$F$44,IF(Z1584="energia elektryczna",AH1584*0))</f>
        <v>0</v>
      </c>
      <c r="AU1584" s="20">
        <f>AI1584*1/3.6*'lista, wskaźniki'!$F$21</f>
        <v>0</v>
      </c>
      <c r="AV1584" s="20">
        <f>AI1584*'lista, wskaźniki'!$F$42</f>
        <v>0</v>
      </c>
      <c r="AW1584" s="20">
        <f>AI1584*'lista, wskaźniki'!$F$43</f>
        <v>0</v>
      </c>
      <c r="AX1584" s="20">
        <f>AI1584*'lista, wskaźniki'!$F$44</f>
        <v>0</v>
      </c>
      <c r="AY1584" s="20">
        <f>AK1584*'lista, wskaźniki'!$F$26</f>
        <v>0</v>
      </c>
      <c r="AZ1584" s="20">
        <f t="shared" si="700"/>
        <v>0</v>
      </c>
      <c r="BA1584" s="20">
        <f t="shared" si="701"/>
        <v>4.9085999999999998E-2</v>
      </c>
      <c r="BB1584" s="20">
        <f t="shared" si="702"/>
        <v>4.9085999999999998E-2</v>
      </c>
      <c r="BC1584" s="20">
        <f t="shared" si="703"/>
        <v>1.5149999999999999E-5</v>
      </c>
      <c r="BD1584" s="1099"/>
      <c r="BE1584" s="1099"/>
      <c r="BF1584" s="1099"/>
      <c r="BG1584" s="1099"/>
      <c r="BH1584" s="103"/>
      <c r="BI1584" s="1099"/>
      <c r="BJ1584" s="103"/>
      <c r="BK1584" s="1099"/>
      <c r="BL1584" s="103"/>
      <c r="BM1584" s="103"/>
      <c r="BN1584" s="103"/>
      <c r="BO1584" s="103"/>
      <c r="BP1584" s="103"/>
      <c r="BQ1584" s="103" t="s">
        <v>121</v>
      </c>
      <c r="BR1584" s="103">
        <v>1</v>
      </c>
      <c r="BS1584" s="1093"/>
      <c r="BT1584" s="1093"/>
      <c r="BU1584" s="1093"/>
      <c r="BV1584" s="1093"/>
      <c r="BW1584" s="1093"/>
      <c r="BX1584" s="1093"/>
      <c r="BY1584" s="1096"/>
      <c r="CA1584" s="365" t="b">
        <f t="shared" si="704"/>
        <v>0</v>
      </c>
      <c r="CB1584" s="365">
        <f t="shared" si="705"/>
        <v>60.6</v>
      </c>
      <c r="CC1584" s="365" t="b">
        <f t="shared" si="706"/>
        <v>0</v>
      </c>
      <c r="CD1584" s="365" t="b">
        <f t="shared" si="707"/>
        <v>0</v>
      </c>
      <c r="CE1584" s="365" t="b">
        <f t="shared" si="708"/>
        <v>0</v>
      </c>
      <c r="CF1584" s="365" t="b">
        <f t="shared" si="709"/>
        <v>0</v>
      </c>
      <c r="CG1584" s="365" t="b">
        <f t="shared" si="710"/>
        <v>0</v>
      </c>
      <c r="CH1584" s="365" t="b">
        <f t="shared" si="711"/>
        <v>0</v>
      </c>
      <c r="CI1584" s="72" t="b">
        <f t="shared" si="712"/>
        <v>0</v>
      </c>
      <c r="CJ1584" s="72">
        <f t="shared" si="713"/>
        <v>60.6</v>
      </c>
      <c r="CK1584" s="72" t="b">
        <f t="shared" si="714"/>
        <v>0</v>
      </c>
      <c r="CL1584" s="72">
        <f t="shared" si="715"/>
        <v>0</v>
      </c>
      <c r="CM1584" s="72" t="b">
        <f t="shared" si="716"/>
        <v>0</v>
      </c>
      <c r="CN1584" s="72" t="b">
        <f t="shared" si="717"/>
        <v>0</v>
      </c>
      <c r="CP1584" s="13">
        <f t="shared" si="718"/>
        <v>0</v>
      </c>
      <c r="CQ1584" s="13" t="b">
        <f t="shared" si="719"/>
        <v>0</v>
      </c>
      <c r="CR1584" s="13" t="b">
        <f t="shared" si="720"/>
        <v>0</v>
      </c>
      <c r="CS1584" s="13" t="b">
        <f t="shared" si="726"/>
        <v>0</v>
      </c>
      <c r="CT1584" s="13" t="b">
        <f t="shared" si="725"/>
        <v>0</v>
      </c>
      <c r="CU1584" s="13" t="b">
        <f t="shared" si="727"/>
        <v>0</v>
      </c>
      <c r="CV1584" s="13" t="b">
        <f t="shared" si="721"/>
        <v>0</v>
      </c>
      <c r="CW1584" s="13" t="b">
        <f t="shared" si="722"/>
        <v>0</v>
      </c>
      <c r="CX1584" s="13" t="b">
        <f t="shared" si="723"/>
        <v>0</v>
      </c>
      <c r="CY1584" s="13" t="b">
        <f t="shared" si="724"/>
        <v>0</v>
      </c>
    </row>
    <row r="1585" spans="1:103" ht="15" thickBot="1">
      <c r="A1585" s="932"/>
      <c r="B1585" s="1099"/>
      <c r="C1585" s="1099"/>
      <c r="D1585" s="1099"/>
      <c r="E1585" s="1099"/>
      <c r="F1585" s="1099"/>
      <c r="G1585" s="1099"/>
      <c r="H1585" s="1099"/>
      <c r="I1585" s="1099"/>
      <c r="J1585" s="1099"/>
      <c r="K1585" s="1099"/>
      <c r="L1585" s="1099"/>
      <c r="M1585" s="1099"/>
      <c r="N1585" s="1099"/>
      <c r="O1585" s="1099"/>
      <c r="P1585" s="1099"/>
      <c r="Q1585" s="941"/>
      <c r="R1585" s="1099"/>
      <c r="S1585" s="1099"/>
      <c r="T1585" s="1099"/>
      <c r="U1585" s="1099"/>
      <c r="V1585" s="1099"/>
      <c r="W1585" s="103"/>
      <c r="X1585" s="103"/>
      <c r="Y1585" s="103"/>
      <c r="Z1585" s="103"/>
      <c r="AA1585" s="103" t="s">
        <v>50</v>
      </c>
      <c r="AB1585" s="104"/>
      <c r="AC1585" s="104"/>
      <c r="AD1585" s="103"/>
      <c r="AE1585" s="1099"/>
      <c r="AF1585" s="334">
        <f t="shared" si="699"/>
        <v>0</v>
      </c>
      <c r="AG1585" s="272">
        <f>IF(R1585="kompletna",Q1585*J1585*0.0036*'lista, wskaźniki'!$F$13, IF(R1585="częściowa",Q1585*J1585*0.0036*'lista, wskaźniki'!$F$14, IF(R1585="brak",Q1585*J1585*0.0036*'lista, wskaźniki'!$F$15,)))</f>
        <v>0</v>
      </c>
      <c r="AH1585" s="334">
        <f>IF(Y1585="inne",K1585*'lista, wskaźniki'!$E$35,IF(Y1585="to samo źródło",0,IF(Y1585=0,0)))</f>
        <v>0</v>
      </c>
      <c r="AI1585" s="334" t="b">
        <f>IF(AA1585="gaz z sieci",AC1585*'lista, wskaźniki'!$D$21)</f>
        <v>0</v>
      </c>
      <c r="AJ1585" s="272">
        <f>IF(AA1585="węgiel",AB1585*'lista, wskaźniki'!$D$20, IF('Sektor mieszkaniowy'!AA1585="drewno",'Sektor mieszkaniowy'!AB1585*'lista, wskaźniki'!$D$22,IF('Sektor mieszkaniowy'!AA1585="pellet",AB1585*'lista, wskaźniki'!$D$23,IF('Sektor mieszkaniowy'!AA1585="gaz z sieci",AB1585*'lista, wskaźniki'!$D$21,IF('Sektor mieszkaniowy'!AA1585="olej opałowy",'Sektor mieszkaniowy'!AB1585*'lista, wskaźniki'!$D$24)))))</f>
        <v>0</v>
      </c>
      <c r="AK1585" s="1102"/>
      <c r="AL1585" s="1099"/>
      <c r="AM1585" s="20">
        <f>IF(AA1585="węgiel",AF1585*1/3.6*'lista, wskaźniki'!$F$20,IF(AA1585="drewno",AF1585*1/3.6*'lista, wskaźniki'!$F$22,IF(AA1585="pellet",AF1585*1/3.6*'lista, wskaźniki'!$F$23,IF(AA1585="gaz z sieci",AF1585*1/3.6*'lista, wskaźniki'!$F$21,IF(AA1585="olej opałowy",AF1585*1/3.6*'lista, wskaźniki'!$F$24,0)))))</f>
        <v>0</v>
      </c>
      <c r="AN1585" s="20">
        <f>IF(AA1585="węgiel",AF1585*'lista, wskaźniki'!$E$42,IF(AA1585="drewno",AF1585*'lista, wskaźniki'!$G$42,IF(AA1585="pellet",AF1585*'lista, wskaźniki'!$H$42,IF(AA1585="gaz z sieci",AF1585*'lista, wskaźniki'!$F$42,IF(AA1585="olej opałowy",AF1585*'lista, wskaźniki'!$I$42,0)))))</f>
        <v>0</v>
      </c>
      <c r="AO1585" s="20">
        <f>IF(AA1585="węgiel",AF1585*'lista, wskaźniki'!$E$43,IF(AA1585="drewno",AF1585*'lista, wskaźniki'!$G$43,IF(AA1585="pellet",AF1585*'lista, wskaźniki'!$H$43,IF(AA1585="gaz z sieci",AF1585*'lista, wskaźniki'!$F$43,IF(AA1585="olej opałowy",AF1585*'lista, wskaźniki'!$I$43,0)))))</f>
        <v>0</v>
      </c>
      <c r="AP1585" s="20">
        <f>IF(AA1585="węgiel",AF1585*'lista, wskaźniki'!$E$44,IF(AA1585="drewno",AF1585*'lista, wskaźniki'!$G$44,IF(AA1585="pellet",AF1585*'lista, wskaźniki'!$H$44,IF(AA1585="gaz z sieci",AF1585*'lista, wskaźniki'!$F$44,IF(AA1585="olej opałowy",AF1585*'lista, wskaźniki'!$I$44,0)))))</f>
        <v>0</v>
      </c>
      <c r="AQ1585" s="20" t="b">
        <f>IF(Z1585="gaz",AH1585*1/3.6*'lista, wskaźniki'!$F$21,IF(Z1585="energia elektryczna",AH1585*1/3.6*'lista, wskaźniki'!$F$26))</f>
        <v>0</v>
      </c>
      <c r="AR1585" s="20" t="b">
        <f>IF(Z1585="gaz",AH1585*'lista, wskaźniki'!$F$42,IF(Z1585="energia elektryczna",AH1585*0))</f>
        <v>0</v>
      </c>
      <c r="AS1585" s="20" t="b">
        <f>IF(Z1585="gaz",AH1585*'lista, wskaźniki'!$F$43,IF(Z1585="energia elektryczna",AH1585*0))</f>
        <v>0</v>
      </c>
      <c r="AT1585" s="20" t="b">
        <f>IF(Z1585="gaz",AH1585*'lista, wskaźniki'!$F$44,IF(Z1585="energia elektryczna",AH1585*0))</f>
        <v>0</v>
      </c>
      <c r="AU1585" s="20">
        <f>AI1585*1/3.6*'lista, wskaźniki'!$F$21</f>
        <v>0</v>
      </c>
      <c r="AV1585" s="20">
        <f>AI1585*'lista, wskaźniki'!$F$42</f>
        <v>0</v>
      </c>
      <c r="AW1585" s="20">
        <f>AI1585*'lista, wskaźniki'!$F$43</f>
        <v>0</v>
      </c>
      <c r="AX1585" s="20">
        <f>AI1585*'lista, wskaźniki'!$F$44</f>
        <v>0</v>
      </c>
      <c r="AY1585" s="20">
        <f>AK1585*'lista, wskaźniki'!$F$26</f>
        <v>0</v>
      </c>
      <c r="AZ1585" s="20">
        <f t="shared" si="700"/>
        <v>0</v>
      </c>
      <c r="BA1585" s="20">
        <f t="shared" si="701"/>
        <v>0</v>
      </c>
      <c r="BB1585" s="20">
        <f t="shared" si="702"/>
        <v>0</v>
      </c>
      <c r="BC1585" s="20">
        <f t="shared" si="703"/>
        <v>0</v>
      </c>
      <c r="BD1585" s="1099"/>
      <c r="BE1585" s="1099"/>
      <c r="BF1585" s="1099"/>
      <c r="BG1585" s="1099"/>
      <c r="BH1585" s="103"/>
      <c r="BI1585" s="1099"/>
      <c r="BJ1585" s="103"/>
      <c r="BK1585" s="1099"/>
      <c r="BL1585" s="103"/>
      <c r="BM1585" s="103"/>
      <c r="BN1585" s="103"/>
      <c r="BO1585" s="103"/>
      <c r="BP1585" s="103"/>
      <c r="BQ1585" s="103"/>
      <c r="BR1585" s="103"/>
      <c r="BS1585" s="1093"/>
      <c r="BT1585" s="1093"/>
      <c r="BU1585" s="1093"/>
      <c r="BV1585" s="1093"/>
      <c r="BW1585" s="1093"/>
      <c r="BX1585" s="1093"/>
      <c r="BY1585" s="1096"/>
      <c r="CA1585" s="365" t="b">
        <f t="shared" si="704"/>
        <v>0</v>
      </c>
      <c r="CB1585" s="365" t="b">
        <f t="shared" si="705"/>
        <v>0</v>
      </c>
      <c r="CC1585" s="365">
        <f t="shared" si="706"/>
        <v>0</v>
      </c>
      <c r="CD1585" s="365" t="b">
        <f t="shared" si="707"/>
        <v>0</v>
      </c>
      <c r="CE1585" s="365" t="b">
        <f t="shared" si="708"/>
        <v>0</v>
      </c>
      <c r="CF1585" s="365" t="b">
        <f t="shared" si="709"/>
        <v>0</v>
      </c>
      <c r="CG1585" s="365" t="b">
        <f t="shared" si="710"/>
        <v>0</v>
      </c>
      <c r="CH1585" s="365" t="b">
        <f t="shared" si="711"/>
        <v>0</v>
      </c>
      <c r="CI1585" s="72" t="b">
        <f t="shared" si="712"/>
        <v>0</v>
      </c>
      <c r="CJ1585" s="72" t="b">
        <f t="shared" si="713"/>
        <v>0</v>
      </c>
      <c r="CK1585" s="72">
        <f t="shared" si="714"/>
        <v>0</v>
      </c>
      <c r="CL1585" s="72">
        <f t="shared" si="715"/>
        <v>0</v>
      </c>
      <c r="CM1585" s="72" t="b">
        <f t="shared" si="716"/>
        <v>0</v>
      </c>
      <c r="CN1585" s="72" t="b">
        <f t="shared" si="717"/>
        <v>0</v>
      </c>
      <c r="CP1585" s="13">
        <f t="shared" si="718"/>
        <v>0</v>
      </c>
      <c r="CQ1585" s="13" t="b">
        <f t="shared" si="719"/>
        <v>0</v>
      </c>
      <c r="CR1585" s="13" t="b">
        <f t="shared" si="720"/>
        <v>0</v>
      </c>
      <c r="CS1585" s="13" t="b">
        <f t="shared" si="726"/>
        <v>0</v>
      </c>
      <c r="CT1585" s="13" t="b">
        <f t="shared" si="725"/>
        <v>0</v>
      </c>
      <c r="CU1585" s="13" t="b">
        <f t="shared" si="727"/>
        <v>0</v>
      </c>
      <c r="CV1585" s="13" t="b">
        <f t="shared" si="721"/>
        <v>0</v>
      </c>
      <c r="CW1585" s="13" t="b">
        <f t="shared" si="722"/>
        <v>0</v>
      </c>
      <c r="CX1585" s="13" t="b">
        <f t="shared" si="723"/>
        <v>0</v>
      </c>
      <c r="CY1585" s="13" t="b">
        <f t="shared" si="724"/>
        <v>0</v>
      </c>
    </row>
    <row r="1586" spans="1:103" ht="15" thickBot="1">
      <c r="A1586" s="932"/>
      <c r="B1586" s="1099"/>
      <c r="C1586" s="1099"/>
      <c r="D1586" s="1099"/>
      <c r="E1586" s="1099"/>
      <c r="F1586" s="1099"/>
      <c r="G1586" s="1099"/>
      <c r="H1586" s="1099"/>
      <c r="I1586" s="1099"/>
      <c r="J1586" s="1099"/>
      <c r="K1586" s="1099"/>
      <c r="L1586" s="1099"/>
      <c r="M1586" s="1099"/>
      <c r="N1586" s="1099"/>
      <c r="O1586" s="1099"/>
      <c r="P1586" s="1099"/>
      <c r="Q1586" s="941"/>
      <c r="R1586" s="1099"/>
      <c r="S1586" s="1099"/>
      <c r="T1586" s="1099"/>
      <c r="U1586" s="1099"/>
      <c r="V1586" s="1099"/>
      <c r="W1586" s="103"/>
      <c r="X1586" s="103"/>
      <c r="Y1586" s="103"/>
      <c r="Z1586" s="103"/>
      <c r="AA1586" s="103" t="s">
        <v>38</v>
      </c>
      <c r="AB1586" s="104"/>
      <c r="AC1586" s="104"/>
      <c r="AD1586" s="103"/>
      <c r="AE1586" s="1099"/>
      <c r="AF1586" s="334">
        <f t="shared" si="699"/>
        <v>0</v>
      </c>
      <c r="AG1586" s="272">
        <f>IF(R1586="kompletna",Q1586*J1586*0.0036*'lista, wskaźniki'!$F$13, IF(R1586="częściowa",Q1586*J1586*0.0036*'lista, wskaźniki'!$F$14, IF(R1586="brak",Q1586*J1586*0.0036*'lista, wskaźniki'!$F$15,)))</f>
        <v>0</v>
      </c>
      <c r="AH1586" s="334">
        <f>IF(Y1586="inne",K1586*'lista, wskaźniki'!$E$35,IF(Y1586="to samo źródło",0,IF(Y1586=0,0)))</f>
        <v>0</v>
      </c>
      <c r="AI1586" s="334">
        <f>IF(AA1586="gaz z sieci",AC1586*'lista, wskaźniki'!$D$21)</f>
        <v>0</v>
      </c>
      <c r="AJ1586" s="272">
        <f>IF(AA1586="węgiel",AB1586*'lista, wskaźniki'!$D$20, IF('Sektor mieszkaniowy'!AA1586="drewno",'Sektor mieszkaniowy'!AB1586*'lista, wskaźniki'!$D$22,IF('Sektor mieszkaniowy'!AA1586="pellet",AB1586*'lista, wskaźniki'!$D$23,IF('Sektor mieszkaniowy'!AA1586="gaz z sieci",AB1586*'lista, wskaźniki'!$D$21,IF('Sektor mieszkaniowy'!AA1586="olej opałowy",'Sektor mieszkaniowy'!AB1586*'lista, wskaźniki'!$D$24)))))</f>
        <v>0</v>
      </c>
      <c r="AK1586" s="1102"/>
      <c r="AL1586" s="1099"/>
      <c r="AM1586" s="20">
        <f>IF(AA1586="węgiel",AF1586*1/3.6*'lista, wskaźniki'!$F$20,IF(AA1586="drewno",AF1586*1/3.6*'lista, wskaźniki'!$F$22,IF(AA1586="pellet",AF1586*1/3.6*'lista, wskaźniki'!$F$23,IF(AA1586="gaz z sieci",AF1586*1/3.6*'lista, wskaźniki'!$F$21,IF(AA1586="olej opałowy",AF1586*1/3.6*'lista, wskaźniki'!$F$24,0)))))</f>
        <v>0</v>
      </c>
      <c r="AN1586" s="20">
        <f>IF(AA1586="węgiel",AF1586*'lista, wskaźniki'!$E$42,IF(AA1586="drewno",AF1586*'lista, wskaźniki'!$G$42,IF(AA1586="pellet",AF1586*'lista, wskaźniki'!$H$42,IF(AA1586="gaz z sieci",AF1586*'lista, wskaźniki'!$F$42,IF(AA1586="olej opałowy",AF1586*'lista, wskaźniki'!$I$42,0)))))</f>
        <v>0</v>
      </c>
      <c r="AO1586" s="20">
        <f>IF(AA1586="węgiel",AF1586*'lista, wskaźniki'!$E$43,IF(AA1586="drewno",AF1586*'lista, wskaźniki'!$G$43,IF(AA1586="pellet",AF1586*'lista, wskaźniki'!$H$43,IF(AA1586="gaz z sieci",AF1586*'lista, wskaźniki'!$F$43,IF(AA1586="olej opałowy",AF1586*'lista, wskaźniki'!$I$43,0)))))</f>
        <v>0</v>
      </c>
      <c r="AP1586" s="20">
        <f>IF(AA1586="węgiel",AF1586*'lista, wskaźniki'!$E$44,IF(AA1586="drewno",AF1586*'lista, wskaźniki'!$G$44,IF(AA1586="pellet",AF1586*'lista, wskaźniki'!$H$44,IF(AA1586="gaz z sieci",AF1586*'lista, wskaźniki'!$F$44,IF(AA1586="olej opałowy",AF1586*'lista, wskaźniki'!$I$44,0)))))</f>
        <v>0</v>
      </c>
      <c r="AQ1586" s="20" t="b">
        <f>IF(Z1586="gaz",AH1586*1/3.6*'lista, wskaźniki'!$F$21,IF(Z1586="energia elektryczna",AH1586*1/3.6*'lista, wskaźniki'!$F$26))</f>
        <v>0</v>
      </c>
      <c r="AR1586" s="20" t="b">
        <f>IF(Z1586="gaz",AH1586*'lista, wskaźniki'!$F$42,IF(Z1586="energia elektryczna",AH1586*0))</f>
        <v>0</v>
      </c>
      <c r="AS1586" s="20" t="b">
        <f>IF(Z1586="gaz",AH1586*'lista, wskaźniki'!$F$43,IF(Z1586="energia elektryczna",AH1586*0))</f>
        <v>0</v>
      </c>
      <c r="AT1586" s="20" t="b">
        <f>IF(Z1586="gaz",AH1586*'lista, wskaźniki'!$F$44,IF(Z1586="energia elektryczna",AH1586*0))</f>
        <v>0</v>
      </c>
      <c r="AU1586" s="20">
        <f>AI1586*1/3.6*'lista, wskaźniki'!$F$21</f>
        <v>0</v>
      </c>
      <c r="AV1586" s="20">
        <f>AI1586*'lista, wskaźniki'!$F$42</f>
        <v>0</v>
      </c>
      <c r="AW1586" s="20">
        <f>AI1586*'lista, wskaźniki'!$F$43</f>
        <v>0</v>
      </c>
      <c r="AX1586" s="20">
        <f>AI1586*'lista, wskaźniki'!$F$44</f>
        <v>0</v>
      </c>
      <c r="AY1586" s="20">
        <f>AK1586*'lista, wskaźniki'!$F$26</f>
        <v>0</v>
      </c>
      <c r="AZ1586" s="20">
        <f t="shared" si="700"/>
        <v>0</v>
      </c>
      <c r="BA1586" s="20">
        <f t="shared" si="701"/>
        <v>0</v>
      </c>
      <c r="BB1586" s="20">
        <f t="shared" si="702"/>
        <v>0</v>
      </c>
      <c r="BC1586" s="20">
        <f t="shared" si="703"/>
        <v>0</v>
      </c>
      <c r="BD1586" s="1099"/>
      <c r="BE1586" s="1099"/>
      <c r="BF1586" s="1099"/>
      <c r="BG1586" s="1099"/>
      <c r="BH1586" s="103"/>
      <c r="BI1586" s="1099"/>
      <c r="BJ1586" s="103"/>
      <c r="BK1586" s="1099"/>
      <c r="BL1586" s="103"/>
      <c r="BM1586" s="103"/>
      <c r="BN1586" s="103"/>
      <c r="BO1586" s="103"/>
      <c r="BP1586" s="103"/>
      <c r="BQ1586" s="103"/>
      <c r="BR1586" s="103"/>
      <c r="BS1586" s="1093"/>
      <c r="BT1586" s="1093"/>
      <c r="BU1586" s="1093"/>
      <c r="BV1586" s="1093"/>
      <c r="BW1586" s="1093"/>
      <c r="BX1586" s="1093"/>
      <c r="BY1586" s="1096"/>
      <c r="CA1586" s="365" t="b">
        <f t="shared" si="704"/>
        <v>0</v>
      </c>
      <c r="CB1586" s="365" t="b">
        <f t="shared" si="705"/>
        <v>0</v>
      </c>
      <c r="CC1586" s="365" t="b">
        <f t="shared" si="706"/>
        <v>0</v>
      </c>
      <c r="CD1586" s="365">
        <f t="shared" si="707"/>
        <v>0</v>
      </c>
      <c r="CE1586" s="365" t="b">
        <f t="shared" si="708"/>
        <v>0</v>
      </c>
      <c r="CF1586" s="365" t="b">
        <f t="shared" si="709"/>
        <v>0</v>
      </c>
      <c r="CG1586" s="365" t="b">
        <f t="shared" si="710"/>
        <v>0</v>
      </c>
      <c r="CH1586" s="365">
        <f t="shared" si="711"/>
        <v>0</v>
      </c>
      <c r="CI1586" s="72" t="b">
        <f t="shared" si="712"/>
        <v>0</v>
      </c>
      <c r="CJ1586" s="72" t="b">
        <f t="shared" si="713"/>
        <v>0</v>
      </c>
      <c r="CK1586" s="72" t="b">
        <f t="shared" si="714"/>
        <v>0</v>
      </c>
      <c r="CL1586" s="72">
        <f t="shared" si="715"/>
        <v>0</v>
      </c>
      <c r="CM1586" s="72" t="b">
        <f t="shared" si="716"/>
        <v>0</v>
      </c>
      <c r="CN1586" s="72" t="b">
        <f t="shared" si="717"/>
        <v>0</v>
      </c>
      <c r="CP1586" s="13">
        <f t="shared" si="718"/>
        <v>0</v>
      </c>
      <c r="CQ1586" s="13" t="b">
        <f t="shared" si="719"/>
        <v>0</v>
      </c>
      <c r="CR1586" s="13" t="b">
        <f t="shared" si="720"/>
        <v>0</v>
      </c>
      <c r="CS1586" s="13" t="b">
        <f t="shared" si="726"/>
        <v>0</v>
      </c>
      <c r="CT1586" s="13" t="b">
        <f t="shared" si="725"/>
        <v>0</v>
      </c>
      <c r="CU1586" s="13" t="b">
        <f t="shared" si="727"/>
        <v>0</v>
      </c>
      <c r="CV1586" s="13" t="b">
        <f t="shared" si="721"/>
        <v>0</v>
      </c>
      <c r="CW1586" s="13" t="b">
        <f t="shared" si="722"/>
        <v>0</v>
      </c>
      <c r="CX1586" s="13" t="b">
        <f t="shared" si="723"/>
        <v>0</v>
      </c>
      <c r="CY1586" s="13" t="b">
        <f t="shared" si="724"/>
        <v>0</v>
      </c>
    </row>
    <row r="1587" spans="1:103" ht="15" thickBot="1">
      <c r="A1587" s="933"/>
      <c r="B1587" s="1100"/>
      <c r="C1587" s="1100"/>
      <c r="D1587" s="1100"/>
      <c r="E1587" s="1100"/>
      <c r="F1587" s="1100"/>
      <c r="G1587" s="1100"/>
      <c r="H1587" s="1100"/>
      <c r="I1587" s="1100"/>
      <c r="J1587" s="1100"/>
      <c r="K1587" s="1100"/>
      <c r="L1587" s="1100"/>
      <c r="M1587" s="1100"/>
      <c r="N1587" s="1100"/>
      <c r="O1587" s="1100"/>
      <c r="P1587" s="1100"/>
      <c r="Q1587" s="942"/>
      <c r="R1587" s="1100"/>
      <c r="S1587" s="1100"/>
      <c r="T1587" s="1100"/>
      <c r="U1587" s="1100"/>
      <c r="V1587" s="1100"/>
      <c r="W1587" s="105"/>
      <c r="X1587" s="105"/>
      <c r="Y1587" s="105"/>
      <c r="Z1587" s="105"/>
      <c r="AA1587" s="105" t="s">
        <v>37</v>
      </c>
      <c r="AB1587" s="106"/>
      <c r="AC1587" s="106"/>
      <c r="AD1587" s="105"/>
      <c r="AE1587" s="1100"/>
      <c r="AF1587" s="334">
        <f t="shared" si="699"/>
        <v>0</v>
      </c>
      <c r="AG1587" s="272">
        <f>IF(R1587="kompletna",Q1587*J1587*0.0036*'lista, wskaźniki'!$F$13, IF(R1587="częściowa",Q1587*J1587*0.0036*'lista, wskaźniki'!$F$14, IF(R1587="brak",Q1587*J1587*0.0036*'lista, wskaźniki'!$F$15,)))</f>
        <v>0</v>
      </c>
      <c r="AH1587" s="334">
        <f>IF(Y1587="inne",K1587*'lista, wskaźniki'!$E$35,IF(Y1587="to samo źródło",0,IF(Y1587=0,0)))</f>
        <v>0</v>
      </c>
      <c r="AI1587" s="334" t="b">
        <f>IF(AA1587="gaz z sieci",AC1587*'lista, wskaźniki'!$D$21)</f>
        <v>0</v>
      </c>
      <c r="AJ1587" s="272">
        <f>IF(AA1587="węgiel",AB1587*'lista, wskaźniki'!$D$20, IF('Sektor mieszkaniowy'!AA1587="drewno",'Sektor mieszkaniowy'!AB1587*'lista, wskaźniki'!$D$22,IF('Sektor mieszkaniowy'!AA1587="pellet",AB1587*'lista, wskaźniki'!$D$23,IF('Sektor mieszkaniowy'!AA1587="gaz z sieci",AB1587*'lista, wskaźniki'!$D$21,IF('Sektor mieszkaniowy'!AA1587="olej opałowy",'Sektor mieszkaniowy'!AB1587*'lista, wskaźniki'!$D$24)))))</f>
        <v>0</v>
      </c>
      <c r="AK1587" s="1103"/>
      <c r="AL1587" s="1100"/>
      <c r="AM1587" s="20">
        <f>IF(AA1587="węgiel",AF1587*1/3.6*'lista, wskaźniki'!$F$20,IF(AA1587="drewno",AF1587*1/3.6*'lista, wskaźniki'!$F$22,IF(AA1587="pellet",AF1587*1/3.6*'lista, wskaźniki'!$F$23,IF(AA1587="gaz z sieci",AF1587*1/3.6*'lista, wskaźniki'!$F$21,IF(AA1587="olej opałowy",AF1587*1/3.6*'lista, wskaźniki'!$F$24,0)))))</f>
        <v>0</v>
      </c>
      <c r="AN1587" s="20">
        <f>IF(AA1587="węgiel",AF1587*'lista, wskaźniki'!$E$42,IF(AA1587="drewno",AF1587*'lista, wskaźniki'!$G$42,IF(AA1587="pellet",AF1587*'lista, wskaźniki'!$H$42,IF(AA1587="gaz z sieci",AF1587*'lista, wskaźniki'!$F$42,IF(AA1587="olej opałowy",AF1587*'lista, wskaźniki'!$I$42,0)))))</f>
        <v>0</v>
      </c>
      <c r="AO1587" s="20">
        <f>IF(AA1587="węgiel",AF1587*'lista, wskaźniki'!$E$43,IF(AA1587="drewno",AF1587*'lista, wskaźniki'!$G$43,IF(AA1587="pellet",AF1587*'lista, wskaźniki'!$H$43,IF(AA1587="gaz z sieci",AF1587*'lista, wskaźniki'!$F$43,IF(AA1587="olej opałowy",AF1587*'lista, wskaźniki'!$I$43,0)))))</f>
        <v>0</v>
      </c>
      <c r="AP1587" s="20">
        <f>IF(AA1587="węgiel",AF1587*'lista, wskaźniki'!$E$44,IF(AA1587="drewno",AF1587*'lista, wskaźniki'!$G$44,IF(AA1587="pellet",AF1587*'lista, wskaźniki'!$H$44,IF(AA1587="gaz z sieci",AF1587*'lista, wskaźniki'!$F$44,IF(AA1587="olej opałowy",AF1587*'lista, wskaźniki'!$I$44,0)))))</f>
        <v>0</v>
      </c>
      <c r="AQ1587" s="20" t="b">
        <f>IF(Z1587="gaz",AH1587*1/3.6*'lista, wskaźniki'!$F$21,IF(Z1587="energia elektryczna",AH1587*1/3.6*'lista, wskaźniki'!$F$26))</f>
        <v>0</v>
      </c>
      <c r="AR1587" s="20" t="b">
        <f>IF(Z1587="gaz",AH1587*'lista, wskaźniki'!$F$42,IF(Z1587="energia elektryczna",AH1587*0))</f>
        <v>0</v>
      </c>
      <c r="AS1587" s="20" t="b">
        <f>IF(Z1587="gaz",AH1587*'lista, wskaźniki'!$F$43,IF(Z1587="energia elektryczna",AH1587*0))</f>
        <v>0</v>
      </c>
      <c r="AT1587" s="20" t="b">
        <f>IF(Z1587="gaz",AH1587*'lista, wskaźniki'!$F$44,IF(Z1587="energia elektryczna",AH1587*0))</f>
        <v>0</v>
      </c>
      <c r="AU1587" s="20">
        <f>AI1587*1/3.6*'lista, wskaźniki'!$F$21</f>
        <v>0</v>
      </c>
      <c r="AV1587" s="20">
        <f>AI1587*'lista, wskaźniki'!$F$42</f>
        <v>0</v>
      </c>
      <c r="AW1587" s="20">
        <f>AI1587*'lista, wskaźniki'!$F$43</f>
        <v>0</v>
      </c>
      <c r="AX1587" s="20">
        <f>AI1587*'lista, wskaźniki'!$F$44</f>
        <v>0</v>
      </c>
      <c r="AY1587" s="20">
        <f>AK1587*'lista, wskaźniki'!$F$26</f>
        <v>0</v>
      </c>
      <c r="AZ1587" s="20">
        <f t="shared" si="700"/>
        <v>0</v>
      </c>
      <c r="BA1587" s="20">
        <f t="shared" si="701"/>
        <v>0</v>
      </c>
      <c r="BB1587" s="20">
        <f t="shared" si="702"/>
        <v>0</v>
      </c>
      <c r="BC1587" s="20">
        <f t="shared" si="703"/>
        <v>0</v>
      </c>
      <c r="BD1587" s="1100"/>
      <c r="BE1587" s="1100"/>
      <c r="BF1587" s="1100"/>
      <c r="BG1587" s="1100"/>
      <c r="BH1587" s="105"/>
      <c r="BI1587" s="1100"/>
      <c r="BJ1587" s="105"/>
      <c r="BK1587" s="1100"/>
      <c r="BL1587" s="105"/>
      <c r="BM1587" s="105"/>
      <c r="BN1587" s="105"/>
      <c r="BO1587" s="105"/>
      <c r="BP1587" s="105"/>
      <c r="BQ1587" s="105"/>
      <c r="BR1587" s="105"/>
      <c r="BS1587" s="1094"/>
      <c r="BT1587" s="1094"/>
      <c r="BU1587" s="1094"/>
      <c r="BV1587" s="1094"/>
      <c r="BW1587" s="1094"/>
      <c r="BX1587" s="1094"/>
      <c r="BY1587" s="1097"/>
      <c r="CA1587" s="365" t="b">
        <f t="shared" si="704"/>
        <v>0</v>
      </c>
      <c r="CB1587" s="365" t="b">
        <f t="shared" si="705"/>
        <v>0</v>
      </c>
      <c r="CC1587" s="365" t="b">
        <f t="shared" si="706"/>
        <v>0</v>
      </c>
      <c r="CD1587" s="365" t="b">
        <f t="shared" si="707"/>
        <v>0</v>
      </c>
      <c r="CE1587" s="365">
        <f t="shared" si="708"/>
        <v>0</v>
      </c>
      <c r="CF1587" s="365" t="b">
        <f t="shared" si="709"/>
        <v>0</v>
      </c>
      <c r="CG1587" s="365" t="b">
        <f t="shared" si="710"/>
        <v>0</v>
      </c>
      <c r="CH1587" s="365" t="b">
        <f t="shared" si="711"/>
        <v>0</v>
      </c>
      <c r="CI1587" s="72" t="b">
        <f t="shared" si="712"/>
        <v>0</v>
      </c>
      <c r="CJ1587" s="72" t="b">
        <f t="shared" si="713"/>
        <v>0</v>
      </c>
      <c r="CK1587" s="72" t="b">
        <f t="shared" si="714"/>
        <v>0</v>
      </c>
      <c r="CL1587" s="72">
        <f t="shared" si="715"/>
        <v>0</v>
      </c>
      <c r="CM1587" s="72">
        <f t="shared" si="716"/>
        <v>0</v>
      </c>
      <c r="CN1587" s="72" t="b">
        <f t="shared" si="717"/>
        <v>0</v>
      </c>
      <c r="CP1587" s="13">
        <f t="shared" si="718"/>
        <v>0</v>
      </c>
      <c r="CQ1587" s="13" t="b">
        <f t="shared" si="719"/>
        <v>0</v>
      </c>
      <c r="CR1587" s="13" t="b">
        <f t="shared" si="720"/>
        <v>0</v>
      </c>
      <c r="CS1587" s="13" t="b">
        <f t="shared" si="726"/>
        <v>0</v>
      </c>
      <c r="CT1587" s="13" t="b">
        <f t="shared" si="725"/>
        <v>0</v>
      </c>
      <c r="CU1587" s="13" t="b">
        <f t="shared" si="727"/>
        <v>0</v>
      </c>
      <c r="CV1587" s="13" t="b">
        <f t="shared" si="721"/>
        <v>0</v>
      </c>
      <c r="CW1587" s="13" t="b">
        <f t="shared" si="722"/>
        <v>0</v>
      </c>
      <c r="CX1587" s="13" t="b">
        <f t="shared" si="723"/>
        <v>0</v>
      </c>
      <c r="CY1587" s="13" t="b">
        <f t="shared" si="724"/>
        <v>0</v>
      </c>
    </row>
    <row r="1588" spans="1:103" ht="15" thickBot="1">
      <c r="A1588" s="931">
        <v>318</v>
      </c>
      <c r="B1588" s="1098" t="s">
        <v>214</v>
      </c>
      <c r="C1588" s="1098"/>
      <c r="D1588" s="1098" t="s">
        <v>1</v>
      </c>
      <c r="E1588" s="1098" t="s">
        <v>5</v>
      </c>
      <c r="F1588" s="1098">
        <v>7</v>
      </c>
      <c r="G1588" s="1098"/>
      <c r="H1588" s="1098"/>
      <c r="I1588" s="1098" t="s">
        <v>13</v>
      </c>
      <c r="J1588" s="1098"/>
      <c r="K1588" s="1098"/>
      <c r="L1588" s="1098" t="s">
        <v>16</v>
      </c>
      <c r="M1588" s="1098"/>
      <c r="N1588" s="1098" t="s">
        <v>17</v>
      </c>
      <c r="O1588" s="1098"/>
      <c r="P1588" s="1098" t="s">
        <v>17</v>
      </c>
      <c r="Q1588" s="940">
        <f>IF(I1588="&lt;1966",'lista, wskaźniki'!$G$4,IF(I1588="1967-1985",'lista, wskaźniki'!$G$5,IF(I1588="1986-1992",'lista, wskaźniki'!$G$6,IF(I1588="1993-1996",'lista, wskaźniki'!$G$7,IF(I1588="&gt;1997",'lista, wskaźniki'!$G$8,IF(I1588=0,'lista, wskaźniki'!$G$4))))))</f>
        <v>130</v>
      </c>
      <c r="R1588" s="1098" t="s">
        <v>23</v>
      </c>
      <c r="S1588" s="1098" t="s">
        <v>27</v>
      </c>
      <c r="T1588" s="1098">
        <v>21</v>
      </c>
      <c r="U1588" s="1098">
        <v>2004</v>
      </c>
      <c r="V1588" s="1098"/>
      <c r="W1588" s="101" t="s">
        <v>35</v>
      </c>
      <c r="X1588" s="101" t="s">
        <v>39</v>
      </c>
      <c r="Y1588" s="101" t="s">
        <v>42</v>
      </c>
      <c r="Z1588" s="101"/>
      <c r="AA1588" s="101" t="s">
        <v>35</v>
      </c>
      <c r="AB1588" s="102">
        <v>3</v>
      </c>
      <c r="AC1588" s="102"/>
      <c r="AD1588" s="101">
        <v>2600</v>
      </c>
      <c r="AE1588" s="1098">
        <v>12</v>
      </c>
      <c r="AF1588" s="334">
        <f t="shared" si="699"/>
        <v>67.89</v>
      </c>
      <c r="AG1588" s="272">
        <f>IF(R1588="kompletna",Q1588*J1588*0.0036*'lista, wskaźniki'!$F$13, IF(R1588="częściowa",Q1588*J1588*0.0036*'lista, wskaźniki'!$F$14, IF(R1588="brak",Q1588*J1588*0.0036*'lista, wskaźniki'!$F$15,)))</f>
        <v>0</v>
      </c>
      <c r="AH1588" s="334">
        <f>IF(Y1588="inne",K1588*'lista, wskaźniki'!$E$35,IF(Y1588="to samo źródło",0,IF(Y1588=0,0)))</f>
        <v>0</v>
      </c>
      <c r="AI1588" s="334" t="b">
        <f>IF(AA1588="gaz z sieci",AC1588*'lista, wskaźniki'!$D$21)</f>
        <v>0</v>
      </c>
      <c r="AJ1588" s="272">
        <f>IF(AA1588="węgiel",AB1588*'lista, wskaźniki'!$D$20, IF('Sektor mieszkaniowy'!AA1588="drewno",'Sektor mieszkaniowy'!AB1588*'lista, wskaźniki'!$D$22,IF('Sektor mieszkaniowy'!AA1588="pellet",AB1588*'lista, wskaźniki'!$D$23,IF('Sektor mieszkaniowy'!AA1588="gaz z sieci",AB1588*'lista, wskaźniki'!$D$21,IF('Sektor mieszkaniowy'!AA1588="olej opałowy",'Sektor mieszkaniowy'!AB1588*'lista, wskaźniki'!$D$24)))))</f>
        <v>67.89</v>
      </c>
      <c r="AK1588" s="1101">
        <f>AL1588/'lista, wskaźniki'!$A$127</f>
        <v>1.8461538461538463</v>
      </c>
      <c r="AL1588" s="1098">
        <v>1200</v>
      </c>
      <c r="AM1588" s="20">
        <f>IF(AA1588="węgiel",AF1588*1/3.6*'lista, wskaźniki'!$F$20,IF(AA1588="drewno",AF1588*1/3.6*'lista, wskaźniki'!$F$22,IF(AA1588="pellet",AF1588*1/3.6*'lista, wskaźniki'!$F$23,IF(AA1588="gaz z sieci",AF1588*1/3.6*'lista, wskaźniki'!$F$21,IF(AA1588="olej opałowy",AF1588*1/3.6*'lista, wskaźniki'!$F$24,0)))))</f>
        <v>6.4312197000000006</v>
      </c>
      <c r="AN1588" s="20">
        <f>IF(AA1588="węgiel",AF1588*'lista, wskaźniki'!$E$42,IF(AA1588="drewno",AF1588*'lista, wskaźniki'!$G$42,IF(AA1588="pellet",AF1588*'lista, wskaźniki'!$H$42,IF(AA1588="gaz z sieci",AF1588*'lista, wskaźniki'!$F$42,IF(AA1588="olej opałowy",AF1588*'lista, wskaźniki'!$I$42,0)))))</f>
        <v>2.57982E-2</v>
      </c>
      <c r="AO1588" s="20">
        <f>IF(AA1588="węgiel",AF1588*'lista, wskaźniki'!$E$43,IF(AA1588="drewno",AF1588*'lista, wskaźniki'!$G$43,IF(AA1588="pellet",AF1588*'lista, wskaźniki'!$H$43,IF(AA1588="gaz z sieci",AF1588*'lista, wskaźniki'!$F$43,IF(AA1588="olej opałowy",AF1588*'lista, wskaźniki'!$I$43,0)))))</f>
        <v>2.4440400000000001E-2</v>
      </c>
      <c r="AP1588" s="20">
        <f>IF(AA1588="węgiel",AF1588*'lista, wskaźniki'!$E$44,IF(AA1588="drewno",AF1588*'lista, wskaźniki'!$G$44,IF(AA1588="pellet",AF1588*'lista, wskaźniki'!$H$44,IF(AA1588="gaz z sieci",AF1588*'lista, wskaźniki'!$F$44,IF(AA1588="olej opałowy",AF1588*'lista, wskaźniki'!$I$44,0)))))</f>
        <v>1.83303E-5</v>
      </c>
      <c r="AQ1588" s="20" t="b">
        <f>IF(Z1588="gaz",AH1588*1/3.6*'lista, wskaźniki'!$F$21,IF(Z1588="energia elektryczna",AH1588*1/3.6*'lista, wskaźniki'!$F$26))</f>
        <v>0</v>
      </c>
      <c r="AR1588" s="20" t="b">
        <f>IF(Z1588="gaz",AH1588*'lista, wskaźniki'!$F$42,IF(Z1588="energia elektryczna",AH1588*0))</f>
        <v>0</v>
      </c>
      <c r="AS1588" s="20" t="b">
        <f>IF(Z1588="gaz",AH1588*'lista, wskaźniki'!$F$43,IF(Z1588="energia elektryczna",AH1588*0))</f>
        <v>0</v>
      </c>
      <c r="AT1588" s="20" t="b">
        <f>IF(Z1588="gaz",AH1588*'lista, wskaźniki'!$F$44,IF(Z1588="energia elektryczna",AH1588*0))</f>
        <v>0</v>
      </c>
      <c r="AU1588" s="20">
        <f>AI1588*1/3.6*'lista, wskaźniki'!$F$21</f>
        <v>0</v>
      </c>
      <c r="AV1588" s="20">
        <f>AI1588*'lista, wskaźniki'!$F$42</f>
        <v>0</v>
      </c>
      <c r="AW1588" s="20">
        <f>AI1588*'lista, wskaźniki'!$F$43</f>
        <v>0</v>
      </c>
      <c r="AX1588" s="20">
        <f>AI1588*'lista, wskaźniki'!$F$44</f>
        <v>0</v>
      </c>
      <c r="AY1588" s="20">
        <f>AK1588*'lista, wskaźniki'!$F$26</f>
        <v>1.6430769230769231</v>
      </c>
      <c r="AZ1588" s="20">
        <f t="shared" si="700"/>
        <v>8.0742966230769238</v>
      </c>
      <c r="BA1588" s="20">
        <f t="shared" si="701"/>
        <v>2.57982E-2</v>
      </c>
      <c r="BB1588" s="20">
        <f t="shared" si="702"/>
        <v>2.4440400000000001E-2</v>
      </c>
      <c r="BC1588" s="20">
        <f t="shared" si="703"/>
        <v>1.83303E-5</v>
      </c>
      <c r="BD1588" s="1098" t="s">
        <v>17</v>
      </c>
      <c r="BE1588" s="1098" t="s">
        <v>17</v>
      </c>
      <c r="BF1588" s="1098" t="s">
        <v>16</v>
      </c>
      <c r="BG1588" s="1098" t="s">
        <v>17</v>
      </c>
      <c r="BH1588" s="101"/>
      <c r="BI1588" s="1098" t="s">
        <v>17</v>
      </c>
      <c r="BJ1588" s="101"/>
      <c r="BK1588" s="1098" t="s">
        <v>17</v>
      </c>
      <c r="BL1588" s="101"/>
      <c r="BM1588" s="101"/>
      <c r="BN1588" s="101"/>
      <c r="BO1588" s="101" t="s">
        <v>17</v>
      </c>
      <c r="BP1588" s="101"/>
      <c r="BQ1588" s="101" t="s">
        <v>121</v>
      </c>
      <c r="BR1588" s="101">
        <v>3</v>
      </c>
      <c r="BS1588" s="1092"/>
      <c r="BT1588" s="1092"/>
      <c r="BU1588" s="1092">
        <v>3000</v>
      </c>
      <c r="BV1588" s="1092"/>
      <c r="BW1588" s="1092"/>
      <c r="BX1588" s="1092">
        <v>12600</v>
      </c>
      <c r="BY1588" s="1095"/>
      <c r="CA1588" s="365">
        <f t="shared" si="704"/>
        <v>67.89</v>
      </c>
      <c r="CB1588" s="365" t="b">
        <f t="shared" si="705"/>
        <v>0</v>
      </c>
      <c r="CC1588" s="365" t="b">
        <f t="shared" si="706"/>
        <v>0</v>
      </c>
      <c r="CD1588" s="365" t="b">
        <f t="shared" si="707"/>
        <v>0</v>
      </c>
      <c r="CE1588" s="365" t="b">
        <f t="shared" si="708"/>
        <v>0</v>
      </c>
      <c r="CF1588" s="365" t="b">
        <f t="shared" si="709"/>
        <v>0</v>
      </c>
      <c r="CG1588" s="365" t="b">
        <f t="shared" si="710"/>
        <v>0</v>
      </c>
      <c r="CH1588" s="365" t="b">
        <f t="shared" si="711"/>
        <v>0</v>
      </c>
      <c r="CI1588" s="72">
        <f t="shared" si="712"/>
        <v>67.89</v>
      </c>
      <c r="CJ1588" s="72" t="b">
        <f t="shared" si="713"/>
        <v>0</v>
      </c>
      <c r="CK1588" s="72" t="b">
        <f t="shared" si="714"/>
        <v>0</v>
      </c>
      <c r="CL1588" s="72">
        <f t="shared" si="715"/>
        <v>0</v>
      </c>
      <c r="CM1588" s="72" t="b">
        <f t="shared" si="716"/>
        <v>0</v>
      </c>
      <c r="CN1588" s="72" t="b">
        <f t="shared" si="717"/>
        <v>0</v>
      </c>
      <c r="CP1588" s="13" t="b">
        <f t="shared" si="718"/>
        <v>0</v>
      </c>
      <c r="CQ1588" s="13">
        <f t="shared" si="719"/>
        <v>0</v>
      </c>
      <c r="CR1588" s="13" t="b">
        <f t="shared" si="720"/>
        <v>0</v>
      </c>
      <c r="CS1588" s="13">
        <f t="shared" si="726"/>
        <v>0</v>
      </c>
      <c r="CT1588" s="13" t="b">
        <f t="shared" si="725"/>
        <v>0</v>
      </c>
      <c r="CU1588" s="13">
        <f t="shared" si="727"/>
        <v>0</v>
      </c>
      <c r="CV1588" s="13">
        <f t="shared" si="721"/>
        <v>0</v>
      </c>
      <c r="CW1588" s="13">
        <f t="shared" si="722"/>
        <v>0</v>
      </c>
      <c r="CX1588" s="13" t="b">
        <f t="shared" si="723"/>
        <v>0</v>
      </c>
      <c r="CY1588" s="13">
        <f t="shared" si="724"/>
        <v>0</v>
      </c>
    </row>
    <row r="1589" spans="1:103" ht="15" thickBot="1">
      <c r="A1589" s="932"/>
      <c r="B1589" s="1099"/>
      <c r="C1589" s="1099"/>
      <c r="D1589" s="1099"/>
      <c r="E1589" s="1099"/>
      <c r="F1589" s="1099"/>
      <c r="G1589" s="1099"/>
      <c r="H1589" s="1099"/>
      <c r="I1589" s="1099"/>
      <c r="J1589" s="1099"/>
      <c r="K1589" s="1099"/>
      <c r="L1589" s="1099"/>
      <c r="M1589" s="1099"/>
      <c r="N1589" s="1099"/>
      <c r="O1589" s="1099"/>
      <c r="P1589" s="1099"/>
      <c r="Q1589" s="941"/>
      <c r="R1589" s="1099"/>
      <c r="S1589" s="1099"/>
      <c r="T1589" s="1099"/>
      <c r="U1589" s="1099"/>
      <c r="V1589" s="1099"/>
      <c r="W1589" s="20" t="s">
        <v>36</v>
      </c>
      <c r="X1589" s="103"/>
      <c r="Y1589" s="103"/>
      <c r="Z1589" s="103"/>
      <c r="AA1589" s="103" t="s">
        <v>36</v>
      </c>
      <c r="AB1589" s="104">
        <v>4</v>
      </c>
      <c r="AC1589" s="104"/>
      <c r="AD1589" s="103">
        <v>2500</v>
      </c>
      <c r="AE1589" s="1099"/>
      <c r="AF1589" s="334">
        <f t="shared" si="699"/>
        <v>62.4</v>
      </c>
      <c r="AG1589" s="272">
        <f>IF(R1589="kompletna",Q1589*J1589*0.0036*'lista, wskaźniki'!$F$13, IF(R1589="częściowa",Q1589*J1589*0.0036*'lista, wskaźniki'!$F$14, IF(R1589="brak",Q1589*J1589*0.0036*'lista, wskaźniki'!$F$15,)))</f>
        <v>0</v>
      </c>
      <c r="AH1589" s="334">
        <f>IF(Y1589="inne",K1589*'lista, wskaźniki'!$E$35,IF(Y1589="to samo źródło",0,IF(Y1589=0,0)))</f>
        <v>0</v>
      </c>
      <c r="AI1589" s="334" t="b">
        <f>IF(AA1589="gaz z sieci",AC1589*'lista, wskaźniki'!$D$21)</f>
        <v>0</v>
      </c>
      <c r="AJ1589" s="272">
        <f>IF(AA1589="węgiel",AB1589*'lista, wskaźniki'!$D$20, IF('Sektor mieszkaniowy'!AA1589="drewno",'Sektor mieszkaniowy'!AB1589*'lista, wskaźniki'!$D$22,IF('Sektor mieszkaniowy'!AA1589="pellet",AB1589*'lista, wskaźniki'!$D$23,IF('Sektor mieszkaniowy'!AA1589="gaz z sieci",AB1589*'lista, wskaźniki'!$D$21,IF('Sektor mieszkaniowy'!AA1589="olej opałowy",'Sektor mieszkaniowy'!AB1589*'lista, wskaźniki'!$D$24)))))</f>
        <v>62.4</v>
      </c>
      <c r="AK1589" s="1102"/>
      <c r="AL1589" s="1099"/>
      <c r="AM1589" s="20">
        <f>IF(AA1589="węgiel",AF1589*1/3.6*'lista, wskaźniki'!$F$20,IF(AA1589="drewno",AF1589*1/3.6*'lista, wskaźniki'!$F$22,IF(AA1589="pellet",AF1589*1/3.6*'lista, wskaźniki'!$F$23,IF(AA1589="gaz z sieci",AF1589*1/3.6*'lista, wskaźniki'!$F$21,IF(AA1589="olej opałowy",AF1589*1/3.6*'lista, wskaźniki'!$F$24,0)))))</f>
        <v>0</v>
      </c>
      <c r="AN1589" s="20">
        <f>IF(AA1589="węgiel",AF1589*'lista, wskaźniki'!$E$42,IF(AA1589="drewno",AF1589*'lista, wskaźniki'!$G$42,IF(AA1589="pellet",AF1589*'lista, wskaźniki'!$H$42,IF(AA1589="gaz z sieci",AF1589*'lista, wskaźniki'!$F$42,IF(AA1589="olej opałowy",AF1589*'lista, wskaźniki'!$I$42,0)))))</f>
        <v>5.0543999999999999E-2</v>
      </c>
      <c r="AO1589" s="20">
        <f>IF(AA1589="węgiel",AF1589*'lista, wskaźniki'!$E$43,IF(AA1589="drewno",AF1589*'lista, wskaźniki'!$G$43,IF(AA1589="pellet",AF1589*'lista, wskaźniki'!$H$43,IF(AA1589="gaz z sieci",AF1589*'lista, wskaźniki'!$F$43,IF(AA1589="olej opałowy",AF1589*'lista, wskaźniki'!$I$43,0)))))</f>
        <v>5.0543999999999999E-2</v>
      </c>
      <c r="AP1589" s="20">
        <f>IF(AA1589="węgiel",AF1589*'lista, wskaźniki'!$E$44,IF(AA1589="drewno",AF1589*'lista, wskaźniki'!$G$44,IF(AA1589="pellet",AF1589*'lista, wskaźniki'!$H$44,IF(AA1589="gaz z sieci",AF1589*'lista, wskaźniki'!$F$44,IF(AA1589="olej opałowy",AF1589*'lista, wskaźniki'!$I$44,0)))))</f>
        <v>1.56E-5</v>
      </c>
      <c r="AQ1589" s="20" t="b">
        <f>IF(Z1589="gaz",AH1589*1/3.6*'lista, wskaźniki'!$F$21,IF(Z1589="energia elektryczna",AH1589*1/3.6*'lista, wskaźniki'!$F$26))</f>
        <v>0</v>
      </c>
      <c r="AR1589" s="20" t="b">
        <f>IF(Z1589="gaz",AH1589*'lista, wskaźniki'!$F$42,IF(Z1589="energia elektryczna",AH1589*0))</f>
        <v>0</v>
      </c>
      <c r="AS1589" s="20" t="b">
        <f>IF(Z1589="gaz",AH1589*'lista, wskaźniki'!$F$43,IF(Z1589="energia elektryczna",AH1589*0))</f>
        <v>0</v>
      </c>
      <c r="AT1589" s="20" t="b">
        <f>IF(Z1589="gaz",AH1589*'lista, wskaźniki'!$F$44,IF(Z1589="energia elektryczna",AH1589*0))</f>
        <v>0</v>
      </c>
      <c r="AU1589" s="20">
        <f>AI1589*1/3.6*'lista, wskaźniki'!$F$21</f>
        <v>0</v>
      </c>
      <c r="AV1589" s="20">
        <f>AI1589*'lista, wskaźniki'!$F$42</f>
        <v>0</v>
      </c>
      <c r="AW1589" s="20">
        <f>AI1589*'lista, wskaźniki'!$F$43</f>
        <v>0</v>
      </c>
      <c r="AX1589" s="20">
        <f>AI1589*'lista, wskaźniki'!$F$44</f>
        <v>0</v>
      </c>
      <c r="AY1589" s="20">
        <f>AK1589*'lista, wskaźniki'!$F$26</f>
        <v>0</v>
      </c>
      <c r="AZ1589" s="20">
        <f t="shared" si="700"/>
        <v>0</v>
      </c>
      <c r="BA1589" s="20">
        <f t="shared" si="701"/>
        <v>5.0543999999999999E-2</v>
      </c>
      <c r="BB1589" s="20">
        <f t="shared" si="702"/>
        <v>5.0543999999999999E-2</v>
      </c>
      <c r="BC1589" s="20">
        <f t="shared" si="703"/>
        <v>1.56E-5</v>
      </c>
      <c r="BD1589" s="1099"/>
      <c r="BE1589" s="1099"/>
      <c r="BF1589" s="1099"/>
      <c r="BG1589" s="1099"/>
      <c r="BH1589" s="103"/>
      <c r="BI1589" s="1099"/>
      <c r="BJ1589" s="103"/>
      <c r="BK1589" s="1099"/>
      <c r="BL1589" s="103"/>
      <c r="BM1589" s="103"/>
      <c r="BN1589" s="103"/>
      <c r="BO1589" s="103"/>
      <c r="BP1589" s="103"/>
      <c r="BQ1589" s="103" t="s">
        <v>33</v>
      </c>
      <c r="BR1589" s="103">
        <v>1</v>
      </c>
      <c r="BS1589" s="1093"/>
      <c r="BT1589" s="1093"/>
      <c r="BU1589" s="1093"/>
      <c r="BV1589" s="1093"/>
      <c r="BW1589" s="1093"/>
      <c r="BX1589" s="1093"/>
      <c r="BY1589" s="1096"/>
      <c r="CA1589" s="365" t="b">
        <f t="shared" si="704"/>
        <v>0</v>
      </c>
      <c r="CB1589" s="365">
        <f t="shared" si="705"/>
        <v>62.4</v>
      </c>
      <c r="CC1589" s="365" t="b">
        <f t="shared" si="706"/>
        <v>0</v>
      </c>
      <c r="CD1589" s="365" t="b">
        <f t="shared" si="707"/>
        <v>0</v>
      </c>
      <c r="CE1589" s="365" t="b">
        <f t="shared" si="708"/>
        <v>0</v>
      </c>
      <c r="CF1589" s="365" t="b">
        <f t="shared" si="709"/>
        <v>0</v>
      </c>
      <c r="CG1589" s="365" t="b">
        <f t="shared" si="710"/>
        <v>0</v>
      </c>
      <c r="CH1589" s="365" t="b">
        <f t="shared" si="711"/>
        <v>0</v>
      </c>
      <c r="CI1589" s="72" t="b">
        <f t="shared" si="712"/>
        <v>0</v>
      </c>
      <c r="CJ1589" s="72">
        <f t="shared" si="713"/>
        <v>62.4</v>
      </c>
      <c r="CK1589" s="72" t="b">
        <f t="shared" si="714"/>
        <v>0</v>
      </c>
      <c r="CL1589" s="72">
        <f t="shared" si="715"/>
        <v>0</v>
      </c>
      <c r="CM1589" s="72" t="b">
        <f t="shared" si="716"/>
        <v>0</v>
      </c>
      <c r="CN1589" s="72" t="b">
        <f t="shared" si="717"/>
        <v>0</v>
      </c>
      <c r="CP1589" s="13">
        <f t="shared" si="718"/>
        <v>0</v>
      </c>
      <c r="CQ1589" s="13" t="b">
        <f t="shared" si="719"/>
        <v>0</v>
      </c>
      <c r="CR1589" s="13" t="b">
        <f t="shared" si="720"/>
        <v>0</v>
      </c>
      <c r="CS1589" s="13" t="b">
        <f t="shared" si="726"/>
        <v>0</v>
      </c>
      <c r="CT1589" s="13" t="b">
        <f t="shared" si="725"/>
        <v>0</v>
      </c>
      <c r="CU1589" s="13" t="b">
        <f t="shared" si="727"/>
        <v>0</v>
      </c>
      <c r="CV1589" s="13" t="b">
        <f t="shared" si="721"/>
        <v>0</v>
      </c>
      <c r="CW1589" s="13" t="b">
        <f t="shared" si="722"/>
        <v>0</v>
      </c>
      <c r="CX1589" s="13" t="b">
        <f t="shared" si="723"/>
        <v>0</v>
      </c>
      <c r="CY1589" s="13" t="b">
        <f t="shared" si="724"/>
        <v>0</v>
      </c>
    </row>
    <row r="1590" spans="1:103" ht="15" thickBot="1">
      <c r="A1590" s="932"/>
      <c r="B1590" s="1099"/>
      <c r="C1590" s="1099"/>
      <c r="D1590" s="1099"/>
      <c r="E1590" s="1099"/>
      <c r="F1590" s="1099"/>
      <c r="G1590" s="1099"/>
      <c r="H1590" s="1099"/>
      <c r="I1590" s="1099"/>
      <c r="J1590" s="1099"/>
      <c r="K1590" s="1099"/>
      <c r="L1590" s="1099"/>
      <c r="M1590" s="1099"/>
      <c r="N1590" s="1099"/>
      <c r="O1590" s="1099"/>
      <c r="P1590" s="1099"/>
      <c r="Q1590" s="941"/>
      <c r="R1590" s="1099"/>
      <c r="S1590" s="1099"/>
      <c r="T1590" s="1099"/>
      <c r="U1590" s="1099"/>
      <c r="V1590" s="1099"/>
      <c r="W1590" s="103"/>
      <c r="X1590" s="103"/>
      <c r="Y1590" s="103"/>
      <c r="Z1590" s="103"/>
      <c r="AA1590" s="103" t="s">
        <v>50</v>
      </c>
      <c r="AB1590" s="104"/>
      <c r="AC1590" s="104"/>
      <c r="AD1590" s="103"/>
      <c r="AE1590" s="1099"/>
      <c r="AF1590" s="334">
        <f t="shared" si="699"/>
        <v>0</v>
      </c>
      <c r="AG1590" s="272">
        <f>IF(R1590="kompletna",Q1590*J1590*0.0036*'lista, wskaźniki'!$F$13, IF(R1590="częściowa",Q1590*J1590*0.0036*'lista, wskaźniki'!$F$14, IF(R1590="brak",Q1590*J1590*0.0036*'lista, wskaźniki'!$F$15,)))</f>
        <v>0</v>
      </c>
      <c r="AH1590" s="334">
        <f>IF(Y1590="inne",K1590*'lista, wskaźniki'!$E$35,IF(Y1590="to samo źródło",0,IF(Y1590=0,0)))</f>
        <v>0</v>
      </c>
      <c r="AI1590" s="334" t="b">
        <f>IF(AA1590="gaz z sieci",AC1590*'lista, wskaźniki'!$D$21)</f>
        <v>0</v>
      </c>
      <c r="AJ1590" s="272">
        <f>IF(AA1590="węgiel",AB1590*'lista, wskaźniki'!$D$20, IF('Sektor mieszkaniowy'!AA1590="drewno",'Sektor mieszkaniowy'!AB1590*'lista, wskaźniki'!$D$22,IF('Sektor mieszkaniowy'!AA1590="pellet",AB1590*'lista, wskaźniki'!$D$23,IF('Sektor mieszkaniowy'!AA1590="gaz z sieci",AB1590*'lista, wskaźniki'!$D$21,IF('Sektor mieszkaniowy'!AA1590="olej opałowy",'Sektor mieszkaniowy'!AB1590*'lista, wskaźniki'!$D$24)))))</f>
        <v>0</v>
      </c>
      <c r="AK1590" s="1102"/>
      <c r="AL1590" s="1099"/>
      <c r="AM1590" s="20">
        <f>IF(AA1590="węgiel",AF1590*1/3.6*'lista, wskaźniki'!$F$20,IF(AA1590="drewno",AF1590*1/3.6*'lista, wskaźniki'!$F$22,IF(AA1590="pellet",AF1590*1/3.6*'lista, wskaźniki'!$F$23,IF(AA1590="gaz z sieci",AF1590*1/3.6*'lista, wskaźniki'!$F$21,IF(AA1590="olej opałowy",AF1590*1/3.6*'lista, wskaźniki'!$F$24,0)))))</f>
        <v>0</v>
      </c>
      <c r="AN1590" s="20">
        <f>IF(AA1590="węgiel",AF1590*'lista, wskaźniki'!$E$42,IF(AA1590="drewno",AF1590*'lista, wskaźniki'!$G$42,IF(AA1590="pellet",AF1590*'lista, wskaźniki'!$H$42,IF(AA1590="gaz z sieci",AF1590*'lista, wskaźniki'!$F$42,IF(AA1590="olej opałowy",AF1590*'lista, wskaźniki'!$I$42,0)))))</f>
        <v>0</v>
      </c>
      <c r="AO1590" s="20">
        <f>IF(AA1590="węgiel",AF1590*'lista, wskaźniki'!$E$43,IF(AA1590="drewno",AF1590*'lista, wskaźniki'!$G$43,IF(AA1590="pellet",AF1590*'lista, wskaźniki'!$H$43,IF(AA1590="gaz z sieci",AF1590*'lista, wskaźniki'!$F$43,IF(AA1590="olej opałowy",AF1590*'lista, wskaźniki'!$I$43,0)))))</f>
        <v>0</v>
      </c>
      <c r="AP1590" s="20">
        <f>IF(AA1590="węgiel",AF1590*'lista, wskaźniki'!$E$44,IF(AA1590="drewno",AF1590*'lista, wskaźniki'!$G$44,IF(AA1590="pellet",AF1590*'lista, wskaźniki'!$H$44,IF(AA1590="gaz z sieci",AF1590*'lista, wskaźniki'!$F$44,IF(AA1590="olej opałowy",AF1590*'lista, wskaźniki'!$I$44,0)))))</f>
        <v>0</v>
      </c>
      <c r="AQ1590" s="20" t="b">
        <f>IF(Z1590="gaz",AH1590*1/3.6*'lista, wskaźniki'!$F$21,IF(Z1590="energia elektryczna",AH1590*1/3.6*'lista, wskaźniki'!$F$26))</f>
        <v>0</v>
      </c>
      <c r="AR1590" s="20" t="b">
        <f>IF(Z1590="gaz",AH1590*'lista, wskaźniki'!$F$42,IF(Z1590="energia elektryczna",AH1590*0))</f>
        <v>0</v>
      </c>
      <c r="AS1590" s="20" t="b">
        <f>IF(Z1590="gaz",AH1590*'lista, wskaźniki'!$F$43,IF(Z1590="energia elektryczna",AH1590*0))</f>
        <v>0</v>
      </c>
      <c r="AT1590" s="20" t="b">
        <f>IF(Z1590="gaz",AH1590*'lista, wskaźniki'!$F$44,IF(Z1590="energia elektryczna",AH1590*0))</f>
        <v>0</v>
      </c>
      <c r="AU1590" s="20">
        <f>AI1590*1/3.6*'lista, wskaźniki'!$F$21</f>
        <v>0</v>
      </c>
      <c r="AV1590" s="20">
        <f>AI1590*'lista, wskaźniki'!$F$42</f>
        <v>0</v>
      </c>
      <c r="AW1590" s="20">
        <f>AI1590*'lista, wskaźniki'!$F$43</f>
        <v>0</v>
      </c>
      <c r="AX1590" s="20">
        <f>AI1590*'lista, wskaźniki'!$F$44</f>
        <v>0</v>
      </c>
      <c r="AY1590" s="20">
        <f>AK1590*'lista, wskaźniki'!$F$26</f>
        <v>0</v>
      </c>
      <c r="AZ1590" s="20">
        <f t="shared" si="700"/>
        <v>0</v>
      </c>
      <c r="BA1590" s="20">
        <f t="shared" si="701"/>
        <v>0</v>
      </c>
      <c r="BB1590" s="20">
        <f t="shared" si="702"/>
        <v>0</v>
      </c>
      <c r="BC1590" s="20">
        <f t="shared" si="703"/>
        <v>0</v>
      </c>
      <c r="BD1590" s="1099"/>
      <c r="BE1590" s="1099"/>
      <c r="BF1590" s="1099"/>
      <c r="BG1590" s="1099"/>
      <c r="BH1590" s="103"/>
      <c r="BI1590" s="1099"/>
      <c r="BJ1590" s="103"/>
      <c r="BK1590" s="1099"/>
      <c r="BL1590" s="103"/>
      <c r="BM1590" s="103"/>
      <c r="BN1590" s="103"/>
      <c r="BO1590" s="103"/>
      <c r="BP1590" s="103"/>
      <c r="BQ1590" s="103" t="s">
        <v>120</v>
      </c>
      <c r="BR1590" s="103">
        <v>1</v>
      </c>
      <c r="BS1590" s="1093"/>
      <c r="BT1590" s="1093"/>
      <c r="BU1590" s="1093"/>
      <c r="BV1590" s="1093"/>
      <c r="BW1590" s="1093"/>
      <c r="BX1590" s="1093"/>
      <c r="BY1590" s="1096"/>
      <c r="CA1590" s="365" t="b">
        <f t="shared" si="704"/>
        <v>0</v>
      </c>
      <c r="CB1590" s="365" t="b">
        <f t="shared" si="705"/>
        <v>0</v>
      </c>
      <c r="CC1590" s="365">
        <f t="shared" si="706"/>
        <v>0</v>
      </c>
      <c r="CD1590" s="365" t="b">
        <f t="shared" si="707"/>
        <v>0</v>
      </c>
      <c r="CE1590" s="365" t="b">
        <f t="shared" si="708"/>
        <v>0</v>
      </c>
      <c r="CF1590" s="365" t="b">
        <f t="shared" si="709"/>
        <v>0</v>
      </c>
      <c r="CG1590" s="365" t="b">
        <f t="shared" si="710"/>
        <v>0</v>
      </c>
      <c r="CH1590" s="365" t="b">
        <f t="shared" si="711"/>
        <v>0</v>
      </c>
      <c r="CI1590" s="72" t="b">
        <f t="shared" si="712"/>
        <v>0</v>
      </c>
      <c r="CJ1590" s="72" t="b">
        <f t="shared" si="713"/>
        <v>0</v>
      </c>
      <c r="CK1590" s="72">
        <f t="shared" si="714"/>
        <v>0</v>
      </c>
      <c r="CL1590" s="72">
        <f t="shared" si="715"/>
        <v>0</v>
      </c>
      <c r="CM1590" s="72" t="b">
        <f t="shared" si="716"/>
        <v>0</v>
      </c>
      <c r="CN1590" s="72" t="b">
        <f t="shared" si="717"/>
        <v>0</v>
      </c>
      <c r="CP1590" s="13">
        <f t="shared" si="718"/>
        <v>0</v>
      </c>
      <c r="CQ1590" s="13" t="b">
        <f t="shared" si="719"/>
        <v>0</v>
      </c>
      <c r="CR1590" s="13" t="b">
        <f t="shared" si="720"/>
        <v>0</v>
      </c>
      <c r="CS1590" s="13" t="b">
        <f t="shared" si="726"/>
        <v>0</v>
      </c>
      <c r="CT1590" s="13" t="b">
        <f t="shared" si="725"/>
        <v>0</v>
      </c>
      <c r="CU1590" s="13" t="b">
        <f t="shared" si="727"/>
        <v>0</v>
      </c>
      <c r="CV1590" s="13" t="b">
        <f t="shared" si="721"/>
        <v>0</v>
      </c>
      <c r="CW1590" s="13" t="b">
        <f t="shared" si="722"/>
        <v>0</v>
      </c>
      <c r="CX1590" s="13" t="b">
        <f t="shared" si="723"/>
        <v>0</v>
      </c>
      <c r="CY1590" s="13" t="b">
        <f t="shared" si="724"/>
        <v>0</v>
      </c>
    </row>
    <row r="1591" spans="1:103" ht="15" thickBot="1">
      <c r="A1591" s="932"/>
      <c r="B1591" s="1099"/>
      <c r="C1591" s="1099"/>
      <c r="D1591" s="1099"/>
      <c r="E1591" s="1099"/>
      <c r="F1591" s="1099"/>
      <c r="G1591" s="1099"/>
      <c r="H1591" s="1099"/>
      <c r="I1591" s="1099"/>
      <c r="J1591" s="1099"/>
      <c r="K1591" s="1099"/>
      <c r="L1591" s="1099"/>
      <c r="M1591" s="1099"/>
      <c r="N1591" s="1099"/>
      <c r="O1591" s="1099"/>
      <c r="P1591" s="1099"/>
      <c r="Q1591" s="941"/>
      <c r="R1591" s="1099"/>
      <c r="S1591" s="1099"/>
      <c r="T1591" s="1099"/>
      <c r="U1591" s="1099"/>
      <c r="V1591" s="1099"/>
      <c r="W1591" s="103"/>
      <c r="X1591" s="103"/>
      <c r="Y1591" s="103"/>
      <c r="Z1591" s="103"/>
      <c r="AA1591" s="103" t="s">
        <v>38</v>
      </c>
      <c r="AB1591" s="104"/>
      <c r="AC1591" s="104"/>
      <c r="AD1591" s="103"/>
      <c r="AE1591" s="1099"/>
      <c r="AF1591" s="334">
        <f t="shared" si="699"/>
        <v>0</v>
      </c>
      <c r="AG1591" s="272">
        <f>IF(R1591="kompletna",Q1591*J1591*0.0036*'lista, wskaźniki'!$F$13, IF(R1591="częściowa",Q1591*J1591*0.0036*'lista, wskaźniki'!$F$14, IF(R1591="brak",Q1591*J1591*0.0036*'lista, wskaźniki'!$F$15,)))</f>
        <v>0</v>
      </c>
      <c r="AH1591" s="334">
        <f>IF(Y1591="inne",K1591*'lista, wskaźniki'!$E$35,IF(Y1591="to samo źródło",0,IF(Y1591=0,0)))</f>
        <v>0</v>
      </c>
      <c r="AI1591" s="334">
        <f>IF(AA1591="gaz z sieci",AC1591*'lista, wskaźniki'!$D$21)</f>
        <v>0</v>
      </c>
      <c r="AJ1591" s="272">
        <f>IF(AA1591="węgiel",AB1591*'lista, wskaźniki'!$D$20, IF('Sektor mieszkaniowy'!AA1591="drewno",'Sektor mieszkaniowy'!AB1591*'lista, wskaźniki'!$D$22,IF('Sektor mieszkaniowy'!AA1591="pellet",AB1591*'lista, wskaźniki'!$D$23,IF('Sektor mieszkaniowy'!AA1591="gaz z sieci",AB1591*'lista, wskaźniki'!$D$21,IF('Sektor mieszkaniowy'!AA1591="olej opałowy",'Sektor mieszkaniowy'!AB1591*'lista, wskaźniki'!$D$24)))))</f>
        <v>0</v>
      </c>
      <c r="AK1591" s="1102"/>
      <c r="AL1591" s="1099"/>
      <c r="AM1591" s="20">
        <f>IF(AA1591="węgiel",AF1591*1/3.6*'lista, wskaźniki'!$F$20,IF(AA1591="drewno",AF1591*1/3.6*'lista, wskaźniki'!$F$22,IF(AA1591="pellet",AF1591*1/3.6*'lista, wskaźniki'!$F$23,IF(AA1591="gaz z sieci",AF1591*1/3.6*'lista, wskaźniki'!$F$21,IF(AA1591="olej opałowy",AF1591*1/3.6*'lista, wskaźniki'!$F$24,0)))))</f>
        <v>0</v>
      </c>
      <c r="AN1591" s="20">
        <f>IF(AA1591="węgiel",AF1591*'lista, wskaźniki'!$E$42,IF(AA1591="drewno",AF1591*'lista, wskaźniki'!$G$42,IF(AA1591="pellet",AF1591*'lista, wskaźniki'!$H$42,IF(AA1591="gaz z sieci",AF1591*'lista, wskaźniki'!$F$42,IF(AA1591="olej opałowy",AF1591*'lista, wskaźniki'!$I$42,0)))))</f>
        <v>0</v>
      </c>
      <c r="AO1591" s="20">
        <f>IF(AA1591="węgiel",AF1591*'lista, wskaźniki'!$E$43,IF(AA1591="drewno",AF1591*'lista, wskaźniki'!$G$43,IF(AA1591="pellet",AF1591*'lista, wskaźniki'!$H$43,IF(AA1591="gaz z sieci",AF1591*'lista, wskaźniki'!$F$43,IF(AA1591="olej opałowy",AF1591*'lista, wskaźniki'!$I$43,0)))))</f>
        <v>0</v>
      </c>
      <c r="AP1591" s="20">
        <f>IF(AA1591="węgiel",AF1591*'lista, wskaźniki'!$E$44,IF(AA1591="drewno",AF1591*'lista, wskaźniki'!$G$44,IF(AA1591="pellet",AF1591*'lista, wskaźniki'!$H$44,IF(AA1591="gaz z sieci",AF1591*'lista, wskaźniki'!$F$44,IF(AA1591="olej opałowy",AF1591*'lista, wskaźniki'!$I$44,0)))))</f>
        <v>0</v>
      </c>
      <c r="AQ1591" s="20" t="b">
        <f>IF(Z1591="gaz",AH1591*1/3.6*'lista, wskaźniki'!$F$21,IF(Z1591="energia elektryczna",AH1591*1/3.6*'lista, wskaźniki'!$F$26))</f>
        <v>0</v>
      </c>
      <c r="AR1591" s="20" t="b">
        <f>IF(Z1591="gaz",AH1591*'lista, wskaźniki'!$F$42,IF(Z1591="energia elektryczna",AH1591*0))</f>
        <v>0</v>
      </c>
      <c r="AS1591" s="20" t="b">
        <f>IF(Z1591="gaz",AH1591*'lista, wskaźniki'!$F$43,IF(Z1591="energia elektryczna",AH1591*0))</f>
        <v>0</v>
      </c>
      <c r="AT1591" s="20" t="b">
        <f>IF(Z1591="gaz",AH1591*'lista, wskaźniki'!$F$44,IF(Z1591="energia elektryczna",AH1591*0))</f>
        <v>0</v>
      </c>
      <c r="AU1591" s="20">
        <f>AI1591*1/3.6*'lista, wskaźniki'!$F$21</f>
        <v>0</v>
      </c>
      <c r="AV1591" s="20">
        <f>AI1591*'lista, wskaźniki'!$F$42</f>
        <v>0</v>
      </c>
      <c r="AW1591" s="20">
        <f>AI1591*'lista, wskaźniki'!$F$43</f>
        <v>0</v>
      </c>
      <c r="AX1591" s="20">
        <f>AI1591*'lista, wskaźniki'!$F$44</f>
        <v>0</v>
      </c>
      <c r="AY1591" s="20">
        <f>AK1591*'lista, wskaźniki'!$F$26</f>
        <v>0</v>
      </c>
      <c r="AZ1591" s="20">
        <f t="shared" si="700"/>
        <v>0</v>
      </c>
      <c r="BA1591" s="20">
        <f t="shared" si="701"/>
        <v>0</v>
      </c>
      <c r="BB1591" s="20">
        <f t="shared" si="702"/>
        <v>0</v>
      </c>
      <c r="BC1591" s="20">
        <f t="shared" si="703"/>
        <v>0</v>
      </c>
      <c r="BD1591" s="1099"/>
      <c r="BE1591" s="1099"/>
      <c r="BF1591" s="1099"/>
      <c r="BG1591" s="1099"/>
      <c r="BH1591" s="103"/>
      <c r="BI1591" s="1099"/>
      <c r="BJ1591" s="103"/>
      <c r="BK1591" s="1099"/>
      <c r="BL1591" s="103"/>
      <c r="BM1591" s="103"/>
      <c r="BN1591" s="103"/>
      <c r="BO1591" s="103"/>
      <c r="BP1591" s="103"/>
      <c r="BQ1591" s="103"/>
      <c r="BR1591" s="103"/>
      <c r="BS1591" s="1093"/>
      <c r="BT1591" s="1093"/>
      <c r="BU1591" s="1093"/>
      <c r="BV1591" s="1093"/>
      <c r="BW1591" s="1093"/>
      <c r="BX1591" s="1093"/>
      <c r="BY1591" s="1096"/>
      <c r="CA1591" s="365" t="b">
        <f t="shared" si="704"/>
        <v>0</v>
      </c>
      <c r="CB1591" s="365" t="b">
        <f t="shared" si="705"/>
        <v>0</v>
      </c>
      <c r="CC1591" s="365" t="b">
        <f t="shared" si="706"/>
        <v>0</v>
      </c>
      <c r="CD1591" s="365">
        <f t="shared" si="707"/>
        <v>0</v>
      </c>
      <c r="CE1591" s="365" t="b">
        <f t="shared" si="708"/>
        <v>0</v>
      </c>
      <c r="CF1591" s="365" t="b">
        <f t="shared" si="709"/>
        <v>0</v>
      </c>
      <c r="CG1591" s="365" t="b">
        <f t="shared" si="710"/>
        <v>0</v>
      </c>
      <c r="CH1591" s="365">
        <f t="shared" si="711"/>
        <v>0</v>
      </c>
      <c r="CI1591" s="72" t="b">
        <f t="shared" si="712"/>
        <v>0</v>
      </c>
      <c r="CJ1591" s="72" t="b">
        <f t="shared" si="713"/>
        <v>0</v>
      </c>
      <c r="CK1591" s="72" t="b">
        <f t="shared" si="714"/>
        <v>0</v>
      </c>
      <c r="CL1591" s="72">
        <f t="shared" si="715"/>
        <v>0</v>
      </c>
      <c r="CM1591" s="72" t="b">
        <f t="shared" si="716"/>
        <v>0</v>
      </c>
      <c r="CN1591" s="72" t="b">
        <f t="shared" si="717"/>
        <v>0</v>
      </c>
      <c r="CP1591" s="13">
        <f t="shared" si="718"/>
        <v>0</v>
      </c>
      <c r="CQ1591" s="13" t="b">
        <f t="shared" si="719"/>
        <v>0</v>
      </c>
      <c r="CR1591" s="13" t="b">
        <f t="shared" si="720"/>
        <v>0</v>
      </c>
      <c r="CS1591" s="13" t="b">
        <f t="shared" si="726"/>
        <v>0</v>
      </c>
      <c r="CT1591" s="13" t="b">
        <f t="shared" si="725"/>
        <v>0</v>
      </c>
      <c r="CU1591" s="13" t="b">
        <f t="shared" si="727"/>
        <v>0</v>
      </c>
      <c r="CV1591" s="13" t="b">
        <f t="shared" si="721"/>
        <v>0</v>
      </c>
      <c r="CW1591" s="13" t="b">
        <f t="shared" si="722"/>
        <v>0</v>
      </c>
      <c r="CX1591" s="13" t="b">
        <f t="shared" si="723"/>
        <v>0</v>
      </c>
      <c r="CY1591" s="13" t="b">
        <f t="shared" si="724"/>
        <v>0</v>
      </c>
    </row>
    <row r="1592" spans="1:103" ht="15" thickBot="1">
      <c r="A1592" s="933"/>
      <c r="B1592" s="1100"/>
      <c r="C1592" s="1100"/>
      <c r="D1592" s="1100"/>
      <c r="E1592" s="1100"/>
      <c r="F1592" s="1100"/>
      <c r="G1592" s="1100"/>
      <c r="H1592" s="1100"/>
      <c r="I1592" s="1100"/>
      <c r="J1592" s="1100"/>
      <c r="K1592" s="1100"/>
      <c r="L1592" s="1100"/>
      <c r="M1592" s="1100"/>
      <c r="N1592" s="1100"/>
      <c r="O1592" s="1100"/>
      <c r="P1592" s="1100"/>
      <c r="Q1592" s="942"/>
      <c r="R1592" s="1100"/>
      <c r="S1592" s="1100"/>
      <c r="T1592" s="1100"/>
      <c r="U1592" s="1100"/>
      <c r="V1592" s="1100"/>
      <c r="W1592" s="105"/>
      <c r="X1592" s="105"/>
      <c r="Y1592" s="105"/>
      <c r="Z1592" s="105"/>
      <c r="AA1592" s="105" t="s">
        <v>37</v>
      </c>
      <c r="AB1592" s="106"/>
      <c r="AC1592" s="106"/>
      <c r="AD1592" s="105"/>
      <c r="AE1592" s="1100"/>
      <c r="AF1592" s="334">
        <f t="shared" si="699"/>
        <v>0</v>
      </c>
      <c r="AG1592" s="272">
        <f>IF(R1592="kompletna",Q1592*J1592*0.0036*'lista, wskaźniki'!$F$13, IF(R1592="częściowa",Q1592*J1592*0.0036*'lista, wskaźniki'!$F$14, IF(R1592="brak",Q1592*J1592*0.0036*'lista, wskaźniki'!$F$15,)))</f>
        <v>0</v>
      </c>
      <c r="AH1592" s="334">
        <f>IF(Y1592="inne",K1592*'lista, wskaźniki'!$E$35,IF(Y1592="to samo źródło",0,IF(Y1592=0,0)))</f>
        <v>0</v>
      </c>
      <c r="AI1592" s="334" t="b">
        <f>IF(AA1592="gaz z sieci",AC1592*'lista, wskaźniki'!$D$21)</f>
        <v>0</v>
      </c>
      <c r="AJ1592" s="272">
        <f>IF(AA1592="węgiel",AB1592*'lista, wskaźniki'!$D$20, IF('Sektor mieszkaniowy'!AA1592="drewno",'Sektor mieszkaniowy'!AB1592*'lista, wskaźniki'!$D$22,IF('Sektor mieszkaniowy'!AA1592="pellet",AB1592*'lista, wskaźniki'!$D$23,IF('Sektor mieszkaniowy'!AA1592="gaz z sieci",AB1592*'lista, wskaźniki'!$D$21,IF('Sektor mieszkaniowy'!AA1592="olej opałowy",'Sektor mieszkaniowy'!AB1592*'lista, wskaźniki'!$D$24)))))</f>
        <v>0</v>
      </c>
      <c r="AK1592" s="1103"/>
      <c r="AL1592" s="1100"/>
      <c r="AM1592" s="20">
        <f>IF(AA1592="węgiel",AF1592*1/3.6*'lista, wskaźniki'!$F$20,IF(AA1592="drewno",AF1592*1/3.6*'lista, wskaźniki'!$F$22,IF(AA1592="pellet",AF1592*1/3.6*'lista, wskaźniki'!$F$23,IF(AA1592="gaz z sieci",AF1592*1/3.6*'lista, wskaźniki'!$F$21,IF(AA1592="olej opałowy",AF1592*1/3.6*'lista, wskaźniki'!$F$24,0)))))</f>
        <v>0</v>
      </c>
      <c r="AN1592" s="20">
        <f>IF(AA1592="węgiel",AF1592*'lista, wskaźniki'!$E$42,IF(AA1592="drewno",AF1592*'lista, wskaźniki'!$G$42,IF(AA1592="pellet",AF1592*'lista, wskaźniki'!$H$42,IF(AA1592="gaz z sieci",AF1592*'lista, wskaźniki'!$F$42,IF(AA1592="olej opałowy",AF1592*'lista, wskaźniki'!$I$42,0)))))</f>
        <v>0</v>
      </c>
      <c r="AO1592" s="20">
        <f>IF(AA1592="węgiel",AF1592*'lista, wskaźniki'!$E$43,IF(AA1592="drewno",AF1592*'lista, wskaźniki'!$G$43,IF(AA1592="pellet",AF1592*'lista, wskaźniki'!$H$43,IF(AA1592="gaz z sieci",AF1592*'lista, wskaźniki'!$F$43,IF(AA1592="olej opałowy",AF1592*'lista, wskaźniki'!$I$43,0)))))</f>
        <v>0</v>
      </c>
      <c r="AP1592" s="20">
        <f>IF(AA1592="węgiel",AF1592*'lista, wskaźniki'!$E$44,IF(AA1592="drewno",AF1592*'lista, wskaźniki'!$G$44,IF(AA1592="pellet",AF1592*'lista, wskaźniki'!$H$44,IF(AA1592="gaz z sieci",AF1592*'lista, wskaźniki'!$F$44,IF(AA1592="olej opałowy",AF1592*'lista, wskaźniki'!$I$44,0)))))</f>
        <v>0</v>
      </c>
      <c r="AQ1592" s="20" t="b">
        <f>IF(Z1592="gaz",AH1592*1/3.6*'lista, wskaźniki'!$F$21,IF(Z1592="energia elektryczna",AH1592*1/3.6*'lista, wskaźniki'!$F$26))</f>
        <v>0</v>
      </c>
      <c r="AR1592" s="20" t="b">
        <f>IF(Z1592="gaz",AH1592*'lista, wskaźniki'!$F$42,IF(Z1592="energia elektryczna",AH1592*0))</f>
        <v>0</v>
      </c>
      <c r="AS1592" s="20" t="b">
        <f>IF(Z1592="gaz",AH1592*'lista, wskaźniki'!$F$43,IF(Z1592="energia elektryczna",AH1592*0))</f>
        <v>0</v>
      </c>
      <c r="AT1592" s="20" t="b">
        <f>IF(Z1592="gaz",AH1592*'lista, wskaźniki'!$F$44,IF(Z1592="energia elektryczna",AH1592*0))</f>
        <v>0</v>
      </c>
      <c r="AU1592" s="20">
        <f>AI1592*1/3.6*'lista, wskaźniki'!$F$21</f>
        <v>0</v>
      </c>
      <c r="AV1592" s="20">
        <f>AI1592*'lista, wskaźniki'!$F$42</f>
        <v>0</v>
      </c>
      <c r="AW1592" s="20">
        <f>AI1592*'lista, wskaźniki'!$F$43</f>
        <v>0</v>
      </c>
      <c r="AX1592" s="20">
        <f>AI1592*'lista, wskaźniki'!$F$44</f>
        <v>0</v>
      </c>
      <c r="AY1592" s="20">
        <f>AK1592*'lista, wskaźniki'!$F$26</f>
        <v>0</v>
      </c>
      <c r="AZ1592" s="20">
        <f t="shared" si="700"/>
        <v>0</v>
      </c>
      <c r="BA1592" s="20">
        <f t="shared" si="701"/>
        <v>0</v>
      </c>
      <c r="BB1592" s="20">
        <f t="shared" si="702"/>
        <v>0</v>
      </c>
      <c r="BC1592" s="20">
        <f t="shared" si="703"/>
        <v>0</v>
      </c>
      <c r="BD1592" s="1100"/>
      <c r="BE1592" s="1100"/>
      <c r="BF1592" s="1100"/>
      <c r="BG1592" s="1100"/>
      <c r="BH1592" s="105"/>
      <c r="BI1592" s="1100"/>
      <c r="BJ1592" s="105"/>
      <c r="BK1592" s="1100"/>
      <c r="BL1592" s="105"/>
      <c r="BM1592" s="105"/>
      <c r="BN1592" s="105"/>
      <c r="BO1592" s="105"/>
      <c r="BP1592" s="105"/>
      <c r="BQ1592" s="105"/>
      <c r="BR1592" s="105"/>
      <c r="BS1592" s="1094"/>
      <c r="BT1592" s="1094"/>
      <c r="BU1592" s="1094"/>
      <c r="BV1592" s="1094"/>
      <c r="BW1592" s="1094"/>
      <c r="BX1592" s="1094"/>
      <c r="BY1592" s="1097"/>
      <c r="CA1592" s="365" t="b">
        <f t="shared" si="704"/>
        <v>0</v>
      </c>
      <c r="CB1592" s="365" t="b">
        <f t="shared" si="705"/>
        <v>0</v>
      </c>
      <c r="CC1592" s="365" t="b">
        <f t="shared" si="706"/>
        <v>0</v>
      </c>
      <c r="CD1592" s="365" t="b">
        <f t="shared" si="707"/>
        <v>0</v>
      </c>
      <c r="CE1592" s="365">
        <f t="shared" si="708"/>
        <v>0</v>
      </c>
      <c r="CF1592" s="365" t="b">
        <f t="shared" si="709"/>
        <v>0</v>
      </c>
      <c r="CG1592" s="365" t="b">
        <f t="shared" si="710"/>
        <v>0</v>
      </c>
      <c r="CH1592" s="365" t="b">
        <f t="shared" si="711"/>
        <v>0</v>
      </c>
      <c r="CI1592" s="72" t="b">
        <f t="shared" si="712"/>
        <v>0</v>
      </c>
      <c r="CJ1592" s="72" t="b">
        <f t="shared" si="713"/>
        <v>0</v>
      </c>
      <c r="CK1592" s="72" t="b">
        <f t="shared" si="714"/>
        <v>0</v>
      </c>
      <c r="CL1592" s="72">
        <f t="shared" si="715"/>
        <v>0</v>
      </c>
      <c r="CM1592" s="72">
        <f t="shared" si="716"/>
        <v>0</v>
      </c>
      <c r="CN1592" s="72" t="b">
        <f t="shared" si="717"/>
        <v>0</v>
      </c>
      <c r="CP1592" s="13">
        <f t="shared" si="718"/>
        <v>0</v>
      </c>
      <c r="CQ1592" s="13" t="b">
        <f t="shared" si="719"/>
        <v>0</v>
      </c>
      <c r="CR1592" s="13" t="b">
        <f t="shared" si="720"/>
        <v>0</v>
      </c>
      <c r="CS1592" s="13" t="b">
        <f t="shared" si="726"/>
        <v>0</v>
      </c>
      <c r="CT1592" s="13" t="b">
        <f t="shared" si="725"/>
        <v>0</v>
      </c>
      <c r="CU1592" s="13" t="b">
        <f t="shared" si="727"/>
        <v>0</v>
      </c>
      <c r="CV1592" s="13" t="b">
        <f t="shared" si="721"/>
        <v>0</v>
      </c>
      <c r="CW1592" s="13" t="b">
        <f t="shared" si="722"/>
        <v>0</v>
      </c>
      <c r="CX1592" s="13" t="b">
        <f t="shared" si="723"/>
        <v>0</v>
      </c>
      <c r="CY1592" s="13" t="b">
        <f t="shared" si="724"/>
        <v>0</v>
      </c>
    </row>
    <row r="1593" spans="1:103" ht="15" thickBot="1">
      <c r="A1593" s="931">
        <v>319</v>
      </c>
      <c r="B1593" s="1098" t="s">
        <v>214</v>
      </c>
      <c r="C1593" s="1098"/>
      <c r="D1593" s="1098" t="s">
        <v>1</v>
      </c>
      <c r="E1593" s="1098" t="s">
        <v>5</v>
      </c>
      <c r="F1593" s="1098"/>
      <c r="G1593" s="1098"/>
      <c r="H1593" s="1098"/>
      <c r="I1593" s="1098" t="s">
        <v>10</v>
      </c>
      <c r="J1593" s="1098"/>
      <c r="K1593" s="1098"/>
      <c r="L1593" s="1098" t="s">
        <v>17</v>
      </c>
      <c r="M1593" s="1098"/>
      <c r="N1593" s="1098" t="s">
        <v>17</v>
      </c>
      <c r="O1593" s="1098"/>
      <c r="P1593" s="1098" t="s">
        <v>17</v>
      </c>
      <c r="Q1593" s="940">
        <f>IF(I1593="&lt;1966",'lista, wskaźniki'!$G$4,IF(I1593="1967-1985",'lista, wskaźniki'!$G$5,IF(I1593="1986-1992",'lista, wskaźniki'!$G$6,IF(I1593="1993-1996",'lista, wskaźniki'!$G$7,IF(I1593="&gt;1997",'lista, wskaźniki'!$G$8,IF(I1593=0,'lista, wskaźniki'!$G$4))))))</f>
        <v>290</v>
      </c>
      <c r="R1593" s="1098" t="s">
        <v>25</v>
      </c>
      <c r="S1593" s="1098" t="s">
        <v>27</v>
      </c>
      <c r="T1593" s="1098"/>
      <c r="U1593" s="1098"/>
      <c r="V1593" s="1098"/>
      <c r="W1593" s="101" t="s">
        <v>35</v>
      </c>
      <c r="X1593" s="101" t="s">
        <v>39</v>
      </c>
      <c r="Y1593" s="101" t="s">
        <v>42</v>
      </c>
      <c r="Z1593" s="101"/>
      <c r="AA1593" s="101" t="s">
        <v>35</v>
      </c>
      <c r="AB1593" s="102">
        <f>ROUND(AD1593/'lista, wskaźniki'!$A$130,0)</f>
        <v>1</v>
      </c>
      <c r="AC1593" s="102"/>
      <c r="AD1593" s="101">
        <v>1000</v>
      </c>
      <c r="AE1593" s="1098">
        <v>12</v>
      </c>
      <c r="AF1593" s="334">
        <f t="shared" si="699"/>
        <v>22.63</v>
      </c>
      <c r="AG1593" s="272">
        <f>IF(R1593="kompletna",Q1593*J1593*0.0036*'lista, wskaźniki'!$F$13, IF(R1593="częściowa",Q1593*J1593*0.0036*'lista, wskaźniki'!$F$14, IF(R1593="brak",Q1593*J1593*0.0036*'lista, wskaźniki'!$F$15,)))</f>
        <v>0</v>
      </c>
      <c r="AH1593" s="334">
        <f>IF(Y1593="inne",K1593*'lista, wskaźniki'!$E$35,IF(Y1593="to samo źródło",0,IF(Y1593=0,0)))</f>
        <v>0</v>
      </c>
      <c r="AI1593" s="334" t="b">
        <f>IF(AA1593="gaz z sieci",AC1593*'lista, wskaźniki'!$D$21)</f>
        <v>0</v>
      </c>
      <c r="AJ1593" s="272">
        <f>IF(AA1593="węgiel",AB1593*'lista, wskaźniki'!$D$20, IF('Sektor mieszkaniowy'!AA1593="drewno",'Sektor mieszkaniowy'!AB1593*'lista, wskaźniki'!$D$22,IF('Sektor mieszkaniowy'!AA1593="pellet",AB1593*'lista, wskaźniki'!$D$23,IF('Sektor mieszkaniowy'!AA1593="gaz z sieci",AB1593*'lista, wskaźniki'!$D$21,IF('Sektor mieszkaniowy'!AA1593="olej opałowy",'Sektor mieszkaniowy'!AB1593*'lista, wskaźniki'!$D$24)))))</f>
        <v>22.63</v>
      </c>
      <c r="AK1593" s="1101">
        <f>AL1593/'lista, wskaźniki'!$A$127</f>
        <v>3.8461538461538463</v>
      </c>
      <c r="AL1593" s="1098">
        <v>2500</v>
      </c>
      <c r="AM1593" s="20">
        <f>IF(AA1593="węgiel",AF1593*1/3.6*'lista, wskaźniki'!$F$20,IF(AA1593="drewno",AF1593*1/3.6*'lista, wskaźniki'!$F$22,IF(AA1593="pellet",AF1593*1/3.6*'lista, wskaźniki'!$F$23,IF(AA1593="gaz z sieci",AF1593*1/3.6*'lista, wskaźniki'!$F$21,IF(AA1593="olej opałowy",AF1593*1/3.6*'lista, wskaźniki'!$F$24,0)))))</f>
        <v>2.1437398999999999</v>
      </c>
      <c r="AN1593" s="20">
        <f>IF(AA1593="węgiel",AF1593*'lista, wskaźniki'!$E$42,IF(AA1593="drewno",AF1593*'lista, wskaźniki'!$G$42,IF(AA1593="pellet",AF1593*'lista, wskaźniki'!$H$42,IF(AA1593="gaz z sieci",AF1593*'lista, wskaźniki'!$F$42,IF(AA1593="olej opałowy",AF1593*'lista, wskaźniki'!$I$42,0)))))</f>
        <v>8.5994000000000001E-3</v>
      </c>
      <c r="AO1593" s="20">
        <f>IF(AA1593="węgiel",AF1593*'lista, wskaźniki'!$E$43,IF(AA1593="drewno",AF1593*'lista, wskaźniki'!$G$43,IF(AA1593="pellet",AF1593*'lista, wskaźniki'!$H$43,IF(AA1593="gaz z sieci",AF1593*'lista, wskaźniki'!$F$43,IF(AA1593="olej opałowy",AF1593*'lista, wskaźniki'!$I$43,0)))))</f>
        <v>8.1468000000000009E-3</v>
      </c>
      <c r="AP1593" s="20">
        <f>IF(AA1593="węgiel",AF1593*'lista, wskaźniki'!$E$44,IF(AA1593="drewno",AF1593*'lista, wskaźniki'!$G$44,IF(AA1593="pellet",AF1593*'lista, wskaźniki'!$H$44,IF(AA1593="gaz z sieci",AF1593*'lista, wskaźniki'!$F$44,IF(AA1593="olej opałowy",AF1593*'lista, wskaźniki'!$I$44,0)))))</f>
        <v>6.1101000000000002E-6</v>
      </c>
      <c r="AQ1593" s="20" t="b">
        <f>IF(Z1593="gaz",AH1593*1/3.6*'lista, wskaźniki'!$F$21,IF(Z1593="energia elektryczna",AH1593*1/3.6*'lista, wskaźniki'!$F$26))</f>
        <v>0</v>
      </c>
      <c r="AR1593" s="20" t="b">
        <f>IF(Z1593="gaz",AH1593*'lista, wskaźniki'!$F$42,IF(Z1593="energia elektryczna",AH1593*0))</f>
        <v>0</v>
      </c>
      <c r="AS1593" s="20" t="b">
        <f>IF(Z1593="gaz",AH1593*'lista, wskaźniki'!$F$43,IF(Z1593="energia elektryczna",AH1593*0))</f>
        <v>0</v>
      </c>
      <c r="AT1593" s="20" t="b">
        <f>IF(Z1593="gaz",AH1593*'lista, wskaźniki'!$F$44,IF(Z1593="energia elektryczna",AH1593*0))</f>
        <v>0</v>
      </c>
      <c r="AU1593" s="20">
        <f>AI1593*1/3.6*'lista, wskaźniki'!$F$21</f>
        <v>0</v>
      </c>
      <c r="AV1593" s="20">
        <f>AI1593*'lista, wskaźniki'!$F$42</f>
        <v>0</v>
      </c>
      <c r="AW1593" s="20">
        <f>AI1593*'lista, wskaźniki'!$F$43</f>
        <v>0</v>
      </c>
      <c r="AX1593" s="20">
        <f>AI1593*'lista, wskaźniki'!$F$44</f>
        <v>0</v>
      </c>
      <c r="AY1593" s="20">
        <f>AK1593*'lista, wskaźniki'!$F$26</f>
        <v>3.4230769230769234</v>
      </c>
      <c r="AZ1593" s="20">
        <f t="shared" si="700"/>
        <v>5.5668168230769233</v>
      </c>
      <c r="BA1593" s="20">
        <f t="shared" si="701"/>
        <v>8.5994000000000001E-3</v>
      </c>
      <c r="BB1593" s="20">
        <f t="shared" si="702"/>
        <v>8.1468000000000009E-3</v>
      </c>
      <c r="BC1593" s="20">
        <f t="shared" si="703"/>
        <v>6.1101000000000002E-6</v>
      </c>
      <c r="BD1593" s="1098" t="s">
        <v>16</v>
      </c>
      <c r="BE1593" s="1098" t="s">
        <v>17</v>
      </c>
      <c r="BF1593" s="1098" t="s">
        <v>17</v>
      </c>
      <c r="BG1593" s="1098" t="s">
        <v>17</v>
      </c>
      <c r="BH1593" s="101"/>
      <c r="BI1593" s="1098" t="s">
        <v>17</v>
      </c>
      <c r="BJ1593" s="101"/>
      <c r="BK1593" s="1098" t="s">
        <v>17</v>
      </c>
      <c r="BL1593" s="101"/>
      <c r="BM1593" s="101"/>
      <c r="BN1593" s="101"/>
      <c r="BO1593" s="101" t="s">
        <v>57</v>
      </c>
      <c r="BP1593" s="101" t="s">
        <v>52</v>
      </c>
      <c r="BQ1593" s="101"/>
      <c r="BR1593" s="101"/>
      <c r="BS1593" s="1092"/>
      <c r="BT1593" s="1092"/>
      <c r="BU1593" s="1092"/>
      <c r="BV1593" s="1092"/>
      <c r="BW1593" s="1092"/>
      <c r="BX1593" s="1092"/>
      <c r="BY1593" s="1095"/>
      <c r="CA1593" s="365">
        <f t="shared" si="704"/>
        <v>22.63</v>
      </c>
      <c r="CB1593" s="365" t="b">
        <f t="shared" si="705"/>
        <v>0</v>
      </c>
      <c r="CC1593" s="365" t="b">
        <f t="shared" si="706"/>
        <v>0</v>
      </c>
      <c r="CD1593" s="365" t="b">
        <f t="shared" si="707"/>
        <v>0</v>
      </c>
      <c r="CE1593" s="365" t="b">
        <f t="shared" si="708"/>
        <v>0</v>
      </c>
      <c r="CF1593" s="365" t="b">
        <f t="shared" si="709"/>
        <v>0</v>
      </c>
      <c r="CG1593" s="365" t="b">
        <f t="shared" si="710"/>
        <v>0</v>
      </c>
      <c r="CH1593" s="365" t="b">
        <f t="shared" si="711"/>
        <v>0</v>
      </c>
      <c r="CI1593" s="72">
        <f t="shared" si="712"/>
        <v>22.63</v>
      </c>
      <c r="CJ1593" s="72" t="b">
        <f t="shared" si="713"/>
        <v>0</v>
      </c>
      <c r="CK1593" s="72" t="b">
        <f t="shared" si="714"/>
        <v>0</v>
      </c>
      <c r="CL1593" s="72">
        <f t="shared" si="715"/>
        <v>0</v>
      </c>
      <c r="CM1593" s="72" t="b">
        <f t="shared" si="716"/>
        <v>0</v>
      </c>
      <c r="CN1593" s="72" t="b">
        <f t="shared" si="717"/>
        <v>0</v>
      </c>
      <c r="CP1593" s="13">
        <f t="shared" si="718"/>
        <v>0</v>
      </c>
      <c r="CQ1593" s="13">
        <f t="shared" si="719"/>
        <v>0</v>
      </c>
      <c r="CR1593" s="13" t="b">
        <f t="shared" si="720"/>
        <v>0</v>
      </c>
      <c r="CS1593" s="13">
        <f t="shared" si="726"/>
        <v>0</v>
      </c>
      <c r="CT1593" s="13" t="b">
        <f t="shared" si="725"/>
        <v>0</v>
      </c>
      <c r="CU1593" s="13">
        <f t="shared" si="727"/>
        <v>0</v>
      </c>
      <c r="CV1593" s="13" t="b">
        <f t="shared" si="721"/>
        <v>0</v>
      </c>
      <c r="CW1593" s="13">
        <f t="shared" si="722"/>
        <v>0</v>
      </c>
      <c r="CX1593" s="13" t="b">
        <f t="shared" si="723"/>
        <v>0</v>
      </c>
      <c r="CY1593" s="13">
        <f t="shared" si="724"/>
        <v>0</v>
      </c>
    </row>
    <row r="1594" spans="1:103" ht="15" thickBot="1">
      <c r="A1594" s="932"/>
      <c r="B1594" s="1099"/>
      <c r="C1594" s="1099"/>
      <c r="D1594" s="1099"/>
      <c r="E1594" s="1099"/>
      <c r="F1594" s="1099"/>
      <c r="G1594" s="1099"/>
      <c r="H1594" s="1099"/>
      <c r="I1594" s="1099"/>
      <c r="J1594" s="1099"/>
      <c r="K1594" s="1099"/>
      <c r="L1594" s="1099"/>
      <c r="M1594" s="1099"/>
      <c r="N1594" s="1099"/>
      <c r="O1594" s="1099"/>
      <c r="P1594" s="1099"/>
      <c r="Q1594" s="941"/>
      <c r="R1594" s="1099"/>
      <c r="S1594" s="1099"/>
      <c r="T1594" s="1099"/>
      <c r="U1594" s="1099"/>
      <c r="V1594" s="1099"/>
      <c r="W1594" s="20" t="s">
        <v>36</v>
      </c>
      <c r="X1594" s="103"/>
      <c r="Y1594" s="103"/>
      <c r="Z1594" s="103"/>
      <c r="AA1594" s="103" t="s">
        <v>36</v>
      </c>
      <c r="AB1594" s="104">
        <f>ROUND(AD1594/'lista, wskaźniki'!$A$133,0)</f>
        <v>2</v>
      </c>
      <c r="AC1594" s="104"/>
      <c r="AD1594" s="103">
        <v>600</v>
      </c>
      <c r="AE1594" s="1099"/>
      <c r="AF1594" s="334">
        <f t="shared" ref="AF1594:AF1658" si="728">IF(AG1594&gt;0,(AJ1594+AG1594)/2,AJ1594)</f>
        <v>31.2</v>
      </c>
      <c r="AG1594" s="272">
        <f>IF(R1594="kompletna",Q1594*J1594*0.0036*'lista, wskaźniki'!$F$13, IF(R1594="częściowa",Q1594*J1594*0.0036*'lista, wskaźniki'!$F$14, IF(R1594="brak",Q1594*J1594*0.0036*'lista, wskaźniki'!$F$15,)))</f>
        <v>0</v>
      </c>
      <c r="AH1594" s="334">
        <f>IF(Y1594="inne",K1594*'lista, wskaźniki'!$E$35,IF(Y1594="to samo źródło",0,IF(Y1594=0,0)))</f>
        <v>0</v>
      </c>
      <c r="AI1594" s="334" t="b">
        <f>IF(AA1594="gaz z sieci",AC1594*'lista, wskaźniki'!$D$21)</f>
        <v>0</v>
      </c>
      <c r="AJ1594" s="272">
        <f>IF(AA1594="węgiel",AB1594*'lista, wskaźniki'!$D$20, IF('Sektor mieszkaniowy'!AA1594="drewno",'Sektor mieszkaniowy'!AB1594*'lista, wskaźniki'!$D$22,IF('Sektor mieszkaniowy'!AA1594="pellet",AB1594*'lista, wskaźniki'!$D$23,IF('Sektor mieszkaniowy'!AA1594="gaz z sieci",AB1594*'lista, wskaźniki'!$D$21,IF('Sektor mieszkaniowy'!AA1594="olej opałowy",'Sektor mieszkaniowy'!AB1594*'lista, wskaźniki'!$D$24)))))</f>
        <v>31.2</v>
      </c>
      <c r="AK1594" s="1102"/>
      <c r="AL1594" s="1099"/>
      <c r="AM1594" s="20">
        <f>IF(AA1594="węgiel",AF1594*1/3.6*'lista, wskaźniki'!$F$20,IF(AA1594="drewno",AF1594*1/3.6*'lista, wskaźniki'!$F$22,IF(AA1594="pellet",AF1594*1/3.6*'lista, wskaźniki'!$F$23,IF(AA1594="gaz z sieci",AF1594*1/3.6*'lista, wskaźniki'!$F$21,IF(AA1594="olej opałowy",AF1594*1/3.6*'lista, wskaźniki'!$F$24,0)))))</f>
        <v>0</v>
      </c>
      <c r="AN1594" s="20">
        <f>IF(AA1594="węgiel",AF1594*'lista, wskaźniki'!$E$42,IF(AA1594="drewno",AF1594*'lista, wskaźniki'!$G$42,IF(AA1594="pellet",AF1594*'lista, wskaźniki'!$H$42,IF(AA1594="gaz z sieci",AF1594*'lista, wskaźniki'!$F$42,IF(AA1594="olej opałowy",AF1594*'lista, wskaźniki'!$I$42,0)))))</f>
        <v>2.5271999999999999E-2</v>
      </c>
      <c r="AO1594" s="20">
        <f>IF(AA1594="węgiel",AF1594*'lista, wskaźniki'!$E$43,IF(AA1594="drewno",AF1594*'lista, wskaźniki'!$G$43,IF(AA1594="pellet",AF1594*'lista, wskaźniki'!$H$43,IF(AA1594="gaz z sieci",AF1594*'lista, wskaźniki'!$F$43,IF(AA1594="olej opałowy",AF1594*'lista, wskaźniki'!$I$43,0)))))</f>
        <v>2.5271999999999999E-2</v>
      </c>
      <c r="AP1594" s="20">
        <f>IF(AA1594="węgiel",AF1594*'lista, wskaźniki'!$E$44,IF(AA1594="drewno",AF1594*'lista, wskaźniki'!$G$44,IF(AA1594="pellet",AF1594*'lista, wskaźniki'!$H$44,IF(AA1594="gaz z sieci",AF1594*'lista, wskaźniki'!$F$44,IF(AA1594="olej opałowy",AF1594*'lista, wskaźniki'!$I$44,0)))))</f>
        <v>7.7999999999999999E-6</v>
      </c>
      <c r="AQ1594" s="20" t="b">
        <f>IF(Z1594="gaz",AH1594*1/3.6*'lista, wskaźniki'!$F$21,IF(Z1594="energia elektryczna",AH1594*1/3.6*'lista, wskaźniki'!$F$26))</f>
        <v>0</v>
      </c>
      <c r="AR1594" s="20" t="b">
        <f>IF(Z1594="gaz",AH1594*'lista, wskaźniki'!$F$42,IF(Z1594="energia elektryczna",AH1594*0))</f>
        <v>0</v>
      </c>
      <c r="AS1594" s="20" t="b">
        <f>IF(Z1594="gaz",AH1594*'lista, wskaźniki'!$F$43,IF(Z1594="energia elektryczna",AH1594*0))</f>
        <v>0</v>
      </c>
      <c r="AT1594" s="20" t="b">
        <f>IF(Z1594="gaz",AH1594*'lista, wskaźniki'!$F$44,IF(Z1594="energia elektryczna",AH1594*0))</f>
        <v>0</v>
      </c>
      <c r="AU1594" s="20">
        <f>AI1594*1/3.6*'lista, wskaźniki'!$F$21</f>
        <v>0</v>
      </c>
      <c r="AV1594" s="20">
        <f>AI1594*'lista, wskaźniki'!$F$42</f>
        <v>0</v>
      </c>
      <c r="AW1594" s="20">
        <f>AI1594*'lista, wskaźniki'!$F$43</f>
        <v>0</v>
      </c>
      <c r="AX1594" s="20">
        <f>AI1594*'lista, wskaźniki'!$F$44</f>
        <v>0</v>
      </c>
      <c r="AY1594" s="20">
        <f>AK1594*'lista, wskaźniki'!$F$26</f>
        <v>0</v>
      </c>
      <c r="AZ1594" s="20">
        <f t="shared" si="700"/>
        <v>0</v>
      </c>
      <c r="BA1594" s="20">
        <f t="shared" si="701"/>
        <v>2.5271999999999999E-2</v>
      </c>
      <c r="BB1594" s="20">
        <f t="shared" si="702"/>
        <v>2.5271999999999999E-2</v>
      </c>
      <c r="BC1594" s="20">
        <f t="shared" si="703"/>
        <v>7.7999999999999999E-6</v>
      </c>
      <c r="BD1594" s="1099"/>
      <c r="BE1594" s="1099"/>
      <c r="BF1594" s="1099"/>
      <c r="BG1594" s="1099"/>
      <c r="BH1594" s="103"/>
      <c r="BI1594" s="1099"/>
      <c r="BJ1594" s="103"/>
      <c r="BK1594" s="1099"/>
      <c r="BL1594" s="103"/>
      <c r="BM1594" s="103"/>
      <c r="BN1594" s="103"/>
      <c r="BO1594" s="103"/>
      <c r="BP1594" s="103"/>
      <c r="BQ1594" s="103"/>
      <c r="BR1594" s="103"/>
      <c r="BS1594" s="1093"/>
      <c r="BT1594" s="1093"/>
      <c r="BU1594" s="1093"/>
      <c r="BV1594" s="1093"/>
      <c r="BW1594" s="1093"/>
      <c r="BX1594" s="1093"/>
      <c r="BY1594" s="1096"/>
      <c r="CA1594" s="365" t="b">
        <f t="shared" si="704"/>
        <v>0</v>
      </c>
      <c r="CB1594" s="365">
        <f t="shared" si="705"/>
        <v>31.2</v>
      </c>
      <c r="CC1594" s="365" t="b">
        <f t="shared" si="706"/>
        <v>0</v>
      </c>
      <c r="CD1594" s="365" t="b">
        <f t="shared" si="707"/>
        <v>0</v>
      </c>
      <c r="CE1594" s="365" t="b">
        <f t="shared" si="708"/>
        <v>0</v>
      </c>
      <c r="CF1594" s="365" t="b">
        <f t="shared" si="709"/>
        <v>0</v>
      </c>
      <c r="CG1594" s="365" t="b">
        <f t="shared" si="710"/>
        <v>0</v>
      </c>
      <c r="CH1594" s="365" t="b">
        <f t="shared" si="711"/>
        <v>0</v>
      </c>
      <c r="CI1594" s="72" t="b">
        <f t="shared" si="712"/>
        <v>0</v>
      </c>
      <c r="CJ1594" s="72">
        <f t="shared" si="713"/>
        <v>31.2</v>
      </c>
      <c r="CK1594" s="72" t="b">
        <f t="shared" si="714"/>
        <v>0</v>
      </c>
      <c r="CL1594" s="72">
        <f t="shared" si="715"/>
        <v>0</v>
      </c>
      <c r="CM1594" s="72" t="b">
        <f t="shared" si="716"/>
        <v>0</v>
      </c>
      <c r="CN1594" s="72" t="b">
        <f t="shared" si="717"/>
        <v>0</v>
      </c>
      <c r="CP1594" s="13">
        <f t="shared" si="718"/>
        <v>0</v>
      </c>
      <c r="CQ1594" s="13" t="b">
        <f t="shared" si="719"/>
        <v>0</v>
      </c>
      <c r="CR1594" s="13" t="b">
        <f t="shared" si="720"/>
        <v>0</v>
      </c>
      <c r="CS1594" s="13" t="b">
        <f t="shared" si="726"/>
        <v>0</v>
      </c>
      <c r="CT1594" s="13" t="b">
        <f t="shared" si="725"/>
        <v>0</v>
      </c>
      <c r="CU1594" s="13" t="b">
        <f t="shared" si="727"/>
        <v>0</v>
      </c>
      <c r="CV1594" s="13" t="b">
        <f t="shared" si="721"/>
        <v>0</v>
      </c>
      <c r="CW1594" s="13" t="b">
        <f t="shared" si="722"/>
        <v>0</v>
      </c>
      <c r="CX1594" s="13" t="b">
        <f t="shared" si="723"/>
        <v>0</v>
      </c>
      <c r="CY1594" s="13" t="b">
        <f t="shared" si="724"/>
        <v>0</v>
      </c>
    </row>
    <row r="1595" spans="1:103" ht="15" thickBot="1">
      <c r="A1595" s="932"/>
      <c r="B1595" s="1099"/>
      <c r="C1595" s="1099"/>
      <c r="D1595" s="1099"/>
      <c r="E1595" s="1099"/>
      <c r="F1595" s="1099"/>
      <c r="G1595" s="1099"/>
      <c r="H1595" s="1099"/>
      <c r="I1595" s="1099"/>
      <c r="J1595" s="1099"/>
      <c r="K1595" s="1099"/>
      <c r="L1595" s="1099"/>
      <c r="M1595" s="1099"/>
      <c r="N1595" s="1099"/>
      <c r="O1595" s="1099"/>
      <c r="P1595" s="1099"/>
      <c r="Q1595" s="941"/>
      <c r="R1595" s="1099"/>
      <c r="S1595" s="1099"/>
      <c r="T1595" s="1099"/>
      <c r="U1595" s="1099"/>
      <c r="V1595" s="1099"/>
      <c r="W1595" s="103"/>
      <c r="X1595" s="103"/>
      <c r="Y1595" s="103"/>
      <c r="Z1595" s="103"/>
      <c r="AA1595" s="103" t="s">
        <v>50</v>
      </c>
      <c r="AB1595" s="104"/>
      <c r="AC1595" s="104"/>
      <c r="AD1595" s="103"/>
      <c r="AE1595" s="1099"/>
      <c r="AF1595" s="334">
        <f t="shared" si="728"/>
        <v>0</v>
      </c>
      <c r="AG1595" s="272">
        <f>IF(R1595="kompletna",Q1595*J1595*0.0036*'lista, wskaźniki'!$F$13, IF(R1595="częściowa",Q1595*J1595*0.0036*'lista, wskaźniki'!$F$14, IF(R1595="brak",Q1595*J1595*0.0036*'lista, wskaźniki'!$F$15,)))</f>
        <v>0</v>
      </c>
      <c r="AH1595" s="334">
        <f>IF(Y1595="inne",K1595*'lista, wskaźniki'!$E$35,IF(Y1595="to samo źródło",0,IF(Y1595=0,0)))</f>
        <v>0</v>
      </c>
      <c r="AI1595" s="334" t="b">
        <f>IF(AA1595="gaz z sieci",AC1595*'lista, wskaźniki'!$D$21)</f>
        <v>0</v>
      </c>
      <c r="AJ1595" s="272">
        <f>IF(AA1595="węgiel",AB1595*'lista, wskaźniki'!$D$20, IF('Sektor mieszkaniowy'!AA1595="drewno",'Sektor mieszkaniowy'!AB1595*'lista, wskaźniki'!$D$22,IF('Sektor mieszkaniowy'!AA1595="pellet",AB1595*'lista, wskaźniki'!$D$23,IF('Sektor mieszkaniowy'!AA1595="gaz z sieci",AB1595*'lista, wskaźniki'!$D$21,IF('Sektor mieszkaniowy'!AA1595="olej opałowy",'Sektor mieszkaniowy'!AB1595*'lista, wskaźniki'!$D$24)))))</f>
        <v>0</v>
      </c>
      <c r="AK1595" s="1102"/>
      <c r="AL1595" s="1099"/>
      <c r="AM1595" s="20">
        <f>IF(AA1595="węgiel",AF1595*1/3.6*'lista, wskaźniki'!$F$20,IF(AA1595="drewno",AF1595*1/3.6*'lista, wskaźniki'!$F$22,IF(AA1595="pellet",AF1595*1/3.6*'lista, wskaźniki'!$F$23,IF(AA1595="gaz z sieci",AF1595*1/3.6*'lista, wskaźniki'!$F$21,IF(AA1595="olej opałowy",AF1595*1/3.6*'lista, wskaźniki'!$F$24,0)))))</f>
        <v>0</v>
      </c>
      <c r="AN1595" s="20">
        <f>IF(AA1595="węgiel",AF1595*'lista, wskaźniki'!$E$42,IF(AA1595="drewno",AF1595*'lista, wskaźniki'!$G$42,IF(AA1595="pellet",AF1595*'lista, wskaźniki'!$H$42,IF(AA1595="gaz z sieci",AF1595*'lista, wskaźniki'!$F$42,IF(AA1595="olej opałowy",AF1595*'lista, wskaźniki'!$I$42,0)))))</f>
        <v>0</v>
      </c>
      <c r="AO1595" s="20">
        <f>IF(AA1595="węgiel",AF1595*'lista, wskaźniki'!$E$43,IF(AA1595="drewno",AF1595*'lista, wskaźniki'!$G$43,IF(AA1595="pellet",AF1595*'lista, wskaźniki'!$H$43,IF(AA1595="gaz z sieci",AF1595*'lista, wskaźniki'!$F$43,IF(AA1595="olej opałowy",AF1595*'lista, wskaźniki'!$I$43,0)))))</f>
        <v>0</v>
      </c>
      <c r="AP1595" s="20">
        <f>IF(AA1595="węgiel",AF1595*'lista, wskaźniki'!$E$44,IF(AA1595="drewno",AF1595*'lista, wskaźniki'!$G$44,IF(AA1595="pellet",AF1595*'lista, wskaźniki'!$H$44,IF(AA1595="gaz z sieci",AF1595*'lista, wskaźniki'!$F$44,IF(AA1595="olej opałowy",AF1595*'lista, wskaźniki'!$I$44,0)))))</f>
        <v>0</v>
      </c>
      <c r="AQ1595" s="20" t="b">
        <f>IF(Z1595="gaz",AH1595*1/3.6*'lista, wskaźniki'!$F$21,IF(Z1595="energia elektryczna",AH1595*1/3.6*'lista, wskaźniki'!$F$26))</f>
        <v>0</v>
      </c>
      <c r="AR1595" s="20" t="b">
        <f>IF(Z1595="gaz",AH1595*'lista, wskaźniki'!$F$42,IF(Z1595="energia elektryczna",AH1595*0))</f>
        <v>0</v>
      </c>
      <c r="AS1595" s="20" t="b">
        <f>IF(Z1595="gaz",AH1595*'lista, wskaźniki'!$F$43,IF(Z1595="energia elektryczna",AH1595*0))</f>
        <v>0</v>
      </c>
      <c r="AT1595" s="20" t="b">
        <f>IF(Z1595="gaz",AH1595*'lista, wskaźniki'!$F$44,IF(Z1595="energia elektryczna",AH1595*0))</f>
        <v>0</v>
      </c>
      <c r="AU1595" s="20">
        <f>AI1595*1/3.6*'lista, wskaźniki'!$F$21</f>
        <v>0</v>
      </c>
      <c r="AV1595" s="20">
        <f>AI1595*'lista, wskaźniki'!$F$42</f>
        <v>0</v>
      </c>
      <c r="AW1595" s="20">
        <f>AI1595*'lista, wskaźniki'!$F$43</f>
        <v>0</v>
      </c>
      <c r="AX1595" s="20">
        <f>AI1595*'lista, wskaźniki'!$F$44</f>
        <v>0</v>
      </c>
      <c r="AY1595" s="20">
        <f>AK1595*'lista, wskaźniki'!$F$26</f>
        <v>0</v>
      </c>
      <c r="AZ1595" s="20">
        <f t="shared" si="700"/>
        <v>0</v>
      </c>
      <c r="BA1595" s="20">
        <f t="shared" si="701"/>
        <v>0</v>
      </c>
      <c r="BB1595" s="20">
        <f t="shared" si="702"/>
        <v>0</v>
      </c>
      <c r="BC1595" s="20">
        <f t="shared" si="703"/>
        <v>0</v>
      </c>
      <c r="BD1595" s="1099"/>
      <c r="BE1595" s="1099"/>
      <c r="BF1595" s="1099"/>
      <c r="BG1595" s="1099"/>
      <c r="BH1595" s="103"/>
      <c r="BI1595" s="1099"/>
      <c r="BJ1595" s="103"/>
      <c r="BK1595" s="1099"/>
      <c r="BL1595" s="103"/>
      <c r="BM1595" s="103"/>
      <c r="BN1595" s="103"/>
      <c r="BO1595" s="103"/>
      <c r="BP1595" s="103"/>
      <c r="BQ1595" s="103"/>
      <c r="BR1595" s="103"/>
      <c r="BS1595" s="1093"/>
      <c r="BT1595" s="1093"/>
      <c r="BU1595" s="1093"/>
      <c r="BV1595" s="1093"/>
      <c r="BW1595" s="1093"/>
      <c r="BX1595" s="1093"/>
      <c r="BY1595" s="1096"/>
      <c r="CA1595" s="365" t="b">
        <f t="shared" si="704"/>
        <v>0</v>
      </c>
      <c r="CB1595" s="365" t="b">
        <f t="shared" si="705"/>
        <v>0</v>
      </c>
      <c r="CC1595" s="365">
        <f t="shared" si="706"/>
        <v>0</v>
      </c>
      <c r="CD1595" s="365" t="b">
        <f t="shared" si="707"/>
        <v>0</v>
      </c>
      <c r="CE1595" s="365" t="b">
        <f t="shared" si="708"/>
        <v>0</v>
      </c>
      <c r="CF1595" s="365" t="b">
        <f t="shared" si="709"/>
        <v>0</v>
      </c>
      <c r="CG1595" s="365" t="b">
        <f t="shared" si="710"/>
        <v>0</v>
      </c>
      <c r="CH1595" s="365" t="b">
        <f t="shared" si="711"/>
        <v>0</v>
      </c>
      <c r="CI1595" s="72" t="b">
        <f t="shared" si="712"/>
        <v>0</v>
      </c>
      <c r="CJ1595" s="72" t="b">
        <f t="shared" si="713"/>
        <v>0</v>
      </c>
      <c r="CK1595" s="72">
        <f t="shared" si="714"/>
        <v>0</v>
      </c>
      <c r="CL1595" s="72">
        <f t="shared" si="715"/>
        <v>0</v>
      </c>
      <c r="CM1595" s="72" t="b">
        <f t="shared" si="716"/>
        <v>0</v>
      </c>
      <c r="CN1595" s="72" t="b">
        <f t="shared" si="717"/>
        <v>0</v>
      </c>
      <c r="CP1595" s="13">
        <f t="shared" si="718"/>
        <v>0</v>
      </c>
      <c r="CQ1595" s="13" t="b">
        <f t="shared" si="719"/>
        <v>0</v>
      </c>
      <c r="CR1595" s="13" t="b">
        <f t="shared" si="720"/>
        <v>0</v>
      </c>
      <c r="CS1595" s="13" t="b">
        <f t="shared" si="726"/>
        <v>0</v>
      </c>
      <c r="CT1595" s="13" t="b">
        <f t="shared" si="725"/>
        <v>0</v>
      </c>
      <c r="CU1595" s="13" t="b">
        <f t="shared" si="727"/>
        <v>0</v>
      </c>
      <c r="CV1595" s="13" t="b">
        <f t="shared" si="721"/>
        <v>0</v>
      </c>
      <c r="CW1595" s="13" t="b">
        <f t="shared" si="722"/>
        <v>0</v>
      </c>
      <c r="CX1595" s="13" t="b">
        <f t="shared" si="723"/>
        <v>0</v>
      </c>
      <c r="CY1595" s="13" t="b">
        <f t="shared" si="724"/>
        <v>0</v>
      </c>
    </row>
    <row r="1596" spans="1:103" ht="15" thickBot="1">
      <c r="A1596" s="932"/>
      <c r="B1596" s="1099"/>
      <c r="C1596" s="1099"/>
      <c r="D1596" s="1099"/>
      <c r="E1596" s="1099"/>
      <c r="F1596" s="1099"/>
      <c r="G1596" s="1099"/>
      <c r="H1596" s="1099"/>
      <c r="I1596" s="1099"/>
      <c r="J1596" s="1099"/>
      <c r="K1596" s="1099"/>
      <c r="L1596" s="1099"/>
      <c r="M1596" s="1099"/>
      <c r="N1596" s="1099"/>
      <c r="O1596" s="1099"/>
      <c r="P1596" s="1099"/>
      <c r="Q1596" s="941"/>
      <c r="R1596" s="1099"/>
      <c r="S1596" s="1099"/>
      <c r="T1596" s="1099"/>
      <c r="U1596" s="1099"/>
      <c r="V1596" s="1099"/>
      <c r="W1596" s="103"/>
      <c r="X1596" s="103"/>
      <c r="Y1596" s="103"/>
      <c r="Z1596" s="103"/>
      <c r="AA1596" s="103" t="s">
        <v>38</v>
      </c>
      <c r="AB1596" s="104"/>
      <c r="AC1596" s="104"/>
      <c r="AD1596" s="103"/>
      <c r="AE1596" s="1099"/>
      <c r="AF1596" s="334">
        <f t="shared" si="728"/>
        <v>0</v>
      </c>
      <c r="AG1596" s="272">
        <f>IF(R1596="kompletna",Q1596*J1596*0.0036*'lista, wskaźniki'!$F$13, IF(R1596="częściowa",Q1596*J1596*0.0036*'lista, wskaźniki'!$F$14, IF(R1596="brak",Q1596*J1596*0.0036*'lista, wskaźniki'!$F$15,)))</f>
        <v>0</v>
      </c>
      <c r="AH1596" s="334">
        <f>IF(Y1596="inne",K1596*'lista, wskaźniki'!$E$35,IF(Y1596="to samo źródło",0,IF(Y1596=0,0)))</f>
        <v>0</v>
      </c>
      <c r="AI1596" s="334">
        <f>IF(AA1596="gaz z sieci",AC1596*'lista, wskaźniki'!$D$21)</f>
        <v>0</v>
      </c>
      <c r="AJ1596" s="272">
        <f>IF(AA1596="węgiel",AB1596*'lista, wskaźniki'!$D$20, IF('Sektor mieszkaniowy'!AA1596="drewno",'Sektor mieszkaniowy'!AB1596*'lista, wskaźniki'!$D$22,IF('Sektor mieszkaniowy'!AA1596="pellet",AB1596*'lista, wskaźniki'!$D$23,IF('Sektor mieszkaniowy'!AA1596="gaz z sieci",AB1596*'lista, wskaźniki'!$D$21,IF('Sektor mieszkaniowy'!AA1596="olej opałowy",'Sektor mieszkaniowy'!AB1596*'lista, wskaźniki'!$D$24)))))</f>
        <v>0</v>
      </c>
      <c r="AK1596" s="1102"/>
      <c r="AL1596" s="1099"/>
      <c r="AM1596" s="20">
        <f>IF(AA1596="węgiel",AF1596*1/3.6*'lista, wskaźniki'!$F$20,IF(AA1596="drewno",AF1596*1/3.6*'lista, wskaźniki'!$F$22,IF(AA1596="pellet",AF1596*1/3.6*'lista, wskaźniki'!$F$23,IF(AA1596="gaz z sieci",AF1596*1/3.6*'lista, wskaźniki'!$F$21,IF(AA1596="olej opałowy",AF1596*1/3.6*'lista, wskaźniki'!$F$24,0)))))</f>
        <v>0</v>
      </c>
      <c r="AN1596" s="20">
        <f>IF(AA1596="węgiel",AF1596*'lista, wskaźniki'!$E$42,IF(AA1596="drewno",AF1596*'lista, wskaźniki'!$G$42,IF(AA1596="pellet",AF1596*'lista, wskaźniki'!$H$42,IF(AA1596="gaz z sieci",AF1596*'lista, wskaźniki'!$F$42,IF(AA1596="olej opałowy",AF1596*'lista, wskaźniki'!$I$42,0)))))</f>
        <v>0</v>
      </c>
      <c r="AO1596" s="20">
        <f>IF(AA1596="węgiel",AF1596*'lista, wskaźniki'!$E$43,IF(AA1596="drewno",AF1596*'lista, wskaźniki'!$G$43,IF(AA1596="pellet",AF1596*'lista, wskaźniki'!$H$43,IF(AA1596="gaz z sieci",AF1596*'lista, wskaźniki'!$F$43,IF(AA1596="olej opałowy",AF1596*'lista, wskaźniki'!$I$43,0)))))</f>
        <v>0</v>
      </c>
      <c r="AP1596" s="20">
        <f>IF(AA1596="węgiel",AF1596*'lista, wskaźniki'!$E$44,IF(AA1596="drewno",AF1596*'lista, wskaźniki'!$G$44,IF(AA1596="pellet",AF1596*'lista, wskaźniki'!$H$44,IF(AA1596="gaz z sieci",AF1596*'lista, wskaźniki'!$F$44,IF(AA1596="olej opałowy",AF1596*'lista, wskaźniki'!$I$44,0)))))</f>
        <v>0</v>
      </c>
      <c r="AQ1596" s="20" t="b">
        <f>IF(Z1596="gaz",AH1596*1/3.6*'lista, wskaźniki'!$F$21,IF(Z1596="energia elektryczna",AH1596*1/3.6*'lista, wskaźniki'!$F$26))</f>
        <v>0</v>
      </c>
      <c r="AR1596" s="20" t="b">
        <f>IF(Z1596="gaz",AH1596*'lista, wskaźniki'!$F$42,IF(Z1596="energia elektryczna",AH1596*0))</f>
        <v>0</v>
      </c>
      <c r="AS1596" s="20" t="b">
        <f>IF(Z1596="gaz",AH1596*'lista, wskaźniki'!$F$43,IF(Z1596="energia elektryczna",AH1596*0))</f>
        <v>0</v>
      </c>
      <c r="AT1596" s="20" t="b">
        <f>IF(Z1596="gaz",AH1596*'lista, wskaźniki'!$F$44,IF(Z1596="energia elektryczna",AH1596*0))</f>
        <v>0</v>
      </c>
      <c r="AU1596" s="20">
        <f>AI1596*1/3.6*'lista, wskaźniki'!$F$21</f>
        <v>0</v>
      </c>
      <c r="AV1596" s="20">
        <f>AI1596*'lista, wskaźniki'!$F$42</f>
        <v>0</v>
      </c>
      <c r="AW1596" s="20">
        <f>AI1596*'lista, wskaźniki'!$F$43</f>
        <v>0</v>
      </c>
      <c r="AX1596" s="20">
        <f>AI1596*'lista, wskaźniki'!$F$44</f>
        <v>0</v>
      </c>
      <c r="AY1596" s="20">
        <f>AK1596*'lista, wskaźniki'!$F$26</f>
        <v>0</v>
      </c>
      <c r="AZ1596" s="20">
        <f t="shared" si="700"/>
        <v>0</v>
      </c>
      <c r="BA1596" s="20">
        <f t="shared" si="701"/>
        <v>0</v>
      </c>
      <c r="BB1596" s="20">
        <f t="shared" si="702"/>
        <v>0</v>
      </c>
      <c r="BC1596" s="20">
        <f t="shared" si="703"/>
        <v>0</v>
      </c>
      <c r="BD1596" s="1099"/>
      <c r="BE1596" s="1099"/>
      <c r="BF1596" s="1099"/>
      <c r="BG1596" s="1099"/>
      <c r="BH1596" s="103"/>
      <c r="BI1596" s="1099"/>
      <c r="BJ1596" s="103"/>
      <c r="BK1596" s="1099"/>
      <c r="BL1596" s="103"/>
      <c r="BM1596" s="103"/>
      <c r="BN1596" s="103"/>
      <c r="BO1596" s="103"/>
      <c r="BP1596" s="103"/>
      <c r="BQ1596" s="103"/>
      <c r="BR1596" s="103"/>
      <c r="BS1596" s="1093"/>
      <c r="BT1596" s="1093"/>
      <c r="BU1596" s="1093"/>
      <c r="BV1596" s="1093"/>
      <c r="BW1596" s="1093"/>
      <c r="BX1596" s="1093"/>
      <c r="BY1596" s="1096"/>
      <c r="CA1596" s="365" t="b">
        <f t="shared" si="704"/>
        <v>0</v>
      </c>
      <c r="CB1596" s="365" t="b">
        <f t="shared" si="705"/>
        <v>0</v>
      </c>
      <c r="CC1596" s="365" t="b">
        <f t="shared" si="706"/>
        <v>0</v>
      </c>
      <c r="CD1596" s="365">
        <f t="shared" si="707"/>
        <v>0</v>
      </c>
      <c r="CE1596" s="365" t="b">
        <f t="shared" si="708"/>
        <v>0</v>
      </c>
      <c r="CF1596" s="365" t="b">
        <f t="shared" si="709"/>
        <v>0</v>
      </c>
      <c r="CG1596" s="365" t="b">
        <f t="shared" si="710"/>
        <v>0</v>
      </c>
      <c r="CH1596" s="365">
        <f t="shared" si="711"/>
        <v>0</v>
      </c>
      <c r="CI1596" s="72" t="b">
        <f t="shared" si="712"/>
        <v>0</v>
      </c>
      <c r="CJ1596" s="72" t="b">
        <f t="shared" si="713"/>
        <v>0</v>
      </c>
      <c r="CK1596" s="72" t="b">
        <f t="shared" si="714"/>
        <v>0</v>
      </c>
      <c r="CL1596" s="72">
        <f t="shared" si="715"/>
        <v>0</v>
      </c>
      <c r="CM1596" s="72" t="b">
        <f t="shared" si="716"/>
        <v>0</v>
      </c>
      <c r="CN1596" s="72" t="b">
        <f t="shared" si="717"/>
        <v>0</v>
      </c>
      <c r="CP1596" s="13">
        <f t="shared" si="718"/>
        <v>0</v>
      </c>
      <c r="CQ1596" s="13" t="b">
        <f t="shared" si="719"/>
        <v>0</v>
      </c>
      <c r="CR1596" s="13" t="b">
        <f t="shared" si="720"/>
        <v>0</v>
      </c>
      <c r="CS1596" s="13" t="b">
        <f t="shared" si="726"/>
        <v>0</v>
      </c>
      <c r="CT1596" s="13" t="b">
        <f t="shared" si="725"/>
        <v>0</v>
      </c>
      <c r="CU1596" s="13" t="b">
        <f t="shared" si="727"/>
        <v>0</v>
      </c>
      <c r="CV1596" s="13" t="b">
        <f t="shared" si="721"/>
        <v>0</v>
      </c>
      <c r="CW1596" s="13" t="b">
        <f t="shared" si="722"/>
        <v>0</v>
      </c>
      <c r="CX1596" s="13" t="b">
        <f t="shared" si="723"/>
        <v>0</v>
      </c>
      <c r="CY1596" s="13" t="b">
        <f t="shared" si="724"/>
        <v>0</v>
      </c>
    </row>
    <row r="1597" spans="1:103" ht="15" thickBot="1">
      <c r="A1597" s="933"/>
      <c r="B1597" s="1100"/>
      <c r="C1597" s="1100"/>
      <c r="D1597" s="1100"/>
      <c r="E1597" s="1100"/>
      <c r="F1597" s="1100"/>
      <c r="G1597" s="1100"/>
      <c r="H1597" s="1100"/>
      <c r="I1597" s="1100"/>
      <c r="J1597" s="1100"/>
      <c r="K1597" s="1100"/>
      <c r="L1597" s="1100"/>
      <c r="M1597" s="1100"/>
      <c r="N1597" s="1100"/>
      <c r="O1597" s="1100"/>
      <c r="P1597" s="1100"/>
      <c r="Q1597" s="942"/>
      <c r="R1597" s="1100"/>
      <c r="S1597" s="1100"/>
      <c r="T1597" s="1100"/>
      <c r="U1597" s="1100"/>
      <c r="V1597" s="1100"/>
      <c r="W1597" s="105"/>
      <c r="X1597" s="105"/>
      <c r="Y1597" s="105"/>
      <c r="Z1597" s="105"/>
      <c r="AA1597" s="105" t="s">
        <v>37</v>
      </c>
      <c r="AB1597" s="106"/>
      <c r="AC1597" s="106"/>
      <c r="AD1597" s="105"/>
      <c r="AE1597" s="1100"/>
      <c r="AF1597" s="334">
        <f t="shared" si="728"/>
        <v>0</v>
      </c>
      <c r="AG1597" s="272">
        <f>IF(R1597="kompletna",Q1597*J1597*0.0036*'lista, wskaźniki'!$F$13, IF(R1597="częściowa",Q1597*J1597*0.0036*'lista, wskaźniki'!$F$14, IF(R1597="brak",Q1597*J1597*0.0036*'lista, wskaźniki'!$F$15,)))</f>
        <v>0</v>
      </c>
      <c r="AH1597" s="334">
        <f>IF(Y1597="inne",K1597*'lista, wskaźniki'!$E$35,IF(Y1597="to samo źródło",0,IF(Y1597=0,0)))</f>
        <v>0</v>
      </c>
      <c r="AI1597" s="334" t="b">
        <f>IF(AA1597="gaz z sieci",AC1597*'lista, wskaźniki'!$D$21)</f>
        <v>0</v>
      </c>
      <c r="AJ1597" s="272">
        <f>IF(AA1597="węgiel",AB1597*'lista, wskaźniki'!$D$20, IF('Sektor mieszkaniowy'!AA1597="drewno",'Sektor mieszkaniowy'!AB1597*'lista, wskaźniki'!$D$22,IF('Sektor mieszkaniowy'!AA1597="pellet",AB1597*'lista, wskaźniki'!$D$23,IF('Sektor mieszkaniowy'!AA1597="gaz z sieci",AB1597*'lista, wskaźniki'!$D$21,IF('Sektor mieszkaniowy'!AA1597="olej opałowy",'Sektor mieszkaniowy'!AB1597*'lista, wskaźniki'!$D$24)))))</f>
        <v>0</v>
      </c>
      <c r="AK1597" s="1103"/>
      <c r="AL1597" s="1100"/>
      <c r="AM1597" s="20">
        <f>IF(AA1597="węgiel",AF1597*1/3.6*'lista, wskaźniki'!$F$20,IF(AA1597="drewno",AF1597*1/3.6*'lista, wskaźniki'!$F$22,IF(AA1597="pellet",AF1597*1/3.6*'lista, wskaźniki'!$F$23,IF(AA1597="gaz z sieci",AF1597*1/3.6*'lista, wskaźniki'!$F$21,IF(AA1597="olej opałowy",AF1597*1/3.6*'lista, wskaźniki'!$F$24,0)))))</f>
        <v>0</v>
      </c>
      <c r="AN1597" s="20">
        <f>IF(AA1597="węgiel",AF1597*'lista, wskaźniki'!$E$42,IF(AA1597="drewno",AF1597*'lista, wskaźniki'!$G$42,IF(AA1597="pellet",AF1597*'lista, wskaźniki'!$H$42,IF(AA1597="gaz z sieci",AF1597*'lista, wskaźniki'!$F$42,IF(AA1597="olej opałowy",AF1597*'lista, wskaźniki'!$I$42,0)))))</f>
        <v>0</v>
      </c>
      <c r="AO1597" s="20">
        <f>IF(AA1597="węgiel",AF1597*'lista, wskaźniki'!$E$43,IF(AA1597="drewno",AF1597*'lista, wskaźniki'!$G$43,IF(AA1597="pellet",AF1597*'lista, wskaźniki'!$H$43,IF(AA1597="gaz z sieci",AF1597*'lista, wskaźniki'!$F$43,IF(AA1597="olej opałowy",AF1597*'lista, wskaźniki'!$I$43,0)))))</f>
        <v>0</v>
      </c>
      <c r="AP1597" s="20">
        <f>IF(AA1597="węgiel",AF1597*'lista, wskaźniki'!$E$44,IF(AA1597="drewno",AF1597*'lista, wskaźniki'!$G$44,IF(AA1597="pellet",AF1597*'lista, wskaźniki'!$H$44,IF(AA1597="gaz z sieci",AF1597*'lista, wskaźniki'!$F$44,IF(AA1597="olej opałowy",AF1597*'lista, wskaźniki'!$I$44,0)))))</f>
        <v>0</v>
      </c>
      <c r="AQ1597" s="20" t="b">
        <f>IF(Z1597="gaz",AH1597*1/3.6*'lista, wskaźniki'!$F$21,IF(Z1597="energia elektryczna",AH1597*1/3.6*'lista, wskaźniki'!$F$26))</f>
        <v>0</v>
      </c>
      <c r="AR1597" s="20" t="b">
        <f>IF(Z1597="gaz",AH1597*'lista, wskaźniki'!$F$42,IF(Z1597="energia elektryczna",AH1597*0))</f>
        <v>0</v>
      </c>
      <c r="AS1597" s="20" t="b">
        <f>IF(Z1597="gaz",AH1597*'lista, wskaźniki'!$F$43,IF(Z1597="energia elektryczna",AH1597*0))</f>
        <v>0</v>
      </c>
      <c r="AT1597" s="20" t="b">
        <f>IF(Z1597="gaz",AH1597*'lista, wskaźniki'!$F$44,IF(Z1597="energia elektryczna",AH1597*0))</f>
        <v>0</v>
      </c>
      <c r="AU1597" s="20">
        <f>AI1597*1/3.6*'lista, wskaźniki'!$F$21</f>
        <v>0</v>
      </c>
      <c r="AV1597" s="20">
        <f>AI1597*'lista, wskaźniki'!$F$42</f>
        <v>0</v>
      </c>
      <c r="AW1597" s="20">
        <f>AI1597*'lista, wskaźniki'!$F$43</f>
        <v>0</v>
      </c>
      <c r="AX1597" s="20">
        <f>AI1597*'lista, wskaźniki'!$F$44</f>
        <v>0</v>
      </c>
      <c r="AY1597" s="20">
        <f>AK1597*'lista, wskaźniki'!$F$26</f>
        <v>0</v>
      </c>
      <c r="AZ1597" s="20">
        <f t="shared" si="700"/>
        <v>0</v>
      </c>
      <c r="BA1597" s="20">
        <f t="shared" si="701"/>
        <v>0</v>
      </c>
      <c r="BB1597" s="20">
        <f t="shared" si="702"/>
        <v>0</v>
      </c>
      <c r="BC1597" s="20">
        <f t="shared" si="703"/>
        <v>0</v>
      </c>
      <c r="BD1597" s="1100"/>
      <c r="BE1597" s="1100"/>
      <c r="BF1597" s="1100"/>
      <c r="BG1597" s="1100"/>
      <c r="BH1597" s="105"/>
      <c r="BI1597" s="1100"/>
      <c r="BJ1597" s="105"/>
      <c r="BK1597" s="1100"/>
      <c r="BL1597" s="105"/>
      <c r="BM1597" s="105"/>
      <c r="BN1597" s="105"/>
      <c r="BO1597" s="105"/>
      <c r="BP1597" s="105"/>
      <c r="BQ1597" s="105"/>
      <c r="BR1597" s="105"/>
      <c r="BS1597" s="1094"/>
      <c r="BT1597" s="1094"/>
      <c r="BU1597" s="1094"/>
      <c r="BV1597" s="1094"/>
      <c r="BW1597" s="1094"/>
      <c r="BX1597" s="1094"/>
      <c r="BY1597" s="1097"/>
      <c r="CA1597" s="365" t="b">
        <f t="shared" si="704"/>
        <v>0</v>
      </c>
      <c r="CB1597" s="365" t="b">
        <f t="shared" si="705"/>
        <v>0</v>
      </c>
      <c r="CC1597" s="365" t="b">
        <f t="shared" si="706"/>
        <v>0</v>
      </c>
      <c r="CD1597" s="365" t="b">
        <f t="shared" si="707"/>
        <v>0</v>
      </c>
      <c r="CE1597" s="365">
        <f t="shared" si="708"/>
        <v>0</v>
      </c>
      <c r="CF1597" s="365" t="b">
        <f t="shared" si="709"/>
        <v>0</v>
      </c>
      <c r="CG1597" s="365" t="b">
        <f t="shared" si="710"/>
        <v>0</v>
      </c>
      <c r="CH1597" s="365" t="b">
        <f t="shared" si="711"/>
        <v>0</v>
      </c>
      <c r="CI1597" s="72" t="b">
        <f t="shared" si="712"/>
        <v>0</v>
      </c>
      <c r="CJ1597" s="72" t="b">
        <f t="shared" si="713"/>
        <v>0</v>
      </c>
      <c r="CK1597" s="72" t="b">
        <f t="shared" si="714"/>
        <v>0</v>
      </c>
      <c r="CL1597" s="72">
        <f t="shared" si="715"/>
        <v>0</v>
      </c>
      <c r="CM1597" s="72">
        <f t="shared" si="716"/>
        <v>0</v>
      </c>
      <c r="CN1597" s="72" t="b">
        <f t="shared" si="717"/>
        <v>0</v>
      </c>
      <c r="CP1597" s="13">
        <f t="shared" si="718"/>
        <v>0</v>
      </c>
      <c r="CQ1597" s="13" t="b">
        <f t="shared" si="719"/>
        <v>0</v>
      </c>
      <c r="CR1597" s="13" t="b">
        <f t="shared" si="720"/>
        <v>0</v>
      </c>
      <c r="CS1597" s="13" t="b">
        <f t="shared" si="726"/>
        <v>0</v>
      </c>
      <c r="CT1597" s="13" t="b">
        <f t="shared" si="725"/>
        <v>0</v>
      </c>
      <c r="CU1597" s="13" t="b">
        <f t="shared" si="727"/>
        <v>0</v>
      </c>
      <c r="CV1597" s="13" t="b">
        <f t="shared" si="721"/>
        <v>0</v>
      </c>
      <c r="CW1597" s="13" t="b">
        <f t="shared" si="722"/>
        <v>0</v>
      </c>
      <c r="CX1597" s="13" t="b">
        <f t="shared" si="723"/>
        <v>0</v>
      </c>
      <c r="CY1597" s="13" t="b">
        <f t="shared" si="724"/>
        <v>0</v>
      </c>
    </row>
    <row r="1598" spans="1:103" ht="15" thickBot="1">
      <c r="A1598" s="931">
        <v>320</v>
      </c>
      <c r="B1598" s="1098" t="s">
        <v>214</v>
      </c>
      <c r="C1598" s="1098"/>
      <c r="D1598" s="1098" t="s">
        <v>1</v>
      </c>
      <c r="E1598" s="1098" t="s">
        <v>5</v>
      </c>
      <c r="F1598" s="1098">
        <v>3</v>
      </c>
      <c r="G1598" s="1098">
        <v>3</v>
      </c>
      <c r="H1598" s="1098"/>
      <c r="I1598" s="1098" t="s">
        <v>10</v>
      </c>
      <c r="J1598" s="1098">
        <v>64</v>
      </c>
      <c r="K1598" s="1098">
        <v>5</v>
      </c>
      <c r="L1598" s="1098" t="s">
        <v>17</v>
      </c>
      <c r="M1598" s="1098"/>
      <c r="N1598" s="1098" t="s">
        <v>17</v>
      </c>
      <c r="O1598" s="1098"/>
      <c r="P1598" s="1098" t="s">
        <v>17</v>
      </c>
      <c r="Q1598" s="940">
        <f>IF(I1598="&lt;1966",'lista, wskaźniki'!$G$4,IF(I1598="1967-1985",'lista, wskaźniki'!$G$5,IF(I1598="1986-1992",'lista, wskaźniki'!$G$6,IF(I1598="1993-1996",'lista, wskaźniki'!$G$7,IF(I1598="&gt;1997",'lista, wskaźniki'!$G$8,IF(I1598=0,'lista, wskaźniki'!$G$4))))))</f>
        <v>290</v>
      </c>
      <c r="R1598" s="1098" t="s">
        <v>25</v>
      </c>
      <c r="S1598" s="1098" t="s">
        <v>31</v>
      </c>
      <c r="T1598" s="1098"/>
      <c r="U1598" s="1098"/>
      <c r="V1598" s="1098"/>
      <c r="W1598" s="101" t="s">
        <v>35</v>
      </c>
      <c r="X1598" s="101" t="s">
        <v>35</v>
      </c>
      <c r="Y1598" s="101" t="s">
        <v>24</v>
      </c>
      <c r="Z1598" s="101" t="s">
        <v>401</v>
      </c>
      <c r="AA1598" s="101" t="s">
        <v>35</v>
      </c>
      <c r="AB1598" s="102">
        <v>2</v>
      </c>
      <c r="AC1598" s="102"/>
      <c r="AD1598" s="101">
        <v>1300</v>
      </c>
      <c r="AE1598" s="1098">
        <v>13</v>
      </c>
      <c r="AF1598" s="334">
        <f t="shared" si="728"/>
        <v>56.037999999999997</v>
      </c>
      <c r="AG1598" s="272">
        <f>IF(R1598="kompletna",Q1598*J1598*0.0036*'lista, wskaźniki'!$F$13, IF(R1598="częściowa",Q1598*J1598*0.0036*'lista, wskaźniki'!$F$14, IF(R1598="brak",Q1598*J1598*0.0036*'lista, wskaźniki'!$F$15,)))</f>
        <v>66.816000000000003</v>
      </c>
      <c r="AH1598" s="334">
        <f>IF(Y1598="inne",K1598*'lista, wskaźniki'!$E$35,IF(Y1598="to samo źródło",0,IF(Y1598=0,0)))</f>
        <v>10.839268125</v>
      </c>
      <c r="AI1598" s="334" t="b">
        <f>IF(AA1598="gaz z sieci",AC1598*'lista, wskaźniki'!$D$21)</f>
        <v>0</v>
      </c>
      <c r="AJ1598" s="272">
        <f>IF(AA1598="węgiel",AB1598*'lista, wskaźniki'!$D$20, IF('Sektor mieszkaniowy'!AA1598="drewno",'Sektor mieszkaniowy'!AB1598*'lista, wskaźniki'!$D$22,IF('Sektor mieszkaniowy'!AA1598="pellet",AB1598*'lista, wskaźniki'!$D$23,IF('Sektor mieszkaniowy'!AA1598="gaz z sieci",AB1598*'lista, wskaźniki'!$D$21,IF('Sektor mieszkaniowy'!AA1598="olej opałowy",'Sektor mieszkaniowy'!AB1598*'lista, wskaźniki'!$D$24)))))</f>
        <v>45.26</v>
      </c>
      <c r="AK1598" s="1101">
        <f>AL1598/'lista, wskaźniki'!$A$127</f>
        <v>0</v>
      </c>
      <c r="AL1598" s="1098"/>
      <c r="AM1598" s="20">
        <f>IF(AA1598="węgiel",AF1598*1/3.6*'lista, wskaźniki'!$F$20,IF(AA1598="drewno",AF1598*1/3.6*'lista, wskaźniki'!$F$22,IF(AA1598="pellet",AF1598*1/3.6*'lista, wskaźniki'!$F$23,IF(AA1598="gaz z sieci",AF1598*1/3.6*'lista, wskaźniki'!$F$21,IF(AA1598="olej opałowy",AF1598*1/3.6*'lista, wskaźniki'!$F$24,0)))))</f>
        <v>5.3084797399999992</v>
      </c>
      <c r="AN1598" s="20">
        <f>IF(AA1598="węgiel",AF1598*'lista, wskaźniki'!$E$42,IF(AA1598="drewno",AF1598*'lista, wskaźniki'!$G$42,IF(AA1598="pellet",AF1598*'lista, wskaźniki'!$H$42,IF(AA1598="gaz z sieci",AF1598*'lista, wskaźniki'!$F$42,IF(AA1598="olej opałowy",AF1598*'lista, wskaźniki'!$I$42,0)))))</f>
        <v>2.1294440000000001E-2</v>
      </c>
      <c r="AO1598" s="20">
        <f>IF(AA1598="węgiel",AF1598*'lista, wskaźniki'!$E$43,IF(AA1598="drewno",AF1598*'lista, wskaźniki'!$G$43,IF(AA1598="pellet",AF1598*'lista, wskaźniki'!$H$43,IF(AA1598="gaz z sieci",AF1598*'lista, wskaźniki'!$F$43,IF(AA1598="olej opałowy",AF1598*'lista, wskaźniki'!$I$43,0)))))</f>
        <v>2.0173679999999999E-2</v>
      </c>
      <c r="AP1598" s="20">
        <f>IF(AA1598="węgiel",AF1598*'lista, wskaźniki'!$E$44,IF(AA1598="drewno",AF1598*'lista, wskaźniki'!$G$44,IF(AA1598="pellet",AF1598*'lista, wskaźniki'!$H$44,IF(AA1598="gaz z sieci",AF1598*'lista, wskaźniki'!$F$44,IF(AA1598="olej opałowy",AF1598*'lista, wskaźniki'!$I$44,0)))))</f>
        <v>1.513026E-5</v>
      </c>
      <c r="AQ1598" s="20">
        <f>IF(Z1598="gaz",AH1598*1/3.6*'lista, wskaźniki'!$F$21,IF(Z1598="energia elektryczna",AH1598*1/3.6*'lista, wskaźniki'!$F$26))</f>
        <v>0.60504794673750006</v>
      </c>
      <c r="AR1598" s="20">
        <f>IF(Z1598="gaz",AH1598*'lista, wskaźniki'!$F$42,IF(Z1598="energia elektryczna",AH1598*0))</f>
        <v>5.4196340625E-6</v>
      </c>
      <c r="AS1598" s="20">
        <f>IF(Z1598="gaz",AH1598*'lista, wskaźniki'!$F$43,IF(Z1598="energia elektryczna",AH1598*0))</f>
        <v>5.4196340625E-6</v>
      </c>
      <c r="AT1598" s="20">
        <f>IF(Z1598="gaz",AH1598*'lista, wskaźniki'!$F$44,IF(Z1598="energia elektryczna",AH1598*0))</f>
        <v>0</v>
      </c>
      <c r="AU1598" s="20">
        <f>AI1598*1/3.6*'lista, wskaźniki'!$F$21</f>
        <v>0</v>
      </c>
      <c r="AV1598" s="20">
        <f>AI1598*'lista, wskaźniki'!$F$42</f>
        <v>0</v>
      </c>
      <c r="AW1598" s="20">
        <f>AI1598*'lista, wskaźniki'!$F$43</f>
        <v>0</v>
      </c>
      <c r="AX1598" s="20">
        <f>AI1598*'lista, wskaźniki'!$F$44</f>
        <v>0</v>
      </c>
      <c r="AY1598" s="20">
        <f>AK1598*'lista, wskaźniki'!$F$26</f>
        <v>0</v>
      </c>
      <c r="AZ1598" s="20">
        <f t="shared" si="700"/>
        <v>5.9135276867374991</v>
      </c>
      <c r="BA1598" s="20">
        <f t="shared" si="701"/>
        <v>2.1299859634062501E-2</v>
      </c>
      <c r="BB1598" s="20">
        <f t="shared" si="702"/>
        <v>2.0179099634062499E-2</v>
      </c>
      <c r="BC1598" s="20">
        <f t="shared" si="703"/>
        <v>1.513026E-5</v>
      </c>
      <c r="BD1598" s="1098" t="s">
        <v>17</v>
      </c>
      <c r="BE1598" s="1098" t="s">
        <v>17</v>
      </c>
      <c r="BF1598" s="1098" t="s">
        <v>17</v>
      </c>
      <c r="BG1598" s="1098" t="s">
        <v>17</v>
      </c>
      <c r="BH1598" s="101"/>
      <c r="BI1598" s="1098" t="s">
        <v>17</v>
      </c>
      <c r="BJ1598" s="101"/>
      <c r="BK1598" s="1098" t="s">
        <v>17</v>
      </c>
      <c r="BL1598" s="101"/>
      <c r="BM1598" s="101"/>
      <c r="BN1598" s="101"/>
      <c r="BO1598" s="101" t="s">
        <v>57</v>
      </c>
      <c r="BP1598" s="101" t="s">
        <v>52</v>
      </c>
      <c r="BQ1598" s="101" t="s">
        <v>120</v>
      </c>
      <c r="BR1598" s="101">
        <v>1</v>
      </c>
      <c r="BS1598" s="1092">
        <v>1800</v>
      </c>
      <c r="BT1598" s="1092">
        <v>120</v>
      </c>
      <c r="BU1598" s="1092">
        <v>120</v>
      </c>
      <c r="BV1598" s="1092">
        <v>2200</v>
      </c>
      <c r="BW1598" s="1092">
        <v>550</v>
      </c>
      <c r="BX1598" s="1092">
        <v>500</v>
      </c>
      <c r="BY1598" s="1095">
        <v>4400</v>
      </c>
      <c r="CA1598" s="365">
        <f t="shared" si="704"/>
        <v>56.037999999999997</v>
      </c>
      <c r="CB1598" s="365" t="b">
        <f t="shared" si="705"/>
        <v>0</v>
      </c>
      <c r="CC1598" s="365" t="b">
        <f t="shared" si="706"/>
        <v>0</v>
      </c>
      <c r="CD1598" s="365" t="b">
        <f t="shared" si="707"/>
        <v>0</v>
      </c>
      <c r="CE1598" s="365" t="b">
        <f t="shared" si="708"/>
        <v>0</v>
      </c>
      <c r="CF1598" s="365">
        <f t="shared" si="709"/>
        <v>10.839268125</v>
      </c>
      <c r="CG1598" s="365" t="b">
        <f t="shared" si="710"/>
        <v>0</v>
      </c>
      <c r="CH1598" s="365" t="b">
        <f t="shared" si="711"/>
        <v>0</v>
      </c>
      <c r="CI1598" s="72">
        <f t="shared" si="712"/>
        <v>56.037999999999997</v>
      </c>
      <c r="CJ1598" s="72" t="b">
        <f t="shared" si="713"/>
        <v>0</v>
      </c>
      <c r="CK1598" s="72" t="b">
        <f t="shared" si="714"/>
        <v>0</v>
      </c>
      <c r="CL1598" s="72">
        <f t="shared" si="715"/>
        <v>10.839268125</v>
      </c>
      <c r="CM1598" s="72" t="b">
        <f t="shared" si="716"/>
        <v>0</v>
      </c>
      <c r="CN1598" s="72" t="b">
        <f t="shared" si="717"/>
        <v>0</v>
      </c>
      <c r="CP1598" s="13">
        <f t="shared" si="718"/>
        <v>64</v>
      </c>
      <c r="CQ1598" s="13">
        <f t="shared" si="719"/>
        <v>0</v>
      </c>
      <c r="CR1598" s="13" t="b">
        <f t="shared" si="720"/>
        <v>0</v>
      </c>
      <c r="CS1598" s="13">
        <f t="shared" si="726"/>
        <v>0</v>
      </c>
      <c r="CT1598" s="13" t="b">
        <f t="shared" si="725"/>
        <v>0</v>
      </c>
      <c r="CU1598" s="13">
        <f t="shared" si="727"/>
        <v>0</v>
      </c>
      <c r="CV1598" s="13" t="b">
        <f t="shared" si="721"/>
        <v>0</v>
      </c>
      <c r="CW1598" s="13">
        <f t="shared" si="722"/>
        <v>0</v>
      </c>
      <c r="CX1598" s="13" t="b">
        <f t="shared" si="723"/>
        <v>0</v>
      </c>
      <c r="CY1598" s="13">
        <f t="shared" si="724"/>
        <v>0</v>
      </c>
    </row>
    <row r="1599" spans="1:103" ht="15" thickBot="1">
      <c r="A1599" s="932"/>
      <c r="B1599" s="1099"/>
      <c r="C1599" s="1099"/>
      <c r="D1599" s="1099"/>
      <c r="E1599" s="1099"/>
      <c r="F1599" s="1099"/>
      <c r="G1599" s="1099"/>
      <c r="H1599" s="1099"/>
      <c r="I1599" s="1099"/>
      <c r="J1599" s="1099"/>
      <c r="K1599" s="1099"/>
      <c r="L1599" s="1099"/>
      <c r="M1599" s="1099"/>
      <c r="N1599" s="1099"/>
      <c r="O1599" s="1099"/>
      <c r="P1599" s="1099"/>
      <c r="Q1599" s="941"/>
      <c r="R1599" s="1099"/>
      <c r="S1599" s="1099"/>
      <c r="T1599" s="1099"/>
      <c r="U1599" s="1099"/>
      <c r="V1599" s="1099"/>
      <c r="W1599" s="20" t="s">
        <v>36</v>
      </c>
      <c r="X1599" s="103" t="s">
        <v>195</v>
      </c>
      <c r="Y1599" s="103"/>
      <c r="Z1599" s="103"/>
      <c r="AA1599" s="103" t="s">
        <v>36</v>
      </c>
      <c r="AB1599" s="104"/>
      <c r="AC1599" s="104"/>
      <c r="AD1599" s="103"/>
      <c r="AE1599" s="1099"/>
      <c r="AF1599" s="334">
        <f t="shared" si="728"/>
        <v>0</v>
      </c>
      <c r="AG1599" s="272">
        <f>IF(R1599="kompletna",Q1599*J1599*0.0036*'lista, wskaźniki'!$F$13, IF(R1599="częściowa",Q1599*J1599*0.0036*'lista, wskaźniki'!$F$14, IF(R1599="brak",Q1599*J1599*0.0036*'lista, wskaźniki'!$F$15,)))</f>
        <v>0</v>
      </c>
      <c r="AH1599" s="334">
        <f>IF(Y1599="inne",K1599*'lista, wskaźniki'!$E$35,IF(Y1599="to samo źródło",0,IF(Y1599=0,0)))</f>
        <v>0</v>
      </c>
      <c r="AI1599" s="334" t="b">
        <f>IF(AA1599="gaz z sieci",AC1599*'lista, wskaźniki'!$D$21)</f>
        <v>0</v>
      </c>
      <c r="AJ1599" s="272">
        <f>IF(AA1599="węgiel",AB1599*'lista, wskaźniki'!$D$20, IF('Sektor mieszkaniowy'!AA1599="drewno",'Sektor mieszkaniowy'!AB1599*'lista, wskaźniki'!$D$22,IF('Sektor mieszkaniowy'!AA1599="pellet",AB1599*'lista, wskaźniki'!$D$23,IF('Sektor mieszkaniowy'!AA1599="gaz z sieci",AB1599*'lista, wskaźniki'!$D$21,IF('Sektor mieszkaniowy'!AA1599="olej opałowy",'Sektor mieszkaniowy'!AB1599*'lista, wskaźniki'!$D$24)))))</f>
        <v>0</v>
      </c>
      <c r="AK1599" s="1102"/>
      <c r="AL1599" s="1099"/>
      <c r="AM1599" s="20">
        <f>IF(AA1599="węgiel",AF1599*1/3.6*'lista, wskaźniki'!$F$20,IF(AA1599="drewno",AF1599*1/3.6*'lista, wskaźniki'!$F$22,IF(AA1599="pellet",AF1599*1/3.6*'lista, wskaźniki'!$F$23,IF(AA1599="gaz z sieci",AF1599*1/3.6*'lista, wskaźniki'!$F$21,IF(AA1599="olej opałowy",AF1599*1/3.6*'lista, wskaźniki'!$F$24,0)))))</f>
        <v>0</v>
      </c>
      <c r="AN1599" s="20">
        <f>IF(AA1599="węgiel",AF1599*'lista, wskaźniki'!$E$42,IF(AA1599="drewno",AF1599*'lista, wskaźniki'!$G$42,IF(AA1599="pellet",AF1599*'lista, wskaźniki'!$H$42,IF(AA1599="gaz z sieci",AF1599*'lista, wskaźniki'!$F$42,IF(AA1599="olej opałowy",AF1599*'lista, wskaźniki'!$I$42,0)))))</f>
        <v>0</v>
      </c>
      <c r="AO1599" s="20">
        <f>IF(AA1599="węgiel",AF1599*'lista, wskaźniki'!$E$43,IF(AA1599="drewno",AF1599*'lista, wskaźniki'!$G$43,IF(AA1599="pellet",AF1599*'lista, wskaźniki'!$H$43,IF(AA1599="gaz z sieci",AF1599*'lista, wskaźniki'!$F$43,IF(AA1599="olej opałowy",AF1599*'lista, wskaźniki'!$I$43,0)))))</f>
        <v>0</v>
      </c>
      <c r="AP1599" s="20">
        <f>IF(AA1599="węgiel",AF1599*'lista, wskaźniki'!$E$44,IF(AA1599="drewno",AF1599*'lista, wskaźniki'!$G$44,IF(AA1599="pellet",AF1599*'lista, wskaźniki'!$H$44,IF(AA1599="gaz z sieci",AF1599*'lista, wskaźniki'!$F$44,IF(AA1599="olej opałowy",AF1599*'lista, wskaźniki'!$I$44,0)))))</f>
        <v>0</v>
      </c>
      <c r="AQ1599" s="20" t="b">
        <f>IF(Z1599="gaz",AH1599*1/3.6*'lista, wskaźniki'!$F$21,IF(Z1599="energia elektryczna",AH1599*1/3.6*'lista, wskaźniki'!$F$26))</f>
        <v>0</v>
      </c>
      <c r="AR1599" s="20" t="b">
        <f>IF(Z1599="gaz",AH1599*'lista, wskaźniki'!$F$42,IF(Z1599="energia elektryczna",AH1599*0))</f>
        <v>0</v>
      </c>
      <c r="AS1599" s="20" t="b">
        <f>IF(Z1599="gaz",AH1599*'lista, wskaźniki'!$F$43,IF(Z1599="energia elektryczna",AH1599*0))</f>
        <v>0</v>
      </c>
      <c r="AT1599" s="20" t="b">
        <f>IF(Z1599="gaz",AH1599*'lista, wskaźniki'!$F$44,IF(Z1599="energia elektryczna",AH1599*0))</f>
        <v>0</v>
      </c>
      <c r="AU1599" s="20">
        <f>AI1599*1/3.6*'lista, wskaźniki'!$F$21</f>
        <v>0</v>
      </c>
      <c r="AV1599" s="20">
        <f>AI1599*'lista, wskaźniki'!$F$42</f>
        <v>0</v>
      </c>
      <c r="AW1599" s="20">
        <f>AI1599*'lista, wskaźniki'!$F$43</f>
        <v>0</v>
      </c>
      <c r="AX1599" s="20">
        <f>AI1599*'lista, wskaźniki'!$F$44</f>
        <v>0</v>
      </c>
      <c r="AY1599" s="20">
        <f>AK1599*'lista, wskaźniki'!$F$26</f>
        <v>0</v>
      </c>
      <c r="AZ1599" s="20">
        <f t="shared" si="700"/>
        <v>0</v>
      </c>
      <c r="BA1599" s="20">
        <f t="shared" si="701"/>
        <v>0</v>
      </c>
      <c r="BB1599" s="20">
        <f t="shared" si="702"/>
        <v>0</v>
      </c>
      <c r="BC1599" s="20">
        <f t="shared" si="703"/>
        <v>0</v>
      </c>
      <c r="BD1599" s="1099"/>
      <c r="BE1599" s="1099"/>
      <c r="BF1599" s="1099"/>
      <c r="BG1599" s="1099"/>
      <c r="BH1599" s="103"/>
      <c r="BI1599" s="1099"/>
      <c r="BJ1599" s="103"/>
      <c r="BK1599" s="1099"/>
      <c r="BL1599" s="103"/>
      <c r="BM1599" s="103"/>
      <c r="BN1599" s="103"/>
      <c r="BO1599" s="103"/>
      <c r="BP1599" s="103"/>
      <c r="BQ1599" s="103"/>
      <c r="BR1599" s="103"/>
      <c r="BS1599" s="1093"/>
      <c r="BT1599" s="1093"/>
      <c r="BU1599" s="1093"/>
      <c r="BV1599" s="1093"/>
      <c r="BW1599" s="1093"/>
      <c r="BX1599" s="1093"/>
      <c r="BY1599" s="1096"/>
      <c r="CA1599" s="365" t="b">
        <f t="shared" si="704"/>
        <v>0</v>
      </c>
      <c r="CB1599" s="365">
        <f t="shared" si="705"/>
        <v>0</v>
      </c>
      <c r="CC1599" s="365" t="b">
        <f t="shared" si="706"/>
        <v>0</v>
      </c>
      <c r="CD1599" s="365" t="b">
        <f t="shared" si="707"/>
        <v>0</v>
      </c>
      <c r="CE1599" s="365" t="b">
        <f t="shared" si="708"/>
        <v>0</v>
      </c>
      <c r="CF1599" s="365" t="b">
        <f t="shared" si="709"/>
        <v>0</v>
      </c>
      <c r="CG1599" s="365" t="b">
        <f t="shared" si="710"/>
        <v>0</v>
      </c>
      <c r="CH1599" s="365" t="b">
        <f t="shared" si="711"/>
        <v>0</v>
      </c>
      <c r="CI1599" s="72" t="b">
        <f t="shared" si="712"/>
        <v>0</v>
      </c>
      <c r="CJ1599" s="72">
        <f t="shared" si="713"/>
        <v>0</v>
      </c>
      <c r="CK1599" s="72" t="b">
        <f t="shared" si="714"/>
        <v>0</v>
      </c>
      <c r="CL1599" s="72">
        <f t="shared" si="715"/>
        <v>0</v>
      </c>
      <c r="CM1599" s="72" t="b">
        <f t="shared" si="716"/>
        <v>0</v>
      </c>
      <c r="CN1599" s="72" t="b">
        <f t="shared" si="717"/>
        <v>0</v>
      </c>
      <c r="CP1599" s="13">
        <f t="shared" si="718"/>
        <v>0</v>
      </c>
      <c r="CQ1599" s="13" t="b">
        <f t="shared" si="719"/>
        <v>0</v>
      </c>
      <c r="CR1599" s="13" t="b">
        <f t="shared" si="720"/>
        <v>0</v>
      </c>
      <c r="CS1599" s="13" t="b">
        <f t="shared" si="726"/>
        <v>0</v>
      </c>
      <c r="CT1599" s="13" t="b">
        <f t="shared" si="725"/>
        <v>0</v>
      </c>
      <c r="CU1599" s="13" t="b">
        <f t="shared" si="727"/>
        <v>0</v>
      </c>
      <c r="CV1599" s="13" t="b">
        <f t="shared" si="721"/>
        <v>0</v>
      </c>
      <c r="CW1599" s="13" t="b">
        <f t="shared" si="722"/>
        <v>0</v>
      </c>
      <c r="CX1599" s="13" t="b">
        <f t="shared" si="723"/>
        <v>0</v>
      </c>
      <c r="CY1599" s="13" t="b">
        <f t="shared" si="724"/>
        <v>0</v>
      </c>
    </row>
    <row r="1600" spans="1:103" ht="15" thickBot="1">
      <c r="A1600" s="932"/>
      <c r="B1600" s="1099"/>
      <c r="C1600" s="1099"/>
      <c r="D1600" s="1099"/>
      <c r="E1600" s="1099"/>
      <c r="F1600" s="1099"/>
      <c r="G1600" s="1099"/>
      <c r="H1600" s="1099"/>
      <c r="I1600" s="1099"/>
      <c r="J1600" s="1099"/>
      <c r="K1600" s="1099"/>
      <c r="L1600" s="1099"/>
      <c r="M1600" s="1099"/>
      <c r="N1600" s="1099"/>
      <c r="O1600" s="1099"/>
      <c r="P1600" s="1099"/>
      <c r="Q1600" s="941"/>
      <c r="R1600" s="1099"/>
      <c r="S1600" s="1099"/>
      <c r="T1600" s="1099"/>
      <c r="U1600" s="1099"/>
      <c r="V1600" s="1099"/>
      <c r="W1600" s="103"/>
      <c r="X1600" s="103" t="s">
        <v>39</v>
      </c>
      <c r="Y1600" s="103"/>
      <c r="Z1600" s="103"/>
      <c r="AA1600" s="103" t="s">
        <v>50</v>
      </c>
      <c r="AB1600" s="104"/>
      <c r="AC1600" s="104"/>
      <c r="AD1600" s="103"/>
      <c r="AE1600" s="1099"/>
      <c r="AF1600" s="334">
        <f t="shared" si="728"/>
        <v>0</v>
      </c>
      <c r="AG1600" s="272">
        <f>IF(R1600="kompletna",Q1600*J1600*0.0036*'lista, wskaźniki'!$F$13, IF(R1600="częściowa",Q1600*J1600*0.0036*'lista, wskaźniki'!$F$14, IF(R1600="brak",Q1600*J1600*0.0036*'lista, wskaźniki'!$F$15,)))</f>
        <v>0</v>
      </c>
      <c r="AH1600" s="334">
        <f>IF(Y1600="inne",K1600*'lista, wskaźniki'!$E$35,IF(Y1600="to samo źródło",0,IF(Y1600=0,0)))</f>
        <v>0</v>
      </c>
      <c r="AI1600" s="334" t="b">
        <f>IF(AA1600="gaz z sieci",AC1600*'lista, wskaźniki'!$D$21)</f>
        <v>0</v>
      </c>
      <c r="AJ1600" s="272">
        <f>IF(AA1600="węgiel",AB1600*'lista, wskaźniki'!$D$20, IF('Sektor mieszkaniowy'!AA1600="drewno",'Sektor mieszkaniowy'!AB1600*'lista, wskaźniki'!$D$22,IF('Sektor mieszkaniowy'!AA1600="pellet",AB1600*'lista, wskaźniki'!$D$23,IF('Sektor mieszkaniowy'!AA1600="gaz z sieci",AB1600*'lista, wskaźniki'!$D$21,IF('Sektor mieszkaniowy'!AA1600="olej opałowy",'Sektor mieszkaniowy'!AB1600*'lista, wskaźniki'!$D$24)))))</f>
        <v>0</v>
      </c>
      <c r="AK1600" s="1102"/>
      <c r="AL1600" s="1099"/>
      <c r="AM1600" s="20">
        <f>IF(AA1600="węgiel",AF1600*1/3.6*'lista, wskaźniki'!$F$20,IF(AA1600="drewno",AF1600*1/3.6*'lista, wskaźniki'!$F$22,IF(AA1600="pellet",AF1600*1/3.6*'lista, wskaźniki'!$F$23,IF(AA1600="gaz z sieci",AF1600*1/3.6*'lista, wskaźniki'!$F$21,IF(AA1600="olej opałowy",AF1600*1/3.6*'lista, wskaźniki'!$F$24,0)))))</f>
        <v>0</v>
      </c>
      <c r="AN1600" s="20">
        <f>IF(AA1600="węgiel",AF1600*'lista, wskaźniki'!$E$42,IF(AA1600="drewno",AF1600*'lista, wskaźniki'!$G$42,IF(AA1600="pellet",AF1600*'lista, wskaźniki'!$H$42,IF(AA1600="gaz z sieci",AF1600*'lista, wskaźniki'!$F$42,IF(AA1600="olej opałowy",AF1600*'lista, wskaźniki'!$I$42,0)))))</f>
        <v>0</v>
      </c>
      <c r="AO1600" s="20">
        <f>IF(AA1600="węgiel",AF1600*'lista, wskaźniki'!$E$43,IF(AA1600="drewno",AF1600*'lista, wskaźniki'!$G$43,IF(AA1600="pellet",AF1600*'lista, wskaźniki'!$H$43,IF(AA1600="gaz z sieci",AF1600*'lista, wskaźniki'!$F$43,IF(AA1600="olej opałowy",AF1600*'lista, wskaźniki'!$I$43,0)))))</f>
        <v>0</v>
      </c>
      <c r="AP1600" s="20">
        <f>IF(AA1600="węgiel",AF1600*'lista, wskaźniki'!$E$44,IF(AA1600="drewno",AF1600*'lista, wskaźniki'!$G$44,IF(AA1600="pellet",AF1600*'lista, wskaźniki'!$H$44,IF(AA1600="gaz z sieci",AF1600*'lista, wskaźniki'!$F$44,IF(AA1600="olej opałowy",AF1600*'lista, wskaźniki'!$I$44,0)))))</f>
        <v>0</v>
      </c>
      <c r="AQ1600" s="20" t="b">
        <f>IF(Z1600="gaz",AH1600*1/3.6*'lista, wskaźniki'!$F$21,IF(Z1600="energia elektryczna",AH1600*1/3.6*'lista, wskaźniki'!$F$26))</f>
        <v>0</v>
      </c>
      <c r="AR1600" s="20" t="b">
        <f>IF(Z1600="gaz",AH1600*'lista, wskaźniki'!$F$42,IF(Z1600="energia elektryczna",AH1600*0))</f>
        <v>0</v>
      </c>
      <c r="AS1600" s="20" t="b">
        <f>IF(Z1600="gaz",AH1600*'lista, wskaźniki'!$F$43,IF(Z1600="energia elektryczna",AH1600*0))</f>
        <v>0</v>
      </c>
      <c r="AT1600" s="20" t="b">
        <f>IF(Z1600="gaz",AH1600*'lista, wskaźniki'!$F$44,IF(Z1600="energia elektryczna",AH1600*0))</f>
        <v>0</v>
      </c>
      <c r="AU1600" s="20">
        <f>AI1600*1/3.6*'lista, wskaźniki'!$F$21</f>
        <v>0</v>
      </c>
      <c r="AV1600" s="20">
        <f>AI1600*'lista, wskaźniki'!$F$42</f>
        <v>0</v>
      </c>
      <c r="AW1600" s="20">
        <f>AI1600*'lista, wskaźniki'!$F$43</f>
        <v>0</v>
      </c>
      <c r="AX1600" s="20">
        <f>AI1600*'lista, wskaźniki'!$F$44</f>
        <v>0</v>
      </c>
      <c r="AY1600" s="20">
        <f>AK1600*'lista, wskaźniki'!$F$26</f>
        <v>0</v>
      </c>
      <c r="AZ1600" s="20">
        <f t="shared" si="700"/>
        <v>0</v>
      </c>
      <c r="BA1600" s="20">
        <f t="shared" si="701"/>
        <v>0</v>
      </c>
      <c r="BB1600" s="20">
        <f t="shared" si="702"/>
        <v>0</v>
      </c>
      <c r="BC1600" s="20">
        <f t="shared" si="703"/>
        <v>0</v>
      </c>
      <c r="BD1600" s="1099"/>
      <c r="BE1600" s="1099"/>
      <c r="BF1600" s="1099"/>
      <c r="BG1600" s="1099"/>
      <c r="BH1600" s="103"/>
      <c r="BI1600" s="1099"/>
      <c r="BJ1600" s="103"/>
      <c r="BK1600" s="1099"/>
      <c r="BL1600" s="103"/>
      <c r="BM1600" s="103"/>
      <c r="BN1600" s="103"/>
      <c r="BO1600" s="103"/>
      <c r="BP1600" s="103"/>
      <c r="BQ1600" s="103"/>
      <c r="BR1600" s="103"/>
      <c r="BS1600" s="1093"/>
      <c r="BT1600" s="1093"/>
      <c r="BU1600" s="1093"/>
      <c r="BV1600" s="1093"/>
      <c r="BW1600" s="1093"/>
      <c r="BX1600" s="1093"/>
      <c r="BY1600" s="1096"/>
      <c r="CA1600" s="365" t="b">
        <f t="shared" si="704"/>
        <v>0</v>
      </c>
      <c r="CB1600" s="365" t="b">
        <f t="shared" si="705"/>
        <v>0</v>
      </c>
      <c r="CC1600" s="365">
        <f t="shared" si="706"/>
        <v>0</v>
      </c>
      <c r="CD1600" s="365" t="b">
        <f t="shared" si="707"/>
        <v>0</v>
      </c>
      <c r="CE1600" s="365" t="b">
        <f t="shared" si="708"/>
        <v>0</v>
      </c>
      <c r="CF1600" s="365" t="b">
        <f t="shared" si="709"/>
        <v>0</v>
      </c>
      <c r="CG1600" s="365" t="b">
        <f t="shared" si="710"/>
        <v>0</v>
      </c>
      <c r="CH1600" s="365" t="b">
        <f t="shared" si="711"/>
        <v>0</v>
      </c>
      <c r="CI1600" s="72" t="b">
        <f t="shared" si="712"/>
        <v>0</v>
      </c>
      <c r="CJ1600" s="72" t="b">
        <f t="shared" si="713"/>
        <v>0</v>
      </c>
      <c r="CK1600" s="72">
        <f t="shared" si="714"/>
        <v>0</v>
      </c>
      <c r="CL1600" s="72">
        <f t="shared" si="715"/>
        <v>0</v>
      </c>
      <c r="CM1600" s="72" t="b">
        <f t="shared" si="716"/>
        <v>0</v>
      </c>
      <c r="CN1600" s="72" t="b">
        <f t="shared" si="717"/>
        <v>0</v>
      </c>
      <c r="CP1600" s="13">
        <f t="shared" si="718"/>
        <v>0</v>
      </c>
      <c r="CQ1600" s="13" t="b">
        <f t="shared" si="719"/>
        <v>0</v>
      </c>
      <c r="CR1600" s="13" t="b">
        <f t="shared" si="720"/>
        <v>0</v>
      </c>
      <c r="CS1600" s="13" t="b">
        <f t="shared" si="726"/>
        <v>0</v>
      </c>
      <c r="CT1600" s="13" t="b">
        <f t="shared" si="725"/>
        <v>0</v>
      </c>
      <c r="CU1600" s="13" t="b">
        <f t="shared" si="727"/>
        <v>0</v>
      </c>
      <c r="CV1600" s="13" t="b">
        <f t="shared" si="721"/>
        <v>0</v>
      </c>
      <c r="CW1600" s="13" t="b">
        <f t="shared" si="722"/>
        <v>0</v>
      </c>
      <c r="CX1600" s="13" t="b">
        <f t="shared" si="723"/>
        <v>0</v>
      </c>
      <c r="CY1600" s="13" t="b">
        <f t="shared" si="724"/>
        <v>0</v>
      </c>
    </row>
    <row r="1601" spans="1:103" ht="15" thickBot="1">
      <c r="A1601" s="932"/>
      <c r="B1601" s="1099"/>
      <c r="C1601" s="1099"/>
      <c r="D1601" s="1099"/>
      <c r="E1601" s="1099"/>
      <c r="F1601" s="1099"/>
      <c r="G1601" s="1099"/>
      <c r="H1601" s="1099"/>
      <c r="I1601" s="1099"/>
      <c r="J1601" s="1099"/>
      <c r="K1601" s="1099"/>
      <c r="L1601" s="1099"/>
      <c r="M1601" s="1099"/>
      <c r="N1601" s="1099"/>
      <c r="O1601" s="1099"/>
      <c r="P1601" s="1099"/>
      <c r="Q1601" s="941"/>
      <c r="R1601" s="1099"/>
      <c r="S1601" s="1099"/>
      <c r="T1601" s="1099"/>
      <c r="U1601" s="1099"/>
      <c r="V1601" s="1099"/>
      <c r="W1601" s="103"/>
      <c r="X1601" s="103"/>
      <c r="Y1601" s="103"/>
      <c r="Z1601" s="103"/>
      <c r="AA1601" s="103" t="s">
        <v>38</v>
      </c>
      <c r="AB1601" s="104"/>
      <c r="AC1601" s="104"/>
      <c r="AD1601" s="103"/>
      <c r="AE1601" s="1099"/>
      <c r="AF1601" s="334">
        <f t="shared" si="728"/>
        <v>0</v>
      </c>
      <c r="AG1601" s="272">
        <f>IF(R1601="kompletna",Q1601*J1601*0.0036*'lista, wskaźniki'!$F$13, IF(R1601="częściowa",Q1601*J1601*0.0036*'lista, wskaźniki'!$F$14, IF(R1601="brak",Q1601*J1601*0.0036*'lista, wskaźniki'!$F$15,)))</f>
        <v>0</v>
      </c>
      <c r="AH1601" s="334">
        <f>IF(Y1601="inne",K1601*'lista, wskaźniki'!$E$35,IF(Y1601="to samo źródło",0,IF(Y1601=0,0)))</f>
        <v>0</v>
      </c>
      <c r="AI1601" s="334">
        <f>IF(AA1601="gaz z sieci",AC1601*'lista, wskaźniki'!$D$21)</f>
        <v>0</v>
      </c>
      <c r="AJ1601" s="272">
        <f>IF(AA1601="węgiel",AB1601*'lista, wskaźniki'!$D$20, IF('Sektor mieszkaniowy'!AA1601="drewno",'Sektor mieszkaniowy'!AB1601*'lista, wskaźniki'!$D$22,IF('Sektor mieszkaniowy'!AA1601="pellet",AB1601*'lista, wskaźniki'!$D$23,IF('Sektor mieszkaniowy'!AA1601="gaz z sieci",AB1601*'lista, wskaźniki'!$D$21,IF('Sektor mieszkaniowy'!AA1601="olej opałowy",'Sektor mieszkaniowy'!AB1601*'lista, wskaźniki'!$D$24)))))</f>
        <v>0</v>
      </c>
      <c r="AK1601" s="1102"/>
      <c r="AL1601" s="1099"/>
      <c r="AM1601" s="20">
        <f>IF(AA1601="węgiel",AF1601*1/3.6*'lista, wskaźniki'!$F$20,IF(AA1601="drewno",AF1601*1/3.6*'lista, wskaźniki'!$F$22,IF(AA1601="pellet",AF1601*1/3.6*'lista, wskaźniki'!$F$23,IF(AA1601="gaz z sieci",AF1601*1/3.6*'lista, wskaźniki'!$F$21,IF(AA1601="olej opałowy",AF1601*1/3.6*'lista, wskaźniki'!$F$24,0)))))</f>
        <v>0</v>
      </c>
      <c r="AN1601" s="20">
        <f>IF(AA1601="węgiel",AF1601*'lista, wskaźniki'!$E$42,IF(AA1601="drewno",AF1601*'lista, wskaźniki'!$G$42,IF(AA1601="pellet",AF1601*'lista, wskaźniki'!$H$42,IF(AA1601="gaz z sieci",AF1601*'lista, wskaźniki'!$F$42,IF(AA1601="olej opałowy",AF1601*'lista, wskaźniki'!$I$42,0)))))</f>
        <v>0</v>
      </c>
      <c r="AO1601" s="20">
        <f>IF(AA1601="węgiel",AF1601*'lista, wskaźniki'!$E$43,IF(AA1601="drewno",AF1601*'lista, wskaźniki'!$G$43,IF(AA1601="pellet",AF1601*'lista, wskaźniki'!$H$43,IF(AA1601="gaz z sieci",AF1601*'lista, wskaźniki'!$F$43,IF(AA1601="olej opałowy",AF1601*'lista, wskaźniki'!$I$43,0)))))</f>
        <v>0</v>
      </c>
      <c r="AP1601" s="20">
        <f>IF(AA1601="węgiel",AF1601*'lista, wskaźniki'!$E$44,IF(AA1601="drewno",AF1601*'lista, wskaźniki'!$G$44,IF(AA1601="pellet",AF1601*'lista, wskaźniki'!$H$44,IF(AA1601="gaz z sieci",AF1601*'lista, wskaźniki'!$F$44,IF(AA1601="olej opałowy",AF1601*'lista, wskaźniki'!$I$44,0)))))</f>
        <v>0</v>
      </c>
      <c r="AQ1601" s="20" t="b">
        <f>IF(Z1601="gaz",AH1601*1/3.6*'lista, wskaźniki'!$F$21,IF(Z1601="energia elektryczna",AH1601*1/3.6*'lista, wskaźniki'!$F$26))</f>
        <v>0</v>
      </c>
      <c r="AR1601" s="20" t="b">
        <f>IF(Z1601="gaz",AH1601*'lista, wskaźniki'!$F$42,IF(Z1601="energia elektryczna",AH1601*0))</f>
        <v>0</v>
      </c>
      <c r="AS1601" s="20" t="b">
        <f>IF(Z1601="gaz",AH1601*'lista, wskaźniki'!$F$43,IF(Z1601="energia elektryczna",AH1601*0))</f>
        <v>0</v>
      </c>
      <c r="AT1601" s="20" t="b">
        <f>IF(Z1601="gaz",AH1601*'lista, wskaźniki'!$F$44,IF(Z1601="energia elektryczna",AH1601*0))</f>
        <v>0</v>
      </c>
      <c r="AU1601" s="20">
        <f>AI1601*1/3.6*'lista, wskaźniki'!$F$21</f>
        <v>0</v>
      </c>
      <c r="AV1601" s="20">
        <f>AI1601*'lista, wskaźniki'!$F$42</f>
        <v>0</v>
      </c>
      <c r="AW1601" s="20">
        <f>AI1601*'lista, wskaźniki'!$F$43</f>
        <v>0</v>
      </c>
      <c r="AX1601" s="20">
        <f>AI1601*'lista, wskaźniki'!$F$44</f>
        <v>0</v>
      </c>
      <c r="AY1601" s="20">
        <f>AK1601*'lista, wskaźniki'!$F$26</f>
        <v>0</v>
      </c>
      <c r="AZ1601" s="20">
        <f t="shared" si="700"/>
        <v>0</v>
      </c>
      <c r="BA1601" s="20">
        <f t="shared" si="701"/>
        <v>0</v>
      </c>
      <c r="BB1601" s="20">
        <f t="shared" si="702"/>
        <v>0</v>
      </c>
      <c r="BC1601" s="20">
        <f t="shared" si="703"/>
        <v>0</v>
      </c>
      <c r="BD1601" s="1099"/>
      <c r="BE1601" s="1099"/>
      <c r="BF1601" s="1099"/>
      <c r="BG1601" s="1099"/>
      <c r="BH1601" s="103"/>
      <c r="BI1601" s="1099"/>
      <c r="BJ1601" s="103"/>
      <c r="BK1601" s="1099"/>
      <c r="BL1601" s="103"/>
      <c r="BM1601" s="103"/>
      <c r="BN1601" s="103"/>
      <c r="BO1601" s="103"/>
      <c r="BP1601" s="103"/>
      <c r="BQ1601" s="103"/>
      <c r="BR1601" s="103"/>
      <c r="BS1601" s="1093"/>
      <c r="BT1601" s="1093"/>
      <c r="BU1601" s="1093"/>
      <c r="BV1601" s="1093"/>
      <c r="BW1601" s="1093"/>
      <c r="BX1601" s="1093"/>
      <c r="BY1601" s="1096"/>
      <c r="CA1601" s="365" t="b">
        <f t="shared" si="704"/>
        <v>0</v>
      </c>
      <c r="CB1601" s="365" t="b">
        <f t="shared" si="705"/>
        <v>0</v>
      </c>
      <c r="CC1601" s="365" t="b">
        <f t="shared" si="706"/>
        <v>0</v>
      </c>
      <c r="CD1601" s="365">
        <f t="shared" si="707"/>
        <v>0</v>
      </c>
      <c r="CE1601" s="365" t="b">
        <f t="shared" si="708"/>
        <v>0</v>
      </c>
      <c r="CF1601" s="365" t="b">
        <f t="shared" si="709"/>
        <v>0</v>
      </c>
      <c r="CG1601" s="365" t="b">
        <f t="shared" si="710"/>
        <v>0</v>
      </c>
      <c r="CH1601" s="365">
        <f t="shared" si="711"/>
        <v>0</v>
      </c>
      <c r="CI1601" s="72" t="b">
        <f t="shared" si="712"/>
        <v>0</v>
      </c>
      <c r="CJ1601" s="72" t="b">
        <f t="shared" si="713"/>
        <v>0</v>
      </c>
      <c r="CK1601" s="72" t="b">
        <f t="shared" si="714"/>
        <v>0</v>
      </c>
      <c r="CL1601" s="72">
        <f t="shared" si="715"/>
        <v>0</v>
      </c>
      <c r="CM1601" s="72" t="b">
        <f t="shared" si="716"/>
        <v>0</v>
      </c>
      <c r="CN1601" s="72" t="b">
        <f t="shared" si="717"/>
        <v>0</v>
      </c>
      <c r="CP1601" s="13">
        <f t="shared" si="718"/>
        <v>0</v>
      </c>
      <c r="CQ1601" s="13" t="b">
        <f t="shared" si="719"/>
        <v>0</v>
      </c>
      <c r="CR1601" s="13" t="b">
        <f t="shared" si="720"/>
        <v>0</v>
      </c>
      <c r="CS1601" s="13" t="b">
        <f t="shared" si="726"/>
        <v>0</v>
      </c>
      <c r="CT1601" s="13" t="b">
        <f t="shared" si="725"/>
        <v>0</v>
      </c>
      <c r="CU1601" s="13" t="b">
        <f t="shared" si="727"/>
        <v>0</v>
      </c>
      <c r="CV1601" s="13" t="b">
        <f t="shared" si="721"/>
        <v>0</v>
      </c>
      <c r="CW1601" s="13" t="b">
        <f t="shared" si="722"/>
        <v>0</v>
      </c>
      <c r="CX1601" s="13" t="b">
        <f t="shared" si="723"/>
        <v>0</v>
      </c>
      <c r="CY1601" s="13" t="b">
        <f t="shared" si="724"/>
        <v>0</v>
      </c>
    </row>
    <row r="1602" spans="1:103" ht="15" thickBot="1">
      <c r="A1602" s="933"/>
      <c r="B1602" s="1100"/>
      <c r="C1602" s="1100"/>
      <c r="D1602" s="1100"/>
      <c r="E1602" s="1100"/>
      <c r="F1602" s="1100"/>
      <c r="G1602" s="1100"/>
      <c r="H1602" s="1100"/>
      <c r="I1602" s="1100"/>
      <c r="J1602" s="1100"/>
      <c r="K1602" s="1100"/>
      <c r="L1602" s="1100"/>
      <c r="M1602" s="1100"/>
      <c r="N1602" s="1100"/>
      <c r="O1602" s="1100"/>
      <c r="P1602" s="1100"/>
      <c r="Q1602" s="942"/>
      <c r="R1602" s="1100"/>
      <c r="S1602" s="1100"/>
      <c r="T1602" s="1100"/>
      <c r="U1602" s="1100"/>
      <c r="V1602" s="1100"/>
      <c r="W1602" s="105"/>
      <c r="X1602" s="105"/>
      <c r="Y1602" s="105"/>
      <c r="Z1602" s="105"/>
      <c r="AA1602" s="105" t="s">
        <v>37</v>
      </c>
      <c r="AB1602" s="106"/>
      <c r="AC1602" s="106"/>
      <c r="AD1602" s="105"/>
      <c r="AE1602" s="1100"/>
      <c r="AF1602" s="334">
        <f t="shared" si="728"/>
        <v>0</v>
      </c>
      <c r="AG1602" s="272">
        <f>IF(R1602="kompletna",Q1602*J1602*0.0036*'lista, wskaźniki'!$F$13, IF(R1602="częściowa",Q1602*J1602*0.0036*'lista, wskaźniki'!$F$14, IF(R1602="brak",Q1602*J1602*0.0036*'lista, wskaźniki'!$F$15,)))</f>
        <v>0</v>
      </c>
      <c r="AH1602" s="334">
        <f>IF(Y1602="inne",K1602*'lista, wskaźniki'!$E$35,IF(Y1602="to samo źródło",0,IF(Y1602=0,0)))</f>
        <v>0</v>
      </c>
      <c r="AI1602" s="334" t="b">
        <f>IF(AA1602="gaz z sieci",AC1602*'lista, wskaźniki'!$D$21)</f>
        <v>0</v>
      </c>
      <c r="AJ1602" s="272">
        <f>IF(AA1602="węgiel",AB1602*'lista, wskaźniki'!$D$20, IF('Sektor mieszkaniowy'!AA1602="drewno",'Sektor mieszkaniowy'!AB1602*'lista, wskaźniki'!$D$22,IF('Sektor mieszkaniowy'!AA1602="pellet",AB1602*'lista, wskaźniki'!$D$23,IF('Sektor mieszkaniowy'!AA1602="gaz z sieci",AB1602*'lista, wskaźniki'!$D$21,IF('Sektor mieszkaniowy'!AA1602="olej opałowy",'Sektor mieszkaniowy'!AB1602*'lista, wskaźniki'!$D$24)))))</f>
        <v>0</v>
      </c>
      <c r="AK1602" s="1103"/>
      <c r="AL1602" s="1100"/>
      <c r="AM1602" s="20">
        <f>IF(AA1602="węgiel",AF1602*1/3.6*'lista, wskaźniki'!$F$20,IF(AA1602="drewno",AF1602*1/3.6*'lista, wskaźniki'!$F$22,IF(AA1602="pellet",AF1602*1/3.6*'lista, wskaźniki'!$F$23,IF(AA1602="gaz z sieci",AF1602*1/3.6*'lista, wskaźniki'!$F$21,IF(AA1602="olej opałowy",AF1602*1/3.6*'lista, wskaźniki'!$F$24,0)))))</f>
        <v>0</v>
      </c>
      <c r="AN1602" s="20">
        <f>IF(AA1602="węgiel",AF1602*'lista, wskaźniki'!$E$42,IF(AA1602="drewno",AF1602*'lista, wskaźniki'!$G$42,IF(AA1602="pellet",AF1602*'lista, wskaźniki'!$H$42,IF(AA1602="gaz z sieci",AF1602*'lista, wskaźniki'!$F$42,IF(AA1602="olej opałowy",AF1602*'lista, wskaźniki'!$I$42,0)))))</f>
        <v>0</v>
      </c>
      <c r="AO1602" s="20">
        <f>IF(AA1602="węgiel",AF1602*'lista, wskaźniki'!$E$43,IF(AA1602="drewno",AF1602*'lista, wskaźniki'!$G$43,IF(AA1602="pellet",AF1602*'lista, wskaźniki'!$H$43,IF(AA1602="gaz z sieci",AF1602*'lista, wskaźniki'!$F$43,IF(AA1602="olej opałowy",AF1602*'lista, wskaźniki'!$I$43,0)))))</f>
        <v>0</v>
      </c>
      <c r="AP1602" s="20">
        <f>IF(AA1602="węgiel",AF1602*'lista, wskaźniki'!$E$44,IF(AA1602="drewno",AF1602*'lista, wskaźniki'!$G$44,IF(AA1602="pellet",AF1602*'lista, wskaźniki'!$H$44,IF(AA1602="gaz z sieci",AF1602*'lista, wskaźniki'!$F$44,IF(AA1602="olej opałowy",AF1602*'lista, wskaźniki'!$I$44,0)))))</f>
        <v>0</v>
      </c>
      <c r="AQ1602" s="20" t="b">
        <f>IF(Z1602="gaz",AH1602*1/3.6*'lista, wskaźniki'!$F$21,IF(Z1602="energia elektryczna",AH1602*1/3.6*'lista, wskaźniki'!$F$26))</f>
        <v>0</v>
      </c>
      <c r="AR1602" s="20" t="b">
        <f>IF(Z1602="gaz",AH1602*'lista, wskaźniki'!$F$42,IF(Z1602="energia elektryczna",AH1602*0))</f>
        <v>0</v>
      </c>
      <c r="AS1602" s="20" t="b">
        <f>IF(Z1602="gaz",AH1602*'lista, wskaźniki'!$F$43,IF(Z1602="energia elektryczna",AH1602*0))</f>
        <v>0</v>
      </c>
      <c r="AT1602" s="20" t="b">
        <f>IF(Z1602="gaz",AH1602*'lista, wskaźniki'!$F$44,IF(Z1602="energia elektryczna",AH1602*0))</f>
        <v>0</v>
      </c>
      <c r="AU1602" s="20">
        <f>AI1602*1/3.6*'lista, wskaźniki'!$F$21</f>
        <v>0</v>
      </c>
      <c r="AV1602" s="20">
        <f>AI1602*'lista, wskaźniki'!$F$42</f>
        <v>0</v>
      </c>
      <c r="AW1602" s="20">
        <f>AI1602*'lista, wskaźniki'!$F$43</f>
        <v>0</v>
      </c>
      <c r="AX1602" s="20">
        <f>AI1602*'lista, wskaźniki'!$F$44</f>
        <v>0</v>
      </c>
      <c r="AY1602" s="20">
        <f>AK1602*'lista, wskaźniki'!$F$26</f>
        <v>0</v>
      </c>
      <c r="AZ1602" s="20">
        <f t="shared" si="700"/>
        <v>0</v>
      </c>
      <c r="BA1602" s="20">
        <f t="shared" si="701"/>
        <v>0</v>
      </c>
      <c r="BB1602" s="20">
        <f t="shared" si="702"/>
        <v>0</v>
      </c>
      <c r="BC1602" s="20">
        <f t="shared" si="703"/>
        <v>0</v>
      </c>
      <c r="BD1602" s="1100"/>
      <c r="BE1602" s="1100"/>
      <c r="BF1602" s="1100"/>
      <c r="BG1602" s="1100"/>
      <c r="BH1602" s="105"/>
      <c r="BI1602" s="1100"/>
      <c r="BJ1602" s="105"/>
      <c r="BK1602" s="1100"/>
      <c r="BL1602" s="105"/>
      <c r="BM1602" s="105"/>
      <c r="BN1602" s="105"/>
      <c r="BO1602" s="105"/>
      <c r="BP1602" s="105"/>
      <c r="BQ1602" s="105"/>
      <c r="BR1602" s="105"/>
      <c r="BS1602" s="1094"/>
      <c r="BT1602" s="1094"/>
      <c r="BU1602" s="1094"/>
      <c r="BV1602" s="1094"/>
      <c r="BW1602" s="1094"/>
      <c r="BX1602" s="1094"/>
      <c r="BY1602" s="1097"/>
      <c r="CA1602" s="365" t="b">
        <f t="shared" si="704"/>
        <v>0</v>
      </c>
      <c r="CB1602" s="365" t="b">
        <f t="shared" si="705"/>
        <v>0</v>
      </c>
      <c r="CC1602" s="365" t="b">
        <f t="shared" si="706"/>
        <v>0</v>
      </c>
      <c r="CD1602" s="365" t="b">
        <f t="shared" si="707"/>
        <v>0</v>
      </c>
      <c r="CE1602" s="365">
        <f t="shared" si="708"/>
        <v>0</v>
      </c>
      <c r="CF1602" s="365" t="b">
        <f t="shared" si="709"/>
        <v>0</v>
      </c>
      <c r="CG1602" s="365" t="b">
        <f t="shared" si="710"/>
        <v>0</v>
      </c>
      <c r="CH1602" s="365" t="b">
        <f t="shared" si="711"/>
        <v>0</v>
      </c>
      <c r="CI1602" s="72" t="b">
        <f t="shared" si="712"/>
        <v>0</v>
      </c>
      <c r="CJ1602" s="72" t="b">
        <f t="shared" si="713"/>
        <v>0</v>
      </c>
      <c r="CK1602" s="72" t="b">
        <f t="shared" si="714"/>
        <v>0</v>
      </c>
      <c r="CL1602" s="72">
        <f t="shared" si="715"/>
        <v>0</v>
      </c>
      <c r="CM1602" s="72">
        <f t="shared" si="716"/>
        <v>0</v>
      </c>
      <c r="CN1602" s="72" t="b">
        <f t="shared" si="717"/>
        <v>0</v>
      </c>
      <c r="CP1602" s="13">
        <f t="shared" si="718"/>
        <v>0</v>
      </c>
      <c r="CQ1602" s="13" t="b">
        <f t="shared" si="719"/>
        <v>0</v>
      </c>
      <c r="CR1602" s="13" t="b">
        <f t="shared" si="720"/>
        <v>0</v>
      </c>
      <c r="CS1602" s="13" t="b">
        <f t="shared" si="726"/>
        <v>0</v>
      </c>
      <c r="CT1602" s="13" t="b">
        <f t="shared" si="725"/>
        <v>0</v>
      </c>
      <c r="CU1602" s="13" t="b">
        <f t="shared" si="727"/>
        <v>0</v>
      </c>
      <c r="CV1602" s="13" t="b">
        <f t="shared" si="721"/>
        <v>0</v>
      </c>
      <c r="CW1602" s="13" t="b">
        <f t="shared" si="722"/>
        <v>0</v>
      </c>
      <c r="CX1602" s="13" t="b">
        <f t="shared" si="723"/>
        <v>0</v>
      </c>
      <c r="CY1602" s="13" t="b">
        <f t="shared" si="724"/>
        <v>0</v>
      </c>
    </row>
    <row r="1603" spans="1:103" ht="15" thickBot="1">
      <c r="A1603" s="931">
        <v>321</v>
      </c>
      <c r="B1603" s="1098" t="s">
        <v>214</v>
      </c>
      <c r="C1603" s="1098"/>
      <c r="D1603" s="1098" t="s">
        <v>1</v>
      </c>
      <c r="E1603" s="1098" t="s">
        <v>5</v>
      </c>
      <c r="F1603" s="1098">
        <v>10</v>
      </c>
      <c r="G1603" s="1098">
        <v>10</v>
      </c>
      <c r="H1603" s="1098"/>
      <c r="I1603" s="1098" t="s">
        <v>11</v>
      </c>
      <c r="J1603" s="1098">
        <v>200</v>
      </c>
      <c r="K1603" s="1098">
        <v>7</v>
      </c>
      <c r="L1603" s="1098" t="s">
        <v>16</v>
      </c>
      <c r="M1603" s="1098">
        <v>50</v>
      </c>
      <c r="N1603" s="1098" t="s">
        <v>17</v>
      </c>
      <c r="O1603" s="1098"/>
      <c r="P1603" s="1098" t="s">
        <v>16</v>
      </c>
      <c r="Q1603" s="940">
        <f>IF(I1603="&lt;1966",'lista, wskaźniki'!$G$4,IF(I1603="1967-1985",'lista, wskaźniki'!$G$5,IF(I1603="1986-1992",'lista, wskaźniki'!$G$6,IF(I1603="1993-1996",'lista, wskaźniki'!$G$7,IF(I1603="&gt;1997",'lista, wskaźniki'!$G$8,IF(I1603=0,'lista, wskaźniki'!$G$4))))))</f>
        <v>250</v>
      </c>
      <c r="R1603" s="1098" t="s">
        <v>23</v>
      </c>
      <c r="S1603" s="1098" t="s">
        <v>27</v>
      </c>
      <c r="T1603" s="1098">
        <v>15</v>
      </c>
      <c r="U1603" s="1098">
        <v>1990</v>
      </c>
      <c r="V1603" s="1098"/>
      <c r="W1603" s="101" t="s">
        <v>35</v>
      </c>
      <c r="X1603" s="101" t="s">
        <v>39</v>
      </c>
      <c r="Y1603" s="101" t="s">
        <v>42</v>
      </c>
      <c r="Z1603" s="101"/>
      <c r="AA1603" s="101" t="s">
        <v>35</v>
      </c>
      <c r="AB1603" s="102"/>
      <c r="AC1603" s="102"/>
      <c r="AD1603" s="101"/>
      <c r="AE1603" s="1098"/>
      <c r="AF1603" s="334">
        <f t="shared" si="728"/>
        <v>0</v>
      </c>
      <c r="AG1603" s="272">
        <v>0</v>
      </c>
      <c r="AH1603" s="334">
        <f>IF(Y1603="inne",K1603*'lista, wskaźniki'!$E$35,IF(Y1603="to samo źródło",0,IF(Y1603=0,0)))</f>
        <v>0</v>
      </c>
      <c r="AI1603" s="334" t="b">
        <f>IF(AA1603="gaz z sieci",AC1603*'lista, wskaźniki'!$D$21)</f>
        <v>0</v>
      </c>
      <c r="AJ1603" s="272">
        <f>IF(AA1603="węgiel",AB1603*'lista, wskaźniki'!$D$20, IF('Sektor mieszkaniowy'!AA1603="drewno",'Sektor mieszkaniowy'!AB1603*'lista, wskaźniki'!$D$22,IF('Sektor mieszkaniowy'!AA1603="pellet",AB1603*'lista, wskaźniki'!$D$23,IF('Sektor mieszkaniowy'!AA1603="gaz z sieci",AB1603*'lista, wskaźniki'!$D$21,IF('Sektor mieszkaniowy'!AA1603="olej opałowy",'Sektor mieszkaniowy'!AB1603*'lista, wskaźniki'!$D$24)))))</f>
        <v>0</v>
      </c>
      <c r="AK1603" s="1101">
        <f>AL1603/'lista, wskaźniki'!$A$127</f>
        <v>0</v>
      </c>
      <c r="AL1603" s="1098"/>
      <c r="AM1603" s="20">
        <f>IF(AA1603="węgiel",AF1603*1/3.6*'lista, wskaźniki'!$F$20,IF(AA1603="drewno",AF1603*1/3.6*'lista, wskaźniki'!$F$22,IF(AA1603="pellet",AF1603*1/3.6*'lista, wskaźniki'!$F$23,IF(AA1603="gaz z sieci",AF1603*1/3.6*'lista, wskaźniki'!$F$21,IF(AA1603="olej opałowy",AF1603*1/3.6*'lista, wskaźniki'!$F$24,0)))))</f>
        <v>0</v>
      </c>
      <c r="AN1603" s="20">
        <f>IF(AA1603="węgiel",AF1603*'lista, wskaźniki'!$E$42,IF(AA1603="drewno",AF1603*'lista, wskaźniki'!$G$42,IF(AA1603="pellet",AF1603*'lista, wskaźniki'!$H$42,IF(AA1603="gaz z sieci",AF1603*'lista, wskaźniki'!$F$42,IF(AA1603="olej opałowy",AF1603*'lista, wskaźniki'!$I$42,0)))))</f>
        <v>0</v>
      </c>
      <c r="AO1603" s="20">
        <f>IF(AA1603="węgiel",AF1603*'lista, wskaźniki'!$E$43,IF(AA1603="drewno",AF1603*'lista, wskaźniki'!$G$43,IF(AA1603="pellet",AF1603*'lista, wskaźniki'!$H$43,IF(AA1603="gaz z sieci",AF1603*'lista, wskaźniki'!$F$43,IF(AA1603="olej opałowy",AF1603*'lista, wskaźniki'!$I$43,0)))))</f>
        <v>0</v>
      </c>
      <c r="AP1603" s="20">
        <f>IF(AA1603="węgiel",AF1603*'lista, wskaźniki'!$E$44,IF(AA1603="drewno",AF1603*'lista, wskaźniki'!$G$44,IF(AA1603="pellet",AF1603*'lista, wskaźniki'!$H$44,IF(AA1603="gaz z sieci",AF1603*'lista, wskaźniki'!$F$44,IF(AA1603="olej opałowy",AF1603*'lista, wskaźniki'!$I$44,0)))))</f>
        <v>0</v>
      </c>
      <c r="AQ1603" s="20" t="b">
        <f>IF(Z1603="gaz",AH1603*1/3.6*'lista, wskaźniki'!$F$21,IF(Z1603="energia elektryczna",AH1603*1/3.6*'lista, wskaźniki'!$F$26))</f>
        <v>0</v>
      </c>
      <c r="AR1603" s="20" t="b">
        <f>IF(Z1603="gaz",AH1603*'lista, wskaźniki'!$F$42,IF(Z1603="energia elektryczna",AH1603*0))</f>
        <v>0</v>
      </c>
      <c r="AS1603" s="20" t="b">
        <f>IF(Z1603="gaz",AH1603*'lista, wskaźniki'!$F$43,IF(Z1603="energia elektryczna",AH1603*0))</f>
        <v>0</v>
      </c>
      <c r="AT1603" s="20" t="b">
        <f>IF(Z1603="gaz",AH1603*'lista, wskaźniki'!$F$44,IF(Z1603="energia elektryczna",AH1603*0))</f>
        <v>0</v>
      </c>
      <c r="AU1603" s="20">
        <f>AI1603*1/3.6*'lista, wskaźniki'!$F$21</f>
        <v>0</v>
      </c>
      <c r="AV1603" s="20">
        <f>AI1603*'lista, wskaźniki'!$F$42</f>
        <v>0</v>
      </c>
      <c r="AW1603" s="20">
        <f>AI1603*'lista, wskaźniki'!$F$43</f>
        <v>0</v>
      </c>
      <c r="AX1603" s="20">
        <f>AI1603*'lista, wskaźniki'!$F$44</f>
        <v>0</v>
      </c>
      <c r="AY1603" s="20">
        <f>AK1603*'lista, wskaźniki'!$F$26</f>
        <v>0</v>
      </c>
      <c r="AZ1603" s="20">
        <f t="shared" si="700"/>
        <v>0</v>
      </c>
      <c r="BA1603" s="20">
        <f t="shared" si="701"/>
        <v>0</v>
      </c>
      <c r="BB1603" s="20">
        <f t="shared" si="702"/>
        <v>0</v>
      </c>
      <c r="BC1603" s="20">
        <f t="shared" si="703"/>
        <v>0</v>
      </c>
      <c r="BD1603" s="1098" t="s">
        <v>17</v>
      </c>
      <c r="BE1603" s="1098" t="s">
        <v>17</v>
      </c>
      <c r="BF1603" s="1098" t="s">
        <v>17</v>
      </c>
      <c r="BG1603" s="1098" t="s">
        <v>17</v>
      </c>
      <c r="BH1603" s="101"/>
      <c r="BI1603" s="1098" t="s">
        <v>17</v>
      </c>
      <c r="BJ1603" s="101"/>
      <c r="BK1603" s="1098" t="s">
        <v>17</v>
      </c>
      <c r="BL1603" s="101"/>
      <c r="BM1603" s="101"/>
      <c r="BN1603" s="101"/>
      <c r="BO1603" s="101" t="s">
        <v>57</v>
      </c>
      <c r="BP1603" s="101" t="s">
        <v>52</v>
      </c>
      <c r="BQ1603" s="101" t="s">
        <v>120</v>
      </c>
      <c r="BR1603" s="101"/>
      <c r="BS1603" s="1092"/>
      <c r="BT1603" s="1092">
        <v>120</v>
      </c>
      <c r="BU1603" s="1092">
        <v>400</v>
      </c>
      <c r="BV1603" s="1092"/>
      <c r="BW1603" s="1092">
        <v>600</v>
      </c>
      <c r="BX1603" s="1092">
        <v>1600</v>
      </c>
      <c r="BY1603" s="1095"/>
      <c r="CA1603" s="365">
        <f t="shared" si="704"/>
        <v>0</v>
      </c>
      <c r="CB1603" s="365" t="b">
        <f t="shared" si="705"/>
        <v>0</v>
      </c>
      <c r="CC1603" s="365" t="b">
        <f t="shared" si="706"/>
        <v>0</v>
      </c>
      <c r="CD1603" s="365" t="b">
        <f t="shared" si="707"/>
        <v>0</v>
      </c>
      <c r="CE1603" s="365" t="b">
        <f t="shared" si="708"/>
        <v>0</v>
      </c>
      <c r="CF1603" s="365" t="b">
        <f t="shared" si="709"/>
        <v>0</v>
      </c>
      <c r="CG1603" s="365" t="b">
        <f t="shared" si="710"/>
        <v>0</v>
      </c>
      <c r="CH1603" s="365" t="b">
        <f t="shared" si="711"/>
        <v>0</v>
      </c>
      <c r="CI1603" s="72">
        <f t="shared" si="712"/>
        <v>0</v>
      </c>
      <c r="CJ1603" s="72" t="b">
        <f t="shared" si="713"/>
        <v>0</v>
      </c>
      <c r="CK1603" s="72" t="b">
        <f t="shared" si="714"/>
        <v>0</v>
      </c>
      <c r="CL1603" s="72">
        <f t="shared" si="715"/>
        <v>0</v>
      </c>
      <c r="CM1603" s="72" t="b">
        <f t="shared" si="716"/>
        <v>0</v>
      </c>
      <c r="CN1603" s="72" t="b">
        <f t="shared" si="717"/>
        <v>0</v>
      </c>
      <c r="CP1603" s="13" t="b">
        <f t="shared" si="718"/>
        <v>0</v>
      </c>
      <c r="CQ1603" s="13">
        <f t="shared" si="719"/>
        <v>0</v>
      </c>
      <c r="CR1603" s="13">
        <f t="shared" si="720"/>
        <v>200</v>
      </c>
      <c r="CS1603" s="13">
        <f t="shared" si="726"/>
        <v>100</v>
      </c>
      <c r="CT1603" s="13" t="b">
        <f t="shared" si="725"/>
        <v>0</v>
      </c>
      <c r="CU1603" s="13">
        <f t="shared" si="727"/>
        <v>0</v>
      </c>
      <c r="CV1603" s="13" t="b">
        <f t="shared" si="721"/>
        <v>0</v>
      </c>
      <c r="CW1603" s="13">
        <f t="shared" si="722"/>
        <v>0</v>
      </c>
      <c r="CX1603" s="13" t="b">
        <f t="shared" si="723"/>
        <v>0</v>
      </c>
      <c r="CY1603" s="13">
        <f t="shared" si="724"/>
        <v>0</v>
      </c>
    </row>
    <row r="1604" spans="1:103" ht="15" thickBot="1">
      <c r="A1604" s="932"/>
      <c r="B1604" s="1099"/>
      <c r="C1604" s="1099"/>
      <c r="D1604" s="1099"/>
      <c r="E1604" s="1099"/>
      <c r="F1604" s="1099"/>
      <c r="G1604" s="1099"/>
      <c r="H1604" s="1099"/>
      <c r="I1604" s="1099"/>
      <c r="J1604" s="1099"/>
      <c r="K1604" s="1099"/>
      <c r="L1604" s="1099"/>
      <c r="M1604" s="1099"/>
      <c r="N1604" s="1099"/>
      <c r="O1604" s="1099"/>
      <c r="P1604" s="1099"/>
      <c r="Q1604" s="941"/>
      <c r="R1604" s="1099"/>
      <c r="S1604" s="1099"/>
      <c r="T1604" s="1099"/>
      <c r="U1604" s="1099"/>
      <c r="V1604" s="1099"/>
      <c r="W1604" s="20" t="s">
        <v>36</v>
      </c>
      <c r="X1604" s="103"/>
      <c r="Y1604" s="103"/>
      <c r="Z1604" s="103"/>
      <c r="AA1604" s="103" t="s">
        <v>36</v>
      </c>
      <c r="AB1604" s="104">
        <v>10</v>
      </c>
      <c r="AC1604" s="104"/>
      <c r="AD1604" s="103">
        <v>900</v>
      </c>
      <c r="AE1604" s="1099"/>
      <c r="AF1604" s="334">
        <f t="shared" si="728"/>
        <v>150</v>
      </c>
      <c r="AG1604" s="272">
        <v>144</v>
      </c>
      <c r="AH1604" s="334">
        <f>IF(Y1604="inne",K1604*'lista, wskaźniki'!$E$35,IF(Y1604="to samo źródło",0,IF(Y1604=0,0)))</f>
        <v>0</v>
      </c>
      <c r="AI1604" s="334" t="b">
        <f>IF(AA1604="gaz z sieci",AC1604*'lista, wskaźniki'!$D$21)</f>
        <v>0</v>
      </c>
      <c r="AJ1604" s="272">
        <f>IF(AA1604="węgiel",AB1604*'lista, wskaźniki'!$D$20, IF('Sektor mieszkaniowy'!AA1604="drewno",'Sektor mieszkaniowy'!AB1604*'lista, wskaźniki'!$D$22,IF('Sektor mieszkaniowy'!AA1604="pellet",AB1604*'lista, wskaźniki'!$D$23,IF('Sektor mieszkaniowy'!AA1604="gaz z sieci",AB1604*'lista, wskaźniki'!$D$21,IF('Sektor mieszkaniowy'!AA1604="olej opałowy",'Sektor mieszkaniowy'!AB1604*'lista, wskaźniki'!$D$24)))))</f>
        <v>156</v>
      </c>
      <c r="AK1604" s="1102"/>
      <c r="AL1604" s="1099"/>
      <c r="AM1604" s="20">
        <f>IF(AA1604="węgiel",AF1604*1/3.6*'lista, wskaźniki'!$F$20,IF(AA1604="drewno",AF1604*1/3.6*'lista, wskaźniki'!$F$22,IF(AA1604="pellet",AF1604*1/3.6*'lista, wskaźniki'!$F$23,IF(AA1604="gaz z sieci",AF1604*1/3.6*'lista, wskaźniki'!$F$21,IF(AA1604="olej opałowy",AF1604*1/3.6*'lista, wskaźniki'!$F$24,0)))))</f>
        <v>0</v>
      </c>
      <c r="AN1604" s="20">
        <f>IF(AA1604="węgiel",AF1604*'lista, wskaźniki'!$E$42,IF(AA1604="drewno",AF1604*'lista, wskaźniki'!$G$42,IF(AA1604="pellet",AF1604*'lista, wskaźniki'!$H$42,IF(AA1604="gaz z sieci",AF1604*'lista, wskaźniki'!$F$42,IF(AA1604="olej opałowy",AF1604*'lista, wskaźniki'!$I$42,0)))))</f>
        <v>0.1215</v>
      </c>
      <c r="AO1604" s="20">
        <f>IF(AA1604="węgiel",AF1604*'lista, wskaźniki'!$E$43,IF(AA1604="drewno",AF1604*'lista, wskaźniki'!$G$43,IF(AA1604="pellet",AF1604*'lista, wskaźniki'!$H$43,IF(AA1604="gaz z sieci",AF1604*'lista, wskaźniki'!$F$43,IF(AA1604="olej opałowy",AF1604*'lista, wskaźniki'!$I$43,0)))))</f>
        <v>0.1215</v>
      </c>
      <c r="AP1604" s="20">
        <f>IF(AA1604="węgiel",AF1604*'lista, wskaźniki'!$E$44,IF(AA1604="drewno",AF1604*'lista, wskaźniki'!$G$44,IF(AA1604="pellet",AF1604*'lista, wskaźniki'!$H$44,IF(AA1604="gaz z sieci",AF1604*'lista, wskaźniki'!$F$44,IF(AA1604="olej opałowy",AF1604*'lista, wskaźniki'!$I$44,0)))))</f>
        <v>3.7499999999999997E-5</v>
      </c>
      <c r="AQ1604" s="20" t="b">
        <f>IF(Z1604="gaz",AH1604*1/3.6*'lista, wskaźniki'!$F$21,IF(Z1604="energia elektryczna",AH1604*1/3.6*'lista, wskaźniki'!$F$26))</f>
        <v>0</v>
      </c>
      <c r="AR1604" s="20" t="b">
        <f>IF(Z1604="gaz",AH1604*'lista, wskaźniki'!$F$42,IF(Z1604="energia elektryczna",AH1604*0))</f>
        <v>0</v>
      </c>
      <c r="AS1604" s="20" t="b">
        <f>IF(Z1604="gaz",AH1604*'lista, wskaźniki'!$F$43,IF(Z1604="energia elektryczna",AH1604*0))</f>
        <v>0</v>
      </c>
      <c r="AT1604" s="20" t="b">
        <f>IF(Z1604="gaz",AH1604*'lista, wskaźniki'!$F$44,IF(Z1604="energia elektryczna",AH1604*0))</f>
        <v>0</v>
      </c>
      <c r="AU1604" s="20">
        <f>AI1604*1/3.6*'lista, wskaźniki'!$F$21</f>
        <v>0</v>
      </c>
      <c r="AV1604" s="20">
        <f>AI1604*'lista, wskaźniki'!$F$42</f>
        <v>0</v>
      </c>
      <c r="AW1604" s="20">
        <f>AI1604*'lista, wskaźniki'!$F$43</f>
        <v>0</v>
      </c>
      <c r="AX1604" s="20">
        <f>AI1604*'lista, wskaźniki'!$F$44</f>
        <v>0</v>
      </c>
      <c r="AY1604" s="20">
        <f>AK1604*'lista, wskaźniki'!$F$26</f>
        <v>0</v>
      </c>
      <c r="AZ1604" s="20">
        <f t="shared" ref="AZ1604:AZ1667" si="729">AM1604+AQ1604+AU1604+AY1604</f>
        <v>0</v>
      </c>
      <c r="BA1604" s="20">
        <f t="shared" ref="BA1604:BA1667" si="730">AN1604+AR1604+AV1604</f>
        <v>0.1215</v>
      </c>
      <c r="BB1604" s="20">
        <f t="shared" ref="BB1604:BB1667" si="731">AO1604+AS1604+AW1604</f>
        <v>0.1215</v>
      </c>
      <c r="BC1604" s="20">
        <f t="shared" ref="BC1604:BC1667" si="732">AP1604+AT1604+AX1604</f>
        <v>3.7499999999999997E-5</v>
      </c>
      <c r="BD1604" s="1099"/>
      <c r="BE1604" s="1099"/>
      <c r="BF1604" s="1099"/>
      <c r="BG1604" s="1099"/>
      <c r="BH1604" s="103"/>
      <c r="BI1604" s="1099"/>
      <c r="BJ1604" s="103"/>
      <c r="BK1604" s="1099"/>
      <c r="BL1604" s="103"/>
      <c r="BM1604" s="103"/>
      <c r="BN1604" s="103"/>
      <c r="BO1604" s="103"/>
      <c r="BP1604" s="103"/>
      <c r="BQ1604" s="103"/>
      <c r="BR1604" s="103"/>
      <c r="BS1604" s="1093"/>
      <c r="BT1604" s="1093"/>
      <c r="BU1604" s="1093"/>
      <c r="BV1604" s="1093"/>
      <c r="BW1604" s="1093"/>
      <c r="BX1604" s="1093"/>
      <c r="BY1604" s="1096"/>
      <c r="CA1604" s="365" t="b">
        <f t="shared" ref="CA1604:CA1667" si="733">IF(AA1604="węgiel",AF1604)</f>
        <v>0</v>
      </c>
      <c r="CB1604" s="365">
        <f t="shared" ref="CB1604:CB1667" si="734">IF(AA1604="drewno",AF1604)</f>
        <v>150</v>
      </c>
      <c r="CC1604" s="365" t="b">
        <f t="shared" ref="CC1604:CC1667" si="735">IF(AA1604="pellet",AF1604)</f>
        <v>0</v>
      </c>
      <c r="CD1604" s="365" t="b">
        <f t="shared" ref="CD1604:CD1667" si="736">IF(AA1604="gaz z sieci",AF1604)</f>
        <v>0</v>
      </c>
      <c r="CE1604" s="365" t="b">
        <f t="shared" ref="CE1604:CE1667" si="737">IF(AA1604="olej opałowy",AF1604)</f>
        <v>0</v>
      </c>
      <c r="CF1604" s="365" t="b">
        <f t="shared" ref="CF1604:CF1667" si="738">IF(Z1604="gaz",AH1604)</f>
        <v>0</v>
      </c>
      <c r="CG1604" s="365" t="b">
        <f t="shared" ref="CG1604:CG1667" si="739">IF(Z1604="energia elektryczna",AH1604)</f>
        <v>0</v>
      </c>
      <c r="CH1604" s="365" t="b">
        <f t="shared" ref="CH1604:CH1667" si="740">IF(AA1604="gaz z sieci",AI1604)</f>
        <v>0</v>
      </c>
      <c r="CI1604" s="72" t="b">
        <f t="shared" ref="CI1604:CI1667" si="741">CA1604</f>
        <v>0</v>
      </c>
      <c r="CJ1604" s="72">
        <f t="shared" ref="CJ1604:CJ1667" si="742">CB1604</f>
        <v>150</v>
      </c>
      <c r="CK1604" s="72" t="b">
        <f t="shared" ref="CK1604:CK1667" si="743">CC1604</f>
        <v>0</v>
      </c>
      <c r="CL1604" s="72">
        <f t="shared" ref="CL1604:CL1667" si="744">CD1604+CF1604</f>
        <v>0</v>
      </c>
      <c r="CM1604" s="72" t="b">
        <f t="shared" ref="CM1604:CM1667" si="745">CE1604</f>
        <v>0</v>
      </c>
      <c r="CN1604" s="72" t="b">
        <f t="shared" ref="CN1604:CN1667" si="746">CG1604</f>
        <v>0</v>
      </c>
      <c r="CP1604" s="13">
        <f t="shared" ref="CP1604:CP1667" si="747">IF(I1604="&lt;1966",J1604,IF(I1604&lt;1966,J1604))</f>
        <v>0</v>
      </c>
      <c r="CQ1604" s="13" t="b">
        <f t="shared" ref="CQ1604:CQ1667" si="748">IF(R1604="kompletna",CP1604,IF(R1604="częściowa",0.5*CP1604,IF(R1604="brak",0*CP1604)))</f>
        <v>0</v>
      </c>
      <c r="CR1604" s="13" t="b">
        <f t="shared" ref="CR1604:CR1667" si="749">IF(I1604="1967-1985",J1604)</f>
        <v>0</v>
      </c>
      <c r="CS1604" s="13" t="b">
        <f t="shared" si="726"/>
        <v>0</v>
      </c>
      <c r="CT1604" s="13" t="b">
        <f t="shared" si="725"/>
        <v>0</v>
      </c>
      <c r="CU1604" s="13" t="b">
        <f t="shared" si="727"/>
        <v>0</v>
      </c>
      <c r="CV1604" s="13" t="b">
        <f t="shared" ref="CV1604:CV1667" si="750">IF(I1604="1993-1996",J1604)</f>
        <v>0</v>
      </c>
      <c r="CW1604" s="13" t="b">
        <f t="shared" ref="CW1604:CW1667" si="751">IF(R1604="kompletna",CV1604,IF(R1604="częściowa",0.5*CV1604,IF(R1604="brak",0*CV1604)))</f>
        <v>0</v>
      </c>
      <c r="CX1604" s="13" t="b">
        <f t="shared" ref="CX1604:CX1667" si="752">IF(I1604="&gt;1997",J1604)</f>
        <v>0</v>
      </c>
      <c r="CY1604" s="13" t="b">
        <f t="shared" ref="CY1604:CY1667" si="753">IF(R1604="kompletna",CX1604,IF(R1604="częściowa",0.5*CX1604,IF(R1604="brak",0*CX1604)))</f>
        <v>0</v>
      </c>
    </row>
    <row r="1605" spans="1:103" ht="15" thickBot="1">
      <c r="A1605" s="932"/>
      <c r="B1605" s="1099"/>
      <c r="C1605" s="1099"/>
      <c r="D1605" s="1099"/>
      <c r="E1605" s="1099"/>
      <c r="F1605" s="1099"/>
      <c r="G1605" s="1099"/>
      <c r="H1605" s="1099"/>
      <c r="I1605" s="1099"/>
      <c r="J1605" s="1099"/>
      <c r="K1605" s="1099"/>
      <c r="L1605" s="1099"/>
      <c r="M1605" s="1099"/>
      <c r="N1605" s="1099"/>
      <c r="O1605" s="1099"/>
      <c r="P1605" s="1099"/>
      <c r="Q1605" s="941"/>
      <c r="R1605" s="1099"/>
      <c r="S1605" s="1099"/>
      <c r="T1605" s="1099"/>
      <c r="U1605" s="1099"/>
      <c r="V1605" s="1099"/>
      <c r="W1605" s="103"/>
      <c r="X1605" s="103"/>
      <c r="Y1605" s="103"/>
      <c r="Z1605" s="103"/>
      <c r="AA1605" s="103" t="s">
        <v>50</v>
      </c>
      <c r="AB1605" s="104"/>
      <c r="AC1605" s="104"/>
      <c r="AD1605" s="103"/>
      <c r="AE1605" s="1099"/>
      <c r="AF1605" s="334">
        <f t="shared" si="728"/>
        <v>0</v>
      </c>
      <c r="AG1605" s="272">
        <f>IF(R1605="kompletna",Q1605*J1605*0.0036*'lista, wskaźniki'!$F$13, IF(R1605="częściowa",Q1605*J1605*0.0036*'lista, wskaźniki'!$F$14, IF(R1605="brak",Q1605*J1605*0.0036*'lista, wskaźniki'!$F$15,)))</f>
        <v>0</v>
      </c>
      <c r="AH1605" s="334">
        <f>IF(Y1605="inne",K1605*'lista, wskaźniki'!$E$35,IF(Y1605="to samo źródło",0,IF(Y1605=0,0)))</f>
        <v>0</v>
      </c>
      <c r="AI1605" s="334" t="b">
        <f>IF(AA1605="gaz z sieci",AC1605*'lista, wskaźniki'!$D$21)</f>
        <v>0</v>
      </c>
      <c r="AJ1605" s="272">
        <f>IF(AA1605="węgiel",AB1605*'lista, wskaźniki'!$D$20, IF('Sektor mieszkaniowy'!AA1605="drewno",'Sektor mieszkaniowy'!AB1605*'lista, wskaźniki'!$D$22,IF('Sektor mieszkaniowy'!AA1605="pellet",AB1605*'lista, wskaźniki'!$D$23,IF('Sektor mieszkaniowy'!AA1605="gaz z sieci",AB1605*'lista, wskaźniki'!$D$21,IF('Sektor mieszkaniowy'!AA1605="olej opałowy",'Sektor mieszkaniowy'!AB1605*'lista, wskaźniki'!$D$24)))))</f>
        <v>0</v>
      </c>
      <c r="AK1605" s="1102"/>
      <c r="AL1605" s="1099"/>
      <c r="AM1605" s="20">
        <f>IF(AA1605="węgiel",AF1605*1/3.6*'lista, wskaźniki'!$F$20,IF(AA1605="drewno",AF1605*1/3.6*'lista, wskaźniki'!$F$22,IF(AA1605="pellet",AF1605*1/3.6*'lista, wskaźniki'!$F$23,IF(AA1605="gaz z sieci",AF1605*1/3.6*'lista, wskaźniki'!$F$21,IF(AA1605="olej opałowy",AF1605*1/3.6*'lista, wskaźniki'!$F$24,0)))))</f>
        <v>0</v>
      </c>
      <c r="AN1605" s="20">
        <f>IF(AA1605="węgiel",AF1605*'lista, wskaźniki'!$E$42,IF(AA1605="drewno",AF1605*'lista, wskaźniki'!$G$42,IF(AA1605="pellet",AF1605*'lista, wskaźniki'!$H$42,IF(AA1605="gaz z sieci",AF1605*'lista, wskaźniki'!$F$42,IF(AA1605="olej opałowy",AF1605*'lista, wskaźniki'!$I$42,0)))))</f>
        <v>0</v>
      </c>
      <c r="AO1605" s="20">
        <f>IF(AA1605="węgiel",AF1605*'lista, wskaźniki'!$E$43,IF(AA1605="drewno",AF1605*'lista, wskaźniki'!$G$43,IF(AA1605="pellet",AF1605*'lista, wskaźniki'!$H$43,IF(AA1605="gaz z sieci",AF1605*'lista, wskaźniki'!$F$43,IF(AA1605="olej opałowy",AF1605*'lista, wskaźniki'!$I$43,0)))))</f>
        <v>0</v>
      </c>
      <c r="AP1605" s="20">
        <f>IF(AA1605="węgiel",AF1605*'lista, wskaźniki'!$E$44,IF(AA1605="drewno",AF1605*'lista, wskaźniki'!$G$44,IF(AA1605="pellet",AF1605*'lista, wskaźniki'!$H$44,IF(AA1605="gaz z sieci",AF1605*'lista, wskaźniki'!$F$44,IF(AA1605="olej opałowy",AF1605*'lista, wskaźniki'!$I$44,0)))))</f>
        <v>0</v>
      </c>
      <c r="AQ1605" s="20" t="b">
        <f>IF(Z1605="gaz",AH1605*1/3.6*'lista, wskaźniki'!$F$21,IF(Z1605="energia elektryczna",AH1605*1/3.6*'lista, wskaźniki'!$F$26))</f>
        <v>0</v>
      </c>
      <c r="AR1605" s="20" t="b">
        <f>IF(Z1605="gaz",AH1605*'lista, wskaźniki'!$F$42,IF(Z1605="energia elektryczna",AH1605*0))</f>
        <v>0</v>
      </c>
      <c r="AS1605" s="20" t="b">
        <f>IF(Z1605="gaz",AH1605*'lista, wskaźniki'!$F$43,IF(Z1605="energia elektryczna",AH1605*0))</f>
        <v>0</v>
      </c>
      <c r="AT1605" s="20" t="b">
        <f>IF(Z1605="gaz",AH1605*'lista, wskaźniki'!$F$44,IF(Z1605="energia elektryczna",AH1605*0))</f>
        <v>0</v>
      </c>
      <c r="AU1605" s="20">
        <f>AI1605*1/3.6*'lista, wskaźniki'!$F$21</f>
        <v>0</v>
      </c>
      <c r="AV1605" s="20">
        <f>AI1605*'lista, wskaźniki'!$F$42</f>
        <v>0</v>
      </c>
      <c r="AW1605" s="20">
        <f>AI1605*'lista, wskaźniki'!$F$43</f>
        <v>0</v>
      </c>
      <c r="AX1605" s="20">
        <f>AI1605*'lista, wskaźniki'!$F$44</f>
        <v>0</v>
      </c>
      <c r="AY1605" s="20">
        <f>AK1605*'lista, wskaźniki'!$F$26</f>
        <v>0</v>
      </c>
      <c r="AZ1605" s="20">
        <f t="shared" si="729"/>
        <v>0</v>
      </c>
      <c r="BA1605" s="20">
        <f t="shared" si="730"/>
        <v>0</v>
      </c>
      <c r="BB1605" s="20">
        <f t="shared" si="731"/>
        <v>0</v>
      </c>
      <c r="BC1605" s="20">
        <f t="shared" si="732"/>
        <v>0</v>
      </c>
      <c r="BD1605" s="1099"/>
      <c r="BE1605" s="1099"/>
      <c r="BF1605" s="1099"/>
      <c r="BG1605" s="1099"/>
      <c r="BH1605" s="103"/>
      <c r="BI1605" s="1099"/>
      <c r="BJ1605" s="103"/>
      <c r="BK1605" s="1099"/>
      <c r="BL1605" s="103"/>
      <c r="BM1605" s="103"/>
      <c r="BN1605" s="103"/>
      <c r="BO1605" s="103"/>
      <c r="BP1605" s="103"/>
      <c r="BQ1605" s="103"/>
      <c r="BR1605" s="103"/>
      <c r="BS1605" s="1093"/>
      <c r="BT1605" s="1093"/>
      <c r="BU1605" s="1093"/>
      <c r="BV1605" s="1093"/>
      <c r="BW1605" s="1093"/>
      <c r="BX1605" s="1093"/>
      <c r="BY1605" s="1096"/>
      <c r="CA1605" s="365" t="b">
        <f t="shared" si="733"/>
        <v>0</v>
      </c>
      <c r="CB1605" s="365" t="b">
        <f t="shared" si="734"/>
        <v>0</v>
      </c>
      <c r="CC1605" s="365">
        <f t="shared" si="735"/>
        <v>0</v>
      </c>
      <c r="CD1605" s="365" t="b">
        <f t="shared" si="736"/>
        <v>0</v>
      </c>
      <c r="CE1605" s="365" t="b">
        <f t="shared" si="737"/>
        <v>0</v>
      </c>
      <c r="CF1605" s="365" t="b">
        <f t="shared" si="738"/>
        <v>0</v>
      </c>
      <c r="CG1605" s="365" t="b">
        <f t="shared" si="739"/>
        <v>0</v>
      </c>
      <c r="CH1605" s="365" t="b">
        <f t="shared" si="740"/>
        <v>0</v>
      </c>
      <c r="CI1605" s="72" t="b">
        <f t="shared" si="741"/>
        <v>0</v>
      </c>
      <c r="CJ1605" s="72" t="b">
        <f t="shared" si="742"/>
        <v>0</v>
      </c>
      <c r="CK1605" s="72">
        <f t="shared" si="743"/>
        <v>0</v>
      </c>
      <c r="CL1605" s="72">
        <f t="shared" si="744"/>
        <v>0</v>
      </c>
      <c r="CM1605" s="72" t="b">
        <f t="shared" si="745"/>
        <v>0</v>
      </c>
      <c r="CN1605" s="72" t="b">
        <f t="shared" si="746"/>
        <v>0</v>
      </c>
      <c r="CP1605" s="13">
        <f t="shared" si="747"/>
        <v>0</v>
      </c>
      <c r="CQ1605" s="13" t="b">
        <f t="shared" si="748"/>
        <v>0</v>
      </c>
      <c r="CR1605" s="13" t="b">
        <f t="shared" si="749"/>
        <v>0</v>
      </c>
      <c r="CS1605" s="13" t="b">
        <f t="shared" si="726"/>
        <v>0</v>
      </c>
      <c r="CT1605" s="13" t="b">
        <f t="shared" ref="CT1605:CT1668" si="754">IF(I1605="1986-1992",J1605)</f>
        <v>0</v>
      </c>
      <c r="CU1605" s="13" t="b">
        <f t="shared" si="727"/>
        <v>0</v>
      </c>
      <c r="CV1605" s="13" t="b">
        <f t="shared" si="750"/>
        <v>0</v>
      </c>
      <c r="CW1605" s="13" t="b">
        <f t="shared" si="751"/>
        <v>0</v>
      </c>
      <c r="CX1605" s="13" t="b">
        <f t="shared" si="752"/>
        <v>0</v>
      </c>
      <c r="CY1605" s="13" t="b">
        <f t="shared" si="753"/>
        <v>0</v>
      </c>
    </row>
    <row r="1606" spans="1:103" ht="15" thickBot="1">
      <c r="A1606" s="932"/>
      <c r="B1606" s="1099"/>
      <c r="C1606" s="1099"/>
      <c r="D1606" s="1099"/>
      <c r="E1606" s="1099"/>
      <c r="F1606" s="1099"/>
      <c r="G1606" s="1099"/>
      <c r="H1606" s="1099"/>
      <c r="I1606" s="1099"/>
      <c r="J1606" s="1099"/>
      <c r="K1606" s="1099"/>
      <c r="L1606" s="1099"/>
      <c r="M1606" s="1099"/>
      <c r="N1606" s="1099"/>
      <c r="O1606" s="1099"/>
      <c r="P1606" s="1099"/>
      <c r="Q1606" s="941"/>
      <c r="R1606" s="1099"/>
      <c r="S1606" s="1099"/>
      <c r="T1606" s="1099"/>
      <c r="U1606" s="1099"/>
      <c r="V1606" s="1099"/>
      <c r="W1606" s="103"/>
      <c r="X1606" s="103"/>
      <c r="Y1606" s="103"/>
      <c r="Z1606" s="103"/>
      <c r="AA1606" s="103" t="s">
        <v>38</v>
      </c>
      <c r="AB1606" s="104"/>
      <c r="AC1606" s="104"/>
      <c r="AD1606" s="103"/>
      <c r="AE1606" s="1099"/>
      <c r="AF1606" s="334">
        <f t="shared" si="728"/>
        <v>0</v>
      </c>
      <c r="AG1606" s="272">
        <f>IF(R1606="kompletna",Q1606*J1606*0.0036*'lista, wskaźniki'!$F$13, IF(R1606="częściowa",Q1606*J1606*0.0036*'lista, wskaźniki'!$F$14, IF(R1606="brak",Q1606*J1606*0.0036*'lista, wskaźniki'!$F$15,)))</f>
        <v>0</v>
      </c>
      <c r="AH1606" s="334">
        <f>IF(Y1606="inne",K1606*'lista, wskaźniki'!$E$35,IF(Y1606="to samo źródło",0,IF(Y1606=0,0)))</f>
        <v>0</v>
      </c>
      <c r="AI1606" s="334">
        <f>IF(AA1606="gaz z sieci",AC1606*'lista, wskaźniki'!$D$21)</f>
        <v>0</v>
      </c>
      <c r="AJ1606" s="272">
        <f>IF(AA1606="węgiel",AB1606*'lista, wskaźniki'!$D$20, IF('Sektor mieszkaniowy'!AA1606="drewno",'Sektor mieszkaniowy'!AB1606*'lista, wskaźniki'!$D$22,IF('Sektor mieszkaniowy'!AA1606="pellet",AB1606*'lista, wskaźniki'!$D$23,IF('Sektor mieszkaniowy'!AA1606="gaz z sieci",AB1606*'lista, wskaźniki'!$D$21,IF('Sektor mieszkaniowy'!AA1606="olej opałowy",'Sektor mieszkaniowy'!AB1606*'lista, wskaźniki'!$D$24)))))</f>
        <v>0</v>
      </c>
      <c r="AK1606" s="1102"/>
      <c r="AL1606" s="1099"/>
      <c r="AM1606" s="20">
        <f>IF(AA1606="węgiel",AF1606*1/3.6*'lista, wskaźniki'!$F$20,IF(AA1606="drewno",AF1606*1/3.6*'lista, wskaźniki'!$F$22,IF(AA1606="pellet",AF1606*1/3.6*'lista, wskaźniki'!$F$23,IF(AA1606="gaz z sieci",AF1606*1/3.6*'lista, wskaźniki'!$F$21,IF(AA1606="olej opałowy",AF1606*1/3.6*'lista, wskaźniki'!$F$24,0)))))</f>
        <v>0</v>
      </c>
      <c r="AN1606" s="20">
        <f>IF(AA1606="węgiel",AF1606*'lista, wskaźniki'!$E$42,IF(AA1606="drewno",AF1606*'lista, wskaźniki'!$G$42,IF(AA1606="pellet",AF1606*'lista, wskaźniki'!$H$42,IF(AA1606="gaz z sieci",AF1606*'lista, wskaźniki'!$F$42,IF(AA1606="olej opałowy",AF1606*'lista, wskaźniki'!$I$42,0)))))</f>
        <v>0</v>
      </c>
      <c r="AO1606" s="20">
        <f>IF(AA1606="węgiel",AF1606*'lista, wskaźniki'!$E$43,IF(AA1606="drewno",AF1606*'lista, wskaźniki'!$G$43,IF(AA1606="pellet",AF1606*'lista, wskaźniki'!$H$43,IF(AA1606="gaz z sieci",AF1606*'lista, wskaźniki'!$F$43,IF(AA1606="olej opałowy",AF1606*'lista, wskaźniki'!$I$43,0)))))</f>
        <v>0</v>
      </c>
      <c r="AP1606" s="20">
        <f>IF(AA1606="węgiel",AF1606*'lista, wskaźniki'!$E$44,IF(AA1606="drewno",AF1606*'lista, wskaźniki'!$G$44,IF(AA1606="pellet",AF1606*'lista, wskaźniki'!$H$44,IF(AA1606="gaz z sieci",AF1606*'lista, wskaźniki'!$F$44,IF(AA1606="olej opałowy",AF1606*'lista, wskaźniki'!$I$44,0)))))</f>
        <v>0</v>
      </c>
      <c r="AQ1606" s="20" t="b">
        <f>IF(Z1606="gaz",AH1606*1/3.6*'lista, wskaźniki'!$F$21,IF(Z1606="energia elektryczna",AH1606*1/3.6*'lista, wskaźniki'!$F$26))</f>
        <v>0</v>
      </c>
      <c r="AR1606" s="20" t="b">
        <f>IF(Z1606="gaz",AH1606*'lista, wskaźniki'!$F$42,IF(Z1606="energia elektryczna",AH1606*0))</f>
        <v>0</v>
      </c>
      <c r="AS1606" s="20" t="b">
        <f>IF(Z1606="gaz",AH1606*'lista, wskaźniki'!$F$43,IF(Z1606="energia elektryczna",AH1606*0))</f>
        <v>0</v>
      </c>
      <c r="AT1606" s="20" t="b">
        <f>IF(Z1606="gaz",AH1606*'lista, wskaźniki'!$F$44,IF(Z1606="energia elektryczna",AH1606*0))</f>
        <v>0</v>
      </c>
      <c r="AU1606" s="20">
        <f>AI1606*1/3.6*'lista, wskaźniki'!$F$21</f>
        <v>0</v>
      </c>
      <c r="AV1606" s="20">
        <f>AI1606*'lista, wskaźniki'!$F$42</f>
        <v>0</v>
      </c>
      <c r="AW1606" s="20">
        <f>AI1606*'lista, wskaźniki'!$F$43</f>
        <v>0</v>
      </c>
      <c r="AX1606" s="20">
        <f>AI1606*'lista, wskaźniki'!$F$44</f>
        <v>0</v>
      </c>
      <c r="AY1606" s="20">
        <f>AK1606*'lista, wskaźniki'!$F$26</f>
        <v>0</v>
      </c>
      <c r="AZ1606" s="20">
        <f t="shared" si="729"/>
        <v>0</v>
      </c>
      <c r="BA1606" s="20">
        <f t="shared" si="730"/>
        <v>0</v>
      </c>
      <c r="BB1606" s="20">
        <f t="shared" si="731"/>
        <v>0</v>
      </c>
      <c r="BC1606" s="20">
        <f t="shared" si="732"/>
        <v>0</v>
      </c>
      <c r="BD1606" s="1099"/>
      <c r="BE1606" s="1099"/>
      <c r="BF1606" s="1099"/>
      <c r="BG1606" s="1099"/>
      <c r="BH1606" s="103"/>
      <c r="BI1606" s="1099"/>
      <c r="BJ1606" s="103"/>
      <c r="BK1606" s="1099"/>
      <c r="BL1606" s="103"/>
      <c r="BM1606" s="103"/>
      <c r="BN1606" s="103"/>
      <c r="BO1606" s="103"/>
      <c r="BP1606" s="103"/>
      <c r="BQ1606" s="103"/>
      <c r="BR1606" s="103"/>
      <c r="BS1606" s="1093"/>
      <c r="BT1606" s="1093"/>
      <c r="BU1606" s="1093"/>
      <c r="BV1606" s="1093"/>
      <c r="BW1606" s="1093"/>
      <c r="BX1606" s="1093"/>
      <c r="BY1606" s="1096"/>
      <c r="CA1606" s="365" t="b">
        <f t="shared" si="733"/>
        <v>0</v>
      </c>
      <c r="CB1606" s="365" t="b">
        <f t="shared" si="734"/>
        <v>0</v>
      </c>
      <c r="CC1606" s="365" t="b">
        <f t="shared" si="735"/>
        <v>0</v>
      </c>
      <c r="CD1606" s="365">
        <f t="shared" si="736"/>
        <v>0</v>
      </c>
      <c r="CE1606" s="365" t="b">
        <f t="shared" si="737"/>
        <v>0</v>
      </c>
      <c r="CF1606" s="365" t="b">
        <f t="shared" si="738"/>
        <v>0</v>
      </c>
      <c r="CG1606" s="365" t="b">
        <f t="shared" si="739"/>
        <v>0</v>
      </c>
      <c r="CH1606" s="365">
        <f t="shared" si="740"/>
        <v>0</v>
      </c>
      <c r="CI1606" s="72" t="b">
        <f t="shared" si="741"/>
        <v>0</v>
      </c>
      <c r="CJ1606" s="72" t="b">
        <f t="shared" si="742"/>
        <v>0</v>
      </c>
      <c r="CK1606" s="72" t="b">
        <f t="shared" si="743"/>
        <v>0</v>
      </c>
      <c r="CL1606" s="72">
        <f t="shared" si="744"/>
        <v>0</v>
      </c>
      <c r="CM1606" s="72" t="b">
        <f t="shared" si="745"/>
        <v>0</v>
      </c>
      <c r="CN1606" s="72" t="b">
        <f t="shared" si="746"/>
        <v>0</v>
      </c>
      <c r="CP1606" s="13">
        <f t="shared" si="747"/>
        <v>0</v>
      </c>
      <c r="CQ1606" s="13" t="b">
        <f t="shared" si="748"/>
        <v>0</v>
      </c>
      <c r="CR1606" s="13" t="b">
        <f t="shared" si="749"/>
        <v>0</v>
      </c>
      <c r="CS1606" s="13" t="b">
        <f t="shared" si="726"/>
        <v>0</v>
      </c>
      <c r="CT1606" s="13" t="b">
        <f t="shared" si="754"/>
        <v>0</v>
      </c>
      <c r="CU1606" s="13" t="b">
        <f t="shared" si="727"/>
        <v>0</v>
      </c>
      <c r="CV1606" s="13" t="b">
        <f t="shared" si="750"/>
        <v>0</v>
      </c>
      <c r="CW1606" s="13" t="b">
        <f t="shared" si="751"/>
        <v>0</v>
      </c>
      <c r="CX1606" s="13" t="b">
        <f t="shared" si="752"/>
        <v>0</v>
      </c>
      <c r="CY1606" s="13" t="b">
        <f t="shared" si="753"/>
        <v>0</v>
      </c>
    </row>
    <row r="1607" spans="1:103" ht="15" thickBot="1">
      <c r="A1607" s="933"/>
      <c r="B1607" s="1100"/>
      <c r="C1607" s="1100"/>
      <c r="D1607" s="1100"/>
      <c r="E1607" s="1100"/>
      <c r="F1607" s="1100"/>
      <c r="G1607" s="1100"/>
      <c r="H1607" s="1100"/>
      <c r="I1607" s="1100"/>
      <c r="J1607" s="1100"/>
      <c r="K1607" s="1100"/>
      <c r="L1607" s="1100"/>
      <c r="M1607" s="1100"/>
      <c r="N1607" s="1100"/>
      <c r="O1607" s="1100"/>
      <c r="P1607" s="1100"/>
      <c r="Q1607" s="942"/>
      <c r="R1607" s="1100"/>
      <c r="S1607" s="1100"/>
      <c r="T1607" s="1100"/>
      <c r="U1607" s="1100"/>
      <c r="V1607" s="1100"/>
      <c r="W1607" s="105"/>
      <c r="X1607" s="105"/>
      <c r="Y1607" s="105"/>
      <c r="Z1607" s="105"/>
      <c r="AA1607" s="105" t="s">
        <v>37</v>
      </c>
      <c r="AB1607" s="106"/>
      <c r="AC1607" s="106"/>
      <c r="AD1607" s="105"/>
      <c r="AE1607" s="1100"/>
      <c r="AF1607" s="334">
        <f t="shared" si="728"/>
        <v>0</v>
      </c>
      <c r="AG1607" s="272">
        <f>IF(R1607="kompletna",Q1607*J1607*0.0036*'lista, wskaźniki'!$F$13, IF(R1607="częściowa",Q1607*J1607*0.0036*'lista, wskaźniki'!$F$14, IF(R1607="brak",Q1607*J1607*0.0036*'lista, wskaźniki'!$F$15,)))</f>
        <v>0</v>
      </c>
      <c r="AH1607" s="334">
        <f>IF(Y1607="inne",K1607*'lista, wskaźniki'!$E$35,IF(Y1607="to samo źródło",0,IF(Y1607=0,0)))</f>
        <v>0</v>
      </c>
      <c r="AI1607" s="334" t="b">
        <f>IF(AA1607="gaz z sieci",AC1607*'lista, wskaźniki'!$D$21)</f>
        <v>0</v>
      </c>
      <c r="AJ1607" s="272">
        <f>IF(AA1607="węgiel",AB1607*'lista, wskaźniki'!$D$20, IF('Sektor mieszkaniowy'!AA1607="drewno",'Sektor mieszkaniowy'!AB1607*'lista, wskaźniki'!$D$22,IF('Sektor mieszkaniowy'!AA1607="pellet",AB1607*'lista, wskaźniki'!$D$23,IF('Sektor mieszkaniowy'!AA1607="gaz z sieci",AB1607*'lista, wskaźniki'!$D$21,IF('Sektor mieszkaniowy'!AA1607="olej opałowy",'Sektor mieszkaniowy'!AB1607*'lista, wskaźniki'!$D$24)))))</f>
        <v>0</v>
      </c>
      <c r="AK1607" s="1103"/>
      <c r="AL1607" s="1100"/>
      <c r="AM1607" s="20">
        <f>IF(AA1607="węgiel",AF1607*1/3.6*'lista, wskaźniki'!$F$20,IF(AA1607="drewno",AF1607*1/3.6*'lista, wskaźniki'!$F$22,IF(AA1607="pellet",AF1607*1/3.6*'lista, wskaźniki'!$F$23,IF(AA1607="gaz z sieci",AF1607*1/3.6*'lista, wskaźniki'!$F$21,IF(AA1607="olej opałowy",AF1607*1/3.6*'lista, wskaźniki'!$F$24,0)))))</f>
        <v>0</v>
      </c>
      <c r="AN1607" s="20">
        <f>IF(AA1607="węgiel",AF1607*'lista, wskaźniki'!$E$42,IF(AA1607="drewno",AF1607*'lista, wskaźniki'!$G$42,IF(AA1607="pellet",AF1607*'lista, wskaźniki'!$H$42,IF(AA1607="gaz z sieci",AF1607*'lista, wskaźniki'!$F$42,IF(AA1607="olej opałowy",AF1607*'lista, wskaźniki'!$I$42,0)))))</f>
        <v>0</v>
      </c>
      <c r="AO1607" s="20">
        <f>IF(AA1607="węgiel",AF1607*'lista, wskaźniki'!$E$43,IF(AA1607="drewno",AF1607*'lista, wskaźniki'!$G$43,IF(AA1607="pellet",AF1607*'lista, wskaźniki'!$H$43,IF(AA1607="gaz z sieci",AF1607*'lista, wskaźniki'!$F$43,IF(AA1607="olej opałowy",AF1607*'lista, wskaźniki'!$I$43,0)))))</f>
        <v>0</v>
      </c>
      <c r="AP1607" s="20">
        <f>IF(AA1607="węgiel",AF1607*'lista, wskaźniki'!$E$44,IF(AA1607="drewno",AF1607*'lista, wskaźniki'!$G$44,IF(AA1607="pellet",AF1607*'lista, wskaźniki'!$H$44,IF(AA1607="gaz z sieci",AF1607*'lista, wskaźniki'!$F$44,IF(AA1607="olej opałowy",AF1607*'lista, wskaźniki'!$I$44,0)))))</f>
        <v>0</v>
      </c>
      <c r="AQ1607" s="20" t="b">
        <f>IF(Z1607="gaz",AH1607*1/3.6*'lista, wskaźniki'!$F$21,IF(Z1607="energia elektryczna",AH1607*1/3.6*'lista, wskaźniki'!$F$26))</f>
        <v>0</v>
      </c>
      <c r="AR1607" s="20" t="b">
        <f>IF(Z1607="gaz",AH1607*'lista, wskaźniki'!$F$42,IF(Z1607="energia elektryczna",AH1607*0))</f>
        <v>0</v>
      </c>
      <c r="AS1607" s="20" t="b">
        <f>IF(Z1607="gaz",AH1607*'lista, wskaźniki'!$F$43,IF(Z1607="energia elektryczna",AH1607*0))</f>
        <v>0</v>
      </c>
      <c r="AT1607" s="20" t="b">
        <f>IF(Z1607="gaz",AH1607*'lista, wskaźniki'!$F$44,IF(Z1607="energia elektryczna",AH1607*0))</f>
        <v>0</v>
      </c>
      <c r="AU1607" s="20">
        <f>AI1607*1/3.6*'lista, wskaźniki'!$F$21</f>
        <v>0</v>
      </c>
      <c r="AV1607" s="20">
        <f>AI1607*'lista, wskaźniki'!$F$42</f>
        <v>0</v>
      </c>
      <c r="AW1607" s="20">
        <f>AI1607*'lista, wskaźniki'!$F$43</f>
        <v>0</v>
      </c>
      <c r="AX1607" s="20">
        <f>AI1607*'lista, wskaźniki'!$F$44</f>
        <v>0</v>
      </c>
      <c r="AY1607" s="20">
        <f>AK1607*'lista, wskaźniki'!$F$26</f>
        <v>0</v>
      </c>
      <c r="AZ1607" s="20">
        <f t="shared" si="729"/>
        <v>0</v>
      </c>
      <c r="BA1607" s="20">
        <f t="shared" si="730"/>
        <v>0</v>
      </c>
      <c r="BB1607" s="20">
        <f t="shared" si="731"/>
        <v>0</v>
      </c>
      <c r="BC1607" s="20">
        <f t="shared" si="732"/>
        <v>0</v>
      </c>
      <c r="BD1607" s="1100"/>
      <c r="BE1607" s="1100"/>
      <c r="BF1607" s="1100"/>
      <c r="BG1607" s="1100"/>
      <c r="BH1607" s="105"/>
      <c r="BI1607" s="1100"/>
      <c r="BJ1607" s="105"/>
      <c r="BK1607" s="1100"/>
      <c r="BL1607" s="105"/>
      <c r="BM1607" s="105"/>
      <c r="BN1607" s="105"/>
      <c r="BO1607" s="105"/>
      <c r="BP1607" s="105"/>
      <c r="BQ1607" s="105"/>
      <c r="BR1607" s="105"/>
      <c r="BS1607" s="1094"/>
      <c r="BT1607" s="1094"/>
      <c r="BU1607" s="1094"/>
      <c r="BV1607" s="1094"/>
      <c r="BW1607" s="1094"/>
      <c r="BX1607" s="1094"/>
      <c r="BY1607" s="1097"/>
      <c r="CA1607" s="365" t="b">
        <f t="shared" si="733"/>
        <v>0</v>
      </c>
      <c r="CB1607" s="365" t="b">
        <f t="shared" si="734"/>
        <v>0</v>
      </c>
      <c r="CC1607" s="365" t="b">
        <f t="shared" si="735"/>
        <v>0</v>
      </c>
      <c r="CD1607" s="365" t="b">
        <f t="shared" si="736"/>
        <v>0</v>
      </c>
      <c r="CE1607" s="365">
        <f t="shared" si="737"/>
        <v>0</v>
      </c>
      <c r="CF1607" s="365" t="b">
        <f t="shared" si="738"/>
        <v>0</v>
      </c>
      <c r="CG1607" s="365" t="b">
        <f t="shared" si="739"/>
        <v>0</v>
      </c>
      <c r="CH1607" s="365" t="b">
        <f t="shared" si="740"/>
        <v>0</v>
      </c>
      <c r="CI1607" s="72" t="b">
        <f t="shared" si="741"/>
        <v>0</v>
      </c>
      <c r="CJ1607" s="72" t="b">
        <f t="shared" si="742"/>
        <v>0</v>
      </c>
      <c r="CK1607" s="72" t="b">
        <f t="shared" si="743"/>
        <v>0</v>
      </c>
      <c r="CL1607" s="72">
        <f t="shared" si="744"/>
        <v>0</v>
      </c>
      <c r="CM1607" s="72">
        <f t="shared" si="745"/>
        <v>0</v>
      </c>
      <c r="CN1607" s="72" t="b">
        <f t="shared" si="746"/>
        <v>0</v>
      </c>
      <c r="CP1607" s="13">
        <f t="shared" si="747"/>
        <v>0</v>
      </c>
      <c r="CQ1607" s="13" t="b">
        <f t="shared" si="748"/>
        <v>0</v>
      </c>
      <c r="CR1607" s="13" t="b">
        <f t="shared" si="749"/>
        <v>0</v>
      </c>
      <c r="CS1607" s="13" t="b">
        <f t="shared" si="726"/>
        <v>0</v>
      </c>
      <c r="CT1607" s="13" t="b">
        <f t="shared" si="754"/>
        <v>0</v>
      </c>
      <c r="CU1607" s="13" t="b">
        <f t="shared" si="727"/>
        <v>0</v>
      </c>
      <c r="CV1607" s="13" t="b">
        <f t="shared" si="750"/>
        <v>0</v>
      </c>
      <c r="CW1607" s="13" t="b">
        <f t="shared" si="751"/>
        <v>0</v>
      </c>
      <c r="CX1607" s="13" t="b">
        <f t="shared" si="752"/>
        <v>0</v>
      </c>
      <c r="CY1607" s="13" t="b">
        <f t="shared" si="753"/>
        <v>0</v>
      </c>
    </row>
    <row r="1608" spans="1:103" ht="15" thickBot="1">
      <c r="A1608" s="931">
        <v>322</v>
      </c>
      <c r="B1608" s="1098" t="s">
        <v>214</v>
      </c>
      <c r="C1608" s="1098"/>
      <c r="D1608" s="1098" t="s">
        <v>1</v>
      </c>
      <c r="E1608" s="1098" t="s">
        <v>5</v>
      </c>
      <c r="F1608" s="1098">
        <v>4</v>
      </c>
      <c r="G1608" s="1098"/>
      <c r="H1608" s="1098"/>
      <c r="I1608" s="1098" t="s">
        <v>12</v>
      </c>
      <c r="J1608" s="1098"/>
      <c r="K1608" s="1098"/>
      <c r="L1608" s="1098" t="s">
        <v>16</v>
      </c>
      <c r="M1608" s="1098">
        <v>90</v>
      </c>
      <c r="N1608" s="1098" t="s">
        <v>16</v>
      </c>
      <c r="O1608" s="1098">
        <v>100</v>
      </c>
      <c r="P1608" s="1098" t="s">
        <v>16</v>
      </c>
      <c r="Q1608" s="940">
        <f>IF(I1608="&lt;1966",'lista, wskaźniki'!$G$4,IF(I1608="1967-1985",'lista, wskaźniki'!$G$5,IF(I1608="1986-1992",'lista, wskaźniki'!$G$6,IF(I1608="1993-1996",'lista, wskaźniki'!$G$7,IF(I1608="&gt;1997",'lista, wskaźniki'!$G$8,IF(I1608=0,'lista, wskaźniki'!$G$4))))))</f>
        <v>175</v>
      </c>
      <c r="R1608" s="1098" t="s">
        <v>21</v>
      </c>
      <c r="S1608" s="1098" t="s">
        <v>27</v>
      </c>
      <c r="T1608" s="1098">
        <v>15</v>
      </c>
      <c r="U1608" s="1098">
        <v>1990</v>
      </c>
      <c r="V1608" s="1098"/>
      <c r="W1608" s="101" t="s">
        <v>35</v>
      </c>
      <c r="X1608" s="101" t="s">
        <v>39</v>
      </c>
      <c r="Y1608" s="101" t="s">
        <v>42</v>
      </c>
      <c r="Z1608" s="101"/>
      <c r="AA1608" s="101" t="s">
        <v>35</v>
      </c>
      <c r="AB1608" s="102">
        <v>4</v>
      </c>
      <c r="AC1608" s="102"/>
      <c r="AD1608" s="101">
        <v>1600</v>
      </c>
      <c r="AE1608" s="1098">
        <v>6</v>
      </c>
      <c r="AF1608" s="334">
        <f t="shared" si="728"/>
        <v>90.52</v>
      </c>
      <c r="AG1608" s="272">
        <f>IF(R1608="kompletna",Q1608*J1608*0.0036*'lista, wskaźniki'!$F$13, IF(R1608="częściowa",Q1608*J1608*0.0036*'lista, wskaźniki'!$F$14, IF(R1608="brak",Q1608*J1608*0.0036*'lista, wskaźniki'!$F$15,)))</f>
        <v>0</v>
      </c>
      <c r="AH1608" s="334">
        <f>IF(Y1608="inne",K1608*'lista, wskaźniki'!$E$35,IF(Y1608="to samo źródło",0,IF(Y1608=0,0)))</f>
        <v>0</v>
      </c>
      <c r="AI1608" s="334" t="b">
        <f>IF(AA1608="gaz z sieci",AC1608*'lista, wskaźniki'!$D$21)</f>
        <v>0</v>
      </c>
      <c r="AJ1608" s="272">
        <f>IF(AA1608="węgiel",AB1608*'lista, wskaźniki'!$D$20, IF('Sektor mieszkaniowy'!AA1608="drewno",'Sektor mieszkaniowy'!AB1608*'lista, wskaźniki'!$D$22,IF('Sektor mieszkaniowy'!AA1608="pellet",AB1608*'lista, wskaźniki'!$D$23,IF('Sektor mieszkaniowy'!AA1608="gaz z sieci",AB1608*'lista, wskaźniki'!$D$21,IF('Sektor mieszkaniowy'!AA1608="olej opałowy",'Sektor mieszkaniowy'!AB1608*'lista, wskaźniki'!$D$24)))))</f>
        <v>90.52</v>
      </c>
      <c r="AK1608" s="1101">
        <f>AL1608/'lista, wskaźniki'!$A$127</f>
        <v>1.0769230769230769</v>
      </c>
      <c r="AL1608" s="1098">
        <v>700</v>
      </c>
      <c r="AM1608" s="20">
        <f>IF(AA1608="węgiel",AF1608*1/3.6*'lista, wskaźniki'!$F$20,IF(AA1608="drewno",AF1608*1/3.6*'lista, wskaźniki'!$F$22,IF(AA1608="pellet",AF1608*1/3.6*'lista, wskaźniki'!$F$23,IF(AA1608="gaz z sieci",AF1608*1/3.6*'lista, wskaźniki'!$F$21,IF(AA1608="olej opałowy",AF1608*1/3.6*'lista, wskaźniki'!$F$24,0)))))</f>
        <v>8.5749595999999997</v>
      </c>
      <c r="AN1608" s="20">
        <f>IF(AA1608="węgiel",AF1608*'lista, wskaźniki'!$E$42,IF(AA1608="drewno",AF1608*'lista, wskaźniki'!$G$42,IF(AA1608="pellet",AF1608*'lista, wskaźniki'!$H$42,IF(AA1608="gaz z sieci",AF1608*'lista, wskaźniki'!$F$42,IF(AA1608="olej opałowy",AF1608*'lista, wskaźniki'!$I$42,0)))))</f>
        <v>3.43976E-2</v>
      </c>
      <c r="AO1608" s="20">
        <f>IF(AA1608="węgiel",AF1608*'lista, wskaźniki'!$E$43,IF(AA1608="drewno",AF1608*'lista, wskaźniki'!$G$43,IF(AA1608="pellet",AF1608*'lista, wskaźniki'!$H$43,IF(AA1608="gaz z sieci",AF1608*'lista, wskaźniki'!$F$43,IF(AA1608="olej opałowy",AF1608*'lista, wskaźniki'!$I$43,0)))))</f>
        <v>3.2587200000000004E-2</v>
      </c>
      <c r="AP1608" s="20">
        <f>IF(AA1608="węgiel",AF1608*'lista, wskaźniki'!$E$44,IF(AA1608="drewno",AF1608*'lista, wskaźniki'!$G$44,IF(AA1608="pellet",AF1608*'lista, wskaźniki'!$H$44,IF(AA1608="gaz z sieci",AF1608*'lista, wskaźniki'!$F$44,IF(AA1608="olej opałowy",AF1608*'lista, wskaźniki'!$I$44,0)))))</f>
        <v>2.4440400000000001E-5</v>
      </c>
      <c r="AQ1608" s="20" t="b">
        <f>IF(Z1608="gaz",AH1608*1/3.6*'lista, wskaźniki'!$F$21,IF(Z1608="energia elektryczna",AH1608*1/3.6*'lista, wskaźniki'!$F$26))</f>
        <v>0</v>
      </c>
      <c r="AR1608" s="20" t="b">
        <f>IF(Z1608="gaz",AH1608*'lista, wskaźniki'!$F$42,IF(Z1608="energia elektryczna",AH1608*0))</f>
        <v>0</v>
      </c>
      <c r="AS1608" s="20" t="b">
        <f>IF(Z1608="gaz",AH1608*'lista, wskaźniki'!$F$43,IF(Z1608="energia elektryczna",AH1608*0))</f>
        <v>0</v>
      </c>
      <c r="AT1608" s="20" t="b">
        <f>IF(Z1608="gaz",AH1608*'lista, wskaźniki'!$F$44,IF(Z1608="energia elektryczna",AH1608*0))</f>
        <v>0</v>
      </c>
      <c r="AU1608" s="20">
        <f>AI1608*1/3.6*'lista, wskaźniki'!$F$21</f>
        <v>0</v>
      </c>
      <c r="AV1608" s="20">
        <f>AI1608*'lista, wskaźniki'!$F$42</f>
        <v>0</v>
      </c>
      <c r="AW1608" s="20">
        <f>AI1608*'lista, wskaźniki'!$F$43</f>
        <v>0</v>
      </c>
      <c r="AX1608" s="20">
        <f>AI1608*'lista, wskaźniki'!$F$44</f>
        <v>0</v>
      </c>
      <c r="AY1608" s="20">
        <f>AK1608*'lista, wskaźniki'!$F$26</f>
        <v>0.95846153846153848</v>
      </c>
      <c r="AZ1608" s="20">
        <f t="shared" si="729"/>
        <v>9.5334211384615379</v>
      </c>
      <c r="BA1608" s="20">
        <f t="shared" si="730"/>
        <v>3.43976E-2</v>
      </c>
      <c r="BB1608" s="20">
        <f t="shared" si="731"/>
        <v>3.2587200000000004E-2</v>
      </c>
      <c r="BC1608" s="20">
        <f t="shared" si="732"/>
        <v>2.4440400000000001E-5</v>
      </c>
      <c r="BD1608" s="1098" t="s">
        <v>17</v>
      </c>
      <c r="BE1608" s="1098" t="s">
        <v>17</v>
      </c>
      <c r="BF1608" s="1098" t="s">
        <v>17</v>
      </c>
      <c r="BG1608" s="1098" t="s">
        <v>17</v>
      </c>
      <c r="BH1608" s="101"/>
      <c r="BI1608" s="1098" t="s">
        <v>16</v>
      </c>
      <c r="BJ1608" s="101" t="s">
        <v>52</v>
      </c>
      <c r="BK1608" s="1098" t="s">
        <v>17</v>
      </c>
      <c r="BL1608" s="101"/>
      <c r="BM1608" s="101"/>
      <c r="BN1608" s="101"/>
      <c r="BO1608" s="101" t="s">
        <v>56</v>
      </c>
      <c r="BP1608" s="101" t="s">
        <v>52</v>
      </c>
      <c r="BQ1608" s="101" t="s">
        <v>120</v>
      </c>
      <c r="BR1608" s="101">
        <v>1</v>
      </c>
      <c r="BS1608" s="1092">
        <v>5000</v>
      </c>
      <c r="BT1608" s="1092"/>
      <c r="BU1608" s="1092">
        <v>300</v>
      </c>
      <c r="BV1608" s="1092"/>
      <c r="BW1608" s="1092"/>
      <c r="BX1608" s="1092">
        <v>1500</v>
      </c>
      <c r="BY1608" s="1095"/>
      <c r="CA1608" s="365">
        <f t="shared" si="733"/>
        <v>90.52</v>
      </c>
      <c r="CB1608" s="365" t="b">
        <f t="shared" si="734"/>
        <v>0</v>
      </c>
      <c r="CC1608" s="365" t="b">
        <f t="shared" si="735"/>
        <v>0</v>
      </c>
      <c r="CD1608" s="365" t="b">
        <f t="shared" si="736"/>
        <v>0</v>
      </c>
      <c r="CE1608" s="365" t="b">
        <f t="shared" si="737"/>
        <v>0</v>
      </c>
      <c r="CF1608" s="365" t="b">
        <f t="shared" si="738"/>
        <v>0</v>
      </c>
      <c r="CG1608" s="365" t="b">
        <f t="shared" si="739"/>
        <v>0</v>
      </c>
      <c r="CH1608" s="365" t="b">
        <f t="shared" si="740"/>
        <v>0</v>
      </c>
      <c r="CI1608" s="72">
        <f t="shared" si="741"/>
        <v>90.52</v>
      </c>
      <c r="CJ1608" s="72" t="b">
        <f t="shared" si="742"/>
        <v>0</v>
      </c>
      <c r="CK1608" s="72" t="b">
        <f t="shared" si="743"/>
        <v>0</v>
      </c>
      <c r="CL1608" s="72">
        <f t="shared" si="744"/>
        <v>0</v>
      </c>
      <c r="CM1608" s="72" t="b">
        <f t="shared" si="745"/>
        <v>0</v>
      </c>
      <c r="CN1608" s="72" t="b">
        <f t="shared" si="746"/>
        <v>0</v>
      </c>
      <c r="CP1608" s="13" t="b">
        <f t="shared" si="747"/>
        <v>0</v>
      </c>
      <c r="CQ1608" s="13" t="b">
        <f t="shared" si="748"/>
        <v>0</v>
      </c>
      <c r="CR1608" s="13" t="b">
        <f t="shared" si="749"/>
        <v>0</v>
      </c>
      <c r="CS1608" s="13" t="b">
        <f t="shared" si="726"/>
        <v>0</v>
      </c>
      <c r="CT1608" s="13">
        <f t="shared" si="754"/>
        <v>0</v>
      </c>
      <c r="CU1608" s="13">
        <f t="shared" si="727"/>
        <v>0</v>
      </c>
      <c r="CV1608" s="13" t="b">
        <f t="shared" si="750"/>
        <v>0</v>
      </c>
      <c r="CW1608" s="13" t="b">
        <f t="shared" si="751"/>
        <v>0</v>
      </c>
      <c r="CX1608" s="13" t="b">
        <f t="shared" si="752"/>
        <v>0</v>
      </c>
      <c r="CY1608" s="13" t="b">
        <f t="shared" si="753"/>
        <v>0</v>
      </c>
    </row>
    <row r="1609" spans="1:103" ht="15" thickBot="1">
      <c r="A1609" s="932"/>
      <c r="B1609" s="1099"/>
      <c r="C1609" s="1099"/>
      <c r="D1609" s="1099"/>
      <c r="E1609" s="1099"/>
      <c r="F1609" s="1099"/>
      <c r="G1609" s="1099"/>
      <c r="H1609" s="1099"/>
      <c r="I1609" s="1099"/>
      <c r="J1609" s="1099"/>
      <c r="K1609" s="1099"/>
      <c r="L1609" s="1099"/>
      <c r="M1609" s="1099"/>
      <c r="N1609" s="1099"/>
      <c r="O1609" s="1099"/>
      <c r="P1609" s="1099"/>
      <c r="Q1609" s="941"/>
      <c r="R1609" s="1099"/>
      <c r="S1609" s="1099"/>
      <c r="T1609" s="1099"/>
      <c r="U1609" s="1099"/>
      <c r="V1609" s="1099"/>
      <c r="W1609" s="20" t="s">
        <v>36</v>
      </c>
      <c r="X1609" s="103"/>
      <c r="Y1609" s="103"/>
      <c r="Z1609" s="103"/>
      <c r="AA1609" s="103" t="s">
        <v>36</v>
      </c>
      <c r="AB1609" s="104">
        <v>1</v>
      </c>
      <c r="AC1609" s="104"/>
      <c r="AD1609" s="103">
        <v>100</v>
      </c>
      <c r="AE1609" s="1099"/>
      <c r="AF1609" s="334">
        <f t="shared" si="728"/>
        <v>15.6</v>
      </c>
      <c r="AG1609" s="272">
        <f>IF(R1609="kompletna",Q1609*J1609*0.0036*'lista, wskaźniki'!$F$13, IF(R1609="częściowa",Q1609*J1609*0.0036*'lista, wskaźniki'!$F$14, IF(R1609="brak",Q1609*J1609*0.0036*'lista, wskaźniki'!$F$15,)))</f>
        <v>0</v>
      </c>
      <c r="AH1609" s="334">
        <f>IF(Y1609="inne",K1609*'lista, wskaźniki'!$E$35,IF(Y1609="to samo źródło",0,IF(Y1609=0,0)))</f>
        <v>0</v>
      </c>
      <c r="AI1609" s="334" t="b">
        <f>IF(AA1609="gaz z sieci",AC1609*'lista, wskaźniki'!$D$21)</f>
        <v>0</v>
      </c>
      <c r="AJ1609" s="272">
        <f>IF(AA1609="węgiel",AB1609*'lista, wskaźniki'!$D$20, IF('Sektor mieszkaniowy'!AA1609="drewno",'Sektor mieszkaniowy'!AB1609*'lista, wskaźniki'!$D$22,IF('Sektor mieszkaniowy'!AA1609="pellet",AB1609*'lista, wskaźniki'!$D$23,IF('Sektor mieszkaniowy'!AA1609="gaz z sieci",AB1609*'lista, wskaźniki'!$D$21,IF('Sektor mieszkaniowy'!AA1609="olej opałowy",'Sektor mieszkaniowy'!AB1609*'lista, wskaźniki'!$D$24)))))</f>
        <v>15.6</v>
      </c>
      <c r="AK1609" s="1102"/>
      <c r="AL1609" s="1099"/>
      <c r="AM1609" s="20">
        <f>IF(AA1609="węgiel",AF1609*1/3.6*'lista, wskaźniki'!$F$20,IF(AA1609="drewno",AF1609*1/3.6*'lista, wskaźniki'!$F$22,IF(AA1609="pellet",AF1609*1/3.6*'lista, wskaźniki'!$F$23,IF(AA1609="gaz z sieci",AF1609*1/3.6*'lista, wskaźniki'!$F$21,IF(AA1609="olej opałowy",AF1609*1/3.6*'lista, wskaźniki'!$F$24,0)))))</f>
        <v>0</v>
      </c>
      <c r="AN1609" s="20">
        <f>IF(AA1609="węgiel",AF1609*'lista, wskaźniki'!$E$42,IF(AA1609="drewno",AF1609*'lista, wskaźniki'!$G$42,IF(AA1609="pellet",AF1609*'lista, wskaźniki'!$H$42,IF(AA1609="gaz z sieci",AF1609*'lista, wskaźniki'!$F$42,IF(AA1609="olej opałowy",AF1609*'lista, wskaźniki'!$I$42,0)))))</f>
        <v>1.2636E-2</v>
      </c>
      <c r="AO1609" s="20">
        <f>IF(AA1609="węgiel",AF1609*'lista, wskaźniki'!$E$43,IF(AA1609="drewno",AF1609*'lista, wskaźniki'!$G$43,IF(AA1609="pellet",AF1609*'lista, wskaźniki'!$H$43,IF(AA1609="gaz z sieci",AF1609*'lista, wskaźniki'!$F$43,IF(AA1609="olej opałowy",AF1609*'lista, wskaźniki'!$I$43,0)))))</f>
        <v>1.2636E-2</v>
      </c>
      <c r="AP1609" s="20">
        <f>IF(AA1609="węgiel",AF1609*'lista, wskaźniki'!$E$44,IF(AA1609="drewno",AF1609*'lista, wskaźniki'!$G$44,IF(AA1609="pellet",AF1609*'lista, wskaźniki'!$H$44,IF(AA1609="gaz z sieci",AF1609*'lista, wskaźniki'!$F$44,IF(AA1609="olej opałowy",AF1609*'lista, wskaźniki'!$I$44,0)))))</f>
        <v>3.8999999999999999E-6</v>
      </c>
      <c r="AQ1609" s="20" t="b">
        <f>IF(Z1609="gaz",AH1609*1/3.6*'lista, wskaźniki'!$F$21,IF(Z1609="energia elektryczna",AH1609*1/3.6*'lista, wskaźniki'!$F$26))</f>
        <v>0</v>
      </c>
      <c r="AR1609" s="20" t="b">
        <f>IF(Z1609="gaz",AH1609*'lista, wskaźniki'!$F$42,IF(Z1609="energia elektryczna",AH1609*0))</f>
        <v>0</v>
      </c>
      <c r="AS1609" s="20" t="b">
        <f>IF(Z1609="gaz",AH1609*'lista, wskaźniki'!$F$43,IF(Z1609="energia elektryczna",AH1609*0))</f>
        <v>0</v>
      </c>
      <c r="AT1609" s="20" t="b">
        <f>IF(Z1609="gaz",AH1609*'lista, wskaźniki'!$F$44,IF(Z1609="energia elektryczna",AH1609*0))</f>
        <v>0</v>
      </c>
      <c r="AU1609" s="20">
        <f>AI1609*1/3.6*'lista, wskaźniki'!$F$21</f>
        <v>0</v>
      </c>
      <c r="AV1609" s="20">
        <f>AI1609*'lista, wskaźniki'!$F$42</f>
        <v>0</v>
      </c>
      <c r="AW1609" s="20">
        <f>AI1609*'lista, wskaźniki'!$F$43</f>
        <v>0</v>
      </c>
      <c r="AX1609" s="20">
        <f>AI1609*'lista, wskaźniki'!$F$44</f>
        <v>0</v>
      </c>
      <c r="AY1609" s="20">
        <f>AK1609*'lista, wskaźniki'!$F$26</f>
        <v>0</v>
      </c>
      <c r="AZ1609" s="20">
        <f t="shared" si="729"/>
        <v>0</v>
      </c>
      <c r="BA1609" s="20">
        <f t="shared" si="730"/>
        <v>1.2636E-2</v>
      </c>
      <c r="BB1609" s="20">
        <f t="shared" si="731"/>
        <v>1.2636E-2</v>
      </c>
      <c r="BC1609" s="20">
        <f t="shared" si="732"/>
        <v>3.8999999999999999E-6</v>
      </c>
      <c r="BD1609" s="1099"/>
      <c r="BE1609" s="1099"/>
      <c r="BF1609" s="1099"/>
      <c r="BG1609" s="1099"/>
      <c r="BH1609" s="103"/>
      <c r="BI1609" s="1099"/>
      <c r="BJ1609" s="103"/>
      <c r="BK1609" s="1099"/>
      <c r="BL1609" s="103"/>
      <c r="BM1609" s="103"/>
      <c r="BN1609" s="103"/>
      <c r="BO1609" s="103"/>
      <c r="BP1609" s="103" t="s">
        <v>53</v>
      </c>
      <c r="BQ1609" s="103"/>
      <c r="BR1609" s="103"/>
      <c r="BS1609" s="1093"/>
      <c r="BT1609" s="1093"/>
      <c r="BU1609" s="1093"/>
      <c r="BV1609" s="1093"/>
      <c r="BW1609" s="1093"/>
      <c r="BX1609" s="1093"/>
      <c r="BY1609" s="1096"/>
      <c r="CA1609" s="365" t="b">
        <f t="shared" si="733"/>
        <v>0</v>
      </c>
      <c r="CB1609" s="365">
        <f t="shared" si="734"/>
        <v>15.6</v>
      </c>
      <c r="CC1609" s="365" t="b">
        <f t="shared" si="735"/>
        <v>0</v>
      </c>
      <c r="CD1609" s="365" t="b">
        <f t="shared" si="736"/>
        <v>0</v>
      </c>
      <c r="CE1609" s="365" t="b">
        <f t="shared" si="737"/>
        <v>0</v>
      </c>
      <c r="CF1609" s="365" t="b">
        <f t="shared" si="738"/>
        <v>0</v>
      </c>
      <c r="CG1609" s="365" t="b">
        <f t="shared" si="739"/>
        <v>0</v>
      </c>
      <c r="CH1609" s="365" t="b">
        <f t="shared" si="740"/>
        <v>0</v>
      </c>
      <c r="CI1609" s="72" t="b">
        <f t="shared" si="741"/>
        <v>0</v>
      </c>
      <c r="CJ1609" s="72">
        <f t="shared" si="742"/>
        <v>15.6</v>
      </c>
      <c r="CK1609" s="72" t="b">
        <f t="shared" si="743"/>
        <v>0</v>
      </c>
      <c r="CL1609" s="72">
        <f t="shared" si="744"/>
        <v>0</v>
      </c>
      <c r="CM1609" s="72" t="b">
        <f t="shared" si="745"/>
        <v>0</v>
      </c>
      <c r="CN1609" s="72" t="b">
        <f t="shared" si="746"/>
        <v>0</v>
      </c>
      <c r="CP1609" s="13">
        <f t="shared" si="747"/>
        <v>0</v>
      </c>
      <c r="CQ1609" s="13" t="b">
        <f t="shared" si="748"/>
        <v>0</v>
      </c>
      <c r="CR1609" s="13" t="b">
        <f t="shared" si="749"/>
        <v>0</v>
      </c>
      <c r="CS1609" s="13" t="b">
        <f t="shared" si="726"/>
        <v>0</v>
      </c>
      <c r="CT1609" s="13" t="b">
        <f t="shared" si="754"/>
        <v>0</v>
      </c>
      <c r="CU1609" s="13" t="b">
        <f t="shared" si="727"/>
        <v>0</v>
      </c>
      <c r="CV1609" s="13" t="b">
        <f t="shared" si="750"/>
        <v>0</v>
      </c>
      <c r="CW1609" s="13" t="b">
        <f t="shared" si="751"/>
        <v>0</v>
      </c>
      <c r="CX1609" s="13" t="b">
        <f t="shared" si="752"/>
        <v>0</v>
      </c>
      <c r="CY1609" s="13" t="b">
        <f t="shared" si="753"/>
        <v>0</v>
      </c>
    </row>
    <row r="1610" spans="1:103" ht="15" thickBot="1">
      <c r="A1610" s="932"/>
      <c r="B1610" s="1099"/>
      <c r="C1610" s="1099"/>
      <c r="D1610" s="1099"/>
      <c r="E1610" s="1099"/>
      <c r="F1610" s="1099"/>
      <c r="G1610" s="1099"/>
      <c r="H1610" s="1099"/>
      <c r="I1610" s="1099"/>
      <c r="J1610" s="1099"/>
      <c r="K1610" s="1099"/>
      <c r="L1610" s="1099"/>
      <c r="M1610" s="1099"/>
      <c r="N1610" s="1099"/>
      <c r="O1610" s="1099"/>
      <c r="P1610" s="1099"/>
      <c r="Q1610" s="941"/>
      <c r="R1610" s="1099"/>
      <c r="S1610" s="1099"/>
      <c r="T1610" s="1099"/>
      <c r="U1610" s="1099"/>
      <c r="V1610" s="1099"/>
      <c r="W1610" s="103"/>
      <c r="X1610" s="103"/>
      <c r="Y1610" s="103"/>
      <c r="Z1610" s="103"/>
      <c r="AA1610" s="103" t="s">
        <v>50</v>
      </c>
      <c r="AB1610" s="104"/>
      <c r="AC1610" s="104"/>
      <c r="AD1610" s="103"/>
      <c r="AE1610" s="1099"/>
      <c r="AF1610" s="334">
        <f t="shared" si="728"/>
        <v>0</v>
      </c>
      <c r="AG1610" s="272">
        <f>IF(R1610="kompletna",Q1610*J1610*0.0036*'lista, wskaźniki'!$F$13, IF(R1610="częściowa",Q1610*J1610*0.0036*'lista, wskaźniki'!$F$14, IF(R1610="brak",Q1610*J1610*0.0036*'lista, wskaźniki'!$F$15,)))</f>
        <v>0</v>
      </c>
      <c r="AH1610" s="334">
        <f>IF(Y1610="inne",K1610*'lista, wskaźniki'!$E$35,IF(Y1610="to samo źródło",0,IF(Y1610=0,0)))</f>
        <v>0</v>
      </c>
      <c r="AI1610" s="334" t="b">
        <f>IF(AA1610="gaz z sieci",AC1610*'lista, wskaźniki'!$D$21)</f>
        <v>0</v>
      </c>
      <c r="AJ1610" s="272">
        <f>IF(AA1610="węgiel",AB1610*'lista, wskaźniki'!$D$20, IF('Sektor mieszkaniowy'!AA1610="drewno",'Sektor mieszkaniowy'!AB1610*'lista, wskaźniki'!$D$22,IF('Sektor mieszkaniowy'!AA1610="pellet",AB1610*'lista, wskaźniki'!$D$23,IF('Sektor mieszkaniowy'!AA1610="gaz z sieci",AB1610*'lista, wskaźniki'!$D$21,IF('Sektor mieszkaniowy'!AA1610="olej opałowy",'Sektor mieszkaniowy'!AB1610*'lista, wskaźniki'!$D$24)))))</f>
        <v>0</v>
      </c>
      <c r="AK1610" s="1102"/>
      <c r="AL1610" s="1099"/>
      <c r="AM1610" s="20">
        <f>IF(AA1610="węgiel",AF1610*1/3.6*'lista, wskaźniki'!$F$20,IF(AA1610="drewno",AF1610*1/3.6*'lista, wskaźniki'!$F$22,IF(AA1610="pellet",AF1610*1/3.6*'lista, wskaźniki'!$F$23,IF(AA1610="gaz z sieci",AF1610*1/3.6*'lista, wskaźniki'!$F$21,IF(AA1610="olej opałowy",AF1610*1/3.6*'lista, wskaźniki'!$F$24,0)))))</f>
        <v>0</v>
      </c>
      <c r="AN1610" s="20">
        <f>IF(AA1610="węgiel",AF1610*'lista, wskaźniki'!$E$42,IF(AA1610="drewno",AF1610*'lista, wskaźniki'!$G$42,IF(AA1610="pellet",AF1610*'lista, wskaźniki'!$H$42,IF(AA1610="gaz z sieci",AF1610*'lista, wskaźniki'!$F$42,IF(AA1610="olej opałowy",AF1610*'lista, wskaźniki'!$I$42,0)))))</f>
        <v>0</v>
      </c>
      <c r="AO1610" s="20">
        <f>IF(AA1610="węgiel",AF1610*'lista, wskaźniki'!$E$43,IF(AA1610="drewno",AF1610*'lista, wskaźniki'!$G$43,IF(AA1610="pellet",AF1610*'lista, wskaźniki'!$H$43,IF(AA1610="gaz z sieci",AF1610*'lista, wskaźniki'!$F$43,IF(AA1610="olej opałowy",AF1610*'lista, wskaźniki'!$I$43,0)))))</f>
        <v>0</v>
      </c>
      <c r="AP1610" s="20">
        <f>IF(AA1610="węgiel",AF1610*'lista, wskaźniki'!$E$44,IF(AA1610="drewno",AF1610*'lista, wskaźniki'!$G$44,IF(AA1610="pellet",AF1610*'lista, wskaźniki'!$H$44,IF(AA1610="gaz z sieci",AF1610*'lista, wskaźniki'!$F$44,IF(AA1610="olej opałowy",AF1610*'lista, wskaźniki'!$I$44,0)))))</f>
        <v>0</v>
      </c>
      <c r="AQ1610" s="20" t="b">
        <f>IF(Z1610="gaz",AH1610*1/3.6*'lista, wskaźniki'!$F$21,IF(Z1610="energia elektryczna",AH1610*1/3.6*'lista, wskaźniki'!$F$26))</f>
        <v>0</v>
      </c>
      <c r="AR1610" s="20" t="b">
        <f>IF(Z1610="gaz",AH1610*'lista, wskaźniki'!$F$42,IF(Z1610="energia elektryczna",AH1610*0))</f>
        <v>0</v>
      </c>
      <c r="AS1610" s="20" t="b">
        <f>IF(Z1610="gaz",AH1610*'lista, wskaźniki'!$F$43,IF(Z1610="energia elektryczna",AH1610*0))</f>
        <v>0</v>
      </c>
      <c r="AT1610" s="20" t="b">
        <f>IF(Z1610="gaz",AH1610*'lista, wskaźniki'!$F$44,IF(Z1610="energia elektryczna",AH1610*0))</f>
        <v>0</v>
      </c>
      <c r="AU1610" s="20">
        <f>AI1610*1/3.6*'lista, wskaźniki'!$F$21</f>
        <v>0</v>
      </c>
      <c r="AV1610" s="20">
        <f>AI1610*'lista, wskaźniki'!$F$42</f>
        <v>0</v>
      </c>
      <c r="AW1610" s="20">
        <f>AI1610*'lista, wskaźniki'!$F$43</f>
        <v>0</v>
      </c>
      <c r="AX1610" s="20">
        <f>AI1610*'lista, wskaźniki'!$F$44</f>
        <v>0</v>
      </c>
      <c r="AY1610" s="20">
        <f>AK1610*'lista, wskaźniki'!$F$26</f>
        <v>0</v>
      </c>
      <c r="AZ1610" s="20">
        <f t="shared" si="729"/>
        <v>0</v>
      </c>
      <c r="BA1610" s="20">
        <f t="shared" si="730"/>
        <v>0</v>
      </c>
      <c r="BB1610" s="20">
        <f t="shared" si="731"/>
        <v>0</v>
      </c>
      <c r="BC1610" s="20">
        <f t="shared" si="732"/>
        <v>0</v>
      </c>
      <c r="BD1610" s="1099"/>
      <c r="BE1610" s="1099"/>
      <c r="BF1610" s="1099"/>
      <c r="BG1610" s="1099"/>
      <c r="BH1610" s="103"/>
      <c r="BI1610" s="1099"/>
      <c r="BJ1610" s="103"/>
      <c r="BK1610" s="1099"/>
      <c r="BL1610" s="103"/>
      <c r="BM1610" s="103"/>
      <c r="BN1610" s="103"/>
      <c r="BO1610" s="103"/>
      <c r="BP1610" s="103"/>
      <c r="BQ1610" s="103"/>
      <c r="BR1610" s="103"/>
      <c r="BS1610" s="1093"/>
      <c r="BT1610" s="1093"/>
      <c r="BU1610" s="1093"/>
      <c r="BV1610" s="1093"/>
      <c r="BW1610" s="1093"/>
      <c r="BX1610" s="1093"/>
      <c r="BY1610" s="1096"/>
      <c r="CA1610" s="365" t="b">
        <f t="shared" si="733"/>
        <v>0</v>
      </c>
      <c r="CB1610" s="365" t="b">
        <f t="shared" si="734"/>
        <v>0</v>
      </c>
      <c r="CC1610" s="365">
        <f t="shared" si="735"/>
        <v>0</v>
      </c>
      <c r="CD1610" s="365" t="b">
        <f t="shared" si="736"/>
        <v>0</v>
      </c>
      <c r="CE1610" s="365" t="b">
        <f t="shared" si="737"/>
        <v>0</v>
      </c>
      <c r="CF1610" s="365" t="b">
        <f t="shared" si="738"/>
        <v>0</v>
      </c>
      <c r="CG1610" s="365" t="b">
        <f t="shared" si="739"/>
        <v>0</v>
      </c>
      <c r="CH1610" s="365" t="b">
        <f t="shared" si="740"/>
        <v>0</v>
      </c>
      <c r="CI1610" s="72" t="b">
        <f t="shared" si="741"/>
        <v>0</v>
      </c>
      <c r="CJ1610" s="72" t="b">
        <f t="shared" si="742"/>
        <v>0</v>
      </c>
      <c r="CK1610" s="72">
        <f t="shared" si="743"/>
        <v>0</v>
      </c>
      <c r="CL1610" s="72">
        <f t="shared" si="744"/>
        <v>0</v>
      </c>
      <c r="CM1610" s="72" t="b">
        <f t="shared" si="745"/>
        <v>0</v>
      </c>
      <c r="CN1610" s="72" t="b">
        <f t="shared" si="746"/>
        <v>0</v>
      </c>
      <c r="CP1610" s="13">
        <f t="shared" si="747"/>
        <v>0</v>
      </c>
      <c r="CQ1610" s="13" t="b">
        <f t="shared" si="748"/>
        <v>0</v>
      </c>
      <c r="CR1610" s="13" t="b">
        <f t="shared" si="749"/>
        <v>0</v>
      </c>
      <c r="CS1610" s="13" t="b">
        <f t="shared" ref="CS1610:CS1673" si="755">IF(R1610="kompletna",CR1610,IF(R1610="częściowa",0.5*CR1610,IF(R1610="brak",0*CR1610)))</f>
        <v>0</v>
      </c>
      <c r="CT1610" s="13" t="b">
        <f t="shared" si="754"/>
        <v>0</v>
      </c>
      <c r="CU1610" s="13" t="b">
        <f t="shared" si="727"/>
        <v>0</v>
      </c>
      <c r="CV1610" s="13" t="b">
        <f t="shared" si="750"/>
        <v>0</v>
      </c>
      <c r="CW1610" s="13" t="b">
        <f t="shared" si="751"/>
        <v>0</v>
      </c>
      <c r="CX1610" s="13" t="b">
        <f t="shared" si="752"/>
        <v>0</v>
      </c>
      <c r="CY1610" s="13" t="b">
        <f t="shared" si="753"/>
        <v>0</v>
      </c>
    </row>
    <row r="1611" spans="1:103" ht="15" thickBot="1">
      <c r="A1611" s="932"/>
      <c r="B1611" s="1099"/>
      <c r="C1611" s="1099"/>
      <c r="D1611" s="1099"/>
      <c r="E1611" s="1099"/>
      <c r="F1611" s="1099"/>
      <c r="G1611" s="1099"/>
      <c r="H1611" s="1099"/>
      <c r="I1611" s="1099"/>
      <c r="J1611" s="1099"/>
      <c r="K1611" s="1099"/>
      <c r="L1611" s="1099"/>
      <c r="M1611" s="1099"/>
      <c r="N1611" s="1099"/>
      <c r="O1611" s="1099"/>
      <c r="P1611" s="1099"/>
      <c r="Q1611" s="941"/>
      <c r="R1611" s="1099"/>
      <c r="S1611" s="1099"/>
      <c r="T1611" s="1099"/>
      <c r="U1611" s="1099"/>
      <c r="V1611" s="1099"/>
      <c r="W1611" s="103"/>
      <c r="X1611" s="103"/>
      <c r="Y1611" s="103"/>
      <c r="Z1611" s="103"/>
      <c r="AA1611" s="103" t="s">
        <v>38</v>
      </c>
      <c r="AB1611" s="104"/>
      <c r="AC1611" s="104"/>
      <c r="AD1611" s="103"/>
      <c r="AE1611" s="1099"/>
      <c r="AF1611" s="334">
        <f t="shared" si="728"/>
        <v>0</v>
      </c>
      <c r="AG1611" s="272">
        <f>IF(R1611="kompletna",Q1611*J1611*0.0036*'lista, wskaźniki'!$F$13, IF(R1611="częściowa",Q1611*J1611*0.0036*'lista, wskaźniki'!$F$14, IF(R1611="brak",Q1611*J1611*0.0036*'lista, wskaźniki'!$F$15,)))</f>
        <v>0</v>
      </c>
      <c r="AH1611" s="334">
        <f>IF(Y1611="inne",K1611*'lista, wskaźniki'!$E$35,IF(Y1611="to samo źródło",0,IF(Y1611=0,0)))</f>
        <v>0</v>
      </c>
      <c r="AI1611" s="334">
        <f>IF(AA1611="gaz z sieci",AC1611*'lista, wskaźniki'!$D$21)</f>
        <v>0</v>
      </c>
      <c r="AJ1611" s="272">
        <f>IF(AA1611="węgiel",AB1611*'lista, wskaźniki'!$D$20, IF('Sektor mieszkaniowy'!AA1611="drewno",'Sektor mieszkaniowy'!AB1611*'lista, wskaźniki'!$D$22,IF('Sektor mieszkaniowy'!AA1611="pellet",AB1611*'lista, wskaźniki'!$D$23,IF('Sektor mieszkaniowy'!AA1611="gaz z sieci",AB1611*'lista, wskaźniki'!$D$21,IF('Sektor mieszkaniowy'!AA1611="olej opałowy",'Sektor mieszkaniowy'!AB1611*'lista, wskaźniki'!$D$24)))))</f>
        <v>0</v>
      </c>
      <c r="AK1611" s="1102"/>
      <c r="AL1611" s="1099"/>
      <c r="AM1611" s="20">
        <f>IF(AA1611="węgiel",AF1611*1/3.6*'lista, wskaźniki'!$F$20,IF(AA1611="drewno",AF1611*1/3.6*'lista, wskaźniki'!$F$22,IF(AA1611="pellet",AF1611*1/3.6*'lista, wskaźniki'!$F$23,IF(AA1611="gaz z sieci",AF1611*1/3.6*'lista, wskaźniki'!$F$21,IF(AA1611="olej opałowy",AF1611*1/3.6*'lista, wskaźniki'!$F$24,0)))))</f>
        <v>0</v>
      </c>
      <c r="AN1611" s="20">
        <f>IF(AA1611="węgiel",AF1611*'lista, wskaźniki'!$E$42,IF(AA1611="drewno",AF1611*'lista, wskaźniki'!$G$42,IF(AA1611="pellet",AF1611*'lista, wskaźniki'!$H$42,IF(AA1611="gaz z sieci",AF1611*'lista, wskaźniki'!$F$42,IF(AA1611="olej opałowy",AF1611*'lista, wskaźniki'!$I$42,0)))))</f>
        <v>0</v>
      </c>
      <c r="AO1611" s="20">
        <f>IF(AA1611="węgiel",AF1611*'lista, wskaźniki'!$E$43,IF(AA1611="drewno",AF1611*'lista, wskaźniki'!$G$43,IF(AA1611="pellet",AF1611*'lista, wskaźniki'!$H$43,IF(AA1611="gaz z sieci",AF1611*'lista, wskaźniki'!$F$43,IF(AA1611="olej opałowy",AF1611*'lista, wskaźniki'!$I$43,0)))))</f>
        <v>0</v>
      </c>
      <c r="AP1611" s="20">
        <f>IF(AA1611="węgiel",AF1611*'lista, wskaźniki'!$E$44,IF(AA1611="drewno",AF1611*'lista, wskaźniki'!$G$44,IF(AA1611="pellet",AF1611*'lista, wskaźniki'!$H$44,IF(AA1611="gaz z sieci",AF1611*'lista, wskaźniki'!$F$44,IF(AA1611="olej opałowy",AF1611*'lista, wskaźniki'!$I$44,0)))))</f>
        <v>0</v>
      </c>
      <c r="AQ1611" s="20" t="b">
        <f>IF(Z1611="gaz",AH1611*1/3.6*'lista, wskaźniki'!$F$21,IF(Z1611="energia elektryczna",AH1611*1/3.6*'lista, wskaźniki'!$F$26))</f>
        <v>0</v>
      </c>
      <c r="AR1611" s="20" t="b">
        <f>IF(Z1611="gaz",AH1611*'lista, wskaźniki'!$F$42,IF(Z1611="energia elektryczna",AH1611*0))</f>
        <v>0</v>
      </c>
      <c r="AS1611" s="20" t="b">
        <f>IF(Z1611="gaz",AH1611*'lista, wskaźniki'!$F$43,IF(Z1611="energia elektryczna",AH1611*0))</f>
        <v>0</v>
      </c>
      <c r="AT1611" s="20" t="b">
        <f>IF(Z1611="gaz",AH1611*'lista, wskaźniki'!$F$44,IF(Z1611="energia elektryczna",AH1611*0))</f>
        <v>0</v>
      </c>
      <c r="AU1611" s="20">
        <f>AI1611*1/3.6*'lista, wskaźniki'!$F$21</f>
        <v>0</v>
      </c>
      <c r="AV1611" s="20">
        <f>AI1611*'lista, wskaźniki'!$F$42</f>
        <v>0</v>
      </c>
      <c r="AW1611" s="20">
        <f>AI1611*'lista, wskaźniki'!$F$43</f>
        <v>0</v>
      </c>
      <c r="AX1611" s="20">
        <f>AI1611*'lista, wskaźniki'!$F$44</f>
        <v>0</v>
      </c>
      <c r="AY1611" s="20">
        <f>AK1611*'lista, wskaźniki'!$F$26</f>
        <v>0</v>
      </c>
      <c r="AZ1611" s="20">
        <f t="shared" si="729"/>
        <v>0</v>
      </c>
      <c r="BA1611" s="20">
        <f t="shared" si="730"/>
        <v>0</v>
      </c>
      <c r="BB1611" s="20">
        <f t="shared" si="731"/>
        <v>0</v>
      </c>
      <c r="BC1611" s="20">
        <f t="shared" si="732"/>
        <v>0</v>
      </c>
      <c r="BD1611" s="1099"/>
      <c r="BE1611" s="1099"/>
      <c r="BF1611" s="1099"/>
      <c r="BG1611" s="1099"/>
      <c r="BH1611" s="103"/>
      <c r="BI1611" s="1099"/>
      <c r="BJ1611" s="103"/>
      <c r="BK1611" s="1099"/>
      <c r="BL1611" s="103"/>
      <c r="BM1611" s="103"/>
      <c r="BN1611" s="103"/>
      <c r="BO1611" s="103"/>
      <c r="BP1611" s="103"/>
      <c r="BQ1611" s="103"/>
      <c r="BR1611" s="103"/>
      <c r="BS1611" s="1093"/>
      <c r="BT1611" s="1093"/>
      <c r="BU1611" s="1093"/>
      <c r="BV1611" s="1093"/>
      <c r="BW1611" s="1093"/>
      <c r="BX1611" s="1093"/>
      <c r="BY1611" s="1096"/>
      <c r="CA1611" s="365" t="b">
        <f t="shared" si="733"/>
        <v>0</v>
      </c>
      <c r="CB1611" s="365" t="b">
        <f t="shared" si="734"/>
        <v>0</v>
      </c>
      <c r="CC1611" s="365" t="b">
        <f t="shared" si="735"/>
        <v>0</v>
      </c>
      <c r="CD1611" s="365">
        <f t="shared" si="736"/>
        <v>0</v>
      </c>
      <c r="CE1611" s="365" t="b">
        <f t="shared" si="737"/>
        <v>0</v>
      </c>
      <c r="CF1611" s="365" t="b">
        <f t="shared" si="738"/>
        <v>0</v>
      </c>
      <c r="CG1611" s="365" t="b">
        <f t="shared" si="739"/>
        <v>0</v>
      </c>
      <c r="CH1611" s="365">
        <f t="shared" si="740"/>
        <v>0</v>
      </c>
      <c r="CI1611" s="72" t="b">
        <f t="shared" si="741"/>
        <v>0</v>
      </c>
      <c r="CJ1611" s="72" t="b">
        <f t="shared" si="742"/>
        <v>0</v>
      </c>
      <c r="CK1611" s="72" t="b">
        <f t="shared" si="743"/>
        <v>0</v>
      </c>
      <c r="CL1611" s="72">
        <f t="shared" si="744"/>
        <v>0</v>
      </c>
      <c r="CM1611" s="72" t="b">
        <f t="shared" si="745"/>
        <v>0</v>
      </c>
      <c r="CN1611" s="72" t="b">
        <f t="shared" si="746"/>
        <v>0</v>
      </c>
      <c r="CP1611" s="13">
        <f t="shared" si="747"/>
        <v>0</v>
      </c>
      <c r="CQ1611" s="13" t="b">
        <f t="shared" si="748"/>
        <v>0</v>
      </c>
      <c r="CR1611" s="13" t="b">
        <f t="shared" si="749"/>
        <v>0</v>
      </c>
      <c r="CS1611" s="13" t="b">
        <f t="shared" si="755"/>
        <v>0</v>
      </c>
      <c r="CT1611" s="13" t="b">
        <f t="shared" si="754"/>
        <v>0</v>
      </c>
      <c r="CU1611" s="13" t="b">
        <f t="shared" si="727"/>
        <v>0</v>
      </c>
      <c r="CV1611" s="13" t="b">
        <f t="shared" si="750"/>
        <v>0</v>
      </c>
      <c r="CW1611" s="13" t="b">
        <f t="shared" si="751"/>
        <v>0</v>
      </c>
      <c r="CX1611" s="13" t="b">
        <f t="shared" si="752"/>
        <v>0</v>
      </c>
      <c r="CY1611" s="13" t="b">
        <f t="shared" si="753"/>
        <v>0</v>
      </c>
    </row>
    <row r="1612" spans="1:103" ht="15" thickBot="1">
      <c r="A1612" s="933"/>
      <c r="B1612" s="1100"/>
      <c r="C1612" s="1100"/>
      <c r="D1612" s="1100"/>
      <c r="E1612" s="1100"/>
      <c r="F1612" s="1100"/>
      <c r="G1612" s="1100"/>
      <c r="H1612" s="1100"/>
      <c r="I1612" s="1100"/>
      <c r="J1612" s="1100"/>
      <c r="K1612" s="1100"/>
      <c r="L1612" s="1100"/>
      <c r="M1612" s="1100"/>
      <c r="N1612" s="1100"/>
      <c r="O1612" s="1100"/>
      <c r="P1612" s="1100"/>
      <c r="Q1612" s="942"/>
      <c r="R1612" s="1100"/>
      <c r="S1612" s="1100"/>
      <c r="T1612" s="1100"/>
      <c r="U1612" s="1100"/>
      <c r="V1612" s="1100"/>
      <c r="W1612" s="105"/>
      <c r="X1612" s="105"/>
      <c r="Y1612" s="105"/>
      <c r="Z1612" s="105"/>
      <c r="AA1612" s="105" t="s">
        <v>37</v>
      </c>
      <c r="AB1612" s="106"/>
      <c r="AC1612" s="106"/>
      <c r="AD1612" s="105"/>
      <c r="AE1612" s="1100"/>
      <c r="AF1612" s="334">
        <f t="shared" si="728"/>
        <v>0</v>
      </c>
      <c r="AG1612" s="272">
        <f>IF(R1612="kompletna",Q1612*J1612*0.0036*'lista, wskaźniki'!$F$13, IF(R1612="częściowa",Q1612*J1612*0.0036*'lista, wskaźniki'!$F$14, IF(R1612="brak",Q1612*J1612*0.0036*'lista, wskaźniki'!$F$15,)))</f>
        <v>0</v>
      </c>
      <c r="AH1612" s="334">
        <f>IF(Y1612="inne",K1612*'lista, wskaźniki'!$E$35,IF(Y1612="to samo źródło",0,IF(Y1612=0,0)))</f>
        <v>0</v>
      </c>
      <c r="AI1612" s="334" t="b">
        <f>IF(AA1612="gaz z sieci",AC1612*'lista, wskaźniki'!$D$21)</f>
        <v>0</v>
      </c>
      <c r="AJ1612" s="272">
        <f>IF(AA1612="węgiel",AB1612*'lista, wskaźniki'!$D$20, IF('Sektor mieszkaniowy'!AA1612="drewno",'Sektor mieszkaniowy'!AB1612*'lista, wskaźniki'!$D$22,IF('Sektor mieszkaniowy'!AA1612="pellet",AB1612*'lista, wskaźniki'!$D$23,IF('Sektor mieszkaniowy'!AA1612="gaz z sieci",AB1612*'lista, wskaźniki'!$D$21,IF('Sektor mieszkaniowy'!AA1612="olej opałowy",'Sektor mieszkaniowy'!AB1612*'lista, wskaźniki'!$D$24)))))</f>
        <v>0</v>
      </c>
      <c r="AK1612" s="1103"/>
      <c r="AL1612" s="1100"/>
      <c r="AM1612" s="20">
        <f>IF(AA1612="węgiel",AF1612*1/3.6*'lista, wskaźniki'!$F$20,IF(AA1612="drewno",AF1612*1/3.6*'lista, wskaźniki'!$F$22,IF(AA1612="pellet",AF1612*1/3.6*'lista, wskaźniki'!$F$23,IF(AA1612="gaz z sieci",AF1612*1/3.6*'lista, wskaźniki'!$F$21,IF(AA1612="olej opałowy",AF1612*1/3.6*'lista, wskaźniki'!$F$24,0)))))</f>
        <v>0</v>
      </c>
      <c r="AN1612" s="20">
        <f>IF(AA1612="węgiel",AF1612*'lista, wskaźniki'!$E$42,IF(AA1612="drewno",AF1612*'lista, wskaźniki'!$G$42,IF(AA1612="pellet",AF1612*'lista, wskaźniki'!$H$42,IF(AA1612="gaz z sieci",AF1612*'lista, wskaźniki'!$F$42,IF(AA1612="olej opałowy",AF1612*'lista, wskaźniki'!$I$42,0)))))</f>
        <v>0</v>
      </c>
      <c r="AO1612" s="20">
        <f>IF(AA1612="węgiel",AF1612*'lista, wskaźniki'!$E$43,IF(AA1612="drewno",AF1612*'lista, wskaźniki'!$G$43,IF(AA1612="pellet",AF1612*'lista, wskaźniki'!$H$43,IF(AA1612="gaz z sieci",AF1612*'lista, wskaźniki'!$F$43,IF(AA1612="olej opałowy",AF1612*'lista, wskaźniki'!$I$43,0)))))</f>
        <v>0</v>
      </c>
      <c r="AP1612" s="20">
        <f>IF(AA1612="węgiel",AF1612*'lista, wskaźniki'!$E$44,IF(AA1612="drewno",AF1612*'lista, wskaźniki'!$G$44,IF(AA1612="pellet",AF1612*'lista, wskaźniki'!$H$44,IF(AA1612="gaz z sieci",AF1612*'lista, wskaźniki'!$F$44,IF(AA1612="olej opałowy",AF1612*'lista, wskaźniki'!$I$44,0)))))</f>
        <v>0</v>
      </c>
      <c r="AQ1612" s="20" t="b">
        <f>IF(Z1612="gaz",AH1612*1/3.6*'lista, wskaźniki'!$F$21,IF(Z1612="energia elektryczna",AH1612*1/3.6*'lista, wskaźniki'!$F$26))</f>
        <v>0</v>
      </c>
      <c r="AR1612" s="20" t="b">
        <f>IF(Z1612="gaz",AH1612*'lista, wskaźniki'!$F$42,IF(Z1612="energia elektryczna",AH1612*0))</f>
        <v>0</v>
      </c>
      <c r="AS1612" s="20" t="b">
        <f>IF(Z1612="gaz",AH1612*'lista, wskaźniki'!$F$43,IF(Z1612="energia elektryczna",AH1612*0))</f>
        <v>0</v>
      </c>
      <c r="AT1612" s="20" t="b">
        <f>IF(Z1612="gaz",AH1612*'lista, wskaźniki'!$F$44,IF(Z1612="energia elektryczna",AH1612*0))</f>
        <v>0</v>
      </c>
      <c r="AU1612" s="20">
        <f>AI1612*1/3.6*'lista, wskaźniki'!$F$21</f>
        <v>0</v>
      </c>
      <c r="AV1612" s="20">
        <f>AI1612*'lista, wskaźniki'!$F$42</f>
        <v>0</v>
      </c>
      <c r="AW1612" s="20">
        <f>AI1612*'lista, wskaźniki'!$F$43</f>
        <v>0</v>
      </c>
      <c r="AX1612" s="20">
        <f>AI1612*'lista, wskaźniki'!$F$44</f>
        <v>0</v>
      </c>
      <c r="AY1612" s="20">
        <f>AK1612*'lista, wskaźniki'!$F$26</f>
        <v>0</v>
      </c>
      <c r="AZ1612" s="20">
        <f t="shared" si="729"/>
        <v>0</v>
      </c>
      <c r="BA1612" s="20">
        <f t="shared" si="730"/>
        <v>0</v>
      </c>
      <c r="BB1612" s="20">
        <f t="shared" si="731"/>
        <v>0</v>
      </c>
      <c r="BC1612" s="20">
        <f t="shared" si="732"/>
        <v>0</v>
      </c>
      <c r="BD1612" s="1100"/>
      <c r="BE1612" s="1100"/>
      <c r="BF1612" s="1100"/>
      <c r="BG1612" s="1100"/>
      <c r="BH1612" s="105"/>
      <c r="BI1612" s="1100"/>
      <c r="BJ1612" s="105"/>
      <c r="BK1612" s="1100"/>
      <c r="BL1612" s="105"/>
      <c r="BM1612" s="105"/>
      <c r="BN1612" s="105"/>
      <c r="BO1612" s="105"/>
      <c r="BP1612" s="105"/>
      <c r="BQ1612" s="105"/>
      <c r="BR1612" s="105"/>
      <c r="BS1612" s="1094"/>
      <c r="BT1612" s="1094"/>
      <c r="BU1612" s="1094"/>
      <c r="BV1612" s="1094"/>
      <c r="BW1612" s="1094"/>
      <c r="BX1612" s="1094"/>
      <c r="BY1612" s="1097"/>
      <c r="CA1612" s="365" t="b">
        <f t="shared" si="733"/>
        <v>0</v>
      </c>
      <c r="CB1612" s="365" t="b">
        <f t="shared" si="734"/>
        <v>0</v>
      </c>
      <c r="CC1612" s="365" t="b">
        <f t="shared" si="735"/>
        <v>0</v>
      </c>
      <c r="CD1612" s="365" t="b">
        <f t="shared" si="736"/>
        <v>0</v>
      </c>
      <c r="CE1612" s="365">
        <f t="shared" si="737"/>
        <v>0</v>
      </c>
      <c r="CF1612" s="365" t="b">
        <f t="shared" si="738"/>
        <v>0</v>
      </c>
      <c r="CG1612" s="365" t="b">
        <f t="shared" si="739"/>
        <v>0</v>
      </c>
      <c r="CH1612" s="365" t="b">
        <f t="shared" si="740"/>
        <v>0</v>
      </c>
      <c r="CI1612" s="72" t="b">
        <f t="shared" si="741"/>
        <v>0</v>
      </c>
      <c r="CJ1612" s="72" t="b">
        <f t="shared" si="742"/>
        <v>0</v>
      </c>
      <c r="CK1612" s="72" t="b">
        <f t="shared" si="743"/>
        <v>0</v>
      </c>
      <c r="CL1612" s="72">
        <f t="shared" si="744"/>
        <v>0</v>
      </c>
      <c r="CM1612" s="72">
        <f t="shared" si="745"/>
        <v>0</v>
      </c>
      <c r="CN1612" s="72" t="b">
        <f t="shared" si="746"/>
        <v>0</v>
      </c>
      <c r="CP1612" s="13">
        <f t="shared" si="747"/>
        <v>0</v>
      </c>
      <c r="CQ1612" s="13" t="b">
        <f t="shared" si="748"/>
        <v>0</v>
      </c>
      <c r="CR1612" s="13" t="b">
        <f t="shared" si="749"/>
        <v>0</v>
      </c>
      <c r="CS1612" s="13" t="b">
        <f t="shared" si="755"/>
        <v>0</v>
      </c>
      <c r="CT1612" s="13" t="b">
        <f t="shared" si="754"/>
        <v>0</v>
      </c>
      <c r="CU1612" s="13" t="b">
        <f t="shared" si="727"/>
        <v>0</v>
      </c>
      <c r="CV1612" s="13" t="b">
        <f t="shared" si="750"/>
        <v>0</v>
      </c>
      <c r="CW1612" s="13" t="b">
        <f t="shared" si="751"/>
        <v>0</v>
      </c>
      <c r="CX1612" s="13" t="b">
        <f t="shared" si="752"/>
        <v>0</v>
      </c>
      <c r="CY1612" s="13" t="b">
        <f t="shared" si="753"/>
        <v>0</v>
      </c>
    </row>
    <row r="1613" spans="1:103" ht="15" thickBot="1">
      <c r="A1613" s="931">
        <v>323</v>
      </c>
      <c r="B1613" s="1098" t="s">
        <v>214</v>
      </c>
      <c r="C1613" s="1098"/>
      <c r="D1613" s="1098" t="s">
        <v>1</v>
      </c>
      <c r="E1613" s="1098" t="s">
        <v>5</v>
      </c>
      <c r="F1613" s="1098"/>
      <c r="G1613" s="1098"/>
      <c r="H1613" s="1098"/>
      <c r="I1613" s="1098" t="s">
        <v>12</v>
      </c>
      <c r="J1613" s="1098">
        <v>40</v>
      </c>
      <c r="K1613" s="1098">
        <v>2</v>
      </c>
      <c r="L1613" s="1098" t="s">
        <v>16</v>
      </c>
      <c r="M1613" s="1098"/>
      <c r="N1613" s="1098" t="s">
        <v>16</v>
      </c>
      <c r="O1613" s="1098"/>
      <c r="P1613" s="1098" t="s">
        <v>17</v>
      </c>
      <c r="Q1613" s="940">
        <f>IF(I1613="&lt;1966",'lista, wskaźniki'!$G$4,IF(I1613="1967-1985",'lista, wskaźniki'!$G$5,IF(I1613="1986-1992",'lista, wskaźniki'!$G$6,IF(I1613="1993-1996",'lista, wskaźniki'!$G$7,IF(I1613="&gt;1997",'lista, wskaźniki'!$G$8,IF(I1613=0,'lista, wskaźniki'!$G$4))))))</f>
        <v>175</v>
      </c>
      <c r="R1613" s="1098" t="s">
        <v>23</v>
      </c>
      <c r="S1613" s="1098" t="s">
        <v>27</v>
      </c>
      <c r="T1613" s="1098"/>
      <c r="U1613" s="1098"/>
      <c r="V1613" s="1098"/>
      <c r="W1613" s="101" t="s">
        <v>35</v>
      </c>
      <c r="X1613" s="101" t="s">
        <v>39</v>
      </c>
      <c r="Y1613" s="101" t="s">
        <v>42</v>
      </c>
      <c r="Z1613" s="101"/>
      <c r="AA1613" s="101" t="s">
        <v>35</v>
      </c>
      <c r="AB1613" s="102">
        <v>3</v>
      </c>
      <c r="AC1613" s="102"/>
      <c r="AD1613" s="101">
        <v>2400</v>
      </c>
      <c r="AE1613" s="1098">
        <v>10</v>
      </c>
      <c r="AF1613" s="334">
        <f t="shared" si="728"/>
        <v>44.024999999999999</v>
      </c>
      <c r="AG1613" s="272">
        <f>IF(R1613="kompletna",Q1613*J1613*0.0036*'lista, wskaźniki'!$F$13, IF(R1613="częściowa",Q1613*J1613*0.0036*'lista, wskaźniki'!$F$14, IF(R1613="brak",Q1613*J1613*0.0036*'lista, wskaźniki'!$F$15,)))</f>
        <v>20.16</v>
      </c>
      <c r="AH1613" s="334">
        <f>IF(Y1613="inne",K1613*'lista, wskaźniki'!$E$35,IF(Y1613="to samo źródło",0,IF(Y1613=0,0)))</f>
        <v>0</v>
      </c>
      <c r="AI1613" s="334" t="b">
        <f>IF(AA1613="gaz z sieci",AC1613*'lista, wskaźniki'!$D$21)</f>
        <v>0</v>
      </c>
      <c r="AJ1613" s="272">
        <f>IF(AA1613="węgiel",AB1613*'lista, wskaźniki'!$D$20, IF('Sektor mieszkaniowy'!AA1613="drewno",'Sektor mieszkaniowy'!AB1613*'lista, wskaźniki'!$D$22,IF('Sektor mieszkaniowy'!AA1613="pellet",AB1613*'lista, wskaźniki'!$D$23,IF('Sektor mieszkaniowy'!AA1613="gaz z sieci",AB1613*'lista, wskaźniki'!$D$21,IF('Sektor mieszkaniowy'!AA1613="olej opałowy",'Sektor mieszkaniowy'!AB1613*'lista, wskaźniki'!$D$24)))))</f>
        <v>67.89</v>
      </c>
      <c r="AK1613" s="1101">
        <f>AL1613/'lista, wskaźniki'!$A$127</f>
        <v>1.2307692307692308</v>
      </c>
      <c r="AL1613" s="1098">
        <v>800</v>
      </c>
      <c r="AM1613" s="20">
        <f>IF(AA1613="węgiel",AF1613*1/3.6*'lista, wskaźniki'!$F$20,IF(AA1613="drewno",AF1613*1/3.6*'lista, wskaźniki'!$F$22,IF(AA1613="pellet",AF1613*1/3.6*'lista, wskaźniki'!$F$23,IF(AA1613="gaz z sieci",AF1613*1/3.6*'lista, wskaźniki'!$F$21,IF(AA1613="olej opałowy",AF1613*1/3.6*'lista, wskaźniki'!$F$24,0)))))</f>
        <v>4.17048825</v>
      </c>
      <c r="AN1613" s="20">
        <f>IF(AA1613="węgiel",AF1613*'lista, wskaźniki'!$E$42,IF(AA1613="drewno",AF1613*'lista, wskaźniki'!$G$42,IF(AA1613="pellet",AF1613*'lista, wskaźniki'!$H$42,IF(AA1613="gaz z sieci",AF1613*'lista, wskaźniki'!$F$42,IF(AA1613="olej opałowy",AF1613*'lista, wskaźniki'!$I$42,0)))))</f>
        <v>1.6729500000000001E-2</v>
      </c>
      <c r="AO1613" s="20">
        <f>IF(AA1613="węgiel",AF1613*'lista, wskaźniki'!$E$43,IF(AA1613="drewno",AF1613*'lista, wskaźniki'!$G$43,IF(AA1613="pellet",AF1613*'lista, wskaźniki'!$H$43,IF(AA1613="gaz z sieci",AF1613*'lista, wskaźniki'!$F$43,IF(AA1613="olej opałowy",AF1613*'lista, wskaźniki'!$I$43,0)))))</f>
        <v>1.5849000000000002E-2</v>
      </c>
      <c r="AP1613" s="20">
        <f>IF(AA1613="węgiel",AF1613*'lista, wskaźniki'!$E$44,IF(AA1613="drewno",AF1613*'lista, wskaźniki'!$G$44,IF(AA1613="pellet",AF1613*'lista, wskaźniki'!$H$44,IF(AA1613="gaz z sieci",AF1613*'lista, wskaźniki'!$F$44,IF(AA1613="olej opałowy",AF1613*'lista, wskaźniki'!$I$44,0)))))</f>
        <v>1.1886749999999999E-5</v>
      </c>
      <c r="AQ1613" s="20" t="b">
        <f>IF(Z1613="gaz",AH1613*1/3.6*'lista, wskaźniki'!$F$21,IF(Z1613="energia elektryczna",AH1613*1/3.6*'lista, wskaźniki'!$F$26))</f>
        <v>0</v>
      </c>
      <c r="AR1613" s="20" t="b">
        <f>IF(Z1613="gaz",AH1613*'lista, wskaźniki'!$F$42,IF(Z1613="energia elektryczna",AH1613*0))</f>
        <v>0</v>
      </c>
      <c r="AS1613" s="20" t="b">
        <f>IF(Z1613="gaz",AH1613*'lista, wskaźniki'!$F$43,IF(Z1613="energia elektryczna",AH1613*0))</f>
        <v>0</v>
      </c>
      <c r="AT1613" s="20" t="b">
        <f>IF(Z1613="gaz",AH1613*'lista, wskaźniki'!$F$44,IF(Z1613="energia elektryczna",AH1613*0))</f>
        <v>0</v>
      </c>
      <c r="AU1613" s="20">
        <f>AI1613*1/3.6*'lista, wskaźniki'!$F$21</f>
        <v>0</v>
      </c>
      <c r="AV1613" s="20">
        <f>AI1613*'lista, wskaźniki'!$F$42</f>
        <v>0</v>
      </c>
      <c r="AW1613" s="20">
        <f>AI1613*'lista, wskaźniki'!$F$43</f>
        <v>0</v>
      </c>
      <c r="AX1613" s="20">
        <f>AI1613*'lista, wskaźniki'!$F$44</f>
        <v>0</v>
      </c>
      <c r="AY1613" s="20">
        <f>AK1613*'lista, wskaźniki'!$F$26</f>
        <v>1.0953846153846154</v>
      </c>
      <c r="AZ1613" s="20">
        <f t="shared" si="729"/>
        <v>5.2658728653846154</v>
      </c>
      <c r="BA1613" s="20">
        <f t="shared" si="730"/>
        <v>1.6729500000000001E-2</v>
      </c>
      <c r="BB1613" s="20">
        <f t="shared" si="731"/>
        <v>1.5849000000000002E-2</v>
      </c>
      <c r="BC1613" s="20">
        <f t="shared" si="732"/>
        <v>1.1886749999999999E-5</v>
      </c>
      <c r="BD1613" s="1098" t="s">
        <v>17</v>
      </c>
      <c r="BE1613" s="1098" t="s">
        <v>17</v>
      </c>
      <c r="BF1613" s="1098" t="s">
        <v>17</v>
      </c>
      <c r="BG1613" s="1098" t="s">
        <v>17</v>
      </c>
      <c r="BH1613" s="101"/>
      <c r="BI1613" s="1098" t="s">
        <v>17</v>
      </c>
      <c r="BJ1613" s="101"/>
      <c r="BK1613" s="1098" t="s">
        <v>17</v>
      </c>
      <c r="BL1613" s="101"/>
      <c r="BM1613" s="101"/>
      <c r="BN1613" s="101"/>
      <c r="BO1613" s="101" t="s">
        <v>17</v>
      </c>
      <c r="BP1613" s="101"/>
      <c r="BQ1613" s="101"/>
      <c r="BR1613" s="101"/>
      <c r="BS1613" s="1092"/>
      <c r="BT1613" s="1092"/>
      <c r="BU1613" s="1092"/>
      <c r="BV1613" s="1092"/>
      <c r="BW1613" s="1092"/>
      <c r="BX1613" s="1092"/>
      <c r="BY1613" s="1095"/>
      <c r="CA1613" s="365">
        <f t="shared" si="733"/>
        <v>44.024999999999999</v>
      </c>
      <c r="CB1613" s="365" t="b">
        <f t="shared" si="734"/>
        <v>0</v>
      </c>
      <c r="CC1613" s="365" t="b">
        <f t="shared" si="735"/>
        <v>0</v>
      </c>
      <c r="CD1613" s="365" t="b">
        <f t="shared" si="736"/>
        <v>0</v>
      </c>
      <c r="CE1613" s="365" t="b">
        <f t="shared" si="737"/>
        <v>0</v>
      </c>
      <c r="CF1613" s="365" t="b">
        <f t="shared" si="738"/>
        <v>0</v>
      </c>
      <c r="CG1613" s="365" t="b">
        <f t="shared" si="739"/>
        <v>0</v>
      </c>
      <c r="CH1613" s="365" t="b">
        <f t="shared" si="740"/>
        <v>0</v>
      </c>
      <c r="CI1613" s="72">
        <f t="shared" si="741"/>
        <v>44.024999999999999</v>
      </c>
      <c r="CJ1613" s="72" t="b">
        <f t="shared" si="742"/>
        <v>0</v>
      </c>
      <c r="CK1613" s="72" t="b">
        <f t="shared" si="743"/>
        <v>0</v>
      </c>
      <c r="CL1613" s="72">
        <f t="shared" si="744"/>
        <v>0</v>
      </c>
      <c r="CM1613" s="72" t="b">
        <f t="shared" si="745"/>
        <v>0</v>
      </c>
      <c r="CN1613" s="72" t="b">
        <f t="shared" si="746"/>
        <v>0</v>
      </c>
      <c r="CP1613" s="13" t="b">
        <f t="shared" si="747"/>
        <v>0</v>
      </c>
      <c r="CQ1613" s="13">
        <f t="shared" si="748"/>
        <v>0</v>
      </c>
      <c r="CR1613" s="13" t="b">
        <f t="shared" si="749"/>
        <v>0</v>
      </c>
      <c r="CS1613" s="13">
        <f t="shared" si="755"/>
        <v>0</v>
      </c>
      <c r="CT1613" s="13">
        <f t="shared" si="754"/>
        <v>40</v>
      </c>
      <c r="CU1613" s="13">
        <f t="shared" si="727"/>
        <v>20</v>
      </c>
      <c r="CV1613" s="13" t="b">
        <f t="shared" si="750"/>
        <v>0</v>
      </c>
      <c r="CW1613" s="13">
        <f t="shared" si="751"/>
        <v>0</v>
      </c>
      <c r="CX1613" s="13" t="b">
        <f t="shared" si="752"/>
        <v>0</v>
      </c>
      <c r="CY1613" s="13">
        <f t="shared" si="753"/>
        <v>0</v>
      </c>
    </row>
    <row r="1614" spans="1:103" ht="15" thickBot="1">
      <c r="A1614" s="932"/>
      <c r="B1614" s="1099"/>
      <c r="C1614" s="1099"/>
      <c r="D1614" s="1099"/>
      <c r="E1614" s="1099"/>
      <c r="F1614" s="1099"/>
      <c r="G1614" s="1099"/>
      <c r="H1614" s="1099"/>
      <c r="I1614" s="1099"/>
      <c r="J1614" s="1099"/>
      <c r="K1614" s="1099"/>
      <c r="L1614" s="1099"/>
      <c r="M1614" s="1099"/>
      <c r="N1614" s="1099"/>
      <c r="O1614" s="1099"/>
      <c r="P1614" s="1099"/>
      <c r="Q1614" s="941"/>
      <c r="R1614" s="1099"/>
      <c r="S1614" s="1099"/>
      <c r="T1614" s="1099"/>
      <c r="U1614" s="1099"/>
      <c r="V1614" s="1099"/>
      <c r="W1614" s="20" t="s">
        <v>36</v>
      </c>
      <c r="X1614" s="103"/>
      <c r="Y1614" s="103"/>
      <c r="Z1614" s="103"/>
      <c r="AA1614" s="103" t="s">
        <v>36</v>
      </c>
      <c r="AB1614" s="104">
        <v>5</v>
      </c>
      <c r="AC1614" s="104"/>
      <c r="AD1614" s="103">
        <v>600</v>
      </c>
      <c r="AE1614" s="1099"/>
      <c r="AF1614" s="334">
        <f t="shared" si="728"/>
        <v>49.08</v>
      </c>
      <c r="AG1614" s="272">
        <v>20.16</v>
      </c>
      <c r="AH1614" s="334">
        <f>IF(Y1614="inne",K1614*'lista, wskaźniki'!$E$35,IF(Y1614="to samo źródło",0,IF(Y1614=0,0)))</f>
        <v>0</v>
      </c>
      <c r="AI1614" s="334" t="b">
        <f>IF(AA1614="gaz z sieci",AC1614*'lista, wskaźniki'!$D$21)</f>
        <v>0</v>
      </c>
      <c r="AJ1614" s="272">
        <f>IF(AA1614="węgiel",AB1614*'lista, wskaźniki'!$D$20, IF('Sektor mieszkaniowy'!AA1614="drewno",'Sektor mieszkaniowy'!AB1614*'lista, wskaźniki'!$D$22,IF('Sektor mieszkaniowy'!AA1614="pellet",AB1614*'lista, wskaźniki'!$D$23,IF('Sektor mieszkaniowy'!AA1614="gaz z sieci",AB1614*'lista, wskaźniki'!$D$21,IF('Sektor mieszkaniowy'!AA1614="olej opałowy",'Sektor mieszkaniowy'!AB1614*'lista, wskaźniki'!$D$24)))))</f>
        <v>78</v>
      </c>
      <c r="AK1614" s="1102"/>
      <c r="AL1614" s="1099"/>
      <c r="AM1614" s="20">
        <f>IF(AA1614="węgiel",AF1614*1/3.6*'lista, wskaźniki'!$F$20,IF(AA1614="drewno",AF1614*1/3.6*'lista, wskaźniki'!$F$22,IF(AA1614="pellet",AF1614*1/3.6*'lista, wskaźniki'!$F$23,IF(AA1614="gaz z sieci",AF1614*1/3.6*'lista, wskaźniki'!$F$21,IF(AA1614="olej opałowy",AF1614*1/3.6*'lista, wskaźniki'!$F$24,0)))))</f>
        <v>0</v>
      </c>
      <c r="AN1614" s="20">
        <f>IF(AA1614="węgiel",AF1614*'lista, wskaźniki'!$E$42,IF(AA1614="drewno",AF1614*'lista, wskaźniki'!$G$42,IF(AA1614="pellet",AF1614*'lista, wskaźniki'!$H$42,IF(AA1614="gaz z sieci",AF1614*'lista, wskaźniki'!$F$42,IF(AA1614="olej opałowy",AF1614*'lista, wskaźniki'!$I$42,0)))))</f>
        <v>3.97548E-2</v>
      </c>
      <c r="AO1614" s="20">
        <f>IF(AA1614="węgiel",AF1614*'lista, wskaźniki'!$E$43,IF(AA1614="drewno",AF1614*'lista, wskaźniki'!$G$43,IF(AA1614="pellet",AF1614*'lista, wskaźniki'!$H$43,IF(AA1614="gaz z sieci",AF1614*'lista, wskaźniki'!$F$43,IF(AA1614="olej opałowy",AF1614*'lista, wskaźniki'!$I$43,0)))))</f>
        <v>3.97548E-2</v>
      </c>
      <c r="AP1614" s="20">
        <f>IF(AA1614="węgiel",AF1614*'lista, wskaźniki'!$E$44,IF(AA1614="drewno",AF1614*'lista, wskaźniki'!$G$44,IF(AA1614="pellet",AF1614*'lista, wskaźniki'!$H$44,IF(AA1614="gaz z sieci",AF1614*'lista, wskaźniki'!$F$44,IF(AA1614="olej opałowy",AF1614*'lista, wskaźniki'!$I$44,0)))))</f>
        <v>1.2269999999999999E-5</v>
      </c>
      <c r="AQ1614" s="20" t="b">
        <f>IF(Z1614="gaz",AH1614*1/3.6*'lista, wskaźniki'!$F$21,IF(Z1614="energia elektryczna",AH1614*1/3.6*'lista, wskaźniki'!$F$26))</f>
        <v>0</v>
      </c>
      <c r="AR1614" s="20" t="b">
        <f>IF(Z1614="gaz",AH1614*'lista, wskaźniki'!$F$42,IF(Z1614="energia elektryczna",AH1614*0))</f>
        <v>0</v>
      </c>
      <c r="AS1614" s="20" t="b">
        <f>IF(Z1614="gaz",AH1614*'lista, wskaźniki'!$F$43,IF(Z1614="energia elektryczna",AH1614*0))</f>
        <v>0</v>
      </c>
      <c r="AT1614" s="20" t="b">
        <f>IF(Z1614="gaz",AH1614*'lista, wskaźniki'!$F$44,IF(Z1614="energia elektryczna",AH1614*0))</f>
        <v>0</v>
      </c>
      <c r="AU1614" s="20">
        <f>AI1614*1/3.6*'lista, wskaźniki'!$F$21</f>
        <v>0</v>
      </c>
      <c r="AV1614" s="20">
        <f>AI1614*'lista, wskaźniki'!$F$42</f>
        <v>0</v>
      </c>
      <c r="AW1614" s="20">
        <f>AI1614*'lista, wskaźniki'!$F$43</f>
        <v>0</v>
      </c>
      <c r="AX1614" s="20">
        <f>AI1614*'lista, wskaźniki'!$F$44</f>
        <v>0</v>
      </c>
      <c r="AY1614" s="20">
        <f>AK1614*'lista, wskaźniki'!$F$26</f>
        <v>0</v>
      </c>
      <c r="AZ1614" s="20">
        <f t="shared" si="729"/>
        <v>0</v>
      </c>
      <c r="BA1614" s="20">
        <f t="shared" si="730"/>
        <v>3.97548E-2</v>
      </c>
      <c r="BB1614" s="20">
        <f t="shared" si="731"/>
        <v>3.97548E-2</v>
      </c>
      <c r="BC1614" s="20">
        <f t="shared" si="732"/>
        <v>1.2269999999999999E-5</v>
      </c>
      <c r="BD1614" s="1099"/>
      <c r="BE1614" s="1099"/>
      <c r="BF1614" s="1099"/>
      <c r="BG1614" s="1099"/>
      <c r="BH1614" s="103"/>
      <c r="BI1614" s="1099"/>
      <c r="BJ1614" s="103"/>
      <c r="BK1614" s="1099"/>
      <c r="BL1614" s="103"/>
      <c r="BM1614" s="103"/>
      <c r="BN1614" s="103"/>
      <c r="BO1614" s="103"/>
      <c r="BP1614" s="103"/>
      <c r="BQ1614" s="103"/>
      <c r="BR1614" s="103"/>
      <c r="BS1614" s="1093"/>
      <c r="BT1614" s="1093"/>
      <c r="BU1614" s="1093"/>
      <c r="BV1614" s="1093"/>
      <c r="BW1614" s="1093"/>
      <c r="BX1614" s="1093"/>
      <c r="BY1614" s="1096"/>
      <c r="CA1614" s="365" t="b">
        <f t="shared" si="733"/>
        <v>0</v>
      </c>
      <c r="CB1614" s="365">
        <f t="shared" si="734"/>
        <v>49.08</v>
      </c>
      <c r="CC1614" s="365" t="b">
        <f t="shared" si="735"/>
        <v>0</v>
      </c>
      <c r="CD1614" s="365" t="b">
        <f t="shared" si="736"/>
        <v>0</v>
      </c>
      <c r="CE1614" s="365" t="b">
        <f t="shared" si="737"/>
        <v>0</v>
      </c>
      <c r="CF1614" s="365" t="b">
        <f t="shared" si="738"/>
        <v>0</v>
      </c>
      <c r="CG1614" s="365" t="b">
        <f t="shared" si="739"/>
        <v>0</v>
      </c>
      <c r="CH1614" s="365" t="b">
        <f t="shared" si="740"/>
        <v>0</v>
      </c>
      <c r="CI1614" s="72" t="b">
        <f t="shared" si="741"/>
        <v>0</v>
      </c>
      <c r="CJ1614" s="72">
        <f t="shared" si="742"/>
        <v>49.08</v>
      </c>
      <c r="CK1614" s="72" t="b">
        <f t="shared" si="743"/>
        <v>0</v>
      </c>
      <c r="CL1614" s="72">
        <f t="shared" si="744"/>
        <v>0</v>
      </c>
      <c r="CM1614" s="72" t="b">
        <f t="shared" si="745"/>
        <v>0</v>
      </c>
      <c r="CN1614" s="72" t="b">
        <f t="shared" si="746"/>
        <v>0</v>
      </c>
      <c r="CP1614" s="13">
        <f t="shared" si="747"/>
        <v>0</v>
      </c>
      <c r="CQ1614" s="13" t="b">
        <f t="shared" si="748"/>
        <v>0</v>
      </c>
      <c r="CR1614" s="13" t="b">
        <f t="shared" si="749"/>
        <v>0</v>
      </c>
      <c r="CS1614" s="13" t="b">
        <f t="shared" si="755"/>
        <v>0</v>
      </c>
      <c r="CT1614" s="13" t="b">
        <f t="shared" si="754"/>
        <v>0</v>
      </c>
      <c r="CU1614" s="13" t="b">
        <f t="shared" si="727"/>
        <v>0</v>
      </c>
      <c r="CV1614" s="13" t="b">
        <f t="shared" si="750"/>
        <v>0</v>
      </c>
      <c r="CW1614" s="13" t="b">
        <f t="shared" si="751"/>
        <v>0</v>
      </c>
      <c r="CX1614" s="13" t="b">
        <f t="shared" si="752"/>
        <v>0</v>
      </c>
      <c r="CY1614" s="13" t="b">
        <f t="shared" si="753"/>
        <v>0</v>
      </c>
    </row>
    <row r="1615" spans="1:103" ht="15" thickBot="1">
      <c r="A1615" s="932"/>
      <c r="B1615" s="1099"/>
      <c r="C1615" s="1099"/>
      <c r="D1615" s="1099"/>
      <c r="E1615" s="1099"/>
      <c r="F1615" s="1099"/>
      <c r="G1615" s="1099"/>
      <c r="H1615" s="1099"/>
      <c r="I1615" s="1099"/>
      <c r="J1615" s="1099"/>
      <c r="K1615" s="1099"/>
      <c r="L1615" s="1099"/>
      <c r="M1615" s="1099"/>
      <c r="N1615" s="1099"/>
      <c r="O1615" s="1099"/>
      <c r="P1615" s="1099"/>
      <c r="Q1615" s="941"/>
      <c r="R1615" s="1099"/>
      <c r="S1615" s="1099"/>
      <c r="T1615" s="1099"/>
      <c r="U1615" s="1099"/>
      <c r="V1615" s="1099"/>
      <c r="W1615" s="103"/>
      <c r="X1615" s="103"/>
      <c r="Y1615" s="103"/>
      <c r="Z1615" s="103"/>
      <c r="AA1615" s="103" t="s">
        <v>50</v>
      </c>
      <c r="AB1615" s="104"/>
      <c r="AC1615" s="104"/>
      <c r="AD1615" s="103"/>
      <c r="AE1615" s="1099"/>
      <c r="AF1615" s="334">
        <f t="shared" si="728"/>
        <v>0</v>
      </c>
      <c r="AG1615" s="272">
        <f>IF(R1615="kompletna",Q1615*J1615*0.0036*'lista, wskaźniki'!$F$13, IF(R1615="częściowa",Q1615*J1615*0.0036*'lista, wskaźniki'!$F$14, IF(R1615="brak",Q1615*J1615*0.0036*'lista, wskaźniki'!$F$15,)))</f>
        <v>0</v>
      </c>
      <c r="AH1615" s="334">
        <f>IF(Y1615="inne",K1615*'lista, wskaźniki'!$E$35,IF(Y1615="to samo źródło",0,IF(Y1615=0,0)))</f>
        <v>0</v>
      </c>
      <c r="AI1615" s="334" t="b">
        <f>IF(AA1615="gaz z sieci",AC1615*'lista, wskaźniki'!$D$21)</f>
        <v>0</v>
      </c>
      <c r="AJ1615" s="272">
        <f>IF(AA1615="węgiel",AB1615*'lista, wskaźniki'!$D$20, IF('Sektor mieszkaniowy'!AA1615="drewno",'Sektor mieszkaniowy'!AB1615*'lista, wskaźniki'!$D$22,IF('Sektor mieszkaniowy'!AA1615="pellet",AB1615*'lista, wskaźniki'!$D$23,IF('Sektor mieszkaniowy'!AA1615="gaz z sieci",AB1615*'lista, wskaźniki'!$D$21,IF('Sektor mieszkaniowy'!AA1615="olej opałowy",'Sektor mieszkaniowy'!AB1615*'lista, wskaźniki'!$D$24)))))</f>
        <v>0</v>
      </c>
      <c r="AK1615" s="1102"/>
      <c r="AL1615" s="1099"/>
      <c r="AM1615" s="20">
        <f>IF(AA1615="węgiel",AF1615*1/3.6*'lista, wskaźniki'!$F$20,IF(AA1615="drewno",AF1615*1/3.6*'lista, wskaźniki'!$F$22,IF(AA1615="pellet",AF1615*1/3.6*'lista, wskaźniki'!$F$23,IF(AA1615="gaz z sieci",AF1615*1/3.6*'lista, wskaźniki'!$F$21,IF(AA1615="olej opałowy",AF1615*1/3.6*'lista, wskaźniki'!$F$24,0)))))</f>
        <v>0</v>
      </c>
      <c r="AN1615" s="20">
        <f>IF(AA1615="węgiel",AF1615*'lista, wskaźniki'!$E$42,IF(AA1615="drewno",AF1615*'lista, wskaźniki'!$G$42,IF(AA1615="pellet",AF1615*'lista, wskaźniki'!$H$42,IF(AA1615="gaz z sieci",AF1615*'lista, wskaźniki'!$F$42,IF(AA1615="olej opałowy",AF1615*'lista, wskaźniki'!$I$42,0)))))</f>
        <v>0</v>
      </c>
      <c r="AO1615" s="20">
        <f>IF(AA1615="węgiel",AF1615*'lista, wskaźniki'!$E$43,IF(AA1615="drewno",AF1615*'lista, wskaźniki'!$G$43,IF(AA1615="pellet",AF1615*'lista, wskaźniki'!$H$43,IF(AA1615="gaz z sieci",AF1615*'lista, wskaźniki'!$F$43,IF(AA1615="olej opałowy",AF1615*'lista, wskaźniki'!$I$43,0)))))</f>
        <v>0</v>
      </c>
      <c r="AP1615" s="20">
        <f>IF(AA1615="węgiel",AF1615*'lista, wskaźniki'!$E$44,IF(AA1615="drewno",AF1615*'lista, wskaźniki'!$G$44,IF(AA1615="pellet",AF1615*'lista, wskaźniki'!$H$44,IF(AA1615="gaz z sieci",AF1615*'lista, wskaźniki'!$F$44,IF(AA1615="olej opałowy",AF1615*'lista, wskaźniki'!$I$44,0)))))</f>
        <v>0</v>
      </c>
      <c r="AQ1615" s="20" t="b">
        <f>IF(Z1615="gaz",AH1615*1/3.6*'lista, wskaźniki'!$F$21,IF(Z1615="energia elektryczna",AH1615*1/3.6*'lista, wskaźniki'!$F$26))</f>
        <v>0</v>
      </c>
      <c r="AR1615" s="20" t="b">
        <f>IF(Z1615="gaz",AH1615*'lista, wskaźniki'!$F$42,IF(Z1615="energia elektryczna",AH1615*0))</f>
        <v>0</v>
      </c>
      <c r="AS1615" s="20" t="b">
        <f>IF(Z1615="gaz",AH1615*'lista, wskaźniki'!$F$43,IF(Z1615="energia elektryczna",AH1615*0))</f>
        <v>0</v>
      </c>
      <c r="AT1615" s="20" t="b">
        <f>IF(Z1615="gaz",AH1615*'lista, wskaźniki'!$F$44,IF(Z1615="energia elektryczna",AH1615*0))</f>
        <v>0</v>
      </c>
      <c r="AU1615" s="20">
        <f>AI1615*1/3.6*'lista, wskaźniki'!$F$21</f>
        <v>0</v>
      </c>
      <c r="AV1615" s="20">
        <f>AI1615*'lista, wskaźniki'!$F$42</f>
        <v>0</v>
      </c>
      <c r="AW1615" s="20">
        <f>AI1615*'lista, wskaźniki'!$F$43</f>
        <v>0</v>
      </c>
      <c r="AX1615" s="20">
        <f>AI1615*'lista, wskaźniki'!$F$44</f>
        <v>0</v>
      </c>
      <c r="AY1615" s="20">
        <f>AK1615*'lista, wskaźniki'!$F$26</f>
        <v>0</v>
      </c>
      <c r="AZ1615" s="20">
        <f t="shared" si="729"/>
        <v>0</v>
      </c>
      <c r="BA1615" s="20">
        <f t="shared" si="730"/>
        <v>0</v>
      </c>
      <c r="BB1615" s="20">
        <f t="shared" si="731"/>
        <v>0</v>
      </c>
      <c r="BC1615" s="20">
        <f t="shared" si="732"/>
        <v>0</v>
      </c>
      <c r="BD1615" s="1099"/>
      <c r="BE1615" s="1099"/>
      <c r="BF1615" s="1099"/>
      <c r="BG1615" s="1099"/>
      <c r="BH1615" s="103"/>
      <c r="BI1615" s="1099"/>
      <c r="BJ1615" s="103"/>
      <c r="BK1615" s="1099"/>
      <c r="BL1615" s="103"/>
      <c r="BM1615" s="103"/>
      <c r="BN1615" s="103"/>
      <c r="BO1615" s="103"/>
      <c r="BP1615" s="103"/>
      <c r="BQ1615" s="103"/>
      <c r="BR1615" s="103"/>
      <c r="BS1615" s="1093"/>
      <c r="BT1615" s="1093"/>
      <c r="BU1615" s="1093"/>
      <c r="BV1615" s="1093"/>
      <c r="BW1615" s="1093"/>
      <c r="BX1615" s="1093"/>
      <c r="BY1615" s="1096"/>
      <c r="CA1615" s="365" t="b">
        <f t="shared" si="733"/>
        <v>0</v>
      </c>
      <c r="CB1615" s="365" t="b">
        <f t="shared" si="734"/>
        <v>0</v>
      </c>
      <c r="CC1615" s="365">
        <f t="shared" si="735"/>
        <v>0</v>
      </c>
      <c r="CD1615" s="365" t="b">
        <f t="shared" si="736"/>
        <v>0</v>
      </c>
      <c r="CE1615" s="365" t="b">
        <f t="shared" si="737"/>
        <v>0</v>
      </c>
      <c r="CF1615" s="365" t="b">
        <f t="shared" si="738"/>
        <v>0</v>
      </c>
      <c r="CG1615" s="365" t="b">
        <f t="shared" si="739"/>
        <v>0</v>
      </c>
      <c r="CH1615" s="365" t="b">
        <f t="shared" si="740"/>
        <v>0</v>
      </c>
      <c r="CI1615" s="72" t="b">
        <f t="shared" si="741"/>
        <v>0</v>
      </c>
      <c r="CJ1615" s="72" t="b">
        <f t="shared" si="742"/>
        <v>0</v>
      </c>
      <c r="CK1615" s="72">
        <f t="shared" si="743"/>
        <v>0</v>
      </c>
      <c r="CL1615" s="72">
        <f t="shared" si="744"/>
        <v>0</v>
      </c>
      <c r="CM1615" s="72" t="b">
        <f t="shared" si="745"/>
        <v>0</v>
      </c>
      <c r="CN1615" s="72" t="b">
        <f t="shared" si="746"/>
        <v>0</v>
      </c>
      <c r="CP1615" s="13">
        <f t="shared" si="747"/>
        <v>0</v>
      </c>
      <c r="CQ1615" s="13" t="b">
        <f t="shared" si="748"/>
        <v>0</v>
      </c>
      <c r="CR1615" s="13" t="b">
        <f t="shared" si="749"/>
        <v>0</v>
      </c>
      <c r="CS1615" s="13" t="b">
        <f t="shared" si="755"/>
        <v>0</v>
      </c>
      <c r="CT1615" s="13" t="b">
        <f t="shared" si="754"/>
        <v>0</v>
      </c>
      <c r="CU1615" s="13" t="b">
        <f t="shared" si="727"/>
        <v>0</v>
      </c>
      <c r="CV1615" s="13" t="b">
        <f t="shared" si="750"/>
        <v>0</v>
      </c>
      <c r="CW1615" s="13" t="b">
        <f t="shared" si="751"/>
        <v>0</v>
      </c>
      <c r="CX1615" s="13" t="b">
        <f t="shared" si="752"/>
        <v>0</v>
      </c>
      <c r="CY1615" s="13" t="b">
        <f t="shared" si="753"/>
        <v>0</v>
      </c>
    </row>
    <row r="1616" spans="1:103" ht="15" thickBot="1">
      <c r="A1616" s="932"/>
      <c r="B1616" s="1099"/>
      <c r="C1616" s="1099"/>
      <c r="D1616" s="1099"/>
      <c r="E1616" s="1099"/>
      <c r="F1616" s="1099"/>
      <c r="G1616" s="1099"/>
      <c r="H1616" s="1099"/>
      <c r="I1616" s="1099"/>
      <c r="J1616" s="1099"/>
      <c r="K1616" s="1099"/>
      <c r="L1616" s="1099"/>
      <c r="M1616" s="1099"/>
      <c r="N1616" s="1099"/>
      <c r="O1616" s="1099"/>
      <c r="P1616" s="1099"/>
      <c r="Q1616" s="941"/>
      <c r="R1616" s="1099"/>
      <c r="S1616" s="1099"/>
      <c r="T1616" s="1099"/>
      <c r="U1616" s="1099"/>
      <c r="V1616" s="1099"/>
      <c r="W1616" s="103"/>
      <c r="X1616" s="103"/>
      <c r="Y1616" s="103"/>
      <c r="Z1616" s="103"/>
      <c r="AA1616" s="103" t="s">
        <v>38</v>
      </c>
      <c r="AB1616" s="104"/>
      <c r="AC1616" s="104"/>
      <c r="AD1616" s="103"/>
      <c r="AE1616" s="1099"/>
      <c r="AF1616" s="334">
        <f t="shared" si="728"/>
        <v>0</v>
      </c>
      <c r="AG1616" s="272">
        <f>IF(R1616="kompletna",Q1616*J1616*0.0036*'lista, wskaźniki'!$F$13, IF(R1616="częściowa",Q1616*J1616*0.0036*'lista, wskaźniki'!$F$14, IF(R1616="brak",Q1616*J1616*0.0036*'lista, wskaźniki'!$F$15,)))</f>
        <v>0</v>
      </c>
      <c r="AH1616" s="334">
        <f>IF(Y1616="inne",K1616*'lista, wskaźniki'!$E$35,IF(Y1616="to samo źródło",0,IF(Y1616=0,0)))</f>
        <v>0</v>
      </c>
      <c r="AI1616" s="334">
        <f>IF(AA1616="gaz z sieci",AC1616*'lista, wskaźniki'!$D$21)</f>
        <v>0</v>
      </c>
      <c r="AJ1616" s="272">
        <f>IF(AA1616="węgiel",AB1616*'lista, wskaźniki'!$D$20, IF('Sektor mieszkaniowy'!AA1616="drewno",'Sektor mieszkaniowy'!AB1616*'lista, wskaźniki'!$D$22,IF('Sektor mieszkaniowy'!AA1616="pellet",AB1616*'lista, wskaźniki'!$D$23,IF('Sektor mieszkaniowy'!AA1616="gaz z sieci",AB1616*'lista, wskaźniki'!$D$21,IF('Sektor mieszkaniowy'!AA1616="olej opałowy",'Sektor mieszkaniowy'!AB1616*'lista, wskaźniki'!$D$24)))))</f>
        <v>0</v>
      </c>
      <c r="AK1616" s="1102"/>
      <c r="AL1616" s="1099"/>
      <c r="AM1616" s="20">
        <f>IF(AA1616="węgiel",AF1616*1/3.6*'lista, wskaźniki'!$F$20,IF(AA1616="drewno",AF1616*1/3.6*'lista, wskaźniki'!$F$22,IF(AA1616="pellet",AF1616*1/3.6*'lista, wskaźniki'!$F$23,IF(AA1616="gaz z sieci",AF1616*1/3.6*'lista, wskaźniki'!$F$21,IF(AA1616="olej opałowy",AF1616*1/3.6*'lista, wskaźniki'!$F$24,0)))))</f>
        <v>0</v>
      </c>
      <c r="AN1616" s="20">
        <f>IF(AA1616="węgiel",AF1616*'lista, wskaźniki'!$E$42,IF(AA1616="drewno",AF1616*'lista, wskaźniki'!$G$42,IF(AA1616="pellet",AF1616*'lista, wskaźniki'!$H$42,IF(AA1616="gaz z sieci",AF1616*'lista, wskaźniki'!$F$42,IF(AA1616="olej opałowy",AF1616*'lista, wskaźniki'!$I$42,0)))))</f>
        <v>0</v>
      </c>
      <c r="AO1616" s="20">
        <f>IF(AA1616="węgiel",AF1616*'lista, wskaźniki'!$E$43,IF(AA1616="drewno",AF1616*'lista, wskaźniki'!$G$43,IF(AA1616="pellet",AF1616*'lista, wskaźniki'!$H$43,IF(AA1616="gaz z sieci",AF1616*'lista, wskaźniki'!$F$43,IF(AA1616="olej opałowy",AF1616*'lista, wskaźniki'!$I$43,0)))))</f>
        <v>0</v>
      </c>
      <c r="AP1616" s="20">
        <f>IF(AA1616="węgiel",AF1616*'lista, wskaźniki'!$E$44,IF(AA1616="drewno",AF1616*'lista, wskaźniki'!$G$44,IF(AA1616="pellet",AF1616*'lista, wskaźniki'!$H$44,IF(AA1616="gaz z sieci",AF1616*'lista, wskaźniki'!$F$44,IF(AA1616="olej opałowy",AF1616*'lista, wskaźniki'!$I$44,0)))))</f>
        <v>0</v>
      </c>
      <c r="AQ1616" s="20" t="b">
        <f>IF(Z1616="gaz",AH1616*1/3.6*'lista, wskaźniki'!$F$21,IF(Z1616="energia elektryczna",AH1616*1/3.6*'lista, wskaźniki'!$F$26))</f>
        <v>0</v>
      </c>
      <c r="AR1616" s="20" t="b">
        <f>IF(Z1616="gaz",AH1616*'lista, wskaźniki'!$F$42,IF(Z1616="energia elektryczna",AH1616*0))</f>
        <v>0</v>
      </c>
      <c r="AS1616" s="20" t="b">
        <f>IF(Z1616="gaz",AH1616*'lista, wskaźniki'!$F$43,IF(Z1616="energia elektryczna",AH1616*0))</f>
        <v>0</v>
      </c>
      <c r="AT1616" s="20" t="b">
        <f>IF(Z1616="gaz",AH1616*'lista, wskaźniki'!$F$44,IF(Z1616="energia elektryczna",AH1616*0))</f>
        <v>0</v>
      </c>
      <c r="AU1616" s="20">
        <f>AI1616*1/3.6*'lista, wskaźniki'!$F$21</f>
        <v>0</v>
      </c>
      <c r="AV1616" s="20">
        <f>AI1616*'lista, wskaźniki'!$F$42</f>
        <v>0</v>
      </c>
      <c r="AW1616" s="20">
        <f>AI1616*'lista, wskaźniki'!$F$43</f>
        <v>0</v>
      </c>
      <c r="AX1616" s="20">
        <f>AI1616*'lista, wskaźniki'!$F$44</f>
        <v>0</v>
      </c>
      <c r="AY1616" s="20">
        <f>AK1616*'lista, wskaźniki'!$F$26</f>
        <v>0</v>
      </c>
      <c r="AZ1616" s="20">
        <f t="shared" si="729"/>
        <v>0</v>
      </c>
      <c r="BA1616" s="20">
        <f t="shared" si="730"/>
        <v>0</v>
      </c>
      <c r="BB1616" s="20">
        <f t="shared" si="731"/>
        <v>0</v>
      </c>
      <c r="BC1616" s="20">
        <f t="shared" si="732"/>
        <v>0</v>
      </c>
      <c r="BD1616" s="1099"/>
      <c r="BE1616" s="1099"/>
      <c r="BF1616" s="1099"/>
      <c r="BG1616" s="1099"/>
      <c r="BH1616" s="103"/>
      <c r="BI1616" s="1099"/>
      <c r="BJ1616" s="103"/>
      <c r="BK1616" s="1099"/>
      <c r="BL1616" s="103"/>
      <c r="BM1616" s="103"/>
      <c r="BN1616" s="103"/>
      <c r="BO1616" s="103"/>
      <c r="BP1616" s="103"/>
      <c r="BQ1616" s="103"/>
      <c r="BR1616" s="103"/>
      <c r="BS1616" s="1093"/>
      <c r="BT1616" s="1093"/>
      <c r="BU1616" s="1093"/>
      <c r="BV1616" s="1093"/>
      <c r="BW1616" s="1093"/>
      <c r="BX1616" s="1093"/>
      <c r="BY1616" s="1096"/>
      <c r="CA1616" s="365" t="b">
        <f t="shared" si="733"/>
        <v>0</v>
      </c>
      <c r="CB1616" s="365" t="b">
        <f t="shared" si="734"/>
        <v>0</v>
      </c>
      <c r="CC1616" s="365" t="b">
        <f t="shared" si="735"/>
        <v>0</v>
      </c>
      <c r="CD1616" s="365">
        <f t="shared" si="736"/>
        <v>0</v>
      </c>
      <c r="CE1616" s="365" t="b">
        <f t="shared" si="737"/>
        <v>0</v>
      </c>
      <c r="CF1616" s="365" t="b">
        <f t="shared" si="738"/>
        <v>0</v>
      </c>
      <c r="CG1616" s="365" t="b">
        <f t="shared" si="739"/>
        <v>0</v>
      </c>
      <c r="CH1616" s="365">
        <f t="shared" si="740"/>
        <v>0</v>
      </c>
      <c r="CI1616" s="72" t="b">
        <f t="shared" si="741"/>
        <v>0</v>
      </c>
      <c r="CJ1616" s="72" t="b">
        <f t="shared" si="742"/>
        <v>0</v>
      </c>
      <c r="CK1616" s="72" t="b">
        <f t="shared" si="743"/>
        <v>0</v>
      </c>
      <c r="CL1616" s="72">
        <f t="shared" si="744"/>
        <v>0</v>
      </c>
      <c r="CM1616" s="72" t="b">
        <f t="shared" si="745"/>
        <v>0</v>
      </c>
      <c r="CN1616" s="72" t="b">
        <f t="shared" si="746"/>
        <v>0</v>
      </c>
      <c r="CP1616" s="13">
        <f t="shared" si="747"/>
        <v>0</v>
      </c>
      <c r="CQ1616" s="13" t="b">
        <f t="shared" si="748"/>
        <v>0</v>
      </c>
      <c r="CR1616" s="13" t="b">
        <f t="shared" si="749"/>
        <v>0</v>
      </c>
      <c r="CS1616" s="13" t="b">
        <f t="shared" si="755"/>
        <v>0</v>
      </c>
      <c r="CT1616" s="13" t="b">
        <f t="shared" si="754"/>
        <v>0</v>
      </c>
      <c r="CU1616" s="13" t="b">
        <f t="shared" si="727"/>
        <v>0</v>
      </c>
      <c r="CV1616" s="13" t="b">
        <f t="shared" si="750"/>
        <v>0</v>
      </c>
      <c r="CW1616" s="13" t="b">
        <f t="shared" si="751"/>
        <v>0</v>
      </c>
      <c r="CX1616" s="13" t="b">
        <f t="shared" si="752"/>
        <v>0</v>
      </c>
      <c r="CY1616" s="13" t="b">
        <f t="shared" si="753"/>
        <v>0</v>
      </c>
    </row>
    <row r="1617" spans="1:103" ht="15" thickBot="1">
      <c r="A1617" s="933"/>
      <c r="B1617" s="1100"/>
      <c r="C1617" s="1100"/>
      <c r="D1617" s="1100"/>
      <c r="E1617" s="1100"/>
      <c r="F1617" s="1100"/>
      <c r="G1617" s="1100"/>
      <c r="H1617" s="1100"/>
      <c r="I1617" s="1100"/>
      <c r="J1617" s="1100"/>
      <c r="K1617" s="1100"/>
      <c r="L1617" s="1100"/>
      <c r="M1617" s="1100"/>
      <c r="N1617" s="1100"/>
      <c r="O1617" s="1100"/>
      <c r="P1617" s="1100"/>
      <c r="Q1617" s="942"/>
      <c r="R1617" s="1100"/>
      <c r="S1617" s="1100"/>
      <c r="T1617" s="1100"/>
      <c r="U1617" s="1100"/>
      <c r="V1617" s="1100"/>
      <c r="W1617" s="105"/>
      <c r="X1617" s="105"/>
      <c r="Y1617" s="105"/>
      <c r="Z1617" s="105"/>
      <c r="AA1617" s="105" t="s">
        <v>37</v>
      </c>
      <c r="AB1617" s="106"/>
      <c r="AC1617" s="106"/>
      <c r="AD1617" s="105"/>
      <c r="AE1617" s="1100"/>
      <c r="AF1617" s="334">
        <f t="shared" si="728"/>
        <v>0</v>
      </c>
      <c r="AG1617" s="272">
        <f>IF(R1617="kompletna",Q1617*J1617*0.0036*'lista, wskaźniki'!$F$13, IF(R1617="częściowa",Q1617*J1617*0.0036*'lista, wskaźniki'!$F$14, IF(R1617="brak",Q1617*J1617*0.0036*'lista, wskaźniki'!$F$15,)))</f>
        <v>0</v>
      </c>
      <c r="AH1617" s="334">
        <f>IF(Y1617="inne",K1617*'lista, wskaźniki'!$E$35,IF(Y1617="to samo źródło",0,IF(Y1617=0,0)))</f>
        <v>0</v>
      </c>
      <c r="AI1617" s="334" t="b">
        <f>IF(AA1617="gaz z sieci",AC1617*'lista, wskaźniki'!$D$21)</f>
        <v>0</v>
      </c>
      <c r="AJ1617" s="272">
        <f>IF(AA1617="węgiel",AB1617*'lista, wskaźniki'!$D$20, IF('Sektor mieszkaniowy'!AA1617="drewno",'Sektor mieszkaniowy'!AB1617*'lista, wskaźniki'!$D$22,IF('Sektor mieszkaniowy'!AA1617="pellet",AB1617*'lista, wskaźniki'!$D$23,IF('Sektor mieszkaniowy'!AA1617="gaz z sieci",AB1617*'lista, wskaźniki'!$D$21,IF('Sektor mieszkaniowy'!AA1617="olej opałowy",'Sektor mieszkaniowy'!AB1617*'lista, wskaźniki'!$D$24)))))</f>
        <v>0</v>
      </c>
      <c r="AK1617" s="1103"/>
      <c r="AL1617" s="1100"/>
      <c r="AM1617" s="20">
        <f>IF(AA1617="węgiel",AF1617*1/3.6*'lista, wskaźniki'!$F$20,IF(AA1617="drewno",AF1617*1/3.6*'lista, wskaźniki'!$F$22,IF(AA1617="pellet",AF1617*1/3.6*'lista, wskaźniki'!$F$23,IF(AA1617="gaz z sieci",AF1617*1/3.6*'lista, wskaźniki'!$F$21,IF(AA1617="olej opałowy",AF1617*1/3.6*'lista, wskaźniki'!$F$24,0)))))</f>
        <v>0</v>
      </c>
      <c r="AN1617" s="20">
        <f>IF(AA1617="węgiel",AF1617*'lista, wskaźniki'!$E$42,IF(AA1617="drewno",AF1617*'lista, wskaźniki'!$G$42,IF(AA1617="pellet",AF1617*'lista, wskaźniki'!$H$42,IF(AA1617="gaz z sieci",AF1617*'lista, wskaźniki'!$F$42,IF(AA1617="olej opałowy",AF1617*'lista, wskaźniki'!$I$42,0)))))</f>
        <v>0</v>
      </c>
      <c r="AO1617" s="20">
        <f>IF(AA1617="węgiel",AF1617*'lista, wskaźniki'!$E$43,IF(AA1617="drewno",AF1617*'lista, wskaźniki'!$G$43,IF(AA1617="pellet",AF1617*'lista, wskaźniki'!$H$43,IF(AA1617="gaz z sieci",AF1617*'lista, wskaźniki'!$F$43,IF(AA1617="olej opałowy",AF1617*'lista, wskaźniki'!$I$43,0)))))</f>
        <v>0</v>
      </c>
      <c r="AP1617" s="20">
        <f>IF(AA1617="węgiel",AF1617*'lista, wskaźniki'!$E$44,IF(AA1617="drewno",AF1617*'lista, wskaźniki'!$G$44,IF(AA1617="pellet",AF1617*'lista, wskaźniki'!$H$44,IF(AA1617="gaz z sieci",AF1617*'lista, wskaźniki'!$F$44,IF(AA1617="olej opałowy",AF1617*'lista, wskaźniki'!$I$44,0)))))</f>
        <v>0</v>
      </c>
      <c r="AQ1617" s="20" t="b">
        <f>IF(Z1617="gaz",AH1617*1/3.6*'lista, wskaźniki'!$F$21,IF(Z1617="energia elektryczna",AH1617*1/3.6*'lista, wskaźniki'!$F$26))</f>
        <v>0</v>
      </c>
      <c r="AR1617" s="20" t="b">
        <f>IF(Z1617="gaz",AH1617*'lista, wskaźniki'!$F$42,IF(Z1617="energia elektryczna",AH1617*0))</f>
        <v>0</v>
      </c>
      <c r="AS1617" s="20" t="b">
        <f>IF(Z1617="gaz",AH1617*'lista, wskaźniki'!$F$43,IF(Z1617="energia elektryczna",AH1617*0))</f>
        <v>0</v>
      </c>
      <c r="AT1617" s="20" t="b">
        <f>IF(Z1617="gaz",AH1617*'lista, wskaźniki'!$F$44,IF(Z1617="energia elektryczna",AH1617*0))</f>
        <v>0</v>
      </c>
      <c r="AU1617" s="20">
        <f>AI1617*1/3.6*'lista, wskaźniki'!$F$21</f>
        <v>0</v>
      </c>
      <c r="AV1617" s="20">
        <f>AI1617*'lista, wskaźniki'!$F$42</f>
        <v>0</v>
      </c>
      <c r="AW1617" s="20">
        <f>AI1617*'lista, wskaźniki'!$F$43</f>
        <v>0</v>
      </c>
      <c r="AX1617" s="20">
        <f>AI1617*'lista, wskaźniki'!$F$44</f>
        <v>0</v>
      </c>
      <c r="AY1617" s="20">
        <f>AK1617*'lista, wskaźniki'!$F$26</f>
        <v>0</v>
      </c>
      <c r="AZ1617" s="20">
        <f t="shared" si="729"/>
        <v>0</v>
      </c>
      <c r="BA1617" s="20">
        <f t="shared" si="730"/>
        <v>0</v>
      </c>
      <c r="BB1617" s="20">
        <f t="shared" si="731"/>
        <v>0</v>
      </c>
      <c r="BC1617" s="20">
        <f t="shared" si="732"/>
        <v>0</v>
      </c>
      <c r="BD1617" s="1100"/>
      <c r="BE1617" s="1100"/>
      <c r="BF1617" s="1100"/>
      <c r="BG1617" s="1100"/>
      <c r="BH1617" s="105"/>
      <c r="BI1617" s="1100"/>
      <c r="BJ1617" s="105"/>
      <c r="BK1617" s="1100"/>
      <c r="BL1617" s="105"/>
      <c r="BM1617" s="105"/>
      <c r="BN1617" s="105"/>
      <c r="BO1617" s="105"/>
      <c r="BP1617" s="105"/>
      <c r="BQ1617" s="105"/>
      <c r="BR1617" s="105"/>
      <c r="BS1617" s="1094"/>
      <c r="BT1617" s="1094"/>
      <c r="BU1617" s="1094"/>
      <c r="BV1617" s="1094"/>
      <c r="BW1617" s="1094"/>
      <c r="BX1617" s="1094"/>
      <c r="BY1617" s="1097"/>
      <c r="CA1617" s="365" t="b">
        <f t="shared" si="733"/>
        <v>0</v>
      </c>
      <c r="CB1617" s="365" t="b">
        <f t="shared" si="734"/>
        <v>0</v>
      </c>
      <c r="CC1617" s="365" t="b">
        <f t="shared" si="735"/>
        <v>0</v>
      </c>
      <c r="CD1617" s="365" t="b">
        <f t="shared" si="736"/>
        <v>0</v>
      </c>
      <c r="CE1617" s="365">
        <f t="shared" si="737"/>
        <v>0</v>
      </c>
      <c r="CF1617" s="365" t="b">
        <f t="shared" si="738"/>
        <v>0</v>
      </c>
      <c r="CG1617" s="365" t="b">
        <f t="shared" si="739"/>
        <v>0</v>
      </c>
      <c r="CH1617" s="365" t="b">
        <f t="shared" si="740"/>
        <v>0</v>
      </c>
      <c r="CI1617" s="72" t="b">
        <f t="shared" si="741"/>
        <v>0</v>
      </c>
      <c r="CJ1617" s="72" t="b">
        <f t="shared" si="742"/>
        <v>0</v>
      </c>
      <c r="CK1617" s="72" t="b">
        <f t="shared" si="743"/>
        <v>0</v>
      </c>
      <c r="CL1617" s="72">
        <f t="shared" si="744"/>
        <v>0</v>
      </c>
      <c r="CM1617" s="72">
        <f t="shared" si="745"/>
        <v>0</v>
      </c>
      <c r="CN1617" s="72" t="b">
        <f t="shared" si="746"/>
        <v>0</v>
      </c>
      <c r="CP1617" s="13">
        <f t="shared" si="747"/>
        <v>0</v>
      </c>
      <c r="CQ1617" s="13" t="b">
        <f t="shared" si="748"/>
        <v>0</v>
      </c>
      <c r="CR1617" s="13" t="b">
        <f t="shared" si="749"/>
        <v>0</v>
      </c>
      <c r="CS1617" s="13" t="b">
        <f t="shared" si="755"/>
        <v>0</v>
      </c>
      <c r="CT1617" s="13" t="b">
        <f t="shared" si="754"/>
        <v>0</v>
      </c>
      <c r="CU1617" s="13" t="b">
        <f t="shared" si="727"/>
        <v>0</v>
      </c>
      <c r="CV1617" s="13" t="b">
        <f t="shared" si="750"/>
        <v>0</v>
      </c>
      <c r="CW1617" s="13" t="b">
        <f t="shared" si="751"/>
        <v>0</v>
      </c>
      <c r="CX1617" s="13" t="b">
        <f t="shared" si="752"/>
        <v>0</v>
      </c>
      <c r="CY1617" s="13" t="b">
        <f t="shared" si="753"/>
        <v>0</v>
      </c>
    </row>
    <row r="1618" spans="1:103" ht="15" thickBot="1">
      <c r="A1618" s="931">
        <v>324</v>
      </c>
      <c r="B1618" s="962" t="s">
        <v>250</v>
      </c>
      <c r="C1618" s="962">
        <v>3</v>
      </c>
      <c r="D1618" s="962" t="s">
        <v>1</v>
      </c>
      <c r="E1618" s="962" t="s">
        <v>5</v>
      </c>
      <c r="F1618" s="962"/>
      <c r="G1618" s="962"/>
      <c r="H1618" s="962"/>
      <c r="I1618" s="962" t="s">
        <v>11</v>
      </c>
      <c r="J1618" s="962">
        <v>160</v>
      </c>
      <c r="K1618" s="962">
        <v>7</v>
      </c>
      <c r="L1618" s="962" t="s">
        <v>17</v>
      </c>
      <c r="M1618" s="962"/>
      <c r="N1618" s="962" t="s">
        <v>17</v>
      </c>
      <c r="O1618" s="155"/>
      <c r="P1618" s="962" t="s">
        <v>17</v>
      </c>
      <c r="Q1618" s="940">
        <f>IF(I1618="&lt;1966",'lista, wskaźniki'!$G$4,IF(I1618="1967-1985",'lista, wskaźniki'!$G$5,IF(I1618="1986-1992",'lista, wskaźniki'!$G$6,IF(I1618="1993-1996",'lista, wskaźniki'!$G$7,IF(I1618="&gt;1997",'lista, wskaźniki'!$G$8,IF(I1618=0,'lista, wskaźniki'!$G$4))))))</f>
        <v>250</v>
      </c>
      <c r="R1618" s="962" t="s">
        <v>25</v>
      </c>
      <c r="S1618" s="962" t="s">
        <v>27</v>
      </c>
      <c r="T1618" s="962"/>
      <c r="U1618" s="962"/>
      <c r="V1618" s="962"/>
      <c r="W1618" s="20" t="s">
        <v>36</v>
      </c>
      <c r="X1618" s="154" t="s">
        <v>195</v>
      </c>
      <c r="Y1618" s="154" t="s">
        <v>42</v>
      </c>
      <c r="Z1618" s="154"/>
      <c r="AA1618" s="154" t="s">
        <v>35</v>
      </c>
      <c r="AB1618" s="156"/>
      <c r="AC1618" s="156"/>
      <c r="AD1618" s="154"/>
      <c r="AE1618" s="962"/>
      <c r="AF1618" s="334">
        <f t="shared" si="728"/>
        <v>0</v>
      </c>
      <c r="AG1618" s="272">
        <v>0</v>
      </c>
      <c r="AH1618" s="334">
        <f>IF(Y1618="inne",K1618*'lista, wskaźniki'!$E$35,IF(Y1618="to samo źródło",0,IF(Y1618=0,0)))</f>
        <v>0</v>
      </c>
      <c r="AI1618" s="334" t="b">
        <f>IF(AA1618="gaz z sieci",AC1618*'lista, wskaźniki'!$D$21)</f>
        <v>0</v>
      </c>
      <c r="AJ1618" s="272">
        <f>IF(AA1618="węgiel",AB1618*'lista, wskaźniki'!$D$20, IF('Sektor mieszkaniowy'!AA1618="drewno",'Sektor mieszkaniowy'!AB1618*'lista, wskaźniki'!$D$22,IF('Sektor mieszkaniowy'!AA1618="pellet",AB1618*'lista, wskaźniki'!$D$23,IF('Sektor mieszkaniowy'!AA1618="gaz z sieci",AB1618*'lista, wskaźniki'!$D$21,IF('Sektor mieszkaniowy'!AA1618="olej opałowy",'Sektor mieszkaniowy'!AB1618*'lista, wskaźniki'!$D$24)))))</f>
        <v>0</v>
      </c>
      <c r="AK1618" s="965"/>
      <c r="AL1618" s="962"/>
      <c r="AM1618" s="20">
        <f>IF(AA1618="węgiel",AF1618*1/3.6*'lista, wskaźniki'!$F$20,IF(AA1618="drewno",AF1618*1/3.6*'lista, wskaźniki'!$F$22,IF(AA1618="pellet",AF1618*1/3.6*'lista, wskaźniki'!$F$23,IF(AA1618="gaz z sieci",AF1618*1/3.6*'lista, wskaźniki'!$F$21,IF(AA1618="olej opałowy",AF1618*1/3.6*'lista, wskaźniki'!$F$24,0)))))</f>
        <v>0</v>
      </c>
      <c r="AN1618" s="20">
        <f>IF(AA1618="węgiel",AF1618*'lista, wskaźniki'!$E$42,IF(AA1618="drewno",AF1618*'lista, wskaźniki'!$G$42,IF(AA1618="pellet",AF1618*'lista, wskaźniki'!$H$42,IF(AA1618="gaz z sieci",AF1618*'lista, wskaźniki'!$F$42,IF(AA1618="olej opałowy",AF1618*'lista, wskaźniki'!$I$42,0)))))</f>
        <v>0</v>
      </c>
      <c r="AO1618" s="20">
        <f>IF(AA1618="węgiel",AF1618*'lista, wskaźniki'!$E$43,IF(AA1618="drewno",AF1618*'lista, wskaźniki'!$G$43,IF(AA1618="pellet",AF1618*'lista, wskaźniki'!$H$43,IF(AA1618="gaz z sieci",AF1618*'lista, wskaźniki'!$F$43,IF(AA1618="olej opałowy",AF1618*'lista, wskaźniki'!$I$43,0)))))</f>
        <v>0</v>
      </c>
      <c r="AP1618" s="20">
        <f>IF(AA1618="węgiel",AF1618*'lista, wskaźniki'!$E$44,IF(AA1618="drewno",AF1618*'lista, wskaźniki'!$G$44,IF(AA1618="pellet",AF1618*'lista, wskaźniki'!$H$44,IF(AA1618="gaz z sieci",AF1618*'lista, wskaźniki'!$F$44,IF(AA1618="olej opałowy",AF1618*'lista, wskaźniki'!$I$44,0)))))</f>
        <v>0</v>
      </c>
      <c r="AQ1618" s="20" t="b">
        <f>IF(Z1618="gaz",AH1618*1/3.6*'lista, wskaźniki'!$F$21,IF(Z1618="energia elektryczna",AH1618*1/3.6*'lista, wskaźniki'!$F$26))</f>
        <v>0</v>
      </c>
      <c r="AR1618" s="20" t="b">
        <f>IF(Z1618="gaz",AH1618*'lista, wskaźniki'!$F$42,IF(Z1618="energia elektryczna",AH1618*0))</f>
        <v>0</v>
      </c>
      <c r="AS1618" s="20" t="b">
        <f>IF(Z1618="gaz",AH1618*'lista, wskaźniki'!$F$43,IF(Z1618="energia elektryczna",AH1618*0))</f>
        <v>0</v>
      </c>
      <c r="AT1618" s="20" t="b">
        <f>IF(Z1618="gaz",AH1618*'lista, wskaźniki'!$F$44,IF(Z1618="energia elektryczna",AH1618*0))</f>
        <v>0</v>
      </c>
      <c r="AU1618" s="20">
        <f>AI1618*1/3.6*'lista, wskaźniki'!$F$21</f>
        <v>0</v>
      </c>
      <c r="AV1618" s="20">
        <f>AI1618*'lista, wskaźniki'!$F$42</f>
        <v>0</v>
      </c>
      <c r="AW1618" s="20">
        <f>AI1618*'lista, wskaźniki'!$F$43</f>
        <v>0</v>
      </c>
      <c r="AX1618" s="20">
        <f>AI1618*'lista, wskaźniki'!$F$44</f>
        <v>0</v>
      </c>
      <c r="AY1618" s="20">
        <f>AK1618*'lista, wskaźniki'!$F$26</f>
        <v>0</v>
      </c>
      <c r="AZ1618" s="20">
        <f t="shared" si="729"/>
        <v>0</v>
      </c>
      <c r="BA1618" s="20">
        <f t="shared" si="730"/>
        <v>0</v>
      </c>
      <c r="BB1618" s="20">
        <f t="shared" si="731"/>
        <v>0</v>
      </c>
      <c r="BC1618" s="20">
        <f t="shared" si="732"/>
        <v>0</v>
      </c>
      <c r="BD1618" s="962" t="s">
        <v>16</v>
      </c>
      <c r="BE1618" s="962" t="s">
        <v>17</v>
      </c>
      <c r="BF1618" s="962" t="s">
        <v>17</v>
      </c>
      <c r="BG1618" s="962" t="s">
        <v>17</v>
      </c>
      <c r="BH1618" s="154"/>
      <c r="BI1618" s="962" t="s">
        <v>17</v>
      </c>
      <c r="BJ1618" s="154"/>
      <c r="BK1618" s="962" t="s">
        <v>17</v>
      </c>
      <c r="BL1618" s="154"/>
      <c r="BM1618" s="154"/>
      <c r="BN1618" s="154"/>
      <c r="BO1618" s="154" t="s">
        <v>57</v>
      </c>
      <c r="BP1618" s="154" t="s">
        <v>52</v>
      </c>
      <c r="BQ1618" s="154" t="s">
        <v>121</v>
      </c>
      <c r="BR1618" s="154">
        <v>2</v>
      </c>
      <c r="BS1618" s="956"/>
      <c r="BT1618" s="956"/>
      <c r="BU1618" s="956">
        <v>1300</v>
      </c>
      <c r="BV1618" s="956"/>
      <c r="BW1618" s="956"/>
      <c r="BX1618" s="956">
        <v>6500</v>
      </c>
      <c r="BY1618" s="959"/>
      <c r="CA1618" s="365">
        <f t="shared" si="733"/>
        <v>0</v>
      </c>
      <c r="CB1618" s="365" t="b">
        <f t="shared" si="734"/>
        <v>0</v>
      </c>
      <c r="CC1618" s="365" t="b">
        <f t="shared" si="735"/>
        <v>0</v>
      </c>
      <c r="CD1618" s="365" t="b">
        <f t="shared" si="736"/>
        <v>0</v>
      </c>
      <c r="CE1618" s="365" t="b">
        <f t="shared" si="737"/>
        <v>0</v>
      </c>
      <c r="CF1618" s="365" t="b">
        <f t="shared" si="738"/>
        <v>0</v>
      </c>
      <c r="CG1618" s="365" t="b">
        <f t="shared" si="739"/>
        <v>0</v>
      </c>
      <c r="CH1618" s="365" t="b">
        <f t="shared" si="740"/>
        <v>0</v>
      </c>
      <c r="CI1618" s="72">
        <f t="shared" si="741"/>
        <v>0</v>
      </c>
      <c r="CJ1618" s="72" t="b">
        <f t="shared" si="742"/>
        <v>0</v>
      </c>
      <c r="CK1618" s="72" t="b">
        <f t="shared" si="743"/>
        <v>0</v>
      </c>
      <c r="CL1618" s="72">
        <f t="shared" si="744"/>
        <v>0</v>
      </c>
      <c r="CM1618" s="72" t="b">
        <f t="shared" si="745"/>
        <v>0</v>
      </c>
      <c r="CN1618" s="72" t="b">
        <f t="shared" si="746"/>
        <v>0</v>
      </c>
      <c r="CP1618" s="13" t="b">
        <f t="shared" si="747"/>
        <v>0</v>
      </c>
      <c r="CQ1618" s="13">
        <f t="shared" si="748"/>
        <v>0</v>
      </c>
      <c r="CR1618" s="13">
        <f t="shared" si="749"/>
        <v>160</v>
      </c>
      <c r="CS1618" s="13">
        <f t="shared" si="755"/>
        <v>0</v>
      </c>
      <c r="CT1618" s="13" t="b">
        <f t="shared" si="754"/>
        <v>0</v>
      </c>
      <c r="CU1618" s="13">
        <f t="shared" si="727"/>
        <v>0</v>
      </c>
      <c r="CV1618" s="13" t="b">
        <f t="shared" si="750"/>
        <v>0</v>
      </c>
      <c r="CW1618" s="13">
        <f t="shared" si="751"/>
        <v>0</v>
      </c>
      <c r="CX1618" s="13" t="b">
        <f t="shared" si="752"/>
        <v>0</v>
      </c>
      <c r="CY1618" s="13">
        <f t="shared" si="753"/>
        <v>0</v>
      </c>
    </row>
    <row r="1619" spans="1:103" ht="15" thickBot="1">
      <c r="A1619" s="932"/>
      <c r="B1619" s="963"/>
      <c r="C1619" s="963"/>
      <c r="D1619" s="963"/>
      <c r="E1619" s="963"/>
      <c r="F1619" s="963"/>
      <c r="G1619" s="963"/>
      <c r="H1619" s="963"/>
      <c r="I1619" s="963"/>
      <c r="J1619" s="963"/>
      <c r="K1619" s="963"/>
      <c r="L1619" s="963"/>
      <c r="M1619" s="963"/>
      <c r="N1619" s="963"/>
      <c r="O1619" s="158"/>
      <c r="P1619" s="963"/>
      <c r="Q1619" s="941"/>
      <c r="R1619" s="963"/>
      <c r="S1619" s="963"/>
      <c r="T1619" s="963"/>
      <c r="U1619" s="963"/>
      <c r="V1619" s="963"/>
      <c r="W1619" s="157"/>
      <c r="X1619" s="157"/>
      <c r="Y1619" s="157"/>
      <c r="Z1619" s="157"/>
      <c r="AA1619" s="157" t="s">
        <v>36</v>
      </c>
      <c r="AB1619" s="159">
        <v>2.5</v>
      </c>
      <c r="AC1619" s="159"/>
      <c r="AD1619" s="157">
        <v>2500</v>
      </c>
      <c r="AE1619" s="963"/>
      <c r="AF1619" s="334">
        <f t="shared" si="728"/>
        <v>91.5</v>
      </c>
      <c r="AG1619" s="272">
        <v>144</v>
      </c>
      <c r="AH1619" s="334">
        <f>IF(Y1619="inne",K1619*'lista, wskaźniki'!$E$35,IF(Y1619="to samo źródło",0,IF(Y1619=0,0)))</f>
        <v>0</v>
      </c>
      <c r="AI1619" s="334" t="b">
        <f>IF(AA1619="gaz z sieci",AC1619*'lista, wskaźniki'!$D$21)</f>
        <v>0</v>
      </c>
      <c r="AJ1619" s="272">
        <f>IF(AA1619="węgiel",AB1619*'lista, wskaźniki'!$D$20, IF('Sektor mieszkaniowy'!AA1619="drewno",'Sektor mieszkaniowy'!AB1619*'lista, wskaźniki'!$D$22,IF('Sektor mieszkaniowy'!AA1619="pellet",AB1619*'lista, wskaźniki'!$D$23,IF('Sektor mieszkaniowy'!AA1619="gaz z sieci",AB1619*'lista, wskaźniki'!$D$21,IF('Sektor mieszkaniowy'!AA1619="olej opałowy",'Sektor mieszkaniowy'!AB1619*'lista, wskaźniki'!$D$24)))))</f>
        <v>39</v>
      </c>
      <c r="AK1619" s="966"/>
      <c r="AL1619" s="963"/>
      <c r="AM1619" s="20">
        <f>IF(AA1619="węgiel",AF1619*1/3.6*'lista, wskaźniki'!$F$20,IF(AA1619="drewno",AF1619*1/3.6*'lista, wskaźniki'!$F$22,IF(AA1619="pellet",AF1619*1/3.6*'lista, wskaźniki'!$F$23,IF(AA1619="gaz z sieci",AF1619*1/3.6*'lista, wskaźniki'!$F$21,IF(AA1619="olej opałowy",AF1619*1/3.6*'lista, wskaźniki'!$F$24,0)))))</f>
        <v>0</v>
      </c>
      <c r="AN1619" s="20">
        <f>IF(AA1619="węgiel",AF1619*'lista, wskaźniki'!$E$42,IF(AA1619="drewno",AF1619*'lista, wskaźniki'!$G$42,IF(AA1619="pellet",AF1619*'lista, wskaźniki'!$H$42,IF(AA1619="gaz z sieci",AF1619*'lista, wskaźniki'!$F$42,IF(AA1619="olej opałowy",AF1619*'lista, wskaźniki'!$I$42,0)))))</f>
        <v>7.4115E-2</v>
      </c>
      <c r="AO1619" s="20">
        <f>IF(AA1619="węgiel",AF1619*'lista, wskaźniki'!$E$43,IF(AA1619="drewno",AF1619*'lista, wskaźniki'!$G$43,IF(AA1619="pellet",AF1619*'lista, wskaźniki'!$H$43,IF(AA1619="gaz z sieci",AF1619*'lista, wskaźniki'!$F$43,IF(AA1619="olej opałowy",AF1619*'lista, wskaźniki'!$I$43,0)))))</f>
        <v>7.4115E-2</v>
      </c>
      <c r="AP1619" s="20">
        <f>IF(AA1619="węgiel",AF1619*'lista, wskaźniki'!$E$44,IF(AA1619="drewno",AF1619*'lista, wskaźniki'!$G$44,IF(AA1619="pellet",AF1619*'lista, wskaźniki'!$H$44,IF(AA1619="gaz z sieci",AF1619*'lista, wskaźniki'!$F$44,IF(AA1619="olej opałowy",AF1619*'lista, wskaźniki'!$I$44,0)))))</f>
        <v>2.2875E-5</v>
      </c>
      <c r="AQ1619" s="20" t="b">
        <f>IF(Z1619="gaz",AH1619*1/3.6*'lista, wskaźniki'!$F$21,IF(Z1619="energia elektryczna",AH1619*1/3.6*'lista, wskaźniki'!$F$26))</f>
        <v>0</v>
      </c>
      <c r="AR1619" s="20" t="b">
        <f>IF(Z1619="gaz",AH1619*'lista, wskaźniki'!$F$42,IF(Z1619="energia elektryczna",AH1619*0))</f>
        <v>0</v>
      </c>
      <c r="AS1619" s="20" t="b">
        <f>IF(Z1619="gaz",AH1619*'lista, wskaźniki'!$F$43,IF(Z1619="energia elektryczna",AH1619*0))</f>
        <v>0</v>
      </c>
      <c r="AT1619" s="20" t="b">
        <f>IF(Z1619="gaz",AH1619*'lista, wskaźniki'!$F$44,IF(Z1619="energia elektryczna",AH1619*0))</f>
        <v>0</v>
      </c>
      <c r="AU1619" s="20">
        <f>AI1619*1/3.6*'lista, wskaźniki'!$F$21</f>
        <v>0</v>
      </c>
      <c r="AV1619" s="20">
        <f>AI1619*'lista, wskaźniki'!$F$42</f>
        <v>0</v>
      </c>
      <c r="AW1619" s="20">
        <f>AI1619*'lista, wskaźniki'!$F$43</f>
        <v>0</v>
      </c>
      <c r="AX1619" s="20">
        <f>AI1619*'lista, wskaźniki'!$F$44</f>
        <v>0</v>
      </c>
      <c r="AY1619" s="20">
        <f>AK1619*'lista, wskaźniki'!$F$26</f>
        <v>0</v>
      </c>
      <c r="AZ1619" s="20">
        <f t="shared" si="729"/>
        <v>0</v>
      </c>
      <c r="BA1619" s="20">
        <f t="shared" si="730"/>
        <v>7.4115E-2</v>
      </c>
      <c r="BB1619" s="20">
        <f t="shared" si="731"/>
        <v>7.4115E-2</v>
      </c>
      <c r="BC1619" s="20">
        <f t="shared" si="732"/>
        <v>2.2875E-5</v>
      </c>
      <c r="BD1619" s="963"/>
      <c r="BE1619" s="963"/>
      <c r="BF1619" s="963"/>
      <c r="BG1619" s="963"/>
      <c r="BH1619" s="157"/>
      <c r="BI1619" s="963"/>
      <c r="BJ1619" s="157"/>
      <c r="BK1619" s="963"/>
      <c r="BL1619" s="157"/>
      <c r="BM1619" s="157"/>
      <c r="BN1619" s="157"/>
      <c r="BO1619" s="157"/>
      <c r="BP1619" s="157" t="s">
        <v>53</v>
      </c>
      <c r="BQ1619" s="157"/>
      <c r="BR1619" s="157"/>
      <c r="BS1619" s="957"/>
      <c r="BT1619" s="957"/>
      <c r="BU1619" s="957"/>
      <c r="BV1619" s="957"/>
      <c r="BW1619" s="957"/>
      <c r="BX1619" s="957"/>
      <c r="BY1619" s="960"/>
      <c r="CA1619" s="365" t="b">
        <f t="shared" si="733"/>
        <v>0</v>
      </c>
      <c r="CB1619" s="365">
        <f t="shared" si="734"/>
        <v>91.5</v>
      </c>
      <c r="CC1619" s="365" t="b">
        <f t="shared" si="735"/>
        <v>0</v>
      </c>
      <c r="CD1619" s="365" t="b">
        <f t="shared" si="736"/>
        <v>0</v>
      </c>
      <c r="CE1619" s="365" t="b">
        <f t="shared" si="737"/>
        <v>0</v>
      </c>
      <c r="CF1619" s="365" t="b">
        <f t="shared" si="738"/>
        <v>0</v>
      </c>
      <c r="CG1619" s="365" t="b">
        <f t="shared" si="739"/>
        <v>0</v>
      </c>
      <c r="CH1619" s="365" t="b">
        <f t="shared" si="740"/>
        <v>0</v>
      </c>
      <c r="CI1619" s="72" t="b">
        <f t="shared" si="741"/>
        <v>0</v>
      </c>
      <c r="CJ1619" s="72">
        <f t="shared" si="742"/>
        <v>91.5</v>
      </c>
      <c r="CK1619" s="72" t="b">
        <f t="shared" si="743"/>
        <v>0</v>
      </c>
      <c r="CL1619" s="72">
        <f t="shared" si="744"/>
        <v>0</v>
      </c>
      <c r="CM1619" s="72" t="b">
        <f t="shared" si="745"/>
        <v>0</v>
      </c>
      <c r="CN1619" s="72" t="b">
        <f t="shared" si="746"/>
        <v>0</v>
      </c>
      <c r="CP1619" s="13">
        <f t="shared" si="747"/>
        <v>0</v>
      </c>
      <c r="CQ1619" s="13" t="b">
        <f t="shared" si="748"/>
        <v>0</v>
      </c>
      <c r="CR1619" s="13" t="b">
        <f t="shared" si="749"/>
        <v>0</v>
      </c>
      <c r="CS1619" s="13" t="b">
        <f t="shared" si="755"/>
        <v>0</v>
      </c>
      <c r="CT1619" s="13" t="b">
        <f t="shared" si="754"/>
        <v>0</v>
      </c>
      <c r="CU1619" s="13" t="b">
        <f t="shared" si="727"/>
        <v>0</v>
      </c>
      <c r="CV1619" s="13" t="b">
        <f t="shared" si="750"/>
        <v>0</v>
      </c>
      <c r="CW1619" s="13" t="b">
        <f t="shared" si="751"/>
        <v>0</v>
      </c>
      <c r="CX1619" s="13" t="b">
        <f t="shared" si="752"/>
        <v>0</v>
      </c>
      <c r="CY1619" s="13" t="b">
        <f t="shared" si="753"/>
        <v>0</v>
      </c>
    </row>
    <row r="1620" spans="1:103" ht="15" thickBot="1">
      <c r="A1620" s="932"/>
      <c r="B1620" s="963"/>
      <c r="C1620" s="963"/>
      <c r="D1620" s="963"/>
      <c r="E1620" s="963"/>
      <c r="F1620" s="963"/>
      <c r="G1620" s="963"/>
      <c r="H1620" s="963"/>
      <c r="I1620" s="963"/>
      <c r="J1620" s="963"/>
      <c r="K1620" s="963"/>
      <c r="L1620" s="963"/>
      <c r="M1620" s="963"/>
      <c r="N1620" s="963"/>
      <c r="O1620" s="158"/>
      <c r="P1620" s="963"/>
      <c r="Q1620" s="941"/>
      <c r="R1620" s="963"/>
      <c r="S1620" s="963"/>
      <c r="T1620" s="963"/>
      <c r="U1620" s="963"/>
      <c r="V1620" s="963"/>
      <c r="W1620" s="157"/>
      <c r="X1620" s="157"/>
      <c r="Y1620" s="157"/>
      <c r="Z1620" s="157"/>
      <c r="AA1620" s="157" t="s">
        <v>50</v>
      </c>
      <c r="AB1620" s="159"/>
      <c r="AC1620" s="159"/>
      <c r="AD1620" s="157"/>
      <c r="AE1620" s="963"/>
      <c r="AF1620" s="334">
        <f t="shared" si="728"/>
        <v>0</v>
      </c>
      <c r="AG1620" s="272">
        <f>IF(R1620="kompletna",Q1620*J1620*0.0036*'lista, wskaźniki'!$F$13, IF(R1620="częściowa",Q1620*J1620*0.0036*'lista, wskaźniki'!$F$14, IF(R1620="brak",Q1620*J1620*0.0036*'lista, wskaźniki'!$F$15,)))</f>
        <v>0</v>
      </c>
      <c r="AH1620" s="334">
        <f>IF(Y1620="inne",K1620*'lista, wskaźniki'!$E$35,IF(Y1620="to samo źródło",0,IF(Y1620=0,0)))</f>
        <v>0</v>
      </c>
      <c r="AI1620" s="334" t="b">
        <f>IF(AA1620="gaz z sieci",AC1620*'lista, wskaźniki'!$D$21)</f>
        <v>0</v>
      </c>
      <c r="AJ1620" s="272">
        <f>IF(AA1620="węgiel",AB1620*'lista, wskaźniki'!$D$20, IF('Sektor mieszkaniowy'!AA1620="drewno",'Sektor mieszkaniowy'!AB1620*'lista, wskaźniki'!$D$22,IF('Sektor mieszkaniowy'!AA1620="pellet",AB1620*'lista, wskaźniki'!$D$23,IF('Sektor mieszkaniowy'!AA1620="gaz z sieci",AB1620*'lista, wskaźniki'!$D$21,IF('Sektor mieszkaniowy'!AA1620="olej opałowy",'Sektor mieszkaniowy'!AB1620*'lista, wskaźniki'!$D$24)))))</f>
        <v>0</v>
      </c>
      <c r="AK1620" s="966"/>
      <c r="AL1620" s="963"/>
      <c r="AM1620" s="20">
        <f>IF(AA1620="węgiel",AF1620*1/3.6*'lista, wskaźniki'!$F$20,IF(AA1620="drewno",AF1620*1/3.6*'lista, wskaźniki'!$F$22,IF(AA1620="pellet",AF1620*1/3.6*'lista, wskaźniki'!$F$23,IF(AA1620="gaz z sieci",AF1620*1/3.6*'lista, wskaźniki'!$F$21,IF(AA1620="olej opałowy",AF1620*1/3.6*'lista, wskaźniki'!$F$24,0)))))</f>
        <v>0</v>
      </c>
      <c r="AN1620" s="20">
        <f>IF(AA1620="węgiel",AF1620*'lista, wskaźniki'!$E$42,IF(AA1620="drewno",AF1620*'lista, wskaźniki'!$G$42,IF(AA1620="pellet",AF1620*'lista, wskaźniki'!$H$42,IF(AA1620="gaz z sieci",AF1620*'lista, wskaźniki'!$F$42,IF(AA1620="olej opałowy",AF1620*'lista, wskaźniki'!$I$42,0)))))</f>
        <v>0</v>
      </c>
      <c r="AO1620" s="20">
        <f>IF(AA1620="węgiel",AF1620*'lista, wskaźniki'!$E$43,IF(AA1620="drewno",AF1620*'lista, wskaźniki'!$G$43,IF(AA1620="pellet",AF1620*'lista, wskaźniki'!$H$43,IF(AA1620="gaz z sieci",AF1620*'lista, wskaźniki'!$F$43,IF(AA1620="olej opałowy",AF1620*'lista, wskaźniki'!$I$43,0)))))</f>
        <v>0</v>
      </c>
      <c r="AP1620" s="20">
        <f>IF(AA1620="węgiel",AF1620*'lista, wskaźniki'!$E$44,IF(AA1620="drewno",AF1620*'lista, wskaźniki'!$G$44,IF(AA1620="pellet",AF1620*'lista, wskaźniki'!$H$44,IF(AA1620="gaz z sieci",AF1620*'lista, wskaźniki'!$F$44,IF(AA1620="olej opałowy",AF1620*'lista, wskaźniki'!$I$44,0)))))</f>
        <v>0</v>
      </c>
      <c r="AQ1620" s="20" t="b">
        <f>IF(Z1620="gaz",AH1620*1/3.6*'lista, wskaźniki'!$F$21,IF(Z1620="energia elektryczna",AH1620*1/3.6*'lista, wskaźniki'!$F$26))</f>
        <v>0</v>
      </c>
      <c r="AR1620" s="20" t="b">
        <f>IF(Z1620="gaz",AH1620*'lista, wskaźniki'!$F$42,IF(Z1620="energia elektryczna",AH1620*0))</f>
        <v>0</v>
      </c>
      <c r="AS1620" s="20" t="b">
        <f>IF(Z1620="gaz",AH1620*'lista, wskaźniki'!$F$43,IF(Z1620="energia elektryczna",AH1620*0))</f>
        <v>0</v>
      </c>
      <c r="AT1620" s="20" t="b">
        <f>IF(Z1620="gaz",AH1620*'lista, wskaźniki'!$F$44,IF(Z1620="energia elektryczna",AH1620*0))</f>
        <v>0</v>
      </c>
      <c r="AU1620" s="20">
        <f>AI1620*1/3.6*'lista, wskaźniki'!$F$21</f>
        <v>0</v>
      </c>
      <c r="AV1620" s="20">
        <f>AI1620*'lista, wskaźniki'!$F$42</f>
        <v>0</v>
      </c>
      <c r="AW1620" s="20">
        <f>AI1620*'lista, wskaźniki'!$F$43</f>
        <v>0</v>
      </c>
      <c r="AX1620" s="20">
        <f>AI1620*'lista, wskaźniki'!$F$44</f>
        <v>0</v>
      </c>
      <c r="AY1620" s="20">
        <f>AK1620*'lista, wskaźniki'!$F$26</f>
        <v>0</v>
      </c>
      <c r="AZ1620" s="20">
        <f t="shared" si="729"/>
        <v>0</v>
      </c>
      <c r="BA1620" s="20">
        <f t="shared" si="730"/>
        <v>0</v>
      </c>
      <c r="BB1620" s="20">
        <f t="shared" si="731"/>
        <v>0</v>
      </c>
      <c r="BC1620" s="20">
        <f t="shared" si="732"/>
        <v>0</v>
      </c>
      <c r="BD1620" s="963"/>
      <c r="BE1620" s="963"/>
      <c r="BF1620" s="963"/>
      <c r="BG1620" s="963"/>
      <c r="BH1620" s="157"/>
      <c r="BI1620" s="963"/>
      <c r="BJ1620" s="157"/>
      <c r="BK1620" s="963"/>
      <c r="BL1620" s="157"/>
      <c r="BM1620" s="157"/>
      <c r="BN1620" s="157"/>
      <c r="BO1620" s="157"/>
      <c r="BP1620" s="157"/>
      <c r="BQ1620" s="157"/>
      <c r="BR1620" s="157"/>
      <c r="BS1620" s="957"/>
      <c r="BT1620" s="957"/>
      <c r="BU1620" s="957"/>
      <c r="BV1620" s="957"/>
      <c r="BW1620" s="957"/>
      <c r="BX1620" s="957"/>
      <c r="BY1620" s="960"/>
      <c r="CA1620" s="365" t="b">
        <f t="shared" si="733"/>
        <v>0</v>
      </c>
      <c r="CB1620" s="365" t="b">
        <f t="shared" si="734"/>
        <v>0</v>
      </c>
      <c r="CC1620" s="365">
        <f t="shared" si="735"/>
        <v>0</v>
      </c>
      <c r="CD1620" s="365" t="b">
        <f t="shared" si="736"/>
        <v>0</v>
      </c>
      <c r="CE1620" s="365" t="b">
        <f t="shared" si="737"/>
        <v>0</v>
      </c>
      <c r="CF1620" s="365" t="b">
        <f t="shared" si="738"/>
        <v>0</v>
      </c>
      <c r="CG1620" s="365" t="b">
        <f t="shared" si="739"/>
        <v>0</v>
      </c>
      <c r="CH1620" s="365" t="b">
        <f t="shared" si="740"/>
        <v>0</v>
      </c>
      <c r="CI1620" s="72" t="b">
        <f t="shared" si="741"/>
        <v>0</v>
      </c>
      <c r="CJ1620" s="72" t="b">
        <f t="shared" si="742"/>
        <v>0</v>
      </c>
      <c r="CK1620" s="72">
        <f t="shared" si="743"/>
        <v>0</v>
      </c>
      <c r="CL1620" s="72">
        <f t="shared" si="744"/>
        <v>0</v>
      </c>
      <c r="CM1620" s="72" t="b">
        <f t="shared" si="745"/>
        <v>0</v>
      </c>
      <c r="CN1620" s="72" t="b">
        <f t="shared" si="746"/>
        <v>0</v>
      </c>
      <c r="CP1620" s="13">
        <f t="shared" si="747"/>
        <v>0</v>
      </c>
      <c r="CQ1620" s="13" t="b">
        <f t="shared" si="748"/>
        <v>0</v>
      </c>
      <c r="CR1620" s="13" t="b">
        <f t="shared" si="749"/>
        <v>0</v>
      </c>
      <c r="CS1620" s="13" t="b">
        <f t="shared" si="755"/>
        <v>0</v>
      </c>
      <c r="CT1620" s="13" t="b">
        <f t="shared" si="754"/>
        <v>0</v>
      </c>
      <c r="CU1620" s="13" t="b">
        <f t="shared" si="727"/>
        <v>0</v>
      </c>
      <c r="CV1620" s="13" t="b">
        <f t="shared" si="750"/>
        <v>0</v>
      </c>
      <c r="CW1620" s="13" t="b">
        <f t="shared" si="751"/>
        <v>0</v>
      </c>
      <c r="CX1620" s="13" t="b">
        <f t="shared" si="752"/>
        <v>0</v>
      </c>
      <c r="CY1620" s="13" t="b">
        <f t="shared" si="753"/>
        <v>0</v>
      </c>
    </row>
    <row r="1621" spans="1:103" ht="15" thickBot="1">
      <c r="A1621" s="932"/>
      <c r="B1621" s="963"/>
      <c r="C1621" s="963"/>
      <c r="D1621" s="963"/>
      <c r="E1621" s="963"/>
      <c r="F1621" s="963"/>
      <c r="G1621" s="963"/>
      <c r="H1621" s="963"/>
      <c r="I1621" s="963"/>
      <c r="J1621" s="963"/>
      <c r="K1621" s="963"/>
      <c r="L1621" s="963"/>
      <c r="M1621" s="963"/>
      <c r="N1621" s="963"/>
      <c r="O1621" s="158"/>
      <c r="P1621" s="963"/>
      <c r="Q1621" s="941"/>
      <c r="R1621" s="963"/>
      <c r="S1621" s="963"/>
      <c r="T1621" s="963"/>
      <c r="U1621" s="963"/>
      <c r="V1621" s="963"/>
      <c r="W1621" s="157"/>
      <c r="X1621" s="157"/>
      <c r="Y1621" s="157"/>
      <c r="Z1621" s="157"/>
      <c r="AA1621" s="157" t="s">
        <v>38</v>
      </c>
      <c r="AB1621" s="159"/>
      <c r="AC1621" s="159"/>
      <c r="AD1621" s="157"/>
      <c r="AE1621" s="963"/>
      <c r="AF1621" s="334">
        <f t="shared" si="728"/>
        <v>0</v>
      </c>
      <c r="AG1621" s="272">
        <f>IF(R1621="kompletna",Q1621*J1621*0.0036*'lista, wskaźniki'!$F$13, IF(R1621="częściowa",Q1621*J1621*0.0036*'lista, wskaźniki'!$F$14, IF(R1621="brak",Q1621*J1621*0.0036*'lista, wskaźniki'!$F$15,)))</f>
        <v>0</v>
      </c>
      <c r="AH1621" s="334">
        <f>IF(Y1621="inne",K1621*'lista, wskaźniki'!$E$35,IF(Y1621="to samo źródło",0,IF(Y1621=0,0)))</f>
        <v>0</v>
      </c>
      <c r="AI1621" s="334">
        <f>IF(AA1621="gaz z sieci",AC1621*'lista, wskaźniki'!$D$21)</f>
        <v>0</v>
      </c>
      <c r="AJ1621" s="272">
        <f>IF(AA1621="węgiel",AB1621*'lista, wskaźniki'!$D$20, IF('Sektor mieszkaniowy'!AA1621="drewno",'Sektor mieszkaniowy'!AB1621*'lista, wskaźniki'!$D$22,IF('Sektor mieszkaniowy'!AA1621="pellet",AB1621*'lista, wskaźniki'!$D$23,IF('Sektor mieszkaniowy'!AA1621="gaz z sieci",AB1621*'lista, wskaźniki'!$D$21,IF('Sektor mieszkaniowy'!AA1621="olej opałowy",'Sektor mieszkaniowy'!AB1621*'lista, wskaźniki'!$D$24)))))</f>
        <v>0</v>
      </c>
      <c r="AK1621" s="966"/>
      <c r="AL1621" s="963"/>
      <c r="AM1621" s="20">
        <f>IF(AA1621="węgiel",AF1621*1/3.6*'lista, wskaźniki'!$F$20,IF(AA1621="drewno",AF1621*1/3.6*'lista, wskaźniki'!$F$22,IF(AA1621="pellet",AF1621*1/3.6*'lista, wskaźniki'!$F$23,IF(AA1621="gaz z sieci",AF1621*1/3.6*'lista, wskaźniki'!$F$21,IF(AA1621="olej opałowy",AF1621*1/3.6*'lista, wskaźniki'!$F$24,0)))))</f>
        <v>0</v>
      </c>
      <c r="AN1621" s="20">
        <f>IF(AA1621="węgiel",AF1621*'lista, wskaźniki'!$E$42,IF(AA1621="drewno",AF1621*'lista, wskaźniki'!$G$42,IF(AA1621="pellet",AF1621*'lista, wskaźniki'!$H$42,IF(AA1621="gaz z sieci",AF1621*'lista, wskaźniki'!$F$42,IF(AA1621="olej opałowy",AF1621*'lista, wskaźniki'!$I$42,0)))))</f>
        <v>0</v>
      </c>
      <c r="AO1621" s="20">
        <f>IF(AA1621="węgiel",AF1621*'lista, wskaźniki'!$E$43,IF(AA1621="drewno",AF1621*'lista, wskaźniki'!$G$43,IF(AA1621="pellet",AF1621*'lista, wskaźniki'!$H$43,IF(AA1621="gaz z sieci",AF1621*'lista, wskaźniki'!$F$43,IF(AA1621="olej opałowy",AF1621*'lista, wskaźniki'!$I$43,0)))))</f>
        <v>0</v>
      </c>
      <c r="AP1621" s="20">
        <f>IF(AA1621="węgiel",AF1621*'lista, wskaźniki'!$E$44,IF(AA1621="drewno",AF1621*'lista, wskaźniki'!$G$44,IF(AA1621="pellet",AF1621*'lista, wskaźniki'!$H$44,IF(AA1621="gaz z sieci",AF1621*'lista, wskaźniki'!$F$44,IF(AA1621="olej opałowy",AF1621*'lista, wskaźniki'!$I$44,0)))))</f>
        <v>0</v>
      </c>
      <c r="AQ1621" s="20" t="b">
        <f>IF(Z1621="gaz",AH1621*1/3.6*'lista, wskaźniki'!$F$21,IF(Z1621="energia elektryczna",AH1621*1/3.6*'lista, wskaźniki'!$F$26))</f>
        <v>0</v>
      </c>
      <c r="AR1621" s="20" t="b">
        <f>IF(Z1621="gaz",AH1621*'lista, wskaźniki'!$F$42,IF(Z1621="energia elektryczna",AH1621*0))</f>
        <v>0</v>
      </c>
      <c r="AS1621" s="20" t="b">
        <f>IF(Z1621="gaz",AH1621*'lista, wskaźniki'!$F$43,IF(Z1621="energia elektryczna",AH1621*0))</f>
        <v>0</v>
      </c>
      <c r="AT1621" s="20" t="b">
        <f>IF(Z1621="gaz",AH1621*'lista, wskaźniki'!$F$44,IF(Z1621="energia elektryczna",AH1621*0))</f>
        <v>0</v>
      </c>
      <c r="AU1621" s="20">
        <f>AI1621*1/3.6*'lista, wskaźniki'!$F$21</f>
        <v>0</v>
      </c>
      <c r="AV1621" s="20">
        <f>AI1621*'lista, wskaźniki'!$F$42</f>
        <v>0</v>
      </c>
      <c r="AW1621" s="20">
        <f>AI1621*'lista, wskaźniki'!$F$43</f>
        <v>0</v>
      </c>
      <c r="AX1621" s="20">
        <f>AI1621*'lista, wskaźniki'!$F$44</f>
        <v>0</v>
      </c>
      <c r="AY1621" s="20">
        <f>AK1621*'lista, wskaźniki'!$F$26</f>
        <v>0</v>
      </c>
      <c r="AZ1621" s="20">
        <f t="shared" si="729"/>
        <v>0</v>
      </c>
      <c r="BA1621" s="20">
        <f t="shared" si="730"/>
        <v>0</v>
      </c>
      <c r="BB1621" s="20">
        <f t="shared" si="731"/>
        <v>0</v>
      </c>
      <c r="BC1621" s="20">
        <f t="shared" si="732"/>
        <v>0</v>
      </c>
      <c r="BD1621" s="963"/>
      <c r="BE1621" s="963"/>
      <c r="BF1621" s="963"/>
      <c r="BG1621" s="963"/>
      <c r="BH1621" s="157"/>
      <c r="BI1621" s="963"/>
      <c r="BJ1621" s="157"/>
      <c r="BK1621" s="963"/>
      <c r="BL1621" s="157"/>
      <c r="BM1621" s="157"/>
      <c r="BN1621" s="157"/>
      <c r="BO1621" s="157"/>
      <c r="BP1621" s="157"/>
      <c r="BQ1621" s="157"/>
      <c r="BR1621" s="157"/>
      <c r="BS1621" s="957"/>
      <c r="BT1621" s="957"/>
      <c r="BU1621" s="957"/>
      <c r="BV1621" s="957"/>
      <c r="BW1621" s="957"/>
      <c r="BX1621" s="957"/>
      <c r="BY1621" s="960"/>
      <c r="CA1621" s="365" t="b">
        <f t="shared" si="733"/>
        <v>0</v>
      </c>
      <c r="CB1621" s="365" t="b">
        <f t="shared" si="734"/>
        <v>0</v>
      </c>
      <c r="CC1621" s="365" t="b">
        <f t="shared" si="735"/>
        <v>0</v>
      </c>
      <c r="CD1621" s="365">
        <f t="shared" si="736"/>
        <v>0</v>
      </c>
      <c r="CE1621" s="365" t="b">
        <f t="shared" si="737"/>
        <v>0</v>
      </c>
      <c r="CF1621" s="365" t="b">
        <f t="shared" si="738"/>
        <v>0</v>
      </c>
      <c r="CG1621" s="365" t="b">
        <f t="shared" si="739"/>
        <v>0</v>
      </c>
      <c r="CH1621" s="365">
        <f t="shared" si="740"/>
        <v>0</v>
      </c>
      <c r="CI1621" s="72" t="b">
        <f t="shared" si="741"/>
        <v>0</v>
      </c>
      <c r="CJ1621" s="72" t="b">
        <f t="shared" si="742"/>
        <v>0</v>
      </c>
      <c r="CK1621" s="72" t="b">
        <f t="shared" si="743"/>
        <v>0</v>
      </c>
      <c r="CL1621" s="72">
        <f t="shared" si="744"/>
        <v>0</v>
      </c>
      <c r="CM1621" s="72" t="b">
        <f t="shared" si="745"/>
        <v>0</v>
      </c>
      <c r="CN1621" s="72" t="b">
        <f t="shared" si="746"/>
        <v>0</v>
      </c>
      <c r="CP1621" s="13">
        <f t="shared" si="747"/>
        <v>0</v>
      </c>
      <c r="CQ1621" s="13" t="b">
        <f t="shared" si="748"/>
        <v>0</v>
      </c>
      <c r="CR1621" s="13" t="b">
        <f t="shared" si="749"/>
        <v>0</v>
      </c>
      <c r="CS1621" s="13" t="b">
        <f t="shared" si="755"/>
        <v>0</v>
      </c>
      <c r="CT1621" s="13" t="b">
        <f t="shared" si="754"/>
        <v>0</v>
      </c>
      <c r="CU1621" s="13" t="b">
        <f t="shared" si="727"/>
        <v>0</v>
      </c>
      <c r="CV1621" s="13" t="b">
        <f t="shared" si="750"/>
        <v>0</v>
      </c>
      <c r="CW1621" s="13" t="b">
        <f t="shared" si="751"/>
        <v>0</v>
      </c>
      <c r="CX1621" s="13" t="b">
        <f t="shared" si="752"/>
        <v>0</v>
      </c>
      <c r="CY1621" s="13" t="b">
        <f t="shared" si="753"/>
        <v>0</v>
      </c>
    </row>
    <row r="1622" spans="1:103" ht="15" thickBot="1">
      <c r="A1622" s="933"/>
      <c r="B1622" s="964"/>
      <c r="C1622" s="964"/>
      <c r="D1622" s="964"/>
      <c r="E1622" s="964"/>
      <c r="F1622" s="964"/>
      <c r="G1622" s="964"/>
      <c r="H1622" s="964"/>
      <c r="I1622" s="964"/>
      <c r="J1622" s="964"/>
      <c r="K1622" s="964"/>
      <c r="L1622" s="964"/>
      <c r="M1622" s="964"/>
      <c r="N1622" s="964"/>
      <c r="O1622" s="161"/>
      <c r="P1622" s="964"/>
      <c r="Q1622" s="942"/>
      <c r="R1622" s="964"/>
      <c r="S1622" s="964"/>
      <c r="T1622" s="964"/>
      <c r="U1622" s="964"/>
      <c r="V1622" s="964"/>
      <c r="W1622" s="160"/>
      <c r="X1622" s="160"/>
      <c r="Y1622" s="160"/>
      <c r="Z1622" s="160"/>
      <c r="AA1622" s="160" t="s">
        <v>37</v>
      </c>
      <c r="AB1622" s="162"/>
      <c r="AC1622" s="162"/>
      <c r="AD1622" s="160"/>
      <c r="AE1622" s="964"/>
      <c r="AF1622" s="334">
        <f t="shared" si="728"/>
        <v>0</v>
      </c>
      <c r="AG1622" s="272">
        <f>IF(R1622="kompletna",Q1622*J1622*0.0036*'lista, wskaźniki'!$F$13, IF(R1622="częściowa",Q1622*J1622*0.0036*'lista, wskaźniki'!$F$14, IF(R1622="brak",Q1622*J1622*0.0036*'lista, wskaźniki'!$F$15,)))</f>
        <v>0</v>
      </c>
      <c r="AH1622" s="334">
        <f>IF(Y1622="inne",K1622*'lista, wskaźniki'!$E$35,IF(Y1622="to samo źródło",0,IF(Y1622=0,0)))</f>
        <v>0</v>
      </c>
      <c r="AI1622" s="334" t="b">
        <f>IF(AA1622="gaz z sieci",AC1622*'lista, wskaźniki'!$D$21)</f>
        <v>0</v>
      </c>
      <c r="AJ1622" s="272">
        <f>IF(AA1622="węgiel",AB1622*'lista, wskaźniki'!$D$20, IF('Sektor mieszkaniowy'!AA1622="drewno",'Sektor mieszkaniowy'!AB1622*'lista, wskaźniki'!$D$22,IF('Sektor mieszkaniowy'!AA1622="pellet",AB1622*'lista, wskaźniki'!$D$23,IF('Sektor mieszkaniowy'!AA1622="gaz z sieci",AB1622*'lista, wskaźniki'!$D$21,IF('Sektor mieszkaniowy'!AA1622="olej opałowy",'Sektor mieszkaniowy'!AB1622*'lista, wskaźniki'!$D$24)))))</f>
        <v>0</v>
      </c>
      <c r="AK1622" s="967"/>
      <c r="AL1622" s="964"/>
      <c r="AM1622" s="20">
        <f>IF(AA1622="węgiel",AF1622*1/3.6*'lista, wskaźniki'!$F$20,IF(AA1622="drewno",AF1622*1/3.6*'lista, wskaźniki'!$F$22,IF(AA1622="pellet",AF1622*1/3.6*'lista, wskaźniki'!$F$23,IF(AA1622="gaz z sieci",AF1622*1/3.6*'lista, wskaźniki'!$F$21,IF(AA1622="olej opałowy",AF1622*1/3.6*'lista, wskaźniki'!$F$24,0)))))</f>
        <v>0</v>
      </c>
      <c r="AN1622" s="20">
        <f>IF(AA1622="węgiel",AF1622*'lista, wskaźniki'!$E$42,IF(AA1622="drewno",AF1622*'lista, wskaźniki'!$G$42,IF(AA1622="pellet",AF1622*'lista, wskaźniki'!$H$42,IF(AA1622="gaz z sieci",AF1622*'lista, wskaźniki'!$F$42,IF(AA1622="olej opałowy",AF1622*'lista, wskaźniki'!$I$42,0)))))</f>
        <v>0</v>
      </c>
      <c r="AO1622" s="20">
        <f>IF(AA1622="węgiel",AF1622*'lista, wskaźniki'!$E$43,IF(AA1622="drewno",AF1622*'lista, wskaźniki'!$G$43,IF(AA1622="pellet",AF1622*'lista, wskaźniki'!$H$43,IF(AA1622="gaz z sieci",AF1622*'lista, wskaźniki'!$F$43,IF(AA1622="olej opałowy",AF1622*'lista, wskaźniki'!$I$43,0)))))</f>
        <v>0</v>
      </c>
      <c r="AP1622" s="20">
        <f>IF(AA1622="węgiel",AF1622*'lista, wskaźniki'!$E$44,IF(AA1622="drewno",AF1622*'lista, wskaźniki'!$G$44,IF(AA1622="pellet",AF1622*'lista, wskaźniki'!$H$44,IF(AA1622="gaz z sieci",AF1622*'lista, wskaźniki'!$F$44,IF(AA1622="olej opałowy",AF1622*'lista, wskaźniki'!$I$44,0)))))</f>
        <v>0</v>
      </c>
      <c r="AQ1622" s="20" t="b">
        <f>IF(Z1622="gaz",AH1622*1/3.6*'lista, wskaźniki'!$F$21,IF(Z1622="energia elektryczna",AH1622*1/3.6*'lista, wskaźniki'!$F$26))</f>
        <v>0</v>
      </c>
      <c r="AR1622" s="20" t="b">
        <f>IF(Z1622="gaz",AH1622*'lista, wskaźniki'!$F$42,IF(Z1622="energia elektryczna",AH1622*0))</f>
        <v>0</v>
      </c>
      <c r="AS1622" s="20" t="b">
        <f>IF(Z1622="gaz",AH1622*'lista, wskaźniki'!$F$43,IF(Z1622="energia elektryczna",AH1622*0))</f>
        <v>0</v>
      </c>
      <c r="AT1622" s="20" t="b">
        <f>IF(Z1622="gaz",AH1622*'lista, wskaźniki'!$F$44,IF(Z1622="energia elektryczna",AH1622*0))</f>
        <v>0</v>
      </c>
      <c r="AU1622" s="20">
        <f>AI1622*1/3.6*'lista, wskaźniki'!$F$21</f>
        <v>0</v>
      </c>
      <c r="AV1622" s="20">
        <f>AI1622*'lista, wskaźniki'!$F$42</f>
        <v>0</v>
      </c>
      <c r="AW1622" s="20">
        <f>AI1622*'lista, wskaźniki'!$F$43</f>
        <v>0</v>
      </c>
      <c r="AX1622" s="20">
        <f>AI1622*'lista, wskaźniki'!$F$44</f>
        <v>0</v>
      </c>
      <c r="AY1622" s="20">
        <f>AK1622*'lista, wskaźniki'!$F$26</f>
        <v>0</v>
      </c>
      <c r="AZ1622" s="20">
        <f t="shared" si="729"/>
        <v>0</v>
      </c>
      <c r="BA1622" s="20">
        <f t="shared" si="730"/>
        <v>0</v>
      </c>
      <c r="BB1622" s="20">
        <f t="shared" si="731"/>
        <v>0</v>
      </c>
      <c r="BC1622" s="20">
        <f t="shared" si="732"/>
        <v>0</v>
      </c>
      <c r="BD1622" s="964"/>
      <c r="BE1622" s="964"/>
      <c r="BF1622" s="964"/>
      <c r="BG1622" s="964"/>
      <c r="BH1622" s="160"/>
      <c r="BI1622" s="964"/>
      <c r="BJ1622" s="160"/>
      <c r="BK1622" s="964"/>
      <c r="BL1622" s="160"/>
      <c r="BM1622" s="160"/>
      <c r="BN1622" s="160"/>
      <c r="BO1622" s="160"/>
      <c r="BP1622" s="160"/>
      <c r="BQ1622" s="160"/>
      <c r="BR1622" s="160"/>
      <c r="BS1622" s="958"/>
      <c r="BT1622" s="958"/>
      <c r="BU1622" s="958"/>
      <c r="BV1622" s="958"/>
      <c r="BW1622" s="958"/>
      <c r="BX1622" s="958"/>
      <c r="BY1622" s="961"/>
      <c r="CA1622" s="365" t="b">
        <f t="shared" si="733"/>
        <v>0</v>
      </c>
      <c r="CB1622" s="365" t="b">
        <f t="shared" si="734"/>
        <v>0</v>
      </c>
      <c r="CC1622" s="365" t="b">
        <f t="shared" si="735"/>
        <v>0</v>
      </c>
      <c r="CD1622" s="365" t="b">
        <f t="shared" si="736"/>
        <v>0</v>
      </c>
      <c r="CE1622" s="365">
        <f t="shared" si="737"/>
        <v>0</v>
      </c>
      <c r="CF1622" s="365" t="b">
        <f t="shared" si="738"/>
        <v>0</v>
      </c>
      <c r="CG1622" s="365" t="b">
        <f t="shared" si="739"/>
        <v>0</v>
      </c>
      <c r="CH1622" s="365" t="b">
        <f t="shared" si="740"/>
        <v>0</v>
      </c>
      <c r="CI1622" s="72" t="b">
        <f t="shared" si="741"/>
        <v>0</v>
      </c>
      <c r="CJ1622" s="72" t="b">
        <f t="shared" si="742"/>
        <v>0</v>
      </c>
      <c r="CK1622" s="72" t="b">
        <f t="shared" si="743"/>
        <v>0</v>
      </c>
      <c r="CL1622" s="72">
        <f t="shared" si="744"/>
        <v>0</v>
      </c>
      <c r="CM1622" s="72">
        <f t="shared" si="745"/>
        <v>0</v>
      </c>
      <c r="CN1622" s="72" t="b">
        <f t="shared" si="746"/>
        <v>0</v>
      </c>
      <c r="CP1622" s="13">
        <f t="shared" si="747"/>
        <v>0</v>
      </c>
      <c r="CQ1622" s="13" t="b">
        <f t="shared" si="748"/>
        <v>0</v>
      </c>
      <c r="CR1622" s="13" t="b">
        <f t="shared" si="749"/>
        <v>0</v>
      </c>
      <c r="CS1622" s="13" t="b">
        <f t="shared" si="755"/>
        <v>0</v>
      </c>
      <c r="CT1622" s="13" t="b">
        <f t="shared" si="754"/>
        <v>0</v>
      </c>
      <c r="CU1622" s="13" t="b">
        <f t="shared" si="727"/>
        <v>0</v>
      </c>
      <c r="CV1622" s="13" t="b">
        <f t="shared" si="750"/>
        <v>0</v>
      </c>
      <c r="CW1622" s="13" t="b">
        <f t="shared" si="751"/>
        <v>0</v>
      </c>
      <c r="CX1622" s="13" t="b">
        <f t="shared" si="752"/>
        <v>0</v>
      </c>
      <c r="CY1622" s="13" t="b">
        <f t="shared" si="753"/>
        <v>0</v>
      </c>
    </row>
    <row r="1623" spans="1:103" ht="15" thickBot="1">
      <c r="A1623" s="931">
        <v>325</v>
      </c>
      <c r="B1623" s="953" t="s">
        <v>215</v>
      </c>
      <c r="C1623" s="953" t="s">
        <v>216</v>
      </c>
      <c r="D1623" s="953" t="s">
        <v>1</v>
      </c>
      <c r="E1623" s="953" t="s">
        <v>5</v>
      </c>
      <c r="F1623" s="953">
        <v>4</v>
      </c>
      <c r="G1623" s="953">
        <v>4</v>
      </c>
      <c r="H1623" s="953"/>
      <c r="I1623" s="953" t="s">
        <v>12</v>
      </c>
      <c r="J1623" s="953">
        <v>150</v>
      </c>
      <c r="K1623" s="953">
        <v>4</v>
      </c>
      <c r="L1623" s="953" t="s">
        <v>16</v>
      </c>
      <c r="M1623" s="953">
        <v>30</v>
      </c>
      <c r="N1623" s="953" t="s">
        <v>17</v>
      </c>
      <c r="O1623" s="953"/>
      <c r="P1623" s="953" t="s">
        <v>17</v>
      </c>
      <c r="Q1623" s="940">
        <f>IF(I1623="&lt;1966",'lista, wskaźniki'!$G$4,IF(I1623="1967-1985",'lista, wskaźniki'!$G$5,IF(I1623="1986-1992",'lista, wskaźniki'!$G$6,IF(I1623="1993-1996",'lista, wskaźniki'!$G$7,IF(I1623="&gt;1997",'lista, wskaźniki'!$G$8,IF(I1623=0,'lista, wskaźniki'!$G$4))))))</f>
        <v>175</v>
      </c>
      <c r="R1623" s="953" t="s">
        <v>23</v>
      </c>
      <c r="S1623" s="953" t="s">
        <v>27</v>
      </c>
      <c r="T1623" s="953">
        <v>15</v>
      </c>
      <c r="U1623" s="953">
        <v>2000</v>
      </c>
      <c r="V1623" s="953"/>
      <c r="W1623" s="20" t="s">
        <v>36</v>
      </c>
      <c r="X1623" s="81" t="s">
        <v>39</v>
      </c>
      <c r="Y1623" s="81" t="s">
        <v>42</v>
      </c>
      <c r="Z1623" s="81"/>
      <c r="AA1623" s="81" t="s">
        <v>35</v>
      </c>
      <c r="AB1623" s="82"/>
      <c r="AC1623" s="82"/>
      <c r="AD1623" s="81"/>
      <c r="AE1623" s="953">
        <v>10</v>
      </c>
      <c r="AF1623" s="334">
        <f t="shared" si="728"/>
        <v>0</v>
      </c>
      <c r="AG1623" s="272">
        <v>0</v>
      </c>
      <c r="AH1623" s="334">
        <f>IF(Y1623="inne",K1623*'lista, wskaźniki'!$E$35,IF(Y1623="to samo źródło",0,IF(Y1623=0,0)))</f>
        <v>0</v>
      </c>
      <c r="AI1623" s="334" t="b">
        <f>IF(AA1623="gaz z sieci",AC1623*'lista, wskaźniki'!$D$21)</f>
        <v>0</v>
      </c>
      <c r="AJ1623" s="272">
        <f>IF(AA1623="węgiel",AB1623*'lista, wskaźniki'!$D$20, IF('Sektor mieszkaniowy'!AA1623="drewno",'Sektor mieszkaniowy'!AB1623*'lista, wskaźniki'!$D$22,IF('Sektor mieszkaniowy'!AA1623="pellet",AB1623*'lista, wskaźniki'!$D$23,IF('Sektor mieszkaniowy'!AA1623="gaz z sieci",AB1623*'lista, wskaźniki'!$D$21,IF('Sektor mieszkaniowy'!AA1623="olej opałowy",'Sektor mieszkaniowy'!AB1623*'lista, wskaźniki'!$D$24)))))</f>
        <v>0</v>
      </c>
      <c r="AK1623" s="1110">
        <f>AL1623/'lista, wskaźniki'!$A$127</f>
        <v>2.3076923076923075</v>
      </c>
      <c r="AL1623" s="953">
        <v>1500</v>
      </c>
      <c r="AM1623" s="20">
        <f>IF(AA1623="węgiel",AF1623*1/3.6*'lista, wskaźniki'!$F$20,IF(AA1623="drewno",AF1623*1/3.6*'lista, wskaźniki'!$F$22,IF(AA1623="pellet",AF1623*1/3.6*'lista, wskaźniki'!$F$23,IF(AA1623="gaz z sieci",AF1623*1/3.6*'lista, wskaźniki'!$F$21,IF(AA1623="olej opałowy",AF1623*1/3.6*'lista, wskaźniki'!$F$24,0)))))</f>
        <v>0</v>
      </c>
      <c r="AN1623" s="20">
        <f>IF(AA1623="węgiel",AF1623*'lista, wskaźniki'!$E$42,IF(AA1623="drewno",AF1623*'lista, wskaźniki'!$G$42,IF(AA1623="pellet",AF1623*'lista, wskaźniki'!$H$42,IF(AA1623="gaz z sieci",AF1623*'lista, wskaźniki'!$F$42,IF(AA1623="olej opałowy",AF1623*'lista, wskaźniki'!$I$42,0)))))</f>
        <v>0</v>
      </c>
      <c r="AO1623" s="20">
        <f>IF(AA1623="węgiel",AF1623*'lista, wskaźniki'!$E$43,IF(AA1623="drewno",AF1623*'lista, wskaźniki'!$G$43,IF(AA1623="pellet",AF1623*'lista, wskaźniki'!$H$43,IF(AA1623="gaz z sieci",AF1623*'lista, wskaźniki'!$F$43,IF(AA1623="olej opałowy",AF1623*'lista, wskaźniki'!$I$43,0)))))</f>
        <v>0</v>
      </c>
      <c r="AP1623" s="20">
        <f>IF(AA1623="węgiel",AF1623*'lista, wskaźniki'!$E$44,IF(AA1623="drewno",AF1623*'lista, wskaźniki'!$G$44,IF(AA1623="pellet",AF1623*'lista, wskaźniki'!$H$44,IF(AA1623="gaz z sieci",AF1623*'lista, wskaźniki'!$F$44,IF(AA1623="olej opałowy",AF1623*'lista, wskaźniki'!$I$44,0)))))</f>
        <v>0</v>
      </c>
      <c r="AQ1623" s="20" t="b">
        <f>IF(Z1623="gaz",AH1623*1/3.6*'lista, wskaźniki'!$F$21,IF(Z1623="energia elektryczna",AH1623*1/3.6*'lista, wskaźniki'!$F$26))</f>
        <v>0</v>
      </c>
      <c r="AR1623" s="20" t="b">
        <f>IF(Z1623="gaz",AH1623*'lista, wskaźniki'!$F$42,IF(Z1623="energia elektryczna",AH1623*0))</f>
        <v>0</v>
      </c>
      <c r="AS1623" s="20" t="b">
        <f>IF(Z1623="gaz",AH1623*'lista, wskaźniki'!$F$43,IF(Z1623="energia elektryczna",AH1623*0))</f>
        <v>0</v>
      </c>
      <c r="AT1623" s="20" t="b">
        <f>IF(Z1623="gaz",AH1623*'lista, wskaźniki'!$F$44,IF(Z1623="energia elektryczna",AH1623*0))</f>
        <v>0</v>
      </c>
      <c r="AU1623" s="20">
        <f>AI1623*1/3.6*'lista, wskaźniki'!$F$21</f>
        <v>0</v>
      </c>
      <c r="AV1623" s="20">
        <f>AI1623*'lista, wskaźniki'!$F$42</f>
        <v>0</v>
      </c>
      <c r="AW1623" s="20">
        <f>AI1623*'lista, wskaźniki'!$F$43</f>
        <v>0</v>
      </c>
      <c r="AX1623" s="20">
        <f>AI1623*'lista, wskaźniki'!$F$44</f>
        <v>0</v>
      </c>
      <c r="AY1623" s="20">
        <f>AK1623*'lista, wskaźniki'!$F$26</f>
        <v>2.0538461538461537</v>
      </c>
      <c r="AZ1623" s="20">
        <f t="shared" si="729"/>
        <v>2.0538461538461537</v>
      </c>
      <c r="BA1623" s="20">
        <f t="shared" si="730"/>
        <v>0</v>
      </c>
      <c r="BB1623" s="20">
        <f t="shared" si="731"/>
        <v>0</v>
      </c>
      <c r="BC1623" s="20">
        <f t="shared" si="732"/>
        <v>0</v>
      </c>
      <c r="BD1623" s="953" t="s">
        <v>16</v>
      </c>
      <c r="BE1623" s="953" t="s">
        <v>17</v>
      </c>
      <c r="BF1623" s="953" t="s">
        <v>17</v>
      </c>
      <c r="BG1623" s="953" t="s">
        <v>16</v>
      </c>
      <c r="BH1623" s="81" t="s">
        <v>35</v>
      </c>
      <c r="BI1623" s="953" t="s">
        <v>17</v>
      </c>
      <c r="BJ1623" s="81"/>
      <c r="BK1623" s="953" t="s">
        <v>17</v>
      </c>
      <c r="BL1623" s="81"/>
      <c r="BM1623" s="81"/>
      <c r="BN1623" s="81"/>
      <c r="BO1623" s="81" t="s">
        <v>57</v>
      </c>
      <c r="BP1623" s="81" t="s">
        <v>52</v>
      </c>
      <c r="BQ1623" s="81" t="s">
        <v>120</v>
      </c>
      <c r="BR1623" s="81">
        <v>2</v>
      </c>
      <c r="BS1623" s="1104">
        <v>10000</v>
      </c>
      <c r="BT1623" s="1104">
        <v>1000</v>
      </c>
      <c r="BU1623" s="1104"/>
      <c r="BV1623" s="1104"/>
      <c r="BW1623" s="1104">
        <v>4500</v>
      </c>
      <c r="BX1623" s="1104"/>
      <c r="BY1623" s="1107"/>
      <c r="CA1623" s="365">
        <f t="shared" si="733"/>
        <v>0</v>
      </c>
      <c r="CB1623" s="365" t="b">
        <f t="shared" si="734"/>
        <v>0</v>
      </c>
      <c r="CC1623" s="365" t="b">
        <f t="shared" si="735"/>
        <v>0</v>
      </c>
      <c r="CD1623" s="365" t="b">
        <f t="shared" si="736"/>
        <v>0</v>
      </c>
      <c r="CE1623" s="365" t="b">
        <f t="shared" si="737"/>
        <v>0</v>
      </c>
      <c r="CF1623" s="365" t="b">
        <f t="shared" si="738"/>
        <v>0</v>
      </c>
      <c r="CG1623" s="365" t="b">
        <f t="shared" si="739"/>
        <v>0</v>
      </c>
      <c r="CH1623" s="365" t="b">
        <f t="shared" si="740"/>
        <v>0</v>
      </c>
      <c r="CI1623" s="72">
        <f t="shared" si="741"/>
        <v>0</v>
      </c>
      <c r="CJ1623" s="72" t="b">
        <f t="shared" si="742"/>
        <v>0</v>
      </c>
      <c r="CK1623" s="72" t="b">
        <f t="shared" si="743"/>
        <v>0</v>
      </c>
      <c r="CL1623" s="72">
        <f t="shared" si="744"/>
        <v>0</v>
      </c>
      <c r="CM1623" s="72" t="b">
        <f t="shared" si="745"/>
        <v>0</v>
      </c>
      <c r="CN1623" s="72" t="b">
        <f t="shared" si="746"/>
        <v>0</v>
      </c>
      <c r="CP1623" s="13" t="b">
        <f t="shared" si="747"/>
        <v>0</v>
      </c>
      <c r="CQ1623" s="13">
        <f t="shared" si="748"/>
        <v>0</v>
      </c>
      <c r="CR1623" s="13" t="b">
        <f t="shared" si="749"/>
        <v>0</v>
      </c>
      <c r="CS1623" s="13">
        <f t="shared" si="755"/>
        <v>0</v>
      </c>
      <c r="CT1623" s="13">
        <f t="shared" si="754"/>
        <v>150</v>
      </c>
      <c r="CU1623" s="13">
        <f t="shared" si="727"/>
        <v>75</v>
      </c>
      <c r="CV1623" s="13" t="b">
        <f t="shared" si="750"/>
        <v>0</v>
      </c>
      <c r="CW1623" s="13">
        <f t="shared" si="751"/>
        <v>0</v>
      </c>
      <c r="CX1623" s="13" t="b">
        <f t="shared" si="752"/>
        <v>0</v>
      </c>
      <c r="CY1623" s="13">
        <f t="shared" si="753"/>
        <v>0</v>
      </c>
    </row>
    <row r="1624" spans="1:103" ht="15" thickBot="1">
      <c r="A1624" s="932"/>
      <c r="B1624" s="954"/>
      <c r="C1624" s="954"/>
      <c r="D1624" s="954"/>
      <c r="E1624" s="954"/>
      <c r="F1624" s="954"/>
      <c r="G1624" s="954"/>
      <c r="H1624" s="954"/>
      <c r="I1624" s="954"/>
      <c r="J1624" s="954"/>
      <c r="K1624" s="954"/>
      <c r="L1624" s="954"/>
      <c r="M1624" s="954"/>
      <c r="N1624" s="954"/>
      <c r="O1624" s="954"/>
      <c r="P1624" s="954"/>
      <c r="Q1624" s="941"/>
      <c r="R1624" s="954"/>
      <c r="S1624" s="954"/>
      <c r="T1624" s="954"/>
      <c r="U1624" s="954"/>
      <c r="V1624" s="954"/>
      <c r="W1624" s="83"/>
      <c r="X1624" s="83"/>
      <c r="Y1624" s="83"/>
      <c r="Z1624" s="83"/>
      <c r="AA1624" s="83" t="s">
        <v>36</v>
      </c>
      <c r="AB1624" s="84">
        <v>25</v>
      </c>
      <c r="AC1624" s="84"/>
      <c r="AD1624" s="83">
        <v>2500</v>
      </c>
      <c r="AE1624" s="954"/>
      <c r="AF1624" s="334">
        <f t="shared" si="728"/>
        <v>232.8</v>
      </c>
      <c r="AG1624" s="272">
        <v>75.599999999999994</v>
      </c>
      <c r="AH1624" s="334">
        <f>IF(Y1624="inne",K1624*'lista, wskaźniki'!$E$35,IF(Y1624="to samo źródło",0,IF(Y1624=0,0)))</f>
        <v>0</v>
      </c>
      <c r="AI1624" s="334" t="b">
        <f>IF(AA1624="gaz z sieci",AC1624*'lista, wskaźniki'!$D$21)</f>
        <v>0</v>
      </c>
      <c r="AJ1624" s="272">
        <f>IF(AA1624="węgiel",AB1624*'lista, wskaźniki'!$D$20, IF('Sektor mieszkaniowy'!AA1624="drewno",'Sektor mieszkaniowy'!AB1624*'lista, wskaźniki'!$D$22,IF('Sektor mieszkaniowy'!AA1624="pellet",AB1624*'lista, wskaźniki'!$D$23,IF('Sektor mieszkaniowy'!AA1624="gaz z sieci",AB1624*'lista, wskaźniki'!$D$21,IF('Sektor mieszkaniowy'!AA1624="olej opałowy",'Sektor mieszkaniowy'!AB1624*'lista, wskaźniki'!$D$24)))))</f>
        <v>390</v>
      </c>
      <c r="AK1624" s="1111"/>
      <c r="AL1624" s="954"/>
      <c r="AM1624" s="20">
        <f>IF(AA1624="węgiel",AF1624*1/3.6*'lista, wskaźniki'!$F$20,IF(AA1624="drewno",AF1624*1/3.6*'lista, wskaźniki'!$F$22,IF(AA1624="pellet",AF1624*1/3.6*'lista, wskaźniki'!$F$23,IF(AA1624="gaz z sieci",AF1624*1/3.6*'lista, wskaźniki'!$F$21,IF(AA1624="olej opałowy",AF1624*1/3.6*'lista, wskaźniki'!$F$24,0)))))</f>
        <v>0</v>
      </c>
      <c r="AN1624" s="20">
        <f>IF(AA1624="węgiel",AF1624*'lista, wskaźniki'!$E$42,IF(AA1624="drewno",AF1624*'lista, wskaźniki'!$G$42,IF(AA1624="pellet",AF1624*'lista, wskaźniki'!$H$42,IF(AA1624="gaz z sieci",AF1624*'lista, wskaźniki'!$F$42,IF(AA1624="olej opałowy",AF1624*'lista, wskaźniki'!$I$42,0)))))</f>
        <v>0.18856799999999999</v>
      </c>
      <c r="AO1624" s="20">
        <f>IF(AA1624="węgiel",AF1624*'lista, wskaźniki'!$E$43,IF(AA1624="drewno",AF1624*'lista, wskaźniki'!$G$43,IF(AA1624="pellet",AF1624*'lista, wskaźniki'!$H$43,IF(AA1624="gaz z sieci",AF1624*'lista, wskaźniki'!$F$43,IF(AA1624="olej opałowy",AF1624*'lista, wskaźniki'!$I$43,0)))))</f>
        <v>0.18856799999999999</v>
      </c>
      <c r="AP1624" s="20">
        <f>IF(AA1624="węgiel",AF1624*'lista, wskaźniki'!$E$44,IF(AA1624="drewno",AF1624*'lista, wskaźniki'!$G$44,IF(AA1624="pellet",AF1624*'lista, wskaźniki'!$H$44,IF(AA1624="gaz z sieci",AF1624*'lista, wskaźniki'!$F$44,IF(AA1624="olej opałowy",AF1624*'lista, wskaźniki'!$I$44,0)))))</f>
        <v>5.8199999999999998E-5</v>
      </c>
      <c r="AQ1624" s="20" t="b">
        <f>IF(Z1624="gaz",AH1624*1/3.6*'lista, wskaźniki'!$F$21,IF(Z1624="energia elektryczna",AH1624*1/3.6*'lista, wskaźniki'!$F$26))</f>
        <v>0</v>
      </c>
      <c r="AR1624" s="20" t="b">
        <f>IF(Z1624="gaz",AH1624*'lista, wskaźniki'!$F$42,IF(Z1624="energia elektryczna",AH1624*0))</f>
        <v>0</v>
      </c>
      <c r="AS1624" s="20" t="b">
        <f>IF(Z1624="gaz",AH1624*'lista, wskaźniki'!$F$43,IF(Z1624="energia elektryczna",AH1624*0))</f>
        <v>0</v>
      </c>
      <c r="AT1624" s="20" t="b">
        <f>IF(Z1624="gaz",AH1624*'lista, wskaźniki'!$F$44,IF(Z1624="energia elektryczna",AH1624*0))</f>
        <v>0</v>
      </c>
      <c r="AU1624" s="20">
        <f>AI1624*1/3.6*'lista, wskaźniki'!$F$21</f>
        <v>0</v>
      </c>
      <c r="AV1624" s="20">
        <f>AI1624*'lista, wskaźniki'!$F$42</f>
        <v>0</v>
      </c>
      <c r="AW1624" s="20">
        <f>AI1624*'lista, wskaźniki'!$F$43</f>
        <v>0</v>
      </c>
      <c r="AX1624" s="20">
        <f>AI1624*'lista, wskaźniki'!$F$44</f>
        <v>0</v>
      </c>
      <c r="AY1624" s="20">
        <f>AK1624*'lista, wskaźniki'!$F$26</f>
        <v>0</v>
      </c>
      <c r="AZ1624" s="20">
        <f t="shared" si="729"/>
        <v>0</v>
      </c>
      <c r="BA1624" s="20">
        <f t="shared" si="730"/>
        <v>0.18856799999999999</v>
      </c>
      <c r="BB1624" s="20">
        <f t="shared" si="731"/>
        <v>0.18856799999999999</v>
      </c>
      <c r="BC1624" s="20">
        <f t="shared" si="732"/>
        <v>5.8199999999999998E-5</v>
      </c>
      <c r="BD1624" s="954"/>
      <c r="BE1624" s="954"/>
      <c r="BF1624" s="954"/>
      <c r="BG1624" s="954"/>
      <c r="BH1624" s="83"/>
      <c r="BI1624" s="954"/>
      <c r="BJ1624" s="83"/>
      <c r="BK1624" s="954"/>
      <c r="BL1624" s="83"/>
      <c r="BM1624" s="83"/>
      <c r="BN1624" s="83"/>
      <c r="BO1624" s="83"/>
      <c r="BP1624" s="83"/>
      <c r="BQ1624" s="83"/>
      <c r="BR1624" s="83"/>
      <c r="BS1624" s="1105"/>
      <c r="BT1624" s="1105"/>
      <c r="BU1624" s="1105"/>
      <c r="BV1624" s="1105"/>
      <c r="BW1624" s="1105"/>
      <c r="BX1624" s="1105"/>
      <c r="BY1624" s="1108"/>
      <c r="CA1624" s="365" t="b">
        <f t="shared" si="733"/>
        <v>0</v>
      </c>
      <c r="CB1624" s="365">
        <f t="shared" si="734"/>
        <v>232.8</v>
      </c>
      <c r="CC1624" s="365" t="b">
        <f t="shared" si="735"/>
        <v>0</v>
      </c>
      <c r="CD1624" s="365" t="b">
        <f t="shared" si="736"/>
        <v>0</v>
      </c>
      <c r="CE1624" s="365" t="b">
        <f t="shared" si="737"/>
        <v>0</v>
      </c>
      <c r="CF1624" s="365" t="b">
        <f t="shared" si="738"/>
        <v>0</v>
      </c>
      <c r="CG1624" s="365" t="b">
        <f t="shared" si="739"/>
        <v>0</v>
      </c>
      <c r="CH1624" s="365" t="b">
        <f t="shared" si="740"/>
        <v>0</v>
      </c>
      <c r="CI1624" s="72" t="b">
        <f t="shared" si="741"/>
        <v>0</v>
      </c>
      <c r="CJ1624" s="72">
        <f t="shared" si="742"/>
        <v>232.8</v>
      </c>
      <c r="CK1624" s="72" t="b">
        <f t="shared" si="743"/>
        <v>0</v>
      </c>
      <c r="CL1624" s="72">
        <f t="shared" si="744"/>
        <v>0</v>
      </c>
      <c r="CM1624" s="72" t="b">
        <f t="shared" si="745"/>
        <v>0</v>
      </c>
      <c r="CN1624" s="72" t="b">
        <f t="shared" si="746"/>
        <v>0</v>
      </c>
      <c r="CP1624" s="13">
        <f t="shared" si="747"/>
        <v>0</v>
      </c>
      <c r="CQ1624" s="13" t="b">
        <f t="shared" si="748"/>
        <v>0</v>
      </c>
      <c r="CR1624" s="13" t="b">
        <f t="shared" si="749"/>
        <v>0</v>
      </c>
      <c r="CS1624" s="13" t="b">
        <f t="shared" si="755"/>
        <v>0</v>
      </c>
      <c r="CT1624" s="13" t="b">
        <f t="shared" si="754"/>
        <v>0</v>
      </c>
      <c r="CU1624" s="13" t="b">
        <f t="shared" si="727"/>
        <v>0</v>
      </c>
      <c r="CV1624" s="13" t="b">
        <f t="shared" si="750"/>
        <v>0</v>
      </c>
      <c r="CW1624" s="13" t="b">
        <f t="shared" si="751"/>
        <v>0</v>
      </c>
      <c r="CX1624" s="13" t="b">
        <f t="shared" si="752"/>
        <v>0</v>
      </c>
      <c r="CY1624" s="13" t="b">
        <f t="shared" si="753"/>
        <v>0</v>
      </c>
    </row>
    <row r="1625" spans="1:103" ht="15" thickBot="1">
      <c r="A1625" s="932"/>
      <c r="B1625" s="954"/>
      <c r="C1625" s="954"/>
      <c r="D1625" s="954"/>
      <c r="E1625" s="954"/>
      <c r="F1625" s="954"/>
      <c r="G1625" s="954"/>
      <c r="H1625" s="954"/>
      <c r="I1625" s="954"/>
      <c r="J1625" s="954"/>
      <c r="K1625" s="954"/>
      <c r="L1625" s="954"/>
      <c r="M1625" s="954"/>
      <c r="N1625" s="954"/>
      <c r="O1625" s="954"/>
      <c r="P1625" s="954"/>
      <c r="Q1625" s="941"/>
      <c r="R1625" s="954"/>
      <c r="S1625" s="954"/>
      <c r="T1625" s="954"/>
      <c r="U1625" s="954"/>
      <c r="V1625" s="954"/>
      <c r="W1625" s="83"/>
      <c r="X1625" s="83"/>
      <c r="Y1625" s="83"/>
      <c r="Z1625" s="83"/>
      <c r="AA1625" s="83" t="s">
        <v>50</v>
      </c>
      <c r="AB1625" s="84"/>
      <c r="AC1625" s="84"/>
      <c r="AD1625" s="83"/>
      <c r="AE1625" s="954"/>
      <c r="AF1625" s="334">
        <f t="shared" si="728"/>
        <v>0</v>
      </c>
      <c r="AG1625" s="272">
        <f>IF(R1625="kompletna",Q1625*J1625*0.0036*'lista, wskaźniki'!$F$13, IF(R1625="częściowa",Q1625*J1625*0.0036*'lista, wskaźniki'!$F$14, IF(R1625="brak",Q1625*J1625*0.0036*'lista, wskaźniki'!$F$15,)))</f>
        <v>0</v>
      </c>
      <c r="AH1625" s="334">
        <f>IF(Y1625="inne",K1625*'lista, wskaźniki'!$E$35,IF(Y1625="to samo źródło",0,IF(Y1625=0,0)))</f>
        <v>0</v>
      </c>
      <c r="AI1625" s="334" t="b">
        <f>IF(AA1625="gaz z sieci",AC1625*'lista, wskaźniki'!$D$21)</f>
        <v>0</v>
      </c>
      <c r="AJ1625" s="272">
        <f>IF(AA1625="węgiel",AB1625*'lista, wskaźniki'!$D$20, IF('Sektor mieszkaniowy'!AA1625="drewno",'Sektor mieszkaniowy'!AB1625*'lista, wskaźniki'!$D$22,IF('Sektor mieszkaniowy'!AA1625="pellet",AB1625*'lista, wskaźniki'!$D$23,IF('Sektor mieszkaniowy'!AA1625="gaz z sieci",AB1625*'lista, wskaźniki'!$D$21,IF('Sektor mieszkaniowy'!AA1625="olej opałowy",'Sektor mieszkaniowy'!AB1625*'lista, wskaźniki'!$D$24)))))</f>
        <v>0</v>
      </c>
      <c r="AK1625" s="1111"/>
      <c r="AL1625" s="954"/>
      <c r="AM1625" s="20">
        <f>IF(AA1625="węgiel",AF1625*1/3.6*'lista, wskaźniki'!$F$20,IF(AA1625="drewno",AF1625*1/3.6*'lista, wskaźniki'!$F$22,IF(AA1625="pellet",AF1625*1/3.6*'lista, wskaźniki'!$F$23,IF(AA1625="gaz z sieci",AF1625*1/3.6*'lista, wskaźniki'!$F$21,IF(AA1625="olej opałowy",AF1625*1/3.6*'lista, wskaźniki'!$F$24,0)))))</f>
        <v>0</v>
      </c>
      <c r="AN1625" s="20">
        <f>IF(AA1625="węgiel",AF1625*'lista, wskaźniki'!$E$42,IF(AA1625="drewno",AF1625*'lista, wskaźniki'!$G$42,IF(AA1625="pellet",AF1625*'lista, wskaźniki'!$H$42,IF(AA1625="gaz z sieci",AF1625*'lista, wskaźniki'!$F$42,IF(AA1625="olej opałowy",AF1625*'lista, wskaźniki'!$I$42,0)))))</f>
        <v>0</v>
      </c>
      <c r="AO1625" s="20">
        <f>IF(AA1625="węgiel",AF1625*'lista, wskaźniki'!$E$43,IF(AA1625="drewno",AF1625*'lista, wskaźniki'!$G$43,IF(AA1625="pellet",AF1625*'lista, wskaźniki'!$H$43,IF(AA1625="gaz z sieci",AF1625*'lista, wskaźniki'!$F$43,IF(AA1625="olej opałowy",AF1625*'lista, wskaźniki'!$I$43,0)))))</f>
        <v>0</v>
      </c>
      <c r="AP1625" s="20">
        <f>IF(AA1625="węgiel",AF1625*'lista, wskaźniki'!$E$44,IF(AA1625="drewno",AF1625*'lista, wskaźniki'!$G$44,IF(AA1625="pellet",AF1625*'lista, wskaźniki'!$H$44,IF(AA1625="gaz z sieci",AF1625*'lista, wskaźniki'!$F$44,IF(AA1625="olej opałowy",AF1625*'lista, wskaźniki'!$I$44,0)))))</f>
        <v>0</v>
      </c>
      <c r="AQ1625" s="20" t="b">
        <f>IF(Z1625="gaz",AH1625*1/3.6*'lista, wskaźniki'!$F$21,IF(Z1625="energia elektryczna",AH1625*1/3.6*'lista, wskaźniki'!$F$26))</f>
        <v>0</v>
      </c>
      <c r="AR1625" s="20" t="b">
        <f>IF(Z1625="gaz",AH1625*'lista, wskaźniki'!$F$42,IF(Z1625="energia elektryczna",AH1625*0))</f>
        <v>0</v>
      </c>
      <c r="AS1625" s="20" t="b">
        <f>IF(Z1625="gaz",AH1625*'lista, wskaźniki'!$F$43,IF(Z1625="energia elektryczna",AH1625*0))</f>
        <v>0</v>
      </c>
      <c r="AT1625" s="20" t="b">
        <f>IF(Z1625="gaz",AH1625*'lista, wskaźniki'!$F$44,IF(Z1625="energia elektryczna",AH1625*0))</f>
        <v>0</v>
      </c>
      <c r="AU1625" s="20">
        <f>AI1625*1/3.6*'lista, wskaźniki'!$F$21</f>
        <v>0</v>
      </c>
      <c r="AV1625" s="20">
        <f>AI1625*'lista, wskaźniki'!$F$42</f>
        <v>0</v>
      </c>
      <c r="AW1625" s="20">
        <f>AI1625*'lista, wskaźniki'!$F$43</f>
        <v>0</v>
      </c>
      <c r="AX1625" s="20">
        <f>AI1625*'lista, wskaźniki'!$F$44</f>
        <v>0</v>
      </c>
      <c r="AY1625" s="20">
        <f>AK1625*'lista, wskaźniki'!$F$26</f>
        <v>0</v>
      </c>
      <c r="AZ1625" s="20">
        <f t="shared" si="729"/>
        <v>0</v>
      </c>
      <c r="BA1625" s="20">
        <f t="shared" si="730"/>
        <v>0</v>
      </c>
      <c r="BB1625" s="20">
        <f t="shared" si="731"/>
        <v>0</v>
      </c>
      <c r="BC1625" s="20">
        <f t="shared" si="732"/>
        <v>0</v>
      </c>
      <c r="BD1625" s="954"/>
      <c r="BE1625" s="954"/>
      <c r="BF1625" s="954"/>
      <c r="BG1625" s="954"/>
      <c r="BH1625" s="83"/>
      <c r="BI1625" s="954"/>
      <c r="BJ1625" s="83"/>
      <c r="BK1625" s="954"/>
      <c r="BL1625" s="83"/>
      <c r="BM1625" s="83"/>
      <c r="BN1625" s="83"/>
      <c r="BO1625" s="83"/>
      <c r="BP1625" s="83"/>
      <c r="BQ1625" s="83"/>
      <c r="BR1625" s="83"/>
      <c r="BS1625" s="1105"/>
      <c r="BT1625" s="1105"/>
      <c r="BU1625" s="1105"/>
      <c r="BV1625" s="1105"/>
      <c r="BW1625" s="1105"/>
      <c r="BX1625" s="1105"/>
      <c r="BY1625" s="1108"/>
      <c r="CA1625" s="365" t="b">
        <f t="shared" si="733"/>
        <v>0</v>
      </c>
      <c r="CB1625" s="365" t="b">
        <f t="shared" si="734"/>
        <v>0</v>
      </c>
      <c r="CC1625" s="365">
        <f t="shared" si="735"/>
        <v>0</v>
      </c>
      <c r="CD1625" s="365" t="b">
        <f t="shared" si="736"/>
        <v>0</v>
      </c>
      <c r="CE1625" s="365" t="b">
        <f t="shared" si="737"/>
        <v>0</v>
      </c>
      <c r="CF1625" s="365" t="b">
        <f t="shared" si="738"/>
        <v>0</v>
      </c>
      <c r="CG1625" s="365" t="b">
        <f t="shared" si="739"/>
        <v>0</v>
      </c>
      <c r="CH1625" s="365" t="b">
        <f t="shared" si="740"/>
        <v>0</v>
      </c>
      <c r="CI1625" s="72" t="b">
        <f t="shared" si="741"/>
        <v>0</v>
      </c>
      <c r="CJ1625" s="72" t="b">
        <f t="shared" si="742"/>
        <v>0</v>
      </c>
      <c r="CK1625" s="72">
        <f t="shared" si="743"/>
        <v>0</v>
      </c>
      <c r="CL1625" s="72">
        <f t="shared" si="744"/>
        <v>0</v>
      </c>
      <c r="CM1625" s="72" t="b">
        <f t="shared" si="745"/>
        <v>0</v>
      </c>
      <c r="CN1625" s="72" t="b">
        <f t="shared" si="746"/>
        <v>0</v>
      </c>
      <c r="CP1625" s="13">
        <f t="shared" si="747"/>
        <v>0</v>
      </c>
      <c r="CQ1625" s="13" t="b">
        <f t="shared" si="748"/>
        <v>0</v>
      </c>
      <c r="CR1625" s="13" t="b">
        <f t="shared" si="749"/>
        <v>0</v>
      </c>
      <c r="CS1625" s="13" t="b">
        <f t="shared" si="755"/>
        <v>0</v>
      </c>
      <c r="CT1625" s="13" t="b">
        <f t="shared" si="754"/>
        <v>0</v>
      </c>
      <c r="CU1625" s="13" t="b">
        <f t="shared" si="727"/>
        <v>0</v>
      </c>
      <c r="CV1625" s="13" t="b">
        <f t="shared" si="750"/>
        <v>0</v>
      </c>
      <c r="CW1625" s="13" t="b">
        <f t="shared" si="751"/>
        <v>0</v>
      </c>
      <c r="CX1625" s="13" t="b">
        <f t="shared" si="752"/>
        <v>0</v>
      </c>
      <c r="CY1625" s="13" t="b">
        <f t="shared" si="753"/>
        <v>0</v>
      </c>
    </row>
    <row r="1626" spans="1:103" ht="15" thickBot="1">
      <c r="A1626" s="932"/>
      <c r="B1626" s="954"/>
      <c r="C1626" s="954"/>
      <c r="D1626" s="954"/>
      <c r="E1626" s="954"/>
      <c r="F1626" s="954"/>
      <c r="G1626" s="954"/>
      <c r="H1626" s="954"/>
      <c r="I1626" s="954"/>
      <c r="J1626" s="954"/>
      <c r="K1626" s="954"/>
      <c r="L1626" s="954"/>
      <c r="M1626" s="954"/>
      <c r="N1626" s="954"/>
      <c r="O1626" s="954"/>
      <c r="P1626" s="954"/>
      <c r="Q1626" s="941"/>
      <c r="R1626" s="954"/>
      <c r="S1626" s="954"/>
      <c r="T1626" s="954"/>
      <c r="U1626" s="954"/>
      <c r="V1626" s="954"/>
      <c r="W1626" s="83"/>
      <c r="X1626" s="83"/>
      <c r="Y1626" s="83"/>
      <c r="Z1626" s="83"/>
      <c r="AA1626" s="83" t="s">
        <v>38</v>
      </c>
      <c r="AB1626" s="84"/>
      <c r="AC1626" s="84"/>
      <c r="AD1626" s="83"/>
      <c r="AE1626" s="954"/>
      <c r="AF1626" s="334">
        <f t="shared" si="728"/>
        <v>0</v>
      </c>
      <c r="AG1626" s="272">
        <f>IF(R1626="kompletna",Q1626*J1626*0.0036*'lista, wskaźniki'!$F$13, IF(R1626="częściowa",Q1626*J1626*0.0036*'lista, wskaźniki'!$F$14, IF(R1626="brak",Q1626*J1626*0.0036*'lista, wskaźniki'!$F$15,)))</f>
        <v>0</v>
      </c>
      <c r="AH1626" s="334">
        <f>IF(Y1626="inne",K1626*'lista, wskaźniki'!$E$35,IF(Y1626="to samo źródło",0,IF(Y1626=0,0)))</f>
        <v>0</v>
      </c>
      <c r="AI1626" s="334">
        <f>IF(AA1626="gaz z sieci",AC1626*'lista, wskaźniki'!$D$21)</f>
        <v>0</v>
      </c>
      <c r="AJ1626" s="272">
        <f>IF(AA1626="węgiel",AB1626*'lista, wskaźniki'!$D$20, IF('Sektor mieszkaniowy'!AA1626="drewno",'Sektor mieszkaniowy'!AB1626*'lista, wskaźniki'!$D$22,IF('Sektor mieszkaniowy'!AA1626="pellet",AB1626*'lista, wskaźniki'!$D$23,IF('Sektor mieszkaniowy'!AA1626="gaz z sieci",AB1626*'lista, wskaźniki'!$D$21,IF('Sektor mieszkaniowy'!AA1626="olej opałowy",'Sektor mieszkaniowy'!AB1626*'lista, wskaźniki'!$D$24)))))</f>
        <v>0</v>
      </c>
      <c r="AK1626" s="1111"/>
      <c r="AL1626" s="954"/>
      <c r="AM1626" s="20">
        <f>IF(AA1626="węgiel",AF1626*1/3.6*'lista, wskaźniki'!$F$20,IF(AA1626="drewno",AF1626*1/3.6*'lista, wskaźniki'!$F$22,IF(AA1626="pellet",AF1626*1/3.6*'lista, wskaźniki'!$F$23,IF(AA1626="gaz z sieci",AF1626*1/3.6*'lista, wskaźniki'!$F$21,IF(AA1626="olej opałowy",AF1626*1/3.6*'lista, wskaźniki'!$F$24,0)))))</f>
        <v>0</v>
      </c>
      <c r="AN1626" s="20">
        <f>IF(AA1626="węgiel",AF1626*'lista, wskaźniki'!$E$42,IF(AA1626="drewno",AF1626*'lista, wskaźniki'!$G$42,IF(AA1626="pellet",AF1626*'lista, wskaźniki'!$H$42,IF(AA1626="gaz z sieci",AF1626*'lista, wskaźniki'!$F$42,IF(AA1626="olej opałowy",AF1626*'lista, wskaźniki'!$I$42,0)))))</f>
        <v>0</v>
      </c>
      <c r="AO1626" s="20">
        <f>IF(AA1626="węgiel",AF1626*'lista, wskaźniki'!$E$43,IF(AA1626="drewno",AF1626*'lista, wskaźniki'!$G$43,IF(AA1626="pellet",AF1626*'lista, wskaźniki'!$H$43,IF(AA1626="gaz z sieci",AF1626*'lista, wskaźniki'!$F$43,IF(AA1626="olej opałowy",AF1626*'lista, wskaźniki'!$I$43,0)))))</f>
        <v>0</v>
      </c>
      <c r="AP1626" s="20">
        <f>IF(AA1626="węgiel",AF1626*'lista, wskaźniki'!$E$44,IF(AA1626="drewno",AF1626*'lista, wskaźniki'!$G$44,IF(AA1626="pellet",AF1626*'lista, wskaźniki'!$H$44,IF(AA1626="gaz z sieci",AF1626*'lista, wskaźniki'!$F$44,IF(AA1626="olej opałowy",AF1626*'lista, wskaźniki'!$I$44,0)))))</f>
        <v>0</v>
      </c>
      <c r="AQ1626" s="20" t="b">
        <f>IF(Z1626="gaz",AH1626*1/3.6*'lista, wskaźniki'!$F$21,IF(Z1626="energia elektryczna",AH1626*1/3.6*'lista, wskaźniki'!$F$26))</f>
        <v>0</v>
      </c>
      <c r="AR1626" s="20" t="b">
        <f>IF(Z1626="gaz",AH1626*'lista, wskaźniki'!$F$42,IF(Z1626="energia elektryczna",AH1626*0))</f>
        <v>0</v>
      </c>
      <c r="AS1626" s="20" t="b">
        <f>IF(Z1626="gaz",AH1626*'lista, wskaźniki'!$F$43,IF(Z1626="energia elektryczna",AH1626*0))</f>
        <v>0</v>
      </c>
      <c r="AT1626" s="20" t="b">
        <f>IF(Z1626="gaz",AH1626*'lista, wskaźniki'!$F$44,IF(Z1626="energia elektryczna",AH1626*0))</f>
        <v>0</v>
      </c>
      <c r="AU1626" s="20">
        <f>AI1626*1/3.6*'lista, wskaźniki'!$F$21</f>
        <v>0</v>
      </c>
      <c r="AV1626" s="20">
        <f>AI1626*'lista, wskaźniki'!$F$42</f>
        <v>0</v>
      </c>
      <c r="AW1626" s="20">
        <f>AI1626*'lista, wskaźniki'!$F$43</f>
        <v>0</v>
      </c>
      <c r="AX1626" s="20">
        <f>AI1626*'lista, wskaźniki'!$F$44</f>
        <v>0</v>
      </c>
      <c r="AY1626" s="20">
        <f>AK1626*'lista, wskaźniki'!$F$26</f>
        <v>0</v>
      </c>
      <c r="AZ1626" s="20">
        <f t="shared" si="729"/>
        <v>0</v>
      </c>
      <c r="BA1626" s="20">
        <f t="shared" si="730"/>
        <v>0</v>
      </c>
      <c r="BB1626" s="20">
        <f t="shared" si="731"/>
        <v>0</v>
      </c>
      <c r="BC1626" s="20">
        <f t="shared" si="732"/>
        <v>0</v>
      </c>
      <c r="BD1626" s="954"/>
      <c r="BE1626" s="954"/>
      <c r="BF1626" s="954"/>
      <c r="BG1626" s="954"/>
      <c r="BH1626" s="83"/>
      <c r="BI1626" s="954"/>
      <c r="BJ1626" s="83"/>
      <c r="BK1626" s="954"/>
      <c r="BL1626" s="83"/>
      <c r="BM1626" s="83"/>
      <c r="BN1626" s="83"/>
      <c r="BO1626" s="83"/>
      <c r="BP1626" s="83"/>
      <c r="BQ1626" s="83"/>
      <c r="BR1626" s="83"/>
      <c r="BS1626" s="1105"/>
      <c r="BT1626" s="1105"/>
      <c r="BU1626" s="1105"/>
      <c r="BV1626" s="1105"/>
      <c r="BW1626" s="1105"/>
      <c r="BX1626" s="1105"/>
      <c r="BY1626" s="1108"/>
      <c r="CA1626" s="365" t="b">
        <f t="shared" si="733"/>
        <v>0</v>
      </c>
      <c r="CB1626" s="365" t="b">
        <f t="shared" si="734"/>
        <v>0</v>
      </c>
      <c r="CC1626" s="365" t="b">
        <f t="shared" si="735"/>
        <v>0</v>
      </c>
      <c r="CD1626" s="365">
        <f t="shared" si="736"/>
        <v>0</v>
      </c>
      <c r="CE1626" s="365" t="b">
        <f t="shared" si="737"/>
        <v>0</v>
      </c>
      <c r="CF1626" s="365" t="b">
        <f t="shared" si="738"/>
        <v>0</v>
      </c>
      <c r="CG1626" s="365" t="b">
        <f t="shared" si="739"/>
        <v>0</v>
      </c>
      <c r="CH1626" s="365">
        <f t="shared" si="740"/>
        <v>0</v>
      </c>
      <c r="CI1626" s="72" t="b">
        <f t="shared" si="741"/>
        <v>0</v>
      </c>
      <c r="CJ1626" s="72" t="b">
        <f t="shared" si="742"/>
        <v>0</v>
      </c>
      <c r="CK1626" s="72" t="b">
        <f t="shared" si="743"/>
        <v>0</v>
      </c>
      <c r="CL1626" s="72">
        <f t="shared" si="744"/>
        <v>0</v>
      </c>
      <c r="CM1626" s="72" t="b">
        <f t="shared" si="745"/>
        <v>0</v>
      </c>
      <c r="CN1626" s="72" t="b">
        <f t="shared" si="746"/>
        <v>0</v>
      </c>
      <c r="CP1626" s="13">
        <f t="shared" si="747"/>
        <v>0</v>
      </c>
      <c r="CQ1626" s="13" t="b">
        <f t="shared" si="748"/>
        <v>0</v>
      </c>
      <c r="CR1626" s="13" t="b">
        <f t="shared" si="749"/>
        <v>0</v>
      </c>
      <c r="CS1626" s="13" t="b">
        <f t="shared" si="755"/>
        <v>0</v>
      </c>
      <c r="CT1626" s="13" t="b">
        <f t="shared" si="754"/>
        <v>0</v>
      </c>
      <c r="CU1626" s="13" t="b">
        <f t="shared" si="727"/>
        <v>0</v>
      </c>
      <c r="CV1626" s="13" t="b">
        <f t="shared" si="750"/>
        <v>0</v>
      </c>
      <c r="CW1626" s="13" t="b">
        <f t="shared" si="751"/>
        <v>0</v>
      </c>
      <c r="CX1626" s="13" t="b">
        <f t="shared" si="752"/>
        <v>0</v>
      </c>
      <c r="CY1626" s="13" t="b">
        <f t="shared" si="753"/>
        <v>0</v>
      </c>
    </row>
    <row r="1627" spans="1:103" ht="15" thickBot="1">
      <c r="A1627" s="933"/>
      <c r="B1627" s="955"/>
      <c r="C1627" s="955"/>
      <c r="D1627" s="955"/>
      <c r="E1627" s="955"/>
      <c r="F1627" s="955"/>
      <c r="G1627" s="955"/>
      <c r="H1627" s="955"/>
      <c r="I1627" s="955"/>
      <c r="J1627" s="955"/>
      <c r="K1627" s="955"/>
      <c r="L1627" s="955"/>
      <c r="M1627" s="955"/>
      <c r="N1627" s="955"/>
      <c r="O1627" s="955"/>
      <c r="P1627" s="955"/>
      <c r="Q1627" s="942"/>
      <c r="R1627" s="955"/>
      <c r="S1627" s="955"/>
      <c r="T1627" s="955"/>
      <c r="U1627" s="955"/>
      <c r="V1627" s="955"/>
      <c r="W1627" s="85"/>
      <c r="X1627" s="85"/>
      <c r="Y1627" s="85"/>
      <c r="Z1627" s="85"/>
      <c r="AA1627" s="85" t="s">
        <v>37</v>
      </c>
      <c r="AB1627" s="86"/>
      <c r="AC1627" s="86"/>
      <c r="AD1627" s="85"/>
      <c r="AE1627" s="955"/>
      <c r="AF1627" s="334">
        <f t="shared" si="728"/>
        <v>0</v>
      </c>
      <c r="AG1627" s="272">
        <f>IF(R1627="kompletna",Q1627*J1627*0.0036*'lista, wskaźniki'!$F$13, IF(R1627="częściowa",Q1627*J1627*0.0036*'lista, wskaźniki'!$F$14, IF(R1627="brak",Q1627*J1627*0.0036*'lista, wskaźniki'!$F$15,)))</f>
        <v>0</v>
      </c>
      <c r="AH1627" s="334">
        <f>IF(Y1627="inne",K1627*'lista, wskaźniki'!$E$35,IF(Y1627="to samo źródło",0,IF(Y1627=0,0)))</f>
        <v>0</v>
      </c>
      <c r="AI1627" s="334" t="b">
        <f>IF(AA1627="gaz z sieci",AC1627*'lista, wskaźniki'!$D$21)</f>
        <v>0</v>
      </c>
      <c r="AJ1627" s="272">
        <f>IF(AA1627="węgiel",AB1627*'lista, wskaźniki'!$D$20, IF('Sektor mieszkaniowy'!AA1627="drewno",'Sektor mieszkaniowy'!AB1627*'lista, wskaźniki'!$D$22,IF('Sektor mieszkaniowy'!AA1627="pellet",AB1627*'lista, wskaźniki'!$D$23,IF('Sektor mieszkaniowy'!AA1627="gaz z sieci",AB1627*'lista, wskaźniki'!$D$21,IF('Sektor mieszkaniowy'!AA1627="olej opałowy",'Sektor mieszkaniowy'!AB1627*'lista, wskaźniki'!$D$24)))))</f>
        <v>0</v>
      </c>
      <c r="AK1627" s="1112"/>
      <c r="AL1627" s="955"/>
      <c r="AM1627" s="20">
        <f>IF(AA1627="węgiel",AF1627*1/3.6*'lista, wskaźniki'!$F$20,IF(AA1627="drewno",AF1627*1/3.6*'lista, wskaźniki'!$F$22,IF(AA1627="pellet",AF1627*1/3.6*'lista, wskaźniki'!$F$23,IF(AA1627="gaz z sieci",AF1627*1/3.6*'lista, wskaźniki'!$F$21,IF(AA1627="olej opałowy",AF1627*1/3.6*'lista, wskaźniki'!$F$24,0)))))</f>
        <v>0</v>
      </c>
      <c r="AN1627" s="20">
        <f>IF(AA1627="węgiel",AF1627*'lista, wskaźniki'!$E$42,IF(AA1627="drewno",AF1627*'lista, wskaźniki'!$G$42,IF(AA1627="pellet",AF1627*'lista, wskaźniki'!$H$42,IF(AA1627="gaz z sieci",AF1627*'lista, wskaźniki'!$F$42,IF(AA1627="olej opałowy",AF1627*'lista, wskaźniki'!$I$42,0)))))</f>
        <v>0</v>
      </c>
      <c r="AO1627" s="20">
        <f>IF(AA1627="węgiel",AF1627*'lista, wskaźniki'!$E$43,IF(AA1627="drewno",AF1627*'lista, wskaźniki'!$G$43,IF(AA1627="pellet",AF1627*'lista, wskaźniki'!$H$43,IF(AA1627="gaz z sieci",AF1627*'lista, wskaźniki'!$F$43,IF(AA1627="olej opałowy",AF1627*'lista, wskaźniki'!$I$43,0)))))</f>
        <v>0</v>
      </c>
      <c r="AP1627" s="20">
        <f>IF(AA1627="węgiel",AF1627*'lista, wskaźniki'!$E$44,IF(AA1627="drewno",AF1627*'lista, wskaźniki'!$G$44,IF(AA1627="pellet",AF1627*'lista, wskaźniki'!$H$44,IF(AA1627="gaz z sieci",AF1627*'lista, wskaźniki'!$F$44,IF(AA1627="olej opałowy",AF1627*'lista, wskaźniki'!$I$44,0)))))</f>
        <v>0</v>
      </c>
      <c r="AQ1627" s="20" t="b">
        <f>IF(Z1627="gaz",AH1627*1/3.6*'lista, wskaźniki'!$F$21,IF(Z1627="energia elektryczna",AH1627*1/3.6*'lista, wskaźniki'!$F$26))</f>
        <v>0</v>
      </c>
      <c r="AR1627" s="20" t="b">
        <f>IF(Z1627="gaz",AH1627*'lista, wskaźniki'!$F$42,IF(Z1627="energia elektryczna",AH1627*0))</f>
        <v>0</v>
      </c>
      <c r="AS1627" s="20" t="b">
        <f>IF(Z1627="gaz",AH1627*'lista, wskaźniki'!$F$43,IF(Z1627="energia elektryczna",AH1627*0))</f>
        <v>0</v>
      </c>
      <c r="AT1627" s="20" t="b">
        <f>IF(Z1627="gaz",AH1627*'lista, wskaźniki'!$F$44,IF(Z1627="energia elektryczna",AH1627*0))</f>
        <v>0</v>
      </c>
      <c r="AU1627" s="20">
        <f>AI1627*1/3.6*'lista, wskaźniki'!$F$21</f>
        <v>0</v>
      </c>
      <c r="AV1627" s="20">
        <f>AI1627*'lista, wskaźniki'!$F$42</f>
        <v>0</v>
      </c>
      <c r="AW1627" s="20">
        <f>AI1627*'lista, wskaźniki'!$F$43</f>
        <v>0</v>
      </c>
      <c r="AX1627" s="20">
        <f>AI1627*'lista, wskaźniki'!$F$44</f>
        <v>0</v>
      </c>
      <c r="AY1627" s="20">
        <f>AK1627*'lista, wskaźniki'!$F$26</f>
        <v>0</v>
      </c>
      <c r="AZ1627" s="20">
        <f t="shared" si="729"/>
        <v>0</v>
      </c>
      <c r="BA1627" s="20">
        <f t="shared" si="730"/>
        <v>0</v>
      </c>
      <c r="BB1627" s="20">
        <f t="shared" si="731"/>
        <v>0</v>
      </c>
      <c r="BC1627" s="20">
        <f t="shared" si="732"/>
        <v>0</v>
      </c>
      <c r="BD1627" s="955"/>
      <c r="BE1627" s="955"/>
      <c r="BF1627" s="955"/>
      <c r="BG1627" s="955"/>
      <c r="BH1627" s="85"/>
      <c r="BI1627" s="955"/>
      <c r="BJ1627" s="85"/>
      <c r="BK1627" s="955"/>
      <c r="BL1627" s="85"/>
      <c r="BM1627" s="85"/>
      <c r="BN1627" s="85"/>
      <c r="BO1627" s="85"/>
      <c r="BP1627" s="85"/>
      <c r="BQ1627" s="85"/>
      <c r="BR1627" s="85"/>
      <c r="BS1627" s="1106"/>
      <c r="BT1627" s="1106"/>
      <c r="BU1627" s="1106"/>
      <c r="BV1627" s="1106"/>
      <c r="BW1627" s="1106"/>
      <c r="BX1627" s="1106"/>
      <c r="BY1627" s="1109"/>
      <c r="CA1627" s="365" t="b">
        <f t="shared" si="733"/>
        <v>0</v>
      </c>
      <c r="CB1627" s="365" t="b">
        <f t="shared" si="734"/>
        <v>0</v>
      </c>
      <c r="CC1627" s="365" t="b">
        <f t="shared" si="735"/>
        <v>0</v>
      </c>
      <c r="CD1627" s="365" t="b">
        <f t="shared" si="736"/>
        <v>0</v>
      </c>
      <c r="CE1627" s="365">
        <f t="shared" si="737"/>
        <v>0</v>
      </c>
      <c r="CF1627" s="365" t="b">
        <f t="shared" si="738"/>
        <v>0</v>
      </c>
      <c r="CG1627" s="365" t="b">
        <f t="shared" si="739"/>
        <v>0</v>
      </c>
      <c r="CH1627" s="365" t="b">
        <f t="shared" si="740"/>
        <v>0</v>
      </c>
      <c r="CI1627" s="72" t="b">
        <f t="shared" si="741"/>
        <v>0</v>
      </c>
      <c r="CJ1627" s="72" t="b">
        <f t="shared" si="742"/>
        <v>0</v>
      </c>
      <c r="CK1627" s="72" t="b">
        <f t="shared" si="743"/>
        <v>0</v>
      </c>
      <c r="CL1627" s="72">
        <f t="shared" si="744"/>
        <v>0</v>
      </c>
      <c r="CM1627" s="72">
        <f t="shared" si="745"/>
        <v>0</v>
      </c>
      <c r="CN1627" s="72" t="b">
        <f t="shared" si="746"/>
        <v>0</v>
      </c>
      <c r="CP1627" s="13">
        <f t="shared" si="747"/>
        <v>0</v>
      </c>
      <c r="CQ1627" s="13" t="b">
        <f t="shared" si="748"/>
        <v>0</v>
      </c>
      <c r="CR1627" s="13" t="b">
        <f t="shared" si="749"/>
        <v>0</v>
      </c>
      <c r="CS1627" s="13" t="b">
        <f t="shared" si="755"/>
        <v>0</v>
      </c>
      <c r="CT1627" s="13" t="b">
        <f t="shared" si="754"/>
        <v>0</v>
      </c>
      <c r="CU1627" s="13" t="b">
        <f t="shared" si="727"/>
        <v>0</v>
      </c>
      <c r="CV1627" s="13" t="b">
        <f t="shared" si="750"/>
        <v>0</v>
      </c>
      <c r="CW1627" s="13" t="b">
        <f t="shared" si="751"/>
        <v>0</v>
      </c>
      <c r="CX1627" s="13" t="b">
        <f t="shared" si="752"/>
        <v>0</v>
      </c>
      <c r="CY1627" s="13" t="b">
        <f t="shared" si="753"/>
        <v>0</v>
      </c>
    </row>
    <row r="1628" spans="1:103" ht="15" thickBot="1">
      <c r="A1628" s="931">
        <v>326</v>
      </c>
      <c r="B1628" s="953" t="s">
        <v>215</v>
      </c>
      <c r="C1628" s="953">
        <v>38</v>
      </c>
      <c r="D1628" s="953" t="s">
        <v>3</v>
      </c>
      <c r="E1628" s="953" t="s">
        <v>5</v>
      </c>
      <c r="F1628" s="953"/>
      <c r="G1628" s="953"/>
      <c r="H1628" s="953"/>
      <c r="I1628" s="953" t="s">
        <v>10</v>
      </c>
      <c r="J1628" s="953">
        <v>60</v>
      </c>
      <c r="K1628" s="953">
        <v>1</v>
      </c>
      <c r="L1628" s="953" t="s">
        <v>16</v>
      </c>
      <c r="M1628" s="953"/>
      <c r="N1628" s="953" t="s">
        <v>16</v>
      </c>
      <c r="O1628" s="953"/>
      <c r="P1628" s="953" t="s">
        <v>16</v>
      </c>
      <c r="Q1628" s="940">
        <f>IF(I1628="&lt;1966",'lista, wskaźniki'!$G$4,IF(I1628="1967-1985",'lista, wskaźniki'!$G$5,IF(I1628="1986-1992",'lista, wskaźniki'!$G$6,IF(I1628="1993-1996",'lista, wskaźniki'!$G$7,IF(I1628="&gt;1997",'lista, wskaźniki'!$G$8,IF(I1628=0,'lista, wskaźniki'!$G$4))))))</f>
        <v>290</v>
      </c>
      <c r="R1628" s="953" t="s">
        <v>21</v>
      </c>
      <c r="S1628" s="953" t="s">
        <v>31</v>
      </c>
      <c r="T1628" s="953"/>
      <c r="U1628" s="953"/>
      <c r="V1628" s="953"/>
      <c r="W1628" s="81" t="s">
        <v>35</v>
      </c>
      <c r="X1628" s="81" t="s">
        <v>39</v>
      </c>
      <c r="Y1628" s="81" t="s">
        <v>42</v>
      </c>
      <c r="Z1628" s="81"/>
      <c r="AA1628" s="81" t="s">
        <v>35</v>
      </c>
      <c r="AB1628" s="82">
        <v>2.5</v>
      </c>
      <c r="AC1628" s="82"/>
      <c r="AD1628" s="81">
        <v>1600</v>
      </c>
      <c r="AE1628" s="953">
        <v>2</v>
      </c>
      <c r="AF1628" s="334">
        <f t="shared" si="728"/>
        <v>47.079499999999996</v>
      </c>
      <c r="AG1628" s="272">
        <f>IF(R1628="kompletna",Q1628*J1628*0.0036*'lista, wskaźniki'!$F$13, IF(R1628="częściowa",Q1628*J1628*0.0036*'lista, wskaźniki'!$F$14, IF(R1628="brak",Q1628*J1628*0.0036*'lista, wskaźniki'!$F$15,)))</f>
        <v>37.583999999999996</v>
      </c>
      <c r="AH1628" s="334">
        <f>IF(Y1628="inne",K1628*'lista, wskaźniki'!$E$35,IF(Y1628="to samo źródło",0,IF(Y1628=0,0)))</f>
        <v>0</v>
      </c>
      <c r="AI1628" s="334" t="b">
        <f>IF(AA1628="gaz z sieci",AC1628*'lista, wskaźniki'!$D$21)</f>
        <v>0</v>
      </c>
      <c r="AJ1628" s="272">
        <f>IF(AA1628="węgiel",AB1628*'lista, wskaźniki'!$D$20, IF('Sektor mieszkaniowy'!AA1628="drewno",'Sektor mieszkaniowy'!AB1628*'lista, wskaźniki'!$D$22,IF('Sektor mieszkaniowy'!AA1628="pellet",AB1628*'lista, wskaźniki'!$D$23,IF('Sektor mieszkaniowy'!AA1628="gaz z sieci",AB1628*'lista, wskaźniki'!$D$21,IF('Sektor mieszkaniowy'!AA1628="olej opałowy",'Sektor mieszkaniowy'!AB1628*'lista, wskaźniki'!$D$24)))))</f>
        <v>56.574999999999996</v>
      </c>
      <c r="AK1628" s="1110">
        <f>AL1628/'lista, wskaźniki'!$A$127</f>
        <v>2.7692307692307692</v>
      </c>
      <c r="AL1628" s="953">
        <v>1800</v>
      </c>
      <c r="AM1628" s="20">
        <f>IF(AA1628="węgiel",AF1628*1/3.6*'lista, wskaźniki'!$F$20,IF(AA1628="drewno",AF1628*1/3.6*'lista, wskaźniki'!$F$22,IF(AA1628="pellet",AF1628*1/3.6*'lista, wskaźniki'!$F$23,IF(AA1628="gaz z sieci",AF1628*1/3.6*'lista, wskaźniki'!$F$21,IF(AA1628="olej opałowy",AF1628*1/3.6*'lista, wskaźniki'!$F$24,0)))))</f>
        <v>4.4598410349999993</v>
      </c>
      <c r="AN1628" s="20">
        <f>IF(AA1628="węgiel",AF1628*'lista, wskaźniki'!$E$42,IF(AA1628="drewno",AF1628*'lista, wskaźniki'!$G$42,IF(AA1628="pellet",AF1628*'lista, wskaźniki'!$H$42,IF(AA1628="gaz z sieci",AF1628*'lista, wskaźniki'!$F$42,IF(AA1628="olej opałowy",AF1628*'lista, wskaźniki'!$I$42,0)))))</f>
        <v>1.789021E-2</v>
      </c>
      <c r="AO1628" s="20">
        <f>IF(AA1628="węgiel",AF1628*'lista, wskaźniki'!$E$43,IF(AA1628="drewno",AF1628*'lista, wskaźniki'!$G$43,IF(AA1628="pellet",AF1628*'lista, wskaźniki'!$H$43,IF(AA1628="gaz z sieci",AF1628*'lista, wskaźniki'!$F$43,IF(AA1628="olej opałowy",AF1628*'lista, wskaźniki'!$I$43,0)))))</f>
        <v>1.6948620000000001E-2</v>
      </c>
      <c r="AP1628" s="20">
        <f>IF(AA1628="węgiel",AF1628*'lista, wskaźniki'!$E$44,IF(AA1628="drewno",AF1628*'lista, wskaźniki'!$G$44,IF(AA1628="pellet",AF1628*'lista, wskaźniki'!$H$44,IF(AA1628="gaz z sieci",AF1628*'lista, wskaźniki'!$F$44,IF(AA1628="olej opałowy",AF1628*'lista, wskaźniki'!$I$44,0)))))</f>
        <v>1.2711464999999999E-5</v>
      </c>
      <c r="AQ1628" s="20" t="b">
        <f>IF(Z1628="gaz",AH1628*1/3.6*'lista, wskaźniki'!$F$21,IF(Z1628="energia elektryczna",AH1628*1/3.6*'lista, wskaźniki'!$F$26))</f>
        <v>0</v>
      </c>
      <c r="AR1628" s="20" t="b">
        <f>IF(Z1628="gaz",AH1628*'lista, wskaźniki'!$F$42,IF(Z1628="energia elektryczna",AH1628*0))</f>
        <v>0</v>
      </c>
      <c r="AS1628" s="20" t="b">
        <f>IF(Z1628="gaz",AH1628*'lista, wskaźniki'!$F$43,IF(Z1628="energia elektryczna",AH1628*0))</f>
        <v>0</v>
      </c>
      <c r="AT1628" s="20" t="b">
        <f>IF(Z1628="gaz",AH1628*'lista, wskaźniki'!$F$44,IF(Z1628="energia elektryczna",AH1628*0))</f>
        <v>0</v>
      </c>
      <c r="AU1628" s="20">
        <f>AI1628*1/3.6*'lista, wskaźniki'!$F$21</f>
        <v>0</v>
      </c>
      <c r="AV1628" s="20">
        <f>AI1628*'lista, wskaźniki'!$F$42</f>
        <v>0</v>
      </c>
      <c r="AW1628" s="20">
        <f>AI1628*'lista, wskaźniki'!$F$43</f>
        <v>0</v>
      </c>
      <c r="AX1628" s="20">
        <f>AI1628*'lista, wskaźniki'!$F$44</f>
        <v>0</v>
      </c>
      <c r="AY1628" s="20">
        <f>AK1628*'lista, wskaźniki'!$F$26</f>
        <v>2.4646153846153847</v>
      </c>
      <c r="AZ1628" s="20">
        <f t="shared" si="729"/>
        <v>6.9244564196153835</v>
      </c>
      <c r="BA1628" s="20">
        <f t="shared" si="730"/>
        <v>1.789021E-2</v>
      </c>
      <c r="BB1628" s="20">
        <f t="shared" si="731"/>
        <v>1.6948620000000001E-2</v>
      </c>
      <c r="BC1628" s="20">
        <f t="shared" si="732"/>
        <v>1.2711464999999999E-5</v>
      </c>
      <c r="BD1628" s="953" t="s">
        <v>17</v>
      </c>
      <c r="BE1628" s="953" t="s">
        <v>17</v>
      </c>
      <c r="BF1628" s="953" t="s">
        <v>17</v>
      </c>
      <c r="BG1628" s="953" t="s">
        <v>17</v>
      </c>
      <c r="BH1628" s="81"/>
      <c r="BI1628" s="953" t="s">
        <v>17</v>
      </c>
      <c r="BJ1628" s="81"/>
      <c r="BK1628" s="953" t="s">
        <v>17</v>
      </c>
      <c r="BL1628" s="81"/>
      <c r="BM1628" s="81"/>
      <c r="BN1628" s="81"/>
      <c r="BO1628" s="81" t="s">
        <v>17</v>
      </c>
      <c r="BP1628" s="81"/>
      <c r="BQ1628" s="81"/>
      <c r="BR1628" s="81"/>
      <c r="BS1628" s="1104"/>
      <c r="BT1628" s="1104"/>
      <c r="BU1628" s="1104"/>
      <c r="BV1628" s="1104"/>
      <c r="BW1628" s="1104"/>
      <c r="BX1628" s="1104"/>
      <c r="BY1628" s="1107"/>
      <c r="CA1628" s="365">
        <f t="shared" si="733"/>
        <v>47.079499999999996</v>
      </c>
      <c r="CB1628" s="365" t="b">
        <f t="shared" si="734"/>
        <v>0</v>
      </c>
      <c r="CC1628" s="365" t="b">
        <f t="shared" si="735"/>
        <v>0</v>
      </c>
      <c r="CD1628" s="365" t="b">
        <f t="shared" si="736"/>
        <v>0</v>
      </c>
      <c r="CE1628" s="365" t="b">
        <f t="shared" si="737"/>
        <v>0</v>
      </c>
      <c r="CF1628" s="365" t="b">
        <f t="shared" si="738"/>
        <v>0</v>
      </c>
      <c r="CG1628" s="365" t="b">
        <f t="shared" si="739"/>
        <v>0</v>
      </c>
      <c r="CH1628" s="365" t="b">
        <f t="shared" si="740"/>
        <v>0</v>
      </c>
      <c r="CI1628" s="72">
        <f t="shared" si="741"/>
        <v>47.079499999999996</v>
      </c>
      <c r="CJ1628" s="72" t="b">
        <f t="shared" si="742"/>
        <v>0</v>
      </c>
      <c r="CK1628" s="72" t="b">
        <f t="shared" si="743"/>
        <v>0</v>
      </c>
      <c r="CL1628" s="72">
        <f t="shared" si="744"/>
        <v>0</v>
      </c>
      <c r="CM1628" s="72" t="b">
        <f t="shared" si="745"/>
        <v>0</v>
      </c>
      <c r="CN1628" s="72" t="b">
        <f t="shared" si="746"/>
        <v>0</v>
      </c>
      <c r="CP1628" s="13">
        <f t="shared" si="747"/>
        <v>60</v>
      </c>
      <c r="CQ1628" s="13">
        <f t="shared" si="748"/>
        <v>60</v>
      </c>
      <c r="CR1628" s="13" t="b">
        <f t="shared" si="749"/>
        <v>0</v>
      </c>
      <c r="CS1628" s="13" t="b">
        <f t="shared" si="755"/>
        <v>0</v>
      </c>
      <c r="CT1628" s="13" t="b">
        <f t="shared" si="754"/>
        <v>0</v>
      </c>
      <c r="CU1628" s="13" t="b">
        <f t="shared" si="727"/>
        <v>0</v>
      </c>
      <c r="CV1628" s="13" t="b">
        <f t="shared" si="750"/>
        <v>0</v>
      </c>
      <c r="CW1628" s="13" t="b">
        <f t="shared" si="751"/>
        <v>0</v>
      </c>
      <c r="CX1628" s="13" t="b">
        <f t="shared" si="752"/>
        <v>0</v>
      </c>
      <c r="CY1628" s="13" t="b">
        <f t="shared" si="753"/>
        <v>0</v>
      </c>
    </row>
    <row r="1629" spans="1:103" ht="15" thickBot="1">
      <c r="A1629" s="932"/>
      <c r="B1629" s="954"/>
      <c r="C1629" s="954"/>
      <c r="D1629" s="954"/>
      <c r="E1629" s="954"/>
      <c r="F1629" s="954"/>
      <c r="G1629" s="954"/>
      <c r="H1629" s="954"/>
      <c r="I1629" s="954"/>
      <c r="J1629" s="954"/>
      <c r="K1629" s="954"/>
      <c r="L1629" s="954"/>
      <c r="M1629" s="954"/>
      <c r="N1629" s="954"/>
      <c r="O1629" s="954"/>
      <c r="P1629" s="954"/>
      <c r="Q1629" s="941"/>
      <c r="R1629" s="954"/>
      <c r="S1629" s="954"/>
      <c r="T1629" s="954"/>
      <c r="U1629" s="954"/>
      <c r="V1629" s="954"/>
      <c r="W1629" s="20" t="s">
        <v>36</v>
      </c>
      <c r="X1629" s="83" t="s">
        <v>195</v>
      </c>
      <c r="Y1629" s="83"/>
      <c r="Z1629" s="83"/>
      <c r="AA1629" s="83" t="s">
        <v>36</v>
      </c>
      <c r="AB1629" s="84">
        <v>1.5</v>
      </c>
      <c r="AC1629" s="84"/>
      <c r="AD1629" s="83">
        <v>800</v>
      </c>
      <c r="AE1629" s="954"/>
      <c r="AF1629" s="334">
        <f>IF(AG1629&gt;0,(AJ1629+AG1629/2)/2,AJ1629)</f>
        <v>21.094999999999999</v>
      </c>
      <c r="AG1629" s="272">
        <v>37.58</v>
      </c>
      <c r="AH1629" s="334">
        <f>IF(Y1629="inne",K1629*'lista, wskaźniki'!$E$35,IF(Y1629="to samo źródło",0,IF(Y1629=0,0)))</f>
        <v>0</v>
      </c>
      <c r="AI1629" s="334" t="b">
        <f>IF(AA1629="gaz z sieci",AC1629*'lista, wskaźniki'!$D$21)</f>
        <v>0</v>
      </c>
      <c r="AJ1629" s="272">
        <f>IF(AA1629="węgiel",AB1629*'lista, wskaźniki'!$D$20, IF('Sektor mieszkaniowy'!AA1629="drewno",'Sektor mieszkaniowy'!AB1629*'lista, wskaźniki'!$D$22,IF('Sektor mieszkaniowy'!AA1629="pellet",AB1629*'lista, wskaźniki'!$D$23,IF('Sektor mieszkaniowy'!AA1629="gaz z sieci",AB1629*'lista, wskaźniki'!$D$21,IF('Sektor mieszkaniowy'!AA1629="olej opałowy",'Sektor mieszkaniowy'!AB1629*'lista, wskaźniki'!$D$24)))))</f>
        <v>23.4</v>
      </c>
      <c r="AK1629" s="1111"/>
      <c r="AL1629" s="954"/>
      <c r="AM1629" s="20">
        <f>IF(AA1629="węgiel",AF1629*1/3.6*'lista, wskaźniki'!$F$20,IF(AA1629="drewno",AF1629*1/3.6*'lista, wskaźniki'!$F$22,IF(AA1629="pellet",AF1629*1/3.6*'lista, wskaźniki'!$F$23,IF(AA1629="gaz z sieci",AF1629*1/3.6*'lista, wskaźniki'!$F$21,IF(AA1629="olej opałowy",AF1629*1/3.6*'lista, wskaźniki'!$F$24,0)))))</f>
        <v>0</v>
      </c>
      <c r="AN1629" s="20">
        <f>IF(AA1629="węgiel",AF1629*'lista, wskaźniki'!$E$42,IF(AA1629="drewno",AF1629*'lista, wskaźniki'!$G$42,IF(AA1629="pellet",AF1629*'lista, wskaźniki'!$H$42,IF(AA1629="gaz z sieci",AF1629*'lista, wskaźniki'!$F$42,IF(AA1629="olej opałowy",AF1629*'lista, wskaźniki'!$I$42,0)))))</f>
        <v>1.7086949999999997E-2</v>
      </c>
      <c r="AO1629" s="20">
        <f>IF(AA1629="węgiel",AF1629*'lista, wskaźniki'!$E$43,IF(AA1629="drewno",AF1629*'lista, wskaźniki'!$G$43,IF(AA1629="pellet",AF1629*'lista, wskaźniki'!$H$43,IF(AA1629="gaz z sieci",AF1629*'lista, wskaźniki'!$F$43,IF(AA1629="olej opałowy",AF1629*'lista, wskaźniki'!$I$43,0)))))</f>
        <v>1.7086949999999997E-2</v>
      </c>
      <c r="AP1629" s="20">
        <f>IF(AA1629="węgiel",AF1629*'lista, wskaźniki'!$E$44,IF(AA1629="drewno",AF1629*'lista, wskaźniki'!$G$44,IF(AA1629="pellet",AF1629*'lista, wskaźniki'!$H$44,IF(AA1629="gaz z sieci",AF1629*'lista, wskaźniki'!$F$44,IF(AA1629="olej opałowy",AF1629*'lista, wskaźniki'!$I$44,0)))))</f>
        <v>5.2737499999999993E-6</v>
      </c>
      <c r="AQ1629" s="20" t="b">
        <f>IF(Z1629="gaz",AH1629*1/3.6*'lista, wskaźniki'!$F$21,IF(Z1629="energia elektryczna",AH1629*1/3.6*'lista, wskaźniki'!$F$26))</f>
        <v>0</v>
      </c>
      <c r="AR1629" s="20" t="b">
        <f>IF(Z1629="gaz",AH1629*'lista, wskaźniki'!$F$42,IF(Z1629="energia elektryczna",AH1629*0))</f>
        <v>0</v>
      </c>
      <c r="AS1629" s="20" t="b">
        <f>IF(Z1629="gaz",AH1629*'lista, wskaźniki'!$F$43,IF(Z1629="energia elektryczna",AH1629*0))</f>
        <v>0</v>
      </c>
      <c r="AT1629" s="20" t="b">
        <f>IF(Z1629="gaz",AH1629*'lista, wskaźniki'!$F$44,IF(Z1629="energia elektryczna",AH1629*0))</f>
        <v>0</v>
      </c>
      <c r="AU1629" s="20">
        <f>AI1629*1/3.6*'lista, wskaźniki'!$F$21</f>
        <v>0</v>
      </c>
      <c r="AV1629" s="20">
        <f>AI1629*'lista, wskaźniki'!$F$42</f>
        <v>0</v>
      </c>
      <c r="AW1629" s="20">
        <f>AI1629*'lista, wskaźniki'!$F$43</f>
        <v>0</v>
      </c>
      <c r="AX1629" s="20">
        <f>AI1629*'lista, wskaźniki'!$F$44</f>
        <v>0</v>
      </c>
      <c r="AY1629" s="20">
        <f>AK1629*'lista, wskaźniki'!$F$26</f>
        <v>0</v>
      </c>
      <c r="AZ1629" s="20">
        <f t="shared" si="729"/>
        <v>0</v>
      </c>
      <c r="BA1629" s="20">
        <f t="shared" si="730"/>
        <v>1.7086949999999997E-2</v>
      </c>
      <c r="BB1629" s="20">
        <f t="shared" si="731"/>
        <v>1.7086949999999997E-2</v>
      </c>
      <c r="BC1629" s="20">
        <f t="shared" si="732"/>
        <v>5.2737499999999993E-6</v>
      </c>
      <c r="BD1629" s="954"/>
      <c r="BE1629" s="954"/>
      <c r="BF1629" s="954"/>
      <c r="BG1629" s="954"/>
      <c r="BH1629" s="83"/>
      <c r="BI1629" s="954"/>
      <c r="BJ1629" s="83"/>
      <c r="BK1629" s="954"/>
      <c r="BL1629" s="83"/>
      <c r="BM1629" s="83"/>
      <c r="BN1629" s="83"/>
      <c r="BO1629" s="83"/>
      <c r="BP1629" s="83"/>
      <c r="BQ1629" s="83"/>
      <c r="BR1629" s="83"/>
      <c r="BS1629" s="1105"/>
      <c r="BT1629" s="1105"/>
      <c r="BU1629" s="1105"/>
      <c r="BV1629" s="1105"/>
      <c r="BW1629" s="1105"/>
      <c r="BX1629" s="1105"/>
      <c r="BY1629" s="1108"/>
      <c r="CA1629" s="365" t="b">
        <f t="shared" si="733"/>
        <v>0</v>
      </c>
      <c r="CB1629" s="365">
        <f t="shared" si="734"/>
        <v>21.094999999999999</v>
      </c>
      <c r="CC1629" s="365" t="b">
        <f t="shared" si="735"/>
        <v>0</v>
      </c>
      <c r="CD1629" s="365" t="b">
        <f t="shared" si="736"/>
        <v>0</v>
      </c>
      <c r="CE1629" s="365" t="b">
        <f t="shared" si="737"/>
        <v>0</v>
      </c>
      <c r="CF1629" s="365" t="b">
        <f t="shared" si="738"/>
        <v>0</v>
      </c>
      <c r="CG1629" s="365" t="b">
        <f t="shared" si="739"/>
        <v>0</v>
      </c>
      <c r="CH1629" s="365" t="b">
        <f t="shared" si="740"/>
        <v>0</v>
      </c>
      <c r="CI1629" s="72" t="b">
        <f t="shared" si="741"/>
        <v>0</v>
      </c>
      <c r="CJ1629" s="72">
        <f t="shared" si="742"/>
        <v>21.094999999999999</v>
      </c>
      <c r="CK1629" s="72" t="b">
        <f t="shared" si="743"/>
        <v>0</v>
      </c>
      <c r="CL1629" s="72">
        <f t="shared" si="744"/>
        <v>0</v>
      </c>
      <c r="CM1629" s="72" t="b">
        <f t="shared" si="745"/>
        <v>0</v>
      </c>
      <c r="CN1629" s="72" t="b">
        <f t="shared" si="746"/>
        <v>0</v>
      </c>
      <c r="CP1629" s="13">
        <f t="shared" si="747"/>
        <v>0</v>
      </c>
      <c r="CQ1629" s="13" t="b">
        <f t="shared" si="748"/>
        <v>0</v>
      </c>
      <c r="CR1629" s="13" t="b">
        <f t="shared" si="749"/>
        <v>0</v>
      </c>
      <c r="CS1629" s="13" t="b">
        <f t="shared" si="755"/>
        <v>0</v>
      </c>
      <c r="CT1629" s="13" t="b">
        <f t="shared" si="754"/>
        <v>0</v>
      </c>
      <c r="CU1629" s="13" t="b">
        <f t="shared" si="727"/>
        <v>0</v>
      </c>
      <c r="CV1629" s="13" t="b">
        <f t="shared" si="750"/>
        <v>0</v>
      </c>
      <c r="CW1629" s="13" t="b">
        <f t="shared" si="751"/>
        <v>0</v>
      </c>
      <c r="CX1629" s="13" t="b">
        <f t="shared" si="752"/>
        <v>0</v>
      </c>
      <c r="CY1629" s="13" t="b">
        <f t="shared" si="753"/>
        <v>0</v>
      </c>
    </row>
    <row r="1630" spans="1:103" ht="15" thickBot="1">
      <c r="A1630" s="932"/>
      <c r="B1630" s="954"/>
      <c r="C1630" s="954"/>
      <c r="D1630" s="954"/>
      <c r="E1630" s="954"/>
      <c r="F1630" s="954"/>
      <c r="G1630" s="954"/>
      <c r="H1630" s="954"/>
      <c r="I1630" s="954"/>
      <c r="J1630" s="954"/>
      <c r="K1630" s="954"/>
      <c r="L1630" s="954"/>
      <c r="M1630" s="954"/>
      <c r="N1630" s="954"/>
      <c r="O1630" s="954"/>
      <c r="P1630" s="954"/>
      <c r="Q1630" s="941"/>
      <c r="R1630" s="954"/>
      <c r="S1630" s="954"/>
      <c r="T1630" s="954"/>
      <c r="U1630" s="954"/>
      <c r="V1630" s="954"/>
      <c r="W1630" s="83"/>
      <c r="X1630" s="83"/>
      <c r="Y1630" s="83"/>
      <c r="Z1630" s="83"/>
      <c r="AA1630" s="83" t="s">
        <v>50</v>
      </c>
      <c r="AB1630" s="84"/>
      <c r="AC1630" s="84"/>
      <c r="AD1630" s="83"/>
      <c r="AE1630" s="954"/>
      <c r="AF1630" s="334">
        <f t="shared" si="728"/>
        <v>0</v>
      </c>
      <c r="AG1630" s="272">
        <f>IF(R1630="kompletna",Q1630*J1630*0.0036*'lista, wskaźniki'!$F$13, IF(R1630="częściowa",Q1630*J1630*0.0036*'lista, wskaźniki'!$F$14, IF(R1630="brak",Q1630*J1630*0.0036*'lista, wskaźniki'!$F$15,)))</f>
        <v>0</v>
      </c>
      <c r="AH1630" s="334">
        <f>IF(Y1630="inne",K1630*'lista, wskaźniki'!$E$35,IF(Y1630="to samo źródło",0,IF(Y1630=0,0)))</f>
        <v>0</v>
      </c>
      <c r="AI1630" s="334" t="b">
        <f>IF(AA1630="gaz z sieci",AC1630*'lista, wskaźniki'!$D$21)</f>
        <v>0</v>
      </c>
      <c r="AJ1630" s="272">
        <f>IF(AA1630="węgiel",AB1630*'lista, wskaźniki'!$D$20, IF('Sektor mieszkaniowy'!AA1630="drewno",'Sektor mieszkaniowy'!AB1630*'lista, wskaźniki'!$D$22,IF('Sektor mieszkaniowy'!AA1630="pellet",AB1630*'lista, wskaźniki'!$D$23,IF('Sektor mieszkaniowy'!AA1630="gaz z sieci",AB1630*'lista, wskaźniki'!$D$21,IF('Sektor mieszkaniowy'!AA1630="olej opałowy",'Sektor mieszkaniowy'!AB1630*'lista, wskaźniki'!$D$24)))))</f>
        <v>0</v>
      </c>
      <c r="AK1630" s="1111"/>
      <c r="AL1630" s="954"/>
      <c r="AM1630" s="20">
        <f>IF(AA1630="węgiel",AF1630*1/3.6*'lista, wskaźniki'!$F$20,IF(AA1630="drewno",AF1630*1/3.6*'lista, wskaźniki'!$F$22,IF(AA1630="pellet",AF1630*1/3.6*'lista, wskaźniki'!$F$23,IF(AA1630="gaz z sieci",AF1630*1/3.6*'lista, wskaźniki'!$F$21,IF(AA1630="olej opałowy",AF1630*1/3.6*'lista, wskaźniki'!$F$24,0)))))</f>
        <v>0</v>
      </c>
      <c r="AN1630" s="20">
        <f>IF(AA1630="węgiel",AF1630*'lista, wskaźniki'!$E$42,IF(AA1630="drewno",AF1630*'lista, wskaźniki'!$G$42,IF(AA1630="pellet",AF1630*'lista, wskaźniki'!$H$42,IF(AA1630="gaz z sieci",AF1630*'lista, wskaźniki'!$F$42,IF(AA1630="olej opałowy",AF1630*'lista, wskaźniki'!$I$42,0)))))</f>
        <v>0</v>
      </c>
      <c r="AO1630" s="20">
        <f>IF(AA1630="węgiel",AF1630*'lista, wskaźniki'!$E$43,IF(AA1630="drewno",AF1630*'lista, wskaźniki'!$G$43,IF(AA1630="pellet",AF1630*'lista, wskaźniki'!$H$43,IF(AA1630="gaz z sieci",AF1630*'lista, wskaźniki'!$F$43,IF(AA1630="olej opałowy",AF1630*'lista, wskaźniki'!$I$43,0)))))</f>
        <v>0</v>
      </c>
      <c r="AP1630" s="20">
        <f>IF(AA1630="węgiel",AF1630*'lista, wskaźniki'!$E$44,IF(AA1630="drewno",AF1630*'lista, wskaźniki'!$G$44,IF(AA1630="pellet",AF1630*'lista, wskaźniki'!$H$44,IF(AA1630="gaz z sieci",AF1630*'lista, wskaźniki'!$F$44,IF(AA1630="olej opałowy",AF1630*'lista, wskaźniki'!$I$44,0)))))</f>
        <v>0</v>
      </c>
      <c r="AQ1630" s="20" t="b">
        <f>IF(Z1630="gaz",AH1630*1/3.6*'lista, wskaźniki'!$F$21,IF(Z1630="energia elektryczna",AH1630*1/3.6*'lista, wskaźniki'!$F$26))</f>
        <v>0</v>
      </c>
      <c r="AR1630" s="20" t="b">
        <f>IF(Z1630="gaz",AH1630*'lista, wskaźniki'!$F$42,IF(Z1630="energia elektryczna",AH1630*0))</f>
        <v>0</v>
      </c>
      <c r="AS1630" s="20" t="b">
        <f>IF(Z1630="gaz",AH1630*'lista, wskaźniki'!$F$43,IF(Z1630="energia elektryczna",AH1630*0))</f>
        <v>0</v>
      </c>
      <c r="AT1630" s="20" t="b">
        <f>IF(Z1630="gaz",AH1630*'lista, wskaźniki'!$F$44,IF(Z1630="energia elektryczna",AH1630*0))</f>
        <v>0</v>
      </c>
      <c r="AU1630" s="20">
        <f>AI1630*1/3.6*'lista, wskaźniki'!$F$21</f>
        <v>0</v>
      </c>
      <c r="AV1630" s="20">
        <f>AI1630*'lista, wskaźniki'!$F$42</f>
        <v>0</v>
      </c>
      <c r="AW1630" s="20">
        <f>AI1630*'lista, wskaźniki'!$F$43</f>
        <v>0</v>
      </c>
      <c r="AX1630" s="20">
        <f>AI1630*'lista, wskaźniki'!$F$44</f>
        <v>0</v>
      </c>
      <c r="AY1630" s="20">
        <f>AK1630*'lista, wskaźniki'!$F$26</f>
        <v>0</v>
      </c>
      <c r="AZ1630" s="20">
        <f t="shared" si="729"/>
        <v>0</v>
      </c>
      <c r="BA1630" s="20">
        <f t="shared" si="730"/>
        <v>0</v>
      </c>
      <c r="BB1630" s="20">
        <f t="shared" si="731"/>
        <v>0</v>
      </c>
      <c r="BC1630" s="20">
        <f t="shared" si="732"/>
        <v>0</v>
      </c>
      <c r="BD1630" s="954"/>
      <c r="BE1630" s="954"/>
      <c r="BF1630" s="954"/>
      <c r="BG1630" s="954"/>
      <c r="BH1630" s="83"/>
      <c r="BI1630" s="954"/>
      <c r="BJ1630" s="83"/>
      <c r="BK1630" s="954"/>
      <c r="BL1630" s="83"/>
      <c r="BM1630" s="83"/>
      <c r="BN1630" s="83"/>
      <c r="BO1630" s="83"/>
      <c r="BP1630" s="83"/>
      <c r="BQ1630" s="83"/>
      <c r="BR1630" s="83"/>
      <c r="BS1630" s="1105"/>
      <c r="BT1630" s="1105"/>
      <c r="BU1630" s="1105"/>
      <c r="BV1630" s="1105"/>
      <c r="BW1630" s="1105"/>
      <c r="BX1630" s="1105"/>
      <c r="BY1630" s="1108"/>
      <c r="CA1630" s="365" t="b">
        <f t="shared" si="733"/>
        <v>0</v>
      </c>
      <c r="CB1630" s="365" t="b">
        <f t="shared" si="734"/>
        <v>0</v>
      </c>
      <c r="CC1630" s="365">
        <f t="shared" si="735"/>
        <v>0</v>
      </c>
      <c r="CD1630" s="365" t="b">
        <f t="shared" si="736"/>
        <v>0</v>
      </c>
      <c r="CE1630" s="365" t="b">
        <f t="shared" si="737"/>
        <v>0</v>
      </c>
      <c r="CF1630" s="365" t="b">
        <f t="shared" si="738"/>
        <v>0</v>
      </c>
      <c r="CG1630" s="365" t="b">
        <f t="shared" si="739"/>
        <v>0</v>
      </c>
      <c r="CH1630" s="365" t="b">
        <f t="shared" si="740"/>
        <v>0</v>
      </c>
      <c r="CI1630" s="72" t="b">
        <f t="shared" si="741"/>
        <v>0</v>
      </c>
      <c r="CJ1630" s="72" t="b">
        <f t="shared" si="742"/>
        <v>0</v>
      </c>
      <c r="CK1630" s="72">
        <f t="shared" si="743"/>
        <v>0</v>
      </c>
      <c r="CL1630" s="72">
        <f t="shared" si="744"/>
        <v>0</v>
      </c>
      <c r="CM1630" s="72" t="b">
        <f t="shared" si="745"/>
        <v>0</v>
      </c>
      <c r="CN1630" s="72" t="b">
        <f t="shared" si="746"/>
        <v>0</v>
      </c>
      <c r="CP1630" s="13">
        <f t="shared" si="747"/>
        <v>0</v>
      </c>
      <c r="CQ1630" s="13" t="b">
        <f t="shared" si="748"/>
        <v>0</v>
      </c>
      <c r="CR1630" s="13" t="b">
        <f t="shared" si="749"/>
        <v>0</v>
      </c>
      <c r="CS1630" s="13" t="b">
        <f t="shared" si="755"/>
        <v>0</v>
      </c>
      <c r="CT1630" s="13" t="b">
        <f t="shared" si="754"/>
        <v>0</v>
      </c>
      <c r="CU1630" s="13" t="b">
        <f t="shared" si="727"/>
        <v>0</v>
      </c>
      <c r="CV1630" s="13" t="b">
        <f t="shared" si="750"/>
        <v>0</v>
      </c>
      <c r="CW1630" s="13" t="b">
        <f t="shared" si="751"/>
        <v>0</v>
      </c>
      <c r="CX1630" s="13" t="b">
        <f t="shared" si="752"/>
        <v>0</v>
      </c>
      <c r="CY1630" s="13" t="b">
        <f t="shared" si="753"/>
        <v>0</v>
      </c>
    </row>
    <row r="1631" spans="1:103" ht="15" thickBot="1">
      <c r="A1631" s="932"/>
      <c r="B1631" s="954"/>
      <c r="C1631" s="954"/>
      <c r="D1631" s="954"/>
      <c r="E1631" s="954"/>
      <c r="F1631" s="954"/>
      <c r="G1631" s="954"/>
      <c r="H1631" s="954"/>
      <c r="I1631" s="954"/>
      <c r="J1631" s="954"/>
      <c r="K1631" s="954"/>
      <c r="L1631" s="954"/>
      <c r="M1631" s="954"/>
      <c r="N1631" s="954"/>
      <c r="O1631" s="954"/>
      <c r="P1631" s="954"/>
      <c r="Q1631" s="941"/>
      <c r="R1631" s="954"/>
      <c r="S1631" s="954"/>
      <c r="T1631" s="954"/>
      <c r="U1631" s="954"/>
      <c r="V1631" s="954"/>
      <c r="W1631" s="83"/>
      <c r="X1631" s="83"/>
      <c r="Y1631" s="83"/>
      <c r="Z1631" s="83"/>
      <c r="AA1631" s="83" t="s">
        <v>38</v>
      </c>
      <c r="AB1631" s="84"/>
      <c r="AC1631" s="84"/>
      <c r="AD1631" s="83"/>
      <c r="AE1631" s="954"/>
      <c r="AF1631" s="334">
        <f t="shared" si="728"/>
        <v>0</v>
      </c>
      <c r="AG1631" s="272">
        <f>IF(R1631="kompletna",Q1631*J1631*0.0036*'lista, wskaźniki'!$F$13, IF(R1631="częściowa",Q1631*J1631*0.0036*'lista, wskaźniki'!$F$14, IF(R1631="brak",Q1631*J1631*0.0036*'lista, wskaźniki'!$F$15,)))</f>
        <v>0</v>
      </c>
      <c r="AH1631" s="334">
        <f>IF(Y1631="inne",K1631*'lista, wskaźniki'!$E$35,IF(Y1631="to samo źródło",0,IF(Y1631=0,0)))</f>
        <v>0</v>
      </c>
      <c r="AI1631" s="334">
        <f>IF(AA1631="gaz z sieci",AC1631*'lista, wskaźniki'!$D$21)</f>
        <v>0</v>
      </c>
      <c r="AJ1631" s="272">
        <f>IF(AA1631="węgiel",AB1631*'lista, wskaźniki'!$D$20, IF('Sektor mieszkaniowy'!AA1631="drewno",'Sektor mieszkaniowy'!AB1631*'lista, wskaźniki'!$D$22,IF('Sektor mieszkaniowy'!AA1631="pellet",AB1631*'lista, wskaźniki'!$D$23,IF('Sektor mieszkaniowy'!AA1631="gaz z sieci",AB1631*'lista, wskaźniki'!$D$21,IF('Sektor mieszkaniowy'!AA1631="olej opałowy",'Sektor mieszkaniowy'!AB1631*'lista, wskaźniki'!$D$24)))))</f>
        <v>0</v>
      </c>
      <c r="AK1631" s="1111"/>
      <c r="AL1631" s="954"/>
      <c r="AM1631" s="20">
        <f>IF(AA1631="węgiel",AF1631*1/3.6*'lista, wskaźniki'!$F$20,IF(AA1631="drewno",AF1631*1/3.6*'lista, wskaźniki'!$F$22,IF(AA1631="pellet",AF1631*1/3.6*'lista, wskaźniki'!$F$23,IF(AA1631="gaz z sieci",AF1631*1/3.6*'lista, wskaźniki'!$F$21,IF(AA1631="olej opałowy",AF1631*1/3.6*'lista, wskaźniki'!$F$24,0)))))</f>
        <v>0</v>
      </c>
      <c r="AN1631" s="20">
        <f>IF(AA1631="węgiel",AF1631*'lista, wskaźniki'!$E$42,IF(AA1631="drewno",AF1631*'lista, wskaźniki'!$G$42,IF(AA1631="pellet",AF1631*'lista, wskaźniki'!$H$42,IF(AA1631="gaz z sieci",AF1631*'lista, wskaźniki'!$F$42,IF(AA1631="olej opałowy",AF1631*'lista, wskaźniki'!$I$42,0)))))</f>
        <v>0</v>
      </c>
      <c r="AO1631" s="20">
        <f>IF(AA1631="węgiel",AF1631*'lista, wskaźniki'!$E$43,IF(AA1631="drewno",AF1631*'lista, wskaźniki'!$G$43,IF(AA1631="pellet",AF1631*'lista, wskaźniki'!$H$43,IF(AA1631="gaz z sieci",AF1631*'lista, wskaźniki'!$F$43,IF(AA1631="olej opałowy",AF1631*'lista, wskaźniki'!$I$43,0)))))</f>
        <v>0</v>
      </c>
      <c r="AP1631" s="20">
        <f>IF(AA1631="węgiel",AF1631*'lista, wskaźniki'!$E$44,IF(AA1631="drewno",AF1631*'lista, wskaźniki'!$G$44,IF(AA1631="pellet",AF1631*'lista, wskaźniki'!$H$44,IF(AA1631="gaz z sieci",AF1631*'lista, wskaźniki'!$F$44,IF(AA1631="olej opałowy",AF1631*'lista, wskaźniki'!$I$44,0)))))</f>
        <v>0</v>
      </c>
      <c r="AQ1631" s="20" t="b">
        <f>IF(Z1631="gaz",AH1631*1/3.6*'lista, wskaźniki'!$F$21,IF(Z1631="energia elektryczna",AH1631*1/3.6*'lista, wskaźniki'!$F$26))</f>
        <v>0</v>
      </c>
      <c r="AR1631" s="20" t="b">
        <f>IF(Z1631="gaz",AH1631*'lista, wskaźniki'!$F$42,IF(Z1631="energia elektryczna",AH1631*0))</f>
        <v>0</v>
      </c>
      <c r="AS1631" s="20" t="b">
        <f>IF(Z1631="gaz",AH1631*'lista, wskaźniki'!$F$43,IF(Z1631="energia elektryczna",AH1631*0))</f>
        <v>0</v>
      </c>
      <c r="AT1631" s="20" t="b">
        <f>IF(Z1631="gaz",AH1631*'lista, wskaźniki'!$F$44,IF(Z1631="energia elektryczna",AH1631*0))</f>
        <v>0</v>
      </c>
      <c r="AU1631" s="20">
        <f>AI1631*1/3.6*'lista, wskaźniki'!$F$21</f>
        <v>0</v>
      </c>
      <c r="AV1631" s="20">
        <f>AI1631*'lista, wskaźniki'!$F$42</f>
        <v>0</v>
      </c>
      <c r="AW1631" s="20">
        <f>AI1631*'lista, wskaźniki'!$F$43</f>
        <v>0</v>
      </c>
      <c r="AX1631" s="20">
        <f>AI1631*'lista, wskaźniki'!$F$44</f>
        <v>0</v>
      </c>
      <c r="AY1631" s="20">
        <f>AK1631*'lista, wskaźniki'!$F$26</f>
        <v>0</v>
      </c>
      <c r="AZ1631" s="20">
        <f t="shared" si="729"/>
        <v>0</v>
      </c>
      <c r="BA1631" s="20">
        <f t="shared" si="730"/>
        <v>0</v>
      </c>
      <c r="BB1631" s="20">
        <f t="shared" si="731"/>
        <v>0</v>
      </c>
      <c r="BC1631" s="20">
        <f t="shared" si="732"/>
        <v>0</v>
      </c>
      <c r="BD1631" s="954"/>
      <c r="BE1631" s="954"/>
      <c r="BF1631" s="954"/>
      <c r="BG1631" s="954"/>
      <c r="BH1631" s="83"/>
      <c r="BI1631" s="954"/>
      <c r="BJ1631" s="83"/>
      <c r="BK1631" s="954"/>
      <c r="BL1631" s="83"/>
      <c r="BM1631" s="83"/>
      <c r="BN1631" s="83"/>
      <c r="BO1631" s="83"/>
      <c r="BP1631" s="83"/>
      <c r="BQ1631" s="83"/>
      <c r="BR1631" s="83"/>
      <c r="BS1631" s="1105"/>
      <c r="BT1631" s="1105"/>
      <c r="BU1631" s="1105"/>
      <c r="BV1631" s="1105"/>
      <c r="BW1631" s="1105"/>
      <c r="BX1631" s="1105"/>
      <c r="BY1631" s="1108"/>
      <c r="CA1631" s="365" t="b">
        <f t="shared" si="733"/>
        <v>0</v>
      </c>
      <c r="CB1631" s="365" t="b">
        <f t="shared" si="734"/>
        <v>0</v>
      </c>
      <c r="CC1631" s="365" t="b">
        <f t="shared" si="735"/>
        <v>0</v>
      </c>
      <c r="CD1631" s="365">
        <f t="shared" si="736"/>
        <v>0</v>
      </c>
      <c r="CE1631" s="365" t="b">
        <f t="shared" si="737"/>
        <v>0</v>
      </c>
      <c r="CF1631" s="365" t="b">
        <f t="shared" si="738"/>
        <v>0</v>
      </c>
      <c r="CG1631" s="365" t="b">
        <f t="shared" si="739"/>
        <v>0</v>
      </c>
      <c r="CH1631" s="365">
        <f t="shared" si="740"/>
        <v>0</v>
      </c>
      <c r="CI1631" s="72" t="b">
        <f t="shared" si="741"/>
        <v>0</v>
      </c>
      <c r="CJ1631" s="72" t="b">
        <f t="shared" si="742"/>
        <v>0</v>
      </c>
      <c r="CK1631" s="72" t="b">
        <f t="shared" si="743"/>
        <v>0</v>
      </c>
      <c r="CL1631" s="72">
        <f t="shared" si="744"/>
        <v>0</v>
      </c>
      <c r="CM1631" s="72" t="b">
        <f t="shared" si="745"/>
        <v>0</v>
      </c>
      <c r="CN1631" s="72" t="b">
        <f t="shared" si="746"/>
        <v>0</v>
      </c>
      <c r="CP1631" s="13">
        <f t="shared" si="747"/>
        <v>0</v>
      </c>
      <c r="CQ1631" s="13" t="b">
        <f t="shared" si="748"/>
        <v>0</v>
      </c>
      <c r="CR1631" s="13" t="b">
        <f t="shared" si="749"/>
        <v>0</v>
      </c>
      <c r="CS1631" s="13" t="b">
        <f t="shared" si="755"/>
        <v>0</v>
      </c>
      <c r="CT1631" s="13" t="b">
        <f t="shared" si="754"/>
        <v>0</v>
      </c>
      <c r="CU1631" s="13" t="b">
        <f t="shared" ref="CU1631:CU1694" si="756">IF(R1631="kompletna",CT1631,IF(R1631="częściowa",0.5*CT1631,IF(R1631="brak",0*CT1631)))</f>
        <v>0</v>
      </c>
      <c r="CV1631" s="13" t="b">
        <f t="shared" si="750"/>
        <v>0</v>
      </c>
      <c r="CW1631" s="13" t="b">
        <f t="shared" si="751"/>
        <v>0</v>
      </c>
      <c r="CX1631" s="13" t="b">
        <f t="shared" si="752"/>
        <v>0</v>
      </c>
      <c r="CY1631" s="13" t="b">
        <f t="shared" si="753"/>
        <v>0</v>
      </c>
    </row>
    <row r="1632" spans="1:103" ht="15" thickBot="1">
      <c r="A1632" s="933"/>
      <c r="B1632" s="955"/>
      <c r="C1632" s="955"/>
      <c r="D1632" s="955"/>
      <c r="E1632" s="955"/>
      <c r="F1632" s="955"/>
      <c r="G1632" s="955"/>
      <c r="H1632" s="955"/>
      <c r="I1632" s="955"/>
      <c r="J1632" s="955"/>
      <c r="K1632" s="955"/>
      <c r="L1632" s="955"/>
      <c r="M1632" s="955"/>
      <c r="N1632" s="955"/>
      <c r="O1632" s="955"/>
      <c r="P1632" s="955"/>
      <c r="Q1632" s="942"/>
      <c r="R1632" s="955"/>
      <c r="S1632" s="955"/>
      <c r="T1632" s="955"/>
      <c r="U1632" s="955"/>
      <c r="V1632" s="955"/>
      <c r="W1632" s="85"/>
      <c r="X1632" s="85"/>
      <c r="Y1632" s="85"/>
      <c r="Z1632" s="85"/>
      <c r="AA1632" s="85" t="s">
        <v>37</v>
      </c>
      <c r="AB1632" s="86"/>
      <c r="AC1632" s="86"/>
      <c r="AD1632" s="85"/>
      <c r="AE1632" s="955"/>
      <c r="AF1632" s="334">
        <f t="shared" si="728"/>
        <v>0</v>
      </c>
      <c r="AG1632" s="272">
        <f>IF(R1632="kompletna",Q1632*J1632*0.0036*'lista, wskaźniki'!$F$13, IF(R1632="częściowa",Q1632*J1632*0.0036*'lista, wskaźniki'!$F$14, IF(R1632="brak",Q1632*J1632*0.0036*'lista, wskaźniki'!$F$15,)))</f>
        <v>0</v>
      </c>
      <c r="AH1632" s="334">
        <f>IF(Y1632="inne",K1632*'lista, wskaźniki'!$E$35,IF(Y1632="to samo źródło",0,IF(Y1632=0,0)))</f>
        <v>0</v>
      </c>
      <c r="AI1632" s="334" t="b">
        <f>IF(AA1632="gaz z sieci",AC1632*'lista, wskaźniki'!$D$21)</f>
        <v>0</v>
      </c>
      <c r="AJ1632" s="272">
        <f>IF(AA1632="węgiel",AB1632*'lista, wskaźniki'!$D$20, IF('Sektor mieszkaniowy'!AA1632="drewno",'Sektor mieszkaniowy'!AB1632*'lista, wskaźniki'!$D$22,IF('Sektor mieszkaniowy'!AA1632="pellet",AB1632*'lista, wskaźniki'!$D$23,IF('Sektor mieszkaniowy'!AA1632="gaz z sieci",AB1632*'lista, wskaźniki'!$D$21,IF('Sektor mieszkaniowy'!AA1632="olej opałowy",'Sektor mieszkaniowy'!AB1632*'lista, wskaźniki'!$D$24)))))</f>
        <v>0</v>
      </c>
      <c r="AK1632" s="1112"/>
      <c r="AL1632" s="955"/>
      <c r="AM1632" s="20">
        <f>IF(AA1632="węgiel",AF1632*1/3.6*'lista, wskaźniki'!$F$20,IF(AA1632="drewno",AF1632*1/3.6*'lista, wskaźniki'!$F$22,IF(AA1632="pellet",AF1632*1/3.6*'lista, wskaźniki'!$F$23,IF(AA1632="gaz z sieci",AF1632*1/3.6*'lista, wskaźniki'!$F$21,IF(AA1632="olej opałowy",AF1632*1/3.6*'lista, wskaźniki'!$F$24,0)))))</f>
        <v>0</v>
      </c>
      <c r="AN1632" s="20">
        <f>IF(AA1632="węgiel",AF1632*'lista, wskaźniki'!$E$42,IF(AA1632="drewno",AF1632*'lista, wskaźniki'!$G$42,IF(AA1632="pellet",AF1632*'lista, wskaźniki'!$H$42,IF(AA1632="gaz z sieci",AF1632*'lista, wskaźniki'!$F$42,IF(AA1632="olej opałowy",AF1632*'lista, wskaźniki'!$I$42,0)))))</f>
        <v>0</v>
      </c>
      <c r="AO1632" s="20">
        <f>IF(AA1632="węgiel",AF1632*'lista, wskaźniki'!$E$43,IF(AA1632="drewno",AF1632*'lista, wskaźniki'!$G$43,IF(AA1632="pellet",AF1632*'lista, wskaźniki'!$H$43,IF(AA1632="gaz z sieci",AF1632*'lista, wskaźniki'!$F$43,IF(AA1632="olej opałowy",AF1632*'lista, wskaźniki'!$I$43,0)))))</f>
        <v>0</v>
      </c>
      <c r="AP1632" s="20">
        <f>IF(AA1632="węgiel",AF1632*'lista, wskaźniki'!$E$44,IF(AA1632="drewno",AF1632*'lista, wskaźniki'!$G$44,IF(AA1632="pellet",AF1632*'lista, wskaźniki'!$H$44,IF(AA1632="gaz z sieci",AF1632*'lista, wskaźniki'!$F$44,IF(AA1632="olej opałowy",AF1632*'lista, wskaźniki'!$I$44,0)))))</f>
        <v>0</v>
      </c>
      <c r="AQ1632" s="20" t="b">
        <f>IF(Z1632="gaz",AH1632*1/3.6*'lista, wskaźniki'!$F$21,IF(Z1632="energia elektryczna",AH1632*1/3.6*'lista, wskaźniki'!$F$26))</f>
        <v>0</v>
      </c>
      <c r="AR1632" s="20" t="b">
        <f>IF(Z1632="gaz",AH1632*'lista, wskaźniki'!$F$42,IF(Z1632="energia elektryczna",AH1632*0))</f>
        <v>0</v>
      </c>
      <c r="AS1632" s="20" t="b">
        <f>IF(Z1632="gaz",AH1632*'lista, wskaźniki'!$F$43,IF(Z1632="energia elektryczna",AH1632*0))</f>
        <v>0</v>
      </c>
      <c r="AT1632" s="20" t="b">
        <f>IF(Z1632="gaz",AH1632*'lista, wskaźniki'!$F$44,IF(Z1632="energia elektryczna",AH1632*0))</f>
        <v>0</v>
      </c>
      <c r="AU1632" s="20">
        <f>AI1632*1/3.6*'lista, wskaźniki'!$F$21</f>
        <v>0</v>
      </c>
      <c r="AV1632" s="20">
        <f>AI1632*'lista, wskaźniki'!$F$42</f>
        <v>0</v>
      </c>
      <c r="AW1632" s="20">
        <f>AI1632*'lista, wskaźniki'!$F$43</f>
        <v>0</v>
      </c>
      <c r="AX1632" s="20">
        <f>AI1632*'lista, wskaźniki'!$F$44</f>
        <v>0</v>
      </c>
      <c r="AY1632" s="20">
        <f>AK1632*'lista, wskaźniki'!$F$26</f>
        <v>0</v>
      </c>
      <c r="AZ1632" s="20">
        <f t="shared" si="729"/>
        <v>0</v>
      </c>
      <c r="BA1632" s="20">
        <f t="shared" si="730"/>
        <v>0</v>
      </c>
      <c r="BB1632" s="20">
        <f t="shared" si="731"/>
        <v>0</v>
      </c>
      <c r="BC1632" s="20">
        <f t="shared" si="732"/>
        <v>0</v>
      </c>
      <c r="BD1632" s="955"/>
      <c r="BE1632" s="955"/>
      <c r="BF1632" s="955"/>
      <c r="BG1632" s="955"/>
      <c r="BH1632" s="85"/>
      <c r="BI1632" s="955"/>
      <c r="BJ1632" s="85"/>
      <c r="BK1632" s="955"/>
      <c r="BL1632" s="85"/>
      <c r="BM1632" s="85"/>
      <c r="BN1632" s="85"/>
      <c r="BO1632" s="85"/>
      <c r="BP1632" s="85"/>
      <c r="BQ1632" s="85"/>
      <c r="BR1632" s="85"/>
      <c r="BS1632" s="1106"/>
      <c r="BT1632" s="1106"/>
      <c r="BU1632" s="1106"/>
      <c r="BV1632" s="1106"/>
      <c r="BW1632" s="1106"/>
      <c r="BX1632" s="1106"/>
      <c r="BY1632" s="1109"/>
      <c r="CA1632" s="365" t="b">
        <f t="shared" si="733"/>
        <v>0</v>
      </c>
      <c r="CB1632" s="365" t="b">
        <f t="shared" si="734"/>
        <v>0</v>
      </c>
      <c r="CC1632" s="365" t="b">
        <f t="shared" si="735"/>
        <v>0</v>
      </c>
      <c r="CD1632" s="365" t="b">
        <f t="shared" si="736"/>
        <v>0</v>
      </c>
      <c r="CE1632" s="365">
        <f t="shared" si="737"/>
        <v>0</v>
      </c>
      <c r="CF1632" s="365" t="b">
        <f t="shared" si="738"/>
        <v>0</v>
      </c>
      <c r="CG1632" s="365" t="b">
        <f t="shared" si="739"/>
        <v>0</v>
      </c>
      <c r="CH1632" s="365" t="b">
        <f t="shared" si="740"/>
        <v>0</v>
      </c>
      <c r="CI1632" s="72" t="b">
        <f t="shared" si="741"/>
        <v>0</v>
      </c>
      <c r="CJ1632" s="72" t="b">
        <f t="shared" si="742"/>
        <v>0</v>
      </c>
      <c r="CK1632" s="72" t="b">
        <f t="shared" si="743"/>
        <v>0</v>
      </c>
      <c r="CL1632" s="72">
        <f t="shared" si="744"/>
        <v>0</v>
      </c>
      <c r="CM1632" s="72">
        <f t="shared" si="745"/>
        <v>0</v>
      </c>
      <c r="CN1632" s="72" t="b">
        <f t="shared" si="746"/>
        <v>0</v>
      </c>
      <c r="CP1632" s="13">
        <f t="shared" si="747"/>
        <v>0</v>
      </c>
      <c r="CQ1632" s="13" t="b">
        <f t="shared" si="748"/>
        <v>0</v>
      </c>
      <c r="CR1632" s="13" t="b">
        <f t="shared" si="749"/>
        <v>0</v>
      </c>
      <c r="CS1632" s="13" t="b">
        <f t="shared" si="755"/>
        <v>0</v>
      </c>
      <c r="CT1632" s="13" t="b">
        <f t="shared" si="754"/>
        <v>0</v>
      </c>
      <c r="CU1632" s="13" t="b">
        <f t="shared" si="756"/>
        <v>0</v>
      </c>
      <c r="CV1632" s="13" t="b">
        <f t="shared" si="750"/>
        <v>0</v>
      </c>
      <c r="CW1632" s="13" t="b">
        <f t="shared" si="751"/>
        <v>0</v>
      </c>
      <c r="CX1632" s="13" t="b">
        <f t="shared" si="752"/>
        <v>0</v>
      </c>
      <c r="CY1632" s="13" t="b">
        <f t="shared" si="753"/>
        <v>0</v>
      </c>
    </row>
    <row r="1633" spans="1:103" ht="15" thickBot="1">
      <c r="A1633" s="931">
        <v>327</v>
      </c>
      <c r="B1633" s="953" t="s">
        <v>215</v>
      </c>
      <c r="C1633" s="953"/>
      <c r="D1633" s="953" t="s">
        <v>3</v>
      </c>
      <c r="E1633" s="953" t="s">
        <v>5</v>
      </c>
      <c r="F1633" s="953"/>
      <c r="G1633" s="953"/>
      <c r="H1633" s="953"/>
      <c r="I1633" s="953" t="s">
        <v>10</v>
      </c>
      <c r="J1633" s="953"/>
      <c r="K1633" s="953"/>
      <c r="L1633" s="953" t="s">
        <v>16</v>
      </c>
      <c r="M1633" s="953"/>
      <c r="N1633" s="953" t="s">
        <v>17</v>
      </c>
      <c r="O1633" s="953"/>
      <c r="P1633" s="953" t="s">
        <v>17</v>
      </c>
      <c r="Q1633" s="940">
        <f>IF(I1633="&lt;1966",'lista, wskaźniki'!$G$4,IF(I1633="1967-1985",'lista, wskaźniki'!$G$5,IF(I1633="1986-1992",'lista, wskaźniki'!$G$6,IF(I1633="1993-1996",'lista, wskaźniki'!$G$7,IF(I1633="&gt;1997",'lista, wskaźniki'!$G$8,IF(I1633=0,'lista, wskaźniki'!$G$4))))))</f>
        <v>290</v>
      </c>
      <c r="R1633" s="953" t="s">
        <v>23</v>
      </c>
      <c r="S1633" s="953" t="s">
        <v>31</v>
      </c>
      <c r="T1633" s="953"/>
      <c r="U1633" s="953"/>
      <c r="V1633" s="953"/>
      <c r="W1633" s="20" t="s">
        <v>36</v>
      </c>
      <c r="X1633" s="81" t="s">
        <v>195</v>
      </c>
      <c r="Y1633" s="81" t="s">
        <v>42</v>
      </c>
      <c r="Z1633" s="81"/>
      <c r="AA1633" s="81" t="s">
        <v>35</v>
      </c>
      <c r="AB1633" s="82"/>
      <c r="AC1633" s="82"/>
      <c r="AD1633" s="81"/>
      <c r="AE1633" s="953"/>
      <c r="AF1633" s="334">
        <f t="shared" si="728"/>
        <v>0</v>
      </c>
      <c r="AG1633" s="272">
        <f>IF(R1633="kompletna",Q1633*J1633*0.0036*'lista, wskaźniki'!$F$13, IF(R1633="częściowa",Q1633*J1633*0.0036*'lista, wskaźniki'!$F$14, IF(R1633="brak",Q1633*J1633*0.0036*'lista, wskaźniki'!$F$15,)))</f>
        <v>0</v>
      </c>
      <c r="AH1633" s="334">
        <f>IF(Y1633="inne",K1633*'lista, wskaźniki'!$E$35,IF(Y1633="to samo źródło",0,IF(Y1633=0,0)))</f>
        <v>0</v>
      </c>
      <c r="AI1633" s="334" t="b">
        <f>IF(AA1633="gaz z sieci",AC1633*'lista, wskaźniki'!$D$21)</f>
        <v>0</v>
      </c>
      <c r="AJ1633" s="272">
        <f>IF(AA1633="węgiel",AB1633*'lista, wskaźniki'!$D$20, IF('Sektor mieszkaniowy'!AA1633="drewno",'Sektor mieszkaniowy'!AB1633*'lista, wskaźniki'!$D$22,IF('Sektor mieszkaniowy'!AA1633="pellet",AB1633*'lista, wskaźniki'!$D$23,IF('Sektor mieszkaniowy'!AA1633="gaz z sieci",AB1633*'lista, wskaźniki'!$D$21,IF('Sektor mieszkaniowy'!AA1633="olej opałowy",'Sektor mieszkaniowy'!AB1633*'lista, wskaźniki'!$D$24)))))</f>
        <v>0</v>
      </c>
      <c r="AK1633" s="1110">
        <f>AL1633/'lista, wskaźniki'!$A$127</f>
        <v>0.13076923076923078</v>
      </c>
      <c r="AL1633" s="953">
        <v>85</v>
      </c>
      <c r="AM1633" s="20">
        <f>IF(AA1633="węgiel",AF1633*1/3.6*'lista, wskaźniki'!$F$20,IF(AA1633="drewno",AF1633*1/3.6*'lista, wskaźniki'!$F$22,IF(AA1633="pellet",AF1633*1/3.6*'lista, wskaźniki'!$F$23,IF(AA1633="gaz z sieci",AF1633*1/3.6*'lista, wskaźniki'!$F$21,IF(AA1633="olej opałowy",AF1633*1/3.6*'lista, wskaźniki'!$F$24,0)))))</f>
        <v>0</v>
      </c>
      <c r="AN1633" s="20">
        <f>IF(AA1633="węgiel",AF1633*'lista, wskaźniki'!$E$42,IF(AA1633="drewno",AF1633*'lista, wskaźniki'!$G$42,IF(AA1633="pellet",AF1633*'lista, wskaźniki'!$H$42,IF(AA1633="gaz z sieci",AF1633*'lista, wskaźniki'!$F$42,IF(AA1633="olej opałowy",AF1633*'lista, wskaźniki'!$I$42,0)))))</f>
        <v>0</v>
      </c>
      <c r="AO1633" s="20">
        <f>IF(AA1633="węgiel",AF1633*'lista, wskaźniki'!$E$43,IF(AA1633="drewno",AF1633*'lista, wskaźniki'!$G$43,IF(AA1633="pellet",AF1633*'lista, wskaźniki'!$H$43,IF(AA1633="gaz z sieci",AF1633*'lista, wskaźniki'!$F$43,IF(AA1633="olej opałowy",AF1633*'lista, wskaźniki'!$I$43,0)))))</f>
        <v>0</v>
      </c>
      <c r="AP1633" s="20">
        <f>IF(AA1633="węgiel",AF1633*'lista, wskaźniki'!$E$44,IF(AA1633="drewno",AF1633*'lista, wskaźniki'!$G$44,IF(AA1633="pellet",AF1633*'lista, wskaźniki'!$H$44,IF(AA1633="gaz z sieci",AF1633*'lista, wskaźniki'!$F$44,IF(AA1633="olej opałowy",AF1633*'lista, wskaźniki'!$I$44,0)))))</f>
        <v>0</v>
      </c>
      <c r="AQ1633" s="20" t="b">
        <f>IF(Z1633="gaz",AH1633*1/3.6*'lista, wskaźniki'!$F$21,IF(Z1633="energia elektryczna",AH1633*1/3.6*'lista, wskaźniki'!$F$26))</f>
        <v>0</v>
      </c>
      <c r="AR1633" s="20" t="b">
        <f>IF(Z1633="gaz",AH1633*'lista, wskaźniki'!$F$42,IF(Z1633="energia elektryczna",AH1633*0))</f>
        <v>0</v>
      </c>
      <c r="AS1633" s="20" t="b">
        <f>IF(Z1633="gaz",AH1633*'lista, wskaźniki'!$F$43,IF(Z1633="energia elektryczna",AH1633*0))</f>
        <v>0</v>
      </c>
      <c r="AT1633" s="20" t="b">
        <f>IF(Z1633="gaz",AH1633*'lista, wskaźniki'!$F$44,IF(Z1633="energia elektryczna",AH1633*0))</f>
        <v>0</v>
      </c>
      <c r="AU1633" s="20">
        <f>AI1633*1/3.6*'lista, wskaźniki'!$F$21</f>
        <v>0</v>
      </c>
      <c r="AV1633" s="20">
        <f>AI1633*'lista, wskaźniki'!$F$42</f>
        <v>0</v>
      </c>
      <c r="AW1633" s="20">
        <f>AI1633*'lista, wskaźniki'!$F$43</f>
        <v>0</v>
      </c>
      <c r="AX1633" s="20">
        <f>AI1633*'lista, wskaźniki'!$F$44</f>
        <v>0</v>
      </c>
      <c r="AY1633" s="20">
        <f>AK1633*'lista, wskaźniki'!$F$26</f>
        <v>0.11638461538461539</v>
      </c>
      <c r="AZ1633" s="20">
        <f t="shared" si="729"/>
        <v>0.11638461538461539</v>
      </c>
      <c r="BA1633" s="20">
        <f t="shared" si="730"/>
        <v>0</v>
      </c>
      <c r="BB1633" s="20">
        <f t="shared" si="731"/>
        <v>0</v>
      </c>
      <c r="BC1633" s="20">
        <f t="shared" si="732"/>
        <v>0</v>
      </c>
      <c r="BD1633" s="953" t="s">
        <v>17</v>
      </c>
      <c r="BE1633" s="953" t="s">
        <v>17</v>
      </c>
      <c r="BF1633" s="953" t="s">
        <v>17</v>
      </c>
      <c r="BG1633" s="953" t="s">
        <v>17</v>
      </c>
      <c r="BH1633" s="81"/>
      <c r="BI1633" s="953" t="s">
        <v>17</v>
      </c>
      <c r="BJ1633" s="81"/>
      <c r="BK1633" s="953" t="s">
        <v>17</v>
      </c>
      <c r="BL1633" s="81"/>
      <c r="BM1633" s="81"/>
      <c r="BN1633" s="81"/>
      <c r="BO1633" s="81" t="s">
        <v>57</v>
      </c>
      <c r="BP1633" s="81" t="s">
        <v>52</v>
      </c>
      <c r="BQ1633" s="81"/>
      <c r="BR1633" s="81"/>
      <c r="BS1633" s="1104"/>
      <c r="BT1633" s="1104"/>
      <c r="BU1633" s="1104"/>
      <c r="BV1633" s="1104"/>
      <c r="BW1633" s="1104"/>
      <c r="BX1633" s="1104"/>
      <c r="BY1633" s="1107"/>
      <c r="CA1633" s="365">
        <f t="shared" si="733"/>
        <v>0</v>
      </c>
      <c r="CB1633" s="365" t="b">
        <f t="shared" si="734"/>
        <v>0</v>
      </c>
      <c r="CC1633" s="365" t="b">
        <f t="shared" si="735"/>
        <v>0</v>
      </c>
      <c r="CD1633" s="365" t="b">
        <f t="shared" si="736"/>
        <v>0</v>
      </c>
      <c r="CE1633" s="365" t="b">
        <f t="shared" si="737"/>
        <v>0</v>
      </c>
      <c r="CF1633" s="365" t="b">
        <f t="shared" si="738"/>
        <v>0</v>
      </c>
      <c r="CG1633" s="365" t="b">
        <f t="shared" si="739"/>
        <v>0</v>
      </c>
      <c r="CH1633" s="365" t="b">
        <f t="shared" si="740"/>
        <v>0</v>
      </c>
      <c r="CI1633" s="72">
        <f t="shared" si="741"/>
        <v>0</v>
      </c>
      <c r="CJ1633" s="72" t="b">
        <f t="shared" si="742"/>
        <v>0</v>
      </c>
      <c r="CK1633" s="72" t="b">
        <f t="shared" si="743"/>
        <v>0</v>
      </c>
      <c r="CL1633" s="72">
        <f t="shared" si="744"/>
        <v>0</v>
      </c>
      <c r="CM1633" s="72" t="b">
        <f t="shared" si="745"/>
        <v>0</v>
      </c>
      <c r="CN1633" s="72" t="b">
        <f t="shared" si="746"/>
        <v>0</v>
      </c>
      <c r="CP1633" s="13">
        <f t="shared" si="747"/>
        <v>0</v>
      </c>
      <c r="CQ1633" s="13">
        <f t="shared" si="748"/>
        <v>0</v>
      </c>
      <c r="CR1633" s="13" t="b">
        <f t="shared" si="749"/>
        <v>0</v>
      </c>
      <c r="CS1633" s="13">
        <f t="shared" si="755"/>
        <v>0</v>
      </c>
      <c r="CT1633" s="13" t="b">
        <f t="shared" si="754"/>
        <v>0</v>
      </c>
      <c r="CU1633" s="13">
        <f t="shared" si="756"/>
        <v>0</v>
      </c>
      <c r="CV1633" s="13" t="b">
        <f t="shared" si="750"/>
        <v>0</v>
      </c>
      <c r="CW1633" s="13">
        <f t="shared" si="751"/>
        <v>0</v>
      </c>
      <c r="CX1633" s="13" t="b">
        <f t="shared" si="752"/>
        <v>0</v>
      </c>
      <c r="CY1633" s="13">
        <f t="shared" si="753"/>
        <v>0</v>
      </c>
    </row>
    <row r="1634" spans="1:103" ht="15" thickBot="1">
      <c r="A1634" s="932"/>
      <c r="B1634" s="954"/>
      <c r="C1634" s="954"/>
      <c r="D1634" s="954"/>
      <c r="E1634" s="954"/>
      <c r="F1634" s="954"/>
      <c r="G1634" s="954"/>
      <c r="H1634" s="954"/>
      <c r="I1634" s="954"/>
      <c r="J1634" s="954"/>
      <c r="K1634" s="954"/>
      <c r="L1634" s="954"/>
      <c r="M1634" s="954"/>
      <c r="N1634" s="954"/>
      <c r="O1634" s="954"/>
      <c r="P1634" s="954"/>
      <c r="Q1634" s="941"/>
      <c r="R1634" s="954"/>
      <c r="S1634" s="954"/>
      <c r="T1634" s="954"/>
      <c r="U1634" s="954"/>
      <c r="V1634" s="954"/>
      <c r="W1634" s="83"/>
      <c r="X1634" s="83"/>
      <c r="Y1634" s="83"/>
      <c r="Z1634" s="83"/>
      <c r="AA1634" s="83" t="s">
        <v>36</v>
      </c>
      <c r="AB1634" s="84"/>
      <c r="AC1634" s="84"/>
      <c r="AD1634" s="83"/>
      <c r="AE1634" s="954"/>
      <c r="AF1634" s="334">
        <f t="shared" si="728"/>
        <v>0</v>
      </c>
      <c r="AG1634" s="272">
        <f>IF(R1634="kompletna",Q1634*J1634*0.0036*'lista, wskaźniki'!$F$13, IF(R1634="częściowa",Q1634*J1634*0.0036*'lista, wskaźniki'!$F$14, IF(R1634="brak",Q1634*J1634*0.0036*'lista, wskaźniki'!$F$15,)))</f>
        <v>0</v>
      </c>
      <c r="AH1634" s="334">
        <f>IF(Y1634="inne",K1634*'lista, wskaźniki'!$E$35,IF(Y1634="to samo źródło",0,IF(Y1634=0,0)))</f>
        <v>0</v>
      </c>
      <c r="AI1634" s="334" t="b">
        <f>IF(AA1634="gaz z sieci",AC1634*'lista, wskaźniki'!$D$21)</f>
        <v>0</v>
      </c>
      <c r="AJ1634" s="272">
        <f>IF(AA1634="węgiel",AB1634*'lista, wskaźniki'!$D$20, IF('Sektor mieszkaniowy'!AA1634="drewno",'Sektor mieszkaniowy'!AB1634*'lista, wskaźniki'!$D$22,IF('Sektor mieszkaniowy'!AA1634="pellet",AB1634*'lista, wskaźniki'!$D$23,IF('Sektor mieszkaniowy'!AA1634="gaz z sieci",AB1634*'lista, wskaźniki'!$D$21,IF('Sektor mieszkaniowy'!AA1634="olej opałowy",'Sektor mieszkaniowy'!AB1634*'lista, wskaźniki'!$D$24)))))</f>
        <v>0</v>
      </c>
      <c r="AK1634" s="1111"/>
      <c r="AL1634" s="954"/>
      <c r="AM1634" s="20">
        <f>IF(AA1634="węgiel",AF1634*1/3.6*'lista, wskaźniki'!$F$20,IF(AA1634="drewno",AF1634*1/3.6*'lista, wskaźniki'!$F$22,IF(AA1634="pellet",AF1634*1/3.6*'lista, wskaźniki'!$F$23,IF(AA1634="gaz z sieci",AF1634*1/3.6*'lista, wskaźniki'!$F$21,IF(AA1634="olej opałowy",AF1634*1/3.6*'lista, wskaźniki'!$F$24,0)))))</f>
        <v>0</v>
      </c>
      <c r="AN1634" s="20">
        <f>IF(AA1634="węgiel",AF1634*'lista, wskaźniki'!$E$42,IF(AA1634="drewno",AF1634*'lista, wskaźniki'!$G$42,IF(AA1634="pellet",AF1634*'lista, wskaźniki'!$H$42,IF(AA1634="gaz z sieci",AF1634*'lista, wskaźniki'!$F$42,IF(AA1634="olej opałowy",AF1634*'lista, wskaźniki'!$I$42,0)))))</f>
        <v>0</v>
      </c>
      <c r="AO1634" s="20">
        <f>IF(AA1634="węgiel",AF1634*'lista, wskaźniki'!$E$43,IF(AA1634="drewno",AF1634*'lista, wskaźniki'!$G$43,IF(AA1634="pellet",AF1634*'lista, wskaźniki'!$H$43,IF(AA1634="gaz z sieci",AF1634*'lista, wskaźniki'!$F$43,IF(AA1634="olej opałowy",AF1634*'lista, wskaźniki'!$I$43,0)))))</f>
        <v>0</v>
      </c>
      <c r="AP1634" s="20">
        <f>IF(AA1634="węgiel",AF1634*'lista, wskaźniki'!$E$44,IF(AA1634="drewno",AF1634*'lista, wskaźniki'!$G$44,IF(AA1634="pellet",AF1634*'lista, wskaźniki'!$H$44,IF(AA1634="gaz z sieci",AF1634*'lista, wskaźniki'!$F$44,IF(AA1634="olej opałowy",AF1634*'lista, wskaźniki'!$I$44,0)))))</f>
        <v>0</v>
      </c>
      <c r="AQ1634" s="20" t="b">
        <f>IF(Z1634="gaz",AH1634*1/3.6*'lista, wskaźniki'!$F$21,IF(Z1634="energia elektryczna",AH1634*1/3.6*'lista, wskaźniki'!$F$26))</f>
        <v>0</v>
      </c>
      <c r="AR1634" s="20" t="b">
        <f>IF(Z1634="gaz",AH1634*'lista, wskaźniki'!$F$42,IF(Z1634="energia elektryczna",AH1634*0))</f>
        <v>0</v>
      </c>
      <c r="AS1634" s="20" t="b">
        <f>IF(Z1634="gaz",AH1634*'lista, wskaźniki'!$F$43,IF(Z1634="energia elektryczna",AH1634*0))</f>
        <v>0</v>
      </c>
      <c r="AT1634" s="20" t="b">
        <f>IF(Z1634="gaz",AH1634*'lista, wskaźniki'!$F$44,IF(Z1634="energia elektryczna",AH1634*0))</f>
        <v>0</v>
      </c>
      <c r="AU1634" s="20">
        <f>AI1634*1/3.6*'lista, wskaźniki'!$F$21</f>
        <v>0</v>
      </c>
      <c r="AV1634" s="20">
        <f>AI1634*'lista, wskaźniki'!$F$42</f>
        <v>0</v>
      </c>
      <c r="AW1634" s="20">
        <f>AI1634*'lista, wskaźniki'!$F$43</f>
        <v>0</v>
      </c>
      <c r="AX1634" s="20">
        <f>AI1634*'lista, wskaźniki'!$F$44</f>
        <v>0</v>
      </c>
      <c r="AY1634" s="20">
        <f>AK1634*'lista, wskaźniki'!$F$26</f>
        <v>0</v>
      </c>
      <c r="AZ1634" s="20">
        <f t="shared" si="729"/>
        <v>0</v>
      </c>
      <c r="BA1634" s="20">
        <f t="shared" si="730"/>
        <v>0</v>
      </c>
      <c r="BB1634" s="20">
        <f t="shared" si="731"/>
        <v>0</v>
      </c>
      <c r="BC1634" s="20">
        <f t="shared" si="732"/>
        <v>0</v>
      </c>
      <c r="BD1634" s="954"/>
      <c r="BE1634" s="954"/>
      <c r="BF1634" s="954"/>
      <c r="BG1634" s="954"/>
      <c r="BH1634" s="83"/>
      <c r="BI1634" s="954"/>
      <c r="BJ1634" s="83"/>
      <c r="BK1634" s="954"/>
      <c r="BL1634" s="83"/>
      <c r="BM1634" s="83"/>
      <c r="BN1634" s="83"/>
      <c r="BO1634" s="83"/>
      <c r="BP1634" s="83"/>
      <c r="BQ1634" s="83"/>
      <c r="BR1634" s="83"/>
      <c r="BS1634" s="1105"/>
      <c r="BT1634" s="1105"/>
      <c r="BU1634" s="1105"/>
      <c r="BV1634" s="1105"/>
      <c r="BW1634" s="1105"/>
      <c r="BX1634" s="1105"/>
      <c r="BY1634" s="1108"/>
      <c r="CA1634" s="365" t="b">
        <f t="shared" si="733"/>
        <v>0</v>
      </c>
      <c r="CB1634" s="365">
        <f t="shared" si="734"/>
        <v>0</v>
      </c>
      <c r="CC1634" s="365" t="b">
        <f t="shared" si="735"/>
        <v>0</v>
      </c>
      <c r="CD1634" s="365" t="b">
        <f t="shared" si="736"/>
        <v>0</v>
      </c>
      <c r="CE1634" s="365" t="b">
        <f t="shared" si="737"/>
        <v>0</v>
      </c>
      <c r="CF1634" s="365" t="b">
        <f t="shared" si="738"/>
        <v>0</v>
      </c>
      <c r="CG1634" s="365" t="b">
        <f t="shared" si="739"/>
        <v>0</v>
      </c>
      <c r="CH1634" s="365" t="b">
        <f t="shared" si="740"/>
        <v>0</v>
      </c>
      <c r="CI1634" s="72" t="b">
        <f t="shared" si="741"/>
        <v>0</v>
      </c>
      <c r="CJ1634" s="72">
        <f t="shared" si="742"/>
        <v>0</v>
      </c>
      <c r="CK1634" s="72" t="b">
        <f t="shared" si="743"/>
        <v>0</v>
      </c>
      <c r="CL1634" s="72">
        <f t="shared" si="744"/>
        <v>0</v>
      </c>
      <c r="CM1634" s="72" t="b">
        <f t="shared" si="745"/>
        <v>0</v>
      </c>
      <c r="CN1634" s="72" t="b">
        <f t="shared" si="746"/>
        <v>0</v>
      </c>
      <c r="CP1634" s="13">
        <f t="shared" si="747"/>
        <v>0</v>
      </c>
      <c r="CQ1634" s="13" t="b">
        <f t="shared" si="748"/>
        <v>0</v>
      </c>
      <c r="CR1634" s="13" t="b">
        <f t="shared" si="749"/>
        <v>0</v>
      </c>
      <c r="CS1634" s="13" t="b">
        <f t="shared" si="755"/>
        <v>0</v>
      </c>
      <c r="CT1634" s="13" t="b">
        <f t="shared" si="754"/>
        <v>0</v>
      </c>
      <c r="CU1634" s="13" t="b">
        <f t="shared" si="756"/>
        <v>0</v>
      </c>
      <c r="CV1634" s="13" t="b">
        <f t="shared" si="750"/>
        <v>0</v>
      </c>
      <c r="CW1634" s="13" t="b">
        <f t="shared" si="751"/>
        <v>0</v>
      </c>
      <c r="CX1634" s="13" t="b">
        <f t="shared" si="752"/>
        <v>0</v>
      </c>
      <c r="CY1634" s="13" t="b">
        <f t="shared" si="753"/>
        <v>0</v>
      </c>
    </row>
    <row r="1635" spans="1:103" ht="15" thickBot="1">
      <c r="A1635" s="932"/>
      <c r="B1635" s="954"/>
      <c r="C1635" s="954"/>
      <c r="D1635" s="954"/>
      <c r="E1635" s="954"/>
      <c r="F1635" s="954"/>
      <c r="G1635" s="954"/>
      <c r="H1635" s="954"/>
      <c r="I1635" s="954"/>
      <c r="J1635" s="954"/>
      <c r="K1635" s="954"/>
      <c r="L1635" s="954"/>
      <c r="M1635" s="954"/>
      <c r="N1635" s="954"/>
      <c r="O1635" s="954"/>
      <c r="P1635" s="954"/>
      <c r="Q1635" s="941"/>
      <c r="R1635" s="954"/>
      <c r="S1635" s="954"/>
      <c r="T1635" s="954"/>
      <c r="U1635" s="954"/>
      <c r="V1635" s="954"/>
      <c r="W1635" s="83"/>
      <c r="X1635" s="83"/>
      <c r="Y1635" s="83"/>
      <c r="Z1635" s="83"/>
      <c r="AA1635" s="83" t="s">
        <v>50</v>
      </c>
      <c r="AB1635" s="84"/>
      <c r="AC1635" s="84"/>
      <c r="AD1635" s="83"/>
      <c r="AE1635" s="954"/>
      <c r="AF1635" s="334">
        <f t="shared" si="728"/>
        <v>0</v>
      </c>
      <c r="AG1635" s="272">
        <f>IF(R1635="kompletna",Q1635*J1635*0.0036*'lista, wskaźniki'!$F$13, IF(R1635="częściowa",Q1635*J1635*0.0036*'lista, wskaźniki'!$F$14, IF(R1635="brak",Q1635*J1635*0.0036*'lista, wskaźniki'!$F$15,)))</f>
        <v>0</v>
      </c>
      <c r="AH1635" s="334">
        <f>IF(Y1635="inne",K1635*'lista, wskaźniki'!$E$35,IF(Y1635="to samo źródło",0,IF(Y1635=0,0)))</f>
        <v>0</v>
      </c>
      <c r="AI1635" s="334" t="b">
        <f>IF(AA1635="gaz z sieci",AC1635*'lista, wskaźniki'!$D$21)</f>
        <v>0</v>
      </c>
      <c r="AJ1635" s="272">
        <f>IF(AA1635="węgiel",AB1635*'lista, wskaźniki'!$D$20, IF('Sektor mieszkaniowy'!AA1635="drewno",'Sektor mieszkaniowy'!AB1635*'lista, wskaźniki'!$D$22,IF('Sektor mieszkaniowy'!AA1635="pellet",AB1635*'lista, wskaźniki'!$D$23,IF('Sektor mieszkaniowy'!AA1635="gaz z sieci",AB1635*'lista, wskaźniki'!$D$21,IF('Sektor mieszkaniowy'!AA1635="olej opałowy",'Sektor mieszkaniowy'!AB1635*'lista, wskaźniki'!$D$24)))))</f>
        <v>0</v>
      </c>
      <c r="AK1635" s="1111"/>
      <c r="AL1635" s="954"/>
      <c r="AM1635" s="20">
        <f>IF(AA1635="węgiel",AF1635*1/3.6*'lista, wskaźniki'!$F$20,IF(AA1635="drewno",AF1635*1/3.6*'lista, wskaźniki'!$F$22,IF(AA1635="pellet",AF1635*1/3.6*'lista, wskaźniki'!$F$23,IF(AA1635="gaz z sieci",AF1635*1/3.6*'lista, wskaźniki'!$F$21,IF(AA1635="olej opałowy",AF1635*1/3.6*'lista, wskaźniki'!$F$24,0)))))</f>
        <v>0</v>
      </c>
      <c r="AN1635" s="20">
        <f>IF(AA1635="węgiel",AF1635*'lista, wskaźniki'!$E$42,IF(AA1635="drewno",AF1635*'lista, wskaźniki'!$G$42,IF(AA1635="pellet",AF1635*'lista, wskaźniki'!$H$42,IF(AA1635="gaz z sieci",AF1635*'lista, wskaźniki'!$F$42,IF(AA1635="olej opałowy",AF1635*'lista, wskaźniki'!$I$42,0)))))</f>
        <v>0</v>
      </c>
      <c r="AO1635" s="20">
        <f>IF(AA1635="węgiel",AF1635*'lista, wskaźniki'!$E$43,IF(AA1635="drewno",AF1635*'lista, wskaźniki'!$G$43,IF(AA1635="pellet",AF1635*'lista, wskaźniki'!$H$43,IF(AA1635="gaz z sieci",AF1635*'lista, wskaźniki'!$F$43,IF(AA1635="olej opałowy",AF1635*'lista, wskaźniki'!$I$43,0)))))</f>
        <v>0</v>
      </c>
      <c r="AP1635" s="20">
        <f>IF(AA1635="węgiel",AF1635*'lista, wskaźniki'!$E$44,IF(AA1635="drewno",AF1635*'lista, wskaźniki'!$G$44,IF(AA1635="pellet",AF1635*'lista, wskaźniki'!$H$44,IF(AA1635="gaz z sieci",AF1635*'lista, wskaźniki'!$F$44,IF(AA1635="olej opałowy",AF1635*'lista, wskaźniki'!$I$44,0)))))</f>
        <v>0</v>
      </c>
      <c r="AQ1635" s="20" t="b">
        <f>IF(Z1635="gaz",AH1635*1/3.6*'lista, wskaźniki'!$F$21,IF(Z1635="energia elektryczna",AH1635*1/3.6*'lista, wskaźniki'!$F$26))</f>
        <v>0</v>
      </c>
      <c r="AR1635" s="20" t="b">
        <f>IF(Z1635="gaz",AH1635*'lista, wskaźniki'!$F$42,IF(Z1635="energia elektryczna",AH1635*0))</f>
        <v>0</v>
      </c>
      <c r="AS1635" s="20" t="b">
        <f>IF(Z1635="gaz",AH1635*'lista, wskaźniki'!$F$43,IF(Z1635="energia elektryczna",AH1635*0))</f>
        <v>0</v>
      </c>
      <c r="AT1635" s="20" t="b">
        <f>IF(Z1635="gaz",AH1635*'lista, wskaźniki'!$F$44,IF(Z1635="energia elektryczna",AH1635*0))</f>
        <v>0</v>
      </c>
      <c r="AU1635" s="20">
        <f>AI1635*1/3.6*'lista, wskaźniki'!$F$21</f>
        <v>0</v>
      </c>
      <c r="AV1635" s="20">
        <f>AI1635*'lista, wskaźniki'!$F$42</f>
        <v>0</v>
      </c>
      <c r="AW1635" s="20">
        <f>AI1635*'lista, wskaźniki'!$F$43</f>
        <v>0</v>
      </c>
      <c r="AX1635" s="20">
        <f>AI1635*'lista, wskaźniki'!$F$44</f>
        <v>0</v>
      </c>
      <c r="AY1635" s="20">
        <f>AK1635*'lista, wskaźniki'!$F$26</f>
        <v>0</v>
      </c>
      <c r="AZ1635" s="20">
        <f t="shared" si="729"/>
        <v>0</v>
      </c>
      <c r="BA1635" s="20">
        <f t="shared" si="730"/>
        <v>0</v>
      </c>
      <c r="BB1635" s="20">
        <f t="shared" si="731"/>
        <v>0</v>
      </c>
      <c r="BC1635" s="20">
        <f t="shared" si="732"/>
        <v>0</v>
      </c>
      <c r="BD1635" s="954"/>
      <c r="BE1635" s="954"/>
      <c r="BF1635" s="954"/>
      <c r="BG1635" s="954"/>
      <c r="BH1635" s="83"/>
      <c r="BI1635" s="954"/>
      <c r="BJ1635" s="83"/>
      <c r="BK1635" s="954"/>
      <c r="BL1635" s="83"/>
      <c r="BM1635" s="83"/>
      <c r="BN1635" s="83"/>
      <c r="BO1635" s="83"/>
      <c r="BP1635" s="83"/>
      <c r="BQ1635" s="83"/>
      <c r="BR1635" s="83"/>
      <c r="BS1635" s="1105"/>
      <c r="BT1635" s="1105"/>
      <c r="BU1635" s="1105"/>
      <c r="BV1635" s="1105"/>
      <c r="BW1635" s="1105"/>
      <c r="BX1635" s="1105"/>
      <c r="BY1635" s="1108"/>
      <c r="CA1635" s="365" t="b">
        <f t="shared" si="733"/>
        <v>0</v>
      </c>
      <c r="CB1635" s="365" t="b">
        <f t="shared" si="734"/>
        <v>0</v>
      </c>
      <c r="CC1635" s="365">
        <f t="shared" si="735"/>
        <v>0</v>
      </c>
      <c r="CD1635" s="365" t="b">
        <f t="shared" si="736"/>
        <v>0</v>
      </c>
      <c r="CE1635" s="365" t="b">
        <f t="shared" si="737"/>
        <v>0</v>
      </c>
      <c r="CF1635" s="365" t="b">
        <f t="shared" si="738"/>
        <v>0</v>
      </c>
      <c r="CG1635" s="365" t="b">
        <f t="shared" si="739"/>
        <v>0</v>
      </c>
      <c r="CH1635" s="365" t="b">
        <f t="shared" si="740"/>
        <v>0</v>
      </c>
      <c r="CI1635" s="72" t="b">
        <f t="shared" si="741"/>
        <v>0</v>
      </c>
      <c r="CJ1635" s="72" t="b">
        <f t="shared" si="742"/>
        <v>0</v>
      </c>
      <c r="CK1635" s="72">
        <f t="shared" si="743"/>
        <v>0</v>
      </c>
      <c r="CL1635" s="72">
        <f t="shared" si="744"/>
        <v>0</v>
      </c>
      <c r="CM1635" s="72" t="b">
        <f t="shared" si="745"/>
        <v>0</v>
      </c>
      <c r="CN1635" s="72" t="b">
        <f t="shared" si="746"/>
        <v>0</v>
      </c>
      <c r="CP1635" s="13">
        <f t="shared" si="747"/>
        <v>0</v>
      </c>
      <c r="CQ1635" s="13" t="b">
        <f t="shared" si="748"/>
        <v>0</v>
      </c>
      <c r="CR1635" s="13" t="b">
        <f t="shared" si="749"/>
        <v>0</v>
      </c>
      <c r="CS1635" s="13" t="b">
        <f t="shared" si="755"/>
        <v>0</v>
      </c>
      <c r="CT1635" s="13" t="b">
        <f t="shared" si="754"/>
        <v>0</v>
      </c>
      <c r="CU1635" s="13" t="b">
        <f t="shared" si="756"/>
        <v>0</v>
      </c>
      <c r="CV1635" s="13" t="b">
        <f t="shared" si="750"/>
        <v>0</v>
      </c>
      <c r="CW1635" s="13" t="b">
        <f t="shared" si="751"/>
        <v>0</v>
      </c>
      <c r="CX1635" s="13" t="b">
        <f t="shared" si="752"/>
        <v>0</v>
      </c>
      <c r="CY1635" s="13" t="b">
        <f t="shared" si="753"/>
        <v>0</v>
      </c>
    </row>
    <row r="1636" spans="1:103" ht="15" thickBot="1">
      <c r="A1636" s="932"/>
      <c r="B1636" s="954"/>
      <c r="C1636" s="954"/>
      <c r="D1636" s="954"/>
      <c r="E1636" s="954"/>
      <c r="F1636" s="954"/>
      <c r="G1636" s="954"/>
      <c r="H1636" s="954"/>
      <c r="I1636" s="954"/>
      <c r="J1636" s="954"/>
      <c r="K1636" s="954"/>
      <c r="L1636" s="954"/>
      <c r="M1636" s="954"/>
      <c r="N1636" s="954"/>
      <c r="O1636" s="954"/>
      <c r="P1636" s="954"/>
      <c r="Q1636" s="941"/>
      <c r="R1636" s="954"/>
      <c r="S1636" s="954"/>
      <c r="T1636" s="954"/>
      <c r="U1636" s="954"/>
      <c r="V1636" s="954"/>
      <c r="W1636" s="83"/>
      <c r="X1636" s="83"/>
      <c r="Y1636" s="83"/>
      <c r="Z1636" s="83"/>
      <c r="AA1636" s="83" t="s">
        <v>38</v>
      </c>
      <c r="AB1636" s="84"/>
      <c r="AC1636" s="84"/>
      <c r="AD1636" s="83"/>
      <c r="AE1636" s="954"/>
      <c r="AF1636" s="334">
        <f t="shared" si="728"/>
        <v>0</v>
      </c>
      <c r="AG1636" s="272">
        <f>IF(R1636="kompletna",Q1636*J1636*0.0036*'lista, wskaźniki'!$F$13, IF(R1636="częściowa",Q1636*J1636*0.0036*'lista, wskaźniki'!$F$14, IF(R1636="brak",Q1636*J1636*0.0036*'lista, wskaźniki'!$F$15,)))</f>
        <v>0</v>
      </c>
      <c r="AH1636" s="334">
        <f>IF(Y1636="inne",K1636*'lista, wskaźniki'!$E$35,IF(Y1636="to samo źródło",0,IF(Y1636=0,0)))</f>
        <v>0</v>
      </c>
      <c r="AI1636" s="334">
        <f>IF(AA1636="gaz z sieci",AC1636*'lista, wskaźniki'!$D$21)</f>
        <v>0</v>
      </c>
      <c r="AJ1636" s="272">
        <f>IF(AA1636="węgiel",AB1636*'lista, wskaźniki'!$D$20, IF('Sektor mieszkaniowy'!AA1636="drewno",'Sektor mieszkaniowy'!AB1636*'lista, wskaźniki'!$D$22,IF('Sektor mieszkaniowy'!AA1636="pellet",AB1636*'lista, wskaźniki'!$D$23,IF('Sektor mieszkaniowy'!AA1636="gaz z sieci",AB1636*'lista, wskaźniki'!$D$21,IF('Sektor mieszkaniowy'!AA1636="olej opałowy",'Sektor mieszkaniowy'!AB1636*'lista, wskaźniki'!$D$24)))))</f>
        <v>0</v>
      </c>
      <c r="AK1636" s="1111"/>
      <c r="AL1636" s="954"/>
      <c r="AM1636" s="20">
        <f>IF(AA1636="węgiel",AF1636*1/3.6*'lista, wskaźniki'!$F$20,IF(AA1636="drewno",AF1636*1/3.6*'lista, wskaźniki'!$F$22,IF(AA1636="pellet",AF1636*1/3.6*'lista, wskaźniki'!$F$23,IF(AA1636="gaz z sieci",AF1636*1/3.6*'lista, wskaźniki'!$F$21,IF(AA1636="olej opałowy",AF1636*1/3.6*'lista, wskaźniki'!$F$24,0)))))</f>
        <v>0</v>
      </c>
      <c r="AN1636" s="20">
        <f>IF(AA1636="węgiel",AF1636*'lista, wskaźniki'!$E$42,IF(AA1636="drewno",AF1636*'lista, wskaźniki'!$G$42,IF(AA1636="pellet",AF1636*'lista, wskaźniki'!$H$42,IF(AA1636="gaz z sieci",AF1636*'lista, wskaźniki'!$F$42,IF(AA1636="olej opałowy",AF1636*'lista, wskaźniki'!$I$42,0)))))</f>
        <v>0</v>
      </c>
      <c r="AO1636" s="20">
        <f>IF(AA1636="węgiel",AF1636*'lista, wskaźniki'!$E$43,IF(AA1636="drewno",AF1636*'lista, wskaźniki'!$G$43,IF(AA1636="pellet",AF1636*'lista, wskaźniki'!$H$43,IF(AA1636="gaz z sieci",AF1636*'lista, wskaźniki'!$F$43,IF(AA1636="olej opałowy",AF1636*'lista, wskaźniki'!$I$43,0)))))</f>
        <v>0</v>
      </c>
      <c r="AP1636" s="20">
        <f>IF(AA1636="węgiel",AF1636*'lista, wskaźniki'!$E$44,IF(AA1636="drewno",AF1636*'lista, wskaźniki'!$G$44,IF(AA1636="pellet",AF1636*'lista, wskaźniki'!$H$44,IF(AA1636="gaz z sieci",AF1636*'lista, wskaźniki'!$F$44,IF(AA1636="olej opałowy",AF1636*'lista, wskaźniki'!$I$44,0)))))</f>
        <v>0</v>
      </c>
      <c r="AQ1636" s="20" t="b">
        <f>IF(Z1636="gaz",AH1636*1/3.6*'lista, wskaźniki'!$F$21,IF(Z1636="energia elektryczna",AH1636*1/3.6*'lista, wskaźniki'!$F$26))</f>
        <v>0</v>
      </c>
      <c r="AR1636" s="20" t="b">
        <f>IF(Z1636="gaz",AH1636*'lista, wskaźniki'!$F$42,IF(Z1636="energia elektryczna",AH1636*0))</f>
        <v>0</v>
      </c>
      <c r="AS1636" s="20" t="b">
        <f>IF(Z1636="gaz",AH1636*'lista, wskaźniki'!$F$43,IF(Z1636="energia elektryczna",AH1636*0))</f>
        <v>0</v>
      </c>
      <c r="AT1636" s="20" t="b">
        <f>IF(Z1636="gaz",AH1636*'lista, wskaźniki'!$F$44,IF(Z1636="energia elektryczna",AH1636*0))</f>
        <v>0</v>
      </c>
      <c r="AU1636" s="20">
        <f>AI1636*1/3.6*'lista, wskaźniki'!$F$21</f>
        <v>0</v>
      </c>
      <c r="AV1636" s="20">
        <f>AI1636*'lista, wskaźniki'!$F$42</f>
        <v>0</v>
      </c>
      <c r="AW1636" s="20">
        <f>AI1636*'lista, wskaźniki'!$F$43</f>
        <v>0</v>
      </c>
      <c r="AX1636" s="20">
        <f>AI1636*'lista, wskaźniki'!$F$44</f>
        <v>0</v>
      </c>
      <c r="AY1636" s="20">
        <f>AK1636*'lista, wskaźniki'!$F$26</f>
        <v>0</v>
      </c>
      <c r="AZ1636" s="20">
        <f t="shared" si="729"/>
        <v>0</v>
      </c>
      <c r="BA1636" s="20">
        <f t="shared" si="730"/>
        <v>0</v>
      </c>
      <c r="BB1636" s="20">
        <f t="shared" si="731"/>
        <v>0</v>
      </c>
      <c r="BC1636" s="20">
        <f t="shared" si="732"/>
        <v>0</v>
      </c>
      <c r="BD1636" s="954"/>
      <c r="BE1636" s="954"/>
      <c r="BF1636" s="954"/>
      <c r="BG1636" s="954"/>
      <c r="BH1636" s="83"/>
      <c r="BI1636" s="954"/>
      <c r="BJ1636" s="83"/>
      <c r="BK1636" s="954"/>
      <c r="BL1636" s="83"/>
      <c r="BM1636" s="83"/>
      <c r="BN1636" s="83"/>
      <c r="BO1636" s="83"/>
      <c r="BP1636" s="83"/>
      <c r="BQ1636" s="83"/>
      <c r="BR1636" s="83"/>
      <c r="BS1636" s="1105"/>
      <c r="BT1636" s="1105"/>
      <c r="BU1636" s="1105"/>
      <c r="BV1636" s="1105"/>
      <c r="BW1636" s="1105"/>
      <c r="BX1636" s="1105"/>
      <c r="BY1636" s="1108"/>
      <c r="CA1636" s="365" t="b">
        <f t="shared" si="733"/>
        <v>0</v>
      </c>
      <c r="CB1636" s="365" t="b">
        <f t="shared" si="734"/>
        <v>0</v>
      </c>
      <c r="CC1636" s="365" t="b">
        <f t="shared" si="735"/>
        <v>0</v>
      </c>
      <c r="CD1636" s="365">
        <f t="shared" si="736"/>
        <v>0</v>
      </c>
      <c r="CE1636" s="365" t="b">
        <f t="shared" si="737"/>
        <v>0</v>
      </c>
      <c r="CF1636" s="365" t="b">
        <f t="shared" si="738"/>
        <v>0</v>
      </c>
      <c r="CG1636" s="365" t="b">
        <f t="shared" si="739"/>
        <v>0</v>
      </c>
      <c r="CH1636" s="365">
        <f t="shared" si="740"/>
        <v>0</v>
      </c>
      <c r="CI1636" s="72" t="b">
        <f t="shared" si="741"/>
        <v>0</v>
      </c>
      <c r="CJ1636" s="72" t="b">
        <f t="shared" si="742"/>
        <v>0</v>
      </c>
      <c r="CK1636" s="72" t="b">
        <f t="shared" si="743"/>
        <v>0</v>
      </c>
      <c r="CL1636" s="72">
        <f t="shared" si="744"/>
        <v>0</v>
      </c>
      <c r="CM1636" s="72" t="b">
        <f t="shared" si="745"/>
        <v>0</v>
      </c>
      <c r="CN1636" s="72" t="b">
        <f t="shared" si="746"/>
        <v>0</v>
      </c>
      <c r="CP1636" s="13">
        <f t="shared" si="747"/>
        <v>0</v>
      </c>
      <c r="CQ1636" s="13" t="b">
        <f t="shared" si="748"/>
        <v>0</v>
      </c>
      <c r="CR1636" s="13" t="b">
        <f t="shared" si="749"/>
        <v>0</v>
      </c>
      <c r="CS1636" s="13" t="b">
        <f t="shared" si="755"/>
        <v>0</v>
      </c>
      <c r="CT1636" s="13" t="b">
        <f t="shared" si="754"/>
        <v>0</v>
      </c>
      <c r="CU1636" s="13" t="b">
        <f t="shared" si="756"/>
        <v>0</v>
      </c>
      <c r="CV1636" s="13" t="b">
        <f t="shared" si="750"/>
        <v>0</v>
      </c>
      <c r="CW1636" s="13" t="b">
        <f t="shared" si="751"/>
        <v>0</v>
      </c>
      <c r="CX1636" s="13" t="b">
        <f t="shared" si="752"/>
        <v>0</v>
      </c>
      <c r="CY1636" s="13" t="b">
        <f t="shared" si="753"/>
        <v>0</v>
      </c>
    </row>
    <row r="1637" spans="1:103" ht="15" thickBot="1">
      <c r="A1637" s="933"/>
      <c r="B1637" s="955"/>
      <c r="C1637" s="955"/>
      <c r="D1637" s="955"/>
      <c r="E1637" s="955"/>
      <c r="F1637" s="955"/>
      <c r="G1637" s="955"/>
      <c r="H1637" s="955"/>
      <c r="I1637" s="955"/>
      <c r="J1637" s="955"/>
      <c r="K1637" s="955"/>
      <c r="L1637" s="955"/>
      <c r="M1637" s="955"/>
      <c r="N1637" s="955"/>
      <c r="O1637" s="955"/>
      <c r="P1637" s="955"/>
      <c r="Q1637" s="942"/>
      <c r="R1637" s="955"/>
      <c r="S1637" s="955"/>
      <c r="T1637" s="955"/>
      <c r="U1637" s="955"/>
      <c r="V1637" s="955"/>
      <c r="W1637" s="85"/>
      <c r="X1637" s="85"/>
      <c r="Y1637" s="85"/>
      <c r="Z1637" s="85"/>
      <c r="AA1637" s="85" t="s">
        <v>37</v>
      </c>
      <c r="AB1637" s="86"/>
      <c r="AC1637" s="86"/>
      <c r="AD1637" s="85"/>
      <c r="AE1637" s="955"/>
      <c r="AF1637" s="334">
        <f t="shared" si="728"/>
        <v>0</v>
      </c>
      <c r="AG1637" s="272">
        <f>IF(R1637="kompletna",Q1637*J1637*0.0036*'lista, wskaźniki'!$F$13, IF(R1637="częściowa",Q1637*J1637*0.0036*'lista, wskaźniki'!$F$14, IF(R1637="brak",Q1637*J1637*0.0036*'lista, wskaźniki'!$F$15,)))</f>
        <v>0</v>
      </c>
      <c r="AH1637" s="334">
        <f>IF(Y1637="inne",K1637*'lista, wskaźniki'!$E$35,IF(Y1637="to samo źródło",0,IF(Y1637=0,0)))</f>
        <v>0</v>
      </c>
      <c r="AI1637" s="334" t="b">
        <f>IF(AA1637="gaz z sieci",AC1637*'lista, wskaźniki'!$D$21)</f>
        <v>0</v>
      </c>
      <c r="AJ1637" s="272">
        <f>IF(AA1637="węgiel",AB1637*'lista, wskaźniki'!$D$20, IF('Sektor mieszkaniowy'!AA1637="drewno",'Sektor mieszkaniowy'!AB1637*'lista, wskaźniki'!$D$22,IF('Sektor mieszkaniowy'!AA1637="pellet",AB1637*'lista, wskaźniki'!$D$23,IF('Sektor mieszkaniowy'!AA1637="gaz z sieci",AB1637*'lista, wskaźniki'!$D$21,IF('Sektor mieszkaniowy'!AA1637="olej opałowy",'Sektor mieszkaniowy'!AB1637*'lista, wskaźniki'!$D$24)))))</f>
        <v>0</v>
      </c>
      <c r="AK1637" s="1112"/>
      <c r="AL1637" s="955"/>
      <c r="AM1637" s="20">
        <f>IF(AA1637="węgiel",AF1637*1/3.6*'lista, wskaźniki'!$F$20,IF(AA1637="drewno",AF1637*1/3.6*'lista, wskaźniki'!$F$22,IF(AA1637="pellet",AF1637*1/3.6*'lista, wskaźniki'!$F$23,IF(AA1637="gaz z sieci",AF1637*1/3.6*'lista, wskaźniki'!$F$21,IF(AA1637="olej opałowy",AF1637*1/3.6*'lista, wskaźniki'!$F$24,0)))))</f>
        <v>0</v>
      </c>
      <c r="AN1637" s="20">
        <f>IF(AA1637="węgiel",AF1637*'lista, wskaźniki'!$E$42,IF(AA1637="drewno",AF1637*'lista, wskaźniki'!$G$42,IF(AA1637="pellet",AF1637*'lista, wskaźniki'!$H$42,IF(AA1637="gaz z sieci",AF1637*'lista, wskaźniki'!$F$42,IF(AA1637="olej opałowy",AF1637*'lista, wskaźniki'!$I$42,0)))))</f>
        <v>0</v>
      </c>
      <c r="AO1637" s="20">
        <f>IF(AA1637="węgiel",AF1637*'lista, wskaźniki'!$E$43,IF(AA1637="drewno",AF1637*'lista, wskaźniki'!$G$43,IF(AA1637="pellet",AF1637*'lista, wskaźniki'!$H$43,IF(AA1637="gaz z sieci",AF1637*'lista, wskaźniki'!$F$43,IF(AA1637="olej opałowy",AF1637*'lista, wskaźniki'!$I$43,0)))))</f>
        <v>0</v>
      </c>
      <c r="AP1637" s="20">
        <f>IF(AA1637="węgiel",AF1637*'lista, wskaźniki'!$E$44,IF(AA1637="drewno",AF1637*'lista, wskaźniki'!$G$44,IF(AA1637="pellet",AF1637*'lista, wskaźniki'!$H$44,IF(AA1637="gaz z sieci",AF1637*'lista, wskaźniki'!$F$44,IF(AA1637="olej opałowy",AF1637*'lista, wskaźniki'!$I$44,0)))))</f>
        <v>0</v>
      </c>
      <c r="AQ1637" s="20" t="b">
        <f>IF(Z1637="gaz",AH1637*1/3.6*'lista, wskaźniki'!$F$21,IF(Z1637="energia elektryczna",AH1637*1/3.6*'lista, wskaźniki'!$F$26))</f>
        <v>0</v>
      </c>
      <c r="AR1637" s="20" t="b">
        <f>IF(Z1637="gaz",AH1637*'lista, wskaźniki'!$F$42,IF(Z1637="energia elektryczna",AH1637*0))</f>
        <v>0</v>
      </c>
      <c r="AS1637" s="20" t="b">
        <f>IF(Z1637="gaz",AH1637*'lista, wskaźniki'!$F$43,IF(Z1637="energia elektryczna",AH1637*0))</f>
        <v>0</v>
      </c>
      <c r="AT1637" s="20" t="b">
        <f>IF(Z1637="gaz",AH1637*'lista, wskaźniki'!$F$44,IF(Z1637="energia elektryczna",AH1637*0))</f>
        <v>0</v>
      </c>
      <c r="AU1637" s="20">
        <f>AI1637*1/3.6*'lista, wskaźniki'!$F$21</f>
        <v>0</v>
      </c>
      <c r="AV1637" s="20">
        <f>AI1637*'lista, wskaźniki'!$F$42</f>
        <v>0</v>
      </c>
      <c r="AW1637" s="20">
        <f>AI1637*'lista, wskaźniki'!$F$43</f>
        <v>0</v>
      </c>
      <c r="AX1637" s="20">
        <f>AI1637*'lista, wskaźniki'!$F$44</f>
        <v>0</v>
      </c>
      <c r="AY1637" s="20">
        <f>AK1637*'lista, wskaźniki'!$F$26</f>
        <v>0</v>
      </c>
      <c r="AZ1637" s="20">
        <f t="shared" si="729"/>
        <v>0</v>
      </c>
      <c r="BA1637" s="20">
        <f t="shared" si="730"/>
        <v>0</v>
      </c>
      <c r="BB1637" s="20">
        <f t="shared" si="731"/>
        <v>0</v>
      </c>
      <c r="BC1637" s="20">
        <f t="shared" si="732"/>
        <v>0</v>
      </c>
      <c r="BD1637" s="955"/>
      <c r="BE1637" s="955"/>
      <c r="BF1637" s="955"/>
      <c r="BG1637" s="955"/>
      <c r="BH1637" s="85"/>
      <c r="BI1637" s="955"/>
      <c r="BJ1637" s="85"/>
      <c r="BK1637" s="955"/>
      <c r="BL1637" s="85"/>
      <c r="BM1637" s="85"/>
      <c r="BN1637" s="85"/>
      <c r="BO1637" s="85"/>
      <c r="BP1637" s="85"/>
      <c r="BQ1637" s="85"/>
      <c r="BR1637" s="85"/>
      <c r="BS1637" s="1106"/>
      <c r="BT1637" s="1106"/>
      <c r="BU1637" s="1106"/>
      <c r="BV1637" s="1106"/>
      <c r="BW1637" s="1106"/>
      <c r="BX1637" s="1106"/>
      <c r="BY1637" s="1109"/>
      <c r="CA1637" s="365" t="b">
        <f t="shared" si="733"/>
        <v>0</v>
      </c>
      <c r="CB1637" s="365" t="b">
        <f t="shared" si="734"/>
        <v>0</v>
      </c>
      <c r="CC1637" s="365" t="b">
        <f t="shared" si="735"/>
        <v>0</v>
      </c>
      <c r="CD1637" s="365" t="b">
        <f t="shared" si="736"/>
        <v>0</v>
      </c>
      <c r="CE1637" s="365">
        <f t="shared" si="737"/>
        <v>0</v>
      </c>
      <c r="CF1637" s="365" t="b">
        <f t="shared" si="738"/>
        <v>0</v>
      </c>
      <c r="CG1637" s="365" t="b">
        <f t="shared" si="739"/>
        <v>0</v>
      </c>
      <c r="CH1637" s="365" t="b">
        <f t="shared" si="740"/>
        <v>0</v>
      </c>
      <c r="CI1637" s="72" t="b">
        <f t="shared" si="741"/>
        <v>0</v>
      </c>
      <c r="CJ1637" s="72" t="b">
        <f t="shared" si="742"/>
        <v>0</v>
      </c>
      <c r="CK1637" s="72" t="b">
        <f t="shared" si="743"/>
        <v>0</v>
      </c>
      <c r="CL1637" s="72">
        <f t="shared" si="744"/>
        <v>0</v>
      </c>
      <c r="CM1637" s="72">
        <f t="shared" si="745"/>
        <v>0</v>
      </c>
      <c r="CN1637" s="72" t="b">
        <f t="shared" si="746"/>
        <v>0</v>
      </c>
      <c r="CP1637" s="13">
        <f t="shared" si="747"/>
        <v>0</v>
      </c>
      <c r="CQ1637" s="13" t="b">
        <f t="shared" si="748"/>
        <v>0</v>
      </c>
      <c r="CR1637" s="13" t="b">
        <f t="shared" si="749"/>
        <v>0</v>
      </c>
      <c r="CS1637" s="13" t="b">
        <f t="shared" si="755"/>
        <v>0</v>
      </c>
      <c r="CT1637" s="13" t="b">
        <f t="shared" si="754"/>
        <v>0</v>
      </c>
      <c r="CU1637" s="13" t="b">
        <f t="shared" si="756"/>
        <v>0</v>
      </c>
      <c r="CV1637" s="13" t="b">
        <f t="shared" si="750"/>
        <v>0</v>
      </c>
      <c r="CW1637" s="13" t="b">
        <f t="shared" si="751"/>
        <v>0</v>
      </c>
      <c r="CX1637" s="13" t="b">
        <f t="shared" si="752"/>
        <v>0</v>
      </c>
      <c r="CY1637" s="13" t="b">
        <f t="shared" si="753"/>
        <v>0</v>
      </c>
    </row>
    <row r="1638" spans="1:103" ht="15" thickBot="1">
      <c r="A1638" s="931">
        <v>328</v>
      </c>
      <c r="B1638" s="953" t="s">
        <v>215</v>
      </c>
      <c r="C1638" s="953"/>
      <c r="D1638" s="953" t="s">
        <v>1</v>
      </c>
      <c r="E1638" s="953" t="s">
        <v>5</v>
      </c>
      <c r="F1638" s="953"/>
      <c r="G1638" s="953"/>
      <c r="H1638" s="953"/>
      <c r="I1638" s="953" t="s">
        <v>12</v>
      </c>
      <c r="J1638" s="953">
        <v>250</v>
      </c>
      <c r="K1638" s="953"/>
      <c r="L1638" s="953" t="s">
        <v>16</v>
      </c>
      <c r="M1638" s="953"/>
      <c r="N1638" s="953" t="s">
        <v>16</v>
      </c>
      <c r="O1638" s="953">
        <v>35</v>
      </c>
      <c r="P1638" s="953" t="s">
        <v>17</v>
      </c>
      <c r="Q1638" s="940">
        <f>IF(I1638="&lt;1966",'lista, wskaźniki'!$G$4,IF(I1638="1967-1985",'lista, wskaźniki'!$G$5,IF(I1638="1986-1992",'lista, wskaźniki'!$G$6,IF(I1638="1993-1996",'lista, wskaźniki'!$G$7,IF(I1638="&gt;1997",'lista, wskaźniki'!$G$8,IF(I1638=0,'lista, wskaźniki'!$G$4))))))</f>
        <v>175</v>
      </c>
      <c r="R1638" s="953" t="s">
        <v>23</v>
      </c>
      <c r="S1638" s="953" t="s">
        <v>27</v>
      </c>
      <c r="T1638" s="953">
        <v>38</v>
      </c>
      <c r="U1638" s="953">
        <v>2007</v>
      </c>
      <c r="V1638" s="953"/>
      <c r="W1638" s="81" t="s">
        <v>35</v>
      </c>
      <c r="X1638" s="81" t="s">
        <v>39</v>
      </c>
      <c r="Y1638" s="83" t="s">
        <v>24</v>
      </c>
      <c r="Z1638" s="83" t="s">
        <v>40</v>
      </c>
      <c r="AA1638" s="81" t="s">
        <v>35</v>
      </c>
      <c r="AB1638" s="82">
        <v>2</v>
      </c>
      <c r="AC1638" s="82"/>
      <c r="AD1638" s="81">
        <v>1700</v>
      </c>
      <c r="AE1638" s="953"/>
      <c r="AF1638" s="334">
        <f t="shared" si="728"/>
        <v>85.63</v>
      </c>
      <c r="AG1638" s="272">
        <f>IF(R1638="kompletna",Q1638*J1638*0.0036*'lista, wskaźniki'!$F$13, IF(R1638="częściowa",Q1638*J1638*0.0036*'lista, wskaźniki'!$F$14, IF(R1638="brak",Q1638*J1638*0.0036*'lista, wskaźniki'!$F$15,)))</f>
        <v>126</v>
      </c>
      <c r="AH1638" s="334">
        <f>IF(Y1638="inne",K1638*'lista, wskaźniki'!$E$35,IF(Y1638="to samo źródło",0,IF(Y1638=0,0)))</f>
        <v>0</v>
      </c>
      <c r="AI1638" s="334" t="b">
        <f>IF(AA1638="gaz z sieci",AC1638*'lista, wskaźniki'!$D$21)</f>
        <v>0</v>
      </c>
      <c r="AJ1638" s="272">
        <f>IF(AA1638="węgiel",AB1638*'lista, wskaźniki'!$D$20, IF('Sektor mieszkaniowy'!AA1638="drewno",'Sektor mieszkaniowy'!AB1638*'lista, wskaźniki'!$D$22,IF('Sektor mieszkaniowy'!AA1638="pellet",AB1638*'lista, wskaźniki'!$D$23,IF('Sektor mieszkaniowy'!AA1638="gaz z sieci",AB1638*'lista, wskaźniki'!$D$21,IF('Sektor mieszkaniowy'!AA1638="olej opałowy",'Sektor mieszkaniowy'!AB1638*'lista, wskaźniki'!$D$24)))))</f>
        <v>45.26</v>
      </c>
      <c r="AK1638" s="1110">
        <f>AL1638/'lista, wskaźniki'!$A$127</f>
        <v>2.3076923076923075</v>
      </c>
      <c r="AL1638" s="953">
        <v>1500</v>
      </c>
      <c r="AM1638" s="20">
        <f>IF(AA1638="węgiel",AF1638*1/3.6*'lista, wskaźniki'!$F$20,IF(AA1638="drewno",AF1638*1/3.6*'lista, wskaźniki'!$F$22,IF(AA1638="pellet",AF1638*1/3.6*'lista, wskaźniki'!$F$23,IF(AA1638="gaz z sieci",AF1638*1/3.6*'lista, wskaźniki'!$F$21,IF(AA1638="olej opałowy",AF1638*1/3.6*'lista, wskaźniki'!$F$24,0)))))</f>
        <v>8.1117298999999985</v>
      </c>
      <c r="AN1638" s="20">
        <f>IF(AA1638="węgiel",AF1638*'lista, wskaźniki'!$E$42,IF(AA1638="drewno",AF1638*'lista, wskaźniki'!$G$42,IF(AA1638="pellet",AF1638*'lista, wskaźniki'!$H$42,IF(AA1638="gaz z sieci",AF1638*'lista, wskaźniki'!$F$42,IF(AA1638="olej opałowy",AF1638*'lista, wskaźniki'!$I$42,0)))))</f>
        <v>3.2539400000000003E-2</v>
      </c>
      <c r="AO1638" s="20">
        <f>IF(AA1638="węgiel",AF1638*'lista, wskaźniki'!$E$43,IF(AA1638="drewno",AF1638*'lista, wskaźniki'!$G$43,IF(AA1638="pellet",AF1638*'lista, wskaźniki'!$H$43,IF(AA1638="gaz z sieci",AF1638*'lista, wskaźniki'!$F$43,IF(AA1638="olej opałowy",AF1638*'lista, wskaźniki'!$I$43,0)))))</f>
        <v>3.0826800000000001E-2</v>
      </c>
      <c r="AP1638" s="20">
        <f>IF(AA1638="węgiel",AF1638*'lista, wskaźniki'!$E$44,IF(AA1638="drewno",AF1638*'lista, wskaźniki'!$G$44,IF(AA1638="pellet",AF1638*'lista, wskaźniki'!$H$44,IF(AA1638="gaz z sieci",AF1638*'lista, wskaźniki'!$F$44,IF(AA1638="olej opałowy",AF1638*'lista, wskaźniki'!$I$44,0)))))</f>
        <v>2.3120099999999999E-5</v>
      </c>
      <c r="AQ1638" s="360">
        <f>IF(Z1638="gaz",AH1638*1/3.6*'lista, wskaźniki'!$F$21,IF(Z1638="energia elektryczna",AH1638*1/3.6*'lista, wskaźniki'!$F$26))</f>
        <v>0</v>
      </c>
      <c r="AR1638" s="20">
        <f>IF(Z1638="gaz",AH1638*'lista, wskaźniki'!$F$42,IF(Z1638="energia elektryczna",AH1638*0))</f>
        <v>0</v>
      </c>
      <c r="AS1638" s="20">
        <f>IF(Z1638="gaz",AH1638*'lista, wskaźniki'!$F$43,IF(Z1638="energia elektryczna",AH1638*0))</f>
        <v>0</v>
      </c>
      <c r="AT1638" s="20">
        <f>IF(Z1638="gaz",AH1638*'lista, wskaźniki'!$F$44,IF(Z1638="energia elektryczna",AH1638*0))</f>
        <v>0</v>
      </c>
      <c r="AU1638" s="20">
        <f>AI1638*1/3.6*'lista, wskaźniki'!$F$21</f>
        <v>0</v>
      </c>
      <c r="AV1638" s="20">
        <f>AI1638*'lista, wskaźniki'!$F$42</f>
        <v>0</v>
      </c>
      <c r="AW1638" s="20">
        <f>AI1638*'lista, wskaźniki'!$F$43</f>
        <v>0</v>
      </c>
      <c r="AX1638" s="20">
        <f>AI1638*'lista, wskaźniki'!$F$44</f>
        <v>0</v>
      </c>
      <c r="AY1638" s="20">
        <f>AK1638*'lista, wskaźniki'!$F$26</f>
        <v>2.0538461538461537</v>
      </c>
      <c r="AZ1638" s="20">
        <f t="shared" si="729"/>
        <v>10.165576053846152</v>
      </c>
      <c r="BA1638" s="20">
        <f t="shared" si="730"/>
        <v>3.2539400000000003E-2</v>
      </c>
      <c r="BB1638" s="20">
        <f t="shared" si="731"/>
        <v>3.0826800000000001E-2</v>
      </c>
      <c r="BC1638" s="20">
        <f t="shared" si="732"/>
        <v>2.3120099999999999E-5</v>
      </c>
      <c r="BD1638" s="953" t="s">
        <v>17</v>
      </c>
      <c r="BE1638" s="953" t="s">
        <v>16</v>
      </c>
      <c r="BF1638" s="953" t="s">
        <v>17</v>
      </c>
      <c r="BG1638" s="953" t="s">
        <v>17</v>
      </c>
      <c r="BH1638" s="81"/>
      <c r="BI1638" s="953" t="s">
        <v>16</v>
      </c>
      <c r="BJ1638" s="81" t="s">
        <v>52</v>
      </c>
      <c r="BK1638" s="953" t="s">
        <v>17</v>
      </c>
      <c r="BL1638" s="81"/>
      <c r="BM1638" s="81"/>
      <c r="BN1638" s="81"/>
      <c r="BO1638" s="81" t="s">
        <v>56</v>
      </c>
      <c r="BP1638" s="81" t="s">
        <v>52</v>
      </c>
      <c r="BQ1638" s="81" t="s">
        <v>120</v>
      </c>
      <c r="BR1638" s="81">
        <v>2</v>
      </c>
      <c r="BS1638" s="1104">
        <v>10000</v>
      </c>
      <c r="BT1638" s="1104">
        <v>100</v>
      </c>
      <c r="BU1638" s="1104">
        <v>1500</v>
      </c>
      <c r="BV1638" s="1104">
        <v>640</v>
      </c>
      <c r="BW1638" s="1104">
        <v>470</v>
      </c>
      <c r="BX1638" s="1104">
        <v>6600</v>
      </c>
      <c r="BY1638" s="1107">
        <v>1280</v>
      </c>
      <c r="CA1638" s="365">
        <f t="shared" si="733"/>
        <v>85.63</v>
      </c>
      <c r="CB1638" s="365" t="b">
        <f t="shared" si="734"/>
        <v>0</v>
      </c>
      <c r="CC1638" s="365" t="b">
        <f t="shared" si="735"/>
        <v>0</v>
      </c>
      <c r="CD1638" s="365" t="b">
        <f t="shared" si="736"/>
        <v>0</v>
      </c>
      <c r="CE1638" s="365" t="b">
        <f t="shared" si="737"/>
        <v>0</v>
      </c>
      <c r="CF1638" s="365" t="b">
        <f t="shared" si="738"/>
        <v>0</v>
      </c>
      <c r="CG1638" s="365">
        <f t="shared" si="739"/>
        <v>0</v>
      </c>
      <c r="CH1638" s="365" t="b">
        <f t="shared" si="740"/>
        <v>0</v>
      </c>
      <c r="CI1638" s="72">
        <f t="shared" si="741"/>
        <v>85.63</v>
      </c>
      <c r="CJ1638" s="72" t="b">
        <f t="shared" si="742"/>
        <v>0</v>
      </c>
      <c r="CK1638" s="72" t="b">
        <f t="shared" si="743"/>
        <v>0</v>
      </c>
      <c r="CL1638" s="72">
        <f t="shared" si="744"/>
        <v>0</v>
      </c>
      <c r="CM1638" s="72" t="b">
        <f t="shared" si="745"/>
        <v>0</v>
      </c>
      <c r="CN1638" s="72">
        <f t="shared" si="746"/>
        <v>0</v>
      </c>
      <c r="CP1638" s="13" t="b">
        <f t="shared" si="747"/>
        <v>0</v>
      </c>
      <c r="CQ1638" s="13">
        <f t="shared" si="748"/>
        <v>0</v>
      </c>
      <c r="CR1638" s="13" t="b">
        <f t="shared" si="749"/>
        <v>0</v>
      </c>
      <c r="CS1638" s="13">
        <f t="shared" si="755"/>
        <v>0</v>
      </c>
      <c r="CT1638" s="13">
        <f t="shared" si="754"/>
        <v>250</v>
      </c>
      <c r="CU1638" s="13">
        <f t="shared" si="756"/>
        <v>125</v>
      </c>
      <c r="CV1638" s="13" t="b">
        <f t="shared" si="750"/>
        <v>0</v>
      </c>
      <c r="CW1638" s="13">
        <f t="shared" si="751"/>
        <v>0</v>
      </c>
      <c r="CX1638" s="13" t="b">
        <f t="shared" si="752"/>
        <v>0</v>
      </c>
      <c r="CY1638" s="13">
        <f t="shared" si="753"/>
        <v>0</v>
      </c>
    </row>
    <row r="1639" spans="1:103" ht="15" thickBot="1">
      <c r="A1639" s="932"/>
      <c r="B1639" s="954"/>
      <c r="C1639" s="954"/>
      <c r="D1639" s="954"/>
      <c r="E1639" s="954"/>
      <c r="F1639" s="954"/>
      <c r="G1639" s="954"/>
      <c r="H1639" s="954"/>
      <c r="I1639" s="954"/>
      <c r="J1639" s="954"/>
      <c r="K1639" s="954"/>
      <c r="L1639" s="954"/>
      <c r="M1639" s="954"/>
      <c r="N1639" s="954"/>
      <c r="O1639" s="954"/>
      <c r="P1639" s="954"/>
      <c r="Q1639" s="941"/>
      <c r="R1639" s="954"/>
      <c r="S1639" s="954"/>
      <c r="T1639" s="954"/>
      <c r="U1639" s="954"/>
      <c r="V1639" s="954"/>
      <c r="W1639" s="20" t="s">
        <v>36</v>
      </c>
      <c r="X1639" s="83" t="s">
        <v>40</v>
      </c>
      <c r="Y1639" s="83"/>
      <c r="Z1639" s="83"/>
      <c r="AA1639" s="83" t="s">
        <v>36</v>
      </c>
      <c r="AB1639" s="84">
        <v>15</v>
      </c>
      <c r="AC1639" s="84"/>
      <c r="AD1639" s="83">
        <v>1500</v>
      </c>
      <c r="AE1639" s="954"/>
      <c r="AF1639" s="334">
        <f t="shared" si="728"/>
        <v>180</v>
      </c>
      <c r="AG1639" s="272">
        <v>126</v>
      </c>
      <c r="AH1639" s="334">
        <f>IF(Y1639="inne",K1639*'lista, wskaźniki'!$E$35,IF(Y1639="to samo źródło",0,IF(Y1639=0,0)))</f>
        <v>0</v>
      </c>
      <c r="AI1639" s="334" t="b">
        <f>IF(AA1639="gaz z sieci",AC1639*'lista, wskaźniki'!$D$21)</f>
        <v>0</v>
      </c>
      <c r="AJ1639" s="272">
        <f>IF(AA1639="węgiel",AB1639*'lista, wskaźniki'!$D$20, IF('Sektor mieszkaniowy'!AA1639="drewno",'Sektor mieszkaniowy'!AB1639*'lista, wskaźniki'!$D$22,IF('Sektor mieszkaniowy'!AA1639="pellet",AB1639*'lista, wskaźniki'!$D$23,IF('Sektor mieszkaniowy'!AA1639="gaz z sieci",AB1639*'lista, wskaźniki'!$D$21,IF('Sektor mieszkaniowy'!AA1639="olej opałowy",'Sektor mieszkaniowy'!AB1639*'lista, wskaźniki'!$D$24)))))</f>
        <v>234</v>
      </c>
      <c r="AK1639" s="1111"/>
      <c r="AL1639" s="954"/>
      <c r="AM1639" s="20">
        <f>IF(AA1639="węgiel",AF1639*1/3.6*'lista, wskaźniki'!$F$20,IF(AA1639="drewno",AF1639*1/3.6*'lista, wskaźniki'!$F$22,IF(AA1639="pellet",AF1639*1/3.6*'lista, wskaźniki'!$F$23,IF(AA1639="gaz z sieci",AF1639*1/3.6*'lista, wskaźniki'!$F$21,IF(AA1639="olej opałowy",AF1639*1/3.6*'lista, wskaźniki'!$F$24,0)))))</f>
        <v>0</v>
      </c>
      <c r="AN1639" s="20">
        <f>IF(AA1639="węgiel",AF1639*'lista, wskaźniki'!$E$42,IF(AA1639="drewno",AF1639*'lista, wskaźniki'!$G$42,IF(AA1639="pellet",AF1639*'lista, wskaźniki'!$H$42,IF(AA1639="gaz z sieci",AF1639*'lista, wskaźniki'!$F$42,IF(AA1639="olej opałowy",AF1639*'lista, wskaźniki'!$I$42,0)))))</f>
        <v>0.14579999999999999</v>
      </c>
      <c r="AO1639" s="20">
        <f>IF(AA1639="węgiel",AF1639*'lista, wskaźniki'!$E$43,IF(AA1639="drewno",AF1639*'lista, wskaźniki'!$G$43,IF(AA1639="pellet",AF1639*'lista, wskaźniki'!$H$43,IF(AA1639="gaz z sieci",AF1639*'lista, wskaźniki'!$F$43,IF(AA1639="olej opałowy",AF1639*'lista, wskaźniki'!$I$43,0)))))</f>
        <v>0.14579999999999999</v>
      </c>
      <c r="AP1639" s="20">
        <f>IF(AA1639="węgiel",AF1639*'lista, wskaźniki'!$E$44,IF(AA1639="drewno",AF1639*'lista, wskaźniki'!$G$44,IF(AA1639="pellet",AF1639*'lista, wskaźniki'!$H$44,IF(AA1639="gaz z sieci",AF1639*'lista, wskaźniki'!$F$44,IF(AA1639="olej opałowy",AF1639*'lista, wskaźniki'!$I$44,0)))))</f>
        <v>4.4999999999999996E-5</v>
      </c>
      <c r="AQ1639" s="20" t="b">
        <f>IF(Z1639="gaz",AH1639*1/3.6*'lista, wskaźniki'!$F$21,IF(Z1639="energia elektryczna",AH1639*1/3.6*'lista, wskaźniki'!$F$26))</f>
        <v>0</v>
      </c>
      <c r="AR1639" s="20" t="b">
        <f>IF(Z1639="gaz",AH1639*'lista, wskaźniki'!$F$42,IF(Z1639="energia elektryczna",AH1639*0))</f>
        <v>0</v>
      </c>
      <c r="AS1639" s="20" t="b">
        <f>IF(Z1639="gaz",AH1639*'lista, wskaźniki'!$F$43,IF(Z1639="energia elektryczna",AH1639*0))</f>
        <v>0</v>
      </c>
      <c r="AT1639" s="20" t="b">
        <f>IF(Z1639="gaz",AH1639*'lista, wskaźniki'!$F$44,IF(Z1639="energia elektryczna",AH1639*0))</f>
        <v>0</v>
      </c>
      <c r="AU1639" s="20">
        <f>AI1639*1/3.6*'lista, wskaźniki'!$F$21</f>
        <v>0</v>
      </c>
      <c r="AV1639" s="20">
        <f>AI1639*'lista, wskaźniki'!$F$42</f>
        <v>0</v>
      </c>
      <c r="AW1639" s="20">
        <f>AI1639*'lista, wskaźniki'!$F$43</f>
        <v>0</v>
      </c>
      <c r="AX1639" s="20">
        <f>AI1639*'lista, wskaźniki'!$F$44</f>
        <v>0</v>
      </c>
      <c r="AY1639" s="20">
        <f>AK1639*'lista, wskaźniki'!$F$26</f>
        <v>0</v>
      </c>
      <c r="AZ1639" s="20">
        <f t="shared" si="729"/>
        <v>0</v>
      </c>
      <c r="BA1639" s="20">
        <f t="shared" si="730"/>
        <v>0.14579999999999999</v>
      </c>
      <c r="BB1639" s="20">
        <f t="shared" si="731"/>
        <v>0.14579999999999999</v>
      </c>
      <c r="BC1639" s="20">
        <f t="shared" si="732"/>
        <v>4.4999999999999996E-5</v>
      </c>
      <c r="BD1639" s="954"/>
      <c r="BE1639" s="954"/>
      <c r="BF1639" s="954"/>
      <c r="BG1639" s="954"/>
      <c r="BH1639" s="83"/>
      <c r="BI1639" s="954"/>
      <c r="BJ1639" s="83"/>
      <c r="BK1639" s="954"/>
      <c r="BL1639" s="83"/>
      <c r="BM1639" s="83"/>
      <c r="BN1639" s="83"/>
      <c r="BO1639" s="83"/>
      <c r="BP1639" s="83"/>
      <c r="BQ1639" s="83" t="s">
        <v>121</v>
      </c>
      <c r="BR1639" s="83">
        <v>2</v>
      </c>
      <c r="BS1639" s="1105"/>
      <c r="BT1639" s="1105"/>
      <c r="BU1639" s="1105"/>
      <c r="BV1639" s="1105"/>
      <c r="BW1639" s="1105"/>
      <c r="BX1639" s="1105"/>
      <c r="BY1639" s="1108"/>
      <c r="CA1639" s="365" t="b">
        <f t="shared" si="733"/>
        <v>0</v>
      </c>
      <c r="CB1639" s="365">
        <f t="shared" si="734"/>
        <v>180</v>
      </c>
      <c r="CC1639" s="365" t="b">
        <f t="shared" si="735"/>
        <v>0</v>
      </c>
      <c r="CD1639" s="365" t="b">
        <f t="shared" si="736"/>
        <v>0</v>
      </c>
      <c r="CE1639" s="365" t="b">
        <f t="shared" si="737"/>
        <v>0</v>
      </c>
      <c r="CF1639" s="365" t="b">
        <f t="shared" si="738"/>
        <v>0</v>
      </c>
      <c r="CG1639" s="365" t="b">
        <f t="shared" si="739"/>
        <v>0</v>
      </c>
      <c r="CH1639" s="365" t="b">
        <f t="shared" si="740"/>
        <v>0</v>
      </c>
      <c r="CI1639" s="72" t="b">
        <f t="shared" si="741"/>
        <v>0</v>
      </c>
      <c r="CJ1639" s="72">
        <f t="shared" si="742"/>
        <v>180</v>
      </c>
      <c r="CK1639" s="72" t="b">
        <f t="shared" si="743"/>
        <v>0</v>
      </c>
      <c r="CL1639" s="72">
        <f t="shared" si="744"/>
        <v>0</v>
      </c>
      <c r="CM1639" s="72" t="b">
        <f t="shared" si="745"/>
        <v>0</v>
      </c>
      <c r="CN1639" s="72" t="b">
        <f t="shared" si="746"/>
        <v>0</v>
      </c>
      <c r="CP1639" s="13">
        <f t="shared" si="747"/>
        <v>0</v>
      </c>
      <c r="CQ1639" s="13" t="b">
        <f t="shared" si="748"/>
        <v>0</v>
      </c>
      <c r="CR1639" s="13" t="b">
        <f t="shared" si="749"/>
        <v>0</v>
      </c>
      <c r="CS1639" s="13" t="b">
        <f t="shared" si="755"/>
        <v>0</v>
      </c>
      <c r="CT1639" s="13" t="b">
        <f t="shared" si="754"/>
        <v>0</v>
      </c>
      <c r="CU1639" s="13" t="b">
        <f t="shared" si="756"/>
        <v>0</v>
      </c>
      <c r="CV1639" s="13" t="b">
        <f t="shared" si="750"/>
        <v>0</v>
      </c>
      <c r="CW1639" s="13" t="b">
        <f t="shared" si="751"/>
        <v>0</v>
      </c>
      <c r="CX1639" s="13" t="b">
        <f t="shared" si="752"/>
        <v>0</v>
      </c>
      <c r="CY1639" s="13" t="b">
        <f t="shared" si="753"/>
        <v>0</v>
      </c>
    </row>
    <row r="1640" spans="1:103" ht="15" thickBot="1">
      <c r="A1640" s="932"/>
      <c r="B1640" s="954"/>
      <c r="C1640" s="954"/>
      <c r="D1640" s="954"/>
      <c r="E1640" s="954"/>
      <c r="F1640" s="954"/>
      <c r="G1640" s="954"/>
      <c r="H1640" s="954"/>
      <c r="I1640" s="954"/>
      <c r="J1640" s="954"/>
      <c r="K1640" s="954"/>
      <c r="L1640" s="954"/>
      <c r="M1640" s="954"/>
      <c r="N1640" s="954"/>
      <c r="O1640" s="954"/>
      <c r="P1640" s="954"/>
      <c r="Q1640" s="941"/>
      <c r="R1640" s="954"/>
      <c r="S1640" s="954"/>
      <c r="T1640" s="954"/>
      <c r="U1640" s="954"/>
      <c r="V1640" s="954"/>
      <c r="W1640" s="83"/>
      <c r="X1640" s="83"/>
      <c r="Y1640" s="83"/>
      <c r="Z1640" s="83"/>
      <c r="AA1640" s="83" t="s">
        <v>50</v>
      </c>
      <c r="AB1640" s="84"/>
      <c r="AC1640" s="84"/>
      <c r="AD1640" s="83"/>
      <c r="AE1640" s="954"/>
      <c r="AF1640" s="334">
        <f t="shared" si="728"/>
        <v>0</v>
      </c>
      <c r="AG1640" s="272">
        <f>IF(R1640="kompletna",Q1640*J1640*0.0036*'lista, wskaźniki'!$F$13, IF(R1640="częściowa",Q1640*J1640*0.0036*'lista, wskaźniki'!$F$14, IF(R1640="brak",Q1640*J1640*0.0036*'lista, wskaźniki'!$F$15,)))</f>
        <v>0</v>
      </c>
      <c r="AH1640" s="334">
        <f>IF(Y1640="inne",K1640*'lista, wskaźniki'!$E$35,IF(Y1640="to samo źródło",0,IF(Y1640=0,0)))</f>
        <v>0</v>
      </c>
      <c r="AI1640" s="334" t="b">
        <f>IF(AA1640="gaz z sieci",AC1640*'lista, wskaźniki'!$D$21)</f>
        <v>0</v>
      </c>
      <c r="AJ1640" s="272">
        <f>IF(AA1640="węgiel",AB1640*'lista, wskaźniki'!$D$20, IF('Sektor mieszkaniowy'!AA1640="drewno",'Sektor mieszkaniowy'!AB1640*'lista, wskaźniki'!$D$22,IF('Sektor mieszkaniowy'!AA1640="pellet",AB1640*'lista, wskaźniki'!$D$23,IF('Sektor mieszkaniowy'!AA1640="gaz z sieci",AB1640*'lista, wskaźniki'!$D$21,IF('Sektor mieszkaniowy'!AA1640="olej opałowy",'Sektor mieszkaniowy'!AB1640*'lista, wskaźniki'!$D$24)))))</f>
        <v>0</v>
      </c>
      <c r="AK1640" s="1111"/>
      <c r="AL1640" s="954"/>
      <c r="AM1640" s="20">
        <f>IF(AA1640="węgiel",AF1640*1/3.6*'lista, wskaźniki'!$F$20,IF(AA1640="drewno",AF1640*1/3.6*'lista, wskaźniki'!$F$22,IF(AA1640="pellet",AF1640*1/3.6*'lista, wskaźniki'!$F$23,IF(AA1640="gaz z sieci",AF1640*1/3.6*'lista, wskaźniki'!$F$21,IF(AA1640="olej opałowy",AF1640*1/3.6*'lista, wskaźniki'!$F$24,0)))))</f>
        <v>0</v>
      </c>
      <c r="AN1640" s="20">
        <f>IF(AA1640="węgiel",AF1640*'lista, wskaźniki'!$E$42,IF(AA1640="drewno",AF1640*'lista, wskaźniki'!$G$42,IF(AA1640="pellet",AF1640*'lista, wskaźniki'!$H$42,IF(AA1640="gaz z sieci",AF1640*'lista, wskaźniki'!$F$42,IF(AA1640="olej opałowy",AF1640*'lista, wskaźniki'!$I$42,0)))))</f>
        <v>0</v>
      </c>
      <c r="AO1640" s="20">
        <f>IF(AA1640="węgiel",AF1640*'lista, wskaźniki'!$E$43,IF(AA1640="drewno",AF1640*'lista, wskaźniki'!$G$43,IF(AA1640="pellet",AF1640*'lista, wskaźniki'!$H$43,IF(AA1640="gaz z sieci",AF1640*'lista, wskaźniki'!$F$43,IF(AA1640="olej opałowy",AF1640*'lista, wskaźniki'!$I$43,0)))))</f>
        <v>0</v>
      </c>
      <c r="AP1640" s="20">
        <f>IF(AA1640="węgiel",AF1640*'lista, wskaźniki'!$E$44,IF(AA1640="drewno",AF1640*'lista, wskaźniki'!$G$44,IF(AA1640="pellet",AF1640*'lista, wskaźniki'!$H$44,IF(AA1640="gaz z sieci",AF1640*'lista, wskaźniki'!$F$44,IF(AA1640="olej opałowy",AF1640*'lista, wskaźniki'!$I$44,0)))))</f>
        <v>0</v>
      </c>
      <c r="AQ1640" s="20" t="b">
        <f>IF(Z1640="gaz",AH1640*1/3.6*'lista, wskaźniki'!$F$21,IF(Z1640="energia elektryczna",AH1640*1/3.6*'lista, wskaźniki'!$F$26))</f>
        <v>0</v>
      </c>
      <c r="AR1640" s="20" t="b">
        <f>IF(Z1640="gaz",AH1640*'lista, wskaźniki'!$F$42,IF(Z1640="energia elektryczna",AH1640*0))</f>
        <v>0</v>
      </c>
      <c r="AS1640" s="20" t="b">
        <f>IF(Z1640="gaz",AH1640*'lista, wskaźniki'!$F$43,IF(Z1640="energia elektryczna",AH1640*0))</f>
        <v>0</v>
      </c>
      <c r="AT1640" s="20" t="b">
        <f>IF(Z1640="gaz",AH1640*'lista, wskaźniki'!$F$44,IF(Z1640="energia elektryczna",AH1640*0))</f>
        <v>0</v>
      </c>
      <c r="AU1640" s="20">
        <f>AI1640*1/3.6*'lista, wskaźniki'!$F$21</f>
        <v>0</v>
      </c>
      <c r="AV1640" s="20">
        <f>AI1640*'lista, wskaźniki'!$F$42</f>
        <v>0</v>
      </c>
      <c r="AW1640" s="20">
        <f>AI1640*'lista, wskaźniki'!$F$43</f>
        <v>0</v>
      </c>
      <c r="AX1640" s="20">
        <f>AI1640*'lista, wskaźniki'!$F$44</f>
        <v>0</v>
      </c>
      <c r="AY1640" s="20">
        <f>AK1640*'lista, wskaźniki'!$F$26</f>
        <v>0</v>
      </c>
      <c r="AZ1640" s="20">
        <f t="shared" si="729"/>
        <v>0</v>
      </c>
      <c r="BA1640" s="20">
        <f t="shared" si="730"/>
        <v>0</v>
      </c>
      <c r="BB1640" s="20">
        <f t="shared" si="731"/>
        <v>0</v>
      </c>
      <c r="BC1640" s="20">
        <f t="shared" si="732"/>
        <v>0</v>
      </c>
      <c r="BD1640" s="954"/>
      <c r="BE1640" s="954"/>
      <c r="BF1640" s="954"/>
      <c r="BG1640" s="954"/>
      <c r="BH1640" s="83"/>
      <c r="BI1640" s="954"/>
      <c r="BJ1640" s="83"/>
      <c r="BK1640" s="954"/>
      <c r="BL1640" s="83"/>
      <c r="BM1640" s="83"/>
      <c r="BN1640" s="83"/>
      <c r="BO1640" s="83"/>
      <c r="BP1640" s="83"/>
      <c r="BQ1640" s="83" t="s">
        <v>196</v>
      </c>
      <c r="BR1640" s="83">
        <v>1</v>
      </c>
      <c r="BS1640" s="1105"/>
      <c r="BT1640" s="1105"/>
      <c r="BU1640" s="1105"/>
      <c r="BV1640" s="1105"/>
      <c r="BW1640" s="1105"/>
      <c r="BX1640" s="1105"/>
      <c r="BY1640" s="1108"/>
      <c r="CA1640" s="365" t="b">
        <f t="shared" si="733"/>
        <v>0</v>
      </c>
      <c r="CB1640" s="365" t="b">
        <f t="shared" si="734"/>
        <v>0</v>
      </c>
      <c r="CC1640" s="365">
        <f t="shared" si="735"/>
        <v>0</v>
      </c>
      <c r="CD1640" s="365" t="b">
        <f t="shared" si="736"/>
        <v>0</v>
      </c>
      <c r="CE1640" s="365" t="b">
        <f t="shared" si="737"/>
        <v>0</v>
      </c>
      <c r="CF1640" s="365" t="b">
        <f t="shared" si="738"/>
        <v>0</v>
      </c>
      <c r="CG1640" s="365" t="b">
        <f t="shared" si="739"/>
        <v>0</v>
      </c>
      <c r="CH1640" s="365" t="b">
        <f t="shared" si="740"/>
        <v>0</v>
      </c>
      <c r="CI1640" s="72" t="b">
        <f t="shared" si="741"/>
        <v>0</v>
      </c>
      <c r="CJ1640" s="72" t="b">
        <f t="shared" si="742"/>
        <v>0</v>
      </c>
      <c r="CK1640" s="72">
        <f t="shared" si="743"/>
        <v>0</v>
      </c>
      <c r="CL1640" s="72">
        <f t="shared" si="744"/>
        <v>0</v>
      </c>
      <c r="CM1640" s="72" t="b">
        <f t="shared" si="745"/>
        <v>0</v>
      </c>
      <c r="CN1640" s="72" t="b">
        <f t="shared" si="746"/>
        <v>0</v>
      </c>
      <c r="CP1640" s="13">
        <f t="shared" si="747"/>
        <v>0</v>
      </c>
      <c r="CQ1640" s="13" t="b">
        <f t="shared" si="748"/>
        <v>0</v>
      </c>
      <c r="CR1640" s="13" t="b">
        <f t="shared" si="749"/>
        <v>0</v>
      </c>
      <c r="CS1640" s="13" t="b">
        <f t="shared" si="755"/>
        <v>0</v>
      </c>
      <c r="CT1640" s="13" t="b">
        <f t="shared" si="754"/>
        <v>0</v>
      </c>
      <c r="CU1640" s="13" t="b">
        <f t="shared" si="756"/>
        <v>0</v>
      </c>
      <c r="CV1640" s="13" t="b">
        <f t="shared" si="750"/>
        <v>0</v>
      </c>
      <c r="CW1640" s="13" t="b">
        <f t="shared" si="751"/>
        <v>0</v>
      </c>
      <c r="CX1640" s="13" t="b">
        <f t="shared" si="752"/>
        <v>0</v>
      </c>
      <c r="CY1640" s="13" t="b">
        <f t="shared" si="753"/>
        <v>0</v>
      </c>
    </row>
    <row r="1641" spans="1:103" ht="15" thickBot="1">
      <c r="A1641" s="932"/>
      <c r="B1641" s="954"/>
      <c r="C1641" s="954"/>
      <c r="D1641" s="954"/>
      <c r="E1641" s="954"/>
      <c r="F1641" s="954"/>
      <c r="G1641" s="954"/>
      <c r="H1641" s="954"/>
      <c r="I1641" s="954"/>
      <c r="J1641" s="954"/>
      <c r="K1641" s="954"/>
      <c r="L1641" s="954"/>
      <c r="M1641" s="954"/>
      <c r="N1641" s="954"/>
      <c r="O1641" s="954"/>
      <c r="P1641" s="954"/>
      <c r="Q1641" s="941"/>
      <c r="R1641" s="954"/>
      <c r="S1641" s="954"/>
      <c r="T1641" s="954"/>
      <c r="U1641" s="954"/>
      <c r="V1641" s="954"/>
      <c r="W1641" s="83"/>
      <c r="X1641" s="83"/>
      <c r="Y1641" s="83"/>
      <c r="Z1641" s="83"/>
      <c r="AA1641" s="83" t="s">
        <v>38</v>
      </c>
      <c r="AB1641" s="84"/>
      <c r="AC1641" s="84"/>
      <c r="AD1641" s="83"/>
      <c r="AE1641" s="954"/>
      <c r="AF1641" s="334">
        <f t="shared" si="728"/>
        <v>0</v>
      </c>
      <c r="AG1641" s="272">
        <f>IF(R1641="kompletna",Q1641*J1641*0.0036*'lista, wskaźniki'!$F$13, IF(R1641="częściowa",Q1641*J1641*0.0036*'lista, wskaźniki'!$F$14, IF(R1641="brak",Q1641*J1641*0.0036*'lista, wskaźniki'!$F$15,)))</f>
        <v>0</v>
      </c>
      <c r="AH1641" s="334">
        <f>IF(Y1641="inne",K1641*'lista, wskaźniki'!$E$35,IF(Y1641="to samo źródło",0,IF(Y1641=0,0)))</f>
        <v>0</v>
      </c>
      <c r="AI1641" s="334">
        <f>IF(AA1641="gaz z sieci",AC1641*'lista, wskaźniki'!$D$21)</f>
        <v>0</v>
      </c>
      <c r="AJ1641" s="272">
        <f>IF(AA1641="węgiel",AB1641*'lista, wskaźniki'!$D$20, IF('Sektor mieszkaniowy'!AA1641="drewno",'Sektor mieszkaniowy'!AB1641*'lista, wskaźniki'!$D$22,IF('Sektor mieszkaniowy'!AA1641="pellet",AB1641*'lista, wskaźniki'!$D$23,IF('Sektor mieszkaniowy'!AA1641="gaz z sieci",AB1641*'lista, wskaźniki'!$D$21,IF('Sektor mieszkaniowy'!AA1641="olej opałowy",'Sektor mieszkaniowy'!AB1641*'lista, wskaźniki'!$D$24)))))</f>
        <v>0</v>
      </c>
      <c r="AK1641" s="1111"/>
      <c r="AL1641" s="954"/>
      <c r="AM1641" s="20">
        <f>IF(AA1641="węgiel",AF1641*1/3.6*'lista, wskaźniki'!$F$20,IF(AA1641="drewno",AF1641*1/3.6*'lista, wskaźniki'!$F$22,IF(AA1641="pellet",AF1641*1/3.6*'lista, wskaźniki'!$F$23,IF(AA1641="gaz z sieci",AF1641*1/3.6*'lista, wskaźniki'!$F$21,IF(AA1641="olej opałowy",AF1641*1/3.6*'lista, wskaźniki'!$F$24,0)))))</f>
        <v>0</v>
      </c>
      <c r="AN1641" s="20">
        <f>IF(AA1641="węgiel",AF1641*'lista, wskaźniki'!$E$42,IF(AA1641="drewno",AF1641*'lista, wskaźniki'!$G$42,IF(AA1641="pellet",AF1641*'lista, wskaźniki'!$H$42,IF(AA1641="gaz z sieci",AF1641*'lista, wskaźniki'!$F$42,IF(AA1641="olej opałowy",AF1641*'lista, wskaźniki'!$I$42,0)))))</f>
        <v>0</v>
      </c>
      <c r="AO1641" s="20">
        <f>IF(AA1641="węgiel",AF1641*'lista, wskaźniki'!$E$43,IF(AA1641="drewno",AF1641*'lista, wskaźniki'!$G$43,IF(AA1641="pellet",AF1641*'lista, wskaźniki'!$H$43,IF(AA1641="gaz z sieci",AF1641*'lista, wskaźniki'!$F$43,IF(AA1641="olej opałowy",AF1641*'lista, wskaźniki'!$I$43,0)))))</f>
        <v>0</v>
      </c>
      <c r="AP1641" s="20">
        <f>IF(AA1641="węgiel",AF1641*'lista, wskaźniki'!$E$44,IF(AA1641="drewno",AF1641*'lista, wskaźniki'!$G$44,IF(AA1641="pellet",AF1641*'lista, wskaźniki'!$H$44,IF(AA1641="gaz z sieci",AF1641*'lista, wskaźniki'!$F$44,IF(AA1641="olej opałowy",AF1641*'lista, wskaźniki'!$I$44,0)))))</f>
        <v>0</v>
      </c>
      <c r="AQ1641" s="20" t="b">
        <f>IF(Z1641="gaz",AH1641*1/3.6*'lista, wskaźniki'!$F$21,IF(Z1641="energia elektryczna",AH1641*1/3.6*'lista, wskaźniki'!$F$26))</f>
        <v>0</v>
      </c>
      <c r="AR1641" s="20" t="b">
        <f>IF(Z1641="gaz",AH1641*'lista, wskaźniki'!$F$42,IF(Z1641="energia elektryczna",AH1641*0))</f>
        <v>0</v>
      </c>
      <c r="AS1641" s="20" t="b">
        <f>IF(Z1641="gaz",AH1641*'lista, wskaźniki'!$F$43,IF(Z1641="energia elektryczna",AH1641*0))</f>
        <v>0</v>
      </c>
      <c r="AT1641" s="20" t="b">
        <f>IF(Z1641="gaz",AH1641*'lista, wskaźniki'!$F$44,IF(Z1641="energia elektryczna",AH1641*0))</f>
        <v>0</v>
      </c>
      <c r="AU1641" s="20">
        <f>AI1641*1/3.6*'lista, wskaźniki'!$F$21</f>
        <v>0</v>
      </c>
      <c r="AV1641" s="20">
        <f>AI1641*'lista, wskaźniki'!$F$42</f>
        <v>0</v>
      </c>
      <c r="AW1641" s="20">
        <f>AI1641*'lista, wskaźniki'!$F$43</f>
        <v>0</v>
      </c>
      <c r="AX1641" s="20">
        <f>AI1641*'lista, wskaźniki'!$F$44</f>
        <v>0</v>
      </c>
      <c r="AY1641" s="20">
        <f>AK1641*'lista, wskaźniki'!$F$26</f>
        <v>0</v>
      </c>
      <c r="AZ1641" s="20">
        <f t="shared" si="729"/>
        <v>0</v>
      </c>
      <c r="BA1641" s="20">
        <f t="shared" si="730"/>
        <v>0</v>
      </c>
      <c r="BB1641" s="20">
        <f t="shared" si="731"/>
        <v>0</v>
      </c>
      <c r="BC1641" s="20">
        <f t="shared" si="732"/>
        <v>0</v>
      </c>
      <c r="BD1641" s="954"/>
      <c r="BE1641" s="954"/>
      <c r="BF1641" s="954"/>
      <c r="BG1641" s="954"/>
      <c r="BH1641" s="83"/>
      <c r="BI1641" s="954"/>
      <c r="BJ1641" s="83"/>
      <c r="BK1641" s="954"/>
      <c r="BL1641" s="83"/>
      <c r="BM1641" s="83"/>
      <c r="BN1641" s="83"/>
      <c r="BO1641" s="83"/>
      <c r="BP1641" s="83"/>
      <c r="BQ1641" s="83"/>
      <c r="BR1641" s="83"/>
      <c r="BS1641" s="1105"/>
      <c r="BT1641" s="1105"/>
      <c r="BU1641" s="1105"/>
      <c r="BV1641" s="1105"/>
      <c r="BW1641" s="1105"/>
      <c r="BX1641" s="1105"/>
      <c r="BY1641" s="1108"/>
      <c r="CA1641" s="365" t="b">
        <f t="shared" si="733"/>
        <v>0</v>
      </c>
      <c r="CB1641" s="365" t="b">
        <f t="shared" si="734"/>
        <v>0</v>
      </c>
      <c r="CC1641" s="365" t="b">
        <f t="shared" si="735"/>
        <v>0</v>
      </c>
      <c r="CD1641" s="365">
        <f t="shared" si="736"/>
        <v>0</v>
      </c>
      <c r="CE1641" s="365" t="b">
        <f t="shared" si="737"/>
        <v>0</v>
      </c>
      <c r="CF1641" s="365" t="b">
        <f t="shared" si="738"/>
        <v>0</v>
      </c>
      <c r="CG1641" s="365" t="b">
        <f t="shared" si="739"/>
        <v>0</v>
      </c>
      <c r="CH1641" s="365">
        <f t="shared" si="740"/>
        <v>0</v>
      </c>
      <c r="CI1641" s="72" t="b">
        <f t="shared" si="741"/>
        <v>0</v>
      </c>
      <c r="CJ1641" s="72" t="b">
        <f t="shared" si="742"/>
        <v>0</v>
      </c>
      <c r="CK1641" s="72" t="b">
        <f t="shared" si="743"/>
        <v>0</v>
      </c>
      <c r="CL1641" s="72">
        <f t="shared" si="744"/>
        <v>0</v>
      </c>
      <c r="CM1641" s="72" t="b">
        <f t="shared" si="745"/>
        <v>0</v>
      </c>
      <c r="CN1641" s="72" t="b">
        <f t="shared" si="746"/>
        <v>0</v>
      </c>
      <c r="CP1641" s="13">
        <f t="shared" si="747"/>
        <v>0</v>
      </c>
      <c r="CQ1641" s="13" t="b">
        <f t="shared" si="748"/>
        <v>0</v>
      </c>
      <c r="CR1641" s="13" t="b">
        <f t="shared" si="749"/>
        <v>0</v>
      </c>
      <c r="CS1641" s="13" t="b">
        <f t="shared" si="755"/>
        <v>0</v>
      </c>
      <c r="CT1641" s="13" t="b">
        <f t="shared" si="754"/>
        <v>0</v>
      </c>
      <c r="CU1641" s="13" t="b">
        <f t="shared" si="756"/>
        <v>0</v>
      </c>
      <c r="CV1641" s="13" t="b">
        <f t="shared" si="750"/>
        <v>0</v>
      </c>
      <c r="CW1641" s="13" t="b">
        <f t="shared" si="751"/>
        <v>0</v>
      </c>
      <c r="CX1641" s="13" t="b">
        <f t="shared" si="752"/>
        <v>0</v>
      </c>
      <c r="CY1641" s="13" t="b">
        <f t="shared" si="753"/>
        <v>0</v>
      </c>
    </row>
    <row r="1642" spans="1:103" ht="15" thickBot="1">
      <c r="A1642" s="933"/>
      <c r="B1642" s="955"/>
      <c r="C1642" s="955"/>
      <c r="D1642" s="955"/>
      <c r="E1642" s="955"/>
      <c r="F1642" s="955"/>
      <c r="G1642" s="955"/>
      <c r="H1642" s="955"/>
      <c r="I1642" s="955"/>
      <c r="J1642" s="955"/>
      <c r="K1642" s="955"/>
      <c r="L1642" s="955"/>
      <c r="M1642" s="955"/>
      <c r="N1642" s="955"/>
      <c r="O1642" s="955"/>
      <c r="P1642" s="955"/>
      <c r="Q1642" s="942"/>
      <c r="R1642" s="955"/>
      <c r="S1642" s="955"/>
      <c r="T1642" s="955"/>
      <c r="U1642" s="955"/>
      <c r="V1642" s="955"/>
      <c r="W1642" s="85"/>
      <c r="X1642" s="85"/>
      <c r="Y1642" s="85"/>
      <c r="Z1642" s="85"/>
      <c r="AA1642" s="85" t="s">
        <v>37</v>
      </c>
      <c r="AB1642" s="86"/>
      <c r="AC1642" s="86"/>
      <c r="AD1642" s="85"/>
      <c r="AE1642" s="955"/>
      <c r="AF1642" s="334">
        <f t="shared" si="728"/>
        <v>0</v>
      </c>
      <c r="AG1642" s="272">
        <f>IF(R1642="kompletna",Q1642*J1642*0.0036*'lista, wskaźniki'!$F$13, IF(R1642="częściowa",Q1642*J1642*0.0036*'lista, wskaźniki'!$F$14, IF(R1642="brak",Q1642*J1642*0.0036*'lista, wskaźniki'!$F$15,)))</f>
        <v>0</v>
      </c>
      <c r="AH1642" s="334">
        <f>IF(Y1642="inne",K1642*'lista, wskaźniki'!$E$35,IF(Y1642="to samo źródło",0,IF(Y1642=0,0)))</f>
        <v>0</v>
      </c>
      <c r="AI1642" s="334" t="b">
        <f>IF(AA1642="gaz z sieci",AC1642*'lista, wskaźniki'!$D$21)</f>
        <v>0</v>
      </c>
      <c r="AJ1642" s="272">
        <f>IF(AA1642="węgiel",AB1642*'lista, wskaźniki'!$D$20, IF('Sektor mieszkaniowy'!AA1642="drewno",'Sektor mieszkaniowy'!AB1642*'lista, wskaźniki'!$D$22,IF('Sektor mieszkaniowy'!AA1642="pellet",AB1642*'lista, wskaźniki'!$D$23,IF('Sektor mieszkaniowy'!AA1642="gaz z sieci",AB1642*'lista, wskaźniki'!$D$21,IF('Sektor mieszkaniowy'!AA1642="olej opałowy",'Sektor mieszkaniowy'!AB1642*'lista, wskaźniki'!$D$24)))))</f>
        <v>0</v>
      </c>
      <c r="AK1642" s="1112"/>
      <c r="AL1642" s="955"/>
      <c r="AM1642" s="20">
        <f>IF(AA1642="węgiel",AF1642*1/3.6*'lista, wskaźniki'!$F$20,IF(AA1642="drewno",AF1642*1/3.6*'lista, wskaźniki'!$F$22,IF(AA1642="pellet",AF1642*1/3.6*'lista, wskaźniki'!$F$23,IF(AA1642="gaz z sieci",AF1642*1/3.6*'lista, wskaźniki'!$F$21,IF(AA1642="olej opałowy",AF1642*1/3.6*'lista, wskaźniki'!$F$24,0)))))</f>
        <v>0</v>
      </c>
      <c r="AN1642" s="20">
        <f>IF(AA1642="węgiel",AF1642*'lista, wskaźniki'!$E$42,IF(AA1642="drewno",AF1642*'lista, wskaźniki'!$G$42,IF(AA1642="pellet",AF1642*'lista, wskaźniki'!$H$42,IF(AA1642="gaz z sieci",AF1642*'lista, wskaźniki'!$F$42,IF(AA1642="olej opałowy",AF1642*'lista, wskaźniki'!$I$42,0)))))</f>
        <v>0</v>
      </c>
      <c r="AO1642" s="20">
        <f>IF(AA1642="węgiel",AF1642*'lista, wskaźniki'!$E$43,IF(AA1642="drewno",AF1642*'lista, wskaźniki'!$G$43,IF(AA1642="pellet",AF1642*'lista, wskaźniki'!$H$43,IF(AA1642="gaz z sieci",AF1642*'lista, wskaźniki'!$F$43,IF(AA1642="olej opałowy",AF1642*'lista, wskaźniki'!$I$43,0)))))</f>
        <v>0</v>
      </c>
      <c r="AP1642" s="20">
        <f>IF(AA1642="węgiel",AF1642*'lista, wskaźniki'!$E$44,IF(AA1642="drewno",AF1642*'lista, wskaźniki'!$G$44,IF(AA1642="pellet",AF1642*'lista, wskaźniki'!$H$44,IF(AA1642="gaz z sieci",AF1642*'lista, wskaźniki'!$F$44,IF(AA1642="olej opałowy",AF1642*'lista, wskaźniki'!$I$44,0)))))</f>
        <v>0</v>
      </c>
      <c r="AQ1642" s="20" t="b">
        <f>IF(Z1642="gaz",AH1642*1/3.6*'lista, wskaźniki'!$F$21,IF(Z1642="energia elektryczna",AH1642*1/3.6*'lista, wskaźniki'!$F$26))</f>
        <v>0</v>
      </c>
      <c r="AR1642" s="20" t="b">
        <f>IF(Z1642="gaz",AH1642*'lista, wskaźniki'!$F$42,IF(Z1642="energia elektryczna",AH1642*0))</f>
        <v>0</v>
      </c>
      <c r="AS1642" s="20" t="b">
        <f>IF(Z1642="gaz",AH1642*'lista, wskaźniki'!$F$43,IF(Z1642="energia elektryczna",AH1642*0))</f>
        <v>0</v>
      </c>
      <c r="AT1642" s="20" t="b">
        <f>IF(Z1642="gaz",AH1642*'lista, wskaźniki'!$F$44,IF(Z1642="energia elektryczna",AH1642*0))</f>
        <v>0</v>
      </c>
      <c r="AU1642" s="20">
        <f>AI1642*1/3.6*'lista, wskaźniki'!$F$21</f>
        <v>0</v>
      </c>
      <c r="AV1642" s="20">
        <f>AI1642*'lista, wskaźniki'!$F$42</f>
        <v>0</v>
      </c>
      <c r="AW1642" s="20">
        <f>AI1642*'lista, wskaźniki'!$F$43</f>
        <v>0</v>
      </c>
      <c r="AX1642" s="20">
        <f>AI1642*'lista, wskaźniki'!$F$44</f>
        <v>0</v>
      </c>
      <c r="AY1642" s="20">
        <f>AK1642*'lista, wskaźniki'!$F$26</f>
        <v>0</v>
      </c>
      <c r="AZ1642" s="20">
        <f t="shared" si="729"/>
        <v>0</v>
      </c>
      <c r="BA1642" s="20">
        <f t="shared" si="730"/>
        <v>0</v>
      </c>
      <c r="BB1642" s="20">
        <f t="shared" si="731"/>
        <v>0</v>
      </c>
      <c r="BC1642" s="20">
        <f t="shared" si="732"/>
        <v>0</v>
      </c>
      <c r="BD1642" s="955"/>
      <c r="BE1642" s="955"/>
      <c r="BF1642" s="955"/>
      <c r="BG1642" s="955"/>
      <c r="BH1642" s="85"/>
      <c r="BI1642" s="955"/>
      <c r="BJ1642" s="85"/>
      <c r="BK1642" s="955"/>
      <c r="BL1642" s="85"/>
      <c r="BM1642" s="85"/>
      <c r="BN1642" s="85"/>
      <c r="BO1642" s="85"/>
      <c r="BP1642" s="85"/>
      <c r="BQ1642" s="85"/>
      <c r="BR1642" s="85"/>
      <c r="BS1642" s="1106"/>
      <c r="BT1642" s="1106"/>
      <c r="BU1642" s="1106"/>
      <c r="BV1642" s="1106"/>
      <c r="BW1642" s="1106"/>
      <c r="BX1642" s="1106"/>
      <c r="BY1642" s="1109"/>
      <c r="CA1642" s="365" t="b">
        <f t="shared" si="733"/>
        <v>0</v>
      </c>
      <c r="CB1642" s="365" t="b">
        <f t="shared" si="734"/>
        <v>0</v>
      </c>
      <c r="CC1642" s="365" t="b">
        <f t="shared" si="735"/>
        <v>0</v>
      </c>
      <c r="CD1642" s="365" t="b">
        <f t="shared" si="736"/>
        <v>0</v>
      </c>
      <c r="CE1642" s="365">
        <f t="shared" si="737"/>
        <v>0</v>
      </c>
      <c r="CF1642" s="365" t="b">
        <f t="shared" si="738"/>
        <v>0</v>
      </c>
      <c r="CG1642" s="365" t="b">
        <f t="shared" si="739"/>
        <v>0</v>
      </c>
      <c r="CH1642" s="365" t="b">
        <f t="shared" si="740"/>
        <v>0</v>
      </c>
      <c r="CI1642" s="72" t="b">
        <f t="shared" si="741"/>
        <v>0</v>
      </c>
      <c r="CJ1642" s="72" t="b">
        <f t="shared" si="742"/>
        <v>0</v>
      </c>
      <c r="CK1642" s="72" t="b">
        <f t="shared" si="743"/>
        <v>0</v>
      </c>
      <c r="CL1642" s="72">
        <f t="shared" si="744"/>
        <v>0</v>
      </c>
      <c r="CM1642" s="72">
        <f t="shared" si="745"/>
        <v>0</v>
      </c>
      <c r="CN1642" s="72" t="b">
        <f t="shared" si="746"/>
        <v>0</v>
      </c>
      <c r="CP1642" s="13">
        <f t="shared" si="747"/>
        <v>0</v>
      </c>
      <c r="CQ1642" s="13" t="b">
        <f t="shared" si="748"/>
        <v>0</v>
      </c>
      <c r="CR1642" s="13" t="b">
        <f t="shared" si="749"/>
        <v>0</v>
      </c>
      <c r="CS1642" s="13" t="b">
        <f t="shared" si="755"/>
        <v>0</v>
      </c>
      <c r="CT1642" s="13" t="b">
        <f t="shared" si="754"/>
        <v>0</v>
      </c>
      <c r="CU1642" s="13" t="b">
        <f t="shared" si="756"/>
        <v>0</v>
      </c>
      <c r="CV1642" s="13" t="b">
        <f t="shared" si="750"/>
        <v>0</v>
      </c>
      <c r="CW1642" s="13" t="b">
        <f t="shared" si="751"/>
        <v>0</v>
      </c>
      <c r="CX1642" s="13" t="b">
        <f t="shared" si="752"/>
        <v>0</v>
      </c>
      <c r="CY1642" s="13" t="b">
        <f t="shared" si="753"/>
        <v>0</v>
      </c>
    </row>
    <row r="1643" spans="1:103" ht="15" thickBot="1">
      <c r="A1643" s="931">
        <v>329</v>
      </c>
      <c r="B1643" s="953" t="s">
        <v>215</v>
      </c>
      <c r="C1643" s="953"/>
      <c r="D1643" s="953" t="s">
        <v>1</v>
      </c>
      <c r="E1643" s="953" t="s">
        <v>5</v>
      </c>
      <c r="F1643" s="953"/>
      <c r="G1643" s="953"/>
      <c r="H1643" s="953"/>
      <c r="I1643" s="953" t="s">
        <v>10</v>
      </c>
      <c r="J1643" s="953">
        <v>100</v>
      </c>
      <c r="K1643" s="953">
        <v>4</v>
      </c>
      <c r="L1643" s="953" t="s">
        <v>16</v>
      </c>
      <c r="M1643" s="953">
        <v>100</v>
      </c>
      <c r="N1643" s="953" t="s">
        <v>16</v>
      </c>
      <c r="O1643" s="953">
        <v>100</v>
      </c>
      <c r="P1643" s="953" t="s">
        <v>17</v>
      </c>
      <c r="Q1643" s="940">
        <f>IF(I1643="&lt;1966",'lista, wskaźniki'!$G$4,IF(I1643="1967-1985",'lista, wskaźniki'!$G$5,IF(I1643="1986-1992",'lista, wskaźniki'!$G$6,IF(I1643="1993-1996",'lista, wskaźniki'!$G$7,IF(I1643="&gt;1997",'lista, wskaźniki'!$G$8,IF(I1643=0,'lista, wskaźniki'!$G$4))))))</f>
        <v>290</v>
      </c>
      <c r="R1643" s="953" t="s">
        <v>23</v>
      </c>
      <c r="S1643" s="953" t="s">
        <v>27</v>
      </c>
      <c r="T1643" s="953">
        <v>15</v>
      </c>
      <c r="U1643" s="953">
        <v>2009</v>
      </c>
      <c r="V1643" s="953"/>
      <c r="W1643" s="20" t="s">
        <v>36</v>
      </c>
      <c r="X1643" s="81" t="s">
        <v>39</v>
      </c>
      <c r="Y1643" s="81" t="s">
        <v>42</v>
      </c>
      <c r="Z1643" s="81"/>
      <c r="AA1643" s="81" t="s">
        <v>35</v>
      </c>
      <c r="AB1643" s="82"/>
      <c r="AC1643" s="82"/>
      <c r="AD1643" s="81"/>
      <c r="AE1643" s="953">
        <v>10</v>
      </c>
      <c r="AF1643" s="334">
        <f>AG1643</f>
        <v>83.52</v>
      </c>
      <c r="AG1643" s="272">
        <f>IF(R1643="kompletna",Q1643*J1643*0.0036*'lista, wskaźniki'!$F$13, IF(R1643="częściowa",Q1643*J1643*0.0036*'lista, wskaźniki'!$F$14, IF(R1643="brak",Q1643*J1643*0.0036*'lista, wskaźniki'!$F$15,)))</f>
        <v>83.52</v>
      </c>
      <c r="AH1643" s="334">
        <f>IF(Y1643="inne",K1643*'lista, wskaźniki'!$E$35,IF(Y1643="to samo źródło",0,IF(Y1643=0,0)))</f>
        <v>0</v>
      </c>
      <c r="AI1643" s="334" t="b">
        <f>IF(AA1643="gaz z sieci",AC1643*'lista, wskaźniki'!$D$21)</f>
        <v>0</v>
      </c>
      <c r="AJ1643" s="272">
        <f>IF(AA1643="węgiel",AB1643*'lista, wskaźniki'!$D$20, IF('Sektor mieszkaniowy'!AA1643="drewno",'Sektor mieszkaniowy'!AB1643*'lista, wskaźniki'!$D$22,IF('Sektor mieszkaniowy'!AA1643="pellet",AB1643*'lista, wskaźniki'!$D$23,IF('Sektor mieszkaniowy'!AA1643="gaz z sieci",AB1643*'lista, wskaźniki'!$D$21,IF('Sektor mieszkaniowy'!AA1643="olej opałowy",'Sektor mieszkaniowy'!AB1643*'lista, wskaźniki'!$D$24)))))</f>
        <v>0</v>
      </c>
      <c r="AK1643" s="1110">
        <f>AL1643/'lista, wskaźniki'!$A$127</f>
        <v>3.3846153846153846</v>
      </c>
      <c r="AL1643" s="953">
        <v>2200</v>
      </c>
      <c r="AM1643" s="20">
        <f>IF(AA1643="węgiel",AF1643*1/3.6*'lista, wskaźniki'!$F$20,IF(AA1643="drewno",AF1643*1/3.6*'lista, wskaźniki'!$F$22,IF(AA1643="pellet",AF1643*1/3.6*'lista, wskaźniki'!$F$23,IF(AA1643="gaz z sieci",AF1643*1/3.6*'lista, wskaźniki'!$F$21,IF(AA1643="olej opałowy",AF1643*1/3.6*'lista, wskaźniki'!$F$24,0)))))</f>
        <v>7.9118496</v>
      </c>
      <c r="AN1643" s="20">
        <f>IF(AA1643="węgiel",AF1643*'lista, wskaźniki'!$E$42,IF(AA1643="drewno",AF1643*'lista, wskaźniki'!$G$42,IF(AA1643="pellet",AF1643*'lista, wskaźniki'!$H$42,IF(AA1643="gaz z sieci",AF1643*'lista, wskaźniki'!$F$42,IF(AA1643="olej opałowy",AF1643*'lista, wskaźniki'!$I$42,0)))))</f>
        <v>3.1737599999999998E-2</v>
      </c>
      <c r="AO1643" s="20">
        <f>IF(AA1643="węgiel",AF1643*'lista, wskaźniki'!$E$43,IF(AA1643="drewno",AF1643*'lista, wskaźniki'!$G$43,IF(AA1643="pellet",AF1643*'lista, wskaźniki'!$H$43,IF(AA1643="gaz z sieci",AF1643*'lista, wskaźniki'!$F$43,IF(AA1643="olej opałowy",AF1643*'lista, wskaźniki'!$I$43,0)))))</f>
        <v>3.0067199999999999E-2</v>
      </c>
      <c r="AP1643" s="20">
        <f>IF(AA1643="węgiel",AF1643*'lista, wskaźniki'!$E$44,IF(AA1643="drewno",AF1643*'lista, wskaźniki'!$G$44,IF(AA1643="pellet",AF1643*'lista, wskaźniki'!$H$44,IF(AA1643="gaz z sieci",AF1643*'lista, wskaźniki'!$F$44,IF(AA1643="olej opałowy",AF1643*'lista, wskaźniki'!$I$44,0)))))</f>
        <v>2.25504E-5</v>
      </c>
      <c r="AQ1643" s="20" t="b">
        <f>IF(Z1643="gaz",AH1643*1/3.6*'lista, wskaźniki'!$F$21,IF(Z1643="energia elektryczna",AH1643*1/3.6*'lista, wskaźniki'!$F$26))</f>
        <v>0</v>
      </c>
      <c r="AR1643" s="20" t="b">
        <f>IF(Z1643="gaz",AH1643*'lista, wskaźniki'!$F$42,IF(Z1643="energia elektryczna",AH1643*0))</f>
        <v>0</v>
      </c>
      <c r="AS1643" s="20" t="b">
        <f>IF(Z1643="gaz",AH1643*'lista, wskaźniki'!$F$43,IF(Z1643="energia elektryczna",AH1643*0))</f>
        <v>0</v>
      </c>
      <c r="AT1643" s="20" t="b">
        <f>IF(Z1643="gaz",AH1643*'lista, wskaźniki'!$F$44,IF(Z1643="energia elektryczna",AH1643*0))</f>
        <v>0</v>
      </c>
      <c r="AU1643" s="20">
        <f>AI1643*1/3.6*'lista, wskaźniki'!$F$21</f>
        <v>0</v>
      </c>
      <c r="AV1643" s="20">
        <f>AI1643*'lista, wskaźniki'!$F$42</f>
        <v>0</v>
      </c>
      <c r="AW1643" s="20">
        <f>AI1643*'lista, wskaźniki'!$F$43</f>
        <v>0</v>
      </c>
      <c r="AX1643" s="20">
        <f>AI1643*'lista, wskaźniki'!$F$44</f>
        <v>0</v>
      </c>
      <c r="AY1643" s="20">
        <f>AK1643*'lista, wskaźniki'!$F$26</f>
        <v>3.0123076923076924</v>
      </c>
      <c r="AZ1643" s="20">
        <f t="shared" si="729"/>
        <v>10.924157292307692</v>
      </c>
      <c r="BA1643" s="20">
        <f t="shared" si="730"/>
        <v>3.1737599999999998E-2</v>
      </c>
      <c r="BB1643" s="20">
        <f t="shared" si="731"/>
        <v>3.0067199999999999E-2</v>
      </c>
      <c r="BC1643" s="20">
        <f t="shared" si="732"/>
        <v>2.25504E-5</v>
      </c>
      <c r="BD1643" s="953" t="s">
        <v>17</v>
      </c>
      <c r="BE1643" s="953" t="s">
        <v>17</v>
      </c>
      <c r="BF1643" s="953" t="s">
        <v>16</v>
      </c>
      <c r="BG1643" s="953" t="s">
        <v>17</v>
      </c>
      <c r="BH1643" s="81"/>
      <c r="BI1643" s="953" t="s">
        <v>16</v>
      </c>
      <c r="BJ1643" s="81" t="s">
        <v>52</v>
      </c>
      <c r="BK1643" s="953" t="s">
        <v>17</v>
      </c>
      <c r="BL1643" s="81"/>
      <c r="BM1643" s="81"/>
      <c r="BN1643" s="81"/>
      <c r="BO1643" s="81" t="s">
        <v>57</v>
      </c>
      <c r="BP1643" s="81" t="s">
        <v>52</v>
      </c>
      <c r="BQ1643" s="81" t="s">
        <v>120</v>
      </c>
      <c r="BR1643" s="81">
        <v>3</v>
      </c>
      <c r="BS1643" s="1104">
        <v>16000</v>
      </c>
      <c r="BT1643" s="1104">
        <v>500</v>
      </c>
      <c r="BU1643" s="1104">
        <v>4000</v>
      </c>
      <c r="BV1643" s="1104">
        <v>1000</v>
      </c>
      <c r="BW1643" s="1104">
        <v>2800</v>
      </c>
      <c r="BX1643" s="1104">
        <v>20000</v>
      </c>
      <c r="BY1643" s="1107">
        <v>2300</v>
      </c>
      <c r="CA1643" s="365">
        <f t="shared" si="733"/>
        <v>83.52</v>
      </c>
      <c r="CB1643" s="365" t="b">
        <f t="shared" si="734"/>
        <v>0</v>
      </c>
      <c r="CC1643" s="365" t="b">
        <f t="shared" si="735"/>
        <v>0</v>
      </c>
      <c r="CD1643" s="365" t="b">
        <f t="shared" si="736"/>
        <v>0</v>
      </c>
      <c r="CE1643" s="365" t="b">
        <f t="shared" si="737"/>
        <v>0</v>
      </c>
      <c r="CF1643" s="365" t="b">
        <f t="shared" si="738"/>
        <v>0</v>
      </c>
      <c r="CG1643" s="365" t="b">
        <f t="shared" si="739"/>
        <v>0</v>
      </c>
      <c r="CH1643" s="365" t="b">
        <f t="shared" si="740"/>
        <v>0</v>
      </c>
      <c r="CI1643" s="72">
        <f t="shared" si="741"/>
        <v>83.52</v>
      </c>
      <c r="CJ1643" s="72" t="b">
        <f t="shared" si="742"/>
        <v>0</v>
      </c>
      <c r="CK1643" s="72" t="b">
        <f t="shared" si="743"/>
        <v>0</v>
      </c>
      <c r="CL1643" s="72">
        <f t="shared" si="744"/>
        <v>0</v>
      </c>
      <c r="CM1643" s="72" t="b">
        <f t="shared" si="745"/>
        <v>0</v>
      </c>
      <c r="CN1643" s="72" t="b">
        <f t="shared" si="746"/>
        <v>0</v>
      </c>
      <c r="CP1643" s="13">
        <f t="shared" si="747"/>
        <v>100</v>
      </c>
      <c r="CQ1643" s="13">
        <f t="shared" si="748"/>
        <v>50</v>
      </c>
      <c r="CR1643" s="13" t="b">
        <f t="shared" si="749"/>
        <v>0</v>
      </c>
      <c r="CS1643" s="13">
        <f t="shared" si="755"/>
        <v>0</v>
      </c>
      <c r="CT1643" s="13" t="b">
        <f t="shared" si="754"/>
        <v>0</v>
      </c>
      <c r="CU1643" s="13">
        <f t="shared" si="756"/>
        <v>0</v>
      </c>
      <c r="CV1643" s="13" t="b">
        <f t="shared" si="750"/>
        <v>0</v>
      </c>
      <c r="CW1643" s="13">
        <f t="shared" si="751"/>
        <v>0</v>
      </c>
      <c r="CX1643" s="13" t="b">
        <f t="shared" si="752"/>
        <v>0</v>
      </c>
      <c r="CY1643" s="13">
        <f t="shared" si="753"/>
        <v>0</v>
      </c>
    </row>
    <row r="1644" spans="1:103" ht="15" thickBot="1">
      <c r="A1644" s="932"/>
      <c r="B1644" s="954"/>
      <c r="C1644" s="954"/>
      <c r="D1644" s="954"/>
      <c r="E1644" s="954"/>
      <c r="F1644" s="954"/>
      <c r="G1644" s="954"/>
      <c r="H1644" s="954"/>
      <c r="I1644" s="954"/>
      <c r="J1644" s="954"/>
      <c r="K1644" s="954"/>
      <c r="L1644" s="954"/>
      <c r="M1644" s="954"/>
      <c r="N1644" s="954"/>
      <c r="O1644" s="954"/>
      <c r="P1644" s="954"/>
      <c r="Q1644" s="941"/>
      <c r="R1644" s="954"/>
      <c r="S1644" s="954"/>
      <c r="T1644" s="954"/>
      <c r="U1644" s="954"/>
      <c r="V1644" s="954"/>
      <c r="W1644" s="83"/>
      <c r="X1644" s="83"/>
      <c r="Y1644" s="83"/>
      <c r="Z1644" s="83"/>
      <c r="AA1644" s="83" t="s">
        <v>36</v>
      </c>
      <c r="AB1644" s="84"/>
      <c r="AC1644" s="84"/>
      <c r="AD1644" s="83"/>
      <c r="AE1644" s="954"/>
      <c r="AF1644" s="334">
        <f t="shared" si="728"/>
        <v>0</v>
      </c>
      <c r="AG1644" s="272">
        <f>IF(R1644="kompletna",Q1644*J1644*0.0036*'lista, wskaźniki'!$F$13, IF(R1644="częściowa",Q1644*J1644*0.0036*'lista, wskaźniki'!$F$14, IF(R1644="brak",Q1644*J1644*0.0036*'lista, wskaźniki'!$F$15,)))</f>
        <v>0</v>
      </c>
      <c r="AH1644" s="334">
        <f>IF(Y1644="inne",K1644*'lista, wskaźniki'!$E$35,IF(Y1644="to samo źródło",0,IF(Y1644=0,0)))</f>
        <v>0</v>
      </c>
      <c r="AI1644" s="334" t="b">
        <f>IF(AA1644="gaz z sieci",AC1644*'lista, wskaźniki'!$D$21)</f>
        <v>0</v>
      </c>
      <c r="AJ1644" s="272">
        <f>IF(AA1644="węgiel",AB1644*'lista, wskaźniki'!$D$20, IF('Sektor mieszkaniowy'!AA1644="drewno",'Sektor mieszkaniowy'!AB1644*'lista, wskaźniki'!$D$22,IF('Sektor mieszkaniowy'!AA1644="pellet",AB1644*'lista, wskaźniki'!$D$23,IF('Sektor mieszkaniowy'!AA1644="gaz z sieci",AB1644*'lista, wskaźniki'!$D$21,IF('Sektor mieszkaniowy'!AA1644="olej opałowy",'Sektor mieszkaniowy'!AB1644*'lista, wskaźniki'!$D$24)))))</f>
        <v>0</v>
      </c>
      <c r="AK1644" s="1111"/>
      <c r="AL1644" s="954"/>
      <c r="AM1644" s="20">
        <f>IF(AA1644="węgiel",AF1644*1/3.6*'lista, wskaźniki'!$F$20,IF(AA1644="drewno",AF1644*1/3.6*'lista, wskaźniki'!$F$22,IF(AA1644="pellet",AF1644*1/3.6*'lista, wskaźniki'!$F$23,IF(AA1644="gaz z sieci",AF1644*1/3.6*'lista, wskaźniki'!$F$21,IF(AA1644="olej opałowy",AF1644*1/3.6*'lista, wskaźniki'!$F$24,0)))))</f>
        <v>0</v>
      </c>
      <c r="AN1644" s="20">
        <f>IF(AA1644="węgiel",AF1644*'lista, wskaźniki'!$E$42,IF(AA1644="drewno",AF1644*'lista, wskaźniki'!$G$42,IF(AA1644="pellet",AF1644*'lista, wskaźniki'!$H$42,IF(AA1644="gaz z sieci",AF1644*'lista, wskaźniki'!$F$42,IF(AA1644="olej opałowy",AF1644*'lista, wskaźniki'!$I$42,0)))))</f>
        <v>0</v>
      </c>
      <c r="AO1644" s="20">
        <f>IF(AA1644="węgiel",AF1644*'lista, wskaźniki'!$E$43,IF(AA1644="drewno",AF1644*'lista, wskaźniki'!$G$43,IF(AA1644="pellet",AF1644*'lista, wskaźniki'!$H$43,IF(AA1644="gaz z sieci",AF1644*'lista, wskaźniki'!$F$43,IF(AA1644="olej opałowy",AF1644*'lista, wskaźniki'!$I$43,0)))))</f>
        <v>0</v>
      </c>
      <c r="AP1644" s="20">
        <f>IF(AA1644="węgiel",AF1644*'lista, wskaźniki'!$E$44,IF(AA1644="drewno",AF1644*'lista, wskaźniki'!$G$44,IF(AA1644="pellet",AF1644*'lista, wskaźniki'!$H$44,IF(AA1644="gaz z sieci",AF1644*'lista, wskaźniki'!$F$44,IF(AA1644="olej opałowy",AF1644*'lista, wskaźniki'!$I$44,0)))))</f>
        <v>0</v>
      </c>
      <c r="AQ1644" s="20" t="b">
        <f>IF(Z1644="gaz",AH1644*1/3.6*'lista, wskaźniki'!$F$21,IF(Z1644="energia elektryczna",AH1644*1/3.6*'lista, wskaźniki'!$F$26))</f>
        <v>0</v>
      </c>
      <c r="AR1644" s="20" t="b">
        <f>IF(Z1644="gaz",AH1644*'lista, wskaźniki'!$F$42,IF(Z1644="energia elektryczna",AH1644*0))</f>
        <v>0</v>
      </c>
      <c r="AS1644" s="20" t="b">
        <f>IF(Z1644="gaz",AH1644*'lista, wskaźniki'!$F$43,IF(Z1644="energia elektryczna",AH1644*0))</f>
        <v>0</v>
      </c>
      <c r="AT1644" s="20" t="b">
        <f>IF(Z1644="gaz",AH1644*'lista, wskaźniki'!$F$44,IF(Z1644="energia elektryczna",AH1644*0))</f>
        <v>0</v>
      </c>
      <c r="AU1644" s="20">
        <f>AI1644*1/3.6*'lista, wskaźniki'!$F$21</f>
        <v>0</v>
      </c>
      <c r="AV1644" s="20">
        <f>AI1644*'lista, wskaźniki'!$F$42</f>
        <v>0</v>
      </c>
      <c r="AW1644" s="20">
        <f>AI1644*'lista, wskaźniki'!$F$43</f>
        <v>0</v>
      </c>
      <c r="AX1644" s="20">
        <f>AI1644*'lista, wskaźniki'!$F$44</f>
        <v>0</v>
      </c>
      <c r="AY1644" s="20">
        <f>AK1644*'lista, wskaźniki'!$F$26</f>
        <v>0</v>
      </c>
      <c r="AZ1644" s="20">
        <f t="shared" si="729"/>
        <v>0</v>
      </c>
      <c r="BA1644" s="20">
        <f t="shared" si="730"/>
        <v>0</v>
      </c>
      <c r="BB1644" s="20">
        <f t="shared" si="731"/>
        <v>0</v>
      </c>
      <c r="BC1644" s="20">
        <f t="shared" si="732"/>
        <v>0</v>
      </c>
      <c r="BD1644" s="954"/>
      <c r="BE1644" s="954"/>
      <c r="BF1644" s="954"/>
      <c r="BG1644" s="954"/>
      <c r="BH1644" s="83"/>
      <c r="BI1644" s="954"/>
      <c r="BJ1644" s="83"/>
      <c r="BK1644" s="954"/>
      <c r="BL1644" s="83"/>
      <c r="BM1644" s="83"/>
      <c r="BN1644" s="83"/>
      <c r="BO1644" s="83"/>
      <c r="BP1644" s="83" t="s">
        <v>53</v>
      </c>
      <c r="BQ1644" s="83" t="s">
        <v>121</v>
      </c>
      <c r="BR1644" s="83">
        <v>1</v>
      </c>
      <c r="BS1644" s="1105"/>
      <c r="BT1644" s="1105"/>
      <c r="BU1644" s="1105"/>
      <c r="BV1644" s="1105"/>
      <c r="BW1644" s="1105"/>
      <c r="BX1644" s="1105"/>
      <c r="BY1644" s="1108"/>
      <c r="CA1644" s="365" t="b">
        <f t="shared" si="733"/>
        <v>0</v>
      </c>
      <c r="CB1644" s="365">
        <f t="shared" si="734"/>
        <v>0</v>
      </c>
      <c r="CC1644" s="365" t="b">
        <f t="shared" si="735"/>
        <v>0</v>
      </c>
      <c r="CD1644" s="365" t="b">
        <f t="shared" si="736"/>
        <v>0</v>
      </c>
      <c r="CE1644" s="365" t="b">
        <f t="shared" si="737"/>
        <v>0</v>
      </c>
      <c r="CF1644" s="365" t="b">
        <f t="shared" si="738"/>
        <v>0</v>
      </c>
      <c r="CG1644" s="365" t="b">
        <f t="shared" si="739"/>
        <v>0</v>
      </c>
      <c r="CH1644" s="365" t="b">
        <f t="shared" si="740"/>
        <v>0</v>
      </c>
      <c r="CI1644" s="72" t="b">
        <f t="shared" si="741"/>
        <v>0</v>
      </c>
      <c r="CJ1644" s="72">
        <f t="shared" si="742"/>
        <v>0</v>
      </c>
      <c r="CK1644" s="72" t="b">
        <f t="shared" si="743"/>
        <v>0</v>
      </c>
      <c r="CL1644" s="72">
        <f t="shared" si="744"/>
        <v>0</v>
      </c>
      <c r="CM1644" s="72" t="b">
        <f t="shared" si="745"/>
        <v>0</v>
      </c>
      <c r="CN1644" s="72" t="b">
        <f t="shared" si="746"/>
        <v>0</v>
      </c>
      <c r="CP1644" s="13">
        <f t="shared" si="747"/>
        <v>0</v>
      </c>
      <c r="CQ1644" s="13" t="b">
        <f t="shared" si="748"/>
        <v>0</v>
      </c>
      <c r="CR1644" s="13" t="b">
        <f t="shared" si="749"/>
        <v>0</v>
      </c>
      <c r="CS1644" s="13" t="b">
        <f t="shared" si="755"/>
        <v>0</v>
      </c>
      <c r="CT1644" s="13" t="b">
        <f t="shared" si="754"/>
        <v>0</v>
      </c>
      <c r="CU1644" s="13" t="b">
        <f t="shared" si="756"/>
        <v>0</v>
      </c>
      <c r="CV1644" s="13" t="b">
        <f t="shared" si="750"/>
        <v>0</v>
      </c>
      <c r="CW1644" s="13" t="b">
        <f t="shared" si="751"/>
        <v>0</v>
      </c>
      <c r="CX1644" s="13" t="b">
        <f t="shared" si="752"/>
        <v>0</v>
      </c>
      <c r="CY1644" s="13" t="b">
        <f t="shared" si="753"/>
        <v>0</v>
      </c>
    </row>
    <row r="1645" spans="1:103" ht="15" thickBot="1">
      <c r="A1645" s="932"/>
      <c r="B1645" s="954"/>
      <c r="C1645" s="954"/>
      <c r="D1645" s="954"/>
      <c r="E1645" s="954"/>
      <c r="F1645" s="954"/>
      <c r="G1645" s="954"/>
      <c r="H1645" s="954"/>
      <c r="I1645" s="954"/>
      <c r="J1645" s="954"/>
      <c r="K1645" s="954"/>
      <c r="L1645" s="954"/>
      <c r="M1645" s="954"/>
      <c r="N1645" s="954"/>
      <c r="O1645" s="954"/>
      <c r="P1645" s="954"/>
      <c r="Q1645" s="941"/>
      <c r="R1645" s="954"/>
      <c r="S1645" s="954"/>
      <c r="T1645" s="954"/>
      <c r="U1645" s="954"/>
      <c r="V1645" s="954"/>
      <c r="W1645" s="83"/>
      <c r="X1645" s="83"/>
      <c r="Y1645" s="83"/>
      <c r="Z1645" s="83"/>
      <c r="AA1645" s="83" t="s">
        <v>50</v>
      </c>
      <c r="AB1645" s="84"/>
      <c r="AC1645" s="84"/>
      <c r="AD1645" s="83"/>
      <c r="AE1645" s="954"/>
      <c r="AF1645" s="334">
        <f t="shared" si="728"/>
        <v>0</v>
      </c>
      <c r="AG1645" s="272">
        <f>IF(R1645="kompletna",Q1645*J1645*0.0036*'lista, wskaźniki'!$F$13, IF(R1645="częściowa",Q1645*J1645*0.0036*'lista, wskaźniki'!$F$14, IF(R1645="brak",Q1645*J1645*0.0036*'lista, wskaźniki'!$F$15,)))</f>
        <v>0</v>
      </c>
      <c r="AH1645" s="334">
        <f>IF(Y1645="inne",K1645*'lista, wskaźniki'!$E$35,IF(Y1645="to samo źródło",0,IF(Y1645=0,0)))</f>
        <v>0</v>
      </c>
      <c r="AI1645" s="334" t="b">
        <f>IF(AA1645="gaz z sieci",AC1645*'lista, wskaźniki'!$D$21)</f>
        <v>0</v>
      </c>
      <c r="AJ1645" s="272">
        <f>IF(AA1645="węgiel",AB1645*'lista, wskaźniki'!$D$20, IF('Sektor mieszkaniowy'!AA1645="drewno",'Sektor mieszkaniowy'!AB1645*'lista, wskaźniki'!$D$22,IF('Sektor mieszkaniowy'!AA1645="pellet",AB1645*'lista, wskaźniki'!$D$23,IF('Sektor mieszkaniowy'!AA1645="gaz z sieci",AB1645*'lista, wskaźniki'!$D$21,IF('Sektor mieszkaniowy'!AA1645="olej opałowy",'Sektor mieszkaniowy'!AB1645*'lista, wskaźniki'!$D$24)))))</f>
        <v>0</v>
      </c>
      <c r="AK1645" s="1111"/>
      <c r="AL1645" s="954"/>
      <c r="AM1645" s="20">
        <f>IF(AA1645="węgiel",AF1645*1/3.6*'lista, wskaźniki'!$F$20,IF(AA1645="drewno",AF1645*1/3.6*'lista, wskaźniki'!$F$22,IF(AA1645="pellet",AF1645*1/3.6*'lista, wskaźniki'!$F$23,IF(AA1645="gaz z sieci",AF1645*1/3.6*'lista, wskaźniki'!$F$21,IF(AA1645="olej opałowy",AF1645*1/3.6*'lista, wskaźniki'!$F$24,0)))))</f>
        <v>0</v>
      </c>
      <c r="AN1645" s="20">
        <f>IF(AA1645="węgiel",AF1645*'lista, wskaźniki'!$E$42,IF(AA1645="drewno",AF1645*'lista, wskaźniki'!$G$42,IF(AA1645="pellet",AF1645*'lista, wskaźniki'!$H$42,IF(AA1645="gaz z sieci",AF1645*'lista, wskaźniki'!$F$42,IF(AA1645="olej opałowy",AF1645*'lista, wskaźniki'!$I$42,0)))))</f>
        <v>0</v>
      </c>
      <c r="AO1645" s="20">
        <f>IF(AA1645="węgiel",AF1645*'lista, wskaźniki'!$E$43,IF(AA1645="drewno",AF1645*'lista, wskaźniki'!$G$43,IF(AA1645="pellet",AF1645*'lista, wskaźniki'!$H$43,IF(AA1645="gaz z sieci",AF1645*'lista, wskaźniki'!$F$43,IF(AA1645="olej opałowy",AF1645*'lista, wskaźniki'!$I$43,0)))))</f>
        <v>0</v>
      </c>
      <c r="AP1645" s="20">
        <f>IF(AA1645="węgiel",AF1645*'lista, wskaźniki'!$E$44,IF(AA1645="drewno",AF1645*'lista, wskaźniki'!$G$44,IF(AA1645="pellet",AF1645*'lista, wskaźniki'!$H$44,IF(AA1645="gaz z sieci",AF1645*'lista, wskaźniki'!$F$44,IF(AA1645="olej opałowy",AF1645*'lista, wskaźniki'!$I$44,0)))))</f>
        <v>0</v>
      </c>
      <c r="AQ1645" s="20" t="b">
        <f>IF(Z1645="gaz",AH1645*1/3.6*'lista, wskaźniki'!$F$21,IF(Z1645="energia elektryczna",AH1645*1/3.6*'lista, wskaźniki'!$F$26))</f>
        <v>0</v>
      </c>
      <c r="AR1645" s="20" t="b">
        <f>IF(Z1645="gaz",AH1645*'lista, wskaźniki'!$F$42,IF(Z1645="energia elektryczna",AH1645*0))</f>
        <v>0</v>
      </c>
      <c r="AS1645" s="20" t="b">
        <f>IF(Z1645="gaz",AH1645*'lista, wskaźniki'!$F$43,IF(Z1645="energia elektryczna",AH1645*0))</f>
        <v>0</v>
      </c>
      <c r="AT1645" s="20" t="b">
        <f>IF(Z1645="gaz",AH1645*'lista, wskaźniki'!$F$44,IF(Z1645="energia elektryczna",AH1645*0))</f>
        <v>0</v>
      </c>
      <c r="AU1645" s="20">
        <f>AI1645*1/3.6*'lista, wskaźniki'!$F$21</f>
        <v>0</v>
      </c>
      <c r="AV1645" s="20">
        <f>AI1645*'lista, wskaźniki'!$F$42</f>
        <v>0</v>
      </c>
      <c r="AW1645" s="20">
        <f>AI1645*'lista, wskaźniki'!$F$43</f>
        <v>0</v>
      </c>
      <c r="AX1645" s="20">
        <f>AI1645*'lista, wskaźniki'!$F$44</f>
        <v>0</v>
      </c>
      <c r="AY1645" s="20">
        <f>AK1645*'lista, wskaźniki'!$F$26</f>
        <v>0</v>
      </c>
      <c r="AZ1645" s="20">
        <f t="shared" si="729"/>
        <v>0</v>
      </c>
      <c r="BA1645" s="20">
        <f t="shared" si="730"/>
        <v>0</v>
      </c>
      <c r="BB1645" s="20">
        <f t="shared" si="731"/>
        <v>0</v>
      </c>
      <c r="BC1645" s="20">
        <f t="shared" si="732"/>
        <v>0</v>
      </c>
      <c r="BD1645" s="954"/>
      <c r="BE1645" s="954"/>
      <c r="BF1645" s="954"/>
      <c r="BG1645" s="954"/>
      <c r="BH1645" s="83"/>
      <c r="BI1645" s="954"/>
      <c r="BJ1645" s="83"/>
      <c r="BK1645" s="954"/>
      <c r="BL1645" s="83"/>
      <c r="BM1645" s="83"/>
      <c r="BN1645" s="83"/>
      <c r="BO1645" s="83"/>
      <c r="BP1645" s="83"/>
      <c r="BQ1645" s="83"/>
      <c r="BR1645" s="83"/>
      <c r="BS1645" s="1105"/>
      <c r="BT1645" s="1105"/>
      <c r="BU1645" s="1105"/>
      <c r="BV1645" s="1105"/>
      <c r="BW1645" s="1105"/>
      <c r="BX1645" s="1105"/>
      <c r="BY1645" s="1108"/>
      <c r="CA1645" s="365" t="b">
        <f t="shared" si="733"/>
        <v>0</v>
      </c>
      <c r="CB1645" s="365" t="b">
        <f t="shared" si="734"/>
        <v>0</v>
      </c>
      <c r="CC1645" s="365">
        <f t="shared" si="735"/>
        <v>0</v>
      </c>
      <c r="CD1645" s="365" t="b">
        <f t="shared" si="736"/>
        <v>0</v>
      </c>
      <c r="CE1645" s="365" t="b">
        <f t="shared" si="737"/>
        <v>0</v>
      </c>
      <c r="CF1645" s="365" t="b">
        <f t="shared" si="738"/>
        <v>0</v>
      </c>
      <c r="CG1645" s="365" t="b">
        <f t="shared" si="739"/>
        <v>0</v>
      </c>
      <c r="CH1645" s="365" t="b">
        <f t="shared" si="740"/>
        <v>0</v>
      </c>
      <c r="CI1645" s="72" t="b">
        <f t="shared" si="741"/>
        <v>0</v>
      </c>
      <c r="CJ1645" s="72" t="b">
        <f t="shared" si="742"/>
        <v>0</v>
      </c>
      <c r="CK1645" s="72">
        <f t="shared" si="743"/>
        <v>0</v>
      </c>
      <c r="CL1645" s="72">
        <f t="shared" si="744"/>
        <v>0</v>
      </c>
      <c r="CM1645" s="72" t="b">
        <f t="shared" si="745"/>
        <v>0</v>
      </c>
      <c r="CN1645" s="72" t="b">
        <f t="shared" si="746"/>
        <v>0</v>
      </c>
      <c r="CP1645" s="13">
        <f t="shared" si="747"/>
        <v>0</v>
      </c>
      <c r="CQ1645" s="13" t="b">
        <f t="shared" si="748"/>
        <v>0</v>
      </c>
      <c r="CR1645" s="13" t="b">
        <f t="shared" si="749"/>
        <v>0</v>
      </c>
      <c r="CS1645" s="13" t="b">
        <f t="shared" si="755"/>
        <v>0</v>
      </c>
      <c r="CT1645" s="13" t="b">
        <f t="shared" si="754"/>
        <v>0</v>
      </c>
      <c r="CU1645" s="13" t="b">
        <f t="shared" si="756"/>
        <v>0</v>
      </c>
      <c r="CV1645" s="13" t="b">
        <f t="shared" si="750"/>
        <v>0</v>
      </c>
      <c r="CW1645" s="13" t="b">
        <f t="shared" si="751"/>
        <v>0</v>
      </c>
      <c r="CX1645" s="13" t="b">
        <f t="shared" si="752"/>
        <v>0</v>
      </c>
      <c r="CY1645" s="13" t="b">
        <f t="shared" si="753"/>
        <v>0</v>
      </c>
    </row>
    <row r="1646" spans="1:103" ht="15" thickBot="1">
      <c r="A1646" s="932"/>
      <c r="B1646" s="954"/>
      <c r="C1646" s="954"/>
      <c r="D1646" s="954"/>
      <c r="E1646" s="954"/>
      <c r="F1646" s="954"/>
      <c r="G1646" s="954"/>
      <c r="H1646" s="954"/>
      <c r="I1646" s="954"/>
      <c r="J1646" s="954"/>
      <c r="K1646" s="954"/>
      <c r="L1646" s="954"/>
      <c r="M1646" s="954"/>
      <c r="N1646" s="954"/>
      <c r="O1646" s="954"/>
      <c r="P1646" s="954"/>
      <c r="Q1646" s="941"/>
      <c r="R1646" s="954"/>
      <c r="S1646" s="954"/>
      <c r="T1646" s="954"/>
      <c r="U1646" s="954"/>
      <c r="V1646" s="954"/>
      <c r="W1646" s="83"/>
      <c r="X1646" s="83"/>
      <c r="Y1646" s="83"/>
      <c r="Z1646" s="83"/>
      <c r="AA1646" s="83" t="s">
        <v>38</v>
      </c>
      <c r="AB1646" s="84"/>
      <c r="AC1646" s="84"/>
      <c r="AD1646" s="83"/>
      <c r="AE1646" s="954"/>
      <c r="AF1646" s="334">
        <f t="shared" si="728"/>
        <v>0</v>
      </c>
      <c r="AG1646" s="272">
        <f>IF(R1646="kompletna",Q1646*J1646*0.0036*'lista, wskaźniki'!$F$13, IF(R1646="częściowa",Q1646*J1646*0.0036*'lista, wskaźniki'!$F$14, IF(R1646="brak",Q1646*J1646*0.0036*'lista, wskaźniki'!$F$15,)))</f>
        <v>0</v>
      </c>
      <c r="AH1646" s="334">
        <f>IF(Y1646="inne",K1646*'lista, wskaźniki'!$E$35,IF(Y1646="to samo źródło",0,IF(Y1646=0,0)))</f>
        <v>0</v>
      </c>
      <c r="AI1646" s="334">
        <f>IF(AA1646="gaz z sieci",AC1646*'lista, wskaźniki'!$D$21)</f>
        <v>0</v>
      </c>
      <c r="AJ1646" s="272">
        <f>IF(AA1646="węgiel",AB1646*'lista, wskaźniki'!$D$20, IF('Sektor mieszkaniowy'!AA1646="drewno",'Sektor mieszkaniowy'!AB1646*'lista, wskaźniki'!$D$22,IF('Sektor mieszkaniowy'!AA1646="pellet",AB1646*'lista, wskaźniki'!$D$23,IF('Sektor mieszkaniowy'!AA1646="gaz z sieci",AB1646*'lista, wskaźniki'!$D$21,IF('Sektor mieszkaniowy'!AA1646="olej opałowy",'Sektor mieszkaniowy'!AB1646*'lista, wskaźniki'!$D$24)))))</f>
        <v>0</v>
      </c>
      <c r="AK1646" s="1111"/>
      <c r="AL1646" s="954"/>
      <c r="AM1646" s="20">
        <f>IF(AA1646="węgiel",AF1646*1/3.6*'lista, wskaźniki'!$F$20,IF(AA1646="drewno",AF1646*1/3.6*'lista, wskaźniki'!$F$22,IF(AA1646="pellet",AF1646*1/3.6*'lista, wskaźniki'!$F$23,IF(AA1646="gaz z sieci",AF1646*1/3.6*'lista, wskaźniki'!$F$21,IF(AA1646="olej opałowy",AF1646*1/3.6*'lista, wskaźniki'!$F$24,0)))))</f>
        <v>0</v>
      </c>
      <c r="AN1646" s="20">
        <f>IF(AA1646="węgiel",AF1646*'lista, wskaźniki'!$E$42,IF(AA1646="drewno",AF1646*'lista, wskaźniki'!$G$42,IF(AA1646="pellet",AF1646*'lista, wskaźniki'!$H$42,IF(AA1646="gaz z sieci",AF1646*'lista, wskaźniki'!$F$42,IF(AA1646="olej opałowy",AF1646*'lista, wskaźniki'!$I$42,0)))))</f>
        <v>0</v>
      </c>
      <c r="AO1646" s="20">
        <f>IF(AA1646="węgiel",AF1646*'lista, wskaźniki'!$E$43,IF(AA1646="drewno",AF1646*'lista, wskaźniki'!$G$43,IF(AA1646="pellet",AF1646*'lista, wskaźniki'!$H$43,IF(AA1646="gaz z sieci",AF1646*'lista, wskaźniki'!$F$43,IF(AA1646="olej opałowy",AF1646*'lista, wskaźniki'!$I$43,0)))))</f>
        <v>0</v>
      </c>
      <c r="AP1646" s="20">
        <f>IF(AA1646="węgiel",AF1646*'lista, wskaźniki'!$E$44,IF(AA1646="drewno",AF1646*'lista, wskaźniki'!$G$44,IF(AA1646="pellet",AF1646*'lista, wskaźniki'!$H$44,IF(AA1646="gaz z sieci",AF1646*'lista, wskaźniki'!$F$44,IF(AA1646="olej opałowy",AF1646*'lista, wskaźniki'!$I$44,0)))))</f>
        <v>0</v>
      </c>
      <c r="AQ1646" s="20" t="b">
        <f>IF(Z1646="gaz",AH1646*1/3.6*'lista, wskaźniki'!$F$21,IF(Z1646="energia elektryczna",AH1646*1/3.6*'lista, wskaźniki'!$F$26))</f>
        <v>0</v>
      </c>
      <c r="AR1646" s="20" t="b">
        <f>IF(Z1646="gaz",AH1646*'lista, wskaźniki'!$F$42,IF(Z1646="energia elektryczna",AH1646*0))</f>
        <v>0</v>
      </c>
      <c r="AS1646" s="20" t="b">
        <f>IF(Z1646="gaz",AH1646*'lista, wskaźniki'!$F$43,IF(Z1646="energia elektryczna",AH1646*0))</f>
        <v>0</v>
      </c>
      <c r="AT1646" s="20" t="b">
        <f>IF(Z1646="gaz",AH1646*'lista, wskaźniki'!$F$44,IF(Z1646="energia elektryczna",AH1646*0))</f>
        <v>0</v>
      </c>
      <c r="AU1646" s="20">
        <f>AI1646*1/3.6*'lista, wskaźniki'!$F$21</f>
        <v>0</v>
      </c>
      <c r="AV1646" s="20">
        <f>AI1646*'lista, wskaźniki'!$F$42</f>
        <v>0</v>
      </c>
      <c r="AW1646" s="20">
        <f>AI1646*'lista, wskaźniki'!$F$43</f>
        <v>0</v>
      </c>
      <c r="AX1646" s="20">
        <f>AI1646*'lista, wskaźniki'!$F$44</f>
        <v>0</v>
      </c>
      <c r="AY1646" s="20">
        <f>AK1646*'lista, wskaźniki'!$F$26</f>
        <v>0</v>
      </c>
      <c r="AZ1646" s="20">
        <f t="shared" si="729"/>
        <v>0</v>
      </c>
      <c r="BA1646" s="20">
        <f t="shared" si="730"/>
        <v>0</v>
      </c>
      <c r="BB1646" s="20">
        <f t="shared" si="731"/>
        <v>0</v>
      </c>
      <c r="BC1646" s="20">
        <f t="shared" si="732"/>
        <v>0</v>
      </c>
      <c r="BD1646" s="954"/>
      <c r="BE1646" s="954"/>
      <c r="BF1646" s="954"/>
      <c r="BG1646" s="954"/>
      <c r="BH1646" s="83"/>
      <c r="BI1646" s="954"/>
      <c r="BJ1646" s="83"/>
      <c r="BK1646" s="954"/>
      <c r="BL1646" s="83"/>
      <c r="BM1646" s="83"/>
      <c r="BN1646" s="83"/>
      <c r="BO1646" s="83"/>
      <c r="BP1646" s="83"/>
      <c r="BQ1646" s="83"/>
      <c r="BR1646" s="83"/>
      <c r="BS1646" s="1105"/>
      <c r="BT1646" s="1105"/>
      <c r="BU1646" s="1105"/>
      <c r="BV1646" s="1105"/>
      <c r="BW1646" s="1105"/>
      <c r="BX1646" s="1105"/>
      <c r="BY1646" s="1108"/>
      <c r="CA1646" s="365" t="b">
        <f t="shared" si="733"/>
        <v>0</v>
      </c>
      <c r="CB1646" s="365" t="b">
        <f t="shared" si="734"/>
        <v>0</v>
      </c>
      <c r="CC1646" s="365" t="b">
        <f t="shared" si="735"/>
        <v>0</v>
      </c>
      <c r="CD1646" s="365">
        <f t="shared" si="736"/>
        <v>0</v>
      </c>
      <c r="CE1646" s="365" t="b">
        <f t="shared" si="737"/>
        <v>0</v>
      </c>
      <c r="CF1646" s="365" t="b">
        <f t="shared" si="738"/>
        <v>0</v>
      </c>
      <c r="CG1646" s="365" t="b">
        <f t="shared" si="739"/>
        <v>0</v>
      </c>
      <c r="CH1646" s="365">
        <f t="shared" si="740"/>
        <v>0</v>
      </c>
      <c r="CI1646" s="72" t="b">
        <f t="shared" si="741"/>
        <v>0</v>
      </c>
      <c r="CJ1646" s="72" t="b">
        <f t="shared" si="742"/>
        <v>0</v>
      </c>
      <c r="CK1646" s="72" t="b">
        <f t="shared" si="743"/>
        <v>0</v>
      </c>
      <c r="CL1646" s="72">
        <f t="shared" si="744"/>
        <v>0</v>
      </c>
      <c r="CM1646" s="72" t="b">
        <f t="shared" si="745"/>
        <v>0</v>
      </c>
      <c r="CN1646" s="72" t="b">
        <f t="shared" si="746"/>
        <v>0</v>
      </c>
      <c r="CP1646" s="13">
        <f t="shared" si="747"/>
        <v>0</v>
      </c>
      <c r="CQ1646" s="13" t="b">
        <f t="shared" si="748"/>
        <v>0</v>
      </c>
      <c r="CR1646" s="13" t="b">
        <f t="shared" si="749"/>
        <v>0</v>
      </c>
      <c r="CS1646" s="13" t="b">
        <f t="shared" si="755"/>
        <v>0</v>
      </c>
      <c r="CT1646" s="13" t="b">
        <f t="shared" si="754"/>
        <v>0</v>
      </c>
      <c r="CU1646" s="13" t="b">
        <f t="shared" si="756"/>
        <v>0</v>
      </c>
      <c r="CV1646" s="13" t="b">
        <f t="shared" si="750"/>
        <v>0</v>
      </c>
      <c r="CW1646" s="13" t="b">
        <f t="shared" si="751"/>
        <v>0</v>
      </c>
      <c r="CX1646" s="13" t="b">
        <f t="shared" si="752"/>
        <v>0</v>
      </c>
      <c r="CY1646" s="13" t="b">
        <f t="shared" si="753"/>
        <v>0</v>
      </c>
    </row>
    <row r="1647" spans="1:103" ht="15" thickBot="1">
      <c r="A1647" s="933"/>
      <c r="B1647" s="955"/>
      <c r="C1647" s="955"/>
      <c r="D1647" s="955"/>
      <c r="E1647" s="955"/>
      <c r="F1647" s="955"/>
      <c r="G1647" s="955"/>
      <c r="H1647" s="955"/>
      <c r="I1647" s="955"/>
      <c r="J1647" s="955"/>
      <c r="K1647" s="955"/>
      <c r="L1647" s="955"/>
      <c r="M1647" s="955"/>
      <c r="N1647" s="955"/>
      <c r="O1647" s="955"/>
      <c r="P1647" s="955"/>
      <c r="Q1647" s="942"/>
      <c r="R1647" s="955"/>
      <c r="S1647" s="955"/>
      <c r="T1647" s="955"/>
      <c r="U1647" s="955"/>
      <c r="V1647" s="955"/>
      <c r="W1647" s="85"/>
      <c r="X1647" s="85"/>
      <c r="Y1647" s="85"/>
      <c r="Z1647" s="85"/>
      <c r="AA1647" s="85" t="s">
        <v>37</v>
      </c>
      <c r="AB1647" s="86"/>
      <c r="AC1647" s="86"/>
      <c r="AD1647" s="85"/>
      <c r="AE1647" s="955"/>
      <c r="AF1647" s="334">
        <f t="shared" si="728"/>
        <v>0</v>
      </c>
      <c r="AG1647" s="272">
        <f>IF(R1647="kompletna",Q1647*J1647*0.0036*'lista, wskaźniki'!$F$13, IF(R1647="częściowa",Q1647*J1647*0.0036*'lista, wskaźniki'!$F$14, IF(R1647="brak",Q1647*J1647*0.0036*'lista, wskaźniki'!$F$15,)))</f>
        <v>0</v>
      </c>
      <c r="AH1647" s="334">
        <f>IF(Y1647="inne",K1647*'lista, wskaźniki'!$E$35,IF(Y1647="to samo źródło",0,IF(Y1647=0,0)))</f>
        <v>0</v>
      </c>
      <c r="AI1647" s="334" t="b">
        <f>IF(AA1647="gaz z sieci",AC1647*'lista, wskaźniki'!$D$21)</f>
        <v>0</v>
      </c>
      <c r="AJ1647" s="272">
        <f>IF(AA1647="węgiel",AB1647*'lista, wskaźniki'!$D$20, IF('Sektor mieszkaniowy'!AA1647="drewno",'Sektor mieszkaniowy'!AB1647*'lista, wskaźniki'!$D$22,IF('Sektor mieszkaniowy'!AA1647="pellet",AB1647*'lista, wskaźniki'!$D$23,IF('Sektor mieszkaniowy'!AA1647="gaz z sieci",AB1647*'lista, wskaźniki'!$D$21,IF('Sektor mieszkaniowy'!AA1647="olej opałowy",'Sektor mieszkaniowy'!AB1647*'lista, wskaźniki'!$D$24)))))</f>
        <v>0</v>
      </c>
      <c r="AK1647" s="1112"/>
      <c r="AL1647" s="955"/>
      <c r="AM1647" s="20">
        <f>IF(AA1647="węgiel",AF1647*1/3.6*'lista, wskaźniki'!$F$20,IF(AA1647="drewno",AF1647*1/3.6*'lista, wskaźniki'!$F$22,IF(AA1647="pellet",AF1647*1/3.6*'lista, wskaźniki'!$F$23,IF(AA1647="gaz z sieci",AF1647*1/3.6*'lista, wskaźniki'!$F$21,IF(AA1647="olej opałowy",AF1647*1/3.6*'lista, wskaźniki'!$F$24,0)))))</f>
        <v>0</v>
      </c>
      <c r="AN1647" s="20">
        <f>IF(AA1647="węgiel",AF1647*'lista, wskaźniki'!$E$42,IF(AA1647="drewno",AF1647*'lista, wskaźniki'!$G$42,IF(AA1647="pellet",AF1647*'lista, wskaźniki'!$H$42,IF(AA1647="gaz z sieci",AF1647*'lista, wskaźniki'!$F$42,IF(AA1647="olej opałowy",AF1647*'lista, wskaźniki'!$I$42,0)))))</f>
        <v>0</v>
      </c>
      <c r="AO1647" s="20">
        <f>IF(AA1647="węgiel",AF1647*'lista, wskaźniki'!$E$43,IF(AA1647="drewno",AF1647*'lista, wskaźniki'!$G$43,IF(AA1647="pellet",AF1647*'lista, wskaźniki'!$H$43,IF(AA1647="gaz z sieci",AF1647*'lista, wskaźniki'!$F$43,IF(AA1647="olej opałowy",AF1647*'lista, wskaźniki'!$I$43,0)))))</f>
        <v>0</v>
      </c>
      <c r="AP1647" s="20">
        <f>IF(AA1647="węgiel",AF1647*'lista, wskaźniki'!$E$44,IF(AA1647="drewno",AF1647*'lista, wskaźniki'!$G$44,IF(AA1647="pellet",AF1647*'lista, wskaźniki'!$H$44,IF(AA1647="gaz z sieci",AF1647*'lista, wskaźniki'!$F$44,IF(AA1647="olej opałowy",AF1647*'lista, wskaźniki'!$I$44,0)))))</f>
        <v>0</v>
      </c>
      <c r="AQ1647" s="20" t="b">
        <f>IF(Z1647="gaz",AH1647*1/3.6*'lista, wskaźniki'!$F$21,IF(Z1647="energia elektryczna",AH1647*1/3.6*'lista, wskaźniki'!$F$26))</f>
        <v>0</v>
      </c>
      <c r="AR1647" s="20" t="b">
        <f>IF(Z1647="gaz",AH1647*'lista, wskaźniki'!$F$42,IF(Z1647="energia elektryczna",AH1647*0))</f>
        <v>0</v>
      </c>
      <c r="AS1647" s="20" t="b">
        <f>IF(Z1647="gaz",AH1647*'lista, wskaźniki'!$F$43,IF(Z1647="energia elektryczna",AH1647*0))</f>
        <v>0</v>
      </c>
      <c r="AT1647" s="20" t="b">
        <f>IF(Z1647="gaz",AH1647*'lista, wskaźniki'!$F$44,IF(Z1647="energia elektryczna",AH1647*0))</f>
        <v>0</v>
      </c>
      <c r="AU1647" s="20">
        <f>AI1647*1/3.6*'lista, wskaźniki'!$F$21</f>
        <v>0</v>
      </c>
      <c r="AV1647" s="20">
        <f>AI1647*'lista, wskaźniki'!$F$42</f>
        <v>0</v>
      </c>
      <c r="AW1647" s="20">
        <f>AI1647*'lista, wskaźniki'!$F$43</f>
        <v>0</v>
      </c>
      <c r="AX1647" s="20">
        <f>AI1647*'lista, wskaźniki'!$F$44</f>
        <v>0</v>
      </c>
      <c r="AY1647" s="20">
        <f>AK1647*'lista, wskaźniki'!$F$26</f>
        <v>0</v>
      </c>
      <c r="AZ1647" s="20">
        <f t="shared" si="729"/>
        <v>0</v>
      </c>
      <c r="BA1647" s="20">
        <f t="shared" si="730"/>
        <v>0</v>
      </c>
      <c r="BB1647" s="20">
        <f t="shared" si="731"/>
        <v>0</v>
      </c>
      <c r="BC1647" s="20">
        <f t="shared" si="732"/>
        <v>0</v>
      </c>
      <c r="BD1647" s="955"/>
      <c r="BE1647" s="955"/>
      <c r="BF1647" s="955"/>
      <c r="BG1647" s="955"/>
      <c r="BH1647" s="85"/>
      <c r="BI1647" s="955"/>
      <c r="BJ1647" s="85"/>
      <c r="BK1647" s="955"/>
      <c r="BL1647" s="85"/>
      <c r="BM1647" s="85"/>
      <c r="BN1647" s="85"/>
      <c r="BO1647" s="85"/>
      <c r="BP1647" s="85"/>
      <c r="BQ1647" s="85"/>
      <c r="BR1647" s="85"/>
      <c r="BS1647" s="1106"/>
      <c r="BT1647" s="1106"/>
      <c r="BU1647" s="1106"/>
      <c r="BV1647" s="1106"/>
      <c r="BW1647" s="1106"/>
      <c r="BX1647" s="1106"/>
      <c r="BY1647" s="1109"/>
      <c r="CA1647" s="365" t="b">
        <f t="shared" si="733"/>
        <v>0</v>
      </c>
      <c r="CB1647" s="365" t="b">
        <f t="shared" si="734"/>
        <v>0</v>
      </c>
      <c r="CC1647" s="365" t="b">
        <f t="shared" si="735"/>
        <v>0</v>
      </c>
      <c r="CD1647" s="365" t="b">
        <f t="shared" si="736"/>
        <v>0</v>
      </c>
      <c r="CE1647" s="365">
        <f t="shared" si="737"/>
        <v>0</v>
      </c>
      <c r="CF1647" s="365" t="b">
        <f t="shared" si="738"/>
        <v>0</v>
      </c>
      <c r="CG1647" s="365" t="b">
        <f t="shared" si="739"/>
        <v>0</v>
      </c>
      <c r="CH1647" s="365" t="b">
        <f t="shared" si="740"/>
        <v>0</v>
      </c>
      <c r="CI1647" s="72" t="b">
        <f t="shared" si="741"/>
        <v>0</v>
      </c>
      <c r="CJ1647" s="72" t="b">
        <f t="shared" si="742"/>
        <v>0</v>
      </c>
      <c r="CK1647" s="72" t="b">
        <f t="shared" si="743"/>
        <v>0</v>
      </c>
      <c r="CL1647" s="72">
        <f t="shared" si="744"/>
        <v>0</v>
      </c>
      <c r="CM1647" s="72">
        <f t="shared" si="745"/>
        <v>0</v>
      </c>
      <c r="CN1647" s="72" t="b">
        <f t="shared" si="746"/>
        <v>0</v>
      </c>
      <c r="CP1647" s="13">
        <f t="shared" si="747"/>
        <v>0</v>
      </c>
      <c r="CQ1647" s="13" t="b">
        <f t="shared" si="748"/>
        <v>0</v>
      </c>
      <c r="CR1647" s="13" t="b">
        <f t="shared" si="749"/>
        <v>0</v>
      </c>
      <c r="CS1647" s="13" t="b">
        <f t="shared" si="755"/>
        <v>0</v>
      </c>
      <c r="CT1647" s="13" t="b">
        <f t="shared" si="754"/>
        <v>0</v>
      </c>
      <c r="CU1647" s="13" t="b">
        <f t="shared" si="756"/>
        <v>0</v>
      </c>
      <c r="CV1647" s="13" t="b">
        <f t="shared" si="750"/>
        <v>0</v>
      </c>
      <c r="CW1647" s="13" t="b">
        <f t="shared" si="751"/>
        <v>0</v>
      </c>
      <c r="CX1647" s="13" t="b">
        <f t="shared" si="752"/>
        <v>0</v>
      </c>
      <c r="CY1647" s="13" t="b">
        <f t="shared" si="753"/>
        <v>0</v>
      </c>
    </row>
    <row r="1648" spans="1:103" ht="15" thickBot="1">
      <c r="A1648" s="931">
        <v>330</v>
      </c>
      <c r="B1648" s="953" t="s">
        <v>215</v>
      </c>
      <c r="C1648" s="953"/>
      <c r="D1648" s="953" t="s">
        <v>1</v>
      </c>
      <c r="E1648" s="953" t="s">
        <v>5</v>
      </c>
      <c r="F1648" s="953">
        <v>3</v>
      </c>
      <c r="G1648" s="953"/>
      <c r="H1648" s="953"/>
      <c r="I1648" s="953" t="s">
        <v>10</v>
      </c>
      <c r="J1648" s="953">
        <v>60</v>
      </c>
      <c r="K1648" s="953">
        <v>3</v>
      </c>
      <c r="L1648" s="953" t="s">
        <v>16</v>
      </c>
      <c r="M1648" s="953"/>
      <c r="N1648" s="953" t="s">
        <v>16</v>
      </c>
      <c r="O1648" s="953"/>
      <c r="P1648" s="953" t="s">
        <v>17</v>
      </c>
      <c r="Q1648" s="940">
        <f>IF(I1648="&lt;1966",'lista, wskaźniki'!$G$4,IF(I1648="1967-1985",'lista, wskaźniki'!$G$5,IF(I1648="1986-1992",'lista, wskaźniki'!$G$6,IF(I1648="1993-1996",'lista, wskaźniki'!$G$7,IF(I1648="&gt;1997",'lista, wskaźniki'!$G$8,IF(I1648=0,'lista, wskaźniki'!$G$4))))))</f>
        <v>290</v>
      </c>
      <c r="R1648" s="953" t="s">
        <v>23</v>
      </c>
      <c r="S1648" s="953" t="s">
        <v>27</v>
      </c>
      <c r="T1648" s="953">
        <v>15</v>
      </c>
      <c r="U1648" s="953"/>
      <c r="V1648" s="953"/>
      <c r="W1648" s="20" t="s">
        <v>36</v>
      </c>
      <c r="X1648" s="81" t="s">
        <v>40</v>
      </c>
      <c r="Y1648" s="81" t="s">
        <v>42</v>
      </c>
      <c r="Z1648" s="81"/>
      <c r="AA1648" s="81" t="s">
        <v>35</v>
      </c>
      <c r="AB1648" s="82"/>
      <c r="AC1648" s="82"/>
      <c r="AD1648" s="81"/>
      <c r="AE1648" s="953">
        <v>4</v>
      </c>
      <c r="AF1648" s="334">
        <f t="shared" si="728"/>
        <v>0</v>
      </c>
      <c r="AG1648" s="272">
        <v>0</v>
      </c>
      <c r="AH1648" s="334">
        <f>IF(Y1648="inne",K1648*'lista, wskaźniki'!$E$35,IF(Y1648="to samo źródło",0,IF(Y1648=0,0)))</f>
        <v>0</v>
      </c>
      <c r="AI1648" s="334" t="b">
        <f>IF(AA1648="gaz z sieci",AC1648*'lista, wskaźniki'!$D$21)</f>
        <v>0</v>
      </c>
      <c r="AJ1648" s="272">
        <f>IF(AA1648="węgiel",AB1648*'lista, wskaźniki'!$D$20, IF('Sektor mieszkaniowy'!AA1648="drewno",'Sektor mieszkaniowy'!AB1648*'lista, wskaźniki'!$D$22,IF('Sektor mieszkaniowy'!AA1648="pellet",AB1648*'lista, wskaźniki'!$D$23,IF('Sektor mieszkaniowy'!AA1648="gaz z sieci",AB1648*'lista, wskaźniki'!$D$21,IF('Sektor mieszkaniowy'!AA1648="olej opałowy",'Sektor mieszkaniowy'!AB1648*'lista, wskaźniki'!$D$24)))))</f>
        <v>0</v>
      </c>
      <c r="AK1648" s="1110">
        <f>AL1648/'lista, wskaźniki'!$A$127</f>
        <v>2.3076923076923075</v>
      </c>
      <c r="AL1648" s="953">
        <v>1500</v>
      </c>
      <c r="AM1648" s="20">
        <f>IF(AA1648="węgiel",AF1648*1/3.6*'lista, wskaźniki'!$F$20,IF(AA1648="drewno",AF1648*1/3.6*'lista, wskaźniki'!$F$22,IF(AA1648="pellet",AF1648*1/3.6*'lista, wskaźniki'!$F$23,IF(AA1648="gaz z sieci",AF1648*1/3.6*'lista, wskaźniki'!$F$21,IF(AA1648="olej opałowy",AF1648*1/3.6*'lista, wskaźniki'!$F$24,0)))))</f>
        <v>0</v>
      </c>
      <c r="AN1648" s="20">
        <f>IF(AA1648="węgiel",AF1648*'lista, wskaźniki'!$E$42,IF(AA1648="drewno",AF1648*'lista, wskaźniki'!$G$42,IF(AA1648="pellet",AF1648*'lista, wskaźniki'!$H$42,IF(AA1648="gaz z sieci",AF1648*'lista, wskaźniki'!$F$42,IF(AA1648="olej opałowy",AF1648*'lista, wskaźniki'!$I$42,0)))))</f>
        <v>0</v>
      </c>
      <c r="AO1648" s="20">
        <f>IF(AA1648="węgiel",AF1648*'lista, wskaźniki'!$E$43,IF(AA1648="drewno",AF1648*'lista, wskaźniki'!$G$43,IF(AA1648="pellet",AF1648*'lista, wskaźniki'!$H$43,IF(AA1648="gaz z sieci",AF1648*'lista, wskaźniki'!$F$43,IF(AA1648="olej opałowy",AF1648*'lista, wskaźniki'!$I$43,0)))))</f>
        <v>0</v>
      </c>
      <c r="AP1648" s="20">
        <f>IF(AA1648="węgiel",AF1648*'lista, wskaźniki'!$E$44,IF(AA1648="drewno",AF1648*'lista, wskaźniki'!$G$44,IF(AA1648="pellet",AF1648*'lista, wskaźniki'!$H$44,IF(AA1648="gaz z sieci",AF1648*'lista, wskaźniki'!$F$44,IF(AA1648="olej opałowy",AF1648*'lista, wskaźniki'!$I$44,0)))))</f>
        <v>0</v>
      </c>
      <c r="AQ1648" s="20" t="b">
        <f>IF(Z1648="gaz",AH1648*1/3.6*'lista, wskaźniki'!$F$21,IF(Z1648="energia elektryczna",AH1648*1/3.6*'lista, wskaźniki'!$F$26))</f>
        <v>0</v>
      </c>
      <c r="AR1648" s="20" t="b">
        <f>IF(Z1648="gaz",AH1648*'lista, wskaźniki'!$F$42,IF(Z1648="energia elektryczna",AH1648*0))</f>
        <v>0</v>
      </c>
      <c r="AS1648" s="20" t="b">
        <f>IF(Z1648="gaz",AH1648*'lista, wskaźniki'!$F$43,IF(Z1648="energia elektryczna",AH1648*0))</f>
        <v>0</v>
      </c>
      <c r="AT1648" s="20" t="b">
        <f>IF(Z1648="gaz",AH1648*'lista, wskaźniki'!$F$44,IF(Z1648="energia elektryczna",AH1648*0))</f>
        <v>0</v>
      </c>
      <c r="AU1648" s="20">
        <f>AI1648*1/3.6*'lista, wskaźniki'!$F$21</f>
        <v>0</v>
      </c>
      <c r="AV1648" s="20">
        <f>AI1648*'lista, wskaźniki'!$F$42</f>
        <v>0</v>
      </c>
      <c r="AW1648" s="20">
        <f>AI1648*'lista, wskaźniki'!$F$43</f>
        <v>0</v>
      </c>
      <c r="AX1648" s="20">
        <f>AI1648*'lista, wskaźniki'!$F$44</f>
        <v>0</v>
      </c>
      <c r="AY1648" s="20">
        <f>AK1648*'lista, wskaźniki'!$F$26</f>
        <v>2.0538461538461537</v>
      </c>
      <c r="AZ1648" s="20">
        <f t="shared" si="729"/>
        <v>2.0538461538461537</v>
      </c>
      <c r="BA1648" s="20">
        <f t="shared" si="730"/>
        <v>0</v>
      </c>
      <c r="BB1648" s="20">
        <f t="shared" si="731"/>
        <v>0</v>
      </c>
      <c r="BC1648" s="20">
        <f t="shared" si="732"/>
        <v>0</v>
      </c>
      <c r="BD1648" s="953" t="s">
        <v>16</v>
      </c>
      <c r="BE1648" s="953" t="s">
        <v>17</v>
      </c>
      <c r="BF1648" s="953" t="s">
        <v>16</v>
      </c>
      <c r="BG1648" s="953" t="s">
        <v>17</v>
      </c>
      <c r="BH1648" s="81"/>
      <c r="BI1648" s="953" t="s">
        <v>16</v>
      </c>
      <c r="BJ1648" s="81" t="s">
        <v>52</v>
      </c>
      <c r="BK1648" s="953" t="s">
        <v>17</v>
      </c>
      <c r="BL1648" s="81"/>
      <c r="BM1648" s="81"/>
      <c r="BN1648" s="81"/>
      <c r="BO1648" s="81" t="s">
        <v>57</v>
      </c>
      <c r="BP1648" s="81" t="s">
        <v>52</v>
      </c>
      <c r="BQ1648" s="81" t="s">
        <v>120</v>
      </c>
      <c r="BR1648" s="81">
        <v>3</v>
      </c>
      <c r="BS1648" s="1104">
        <v>12000</v>
      </c>
      <c r="BT1648" s="1104"/>
      <c r="BU1648" s="1104"/>
      <c r="BV1648" s="1104"/>
      <c r="BW1648" s="1104"/>
      <c r="BX1648" s="1104"/>
      <c r="BY1648" s="1107"/>
      <c r="CA1648" s="365">
        <f t="shared" si="733"/>
        <v>0</v>
      </c>
      <c r="CB1648" s="365" t="b">
        <f t="shared" si="734"/>
        <v>0</v>
      </c>
      <c r="CC1648" s="365" t="b">
        <f t="shared" si="735"/>
        <v>0</v>
      </c>
      <c r="CD1648" s="365" t="b">
        <f t="shared" si="736"/>
        <v>0</v>
      </c>
      <c r="CE1648" s="365" t="b">
        <f t="shared" si="737"/>
        <v>0</v>
      </c>
      <c r="CF1648" s="365" t="b">
        <f t="shared" si="738"/>
        <v>0</v>
      </c>
      <c r="CG1648" s="365" t="b">
        <f t="shared" si="739"/>
        <v>0</v>
      </c>
      <c r="CH1648" s="365" t="b">
        <f t="shared" si="740"/>
        <v>0</v>
      </c>
      <c r="CI1648" s="72">
        <f t="shared" si="741"/>
        <v>0</v>
      </c>
      <c r="CJ1648" s="72" t="b">
        <f t="shared" si="742"/>
        <v>0</v>
      </c>
      <c r="CK1648" s="72" t="b">
        <f t="shared" si="743"/>
        <v>0</v>
      </c>
      <c r="CL1648" s="72">
        <f t="shared" si="744"/>
        <v>0</v>
      </c>
      <c r="CM1648" s="72" t="b">
        <f t="shared" si="745"/>
        <v>0</v>
      </c>
      <c r="CN1648" s="72" t="b">
        <f t="shared" si="746"/>
        <v>0</v>
      </c>
      <c r="CP1648" s="13">
        <f t="shared" si="747"/>
        <v>60</v>
      </c>
      <c r="CQ1648" s="13">
        <f t="shared" si="748"/>
        <v>30</v>
      </c>
      <c r="CR1648" s="13" t="b">
        <f t="shared" si="749"/>
        <v>0</v>
      </c>
      <c r="CS1648" s="13">
        <f t="shared" si="755"/>
        <v>0</v>
      </c>
      <c r="CT1648" s="13" t="b">
        <f t="shared" si="754"/>
        <v>0</v>
      </c>
      <c r="CU1648" s="13">
        <f t="shared" si="756"/>
        <v>0</v>
      </c>
      <c r="CV1648" s="13" t="b">
        <f t="shared" si="750"/>
        <v>0</v>
      </c>
      <c r="CW1648" s="13">
        <f t="shared" si="751"/>
        <v>0</v>
      </c>
      <c r="CX1648" s="13" t="b">
        <f t="shared" si="752"/>
        <v>0</v>
      </c>
      <c r="CY1648" s="13">
        <f t="shared" si="753"/>
        <v>0</v>
      </c>
    </row>
    <row r="1649" spans="1:103" ht="15" thickBot="1">
      <c r="A1649" s="932"/>
      <c r="B1649" s="954"/>
      <c r="C1649" s="954"/>
      <c r="D1649" s="954"/>
      <c r="E1649" s="954"/>
      <c r="F1649" s="954"/>
      <c r="G1649" s="954"/>
      <c r="H1649" s="954"/>
      <c r="I1649" s="954"/>
      <c r="J1649" s="954"/>
      <c r="K1649" s="954"/>
      <c r="L1649" s="954"/>
      <c r="M1649" s="954"/>
      <c r="N1649" s="954"/>
      <c r="O1649" s="954"/>
      <c r="P1649" s="954"/>
      <c r="Q1649" s="941"/>
      <c r="R1649" s="954"/>
      <c r="S1649" s="954"/>
      <c r="T1649" s="954"/>
      <c r="U1649" s="954"/>
      <c r="V1649" s="954"/>
      <c r="W1649" s="83"/>
      <c r="X1649" s="83" t="s">
        <v>39</v>
      </c>
      <c r="Y1649" s="83"/>
      <c r="Z1649" s="83"/>
      <c r="AA1649" s="83" t="s">
        <v>36</v>
      </c>
      <c r="AB1649" s="84">
        <f>ROUND(AD1649/'lista, wskaźniki'!$A$133,0)</f>
        <v>5</v>
      </c>
      <c r="AC1649" s="84"/>
      <c r="AD1649" s="83">
        <v>1500</v>
      </c>
      <c r="AE1649" s="954"/>
      <c r="AF1649" s="334">
        <f t="shared" si="728"/>
        <v>64.055000000000007</v>
      </c>
      <c r="AG1649" s="272">
        <v>50.11</v>
      </c>
      <c r="AH1649" s="334">
        <f>IF(Y1649="inne",K1649*'lista, wskaźniki'!$E$35,IF(Y1649="to samo źródło",0,IF(Y1649=0,0)))</f>
        <v>0</v>
      </c>
      <c r="AI1649" s="334" t="b">
        <f>IF(AA1649="gaz z sieci",AC1649*'lista, wskaźniki'!$D$21)</f>
        <v>0</v>
      </c>
      <c r="AJ1649" s="272">
        <f>IF(AA1649="węgiel",AB1649*'lista, wskaźniki'!$D$20, IF('Sektor mieszkaniowy'!AA1649="drewno",'Sektor mieszkaniowy'!AB1649*'lista, wskaźniki'!$D$22,IF('Sektor mieszkaniowy'!AA1649="pellet",AB1649*'lista, wskaźniki'!$D$23,IF('Sektor mieszkaniowy'!AA1649="gaz z sieci",AB1649*'lista, wskaźniki'!$D$21,IF('Sektor mieszkaniowy'!AA1649="olej opałowy",'Sektor mieszkaniowy'!AB1649*'lista, wskaźniki'!$D$24)))))</f>
        <v>78</v>
      </c>
      <c r="AK1649" s="1111"/>
      <c r="AL1649" s="954"/>
      <c r="AM1649" s="20">
        <f>IF(AA1649="węgiel",AF1649*1/3.6*'lista, wskaźniki'!$F$20,IF(AA1649="drewno",AF1649*1/3.6*'lista, wskaźniki'!$F$22,IF(AA1649="pellet",AF1649*1/3.6*'lista, wskaźniki'!$F$23,IF(AA1649="gaz z sieci",AF1649*1/3.6*'lista, wskaźniki'!$F$21,IF(AA1649="olej opałowy",AF1649*1/3.6*'lista, wskaźniki'!$F$24,0)))))</f>
        <v>0</v>
      </c>
      <c r="AN1649" s="20">
        <f>IF(AA1649="węgiel",AF1649*'lista, wskaźniki'!$E$42,IF(AA1649="drewno",AF1649*'lista, wskaźniki'!$G$42,IF(AA1649="pellet",AF1649*'lista, wskaźniki'!$H$42,IF(AA1649="gaz z sieci",AF1649*'lista, wskaźniki'!$F$42,IF(AA1649="olej opałowy",AF1649*'lista, wskaźniki'!$I$42,0)))))</f>
        <v>5.1884550000000002E-2</v>
      </c>
      <c r="AO1649" s="20">
        <f>IF(AA1649="węgiel",AF1649*'lista, wskaźniki'!$E$43,IF(AA1649="drewno",AF1649*'lista, wskaźniki'!$G$43,IF(AA1649="pellet",AF1649*'lista, wskaźniki'!$H$43,IF(AA1649="gaz z sieci",AF1649*'lista, wskaźniki'!$F$43,IF(AA1649="olej opałowy",AF1649*'lista, wskaźniki'!$I$43,0)))))</f>
        <v>5.1884550000000002E-2</v>
      </c>
      <c r="AP1649" s="20">
        <f>IF(AA1649="węgiel",AF1649*'lista, wskaźniki'!$E$44,IF(AA1649="drewno",AF1649*'lista, wskaźniki'!$G$44,IF(AA1649="pellet",AF1649*'lista, wskaźniki'!$H$44,IF(AA1649="gaz z sieci",AF1649*'lista, wskaźniki'!$F$44,IF(AA1649="olej opałowy",AF1649*'lista, wskaźniki'!$I$44,0)))))</f>
        <v>1.6013750000000002E-5</v>
      </c>
      <c r="AQ1649" s="20" t="b">
        <f>IF(Z1649="gaz",AH1649*1/3.6*'lista, wskaźniki'!$F$21,IF(Z1649="energia elektryczna",AH1649*1/3.6*'lista, wskaźniki'!$F$26))</f>
        <v>0</v>
      </c>
      <c r="AR1649" s="20" t="b">
        <f>IF(Z1649="gaz",AH1649*'lista, wskaźniki'!$F$42,IF(Z1649="energia elektryczna",AH1649*0))</f>
        <v>0</v>
      </c>
      <c r="AS1649" s="20" t="b">
        <f>IF(Z1649="gaz",AH1649*'lista, wskaźniki'!$F$43,IF(Z1649="energia elektryczna",AH1649*0))</f>
        <v>0</v>
      </c>
      <c r="AT1649" s="20" t="b">
        <f>IF(Z1649="gaz",AH1649*'lista, wskaźniki'!$F$44,IF(Z1649="energia elektryczna",AH1649*0))</f>
        <v>0</v>
      </c>
      <c r="AU1649" s="20">
        <f>AI1649*1/3.6*'lista, wskaźniki'!$F$21</f>
        <v>0</v>
      </c>
      <c r="AV1649" s="20">
        <f>AI1649*'lista, wskaźniki'!$F$42</f>
        <v>0</v>
      </c>
      <c r="AW1649" s="20">
        <f>AI1649*'lista, wskaźniki'!$F$43</f>
        <v>0</v>
      </c>
      <c r="AX1649" s="20">
        <f>AI1649*'lista, wskaźniki'!$F$44</f>
        <v>0</v>
      </c>
      <c r="AY1649" s="20">
        <f>AK1649*'lista, wskaźniki'!$F$26</f>
        <v>0</v>
      </c>
      <c r="AZ1649" s="20">
        <f t="shared" si="729"/>
        <v>0</v>
      </c>
      <c r="BA1649" s="20">
        <f t="shared" si="730"/>
        <v>5.1884550000000002E-2</v>
      </c>
      <c r="BB1649" s="20">
        <f t="shared" si="731"/>
        <v>5.1884550000000002E-2</v>
      </c>
      <c r="BC1649" s="20">
        <f t="shared" si="732"/>
        <v>1.6013750000000002E-5</v>
      </c>
      <c r="BD1649" s="954"/>
      <c r="BE1649" s="954"/>
      <c r="BF1649" s="954"/>
      <c r="BG1649" s="954"/>
      <c r="BH1649" s="83"/>
      <c r="BI1649" s="954"/>
      <c r="BJ1649" s="83"/>
      <c r="BK1649" s="954"/>
      <c r="BL1649" s="83"/>
      <c r="BM1649" s="83"/>
      <c r="BN1649" s="83"/>
      <c r="BO1649" s="83"/>
      <c r="BP1649" s="83" t="s">
        <v>53</v>
      </c>
      <c r="BQ1649" s="83" t="s">
        <v>121</v>
      </c>
      <c r="BR1649" s="83">
        <v>1</v>
      </c>
      <c r="BS1649" s="1105"/>
      <c r="BT1649" s="1105"/>
      <c r="BU1649" s="1105"/>
      <c r="BV1649" s="1105"/>
      <c r="BW1649" s="1105"/>
      <c r="BX1649" s="1105"/>
      <c r="BY1649" s="1108"/>
      <c r="CA1649" s="365" t="b">
        <f t="shared" si="733"/>
        <v>0</v>
      </c>
      <c r="CB1649" s="365">
        <f t="shared" si="734"/>
        <v>64.055000000000007</v>
      </c>
      <c r="CC1649" s="365" t="b">
        <f t="shared" si="735"/>
        <v>0</v>
      </c>
      <c r="CD1649" s="365" t="b">
        <f t="shared" si="736"/>
        <v>0</v>
      </c>
      <c r="CE1649" s="365" t="b">
        <f t="shared" si="737"/>
        <v>0</v>
      </c>
      <c r="CF1649" s="365" t="b">
        <f t="shared" si="738"/>
        <v>0</v>
      </c>
      <c r="CG1649" s="365" t="b">
        <f t="shared" si="739"/>
        <v>0</v>
      </c>
      <c r="CH1649" s="365" t="b">
        <f t="shared" si="740"/>
        <v>0</v>
      </c>
      <c r="CI1649" s="72" t="b">
        <f t="shared" si="741"/>
        <v>0</v>
      </c>
      <c r="CJ1649" s="72">
        <f t="shared" si="742"/>
        <v>64.055000000000007</v>
      </c>
      <c r="CK1649" s="72" t="b">
        <f t="shared" si="743"/>
        <v>0</v>
      </c>
      <c r="CL1649" s="72">
        <f t="shared" si="744"/>
        <v>0</v>
      </c>
      <c r="CM1649" s="72" t="b">
        <f t="shared" si="745"/>
        <v>0</v>
      </c>
      <c r="CN1649" s="72" t="b">
        <f t="shared" si="746"/>
        <v>0</v>
      </c>
      <c r="CP1649" s="13">
        <f t="shared" si="747"/>
        <v>0</v>
      </c>
      <c r="CQ1649" s="13" t="b">
        <f t="shared" si="748"/>
        <v>0</v>
      </c>
      <c r="CR1649" s="13" t="b">
        <f t="shared" si="749"/>
        <v>0</v>
      </c>
      <c r="CS1649" s="13" t="b">
        <f t="shared" si="755"/>
        <v>0</v>
      </c>
      <c r="CT1649" s="13" t="b">
        <f t="shared" si="754"/>
        <v>0</v>
      </c>
      <c r="CU1649" s="13" t="b">
        <f t="shared" si="756"/>
        <v>0</v>
      </c>
      <c r="CV1649" s="13" t="b">
        <f t="shared" si="750"/>
        <v>0</v>
      </c>
      <c r="CW1649" s="13" t="b">
        <f t="shared" si="751"/>
        <v>0</v>
      </c>
      <c r="CX1649" s="13" t="b">
        <f t="shared" si="752"/>
        <v>0</v>
      </c>
      <c r="CY1649" s="13" t="b">
        <f t="shared" si="753"/>
        <v>0</v>
      </c>
    </row>
    <row r="1650" spans="1:103" ht="15" thickBot="1">
      <c r="A1650" s="932"/>
      <c r="B1650" s="954"/>
      <c r="C1650" s="954"/>
      <c r="D1650" s="954"/>
      <c r="E1650" s="954"/>
      <c r="F1650" s="954"/>
      <c r="G1650" s="954"/>
      <c r="H1650" s="954"/>
      <c r="I1650" s="954"/>
      <c r="J1650" s="954"/>
      <c r="K1650" s="954"/>
      <c r="L1650" s="954"/>
      <c r="M1650" s="954"/>
      <c r="N1650" s="954"/>
      <c r="O1650" s="954"/>
      <c r="P1650" s="954"/>
      <c r="Q1650" s="941"/>
      <c r="R1650" s="954"/>
      <c r="S1650" s="954"/>
      <c r="T1650" s="954"/>
      <c r="U1650" s="954"/>
      <c r="V1650" s="954"/>
      <c r="W1650" s="83"/>
      <c r="X1650" s="83"/>
      <c r="Y1650" s="83"/>
      <c r="Z1650" s="83"/>
      <c r="AA1650" s="83" t="s">
        <v>50</v>
      </c>
      <c r="AB1650" s="84"/>
      <c r="AC1650" s="84"/>
      <c r="AD1650" s="83"/>
      <c r="AE1650" s="954"/>
      <c r="AF1650" s="334">
        <f t="shared" si="728"/>
        <v>0</v>
      </c>
      <c r="AG1650" s="272">
        <f>IF(R1650="kompletna",Q1650*J1650*0.0036*'lista, wskaźniki'!$F$13, IF(R1650="częściowa",Q1650*J1650*0.0036*'lista, wskaźniki'!$F$14, IF(R1650="brak",Q1650*J1650*0.0036*'lista, wskaźniki'!$F$15,)))</f>
        <v>0</v>
      </c>
      <c r="AH1650" s="334">
        <f>IF(Y1650="inne",K1650*'lista, wskaźniki'!$E$35,IF(Y1650="to samo źródło",0,IF(Y1650=0,0)))</f>
        <v>0</v>
      </c>
      <c r="AI1650" s="334" t="b">
        <f>IF(AA1650="gaz z sieci",AC1650*'lista, wskaźniki'!$D$21)</f>
        <v>0</v>
      </c>
      <c r="AJ1650" s="272">
        <f>IF(AA1650="węgiel",AB1650*'lista, wskaźniki'!$D$20, IF('Sektor mieszkaniowy'!AA1650="drewno",'Sektor mieszkaniowy'!AB1650*'lista, wskaźniki'!$D$22,IF('Sektor mieszkaniowy'!AA1650="pellet",AB1650*'lista, wskaźniki'!$D$23,IF('Sektor mieszkaniowy'!AA1650="gaz z sieci",AB1650*'lista, wskaźniki'!$D$21,IF('Sektor mieszkaniowy'!AA1650="olej opałowy",'Sektor mieszkaniowy'!AB1650*'lista, wskaźniki'!$D$24)))))</f>
        <v>0</v>
      </c>
      <c r="AK1650" s="1111"/>
      <c r="AL1650" s="954"/>
      <c r="AM1650" s="20">
        <f>IF(AA1650="węgiel",AF1650*1/3.6*'lista, wskaźniki'!$F$20,IF(AA1650="drewno",AF1650*1/3.6*'lista, wskaźniki'!$F$22,IF(AA1650="pellet",AF1650*1/3.6*'lista, wskaźniki'!$F$23,IF(AA1650="gaz z sieci",AF1650*1/3.6*'lista, wskaźniki'!$F$21,IF(AA1650="olej opałowy",AF1650*1/3.6*'lista, wskaźniki'!$F$24,0)))))</f>
        <v>0</v>
      </c>
      <c r="AN1650" s="20">
        <f>IF(AA1650="węgiel",AF1650*'lista, wskaźniki'!$E$42,IF(AA1650="drewno",AF1650*'lista, wskaźniki'!$G$42,IF(AA1650="pellet",AF1650*'lista, wskaźniki'!$H$42,IF(AA1650="gaz z sieci",AF1650*'lista, wskaźniki'!$F$42,IF(AA1650="olej opałowy",AF1650*'lista, wskaźniki'!$I$42,0)))))</f>
        <v>0</v>
      </c>
      <c r="AO1650" s="20">
        <f>IF(AA1650="węgiel",AF1650*'lista, wskaźniki'!$E$43,IF(AA1650="drewno",AF1650*'lista, wskaźniki'!$G$43,IF(AA1650="pellet",AF1650*'lista, wskaźniki'!$H$43,IF(AA1650="gaz z sieci",AF1650*'lista, wskaźniki'!$F$43,IF(AA1650="olej opałowy",AF1650*'lista, wskaźniki'!$I$43,0)))))</f>
        <v>0</v>
      </c>
      <c r="AP1650" s="20">
        <f>IF(AA1650="węgiel",AF1650*'lista, wskaźniki'!$E$44,IF(AA1650="drewno",AF1650*'lista, wskaźniki'!$G$44,IF(AA1650="pellet",AF1650*'lista, wskaźniki'!$H$44,IF(AA1650="gaz z sieci",AF1650*'lista, wskaźniki'!$F$44,IF(AA1650="olej opałowy",AF1650*'lista, wskaźniki'!$I$44,0)))))</f>
        <v>0</v>
      </c>
      <c r="AQ1650" s="20" t="b">
        <f>IF(Z1650="gaz",AH1650*1/3.6*'lista, wskaźniki'!$F$21,IF(Z1650="energia elektryczna",AH1650*1/3.6*'lista, wskaźniki'!$F$26))</f>
        <v>0</v>
      </c>
      <c r="AR1650" s="20" t="b">
        <f>IF(Z1650="gaz",AH1650*'lista, wskaźniki'!$F$42,IF(Z1650="energia elektryczna",AH1650*0))</f>
        <v>0</v>
      </c>
      <c r="AS1650" s="20" t="b">
        <f>IF(Z1650="gaz",AH1650*'lista, wskaźniki'!$F$43,IF(Z1650="energia elektryczna",AH1650*0))</f>
        <v>0</v>
      </c>
      <c r="AT1650" s="20" t="b">
        <f>IF(Z1650="gaz",AH1650*'lista, wskaźniki'!$F$44,IF(Z1650="energia elektryczna",AH1650*0))</f>
        <v>0</v>
      </c>
      <c r="AU1650" s="20">
        <f>AI1650*1/3.6*'lista, wskaźniki'!$F$21</f>
        <v>0</v>
      </c>
      <c r="AV1650" s="20">
        <f>AI1650*'lista, wskaźniki'!$F$42</f>
        <v>0</v>
      </c>
      <c r="AW1650" s="20">
        <f>AI1650*'lista, wskaźniki'!$F$43</f>
        <v>0</v>
      </c>
      <c r="AX1650" s="20">
        <f>AI1650*'lista, wskaźniki'!$F$44</f>
        <v>0</v>
      </c>
      <c r="AY1650" s="20">
        <f>AK1650*'lista, wskaźniki'!$F$26</f>
        <v>0</v>
      </c>
      <c r="AZ1650" s="20">
        <f t="shared" si="729"/>
        <v>0</v>
      </c>
      <c r="BA1650" s="20">
        <f t="shared" si="730"/>
        <v>0</v>
      </c>
      <c r="BB1650" s="20">
        <f t="shared" si="731"/>
        <v>0</v>
      </c>
      <c r="BC1650" s="20">
        <f t="shared" si="732"/>
        <v>0</v>
      </c>
      <c r="BD1650" s="954"/>
      <c r="BE1650" s="954"/>
      <c r="BF1650" s="954"/>
      <c r="BG1650" s="954"/>
      <c r="BH1650" s="83"/>
      <c r="BI1650" s="954"/>
      <c r="BJ1650" s="83"/>
      <c r="BK1650" s="954"/>
      <c r="BL1650" s="83"/>
      <c r="BM1650" s="83"/>
      <c r="BN1650" s="83"/>
      <c r="BO1650" s="83"/>
      <c r="BP1650" s="83"/>
      <c r="BQ1650" s="83"/>
      <c r="BR1650" s="83"/>
      <c r="BS1650" s="1105"/>
      <c r="BT1650" s="1105"/>
      <c r="BU1650" s="1105"/>
      <c r="BV1650" s="1105"/>
      <c r="BW1650" s="1105"/>
      <c r="BX1650" s="1105"/>
      <c r="BY1650" s="1108"/>
      <c r="CA1650" s="365" t="b">
        <f t="shared" si="733"/>
        <v>0</v>
      </c>
      <c r="CB1650" s="365" t="b">
        <f t="shared" si="734"/>
        <v>0</v>
      </c>
      <c r="CC1650" s="365">
        <f t="shared" si="735"/>
        <v>0</v>
      </c>
      <c r="CD1650" s="365" t="b">
        <f t="shared" si="736"/>
        <v>0</v>
      </c>
      <c r="CE1650" s="365" t="b">
        <f t="shared" si="737"/>
        <v>0</v>
      </c>
      <c r="CF1650" s="365" t="b">
        <f t="shared" si="738"/>
        <v>0</v>
      </c>
      <c r="CG1650" s="365" t="b">
        <f t="shared" si="739"/>
        <v>0</v>
      </c>
      <c r="CH1650" s="365" t="b">
        <f t="shared" si="740"/>
        <v>0</v>
      </c>
      <c r="CI1650" s="72" t="b">
        <f t="shared" si="741"/>
        <v>0</v>
      </c>
      <c r="CJ1650" s="72" t="b">
        <f t="shared" si="742"/>
        <v>0</v>
      </c>
      <c r="CK1650" s="72">
        <f t="shared" si="743"/>
        <v>0</v>
      </c>
      <c r="CL1650" s="72">
        <f t="shared" si="744"/>
        <v>0</v>
      </c>
      <c r="CM1650" s="72" t="b">
        <f t="shared" si="745"/>
        <v>0</v>
      </c>
      <c r="CN1650" s="72" t="b">
        <f t="shared" si="746"/>
        <v>0</v>
      </c>
      <c r="CP1650" s="13">
        <f t="shared" si="747"/>
        <v>0</v>
      </c>
      <c r="CQ1650" s="13" t="b">
        <f t="shared" si="748"/>
        <v>0</v>
      </c>
      <c r="CR1650" s="13" t="b">
        <f t="shared" si="749"/>
        <v>0</v>
      </c>
      <c r="CS1650" s="13" t="b">
        <f t="shared" si="755"/>
        <v>0</v>
      </c>
      <c r="CT1650" s="13" t="b">
        <f t="shared" si="754"/>
        <v>0</v>
      </c>
      <c r="CU1650" s="13" t="b">
        <f t="shared" si="756"/>
        <v>0</v>
      </c>
      <c r="CV1650" s="13" t="b">
        <f t="shared" si="750"/>
        <v>0</v>
      </c>
      <c r="CW1650" s="13" t="b">
        <f t="shared" si="751"/>
        <v>0</v>
      </c>
      <c r="CX1650" s="13" t="b">
        <f t="shared" si="752"/>
        <v>0</v>
      </c>
      <c r="CY1650" s="13" t="b">
        <f t="shared" si="753"/>
        <v>0</v>
      </c>
    </row>
    <row r="1651" spans="1:103" ht="15" thickBot="1">
      <c r="A1651" s="932"/>
      <c r="B1651" s="954"/>
      <c r="C1651" s="954"/>
      <c r="D1651" s="954"/>
      <c r="E1651" s="954"/>
      <c r="F1651" s="954"/>
      <c r="G1651" s="954"/>
      <c r="H1651" s="954"/>
      <c r="I1651" s="954"/>
      <c r="J1651" s="954"/>
      <c r="K1651" s="954"/>
      <c r="L1651" s="954"/>
      <c r="M1651" s="954"/>
      <c r="N1651" s="954"/>
      <c r="O1651" s="954"/>
      <c r="P1651" s="954"/>
      <c r="Q1651" s="941"/>
      <c r="R1651" s="954"/>
      <c r="S1651" s="954"/>
      <c r="T1651" s="954"/>
      <c r="U1651" s="954"/>
      <c r="V1651" s="954"/>
      <c r="W1651" s="83"/>
      <c r="X1651" s="83"/>
      <c r="Y1651" s="83"/>
      <c r="Z1651" s="83"/>
      <c r="AA1651" s="83" t="s">
        <v>38</v>
      </c>
      <c r="AB1651" s="84"/>
      <c r="AC1651" s="84"/>
      <c r="AD1651" s="83"/>
      <c r="AE1651" s="954"/>
      <c r="AF1651" s="334">
        <f t="shared" si="728"/>
        <v>0</v>
      </c>
      <c r="AG1651" s="272">
        <f>IF(R1651="kompletna",Q1651*J1651*0.0036*'lista, wskaźniki'!$F$13, IF(R1651="częściowa",Q1651*J1651*0.0036*'lista, wskaźniki'!$F$14, IF(R1651="brak",Q1651*J1651*0.0036*'lista, wskaźniki'!$F$15,)))</f>
        <v>0</v>
      </c>
      <c r="AH1651" s="334">
        <f>IF(Y1651="inne",K1651*'lista, wskaźniki'!$E$35,IF(Y1651="to samo źródło",0,IF(Y1651=0,0)))</f>
        <v>0</v>
      </c>
      <c r="AI1651" s="334">
        <f>IF(AA1651="gaz z sieci",AC1651*'lista, wskaźniki'!$D$21)</f>
        <v>0</v>
      </c>
      <c r="AJ1651" s="272">
        <f>IF(AA1651="węgiel",AB1651*'lista, wskaźniki'!$D$20, IF('Sektor mieszkaniowy'!AA1651="drewno",'Sektor mieszkaniowy'!AB1651*'lista, wskaźniki'!$D$22,IF('Sektor mieszkaniowy'!AA1651="pellet",AB1651*'lista, wskaźniki'!$D$23,IF('Sektor mieszkaniowy'!AA1651="gaz z sieci",AB1651*'lista, wskaźniki'!$D$21,IF('Sektor mieszkaniowy'!AA1651="olej opałowy",'Sektor mieszkaniowy'!AB1651*'lista, wskaźniki'!$D$24)))))</f>
        <v>0</v>
      </c>
      <c r="AK1651" s="1111"/>
      <c r="AL1651" s="954"/>
      <c r="AM1651" s="20">
        <f>IF(AA1651="węgiel",AF1651*1/3.6*'lista, wskaźniki'!$F$20,IF(AA1651="drewno",AF1651*1/3.6*'lista, wskaźniki'!$F$22,IF(AA1651="pellet",AF1651*1/3.6*'lista, wskaźniki'!$F$23,IF(AA1651="gaz z sieci",AF1651*1/3.6*'lista, wskaźniki'!$F$21,IF(AA1651="olej opałowy",AF1651*1/3.6*'lista, wskaźniki'!$F$24,0)))))</f>
        <v>0</v>
      </c>
      <c r="AN1651" s="20">
        <f>IF(AA1651="węgiel",AF1651*'lista, wskaźniki'!$E$42,IF(AA1651="drewno",AF1651*'lista, wskaźniki'!$G$42,IF(AA1651="pellet",AF1651*'lista, wskaźniki'!$H$42,IF(AA1651="gaz z sieci",AF1651*'lista, wskaźniki'!$F$42,IF(AA1651="olej opałowy",AF1651*'lista, wskaźniki'!$I$42,0)))))</f>
        <v>0</v>
      </c>
      <c r="AO1651" s="20">
        <f>IF(AA1651="węgiel",AF1651*'lista, wskaźniki'!$E$43,IF(AA1651="drewno",AF1651*'lista, wskaźniki'!$G$43,IF(AA1651="pellet",AF1651*'lista, wskaźniki'!$H$43,IF(AA1651="gaz z sieci",AF1651*'lista, wskaźniki'!$F$43,IF(AA1651="olej opałowy",AF1651*'lista, wskaźniki'!$I$43,0)))))</f>
        <v>0</v>
      </c>
      <c r="AP1651" s="20">
        <f>IF(AA1651="węgiel",AF1651*'lista, wskaźniki'!$E$44,IF(AA1651="drewno",AF1651*'lista, wskaźniki'!$G$44,IF(AA1651="pellet",AF1651*'lista, wskaźniki'!$H$44,IF(AA1651="gaz z sieci",AF1651*'lista, wskaźniki'!$F$44,IF(AA1651="olej opałowy",AF1651*'lista, wskaźniki'!$I$44,0)))))</f>
        <v>0</v>
      </c>
      <c r="AQ1651" s="20" t="b">
        <f>IF(Z1651="gaz",AH1651*1/3.6*'lista, wskaźniki'!$F$21,IF(Z1651="energia elektryczna",AH1651*1/3.6*'lista, wskaźniki'!$F$26))</f>
        <v>0</v>
      </c>
      <c r="AR1651" s="20" t="b">
        <f>IF(Z1651="gaz",AH1651*'lista, wskaźniki'!$F$42,IF(Z1651="energia elektryczna",AH1651*0))</f>
        <v>0</v>
      </c>
      <c r="AS1651" s="20" t="b">
        <f>IF(Z1651="gaz",AH1651*'lista, wskaźniki'!$F$43,IF(Z1651="energia elektryczna",AH1651*0))</f>
        <v>0</v>
      </c>
      <c r="AT1651" s="20" t="b">
        <f>IF(Z1651="gaz",AH1651*'lista, wskaźniki'!$F$44,IF(Z1651="energia elektryczna",AH1651*0))</f>
        <v>0</v>
      </c>
      <c r="AU1651" s="20">
        <f>AI1651*1/3.6*'lista, wskaźniki'!$F$21</f>
        <v>0</v>
      </c>
      <c r="AV1651" s="20">
        <f>AI1651*'lista, wskaźniki'!$F$42</f>
        <v>0</v>
      </c>
      <c r="AW1651" s="20">
        <f>AI1651*'lista, wskaźniki'!$F$43</f>
        <v>0</v>
      </c>
      <c r="AX1651" s="20">
        <f>AI1651*'lista, wskaźniki'!$F$44</f>
        <v>0</v>
      </c>
      <c r="AY1651" s="20">
        <f>AK1651*'lista, wskaźniki'!$F$26</f>
        <v>0</v>
      </c>
      <c r="AZ1651" s="20">
        <f t="shared" si="729"/>
        <v>0</v>
      </c>
      <c r="BA1651" s="20">
        <f t="shared" si="730"/>
        <v>0</v>
      </c>
      <c r="BB1651" s="20">
        <f t="shared" si="731"/>
        <v>0</v>
      </c>
      <c r="BC1651" s="20">
        <f t="shared" si="732"/>
        <v>0</v>
      </c>
      <c r="BD1651" s="954"/>
      <c r="BE1651" s="954"/>
      <c r="BF1651" s="954"/>
      <c r="BG1651" s="954"/>
      <c r="BH1651" s="83"/>
      <c r="BI1651" s="954"/>
      <c r="BJ1651" s="83"/>
      <c r="BK1651" s="954"/>
      <c r="BL1651" s="83"/>
      <c r="BM1651" s="83"/>
      <c r="BN1651" s="83"/>
      <c r="BO1651" s="83"/>
      <c r="BP1651" s="83"/>
      <c r="BQ1651" s="83"/>
      <c r="BR1651" s="83"/>
      <c r="BS1651" s="1105"/>
      <c r="BT1651" s="1105"/>
      <c r="BU1651" s="1105"/>
      <c r="BV1651" s="1105"/>
      <c r="BW1651" s="1105"/>
      <c r="BX1651" s="1105"/>
      <c r="BY1651" s="1108"/>
      <c r="CA1651" s="365" t="b">
        <f t="shared" si="733"/>
        <v>0</v>
      </c>
      <c r="CB1651" s="365" t="b">
        <f t="shared" si="734"/>
        <v>0</v>
      </c>
      <c r="CC1651" s="365" t="b">
        <f t="shared" si="735"/>
        <v>0</v>
      </c>
      <c r="CD1651" s="365">
        <f t="shared" si="736"/>
        <v>0</v>
      </c>
      <c r="CE1651" s="365" t="b">
        <f t="shared" si="737"/>
        <v>0</v>
      </c>
      <c r="CF1651" s="365" t="b">
        <f t="shared" si="738"/>
        <v>0</v>
      </c>
      <c r="CG1651" s="365" t="b">
        <f t="shared" si="739"/>
        <v>0</v>
      </c>
      <c r="CH1651" s="365">
        <f t="shared" si="740"/>
        <v>0</v>
      </c>
      <c r="CI1651" s="72" t="b">
        <f t="shared" si="741"/>
        <v>0</v>
      </c>
      <c r="CJ1651" s="72" t="b">
        <f t="shared" si="742"/>
        <v>0</v>
      </c>
      <c r="CK1651" s="72" t="b">
        <f t="shared" si="743"/>
        <v>0</v>
      </c>
      <c r="CL1651" s="72">
        <f t="shared" si="744"/>
        <v>0</v>
      </c>
      <c r="CM1651" s="72" t="b">
        <f t="shared" si="745"/>
        <v>0</v>
      </c>
      <c r="CN1651" s="72" t="b">
        <f t="shared" si="746"/>
        <v>0</v>
      </c>
      <c r="CP1651" s="13">
        <f t="shared" si="747"/>
        <v>0</v>
      </c>
      <c r="CQ1651" s="13" t="b">
        <f t="shared" si="748"/>
        <v>0</v>
      </c>
      <c r="CR1651" s="13" t="b">
        <f t="shared" si="749"/>
        <v>0</v>
      </c>
      <c r="CS1651" s="13" t="b">
        <f t="shared" si="755"/>
        <v>0</v>
      </c>
      <c r="CT1651" s="13" t="b">
        <f t="shared" si="754"/>
        <v>0</v>
      </c>
      <c r="CU1651" s="13" t="b">
        <f t="shared" si="756"/>
        <v>0</v>
      </c>
      <c r="CV1651" s="13" t="b">
        <f t="shared" si="750"/>
        <v>0</v>
      </c>
      <c r="CW1651" s="13" t="b">
        <f t="shared" si="751"/>
        <v>0</v>
      </c>
      <c r="CX1651" s="13" t="b">
        <f t="shared" si="752"/>
        <v>0</v>
      </c>
      <c r="CY1651" s="13" t="b">
        <f t="shared" si="753"/>
        <v>0</v>
      </c>
    </row>
    <row r="1652" spans="1:103" ht="15" thickBot="1">
      <c r="A1652" s="933"/>
      <c r="B1652" s="955"/>
      <c r="C1652" s="955"/>
      <c r="D1652" s="955"/>
      <c r="E1652" s="955"/>
      <c r="F1652" s="955"/>
      <c r="G1652" s="955"/>
      <c r="H1652" s="955"/>
      <c r="I1652" s="955"/>
      <c r="J1652" s="955"/>
      <c r="K1652" s="955"/>
      <c r="L1652" s="955"/>
      <c r="M1652" s="955"/>
      <c r="N1652" s="955"/>
      <c r="O1652" s="955"/>
      <c r="P1652" s="955"/>
      <c r="Q1652" s="942"/>
      <c r="R1652" s="955"/>
      <c r="S1652" s="955"/>
      <c r="T1652" s="955"/>
      <c r="U1652" s="955"/>
      <c r="V1652" s="955"/>
      <c r="W1652" s="85"/>
      <c r="X1652" s="85"/>
      <c r="Y1652" s="85"/>
      <c r="Z1652" s="85"/>
      <c r="AA1652" s="85" t="s">
        <v>37</v>
      </c>
      <c r="AB1652" s="86"/>
      <c r="AC1652" s="86"/>
      <c r="AD1652" s="85"/>
      <c r="AE1652" s="955"/>
      <c r="AF1652" s="334">
        <f t="shared" si="728"/>
        <v>0</v>
      </c>
      <c r="AG1652" s="272">
        <f>IF(R1652="kompletna",Q1652*J1652*0.0036*'lista, wskaźniki'!$F$13, IF(R1652="częściowa",Q1652*J1652*0.0036*'lista, wskaźniki'!$F$14, IF(R1652="brak",Q1652*J1652*0.0036*'lista, wskaźniki'!$F$15,)))</f>
        <v>0</v>
      </c>
      <c r="AH1652" s="334">
        <f>IF(Y1652="inne",K1652*'lista, wskaźniki'!$E$35,IF(Y1652="to samo źródło",0,IF(Y1652=0,0)))</f>
        <v>0</v>
      </c>
      <c r="AI1652" s="334" t="b">
        <f>IF(AA1652="gaz z sieci",AC1652*'lista, wskaźniki'!$D$21)</f>
        <v>0</v>
      </c>
      <c r="AJ1652" s="272">
        <f>IF(AA1652="węgiel",AB1652*'lista, wskaźniki'!$D$20, IF('Sektor mieszkaniowy'!AA1652="drewno",'Sektor mieszkaniowy'!AB1652*'lista, wskaźniki'!$D$22,IF('Sektor mieszkaniowy'!AA1652="pellet",AB1652*'lista, wskaźniki'!$D$23,IF('Sektor mieszkaniowy'!AA1652="gaz z sieci",AB1652*'lista, wskaźniki'!$D$21,IF('Sektor mieszkaniowy'!AA1652="olej opałowy",'Sektor mieszkaniowy'!AB1652*'lista, wskaźniki'!$D$24)))))</f>
        <v>0</v>
      </c>
      <c r="AK1652" s="1112"/>
      <c r="AL1652" s="955"/>
      <c r="AM1652" s="20">
        <f>IF(AA1652="węgiel",AF1652*1/3.6*'lista, wskaźniki'!$F$20,IF(AA1652="drewno",AF1652*1/3.6*'lista, wskaźniki'!$F$22,IF(AA1652="pellet",AF1652*1/3.6*'lista, wskaźniki'!$F$23,IF(AA1652="gaz z sieci",AF1652*1/3.6*'lista, wskaźniki'!$F$21,IF(AA1652="olej opałowy",AF1652*1/3.6*'lista, wskaźniki'!$F$24,0)))))</f>
        <v>0</v>
      </c>
      <c r="AN1652" s="20">
        <f>IF(AA1652="węgiel",AF1652*'lista, wskaźniki'!$E$42,IF(AA1652="drewno",AF1652*'lista, wskaźniki'!$G$42,IF(AA1652="pellet",AF1652*'lista, wskaźniki'!$H$42,IF(AA1652="gaz z sieci",AF1652*'lista, wskaźniki'!$F$42,IF(AA1652="olej opałowy",AF1652*'lista, wskaźniki'!$I$42,0)))))</f>
        <v>0</v>
      </c>
      <c r="AO1652" s="20">
        <f>IF(AA1652="węgiel",AF1652*'lista, wskaźniki'!$E$43,IF(AA1652="drewno",AF1652*'lista, wskaźniki'!$G$43,IF(AA1652="pellet",AF1652*'lista, wskaźniki'!$H$43,IF(AA1652="gaz z sieci",AF1652*'lista, wskaźniki'!$F$43,IF(AA1652="olej opałowy",AF1652*'lista, wskaźniki'!$I$43,0)))))</f>
        <v>0</v>
      </c>
      <c r="AP1652" s="20">
        <f>IF(AA1652="węgiel",AF1652*'lista, wskaźniki'!$E$44,IF(AA1652="drewno",AF1652*'lista, wskaźniki'!$G$44,IF(AA1652="pellet",AF1652*'lista, wskaźniki'!$H$44,IF(AA1652="gaz z sieci",AF1652*'lista, wskaźniki'!$F$44,IF(AA1652="olej opałowy",AF1652*'lista, wskaźniki'!$I$44,0)))))</f>
        <v>0</v>
      </c>
      <c r="AQ1652" s="20" t="b">
        <f>IF(Z1652="gaz",AH1652*1/3.6*'lista, wskaźniki'!$F$21,IF(Z1652="energia elektryczna",AH1652*1/3.6*'lista, wskaźniki'!$F$26))</f>
        <v>0</v>
      </c>
      <c r="AR1652" s="20" t="b">
        <f>IF(Z1652="gaz",AH1652*'lista, wskaźniki'!$F$42,IF(Z1652="energia elektryczna",AH1652*0))</f>
        <v>0</v>
      </c>
      <c r="AS1652" s="20" t="b">
        <f>IF(Z1652="gaz",AH1652*'lista, wskaźniki'!$F$43,IF(Z1652="energia elektryczna",AH1652*0))</f>
        <v>0</v>
      </c>
      <c r="AT1652" s="20" t="b">
        <f>IF(Z1652="gaz",AH1652*'lista, wskaźniki'!$F$44,IF(Z1652="energia elektryczna",AH1652*0))</f>
        <v>0</v>
      </c>
      <c r="AU1652" s="20">
        <f>AI1652*1/3.6*'lista, wskaźniki'!$F$21</f>
        <v>0</v>
      </c>
      <c r="AV1652" s="20">
        <f>AI1652*'lista, wskaźniki'!$F$42</f>
        <v>0</v>
      </c>
      <c r="AW1652" s="20">
        <f>AI1652*'lista, wskaźniki'!$F$43</f>
        <v>0</v>
      </c>
      <c r="AX1652" s="20">
        <f>AI1652*'lista, wskaźniki'!$F$44</f>
        <v>0</v>
      </c>
      <c r="AY1652" s="20">
        <f>AK1652*'lista, wskaźniki'!$F$26</f>
        <v>0</v>
      </c>
      <c r="AZ1652" s="20">
        <f t="shared" si="729"/>
        <v>0</v>
      </c>
      <c r="BA1652" s="20">
        <f t="shared" si="730"/>
        <v>0</v>
      </c>
      <c r="BB1652" s="20">
        <f t="shared" si="731"/>
        <v>0</v>
      </c>
      <c r="BC1652" s="20">
        <f t="shared" si="732"/>
        <v>0</v>
      </c>
      <c r="BD1652" s="955"/>
      <c r="BE1652" s="955"/>
      <c r="BF1652" s="955"/>
      <c r="BG1652" s="955"/>
      <c r="BH1652" s="85"/>
      <c r="BI1652" s="955"/>
      <c r="BJ1652" s="85"/>
      <c r="BK1652" s="955"/>
      <c r="BL1652" s="85"/>
      <c r="BM1652" s="85"/>
      <c r="BN1652" s="85"/>
      <c r="BO1652" s="85"/>
      <c r="BP1652" s="85"/>
      <c r="BQ1652" s="85"/>
      <c r="BR1652" s="85"/>
      <c r="BS1652" s="1106"/>
      <c r="BT1652" s="1106"/>
      <c r="BU1652" s="1106"/>
      <c r="BV1652" s="1106"/>
      <c r="BW1652" s="1106"/>
      <c r="BX1652" s="1106"/>
      <c r="BY1652" s="1109"/>
      <c r="CA1652" s="365" t="b">
        <f t="shared" si="733"/>
        <v>0</v>
      </c>
      <c r="CB1652" s="365" t="b">
        <f t="shared" si="734"/>
        <v>0</v>
      </c>
      <c r="CC1652" s="365" t="b">
        <f t="shared" si="735"/>
        <v>0</v>
      </c>
      <c r="CD1652" s="365" t="b">
        <f t="shared" si="736"/>
        <v>0</v>
      </c>
      <c r="CE1652" s="365">
        <f t="shared" si="737"/>
        <v>0</v>
      </c>
      <c r="CF1652" s="365" t="b">
        <f t="shared" si="738"/>
        <v>0</v>
      </c>
      <c r="CG1652" s="365" t="b">
        <f t="shared" si="739"/>
        <v>0</v>
      </c>
      <c r="CH1652" s="365" t="b">
        <f t="shared" si="740"/>
        <v>0</v>
      </c>
      <c r="CI1652" s="72" t="b">
        <f t="shared" si="741"/>
        <v>0</v>
      </c>
      <c r="CJ1652" s="72" t="b">
        <f t="shared" si="742"/>
        <v>0</v>
      </c>
      <c r="CK1652" s="72" t="b">
        <f t="shared" si="743"/>
        <v>0</v>
      </c>
      <c r="CL1652" s="72">
        <f t="shared" si="744"/>
        <v>0</v>
      </c>
      <c r="CM1652" s="72">
        <f t="shared" si="745"/>
        <v>0</v>
      </c>
      <c r="CN1652" s="72" t="b">
        <f t="shared" si="746"/>
        <v>0</v>
      </c>
      <c r="CP1652" s="13">
        <f t="shared" si="747"/>
        <v>0</v>
      </c>
      <c r="CQ1652" s="13" t="b">
        <f t="shared" si="748"/>
        <v>0</v>
      </c>
      <c r="CR1652" s="13" t="b">
        <f t="shared" si="749"/>
        <v>0</v>
      </c>
      <c r="CS1652" s="13" t="b">
        <f t="shared" si="755"/>
        <v>0</v>
      </c>
      <c r="CT1652" s="13" t="b">
        <f t="shared" si="754"/>
        <v>0</v>
      </c>
      <c r="CU1652" s="13" t="b">
        <f t="shared" si="756"/>
        <v>0</v>
      </c>
      <c r="CV1652" s="13" t="b">
        <f t="shared" si="750"/>
        <v>0</v>
      </c>
      <c r="CW1652" s="13" t="b">
        <f t="shared" si="751"/>
        <v>0</v>
      </c>
      <c r="CX1652" s="13" t="b">
        <f t="shared" si="752"/>
        <v>0</v>
      </c>
      <c r="CY1652" s="13" t="b">
        <f t="shared" si="753"/>
        <v>0</v>
      </c>
    </row>
    <row r="1653" spans="1:103" ht="15" thickBot="1">
      <c r="A1653" s="931">
        <v>331</v>
      </c>
      <c r="B1653" s="953" t="s">
        <v>215</v>
      </c>
      <c r="C1653" s="953"/>
      <c r="D1653" s="953" t="s">
        <v>1</v>
      </c>
      <c r="E1653" s="953" t="s">
        <v>5</v>
      </c>
      <c r="F1653" s="953"/>
      <c r="G1653" s="953"/>
      <c r="H1653" s="953"/>
      <c r="I1653" s="953" t="s">
        <v>12</v>
      </c>
      <c r="J1653" s="953"/>
      <c r="K1653" s="953"/>
      <c r="L1653" s="953" t="s">
        <v>16</v>
      </c>
      <c r="M1653" s="953"/>
      <c r="N1653" s="953" t="s">
        <v>17</v>
      </c>
      <c r="O1653" s="953"/>
      <c r="P1653" s="953" t="s">
        <v>17</v>
      </c>
      <c r="Q1653" s="940">
        <f>IF(I1653="&lt;1966",'lista, wskaźniki'!$G$4,IF(I1653="1967-1985",'lista, wskaźniki'!$G$5,IF(I1653="1986-1992",'lista, wskaźniki'!$G$6,IF(I1653="1993-1996",'lista, wskaźniki'!$G$7,IF(I1653="&gt;1997",'lista, wskaźniki'!$G$8,IF(I1653=0,'lista, wskaźniki'!$G$4))))))</f>
        <v>175</v>
      </c>
      <c r="R1653" s="953" t="s">
        <v>23</v>
      </c>
      <c r="S1653" s="953" t="s">
        <v>27</v>
      </c>
      <c r="T1653" s="953"/>
      <c r="U1653" s="953"/>
      <c r="V1653" s="953"/>
      <c r="W1653" s="20" t="s">
        <v>36</v>
      </c>
      <c r="X1653" s="81" t="s">
        <v>39</v>
      </c>
      <c r="Y1653" s="81" t="s">
        <v>42</v>
      </c>
      <c r="Z1653" s="81"/>
      <c r="AA1653" s="81" t="s">
        <v>35</v>
      </c>
      <c r="AB1653" s="82"/>
      <c r="AC1653" s="82"/>
      <c r="AD1653" s="81"/>
      <c r="AE1653" s="953"/>
      <c r="AF1653" s="334">
        <f t="shared" si="728"/>
        <v>0</v>
      </c>
      <c r="AG1653" s="272">
        <f>IF(R1653="kompletna",Q1653*J1653*0.0036*'lista, wskaźniki'!$F$13, IF(R1653="częściowa",Q1653*J1653*0.0036*'lista, wskaźniki'!$F$14, IF(R1653="brak",Q1653*J1653*0.0036*'lista, wskaźniki'!$F$15,)))</f>
        <v>0</v>
      </c>
      <c r="AH1653" s="334">
        <f>IF(Y1653="inne",K1653*'lista, wskaźniki'!$E$35,IF(Y1653="to samo źródło",0,IF(Y1653=0,0)))</f>
        <v>0</v>
      </c>
      <c r="AI1653" s="334" t="b">
        <f>IF(AA1653="gaz z sieci",AC1653*'lista, wskaźniki'!$D$21)</f>
        <v>0</v>
      </c>
      <c r="AJ1653" s="272">
        <f>IF(AA1653="węgiel",AB1653*'lista, wskaźniki'!$D$20, IF('Sektor mieszkaniowy'!AA1653="drewno",'Sektor mieszkaniowy'!AB1653*'lista, wskaźniki'!$D$22,IF('Sektor mieszkaniowy'!AA1653="pellet",AB1653*'lista, wskaźniki'!$D$23,IF('Sektor mieszkaniowy'!AA1653="gaz z sieci",AB1653*'lista, wskaźniki'!$D$21,IF('Sektor mieszkaniowy'!AA1653="olej opałowy",'Sektor mieszkaniowy'!AB1653*'lista, wskaźniki'!$D$24)))))</f>
        <v>0</v>
      </c>
      <c r="AK1653" s="1110">
        <f>AL1653/'lista, wskaźniki'!$A$127</f>
        <v>0</v>
      </c>
      <c r="AL1653" s="953"/>
      <c r="AM1653" s="20">
        <f>IF(AA1653="węgiel",AF1653*1/3.6*'lista, wskaźniki'!$F$20,IF(AA1653="drewno",AF1653*1/3.6*'lista, wskaźniki'!$F$22,IF(AA1653="pellet",AF1653*1/3.6*'lista, wskaźniki'!$F$23,IF(AA1653="gaz z sieci",AF1653*1/3.6*'lista, wskaźniki'!$F$21,IF(AA1653="olej opałowy",AF1653*1/3.6*'lista, wskaźniki'!$F$24,0)))))</f>
        <v>0</v>
      </c>
      <c r="AN1653" s="20">
        <f>IF(AA1653="węgiel",AF1653*'lista, wskaźniki'!$E$42,IF(AA1653="drewno",AF1653*'lista, wskaźniki'!$G$42,IF(AA1653="pellet",AF1653*'lista, wskaźniki'!$H$42,IF(AA1653="gaz z sieci",AF1653*'lista, wskaźniki'!$F$42,IF(AA1653="olej opałowy",AF1653*'lista, wskaźniki'!$I$42,0)))))</f>
        <v>0</v>
      </c>
      <c r="AO1653" s="20">
        <f>IF(AA1653="węgiel",AF1653*'lista, wskaźniki'!$E$43,IF(AA1653="drewno",AF1653*'lista, wskaźniki'!$G$43,IF(AA1653="pellet",AF1653*'lista, wskaźniki'!$H$43,IF(AA1653="gaz z sieci",AF1653*'lista, wskaźniki'!$F$43,IF(AA1653="olej opałowy",AF1653*'lista, wskaźniki'!$I$43,0)))))</f>
        <v>0</v>
      </c>
      <c r="AP1653" s="20">
        <f>IF(AA1653="węgiel",AF1653*'lista, wskaźniki'!$E$44,IF(AA1653="drewno",AF1653*'lista, wskaźniki'!$G$44,IF(AA1653="pellet",AF1653*'lista, wskaźniki'!$H$44,IF(AA1653="gaz z sieci",AF1653*'lista, wskaźniki'!$F$44,IF(AA1653="olej opałowy",AF1653*'lista, wskaźniki'!$I$44,0)))))</f>
        <v>0</v>
      </c>
      <c r="AQ1653" s="20" t="b">
        <f>IF(Z1653="gaz",AH1653*1/3.6*'lista, wskaźniki'!$F$21,IF(Z1653="energia elektryczna",AH1653*1/3.6*'lista, wskaźniki'!$F$26))</f>
        <v>0</v>
      </c>
      <c r="AR1653" s="20" t="b">
        <f>IF(Z1653="gaz",AH1653*'lista, wskaźniki'!$F$42,IF(Z1653="energia elektryczna",AH1653*0))</f>
        <v>0</v>
      </c>
      <c r="AS1653" s="20" t="b">
        <f>IF(Z1653="gaz",AH1653*'lista, wskaźniki'!$F$43,IF(Z1653="energia elektryczna",AH1653*0))</f>
        <v>0</v>
      </c>
      <c r="AT1653" s="20" t="b">
        <f>IF(Z1653="gaz",AH1653*'lista, wskaźniki'!$F$44,IF(Z1653="energia elektryczna",AH1653*0))</f>
        <v>0</v>
      </c>
      <c r="AU1653" s="20">
        <f>AI1653*1/3.6*'lista, wskaźniki'!$F$21</f>
        <v>0</v>
      </c>
      <c r="AV1653" s="20">
        <f>AI1653*'lista, wskaźniki'!$F$42</f>
        <v>0</v>
      </c>
      <c r="AW1653" s="20">
        <f>AI1653*'lista, wskaźniki'!$F$43</f>
        <v>0</v>
      </c>
      <c r="AX1653" s="20">
        <f>AI1653*'lista, wskaźniki'!$F$44</f>
        <v>0</v>
      </c>
      <c r="AY1653" s="20">
        <f>AK1653*'lista, wskaźniki'!$F$26</f>
        <v>0</v>
      </c>
      <c r="AZ1653" s="20">
        <f t="shared" si="729"/>
        <v>0</v>
      </c>
      <c r="BA1653" s="20">
        <f t="shared" si="730"/>
        <v>0</v>
      </c>
      <c r="BB1653" s="20">
        <f t="shared" si="731"/>
        <v>0</v>
      </c>
      <c r="BC1653" s="20">
        <f t="shared" si="732"/>
        <v>0</v>
      </c>
      <c r="BD1653" s="953" t="s">
        <v>17</v>
      </c>
      <c r="BE1653" s="953" t="s">
        <v>17</v>
      </c>
      <c r="BF1653" s="953" t="s">
        <v>17</v>
      </c>
      <c r="BG1653" s="953" t="s">
        <v>17</v>
      </c>
      <c r="BH1653" s="81"/>
      <c r="BI1653" s="953" t="s">
        <v>17</v>
      </c>
      <c r="BJ1653" s="81"/>
      <c r="BK1653" s="953" t="s">
        <v>17</v>
      </c>
      <c r="BL1653" s="81"/>
      <c r="BM1653" s="81"/>
      <c r="BN1653" s="81"/>
      <c r="BO1653" s="81" t="s">
        <v>17</v>
      </c>
      <c r="BP1653" s="81"/>
      <c r="BQ1653" s="81"/>
      <c r="BR1653" s="81"/>
      <c r="BS1653" s="1104"/>
      <c r="BT1653" s="1104"/>
      <c r="BU1653" s="1104"/>
      <c r="BV1653" s="1104"/>
      <c r="BW1653" s="1104"/>
      <c r="BX1653" s="1104"/>
      <c r="BY1653" s="1107"/>
      <c r="CA1653" s="365">
        <f t="shared" si="733"/>
        <v>0</v>
      </c>
      <c r="CB1653" s="365" t="b">
        <f t="shared" si="734"/>
        <v>0</v>
      </c>
      <c r="CC1653" s="365" t="b">
        <f t="shared" si="735"/>
        <v>0</v>
      </c>
      <c r="CD1653" s="365" t="b">
        <f t="shared" si="736"/>
        <v>0</v>
      </c>
      <c r="CE1653" s="365" t="b">
        <f t="shared" si="737"/>
        <v>0</v>
      </c>
      <c r="CF1653" s="365" t="b">
        <f t="shared" si="738"/>
        <v>0</v>
      </c>
      <c r="CG1653" s="365" t="b">
        <f t="shared" si="739"/>
        <v>0</v>
      </c>
      <c r="CH1653" s="365" t="b">
        <f t="shared" si="740"/>
        <v>0</v>
      </c>
      <c r="CI1653" s="72">
        <f t="shared" si="741"/>
        <v>0</v>
      </c>
      <c r="CJ1653" s="72" t="b">
        <f t="shared" si="742"/>
        <v>0</v>
      </c>
      <c r="CK1653" s="72" t="b">
        <f t="shared" si="743"/>
        <v>0</v>
      </c>
      <c r="CL1653" s="72">
        <f t="shared" si="744"/>
        <v>0</v>
      </c>
      <c r="CM1653" s="72" t="b">
        <f t="shared" si="745"/>
        <v>0</v>
      </c>
      <c r="CN1653" s="72" t="b">
        <f t="shared" si="746"/>
        <v>0</v>
      </c>
      <c r="CP1653" s="13" t="b">
        <f t="shared" si="747"/>
        <v>0</v>
      </c>
      <c r="CQ1653" s="13">
        <f t="shared" si="748"/>
        <v>0</v>
      </c>
      <c r="CR1653" s="13" t="b">
        <f t="shared" si="749"/>
        <v>0</v>
      </c>
      <c r="CS1653" s="13">
        <f t="shared" si="755"/>
        <v>0</v>
      </c>
      <c r="CT1653" s="13">
        <f t="shared" si="754"/>
        <v>0</v>
      </c>
      <c r="CU1653" s="13">
        <f t="shared" si="756"/>
        <v>0</v>
      </c>
      <c r="CV1653" s="13" t="b">
        <f t="shared" si="750"/>
        <v>0</v>
      </c>
      <c r="CW1653" s="13">
        <f t="shared" si="751"/>
        <v>0</v>
      </c>
      <c r="CX1653" s="13" t="b">
        <f t="shared" si="752"/>
        <v>0</v>
      </c>
      <c r="CY1653" s="13">
        <f t="shared" si="753"/>
        <v>0</v>
      </c>
    </row>
    <row r="1654" spans="1:103" ht="15" thickBot="1">
      <c r="A1654" s="932"/>
      <c r="B1654" s="954"/>
      <c r="C1654" s="954"/>
      <c r="D1654" s="954"/>
      <c r="E1654" s="954"/>
      <c r="F1654" s="954"/>
      <c r="G1654" s="954"/>
      <c r="H1654" s="954"/>
      <c r="I1654" s="954"/>
      <c r="J1654" s="954"/>
      <c r="K1654" s="954"/>
      <c r="L1654" s="954"/>
      <c r="M1654" s="954"/>
      <c r="N1654" s="954"/>
      <c r="O1654" s="954"/>
      <c r="P1654" s="954"/>
      <c r="Q1654" s="941"/>
      <c r="R1654" s="954"/>
      <c r="S1654" s="954"/>
      <c r="T1654" s="954"/>
      <c r="U1654" s="954"/>
      <c r="V1654" s="954"/>
      <c r="W1654" s="83"/>
      <c r="X1654" s="83"/>
      <c r="Y1654" s="83"/>
      <c r="Z1654" s="83"/>
      <c r="AA1654" s="83" t="s">
        <v>36</v>
      </c>
      <c r="AB1654" s="84"/>
      <c r="AC1654" s="84"/>
      <c r="AD1654" s="83"/>
      <c r="AE1654" s="954"/>
      <c r="AF1654" s="334">
        <f t="shared" si="728"/>
        <v>0</v>
      </c>
      <c r="AG1654" s="272">
        <f>IF(R1654="kompletna",Q1654*J1654*0.0036*'lista, wskaźniki'!$F$13, IF(R1654="częściowa",Q1654*J1654*0.0036*'lista, wskaźniki'!$F$14, IF(R1654="brak",Q1654*J1654*0.0036*'lista, wskaźniki'!$F$15,)))</f>
        <v>0</v>
      </c>
      <c r="AH1654" s="334">
        <f>IF(Y1654="inne",K1654*'lista, wskaźniki'!$E$35,IF(Y1654="to samo źródło",0,IF(Y1654=0,0)))</f>
        <v>0</v>
      </c>
      <c r="AI1654" s="334" t="b">
        <f>IF(AA1654="gaz z sieci",AC1654*'lista, wskaźniki'!$D$21)</f>
        <v>0</v>
      </c>
      <c r="AJ1654" s="272">
        <f>IF(AA1654="węgiel",AB1654*'lista, wskaźniki'!$D$20, IF('Sektor mieszkaniowy'!AA1654="drewno",'Sektor mieszkaniowy'!AB1654*'lista, wskaźniki'!$D$22,IF('Sektor mieszkaniowy'!AA1654="pellet",AB1654*'lista, wskaźniki'!$D$23,IF('Sektor mieszkaniowy'!AA1654="gaz z sieci",AB1654*'lista, wskaźniki'!$D$21,IF('Sektor mieszkaniowy'!AA1654="olej opałowy",'Sektor mieszkaniowy'!AB1654*'lista, wskaźniki'!$D$24)))))</f>
        <v>0</v>
      </c>
      <c r="AK1654" s="1111"/>
      <c r="AL1654" s="954"/>
      <c r="AM1654" s="20">
        <f>IF(AA1654="węgiel",AF1654*1/3.6*'lista, wskaźniki'!$F$20,IF(AA1654="drewno",AF1654*1/3.6*'lista, wskaźniki'!$F$22,IF(AA1654="pellet",AF1654*1/3.6*'lista, wskaźniki'!$F$23,IF(AA1654="gaz z sieci",AF1654*1/3.6*'lista, wskaźniki'!$F$21,IF(AA1654="olej opałowy",AF1654*1/3.6*'lista, wskaźniki'!$F$24,0)))))</f>
        <v>0</v>
      </c>
      <c r="AN1654" s="20">
        <f>IF(AA1654="węgiel",AF1654*'lista, wskaźniki'!$E$42,IF(AA1654="drewno",AF1654*'lista, wskaźniki'!$G$42,IF(AA1654="pellet",AF1654*'lista, wskaźniki'!$H$42,IF(AA1654="gaz z sieci",AF1654*'lista, wskaźniki'!$F$42,IF(AA1654="olej opałowy",AF1654*'lista, wskaźniki'!$I$42,0)))))</f>
        <v>0</v>
      </c>
      <c r="AO1654" s="20">
        <f>IF(AA1654="węgiel",AF1654*'lista, wskaźniki'!$E$43,IF(AA1654="drewno",AF1654*'lista, wskaźniki'!$G$43,IF(AA1654="pellet",AF1654*'lista, wskaźniki'!$H$43,IF(AA1654="gaz z sieci",AF1654*'lista, wskaźniki'!$F$43,IF(AA1654="olej opałowy",AF1654*'lista, wskaźniki'!$I$43,0)))))</f>
        <v>0</v>
      </c>
      <c r="AP1654" s="20">
        <f>IF(AA1654="węgiel",AF1654*'lista, wskaźniki'!$E$44,IF(AA1654="drewno",AF1654*'lista, wskaźniki'!$G$44,IF(AA1654="pellet",AF1654*'lista, wskaźniki'!$H$44,IF(AA1654="gaz z sieci",AF1654*'lista, wskaźniki'!$F$44,IF(AA1654="olej opałowy",AF1654*'lista, wskaźniki'!$I$44,0)))))</f>
        <v>0</v>
      </c>
      <c r="AQ1654" s="20" t="b">
        <f>IF(Z1654="gaz",AH1654*1/3.6*'lista, wskaźniki'!$F$21,IF(Z1654="energia elektryczna",AH1654*1/3.6*'lista, wskaźniki'!$F$26))</f>
        <v>0</v>
      </c>
      <c r="AR1654" s="20" t="b">
        <f>IF(Z1654="gaz",AH1654*'lista, wskaźniki'!$F$42,IF(Z1654="energia elektryczna",AH1654*0))</f>
        <v>0</v>
      </c>
      <c r="AS1654" s="20" t="b">
        <f>IF(Z1654="gaz",AH1654*'lista, wskaźniki'!$F$43,IF(Z1654="energia elektryczna",AH1654*0))</f>
        <v>0</v>
      </c>
      <c r="AT1654" s="20" t="b">
        <f>IF(Z1654="gaz",AH1654*'lista, wskaźniki'!$F$44,IF(Z1654="energia elektryczna",AH1654*0))</f>
        <v>0</v>
      </c>
      <c r="AU1654" s="20">
        <f>AI1654*1/3.6*'lista, wskaźniki'!$F$21</f>
        <v>0</v>
      </c>
      <c r="AV1654" s="20">
        <f>AI1654*'lista, wskaźniki'!$F$42</f>
        <v>0</v>
      </c>
      <c r="AW1654" s="20">
        <f>AI1654*'lista, wskaźniki'!$F$43</f>
        <v>0</v>
      </c>
      <c r="AX1654" s="20">
        <f>AI1654*'lista, wskaźniki'!$F$44</f>
        <v>0</v>
      </c>
      <c r="AY1654" s="20">
        <f>AK1654*'lista, wskaźniki'!$F$26</f>
        <v>0</v>
      </c>
      <c r="AZ1654" s="20">
        <f t="shared" si="729"/>
        <v>0</v>
      </c>
      <c r="BA1654" s="20">
        <f t="shared" si="730"/>
        <v>0</v>
      </c>
      <c r="BB1654" s="20">
        <f t="shared" si="731"/>
        <v>0</v>
      </c>
      <c r="BC1654" s="20">
        <f t="shared" si="732"/>
        <v>0</v>
      </c>
      <c r="BD1654" s="954"/>
      <c r="BE1654" s="954"/>
      <c r="BF1654" s="954"/>
      <c r="BG1654" s="954"/>
      <c r="BH1654" s="83"/>
      <c r="BI1654" s="954"/>
      <c r="BJ1654" s="83"/>
      <c r="BK1654" s="954"/>
      <c r="BL1654" s="83"/>
      <c r="BM1654" s="83"/>
      <c r="BN1654" s="83"/>
      <c r="BO1654" s="83"/>
      <c r="BP1654" s="83"/>
      <c r="BQ1654" s="83"/>
      <c r="BR1654" s="83"/>
      <c r="BS1654" s="1105"/>
      <c r="BT1654" s="1105"/>
      <c r="BU1654" s="1105"/>
      <c r="BV1654" s="1105"/>
      <c r="BW1654" s="1105"/>
      <c r="BX1654" s="1105"/>
      <c r="BY1654" s="1108"/>
      <c r="CA1654" s="365" t="b">
        <f t="shared" si="733"/>
        <v>0</v>
      </c>
      <c r="CB1654" s="365">
        <f t="shared" si="734"/>
        <v>0</v>
      </c>
      <c r="CC1654" s="365" t="b">
        <f t="shared" si="735"/>
        <v>0</v>
      </c>
      <c r="CD1654" s="365" t="b">
        <f t="shared" si="736"/>
        <v>0</v>
      </c>
      <c r="CE1654" s="365" t="b">
        <f t="shared" si="737"/>
        <v>0</v>
      </c>
      <c r="CF1654" s="365" t="b">
        <f t="shared" si="738"/>
        <v>0</v>
      </c>
      <c r="CG1654" s="365" t="b">
        <f t="shared" si="739"/>
        <v>0</v>
      </c>
      <c r="CH1654" s="365" t="b">
        <f t="shared" si="740"/>
        <v>0</v>
      </c>
      <c r="CI1654" s="72" t="b">
        <f t="shared" si="741"/>
        <v>0</v>
      </c>
      <c r="CJ1654" s="72">
        <f t="shared" si="742"/>
        <v>0</v>
      </c>
      <c r="CK1654" s="72" t="b">
        <f t="shared" si="743"/>
        <v>0</v>
      </c>
      <c r="CL1654" s="72">
        <f t="shared" si="744"/>
        <v>0</v>
      </c>
      <c r="CM1654" s="72" t="b">
        <f t="shared" si="745"/>
        <v>0</v>
      </c>
      <c r="CN1654" s="72" t="b">
        <f t="shared" si="746"/>
        <v>0</v>
      </c>
      <c r="CP1654" s="13">
        <f t="shared" si="747"/>
        <v>0</v>
      </c>
      <c r="CQ1654" s="13" t="b">
        <f t="shared" si="748"/>
        <v>0</v>
      </c>
      <c r="CR1654" s="13" t="b">
        <f t="shared" si="749"/>
        <v>0</v>
      </c>
      <c r="CS1654" s="13" t="b">
        <f t="shared" si="755"/>
        <v>0</v>
      </c>
      <c r="CT1654" s="13" t="b">
        <f t="shared" si="754"/>
        <v>0</v>
      </c>
      <c r="CU1654" s="13" t="b">
        <f t="shared" si="756"/>
        <v>0</v>
      </c>
      <c r="CV1654" s="13" t="b">
        <f t="shared" si="750"/>
        <v>0</v>
      </c>
      <c r="CW1654" s="13" t="b">
        <f t="shared" si="751"/>
        <v>0</v>
      </c>
      <c r="CX1654" s="13" t="b">
        <f t="shared" si="752"/>
        <v>0</v>
      </c>
      <c r="CY1654" s="13" t="b">
        <f t="shared" si="753"/>
        <v>0</v>
      </c>
    </row>
    <row r="1655" spans="1:103" ht="15" thickBot="1">
      <c r="A1655" s="932"/>
      <c r="B1655" s="954"/>
      <c r="C1655" s="954"/>
      <c r="D1655" s="954"/>
      <c r="E1655" s="954"/>
      <c r="F1655" s="954"/>
      <c r="G1655" s="954"/>
      <c r="H1655" s="954"/>
      <c r="I1655" s="954"/>
      <c r="J1655" s="954"/>
      <c r="K1655" s="954"/>
      <c r="L1655" s="954"/>
      <c r="M1655" s="954"/>
      <c r="N1655" s="954"/>
      <c r="O1655" s="954"/>
      <c r="P1655" s="954"/>
      <c r="Q1655" s="941"/>
      <c r="R1655" s="954"/>
      <c r="S1655" s="954"/>
      <c r="T1655" s="954"/>
      <c r="U1655" s="954"/>
      <c r="V1655" s="954"/>
      <c r="W1655" s="83"/>
      <c r="X1655" s="83"/>
      <c r="Y1655" s="83"/>
      <c r="Z1655" s="83"/>
      <c r="AA1655" s="83" t="s">
        <v>50</v>
      </c>
      <c r="AB1655" s="84"/>
      <c r="AC1655" s="84"/>
      <c r="AD1655" s="83"/>
      <c r="AE1655" s="954"/>
      <c r="AF1655" s="334">
        <f t="shared" si="728"/>
        <v>0</v>
      </c>
      <c r="AG1655" s="272">
        <f>IF(R1655="kompletna",Q1655*J1655*0.0036*'lista, wskaźniki'!$F$13, IF(R1655="częściowa",Q1655*J1655*0.0036*'lista, wskaźniki'!$F$14, IF(R1655="brak",Q1655*J1655*0.0036*'lista, wskaźniki'!$F$15,)))</f>
        <v>0</v>
      </c>
      <c r="AH1655" s="334">
        <f>IF(Y1655="inne",K1655*'lista, wskaźniki'!$E$35,IF(Y1655="to samo źródło",0,IF(Y1655=0,0)))</f>
        <v>0</v>
      </c>
      <c r="AI1655" s="334" t="b">
        <f>IF(AA1655="gaz z sieci",AC1655*'lista, wskaźniki'!$D$21)</f>
        <v>0</v>
      </c>
      <c r="AJ1655" s="272">
        <f>IF(AA1655="węgiel",AB1655*'lista, wskaźniki'!$D$20, IF('Sektor mieszkaniowy'!AA1655="drewno",'Sektor mieszkaniowy'!AB1655*'lista, wskaźniki'!$D$22,IF('Sektor mieszkaniowy'!AA1655="pellet",AB1655*'lista, wskaźniki'!$D$23,IF('Sektor mieszkaniowy'!AA1655="gaz z sieci",AB1655*'lista, wskaźniki'!$D$21,IF('Sektor mieszkaniowy'!AA1655="olej opałowy",'Sektor mieszkaniowy'!AB1655*'lista, wskaźniki'!$D$24)))))</f>
        <v>0</v>
      </c>
      <c r="AK1655" s="1111"/>
      <c r="AL1655" s="954"/>
      <c r="AM1655" s="20">
        <f>IF(AA1655="węgiel",AF1655*1/3.6*'lista, wskaźniki'!$F$20,IF(AA1655="drewno",AF1655*1/3.6*'lista, wskaźniki'!$F$22,IF(AA1655="pellet",AF1655*1/3.6*'lista, wskaźniki'!$F$23,IF(AA1655="gaz z sieci",AF1655*1/3.6*'lista, wskaźniki'!$F$21,IF(AA1655="olej opałowy",AF1655*1/3.6*'lista, wskaźniki'!$F$24,0)))))</f>
        <v>0</v>
      </c>
      <c r="AN1655" s="20">
        <f>IF(AA1655="węgiel",AF1655*'lista, wskaźniki'!$E$42,IF(AA1655="drewno",AF1655*'lista, wskaźniki'!$G$42,IF(AA1655="pellet",AF1655*'lista, wskaźniki'!$H$42,IF(AA1655="gaz z sieci",AF1655*'lista, wskaźniki'!$F$42,IF(AA1655="olej opałowy",AF1655*'lista, wskaźniki'!$I$42,0)))))</f>
        <v>0</v>
      </c>
      <c r="AO1655" s="20">
        <f>IF(AA1655="węgiel",AF1655*'lista, wskaźniki'!$E$43,IF(AA1655="drewno",AF1655*'lista, wskaźniki'!$G$43,IF(AA1655="pellet",AF1655*'lista, wskaźniki'!$H$43,IF(AA1655="gaz z sieci",AF1655*'lista, wskaźniki'!$F$43,IF(AA1655="olej opałowy",AF1655*'lista, wskaźniki'!$I$43,0)))))</f>
        <v>0</v>
      </c>
      <c r="AP1655" s="20">
        <f>IF(AA1655="węgiel",AF1655*'lista, wskaźniki'!$E$44,IF(AA1655="drewno",AF1655*'lista, wskaźniki'!$G$44,IF(AA1655="pellet",AF1655*'lista, wskaźniki'!$H$44,IF(AA1655="gaz z sieci",AF1655*'lista, wskaźniki'!$F$44,IF(AA1655="olej opałowy",AF1655*'lista, wskaźniki'!$I$44,0)))))</f>
        <v>0</v>
      </c>
      <c r="AQ1655" s="20" t="b">
        <f>IF(Z1655="gaz",AH1655*1/3.6*'lista, wskaźniki'!$F$21,IF(Z1655="energia elektryczna",AH1655*1/3.6*'lista, wskaźniki'!$F$26))</f>
        <v>0</v>
      </c>
      <c r="AR1655" s="20" t="b">
        <f>IF(Z1655="gaz",AH1655*'lista, wskaźniki'!$F$42,IF(Z1655="energia elektryczna",AH1655*0))</f>
        <v>0</v>
      </c>
      <c r="AS1655" s="20" t="b">
        <f>IF(Z1655="gaz",AH1655*'lista, wskaźniki'!$F$43,IF(Z1655="energia elektryczna",AH1655*0))</f>
        <v>0</v>
      </c>
      <c r="AT1655" s="20" t="b">
        <f>IF(Z1655="gaz",AH1655*'lista, wskaźniki'!$F$44,IF(Z1655="energia elektryczna",AH1655*0))</f>
        <v>0</v>
      </c>
      <c r="AU1655" s="20">
        <f>AI1655*1/3.6*'lista, wskaźniki'!$F$21</f>
        <v>0</v>
      </c>
      <c r="AV1655" s="20">
        <f>AI1655*'lista, wskaźniki'!$F$42</f>
        <v>0</v>
      </c>
      <c r="AW1655" s="20">
        <f>AI1655*'lista, wskaźniki'!$F$43</f>
        <v>0</v>
      </c>
      <c r="AX1655" s="20">
        <f>AI1655*'lista, wskaźniki'!$F$44</f>
        <v>0</v>
      </c>
      <c r="AY1655" s="20">
        <f>AK1655*'lista, wskaźniki'!$F$26</f>
        <v>0</v>
      </c>
      <c r="AZ1655" s="20">
        <f t="shared" si="729"/>
        <v>0</v>
      </c>
      <c r="BA1655" s="20">
        <f t="shared" si="730"/>
        <v>0</v>
      </c>
      <c r="BB1655" s="20">
        <f t="shared" si="731"/>
        <v>0</v>
      </c>
      <c r="BC1655" s="20">
        <f t="shared" si="732"/>
        <v>0</v>
      </c>
      <c r="BD1655" s="954"/>
      <c r="BE1655" s="954"/>
      <c r="BF1655" s="954"/>
      <c r="BG1655" s="954"/>
      <c r="BH1655" s="83"/>
      <c r="BI1655" s="954"/>
      <c r="BJ1655" s="83"/>
      <c r="BK1655" s="954"/>
      <c r="BL1655" s="83"/>
      <c r="BM1655" s="83"/>
      <c r="BN1655" s="83"/>
      <c r="BO1655" s="83"/>
      <c r="BP1655" s="83"/>
      <c r="BQ1655" s="83"/>
      <c r="BR1655" s="83"/>
      <c r="BS1655" s="1105"/>
      <c r="BT1655" s="1105"/>
      <c r="BU1655" s="1105"/>
      <c r="BV1655" s="1105"/>
      <c r="BW1655" s="1105"/>
      <c r="BX1655" s="1105"/>
      <c r="BY1655" s="1108"/>
      <c r="CA1655" s="365" t="b">
        <f t="shared" si="733"/>
        <v>0</v>
      </c>
      <c r="CB1655" s="365" t="b">
        <f t="shared" si="734"/>
        <v>0</v>
      </c>
      <c r="CC1655" s="365">
        <f t="shared" si="735"/>
        <v>0</v>
      </c>
      <c r="CD1655" s="365" t="b">
        <f t="shared" si="736"/>
        <v>0</v>
      </c>
      <c r="CE1655" s="365" t="b">
        <f t="shared" si="737"/>
        <v>0</v>
      </c>
      <c r="CF1655" s="365" t="b">
        <f t="shared" si="738"/>
        <v>0</v>
      </c>
      <c r="CG1655" s="365" t="b">
        <f t="shared" si="739"/>
        <v>0</v>
      </c>
      <c r="CH1655" s="365" t="b">
        <f t="shared" si="740"/>
        <v>0</v>
      </c>
      <c r="CI1655" s="72" t="b">
        <f t="shared" si="741"/>
        <v>0</v>
      </c>
      <c r="CJ1655" s="72" t="b">
        <f t="shared" si="742"/>
        <v>0</v>
      </c>
      <c r="CK1655" s="72">
        <f t="shared" si="743"/>
        <v>0</v>
      </c>
      <c r="CL1655" s="72">
        <f t="shared" si="744"/>
        <v>0</v>
      </c>
      <c r="CM1655" s="72" t="b">
        <f t="shared" si="745"/>
        <v>0</v>
      </c>
      <c r="CN1655" s="72" t="b">
        <f t="shared" si="746"/>
        <v>0</v>
      </c>
      <c r="CP1655" s="13">
        <f t="shared" si="747"/>
        <v>0</v>
      </c>
      <c r="CQ1655" s="13" t="b">
        <f t="shared" si="748"/>
        <v>0</v>
      </c>
      <c r="CR1655" s="13" t="b">
        <f t="shared" si="749"/>
        <v>0</v>
      </c>
      <c r="CS1655" s="13" t="b">
        <f t="shared" si="755"/>
        <v>0</v>
      </c>
      <c r="CT1655" s="13" t="b">
        <f t="shared" si="754"/>
        <v>0</v>
      </c>
      <c r="CU1655" s="13" t="b">
        <f t="shared" si="756"/>
        <v>0</v>
      </c>
      <c r="CV1655" s="13" t="b">
        <f t="shared" si="750"/>
        <v>0</v>
      </c>
      <c r="CW1655" s="13" t="b">
        <f t="shared" si="751"/>
        <v>0</v>
      </c>
      <c r="CX1655" s="13" t="b">
        <f t="shared" si="752"/>
        <v>0</v>
      </c>
      <c r="CY1655" s="13" t="b">
        <f t="shared" si="753"/>
        <v>0</v>
      </c>
    </row>
    <row r="1656" spans="1:103" ht="15" thickBot="1">
      <c r="A1656" s="932"/>
      <c r="B1656" s="954"/>
      <c r="C1656" s="954"/>
      <c r="D1656" s="954"/>
      <c r="E1656" s="954"/>
      <c r="F1656" s="954"/>
      <c r="G1656" s="954"/>
      <c r="H1656" s="954"/>
      <c r="I1656" s="954"/>
      <c r="J1656" s="954"/>
      <c r="K1656" s="954"/>
      <c r="L1656" s="954"/>
      <c r="M1656" s="954"/>
      <c r="N1656" s="954"/>
      <c r="O1656" s="954"/>
      <c r="P1656" s="954"/>
      <c r="Q1656" s="941"/>
      <c r="R1656" s="954"/>
      <c r="S1656" s="954"/>
      <c r="T1656" s="954"/>
      <c r="U1656" s="954"/>
      <c r="V1656" s="954"/>
      <c r="W1656" s="83"/>
      <c r="X1656" s="83"/>
      <c r="Y1656" s="83"/>
      <c r="Z1656" s="83"/>
      <c r="AA1656" s="83" t="s">
        <v>38</v>
      </c>
      <c r="AB1656" s="84"/>
      <c r="AC1656" s="84"/>
      <c r="AD1656" s="83"/>
      <c r="AE1656" s="954"/>
      <c r="AF1656" s="334">
        <f t="shared" si="728"/>
        <v>0</v>
      </c>
      <c r="AG1656" s="272">
        <f>IF(R1656="kompletna",Q1656*J1656*0.0036*'lista, wskaźniki'!$F$13, IF(R1656="częściowa",Q1656*J1656*0.0036*'lista, wskaźniki'!$F$14, IF(R1656="brak",Q1656*J1656*0.0036*'lista, wskaźniki'!$F$15,)))</f>
        <v>0</v>
      </c>
      <c r="AH1656" s="334">
        <f>IF(Y1656="inne",K1656*'lista, wskaźniki'!$E$35,IF(Y1656="to samo źródło",0,IF(Y1656=0,0)))</f>
        <v>0</v>
      </c>
      <c r="AI1656" s="334">
        <f>IF(AA1656="gaz z sieci",AC1656*'lista, wskaźniki'!$D$21)</f>
        <v>0</v>
      </c>
      <c r="AJ1656" s="272">
        <f>IF(AA1656="węgiel",AB1656*'lista, wskaźniki'!$D$20, IF('Sektor mieszkaniowy'!AA1656="drewno",'Sektor mieszkaniowy'!AB1656*'lista, wskaźniki'!$D$22,IF('Sektor mieszkaniowy'!AA1656="pellet",AB1656*'lista, wskaźniki'!$D$23,IF('Sektor mieszkaniowy'!AA1656="gaz z sieci",AB1656*'lista, wskaźniki'!$D$21,IF('Sektor mieszkaniowy'!AA1656="olej opałowy",'Sektor mieszkaniowy'!AB1656*'lista, wskaźniki'!$D$24)))))</f>
        <v>0</v>
      </c>
      <c r="AK1656" s="1111"/>
      <c r="AL1656" s="954"/>
      <c r="AM1656" s="20">
        <f>IF(AA1656="węgiel",AF1656*1/3.6*'lista, wskaźniki'!$F$20,IF(AA1656="drewno",AF1656*1/3.6*'lista, wskaźniki'!$F$22,IF(AA1656="pellet",AF1656*1/3.6*'lista, wskaźniki'!$F$23,IF(AA1656="gaz z sieci",AF1656*1/3.6*'lista, wskaźniki'!$F$21,IF(AA1656="olej opałowy",AF1656*1/3.6*'lista, wskaźniki'!$F$24,0)))))</f>
        <v>0</v>
      </c>
      <c r="AN1656" s="20">
        <f>IF(AA1656="węgiel",AF1656*'lista, wskaźniki'!$E$42,IF(AA1656="drewno",AF1656*'lista, wskaźniki'!$G$42,IF(AA1656="pellet",AF1656*'lista, wskaźniki'!$H$42,IF(AA1656="gaz z sieci",AF1656*'lista, wskaźniki'!$F$42,IF(AA1656="olej opałowy",AF1656*'lista, wskaźniki'!$I$42,0)))))</f>
        <v>0</v>
      </c>
      <c r="AO1656" s="20">
        <f>IF(AA1656="węgiel",AF1656*'lista, wskaźniki'!$E$43,IF(AA1656="drewno",AF1656*'lista, wskaźniki'!$G$43,IF(AA1656="pellet",AF1656*'lista, wskaźniki'!$H$43,IF(AA1656="gaz z sieci",AF1656*'lista, wskaźniki'!$F$43,IF(AA1656="olej opałowy",AF1656*'lista, wskaźniki'!$I$43,0)))))</f>
        <v>0</v>
      </c>
      <c r="AP1656" s="20">
        <f>IF(AA1656="węgiel",AF1656*'lista, wskaźniki'!$E$44,IF(AA1656="drewno",AF1656*'lista, wskaźniki'!$G$44,IF(AA1656="pellet",AF1656*'lista, wskaźniki'!$H$44,IF(AA1656="gaz z sieci",AF1656*'lista, wskaźniki'!$F$44,IF(AA1656="olej opałowy",AF1656*'lista, wskaźniki'!$I$44,0)))))</f>
        <v>0</v>
      </c>
      <c r="AQ1656" s="20" t="b">
        <f>IF(Z1656="gaz",AH1656*1/3.6*'lista, wskaźniki'!$F$21,IF(Z1656="energia elektryczna",AH1656*1/3.6*'lista, wskaźniki'!$F$26))</f>
        <v>0</v>
      </c>
      <c r="AR1656" s="20" t="b">
        <f>IF(Z1656="gaz",AH1656*'lista, wskaźniki'!$F$42,IF(Z1656="energia elektryczna",AH1656*0))</f>
        <v>0</v>
      </c>
      <c r="AS1656" s="20" t="b">
        <f>IF(Z1656="gaz",AH1656*'lista, wskaźniki'!$F$43,IF(Z1656="energia elektryczna",AH1656*0))</f>
        <v>0</v>
      </c>
      <c r="AT1656" s="20" t="b">
        <f>IF(Z1656="gaz",AH1656*'lista, wskaźniki'!$F$44,IF(Z1656="energia elektryczna",AH1656*0))</f>
        <v>0</v>
      </c>
      <c r="AU1656" s="20">
        <f>AI1656*1/3.6*'lista, wskaźniki'!$F$21</f>
        <v>0</v>
      </c>
      <c r="AV1656" s="20">
        <f>AI1656*'lista, wskaźniki'!$F$42</f>
        <v>0</v>
      </c>
      <c r="AW1656" s="20">
        <f>AI1656*'lista, wskaźniki'!$F$43</f>
        <v>0</v>
      </c>
      <c r="AX1656" s="20">
        <f>AI1656*'lista, wskaźniki'!$F$44</f>
        <v>0</v>
      </c>
      <c r="AY1656" s="20">
        <f>AK1656*'lista, wskaźniki'!$F$26</f>
        <v>0</v>
      </c>
      <c r="AZ1656" s="20">
        <f t="shared" si="729"/>
        <v>0</v>
      </c>
      <c r="BA1656" s="20">
        <f t="shared" si="730"/>
        <v>0</v>
      </c>
      <c r="BB1656" s="20">
        <f t="shared" si="731"/>
        <v>0</v>
      </c>
      <c r="BC1656" s="20">
        <f t="shared" si="732"/>
        <v>0</v>
      </c>
      <c r="BD1656" s="954"/>
      <c r="BE1656" s="954"/>
      <c r="BF1656" s="954"/>
      <c r="BG1656" s="954"/>
      <c r="BH1656" s="83"/>
      <c r="BI1656" s="954"/>
      <c r="BJ1656" s="83"/>
      <c r="BK1656" s="954"/>
      <c r="BL1656" s="83"/>
      <c r="BM1656" s="83"/>
      <c r="BN1656" s="83"/>
      <c r="BO1656" s="83"/>
      <c r="BP1656" s="83"/>
      <c r="BQ1656" s="83"/>
      <c r="BR1656" s="83"/>
      <c r="BS1656" s="1105"/>
      <c r="BT1656" s="1105"/>
      <c r="BU1656" s="1105"/>
      <c r="BV1656" s="1105"/>
      <c r="BW1656" s="1105"/>
      <c r="BX1656" s="1105"/>
      <c r="BY1656" s="1108"/>
      <c r="CA1656" s="365" t="b">
        <f t="shared" si="733"/>
        <v>0</v>
      </c>
      <c r="CB1656" s="365" t="b">
        <f t="shared" si="734"/>
        <v>0</v>
      </c>
      <c r="CC1656" s="365" t="b">
        <f t="shared" si="735"/>
        <v>0</v>
      </c>
      <c r="CD1656" s="365">
        <f t="shared" si="736"/>
        <v>0</v>
      </c>
      <c r="CE1656" s="365" t="b">
        <f t="shared" si="737"/>
        <v>0</v>
      </c>
      <c r="CF1656" s="365" t="b">
        <f t="shared" si="738"/>
        <v>0</v>
      </c>
      <c r="CG1656" s="365" t="b">
        <f t="shared" si="739"/>
        <v>0</v>
      </c>
      <c r="CH1656" s="365">
        <f t="shared" si="740"/>
        <v>0</v>
      </c>
      <c r="CI1656" s="72" t="b">
        <f t="shared" si="741"/>
        <v>0</v>
      </c>
      <c r="CJ1656" s="72" t="b">
        <f t="shared" si="742"/>
        <v>0</v>
      </c>
      <c r="CK1656" s="72" t="b">
        <f t="shared" si="743"/>
        <v>0</v>
      </c>
      <c r="CL1656" s="72">
        <f t="shared" si="744"/>
        <v>0</v>
      </c>
      <c r="CM1656" s="72" t="b">
        <f t="shared" si="745"/>
        <v>0</v>
      </c>
      <c r="CN1656" s="72" t="b">
        <f t="shared" si="746"/>
        <v>0</v>
      </c>
      <c r="CP1656" s="13">
        <f t="shared" si="747"/>
        <v>0</v>
      </c>
      <c r="CQ1656" s="13" t="b">
        <f t="shared" si="748"/>
        <v>0</v>
      </c>
      <c r="CR1656" s="13" t="b">
        <f t="shared" si="749"/>
        <v>0</v>
      </c>
      <c r="CS1656" s="13" t="b">
        <f t="shared" si="755"/>
        <v>0</v>
      </c>
      <c r="CT1656" s="13" t="b">
        <f t="shared" si="754"/>
        <v>0</v>
      </c>
      <c r="CU1656" s="13" t="b">
        <f t="shared" si="756"/>
        <v>0</v>
      </c>
      <c r="CV1656" s="13" t="b">
        <f t="shared" si="750"/>
        <v>0</v>
      </c>
      <c r="CW1656" s="13" t="b">
        <f t="shared" si="751"/>
        <v>0</v>
      </c>
      <c r="CX1656" s="13" t="b">
        <f t="shared" si="752"/>
        <v>0</v>
      </c>
      <c r="CY1656" s="13" t="b">
        <f t="shared" si="753"/>
        <v>0</v>
      </c>
    </row>
    <row r="1657" spans="1:103" ht="15" thickBot="1">
      <c r="A1657" s="933"/>
      <c r="B1657" s="955"/>
      <c r="C1657" s="955"/>
      <c r="D1657" s="955"/>
      <c r="E1657" s="955"/>
      <c r="F1657" s="955"/>
      <c r="G1657" s="955"/>
      <c r="H1657" s="955"/>
      <c r="I1657" s="955"/>
      <c r="J1657" s="955"/>
      <c r="K1657" s="955"/>
      <c r="L1657" s="955"/>
      <c r="M1657" s="955"/>
      <c r="N1657" s="955"/>
      <c r="O1657" s="955"/>
      <c r="P1657" s="955"/>
      <c r="Q1657" s="942"/>
      <c r="R1657" s="955"/>
      <c r="S1657" s="955"/>
      <c r="T1657" s="955"/>
      <c r="U1657" s="955"/>
      <c r="V1657" s="955"/>
      <c r="W1657" s="85"/>
      <c r="X1657" s="85"/>
      <c r="Y1657" s="85"/>
      <c r="Z1657" s="85"/>
      <c r="AA1657" s="85" t="s">
        <v>37</v>
      </c>
      <c r="AB1657" s="86"/>
      <c r="AC1657" s="86"/>
      <c r="AD1657" s="85"/>
      <c r="AE1657" s="955"/>
      <c r="AF1657" s="334">
        <f t="shared" si="728"/>
        <v>0</v>
      </c>
      <c r="AG1657" s="272">
        <f>IF(R1657="kompletna",Q1657*J1657*0.0036*'lista, wskaźniki'!$F$13, IF(R1657="częściowa",Q1657*J1657*0.0036*'lista, wskaźniki'!$F$14, IF(R1657="brak",Q1657*J1657*0.0036*'lista, wskaźniki'!$F$15,)))</f>
        <v>0</v>
      </c>
      <c r="AH1657" s="334">
        <f>IF(Y1657="inne",K1657*'lista, wskaźniki'!$E$35,IF(Y1657="to samo źródło",0,IF(Y1657=0,0)))</f>
        <v>0</v>
      </c>
      <c r="AI1657" s="334" t="b">
        <f>IF(AA1657="gaz z sieci",AC1657*'lista, wskaźniki'!$D$21)</f>
        <v>0</v>
      </c>
      <c r="AJ1657" s="272">
        <f>IF(AA1657="węgiel",AB1657*'lista, wskaźniki'!$D$20, IF('Sektor mieszkaniowy'!AA1657="drewno",'Sektor mieszkaniowy'!AB1657*'lista, wskaźniki'!$D$22,IF('Sektor mieszkaniowy'!AA1657="pellet",AB1657*'lista, wskaźniki'!$D$23,IF('Sektor mieszkaniowy'!AA1657="gaz z sieci",AB1657*'lista, wskaźniki'!$D$21,IF('Sektor mieszkaniowy'!AA1657="olej opałowy",'Sektor mieszkaniowy'!AB1657*'lista, wskaźniki'!$D$24)))))</f>
        <v>0</v>
      </c>
      <c r="AK1657" s="1112"/>
      <c r="AL1657" s="955"/>
      <c r="AM1657" s="20">
        <f>IF(AA1657="węgiel",AF1657*1/3.6*'lista, wskaźniki'!$F$20,IF(AA1657="drewno",AF1657*1/3.6*'lista, wskaźniki'!$F$22,IF(AA1657="pellet",AF1657*1/3.6*'lista, wskaźniki'!$F$23,IF(AA1657="gaz z sieci",AF1657*1/3.6*'lista, wskaźniki'!$F$21,IF(AA1657="olej opałowy",AF1657*1/3.6*'lista, wskaźniki'!$F$24,0)))))</f>
        <v>0</v>
      </c>
      <c r="AN1657" s="20">
        <f>IF(AA1657="węgiel",AF1657*'lista, wskaźniki'!$E$42,IF(AA1657="drewno",AF1657*'lista, wskaźniki'!$G$42,IF(AA1657="pellet",AF1657*'lista, wskaźniki'!$H$42,IF(AA1657="gaz z sieci",AF1657*'lista, wskaźniki'!$F$42,IF(AA1657="olej opałowy",AF1657*'lista, wskaźniki'!$I$42,0)))))</f>
        <v>0</v>
      </c>
      <c r="AO1657" s="20">
        <f>IF(AA1657="węgiel",AF1657*'lista, wskaźniki'!$E$43,IF(AA1657="drewno",AF1657*'lista, wskaźniki'!$G$43,IF(AA1657="pellet",AF1657*'lista, wskaźniki'!$H$43,IF(AA1657="gaz z sieci",AF1657*'lista, wskaźniki'!$F$43,IF(AA1657="olej opałowy",AF1657*'lista, wskaźniki'!$I$43,0)))))</f>
        <v>0</v>
      </c>
      <c r="AP1657" s="20">
        <f>IF(AA1657="węgiel",AF1657*'lista, wskaźniki'!$E$44,IF(AA1657="drewno",AF1657*'lista, wskaźniki'!$G$44,IF(AA1657="pellet",AF1657*'lista, wskaźniki'!$H$44,IF(AA1657="gaz z sieci",AF1657*'lista, wskaźniki'!$F$44,IF(AA1657="olej opałowy",AF1657*'lista, wskaźniki'!$I$44,0)))))</f>
        <v>0</v>
      </c>
      <c r="AQ1657" s="20" t="b">
        <f>IF(Z1657="gaz",AH1657*1/3.6*'lista, wskaźniki'!$F$21,IF(Z1657="energia elektryczna",AH1657*1/3.6*'lista, wskaźniki'!$F$26))</f>
        <v>0</v>
      </c>
      <c r="AR1657" s="20" t="b">
        <f>IF(Z1657="gaz",AH1657*'lista, wskaźniki'!$F$42,IF(Z1657="energia elektryczna",AH1657*0))</f>
        <v>0</v>
      </c>
      <c r="AS1657" s="20" t="b">
        <f>IF(Z1657="gaz",AH1657*'lista, wskaźniki'!$F$43,IF(Z1657="energia elektryczna",AH1657*0))</f>
        <v>0</v>
      </c>
      <c r="AT1657" s="20" t="b">
        <f>IF(Z1657="gaz",AH1657*'lista, wskaźniki'!$F$44,IF(Z1657="energia elektryczna",AH1657*0))</f>
        <v>0</v>
      </c>
      <c r="AU1657" s="20">
        <f>AI1657*1/3.6*'lista, wskaźniki'!$F$21</f>
        <v>0</v>
      </c>
      <c r="AV1657" s="20">
        <f>AI1657*'lista, wskaźniki'!$F$42</f>
        <v>0</v>
      </c>
      <c r="AW1657" s="20">
        <f>AI1657*'lista, wskaźniki'!$F$43</f>
        <v>0</v>
      </c>
      <c r="AX1657" s="20">
        <f>AI1657*'lista, wskaźniki'!$F$44</f>
        <v>0</v>
      </c>
      <c r="AY1657" s="20">
        <f>AK1657*'lista, wskaźniki'!$F$26</f>
        <v>0</v>
      </c>
      <c r="AZ1657" s="20">
        <f t="shared" si="729"/>
        <v>0</v>
      </c>
      <c r="BA1657" s="20">
        <f t="shared" si="730"/>
        <v>0</v>
      </c>
      <c r="BB1657" s="20">
        <f t="shared" si="731"/>
        <v>0</v>
      </c>
      <c r="BC1657" s="20">
        <f t="shared" si="732"/>
        <v>0</v>
      </c>
      <c r="BD1657" s="955"/>
      <c r="BE1657" s="955"/>
      <c r="BF1657" s="955"/>
      <c r="BG1657" s="955"/>
      <c r="BH1657" s="85"/>
      <c r="BI1657" s="955"/>
      <c r="BJ1657" s="85"/>
      <c r="BK1657" s="955"/>
      <c r="BL1657" s="85"/>
      <c r="BM1657" s="85"/>
      <c r="BN1657" s="85"/>
      <c r="BO1657" s="85"/>
      <c r="BP1657" s="85"/>
      <c r="BQ1657" s="85"/>
      <c r="BR1657" s="85"/>
      <c r="BS1657" s="1106"/>
      <c r="BT1657" s="1106"/>
      <c r="BU1657" s="1106"/>
      <c r="BV1657" s="1106"/>
      <c r="BW1657" s="1106"/>
      <c r="BX1657" s="1106"/>
      <c r="BY1657" s="1109"/>
      <c r="CA1657" s="365" t="b">
        <f t="shared" si="733"/>
        <v>0</v>
      </c>
      <c r="CB1657" s="365" t="b">
        <f t="shared" si="734"/>
        <v>0</v>
      </c>
      <c r="CC1657" s="365" t="b">
        <f t="shared" si="735"/>
        <v>0</v>
      </c>
      <c r="CD1657" s="365" t="b">
        <f t="shared" si="736"/>
        <v>0</v>
      </c>
      <c r="CE1657" s="365">
        <f t="shared" si="737"/>
        <v>0</v>
      </c>
      <c r="CF1657" s="365" t="b">
        <f t="shared" si="738"/>
        <v>0</v>
      </c>
      <c r="CG1657" s="365" t="b">
        <f t="shared" si="739"/>
        <v>0</v>
      </c>
      <c r="CH1657" s="365" t="b">
        <f t="shared" si="740"/>
        <v>0</v>
      </c>
      <c r="CI1657" s="72" t="b">
        <f t="shared" si="741"/>
        <v>0</v>
      </c>
      <c r="CJ1657" s="72" t="b">
        <f t="shared" si="742"/>
        <v>0</v>
      </c>
      <c r="CK1657" s="72" t="b">
        <f t="shared" si="743"/>
        <v>0</v>
      </c>
      <c r="CL1657" s="72">
        <f t="shared" si="744"/>
        <v>0</v>
      </c>
      <c r="CM1657" s="72">
        <f t="shared" si="745"/>
        <v>0</v>
      </c>
      <c r="CN1657" s="72" t="b">
        <f t="shared" si="746"/>
        <v>0</v>
      </c>
      <c r="CP1657" s="13">
        <f t="shared" si="747"/>
        <v>0</v>
      </c>
      <c r="CQ1657" s="13" t="b">
        <f t="shared" si="748"/>
        <v>0</v>
      </c>
      <c r="CR1657" s="13" t="b">
        <f t="shared" si="749"/>
        <v>0</v>
      </c>
      <c r="CS1657" s="13" t="b">
        <f t="shared" si="755"/>
        <v>0</v>
      </c>
      <c r="CT1657" s="13" t="b">
        <f t="shared" si="754"/>
        <v>0</v>
      </c>
      <c r="CU1657" s="13" t="b">
        <f t="shared" si="756"/>
        <v>0</v>
      </c>
      <c r="CV1657" s="13" t="b">
        <f t="shared" si="750"/>
        <v>0</v>
      </c>
      <c r="CW1657" s="13" t="b">
        <f t="shared" si="751"/>
        <v>0</v>
      </c>
      <c r="CX1657" s="13" t="b">
        <f t="shared" si="752"/>
        <v>0</v>
      </c>
      <c r="CY1657" s="13" t="b">
        <f t="shared" si="753"/>
        <v>0</v>
      </c>
    </row>
    <row r="1658" spans="1:103" ht="15" thickBot="1">
      <c r="A1658" s="931">
        <v>332</v>
      </c>
      <c r="B1658" s="953" t="s">
        <v>215</v>
      </c>
      <c r="C1658" s="953"/>
      <c r="D1658" s="953" t="s">
        <v>1</v>
      </c>
      <c r="E1658" s="953" t="s">
        <v>5</v>
      </c>
      <c r="F1658" s="953">
        <v>3</v>
      </c>
      <c r="G1658" s="953"/>
      <c r="H1658" s="953"/>
      <c r="I1658" s="953" t="s">
        <v>10</v>
      </c>
      <c r="J1658" s="953"/>
      <c r="K1658" s="953"/>
      <c r="L1658" s="953" t="s">
        <v>16</v>
      </c>
      <c r="M1658" s="953">
        <v>100</v>
      </c>
      <c r="N1658" s="953" t="s">
        <v>16</v>
      </c>
      <c r="O1658" s="953">
        <v>100</v>
      </c>
      <c r="P1658" s="953" t="s">
        <v>17</v>
      </c>
      <c r="Q1658" s="940">
        <f>IF(I1658="&lt;1966",'lista, wskaźniki'!$G$4,IF(I1658="1967-1985",'lista, wskaźniki'!$G$5,IF(I1658="1986-1992",'lista, wskaźniki'!$G$6,IF(I1658="1993-1996",'lista, wskaźniki'!$G$7,IF(I1658="&gt;1997",'lista, wskaźniki'!$G$8,IF(I1658=0,'lista, wskaźniki'!$G$4))))))</f>
        <v>290</v>
      </c>
      <c r="R1658" s="953" t="s">
        <v>23</v>
      </c>
      <c r="S1658" s="953" t="s">
        <v>27</v>
      </c>
      <c r="T1658" s="953"/>
      <c r="U1658" s="953"/>
      <c r="V1658" s="953"/>
      <c r="W1658" s="20" t="s">
        <v>36</v>
      </c>
      <c r="X1658" s="81" t="s">
        <v>39</v>
      </c>
      <c r="Y1658" s="81" t="s">
        <v>42</v>
      </c>
      <c r="Z1658" s="81"/>
      <c r="AA1658" s="81" t="s">
        <v>35</v>
      </c>
      <c r="AB1658" s="82"/>
      <c r="AC1658" s="82"/>
      <c r="AD1658" s="81"/>
      <c r="AE1658" s="953">
        <v>12</v>
      </c>
      <c r="AF1658" s="334">
        <f t="shared" si="728"/>
        <v>0</v>
      </c>
      <c r="AG1658" s="272">
        <f>IF(R1658="kompletna",Q1658*J1658*0.0036*'lista, wskaźniki'!$F$13, IF(R1658="częściowa",Q1658*J1658*0.0036*'lista, wskaźniki'!$F$14, IF(R1658="brak",Q1658*J1658*0.0036*'lista, wskaźniki'!$F$15,)))</f>
        <v>0</v>
      </c>
      <c r="AH1658" s="334">
        <f>IF(Y1658="inne",K1658*'lista, wskaźniki'!$E$35,IF(Y1658="to samo źródło",0,IF(Y1658=0,0)))</f>
        <v>0</v>
      </c>
      <c r="AI1658" s="334" t="b">
        <f>IF(AA1658="gaz z sieci",AC1658*'lista, wskaźniki'!$D$21)</f>
        <v>0</v>
      </c>
      <c r="AJ1658" s="272">
        <f>IF(AA1658="węgiel",AB1658*'lista, wskaźniki'!$D$20, IF('Sektor mieszkaniowy'!AA1658="drewno",'Sektor mieszkaniowy'!AB1658*'lista, wskaźniki'!$D$22,IF('Sektor mieszkaniowy'!AA1658="pellet",AB1658*'lista, wskaźniki'!$D$23,IF('Sektor mieszkaniowy'!AA1658="gaz z sieci",AB1658*'lista, wskaźniki'!$D$21,IF('Sektor mieszkaniowy'!AA1658="olej opałowy",'Sektor mieszkaniowy'!AB1658*'lista, wskaźniki'!$D$24)))))</f>
        <v>0</v>
      </c>
      <c r="AK1658" s="1110">
        <f>AL1658/'lista, wskaźniki'!$A$127</f>
        <v>2.1538461538461537</v>
      </c>
      <c r="AL1658" s="953">
        <v>1400</v>
      </c>
      <c r="AM1658" s="20">
        <f>IF(AA1658="węgiel",AF1658*1/3.6*'lista, wskaźniki'!$F$20,IF(AA1658="drewno",AF1658*1/3.6*'lista, wskaźniki'!$F$22,IF(AA1658="pellet",AF1658*1/3.6*'lista, wskaźniki'!$F$23,IF(AA1658="gaz z sieci",AF1658*1/3.6*'lista, wskaźniki'!$F$21,IF(AA1658="olej opałowy",AF1658*1/3.6*'lista, wskaźniki'!$F$24,0)))))</f>
        <v>0</v>
      </c>
      <c r="AN1658" s="20">
        <f>IF(AA1658="węgiel",AF1658*'lista, wskaźniki'!$E$42,IF(AA1658="drewno",AF1658*'lista, wskaźniki'!$G$42,IF(AA1658="pellet",AF1658*'lista, wskaźniki'!$H$42,IF(AA1658="gaz z sieci",AF1658*'lista, wskaźniki'!$F$42,IF(AA1658="olej opałowy",AF1658*'lista, wskaźniki'!$I$42,0)))))</f>
        <v>0</v>
      </c>
      <c r="AO1658" s="20">
        <f>IF(AA1658="węgiel",AF1658*'lista, wskaźniki'!$E$43,IF(AA1658="drewno",AF1658*'lista, wskaźniki'!$G$43,IF(AA1658="pellet",AF1658*'lista, wskaźniki'!$H$43,IF(AA1658="gaz z sieci",AF1658*'lista, wskaźniki'!$F$43,IF(AA1658="olej opałowy",AF1658*'lista, wskaźniki'!$I$43,0)))))</f>
        <v>0</v>
      </c>
      <c r="AP1658" s="20">
        <f>IF(AA1658="węgiel",AF1658*'lista, wskaźniki'!$E$44,IF(AA1658="drewno",AF1658*'lista, wskaźniki'!$G$44,IF(AA1658="pellet",AF1658*'lista, wskaźniki'!$H$44,IF(AA1658="gaz z sieci",AF1658*'lista, wskaźniki'!$F$44,IF(AA1658="olej opałowy",AF1658*'lista, wskaźniki'!$I$44,0)))))</f>
        <v>0</v>
      </c>
      <c r="AQ1658" s="20" t="b">
        <f>IF(Z1658="gaz",AH1658*1/3.6*'lista, wskaźniki'!$F$21,IF(Z1658="energia elektryczna",AH1658*1/3.6*'lista, wskaźniki'!$F$26))</f>
        <v>0</v>
      </c>
      <c r="AR1658" s="20" t="b">
        <f>IF(Z1658="gaz",AH1658*'lista, wskaźniki'!$F$42,IF(Z1658="energia elektryczna",AH1658*0))</f>
        <v>0</v>
      </c>
      <c r="AS1658" s="20" t="b">
        <f>IF(Z1658="gaz",AH1658*'lista, wskaźniki'!$F$43,IF(Z1658="energia elektryczna",AH1658*0))</f>
        <v>0</v>
      </c>
      <c r="AT1658" s="20" t="b">
        <f>IF(Z1658="gaz",AH1658*'lista, wskaźniki'!$F$44,IF(Z1658="energia elektryczna",AH1658*0))</f>
        <v>0</v>
      </c>
      <c r="AU1658" s="20">
        <f>AI1658*1/3.6*'lista, wskaźniki'!$F$21</f>
        <v>0</v>
      </c>
      <c r="AV1658" s="20">
        <f>AI1658*'lista, wskaźniki'!$F$42</f>
        <v>0</v>
      </c>
      <c r="AW1658" s="20">
        <f>AI1658*'lista, wskaźniki'!$F$43</f>
        <v>0</v>
      </c>
      <c r="AX1658" s="20">
        <f>AI1658*'lista, wskaźniki'!$F$44</f>
        <v>0</v>
      </c>
      <c r="AY1658" s="20">
        <f>AK1658*'lista, wskaźniki'!$F$26</f>
        <v>1.916923076923077</v>
      </c>
      <c r="AZ1658" s="20">
        <f t="shared" si="729"/>
        <v>1.916923076923077</v>
      </c>
      <c r="BA1658" s="20">
        <f t="shared" si="730"/>
        <v>0</v>
      </c>
      <c r="BB1658" s="20">
        <f t="shared" si="731"/>
        <v>0</v>
      </c>
      <c r="BC1658" s="20">
        <f t="shared" si="732"/>
        <v>0</v>
      </c>
      <c r="BD1658" s="953" t="s">
        <v>17</v>
      </c>
      <c r="BE1658" s="953" t="s">
        <v>17</v>
      </c>
      <c r="BF1658" s="953" t="s">
        <v>16</v>
      </c>
      <c r="BG1658" s="953" t="s">
        <v>17</v>
      </c>
      <c r="BH1658" s="81"/>
      <c r="BI1658" s="953" t="s">
        <v>17</v>
      </c>
      <c r="BJ1658" s="81"/>
      <c r="BK1658" s="953" t="s">
        <v>17</v>
      </c>
      <c r="BL1658" s="81"/>
      <c r="BM1658" s="81"/>
      <c r="BN1658" s="81"/>
      <c r="BO1658" s="81" t="s">
        <v>17</v>
      </c>
      <c r="BP1658" s="81"/>
      <c r="BQ1658" s="81" t="s">
        <v>120</v>
      </c>
      <c r="BR1658" s="81">
        <v>2</v>
      </c>
      <c r="BS1658" s="1104">
        <v>5000</v>
      </c>
      <c r="BT1658" s="1104"/>
      <c r="BU1658" s="1104">
        <v>500</v>
      </c>
      <c r="BV1658" s="1104"/>
      <c r="BW1658" s="1104"/>
      <c r="BX1658" s="1104">
        <v>2500</v>
      </c>
      <c r="BY1658" s="1107"/>
      <c r="CA1658" s="365">
        <f t="shared" si="733"/>
        <v>0</v>
      </c>
      <c r="CB1658" s="365" t="b">
        <f t="shared" si="734"/>
        <v>0</v>
      </c>
      <c r="CC1658" s="365" t="b">
        <f t="shared" si="735"/>
        <v>0</v>
      </c>
      <c r="CD1658" s="365" t="b">
        <f t="shared" si="736"/>
        <v>0</v>
      </c>
      <c r="CE1658" s="365" t="b">
        <f t="shared" si="737"/>
        <v>0</v>
      </c>
      <c r="CF1658" s="365" t="b">
        <f t="shared" si="738"/>
        <v>0</v>
      </c>
      <c r="CG1658" s="365" t="b">
        <f t="shared" si="739"/>
        <v>0</v>
      </c>
      <c r="CH1658" s="365" t="b">
        <f t="shared" si="740"/>
        <v>0</v>
      </c>
      <c r="CI1658" s="72">
        <f t="shared" si="741"/>
        <v>0</v>
      </c>
      <c r="CJ1658" s="72" t="b">
        <f t="shared" si="742"/>
        <v>0</v>
      </c>
      <c r="CK1658" s="72" t="b">
        <f t="shared" si="743"/>
        <v>0</v>
      </c>
      <c r="CL1658" s="72">
        <f t="shared" si="744"/>
        <v>0</v>
      </c>
      <c r="CM1658" s="72" t="b">
        <f t="shared" si="745"/>
        <v>0</v>
      </c>
      <c r="CN1658" s="72" t="b">
        <f t="shared" si="746"/>
        <v>0</v>
      </c>
      <c r="CP1658" s="13">
        <f t="shared" si="747"/>
        <v>0</v>
      </c>
      <c r="CQ1658" s="13">
        <f t="shared" si="748"/>
        <v>0</v>
      </c>
      <c r="CR1658" s="13" t="b">
        <f t="shared" si="749"/>
        <v>0</v>
      </c>
      <c r="CS1658" s="13">
        <f t="shared" si="755"/>
        <v>0</v>
      </c>
      <c r="CT1658" s="13" t="b">
        <f t="shared" si="754"/>
        <v>0</v>
      </c>
      <c r="CU1658" s="13">
        <f t="shared" si="756"/>
        <v>0</v>
      </c>
      <c r="CV1658" s="13" t="b">
        <f t="shared" si="750"/>
        <v>0</v>
      </c>
      <c r="CW1658" s="13">
        <f t="shared" si="751"/>
        <v>0</v>
      </c>
      <c r="CX1658" s="13" t="b">
        <f t="shared" si="752"/>
        <v>0</v>
      </c>
      <c r="CY1658" s="13">
        <f t="shared" si="753"/>
        <v>0</v>
      </c>
    </row>
    <row r="1659" spans="1:103" ht="15" thickBot="1">
      <c r="A1659" s="932"/>
      <c r="B1659" s="954"/>
      <c r="C1659" s="954"/>
      <c r="D1659" s="954"/>
      <c r="E1659" s="954"/>
      <c r="F1659" s="954"/>
      <c r="G1659" s="954"/>
      <c r="H1659" s="954"/>
      <c r="I1659" s="954"/>
      <c r="J1659" s="954"/>
      <c r="K1659" s="954"/>
      <c r="L1659" s="954"/>
      <c r="M1659" s="954"/>
      <c r="N1659" s="954"/>
      <c r="O1659" s="954"/>
      <c r="P1659" s="954"/>
      <c r="Q1659" s="941"/>
      <c r="R1659" s="954"/>
      <c r="S1659" s="954"/>
      <c r="T1659" s="954"/>
      <c r="U1659" s="954"/>
      <c r="V1659" s="954"/>
      <c r="W1659" s="83"/>
      <c r="X1659" s="83"/>
      <c r="Y1659" s="83"/>
      <c r="Z1659" s="83"/>
      <c r="AA1659" s="83" t="s">
        <v>36</v>
      </c>
      <c r="AB1659" s="84"/>
      <c r="AC1659" s="84"/>
      <c r="AD1659" s="83"/>
      <c r="AE1659" s="954"/>
      <c r="AF1659" s="334">
        <f t="shared" ref="AF1659:AF1722" si="757">IF(AG1659&gt;0,(AJ1659+AG1659)/2,AJ1659)</f>
        <v>0</v>
      </c>
      <c r="AG1659" s="272">
        <f>IF(R1659="kompletna",Q1659*J1659*0.0036*'lista, wskaźniki'!$F$13, IF(R1659="częściowa",Q1659*J1659*0.0036*'lista, wskaźniki'!$F$14, IF(R1659="brak",Q1659*J1659*0.0036*'lista, wskaźniki'!$F$15,)))</f>
        <v>0</v>
      </c>
      <c r="AH1659" s="334">
        <f>IF(Y1659="inne",K1659*'lista, wskaźniki'!$E$35,IF(Y1659="to samo źródło",0,IF(Y1659=0,0)))</f>
        <v>0</v>
      </c>
      <c r="AI1659" s="334" t="b">
        <f>IF(AA1659="gaz z sieci",AC1659*'lista, wskaźniki'!$D$21)</f>
        <v>0</v>
      </c>
      <c r="AJ1659" s="272">
        <f>IF(AA1659="węgiel",AB1659*'lista, wskaźniki'!$D$20, IF('Sektor mieszkaniowy'!AA1659="drewno",'Sektor mieszkaniowy'!AB1659*'lista, wskaźniki'!$D$22,IF('Sektor mieszkaniowy'!AA1659="pellet",AB1659*'lista, wskaźniki'!$D$23,IF('Sektor mieszkaniowy'!AA1659="gaz z sieci",AB1659*'lista, wskaźniki'!$D$21,IF('Sektor mieszkaniowy'!AA1659="olej opałowy",'Sektor mieszkaniowy'!AB1659*'lista, wskaźniki'!$D$24)))))</f>
        <v>0</v>
      </c>
      <c r="AK1659" s="1111"/>
      <c r="AL1659" s="954"/>
      <c r="AM1659" s="20">
        <f>IF(AA1659="węgiel",AF1659*1/3.6*'lista, wskaźniki'!$F$20,IF(AA1659="drewno",AF1659*1/3.6*'lista, wskaźniki'!$F$22,IF(AA1659="pellet",AF1659*1/3.6*'lista, wskaźniki'!$F$23,IF(AA1659="gaz z sieci",AF1659*1/3.6*'lista, wskaźniki'!$F$21,IF(AA1659="olej opałowy",AF1659*1/3.6*'lista, wskaźniki'!$F$24,0)))))</f>
        <v>0</v>
      </c>
      <c r="AN1659" s="20">
        <f>IF(AA1659="węgiel",AF1659*'lista, wskaźniki'!$E$42,IF(AA1659="drewno",AF1659*'lista, wskaźniki'!$G$42,IF(AA1659="pellet",AF1659*'lista, wskaźniki'!$H$42,IF(AA1659="gaz z sieci",AF1659*'lista, wskaźniki'!$F$42,IF(AA1659="olej opałowy",AF1659*'lista, wskaźniki'!$I$42,0)))))</f>
        <v>0</v>
      </c>
      <c r="AO1659" s="20">
        <f>IF(AA1659="węgiel",AF1659*'lista, wskaźniki'!$E$43,IF(AA1659="drewno",AF1659*'lista, wskaźniki'!$G$43,IF(AA1659="pellet",AF1659*'lista, wskaźniki'!$H$43,IF(AA1659="gaz z sieci",AF1659*'lista, wskaźniki'!$F$43,IF(AA1659="olej opałowy",AF1659*'lista, wskaźniki'!$I$43,0)))))</f>
        <v>0</v>
      </c>
      <c r="AP1659" s="20">
        <f>IF(AA1659="węgiel",AF1659*'lista, wskaźniki'!$E$44,IF(AA1659="drewno",AF1659*'lista, wskaźniki'!$G$44,IF(AA1659="pellet",AF1659*'lista, wskaźniki'!$H$44,IF(AA1659="gaz z sieci",AF1659*'lista, wskaźniki'!$F$44,IF(AA1659="olej opałowy",AF1659*'lista, wskaźniki'!$I$44,0)))))</f>
        <v>0</v>
      </c>
      <c r="AQ1659" s="20" t="b">
        <f>IF(Z1659="gaz",AH1659*1/3.6*'lista, wskaźniki'!$F$21,IF(Z1659="energia elektryczna",AH1659*1/3.6*'lista, wskaźniki'!$F$26))</f>
        <v>0</v>
      </c>
      <c r="AR1659" s="20" t="b">
        <f>IF(Z1659="gaz",AH1659*'lista, wskaźniki'!$F$42,IF(Z1659="energia elektryczna",AH1659*0))</f>
        <v>0</v>
      </c>
      <c r="AS1659" s="20" t="b">
        <f>IF(Z1659="gaz",AH1659*'lista, wskaźniki'!$F$43,IF(Z1659="energia elektryczna",AH1659*0))</f>
        <v>0</v>
      </c>
      <c r="AT1659" s="20" t="b">
        <f>IF(Z1659="gaz",AH1659*'lista, wskaźniki'!$F$44,IF(Z1659="energia elektryczna",AH1659*0))</f>
        <v>0</v>
      </c>
      <c r="AU1659" s="20">
        <f>AI1659*1/3.6*'lista, wskaźniki'!$F$21</f>
        <v>0</v>
      </c>
      <c r="AV1659" s="20">
        <f>AI1659*'lista, wskaźniki'!$F$42</f>
        <v>0</v>
      </c>
      <c r="AW1659" s="20">
        <f>AI1659*'lista, wskaźniki'!$F$43</f>
        <v>0</v>
      </c>
      <c r="AX1659" s="20">
        <f>AI1659*'lista, wskaźniki'!$F$44</f>
        <v>0</v>
      </c>
      <c r="AY1659" s="20">
        <f>AK1659*'lista, wskaźniki'!$F$26</f>
        <v>0</v>
      </c>
      <c r="AZ1659" s="20">
        <f t="shared" si="729"/>
        <v>0</v>
      </c>
      <c r="BA1659" s="20">
        <f t="shared" si="730"/>
        <v>0</v>
      </c>
      <c r="BB1659" s="20">
        <f t="shared" si="731"/>
        <v>0</v>
      </c>
      <c r="BC1659" s="20">
        <f t="shared" si="732"/>
        <v>0</v>
      </c>
      <c r="BD1659" s="954"/>
      <c r="BE1659" s="954"/>
      <c r="BF1659" s="954"/>
      <c r="BG1659" s="954"/>
      <c r="BH1659" s="83"/>
      <c r="BI1659" s="954"/>
      <c r="BJ1659" s="83"/>
      <c r="BK1659" s="954"/>
      <c r="BL1659" s="83"/>
      <c r="BM1659" s="83"/>
      <c r="BN1659" s="83"/>
      <c r="BO1659" s="83"/>
      <c r="BP1659" s="83"/>
      <c r="BQ1659" s="83"/>
      <c r="BR1659" s="83"/>
      <c r="BS1659" s="1105"/>
      <c r="BT1659" s="1105"/>
      <c r="BU1659" s="1105"/>
      <c r="BV1659" s="1105"/>
      <c r="BW1659" s="1105"/>
      <c r="BX1659" s="1105"/>
      <c r="BY1659" s="1108"/>
      <c r="CA1659" s="365" t="b">
        <f t="shared" si="733"/>
        <v>0</v>
      </c>
      <c r="CB1659" s="365">
        <f t="shared" si="734"/>
        <v>0</v>
      </c>
      <c r="CC1659" s="365" t="b">
        <f t="shared" si="735"/>
        <v>0</v>
      </c>
      <c r="CD1659" s="365" t="b">
        <f t="shared" si="736"/>
        <v>0</v>
      </c>
      <c r="CE1659" s="365" t="b">
        <f t="shared" si="737"/>
        <v>0</v>
      </c>
      <c r="CF1659" s="365" t="b">
        <f t="shared" si="738"/>
        <v>0</v>
      </c>
      <c r="CG1659" s="365" t="b">
        <f t="shared" si="739"/>
        <v>0</v>
      </c>
      <c r="CH1659" s="365" t="b">
        <f t="shared" si="740"/>
        <v>0</v>
      </c>
      <c r="CI1659" s="72" t="b">
        <f t="shared" si="741"/>
        <v>0</v>
      </c>
      <c r="CJ1659" s="72">
        <f t="shared" si="742"/>
        <v>0</v>
      </c>
      <c r="CK1659" s="72" t="b">
        <f t="shared" si="743"/>
        <v>0</v>
      </c>
      <c r="CL1659" s="72">
        <f t="shared" si="744"/>
        <v>0</v>
      </c>
      <c r="CM1659" s="72" t="b">
        <f t="shared" si="745"/>
        <v>0</v>
      </c>
      <c r="CN1659" s="72" t="b">
        <f t="shared" si="746"/>
        <v>0</v>
      </c>
      <c r="CP1659" s="13">
        <f t="shared" si="747"/>
        <v>0</v>
      </c>
      <c r="CQ1659" s="13" t="b">
        <f t="shared" si="748"/>
        <v>0</v>
      </c>
      <c r="CR1659" s="13" t="b">
        <f t="shared" si="749"/>
        <v>0</v>
      </c>
      <c r="CS1659" s="13" t="b">
        <f t="shared" si="755"/>
        <v>0</v>
      </c>
      <c r="CT1659" s="13" t="b">
        <f t="shared" si="754"/>
        <v>0</v>
      </c>
      <c r="CU1659" s="13" t="b">
        <f t="shared" si="756"/>
        <v>0</v>
      </c>
      <c r="CV1659" s="13" t="b">
        <f t="shared" si="750"/>
        <v>0</v>
      </c>
      <c r="CW1659" s="13" t="b">
        <f t="shared" si="751"/>
        <v>0</v>
      </c>
      <c r="CX1659" s="13" t="b">
        <f t="shared" si="752"/>
        <v>0</v>
      </c>
      <c r="CY1659" s="13" t="b">
        <f t="shared" si="753"/>
        <v>0</v>
      </c>
    </row>
    <row r="1660" spans="1:103" ht="15" thickBot="1">
      <c r="A1660" s="932"/>
      <c r="B1660" s="954"/>
      <c r="C1660" s="954"/>
      <c r="D1660" s="954"/>
      <c r="E1660" s="954"/>
      <c r="F1660" s="954"/>
      <c r="G1660" s="954"/>
      <c r="H1660" s="954"/>
      <c r="I1660" s="954"/>
      <c r="J1660" s="954"/>
      <c r="K1660" s="954"/>
      <c r="L1660" s="954"/>
      <c r="M1660" s="954"/>
      <c r="N1660" s="954"/>
      <c r="O1660" s="954"/>
      <c r="P1660" s="954"/>
      <c r="Q1660" s="941"/>
      <c r="R1660" s="954"/>
      <c r="S1660" s="954"/>
      <c r="T1660" s="954"/>
      <c r="U1660" s="954"/>
      <c r="V1660" s="954"/>
      <c r="W1660" s="83"/>
      <c r="X1660" s="83"/>
      <c r="Y1660" s="83"/>
      <c r="Z1660" s="83"/>
      <c r="AA1660" s="83" t="s">
        <v>50</v>
      </c>
      <c r="AB1660" s="84"/>
      <c r="AC1660" s="84"/>
      <c r="AD1660" s="83"/>
      <c r="AE1660" s="954"/>
      <c r="AF1660" s="334">
        <f t="shared" si="757"/>
        <v>0</v>
      </c>
      <c r="AG1660" s="272">
        <f>IF(R1660="kompletna",Q1660*J1660*0.0036*'lista, wskaźniki'!$F$13, IF(R1660="częściowa",Q1660*J1660*0.0036*'lista, wskaźniki'!$F$14, IF(R1660="brak",Q1660*J1660*0.0036*'lista, wskaźniki'!$F$15,)))</f>
        <v>0</v>
      </c>
      <c r="AH1660" s="334">
        <f>IF(Y1660="inne",K1660*'lista, wskaźniki'!$E$35,IF(Y1660="to samo źródło",0,IF(Y1660=0,0)))</f>
        <v>0</v>
      </c>
      <c r="AI1660" s="334" t="b">
        <f>IF(AA1660="gaz z sieci",AC1660*'lista, wskaźniki'!$D$21)</f>
        <v>0</v>
      </c>
      <c r="AJ1660" s="272">
        <f>IF(AA1660="węgiel",AB1660*'lista, wskaźniki'!$D$20, IF('Sektor mieszkaniowy'!AA1660="drewno",'Sektor mieszkaniowy'!AB1660*'lista, wskaźniki'!$D$22,IF('Sektor mieszkaniowy'!AA1660="pellet",AB1660*'lista, wskaźniki'!$D$23,IF('Sektor mieszkaniowy'!AA1660="gaz z sieci",AB1660*'lista, wskaźniki'!$D$21,IF('Sektor mieszkaniowy'!AA1660="olej opałowy",'Sektor mieszkaniowy'!AB1660*'lista, wskaźniki'!$D$24)))))</f>
        <v>0</v>
      </c>
      <c r="AK1660" s="1111"/>
      <c r="AL1660" s="954"/>
      <c r="AM1660" s="20">
        <f>IF(AA1660="węgiel",AF1660*1/3.6*'lista, wskaźniki'!$F$20,IF(AA1660="drewno",AF1660*1/3.6*'lista, wskaźniki'!$F$22,IF(AA1660="pellet",AF1660*1/3.6*'lista, wskaźniki'!$F$23,IF(AA1660="gaz z sieci",AF1660*1/3.6*'lista, wskaźniki'!$F$21,IF(AA1660="olej opałowy",AF1660*1/3.6*'lista, wskaźniki'!$F$24,0)))))</f>
        <v>0</v>
      </c>
      <c r="AN1660" s="20">
        <f>IF(AA1660="węgiel",AF1660*'lista, wskaźniki'!$E$42,IF(AA1660="drewno",AF1660*'lista, wskaźniki'!$G$42,IF(AA1660="pellet",AF1660*'lista, wskaźniki'!$H$42,IF(AA1660="gaz z sieci",AF1660*'lista, wskaźniki'!$F$42,IF(AA1660="olej opałowy",AF1660*'lista, wskaźniki'!$I$42,0)))))</f>
        <v>0</v>
      </c>
      <c r="AO1660" s="20">
        <f>IF(AA1660="węgiel",AF1660*'lista, wskaźniki'!$E$43,IF(AA1660="drewno",AF1660*'lista, wskaźniki'!$G$43,IF(AA1660="pellet",AF1660*'lista, wskaźniki'!$H$43,IF(AA1660="gaz z sieci",AF1660*'lista, wskaźniki'!$F$43,IF(AA1660="olej opałowy",AF1660*'lista, wskaźniki'!$I$43,0)))))</f>
        <v>0</v>
      </c>
      <c r="AP1660" s="20">
        <f>IF(AA1660="węgiel",AF1660*'lista, wskaźniki'!$E$44,IF(AA1660="drewno",AF1660*'lista, wskaźniki'!$G$44,IF(AA1660="pellet",AF1660*'lista, wskaźniki'!$H$44,IF(AA1660="gaz z sieci",AF1660*'lista, wskaźniki'!$F$44,IF(AA1660="olej opałowy",AF1660*'lista, wskaźniki'!$I$44,0)))))</f>
        <v>0</v>
      </c>
      <c r="AQ1660" s="20" t="b">
        <f>IF(Z1660="gaz",AH1660*1/3.6*'lista, wskaźniki'!$F$21,IF(Z1660="energia elektryczna",AH1660*1/3.6*'lista, wskaźniki'!$F$26))</f>
        <v>0</v>
      </c>
      <c r="AR1660" s="20" t="b">
        <f>IF(Z1660="gaz",AH1660*'lista, wskaźniki'!$F$42,IF(Z1660="energia elektryczna",AH1660*0))</f>
        <v>0</v>
      </c>
      <c r="AS1660" s="20" t="b">
        <f>IF(Z1660="gaz",AH1660*'lista, wskaźniki'!$F$43,IF(Z1660="energia elektryczna",AH1660*0))</f>
        <v>0</v>
      </c>
      <c r="AT1660" s="20" t="b">
        <f>IF(Z1660="gaz",AH1660*'lista, wskaźniki'!$F$44,IF(Z1660="energia elektryczna",AH1660*0))</f>
        <v>0</v>
      </c>
      <c r="AU1660" s="20">
        <f>AI1660*1/3.6*'lista, wskaźniki'!$F$21</f>
        <v>0</v>
      </c>
      <c r="AV1660" s="20">
        <f>AI1660*'lista, wskaźniki'!$F$42</f>
        <v>0</v>
      </c>
      <c r="AW1660" s="20">
        <f>AI1660*'lista, wskaźniki'!$F$43</f>
        <v>0</v>
      </c>
      <c r="AX1660" s="20">
        <f>AI1660*'lista, wskaźniki'!$F$44</f>
        <v>0</v>
      </c>
      <c r="AY1660" s="20">
        <f>AK1660*'lista, wskaźniki'!$F$26</f>
        <v>0</v>
      </c>
      <c r="AZ1660" s="20">
        <f t="shared" si="729"/>
        <v>0</v>
      </c>
      <c r="BA1660" s="20">
        <f t="shared" si="730"/>
        <v>0</v>
      </c>
      <c r="BB1660" s="20">
        <f t="shared" si="731"/>
        <v>0</v>
      </c>
      <c r="BC1660" s="20">
        <f t="shared" si="732"/>
        <v>0</v>
      </c>
      <c r="BD1660" s="954"/>
      <c r="BE1660" s="954"/>
      <c r="BF1660" s="954"/>
      <c r="BG1660" s="954"/>
      <c r="BH1660" s="83"/>
      <c r="BI1660" s="954"/>
      <c r="BJ1660" s="83"/>
      <c r="BK1660" s="954"/>
      <c r="BL1660" s="83"/>
      <c r="BM1660" s="83"/>
      <c r="BN1660" s="83"/>
      <c r="BO1660" s="83"/>
      <c r="BP1660" s="83"/>
      <c r="BQ1660" s="83"/>
      <c r="BR1660" s="83"/>
      <c r="BS1660" s="1105"/>
      <c r="BT1660" s="1105"/>
      <c r="BU1660" s="1105"/>
      <c r="BV1660" s="1105"/>
      <c r="BW1660" s="1105"/>
      <c r="BX1660" s="1105"/>
      <c r="BY1660" s="1108"/>
      <c r="CA1660" s="365" t="b">
        <f t="shared" si="733"/>
        <v>0</v>
      </c>
      <c r="CB1660" s="365" t="b">
        <f t="shared" si="734"/>
        <v>0</v>
      </c>
      <c r="CC1660" s="365">
        <f t="shared" si="735"/>
        <v>0</v>
      </c>
      <c r="CD1660" s="365" t="b">
        <f t="shared" si="736"/>
        <v>0</v>
      </c>
      <c r="CE1660" s="365" t="b">
        <f t="shared" si="737"/>
        <v>0</v>
      </c>
      <c r="CF1660" s="365" t="b">
        <f t="shared" si="738"/>
        <v>0</v>
      </c>
      <c r="CG1660" s="365" t="b">
        <f t="shared" si="739"/>
        <v>0</v>
      </c>
      <c r="CH1660" s="365" t="b">
        <f t="shared" si="740"/>
        <v>0</v>
      </c>
      <c r="CI1660" s="72" t="b">
        <f t="shared" si="741"/>
        <v>0</v>
      </c>
      <c r="CJ1660" s="72" t="b">
        <f t="shared" si="742"/>
        <v>0</v>
      </c>
      <c r="CK1660" s="72">
        <f t="shared" si="743"/>
        <v>0</v>
      </c>
      <c r="CL1660" s="72">
        <f t="shared" si="744"/>
        <v>0</v>
      </c>
      <c r="CM1660" s="72" t="b">
        <f t="shared" si="745"/>
        <v>0</v>
      </c>
      <c r="CN1660" s="72" t="b">
        <f t="shared" si="746"/>
        <v>0</v>
      </c>
      <c r="CP1660" s="13">
        <f t="shared" si="747"/>
        <v>0</v>
      </c>
      <c r="CQ1660" s="13" t="b">
        <f t="shared" si="748"/>
        <v>0</v>
      </c>
      <c r="CR1660" s="13" t="b">
        <f t="shared" si="749"/>
        <v>0</v>
      </c>
      <c r="CS1660" s="13" t="b">
        <f t="shared" si="755"/>
        <v>0</v>
      </c>
      <c r="CT1660" s="13" t="b">
        <f t="shared" si="754"/>
        <v>0</v>
      </c>
      <c r="CU1660" s="13" t="b">
        <f t="shared" si="756"/>
        <v>0</v>
      </c>
      <c r="CV1660" s="13" t="b">
        <f t="shared" si="750"/>
        <v>0</v>
      </c>
      <c r="CW1660" s="13" t="b">
        <f t="shared" si="751"/>
        <v>0</v>
      </c>
      <c r="CX1660" s="13" t="b">
        <f t="shared" si="752"/>
        <v>0</v>
      </c>
      <c r="CY1660" s="13" t="b">
        <f t="shared" si="753"/>
        <v>0</v>
      </c>
    </row>
    <row r="1661" spans="1:103" ht="15" thickBot="1">
      <c r="A1661" s="932"/>
      <c r="B1661" s="954"/>
      <c r="C1661" s="954"/>
      <c r="D1661" s="954"/>
      <c r="E1661" s="954"/>
      <c r="F1661" s="954"/>
      <c r="G1661" s="954"/>
      <c r="H1661" s="954"/>
      <c r="I1661" s="954"/>
      <c r="J1661" s="954"/>
      <c r="K1661" s="954"/>
      <c r="L1661" s="954"/>
      <c r="M1661" s="954"/>
      <c r="N1661" s="954"/>
      <c r="O1661" s="954"/>
      <c r="P1661" s="954"/>
      <c r="Q1661" s="941"/>
      <c r="R1661" s="954"/>
      <c r="S1661" s="954"/>
      <c r="T1661" s="954"/>
      <c r="U1661" s="954"/>
      <c r="V1661" s="954"/>
      <c r="W1661" s="83"/>
      <c r="X1661" s="83"/>
      <c r="Y1661" s="83"/>
      <c r="Z1661" s="83"/>
      <c r="AA1661" s="83" t="s">
        <v>38</v>
      </c>
      <c r="AB1661" s="84"/>
      <c r="AC1661" s="84"/>
      <c r="AD1661" s="83"/>
      <c r="AE1661" s="954"/>
      <c r="AF1661" s="334">
        <f t="shared" si="757"/>
        <v>0</v>
      </c>
      <c r="AG1661" s="272">
        <f>IF(R1661="kompletna",Q1661*J1661*0.0036*'lista, wskaźniki'!$F$13, IF(R1661="częściowa",Q1661*J1661*0.0036*'lista, wskaźniki'!$F$14, IF(R1661="brak",Q1661*J1661*0.0036*'lista, wskaźniki'!$F$15,)))</f>
        <v>0</v>
      </c>
      <c r="AH1661" s="334">
        <f>IF(Y1661="inne",K1661*'lista, wskaźniki'!$E$35,IF(Y1661="to samo źródło",0,IF(Y1661=0,0)))</f>
        <v>0</v>
      </c>
      <c r="AI1661" s="334">
        <f>IF(AA1661="gaz z sieci",AC1661*'lista, wskaźniki'!$D$21)</f>
        <v>0</v>
      </c>
      <c r="AJ1661" s="272">
        <f>IF(AA1661="węgiel",AB1661*'lista, wskaźniki'!$D$20, IF('Sektor mieszkaniowy'!AA1661="drewno",'Sektor mieszkaniowy'!AB1661*'lista, wskaźniki'!$D$22,IF('Sektor mieszkaniowy'!AA1661="pellet",AB1661*'lista, wskaźniki'!$D$23,IF('Sektor mieszkaniowy'!AA1661="gaz z sieci",AB1661*'lista, wskaźniki'!$D$21,IF('Sektor mieszkaniowy'!AA1661="olej opałowy",'Sektor mieszkaniowy'!AB1661*'lista, wskaźniki'!$D$24)))))</f>
        <v>0</v>
      </c>
      <c r="AK1661" s="1111"/>
      <c r="AL1661" s="954"/>
      <c r="AM1661" s="20">
        <f>IF(AA1661="węgiel",AF1661*1/3.6*'lista, wskaźniki'!$F$20,IF(AA1661="drewno",AF1661*1/3.6*'lista, wskaźniki'!$F$22,IF(AA1661="pellet",AF1661*1/3.6*'lista, wskaźniki'!$F$23,IF(AA1661="gaz z sieci",AF1661*1/3.6*'lista, wskaźniki'!$F$21,IF(AA1661="olej opałowy",AF1661*1/3.6*'lista, wskaźniki'!$F$24,0)))))</f>
        <v>0</v>
      </c>
      <c r="AN1661" s="20">
        <f>IF(AA1661="węgiel",AF1661*'lista, wskaźniki'!$E$42,IF(AA1661="drewno",AF1661*'lista, wskaźniki'!$G$42,IF(AA1661="pellet",AF1661*'lista, wskaźniki'!$H$42,IF(AA1661="gaz z sieci",AF1661*'lista, wskaźniki'!$F$42,IF(AA1661="olej opałowy",AF1661*'lista, wskaźniki'!$I$42,0)))))</f>
        <v>0</v>
      </c>
      <c r="AO1661" s="20">
        <f>IF(AA1661="węgiel",AF1661*'lista, wskaźniki'!$E$43,IF(AA1661="drewno",AF1661*'lista, wskaźniki'!$G$43,IF(AA1661="pellet",AF1661*'lista, wskaźniki'!$H$43,IF(AA1661="gaz z sieci",AF1661*'lista, wskaźniki'!$F$43,IF(AA1661="olej opałowy",AF1661*'lista, wskaźniki'!$I$43,0)))))</f>
        <v>0</v>
      </c>
      <c r="AP1661" s="20">
        <f>IF(AA1661="węgiel",AF1661*'lista, wskaźniki'!$E$44,IF(AA1661="drewno",AF1661*'lista, wskaźniki'!$G$44,IF(AA1661="pellet",AF1661*'lista, wskaźniki'!$H$44,IF(AA1661="gaz z sieci",AF1661*'lista, wskaźniki'!$F$44,IF(AA1661="olej opałowy",AF1661*'lista, wskaźniki'!$I$44,0)))))</f>
        <v>0</v>
      </c>
      <c r="AQ1661" s="20" t="b">
        <f>IF(Z1661="gaz",AH1661*1/3.6*'lista, wskaźniki'!$F$21,IF(Z1661="energia elektryczna",AH1661*1/3.6*'lista, wskaźniki'!$F$26))</f>
        <v>0</v>
      </c>
      <c r="AR1661" s="20" t="b">
        <f>IF(Z1661="gaz",AH1661*'lista, wskaźniki'!$F$42,IF(Z1661="energia elektryczna",AH1661*0))</f>
        <v>0</v>
      </c>
      <c r="AS1661" s="20" t="b">
        <f>IF(Z1661="gaz",AH1661*'lista, wskaźniki'!$F$43,IF(Z1661="energia elektryczna",AH1661*0))</f>
        <v>0</v>
      </c>
      <c r="AT1661" s="20" t="b">
        <f>IF(Z1661="gaz",AH1661*'lista, wskaźniki'!$F$44,IF(Z1661="energia elektryczna",AH1661*0))</f>
        <v>0</v>
      </c>
      <c r="AU1661" s="20">
        <f>AI1661*1/3.6*'lista, wskaźniki'!$F$21</f>
        <v>0</v>
      </c>
      <c r="AV1661" s="20">
        <f>AI1661*'lista, wskaźniki'!$F$42</f>
        <v>0</v>
      </c>
      <c r="AW1661" s="20">
        <f>AI1661*'lista, wskaźniki'!$F$43</f>
        <v>0</v>
      </c>
      <c r="AX1661" s="20">
        <f>AI1661*'lista, wskaźniki'!$F$44</f>
        <v>0</v>
      </c>
      <c r="AY1661" s="20">
        <f>AK1661*'lista, wskaźniki'!$F$26</f>
        <v>0</v>
      </c>
      <c r="AZ1661" s="20">
        <f t="shared" si="729"/>
        <v>0</v>
      </c>
      <c r="BA1661" s="20">
        <f t="shared" si="730"/>
        <v>0</v>
      </c>
      <c r="BB1661" s="20">
        <f t="shared" si="731"/>
        <v>0</v>
      </c>
      <c r="BC1661" s="20">
        <f t="shared" si="732"/>
        <v>0</v>
      </c>
      <c r="BD1661" s="954"/>
      <c r="BE1661" s="954"/>
      <c r="BF1661" s="954"/>
      <c r="BG1661" s="954"/>
      <c r="BH1661" s="83"/>
      <c r="BI1661" s="954"/>
      <c r="BJ1661" s="83"/>
      <c r="BK1661" s="954"/>
      <c r="BL1661" s="83"/>
      <c r="BM1661" s="83"/>
      <c r="BN1661" s="83"/>
      <c r="BO1661" s="83"/>
      <c r="BP1661" s="83"/>
      <c r="BQ1661" s="83"/>
      <c r="BR1661" s="83"/>
      <c r="BS1661" s="1105"/>
      <c r="BT1661" s="1105"/>
      <c r="BU1661" s="1105"/>
      <c r="BV1661" s="1105"/>
      <c r="BW1661" s="1105"/>
      <c r="BX1661" s="1105"/>
      <c r="BY1661" s="1108"/>
      <c r="CA1661" s="365" t="b">
        <f t="shared" si="733"/>
        <v>0</v>
      </c>
      <c r="CB1661" s="365" t="b">
        <f t="shared" si="734"/>
        <v>0</v>
      </c>
      <c r="CC1661" s="365" t="b">
        <f t="shared" si="735"/>
        <v>0</v>
      </c>
      <c r="CD1661" s="365">
        <f t="shared" si="736"/>
        <v>0</v>
      </c>
      <c r="CE1661" s="365" t="b">
        <f t="shared" si="737"/>
        <v>0</v>
      </c>
      <c r="CF1661" s="365" t="b">
        <f t="shared" si="738"/>
        <v>0</v>
      </c>
      <c r="CG1661" s="365" t="b">
        <f t="shared" si="739"/>
        <v>0</v>
      </c>
      <c r="CH1661" s="365">
        <f t="shared" si="740"/>
        <v>0</v>
      </c>
      <c r="CI1661" s="72" t="b">
        <f t="shared" si="741"/>
        <v>0</v>
      </c>
      <c r="CJ1661" s="72" t="b">
        <f t="shared" si="742"/>
        <v>0</v>
      </c>
      <c r="CK1661" s="72" t="b">
        <f t="shared" si="743"/>
        <v>0</v>
      </c>
      <c r="CL1661" s="72">
        <f t="shared" si="744"/>
        <v>0</v>
      </c>
      <c r="CM1661" s="72" t="b">
        <f t="shared" si="745"/>
        <v>0</v>
      </c>
      <c r="CN1661" s="72" t="b">
        <f t="shared" si="746"/>
        <v>0</v>
      </c>
      <c r="CP1661" s="13">
        <f t="shared" si="747"/>
        <v>0</v>
      </c>
      <c r="CQ1661" s="13" t="b">
        <f t="shared" si="748"/>
        <v>0</v>
      </c>
      <c r="CR1661" s="13" t="b">
        <f t="shared" si="749"/>
        <v>0</v>
      </c>
      <c r="CS1661" s="13" t="b">
        <f t="shared" si="755"/>
        <v>0</v>
      </c>
      <c r="CT1661" s="13" t="b">
        <f t="shared" si="754"/>
        <v>0</v>
      </c>
      <c r="CU1661" s="13" t="b">
        <f t="shared" si="756"/>
        <v>0</v>
      </c>
      <c r="CV1661" s="13" t="b">
        <f t="shared" si="750"/>
        <v>0</v>
      </c>
      <c r="CW1661" s="13" t="b">
        <f t="shared" si="751"/>
        <v>0</v>
      </c>
      <c r="CX1661" s="13" t="b">
        <f t="shared" si="752"/>
        <v>0</v>
      </c>
      <c r="CY1661" s="13" t="b">
        <f t="shared" si="753"/>
        <v>0</v>
      </c>
    </row>
    <row r="1662" spans="1:103" ht="15" thickBot="1">
      <c r="A1662" s="933"/>
      <c r="B1662" s="955"/>
      <c r="C1662" s="955"/>
      <c r="D1662" s="955"/>
      <c r="E1662" s="955"/>
      <c r="F1662" s="955"/>
      <c r="G1662" s="955"/>
      <c r="H1662" s="955"/>
      <c r="I1662" s="955"/>
      <c r="J1662" s="955"/>
      <c r="K1662" s="955"/>
      <c r="L1662" s="955"/>
      <c r="M1662" s="955"/>
      <c r="N1662" s="955"/>
      <c r="O1662" s="955"/>
      <c r="P1662" s="955"/>
      <c r="Q1662" s="942"/>
      <c r="R1662" s="955"/>
      <c r="S1662" s="955"/>
      <c r="T1662" s="955"/>
      <c r="U1662" s="955"/>
      <c r="V1662" s="955"/>
      <c r="W1662" s="85"/>
      <c r="X1662" s="85"/>
      <c r="Y1662" s="85"/>
      <c r="Z1662" s="85"/>
      <c r="AA1662" s="85" t="s">
        <v>37</v>
      </c>
      <c r="AB1662" s="86"/>
      <c r="AC1662" s="86"/>
      <c r="AD1662" s="85"/>
      <c r="AE1662" s="955"/>
      <c r="AF1662" s="334">
        <f t="shared" si="757"/>
        <v>0</v>
      </c>
      <c r="AG1662" s="272">
        <f>IF(R1662="kompletna",Q1662*J1662*0.0036*'lista, wskaźniki'!$F$13, IF(R1662="częściowa",Q1662*J1662*0.0036*'lista, wskaźniki'!$F$14, IF(R1662="brak",Q1662*J1662*0.0036*'lista, wskaźniki'!$F$15,)))</f>
        <v>0</v>
      </c>
      <c r="AH1662" s="334">
        <f>IF(Y1662="inne",K1662*'lista, wskaźniki'!$E$35,IF(Y1662="to samo źródło",0,IF(Y1662=0,0)))</f>
        <v>0</v>
      </c>
      <c r="AI1662" s="334" t="b">
        <f>IF(AA1662="gaz z sieci",AC1662*'lista, wskaźniki'!$D$21)</f>
        <v>0</v>
      </c>
      <c r="AJ1662" s="272">
        <f>IF(AA1662="węgiel",AB1662*'lista, wskaźniki'!$D$20, IF('Sektor mieszkaniowy'!AA1662="drewno",'Sektor mieszkaniowy'!AB1662*'lista, wskaźniki'!$D$22,IF('Sektor mieszkaniowy'!AA1662="pellet",AB1662*'lista, wskaźniki'!$D$23,IF('Sektor mieszkaniowy'!AA1662="gaz z sieci",AB1662*'lista, wskaźniki'!$D$21,IF('Sektor mieszkaniowy'!AA1662="olej opałowy",'Sektor mieszkaniowy'!AB1662*'lista, wskaźniki'!$D$24)))))</f>
        <v>0</v>
      </c>
      <c r="AK1662" s="1112"/>
      <c r="AL1662" s="955"/>
      <c r="AM1662" s="20">
        <f>IF(AA1662="węgiel",AF1662*1/3.6*'lista, wskaźniki'!$F$20,IF(AA1662="drewno",AF1662*1/3.6*'lista, wskaźniki'!$F$22,IF(AA1662="pellet",AF1662*1/3.6*'lista, wskaźniki'!$F$23,IF(AA1662="gaz z sieci",AF1662*1/3.6*'lista, wskaźniki'!$F$21,IF(AA1662="olej opałowy",AF1662*1/3.6*'lista, wskaźniki'!$F$24,0)))))</f>
        <v>0</v>
      </c>
      <c r="AN1662" s="20">
        <f>IF(AA1662="węgiel",AF1662*'lista, wskaźniki'!$E$42,IF(AA1662="drewno",AF1662*'lista, wskaźniki'!$G$42,IF(AA1662="pellet",AF1662*'lista, wskaźniki'!$H$42,IF(AA1662="gaz z sieci",AF1662*'lista, wskaźniki'!$F$42,IF(AA1662="olej opałowy",AF1662*'lista, wskaźniki'!$I$42,0)))))</f>
        <v>0</v>
      </c>
      <c r="AO1662" s="20">
        <f>IF(AA1662="węgiel",AF1662*'lista, wskaźniki'!$E$43,IF(AA1662="drewno",AF1662*'lista, wskaźniki'!$G$43,IF(AA1662="pellet",AF1662*'lista, wskaźniki'!$H$43,IF(AA1662="gaz z sieci",AF1662*'lista, wskaźniki'!$F$43,IF(AA1662="olej opałowy",AF1662*'lista, wskaźniki'!$I$43,0)))))</f>
        <v>0</v>
      </c>
      <c r="AP1662" s="20">
        <f>IF(AA1662="węgiel",AF1662*'lista, wskaźniki'!$E$44,IF(AA1662="drewno",AF1662*'lista, wskaźniki'!$G$44,IF(AA1662="pellet",AF1662*'lista, wskaźniki'!$H$44,IF(AA1662="gaz z sieci",AF1662*'lista, wskaźniki'!$F$44,IF(AA1662="olej opałowy",AF1662*'lista, wskaźniki'!$I$44,0)))))</f>
        <v>0</v>
      </c>
      <c r="AQ1662" s="20" t="b">
        <f>IF(Z1662="gaz",AH1662*1/3.6*'lista, wskaźniki'!$F$21,IF(Z1662="energia elektryczna",AH1662*1/3.6*'lista, wskaźniki'!$F$26))</f>
        <v>0</v>
      </c>
      <c r="AR1662" s="20" t="b">
        <f>IF(Z1662="gaz",AH1662*'lista, wskaźniki'!$F$42,IF(Z1662="energia elektryczna",AH1662*0))</f>
        <v>0</v>
      </c>
      <c r="AS1662" s="20" t="b">
        <f>IF(Z1662="gaz",AH1662*'lista, wskaźniki'!$F$43,IF(Z1662="energia elektryczna",AH1662*0))</f>
        <v>0</v>
      </c>
      <c r="AT1662" s="20" t="b">
        <f>IF(Z1662="gaz",AH1662*'lista, wskaźniki'!$F$44,IF(Z1662="energia elektryczna",AH1662*0))</f>
        <v>0</v>
      </c>
      <c r="AU1662" s="20">
        <f>AI1662*1/3.6*'lista, wskaźniki'!$F$21</f>
        <v>0</v>
      </c>
      <c r="AV1662" s="20">
        <f>AI1662*'lista, wskaźniki'!$F$42</f>
        <v>0</v>
      </c>
      <c r="AW1662" s="20">
        <f>AI1662*'lista, wskaźniki'!$F$43</f>
        <v>0</v>
      </c>
      <c r="AX1662" s="20">
        <f>AI1662*'lista, wskaźniki'!$F$44</f>
        <v>0</v>
      </c>
      <c r="AY1662" s="20">
        <f>AK1662*'lista, wskaźniki'!$F$26</f>
        <v>0</v>
      </c>
      <c r="AZ1662" s="20">
        <f t="shared" si="729"/>
        <v>0</v>
      </c>
      <c r="BA1662" s="20">
        <f t="shared" si="730"/>
        <v>0</v>
      </c>
      <c r="BB1662" s="20">
        <f t="shared" si="731"/>
        <v>0</v>
      </c>
      <c r="BC1662" s="20">
        <f t="shared" si="732"/>
        <v>0</v>
      </c>
      <c r="BD1662" s="955"/>
      <c r="BE1662" s="955"/>
      <c r="BF1662" s="955"/>
      <c r="BG1662" s="955"/>
      <c r="BH1662" s="85"/>
      <c r="BI1662" s="955"/>
      <c r="BJ1662" s="85"/>
      <c r="BK1662" s="955"/>
      <c r="BL1662" s="85"/>
      <c r="BM1662" s="85"/>
      <c r="BN1662" s="85"/>
      <c r="BO1662" s="85"/>
      <c r="BP1662" s="85"/>
      <c r="BQ1662" s="85"/>
      <c r="BR1662" s="85"/>
      <c r="BS1662" s="1106"/>
      <c r="BT1662" s="1106"/>
      <c r="BU1662" s="1106"/>
      <c r="BV1662" s="1106"/>
      <c r="BW1662" s="1106"/>
      <c r="BX1662" s="1106"/>
      <c r="BY1662" s="1109"/>
      <c r="CA1662" s="365" t="b">
        <f t="shared" si="733"/>
        <v>0</v>
      </c>
      <c r="CB1662" s="365" t="b">
        <f t="shared" si="734"/>
        <v>0</v>
      </c>
      <c r="CC1662" s="365" t="b">
        <f t="shared" si="735"/>
        <v>0</v>
      </c>
      <c r="CD1662" s="365" t="b">
        <f t="shared" si="736"/>
        <v>0</v>
      </c>
      <c r="CE1662" s="365">
        <f t="shared" si="737"/>
        <v>0</v>
      </c>
      <c r="CF1662" s="365" t="b">
        <f t="shared" si="738"/>
        <v>0</v>
      </c>
      <c r="CG1662" s="365" t="b">
        <f t="shared" si="739"/>
        <v>0</v>
      </c>
      <c r="CH1662" s="365" t="b">
        <f t="shared" si="740"/>
        <v>0</v>
      </c>
      <c r="CI1662" s="72" t="b">
        <f t="shared" si="741"/>
        <v>0</v>
      </c>
      <c r="CJ1662" s="72" t="b">
        <f t="shared" si="742"/>
        <v>0</v>
      </c>
      <c r="CK1662" s="72" t="b">
        <f t="shared" si="743"/>
        <v>0</v>
      </c>
      <c r="CL1662" s="72">
        <f t="shared" si="744"/>
        <v>0</v>
      </c>
      <c r="CM1662" s="72">
        <f t="shared" si="745"/>
        <v>0</v>
      </c>
      <c r="CN1662" s="72" t="b">
        <f t="shared" si="746"/>
        <v>0</v>
      </c>
      <c r="CP1662" s="13">
        <f t="shared" si="747"/>
        <v>0</v>
      </c>
      <c r="CQ1662" s="13" t="b">
        <f t="shared" si="748"/>
        <v>0</v>
      </c>
      <c r="CR1662" s="13" t="b">
        <f t="shared" si="749"/>
        <v>0</v>
      </c>
      <c r="CS1662" s="13" t="b">
        <f t="shared" si="755"/>
        <v>0</v>
      </c>
      <c r="CT1662" s="13" t="b">
        <f t="shared" si="754"/>
        <v>0</v>
      </c>
      <c r="CU1662" s="13" t="b">
        <f t="shared" si="756"/>
        <v>0</v>
      </c>
      <c r="CV1662" s="13" t="b">
        <f t="shared" si="750"/>
        <v>0</v>
      </c>
      <c r="CW1662" s="13" t="b">
        <f t="shared" si="751"/>
        <v>0</v>
      </c>
      <c r="CX1662" s="13" t="b">
        <f t="shared" si="752"/>
        <v>0</v>
      </c>
      <c r="CY1662" s="13" t="b">
        <f t="shared" si="753"/>
        <v>0</v>
      </c>
    </row>
    <row r="1663" spans="1:103" ht="15" thickBot="1">
      <c r="A1663" s="931">
        <v>333</v>
      </c>
      <c r="B1663" s="953" t="s">
        <v>215</v>
      </c>
      <c r="C1663" s="953"/>
      <c r="D1663" s="953" t="s">
        <v>1</v>
      </c>
      <c r="E1663" s="953" t="s">
        <v>5</v>
      </c>
      <c r="F1663" s="953"/>
      <c r="G1663" s="953"/>
      <c r="H1663" s="953"/>
      <c r="I1663" s="953" t="s">
        <v>10</v>
      </c>
      <c r="J1663" s="953"/>
      <c r="K1663" s="953"/>
      <c r="L1663" s="953" t="s">
        <v>17</v>
      </c>
      <c r="M1663" s="953"/>
      <c r="N1663" s="953" t="s">
        <v>17</v>
      </c>
      <c r="O1663" s="953"/>
      <c r="P1663" s="953" t="s">
        <v>17</v>
      </c>
      <c r="Q1663" s="940">
        <f>IF(I1663="&lt;1966",'lista, wskaźniki'!$G$4,IF(I1663="1967-1985",'lista, wskaźniki'!$G$5,IF(I1663="1986-1992",'lista, wskaźniki'!$G$6,IF(I1663="1993-1996",'lista, wskaźniki'!$G$7,IF(I1663="&gt;1997",'lista, wskaźniki'!$G$8,IF(I1663=0,'lista, wskaźniki'!$G$4))))))</f>
        <v>290</v>
      </c>
      <c r="R1663" s="953" t="s">
        <v>25</v>
      </c>
      <c r="S1663" s="953" t="s">
        <v>27</v>
      </c>
      <c r="T1663" s="953"/>
      <c r="U1663" s="953"/>
      <c r="V1663" s="953"/>
      <c r="W1663" s="20" t="s">
        <v>36</v>
      </c>
      <c r="X1663" s="81" t="s">
        <v>39</v>
      </c>
      <c r="Y1663" s="81" t="s">
        <v>42</v>
      </c>
      <c r="Z1663" s="81"/>
      <c r="AA1663" s="81" t="s">
        <v>35</v>
      </c>
      <c r="AB1663" s="82"/>
      <c r="AC1663" s="82"/>
      <c r="AD1663" s="81"/>
      <c r="AE1663" s="953"/>
      <c r="AF1663" s="334">
        <f t="shared" si="757"/>
        <v>0</v>
      </c>
      <c r="AG1663" s="272">
        <f>IF(R1663="kompletna",Q1663*J1663*0.0036*'lista, wskaźniki'!$F$13, IF(R1663="częściowa",Q1663*J1663*0.0036*'lista, wskaźniki'!$F$14, IF(R1663="brak",Q1663*J1663*0.0036*'lista, wskaźniki'!$F$15,)))</f>
        <v>0</v>
      </c>
      <c r="AH1663" s="334">
        <f>IF(Y1663="inne",K1663*'lista, wskaźniki'!$E$35,IF(Y1663="to samo źródło",0,IF(Y1663=0,0)))</f>
        <v>0</v>
      </c>
      <c r="AI1663" s="334" t="b">
        <f>IF(AA1663="gaz z sieci",AC1663*'lista, wskaźniki'!$D$21)</f>
        <v>0</v>
      </c>
      <c r="AJ1663" s="272">
        <f>IF(AA1663="węgiel",AB1663*'lista, wskaźniki'!$D$20, IF('Sektor mieszkaniowy'!AA1663="drewno",'Sektor mieszkaniowy'!AB1663*'lista, wskaźniki'!$D$22,IF('Sektor mieszkaniowy'!AA1663="pellet",AB1663*'lista, wskaźniki'!$D$23,IF('Sektor mieszkaniowy'!AA1663="gaz z sieci",AB1663*'lista, wskaźniki'!$D$21,IF('Sektor mieszkaniowy'!AA1663="olej opałowy",'Sektor mieszkaniowy'!AB1663*'lista, wskaźniki'!$D$24)))))</f>
        <v>0</v>
      </c>
      <c r="AK1663" s="1110">
        <f>AL1663/'lista, wskaźniki'!$A$127</f>
        <v>0</v>
      </c>
      <c r="AL1663" s="953"/>
      <c r="AM1663" s="20">
        <f>IF(AA1663="węgiel",AF1663*1/3.6*'lista, wskaźniki'!$F$20,IF(AA1663="drewno",AF1663*1/3.6*'lista, wskaźniki'!$F$22,IF(AA1663="pellet",AF1663*1/3.6*'lista, wskaźniki'!$F$23,IF(AA1663="gaz z sieci",AF1663*1/3.6*'lista, wskaźniki'!$F$21,IF(AA1663="olej opałowy",AF1663*1/3.6*'lista, wskaźniki'!$F$24,0)))))</f>
        <v>0</v>
      </c>
      <c r="AN1663" s="20">
        <f>IF(AA1663="węgiel",AF1663*'lista, wskaźniki'!$E$42,IF(AA1663="drewno",AF1663*'lista, wskaźniki'!$G$42,IF(AA1663="pellet",AF1663*'lista, wskaźniki'!$H$42,IF(AA1663="gaz z sieci",AF1663*'lista, wskaźniki'!$F$42,IF(AA1663="olej opałowy",AF1663*'lista, wskaźniki'!$I$42,0)))))</f>
        <v>0</v>
      </c>
      <c r="AO1663" s="20">
        <f>IF(AA1663="węgiel",AF1663*'lista, wskaźniki'!$E$43,IF(AA1663="drewno",AF1663*'lista, wskaźniki'!$G$43,IF(AA1663="pellet",AF1663*'lista, wskaźniki'!$H$43,IF(AA1663="gaz z sieci",AF1663*'lista, wskaźniki'!$F$43,IF(AA1663="olej opałowy",AF1663*'lista, wskaźniki'!$I$43,0)))))</f>
        <v>0</v>
      </c>
      <c r="AP1663" s="20">
        <f>IF(AA1663="węgiel",AF1663*'lista, wskaźniki'!$E$44,IF(AA1663="drewno",AF1663*'lista, wskaźniki'!$G$44,IF(AA1663="pellet",AF1663*'lista, wskaźniki'!$H$44,IF(AA1663="gaz z sieci",AF1663*'lista, wskaźniki'!$F$44,IF(AA1663="olej opałowy",AF1663*'lista, wskaźniki'!$I$44,0)))))</f>
        <v>0</v>
      </c>
      <c r="AQ1663" s="20" t="b">
        <f>IF(Z1663="gaz",AH1663*1/3.6*'lista, wskaźniki'!$F$21,IF(Z1663="energia elektryczna",AH1663*1/3.6*'lista, wskaźniki'!$F$26))</f>
        <v>0</v>
      </c>
      <c r="AR1663" s="20" t="b">
        <f>IF(Z1663="gaz",AH1663*'lista, wskaźniki'!$F$42,IF(Z1663="energia elektryczna",AH1663*0))</f>
        <v>0</v>
      </c>
      <c r="AS1663" s="20" t="b">
        <f>IF(Z1663="gaz",AH1663*'lista, wskaźniki'!$F$43,IF(Z1663="energia elektryczna",AH1663*0))</f>
        <v>0</v>
      </c>
      <c r="AT1663" s="20" t="b">
        <f>IF(Z1663="gaz",AH1663*'lista, wskaźniki'!$F$44,IF(Z1663="energia elektryczna",AH1663*0))</f>
        <v>0</v>
      </c>
      <c r="AU1663" s="20">
        <f>AI1663*1/3.6*'lista, wskaźniki'!$F$21</f>
        <v>0</v>
      </c>
      <c r="AV1663" s="20">
        <f>AI1663*'lista, wskaźniki'!$F$42</f>
        <v>0</v>
      </c>
      <c r="AW1663" s="20">
        <f>AI1663*'lista, wskaźniki'!$F$43</f>
        <v>0</v>
      </c>
      <c r="AX1663" s="20">
        <f>AI1663*'lista, wskaźniki'!$F$44</f>
        <v>0</v>
      </c>
      <c r="AY1663" s="20">
        <f>AK1663*'lista, wskaźniki'!$F$26</f>
        <v>0</v>
      </c>
      <c r="AZ1663" s="20">
        <f t="shared" si="729"/>
        <v>0</v>
      </c>
      <c r="BA1663" s="20">
        <f t="shared" si="730"/>
        <v>0</v>
      </c>
      <c r="BB1663" s="20">
        <f t="shared" si="731"/>
        <v>0</v>
      </c>
      <c r="BC1663" s="20">
        <f t="shared" si="732"/>
        <v>0</v>
      </c>
      <c r="BD1663" s="953" t="s">
        <v>16</v>
      </c>
      <c r="BE1663" s="953" t="s">
        <v>16</v>
      </c>
      <c r="BF1663" s="953" t="s">
        <v>17</v>
      </c>
      <c r="BG1663" s="953" t="s">
        <v>16</v>
      </c>
      <c r="BH1663" s="81" t="s">
        <v>35</v>
      </c>
      <c r="BI1663" s="953" t="s">
        <v>17</v>
      </c>
      <c r="BJ1663" s="81"/>
      <c r="BK1663" s="953" t="s">
        <v>17</v>
      </c>
      <c r="BL1663" s="81"/>
      <c r="BM1663" s="81"/>
      <c r="BN1663" s="81"/>
      <c r="BO1663" s="81" t="s">
        <v>17</v>
      </c>
      <c r="BP1663" s="81"/>
      <c r="BQ1663" s="81"/>
      <c r="BR1663" s="81"/>
      <c r="BS1663" s="1104"/>
      <c r="BT1663" s="1104"/>
      <c r="BU1663" s="1104"/>
      <c r="BV1663" s="1104"/>
      <c r="BW1663" s="1104"/>
      <c r="BX1663" s="1104"/>
      <c r="BY1663" s="1107"/>
      <c r="CA1663" s="365">
        <f t="shared" si="733"/>
        <v>0</v>
      </c>
      <c r="CB1663" s="365" t="b">
        <f t="shared" si="734"/>
        <v>0</v>
      </c>
      <c r="CC1663" s="365" t="b">
        <f t="shared" si="735"/>
        <v>0</v>
      </c>
      <c r="CD1663" s="365" t="b">
        <f t="shared" si="736"/>
        <v>0</v>
      </c>
      <c r="CE1663" s="365" t="b">
        <f t="shared" si="737"/>
        <v>0</v>
      </c>
      <c r="CF1663" s="365" t="b">
        <f t="shared" si="738"/>
        <v>0</v>
      </c>
      <c r="CG1663" s="365" t="b">
        <f t="shared" si="739"/>
        <v>0</v>
      </c>
      <c r="CH1663" s="365" t="b">
        <f t="shared" si="740"/>
        <v>0</v>
      </c>
      <c r="CI1663" s="72">
        <f t="shared" si="741"/>
        <v>0</v>
      </c>
      <c r="CJ1663" s="72" t="b">
        <f t="shared" si="742"/>
        <v>0</v>
      </c>
      <c r="CK1663" s="72" t="b">
        <f t="shared" si="743"/>
        <v>0</v>
      </c>
      <c r="CL1663" s="72">
        <f t="shared" si="744"/>
        <v>0</v>
      </c>
      <c r="CM1663" s="72" t="b">
        <f t="shared" si="745"/>
        <v>0</v>
      </c>
      <c r="CN1663" s="72" t="b">
        <f t="shared" si="746"/>
        <v>0</v>
      </c>
      <c r="CP1663" s="13">
        <f t="shared" si="747"/>
        <v>0</v>
      </c>
      <c r="CQ1663" s="13">
        <f t="shared" si="748"/>
        <v>0</v>
      </c>
      <c r="CR1663" s="13" t="b">
        <f t="shared" si="749"/>
        <v>0</v>
      </c>
      <c r="CS1663" s="13">
        <f t="shared" si="755"/>
        <v>0</v>
      </c>
      <c r="CT1663" s="13" t="b">
        <f t="shared" si="754"/>
        <v>0</v>
      </c>
      <c r="CU1663" s="13">
        <f t="shared" si="756"/>
        <v>0</v>
      </c>
      <c r="CV1663" s="13" t="b">
        <f t="shared" si="750"/>
        <v>0</v>
      </c>
      <c r="CW1663" s="13">
        <f t="shared" si="751"/>
        <v>0</v>
      </c>
      <c r="CX1663" s="13" t="b">
        <f t="shared" si="752"/>
        <v>0</v>
      </c>
      <c r="CY1663" s="13">
        <f t="shared" si="753"/>
        <v>0</v>
      </c>
    </row>
    <row r="1664" spans="1:103" ht="15" thickBot="1">
      <c r="A1664" s="932"/>
      <c r="B1664" s="954"/>
      <c r="C1664" s="954"/>
      <c r="D1664" s="954"/>
      <c r="E1664" s="954"/>
      <c r="F1664" s="954"/>
      <c r="G1664" s="954"/>
      <c r="H1664" s="954"/>
      <c r="I1664" s="954"/>
      <c r="J1664" s="954"/>
      <c r="K1664" s="954"/>
      <c r="L1664" s="954"/>
      <c r="M1664" s="954"/>
      <c r="N1664" s="954"/>
      <c r="O1664" s="954"/>
      <c r="P1664" s="954"/>
      <c r="Q1664" s="941"/>
      <c r="R1664" s="954"/>
      <c r="S1664" s="954"/>
      <c r="T1664" s="954"/>
      <c r="U1664" s="954"/>
      <c r="V1664" s="954"/>
      <c r="W1664" s="83"/>
      <c r="X1664" s="83"/>
      <c r="Y1664" s="83"/>
      <c r="Z1664" s="83"/>
      <c r="AA1664" s="83" t="s">
        <v>36</v>
      </c>
      <c r="AB1664" s="84"/>
      <c r="AC1664" s="84"/>
      <c r="AD1664" s="83"/>
      <c r="AE1664" s="954"/>
      <c r="AF1664" s="334">
        <f t="shared" si="757"/>
        <v>0</v>
      </c>
      <c r="AG1664" s="272">
        <f>IF(R1664="kompletna",Q1664*J1664*0.0036*'lista, wskaźniki'!$F$13, IF(R1664="częściowa",Q1664*J1664*0.0036*'lista, wskaźniki'!$F$14, IF(R1664="brak",Q1664*J1664*0.0036*'lista, wskaźniki'!$F$15,)))</f>
        <v>0</v>
      </c>
      <c r="AH1664" s="334">
        <f>IF(Y1664="inne",K1664*'lista, wskaźniki'!$E$35,IF(Y1664="to samo źródło",0,IF(Y1664=0,0)))</f>
        <v>0</v>
      </c>
      <c r="AI1664" s="334" t="b">
        <f>IF(AA1664="gaz z sieci",AC1664*'lista, wskaźniki'!$D$21)</f>
        <v>0</v>
      </c>
      <c r="AJ1664" s="272">
        <f>IF(AA1664="węgiel",AB1664*'lista, wskaźniki'!$D$20, IF('Sektor mieszkaniowy'!AA1664="drewno",'Sektor mieszkaniowy'!AB1664*'lista, wskaźniki'!$D$22,IF('Sektor mieszkaniowy'!AA1664="pellet",AB1664*'lista, wskaźniki'!$D$23,IF('Sektor mieszkaniowy'!AA1664="gaz z sieci",AB1664*'lista, wskaźniki'!$D$21,IF('Sektor mieszkaniowy'!AA1664="olej opałowy",'Sektor mieszkaniowy'!AB1664*'lista, wskaźniki'!$D$24)))))</f>
        <v>0</v>
      </c>
      <c r="AK1664" s="1111"/>
      <c r="AL1664" s="954"/>
      <c r="AM1664" s="20">
        <f>IF(AA1664="węgiel",AF1664*1/3.6*'lista, wskaźniki'!$F$20,IF(AA1664="drewno",AF1664*1/3.6*'lista, wskaźniki'!$F$22,IF(AA1664="pellet",AF1664*1/3.6*'lista, wskaźniki'!$F$23,IF(AA1664="gaz z sieci",AF1664*1/3.6*'lista, wskaźniki'!$F$21,IF(AA1664="olej opałowy",AF1664*1/3.6*'lista, wskaźniki'!$F$24,0)))))</f>
        <v>0</v>
      </c>
      <c r="AN1664" s="20">
        <f>IF(AA1664="węgiel",AF1664*'lista, wskaźniki'!$E$42,IF(AA1664="drewno",AF1664*'lista, wskaźniki'!$G$42,IF(AA1664="pellet",AF1664*'lista, wskaźniki'!$H$42,IF(AA1664="gaz z sieci",AF1664*'lista, wskaźniki'!$F$42,IF(AA1664="olej opałowy",AF1664*'lista, wskaźniki'!$I$42,0)))))</f>
        <v>0</v>
      </c>
      <c r="AO1664" s="20">
        <f>IF(AA1664="węgiel",AF1664*'lista, wskaźniki'!$E$43,IF(AA1664="drewno",AF1664*'lista, wskaźniki'!$G$43,IF(AA1664="pellet",AF1664*'lista, wskaźniki'!$H$43,IF(AA1664="gaz z sieci",AF1664*'lista, wskaźniki'!$F$43,IF(AA1664="olej opałowy",AF1664*'lista, wskaźniki'!$I$43,0)))))</f>
        <v>0</v>
      </c>
      <c r="AP1664" s="20">
        <f>IF(AA1664="węgiel",AF1664*'lista, wskaźniki'!$E$44,IF(AA1664="drewno",AF1664*'lista, wskaźniki'!$G$44,IF(AA1664="pellet",AF1664*'lista, wskaźniki'!$H$44,IF(AA1664="gaz z sieci",AF1664*'lista, wskaźniki'!$F$44,IF(AA1664="olej opałowy",AF1664*'lista, wskaźniki'!$I$44,0)))))</f>
        <v>0</v>
      </c>
      <c r="AQ1664" s="20" t="b">
        <f>IF(Z1664="gaz",AH1664*1/3.6*'lista, wskaźniki'!$F$21,IF(Z1664="energia elektryczna",AH1664*1/3.6*'lista, wskaźniki'!$F$26))</f>
        <v>0</v>
      </c>
      <c r="AR1664" s="20" t="b">
        <f>IF(Z1664="gaz",AH1664*'lista, wskaźniki'!$F$42,IF(Z1664="energia elektryczna",AH1664*0))</f>
        <v>0</v>
      </c>
      <c r="AS1664" s="20" t="b">
        <f>IF(Z1664="gaz",AH1664*'lista, wskaźniki'!$F$43,IF(Z1664="energia elektryczna",AH1664*0))</f>
        <v>0</v>
      </c>
      <c r="AT1664" s="20" t="b">
        <f>IF(Z1664="gaz",AH1664*'lista, wskaźniki'!$F$44,IF(Z1664="energia elektryczna",AH1664*0))</f>
        <v>0</v>
      </c>
      <c r="AU1664" s="20">
        <f>AI1664*1/3.6*'lista, wskaźniki'!$F$21</f>
        <v>0</v>
      </c>
      <c r="AV1664" s="20">
        <f>AI1664*'lista, wskaźniki'!$F$42</f>
        <v>0</v>
      </c>
      <c r="AW1664" s="20">
        <f>AI1664*'lista, wskaźniki'!$F$43</f>
        <v>0</v>
      </c>
      <c r="AX1664" s="20">
        <f>AI1664*'lista, wskaźniki'!$F$44</f>
        <v>0</v>
      </c>
      <c r="AY1664" s="20">
        <f>AK1664*'lista, wskaźniki'!$F$26</f>
        <v>0</v>
      </c>
      <c r="AZ1664" s="20">
        <f t="shared" si="729"/>
        <v>0</v>
      </c>
      <c r="BA1664" s="20">
        <f t="shared" si="730"/>
        <v>0</v>
      </c>
      <c r="BB1664" s="20">
        <f t="shared" si="731"/>
        <v>0</v>
      </c>
      <c r="BC1664" s="20">
        <f t="shared" si="732"/>
        <v>0</v>
      </c>
      <c r="BD1664" s="954"/>
      <c r="BE1664" s="954"/>
      <c r="BF1664" s="954"/>
      <c r="BG1664" s="954"/>
      <c r="BH1664" s="83"/>
      <c r="BI1664" s="954"/>
      <c r="BJ1664" s="83"/>
      <c r="BK1664" s="954"/>
      <c r="BL1664" s="83"/>
      <c r="BM1664" s="83"/>
      <c r="BN1664" s="83"/>
      <c r="BO1664" s="83"/>
      <c r="BP1664" s="83"/>
      <c r="BQ1664" s="83"/>
      <c r="BR1664" s="83"/>
      <c r="BS1664" s="1105"/>
      <c r="BT1664" s="1105"/>
      <c r="BU1664" s="1105"/>
      <c r="BV1664" s="1105"/>
      <c r="BW1664" s="1105"/>
      <c r="BX1664" s="1105"/>
      <c r="BY1664" s="1108"/>
      <c r="CA1664" s="365" t="b">
        <f t="shared" si="733"/>
        <v>0</v>
      </c>
      <c r="CB1664" s="365">
        <f t="shared" si="734"/>
        <v>0</v>
      </c>
      <c r="CC1664" s="365" t="b">
        <f t="shared" si="735"/>
        <v>0</v>
      </c>
      <c r="CD1664" s="365" t="b">
        <f t="shared" si="736"/>
        <v>0</v>
      </c>
      <c r="CE1664" s="365" t="b">
        <f t="shared" si="737"/>
        <v>0</v>
      </c>
      <c r="CF1664" s="365" t="b">
        <f t="shared" si="738"/>
        <v>0</v>
      </c>
      <c r="CG1664" s="365" t="b">
        <f t="shared" si="739"/>
        <v>0</v>
      </c>
      <c r="CH1664" s="365" t="b">
        <f t="shared" si="740"/>
        <v>0</v>
      </c>
      <c r="CI1664" s="72" t="b">
        <f t="shared" si="741"/>
        <v>0</v>
      </c>
      <c r="CJ1664" s="72">
        <f t="shared" si="742"/>
        <v>0</v>
      </c>
      <c r="CK1664" s="72" t="b">
        <f t="shared" si="743"/>
        <v>0</v>
      </c>
      <c r="CL1664" s="72">
        <f t="shared" si="744"/>
        <v>0</v>
      </c>
      <c r="CM1664" s="72" t="b">
        <f t="shared" si="745"/>
        <v>0</v>
      </c>
      <c r="CN1664" s="72" t="b">
        <f t="shared" si="746"/>
        <v>0</v>
      </c>
      <c r="CP1664" s="13">
        <f t="shared" si="747"/>
        <v>0</v>
      </c>
      <c r="CQ1664" s="13" t="b">
        <f t="shared" si="748"/>
        <v>0</v>
      </c>
      <c r="CR1664" s="13" t="b">
        <f t="shared" si="749"/>
        <v>0</v>
      </c>
      <c r="CS1664" s="13" t="b">
        <f t="shared" si="755"/>
        <v>0</v>
      </c>
      <c r="CT1664" s="13" t="b">
        <f t="shared" si="754"/>
        <v>0</v>
      </c>
      <c r="CU1664" s="13" t="b">
        <f t="shared" si="756"/>
        <v>0</v>
      </c>
      <c r="CV1664" s="13" t="b">
        <f t="shared" si="750"/>
        <v>0</v>
      </c>
      <c r="CW1664" s="13" t="b">
        <f t="shared" si="751"/>
        <v>0</v>
      </c>
      <c r="CX1664" s="13" t="b">
        <f t="shared" si="752"/>
        <v>0</v>
      </c>
      <c r="CY1664" s="13" t="b">
        <f t="shared" si="753"/>
        <v>0</v>
      </c>
    </row>
    <row r="1665" spans="1:103" ht="15" thickBot="1">
      <c r="A1665" s="932"/>
      <c r="B1665" s="954"/>
      <c r="C1665" s="954"/>
      <c r="D1665" s="954"/>
      <c r="E1665" s="954"/>
      <c r="F1665" s="954"/>
      <c r="G1665" s="954"/>
      <c r="H1665" s="954"/>
      <c r="I1665" s="954"/>
      <c r="J1665" s="954"/>
      <c r="K1665" s="954"/>
      <c r="L1665" s="954"/>
      <c r="M1665" s="954"/>
      <c r="N1665" s="954"/>
      <c r="O1665" s="954"/>
      <c r="P1665" s="954"/>
      <c r="Q1665" s="941"/>
      <c r="R1665" s="954"/>
      <c r="S1665" s="954"/>
      <c r="T1665" s="954"/>
      <c r="U1665" s="954"/>
      <c r="V1665" s="954"/>
      <c r="W1665" s="83"/>
      <c r="X1665" s="83"/>
      <c r="Y1665" s="83"/>
      <c r="Z1665" s="83"/>
      <c r="AA1665" s="83" t="s">
        <v>50</v>
      </c>
      <c r="AB1665" s="84"/>
      <c r="AC1665" s="84"/>
      <c r="AD1665" s="83"/>
      <c r="AE1665" s="954"/>
      <c r="AF1665" s="334">
        <f t="shared" si="757"/>
        <v>0</v>
      </c>
      <c r="AG1665" s="272">
        <f>IF(R1665="kompletna",Q1665*J1665*0.0036*'lista, wskaźniki'!$F$13, IF(R1665="częściowa",Q1665*J1665*0.0036*'lista, wskaźniki'!$F$14, IF(R1665="brak",Q1665*J1665*0.0036*'lista, wskaźniki'!$F$15,)))</f>
        <v>0</v>
      </c>
      <c r="AH1665" s="334">
        <f>IF(Y1665="inne",K1665*'lista, wskaźniki'!$E$35,IF(Y1665="to samo źródło",0,IF(Y1665=0,0)))</f>
        <v>0</v>
      </c>
      <c r="AI1665" s="334" t="b">
        <f>IF(AA1665="gaz z sieci",AC1665*'lista, wskaźniki'!$D$21)</f>
        <v>0</v>
      </c>
      <c r="AJ1665" s="272">
        <f>IF(AA1665="węgiel",AB1665*'lista, wskaźniki'!$D$20, IF('Sektor mieszkaniowy'!AA1665="drewno",'Sektor mieszkaniowy'!AB1665*'lista, wskaźniki'!$D$22,IF('Sektor mieszkaniowy'!AA1665="pellet",AB1665*'lista, wskaźniki'!$D$23,IF('Sektor mieszkaniowy'!AA1665="gaz z sieci",AB1665*'lista, wskaźniki'!$D$21,IF('Sektor mieszkaniowy'!AA1665="olej opałowy",'Sektor mieszkaniowy'!AB1665*'lista, wskaźniki'!$D$24)))))</f>
        <v>0</v>
      </c>
      <c r="AK1665" s="1111"/>
      <c r="AL1665" s="954"/>
      <c r="AM1665" s="20">
        <f>IF(AA1665="węgiel",AF1665*1/3.6*'lista, wskaźniki'!$F$20,IF(AA1665="drewno",AF1665*1/3.6*'lista, wskaźniki'!$F$22,IF(AA1665="pellet",AF1665*1/3.6*'lista, wskaźniki'!$F$23,IF(AA1665="gaz z sieci",AF1665*1/3.6*'lista, wskaźniki'!$F$21,IF(AA1665="olej opałowy",AF1665*1/3.6*'lista, wskaźniki'!$F$24,0)))))</f>
        <v>0</v>
      </c>
      <c r="AN1665" s="20">
        <f>IF(AA1665="węgiel",AF1665*'lista, wskaźniki'!$E$42,IF(AA1665="drewno",AF1665*'lista, wskaźniki'!$G$42,IF(AA1665="pellet",AF1665*'lista, wskaźniki'!$H$42,IF(AA1665="gaz z sieci",AF1665*'lista, wskaźniki'!$F$42,IF(AA1665="olej opałowy",AF1665*'lista, wskaźniki'!$I$42,0)))))</f>
        <v>0</v>
      </c>
      <c r="AO1665" s="20">
        <f>IF(AA1665="węgiel",AF1665*'lista, wskaźniki'!$E$43,IF(AA1665="drewno",AF1665*'lista, wskaźniki'!$G$43,IF(AA1665="pellet",AF1665*'lista, wskaźniki'!$H$43,IF(AA1665="gaz z sieci",AF1665*'lista, wskaźniki'!$F$43,IF(AA1665="olej opałowy",AF1665*'lista, wskaźniki'!$I$43,0)))))</f>
        <v>0</v>
      </c>
      <c r="AP1665" s="20">
        <f>IF(AA1665="węgiel",AF1665*'lista, wskaźniki'!$E$44,IF(AA1665="drewno",AF1665*'lista, wskaźniki'!$G$44,IF(AA1665="pellet",AF1665*'lista, wskaźniki'!$H$44,IF(AA1665="gaz z sieci",AF1665*'lista, wskaźniki'!$F$44,IF(AA1665="olej opałowy",AF1665*'lista, wskaźniki'!$I$44,0)))))</f>
        <v>0</v>
      </c>
      <c r="AQ1665" s="20" t="b">
        <f>IF(Z1665="gaz",AH1665*1/3.6*'lista, wskaźniki'!$F$21,IF(Z1665="energia elektryczna",AH1665*1/3.6*'lista, wskaźniki'!$F$26))</f>
        <v>0</v>
      </c>
      <c r="AR1665" s="20" t="b">
        <f>IF(Z1665="gaz",AH1665*'lista, wskaźniki'!$F$42,IF(Z1665="energia elektryczna",AH1665*0))</f>
        <v>0</v>
      </c>
      <c r="AS1665" s="20" t="b">
        <f>IF(Z1665="gaz",AH1665*'lista, wskaźniki'!$F$43,IF(Z1665="energia elektryczna",AH1665*0))</f>
        <v>0</v>
      </c>
      <c r="AT1665" s="20" t="b">
        <f>IF(Z1665="gaz",AH1665*'lista, wskaźniki'!$F$44,IF(Z1665="energia elektryczna",AH1665*0))</f>
        <v>0</v>
      </c>
      <c r="AU1665" s="20">
        <f>AI1665*1/3.6*'lista, wskaźniki'!$F$21</f>
        <v>0</v>
      </c>
      <c r="AV1665" s="20">
        <f>AI1665*'lista, wskaźniki'!$F$42</f>
        <v>0</v>
      </c>
      <c r="AW1665" s="20">
        <f>AI1665*'lista, wskaźniki'!$F$43</f>
        <v>0</v>
      </c>
      <c r="AX1665" s="20">
        <f>AI1665*'lista, wskaźniki'!$F$44</f>
        <v>0</v>
      </c>
      <c r="AY1665" s="20">
        <f>AK1665*'lista, wskaźniki'!$F$26</f>
        <v>0</v>
      </c>
      <c r="AZ1665" s="20">
        <f t="shared" si="729"/>
        <v>0</v>
      </c>
      <c r="BA1665" s="20">
        <f t="shared" si="730"/>
        <v>0</v>
      </c>
      <c r="BB1665" s="20">
        <f t="shared" si="731"/>
        <v>0</v>
      </c>
      <c r="BC1665" s="20">
        <f t="shared" si="732"/>
        <v>0</v>
      </c>
      <c r="BD1665" s="954"/>
      <c r="BE1665" s="954"/>
      <c r="BF1665" s="954"/>
      <c r="BG1665" s="954"/>
      <c r="BH1665" s="83"/>
      <c r="BI1665" s="954"/>
      <c r="BJ1665" s="83"/>
      <c r="BK1665" s="954"/>
      <c r="BL1665" s="83"/>
      <c r="BM1665" s="83"/>
      <c r="BN1665" s="83"/>
      <c r="BO1665" s="83"/>
      <c r="BP1665" s="83"/>
      <c r="BQ1665" s="83"/>
      <c r="BR1665" s="83"/>
      <c r="BS1665" s="1105"/>
      <c r="BT1665" s="1105"/>
      <c r="BU1665" s="1105"/>
      <c r="BV1665" s="1105"/>
      <c r="BW1665" s="1105"/>
      <c r="BX1665" s="1105"/>
      <c r="BY1665" s="1108"/>
      <c r="CA1665" s="365" t="b">
        <f t="shared" si="733"/>
        <v>0</v>
      </c>
      <c r="CB1665" s="365" t="b">
        <f t="shared" si="734"/>
        <v>0</v>
      </c>
      <c r="CC1665" s="365">
        <f t="shared" si="735"/>
        <v>0</v>
      </c>
      <c r="CD1665" s="365" t="b">
        <f t="shared" si="736"/>
        <v>0</v>
      </c>
      <c r="CE1665" s="365" t="b">
        <f t="shared" si="737"/>
        <v>0</v>
      </c>
      <c r="CF1665" s="365" t="b">
        <f t="shared" si="738"/>
        <v>0</v>
      </c>
      <c r="CG1665" s="365" t="b">
        <f t="shared" si="739"/>
        <v>0</v>
      </c>
      <c r="CH1665" s="365" t="b">
        <f t="shared" si="740"/>
        <v>0</v>
      </c>
      <c r="CI1665" s="72" t="b">
        <f t="shared" si="741"/>
        <v>0</v>
      </c>
      <c r="CJ1665" s="72" t="b">
        <f t="shared" si="742"/>
        <v>0</v>
      </c>
      <c r="CK1665" s="72">
        <f t="shared" si="743"/>
        <v>0</v>
      </c>
      <c r="CL1665" s="72">
        <f t="shared" si="744"/>
        <v>0</v>
      </c>
      <c r="CM1665" s="72" t="b">
        <f t="shared" si="745"/>
        <v>0</v>
      </c>
      <c r="CN1665" s="72" t="b">
        <f t="shared" si="746"/>
        <v>0</v>
      </c>
      <c r="CP1665" s="13">
        <f t="shared" si="747"/>
        <v>0</v>
      </c>
      <c r="CQ1665" s="13" t="b">
        <f t="shared" si="748"/>
        <v>0</v>
      </c>
      <c r="CR1665" s="13" t="b">
        <f t="shared" si="749"/>
        <v>0</v>
      </c>
      <c r="CS1665" s="13" t="b">
        <f t="shared" si="755"/>
        <v>0</v>
      </c>
      <c r="CT1665" s="13" t="b">
        <f t="shared" si="754"/>
        <v>0</v>
      </c>
      <c r="CU1665" s="13" t="b">
        <f t="shared" si="756"/>
        <v>0</v>
      </c>
      <c r="CV1665" s="13" t="b">
        <f t="shared" si="750"/>
        <v>0</v>
      </c>
      <c r="CW1665" s="13" t="b">
        <f t="shared" si="751"/>
        <v>0</v>
      </c>
      <c r="CX1665" s="13" t="b">
        <f t="shared" si="752"/>
        <v>0</v>
      </c>
      <c r="CY1665" s="13" t="b">
        <f t="shared" si="753"/>
        <v>0</v>
      </c>
    </row>
    <row r="1666" spans="1:103" ht="15" thickBot="1">
      <c r="A1666" s="932"/>
      <c r="B1666" s="954"/>
      <c r="C1666" s="954"/>
      <c r="D1666" s="954"/>
      <c r="E1666" s="954"/>
      <c r="F1666" s="954"/>
      <c r="G1666" s="954"/>
      <c r="H1666" s="954"/>
      <c r="I1666" s="954"/>
      <c r="J1666" s="954"/>
      <c r="K1666" s="954"/>
      <c r="L1666" s="954"/>
      <c r="M1666" s="954"/>
      <c r="N1666" s="954"/>
      <c r="O1666" s="954"/>
      <c r="P1666" s="954"/>
      <c r="Q1666" s="941"/>
      <c r="R1666" s="954"/>
      <c r="S1666" s="954"/>
      <c r="T1666" s="954"/>
      <c r="U1666" s="954"/>
      <c r="V1666" s="954"/>
      <c r="W1666" s="83"/>
      <c r="X1666" s="83"/>
      <c r="Y1666" s="83"/>
      <c r="Z1666" s="83"/>
      <c r="AA1666" s="83" t="s">
        <v>38</v>
      </c>
      <c r="AB1666" s="84"/>
      <c r="AC1666" s="84"/>
      <c r="AD1666" s="83"/>
      <c r="AE1666" s="954"/>
      <c r="AF1666" s="334">
        <f t="shared" si="757"/>
        <v>0</v>
      </c>
      <c r="AG1666" s="272">
        <f>IF(R1666="kompletna",Q1666*J1666*0.0036*'lista, wskaźniki'!$F$13, IF(R1666="częściowa",Q1666*J1666*0.0036*'lista, wskaźniki'!$F$14, IF(R1666="brak",Q1666*J1666*0.0036*'lista, wskaźniki'!$F$15,)))</f>
        <v>0</v>
      </c>
      <c r="AH1666" s="334">
        <f>IF(Y1666="inne",K1666*'lista, wskaźniki'!$E$35,IF(Y1666="to samo źródło",0,IF(Y1666=0,0)))</f>
        <v>0</v>
      </c>
      <c r="AI1666" s="334">
        <f>IF(AA1666="gaz z sieci",AC1666*'lista, wskaźniki'!$D$21)</f>
        <v>0</v>
      </c>
      <c r="AJ1666" s="272">
        <f>IF(AA1666="węgiel",AB1666*'lista, wskaźniki'!$D$20, IF('Sektor mieszkaniowy'!AA1666="drewno",'Sektor mieszkaniowy'!AB1666*'lista, wskaźniki'!$D$22,IF('Sektor mieszkaniowy'!AA1666="pellet",AB1666*'lista, wskaźniki'!$D$23,IF('Sektor mieszkaniowy'!AA1666="gaz z sieci",AB1666*'lista, wskaźniki'!$D$21,IF('Sektor mieszkaniowy'!AA1666="olej opałowy",'Sektor mieszkaniowy'!AB1666*'lista, wskaźniki'!$D$24)))))</f>
        <v>0</v>
      </c>
      <c r="AK1666" s="1111"/>
      <c r="AL1666" s="954"/>
      <c r="AM1666" s="20">
        <f>IF(AA1666="węgiel",AF1666*1/3.6*'lista, wskaźniki'!$F$20,IF(AA1666="drewno",AF1666*1/3.6*'lista, wskaźniki'!$F$22,IF(AA1666="pellet",AF1666*1/3.6*'lista, wskaźniki'!$F$23,IF(AA1666="gaz z sieci",AF1666*1/3.6*'lista, wskaźniki'!$F$21,IF(AA1666="olej opałowy",AF1666*1/3.6*'lista, wskaźniki'!$F$24,0)))))</f>
        <v>0</v>
      </c>
      <c r="AN1666" s="20">
        <f>IF(AA1666="węgiel",AF1666*'lista, wskaźniki'!$E$42,IF(AA1666="drewno",AF1666*'lista, wskaźniki'!$G$42,IF(AA1666="pellet",AF1666*'lista, wskaźniki'!$H$42,IF(AA1666="gaz z sieci",AF1666*'lista, wskaźniki'!$F$42,IF(AA1666="olej opałowy",AF1666*'lista, wskaźniki'!$I$42,0)))))</f>
        <v>0</v>
      </c>
      <c r="AO1666" s="20">
        <f>IF(AA1666="węgiel",AF1666*'lista, wskaźniki'!$E$43,IF(AA1666="drewno",AF1666*'lista, wskaźniki'!$G$43,IF(AA1666="pellet",AF1666*'lista, wskaźniki'!$H$43,IF(AA1666="gaz z sieci",AF1666*'lista, wskaźniki'!$F$43,IF(AA1666="olej opałowy",AF1666*'lista, wskaźniki'!$I$43,0)))))</f>
        <v>0</v>
      </c>
      <c r="AP1666" s="20">
        <f>IF(AA1666="węgiel",AF1666*'lista, wskaźniki'!$E$44,IF(AA1666="drewno",AF1666*'lista, wskaźniki'!$G$44,IF(AA1666="pellet",AF1666*'lista, wskaźniki'!$H$44,IF(AA1666="gaz z sieci",AF1666*'lista, wskaźniki'!$F$44,IF(AA1666="olej opałowy",AF1666*'lista, wskaźniki'!$I$44,0)))))</f>
        <v>0</v>
      </c>
      <c r="AQ1666" s="20" t="b">
        <f>IF(Z1666="gaz",AH1666*1/3.6*'lista, wskaźniki'!$F$21,IF(Z1666="energia elektryczna",AH1666*1/3.6*'lista, wskaźniki'!$F$26))</f>
        <v>0</v>
      </c>
      <c r="AR1666" s="20" t="b">
        <f>IF(Z1666="gaz",AH1666*'lista, wskaźniki'!$F$42,IF(Z1666="energia elektryczna",AH1666*0))</f>
        <v>0</v>
      </c>
      <c r="AS1666" s="20" t="b">
        <f>IF(Z1666="gaz",AH1666*'lista, wskaźniki'!$F$43,IF(Z1666="energia elektryczna",AH1666*0))</f>
        <v>0</v>
      </c>
      <c r="AT1666" s="20" t="b">
        <f>IF(Z1666="gaz",AH1666*'lista, wskaźniki'!$F$44,IF(Z1666="energia elektryczna",AH1666*0))</f>
        <v>0</v>
      </c>
      <c r="AU1666" s="20">
        <f>AI1666*1/3.6*'lista, wskaźniki'!$F$21</f>
        <v>0</v>
      </c>
      <c r="AV1666" s="20">
        <f>AI1666*'lista, wskaźniki'!$F$42</f>
        <v>0</v>
      </c>
      <c r="AW1666" s="20">
        <f>AI1666*'lista, wskaźniki'!$F$43</f>
        <v>0</v>
      </c>
      <c r="AX1666" s="20">
        <f>AI1666*'lista, wskaźniki'!$F$44</f>
        <v>0</v>
      </c>
      <c r="AY1666" s="20">
        <f>AK1666*'lista, wskaźniki'!$F$26</f>
        <v>0</v>
      </c>
      <c r="AZ1666" s="20">
        <f t="shared" si="729"/>
        <v>0</v>
      </c>
      <c r="BA1666" s="20">
        <f t="shared" si="730"/>
        <v>0</v>
      </c>
      <c r="BB1666" s="20">
        <f t="shared" si="731"/>
        <v>0</v>
      </c>
      <c r="BC1666" s="20">
        <f t="shared" si="732"/>
        <v>0</v>
      </c>
      <c r="BD1666" s="954"/>
      <c r="BE1666" s="954"/>
      <c r="BF1666" s="954"/>
      <c r="BG1666" s="954"/>
      <c r="BH1666" s="83"/>
      <c r="BI1666" s="954"/>
      <c r="BJ1666" s="83"/>
      <c r="BK1666" s="954"/>
      <c r="BL1666" s="83"/>
      <c r="BM1666" s="83"/>
      <c r="BN1666" s="83"/>
      <c r="BO1666" s="83"/>
      <c r="BP1666" s="83"/>
      <c r="BQ1666" s="83"/>
      <c r="BR1666" s="83"/>
      <c r="BS1666" s="1105"/>
      <c r="BT1666" s="1105"/>
      <c r="BU1666" s="1105"/>
      <c r="BV1666" s="1105"/>
      <c r="BW1666" s="1105"/>
      <c r="BX1666" s="1105"/>
      <c r="BY1666" s="1108"/>
      <c r="CA1666" s="365" t="b">
        <f t="shared" si="733"/>
        <v>0</v>
      </c>
      <c r="CB1666" s="365" t="b">
        <f t="shared" si="734"/>
        <v>0</v>
      </c>
      <c r="CC1666" s="365" t="b">
        <f t="shared" si="735"/>
        <v>0</v>
      </c>
      <c r="CD1666" s="365">
        <f t="shared" si="736"/>
        <v>0</v>
      </c>
      <c r="CE1666" s="365" t="b">
        <f t="shared" si="737"/>
        <v>0</v>
      </c>
      <c r="CF1666" s="365" t="b">
        <f t="shared" si="738"/>
        <v>0</v>
      </c>
      <c r="CG1666" s="365" t="b">
        <f t="shared" si="739"/>
        <v>0</v>
      </c>
      <c r="CH1666" s="365">
        <f t="shared" si="740"/>
        <v>0</v>
      </c>
      <c r="CI1666" s="72" t="b">
        <f t="shared" si="741"/>
        <v>0</v>
      </c>
      <c r="CJ1666" s="72" t="b">
        <f t="shared" si="742"/>
        <v>0</v>
      </c>
      <c r="CK1666" s="72" t="b">
        <f t="shared" si="743"/>
        <v>0</v>
      </c>
      <c r="CL1666" s="72">
        <f t="shared" si="744"/>
        <v>0</v>
      </c>
      <c r="CM1666" s="72" t="b">
        <f t="shared" si="745"/>
        <v>0</v>
      </c>
      <c r="CN1666" s="72" t="b">
        <f t="shared" si="746"/>
        <v>0</v>
      </c>
      <c r="CP1666" s="13">
        <f t="shared" si="747"/>
        <v>0</v>
      </c>
      <c r="CQ1666" s="13" t="b">
        <f t="shared" si="748"/>
        <v>0</v>
      </c>
      <c r="CR1666" s="13" t="b">
        <f t="shared" si="749"/>
        <v>0</v>
      </c>
      <c r="CS1666" s="13" t="b">
        <f t="shared" si="755"/>
        <v>0</v>
      </c>
      <c r="CT1666" s="13" t="b">
        <f t="shared" si="754"/>
        <v>0</v>
      </c>
      <c r="CU1666" s="13" t="b">
        <f t="shared" si="756"/>
        <v>0</v>
      </c>
      <c r="CV1666" s="13" t="b">
        <f t="shared" si="750"/>
        <v>0</v>
      </c>
      <c r="CW1666" s="13" t="b">
        <f t="shared" si="751"/>
        <v>0</v>
      </c>
      <c r="CX1666" s="13" t="b">
        <f t="shared" si="752"/>
        <v>0</v>
      </c>
      <c r="CY1666" s="13" t="b">
        <f t="shared" si="753"/>
        <v>0</v>
      </c>
    </row>
    <row r="1667" spans="1:103" ht="15" thickBot="1">
      <c r="A1667" s="933"/>
      <c r="B1667" s="955"/>
      <c r="C1667" s="955"/>
      <c r="D1667" s="955"/>
      <c r="E1667" s="955"/>
      <c r="F1667" s="955"/>
      <c r="G1667" s="955"/>
      <c r="H1667" s="955"/>
      <c r="I1667" s="955"/>
      <c r="J1667" s="955"/>
      <c r="K1667" s="955"/>
      <c r="L1667" s="955"/>
      <c r="M1667" s="955"/>
      <c r="N1667" s="955"/>
      <c r="O1667" s="955"/>
      <c r="P1667" s="955"/>
      <c r="Q1667" s="942"/>
      <c r="R1667" s="955"/>
      <c r="S1667" s="955"/>
      <c r="T1667" s="955"/>
      <c r="U1667" s="955"/>
      <c r="V1667" s="955"/>
      <c r="W1667" s="85"/>
      <c r="X1667" s="85"/>
      <c r="Y1667" s="85"/>
      <c r="Z1667" s="85"/>
      <c r="AA1667" s="85" t="s">
        <v>37</v>
      </c>
      <c r="AB1667" s="86"/>
      <c r="AC1667" s="86"/>
      <c r="AD1667" s="85"/>
      <c r="AE1667" s="955"/>
      <c r="AF1667" s="334">
        <f t="shared" si="757"/>
        <v>0</v>
      </c>
      <c r="AG1667" s="272">
        <f>IF(R1667="kompletna",Q1667*J1667*0.0036*'lista, wskaźniki'!$F$13, IF(R1667="częściowa",Q1667*J1667*0.0036*'lista, wskaźniki'!$F$14, IF(R1667="brak",Q1667*J1667*0.0036*'lista, wskaźniki'!$F$15,)))</f>
        <v>0</v>
      </c>
      <c r="AH1667" s="334">
        <f>IF(Y1667="inne",K1667*'lista, wskaźniki'!$E$35,IF(Y1667="to samo źródło",0,IF(Y1667=0,0)))</f>
        <v>0</v>
      </c>
      <c r="AI1667" s="334" t="b">
        <f>IF(AA1667="gaz z sieci",AC1667*'lista, wskaźniki'!$D$21)</f>
        <v>0</v>
      </c>
      <c r="AJ1667" s="272">
        <f>IF(AA1667="węgiel",AB1667*'lista, wskaźniki'!$D$20, IF('Sektor mieszkaniowy'!AA1667="drewno",'Sektor mieszkaniowy'!AB1667*'lista, wskaźniki'!$D$22,IF('Sektor mieszkaniowy'!AA1667="pellet",AB1667*'lista, wskaźniki'!$D$23,IF('Sektor mieszkaniowy'!AA1667="gaz z sieci",AB1667*'lista, wskaźniki'!$D$21,IF('Sektor mieszkaniowy'!AA1667="olej opałowy",'Sektor mieszkaniowy'!AB1667*'lista, wskaźniki'!$D$24)))))</f>
        <v>0</v>
      </c>
      <c r="AK1667" s="1112"/>
      <c r="AL1667" s="955"/>
      <c r="AM1667" s="20">
        <f>IF(AA1667="węgiel",AF1667*1/3.6*'lista, wskaźniki'!$F$20,IF(AA1667="drewno",AF1667*1/3.6*'lista, wskaźniki'!$F$22,IF(AA1667="pellet",AF1667*1/3.6*'lista, wskaźniki'!$F$23,IF(AA1667="gaz z sieci",AF1667*1/3.6*'lista, wskaźniki'!$F$21,IF(AA1667="olej opałowy",AF1667*1/3.6*'lista, wskaźniki'!$F$24,0)))))</f>
        <v>0</v>
      </c>
      <c r="AN1667" s="20">
        <f>IF(AA1667="węgiel",AF1667*'lista, wskaźniki'!$E$42,IF(AA1667="drewno",AF1667*'lista, wskaźniki'!$G$42,IF(AA1667="pellet",AF1667*'lista, wskaźniki'!$H$42,IF(AA1667="gaz z sieci",AF1667*'lista, wskaźniki'!$F$42,IF(AA1667="olej opałowy",AF1667*'lista, wskaźniki'!$I$42,0)))))</f>
        <v>0</v>
      </c>
      <c r="AO1667" s="20">
        <f>IF(AA1667="węgiel",AF1667*'lista, wskaźniki'!$E$43,IF(AA1667="drewno",AF1667*'lista, wskaźniki'!$G$43,IF(AA1667="pellet",AF1667*'lista, wskaźniki'!$H$43,IF(AA1667="gaz z sieci",AF1667*'lista, wskaźniki'!$F$43,IF(AA1667="olej opałowy",AF1667*'lista, wskaźniki'!$I$43,0)))))</f>
        <v>0</v>
      </c>
      <c r="AP1667" s="20">
        <f>IF(AA1667="węgiel",AF1667*'lista, wskaźniki'!$E$44,IF(AA1667="drewno",AF1667*'lista, wskaźniki'!$G$44,IF(AA1667="pellet",AF1667*'lista, wskaźniki'!$H$44,IF(AA1667="gaz z sieci",AF1667*'lista, wskaźniki'!$F$44,IF(AA1667="olej opałowy",AF1667*'lista, wskaźniki'!$I$44,0)))))</f>
        <v>0</v>
      </c>
      <c r="AQ1667" s="20" t="b">
        <f>IF(Z1667="gaz",AH1667*1/3.6*'lista, wskaźniki'!$F$21,IF(Z1667="energia elektryczna",AH1667*1/3.6*'lista, wskaźniki'!$F$26))</f>
        <v>0</v>
      </c>
      <c r="AR1667" s="20" t="b">
        <f>IF(Z1667="gaz",AH1667*'lista, wskaźniki'!$F$42,IF(Z1667="energia elektryczna",AH1667*0))</f>
        <v>0</v>
      </c>
      <c r="AS1667" s="20" t="b">
        <f>IF(Z1667="gaz",AH1667*'lista, wskaźniki'!$F$43,IF(Z1667="energia elektryczna",AH1667*0))</f>
        <v>0</v>
      </c>
      <c r="AT1667" s="20" t="b">
        <f>IF(Z1667="gaz",AH1667*'lista, wskaźniki'!$F$44,IF(Z1667="energia elektryczna",AH1667*0))</f>
        <v>0</v>
      </c>
      <c r="AU1667" s="20">
        <f>AI1667*1/3.6*'lista, wskaźniki'!$F$21</f>
        <v>0</v>
      </c>
      <c r="AV1667" s="20">
        <f>AI1667*'lista, wskaźniki'!$F$42</f>
        <v>0</v>
      </c>
      <c r="AW1667" s="20">
        <f>AI1667*'lista, wskaźniki'!$F$43</f>
        <v>0</v>
      </c>
      <c r="AX1667" s="20">
        <f>AI1667*'lista, wskaźniki'!$F$44</f>
        <v>0</v>
      </c>
      <c r="AY1667" s="20">
        <f>AK1667*'lista, wskaźniki'!$F$26</f>
        <v>0</v>
      </c>
      <c r="AZ1667" s="20">
        <f t="shared" si="729"/>
        <v>0</v>
      </c>
      <c r="BA1667" s="20">
        <f t="shared" si="730"/>
        <v>0</v>
      </c>
      <c r="BB1667" s="20">
        <f t="shared" si="731"/>
        <v>0</v>
      </c>
      <c r="BC1667" s="20">
        <f t="shared" si="732"/>
        <v>0</v>
      </c>
      <c r="BD1667" s="955"/>
      <c r="BE1667" s="955"/>
      <c r="BF1667" s="955"/>
      <c r="BG1667" s="955"/>
      <c r="BH1667" s="85"/>
      <c r="BI1667" s="955"/>
      <c r="BJ1667" s="85"/>
      <c r="BK1667" s="955"/>
      <c r="BL1667" s="85"/>
      <c r="BM1667" s="85"/>
      <c r="BN1667" s="85"/>
      <c r="BO1667" s="85"/>
      <c r="BP1667" s="85"/>
      <c r="BQ1667" s="85"/>
      <c r="BR1667" s="85"/>
      <c r="BS1667" s="1106"/>
      <c r="BT1667" s="1106"/>
      <c r="BU1667" s="1106"/>
      <c r="BV1667" s="1106"/>
      <c r="BW1667" s="1106"/>
      <c r="BX1667" s="1106"/>
      <c r="BY1667" s="1109"/>
      <c r="CA1667" s="365" t="b">
        <f t="shared" si="733"/>
        <v>0</v>
      </c>
      <c r="CB1667" s="365" t="b">
        <f t="shared" si="734"/>
        <v>0</v>
      </c>
      <c r="CC1667" s="365" t="b">
        <f t="shared" si="735"/>
        <v>0</v>
      </c>
      <c r="CD1667" s="365" t="b">
        <f t="shared" si="736"/>
        <v>0</v>
      </c>
      <c r="CE1667" s="365">
        <f t="shared" si="737"/>
        <v>0</v>
      </c>
      <c r="CF1667" s="365" t="b">
        <f t="shared" si="738"/>
        <v>0</v>
      </c>
      <c r="CG1667" s="365" t="b">
        <f t="shared" si="739"/>
        <v>0</v>
      </c>
      <c r="CH1667" s="365" t="b">
        <f t="shared" si="740"/>
        <v>0</v>
      </c>
      <c r="CI1667" s="72" t="b">
        <f t="shared" si="741"/>
        <v>0</v>
      </c>
      <c r="CJ1667" s="72" t="b">
        <f t="shared" si="742"/>
        <v>0</v>
      </c>
      <c r="CK1667" s="72" t="b">
        <f t="shared" si="743"/>
        <v>0</v>
      </c>
      <c r="CL1667" s="72">
        <f t="shared" si="744"/>
        <v>0</v>
      </c>
      <c r="CM1667" s="72">
        <f t="shared" si="745"/>
        <v>0</v>
      </c>
      <c r="CN1667" s="72" t="b">
        <f t="shared" si="746"/>
        <v>0</v>
      </c>
      <c r="CP1667" s="13">
        <f t="shared" si="747"/>
        <v>0</v>
      </c>
      <c r="CQ1667" s="13" t="b">
        <f t="shared" si="748"/>
        <v>0</v>
      </c>
      <c r="CR1667" s="13" t="b">
        <f t="shared" si="749"/>
        <v>0</v>
      </c>
      <c r="CS1667" s="13" t="b">
        <f t="shared" si="755"/>
        <v>0</v>
      </c>
      <c r="CT1667" s="13" t="b">
        <f t="shared" si="754"/>
        <v>0</v>
      </c>
      <c r="CU1667" s="13" t="b">
        <f t="shared" si="756"/>
        <v>0</v>
      </c>
      <c r="CV1667" s="13" t="b">
        <f t="shared" si="750"/>
        <v>0</v>
      </c>
      <c r="CW1667" s="13" t="b">
        <f t="shared" si="751"/>
        <v>0</v>
      </c>
      <c r="CX1667" s="13" t="b">
        <f t="shared" si="752"/>
        <v>0</v>
      </c>
      <c r="CY1667" s="13" t="b">
        <f t="shared" si="753"/>
        <v>0</v>
      </c>
    </row>
    <row r="1668" spans="1:103" ht="15" thickBot="1">
      <c r="A1668" s="931">
        <v>334</v>
      </c>
      <c r="B1668" s="953" t="s">
        <v>215</v>
      </c>
      <c r="C1668" s="953"/>
      <c r="D1668" s="953" t="s">
        <v>1</v>
      </c>
      <c r="E1668" s="953" t="s">
        <v>5</v>
      </c>
      <c r="F1668" s="953"/>
      <c r="G1668" s="953"/>
      <c r="H1668" s="953"/>
      <c r="I1668" s="953" t="s">
        <v>10</v>
      </c>
      <c r="J1668" s="953">
        <v>80</v>
      </c>
      <c r="K1668" s="953">
        <v>4</v>
      </c>
      <c r="L1668" s="953" t="s">
        <v>16</v>
      </c>
      <c r="M1668" s="953"/>
      <c r="N1668" s="953" t="s">
        <v>16</v>
      </c>
      <c r="O1668" s="953"/>
      <c r="P1668" s="953" t="s">
        <v>17</v>
      </c>
      <c r="Q1668" s="940">
        <f>IF(I1668="&lt;1966",'lista, wskaźniki'!$G$4,IF(I1668="1967-1985",'lista, wskaźniki'!$G$5,IF(I1668="1986-1992",'lista, wskaźniki'!$G$6,IF(I1668="1993-1996",'lista, wskaźniki'!$G$7,IF(I1668="&gt;1997",'lista, wskaźniki'!$G$8,IF(I1668=0,'lista, wskaźniki'!$G$4))))))</f>
        <v>290</v>
      </c>
      <c r="R1668" s="953" t="s">
        <v>23</v>
      </c>
      <c r="S1668" s="953" t="s">
        <v>27</v>
      </c>
      <c r="T1668" s="953">
        <v>15</v>
      </c>
      <c r="U1668" s="953"/>
      <c r="V1668" s="953"/>
      <c r="W1668" s="81" t="s">
        <v>35</v>
      </c>
      <c r="X1668" s="81" t="s">
        <v>39</v>
      </c>
      <c r="Y1668" s="81" t="s">
        <v>42</v>
      </c>
      <c r="Z1668" s="81"/>
      <c r="AA1668" s="81" t="s">
        <v>35</v>
      </c>
      <c r="AB1668" s="82">
        <f>ROUND(AD1668/'lista, wskaźniki'!$A$130,0)</f>
        <v>2</v>
      </c>
      <c r="AC1668" s="82"/>
      <c r="AD1668" s="81">
        <v>1500</v>
      </c>
      <c r="AE1668" s="953">
        <v>12</v>
      </c>
      <c r="AF1668" s="334">
        <f t="shared" si="757"/>
        <v>56.037999999999997</v>
      </c>
      <c r="AG1668" s="272">
        <f>IF(R1668="kompletna",Q1668*J1668*0.0036*'lista, wskaźniki'!$F$13, IF(R1668="częściowa",Q1668*J1668*0.0036*'lista, wskaźniki'!$F$14, IF(R1668="brak",Q1668*J1668*0.0036*'lista, wskaźniki'!$F$15,)))</f>
        <v>66.816000000000003</v>
      </c>
      <c r="AH1668" s="334">
        <f>IF(Y1668="inne",K1668*'lista, wskaźniki'!$E$35,IF(Y1668="to samo źródło",0,IF(Y1668=0,0)))</f>
        <v>0</v>
      </c>
      <c r="AI1668" s="334" t="b">
        <f>IF(AA1668="gaz z sieci",AC1668*'lista, wskaźniki'!$D$21)</f>
        <v>0</v>
      </c>
      <c r="AJ1668" s="272">
        <f>IF(AA1668="węgiel",AB1668*'lista, wskaźniki'!$D$20, IF('Sektor mieszkaniowy'!AA1668="drewno",'Sektor mieszkaniowy'!AB1668*'lista, wskaźniki'!$D$22,IF('Sektor mieszkaniowy'!AA1668="pellet",AB1668*'lista, wskaźniki'!$D$23,IF('Sektor mieszkaniowy'!AA1668="gaz z sieci",AB1668*'lista, wskaźniki'!$D$21,IF('Sektor mieszkaniowy'!AA1668="olej opałowy",'Sektor mieszkaniowy'!AB1668*'lista, wskaźniki'!$D$24)))))</f>
        <v>45.26</v>
      </c>
      <c r="AK1668" s="1110">
        <f>AL1668/'lista, wskaźniki'!$A$127</f>
        <v>3.0769230769230771</v>
      </c>
      <c r="AL1668" s="953">
        <v>2000</v>
      </c>
      <c r="AM1668" s="20">
        <f>IF(AA1668="węgiel",AF1668*1/3.6*'lista, wskaźniki'!$F$20,IF(AA1668="drewno",AF1668*1/3.6*'lista, wskaźniki'!$F$22,IF(AA1668="pellet",AF1668*1/3.6*'lista, wskaźniki'!$F$23,IF(AA1668="gaz z sieci",AF1668*1/3.6*'lista, wskaźniki'!$F$21,IF(AA1668="olej opałowy",AF1668*1/3.6*'lista, wskaźniki'!$F$24,0)))))</f>
        <v>5.3084797399999992</v>
      </c>
      <c r="AN1668" s="20">
        <f>IF(AA1668="węgiel",AF1668*'lista, wskaźniki'!$E$42,IF(AA1668="drewno",AF1668*'lista, wskaźniki'!$G$42,IF(AA1668="pellet",AF1668*'lista, wskaźniki'!$H$42,IF(AA1668="gaz z sieci",AF1668*'lista, wskaźniki'!$F$42,IF(AA1668="olej opałowy",AF1668*'lista, wskaźniki'!$I$42,0)))))</f>
        <v>2.1294440000000001E-2</v>
      </c>
      <c r="AO1668" s="20">
        <f>IF(AA1668="węgiel",AF1668*'lista, wskaźniki'!$E$43,IF(AA1668="drewno",AF1668*'lista, wskaźniki'!$G$43,IF(AA1668="pellet",AF1668*'lista, wskaźniki'!$H$43,IF(AA1668="gaz z sieci",AF1668*'lista, wskaźniki'!$F$43,IF(AA1668="olej opałowy",AF1668*'lista, wskaźniki'!$I$43,0)))))</f>
        <v>2.0173679999999999E-2</v>
      </c>
      <c r="AP1668" s="20">
        <f>IF(AA1668="węgiel",AF1668*'lista, wskaźniki'!$E$44,IF(AA1668="drewno",AF1668*'lista, wskaźniki'!$G$44,IF(AA1668="pellet",AF1668*'lista, wskaźniki'!$H$44,IF(AA1668="gaz z sieci",AF1668*'lista, wskaźniki'!$F$44,IF(AA1668="olej opałowy",AF1668*'lista, wskaźniki'!$I$44,0)))))</f>
        <v>1.513026E-5</v>
      </c>
      <c r="AQ1668" s="20" t="b">
        <f>IF(Z1668="gaz",AH1668*1/3.6*'lista, wskaźniki'!$F$21,IF(Z1668="energia elektryczna",AH1668*1/3.6*'lista, wskaźniki'!$F$26))</f>
        <v>0</v>
      </c>
      <c r="AR1668" s="20" t="b">
        <f>IF(Z1668="gaz",AH1668*'lista, wskaźniki'!$F$42,IF(Z1668="energia elektryczna",AH1668*0))</f>
        <v>0</v>
      </c>
      <c r="AS1668" s="20" t="b">
        <f>IF(Z1668="gaz",AH1668*'lista, wskaźniki'!$F$43,IF(Z1668="energia elektryczna",AH1668*0))</f>
        <v>0</v>
      </c>
      <c r="AT1668" s="20" t="b">
        <f>IF(Z1668="gaz",AH1668*'lista, wskaźniki'!$F$44,IF(Z1668="energia elektryczna",AH1668*0))</f>
        <v>0</v>
      </c>
      <c r="AU1668" s="20">
        <f>AI1668*1/3.6*'lista, wskaźniki'!$F$21</f>
        <v>0</v>
      </c>
      <c r="AV1668" s="20">
        <f>AI1668*'lista, wskaźniki'!$F$42</f>
        <v>0</v>
      </c>
      <c r="AW1668" s="20">
        <f>AI1668*'lista, wskaźniki'!$F$43</f>
        <v>0</v>
      </c>
      <c r="AX1668" s="20">
        <f>AI1668*'lista, wskaźniki'!$F$44</f>
        <v>0</v>
      </c>
      <c r="AY1668" s="20">
        <f>AK1668*'lista, wskaźniki'!$F$26</f>
        <v>2.7384615384615385</v>
      </c>
      <c r="AZ1668" s="20">
        <f t="shared" ref="AZ1668:AZ1731" si="758">AM1668+AQ1668+AU1668+AY1668</f>
        <v>8.0469412784615386</v>
      </c>
      <c r="BA1668" s="20">
        <f t="shared" ref="BA1668:BA1731" si="759">AN1668+AR1668+AV1668</f>
        <v>2.1294440000000001E-2</v>
      </c>
      <c r="BB1668" s="20">
        <f t="shared" ref="BB1668:BB1731" si="760">AO1668+AS1668+AW1668</f>
        <v>2.0173679999999999E-2</v>
      </c>
      <c r="BC1668" s="20">
        <f t="shared" ref="BC1668:BC1731" si="761">AP1668+AT1668+AX1668</f>
        <v>1.513026E-5</v>
      </c>
      <c r="BD1668" s="953" t="s">
        <v>17</v>
      </c>
      <c r="BE1668" s="953" t="s">
        <v>17</v>
      </c>
      <c r="BF1668" s="953" t="s">
        <v>17</v>
      </c>
      <c r="BG1668" s="953" t="s">
        <v>17</v>
      </c>
      <c r="BH1668" s="81"/>
      <c r="BI1668" s="953" t="s">
        <v>16</v>
      </c>
      <c r="BJ1668" s="81" t="s">
        <v>52</v>
      </c>
      <c r="BK1668" s="953" t="s">
        <v>17</v>
      </c>
      <c r="BL1668" s="81"/>
      <c r="BM1668" s="81"/>
      <c r="BN1668" s="81"/>
      <c r="BO1668" s="81" t="s">
        <v>57</v>
      </c>
      <c r="BP1668" s="81" t="s">
        <v>52</v>
      </c>
      <c r="BQ1668" s="81"/>
      <c r="BR1668" s="81"/>
      <c r="BS1668" s="1104"/>
      <c r="BT1668" s="1104"/>
      <c r="BU1668" s="1104"/>
      <c r="BV1668" s="1104"/>
      <c r="BW1668" s="1104"/>
      <c r="BX1668" s="1104"/>
      <c r="BY1668" s="1107"/>
      <c r="CA1668" s="365">
        <f t="shared" ref="CA1668:CA1731" si="762">IF(AA1668="węgiel",AF1668)</f>
        <v>56.037999999999997</v>
      </c>
      <c r="CB1668" s="365" t="b">
        <f t="shared" ref="CB1668:CB1731" si="763">IF(AA1668="drewno",AF1668)</f>
        <v>0</v>
      </c>
      <c r="CC1668" s="365" t="b">
        <f t="shared" ref="CC1668:CC1731" si="764">IF(AA1668="pellet",AF1668)</f>
        <v>0</v>
      </c>
      <c r="CD1668" s="365" t="b">
        <f t="shared" ref="CD1668:CD1731" si="765">IF(AA1668="gaz z sieci",AF1668)</f>
        <v>0</v>
      </c>
      <c r="CE1668" s="365" t="b">
        <f t="shared" ref="CE1668:CE1731" si="766">IF(AA1668="olej opałowy",AF1668)</f>
        <v>0</v>
      </c>
      <c r="CF1668" s="365" t="b">
        <f t="shared" ref="CF1668:CF1731" si="767">IF(Z1668="gaz",AH1668)</f>
        <v>0</v>
      </c>
      <c r="CG1668" s="365" t="b">
        <f t="shared" ref="CG1668:CG1731" si="768">IF(Z1668="energia elektryczna",AH1668)</f>
        <v>0</v>
      </c>
      <c r="CH1668" s="365" t="b">
        <f t="shared" ref="CH1668:CH1731" si="769">IF(AA1668="gaz z sieci",AI1668)</f>
        <v>0</v>
      </c>
      <c r="CI1668" s="72">
        <f t="shared" ref="CI1668:CI1731" si="770">CA1668</f>
        <v>56.037999999999997</v>
      </c>
      <c r="CJ1668" s="72" t="b">
        <f t="shared" ref="CJ1668:CJ1731" si="771">CB1668</f>
        <v>0</v>
      </c>
      <c r="CK1668" s="72" t="b">
        <f t="shared" ref="CK1668:CK1731" si="772">CC1668</f>
        <v>0</v>
      </c>
      <c r="CL1668" s="72">
        <f t="shared" ref="CL1668:CL1731" si="773">CD1668+CF1668</f>
        <v>0</v>
      </c>
      <c r="CM1668" s="72" t="b">
        <f t="shared" ref="CM1668:CM1731" si="774">CE1668</f>
        <v>0</v>
      </c>
      <c r="CN1668" s="72" t="b">
        <f t="shared" ref="CN1668:CN1731" si="775">CG1668</f>
        <v>0</v>
      </c>
      <c r="CP1668" s="13">
        <f t="shared" ref="CP1668:CP1731" si="776">IF(I1668="&lt;1966",J1668,IF(I1668&lt;1966,J1668))</f>
        <v>80</v>
      </c>
      <c r="CQ1668" s="13">
        <f t="shared" ref="CQ1668:CQ1731" si="777">IF(R1668="kompletna",CP1668,IF(R1668="częściowa",0.5*CP1668,IF(R1668="brak",0*CP1668)))</f>
        <v>40</v>
      </c>
      <c r="CR1668" s="13" t="b">
        <f t="shared" ref="CR1668:CR1731" si="778">IF(I1668="1967-1985",J1668)</f>
        <v>0</v>
      </c>
      <c r="CS1668" s="13">
        <f t="shared" si="755"/>
        <v>0</v>
      </c>
      <c r="CT1668" s="13" t="b">
        <f t="shared" si="754"/>
        <v>0</v>
      </c>
      <c r="CU1668" s="13">
        <f t="shared" si="756"/>
        <v>0</v>
      </c>
      <c r="CV1668" s="13" t="b">
        <f t="shared" ref="CV1668:CV1731" si="779">IF(I1668="1993-1996",J1668)</f>
        <v>0</v>
      </c>
      <c r="CW1668" s="13">
        <f t="shared" ref="CW1668:CW1731" si="780">IF(R1668="kompletna",CV1668,IF(R1668="częściowa",0.5*CV1668,IF(R1668="brak",0*CV1668)))</f>
        <v>0</v>
      </c>
      <c r="CX1668" s="13" t="b">
        <f t="shared" ref="CX1668:CX1731" si="781">IF(I1668="&gt;1997",J1668)</f>
        <v>0</v>
      </c>
      <c r="CY1668" s="13">
        <f t="shared" ref="CY1668:CY1731" si="782">IF(R1668="kompletna",CX1668,IF(R1668="częściowa",0.5*CX1668,IF(R1668="brak",0*CX1668)))</f>
        <v>0</v>
      </c>
    </row>
    <row r="1669" spans="1:103" ht="15" thickBot="1">
      <c r="A1669" s="932"/>
      <c r="B1669" s="954"/>
      <c r="C1669" s="954"/>
      <c r="D1669" s="954"/>
      <c r="E1669" s="954"/>
      <c r="F1669" s="954"/>
      <c r="G1669" s="954"/>
      <c r="H1669" s="954"/>
      <c r="I1669" s="954"/>
      <c r="J1669" s="954"/>
      <c r="K1669" s="954"/>
      <c r="L1669" s="954"/>
      <c r="M1669" s="954"/>
      <c r="N1669" s="954"/>
      <c r="O1669" s="954"/>
      <c r="P1669" s="954"/>
      <c r="Q1669" s="941"/>
      <c r="R1669" s="954"/>
      <c r="S1669" s="954"/>
      <c r="T1669" s="954"/>
      <c r="U1669" s="954"/>
      <c r="V1669" s="954"/>
      <c r="W1669" s="20" t="s">
        <v>36</v>
      </c>
      <c r="X1669" s="83"/>
      <c r="Y1669" s="83"/>
      <c r="Z1669" s="83"/>
      <c r="AA1669" s="83" t="s">
        <v>36</v>
      </c>
      <c r="AB1669" s="84">
        <f>ROUND(AD1669/'lista, wskaźniki'!$A$133,0)</f>
        <v>7</v>
      </c>
      <c r="AC1669" s="84"/>
      <c r="AD1669" s="83">
        <v>2000</v>
      </c>
      <c r="AE1669" s="954"/>
      <c r="AF1669" s="334">
        <f t="shared" si="757"/>
        <v>88.009999999999991</v>
      </c>
      <c r="AG1669" s="272">
        <v>66.819999999999993</v>
      </c>
      <c r="AH1669" s="334">
        <f>IF(Y1669="inne",K1669*'lista, wskaźniki'!$E$35,IF(Y1669="to samo źródło",0,IF(Y1669=0,0)))</f>
        <v>0</v>
      </c>
      <c r="AI1669" s="334" t="b">
        <f>IF(AA1669="gaz z sieci",AC1669*'lista, wskaźniki'!$D$21)</f>
        <v>0</v>
      </c>
      <c r="AJ1669" s="272">
        <f>IF(AA1669="węgiel",AB1669*'lista, wskaźniki'!$D$20, IF('Sektor mieszkaniowy'!AA1669="drewno",'Sektor mieszkaniowy'!AB1669*'lista, wskaźniki'!$D$22,IF('Sektor mieszkaniowy'!AA1669="pellet",AB1669*'lista, wskaźniki'!$D$23,IF('Sektor mieszkaniowy'!AA1669="gaz z sieci",AB1669*'lista, wskaźniki'!$D$21,IF('Sektor mieszkaniowy'!AA1669="olej opałowy",'Sektor mieszkaniowy'!AB1669*'lista, wskaźniki'!$D$24)))))</f>
        <v>109.2</v>
      </c>
      <c r="AK1669" s="1111"/>
      <c r="AL1669" s="954"/>
      <c r="AM1669" s="20">
        <f>IF(AA1669="węgiel",AF1669*1/3.6*'lista, wskaźniki'!$F$20,IF(AA1669="drewno",AF1669*1/3.6*'lista, wskaźniki'!$F$22,IF(AA1669="pellet",AF1669*1/3.6*'lista, wskaźniki'!$F$23,IF(AA1669="gaz z sieci",AF1669*1/3.6*'lista, wskaźniki'!$F$21,IF(AA1669="olej opałowy",AF1669*1/3.6*'lista, wskaźniki'!$F$24,0)))))</f>
        <v>0</v>
      </c>
      <c r="AN1669" s="20">
        <f>IF(AA1669="węgiel",AF1669*'lista, wskaźniki'!$E$42,IF(AA1669="drewno",AF1669*'lista, wskaźniki'!$G$42,IF(AA1669="pellet",AF1669*'lista, wskaźniki'!$H$42,IF(AA1669="gaz z sieci",AF1669*'lista, wskaźniki'!$F$42,IF(AA1669="olej opałowy",AF1669*'lista, wskaźniki'!$I$42,0)))))</f>
        <v>7.1288099999999993E-2</v>
      </c>
      <c r="AO1669" s="20">
        <f>IF(AA1669="węgiel",AF1669*'lista, wskaźniki'!$E$43,IF(AA1669="drewno",AF1669*'lista, wskaźniki'!$G$43,IF(AA1669="pellet",AF1669*'lista, wskaźniki'!$H$43,IF(AA1669="gaz z sieci",AF1669*'lista, wskaźniki'!$F$43,IF(AA1669="olej opałowy",AF1669*'lista, wskaźniki'!$I$43,0)))))</f>
        <v>7.1288099999999993E-2</v>
      </c>
      <c r="AP1669" s="20">
        <f>IF(AA1669="węgiel",AF1669*'lista, wskaźniki'!$E$44,IF(AA1669="drewno",AF1669*'lista, wskaźniki'!$G$44,IF(AA1669="pellet",AF1669*'lista, wskaźniki'!$H$44,IF(AA1669="gaz z sieci",AF1669*'lista, wskaźniki'!$F$44,IF(AA1669="olej opałowy",AF1669*'lista, wskaźniki'!$I$44,0)))))</f>
        <v>2.2002499999999998E-5</v>
      </c>
      <c r="AQ1669" s="20" t="b">
        <f>IF(Z1669="gaz",AH1669*1/3.6*'lista, wskaźniki'!$F$21,IF(Z1669="energia elektryczna",AH1669*1/3.6*'lista, wskaźniki'!$F$26))</f>
        <v>0</v>
      </c>
      <c r="AR1669" s="20" t="b">
        <f>IF(Z1669="gaz",AH1669*'lista, wskaźniki'!$F$42,IF(Z1669="energia elektryczna",AH1669*0))</f>
        <v>0</v>
      </c>
      <c r="AS1669" s="20" t="b">
        <f>IF(Z1669="gaz",AH1669*'lista, wskaźniki'!$F$43,IF(Z1669="energia elektryczna",AH1669*0))</f>
        <v>0</v>
      </c>
      <c r="AT1669" s="20" t="b">
        <f>IF(Z1669="gaz",AH1669*'lista, wskaźniki'!$F$44,IF(Z1669="energia elektryczna",AH1669*0))</f>
        <v>0</v>
      </c>
      <c r="AU1669" s="20">
        <f>AI1669*1/3.6*'lista, wskaźniki'!$F$21</f>
        <v>0</v>
      </c>
      <c r="AV1669" s="20">
        <f>AI1669*'lista, wskaźniki'!$F$42</f>
        <v>0</v>
      </c>
      <c r="AW1669" s="20">
        <f>AI1669*'lista, wskaźniki'!$F$43</f>
        <v>0</v>
      </c>
      <c r="AX1669" s="20">
        <f>AI1669*'lista, wskaźniki'!$F$44</f>
        <v>0</v>
      </c>
      <c r="AY1669" s="20">
        <f>AK1669*'lista, wskaźniki'!$F$26</f>
        <v>0</v>
      </c>
      <c r="AZ1669" s="20">
        <f t="shared" si="758"/>
        <v>0</v>
      </c>
      <c r="BA1669" s="20">
        <f t="shared" si="759"/>
        <v>7.1288099999999993E-2</v>
      </c>
      <c r="BB1669" s="20">
        <f t="shared" si="760"/>
        <v>7.1288099999999993E-2</v>
      </c>
      <c r="BC1669" s="20">
        <f t="shared" si="761"/>
        <v>2.2002499999999998E-5</v>
      </c>
      <c r="BD1669" s="954"/>
      <c r="BE1669" s="954"/>
      <c r="BF1669" s="954"/>
      <c r="BG1669" s="954"/>
      <c r="BH1669" s="83"/>
      <c r="BI1669" s="954"/>
      <c r="BJ1669" s="83"/>
      <c r="BK1669" s="954"/>
      <c r="BL1669" s="83"/>
      <c r="BM1669" s="83"/>
      <c r="BN1669" s="83"/>
      <c r="BO1669" s="83"/>
      <c r="BP1669" s="83"/>
      <c r="BQ1669" s="83"/>
      <c r="BR1669" s="83"/>
      <c r="BS1669" s="1105"/>
      <c r="BT1669" s="1105"/>
      <c r="BU1669" s="1105"/>
      <c r="BV1669" s="1105"/>
      <c r="BW1669" s="1105"/>
      <c r="BX1669" s="1105"/>
      <c r="BY1669" s="1108"/>
      <c r="CA1669" s="365" t="b">
        <f t="shared" si="762"/>
        <v>0</v>
      </c>
      <c r="CB1669" s="365">
        <f t="shared" si="763"/>
        <v>88.009999999999991</v>
      </c>
      <c r="CC1669" s="365" t="b">
        <f t="shared" si="764"/>
        <v>0</v>
      </c>
      <c r="CD1669" s="365" t="b">
        <f t="shared" si="765"/>
        <v>0</v>
      </c>
      <c r="CE1669" s="365" t="b">
        <f t="shared" si="766"/>
        <v>0</v>
      </c>
      <c r="CF1669" s="365" t="b">
        <f t="shared" si="767"/>
        <v>0</v>
      </c>
      <c r="CG1669" s="365" t="b">
        <f t="shared" si="768"/>
        <v>0</v>
      </c>
      <c r="CH1669" s="365" t="b">
        <f t="shared" si="769"/>
        <v>0</v>
      </c>
      <c r="CI1669" s="72" t="b">
        <f t="shared" si="770"/>
        <v>0</v>
      </c>
      <c r="CJ1669" s="72">
        <f t="shared" si="771"/>
        <v>88.009999999999991</v>
      </c>
      <c r="CK1669" s="72" t="b">
        <f t="shared" si="772"/>
        <v>0</v>
      </c>
      <c r="CL1669" s="72">
        <f t="shared" si="773"/>
        <v>0</v>
      </c>
      <c r="CM1669" s="72" t="b">
        <f t="shared" si="774"/>
        <v>0</v>
      </c>
      <c r="CN1669" s="72" t="b">
        <f t="shared" si="775"/>
        <v>0</v>
      </c>
      <c r="CP1669" s="13">
        <f t="shared" si="776"/>
        <v>0</v>
      </c>
      <c r="CQ1669" s="13" t="b">
        <f t="shared" si="777"/>
        <v>0</v>
      </c>
      <c r="CR1669" s="13" t="b">
        <f t="shared" si="778"/>
        <v>0</v>
      </c>
      <c r="CS1669" s="13" t="b">
        <f t="shared" si="755"/>
        <v>0</v>
      </c>
      <c r="CT1669" s="13" t="b">
        <f t="shared" ref="CT1669:CT1732" si="783">IF(I1669="1986-1992",J1669)</f>
        <v>0</v>
      </c>
      <c r="CU1669" s="13" t="b">
        <f t="shared" si="756"/>
        <v>0</v>
      </c>
      <c r="CV1669" s="13" t="b">
        <f t="shared" si="779"/>
        <v>0</v>
      </c>
      <c r="CW1669" s="13" t="b">
        <f t="shared" si="780"/>
        <v>0</v>
      </c>
      <c r="CX1669" s="13" t="b">
        <f t="shared" si="781"/>
        <v>0</v>
      </c>
      <c r="CY1669" s="13" t="b">
        <f t="shared" si="782"/>
        <v>0</v>
      </c>
    </row>
    <row r="1670" spans="1:103" ht="15" thickBot="1">
      <c r="A1670" s="932"/>
      <c r="B1670" s="954"/>
      <c r="C1670" s="954"/>
      <c r="D1670" s="954"/>
      <c r="E1670" s="954"/>
      <c r="F1670" s="954"/>
      <c r="G1670" s="954"/>
      <c r="H1670" s="954"/>
      <c r="I1670" s="954"/>
      <c r="J1670" s="954"/>
      <c r="K1670" s="954"/>
      <c r="L1670" s="954"/>
      <c r="M1670" s="954"/>
      <c r="N1670" s="954"/>
      <c r="O1670" s="954"/>
      <c r="P1670" s="954"/>
      <c r="Q1670" s="941"/>
      <c r="R1670" s="954"/>
      <c r="S1670" s="954"/>
      <c r="T1670" s="954"/>
      <c r="U1670" s="954"/>
      <c r="V1670" s="954"/>
      <c r="W1670" s="83"/>
      <c r="X1670" s="83"/>
      <c r="Y1670" s="83"/>
      <c r="Z1670" s="83"/>
      <c r="AA1670" s="83" t="s">
        <v>50</v>
      </c>
      <c r="AB1670" s="84"/>
      <c r="AC1670" s="84"/>
      <c r="AD1670" s="83"/>
      <c r="AE1670" s="954"/>
      <c r="AF1670" s="334">
        <f t="shared" si="757"/>
        <v>0</v>
      </c>
      <c r="AG1670" s="272">
        <f>IF(R1670="kompletna",Q1670*J1670*0.0036*'lista, wskaźniki'!$F$13, IF(R1670="częściowa",Q1670*J1670*0.0036*'lista, wskaźniki'!$F$14, IF(R1670="brak",Q1670*J1670*0.0036*'lista, wskaźniki'!$F$15,)))</f>
        <v>0</v>
      </c>
      <c r="AH1670" s="334">
        <f>IF(Y1670="inne",K1670*'lista, wskaźniki'!$E$35,IF(Y1670="to samo źródło",0,IF(Y1670=0,0)))</f>
        <v>0</v>
      </c>
      <c r="AI1670" s="334" t="b">
        <f>IF(AA1670="gaz z sieci",AC1670*'lista, wskaźniki'!$D$21)</f>
        <v>0</v>
      </c>
      <c r="AJ1670" s="272">
        <f>IF(AA1670="węgiel",AB1670*'lista, wskaźniki'!$D$20, IF('Sektor mieszkaniowy'!AA1670="drewno",'Sektor mieszkaniowy'!AB1670*'lista, wskaźniki'!$D$22,IF('Sektor mieszkaniowy'!AA1670="pellet",AB1670*'lista, wskaźniki'!$D$23,IF('Sektor mieszkaniowy'!AA1670="gaz z sieci",AB1670*'lista, wskaźniki'!$D$21,IF('Sektor mieszkaniowy'!AA1670="olej opałowy",'Sektor mieszkaniowy'!AB1670*'lista, wskaźniki'!$D$24)))))</f>
        <v>0</v>
      </c>
      <c r="AK1670" s="1111"/>
      <c r="AL1670" s="954"/>
      <c r="AM1670" s="20">
        <f>IF(AA1670="węgiel",AF1670*1/3.6*'lista, wskaźniki'!$F$20,IF(AA1670="drewno",AF1670*1/3.6*'lista, wskaźniki'!$F$22,IF(AA1670="pellet",AF1670*1/3.6*'lista, wskaźniki'!$F$23,IF(AA1670="gaz z sieci",AF1670*1/3.6*'lista, wskaźniki'!$F$21,IF(AA1670="olej opałowy",AF1670*1/3.6*'lista, wskaźniki'!$F$24,0)))))</f>
        <v>0</v>
      </c>
      <c r="AN1670" s="20">
        <f>IF(AA1670="węgiel",AF1670*'lista, wskaźniki'!$E$42,IF(AA1670="drewno",AF1670*'lista, wskaźniki'!$G$42,IF(AA1670="pellet",AF1670*'lista, wskaźniki'!$H$42,IF(AA1670="gaz z sieci",AF1670*'lista, wskaźniki'!$F$42,IF(AA1670="olej opałowy",AF1670*'lista, wskaźniki'!$I$42,0)))))</f>
        <v>0</v>
      </c>
      <c r="AO1670" s="20">
        <f>IF(AA1670="węgiel",AF1670*'lista, wskaźniki'!$E$43,IF(AA1670="drewno",AF1670*'lista, wskaźniki'!$G$43,IF(AA1670="pellet",AF1670*'lista, wskaźniki'!$H$43,IF(AA1670="gaz z sieci",AF1670*'lista, wskaźniki'!$F$43,IF(AA1670="olej opałowy",AF1670*'lista, wskaźniki'!$I$43,0)))))</f>
        <v>0</v>
      </c>
      <c r="AP1670" s="20">
        <f>IF(AA1670="węgiel",AF1670*'lista, wskaźniki'!$E$44,IF(AA1670="drewno",AF1670*'lista, wskaźniki'!$G$44,IF(AA1670="pellet",AF1670*'lista, wskaźniki'!$H$44,IF(AA1670="gaz z sieci",AF1670*'lista, wskaźniki'!$F$44,IF(AA1670="olej opałowy",AF1670*'lista, wskaźniki'!$I$44,0)))))</f>
        <v>0</v>
      </c>
      <c r="AQ1670" s="20" t="b">
        <f>IF(Z1670="gaz",AH1670*1/3.6*'lista, wskaźniki'!$F$21,IF(Z1670="energia elektryczna",AH1670*1/3.6*'lista, wskaźniki'!$F$26))</f>
        <v>0</v>
      </c>
      <c r="AR1670" s="20" t="b">
        <f>IF(Z1670="gaz",AH1670*'lista, wskaźniki'!$F$42,IF(Z1670="energia elektryczna",AH1670*0))</f>
        <v>0</v>
      </c>
      <c r="AS1670" s="20" t="b">
        <f>IF(Z1670="gaz",AH1670*'lista, wskaźniki'!$F$43,IF(Z1670="energia elektryczna",AH1670*0))</f>
        <v>0</v>
      </c>
      <c r="AT1670" s="20" t="b">
        <f>IF(Z1670="gaz",AH1670*'lista, wskaźniki'!$F$44,IF(Z1670="energia elektryczna",AH1670*0))</f>
        <v>0</v>
      </c>
      <c r="AU1670" s="20">
        <f>AI1670*1/3.6*'lista, wskaźniki'!$F$21</f>
        <v>0</v>
      </c>
      <c r="AV1670" s="20">
        <f>AI1670*'lista, wskaźniki'!$F$42</f>
        <v>0</v>
      </c>
      <c r="AW1670" s="20">
        <f>AI1670*'lista, wskaźniki'!$F$43</f>
        <v>0</v>
      </c>
      <c r="AX1670" s="20">
        <f>AI1670*'lista, wskaźniki'!$F$44</f>
        <v>0</v>
      </c>
      <c r="AY1670" s="20">
        <f>AK1670*'lista, wskaźniki'!$F$26</f>
        <v>0</v>
      </c>
      <c r="AZ1670" s="20">
        <f t="shared" si="758"/>
        <v>0</v>
      </c>
      <c r="BA1670" s="20">
        <f t="shared" si="759"/>
        <v>0</v>
      </c>
      <c r="BB1670" s="20">
        <f t="shared" si="760"/>
        <v>0</v>
      </c>
      <c r="BC1670" s="20">
        <f t="shared" si="761"/>
        <v>0</v>
      </c>
      <c r="BD1670" s="954"/>
      <c r="BE1670" s="954"/>
      <c r="BF1670" s="954"/>
      <c r="BG1670" s="954"/>
      <c r="BH1670" s="83"/>
      <c r="BI1670" s="954"/>
      <c r="BJ1670" s="83"/>
      <c r="BK1670" s="954"/>
      <c r="BL1670" s="83"/>
      <c r="BM1670" s="83"/>
      <c r="BN1670" s="83"/>
      <c r="BO1670" s="83"/>
      <c r="BP1670" s="83"/>
      <c r="BQ1670" s="83"/>
      <c r="BR1670" s="83"/>
      <c r="BS1670" s="1105"/>
      <c r="BT1670" s="1105"/>
      <c r="BU1670" s="1105"/>
      <c r="BV1670" s="1105"/>
      <c r="BW1670" s="1105"/>
      <c r="BX1670" s="1105"/>
      <c r="BY1670" s="1108"/>
      <c r="CA1670" s="365" t="b">
        <f t="shared" si="762"/>
        <v>0</v>
      </c>
      <c r="CB1670" s="365" t="b">
        <f t="shared" si="763"/>
        <v>0</v>
      </c>
      <c r="CC1670" s="365">
        <f t="shared" si="764"/>
        <v>0</v>
      </c>
      <c r="CD1670" s="365" t="b">
        <f t="shared" si="765"/>
        <v>0</v>
      </c>
      <c r="CE1670" s="365" t="b">
        <f t="shared" si="766"/>
        <v>0</v>
      </c>
      <c r="CF1670" s="365" t="b">
        <f t="shared" si="767"/>
        <v>0</v>
      </c>
      <c r="CG1670" s="365" t="b">
        <f t="shared" si="768"/>
        <v>0</v>
      </c>
      <c r="CH1670" s="365" t="b">
        <f t="shared" si="769"/>
        <v>0</v>
      </c>
      <c r="CI1670" s="72" t="b">
        <f t="shared" si="770"/>
        <v>0</v>
      </c>
      <c r="CJ1670" s="72" t="b">
        <f t="shared" si="771"/>
        <v>0</v>
      </c>
      <c r="CK1670" s="72">
        <f t="shared" si="772"/>
        <v>0</v>
      </c>
      <c r="CL1670" s="72">
        <f t="shared" si="773"/>
        <v>0</v>
      </c>
      <c r="CM1670" s="72" t="b">
        <f t="shared" si="774"/>
        <v>0</v>
      </c>
      <c r="CN1670" s="72" t="b">
        <f t="shared" si="775"/>
        <v>0</v>
      </c>
      <c r="CP1670" s="13">
        <f t="shared" si="776"/>
        <v>0</v>
      </c>
      <c r="CQ1670" s="13" t="b">
        <f t="shared" si="777"/>
        <v>0</v>
      </c>
      <c r="CR1670" s="13" t="b">
        <f t="shared" si="778"/>
        <v>0</v>
      </c>
      <c r="CS1670" s="13" t="b">
        <f t="shared" si="755"/>
        <v>0</v>
      </c>
      <c r="CT1670" s="13" t="b">
        <f t="shared" si="783"/>
        <v>0</v>
      </c>
      <c r="CU1670" s="13" t="b">
        <f t="shared" si="756"/>
        <v>0</v>
      </c>
      <c r="CV1670" s="13" t="b">
        <f t="shared" si="779"/>
        <v>0</v>
      </c>
      <c r="CW1670" s="13" t="b">
        <f t="shared" si="780"/>
        <v>0</v>
      </c>
      <c r="CX1670" s="13" t="b">
        <f t="shared" si="781"/>
        <v>0</v>
      </c>
      <c r="CY1670" s="13" t="b">
        <f t="shared" si="782"/>
        <v>0</v>
      </c>
    </row>
    <row r="1671" spans="1:103" ht="15" thickBot="1">
      <c r="A1671" s="932"/>
      <c r="B1671" s="954"/>
      <c r="C1671" s="954"/>
      <c r="D1671" s="954"/>
      <c r="E1671" s="954"/>
      <c r="F1671" s="954"/>
      <c r="G1671" s="954"/>
      <c r="H1671" s="954"/>
      <c r="I1671" s="954"/>
      <c r="J1671" s="954"/>
      <c r="K1671" s="954"/>
      <c r="L1671" s="954"/>
      <c r="M1671" s="954"/>
      <c r="N1671" s="954"/>
      <c r="O1671" s="954"/>
      <c r="P1671" s="954"/>
      <c r="Q1671" s="941"/>
      <c r="R1671" s="954"/>
      <c r="S1671" s="954"/>
      <c r="T1671" s="954"/>
      <c r="U1671" s="954"/>
      <c r="V1671" s="954"/>
      <c r="W1671" s="83"/>
      <c r="X1671" s="83"/>
      <c r="Y1671" s="83"/>
      <c r="Z1671" s="83"/>
      <c r="AA1671" s="83" t="s">
        <v>38</v>
      </c>
      <c r="AB1671" s="84"/>
      <c r="AC1671" s="84"/>
      <c r="AD1671" s="83"/>
      <c r="AE1671" s="954"/>
      <c r="AF1671" s="334">
        <f t="shared" si="757"/>
        <v>0</v>
      </c>
      <c r="AG1671" s="272">
        <f>IF(R1671="kompletna",Q1671*J1671*0.0036*'lista, wskaźniki'!$F$13, IF(R1671="częściowa",Q1671*J1671*0.0036*'lista, wskaźniki'!$F$14, IF(R1671="brak",Q1671*J1671*0.0036*'lista, wskaźniki'!$F$15,)))</f>
        <v>0</v>
      </c>
      <c r="AH1671" s="334">
        <f>IF(Y1671="inne",K1671*'lista, wskaźniki'!$E$35,IF(Y1671="to samo źródło",0,IF(Y1671=0,0)))</f>
        <v>0</v>
      </c>
      <c r="AI1671" s="334">
        <f>IF(AA1671="gaz z sieci",AC1671*'lista, wskaźniki'!$D$21)</f>
        <v>0</v>
      </c>
      <c r="AJ1671" s="272">
        <f>IF(AA1671="węgiel",AB1671*'lista, wskaźniki'!$D$20, IF('Sektor mieszkaniowy'!AA1671="drewno",'Sektor mieszkaniowy'!AB1671*'lista, wskaźniki'!$D$22,IF('Sektor mieszkaniowy'!AA1671="pellet",AB1671*'lista, wskaźniki'!$D$23,IF('Sektor mieszkaniowy'!AA1671="gaz z sieci",AB1671*'lista, wskaźniki'!$D$21,IF('Sektor mieszkaniowy'!AA1671="olej opałowy",'Sektor mieszkaniowy'!AB1671*'lista, wskaźniki'!$D$24)))))</f>
        <v>0</v>
      </c>
      <c r="AK1671" s="1111"/>
      <c r="AL1671" s="954"/>
      <c r="AM1671" s="20">
        <f>IF(AA1671="węgiel",AF1671*1/3.6*'lista, wskaźniki'!$F$20,IF(AA1671="drewno",AF1671*1/3.6*'lista, wskaźniki'!$F$22,IF(AA1671="pellet",AF1671*1/3.6*'lista, wskaźniki'!$F$23,IF(AA1671="gaz z sieci",AF1671*1/3.6*'lista, wskaźniki'!$F$21,IF(AA1671="olej opałowy",AF1671*1/3.6*'lista, wskaźniki'!$F$24,0)))))</f>
        <v>0</v>
      </c>
      <c r="AN1671" s="20">
        <f>IF(AA1671="węgiel",AF1671*'lista, wskaźniki'!$E$42,IF(AA1671="drewno",AF1671*'lista, wskaźniki'!$G$42,IF(AA1671="pellet",AF1671*'lista, wskaźniki'!$H$42,IF(AA1671="gaz z sieci",AF1671*'lista, wskaźniki'!$F$42,IF(AA1671="olej opałowy",AF1671*'lista, wskaźniki'!$I$42,0)))))</f>
        <v>0</v>
      </c>
      <c r="AO1671" s="20">
        <f>IF(AA1671="węgiel",AF1671*'lista, wskaźniki'!$E$43,IF(AA1671="drewno",AF1671*'lista, wskaźniki'!$G$43,IF(AA1671="pellet",AF1671*'lista, wskaźniki'!$H$43,IF(AA1671="gaz z sieci",AF1671*'lista, wskaźniki'!$F$43,IF(AA1671="olej opałowy",AF1671*'lista, wskaźniki'!$I$43,0)))))</f>
        <v>0</v>
      </c>
      <c r="AP1671" s="20">
        <f>IF(AA1671="węgiel",AF1671*'lista, wskaźniki'!$E$44,IF(AA1671="drewno",AF1671*'lista, wskaźniki'!$G$44,IF(AA1671="pellet",AF1671*'lista, wskaźniki'!$H$44,IF(AA1671="gaz z sieci",AF1671*'lista, wskaźniki'!$F$44,IF(AA1671="olej opałowy",AF1671*'lista, wskaźniki'!$I$44,0)))))</f>
        <v>0</v>
      </c>
      <c r="AQ1671" s="20" t="b">
        <f>IF(Z1671="gaz",AH1671*1/3.6*'lista, wskaźniki'!$F$21,IF(Z1671="energia elektryczna",AH1671*1/3.6*'lista, wskaźniki'!$F$26))</f>
        <v>0</v>
      </c>
      <c r="AR1671" s="20" t="b">
        <f>IF(Z1671="gaz",AH1671*'lista, wskaźniki'!$F$42,IF(Z1671="energia elektryczna",AH1671*0))</f>
        <v>0</v>
      </c>
      <c r="AS1671" s="20" t="b">
        <f>IF(Z1671="gaz",AH1671*'lista, wskaźniki'!$F$43,IF(Z1671="energia elektryczna",AH1671*0))</f>
        <v>0</v>
      </c>
      <c r="AT1671" s="20" t="b">
        <f>IF(Z1671="gaz",AH1671*'lista, wskaźniki'!$F$44,IF(Z1671="energia elektryczna",AH1671*0))</f>
        <v>0</v>
      </c>
      <c r="AU1671" s="20">
        <f>AI1671*1/3.6*'lista, wskaźniki'!$F$21</f>
        <v>0</v>
      </c>
      <c r="AV1671" s="20">
        <f>AI1671*'lista, wskaźniki'!$F$42</f>
        <v>0</v>
      </c>
      <c r="AW1671" s="20">
        <f>AI1671*'lista, wskaźniki'!$F$43</f>
        <v>0</v>
      </c>
      <c r="AX1671" s="20">
        <f>AI1671*'lista, wskaźniki'!$F$44</f>
        <v>0</v>
      </c>
      <c r="AY1671" s="20">
        <f>AK1671*'lista, wskaźniki'!$F$26</f>
        <v>0</v>
      </c>
      <c r="AZ1671" s="20">
        <f t="shared" si="758"/>
        <v>0</v>
      </c>
      <c r="BA1671" s="20">
        <f t="shared" si="759"/>
        <v>0</v>
      </c>
      <c r="BB1671" s="20">
        <f t="shared" si="760"/>
        <v>0</v>
      </c>
      <c r="BC1671" s="20">
        <f t="shared" si="761"/>
        <v>0</v>
      </c>
      <c r="BD1671" s="954"/>
      <c r="BE1671" s="954"/>
      <c r="BF1671" s="954"/>
      <c r="BG1671" s="954"/>
      <c r="BH1671" s="83"/>
      <c r="BI1671" s="954"/>
      <c r="BJ1671" s="83"/>
      <c r="BK1671" s="954"/>
      <c r="BL1671" s="83"/>
      <c r="BM1671" s="83"/>
      <c r="BN1671" s="83"/>
      <c r="BO1671" s="83"/>
      <c r="BP1671" s="83"/>
      <c r="BQ1671" s="83"/>
      <c r="BR1671" s="83"/>
      <c r="BS1671" s="1105"/>
      <c r="BT1671" s="1105"/>
      <c r="BU1671" s="1105"/>
      <c r="BV1671" s="1105"/>
      <c r="BW1671" s="1105"/>
      <c r="BX1671" s="1105"/>
      <c r="BY1671" s="1108"/>
      <c r="CA1671" s="365" t="b">
        <f t="shared" si="762"/>
        <v>0</v>
      </c>
      <c r="CB1671" s="365" t="b">
        <f t="shared" si="763"/>
        <v>0</v>
      </c>
      <c r="CC1671" s="365" t="b">
        <f t="shared" si="764"/>
        <v>0</v>
      </c>
      <c r="CD1671" s="365">
        <f t="shared" si="765"/>
        <v>0</v>
      </c>
      <c r="CE1671" s="365" t="b">
        <f t="shared" si="766"/>
        <v>0</v>
      </c>
      <c r="CF1671" s="365" t="b">
        <f t="shared" si="767"/>
        <v>0</v>
      </c>
      <c r="CG1671" s="365" t="b">
        <f t="shared" si="768"/>
        <v>0</v>
      </c>
      <c r="CH1671" s="365">
        <f t="shared" si="769"/>
        <v>0</v>
      </c>
      <c r="CI1671" s="72" t="b">
        <f t="shared" si="770"/>
        <v>0</v>
      </c>
      <c r="CJ1671" s="72" t="b">
        <f t="shared" si="771"/>
        <v>0</v>
      </c>
      <c r="CK1671" s="72" t="b">
        <f t="shared" si="772"/>
        <v>0</v>
      </c>
      <c r="CL1671" s="72">
        <f t="shared" si="773"/>
        <v>0</v>
      </c>
      <c r="CM1671" s="72" t="b">
        <f t="shared" si="774"/>
        <v>0</v>
      </c>
      <c r="CN1671" s="72" t="b">
        <f t="shared" si="775"/>
        <v>0</v>
      </c>
      <c r="CP1671" s="13">
        <f t="shared" si="776"/>
        <v>0</v>
      </c>
      <c r="CQ1671" s="13" t="b">
        <f t="shared" si="777"/>
        <v>0</v>
      </c>
      <c r="CR1671" s="13" t="b">
        <f t="shared" si="778"/>
        <v>0</v>
      </c>
      <c r="CS1671" s="13" t="b">
        <f t="shared" si="755"/>
        <v>0</v>
      </c>
      <c r="CT1671" s="13" t="b">
        <f t="shared" si="783"/>
        <v>0</v>
      </c>
      <c r="CU1671" s="13" t="b">
        <f t="shared" si="756"/>
        <v>0</v>
      </c>
      <c r="CV1671" s="13" t="b">
        <f t="shared" si="779"/>
        <v>0</v>
      </c>
      <c r="CW1671" s="13" t="b">
        <f t="shared" si="780"/>
        <v>0</v>
      </c>
      <c r="CX1671" s="13" t="b">
        <f t="shared" si="781"/>
        <v>0</v>
      </c>
      <c r="CY1671" s="13" t="b">
        <f t="shared" si="782"/>
        <v>0</v>
      </c>
    </row>
    <row r="1672" spans="1:103" ht="15" thickBot="1">
      <c r="A1672" s="933"/>
      <c r="B1672" s="955"/>
      <c r="C1672" s="955"/>
      <c r="D1672" s="955"/>
      <c r="E1672" s="955"/>
      <c r="F1672" s="955"/>
      <c r="G1672" s="955"/>
      <c r="H1672" s="955"/>
      <c r="I1672" s="955"/>
      <c r="J1672" s="955"/>
      <c r="K1672" s="955"/>
      <c r="L1672" s="955"/>
      <c r="M1672" s="955"/>
      <c r="N1672" s="955"/>
      <c r="O1672" s="955"/>
      <c r="P1672" s="955"/>
      <c r="Q1672" s="942"/>
      <c r="R1672" s="955"/>
      <c r="S1672" s="955"/>
      <c r="T1672" s="955"/>
      <c r="U1672" s="955"/>
      <c r="V1672" s="955"/>
      <c r="W1672" s="85"/>
      <c r="X1672" s="85"/>
      <c r="Y1672" s="85"/>
      <c r="Z1672" s="85"/>
      <c r="AA1672" s="85" t="s">
        <v>37</v>
      </c>
      <c r="AB1672" s="86"/>
      <c r="AC1672" s="86"/>
      <c r="AD1672" s="85"/>
      <c r="AE1672" s="955"/>
      <c r="AF1672" s="334">
        <f t="shared" si="757"/>
        <v>0</v>
      </c>
      <c r="AG1672" s="272">
        <f>IF(R1672="kompletna",Q1672*J1672*0.0036*'lista, wskaźniki'!$F$13, IF(R1672="częściowa",Q1672*J1672*0.0036*'lista, wskaźniki'!$F$14, IF(R1672="brak",Q1672*J1672*0.0036*'lista, wskaźniki'!$F$15,)))</f>
        <v>0</v>
      </c>
      <c r="AH1672" s="334">
        <f>IF(Y1672="inne",K1672*'lista, wskaźniki'!$E$35,IF(Y1672="to samo źródło",0,IF(Y1672=0,0)))</f>
        <v>0</v>
      </c>
      <c r="AI1672" s="334" t="b">
        <f>IF(AA1672="gaz z sieci",AC1672*'lista, wskaźniki'!$D$21)</f>
        <v>0</v>
      </c>
      <c r="AJ1672" s="272">
        <f>IF(AA1672="węgiel",AB1672*'lista, wskaźniki'!$D$20, IF('Sektor mieszkaniowy'!AA1672="drewno",'Sektor mieszkaniowy'!AB1672*'lista, wskaźniki'!$D$22,IF('Sektor mieszkaniowy'!AA1672="pellet",AB1672*'lista, wskaźniki'!$D$23,IF('Sektor mieszkaniowy'!AA1672="gaz z sieci",AB1672*'lista, wskaźniki'!$D$21,IF('Sektor mieszkaniowy'!AA1672="olej opałowy",'Sektor mieszkaniowy'!AB1672*'lista, wskaźniki'!$D$24)))))</f>
        <v>0</v>
      </c>
      <c r="AK1672" s="1112"/>
      <c r="AL1672" s="955"/>
      <c r="AM1672" s="20">
        <f>IF(AA1672="węgiel",AF1672*1/3.6*'lista, wskaźniki'!$F$20,IF(AA1672="drewno",AF1672*1/3.6*'lista, wskaźniki'!$F$22,IF(AA1672="pellet",AF1672*1/3.6*'lista, wskaźniki'!$F$23,IF(AA1672="gaz z sieci",AF1672*1/3.6*'lista, wskaźniki'!$F$21,IF(AA1672="olej opałowy",AF1672*1/3.6*'lista, wskaźniki'!$F$24,0)))))</f>
        <v>0</v>
      </c>
      <c r="AN1672" s="20">
        <f>IF(AA1672="węgiel",AF1672*'lista, wskaźniki'!$E$42,IF(AA1672="drewno",AF1672*'lista, wskaźniki'!$G$42,IF(AA1672="pellet",AF1672*'lista, wskaźniki'!$H$42,IF(AA1672="gaz z sieci",AF1672*'lista, wskaźniki'!$F$42,IF(AA1672="olej opałowy",AF1672*'lista, wskaźniki'!$I$42,0)))))</f>
        <v>0</v>
      </c>
      <c r="AO1672" s="20">
        <f>IF(AA1672="węgiel",AF1672*'lista, wskaźniki'!$E$43,IF(AA1672="drewno",AF1672*'lista, wskaźniki'!$G$43,IF(AA1672="pellet",AF1672*'lista, wskaźniki'!$H$43,IF(AA1672="gaz z sieci",AF1672*'lista, wskaźniki'!$F$43,IF(AA1672="olej opałowy",AF1672*'lista, wskaźniki'!$I$43,0)))))</f>
        <v>0</v>
      </c>
      <c r="AP1672" s="20">
        <f>IF(AA1672="węgiel",AF1672*'lista, wskaźniki'!$E$44,IF(AA1672="drewno",AF1672*'lista, wskaźniki'!$G$44,IF(AA1672="pellet",AF1672*'lista, wskaźniki'!$H$44,IF(AA1672="gaz z sieci",AF1672*'lista, wskaźniki'!$F$44,IF(AA1672="olej opałowy",AF1672*'lista, wskaźniki'!$I$44,0)))))</f>
        <v>0</v>
      </c>
      <c r="AQ1672" s="20" t="b">
        <f>IF(Z1672="gaz",AH1672*1/3.6*'lista, wskaźniki'!$F$21,IF(Z1672="energia elektryczna",AH1672*1/3.6*'lista, wskaźniki'!$F$26))</f>
        <v>0</v>
      </c>
      <c r="AR1672" s="20" t="b">
        <f>IF(Z1672="gaz",AH1672*'lista, wskaźniki'!$F$42,IF(Z1672="energia elektryczna",AH1672*0))</f>
        <v>0</v>
      </c>
      <c r="AS1672" s="20" t="b">
        <f>IF(Z1672="gaz",AH1672*'lista, wskaźniki'!$F$43,IF(Z1672="energia elektryczna",AH1672*0))</f>
        <v>0</v>
      </c>
      <c r="AT1672" s="20" t="b">
        <f>IF(Z1672="gaz",AH1672*'lista, wskaźniki'!$F$44,IF(Z1672="energia elektryczna",AH1672*0))</f>
        <v>0</v>
      </c>
      <c r="AU1672" s="20">
        <f>AI1672*1/3.6*'lista, wskaźniki'!$F$21</f>
        <v>0</v>
      </c>
      <c r="AV1672" s="20">
        <f>AI1672*'lista, wskaźniki'!$F$42</f>
        <v>0</v>
      </c>
      <c r="AW1672" s="20">
        <f>AI1672*'lista, wskaźniki'!$F$43</f>
        <v>0</v>
      </c>
      <c r="AX1672" s="20">
        <f>AI1672*'lista, wskaźniki'!$F$44</f>
        <v>0</v>
      </c>
      <c r="AY1672" s="20">
        <f>AK1672*'lista, wskaźniki'!$F$26</f>
        <v>0</v>
      </c>
      <c r="AZ1672" s="20">
        <f t="shared" si="758"/>
        <v>0</v>
      </c>
      <c r="BA1672" s="20">
        <f t="shared" si="759"/>
        <v>0</v>
      </c>
      <c r="BB1672" s="20">
        <f t="shared" si="760"/>
        <v>0</v>
      </c>
      <c r="BC1672" s="20">
        <f t="shared" si="761"/>
        <v>0</v>
      </c>
      <c r="BD1672" s="955"/>
      <c r="BE1672" s="955"/>
      <c r="BF1672" s="955"/>
      <c r="BG1672" s="955"/>
      <c r="BH1672" s="85"/>
      <c r="BI1672" s="955"/>
      <c r="BJ1672" s="85"/>
      <c r="BK1672" s="955"/>
      <c r="BL1672" s="85"/>
      <c r="BM1672" s="85"/>
      <c r="BN1672" s="85"/>
      <c r="BO1672" s="85"/>
      <c r="BP1672" s="85"/>
      <c r="BQ1672" s="85"/>
      <c r="BR1672" s="85"/>
      <c r="BS1672" s="1106"/>
      <c r="BT1672" s="1106"/>
      <c r="BU1672" s="1106"/>
      <c r="BV1672" s="1106"/>
      <c r="BW1672" s="1106"/>
      <c r="BX1672" s="1106"/>
      <c r="BY1672" s="1109"/>
      <c r="CA1672" s="365" t="b">
        <f t="shared" si="762"/>
        <v>0</v>
      </c>
      <c r="CB1672" s="365" t="b">
        <f t="shared" si="763"/>
        <v>0</v>
      </c>
      <c r="CC1672" s="365" t="b">
        <f t="shared" si="764"/>
        <v>0</v>
      </c>
      <c r="CD1672" s="365" t="b">
        <f t="shared" si="765"/>
        <v>0</v>
      </c>
      <c r="CE1672" s="365">
        <f t="shared" si="766"/>
        <v>0</v>
      </c>
      <c r="CF1672" s="365" t="b">
        <f t="shared" si="767"/>
        <v>0</v>
      </c>
      <c r="CG1672" s="365" t="b">
        <f t="shared" si="768"/>
        <v>0</v>
      </c>
      <c r="CH1672" s="365" t="b">
        <f t="shared" si="769"/>
        <v>0</v>
      </c>
      <c r="CI1672" s="72" t="b">
        <f t="shared" si="770"/>
        <v>0</v>
      </c>
      <c r="CJ1672" s="72" t="b">
        <f t="shared" si="771"/>
        <v>0</v>
      </c>
      <c r="CK1672" s="72" t="b">
        <f t="shared" si="772"/>
        <v>0</v>
      </c>
      <c r="CL1672" s="72">
        <f t="shared" si="773"/>
        <v>0</v>
      </c>
      <c r="CM1672" s="72">
        <f t="shared" si="774"/>
        <v>0</v>
      </c>
      <c r="CN1672" s="72" t="b">
        <f t="shared" si="775"/>
        <v>0</v>
      </c>
      <c r="CP1672" s="13">
        <f t="shared" si="776"/>
        <v>0</v>
      </c>
      <c r="CQ1672" s="13" t="b">
        <f t="shared" si="777"/>
        <v>0</v>
      </c>
      <c r="CR1672" s="13" t="b">
        <f t="shared" si="778"/>
        <v>0</v>
      </c>
      <c r="CS1672" s="13" t="b">
        <f t="shared" si="755"/>
        <v>0</v>
      </c>
      <c r="CT1672" s="13" t="b">
        <f t="shared" si="783"/>
        <v>0</v>
      </c>
      <c r="CU1672" s="13" t="b">
        <f t="shared" si="756"/>
        <v>0</v>
      </c>
      <c r="CV1672" s="13" t="b">
        <f t="shared" si="779"/>
        <v>0</v>
      </c>
      <c r="CW1672" s="13" t="b">
        <f t="shared" si="780"/>
        <v>0</v>
      </c>
      <c r="CX1672" s="13" t="b">
        <f t="shared" si="781"/>
        <v>0</v>
      </c>
      <c r="CY1672" s="13" t="b">
        <f t="shared" si="782"/>
        <v>0</v>
      </c>
    </row>
    <row r="1673" spans="1:103" ht="15" thickBot="1">
      <c r="A1673" s="931">
        <v>335</v>
      </c>
      <c r="B1673" s="1147" t="s">
        <v>217</v>
      </c>
      <c r="C1673" s="1147" t="s">
        <v>218</v>
      </c>
      <c r="D1673" s="1147" t="s">
        <v>3</v>
      </c>
      <c r="E1673" s="1147" t="s">
        <v>5</v>
      </c>
      <c r="F1673" s="1147">
        <v>6</v>
      </c>
      <c r="G1673" s="1147">
        <v>6</v>
      </c>
      <c r="H1673" s="1147"/>
      <c r="I1673" s="1147" t="s">
        <v>11</v>
      </c>
      <c r="J1673" s="1147">
        <v>50</v>
      </c>
      <c r="K1673" s="1147">
        <v>1</v>
      </c>
      <c r="L1673" s="1147" t="s">
        <v>16</v>
      </c>
      <c r="M1673" s="1147"/>
      <c r="N1673" s="1147" t="s">
        <v>17</v>
      </c>
      <c r="O1673" s="1147"/>
      <c r="P1673" s="1147" t="s">
        <v>17</v>
      </c>
      <c r="Q1673" s="940">
        <f>IF(I1673="&lt;1966",'lista, wskaźniki'!$G$4,IF(I1673="1967-1985",'lista, wskaźniki'!$G$5,IF(I1673="1986-1992",'lista, wskaźniki'!$G$6,IF(I1673="1993-1996",'lista, wskaźniki'!$G$7,IF(I1673="&gt;1997",'lista, wskaźniki'!$G$8,IF(I1673=0,'lista, wskaźniki'!$G$4))))))</f>
        <v>250</v>
      </c>
      <c r="R1673" s="1147" t="s">
        <v>23</v>
      </c>
      <c r="S1673" s="1147" t="s">
        <v>27</v>
      </c>
      <c r="T1673" s="1147">
        <v>16</v>
      </c>
      <c r="U1673" s="1147">
        <v>1997</v>
      </c>
      <c r="V1673" s="1147"/>
      <c r="W1673" s="125" t="s">
        <v>38</v>
      </c>
      <c r="X1673" s="125" t="s">
        <v>38</v>
      </c>
      <c r="Y1673" s="125" t="s">
        <v>42</v>
      </c>
      <c r="Z1673" s="125"/>
      <c r="AA1673" s="125" t="s">
        <v>35</v>
      </c>
      <c r="AB1673" s="126"/>
      <c r="AC1673" s="126"/>
      <c r="AD1673" s="125"/>
      <c r="AE1673" s="1147"/>
      <c r="AF1673" s="334">
        <f t="shared" si="757"/>
        <v>0</v>
      </c>
      <c r="AG1673" s="292">
        <v>0</v>
      </c>
      <c r="AH1673" s="334">
        <f>IF(Y1673="inne",K1673*'lista, wskaźniki'!$E$35,IF(Y1673="to samo źródło",0,IF(Y1673=0,0)))</f>
        <v>0</v>
      </c>
      <c r="AI1673" s="334" t="b">
        <f>IF(AA1673="gaz z sieci",AC1673*'lista, wskaźniki'!$D$21)</f>
        <v>0</v>
      </c>
      <c r="AJ1673" s="272">
        <f>IF(AA1673="węgiel",AB1673*'lista, wskaźniki'!$D$20, IF('Sektor mieszkaniowy'!AA1673="drewno",'Sektor mieszkaniowy'!AB1673*'lista, wskaźniki'!$D$22,IF('Sektor mieszkaniowy'!AA1673="pellet",AB1673*'lista, wskaźniki'!$D$23,IF('Sektor mieszkaniowy'!AA1673="gaz z sieci",AB1673*'lista, wskaźniki'!$D$21,IF('Sektor mieszkaniowy'!AA1673="olej opałowy",'Sektor mieszkaniowy'!AB1673*'lista, wskaźniki'!$D$24)))))</f>
        <v>0</v>
      </c>
      <c r="AK1673" s="1150">
        <f>936/1000</f>
        <v>0.93600000000000005</v>
      </c>
      <c r="AL1673" s="1147">
        <v>593</v>
      </c>
      <c r="AM1673" s="20">
        <f>IF(AA1673="węgiel",AF1673*1/3.6*'lista, wskaźniki'!$F$20,IF(AA1673="drewno",AF1673*1/3.6*'lista, wskaźniki'!$F$22,IF(AA1673="pellet",AF1673*1/3.6*'lista, wskaźniki'!$F$23,IF(AA1673="gaz z sieci",AF1673*1/3.6*'lista, wskaźniki'!$F$21,IF(AA1673="olej opałowy",AF1673*1/3.6*'lista, wskaźniki'!$F$24,0)))))</f>
        <v>0</v>
      </c>
      <c r="AN1673" s="20">
        <f>IF(AA1673="węgiel",AF1673*'lista, wskaźniki'!$E$42,IF(AA1673="drewno",AF1673*'lista, wskaźniki'!$G$42,IF(AA1673="pellet",AF1673*'lista, wskaźniki'!$H$42,IF(AA1673="gaz z sieci",AF1673*'lista, wskaźniki'!$F$42,IF(AA1673="olej opałowy",AF1673*'lista, wskaźniki'!$I$42,0)))))</f>
        <v>0</v>
      </c>
      <c r="AO1673" s="20">
        <f>IF(AA1673="węgiel",AF1673*'lista, wskaźniki'!$E$43,IF(AA1673="drewno",AF1673*'lista, wskaźniki'!$G$43,IF(AA1673="pellet",AF1673*'lista, wskaźniki'!$H$43,IF(AA1673="gaz z sieci",AF1673*'lista, wskaźniki'!$F$43,IF(AA1673="olej opałowy",AF1673*'lista, wskaźniki'!$I$43,0)))))</f>
        <v>0</v>
      </c>
      <c r="AP1673" s="20">
        <f>IF(AA1673="węgiel",AF1673*'lista, wskaźniki'!$E$44,IF(AA1673="drewno",AF1673*'lista, wskaźniki'!$G$44,IF(AA1673="pellet",AF1673*'lista, wskaźniki'!$H$44,IF(AA1673="gaz z sieci",AF1673*'lista, wskaźniki'!$F$44,IF(AA1673="olej opałowy",AF1673*'lista, wskaźniki'!$I$44,0)))))</f>
        <v>0</v>
      </c>
      <c r="AQ1673" s="20" t="b">
        <f>IF(Z1673="gaz",AH1673*1/3.6*'lista, wskaźniki'!$F$21,IF(Z1673="energia elektryczna",AH1673*1/3.6*'lista, wskaźniki'!$F$26))</f>
        <v>0</v>
      </c>
      <c r="AR1673" s="20" t="b">
        <f>IF(Z1673="gaz",AH1673*'lista, wskaźniki'!$F$42,IF(Z1673="energia elektryczna",AH1673*0))</f>
        <v>0</v>
      </c>
      <c r="AS1673" s="20" t="b">
        <f>IF(Z1673="gaz",AH1673*'lista, wskaźniki'!$F$43,IF(Z1673="energia elektryczna",AH1673*0))</f>
        <v>0</v>
      </c>
      <c r="AT1673" s="20" t="b">
        <f>IF(Z1673="gaz",AH1673*'lista, wskaźniki'!$F$44,IF(Z1673="energia elektryczna",AH1673*0))</f>
        <v>0</v>
      </c>
      <c r="AU1673" s="20">
        <f>AI1673*1/3.6*'lista, wskaźniki'!$F$21</f>
        <v>0</v>
      </c>
      <c r="AV1673" s="20">
        <f>AI1673*'lista, wskaźniki'!$F$42</f>
        <v>0</v>
      </c>
      <c r="AW1673" s="20">
        <f>AI1673*'lista, wskaźniki'!$F$43</f>
        <v>0</v>
      </c>
      <c r="AX1673" s="20">
        <f>AI1673*'lista, wskaźniki'!$F$44</f>
        <v>0</v>
      </c>
      <c r="AY1673" s="20">
        <f>AK1673*'lista, wskaźniki'!$F$26</f>
        <v>0.83304000000000011</v>
      </c>
      <c r="AZ1673" s="20">
        <f t="shared" si="758"/>
        <v>0.83304000000000011</v>
      </c>
      <c r="BA1673" s="20">
        <f t="shared" si="759"/>
        <v>0</v>
      </c>
      <c r="BB1673" s="20">
        <f t="shared" si="760"/>
        <v>0</v>
      </c>
      <c r="BC1673" s="20">
        <f t="shared" si="761"/>
        <v>0</v>
      </c>
      <c r="BD1673" s="1147" t="s">
        <v>17</v>
      </c>
      <c r="BE1673" s="1147" t="s">
        <v>17</v>
      </c>
      <c r="BF1673" s="1147" t="s">
        <v>17</v>
      </c>
      <c r="BG1673" s="1147" t="s">
        <v>17</v>
      </c>
      <c r="BH1673" s="125"/>
      <c r="BI1673" s="1147" t="s">
        <v>17</v>
      </c>
      <c r="BJ1673" s="125"/>
      <c r="BK1673" s="1147" t="s">
        <v>17</v>
      </c>
      <c r="BL1673" s="125"/>
      <c r="BM1673" s="125"/>
      <c r="BN1673" s="125"/>
      <c r="BO1673" s="125" t="s">
        <v>17</v>
      </c>
      <c r="BP1673" s="125"/>
      <c r="BQ1673" s="125"/>
      <c r="BR1673" s="125"/>
      <c r="BS1673" s="1153"/>
      <c r="BT1673" s="1153"/>
      <c r="BU1673" s="1153"/>
      <c r="BV1673" s="1153"/>
      <c r="BW1673" s="1153"/>
      <c r="BX1673" s="1153"/>
      <c r="BY1673" s="1156"/>
      <c r="CA1673" s="365">
        <f t="shared" si="762"/>
        <v>0</v>
      </c>
      <c r="CB1673" s="365" t="b">
        <f t="shared" si="763"/>
        <v>0</v>
      </c>
      <c r="CC1673" s="365" t="b">
        <f t="shared" si="764"/>
        <v>0</v>
      </c>
      <c r="CD1673" s="365" t="b">
        <f t="shared" si="765"/>
        <v>0</v>
      </c>
      <c r="CE1673" s="365" t="b">
        <f t="shared" si="766"/>
        <v>0</v>
      </c>
      <c r="CF1673" s="365" t="b">
        <f t="shared" si="767"/>
        <v>0</v>
      </c>
      <c r="CG1673" s="365" t="b">
        <f t="shared" si="768"/>
        <v>0</v>
      </c>
      <c r="CH1673" s="365" t="b">
        <f t="shared" si="769"/>
        <v>0</v>
      </c>
      <c r="CI1673" s="72">
        <f t="shared" si="770"/>
        <v>0</v>
      </c>
      <c r="CJ1673" s="72" t="b">
        <f t="shared" si="771"/>
        <v>0</v>
      </c>
      <c r="CK1673" s="72" t="b">
        <f t="shared" si="772"/>
        <v>0</v>
      </c>
      <c r="CL1673" s="72">
        <f t="shared" si="773"/>
        <v>0</v>
      </c>
      <c r="CM1673" s="72" t="b">
        <f t="shared" si="774"/>
        <v>0</v>
      </c>
      <c r="CN1673" s="72" t="b">
        <f t="shared" si="775"/>
        <v>0</v>
      </c>
      <c r="CP1673" s="13" t="b">
        <f t="shared" si="776"/>
        <v>0</v>
      </c>
      <c r="CQ1673" s="13">
        <f t="shared" si="777"/>
        <v>0</v>
      </c>
      <c r="CR1673" s="13">
        <f t="shared" si="778"/>
        <v>50</v>
      </c>
      <c r="CS1673" s="13">
        <f t="shared" si="755"/>
        <v>25</v>
      </c>
      <c r="CT1673" s="13" t="b">
        <f t="shared" si="783"/>
        <v>0</v>
      </c>
      <c r="CU1673" s="13">
        <f t="shared" si="756"/>
        <v>0</v>
      </c>
      <c r="CV1673" s="13" t="b">
        <f t="shared" si="779"/>
        <v>0</v>
      </c>
      <c r="CW1673" s="13">
        <f t="shared" si="780"/>
        <v>0</v>
      </c>
      <c r="CX1673" s="13" t="b">
        <f t="shared" si="781"/>
        <v>0</v>
      </c>
      <c r="CY1673" s="13">
        <f t="shared" si="782"/>
        <v>0</v>
      </c>
    </row>
    <row r="1674" spans="1:103" ht="15" thickBot="1">
      <c r="A1674" s="932"/>
      <c r="B1674" s="1148"/>
      <c r="C1674" s="1148"/>
      <c r="D1674" s="1148"/>
      <c r="E1674" s="1148"/>
      <c r="F1674" s="1148"/>
      <c r="G1674" s="1148"/>
      <c r="H1674" s="1148"/>
      <c r="I1674" s="1148"/>
      <c r="J1674" s="1148"/>
      <c r="K1674" s="1148"/>
      <c r="L1674" s="1148"/>
      <c r="M1674" s="1148"/>
      <c r="N1674" s="1148"/>
      <c r="O1674" s="1148"/>
      <c r="P1674" s="1148"/>
      <c r="Q1674" s="941"/>
      <c r="R1674" s="1148"/>
      <c r="S1674" s="1148"/>
      <c r="T1674" s="1148"/>
      <c r="U1674" s="1148"/>
      <c r="V1674" s="1148"/>
      <c r="W1674" s="127"/>
      <c r="X1674" s="127"/>
      <c r="Y1674" s="127"/>
      <c r="Z1674" s="127"/>
      <c r="AA1674" s="127" t="s">
        <v>36</v>
      </c>
      <c r="AB1674" s="128"/>
      <c r="AC1674" s="128"/>
      <c r="AD1674" s="127"/>
      <c r="AE1674" s="1148"/>
      <c r="AF1674" s="334">
        <f t="shared" si="757"/>
        <v>0</v>
      </c>
      <c r="AG1674" s="272">
        <f>IF(R1674="kompletna",Q1674*J1674*0.0036*'lista, wskaźniki'!$F$13, IF(R1674="częściowa",Q1674*J1674*0.0036*'lista, wskaźniki'!$F$14, IF(R1674="brak",Q1674*J1674*0.0036*'lista, wskaźniki'!$F$15,)))</f>
        <v>0</v>
      </c>
      <c r="AH1674" s="334">
        <f>IF(Y1674="inne",K1674*'lista, wskaźniki'!$E$35,IF(Y1674="to samo źródło",0,IF(Y1674=0,0)))</f>
        <v>0</v>
      </c>
      <c r="AI1674" s="334" t="b">
        <f>IF(AA1674="gaz z sieci",AC1674*'lista, wskaźniki'!$D$21)</f>
        <v>0</v>
      </c>
      <c r="AJ1674" s="272">
        <f>IF(AA1674="węgiel",AB1674*'lista, wskaźniki'!$D$20, IF('Sektor mieszkaniowy'!AA1674="drewno",'Sektor mieszkaniowy'!AB1674*'lista, wskaźniki'!$D$22,IF('Sektor mieszkaniowy'!AA1674="pellet",AB1674*'lista, wskaźniki'!$D$23,IF('Sektor mieszkaniowy'!AA1674="gaz z sieci",AB1674*'lista, wskaźniki'!$D$21,IF('Sektor mieszkaniowy'!AA1674="olej opałowy",'Sektor mieszkaniowy'!AB1674*'lista, wskaźniki'!$D$24)))))</f>
        <v>0</v>
      </c>
      <c r="AK1674" s="1151"/>
      <c r="AL1674" s="1148"/>
      <c r="AM1674" s="20">
        <f>IF(AA1674="węgiel",AF1674*1/3.6*'lista, wskaźniki'!$F$20,IF(AA1674="drewno",AF1674*1/3.6*'lista, wskaźniki'!$F$22,IF(AA1674="pellet",AF1674*1/3.6*'lista, wskaźniki'!$F$23,IF(AA1674="gaz z sieci",AF1674*1/3.6*'lista, wskaźniki'!$F$21,IF(AA1674="olej opałowy",AF1674*1/3.6*'lista, wskaźniki'!$F$24,0)))))</f>
        <v>0</v>
      </c>
      <c r="AN1674" s="20">
        <f>IF(AA1674="węgiel",AF1674*'lista, wskaźniki'!$E$42,IF(AA1674="drewno",AF1674*'lista, wskaźniki'!$G$42,IF(AA1674="pellet",AF1674*'lista, wskaźniki'!$H$42,IF(AA1674="gaz z sieci",AF1674*'lista, wskaźniki'!$F$42,IF(AA1674="olej opałowy",AF1674*'lista, wskaźniki'!$I$42,0)))))</f>
        <v>0</v>
      </c>
      <c r="AO1674" s="20">
        <f>IF(AA1674="węgiel",AF1674*'lista, wskaźniki'!$E$43,IF(AA1674="drewno",AF1674*'lista, wskaźniki'!$G$43,IF(AA1674="pellet",AF1674*'lista, wskaźniki'!$H$43,IF(AA1674="gaz z sieci",AF1674*'lista, wskaźniki'!$F$43,IF(AA1674="olej opałowy",AF1674*'lista, wskaźniki'!$I$43,0)))))</f>
        <v>0</v>
      </c>
      <c r="AP1674" s="20">
        <f>IF(AA1674="węgiel",AF1674*'lista, wskaźniki'!$E$44,IF(AA1674="drewno",AF1674*'lista, wskaźniki'!$G$44,IF(AA1674="pellet",AF1674*'lista, wskaźniki'!$H$44,IF(AA1674="gaz z sieci",AF1674*'lista, wskaźniki'!$F$44,IF(AA1674="olej opałowy",AF1674*'lista, wskaźniki'!$I$44,0)))))</f>
        <v>0</v>
      </c>
      <c r="AQ1674" s="20" t="b">
        <f>IF(Z1674="gaz",AH1674*1/3.6*'lista, wskaźniki'!$F$21,IF(Z1674="energia elektryczna",AH1674*1/3.6*'lista, wskaźniki'!$F$26))</f>
        <v>0</v>
      </c>
      <c r="AR1674" s="20" t="b">
        <f>IF(Z1674="gaz",AH1674*'lista, wskaźniki'!$F$42,IF(Z1674="energia elektryczna",AH1674*0))</f>
        <v>0</v>
      </c>
      <c r="AS1674" s="20" t="b">
        <f>IF(Z1674="gaz",AH1674*'lista, wskaźniki'!$F$43,IF(Z1674="energia elektryczna",AH1674*0))</f>
        <v>0</v>
      </c>
      <c r="AT1674" s="20" t="b">
        <f>IF(Z1674="gaz",AH1674*'lista, wskaźniki'!$F$44,IF(Z1674="energia elektryczna",AH1674*0))</f>
        <v>0</v>
      </c>
      <c r="AU1674" s="20">
        <f>AI1674*1/3.6*'lista, wskaźniki'!$F$21</f>
        <v>0</v>
      </c>
      <c r="AV1674" s="20">
        <f>AI1674*'lista, wskaźniki'!$F$42</f>
        <v>0</v>
      </c>
      <c r="AW1674" s="20">
        <f>AI1674*'lista, wskaźniki'!$F$43</f>
        <v>0</v>
      </c>
      <c r="AX1674" s="20">
        <f>AI1674*'lista, wskaźniki'!$F$44</f>
        <v>0</v>
      </c>
      <c r="AY1674" s="20">
        <f>AK1674*'lista, wskaźniki'!$F$26</f>
        <v>0</v>
      </c>
      <c r="AZ1674" s="20">
        <f t="shared" si="758"/>
        <v>0</v>
      </c>
      <c r="BA1674" s="20">
        <f t="shared" si="759"/>
        <v>0</v>
      </c>
      <c r="BB1674" s="20">
        <f t="shared" si="760"/>
        <v>0</v>
      </c>
      <c r="BC1674" s="20">
        <f t="shared" si="761"/>
        <v>0</v>
      </c>
      <c r="BD1674" s="1148"/>
      <c r="BE1674" s="1148"/>
      <c r="BF1674" s="1148"/>
      <c r="BG1674" s="1148"/>
      <c r="BH1674" s="127"/>
      <c r="BI1674" s="1148"/>
      <c r="BJ1674" s="127"/>
      <c r="BK1674" s="1148"/>
      <c r="BL1674" s="127"/>
      <c r="BM1674" s="127"/>
      <c r="BN1674" s="127"/>
      <c r="BO1674" s="127"/>
      <c r="BP1674" s="127"/>
      <c r="BQ1674" s="127"/>
      <c r="BR1674" s="127"/>
      <c r="BS1674" s="1154"/>
      <c r="BT1674" s="1154"/>
      <c r="BU1674" s="1154"/>
      <c r="BV1674" s="1154"/>
      <c r="BW1674" s="1154"/>
      <c r="BX1674" s="1154"/>
      <c r="BY1674" s="1157"/>
      <c r="CA1674" s="365" t="b">
        <f t="shared" si="762"/>
        <v>0</v>
      </c>
      <c r="CB1674" s="365">
        <f t="shared" si="763"/>
        <v>0</v>
      </c>
      <c r="CC1674" s="365" t="b">
        <f t="shared" si="764"/>
        <v>0</v>
      </c>
      <c r="CD1674" s="365" t="b">
        <f t="shared" si="765"/>
        <v>0</v>
      </c>
      <c r="CE1674" s="365" t="b">
        <f t="shared" si="766"/>
        <v>0</v>
      </c>
      <c r="CF1674" s="365" t="b">
        <f t="shared" si="767"/>
        <v>0</v>
      </c>
      <c r="CG1674" s="365" t="b">
        <f t="shared" si="768"/>
        <v>0</v>
      </c>
      <c r="CH1674" s="365" t="b">
        <f t="shared" si="769"/>
        <v>0</v>
      </c>
      <c r="CI1674" s="72" t="b">
        <f t="shared" si="770"/>
        <v>0</v>
      </c>
      <c r="CJ1674" s="72">
        <f t="shared" si="771"/>
        <v>0</v>
      </c>
      <c r="CK1674" s="72" t="b">
        <f t="shared" si="772"/>
        <v>0</v>
      </c>
      <c r="CL1674" s="72">
        <f t="shared" si="773"/>
        <v>0</v>
      </c>
      <c r="CM1674" s="72" t="b">
        <f t="shared" si="774"/>
        <v>0</v>
      </c>
      <c r="CN1674" s="72" t="b">
        <f t="shared" si="775"/>
        <v>0</v>
      </c>
      <c r="CP1674" s="13">
        <f t="shared" si="776"/>
        <v>0</v>
      </c>
      <c r="CQ1674" s="13" t="b">
        <f t="shared" si="777"/>
        <v>0</v>
      </c>
      <c r="CR1674" s="13" t="b">
        <f t="shared" si="778"/>
        <v>0</v>
      </c>
      <c r="CS1674" s="13" t="b">
        <f t="shared" ref="CS1674:CS1737" si="784">IF(R1674="kompletna",CR1674,IF(R1674="częściowa",0.5*CR1674,IF(R1674="brak",0*CR1674)))</f>
        <v>0</v>
      </c>
      <c r="CT1674" s="13" t="b">
        <f t="shared" si="783"/>
        <v>0</v>
      </c>
      <c r="CU1674" s="13" t="b">
        <f t="shared" si="756"/>
        <v>0</v>
      </c>
      <c r="CV1674" s="13" t="b">
        <f t="shared" si="779"/>
        <v>0</v>
      </c>
      <c r="CW1674" s="13" t="b">
        <f t="shared" si="780"/>
        <v>0</v>
      </c>
      <c r="CX1674" s="13" t="b">
        <f t="shared" si="781"/>
        <v>0</v>
      </c>
      <c r="CY1674" s="13" t="b">
        <f t="shared" si="782"/>
        <v>0</v>
      </c>
    </row>
    <row r="1675" spans="1:103" ht="15" thickBot="1">
      <c r="A1675" s="932"/>
      <c r="B1675" s="1148"/>
      <c r="C1675" s="1148"/>
      <c r="D1675" s="1148"/>
      <c r="E1675" s="1148"/>
      <c r="F1675" s="1148"/>
      <c r="G1675" s="1148"/>
      <c r="H1675" s="1148"/>
      <c r="I1675" s="1148"/>
      <c r="J1675" s="1148"/>
      <c r="K1675" s="1148"/>
      <c r="L1675" s="1148"/>
      <c r="M1675" s="1148"/>
      <c r="N1675" s="1148"/>
      <c r="O1675" s="1148"/>
      <c r="P1675" s="1148"/>
      <c r="Q1675" s="941"/>
      <c r="R1675" s="1148"/>
      <c r="S1675" s="1148"/>
      <c r="T1675" s="1148"/>
      <c r="U1675" s="1148"/>
      <c r="V1675" s="1148"/>
      <c r="W1675" s="127"/>
      <c r="X1675" s="127"/>
      <c r="Y1675" s="127"/>
      <c r="Z1675" s="127"/>
      <c r="AA1675" s="127" t="s">
        <v>50</v>
      </c>
      <c r="AB1675" s="128"/>
      <c r="AC1675" s="128"/>
      <c r="AD1675" s="127"/>
      <c r="AE1675" s="1148"/>
      <c r="AF1675" s="334">
        <f t="shared" si="757"/>
        <v>0</v>
      </c>
      <c r="AG1675" s="272">
        <f>IF(R1675="kompletna",Q1675*J1675*0.0036*'lista, wskaźniki'!$F$13, IF(R1675="częściowa",Q1675*J1675*0.0036*'lista, wskaźniki'!$F$14, IF(R1675="brak",Q1675*J1675*0.0036*'lista, wskaźniki'!$F$15,)))</f>
        <v>0</v>
      </c>
      <c r="AH1675" s="334">
        <f>IF(Y1675="inne",K1675*'lista, wskaźniki'!$E$35,IF(Y1675="to samo źródło",0,IF(Y1675=0,0)))</f>
        <v>0</v>
      </c>
      <c r="AI1675" s="334" t="b">
        <f>IF(AA1675="gaz z sieci",AC1675*'lista, wskaźniki'!$D$21)</f>
        <v>0</v>
      </c>
      <c r="AJ1675" s="272">
        <f>IF(AA1675="węgiel",AB1675*'lista, wskaźniki'!$D$20, IF('Sektor mieszkaniowy'!AA1675="drewno",'Sektor mieszkaniowy'!AB1675*'lista, wskaźniki'!$D$22,IF('Sektor mieszkaniowy'!AA1675="pellet",AB1675*'lista, wskaźniki'!$D$23,IF('Sektor mieszkaniowy'!AA1675="gaz z sieci",AB1675*'lista, wskaźniki'!$D$21,IF('Sektor mieszkaniowy'!AA1675="olej opałowy",'Sektor mieszkaniowy'!AB1675*'lista, wskaźniki'!$D$24)))))</f>
        <v>0</v>
      </c>
      <c r="AK1675" s="1151"/>
      <c r="AL1675" s="1148"/>
      <c r="AM1675" s="20">
        <f>IF(AA1675="węgiel",AF1675*1/3.6*'lista, wskaźniki'!$F$20,IF(AA1675="drewno",AF1675*1/3.6*'lista, wskaźniki'!$F$22,IF(AA1675="pellet",AF1675*1/3.6*'lista, wskaźniki'!$F$23,IF(AA1675="gaz z sieci",AF1675*1/3.6*'lista, wskaźniki'!$F$21,IF(AA1675="olej opałowy",AF1675*1/3.6*'lista, wskaźniki'!$F$24,0)))))</f>
        <v>0</v>
      </c>
      <c r="AN1675" s="20">
        <f>IF(AA1675="węgiel",AF1675*'lista, wskaźniki'!$E$42,IF(AA1675="drewno",AF1675*'lista, wskaźniki'!$G$42,IF(AA1675="pellet",AF1675*'lista, wskaźniki'!$H$42,IF(AA1675="gaz z sieci",AF1675*'lista, wskaźniki'!$F$42,IF(AA1675="olej opałowy",AF1675*'lista, wskaźniki'!$I$42,0)))))</f>
        <v>0</v>
      </c>
      <c r="AO1675" s="20">
        <f>IF(AA1675="węgiel",AF1675*'lista, wskaźniki'!$E$43,IF(AA1675="drewno",AF1675*'lista, wskaźniki'!$G$43,IF(AA1675="pellet",AF1675*'lista, wskaźniki'!$H$43,IF(AA1675="gaz z sieci",AF1675*'lista, wskaźniki'!$F$43,IF(AA1675="olej opałowy",AF1675*'lista, wskaźniki'!$I$43,0)))))</f>
        <v>0</v>
      </c>
      <c r="AP1675" s="20">
        <f>IF(AA1675="węgiel",AF1675*'lista, wskaźniki'!$E$44,IF(AA1675="drewno",AF1675*'lista, wskaźniki'!$G$44,IF(AA1675="pellet",AF1675*'lista, wskaźniki'!$H$44,IF(AA1675="gaz z sieci",AF1675*'lista, wskaźniki'!$F$44,IF(AA1675="olej opałowy",AF1675*'lista, wskaźniki'!$I$44,0)))))</f>
        <v>0</v>
      </c>
      <c r="AQ1675" s="20" t="b">
        <f>IF(Z1675="gaz",AH1675*1/3.6*'lista, wskaźniki'!$F$21,IF(Z1675="energia elektryczna",AH1675*1/3.6*'lista, wskaźniki'!$F$26))</f>
        <v>0</v>
      </c>
      <c r="AR1675" s="20" t="b">
        <f>IF(Z1675="gaz",AH1675*'lista, wskaźniki'!$F$42,IF(Z1675="energia elektryczna",AH1675*0))</f>
        <v>0</v>
      </c>
      <c r="AS1675" s="20" t="b">
        <f>IF(Z1675="gaz",AH1675*'lista, wskaźniki'!$F$43,IF(Z1675="energia elektryczna",AH1675*0))</f>
        <v>0</v>
      </c>
      <c r="AT1675" s="20" t="b">
        <f>IF(Z1675="gaz",AH1675*'lista, wskaźniki'!$F$44,IF(Z1675="energia elektryczna",AH1675*0))</f>
        <v>0</v>
      </c>
      <c r="AU1675" s="20">
        <f>AI1675*1/3.6*'lista, wskaźniki'!$F$21</f>
        <v>0</v>
      </c>
      <c r="AV1675" s="20">
        <f>AI1675*'lista, wskaźniki'!$F$42</f>
        <v>0</v>
      </c>
      <c r="AW1675" s="20">
        <f>AI1675*'lista, wskaźniki'!$F$43</f>
        <v>0</v>
      </c>
      <c r="AX1675" s="20">
        <f>AI1675*'lista, wskaźniki'!$F$44</f>
        <v>0</v>
      </c>
      <c r="AY1675" s="20">
        <f>AK1675*'lista, wskaźniki'!$F$26</f>
        <v>0</v>
      </c>
      <c r="AZ1675" s="20">
        <f t="shared" si="758"/>
        <v>0</v>
      </c>
      <c r="BA1675" s="20">
        <f t="shared" si="759"/>
        <v>0</v>
      </c>
      <c r="BB1675" s="20">
        <f t="shared" si="760"/>
        <v>0</v>
      </c>
      <c r="BC1675" s="20">
        <f t="shared" si="761"/>
        <v>0</v>
      </c>
      <c r="BD1675" s="1148"/>
      <c r="BE1675" s="1148"/>
      <c r="BF1675" s="1148"/>
      <c r="BG1675" s="1148"/>
      <c r="BH1675" s="127"/>
      <c r="BI1675" s="1148"/>
      <c r="BJ1675" s="127"/>
      <c r="BK1675" s="1148"/>
      <c r="BL1675" s="127"/>
      <c r="BM1675" s="127"/>
      <c r="BN1675" s="127"/>
      <c r="BO1675" s="127"/>
      <c r="BP1675" s="127"/>
      <c r="BQ1675" s="127"/>
      <c r="BR1675" s="127"/>
      <c r="BS1675" s="1154"/>
      <c r="BT1675" s="1154"/>
      <c r="BU1675" s="1154"/>
      <c r="BV1675" s="1154"/>
      <c r="BW1675" s="1154"/>
      <c r="BX1675" s="1154"/>
      <c r="BY1675" s="1157"/>
      <c r="CA1675" s="365" t="b">
        <f t="shared" si="762"/>
        <v>0</v>
      </c>
      <c r="CB1675" s="365" t="b">
        <f t="shared" si="763"/>
        <v>0</v>
      </c>
      <c r="CC1675" s="365">
        <f t="shared" si="764"/>
        <v>0</v>
      </c>
      <c r="CD1675" s="365" t="b">
        <f t="shared" si="765"/>
        <v>0</v>
      </c>
      <c r="CE1675" s="365" t="b">
        <f t="shared" si="766"/>
        <v>0</v>
      </c>
      <c r="CF1675" s="365" t="b">
        <f t="shared" si="767"/>
        <v>0</v>
      </c>
      <c r="CG1675" s="365" t="b">
        <f t="shared" si="768"/>
        <v>0</v>
      </c>
      <c r="CH1675" s="365" t="b">
        <f t="shared" si="769"/>
        <v>0</v>
      </c>
      <c r="CI1675" s="72" t="b">
        <f t="shared" si="770"/>
        <v>0</v>
      </c>
      <c r="CJ1675" s="72" t="b">
        <f t="shared" si="771"/>
        <v>0</v>
      </c>
      <c r="CK1675" s="72">
        <f t="shared" si="772"/>
        <v>0</v>
      </c>
      <c r="CL1675" s="72">
        <f t="shared" si="773"/>
        <v>0</v>
      </c>
      <c r="CM1675" s="72" t="b">
        <f t="shared" si="774"/>
        <v>0</v>
      </c>
      <c r="CN1675" s="72" t="b">
        <f t="shared" si="775"/>
        <v>0</v>
      </c>
      <c r="CP1675" s="13">
        <f t="shared" si="776"/>
        <v>0</v>
      </c>
      <c r="CQ1675" s="13" t="b">
        <f t="shared" si="777"/>
        <v>0</v>
      </c>
      <c r="CR1675" s="13" t="b">
        <f t="shared" si="778"/>
        <v>0</v>
      </c>
      <c r="CS1675" s="13" t="b">
        <f t="shared" si="784"/>
        <v>0</v>
      </c>
      <c r="CT1675" s="13" t="b">
        <f t="shared" si="783"/>
        <v>0</v>
      </c>
      <c r="CU1675" s="13" t="b">
        <f t="shared" si="756"/>
        <v>0</v>
      </c>
      <c r="CV1675" s="13" t="b">
        <f t="shared" si="779"/>
        <v>0</v>
      </c>
      <c r="CW1675" s="13" t="b">
        <f t="shared" si="780"/>
        <v>0</v>
      </c>
      <c r="CX1675" s="13" t="b">
        <f t="shared" si="781"/>
        <v>0</v>
      </c>
      <c r="CY1675" s="13" t="b">
        <f t="shared" si="782"/>
        <v>0</v>
      </c>
    </row>
    <row r="1676" spans="1:103" ht="15" thickBot="1">
      <c r="A1676" s="932"/>
      <c r="B1676" s="1148"/>
      <c r="C1676" s="1148"/>
      <c r="D1676" s="1148"/>
      <c r="E1676" s="1148"/>
      <c r="F1676" s="1148"/>
      <c r="G1676" s="1148"/>
      <c r="H1676" s="1148"/>
      <c r="I1676" s="1148"/>
      <c r="J1676" s="1148"/>
      <c r="K1676" s="1148"/>
      <c r="L1676" s="1148"/>
      <c r="M1676" s="1148"/>
      <c r="N1676" s="1148"/>
      <c r="O1676" s="1148"/>
      <c r="P1676" s="1148"/>
      <c r="Q1676" s="941"/>
      <c r="R1676" s="1148"/>
      <c r="S1676" s="1148"/>
      <c r="T1676" s="1148"/>
      <c r="U1676" s="1148"/>
      <c r="V1676" s="1148"/>
      <c r="W1676" s="127"/>
      <c r="X1676" s="127"/>
      <c r="Y1676" s="127"/>
      <c r="Z1676" s="127"/>
      <c r="AA1676" s="127" t="s">
        <v>38</v>
      </c>
      <c r="AB1676" s="128">
        <v>773</v>
      </c>
      <c r="AC1676" s="305"/>
      <c r="AD1676" s="304">
        <v>1938</v>
      </c>
      <c r="AE1676" s="1148"/>
      <c r="AF1676" s="334">
        <f t="shared" si="757"/>
        <v>31.960380000000001</v>
      </c>
      <c r="AG1676" s="272">
        <v>36</v>
      </c>
      <c r="AH1676" s="334">
        <f>IF(Y1676="inne",K1676*'lista, wskaźniki'!$E$35,IF(Y1676="to samo źródło",0,IF(Y1676=0,0)))</f>
        <v>0</v>
      </c>
      <c r="AI1676" s="334">
        <f>IF(AA1676="gaz z sieci",AC1676*'lista, wskaźniki'!$D$21)</f>
        <v>0</v>
      </c>
      <c r="AJ1676" s="272">
        <f>IF(AA1676="węgiel",AB1676*'lista, wskaźniki'!$D$20, IF('Sektor mieszkaniowy'!AA1676="drewno",'Sektor mieszkaniowy'!AB1676*'lista, wskaźniki'!$D$22,IF('Sektor mieszkaniowy'!AA1676="pellet",AB1676*'lista, wskaźniki'!$D$23,IF('Sektor mieszkaniowy'!AA1676="gaz z sieci",AB1676*'lista, wskaźniki'!$D$21,IF('Sektor mieszkaniowy'!AA1676="olej opałowy",'Sektor mieszkaniowy'!AB1676*'lista, wskaźniki'!$D$24)))))</f>
        <v>27.920759999999998</v>
      </c>
      <c r="AK1676" s="1151"/>
      <c r="AL1676" s="1148"/>
      <c r="AM1676" s="20">
        <f>IF(AA1676="węgiel",AF1676*1/3.6*'lista, wskaźniki'!$F$20,IF(AA1676="drewno",AF1676*1/3.6*'lista, wskaźniki'!$F$22,IF(AA1676="pellet",AF1676*1/3.6*'lista, wskaźniki'!$F$23,IF(AA1676="gaz z sieci",AF1676*1/3.6*'lista, wskaźniki'!$F$21,IF(AA1676="olej opałowy",AF1676*1/3.6*'lista, wskaźniki'!$F$24,0)))))</f>
        <v>1.7840284115999998</v>
      </c>
      <c r="AN1676" s="20">
        <f>IF(AA1676="węgiel",AF1676*'lista, wskaźniki'!$E$42,IF(AA1676="drewno",AF1676*'lista, wskaźniki'!$G$42,IF(AA1676="pellet",AF1676*'lista, wskaźniki'!$H$42,IF(AA1676="gaz z sieci",AF1676*'lista, wskaźniki'!$F$42,IF(AA1676="olej opałowy",AF1676*'lista, wskaźniki'!$I$42,0)))))</f>
        <v>1.5980189999999999E-5</v>
      </c>
      <c r="AO1676" s="20">
        <f>IF(AA1676="węgiel",AF1676*'lista, wskaźniki'!$E$43,IF(AA1676="drewno",AF1676*'lista, wskaźniki'!$G$43,IF(AA1676="pellet",AF1676*'lista, wskaźniki'!$H$43,IF(AA1676="gaz z sieci",AF1676*'lista, wskaźniki'!$F$43,IF(AA1676="olej opałowy",AF1676*'lista, wskaźniki'!$I$43,0)))))</f>
        <v>1.5980189999999999E-5</v>
      </c>
      <c r="AP1676" s="20">
        <f>IF(AA1676="węgiel",AF1676*'lista, wskaźniki'!$E$44,IF(AA1676="drewno",AF1676*'lista, wskaźniki'!$G$44,IF(AA1676="pellet",AF1676*'lista, wskaźniki'!$H$44,IF(AA1676="gaz z sieci",AF1676*'lista, wskaźniki'!$F$44,IF(AA1676="olej opałowy",AF1676*'lista, wskaźniki'!$I$44,0)))))</f>
        <v>0</v>
      </c>
      <c r="AQ1676" s="20" t="b">
        <f>IF(Z1676="gaz",AH1676*1/3.6*'lista, wskaźniki'!$F$21,IF(Z1676="energia elektryczna",AH1676*1/3.6*'lista, wskaźniki'!$F$26))</f>
        <v>0</v>
      </c>
      <c r="AR1676" s="20" t="b">
        <f>IF(Z1676="gaz",AH1676*'lista, wskaźniki'!$F$42,IF(Z1676="energia elektryczna",AH1676*0))</f>
        <v>0</v>
      </c>
      <c r="AS1676" s="20" t="b">
        <f>IF(Z1676="gaz",AH1676*'lista, wskaźniki'!$F$43,IF(Z1676="energia elektryczna",AH1676*0))</f>
        <v>0</v>
      </c>
      <c r="AT1676" s="20" t="b">
        <f>IF(Z1676="gaz",AH1676*'lista, wskaźniki'!$F$44,IF(Z1676="energia elektryczna",AH1676*0))</f>
        <v>0</v>
      </c>
      <c r="AU1676" s="20">
        <f>AI1676*1/3.6*'lista, wskaźniki'!$F$21</f>
        <v>0</v>
      </c>
      <c r="AV1676" s="20">
        <f>AI1676*'lista, wskaźniki'!$F$42</f>
        <v>0</v>
      </c>
      <c r="AW1676" s="20">
        <f>AI1676*'lista, wskaźniki'!$F$43</f>
        <v>0</v>
      </c>
      <c r="AX1676" s="20">
        <f>AI1676*'lista, wskaźniki'!$F$44</f>
        <v>0</v>
      </c>
      <c r="AY1676" s="20">
        <f>AK1676*'lista, wskaźniki'!$F$26</f>
        <v>0</v>
      </c>
      <c r="AZ1676" s="20">
        <f t="shared" si="758"/>
        <v>1.7840284115999998</v>
      </c>
      <c r="BA1676" s="20">
        <f t="shared" si="759"/>
        <v>1.5980189999999999E-5</v>
      </c>
      <c r="BB1676" s="20">
        <f t="shared" si="760"/>
        <v>1.5980189999999999E-5</v>
      </c>
      <c r="BC1676" s="20">
        <f t="shared" si="761"/>
        <v>0</v>
      </c>
      <c r="BD1676" s="1148"/>
      <c r="BE1676" s="1148"/>
      <c r="BF1676" s="1148"/>
      <c r="BG1676" s="1148"/>
      <c r="BH1676" s="127"/>
      <c r="BI1676" s="1148"/>
      <c r="BJ1676" s="127"/>
      <c r="BK1676" s="1148"/>
      <c r="BL1676" s="127"/>
      <c r="BM1676" s="127"/>
      <c r="BN1676" s="127"/>
      <c r="BO1676" s="127"/>
      <c r="BP1676" s="127"/>
      <c r="BQ1676" s="127"/>
      <c r="BR1676" s="127"/>
      <c r="BS1676" s="1154"/>
      <c r="BT1676" s="1154"/>
      <c r="BU1676" s="1154"/>
      <c r="BV1676" s="1154"/>
      <c r="BW1676" s="1154"/>
      <c r="BX1676" s="1154"/>
      <c r="BY1676" s="1157"/>
      <c r="CA1676" s="365" t="b">
        <f t="shared" si="762"/>
        <v>0</v>
      </c>
      <c r="CB1676" s="365" t="b">
        <f t="shared" si="763"/>
        <v>0</v>
      </c>
      <c r="CC1676" s="365" t="b">
        <f t="shared" si="764"/>
        <v>0</v>
      </c>
      <c r="CD1676" s="365">
        <f t="shared" si="765"/>
        <v>31.960380000000001</v>
      </c>
      <c r="CE1676" s="365" t="b">
        <f t="shared" si="766"/>
        <v>0</v>
      </c>
      <c r="CF1676" s="365" t="b">
        <f t="shared" si="767"/>
        <v>0</v>
      </c>
      <c r="CG1676" s="365" t="b">
        <f t="shared" si="768"/>
        <v>0</v>
      </c>
      <c r="CH1676" s="365">
        <f t="shared" si="769"/>
        <v>0</v>
      </c>
      <c r="CI1676" s="72" t="b">
        <f t="shared" si="770"/>
        <v>0</v>
      </c>
      <c r="CJ1676" s="72" t="b">
        <f t="shared" si="771"/>
        <v>0</v>
      </c>
      <c r="CK1676" s="72" t="b">
        <f t="shared" si="772"/>
        <v>0</v>
      </c>
      <c r="CL1676" s="72">
        <f t="shared" si="773"/>
        <v>31.960380000000001</v>
      </c>
      <c r="CM1676" s="72" t="b">
        <f t="shared" si="774"/>
        <v>0</v>
      </c>
      <c r="CN1676" s="72" t="b">
        <f t="shared" si="775"/>
        <v>0</v>
      </c>
      <c r="CP1676" s="13">
        <f t="shared" si="776"/>
        <v>0</v>
      </c>
      <c r="CQ1676" s="13" t="b">
        <f t="shared" si="777"/>
        <v>0</v>
      </c>
      <c r="CR1676" s="13" t="b">
        <f t="shared" si="778"/>
        <v>0</v>
      </c>
      <c r="CS1676" s="13" t="b">
        <f t="shared" si="784"/>
        <v>0</v>
      </c>
      <c r="CT1676" s="13" t="b">
        <f t="shared" si="783"/>
        <v>0</v>
      </c>
      <c r="CU1676" s="13" t="b">
        <f t="shared" si="756"/>
        <v>0</v>
      </c>
      <c r="CV1676" s="13" t="b">
        <f t="shared" si="779"/>
        <v>0</v>
      </c>
      <c r="CW1676" s="13" t="b">
        <f t="shared" si="780"/>
        <v>0</v>
      </c>
      <c r="CX1676" s="13" t="b">
        <f t="shared" si="781"/>
        <v>0</v>
      </c>
      <c r="CY1676" s="13" t="b">
        <f t="shared" si="782"/>
        <v>0</v>
      </c>
    </row>
    <row r="1677" spans="1:103" ht="15" thickBot="1">
      <c r="A1677" s="933"/>
      <c r="B1677" s="1149"/>
      <c r="C1677" s="1149"/>
      <c r="D1677" s="1149"/>
      <c r="E1677" s="1149"/>
      <c r="F1677" s="1149"/>
      <c r="G1677" s="1149"/>
      <c r="H1677" s="1149"/>
      <c r="I1677" s="1149"/>
      <c r="J1677" s="1149"/>
      <c r="K1677" s="1149"/>
      <c r="L1677" s="1149"/>
      <c r="M1677" s="1149"/>
      <c r="N1677" s="1149"/>
      <c r="O1677" s="1149"/>
      <c r="P1677" s="1149"/>
      <c r="Q1677" s="942"/>
      <c r="R1677" s="1149"/>
      <c r="S1677" s="1149"/>
      <c r="T1677" s="1149"/>
      <c r="U1677" s="1149"/>
      <c r="V1677" s="1149"/>
      <c r="W1677" s="129"/>
      <c r="X1677" s="129"/>
      <c r="Y1677" s="129"/>
      <c r="Z1677" s="129"/>
      <c r="AA1677" s="129" t="s">
        <v>37</v>
      </c>
      <c r="AB1677" s="130"/>
      <c r="AC1677" s="130"/>
      <c r="AD1677" s="129"/>
      <c r="AE1677" s="1149"/>
      <c r="AF1677" s="334">
        <f t="shared" si="757"/>
        <v>0</v>
      </c>
      <c r="AG1677" s="272">
        <f>IF(R1677="kompletna",Q1677*J1677*0.0036*'lista, wskaźniki'!$F$13, IF(R1677="częściowa",Q1677*J1677*0.0036*'lista, wskaźniki'!$F$14, IF(R1677="brak",Q1677*J1677*0.0036*'lista, wskaźniki'!$F$15,)))</f>
        <v>0</v>
      </c>
      <c r="AH1677" s="334">
        <f>IF(Y1677="inne",K1677*'lista, wskaźniki'!$E$35,IF(Y1677="to samo źródło",0,IF(Y1677=0,0)))</f>
        <v>0</v>
      </c>
      <c r="AI1677" s="334" t="b">
        <f>IF(AA1677="gaz z sieci",AC1677*'lista, wskaźniki'!$D$21)</f>
        <v>0</v>
      </c>
      <c r="AJ1677" s="272">
        <f>IF(AA1677="węgiel",AB1677*'lista, wskaźniki'!$D$20, IF('Sektor mieszkaniowy'!AA1677="drewno",'Sektor mieszkaniowy'!AB1677*'lista, wskaźniki'!$D$22,IF('Sektor mieszkaniowy'!AA1677="pellet",AB1677*'lista, wskaźniki'!$D$23,IF('Sektor mieszkaniowy'!AA1677="gaz z sieci",AB1677*'lista, wskaźniki'!$D$21,IF('Sektor mieszkaniowy'!AA1677="olej opałowy",'Sektor mieszkaniowy'!AB1677*'lista, wskaźniki'!$D$24)))))</f>
        <v>0</v>
      </c>
      <c r="AK1677" s="1152"/>
      <c r="AL1677" s="1149"/>
      <c r="AM1677" s="20">
        <f>IF(AA1677="węgiel",AF1677*1/3.6*'lista, wskaźniki'!$F$20,IF(AA1677="drewno",AF1677*1/3.6*'lista, wskaźniki'!$F$22,IF(AA1677="pellet",AF1677*1/3.6*'lista, wskaźniki'!$F$23,IF(AA1677="gaz z sieci",AF1677*1/3.6*'lista, wskaźniki'!$F$21,IF(AA1677="olej opałowy",AF1677*1/3.6*'lista, wskaźniki'!$F$24,0)))))</f>
        <v>0</v>
      </c>
      <c r="AN1677" s="20">
        <f>IF(AA1677="węgiel",AF1677*'lista, wskaźniki'!$E$42,IF(AA1677="drewno",AF1677*'lista, wskaźniki'!$G$42,IF(AA1677="pellet",AF1677*'lista, wskaźniki'!$H$42,IF(AA1677="gaz z sieci",AF1677*'lista, wskaźniki'!$F$42,IF(AA1677="olej opałowy",AF1677*'lista, wskaźniki'!$I$42,0)))))</f>
        <v>0</v>
      </c>
      <c r="AO1677" s="20">
        <f>IF(AA1677="węgiel",AF1677*'lista, wskaźniki'!$E$43,IF(AA1677="drewno",AF1677*'lista, wskaźniki'!$G$43,IF(AA1677="pellet",AF1677*'lista, wskaźniki'!$H$43,IF(AA1677="gaz z sieci",AF1677*'lista, wskaźniki'!$F$43,IF(AA1677="olej opałowy",AF1677*'lista, wskaźniki'!$I$43,0)))))</f>
        <v>0</v>
      </c>
      <c r="AP1677" s="20">
        <f>IF(AA1677="węgiel",AF1677*'lista, wskaźniki'!$E$44,IF(AA1677="drewno",AF1677*'lista, wskaźniki'!$G$44,IF(AA1677="pellet",AF1677*'lista, wskaźniki'!$H$44,IF(AA1677="gaz z sieci",AF1677*'lista, wskaźniki'!$F$44,IF(AA1677="olej opałowy",AF1677*'lista, wskaźniki'!$I$44,0)))))</f>
        <v>0</v>
      </c>
      <c r="AQ1677" s="20" t="b">
        <f>IF(Z1677="gaz",AH1677*1/3.6*'lista, wskaźniki'!$F$21,IF(Z1677="energia elektryczna",AH1677*1/3.6*'lista, wskaźniki'!$F$26))</f>
        <v>0</v>
      </c>
      <c r="AR1677" s="20" t="b">
        <f>IF(Z1677="gaz",AH1677*'lista, wskaźniki'!$F$42,IF(Z1677="energia elektryczna",AH1677*0))</f>
        <v>0</v>
      </c>
      <c r="AS1677" s="20" t="b">
        <f>IF(Z1677="gaz",AH1677*'lista, wskaźniki'!$F$43,IF(Z1677="energia elektryczna",AH1677*0))</f>
        <v>0</v>
      </c>
      <c r="AT1677" s="20" t="b">
        <f>IF(Z1677="gaz",AH1677*'lista, wskaźniki'!$F$44,IF(Z1677="energia elektryczna",AH1677*0))</f>
        <v>0</v>
      </c>
      <c r="AU1677" s="20">
        <f>AI1677*1/3.6*'lista, wskaźniki'!$F$21</f>
        <v>0</v>
      </c>
      <c r="AV1677" s="20">
        <f>AI1677*'lista, wskaźniki'!$F$42</f>
        <v>0</v>
      </c>
      <c r="AW1677" s="20">
        <f>AI1677*'lista, wskaźniki'!$F$43</f>
        <v>0</v>
      </c>
      <c r="AX1677" s="20">
        <f>AI1677*'lista, wskaźniki'!$F$44</f>
        <v>0</v>
      </c>
      <c r="AY1677" s="20">
        <f>AK1677*'lista, wskaźniki'!$F$26</f>
        <v>0</v>
      </c>
      <c r="AZ1677" s="20">
        <f t="shared" si="758"/>
        <v>0</v>
      </c>
      <c r="BA1677" s="20">
        <f t="shared" si="759"/>
        <v>0</v>
      </c>
      <c r="BB1677" s="20">
        <f t="shared" si="760"/>
        <v>0</v>
      </c>
      <c r="BC1677" s="20">
        <f t="shared" si="761"/>
        <v>0</v>
      </c>
      <c r="BD1677" s="1149"/>
      <c r="BE1677" s="1149"/>
      <c r="BF1677" s="1149"/>
      <c r="BG1677" s="1149"/>
      <c r="BH1677" s="129"/>
      <c r="BI1677" s="1149"/>
      <c r="BJ1677" s="129"/>
      <c r="BK1677" s="1149"/>
      <c r="BL1677" s="129"/>
      <c r="BM1677" s="129"/>
      <c r="BN1677" s="129"/>
      <c r="BO1677" s="129"/>
      <c r="BP1677" s="129"/>
      <c r="BQ1677" s="129"/>
      <c r="BR1677" s="129"/>
      <c r="BS1677" s="1155"/>
      <c r="BT1677" s="1155"/>
      <c r="BU1677" s="1155"/>
      <c r="BV1677" s="1155"/>
      <c r="BW1677" s="1155"/>
      <c r="BX1677" s="1155"/>
      <c r="BY1677" s="1158"/>
      <c r="CA1677" s="365" t="b">
        <f t="shared" si="762"/>
        <v>0</v>
      </c>
      <c r="CB1677" s="365" t="b">
        <f t="shared" si="763"/>
        <v>0</v>
      </c>
      <c r="CC1677" s="365" t="b">
        <f t="shared" si="764"/>
        <v>0</v>
      </c>
      <c r="CD1677" s="365" t="b">
        <f t="shared" si="765"/>
        <v>0</v>
      </c>
      <c r="CE1677" s="365">
        <f t="shared" si="766"/>
        <v>0</v>
      </c>
      <c r="CF1677" s="365" t="b">
        <f t="shared" si="767"/>
        <v>0</v>
      </c>
      <c r="CG1677" s="365" t="b">
        <f t="shared" si="768"/>
        <v>0</v>
      </c>
      <c r="CH1677" s="365" t="b">
        <f t="shared" si="769"/>
        <v>0</v>
      </c>
      <c r="CI1677" s="72" t="b">
        <f t="shared" si="770"/>
        <v>0</v>
      </c>
      <c r="CJ1677" s="72" t="b">
        <f t="shared" si="771"/>
        <v>0</v>
      </c>
      <c r="CK1677" s="72" t="b">
        <f t="shared" si="772"/>
        <v>0</v>
      </c>
      <c r="CL1677" s="72">
        <f t="shared" si="773"/>
        <v>0</v>
      </c>
      <c r="CM1677" s="72">
        <f t="shared" si="774"/>
        <v>0</v>
      </c>
      <c r="CN1677" s="72" t="b">
        <f t="shared" si="775"/>
        <v>0</v>
      </c>
      <c r="CP1677" s="13">
        <f t="shared" si="776"/>
        <v>0</v>
      </c>
      <c r="CQ1677" s="13" t="b">
        <f t="shared" si="777"/>
        <v>0</v>
      </c>
      <c r="CR1677" s="13" t="b">
        <f t="shared" si="778"/>
        <v>0</v>
      </c>
      <c r="CS1677" s="13" t="b">
        <f t="shared" si="784"/>
        <v>0</v>
      </c>
      <c r="CT1677" s="13" t="b">
        <f t="shared" si="783"/>
        <v>0</v>
      </c>
      <c r="CU1677" s="13" t="b">
        <f t="shared" si="756"/>
        <v>0</v>
      </c>
      <c r="CV1677" s="13" t="b">
        <f t="shared" si="779"/>
        <v>0</v>
      </c>
      <c r="CW1677" s="13" t="b">
        <f t="shared" si="780"/>
        <v>0</v>
      </c>
      <c r="CX1677" s="13" t="b">
        <f t="shared" si="781"/>
        <v>0</v>
      </c>
      <c r="CY1677" s="13" t="b">
        <f t="shared" si="782"/>
        <v>0</v>
      </c>
    </row>
    <row r="1678" spans="1:103" ht="15" thickBot="1">
      <c r="A1678" s="931">
        <v>336</v>
      </c>
      <c r="B1678" s="1147" t="s">
        <v>217</v>
      </c>
      <c r="C1678" s="1147" t="s">
        <v>218</v>
      </c>
      <c r="D1678" s="1147" t="s">
        <v>3</v>
      </c>
      <c r="E1678" s="1147" t="s">
        <v>5</v>
      </c>
      <c r="F1678" s="1147">
        <v>6</v>
      </c>
      <c r="G1678" s="1147">
        <v>6</v>
      </c>
      <c r="H1678" s="1147"/>
      <c r="I1678" s="1147" t="s">
        <v>11</v>
      </c>
      <c r="J1678" s="1147">
        <v>44</v>
      </c>
      <c r="K1678" s="1147">
        <v>2</v>
      </c>
      <c r="L1678" s="1147" t="s">
        <v>16</v>
      </c>
      <c r="M1678" s="1147"/>
      <c r="N1678" s="1147" t="s">
        <v>17</v>
      </c>
      <c r="O1678" s="1147"/>
      <c r="P1678" s="1147" t="s">
        <v>17</v>
      </c>
      <c r="Q1678" s="940">
        <f>IF(I1678="&lt;1966",'lista, wskaźniki'!$G$4,IF(I1678="1967-1985",'lista, wskaźniki'!$G$5,IF(I1678="1986-1992",'lista, wskaźniki'!$G$6,IF(I1678="1993-1996",'lista, wskaźniki'!$G$7,IF(I1678="&gt;1997",'lista, wskaźniki'!$G$8,IF(I1678=0,'lista, wskaźniki'!$G$4))))))</f>
        <v>250</v>
      </c>
      <c r="R1678" s="1147" t="s">
        <v>23</v>
      </c>
      <c r="S1678" s="1147" t="s">
        <v>27</v>
      </c>
      <c r="T1678" s="1147"/>
      <c r="U1678" s="1147">
        <v>2007</v>
      </c>
      <c r="V1678" s="1147"/>
      <c r="W1678" s="125" t="s">
        <v>38</v>
      </c>
      <c r="X1678" s="125" t="s">
        <v>38</v>
      </c>
      <c r="Y1678" s="125" t="s">
        <v>42</v>
      </c>
      <c r="Z1678" s="125"/>
      <c r="AA1678" s="125" t="s">
        <v>35</v>
      </c>
      <c r="AB1678" s="126"/>
      <c r="AC1678" s="126"/>
      <c r="AD1678" s="125"/>
      <c r="AE1678" s="1147"/>
      <c r="AF1678" s="334">
        <f t="shared" si="757"/>
        <v>0</v>
      </c>
      <c r="AG1678" s="272">
        <v>0</v>
      </c>
      <c r="AH1678" s="334">
        <f>IF(Y1678="inne",K1678*'lista, wskaźniki'!$E$35,IF(Y1678="to samo źródło",0,IF(Y1678=0,0)))</f>
        <v>0</v>
      </c>
      <c r="AI1678" s="334" t="b">
        <f>IF(AA1678="gaz z sieci",AC1678*'lista, wskaźniki'!$D$21)</f>
        <v>0</v>
      </c>
      <c r="AJ1678" s="272">
        <f>IF(AA1678="węgiel",AB1678*'lista, wskaźniki'!$D$20, IF('Sektor mieszkaniowy'!AA1678="drewno",'Sektor mieszkaniowy'!AB1678*'lista, wskaźniki'!$D$22,IF('Sektor mieszkaniowy'!AA1678="pellet",AB1678*'lista, wskaźniki'!$D$23,IF('Sektor mieszkaniowy'!AA1678="gaz z sieci",AB1678*'lista, wskaźniki'!$D$21,IF('Sektor mieszkaniowy'!AA1678="olej opałowy",'Sektor mieszkaniowy'!AB1678*'lista, wskaźniki'!$D$24)))))</f>
        <v>0</v>
      </c>
      <c r="AK1678" s="1150">
        <f>AL1678/'lista, wskaźniki'!$A$127</f>
        <v>0.85384615384615381</v>
      </c>
      <c r="AL1678" s="1147">
        <v>555</v>
      </c>
      <c r="AM1678" s="20">
        <f>IF(AA1678="węgiel",AF1678*1/3.6*'lista, wskaźniki'!$F$20,IF(AA1678="drewno",AF1678*1/3.6*'lista, wskaźniki'!$F$22,IF(AA1678="pellet",AF1678*1/3.6*'lista, wskaźniki'!$F$23,IF(AA1678="gaz z sieci",AF1678*1/3.6*'lista, wskaźniki'!$F$21,IF(AA1678="olej opałowy",AF1678*1/3.6*'lista, wskaźniki'!$F$24,0)))))</f>
        <v>0</v>
      </c>
      <c r="AN1678" s="20">
        <f>IF(AA1678="węgiel",AF1678*'lista, wskaźniki'!$E$42,IF(AA1678="drewno",AF1678*'lista, wskaźniki'!$G$42,IF(AA1678="pellet",AF1678*'lista, wskaźniki'!$H$42,IF(AA1678="gaz z sieci",AF1678*'lista, wskaźniki'!$F$42,IF(AA1678="olej opałowy",AF1678*'lista, wskaźniki'!$I$42,0)))))</f>
        <v>0</v>
      </c>
      <c r="AO1678" s="20">
        <f>IF(AA1678="węgiel",AF1678*'lista, wskaźniki'!$E$43,IF(AA1678="drewno",AF1678*'lista, wskaźniki'!$G$43,IF(AA1678="pellet",AF1678*'lista, wskaźniki'!$H$43,IF(AA1678="gaz z sieci",AF1678*'lista, wskaźniki'!$F$43,IF(AA1678="olej opałowy",AF1678*'lista, wskaźniki'!$I$43,0)))))</f>
        <v>0</v>
      </c>
      <c r="AP1678" s="20">
        <f>IF(AA1678="węgiel",AF1678*'lista, wskaźniki'!$E$44,IF(AA1678="drewno",AF1678*'lista, wskaźniki'!$G$44,IF(AA1678="pellet",AF1678*'lista, wskaźniki'!$H$44,IF(AA1678="gaz z sieci",AF1678*'lista, wskaźniki'!$F$44,IF(AA1678="olej opałowy",AF1678*'lista, wskaźniki'!$I$44,0)))))</f>
        <v>0</v>
      </c>
      <c r="AQ1678" s="20" t="b">
        <f>IF(Z1678="gaz",AH1678*1/3.6*'lista, wskaźniki'!$F$21,IF(Z1678="energia elektryczna",AH1678*1/3.6*'lista, wskaźniki'!$F$26))</f>
        <v>0</v>
      </c>
      <c r="AR1678" s="20" t="b">
        <f>IF(Z1678="gaz",AH1678*'lista, wskaźniki'!$F$42,IF(Z1678="energia elektryczna",AH1678*0))</f>
        <v>0</v>
      </c>
      <c r="AS1678" s="20" t="b">
        <f>IF(Z1678="gaz",AH1678*'lista, wskaźniki'!$F$43,IF(Z1678="energia elektryczna",AH1678*0))</f>
        <v>0</v>
      </c>
      <c r="AT1678" s="20" t="b">
        <f>IF(Z1678="gaz",AH1678*'lista, wskaźniki'!$F$44,IF(Z1678="energia elektryczna",AH1678*0))</f>
        <v>0</v>
      </c>
      <c r="AU1678" s="20">
        <f>AI1678*1/3.6*'lista, wskaźniki'!$F$21</f>
        <v>0</v>
      </c>
      <c r="AV1678" s="20">
        <f>AI1678*'lista, wskaźniki'!$F$42</f>
        <v>0</v>
      </c>
      <c r="AW1678" s="20">
        <f>AI1678*'lista, wskaźniki'!$F$43</f>
        <v>0</v>
      </c>
      <c r="AX1678" s="20">
        <f>AI1678*'lista, wskaźniki'!$F$44</f>
        <v>0</v>
      </c>
      <c r="AY1678" s="20">
        <f>AK1678*'lista, wskaźniki'!$F$26</f>
        <v>0.75992307692307692</v>
      </c>
      <c r="AZ1678" s="20">
        <f t="shared" si="758"/>
        <v>0.75992307692307692</v>
      </c>
      <c r="BA1678" s="20">
        <f t="shared" si="759"/>
        <v>0</v>
      </c>
      <c r="BB1678" s="20">
        <f t="shared" si="760"/>
        <v>0</v>
      </c>
      <c r="BC1678" s="20">
        <f t="shared" si="761"/>
        <v>0</v>
      </c>
      <c r="BD1678" s="1147" t="s">
        <v>17</v>
      </c>
      <c r="BE1678" s="1147" t="s">
        <v>17</v>
      </c>
      <c r="BF1678" s="1147" t="s">
        <v>17</v>
      </c>
      <c r="BG1678" s="1147" t="s">
        <v>17</v>
      </c>
      <c r="BH1678" s="125"/>
      <c r="BI1678" s="1147" t="s">
        <v>17</v>
      </c>
      <c r="BJ1678" s="125"/>
      <c r="BK1678" s="1147" t="s">
        <v>17</v>
      </c>
      <c r="BL1678" s="125"/>
      <c r="BM1678" s="125"/>
      <c r="BN1678" s="125"/>
      <c r="BO1678" s="125" t="s">
        <v>17</v>
      </c>
      <c r="BP1678" s="125"/>
      <c r="BQ1678" s="125"/>
      <c r="BR1678" s="125"/>
      <c r="BS1678" s="1153"/>
      <c r="BT1678" s="1153"/>
      <c r="BU1678" s="1153"/>
      <c r="BV1678" s="1153"/>
      <c r="BW1678" s="1153"/>
      <c r="BX1678" s="1153"/>
      <c r="BY1678" s="1156"/>
      <c r="CA1678" s="365">
        <f t="shared" si="762"/>
        <v>0</v>
      </c>
      <c r="CB1678" s="365" t="b">
        <f t="shared" si="763"/>
        <v>0</v>
      </c>
      <c r="CC1678" s="365" t="b">
        <f t="shared" si="764"/>
        <v>0</v>
      </c>
      <c r="CD1678" s="365" t="b">
        <f t="shared" si="765"/>
        <v>0</v>
      </c>
      <c r="CE1678" s="365" t="b">
        <f t="shared" si="766"/>
        <v>0</v>
      </c>
      <c r="CF1678" s="365" t="b">
        <f t="shared" si="767"/>
        <v>0</v>
      </c>
      <c r="CG1678" s="365" t="b">
        <f t="shared" si="768"/>
        <v>0</v>
      </c>
      <c r="CH1678" s="365" t="b">
        <f t="shared" si="769"/>
        <v>0</v>
      </c>
      <c r="CI1678" s="72">
        <f t="shared" si="770"/>
        <v>0</v>
      </c>
      <c r="CJ1678" s="72" t="b">
        <f t="shared" si="771"/>
        <v>0</v>
      </c>
      <c r="CK1678" s="72" t="b">
        <f t="shared" si="772"/>
        <v>0</v>
      </c>
      <c r="CL1678" s="72">
        <f t="shared" si="773"/>
        <v>0</v>
      </c>
      <c r="CM1678" s="72" t="b">
        <f t="shared" si="774"/>
        <v>0</v>
      </c>
      <c r="CN1678" s="72" t="b">
        <f t="shared" si="775"/>
        <v>0</v>
      </c>
      <c r="CP1678" s="13" t="b">
        <f t="shared" si="776"/>
        <v>0</v>
      </c>
      <c r="CQ1678" s="13">
        <f t="shared" si="777"/>
        <v>0</v>
      </c>
      <c r="CR1678" s="13">
        <f t="shared" si="778"/>
        <v>44</v>
      </c>
      <c r="CS1678" s="13">
        <f t="shared" si="784"/>
        <v>22</v>
      </c>
      <c r="CT1678" s="13" t="b">
        <f t="shared" si="783"/>
        <v>0</v>
      </c>
      <c r="CU1678" s="13">
        <f t="shared" si="756"/>
        <v>0</v>
      </c>
      <c r="CV1678" s="13" t="b">
        <f t="shared" si="779"/>
        <v>0</v>
      </c>
      <c r="CW1678" s="13">
        <f t="shared" si="780"/>
        <v>0</v>
      </c>
      <c r="CX1678" s="13" t="b">
        <f t="shared" si="781"/>
        <v>0</v>
      </c>
      <c r="CY1678" s="13">
        <f t="shared" si="782"/>
        <v>0</v>
      </c>
    </row>
    <row r="1679" spans="1:103" ht="15" thickBot="1">
      <c r="A1679" s="932"/>
      <c r="B1679" s="1148"/>
      <c r="C1679" s="1148"/>
      <c r="D1679" s="1148"/>
      <c r="E1679" s="1148"/>
      <c r="F1679" s="1148"/>
      <c r="G1679" s="1148"/>
      <c r="H1679" s="1148"/>
      <c r="I1679" s="1148"/>
      <c r="J1679" s="1148"/>
      <c r="K1679" s="1148"/>
      <c r="L1679" s="1148"/>
      <c r="M1679" s="1148"/>
      <c r="N1679" s="1148"/>
      <c r="O1679" s="1148"/>
      <c r="P1679" s="1148"/>
      <c r="Q1679" s="941"/>
      <c r="R1679" s="1148"/>
      <c r="S1679" s="1148"/>
      <c r="T1679" s="1148"/>
      <c r="U1679" s="1148"/>
      <c r="V1679" s="1148"/>
      <c r="W1679" s="127"/>
      <c r="X1679" s="127"/>
      <c r="Y1679" s="127"/>
      <c r="Z1679" s="127"/>
      <c r="AA1679" s="127" t="s">
        <v>36</v>
      </c>
      <c r="AB1679" s="128"/>
      <c r="AC1679" s="128"/>
      <c r="AD1679" s="127"/>
      <c r="AE1679" s="1148"/>
      <c r="AF1679" s="334">
        <f t="shared" si="757"/>
        <v>0</v>
      </c>
      <c r="AG1679" s="272">
        <f>IF(R1679="kompletna",Q1679*J1679*0.0036*'lista, wskaźniki'!$F$13, IF(R1679="częściowa",Q1679*J1679*0.0036*'lista, wskaźniki'!$F$14, IF(R1679="brak",Q1679*J1679*0.0036*'lista, wskaźniki'!$F$15,)))</f>
        <v>0</v>
      </c>
      <c r="AH1679" s="334">
        <f>IF(Y1679="inne",K1679*'lista, wskaźniki'!$E$35,IF(Y1679="to samo źródło",0,IF(Y1679=0,0)))</f>
        <v>0</v>
      </c>
      <c r="AI1679" s="334" t="b">
        <f>IF(AA1679="gaz z sieci",AC1679*'lista, wskaźniki'!$D$21)</f>
        <v>0</v>
      </c>
      <c r="AJ1679" s="272">
        <f>IF(AA1679="węgiel",AB1679*'lista, wskaźniki'!$D$20, IF('Sektor mieszkaniowy'!AA1679="drewno",'Sektor mieszkaniowy'!AB1679*'lista, wskaźniki'!$D$22,IF('Sektor mieszkaniowy'!AA1679="pellet",AB1679*'lista, wskaźniki'!$D$23,IF('Sektor mieszkaniowy'!AA1679="gaz z sieci",AB1679*'lista, wskaźniki'!$D$21,IF('Sektor mieszkaniowy'!AA1679="olej opałowy",'Sektor mieszkaniowy'!AB1679*'lista, wskaźniki'!$D$24)))))</f>
        <v>0</v>
      </c>
      <c r="AK1679" s="1151"/>
      <c r="AL1679" s="1148"/>
      <c r="AM1679" s="20">
        <f>IF(AA1679="węgiel",AF1679*1/3.6*'lista, wskaźniki'!$F$20,IF(AA1679="drewno",AF1679*1/3.6*'lista, wskaźniki'!$F$22,IF(AA1679="pellet",AF1679*1/3.6*'lista, wskaźniki'!$F$23,IF(AA1679="gaz z sieci",AF1679*1/3.6*'lista, wskaźniki'!$F$21,IF(AA1679="olej opałowy",AF1679*1/3.6*'lista, wskaźniki'!$F$24,0)))))</f>
        <v>0</v>
      </c>
      <c r="AN1679" s="20">
        <f>IF(AA1679="węgiel",AF1679*'lista, wskaźniki'!$E$42,IF(AA1679="drewno",AF1679*'lista, wskaźniki'!$G$42,IF(AA1679="pellet",AF1679*'lista, wskaźniki'!$H$42,IF(AA1679="gaz z sieci",AF1679*'lista, wskaźniki'!$F$42,IF(AA1679="olej opałowy",AF1679*'lista, wskaźniki'!$I$42,0)))))</f>
        <v>0</v>
      </c>
      <c r="AO1679" s="20">
        <f>IF(AA1679="węgiel",AF1679*'lista, wskaźniki'!$E$43,IF(AA1679="drewno",AF1679*'lista, wskaźniki'!$G$43,IF(AA1679="pellet",AF1679*'lista, wskaźniki'!$H$43,IF(AA1679="gaz z sieci",AF1679*'lista, wskaźniki'!$F$43,IF(AA1679="olej opałowy",AF1679*'lista, wskaźniki'!$I$43,0)))))</f>
        <v>0</v>
      </c>
      <c r="AP1679" s="20">
        <f>IF(AA1679="węgiel",AF1679*'lista, wskaźniki'!$E$44,IF(AA1679="drewno",AF1679*'lista, wskaźniki'!$G$44,IF(AA1679="pellet",AF1679*'lista, wskaźniki'!$H$44,IF(AA1679="gaz z sieci",AF1679*'lista, wskaźniki'!$F$44,IF(AA1679="olej opałowy",AF1679*'lista, wskaźniki'!$I$44,0)))))</f>
        <v>0</v>
      </c>
      <c r="AQ1679" s="20" t="b">
        <f>IF(Z1679="gaz",AH1679*1/3.6*'lista, wskaźniki'!$F$21,IF(Z1679="energia elektryczna",AH1679*1/3.6*'lista, wskaźniki'!$F$26))</f>
        <v>0</v>
      </c>
      <c r="AR1679" s="20" t="b">
        <f>IF(Z1679="gaz",AH1679*'lista, wskaźniki'!$F$42,IF(Z1679="energia elektryczna",AH1679*0))</f>
        <v>0</v>
      </c>
      <c r="AS1679" s="20" t="b">
        <f>IF(Z1679="gaz",AH1679*'lista, wskaźniki'!$F$43,IF(Z1679="energia elektryczna",AH1679*0))</f>
        <v>0</v>
      </c>
      <c r="AT1679" s="20" t="b">
        <f>IF(Z1679="gaz",AH1679*'lista, wskaźniki'!$F$44,IF(Z1679="energia elektryczna",AH1679*0))</f>
        <v>0</v>
      </c>
      <c r="AU1679" s="20">
        <f>AI1679*1/3.6*'lista, wskaźniki'!$F$21</f>
        <v>0</v>
      </c>
      <c r="AV1679" s="20">
        <f>AI1679*'lista, wskaźniki'!$F$42</f>
        <v>0</v>
      </c>
      <c r="AW1679" s="20">
        <f>AI1679*'lista, wskaźniki'!$F$43</f>
        <v>0</v>
      </c>
      <c r="AX1679" s="20">
        <f>AI1679*'lista, wskaźniki'!$F$44</f>
        <v>0</v>
      </c>
      <c r="AY1679" s="20">
        <f>AK1679*'lista, wskaźniki'!$F$26</f>
        <v>0</v>
      </c>
      <c r="AZ1679" s="20">
        <f t="shared" si="758"/>
        <v>0</v>
      </c>
      <c r="BA1679" s="20">
        <f t="shared" si="759"/>
        <v>0</v>
      </c>
      <c r="BB1679" s="20">
        <f t="shared" si="760"/>
        <v>0</v>
      </c>
      <c r="BC1679" s="20">
        <f t="shared" si="761"/>
        <v>0</v>
      </c>
      <c r="BD1679" s="1148"/>
      <c r="BE1679" s="1148"/>
      <c r="BF1679" s="1148"/>
      <c r="BG1679" s="1148"/>
      <c r="BH1679" s="127"/>
      <c r="BI1679" s="1148"/>
      <c r="BJ1679" s="127"/>
      <c r="BK1679" s="1148"/>
      <c r="BL1679" s="127"/>
      <c r="BM1679" s="127"/>
      <c r="BN1679" s="127"/>
      <c r="BO1679" s="127"/>
      <c r="BP1679" s="127"/>
      <c r="BQ1679" s="127"/>
      <c r="BR1679" s="127"/>
      <c r="BS1679" s="1154"/>
      <c r="BT1679" s="1154"/>
      <c r="BU1679" s="1154"/>
      <c r="BV1679" s="1154"/>
      <c r="BW1679" s="1154"/>
      <c r="BX1679" s="1154"/>
      <c r="BY1679" s="1157"/>
      <c r="CA1679" s="365" t="b">
        <f t="shared" si="762"/>
        <v>0</v>
      </c>
      <c r="CB1679" s="365">
        <f t="shared" si="763"/>
        <v>0</v>
      </c>
      <c r="CC1679" s="365" t="b">
        <f t="shared" si="764"/>
        <v>0</v>
      </c>
      <c r="CD1679" s="365" t="b">
        <f t="shared" si="765"/>
        <v>0</v>
      </c>
      <c r="CE1679" s="365" t="b">
        <f t="shared" si="766"/>
        <v>0</v>
      </c>
      <c r="CF1679" s="365" t="b">
        <f t="shared" si="767"/>
        <v>0</v>
      </c>
      <c r="CG1679" s="365" t="b">
        <f t="shared" si="768"/>
        <v>0</v>
      </c>
      <c r="CH1679" s="365" t="b">
        <f t="shared" si="769"/>
        <v>0</v>
      </c>
      <c r="CI1679" s="72" t="b">
        <f t="shared" si="770"/>
        <v>0</v>
      </c>
      <c r="CJ1679" s="72">
        <f t="shared" si="771"/>
        <v>0</v>
      </c>
      <c r="CK1679" s="72" t="b">
        <f t="shared" si="772"/>
        <v>0</v>
      </c>
      <c r="CL1679" s="72">
        <f t="shared" si="773"/>
        <v>0</v>
      </c>
      <c r="CM1679" s="72" t="b">
        <f t="shared" si="774"/>
        <v>0</v>
      </c>
      <c r="CN1679" s="72" t="b">
        <f t="shared" si="775"/>
        <v>0</v>
      </c>
      <c r="CP1679" s="13">
        <f t="shared" si="776"/>
        <v>0</v>
      </c>
      <c r="CQ1679" s="13" t="b">
        <f t="shared" si="777"/>
        <v>0</v>
      </c>
      <c r="CR1679" s="13" t="b">
        <f t="shared" si="778"/>
        <v>0</v>
      </c>
      <c r="CS1679" s="13" t="b">
        <f t="shared" si="784"/>
        <v>0</v>
      </c>
      <c r="CT1679" s="13" t="b">
        <f t="shared" si="783"/>
        <v>0</v>
      </c>
      <c r="CU1679" s="13" t="b">
        <f t="shared" si="756"/>
        <v>0</v>
      </c>
      <c r="CV1679" s="13" t="b">
        <f t="shared" si="779"/>
        <v>0</v>
      </c>
      <c r="CW1679" s="13" t="b">
        <f t="shared" si="780"/>
        <v>0</v>
      </c>
      <c r="CX1679" s="13" t="b">
        <f t="shared" si="781"/>
        <v>0</v>
      </c>
      <c r="CY1679" s="13" t="b">
        <f t="shared" si="782"/>
        <v>0</v>
      </c>
    </row>
    <row r="1680" spans="1:103" ht="15" thickBot="1">
      <c r="A1680" s="932"/>
      <c r="B1680" s="1148"/>
      <c r="C1680" s="1148"/>
      <c r="D1680" s="1148"/>
      <c r="E1680" s="1148"/>
      <c r="F1680" s="1148"/>
      <c r="G1680" s="1148"/>
      <c r="H1680" s="1148"/>
      <c r="I1680" s="1148"/>
      <c r="J1680" s="1148"/>
      <c r="K1680" s="1148"/>
      <c r="L1680" s="1148"/>
      <c r="M1680" s="1148"/>
      <c r="N1680" s="1148"/>
      <c r="O1680" s="1148"/>
      <c r="P1680" s="1148"/>
      <c r="Q1680" s="941"/>
      <c r="R1680" s="1148"/>
      <c r="S1680" s="1148"/>
      <c r="T1680" s="1148"/>
      <c r="U1680" s="1148"/>
      <c r="V1680" s="1148"/>
      <c r="W1680" s="127"/>
      <c r="X1680" s="127"/>
      <c r="Y1680" s="127"/>
      <c r="Z1680" s="127"/>
      <c r="AA1680" s="127" t="s">
        <v>50</v>
      </c>
      <c r="AB1680" s="128"/>
      <c r="AC1680" s="128"/>
      <c r="AD1680" s="127"/>
      <c r="AE1680" s="1148"/>
      <c r="AF1680" s="334">
        <f t="shared" si="757"/>
        <v>0</v>
      </c>
      <c r="AG1680" s="272">
        <f>IF(R1680="kompletna",Q1680*J1680*0.0036*'lista, wskaźniki'!$F$13, IF(R1680="częściowa",Q1680*J1680*0.0036*'lista, wskaźniki'!$F$14, IF(R1680="brak",Q1680*J1680*0.0036*'lista, wskaźniki'!$F$15,)))</f>
        <v>0</v>
      </c>
      <c r="AH1680" s="334">
        <f>IF(Y1680="inne",K1680*'lista, wskaźniki'!$E$35,IF(Y1680="to samo źródło",0,IF(Y1680=0,0)))</f>
        <v>0</v>
      </c>
      <c r="AI1680" s="334" t="b">
        <f>IF(AA1680="gaz z sieci",AC1680*'lista, wskaźniki'!$D$21)</f>
        <v>0</v>
      </c>
      <c r="AJ1680" s="272">
        <f>IF(AA1680="węgiel",AB1680*'lista, wskaźniki'!$D$20, IF('Sektor mieszkaniowy'!AA1680="drewno",'Sektor mieszkaniowy'!AB1680*'lista, wskaźniki'!$D$22,IF('Sektor mieszkaniowy'!AA1680="pellet",AB1680*'lista, wskaźniki'!$D$23,IF('Sektor mieszkaniowy'!AA1680="gaz z sieci",AB1680*'lista, wskaźniki'!$D$21,IF('Sektor mieszkaniowy'!AA1680="olej opałowy",'Sektor mieszkaniowy'!AB1680*'lista, wskaźniki'!$D$24)))))</f>
        <v>0</v>
      </c>
      <c r="AK1680" s="1151"/>
      <c r="AL1680" s="1148"/>
      <c r="AM1680" s="20">
        <f>IF(AA1680="węgiel",AF1680*1/3.6*'lista, wskaźniki'!$F$20,IF(AA1680="drewno",AF1680*1/3.6*'lista, wskaźniki'!$F$22,IF(AA1680="pellet",AF1680*1/3.6*'lista, wskaźniki'!$F$23,IF(AA1680="gaz z sieci",AF1680*1/3.6*'lista, wskaźniki'!$F$21,IF(AA1680="olej opałowy",AF1680*1/3.6*'lista, wskaźniki'!$F$24,0)))))</f>
        <v>0</v>
      </c>
      <c r="AN1680" s="20">
        <f>IF(AA1680="węgiel",AF1680*'lista, wskaźniki'!$E$42,IF(AA1680="drewno",AF1680*'lista, wskaźniki'!$G$42,IF(AA1680="pellet",AF1680*'lista, wskaźniki'!$H$42,IF(AA1680="gaz z sieci",AF1680*'lista, wskaźniki'!$F$42,IF(AA1680="olej opałowy",AF1680*'lista, wskaźniki'!$I$42,0)))))</f>
        <v>0</v>
      </c>
      <c r="AO1680" s="20">
        <f>IF(AA1680="węgiel",AF1680*'lista, wskaźniki'!$E$43,IF(AA1680="drewno",AF1680*'lista, wskaźniki'!$G$43,IF(AA1680="pellet",AF1680*'lista, wskaźniki'!$H$43,IF(AA1680="gaz z sieci",AF1680*'lista, wskaźniki'!$F$43,IF(AA1680="olej opałowy",AF1680*'lista, wskaźniki'!$I$43,0)))))</f>
        <v>0</v>
      </c>
      <c r="AP1680" s="20">
        <f>IF(AA1680="węgiel",AF1680*'lista, wskaźniki'!$E$44,IF(AA1680="drewno",AF1680*'lista, wskaźniki'!$G$44,IF(AA1680="pellet",AF1680*'lista, wskaźniki'!$H$44,IF(AA1680="gaz z sieci",AF1680*'lista, wskaźniki'!$F$44,IF(AA1680="olej opałowy",AF1680*'lista, wskaźniki'!$I$44,0)))))</f>
        <v>0</v>
      </c>
      <c r="AQ1680" s="20" t="b">
        <f>IF(Z1680="gaz",AH1680*1/3.6*'lista, wskaźniki'!$F$21,IF(Z1680="energia elektryczna",AH1680*1/3.6*'lista, wskaźniki'!$F$26))</f>
        <v>0</v>
      </c>
      <c r="AR1680" s="20" t="b">
        <f>IF(Z1680="gaz",AH1680*'lista, wskaźniki'!$F$42,IF(Z1680="energia elektryczna",AH1680*0))</f>
        <v>0</v>
      </c>
      <c r="AS1680" s="20" t="b">
        <f>IF(Z1680="gaz",AH1680*'lista, wskaźniki'!$F$43,IF(Z1680="energia elektryczna",AH1680*0))</f>
        <v>0</v>
      </c>
      <c r="AT1680" s="20" t="b">
        <f>IF(Z1680="gaz",AH1680*'lista, wskaźniki'!$F$44,IF(Z1680="energia elektryczna",AH1680*0))</f>
        <v>0</v>
      </c>
      <c r="AU1680" s="20">
        <f>AI1680*1/3.6*'lista, wskaźniki'!$F$21</f>
        <v>0</v>
      </c>
      <c r="AV1680" s="20">
        <f>AI1680*'lista, wskaźniki'!$F$42</f>
        <v>0</v>
      </c>
      <c r="AW1680" s="20">
        <f>AI1680*'lista, wskaźniki'!$F$43</f>
        <v>0</v>
      </c>
      <c r="AX1680" s="20">
        <f>AI1680*'lista, wskaźniki'!$F$44</f>
        <v>0</v>
      </c>
      <c r="AY1680" s="20">
        <f>AK1680*'lista, wskaźniki'!$F$26</f>
        <v>0</v>
      </c>
      <c r="AZ1680" s="20">
        <f t="shared" si="758"/>
        <v>0</v>
      </c>
      <c r="BA1680" s="20">
        <f t="shared" si="759"/>
        <v>0</v>
      </c>
      <c r="BB1680" s="20">
        <f t="shared" si="760"/>
        <v>0</v>
      </c>
      <c r="BC1680" s="20">
        <f t="shared" si="761"/>
        <v>0</v>
      </c>
      <c r="BD1680" s="1148"/>
      <c r="BE1680" s="1148"/>
      <c r="BF1680" s="1148"/>
      <c r="BG1680" s="1148"/>
      <c r="BH1680" s="127"/>
      <c r="BI1680" s="1148"/>
      <c r="BJ1680" s="127"/>
      <c r="BK1680" s="1148"/>
      <c r="BL1680" s="127"/>
      <c r="BM1680" s="127"/>
      <c r="BN1680" s="127"/>
      <c r="BO1680" s="127"/>
      <c r="BP1680" s="127"/>
      <c r="BQ1680" s="127"/>
      <c r="BR1680" s="127"/>
      <c r="BS1680" s="1154"/>
      <c r="BT1680" s="1154"/>
      <c r="BU1680" s="1154"/>
      <c r="BV1680" s="1154"/>
      <c r="BW1680" s="1154"/>
      <c r="BX1680" s="1154"/>
      <c r="BY1680" s="1157"/>
      <c r="CA1680" s="365" t="b">
        <f t="shared" si="762"/>
        <v>0</v>
      </c>
      <c r="CB1680" s="365" t="b">
        <f t="shared" si="763"/>
        <v>0</v>
      </c>
      <c r="CC1680" s="365">
        <f t="shared" si="764"/>
        <v>0</v>
      </c>
      <c r="CD1680" s="365" t="b">
        <f t="shared" si="765"/>
        <v>0</v>
      </c>
      <c r="CE1680" s="365" t="b">
        <f t="shared" si="766"/>
        <v>0</v>
      </c>
      <c r="CF1680" s="365" t="b">
        <f t="shared" si="767"/>
        <v>0</v>
      </c>
      <c r="CG1680" s="365" t="b">
        <f t="shared" si="768"/>
        <v>0</v>
      </c>
      <c r="CH1680" s="365" t="b">
        <f t="shared" si="769"/>
        <v>0</v>
      </c>
      <c r="CI1680" s="72" t="b">
        <f t="shared" si="770"/>
        <v>0</v>
      </c>
      <c r="CJ1680" s="72" t="b">
        <f t="shared" si="771"/>
        <v>0</v>
      </c>
      <c r="CK1680" s="72">
        <f t="shared" si="772"/>
        <v>0</v>
      </c>
      <c r="CL1680" s="72">
        <f t="shared" si="773"/>
        <v>0</v>
      </c>
      <c r="CM1680" s="72" t="b">
        <f t="shared" si="774"/>
        <v>0</v>
      </c>
      <c r="CN1680" s="72" t="b">
        <f t="shared" si="775"/>
        <v>0</v>
      </c>
      <c r="CP1680" s="13">
        <f t="shared" si="776"/>
        <v>0</v>
      </c>
      <c r="CQ1680" s="13" t="b">
        <f t="shared" si="777"/>
        <v>0</v>
      </c>
      <c r="CR1680" s="13" t="b">
        <f t="shared" si="778"/>
        <v>0</v>
      </c>
      <c r="CS1680" s="13" t="b">
        <f t="shared" si="784"/>
        <v>0</v>
      </c>
      <c r="CT1680" s="13" t="b">
        <f t="shared" si="783"/>
        <v>0</v>
      </c>
      <c r="CU1680" s="13" t="b">
        <f t="shared" si="756"/>
        <v>0</v>
      </c>
      <c r="CV1680" s="13" t="b">
        <f t="shared" si="779"/>
        <v>0</v>
      </c>
      <c r="CW1680" s="13" t="b">
        <f t="shared" si="780"/>
        <v>0</v>
      </c>
      <c r="CX1680" s="13" t="b">
        <f t="shared" si="781"/>
        <v>0</v>
      </c>
      <c r="CY1680" s="13" t="b">
        <f t="shared" si="782"/>
        <v>0</v>
      </c>
    </row>
    <row r="1681" spans="1:103" ht="15" thickBot="1">
      <c r="A1681" s="932"/>
      <c r="B1681" s="1148"/>
      <c r="C1681" s="1148"/>
      <c r="D1681" s="1148"/>
      <c r="E1681" s="1148"/>
      <c r="F1681" s="1148"/>
      <c r="G1681" s="1148"/>
      <c r="H1681" s="1148"/>
      <c r="I1681" s="1148"/>
      <c r="J1681" s="1148"/>
      <c r="K1681" s="1148"/>
      <c r="L1681" s="1148"/>
      <c r="M1681" s="1148"/>
      <c r="N1681" s="1148"/>
      <c r="O1681" s="1148"/>
      <c r="P1681" s="1148"/>
      <c r="Q1681" s="941"/>
      <c r="R1681" s="1148"/>
      <c r="S1681" s="1148"/>
      <c r="T1681" s="1148"/>
      <c r="U1681" s="1148"/>
      <c r="V1681" s="1148"/>
      <c r="W1681" s="127"/>
      <c r="X1681" s="127"/>
      <c r="Y1681" s="127"/>
      <c r="Z1681" s="127"/>
      <c r="AA1681" s="127" t="s">
        <v>38</v>
      </c>
      <c r="AB1681" s="128">
        <v>792</v>
      </c>
      <c r="AC1681" s="305"/>
      <c r="AD1681" s="304">
        <v>2853</v>
      </c>
      <c r="AE1681" s="1148"/>
      <c r="AF1681" s="334">
        <f t="shared" si="757"/>
        <v>30.143519999999999</v>
      </c>
      <c r="AG1681" s="272">
        <v>31.68</v>
      </c>
      <c r="AH1681" s="334">
        <f>IF(Y1681="inne",K1681*'lista, wskaźniki'!$E$35,IF(Y1681="to samo źródło",0,IF(Y1681=0,0)))</f>
        <v>0</v>
      </c>
      <c r="AI1681" s="334">
        <f>IF(AA1681="gaz z sieci",AC1681*'lista, wskaźniki'!$D$21)</f>
        <v>0</v>
      </c>
      <c r="AJ1681" s="272">
        <f>IF(AA1681="węgiel",AB1681*'lista, wskaźniki'!$D$20, IF('Sektor mieszkaniowy'!AA1681="drewno",'Sektor mieszkaniowy'!AB1681*'lista, wskaźniki'!$D$22,IF('Sektor mieszkaniowy'!AA1681="pellet",AB1681*'lista, wskaźniki'!$D$23,IF('Sektor mieszkaniowy'!AA1681="gaz z sieci",AB1681*'lista, wskaźniki'!$D$21,IF('Sektor mieszkaniowy'!AA1681="olej opałowy",'Sektor mieszkaniowy'!AB1681*'lista, wskaźniki'!$D$24)))))</f>
        <v>28.607039999999998</v>
      </c>
      <c r="AK1681" s="1151"/>
      <c r="AL1681" s="1148"/>
      <c r="AM1681" s="20">
        <f>IF(AA1681="węgiel",AF1681*1/3.6*'lista, wskaźniki'!$F$20,IF(AA1681="drewno",AF1681*1/3.6*'lista, wskaźniki'!$F$22,IF(AA1681="pellet",AF1681*1/3.6*'lista, wskaźniki'!$F$23,IF(AA1681="gaz z sieci",AF1681*1/3.6*'lista, wskaźniki'!$F$21,IF(AA1681="olej opałowy",AF1681*1/3.6*'lista, wskaźniki'!$F$24,0)))))</f>
        <v>1.6826112863999998</v>
      </c>
      <c r="AN1681" s="20">
        <f>IF(AA1681="węgiel",AF1681*'lista, wskaźniki'!$E$42,IF(AA1681="drewno",AF1681*'lista, wskaźniki'!$G$42,IF(AA1681="pellet",AF1681*'lista, wskaźniki'!$H$42,IF(AA1681="gaz z sieci",AF1681*'lista, wskaźniki'!$F$42,IF(AA1681="olej opałowy",AF1681*'lista, wskaźniki'!$I$42,0)))))</f>
        <v>1.5071759999999999E-5</v>
      </c>
      <c r="AO1681" s="20">
        <f>IF(AA1681="węgiel",AF1681*'lista, wskaźniki'!$E$43,IF(AA1681="drewno",AF1681*'lista, wskaźniki'!$G$43,IF(AA1681="pellet",AF1681*'lista, wskaźniki'!$H$43,IF(AA1681="gaz z sieci",AF1681*'lista, wskaźniki'!$F$43,IF(AA1681="olej opałowy",AF1681*'lista, wskaźniki'!$I$43,0)))))</f>
        <v>1.5071759999999999E-5</v>
      </c>
      <c r="AP1681" s="20">
        <f>IF(AA1681="węgiel",AF1681*'lista, wskaźniki'!$E$44,IF(AA1681="drewno",AF1681*'lista, wskaźniki'!$G$44,IF(AA1681="pellet",AF1681*'lista, wskaźniki'!$H$44,IF(AA1681="gaz z sieci",AF1681*'lista, wskaźniki'!$F$44,IF(AA1681="olej opałowy",AF1681*'lista, wskaźniki'!$I$44,0)))))</f>
        <v>0</v>
      </c>
      <c r="AQ1681" s="20" t="b">
        <f>IF(Z1681="gaz",AH1681*1/3.6*'lista, wskaźniki'!$F$21,IF(Z1681="energia elektryczna",AH1681*1/3.6*'lista, wskaźniki'!$F$26))</f>
        <v>0</v>
      </c>
      <c r="AR1681" s="20" t="b">
        <f>IF(Z1681="gaz",AH1681*'lista, wskaźniki'!$F$42,IF(Z1681="energia elektryczna",AH1681*0))</f>
        <v>0</v>
      </c>
      <c r="AS1681" s="20" t="b">
        <f>IF(Z1681="gaz",AH1681*'lista, wskaźniki'!$F$43,IF(Z1681="energia elektryczna",AH1681*0))</f>
        <v>0</v>
      </c>
      <c r="AT1681" s="20" t="b">
        <f>IF(Z1681="gaz",AH1681*'lista, wskaźniki'!$F$44,IF(Z1681="energia elektryczna",AH1681*0))</f>
        <v>0</v>
      </c>
      <c r="AU1681" s="20">
        <f>AI1681*1/3.6*'lista, wskaźniki'!$F$21</f>
        <v>0</v>
      </c>
      <c r="AV1681" s="20">
        <f>AI1681*'lista, wskaźniki'!$F$42</f>
        <v>0</v>
      </c>
      <c r="AW1681" s="20">
        <f>AI1681*'lista, wskaźniki'!$F$43</f>
        <v>0</v>
      </c>
      <c r="AX1681" s="20">
        <f>AI1681*'lista, wskaźniki'!$F$44</f>
        <v>0</v>
      </c>
      <c r="AY1681" s="20">
        <f>AK1681*'lista, wskaźniki'!$F$26</f>
        <v>0</v>
      </c>
      <c r="AZ1681" s="20">
        <f t="shared" si="758"/>
        <v>1.6826112863999998</v>
      </c>
      <c r="BA1681" s="20">
        <f t="shared" si="759"/>
        <v>1.5071759999999999E-5</v>
      </c>
      <c r="BB1681" s="20">
        <f t="shared" si="760"/>
        <v>1.5071759999999999E-5</v>
      </c>
      <c r="BC1681" s="20">
        <f t="shared" si="761"/>
        <v>0</v>
      </c>
      <c r="BD1681" s="1148"/>
      <c r="BE1681" s="1148"/>
      <c r="BF1681" s="1148"/>
      <c r="BG1681" s="1148"/>
      <c r="BH1681" s="127"/>
      <c r="BI1681" s="1148"/>
      <c r="BJ1681" s="127"/>
      <c r="BK1681" s="1148"/>
      <c r="BL1681" s="127"/>
      <c r="BM1681" s="127"/>
      <c r="BN1681" s="127"/>
      <c r="BO1681" s="127"/>
      <c r="BP1681" s="127"/>
      <c r="BQ1681" s="127"/>
      <c r="BR1681" s="127"/>
      <c r="BS1681" s="1154"/>
      <c r="BT1681" s="1154"/>
      <c r="BU1681" s="1154"/>
      <c r="BV1681" s="1154"/>
      <c r="BW1681" s="1154"/>
      <c r="BX1681" s="1154"/>
      <c r="BY1681" s="1157"/>
      <c r="CA1681" s="365" t="b">
        <f t="shared" si="762"/>
        <v>0</v>
      </c>
      <c r="CB1681" s="365" t="b">
        <f t="shared" si="763"/>
        <v>0</v>
      </c>
      <c r="CC1681" s="365" t="b">
        <f t="shared" si="764"/>
        <v>0</v>
      </c>
      <c r="CD1681" s="365">
        <f t="shared" si="765"/>
        <v>30.143519999999999</v>
      </c>
      <c r="CE1681" s="365" t="b">
        <f t="shared" si="766"/>
        <v>0</v>
      </c>
      <c r="CF1681" s="365" t="b">
        <f t="shared" si="767"/>
        <v>0</v>
      </c>
      <c r="CG1681" s="365" t="b">
        <f t="shared" si="768"/>
        <v>0</v>
      </c>
      <c r="CH1681" s="365">
        <f t="shared" si="769"/>
        <v>0</v>
      </c>
      <c r="CI1681" s="72" t="b">
        <f t="shared" si="770"/>
        <v>0</v>
      </c>
      <c r="CJ1681" s="72" t="b">
        <f t="shared" si="771"/>
        <v>0</v>
      </c>
      <c r="CK1681" s="72" t="b">
        <f t="shared" si="772"/>
        <v>0</v>
      </c>
      <c r="CL1681" s="72">
        <f t="shared" si="773"/>
        <v>30.143519999999999</v>
      </c>
      <c r="CM1681" s="72" t="b">
        <f t="shared" si="774"/>
        <v>0</v>
      </c>
      <c r="CN1681" s="72" t="b">
        <f t="shared" si="775"/>
        <v>0</v>
      </c>
      <c r="CP1681" s="13">
        <f t="shared" si="776"/>
        <v>0</v>
      </c>
      <c r="CQ1681" s="13" t="b">
        <f t="shared" si="777"/>
        <v>0</v>
      </c>
      <c r="CR1681" s="13" t="b">
        <f t="shared" si="778"/>
        <v>0</v>
      </c>
      <c r="CS1681" s="13" t="b">
        <f t="shared" si="784"/>
        <v>0</v>
      </c>
      <c r="CT1681" s="13" t="b">
        <f t="shared" si="783"/>
        <v>0</v>
      </c>
      <c r="CU1681" s="13" t="b">
        <f t="shared" si="756"/>
        <v>0</v>
      </c>
      <c r="CV1681" s="13" t="b">
        <f t="shared" si="779"/>
        <v>0</v>
      </c>
      <c r="CW1681" s="13" t="b">
        <f t="shared" si="780"/>
        <v>0</v>
      </c>
      <c r="CX1681" s="13" t="b">
        <f t="shared" si="781"/>
        <v>0</v>
      </c>
      <c r="CY1681" s="13" t="b">
        <f t="shared" si="782"/>
        <v>0</v>
      </c>
    </row>
    <row r="1682" spans="1:103" ht="15" thickBot="1">
      <c r="A1682" s="933"/>
      <c r="B1682" s="1149"/>
      <c r="C1682" s="1149"/>
      <c r="D1682" s="1149"/>
      <c r="E1682" s="1149"/>
      <c r="F1682" s="1149"/>
      <c r="G1682" s="1149"/>
      <c r="H1682" s="1149"/>
      <c r="I1682" s="1149"/>
      <c r="J1682" s="1149"/>
      <c r="K1682" s="1149"/>
      <c r="L1682" s="1149"/>
      <c r="M1682" s="1149"/>
      <c r="N1682" s="1149"/>
      <c r="O1682" s="1149"/>
      <c r="P1682" s="1149"/>
      <c r="Q1682" s="942"/>
      <c r="R1682" s="1149"/>
      <c r="S1682" s="1149"/>
      <c r="T1682" s="1149"/>
      <c r="U1682" s="1149"/>
      <c r="V1682" s="1149"/>
      <c r="W1682" s="129"/>
      <c r="X1682" s="129"/>
      <c r="Y1682" s="129"/>
      <c r="Z1682" s="129"/>
      <c r="AA1682" s="129" t="s">
        <v>37</v>
      </c>
      <c r="AB1682" s="130"/>
      <c r="AC1682" s="130"/>
      <c r="AD1682" s="129"/>
      <c r="AE1682" s="1149"/>
      <c r="AF1682" s="334">
        <f t="shared" si="757"/>
        <v>0</v>
      </c>
      <c r="AG1682" s="272">
        <f>IF(R1682="kompletna",Q1682*J1682*0.0036*'lista, wskaźniki'!$F$13, IF(R1682="częściowa",Q1682*J1682*0.0036*'lista, wskaźniki'!$F$14, IF(R1682="brak",Q1682*J1682*0.0036*'lista, wskaźniki'!$F$15,)))</f>
        <v>0</v>
      </c>
      <c r="AH1682" s="334">
        <f>IF(Y1682="inne",K1682*'lista, wskaźniki'!$E$35,IF(Y1682="to samo źródło",0,IF(Y1682=0,0)))</f>
        <v>0</v>
      </c>
      <c r="AI1682" s="334" t="b">
        <f>IF(AA1682="gaz z sieci",AC1682*'lista, wskaźniki'!$D$21)</f>
        <v>0</v>
      </c>
      <c r="AJ1682" s="272">
        <f>IF(AA1682="węgiel",AB1682*'lista, wskaźniki'!$D$20, IF('Sektor mieszkaniowy'!AA1682="drewno",'Sektor mieszkaniowy'!AB1682*'lista, wskaźniki'!$D$22,IF('Sektor mieszkaniowy'!AA1682="pellet",AB1682*'lista, wskaźniki'!$D$23,IF('Sektor mieszkaniowy'!AA1682="gaz z sieci",AB1682*'lista, wskaźniki'!$D$21,IF('Sektor mieszkaniowy'!AA1682="olej opałowy",'Sektor mieszkaniowy'!AB1682*'lista, wskaźniki'!$D$24)))))</f>
        <v>0</v>
      </c>
      <c r="AK1682" s="1152"/>
      <c r="AL1682" s="1149"/>
      <c r="AM1682" s="20">
        <f>IF(AA1682="węgiel",AF1682*1/3.6*'lista, wskaźniki'!$F$20,IF(AA1682="drewno",AF1682*1/3.6*'lista, wskaźniki'!$F$22,IF(AA1682="pellet",AF1682*1/3.6*'lista, wskaźniki'!$F$23,IF(AA1682="gaz z sieci",AF1682*1/3.6*'lista, wskaźniki'!$F$21,IF(AA1682="olej opałowy",AF1682*1/3.6*'lista, wskaźniki'!$F$24,0)))))</f>
        <v>0</v>
      </c>
      <c r="AN1682" s="20">
        <f>IF(AA1682="węgiel",AF1682*'lista, wskaźniki'!$E$42,IF(AA1682="drewno",AF1682*'lista, wskaźniki'!$G$42,IF(AA1682="pellet",AF1682*'lista, wskaźniki'!$H$42,IF(AA1682="gaz z sieci",AF1682*'lista, wskaźniki'!$F$42,IF(AA1682="olej opałowy",AF1682*'lista, wskaźniki'!$I$42,0)))))</f>
        <v>0</v>
      </c>
      <c r="AO1682" s="20">
        <f>IF(AA1682="węgiel",AF1682*'lista, wskaźniki'!$E$43,IF(AA1682="drewno",AF1682*'lista, wskaźniki'!$G$43,IF(AA1682="pellet",AF1682*'lista, wskaźniki'!$H$43,IF(AA1682="gaz z sieci",AF1682*'lista, wskaźniki'!$F$43,IF(AA1682="olej opałowy",AF1682*'lista, wskaźniki'!$I$43,0)))))</f>
        <v>0</v>
      </c>
      <c r="AP1682" s="20">
        <f>IF(AA1682="węgiel",AF1682*'lista, wskaźniki'!$E$44,IF(AA1682="drewno",AF1682*'lista, wskaźniki'!$G$44,IF(AA1682="pellet",AF1682*'lista, wskaźniki'!$H$44,IF(AA1682="gaz z sieci",AF1682*'lista, wskaźniki'!$F$44,IF(AA1682="olej opałowy",AF1682*'lista, wskaźniki'!$I$44,0)))))</f>
        <v>0</v>
      </c>
      <c r="AQ1682" s="20" t="b">
        <f>IF(Z1682="gaz",AH1682*1/3.6*'lista, wskaźniki'!$F$21,IF(Z1682="energia elektryczna",AH1682*1/3.6*'lista, wskaźniki'!$F$26))</f>
        <v>0</v>
      </c>
      <c r="AR1682" s="20" t="b">
        <f>IF(Z1682="gaz",AH1682*'lista, wskaźniki'!$F$42,IF(Z1682="energia elektryczna",AH1682*0))</f>
        <v>0</v>
      </c>
      <c r="AS1682" s="20" t="b">
        <f>IF(Z1682="gaz",AH1682*'lista, wskaźniki'!$F$43,IF(Z1682="energia elektryczna",AH1682*0))</f>
        <v>0</v>
      </c>
      <c r="AT1682" s="20" t="b">
        <f>IF(Z1682="gaz",AH1682*'lista, wskaźniki'!$F$44,IF(Z1682="energia elektryczna",AH1682*0))</f>
        <v>0</v>
      </c>
      <c r="AU1682" s="20">
        <f>AI1682*1/3.6*'lista, wskaźniki'!$F$21</f>
        <v>0</v>
      </c>
      <c r="AV1682" s="20">
        <f>AI1682*'lista, wskaźniki'!$F$42</f>
        <v>0</v>
      </c>
      <c r="AW1682" s="20">
        <f>AI1682*'lista, wskaźniki'!$F$43</f>
        <v>0</v>
      </c>
      <c r="AX1682" s="20">
        <f>AI1682*'lista, wskaźniki'!$F$44</f>
        <v>0</v>
      </c>
      <c r="AY1682" s="20">
        <f>AK1682*'lista, wskaźniki'!$F$26</f>
        <v>0</v>
      </c>
      <c r="AZ1682" s="20">
        <f t="shared" si="758"/>
        <v>0</v>
      </c>
      <c r="BA1682" s="20">
        <f t="shared" si="759"/>
        <v>0</v>
      </c>
      <c r="BB1682" s="20">
        <f t="shared" si="760"/>
        <v>0</v>
      </c>
      <c r="BC1682" s="20">
        <f t="shared" si="761"/>
        <v>0</v>
      </c>
      <c r="BD1682" s="1149"/>
      <c r="BE1682" s="1149"/>
      <c r="BF1682" s="1149"/>
      <c r="BG1682" s="1149"/>
      <c r="BH1682" s="129"/>
      <c r="BI1682" s="1149"/>
      <c r="BJ1682" s="129"/>
      <c r="BK1682" s="1149"/>
      <c r="BL1682" s="129"/>
      <c r="BM1682" s="129"/>
      <c r="BN1682" s="129"/>
      <c r="BO1682" s="129"/>
      <c r="BP1682" s="129"/>
      <c r="BQ1682" s="129"/>
      <c r="BR1682" s="129"/>
      <c r="BS1682" s="1155"/>
      <c r="BT1682" s="1155"/>
      <c r="BU1682" s="1155"/>
      <c r="BV1682" s="1155"/>
      <c r="BW1682" s="1155"/>
      <c r="BX1682" s="1155"/>
      <c r="BY1682" s="1158"/>
      <c r="CA1682" s="365" t="b">
        <f t="shared" si="762"/>
        <v>0</v>
      </c>
      <c r="CB1682" s="365" t="b">
        <f t="shared" si="763"/>
        <v>0</v>
      </c>
      <c r="CC1682" s="365" t="b">
        <f t="shared" si="764"/>
        <v>0</v>
      </c>
      <c r="CD1682" s="365" t="b">
        <f t="shared" si="765"/>
        <v>0</v>
      </c>
      <c r="CE1682" s="365">
        <f t="shared" si="766"/>
        <v>0</v>
      </c>
      <c r="CF1682" s="365" t="b">
        <f t="shared" si="767"/>
        <v>0</v>
      </c>
      <c r="CG1682" s="365" t="b">
        <f t="shared" si="768"/>
        <v>0</v>
      </c>
      <c r="CH1682" s="365" t="b">
        <f t="shared" si="769"/>
        <v>0</v>
      </c>
      <c r="CI1682" s="72" t="b">
        <f t="shared" si="770"/>
        <v>0</v>
      </c>
      <c r="CJ1682" s="72" t="b">
        <f t="shared" si="771"/>
        <v>0</v>
      </c>
      <c r="CK1682" s="72" t="b">
        <f t="shared" si="772"/>
        <v>0</v>
      </c>
      <c r="CL1682" s="72">
        <f t="shared" si="773"/>
        <v>0</v>
      </c>
      <c r="CM1682" s="72">
        <f t="shared" si="774"/>
        <v>0</v>
      </c>
      <c r="CN1682" s="72" t="b">
        <f t="shared" si="775"/>
        <v>0</v>
      </c>
      <c r="CP1682" s="13">
        <f t="shared" si="776"/>
        <v>0</v>
      </c>
      <c r="CQ1682" s="13" t="b">
        <f t="shared" si="777"/>
        <v>0</v>
      </c>
      <c r="CR1682" s="13" t="b">
        <f t="shared" si="778"/>
        <v>0</v>
      </c>
      <c r="CS1682" s="13" t="b">
        <f t="shared" si="784"/>
        <v>0</v>
      </c>
      <c r="CT1682" s="13" t="b">
        <f t="shared" si="783"/>
        <v>0</v>
      </c>
      <c r="CU1682" s="13" t="b">
        <f t="shared" si="756"/>
        <v>0</v>
      </c>
      <c r="CV1682" s="13" t="b">
        <f t="shared" si="779"/>
        <v>0</v>
      </c>
      <c r="CW1682" s="13" t="b">
        <f t="shared" si="780"/>
        <v>0</v>
      </c>
      <c r="CX1682" s="13" t="b">
        <f t="shared" si="781"/>
        <v>0</v>
      </c>
      <c r="CY1682" s="13" t="b">
        <f t="shared" si="782"/>
        <v>0</v>
      </c>
    </row>
    <row r="1683" spans="1:103" ht="15" thickBot="1">
      <c r="A1683" s="931">
        <v>337</v>
      </c>
      <c r="B1683" s="1147" t="s">
        <v>217</v>
      </c>
      <c r="C1683" s="1147" t="s">
        <v>219</v>
      </c>
      <c r="D1683" s="1147" t="s">
        <v>3</v>
      </c>
      <c r="E1683" s="1147" t="s">
        <v>5</v>
      </c>
      <c r="F1683" s="1147">
        <v>5</v>
      </c>
      <c r="G1683" s="1147">
        <v>5</v>
      </c>
      <c r="H1683" s="1147"/>
      <c r="I1683" s="1147" t="s">
        <v>11</v>
      </c>
      <c r="J1683" s="1147">
        <v>55</v>
      </c>
      <c r="K1683" s="1147">
        <v>1</v>
      </c>
      <c r="L1683" s="1147" t="s">
        <v>16</v>
      </c>
      <c r="M1683" s="1147">
        <v>100</v>
      </c>
      <c r="N1683" s="1147" t="s">
        <v>16</v>
      </c>
      <c r="O1683" s="1147">
        <v>100</v>
      </c>
      <c r="P1683" s="1147" t="s">
        <v>17</v>
      </c>
      <c r="Q1683" s="940">
        <f>IF(I1683="&lt;1966",'lista, wskaźniki'!$G$4,IF(I1683="1967-1985",'lista, wskaźniki'!$G$5,IF(I1683="1986-1992",'lista, wskaźniki'!$G$6,IF(I1683="1993-1996",'lista, wskaźniki'!$G$7,IF(I1683="&gt;1997",'lista, wskaźniki'!$G$8,IF(I1683=0,'lista, wskaźniki'!$G$4))))))</f>
        <v>250</v>
      </c>
      <c r="R1683" s="1147" t="s">
        <v>23</v>
      </c>
      <c r="S1683" s="1147" t="s">
        <v>27</v>
      </c>
      <c r="T1683" s="1147"/>
      <c r="U1683" s="1147">
        <v>2013</v>
      </c>
      <c r="V1683" s="1147"/>
      <c r="W1683" s="125" t="s">
        <v>38</v>
      </c>
      <c r="X1683" s="125" t="s">
        <v>38</v>
      </c>
      <c r="Y1683" s="125" t="s">
        <v>24</v>
      </c>
      <c r="Z1683" s="125" t="s">
        <v>401</v>
      </c>
      <c r="AA1683" s="125" t="s">
        <v>35</v>
      </c>
      <c r="AB1683" s="126"/>
      <c r="AC1683" s="126"/>
      <c r="AD1683" s="125"/>
      <c r="AE1683" s="1147"/>
      <c r="AF1683" s="334">
        <f t="shared" si="757"/>
        <v>0</v>
      </c>
      <c r="AG1683" s="272">
        <v>0</v>
      </c>
      <c r="AH1683" s="334">
        <f>IF(Y1683="inne",K1683*'lista, wskaźniki'!$E$35,IF(Y1683="to samo źródło",0,IF(Y1683=0,0)))</f>
        <v>2.1678536250000002</v>
      </c>
      <c r="AI1683" s="334" t="b">
        <f>IF(AA1683="gaz z sieci",AC1683*'lista, wskaźniki'!$D$21)</f>
        <v>0</v>
      </c>
      <c r="AJ1683" s="272">
        <f>IF(AA1683="węgiel",AB1683*'lista, wskaźniki'!$D$20, IF('Sektor mieszkaniowy'!AA1683="drewno",'Sektor mieszkaniowy'!AB1683*'lista, wskaźniki'!$D$22,IF('Sektor mieszkaniowy'!AA1683="pellet",AB1683*'lista, wskaźniki'!$D$23,IF('Sektor mieszkaniowy'!AA1683="gaz z sieci",AB1683*'lista, wskaźniki'!$D$21,IF('Sektor mieszkaniowy'!AA1683="olej opałowy",'Sektor mieszkaniowy'!AB1683*'lista, wskaźniki'!$D$24)))))</f>
        <v>0</v>
      </c>
      <c r="AK1683" s="1150">
        <f>AL1683/'lista, wskaźniki'!$A$127</f>
        <v>1.0769230769230769</v>
      </c>
      <c r="AL1683" s="1147">
        <v>700</v>
      </c>
      <c r="AM1683" s="20">
        <f>IF(AA1683="węgiel",AF1683*1/3.6*'lista, wskaźniki'!$F$20,IF(AA1683="drewno",AF1683*1/3.6*'lista, wskaźniki'!$F$22,IF(AA1683="pellet",AF1683*1/3.6*'lista, wskaźniki'!$F$23,IF(AA1683="gaz z sieci",AF1683*1/3.6*'lista, wskaźniki'!$F$21,IF(AA1683="olej opałowy",AF1683*1/3.6*'lista, wskaźniki'!$F$24,0)))))</f>
        <v>0</v>
      </c>
      <c r="AN1683" s="20">
        <f>IF(AA1683="węgiel",AF1683*'lista, wskaźniki'!$E$42,IF(AA1683="drewno",AF1683*'lista, wskaźniki'!$G$42,IF(AA1683="pellet",AF1683*'lista, wskaźniki'!$H$42,IF(AA1683="gaz z sieci",AF1683*'lista, wskaźniki'!$F$42,IF(AA1683="olej opałowy",AF1683*'lista, wskaźniki'!$I$42,0)))))</f>
        <v>0</v>
      </c>
      <c r="AO1683" s="20">
        <f>IF(AA1683="węgiel",AF1683*'lista, wskaźniki'!$E$43,IF(AA1683="drewno",AF1683*'lista, wskaźniki'!$G$43,IF(AA1683="pellet",AF1683*'lista, wskaźniki'!$H$43,IF(AA1683="gaz z sieci",AF1683*'lista, wskaźniki'!$F$43,IF(AA1683="olej opałowy",AF1683*'lista, wskaźniki'!$I$43,0)))))</f>
        <v>0</v>
      </c>
      <c r="AP1683" s="20">
        <f>IF(AA1683="węgiel",AF1683*'lista, wskaźniki'!$E$44,IF(AA1683="drewno",AF1683*'lista, wskaźniki'!$G$44,IF(AA1683="pellet",AF1683*'lista, wskaźniki'!$H$44,IF(AA1683="gaz z sieci",AF1683*'lista, wskaźniki'!$F$44,IF(AA1683="olej opałowy",AF1683*'lista, wskaźniki'!$I$44,0)))))</f>
        <v>0</v>
      </c>
      <c r="AQ1683" s="20">
        <f>IF(Z1683="gaz",AH1683*1/3.6*'lista, wskaźniki'!$F$21,IF(Z1683="energia elektryczna",AH1683*1/3.6*'lista, wskaźniki'!$F$26))</f>
        <v>0.12100958934750002</v>
      </c>
      <c r="AR1683" s="20">
        <f>IF(Z1683="gaz",AH1683*'lista, wskaźniki'!$F$42,IF(Z1683="energia elektryczna",AH1683*0))</f>
        <v>1.0839268125000001E-6</v>
      </c>
      <c r="AS1683" s="20">
        <f>IF(Z1683="gaz",AH1683*'lista, wskaźniki'!$F$43,IF(Z1683="energia elektryczna",AH1683*0))</f>
        <v>1.0839268125000001E-6</v>
      </c>
      <c r="AT1683" s="20">
        <f>IF(Z1683="gaz",AH1683*'lista, wskaźniki'!$F$44,IF(Z1683="energia elektryczna",AH1683*0))</f>
        <v>0</v>
      </c>
      <c r="AU1683" s="20">
        <f>AI1683*1/3.6*'lista, wskaźniki'!$F$21</f>
        <v>0</v>
      </c>
      <c r="AV1683" s="20">
        <f>AI1683*'lista, wskaźniki'!$F$42</f>
        <v>0</v>
      </c>
      <c r="AW1683" s="20">
        <f>AI1683*'lista, wskaźniki'!$F$43</f>
        <v>0</v>
      </c>
      <c r="AX1683" s="20">
        <f>AI1683*'lista, wskaźniki'!$F$44</f>
        <v>0</v>
      </c>
      <c r="AY1683" s="20">
        <f>AK1683*'lista, wskaźniki'!$F$26</f>
        <v>0.95846153846153848</v>
      </c>
      <c r="AZ1683" s="20">
        <f t="shared" si="758"/>
        <v>1.0794711278090385</v>
      </c>
      <c r="BA1683" s="20">
        <f t="shared" si="759"/>
        <v>1.0839268125000001E-6</v>
      </c>
      <c r="BB1683" s="20">
        <f t="shared" si="760"/>
        <v>1.0839268125000001E-6</v>
      </c>
      <c r="BC1683" s="20">
        <f t="shared" si="761"/>
        <v>0</v>
      </c>
      <c r="BD1683" s="1147" t="s">
        <v>17</v>
      </c>
      <c r="BE1683" s="1147" t="s">
        <v>17</v>
      </c>
      <c r="BF1683" s="1147" t="s">
        <v>17</v>
      </c>
      <c r="BG1683" s="1147" t="s">
        <v>17</v>
      </c>
      <c r="BH1683" s="125"/>
      <c r="BI1683" s="1147" t="s">
        <v>17</v>
      </c>
      <c r="BJ1683" s="125"/>
      <c r="BK1683" s="1147" t="s">
        <v>17</v>
      </c>
      <c r="BL1683" s="125"/>
      <c r="BM1683" s="125"/>
      <c r="BN1683" s="125"/>
      <c r="BO1683" s="125" t="s">
        <v>17</v>
      </c>
      <c r="BP1683" s="125"/>
      <c r="BQ1683" s="125"/>
      <c r="BR1683" s="125"/>
      <c r="BS1683" s="1153"/>
      <c r="BT1683" s="1153"/>
      <c r="BU1683" s="1153"/>
      <c r="BV1683" s="1153"/>
      <c r="BW1683" s="1153"/>
      <c r="BX1683" s="1153"/>
      <c r="BY1683" s="1156"/>
      <c r="CA1683" s="365">
        <f t="shared" si="762"/>
        <v>0</v>
      </c>
      <c r="CB1683" s="365" t="b">
        <f t="shared" si="763"/>
        <v>0</v>
      </c>
      <c r="CC1683" s="365" t="b">
        <f t="shared" si="764"/>
        <v>0</v>
      </c>
      <c r="CD1683" s="365" t="b">
        <f t="shared" si="765"/>
        <v>0</v>
      </c>
      <c r="CE1683" s="365" t="b">
        <f t="shared" si="766"/>
        <v>0</v>
      </c>
      <c r="CF1683" s="365">
        <f t="shared" si="767"/>
        <v>2.1678536250000002</v>
      </c>
      <c r="CG1683" s="365" t="b">
        <f t="shared" si="768"/>
        <v>0</v>
      </c>
      <c r="CH1683" s="365" t="b">
        <f t="shared" si="769"/>
        <v>0</v>
      </c>
      <c r="CI1683" s="72">
        <f t="shared" si="770"/>
        <v>0</v>
      </c>
      <c r="CJ1683" s="72" t="b">
        <f t="shared" si="771"/>
        <v>0</v>
      </c>
      <c r="CK1683" s="72" t="b">
        <f t="shared" si="772"/>
        <v>0</v>
      </c>
      <c r="CL1683" s="72">
        <f t="shared" si="773"/>
        <v>2.1678536250000002</v>
      </c>
      <c r="CM1683" s="72" t="b">
        <f t="shared" si="774"/>
        <v>0</v>
      </c>
      <c r="CN1683" s="72" t="b">
        <f t="shared" si="775"/>
        <v>0</v>
      </c>
      <c r="CP1683" s="13" t="b">
        <f t="shared" si="776"/>
        <v>0</v>
      </c>
      <c r="CQ1683" s="13">
        <f t="shared" si="777"/>
        <v>0</v>
      </c>
      <c r="CR1683" s="13">
        <f t="shared" si="778"/>
        <v>55</v>
      </c>
      <c r="CS1683" s="13">
        <f t="shared" si="784"/>
        <v>27.5</v>
      </c>
      <c r="CT1683" s="13" t="b">
        <f t="shared" si="783"/>
        <v>0</v>
      </c>
      <c r="CU1683" s="13">
        <f t="shared" si="756"/>
        <v>0</v>
      </c>
      <c r="CV1683" s="13" t="b">
        <f t="shared" si="779"/>
        <v>0</v>
      </c>
      <c r="CW1683" s="13">
        <f t="shared" si="780"/>
        <v>0</v>
      </c>
      <c r="CX1683" s="13" t="b">
        <f t="shared" si="781"/>
        <v>0</v>
      </c>
      <c r="CY1683" s="13">
        <f t="shared" si="782"/>
        <v>0</v>
      </c>
    </row>
    <row r="1684" spans="1:103" ht="15" thickBot="1">
      <c r="A1684" s="932"/>
      <c r="B1684" s="1148"/>
      <c r="C1684" s="1148"/>
      <c r="D1684" s="1148"/>
      <c r="E1684" s="1148"/>
      <c r="F1684" s="1148"/>
      <c r="G1684" s="1148"/>
      <c r="H1684" s="1148"/>
      <c r="I1684" s="1148"/>
      <c r="J1684" s="1148"/>
      <c r="K1684" s="1148"/>
      <c r="L1684" s="1148"/>
      <c r="M1684" s="1148"/>
      <c r="N1684" s="1148"/>
      <c r="O1684" s="1148"/>
      <c r="P1684" s="1148"/>
      <c r="Q1684" s="941"/>
      <c r="R1684" s="1148"/>
      <c r="S1684" s="1148"/>
      <c r="T1684" s="1148"/>
      <c r="U1684" s="1148"/>
      <c r="V1684" s="1148"/>
      <c r="W1684" s="127"/>
      <c r="X1684" s="127"/>
      <c r="Y1684" s="127"/>
      <c r="Z1684" s="127"/>
      <c r="AA1684" s="127" t="s">
        <v>36</v>
      </c>
      <c r="AB1684" s="128"/>
      <c r="AC1684" s="128"/>
      <c r="AD1684" s="127"/>
      <c r="AE1684" s="1148"/>
      <c r="AF1684" s="334">
        <f t="shared" si="757"/>
        <v>0</v>
      </c>
      <c r="AG1684" s="272">
        <f>IF(R1684="kompletna",Q1684*J1684*0.0036*'lista, wskaźniki'!$F$13, IF(R1684="częściowa",Q1684*J1684*0.0036*'lista, wskaźniki'!$F$14, IF(R1684="brak",Q1684*J1684*0.0036*'lista, wskaźniki'!$F$15,)))</f>
        <v>0</v>
      </c>
      <c r="AH1684" s="334">
        <f>IF(Y1684="inne",K1684*'lista, wskaźniki'!$E$35,IF(Y1684="to samo źródło",0,IF(Y1684=0,0)))</f>
        <v>0</v>
      </c>
      <c r="AI1684" s="334" t="b">
        <f>IF(AA1684="gaz z sieci",AC1684*'lista, wskaźniki'!$D$21)</f>
        <v>0</v>
      </c>
      <c r="AJ1684" s="272">
        <f>IF(AA1684="węgiel",AB1684*'lista, wskaźniki'!$D$20, IF('Sektor mieszkaniowy'!AA1684="drewno",'Sektor mieszkaniowy'!AB1684*'lista, wskaźniki'!$D$22,IF('Sektor mieszkaniowy'!AA1684="pellet",AB1684*'lista, wskaźniki'!$D$23,IF('Sektor mieszkaniowy'!AA1684="gaz z sieci",AB1684*'lista, wskaźniki'!$D$21,IF('Sektor mieszkaniowy'!AA1684="olej opałowy",'Sektor mieszkaniowy'!AB1684*'lista, wskaźniki'!$D$24)))))</f>
        <v>0</v>
      </c>
      <c r="AK1684" s="1151"/>
      <c r="AL1684" s="1148"/>
      <c r="AM1684" s="20">
        <f>IF(AA1684="węgiel",AF1684*1/3.6*'lista, wskaźniki'!$F$20,IF(AA1684="drewno",AF1684*1/3.6*'lista, wskaźniki'!$F$22,IF(AA1684="pellet",AF1684*1/3.6*'lista, wskaźniki'!$F$23,IF(AA1684="gaz z sieci",AF1684*1/3.6*'lista, wskaźniki'!$F$21,IF(AA1684="olej opałowy",AF1684*1/3.6*'lista, wskaźniki'!$F$24,0)))))</f>
        <v>0</v>
      </c>
      <c r="AN1684" s="20">
        <f>IF(AA1684="węgiel",AF1684*'lista, wskaźniki'!$E$42,IF(AA1684="drewno",AF1684*'lista, wskaźniki'!$G$42,IF(AA1684="pellet",AF1684*'lista, wskaźniki'!$H$42,IF(AA1684="gaz z sieci",AF1684*'lista, wskaźniki'!$F$42,IF(AA1684="olej opałowy",AF1684*'lista, wskaźniki'!$I$42,0)))))</f>
        <v>0</v>
      </c>
      <c r="AO1684" s="20">
        <f>IF(AA1684="węgiel",AF1684*'lista, wskaźniki'!$E$43,IF(AA1684="drewno",AF1684*'lista, wskaźniki'!$G$43,IF(AA1684="pellet",AF1684*'lista, wskaźniki'!$H$43,IF(AA1684="gaz z sieci",AF1684*'lista, wskaźniki'!$F$43,IF(AA1684="olej opałowy",AF1684*'lista, wskaźniki'!$I$43,0)))))</f>
        <v>0</v>
      </c>
      <c r="AP1684" s="20">
        <f>IF(AA1684="węgiel",AF1684*'lista, wskaźniki'!$E$44,IF(AA1684="drewno",AF1684*'lista, wskaźniki'!$G$44,IF(AA1684="pellet",AF1684*'lista, wskaźniki'!$H$44,IF(AA1684="gaz z sieci",AF1684*'lista, wskaźniki'!$F$44,IF(AA1684="olej opałowy",AF1684*'lista, wskaźniki'!$I$44,0)))))</f>
        <v>0</v>
      </c>
      <c r="AQ1684" s="20" t="b">
        <f>IF(Z1684="gaz",AH1684*1/3.6*'lista, wskaźniki'!$F$21,IF(Z1684="energia elektryczna",AH1684*1/3.6*'lista, wskaźniki'!$F$26))</f>
        <v>0</v>
      </c>
      <c r="AR1684" s="20" t="b">
        <f>IF(Z1684="gaz",AH1684*'lista, wskaźniki'!$F$42,IF(Z1684="energia elektryczna",AH1684*0))</f>
        <v>0</v>
      </c>
      <c r="AS1684" s="20" t="b">
        <f>IF(Z1684="gaz",AH1684*'lista, wskaźniki'!$F$43,IF(Z1684="energia elektryczna",AH1684*0))</f>
        <v>0</v>
      </c>
      <c r="AT1684" s="20" t="b">
        <f>IF(Z1684="gaz",AH1684*'lista, wskaźniki'!$F$44,IF(Z1684="energia elektryczna",AH1684*0))</f>
        <v>0</v>
      </c>
      <c r="AU1684" s="20">
        <f>AI1684*1/3.6*'lista, wskaźniki'!$F$21</f>
        <v>0</v>
      </c>
      <c r="AV1684" s="20">
        <f>AI1684*'lista, wskaźniki'!$F$42</f>
        <v>0</v>
      </c>
      <c r="AW1684" s="20">
        <f>AI1684*'lista, wskaźniki'!$F$43</f>
        <v>0</v>
      </c>
      <c r="AX1684" s="20">
        <f>AI1684*'lista, wskaźniki'!$F$44</f>
        <v>0</v>
      </c>
      <c r="AY1684" s="20">
        <f>AK1684*'lista, wskaźniki'!$F$26</f>
        <v>0</v>
      </c>
      <c r="AZ1684" s="20">
        <f t="shared" si="758"/>
        <v>0</v>
      </c>
      <c r="BA1684" s="20">
        <f t="shared" si="759"/>
        <v>0</v>
      </c>
      <c r="BB1684" s="20">
        <f t="shared" si="760"/>
        <v>0</v>
      </c>
      <c r="BC1684" s="20">
        <f t="shared" si="761"/>
        <v>0</v>
      </c>
      <c r="BD1684" s="1148"/>
      <c r="BE1684" s="1148"/>
      <c r="BF1684" s="1148"/>
      <c r="BG1684" s="1148"/>
      <c r="BH1684" s="127"/>
      <c r="BI1684" s="1148"/>
      <c r="BJ1684" s="127"/>
      <c r="BK1684" s="1148"/>
      <c r="BL1684" s="127"/>
      <c r="BM1684" s="127"/>
      <c r="BN1684" s="127"/>
      <c r="BO1684" s="127"/>
      <c r="BP1684" s="127"/>
      <c r="BQ1684" s="127"/>
      <c r="BR1684" s="127"/>
      <c r="BS1684" s="1154"/>
      <c r="BT1684" s="1154"/>
      <c r="BU1684" s="1154"/>
      <c r="BV1684" s="1154"/>
      <c r="BW1684" s="1154"/>
      <c r="BX1684" s="1154"/>
      <c r="BY1684" s="1157"/>
      <c r="CA1684" s="365" t="b">
        <f t="shared" si="762"/>
        <v>0</v>
      </c>
      <c r="CB1684" s="365">
        <f t="shared" si="763"/>
        <v>0</v>
      </c>
      <c r="CC1684" s="365" t="b">
        <f t="shared" si="764"/>
        <v>0</v>
      </c>
      <c r="CD1684" s="365" t="b">
        <f t="shared" si="765"/>
        <v>0</v>
      </c>
      <c r="CE1684" s="365" t="b">
        <f t="shared" si="766"/>
        <v>0</v>
      </c>
      <c r="CF1684" s="365" t="b">
        <f t="shared" si="767"/>
        <v>0</v>
      </c>
      <c r="CG1684" s="365" t="b">
        <f t="shared" si="768"/>
        <v>0</v>
      </c>
      <c r="CH1684" s="365" t="b">
        <f t="shared" si="769"/>
        <v>0</v>
      </c>
      <c r="CI1684" s="72" t="b">
        <f t="shared" si="770"/>
        <v>0</v>
      </c>
      <c r="CJ1684" s="72">
        <f t="shared" si="771"/>
        <v>0</v>
      </c>
      <c r="CK1684" s="72" t="b">
        <f t="shared" si="772"/>
        <v>0</v>
      </c>
      <c r="CL1684" s="72">
        <f t="shared" si="773"/>
        <v>0</v>
      </c>
      <c r="CM1684" s="72" t="b">
        <f t="shared" si="774"/>
        <v>0</v>
      </c>
      <c r="CN1684" s="72" t="b">
        <f t="shared" si="775"/>
        <v>0</v>
      </c>
      <c r="CP1684" s="13">
        <f t="shared" si="776"/>
        <v>0</v>
      </c>
      <c r="CQ1684" s="13" t="b">
        <f t="shared" si="777"/>
        <v>0</v>
      </c>
      <c r="CR1684" s="13" t="b">
        <f t="shared" si="778"/>
        <v>0</v>
      </c>
      <c r="CS1684" s="13" t="b">
        <f t="shared" si="784"/>
        <v>0</v>
      </c>
      <c r="CT1684" s="13" t="b">
        <f t="shared" si="783"/>
        <v>0</v>
      </c>
      <c r="CU1684" s="13" t="b">
        <f t="shared" si="756"/>
        <v>0</v>
      </c>
      <c r="CV1684" s="13" t="b">
        <f t="shared" si="779"/>
        <v>0</v>
      </c>
      <c r="CW1684" s="13" t="b">
        <f t="shared" si="780"/>
        <v>0</v>
      </c>
      <c r="CX1684" s="13" t="b">
        <f t="shared" si="781"/>
        <v>0</v>
      </c>
      <c r="CY1684" s="13" t="b">
        <f t="shared" si="782"/>
        <v>0</v>
      </c>
    </row>
    <row r="1685" spans="1:103" ht="15" thickBot="1">
      <c r="A1685" s="932"/>
      <c r="B1685" s="1148"/>
      <c r="C1685" s="1148"/>
      <c r="D1685" s="1148"/>
      <c r="E1685" s="1148"/>
      <c r="F1685" s="1148"/>
      <c r="G1685" s="1148"/>
      <c r="H1685" s="1148"/>
      <c r="I1685" s="1148"/>
      <c r="J1685" s="1148"/>
      <c r="K1685" s="1148"/>
      <c r="L1685" s="1148"/>
      <c r="M1685" s="1148"/>
      <c r="N1685" s="1148"/>
      <c r="O1685" s="1148"/>
      <c r="P1685" s="1148"/>
      <c r="Q1685" s="941"/>
      <c r="R1685" s="1148"/>
      <c r="S1685" s="1148"/>
      <c r="T1685" s="1148"/>
      <c r="U1685" s="1148"/>
      <c r="V1685" s="1148"/>
      <c r="W1685" s="127"/>
      <c r="X1685" s="127"/>
      <c r="Y1685" s="127"/>
      <c r="Z1685" s="127"/>
      <c r="AA1685" s="127" t="s">
        <v>50</v>
      </c>
      <c r="AB1685" s="128"/>
      <c r="AC1685" s="128"/>
      <c r="AD1685" s="127"/>
      <c r="AE1685" s="1148"/>
      <c r="AF1685" s="334">
        <f t="shared" si="757"/>
        <v>0</v>
      </c>
      <c r="AG1685" s="272">
        <f>IF(R1685="kompletna",Q1685*J1685*0.0036*'lista, wskaźniki'!$F$13, IF(R1685="częściowa",Q1685*J1685*0.0036*'lista, wskaźniki'!$F$14, IF(R1685="brak",Q1685*J1685*0.0036*'lista, wskaźniki'!$F$15,)))</f>
        <v>0</v>
      </c>
      <c r="AH1685" s="334">
        <f>IF(Y1685="inne",K1685*'lista, wskaźniki'!$E$35,IF(Y1685="to samo źródło",0,IF(Y1685=0,0)))</f>
        <v>0</v>
      </c>
      <c r="AI1685" s="334" t="b">
        <f>IF(AA1685="gaz z sieci",AC1685*'lista, wskaźniki'!$D$21)</f>
        <v>0</v>
      </c>
      <c r="AJ1685" s="272">
        <f>IF(AA1685="węgiel",AB1685*'lista, wskaźniki'!$D$20, IF('Sektor mieszkaniowy'!AA1685="drewno",'Sektor mieszkaniowy'!AB1685*'lista, wskaźniki'!$D$22,IF('Sektor mieszkaniowy'!AA1685="pellet",AB1685*'lista, wskaźniki'!$D$23,IF('Sektor mieszkaniowy'!AA1685="gaz z sieci",AB1685*'lista, wskaźniki'!$D$21,IF('Sektor mieszkaniowy'!AA1685="olej opałowy",'Sektor mieszkaniowy'!AB1685*'lista, wskaźniki'!$D$24)))))</f>
        <v>0</v>
      </c>
      <c r="AK1685" s="1151"/>
      <c r="AL1685" s="1148"/>
      <c r="AM1685" s="20">
        <f>IF(AA1685="węgiel",AF1685*1/3.6*'lista, wskaźniki'!$F$20,IF(AA1685="drewno",AF1685*1/3.6*'lista, wskaźniki'!$F$22,IF(AA1685="pellet",AF1685*1/3.6*'lista, wskaźniki'!$F$23,IF(AA1685="gaz z sieci",AF1685*1/3.6*'lista, wskaźniki'!$F$21,IF(AA1685="olej opałowy",AF1685*1/3.6*'lista, wskaźniki'!$F$24,0)))))</f>
        <v>0</v>
      </c>
      <c r="AN1685" s="20">
        <f>IF(AA1685="węgiel",AF1685*'lista, wskaźniki'!$E$42,IF(AA1685="drewno",AF1685*'lista, wskaźniki'!$G$42,IF(AA1685="pellet",AF1685*'lista, wskaźniki'!$H$42,IF(AA1685="gaz z sieci",AF1685*'lista, wskaźniki'!$F$42,IF(AA1685="olej opałowy",AF1685*'lista, wskaźniki'!$I$42,0)))))</f>
        <v>0</v>
      </c>
      <c r="AO1685" s="20">
        <f>IF(AA1685="węgiel",AF1685*'lista, wskaźniki'!$E$43,IF(AA1685="drewno",AF1685*'lista, wskaźniki'!$G$43,IF(AA1685="pellet",AF1685*'lista, wskaźniki'!$H$43,IF(AA1685="gaz z sieci",AF1685*'lista, wskaźniki'!$F$43,IF(AA1685="olej opałowy",AF1685*'lista, wskaźniki'!$I$43,0)))))</f>
        <v>0</v>
      </c>
      <c r="AP1685" s="20">
        <f>IF(AA1685="węgiel",AF1685*'lista, wskaźniki'!$E$44,IF(AA1685="drewno",AF1685*'lista, wskaźniki'!$G$44,IF(AA1685="pellet",AF1685*'lista, wskaźniki'!$H$44,IF(AA1685="gaz z sieci",AF1685*'lista, wskaźniki'!$F$44,IF(AA1685="olej opałowy",AF1685*'lista, wskaźniki'!$I$44,0)))))</f>
        <v>0</v>
      </c>
      <c r="AQ1685" s="20" t="b">
        <f>IF(Z1685="gaz",AH1685*1/3.6*'lista, wskaźniki'!$F$21,IF(Z1685="energia elektryczna",AH1685*1/3.6*'lista, wskaźniki'!$F$26))</f>
        <v>0</v>
      </c>
      <c r="AR1685" s="20" t="b">
        <f>IF(Z1685="gaz",AH1685*'lista, wskaźniki'!$F$42,IF(Z1685="energia elektryczna",AH1685*0))</f>
        <v>0</v>
      </c>
      <c r="AS1685" s="20" t="b">
        <f>IF(Z1685="gaz",AH1685*'lista, wskaźniki'!$F$43,IF(Z1685="energia elektryczna",AH1685*0))</f>
        <v>0</v>
      </c>
      <c r="AT1685" s="20" t="b">
        <f>IF(Z1685="gaz",AH1685*'lista, wskaźniki'!$F$44,IF(Z1685="energia elektryczna",AH1685*0))</f>
        <v>0</v>
      </c>
      <c r="AU1685" s="20">
        <f>AI1685*1/3.6*'lista, wskaźniki'!$F$21</f>
        <v>0</v>
      </c>
      <c r="AV1685" s="20">
        <f>AI1685*'lista, wskaźniki'!$F$42</f>
        <v>0</v>
      </c>
      <c r="AW1685" s="20">
        <f>AI1685*'lista, wskaźniki'!$F$43</f>
        <v>0</v>
      </c>
      <c r="AX1685" s="20">
        <f>AI1685*'lista, wskaźniki'!$F$44</f>
        <v>0</v>
      </c>
      <c r="AY1685" s="20">
        <f>AK1685*'lista, wskaźniki'!$F$26</f>
        <v>0</v>
      </c>
      <c r="AZ1685" s="20">
        <f t="shared" si="758"/>
        <v>0</v>
      </c>
      <c r="BA1685" s="20">
        <f t="shared" si="759"/>
        <v>0</v>
      </c>
      <c r="BB1685" s="20">
        <f t="shared" si="760"/>
        <v>0</v>
      </c>
      <c r="BC1685" s="20">
        <f t="shared" si="761"/>
        <v>0</v>
      </c>
      <c r="BD1685" s="1148"/>
      <c r="BE1685" s="1148"/>
      <c r="BF1685" s="1148"/>
      <c r="BG1685" s="1148"/>
      <c r="BH1685" s="127"/>
      <c r="BI1685" s="1148"/>
      <c r="BJ1685" s="127"/>
      <c r="BK1685" s="1148"/>
      <c r="BL1685" s="127"/>
      <c r="BM1685" s="127"/>
      <c r="BN1685" s="127"/>
      <c r="BO1685" s="127"/>
      <c r="BP1685" s="127"/>
      <c r="BQ1685" s="127"/>
      <c r="BR1685" s="127"/>
      <c r="BS1685" s="1154"/>
      <c r="BT1685" s="1154"/>
      <c r="BU1685" s="1154"/>
      <c r="BV1685" s="1154"/>
      <c r="BW1685" s="1154"/>
      <c r="BX1685" s="1154"/>
      <c r="BY1685" s="1157"/>
      <c r="CA1685" s="365" t="b">
        <f t="shared" si="762"/>
        <v>0</v>
      </c>
      <c r="CB1685" s="365" t="b">
        <f t="shared" si="763"/>
        <v>0</v>
      </c>
      <c r="CC1685" s="365">
        <f t="shared" si="764"/>
        <v>0</v>
      </c>
      <c r="CD1685" s="365" t="b">
        <f t="shared" si="765"/>
        <v>0</v>
      </c>
      <c r="CE1685" s="365" t="b">
        <f t="shared" si="766"/>
        <v>0</v>
      </c>
      <c r="CF1685" s="365" t="b">
        <f t="shared" si="767"/>
        <v>0</v>
      </c>
      <c r="CG1685" s="365" t="b">
        <f t="shared" si="768"/>
        <v>0</v>
      </c>
      <c r="CH1685" s="365" t="b">
        <f t="shared" si="769"/>
        <v>0</v>
      </c>
      <c r="CI1685" s="72" t="b">
        <f t="shared" si="770"/>
        <v>0</v>
      </c>
      <c r="CJ1685" s="72" t="b">
        <f t="shared" si="771"/>
        <v>0</v>
      </c>
      <c r="CK1685" s="72">
        <f t="shared" si="772"/>
        <v>0</v>
      </c>
      <c r="CL1685" s="72">
        <f t="shared" si="773"/>
        <v>0</v>
      </c>
      <c r="CM1685" s="72" t="b">
        <f t="shared" si="774"/>
        <v>0</v>
      </c>
      <c r="CN1685" s="72" t="b">
        <f t="shared" si="775"/>
        <v>0</v>
      </c>
      <c r="CP1685" s="13">
        <f t="shared" si="776"/>
        <v>0</v>
      </c>
      <c r="CQ1685" s="13" t="b">
        <f t="shared" si="777"/>
        <v>0</v>
      </c>
      <c r="CR1685" s="13" t="b">
        <f t="shared" si="778"/>
        <v>0</v>
      </c>
      <c r="CS1685" s="13" t="b">
        <f t="shared" si="784"/>
        <v>0</v>
      </c>
      <c r="CT1685" s="13" t="b">
        <f t="shared" si="783"/>
        <v>0</v>
      </c>
      <c r="CU1685" s="13" t="b">
        <f t="shared" si="756"/>
        <v>0</v>
      </c>
      <c r="CV1685" s="13" t="b">
        <f t="shared" si="779"/>
        <v>0</v>
      </c>
      <c r="CW1685" s="13" t="b">
        <f t="shared" si="780"/>
        <v>0</v>
      </c>
      <c r="CX1685" s="13" t="b">
        <f t="shared" si="781"/>
        <v>0</v>
      </c>
      <c r="CY1685" s="13" t="b">
        <f t="shared" si="782"/>
        <v>0</v>
      </c>
    </row>
    <row r="1686" spans="1:103" ht="15" thickBot="1">
      <c r="A1686" s="932"/>
      <c r="B1686" s="1148"/>
      <c r="C1686" s="1148"/>
      <c r="D1686" s="1148"/>
      <c r="E1686" s="1148"/>
      <c r="F1686" s="1148"/>
      <c r="G1686" s="1148"/>
      <c r="H1686" s="1148"/>
      <c r="I1686" s="1148"/>
      <c r="J1686" s="1148"/>
      <c r="K1686" s="1148"/>
      <c r="L1686" s="1148"/>
      <c r="M1686" s="1148"/>
      <c r="N1686" s="1148"/>
      <c r="O1686" s="1148"/>
      <c r="P1686" s="1148"/>
      <c r="Q1686" s="941"/>
      <c r="R1686" s="1148"/>
      <c r="S1686" s="1148"/>
      <c r="T1686" s="1148"/>
      <c r="U1686" s="1148"/>
      <c r="V1686" s="1148"/>
      <c r="W1686" s="127"/>
      <c r="X1686" s="127"/>
      <c r="Y1686" s="127"/>
      <c r="Z1686" s="127"/>
      <c r="AA1686" s="127" t="s">
        <v>38</v>
      </c>
      <c r="AB1686" s="128">
        <v>250</v>
      </c>
      <c r="AC1686" s="128"/>
      <c r="AD1686" s="127">
        <v>750</v>
      </c>
      <c r="AE1686" s="1148"/>
      <c r="AF1686" s="334">
        <f t="shared" si="757"/>
        <v>24.315000000000001</v>
      </c>
      <c r="AG1686" s="272">
        <v>39.6</v>
      </c>
      <c r="AH1686" s="334">
        <f>IF(Y1686="inne",K1686*'lista, wskaźniki'!$E$35,IF(Y1686="to samo źródło",0,IF(Y1686=0,0)))</f>
        <v>0</v>
      </c>
      <c r="AI1686" s="334">
        <f>IF(AA1686="gaz z sieci",AC1686*'lista, wskaźniki'!$D$21)</f>
        <v>0</v>
      </c>
      <c r="AJ1686" s="272">
        <f>IF(AA1686="węgiel",AB1686*'lista, wskaźniki'!$D$20, IF('Sektor mieszkaniowy'!AA1686="drewno",'Sektor mieszkaniowy'!AB1686*'lista, wskaźniki'!$D$22,IF('Sektor mieszkaniowy'!AA1686="pellet",AB1686*'lista, wskaźniki'!$D$23,IF('Sektor mieszkaniowy'!AA1686="gaz z sieci",AB1686*'lista, wskaźniki'!$D$21,IF('Sektor mieszkaniowy'!AA1686="olej opałowy",'Sektor mieszkaniowy'!AB1686*'lista, wskaźniki'!$D$24)))))</f>
        <v>9.0299999999999994</v>
      </c>
      <c r="AK1686" s="1151"/>
      <c r="AL1686" s="1148"/>
      <c r="AM1686" s="20">
        <f>IF(AA1686="węgiel",AF1686*1/3.6*'lista, wskaźniki'!$F$20,IF(AA1686="drewno",AF1686*1/3.6*'lista, wskaźniki'!$F$22,IF(AA1686="pellet",AF1686*1/3.6*'lista, wskaźniki'!$F$23,IF(AA1686="gaz z sieci",AF1686*1/3.6*'lista, wskaźniki'!$F$21,IF(AA1686="olej opałowy",AF1686*1/3.6*'lista, wskaźniki'!$F$24,0)))))</f>
        <v>1.3572632999999998</v>
      </c>
      <c r="AN1686" s="20">
        <f>IF(AA1686="węgiel",AF1686*'lista, wskaźniki'!$E$42,IF(AA1686="drewno",AF1686*'lista, wskaźniki'!$G$42,IF(AA1686="pellet",AF1686*'lista, wskaźniki'!$H$42,IF(AA1686="gaz z sieci",AF1686*'lista, wskaźniki'!$F$42,IF(AA1686="olej opałowy",AF1686*'lista, wskaźniki'!$I$42,0)))))</f>
        <v>1.21575E-5</v>
      </c>
      <c r="AO1686" s="20">
        <f>IF(AA1686="węgiel",AF1686*'lista, wskaźniki'!$E$43,IF(AA1686="drewno",AF1686*'lista, wskaźniki'!$G$43,IF(AA1686="pellet",AF1686*'lista, wskaźniki'!$H$43,IF(AA1686="gaz z sieci",AF1686*'lista, wskaźniki'!$F$43,IF(AA1686="olej opałowy",AF1686*'lista, wskaźniki'!$I$43,0)))))</f>
        <v>1.21575E-5</v>
      </c>
      <c r="AP1686" s="20">
        <f>IF(AA1686="węgiel",AF1686*'lista, wskaźniki'!$E$44,IF(AA1686="drewno",AF1686*'lista, wskaźniki'!$G$44,IF(AA1686="pellet",AF1686*'lista, wskaźniki'!$H$44,IF(AA1686="gaz z sieci",AF1686*'lista, wskaźniki'!$F$44,IF(AA1686="olej opałowy",AF1686*'lista, wskaźniki'!$I$44,0)))))</f>
        <v>0</v>
      </c>
      <c r="AQ1686" s="20" t="b">
        <f>IF(Z1686="gaz",AH1686*1/3.6*'lista, wskaźniki'!$F$21,IF(Z1686="energia elektryczna",AH1686*1/3.6*'lista, wskaźniki'!$F$26))</f>
        <v>0</v>
      </c>
      <c r="AR1686" s="20" t="b">
        <f>IF(Z1686="gaz",AH1686*'lista, wskaźniki'!$F$42,IF(Z1686="energia elektryczna",AH1686*0))</f>
        <v>0</v>
      </c>
      <c r="AS1686" s="20" t="b">
        <f>IF(Z1686="gaz",AH1686*'lista, wskaźniki'!$F$43,IF(Z1686="energia elektryczna",AH1686*0))</f>
        <v>0</v>
      </c>
      <c r="AT1686" s="20" t="b">
        <f>IF(Z1686="gaz",AH1686*'lista, wskaźniki'!$F$44,IF(Z1686="energia elektryczna",AH1686*0))</f>
        <v>0</v>
      </c>
      <c r="AU1686" s="20">
        <f>AI1686*1/3.6*'lista, wskaźniki'!$F$21</f>
        <v>0</v>
      </c>
      <c r="AV1686" s="20">
        <f>AI1686*'lista, wskaźniki'!$F$42</f>
        <v>0</v>
      </c>
      <c r="AW1686" s="20">
        <f>AI1686*'lista, wskaźniki'!$F$43</f>
        <v>0</v>
      </c>
      <c r="AX1686" s="20">
        <f>AI1686*'lista, wskaźniki'!$F$44</f>
        <v>0</v>
      </c>
      <c r="AY1686" s="20">
        <f>AK1686*'lista, wskaźniki'!$F$26</f>
        <v>0</v>
      </c>
      <c r="AZ1686" s="20">
        <f t="shared" si="758"/>
        <v>1.3572632999999998</v>
      </c>
      <c r="BA1686" s="20">
        <f t="shared" si="759"/>
        <v>1.21575E-5</v>
      </c>
      <c r="BB1686" s="20">
        <f t="shared" si="760"/>
        <v>1.21575E-5</v>
      </c>
      <c r="BC1686" s="20">
        <f t="shared" si="761"/>
        <v>0</v>
      </c>
      <c r="BD1686" s="1148"/>
      <c r="BE1686" s="1148"/>
      <c r="BF1686" s="1148"/>
      <c r="BG1686" s="1148"/>
      <c r="BH1686" s="127"/>
      <c r="BI1686" s="1148"/>
      <c r="BJ1686" s="127"/>
      <c r="BK1686" s="1148"/>
      <c r="BL1686" s="127"/>
      <c r="BM1686" s="127"/>
      <c r="BN1686" s="127"/>
      <c r="BO1686" s="127"/>
      <c r="BP1686" s="127"/>
      <c r="BQ1686" s="127"/>
      <c r="BR1686" s="127"/>
      <c r="BS1686" s="1154"/>
      <c r="BT1686" s="1154"/>
      <c r="BU1686" s="1154"/>
      <c r="BV1686" s="1154"/>
      <c r="BW1686" s="1154"/>
      <c r="BX1686" s="1154"/>
      <c r="BY1686" s="1157"/>
      <c r="CA1686" s="365" t="b">
        <f t="shared" si="762"/>
        <v>0</v>
      </c>
      <c r="CB1686" s="365" t="b">
        <f t="shared" si="763"/>
        <v>0</v>
      </c>
      <c r="CC1686" s="365" t="b">
        <f t="shared" si="764"/>
        <v>0</v>
      </c>
      <c r="CD1686" s="365">
        <f t="shared" si="765"/>
        <v>24.315000000000001</v>
      </c>
      <c r="CE1686" s="365" t="b">
        <f t="shared" si="766"/>
        <v>0</v>
      </c>
      <c r="CF1686" s="365" t="b">
        <f t="shared" si="767"/>
        <v>0</v>
      </c>
      <c r="CG1686" s="365" t="b">
        <f t="shared" si="768"/>
        <v>0</v>
      </c>
      <c r="CH1686" s="365">
        <f t="shared" si="769"/>
        <v>0</v>
      </c>
      <c r="CI1686" s="72" t="b">
        <f t="shared" si="770"/>
        <v>0</v>
      </c>
      <c r="CJ1686" s="72" t="b">
        <f t="shared" si="771"/>
        <v>0</v>
      </c>
      <c r="CK1686" s="72" t="b">
        <f t="shared" si="772"/>
        <v>0</v>
      </c>
      <c r="CL1686" s="72">
        <f t="shared" si="773"/>
        <v>24.315000000000001</v>
      </c>
      <c r="CM1686" s="72" t="b">
        <f t="shared" si="774"/>
        <v>0</v>
      </c>
      <c r="CN1686" s="72" t="b">
        <f t="shared" si="775"/>
        <v>0</v>
      </c>
      <c r="CP1686" s="13">
        <f t="shared" si="776"/>
        <v>0</v>
      </c>
      <c r="CQ1686" s="13" t="b">
        <f t="shared" si="777"/>
        <v>0</v>
      </c>
      <c r="CR1686" s="13" t="b">
        <f t="shared" si="778"/>
        <v>0</v>
      </c>
      <c r="CS1686" s="13" t="b">
        <f t="shared" si="784"/>
        <v>0</v>
      </c>
      <c r="CT1686" s="13" t="b">
        <f t="shared" si="783"/>
        <v>0</v>
      </c>
      <c r="CU1686" s="13" t="b">
        <f t="shared" si="756"/>
        <v>0</v>
      </c>
      <c r="CV1686" s="13" t="b">
        <f t="shared" si="779"/>
        <v>0</v>
      </c>
      <c r="CW1686" s="13" t="b">
        <f t="shared" si="780"/>
        <v>0</v>
      </c>
      <c r="CX1686" s="13" t="b">
        <f t="shared" si="781"/>
        <v>0</v>
      </c>
      <c r="CY1686" s="13" t="b">
        <f t="shared" si="782"/>
        <v>0</v>
      </c>
    </row>
    <row r="1687" spans="1:103" ht="15" thickBot="1">
      <c r="A1687" s="933"/>
      <c r="B1687" s="1149"/>
      <c r="C1687" s="1149"/>
      <c r="D1687" s="1149"/>
      <c r="E1687" s="1149"/>
      <c r="F1687" s="1149"/>
      <c r="G1687" s="1149"/>
      <c r="H1687" s="1149"/>
      <c r="I1687" s="1149"/>
      <c r="J1687" s="1149"/>
      <c r="K1687" s="1149"/>
      <c r="L1687" s="1149"/>
      <c r="M1687" s="1149"/>
      <c r="N1687" s="1149"/>
      <c r="O1687" s="1149"/>
      <c r="P1687" s="1149"/>
      <c r="Q1687" s="942"/>
      <c r="R1687" s="1149"/>
      <c r="S1687" s="1149"/>
      <c r="T1687" s="1149"/>
      <c r="U1687" s="1149"/>
      <c r="V1687" s="1149"/>
      <c r="W1687" s="129"/>
      <c r="X1687" s="129"/>
      <c r="Y1687" s="129"/>
      <c r="Z1687" s="129"/>
      <c r="AA1687" s="129" t="s">
        <v>37</v>
      </c>
      <c r="AB1687" s="130"/>
      <c r="AC1687" s="130"/>
      <c r="AD1687" s="129"/>
      <c r="AE1687" s="1149"/>
      <c r="AF1687" s="334">
        <f t="shared" si="757"/>
        <v>0</v>
      </c>
      <c r="AG1687" s="272">
        <f>IF(R1687="kompletna",Q1687*J1687*0.0036*'lista, wskaźniki'!$F$13, IF(R1687="częściowa",Q1687*J1687*0.0036*'lista, wskaźniki'!$F$14, IF(R1687="brak",Q1687*J1687*0.0036*'lista, wskaźniki'!$F$15,)))</f>
        <v>0</v>
      </c>
      <c r="AH1687" s="334">
        <f>IF(Y1687="inne",K1687*'lista, wskaźniki'!$E$35,IF(Y1687="to samo źródło",0,IF(Y1687=0,0)))</f>
        <v>0</v>
      </c>
      <c r="AI1687" s="334" t="b">
        <f>IF(AA1687="gaz z sieci",AC1687*'lista, wskaźniki'!$D$21)</f>
        <v>0</v>
      </c>
      <c r="AJ1687" s="272">
        <f>IF(AA1687="węgiel",AB1687*'lista, wskaźniki'!$D$20, IF('Sektor mieszkaniowy'!AA1687="drewno",'Sektor mieszkaniowy'!AB1687*'lista, wskaźniki'!$D$22,IF('Sektor mieszkaniowy'!AA1687="pellet",AB1687*'lista, wskaźniki'!$D$23,IF('Sektor mieszkaniowy'!AA1687="gaz z sieci",AB1687*'lista, wskaźniki'!$D$21,IF('Sektor mieszkaniowy'!AA1687="olej opałowy",'Sektor mieszkaniowy'!AB1687*'lista, wskaźniki'!$D$24)))))</f>
        <v>0</v>
      </c>
      <c r="AK1687" s="1152"/>
      <c r="AL1687" s="1149"/>
      <c r="AM1687" s="20">
        <f>IF(AA1687="węgiel",AF1687*1/3.6*'lista, wskaźniki'!$F$20,IF(AA1687="drewno",AF1687*1/3.6*'lista, wskaźniki'!$F$22,IF(AA1687="pellet",AF1687*1/3.6*'lista, wskaźniki'!$F$23,IF(AA1687="gaz z sieci",AF1687*1/3.6*'lista, wskaźniki'!$F$21,IF(AA1687="olej opałowy",AF1687*1/3.6*'lista, wskaźniki'!$F$24,0)))))</f>
        <v>0</v>
      </c>
      <c r="AN1687" s="20">
        <f>IF(AA1687="węgiel",AF1687*'lista, wskaźniki'!$E$42,IF(AA1687="drewno",AF1687*'lista, wskaźniki'!$G$42,IF(AA1687="pellet",AF1687*'lista, wskaźniki'!$H$42,IF(AA1687="gaz z sieci",AF1687*'lista, wskaźniki'!$F$42,IF(AA1687="olej opałowy",AF1687*'lista, wskaźniki'!$I$42,0)))))</f>
        <v>0</v>
      </c>
      <c r="AO1687" s="20">
        <f>IF(AA1687="węgiel",AF1687*'lista, wskaźniki'!$E$43,IF(AA1687="drewno",AF1687*'lista, wskaźniki'!$G$43,IF(AA1687="pellet",AF1687*'lista, wskaźniki'!$H$43,IF(AA1687="gaz z sieci",AF1687*'lista, wskaźniki'!$F$43,IF(AA1687="olej opałowy",AF1687*'lista, wskaźniki'!$I$43,0)))))</f>
        <v>0</v>
      </c>
      <c r="AP1687" s="20">
        <f>IF(AA1687="węgiel",AF1687*'lista, wskaźniki'!$E$44,IF(AA1687="drewno",AF1687*'lista, wskaźniki'!$G$44,IF(AA1687="pellet",AF1687*'lista, wskaźniki'!$H$44,IF(AA1687="gaz z sieci",AF1687*'lista, wskaźniki'!$F$44,IF(AA1687="olej opałowy",AF1687*'lista, wskaźniki'!$I$44,0)))))</f>
        <v>0</v>
      </c>
      <c r="AQ1687" s="20" t="b">
        <f>IF(Z1687="gaz",AH1687*1/3.6*'lista, wskaźniki'!$F$21,IF(Z1687="energia elektryczna",AH1687*1/3.6*'lista, wskaźniki'!$F$26))</f>
        <v>0</v>
      </c>
      <c r="AR1687" s="20" t="b">
        <f>IF(Z1687="gaz",AH1687*'lista, wskaźniki'!$F$42,IF(Z1687="energia elektryczna",AH1687*0))</f>
        <v>0</v>
      </c>
      <c r="AS1687" s="20" t="b">
        <f>IF(Z1687="gaz",AH1687*'lista, wskaźniki'!$F$43,IF(Z1687="energia elektryczna",AH1687*0))</f>
        <v>0</v>
      </c>
      <c r="AT1687" s="20" t="b">
        <f>IF(Z1687="gaz",AH1687*'lista, wskaźniki'!$F$44,IF(Z1687="energia elektryczna",AH1687*0))</f>
        <v>0</v>
      </c>
      <c r="AU1687" s="20">
        <f>AI1687*1/3.6*'lista, wskaźniki'!$F$21</f>
        <v>0</v>
      </c>
      <c r="AV1687" s="20">
        <f>AI1687*'lista, wskaźniki'!$F$42</f>
        <v>0</v>
      </c>
      <c r="AW1687" s="20">
        <f>AI1687*'lista, wskaźniki'!$F$43</f>
        <v>0</v>
      </c>
      <c r="AX1687" s="20">
        <f>AI1687*'lista, wskaźniki'!$F$44</f>
        <v>0</v>
      </c>
      <c r="AY1687" s="20">
        <f>AK1687*'lista, wskaźniki'!$F$26</f>
        <v>0</v>
      </c>
      <c r="AZ1687" s="20">
        <f t="shared" si="758"/>
        <v>0</v>
      </c>
      <c r="BA1687" s="20">
        <f t="shared" si="759"/>
        <v>0</v>
      </c>
      <c r="BB1687" s="20">
        <f t="shared" si="760"/>
        <v>0</v>
      </c>
      <c r="BC1687" s="20">
        <f t="shared" si="761"/>
        <v>0</v>
      </c>
      <c r="BD1687" s="1149"/>
      <c r="BE1687" s="1149"/>
      <c r="BF1687" s="1149"/>
      <c r="BG1687" s="1149"/>
      <c r="BH1687" s="129"/>
      <c r="BI1687" s="1149"/>
      <c r="BJ1687" s="129"/>
      <c r="BK1687" s="1149"/>
      <c r="BL1687" s="129"/>
      <c r="BM1687" s="129"/>
      <c r="BN1687" s="129"/>
      <c r="BO1687" s="129"/>
      <c r="BP1687" s="129"/>
      <c r="BQ1687" s="129"/>
      <c r="BR1687" s="129"/>
      <c r="BS1687" s="1155"/>
      <c r="BT1687" s="1155"/>
      <c r="BU1687" s="1155"/>
      <c r="BV1687" s="1155"/>
      <c r="BW1687" s="1155"/>
      <c r="BX1687" s="1155"/>
      <c r="BY1687" s="1158"/>
      <c r="CA1687" s="365" t="b">
        <f t="shared" si="762"/>
        <v>0</v>
      </c>
      <c r="CB1687" s="365" t="b">
        <f t="shared" si="763"/>
        <v>0</v>
      </c>
      <c r="CC1687" s="365" t="b">
        <f t="shared" si="764"/>
        <v>0</v>
      </c>
      <c r="CD1687" s="365" t="b">
        <f t="shared" si="765"/>
        <v>0</v>
      </c>
      <c r="CE1687" s="365">
        <f t="shared" si="766"/>
        <v>0</v>
      </c>
      <c r="CF1687" s="365" t="b">
        <f t="shared" si="767"/>
        <v>0</v>
      </c>
      <c r="CG1687" s="365" t="b">
        <f t="shared" si="768"/>
        <v>0</v>
      </c>
      <c r="CH1687" s="365" t="b">
        <f t="shared" si="769"/>
        <v>0</v>
      </c>
      <c r="CI1687" s="72" t="b">
        <f t="shared" si="770"/>
        <v>0</v>
      </c>
      <c r="CJ1687" s="72" t="b">
        <f t="shared" si="771"/>
        <v>0</v>
      </c>
      <c r="CK1687" s="72" t="b">
        <f t="shared" si="772"/>
        <v>0</v>
      </c>
      <c r="CL1687" s="72">
        <f t="shared" si="773"/>
        <v>0</v>
      </c>
      <c r="CM1687" s="72">
        <f t="shared" si="774"/>
        <v>0</v>
      </c>
      <c r="CN1687" s="72" t="b">
        <f t="shared" si="775"/>
        <v>0</v>
      </c>
      <c r="CP1687" s="13">
        <f t="shared" si="776"/>
        <v>0</v>
      </c>
      <c r="CQ1687" s="13" t="b">
        <f t="shared" si="777"/>
        <v>0</v>
      </c>
      <c r="CR1687" s="13" t="b">
        <f t="shared" si="778"/>
        <v>0</v>
      </c>
      <c r="CS1687" s="13" t="b">
        <f t="shared" si="784"/>
        <v>0</v>
      </c>
      <c r="CT1687" s="13" t="b">
        <f t="shared" si="783"/>
        <v>0</v>
      </c>
      <c r="CU1687" s="13" t="b">
        <f t="shared" si="756"/>
        <v>0</v>
      </c>
      <c r="CV1687" s="13" t="b">
        <f t="shared" si="779"/>
        <v>0</v>
      </c>
      <c r="CW1687" s="13" t="b">
        <f t="shared" si="780"/>
        <v>0</v>
      </c>
      <c r="CX1687" s="13" t="b">
        <f t="shared" si="781"/>
        <v>0</v>
      </c>
      <c r="CY1687" s="13" t="b">
        <f t="shared" si="782"/>
        <v>0</v>
      </c>
    </row>
    <row r="1688" spans="1:103" ht="15" thickBot="1">
      <c r="A1688" s="931">
        <v>338</v>
      </c>
      <c r="B1688" s="1147" t="s">
        <v>217</v>
      </c>
      <c r="C1688" s="1147" t="s">
        <v>220</v>
      </c>
      <c r="D1688" s="1147" t="s">
        <v>3</v>
      </c>
      <c r="E1688" s="1147" t="s">
        <v>5</v>
      </c>
      <c r="F1688" s="1147"/>
      <c r="G1688" s="1147"/>
      <c r="H1688" s="1147"/>
      <c r="I1688" s="1147" t="s">
        <v>10</v>
      </c>
      <c r="J1688" s="1147"/>
      <c r="K1688" s="1147"/>
      <c r="L1688" s="1147" t="s">
        <v>16</v>
      </c>
      <c r="M1688" s="1147">
        <v>100</v>
      </c>
      <c r="N1688" s="1147" t="s">
        <v>17</v>
      </c>
      <c r="O1688" s="1147"/>
      <c r="P1688" s="1147" t="s">
        <v>16</v>
      </c>
      <c r="Q1688" s="940">
        <f>IF(I1688="&lt;1966",'lista, wskaźniki'!$G$4,IF(I1688="1967-1985",'lista, wskaźniki'!$G$5,IF(I1688="1986-1992",'lista, wskaźniki'!$G$6,IF(I1688="1993-1996",'lista, wskaźniki'!$G$7,IF(I1688="&gt;1997",'lista, wskaźniki'!$G$8,IF(I1688=0,'lista, wskaźniki'!$G$4))))))</f>
        <v>290</v>
      </c>
      <c r="R1688" s="1147" t="s">
        <v>23</v>
      </c>
      <c r="S1688" s="1147" t="s">
        <v>31</v>
      </c>
      <c r="T1688" s="1147"/>
      <c r="U1688" s="1147"/>
      <c r="V1688" s="1147"/>
      <c r="W1688" s="125" t="s">
        <v>35</v>
      </c>
      <c r="X1688" s="125" t="s">
        <v>35</v>
      </c>
      <c r="Y1688" s="125" t="s">
        <v>24</v>
      </c>
      <c r="Z1688" s="125" t="s">
        <v>40</v>
      </c>
      <c r="AA1688" s="125" t="s">
        <v>35</v>
      </c>
      <c r="AB1688" s="126">
        <f>ROUND(AD1688/'lista, wskaźniki'!$A$130,0)</f>
        <v>1</v>
      </c>
      <c r="AC1688" s="126"/>
      <c r="AD1688" s="125">
        <v>700</v>
      </c>
      <c r="AE1688" s="1147"/>
      <c r="AF1688" s="334">
        <f t="shared" si="757"/>
        <v>22.63</v>
      </c>
      <c r="AG1688" s="272">
        <f>IF(R1688="kompletna",Q1688*J1688*0.0036*'lista, wskaźniki'!$F$13, IF(R1688="częściowa",Q1688*J1688*0.0036*'lista, wskaźniki'!$F$14, IF(R1688="brak",Q1688*J1688*0.0036*'lista, wskaźniki'!$F$15,)))</f>
        <v>0</v>
      </c>
      <c r="AH1688" s="334">
        <f>IF(Y1688="inne",K1688*'lista, wskaźniki'!$E$35,IF(Y1688="to samo źródło",0,IF(Y1688=0,0)))</f>
        <v>0</v>
      </c>
      <c r="AI1688" s="334" t="b">
        <f>IF(AA1688="gaz z sieci",AC1688*'lista, wskaźniki'!$D$21)</f>
        <v>0</v>
      </c>
      <c r="AJ1688" s="272">
        <f>IF(AA1688="węgiel",AB1688*'lista, wskaźniki'!$D$20, IF('Sektor mieszkaniowy'!AA1688="drewno",'Sektor mieszkaniowy'!AB1688*'lista, wskaźniki'!$D$22,IF('Sektor mieszkaniowy'!AA1688="pellet",AB1688*'lista, wskaźniki'!$D$23,IF('Sektor mieszkaniowy'!AA1688="gaz z sieci",AB1688*'lista, wskaźniki'!$D$21,IF('Sektor mieszkaniowy'!AA1688="olej opałowy",'Sektor mieszkaniowy'!AB1688*'lista, wskaźniki'!$D$24)))))</f>
        <v>22.63</v>
      </c>
      <c r="AK1688" s="1150">
        <f>AL1688/'lista, wskaźniki'!$A$127</f>
        <v>0.92307692307692313</v>
      </c>
      <c r="AL1688" s="1147">
        <v>600</v>
      </c>
      <c r="AM1688" s="20">
        <f>IF(AA1688="węgiel",AF1688*1/3.6*'lista, wskaźniki'!$F$20,IF(AA1688="drewno",AF1688*1/3.6*'lista, wskaźniki'!$F$22,IF(AA1688="pellet",AF1688*1/3.6*'lista, wskaźniki'!$F$23,IF(AA1688="gaz z sieci",AF1688*1/3.6*'lista, wskaźniki'!$F$21,IF(AA1688="olej opałowy",AF1688*1/3.6*'lista, wskaźniki'!$F$24,0)))))</f>
        <v>2.1437398999999999</v>
      </c>
      <c r="AN1688" s="20">
        <f>IF(AA1688="węgiel",AF1688*'lista, wskaźniki'!$E$42,IF(AA1688="drewno",AF1688*'lista, wskaźniki'!$G$42,IF(AA1688="pellet",AF1688*'lista, wskaźniki'!$H$42,IF(AA1688="gaz z sieci",AF1688*'lista, wskaźniki'!$F$42,IF(AA1688="olej opałowy",AF1688*'lista, wskaźniki'!$I$42,0)))))</f>
        <v>8.5994000000000001E-3</v>
      </c>
      <c r="AO1688" s="20">
        <f>IF(AA1688="węgiel",AF1688*'lista, wskaźniki'!$E$43,IF(AA1688="drewno",AF1688*'lista, wskaźniki'!$G$43,IF(AA1688="pellet",AF1688*'lista, wskaźniki'!$H$43,IF(AA1688="gaz z sieci",AF1688*'lista, wskaźniki'!$F$43,IF(AA1688="olej opałowy",AF1688*'lista, wskaźniki'!$I$43,0)))))</f>
        <v>8.1468000000000009E-3</v>
      </c>
      <c r="AP1688" s="20">
        <f>IF(AA1688="węgiel",AF1688*'lista, wskaźniki'!$E$44,IF(AA1688="drewno",AF1688*'lista, wskaźniki'!$G$44,IF(AA1688="pellet",AF1688*'lista, wskaźniki'!$H$44,IF(AA1688="gaz z sieci",AF1688*'lista, wskaźniki'!$F$44,IF(AA1688="olej opałowy",AF1688*'lista, wskaźniki'!$I$44,0)))))</f>
        <v>6.1101000000000002E-6</v>
      </c>
      <c r="AQ1688" s="360">
        <f>IF(Z1688="gaz",AH1688*1/3.6*'lista, wskaźniki'!$F$21,IF(Z1688="energia elektryczna",AH1688*1/3.6*'lista, wskaźniki'!$F$26))</f>
        <v>0</v>
      </c>
      <c r="AR1688" s="20">
        <f>IF(Z1688="gaz",AH1688*'lista, wskaźniki'!$F$42,IF(Z1688="energia elektryczna",AH1688*0))</f>
        <v>0</v>
      </c>
      <c r="AS1688" s="20">
        <f>IF(Z1688="gaz",AH1688*'lista, wskaźniki'!$F$43,IF(Z1688="energia elektryczna",AH1688*0))</f>
        <v>0</v>
      </c>
      <c r="AT1688" s="20">
        <f>IF(Z1688="gaz",AH1688*'lista, wskaźniki'!$F$44,IF(Z1688="energia elektryczna",AH1688*0))</f>
        <v>0</v>
      </c>
      <c r="AU1688" s="20">
        <f>AI1688*1/3.6*'lista, wskaźniki'!$F$21</f>
        <v>0</v>
      </c>
      <c r="AV1688" s="20">
        <f>AI1688*'lista, wskaźniki'!$F$42</f>
        <v>0</v>
      </c>
      <c r="AW1688" s="20">
        <f>AI1688*'lista, wskaźniki'!$F$43</f>
        <v>0</v>
      </c>
      <c r="AX1688" s="20">
        <f>AI1688*'lista, wskaźniki'!$F$44</f>
        <v>0</v>
      </c>
      <c r="AY1688" s="20">
        <f>AK1688*'lista, wskaźniki'!$F$26</f>
        <v>0.82153846153846155</v>
      </c>
      <c r="AZ1688" s="20">
        <f t="shared" si="758"/>
        <v>2.9652783615384615</v>
      </c>
      <c r="BA1688" s="20">
        <f t="shared" si="759"/>
        <v>8.5994000000000001E-3</v>
      </c>
      <c r="BB1688" s="20">
        <f t="shared" si="760"/>
        <v>8.1468000000000009E-3</v>
      </c>
      <c r="BC1688" s="20">
        <f t="shared" si="761"/>
        <v>6.1101000000000002E-6</v>
      </c>
      <c r="BD1688" s="1147" t="s">
        <v>17</v>
      </c>
      <c r="BE1688" s="1147" t="s">
        <v>17</v>
      </c>
      <c r="BF1688" s="1147" t="s">
        <v>17</v>
      </c>
      <c r="BG1688" s="1147" t="s">
        <v>17</v>
      </c>
      <c r="BH1688" s="125"/>
      <c r="BI1688" s="1147" t="s">
        <v>17</v>
      </c>
      <c r="BJ1688" s="125"/>
      <c r="BK1688" s="1147" t="s">
        <v>17</v>
      </c>
      <c r="BL1688" s="125"/>
      <c r="BM1688" s="125"/>
      <c r="BN1688" s="125"/>
      <c r="BO1688" s="125" t="s">
        <v>17</v>
      </c>
      <c r="BP1688" s="125"/>
      <c r="BQ1688" s="125"/>
      <c r="BR1688" s="125"/>
      <c r="BS1688" s="1153"/>
      <c r="BT1688" s="1153"/>
      <c r="BU1688" s="1153"/>
      <c r="BV1688" s="1153"/>
      <c r="BW1688" s="1153"/>
      <c r="BX1688" s="1153"/>
      <c r="BY1688" s="1156"/>
      <c r="CA1688" s="365">
        <f t="shared" si="762"/>
        <v>22.63</v>
      </c>
      <c r="CB1688" s="365" t="b">
        <f t="shared" si="763"/>
        <v>0</v>
      </c>
      <c r="CC1688" s="365" t="b">
        <f t="shared" si="764"/>
        <v>0</v>
      </c>
      <c r="CD1688" s="365" t="b">
        <f t="shared" si="765"/>
        <v>0</v>
      </c>
      <c r="CE1688" s="365" t="b">
        <f t="shared" si="766"/>
        <v>0</v>
      </c>
      <c r="CF1688" s="365" t="b">
        <f t="shared" si="767"/>
        <v>0</v>
      </c>
      <c r="CG1688" s="365">
        <f t="shared" si="768"/>
        <v>0</v>
      </c>
      <c r="CH1688" s="365" t="b">
        <f t="shared" si="769"/>
        <v>0</v>
      </c>
      <c r="CI1688" s="72">
        <f t="shared" si="770"/>
        <v>22.63</v>
      </c>
      <c r="CJ1688" s="72" t="b">
        <f t="shared" si="771"/>
        <v>0</v>
      </c>
      <c r="CK1688" s="72" t="b">
        <f t="shared" si="772"/>
        <v>0</v>
      </c>
      <c r="CL1688" s="72">
        <f t="shared" si="773"/>
        <v>0</v>
      </c>
      <c r="CM1688" s="72" t="b">
        <f t="shared" si="774"/>
        <v>0</v>
      </c>
      <c r="CN1688" s="72">
        <f t="shared" si="775"/>
        <v>0</v>
      </c>
      <c r="CP1688" s="13">
        <f t="shared" si="776"/>
        <v>0</v>
      </c>
      <c r="CQ1688" s="13">
        <f t="shared" si="777"/>
        <v>0</v>
      </c>
      <c r="CR1688" s="13" t="b">
        <f t="shared" si="778"/>
        <v>0</v>
      </c>
      <c r="CS1688" s="13">
        <f t="shared" si="784"/>
        <v>0</v>
      </c>
      <c r="CT1688" s="13" t="b">
        <f t="shared" si="783"/>
        <v>0</v>
      </c>
      <c r="CU1688" s="13">
        <f t="shared" si="756"/>
        <v>0</v>
      </c>
      <c r="CV1688" s="13" t="b">
        <f t="shared" si="779"/>
        <v>0</v>
      </c>
      <c r="CW1688" s="13">
        <f t="shared" si="780"/>
        <v>0</v>
      </c>
      <c r="CX1688" s="13" t="b">
        <f t="shared" si="781"/>
        <v>0</v>
      </c>
      <c r="CY1688" s="13">
        <f t="shared" si="782"/>
        <v>0</v>
      </c>
    </row>
    <row r="1689" spans="1:103" ht="15" thickBot="1">
      <c r="A1689" s="932"/>
      <c r="B1689" s="1148"/>
      <c r="C1689" s="1148"/>
      <c r="D1689" s="1148"/>
      <c r="E1689" s="1148"/>
      <c r="F1689" s="1148"/>
      <c r="G1689" s="1148"/>
      <c r="H1689" s="1148"/>
      <c r="I1689" s="1148"/>
      <c r="J1689" s="1148"/>
      <c r="K1689" s="1148"/>
      <c r="L1689" s="1148"/>
      <c r="M1689" s="1148"/>
      <c r="N1689" s="1148"/>
      <c r="O1689" s="1148"/>
      <c r="P1689" s="1148"/>
      <c r="Q1689" s="941"/>
      <c r="R1689" s="1148"/>
      <c r="S1689" s="1148"/>
      <c r="T1689" s="1148"/>
      <c r="U1689" s="1148"/>
      <c r="V1689" s="1148"/>
      <c r="W1689" s="20" t="s">
        <v>36</v>
      </c>
      <c r="X1689" s="127" t="s">
        <v>195</v>
      </c>
      <c r="Y1689" s="127"/>
      <c r="Z1689" s="127"/>
      <c r="AA1689" s="127" t="s">
        <v>36</v>
      </c>
      <c r="AB1689" s="128">
        <f>ROUND(AD1689/'lista, wskaźniki'!$A$133,0)</f>
        <v>1</v>
      </c>
      <c r="AC1689" s="128"/>
      <c r="AD1689" s="127">
        <v>200</v>
      </c>
      <c r="AE1689" s="1148"/>
      <c r="AF1689" s="334">
        <f t="shared" si="757"/>
        <v>15.6</v>
      </c>
      <c r="AG1689" s="272">
        <f>IF(R1689="kompletna",Q1689*J1689*0.0036*'lista, wskaźniki'!$F$13, IF(R1689="częściowa",Q1689*J1689*0.0036*'lista, wskaźniki'!$F$14, IF(R1689="brak",Q1689*J1689*0.0036*'lista, wskaźniki'!$F$15,)))</f>
        <v>0</v>
      </c>
      <c r="AH1689" s="334">
        <f>IF(Y1689="inne",K1689*'lista, wskaźniki'!$E$35,IF(Y1689="to samo źródło",0,IF(Y1689=0,0)))</f>
        <v>0</v>
      </c>
      <c r="AI1689" s="334" t="b">
        <f>IF(AA1689="gaz z sieci",AC1689*'lista, wskaźniki'!$D$21)</f>
        <v>0</v>
      </c>
      <c r="AJ1689" s="272">
        <f>IF(AA1689="węgiel",AB1689*'lista, wskaźniki'!$D$20, IF('Sektor mieszkaniowy'!AA1689="drewno",'Sektor mieszkaniowy'!AB1689*'lista, wskaźniki'!$D$22,IF('Sektor mieszkaniowy'!AA1689="pellet",AB1689*'lista, wskaźniki'!$D$23,IF('Sektor mieszkaniowy'!AA1689="gaz z sieci",AB1689*'lista, wskaźniki'!$D$21,IF('Sektor mieszkaniowy'!AA1689="olej opałowy",'Sektor mieszkaniowy'!AB1689*'lista, wskaźniki'!$D$24)))))</f>
        <v>15.6</v>
      </c>
      <c r="AK1689" s="1151"/>
      <c r="AL1689" s="1148"/>
      <c r="AM1689" s="20">
        <f>IF(AA1689="węgiel",AF1689*1/3.6*'lista, wskaźniki'!$F$20,IF(AA1689="drewno",AF1689*1/3.6*'lista, wskaźniki'!$F$22,IF(AA1689="pellet",AF1689*1/3.6*'lista, wskaźniki'!$F$23,IF(AA1689="gaz z sieci",AF1689*1/3.6*'lista, wskaźniki'!$F$21,IF(AA1689="olej opałowy",AF1689*1/3.6*'lista, wskaźniki'!$F$24,0)))))</f>
        <v>0</v>
      </c>
      <c r="AN1689" s="20">
        <f>IF(AA1689="węgiel",AF1689*'lista, wskaźniki'!$E$42,IF(AA1689="drewno",AF1689*'lista, wskaźniki'!$G$42,IF(AA1689="pellet",AF1689*'lista, wskaźniki'!$H$42,IF(AA1689="gaz z sieci",AF1689*'lista, wskaźniki'!$F$42,IF(AA1689="olej opałowy",AF1689*'lista, wskaźniki'!$I$42,0)))))</f>
        <v>1.2636E-2</v>
      </c>
      <c r="AO1689" s="20">
        <f>IF(AA1689="węgiel",AF1689*'lista, wskaźniki'!$E$43,IF(AA1689="drewno",AF1689*'lista, wskaźniki'!$G$43,IF(AA1689="pellet",AF1689*'lista, wskaźniki'!$H$43,IF(AA1689="gaz z sieci",AF1689*'lista, wskaźniki'!$F$43,IF(AA1689="olej opałowy",AF1689*'lista, wskaźniki'!$I$43,0)))))</f>
        <v>1.2636E-2</v>
      </c>
      <c r="AP1689" s="20">
        <f>IF(AA1689="węgiel",AF1689*'lista, wskaźniki'!$E$44,IF(AA1689="drewno",AF1689*'lista, wskaźniki'!$G$44,IF(AA1689="pellet",AF1689*'lista, wskaźniki'!$H$44,IF(AA1689="gaz z sieci",AF1689*'lista, wskaźniki'!$F$44,IF(AA1689="olej opałowy",AF1689*'lista, wskaźniki'!$I$44,0)))))</f>
        <v>3.8999999999999999E-6</v>
      </c>
      <c r="AQ1689" s="20" t="b">
        <f>IF(Z1689="gaz",AH1689*1/3.6*'lista, wskaźniki'!$F$21,IF(Z1689="energia elektryczna",AH1689*1/3.6*'lista, wskaźniki'!$F$26))</f>
        <v>0</v>
      </c>
      <c r="AR1689" s="20" t="b">
        <f>IF(Z1689="gaz",AH1689*'lista, wskaźniki'!$F$42,IF(Z1689="energia elektryczna",AH1689*0))</f>
        <v>0</v>
      </c>
      <c r="AS1689" s="20" t="b">
        <f>IF(Z1689="gaz",AH1689*'lista, wskaźniki'!$F$43,IF(Z1689="energia elektryczna",AH1689*0))</f>
        <v>0</v>
      </c>
      <c r="AT1689" s="20" t="b">
        <f>IF(Z1689="gaz",AH1689*'lista, wskaźniki'!$F$44,IF(Z1689="energia elektryczna",AH1689*0))</f>
        <v>0</v>
      </c>
      <c r="AU1689" s="20">
        <f>AI1689*1/3.6*'lista, wskaźniki'!$F$21</f>
        <v>0</v>
      </c>
      <c r="AV1689" s="20">
        <f>AI1689*'lista, wskaźniki'!$F$42</f>
        <v>0</v>
      </c>
      <c r="AW1689" s="20">
        <f>AI1689*'lista, wskaźniki'!$F$43</f>
        <v>0</v>
      </c>
      <c r="AX1689" s="20">
        <f>AI1689*'lista, wskaźniki'!$F$44</f>
        <v>0</v>
      </c>
      <c r="AY1689" s="20">
        <f>AK1689*'lista, wskaźniki'!$F$26</f>
        <v>0</v>
      </c>
      <c r="AZ1689" s="20">
        <f t="shared" si="758"/>
        <v>0</v>
      </c>
      <c r="BA1689" s="20">
        <f t="shared" si="759"/>
        <v>1.2636E-2</v>
      </c>
      <c r="BB1689" s="20">
        <f t="shared" si="760"/>
        <v>1.2636E-2</v>
      </c>
      <c r="BC1689" s="20">
        <f t="shared" si="761"/>
        <v>3.8999999999999999E-6</v>
      </c>
      <c r="BD1689" s="1148"/>
      <c r="BE1689" s="1148"/>
      <c r="BF1689" s="1148"/>
      <c r="BG1689" s="1148"/>
      <c r="BH1689" s="127"/>
      <c r="BI1689" s="1148"/>
      <c r="BJ1689" s="127"/>
      <c r="BK1689" s="1148"/>
      <c r="BL1689" s="127"/>
      <c r="BM1689" s="127"/>
      <c r="BN1689" s="127"/>
      <c r="BO1689" s="127"/>
      <c r="BP1689" s="127"/>
      <c r="BQ1689" s="127"/>
      <c r="BR1689" s="127"/>
      <c r="BS1689" s="1154"/>
      <c r="BT1689" s="1154"/>
      <c r="BU1689" s="1154"/>
      <c r="BV1689" s="1154"/>
      <c r="BW1689" s="1154"/>
      <c r="BX1689" s="1154"/>
      <c r="BY1689" s="1157"/>
      <c r="CA1689" s="365" t="b">
        <f t="shared" si="762"/>
        <v>0</v>
      </c>
      <c r="CB1689" s="365">
        <f t="shared" si="763"/>
        <v>15.6</v>
      </c>
      <c r="CC1689" s="365" t="b">
        <f t="shared" si="764"/>
        <v>0</v>
      </c>
      <c r="CD1689" s="365" t="b">
        <f t="shared" si="765"/>
        <v>0</v>
      </c>
      <c r="CE1689" s="365" t="b">
        <f t="shared" si="766"/>
        <v>0</v>
      </c>
      <c r="CF1689" s="365" t="b">
        <f t="shared" si="767"/>
        <v>0</v>
      </c>
      <c r="CG1689" s="365" t="b">
        <f t="shared" si="768"/>
        <v>0</v>
      </c>
      <c r="CH1689" s="365" t="b">
        <f t="shared" si="769"/>
        <v>0</v>
      </c>
      <c r="CI1689" s="72" t="b">
        <f t="shared" si="770"/>
        <v>0</v>
      </c>
      <c r="CJ1689" s="72">
        <f t="shared" si="771"/>
        <v>15.6</v>
      </c>
      <c r="CK1689" s="72" t="b">
        <f t="shared" si="772"/>
        <v>0</v>
      </c>
      <c r="CL1689" s="72">
        <f t="shared" si="773"/>
        <v>0</v>
      </c>
      <c r="CM1689" s="72" t="b">
        <f t="shared" si="774"/>
        <v>0</v>
      </c>
      <c r="CN1689" s="72" t="b">
        <f t="shared" si="775"/>
        <v>0</v>
      </c>
      <c r="CP1689" s="13">
        <f t="shared" si="776"/>
        <v>0</v>
      </c>
      <c r="CQ1689" s="13" t="b">
        <f t="shared" si="777"/>
        <v>0</v>
      </c>
      <c r="CR1689" s="13" t="b">
        <f t="shared" si="778"/>
        <v>0</v>
      </c>
      <c r="CS1689" s="13" t="b">
        <f t="shared" si="784"/>
        <v>0</v>
      </c>
      <c r="CT1689" s="13" t="b">
        <f t="shared" si="783"/>
        <v>0</v>
      </c>
      <c r="CU1689" s="13" t="b">
        <f t="shared" si="756"/>
        <v>0</v>
      </c>
      <c r="CV1689" s="13" t="b">
        <f t="shared" si="779"/>
        <v>0</v>
      </c>
      <c r="CW1689" s="13" t="b">
        <f t="shared" si="780"/>
        <v>0</v>
      </c>
      <c r="CX1689" s="13" t="b">
        <f t="shared" si="781"/>
        <v>0</v>
      </c>
      <c r="CY1689" s="13" t="b">
        <f t="shared" si="782"/>
        <v>0</v>
      </c>
    </row>
    <row r="1690" spans="1:103" ht="15" thickBot="1">
      <c r="A1690" s="932"/>
      <c r="B1690" s="1148"/>
      <c r="C1690" s="1148"/>
      <c r="D1690" s="1148"/>
      <c r="E1690" s="1148"/>
      <c r="F1690" s="1148"/>
      <c r="G1690" s="1148"/>
      <c r="H1690" s="1148"/>
      <c r="I1690" s="1148"/>
      <c r="J1690" s="1148"/>
      <c r="K1690" s="1148"/>
      <c r="L1690" s="1148"/>
      <c r="M1690" s="1148"/>
      <c r="N1690" s="1148"/>
      <c r="O1690" s="1148"/>
      <c r="P1690" s="1148"/>
      <c r="Q1690" s="941"/>
      <c r="R1690" s="1148"/>
      <c r="S1690" s="1148"/>
      <c r="T1690" s="1148"/>
      <c r="U1690" s="1148"/>
      <c r="V1690" s="1148"/>
      <c r="W1690" s="127"/>
      <c r="X1690" s="127"/>
      <c r="Y1690" s="127"/>
      <c r="Z1690" s="127"/>
      <c r="AA1690" s="127" t="s">
        <v>50</v>
      </c>
      <c r="AB1690" s="128"/>
      <c r="AC1690" s="128"/>
      <c r="AD1690" s="127"/>
      <c r="AE1690" s="1148"/>
      <c r="AF1690" s="334">
        <f t="shared" si="757"/>
        <v>0</v>
      </c>
      <c r="AG1690" s="272">
        <f>IF(R1690="kompletna",Q1690*J1690*0.0036*'lista, wskaźniki'!$F$13, IF(R1690="częściowa",Q1690*J1690*0.0036*'lista, wskaźniki'!$F$14, IF(R1690="brak",Q1690*J1690*0.0036*'lista, wskaźniki'!$F$15,)))</f>
        <v>0</v>
      </c>
      <c r="AH1690" s="334">
        <f>IF(Y1690="inne",K1690*'lista, wskaźniki'!$E$35,IF(Y1690="to samo źródło",0,IF(Y1690=0,0)))</f>
        <v>0</v>
      </c>
      <c r="AI1690" s="334" t="b">
        <f>IF(AA1690="gaz z sieci",AC1690*'lista, wskaźniki'!$D$21)</f>
        <v>0</v>
      </c>
      <c r="AJ1690" s="272">
        <f>IF(AA1690="węgiel",AB1690*'lista, wskaźniki'!$D$20, IF('Sektor mieszkaniowy'!AA1690="drewno",'Sektor mieszkaniowy'!AB1690*'lista, wskaźniki'!$D$22,IF('Sektor mieszkaniowy'!AA1690="pellet",AB1690*'lista, wskaźniki'!$D$23,IF('Sektor mieszkaniowy'!AA1690="gaz z sieci",AB1690*'lista, wskaźniki'!$D$21,IF('Sektor mieszkaniowy'!AA1690="olej opałowy",'Sektor mieszkaniowy'!AB1690*'lista, wskaźniki'!$D$24)))))</f>
        <v>0</v>
      </c>
      <c r="AK1690" s="1151"/>
      <c r="AL1690" s="1148"/>
      <c r="AM1690" s="20">
        <f>IF(AA1690="węgiel",AF1690*1/3.6*'lista, wskaźniki'!$F$20,IF(AA1690="drewno",AF1690*1/3.6*'lista, wskaźniki'!$F$22,IF(AA1690="pellet",AF1690*1/3.6*'lista, wskaźniki'!$F$23,IF(AA1690="gaz z sieci",AF1690*1/3.6*'lista, wskaźniki'!$F$21,IF(AA1690="olej opałowy",AF1690*1/3.6*'lista, wskaźniki'!$F$24,0)))))</f>
        <v>0</v>
      </c>
      <c r="AN1690" s="20">
        <f>IF(AA1690="węgiel",AF1690*'lista, wskaźniki'!$E$42,IF(AA1690="drewno",AF1690*'lista, wskaźniki'!$G$42,IF(AA1690="pellet",AF1690*'lista, wskaźniki'!$H$42,IF(AA1690="gaz z sieci",AF1690*'lista, wskaźniki'!$F$42,IF(AA1690="olej opałowy",AF1690*'lista, wskaźniki'!$I$42,0)))))</f>
        <v>0</v>
      </c>
      <c r="AO1690" s="20">
        <f>IF(AA1690="węgiel",AF1690*'lista, wskaźniki'!$E$43,IF(AA1690="drewno",AF1690*'lista, wskaźniki'!$G$43,IF(AA1690="pellet",AF1690*'lista, wskaźniki'!$H$43,IF(AA1690="gaz z sieci",AF1690*'lista, wskaźniki'!$F$43,IF(AA1690="olej opałowy",AF1690*'lista, wskaźniki'!$I$43,0)))))</f>
        <v>0</v>
      </c>
      <c r="AP1690" s="20">
        <f>IF(AA1690="węgiel",AF1690*'lista, wskaźniki'!$E$44,IF(AA1690="drewno",AF1690*'lista, wskaźniki'!$G$44,IF(AA1690="pellet",AF1690*'lista, wskaźniki'!$H$44,IF(AA1690="gaz z sieci",AF1690*'lista, wskaźniki'!$F$44,IF(AA1690="olej opałowy",AF1690*'lista, wskaźniki'!$I$44,0)))))</f>
        <v>0</v>
      </c>
      <c r="AQ1690" s="20" t="b">
        <f>IF(Z1690="gaz",AH1690*1/3.6*'lista, wskaźniki'!$F$21,IF(Z1690="energia elektryczna",AH1690*1/3.6*'lista, wskaźniki'!$F$26))</f>
        <v>0</v>
      </c>
      <c r="AR1690" s="20" t="b">
        <f>IF(Z1690="gaz",AH1690*'lista, wskaźniki'!$F$42,IF(Z1690="energia elektryczna",AH1690*0))</f>
        <v>0</v>
      </c>
      <c r="AS1690" s="20" t="b">
        <f>IF(Z1690="gaz",AH1690*'lista, wskaźniki'!$F$43,IF(Z1690="energia elektryczna",AH1690*0))</f>
        <v>0</v>
      </c>
      <c r="AT1690" s="20" t="b">
        <f>IF(Z1690="gaz",AH1690*'lista, wskaźniki'!$F$44,IF(Z1690="energia elektryczna",AH1690*0))</f>
        <v>0</v>
      </c>
      <c r="AU1690" s="20">
        <f>AI1690*1/3.6*'lista, wskaźniki'!$F$21</f>
        <v>0</v>
      </c>
      <c r="AV1690" s="20">
        <f>AI1690*'lista, wskaźniki'!$F$42</f>
        <v>0</v>
      </c>
      <c r="AW1690" s="20">
        <f>AI1690*'lista, wskaźniki'!$F$43</f>
        <v>0</v>
      </c>
      <c r="AX1690" s="20">
        <f>AI1690*'lista, wskaźniki'!$F$44</f>
        <v>0</v>
      </c>
      <c r="AY1690" s="20">
        <f>AK1690*'lista, wskaźniki'!$F$26</f>
        <v>0</v>
      </c>
      <c r="AZ1690" s="20">
        <f t="shared" si="758"/>
        <v>0</v>
      </c>
      <c r="BA1690" s="20">
        <f t="shared" si="759"/>
        <v>0</v>
      </c>
      <c r="BB1690" s="20">
        <f t="shared" si="760"/>
        <v>0</v>
      </c>
      <c r="BC1690" s="20">
        <f t="shared" si="761"/>
        <v>0</v>
      </c>
      <c r="BD1690" s="1148"/>
      <c r="BE1690" s="1148"/>
      <c r="BF1690" s="1148"/>
      <c r="BG1690" s="1148"/>
      <c r="BH1690" s="127"/>
      <c r="BI1690" s="1148"/>
      <c r="BJ1690" s="127"/>
      <c r="BK1690" s="1148"/>
      <c r="BL1690" s="127"/>
      <c r="BM1690" s="127"/>
      <c r="BN1690" s="127"/>
      <c r="BO1690" s="127"/>
      <c r="BP1690" s="127"/>
      <c r="BQ1690" s="127"/>
      <c r="BR1690" s="127"/>
      <c r="BS1690" s="1154"/>
      <c r="BT1690" s="1154"/>
      <c r="BU1690" s="1154"/>
      <c r="BV1690" s="1154"/>
      <c r="BW1690" s="1154"/>
      <c r="BX1690" s="1154"/>
      <c r="BY1690" s="1157"/>
      <c r="CA1690" s="365" t="b">
        <f t="shared" si="762"/>
        <v>0</v>
      </c>
      <c r="CB1690" s="365" t="b">
        <f t="shared" si="763"/>
        <v>0</v>
      </c>
      <c r="CC1690" s="365">
        <f t="shared" si="764"/>
        <v>0</v>
      </c>
      <c r="CD1690" s="365" t="b">
        <f t="shared" si="765"/>
        <v>0</v>
      </c>
      <c r="CE1690" s="365" t="b">
        <f t="shared" si="766"/>
        <v>0</v>
      </c>
      <c r="CF1690" s="365" t="b">
        <f t="shared" si="767"/>
        <v>0</v>
      </c>
      <c r="CG1690" s="365" t="b">
        <f t="shared" si="768"/>
        <v>0</v>
      </c>
      <c r="CH1690" s="365" t="b">
        <f t="shared" si="769"/>
        <v>0</v>
      </c>
      <c r="CI1690" s="72" t="b">
        <f t="shared" si="770"/>
        <v>0</v>
      </c>
      <c r="CJ1690" s="72" t="b">
        <f t="shared" si="771"/>
        <v>0</v>
      </c>
      <c r="CK1690" s="72">
        <f t="shared" si="772"/>
        <v>0</v>
      </c>
      <c r="CL1690" s="72">
        <f t="shared" si="773"/>
        <v>0</v>
      </c>
      <c r="CM1690" s="72" t="b">
        <f t="shared" si="774"/>
        <v>0</v>
      </c>
      <c r="CN1690" s="72" t="b">
        <f t="shared" si="775"/>
        <v>0</v>
      </c>
      <c r="CP1690" s="13">
        <f t="shared" si="776"/>
        <v>0</v>
      </c>
      <c r="CQ1690" s="13" t="b">
        <f t="shared" si="777"/>
        <v>0</v>
      </c>
      <c r="CR1690" s="13" t="b">
        <f t="shared" si="778"/>
        <v>0</v>
      </c>
      <c r="CS1690" s="13" t="b">
        <f t="shared" si="784"/>
        <v>0</v>
      </c>
      <c r="CT1690" s="13" t="b">
        <f t="shared" si="783"/>
        <v>0</v>
      </c>
      <c r="CU1690" s="13" t="b">
        <f t="shared" si="756"/>
        <v>0</v>
      </c>
      <c r="CV1690" s="13" t="b">
        <f t="shared" si="779"/>
        <v>0</v>
      </c>
      <c r="CW1690" s="13" t="b">
        <f t="shared" si="780"/>
        <v>0</v>
      </c>
      <c r="CX1690" s="13" t="b">
        <f t="shared" si="781"/>
        <v>0</v>
      </c>
      <c r="CY1690" s="13" t="b">
        <f t="shared" si="782"/>
        <v>0</v>
      </c>
    </row>
    <row r="1691" spans="1:103" ht="15" thickBot="1">
      <c r="A1691" s="932"/>
      <c r="B1691" s="1148"/>
      <c r="C1691" s="1148"/>
      <c r="D1691" s="1148"/>
      <c r="E1691" s="1148"/>
      <c r="F1691" s="1148"/>
      <c r="G1691" s="1148"/>
      <c r="H1691" s="1148"/>
      <c r="I1691" s="1148"/>
      <c r="J1691" s="1148"/>
      <c r="K1691" s="1148"/>
      <c r="L1691" s="1148"/>
      <c r="M1691" s="1148"/>
      <c r="N1691" s="1148"/>
      <c r="O1691" s="1148"/>
      <c r="P1691" s="1148"/>
      <c r="Q1691" s="941"/>
      <c r="R1691" s="1148"/>
      <c r="S1691" s="1148"/>
      <c r="T1691" s="1148"/>
      <c r="U1691" s="1148"/>
      <c r="V1691" s="1148"/>
      <c r="W1691" s="127"/>
      <c r="X1691" s="127"/>
      <c r="Y1691" s="127"/>
      <c r="Z1691" s="127"/>
      <c r="AA1691" s="127" t="s">
        <v>38</v>
      </c>
      <c r="AB1691" s="128"/>
      <c r="AC1691" s="128"/>
      <c r="AD1691" s="127"/>
      <c r="AE1691" s="1148"/>
      <c r="AF1691" s="334">
        <f t="shared" si="757"/>
        <v>0</v>
      </c>
      <c r="AG1691" s="272">
        <f>IF(R1691="kompletna",Q1691*J1691*0.0036*'lista, wskaźniki'!$F$13, IF(R1691="częściowa",Q1691*J1691*0.0036*'lista, wskaźniki'!$F$14, IF(R1691="brak",Q1691*J1691*0.0036*'lista, wskaźniki'!$F$15,)))</f>
        <v>0</v>
      </c>
      <c r="AH1691" s="334">
        <f>IF(Y1691="inne",K1691*'lista, wskaźniki'!$E$35,IF(Y1691="to samo źródło",0,IF(Y1691=0,0)))</f>
        <v>0</v>
      </c>
      <c r="AI1691" s="334">
        <f>IF(AA1691="gaz z sieci",AC1691*'lista, wskaźniki'!$D$21)</f>
        <v>0</v>
      </c>
      <c r="AJ1691" s="272">
        <f>IF(AA1691="węgiel",AB1691*'lista, wskaźniki'!$D$20, IF('Sektor mieszkaniowy'!AA1691="drewno",'Sektor mieszkaniowy'!AB1691*'lista, wskaźniki'!$D$22,IF('Sektor mieszkaniowy'!AA1691="pellet",AB1691*'lista, wskaźniki'!$D$23,IF('Sektor mieszkaniowy'!AA1691="gaz z sieci",AB1691*'lista, wskaźniki'!$D$21,IF('Sektor mieszkaniowy'!AA1691="olej opałowy",'Sektor mieszkaniowy'!AB1691*'lista, wskaźniki'!$D$24)))))</f>
        <v>0</v>
      </c>
      <c r="AK1691" s="1151"/>
      <c r="AL1691" s="1148"/>
      <c r="AM1691" s="20">
        <f>IF(AA1691="węgiel",AF1691*1/3.6*'lista, wskaźniki'!$F$20,IF(AA1691="drewno",AF1691*1/3.6*'lista, wskaźniki'!$F$22,IF(AA1691="pellet",AF1691*1/3.6*'lista, wskaźniki'!$F$23,IF(AA1691="gaz z sieci",AF1691*1/3.6*'lista, wskaźniki'!$F$21,IF(AA1691="olej opałowy",AF1691*1/3.6*'lista, wskaźniki'!$F$24,0)))))</f>
        <v>0</v>
      </c>
      <c r="AN1691" s="20">
        <f>IF(AA1691="węgiel",AF1691*'lista, wskaźniki'!$E$42,IF(AA1691="drewno",AF1691*'lista, wskaźniki'!$G$42,IF(AA1691="pellet",AF1691*'lista, wskaźniki'!$H$42,IF(AA1691="gaz z sieci",AF1691*'lista, wskaźniki'!$F$42,IF(AA1691="olej opałowy",AF1691*'lista, wskaźniki'!$I$42,0)))))</f>
        <v>0</v>
      </c>
      <c r="AO1691" s="20">
        <f>IF(AA1691="węgiel",AF1691*'lista, wskaźniki'!$E$43,IF(AA1691="drewno",AF1691*'lista, wskaźniki'!$G$43,IF(AA1691="pellet",AF1691*'lista, wskaźniki'!$H$43,IF(AA1691="gaz z sieci",AF1691*'lista, wskaźniki'!$F$43,IF(AA1691="olej opałowy",AF1691*'lista, wskaźniki'!$I$43,0)))))</f>
        <v>0</v>
      </c>
      <c r="AP1691" s="20">
        <f>IF(AA1691="węgiel",AF1691*'lista, wskaźniki'!$E$44,IF(AA1691="drewno",AF1691*'lista, wskaźniki'!$G$44,IF(AA1691="pellet",AF1691*'lista, wskaźniki'!$H$44,IF(AA1691="gaz z sieci",AF1691*'lista, wskaźniki'!$F$44,IF(AA1691="olej opałowy",AF1691*'lista, wskaźniki'!$I$44,0)))))</f>
        <v>0</v>
      </c>
      <c r="AQ1691" s="20" t="b">
        <f>IF(Z1691="gaz",AH1691*1/3.6*'lista, wskaźniki'!$F$21,IF(Z1691="energia elektryczna",AH1691*1/3.6*'lista, wskaźniki'!$F$26))</f>
        <v>0</v>
      </c>
      <c r="AR1691" s="20" t="b">
        <f>IF(Z1691="gaz",AH1691*'lista, wskaźniki'!$F$42,IF(Z1691="energia elektryczna",AH1691*0))</f>
        <v>0</v>
      </c>
      <c r="AS1691" s="20" t="b">
        <f>IF(Z1691="gaz",AH1691*'lista, wskaźniki'!$F$43,IF(Z1691="energia elektryczna",AH1691*0))</f>
        <v>0</v>
      </c>
      <c r="AT1691" s="20" t="b">
        <f>IF(Z1691="gaz",AH1691*'lista, wskaźniki'!$F$44,IF(Z1691="energia elektryczna",AH1691*0))</f>
        <v>0</v>
      </c>
      <c r="AU1691" s="20">
        <f>AI1691*1/3.6*'lista, wskaźniki'!$F$21</f>
        <v>0</v>
      </c>
      <c r="AV1691" s="20">
        <f>AI1691*'lista, wskaźniki'!$F$42</f>
        <v>0</v>
      </c>
      <c r="AW1691" s="20">
        <f>AI1691*'lista, wskaźniki'!$F$43</f>
        <v>0</v>
      </c>
      <c r="AX1691" s="20">
        <f>AI1691*'lista, wskaźniki'!$F$44</f>
        <v>0</v>
      </c>
      <c r="AY1691" s="20">
        <f>AK1691*'lista, wskaźniki'!$F$26</f>
        <v>0</v>
      </c>
      <c r="AZ1691" s="20">
        <f t="shared" si="758"/>
        <v>0</v>
      </c>
      <c r="BA1691" s="20">
        <f t="shared" si="759"/>
        <v>0</v>
      </c>
      <c r="BB1691" s="20">
        <f t="shared" si="760"/>
        <v>0</v>
      </c>
      <c r="BC1691" s="20">
        <f t="shared" si="761"/>
        <v>0</v>
      </c>
      <c r="BD1691" s="1148"/>
      <c r="BE1691" s="1148"/>
      <c r="BF1691" s="1148"/>
      <c r="BG1691" s="1148"/>
      <c r="BH1691" s="127"/>
      <c r="BI1691" s="1148"/>
      <c r="BJ1691" s="127"/>
      <c r="BK1691" s="1148"/>
      <c r="BL1691" s="127"/>
      <c r="BM1691" s="127"/>
      <c r="BN1691" s="127"/>
      <c r="BO1691" s="127"/>
      <c r="BP1691" s="127"/>
      <c r="BQ1691" s="127"/>
      <c r="BR1691" s="127"/>
      <c r="BS1691" s="1154"/>
      <c r="BT1691" s="1154"/>
      <c r="BU1691" s="1154"/>
      <c r="BV1691" s="1154"/>
      <c r="BW1691" s="1154"/>
      <c r="BX1691" s="1154"/>
      <c r="BY1691" s="1157"/>
      <c r="CA1691" s="365" t="b">
        <f t="shared" si="762"/>
        <v>0</v>
      </c>
      <c r="CB1691" s="365" t="b">
        <f t="shared" si="763"/>
        <v>0</v>
      </c>
      <c r="CC1691" s="365" t="b">
        <f t="shared" si="764"/>
        <v>0</v>
      </c>
      <c r="CD1691" s="365">
        <f t="shared" si="765"/>
        <v>0</v>
      </c>
      <c r="CE1691" s="365" t="b">
        <f t="shared" si="766"/>
        <v>0</v>
      </c>
      <c r="CF1691" s="365" t="b">
        <f t="shared" si="767"/>
        <v>0</v>
      </c>
      <c r="CG1691" s="365" t="b">
        <f t="shared" si="768"/>
        <v>0</v>
      </c>
      <c r="CH1691" s="365">
        <f t="shared" si="769"/>
        <v>0</v>
      </c>
      <c r="CI1691" s="72" t="b">
        <f t="shared" si="770"/>
        <v>0</v>
      </c>
      <c r="CJ1691" s="72" t="b">
        <f t="shared" si="771"/>
        <v>0</v>
      </c>
      <c r="CK1691" s="72" t="b">
        <f t="shared" si="772"/>
        <v>0</v>
      </c>
      <c r="CL1691" s="72">
        <f t="shared" si="773"/>
        <v>0</v>
      </c>
      <c r="CM1691" s="72" t="b">
        <f t="shared" si="774"/>
        <v>0</v>
      </c>
      <c r="CN1691" s="72" t="b">
        <f t="shared" si="775"/>
        <v>0</v>
      </c>
      <c r="CP1691" s="13">
        <f t="shared" si="776"/>
        <v>0</v>
      </c>
      <c r="CQ1691" s="13" t="b">
        <f t="shared" si="777"/>
        <v>0</v>
      </c>
      <c r="CR1691" s="13" t="b">
        <f t="shared" si="778"/>
        <v>0</v>
      </c>
      <c r="CS1691" s="13" t="b">
        <f t="shared" si="784"/>
        <v>0</v>
      </c>
      <c r="CT1691" s="13" t="b">
        <f t="shared" si="783"/>
        <v>0</v>
      </c>
      <c r="CU1691" s="13" t="b">
        <f t="shared" si="756"/>
        <v>0</v>
      </c>
      <c r="CV1691" s="13" t="b">
        <f t="shared" si="779"/>
        <v>0</v>
      </c>
      <c r="CW1691" s="13" t="b">
        <f t="shared" si="780"/>
        <v>0</v>
      </c>
      <c r="CX1691" s="13" t="b">
        <f t="shared" si="781"/>
        <v>0</v>
      </c>
      <c r="CY1691" s="13" t="b">
        <f t="shared" si="782"/>
        <v>0</v>
      </c>
    </row>
    <row r="1692" spans="1:103" ht="15" thickBot="1">
      <c r="A1692" s="933"/>
      <c r="B1692" s="1149"/>
      <c r="C1692" s="1149"/>
      <c r="D1692" s="1149"/>
      <c r="E1692" s="1149"/>
      <c r="F1692" s="1149"/>
      <c r="G1692" s="1149"/>
      <c r="H1692" s="1149"/>
      <c r="I1692" s="1149"/>
      <c r="J1692" s="1149"/>
      <c r="K1692" s="1149"/>
      <c r="L1692" s="1149"/>
      <c r="M1692" s="1149"/>
      <c r="N1692" s="1149"/>
      <c r="O1692" s="1149"/>
      <c r="P1692" s="1149"/>
      <c r="Q1692" s="942"/>
      <c r="R1692" s="1149"/>
      <c r="S1692" s="1149"/>
      <c r="T1692" s="1149"/>
      <c r="U1692" s="1149"/>
      <c r="V1692" s="1149"/>
      <c r="W1692" s="129"/>
      <c r="X1692" s="129"/>
      <c r="Y1692" s="129"/>
      <c r="Z1692" s="129"/>
      <c r="AA1692" s="129" t="s">
        <v>37</v>
      </c>
      <c r="AB1692" s="130"/>
      <c r="AC1692" s="130"/>
      <c r="AD1692" s="129"/>
      <c r="AE1692" s="1149"/>
      <c r="AF1692" s="334">
        <f t="shared" si="757"/>
        <v>0</v>
      </c>
      <c r="AG1692" s="272">
        <f>IF(R1692="kompletna",Q1692*J1692*0.0036*'lista, wskaźniki'!$F$13, IF(R1692="częściowa",Q1692*J1692*0.0036*'lista, wskaźniki'!$F$14, IF(R1692="brak",Q1692*J1692*0.0036*'lista, wskaźniki'!$F$15,)))</f>
        <v>0</v>
      </c>
      <c r="AH1692" s="334">
        <f>IF(Y1692="inne",K1692*'lista, wskaźniki'!$E$35,IF(Y1692="to samo źródło",0,IF(Y1692=0,0)))</f>
        <v>0</v>
      </c>
      <c r="AI1692" s="334" t="b">
        <f>IF(AA1692="gaz z sieci",AC1692*'lista, wskaźniki'!$D$21)</f>
        <v>0</v>
      </c>
      <c r="AJ1692" s="272">
        <f>IF(AA1692="węgiel",AB1692*'lista, wskaźniki'!$D$20, IF('Sektor mieszkaniowy'!AA1692="drewno",'Sektor mieszkaniowy'!AB1692*'lista, wskaźniki'!$D$22,IF('Sektor mieszkaniowy'!AA1692="pellet",AB1692*'lista, wskaźniki'!$D$23,IF('Sektor mieszkaniowy'!AA1692="gaz z sieci",AB1692*'lista, wskaźniki'!$D$21,IF('Sektor mieszkaniowy'!AA1692="olej opałowy",'Sektor mieszkaniowy'!AB1692*'lista, wskaźniki'!$D$24)))))</f>
        <v>0</v>
      </c>
      <c r="AK1692" s="1152"/>
      <c r="AL1692" s="1149"/>
      <c r="AM1692" s="20">
        <f>IF(AA1692="węgiel",AF1692*1/3.6*'lista, wskaźniki'!$F$20,IF(AA1692="drewno",AF1692*1/3.6*'lista, wskaźniki'!$F$22,IF(AA1692="pellet",AF1692*1/3.6*'lista, wskaźniki'!$F$23,IF(AA1692="gaz z sieci",AF1692*1/3.6*'lista, wskaźniki'!$F$21,IF(AA1692="olej opałowy",AF1692*1/3.6*'lista, wskaźniki'!$F$24,0)))))</f>
        <v>0</v>
      </c>
      <c r="AN1692" s="20">
        <f>IF(AA1692="węgiel",AF1692*'lista, wskaźniki'!$E$42,IF(AA1692="drewno",AF1692*'lista, wskaźniki'!$G$42,IF(AA1692="pellet",AF1692*'lista, wskaźniki'!$H$42,IF(AA1692="gaz z sieci",AF1692*'lista, wskaźniki'!$F$42,IF(AA1692="olej opałowy",AF1692*'lista, wskaźniki'!$I$42,0)))))</f>
        <v>0</v>
      </c>
      <c r="AO1692" s="20">
        <f>IF(AA1692="węgiel",AF1692*'lista, wskaźniki'!$E$43,IF(AA1692="drewno",AF1692*'lista, wskaźniki'!$G$43,IF(AA1692="pellet",AF1692*'lista, wskaźniki'!$H$43,IF(AA1692="gaz z sieci",AF1692*'lista, wskaźniki'!$F$43,IF(AA1692="olej opałowy",AF1692*'lista, wskaźniki'!$I$43,0)))))</f>
        <v>0</v>
      </c>
      <c r="AP1692" s="20">
        <f>IF(AA1692="węgiel",AF1692*'lista, wskaźniki'!$E$44,IF(AA1692="drewno",AF1692*'lista, wskaźniki'!$G$44,IF(AA1692="pellet",AF1692*'lista, wskaźniki'!$H$44,IF(AA1692="gaz z sieci",AF1692*'lista, wskaźniki'!$F$44,IF(AA1692="olej opałowy",AF1692*'lista, wskaźniki'!$I$44,0)))))</f>
        <v>0</v>
      </c>
      <c r="AQ1692" s="20" t="b">
        <f>IF(Z1692="gaz",AH1692*1/3.6*'lista, wskaźniki'!$F$21,IF(Z1692="energia elektryczna",AH1692*1/3.6*'lista, wskaźniki'!$F$26))</f>
        <v>0</v>
      </c>
      <c r="AR1692" s="20" t="b">
        <f>IF(Z1692="gaz",AH1692*'lista, wskaźniki'!$F$42,IF(Z1692="energia elektryczna",AH1692*0))</f>
        <v>0</v>
      </c>
      <c r="AS1692" s="20" t="b">
        <f>IF(Z1692="gaz",AH1692*'lista, wskaźniki'!$F$43,IF(Z1692="energia elektryczna",AH1692*0))</f>
        <v>0</v>
      </c>
      <c r="AT1692" s="20" t="b">
        <f>IF(Z1692="gaz",AH1692*'lista, wskaźniki'!$F$44,IF(Z1692="energia elektryczna",AH1692*0))</f>
        <v>0</v>
      </c>
      <c r="AU1692" s="20">
        <f>AI1692*1/3.6*'lista, wskaźniki'!$F$21</f>
        <v>0</v>
      </c>
      <c r="AV1692" s="20">
        <f>AI1692*'lista, wskaźniki'!$F$42</f>
        <v>0</v>
      </c>
      <c r="AW1692" s="20">
        <f>AI1692*'lista, wskaźniki'!$F$43</f>
        <v>0</v>
      </c>
      <c r="AX1692" s="20">
        <f>AI1692*'lista, wskaźniki'!$F$44</f>
        <v>0</v>
      </c>
      <c r="AY1692" s="20">
        <f>AK1692*'lista, wskaźniki'!$F$26</f>
        <v>0</v>
      </c>
      <c r="AZ1692" s="20">
        <f t="shared" si="758"/>
        <v>0</v>
      </c>
      <c r="BA1692" s="20">
        <f t="shared" si="759"/>
        <v>0</v>
      </c>
      <c r="BB1692" s="20">
        <f t="shared" si="760"/>
        <v>0</v>
      </c>
      <c r="BC1692" s="20">
        <f t="shared" si="761"/>
        <v>0</v>
      </c>
      <c r="BD1692" s="1149"/>
      <c r="BE1692" s="1149"/>
      <c r="BF1692" s="1149"/>
      <c r="BG1692" s="1149"/>
      <c r="BH1692" s="129"/>
      <c r="BI1692" s="1149"/>
      <c r="BJ1692" s="129"/>
      <c r="BK1692" s="1149"/>
      <c r="BL1692" s="129"/>
      <c r="BM1692" s="129"/>
      <c r="BN1692" s="129"/>
      <c r="BO1692" s="129"/>
      <c r="BP1692" s="129"/>
      <c r="BQ1692" s="129"/>
      <c r="BR1692" s="129"/>
      <c r="BS1692" s="1155"/>
      <c r="BT1692" s="1155"/>
      <c r="BU1692" s="1155"/>
      <c r="BV1692" s="1155"/>
      <c r="BW1692" s="1155"/>
      <c r="BX1692" s="1155"/>
      <c r="BY1692" s="1158"/>
      <c r="CA1692" s="365" t="b">
        <f t="shared" si="762"/>
        <v>0</v>
      </c>
      <c r="CB1692" s="365" t="b">
        <f t="shared" si="763"/>
        <v>0</v>
      </c>
      <c r="CC1692" s="365" t="b">
        <f t="shared" si="764"/>
        <v>0</v>
      </c>
      <c r="CD1692" s="365" t="b">
        <f t="shared" si="765"/>
        <v>0</v>
      </c>
      <c r="CE1692" s="365">
        <f t="shared" si="766"/>
        <v>0</v>
      </c>
      <c r="CF1692" s="365" t="b">
        <f t="shared" si="767"/>
        <v>0</v>
      </c>
      <c r="CG1692" s="365" t="b">
        <f t="shared" si="768"/>
        <v>0</v>
      </c>
      <c r="CH1692" s="365" t="b">
        <f t="shared" si="769"/>
        <v>0</v>
      </c>
      <c r="CI1692" s="72" t="b">
        <f t="shared" si="770"/>
        <v>0</v>
      </c>
      <c r="CJ1692" s="72" t="b">
        <f t="shared" si="771"/>
        <v>0</v>
      </c>
      <c r="CK1692" s="72" t="b">
        <f t="shared" si="772"/>
        <v>0</v>
      </c>
      <c r="CL1692" s="72">
        <f t="shared" si="773"/>
        <v>0</v>
      </c>
      <c r="CM1692" s="72">
        <f t="shared" si="774"/>
        <v>0</v>
      </c>
      <c r="CN1692" s="72" t="b">
        <f t="shared" si="775"/>
        <v>0</v>
      </c>
      <c r="CP1692" s="13">
        <f t="shared" si="776"/>
        <v>0</v>
      </c>
      <c r="CQ1692" s="13" t="b">
        <f t="shared" si="777"/>
        <v>0</v>
      </c>
      <c r="CR1692" s="13" t="b">
        <f t="shared" si="778"/>
        <v>0</v>
      </c>
      <c r="CS1692" s="13" t="b">
        <f t="shared" si="784"/>
        <v>0</v>
      </c>
      <c r="CT1692" s="13" t="b">
        <f t="shared" si="783"/>
        <v>0</v>
      </c>
      <c r="CU1692" s="13" t="b">
        <f t="shared" si="756"/>
        <v>0</v>
      </c>
      <c r="CV1692" s="13" t="b">
        <f t="shared" si="779"/>
        <v>0</v>
      </c>
      <c r="CW1692" s="13" t="b">
        <f t="shared" si="780"/>
        <v>0</v>
      </c>
      <c r="CX1692" s="13" t="b">
        <f t="shared" si="781"/>
        <v>0</v>
      </c>
      <c r="CY1692" s="13" t="b">
        <f t="shared" si="782"/>
        <v>0</v>
      </c>
    </row>
    <row r="1693" spans="1:103" ht="15" thickBot="1">
      <c r="A1693" s="931">
        <v>339</v>
      </c>
      <c r="B1693" s="1147" t="s">
        <v>217</v>
      </c>
      <c r="C1693" s="1147" t="s">
        <v>221</v>
      </c>
      <c r="D1693" s="1147" t="s">
        <v>3</v>
      </c>
      <c r="E1693" s="1147" t="s">
        <v>5</v>
      </c>
      <c r="F1693" s="1147">
        <v>6</v>
      </c>
      <c r="G1693" s="1147">
        <v>6</v>
      </c>
      <c r="H1693" s="1147"/>
      <c r="I1693" s="1147" t="s">
        <v>10</v>
      </c>
      <c r="J1693" s="1147">
        <v>50</v>
      </c>
      <c r="K1693" s="1147">
        <v>3</v>
      </c>
      <c r="L1693" s="1147" t="s">
        <v>16</v>
      </c>
      <c r="M1693" s="1147"/>
      <c r="N1693" s="1147" t="s">
        <v>17</v>
      </c>
      <c r="O1693" s="1147"/>
      <c r="P1693" s="1147" t="s">
        <v>16</v>
      </c>
      <c r="Q1693" s="940">
        <f>IF(I1693="&lt;1966",'lista, wskaźniki'!$G$4,IF(I1693="1967-1985",'lista, wskaźniki'!$G$5,IF(I1693="1986-1992",'lista, wskaźniki'!$G$6,IF(I1693="1993-1996",'lista, wskaźniki'!$G$7,IF(I1693="&gt;1997",'lista, wskaźniki'!$G$8,IF(I1693=0,'lista, wskaźniki'!$G$4))))))</f>
        <v>290</v>
      </c>
      <c r="R1693" s="1147" t="s">
        <v>23</v>
      </c>
      <c r="S1693" s="1147" t="s">
        <v>27</v>
      </c>
      <c r="T1693" s="1147"/>
      <c r="U1693" s="1147">
        <v>2011</v>
      </c>
      <c r="V1693" s="1147"/>
      <c r="W1693" s="125" t="s">
        <v>38</v>
      </c>
      <c r="X1693" s="125" t="s">
        <v>38</v>
      </c>
      <c r="Y1693" s="125" t="s">
        <v>24</v>
      </c>
      <c r="Z1693" s="125" t="s">
        <v>401</v>
      </c>
      <c r="AA1693" s="125" t="s">
        <v>35</v>
      </c>
      <c r="AB1693" s="126"/>
      <c r="AC1693" s="126"/>
      <c r="AD1693" s="125"/>
      <c r="AE1693" s="1147"/>
      <c r="AF1693" s="334">
        <f t="shared" si="757"/>
        <v>0</v>
      </c>
      <c r="AG1693" s="272">
        <v>0</v>
      </c>
      <c r="AH1693" s="334">
        <f>IF(Y1693="inne",K1693*'lista, wskaźniki'!$E$35,IF(Y1693="to samo źródło",0,IF(Y1693=0,0)))</f>
        <v>6.5035608750000007</v>
      </c>
      <c r="AI1693" s="334" t="b">
        <f>IF(AA1693="gaz z sieci",AC1693*'lista, wskaźniki'!$D$21)</f>
        <v>0</v>
      </c>
      <c r="AJ1693" s="272">
        <f>IF(AA1693="węgiel",AB1693*'lista, wskaźniki'!$D$20, IF('Sektor mieszkaniowy'!AA1693="drewno",'Sektor mieszkaniowy'!AB1693*'lista, wskaźniki'!$D$22,IF('Sektor mieszkaniowy'!AA1693="pellet",AB1693*'lista, wskaźniki'!$D$23,IF('Sektor mieszkaniowy'!AA1693="gaz z sieci",AB1693*'lista, wskaźniki'!$D$21,IF('Sektor mieszkaniowy'!AA1693="olej opałowy",'Sektor mieszkaniowy'!AB1693*'lista, wskaźniki'!$D$24)))))</f>
        <v>0</v>
      </c>
      <c r="AK1693" s="1150">
        <f>AL1693/'lista, wskaźniki'!$A$127</f>
        <v>1.3846153846153846</v>
      </c>
      <c r="AL1693" s="1147">
        <v>900</v>
      </c>
      <c r="AM1693" s="20">
        <f>IF(AA1693="węgiel",AF1693*1/3.6*'lista, wskaźniki'!$F$20,IF(AA1693="drewno",AF1693*1/3.6*'lista, wskaźniki'!$F$22,IF(AA1693="pellet",AF1693*1/3.6*'lista, wskaźniki'!$F$23,IF(AA1693="gaz z sieci",AF1693*1/3.6*'lista, wskaźniki'!$F$21,IF(AA1693="olej opałowy",AF1693*1/3.6*'lista, wskaźniki'!$F$24,0)))))</f>
        <v>0</v>
      </c>
      <c r="AN1693" s="20">
        <f>IF(AA1693="węgiel",AF1693*'lista, wskaźniki'!$E$42,IF(AA1693="drewno",AF1693*'lista, wskaźniki'!$G$42,IF(AA1693="pellet",AF1693*'lista, wskaźniki'!$H$42,IF(AA1693="gaz z sieci",AF1693*'lista, wskaźniki'!$F$42,IF(AA1693="olej opałowy",AF1693*'lista, wskaźniki'!$I$42,0)))))</f>
        <v>0</v>
      </c>
      <c r="AO1693" s="20">
        <f>IF(AA1693="węgiel",AF1693*'lista, wskaźniki'!$E$43,IF(AA1693="drewno",AF1693*'lista, wskaźniki'!$G$43,IF(AA1693="pellet",AF1693*'lista, wskaźniki'!$H$43,IF(AA1693="gaz z sieci",AF1693*'lista, wskaźniki'!$F$43,IF(AA1693="olej opałowy",AF1693*'lista, wskaźniki'!$I$43,0)))))</f>
        <v>0</v>
      </c>
      <c r="AP1693" s="20">
        <f>IF(AA1693="węgiel",AF1693*'lista, wskaźniki'!$E$44,IF(AA1693="drewno",AF1693*'lista, wskaźniki'!$G$44,IF(AA1693="pellet",AF1693*'lista, wskaźniki'!$H$44,IF(AA1693="gaz z sieci",AF1693*'lista, wskaźniki'!$F$44,IF(AA1693="olej opałowy",AF1693*'lista, wskaźniki'!$I$44,0)))))</f>
        <v>0</v>
      </c>
      <c r="AQ1693" s="20">
        <f>IF(Z1693="gaz",AH1693*1/3.6*'lista, wskaźniki'!$F$21,IF(Z1693="energia elektryczna",AH1693*1/3.6*'lista, wskaźniki'!$F$26))</f>
        <v>0.36302876804250001</v>
      </c>
      <c r="AR1693" s="20">
        <f>IF(Z1693="gaz",AH1693*'lista, wskaźniki'!$F$42,IF(Z1693="energia elektryczna",AH1693*0))</f>
        <v>3.2517804375000002E-6</v>
      </c>
      <c r="AS1693" s="20">
        <f>IF(Z1693="gaz",AH1693*'lista, wskaźniki'!$F$43,IF(Z1693="energia elektryczna",AH1693*0))</f>
        <v>3.2517804375000002E-6</v>
      </c>
      <c r="AT1693" s="20">
        <f>IF(Z1693="gaz",AH1693*'lista, wskaźniki'!$F$44,IF(Z1693="energia elektryczna",AH1693*0))</f>
        <v>0</v>
      </c>
      <c r="AU1693" s="20">
        <f>AI1693*1/3.6*'lista, wskaźniki'!$F$21</f>
        <v>0</v>
      </c>
      <c r="AV1693" s="20">
        <f>AI1693*'lista, wskaźniki'!$F$42</f>
        <v>0</v>
      </c>
      <c r="AW1693" s="20">
        <f>AI1693*'lista, wskaźniki'!$F$43</f>
        <v>0</v>
      </c>
      <c r="AX1693" s="20">
        <f>AI1693*'lista, wskaźniki'!$F$44</f>
        <v>0</v>
      </c>
      <c r="AY1693" s="20">
        <f>AK1693*'lista, wskaźniki'!$F$26</f>
        <v>1.2323076923076923</v>
      </c>
      <c r="AZ1693" s="20">
        <f t="shared" si="758"/>
        <v>1.5953364603501923</v>
      </c>
      <c r="BA1693" s="20">
        <f t="shared" si="759"/>
        <v>3.2517804375000002E-6</v>
      </c>
      <c r="BB1693" s="20">
        <f t="shared" si="760"/>
        <v>3.2517804375000002E-6</v>
      </c>
      <c r="BC1693" s="20">
        <f t="shared" si="761"/>
        <v>0</v>
      </c>
      <c r="BD1693" s="1147" t="s">
        <v>17</v>
      </c>
      <c r="BE1693" s="1147" t="s">
        <v>16</v>
      </c>
      <c r="BF1693" s="1147" t="s">
        <v>17</v>
      </c>
      <c r="BG1693" s="1147" t="s">
        <v>17</v>
      </c>
      <c r="BH1693" s="125"/>
      <c r="BI1693" s="1147" t="s">
        <v>17</v>
      </c>
      <c r="BJ1693" s="125"/>
      <c r="BK1693" s="1147" t="s">
        <v>17</v>
      </c>
      <c r="BL1693" s="125"/>
      <c r="BM1693" s="125"/>
      <c r="BN1693" s="125"/>
      <c r="BO1693" s="125" t="s">
        <v>17</v>
      </c>
      <c r="BP1693" s="125"/>
      <c r="BQ1693" s="125"/>
      <c r="BR1693" s="125"/>
      <c r="BS1693" s="1153"/>
      <c r="BT1693" s="1153"/>
      <c r="BU1693" s="1153"/>
      <c r="BV1693" s="1153"/>
      <c r="BW1693" s="1153"/>
      <c r="BX1693" s="1153"/>
      <c r="BY1693" s="1156"/>
      <c r="CA1693" s="365">
        <f t="shared" si="762"/>
        <v>0</v>
      </c>
      <c r="CB1693" s="365" t="b">
        <f t="shared" si="763"/>
        <v>0</v>
      </c>
      <c r="CC1693" s="365" t="b">
        <f t="shared" si="764"/>
        <v>0</v>
      </c>
      <c r="CD1693" s="365" t="b">
        <f t="shared" si="765"/>
        <v>0</v>
      </c>
      <c r="CE1693" s="365" t="b">
        <f t="shared" si="766"/>
        <v>0</v>
      </c>
      <c r="CF1693" s="365">
        <f t="shared" si="767"/>
        <v>6.5035608750000007</v>
      </c>
      <c r="CG1693" s="365" t="b">
        <f t="shared" si="768"/>
        <v>0</v>
      </c>
      <c r="CH1693" s="365" t="b">
        <f t="shared" si="769"/>
        <v>0</v>
      </c>
      <c r="CI1693" s="72">
        <f t="shared" si="770"/>
        <v>0</v>
      </c>
      <c r="CJ1693" s="72" t="b">
        <f t="shared" si="771"/>
        <v>0</v>
      </c>
      <c r="CK1693" s="72" t="b">
        <f t="shared" si="772"/>
        <v>0</v>
      </c>
      <c r="CL1693" s="72">
        <f t="shared" si="773"/>
        <v>6.5035608750000007</v>
      </c>
      <c r="CM1693" s="72" t="b">
        <f t="shared" si="774"/>
        <v>0</v>
      </c>
      <c r="CN1693" s="72" t="b">
        <f t="shared" si="775"/>
        <v>0</v>
      </c>
      <c r="CP1693" s="13">
        <f t="shared" si="776"/>
        <v>50</v>
      </c>
      <c r="CQ1693" s="13">
        <f t="shared" si="777"/>
        <v>25</v>
      </c>
      <c r="CR1693" s="13" t="b">
        <f t="shared" si="778"/>
        <v>0</v>
      </c>
      <c r="CS1693" s="13">
        <f t="shared" si="784"/>
        <v>0</v>
      </c>
      <c r="CT1693" s="13" t="b">
        <f t="shared" si="783"/>
        <v>0</v>
      </c>
      <c r="CU1693" s="13">
        <f t="shared" si="756"/>
        <v>0</v>
      </c>
      <c r="CV1693" s="13" t="b">
        <f t="shared" si="779"/>
        <v>0</v>
      </c>
      <c r="CW1693" s="13">
        <f t="shared" si="780"/>
        <v>0</v>
      </c>
      <c r="CX1693" s="13" t="b">
        <f t="shared" si="781"/>
        <v>0</v>
      </c>
      <c r="CY1693" s="13">
        <f t="shared" si="782"/>
        <v>0</v>
      </c>
    </row>
    <row r="1694" spans="1:103" ht="15" thickBot="1">
      <c r="A1694" s="932"/>
      <c r="B1694" s="1148"/>
      <c r="C1694" s="1148"/>
      <c r="D1694" s="1148"/>
      <c r="E1694" s="1148"/>
      <c r="F1694" s="1148"/>
      <c r="G1694" s="1148"/>
      <c r="H1694" s="1148"/>
      <c r="I1694" s="1148"/>
      <c r="J1694" s="1148"/>
      <c r="K1694" s="1148"/>
      <c r="L1694" s="1148"/>
      <c r="M1694" s="1148"/>
      <c r="N1694" s="1148"/>
      <c r="O1694" s="1148"/>
      <c r="P1694" s="1148"/>
      <c r="Q1694" s="941"/>
      <c r="R1694" s="1148"/>
      <c r="S1694" s="1148"/>
      <c r="T1694" s="1148"/>
      <c r="U1694" s="1148"/>
      <c r="V1694" s="1148"/>
      <c r="W1694" s="127"/>
      <c r="X1694" s="127"/>
      <c r="Y1694" s="127"/>
      <c r="Z1694" s="127"/>
      <c r="AA1694" s="127" t="s">
        <v>36</v>
      </c>
      <c r="AB1694" s="128"/>
      <c r="AC1694" s="128"/>
      <c r="AD1694" s="127"/>
      <c r="AE1694" s="1148"/>
      <c r="AF1694" s="334">
        <f t="shared" si="757"/>
        <v>0</v>
      </c>
      <c r="AG1694" s="272">
        <f>IF(R1694="kompletna",Q1694*J1694*0.0036*'lista, wskaźniki'!$F$13, IF(R1694="częściowa",Q1694*J1694*0.0036*'lista, wskaźniki'!$F$14, IF(R1694="brak",Q1694*J1694*0.0036*'lista, wskaźniki'!$F$15,)))</f>
        <v>0</v>
      </c>
      <c r="AH1694" s="334">
        <f>IF(Y1694="inne",K1694*'lista, wskaźniki'!$E$35,IF(Y1694="to samo źródło",0,IF(Y1694=0,0)))</f>
        <v>0</v>
      </c>
      <c r="AI1694" s="334" t="b">
        <f>IF(AA1694="gaz z sieci",AC1694*'lista, wskaźniki'!$D$21)</f>
        <v>0</v>
      </c>
      <c r="AJ1694" s="272">
        <f>IF(AA1694="węgiel",AB1694*'lista, wskaźniki'!$D$20, IF('Sektor mieszkaniowy'!AA1694="drewno",'Sektor mieszkaniowy'!AB1694*'lista, wskaźniki'!$D$22,IF('Sektor mieszkaniowy'!AA1694="pellet",AB1694*'lista, wskaźniki'!$D$23,IF('Sektor mieszkaniowy'!AA1694="gaz z sieci",AB1694*'lista, wskaźniki'!$D$21,IF('Sektor mieszkaniowy'!AA1694="olej opałowy",'Sektor mieszkaniowy'!AB1694*'lista, wskaźniki'!$D$24)))))</f>
        <v>0</v>
      </c>
      <c r="AK1694" s="1151"/>
      <c r="AL1694" s="1148"/>
      <c r="AM1694" s="20">
        <f>IF(AA1694="węgiel",AF1694*1/3.6*'lista, wskaźniki'!$F$20,IF(AA1694="drewno",AF1694*1/3.6*'lista, wskaźniki'!$F$22,IF(AA1694="pellet",AF1694*1/3.6*'lista, wskaźniki'!$F$23,IF(AA1694="gaz z sieci",AF1694*1/3.6*'lista, wskaźniki'!$F$21,IF(AA1694="olej opałowy",AF1694*1/3.6*'lista, wskaźniki'!$F$24,0)))))</f>
        <v>0</v>
      </c>
      <c r="AN1694" s="20">
        <f>IF(AA1694="węgiel",AF1694*'lista, wskaźniki'!$E$42,IF(AA1694="drewno",AF1694*'lista, wskaźniki'!$G$42,IF(AA1694="pellet",AF1694*'lista, wskaźniki'!$H$42,IF(AA1694="gaz z sieci",AF1694*'lista, wskaźniki'!$F$42,IF(AA1694="olej opałowy",AF1694*'lista, wskaźniki'!$I$42,0)))))</f>
        <v>0</v>
      </c>
      <c r="AO1694" s="20">
        <f>IF(AA1694="węgiel",AF1694*'lista, wskaźniki'!$E$43,IF(AA1694="drewno",AF1694*'lista, wskaźniki'!$G$43,IF(AA1694="pellet",AF1694*'lista, wskaźniki'!$H$43,IF(AA1694="gaz z sieci",AF1694*'lista, wskaźniki'!$F$43,IF(AA1694="olej opałowy",AF1694*'lista, wskaźniki'!$I$43,0)))))</f>
        <v>0</v>
      </c>
      <c r="AP1694" s="20">
        <f>IF(AA1694="węgiel",AF1694*'lista, wskaźniki'!$E$44,IF(AA1694="drewno",AF1694*'lista, wskaźniki'!$G$44,IF(AA1694="pellet",AF1694*'lista, wskaźniki'!$H$44,IF(AA1694="gaz z sieci",AF1694*'lista, wskaźniki'!$F$44,IF(AA1694="olej opałowy",AF1694*'lista, wskaźniki'!$I$44,0)))))</f>
        <v>0</v>
      </c>
      <c r="AQ1694" s="20" t="b">
        <f>IF(Z1694="gaz",AH1694*1/3.6*'lista, wskaźniki'!$F$21,IF(Z1694="energia elektryczna",AH1694*1/3.6*'lista, wskaźniki'!$F$26))</f>
        <v>0</v>
      </c>
      <c r="AR1694" s="20" t="b">
        <f>IF(Z1694="gaz",AH1694*'lista, wskaźniki'!$F$42,IF(Z1694="energia elektryczna",AH1694*0))</f>
        <v>0</v>
      </c>
      <c r="AS1694" s="20" t="b">
        <f>IF(Z1694="gaz",AH1694*'lista, wskaźniki'!$F$43,IF(Z1694="energia elektryczna",AH1694*0))</f>
        <v>0</v>
      </c>
      <c r="AT1694" s="20" t="b">
        <f>IF(Z1694="gaz",AH1694*'lista, wskaźniki'!$F$44,IF(Z1694="energia elektryczna",AH1694*0))</f>
        <v>0</v>
      </c>
      <c r="AU1694" s="20">
        <f>AI1694*1/3.6*'lista, wskaźniki'!$F$21</f>
        <v>0</v>
      </c>
      <c r="AV1694" s="20">
        <f>AI1694*'lista, wskaźniki'!$F$42</f>
        <v>0</v>
      </c>
      <c r="AW1694" s="20">
        <f>AI1694*'lista, wskaźniki'!$F$43</f>
        <v>0</v>
      </c>
      <c r="AX1694" s="20">
        <f>AI1694*'lista, wskaźniki'!$F$44</f>
        <v>0</v>
      </c>
      <c r="AY1694" s="20">
        <f>AK1694*'lista, wskaźniki'!$F$26</f>
        <v>0</v>
      </c>
      <c r="AZ1694" s="20">
        <f t="shared" si="758"/>
        <v>0</v>
      </c>
      <c r="BA1694" s="20">
        <f t="shared" si="759"/>
        <v>0</v>
      </c>
      <c r="BB1694" s="20">
        <f t="shared" si="760"/>
        <v>0</v>
      </c>
      <c r="BC1694" s="20">
        <f t="shared" si="761"/>
        <v>0</v>
      </c>
      <c r="BD1694" s="1148"/>
      <c r="BE1694" s="1148"/>
      <c r="BF1694" s="1148"/>
      <c r="BG1694" s="1148"/>
      <c r="BH1694" s="127"/>
      <c r="BI1694" s="1148"/>
      <c r="BJ1694" s="127"/>
      <c r="BK1694" s="1148"/>
      <c r="BL1694" s="127"/>
      <c r="BM1694" s="127"/>
      <c r="BN1694" s="127"/>
      <c r="BO1694" s="127"/>
      <c r="BP1694" s="127"/>
      <c r="BQ1694" s="127"/>
      <c r="BR1694" s="127"/>
      <c r="BS1694" s="1154"/>
      <c r="BT1694" s="1154"/>
      <c r="BU1694" s="1154"/>
      <c r="BV1694" s="1154"/>
      <c r="BW1694" s="1154"/>
      <c r="BX1694" s="1154"/>
      <c r="BY1694" s="1157"/>
      <c r="CA1694" s="365" t="b">
        <f t="shared" si="762"/>
        <v>0</v>
      </c>
      <c r="CB1694" s="365">
        <f t="shared" si="763"/>
        <v>0</v>
      </c>
      <c r="CC1694" s="365" t="b">
        <f t="shared" si="764"/>
        <v>0</v>
      </c>
      <c r="CD1694" s="365" t="b">
        <f t="shared" si="765"/>
        <v>0</v>
      </c>
      <c r="CE1694" s="365" t="b">
        <f t="shared" si="766"/>
        <v>0</v>
      </c>
      <c r="CF1694" s="365" t="b">
        <f t="shared" si="767"/>
        <v>0</v>
      </c>
      <c r="CG1694" s="365" t="b">
        <f t="shared" si="768"/>
        <v>0</v>
      </c>
      <c r="CH1694" s="365" t="b">
        <f t="shared" si="769"/>
        <v>0</v>
      </c>
      <c r="CI1694" s="72" t="b">
        <f t="shared" si="770"/>
        <v>0</v>
      </c>
      <c r="CJ1694" s="72">
        <f t="shared" si="771"/>
        <v>0</v>
      </c>
      <c r="CK1694" s="72" t="b">
        <f t="shared" si="772"/>
        <v>0</v>
      </c>
      <c r="CL1694" s="72">
        <f t="shared" si="773"/>
        <v>0</v>
      </c>
      <c r="CM1694" s="72" t="b">
        <f t="shared" si="774"/>
        <v>0</v>
      </c>
      <c r="CN1694" s="72" t="b">
        <f t="shared" si="775"/>
        <v>0</v>
      </c>
      <c r="CP1694" s="13">
        <f t="shared" si="776"/>
        <v>0</v>
      </c>
      <c r="CQ1694" s="13" t="b">
        <f t="shared" si="777"/>
        <v>0</v>
      </c>
      <c r="CR1694" s="13" t="b">
        <f t="shared" si="778"/>
        <v>0</v>
      </c>
      <c r="CS1694" s="13" t="b">
        <f t="shared" si="784"/>
        <v>0</v>
      </c>
      <c r="CT1694" s="13" t="b">
        <f t="shared" si="783"/>
        <v>0</v>
      </c>
      <c r="CU1694" s="13" t="b">
        <f t="shared" si="756"/>
        <v>0</v>
      </c>
      <c r="CV1694" s="13" t="b">
        <f t="shared" si="779"/>
        <v>0</v>
      </c>
      <c r="CW1694" s="13" t="b">
        <f t="shared" si="780"/>
        <v>0</v>
      </c>
      <c r="CX1694" s="13" t="b">
        <f t="shared" si="781"/>
        <v>0</v>
      </c>
      <c r="CY1694" s="13" t="b">
        <f t="shared" si="782"/>
        <v>0</v>
      </c>
    </row>
    <row r="1695" spans="1:103" ht="15" thickBot="1">
      <c r="A1695" s="932"/>
      <c r="B1695" s="1148"/>
      <c r="C1695" s="1148"/>
      <c r="D1695" s="1148"/>
      <c r="E1695" s="1148"/>
      <c r="F1695" s="1148"/>
      <c r="G1695" s="1148"/>
      <c r="H1695" s="1148"/>
      <c r="I1695" s="1148"/>
      <c r="J1695" s="1148"/>
      <c r="K1695" s="1148"/>
      <c r="L1695" s="1148"/>
      <c r="M1695" s="1148"/>
      <c r="N1695" s="1148"/>
      <c r="O1695" s="1148"/>
      <c r="P1695" s="1148"/>
      <c r="Q1695" s="941"/>
      <c r="R1695" s="1148"/>
      <c r="S1695" s="1148"/>
      <c r="T1695" s="1148"/>
      <c r="U1695" s="1148"/>
      <c r="V1695" s="1148"/>
      <c r="W1695" s="127"/>
      <c r="X1695" s="127"/>
      <c r="Y1695" s="127"/>
      <c r="Z1695" s="127"/>
      <c r="AA1695" s="127" t="s">
        <v>50</v>
      </c>
      <c r="AB1695" s="128"/>
      <c r="AC1695" s="128"/>
      <c r="AD1695" s="127"/>
      <c r="AE1695" s="1148"/>
      <c r="AF1695" s="334">
        <f t="shared" si="757"/>
        <v>0</v>
      </c>
      <c r="AG1695" s="272">
        <f>IF(R1695="kompletna",Q1695*J1695*0.0036*'lista, wskaźniki'!$F$13, IF(R1695="częściowa",Q1695*J1695*0.0036*'lista, wskaźniki'!$F$14, IF(R1695="brak",Q1695*J1695*0.0036*'lista, wskaźniki'!$F$15,)))</f>
        <v>0</v>
      </c>
      <c r="AH1695" s="334">
        <f>IF(Y1695="inne",K1695*'lista, wskaźniki'!$E$35,IF(Y1695="to samo źródło",0,IF(Y1695=0,0)))</f>
        <v>0</v>
      </c>
      <c r="AI1695" s="334" t="b">
        <f>IF(AA1695="gaz z sieci",AC1695*'lista, wskaźniki'!$D$21)</f>
        <v>0</v>
      </c>
      <c r="AJ1695" s="272">
        <f>IF(AA1695="węgiel",AB1695*'lista, wskaźniki'!$D$20, IF('Sektor mieszkaniowy'!AA1695="drewno",'Sektor mieszkaniowy'!AB1695*'lista, wskaźniki'!$D$22,IF('Sektor mieszkaniowy'!AA1695="pellet",AB1695*'lista, wskaźniki'!$D$23,IF('Sektor mieszkaniowy'!AA1695="gaz z sieci",AB1695*'lista, wskaźniki'!$D$21,IF('Sektor mieszkaniowy'!AA1695="olej opałowy",'Sektor mieszkaniowy'!AB1695*'lista, wskaźniki'!$D$24)))))</f>
        <v>0</v>
      </c>
      <c r="AK1695" s="1151"/>
      <c r="AL1695" s="1148"/>
      <c r="AM1695" s="20">
        <f>IF(AA1695="węgiel",AF1695*1/3.6*'lista, wskaźniki'!$F$20,IF(AA1695="drewno",AF1695*1/3.6*'lista, wskaźniki'!$F$22,IF(AA1695="pellet",AF1695*1/3.6*'lista, wskaźniki'!$F$23,IF(AA1695="gaz z sieci",AF1695*1/3.6*'lista, wskaźniki'!$F$21,IF(AA1695="olej opałowy",AF1695*1/3.6*'lista, wskaźniki'!$F$24,0)))))</f>
        <v>0</v>
      </c>
      <c r="AN1695" s="20">
        <f>IF(AA1695="węgiel",AF1695*'lista, wskaźniki'!$E$42,IF(AA1695="drewno",AF1695*'lista, wskaźniki'!$G$42,IF(AA1695="pellet",AF1695*'lista, wskaźniki'!$H$42,IF(AA1695="gaz z sieci",AF1695*'lista, wskaźniki'!$F$42,IF(AA1695="olej opałowy",AF1695*'lista, wskaźniki'!$I$42,0)))))</f>
        <v>0</v>
      </c>
      <c r="AO1695" s="20">
        <f>IF(AA1695="węgiel",AF1695*'lista, wskaźniki'!$E$43,IF(AA1695="drewno",AF1695*'lista, wskaźniki'!$G$43,IF(AA1695="pellet",AF1695*'lista, wskaźniki'!$H$43,IF(AA1695="gaz z sieci",AF1695*'lista, wskaźniki'!$F$43,IF(AA1695="olej opałowy",AF1695*'lista, wskaźniki'!$I$43,0)))))</f>
        <v>0</v>
      </c>
      <c r="AP1695" s="20">
        <f>IF(AA1695="węgiel",AF1695*'lista, wskaźniki'!$E$44,IF(AA1695="drewno",AF1695*'lista, wskaźniki'!$G$44,IF(AA1695="pellet",AF1695*'lista, wskaźniki'!$H$44,IF(AA1695="gaz z sieci",AF1695*'lista, wskaźniki'!$F$44,IF(AA1695="olej opałowy",AF1695*'lista, wskaźniki'!$I$44,0)))))</f>
        <v>0</v>
      </c>
      <c r="AQ1695" s="20" t="b">
        <f>IF(Z1695="gaz",AH1695*1/3.6*'lista, wskaźniki'!$F$21,IF(Z1695="energia elektryczna",AH1695*1/3.6*'lista, wskaźniki'!$F$26))</f>
        <v>0</v>
      </c>
      <c r="AR1695" s="20" t="b">
        <f>IF(Z1695="gaz",AH1695*'lista, wskaźniki'!$F$42,IF(Z1695="energia elektryczna",AH1695*0))</f>
        <v>0</v>
      </c>
      <c r="AS1695" s="20" t="b">
        <f>IF(Z1695="gaz",AH1695*'lista, wskaźniki'!$F$43,IF(Z1695="energia elektryczna",AH1695*0))</f>
        <v>0</v>
      </c>
      <c r="AT1695" s="20" t="b">
        <f>IF(Z1695="gaz",AH1695*'lista, wskaźniki'!$F$44,IF(Z1695="energia elektryczna",AH1695*0))</f>
        <v>0</v>
      </c>
      <c r="AU1695" s="20">
        <f>AI1695*1/3.6*'lista, wskaźniki'!$F$21</f>
        <v>0</v>
      </c>
      <c r="AV1695" s="20">
        <f>AI1695*'lista, wskaźniki'!$F$42</f>
        <v>0</v>
      </c>
      <c r="AW1695" s="20">
        <f>AI1695*'lista, wskaźniki'!$F$43</f>
        <v>0</v>
      </c>
      <c r="AX1695" s="20">
        <f>AI1695*'lista, wskaźniki'!$F$44</f>
        <v>0</v>
      </c>
      <c r="AY1695" s="20">
        <f>AK1695*'lista, wskaźniki'!$F$26</f>
        <v>0</v>
      </c>
      <c r="AZ1695" s="20">
        <f t="shared" si="758"/>
        <v>0</v>
      </c>
      <c r="BA1695" s="20">
        <f t="shared" si="759"/>
        <v>0</v>
      </c>
      <c r="BB1695" s="20">
        <f t="shared" si="760"/>
        <v>0</v>
      </c>
      <c r="BC1695" s="20">
        <f t="shared" si="761"/>
        <v>0</v>
      </c>
      <c r="BD1695" s="1148"/>
      <c r="BE1695" s="1148"/>
      <c r="BF1695" s="1148"/>
      <c r="BG1695" s="1148"/>
      <c r="BH1695" s="127"/>
      <c r="BI1695" s="1148"/>
      <c r="BJ1695" s="127"/>
      <c r="BK1695" s="1148"/>
      <c r="BL1695" s="127"/>
      <c r="BM1695" s="127"/>
      <c r="BN1695" s="127"/>
      <c r="BO1695" s="127"/>
      <c r="BP1695" s="127"/>
      <c r="BQ1695" s="127"/>
      <c r="BR1695" s="127"/>
      <c r="BS1695" s="1154"/>
      <c r="BT1695" s="1154"/>
      <c r="BU1695" s="1154"/>
      <c r="BV1695" s="1154"/>
      <c r="BW1695" s="1154"/>
      <c r="BX1695" s="1154"/>
      <c r="BY1695" s="1157"/>
      <c r="CA1695" s="365" t="b">
        <f t="shared" si="762"/>
        <v>0</v>
      </c>
      <c r="CB1695" s="365" t="b">
        <f t="shared" si="763"/>
        <v>0</v>
      </c>
      <c r="CC1695" s="365">
        <f t="shared" si="764"/>
        <v>0</v>
      </c>
      <c r="CD1695" s="365" t="b">
        <f t="shared" si="765"/>
        <v>0</v>
      </c>
      <c r="CE1695" s="365" t="b">
        <f t="shared" si="766"/>
        <v>0</v>
      </c>
      <c r="CF1695" s="365" t="b">
        <f t="shared" si="767"/>
        <v>0</v>
      </c>
      <c r="CG1695" s="365" t="b">
        <f t="shared" si="768"/>
        <v>0</v>
      </c>
      <c r="CH1695" s="365" t="b">
        <f t="shared" si="769"/>
        <v>0</v>
      </c>
      <c r="CI1695" s="72" t="b">
        <f t="shared" si="770"/>
        <v>0</v>
      </c>
      <c r="CJ1695" s="72" t="b">
        <f t="shared" si="771"/>
        <v>0</v>
      </c>
      <c r="CK1695" s="72">
        <f t="shared" si="772"/>
        <v>0</v>
      </c>
      <c r="CL1695" s="72">
        <f t="shared" si="773"/>
        <v>0</v>
      </c>
      <c r="CM1695" s="72" t="b">
        <f t="shared" si="774"/>
        <v>0</v>
      </c>
      <c r="CN1695" s="72" t="b">
        <f t="shared" si="775"/>
        <v>0</v>
      </c>
      <c r="CP1695" s="13">
        <f t="shared" si="776"/>
        <v>0</v>
      </c>
      <c r="CQ1695" s="13" t="b">
        <f t="shared" si="777"/>
        <v>0</v>
      </c>
      <c r="CR1695" s="13" t="b">
        <f t="shared" si="778"/>
        <v>0</v>
      </c>
      <c r="CS1695" s="13" t="b">
        <f t="shared" si="784"/>
        <v>0</v>
      </c>
      <c r="CT1695" s="13" t="b">
        <f t="shared" si="783"/>
        <v>0</v>
      </c>
      <c r="CU1695" s="13" t="b">
        <f t="shared" ref="CU1695:CU1758" si="785">IF(R1695="kompletna",CT1695,IF(R1695="częściowa",0.5*CT1695,IF(R1695="brak",0*CT1695)))</f>
        <v>0</v>
      </c>
      <c r="CV1695" s="13" t="b">
        <f t="shared" si="779"/>
        <v>0</v>
      </c>
      <c r="CW1695" s="13" t="b">
        <f t="shared" si="780"/>
        <v>0</v>
      </c>
      <c r="CX1695" s="13" t="b">
        <f t="shared" si="781"/>
        <v>0</v>
      </c>
      <c r="CY1695" s="13" t="b">
        <f t="shared" si="782"/>
        <v>0</v>
      </c>
    </row>
    <row r="1696" spans="1:103" s="56" customFormat="1" ht="15" thickBot="1">
      <c r="A1696" s="932"/>
      <c r="B1696" s="1148"/>
      <c r="C1696" s="1148"/>
      <c r="D1696" s="1148"/>
      <c r="E1696" s="1148"/>
      <c r="F1696" s="1148"/>
      <c r="G1696" s="1148"/>
      <c r="H1696" s="1148"/>
      <c r="I1696" s="1148"/>
      <c r="J1696" s="1148"/>
      <c r="K1696" s="1148"/>
      <c r="L1696" s="1148"/>
      <c r="M1696" s="1148"/>
      <c r="N1696" s="1148"/>
      <c r="O1696" s="1148"/>
      <c r="P1696" s="1148"/>
      <c r="Q1696" s="941"/>
      <c r="R1696" s="1148"/>
      <c r="S1696" s="1148"/>
      <c r="T1696" s="1148"/>
      <c r="U1696" s="1148"/>
      <c r="V1696" s="1148"/>
      <c r="W1696" s="307"/>
      <c r="X1696" s="307"/>
      <c r="Y1696" s="307"/>
      <c r="Z1696" s="307"/>
      <c r="AA1696" s="307" t="s">
        <v>38</v>
      </c>
      <c r="AB1696" s="128">
        <f>INT(AD1696/2.5)</f>
        <v>1000</v>
      </c>
      <c r="AC1696" s="128"/>
      <c r="AD1696" s="307">
        <v>2500</v>
      </c>
      <c r="AE1696" s="1148"/>
      <c r="AF1696" s="334">
        <f t="shared" si="757"/>
        <v>38.94</v>
      </c>
      <c r="AG1696" s="292">
        <v>41.76</v>
      </c>
      <c r="AH1696" s="334">
        <f>IF(Y1696="inne",K1696*'lista, wskaźniki'!$E$35,IF(Y1696="to samo źródło",0,IF(Y1696=0,0)))</f>
        <v>0</v>
      </c>
      <c r="AI1696" s="334">
        <f>IF(AA1696="gaz z sieci",AC1696*'lista, wskaźniki'!$D$21)</f>
        <v>0</v>
      </c>
      <c r="AJ1696" s="292">
        <f>IF(AA1696="węgiel",AB1696*'lista, wskaźniki'!$D$20, IF('Sektor mieszkaniowy'!AA1696="drewno",'Sektor mieszkaniowy'!AB1696*'lista, wskaźniki'!$D$22,IF('Sektor mieszkaniowy'!AA1696="pellet",AB1696*'lista, wskaźniki'!$D$23,IF('Sektor mieszkaniowy'!AA1696="gaz z sieci",AB1696*'lista, wskaźniki'!$D$21,IF('Sektor mieszkaniowy'!AA1696="olej opałowy",'Sektor mieszkaniowy'!AB1696*'lista, wskaźniki'!$D$24)))))</f>
        <v>36.119999999999997</v>
      </c>
      <c r="AK1696" s="1151"/>
      <c r="AL1696" s="1148"/>
      <c r="AM1696" s="20">
        <f>IF(AA1696="węgiel",AF1696*1/3.6*'lista, wskaźniki'!$F$20,IF(AA1696="drewno",AF1696*1/3.6*'lista, wskaźniki'!$F$22,IF(AA1696="pellet",AF1696*1/3.6*'lista, wskaźniki'!$F$23,IF(AA1696="gaz z sieci",AF1696*1/3.6*'lista, wskaźniki'!$F$21,IF(AA1696="olej opałowy",AF1696*1/3.6*'lista, wskaźniki'!$F$24,0)))))</f>
        <v>2.1736307999999998</v>
      </c>
      <c r="AN1696" s="20">
        <f>IF(AA1696="węgiel",AF1696*'lista, wskaźniki'!$E$42,IF(AA1696="drewno",AF1696*'lista, wskaźniki'!$G$42,IF(AA1696="pellet",AF1696*'lista, wskaźniki'!$H$42,IF(AA1696="gaz z sieci",AF1696*'lista, wskaźniki'!$F$42,IF(AA1696="olej opałowy",AF1696*'lista, wskaźniki'!$I$42,0)))))</f>
        <v>1.9469999999999998E-5</v>
      </c>
      <c r="AO1696" s="20">
        <f>IF(AA1696="węgiel",AF1696*'lista, wskaźniki'!$E$43,IF(AA1696="drewno",AF1696*'lista, wskaźniki'!$G$43,IF(AA1696="pellet",AF1696*'lista, wskaźniki'!$H$43,IF(AA1696="gaz z sieci",AF1696*'lista, wskaźniki'!$F$43,IF(AA1696="olej opałowy",AF1696*'lista, wskaźniki'!$I$43,0)))))</f>
        <v>1.9469999999999998E-5</v>
      </c>
      <c r="AP1696" s="20">
        <f>IF(AA1696="węgiel",AF1696*'lista, wskaźniki'!$E$44,IF(AA1696="drewno",AF1696*'lista, wskaźniki'!$G$44,IF(AA1696="pellet",AF1696*'lista, wskaźniki'!$H$44,IF(AA1696="gaz z sieci",AF1696*'lista, wskaźniki'!$F$44,IF(AA1696="olej opałowy",AF1696*'lista, wskaźniki'!$I$44,0)))))</f>
        <v>0</v>
      </c>
      <c r="AQ1696" s="20" t="b">
        <f>IF(Z1696="gaz",AH1696*1/3.6*'lista, wskaźniki'!$F$21,IF(Z1696="energia elektryczna",AH1696*1/3.6*'lista, wskaźniki'!$F$26))</f>
        <v>0</v>
      </c>
      <c r="AR1696" s="20" t="b">
        <f>IF(Z1696="gaz",AH1696*'lista, wskaźniki'!$F$42,IF(Z1696="energia elektryczna",AH1696*0))</f>
        <v>0</v>
      </c>
      <c r="AS1696" s="20" t="b">
        <f>IF(Z1696="gaz",AH1696*'lista, wskaźniki'!$F$43,IF(Z1696="energia elektryczna",AH1696*0))</f>
        <v>0</v>
      </c>
      <c r="AT1696" s="20" t="b">
        <f>IF(Z1696="gaz",AH1696*'lista, wskaźniki'!$F$44,IF(Z1696="energia elektryczna",AH1696*0))</f>
        <v>0</v>
      </c>
      <c r="AU1696" s="20">
        <f>AI1696*1/3.6*'lista, wskaźniki'!$F$21</f>
        <v>0</v>
      </c>
      <c r="AV1696" s="20">
        <f>AI1696*'lista, wskaźniki'!$F$42</f>
        <v>0</v>
      </c>
      <c r="AW1696" s="20">
        <f>AI1696*'lista, wskaźniki'!$F$43</f>
        <v>0</v>
      </c>
      <c r="AX1696" s="20">
        <f>AI1696*'lista, wskaźniki'!$F$44</f>
        <v>0</v>
      </c>
      <c r="AY1696" s="20">
        <f>AK1696*'lista, wskaźniki'!$F$26</f>
        <v>0</v>
      </c>
      <c r="AZ1696" s="20">
        <f t="shared" si="758"/>
        <v>2.1736307999999998</v>
      </c>
      <c r="BA1696" s="20">
        <f t="shared" si="759"/>
        <v>1.9469999999999998E-5</v>
      </c>
      <c r="BB1696" s="20">
        <f t="shared" si="760"/>
        <v>1.9469999999999998E-5</v>
      </c>
      <c r="BC1696" s="20">
        <f t="shared" si="761"/>
        <v>0</v>
      </c>
      <c r="BD1696" s="1148"/>
      <c r="BE1696" s="1148"/>
      <c r="BF1696" s="1148"/>
      <c r="BG1696" s="1148"/>
      <c r="BH1696" s="307"/>
      <c r="BI1696" s="1148"/>
      <c r="BJ1696" s="307"/>
      <c r="BK1696" s="1148"/>
      <c r="BL1696" s="307"/>
      <c r="BM1696" s="307"/>
      <c r="BN1696" s="307"/>
      <c r="BO1696" s="307"/>
      <c r="BP1696" s="307"/>
      <c r="BQ1696" s="307"/>
      <c r="BR1696" s="307"/>
      <c r="BS1696" s="1154"/>
      <c r="BT1696" s="1154"/>
      <c r="BU1696" s="1154"/>
      <c r="BV1696" s="1154"/>
      <c r="BW1696" s="1154"/>
      <c r="BX1696" s="1154"/>
      <c r="BY1696" s="1157"/>
      <c r="CA1696" s="365" t="b">
        <f t="shared" si="762"/>
        <v>0</v>
      </c>
      <c r="CB1696" s="365" t="b">
        <f t="shared" si="763"/>
        <v>0</v>
      </c>
      <c r="CC1696" s="365" t="b">
        <f t="shared" si="764"/>
        <v>0</v>
      </c>
      <c r="CD1696" s="365">
        <f t="shared" si="765"/>
        <v>38.94</v>
      </c>
      <c r="CE1696" s="365" t="b">
        <f t="shared" si="766"/>
        <v>0</v>
      </c>
      <c r="CF1696" s="365" t="b">
        <f t="shared" si="767"/>
        <v>0</v>
      </c>
      <c r="CG1696" s="365" t="b">
        <f t="shared" si="768"/>
        <v>0</v>
      </c>
      <c r="CH1696" s="365">
        <f t="shared" si="769"/>
        <v>0</v>
      </c>
      <c r="CI1696" s="72" t="b">
        <f t="shared" si="770"/>
        <v>0</v>
      </c>
      <c r="CJ1696" s="72" t="b">
        <f t="shared" si="771"/>
        <v>0</v>
      </c>
      <c r="CK1696" s="72" t="b">
        <f t="shared" si="772"/>
        <v>0</v>
      </c>
      <c r="CL1696" s="72">
        <f t="shared" si="773"/>
        <v>38.94</v>
      </c>
      <c r="CM1696" s="72" t="b">
        <f t="shared" si="774"/>
        <v>0</v>
      </c>
      <c r="CN1696" s="72" t="b">
        <f t="shared" si="775"/>
        <v>0</v>
      </c>
      <c r="CP1696" s="13">
        <f t="shared" si="776"/>
        <v>0</v>
      </c>
      <c r="CQ1696" s="13" t="b">
        <f t="shared" si="777"/>
        <v>0</v>
      </c>
      <c r="CR1696" s="13" t="b">
        <f t="shared" si="778"/>
        <v>0</v>
      </c>
      <c r="CS1696" s="13" t="b">
        <f t="shared" si="784"/>
        <v>0</v>
      </c>
      <c r="CT1696" s="13" t="b">
        <f t="shared" si="783"/>
        <v>0</v>
      </c>
      <c r="CU1696" s="13" t="b">
        <f t="shared" si="785"/>
        <v>0</v>
      </c>
      <c r="CV1696" s="13" t="b">
        <f t="shared" si="779"/>
        <v>0</v>
      </c>
      <c r="CW1696" s="13" t="b">
        <f t="shared" si="780"/>
        <v>0</v>
      </c>
      <c r="CX1696" s="13" t="b">
        <f t="shared" si="781"/>
        <v>0</v>
      </c>
      <c r="CY1696" s="13" t="b">
        <f t="shared" si="782"/>
        <v>0</v>
      </c>
    </row>
    <row r="1697" spans="1:103" ht="15" thickBot="1">
      <c r="A1697" s="933"/>
      <c r="B1697" s="1149"/>
      <c r="C1697" s="1149"/>
      <c r="D1697" s="1149"/>
      <c r="E1697" s="1149"/>
      <c r="F1697" s="1149"/>
      <c r="G1697" s="1149"/>
      <c r="H1697" s="1149"/>
      <c r="I1697" s="1149"/>
      <c r="J1697" s="1149"/>
      <c r="K1697" s="1149"/>
      <c r="L1697" s="1149"/>
      <c r="M1697" s="1149"/>
      <c r="N1697" s="1149"/>
      <c r="O1697" s="1149"/>
      <c r="P1697" s="1149"/>
      <c r="Q1697" s="942"/>
      <c r="R1697" s="1149"/>
      <c r="S1697" s="1149"/>
      <c r="T1697" s="1149"/>
      <c r="U1697" s="1149"/>
      <c r="V1697" s="1149"/>
      <c r="W1697" s="129"/>
      <c r="X1697" s="129"/>
      <c r="Y1697" s="129"/>
      <c r="Z1697" s="129"/>
      <c r="AA1697" s="129" t="s">
        <v>37</v>
      </c>
      <c r="AB1697" s="130"/>
      <c r="AC1697" s="130"/>
      <c r="AD1697" s="129"/>
      <c r="AE1697" s="1149"/>
      <c r="AF1697" s="334">
        <f t="shared" si="757"/>
        <v>0</v>
      </c>
      <c r="AG1697" s="272">
        <f>IF(R1697="kompletna",Q1697*J1697*0.0036*'lista, wskaźniki'!$F$13, IF(R1697="częściowa",Q1697*J1697*0.0036*'lista, wskaźniki'!$F$14, IF(R1697="brak",Q1697*J1697*0.0036*'lista, wskaźniki'!$F$15,)))</f>
        <v>0</v>
      </c>
      <c r="AH1697" s="334">
        <f>IF(Y1697="inne",K1697*'lista, wskaźniki'!$E$35,IF(Y1697="to samo źródło",0,IF(Y1697=0,0)))</f>
        <v>0</v>
      </c>
      <c r="AI1697" s="334" t="b">
        <f>IF(AA1697="gaz z sieci",AC1697*'lista, wskaźniki'!$D$21)</f>
        <v>0</v>
      </c>
      <c r="AJ1697" s="272">
        <f>IF(AA1697="węgiel",AB1697*'lista, wskaźniki'!$D$20, IF('Sektor mieszkaniowy'!AA1697="drewno",'Sektor mieszkaniowy'!AB1697*'lista, wskaźniki'!$D$22,IF('Sektor mieszkaniowy'!AA1697="pellet",AB1697*'lista, wskaźniki'!$D$23,IF('Sektor mieszkaniowy'!AA1697="gaz z sieci",AB1697*'lista, wskaźniki'!$D$21,IF('Sektor mieszkaniowy'!AA1697="olej opałowy",'Sektor mieszkaniowy'!AB1697*'lista, wskaźniki'!$D$24)))))</f>
        <v>0</v>
      </c>
      <c r="AK1697" s="1152"/>
      <c r="AL1697" s="1149"/>
      <c r="AM1697" s="20">
        <f>IF(AA1697="węgiel",AF1697*1/3.6*'lista, wskaźniki'!$F$20,IF(AA1697="drewno",AF1697*1/3.6*'lista, wskaźniki'!$F$22,IF(AA1697="pellet",AF1697*1/3.6*'lista, wskaźniki'!$F$23,IF(AA1697="gaz z sieci",AF1697*1/3.6*'lista, wskaźniki'!$F$21,IF(AA1697="olej opałowy",AF1697*1/3.6*'lista, wskaźniki'!$F$24,0)))))</f>
        <v>0</v>
      </c>
      <c r="AN1697" s="20">
        <f>IF(AA1697="węgiel",AF1697*'lista, wskaźniki'!$E$42,IF(AA1697="drewno",AF1697*'lista, wskaźniki'!$G$42,IF(AA1697="pellet",AF1697*'lista, wskaźniki'!$H$42,IF(AA1697="gaz z sieci",AF1697*'lista, wskaźniki'!$F$42,IF(AA1697="olej opałowy",AF1697*'lista, wskaźniki'!$I$42,0)))))</f>
        <v>0</v>
      </c>
      <c r="AO1697" s="20">
        <f>IF(AA1697="węgiel",AF1697*'lista, wskaźniki'!$E$43,IF(AA1697="drewno",AF1697*'lista, wskaźniki'!$G$43,IF(AA1697="pellet",AF1697*'lista, wskaźniki'!$H$43,IF(AA1697="gaz z sieci",AF1697*'lista, wskaźniki'!$F$43,IF(AA1697="olej opałowy",AF1697*'lista, wskaźniki'!$I$43,0)))))</f>
        <v>0</v>
      </c>
      <c r="AP1697" s="20">
        <f>IF(AA1697="węgiel",AF1697*'lista, wskaźniki'!$E$44,IF(AA1697="drewno",AF1697*'lista, wskaźniki'!$G$44,IF(AA1697="pellet",AF1697*'lista, wskaźniki'!$H$44,IF(AA1697="gaz z sieci",AF1697*'lista, wskaźniki'!$F$44,IF(AA1697="olej opałowy",AF1697*'lista, wskaźniki'!$I$44,0)))))</f>
        <v>0</v>
      </c>
      <c r="AQ1697" s="20" t="b">
        <f>IF(Z1697="gaz",AH1697*1/3.6*'lista, wskaźniki'!$F$21,IF(Z1697="energia elektryczna",AH1697*1/3.6*'lista, wskaźniki'!$F$26))</f>
        <v>0</v>
      </c>
      <c r="AR1697" s="20" t="b">
        <f>IF(Z1697="gaz",AH1697*'lista, wskaźniki'!$F$42,IF(Z1697="energia elektryczna",AH1697*0))</f>
        <v>0</v>
      </c>
      <c r="AS1697" s="20" t="b">
        <f>IF(Z1697="gaz",AH1697*'lista, wskaźniki'!$F$43,IF(Z1697="energia elektryczna",AH1697*0))</f>
        <v>0</v>
      </c>
      <c r="AT1697" s="20" t="b">
        <f>IF(Z1697="gaz",AH1697*'lista, wskaźniki'!$F$44,IF(Z1697="energia elektryczna",AH1697*0))</f>
        <v>0</v>
      </c>
      <c r="AU1697" s="20">
        <f>AI1697*1/3.6*'lista, wskaźniki'!$F$21</f>
        <v>0</v>
      </c>
      <c r="AV1697" s="20">
        <f>AI1697*'lista, wskaźniki'!$F$42</f>
        <v>0</v>
      </c>
      <c r="AW1697" s="20">
        <f>AI1697*'lista, wskaźniki'!$F$43</f>
        <v>0</v>
      </c>
      <c r="AX1697" s="20">
        <f>AI1697*'lista, wskaźniki'!$F$44</f>
        <v>0</v>
      </c>
      <c r="AY1697" s="20">
        <f>AK1697*'lista, wskaźniki'!$F$26</f>
        <v>0</v>
      </c>
      <c r="AZ1697" s="20">
        <f t="shared" si="758"/>
        <v>0</v>
      </c>
      <c r="BA1697" s="20">
        <f t="shared" si="759"/>
        <v>0</v>
      </c>
      <c r="BB1697" s="20">
        <f t="shared" si="760"/>
        <v>0</v>
      </c>
      <c r="BC1697" s="20">
        <f t="shared" si="761"/>
        <v>0</v>
      </c>
      <c r="BD1697" s="1149"/>
      <c r="BE1697" s="1149"/>
      <c r="BF1697" s="1149"/>
      <c r="BG1697" s="1149"/>
      <c r="BH1697" s="129"/>
      <c r="BI1697" s="1149"/>
      <c r="BJ1697" s="129"/>
      <c r="BK1697" s="1149"/>
      <c r="BL1697" s="129"/>
      <c r="BM1697" s="129"/>
      <c r="BN1697" s="129"/>
      <c r="BO1697" s="129"/>
      <c r="BP1697" s="129"/>
      <c r="BQ1697" s="129"/>
      <c r="BR1697" s="129"/>
      <c r="BS1697" s="1155"/>
      <c r="BT1697" s="1155"/>
      <c r="BU1697" s="1155"/>
      <c r="BV1697" s="1155"/>
      <c r="BW1697" s="1155"/>
      <c r="BX1697" s="1155"/>
      <c r="BY1697" s="1158"/>
      <c r="CA1697" s="365" t="b">
        <f t="shared" si="762"/>
        <v>0</v>
      </c>
      <c r="CB1697" s="365" t="b">
        <f t="shared" si="763"/>
        <v>0</v>
      </c>
      <c r="CC1697" s="365" t="b">
        <f t="shared" si="764"/>
        <v>0</v>
      </c>
      <c r="CD1697" s="365" t="b">
        <f t="shared" si="765"/>
        <v>0</v>
      </c>
      <c r="CE1697" s="365">
        <f t="shared" si="766"/>
        <v>0</v>
      </c>
      <c r="CF1697" s="365" t="b">
        <f t="shared" si="767"/>
        <v>0</v>
      </c>
      <c r="CG1697" s="365" t="b">
        <f t="shared" si="768"/>
        <v>0</v>
      </c>
      <c r="CH1697" s="365" t="b">
        <f t="shared" si="769"/>
        <v>0</v>
      </c>
      <c r="CI1697" s="72" t="b">
        <f t="shared" si="770"/>
        <v>0</v>
      </c>
      <c r="CJ1697" s="72" t="b">
        <f t="shared" si="771"/>
        <v>0</v>
      </c>
      <c r="CK1697" s="72" t="b">
        <f t="shared" si="772"/>
        <v>0</v>
      </c>
      <c r="CL1697" s="72">
        <f t="shared" si="773"/>
        <v>0</v>
      </c>
      <c r="CM1697" s="72">
        <f t="shared" si="774"/>
        <v>0</v>
      </c>
      <c r="CN1697" s="72" t="b">
        <f t="shared" si="775"/>
        <v>0</v>
      </c>
      <c r="CP1697" s="13">
        <f t="shared" si="776"/>
        <v>0</v>
      </c>
      <c r="CQ1697" s="13" t="b">
        <f t="shared" si="777"/>
        <v>0</v>
      </c>
      <c r="CR1697" s="13" t="b">
        <f t="shared" si="778"/>
        <v>0</v>
      </c>
      <c r="CS1697" s="13" t="b">
        <f t="shared" si="784"/>
        <v>0</v>
      </c>
      <c r="CT1697" s="13" t="b">
        <f t="shared" si="783"/>
        <v>0</v>
      </c>
      <c r="CU1697" s="13" t="b">
        <f t="shared" si="785"/>
        <v>0</v>
      </c>
      <c r="CV1697" s="13" t="b">
        <f t="shared" si="779"/>
        <v>0</v>
      </c>
      <c r="CW1697" s="13" t="b">
        <f t="shared" si="780"/>
        <v>0</v>
      </c>
      <c r="CX1697" s="13" t="b">
        <f t="shared" si="781"/>
        <v>0</v>
      </c>
      <c r="CY1697" s="13" t="b">
        <f t="shared" si="782"/>
        <v>0</v>
      </c>
    </row>
    <row r="1698" spans="1:103" ht="15" thickBot="1">
      <c r="A1698" s="931">
        <v>340</v>
      </c>
      <c r="B1698" s="1147" t="s">
        <v>217</v>
      </c>
      <c r="C1698" s="1147" t="s">
        <v>222</v>
      </c>
      <c r="D1698" s="1147" t="s">
        <v>3</v>
      </c>
      <c r="E1698" s="1147" t="s">
        <v>5</v>
      </c>
      <c r="F1698" s="1147">
        <v>8</v>
      </c>
      <c r="G1698" s="1147">
        <v>8</v>
      </c>
      <c r="H1698" s="1147"/>
      <c r="I1698" s="1147" t="s">
        <v>11</v>
      </c>
      <c r="J1698" s="1147">
        <v>45</v>
      </c>
      <c r="K1698" s="1147">
        <v>2</v>
      </c>
      <c r="L1698" s="1147" t="s">
        <v>16</v>
      </c>
      <c r="M1698" s="1147"/>
      <c r="N1698" s="1147" t="s">
        <v>17</v>
      </c>
      <c r="O1698" s="1147"/>
      <c r="P1698" s="1147" t="s">
        <v>17</v>
      </c>
      <c r="Q1698" s="940">
        <f>IF(I1698="&lt;1966",'lista, wskaźniki'!$G$4,IF(I1698="1967-1985",'lista, wskaźniki'!$G$5,IF(I1698="1986-1992",'lista, wskaźniki'!$G$6,IF(I1698="1993-1996",'lista, wskaźniki'!$G$7,IF(I1698="&gt;1997",'lista, wskaźniki'!$G$8,IF(I1698=0,'lista, wskaźniki'!$G$4))))))</f>
        <v>250</v>
      </c>
      <c r="R1698" s="1147" t="s">
        <v>23</v>
      </c>
      <c r="S1698" s="1147" t="s">
        <v>27</v>
      </c>
      <c r="T1698" s="1147"/>
      <c r="U1698" s="1147"/>
      <c r="V1698" s="1147"/>
      <c r="W1698" s="125" t="s">
        <v>35</v>
      </c>
      <c r="X1698" s="125" t="s">
        <v>38</v>
      </c>
      <c r="Y1698" s="125" t="s">
        <v>42</v>
      </c>
      <c r="Z1698" s="125"/>
      <c r="AA1698" s="125" t="s">
        <v>35</v>
      </c>
      <c r="AB1698" s="126">
        <f>ROUND(AD1698/'lista, wskaźniki'!$A$130,0)</f>
        <v>2</v>
      </c>
      <c r="AC1698" s="328"/>
      <c r="AD1698" s="127">
        <v>1600</v>
      </c>
      <c r="AE1698" s="1147"/>
      <c r="AF1698" s="334">
        <f t="shared" si="757"/>
        <v>38.83</v>
      </c>
      <c r="AG1698" s="272">
        <f>IF(R1698="kompletna",Q1698*J1698*0.0036*'lista, wskaźniki'!$F$13, IF(R1698="częściowa",Q1698*J1698*0.0036*'lista, wskaźniki'!$F$14, IF(R1698="brak",Q1698*J1698*0.0036*'lista, wskaźniki'!$F$15,)))</f>
        <v>32.4</v>
      </c>
      <c r="AH1698" s="334">
        <f>IF(Y1698="inne",K1698*'lista, wskaźniki'!$E$35,IF(Y1698="to samo źródło",0,IF(Y1698=0,0)))</f>
        <v>0</v>
      </c>
      <c r="AI1698" s="334" t="b">
        <f>IF(AA1698="gaz z sieci",AC1698*'lista, wskaźniki'!$D$21)</f>
        <v>0</v>
      </c>
      <c r="AJ1698" s="272">
        <f>IF(AA1698="węgiel",AB1698*'lista, wskaźniki'!$D$20, IF('Sektor mieszkaniowy'!AA1698="drewno",'Sektor mieszkaniowy'!AB1698*'lista, wskaźniki'!$D$22,IF('Sektor mieszkaniowy'!AA1698="pellet",AB1698*'lista, wskaźniki'!$D$23,IF('Sektor mieszkaniowy'!AA1698="gaz z sieci",AB1698*'lista, wskaźniki'!$D$21,IF('Sektor mieszkaniowy'!AA1698="olej opałowy",'Sektor mieszkaniowy'!AB1698*'lista, wskaźniki'!$D$24)))))</f>
        <v>45.26</v>
      </c>
      <c r="AK1698" s="1150">
        <f>AL1698/'lista, wskaźniki'!$A$127</f>
        <v>1.0769230769230769</v>
      </c>
      <c r="AL1698" s="1147">
        <v>700</v>
      </c>
      <c r="AM1698" s="20">
        <f>IF(AA1698="węgiel",AF1698*1/3.6*'lista, wskaźniki'!$F$20,IF(AA1698="drewno",AF1698*1/3.6*'lista, wskaźniki'!$F$22,IF(AA1698="pellet",AF1698*1/3.6*'lista, wskaźniki'!$F$23,IF(AA1698="gaz z sieci",AF1698*1/3.6*'lista, wskaźniki'!$F$21,IF(AA1698="olej opałowy",AF1698*1/3.6*'lista, wskaźniki'!$F$24,0)))))</f>
        <v>3.6783658999999993</v>
      </c>
      <c r="AN1698" s="20">
        <f>IF(AA1698="węgiel",AF1698*'lista, wskaźniki'!$E$42,IF(AA1698="drewno",AF1698*'lista, wskaźniki'!$G$42,IF(AA1698="pellet",AF1698*'lista, wskaźniki'!$H$42,IF(AA1698="gaz z sieci",AF1698*'lista, wskaźniki'!$F$42,IF(AA1698="olej opałowy",AF1698*'lista, wskaźniki'!$I$42,0)))))</f>
        <v>1.47554E-2</v>
      </c>
      <c r="AO1698" s="20">
        <f>IF(AA1698="węgiel",AF1698*'lista, wskaźniki'!$E$43,IF(AA1698="drewno",AF1698*'lista, wskaźniki'!$G$43,IF(AA1698="pellet",AF1698*'lista, wskaźniki'!$H$43,IF(AA1698="gaz z sieci",AF1698*'lista, wskaźniki'!$F$43,IF(AA1698="olej opałowy",AF1698*'lista, wskaźniki'!$I$43,0)))))</f>
        <v>1.39788E-2</v>
      </c>
      <c r="AP1698" s="20">
        <f>IF(AA1698="węgiel",AF1698*'lista, wskaźniki'!$E$44,IF(AA1698="drewno",AF1698*'lista, wskaźniki'!$G$44,IF(AA1698="pellet",AF1698*'lista, wskaźniki'!$H$44,IF(AA1698="gaz z sieci",AF1698*'lista, wskaźniki'!$F$44,IF(AA1698="olej opałowy",AF1698*'lista, wskaźniki'!$I$44,0)))))</f>
        <v>1.04841E-5</v>
      </c>
      <c r="AQ1698" s="20" t="b">
        <f>IF(Z1698="gaz",AH1698*1/3.6*'lista, wskaźniki'!$F$21,IF(Z1698="energia elektryczna",AH1698*1/3.6*'lista, wskaźniki'!$F$26))</f>
        <v>0</v>
      </c>
      <c r="AR1698" s="20" t="b">
        <f>IF(Z1698="gaz",AH1698*'lista, wskaźniki'!$F$42,IF(Z1698="energia elektryczna",AH1698*0))</f>
        <v>0</v>
      </c>
      <c r="AS1698" s="20" t="b">
        <f>IF(Z1698="gaz",AH1698*'lista, wskaźniki'!$F$43,IF(Z1698="energia elektryczna",AH1698*0))</f>
        <v>0</v>
      </c>
      <c r="AT1698" s="20" t="b">
        <f>IF(Z1698="gaz",AH1698*'lista, wskaźniki'!$F$44,IF(Z1698="energia elektryczna",AH1698*0))</f>
        <v>0</v>
      </c>
      <c r="AU1698" s="20">
        <f>AI1698*1/3.6*'lista, wskaźniki'!$F$21</f>
        <v>0</v>
      </c>
      <c r="AV1698" s="20">
        <f>AI1698*'lista, wskaźniki'!$F$42</f>
        <v>0</v>
      </c>
      <c r="AW1698" s="20">
        <f>AI1698*'lista, wskaźniki'!$F$43</f>
        <v>0</v>
      </c>
      <c r="AX1698" s="20">
        <f>AI1698*'lista, wskaźniki'!$F$44</f>
        <v>0</v>
      </c>
      <c r="AY1698" s="20">
        <f>AK1698*'lista, wskaźniki'!$F$26</f>
        <v>0.95846153846153848</v>
      </c>
      <c r="AZ1698" s="20">
        <f t="shared" si="758"/>
        <v>4.6368274384615376</v>
      </c>
      <c r="BA1698" s="20">
        <f t="shared" si="759"/>
        <v>1.47554E-2</v>
      </c>
      <c r="BB1698" s="20">
        <f t="shared" si="760"/>
        <v>1.39788E-2</v>
      </c>
      <c r="BC1698" s="20">
        <f t="shared" si="761"/>
        <v>1.04841E-5</v>
      </c>
      <c r="BD1698" s="1147" t="s">
        <v>17</v>
      </c>
      <c r="BE1698" s="1147" t="s">
        <v>17</v>
      </c>
      <c r="BF1698" s="1147" t="s">
        <v>17</v>
      </c>
      <c r="BG1698" s="1147" t="s">
        <v>17</v>
      </c>
      <c r="BH1698" s="125"/>
      <c r="BI1698" s="1147" t="s">
        <v>17</v>
      </c>
      <c r="BJ1698" s="125"/>
      <c r="BK1698" s="1147" t="s">
        <v>17</v>
      </c>
      <c r="BL1698" s="125"/>
      <c r="BM1698" s="125"/>
      <c r="BN1698" s="125"/>
      <c r="BO1698" s="125" t="s">
        <v>17</v>
      </c>
      <c r="BP1698" s="125"/>
      <c r="BQ1698" s="125"/>
      <c r="BR1698" s="125"/>
      <c r="BS1698" s="1153"/>
      <c r="BT1698" s="1153"/>
      <c r="BU1698" s="1153"/>
      <c r="BV1698" s="1153"/>
      <c r="BW1698" s="1153"/>
      <c r="BX1698" s="1153"/>
      <c r="BY1698" s="1156"/>
      <c r="CA1698" s="365">
        <f t="shared" si="762"/>
        <v>38.83</v>
      </c>
      <c r="CB1698" s="365" t="b">
        <f t="shared" si="763"/>
        <v>0</v>
      </c>
      <c r="CC1698" s="365" t="b">
        <f t="shared" si="764"/>
        <v>0</v>
      </c>
      <c r="CD1698" s="365" t="b">
        <f t="shared" si="765"/>
        <v>0</v>
      </c>
      <c r="CE1698" s="365" t="b">
        <f t="shared" si="766"/>
        <v>0</v>
      </c>
      <c r="CF1698" s="365" t="b">
        <f t="shared" si="767"/>
        <v>0</v>
      </c>
      <c r="CG1698" s="365" t="b">
        <f t="shared" si="768"/>
        <v>0</v>
      </c>
      <c r="CH1698" s="365" t="b">
        <f t="shared" si="769"/>
        <v>0</v>
      </c>
      <c r="CI1698" s="72">
        <f t="shared" si="770"/>
        <v>38.83</v>
      </c>
      <c r="CJ1698" s="72" t="b">
        <f t="shared" si="771"/>
        <v>0</v>
      </c>
      <c r="CK1698" s="72" t="b">
        <f t="shared" si="772"/>
        <v>0</v>
      </c>
      <c r="CL1698" s="72">
        <f t="shared" si="773"/>
        <v>0</v>
      </c>
      <c r="CM1698" s="72" t="b">
        <f t="shared" si="774"/>
        <v>0</v>
      </c>
      <c r="CN1698" s="72" t="b">
        <f t="shared" si="775"/>
        <v>0</v>
      </c>
      <c r="CP1698" s="13" t="b">
        <f t="shared" si="776"/>
        <v>0</v>
      </c>
      <c r="CQ1698" s="13">
        <f t="shared" si="777"/>
        <v>0</v>
      </c>
      <c r="CR1698" s="13">
        <f t="shared" si="778"/>
        <v>45</v>
      </c>
      <c r="CS1698" s="13">
        <f t="shared" si="784"/>
        <v>22.5</v>
      </c>
      <c r="CT1698" s="13" t="b">
        <f t="shared" si="783"/>
        <v>0</v>
      </c>
      <c r="CU1698" s="13">
        <f t="shared" si="785"/>
        <v>0</v>
      </c>
      <c r="CV1698" s="13" t="b">
        <f t="shared" si="779"/>
        <v>0</v>
      </c>
      <c r="CW1698" s="13">
        <f t="shared" si="780"/>
        <v>0</v>
      </c>
      <c r="CX1698" s="13" t="b">
        <f t="shared" si="781"/>
        <v>0</v>
      </c>
      <c r="CY1698" s="13">
        <f t="shared" si="782"/>
        <v>0</v>
      </c>
    </row>
    <row r="1699" spans="1:103" ht="15" thickBot="1">
      <c r="A1699" s="932"/>
      <c r="B1699" s="1148"/>
      <c r="C1699" s="1148"/>
      <c r="D1699" s="1148"/>
      <c r="E1699" s="1148"/>
      <c r="F1699" s="1148"/>
      <c r="G1699" s="1148"/>
      <c r="H1699" s="1148"/>
      <c r="I1699" s="1148"/>
      <c r="J1699" s="1148"/>
      <c r="K1699" s="1148"/>
      <c r="L1699" s="1148"/>
      <c r="M1699" s="1148"/>
      <c r="N1699" s="1148"/>
      <c r="O1699" s="1148"/>
      <c r="P1699" s="1148"/>
      <c r="Q1699" s="941"/>
      <c r="R1699" s="1148"/>
      <c r="S1699" s="1148"/>
      <c r="T1699" s="1148"/>
      <c r="U1699" s="1148"/>
      <c r="V1699" s="1148"/>
      <c r="W1699" s="127"/>
      <c r="X1699" s="127"/>
      <c r="Y1699" s="127"/>
      <c r="Z1699" s="127"/>
      <c r="AA1699" s="127" t="s">
        <v>36</v>
      </c>
      <c r="AB1699" s="128"/>
      <c r="AC1699" s="128"/>
      <c r="AD1699" s="127"/>
      <c r="AE1699" s="1148"/>
      <c r="AF1699" s="334">
        <f t="shared" si="757"/>
        <v>0</v>
      </c>
      <c r="AG1699" s="272">
        <f>IF(R1699="kompletna",Q1699*J1699*0.0036*'lista, wskaźniki'!$F$13, IF(R1699="częściowa",Q1699*J1699*0.0036*'lista, wskaźniki'!$F$14, IF(R1699="brak",Q1699*J1699*0.0036*'lista, wskaźniki'!$F$15,)))</f>
        <v>0</v>
      </c>
      <c r="AH1699" s="334">
        <f>IF(Y1699="inne",K1699*'lista, wskaźniki'!$E$35,IF(Y1699="to samo źródło",0,IF(Y1699=0,0)))</f>
        <v>0</v>
      </c>
      <c r="AI1699" s="334" t="b">
        <f>IF(AA1699="gaz z sieci",AC1699*'lista, wskaźniki'!$D$21)</f>
        <v>0</v>
      </c>
      <c r="AJ1699" s="272">
        <f>IF(AA1699="węgiel",AB1699*'lista, wskaźniki'!$D$20, IF('Sektor mieszkaniowy'!AA1699="drewno",'Sektor mieszkaniowy'!AB1699*'lista, wskaźniki'!$D$22,IF('Sektor mieszkaniowy'!AA1699="pellet",AB1699*'lista, wskaźniki'!$D$23,IF('Sektor mieszkaniowy'!AA1699="gaz z sieci",AB1699*'lista, wskaźniki'!$D$21,IF('Sektor mieszkaniowy'!AA1699="olej opałowy",'Sektor mieszkaniowy'!AB1699*'lista, wskaźniki'!$D$24)))))</f>
        <v>0</v>
      </c>
      <c r="AK1699" s="1151"/>
      <c r="AL1699" s="1148"/>
      <c r="AM1699" s="20">
        <f>IF(AA1699="węgiel",AF1699*1/3.6*'lista, wskaźniki'!$F$20,IF(AA1699="drewno",AF1699*1/3.6*'lista, wskaźniki'!$F$22,IF(AA1699="pellet",AF1699*1/3.6*'lista, wskaźniki'!$F$23,IF(AA1699="gaz z sieci",AF1699*1/3.6*'lista, wskaźniki'!$F$21,IF(AA1699="olej opałowy",AF1699*1/3.6*'lista, wskaźniki'!$F$24,0)))))</f>
        <v>0</v>
      </c>
      <c r="AN1699" s="20">
        <f>IF(AA1699="węgiel",AF1699*'lista, wskaźniki'!$E$42,IF(AA1699="drewno",AF1699*'lista, wskaźniki'!$G$42,IF(AA1699="pellet",AF1699*'lista, wskaźniki'!$H$42,IF(AA1699="gaz z sieci",AF1699*'lista, wskaźniki'!$F$42,IF(AA1699="olej opałowy",AF1699*'lista, wskaźniki'!$I$42,0)))))</f>
        <v>0</v>
      </c>
      <c r="AO1699" s="20">
        <f>IF(AA1699="węgiel",AF1699*'lista, wskaźniki'!$E$43,IF(AA1699="drewno",AF1699*'lista, wskaźniki'!$G$43,IF(AA1699="pellet",AF1699*'lista, wskaźniki'!$H$43,IF(AA1699="gaz z sieci",AF1699*'lista, wskaźniki'!$F$43,IF(AA1699="olej opałowy",AF1699*'lista, wskaźniki'!$I$43,0)))))</f>
        <v>0</v>
      </c>
      <c r="AP1699" s="20">
        <f>IF(AA1699="węgiel",AF1699*'lista, wskaźniki'!$E$44,IF(AA1699="drewno",AF1699*'lista, wskaźniki'!$G$44,IF(AA1699="pellet",AF1699*'lista, wskaźniki'!$H$44,IF(AA1699="gaz z sieci",AF1699*'lista, wskaźniki'!$F$44,IF(AA1699="olej opałowy",AF1699*'lista, wskaźniki'!$I$44,0)))))</f>
        <v>0</v>
      </c>
      <c r="AQ1699" s="20" t="b">
        <f>IF(Z1699="gaz",AH1699*1/3.6*'lista, wskaźniki'!$F$21,IF(Z1699="energia elektryczna",AH1699*1/3.6*'lista, wskaźniki'!$F$26))</f>
        <v>0</v>
      </c>
      <c r="AR1699" s="20" t="b">
        <f>IF(Z1699="gaz",AH1699*'lista, wskaźniki'!$F$42,IF(Z1699="energia elektryczna",AH1699*0))</f>
        <v>0</v>
      </c>
      <c r="AS1699" s="20" t="b">
        <f>IF(Z1699="gaz",AH1699*'lista, wskaźniki'!$F$43,IF(Z1699="energia elektryczna",AH1699*0))</f>
        <v>0</v>
      </c>
      <c r="AT1699" s="20" t="b">
        <f>IF(Z1699="gaz",AH1699*'lista, wskaźniki'!$F$44,IF(Z1699="energia elektryczna",AH1699*0))</f>
        <v>0</v>
      </c>
      <c r="AU1699" s="20">
        <f>AI1699*1/3.6*'lista, wskaźniki'!$F$21</f>
        <v>0</v>
      </c>
      <c r="AV1699" s="20">
        <f>AI1699*'lista, wskaźniki'!$F$42</f>
        <v>0</v>
      </c>
      <c r="AW1699" s="20">
        <f>AI1699*'lista, wskaźniki'!$F$43</f>
        <v>0</v>
      </c>
      <c r="AX1699" s="20">
        <f>AI1699*'lista, wskaźniki'!$F$44</f>
        <v>0</v>
      </c>
      <c r="AY1699" s="20">
        <f>AK1699*'lista, wskaźniki'!$F$26</f>
        <v>0</v>
      </c>
      <c r="AZ1699" s="20">
        <f t="shared" si="758"/>
        <v>0</v>
      </c>
      <c r="BA1699" s="20">
        <f t="shared" si="759"/>
        <v>0</v>
      </c>
      <c r="BB1699" s="20">
        <f t="shared" si="760"/>
        <v>0</v>
      </c>
      <c r="BC1699" s="20">
        <f t="shared" si="761"/>
        <v>0</v>
      </c>
      <c r="BD1699" s="1148"/>
      <c r="BE1699" s="1148"/>
      <c r="BF1699" s="1148"/>
      <c r="BG1699" s="1148"/>
      <c r="BH1699" s="127"/>
      <c r="BI1699" s="1148"/>
      <c r="BJ1699" s="127"/>
      <c r="BK1699" s="1148"/>
      <c r="BL1699" s="127"/>
      <c r="BM1699" s="127"/>
      <c r="BN1699" s="127"/>
      <c r="BO1699" s="127"/>
      <c r="BP1699" s="127"/>
      <c r="BQ1699" s="127"/>
      <c r="BR1699" s="127"/>
      <c r="BS1699" s="1154"/>
      <c r="BT1699" s="1154"/>
      <c r="BU1699" s="1154"/>
      <c r="BV1699" s="1154"/>
      <c r="BW1699" s="1154"/>
      <c r="BX1699" s="1154"/>
      <c r="BY1699" s="1157"/>
      <c r="CA1699" s="365" t="b">
        <f t="shared" si="762"/>
        <v>0</v>
      </c>
      <c r="CB1699" s="365">
        <f t="shared" si="763"/>
        <v>0</v>
      </c>
      <c r="CC1699" s="365" t="b">
        <f t="shared" si="764"/>
        <v>0</v>
      </c>
      <c r="CD1699" s="365" t="b">
        <f t="shared" si="765"/>
        <v>0</v>
      </c>
      <c r="CE1699" s="365" t="b">
        <f t="shared" si="766"/>
        <v>0</v>
      </c>
      <c r="CF1699" s="365" t="b">
        <f t="shared" si="767"/>
        <v>0</v>
      </c>
      <c r="CG1699" s="365" t="b">
        <f t="shared" si="768"/>
        <v>0</v>
      </c>
      <c r="CH1699" s="365" t="b">
        <f t="shared" si="769"/>
        <v>0</v>
      </c>
      <c r="CI1699" s="72" t="b">
        <f t="shared" si="770"/>
        <v>0</v>
      </c>
      <c r="CJ1699" s="72">
        <f t="shared" si="771"/>
        <v>0</v>
      </c>
      <c r="CK1699" s="72" t="b">
        <f t="shared" si="772"/>
        <v>0</v>
      </c>
      <c r="CL1699" s="72">
        <f t="shared" si="773"/>
        <v>0</v>
      </c>
      <c r="CM1699" s="72" t="b">
        <f t="shared" si="774"/>
        <v>0</v>
      </c>
      <c r="CN1699" s="72" t="b">
        <f t="shared" si="775"/>
        <v>0</v>
      </c>
      <c r="CP1699" s="13">
        <f t="shared" si="776"/>
        <v>0</v>
      </c>
      <c r="CQ1699" s="13" t="b">
        <f t="shared" si="777"/>
        <v>0</v>
      </c>
      <c r="CR1699" s="13" t="b">
        <f t="shared" si="778"/>
        <v>0</v>
      </c>
      <c r="CS1699" s="13" t="b">
        <f t="shared" si="784"/>
        <v>0</v>
      </c>
      <c r="CT1699" s="13" t="b">
        <f t="shared" si="783"/>
        <v>0</v>
      </c>
      <c r="CU1699" s="13" t="b">
        <f t="shared" si="785"/>
        <v>0</v>
      </c>
      <c r="CV1699" s="13" t="b">
        <f t="shared" si="779"/>
        <v>0</v>
      </c>
      <c r="CW1699" s="13" t="b">
        <f t="shared" si="780"/>
        <v>0</v>
      </c>
      <c r="CX1699" s="13" t="b">
        <f t="shared" si="781"/>
        <v>0</v>
      </c>
      <c r="CY1699" s="13" t="b">
        <f t="shared" si="782"/>
        <v>0</v>
      </c>
    </row>
    <row r="1700" spans="1:103" ht="15" thickBot="1">
      <c r="A1700" s="932"/>
      <c r="B1700" s="1148"/>
      <c r="C1700" s="1148"/>
      <c r="D1700" s="1148"/>
      <c r="E1700" s="1148"/>
      <c r="F1700" s="1148"/>
      <c r="G1700" s="1148"/>
      <c r="H1700" s="1148"/>
      <c r="I1700" s="1148"/>
      <c r="J1700" s="1148"/>
      <c r="K1700" s="1148"/>
      <c r="L1700" s="1148"/>
      <c r="M1700" s="1148"/>
      <c r="N1700" s="1148"/>
      <c r="O1700" s="1148"/>
      <c r="P1700" s="1148"/>
      <c r="Q1700" s="941"/>
      <c r="R1700" s="1148"/>
      <c r="S1700" s="1148"/>
      <c r="T1700" s="1148"/>
      <c r="U1700" s="1148"/>
      <c r="V1700" s="1148"/>
      <c r="W1700" s="127"/>
      <c r="X1700" s="127"/>
      <c r="Y1700" s="127"/>
      <c r="Z1700" s="127"/>
      <c r="AA1700" s="127" t="s">
        <v>50</v>
      </c>
      <c r="AB1700" s="128"/>
      <c r="AC1700" s="128"/>
      <c r="AD1700" s="127"/>
      <c r="AE1700" s="1148"/>
      <c r="AF1700" s="334">
        <f t="shared" si="757"/>
        <v>0</v>
      </c>
      <c r="AG1700" s="272">
        <f>IF(R1700="kompletna",Q1700*J1700*0.0036*'lista, wskaźniki'!$F$13, IF(R1700="częściowa",Q1700*J1700*0.0036*'lista, wskaźniki'!$F$14, IF(R1700="brak",Q1700*J1700*0.0036*'lista, wskaźniki'!$F$15,)))</f>
        <v>0</v>
      </c>
      <c r="AH1700" s="334">
        <f>IF(Y1700="inne",K1700*'lista, wskaźniki'!$E$35,IF(Y1700="to samo źródło",0,IF(Y1700=0,0)))</f>
        <v>0</v>
      </c>
      <c r="AI1700" s="334" t="b">
        <f>IF(AA1700="gaz z sieci",AC1700*'lista, wskaźniki'!$D$21)</f>
        <v>0</v>
      </c>
      <c r="AJ1700" s="272">
        <f>IF(AA1700="węgiel",AB1700*'lista, wskaźniki'!$D$20, IF('Sektor mieszkaniowy'!AA1700="drewno",'Sektor mieszkaniowy'!AB1700*'lista, wskaźniki'!$D$22,IF('Sektor mieszkaniowy'!AA1700="pellet",AB1700*'lista, wskaźniki'!$D$23,IF('Sektor mieszkaniowy'!AA1700="gaz z sieci",AB1700*'lista, wskaźniki'!$D$21,IF('Sektor mieszkaniowy'!AA1700="olej opałowy",'Sektor mieszkaniowy'!AB1700*'lista, wskaźniki'!$D$24)))))</f>
        <v>0</v>
      </c>
      <c r="AK1700" s="1151"/>
      <c r="AL1700" s="1148"/>
      <c r="AM1700" s="20">
        <f>IF(AA1700="węgiel",AF1700*1/3.6*'lista, wskaźniki'!$F$20,IF(AA1700="drewno",AF1700*1/3.6*'lista, wskaźniki'!$F$22,IF(AA1700="pellet",AF1700*1/3.6*'lista, wskaźniki'!$F$23,IF(AA1700="gaz z sieci",AF1700*1/3.6*'lista, wskaźniki'!$F$21,IF(AA1700="olej opałowy",AF1700*1/3.6*'lista, wskaźniki'!$F$24,0)))))</f>
        <v>0</v>
      </c>
      <c r="AN1700" s="20">
        <f>IF(AA1700="węgiel",AF1700*'lista, wskaźniki'!$E$42,IF(AA1700="drewno",AF1700*'lista, wskaźniki'!$G$42,IF(AA1700="pellet",AF1700*'lista, wskaźniki'!$H$42,IF(AA1700="gaz z sieci",AF1700*'lista, wskaźniki'!$F$42,IF(AA1700="olej opałowy",AF1700*'lista, wskaźniki'!$I$42,0)))))</f>
        <v>0</v>
      </c>
      <c r="AO1700" s="20">
        <f>IF(AA1700="węgiel",AF1700*'lista, wskaźniki'!$E$43,IF(AA1700="drewno",AF1700*'lista, wskaźniki'!$G$43,IF(AA1700="pellet",AF1700*'lista, wskaźniki'!$H$43,IF(AA1700="gaz z sieci",AF1700*'lista, wskaźniki'!$F$43,IF(AA1700="olej opałowy",AF1700*'lista, wskaźniki'!$I$43,0)))))</f>
        <v>0</v>
      </c>
      <c r="AP1700" s="20">
        <f>IF(AA1700="węgiel",AF1700*'lista, wskaźniki'!$E$44,IF(AA1700="drewno",AF1700*'lista, wskaźniki'!$G$44,IF(AA1700="pellet",AF1700*'lista, wskaźniki'!$H$44,IF(AA1700="gaz z sieci",AF1700*'lista, wskaźniki'!$F$44,IF(AA1700="olej opałowy",AF1700*'lista, wskaźniki'!$I$44,0)))))</f>
        <v>0</v>
      </c>
      <c r="AQ1700" s="20" t="b">
        <f>IF(Z1700="gaz",AH1700*1/3.6*'lista, wskaźniki'!$F$21,IF(Z1700="energia elektryczna",AH1700*1/3.6*'lista, wskaźniki'!$F$26))</f>
        <v>0</v>
      </c>
      <c r="AR1700" s="20" t="b">
        <f>IF(Z1700="gaz",AH1700*'lista, wskaźniki'!$F$42,IF(Z1700="energia elektryczna",AH1700*0))</f>
        <v>0</v>
      </c>
      <c r="AS1700" s="20" t="b">
        <f>IF(Z1700="gaz",AH1700*'lista, wskaźniki'!$F$43,IF(Z1700="energia elektryczna",AH1700*0))</f>
        <v>0</v>
      </c>
      <c r="AT1700" s="20" t="b">
        <f>IF(Z1700="gaz",AH1700*'lista, wskaźniki'!$F$44,IF(Z1700="energia elektryczna",AH1700*0))</f>
        <v>0</v>
      </c>
      <c r="AU1700" s="20">
        <f>AI1700*1/3.6*'lista, wskaźniki'!$F$21</f>
        <v>0</v>
      </c>
      <c r="AV1700" s="20">
        <f>AI1700*'lista, wskaźniki'!$F$42</f>
        <v>0</v>
      </c>
      <c r="AW1700" s="20">
        <f>AI1700*'lista, wskaźniki'!$F$43</f>
        <v>0</v>
      </c>
      <c r="AX1700" s="20">
        <f>AI1700*'lista, wskaźniki'!$F$44</f>
        <v>0</v>
      </c>
      <c r="AY1700" s="20">
        <f>AK1700*'lista, wskaźniki'!$F$26</f>
        <v>0</v>
      </c>
      <c r="AZ1700" s="20">
        <f t="shared" si="758"/>
        <v>0</v>
      </c>
      <c r="BA1700" s="20">
        <f t="shared" si="759"/>
        <v>0</v>
      </c>
      <c r="BB1700" s="20">
        <f t="shared" si="760"/>
        <v>0</v>
      </c>
      <c r="BC1700" s="20">
        <f t="shared" si="761"/>
        <v>0</v>
      </c>
      <c r="BD1700" s="1148"/>
      <c r="BE1700" s="1148"/>
      <c r="BF1700" s="1148"/>
      <c r="BG1700" s="1148"/>
      <c r="BH1700" s="127"/>
      <c r="BI1700" s="1148"/>
      <c r="BJ1700" s="127"/>
      <c r="BK1700" s="1148"/>
      <c r="BL1700" s="127"/>
      <c r="BM1700" s="127"/>
      <c r="BN1700" s="127"/>
      <c r="BO1700" s="127"/>
      <c r="BP1700" s="127"/>
      <c r="BQ1700" s="127"/>
      <c r="BR1700" s="127"/>
      <c r="BS1700" s="1154"/>
      <c r="BT1700" s="1154"/>
      <c r="BU1700" s="1154"/>
      <c r="BV1700" s="1154"/>
      <c r="BW1700" s="1154"/>
      <c r="BX1700" s="1154"/>
      <c r="BY1700" s="1157"/>
      <c r="CA1700" s="365" t="b">
        <f t="shared" si="762"/>
        <v>0</v>
      </c>
      <c r="CB1700" s="365" t="b">
        <f t="shared" si="763"/>
        <v>0</v>
      </c>
      <c r="CC1700" s="365">
        <f t="shared" si="764"/>
        <v>0</v>
      </c>
      <c r="CD1700" s="365" t="b">
        <f t="shared" si="765"/>
        <v>0</v>
      </c>
      <c r="CE1700" s="365" t="b">
        <f t="shared" si="766"/>
        <v>0</v>
      </c>
      <c r="CF1700" s="365" t="b">
        <f t="shared" si="767"/>
        <v>0</v>
      </c>
      <c r="CG1700" s="365" t="b">
        <f t="shared" si="768"/>
        <v>0</v>
      </c>
      <c r="CH1700" s="365" t="b">
        <f t="shared" si="769"/>
        <v>0</v>
      </c>
      <c r="CI1700" s="72" t="b">
        <f t="shared" si="770"/>
        <v>0</v>
      </c>
      <c r="CJ1700" s="72" t="b">
        <f t="shared" si="771"/>
        <v>0</v>
      </c>
      <c r="CK1700" s="72">
        <f t="shared" si="772"/>
        <v>0</v>
      </c>
      <c r="CL1700" s="72">
        <f t="shared" si="773"/>
        <v>0</v>
      </c>
      <c r="CM1700" s="72" t="b">
        <f t="shared" si="774"/>
        <v>0</v>
      </c>
      <c r="CN1700" s="72" t="b">
        <f t="shared" si="775"/>
        <v>0</v>
      </c>
      <c r="CP1700" s="13">
        <f t="shared" si="776"/>
        <v>0</v>
      </c>
      <c r="CQ1700" s="13" t="b">
        <f t="shared" si="777"/>
        <v>0</v>
      </c>
      <c r="CR1700" s="13" t="b">
        <f t="shared" si="778"/>
        <v>0</v>
      </c>
      <c r="CS1700" s="13" t="b">
        <f t="shared" si="784"/>
        <v>0</v>
      </c>
      <c r="CT1700" s="13" t="b">
        <f t="shared" si="783"/>
        <v>0</v>
      </c>
      <c r="CU1700" s="13" t="b">
        <f t="shared" si="785"/>
        <v>0</v>
      </c>
      <c r="CV1700" s="13" t="b">
        <f t="shared" si="779"/>
        <v>0</v>
      </c>
      <c r="CW1700" s="13" t="b">
        <f t="shared" si="780"/>
        <v>0</v>
      </c>
      <c r="CX1700" s="13" t="b">
        <f t="shared" si="781"/>
        <v>0</v>
      </c>
      <c r="CY1700" s="13" t="b">
        <f t="shared" si="782"/>
        <v>0</v>
      </c>
    </row>
    <row r="1701" spans="1:103" s="282" customFormat="1" ht="15" thickBot="1">
      <c r="A1701" s="932"/>
      <c r="B1701" s="1148"/>
      <c r="C1701" s="1148"/>
      <c r="D1701" s="1148"/>
      <c r="E1701" s="1148"/>
      <c r="F1701" s="1148"/>
      <c r="G1701" s="1148"/>
      <c r="H1701" s="1148"/>
      <c r="I1701" s="1148"/>
      <c r="J1701" s="1148"/>
      <c r="K1701" s="1148"/>
      <c r="L1701" s="1148"/>
      <c r="M1701" s="1148"/>
      <c r="N1701" s="1148"/>
      <c r="O1701" s="1148"/>
      <c r="P1701" s="1148"/>
      <c r="Q1701" s="941"/>
      <c r="R1701" s="1148"/>
      <c r="S1701" s="1148"/>
      <c r="T1701" s="1148"/>
      <c r="U1701" s="1148"/>
      <c r="V1701" s="1148"/>
      <c r="W1701" s="304"/>
      <c r="X1701" s="304"/>
      <c r="Y1701" s="304"/>
      <c r="Z1701" s="304"/>
      <c r="AA1701" s="307" t="s">
        <v>38</v>
      </c>
      <c r="AB1701" s="305"/>
      <c r="AC1701" s="305">
        <f>AD1701/2.5</f>
        <v>160</v>
      </c>
      <c r="AD1701" s="304">
        <v>400</v>
      </c>
      <c r="AE1701" s="1148"/>
      <c r="AF1701" s="334">
        <f t="shared" si="757"/>
        <v>0</v>
      </c>
      <c r="AG1701" s="281">
        <f>IF(R1701="kompletna",Q1701*J1701*0.0036*'lista, wskaźniki'!$F$13, IF(R1701="częściowa",Q1701*J1701*0.0036*'lista, wskaźniki'!$F$14, IF(R1701="brak",Q1701*J1701*0.0036*'lista, wskaźniki'!$F$15,)))</f>
        <v>0</v>
      </c>
      <c r="AH1701" s="334">
        <f>IF(Y1701="inne",K1701*'lista, wskaźniki'!$E$35,IF(Y1701="to samo źródło",0,IF(Y1701=0,0)))</f>
        <v>0</v>
      </c>
      <c r="AI1701" s="334">
        <f>IF(AA1701="gaz z sieci",AC1701*'lista, wskaźniki'!$D$21)</f>
        <v>5.7791999999999994</v>
      </c>
      <c r="AJ1701" s="281">
        <f>IF(AA1701="węgiel",AB1701*'lista, wskaźniki'!$D$20, IF('Sektor mieszkaniowy'!AA1701="drewno",'Sektor mieszkaniowy'!AB1701*'lista, wskaźniki'!$D$22,IF('Sektor mieszkaniowy'!AA1701="pellet",AB1701*'lista, wskaźniki'!$D$23,IF('Sektor mieszkaniowy'!AA1701="gaz z sieci",AB1701*'lista, wskaźniki'!$D$21,IF('Sektor mieszkaniowy'!AA1701="olej opałowy",'Sektor mieszkaniowy'!AB1701*'lista, wskaźniki'!$D$24)))))</f>
        <v>0</v>
      </c>
      <c r="AK1701" s="1151"/>
      <c r="AL1701" s="1148"/>
      <c r="AM1701" s="20">
        <f>IF(AA1701="węgiel",AF1701*1/3.6*'lista, wskaźniki'!$F$20,IF(AA1701="drewno",AF1701*1/3.6*'lista, wskaźniki'!$F$22,IF(AA1701="pellet",AF1701*1/3.6*'lista, wskaźniki'!$F$23,IF(AA1701="gaz z sieci",AF1701*1/3.6*'lista, wskaźniki'!$F$21,IF(AA1701="olej opałowy",AF1701*1/3.6*'lista, wskaźniki'!$F$24,0)))))</f>
        <v>0</v>
      </c>
      <c r="AN1701" s="20">
        <f>IF(AA1701="węgiel",AF1701*'lista, wskaźniki'!$E$42,IF(AA1701="drewno",AF1701*'lista, wskaźniki'!$G$42,IF(AA1701="pellet",AF1701*'lista, wskaźniki'!$H$42,IF(AA1701="gaz z sieci",AF1701*'lista, wskaźniki'!$F$42,IF(AA1701="olej opałowy",AF1701*'lista, wskaźniki'!$I$42,0)))))</f>
        <v>0</v>
      </c>
      <c r="AO1701" s="20">
        <f>IF(AA1701="węgiel",AF1701*'lista, wskaźniki'!$E$43,IF(AA1701="drewno",AF1701*'lista, wskaźniki'!$G$43,IF(AA1701="pellet",AF1701*'lista, wskaźniki'!$H$43,IF(AA1701="gaz z sieci",AF1701*'lista, wskaźniki'!$F$43,IF(AA1701="olej opałowy",AF1701*'lista, wskaźniki'!$I$43,0)))))</f>
        <v>0</v>
      </c>
      <c r="AP1701" s="20">
        <f>IF(AA1701="węgiel",AF1701*'lista, wskaźniki'!$E$44,IF(AA1701="drewno",AF1701*'lista, wskaźniki'!$G$44,IF(AA1701="pellet",AF1701*'lista, wskaźniki'!$H$44,IF(AA1701="gaz z sieci",AF1701*'lista, wskaźniki'!$F$44,IF(AA1701="olej opałowy",AF1701*'lista, wskaźniki'!$I$44,0)))))</f>
        <v>0</v>
      </c>
      <c r="AQ1701" s="20" t="b">
        <f>IF(Z1701="gaz",AH1701*1/3.6*'lista, wskaźniki'!$F$21,IF(Z1701="energia elektryczna",AH1701*1/3.6*'lista, wskaźniki'!$F$26))</f>
        <v>0</v>
      </c>
      <c r="AR1701" s="20" t="b">
        <f>IF(Z1701="gaz",AH1701*'lista, wskaźniki'!$F$42,IF(Z1701="energia elektryczna",AH1701*0))</f>
        <v>0</v>
      </c>
      <c r="AS1701" s="20" t="b">
        <f>IF(Z1701="gaz",AH1701*'lista, wskaźniki'!$F$43,IF(Z1701="energia elektryczna",AH1701*0))</f>
        <v>0</v>
      </c>
      <c r="AT1701" s="20" t="b">
        <f>IF(Z1701="gaz",AH1701*'lista, wskaźniki'!$F$44,IF(Z1701="energia elektryczna",AH1701*0))</f>
        <v>0</v>
      </c>
      <c r="AU1701" s="20">
        <f>AI1701*1/3.6*'lista, wskaźniki'!$F$21</f>
        <v>0.32259494399999994</v>
      </c>
      <c r="AV1701" s="20">
        <f>AI1701*'lista, wskaźniki'!$F$42</f>
        <v>2.8895999999999994E-6</v>
      </c>
      <c r="AW1701" s="20">
        <f>AI1701*'lista, wskaźniki'!$F$43</f>
        <v>2.8895999999999994E-6</v>
      </c>
      <c r="AX1701" s="20">
        <f>AI1701*'lista, wskaźniki'!$F$44</f>
        <v>0</v>
      </c>
      <c r="AY1701" s="20">
        <f>AK1701*'lista, wskaźniki'!$F$26</f>
        <v>0</v>
      </c>
      <c r="AZ1701" s="20">
        <f t="shared" si="758"/>
        <v>0.32259494399999994</v>
      </c>
      <c r="BA1701" s="20">
        <f t="shared" si="759"/>
        <v>2.8895999999999994E-6</v>
      </c>
      <c r="BB1701" s="20">
        <f t="shared" si="760"/>
        <v>2.8895999999999994E-6</v>
      </c>
      <c r="BC1701" s="20">
        <f t="shared" si="761"/>
        <v>0</v>
      </c>
      <c r="BD1701" s="1148"/>
      <c r="BE1701" s="1148"/>
      <c r="BF1701" s="1148"/>
      <c r="BG1701" s="1148"/>
      <c r="BH1701" s="304"/>
      <c r="BI1701" s="1148"/>
      <c r="BJ1701" s="304"/>
      <c r="BK1701" s="1148"/>
      <c r="BL1701" s="304"/>
      <c r="BM1701" s="304"/>
      <c r="BN1701" s="304"/>
      <c r="BO1701" s="304"/>
      <c r="BP1701" s="304"/>
      <c r="BQ1701" s="304"/>
      <c r="BR1701" s="304"/>
      <c r="BS1701" s="1154"/>
      <c r="BT1701" s="1154"/>
      <c r="BU1701" s="1154"/>
      <c r="BV1701" s="1154"/>
      <c r="BW1701" s="1154"/>
      <c r="BX1701" s="1154"/>
      <c r="BY1701" s="1157"/>
      <c r="CA1701" s="365" t="b">
        <f t="shared" si="762"/>
        <v>0</v>
      </c>
      <c r="CB1701" s="365" t="b">
        <f t="shared" si="763"/>
        <v>0</v>
      </c>
      <c r="CC1701" s="365" t="b">
        <f t="shared" si="764"/>
        <v>0</v>
      </c>
      <c r="CD1701" s="365">
        <f t="shared" si="765"/>
        <v>0</v>
      </c>
      <c r="CE1701" s="365" t="b">
        <f t="shared" si="766"/>
        <v>0</v>
      </c>
      <c r="CF1701" s="365" t="b">
        <f t="shared" si="767"/>
        <v>0</v>
      </c>
      <c r="CG1701" s="365" t="b">
        <f t="shared" si="768"/>
        <v>0</v>
      </c>
      <c r="CH1701" s="365">
        <f t="shared" si="769"/>
        <v>5.7791999999999994</v>
      </c>
      <c r="CI1701" s="72" t="b">
        <f t="shared" si="770"/>
        <v>0</v>
      </c>
      <c r="CJ1701" s="72" t="b">
        <f t="shared" si="771"/>
        <v>0</v>
      </c>
      <c r="CK1701" s="72" t="b">
        <f t="shared" si="772"/>
        <v>0</v>
      </c>
      <c r="CL1701" s="72">
        <f t="shared" si="773"/>
        <v>0</v>
      </c>
      <c r="CM1701" s="72" t="b">
        <f t="shared" si="774"/>
        <v>0</v>
      </c>
      <c r="CN1701" s="72" t="b">
        <f t="shared" si="775"/>
        <v>0</v>
      </c>
      <c r="CP1701" s="13">
        <f t="shared" si="776"/>
        <v>0</v>
      </c>
      <c r="CQ1701" s="13" t="b">
        <f t="shared" si="777"/>
        <v>0</v>
      </c>
      <c r="CR1701" s="13" t="b">
        <f t="shared" si="778"/>
        <v>0</v>
      </c>
      <c r="CS1701" s="13" t="b">
        <f t="shared" si="784"/>
        <v>0</v>
      </c>
      <c r="CT1701" s="13" t="b">
        <f t="shared" si="783"/>
        <v>0</v>
      </c>
      <c r="CU1701" s="13" t="b">
        <f t="shared" si="785"/>
        <v>0</v>
      </c>
      <c r="CV1701" s="13" t="b">
        <f t="shared" si="779"/>
        <v>0</v>
      </c>
      <c r="CW1701" s="13" t="b">
        <f t="shared" si="780"/>
        <v>0</v>
      </c>
      <c r="CX1701" s="13" t="b">
        <f t="shared" si="781"/>
        <v>0</v>
      </c>
      <c r="CY1701" s="13" t="b">
        <f t="shared" si="782"/>
        <v>0</v>
      </c>
    </row>
    <row r="1702" spans="1:103" ht="15" thickBot="1">
      <c r="A1702" s="933"/>
      <c r="B1702" s="1149"/>
      <c r="C1702" s="1149"/>
      <c r="D1702" s="1149"/>
      <c r="E1702" s="1149"/>
      <c r="F1702" s="1149"/>
      <c r="G1702" s="1149"/>
      <c r="H1702" s="1149"/>
      <c r="I1702" s="1149"/>
      <c r="J1702" s="1149"/>
      <c r="K1702" s="1149"/>
      <c r="L1702" s="1149"/>
      <c r="M1702" s="1149"/>
      <c r="N1702" s="1149"/>
      <c r="O1702" s="1149"/>
      <c r="P1702" s="1149"/>
      <c r="Q1702" s="942"/>
      <c r="R1702" s="1149"/>
      <c r="S1702" s="1149"/>
      <c r="T1702" s="1149"/>
      <c r="U1702" s="1149"/>
      <c r="V1702" s="1149"/>
      <c r="W1702" s="129"/>
      <c r="X1702" s="129"/>
      <c r="Y1702" s="129"/>
      <c r="Z1702" s="129"/>
      <c r="AA1702" s="129" t="s">
        <v>37</v>
      </c>
      <c r="AB1702" s="130"/>
      <c r="AC1702" s="130"/>
      <c r="AD1702" s="129"/>
      <c r="AE1702" s="1149"/>
      <c r="AF1702" s="334">
        <f t="shared" si="757"/>
        <v>0</v>
      </c>
      <c r="AG1702" s="272">
        <f>IF(R1702="kompletna",Q1702*J1702*0.0036*'lista, wskaźniki'!$F$13, IF(R1702="częściowa",Q1702*J1702*0.0036*'lista, wskaźniki'!$F$14, IF(R1702="brak",Q1702*J1702*0.0036*'lista, wskaźniki'!$F$15,)))</f>
        <v>0</v>
      </c>
      <c r="AH1702" s="334">
        <f>IF(Y1702="inne",K1702*'lista, wskaźniki'!$E$35,IF(Y1702="to samo źródło",0,IF(Y1702=0,0)))</f>
        <v>0</v>
      </c>
      <c r="AI1702" s="334" t="b">
        <f>IF(AA1702="gaz z sieci",AC1702*'lista, wskaźniki'!$D$21)</f>
        <v>0</v>
      </c>
      <c r="AJ1702" s="272">
        <f>IF(AA1702="węgiel",AB1702*'lista, wskaźniki'!$D$20, IF('Sektor mieszkaniowy'!AA1702="drewno",'Sektor mieszkaniowy'!AB1702*'lista, wskaźniki'!$D$22,IF('Sektor mieszkaniowy'!AA1702="pellet",AB1702*'lista, wskaźniki'!$D$23,IF('Sektor mieszkaniowy'!AA1702="gaz z sieci",AB1702*'lista, wskaźniki'!$D$21,IF('Sektor mieszkaniowy'!AA1702="olej opałowy",'Sektor mieszkaniowy'!AB1702*'lista, wskaźniki'!$D$24)))))</f>
        <v>0</v>
      </c>
      <c r="AK1702" s="1152"/>
      <c r="AL1702" s="1149"/>
      <c r="AM1702" s="20">
        <f>IF(AA1702="węgiel",AF1702*1/3.6*'lista, wskaźniki'!$F$20,IF(AA1702="drewno",AF1702*1/3.6*'lista, wskaźniki'!$F$22,IF(AA1702="pellet",AF1702*1/3.6*'lista, wskaźniki'!$F$23,IF(AA1702="gaz z sieci",AF1702*1/3.6*'lista, wskaźniki'!$F$21,IF(AA1702="olej opałowy",AF1702*1/3.6*'lista, wskaźniki'!$F$24,0)))))</f>
        <v>0</v>
      </c>
      <c r="AN1702" s="20">
        <f>IF(AA1702="węgiel",AF1702*'lista, wskaźniki'!$E$42,IF(AA1702="drewno",AF1702*'lista, wskaźniki'!$G$42,IF(AA1702="pellet",AF1702*'lista, wskaźniki'!$H$42,IF(AA1702="gaz z sieci",AF1702*'lista, wskaźniki'!$F$42,IF(AA1702="olej opałowy",AF1702*'lista, wskaźniki'!$I$42,0)))))</f>
        <v>0</v>
      </c>
      <c r="AO1702" s="20">
        <f>IF(AA1702="węgiel",AF1702*'lista, wskaźniki'!$E$43,IF(AA1702="drewno",AF1702*'lista, wskaźniki'!$G$43,IF(AA1702="pellet",AF1702*'lista, wskaźniki'!$H$43,IF(AA1702="gaz z sieci",AF1702*'lista, wskaźniki'!$F$43,IF(AA1702="olej opałowy",AF1702*'lista, wskaźniki'!$I$43,0)))))</f>
        <v>0</v>
      </c>
      <c r="AP1702" s="20">
        <f>IF(AA1702="węgiel",AF1702*'lista, wskaźniki'!$E$44,IF(AA1702="drewno",AF1702*'lista, wskaźniki'!$G$44,IF(AA1702="pellet",AF1702*'lista, wskaźniki'!$H$44,IF(AA1702="gaz z sieci",AF1702*'lista, wskaźniki'!$F$44,IF(AA1702="olej opałowy",AF1702*'lista, wskaźniki'!$I$44,0)))))</f>
        <v>0</v>
      </c>
      <c r="AQ1702" s="20" t="b">
        <f>IF(Z1702="gaz",AH1702*1/3.6*'lista, wskaźniki'!$F$21,IF(Z1702="energia elektryczna",AH1702*1/3.6*'lista, wskaźniki'!$F$26))</f>
        <v>0</v>
      </c>
      <c r="AR1702" s="20" t="b">
        <f>IF(Z1702="gaz",AH1702*'lista, wskaźniki'!$F$42,IF(Z1702="energia elektryczna",AH1702*0))</f>
        <v>0</v>
      </c>
      <c r="AS1702" s="20" t="b">
        <f>IF(Z1702="gaz",AH1702*'lista, wskaźniki'!$F$43,IF(Z1702="energia elektryczna",AH1702*0))</f>
        <v>0</v>
      </c>
      <c r="AT1702" s="20" t="b">
        <f>IF(Z1702="gaz",AH1702*'lista, wskaźniki'!$F$44,IF(Z1702="energia elektryczna",AH1702*0))</f>
        <v>0</v>
      </c>
      <c r="AU1702" s="20">
        <f>AI1702*1/3.6*'lista, wskaźniki'!$F$21</f>
        <v>0</v>
      </c>
      <c r="AV1702" s="20">
        <f>AI1702*'lista, wskaźniki'!$F$42</f>
        <v>0</v>
      </c>
      <c r="AW1702" s="20">
        <f>AI1702*'lista, wskaźniki'!$F$43</f>
        <v>0</v>
      </c>
      <c r="AX1702" s="20">
        <f>AI1702*'lista, wskaźniki'!$F$44</f>
        <v>0</v>
      </c>
      <c r="AY1702" s="20">
        <f>AK1702*'lista, wskaźniki'!$F$26</f>
        <v>0</v>
      </c>
      <c r="AZ1702" s="20">
        <f t="shared" si="758"/>
        <v>0</v>
      </c>
      <c r="BA1702" s="20">
        <f t="shared" si="759"/>
        <v>0</v>
      </c>
      <c r="BB1702" s="20">
        <f t="shared" si="760"/>
        <v>0</v>
      </c>
      <c r="BC1702" s="20">
        <f t="shared" si="761"/>
        <v>0</v>
      </c>
      <c r="BD1702" s="1149"/>
      <c r="BE1702" s="1149"/>
      <c r="BF1702" s="1149"/>
      <c r="BG1702" s="1149"/>
      <c r="BH1702" s="129"/>
      <c r="BI1702" s="1149"/>
      <c r="BJ1702" s="129"/>
      <c r="BK1702" s="1149"/>
      <c r="BL1702" s="129"/>
      <c r="BM1702" s="129"/>
      <c r="BN1702" s="129"/>
      <c r="BO1702" s="129"/>
      <c r="BP1702" s="129"/>
      <c r="BQ1702" s="129"/>
      <c r="BR1702" s="129"/>
      <c r="BS1702" s="1155"/>
      <c r="BT1702" s="1155"/>
      <c r="BU1702" s="1155"/>
      <c r="BV1702" s="1155"/>
      <c r="BW1702" s="1155"/>
      <c r="BX1702" s="1155"/>
      <c r="BY1702" s="1158"/>
      <c r="CA1702" s="365" t="b">
        <f t="shared" si="762"/>
        <v>0</v>
      </c>
      <c r="CB1702" s="365" t="b">
        <f t="shared" si="763"/>
        <v>0</v>
      </c>
      <c r="CC1702" s="365" t="b">
        <f t="shared" si="764"/>
        <v>0</v>
      </c>
      <c r="CD1702" s="365" t="b">
        <f t="shared" si="765"/>
        <v>0</v>
      </c>
      <c r="CE1702" s="365">
        <f t="shared" si="766"/>
        <v>0</v>
      </c>
      <c r="CF1702" s="365" t="b">
        <f t="shared" si="767"/>
        <v>0</v>
      </c>
      <c r="CG1702" s="365" t="b">
        <f t="shared" si="768"/>
        <v>0</v>
      </c>
      <c r="CH1702" s="365" t="b">
        <f t="shared" si="769"/>
        <v>0</v>
      </c>
      <c r="CI1702" s="72" t="b">
        <f t="shared" si="770"/>
        <v>0</v>
      </c>
      <c r="CJ1702" s="72" t="b">
        <f t="shared" si="771"/>
        <v>0</v>
      </c>
      <c r="CK1702" s="72" t="b">
        <f t="shared" si="772"/>
        <v>0</v>
      </c>
      <c r="CL1702" s="72">
        <f t="shared" si="773"/>
        <v>0</v>
      </c>
      <c r="CM1702" s="72">
        <f t="shared" si="774"/>
        <v>0</v>
      </c>
      <c r="CN1702" s="72" t="b">
        <f t="shared" si="775"/>
        <v>0</v>
      </c>
      <c r="CP1702" s="13">
        <f t="shared" si="776"/>
        <v>0</v>
      </c>
      <c r="CQ1702" s="13" t="b">
        <f t="shared" si="777"/>
        <v>0</v>
      </c>
      <c r="CR1702" s="13" t="b">
        <f t="shared" si="778"/>
        <v>0</v>
      </c>
      <c r="CS1702" s="13" t="b">
        <f t="shared" si="784"/>
        <v>0</v>
      </c>
      <c r="CT1702" s="13" t="b">
        <f t="shared" si="783"/>
        <v>0</v>
      </c>
      <c r="CU1702" s="13" t="b">
        <f t="shared" si="785"/>
        <v>0</v>
      </c>
      <c r="CV1702" s="13" t="b">
        <f t="shared" si="779"/>
        <v>0</v>
      </c>
      <c r="CW1702" s="13" t="b">
        <f t="shared" si="780"/>
        <v>0</v>
      </c>
      <c r="CX1702" s="13" t="b">
        <f t="shared" si="781"/>
        <v>0</v>
      </c>
      <c r="CY1702" s="13" t="b">
        <f t="shared" si="782"/>
        <v>0</v>
      </c>
    </row>
    <row r="1703" spans="1:103" ht="15" thickBot="1">
      <c r="A1703" s="931">
        <v>341</v>
      </c>
      <c r="B1703" s="1147" t="s">
        <v>217</v>
      </c>
      <c r="C1703" s="1147"/>
      <c r="D1703" s="1147" t="s">
        <v>3</v>
      </c>
      <c r="E1703" s="1147" t="s">
        <v>5</v>
      </c>
      <c r="F1703" s="1147"/>
      <c r="G1703" s="1147"/>
      <c r="H1703" s="1147"/>
      <c r="I1703" s="1147"/>
      <c r="J1703" s="1147">
        <v>64</v>
      </c>
      <c r="K1703" s="1147">
        <v>3</v>
      </c>
      <c r="L1703" s="1147" t="s">
        <v>16</v>
      </c>
      <c r="M1703" s="1147"/>
      <c r="N1703" s="1147" t="s">
        <v>17</v>
      </c>
      <c r="O1703" s="1147"/>
      <c r="P1703" s="1147" t="s">
        <v>17</v>
      </c>
      <c r="Q1703" s="940">
        <f>IF(I1703="&lt;1966",'lista, wskaźniki'!$G$4,IF(I1703="1967-1985",'lista, wskaźniki'!$G$5,IF(I1703="1986-1992",'lista, wskaźniki'!$G$6,IF(I1703="1993-1996",'lista, wskaźniki'!$G$7,IF(I1703="&gt;1997",'lista, wskaźniki'!$G$8,IF(I1703=0,'lista, wskaźniki'!$G$4))))))</f>
        <v>290</v>
      </c>
      <c r="R1703" s="1147" t="s">
        <v>23</v>
      </c>
      <c r="S1703" s="1147" t="s">
        <v>31</v>
      </c>
      <c r="T1703" s="1147"/>
      <c r="U1703" s="1147"/>
      <c r="V1703" s="1147"/>
      <c r="W1703" s="20" t="s">
        <v>36</v>
      </c>
      <c r="X1703" s="125" t="s">
        <v>195</v>
      </c>
      <c r="Y1703" s="125" t="s">
        <v>24</v>
      </c>
      <c r="Z1703" s="125" t="s">
        <v>401</v>
      </c>
      <c r="AA1703" s="125" t="s">
        <v>35</v>
      </c>
      <c r="AB1703" s="126"/>
      <c r="AC1703" s="126"/>
      <c r="AD1703" s="125"/>
      <c r="AE1703" s="1147"/>
      <c r="AF1703" s="334">
        <f t="shared" si="757"/>
        <v>0</v>
      </c>
      <c r="AG1703" s="272">
        <v>0</v>
      </c>
      <c r="AH1703" s="334">
        <f>IF(Y1703="inne",K1703*'lista, wskaźniki'!$E$35,IF(Y1703="to samo źródło",0,IF(Y1703=0,0)))</f>
        <v>6.5035608750000007</v>
      </c>
      <c r="AI1703" s="334" t="b">
        <f>IF(AA1703="gaz z sieci",AC1703*'lista, wskaźniki'!$D$21)</f>
        <v>0</v>
      </c>
      <c r="AJ1703" s="272">
        <f>IF(AA1703="węgiel",AB1703*'lista, wskaźniki'!$D$20, IF('Sektor mieszkaniowy'!AA1703="drewno",'Sektor mieszkaniowy'!AB1703*'lista, wskaźniki'!$D$22,IF('Sektor mieszkaniowy'!AA1703="pellet",AB1703*'lista, wskaźniki'!$D$23,IF('Sektor mieszkaniowy'!AA1703="gaz z sieci",AB1703*'lista, wskaźniki'!$D$21,IF('Sektor mieszkaniowy'!AA1703="olej opałowy",'Sektor mieszkaniowy'!AB1703*'lista, wskaźniki'!$D$24)))))</f>
        <v>0</v>
      </c>
      <c r="AK1703" s="1150">
        <f>AL1703/'lista, wskaźniki'!$A$127</f>
        <v>2</v>
      </c>
      <c r="AL1703" s="1147">
        <v>1300</v>
      </c>
      <c r="AM1703" s="20">
        <f>IF(AA1703="węgiel",AF1703*1/3.6*'lista, wskaźniki'!$F$20,IF(AA1703="drewno",AF1703*1/3.6*'lista, wskaźniki'!$F$22,IF(AA1703="pellet",AF1703*1/3.6*'lista, wskaźniki'!$F$23,IF(AA1703="gaz z sieci",AF1703*1/3.6*'lista, wskaźniki'!$F$21,IF(AA1703="olej opałowy",AF1703*1/3.6*'lista, wskaźniki'!$F$24,0)))))</f>
        <v>0</v>
      </c>
      <c r="AN1703" s="20">
        <f>IF(AA1703="węgiel",AF1703*'lista, wskaźniki'!$E$42,IF(AA1703="drewno",AF1703*'lista, wskaźniki'!$G$42,IF(AA1703="pellet",AF1703*'lista, wskaźniki'!$H$42,IF(AA1703="gaz z sieci",AF1703*'lista, wskaźniki'!$F$42,IF(AA1703="olej opałowy",AF1703*'lista, wskaźniki'!$I$42,0)))))</f>
        <v>0</v>
      </c>
      <c r="AO1703" s="20">
        <f>IF(AA1703="węgiel",AF1703*'lista, wskaźniki'!$E$43,IF(AA1703="drewno",AF1703*'lista, wskaźniki'!$G$43,IF(AA1703="pellet",AF1703*'lista, wskaźniki'!$H$43,IF(AA1703="gaz z sieci",AF1703*'lista, wskaźniki'!$F$43,IF(AA1703="olej opałowy",AF1703*'lista, wskaźniki'!$I$43,0)))))</f>
        <v>0</v>
      </c>
      <c r="AP1703" s="20">
        <f>IF(AA1703="węgiel",AF1703*'lista, wskaźniki'!$E$44,IF(AA1703="drewno",AF1703*'lista, wskaźniki'!$G$44,IF(AA1703="pellet",AF1703*'lista, wskaźniki'!$H$44,IF(AA1703="gaz z sieci",AF1703*'lista, wskaźniki'!$F$44,IF(AA1703="olej opałowy",AF1703*'lista, wskaźniki'!$I$44,0)))))</f>
        <v>0</v>
      </c>
      <c r="AQ1703" s="20">
        <f>IF(Z1703="gaz",AH1703*1/3.6*'lista, wskaźniki'!$F$21,IF(Z1703="energia elektryczna",AH1703*1/3.6*'lista, wskaźniki'!$F$26))</f>
        <v>0.36302876804250001</v>
      </c>
      <c r="AR1703" s="20">
        <f>IF(Z1703="gaz",AH1703*'lista, wskaźniki'!$F$42,IF(Z1703="energia elektryczna",AH1703*0))</f>
        <v>3.2517804375000002E-6</v>
      </c>
      <c r="AS1703" s="20">
        <f>IF(Z1703="gaz",AH1703*'lista, wskaźniki'!$F$43,IF(Z1703="energia elektryczna",AH1703*0))</f>
        <v>3.2517804375000002E-6</v>
      </c>
      <c r="AT1703" s="20">
        <f>IF(Z1703="gaz",AH1703*'lista, wskaźniki'!$F$44,IF(Z1703="energia elektryczna",AH1703*0))</f>
        <v>0</v>
      </c>
      <c r="AU1703" s="20">
        <f>AI1703*1/3.6*'lista, wskaźniki'!$F$21</f>
        <v>0</v>
      </c>
      <c r="AV1703" s="20">
        <f>AI1703*'lista, wskaźniki'!$F$42</f>
        <v>0</v>
      </c>
      <c r="AW1703" s="20">
        <f>AI1703*'lista, wskaźniki'!$F$43</f>
        <v>0</v>
      </c>
      <c r="AX1703" s="20">
        <f>AI1703*'lista, wskaźniki'!$F$44</f>
        <v>0</v>
      </c>
      <c r="AY1703" s="20">
        <f>AK1703*'lista, wskaźniki'!$F$26</f>
        <v>1.78</v>
      </c>
      <c r="AZ1703" s="20">
        <f t="shared" si="758"/>
        <v>2.1430287680425</v>
      </c>
      <c r="BA1703" s="20">
        <f t="shared" si="759"/>
        <v>3.2517804375000002E-6</v>
      </c>
      <c r="BB1703" s="20">
        <f t="shared" si="760"/>
        <v>3.2517804375000002E-6</v>
      </c>
      <c r="BC1703" s="20">
        <f t="shared" si="761"/>
        <v>0</v>
      </c>
      <c r="BD1703" s="1147" t="s">
        <v>17</v>
      </c>
      <c r="BE1703" s="1147" t="s">
        <v>16</v>
      </c>
      <c r="BF1703" s="1147" t="s">
        <v>16</v>
      </c>
      <c r="BG1703" s="1147" t="s">
        <v>17</v>
      </c>
      <c r="BH1703" s="125"/>
      <c r="BI1703" s="1147" t="s">
        <v>16</v>
      </c>
      <c r="BJ1703" s="125" t="s">
        <v>52</v>
      </c>
      <c r="BK1703" s="1147" t="s">
        <v>17</v>
      </c>
      <c r="BL1703" s="125"/>
      <c r="BM1703" s="125"/>
      <c r="BN1703" s="125"/>
      <c r="BO1703" s="125" t="s">
        <v>57</v>
      </c>
      <c r="BP1703" s="125" t="s">
        <v>52</v>
      </c>
      <c r="BQ1703" s="125" t="s">
        <v>120</v>
      </c>
      <c r="BR1703" s="125">
        <v>1</v>
      </c>
      <c r="BS1703" s="1153">
        <v>5000</v>
      </c>
      <c r="BT1703" s="1153"/>
      <c r="BU1703" s="1153"/>
      <c r="BV1703" s="1153">
        <v>500</v>
      </c>
      <c r="BW1703" s="1153"/>
      <c r="BX1703" s="1153"/>
      <c r="BY1703" s="1156">
        <v>1000</v>
      </c>
      <c r="CA1703" s="365">
        <f t="shared" si="762"/>
        <v>0</v>
      </c>
      <c r="CB1703" s="365" t="b">
        <f t="shared" si="763"/>
        <v>0</v>
      </c>
      <c r="CC1703" s="365" t="b">
        <f t="shared" si="764"/>
        <v>0</v>
      </c>
      <c r="CD1703" s="365" t="b">
        <f t="shared" si="765"/>
        <v>0</v>
      </c>
      <c r="CE1703" s="365" t="b">
        <f t="shared" si="766"/>
        <v>0</v>
      </c>
      <c r="CF1703" s="365">
        <f t="shared" si="767"/>
        <v>6.5035608750000007</v>
      </c>
      <c r="CG1703" s="365" t="b">
        <f t="shared" si="768"/>
        <v>0</v>
      </c>
      <c r="CH1703" s="365" t="b">
        <f t="shared" si="769"/>
        <v>0</v>
      </c>
      <c r="CI1703" s="72">
        <f t="shared" si="770"/>
        <v>0</v>
      </c>
      <c r="CJ1703" s="72" t="b">
        <f t="shared" si="771"/>
        <v>0</v>
      </c>
      <c r="CK1703" s="72" t="b">
        <f t="shared" si="772"/>
        <v>0</v>
      </c>
      <c r="CL1703" s="72">
        <f t="shared" si="773"/>
        <v>6.5035608750000007</v>
      </c>
      <c r="CM1703" s="72" t="b">
        <f t="shared" si="774"/>
        <v>0</v>
      </c>
      <c r="CN1703" s="72" t="b">
        <f t="shared" si="775"/>
        <v>0</v>
      </c>
      <c r="CP1703" s="13">
        <f t="shared" si="776"/>
        <v>64</v>
      </c>
      <c r="CQ1703" s="13">
        <f t="shared" si="777"/>
        <v>32</v>
      </c>
      <c r="CR1703" s="13" t="b">
        <f t="shared" si="778"/>
        <v>0</v>
      </c>
      <c r="CS1703" s="13">
        <f t="shared" si="784"/>
        <v>0</v>
      </c>
      <c r="CT1703" s="13" t="b">
        <f t="shared" si="783"/>
        <v>0</v>
      </c>
      <c r="CU1703" s="13">
        <f t="shared" si="785"/>
        <v>0</v>
      </c>
      <c r="CV1703" s="13" t="b">
        <f t="shared" si="779"/>
        <v>0</v>
      </c>
      <c r="CW1703" s="13">
        <f t="shared" si="780"/>
        <v>0</v>
      </c>
      <c r="CX1703" s="13" t="b">
        <f t="shared" si="781"/>
        <v>0</v>
      </c>
      <c r="CY1703" s="13">
        <f t="shared" si="782"/>
        <v>0</v>
      </c>
    </row>
    <row r="1704" spans="1:103" ht="15" thickBot="1">
      <c r="A1704" s="932"/>
      <c r="B1704" s="1148"/>
      <c r="C1704" s="1148"/>
      <c r="D1704" s="1148"/>
      <c r="E1704" s="1148"/>
      <c r="F1704" s="1148"/>
      <c r="G1704" s="1148"/>
      <c r="H1704" s="1148"/>
      <c r="I1704" s="1148"/>
      <c r="J1704" s="1148"/>
      <c r="K1704" s="1148"/>
      <c r="L1704" s="1148"/>
      <c r="M1704" s="1148"/>
      <c r="N1704" s="1148"/>
      <c r="O1704" s="1148"/>
      <c r="P1704" s="1148"/>
      <c r="Q1704" s="941"/>
      <c r="R1704" s="1148"/>
      <c r="S1704" s="1148"/>
      <c r="T1704" s="1148"/>
      <c r="U1704" s="1148"/>
      <c r="V1704" s="1148"/>
      <c r="W1704" s="127" t="s">
        <v>38</v>
      </c>
      <c r="X1704" s="127" t="s">
        <v>38</v>
      </c>
      <c r="Y1704" s="127"/>
      <c r="Z1704" s="127"/>
      <c r="AA1704" s="127" t="s">
        <v>36</v>
      </c>
      <c r="AB1704" s="128">
        <v>6</v>
      </c>
      <c r="AC1704" s="128"/>
      <c r="AD1704" s="127">
        <v>800</v>
      </c>
      <c r="AE1704" s="1148"/>
      <c r="AF1704" s="334">
        <f t="shared" si="757"/>
        <v>73.525000000000006</v>
      </c>
      <c r="AG1704" s="272">
        <v>53.45</v>
      </c>
      <c r="AH1704" s="334">
        <f>IF(Y1704="inne",K1704*'lista, wskaźniki'!$E$35,IF(Y1704="to samo źródło",0,IF(Y1704=0,0)))</f>
        <v>0</v>
      </c>
      <c r="AI1704" s="334" t="b">
        <f>IF(AA1704="gaz z sieci",AC1704*'lista, wskaźniki'!$D$21)</f>
        <v>0</v>
      </c>
      <c r="AJ1704" s="272">
        <f>IF(AA1704="węgiel",AB1704*'lista, wskaźniki'!$D$20, IF('Sektor mieszkaniowy'!AA1704="drewno",'Sektor mieszkaniowy'!AB1704*'lista, wskaźniki'!$D$22,IF('Sektor mieszkaniowy'!AA1704="pellet",AB1704*'lista, wskaźniki'!$D$23,IF('Sektor mieszkaniowy'!AA1704="gaz z sieci",AB1704*'lista, wskaźniki'!$D$21,IF('Sektor mieszkaniowy'!AA1704="olej opałowy",'Sektor mieszkaniowy'!AB1704*'lista, wskaźniki'!$D$24)))))</f>
        <v>93.6</v>
      </c>
      <c r="AK1704" s="1151"/>
      <c r="AL1704" s="1148"/>
      <c r="AM1704" s="20">
        <f>IF(AA1704="węgiel",AF1704*1/3.6*'lista, wskaźniki'!$F$20,IF(AA1704="drewno",AF1704*1/3.6*'lista, wskaźniki'!$F$22,IF(AA1704="pellet",AF1704*1/3.6*'lista, wskaźniki'!$F$23,IF(AA1704="gaz z sieci",AF1704*1/3.6*'lista, wskaźniki'!$F$21,IF(AA1704="olej opałowy",AF1704*1/3.6*'lista, wskaźniki'!$F$24,0)))))</f>
        <v>0</v>
      </c>
      <c r="AN1704" s="20">
        <f>IF(AA1704="węgiel",AF1704*'lista, wskaźniki'!$E$42,IF(AA1704="drewno",AF1704*'lista, wskaźniki'!$G$42,IF(AA1704="pellet",AF1704*'lista, wskaźniki'!$H$42,IF(AA1704="gaz z sieci",AF1704*'lista, wskaźniki'!$F$42,IF(AA1704="olej opałowy",AF1704*'lista, wskaźniki'!$I$42,0)))))</f>
        <v>5.9555250000000004E-2</v>
      </c>
      <c r="AO1704" s="20">
        <f>IF(AA1704="węgiel",AF1704*'lista, wskaźniki'!$E$43,IF(AA1704="drewno",AF1704*'lista, wskaźniki'!$G$43,IF(AA1704="pellet",AF1704*'lista, wskaźniki'!$H$43,IF(AA1704="gaz z sieci",AF1704*'lista, wskaźniki'!$F$43,IF(AA1704="olej opałowy",AF1704*'lista, wskaźniki'!$I$43,0)))))</f>
        <v>5.9555250000000004E-2</v>
      </c>
      <c r="AP1704" s="20">
        <f>IF(AA1704="węgiel",AF1704*'lista, wskaźniki'!$E$44,IF(AA1704="drewno",AF1704*'lista, wskaźniki'!$G$44,IF(AA1704="pellet",AF1704*'lista, wskaźniki'!$H$44,IF(AA1704="gaz z sieci",AF1704*'lista, wskaźniki'!$F$44,IF(AA1704="olej opałowy",AF1704*'lista, wskaźniki'!$I$44,0)))))</f>
        <v>1.838125E-5</v>
      </c>
      <c r="AQ1704" s="20" t="b">
        <f>IF(Z1704="gaz",AH1704*1/3.6*'lista, wskaźniki'!$F$21,IF(Z1704="energia elektryczna",AH1704*1/3.6*'lista, wskaźniki'!$F$26))</f>
        <v>0</v>
      </c>
      <c r="AR1704" s="20" t="b">
        <f>IF(Z1704="gaz",AH1704*'lista, wskaźniki'!$F$42,IF(Z1704="energia elektryczna",AH1704*0))</f>
        <v>0</v>
      </c>
      <c r="AS1704" s="20" t="b">
        <f>IF(Z1704="gaz",AH1704*'lista, wskaźniki'!$F$43,IF(Z1704="energia elektryczna",AH1704*0))</f>
        <v>0</v>
      </c>
      <c r="AT1704" s="20" t="b">
        <f>IF(Z1704="gaz",AH1704*'lista, wskaźniki'!$F$44,IF(Z1704="energia elektryczna",AH1704*0))</f>
        <v>0</v>
      </c>
      <c r="AU1704" s="20">
        <f>AI1704*1/3.6*'lista, wskaźniki'!$F$21</f>
        <v>0</v>
      </c>
      <c r="AV1704" s="20">
        <f>AI1704*'lista, wskaźniki'!$F$42</f>
        <v>0</v>
      </c>
      <c r="AW1704" s="20">
        <f>AI1704*'lista, wskaźniki'!$F$43</f>
        <v>0</v>
      </c>
      <c r="AX1704" s="20">
        <f>AI1704*'lista, wskaźniki'!$F$44</f>
        <v>0</v>
      </c>
      <c r="AY1704" s="20">
        <f>AK1704*'lista, wskaźniki'!$F$26</f>
        <v>0</v>
      </c>
      <c r="AZ1704" s="20">
        <f t="shared" si="758"/>
        <v>0</v>
      </c>
      <c r="BA1704" s="20">
        <f t="shared" si="759"/>
        <v>5.9555250000000004E-2</v>
      </c>
      <c r="BB1704" s="20">
        <f t="shared" si="760"/>
        <v>5.9555250000000004E-2</v>
      </c>
      <c r="BC1704" s="20">
        <f t="shared" si="761"/>
        <v>1.838125E-5</v>
      </c>
      <c r="BD1704" s="1148"/>
      <c r="BE1704" s="1148"/>
      <c r="BF1704" s="1148"/>
      <c r="BG1704" s="1148"/>
      <c r="BH1704" s="127"/>
      <c r="BI1704" s="1148"/>
      <c r="BJ1704" s="127"/>
      <c r="BK1704" s="1148"/>
      <c r="BL1704" s="127"/>
      <c r="BM1704" s="127"/>
      <c r="BN1704" s="127"/>
      <c r="BO1704" s="127"/>
      <c r="BP1704" s="127"/>
      <c r="BQ1704" s="127"/>
      <c r="BR1704" s="127"/>
      <c r="BS1704" s="1154"/>
      <c r="BT1704" s="1154"/>
      <c r="BU1704" s="1154"/>
      <c r="BV1704" s="1154"/>
      <c r="BW1704" s="1154"/>
      <c r="BX1704" s="1154"/>
      <c r="BY1704" s="1157"/>
      <c r="CA1704" s="365" t="b">
        <f t="shared" si="762"/>
        <v>0</v>
      </c>
      <c r="CB1704" s="365">
        <f t="shared" si="763"/>
        <v>73.525000000000006</v>
      </c>
      <c r="CC1704" s="365" t="b">
        <f t="shared" si="764"/>
        <v>0</v>
      </c>
      <c r="CD1704" s="365" t="b">
        <f t="shared" si="765"/>
        <v>0</v>
      </c>
      <c r="CE1704" s="365" t="b">
        <f t="shared" si="766"/>
        <v>0</v>
      </c>
      <c r="CF1704" s="365" t="b">
        <f t="shared" si="767"/>
        <v>0</v>
      </c>
      <c r="CG1704" s="365" t="b">
        <f t="shared" si="768"/>
        <v>0</v>
      </c>
      <c r="CH1704" s="365" t="b">
        <f t="shared" si="769"/>
        <v>0</v>
      </c>
      <c r="CI1704" s="72" t="b">
        <f t="shared" si="770"/>
        <v>0</v>
      </c>
      <c r="CJ1704" s="72">
        <f t="shared" si="771"/>
        <v>73.525000000000006</v>
      </c>
      <c r="CK1704" s="72" t="b">
        <f t="shared" si="772"/>
        <v>0</v>
      </c>
      <c r="CL1704" s="72">
        <f t="shared" si="773"/>
        <v>0</v>
      </c>
      <c r="CM1704" s="72" t="b">
        <f t="shared" si="774"/>
        <v>0</v>
      </c>
      <c r="CN1704" s="72" t="b">
        <f t="shared" si="775"/>
        <v>0</v>
      </c>
      <c r="CP1704" s="13">
        <f t="shared" si="776"/>
        <v>0</v>
      </c>
      <c r="CQ1704" s="13" t="b">
        <f t="shared" si="777"/>
        <v>0</v>
      </c>
      <c r="CR1704" s="13" t="b">
        <f t="shared" si="778"/>
        <v>0</v>
      </c>
      <c r="CS1704" s="13" t="b">
        <f t="shared" si="784"/>
        <v>0</v>
      </c>
      <c r="CT1704" s="13" t="b">
        <f t="shared" si="783"/>
        <v>0</v>
      </c>
      <c r="CU1704" s="13" t="b">
        <f t="shared" si="785"/>
        <v>0</v>
      </c>
      <c r="CV1704" s="13" t="b">
        <f t="shared" si="779"/>
        <v>0</v>
      </c>
      <c r="CW1704" s="13" t="b">
        <f t="shared" si="780"/>
        <v>0</v>
      </c>
      <c r="CX1704" s="13" t="b">
        <f t="shared" si="781"/>
        <v>0</v>
      </c>
      <c r="CY1704" s="13" t="b">
        <f t="shared" si="782"/>
        <v>0</v>
      </c>
    </row>
    <row r="1705" spans="1:103" ht="15" thickBot="1">
      <c r="A1705" s="932"/>
      <c r="B1705" s="1148"/>
      <c r="C1705" s="1148"/>
      <c r="D1705" s="1148"/>
      <c r="E1705" s="1148"/>
      <c r="F1705" s="1148"/>
      <c r="G1705" s="1148"/>
      <c r="H1705" s="1148"/>
      <c r="I1705" s="1148"/>
      <c r="J1705" s="1148"/>
      <c r="K1705" s="1148"/>
      <c r="L1705" s="1148"/>
      <c r="M1705" s="1148"/>
      <c r="N1705" s="1148"/>
      <c r="O1705" s="1148"/>
      <c r="P1705" s="1148"/>
      <c r="Q1705" s="941"/>
      <c r="R1705" s="1148"/>
      <c r="S1705" s="1148"/>
      <c r="T1705" s="1148"/>
      <c r="U1705" s="1148"/>
      <c r="V1705" s="1148"/>
      <c r="W1705" s="127"/>
      <c r="X1705" s="127"/>
      <c r="Y1705" s="127"/>
      <c r="Z1705" s="127"/>
      <c r="AA1705" s="127" t="s">
        <v>50</v>
      </c>
      <c r="AB1705" s="128"/>
      <c r="AC1705" s="128"/>
      <c r="AD1705" s="127"/>
      <c r="AE1705" s="1148"/>
      <c r="AF1705" s="334">
        <f t="shared" si="757"/>
        <v>0</v>
      </c>
      <c r="AG1705" s="272">
        <f>IF(R1705="kompletna",Q1705*J1705*0.0036*'lista, wskaźniki'!$F$13, IF(R1705="częściowa",Q1705*J1705*0.0036*'lista, wskaźniki'!$F$14, IF(R1705="brak",Q1705*J1705*0.0036*'lista, wskaźniki'!$F$15,)))</f>
        <v>0</v>
      </c>
      <c r="AH1705" s="334">
        <f>IF(Y1705="inne",K1705*'lista, wskaźniki'!$E$35,IF(Y1705="to samo źródło",0,IF(Y1705=0,0)))</f>
        <v>0</v>
      </c>
      <c r="AI1705" s="334" t="b">
        <f>IF(AA1705="gaz z sieci",AC1705*'lista, wskaźniki'!$D$21)</f>
        <v>0</v>
      </c>
      <c r="AJ1705" s="272">
        <f>IF(AA1705="węgiel",AB1705*'lista, wskaźniki'!$D$20, IF('Sektor mieszkaniowy'!AA1705="drewno",'Sektor mieszkaniowy'!AB1705*'lista, wskaźniki'!$D$22,IF('Sektor mieszkaniowy'!AA1705="pellet",AB1705*'lista, wskaźniki'!$D$23,IF('Sektor mieszkaniowy'!AA1705="gaz z sieci",AB1705*'lista, wskaźniki'!$D$21,IF('Sektor mieszkaniowy'!AA1705="olej opałowy",'Sektor mieszkaniowy'!AB1705*'lista, wskaźniki'!$D$24)))))</f>
        <v>0</v>
      </c>
      <c r="AK1705" s="1151"/>
      <c r="AL1705" s="1148"/>
      <c r="AM1705" s="20">
        <f>IF(AA1705="węgiel",AF1705*1/3.6*'lista, wskaźniki'!$F$20,IF(AA1705="drewno",AF1705*1/3.6*'lista, wskaźniki'!$F$22,IF(AA1705="pellet",AF1705*1/3.6*'lista, wskaźniki'!$F$23,IF(AA1705="gaz z sieci",AF1705*1/3.6*'lista, wskaźniki'!$F$21,IF(AA1705="olej opałowy",AF1705*1/3.6*'lista, wskaźniki'!$F$24,0)))))</f>
        <v>0</v>
      </c>
      <c r="AN1705" s="20">
        <f>IF(AA1705="węgiel",AF1705*'lista, wskaźniki'!$E$42,IF(AA1705="drewno",AF1705*'lista, wskaźniki'!$G$42,IF(AA1705="pellet",AF1705*'lista, wskaźniki'!$H$42,IF(AA1705="gaz z sieci",AF1705*'lista, wskaźniki'!$F$42,IF(AA1705="olej opałowy",AF1705*'lista, wskaźniki'!$I$42,0)))))</f>
        <v>0</v>
      </c>
      <c r="AO1705" s="20">
        <f>IF(AA1705="węgiel",AF1705*'lista, wskaźniki'!$E$43,IF(AA1705="drewno",AF1705*'lista, wskaźniki'!$G$43,IF(AA1705="pellet",AF1705*'lista, wskaźniki'!$H$43,IF(AA1705="gaz z sieci",AF1705*'lista, wskaźniki'!$F$43,IF(AA1705="olej opałowy",AF1705*'lista, wskaźniki'!$I$43,0)))))</f>
        <v>0</v>
      </c>
      <c r="AP1705" s="20">
        <f>IF(AA1705="węgiel",AF1705*'lista, wskaźniki'!$E$44,IF(AA1705="drewno",AF1705*'lista, wskaźniki'!$G$44,IF(AA1705="pellet",AF1705*'lista, wskaźniki'!$H$44,IF(AA1705="gaz z sieci",AF1705*'lista, wskaźniki'!$F$44,IF(AA1705="olej opałowy",AF1705*'lista, wskaźniki'!$I$44,0)))))</f>
        <v>0</v>
      </c>
      <c r="AQ1705" s="20" t="b">
        <f>IF(Z1705="gaz",AH1705*1/3.6*'lista, wskaźniki'!$F$21,IF(Z1705="energia elektryczna",AH1705*1/3.6*'lista, wskaźniki'!$F$26))</f>
        <v>0</v>
      </c>
      <c r="AR1705" s="20" t="b">
        <f>IF(Z1705="gaz",AH1705*'lista, wskaźniki'!$F$42,IF(Z1705="energia elektryczna",AH1705*0))</f>
        <v>0</v>
      </c>
      <c r="AS1705" s="20" t="b">
        <f>IF(Z1705="gaz",AH1705*'lista, wskaźniki'!$F$43,IF(Z1705="energia elektryczna",AH1705*0))</f>
        <v>0</v>
      </c>
      <c r="AT1705" s="20" t="b">
        <f>IF(Z1705="gaz",AH1705*'lista, wskaźniki'!$F$44,IF(Z1705="energia elektryczna",AH1705*0))</f>
        <v>0</v>
      </c>
      <c r="AU1705" s="20">
        <f>AI1705*1/3.6*'lista, wskaźniki'!$F$21</f>
        <v>0</v>
      </c>
      <c r="AV1705" s="20">
        <f>AI1705*'lista, wskaźniki'!$F$42</f>
        <v>0</v>
      </c>
      <c r="AW1705" s="20">
        <f>AI1705*'lista, wskaźniki'!$F$43</f>
        <v>0</v>
      </c>
      <c r="AX1705" s="20">
        <f>AI1705*'lista, wskaźniki'!$F$44</f>
        <v>0</v>
      </c>
      <c r="AY1705" s="20">
        <f>AK1705*'lista, wskaźniki'!$F$26</f>
        <v>0</v>
      </c>
      <c r="AZ1705" s="20">
        <f t="shared" si="758"/>
        <v>0</v>
      </c>
      <c r="BA1705" s="20">
        <f t="shared" si="759"/>
        <v>0</v>
      </c>
      <c r="BB1705" s="20">
        <f t="shared" si="760"/>
        <v>0</v>
      </c>
      <c r="BC1705" s="20">
        <f t="shared" si="761"/>
        <v>0</v>
      </c>
      <c r="BD1705" s="1148"/>
      <c r="BE1705" s="1148"/>
      <c r="BF1705" s="1148"/>
      <c r="BG1705" s="1148"/>
      <c r="BH1705" s="127"/>
      <c r="BI1705" s="1148"/>
      <c r="BJ1705" s="127"/>
      <c r="BK1705" s="1148"/>
      <c r="BL1705" s="127"/>
      <c r="BM1705" s="127"/>
      <c r="BN1705" s="127"/>
      <c r="BO1705" s="127"/>
      <c r="BP1705" s="127"/>
      <c r="BQ1705" s="127"/>
      <c r="BR1705" s="127"/>
      <c r="BS1705" s="1154"/>
      <c r="BT1705" s="1154"/>
      <c r="BU1705" s="1154"/>
      <c r="BV1705" s="1154"/>
      <c r="BW1705" s="1154"/>
      <c r="BX1705" s="1154"/>
      <c r="BY1705" s="1157"/>
      <c r="CA1705" s="365" t="b">
        <f t="shared" si="762"/>
        <v>0</v>
      </c>
      <c r="CB1705" s="365" t="b">
        <f t="shared" si="763"/>
        <v>0</v>
      </c>
      <c r="CC1705" s="365">
        <f t="shared" si="764"/>
        <v>0</v>
      </c>
      <c r="CD1705" s="365" t="b">
        <f t="shared" si="765"/>
        <v>0</v>
      </c>
      <c r="CE1705" s="365" t="b">
        <f t="shared" si="766"/>
        <v>0</v>
      </c>
      <c r="CF1705" s="365" t="b">
        <f t="shared" si="767"/>
        <v>0</v>
      </c>
      <c r="CG1705" s="365" t="b">
        <f t="shared" si="768"/>
        <v>0</v>
      </c>
      <c r="CH1705" s="365" t="b">
        <f t="shared" si="769"/>
        <v>0</v>
      </c>
      <c r="CI1705" s="72" t="b">
        <f t="shared" si="770"/>
        <v>0</v>
      </c>
      <c r="CJ1705" s="72" t="b">
        <f t="shared" si="771"/>
        <v>0</v>
      </c>
      <c r="CK1705" s="72">
        <f t="shared" si="772"/>
        <v>0</v>
      </c>
      <c r="CL1705" s="72">
        <f t="shared" si="773"/>
        <v>0</v>
      </c>
      <c r="CM1705" s="72" t="b">
        <f t="shared" si="774"/>
        <v>0</v>
      </c>
      <c r="CN1705" s="72" t="b">
        <f t="shared" si="775"/>
        <v>0</v>
      </c>
      <c r="CP1705" s="13">
        <f t="shared" si="776"/>
        <v>0</v>
      </c>
      <c r="CQ1705" s="13" t="b">
        <f t="shared" si="777"/>
        <v>0</v>
      </c>
      <c r="CR1705" s="13" t="b">
        <f t="shared" si="778"/>
        <v>0</v>
      </c>
      <c r="CS1705" s="13" t="b">
        <f t="shared" si="784"/>
        <v>0</v>
      </c>
      <c r="CT1705" s="13" t="b">
        <f t="shared" si="783"/>
        <v>0</v>
      </c>
      <c r="CU1705" s="13" t="b">
        <f t="shared" si="785"/>
        <v>0</v>
      </c>
      <c r="CV1705" s="13" t="b">
        <f t="shared" si="779"/>
        <v>0</v>
      </c>
      <c r="CW1705" s="13" t="b">
        <f t="shared" si="780"/>
        <v>0</v>
      </c>
      <c r="CX1705" s="13" t="b">
        <f t="shared" si="781"/>
        <v>0</v>
      </c>
      <c r="CY1705" s="13" t="b">
        <f t="shared" si="782"/>
        <v>0</v>
      </c>
    </row>
    <row r="1706" spans="1:103" ht="15" thickBot="1">
      <c r="A1706" s="932"/>
      <c r="B1706" s="1148"/>
      <c r="C1706" s="1148"/>
      <c r="D1706" s="1148"/>
      <c r="E1706" s="1148"/>
      <c r="F1706" s="1148"/>
      <c r="G1706" s="1148"/>
      <c r="H1706" s="1148"/>
      <c r="I1706" s="1148"/>
      <c r="J1706" s="1148"/>
      <c r="K1706" s="1148"/>
      <c r="L1706" s="1148"/>
      <c r="M1706" s="1148"/>
      <c r="N1706" s="1148"/>
      <c r="O1706" s="1148"/>
      <c r="P1706" s="1148"/>
      <c r="Q1706" s="941"/>
      <c r="R1706" s="1148"/>
      <c r="S1706" s="1148"/>
      <c r="T1706" s="1148"/>
      <c r="U1706" s="1148"/>
      <c r="V1706" s="1148"/>
      <c r="W1706" s="127"/>
      <c r="X1706" s="127"/>
      <c r="Y1706" s="127"/>
      <c r="Z1706" s="127"/>
      <c r="AA1706" s="127" t="s">
        <v>38</v>
      </c>
      <c r="AB1706" s="128">
        <v>320</v>
      </c>
      <c r="AC1706" s="128"/>
      <c r="AD1706" s="127">
        <v>1000</v>
      </c>
      <c r="AE1706" s="1148"/>
      <c r="AF1706" s="334">
        <f t="shared" si="757"/>
        <v>32.504199999999997</v>
      </c>
      <c r="AG1706" s="272">
        <v>53.45</v>
      </c>
      <c r="AH1706" s="334">
        <f>IF(Y1706="inne",K1706*'lista, wskaźniki'!$E$35,IF(Y1706="to samo źródło",0,IF(Y1706=0,0)))</f>
        <v>0</v>
      </c>
      <c r="AI1706" s="334">
        <f>IF(AA1706="gaz z sieci",AC1706*'lista, wskaźniki'!$D$21)</f>
        <v>0</v>
      </c>
      <c r="AJ1706" s="272">
        <f>IF(AA1706="węgiel",AB1706*'lista, wskaźniki'!$D$20, IF('Sektor mieszkaniowy'!AA1706="drewno",'Sektor mieszkaniowy'!AB1706*'lista, wskaźniki'!$D$22,IF('Sektor mieszkaniowy'!AA1706="pellet",AB1706*'lista, wskaźniki'!$D$23,IF('Sektor mieszkaniowy'!AA1706="gaz z sieci",AB1706*'lista, wskaźniki'!$D$21,IF('Sektor mieszkaniowy'!AA1706="olej opałowy",'Sektor mieszkaniowy'!AB1706*'lista, wskaźniki'!$D$24)))))</f>
        <v>11.558399999999999</v>
      </c>
      <c r="AK1706" s="1151"/>
      <c r="AL1706" s="1148"/>
      <c r="AM1706" s="20">
        <f>IF(AA1706="węgiel",AF1706*1/3.6*'lista, wskaźniki'!$F$20,IF(AA1706="drewno",AF1706*1/3.6*'lista, wskaźniki'!$F$22,IF(AA1706="pellet",AF1706*1/3.6*'lista, wskaźniki'!$F$23,IF(AA1706="gaz z sieci",AF1706*1/3.6*'lista, wskaźniki'!$F$21,IF(AA1706="olej opałowy",AF1706*1/3.6*'lista, wskaźniki'!$F$24,0)))))</f>
        <v>1.8143844439999997</v>
      </c>
      <c r="AN1706" s="20">
        <f>IF(AA1706="węgiel",AF1706*'lista, wskaźniki'!$E$42,IF(AA1706="drewno",AF1706*'lista, wskaźniki'!$G$42,IF(AA1706="pellet",AF1706*'lista, wskaźniki'!$H$42,IF(AA1706="gaz z sieci",AF1706*'lista, wskaźniki'!$F$42,IF(AA1706="olej opałowy",AF1706*'lista, wskaźniki'!$I$42,0)))))</f>
        <v>1.6252099999999996E-5</v>
      </c>
      <c r="AO1706" s="20">
        <f>IF(AA1706="węgiel",AF1706*'lista, wskaźniki'!$E$43,IF(AA1706="drewno",AF1706*'lista, wskaźniki'!$G$43,IF(AA1706="pellet",AF1706*'lista, wskaźniki'!$H$43,IF(AA1706="gaz z sieci",AF1706*'lista, wskaźniki'!$F$43,IF(AA1706="olej opałowy",AF1706*'lista, wskaźniki'!$I$43,0)))))</f>
        <v>1.6252099999999996E-5</v>
      </c>
      <c r="AP1706" s="20">
        <f>IF(AA1706="węgiel",AF1706*'lista, wskaźniki'!$E$44,IF(AA1706="drewno",AF1706*'lista, wskaźniki'!$G$44,IF(AA1706="pellet",AF1706*'lista, wskaźniki'!$H$44,IF(AA1706="gaz z sieci",AF1706*'lista, wskaźniki'!$F$44,IF(AA1706="olej opałowy",AF1706*'lista, wskaźniki'!$I$44,0)))))</f>
        <v>0</v>
      </c>
      <c r="AQ1706" s="20" t="b">
        <f>IF(Z1706="gaz",AH1706*1/3.6*'lista, wskaźniki'!$F$21,IF(Z1706="energia elektryczna",AH1706*1/3.6*'lista, wskaźniki'!$F$26))</f>
        <v>0</v>
      </c>
      <c r="AR1706" s="20" t="b">
        <f>IF(Z1706="gaz",AH1706*'lista, wskaźniki'!$F$42,IF(Z1706="energia elektryczna",AH1706*0))</f>
        <v>0</v>
      </c>
      <c r="AS1706" s="20" t="b">
        <f>IF(Z1706="gaz",AH1706*'lista, wskaźniki'!$F$43,IF(Z1706="energia elektryczna",AH1706*0))</f>
        <v>0</v>
      </c>
      <c r="AT1706" s="20" t="b">
        <f>IF(Z1706="gaz",AH1706*'lista, wskaźniki'!$F$44,IF(Z1706="energia elektryczna",AH1706*0))</f>
        <v>0</v>
      </c>
      <c r="AU1706" s="20">
        <f>AI1706*1/3.6*'lista, wskaźniki'!$F$21</f>
        <v>0</v>
      </c>
      <c r="AV1706" s="20">
        <f>AI1706*'lista, wskaźniki'!$F$42</f>
        <v>0</v>
      </c>
      <c r="AW1706" s="20">
        <f>AI1706*'lista, wskaźniki'!$F$43</f>
        <v>0</v>
      </c>
      <c r="AX1706" s="20">
        <f>AI1706*'lista, wskaźniki'!$F$44</f>
        <v>0</v>
      </c>
      <c r="AY1706" s="20">
        <f>AK1706*'lista, wskaźniki'!$F$26</f>
        <v>0</v>
      </c>
      <c r="AZ1706" s="20">
        <f t="shared" si="758"/>
        <v>1.8143844439999997</v>
      </c>
      <c r="BA1706" s="20">
        <f t="shared" si="759"/>
        <v>1.6252099999999996E-5</v>
      </c>
      <c r="BB1706" s="20">
        <f t="shared" si="760"/>
        <v>1.6252099999999996E-5</v>
      </c>
      <c r="BC1706" s="20">
        <f t="shared" si="761"/>
        <v>0</v>
      </c>
      <c r="BD1706" s="1148"/>
      <c r="BE1706" s="1148"/>
      <c r="BF1706" s="1148"/>
      <c r="BG1706" s="1148"/>
      <c r="BH1706" s="127"/>
      <c r="BI1706" s="1148"/>
      <c r="BJ1706" s="127"/>
      <c r="BK1706" s="1148"/>
      <c r="BL1706" s="127"/>
      <c r="BM1706" s="127"/>
      <c r="BN1706" s="127"/>
      <c r="BO1706" s="127"/>
      <c r="BP1706" s="127"/>
      <c r="BQ1706" s="127"/>
      <c r="BR1706" s="127"/>
      <c r="BS1706" s="1154"/>
      <c r="BT1706" s="1154"/>
      <c r="BU1706" s="1154"/>
      <c r="BV1706" s="1154"/>
      <c r="BW1706" s="1154"/>
      <c r="BX1706" s="1154"/>
      <c r="BY1706" s="1157"/>
      <c r="CA1706" s="365" t="b">
        <f t="shared" si="762"/>
        <v>0</v>
      </c>
      <c r="CB1706" s="365" t="b">
        <f t="shared" si="763"/>
        <v>0</v>
      </c>
      <c r="CC1706" s="365" t="b">
        <f t="shared" si="764"/>
        <v>0</v>
      </c>
      <c r="CD1706" s="365">
        <f t="shared" si="765"/>
        <v>32.504199999999997</v>
      </c>
      <c r="CE1706" s="365" t="b">
        <f t="shared" si="766"/>
        <v>0</v>
      </c>
      <c r="CF1706" s="365" t="b">
        <f t="shared" si="767"/>
        <v>0</v>
      </c>
      <c r="CG1706" s="365" t="b">
        <f t="shared" si="768"/>
        <v>0</v>
      </c>
      <c r="CH1706" s="365">
        <f t="shared" si="769"/>
        <v>0</v>
      </c>
      <c r="CI1706" s="72" t="b">
        <f t="shared" si="770"/>
        <v>0</v>
      </c>
      <c r="CJ1706" s="72" t="b">
        <f t="shared" si="771"/>
        <v>0</v>
      </c>
      <c r="CK1706" s="72" t="b">
        <f t="shared" si="772"/>
        <v>0</v>
      </c>
      <c r="CL1706" s="72">
        <f t="shared" si="773"/>
        <v>32.504199999999997</v>
      </c>
      <c r="CM1706" s="72" t="b">
        <f t="shared" si="774"/>
        <v>0</v>
      </c>
      <c r="CN1706" s="72" t="b">
        <f t="shared" si="775"/>
        <v>0</v>
      </c>
      <c r="CP1706" s="13">
        <f t="shared" si="776"/>
        <v>0</v>
      </c>
      <c r="CQ1706" s="13" t="b">
        <f t="shared" si="777"/>
        <v>0</v>
      </c>
      <c r="CR1706" s="13" t="b">
        <f t="shared" si="778"/>
        <v>0</v>
      </c>
      <c r="CS1706" s="13" t="b">
        <f t="shared" si="784"/>
        <v>0</v>
      </c>
      <c r="CT1706" s="13" t="b">
        <f t="shared" si="783"/>
        <v>0</v>
      </c>
      <c r="CU1706" s="13" t="b">
        <f t="shared" si="785"/>
        <v>0</v>
      </c>
      <c r="CV1706" s="13" t="b">
        <f t="shared" si="779"/>
        <v>0</v>
      </c>
      <c r="CW1706" s="13" t="b">
        <f t="shared" si="780"/>
        <v>0</v>
      </c>
      <c r="CX1706" s="13" t="b">
        <f t="shared" si="781"/>
        <v>0</v>
      </c>
      <c r="CY1706" s="13" t="b">
        <f t="shared" si="782"/>
        <v>0</v>
      </c>
    </row>
    <row r="1707" spans="1:103" ht="15" thickBot="1">
      <c r="A1707" s="933"/>
      <c r="B1707" s="1149"/>
      <c r="C1707" s="1149"/>
      <c r="D1707" s="1149"/>
      <c r="E1707" s="1149"/>
      <c r="F1707" s="1149"/>
      <c r="G1707" s="1149"/>
      <c r="H1707" s="1149"/>
      <c r="I1707" s="1149"/>
      <c r="J1707" s="1149"/>
      <c r="K1707" s="1149"/>
      <c r="L1707" s="1149"/>
      <c r="M1707" s="1149"/>
      <c r="N1707" s="1149"/>
      <c r="O1707" s="1149"/>
      <c r="P1707" s="1149"/>
      <c r="Q1707" s="942"/>
      <c r="R1707" s="1149"/>
      <c r="S1707" s="1149"/>
      <c r="T1707" s="1149"/>
      <c r="U1707" s="1149"/>
      <c r="V1707" s="1149"/>
      <c r="W1707" s="129"/>
      <c r="X1707" s="129"/>
      <c r="Y1707" s="129"/>
      <c r="Z1707" s="129"/>
      <c r="AA1707" s="129" t="s">
        <v>37</v>
      </c>
      <c r="AB1707" s="130"/>
      <c r="AC1707" s="130"/>
      <c r="AD1707" s="129"/>
      <c r="AE1707" s="1149"/>
      <c r="AF1707" s="334">
        <f t="shared" si="757"/>
        <v>0</v>
      </c>
      <c r="AG1707" s="272">
        <f>IF(R1707="kompletna",Q1707*J1707*0.0036*'lista, wskaźniki'!$F$13, IF(R1707="częściowa",Q1707*J1707*0.0036*'lista, wskaźniki'!$F$14, IF(R1707="brak",Q1707*J1707*0.0036*'lista, wskaźniki'!$F$15,)))</f>
        <v>0</v>
      </c>
      <c r="AH1707" s="334">
        <f>IF(Y1707="inne",K1707*'lista, wskaźniki'!$E$35,IF(Y1707="to samo źródło",0,IF(Y1707=0,0)))</f>
        <v>0</v>
      </c>
      <c r="AI1707" s="334" t="b">
        <f>IF(AA1707="gaz z sieci",AC1707*'lista, wskaźniki'!$D$21)</f>
        <v>0</v>
      </c>
      <c r="AJ1707" s="272">
        <f>IF(AA1707="węgiel",AB1707*'lista, wskaźniki'!$D$20, IF('Sektor mieszkaniowy'!AA1707="drewno",'Sektor mieszkaniowy'!AB1707*'lista, wskaźniki'!$D$22,IF('Sektor mieszkaniowy'!AA1707="pellet",AB1707*'lista, wskaźniki'!$D$23,IF('Sektor mieszkaniowy'!AA1707="gaz z sieci",AB1707*'lista, wskaźniki'!$D$21,IF('Sektor mieszkaniowy'!AA1707="olej opałowy",'Sektor mieszkaniowy'!AB1707*'lista, wskaźniki'!$D$24)))))</f>
        <v>0</v>
      </c>
      <c r="AK1707" s="1152"/>
      <c r="AL1707" s="1149"/>
      <c r="AM1707" s="20">
        <f>IF(AA1707="węgiel",AF1707*1/3.6*'lista, wskaźniki'!$F$20,IF(AA1707="drewno",AF1707*1/3.6*'lista, wskaźniki'!$F$22,IF(AA1707="pellet",AF1707*1/3.6*'lista, wskaźniki'!$F$23,IF(AA1707="gaz z sieci",AF1707*1/3.6*'lista, wskaźniki'!$F$21,IF(AA1707="olej opałowy",AF1707*1/3.6*'lista, wskaźniki'!$F$24,0)))))</f>
        <v>0</v>
      </c>
      <c r="AN1707" s="20">
        <f>IF(AA1707="węgiel",AF1707*'lista, wskaźniki'!$E$42,IF(AA1707="drewno",AF1707*'lista, wskaźniki'!$G$42,IF(AA1707="pellet",AF1707*'lista, wskaźniki'!$H$42,IF(AA1707="gaz z sieci",AF1707*'lista, wskaźniki'!$F$42,IF(AA1707="olej opałowy",AF1707*'lista, wskaźniki'!$I$42,0)))))</f>
        <v>0</v>
      </c>
      <c r="AO1707" s="20">
        <f>IF(AA1707="węgiel",AF1707*'lista, wskaźniki'!$E$43,IF(AA1707="drewno",AF1707*'lista, wskaźniki'!$G$43,IF(AA1707="pellet",AF1707*'lista, wskaźniki'!$H$43,IF(AA1707="gaz z sieci",AF1707*'lista, wskaźniki'!$F$43,IF(AA1707="olej opałowy",AF1707*'lista, wskaźniki'!$I$43,0)))))</f>
        <v>0</v>
      </c>
      <c r="AP1707" s="20">
        <f>IF(AA1707="węgiel",AF1707*'lista, wskaźniki'!$E$44,IF(AA1707="drewno",AF1707*'lista, wskaźniki'!$G$44,IF(AA1707="pellet",AF1707*'lista, wskaźniki'!$H$44,IF(AA1707="gaz z sieci",AF1707*'lista, wskaźniki'!$F$44,IF(AA1707="olej opałowy",AF1707*'lista, wskaźniki'!$I$44,0)))))</f>
        <v>0</v>
      </c>
      <c r="AQ1707" s="20" t="b">
        <f>IF(Z1707="gaz",AH1707*1/3.6*'lista, wskaźniki'!$F$21,IF(Z1707="energia elektryczna",AH1707*1/3.6*'lista, wskaźniki'!$F$26))</f>
        <v>0</v>
      </c>
      <c r="AR1707" s="20" t="b">
        <f>IF(Z1707="gaz",AH1707*'lista, wskaźniki'!$F$42,IF(Z1707="energia elektryczna",AH1707*0))</f>
        <v>0</v>
      </c>
      <c r="AS1707" s="20" t="b">
        <f>IF(Z1707="gaz",AH1707*'lista, wskaźniki'!$F$43,IF(Z1707="energia elektryczna",AH1707*0))</f>
        <v>0</v>
      </c>
      <c r="AT1707" s="20" t="b">
        <f>IF(Z1707="gaz",AH1707*'lista, wskaźniki'!$F$44,IF(Z1707="energia elektryczna",AH1707*0))</f>
        <v>0</v>
      </c>
      <c r="AU1707" s="20">
        <f>AI1707*1/3.6*'lista, wskaźniki'!$F$21</f>
        <v>0</v>
      </c>
      <c r="AV1707" s="20">
        <f>AI1707*'lista, wskaźniki'!$F$42</f>
        <v>0</v>
      </c>
      <c r="AW1707" s="20">
        <f>AI1707*'lista, wskaźniki'!$F$43</f>
        <v>0</v>
      </c>
      <c r="AX1707" s="20">
        <f>AI1707*'lista, wskaźniki'!$F$44</f>
        <v>0</v>
      </c>
      <c r="AY1707" s="20">
        <f>AK1707*'lista, wskaźniki'!$F$26</f>
        <v>0</v>
      </c>
      <c r="AZ1707" s="20">
        <f t="shared" si="758"/>
        <v>0</v>
      </c>
      <c r="BA1707" s="20">
        <f t="shared" si="759"/>
        <v>0</v>
      </c>
      <c r="BB1707" s="20">
        <f t="shared" si="760"/>
        <v>0</v>
      </c>
      <c r="BC1707" s="20">
        <f t="shared" si="761"/>
        <v>0</v>
      </c>
      <c r="BD1707" s="1149"/>
      <c r="BE1707" s="1149"/>
      <c r="BF1707" s="1149"/>
      <c r="BG1707" s="1149"/>
      <c r="BH1707" s="129"/>
      <c r="BI1707" s="1149"/>
      <c r="BJ1707" s="129"/>
      <c r="BK1707" s="1149"/>
      <c r="BL1707" s="129"/>
      <c r="BM1707" s="129"/>
      <c r="BN1707" s="129"/>
      <c r="BO1707" s="129"/>
      <c r="BP1707" s="129"/>
      <c r="BQ1707" s="129"/>
      <c r="BR1707" s="129"/>
      <c r="BS1707" s="1155"/>
      <c r="BT1707" s="1155"/>
      <c r="BU1707" s="1155"/>
      <c r="BV1707" s="1155"/>
      <c r="BW1707" s="1155"/>
      <c r="BX1707" s="1155"/>
      <c r="BY1707" s="1158"/>
      <c r="CA1707" s="365" t="b">
        <f t="shared" si="762"/>
        <v>0</v>
      </c>
      <c r="CB1707" s="365" t="b">
        <f t="shared" si="763"/>
        <v>0</v>
      </c>
      <c r="CC1707" s="365" t="b">
        <f t="shared" si="764"/>
        <v>0</v>
      </c>
      <c r="CD1707" s="365" t="b">
        <f t="shared" si="765"/>
        <v>0</v>
      </c>
      <c r="CE1707" s="365">
        <f t="shared" si="766"/>
        <v>0</v>
      </c>
      <c r="CF1707" s="365" t="b">
        <f t="shared" si="767"/>
        <v>0</v>
      </c>
      <c r="CG1707" s="365" t="b">
        <f t="shared" si="768"/>
        <v>0</v>
      </c>
      <c r="CH1707" s="365" t="b">
        <f t="shared" si="769"/>
        <v>0</v>
      </c>
      <c r="CI1707" s="72" t="b">
        <f t="shared" si="770"/>
        <v>0</v>
      </c>
      <c r="CJ1707" s="72" t="b">
        <f t="shared" si="771"/>
        <v>0</v>
      </c>
      <c r="CK1707" s="72" t="b">
        <f t="shared" si="772"/>
        <v>0</v>
      </c>
      <c r="CL1707" s="72">
        <f t="shared" si="773"/>
        <v>0</v>
      </c>
      <c r="CM1707" s="72">
        <f t="shared" si="774"/>
        <v>0</v>
      </c>
      <c r="CN1707" s="72" t="b">
        <f t="shared" si="775"/>
        <v>0</v>
      </c>
      <c r="CP1707" s="13">
        <f t="shared" si="776"/>
        <v>0</v>
      </c>
      <c r="CQ1707" s="13" t="b">
        <f t="shared" si="777"/>
        <v>0</v>
      </c>
      <c r="CR1707" s="13" t="b">
        <f t="shared" si="778"/>
        <v>0</v>
      </c>
      <c r="CS1707" s="13" t="b">
        <f t="shared" si="784"/>
        <v>0</v>
      </c>
      <c r="CT1707" s="13" t="b">
        <f t="shared" si="783"/>
        <v>0</v>
      </c>
      <c r="CU1707" s="13" t="b">
        <f t="shared" si="785"/>
        <v>0</v>
      </c>
      <c r="CV1707" s="13" t="b">
        <f t="shared" si="779"/>
        <v>0</v>
      </c>
      <c r="CW1707" s="13" t="b">
        <f t="shared" si="780"/>
        <v>0</v>
      </c>
      <c r="CX1707" s="13" t="b">
        <f t="shared" si="781"/>
        <v>0</v>
      </c>
      <c r="CY1707" s="13" t="b">
        <f t="shared" si="782"/>
        <v>0</v>
      </c>
    </row>
    <row r="1708" spans="1:103" ht="15" thickBot="1">
      <c r="A1708" s="931">
        <v>342</v>
      </c>
      <c r="B1708" s="1038" t="s">
        <v>223</v>
      </c>
      <c r="C1708" s="1038">
        <v>26</v>
      </c>
      <c r="D1708" s="1038" t="s">
        <v>1</v>
      </c>
      <c r="E1708" s="1038" t="s">
        <v>5</v>
      </c>
      <c r="F1708" s="1038">
        <v>4</v>
      </c>
      <c r="G1708" s="1038">
        <v>3</v>
      </c>
      <c r="H1708" s="1038"/>
      <c r="I1708" s="1038" t="s">
        <v>11</v>
      </c>
      <c r="J1708" s="1038">
        <v>50</v>
      </c>
      <c r="K1708" s="1038">
        <v>2</v>
      </c>
      <c r="L1708" s="1038"/>
      <c r="M1708" s="1038"/>
      <c r="N1708" s="1038"/>
      <c r="O1708" s="1038"/>
      <c r="P1708" s="1038"/>
      <c r="Q1708" s="940">
        <f>IF(I1708="&lt;1966",'lista, wskaźniki'!$G$4,IF(I1708="1967-1985",'lista, wskaźniki'!$G$5,IF(I1708="1986-1992",'lista, wskaźniki'!$G$6,IF(I1708="1993-1996",'lista, wskaźniki'!$G$7,IF(I1708="&gt;1997",'lista, wskaźniki'!$G$8,IF(I1708=0,'lista, wskaźniki'!$G$4))))))</f>
        <v>250</v>
      </c>
      <c r="R1708" s="1038" t="s">
        <v>25</v>
      </c>
      <c r="S1708" s="1038" t="s">
        <v>31</v>
      </c>
      <c r="T1708" s="1038"/>
      <c r="U1708" s="1038"/>
      <c r="V1708" s="1038"/>
      <c r="W1708" s="20" t="s">
        <v>36</v>
      </c>
      <c r="X1708" s="107" t="s">
        <v>39</v>
      </c>
      <c r="Y1708" s="107" t="s">
        <v>42</v>
      </c>
      <c r="Z1708" s="107"/>
      <c r="AA1708" s="107" t="s">
        <v>35</v>
      </c>
      <c r="AB1708" s="108"/>
      <c r="AC1708" s="108"/>
      <c r="AD1708" s="107"/>
      <c r="AE1708" s="1038">
        <v>15</v>
      </c>
      <c r="AF1708" s="334">
        <f t="shared" si="757"/>
        <v>0</v>
      </c>
      <c r="AG1708" s="272">
        <v>0</v>
      </c>
      <c r="AH1708" s="334">
        <f>IF(Y1708="inne",K1708*'lista, wskaźniki'!$E$35,IF(Y1708="to samo źródło",0,IF(Y1708=0,0)))</f>
        <v>0</v>
      </c>
      <c r="AI1708" s="334" t="b">
        <f>IF(AA1708="gaz z sieci",AC1708*'lista, wskaźniki'!$D$21)</f>
        <v>0</v>
      </c>
      <c r="AJ1708" s="272">
        <f>IF(AA1708="węgiel",AB1708*'lista, wskaźniki'!$D$20, IF('Sektor mieszkaniowy'!AA1708="drewno",'Sektor mieszkaniowy'!AB1708*'lista, wskaźniki'!$D$22,IF('Sektor mieszkaniowy'!AA1708="pellet",AB1708*'lista, wskaźniki'!$D$23,IF('Sektor mieszkaniowy'!AA1708="gaz z sieci",AB1708*'lista, wskaźniki'!$D$21,IF('Sektor mieszkaniowy'!AA1708="olej opałowy",'Sektor mieszkaniowy'!AB1708*'lista, wskaźniki'!$D$24)))))</f>
        <v>0</v>
      </c>
      <c r="AK1708" s="1041">
        <f>AL1708/'lista, wskaźniki'!$A$127</f>
        <v>1.5384615384615385</v>
      </c>
      <c r="AL1708" s="1038">
        <v>1000</v>
      </c>
      <c r="AM1708" s="20">
        <f>IF(AA1708="węgiel",AF1708*1/3.6*'lista, wskaźniki'!$F$20,IF(AA1708="drewno",AF1708*1/3.6*'lista, wskaźniki'!$F$22,IF(AA1708="pellet",AF1708*1/3.6*'lista, wskaźniki'!$F$23,IF(AA1708="gaz z sieci",AF1708*1/3.6*'lista, wskaźniki'!$F$21,IF(AA1708="olej opałowy",AF1708*1/3.6*'lista, wskaźniki'!$F$24,0)))))</f>
        <v>0</v>
      </c>
      <c r="AN1708" s="20">
        <f>IF(AA1708="węgiel",AF1708*'lista, wskaźniki'!$E$42,IF(AA1708="drewno",AF1708*'lista, wskaźniki'!$G$42,IF(AA1708="pellet",AF1708*'lista, wskaźniki'!$H$42,IF(AA1708="gaz z sieci",AF1708*'lista, wskaźniki'!$F$42,IF(AA1708="olej opałowy",AF1708*'lista, wskaźniki'!$I$42,0)))))</f>
        <v>0</v>
      </c>
      <c r="AO1708" s="20">
        <f>IF(AA1708="węgiel",AF1708*'lista, wskaźniki'!$E$43,IF(AA1708="drewno",AF1708*'lista, wskaźniki'!$G$43,IF(AA1708="pellet",AF1708*'lista, wskaźniki'!$H$43,IF(AA1708="gaz z sieci",AF1708*'lista, wskaźniki'!$F$43,IF(AA1708="olej opałowy",AF1708*'lista, wskaźniki'!$I$43,0)))))</f>
        <v>0</v>
      </c>
      <c r="AP1708" s="20">
        <f>IF(AA1708="węgiel",AF1708*'lista, wskaźniki'!$E$44,IF(AA1708="drewno",AF1708*'lista, wskaźniki'!$G$44,IF(AA1708="pellet",AF1708*'lista, wskaźniki'!$H$44,IF(AA1708="gaz z sieci",AF1708*'lista, wskaźniki'!$F$44,IF(AA1708="olej opałowy",AF1708*'lista, wskaźniki'!$I$44,0)))))</f>
        <v>0</v>
      </c>
      <c r="AQ1708" s="20" t="b">
        <f>IF(Z1708="gaz",AH1708*1/3.6*'lista, wskaźniki'!$F$21,IF(Z1708="energia elektryczna",AH1708*1/3.6*'lista, wskaźniki'!$F$26))</f>
        <v>0</v>
      </c>
      <c r="AR1708" s="20" t="b">
        <f>IF(Z1708="gaz",AH1708*'lista, wskaźniki'!$F$42,IF(Z1708="energia elektryczna",AH1708*0))</f>
        <v>0</v>
      </c>
      <c r="AS1708" s="20" t="b">
        <f>IF(Z1708="gaz",AH1708*'lista, wskaźniki'!$F$43,IF(Z1708="energia elektryczna",AH1708*0))</f>
        <v>0</v>
      </c>
      <c r="AT1708" s="20" t="b">
        <f>IF(Z1708="gaz",AH1708*'lista, wskaźniki'!$F$44,IF(Z1708="energia elektryczna",AH1708*0))</f>
        <v>0</v>
      </c>
      <c r="AU1708" s="20">
        <f>AI1708*1/3.6*'lista, wskaźniki'!$F$21</f>
        <v>0</v>
      </c>
      <c r="AV1708" s="20">
        <f>AI1708*'lista, wskaźniki'!$F$42</f>
        <v>0</v>
      </c>
      <c r="AW1708" s="20">
        <f>AI1708*'lista, wskaźniki'!$F$43</f>
        <v>0</v>
      </c>
      <c r="AX1708" s="20">
        <f>AI1708*'lista, wskaźniki'!$F$44</f>
        <v>0</v>
      </c>
      <c r="AY1708" s="20">
        <f>AK1708*'lista, wskaźniki'!$F$26</f>
        <v>1.3692307692307693</v>
      </c>
      <c r="AZ1708" s="20">
        <f t="shared" si="758"/>
        <v>1.3692307692307693</v>
      </c>
      <c r="BA1708" s="20">
        <f t="shared" si="759"/>
        <v>0</v>
      </c>
      <c r="BB1708" s="20">
        <f t="shared" si="760"/>
        <v>0</v>
      </c>
      <c r="BC1708" s="20">
        <f t="shared" si="761"/>
        <v>0</v>
      </c>
      <c r="BD1708" s="1038" t="s">
        <v>17</v>
      </c>
      <c r="BE1708" s="1038" t="s">
        <v>17</v>
      </c>
      <c r="BF1708" s="1038" t="s">
        <v>17</v>
      </c>
      <c r="BG1708" s="1038" t="s">
        <v>17</v>
      </c>
      <c r="BH1708" s="107"/>
      <c r="BI1708" s="1038" t="s">
        <v>17</v>
      </c>
      <c r="BJ1708" s="107"/>
      <c r="BK1708" s="1038" t="s">
        <v>17</v>
      </c>
      <c r="BL1708" s="107"/>
      <c r="BM1708" s="107"/>
      <c r="BN1708" s="107"/>
      <c r="BO1708" s="107" t="s">
        <v>17</v>
      </c>
      <c r="BP1708" s="107"/>
      <c r="BQ1708" s="107" t="s">
        <v>123</v>
      </c>
      <c r="BR1708" s="107">
        <v>1</v>
      </c>
      <c r="BS1708" s="1028">
        <v>1000</v>
      </c>
      <c r="BT1708" s="1028">
        <v>250</v>
      </c>
      <c r="BU1708" s="1028"/>
      <c r="BV1708" s="1028"/>
      <c r="BW1708" s="1028">
        <v>1000</v>
      </c>
      <c r="BX1708" s="1028"/>
      <c r="BY1708" s="1086"/>
      <c r="CA1708" s="365">
        <f t="shared" si="762"/>
        <v>0</v>
      </c>
      <c r="CB1708" s="365" t="b">
        <f t="shared" si="763"/>
        <v>0</v>
      </c>
      <c r="CC1708" s="365" t="b">
        <f t="shared" si="764"/>
        <v>0</v>
      </c>
      <c r="CD1708" s="365" t="b">
        <f t="shared" si="765"/>
        <v>0</v>
      </c>
      <c r="CE1708" s="365" t="b">
        <f t="shared" si="766"/>
        <v>0</v>
      </c>
      <c r="CF1708" s="365" t="b">
        <f t="shared" si="767"/>
        <v>0</v>
      </c>
      <c r="CG1708" s="365" t="b">
        <f t="shared" si="768"/>
        <v>0</v>
      </c>
      <c r="CH1708" s="365" t="b">
        <f t="shared" si="769"/>
        <v>0</v>
      </c>
      <c r="CI1708" s="72">
        <f t="shared" si="770"/>
        <v>0</v>
      </c>
      <c r="CJ1708" s="72" t="b">
        <f t="shared" si="771"/>
        <v>0</v>
      </c>
      <c r="CK1708" s="72" t="b">
        <f t="shared" si="772"/>
        <v>0</v>
      </c>
      <c r="CL1708" s="72">
        <f t="shared" si="773"/>
        <v>0</v>
      </c>
      <c r="CM1708" s="72" t="b">
        <f t="shared" si="774"/>
        <v>0</v>
      </c>
      <c r="CN1708" s="72" t="b">
        <f t="shared" si="775"/>
        <v>0</v>
      </c>
      <c r="CP1708" s="13" t="b">
        <f t="shared" si="776"/>
        <v>0</v>
      </c>
      <c r="CQ1708" s="13">
        <f t="shared" si="777"/>
        <v>0</v>
      </c>
      <c r="CR1708" s="13">
        <f t="shared" si="778"/>
        <v>50</v>
      </c>
      <c r="CS1708" s="13">
        <f t="shared" si="784"/>
        <v>0</v>
      </c>
      <c r="CT1708" s="13" t="b">
        <f t="shared" si="783"/>
        <v>0</v>
      </c>
      <c r="CU1708" s="13">
        <f t="shared" si="785"/>
        <v>0</v>
      </c>
      <c r="CV1708" s="13" t="b">
        <f t="shared" si="779"/>
        <v>0</v>
      </c>
      <c r="CW1708" s="13">
        <f t="shared" si="780"/>
        <v>0</v>
      </c>
      <c r="CX1708" s="13" t="b">
        <f t="shared" si="781"/>
        <v>0</v>
      </c>
      <c r="CY1708" s="13">
        <f t="shared" si="782"/>
        <v>0</v>
      </c>
    </row>
    <row r="1709" spans="1:103" ht="15" thickBot="1">
      <c r="A1709" s="932"/>
      <c r="B1709" s="1039"/>
      <c r="C1709" s="1039"/>
      <c r="D1709" s="1039"/>
      <c r="E1709" s="1039"/>
      <c r="F1709" s="1039"/>
      <c r="G1709" s="1039"/>
      <c r="H1709" s="1039"/>
      <c r="I1709" s="1039"/>
      <c r="J1709" s="1039"/>
      <c r="K1709" s="1039"/>
      <c r="L1709" s="1039"/>
      <c r="M1709" s="1039"/>
      <c r="N1709" s="1039"/>
      <c r="O1709" s="1039"/>
      <c r="P1709" s="1039"/>
      <c r="Q1709" s="941"/>
      <c r="R1709" s="1039"/>
      <c r="S1709" s="1039"/>
      <c r="T1709" s="1039"/>
      <c r="U1709" s="1039"/>
      <c r="V1709" s="1039"/>
      <c r="W1709" s="109"/>
      <c r="X1709" s="109"/>
      <c r="Y1709" s="109"/>
      <c r="Z1709" s="109"/>
      <c r="AA1709" s="109" t="s">
        <v>36</v>
      </c>
      <c r="AB1709" s="110">
        <v>1.2</v>
      </c>
      <c r="AC1709" s="110"/>
      <c r="AD1709" s="109">
        <v>840</v>
      </c>
      <c r="AE1709" s="1039"/>
      <c r="AF1709" s="334">
        <f t="shared" si="757"/>
        <v>31.86</v>
      </c>
      <c r="AG1709" s="272">
        <v>45</v>
      </c>
      <c r="AH1709" s="334">
        <f>IF(Y1709="inne",K1709*'lista, wskaźniki'!$E$35,IF(Y1709="to samo źródło",0,IF(Y1709=0,0)))</f>
        <v>0</v>
      </c>
      <c r="AI1709" s="334" t="b">
        <f>IF(AA1709="gaz z sieci",AC1709*'lista, wskaźniki'!$D$21)</f>
        <v>0</v>
      </c>
      <c r="AJ1709" s="272">
        <f>IF(AA1709="węgiel",AB1709*'lista, wskaźniki'!$D$20, IF('Sektor mieszkaniowy'!AA1709="drewno",'Sektor mieszkaniowy'!AB1709*'lista, wskaźniki'!$D$22,IF('Sektor mieszkaniowy'!AA1709="pellet",AB1709*'lista, wskaźniki'!$D$23,IF('Sektor mieszkaniowy'!AA1709="gaz z sieci",AB1709*'lista, wskaźniki'!$D$21,IF('Sektor mieszkaniowy'!AA1709="olej opałowy",'Sektor mieszkaniowy'!AB1709*'lista, wskaźniki'!$D$24)))))</f>
        <v>18.72</v>
      </c>
      <c r="AK1709" s="1042"/>
      <c r="AL1709" s="1039"/>
      <c r="AM1709" s="20">
        <f>IF(AA1709="węgiel",AF1709*1/3.6*'lista, wskaźniki'!$F$20,IF(AA1709="drewno",AF1709*1/3.6*'lista, wskaźniki'!$F$22,IF(AA1709="pellet",AF1709*1/3.6*'lista, wskaźniki'!$F$23,IF(AA1709="gaz z sieci",AF1709*1/3.6*'lista, wskaźniki'!$F$21,IF(AA1709="olej opałowy",AF1709*1/3.6*'lista, wskaźniki'!$F$24,0)))))</f>
        <v>0</v>
      </c>
      <c r="AN1709" s="20">
        <f>IF(AA1709="węgiel",AF1709*'lista, wskaźniki'!$E$42,IF(AA1709="drewno",AF1709*'lista, wskaźniki'!$G$42,IF(AA1709="pellet",AF1709*'lista, wskaźniki'!$H$42,IF(AA1709="gaz z sieci",AF1709*'lista, wskaźniki'!$F$42,IF(AA1709="olej opałowy",AF1709*'lista, wskaźniki'!$I$42,0)))))</f>
        <v>2.5806599999999999E-2</v>
      </c>
      <c r="AO1709" s="20">
        <f>IF(AA1709="węgiel",AF1709*'lista, wskaźniki'!$E$43,IF(AA1709="drewno",AF1709*'lista, wskaźniki'!$G$43,IF(AA1709="pellet",AF1709*'lista, wskaźniki'!$H$43,IF(AA1709="gaz z sieci",AF1709*'lista, wskaźniki'!$F$43,IF(AA1709="olej opałowy",AF1709*'lista, wskaźniki'!$I$43,0)))))</f>
        <v>2.5806599999999999E-2</v>
      </c>
      <c r="AP1709" s="20">
        <f>IF(AA1709="węgiel",AF1709*'lista, wskaźniki'!$E$44,IF(AA1709="drewno",AF1709*'lista, wskaźniki'!$G$44,IF(AA1709="pellet",AF1709*'lista, wskaźniki'!$H$44,IF(AA1709="gaz z sieci",AF1709*'lista, wskaźniki'!$F$44,IF(AA1709="olej opałowy",AF1709*'lista, wskaźniki'!$I$44,0)))))</f>
        <v>7.9649999999999991E-6</v>
      </c>
      <c r="AQ1709" s="20" t="b">
        <f>IF(Z1709="gaz",AH1709*1/3.6*'lista, wskaźniki'!$F$21,IF(Z1709="energia elektryczna",AH1709*1/3.6*'lista, wskaźniki'!$F$26))</f>
        <v>0</v>
      </c>
      <c r="AR1709" s="20" t="b">
        <f>IF(Z1709="gaz",AH1709*'lista, wskaźniki'!$F$42,IF(Z1709="energia elektryczna",AH1709*0))</f>
        <v>0</v>
      </c>
      <c r="AS1709" s="20" t="b">
        <f>IF(Z1709="gaz",AH1709*'lista, wskaźniki'!$F$43,IF(Z1709="energia elektryczna",AH1709*0))</f>
        <v>0</v>
      </c>
      <c r="AT1709" s="20" t="b">
        <f>IF(Z1709="gaz",AH1709*'lista, wskaźniki'!$F$44,IF(Z1709="energia elektryczna",AH1709*0))</f>
        <v>0</v>
      </c>
      <c r="AU1709" s="20">
        <f>AI1709*1/3.6*'lista, wskaźniki'!$F$21</f>
        <v>0</v>
      </c>
      <c r="AV1709" s="20">
        <f>AI1709*'lista, wskaźniki'!$F$42</f>
        <v>0</v>
      </c>
      <c r="AW1709" s="20">
        <f>AI1709*'lista, wskaźniki'!$F$43</f>
        <v>0</v>
      </c>
      <c r="AX1709" s="20">
        <f>AI1709*'lista, wskaźniki'!$F$44</f>
        <v>0</v>
      </c>
      <c r="AY1709" s="20">
        <f>AK1709*'lista, wskaźniki'!$F$26</f>
        <v>0</v>
      </c>
      <c r="AZ1709" s="20">
        <f t="shared" si="758"/>
        <v>0</v>
      </c>
      <c r="BA1709" s="20">
        <f t="shared" si="759"/>
        <v>2.5806599999999999E-2</v>
      </c>
      <c r="BB1709" s="20">
        <f t="shared" si="760"/>
        <v>2.5806599999999999E-2</v>
      </c>
      <c r="BC1709" s="20">
        <f t="shared" si="761"/>
        <v>7.9649999999999991E-6</v>
      </c>
      <c r="BD1709" s="1039"/>
      <c r="BE1709" s="1039"/>
      <c r="BF1709" s="1039"/>
      <c r="BG1709" s="1039"/>
      <c r="BH1709" s="109"/>
      <c r="BI1709" s="1039"/>
      <c r="BJ1709" s="109"/>
      <c r="BK1709" s="1039"/>
      <c r="BL1709" s="109"/>
      <c r="BM1709" s="109"/>
      <c r="BN1709" s="109"/>
      <c r="BO1709" s="109"/>
      <c r="BP1709" s="109"/>
      <c r="BQ1709" s="109"/>
      <c r="BR1709" s="109"/>
      <c r="BS1709" s="1029"/>
      <c r="BT1709" s="1029"/>
      <c r="BU1709" s="1029"/>
      <c r="BV1709" s="1029"/>
      <c r="BW1709" s="1029"/>
      <c r="BX1709" s="1029"/>
      <c r="BY1709" s="1087"/>
      <c r="CA1709" s="365" t="b">
        <f t="shared" si="762"/>
        <v>0</v>
      </c>
      <c r="CB1709" s="365">
        <f t="shared" si="763"/>
        <v>31.86</v>
      </c>
      <c r="CC1709" s="365" t="b">
        <f t="shared" si="764"/>
        <v>0</v>
      </c>
      <c r="CD1709" s="365" t="b">
        <f t="shared" si="765"/>
        <v>0</v>
      </c>
      <c r="CE1709" s="365" t="b">
        <f t="shared" si="766"/>
        <v>0</v>
      </c>
      <c r="CF1709" s="365" t="b">
        <f t="shared" si="767"/>
        <v>0</v>
      </c>
      <c r="CG1709" s="365" t="b">
        <f t="shared" si="768"/>
        <v>0</v>
      </c>
      <c r="CH1709" s="365" t="b">
        <f t="shared" si="769"/>
        <v>0</v>
      </c>
      <c r="CI1709" s="72" t="b">
        <f t="shared" si="770"/>
        <v>0</v>
      </c>
      <c r="CJ1709" s="72">
        <f t="shared" si="771"/>
        <v>31.86</v>
      </c>
      <c r="CK1709" s="72" t="b">
        <f t="shared" si="772"/>
        <v>0</v>
      </c>
      <c r="CL1709" s="72">
        <f t="shared" si="773"/>
        <v>0</v>
      </c>
      <c r="CM1709" s="72" t="b">
        <f t="shared" si="774"/>
        <v>0</v>
      </c>
      <c r="CN1709" s="72" t="b">
        <f t="shared" si="775"/>
        <v>0</v>
      </c>
      <c r="CP1709" s="13">
        <f t="shared" si="776"/>
        <v>0</v>
      </c>
      <c r="CQ1709" s="13" t="b">
        <f t="shared" si="777"/>
        <v>0</v>
      </c>
      <c r="CR1709" s="13" t="b">
        <f t="shared" si="778"/>
        <v>0</v>
      </c>
      <c r="CS1709" s="13" t="b">
        <f t="shared" si="784"/>
        <v>0</v>
      </c>
      <c r="CT1709" s="13" t="b">
        <f t="shared" si="783"/>
        <v>0</v>
      </c>
      <c r="CU1709" s="13" t="b">
        <f t="shared" si="785"/>
        <v>0</v>
      </c>
      <c r="CV1709" s="13" t="b">
        <f t="shared" si="779"/>
        <v>0</v>
      </c>
      <c r="CW1709" s="13" t="b">
        <f t="shared" si="780"/>
        <v>0</v>
      </c>
      <c r="CX1709" s="13" t="b">
        <f t="shared" si="781"/>
        <v>0</v>
      </c>
      <c r="CY1709" s="13" t="b">
        <f t="shared" si="782"/>
        <v>0</v>
      </c>
    </row>
    <row r="1710" spans="1:103" ht="15" thickBot="1">
      <c r="A1710" s="932"/>
      <c r="B1710" s="1039"/>
      <c r="C1710" s="1039"/>
      <c r="D1710" s="1039"/>
      <c r="E1710" s="1039"/>
      <c r="F1710" s="1039"/>
      <c r="G1710" s="1039"/>
      <c r="H1710" s="1039"/>
      <c r="I1710" s="1039"/>
      <c r="J1710" s="1039"/>
      <c r="K1710" s="1039"/>
      <c r="L1710" s="1039"/>
      <c r="M1710" s="1039"/>
      <c r="N1710" s="1039"/>
      <c r="O1710" s="1039"/>
      <c r="P1710" s="1039"/>
      <c r="Q1710" s="941"/>
      <c r="R1710" s="1039"/>
      <c r="S1710" s="1039"/>
      <c r="T1710" s="1039"/>
      <c r="U1710" s="1039"/>
      <c r="V1710" s="1039"/>
      <c r="W1710" s="109"/>
      <c r="X1710" s="109"/>
      <c r="Y1710" s="109"/>
      <c r="Z1710" s="109"/>
      <c r="AA1710" s="109" t="s">
        <v>50</v>
      </c>
      <c r="AB1710" s="110"/>
      <c r="AC1710" s="110"/>
      <c r="AD1710" s="109"/>
      <c r="AE1710" s="1039"/>
      <c r="AF1710" s="334">
        <f t="shared" si="757"/>
        <v>0</v>
      </c>
      <c r="AG1710" s="272">
        <f>IF(R1710="kompletna",Q1710*J1710*0.0036*'lista, wskaźniki'!$F$13, IF(R1710="częściowa",Q1710*J1710*0.0036*'lista, wskaźniki'!$F$14, IF(R1710="brak",Q1710*J1710*0.0036*'lista, wskaźniki'!$F$15,)))</f>
        <v>0</v>
      </c>
      <c r="AH1710" s="334">
        <f>IF(Y1710="inne",K1710*'lista, wskaźniki'!$E$35,IF(Y1710="to samo źródło",0,IF(Y1710=0,0)))</f>
        <v>0</v>
      </c>
      <c r="AI1710" s="334" t="b">
        <f>IF(AA1710="gaz z sieci",AC1710*'lista, wskaźniki'!$D$21)</f>
        <v>0</v>
      </c>
      <c r="AJ1710" s="272">
        <f>IF(AA1710="węgiel",AB1710*'lista, wskaźniki'!$D$20, IF('Sektor mieszkaniowy'!AA1710="drewno",'Sektor mieszkaniowy'!AB1710*'lista, wskaźniki'!$D$22,IF('Sektor mieszkaniowy'!AA1710="pellet",AB1710*'lista, wskaźniki'!$D$23,IF('Sektor mieszkaniowy'!AA1710="gaz z sieci",AB1710*'lista, wskaźniki'!$D$21,IF('Sektor mieszkaniowy'!AA1710="olej opałowy",'Sektor mieszkaniowy'!AB1710*'lista, wskaźniki'!$D$24)))))</f>
        <v>0</v>
      </c>
      <c r="AK1710" s="1042"/>
      <c r="AL1710" s="1039"/>
      <c r="AM1710" s="20">
        <f>IF(AA1710="węgiel",AF1710*1/3.6*'lista, wskaźniki'!$F$20,IF(AA1710="drewno",AF1710*1/3.6*'lista, wskaźniki'!$F$22,IF(AA1710="pellet",AF1710*1/3.6*'lista, wskaźniki'!$F$23,IF(AA1710="gaz z sieci",AF1710*1/3.6*'lista, wskaźniki'!$F$21,IF(AA1710="olej opałowy",AF1710*1/3.6*'lista, wskaźniki'!$F$24,0)))))</f>
        <v>0</v>
      </c>
      <c r="AN1710" s="20">
        <f>IF(AA1710="węgiel",AF1710*'lista, wskaźniki'!$E$42,IF(AA1710="drewno",AF1710*'lista, wskaźniki'!$G$42,IF(AA1710="pellet",AF1710*'lista, wskaźniki'!$H$42,IF(AA1710="gaz z sieci",AF1710*'lista, wskaźniki'!$F$42,IF(AA1710="olej opałowy",AF1710*'lista, wskaźniki'!$I$42,0)))))</f>
        <v>0</v>
      </c>
      <c r="AO1710" s="20">
        <f>IF(AA1710="węgiel",AF1710*'lista, wskaźniki'!$E$43,IF(AA1710="drewno",AF1710*'lista, wskaźniki'!$G$43,IF(AA1710="pellet",AF1710*'lista, wskaźniki'!$H$43,IF(AA1710="gaz z sieci",AF1710*'lista, wskaźniki'!$F$43,IF(AA1710="olej opałowy",AF1710*'lista, wskaźniki'!$I$43,0)))))</f>
        <v>0</v>
      </c>
      <c r="AP1710" s="20">
        <f>IF(AA1710="węgiel",AF1710*'lista, wskaźniki'!$E$44,IF(AA1710="drewno",AF1710*'lista, wskaźniki'!$G$44,IF(AA1710="pellet",AF1710*'lista, wskaźniki'!$H$44,IF(AA1710="gaz z sieci",AF1710*'lista, wskaźniki'!$F$44,IF(AA1710="olej opałowy",AF1710*'lista, wskaźniki'!$I$44,0)))))</f>
        <v>0</v>
      </c>
      <c r="AQ1710" s="20" t="b">
        <f>IF(Z1710="gaz",AH1710*1/3.6*'lista, wskaźniki'!$F$21,IF(Z1710="energia elektryczna",AH1710*1/3.6*'lista, wskaźniki'!$F$26))</f>
        <v>0</v>
      </c>
      <c r="AR1710" s="20" t="b">
        <f>IF(Z1710="gaz",AH1710*'lista, wskaźniki'!$F$42,IF(Z1710="energia elektryczna",AH1710*0))</f>
        <v>0</v>
      </c>
      <c r="AS1710" s="20" t="b">
        <f>IF(Z1710="gaz",AH1710*'lista, wskaźniki'!$F$43,IF(Z1710="energia elektryczna",AH1710*0))</f>
        <v>0</v>
      </c>
      <c r="AT1710" s="20" t="b">
        <f>IF(Z1710="gaz",AH1710*'lista, wskaźniki'!$F$44,IF(Z1710="energia elektryczna",AH1710*0))</f>
        <v>0</v>
      </c>
      <c r="AU1710" s="20">
        <f>AI1710*1/3.6*'lista, wskaźniki'!$F$21</f>
        <v>0</v>
      </c>
      <c r="AV1710" s="20">
        <f>AI1710*'lista, wskaźniki'!$F$42</f>
        <v>0</v>
      </c>
      <c r="AW1710" s="20">
        <f>AI1710*'lista, wskaźniki'!$F$43</f>
        <v>0</v>
      </c>
      <c r="AX1710" s="20">
        <f>AI1710*'lista, wskaźniki'!$F$44</f>
        <v>0</v>
      </c>
      <c r="AY1710" s="20">
        <f>AK1710*'lista, wskaźniki'!$F$26</f>
        <v>0</v>
      </c>
      <c r="AZ1710" s="20">
        <f t="shared" si="758"/>
        <v>0</v>
      </c>
      <c r="BA1710" s="20">
        <f t="shared" si="759"/>
        <v>0</v>
      </c>
      <c r="BB1710" s="20">
        <f t="shared" si="760"/>
        <v>0</v>
      </c>
      <c r="BC1710" s="20">
        <f t="shared" si="761"/>
        <v>0</v>
      </c>
      <c r="BD1710" s="1039"/>
      <c r="BE1710" s="1039"/>
      <c r="BF1710" s="1039"/>
      <c r="BG1710" s="1039"/>
      <c r="BH1710" s="109"/>
      <c r="BI1710" s="1039"/>
      <c r="BJ1710" s="109"/>
      <c r="BK1710" s="1039"/>
      <c r="BL1710" s="109"/>
      <c r="BM1710" s="109"/>
      <c r="BN1710" s="109"/>
      <c r="BO1710" s="109"/>
      <c r="BP1710" s="109"/>
      <c r="BQ1710" s="109"/>
      <c r="BR1710" s="109"/>
      <c r="BS1710" s="1029"/>
      <c r="BT1710" s="1029"/>
      <c r="BU1710" s="1029"/>
      <c r="BV1710" s="1029"/>
      <c r="BW1710" s="1029"/>
      <c r="BX1710" s="1029"/>
      <c r="BY1710" s="1087"/>
      <c r="CA1710" s="365" t="b">
        <f t="shared" si="762"/>
        <v>0</v>
      </c>
      <c r="CB1710" s="365" t="b">
        <f t="shared" si="763"/>
        <v>0</v>
      </c>
      <c r="CC1710" s="365">
        <f t="shared" si="764"/>
        <v>0</v>
      </c>
      <c r="CD1710" s="365" t="b">
        <f t="shared" si="765"/>
        <v>0</v>
      </c>
      <c r="CE1710" s="365" t="b">
        <f t="shared" si="766"/>
        <v>0</v>
      </c>
      <c r="CF1710" s="365" t="b">
        <f t="shared" si="767"/>
        <v>0</v>
      </c>
      <c r="CG1710" s="365" t="b">
        <f t="shared" si="768"/>
        <v>0</v>
      </c>
      <c r="CH1710" s="365" t="b">
        <f t="shared" si="769"/>
        <v>0</v>
      </c>
      <c r="CI1710" s="72" t="b">
        <f t="shared" si="770"/>
        <v>0</v>
      </c>
      <c r="CJ1710" s="72" t="b">
        <f t="shared" si="771"/>
        <v>0</v>
      </c>
      <c r="CK1710" s="72">
        <f t="shared" si="772"/>
        <v>0</v>
      </c>
      <c r="CL1710" s="72">
        <f t="shared" si="773"/>
        <v>0</v>
      </c>
      <c r="CM1710" s="72" t="b">
        <f t="shared" si="774"/>
        <v>0</v>
      </c>
      <c r="CN1710" s="72" t="b">
        <f t="shared" si="775"/>
        <v>0</v>
      </c>
      <c r="CP1710" s="13">
        <f t="shared" si="776"/>
        <v>0</v>
      </c>
      <c r="CQ1710" s="13" t="b">
        <f t="shared" si="777"/>
        <v>0</v>
      </c>
      <c r="CR1710" s="13" t="b">
        <f t="shared" si="778"/>
        <v>0</v>
      </c>
      <c r="CS1710" s="13" t="b">
        <f t="shared" si="784"/>
        <v>0</v>
      </c>
      <c r="CT1710" s="13" t="b">
        <f t="shared" si="783"/>
        <v>0</v>
      </c>
      <c r="CU1710" s="13" t="b">
        <f t="shared" si="785"/>
        <v>0</v>
      </c>
      <c r="CV1710" s="13" t="b">
        <f t="shared" si="779"/>
        <v>0</v>
      </c>
      <c r="CW1710" s="13" t="b">
        <f t="shared" si="780"/>
        <v>0</v>
      </c>
      <c r="CX1710" s="13" t="b">
        <f t="shared" si="781"/>
        <v>0</v>
      </c>
      <c r="CY1710" s="13" t="b">
        <f t="shared" si="782"/>
        <v>0</v>
      </c>
    </row>
    <row r="1711" spans="1:103" ht="15" thickBot="1">
      <c r="A1711" s="932"/>
      <c r="B1711" s="1039"/>
      <c r="C1711" s="1039"/>
      <c r="D1711" s="1039"/>
      <c r="E1711" s="1039"/>
      <c r="F1711" s="1039"/>
      <c r="G1711" s="1039"/>
      <c r="H1711" s="1039"/>
      <c r="I1711" s="1039"/>
      <c r="J1711" s="1039"/>
      <c r="K1711" s="1039"/>
      <c r="L1711" s="1039"/>
      <c r="M1711" s="1039"/>
      <c r="N1711" s="1039"/>
      <c r="O1711" s="1039"/>
      <c r="P1711" s="1039"/>
      <c r="Q1711" s="941"/>
      <c r="R1711" s="1039"/>
      <c r="S1711" s="1039"/>
      <c r="T1711" s="1039"/>
      <c r="U1711" s="1039"/>
      <c r="V1711" s="1039"/>
      <c r="W1711" s="109"/>
      <c r="X1711" s="109"/>
      <c r="Y1711" s="109"/>
      <c r="Z1711" s="109"/>
      <c r="AA1711" s="109" t="s">
        <v>38</v>
      </c>
      <c r="AB1711" s="110"/>
      <c r="AC1711" s="110"/>
      <c r="AD1711" s="109"/>
      <c r="AE1711" s="1039"/>
      <c r="AF1711" s="334">
        <f t="shared" si="757"/>
        <v>0</v>
      </c>
      <c r="AG1711" s="272">
        <f>IF(R1711="kompletna",Q1711*J1711*0.0036*'lista, wskaźniki'!$F$13, IF(R1711="częściowa",Q1711*J1711*0.0036*'lista, wskaźniki'!$F$14, IF(R1711="brak",Q1711*J1711*0.0036*'lista, wskaźniki'!$F$15,)))</f>
        <v>0</v>
      </c>
      <c r="AH1711" s="334">
        <f>IF(Y1711="inne",K1711*'lista, wskaźniki'!$E$35,IF(Y1711="to samo źródło",0,IF(Y1711=0,0)))</f>
        <v>0</v>
      </c>
      <c r="AI1711" s="334">
        <f>IF(AA1711="gaz z sieci",AC1711*'lista, wskaźniki'!$D$21)</f>
        <v>0</v>
      </c>
      <c r="AJ1711" s="272">
        <f>IF(AA1711="węgiel",AB1711*'lista, wskaźniki'!$D$20, IF('Sektor mieszkaniowy'!AA1711="drewno",'Sektor mieszkaniowy'!AB1711*'lista, wskaźniki'!$D$22,IF('Sektor mieszkaniowy'!AA1711="pellet",AB1711*'lista, wskaźniki'!$D$23,IF('Sektor mieszkaniowy'!AA1711="gaz z sieci",AB1711*'lista, wskaźniki'!$D$21,IF('Sektor mieszkaniowy'!AA1711="olej opałowy",'Sektor mieszkaniowy'!AB1711*'lista, wskaźniki'!$D$24)))))</f>
        <v>0</v>
      </c>
      <c r="AK1711" s="1042"/>
      <c r="AL1711" s="1039"/>
      <c r="AM1711" s="20">
        <f>IF(AA1711="węgiel",AF1711*1/3.6*'lista, wskaźniki'!$F$20,IF(AA1711="drewno",AF1711*1/3.6*'lista, wskaźniki'!$F$22,IF(AA1711="pellet",AF1711*1/3.6*'lista, wskaźniki'!$F$23,IF(AA1711="gaz z sieci",AF1711*1/3.6*'lista, wskaźniki'!$F$21,IF(AA1711="olej opałowy",AF1711*1/3.6*'lista, wskaźniki'!$F$24,0)))))</f>
        <v>0</v>
      </c>
      <c r="AN1711" s="20">
        <f>IF(AA1711="węgiel",AF1711*'lista, wskaźniki'!$E$42,IF(AA1711="drewno",AF1711*'lista, wskaźniki'!$G$42,IF(AA1711="pellet",AF1711*'lista, wskaźniki'!$H$42,IF(AA1711="gaz z sieci",AF1711*'lista, wskaźniki'!$F$42,IF(AA1711="olej opałowy",AF1711*'lista, wskaźniki'!$I$42,0)))))</f>
        <v>0</v>
      </c>
      <c r="AO1711" s="20">
        <f>IF(AA1711="węgiel",AF1711*'lista, wskaźniki'!$E$43,IF(AA1711="drewno",AF1711*'lista, wskaźniki'!$G$43,IF(AA1711="pellet",AF1711*'lista, wskaźniki'!$H$43,IF(AA1711="gaz z sieci",AF1711*'lista, wskaźniki'!$F$43,IF(AA1711="olej opałowy",AF1711*'lista, wskaźniki'!$I$43,0)))))</f>
        <v>0</v>
      </c>
      <c r="AP1711" s="20">
        <f>IF(AA1711="węgiel",AF1711*'lista, wskaźniki'!$E$44,IF(AA1711="drewno",AF1711*'lista, wskaźniki'!$G$44,IF(AA1711="pellet",AF1711*'lista, wskaźniki'!$H$44,IF(AA1711="gaz z sieci",AF1711*'lista, wskaźniki'!$F$44,IF(AA1711="olej opałowy",AF1711*'lista, wskaźniki'!$I$44,0)))))</f>
        <v>0</v>
      </c>
      <c r="AQ1711" s="20" t="b">
        <f>IF(Z1711="gaz",AH1711*1/3.6*'lista, wskaźniki'!$F$21,IF(Z1711="energia elektryczna",AH1711*1/3.6*'lista, wskaźniki'!$F$26))</f>
        <v>0</v>
      </c>
      <c r="AR1711" s="20" t="b">
        <f>IF(Z1711="gaz",AH1711*'lista, wskaźniki'!$F$42,IF(Z1711="energia elektryczna",AH1711*0))</f>
        <v>0</v>
      </c>
      <c r="AS1711" s="20" t="b">
        <f>IF(Z1711="gaz",AH1711*'lista, wskaźniki'!$F$43,IF(Z1711="energia elektryczna",AH1711*0))</f>
        <v>0</v>
      </c>
      <c r="AT1711" s="20" t="b">
        <f>IF(Z1711="gaz",AH1711*'lista, wskaźniki'!$F$44,IF(Z1711="energia elektryczna",AH1711*0))</f>
        <v>0</v>
      </c>
      <c r="AU1711" s="20">
        <f>AI1711*1/3.6*'lista, wskaźniki'!$F$21</f>
        <v>0</v>
      </c>
      <c r="AV1711" s="20">
        <f>AI1711*'lista, wskaźniki'!$F$42</f>
        <v>0</v>
      </c>
      <c r="AW1711" s="20">
        <f>AI1711*'lista, wskaźniki'!$F$43</f>
        <v>0</v>
      </c>
      <c r="AX1711" s="20">
        <f>AI1711*'lista, wskaźniki'!$F$44</f>
        <v>0</v>
      </c>
      <c r="AY1711" s="20">
        <f>AK1711*'lista, wskaźniki'!$F$26</f>
        <v>0</v>
      </c>
      <c r="AZ1711" s="20">
        <f t="shared" si="758"/>
        <v>0</v>
      </c>
      <c r="BA1711" s="20">
        <f t="shared" si="759"/>
        <v>0</v>
      </c>
      <c r="BB1711" s="20">
        <f t="shared" si="760"/>
        <v>0</v>
      </c>
      <c r="BC1711" s="20">
        <f t="shared" si="761"/>
        <v>0</v>
      </c>
      <c r="BD1711" s="1039"/>
      <c r="BE1711" s="1039"/>
      <c r="BF1711" s="1039"/>
      <c r="BG1711" s="1039"/>
      <c r="BH1711" s="109"/>
      <c r="BI1711" s="1039"/>
      <c r="BJ1711" s="109"/>
      <c r="BK1711" s="1039"/>
      <c r="BL1711" s="109"/>
      <c r="BM1711" s="109"/>
      <c r="BN1711" s="109"/>
      <c r="BO1711" s="109"/>
      <c r="BP1711" s="109"/>
      <c r="BQ1711" s="109"/>
      <c r="BR1711" s="109"/>
      <c r="BS1711" s="1029"/>
      <c r="BT1711" s="1029"/>
      <c r="BU1711" s="1029"/>
      <c r="BV1711" s="1029"/>
      <c r="BW1711" s="1029"/>
      <c r="BX1711" s="1029"/>
      <c r="BY1711" s="1087"/>
      <c r="CA1711" s="365" t="b">
        <f t="shared" si="762"/>
        <v>0</v>
      </c>
      <c r="CB1711" s="365" t="b">
        <f t="shared" si="763"/>
        <v>0</v>
      </c>
      <c r="CC1711" s="365" t="b">
        <f t="shared" si="764"/>
        <v>0</v>
      </c>
      <c r="CD1711" s="365">
        <f t="shared" si="765"/>
        <v>0</v>
      </c>
      <c r="CE1711" s="365" t="b">
        <f t="shared" si="766"/>
        <v>0</v>
      </c>
      <c r="CF1711" s="365" t="b">
        <f t="shared" si="767"/>
        <v>0</v>
      </c>
      <c r="CG1711" s="365" t="b">
        <f t="shared" si="768"/>
        <v>0</v>
      </c>
      <c r="CH1711" s="365">
        <f t="shared" si="769"/>
        <v>0</v>
      </c>
      <c r="CI1711" s="72" t="b">
        <f t="shared" si="770"/>
        <v>0</v>
      </c>
      <c r="CJ1711" s="72" t="b">
        <f t="shared" si="771"/>
        <v>0</v>
      </c>
      <c r="CK1711" s="72" t="b">
        <f t="shared" si="772"/>
        <v>0</v>
      </c>
      <c r="CL1711" s="72">
        <f t="shared" si="773"/>
        <v>0</v>
      </c>
      <c r="CM1711" s="72" t="b">
        <f t="shared" si="774"/>
        <v>0</v>
      </c>
      <c r="CN1711" s="72" t="b">
        <f t="shared" si="775"/>
        <v>0</v>
      </c>
      <c r="CP1711" s="13">
        <f t="shared" si="776"/>
        <v>0</v>
      </c>
      <c r="CQ1711" s="13" t="b">
        <f t="shared" si="777"/>
        <v>0</v>
      </c>
      <c r="CR1711" s="13" t="b">
        <f t="shared" si="778"/>
        <v>0</v>
      </c>
      <c r="CS1711" s="13" t="b">
        <f t="shared" si="784"/>
        <v>0</v>
      </c>
      <c r="CT1711" s="13" t="b">
        <f t="shared" si="783"/>
        <v>0</v>
      </c>
      <c r="CU1711" s="13" t="b">
        <f t="shared" si="785"/>
        <v>0</v>
      </c>
      <c r="CV1711" s="13" t="b">
        <f t="shared" si="779"/>
        <v>0</v>
      </c>
      <c r="CW1711" s="13" t="b">
        <f t="shared" si="780"/>
        <v>0</v>
      </c>
      <c r="CX1711" s="13" t="b">
        <f t="shared" si="781"/>
        <v>0</v>
      </c>
      <c r="CY1711" s="13" t="b">
        <f t="shared" si="782"/>
        <v>0</v>
      </c>
    </row>
    <row r="1712" spans="1:103" ht="15" thickBot="1">
      <c r="A1712" s="933"/>
      <c r="B1712" s="1040"/>
      <c r="C1712" s="1040"/>
      <c r="D1712" s="1040"/>
      <c r="E1712" s="1040"/>
      <c r="F1712" s="1040"/>
      <c r="G1712" s="1040"/>
      <c r="H1712" s="1040"/>
      <c r="I1712" s="1040"/>
      <c r="J1712" s="1040"/>
      <c r="K1712" s="1040"/>
      <c r="L1712" s="1040"/>
      <c r="M1712" s="1040"/>
      <c r="N1712" s="1040"/>
      <c r="O1712" s="1040"/>
      <c r="P1712" s="1040"/>
      <c r="Q1712" s="942"/>
      <c r="R1712" s="1040"/>
      <c r="S1712" s="1040"/>
      <c r="T1712" s="1040"/>
      <c r="U1712" s="1040"/>
      <c r="V1712" s="1040"/>
      <c r="W1712" s="111"/>
      <c r="X1712" s="111"/>
      <c r="Y1712" s="111"/>
      <c r="Z1712" s="111"/>
      <c r="AA1712" s="111" t="s">
        <v>37</v>
      </c>
      <c r="AB1712" s="112"/>
      <c r="AC1712" s="112"/>
      <c r="AD1712" s="111"/>
      <c r="AE1712" s="1040"/>
      <c r="AF1712" s="334">
        <f t="shared" si="757"/>
        <v>0</v>
      </c>
      <c r="AG1712" s="272">
        <f>IF(R1712="kompletna",Q1712*J1712*0.0036*'lista, wskaźniki'!$F$13, IF(R1712="częściowa",Q1712*J1712*0.0036*'lista, wskaźniki'!$F$14, IF(R1712="brak",Q1712*J1712*0.0036*'lista, wskaźniki'!$F$15,)))</f>
        <v>0</v>
      </c>
      <c r="AH1712" s="334">
        <f>IF(Y1712="inne",K1712*'lista, wskaźniki'!$E$35,IF(Y1712="to samo źródło",0,IF(Y1712=0,0)))</f>
        <v>0</v>
      </c>
      <c r="AI1712" s="334" t="b">
        <f>IF(AA1712="gaz z sieci",AC1712*'lista, wskaźniki'!$D$21)</f>
        <v>0</v>
      </c>
      <c r="AJ1712" s="272">
        <f>IF(AA1712="węgiel",AB1712*'lista, wskaźniki'!$D$20, IF('Sektor mieszkaniowy'!AA1712="drewno",'Sektor mieszkaniowy'!AB1712*'lista, wskaźniki'!$D$22,IF('Sektor mieszkaniowy'!AA1712="pellet",AB1712*'lista, wskaźniki'!$D$23,IF('Sektor mieszkaniowy'!AA1712="gaz z sieci",AB1712*'lista, wskaźniki'!$D$21,IF('Sektor mieszkaniowy'!AA1712="olej opałowy",'Sektor mieszkaniowy'!AB1712*'lista, wskaźniki'!$D$24)))))</f>
        <v>0</v>
      </c>
      <c r="AK1712" s="1043"/>
      <c r="AL1712" s="1040"/>
      <c r="AM1712" s="20">
        <f>IF(AA1712="węgiel",AF1712*1/3.6*'lista, wskaźniki'!$F$20,IF(AA1712="drewno",AF1712*1/3.6*'lista, wskaźniki'!$F$22,IF(AA1712="pellet",AF1712*1/3.6*'lista, wskaźniki'!$F$23,IF(AA1712="gaz z sieci",AF1712*1/3.6*'lista, wskaźniki'!$F$21,IF(AA1712="olej opałowy",AF1712*1/3.6*'lista, wskaźniki'!$F$24,0)))))</f>
        <v>0</v>
      </c>
      <c r="AN1712" s="20">
        <f>IF(AA1712="węgiel",AF1712*'lista, wskaźniki'!$E$42,IF(AA1712="drewno",AF1712*'lista, wskaźniki'!$G$42,IF(AA1712="pellet",AF1712*'lista, wskaźniki'!$H$42,IF(AA1712="gaz z sieci",AF1712*'lista, wskaźniki'!$F$42,IF(AA1712="olej opałowy",AF1712*'lista, wskaźniki'!$I$42,0)))))</f>
        <v>0</v>
      </c>
      <c r="AO1712" s="20">
        <f>IF(AA1712="węgiel",AF1712*'lista, wskaźniki'!$E$43,IF(AA1712="drewno",AF1712*'lista, wskaźniki'!$G$43,IF(AA1712="pellet",AF1712*'lista, wskaźniki'!$H$43,IF(AA1712="gaz z sieci",AF1712*'lista, wskaźniki'!$F$43,IF(AA1712="olej opałowy",AF1712*'lista, wskaźniki'!$I$43,0)))))</f>
        <v>0</v>
      </c>
      <c r="AP1712" s="20">
        <f>IF(AA1712="węgiel",AF1712*'lista, wskaźniki'!$E$44,IF(AA1712="drewno",AF1712*'lista, wskaźniki'!$G$44,IF(AA1712="pellet",AF1712*'lista, wskaźniki'!$H$44,IF(AA1712="gaz z sieci",AF1712*'lista, wskaźniki'!$F$44,IF(AA1712="olej opałowy",AF1712*'lista, wskaźniki'!$I$44,0)))))</f>
        <v>0</v>
      </c>
      <c r="AQ1712" s="20" t="b">
        <f>IF(Z1712="gaz",AH1712*1/3.6*'lista, wskaźniki'!$F$21,IF(Z1712="energia elektryczna",AH1712*1/3.6*'lista, wskaźniki'!$F$26))</f>
        <v>0</v>
      </c>
      <c r="AR1712" s="20" t="b">
        <f>IF(Z1712="gaz",AH1712*'lista, wskaźniki'!$F$42,IF(Z1712="energia elektryczna",AH1712*0))</f>
        <v>0</v>
      </c>
      <c r="AS1712" s="20" t="b">
        <f>IF(Z1712="gaz",AH1712*'lista, wskaźniki'!$F$43,IF(Z1712="energia elektryczna",AH1712*0))</f>
        <v>0</v>
      </c>
      <c r="AT1712" s="20" t="b">
        <f>IF(Z1712="gaz",AH1712*'lista, wskaźniki'!$F$44,IF(Z1712="energia elektryczna",AH1712*0))</f>
        <v>0</v>
      </c>
      <c r="AU1712" s="20">
        <f>AI1712*1/3.6*'lista, wskaźniki'!$F$21</f>
        <v>0</v>
      </c>
      <c r="AV1712" s="20">
        <f>AI1712*'lista, wskaźniki'!$F$42</f>
        <v>0</v>
      </c>
      <c r="AW1712" s="20">
        <f>AI1712*'lista, wskaźniki'!$F$43</f>
        <v>0</v>
      </c>
      <c r="AX1712" s="20">
        <f>AI1712*'lista, wskaźniki'!$F$44</f>
        <v>0</v>
      </c>
      <c r="AY1712" s="20">
        <f>AK1712*'lista, wskaźniki'!$F$26</f>
        <v>0</v>
      </c>
      <c r="AZ1712" s="20">
        <f t="shared" si="758"/>
        <v>0</v>
      </c>
      <c r="BA1712" s="20">
        <f t="shared" si="759"/>
        <v>0</v>
      </c>
      <c r="BB1712" s="20">
        <f t="shared" si="760"/>
        <v>0</v>
      </c>
      <c r="BC1712" s="20">
        <f t="shared" si="761"/>
        <v>0</v>
      </c>
      <c r="BD1712" s="1040"/>
      <c r="BE1712" s="1040"/>
      <c r="BF1712" s="1040"/>
      <c r="BG1712" s="1040"/>
      <c r="BH1712" s="111"/>
      <c r="BI1712" s="1040"/>
      <c r="BJ1712" s="111"/>
      <c r="BK1712" s="1040"/>
      <c r="BL1712" s="111"/>
      <c r="BM1712" s="111"/>
      <c r="BN1712" s="111"/>
      <c r="BO1712" s="111"/>
      <c r="BP1712" s="111"/>
      <c r="BQ1712" s="111"/>
      <c r="BR1712" s="111"/>
      <c r="BS1712" s="1030"/>
      <c r="BT1712" s="1030"/>
      <c r="BU1712" s="1030"/>
      <c r="BV1712" s="1030"/>
      <c r="BW1712" s="1030"/>
      <c r="BX1712" s="1030"/>
      <c r="BY1712" s="1088"/>
      <c r="CA1712" s="365" t="b">
        <f t="shared" si="762"/>
        <v>0</v>
      </c>
      <c r="CB1712" s="365" t="b">
        <f t="shared" si="763"/>
        <v>0</v>
      </c>
      <c r="CC1712" s="365" t="b">
        <f t="shared" si="764"/>
        <v>0</v>
      </c>
      <c r="CD1712" s="365" t="b">
        <f t="shared" si="765"/>
        <v>0</v>
      </c>
      <c r="CE1712" s="365">
        <f t="shared" si="766"/>
        <v>0</v>
      </c>
      <c r="CF1712" s="365" t="b">
        <f t="shared" si="767"/>
        <v>0</v>
      </c>
      <c r="CG1712" s="365" t="b">
        <f t="shared" si="768"/>
        <v>0</v>
      </c>
      <c r="CH1712" s="365" t="b">
        <f t="shared" si="769"/>
        <v>0</v>
      </c>
      <c r="CI1712" s="72" t="b">
        <f t="shared" si="770"/>
        <v>0</v>
      </c>
      <c r="CJ1712" s="72" t="b">
        <f t="shared" si="771"/>
        <v>0</v>
      </c>
      <c r="CK1712" s="72" t="b">
        <f t="shared" si="772"/>
        <v>0</v>
      </c>
      <c r="CL1712" s="72">
        <f t="shared" si="773"/>
        <v>0</v>
      </c>
      <c r="CM1712" s="72">
        <f t="shared" si="774"/>
        <v>0</v>
      </c>
      <c r="CN1712" s="72" t="b">
        <f t="shared" si="775"/>
        <v>0</v>
      </c>
      <c r="CP1712" s="13">
        <f t="shared" si="776"/>
        <v>0</v>
      </c>
      <c r="CQ1712" s="13" t="b">
        <f t="shared" si="777"/>
        <v>0</v>
      </c>
      <c r="CR1712" s="13" t="b">
        <f t="shared" si="778"/>
        <v>0</v>
      </c>
      <c r="CS1712" s="13" t="b">
        <f t="shared" si="784"/>
        <v>0</v>
      </c>
      <c r="CT1712" s="13" t="b">
        <f t="shared" si="783"/>
        <v>0</v>
      </c>
      <c r="CU1712" s="13" t="b">
        <f t="shared" si="785"/>
        <v>0</v>
      </c>
      <c r="CV1712" s="13" t="b">
        <f t="shared" si="779"/>
        <v>0</v>
      </c>
      <c r="CW1712" s="13" t="b">
        <f t="shared" si="780"/>
        <v>0</v>
      </c>
      <c r="CX1712" s="13" t="b">
        <f t="shared" si="781"/>
        <v>0</v>
      </c>
      <c r="CY1712" s="13" t="b">
        <f t="shared" si="782"/>
        <v>0</v>
      </c>
    </row>
    <row r="1713" spans="1:103" ht="15" thickBot="1">
      <c r="A1713" s="931">
        <v>343</v>
      </c>
      <c r="B1713" s="1038" t="s">
        <v>223</v>
      </c>
      <c r="C1713" s="1038"/>
      <c r="D1713" s="1038" t="s">
        <v>1</v>
      </c>
      <c r="E1713" s="1038" t="s">
        <v>5</v>
      </c>
      <c r="F1713" s="1038"/>
      <c r="G1713" s="1038"/>
      <c r="H1713" s="1038"/>
      <c r="I1713" s="1038" t="s">
        <v>11</v>
      </c>
      <c r="J1713" s="1038"/>
      <c r="K1713" s="1038">
        <v>2</v>
      </c>
      <c r="L1713" s="1038" t="s">
        <v>16</v>
      </c>
      <c r="M1713" s="1038"/>
      <c r="N1713" s="1038" t="s">
        <v>16</v>
      </c>
      <c r="O1713" s="1038"/>
      <c r="P1713" s="1038" t="s">
        <v>16</v>
      </c>
      <c r="Q1713" s="940">
        <f>IF(I1713="&lt;1966",'lista, wskaźniki'!$G$4,IF(I1713="1967-1985",'lista, wskaźniki'!$G$5,IF(I1713="1986-1992",'lista, wskaźniki'!$G$6,IF(I1713="1993-1996",'lista, wskaźniki'!$G$7,IF(I1713="&gt;1997",'lista, wskaźniki'!$G$8,IF(I1713=0,'lista, wskaźniki'!$G$4))))))</f>
        <v>250</v>
      </c>
      <c r="R1713" s="1038" t="s">
        <v>21</v>
      </c>
      <c r="S1713" s="1038" t="s">
        <v>27</v>
      </c>
      <c r="T1713" s="1038">
        <v>16</v>
      </c>
      <c r="U1713" s="1038">
        <v>2000</v>
      </c>
      <c r="V1713" s="1038"/>
      <c r="W1713" s="20" t="s">
        <v>36</v>
      </c>
      <c r="X1713" s="107" t="s">
        <v>39</v>
      </c>
      <c r="Y1713" s="107" t="s">
        <v>42</v>
      </c>
      <c r="Z1713" s="107"/>
      <c r="AA1713" s="107" t="s">
        <v>35</v>
      </c>
      <c r="AB1713" s="108"/>
      <c r="AC1713" s="108"/>
      <c r="AD1713" s="107"/>
      <c r="AE1713" s="1038">
        <v>12</v>
      </c>
      <c r="AF1713" s="334">
        <f t="shared" si="757"/>
        <v>0</v>
      </c>
      <c r="AG1713" s="272">
        <f>IF(R1713="kompletna",Q1713*J1713*0.0036*'lista, wskaźniki'!$F$13, IF(R1713="częściowa",Q1713*J1713*0.0036*'lista, wskaźniki'!$F$14, IF(R1713="brak",Q1713*J1713*0.0036*'lista, wskaźniki'!$F$15,)))</f>
        <v>0</v>
      </c>
      <c r="AH1713" s="334">
        <f>IF(Y1713="inne",K1713*'lista, wskaźniki'!$E$35,IF(Y1713="to samo źródło",0,IF(Y1713=0,0)))</f>
        <v>0</v>
      </c>
      <c r="AI1713" s="334" t="b">
        <f>IF(AA1713="gaz z sieci",AC1713*'lista, wskaźniki'!$D$21)</f>
        <v>0</v>
      </c>
      <c r="AJ1713" s="272">
        <f>IF(AA1713="węgiel",AB1713*'lista, wskaźniki'!$D$20, IF('Sektor mieszkaniowy'!AA1713="drewno",'Sektor mieszkaniowy'!AB1713*'lista, wskaźniki'!$D$22,IF('Sektor mieszkaniowy'!AA1713="pellet",AB1713*'lista, wskaźniki'!$D$23,IF('Sektor mieszkaniowy'!AA1713="gaz z sieci",AB1713*'lista, wskaźniki'!$D$21,IF('Sektor mieszkaniowy'!AA1713="olej opałowy",'Sektor mieszkaniowy'!AB1713*'lista, wskaźniki'!$D$24)))))</f>
        <v>0</v>
      </c>
      <c r="AK1713" s="1041">
        <f>AL1713/'lista, wskaźniki'!$A$127</f>
        <v>1.8461538461538463</v>
      </c>
      <c r="AL1713" s="1038">
        <v>1200</v>
      </c>
      <c r="AM1713" s="20">
        <f>IF(AA1713="węgiel",AF1713*1/3.6*'lista, wskaźniki'!$F$20,IF(AA1713="drewno",AF1713*1/3.6*'lista, wskaźniki'!$F$22,IF(AA1713="pellet",AF1713*1/3.6*'lista, wskaźniki'!$F$23,IF(AA1713="gaz z sieci",AF1713*1/3.6*'lista, wskaźniki'!$F$21,IF(AA1713="olej opałowy",AF1713*1/3.6*'lista, wskaźniki'!$F$24,0)))))</f>
        <v>0</v>
      </c>
      <c r="AN1713" s="20">
        <f>IF(AA1713="węgiel",AF1713*'lista, wskaźniki'!$E$42,IF(AA1713="drewno",AF1713*'lista, wskaźniki'!$G$42,IF(AA1713="pellet",AF1713*'lista, wskaźniki'!$H$42,IF(AA1713="gaz z sieci",AF1713*'lista, wskaźniki'!$F$42,IF(AA1713="olej opałowy",AF1713*'lista, wskaźniki'!$I$42,0)))))</f>
        <v>0</v>
      </c>
      <c r="AO1713" s="20">
        <f>IF(AA1713="węgiel",AF1713*'lista, wskaźniki'!$E$43,IF(AA1713="drewno",AF1713*'lista, wskaźniki'!$G$43,IF(AA1713="pellet",AF1713*'lista, wskaźniki'!$H$43,IF(AA1713="gaz z sieci",AF1713*'lista, wskaźniki'!$F$43,IF(AA1713="olej opałowy",AF1713*'lista, wskaźniki'!$I$43,0)))))</f>
        <v>0</v>
      </c>
      <c r="AP1713" s="20">
        <f>IF(AA1713="węgiel",AF1713*'lista, wskaźniki'!$E$44,IF(AA1713="drewno",AF1713*'lista, wskaźniki'!$G$44,IF(AA1713="pellet",AF1713*'lista, wskaźniki'!$H$44,IF(AA1713="gaz z sieci",AF1713*'lista, wskaźniki'!$F$44,IF(AA1713="olej opałowy",AF1713*'lista, wskaźniki'!$I$44,0)))))</f>
        <v>0</v>
      </c>
      <c r="AQ1713" s="20" t="b">
        <f>IF(Z1713="gaz",AH1713*1/3.6*'lista, wskaźniki'!$F$21,IF(Z1713="energia elektryczna",AH1713*1/3.6*'lista, wskaźniki'!$F$26))</f>
        <v>0</v>
      </c>
      <c r="AR1713" s="20" t="b">
        <f>IF(Z1713="gaz",AH1713*'lista, wskaźniki'!$F$42,IF(Z1713="energia elektryczna",AH1713*0))</f>
        <v>0</v>
      </c>
      <c r="AS1713" s="20" t="b">
        <f>IF(Z1713="gaz",AH1713*'lista, wskaźniki'!$F$43,IF(Z1713="energia elektryczna",AH1713*0))</f>
        <v>0</v>
      </c>
      <c r="AT1713" s="20" t="b">
        <f>IF(Z1713="gaz",AH1713*'lista, wskaźniki'!$F$44,IF(Z1713="energia elektryczna",AH1713*0))</f>
        <v>0</v>
      </c>
      <c r="AU1713" s="20">
        <f>AI1713*1/3.6*'lista, wskaźniki'!$F$21</f>
        <v>0</v>
      </c>
      <c r="AV1713" s="20">
        <f>AI1713*'lista, wskaźniki'!$F$42</f>
        <v>0</v>
      </c>
      <c r="AW1713" s="20">
        <f>AI1713*'lista, wskaźniki'!$F$43</f>
        <v>0</v>
      </c>
      <c r="AX1713" s="20">
        <f>AI1713*'lista, wskaźniki'!$F$44</f>
        <v>0</v>
      </c>
      <c r="AY1713" s="20">
        <f>AK1713*'lista, wskaźniki'!$F$26</f>
        <v>1.6430769230769231</v>
      </c>
      <c r="AZ1713" s="20">
        <f t="shared" si="758"/>
        <v>1.6430769230769231</v>
      </c>
      <c r="BA1713" s="20">
        <f t="shared" si="759"/>
        <v>0</v>
      </c>
      <c r="BB1713" s="20">
        <f t="shared" si="760"/>
        <v>0</v>
      </c>
      <c r="BC1713" s="20">
        <f t="shared" si="761"/>
        <v>0</v>
      </c>
      <c r="BD1713" s="1038" t="s">
        <v>17</v>
      </c>
      <c r="BE1713" s="1038" t="s">
        <v>17</v>
      </c>
      <c r="BF1713" s="1038" t="s">
        <v>17</v>
      </c>
      <c r="BG1713" s="1038" t="s">
        <v>17</v>
      </c>
      <c r="BH1713" s="107"/>
      <c r="BI1713" s="1038" t="s">
        <v>16</v>
      </c>
      <c r="BJ1713" s="107" t="s">
        <v>52</v>
      </c>
      <c r="BK1713" s="1038" t="s">
        <v>17</v>
      </c>
      <c r="BL1713" s="107"/>
      <c r="BM1713" s="107"/>
      <c r="BN1713" s="107"/>
      <c r="BO1713" s="107" t="s">
        <v>57</v>
      </c>
      <c r="BP1713" s="107" t="s">
        <v>53</v>
      </c>
      <c r="BQ1713" s="107" t="s">
        <v>120</v>
      </c>
      <c r="BR1713" s="107">
        <v>2</v>
      </c>
      <c r="BS1713" s="1028">
        <v>11000</v>
      </c>
      <c r="BT1713" s="1028">
        <v>110</v>
      </c>
      <c r="BU1713" s="1028"/>
      <c r="BV1713" s="1028"/>
      <c r="BW1713" s="1028">
        <v>500</v>
      </c>
      <c r="BX1713" s="1028"/>
      <c r="BY1713" s="1086"/>
      <c r="CA1713" s="365">
        <f t="shared" si="762"/>
        <v>0</v>
      </c>
      <c r="CB1713" s="365" t="b">
        <f t="shared" si="763"/>
        <v>0</v>
      </c>
      <c r="CC1713" s="365" t="b">
        <f t="shared" si="764"/>
        <v>0</v>
      </c>
      <c r="CD1713" s="365" t="b">
        <f t="shared" si="765"/>
        <v>0</v>
      </c>
      <c r="CE1713" s="365" t="b">
        <f t="shared" si="766"/>
        <v>0</v>
      </c>
      <c r="CF1713" s="365" t="b">
        <f t="shared" si="767"/>
        <v>0</v>
      </c>
      <c r="CG1713" s="365" t="b">
        <f t="shared" si="768"/>
        <v>0</v>
      </c>
      <c r="CH1713" s="365" t="b">
        <f t="shared" si="769"/>
        <v>0</v>
      </c>
      <c r="CI1713" s="72">
        <f t="shared" si="770"/>
        <v>0</v>
      </c>
      <c r="CJ1713" s="72" t="b">
        <f t="shared" si="771"/>
        <v>0</v>
      </c>
      <c r="CK1713" s="72" t="b">
        <f t="shared" si="772"/>
        <v>0</v>
      </c>
      <c r="CL1713" s="72">
        <f t="shared" si="773"/>
        <v>0</v>
      </c>
      <c r="CM1713" s="72" t="b">
        <f t="shared" si="774"/>
        <v>0</v>
      </c>
      <c r="CN1713" s="72" t="b">
        <f t="shared" si="775"/>
        <v>0</v>
      </c>
      <c r="CP1713" s="13" t="b">
        <f t="shared" si="776"/>
        <v>0</v>
      </c>
      <c r="CQ1713" s="13" t="b">
        <f t="shared" si="777"/>
        <v>0</v>
      </c>
      <c r="CR1713" s="13">
        <f t="shared" si="778"/>
        <v>0</v>
      </c>
      <c r="CS1713" s="13">
        <f t="shared" si="784"/>
        <v>0</v>
      </c>
      <c r="CT1713" s="13" t="b">
        <f t="shared" si="783"/>
        <v>0</v>
      </c>
      <c r="CU1713" s="13" t="b">
        <f t="shared" si="785"/>
        <v>0</v>
      </c>
      <c r="CV1713" s="13" t="b">
        <f t="shared" si="779"/>
        <v>0</v>
      </c>
      <c r="CW1713" s="13" t="b">
        <f t="shared" si="780"/>
        <v>0</v>
      </c>
      <c r="CX1713" s="13" t="b">
        <f t="shared" si="781"/>
        <v>0</v>
      </c>
      <c r="CY1713" s="13" t="b">
        <f t="shared" si="782"/>
        <v>0</v>
      </c>
    </row>
    <row r="1714" spans="1:103" ht="15" thickBot="1">
      <c r="A1714" s="932"/>
      <c r="B1714" s="1039"/>
      <c r="C1714" s="1039"/>
      <c r="D1714" s="1039"/>
      <c r="E1714" s="1039"/>
      <c r="F1714" s="1039"/>
      <c r="G1714" s="1039"/>
      <c r="H1714" s="1039"/>
      <c r="I1714" s="1039"/>
      <c r="J1714" s="1039"/>
      <c r="K1714" s="1039"/>
      <c r="L1714" s="1039"/>
      <c r="M1714" s="1039"/>
      <c r="N1714" s="1039"/>
      <c r="O1714" s="1039"/>
      <c r="P1714" s="1039"/>
      <c r="Q1714" s="941"/>
      <c r="R1714" s="1039"/>
      <c r="S1714" s="1039"/>
      <c r="T1714" s="1039"/>
      <c r="U1714" s="1039"/>
      <c r="V1714" s="1039"/>
      <c r="W1714" s="109"/>
      <c r="X1714" s="109"/>
      <c r="Y1714" s="109"/>
      <c r="Z1714" s="109"/>
      <c r="AA1714" s="109" t="s">
        <v>36</v>
      </c>
      <c r="AB1714" s="110">
        <f>ROUND(AD1714/'lista, wskaźniki'!$A$133,0)</f>
        <v>5</v>
      </c>
      <c r="AC1714" s="110"/>
      <c r="AD1714" s="109">
        <v>1500</v>
      </c>
      <c r="AE1714" s="1039"/>
      <c r="AF1714" s="334">
        <f t="shared" si="757"/>
        <v>78</v>
      </c>
      <c r="AG1714" s="272">
        <f>IF(R1714="kompletna",Q1714*J1714*0.0036*'lista, wskaźniki'!$F$13, IF(R1714="częściowa",Q1714*J1714*0.0036*'lista, wskaźniki'!$F$14, IF(R1714="brak",Q1714*J1714*0.0036*'lista, wskaźniki'!$F$15,)))</f>
        <v>0</v>
      </c>
      <c r="AH1714" s="334">
        <f>IF(Y1714="inne",K1714*'lista, wskaźniki'!$E$35,IF(Y1714="to samo źródło",0,IF(Y1714=0,0)))</f>
        <v>0</v>
      </c>
      <c r="AI1714" s="334" t="b">
        <f>IF(AA1714="gaz z sieci",AC1714*'lista, wskaźniki'!$D$21)</f>
        <v>0</v>
      </c>
      <c r="AJ1714" s="272">
        <f>IF(AA1714="węgiel",AB1714*'lista, wskaźniki'!$D$20, IF('Sektor mieszkaniowy'!AA1714="drewno",'Sektor mieszkaniowy'!AB1714*'lista, wskaźniki'!$D$22,IF('Sektor mieszkaniowy'!AA1714="pellet",AB1714*'lista, wskaźniki'!$D$23,IF('Sektor mieszkaniowy'!AA1714="gaz z sieci",AB1714*'lista, wskaźniki'!$D$21,IF('Sektor mieszkaniowy'!AA1714="olej opałowy",'Sektor mieszkaniowy'!AB1714*'lista, wskaźniki'!$D$24)))))</f>
        <v>78</v>
      </c>
      <c r="AK1714" s="1042"/>
      <c r="AL1714" s="1039"/>
      <c r="AM1714" s="20">
        <f>IF(AA1714="węgiel",AF1714*1/3.6*'lista, wskaźniki'!$F$20,IF(AA1714="drewno",AF1714*1/3.6*'lista, wskaźniki'!$F$22,IF(AA1714="pellet",AF1714*1/3.6*'lista, wskaźniki'!$F$23,IF(AA1714="gaz z sieci",AF1714*1/3.6*'lista, wskaźniki'!$F$21,IF(AA1714="olej opałowy",AF1714*1/3.6*'lista, wskaźniki'!$F$24,0)))))</f>
        <v>0</v>
      </c>
      <c r="AN1714" s="20">
        <f>IF(AA1714="węgiel",AF1714*'lista, wskaźniki'!$E$42,IF(AA1714="drewno",AF1714*'lista, wskaźniki'!$G$42,IF(AA1714="pellet",AF1714*'lista, wskaźniki'!$H$42,IF(AA1714="gaz z sieci",AF1714*'lista, wskaźniki'!$F$42,IF(AA1714="olej opałowy",AF1714*'lista, wskaźniki'!$I$42,0)))))</f>
        <v>6.318E-2</v>
      </c>
      <c r="AO1714" s="20">
        <f>IF(AA1714="węgiel",AF1714*'lista, wskaźniki'!$E$43,IF(AA1714="drewno",AF1714*'lista, wskaźniki'!$G$43,IF(AA1714="pellet",AF1714*'lista, wskaźniki'!$H$43,IF(AA1714="gaz z sieci",AF1714*'lista, wskaźniki'!$F$43,IF(AA1714="olej opałowy",AF1714*'lista, wskaźniki'!$I$43,0)))))</f>
        <v>6.318E-2</v>
      </c>
      <c r="AP1714" s="20">
        <f>IF(AA1714="węgiel",AF1714*'lista, wskaźniki'!$E$44,IF(AA1714="drewno",AF1714*'lista, wskaźniki'!$G$44,IF(AA1714="pellet",AF1714*'lista, wskaźniki'!$H$44,IF(AA1714="gaz z sieci",AF1714*'lista, wskaźniki'!$F$44,IF(AA1714="olej opałowy",AF1714*'lista, wskaźniki'!$I$44,0)))))</f>
        <v>1.95E-5</v>
      </c>
      <c r="AQ1714" s="20" t="b">
        <f>IF(Z1714="gaz",AH1714*1/3.6*'lista, wskaźniki'!$F$21,IF(Z1714="energia elektryczna",AH1714*1/3.6*'lista, wskaźniki'!$F$26))</f>
        <v>0</v>
      </c>
      <c r="AR1714" s="20" t="b">
        <f>IF(Z1714="gaz",AH1714*'lista, wskaźniki'!$F$42,IF(Z1714="energia elektryczna",AH1714*0))</f>
        <v>0</v>
      </c>
      <c r="AS1714" s="20" t="b">
        <f>IF(Z1714="gaz",AH1714*'lista, wskaźniki'!$F$43,IF(Z1714="energia elektryczna",AH1714*0))</f>
        <v>0</v>
      </c>
      <c r="AT1714" s="20" t="b">
        <f>IF(Z1714="gaz",AH1714*'lista, wskaźniki'!$F$44,IF(Z1714="energia elektryczna",AH1714*0))</f>
        <v>0</v>
      </c>
      <c r="AU1714" s="20">
        <f>AI1714*1/3.6*'lista, wskaźniki'!$F$21</f>
        <v>0</v>
      </c>
      <c r="AV1714" s="20">
        <f>AI1714*'lista, wskaźniki'!$F$42</f>
        <v>0</v>
      </c>
      <c r="AW1714" s="20">
        <f>AI1714*'lista, wskaźniki'!$F$43</f>
        <v>0</v>
      </c>
      <c r="AX1714" s="20">
        <f>AI1714*'lista, wskaźniki'!$F$44</f>
        <v>0</v>
      </c>
      <c r="AY1714" s="20">
        <f>AK1714*'lista, wskaźniki'!$F$26</f>
        <v>0</v>
      </c>
      <c r="AZ1714" s="20">
        <f t="shared" si="758"/>
        <v>0</v>
      </c>
      <c r="BA1714" s="20">
        <f t="shared" si="759"/>
        <v>6.318E-2</v>
      </c>
      <c r="BB1714" s="20">
        <f t="shared" si="760"/>
        <v>6.318E-2</v>
      </c>
      <c r="BC1714" s="20">
        <f t="shared" si="761"/>
        <v>1.95E-5</v>
      </c>
      <c r="BD1714" s="1039"/>
      <c r="BE1714" s="1039"/>
      <c r="BF1714" s="1039"/>
      <c r="BG1714" s="1039"/>
      <c r="BH1714" s="109"/>
      <c r="BI1714" s="1039"/>
      <c r="BJ1714" s="109"/>
      <c r="BK1714" s="1039"/>
      <c r="BL1714" s="109"/>
      <c r="BM1714" s="109"/>
      <c r="BN1714" s="109"/>
      <c r="BO1714" s="109"/>
      <c r="BP1714" s="109"/>
      <c r="BQ1714" s="109"/>
      <c r="BR1714" s="109"/>
      <c r="BS1714" s="1029"/>
      <c r="BT1714" s="1029"/>
      <c r="BU1714" s="1029"/>
      <c r="BV1714" s="1029"/>
      <c r="BW1714" s="1029"/>
      <c r="BX1714" s="1029"/>
      <c r="BY1714" s="1087"/>
      <c r="CA1714" s="365" t="b">
        <f t="shared" si="762"/>
        <v>0</v>
      </c>
      <c r="CB1714" s="365">
        <f t="shared" si="763"/>
        <v>78</v>
      </c>
      <c r="CC1714" s="365" t="b">
        <f t="shared" si="764"/>
        <v>0</v>
      </c>
      <c r="CD1714" s="365" t="b">
        <f t="shared" si="765"/>
        <v>0</v>
      </c>
      <c r="CE1714" s="365" t="b">
        <f t="shared" si="766"/>
        <v>0</v>
      </c>
      <c r="CF1714" s="365" t="b">
        <f t="shared" si="767"/>
        <v>0</v>
      </c>
      <c r="CG1714" s="365" t="b">
        <f t="shared" si="768"/>
        <v>0</v>
      </c>
      <c r="CH1714" s="365" t="b">
        <f t="shared" si="769"/>
        <v>0</v>
      </c>
      <c r="CI1714" s="72" t="b">
        <f t="shared" si="770"/>
        <v>0</v>
      </c>
      <c r="CJ1714" s="72">
        <f t="shared" si="771"/>
        <v>78</v>
      </c>
      <c r="CK1714" s="72" t="b">
        <f t="shared" si="772"/>
        <v>0</v>
      </c>
      <c r="CL1714" s="72">
        <f t="shared" si="773"/>
        <v>0</v>
      </c>
      <c r="CM1714" s="72" t="b">
        <f t="shared" si="774"/>
        <v>0</v>
      </c>
      <c r="CN1714" s="72" t="b">
        <f t="shared" si="775"/>
        <v>0</v>
      </c>
      <c r="CP1714" s="13">
        <f t="shared" si="776"/>
        <v>0</v>
      </c>
      <c r="CQ1714" s="13" t="b">
        <f t="shared" si="777"/>
        <v>0</v>
      </c>
      <c r="CR1714" s="13" t="b">
        <f t="shared" si="778"/>
        <v>0</v>
      </c>
      <c r="CS1714" s="13" t="b">
        <f t="shared" si="784"/>
        <v>0</v>
      </c>
      <c r="CT1714" s="13" t="b">
        <f t="shared" si="783"/>
        <v>0</v>
      </c>
      <c r="CU1714" s="13" t="b">
        <f t="shared" si="785"/>
        <v>0</v>
      </c>
      <c r="CV1714" s="13" t="b">
        <f t="shared" si="779"/>
        <v>0</v>
      </c>
      <c r="CW1714" s="13" t="b">
        <f t="shared" si="780"/>
        <v>0</v>
      </c>
      <c r="CX1714" s="13" t="b">
        <f t="shared" si="781"/>
        <v>0</v>
      </c>
      <c r="CY1714" s="13" t="b">
        <f t="shared" si="782"/>
        <v>0</v>
      </c>
    </row>
    <row r="1715" spans="1:103" ht="15" thickBot="1">
      <c r="A1715" s="932"/>
      <c r="B1715" s="1039"/>
      <c r="C1715" s="1039"/>
      <c r="D1715" s="1039"/>
      <c r="E1715" s="1039"/>
      <c r="F1715" s="1039"/>
      <c r="G1715" s="1039"/>
      <c r="H1715" s="1039"/>
      <c r="I1715" s="1039"/>
      <c r="J1715" s="1039"/>
      <c r="K1715" s="1039"/>
      <c r="L1715" s="1039"/>
      <c r="M1715" s="1039"/>
      <c r="N1715" s="1039"/>
      <c r="O1715" s="1039"/>
      <c r="P1715" s="1039"/>
      <c r="Q1715" s="941"/>
      <c r="R1715" s="1039"/>
      <c r="S1715" s="1039"/>
      <c r="T1715" s="1039"/>
      <c r="U1715" s="1039"/>
      <c r="V1715" s="1039"/>
      <c r="W1715" s="109"/>
      <c r="X1715" s="109"/>
      <c r="Y1715" s="109"/>
      <c r="Z1715" s="109"/>
      <c r="AA1715" s="109" t="s">
        <v>50</v>
      </c>
      <c r="AB1715" s="110"/>
      <c r="AC1715" s="110"/>
      <c r="AD1715" s="109"/>
      <c r="AE1715" s="1039"/>
      <c r="AF1715" s="334">
        <f t="shared" si="757"/>
        <v>0</v>
      </c>
      <c r="AG1715" s="272">
        <f>IF(R1715="kompletna",Q1715*J1715*0.0036*'lista, wskaźniki'!$F$13, IF(R1715="częściowa",Q1715*J1715*0.0036*'lista, wskaźniki'!$F$14, IF(R1715="brak",Q1715*J1715*0.0036*'lista, wskaźniki'!$F$15,)))</f>
        <v>0</v>
      </c>
      <c r="AH1715" s="334">
        <f>IF(Y1715="inne",K1715*'lista, wskaźniki'!$E$35,IF(Y1715="to samo źródło",0,IF(Y1715=0,0)))</f>
        <v>0</v>
      </c>
      <c r="AI1715" s="334" t="b">
        <f>IF(AA1715="gaz z sieci",AC1715*'lista, wskaźniki'!$D$21)</f>
        <v>0</v>
      </c>
      <c r="AJ1715" s="272">
        <f>IF(AA1715="węgiel",AB1715*'lista, wskaźniki'!$D$20, IF('Sektor mieszkaniowy'!AA1715="drewno",'Sektor mieszkaniowy'!AB1715*'lista, wskaźniki'!$D$22,IF('Sektor mieszkaniowy'!AA1715="pellet",AB1715*'lista, wskaźniki'!$D$23,IF('Sektor mieszkaniowy'!AA1715="gaz z sieci",AB1715*'lista, wskaźniki'!$D$21,IF('Sektor mieszkaniowy'!AA1715="olej opałowy",'Sektor mieszkaniowy'!AB1715*'lista, wskaźniki'!$D$24)))))</f>
        <v>0</v>
      </c>
      <c r="AK1715" s="1042"/>
      <c r="AL1715" s="1039"/>
      <c r="AM1715" s="20">
        <f>IF(AA1715="węgiel",AF1715*1/3.6*'lista, wskaźniki'!$F$20,IF(AA1715="drewno",AF1715*1/3.6*'lista, wskaźniki'!$F$22,IF(AA1715="pellet",AF1715*1/3.6*'lista, wskaźniki'!$F$23,IF(AA1715="gaz z sieci",AF1715*1/3.6*'lista, wskaźniki'!$F$21,IF(AA1715="olej opałowy",AF1715*1/3.6*'lista, wskaźniki'!$F$24,0)))))</f>
        <v>0</v>
      </c>
      <c r="AN1715" s="20">
        <f>IF(AA1715="węgiel",AF1715*'lista, wskaźniki'!$E$42,IF(AA1715="drewno",AF1715*'lista, wskaźniki'!$G$42,IF(AA1715="pellet",AF1715*'lista, wskaźniki'!$H$42,IF(AA1715="gaz z sieci",AF1715*'lista, wskaźniki'!$F$42,IF(AA1715="olej opałowy",AF1715*'lista, wskaźniki'!$I$42,0)))))</f>
        <v>0</v>
      </c>
      <c r="AO1715" s="20">
        <f>IF(AA1715="węgiel",AF1715*'lista, wskaźniki'!$E$43,IF(AA1715="drewno",AF1715*'lista, wskaźniki'!$G$43,IF(AA1715="pellet",AF1715*'lista, wskaźniki'!$H$43,IF(AA1715="gaz z sieci",AF1715*'lista, wskaźniki'!$F$43,IF(AA1715="olej opałowy",AF1715*'lista, wskaźniki'!$I$43,0)))))</f>
        <v>0</v>
      </c>
      <c r="AP1715" s="20">
        <f>IF(AA1715="węgiel",AF1715*'lista, wskaźniki'!$E$44,IF(AA1715="drewno",AF1715*'lista, wskaźniki'!$G$44,IF(AA1715="pellet",AF1715*'lista, wskaźniki'!$H$44,IF(AA1715="gaz z sieci",AF1715*'lista, wskaźniki'!$F$44,IF(AA1715="olej opałowy",AF1715*'lista, wskaźniki'!$I$44,0)))))</f>
        <v>0</v>
      </c>
      <c r="AQ1715" s="20" t="b">
        <f>IF(Z1715="gaz",AH1715*1/3.6*'lista, wskaźniki'!$F$21,IF(Z1715="energia elektryczna",AH1715*1/3.6*'lista, wskaźniki'!$F$26))</f>
        <v>0</v>
      </c>
      <c r="AR1715" s="20" t="b">
        <f>IF(Z1715="gaz",AH1715*'lista, wskaźniki'!$F$42,IF(Z1715="energia elektryczna",AH1715*0))</f>
        <v>0</v>
      </c>
      <c r="AS1715" s="20" t="b">
        <f>IF(Z1715="gaz",AH1715*'lista, wskaźniki'!$F$43,IF(Z1715="energia elektryczna",AH1715*0))</f>
        <v>0</v>
      </c>
      <c r="AT1715" s="20" t="b">
        <f>IF(Z1715="gaz",AH1715*'lista, wskaźniki'!$F$44,IF(Z1715="energia elektryczna",AH1715*0))</f>
        <v>0</v>
      </c>
      <c r="AU1715" s="20">
        <f>AI1715*1/3.6*'lista, wskaźniki'!$F$21</f>
        <v>0</v>
      </c>
      <c r="AV1715" s="20">
        <f>AI1715*'lista, wskaźniki'!$F$42</f>
        <v>0</v>
      </c>
      <c r="AW1715" s="20">
        <f>AI1715*'lista, wskaźniki'!$F$43</f>
        <v>0</v>
      </c>
      <c r="AX1715" s="20">
        <f>AI1715*'lista, wskaźniki'!$F$44</f>
        <v>0</v>
      </c>
      <c r="AY1715" s="20">
        <f>AK1715*'lista, wskaźniki'!$F$26</f>
        <v>0</v>
      </c>
      <c r="AZ1715" s="20">
        <f t="shared" si="758"/>
        <v>0</v>
      </c>
      <c r="BA1715" s="20">
        <f t="shared" si="759"/>
        <v>0</v>
      </c>
      <c r="BB1715" s="20">
        <f t="shared" si="760"/>
        <v>0</v>
      </c>
      <c r="BC1715" s="20">
        <f t="shared" si="761"/>
        <v>0</v>
      </c>
      <c r="BD1715" s="1039"/>
      <c r="BE1715" s="1039"/>
      <c r="BF1715" s="1039"/>
      <c r="BG1715" s="1039"/>
      <c r="BH1715" s="109"/>
      <c r="BI1715" s="1039"/>
      <c r="BJ1715" s="109"/>
      <c r="BK1715" s="1039"/>
      <c r="BL1715" s="109"/>
      <c r="BM1715" s="109"/>
      <c r="BN1715" s="109"/>
      <c r="BO1715" s="109"/>
      <c r="BP1715" s="109"/>
      <c r="BQ1715" s="109"/>
      <c r="BR1715" s="109"/>
      <c r="BS1715" s="1029"/>
      <c r="BT1715" s="1029"/>
      <c r="BU1715" s="1029"/>
      <c r="BV1715" s="1029"/>
      <c r="BW1715" s="1029"/>
      <c r="BX1715" s="1029"/>
      <c r="BY1715" s="1087"/>
      <c r="CA1715" s="365" t="b">
        <f t="shared" si="762"/>
        <v>0</v>
      </c>
      <c r="CB1715" s="365" t="b">
        <f t="shared" si="763"/>
        <v>0</v>
      </c>
      <c r="CC1715" s="365">
        <f t="shared" si="764"/>
        <v>0</v>
      </c>
      <c r="CD1715" s="365" t="b">
        <f t="shared" si="765"/>
        <v>0</v>
      </c>
      <c r="CE1715" s="365" t="b">
        <f t="shared" si="766"/>
        <v>0</v>
      </c>
      <c r="CF1715" s="365" t="b">
        <f t="shared" si="767"/>
        <v>0</v>
      </c>
      <c r="CG1715" s="365" t="b">
        <f t="shared" si="768"/>
        <v>0</v>
      </c>
      <c r="CH1715" s="365" t="b">
        <f t="shared" si="769"/>
        <v>0</v>
      </c>
      <c r="CI1715" s="72" t="b">
        <f t="shared" si="770"/>
        <v>0</v>
      </c>
      <c r="CJ1715" s="72" t="b">
        <f t="shared" si="771"/>
        <v>0</v>
      </c>
      <c r="CK1715" s="72">
        <f t="shared" si="772"/>
        <v>0</v>
      </c>
      <c r="CL1715" s="72">
        <f t="shared" si="773"/>
        <v>0</v>
      </c>
      <c r="CM1715" s="72" t="b">
        <f t="shared" si="774"/>
        <v>0</v>
      </c>
      <c r="CN1715" s="72" t="b">
        <f t="shared" si="775"/>
        <v>0</v>
      </c>
      <c r="CP1715" s="13">
        <f t="shared" si="776"/>
        <v>0</v>
      </c>
      <c r="CQ1715" s="13" t="b">
        <f t="shared" si="777"/>
        <v>0</v>
      </c>
      <c r="CR1715" s="13" t="b">
        <f t="shared" si="778"/>
        <v>0</v>
      </c>
      <c r="CS1715" s="13" t="b">
        <f t="shared" si="784"/>
        <v>0</v>
      </c>
      <c r="CT1715" s="13" t="b">
        <f t="shared" si="783"/>
        <v>0</v>
      </c>
      <c r="CU1715" s="13" t="b">
        <f t="shared" si="785"/>
        <v>0</v>
      </c>
      <c r="CV1715" s="13" t="b">
        <f t="shared" si="779"/>
        <v>0</v>
      </c>
      <c r="CW1715" s="13" t="b">
        <f t="shared" si="780"/>
        <v>0</v>
      </c>
      <c r="CX1715" s="13" t="b">
        <f t="shared" si="781"/>
        <v>0</v>
      </c>
      <c r="CY1715" s="13" t="b">
        <f t="shared" si="782"/>
        <v>0</v>
      </c>
    </row>
    <row r="1716" spans="1:103" ht="15" thickBot="1">
      <c r="A1716" s="932"/>
      <c r="B1716" s="1039"/>
      <c r="C1716" s="1039"/>
      <c r="D1716" s="1039"/>
      <c r="E1716" s="1039"/>
      <c r="F1716" s="1039"/>
      <c r="G1716" s="1039"/>
      <c r="H1716" s="1039"/>
      <c r="I1716" s="1039"/>
      <c r="J1716" s="1039"/>
      <c r="K1716" s="1039"/>
      <c r="L1716" s="1039"/>
      <c r="M1716" s="1039"/>
      <c r="N1716" s="1039"/>
      <c r="O1716" s="1039"/>
      <c r="P1716" s="1039"/>
      <c r="Q1716" s="941"/>
      <c r="R1716" s="1039"/>
      <c r="S1716" s="1039"/>
      <c r="T1716" s="1039"/>
      <c r="U1716" s="1039"/>
      <c r="V1716" s="1039"/>
      <c r="W1716" s="109"/>
      <c r="X1716" s="109"/>
      <c r="Y1716" s="109"/>
      <c r="Z1716" s="109"/>
      <c r="AA1716" s="109" t="s">
        <v>38</v>
      </c>
      <c r="AB1716" s="110"/>
      <c r="AC1716" s="110"/>
      <c r="AD1716" s="109"/>
      <c r="AE1716" s="1039"/>
      <c r="AF1716" s="334">
        <f t="shared" si="757"/>
        <v>0</v>
      </c>
      <c r="AG1716" s="272">
        <f>IF(R1716="kompletna",Q1716*J1716*0.0036*'lista, wskaźniki'!$F$13, IF(R1716="częściowa",Q1716*J1716*0.0036*'lista, wskaźniki'!$F$14, IF(R1716="brak",Q1716*J1716*0.0036*'lista, wskaźniki'!$F$15,)))</f>
        <v>0</v>
      </c>
      <c r="AH1716" s="334">
        <f>IF(Y1716="inne",K1716*'lista, wskaźniki'!$E$35,IF(Y1716="to samo źródło",0,IF(Y1716=0,0)))</f>
        <v>0</v>
      </c>
      <c r="AI1716" s="334">
        <f>IF(AA1716="gaz z sieci",AC1716*'lista, wskaźniki'!$D$21)</f>
        <v>0</v>
      </c>
      <c r="AJ1716" s="272">
        <f>IF(AA1716="węgiel",AB1716*'lista, wskaźniki'!$D$20, IF('Sektor mieszkaniowy'!AA1716="drewno",'Sektor mieszkaniowy'!AB1716*'lista, wskaźniki'!$D$22,IF('Sektor mieszkaniowy'!AA1716="pellet",AB1716*'lista, wskaźniki'!$D$23,IF('Sektor mieszkaniowy'!AA1716="gaz z sieci",AB1716*'lista, wskaźniki'!$D$21,IF('Sektor mieszkaniowy'!AA1716="olej opałowy",'Sektor mieszkaniowy'!AB1716*'lista, wskaźniki'!$D$24)))))</f>
        <v>0</v>
      </c>
      <c r="AK1716" s="1042"/>
      <c r="AL1716" s="1039"/>
      <c r="AM1716" s="20">
        <f>IF(AA1716="węgiel",AF1716*1/3.6*'lista, wskaźniki'!$F$20,IF(AA1716="drewno",AF1716*1/3.6*'lista, wskaźniki'!$F$22,IF(AA1716="pellet",AF1716*1/3.6*'lista, wskaźniki'!$F$23,IF(AA1716="gaz z sieci",AF1716*1/3.6*'lista, wskaźniki'!$F$21,IF(AA1716="olej opałowy",AF1716*1/3.6*'lista, wskaźniki'!$F$24,0)))))</f>
        <v>0</v>
      </c>
      <c r="AN1716" s="20">
        <f>IF(AA1716="węgiel",AF1716*'lista, wskaźniki'!$E$42,IF(AA1716="drewno",AF1716*'lista, wskaźniki'!$G$42,IF(AA1716="pellet",AF1716*'lista, wskaźniki'!$H$42,IF(AA1716="gaz z sieci",AF1716*'lista, wskaźniki'!$F$42,IF(AA1716="olej opałowy",AF1716*'lista, wskaźniki'!$I$42,0)))))</f>
        <v>0</v>
      </c>
      <c r="AO1716" s="20">
        <f>IF(AA1716="węgiel",AF1716*'lista, wskaźniki'!$E$43,IF(AA1716="drewno",AF1716*'lista, wskaźniki'!$G$43,IF(AA1716="pellet",AF1716*'lista, wskaźniki'!$H$43,IF(AA1716="gaz z sieci",AF1716*'lista, wskaźniki'!$F$43,IF(AA1716="olej opałowy",AF1716*'lista, wskaźniki'!$I$43,0)))))</f>
        <v>0</v>
      </c>
      <c r="AP1716" s="20">
        <f>IF(AA1716="węgiel",AF1716*'lista, wskaźniki'!$E$44,IF(AA1716="drewno",AF1716*'lista, wskaźniki'!$G$44,IF(AA1716="pellet",AF1716*'lista, wskaźniki'!$H$44,IF(AA1716="gaz z sieci",AF1716*'lista, wskaźniki'!$F$44,IF(AA1716="olej opałowy",AF1716*'lista, wskaźniki'!$I$44,0)))))</f>
        <v>0</v>
      </c>
      <c r="AQ1716" s="20" t="b">
        <f>IF(Z1716="gaz",AH1716*1/3.6*'lista, wskaźniki'!$F$21,IF(Z1716="energia elektryczna",AH1716*1/3.6*'lista, wskaźniki'!$F$26))</f>
        <v>0</v>
      </c>
      <c r="AR1716" s="20" t="b">
        <f>IF(Z1716="gaz",AH1716*'lista, wskaźniki'!$F$42,IF(Z1716="energia elektryczna",AH1716*0))</f>
        <v>0</v>
      </c>
      <c r="AS1716" s="20" t="b">
        <f>IF(Z1716="gaz",AH1716*'lista, wskaźniki'!$F$43,IF(Z1716="energia elektryczna",AH1716*0))</f>
        <v>0</v>
      </c>
      <c r="AT1716" s="20" t="b">
        <f>IF(Z1716="gaz",AH1716*'lista, wskaźniki'!$F$44,IF(Z1716="energia elektryczna",AH1716*0))</f>
        <v>0</v>
      </c>
      <c r="AU1716" s="20">
        <f>AI1716*1/3.6*'lista, wskaźniki'!$F$21</f>
        <v>0</v>
      </c>
      <c r="AV1716" s="20">
        <f>AI1716*'lista, wskaźniki'!$F$42</f>
        <v>0</v>
      </c>
      <c r="AW1716" s="20">
        <f>AI1716*'lista, wskaźniki'!$F$43</f>
        <v>0</v>
      </c>
      <c r="AX1716" s="20">
        <f>AI1716*'lista, wskaźniki'!$F$44</f>
        <v>0</v>
      </c>
      <c r="AY1716" s="20">
        <f>AK1716*'lista, wskaźniki'!$F$26</f>
        <v>0</v>
      </c>
      <c r="AZ1716" s="20">
        <f t="shared" si="758"/>
        <v>0</v>
      </c>
      <c r="BA1716" s="20">
        <f t="shared" si="759"/>
        <v>0</v>
      </c>
      <c r="BB1716" s="20">
        <f t="shared" si="760"/>
        <v>0</v>
      </c>
      <c r="BC1716" s="20">
        <f t="shared" si="761"/>
        <v>0</v>
      </c>
      <c r="BD1716" s="1039"/>
      <c r="BE1716" s="1039"/>
      <c r="BF1716" s="1039"/>
      <c r="BG1716" s="1039"/>
      <c r="BH1716" s="109"/>
      <c r="BI1716" s="1039"/>
      <c r="BJ1716" s="109"/>
      <c r="BK1716" s="1039"/>
      <c r="BL1716" s="109"/>
      <c r="BM1716" s="109"/>
      <c r="BN1716" s="109"/>
      <c r="BO1716" s="109"/>
      <c r="BP1716" s="109"/>
      <c r="BQ1716" s="109"/>
      <c r="BR1716" s="109"/>
      <c r="BS1716" s="1029"/>
      <c r="BT1716" s="1029"/>
      <c r="BU1716" s="1029"/>
      <c r="BV1716" s="1029"/>
      <c r="BW1716" s="1029"/>
      <c r="BX1716" s="1029"/>
      <c r="BY1716" s="1087"/>
      <c r="CA1716" s="365" t="b">
        <f t="shared" si="762"/>
        <v>0</v>
      </c>
      <c r="CB1716" s="365" t="b">
        <f t="shared" si="763"/>
        <v>0</v>
      </c>
      <c r="CC1716" s="365" t="b">
        <f t="shared" si="764"/>
        <v>0</v>
      </c>
      <c r="CD1716" s="365">
        <f t="shared" si="765"/>
        <v>0</v>
      </c>
      <c r="CE1716" s="365" t="b">
        <f t="shared" si="766"/>
        <v>0</v>
      </c>
      <c r="CF1716" s="365" t="b">
        <f t="shared" si="767"/>
        <v>0</v>
      </c>
      <c r="CG1716" s="365" t="b">
        <f t="shared" si="768"/>
        <v>0</v>
      </c>
      <c r="CH1716" s="365">
        <f t="shared" si="769"/>
        <v>0</v>
      </c>
      <c r="CI1716" s="72" t="b">
        <f t="shared" si="770"/>
        <v>0</v>
      </c>
      <c r="CJ1716" s="72" t="b">
        <f t="shared" si="771"/>
        <v>0</v>
      </c>
      <c r="CK1716" s="72" t="b">
        <f t="shared" si="772"/>
        <v>0</v>
      </c>
      <c r="CL1716" s="72">
        <f t="shared" si="773"/>
        <v>0</v>
      </c>
      <c r="CM1716" s="72" t="b">
        <f t="shared" si="774"/>
        <v>0</v>
      </c>
      <c r="CN1716" s="72" t="b">
        <f t="shared" si="775"/>
        <v>0</v>
      </c>
      <c r="CP1716" s="13">
        <f t="shared" si="776"/>
        <v>0</v>
      </c>
      <c r="CQ1716" s="13" t="b">
        <f t="shared" si="777"/>
        <v>0</v>
      </c>
      <c r="CR1716" s="13" t="b">
        <f t="shared" si="778"/>
        <v>0</v>
      </c>
      <c r="CS1716" s="13" t="b">
        <f t="shared" si="784"/>
        <v>0</v>
      </c>
      <c r="CT1716" s="13" t="b">
        <f t="shared" si="783"/>
        <v>0</v>
      </c>
      <c r="CU1716" s="13" t="b">
        <f t="shared" si="785"/>
        <v>0</v>
      </c>
      <c r="CV1716" s="13" t="b">
        <f t="shared" si="779"/>
        <v>0</v>
      </c>
      <c r="CW1716" s="13" t="b">
        <f t="shared" si="780"/>
        <v>0</v>
      </c>
      <c r="CX1716" s="13" t="b">
        <f t="shared" si="781"/>
        <v>0</v>
      </c>
      <c r="CY1716" s="13" t="b">
        <f t="shared" si="782"/>
        <v>0</v>
      </c>
    </row>
    <row r="1717" spans="1:103" ht="15" thickBot="1">
      <c r="A1717" s="933"/>
      <c r="B1717" s="1040"/>
      <c r="C1717" s="1040"/>
      <c r="D1717" s="1040"/>
      <c r="E1717" s="1040"/>
      <c r="F1717" s="1040"/>
      <c r="G1717" s="1040"/>
      <c r="H1717" s="1040"/>
      <c r="I1717" s="1040"/>
      <c r="J1717" s="1040"/>
      <c r="K1717" s="1040"/>
      <c r="L1717" s="1040"/>
      <c r="M1717" s="1040"/>
      <c r="N1717" s="1040"/>
      <c r="O1717" s="1040"/>
      <c r="P1717" s="1040"/>
      <c r="Q1717" s="942"/>
      <c r="R1717" s="1040"/>
      <c r="S1717" s="1040"/>
      <c r="T1717" s="1040"/>
      <c r="U1717" s="1040"/>
      <c r="V1717" s="1040"/>
      <c r="W1717" s="111"/>
      <c r="X1717" s="111"/>
      <c r="Y1717" s="111"/>
      <c r="Z1717" s="111"/>
      <c r="AA1717" s="111" t="s">
        <v>37</v>
      </c>
      <c r="AB1717" s="112"/>
      <c r="AC1717" s="112"/>
      <c r="AD1717" s="111"/>
      <c r="AE1717" s="1040"/>
      <c r="AF1717" s="334">
        <f t="shared" si="757"/>
        <v>0</v>
      </c>
      <c r="AG1717" s="272">
        <f>IF(R1717="kompletna",Q1717*J1717*0.0036*'lista, wskaźniki'!$F$13, IF(R1717="częściowa",Q1717*J1717*0.0036*'lista, wskaźniki'!$F$14, IF(R1717="brak",Q1717*J1717*0.0036*'lista, wskaźniki'!$F$15,)))</f>
        <v>0</v>
      </c>
      <c r="AH1717" s="334">
        <f>IF(Y1717="inne",K1717*'lista, wskaźniki'!$E$35,IF(Y1717="to samo źródło",0,IF(Y1717=0,0)))</f>
        <v>0</v>
      </c>
      <c r="AI1717" s="334" t="b">
        <f>IF(AA1717="gaz z sieci",AC1717*'lista, wskaźniki'!$D$21)</f>
        <v>0</v>
      </c>
      <c r="AJ1717" s="272">
        <f>IF(AA1717="węgiel",AB1717*'lista, wskaźniki'!$D$20, IF('Sektor mieszkaniowy'!AA1717="drewno",'Sektor mieszkaniowy'!AB1717*'lista, wskaźniki'!$D$22,IF('Sektor mieszkaniowy'!AA1717="pellet",AB1717*'lista, wskaźniki'!$D$23,IF('Sektor mieszkaniowy'!AA1717="gaz z sieci",AB1717*'lista, wskaźniki'!$D$21,IF('Sektor mieszkaniowy'!AA1717="olej opałowy",'Sektor mieszkaniowy'!AB1717*'lista, wskaźniki'!$D$24)))))</f>
        <v>0</v>
      </c>
      <c r="AK1717" s="1043"/>
      <c r="AL1717" s="1040"/>
      <c r="AM1717" s="20">
        <f>IF(AA1717="węgiel",AF1717*1/3.6*'lista, wskaźniki'!$F$20,IF(AA1717="drewno",AF1717*1/3.6*'lista, wskaźniki'!$F$22,IF(AA1717="pellet",AF1717*1/3.6*'lista, wskaźniki'!$F$23,IF(AA1717="gaz z sieci",AF1717*1/3.6*'lista, wskaźniki'!$F$21,IF(AA1717="olej opałowy",AF1717*1/3.6*'lista, wskaźniki'!$F$24,0)))))</f>
        <v>0</v>
      </c>
      <c r="AN1717" s="20">
        <f>IF(AA1717="węgiel",AF1717*'lista, wskaźniki'!$E$42,IF(AA1717="drewno",AF1717*'lista, wskaźniki'!$G$42,IF(AA1717="pellet",AF1717*'lista, wskaźniki'!$H$42,IF(AA1717="gaz z sieci",AF1717*'lista, wskaźniki'!$F$42,IF(AA1717="olej opałowy",AF1717*'lista, wskaźniki'!$I$42,0)))))</f>
        <v>0</v>
      </c>
      <c r="AO1717" s="20">
        <f>IF(AA1717="węgiel",AF1717*'lista, wskaźniki'!$E$43,IF(AA1717="drewno",AF1717*'lista, wskaźniki'!$G$43,IF(AA1717="pellet",AF1717*'lista, wskaźniki'!$H$43,IF(AA1717="gaz z sieci",AF1717*'lista, wskaźniki'!$F$43,IF(AA1717="olej opałowy",AF1717*'lista, wskaźniki'!$I$43,0)))))</f>
        <v>0</v>
      </c>
      <c r="AP1717" s="20">
        <f>IF(AA1717="węgiel",AF1717*'lista, wskaźniki'!$E$44,IF(AA1717="drewno",AF1717*'lista, wskaźniki'!$G$44,IF(AA1717="pellet",AF1717*'lista, wskaźniki'!$H$44,IF(AA1717="gaz z sieci",AF1717*'lista, wskaźniki'!$F$44,IF(AA1717="olej opałowy",AF1717*'lista, wskaźniki'!$I$44,0)))))</f>
        <v>0</v>
      </c>
      <c r="AQ1717" s="20" t="b">
        <f>IF(Z1717="gaz",AH1717*1/3.6*'lista, wskaźniki'!$F$21,IF(Z1717="energia elektryczna",AH1717*1/3.6*'lista, wskaźniki'!$F$26))</f>
        <v>0</v>
      </c>
      <c r="AR1717" s="20" t="b">
        <f>IF(Z1717="gaz",AH1717*'lista, wskaźniki'!$F$42,IF(Z1717="energia elektryczna",AH1717*0))</f>
        <v>0</v>
      </c>
      <c r="AS1717" s="20" t="b">
        <f>IF(Z1717="gaz",AH1717*'lista, wskaźniki'!$F$43,IF(Z1717="energia elektryczna",AH1717*0))</f>
        <v>0</v>
      </c>
      <c r="AT1717" s="20" t="b">
        <f>IF(Z1717="gaz",AH1717*'lista, wskaźniki'!$F$44,IF(Z1717="energia elektryczna",AH1717*0))</f>
        <v>0</v>
      </c>
      <c r="AU1717" s="20">
        <f>AI1717*1/3.6*'lista, wskaźniki'!$F$21</f>
        <v>0</v>
      </c>
      <c r="AV1717" s="20">
        <f>AI1717*'lista, wskaźniki'!$F$42</f>
        <v>0</v>
      </c>
      <c r="AW1717" s="20">
        <f>AI1717*'lista, wskaźniki'!$F$43</f>
        <v>0</v>
      </c>
      <c r="AX1717" s="20">
        <f>AI1717*'lista, wskaźniki'!$F$44</f>
        <v>0</v>
      </c>
      <c r="AY1717" s="20">
        <f>AK1717*'lista, wskaźniki'!$F$26</f>
        <v>0</v>
      </c>
      <c r="AZ1717" s="20">
        <f t="shared" si="758"/>
        <v>0</v>
      </c>
      <c r="BA1717" s="20">
        <f t="shared" si="759"/>
        <v>0</v>
      </c>
      <c r="BB1717" s="20">
        <f t="shared" si="760"/>
        <v>0</v>
      </c>
      <c r="BC1717" s="20">
        <f t="shared" si="761"/>
        <v>0</v>
      </c>
      <c r="BD1717" s="1040"/>
      <c r="BE1717" s="1040"/>
      <c r="BF1717" s="1040"/>
      <c r="BG1717" s="1040"/>
      <c r="BH1717" s="111"/>
      <c r="BI1717" s="1040"/>
      <c r="BJ1717" s="111"/>
      <c r="BK1717" s="1040"/>
      <c r="BL1717" s="111"/>
      <c r="BM1717" s="111"/>
      <c r="BN1717" s="111"/>
      <c r="BO1717" s="111"/>
      <c r="BP1717" s="111"/>
      <c r="BQ1717" s="111"/>
      <c r="BR1717" s="111"/>
      <c r="BS1717" s="1030"/>
      <c r="BT1717" s="1030"/>
      <c r="BU1717" s="1030"/>
      <c r="BV1717" s="1030"/>
      <c r="BW1717" s="1030"/>
      <c r="BX1717" s="1030"/>
      <c r="BY1717" s="1088"/>
      <c r="CA1717" s="365" t="b">
        <f t="shared" si="762"/>
        <v>0</v>
      </c>
      <c r="CB1717" s="365" t="b">
        <f t="shared" si="763"/>
        <v>0</v>
      </c>
      <c r="CC1717" s="365" t="b">
        <f t="shared" si="764"/>
        <v>0</v>
      </c>
      <c r="CD1717" s="365" t="b">
        <f t="shared" si="765"/>
        <v>0</v>
      </c>
      <c r="CE1717" s="365">
        <f t="shared" si="766"/>
        <v>0</v>
      </c>
      <c r="CF1717" s="365" t="b">
        <f t="shared" si="767"/>
        <v>0</v>
      </c>
      <c r="CG1717" s="365" t="b">
        <f t="shared" si="768"/>
        <v>0</v>
      </c>
      <c r="CH1717" s="365" t="b">
        <f t="shared" si="769"/>
        <v>0</v>
      </c>
      <c r="CI1717" s="72" t="b">
        <f t="shared" si="770"/>
        <v>0</v>
      </c>
      <c r="CJ1717" s="72" t="b">
        <f t="shared" si="771"/>
        <v>0</v>
      </c>
      <c r="CK1717" s="72" t="b">
        <f t="shared" si="772"/>
        <v>0</v>
      </c>
      <c r="CL1717" s="72">
        <f t="shared" si="773"/>
        <v>0</v>
      </c>
      <c r="CM1717" s="72">
        <f t="shared" si="774"/>
        <v>0</v>
      </c>
      <c r="CN1717" s="72" t="b">
        <f t="shared" si="775"/>
        <v>0</v>
      </c>
      <c r="CP1717" s="13">
        <f t="shared" si="776"/>
        <v>0</v>
      </c>
      <c r="CQ1717" s="13" t="b">
        <f t="shared" si="777"/>
        <v>0</v>
      </c>
      <c r="CR1717" s="13" t="b">
        <f t="shared" si="778"/>
        <v>0</v>
      </c>
      <c r="CS1717" s="13" t="b">
        <f t="shared" si="784"/>
        <v>0</v>
      </c>
      <c r="CT1717" s="13" t="b">
        <f t="shared" si="783"/>
        <v>0</v>
      </c>
      <c r="CU1717" s="13" t="b">
        <f t="shared" si="785"/>
        <v>0</v>
      </c>
      <c r="CV1717" s="13" t="b">
        <f t="shared" si="779"/>
        <v>0</v>
      </c>
      <c r="CW1717" s="13" t="b">
        <f t="shared" si="780"/>
        <v>0</v>
      </c>
      <c r="CX1717" s="13" t="b">
        <f t="shared" si="781"/>
        <v>0</v>
      </c>
      <c r="CY1717" s="13" t="b">
        <f t="shared" si="782"/>
        <v>0</v>
      </c>
    </row>
    <row r="1718" spans="1:103" ht="15" thickBot="1">
      <c r="A1718" s="931">
        <v>344</v>
      </c>
      <c r="B1718" s="1038" t="s">
        <v>223</v>
      </c>
      <c r="C1718" s="1038"/>
      <c r="D1718" s="1038" t="s">
        <v>1</v>
      </c>
      <c r="E1718" s="1038" t="s">
        <v>5</v>
      </c>
      <c r="F1718" s="1038">
        <v>9</v>
      </c>
      <c r="G1718" s="1038">
        <v>7</v>
      </c>
      <c r="H1718" s="1038"/>
      <c r="I1718" s="1038" t="s">
        <v>12</v>
      </c>
      <c r="J1718" s="1038">
        <v>200</v>
      </c>
      <c r="K1718" s="1038">
        <v>6</v>
      </c>
      <c r="L1718" s="1038" t="s">
        <v>16</v>
      </c>
      <c r="M1718" s="1038"/>
      <c r="N1718" s="1038" t="s">
        <v>17</v>
      </c>
      <c r="O1718" s="1038"/>
      <c r="P1718" s="1038" t="s">
        <v>17</v>
      </c>
      <c r="Q1718" s="940">
        <f>IF(I1718="&lt;1966",'lista, wskaźniki'!$G$4,IF(I1718="1967-1985",'lista, wskaźniki'!$G$5,IF(I1718="1986-1992",'lista, wskaźniki'!$G$6,IF(I1718="1993-1996",'lista, wskaźniki'!$G$7,IF(I1718="&gt;1997",'lista, wskaźniki'!$G$8,IF(I1718=0,'lista, wskaźniki'!$G$4))))))</f>
        <v>175</v>
      </c>
      <c r="R1718" s="1038" t="s">
        <v>23</v>
      </c>
      <c r="S1718" s="1038" t="s">
        <v>27</v>
      </c>
      <c r="T1718" s="1038"/>
      <c r="U1718" s="1038"/>
      <c r="V1718" s="1038"/>
      <c r="W1718" s="20" t="s">
        <v>36</v>
      </c>
      <c r="X1718" s="107" t="s">
        <v>195</v>
      </c>
      <c r="Y1718" s="107" t="s">
        <v>42</v>
      </c>
      <c r="Z1718" s="107"/>
      <c r="AA1718" s="107" t="s">
        <v>35</v>
      </c>
      <c r="AB1718" s="108"/>
      <c r="AC1718" s="108"/>
      <c r="AD1718" s="107"/>
      <c r="AE1718" s="1038"/>
      <c r="AF1718" s="334">
        <f t="shared" si="757"/>
        <v>0</v>
      </c>
      <c r="AG1718" s="272">
        <v>0</v>
      </c>
      <c r="AH1718" s="334">
        <f>IF(Y1718="inne",K1718*'lista, wskaźniki'!$E$35,IF(Y1718="to samo źródło",0,IF(Y1718=0,0)))</f>
        <v>0</v>
      </c>
      <c r="AI1718" s="334" t="b">
        <f>IF(AA1718="gaz z sieci",AC1718*'lista, wskaźniki'!$D$21)</f>
        <v>0</v>
      </c>
      <c r="AJ1718" s="272">
        <f>IF(AA1718="węgiel",AB1718*'lista, wskaźniki'!$D$20, IF('Sektor mieszkaniowy'!AA1718="drewno",'Sektor mieszkaniowy'!AB1718*'lista, wskaźniki'!$D$22,IF('Sektor mieszkaniowy'!AA1718="pellet",AB1718*'lista, wskaźniki'!$D$23,IF('Sektor mieszkaniowy'!AA1718="gaz z sieci",AB1718*'lista, wskaźniki'!$D$21,IF('Sektor mieszkaniowy'!AA1718="olej opałowy",'Sektor mieszkaniowy'!AB1718*'lista, wskaźniki'!$D$24)))))</f>
        <v>0</v>
      </c>
      <c r="AK1718" s="1041">
        <f>AL1718/'lista, wskaźniki'!$A$127</f>
        <v>3.8461538461538463</v>
      </c>
      <c r="AL1718" s="1038">
        <v>2500</v>
      </c>
      <c r="AM1718" s="20">
        <f>IF(AA1718="węgiel",AF1718*1/3.6*'lista, wskaźniki'!$F$20,IF(AA1718="drewno",AF1718*1/3.6*'lista, wskaźniki'!$F$22,IF(AA1718="pellet",AF1718*1/3.6*'lista, wskaźniki'!$F$23,IF(AA1718="gaz z sieci",AF1718*1/3.6*'lista, wskaźniki'!$F$21,IF(AA1718="olej opałowy",AF1718*1/3.6*'lista, wskaźniki'!$F$24,0)))))</f>
        <v>0</v>
      </c>
      <c r="AN1718" s="20">
        <f>IF(AA1718="węgiel",AF1718*'lista, wskaźniki'!$E$42,IF(AA1718="drewno",AF1718*'lista, wskaźniki'!$G$42,IF(AA1718="pellet",AF1718*'lista, wskaźniki'!$H$42,IF(AA1718="gaz z sieci",AF1718*'lista, wskaźniki'!$F$42,IF(AA1718="olej opałowy",AF1718*'lista, wskaźniki'!$I$42,0)))))</f>
        <v>0</v>
      </c>
      <c r="AO1718" s="20">
        <f>IF(AA1718="węgiel",AF1718*'lista, wskaźniki'!$E$43,IF(AA1718="drewno",AF1718*'lista, wskaźniki'!$G$43,IF(AA1718="pellet",AF1718*'lista, wskaźniki'!$H$43,IF(AA1718="gaz z sieci",AF1718*'lista, wskaźniki'!$F$43,IF(AA1718="olej opałowy",AF1718*'lista, wskaźniki'!$I$43,0)))))</f>
        <v>0</v>
      </c>
      <c r="AP1718" s="20">
        <f>IF(AA1718="węgiel",AF1718*'lista, wskaźniki'!$E$44,IF(AA1718="drewno",AF1718*'lista, wskaźniki'!$G$44,IF(AA1718="pellet",AF1718*'lista, wskaźniki'!$H$44,IF(AA1718="gaz z sieci",AF1718*'lista, wskaźniki'!$F$44,IF(AA1718="olej opałowy",AF1718*'lista, wskaźniki'!$I$44,0)))))</f>
        <v>0</v>
      </c>
      <c r="AQ1718" s="20" t="b">
        <f>IF(Z1718="gaz",AH1718*1/3.6*'lista, wskaźniki'!$F$21,IF(Z1718="energia elektryczna",AH1718*1/3.6*'lista, wskaźniki'!$F$26))</f>
        <v>0</v>
      </c>
      <c r="AR1718" s="20" t="b">
        <f>IF(Z1718="gaz",AH1718*'lista, wskaźniki'!$F$42,IF(Z1718="energia elektryczna",AH1718*0))</f>
        <v>0</v>
      </c>
      <c r="AS1718" s="20" t="b">
        <f>IF(Z1718="gaz",AH1718*'lista, wskaźniki'!$F$43,IF(Z1718="energia elektryczna",AH1718*0))</f>
        <v>0</v>
      </c>
      <c r="AT1718" s="20" t="b">
        <f>IF(Z1718="gaz",AH1718*'lista, wskaźniki'!$F$44,IF(Z1718="energia elektryczna",AH1718*0))</f>
        <v>0</v>
      </c>
      <c r="AU1718" s="20">
        <f>AI1718*1/3.6*'lista, wskaźniki'!$F$21</f>
        <v>0</v>
      </c>
      <c r="AV1718" s="20">
        <f>AI1718*'lista, wskaźniki'!$F$42</f>
        <v>0</v>
      </c>
      <c r="AW1718" s="20">
        <f>AI1718*'lista, wskaźniki'!$F$43</f>
        <v>0</v>
      </c>
      <c r="AX1718" s="20">
        <f>AI1718*'lista, wskaźniki'!$F$44</f>
        <v>0</v>
      </c>
      <c r="AY1718" s="20">
        <f>AK1718*'lista, wskaźniki'!$F$26</f>
        <v>3.4230769230769234</v>
      </c>
      <c r="AZ1718" s="20">
        <f t="shared" si="758"/>
        <v>3.4230769230769234</v>
      </c>
      <c r="BA1718" s="20">
        <f t="shared" si="759"/>
        <v>0</v>
      </c>
      <c r="BB1718" s="20">
        <f t="shared" si="760"/>
        <v>0</v>
      </c>
      <c r="BC1718" s="20">
        <f t="shared" si="761"/>
        <v>0</v>
      </c>
      <c r="BD1718" s="1038" t="s">
        <v>17</v>
      </c>
      <c r="BE1718" s="1038" t="s">
        <v>16</v>
      </c>
      <c r="BF1718" s="1038" t="s">
        <v>16</v>
      </c>
      <c r="BG1718" s="1038" t="s">
        <v>17</v>
      </c>
      <c r="BH1718" s="107"/>
      <c r="BI1718" s="1038" t="s">
        <v>17</v>
      </c>
      <c r="BJ1718" s="107"/>
      <c r="BK1718" s="1038" t="s">
        <v>17</v>
      </c>
      <c r="BL1718" s="107"/>
      <c r="BM1718" s="107"/>
      <c r="BN1718" s="107"/>
      <c r="BO1718" s="107" t="s">
        <v>57</v>
      </c>
      <c r="BP1718" s="107" t="s">
        <v>52</v>
      </c>
      <c r="BQ1718" s="107" t="s">
        <v>121</v>
      </c>
      <c r="BR1718" s="107">
        <v>1</v>
      </c>
      <c r="BS1718" s="1028"/>
      <c r="BT1718" s="1028"/>
      <c r="BU1718" s="1028"/>
      <c r="BV1718" s="1028"/>
      <c r="BW1718" s="1028"/>
      <c r="BX1718" s="1028"/>
      <c r="BY1718" s="1086"/>
      <c r="CA1718" s="365">
        <f t="shared" si="762"/>
        <v>0</v>
      </c>
      <c r="CB1718" s="365" t="b">
        <f t="shared" si="763"/>
        <v>0</v>
      </c>
      <c r="CC1718" s="365" t="b">
        <f t="shared" si="764"/>
        <v>0</v>
      </c>
      <c r="CD1718" s="365" t="b">
        <f t="shared" si="765"/>
        <v>0</v>
      </c>
      <c r="CE1718" s="365" t="b">
        <f t="shared" si="766"/>
        <v>0</v>
      </c>
      <c r="CF1718" s="365" t="b">
        <f t="shared" si="767"/>
        <v>0</v>
      </c>
      <c r="CG1718" s="365" t="b">
        <f t="shared" si="768"/>
        <v>0</v>
      </c>
      <c r="CH1718" s="365" t="b">
        <f t="shared" si="769"/>
        <v>0</v>
      </c>
      <c r="CI1718" s="72">
        <f t="shared" si="770"/>
        <v>0</v>
      </c>
      <c r="CJ1718" s="72" t="b">
        <f t="shared" si="771"/>
        <v>0</v>
      </c>
      <c r="CK1718" s="72" t="b">
        <f t="shared" si="772"/>
        <v>0</v>
      </c>
      <c r="CL1718" s="72">
        <f t="shared" si="773"/>
        <v>0</v>
      </c>
      <c r="CM1718" s="72" t="b">
        <f t="shared" si="774"/>
        <v>0</v>
      </c>
      <c r="CN1718" s="72" t="b">
        <f t="shared" si="775"/>
        <v>0</v>
      </c>
      <c r="CP1718" s="13" t="b">
        <f t="shared" si="776"/>
        <v>0</v>
      </c>
      <c r="CQ1718" s="13">
        <f t="shared" si="777"/>
        <v>0</v>
      </c>
      <c r="CR1718" s="13" t="b">
        <f t="shared" si="778"/>
        <v>0</v>
      </c>
      <c r="CS1718" s="13">
        <f t="shared" si="784"/>
        <v>0</v>
      </c>
      <c r="CT1718" s="13">
        <f t="shared" si="783"/>
        <v>200</v>
      </c>
      <c r="CU1718" s="13">
        <f t="shared" si="785"/>
        <v>100</v>
      </c>
      <c r="CV1718" s="13" t="b">
        <f t="shared" si="779"/>
        <v>0</v>
      </c>
      <c r="CW1718" s="13">
        <f t="shared" si="780"/>
        <v>0</v>
      </c>
      <c r="CX1718" s="13" t="b">
        <f t="shared" si="781"/>
        <v>0</v>
      </c>
      <c r="CY1718" s="13">
        <f t="shared" si="782"/>
        <v>0</v>
      </c>
    </row>
    <row r="1719" spans="1:103" ht="15" thickBot="1">
      <c r="A1719" s="932"/>
      <c r="B1719" s="1039"/>
      <c r="C1719" s="1039"/>
      <c r="D1719" s="1039"/>
      <c r="E1719" s="1039"/>
      <c r="F1719" s="1039"/>
      <c r="G1719" s="1039"/>
      <c r="H1719" s="1039"/>
      <c r="I1719" s="1039"/>
      <c r="J1719" s="1039"/>
      <c r="K1719" s="1039"/>
      <c r="L1719" s="1039"/>
      <c r="M1719" s="1039"/>
      <c r="N1719" s="1039"/>
      <c r="O1719" s="1039"/>
      <c r="P1719" s="1039"/>
      <c r="Q1719" s="941"/>
      <c r="R1719" s="1039"/>
      <c r="S1719" s="1039"/>
      <c r="T1719" s="1039"/>
      <c r="U1719" s="1039"/>
      <c r="V1719" s="1039"/>
      <c r="W1719" s="109"/>
      <c r="X1719" s="109" t="s">
        <v>39</v>
      </c>
      <c r="Y1719" s="109"/>
      <c r="Z1719" s="109"/>
      <c r="AA1719" s="109" t="s">
        <v>36</v>
      </c>
      <c r="AB1719" s="110">
        <v>15</v>
      </c>
      <c r="AC1719" s="110"/>
      <c r="AD1719" s="109">
        <v>1500</v>
      </c>
      <c r="AE1719" s="1039"/>
      <c r="AF1719" s="334">
        <f t="shared" si="757"/>
        <v>167.4</v>
      </c>
      <c r="AG1719" s="272">
        <v>100.8</v>
      </c>
      <c r="AH1719" s="334">
        <f>IF(Y1719="inne",K1719*'lista, wskaźniki'!$E$35,IF(Y1719="to samo źródło",0,IF(Y1719=0,0)))</f>
        <v>0</v>
      </c>
      <c r="AI1719" s="334" t="b">
        <f>IF(AA1719="gaz z sieci",AC1719*'lista, wskaźniki'!$D$21)</f>
        <v>0</v>
      </c>
      <c r="AJ1719" s="272">
        <f>IF(AA1719="węgiel",AB1719*'lista, wskaźniki'!$D$20, IF('Sektor mieszkaniowy'!AA1719="drewno",'Sektor mieszkaniowy'!AB1719*'lista, wskaźniki'!$D$22,IF('Sektor mieszkaniowy'!AA1719="pellet",AB1719*'lista, wskaźniki'!$D$23,IF('Sektor mieszkaniowy'!AA1719="gaz z sieci",AB1719*'lista, wskaźniki'!$D$21,IF('Sektor mieszkaniowy'!AA1719="olej opałowy",'Sektor mieszkaniowy'!AB1719*'lista, wskaźniki'!$D$24)))))</f>
        <v>234</v>
      </c>
      <c r="AK1719" s="1042"/>
      <c r="AL1719" s="1039"/>
      <c r="AM1719" s="20">
        <f>IF(AA1719="węgiel",AF1719*1/3.6*'lista, wskaźniki'!$F$20,IF(AA1719="drewno",AF1719*1/3.6*'lista, wskaźniki'!$F$22,IF(AA1719="pellet",AF1719*1/3.6*'lista, wskaźniki'!$F$23,IF(AA1719="gaz z sieci",AF1719*1/3.6*'lista, wskaźniki'!$F$21,IF(AA1719="olej opałowy",AF1719*1/3.6*'lista, wskaźniki'!$F$24,0)))))</f>
        <v>0</v>
      </c>
      <c r="AN1719" s="20">
        <f>IF(AA1719="węgiel",AF1719*'lista, wskaźniki'!$E$42,IF(AA1719="drewno",AF1719*'lista, wskaźniki'!$G$42,IF(AA1719="pellet",AF1719*'lista, wskaźniki'!$H$42,IF(AA1719="gaz z sieci",AF1719*'lista, wskaźniki'!$F$42,IF(AA1719="olej opałowy",AF1719*'lista, wskaźniki'!$I$42,0)))))</f>
        <v>0.13559399999999999</v>
      </c>
      <c r="AO1719" s="20">
        <f>IF(AA1719="węgiel",AF1719*'lista, wskaźniki'!$E$43,IF(AA1719="drewno",AF1719*'lista, wskaźniki'!$G$43,IF(AA1719="pellet",AF1719*'lista, wskaźniki'!$H$43,IF(AA1719="gaz z sieci",AF1719*'lista, wskaźniki'!$F$43,IF(AA1719="olej opałowy",AF1719*'lista, wskaźniki'!$I$43,0)))))</f>
        <v>0.13559399999999999</v>
      </c>
      <c r="AP1719" s="20">
        <f>IF(AA1719="węgiel",AF1719*'lista, wskaźniki'!$E$44,IF(AA1719="drewno",AF1719*'lista, wskaźniki'!$G$44,IF(AA1719="pellet",AF1719*'lista, wskaźniki'!$H$44,IF(AA1719="gaz z sieci",AF1719*'lista, wskaźniki'!$F$44,IF(AA1719="olej opałowy",AF1719*'lista, wskaźniki'!$I$44,0)))))</f>
        <v>4.1850000000000001E-5</v>
      </c>
      <c r="AQ1719" s="20" t="b">
        <f>IF(Z1719="gaz",AH1719*1/3.6*'lista, wskaźniki'!$F$21,IF(Z1719="energia elektryczna",AH1719*1/3.6*'lista, wskaźniki'!$F$26))</f>
        <v>0</v>
      </c>
      <c r="AR1719" s="20" t="b">
        <f>IF(Z1719="gaz",AH1719*'lista, wskaźniki'!$F$42,IF(Z1719="energia elektryczna",AH1719*0))</f>
        <v>0</v>
      </c>
      <c r="AS1719" s="20" t="b">
        <f>IF(Z1719="gaz",AH1719*'lista, wskaźniki'!$F$43,IF(Z1719="energia elektryczna",AH1719*0))</f>
        <v>0</v>
      </c>
      <c r="AT1719" s="20" t="b">
        <f>IF(Z1719="gaz",AH1719*'lista, wskaźniki'!$F$44,IF(Z1719="energia elektryczna",AH1719*0))</f>
        <v>0</v>
      </c>
      <c r="AU1719" s="20">
        <f>AI1719*1/3.6*'lista, wskaźniki'!$F$21</f>
        <v>0</v>
      </c>
      <c r="AV1719" s="20">
        <f>AI1719*'lista, wskaźniki'!$F$42</f>
        <v>0</v>
      </c>
      <c r="AW1719" s="20">
        <f>AI1719*'lista, wskaźniki'!$F$43</f>
        <v>0</v>
      </c>
      <c r="AX1719" s="20">
        <f>AI1719*'lista, wskaźniki'!$F$44</f>
        <v>0</v>
      </c>
      <c r="AY1719" s="20">
        <f>AK1719*'lista, wskaźniki'!$F$26</f>
        <v>0</v>
      </c>
      <c r="AZ1719" s="20">
        <f t="shared" si="758"/>
        <v>0</v>
      </c>
      <c r="BA1719" s="20">
        <f t="shared" si="759"/>
        <v>0.13559399999999999</v>
      </c>
      <c r="BB1719" s="20">
        <f t="shared" si="760"/>
        <v>0.13559399999999999</v>
      </c>
      <c r="BC1719" s="20">
        <f t="shared" si="761"/>
        <v>4.1850000000000001E-5</v>
      </c>
      <c r="BD1719" s="1039"/>
      <c r="BE1719" s="1039"/>
      <c r="BF1719" s="1039"/>
      <c r="BG1719" s="1039"/>
      <c r="BH1719" s="109"/>
      <c r="BI1719" s="1039"/>
      <c r="BJ1719" s="109"/>
      <c r="BK1719" s="1039"/>
      <c r="BL1719" s="109"/>
      <c r="BM1719" s="109"/>
      <c r="BN1719" s="109"/>
      <c r="BO1719" s="109"/>
      <c r="BP1719" s="109"/>
      <c r="BQ1719" s="109"/>
      <c r="BR1719" s="109"/>
      <c r="BS1719" s="1029"/>
      <c r="BT1719" s="1029"/>
      <c r="BU1719" s="1029"/>
      <c r="BV1719" s="1029"/>
      <c r="BW1719" s="1029"/>
      <c r="BX1719" s="1029"/>
      <c r="BY1719" s="1087"/>
      <c r="CA1719" s="365" t="b">
        <f t="shared" si="762"/>
        <v>0</v>
      </c>
      <c r="CB1719" s="365">
        <f t="shared" si="763"/>
        <v>167.4</v>
      </c>
      <c r="CC1719" s="365" t="b">
        <f t="shared" si="764"/>
        <v>0</v>
      </c>
      <c r="CD1719" s="365" t="b">
        <f t="shared" si="765"/>
        <v>0</v>
      </c>
      <c r="CE1719" s="365" t="b">
        <f t="shared" si="766"/>
        <v>0</v>
      </c>
      <c r="CF1719" s="365" t="b">
        <f t="shared" si="767"/>
        <v>0</v>
      </c>
      <c r="CG1719" s="365" t="b">
        <f t="shared" si="768"/>
        <v>0</v>
      </c>
      <c r="CH1719" s="365" t="b">
        <f t="shared" si="769"/>
        <v>0</v>
      </c>
      <c r="CI1719" s="72" t="b">
        <f t="shared" si="770"/>
        <v>0</v>
      </c>
      <c r="CJ1719" s="72">
        <f t="shared" si="771"/>
        <v>167.4</v>
      </c>
      <c r="CK1719" s="72" t="b">
        <f t="shared" si="772"/>
        <v>0</v>
      </c>
      <c r="CL1719" s="72">
        <f t="shared" si="773"/>
        <v>0</v>
      </c>
      <c r="CM1719" s="72" t="b">
        <f t="shared" si="774"/>
        <v>0</v>
      </c>
      <c r="CN1719" s="72" t="b">
        <f t="shared" si="775"/>
        <v>0</v>
      </c>
      <c r="CP1719" s="13">
        <f t="shared" si="776"/>
        <v>0</v>
      </c>
      <c r="CQ1719" s="13" t="b">
        <f t="shared" si="777"/>
        <v>0</v>
      </c>
      <c r="CR1719" s="13" t="b">
        <f t="shared" si="778"/>
        <v>0</v>
      </c>
      <c r="CS1719" s="13" t="b">
        <f t="shared" si="784"/>
        <v>0</v>
      </c>
      <c r="CT1719" s="13" t="b">
        <f t="shared" si="783"/>
        <v>0</v>
      </c>
      <c r="CU1719" s="13" t="b">
        <f t="shared" si="785"/>
        <v>0</v>
      </c>
      <c r="CV1719" s="13" t="b">
        <f t="shared" si="779"/>
        <v>0</v>
      </c>
      <c r="CW1719" s="13" t="b">
        <f t="shared" si="780"/>
        <v>0</v>
      </c>
      <c r="CX1719" s="13" t="b">
        <f t="shared" si="781"/>
        <v>0</v>
      </c>
      <c r="CY1719" s="13" t="b">
        <f t="shared" si="782"/>
        <v>0</v>
      </c>
    </row>
    <row r="1720" spans="1:103" ht="15" thickBot="1">
      <c r="A1720" s="932"/>
      <c r="B1720" s="1039"/>
      <c r="C1720" s="1039"/>
      <c r="D1720" s="1039"/>
      <c r="E1720" s="1039"/>
      <c r="F1720" s="1039"/>
      <c r="G1720" s="1039"/>
      <c r="H1720" s="1039"/>
      <c r="I1720" s="1039"/>
      <c r="J1720" s="1039"/>
      <c r="K1720" s="1039"/>
      <c r="L1720" s="1039"/>
      <c r="M1720" s="1039"/>
      <c r="N1720" s="1039"/>
      <c r="O1720" s="1039"/>
      <c r="P1720" s="1039"/>
      <c r="Q1720" s="941"/>
      <c r="R1720" s="1039"/>
      <c r="S1720" s="1039"/>
      <c r="T1720" s="1039"/>
      <c r="U1720" s="1039"/>
      <c r="V1720" s="1039"/>
      <c r="W1720" s="109"/>
      <c r="X1720" s="109"/>
      <c r="Y1720" s="109"/>
      <c r="Z1720" s="109"/>
      <c r="AA1720" s="109" t="s">
        <v>50</v>
      </c>
      <c r="AB1720" s="110"/>
      <c r="AC1720" s="110"/>
      <c r="AD1720" s="109"/>
      <c r="AE1720" s="1039"/>
      <c r="AF1720" s="334">
        <f t="shared" si="757"/>
        <v>0</v>
      </c>
      <c r="AG1720" s="272">
        <f>IF(R1720="kompletna",Q1720*J1720*0.0036*'lista, wskaźniki'!$F$13, IF(R1720="częściowa",Q1720*J1720*0.0036*'lista, wskaźniki'!$F$14, IF(R1720="brak",Q1720*J1720*0.0036*'lista, wskaźniki'!$F$15,)))</f>
        <v>0</v>
      </c>
      <c r="AH1720" s="334">
        <f>IF(Y1720="inne",K1720*'lista, wskaźniki'!$E$35,IF(Y1720="to samo źródło",0,IF(Y1720=0,0)))</f>
        <v>0</v>
      </c>
      <c r="AI1720" s="334" t="b">
        <f>IF(AA1720="gaz z sieci",AC1720*'lista, wskaźniki'!$D$21)</f>
        <v>0</v>
      </c>
      <c r="AJ1720" s="272">
        <f>IF(AA1720="węgiel",AB1720*'lista, wskaźniki'!$D$20, IF('Sektor mieszkaniowy'!AA1720="drewno",'Sektor mieszkaniowy'!AB1720*'lista, wskaźniki'!$D$22,IF('Sektor mieszkaniowy'!AA1720="pellet",AB1720*'lista, wskaźniki'!$D$23,IF('Sektor mieszkaniowy'!AA1720="gaz z sieci",AB1720*'lista, wskaźniki'!$D$21,IF('Sektor mieszkaniowy'!AA1720="olej opałowy",'Sektor mieszkaniowy'!AB1720*'lista, wskaźniki'!$D$24)))))</f>
        <v>0</v>
      </c>
      <c r="AK1720" s="1042"/>
      <c r="AL1720" s="1039"/>
      <c r="AM1720" s="20">
        <f>IF(AA1720="węgiel",AF1720*1/3.6*'lista, wskaźniki'!$F$20,IF(AA1720="drewno",AF1720*1/3.6*'lista, wskaźniki'!$F$22,IF(AA1720="pellet",AF1720*1/3.6*'lista, wskaźniki'!$F$23,IF(AA1720="gaz z sieci",AF1720*1/3.6*'lista, wskaźniki'!$F$21,IF(AA1720="olej opałowy",AF1720*1/3.6*'lista, wskaźniki'!$F$24,0)))))</f>
        <v>0</v>
      </c>
      <c r="AN1720" s="20">
        <f>IF(AA1720="węgiel",AF1720*'lista, wskaźniki'!$E$42,IF(AA1720="drewno",AF1720*'lista, wskaźniki'!$G$42,IF(AA1720="pellet",AF1720*'lista, wskaźniki'!$H$42,IF(AA1720="gaz z sieci",AF1720*'lista, wskaźniki'!$F$42,IF(AA1720="olej opałowy",AF1720*'lista, wskaźniki'!$I$42,0)))))</f>
        <v>0</v>
      </c>
      <c r="AO1720" s="20">
        <f>IF(AA1720="węgiel",AF1720*'lista, wskaźniki'!$E$43,IF(AA1720="drewno",AF1720*'lista, wskaźniki'!$G$43,IF(AA1720="pellet",AF1720*'lista, wskaźniki'!$H$43,IF(AA1720="gaz z sieci",AF1720*'lista, wskaźniki'!$F$43,IF(AA1720="olej opałowy",AF1720*'lista, wskaźniki'!$I$43,0)))))</f>
        <v>0</v>
      </c>
      <c r="AP1720" s="20">
        <f>IF(AA1720="węgiel",AF1720*'lista, wskaźniki'!$E$44,IF(AA1720="drewno",AF1720*'lista, wskaźniki'!$G$44,IF(AA1720="pellet",AF1720*'lista, wskaźniki'!$H$44,IF(AA1720="gaz z sieci",AF1720*'lista, wskaźniki'!$F$44,IF(AA1720="olej opałowy",AF1720*'lista, wskaźniki'!$I$44,0)))))</f>
        <v>0</v>
      </c>
      <c r="AQ1720" s="20" t="b">
        <f>IF(Z1720="gaz",AH1720*1/3.6*'lista, wskaźniki'!$F$21,IF(Z1720="energia elektryczna",AH1720*1/3.6*'lista, wskaźniki'!$F$26))</f>
        <v>0</v>
      </c>
      <c r="AR1720" s="20" t="b">
        <f>IF(Z1720="gaz",AH1720*'lista, wskaźniki'!$F$42,IF(Z1720="energia elektryczna",AH1720*0))</f>
        <v>0</v>
      </c>
      <c r="AS1720" s="20" t="b">
        <f>IF(Z1720="gaz",AH1720*'lista, wskaźniki'!$F$43,IF(Z1720="energia elektryczna",AH1720*0))</f>
        <v>0</v>
      </c>
      <c r="AT1720" s="20" t="b">
        <f>IF(Z1720="gaz",AH1720*'lista, wskaźniki'!$F$44,IF(Z1720="energia elektryczna",AH1720*0))</f>
        <v>0</v>
      </c>
      <c r="AU1720" s="20">
        <f>AI1720*1/3.6*'lista, wskaźniki'!$F$21</f>
        <v>0</v>
      </c>
      <c r="AV1720" s="20">
        <f>AI1720*'lista, wskaźniki'!$F$42</f>
        <v>0</v>
      </c>
      <c r="AW1720" s="20">
        <f>AI1720*'lista, wskaźniki'!$F$43</f>
        <v>0</v>
      </c>
      <c r="AX1720" s="20">
        <f>AI1720*'lista, wskaźniki'!$F$44</f>
        <v>0</v>
      </c>
      <c r="AY1720" s="20">
        <f>AK1720*'lista, wskaźniki'!$F$26</f>
        <v>0</v>
      </c>
      <c r="AZ1720" s="20">
        <f t="shared" si="758"/>
        <v>0</v>
      </c>
      <c r="BA1720" s="20">
        <f t="shared" si="759"/>
        <v>0</v>
      </c>
      <c r="BB1720" s="20">
        <f t="shared" si="760"/>
        <v>0</v>
      </c>
      <c r="BC1720" s="20">
        <f t="shared" si="761"/>
        <v>0</v>
      </c>
      <c r="BD1720" s="1039"/>
      <c r="BE1720" s="1039"/>
      <c r="BF1720" s="1039"/>
      <c r="BG1720" s="1039"/>
      <c r="BH1720" s="109"/>
      <c r="BI1720" s="1039"/>
      <c r="BJ1720" s="109"/>
      <c r="BK1720" s="1039"/>
      <c r="BL1720" s="109"/>
      <c r="BM1720" s="109"/>
      <c r="BN1720" s="109"/>
      <c r="BO1720" s="109"/>
      <c r="BP1720" s="109"/>
      <c r="BQ1720" s="109"/>
      <c r="BR1720" s="109"/>
      <c r="BS1720" s="1029"/>
      <c r="BT1720" s="1029"/>
      <c r="BU1720" s="1029"/>
      <c r="BV1720" s="1029"/>
      <c r="BW1720" s="1029"/>
      <c r="BX1720" s="1029"/>
      <c r="BY1720" s="1087"/>
      <c r="CA1720" s="365" t="b">
        <f t="shared" si="762"/>
        <v>0</v>
      </c>
      <c r="CB1720" s="365" t="b">
        <f t="shared" si="763"/>
        <v>0</v>
      </c>
      <c r="CC1720" s="365">
        <f t="shared" si="764"/>
        <v>0</v>
      </c>
      <c r="CD1720" s="365" t="b">
        <f t="shared" si="765"/>
        <v>0</v>
      </c>
      <c r="CE1720" s="365" t="b">
        <f t="shared" si="766"/>
        <v>0</v>
      </c>
      <c r="CF1720" s="365" t="b">
        <f t="shared" si="767"/>
        <v>0</v>
      </c>
      <c r="CG1720" s="365" t="b">
        <f t="shared" si="768"/>
        <v>0</v>
      </c>
      <c r="CH1720" s="365" t="b">
        <f t="shared" si="769"/>
        <v>0</v>
      </c>
      <c r="CI1720" s="72" t="b">
        <f t="shared" si="770"/>
        <v>0</v>
      </c>
      <c r="CJ1720" s="72" t="b">
        <f t="shared" si="771"/>
        <v>0</v>
      </c>
      <c r="CK1720" s="72">
        <f t="shared" si="772"/>
        <v>0</v>
      </c>
      <c r="CL1720" s="72">
        <f t="shared" si="773"/>
        <v>0</v>
      </c>
      <c r="CM1720" s="72" t="b">
        <f t="shared" si="774"/>
        <v>0</v>
      </c>
      <c r="CN1720" s="72" t="b">
        <f t="shared" si="775"/>
        <v>0</v>
      </c>
      <c r="CP1720" s="13">
        <f t="shared" si="776"/>
        <v>0</v>
      </c>
      <c r="CQ1720" s="13" t="b">
        <f t="shared" si="777"/>
        <v>0</v>
      </c>
      <c r="CR1720" s="13" t="b">
        <f t="shared" si="778"/>
        <v>0</v>
      </c>
      <c r="CS1720" s="13" t="b">
        <f t="shared" si="784"/>
        <v>0</v>
      </c>
      <c r="CT1720" s="13" t="b">
        <f t="shared" si="783"/>
        <v>0</v>
      </c>
      <c r="CU1720" s="13" t="b">
        <f t="shared" si="785"/>
        <v>0</v>
      </c>
      <c r="CV1720" s="13" t="b">
        <f t="shared" si="779"/>
        <v>0</v>
      </c>
      <c r="CW1720" s="13" t="b">
        <f t="shared" si="780"/>
        <v>0</v>
      </c>
      <c r="CX1720" s="13" t="b">
        <f t="shared" si="781"/>
        <v>0</v>
      </c>
      <c r="CY1720" s="13" t="b">
        <f t="shared" si="782"/>
        <v>0</v>
      </c>
    </row>
    <row r="1721" spans="1:103" ht="15" thickBot="1">
      <c r="A1721" s="932"/>
      <c r="B1721" s="1039"/>
      <c r="C1721" s="1039"/>
      <c r="D1721" s="1039"/>
      <c r="E1721" s="1039"/>
      <c r="F1721" s="1039"/>
      <c r="G1721" s="1039"/>
      <c r="H1721" s="1039"/>
      <c r="I1721" s="1039"/>
      <c r="J1721" s="1039"/>
      <c r="K1721" s="1039"/>
      <c r="L1721" s="1039"/>
      <c r="M1721" s="1039"/>
      <c r="N1721" s="1039"/>
      <c r="O1721" s="1039"/>
      <c r="P1721" s="1039"/>
      <c r="Q1721" s="941"/>
      <c r="R1721" s="1039"/>
      <c r="S1721" s="1039"/>
      <c r="T1721" s="1039"/>
      <c r="U1721" s="1039"/>
      <c r="V1721" s="1039"/>
      <c r="W1721" s="109"/>
      <c r="X1721" s="109"/>
      <c r="Y1721" s="109"/>
      <c r="Z1721" s="109"/>
      <c r="AA1721" s="109" t="s">
        <v>38</v>
      </c>
      <c r="AB1721" s="110"/>
      <c r="AC1721" s="110"/>
      <c r="AD1721" s="109"/>
      <c r="AE1721" s="1039"/>
      <c r="AF1721" s="334">
        <f t="shared" si="757"/>
        <v>0</v>
      </c>
      <c r="AG1721" s="272">
        <f>IF(R1721="kompletna",Q1721*J1721*0.0036*'lista, wskaźniki'!$F$13, IF(R1721="częściowa",Q1721*J1721*0.0036*'lista, wskaźniki'!$F$14, IF(R1721="brak",Q1721*J1721*0.0036*'lista, wskaźniki'!$F$15,)))</f>
        <v>0</v>
      </c>
      <c r="AH1721" s="334">
        <f>IF(Y1721="inne",K1721*'lista, wskaźniki'!$E$35,IF(Y1721="to samo źródło",0,IF(Y1721=0,0)))</f>
        <v>0</v>
      </c>
      <c r="AI1721" s="334">
        <f>IF(AA1721="gaz z sieci",AC1721*'lista, wskaźniki'!$D$21)</f>
        <v>0</v>
      </c>
      <c r="AJ1721" s="272">
        <f>IF(AA1721="węgiel",AB1721*'lista, wskaźniki'!$D$20, IF('Sektor mieszkaniowy'!AA1721="drewno",'Sektor mieszkaniowy'!AB1721*'lista, wskaźniki'!$D$22,IF('Sektor mieszkaniowy'!AA1721="pellet",AB1721*'lista, wskaźniki'!$D$23,IF('Sektor mieszkaniowy'!AA1721="gaz z sieci",AB1721*'lista, wskaźniki'!$D$21,IF('Sektor mieszkaniowy'!AA1721="olej opałowy",'Sektor mieszkaniowy'!AB1721*'lista, wskaźniki'!$D$24)))))</f>
        <v>0</v>
      </c>
      <c r="AK1721" s="1042"/>
      <c r="AL1721" s="1039"/>
      <c r="AM1721" s="20">
        <f>IF(AA1721="węgiel",AF1721*1/3.6*'lista, wskaźniki'!$F$20,IF(AA1721="drewno",AF1721*1/3.6*'lista, wskaźniki'!$F$22,IF(AA1721="pellet",AF1721*1/3.6*'lista, wskaźniki'!$F$23,IF(AA1721="gaz z sieci",AF1721*1/3.6*'lista, wskaźniki'!$F$21,IF(AA1721="olej opałowy",AF1721*1/3.6*'lista, wskaźniki'!$F$24,0)))))</f>
        <v>0</v>
      </c>
      <c r="AN1721" s="20">
        <f>IF(AA1721="węgiel",AF1721*'lista, wskaźniki'!$E$42,IF(AA1721="drewno",AF1721*'lista, wskaźniki'!$G$42,IF(AA1721="pellet",AF1721*'lista, wskaźniki'!$H$42,IF(AA1721="gaz z sieci",AF1721*'lista, wskaźniki'!$F$42,IF(AA1721="olej opałowy",AF1721*'lista, wskaźniki'!$I$42,0)))))</f>
        <v>0</v>
      </c>
      <c r="AO1721" s="20">
        <f>IF(AA1721="węgiel",AF1721*'lista, wskaźniki'!$E$43,IF(AA1721="drewno",AF1721*'lista, wskaźniki'!$G$43,IF(AA1721="pellet",AF1721*'lista, wskaźniki'!$H$43,IF(AA1721="gaz z sieci",AF1721*'lista, wskaźniki'!$F$43,IF(AA1721="olej opałowy",AF1721*'lista, wskaźniki'!$I$43,0)))))</f>
        <v>0</v>
      </c>
      <c r="AP1721" s="20">
        <f>IF(AA1721="węgiel",AF1721*'lista, wskaźniki'!$E$44,IF(AA1721="drewno",AF1721*'lista, wskaźniki'!$G$44,IF(AA1721="pellet",AF1721*'lista, wskaźniki'!$H$44,IF(AA1721="gaz z sieci",AF1721*'lista, wskaźniki'!$F$44,IF(AA1721="olej opałowy",AF1721*'lista, wskaźniki'!$I$44,0)))))</f>
        <v>0</v>
      </c>
      <c r="AQ1721" s="20" t="b">
        <f>IF(Z1721="gaz",AH1721*1/3.6*'lista, wskaźniki'!$F$21,IF(Z1721="energia elektryczna",AH1721*1/3.6*'lista, wskaźniki'!$F$26))</f>
        <v>0</v>
      </c>
      <c r="AR1721" s="20" t="b">
        <f>IF(Z1721="gaz",AH1721*'lista, wskaźniki'!$F$42,IF(Z1721="energia elektryczna",AH1721*0))</f>
        <v>0</v>
      </c>
      <c r="AS1721" s="20" t="b">
        <f>IF(Z1721="gaz",AH1721*'lista, wskaźniki'!$F$43,IF(Z1721="energia elektryczna",AH1721*0))</f>
        <v>0</v>
      </c>
      <c r="AT1721" s="20" t="b">
        <f>IF(Z1721="gaz",AH1721*'lista, wskaźniki'!$F$44,IF(Z1721="energia elektryczna",AH1721*0))</f>
        <v>0</v>
      </c>
      <c r="AU1721" s="20">
        <f>AI1721*1/3.6*'lista, wskaźniki'!$F$21</f>
        <v>0</v>
      </c>
      <c r="AV1721" s="20">
        <f>AI1721*'lista, wskaźniki'!$F$42</f>
        <v>0</v>
      </c>
      <c r="AW1721" s="20">
        <f>AI1721*'lista, wskaźniki'!$F$43</f>
        <v>0</v>
      </c>
      <c r="AX1721" s="20">
        <f>AI1721*'lista, wskaźniki'!$F$44</f>
        <v>0</v>
      </c>
      <c r="AY1721" s="20">
        <f>AK1721*'lista, wskaźniki'!$F$26</f>
        <v>0</v>
      </c>
      <c r="AZ1721" s="20">
        <f t="shared" si="758"/>
        <v>0</v>
      </c>
      <c r="BA1721" s="20">
        <f t="shared" si="759"/>
        <v>0</v>
      </c>
      <c r="BB1721" s="20">
        <f t="shared" si="760"/>
        <v>0</v>
      </c>
      <c r="BC1721" s="20">
        <f t="shared" si="761"/>
        <v>0</v>
      </c>
      <c r="BD1721" s="1039"/>
      <c r="BE1721" s="1039"/>
      <c r="BF1721" s="1039"/>
      <c r="BG1721" s="1039"/>
      <c r="BH1721" s="109"/>
      <c r="BI1721" s="1039"/>
      <c r="BJ1721" s="109"/>
      <c r="BK1721" s="1039"/>
      <c r="BL1721" s="109"/>
      <c r="BM1721" s="109"/>
      <c r="BN1721" s="109"/>
      <c r="BO1721" s="109"/>
      <c r="BP1721" s="109"/>
      <c r="BQ1721" s="109"/>
      <c r="BR1721" s="109"/>
      <c r="BS1721" s="1029"/>
      <c r="BT1721" s="1029"/>
      <c r="BU1721" s="1029"/>
      <c r="BV1721" s="1029"/>
      <c r="BW1721" s="1029"/>
      <c r="BX1721" s="1029"/>
      <c r="BY1721" s="1087"/>
      <c r="CA1721" s="365" t="b">
        <f t="shared" si="762"/>
        <v>0</v>
      </c>
      <c r="CB1721" s="365" t="b">
        <f t="shared" si="763"/>
        <v>0</v>
      </c>
      <c r="CC1721" s="365" t="b">
        <f t="shared" si="764"/>
        <v>0</v>
      </c>
      <c r="CD1721" s="365">
        <f t="shared" si="765"/>
        <v>0</v>
      </c>
      <c r="CE1721" s="365" t="b">
        <f t="shared" si="766"/>
        <v>0</v>
      </c>
      <c r="CF1721" s="365" t="b">
        <f t="shared" si="767"/>
        <v>0</v>
      </c>
      <c r="CG1721" s="365" t="b">
        <f t="shared" si="768"/>
        <v>0</v>
      </c>
      <c r="CH1721" s="365">
        <f t="shared" si="769"/>
        <v>0</v>
      </c>
      <c r="CI1721" s="72" t="b">
        <f t="shared" si="770"/>
        <v>0</v>
      </c>
      <c r="CJ1721" s="72" t="b">
        <f t="shared" si="771"/>
        <v>0</v>
      </c>
      <c r="CK1721" s="72" t="b">
        <f t="shared" si="772"/>
        <v>0</v>
      </c>
      <c r="CL1721" s="72">
        <f t="shared" si="773"/>
        <v>0</v>
      </c>
      <c r="CM1721" s="72" t="b">
        <f t="shared" si="774"/>
        <v>0</v>
      </c>
      <c r="CN1721" s="72" t="b">
        <f t="shared" si="775"/>
        <v>0</v>
      </c>
      <c r="CP1721" s="13">
        <f t="shared" si="776"/>
        <v>0</v>
      </c>
      <c r="CQ1721" s="13" t="b">
        <f t="shared" si="777"/>
        <v>0</v>
      </c>
      <c r="CR1721" s="13" t="b">
        <f t="shared" si="778"/>
        <v>0</v>
      </c>
      <c r="CS1721" s="13" t="b">
        <f t="shared" si="784"/>
        <v>0</v>
      </c>
      <c r="CT1721" s="13" t="b">
        <f t="shared" si="783"/>
        <v>0</v>
      </c>
      <c r="CU1721" s="13" t="b">
        <f t="shared" si="785"/>
        <v>0</v>
      </c>
      <c r="CV1721" s="13" t="b">
        <f t="shared" si="779"/>
        <v>0</v>
      </c>
      <c r="CW1721" s="13" t="b">
        <f t="shared" si="780"/>
        <v>0</v>
      </c>
      <c r="CX1721" s="13" t="b">
        <f t="shared" si="781"/>
        <v>0</v>
      </c>
      <c r="CY1721" s="13" t="b">
        <f t="shared" si="782"/>
        <v>0</v>
      </c>
    </row>
    <row r="1722" spans="1:103" ht="15" thickBot="1">
      <c r="A1722" s="933"/>
      <c r="B1722" s="1040"/>
      <c r="C1722" s="1040"/>
      <c r="D1722" s="1040"/>
      <c r="E1722" s="1040"/>
      <c r="F1722" s="1040"/>
      <c r="G1722" s="1040"/>
      <c r="H1722" s="1040"/>
      <c r="I1722" s="1040"/>
      <c r="J1722" s="1040"/>
      <c r="K1722" s="1040"/>
      <c r="L1722" s="1040"/>
      <c r="M1722" s="1040"/>
      <c r="N1722" s="1040"/>
      <c r="O1722" s="1040"/>
      <c r="P1722" s="1040"/>
      <c r="Q1722" s="942"/>
      <c r="R1722" s="1040"/>
      <c r="S1722" s="1040"/>
      <c r="T1722" s="1040"/>
      <c r="U1722" s="1040"/>
      <c r="V1722" s="1040"/>
      <c r="W1722" s="111"/>
      <c r="X1722" s="111"/>
      <c r="Y1722" s="111"/>
      <c r="Z1722" s="111"/>
      <c r="AA1722" s="111" t="s">
        <v>37</v>
      </c>
      <c r="AB1722" s="112"/>
      <c r="AC1722" s="112"/>
      <c r="AD1722" s="111"/>
      <c r="AE1722" s="1040"/>
      <c r="AF1722" s="334">
        <f t="shared" si="757"/>
        <v>0</v>
      </c>
      <c r="AG1722" s="272">
        <f>IF(R1722="kompletna",Q1722*J1722*0.0036*'lista, wskaźniki'!$F$13, IF(R1722="częściowa",Q1722*J1722*0.0036*'lista, wskaźniki'!$F$14, IF(R1722="brak",Q1722*J1722*0.0036*'lista, wskaźniki'!$F$15,)))</f>
        <v>0</v>
      </c>
      <c r="AH1722" s="334">
        <f>IF(Y1722="inne",K1722*'lista, wskaźniki'!$E$35,IF(Y1722="to samo źródło",0,IF(Y1722=0,0)))</f>
        <v>0</v>
      </c>
      <c r="AI1722" s="334" t="b">
        <f>IF(AA1722="gaz z sieci",AC1722*'lista, wskaźniki'!$D$21)</f>
        <v>0</v>
      </c>
      <c r="AJ1722" s="272">
        <f>IF(AA1722="węgiel",AB1722*'lista, wskaźniki'!$D$20, IF('Sektor mieszkaniowy'!AA1722="drewno",'Sektor mieszkaniowy'!AB1722*'lista, wskaźniki'!$D$22,IF('Sektor mieszkaniowy'!AA1722="pellet",AB1722*'lista, wskaźniki'!$D$23,IF('Sektor mieszkaniowy'!AA1722="gaz z sieci",AB1722*'lista, wskaźniki'!$D$21,IF('Sektor mieszkaniowy'!AA1722="olej opałowy",'Sektor mieszkaniowy'!AB1722*'lista, wskaźniki'!$D$24)))))</f>
        <v>0</v>
      </c>
      <c r="AK1722" s="1043"/>
      <c r="AL1722" s="1040"/>
      <c r="AM1722" s="20">
        <f>IF(AA1722="węgiel",AF1722*1/3.6*'lista, wskaźniki'!$F$20,IF(AA1722="drewno",AF1722*1/3.6*'lista, wskaźniki'!$F$22,IF(AA1722="pellet",AF1722*1/3.6*'lista, wskaźniki'!$F$23,IF(AA1722="gaz z sieci",AF1722*1/3.6*'lista, wskaźniki'!$F$21,IF(AA1722="olej opałowy",AF1722*1/3.6*'lista, wskaźniki'!$F$24,0)))))</f>
        <v>0</v>
      </c>
      <c r="AN1722" s="20">
        <f>IF(AA1722="węgiel",AF1722*'lista, wskaźniki'!$E$42,IF(AA1722="drewno",AF1722*'lista, wskaźniki'!$G$42,IF(AA1722="pellet",AF1722*'lista, wskaźniki'!$H$42,IF(AA1722="gaz z sieci",AF1722*'lista, wskaźniki'!$F$42,IF(AA1722="olej opałowy",AF1722*'lista, wskaźniki'!$I$42,0)))))</f>
        <v>0</v>
      </c>
      <c r="AO1722" s="20">
        <f>IF(AA1722="węgiel",AF1722*'lista, wskaźniki'!$E$43,IF(AA1722="drewno",AF1722*'lista, wskaźniki'!$G$43,IF(AA1722="pellet",AF1722*'lista, wskaźniki'!$H$43,IF(AA1722="gaz z sieci",AF1722*'lista, wskaźniki'!$F$43,IF(AA1722="olej opałowy",AF1722*'lista, wskaźniki'!$I$43,0)))))</f>
        <v>0</v>
      </c>
      <c r="AP1722" s="20">
        <f>IF(AA1722="węgiel",AF1722*'lista, wskaźniki'!$E$44,IF(AA1722="drewno",AF1722*'lista, wskaźniki'!$G$44,IF(AA1722="pellet",AF1722*'lista, wskaźniki'!$H$44,IF(AA1722="gaz z sieci",AF1722*'lista, wskaźniki'!$F$44,IF(AA1722="olej opałowy",AF1722*'lista, wskaźniki'!$I$44,0)))))</f>
        <v>0</v>
      </c>
      <c r="AQ1722" s="20" t="b">
        <f>IF(Z1722="gaz",AH1722*1/3.6*'lista, wskaźniki'!$F$21,IF(Z1722="energia elektryczna",AH1722*1/3.6*'lista, wskaźniki'!$F$26))</f>
        <v>0</v>
      </c>
      <c r="AR1722" s="20" t="b">
        <f>IF(Z1722="gaz",AH1722*'lista, wskaźniki'!$F$42,IF(Z1722="energia elektryczna",AH1722*0))</f>
        <v>0</v>
      </c>
      <c r="AS1722" s="20" t="b">
        <f>IF(Z1722="gaz",AH1722*'lista, wskaźniki'!$F$43,IF(Z1722="energia elektryczna",AH1722*0))</f>
        <v>0</v>
      </c>
      <c r="AT1722" s="20" t="b">
        <f>IF(Z1722="gaz",AH1722*'lista, wskaźniki'!$F$44,IF(Z1722="energia elektryczna",AH1722*0))</f>
        <v>0</v>
      </c>
      <c r="AU1722" s="20">
        <f>AI1722*1/3.6*'lista, wskaźniki'!$F$21</f>
        <v>0</v>
      </c>
      <c r="AV1722" s="20">
        <f>AI1722*'lista, wskaźniki'!$F$42</f>
        <v>0</v>
      </c>
      <c r="AW1722" s="20">
        <f>AI1722*'lista, wskaźniki'!$F$43</f>
        <v>0</v>
      </c>
      <c r="AX1722" s="20">
        <f>AI1722*'lista, wskaźniki'!$F$44</f>
        <v>0</v>
      </c>
      <c r="AY1722" s="20">
        <f>AK1722*'lista, wskaźniki'!$F$26</f>
        <v>0</v>
      </c>
      <c r="AZ1722" s="20">
        <f t="shared" si="758"/>
        <v>0</v>
      </c>
      <c r="BA1722" s="20">
        <f t="shared" si="759"/>
        <v>0</v>
      </c>
      <c r="BB1722" s="20">
        <f t="shared" si="760"/>
        <v>0</v>
      </c>
      <c r="BC1722" s="20">
        <f t="shared" si="761"/>
        <v>0</v>
      </c>
      <c r="BD1722" s="1040"/>
      <c r="BE1722" s="1040"/>
      <c r="BF1722" s="1040"/>
      <c r="BG1722" s="1040"/>
      <c r="BH1722" s="111"/>
      <c r="BI1722" s="1040"/>
      <c r="BJ1722" s="111"/>
      <c r="BK1722" s="1040"/>
      <c r="BL1722" s="111"/>
      <c r="BM1722" s="111"/>
      <c r="BN1722" s="111"/>
      <c r="BO1722" s="111"/>
      <c r="BP1722" s="111"/>
      <c r="BQ1722" s="111"/>
      <c r="BR1722" s="111"/>
      <c r="BS1722" s="1030"/>
      <c r="BT1722" s="1030"/>
      <c r="BU1722" s="1030"/>
      <c r="BV1722" s="1030"/>
      <c r="BW1722" s="1030"/>
      <c r="BX1722" s="1030"/>
      <c r="BY1722" s="1088"/>
      <c r="CA1722" s="365" t="b">
        <f t="shared" si="762"/>
        <v>0</v>
      </c>
      <c r="CB1722" s="365" t="b">
        <f t="shared" si="763"/>
        <v>0</v>
      </c>
      <c r="CC1722" s="365" t="b">
        <f t="shared" si="764"/>
        <v>0</v>
      </c>
      <c r="CD1722" s="365" t="b">
        <f t="shared" si="765"/>
        <v>0</v>
      </c>
      <c r="CE1722" s="365">
        <f t="shared" si="766"/>
        <v>0</v>
      </c>
      <c r="CF1722" s="365" t="b">
        <f t="shared" si="767"/>
        <v>0</v>
      </c>
      <c r="CG1722" s="365" t="b">
        <f t="shared" si="768"/>
        <v>0</v>
      </c>
      <c r="CH1722" s="365" t="b">
        <f t="shared" si="769"/>
        <v>0</v>
      </c>
      <c r="CI1722" s="72" t="b">
        <f t="shared" si="770"/>
        <v>0</v>
      </c>
      <c r="CJ1722" s="72" t="b">
        <f t="shared" si="771"/>
        <v>0</v>
      </c>
      <c r="CK1722" s="72" t="b">
        <f t="shared" si="772"/>
        <v>0</v>
      </c>
      <c r="CL1722" s="72">
        <f t="shared" si="773"/>
        <v>0</v>
      </c>
      <c r="CM1722" s="72">
        <f t="shared" si="774"/>
        <v>0</v>
      </c>
      <c r="CN1722" s="72" t="b">
        <f t="shared" si="775"/>
        <v>0</v>
      </c>
      <c r="CP1722" s="13">
        <f t="shared" si="776"/>
        <v>0</v>
      </c>
      <c r="CQ1722" s="13" t="b">
        <f t="shared" si="777"/>
        <v>0</v>
      </c>
      <c r="CR1722" s="13" t="b">
        <f t="shared" si="778"/>
        <v>0</v>
      </c>
      <c r="CS1722" s="13" t="b">
        <f t="shared" si="784"/>
        <v>0</v>
      </c>
      <c r="CT1722" s="13" t="b">
        <f t="shared" si="783"/>
        <v>0</v>
      </c>
      <c r="CU1722" s="13" t="b">
        <f t="shared" si="785"/>
        <v>0</v>
      </c>
      <c r="CV1722" s="13" t="b">
        <f t="shared" si="779"/>
        <v>0</v>
      </c>
      <c r="CW1722" s="13" t="b">
        <f t="shared" si="780"/>
        <v>0</v>
      </c>
      <c r="CX1722" s="13" t="b">
        <f t="shared" si="781"/>
        <v>0</v>
      </c>
      <c r="CY1722" s="13" t="b">
        <f t="shared" si="782"/>
        <v>0</v>
      </c>
    </row>
    <row r="1723" spans="1:103" ht="15" thickBot="1">
      <c r="A1723" s="931">
        <v>345</v>
      </c>
      <c r="B1723" s="1038" t="s">
        <v>223</v>
      </c>
      <c r="C1723" s="1038"/>
      <c r="D1723" s="1038" t="s">
        <v>1</v>
      </c>
      <c r="E1723" s="1038" t="s">
        <v>5</v>
      </c>
      <c r="F1723" s="1038"/>
      <c r="G1723" s="1038"/>
      <c r="H1723" s="1038"/>
      <c r="I1723" s="1038" t="s">
        <v>11</v>
      </c>
      <c r="J1723" s="1038">
        <v>80</v>
      </c>
      <c r="K1723" s="1038">
        <v>2</v>
      </c>
      <c r="L1723" s="1038" t="s">
        <v>16</v>
      </c>
      <c r="M1723" s="1038">
        <v>100</v>
      </c>
      <c r="N1723" s="1038" t="s">
        <v>17</v>
      </c>
      <c r="O1723" s="1038"/>
      <c r="P1723" s="1038" t="s">
        <v>17</v>
      </c>
      <c r="Q1723" s="940">
        <f>IF(I1723="&lt;1966",'lista, wskaźniki'!$G$4,IF(I1723="1967-1985",'lista, wskaźniki'!$G$5,IF(I1723="1986-1992",'lista, wskaźniki'!$G$6,IF(I1723="1993-1996",'lista, wskaźniki'!$G$7,IF(I1723="&gt;1997",'lista, wskaźniki'!$G$8,IF(I1723=0,'lista, wskaźniki'!$G$4))))))</f>
        <v>250</v>
      </c>
      <c r="R1723" s="1038" t="s">
        <v>23</v>
      </c>
      <c r="S1723" s="1038" t="s">
        <v>27</v>
      </c>
      <c r="T1723" s="1038"/>
      <c r="U1723" s="1038"/>
      <c r="V1723" s="1038"/>
      <c r="W1723" s="20" t="s">
        <v>36</v>
      </c>
      <c r="X1723" s="107" t="s">
        <v>195</v>
      </c>
      <c r="Y1723" s="107" t="s">
        <v>42</v>
      </c>
      <c r="Z1723" s="107"/>
      <c r="AA1723" s="107" t="s">
        <v>35</v>
      </c>
      <c r="AB1723" s="108"/>
      <c r="AC1723" s="108"/>
      <c r="AD1723" s="107"/>
      <c r="AE1723" s="1038">
        <v>5</v>
      </c>
      <c r="AF1723" s="334">
        <f t="shared" ref="AF1723:AF1786" si="786">IF(AG1723&gt;0,(AJ1723+AG1723)/2,AJ1723)</f>
        <v>0</v>
      </c>
      <c r="AG1723" s="272">
        <v>0</v>
      </c>
      <c r="AH1723" s="334">
        <f>IF(Y1723="inne",K1723*'lista, wskaźniki'!$E$35,IF(Y1723="to samo źródło",0,IF(Y1723=0,0)))</f>
        <v>0</v>
      </c>
      <c r="AI1723" s="334" t="b">
        <f>IF(AA1723="gaz z sieci",AC1723*'lista, wskaźniki'!$D$21)</f>
        <v>0</v>
      </c>
      <c r="AJ1723" s="272">
        <f>IF(AA1723="węgiel",AB1723*'lista, wskaźniki'!$D$20, IF('Sektor mieszkaniowy'!AA1723="drewno",'Sektor mieszkaniowy'!AB1723*'lista, wskaźniki'!$D$22,IF('Sektor mieszkaniowy'!AA1723="pellet",AB1723*'lista, wskaźniki'!$D$23,IF('Sektor mieszkaniowy'!AA1723="gaz z sieci",AB1723*'lista, wskaźniki'!$D$21,IF('Sektor mieszkaniowy'!AA1723="olej opałowy",'Sektor mieszkaniowy'!AB1723*'lista, wskaźniki'!$D$24)))))</f>
        <v>0</v>
      </c>
      <c r="AK1723" s="1041">
        <f>AL1723/'lista, wskaźniki'!$A$127</f>
        <v>0</v>
      </c>
      <c r="AL1723" s="1038"/>
      <c r="AM1723" s="20">
        <f>IF(AA1723="węgiel",AF1723*1/3.6*'lista, wskaźniki'!$F$20,IF(AA1723="drewno",AF1723*1/3.6*'lista, wskaźniki'!$F$22,IF(AA1723="pellet",AF1723*1/3.6*'lista, wskaźniki'!$F$23,IF(AA1723="gaz z sieci",AF1723*1/3.6*'lista, wskaźniki'!$F$21,IF(AA1723="olej opałowy",AF1723*1/3.6*'lista, wskaźniki'!$F$24,0)))))</f>
        <v>0</v>
      </c>
      <c r="AN1723" s="20">
        <f>IF(AA1723="węgiel",AF1723*'lista, wskaźniki'!$E$42,IF(AA1723="drewno",AF1723*'lista, wskaźniki'!$G$42,IF(AA1723="pellet",AF1723*'lista, wskaźniki'!$H$42,IF(AA1723="gaz z sieci",AF1723*'lista, wskaźniki'!$F$42,IF(AA1723="olej opałowy",AF1723*'lista, wskaźniki'!$I$42,0)))))</f>
        <v>0</v>
      </c>
      <c r="AO1723" s="20">
        <f>IF(AA1723="węgiel",AF1723*'lista, wskaźniki'!$E$43,IF(AA1723="drewno",AF1723*'lista, wskaźniki'!$G$43,IF(AA1723="pellet",AF1723*'lista, wskaźniki'!$H$43,IF(AA1723="gaz z sieci",AF1723*'lista, wskaźniki'!$F$43,IF(AA1723="olej opałowy",AF1723*'lista, wskaźniki'!$I$43,0)))))</f>
        <v>0</v>
      </c>
      <c r="AP1723" s="20">
        <f>IF(AA1723="węgiel",AF1723*'lista, wskaźniki'!$E$44,IF(AA1723="drewno",AF1723*'lista, wskaźniki'!$G$44,IF(AA1723="pellet",AF1723*'lista, wskaźniki'!$H$44,IF(AA1723="gaz z sieci",AF1723*'lista, wskaźniki'!$F$44,IF(AA1723="olej opałowy",AF1723*'lista, wskaźniki'!$I$44,0)))))</f>
        <v>0</v>
      </c>
      <c r="AQ1723" s="20" t="b">
        <f>IF(Z1723="gaz",AH1723*1/3.6*'lista, wskaźniki'!$F$21,IF(Z1723="energia elektryczna",AH1723*1/3.6*'lista, wskaźniki'!$F$26))</f>
        <v>0</v>
      </c>
      <c r="AR1723" s="20" t="b">
        <f>IF(Z1723="gaz",AH1723*'lista, wskaźniki'!$F$42,IF(Z1723="energia elektryczna",AH1723*0))</f>
        <v>0</v>
      </c>
      <c r="AS1723" s="20" t="b">
        <f>IF(Z1723="gaz",AH1723*'lista, wskaźniki'!$F$43,IF(Z1723="energia elektryczna",AH1723*0))</f>
        <v>0</v>
      </c>
      <c r="AT1723" s="20" t="b">
        <f>IF(Z1723="gaz",AH1723*'lista, wskaźniki'!$F$44,IF(Z1723="energia elektryczna",AH1723*0))</f>
        <v>0</v>
      </c>
      <c r="AU1723" s="20">
        <f>AI1723*1/3.6*'lista, wskaźniki'!$F$21</f>
        <v>0</v>
      </c>
      <c r="AV1723" s="20">
        <f>AI1723*'lista, wskaźniki'!$F$42</f>
        <v>0</v>
      </c>
      <c r="AW1723" s="20">
        <f>AI1723*'lista, wskaźniki'!$F$43</f>
        <v>0</v>
      </c>
      <c r="AX1723" s="20">
        <f>AI1723*'lista, wskaźniki'!$F$44</f>
        <v>0</v>
      </c>
      <c r="AY1723" s="20">
        <f>AK1723*'lista, wskaźniki'!$F$26</f>
        <v>0</v>
      </c>
      <c r="AZ1723" s="20">
        <f t="shared" si="758"/>
        <v>0</v>
      </c>
      <c r="BA1723" s="20">
        <f t="shared" si="759"/>
        <v>0</v>
      </c>
      <c r="BB1723" s="20">
        <f t="shared" si="760"/>
        <v>0</v>
      </c>
      <c r="BC1723" s="20">
        <f t="shared" si="761"/>
        <v>0</v>
      </c>
      <c r="BD1723" s="1038" t="s">
        <v>17</v>
      </c>
      <c r="BE1723" s="1038" t="s">
        <v>17</v>
      </c>
      <c r="BF1723" s="1038" t="s">
        <v>17</v>
      </c>
      <c r="BG1723" s="1038" t="s">
        <v>17</v>
      </c>
      <c r="BH1723" s="107"/>
      <c r="BI1723" s="1038" t="s">
        <v>17</v>
      </c>
      <c r="BJ1723" s="107"/>
      <c r="BK1723" s="1038" t="s">
        <v>17</v>
      </c>
      <c r="BL1723" s="107"/>
      <c r="BM1723" s="107"/>
      <c r="BN1723" s="107"/>
      <c r="BO1723" s="107" t="s">
        <v>17</v>
      </c>
      <c r="BP1723" s="107"/>
      <c r="BQ1723" s="107" t="s">
        <v>120</v>
      </c>
      <c r="BR1723" s="107">
        <v>1</v>
      </c>
      <c r="BS1723" s="1028">
        <v>2000</v>
      </c>
      <c r="BT1723" s="1028"/>
      <c r="BU1723" s="1028"/>
      <c r="BV1723" s="1028">
        <v>500</v>
      </c>
      <c r="BW1723" s="1028"/>
      <c r="BX1723" s="1028"/>
      <c r="BY1723" s="1086">
        <v>1000</v>
      </c>
      <c r="CA1723" s="365">
        <f t="shared" si="762"/>
        <v>0</v>
      </c>
      <c r="CB1723" s="365" t="b">
        <f t="shared" si="763"/>
        <v>0</v>
      </c>
      <c r="CC1723" s="365" t="b">
        <f t="shared" si="764"/>
        <v>0</v>
      </c>
      <c r="CD1723" s="365" t="b">
        <f t="shared" si="765"/>
        <v>0</v>
      </c>
      <c r="CE1723" s="365" t="b">
        <f t="shared" si="766"/>
        <v>0</v>
      </c>
      <c r="CF1723" s="365" t="b">
        <f t="shared" si="767"/>
        <v>0</v>
      </c>
      <c r="CG1723" s="365" t="b">
        <f t="shared" si="768"/>
        <v>0</v>
      </c>
      <c r="CH1723" s="365" t="b">
        <f t="shared" si="769"/>
        <v>0</v>
      </c>
      <c r="CI1723" s="72">
        <f t="shared" si="770"/>
        <v>0</v>
      </c>
      <c r="CJ1723" s="72" t="b">
        <f t="shared" si="771"/>
        <v>0</v>
      </c>
      <c r="CK1723" s="72" t="b">
        <f t="shared" si="772"/>
        <v>0</v>
      </c>
      <c r="CL1723" s="72">
        <f t="shared" si="773"/>
        <v>0</v>
      </c>
      <c r="CM1723" s="72" t="b">
        <f t="shared" si="774"/>
        <v>0</v>
      </c>
      <c r="CN1723" s="72" t="b">
        <f t="shared" si="775"/>
        <v>0</v>
      </c>
      <c r="CP1723" s="13" t="b">
        <f t="shared" si="776"/>
        <v>0</v>
      </c>
      <c r="CQ1723" s="13">
        <f t="shared" si="777"/>
        <v>0</v>
      </c>
      <c r="CR1723" s="13">
        <f t="shared" si="778"/>
        <v>80</v>
      </c>
      <c r="CS1723" s="13">
        <f t="shared" si="784"/>
        <v>40</v>
      </c>
      <c r="CT1723" s="13" t="b">
        <f t="shared" si="783"/>
        <v>0</v>
      </c>
      <c r="CU1723" s="13">
        <f t="shared" si="785"/>
        <v>0</v>
      </c>
      <c r="CV1723" s="13" t="b">
        <f t="shared" si="779"/>
        <v>0</v>
      </c>
      <c r="CW1723" s="13">
        <f t="shared" si="780"/>
        <v>0</v>
      </c>
      <c r="CX1723" s="13" t="b">
        <f t="shared" si="781"/>
        <v>0</v>
      </c>
      <c r="CY1723" s="13">
        <f t="shared" si="782"/>
        <v>0</v>
      </c>
    </row>
    <row r="1724" spans="1:103" ht="15" thickBot="1">
      <c r="A1724" s="932"/>
      <c r="B1724" s="1039"/>
      <c r="C1724" s="1039"/>
      <c r="D1724" s="1039"/>
      <c r="E1724" s="1039"/>
      <c r="F1724" s="1039"/>
      <c r="G1724" s="1039"/>
      <c r="H1724" s="1039"/>
      <c r="I1724" s="1039"/>
      <c r="J1724" s="1039"/>
      <c r="K1724" s="1039"/>
      <c r="L1724" s="1039"/>
      <c r="M1724" s="1039"/>
      <c r="N1724" s="1039"/>
      <c r="O1724" s="1039"/>
      <c r="P1724" s="1039"/>
      <c r="Q1724" s="941"/>
      <c r="R1724" s="1039"/>
      <c r="S1724" s="1039"/>
      <c r="T1724" s="1039"/>
      <c r="U1724" s="1039"/>
      <c r="V1724" s="1039"/>
      <c r="W1724" s="109"/>
      <c r="X1724" s="109" t="s">
        <v>39</v>
      </c>
      <c r="Y1724" s="109"/>
      <c r="Z1724" s="109"/>
      <c r="AA1724" s="109" t="s">
        <v>36</v>
      </c>
      <c r="AB1724" s="110">
        <v>15</v>
      </c>
      <c r="AC1724" s="110"/>
      <c r="AD1724" s="109">
        <v>1500</v>
      </c>
      <c r="AE1724" s="1039"/>
      <c r="AF1724" s="334">
        <f t="shared" si="786"/>
        <v>145.80000000000001</v>
      </c>
      <c r="AG1724" s="272">
        <v>57.6</v>
      </c>
      <c r="AH1724" s="334">
        <f>IF(Y1724="inne",K1724*'lista, wskaźniki'!$E$35,IF(Y1724="to samo źródło",0,IF(Y1724=0,0)))</f>
        <v>0</v>
      </c>
      <c r="AI1724" s="334" t="b">
        <f>IF(AA1724="gaz z sieci",AC1724*'lista, wskaźniki'!$D$21)</f>
        <v>0</v>
      </c>
      <c r="AJ1724" s="272">
        <f>IF(AA1724="węgiel",AB1724*'lista, wskaźniki'!$D$20, IF('Sektor mieszkaniowy'!AA1724="drewno",'Sektor mieszkaniowy'!AB1724*'lista, wskaźniki'!$D$22,IF('Sektor mieszkaniowy'!AA1724="pellet",AB1724*'lista, wskaźniki'!$D$23,IF('Sektor mieszkaniowy'!AA1724="gaz z sieci",AB1724*'lista, wskaźniki'!$D$21,IF('Sektor mieszkaniowy'!AA1724="olej opałowy",'Sektor mieszkaniowy'!AB1724*'lista, wskaźniki'!$D$24)))))</f>
        <v>234</v>
      </c>
      <c r="AK1724" s="1042"/>
      <c r="AL1724" s="1039"/>
      <c r="AM1724" s="20">
        <f>IF(AA1724="węgiel",AF1724*1/3.6*'lista, wskaźniki'!$F$20,IF(AA1724="drewno",AF1724*1/3.6*'lista, wskaźniki'!$F$22,IF(AA1724="pellet",AF1724*1/3.6*'lista, wskaźniki'!$F$23,IF(AA1724="gaz z sieci",AF1724*1/3.6*'lista, wskaźniki'!$F$21,IF(AA1724="olej opałowy",AF1724*1/3.6*'lista, wskaźniki'!$F$24,0)))))</f>
        <v>0</v>
      </c>
      <c r="AN1724" s="20">
        <f>IF(AA1724="węgiel",AF1724*'lista, wskaźniki'!$E$42,IF(AA1724="drewno",AF1724*'lista, wskaźniki'!$G$42,IF(AA1724="pellet",AF1724*'lista, wskaźniki'!$H$42,IF(AA1724="gaz z sieci",AF1724*'lista, wskaźniki'!$F$42,IF(AA1724="olej opałowy",AF1724*'lista, wskaźniki'!$I$42,0)))))</f>
        <v>0.11809800000000001</v>
      </c>
      <c r="AO1724" s="20">
        <f>IF(AA1724="węgiel",AF1724*'lista, wskaźniki'!$E$43,IF(AA1724="drewno",AF1724*'lista, wskaźniki'!$G$43,IF(AA1724="pellet",AF1724*'lista, wskaźniki'!$H$43,IF(AA1724="gaz z sieci",AF1724*'lista, wskaźniki'!$F$43,IF(AA1724="olej opałowy",AF1724*'lista, wskaźniki'!$I$43,0)))))</f>
        <v>0.11809800000000001</v>
      </c>
      <c r="AP1724" s="20">
        <f>IF(AA1724="węgiel",AF1724*'lista, wskaźniki'!$E$44,IF(AA1724="drewno",AF1724*'lista, wskaźniki'!$G$44,IF(AA1724="pellet",AF1724*'lista, wskaźniki'!$H$44,IF(AA1724="gaz z sieci",AF1724*'lista, wskaźniki'!$F$44,IF(AA1724="olej opałowy",AF1724*'lista, wskaźniki'!$I$44,0)))))</f>
        <v>3.6449999999999998E-5</v>
      </c>
      <c r="AQ1724" s="20" t="b">
        <f>IF(Z1724="gaz",AH1724*1/3.6*'lista, wskaźniki'!$F$21,IF(Z1724="energia elektryczna",AH1724*1/3.6*'lista, wskaźniki'!$F$26))</f>
        <v>0</v>
      </c>
      <c r="AR1724" s="20" t="b">
        <f>IF(Z1724="gaz",AH1724*'lista, wskaźniki'!$F$42,IF(Z1724="energia elektryczna",AH1724*0))</f>
        <v>0</v>
      </c>
      <c r="AS1724" s="20" t="b">
        <f>IF(Z1724="gaz",AH1724*'lista, wskaźniki'!$F$43,IF(Z1724="energia elektryczna",AH1724*0))</f>
        <v>0</v>
      </c>
      <c r="AT1724" s="20" t="b">
        <f>IF(Z1724="gaz",AH1724*'lista, wskaźniki'!$F$44,IF(Z1724="energia elektryczna",AH1724*0))</f>
        <v>0</v>
      </c>
      <c r="AU1724" s="20">
        <f>AI1724*1/3.6*'lista, wskaźniki'!$F$21</f>
        <v>0</v>
      </c>
      <c r="AV1724" s="20">
        <f>AI1724*'lista, wskaźniki'!$F$42</f>
        <v>0</v>
      </c>
      <c r="AW1724" s="20">
        <f>AI1724*'lista, wskaźniki'!$F$43</f>
        <v>0</v>
      </c>
      <c r="AX1724" s="20">
        <f>AI1724*'lista, wskaźniki'!$F$44</f>
        <v>0</v>
      </c>
      <c r="AY1724" s="20">
        <f>AK1724*'lista, wskaźniki'!$F$26</f>
        <v>0</v>
      </c>
      <c r="AZ1724" s="20">
        <f t="shared" si="758"/>
        <v>0</v>
      </c>
      <c r="BA1724" s="20">
        <f t="shared" si="759"/>
        <v>0.11809800000000001</v>
      </c>
      <c r="BB1724" s="20">
        <f t="shared" si="760"/>
        <v>0.11809800000000001</v>
      </c>
      <c r="BC1724" s="20">
        <f t="shared" si="761"/>
        <v>3.6449999999999998E-5</v>
      </c>
      <c r="BD1724" s="1039"/>
      <c r="BE1724" s="1039"/>
      <c r="BF1724" s="1039"/>
      <c r="BG1724" s="1039"/>
      <c r="BH1724" s="109"/>
      <c r="BI1724" s="1039"/>
      <c r="BJ1724" s="109"/>
      <c r="BK1724" s="1039"/>
      <c r="BL1724" s="109"/>
      <c r="BM1724" s="109"/>
      <c r="BN1724" s="109"/>
      <c r="BO1724" s="109"/>
      <c r="BP1724" s="109"/>
      <c r="BQ1724" s="109"/>
      <c r="BR1724" s="109"/>
      <c r="BS1724" s="1029"/>
      <c r="BT1724" s="1029"/>
      <c r="BU1724" s="1029"/>
      <c r="BV1724" s="1029"/>
      <c r="BW1724" s="1029"/>
      <c r="BX1724" s="1029"/>
      <c r="BY1724" s="1087"/>
      <c r="CA1724" s="365" t="b">
        <f t="shared" si="762"/>
        <v>0</v>
      </c>
      <c r="CB1724" s="365">
        <f t="shared" si="763"/>
        <v>145.80000000000001</v>
      </c>
      <c r="CC1724" s="365" t="b">
        <f t="shared" si="764"/>
        <v>0</v>
      </c>
      <c r="CD1724" s="365" t="b">
        <f t="shared" si="765"/>
        <v>0</v>
      </c>
      <c r="CE1724" s="365" t="b">
        <f t="shared" si="766"/>
        <v>0</v>
      </c>
      <c r="CF1724" s="365" t="b">
        <f t="shared" si="767"/>
        <v>0</v>
      </c>
      <c r="CG1724" s="365" t="b">
        <f t="shared" si="768"/>
        <v>0</v>
      </c>
      <c r="CH1724" s="365" t="b">
        <f t="shared" si="769"/>
        <v>0</v>
      </c>
      <c r="CI1724" s="72" t="b">
        <f t="shared" si="770"/>
        <v>0</v>
      </c>
      <c r="CJ1724" s="72">
        <f t="shared" si="771"/>
        <v>145.80000000000001</v>
      </c>
      <c r="CK1724" s="72" t="b">
        <f t="shared" si="772"/>
        <v>0</v>
      </c>
      <c r="CL1724" s="72">
        <f t="shared" si="773"/>
        <v>0</v>
      </c>
      <c r="CM1724" s="72" t="b">
        <f t="shared" si="774"/>
        <v>0</v>
      </c>
      <c r="CN1724" s="72" t="b">
        <f t="shared" si="775"/>
        <v>0</v>
      </c>
      <c r="CP1724" s="13">
        <f t="shared" si="776"/>
        <v>0</v>
      </c>
      <c r="CQ1724" s="13" t="b">
        <f t="shared" si="777"/>
        <v>0</v>
      </c>
      <c r="CR1724" s="13" t="b">
        <f t="shared" si="778"/>
        <v>0</v>
      </c>
      <c r="CS1724" s="13" t="b">
        <f t="shared" si="784"/>
        <v>0</v>
      </c>
      <c r="CT1724" s="13" t="b">
        <f t="shared" si="783"/>
        <v>0</v>
      </c>
      <c r="CU1724" s="13" t="b">
        <f t="shared" si="785"/>
        <v>0</v>
      </c>
      <c r="CV1724" s="13" t="b">
        <f t="shared" si="779"/>
        <v>0</v>
      </c>
      <c r="CW1724" s="13" t="b">
        <f t="shared" si="780"/>
        <v>0</v>
      </c>
      <c r="CX1724" s="13" t="b">
        <f t="shared" si="781"/>
        <v>0</v>
      </c>
      <c r="CY1724" s="13" t="b">
        <f t="shared" si="782"/>
        <v>0</v>
      </c>
    </row>
    <row r="1725" spans="1:103" ht="15" thickBot="1">
      <c r="A1725" s="932"/>
      <c r="B1725" s="1039"/>
      <c r="C1725" s="1039"/>
      <c r="D1725" s="1039"/>
      <c r="E1725" s="1039"/>
      <c r="F1725" s="1039"/>
      <c r="G1725" s="1039"/>
      <c r="H1725" s="1039"/>
      <c r="I1725" s="1039"/>
      <c r="J1725" s="1039"/>
      <c r="K1725" s="1039"/>
      <c r="L1725" s="1039"/>
      <c r="M1725" s="1039"/>
      <c r="N1725" s="1039"/>
      <c r="O1725" s="1039"/>
      <c r="P1725" s="1039"/>
      <c r="Q1725" s="941"/>
      <c r="R1725" s="1039"/>
      <c r="S1725" s="1039"/>
      <c r="T1725" s="1039"/>
      <c r="U1725" s="1039"/>
      <c r="V1725" s="1039"/>
      <c r="W1725" s="109"/>
      <c r="X1725" s="109"/>
      <c r="Y1725" s="109"/>
      <c r="Z1725" s="109"/>
      <c r="AA1725" s="109" t="s">
        <v>50</v>
      </c>
      <c r="AB1725" s="110"/>
      <c r="AC1725" s="110"/>
      <c r="AD1725" s="109"/>
      <c r="AE1725" s="1039"/>
      <c r="AF1725" s="334">
        <f t="shared" si="786"/>
        <v>0</v>
      </c>
      <c r="AG1725" s="272">
        <f>IF(R1725="kompletna",Q1725*J1725*0.0036*'lista, wskaźniki'!$F$13, IF(R1725="częściowa",Q1725*J1725*0.0036*'lista, wskaźniki'!$F$14, IF(R1725="brak",Q1725*J1725*0.0036*'lista, wskaźniki'!$F$15,)))</f>
        <v>0</v>
      </c>
      <c r="AH1725" s="334">
        <f>IF(Y1725="inne",K1725*'lista, wskaźniki'!$E$35,IF(Y1725="to samo źródło",0,IF(Y1725=0,0)))</f>
        <v>0</v>
      </c>
      <c r="AI1725" s="334" t="b">
        <f>IF(AA1725="gaz z sieci",AC1725*'lista, wskaźniki'!$D$21)</f>
        <v>0</v>
      </c>
      <c r="AJ1725" s="272">
        <f>IF(AA1725="węgiel",AB1725*'lista, wskaźniki'!$D$20, IF('Sektor mieszkaniowy'!AA1725="drewno",'Sektor mieszkaniowy'!AB1725*'lista, wskaźniki'!$D$22,IF('Sektor mieszkaniowy'!AA1725="pellet",AB1725*'lista, wskaźniki'!$D$23,IF('Sektor mieszkaniowy'!AA1725="gaz z sieci",AB1725*'lista, wskaźniki'!$D$21,IF('Sektor mieszkaniowy'!AA1725="olej opałowy",'Sektor mieszkaniowy'!AB1725*'lista, wskaźniki'!$D$24)))))</f>
        <v>0</v>
      </c>
      <c r="AK1725" s="1042"/>
      <c r="AL1725" s="1039"/>
      <c r="AM1725" s="20">
        <f>IF(AA1725="węgiel",AF1725*1/3.6*'lista, wskaźniki'!$F$20,IF(AA1725="drewno",AF1725*1/3.6*'lista, wskaźniki'!$F$22,IF(AA1725="pellet",AF1725*1/3.6*'lista, wskaźniki'!$F$23,IF(AA1725="gaz z sieci",AF1725*1/3.6*'lista, wskaźniki'!$F$21,IF(AA1725="olej opałowy",AF1725*1/3.6*'lista, wskaźniki'!$F$24,0)))))</f>
        <v>0</v>
      </c>
      <c r="AN1725" s="20">
        <f>IF(AA1725="węgiel",AF1725*'lista, wskaźniki'!$E$42,IF(AA1725="drewno",AF1725*'lista, wskaźniki'!$G$42,IF(AA1725="pellet",AF1725*'lista, wskaźniki'!$H$42,IF(AA1725="gaz z sieci",AF1725*'lista, wskaźniki'!$F$42,IF(AA1725="olej opałowy",AF1725*'lista, wskaźniki'!$I$42,0)))))</f>
        <v>0</v>
      </c>
      <c r="AO1725" s="20">
        <f>IF(AA1725="węgiel",AF1725*'lista, wskaźniki'!$E$43,IF(AA1725="drewno",AF1725*'lista, wskaźniki'!$G$43,IF(AA1725="pellet",AF1725*'lista, wskaźniki'!$H$43,IF(AA1725="gaz z sieci",AF1725*'lista, wskaźniki'!$F$43,IF(AA1725="olej opałowy",AF1725*'lista, wskaźniki'!$I$43,0)))))</f>
        <v>0</v>
      </c>
      <c r="AP1725" s="20">
        <f>IF(AA1725="węgiel",AF1725*'lista, wskaźniki'!$E$44,IF(AA1725="drewno",AF1725*'lista, wskaźniki'!$G$44,IF(AA1725="pellet",AF1725*'lista, wskaźniki'!$H$44,IF(AA1725="gaz z sieci",AF1725*'lista, wskaźniki'!$F$44,IF(AA1725="olej opałowy",AF1725*'lista, wskaźniki'!$I$44,0)))))</f>
        <v>0</v>
      </c>
      <c r="AQ1725" s="20" t="b">
        <f>IF(Z1725="gaz",AH1725*1/3.6*'lista, wskaźniki'!$F$21,IF(Z1725="energia elektryczna",AH1725*1/3.6*'lista, wskaźniki'!$F$26))</f>
        <v>0</v>
      </c>
      <c r="AR1725" s="20" t="b">
        <f>IF(Z1725="gaz",AH1725*'lista, wskaźniki'!$F$42,IF(Z1725="energia elektryczna",AH1725*0))</f>
        <v>0</v>
      </c>
      <c r="AS1725" s="20" t="b">
        <f>IF(Z1725="gaz",AH1725*'lista, wskaźniki'!$F$43,IF(Z1725="energia elektryczna",AH1725*0))</f>
        <v>0</v>
      </c>
      <c r="AT1725" s="20" t="b">
        <f>IF(Z1725="gaz",AH1725*'lista, wskaźniki'!$F$44,IF(Z1725="energia elektryczna",AH1725*0))</f>
        <v>0</v>
      </c>
      <c r="AU1725" s="20">
        <f>AI1725*1/3.6*'lista, wskaźniki'!$F$21</f>
        <v>0</v>
      </c>
      <c r="AV1725" s="20">
        <f>AI1725*'lista, wskaźniki'!$F$42</f>
        <v>0</v>
      </c>
      <c r="AW1725" s="20">
        <f>AI1725*'lista, wskaźniki'!$F$43</f>
        <v>0</v>
      </c>
      <c r="AX1725" s="20">
        <f>AI1725*'lista, wskaźniki'!$F$44</f>
        <v>0</v>
      </c>
      <c r="AY1725" s="20">
        <f>AK1725*'lista, wskaźniki'!$F$26</f>
        <v>0</v>
      </c>
      <c r="AZ1725" s="20">
        <f t="shared" si="758"/>
        <v>0</v>
      </c>
      <c r="BA1725" s="20">
        <f t="shared" si="759"/>
        <v>0</v>
      </c>
      <c r="BB1725" s="20">
        <f t="shared" si="760"/>
        <v>0</v>
      </c>
      <c r="BC1725" s="20">
        <f t="shared" si="761"/>
        <v>0</v>
      </c>
      <c r="BD1725" s="1039"/>
      <c r="BE1725" s="1039"/>
      <c r="BF1725" s="1039"/>
      <c r="BG1725" s="1039"/>
      <c r="BH1725" s="109"/>
      <c r="BI1725" s="1039"/>
      <c r="BJ1725" s="109"/>
      <c r="BK1725" s="1039"/>
      <c r="BL1725" s="109"/>
      <c r="BM1725" s="109"/>
      <c r="BN1725" s="109"/>
      <c r="BO1725" s="109"/>
      <c r="BP1725" s="109"/>
      <c r="BQ1725" s="109"/>
      <c r="BR1725" s="109"/>
      <c r="BS1725" s="1029"/>
      <c r="BT1725" s="1029"/>
      <c r="BU1725" s="1029"/>
      <c r="BV1725" s="1029"/>
      <c r="BW1725" s="1029"/>
      <c r="BX1725" s="1029"/>
      <c r="BY1725" s="1087"/>
      <c r="CA1725" s="365" t="b">
        <f t="shared" si="762"/>
        <v>0</v>
      </c>
      <c r="CB1725" s="365" t="b">
        <f t="shared" si="763"/>
        <v>0</v>
      </c>
      <c r="CC1725" s="365">
        <f t="shared" si="764"/>
        <v>0</v>
      </c>
      <c r="CD1725" s="365" t="b">
        <f t="shared" si="765"/>
        <v>0</v>
      </c>
      <c r="CE1725" s="365" t="b">
        <f t="shared" si="766"/>
        <v>0</v>
      </c>
      <c r="CF1725" s="365" t="b">
        <f t="shared" si="767"/>
        <v>0</v>
      </c>
      <c r="CG1725" s="365" t="b">
        <f t="shared" si="768"/>
        <v>0</v>
      </c>
      <c r="CH1725" s="365" t="b">
        <f t="shared" si="769"/>
        <v>0</v>
      </c>
      <c r="CI1725" s="72" t="b">
        <f t="shared" si="770"/>
        <v>0</v>
      </c>
      <c r="CJ1725" s="72" t="b">
        <f t="shared" si="771"/>
        <v>0</v>
      </c>
      <c r="CK1725" s="72">
        <f t="shared" si="772"/>
        <v>0</v>
      </c>
      <c r="CL1725" s="72">
        <f t="shared" si="773"/>
        <v>0</v>
      </c>
      <c r="CM1725" s="72" t="b">
        <f t="shared" si="774"/>
        <v>0</v>
      </c>
      <c r="CN1725" s="72" t="b">
        <f t="shared" si="775"/>
        <v>0</v>
      </c>
      <c r="CP1725" s="13">
        <f t="shared" si="776"/>
        <v>0</v>
      </c>
      <c r="CQ1725" s="13" t="b">
        <f t="shared" si="777"/>
        <v>0</v>
      </c>
      <c r="CR1725" s="13" t="b">
        <f t="shared" si="778"/>
        <v>0</v>
      </c>
      <c r="CS1725" s="13" t="b">
        <f t="shared" si="784"/>
        <v>0</v>
      </c>
      <c r="CT1725" s="13" t="b">
        <f t="shared" si="783"/>
        <v>0</v>
      </c>
      <c r="CU1725" s="13" t="b">
        <f t="shared" si="785"/>
        <v>0</v>
      </c>
      <c r="CV1725" s="13" t="b">
        <f t="shared" si="779"/>
        <v>0</v>
      </c>
      <c r="CW1725" s="13" t="b">
        <f t="shared" si="780"/>
        <v>0</v>
      </c>
      <c r="CX1725" s="13" t="b">
        <f t="shared" si="781"/>
        <v>0</v>
      </c>
      <c r="CY1725" s="13" t="b">
        <f t="shared" si="782"/>
        <v>0</v>
      </c>
    </row>
    <row r="1726" spans="1:103" ht="15" thickBot="1">
      <c r="A1726" s="932"/>
      <c r="B1726" s="1039"/>
      <c r="C1726" s="1039"/>
      <c r="D1726" s="1039"/>
      <c r="E1726" s="1039"/>
      <c r="F1726" s="1039"/>
      <c r="G1726" s="1039"/>
      <c r="H1726" s="1039"/>
      <c r="I1726" s="1039"/>
      <c r="J1726" s="1039"/>
      <c r="K1726" s="1039"/>
      <c r="L1726" s="1039"/>
      <c r="M1726" s="1039"/>
      <c r="N1726" s="1039"/>
      <c r="O1726" s="1039"/>
      <c r="P1726" s="1039"/>
      <c r="Q1726" s="941"/>
      <c r="R1726" s="1039"/>
      <c r="S1726" s="1039"/>
      <c r="T1726" s="1039"/>
      <c r="U1726" s="1039"/>
      <c r="V1726" s="1039"/>
      <c r="W1726" s="109"/>
      <c r="X1726" s="109"/>
      <c r="Y1726" s="109"/>
      <c r="Z1726" s="109"/>
      <c r="AA1726" s="109" t="s">
        <v>38</v>
      </c>
      <c r="AB1726" s="110"/>
      <c r="AC1726" s="110"/>
      <c r="AD1726" s="109"/>
      <c r="AE1726" s="1039"/>
      <c r="AF1726" s="334">
        <f t="shared" si="786"/>
        <v>0</v>
      </c>
      <c r="AG1726" s="272">
        <f>IF(R1726="kompletna",Q1726*J1726*0.0036*'lista, wskaźniki'!$F$13, IF(R1726="częściowa",Q1726*J1726*0.0036*'lista, wskaźniki'!$F$14, IF(R1726="brak",Q1726*J1726*0.0036*'lista, wskaźniki'!$F$15,)))</f>
        <v>0</v>
      </c>
      <c r="AH1726" s="334">
        <f>IF(Y1726="inne",K1726*'lista, wskaźniki'!$E$35,IF(Y1726="to samo źródło",0,IF(Y1726=0,0)))</f>
        <v>0</v>
      </c>
      <c r="AI1726" s="334">
        <f>IF(AA1726="gaz z sieci",AC1726*'lista, wskaźniki'!$D$21)</f>
        <v>0</v>
      </c>
      <c r="AJ1726" s="272">
        <f>IF(AA1726="węgiel",AB1726*'lista, wskaźniki'!$D$20, IF('Sektor mieszkaniowy'!AA1726="drewno",'Sektor mieszkaniowy'!AB1726*'lista, wskaźniki'!$D$22,IF('Sektor mieszkaniowy'!AA1726="pellet",AB1726*'lista, wskaźniki'!$D$23,IF('Sektor mieszkaniowy'!AA1726="gaz z sieci",AB1726*'lista, wskaźniki'!$D$21,IF('Sektor mieszkaniowy'!AA1726="olej opałowy",'Sektor mieszkaniowy'!AB1726*'lista, wskaźniki'!$D$24)))))</f>
        <v>0</v>
      </c>
      <c r="AK1726" s="1042"/>
      <c r="AL1726" s="1039"/>
      <c r="AM1726" s="20">
        <f>IF(AA1726="węgiel",AF1726*1/3.6*'lista, wskaźniki'!$F$20,IF(AA1726="drewno",AF1726*1/3.6*'lista, wskaźniki'!$F$22,IF(AA1726="pellet",AF1726*1/3.6*'lista, wskaźniki'!$F$23,IF(AA1726="gaz z sieci",AF1726*1/3.6*'lista, wskaźniki'!$F$21,IF(AA1726="olej opałowy",AF1726*1/3.6*'lista, wskaźniki'!$F$24,0)))))</f>
        <v>0</v>
      </c>
      <c r="AN1726" s="20">
        <f>IF(AA1726="węgiel",AF1726*'lista, wskaźniki'!$E$42,IF(AA1726="drewno",AF1726*'lista, wskaźniki'!$G$42,IF(AA1726="pellet",AF1726*'lista, wskaźniki'!$H$42,IF(AA1726="gaz z sieci",AF1726*'lista, wskaźniki'!$F$42,IF(AA1726="olej opałowy",AF1726*'lista, wskaźniki'!$I$42,0)))))</f>
        <v>0</v>
      </c>
      <c r="AO1726" s="20">
        <f>IF(AA1726="węgiel",AF1726*'lista, wskaźniki'!$E$43,IF(AA1726="drewno",AF1726*'lista, wskaźniki'!$G$43,IF(AA1726="pellet",AF1726*'lista, wskaźniki'!$H$43,IF(AA1726="gaz z sieci",AF1726*'lista, wskaźniki'!$F$43,IF(AA1726="olej opałowy",AF1726*'lista, wskaźniki'!$I$43,0)))))</f>
        <v>0</v>
      </c>
      <c r="AP1726" s="20">
        <f>IF(AA1726="węgiel",AF1726*'lista, wskaźniki'!$E$44,IF(AA1726="drewno",AF1726*'lista, wskaźniki'!$G$44,IF(AA1726="pellet",AF1726*'lista, wskaźniki'!$H$44,IF(AA1726="gaz z sieci",AF1726*'lista, wskaźniki'!$F$44,IF(AA1726="olej opałowy",AF1726*'lista, wskaźniki'!$I$44,0)))))</f>
        <v>0</v>
      </c>
      <c r="AQ1726" s="20" t="b">
        <f>IF(Z1726="gaz",AH1726*1/3.6*'lista, wskaźniki'!$F$21,IF(Z1726="energia elektryczna",AH1726*1/3.6*'lista, wskaźniki'!$F$26))</f>
        <v>0</v>
      </c>
      <c r="AR1726" s="20" t="b">
        <f>IF(Z1726="gaz",AH1726*'lista, wskaźniki'!$F$42,IF(Z1726="energia elektryczna",AH1726*0))</f>
        <v>0</v>
      </c>
      <c r="AS1726" s="20" t="b">
        <f>IF(Z1726="gaz",AH1726*'lista, wskaźniki'!$F$43,IF(Z1726="energia elektryczna",AH1726*0))</f>
        <v>0</v>
      </c>
      <c r="AT1726" s="20" t="b">
        <f>IF(Z1726="gaz",AH1726*'lista, wskaźniki'!$F$44,IF(Z1726="energia elektryczna",AH1726*0))</f>
        <v>0</v>
      </c>
      <c r="AU1726" s="20">
        <f>AI1726*1/3.6*'lista, wskaźniki'!$F$21</f>
        <v>0</v>
      </c>
      <c r="AV1726" s="20">
        <f>AI1726*'lista, wskaźniki'!$F$42</f>
        <v>0</v>
      </c>
      <c r="AW1726" s="20">
        <f>AI1726*'lista, wskaźniki'!$F$43</f>
        <v>0</v>
      </c>
      <c r="AX1726" s="20">
        <f>AI1726*'lista, wskaźniki'!$F$44</f>
        <v>0</v>
      </c>
      <c r="AY1726" s="20">
        <f>AK1726*'lista, wskaźniki'!$F$26</f>
        <v>0</v>
      </c>
      <c r="AZ1726" s="20">
        <f t="shared" si="758"/>
        <v>0</v>
      </c>
      <c r="BA1726" s="20">
        <f t="shared" si="759"/>
        <v>0</v>
      </c>
      <c r="BB1726" s="20">
        <f t="shared" si="760"/>
        <v>0</v>
      </c>
      <c r="BC1726" s="20">
        <f t="shared" si="761"/>
        <v>0</v>
      </c>
      <c r="BD1726" s="1039"/>
      <c r="BE1726" s="1039"/>
      <c r="BF1726" s="1039"/>
      <c r="BG1726" s="1039"/>
      <c r="BH1726" s="109"/>
      <c r="BI1726" s="1039"/>
      <c r="BJ1726" s="109"/>
      <c r="BK1726" s="1039"/>
      <c r="BL1726" s="109"/>
      <c r="BM1726" s="109"/>
      <c r="BN1726" s="109"/>
      <c r="BO1726" s="109"/>
      <c r="BP1726" s="109"/>
      <c r="BQ1726" s="109"/>
      <c r="BR1726" s="109"/>
      <c r="BS1726" s="1029"/>
      <c r="BT1726" s="1029"/>
      <c r="BU1726" s="1029"/>
      <c r="BV1726" s="1029"/>
      <c r="BW1726" s="1029"/>
      <c r="BX1726" s="1029"/>
      <c r="BY1726" s="1087"/>
      <c r="CA1726" s="365" t="b">
        <f t="shared" si="762"/>
        <v>0</v>
      </c>
      <c r="CB1726" s="365" t="b">
        <f t="shared" si="763"/>
        <v>0</v>
      </c>
      <c r="CC1726" s="365" t="b">
        <f t="shared" si="764"/>
        <v>0</v>
      </c>
      <c r="CD1726" s="365">
        <f t="shared" si="765"/>
        <v>0</v>
      </c>
      <c r="CE1726" s="365" t="b">
        <f t="shared" si="766"/>
        <v>0</v>
      </c>
      <c r="CF1726" s="365" t="b">
        <f t="shared" si="767"/>
        <v>0</v>
      </c>
      <c r="CG1726" s="365" t="b">
        <f t="shared" si="768"/>
        <v>0</v>
      </c>
      <c r="CH1726" s="365">
        <f t="shared" si="769"/>
        <v>0</v>
      </c>
      <c r="CI1726" s="72" t="b">
        <f t="shared" si="770"/>
        <v>0</v>
      </c>
      <c r="CJ1726" s="72" t="b">
        <f t="shared" si="771"/>
        <v>0</v>
      </c>
      <c r="CK1726" s="72" t="b">
        <f t="shared" si="772"/>
        <v>0</v>
      </c>
      <c r="CL1726" s="72">
        <f t="shared" si="773"/>
        <v>0</v>
      </c>
      <c r="CM1726" s="72" t="b">
        <f t="shared" si="774"/>
        <v>0</v>
      </c>
      <c r="CN1726" s="72" t="b">
        <f t="shared" si="775"/>
        <v>0</v>
      </c>
      <c r="CP1726" s="13">
        <f t="shared" si="776"/>
        <v>0</v>
      </c>
      <c r="CQ1726" s="13" t="b">
        <f t="shared" si="777"/>
        <v>0</v>
      </c>
      <c r="CR1726" s="13" t="b">
        <f t="shared" si="778"/>
        <v>0</v>
      </c>
      <c r="CS1726" s="13" t="b">
        <f t="shared" si="784"/>
        <v>0</v>
      </c>
      <c r="CT1726" s="13" t="b">
        <f t="shared" si="783"/>
        <v>0</v>
      </c>
      <c r="CU1726" s="13" t="b">
        <f t="shared" si="785"/>
        <v>0</v>
      </c>
      <c r="CV1726" s="13" t="b">
        <f t="shared" si="779"/>
        <v>0</v>
      </c>
      <c r="CW1726" s="13" t="b">
        <f t="shared" si="780"/>
        <v>0</v>
      </c>
      <c r="CX1726" s="13" t="b">
        <f t="shared" si="781"/>
        <v>0</v>
      </c>
      <c r="CY1726" s="13" t="b">
        <f t="shared" si="782"/>
        <v>0</v>
      </c>
    </row>
    <row r="1727" spans="1:103" ht="15" thickBot="1">
      <c r="A1727" s="933"/>
      <c r="B1727" s="1040"/>
      <c r="C1727" s="1040"/>
      <c r="D1727" s="1040"/>
      <c r="E1727" s="1040"/>
      <c r="F1727" s="1040"/>
      <c r="G1727" s="1040"/>
      <c r="H1727" s="1040"/>
      <c r="I1727" s="1040"/>
      <c r="J1727" s="1040"/>
      <c r="K1727" s="1040"/>
      <c r="L1727" s="1040"/>
      <c r="M1727" s="1040"/>
      <c r="N1727" s="1040"/>
      <c r="O1727" s="1040"/>
      <c r="P1727" s="1040"/>
      <c r="Q1727" s="942"/>
      <c r="R1727" s="1040"/>
      <c r="S1727" s="1040"/>
      <c r="T1727" s="1040"/>
      <c r="U1727" s="1040"/>
      <c r="V1727" s="1040"/>
      <c r="W1727" s="111"/>
      <c r="X1727" s="111"/>
      <c r="Y1727" s="111"/>
      <c r="Z1727" s="111"/>
      <c r="AA1727" s="111" t="s">
        <v>37</v>
      </c>
      <c r="AB1727" s="112"/>
      <c r="AC1727" s="112"/>
      <c r="AD1727" s="111"/>
      <c r="AE1727" s="1040"/>
      <c r="AF1727" s="334">
        <f t="shared" si="786"/>
        <v>0</v>
      </c>
      <c r="AG1727" s="272">
        <f>IF(R1727="kompletna",Q1727*J1727*0.0036*'lista, wskaźniki'!$F$13, IF(R1727="częściowa",Q1727*J1727*0.0036*'lista, wskaźniki'!$F$14, IF(R1727="brak",Q1727*J1727*0.0036*'lista, wskaźniki'!$F$15,)))</f>
        <v>0</v>
      </c>
      <c r="AH1727" s="334">
        <f>IF(Y1727="inne",K1727*'lista, wskaźniki'!$E$35,IF(Y1727="to samo źródło",0,IF(Y1727=0,0)))</f>
        <v>0</v>
      </c>
      <c r="AI1727" s="334" t="b">
        <f>IF(AA1727="gaz z sieci",AC1727*'lista, wskaźniki'!$D$21)</f>
        <v>0</v>
      </c>
      <c r="AJ1727" s="272">
        <f>IF(AA1727="węgiel",AB1727*'lista, wskaźniki'!$D$20, IF('Sektor mieszkaniowy'!AA1727="drewno",'Sektor mieszkaniowy'!AB1727*'lista, wskaźniki'!$D$22,IF('Sektor mieszkaniowy'!AA1727="pellet",AB1727*'lista, wskaźniki'!$D$23,IF('Sektor mieszkaniowy'!AA1727="gaz z sieci",AB1727*'lista, wskaźniki'!$D$21,IF('Sektor mieszkaniowy'!AA1727="olej opałowy",'Sektor mieszkaniowy'!AB1727*'lista, wskaźniki'!$D$24)))))</f>
        <v>0</v>
      </c>
      <c r="AK1727" s="1043"/>
      <c r="AL1727" s="1040"/>
      <c r="AM1727" s="20">
        <f>IF(AA1727="węgiel",AF1727*1/3.6*'lista, wskaźniki'!$F$20,IF(AA1727="drewno",AF1727*1/3.6*'lista, wskaźniki'!$F$22,IF(AA1727="pellet",AF1727*1/3.6*'lista, wskaźniki'!$F$23,IF(AA1727="gaz z sieci",AF1727*1/3.6*'lista, wskaźniki'!$F$21,IF(AA1727="olej opałowy",AF1727*1/3.6*'lista, wskaźniki'!$F$24,0)))))</f>
        <v>0</v>
      </c>
      <c r="AN1727" s="20">
        <f>IF(AA1727="węgiel",AF1727*'lista, wskaźniki'!$E$42,IF(AA1727="drewno",AF1727*'lista, wskaźniki'!$G$42,IF(AA1727="pellet",AF1727*'lista, wskaźniki'!$H$42,IF(AA1727="gaz z sieci",AF1727*'lista, wskaźniki'!$F$42,IF(AA1727="olej opałowy",AF1727*'lista, wskaźniki'!$I$42,0)))))</f>
        <v>0</v>
      </c>
      <c r="AO1727" s="20">
        <f>IF(AA1727="węgiel",AF1727*'lista, wskaźniki'!$E$43,IF(AA1727="drewno",AF1727*'lista, wskaźniki'!$G$43,IF(AA1727="pellet",AF1727*'lista, wskaźniki'!$H$43,IF(AA1727="gaz z sieci",AF1727*'lista, wskaźniki'!$F$43,IF(AA1727="olej opałowy",AF1727*'lista, wskaźniki'!$I$43,0)))))</f>
        <v>0</v>
      </c>
      <c r="AP1727" s="20">
        <f>IF(AA1727="węgiel",AF1727*'lista, wskaźniki'!$E$44,IF(AA1727="drewno",AF1727*'lista, wskaźniki'!$G$44,IF(AA1727="pellet",AF1727*'lista, wskaźniki'!$H$44,IF(AA1727="gaz z sieci",AF1727*'lista, wskaźniki'!$F$44,IF(AA1727="olej opałowy",AF1727*'lista, wskaźniki'!$I$44,0)))))</f>
        <v>0</v>
      </c>
      <c r="AQ1727" s="20" t="b">
        <f>IF(Z1727="gaz",AH1727*1/3.6*'lista, wskaźniki'!$F$21,IF(Z1727="energia elektryczna",AH1727*1/3.6*'lista, wskaźniki'!$F$26))</f>
        <v>0</v>
      </c>
      <c r="AR1727" s="20" t="b">
        <f>IF(Z1727="gaz",AH1727*'lista, wskaźniki'!$F$42,IF(Z1727="energia elektryczna",AH1727*0))</f>
        <v>0</v>
      </c>
      <c r="AS1727" s="20" t="b">
        <f>IF(Z1727="gaz",AH1727*'lista, wskaźniki'!$F$43,IF(Z1727="energia elektryczna",AH1727*0))</f>
        <v>0</v>
      </c>
      <c r="AT1727" s="20" t="b">
        <f>IF(Z1727="gaz",AH1727*'lista, wskaźniki'!$F$44,IF(Z1727="energia elektryczna",AH1727*0))</f>
        <v>0</v>
      </c>
      <c r="AU1727" s="20">
        <f>AI1727*1/3.6*'lista, wskaźniki'!$F$21</f>
        <v>0</v>
      </c>
      <c r="AV1727" s="20">
        <f>AI1727*'lista, wskaźniki'!$F$42</f>
        <v>0</v>
      </c>
      <c r="AW1727" s="20">
        <f>AI1727*'lista, wskaźniki'!$F$43</f>
        <v>0</v>
      </c>
      <c r="AX1727" s="20">
        <f>AI1727*'lista, wskaźniki'!$F$44</f>
        <v>0</v>
      </c>
      <c r="AY1727" s="20">
        <f>AK1727*'lista, wskaźniki'!$F$26</f>
        <v>0</v>
      </c>
      <c r="AZ1727" s="20">
        <f t="shared" si="758"/>
        <v>0</v>
      </c>
      <c r="BA1727" s="20">
        <f t="shared" si="759"/>
        <v>0</v>
      </c>
      <c r="BB1727" s="20">
        <f t="shared" si="760"/>
        <v>0</v>
      </c>
      <c r="BC1727" s="20">
        <f t="shared" si="761"/>
        <v>0</v>
      </c>
      <c r="BD1727" s="1040"/>
      <c r="BE1727" s="1040"/>
      <c r="BF1727" s="1040"/>
      <c r="BG1727" s="1040"/>
      <c r="BH1727" s="111"/>
      <c r="BI1727" s="1040"/>
      <c r="BJ1727" s="111"/>
      <c r="BK1727" s="1040"/>
      <c r="BL1727" s="111"/>
      <c r="BM1727" s="111"/>
      <c r="BN1727" s="111"/>
      <c r="BO1727" s="111"/>
      <c r="BP1727" s="111"/>
      <c r="BQ1727" s="111"/>
      <c r="BR1727" s="111"/>
      <c r="BS1727" s="1030"/>
      <c r="BT1727" s="1030"/>
      <c r="BU1727" s="1030"/>
      <c r="BV1727" s="1030"/>
      <c r="BW1727" s="1030"/>
      <c r="BX1727" s="1030"/>
      <c r="BY1727" s="1088"/>
      <c r="CA1727" s="365" t="b">
        <f t="shared" si="762"/>
        <v>0</v>
      </c>
      <c r="CB1727" s="365" t="b">
        <f t="shared" si="763"/>
        <v>0</v>
      </c>
      <c r="CC1727" s="365" t="b">
        <f t="shared" si="764"/>
        <v>0</v>
      </c>
      <c r="CD1727" s="365" t="b">
        <f t="shared" si="765"/>
        <v>0</v>
      </c>
      <c r="CE1727" s="365">
        <f t="shared" si="766"/>
        <v>0</v>
      </c>
      <c r="CF1727" s="365" t="b">
        <f t="shared" si="767"/>
        <v>0</v>
      </c>
      <c r="CG1727" s="365" t="b">
        <f t="shared" si="768"/>
        <v>0</v>
      </c>
      <c r="CH1727" s="365" t="b">
        <f t="shared" si="769"/>
        <v>0</v>
      </c>
      <c r="CI1727" s="72" t="b">
        <f t="shared" si="770"/>
        <v>0</v>
      </c>
      <c r="CJ1727" s="72" t="b">
        <f t="shared" si="771"/>
        <v>0</v>
      </c>
      <c r="CK1727" s="72" t="b">
        <f t="shared" si="772"/>
        <v>0</v>
      </c>
      <c r="CL1727" s="72">
        <f t="shared" si="773"/>
        <v>0</v>
      </c>
      <c r="CM1727" s="72">
        <f t="shared" si="774"/>
        <v>0</v>
      </c>
      <c r="CN1727" s="72" t="b">
        <f t="shared" si="775"/>
        <v>0</v>
      </c>
      <c r="CP1727" s="13">
        <f t="shared" si="776"/>
        <v>0</v>
      </c>
      <c r="CQ1727" s="13" t="b">
        <f t="shared" si="777"/>
        <v>0</v>
      </c>
      <c r="CR1727" s="13" t="b">
        <f t="shared" si="778"/>
        <v>0</v>
      </c>
      <c r="CS1727" s="13" t="b">
        <f t="shared" si="784"/>
        <v>0</v>
      </c>
      <c r="CT1727" s="13" t="b">
        <f t="shared" si="783"/>
        <v>0</v>
      </c>
      <c r="CU1727" s="13" t="b">
        <f t="shared" si="785"/>
        <v>0</v>
      </c>
      <c r="CV1727" s="13" t="b">
        <f t="shared" si="779"/>
        <v>0</v>
      </c>
      <c r="CW1727" s="13" t="b">
        <f t="shared" si="780"/>
        <v>0</v>
      </c>
      <c r="CX1727" s="13" t="b">
        <f t="shared" si="781"/>
        <v>0</v>
      </c>
      <c r="CY1727" s="13" t="b">
        <f t="shared" si="782"/>
        <v>0</v>
      </c>
    </row>
    <row r="1728" spans="1:103" ht="15" thickBot="1">
      <c r="A1728" s="931">
        <v>346</v>
      </c>
      <c r="B1728" s="1038" t="s">
        <v>223</v>
      </c>
      <c r="C1728" s="1038"/>
      <c r="D1728" s="1038" t="s">
        <v>1</v>
      </c>
      <c r="E1728" s="1038" t="s">
        <v>5</v>
      </c>
      <c r="F1728" s="1038"/>
      <c r="G1728" s="1038"/>
      <c r="H1728" s="1038"/>
      <c r="I1728" s="1038" t="s">
        <v>11</v>
      </c>
      <c r="J1728" s="1038"/>
      <c r="K1728" s="1038">
        <v>1</v>
      </c>
      <c r="L1728" s="1038" t="s">
        <v>16</v>
      </c>
      <c r="M1728" s="1038">
        <v>100</v>
      </c>
      <c r="N1728" s="1038" t="s">
        <v>17</v>
      </c>
      <c r="O1728" s="1038"/>
      <c r="P1728" s="1038" t="s">
        <v>17</v>
      </c>
      <c r="Q1728" s="940">
        <f>IF(I1728="&lt;1966",'lista, wskaźniki'!$G$4,IF(I1728="1967-1985",'lista, wskaźniki'!$G$5,IF(I1728="1986-1992",'lista, wskaźniki'!$G$6,IF(I1728="1993-1996",'lista, wskaźniki'!$G$7,IF(I1728="&gt;1997",'lista, wskaźniki'!$G$8,IF(I1728=0,'lista, wskaźniki'!$G$4))))))</f>
        <v>250</v>
      </c>
      <c r="R1728" s="1038" t="s">
        <v>23</v>
      </c>
      <c r="S1728" s="1038" t="s">
        <v>27</v>
      </c>
      <c r="T1728" s="1038">
        <v>14</v>
      </c>
      <c r="U1728" s="1038"/>
      <c r="V1728" s="1038"/>
      <c r="W1728" s="20" t="s">
        <v>36</v>
      </c>
      <c r="X1728" s="107" t="s">
        <v>195</v>
      </c>
      <c r="Y1728" s="107" t="s">
        <v>42</v>
      </c>
      <c r="Z1728" s="107"/>
      <c r="AA1728" s="107" t="s">
        <v>35</v>
      </c>
      <c r="AB1728" s="108"/>
      <c r="AC1728" s="108"/>
      <c r="AD1728" s="107"/>
      <c r="AE1728" s="1038">
        <v>6</v>
      </c>
      <c r="AF1728" s="334">
        <f t="shared" si="786"/>
        <v>0</v>
      </c>
      <c r="AG1728" s="272">
        <f>IF(R1728="kompletna",Q1728*J1728*0.0036*'lista, wskaźniki'!$F$13, IF(R1728="częściowa",Q1728*J1728*0.0036*'lista, wskaźniki'!$F$14, IF(R1728="brak",Q1728*J1728*0.0036*'lista, wskaźniki'!$F$15,)))</f>
        <v>0</v>
      </c>
      <c r="AH1728" s="334">
        <f>IF(Y1728="inne",K1728*'lista, wskaźniki'!$E$35,IF(Y1728="to samo źródło",0,IF(Y1728=0,0)))</f>
        <v>0</v>
      </c>
      <c r="AI1728" s="334" t="b">
        <f>IF(AA1728="gaz z sieci",AC1728*'lista, wskaźniki'!$D$21)</f>
        <v>0</v>
      </c>
      <c r="AJ1728" s="272">
        <f>IF(AA1728="węgiel",AB1728*'lista, wskaźniki'!$D$20, IF('Sektor mieszkaniowy'!AA1728="drewno",'Sektor mieszkaniowy'!AB1728*'lista, wskaźniki'!$D$22,IF('Sektor mieszkaniowy'!AA1728="pellet",AB1728*'lista, wskaźniki'!$D$23,IF('Sektor mieszkaniowy'!AA1728="gaz z sieci",AB1728*'lista, wskaźniki'!$D$21,IF('Sektor mieszkaniowy'!AA1728="olej opałowy",'Sektor mieszkaniowy'!AB1728*'lista, wskaźniki'!$D$24)))))</f>
        <v>0</v>
      </c>
      <c r="AK1728" s="1041">
        <f>AL1728/'lista, wskaźniki'!$A$127</f>
        <v>1.8461538461538463</v>
      </c>
      <c r="AL1728" s="1038">
        <v>1200</v>
      </c>
      <c r="AM1728" s="20">
        <f>IF(AA1728="węgiel",AF1728*1/3.6*'lista, wskaźniki'!$F$20,IF(AA1728="drewno",AF1728*1/3.6*'lista, wskaźniki'!$F$22,IF(AA1728="pellet",AF1728*1/3.6*'lista, wskaźniki'!$F$23,IF(AA1728="gaz z sieci",AF1728*1/3.6*'lista, wskaźniki'!$F$21,IF(AA1728="olej opałowy",AF1728*1/3.6*'lista, wskaźniki'!$F$24,0)))))</f>
        <v>0</v>
      </c>
      <c r="AN1728" s="20">
        <f>IF(AA1728="węgiel",AF1728*'lista, wskaźniki'!$E$42,IF(AA1728="drewno",AF1728*'lista, wskaźniki'!$G$42,IF(AA1728="pellet",AF1728*'lista, wskaźniki'!$H$42,IF(AA1728="gaz z sieci",AF1728*'lista, wskaźniki'!$F$42,IF(AA1728="olej opałowy",AF1728*'lista, wskaźniki'!$I$42,0)))))</f>
        <v>0</v>
      </c>
      <c r="AO1728" s="20">
        <f>IF(AA1728="węgiel",AF1728*'lista, wskaźniki'!$E$43,IF(AA1728="drewno",AF1728*'lista, wskaźniki'!$G$43,IF(AA1728="pellet",AF1728*'lista, wskaźniki'!$H$43,IF(AA1728="gaz z sieci",AF1728*'lista, wskaźniki'!$F$43,IF(AA1728="olej opałowy",AF1728*'lista, wskaźniki'!$I$43,0)))))</f>
        <v>0</v>
      </c>
      <c r="AP1728" s="20">
        <f>IF(AA1728="węgiel",AF1728*'lista, wskaźniki'!$E$44,IF(AA1728="drewno",AF1728*'lista, wskaźniki'!$G$44,IF(AA1728="pellet",AF1728*'lista, wskaźniki'!$H$44,IF(AA1728="gaz z sieci",AF1728*'lista, wskaźniki'!$F$44,IF(AA1728="olej opałowy",AF1728*'lista, wskaźniki'!$I$44,0)))))</f>
        <v>0</v>
      </c>
      <c r="AQ1728" s="20" t="b">
        <f>IF(Z1728="gaz",AH1728*1/3.6*'lista, wskaźniki'!$F$21,IF(Z1728="energia elektryczna",AH1728*1/3.6*'lista, wskaźniki'!$F$26))</f>
        <v>0</v>
      </c>
      <c r="AR1728" s="20" t="b">
        <f>IF(Z1728="gaz",AH1728*'lista, wskaźniki'!$F$42,IF(Z1728="energia elektryczna",AH1728*0))</f>
        <v>0</v>
      </c>
      <c r="AS1728" s="20" t="b">
        <f>IF(Z1728="gaz",AH1728*'lista, wskaźniki'!$F$43,IF(Z1728="energia elektryczna",AH1728*0))</f>
        <v>0</v>
      </c>
      <c r="AT1728" s="20" t="b">
        <f>IF(Z1728="gaz",AH1728*'lista, wskaźniki'!$F$44,IF(Z1728="energia elektryczna",AH1728*0))</f>
        <v>0</v>
      </c>
      <c r="AU1728" s="20">
        <f>AI1728*1/3.6*'lista, wskaźniki'!$F$21</f>
        <v>0</v>
      </c>
      <c r="AV1728" s="20">
        <f>AI1728*'lista, wskaźniki'!$F$42</f>
        <v>0</v>
      </c>
      <c r="AW1728" s="20">
        <f>AI1728*'lista, wskaźniki'!$F$43</f>
        <v>0</v>
      </c>
      <c r="AX1728" s="20">
        <f>AI1728*'lista, wskaźniki'!$F$44</f>
        <v>0</v>
      </c>
      <c r="AY1728" s="20">
        <f>AK1728*'lista, wskaźniki'!$F$26</f>
        <v>1.6430769230769231</v>
      </c>
      <c r="AZ1728" s="20">
        <f t="shared" si="758"/>
        <v>1.6430769230769231</v>
      </c>
      <c r="BA1728" s="20">
        <f t="shared" si="759"/>
        <v>0</v>
      </c>
      <c r="BB1728" s="20">
        <f t="shared" si="760"/>
        <v>0</v>
      </c>
      <c r="BC1728" s="20">
        <f t="shared" si="761"/>
        <v>0</v>
      </c>
      <c r="BD1728" s="1038" t="s">
        <v>17</v>
      </c>
      <c r="BE1728" s="1038" t="s">
        <v>17</v>
      </c>
      <c r="BF1728" s="1038" t="s">
        <v>17</v>
      </c>
      <c r="BG1728" s="1038" t="s">
        <v>17</v>
      </c>
      <c r="BH1728" s="107"/>
      <c r="BI1728" s="1038" t="s">
        <v>16</v>
      </c>
      <c r="BJ1728" s="107" t="s">
        <v>52</v>
      </c>
      <c r="BK1728" s="1038" t="s">
        <v>17</v>
      </c>
      <c r="BL1728" s="107"/>
      <c r="BM1728" s="107"/>
      <c r="BN1728" s="107"/>
      <c r="BO1728" s="107" t="s">
        <v>57</v>
      </c>
      <c r="BP1728" s="107" t="s">
        <v>52</v>
      </c>
      <c r="BQ1728" s="107"/>
      <c r="BR1728" s="107"/>
      <c r="BS1728" s="1028"/>
      <c r="BT1728" s="1028"/>
      <c r="BU1728" s="1028"/>
      <c r="BV1728" s="1028"/>
      <c r="BW1728" s="1028"/>
      <c r="BX1728" s="1028"/>
      <c r="BY1728" s="1086"/>
      <c r="CA1728" s="365">
        <f t="shared" si="762"/>
        <v>0</v>
      </c>
      <c r="CB1728" s="365" t="b">
        <f t="shared" si="763"/>
        <v>0</v>
      </c>
      <c r="CC1728" s="365" t="b">
        <f t="shared" si="764"/>
        <v>0</v>
      </c>
      <c r="CD1728" s="365" t="b">
        <f t="shared" si="765"/>
        <v>0</v>
      </c>
      <c r="CE1728" s="365" t="b">
        <f t="shared" si="766"/>
        <v>0</v>
      </c>
      <c r="CF1728" s="365" t="b">
        <f t="shared" si="767"/>
        <v>0</v>
      </c>
      <c r="CG1728" s="365" t="b">
        <f t="shared" si="768"/>
        <v>0</v>
      </c>
      <c r="CH1728" s="365" t="b">
        <f t="shared" si="769"/>
        <v>0</v>
      </c>
      <c r="CI1728" s="72">
        <f t="shared" si="770"/>
        <v>0</v>
      </c>
      <c r="CJ1728" s="72" t="b">
        <f t="shared" si="771"/>
        <v>0</v>
      </c>
      <c r="CK1728" s="72" t="b">
        <f t="shared" si="772"/>
        <v>0</v>
      </c>
      <c r="CL1728" s="72">
        <f t="shared" si="773"/>
        <v>0</v>
      </c>
      <c r="CM1728" s="72" t="b">
        <f t="shared" si="774"/>
        <v>0</v>
      </c>
      <c r="CN1728" s="72" t="b">
        <f t="shared" si="775"/>
        <v>0</v>
      </c>
      <c r="CP1728" s="13" t="b">
        <f t="shared" si="776"/>
        <v>0</v>
      </c>
      <c r="CQ1728" s="13">
        <f t="shared" si="777"/>
        <v>0</v>
      </c>
      <c r="CR1728" s="13">
        <f t="shared" si="778"/>
        <v>0</v>
      </c>
      <c r="CS1728" s="13">
        <f t="shared" si="784"/>
        <v>0</v>
      </c>
      <c r="CT1728" s="13" t="b">
        <f t="shared" si="783"/>
        <v>0</v>
      </c>
      <c r="CU1728" s="13">
        <f t="shared" si="785"/>
        <v>0</v>
      </c>
      <c r="CV1728" s="13" t="b">
        <f t="shared" si="779"/>
        <v>0</v>
      </c>
      <c r="CW1728" s="13">
        <f t="shared" si="780"/>
        <v>0</v>
      </c>
      <c r="CX1728" s="13" t="b">
        <f t="shared" si="781"/>
        <v>0</v>
      </c>
      <c r="CY1728" s="13">
        <f t="shared" si="782"/>
        <v>0</v>
      </c>
    </row>
    <row r="1729" spans="1:103" ht="15" thickBot="1">
      <c r="A1729" s="932"/>
      <c r="B1729" s="1039"/>
      <c r="C1729" s="1039"/>
      <c r="D1729" s="1039"/>
      <c r="E1729" s="1039"/>
      <c r="F1729" s="1039"/>
      <c r="G1729" s="1039"/>
      <c r="H1729" s="1039"/>
      <c r="I1729" s="1039"/>
      <c r="J1729" s="1039"/>
      <c r="K1729" s="1039"/>
      <c r="L1729" s="1039"/>
      <c r="M1729" s="1039"/>
      <c r="N1729" s="1039"/>
      <c r="O1729" s="1039"/>
      <c r="P1729" s="1039"/>
      <c r="Q1729" s="941"/>
      <c r="R1729" s="1039"/>
      <c r="S1729" s="1039"/>
      <c r="T1729" s="1039"/>
      <c r="U1729" s="1039"/>
      <c r="V1729" s="1039"/>
      <c r="W1729" s="109"/>
      <c r="X1729" s="109" t="s">
        <v>39</v>
      </c>
      <c r="Y1729" s="109"/>
      <c r="Z1729" s="109"/>
      <c r="AA1729" s="109" t="s">
        <v>36</v>
      </c>
      <c r="AB1729" s="110">
        <v>13</v>
      </c>
      <c r="AC1729" s="110"/>
      <c r="AD1729" s="109">
        <v>1500</v>
      </c>
      <c r="AE1729" s="1039"/>
      <c r="AF1729" s="334">
        <f t="shared" si="786"/>
        <v>202.79999999999998</v>
      </c>
      <c r="AG1729" s="272">
        <f>IF(R1729="kompletna",Q1729*J1729*0.0036*'lista, wskaźniki'!$F$13, IF(R1729="częściowa",Q1729*J1729*0.0036*'lista, wskaźniki'!$F$14, IF(R1729="brak",Q1729*J1729*0.0036*'lista, wskaźniki'!$F$15,)))</f>
        <v>0</v>
      </c>
      <c r="AH1729" s="334">
        <f>IF(Y1729="inne",K1729*'lista, wskaźniki'!$E$35,IF(Y1729="to samo źródło",0,IF(Y1729=0,0)))</f>
        <v>0</v>
      </c>
      <c r="AI1729" s="334" t="b">
        <f>IF(AA1729="gaz z sieci",AC1729*'lista, wskaźniki'!$D$21)</f>
        <v>0</v>
      </c>
      <c r="AJ1729" s="272">
        <f>IF(AA1729="węgiel",AB1729*'lista, wskaźniki'!$D$20, IF('Sektor mieszkaniowy'!AA1729="drewno",'Sektor mieszkaniowy'!AB1729*'lista, wskaźniki'!$D$22,IF('Sektor mieszkaniowy'!AA1729="pellet",AB1729*'lista, wskaźniki'!$D$23,IF('Sektor mieszkaniowy'!AA1729="gaz z sieci",AB1729*'lista, wskaźniki'!$D$21,IF('Sektor mieszkaniowy'!AA1729="olej opałowy",'Sektor mieszkaniowy'!AB1729*'lista, wskaźniki'!$D$24)))))</f>
        <v>202.79999999999998</v>
      </c>
      <c r="AK1729" s="1042"/>
      <c r="AL1729" s="1039"/>
      <c r="AM1729" s="20">
        <f>IF(AA1729="węgiel",AF1729*1/3.6*'lista, wskaźniki'!$F$20,IF(AA1729="drewno",AF1729*1/3.6*'lista, wskaźniki'!$F$22,IF(AA1729="pellet",AF1729*1/3.6*'lista, wskaźniki'!$F$23,IF(AA1729="gaz z sieci",AF1729*1/3.6*'lista, wskaźniki'!$F$21,IF(AA1729="olej opałowy",AF1729*1/3.6*'lista, wskaźniki'!$F$24,0)))))</f>
        <v>0</v>
      </c>
      <c r="AN1729" s="20">
        <f>IF(AA1729="węgiel",AF1729*'lista, wskaźniki'!$E$42,IF(AA1729="drewno",AF1729*'lista, wskaźniki'!$G$42,IF(AA1729="pellet",AF1729*'lista, wskaźniki'!$H$42,IF(AA1729="gaz z sieci",AF1729*'lista, wskaźniki'!$F$42,IF(AA1729="olej opałowy",AF1729*'lista, wskaźniki'!$I$42,0)))))</f>
        <v>0.16426799999999997</v>
      </c>
      <c r="AO1729" s="20">
        <f>IF(AA1729="węgiel",AF1729*'lista, wskaźniki'!$E$43,IF(AA1729="drewno",AF1729*'lista, wskaźniki'!$G$43,IF(AA1729="pellet",AF1729*'lista, wskaźniki'!$H$43,IF(AA1729="gaz z sieci",AF1729*'lista, wskaźniki'!$F$43,IF(AA1729="olej opałowy",AF1729*'lista, wskaźniki'!$I$43,0)))))</f>
        <v>0.16426799999999997</v>
      </c>
      <c r="AP1729" s="20">
        <f>IF(AA1729="węgiel",AF1729*'lista, wskaźniki'!$E$44,IF(AA1729="drewno",AF1729*'lista, wskaźniki'!$G$44,IF(AA1729="pellet",AF1729*'lista, wskaźniki'!$H$44,IF(AA1729="gaz z sieci",AF1729*'lista, wskaźniki'!$F$44,IF(AA1729="olej opałowy",AF1729*'lista, wskaźniki'!$I$44,0)))))</f>
        <v>5.0699999999999992E-5</v>
      </c>
      <c r="AQ1729" s="20" t="b">
        <f>IF(Z1729="gaz",AH1729*1/3.6*'lista, wskaźniki'!$F$21,IF(Z1729="energia elektryczna",AH1729*1/3.6*'lista, wskaźniki'!$F$26))</f>
        <v>0</v>
      </c>
      <c r="AR1729" s="20" t="b">
        <f>IF(Z1729="gaz",AH1729*'lista, wskaźniki'!$F$42,IF(Z1729="energia elektryczna",AH1729*0))</f>
        <v>0</v>
      </c>
      <c r="AS1729" s="20" t="b">
        <f>IF(Z1729="gaz",AH1729*'lista, wskaźniki'!$F$43,IF(Z1729="energia elektryczna",AH1729*0))</f>
        <v>0</v>
      </c>
      <c r="AT1729" s="20" t="b">
        <f>IF(Z1729="gaz",AH1729*'lista, wskaźniki'!$F$44,IF(Z1729="energia elektryczna",AH1729*0))</f>
        <v>0</v>
      </c>
      <c r="AU1729" s="20">
        <f>AI1729*1/3.6*'lista, wskaźniki'!$F$21</f>
        <v>0</v>
      </c>
      <c r="AV1729" s="20">
        <f>AI1729*'lista, wskaźniki'!$F$42</f>
        <v>0</v>
      </c>
      <c r="AW1729" s="20">
        <f>AI1729*'lista, wskaźniki'!$F$43</f>
        <v>0</v>
      </c>
      <c r="AX1729" s="20">
        <f>AI1729*'lista, wskaźniki'!$F$44</f>
        <v>0</v>
      </c>
      <c r="AY1729" s="20">
        <f>AK1729*'lista, wskaźniki'!$F$26</f>
        <v>0</v>
      </c>
      <c r="AZ1729" s="20">
        <f t="shared" si="758"/>
        <v>0</v>
      </c>
      <c r="BA1729" s="20">
        <f t="shared" si="759"/>
        <v>0.16426799999999997</v>
      </c>
      <c r="BB1729" s="20">
        <f t="shared" si="760"/>
        <v>0.16426799999999997</v>
      </c>
      <c r="BC1729" s="20">
        <f t="shared" si="761"/>
        <v>5.0699999999999992E-5</v>
      </c>
      <c r="BD1729" s="1039"/>
      <c r="BE1729" s="1039"/>
      <c r="BF1729" s="1039"/>
      <c r="BG1729" s="1039"/>
      <c r="BH1729" s="109"/>
      <c r="BI1729" s="1039"/>
      <c r="BJ1729" s="109"/>
      <c r="BK1729" s="1039"/>
      <c r="BL1729" s="109"/>
      <c r="BM1729" s="109"/>
      <c r="BN1729" s="109"/>
      <c r="BO1729" s="109"/>
      <c r="BP1729" s="109"/>
      <c r="BQ1729" s="109"/>
      <c r="BR1729" s="109"/>
      <c r="BS1729" s="1029"/>
      <c r="BT1729" s="1029"/>
      <c r="BU1729" s="1029"/>
      <c r="BV1729" s="1029"/>
      <c r="BW1729" s="1029"/>
      <c r="BX1729" s="1029"/>
      <c r="BY1729" s="1087"/>
      <c r="CA1729" s="365" t="b">
        <f t="shared" si="762"/>
        <v>0</v>
      </c>
      <c r="CB1729" s="365">
        <f t="shared" si="763"/>
        <v>202.79999999999998</v>
      </c>
      <c r="CC1729" s="365" t="b">
        <f t="shared" si="764"/>
        <v>0</v>
      </c>
      <c r="CD1729" s="365" t="b">
        <f t="shared" si="765"/>
        <v>0</v>
      </c>
      <c r="CE1729" s="365" t="b">
        <f t="shared" si="766"/>
        <v>0</v>
      </c>
      <c r="CF1729" s="365" t="b">
        <f t="shared" si="767"/>
        <v>0</v>
      </c>
      <c r="CG1729" s="365" t="b">
        <f t="shared" si="768"/>
        <v>0</v>
      </c>
      <c r="CH1729" s="365" t="b">
        <f t="shared" si="769"/>
        <v>0</v>
      </c>
      <c r="CI1729" s="72" t="b">
        <f t="shared" si="770"/>
        <v>0</v>
      </c>
      <c r="CJ1729" s="72">
        <f t="shared" si="771"/>
        <v>202.79999999999998</v>
      </c>
      <c r="CK1729" s="72" t="b">
        <f t="shared" si="772"/>
        <v>0</v>
      </c>
      <c r="CL1729" s="72">
        <f t="shared" si="773"/>
        <v>0</v>
      </c>
      <c r="CM1729" s="72" t="b">
        <f t="shared" si="774"/>
        <v>0</v>
      </c>
      <c r="CN1729" s="72" t="b">
        <f t="shared" si="775"/>
        <v>0</v>
      </c>
      <c r="CP1729" s="13">
        <f t="shared" si="776"/>
        <v>0</v>
      </c>
      <c r="CQ1729" s="13" t="b">
        <f t="shared" si="777"/>
        <v>0</v>
      </c>
      <c r="CR1729" s="13" t="b">
        <f t="shared" si="778"/>
        <v>0</v>
      </c>
      <c r="CS1729" s="13" t="b">
        <f t="shared" si="784"/>
        <v>0</v>
      </c>
      <c r="CT1729" s="13" t="b">
        <f t="shared" si="783"/>
        <v>0</v>
      </c>
      <c r="CU1729" s="13" t="b">
        <f t="shared" si="785"/>
        <v>0</v>
      </c>
      <c r="CV1729" s="13" t="b">
        <f t="shared" si="779"/>
        <v>0</v>
      </c>
      <c r="CW1729" s="13" t="b">
        <f t="shared" si="780"/>
        <v>0</v>
      </c>
      <c r="CX1729" s="13" t="b">
        <f t="shared" si="781"/>
        <v>0</v>
      </c>
      <c r="CY1729" s="13" t="b">
        <f t="shared" si="782"/>
        <v>0</v>
      </c>
    </row>
    <row r="1730" spans="1:103" ht="15" thickBot="1">
      <c r="A1730" s="932"/>
      <c r="B1730" s="1039"/>
      <c r="C1730" s="1039"/>
      <c r="D1730" s="1039"/>
      <c r="E1730" s="1039"/>
      <c r="F1730" s="1039"/>
      <c r="G1730" s="1039"/>
      <c r="H1730" s="1039"/>
      <c r="I1730" s="1039"/>
      <c r="J1730" s="1039"/>
      <c r="K1730" s="1039"/>
      <c r="L1730" s="1039"/>
      <c r="M1730" s="1039"/>
      <c r="N1730" s="1039"/>
      <c r="O1730" s="1039"/>
      <c r="P1730" s="1039"/>
      <c r="Q1730" s="941"/>
      <c r="R1730" s="1039"/>
      <c r="S1730" s="1039"/>
      <c r="T1730" s="1039"/>
      <c r="U1730" s="1039"/>
      <c r="V1730" s="1039"/>
      <c r="W1730" s="109"/>
      <c r="X1730" s="109"/>
      <c r="Y1730" s="109"/>
      <c r="Z1730" s="109"/>
      <c r="AA1730" s="109" t="s">
        <v>50</v>
      </c>
      <c r="AB1730" s="110"/>
      <c r="AC1730" s="110"/>
      <c r="AD1730" s="109"/>
      <c r="AE1730" s="1039"/>
      <c r="AF1730" s="334">
        <f t="shared" si="786"/>
        <v>0</v>
      </c>
      <c r="AG1730" s="272">
        <f>IF(R1730="kompletna",Q1730*J1730*0.0036*'lista, wskaźniki'!$F$13, IF(R1730="częściowa",Q1730*J1730*0.0036*'lista, wskaźniki'!$F$14, IF(R1730="brak",Q1730*J1730*0.0036*'lista, wskaźniki'!$F$15,)))</f>
        <v>0</v>
      </c>
      <c r="AH1730" s="334">
        <f>IF(Y1730="inne",K1730*'lista, wskaźniki'!$E$35,IF(Y1730="to samo źródło",0,IF(Y1730=0,0)))</f>
        <v>0</v>
      </c>
      <c r="AI1730" s="334" t="b">
        <f>IF(AA1730="gaz z sieci",AC1730*'lista, wskaźniki'!$D$21)</f>
        <v>0</v>
      </c>
      <c r="AJ1730" s="272">
        <f>IF(AA1730="węgiel",AB1730*'lista, wskaźniki'!$D$20, IF('Sektor mieszkaniowy'!AA1730="drewno",'Sektor mieszkaniowy'!AB1730*'lista, wskaźniki'!$D$22,IF('Sektor mieszkaniowy'!AA1730="pellet",AB1730*'lista, wskaźniki'!$D$23,IF('Sektor mieszkaniowy'!AA1730="gaz z sieci",AB1730*'lista, wskaźniki'!$D$21,IF('Sektor mieszkaniowy'!AA1730="olej opałowy",'Sektor mieszkaniowy'!AB1730*'lista, wskaźniki'!$D$24)))))</f>
        <v>0</v>
      </c>
      <c r="AK1730" s="1042"/>
      <c r="AL1730" s="1039"/>
      <c r="AM1730" s="20">
        <f>IF(AA1730="węgiel",AF1730*1/3.6*'lista, wskaźniki'!$F$20,IF(AA1730="drewno",AF1730*1/3.6*'lista, wskaźniki'!$F$22,IF(AA1730="pellet",AF1730*1/3.6*'lista, wskaźniki'!$F$23,IF(AA1730="gaz z sieci",AF1730*1/3.6*'lista, wskaźniki'!$F$21,IF(AA1730="olej opałowy",AF1730*1/3.6*'lista, wskaźniki'!$F$24,0)))))</f>
        <v>0</v>
      </c>
      <c r="AN1730" s="20">
        <f>IF(AA1730="węgiel",AF1730*'lista, wskaźniki'!$E$42,IF(AA1730="drewno",AF1730*'lista, wskaźniki'!$G$42,IF(AA1730="pellet",AF1730*'lista, wskaźniki'!$H$42,IF(AA1730="gaz z sieci",AF1730*'lista, wskaźniki'!$F$42,IF(AA1730="olej opałowy",AF1730*'lista, wskaźniki'!$I$42,0)))))</f>
        <v>0</v>
      </c>
      <c r="AO1730" s="20">
        <f>IF(AA1730="węgiel",AF1730*'lista, wskaźniki'!$E$43,IF(AA1730="drewno",AF1730*'lista, wskaźniki'!$G$43,IF(AA1730="pellet",AF1730*'lista, wskaźniki'!$H$43,IF(AA1730="gaz z sieci",AF1730*'lista, wskaźniki'!$F$43,IF(AA1730="olej opałowy",AF1730*'lista, wskaźniki'!$I$43,0)))))</f>
        <v>0</v>
      </c>
      <c r="AP1730" s="20">
        <f>IF(AA1730="węgiel",AF1730*'lista, wskaźniki'!$E$44,IF(AA1730="drewno",AF1730*'lista, wskaźniki'!$G$44,IF(AA1730="pellet",AF1730*'lista, wskaźniki'!$H$44,IF(AA1730="gaz z sieci",AF1730*'lista, wskaźniki'!$F$44,IF(AA1730="olej opałowy",AF1730*'lista, wskaźniki'!$I$44,0)))))</f>
        <v>0</v>
      </c>
      <c r="AQ1730" s="20" t="b">
        <f>IF(Z1730="gaz",AH1730*1/3.6*'lista, wskaźniki'!$F$21,IF(Z1730="energia elektryczna",AH1730*1/3.6*'lista, wskaźniki'!$F$26))</f>
        <v>0</v>
      </c>
      <c r="AR1730" s="20" t="b">
        <f>IF(Z1730="gaz",AH1730*'lista, wskaźniki'!$F$42,IF(Z1730="energia elektryczna",AH1730*0))</f>
        <v>0</v>
      </c>
      <c r="AS1730" s="20" t="b">
        <f>IF(Z1730="gaz",AH1730*'lista, wskaźniki'!$F$43,IF(Z1730="energia elektryczna",AH1730*0))</f>
        <v>0</v>
      </c>
      <c r="AT1730" s="20" t="b">
        <f>IF(Z1730="gaz",AH1730*'lista, wskaźniki'!$F$44,IF(Z1730="energia elektryczna",AH1730*0))</f>
        <v>0</v>
      </c>
      <c r="AU1730" s="20">
        <f>AI1730*1/3.6*'lista, wskaźniki'!$F$21</f>
        <v>0</v>
      </c>
      <c r="AV1730" s="20">
        <f>AI1730*'lista, wskaźniki'!$F$42</f>
        <v>0</v>
      </c>
      <c r="AW1730" s="20">
        <f>AI1730*'lista, wskaźniki'!$F$43</f>
        <v>0</v>
      </c>
      <c r="AX1730" s="20">
        <f>AI1730*'lista, wskaźniki'!$F$44</f>
        <v>0</v>
      </c>
      <c r="AY1730" s="20">
        <f>AK1730*'lista, wskaźniki'!$F$26</f>
        <v>0</v>
      </c>
      <c r="AZ1730" s="20">
        <f t="shared" si="758"/>
        <v>0</v>
      </c>
      <c r="BA1730" s="20">
        <f t="shared" si="759"/>
        <v>0</v>
      </c>
      <c r="BB1730" s="20">
        <f t="shared" si="760"/>
        <v>0</v>
      </c>
      <c r="BC1730" s="20">
        <f t="shared" si="761"/>
        <v>0</v>
      </c>
      <c r="BD1730" s="1039"/>
      <c r="BE1730" s="1039"/>
      <c r="BF1730" s="1039"/>
      <c r="BG1730" s="1039"/>
      <c r="BH1730" s="109"/>
      <c r="BI1730" s="1039"/>
      <c r="BJ1730" s="109"/>
      <c r="BK1730" s="1039"/>
      <c r="BL1730" s="109"/>
      <c r="BM1730" s="109"/>
      <c r="BN1730" s="109"/>
      <c r="BO1730" s="109"/>
      <c r="BP1730" s="109"/>
      <c r="BQ1730" s="109"/>
      <c r="BR1730" s="109"/>
      <c r="BS1730" s="1029"/>
      <c r="BT1730" s="1029"/>
      <c r="BU1730" s="1029"/>
      <c r="BV1730" s="1029"/>
      <c r="BW1730" s="1029"/>
      <c r="BX1730" s="1029"/>
      <c r="BY1730" s="1087"/>
      <c r="CA1730" s="365" t="b">
        <f t="shared" si="762"/>
        <v>0</v>
      </c>
      <c r="CB1730" s="365" t="b">
        <f t="shared" si="763"/>
        <v>0</v>
      </c>
      <c r="CC1730" s="365">
        <f t="shared" si="764"/>
        <v>0</v>
      </c>
      <c r="CD1730" s="365" t="b">
        <f t="shared" si="765"/>
        <v>0</v>
      </c>
      <c r="CE1730" s="365" t="b">
        <f t="shared" si="766"/>
        <v>0</v>
      </c>
      <c r="CF1730" s="365" t="b">
        <f t="shared" si="767"/>
        <v>0</v>
      </c>
      <c r="CG1730" s="365" t="b">
        <f t="shared" si="768"/>
        <v>0</v>
      </c>
      <c r="CH1730" s="365" t="b">
        <f t="shared" si="769"/>
        <v>0</v>
      </c>
      <c r="CI1730" s="72" t="b">
        <f t="shared" si="770"/>
        <v>0</v>
      </c>
      <c r="CJ1730" s="72" t="b">
        <f t="shared" si="771"/>
        <v>0</v>
      </c>
      <c r="CK1730" s="72">
        <f t="shared" si="772"/>
        <v>0</v>
      </c>
      <c r="CL1730" s="72">
        <f t="shared" si="773"/>
        <v>0</v>
      </c>
      <c r="CM1730" s="72" t="b">
        <f t="shared" si="774"/>
        <v>0</v>
      </c>
      <c r="CN1730" s="72" t="b">
        <f t="shared" si="775"/>
        <v>0</v>
      </c>
      <c r="CP1730" s="13">
        <f t="shared" si="776"/>
        <v>0</v>
      </c>
      <c r="CQ1730" s="13" t="b">
        <f t="shared" si="777"/>
        <v>0</v>
      </c>
      <c r="CR1730" s="13" t="b">
        <f t="shared" si="778"/>
        <v>0</v>
      </c>
      <c r="CS1730" s="13" t="b">
        <f t="shared" si="784"/>
        <v>0</v>
      </c>
      <c r="CT1730" s="13" t="b">
        <f t="shared" si="783"/>
        <v>0</v>
      </c>
      <c r="CU1730" s="13" t="b">
        <f t="shared" si="785"/>
        <v>0</v>
      </c>
      <c r="CV1730" s="13" t="b">
        <f t="shared" si="779"/>
        <v>0</v>
      </c>
      <c r="CW1730" s="13" t="b">
        <f t="shared" si="780"/>
        <v>0</v>
      </c>
      <c r="CX1730" s="13" t="b">
        <f t="shared" si="781"/>
        <v>0</v>
      </c>
      <c r="CY1730" s="13" t="b">
        <f t="shared" si="782"/>
        <v>0</v>
      </c>
    </row>
    <row r="1731" spans="1:103" ht="15" thickBot="1">
      <c r="A1731" s="932"/>
      <c r="B1731" s="1039"/>
      <c r="C1731" s="1039"/>
      <c r="D1731" s="1039"/>
      <c r="E1731" s="1039"/>
      <c r="F1731" s="1039"/>
      <c r="G1731" s="1039"/>
      <c r="H1731" s="1039"/>
      <c r="I1731" s="1039"/>
      <c r="J1731" s="1039"/>
      <c r="K1731" s="1039"/>
      <c r="L1731" s="1039"/>
      <c r="M1731" s="1039"/>
      <c r="N1731" s="1039"/>
      <c r="O1731" s="1039"/>
      <c r="P1731" s="1039"/>
      <c r="Q1731" s="941"/>
      <c r="R1731" s="1039"/>
      <c r="S1731" s="1039"/>
      <c r="T1731" s="1039"/>
      <c r="U1731" s="1039"/>
      <c r="V1731" s="1039"/>
      <c r="W1731" s="109"/>
      <c r="X1731" s="109"/>
      <c r="Y1731" s="109"/>
      <c r="Z1731" s="109"/>
      <c r="AA1731" s="109" t="s">
        <v>38</v>
      </c>
      <c r="AB1731" s="110"/>
      <c r="AC1731" s="110"/>
      <c r="AD1731" s="109"/>
      <c r="AE1731" s="1039"/>
      <c r="AF1731" s="334">
        <f t="shared" si="786"/>
        <v>0</v>
      </c>
      <c r="AG1731" s="272">
        <f>IF(R1731="kompletna",Q1731*J1731*0.0036*'lista, wskaźniki'!$F$13, IF(R1731="częściowa",Q1731*J1731*0.0036*'lista, wskaźniki'!$F$14, IF(R1731="brak",Q1731*J1731*0.0036*'lista, wskaźniki'!$F$15,)))</f>
        <v>0</v>
      </c>
      <c r="AH1731" s="334">
        <f>IF(Y1731="inne",K1731*'lista, wskaźniki'!$E$35,IF(Y1731="to samo źródło",0,IF(Y1731=0,0)))</f>
        <v>0</v>
      </c>
      <c r="AI1731" s="334">
        <f>IF(AA1731="gaz z sieci",AC1731*'lista, wskaźniki'!$D$21)</f>
        <v>0</v>
      </c>
      <c r="AJ1731" s="272">
        <f>IF(AA1731="węgiel",AB1731*'lista, wskaźniki'!$D$20, IF('Sektor mieszkaniowy'!AA1731="drewno",'Sektor mieszkaniowy'!AB1731*'lista, wskaźniki'!$D$22,IF('Sektor mieszkaniowy'!AA1731="pellet",AB1731*'lista, wskaźniki'!$D$23,IF('Sektor mieszkaniowy'!AA1731="gaz z sieci",AB1731*'lista, wskaźniki'!$D$21,IF('Sektor mieszkaniowy'!AA1731="olej opałowy",'Sektor mieszkaniowy'!AB1731*'lista, wskaźniki'!$D$24)))))</f>
        <v>0</v>
      </c>
      <c r="AK1731" s="1042"/>
      <c r="AL1731" s="1039"/>
      <c r="AM1731" s="20">
        <f>IF(AA1731="węgiel",AF1731*1/3.6*'lista, wskaźniki'!$F$20,IF(AA1731="drewno",AF1731*1/3.6*'lista, wskaźniki'!$F$22,IF(AA1731="pellet",AF1731*1/3.6*'lista, wskaźniki'!$F$23,IF(AA1731="gaz z sieci",AF1731*1/3.6*'lista, wskaźniki'!$F$21,IF(AA1731="olej opałowy",AF1731*1/3.6*'lista, wskaźniki'!$F$24,0)))))</f>
        <v>0</v>
      </c>
      <c r="AN1731" s="20">
        <f>IF(AA1731="węgiel",AF1731*'lista, wskaźniki'!$E$42,IF(AA1731="drewno",AF1731*'lista, wskaźniki'!$G$42,IF(AA1731="pellet",AF1731*'lista, wskaźniki'!$H$42,IF(AA1731="gaz z sieci",AF1731*'lista, wskaźniki'!$F$42,IF(AA1731="olej opałowy",AF1731*'lista, wskaźniki'!$I$42,0)))))</f>
        <v>0</v>
      </c>
      <c r="AO1731" s="20">
        <f>IF(AA1731="węgiel",AF1731*'lista, wskaźniki'!$E$43,IF(AA1731="drewno",AF1731*'lista, wskaźniki'!$G$43,IF(AA1731="pellet",AF1731*'lista, wskaźniki'!$H$43,IF(AA1731="gaz z sieci",AF1731*'lista, wskaźniki'!$F$43,IF(AA1731="olej opałowy",AF1731*'lista, wskaźniki'!$I$43,0)))))</f>
        <v>0</v>
      </c>
      <c r="AP1731" s="20">
        <f>IF(AA1731="węgiel",AF1731*'lista, wskaźniki'!$E$44,IF(AA1731="drewno",AF1731*'lista, wskaźniki'!$G$44,IF(AA1731="pellet",AF1731*'lista, wskaźniki'!$H$44,IF(AA1731="gaz z sieci",AF1731*'lista, wskaźniki'!$F$44,IF(AA1731="olej opałowy",AF1731*'lista, wskaźniki'!$I$44,0)))))</f>
        <v>0</v>
      </c>
      <c r="AQ1731" s="20" t="b">
        <f>IF(Z1731="gaz",AH1731*1/3.6*'lista, wskaźniki'!$F$21,IF(Z1731="energia elektryczna",AH1731*1/3.6*'lista, wskaźniki'!$F$26))</f>
        <v>0</v>
      </c>
      <c r="AR1731" s="20" t="b">
        <f>IF(Z1731="gaz",AH1731*'lista, wskaźniki'!$F$42,IF(Z1731="energia elektryczna",AH1731*0))</f>
        <v>0</v>
      </c>
      <c r="AS1731" s="20" t="b">
        <f>IF(Z1731="gaz",AH1731*'lista, wskaźniki'!$F$43,IF(Z1731="energia elektryczna",AH1731*0))</f>
        <v>0</v>
      </c>
      <c r="AT1731" s="20" t="b">
        <f>IF(Z1731="gaz",AH1731*'lista, wskaźniki'!$F$44,IF(Z1731="energia elektryczna",AH1731*0))</f>
        <v>0</v>
      </c>
      <c r="AU1731" s="20">
        <f>AI1731*1/3.6*'lista, wskaźniki'!$F$21</f>
        <v>0</v>
      </c>
      <c r="AV1731" s="20">
        <f>AI1731*'lista, wskaźniki'!$F$42</f>
        <v>0</v>
      </c>
      <c r="AW1731" s="20">
        <f>AI1731*'lista, wskaźniki'!$F$43</f>
        <v>0</v>
      </c>
      <c r="AX1731" s="20">
        <f>AI1731*'lista, wskaźniki'!$F$44</f>
        <v>0</v>
      </c>
      <c r="AY1731" s="20">
        <f>AK1731*'lista, wskaźniki'!$F$26</f>
        <v>0</v>
      </c>
      <c r="AZ1731" s="20">
        <f t="shared" si="758"/>
        <v>0</v>
      </c>
      <c r="BA1731" s="20">
        <f t="shared" si="759"/>
        <v>0</v>
      </c>
      <c r="BB1731" s="20">
        <f t="shared" si="760"/>
        <v>0</v>
      </c>
      <c r="BC1731" s="20">
        <f t="shared" si="761"/>
        <v>0</v>
      </c>
      <c r="BD1731" s="1039"/>
      <c r="BE1731" s="1039"/>
      <c r="BF1731" s="1039"/>
      <c r="BG1731" s="1039"/>
      <c r="BH1731" s="109"/>
      <c r="BI1731" s="1039"/>
      <c r="BJ1731" s="109"/>
      <c r="BK1731" s="1039"/>
      <c r="BL1731" s="109"/>
      <c r="BM1731" s="109"/>
      <c r="BN1731" s="109"/>
      <c r="BO1731" s="109"/>
      <c r="BP1731" s="109"/>
      <c r="BQ1731" s="109"/>
      <c r="BR1731" s="109"/>
      <c r="BS1731" s="1029"/>
      <c r="BT1731" s="1029"/>
      <c r="BU1731" s="1029"/>
      <c r="BV1731" s="1029"/>
      <c r="BW1731" s="1029"/>
      <c r="BX1731" s="1029"/>
      <c r="BY1731" s="1087"/>
      <c r="CA1731" s="365" t="b">
        <f t="shared" si="762"/>
        <v>0</v>
      </c>
      <c r="CB1731" s="365" t="b">
        <f t="shared" si="763"/>
        <v>0</v>
      </c>
      <c r="CC1731" s="365" t="b">
        <f t="shared" si="764"/>
        <v>0</v>
      </c>
      <c r="CD1731" s="365">
        <f t="shared" si="765"/>
        <v>0</v>
      </c>
      <c r="CE1731" s="365" t="b">
        <f t="shared" si="766"/>
        <v>0</v>
      </c>
      <c r="CF1731" s="365" t="b">
        <f t="shared" si="767"/>
        <v>0</v>
      </c>
      <c r="CG1731" s="365" t="b">
        <f t="shared" si="768"/>
        <v>0</v>
      </c>
      <c r="CH1731" s="365">
        <f t="shared" si="769"/>
        <v>0</v>
      </c>
      <c r="CI1731" s="72" t="b">
        <f t="shared" si="770"/>
        <v>0</v>
      </c>
      <c r="CJ1731" s="72" t="b">
        <f t="shared" si="771"/>
        <v>0</v>
      </c>
      <c r="CK1731" s="72" t="b">
        <f t="shared" si="772"/>
        <v>0</v>
      </c>
      <c r="CL1731" s="72">
        <f t="shared" si="773"/>
        <v>0</v>
      </c>
      <c r="CM1731" s="72" t="b">
        <f t="shared" si="774"/>
        <v>0</v>
      </c>
      <c r="CN1731" s="72" t="b">
        <f t="shared" si="775"/>
        <v>0</v>
      </c>
      <c r="CP1731" s="13">
        <f t="shared" si="776"/>
        <v>0</v>
      </c>
      <c r="CQ1731" s="13" t="b">
        <f t="shared" si="777"/>
        <v>0</v>
      </c>
      <c r="CR1731" s="13" t="b">
        <f t="shared" si="778"/>
        <v>0</v>
      </c>
      <c r="CS1731" s="13" t="b">
        <f t="shared" si="784"/>
        <v>0</v>
      </c>
      <c r="CT1731" s="13" t="b">
        <f t="shared" si="783"/>
        <v>0</v>
      </c>
      <c r="CU1731" s="13" t="b">
        <f t="shared" si="785"/>
        <v>0</v>
      </c>
      <c r="CV1731" s="13" t="b">
        <f t="shared" si="779"/>
        <v>0</v>
      </c>
      <c r="CW1731" s="13" t="b">
        <f t="shared" si="780"/>
        <v>0</v>
      </c>
      <c r="CX1731" s="13" t="b">
        <f t="shared" si="781"/>
        <v>0</v>
      </c>
      <c r="CY1731" s="13" t="b">
        <f t="shared" si="782"/>
        <v>0</v>
      </c>
    </row>
    <row r="1732" spans="1:103" ht="15" thickBot="1">
      <c r="A1732" s="933"/>
      <c r="B1732" s="1040"/>
      <c r="C1732" s="1040"/>
      <c r="D1732" s="1040"/>
      <c r="E1732" s="1040"/>
      <c r="F1732" s="1040"/>
      <c r="G1732" s="1040"/>
      <c r="H1732" s="1040"/>
      <c r="I1732" s="1040"/>
      <c r="J1732" s="1040"/>
      <c r="K1732" s="1040"/>
      <c r="L1732" s="1040"/>
      <c r="M1732" s="1040"/>
      <c r="N1732" s="1040"/>
      <c r="O1732" s="1040"/>
      <c r="P1732" s="1040"/>
      <c r="Q1732" s="942"/>
      <c r="R1732" s="1040"/>
      <c r="S1732" s="1040"/>
      <c r="T1732" s="1040"/>
      <c r="U1732" s="1040"/>
      <c r="V1732" s="1040"/>
      <c r="W1732" s="111"/>
      <c r="X1732" s="111"/>
      <c r="Y1732" s="111"/>
      <c r="Z1732" s="111"/>
      <c r="AA1732" s="111" t="s">
        <v>37</v>
      </c>
      <c r="AB1732" s="112"/>
      <c r="AC1732" s="112"/>
      <c r="AD1732" s="111"/>
      <c r="AE1732" s="1040"/>
      <c r="AF1732" s="334">
        <f t="shared" si="786"/>
        <v>0</v>
      </c>
      <c r="AG1732" s="272">
        <f>IF(R1732="kompletna",Q1732*J1732*0.0036*'lista, wskaźniki'!$F$13, IF(R1732="częściowa",Q1732*J1732*0.0036*'lista, wskaźniki'!$F$14, IF(R1732="brak",Q1732*J1732*0.0036*'lista, wskaźniki'!$F$15,)))</f>
        <v>0</v>
      </c>
      <c r="AH1732" s="334">
        <f>IF(Y1732="inne",K1732*'lista, wskaźniki'!$E$35,IF(Y1732="to samo źródło",0,IF(Y1732=0,0)))</f>
        <v>0</v>
      </c>
      <c r="AI1732" s="334" t="b">
        <f>IF(AA1732="gaz z sieci",AC1732*'lista, wskaźniki'!$D$21)</f>
        <v>0</v>
      </c>
      <c r="AJ1732" s="272">
        <f>IF(AA1732="węgiel",AB1732*'lista, wskaźniki'!$D$20, IF('Sektor mieszkaniowy'!AA1732="drewno",'Sektor mieszkaniowy'!AB1732*'lista, wskaźniki'!$D$22,IF('Sektor mieszkaniowy'!AA1732="pellet",AB1732*'lista, wskaźniki'!$D$23,IF('Sektor mieszkaniowy'!AA1732="gaz z sieci",AB1732*'lista, wskaźniki'!$D$21,IF('Sektor mieszkaniowy'!AA1732="olej opałowy",'Sektor mieszkaniowy'!AB1732*'lista, wskaźniki'!$D$24)))))</f>
        <v>0</v>
      </c>
      <c r="AK1732" s="1043"/>
      <c r="AL1732" s="1040"/>
      <c r="AM1732" s="20">
        <f>IF(AA1732="węgiel",AF1732*1/3.6*'lista, wskaźniki'!$F$20,IF(AA1732="drewno",AF1732*1/3.6*'lista, wskaźniki'!$F$22,IF(AA1732="pellet",AF1732*1/3.6*'lista, wskaźniki'!$F$23,IF(AA1732="gaz z sieci",AF1732*1/3.6*'lista, wskaźniki'!$F$21,IF(AA1732="olej opałowy",AF1732*1/3.6*'lista, wskaźniki'!$F$24,0)))))</f>
        <v>0</v>
      </c>
      <c r="AN1732" s="20">
        <f>IF(AA1732="węgiel",AF1732*'lista, wskaźniki'!$E$42,IF(AA1732="drewno",AF1732*'lista, wskaźniki'!$G$42,IF(AA1732="pellet",AF1732*'lista, wskaźniki'!$H$42,IF(AA1732="gaz z sieci",AF1732*'lista, wskaźniki'!$F$42,IF(AA1732="olej opałowy",AF1732*'lista, wskaźniki'!$I$42,0)))))</f>
        <v>0</v>
      </c>
      <c r="AO1732" s="20">
        <f>IF(AA1732="węgiel",AF1732*'lista, wskaźniki'!$E$43,IF(AA1732="drewno",AF1732*'lista, wskaźniki'!$G$43,IF(AA1732="pellet",AF1732*'lista, wskaźniki'!$H$43,IF(AA1732="gaz z sieci",AF1732*'lista, wskaźniki'!$F$43,IF(AA1732="olej opałowy",AF1732*'lista, wskaźniki'!$I$43,0)))))</f>
        <v>0</v>
      </c>
      <c r="AP1732" s="20">
        <f>IF(AA1732="węgiel",AF1732*'lista, wskaźniki'!$E$44,IF(AA1732="drewno",AF1732*'lista, wskaźniki'!$G$44,IF(AA1732="pellet",AF1732*'lista, wskaźniki'!$H$44,IF(AA1732="gaz z sieci",AF1732*'lista, wskaźniki'!$F$44,IF(AA1732="olej opałowy",AF1732*'lista, wskaźniki'!$I$44,0)))))</f>
        <v>0</v>
      </c>
      <c r="AQ1732" s="20" t="b">
        <f>IF(Z1732="gaz",AH1732*1/3.6*'lista, wskaźniki'!$F$21,IF(Z1732="energia elektryczna",AH1732*1/3.6*'lista, wskaźniki'!$F$26))</f>
        <v>0</v>
      </c>
      <c r="AR1732" s="20" t="b">
        <f>IF(Z1732="gaz",AH1732*'lista, wskaźniki'!$F$42,IF(Z1732="energia elektryczna",AH1732*0))</f>
        <v>0</v>
      </c>
      <c r="AS1732" s="20" t="b">
        <f>IF(Z1732="gaz",AH1732*'lista, wskaźniki'!$F$43,IF(Z1732="energia elektryczna",AH1732*0))</f>
        <v>0</v>
      </c>
      <c r="AT1732" s="20" t="b">
        <f>IF(Z1732="gaz",AH1732*'lista, wskaźniki'!$F$44,IF(Z1732="energia elektryczna",AH1732*0))</f>
        <v>0</v>
      </c>
      <c r="AU1732" s="20">
        <f>AI1732*1/3.6*'lista, wskaźniki'!$F$21</f>
        <v>0</v>
      </c>
      <c r="AV1732" s="20">
        <f>AI1732*'lista, wskaźniki'!$F$42</f>
        <v>0</v>
      </c>
      <c r="AW1732" s="20">
        <f>AI1732*'lista, wskaźniki'!$F$43</f>
        <v>0</v>
      </c>
      <c r="AX1732" s="20">
        <f>AI1732*'lista, wskaźniki'!$F$44</f>
        <v>0</v>
      </c>
      <c r="AY1732" s="20">
        <f>AK1732*'lista, wskaźniki'!$F$26</f>
        <v>0</v>
      </c>
      <c r="AZ1732" s="20">
        <f t="shared" ref="AZ1732:AZ1795" si="787">AM1732+AQ1732+AU1732+AY1732</f>
        <v>0</v>
      </c>
      <c r="BA1732" s="20">
        <f t="shared" ref="BA1732:BA1795" si="788">AN1732+AR1732+AV1732</f>
        <v>0</v>
      </c>
      <c r="BB1732" s="20">
        <f t="shared" ref="BB1732:BB1795" si="789">AO1732+AS1732+AW1732</f>
        <v>0</v>
      </c>
      <c r="BC1732" s="20">
        <f t="shared" ref="BC1732:BC1795" si="790">AP1732+AT1732+AX1732</f>
        <v>0</v>
      </c>
      <c r="BD1732" s="1040"/>
      <c r="BE1732" s="1040"/>
      <c r="BF1732" s="1040"/>
      <c r="BG1732" s="1040"/>
      <c r="BH1732" s="111"/>
      <c r="BI1732" s="1040"/>
      <c r="BJ1732" s="111"/>
      <c r="BK1732" s="1040"/>
      <c r="BL1732" s="111"/>
      <c r="BM1732" s="111"/>
      <c r="BN1732" s="111"/>
      <c r="BO1732" s="111"/>
      <c r="BP1732" s="111"/>
      <c r="BQ1732" s="111"/>
      <c r="BR1732" s="111"/>
      <c r="BS1732" s="1030"/>
      <c r="BT1732" s="1030"/>
      <c r="BU1732" s="1030"/>
      <c r="BV1732" s="1030"/>
      <c r="BW1732" s="1030"/>
      <c r="BX1732" s="1030"/>
      <c r="BY1732" s="1088"/>
      <c r="CA1732" s="365" t="b">
        <f t="shared" ref="CA1732:CA1795" si="791">IF(AA1732="węgiel",AF1732)</f>
        <v>0</v>
      </c>
      <c r="CB1732" s="365" t="b">
        <f t="shared" ref="CB1732:CB1795" si="792">IF(AA1732="drewno",AF1732)</f>
        <v>0</v>
      </c>
      <c r="CC1732" s="365" t="b">
        <f t="shared" ref="CC1732:CC1795" si="793">IF(AA1732="pellet",AF1732)</f>
        <v>0</v>
      </c>
      <c r="CD1732" s="365" t="b">
        <f t="shared" ref="CD1732:CD1795" si="794">IF(AA1732="gaz z sieci",AF1732)</f>
        <v>0</v>
      </c>
      <c r="CE1732" s="365">
        <f t="shared" ref="CE1732:CE1795" si="795">IF(AA1732="olej opałowy",AF1732)</f>
        <v>0</v>
      </c>
      <c r="CF1732" s="365" t="b">
        <f t="shared" ref="CF1732:CF1795" si="796">IF(Z1732="gaz",AH1732)</f>
        <v>0</v>
      </c>
      <c r="CG1732" s="365" t="b">
        <f t="shared" ref="CG1732:CG1795" si="797">IF(Z1732="energia elektryczna",AH1732)</f>
        <v>0</v>
      </c>
      <c r="CH1732" s="365" t="b">
        <f t="shared" ref="CH1732:CH1795" si="798">IF(AA1732="gaz z sieci",AI1732)</f>
        <v>0</v>
      </c>
      <c r="CI1732" s="72" t="b">
        <f t="shared" ref="CI1732:CI1795" si="799">CA1732</f>
        <v>0</v>
      </c>
      <c r="CJ1732" s="72" t="b">
        <f t="shared" ref="CJ1732:CJ1795" si="800">CB1732</f>
        <v>0</v>
      </c>
      <c r="CK1732" s="72" t="b">
        <f t="shared" ref="CK1732:CK1795" si="801">CC1732</f>
        <v>0</v>
      </c>
      <c r="CL1732" s="72">
        <f t="shared" ref="CL1732:CL1795" si="802">CD1732+CF1732</f>
        <v>0</v>
      </c>
      <c r="CM1732" s="72">
        <f t="shared" ref="CM1732:CM1795" si="803">CE1732</f>
        <v>0</v>
      </c>
      <c r="CN1732" s="72" t="b">
        <f t="shared" ref="CN1732:CN1795" si="804">CG1732</f>
        <v>0</v>
      </c>
      <c r="CP1732" s="13">
        <f t="shared" ref="CP1732:CP1795" si="805">IF(I1732="&lt;1966",J1732,IF(I1732&lt;1966,J1732))</f>
        <v>0</v>
      </c>
      <c r="CQ1732" s="13" t="b">
        <f t="shared" ref="CQ1732:CQ1795" si="806">IF(R1732="kompletna",CP1732,IF(R1732="częściowa",0.5*CP1732,IF(R1732="brak",0*CP1732)))</f>
        <v>0</v>
      </c>
      <c r="CR1732" s="13" t="b">
        <f t="shared" ref="CR1732:CR1795" si="807">IF(I1732="1967-1985",J1732)</f>
        <v>0</v>
      </c>
      <c r="CS1732" s="13" t="b">
        <f t="shared" si="784"/>
        <v>0</v>
      </c>
      <c r="CT1732" s="13" t="b">
        <f t="shared" si="783"/>
        <v>0</v>
      </c>
      <c r="CU1732" s="13" t="b">
        <f t="shared" si="785"/>
        <v>0</v>
      </c>
      <c r="CV1732" s="13" t="b">
        <f t="shared" ref="CV1732:CV1795" si="808">IF(I1732="1993-1996",J1732)</f>
        <v>0</v>
      </c>
      <c r="CW1732" s="13" t="b">
        <f t="shared" ref="CW1732:CW1795" si="809">IF(R1732="kompletna",CV1732,IF(R1732="częściowa",0.5*CV1732,IF(R1732="brak",0*CV1732)))</f>
        <v>0</v>
      </c>
      <c r="CX1732" s="13" t="b">
        <f t="shared" ref="CX1732:CX1795" si="810">IF(I1732="&gt;1997",J1732)</f>
        <v>0</v>
      </c>
      <c r="CY1732" s="13" t="b">
        <f t="shared" ref="CY1732:CY1795" si="811">IF(R1732="kompletna",CX1732,IF(R1732="częściowa",0.5*CX1732,IF(R1732="brak",0*CX1732)))</f>
        <v>0</v>
      </c>
    </row>
    <row r="1733" spans="1:103" ht="15" thickBot="1">
      <c r="A1733" s="931">
        <v>347</v>
      </c>
      <c r="B1733" s="1038" t="s">
        <v>223</v>
      </c>
      <c r="C1733" s="1038"/>
      <c r="D1733" s="1038" t="s">
        <v>1</v>
      </c>
      <c r="E1733" s="1038" t="s">
        <v>5</v>
      </c>
      <c r="F1733" s="1038"/>
      <c r="G1733" s="1038"/>
      <c r="H1733" s="1038"/>
      <c r="I1733" s="1038" t="s">
        <v>10</v>
      </c>
      <c r="J1733" s="1038"/>
      <c r="K1733" s="1038"/>
      <c r="L1733" s="1038" t="s">
        <v>16</v>
      </c>
      <c r="M1733" s="1038"/>
      <c r="N1733" s="1038" t="s">
        <v>16</v>
      </c>
      <c r="O1733" s="1038"/>
      <c r="P1733" s="1038" t="s">
        <v>17</v>
      </c>
      <c r="Q1733" s="940">
        <f>IF(I1733="&lt;1966",'lista, wskaźniki'!$G$4,IF(I1733="1967-1985",'lista, wskaźniki'!$G$5,IF(I1733="1986-1992",'lista, wskaźniki'!$G$6,IF(I1733="1993-1996",'lista, wskaźniki'!$G$7,IF(I1733="&gt;1997",'lista, wskaźniki'!$G$8,IF(I1733=0,'lista, wskaźniki'!$G$4))))))</f>
        <v>290</v>
      </c>
      <c r="R1733" s="1038" t="s">
        <v>23</v>
      </c>
      <c r="S1733" s="1038" t="s">
        <v>31</v>
      </c>
      <c r="T1733" s="1038"/>
      <c r="U1733" s="1038"/>
      <c r="V1733" s="1038"/>
      <c r="W1733" s="20" t="s">
        <v>36</v>
      </c>
      <c r="X1733" s="107" t="s">
        <v>195</v>
      </c>
      <c r="Y1733" s="107" t="s">
        <v>42</v>
      </c>
      <c r="Z1733" s="107"/>
      <c r="AA1733" s="107" t="s">
        <v>35</v>
      </c>
      <c r="AB1733" s="108"/>
      <c r="AC1733" s="108"/>
      <c r="AD1733" s="107"/>
      <c r="AE1733" s="1038">
        <v>7</v>
      </c>
      <c r="AF1733" s="334">
        <f t="shared" si="786"/>
        <v>0</v>
      </c>
      <c r="AG1733" s="272">
        <f>IF(R1733="kompletna",Q1733*J1733*0.0036*'lista, wskaźniki'!$F$13, IF(R1733="częściowa",Q1733*J1733*0.0036*'lista, wskaźniki'!$F$14, IF(R1733="brak",Q1733*J1733*0.0036*'lista, wskaźniki'!$F$15,)))</f>
        <v>0</v>
      </c>
      <c r="AH1733" s="334">
        <f>IF(Y1733="inne",K1733*'lista, wskaźniki'!$E$35,IF(Y1733="to samo źródło",0,IF(Y1733=0,0)))</f>
        <v>0</v>
      </c>
      <c r="AI1733" s="334" t="b">
        <f>IF(AA1733="gaz z sieci",AC1733*'lista, wskaźniki'!$D$21)</f>
        <v>0</v>
      </c>
      <c r="AJ1733" s="272">
        <f>IF(AA1733="węgiel",AB1733*'lista, wskaźniki'!$D$20, IF('Sektor mieszkaniowy'!AA1733="drewno",'Sektor mieszkaniowy'!AB1733*'lista, wskaźniki'!$D$22,IF('Sektor mieszkaniowy'!AA1733="pellet",AB1733*'lista, wskaźniki'!$D$23,IF('Sektor mieszkaniowy'!AA1733="gaz z sieci",AB1733*'lista, wskaźniki'!$D$21,IF('Sektor mieszkaniowy'!AA1733="olej opałowy",'Sektor mieszkaniowy'!AB1733*'lista, wskaźniki'!$D$24)))))</f>
        <v>0</v>
      </c>
      <c r="AK1733" s="1041">
        <f>AL1733/'lista, wskaźniki'!$A$127</f>
        <v>0</v>
      </c>
      <c r="AL1733" s="1038"/>
      <c r="AM1733" s="20">
        <f>IF(AA1733="węgiel",AF1733*1/3.6*'lista, wskaźniki'!$F$20,IF(AA1733="drewno",AF1733*1/3.6*'lista, wskaźniki'!$F$22,IF(AA1733="pellet",AF1733*1/3.6*'lista, wskaźniki'!$F$23,IF(AA1733="gaz z sieci",AF1733*1/3.6*'lista, wskaźniki'!$F$21,IF(AA1733="olej opałowy",AF1733*1/3.6*'lista, wskaźniki'!$F$24,0)))))</f>
        <v>0</v>
      </c>
      <c r="AN1733" s="20">
        <f>IF(AA1733="węgiel",AF1733*'lista, wskaźniki'!$E$42,IF(AA1733="drewno",AF1733*'lista, wskaźniki'!$G$42,IF(AA1733="pellet",AF1733*'lista, wskaźniki'!$H$42,IF(AA1733="gaz z sieci",AF1733*'lista, wskaźniki'!$F$42,IF(AA1733="olej opałowy",AF1733*'lista, wskaźniki'!$I$42,0)))))</f>
        <v>0</v>
      </c>
      <c r="AO1733" s="20">
        <f>IF(AA1733="węgiel",AF1733*'lista, wskaźniki'!$E$43,IF(AA1733="drewno",AF1733*'lista, wskaźniki'!$G$43,IF(AA1733="pellet",AF1733*'lista, wskaźniki'!$H$43,IF(AA1733="gaz z sieci",AF1733*'lista, wskaźniki'!$F$43,IF(AA1733="olej opałowy",AF1733*'lista, wskaźniki'!$I$43,0)))))</f>
        <v>0</v>
      </c>
      <c r="AP1733" s="20">
        <f>IF(AA1733="węgiel",AF1733*'lista, wskaźniki'!$E$44,IF(AA1733="drewno",AF1733*'lista, wskaźniki'!$G$44,IF(AA1733="pellet",AF1733*'lista, wskaźniki'!$H$44,IF(AA1733="gaz z sieci",AF1733*'lista, wskaźniki'!$F$44,IF(AA1733="olej opałowy",AF1733*'lista, wskaźniki'!$I$44,0)))))</f>
        <v>0</v>
      </c>
      <c r="AQ1733" s="20" t="b">
        <f>IF(Z1733="gaz",AH1733*1/3.6*'lista, wskaźniki'!$F$21,IF(Z1733="energia elektryczna",AH1733*1/3.6*'lista, wskaźniki'!$F$26))</f>
        <v>0</v>
      </c>
      <c r="AR1733" s="20" t="b">
        <f>IF(Z1733="gaz",AH1733*'lista, wskaźniki'!$F$42,IF(Z1733="energia elektryczna",AH1733*0))</f>
        <v>0</v>
      </c>
      <c r="AS1733" s="20" t="b">
        <f>IF(Z1733="gaz",AH1733*'lista, wskaźniki'!$F$43,IF(Z1733="energia elektryczna",AH1733*0))</f>
        <v>0</v>
      </c>
      <c r="AT1733" s="20" t="b">
        <f>IF(Z1733="gaz",AH1733*'lista, wskaźniki'!$F$44,IF(Z1733="energia elektryczna",AH1733*0))</f>
        <v>0</v>
      </c>
      <c r="AU1733" s="20">
        <f>AI1733*1/3.6*'lista, wskaźniki'!$F$21</f>
        <v>0</v>
      </c>
      <c r="AV1733" s="20">
        <f>AI1733*'lista, wskaźniki'!$F$42</f>
        <v>0</v>
      </c>
      <c r="AW1733" s="20">
        <f>AI1733*'lista, wskaźniki'!$F$43</f>
        <v>0</v>
      </c>
      <c r="AX1733" s="20">
        <f>AI1733*'lista, wskaźniki'!$F$44</f>
        <v>0</v>
      </c>
      <c r="AY1733" s="20">
        <f>AK1733*'lista, wskaźniki'!$F$26</f>
        <v>0</v>
      </c>
      <c r="AZ1733" s="20">
        <f t="shared" si="787"/>
        <v>0</v>
      </c>
      <c r="BA1733" s="20">
        <f t="shared" si="788"/>
        <v>0</v>
      </c>
      <c r="BB1733" s="20">
        <f t="shared" si="789"/>
        <v>0</v>
      </c>
      <c r="BC1733" s="20">
        <f t="shared" si="790"/>
        <v>0</v>
      </c>
      <c r="BD1733" s="1038" t="s">
        <v>17</v>
      </c>
      <c r="BE1733" s="1038" t="s">
        <v>17</v>
      </c>
      <c r="BF1733" s="1038" t="s">
        <v>17</v>
      </c>
      <c r="BG1733" s="1038" t="s">
        <v>17</v>
      </c>
      <c r="BH1733" s="107"/>
      <c r="BI1733" s="1038" t="s">
        <v>16</v>
      </c>
      <c r="BJ1733" s="107" t="s">
        <v>52</v>
      </c>
      <c r="BK1733" s="1038" t="s">
        <v>17</v>
      </c>
      <c r="BL1733" s="107"/>
      <c r="BM1733" s="107"/>
      <c r="BN1733" s="107"/>
      <c r="BO1733" s="107" t="s">
        <v>57</v>
      </c>
      <c r="BP1733" s="107" t="s">
        <v>52</v>
      </c>
      <c r="BQ1733" s="107" t="s">
        <v>120</v>
      </c>
      <c r="BR1733" s="107">
        <v>1</v>
      </c>
      <c r="BS1733" s="1028"/>
      <c r="BT1733" s="1028"/>
      <c r="BU1733" s="1028"/>
      <c r="BV1733" s="1028">
        <v>150</v>
      </c>
      <c r="BW1733" s="1028"/>
      <c r="BX1733" s="1028"/>
      <c r="BY1733" s="1086">
        <v>400</v>
      </c>
      <c r="CA1733" s="365">
        <f t="shared" si="791"/>
        <v>0</v>
      </c>
      <c r="CB1733" s="365" t="b">
        <f t="shared" si="792"/>
        <v>0</v>
      </c>
      <c r="CC1733" s="365" t="b">
        <f t="shared" si="793"/>
        <v>0</v>
      </c>
      <c r="CD1733" s="365" t="b">
        <f t="shared" si="794"/>
        <v>0</v>
      </c>
      <c r="CE1733" s="365" t="b">
        <f t="shared" si="795"/>
        <v>0</v>
      </c>
      <c r="CF1733" s="365" t="b">
        <f t="shared" si="796"/>
        <v>0</v>
      </c>
      <c r="CG1733" s="365" t="b">
        <f t="shared" si="797"/>
        <v>0</v>
      </c>
      <c r="CH1733" s="365" t="b">
        <f t="shared" si="798"/>
        <v>0</v>
      </c>
      <c r="CI1733" s="72">
        <f t="shared" si="799"/>
        <v>0</v>
      </c>
      <c r="CJ1733" s="72" t="b">
        <f t="shared" si="800"/>
        <v>0</v>
      </c>
      <c r="CK1733" s="72" t="b">
        <f t="shared" si="801"/>
        <v>0</v>
      </c>
      <c r="CL1733" s="72">
        <f t="shared" si="802"/>
        <v>0</v>
      </c>
      <c r="CM1733" s="72" t="b">
        <f t="shared" si="803"/>
        <v>0</v>
      </c>
      <c r="CN1733" s="72" t="b">
        <f t="shared" si="804"/>
        <v>0</v>
      </c>
      <c r="CP1733" s="13">
        <f t="shared" si="805"/>
        <v>0</v>
      </c>
      <c r="CQ1733" s="13">
        <f t="shared" si="806"/>
        <v>0</v>
      </c>
      <c r="CR1733" s="13" t="b">
        <f t="shared" si="807"/>
        <v>0</v>
      </c>
      <c r="CS1733" s="13">
        <f t="shared" si="784"/>
        <v>0</v>
      </c>
      <c r="CT1733" s="13" t="b">
        <f t="shared" ref="CT1733:CT1796" si="812">IF(I1733="1986-1992",J1733)</f>
        <v>0</v>
      </c>
      <c r="CU1733" s="13">
        <f t="shared" si="785"/>
        <v>0</v>
      </c>
      <c r="CV1733" s="13" t="b">
        <f t="shared" si="808"/>
        <v>0</v>
      </c>
      <c r="CW1733" s="13">
        <f t="shared" si="809"/>
        <v>0</v>
      </c>
      <c r="CX1733" s="13" t="b">
        <f t="shared" si="810"/>
        <v>0</v>
      </c>
      <c r="CY1733" s="13">
        <f t="shared" si="811"/>
        <v>0</v>
      </c>
    </row>
    <row r="1734" spans="1:103" ht="15" thickBot="1">
      <c r="A1734" s="932"/>
      <c r="B1734" s="1039"/>
      <c r="C1734" s="1039"/>
      <c r="D1734" s="1039"/>
      <c r="E1734" s="1039"/>
      <c r="F1734" s="1039"/>
      <c r="G1734" s="1039"/>
      <c r="H1734" s="1039"/>
      <c r="I1734" s="1039"/>
      <c r="J1734" s="1039"/>
      <c r="K1734" s="1039"/>
      <c r="L1734" s="1039"/>
      <c r="M1734" s="1039"/>
      <c r="N1734" s="1039"/>
      <c r="O1734" s="1039"/>
      <c r="P1734" s="1039"/>
      <c r="Q1734" s="941"/>
      <c r="R1734" s="1039"/>
      <c r="S1734" s="1039"/>
      <c r="T1734" s="1039"/>
      <c r="U1734" s="1039"/>
      <c r="V1734" s="1039"/>
      <c r="W1734" s="109"/>
      <c r="X1734" s="109" t="s">
        <v>39</v>
      </c>
      <c r="Y1734" s="109"/>
      <c r="Z1734" s="109"/>
      <c r="AA1734" s="109" t="s">
        <v>36</v>
      </c>
      <c r="AB1734" s="110">
        <v>10</v>
      </c>
      <c r="AC1734" s="110"/>
      <c r="AD1734" s="109">
        <v>1000</v>
      </c>
      <c r="AE1734" s="1039"/>
      <c r="AF1734" s="334">
        <f t="shared" si="786"/>
        <v>156</v>
      </c>
      <c r="AG1734" s="272">
        <f>IF(R1734="kompletna",Q1734*J1734*0.0036*'lista, wskaźniki'!$F$13, IF(R1734="częściowa",Q1734*J1734*0.0036*'lista, wskaźniki'!$F$14, IF(R1734="brak",Q1734*J1734*0.0036*'lista, wskaźniki'!$F$15,)))</f>
        <v>0</v>
      </c>
      <c r="AH1734" s="334">
        <f>IF(Y1734="inne",K1734*'lista, wskaźniki'!$E$35,IF(Y1734="to samo źródło",0,IF(Y1734=0,0)))</f>
        <v>0</v>
      </c>
      <c r="AI1734" s="334" t="b">
        <f>IF(AA1734="gaz z sieci",AC1734*'lista, wskaźniki'!$D$21)</f>
        <v>0</v>
      </c>
      <c r="AJ1734" s="272">
        <f>IF(AA1734="węgiel",AB1734*'lista, wskaźniki'!$D$20, IF('Sektor mieszkaniowy'!AA1734="drewno",'Sektor mieszkaniowy'!AB1734*'lista, wskaźniki'!$D$22,IF('Sektor mieszkaniowy'!AA1734="pellet",AB1734*'lista, wskaźniki'!$D$23,IF('Sektor mieszkaniowy'!AA1734="gaz z sieci",AB1734*'lista, wskaźniki'!$D$21,IF('Sektor mieszkaniowy'!AA1734="olej opałowy",'Sektor mieszkaniowy'!AB1734*'lista, wskaźniki'!$D$24)))))</f>
        <v>156</v>
      </c>
      <c r="AK1734" s="1042"/>
      <c r="AL1734" s="1039"/>
      <c r="AM1734" s="20">
        <f>IF(AA1734="węgiel",AF1734*1/3.6*'lista, wskaźniki'!$F$20,IF(AA1734="drewno",AF1734*1/3.6*'lista, wskaźniki'!$F$22,IF(AA1734="pellet",AF1734*1/3.6*'lista, wskaźniki'!$F$23,IF(AA1734="gaz z sieci",AF1734*1/3.6*'lista, wskaźniki'!$F$21,IF(AA1734="olej opałowy",AF1734*1/3.6*'lista, wskaźniki'!$F$24,0)))))</f>
        <v>0</v>
      </c>
      <c r="AN1734" s="20">
        <f>IF(AA1734="węgiel",AF1734*'lista, wskaźniki'!$E$42,IF(AA1734="drewno",AF1734*'lista, wskaźniki'!$G$42,IF(AA1734="pellet",AF1734*'lista, wskaźniki'!$H$42,IF(AA1734="gaz z sieci",AF1734*'lista, wskaźniki'!$F$42,IF(AA1734="olej opałowy",AF1734*'lista, wskaźniki'!$I$42,0)))))</f>
        <v>0.12636</v>
      </c>
      <c r="AO1734" s="20">
        <f>IF(AA1734="węgiel",AF1734*'lista, wskaźniki'!$E$43,IF(AA1734="drewno",AF1734*'lista, wskaźniki'!$G$43,IF(AA1734="pellet",AF1734*'lista, wskaźniki'!$H$43,IF(AA1734="gaz z sieci",AF1734*'lista, wskaźniki'!$F$43,IF(AA1734="olej opałowy",AF1734*'lista, wskaźniki'!$I$43,0)))))</f>
        <v>0.12636</v>
      </c>
      <c r="AP1734" s="20">
        <f>IF(AA1734="węgiel",AF1734*'lista, wskaźniki'!$E$44,IF(AA1734="drewno",AF1734*'lista, wskaźniki'!$G$44,IF(AA1734="pellet",AF1734*'lista, wskaźniki'!$H$44,IF(AA1734="gaz z sieci",AF1734*'lista, wskaźniki'!$F$44,IF(AA1734="olej opałowy",AF1734*'lista, wskaźniki'!$I$44,0)))))</f>
        <v>3.8999999999999999E-5</v>
      </c>
      <c r="AQ1734" s="20" t="b">
        <f>IF(Z1734="gaz",AH1734*1/3.6*'lista, wskaźniki'!$F$21,IF(Z1734="energia elektryczna",AH1734*1/3.6*'lista, wskaźniki'!$F$26))</f>
        <v>0</v>
      </c>
      <c r="AR1734" s="20" t="b">
        <f>IF(Z1734="gaz",AH1734*'lista, wskaźniki'!$F$42,IF(Z1734="energia elektryczna",AH1734*0))</f>
        <v>0</v>
      </c>
      <c r="AS1734" s="20" t="b">
        <f>IF(Z1734="gaz",AH1734*'lista, wskaźniki'!$F$43,IF(Z1734="energia elektryczna",AH1734*0))</f>
        <v>0</v>
      </c>
      <c r="AT1734" s="20" t="b">
        <f>IF(Z1734="gaz",AH1734*'lista, wskaźniki'!$F$44,IF(Z1734="energia elektryczna",AH1734*0))</f>
        <v>0</v>
      </c>
      <c r="AU1734" s="20">
        <f>AI1734*1/3.6*'lista, wskaźniki'!$F$21</f>
        <v>0</v>
      </c>
      <c r="AV1734" s="20">
        <f>AI1734*'lista, wskaźniki'!$F$42</f>
        <v>0</v>
      </c>
      <c r="AW1734" s="20">
        <f>AI1734*'lista, wskaźniki'!$F$43</f>
        <v>0</v>
      </c>
      <c r="AX1734" s="20">
        <f>AI1734*'lista, wskaźniki'!$F$44</f>
        <v>0</v>
      </c>
      <c r="AY1734" s="20">
        <f>AK1734*'lista, wskaźniki'!$F$26</f>
        <v>0</v>
      </c>
      <c r="AZ1734" s="20">
        <f t="shared" si="787"/>
        <v>0</v>
      </c>
      <c r="BA1734" s="20">
        <f t="shared" si="788"/>
        <v>0.12636</v>
      </c>
      <c r="BB1734" s="20">
        <f t="shared" si="789"/>
        <v>0.12636</v>
      </c>
      <c r="BC1734" s="20">
        <f t="shared" si="790"/>
        <v>3.8999999999999999E-5</v>
      </c>
      <c r="BD1734" s="1039"/>
      <c r="BE1734" s="1039"/>
      <c r="BF1734" s="1039"/>
      <c r="BG1734" s="1039"/>
      <c r="BH1734" s="109"/>
      <c r="BI1734" s="1039"/>
      <c r="BJ1734" s="109"/>
      <c r="BK1734" s="1039"/>
      <c r="BL1734" s="109"/>
      <c r="BM1734" s="109"/>
      <c r="BN1734" s="109"/>
      <c r="BO1734" s="109"/>
      <c r="BP1734" s="109"/>
      <c r="BQ1734" s="109"/>
      <c r="BR1734" s="109"/>
      <c r="BS1734" s="1029"/>
      <c r="BT1734" s="1029"/>
      <c r="BU1734" s="1029"/>
      <c r="BV1734" s="1029"/>
      <c r="BW1734" s="1029"/>
      <c r="BX1734" s="1029"/>
      <c r="BY1734" s="1087"/>
      <c r="CA1734" s="365" t="b">
        <f t="shared" si="791"/>
        <v>0</v>
      </c>
      <c r="CB1734" s="365">
        <f t="shared" si="792"/>
        <v>156</v>
      </c>
      <c r="CC1734" s="365" t="b">
        <f t="shared" si="793"/>
        <v>0</v>
      </c>
      <c r="CD1734" s="365" t="b">
        <f t="shared" si="794"/>
        <v>0</v>
      </c>
      <c r="CE1734" s="365" t="b">
        <f t="shared" si="795"/>
        <v>0</v>
      </c>
      <c r="CF1734" s="365" t="b">
        <f t="shared" si="796"/>
        <v>0</v>
      </c>
      <c r="CG1734" s="365" t="b">
        <f t="shared" si="797"/>
        <v>0</v>
      </c>
      <c r="CH1734" s="365" t="b">
        <f t="shared" si="798"/>
        <v>0</v>
      </c>
      <c r="CI1734" s="72" t="b">
        <f t="shared" si="799"/>
        <v>0</v>
      </c>
      <c r="CJ1734" s="72">
        <f t="shared" si="800"/>
        <v>156</v>
      </c>
      <c r="CK1734" s="72" t="b">
        <f t="shared" si="801"/>
        <v>0</v>
      </c>
      <c r="CL1734" s="72">
        <f t="shared" si="802"/>
        <v>0</v>
      </c>
      <c r="CM1734" s="72" t="b">
        <f t="shared" si="803"/>
        <v>0</v>
      </c>
      <c r="CN1734" s="72" t="b">
        <f t="shared" si="804"/>
        <v>0</v>
      </c>
      <c r="CP1734" s="13">
        <f t="shared" si="805"/>
        <v>0</v>
      </c>
      <c r="CQ1734" s="13" t="b">
        <f t="shared" si="806"/>
        <v>0</v>
      </c>
      <c r="CR1734" s="13" t="b">
        <f t="shared" si="807"/>
        <v>0</v>
      </c>
      <c r="CS1734" s="13" t="b">
        <f t="shared" si="784"/>
        <v>0</v>
      </c>
      <c r="CT1734" s="13" t="b">
        <f t="shared" si="812"/>
        <v>0</v>
      </c>
      <c r="CU1734" s="13" t="b">
        <f t="shared" si="785"/>
        <v>0</v>
      </c>
      <c r="CV1734" s="13" t="b">
        <f t="shared" si="808"/>
        <v>0</v>
      </c>
      <c r="CW1734" s="13" t="b">
        <f t="shared" si="809"/>
        <v>0</v>
      </c>
      <c r="CX1734" s="13" t="b">
        <f t="shared" si="810"/>
        <v>0</v>
      </c>
      <c r="CY1734" s="13" t="b">
        <f t="shared" si="811"/>
        <v>0</v>
      </c>
    </row>
    <row r="1735" spans="1:103" ht="15" thickBot="1">
      <c r="A1735" s="932"/>
      <c r="B1735" s="1039"/>
      <c r="C1735" s="1039"/>
      <c r="D1735" s="1039"/>
      <c r="E1735" s="1039"/>
      <c r="F1735" s="1039"/>
      <c r="G1735" s="1039"/>
      <c r="H1735" s="1039"/>
      <c r="I1735" s="1039"/>
      <c r="J1735" s="1039"/>
      <c r="K1735" s="1039"/>
      <c r="L1735" s="1039"/>
      <c r="M1735" s="1039"/>
      <c r="N1735" s="1039"/>
      <c r="O1735" s="1039"/>
      <c r="P1735" s="1039"/>
      <c r="Q1735" s="941"/>
      <c r="R1735" s="1039"/>
      <c r="S1735" s="1039"/>
      <c r="T1735" s="1039"/>
      <c r="U1735" s="1039"/>
      <c r="V1735" s="1039"/>
      <c r="W1735" s="109"/>
      <c r="X1735" s="109"/>
      <c r="Y1735" s="109"/>
      <c r="Z1735" s="109"/>
      <c r="AA1735" s="109" t="s">
        <v>50</v>
      </c>
      <c r="AB1735" s="110"/>
      <c r="AC1735" s="110"/>
      <c r="AD1735" s="109"/>
      <c r="AE1735" s="1039"/>
      <c r="AF1735" s="334">
        <f t="shared" si="786"/>
        <v>0</v>
      </c>
      <c r="AG1735" s="272">
        <f>IF(R1735="kompletna",Q1735*J1735*0.0036*'lista, wskaźniki'!$F$13, IF(R1735="częściowa",Q1735*J1735*0.0036*'lista, wskaźniki'!$F$14, IF(R1735="brak",Q1735*J1735*0.0036*'lista, wskaźniki'!$F$15,)))</f>
        <v>0</v>
      </c>
      <c r="AH1735" s="334">
        <f>IF(Y1735="inne",K1735*'lista, wskaźniki'!$E$35,IF(Y1735="to samo źródło",0,IF(Y1735=0,0)))</f>
        <v>0</v>
      </c>
      <c r="AI1735" s="334" t="b">
        <f>IF(AA1735="gaz z sieci",AC1735*'lista, wskaźniki'!$D$21)</f>
        <v>0</v>
      </c>
      <c r="AJ1735" s="272">
        <f>IF(AA1735="węgiel",AB1735*'lista, wskaźniki'!$D$20, IF('Sektor mieszkaniowy'!AA1735="drewno",'Sektor mieszkaniowy'!AB1735*'lista, wskaźniki'!$D$22,IF('Sektor mieszkaniowy'!AA1735="pellet",AB1735*'lista, wskaźniki'!$D$23,IF('Sektor mieszkaniowy'!AA1735="gaz z sieci",AB1735*'lista, wskaźniki'!$D$21,IF('Sektor mieszkaniowy'!AA1735="olej opałowy",'Sektor mieszkaniowy'!AB1735*'lista, wskaźniki'!$D$24)))))</f>
        <v>0</v>
      </c>
      <c r="AK1735" s="1042"/>
      <c r="AL1735" s="1039"/>
      <c r="AM1735" s="20">
        <f>IF(AA1735="węgiel",AF1735*1/3.6*'lista, wskaźniki'!$F$20,IF(AA1735="drewno",AF1735*1/3.6*'lista, wskaźniki'!$F$22,IF(AA1735="pellet",AF1735*1/3.6*'lista, wskaźniki'!$F$23,IF(AA1735="gaz z sieci",AF1735*1/3.6*'lista, wskaźniki'!$F$21,IF(AA1735="olej opałowy",AF1735*1/3.6*'lista, wskaźniki'!$F$24,0)))))</f>
        <v>0</v>
      </c>
      <c r="AN1735" s="20">
        <f>IF(AA1735="węgiel",AF1735*'lista, wskaźniki'!$E$42,IF(AA1735="drewno",AF1735*'lista, wskaźniki'!$G$42,IF(AA1735="pellet",AF1735*'lista, wskaźniki'!$H$42,IF(AA1735="gaz z sieci",AF1735*'lista, wskaźniki'!$F$42,IF(AA1735="olej opałowy",AF1735*'lista, wskaźniki'!$I$42,0)))))</f>
        <v>0</v>
      </c>
      <c r="AO1735" s="20">
        <f>IF(AA1735="węgiel",AF1735*'lista, wskaźniki'!$E$43,IF(AA1735="drewno",AF1735*'lista, wskaźniki'!$G$43,IF(AA1735="pellet",AF1735*'lista, wskaźniki'!$H$43,IF(AA1735="gaz z sieci",AF1735*'lista, wskaźniki'!$F$43,IF(AA1735="olej opałowy",AF1735*'lista, wskaźniki'!$I$43,0)))))</f>
        <v>0</v>
      </c>
      <c r="AP1735" s="20">
        <f>IF(AA1735="węgiel",AF1735*'lista, wskaźniki'!$E$44,IF(AA1735="drewno",AF1735*'lista, wskaźniki'!$G$44,IF(AA1735="pellet",AF1735*'lista, wskaźniki'!$H$44,IF(AA1735="gaz z sieci",AF1735*'lista, wskaźniki'!$F$44,IF(AA1735="olej opałowy",AF1735*'lista, wskaźniki'!$I$44,0)))))</f>
        <v>0</v>
      </c>
      <c r="AQ1735" s="20" t="b">
        <f>IF(Z1735="gaz",AH1735*1/3.6*'lista, wskaźniki'!$F$21,IF(Z1735="energia elektryczna",AH1735*1/3.6*'lista, wskaźniki'!$F$26))</f>
        <v>0</v>
      </c>
      <c r="AR1735" s="20" t="b">
        <f>IF(Z1735="gaz",AH1735*'lista, wskaźniki'!$F$42,IF(Z1735="energia elektryczna",AH1735*0))</f>
        <v>0</v>
      </c>
      <c r="AS1735" s="20" t="b">
        <f>IF(Z1735="gaz",AH1735*'lista, wskaźniki'!$F$43,IF(Z1735="energia elektryczna",AH1735*0))</f>
        <v>0</v>
      </c>
      <c r="AT1735" s="20" t="b">
        <f>IF(Z1735="gaz",AH1735*'lista, wskaźniki'!$F$44,IF(Z1735="energia elektryczna",AH1735*0))</f>
        <v>0</v>
      </c>
      <c r="AU1735" s="20">
        <f>AI1735*1/3.6*'lista, wskaźniki'!$F$21</f>
        <v>0</v>
      </c>
      <c r="AV1735" s="20">
        <f>AI1735*'lista, wskaźniki'!$F$42</f>
        <v>0</v>
      </c>
      <c r="AW1735" s="20">
        <f>AI1735*'lista, wskaźniki'!$F$43</f>
        <v>0</v>
      </c>
      <c r="AX1735" s="20">
        <f>AI1735*'lista, wskaźniki'!$F$44</f>
        <v>0</v>
      </c>
      <c r="AY1735" s="20">
        <f>AK1735*'lista, wskaźniki'!$F$26</f>
        <v>0</v>
      </c>
      <c r="AZ1735" s="20">
        <f t="shared" si="787"/>
        <v>0</v>
      </c>
      <c r="BA1735" s="20">
        <f t="shared" si="788"/>
        <v>0</v>
      </c>
      <c r="BB1735" s="20">
        <f t="shared" si="789"/>
        <v>0</v>
      </c>
      <c r="BC1735" s="20">
        <f t="shared" si="790"/>
        <v>0</v>
      </c>
      <c r="BD1735" s="1039"/>
      <c r="BE1735" s="1039"/>
      <c r="BF1735" s="1039"/>
      <c r="BG1735" s="1039"/>
      <c r="BH1735" s="109"/>
      <c r="BI1735" s="1039"/>
      <c r="BJ1735" s="109"/>
      <c r="BK1735" s="1039"/>
      <c r="BL1735" s="109"/>
      <c r="BM1735" s="109"/>
      <c r="BN1735" s="109"/>
      <c r="BO1735" s="109"/>
      <c r="BP1735" s="109"/>
      <c r="BQ1735" s="109"/>
      <c r="BR1735" s="109"/>
      <c r="BS1735" s="1029"/>
      <c r="BT1735" s="1029"/>
      <c r="BU1735" s="1029"/>
      <c r="BV1735" s="1029"/>
      <c r="BW1735" s="1029"/>
      <c r="BX1735" s="1029"/>
      <c r="BY1735" s="1087"/>
      <c r="CA1735" s="365" t="b">
        <f t="shared" si="791"/>
        <v>0</v>
      </c>
      <c r="CB1735" s="365" t="b">
        <f t="shared" si="792"/>
        <v>0</v>
      </c>
      <c r="CC1735" s="365">
        <f t="shared" si="793"/>
        <v>0</v>
      </c>
      <c r="CD1735" s="365" t="b">
        <f t="shared" si="794"/>
        <v>0</v>
      </c>
      <c r="CE1735" s="365" t="b">
        <f t="shared" si="795"/>
        <v>0</v>
      </c>
      <c r="CF1735" s="365" t="b">
        <f t="shared" si="796"/>
        <v>0</v>
      </c>
      <c r="CG1735" s="365" t="b">
        <f t="shared" si="797"/>
        <v>0</v>
      </c>
      <c r="CH1735" s="365" t="b">
        <f t="shared" si="798"/>
        <v>0</v>
      </c>
      <c r="CI1735" s="72" t="b">
        <f t="shared" si="799"/>
        <v>0</v>
      </c>
      <c r="CJ1735" s="72" t="b">
        <f t="shared" si="800"/>
        <v>0</v>
      </c>
      <c r="CK1735" s="72">
        <f t="shared" si="801"/>
        <v>0</v>
      </c>
      <c r="CL1735" s="72">
        <f t="shared" si="802"/>
        <v>0</v>
      </c>
      <c r="CM1735" s="72" t="b">
        <f t="shared" si="803"/>
        <v>0</v>
      </c>
      <c r="CN1735" s="72" t="b">
        <f t="shared" si="804"/>
        <v>0</v>
      </c>
      <c r="CP1735" s="13">
        <f t="shared" si="805"/>
        <v>0</v>
      </c>
      <c r="CQ1735" s="13" t="b">
        <f t="shared" si="806"/>
        <v>0</v>
      </c>
      <c r="CR1735" s="13" t="b">
        <f t="shared" si="807"/>
        <v>0</v>
      </c>
      <c r="CS1735" s="13" t="b">
        <f t="shared" si="784"/>
        <v>0</v>
      </c>
      <c r="CT1735" s="13" t="b">
        <f t="shared" si="812"/>
        <v>0</v>
      </c>
      <c r="CU1735" s="13" t="b">
        <f t="shared" si="785"/>
        <v>0</v>
      </c>
      <c r="CV1735" s="13" t="b">
        <f t="shared" si="808"/>
        <v>0</v>
      </c>
      <c r="CW1735" s="13" t="b">
        <f t="shared" si="809"/>
        <v>0</v>
      </c>
      <c r="CX1735" s="13" t="b">
        <f t="shared" si="810"/>
        <v>0</v>
      </c>
      <c r="CY1735" s="13" t="b">
        <f t="shared" si="811"/>
        <v>0</v>
      </c>
    </row>
    <row r="1736" spans="1:103" ht="15" thickBot="1">
      <c r="A1736" s="932"/>
      <c r="B1736" s="1039"/>
      <c r="C1736" s="1039"/>
      <c r="D1736" s="1039"/>
      <c r="E1736" s="1039"/>
      <c r="F1736" s="1039"/>
      <c r="G1736" s="1039"/>
      <c r="H1736" s="1039"/>
      <c r="I1736" s="1039"/>
      <c r="J1736" s="1039"/>
      <c r="K1736" s="1039"/>
      <c r="L1736" s="1039"/>
      <c r="M1736" s="1039"/>
      <c r="N1736" s="1039"/>
      <c r="O1736" s="1039"/>
      <c r="P1736" s="1039"/>
      <c r="Q1736" s="941"/>
      <c r="R1736" s="1039"/>
      <c r="S1736" s="1039"/>
      <c r="T1736" s="1039"/>
      <c r="U1736" s="1039"/>
      <c r="V1736" s="1039"/>
      <c r="W1736" s="109"/>
      <c r="X1736" s="109"/>
      <c r="Y1736" s="109"/>
      <c r="Z1736" s="109"/>
      <c r="AA1736" s="109" t="s">
        <v>38</v>
      </c>
      <c r="AB1736" s="110"/>
      <c r="AC1736" s="110"/>
      <c r="AD1736" s="109"/>
      <c r="AE1736" s="1039"/>
      <c r="AF1736" s="334">
        <f t="shared" si="786"/>
        <v>0</v>
      </c>
      <c r="AG1736" s="272">
        <f>IF(R1736="kompletna",Q1736*J1736*0.0036*'lista, wskaźniki'!$F$13, IF(R1736="częściowa",Q1736*J1736*0.0036*'lista, wskaźniki'!$F$14, IF(R1736="brak",Q1736*J1736*0.0036*'lista, wskaźniki'!$F$15,)))</f>
        <v>0</v>
      </c>
      <c r="AH1736" s="334">
        <f>IF(Y1736="inne",K1736*'lista, wskaźniki'!$E$35,IF(Y1736="to samo źródło",0,IF(Y1736=0,0)))</f>
        <v>0</v>
      </c>
      <c r="AI1736" s="334">
        <f>IF(AA1736="gaz z sieci",AC1736*'lista, wskaźniki'!$D$21)</f>
        <v>0</v>
      </c>
      <c r="AJ1736" s="272">
        <f>IF(AA1736="węgiel",AB1736*'lista, wskaźniki'!$D$20, IF('Sektor mieszkaniowy'!AA1736="drewno",'Sektor mieszkaniowy'!AB1736*'lista, wskaźniki'!$D$22,IF('Sektor mieszkaniowy'!AA1736="pellet",AB1736*'lista, wskaźniki'!$D$23,IF('Sektor mieszkaniowy'!AA1736="gaz z sieci",AB1736*'lista, wskaźniki'!$D$21,IF('Sektor mieszkaniowy'!AA1736="olej opałowy",'Sektor mieszkaniowy'!AB1736*'lista, wskaźniki'!$D$24)))))</f>
        <v>0</v>
      </c>
      <c r="AK1736" s="1042"/>
      <c r="AL1736" s="1039"/>
      <c r="AM1736" s="20">
        <f>IF(AA1736="węgiel",AF1736*1/3.6*'lista, wskaźniki'!$F$20,IF(AA1736="drewno",AF1736*1/3.6*'lista, wskaźniki'!$F$22,IF(AA1736="pellet",AF1736*1/3.6*'lista, wskaźniki'!$F$23,IF(AA1736="gaz z sieci",AF1736*1/3.6*'lista, wskaźniki'!$F$21,IF(AA1736="olej opałowy",AF1736*1/3.6*'lista, wskaźniki'!$F$24,0)))))</f>
        <v>0</v>
      </c>
      <c r="AN1736" s="20">
        <f>IF(AA1736="węgiel",AF1736*'lista, wskaźniki'!$E$42,IF(AA1736="drewno",AF1736*'lista, wskaźniki'!$G$42,IF(AA1736="pellet",AF1736*'lista, wskaźniki'!$H$42,IF(AA1736="gaz z sieci",AF1736*'lista, wskaźniki'!$F$42,IF(AA1736="olej opałowy",AF1736*'lista, wskaźniki'!$I$42,0)))))</f>
        <v>0</v>
      </c>
      <c r="AO1736" s="20">
        <f>IF(AA1736="węgiel",AF1736*'lista, wskaźniki'!$E$43,IF(AA1736="drewno",AF1736*'lista, wskaźniki'!$G$43,IF(AA1736="pellet",AF1736*'lista, wskaźniki'!$H$43,IF(AA1736="gaz z sieci",AF1736*'lista, wskaźniki'!$F$43,IF(AA1736="olej opałowy",AF1736*'lista, wskaźniki'!$I$43,0)))))</f>
        <v>0</v>
      </c>
      <c r="AP1736" s="20">
        <f>IF(AA1736="węgiel",AF1736*'lista, wskaźniki'!$E$44,IF(AA1736="drewno",AF1736*'lista, wskaźniki'!$G$44,IF(AA1736="pellet",AF1736*'lista, wskaźniki'!$H$44,IF(AA1736="gaz z sieci",AF1736*'lista, wskaźniki'!$F$44,IF(AA1736="olej opałowy",AF1736*'lista, wskaźniki'!$I$44,0)))))</f>
        <v>0</v>
      </c>
      <c r="AQ1736" s="20" t="b">
        <f>IF(Z1736="gaz",AH1736*1/3.6*'lista, wskaźniki'!$F$21,IF(Z1736="energia elektryczna",AH1736*1/3.6*'lista, wskaźniki'!$F$26))</f>
        <v>0</v>
      </c>
      <c r="AR1736" s="20" t="b">
        <f>IF(Z1736="gaz",AH1736*'lista, wskaźniki'!$F$42,IF(Z1736="energia elektryczna",AH1736*0))</f>
        <v>0</v>
      </c>
      <c r="AS1736" s="20" t="b">
        <f>IF(Z1736="gaz",AH1736*'lista, wskaźniki'!$F$43,IF(Z1736="energia elektryczna",AH1736*0))</f>
        <v>0</v>
      </c>
      <c r="AT1736" s="20" t="b">
        <f>IF(Z1736="gaz",AH1736*'lista, wskaźniki'!$F$44,IF(Z1736="energia elektryczna",AH1736*0))</f>
        <v>0</v>
      </c>
      <c r="AU1736" s="20">
        <f>AI1736*1/3.6*'lista, wskaźniki'!$F$21</f>
        <v>0</v>
      </c>
      <c r="AV1736" s="20">
        <f>AI1736*'lista, wskaźniki'!$F$42</f>
        <v>0</v>
      </c>
      <c r="AW1736" s="20">
        <f>AI1736*'lista, wskaźniki'!$F$43</f>
        <v>0</v>
      </c>
      <c r="AX1736" s="20">
        <f>AI1736*'lista, wskaźniki'!$F$44</f>
        <v>0</v>
      </c>
      <c r="AY1736" s="20">
        <f>AK1736*'lista, wskaźniki'!$F$26</f>
        <v>0</v>
      </c>
      <c r="AZ1736" s="20">
        <f t="shared" si="787"/>
        <v>0</v>
      </c>
      <c r="BA1736" s="20">
        <f t="shared" si="788"/>
        <v>0</v>
      </c>
      <c r="BB1736" s="20">
        <f t="shared" si="789"/>
        <v>0</v>
      </c>
      <c r="BC1736" s="20">
        <f t="shared" si="790"/>
        <v>0</v>
      </c>
      <c r="BD1736" s="1039"/>
      <c r="BE1736" s="1039"/>
      <c r="BF1736" s="1039"/>
      <c r="BG1736" s="1039"/>
      <c r="BH1736" s="109"/>
      <c r="BI1736" s="1039"/>
      <c r="BJ1736" s="109"/>
      <c r="BK1736" s="1039"/>
      <c r="BL1736" s="109"/>
      <c r="BM1736" s="109"/>
      <c r="BN1736" s="109"/>
      <c r="BO1736" s="109"/>
      <c r="BP1736" s="109"/>
      <c r="BQ1736" s="109"/>
      <c r="BR1736" s="109"/>
      <c r="BS1736" s="1029"/>
      <c r="BT1736" s="1029"/>
      <c r="BU1736" s="1029"/>
      <c r="BV1736" s="1029"/>
      <c r="BW1736" s="1029"/>
      <c r="BX1736" s="1029"/>
      <c r="BY1736" s="1087"/>
      <c r="CA1736" s="365" t="b">
        <f t="shared" si="791"/>
        <v>0</v>
      </c>
      <c r="CB1736" s="365" t="b">
        <f t="shared" si="792"/>
        <v>0</v>
      </c>
      <c r="CC1736" s="365" t="b">
        <f t="shared" si="793"/>
        <v>0</v>
      </c>
      <c r="CD1736" s="365">
        <f t="shared" si="794"/>
        <v>0</v>
      </c>
      <c r="CE1736" s="365" t="b">
        <f t="shared" si="795"/>
        <v>0</v>
      </c>
      <c r="CF1736" s="365" t="b">
        <f t="shared" si="796"/>
        <v>0</v>
      </c>
      <c r="CG1736" s="365" t="b">
        <f t="shared" si="797"/>
        <v>0</v>
      </c>
      <c r="CH1736" s="365">
        <f t="shared" si="798"/>
        <v>0</v>
      </c>
      <c r="CI1736" s="72" t="b">
        <f t="shared" si="799"/>
        <v>0</v>
      </c>
      <c r="CJ1736" s="72" t="b">
        <f t="shared" si="800"/>
        <v>0</v>
      </c>
      <c r="CK1736" s="72" t="b">
        <f t="shared" si="801"/>
        <v>0</v>
      </c>
      <c r="CL1736" s="72">
        <f t="shared" si="802"/>
        <v>0</v>
      </c>
      <c r="CM1736" s="72" t="b">
        <f t="shared" si="803"/>
        <v>0</v>
      </c>
      <c r="CN1736" s="72" t="b">
        <f t="shared" si="804"/>
        <v>0</v>
      </c>
      <c r="CP1736" s="13">
        <f t="shared" si="805"/>
        <v>0</v>
      </c>
      <c r="CQ1736" s="13" t="b">
        <f t="shared" si="806"/>
        <v>0</v>
      </c>
      <c r="CR1736" s="13" t="b">
        <f t="shared" si="807"/>
        <v>0</v>
      </c>
      <c r="CS1736" s="13" t="b">
        <f t="shared" si="784"/>
        <v>0</v>
      </c>
      <c r="CT1736" s="13" t="b">
        <f t="shared" si="812"/>
        <v>0</v>
      </c>
      <c r="CU1736" s="13" t="b">
        <f t="shared" si="785"/>
        <v>0</v>
      </c>
      <c r="CV1736" s="13" t="b">
        <f t="shared" si="808"/>
        <v>0</v>
      </c>
      <c r="CW1736" s="13" t="b">
        <f t="shared" si="809"/>
        <v>0</v>
      </c>
      <c r="CX1736" s="13" t="b">
        <f t="shared" si="810"/>
        <v>0</v>
      </c>
      <c r="CY1736" s="13" t="b">
        <f t="shared" si="811"/>
        <v>0</v>
      </c>
    </row>
    <row r="1737" spans="1:103" ht="15" thickBot="1">
      <c r="A1737" s="933"/>
      <c r="B1737" s="1040"/>
      <c r="C1737" s="1040"/>
      <c r="D1737" s="1040"/>
      <c r="E1737" s="1040"/>
      <c r="F1737" s="1040"/>
      <c r="G1737" s="1040"/>
      <c r="H1737" s="1040"/>
      <c r="I1737" s="1040"/>
      <c r="J1737" s="1040"/>
      <c r="K1737" s="1040"/>
      <c r="L1737" s="1040"/>
      <c r="M1737" s="1040"/>
      <c r="N1737" s="1040"/>
      <c r="O1737" s="1040"/>
      <c r="P1737" s="1040"/>
      <c r="Q1737" s="942"/>
      <c r="R1737" s="1040"/>
      <c r="S1737" s="1040"/>
      <c r="T1737" s="1040"/>
      <c r="U1737" s="1040"/>
      <c r="V1737" s="1040"/>
      <c r="W1737" s="111"/>
      <c r="X1737" s="111"/>
      <c r="Y1737" s="111"/>
      <c r="Z1737" s="111"/>
      <c r="AA1737" s="111" t="s">
        <v>37</v>
      </c>
      <c r="AB1737" s="112"/>
      <c r="AC1737" s="112"/>
      <c r="AD1737" s="111"/>
      <c r="AE1737" s="1040"/>
      <c r="AF1737" s="334">
        <f t="shared" si="786"/>
        <v>0</v>
      </c>
      <c r="AG1737" s="272">
        <f>IF(R1737="kompletna",Q1737*J1737*0.0036*'lista, wskaźniki'!$F$13, IF(R1737="częściowa",Q1737*J1737*0.0036*'lista, wskaźniki'!$F$14, IF(R1737="brak",Q1737*J1737*0.0036*'lista, wskaźniki'!$F$15,)))</f>
        <v>0</v>
      </c>
      <c r="AH1737" s="334">
        <f>IF(Y1737="inne",K1737*'lista, wskaźniki'!$E$35,IF(Y1737="to samo źródło",0,IF(Y1737=0,0)))</f>
        <v>0</v>
      </c>
      <c r="AI1737" s="334" t="b">
        <f>IF(AA1737="gaz z sieci",AC1737*'lista, wskaźniki'!$D$21)</f>
        <v>0</v>
      </c>
      <c r="AJ1737" s="272">
        <f>IF(AA1737="węgiel",AB1737*'lista, wskaźniki'!$D$20, IF('Sektor mieszkaniowy'!AA1737="drewno",'Sektor mieszkaniowy'!AB1737*'lista, wskaźniki'!$D$22,IF('Sektor mieszkaniowy'!AA1737="pellet",AB1737*'lista, wskaźniki'!$D$23,IF('Sektor mieszkaniowy'!AA1737="gaz z sieci",AB1737*'lista, wskaźniki'!$D$21,IF('Sektor mieszkaniowy'!AA1737="olej opałowy",'Sektor mieszkaniowy'!AB1737*'lista, wskaźniki'!$D$24)))))</f>
        <v>0</v>
      </c>
      <c r="AK1737" s="1043"/>
      <c r="AL1737" s="1040"/>
      <c r="AM1737" s="20">
        <f>IF(AA1737="węgiel",AF1737*1/3.6*'lista, wskaźniki'!$F$20,IF(AA1737="drewno",AF1737*1/3.6*'lista, wskaźniki'!$F$22,IF(AA1737="pellet",AF1737*1/3.6*'lista, wskaźniki'!$F$23,IF(AA1737="gaz z sieci",AF1737*1/3.6*'lista, wskaźniki'!$F$21,IF(AA1737="olej opałowy",AF1737*1/3.6*'lista, wskaźniki'!$F$24,0)))))</f>
        <v>0</v>
      </c>
      <c r="AN1737" s="20">
        <f>IF(AA1737="węgiel",AF1737*'lista, wskaźniki'!$E$42,IF(AA1737="drewno",AF1737*'lista, wskaźniki'!$G$42,IF(AA1737="pellet",AF1737*'lista, wskaźniki'!$H$42,IF(AA1737="gaz z sieci",AF1737*'lista, wskaźniki'!$F$42,IF(AA1737="olej opałowy",AF1737*'lista, wskaźniki'!$I$42,0)))))</f>
        <v>0</v>
      </c>
      <c r="AO1737" s="20">
        <f>IF(AA1737="węgiel",AF1737*'lista, wskaźniki'!$E$43,IF(AA1737="drewno",AF1737*'lista, wskaźniki'!$G$43,IF(AA1737="pellet",AF1737*'lista, wskaźniki'!$H$43,IF(AA1737="gaz z sieci",AF1737*'lista, wskaźniki'!$F$43,IF(AA1737="olej opałowy",AF1737*'lista, wskaźniki'!$I$43,0)))))</f>
        <v>0</v>
      </c>
      <c r="AP1737" s="20">
        <f>IF(AA1737="węgiel",AF1737*'lista, wskaźniki'!$E$44,IF(AA1737="drewno",AF1737*'lista, wskaźniki'!$G$44,IF(AA1737="pellet",AF1737*'lista, wskaźniki'!$H$44,IF(AA1737="gaz z sieci",AF1737*'lista, wskaźniki'!$F$44,IF(AA1737="olej opałowy",AF1737*'lista, wskaźniki'!$I$44,0)))))</f>
        <v>0</v>
      </c>
      <c r="AQ1737" s="20" t="b">
        <f>IF(Z1737="gaz",AH1737*1/3.6*'lista, wskaźniki'!$F$21,IF(Z1737="energia elektryczna",AH1737*1/3.6*'lista, wskaźniki'!$F$26))</f>
        <v>0</v>
      </c>
      <c r="AR1737" s="20" t="b">
        <f>IF(Z1737="gaz",AH1737*'lista, wskaźniki'!$F$42,IF(Z1737="energia elektryczna",AH1737*0))</f>
        <v>0</v>
      </c>
      <c r="AS1737" s="20" t="b">
        <f>IF(Z1737="gaz",AH1737*'lista, wskaźniki'!$F$43,IF(Z1737="energia elektryczna",AH1737*0))</f>
        <v>0</v>
      </c>
      <c r="AT1737" s="20" t="b">
        <f>IF(Z1737="gaz",AH1737*'lista, wskaźniki'!$F$44,IF(Z1737="energia elektryczna",AH1737*0))</f>
        <v>0</v>
      </c>
      <c r="AU1737" s="20">
        <f>AI1737*1/3.6*'lista, wskaźniki'!$F$21</f>
        <v>0</v>
      </c>
      <c r="AV1737" s="20">
        <f>AI1737*'lista, wskaźniki'!$F$42</f>
        <v>0</v>
      </c>
      <c r="AW1737" s="20">
        <f>AI1737*'lista, wskaźniki'!$F$43</f>
        <v>0</v>
      </c>
      <c r="AX1737" s="20">
        <f>AI1737*'lista, wskaźniki'!$F$44</f>
        <v>0</v>
      </c>
      <c r="AY1737" s="20">
        <f>AK1737*'lista, wskaźniki'!$F$26</f>
        <v>0</v>
      </c>
      <c r="AZ1737" s="20">
        <f t="shared" si="787"/>
        <v>0</v>
      </c>
      <c r="BA1737" s="20">
        <f t="shared" si="788"/>
        <v>0</v>
      </c>
      <c r="BB1737" s="20">
        <f t="shared" si="789"/>
        <v>0</v>
      </c>
      <c r="BC1737" s="20">
        <f t="shared" si="790"/>
        <v>0</v>
      </c>
      <c r="BD1737" s="1040"/>
      <c r="BE1737" s="1040"/>
      <c r="BF1737" s="1040"/>
      <c r="BG1737" s="1040"/>
      <c r="BH1737" s="111"/>
      <c r="BI1737" s="1040"/>
      <c r="BJ1737" s="111"/>
      <c r="BK1737" s="1040"/>
      <c r="BL1737" s="111"/>
      <c r="BM1737" s="111"/>
      <c r="BN1737" s="111"/>
      <c r="BO1737" s="111"/>
      <c r="BP1737" s="111"/>
      <c r="BQ1737" s="111"/>
      <c r="BR1737" s="111"/>
      <c r="BS1737" s="1030"/>
      <c r="BT1737" s="1030"/>
      <c r="BU1737" s="1030"/>
      <c r="BV1737" s="1030"/>
      <c r="BW1737" s="1030"/>
      <c r="BX1737" s="1030"/>
      <c r="BY1737" s="1088"/>
      <c r="CA1737" s="365" t="b">
        <f t="shared" si="791"/>
        <v>0</v>
      </c>
      <c r="CB1737" s="365" t="b">
        <f t="shared" si="792"/>
        <v>0</v>
      </c>
      <c r="CC1737" s="365" t="b">
        <f t="shared" si="793"/>
        <v>0</v>
      </c>
      <c r="CD1737" s="365" t="b">
        <f t="shared" si="794"/>
        <v>0</v>
      </c>
      <c r="CE1737" s="365">
        <f t="shared" si="795"/>
        <v>0</v>
      </c>
      <c r="CF1737" s="365" t="b">
        <f t="shared" si="796"/>
        <v>0</v>
      </c>
      <c r="CG1737" s="365" t="b">
        <f t="shared" si="797"/>
        <v>0</v>
      </c>
      <c r="CH1737" s="365" t="b">
        <f t="shared" si="798"/>
        <v>0</v>
      </c>
      <c r="CI1737" s="72" t="b">
        <f t="shared" si="799"/>
        <v>0</v>
      </c>
      <c r="CJ1737" s="72" t="b">
        <f t="shared" si="800"/>
        <v>0</v>
      </c>
      <c r="CK1737" s="72" t="b">
        <f t="shared" si="801"/>
        <v>0</v>
      </c>
      <c r="CL1737" s="72">
        <f t="shared" si="802"/>
        <v>0</v>
      </c>
      <c r="CM1737" s="72">
        <f t="shared" si="803"/>
        <v>0</v>
      </c>
      <c r="CN1737" s="72" t="b">
        <f t="shared" si="804"/>
        <v>0</v>
      </c>
      <c r="CP1737" s="13">
        <f t="shared" si="805"/>
        <v>0</v>
      </c>
      <c r="CQ1737" s="13" t="b">
        <f t="shared" si="806"/>
        <v>0</v>
      </c>
      <c r="CR1737" s="13" t="b">
        <f t="shared" si="807"/>
        <v>0</v>
      </c>
      <c r="CS1737" s="13" t="b">
        <f t="shared" si="784"/>
        <v>0</v>
      </c>
      <c r="CT1737" s="13" t="b">
        <f t="shared" si="812"/>
        <v>0</v>
      </c>
      <c r="CU1737" s="13" t="b">
        <f t="shared" si="785"/>
        <v>0</v>
      </c>
      <c r="CV1737" s="13" t="b">
        <f t="shared" si="808"/>
        <v>0</v>
      </c>
      <c r="CW1737" s="13" t="b">
        <f t="shared" si="809"/>
        <v>0</v>
      </c>
      <c r="CX1737" s="13" t="b">
        <f t="shared" si="810"/>
        <v>0</v>
      </c>
      <c r="CY1737" s="13" t="b">
        <f t="shared" si="811"/>
        <v>0</v>
      </c>
    </row>
    <row r="1738" spans="1:103" ht="15" thickBot="1">
      <c r="A1738" s="931">
        <v>348</v>
      </c>
      <c r="B1738" s="1038" t="s">
        <v>223</v>
      </c>
      <c r="C1738" s="1038"/>
      <c r="D1738" s="1038" t="s">
        <v>1</v>
      </c>
      <c r="E1738" s="1038" t="s">
        <v>5</v>
      </c>
      <c r="F1738" s="1038"/>
      <c r="G1738" s="1038"/>
      <c r="H1738" s="1038"/>
      <c r="I1738" s="1038" t="s">
        <v>14</v>
      </c>
      <c r="J1738" s="1038"/>
      <c r="K1738" s="1038"/>
      <c r="L1738" s="1038" t="s">
        <v>16</v>
      </c>
      <c r="M1738" s="1038"/>
      <c r="N1738" s="1038" t="s">
        <v>16</v>
      </c>
      <c r="O1738" s="1038"/>
      <c r="P1738" s="1038" t="s">
        <v>16</v>
      </c>
      <c r="Q1738" s="940">
        <f>IF(I1738="&lt;1966",'lista, wskaźniki'!$G$4,IF(I1738="1967-1985",'lista, wskaźniki'!$G$5,IF(I1738="1986-1992",'lista, wskaźniki'!$G$6,IF(I1738="1993-1996",'lista, wskaźniki'!$G$7,IF(I1738="&gt;1997",'lista, wskaźniki'!$G$8,IF(I1738=0,'lista, wskaźniki'!$G$4))))))</f>
        <v>115</v>
      </c>
      <c r="R1738" s="1038" t="s">
        <v>21</v>
      </c>
      <c r="S1738" s="1038" t="s">
        <v>27</v>
      </c>
      <c r="T1738" s="1038">
        <v>12</v>
      </c>
      <c r="U1738" s="1038">
        <v>2011</v>
      </c>
      <c r="V1738" s="1038"/>
      <c r="W1738" s="20" t="s">
        <v>36</v>
      </c>
      <c r="X1738" s="107" t="s">
        <v>39</v>
      </c>
      <c r="Y1738" s="107" t="s">
        <v>42</v>
      </c>
      <c r="Z1738" s="107"/>
      <c r="AA1738" s="107" t="s">
        <v>35</v>
      </c>
      <c r="AB1738" s="108"/>
      <c r="AC1738" s="108"/>
      <c r="AD1738" s="107"/>
      <c r="AE1738" s="1038">
        <v>7</v>
      </c>
      <c r="AF1738" s="334">
        <f t="shared" si="786"/>
        <v>0</v>
      </c>
      <c r="AG1738" s="272">
        <f>IF(R1738="kompletna",Q1738*J1738*0.0036*'lista, wskaźniki'!$F$13, IF(R1738="częściowa",Q1738*J1738*0.0036*'lista, wskaźniki'!$F$14, IF(R1738="brak",Q1738*J1738*0.0036*'lista, wskaźniki'!$F$15,)))</f>
        <v>0</v>
      </c>
      <c r="AH1738" s="334">
        <f>IF(Y1738="inne",K1738*'lista, wskaźniki'!$E$35,IF(Y1738="to samo źródło",0,IF(Y1738=0,0)))</f>
        <v>0</v>
      </c>
      <c r="AI1738" s="334" t="b">
        <f>IF(AA1738="gaz z sieci",AC1738*'lista, wskaźniki'!$D$21)</f>
        <v>0</v>
      </c>
      <c r="AJ1738" s="272">
        <f>IF(AA1738="węgiel",AB1738*'lista, wskaźniki'!$D$20, IF('Sektor mieszkaniowy'!AA1738="drewno",'Sektor mieszkaniowy'!AB1738*'lista, wskaźniki'!$D$22,IF('Sektor mieszkaniowy'!AA1738="pellet",AB1738*'lista, wskaźniki'!$D$23,IF('Sektor mieszkaniowy'!AA1738="gaz z sieci",AB1738*'lista, wskaźniki'!$D$21,IF('Sektor mieszkaniowy'!AA1738="olej opałowy",'Sektor mieszkaniowy'!AB1738*'lista, wskaźniki'!$D$24)))))</f>
        <v>0</v>
      </c>
      <c r="AK1738" s="1041">
        <f>AL1738/'lista, wskaźniki'!$A$127</f>
        <v>0</v>
      </c>
      <c r="AL1738" s="1038"/>
      <c r="AM1738" s="20">
        <f>IF(AA1738="węgiel",AF1738*1/3.6*'lista, wskaźniki'!$F$20,IF(AA1738="drewno",AF1738*1/3.6*'lista, wskaźniki'!$F$22,IF(AA1738="pellet",AF1738*1/3.6*'lista, wskaźniki'!$F$23,IF(AA1738="gaz z sieci",AF1738*1/3.6*'lista, wskaźniki'!$F$21,IF(AA1738="olej opałowy",AF1738*1/3.6*'lista, wskaźniki'!$F$24,0)))))</f>
        <v>0</v>
      </c>
      <c r="AN1738" s="20">
        <f>IF(AA1738="węgiel",AF1738*'lista, wskaźniki'!$E$42,IF(AA1738="drewno",AF1738*'lista, wskaźniki'!$G$42,IF(AA1738="pellet",AF1738*'lista, wskaźniki'!$H$42,IF(AA1738="gaz z sieci",AF1738*'lista, wskaźniki'!$F$42,IF(AA1738="olej opałowy",AF1738*'lista, wskaźniki'!$I$42,0)))))</f>
        <v>0</v>
      </c>
      <c r="AO1738" s="20">
        <f>IF(AA1738="węgiel",AF1738*'lista, wskaźniki'!$E$43,IF(AA1738="drewno",AF1738*'lista, wskaźniki'!$G$43,IF(AA1738="pellet",AF1738*'lista, wskaźniki'!$H$43,IF(AA1738="gaz z sieci",AF1738*'lista, wskaźniki'!$F$43,IF(AA1738="olej opałowy",AF1738*'lista, wskaźniki'!$I$43,0)))))</f>
        <v>0</v>
      </c>
      <c r="AP1738" s="20">
        <f>IF(AA1738="węgiel",AF1738*'lista, wskaźniki'!$E$44,IF(AA1738="drewno",AF1738*'lista, wskaźniki'!$G$44,IF(AA1738="pellet",AF1738*'lista, wskaźniki'!$H$44,IF(AA1738="gaz z sieci",AF1738*'lista, wskaźniki'!$F$44,IF(AA1738="olej opałowy",AF1738*'lista, wskaźniki'!$I$44,0)))))</f>
        <v>0</v>
      </c>
      <c r="AQ1738" s="20" t="b">
        <f>IF(Z1738="gaz",AH1738*1/3.6*'lista, wskaźniki'!$F$21,IF(Z1738="energia elektryczna",AH1738*1/3.6*'lista, wskaźniki'!$F$26))</f>
        <v>0</v>
      </c>
      <c r="AR1738" s="20" t="b">
        <f>IF(Z1738="gaz",AH1738*'lista, wskaźniki'!$F$42,IF(Z1738="energia elektryczna",AH1738*0))</f>
        <v>0</v>
      </c>
      <c r="AS1738" s="20" t="b">
        <f>IF(Z1738="gaz",AH1738*'lista, wskaźniki'!$F$43,IF(Z1738="energia elektryczna",AH1738*0))</f>
        <v>0</v>
      </c>
      <c r="AT1738" s="20" t="b">
        <f>IF(Z1738="gaz",AH1738*'lista, wskaźniki'!$F$44,IF(Z1738="energia elektryczna",AH1738*0))</f>
        <v>0</v>
      </c>
      <c r="AU1738" s="20">
        <f>AI1738*1/3.6*'lista, wskaźniki'!$F$21</f>
        <v>0</v>
      </c>
      <c r="AV1738" s="20">
        <f>AI1738*'lista, wskaźniki'!$F$42</f>
        <v>0</v>
      </c>
      <c r="AW1738" s="20">
        <f>AI1738*'lista, wskaźniki'!$F$43</f>
        <v>0</v>
      </c>
      <c r="AX1738" s="20">
        <f>AI1738*'lista, wskaźniki'!$F$44</f>
        <v>0</v>
      </c>
      <c r="AY1738" s="20">
        <f>AK1738*'lista, wskaźniki'!$F$26</f>
        <v>0</v>
      </c>
      <c r="AZ1738" s="20">
        <f t="shared" si="787"/>
        <v>0</v>
      </c>
      <c r="BA1738" s="20">
        <f t="shared" si="788"/>
        <v>0</v>
      </c>
      <c r="BB1738" s="20">
        <f t="shared" si="789"/>
        <v>0</v>
      </c>
      <c r="BC1738" s="20">
        <f t="shared" si="790"/>
        <v>0</v>
      </c>
      <c r="BD1738" s="1038" t="s">
        <v>17</v>
      </c>
      <c r="BE1738" s="1038" t="s">
        <v>17</v>
      </c>
      <c r="BF1738" s="1038" t="s">
        <v>17</v>
      </c>
      <c r="BG1738" s="1038" t="s">
        <v>17</v>
      </c>
      <c r="BH1738" s="107"/>
      <c r="BI1738" s="1038" t="s">
        <v>16</v>
      </c>
      <c r="BJ1738" s="107" t="s">
        <v>52</v>
      </c>
      <c r="BK1738" s="1038" t="s">
        <v>17</v>
      </c>
      <c r="BL1738" s="107"/>
      <c r="BM1738" s="107"/>
      <c r="BN1738" s="107"/>
      <c r="BO1738" s="107" t="s">
        <v>57</v>
      </c>
      <c r="BP1738" s="107" t="s">
        <v>52</v>
      </c>
      <c r="BQ1738" s="107" t="s">
        <v>120</v>
      </c>
      <c r="BR1738" s="107">
        <v>1</v>
      </c>
      <c r="BS1738" s="1028"/>
      <c r="BT1738" s="1028"/>
      <c r="BU1738" s="1028">
        <v>50</v>
      </c>
      <c r="BV1738" s="1028">
        <v>150</v>
      </c>
      <c r="BW1738" s="1028"/>
      <c r="BX1738" s="1028">
        <v>220</v>
      </c>
      <c r="BY1738" s="1086">
        <v>400</v>
      </c>
      <c r="CA1738" s="365">
        <f t="shared" si="791"/>
        <v>0</v>
      </c>
      <c r="CB1738" s="365" t="b">
        <f t="shared" si="792"/>
        <v>0</v>
      </c>
      <c r="CC1738" s="365" t="b">
        <f t="shared" si="793"/>
        <v>0</v>
      </c>
      <c r="CD1738" s="365" t="b">
        <f t="shared" si="794"/>
        <v>0</v>
      </c>
      <c r="CE1738" s="365" t="b">
        <f t="shared" si="795"/>
        <v>0</v>
      </c>
      <c r="CF1738" s="365" t="b">
        <f t="shared" si="796"/>
        <v>0</v>
      </c>
      <c r="CG1738" s="365" t="b">
        <f t="shared" si="797"/>
        <v>0</v>
      </c>
      <c r="CH1738" s="365" t="b">
        <f t="shared" si="798"/>
        <v>0</v>
      </c>
      <c r="CI1738" s="72">
        <f t="shared" si="799"/>
        <v>0</v>
      </c>
      <c r="CJ1738" s="72" t="b">
        <f t="shared" si="800"/>
        <v>0</v>
      </c>
      <c r="CK1738" s="72" t="b">
        <f t="shared" si="801"/>
        <v>0</v>
      </c>
      <c r="CL1738" s="72">
        <f t="shared" si="802"/>
        <v>0</v>
      </c>
      <c r="CM1738" s="72" t="b">
        <f t="shared" si="803"/>
        <v>0</v>
      </c>
      <c r="CN1738" s="72" t="b">
        <f t="shared" si="804"/>
        <v>0</v>
      </c>
      <c r="CP1738" s="13" t="b">
        <f t="shared" si="805"/>
        <v>0</v>
      </c>
      <c r="CQ1738" s="13" t="b">
        <f t="shared" si="806"/>
        <v>0</v>
      </c>
      <c r="CR1738" s="13" t="b">
        <f t="shared" si="807"/>
        <v>0</v>
      </c>
      <c r="CS1738" s="13" t="b">
        <f t="shared" ref="CS1738:CS1801" si="813">IF(R1738="kompletna",CR1738,IF(R1738="częściowa",0.5*CR1738,IF(R1738="brak",0*CR1738)))</f>
        <v>0</v>
      </c>
      <c r="CT1738" s="13" t="b">
        <f t="shared" si="812"/>
        <v>0</v>
      </c>
      <c r="CU1738" s="13" t="b">
        <f t="shared" si="785"/>
        <v>0</v>
      </c>
      <c r="CV1738" s="13" t="b">
        <f t="shared" si="808"/>
        <v>0</v>
      </c>
      <c r="CW1738" s="13" t="b">
        <f t="shared" si="809"/>
        <v>0</v>
      </c>
      <c r="CX1738" s="13">
        <f t="shared" si="810"/>
        <v>0</v>
      </c>
      <c r="CY1738" s="13">
        <f t="shared" si="811"/>
        <v>0</v>
      </c>
    </row>
    <row r="1739" spans="1:103" ht="15" thickBot="1">
      <c r="A1739" s="932"/>
      <c r="B1739" s="1039"/>
      <c r="C1739" s="1039"/>
      <c r="D1739" s="1039"/>
      <c r="E1739" s="1039"/>
      <c r="F1739" s="1039"/>
      <c r="G1739" s="1039"/>
      <c r="H1739" s="1039"/>
      <c r="I1739" s="1039"/>
      <c r="J1739" s="1039"/>
      <c r="K1739" s="1039"/>
      <c r="L1739" s="1039"/>
      <c r="M1739" s="1039"/>
      <c r="N1739" s="1039"/>
      <c r="O1739" s="1039"/>
      <c r="P1739" s="1039"/>
      <c r="Q1739" s="941"/>
      <c r="R1739" s="1039"/>
      <c r="S1739" s="1039"/>
      <c r="T1739" s="1039"/>
      <c r="U1739" s="1039"/>
      <c r="V1739" s="1039"/>
      <c r="W1739" s="109"/>
      <c r="X1739" s="109"/>
      <c r="Y1739" s="109"/>
      <c r="Z1739" s="109"/>
      <c r="AA1739" s="109" t="s">
        <v>36</v>
      </c>
      <c r="AB1739" s="110">
        <v>12</v>
      </c>
      <c r="AC1739" s="110"/>
      <c r="AD1739" s="109">
        <v>1200</v>
      </c>
      <c r="AE1739" s="1039"/>
      <c r="AF1739" s="334">
        <f t="shared" si="786"/>
        <v>187.2</v>
      </c>
      <c r="AG1739" s="272">
        <f>IF(R1739="kompletna",Q1739*J1739*0.0036*'lista, wskaźniki'!$F$13, IF(R1739="częściowa",Q1739*J1739*0.0036*'lista, wskaźniki'!$F$14, IF(R1739="brak",Q1739*J1739*0.0036*'lista, wskaźniki'!$F$15,)))</f>
        <v>0</v>
      </c>
      <c r="AH1739" s="334">
        <f>IF(Y1739="inne",K1739*'lista, wskaźniki'!$E$35,IF(Y1739="to samo źródło",0,IF(Y1739=0,0)))</f>
        <v>0</v>
      </c>
      <c r="AI1739" s="334" t="b">
        <f>IF(AA1739="gaz z sieci",AC1739*'lista, wskaźniki'!$D$21)</f>
        <v>0</v>
      </c>
      <c r="AJ1739" s="272">
        <f>IF(AA1739="węgiel",AB1739*'lista, wskaźniki'!$D$20, IF('Sektor mieszkaniowy'!AA1739="drewno",'Sektor mieszkaniowy'!AB1739*'lista, wskaźniki'!$D$22,IF('Sektor mieszkaniowy'!AA1739="pellet",AB1739*'lista, wskaźniki'!$D$23,IF('Sektor mieszkaniowy'!AA1739="gaz z sieci",AB1739*'lista, wskaźniki'!$D$21,IF('Sektor mieszkaniowy'!AA1739="olej opałowy",'Sektor mieszkaniowy'!AB1739*'lista, wskaźniki'!$D$24)))))</f>
        <v>187.2</v>
      </c>
      <c r="AK1739" s="1042"/>
      <c r="AL1739" s="1039"/>
      <c r="AM1739" s="20">
        <f>IF(AA1739="węgiel",AF1739*1/3.6*'lista, wskaźniki'!$F$20,IF(AA1739="drewno",AF1739*1/3.6*'lista, wskaźniki'!$F$22,IF(AA1739="pellet",AF1739*1/3.6*'lista, wskaźniki'!$F$23,IF(AA1739="gaz z sieci",AF1739*1/3.6*'lista, wskaźniki'!$F$21,IF(AA1739="olej opałowy",AF1739*1/3.6*'lista, wskaźniki'!$F$24,0)))))</f>
        <v>0</v>
      </c>
      <c r="AN1739" s="20">
        <f>IF(AA1739="węgiel",AF1739*'lista, wskaźniki'!$E$42,IF(AA1739="drewno",AF1739*'lista, wskaźniki'!$G$42,IF(AA1739="pellet",AF1739*'lista, wskaźniki'!$H$42,IF(AA1739="gaz z sieci",AF1739*'lista, wskaźniki'!$F$42,IF(AA1739="olej opałowy",AF1739*'lista, wskaźniki'!$I$42,0)))))</f>
        <v>0.15163199999999999</v>
      </c>
      <c r="AO1739" s="20">
        <f>IF(AA1739="węgiel",AF1739*'lista, wskaźniki'!$E$43,IF(AA1739="drewno",AF1739*'lista, wskaźniki'!$G$43,IF(AA1739="pellet",AF1739*'lista, wskaźniki'!$H$43,IF(AA1739="gaz z sieci",AF1739*'lista, wskaźniki'!$F$43,IF(AA1739="olej opałowy",AF1739*'lista, wskaźniki'!$I$43,0)))))</f>
        <v>0.15163199999999999</v>
      </c>
      <c r="AP1739" s="20">
        <f>IF(AA1739="węgiel",AF1739*'lista, wskaźniki'!$E$44,IF(AA1739="drewno",AF1739*'lista, wskaźniki'!$G$44,IF(AA1739="pellet",AF1739*'lista, wskaźniki'!$H$44,IF(AA1739="gaz z sieci",AF1739*'lista, wskaźniki'!$F$44,IF(AA1739="olej opałowy",AF1739*'lista, wskaźniki'!$I$44,0)))))</f>
        <v>4.6799999999999992E-5</v>
      </c>
      <c r="AQ1739" s="20" t="b">
        <f>IF(Z1739="gaz",AH1739*1/3.6*'lista, wskaźniki'!$F$21,IF(Z1739="energia elektryczna",AH1739*1/3.6*'lista, wskaźniki'!$F$26))</f>
        <v>0</v>
      </c>
      <c r="AR1739" s="20" t="b">
        <f>IF(Z1739="gaz",AH1739*'lista, wskaźniki'!$F$42,IF(Z1739="energia elektryczna",AH1739*0))</f>
        <v>0</v>
      </c>
      <c r="AS1739" s="20" t="b">
        <f>IF(Z1739="gaz",AH1739*'lista, wskaźniki'!$F$43,IF(Z1739="energia elektryczna",AH1739*0))</f>
        <v>0</v>
      </c>
      <c r="AT1739" s="20" t="b">
        <f>IF(Z1739="gaz",AH1739*'lista, wskaźniki'!$F$44,IF(Z1739="energia elektryczna",AH1739*0))</f>
        <v>0</v>
      </c>
      <c r="AU1739" s="20">
        <f>AI1739*1/3.6*'lista, wskaźniki'!$F$21</f>
        <v>0</v>
      </c>
      <c r="AV1739" s="20">
        <f>AI1739*'lista, wskaźniki'!$F$42</f>
        <v>0</v>
      </c>
      <c r="AW1739" s="20">
        <f>AI1739*'lista, wskaźniki'!$F$43</f>
        <v>0</v>
      </c>
      <c r="AX1739" s="20">
        <f>AI1739*'lista, wskaźniki'!$F$44</f>
        <v>0</v>
      </c>
      <c r="AY1739" s="20">
        <f>AK1739*'lista, wskaźniki'!$F$26</f>
        <v>0</v>
      </c>
      <c r="AZ1739" s="20">
        <f t="shared" si="787"/>
        <v>0</v>
      </c>
      <c r="BA1739" s="20">
        <f t="shared" si="788"/>
        <v>0.15163199999999999</v>
      </c>
      <c r="BB1739" s="20">
        <f t="shared" si="789"/>
        <v>0.15163199999999999</v>
      </c>
      <c r="BC1739" s="20">
        <f t="shared" si="790"/>
        <v>4.6799999999999992E-5</v>
      </c>
      <c r="BD1739" s="1039"/>
      <c r="BE1739" s="1039"/>
      <c r="BF1739" s="1039"/>
      <c r="BG1739" s="1039"/>
      <c r="BH1739" s="109"/>
      <c r="BI1739" s="1039"/>
      <c r="BJ1739" s="109"/>
      <c r="BK1739" s="1039"/>
      <c r="BL1739" s="109"/>
      <c r="BM1739" s="109"/>
      <c r="BN1739" s="109"/>
      <c r="BO1739" s="109"/>
      <c r="BP1739" s="109"/>
      <c r="BQ1739" s="109" t="s">
        <v>121</v>
      </c>
      <c r="BR1739" s="109">
        <v>1</v>
      </c>
      <c r="BS1739" s="1029"/>
      <c r="BT1739" s="1029"/>
      <c r="BU1739" s="1029"/>
      <c r="BV1739" s="1029"/>
      <c r="BW1739" s="1029"/>
      <c r="BX1739" s="1029"/>
      <c r="BY1739" s="1087"/>
      <c r="CA1739" s="365" t="b">
        <f t="shared" si="791"/>
        <v>0</v>
      </c>
      <c r="CB1739" s="365">
        <f t="shared" si="792"/>
        <v>187.2</v>
      </c>
      <c r="CC1739" s="365" t="b">
        <f t="shared" si="793"/>
        <v>0</v>
      </c>
      <c r="CD1739" s="365" t="b">
        <f t="shared" si="794"/>
        <v>0</v>
      </c>
      <c r="CE1739" s="365" t="b">
        <f t="shared" si="795"/>
        <v>0</v>
      </c>
      <c r="CF1739" s="365" t="b">
        <f t="shared" si="796"/>
        <v>0</v>
      </c>
      <c r="CG1739" s="365" t="b">
        <f t="shared" si="797"/>
        <v>0</v>
      </c>
      <c r="CH1739" s="365" t="b">
        <f t="shared" si="798"/>
        <v>0</v>
      </c>
      <c r="CI1739" s="72" t="b">
        <f t="shared" si="799"/>
        <v>0</v>
      </c>
      <c r="CJ1739" s="72">
        <f t="shared" si="800"/>
        <v>187.2</v>
      </c>
      <c r="CK1739" s="72" t="b">
        <f t="shared" si="801"/>
        <v>0</v>
      </c>
      <c r="CL1739" s="72">
        <f t="shared" si="802"/>
        <v>0</v>
      </c>
      <c r="CM1739" s="72" t="b">
        <f t="shared" si="803"/>
        <v>0</v>
      </c>
      <c r="CN1739" s="72" t="b">
        <f t="shared" si="804"/>
        <v>0</v>
      </c>
      <c r="CP1739" s="13">
        <f t="shared" si="805"/>
        <v>0</v>
      </c>
      <c r="CQ1739" s="13" t="b">
        <f t="shared" si="806"/>
        <v>0</v>
      </c>
      <c r="CR1739" s="13" t="b">
        <f t="shared" si="807"/>
        <v>0</v>
      </c>
      <c r="CS1739" s="13" t="b">
        <f t="shared" si="813"/>
        <v>0</v>
      </c>
      <c r="CT1739" s="13" t="b">
        <f t="shared" si="812"/>
        <v>0</v>
      </c>
      <c r="CU1739" s="13" t="b">
        <f t="shared" si="785"/>
        <v>0</v>
      </c>
      <c r="CV1739" s="13" t="b">
        <f t="shared" si="808"/>
        <v>0</v>
      </c>
      <c r="CW1739" s="13" t="b">
        <f t="shared" si="809"/>
        <v>0</v>
      </c>
      <c r="CX1739" s="13" t="b">
        <f t="shared" si="810"/>
        <v>0</v>
      </c>
      <c r="CY1739" s="13" t="b">
        <f t="shared" si="811"/>
        <v>0</v>
      </c>
    </row>
    <row r="1740" spans="1:103" ht="15" thickBot="1">
      <c r="A1740" s="932"/>
      <c r="B1740" s="1039"/>
      <c r="C1740" s="1039"/>
      <c r="D1740" s="1039"/>
      <c r="E1740" s="1039"/>
      <c r="F1740" s="1039"/>
      <c r="G1740" s="1039"/>
      <c r="H1740" s="1039"/>
      <c r="I1740" s="1039"/>
      <c r="J1740" s="1039"/>
      <c r="K1740" s="1039"/>
      <c r="L1740" s="1039"/>
      <c r="M1740" s="1039"/>
      <c r="N1740" s="1039"/>
      <c r="O1740" s="1039"/>
      <c r="P1740" s="1039"/>
      <c r="Q1740" s="941"/>
      <c r="R1740" s="1039"/>
      <c r="S1740" s="1039"/>
      <c r="T1740" s="1039"/>
      <c r="U1740" s="1039"/>
      <c r="V1740" s="1039"/>
      <c r="W1740" s="109"/>
      <c r="X1740" s="109"/>
      <c r="Y1740" s="109"/>
      <c r="Z1740" s="109"/>
      <c r="AA1740" s="109" t="s">
        <v>50</v>
      </c>
      <c r="AB1740" s="110"/>
      <c r="AC1740" s="110"/>
      <c r="AD1740" s="109"/>
      <c r="AE1740" s="1039"/>
      <c r="AF1740" s="334">
        <f t="shared" si="786"/>
        <v>0</v>
      </c>
      <c r="AG1740" s="272">
        <f>IF(R1740="kompletna",Q1740*J1740*0.0036*'lista, wskaźniki'!$F$13, IF(R1740="częściowa",Q1740*J1740*0.0036*'lista, wskaźniki'!$F$14, IF(R1740="brak",Q1740*J1740*0.0036*'lista, wskaźniki'!$F$15,)))</f>
        <v>0</v>
      </c>
      <c r="AH1740" s="334">
        <f>IF(Y1740="inne",K1740*'lista, wskaźniki'!$E$35,IF(Y1740="to samo źródło",0,IF(Y1740=0,0)))</f>
        <v>0</v>
      </c>
      <c r="AI1740" s="334" t="b">
        <f>IF(AA1740="gaz z sieci",AC1740*'lista, wskaźniki'!$D$21)</f>
        <v>0</v>
      </c>
      <c r="AJ1740" s="272">
        <f>IF(AA1740="węgiel",AB1740*'lista, wskaźniki'!$D$20, IF('Sektor mieszkaniowy'!AA1740="drewno",'Sektor mieszkaniowy'!AB1740*'lista, wskaźniki'!$D$22,IF('Sektor mieszkaniowy'!AA1740="pellet",AB1740*'lista, wskaźniki'!$D$23,IF('Sektor mieszkaniowy'!AA1740="gaz z sieci",AB1740*'lista, wskaźniki'!$D$21,IF('Sektor mieszkaniowy'!AA1740="olej opałowy",'Sektor mieszkaniowy'!AB1740*'lista, wskaźniki'!$D$24)))))</f>
        <v>0</v>
      </c>
      <c r="AK1740" s="1042"/>
      <c r="AL1740" s="1039"/>
      <c r="AM1740" s="20">
        <f>IF(AA1740="węgiel",AF1740*1/3.6*'lista, wskaźniki'!$F$20,IF(AA1740="drewno",AF1740*1/3.6*'lista, wskaźniki'!$F$22,IF(AA1740="pellet",AF1740*1/3.6*'lista, wskaźniki'!$F$23,IF(AA1740="gaz z sieci",AF1740*1/3.6*'lista, wskaźniki'!$F$21,IF(AA1740="olej opałowy",AF1740*1/3.6*'lista, wskaźniki'!$F$24,0)))))</f>
        <v>0</v>
      </c>
      <c r="AN1740" s="20">
        <f>IF(AA1740="węgiel",AF1740*'lista, wskaźniki'!$E$42,IF(AA1740="drewno",AF1740*'lista, wskaźniki'!$G$42,IF(AA1740="pellet",AF1740*'lista, wskaźniki'!$H$42,IF(AA1740="gaz z sieci",AF1740*'lista, wskaźniki'!$F$42,IF(AA1740="olej opałowy",AF1740*'lista, wskaźniki'!$I$42,0)))))</f>
        <v>0</v>
      </c>
      <c r="AO1740" s="20">
        <f>IF(AA1740="węgiel",AF1740*'lista, wskaźniki'!$E$43,IF(AA1740="drewno",AF1740*'lista, wskaźniki'!$G$43,IF(AA1740="pellet",AF1740*'lista, wskaźniki'!$H$43,IF(AA1740="gaz z sieci",AF1740*'lista, wskaźniki'!$F$43,IF(AA1740="olej opałowy",AF1740*'lista, wskaźniki'!$I$43,0)))))</f>
        <v>0</v>
      </c>
      <c r="AP1740" s="20">
        <f>IF(AA1740="węgiel",AF1740*'lista, wskaźniki'!$E$44,IF(AA1740="drewno",AF1740*'lista, wskaźniki'!$G$44,IF(AA1740="pellet",AF1740*'lista, wskaźniki'!$H$44,IF(AA1740="gaz z sieci",AF1740*'lista, wskaźniki'!$F$44,IF(AA1740="olej opałowy",AF1740*'lista, wskaźniki'!$I$44,0)))))</f>
        <v>0</v>
      </c>
      <c r="AQ1740" s="20" t="b">
        <f>IF(Z1740="gaz",AH1740*1/3.6*'lista, wskaźniki'!$F$21,IF(Z1740="energia elektryczna",AH1740*1/3.6*'lista, wskaźniki'!$F$26))</f>
        <v>0</v>
      </c>
      <c r="AR1740" s="20" t="b">
        <f>IF(Z1740="gaz",AH1740*'lista, wskaźniki'!$F$42,IF(Z1740="energia elektryczna",AH1740*0))</f>
        <v>0</v>
      </c>
      <c r="AS1740" s="20" t="b">
        <f>IF(Z1740="gaz",AH1740*'lista, wskaźniki'!$F$43,IF(Z1740="energia elektryczna",AH1740*0))</f>
        <v>0</v>
      </c>
      <c r="AT1740" s="20" t="b">
        <f>IF(Z1740="gaz",AH1740*'lista, wskaźniki'!$F$44,IF(Z1740="energia elektryczna",AH1740*0))</f>
        <v>0</v>
      </c>
      <c r="AU1740" s="20">
        <f>AI1740*1/3.6*'lista, wskaźniki'!$F$21</f>
        <v>0</v>
      </c>
      <c r="AV1740" s="20">
        <f>AI1740*'lista, wskaźniki'!$F$42</f>
        <v>0</v>
      </c>
      <c r="AW1740" s="20">
        <f>AI1740*'lista, wskaźniki'!$F$43</f>
        <v>0</v>
      </c>
      <c r="AX1740" s="20">
        <f>AI1740*'lista, wskaźniki'!$F$44</f>
        <v>0</v>
      </c>
      <c r="AY1740" s="20">
        <f>AK1740*'lista, wskaźniki'!$F$26</f>
        <v>0</v>
      </c>
      <c r="AZ1740" s="20">
        <f t="shared" si="787"/>
        <v>0</v>
      </c>
      <c r="BA1740" s="20">
        <f t="shared" si="788"/>
        <v>0</v>
      </c>
      <c r="BB1740" s="20">
        <f t="shared" si="789"/>
        <v>0</v>
      </c>
      <c r="BC1740" s="20">
        <f t="shared" si="790"/>
        <v>0</v>
      </c>
      <c r="BD1740" s="1039"/>
      <c r="BE1740" s="1039"/>
      <c r="BF1740" s="1039"/>
      <c r="BG1740" s="1039"/>
      <c r="BH1740" s="109"/>
      <c r="BI1740" s="1039"/>
      <c r="BJ1740" s="109"/>
      <c r="BK1740" s="1039"/>
      <c r="BL1740" s="109"/>
      <c r="BM1740" s="109"/>
      <c r="BN1740" s="109"/>
      <c r="BO1740" s="109"/>
      <c r="BP1740" s="109"/>
      <c r="BQ1740" s="109"/>
      <c r="BR1740" s="109"/>
      <c r="BS1740" s="1029"/>
      <c r="BT1740" s="1029"/>
      <c r="BU1740" s="1029"/>
      <c r="BV1740" s="1029"/>
      <c r="BW1740" s="1029"/>
      <c r="BX1740" s="1029"/>
      <c r="BY1740" s="1087"/>
      <c r="CA1740" s="365" t="b">
        <f t="shared" si="791"/>
        <v>0</v>
      </c>
      <c r="CB1740" s="365" t="b">
        <f t="shared" si="792"/>
        <v>0</v>
      </c>
      <c r="CC1740" s="365">
        <f t="shared" si="793"/>
        <v>0</v>
      </c>
      <c r="CD1740" s="365" t="b">
        <f t="shared" si="794"/>
        <v>0</v>
      </c>
      <c r="CE1740" s="365" t="b">
        <f t="shared" si="795"/>
        <v>0</v>
      </c>
      <c r="CF1740" s="365" t="b">
        <f t="shared" si="796"/>
        <v>0</v>
      </c>
      <c r="CG1740" s="365" t="b">
        <f t="shared" si="797"/>
        <v>0</v>
      </c>
      <c r="CH1740" s="365" t="b">
        <f t="shared" si="798"/>
        <v>0</v>
      </c>
      <c r="CI1740" s="72" t="b">
        <f t="shared" si="799"/>
        <v>0</v>
      </c>
      <c r="CJ1740" s="72" t="b">
        <f t="shared" si="800"/>
        <v>0</v>
      </c>
      <c r="CK1740" s="72">
        <f t="shared" si="801"/>
        <v>0</v>
      </c>
      <c r="CL1740" s="72">
        <f t="shared" si="802"/>
        <v>0</v>
      </c>
      <c r="CM1740" s="72" t="b">
        <f t="shared" si="803"/>
        <v>0</v>
      </c>
      <c r="CN1740" s="72" t="b">
        <f t="shared" si="804"/>
        <v>0</v>
      </c>
      <c r="CP1740" s="13">
        <f t="shared" si="805"/>
        <v>0</v>
      </c>
      <c r="CQ1740" s="13" t="b">
        <f t="shared" si="806"/>
        <v>0</v>
      </c>
      <c r="CR1740" s="13" t="b">
        <f t="shared" si="807"/>
        <v>0</v>
      </c>
      <c r="CS1740" s="13" t="b">
        <f t="shared" si="813"/>
        <v>0</v>
      </c>
      <c r="CT1740" s="13" t="b">
        <f t="shared" si="812"/>
        <v>0</v>
      </c>
      <c r="CU1740" s="13" t="b">
        <f t="shared" si="785"/>
        <v>0</v>
      </c>
      <c r="CV1740" s="13" t="b">
        <f t="shared" si="808"/>
        <v>0</v>
      </c>
      <c r="CW1740" s="13" t="b">
        <f t="shared" si="809"/>
        <v>0</v>
      </c>
      <c r="CX1740" s="13" t="b">
        <f t="shared" si="810"/>
        <v>0</v>
      </c>
      <c r="CY1740" s="13" t="b">
        <f t="shared" si="811"/>
        <v>0</v>
      </c>
    </row>
    <row r="1741" spans="1:103" ht="15" thickBot="1">
      <c r="A1741" s="932"/>
      <c r="B1741" s="1039"/>
      <c r="C1741" s="1039"/>
      <c r="D1741" s="1039"/>
      <c r="E1741" s="1039"/>
      <c r="F1741" s="1039"/>
      <c r="G1741" s="1039"/>
      <c r="H1741" s="1039"/>
      <c r="I1741" s="1039"/>
      <c r="J1741" s="1039"/>
      <c r="K1741" s="1039"/>
      <c r="L1741" s="1039"/>
      <c r="M1741" s="1039"/>
      <c r="N1741" s="1039"/>
      <c r="O1741" s="1039"/>
      <c r="P1741" s="1039"/>
      <c r="Q1741" s="941"/>
      <c r="R1741" s="1039"/>
      <c r="S1741" s="1039"/>
      <c r="T1741" s="1039"/>
      <c r="U1741" s="1039"/>
      <c r="V1741" s="1039"/>
      <c r="W1741" s="109"/>
      <c r="X1741" s="109"/>
      <c r="Y1741" s="109"/>
      <c r="Z1741" s="109"/>
      <c r="AA1741" s="109" t="s">
        <v>38</v>
      </c>
      <c r="AB1741" s="110"/>
      <c r="AC1741" s="110"/>
      <c r="AD1741" s="109"/>
      <c r="AE1741" s="1039"/>
      <c r="AF1741" s="334">
        <f t="shared" si="786"/>
        <v>0</v>
      </c>
      <c r="AG1741" s="272">
        <f>IF(R1741="kompletna",Q1741*J1741*0.0036*'lista, wskaźniki'!$F$13, IF(R1741="częściowa",Q1741*J1741*0.0036*'lista, wskaźniki'!$F$14, IF(R1741="brak",Q1741*J1741*0.0036*'lista, wskaźniki'!$F$15,)))</f>
        <v>0</v>
      </c>
      <c r="AH1741" s="334">
        <f>IF(Y1741="inne",K1741*'lista, wskaźniki'!$E$35,IF(Y1741="to samo źródło",0,IF(Y1741=0,0)))</f>
        <v>0</v>
      </c>
      <c r="AI1741" s="334">
        <f>IF(AA1741="gaz z sieci",AC1741*'lista, wskaźniki'!$D$21)</f>
        <v>0</v>
      </c>
      <c r="AJ1741" s="272">
        <f>IF(AA1741="węgiel",AB1741*'lista, wskaźniki'!$D$20, IF('Sektor mieszkaniowy'!AA1741="drewno",'Sektor mieszkaniowy'!AB1741*'lista, wskaźniki'!$D$22,IF('Sektor mieszkaniowy'!AA1741="pellet",AB1741*'lista, wskaźniki'!$D$23,IF('Sektor mieszkaniowy'!AA1741="gaz z sieci",AB1741*'lista, wskaźniki'!$D$21,IF('Sektor mieszkaniowy'!AA1741="olej opałowy",'Sektor mieszkaniowy'!AB1741*'lista, wskaźniki'!$D$24)))))</f>
        <v>0</v>
      </c>
      <c r="AK1741" s="1042"/>
      <c r="AL1741" s="1039"/>
      <c r="AM1741" s="20">
        <f>IF(AA1741="węgiel",AF1741*1/3.6*'lista, wskaźniki'!$F$20,IF(AA1741="drewno",AF1741*1/3.6*'lista, wskaźniki'!$F$22,IF(AA1741="pellet",AF1741*1/3.6*'lista, wskaźniki'!$F$23,IF(AA1741="gaz z sieci",AF1741*1/3.6*'lista, wskaźniki'!$F$21,IF(AA1741="olej opałowy",AF1741*1/3.6*'lista, wskaźniki'!$F$24,0)))))</f>
        <v>0</v>
      </c>
      <c r="AN1741" s="20">
        <f>IF(AA1741="węgiel",AF1741*'lista, wskaźniki'!$E$42,IF(AA1741="drewno",AF1741*'lista, wskaźniki'!$G$42,IF(AA1741="pellet",AF1741*'lista, wskaźniki'!$H$42,IF(AA1741="gaz z sieci",AF1741*'lista, wskaźniki'!$F$42,IF(AA1741="olej opałowy",AF1741*'lista, wskaźniki'!$I$42,0)))))</f>
        <v>0</v>
      </c>
      <c r="AO1741" s="20">
        <f>IF(AA1741="węgiel",AF1741*'lista, wskaźniki'!$E$43,IF(AA1741="drewno",AF1741*'lista, wskaźniki'!$G$43,IF(AA1741="pellet",AF1741*'lista, wskaźniki'!$H$43,IF(AA1741="gaz z sieci",AF1741*'lista, wskaźniki'!$F$43,IF(AA1741="olej opałowy",AF1741*'lista, wskaźniki'!$I$43,0)))))</f>
        <v>0</v>
      </c>
      <c r="AP1741" s="20">
        <f>IF(AA1741="węgiel",AF1741*'lista, wskaźniki'!$E$44,IF(AA1741="drewno",AF1741*'lista, wskaźniki'!$G$44,IF(AA1741="pellet",AF1741*'lista, wskaźniki'!$H$44,IF(AA1741="gaz z sieci",AF1741*'lista, wskaźniki'!$F$44,IF(AA1741="olej opałowy",AF1741*'lista, wskaźniki'!$I$44,0)))))</f>
        <v>0</v>
      </c>
      <c r="AQ1741" s="20" t="b">
        <f>IF(Z1741="gaz",AH1741*1/3.6*'lista, wskaźniki'!$F$21,IF(Z1741="energia elektryczna",AH1741*1/3.6*'lista, wskaźniki'!$F$26))</f>
        <v>0</v>
      </c>
      <c r="AR1741" s="20" t="b">
        <f>IF(Z1741="gaz",AH1741*'lista, wskaźniki'!$F$42,IF(Z1741="energia elektryczna",AH1741*0))</f>
        <v>0</v>
      </c>
      <c r="AS1741" s="20" t="b">
        <f>IF(Z1741="gaz",AH1741*'lista, wskaźniki'!$F$43,IF(Z1741="energia elektryczna",AH1741*0))</f>
        <v>0</v>
      </c>
      <c r="AT1741" s="20" t="b">
        <f>IF(Z1741="gaz",AH1741*'lista, wskaźniki'!$F$44,IF(Z1741="energia elektryczna",AH1741*0))</f>
        <v>0</v>
      </c>
      <c r="AU1741" s="20">
        <f>AI1741*1/3.6*'lista, wskaźniki'!$F$21</f>
        <v>0</v>
      </c>
      <c r="AV1741" s="20">
        <f>AI1741*'lista, wskaźniki'!$F$42</f>
        <v>0</v>
      </c>
      <c r="AW1741" s="20">
        <f>AI1741*'lista, wskaźniki'!$F$43</f>
        <v>0</v>
      </c>
      <c r="AX1741" s="20">
        <f>AI1741*'lista, wskaźniki'!$F$44</f>
        <v>0</v>
      </c>
      <c r="AY1741" s="20">
        <f>AK1741*'lista, wskaźniki'!$F$26</f>
        <v>0</v>
      </c>
      <c r="AZ1741" s="20">
        <f t="shared" si="787"/>
        <v>0</v>
      </c>
      <c r="BA1741" s="20">
        <f t="shared" si="788"/>
        <v>0</v>
      </c>
      <c r="BB1741" s="20">
        <f t="shared" si="789"/>
        <v>0</v>
      </c>
      <c r="BC1741" s="20">
        <f t="shared" si="790"/>
        <v>0</v>
      </c>
      <c r="BD1741" s="1039"/>
      <c r="BE1741" s="1039"/>
      <c r="BF1741" s="1039"/>
      <c r="BG1741" s="1039"/>
      <c r="BH1741" s="109"/>
      <c r="BI1741" s="1039"/>
      <c r="BJ1741" s="109"/>
      <c r="BK1741" s="1039"/>
      <c r="BL1741" s="109"/>
      <c r="BM1741" s="109"/>
      <c r="BN1741" s="109"/>
      <c r="BO1741" s="109"/>
      <c r="BP1741" s="109"/>
      <c r="BQ1741" s="109"/>
      <c r="BR1741" s="109"/>
      <c r="BS1741" s="1029"/>
      <c r="BT1741" s="1029"/>
      <c r="BU1741" s="1029"/>
      <c r="BV1741" s="1029"/>
      <c r="BW1741" s="1029"/>
      <c r="BX1741" s="1029"/>
      <c r="BY1741" s="1087"/>
      <c r="CA1741" s="365" t="b">
        <f t="shared" si="791"/>
        <v>0</v>
      </c>
      <c r="CB1741" s="365" t="b">
        <f t="shared" si="792"/>
        <v>0</v>
      </c>
      <c r="CC1741" s="365" t="b">
        <f t="shared" si="793"/>
        <v>0</v>
      </c>
      <c r="CD1741" s="365">
        <f t="shared" si="794"/>
        <v>0</v>
      </c>
      <c r="CE1741" s="365" t="b">
        <f t="shared" si="795"/>
        <v>0</v>
      </c>
      <c r="CF1741" s="365" t="b">
        <f t="shared" si="796"/>
        <v>0</v>
      </c>
      <c r="CG1741" s="365" t="b">
        <f t="shared" si="797"/>
        <v>0</v>
      </c>
      <c r="CH1741" s="365">
        <f t="shared" si="798"/>
        <v>0</v>
      </c>
      <c r="CI1741" s="72" t="b">
        <f t="shared" si="799"/>
        <v>0</v>
      </c>
      <c r="CJ1741" s="72" t="b">
        <f t="shared" si="800"/>
        <v>0</v>
      </c>
      <c r="CK1741" s="72" t="b">
        <f t="shared" si="801"/>
        <v>0</v>
      </c>
      <c r="CL1741" s="72">
        <f t="shared" si="802"/>
        <v>0</v>
      </c>
      <c r="CM1741" s="72" t="b">
        <f t="shared" si="803"/>
        <v>0</v>
      </c>
      <c r="CN1741" s="72" t="b">
        <f t="shared" si="804"/>
        <v>0</v>
      </c>
      <c r="CP1741" s="13">
        <f t="shared" si="805"/>
        <v>0</v>
      </c>
      <c r="CQ1741" s="13" t="b">
        <f t="shared" si="806"/>
        <v>0</v>
      </c>
      <c r="CR1741" s="13" t="b">
        <f t="shared" si="807"/>
        <v>0</v>
      </c>
      <c r="CS1741" s="13" t="b">
        <f t="shared" si="813"/>
        <v>0</v>
      </c>
      <c r="CT1741" s="13" t="b">
        <f t="shared" si="812"/>
        <v>0</v>
      </c>
      <c r="CU1741" s="13" t="b">
        <f t="shared" si="785"/>
        <v>0</v>
      </c>
      <c r="CV1741" s="13" t="b">
        <f t="shared" si="808"/>
        <v>0</v>
      </c>
      <c r="CW1741" s="13" t="b">
        <f t="shared" si="809"/>
        <v>0</v>
      </c>
      <c r="CX1741" s="13" t="b">
        <f t="shared" si="810"/>
        <v>0</v>
      </c>
      <c r="CY1741" s="13" t="b">
        <f t="shared" si="811"/>
        <v>0</v>
      </c>
    </row>
    <row r="1742" spans="1:103" ht="15" thickBot="1">
      <c r="A1742" s="933"/>
      <c r="B1742" s="1040"/>
      <c r="C1742" s="1040"/>
      <c r="D1742" s="1040"/>
      <c r="E1742" s="1040"/>
      <c r="F1742" s="1040"/>
      <c r="G1742" s="1040"/>
      <c r="H1742" s="1040"/>
      <c r="I1742" s="1040"/>
      <c r="J1742" s="1040"/>
      <c r="K1742" s="1040"/>
      <c r="L1742" s="1040"/>
      <c r="M1742" s="1040"/>
      <c r="N1742" s="1040"/>
      <c r="O1742" s="1040"/>
      <c r="P1742" s="1040"/>
      <c r="Q1742" s="942"/>
      <c r="R1742" s="1040"/>
      <c r="S1742" s="1040"/>
      <c r="T1742" s="1040"/>
      <c r="U1742" s="1040"/>
      <c r="V1742" s="1040"/>
      <c r="W1742" s="111"/>
      <c r="X1742" s="111"/>
      <c r="Y1742" s="111"/>
      <c r="Z1742" s="111"/>
      <c r="AA1742" s="111" t="s">
        <v>37</v>
      </c>
      <c r="AB1742" s="112"/>
      <c r="AC1742" s="112"/>
      <c r="AD1742" s="111"/>
      <c r="AE1742" s="1040"/>
      <c r="AF1742" s="334">
        <f t="shared" si="786"/>
        <v>0</v>
      </c>
      <c r="AG1742" s="272">
        <f>IF(R1742="kompletna",Q1742*J1742*0.0036*'lista, wskaźniki'!$F$13, IF(R1742="częściowa",Q1742*J1742*0.0036*'lista, wskaźniki'!$F$14, IF(R1742="brak",Q1742*J1742*0.0036*'lista, wskaźniki'!$F$15,)))</f>
        <v>0</v>
      </c>
      <c r="AH1742" s="334">
        <f>IF(Y1742="inne",K1742*'lista, wskaźniki'!$E$35,IF(Y1742="to samo źródło",0,IF(Y1742=0,0)))</f>
        <v>0</v>
      </c>
      <c r="AI1742" s="334" t="b">
        <f>IF(AA1742="gaz z sieci",AC1742*'lista, wskaźniki'!$D$21)</f>
        <v>0</v>
      </c>
      <c r="AJ1742" s="272">
        <f>IF(AA1742="węgiel",AB1742*'lista, wskaźniki'!$D$20, IF('Sektor mieszkaniowy'!AA1742="drewno",'Sektor mieszkaniowy'!AB1742*'lista, wskaźniki'!$D$22,IF('Sektor mieszkaniowy'!AA1742="pellet",AB1742*'lista, wskaźniki'!$D$23,IF('Sektor mieszkaniowy'!AA1742="gaz z sieci",AB1742*'lista, wskaźniki'!$D$21,IF('Sektor mieszkaniowy'!AA1742="olej opałowy",'Sektor mieszkaniowy'!AB1742*'lista, wskaźniki'!$D$24)))))</f>
        <v>0</v>
      </c>
      <c r="AK1742" s="1043"/>
      <c r="AL1742" s="1040"/>
      <c r="AM1742" s="20">
        <f>IF(AA1742="węgiel",AF1742*1/3.6*'lista, wskaźniki'!$F$20,IF(AA1742="drewno",AF1742*1/3.6*'lista, wskaźniki'!$F$22,IF(AA1742="pellet",AF1742*1/3.6*'lista, wskaźniki'!$F$23,IF(AA1742="gaz z sieci",AF1742*1/3.6*'lista, wskaźniki'!$F$21,IF(AA1742="olej opałowy",AF1742*1/3.6*'lista, wskaźniki'!$F$24,0)))))</f>
        <v>0</v>
      </c>
      <c r="AN1742" s="20">
        <f>IF(AA1742="węgiel",AF1742*'lista, wskaźniki'!$E$42,IF(AA1742="drewno",AF1742*'lista, wskaźniki'!$G$42,IF(AA1742="pellet",AF1742*'lista, wskaźniki'!$H$42,IF(AA1742="gaz z sieci",AF1742*'lista, wskaźniki'!$F$42,IF(AA1742="olej opałowy",AF1742*'lista, wskaźniki'!$I$42,0)))))</f>
        <v>0</v>
      </c>
      <c r="AO1742" s="20">
        <f>IF(AA1742="węgiel",AF1742*'lista, wskaźniki'!$E$43,IF(AA1742="drewno",AF1742*'lista, wskaźniki'!$G$43,IF(AA1742="pellet",AF1742*'lista, wskaźniki'!$H$43,IF(AA1742="gaz z sieci",AF1742*'lista, wskaźniki'!$F$43,IF(AA1742="olej opałowy",AF1742*'lista, wskaźniki'!$I$43,0)))))</f>
        <v>0</v>
      </c>
      <c r="AP1742" s="20">
        <f>IF(AA1742="węgiel",AF1742*'lista, wskaźniki'!$E$44,IF(AA1742="drewno",AF1742*'lista, wskaźniki'!$G$44,IF(AA1742="pellet",AF1742*'lista, wskaźniki'!$H$44,IF(AA1742="gaz z sieci",AF1742*'lista, wskaźniki'!$F$44,IF(AA1742="olej opałowy",AF1742*'lista, wskaźniki'!$I$44,0)))))</f>
        <v>0</v>
      </c>
      <c r="AQ1742" s="20" t="b">
        <f>IF(Z1742="gaz",AH1742*1/3.6*'lista, wskaźniki'!$F$21,IF(Z1742="energia elektryczna",AH1742*1/3.6*'lista, wskaźniki'!$F$26))</f>
        <v>0</v>
      </c>
      <c r="AR1742" s="20" t="b">
        <f>IF(Z1742="gaz",AH1742*'lista, wskaźniki'!$F$42,IF(Z1742="energia elektryczna",AH1742*0))</f>
        <v>0</v>
      </c>
      <c r="AS1742" s="20" t="b">
        <f>IF(Z1742="gaz",AH1742*'lista, wskaźniki'!$F$43,IF(Z1742="energia elektryczna",AH1742*0))</f>
        <v>0</v>
      </c>
      <c r="AT1742" s="20" t="b">
        <f>IF(Z1742="gaz",AH1742*'lista, wskaźniki'!$F$44,IF(Z1742="energia elektryczna",AH1742*0))</f>
        <v>0</v>
      </c>
      <c r="AU1742" s="20">
        <f>AI1742*1/3.6*'lista, wskaźniki'!$F$21</f>
        <v>0</v>
      </c>
      <c r="AV1742" s="20">
        <f>AI1742*'lista, wskaźniki'!$F$42</f>
        <v>0</v>
      </c>
      <c r="AW1742" s="20">
        <f>AI1742*'lista, wskaźniki'!$F$43</f>
        <v>0</v>
      </c>
      <c r="AX1742" s="20">
        <f>AI1742*'lista, wskaźniki'!$F$44</f>
        <v>0</v>
      </c>
      <c r="AY1742" s="20">
        <f>AK1742*'lista, wskaźniki'!$F$26</f>
        <v>0</v>
      </c>
      <c r="AZ1742" s="20">
        <f t="shared" si="787"/>
        <v>0</v>
      </c>
      <c r="BA1742" s="20">
        <f t="shared" si="788"/>
        <v>0</v>
      </c>
      <c r="BB1742" s="20">
        <f t="shared" si="789"/>
        <v>0</v>
      </c>
      <c r="BC1742" s="20">
        <f t="shared" si="790"/>
        <v>0</v>
      </c>
      <c r="BD1742" s="1040"/>
      <c r="BE1742" s="1040"/>
      <c r="BF1742" s="1040"/>
      <c r="BG1742" s="1040"/>
      <c r="BH1742" s="111"/>
      <c r="BI1742" s="1040"/>
      <c r="BJ1742" s="111"/>
      <c r="BK1742" s="1040"/>
      <c r="BL1742" s="111"/>
      <c r="BM1742" s="111"/>
      <c r="BN1742" s="111"/>
      <c r="BO1742" s="111"/>
      <c r="BP1742" s="111"/>
      <c r="BQ1742" s="111"/>
      <c r="BR1742" s="111"/>
      <c r="BS1742" s="1030"/>
      <c r="BT1742" s="1030"/>
      <c r="BU1742" s="1030"/>
      <c r="BV1742" s="1030"/>
      <c r="BW1742" s="1030"/>
      <c r="BX1742" s="1030"/>
      <c r="BY1742" s="1088"/>
      <c r="CA1742" s="365" t="b">
        <f t="shared" si="791"/>
        <v>0</v>
      </c>
      <c r="CB1742" s="365" t="b">
        <f t="shared" si="792"/>
        <v>0</v>
      </c>
      <c r="CC1742" s="365" t="b">
        <f t="shared" si="793"/>
        <v>0</v>
      </c>
      <c r="CD1742" s="365" t="b">
        <f t="shared" si="794"/>
        <v>0</v>
      </c>
      <c r="CE1742" s="365">
        <f t="shared" si="795"/>
        <v>0</v>
      </c>
      <c r="CF1742" s="365" t="b">
        <f t="shared" si="796"/>
        <v>0</v>
      </c>
      <c r="CG1742" s="365" t="b">
        <f t="shared" si="797"/>
        <v>0</v>
      </c>
      <c r="CH1742" s="365" t="b">
        <f t="shared" si="798"/>
        <v>0</v>
      </c>
      <c r="CI1742" s="72" t="b">
        <f t="shared" si="799"/>
        <v>0</v>
      </c>
      <c r="CJ1742" s="72" t="b">
        <f t="shared" si="800"/>
        <v>0</v>
      </c>
      <c r="CK1742" s="72" t="b">
        <f t="shared" si="801"/>
        <v>0</v>
      </c>
      <c r="CL1742" s="72">
        <f t="shared" si="802"/>
        <v>0</v>
      </c>
      <c r="CM1742" s="72">
        <f t="shared" si="803"/>
        <v>0</v>
      </c>
      <c r="CN1742" s="72" t="b">
        <f t="shared" si="804"/>
        <v>0</v>
      </c>
      <c r="CP1742" s="13">
        <f t="shared" si="805"/>
        <v>0</v>
      </c>
      <c r="CQ1742" s="13" t="b">
        <f t="shared" si="806"/>
        <v>0</v>
      </c>
      <c r="CR1742" s="13" t="b">
        <f t="shared" si="807"/>
        <v>0</v>
      </c>
      <c r="CS1742" s="13" t="b">
        <f t="shared" si="813"/>
        <v>0</v>
      </c>
      <c r="CT1742" s="13" t="b">
        <f t="shared" si="812"/>
        <v>0</v>
      </c>
      <c r="CU1742" s="13" t="b">
        <f t="shared" si="785"/>
        <v>0</v>
      </c>
      <c r="CV1742" s="13" t="b">
        <f t="shared" si="808"/>
        <v>0</v>
      </c>
      <c r="CW1742" s="13" t="b">
        <f t="shared" si="809"/>
        <v>0</v>
      </c>
      <c r="CX1742" s="13" t="b">
        <f t="shared" si="810"/>
        <v>0</v>
      </c>
      <c r="CY1742" s="13" t="b">
        <f t="shared" si="811"/>
        <v>0</v>
      </c>
    </row>
    <row r="1743" spans="1:103" ht="15" thickBot="1">
      <c r="A1743" s="931">
        <v>349</v>
      </c>
      <c r="B1743" s="1038" t="s">
        <v>223</v>
      </c>
      <c r="C1743" s="1038"/>
      <c r="D1743" s="1038" t="s">
        <v>1</v>
      </c>
      <c r="E1743" s="1038" t="s">
        <v>5</v>
      </c>
      <c r="F1743" s="1038">
        <v>3</v>
      </c>
      <c r="G1743" s="1038">
        <v>1</v>
      </c>
      <c r="H1743" s="1038"/>
      <c r="I1743" s="1038" t="s">
        <v>11</v>
      </c>
      <c r="J1743" s="1038"/>
      <c r="K1743" s="1038"/>
      <c r="L1743" s="1038" t="s">
        <v>16</v>
      </c>
      <c r="M1743" s="1038"/>
      <c r="N1743" s="1038" t="s">
        <v>17</v>
      </c>
      <c r="O1743" s="1038"/>
      <c r="P1743" s="1038" t="s">
        <v>17</v>
      </c>
      <c r="Q1743" s="940">
        <f>IF(I1743="&lt;1966",'lista, wskaźniki'!$G$4,IF(I1743="1967-1985",'lista, wskaźniki'!$G$5,IF(I1743="1986-1992",'lista, wskaźniki'!$G$6,IF(I1743="1993-1996",'lista, wskaźniki'!$G$7,IF(I1743="&gt;1997",'lista, wskaźniki'!$G$8,IF(I1743=0,'lista, wskaźniki'!$G$4))))))</f>
        <v>250</v>
      </c>
      <c r="R1743" s="1038" t="s">
        <v>23</v>
      </c>
      <c r="S1743" s="1038" t="s">
        <v>27</v>
      </c>
      <c r="T1743" s="1038">
        <v>17</v>
      </c>
      <c r="U1743" s="1038">
        <v>2003</v>
      </c>
      <c r="V1743" s="1038"/>
      <c r="W1743" s="107" t="s">
        <v>35</v>
      </c>
      <c r="X1743" s="107" t="s">
        <v>39</v>
      </c>
      <c r="Y1743" s="107" t="s">
        <v>42</v>
      </c>
      <c r="Z1743" s="107"/>
      <c r="AA1743" s="107" t="s">
        <v>35</v>
      </c>
      <c r="AB1743" s="108">
        <v>3</v>
      </c>
      <c r="AC1743" s="108"/>
      <c r="AD1743" s="107">
        <v>2400</v>
      </c>
      <c r="AE1743" s="1038">
        <v>12</v>
      </c>
      <c r="AF1743" s="334">
        <f t="shared" si="786"/>
        <v>67.89</v>
      </c>
      <c r="AG1743" s="272">
        <f>IF(R1743="kompletna",Q1743*J1743*0.0036*'lista, wskaźniki'!$F$13, IF(R1743="częściowa",Q1743*J1743*0.0036*'lista, wskaźniki'!$F$14, IF(R1743="brak",Q1743*J1743*0.0036*'lista, wskaźniki'!$F$15,)))</f>
        <v>0</v>
      </c>
      <c r="AH1743" s="334">
        <f>IF(Y1743="inne",K1743*'lista, wskaźniki'!$E$35,IF(Y1743="to samo źródło",0,IF(Y1743=0,0)))</f>
        <v>0</v>
      </c>
      <c r="AI1743" s="334" t="b">
        <f>IF(AA1743="gaz z sieci",AC1743*'lista, wskaźniki'!$D$21)</f>
        <v>0</v>
      </c>
      <c r="AJ1743" s="272">
        <f>IF(AA1743="węgiel",AB1743*'lista, wskaźniki'!$D$20, IF('Sektor mieszkaniowy'!AA1743="drewno",'Sektor mieszkaniowy'!AB1743*'lista, wskaźniki'!$D$22,IF('Sektor mieszkaniowy'!AA1743="pellet",AB1743*'lista, wskaźniki'!$D$23,IF('Sektor mieszkaniowy'!AA1743="gaz z sieci",AB1743*'lista, wskaźniki'!$D$21,IF('Sektor mieszkaniowy'!AA1743="olej opałowy",'Sektor mieszkaniowy'!AB1743*'lista, wskaźniki'!$D$24)))))</f>
        <v>67.89</v>
      </c>
      <c r="AK1743" s="1041">
        <f>AL1743/'lista, wskaźniki'!$A$127</f>
        <v>2.3076923076923075</v>
      </c>
      <c r="AL1743" s="1038">
        <v>1500</v>
      </c>
      <c r="AM1743" s="20">
        <f>IF(AA1743="węgiel",AF1743*1/3.6*'lista, wskaźniki'!$F$20,IF(AA1743="drewno",AF1743*1/3.6*'lista, wskaźniki'!$F$22,IF(AA1743="pellet",AF1743*1/3.6*'lista, wskaźniki'!$F$23,IF(AA1743="gaz z sieci",AF1743*1/3.6*'lista, wskaźniki'!$F$21,IF(AA1743="olej opałowy",AF1743*1/3.6*'lista, wskaźniki'!$F$24,0)))))</f>
        <v>6.4312197000000006</v>
      </c>
      <c r="AN1743" s="20">
        <f>IF(AA1743="węgiel",AF1743*'lista, wskaźniki'!$E$42,IF(AA1743="drewno",AF1743*'lista, wskaźniki'!$G$42,IF(AA1743="pellet",AF1743*'lista, wskaźniki'!$H$42,IF(AA1743="gaz z sieci",AF1743*'lista, wskaźniki'!$F$42,IF(AA1743="olej opałowy",AF1743*'lista, wskaźniki'!$I$42,0)))))</f>
        <v>2.57982E-2</v>
      </c>
      <c r="AO1743" s="20">
        <f>IF(AA1743="węgiel",AF1743*'lista, wskaźniki'!$E$43,IF(AA1743="drewno",AF1743*'lista, wskaźniki'!$G$43,IF(AA1743="pellet",AF1743*'lista, wskaźniki'!$H$43,IF(AA1743="gaz z sieci",AF1743*'lista, wskaźniki'!$F$43,IF(AA1743="olej opałowy",AF1743*'lista, wskaźniki'!$I$43,0)))))</f>
        <v>2.4440400000000001E-2</v>
      </c>
      <c r="AP1743" s="20">
        <f>IF(AA1743="węgiel",AF1743*'lista, wskaźniki'!$E$44,IF(AA1743="drewno",AF1743*'lista, wskaźniki'!$G$44,IF(AA1743="pellet",AF1743*'lista, wskaźniki'!$H$44,IF(AA1743="gaz z sieci",AF1743*'lista, wskaźniki'!$F$44,IF(AA1743="olej opałowy",AF1743*'lista, wskaźniki'!$I$44,0)))))</f>
        <v>1.83303E-5</v>
      </c>
      <c r="AQ1743" s="20" t="b">
        <f>IF(Z1743="gaz",AH1743*1/3.6*'lista, wskaźniki'!$F$21,IF(Z1743="energia elektryczna",AH1743*1/3.6*'lista, wskaźniki'!$F$26))</f>
        <v>0</v>
      </c>
      <c r="AR1743" s="20" t="b">
        <f>IF(Z1743="gaz",AH1743*'lista, wskaźniki'!$F$42,IF(Z1743="energia elektryczna",AH1743*0))</f>
        <v>0</v>
      </c>
      <c r="AS1743" s="20" t="b">
        <f>IF(Z1743="gaz",AH1743*'lista, wskaźniki'!$F$43,IF(Z1743="energia elektryczna",AH1743*0))</f>
        <v>0</v>
      </c>
      <c r="AT1743" s="20" t="b">
        <f>IF(Z1743="gaz",AH1743*'lista, wskaźniki'!$F$44,IF(Z1743="energia elektryczna",AH1743*0))</f>
        <v>0</v>
      </c>
      <c r="AU1743" s="20">
        <f>AI1743*1/3.6*'lista, wskaźniki'!$F$21</f>
        <v>0</v>
      </c>
      <c r="AV1743" s="20">
        <f>AI1743*'lista, wskaźniki'!$F$42</f>
        <v>0</v>
      </c>
      <c r="AW1743" s="20">
        <f>AI1743*'lista, wskaźniki'!$F$43</f>
        <v>0</v>
      </c>
      <c r="AX1743" s="20">
        <f>AI1743*'lista, wskaźniki'!$F$44</f>
        <v>0</v>
      </c>
      <c r="AY1743" s="20">
        <f>AK1743*'lista, wskaźniki'!$F$26</f>
        <v>2.0538461538461537</v>
      </c>
      <c r="AZ1743" s="20">
        <f t="shared" si="787"/>
        <v>8.4850658538461552</v>
      </c>
      <c r="BA1743" s="20">
        <f t="shared" si="788"/>
        <v>2.57982E-2</v>
      </c>
      <c r="BB1743" s="20">
        <f t="shared" si="789"/>
        <v>2.4440400000000001E-2</v>
      </c>
      <c r="BC1743" s="20">
        <f t="shared" si="790"/>
        <v>1.83303E-5</v>
      </c>
      <c r="BD1743" s="1038"/>
      <c r="BE1743" s="1038"/>
      <c r="BF1743" s="1038" t="s">
        <v>16</v>
      </c>
      <c r="BG1743" s="1038"/>
      <c r="BH1743" s="107"/>
      <c r="BI1743" s="1038" t="s">
        <v>16</v>
      </c>
      <c r="BJ1743" s="107" t="s">
        <v>52</v>
      </c>
      <c r="BK1743" s="1038" t="s">
        <v>17</v>
      </c>
      <c r="BL1743" s="107"/>
      <c r="BM1743" s="107"/>
      <c r="BN1743" s="107"/>
      <c r="BO1743" s="107" t="s">
        <v>57</v>
      </c>
      <c r="BP1743" s="107" t="s">
        <v>54</v>
      </c>
      <c r="BQ1743" s="107" t="s">
        <v>120</v>
      </c>
      <c r="BR1743" s="107">
        <v>1</v>
      </c>
      <c r="BS1743" s="1028"/>
      <c r="BT1743" s="1028"/>
      <c r="BU1743" s="1028">
        <v>350</v>
      </c>
      <c r="BV1743" s="1028"/>
      <c r="BW1743" s="1028"/>
      <c r="BX1743" s="1028">
        <v>1800</v>
      </c>
      <c r="BY1743" s="1086"/>
      <c r="CA1743" s="365">
        <f t="shared" si="791"/>
        <v>67.89</v>
      </c>
      <c r="CB1743" s="365" t="b">
        <f t="shared" si="792"/>
        <v>0</v>
      </c>
      <c r="CC1743" s="365" t="b">
        <f t="shared" si="793"/>
        <v>0</v>
      </c>
      <c r="CD1743" s="365" t="b">
        <f t="shared" si="794"/>
        <v>0</v>
      </c>
      <c r="CE1743" s="365" t="b">
        <f t="shared" si="795"/>
        <v>0</v>
      </c>
      <c r="CF1743" s="365" t="b">
        <f t="shared" si="796"/>
        <v>0</v>
      </c>
      <c r="CG1743" s="365" t="b">
        <f t="shared" si="797"/>
        <v>0</v>
      </c>
      <c r="CH1743" s="365" t="b">
        <f t="shared" si="798"/>
        <v>0</v>
      </c>
      <c r="CI1743" s="72">
        <f t="shared" si="799"/>
        <v>67.89</v>
      </c>
      <c r="CJ1743" s="72" t="b">
        <f t="shared" si="800"/>
        <v>0</v>
      </c>
      <c r="CK1743" s="72" t="b">
        <f t="shared" si="801"/>
        <v>0</v>
      </c>
      <c r="CL1743" s="72">
        <f t="shared" si="802"/>
        <v>0</v>
      </c>
      <c r="CM1743" s="72" t="b">
        <f t="shared" si="803"/>
        <v>0</v>
      </c>
      <c r="CN1743" s="72" t="b">
        <f t="shared" si="804"/>
        <v>0</v>
      </c>
      <c r="CP1743" s="13" t="b">
        <f t="shared" si="805"/>
        <v>0</v>
      </c>
      <c r="CQ1743" s="13">
        <f t="shared" si="806"/>
        <v>0</v>
      </c>
      <c r="CR1743" s="13">
        <f t="shared" si="807"/>
        <v>0</v>
      </c>
      <c r="CS1743" s="13">
        <f t="shared" si="813"/>
        <v>0</v>
      </c>
      <c r="CT1743" s="13" t="b">
        <f t="shared" si="812"/>
        <v>0</v>
      </c>
      <c r="CU1743" s="13">
        <f t="shared" si="785"/>
        <v>0</v>
      </c>
      <c r="CV1743" s="13" t="b">
        <f t="shared" si="808"/>
        <v>0</v>
      </c>
      <c r="CW1743" s="13">
        <f t="shared" si="809"/>
        <v>0</v>
      </c>
      <c r="CX1743" s="13" t="b">
        <f t="shared" si="810"/>
        <v>0</v>
      </c>
      <c r="CY1743" s="13">
        <f t="shared" si="811"/>
        <v>0</v>
      </c>
    </row>
    <row r="1744" spans="1:103" ht="15" thickBot="1">
      <c r="A1744" s="932"/>
      <c r="B1744" s="1039"/>
      <c r="C1744" s="1039"/>
      <c r="D1744" s="1039"/>
      <c r="E1744" s="1039"/>
      <c r="F1744" s="1039"/>
      <c r="G1744" s="1039"/>
      <c r="H1744" s="1039"/>
      <c r="I1744" s="1039"/>
      <c r="J1744" s="1039"/>
      <c r="K1744" s="1039"/>
      <c r="L1744" s="1039"/>
      <c r="M1744" s="1039"/>
      <c r="N1744" s="1039"/>
      <c r="O1744" s="1039"/>
      <c r="P1744" s="1039"/>
      <c r="Q1744" s="941"/>
      <c r="R1744" s="1039"/>
      <c r="S1744" s="1039"/>
      <c r="T1744" s="1039"/>
      <c r="U1744" s="1039"/>
      <c r="V1744" s="1039"/>
      <c r="W1744" s="20" t="s">
        <v>36</v>
      </c>
      <c r="X1744" s="109"/>
      <c r="Y1744" s="109"/>
      <c r="Z1744" s="109"/>
      <c r="AA1744" s="109" t="s">
        <v>36</v>
      </c>
      <c r="AB1744" s="110">
        <v>15</v>
      </c>
      <c r="AC1744" s="110"/>
      <c r="AD1744" s="109">
        <v>1900</v>
      </c>
      <c r="AE1744" s="1039"/>
      <c r="AF1744" s="334">
        <f t="shared" si="786"/>
        <v>234</v>
      </c>
      <c r="AG1744" s="272">
        <f>IF(R1744="kompletna",Q1744*J1744*0.0036*'lista, wskaźniki'!$F$13, IF(R1744="częściowa",Q1744*J1744*0.0036*'lista, wskaźniki'!$F$14, IF(R1744="brak",Q1744*J1744*0.0036*'lista, wskaźniki'!$F$15,)))</f>
        <v>0</v>
      </c>
      <c r="AH1744" s="334">
        <f>IF(Y1744="inne",K1744*'lista, wskaźniki'!$E$35,IF(Y1744="to samo źródło",0,IF(Y1744=0,0)))</f>
        <v>0</v>
      </c>
      <c r="AI1744" s="334" t="b">
        <f>IF(AA1744="gaz z sieci",AC1744*'lista, wskaźniki'!$D$21)</f>
        <v>0</v>
      </c>
      <c r="AJ1744" s="272">
        <f>IF(AA1744="węgiel",AB1744*'lista, wskaźniki'!$D$20, IF('Sektor mieszkaniowy'!AA1744="drewno",'Sektor mieszkaniowy'!AB1744*'lista, wskaźniki'!$D$22,IF('Sektor mieszkaniowy'!AA1744="pellet",AB1744*'lista, wskaźniki'!$D$23,IF('Sektor mieszkaniowy'!AA1744="gaz z sieci",AB1744*'lista, wskaźniki'!$D$21,IF('Sektor mieszkaniowy'!AA1744="olej opałowy",'Sektor mieszkaniowy'!AB1744*'lista, wskaźniki'!$D$24)))))</f>
        <v>234</v>
      </c>
      <c r="AK1744" s="1042"/>
      <c r="AL1744" s="1039"/>
      <c r="AM1744" s="20">
        <f>IF(AA1744="węgiel",AF1744*1/3.6*'lista, wskaźniki'!$F$20,IF(AA1744="drewno",AF1744*1/3.6*'lista, wskaźniki'!$F$22,IF(AA1744="pellet",AF1744*1/3.6*'lista, wskaźniki'!$F$23,IF(AA1744="gaz z sieci",AF1744*1/3.6*'lista, wskaźniki'!$F$21,IF(AA1744="olej opałowy",AF1744*1/3.6*'lista, wskaźniki'!$F$24,0)))))</f>
        <v>0</v>
      </c>
      <c r="AN1744" s="20">
        <f>IF(AA1744="węgiel",AF1744*'lista, wskaźniki'!$E$42,IF(AA1744="drewno",AF1744*'lista, wskaźniki'!$G$42,IF(AA1744="pellet",AF1744*'lista, wskaźniki'!$H$42,IF(AA1744="gaz z sieci",AF1744*'lista, wskaźniki'!$F$42,IF(AA1744="olej opałowy",AF1744*'lista, wskaźniki'!$I$42,0)))))</f>
        <v>0.18953999999999999</v>
      </c>
      <c r="AO1744" s="20">
        <f>IF(AA1744="węgiel",AF1744*'lista, wskaźniki'!$E$43,IF(AA1744="drewno",AF1744*'lista, wskaźniki'!$G$43,IF(AA1744="pellet",AF1744*'lista, wskaźniki'!$H$43,IF(AA1744="gaz z sieci",AF1744*'lista, wskaźniki'!$F$43,IF(AA1744="olej opałowy",AF1744*'lista, wskaźniki'!$I$43,0)))))</f>
        <v>0.18953999999999999</v>
      </c>
      <c r="AP1744" s="20">
        <f>IF(AA1744="węgiel",AF1744*'lista, wskaźniki'!$E$44,IF(AA1744="drewno",AF1744*'lista, wskaźniki'!$G$44,IF(AA1744="pellet",AF1744*'lista, wskaźniki'!$H$44,IF(AA1744="gaz z sieci",AF1744*'lista, wskaźniki'!$F$44,IF(AA1744="olej opałowy",AF1744*'lista, wskaźniki'!$I$44,0)))))</f>
        <v>5.8499999999999999E-5</v>
      </c>
      <c r="AQ1744" s="20" t="b">
        <f>IF(Z1744="gaz",AH1744*1/3.6*'lista, wskaźniki'!$F$21,IF(Z1744="energia elektryczna",AH1744*1/3.6*'lista, wskaźniki'!$F$26))</f>
        <v>0</v>
      </c>
      <c r="AR1744" s="20" t="b">
        <f>IF(Z1744="gaz",AH1744*'lista, wskaźniki'!$F$42,IF(Z1744="energia elektryczna",AH1744*0))</f>
        <v>0</v>
      </c>
      <c r="AS1744" s="20" t="b">
        <f>IF(Z1744="gaz",AH1744*'lista, wskaźniki'!$F$43,IF(Z1744="energia elektryczna",AH1744*0))</f>
        <v>0</v>
      </c>
      <c r="AT1744" s="20" t="b">
        <f>IF(Z1744="gaz",AH1744*'lista, wskaźniki'!$F$44,IF(Z1744="energia elektryczna",AH1744*0))</f>
        <v>0</v>
      </c>
      <c r="AU1744" s="20">
        <f>AI1744*1/3.6*'lista, wskaźniki'!$F$21</f>
        <v>0</v>
      </c>
      <c r="AV1744" s="20">
        <f>AI1744*'lista, wskaźniki'!$F$42</f>
        <v>0</v>
      </c>
      <c r="AW1744" s="20">
        <f>AI1744*'lista, wskaźniki'!$F$43</f>
        <v>0</v>
      </c>
      <c r="AX1744" s="20">
        <f>AI1744*'lista, wskaźniki'!$F$44</f>
        <v>0</v>
      </c>
      <c r="AY1744" s="20">
        <f>AK1744*'lista, wskaźniki'!$F$26</f>
        <v>0</v>
      </c>
      <c r="AZ1744" s="20">
        <f t="shared" si="787"/>
        <v>0</v>
      </c>
      <c r="BA1744" s="20">
        <f t="shared" si="788"/>
        <v>0.18953999999999999</v>
      </c>
      <c r="BB1744" s="20">
        <f t="shared" si="789"/>
        <v>0.18953999999999999</v>
      </c>
      <c r="BC1744" s="20">
        <f t="shared" si="790"/>
        <v>5.8499999999999999E-5</v>
      </c>
      <c r="BD1744" s="1039"/>
      <c r="BE1744" s="1039"/>
      <c r="BF1744" s="1039"/>
      <c r="BG1744" s="1039"/>
      <c r="BH1744" s="109"/>
      <c r="BI1744" s="1039"/>
      <c r="BJ1744" s="109"/>
      <c r="BK1744" s="1039"/>
      <c r="BL1744" s="109"/>
      <c r="BM1744" s="109"/>
      <c r="BN1744" s="109"/>
      <c r="BO1744" s="109"/>
      <c r="BP1744" s="109"/>
      <c r="BQ1744" s="109" t="s">
        <v>121</v>
      </c>
      <c r="BR1744" s="109">
        <v>1</v>
      </c>
      <c r="BS1744" s="1029"/>
      <c r="BT1744" s="1029"/>
      <c r="BU1744" s="1029"/>
      <c r="BV1744" s="1029"/>
      <c r="BW1744" s="1029"/>
      <c r="BX1744" s="1029"/>
      <c r="BY1744" s="1087"/>
      <c r="CA1744" s="365" t="b">
        <f t="shared" si="791"/>
        <v>0</v>
      </c>
      <c r="CB1744" s="365">
        <f t="shared" si="792"/>
        <v>234</v>
      </c>
      <c r="CC1744" s="365" t="b">
        <f t="shared" si="793"/>
        <v>0</v>
      </c>
      <c r="CD1744" s="365" t="b">
        <f t="shared" si="794"/>
        <v>0</v>
      </c>
      <c r="CE1744" s="365" t="b">
        <f t="shared" si="795"/>
        <v>0</v>
      </c>
      <c r="CF1744" s="365" t="b">
        <f t="shared" si="796"/>
        <v>0</v>
      </c>
      <c r="CG1744" s="365" t="b">
        <f t="shared" si="797"/>
        <v>0</v>
      </c>
      <c r="CH1744" s="365" t="b">
        <f t="shared" si="798"/>
        <v>0</v>
      </c>
      <c r="CI1744" s="72" t="b">
        <f t="shared" si="799"/>
        <v>0</v>
      </c>
      <c r="CJ1744" s="72">
        <f t="shared" si="800"/>
        <v>234</v>
      </c>
      <c r="CK1744" s="72" t="b">
        <f t="shared" si="801"/>
        <v>0</v>
      </c>
      <c r="CL1744" s="72">
        <f t="shared" si="802"/>
        <v>0</v>
      </c>
      <c r="CM1744" s="72" t="b">
        <f t="shared" si="803"/>
        <v>0</v>
      </c>
      <c r="CN1744" s="72" t="b">
        <f t="shared" si="804"/>
        <v>0</v>
      </c>
      <c r="CP1744" s="13">
        <f t="shared" si="805"/>
        <v>0</v>
      </c>
      <c r="CQ1744" s="13" t="b">
        <f t="shared" si="806"/>
        <v>0</v>
      </c>
      <c r="CR1744" s="13" t="b">
        <f t="shared" si="807"/>
        <v>0</v>
      </c>
      <c r="CS1744" s="13" t="b">
        <f t="shared" si="813"/>
        <v>0</v>
      </c>
      <c r="CT1744" s="13" t="b">
        <f t="shared" si="812"/>
        <v>0</v>
      </c>
      <c r="CU1744" s="13" t="b">
        <f t="shared" si="785"/>
        <v>0</v>
      </c>
      <c r="CV1744" s="13" t="b">
        <f t="shared" si="808"/>
        <v>0</v>
      </c>
      <c r="CW1744" s="13" t="b">
        <f t="shared" si="809"/>
        <v>0</v>
      </c>
      <c r="CX1744" s="13" t="b">
        <f t="shared" si="810"/>
        <v>0</v>
      </c>
      <c r="CY1744" s="13" t="b">
        <f t="shared" si="811"/>
        <v>0</v>
      </c>
    </row>
    <row r="1745" spans="1:103" ht="15" thickBot="1">
      <c r="A1745" s="932"/>
      <c r="B1745" s="1039"/>
      <c r="C1745" s="1039"/>
      <c r="D1745" s="1039"/>
      <c r="E1745" s="1039"/>
      <c r="F1745" s="1039"/>
      <c r="G1745" s="1039"/>
      <c r="H1745" s="1039"/>
      <c r="I1745" s="1039"/>
      <c r="J1745" s="1039"/>
      <c r="K1745" s="1039"/>
      <c r="L1745" s="1039"/>
      <c r="M1745" s="1039"/>
      <c r="N1745" s="1039"/>
      <c r="O1745" s="1039"/>
      <c r="P1745" s="1039"/>
      <c r="Q1745" s="941"/>
      <c r="R1745" s="1039"/>
      <c r="S1745" s="1039"/>
      <c r="T1745" s="1039"/>
      <c r="U1745" s="1039"/>
      <c r="V1745" s="1039"/>
      <c r="W1745" s="109"/>
      <c r="X1745" s="109"/>
      <c r="Y1745" s="109"/>
      <c r="Z1745" s="109"/>
      <c r="AA1745" s="109" t="s">
        <v>50</v>
      </c>
      <c r="AB1745" s="110"/>
      <c r="AC1745" s="110"/>
      <c r="AD1745" s="109"/>
      <c r="AE1745" s="1039"/>
      <c r="AF1745" s="334">
        <f t="shared" si="786"/>
        <v>0</v>
      </c>
      <c r="AG1745" s="272">
        <f>IF(R1745="kompletna",Q1745*J1745*0.0036*'lista, wskaźniki'!$F$13, IF(R1745="częściowa",Q1745*J1745*0.0036*'lista, wskaźniki'!$F$14, IF(R1745="brak",Q1745*J1745*0.0036*'lista, wskaźniki'!$F$15,)))</f>
        <v>0</v>
      </c>
      <c r="AH1745" s="334">
        <f>IF(Y1745="inne",K1745*'lista, wskaźniki'!$E$35,IF(Y1745="to samo źródło",0,IF(Y1745=0,0)))</f>
        <v>0</v>
      </c>
      <c r="AI1745" s="334" t="b">
        <f>IF(AA1745="gaz z sieci",AC1745*'lista, wskaźniki'!$D$21)</f>
        <v>0</v>
      </c>
      <c r="AJ1745" s="272">
        <f>IF(AA1745="węgiel",AB1745*'lista, wskaźniki'!$D$20, IF('Sektor mieszkaniowy'!AA1745="drewno",'Sektor mieszkaniowy'!AB1745*'lista, wskaźniki'!$D$22,IF('Sektor mieszkaniowy'!AA1745="pellet",AB1745*'lista, wskaźniki'!$D$23,IF('Sektor mieszkaniowy'!AA1745="gaz z sieci",AB1745*'lista, wskaźniki'!$D$21,IF('Sektor mieszkaniowy'!AA1745="olej opałowy",'Sektor mieszkaniowy'!AB1745*'lista, wskaźniki'!$D$24)))))</f>
        <v>0</v>
      </c>
      <c r="AK1745" s="1042"/>
      <c r="AL1745" s="1039"/>
      <c r="AM1745" s="20">
        <f>IF(AA1745="węgiel",AF1745*1/3.6*'lista, wskaźniki'!$F$20,IF(AA1745="drewno",AF1745*1/3.6*'lista, wskaźniki'!$F$22,IF(AA1745="pellet",AF1745*1/3.6*'lista, wskaźniki'!$F$23,IF(AA1745="gaz z sieci",AF1745*1/3.6*'lista, wskaźniki'!$F$21,IF(AA1745="olej opałowy",AF1745*1/3.6*'lista, wskaźniki'!$F$24,0)))))</f>
        <v>0</v>
      </c>
      <c r="AN1745" s="20">
        <f>IF(AA1745="węgiel",AF1745*'lista, wskaźniki'!$E$42,IF(AA1745="drewno",AF1745*'lista, wskaźniki'!$G$42,IF(AA1745="pellet",AF1745*'lista, wskaźniki'!$H$42,IF(AA1745="gaz z sieci",AF1745*'lista, wskaźniki'!$F$42,IF(AA1745="olej opałowy",AF1745*'lista, wskaźniki'!$I$42,0)))))</f>
        <v>0</v>
      </c>
      <c r="AO1745" s="20">
        <f>IF(AA1745="węgiel",AF1745*'lista, wskaźniki'!$E$43,IF(AA1745="drewno",AF1745*'lista, wskaźniki'!$G$43,IF(AA1745="pellet",AF1745*'lista, wskaźniki'!$H$43,IF(AA1745="gaz z sieci",AF1745*'lista, wskaźniki'!$F$43,IF(AA1745="olej opałowy",AF1745*'lista, wskaźniki'!$I$43,0)))))</f>
        <v>0</v>
      </c>
      <c r="AP1745" s="20">
        <f>IF(AA1745="węgiel",AF1745*'lista, wskaźniki'!$E$44,IF(AA1745="drewno",AF1745*'lista, wskaźniki'!$G$44,IF(AA1745="pellet",AF1745*'lista, wskaźniki'!$H$44,IF(AA1745="gaz z sieci",AF1745*'lista, wskaźniki'!$F$44,IF(AA1745="olej opałowy",AF1745*'lista, wskaźniki'!$I$44,0)))))</f>
        <v>0</v>
      </c>
      <c r="AQ1745" s="20" t="b">
        <f>IF(Z1745="gaz",AH1745*1/3.6*'lista, wskaźniki'!$F$21,IF(Z1745="energia elektryczna",AH1745*1/3.6*'lista, wskaźniki'!$F$26))</f>
        <v>0</v>
      </c>
      <c r="AR1745" s="20" t="b">
        <f>IF(Z1745="gaz",AH1745*'lista, wskaźniki'!$F$42,IF(Z1745="energia elektryczna",AH1745*0))</f>
        <v>0</v>
      </c>
      <c r="AS1745" s="20" t="b">
        <f>IF(Z1745="gaz",AH1745*'lista, wskaźniki'!$F$43,IF(Z1745="energia elektryczna",AH1745*0))</f>
        <v>0</v>
      </c>
      <c r="AT1745" s="20" t="b">
        <f>IF(Z1745="gaz",AH1745*'lista, wskaźniki'!$F$44,IF(Z1745="energia elektryczna",AH1745*0))</f>
        <v>0</v>
      </c>
      <c r="AU1745" s="20">
        <f>AI1745*1/3.6*'lista, wskaźniki'!$F$21</f>
        <v>0</v>
      </c>
      <c r="AV1745" s="20">
        <f>AI1745*'lista, wskaźniki'!$F$42</f>
        <v>0</v>
      </c>
      <c r="AW1745" s="20">
        <f>AI1745*'lista, wskaźniki'!$F$43</f>
        <v>0</v>
      </c>
      <c r="AX1745" s="20">
        <f>AI1745*'lista, wskaźniki'!$F$44</f>
        <v>0</v>
      </c>
      <c r="AY1745" s="20">
        <f>AK1745*'lista, wskaźniki'!$F$26</f>
        <v>0</v>
      </c>
      <c r="AZ1745" s="20">
        <f t="shared" si="787"/>
        <v>0</v>
      </c>
      <c r="BA1745" s="20">
        <f t="shared" si="788"/>
        <v>0</v>
      </c>
      <c r="BB1745" s="20">
        <f t="shared" si="789"/>
        <v>0</v>
      </c>
      <c r="BC1745" s="20">
        <f t="shared" si="790"/>
        <v>0</v>
      </c>
      <c r="BD1745" s="1039"/>
      <c r="BE1745" s="1039"/>
      <c r="BF1745" s="1039"/>
      <c r="BG1745" s="1039"/>
      <c r="BH1745" s="109"/>
      <c r="BI1745" s="1039"/>
      <c r="BJ1745" s="109"/>
      <c r="BK1745" s="1039"/>
      <c r="BL1745" s="109"/>
      <c r="BM1745" s="109"/>
      <c r="BN1745" s="109"/>
      <c r="BO1745" s="109"/>
      <c r="BP1745" s="109"/>
      <c r="BQ1745" s="109"/>
      <c r="BR1745" s="109"/>
      <c r="BS1745" s="1029"/>
      <c r="BT1745" s="1029"/>
      <c r="BU1745" s="1029"/>
      <c r="BV1745" s="1029"/>
      <c r="BW1745" s="1029"/>
      <c r="BX1745" s="1029"/>
      <c r="BY1745" s="1087"/>
      <c r="CA1745" s="365" t="b">
        <f t="shared" si="791"/>
        <v>0</v>
      </c>
      <c r="CB1745" s="365" t="b">
        <f t="shared" si="792"/>
        <v>0</v>
      </c>
      <c r="CC1745" s="365">
        <f t="shared" si="793"/>
        <v>0</v>
      </c>
      <c r="CD1745" s="365" t="b">
        <f t="shared" si="794"/>
        <v>0</v>
      </c>
      <c r="CE1745" s="365" t="b">
        <f t="shared" si="795"/>
        <v>0</v>
      </c>
      <c r="CF1745" s="365" t="b">
        <f t="shared" si="796"/>
        <v>0</v>
      </c>
      <c r="CG1745" s="365" t="b">
        <f t="shared" si="797"/>
        <v>0</v>
      </c>
      <c r="CH1745" s="365" t="b">
        <f t="shared" si="798"/>
        <v>0</v>
      </c>
      <c r="CI1745" s="72" t="b">
        <f t="shared" si="799"/>
        <v>0</v>
      </c>
      <c r="CJ1745" s="72" t="b">
        <f t="shared" si="800"/>
        <v>0</v>
      </c>
      <c r="CK1745" s="72">
        <f t="shared" si="801"/>
        <v>0</v>
      </c>
      <c r="CL1745" s="72">
        <f t="shared" si="802"/>
        <v>0</v>
      </c>
      <c r="CM1745" s="72" t="b">
        <f t="shared" si="803"/>
        <v>0</v>
      </c>
      <c r="CN1745" s="72" t="b">
        <f t="shared" si="804"/>
        <v>0</v>
      </c>
      <c r="CP1745" s="13">
        <f t="shared" si="805"/>
        <v>0</v>
      </c>
      <c r="CQ1745" s="13" t="b">
        <f t="shared" si="806"/>
        <v>0</v>
      </c>
      <c r="CR1745" s="13" t="b">
        <f t="shared" si="807"/>
        <v>0</v>
      </c>
      <c r="CS1745" s="13" t="b">
        <f t="shared" si="813"/>
        <v>0</v>
      </c>
      <c r="CT1745" s="13" t="b">
        <f t="shared" si="812"/>
        <v>0</v>
      </c>
      <c r="CU1745" s="13" t="b">
        <f t="shared" si="785"/>
        <v>0</v>
      </c>
      <c r="CV1745" s="13" t="b">
        <f t="shared" si="808"/>
        <v>0</v>
      </c>
      <c r="CW1745" s="13" t="b">
        <f t="shared" si="809"/>
        <v>0</v>
      </c>
      <c r="CX1745" s="13" t="b">
        <f t="shared" si="810"/>
        <v>0</v>
      </c>
      <c r="CY1745" s="13" t="b">
        <f t="shared" si="811"/>
        <v>0</v>
      </c>
    </row>
    <row r="1746" spans="1:103" ht="15" thickBot="1">
      <c r="A1746" s="932"/>
      <c r="B1746" s="1039"/>
      <c r="C1746" s="1039"/>
      <c r="D1746" s="1039"/>
      <c r="E1746" s="1039"/>
      <c r="F1746" s="1039"/>
      <c r="G1746" s="1039"/>
      <c r="H1746" s="1039"/>
      <c r="I1746" s="1039"/>
      <c r="J1746" s="1039"/>
      <c r="K1746" s="1039"/>
      <c r="L1746" s="1039"/>
      <c r="M1746" s="1039"/>
      <c r="N1746" s="1039"/>
      <c r="O1746" s="1039"/>
      <c r="P1746" s="1039"/>
      <c r="Q1746" s="941"/>
      <c r="R1746" s="1039"/>
      <c r="S1746" s="1039"/>
      <c r="T1746" s="1039"/>
      <c r="U1746" s="1039"/>
      <c r="V1746" s="1039"/>
      <c r="W1746" s="109"/>
      <c r="X1746" s="109"/>
      <c r="Y1746" s="109"/>
      <c r="Z1746" s="109"/>
      <c r="AA1746" s="109" t="s">
        <v>38</v>
      </c>
      <c r="AB1746" s="110"/>
      <c r="AC1746" s="110"/>
      <c r="AD1746" s="109"/>
      <c r="AE1746" s="1039"/>
      <c r="AF1746" s="334">
        <f t="shared" si="786"/>
        <v>0</v>
      </c>
      <c r="AG1746" s="272">
        <f>IF(R1746="kompletna",Q1746*J1746*0.0036*'lista, wskaźniki'!$F$13, IF(R1746="częściowa",Q1746*J1746*0.0036*'lista, wskaźniki'!$F$14, IF(R1746="brak",Q1746*J1746*0.0036*'lista, wskaźniki'!$F$15,)))</f>
        <v>0</v>
      </c>
      <c r="AH1746" s="334">
        <f>IF(Y1746="inne",K1746*'lista, wskaźniki'!$E$35,IF(Y1746="to samo źródło",0,IF(Y1746=0,0)))</f>
        <v>0</v>
      </c>
      <c r="AI1746" s="334">
        <f>IF(AA1746="gaz z sieci",AC1746*'lista, wskaźniki'!$D$21)</f>
        <v>0</v>
      </c>
      <c r="AJ1746" s="272">
        <f>IF(AA1746="węgiel",AB1746*'lista, wskaźniki'!$D$20, IF('Sektor mieszkaniowy'!AA1746="drewno",'Sektor mieszkaniowy'!AB1746*'lista, wskaźniki'!$D$22,IF('Sektor mieszkaniowy'!AA1746="pellet",AB1746*'lista, wskaźniki'!$D$23,IF('Sektor mieszkaniowy'!AA1746="gaz z sieci",AB1746*'lista, wskaźniki'!$D$21,IF('Sektor mieszkaniowy'!AA1746="olej opałowy",'Sektor mieszkaniowy'!AB1746*'lista, wskaźniki'!$D$24)))))</f>
        <v>0</v>
      </c>
      <c r="AK1746" s="1042"/>
      <c r="AL1746" s="1039"/>
      <c r="AM1746" s="20">
        <f>IF(AA1746="węgiel",AF1746*1/3.6*'lista, wskaźniki'!$F$20,IF(AA1746="drewno",AF1746*1/3.6*'lista, wskaźniki'!$F$22,IF(AA1746="pellet",AF1746*1/3.6*'lista, wskaźniki'!$F$23,IF(AA1746="gaz z sieci",AF1746*1/3.6*'lista, wskaźniki'!$F$21,IF(AA1746="olej opałowy",AF1746*1/3.6*'lista, wskaźniki'!$F$24,0)))))</f>
        <v>0</v>
      </c>
      <c r="AN1746" s="20">
        <f>IF(AA1746="węgiel",AF1746*'lista, wskaźniki'!$E$42,IF(AA1746="drewno",AF1746*'lista, wskaźniki'!$G$42,IF(AA1746="pellet",AF1746*'lista, wskaźniki'!$H$42,IF(AA1746="gaz z sieci",AF1746*'lista, wskaźniki'!$F$42,IF(AA1746="olej opałowy",AF1746*'lista, wskaźniki'!$I$42,0)))))</f>
        <v>0</v>
      </c>
      <c r="AO1746" s="20">
        <f>IF(AA1746="węgiel",AF1746*'lista, wskaźniki'!$E$43,IF(AA1746="drewno",AF1746*'lista, wskaźniki'!$G$43,IF(AA1746="pellet",AF1746*'lista, wskaźniki'!$H$43,IF(AA1746="gaz z sieci",AF1746*'lista, wskaźniki'!$F$43,IF(AA1746="olej opałowy",AF1746*'lista, wskaźniki'!$I$43,0)))))</f>
        <v>0</v>
      </c>
      <c r="AP1746" s="20">
        <f>IF(AA1746="węgiel",AF1746*'lista, wskaźniki'!$E$44,IF(AA1746="drewno",AF1746*'lista, wskaźniki'!$G$44,IF(AA1746="pellet",AF1746*'lista, wskaźniki'!$H$44,IF(AA1746="gaz z sieci",AF1746*'lista, wskaźniki'!$F$44,IF(AA1746="olej opałowy",AF1746*'lista, wskaźniki'!$I$44,0)))))</f>
        <v>0</v>
      </c>
      <c r="AQ1746" s="20" t="b">
        <f>IF(Z1746="gaz",AH1746*1/3.6*'lista, wskaźniki'!$F$21,IF(Z1746="energia elektryczna",AH1746*1/3.6*'lista, wskaźniki'!$F$26))</f>
        <v>0</v>
      </c>
      <c r="AR1746" s="20" t="b">
        <f>IF(Z1746="gaz",AH1746*'lista, wskaźniki'!$F$42,IF(Z1746="energia elektryczna",AH1746*0))</f>
        <v>0</v>
      </c>
      <c r="AS1746" s="20" t="b">
        <f>IF(Z1746="gaz",AH1746*'lista, wskaźniki'!$F$43,IF(Z1746="energia elektryczna",AH1746*0))</f>
        <v>0</v>
      </c>
      <c r="AT1746" s="20" t="b">
        <f>IF(Z1746="gaz",AH1746*'lista, wskaźniki'!$F$44,IF(Z1746="energia elektryczna",AH1746*0))</f>
        <v>0</v>
      </c>
      <c r="AU1746" s="20">
        <f>AI1746*1/3.6*'lista, wskaźniki'!$F$21</f>
        <v>0</v>
      </c>
      <c r="AV1746" s="20">
        <f>AI1746*'lista, wskaźniki'!$F$42</f>
        <v>0</v>
      </c>
      <c r="AW1746" s="20">
        <f>AI1746*'lista, wskaźniki'!$F$43</f>
        <v>0</v>
      </c>
      <c r="AX1746" s="20">
        <f>AI1746*'lista, wskaźniki'!$F$44</f>
        <v>0</v>
      </c>
      <c r="AY1746" s="20">
        <f>AK1746*'lista, wskaźniki'!$F$26</f>
        <v>0</v>
      </c>
      <c r="AZ1746" s="20">
        <f t="shared" si="787"/>
        <v>0</v>
      </c>
      <c r="BA1746" s="20">
        <f t="shared" si="788"/>
        <v>0</v>
      </c>
      <c r="BB1746" s="20">
        <f t="shared" si="789"/>
        <v>0</v>
      </c>
      <c r="BC1746" s="20">
        <f t="shared" si="790"/>
        <v>0</v>
      </c>
      <c r="BD1746" s="1039"/>
      <c r="BE1746" s="1039"/>
      <c r="BF1746" s="1039"/>
      <c r="BG1746" s="1039"/>
      <c r="BH1746" s="109"/>
      <c r="BI1746" s="1039"/>
      <c r="BJ1746" s="109"/>
      <c r="BK1746" s="1039"/>
      <c r="BL1746" s="109"/>
      <c r="BM1746" s="109"/>
      <c r="BN1746" s="109"/>
      <c r="BO1746" s="109"/>
      <c r="BP1746" s="109"/>
      <c r="BQ1746" s="109"/>
      <c r="BR1746" s="109"/>
      <c r="BS1746" s="1029"/>
      <c r="BT1746" s="1029"/>
      <c r="BU1746" s="1029"/>
      <c r="BV1746" s="1029"/>
      <c r="BW1746" s="1029"/>
      <c r="BX1746" s="1029"/>
      <c r="BY1746" s="1087"/>
      <c r="CA1746" s="365" t="b">
        <f t="shared" si="791"/>
        <v>0</v>
      </c>
      <c r="CB1746" s="365" t="b">
        <f t="shared" si="792"/>
        <v>0</v>
      </c>
      <c r="CC1746" s="365" t="b">
        <f t="shared" si="793"/>
        <v>0</v>
      </c>
      <c r="CD1746" s="365">
        <f t="shared" si="794"/>
        <v>0</v>
      </c>
      <c r="CE1746" s="365" t="b">
        <f t="shared" si="795"/>
        <v>0</v>
      </c>
      <c r="CF1746" s="365" t="b">
        <f t="shared" si="796"/>
        <v>0</v>
      </c>
      <c r="CG1746" s="365" t="b">
        <f t="shared" si="797"/>
        <v>0</v>
      </c>
      <c r="CH1746" s="365">
        <f t="shared" si="798"/>
        <v>0</v>
      </c>
      <c r="CI1746" s="72" t="b">
        <f t="shared" si="799"/>
        <v>0</v>
      </c>
      <c r="CJ1746" s="72" t="b">
        <f t="shared" si="800"/>
        <v>0</v>
      </c>
      <c r="CK1746" s="72" t="b">
        <f t="shared" si="801"/>
        <v>0</v>
      </c>
      <c r="CL1746" s="72">
        <f t="shared" si="802"/>
        <v>0</v>
      </c>
      <c r="CM1746" s="72" t="b">
        <f t="shared" si="803"/>
        <v>0</v>
      </c>
      <c r="CN1746" s="72" t="b">
        <f t="shared" si="804"/>
        <v>0</v>
      </c>
      <c r="CP1746" s="13">
        <f t="shared" si="805"/>
        <v>0</v>
      </c>
      <c r="CQ1746" s="13" t="b">
        <f t="shared" si="806"/>
        <v>0</v>
      </c>
      <c r="CR1746" s="13" t="b">
        <f t="shared" si="807"/>
        <v>0</v>
      </c>
      <c r="CS1746" s="13" t="b">
        <f t="shared" si="813"/>
        <v>0</v>
      </c>
      <c r="CT1746" s="13" t="b">
        <f t="shared" si="812"/>
        <v>0</v>
      </c>
      <c r="CU1746" s="13" t="b">
        <f t="shared" si="785"/>
        <v>0</v>
      </c>
      <c r="CV1746" s="13" t="b">
        <f t="shared" si="808"/>
        <v>0</v>
      </c>
      <c r="CW1746" s="13" t="b">
        <f t="shared" si="809"/>
        <v>0</v>
      </c>
      <c r="CX1746" s="13" t="b">
        <f t="shared" si="810"/>
        <v>0</v>
      </c>
      <c r="CY1746" s="13" t="b">
        <f t="shared" si="811"/>
        <v>0</v>
      </c>
    </row>
    <row r="1747" spans="1:103" ht="15" thickBot="1">
      <c r="A1747" s="933"/>
      <c r="B1747" s="1040"/>
      <c r="C1747" s="1040"/>
      <c r="D1747" s="1040"/>
      <c r="E1747" s="1040"/>
      <c r="F1747" s="1040"/>
      <c r="G1747" s="1040"/>
      <c r="H1747" s="1040"/>
      <c r="I1747" s="1040"/>
      <c r="J1747" s="1040"/>
      <c r="K1747" s="1040"/>
      <c r="L1747" s="1040"/>
      <c r="M1747" s="1040"/>
      <c r="N1747" s="1040"/>
      <c r="O1747" s="1040"/>
      <c r="P1747" s="1040"/>
      <c r="Q1747" s="942"/>
      <c r="R1747" s="1040"/>
      <c r="S1747" s="1040"/>
      <c r="T1747" s="1040"/>
      <c r="U1747" s="1040"/>
      <c r="V1747" s="1040"/>
      <c r="W1747" s="111"/>
      <c r="X1747" s="111"/>
      <c r="Y1747" s="111"/>
      <c r="Z1747" s="111"/>
      <c r="AA1747" s="111" t="s">
        <v>37</v>
      </c>
      <c r="AB1747" s="112"/>
      <c r="AC1747" s="112"/>
      <c r="AD1747" s="111"/>
      <c r="AE1747" s="1040"/>
      <c r="AF1747" s="334">
        <f t="shared" si="786"/>
        <v>0</v>
      </c>
      <c r="AG1747" s="272">
        <f>IF(R1747="kompletna",Q1747*J1747*0.0036*'lista, wskaźniki'!$F$13, IF(R1747="częściowa",Q1747*J1747*0.0036*'lista, wskaźniki'!$F$14, IF(R1747="brak",Q1747*J1747*0.0036*'lista, wskaźniki'!$F$15,)))</f>
        <v>0</v>
      </c>
      <c r="AH1747" s="334">
        <f>IF(Y1747="inne",K1747*'lista, wskaźniki'!$E$35,IF(Y1747="to samo źródło",0,IF(Y1747=0,0)))</f>
        <v>0</v>
      </c>
      <c r="AI1747" s="334" t="b">
        <f>IF(AA1747="gaz z sieci",AC1747*'lista, wskaźniki'!$D$21)</f>
        <v>0</v>
      </c>
      <c r="AJ1747" s="272">
        <f>IF(AA1747="węgiel",AB1747*'lista, wskaźniki'!$D$20, IF('Sektor mieszkaniowy'!AA1747="drewno",'Sektor mieszkaniowy'!AB1747*'lista, wskaźniki'!$D$22,IF('Sektor mieszkaniowy'!AA1747="pellet",AB1747*'lista, wskaźniki'!$D$23,IF('Sektor mieszkaniowy'!AA1747="gaz z sieci",AB1747*'lista, wskaźniki'!$D$21,IF('Sektor mieszkaniowy'!AA1747="olej opałowy",'Sektor mieszkaniowy'!AB1747*'lista, wskaźniki'!$D$24)))))</f>
        <v>0</v>
      </c>
      <c r="AK1747" s="1043"/>
      <c r="AL1747" s="1040"/>
      <c r="AM1747" s="20">
        <f>IF(AA1747="węgiel",AF1747*1/3.6*'lista, wskaźniki'!$F$20,IF(AA1747="drewno",AF1747*1/3.6*'lista, wskaźniki'!$F$22,IF(AA1747="pellet",AF1747*1/3.6*'lista, wskaźniki'!$F$23,IF(AA1747="gaz z sieci",AF1747*1/3.6*'lista, wskaźniki'!$F$21,IF(AA1747="olej opałowy",AF1747*1/3.6*'lista, wskaźniki'!$F$24,0)))))</f>
        <v>0</v>
      </c>
      <c r="AN1747" s="20">
        <f>IF(AA1747="węgiel",AF1747*'lista, wskaźniki'!$E$42,IF(AA1747="drewno",AF1747*'lista, wskaźniki'!$G$42,IF(AA1747="pellet",AF1747*'lista, wskaźniki'!$H$42,IF(AA1747="gaz z sieci",AF1747*'lista, wskaźniki'!$F$42,IF(AA1747="olej opałowy",AF1747*'lista, wskaźniki'!$I$42,0)))))</f>
        <v>0</v>
      </c>
      <c r="AO1747" s="20">
        <f>IF(AA1747="węgiel",AF1747*'lista, wskaźniki'!$E$43,IF(AA1747="drewno",AF1747*'lista, wskaźniki'!$G$43,IF(AA1747="pellet",AF1747*'lista, wskaźniki'!$H$43,IF(AA1747="gaz z sieci",AF1747*'lista, wskaźniki'!$F$43,IF(AA1747="olej opałowy",AF1747*'lista, wskaźniki'!$I$43,0)))))</f>
        <v>0</v>
      </c>
      <c r="AP1747" s="20">
        <f>IF(AA1747="węgiel",AF1747*'lista, wskaźniki'!$E$44,IF(AA1747="drewno",AF1747*'lista, wskaźniki'!$G$44,IF(AA1747="pellet",AF1747*'lista, wskaźniki'!$H$44,IF(AA1747="gaz z sieci",AF1747*'lista, wskaźniki'!$F$44,IF(AA1747="olej opałowy",AF1747*'lista, wskaźniki'!$I$44,0)))))</f>
        <v>0</v>
      </c>
      <c r="AQ1747" s="20" t="b">
        <f>IF(Z1747="gaz",AH1747*1/3.6*'lista, wskaźniki'!$F$21,IF(Z1747="energia elektryczna",AH1747*1/3.6*'lista, wskaźniki'!$F$26))</f>
        <v>0</v>
      </c>
      <c r="AR1747" s="20" t="b">
        <f>IF(Z1747="gaz",AH1747*'lista, wskaźniki'!$F$42,IF(Z1747="energia elektryczna",AH1747*0))</f>
        <v>0</v>
      </c>
      <c r="AS1747" s="20" t="b">
        <f>IF(Z1747="gaz",AH1747*'lista, wskaźniki'!$F$43,IF(Z1747="energia elektryczna",AH1747*0))</f>
        <v>0</v>
      </c>
      <c r="AT1747" s="20" t="b">
        <f>IF(Z1747="gaz",AH1747*'lista, wskaźniki'!$F$44,IF(Z1747="energia elektryczna",AH1747*0))</f>
        <v>0</v>
      </c>
      <c r="AU1747" s="20">
        <f>AI1747*1/3.6*'lista, wskaźniki'!$F$21</f>
        <v>0</v>
      </c>
      <c r="AV1747" s="20">
        <f>AI1747*'lista, wskaźniki'!$F$42</f>
        <v>0</v>
      </c>
      <c r="AW1747" s="20">
        <f>AI1747*'lista, wskaźniki'!$F$43</f>
        <v>0</v>
      </c>
      <c r="AX1747" s="20">
        <f>AI1747*'lista, wskaźniki'!$F$44</f>
        <v>0</v>
      </c>
      <c r="AY1747" s="20">
        <f>AK1747*'lista, wskaźniki'!$F$26</f>
        <v>0</v>
      </c>
      <c r="AZ1747" s="20">
        <f t="shared" si="787"/>
        <v>0</v>
      </c>
      <c r="BA1747" s="20">
        <f t="shared" si="788"/>
        <v>0</v>
      </c>
      <c r="BB1747" s="20">
        <f t="shared" si="789"/>
        <v>0</v>
      </c>
      <c r="BC1747" s="20">
        <f t="shared" si="790"/>
        <v>0</v>
      </c>
      <c r="BD1747" s="1040"/>
      <c r="BE1747" s="1040"/>
      <c r="BF1747" s="1040"/>
      <c r="BG1747" s="1040"/>
      <c r="BH1747" s="111"/>
      <c r="BI1747" s="1040"/>
      <c r="BJ1747" s="111"/>
      <c r="BK1747" s="1040"/>
      <c r="BL1747" s="111"/>
      <c r="BM1747" s="111"/>
      <c r="BN1747" s="111"/>
      <c r="BO1747" s="111"/>
      <c r="BP1747" s="111"/>
      <c r="BQ1747" s="111"/>
      <c r="BR1747" s="111"/>
      <c r="BS1747" s="1030"/>
      <c r="BT1747" s="1030"/>
      <c r="BU1747" s="1030"/>
      <c r="BV1747" s="1030"/>
      <c r="BW1747" s="1030"/>
      <c r="BX1747" s="1030"/>
      <c r="BY1747" s="1088"/>
      <c r="CA1747" s="365" t="b">
        <f t="shared" si="791"/>
        <v>0</v>
      </c>
      <c r="CB1747" s="365" t="b">
        <f t="shared" si="792"/>
        <v>0</v>
      </c>
      <c r="CC1747" s="365" t="b">
        <f t="shared" si="793"/>
        <v>0</v>
      </c>
      <c r="CD1747" s="365" t="b">
        <f t="shared" si="794"/>
        <v>0</v>
      </c>
      <c r="CE1747" s="365">
        <f t="shared" si="795"/>
        <v>0</v>
      </c>
      <c r="CF1747" s="365" t="b">
        <f t="shared" si="796"/>
        <v>0</v>
      </c>
      <c r="CG1747" s="365" t="b">
        <f t="shared" si="797"/>
        <v>0</v>
      </c>
      <c r="CH1747" s="365" t="b">
        <f t="shared" si="798"/>
        <v>0</v>
      </c>
      <c r="CI1747" s="72" t="b">
        <f t="shared" si="799"/>
        <v>0</v>
      </c>
      <c r="CJ1747" s="72" t="b">
        <f t="shared" si="800"/>
        <v>0</v>
      </c>
      <c r="CK1747" s="72" t="b">
        <f t="shared" si="801"/>
        <v>0</v>
      </c>
      <c r="CL1747" s="72">
        <f t="shared" si="802"/>
        <v>0</v>
      </c>
      <c r="CM1747" s="72">
        <f t="shared" si="803"/>
        <v>0</v>
      </c>
      <c r="CN1747" s="72" t="b">
        <f t="shared" si="804"/>
        <v>0</v>
      </c>
      <c r="CP1747" s="13">
        <f t="shared" si="805"/>
        <v>0</v>
      </c>
      <c r="CQ1747" s="13" t="b">
        <f t="shared" si="806"/>
        <v>0</v>
      </c>
      <c r="CR1747" s="13" t="b">
        <f t="shared" si="807"/>
        <v>0</v>
      </c>
      <c r="CS1747" s="13" t="b">
        <f t="shared" si="813"/>
        <v>0</v>
      </c>
      <c r="CT1747" s="13" t="b">
        <f t="shared" si="812"/>
        <v>0</v>
      </c>
      <c r="CU1747" s="13" t="b">
        <f t="shared" si="785"/>
        <v>0</v>
      </c>
      <c r="CV1747" s="13" t="b">
        <f t="shared" si="808"/>
        <v>0</v>
      </c>
      <c r="CW1747" s="13" t="b">
        <f t="shared" si="809"/>
        <v>0</v>
      </c>
      <c r="CX1747" s="13" t="b">
        <f t="shared" si="810"/>
        <v>0</v>
      </c>
      <c r="CY1747" s="13" t="b">
        <f t="shared" si="811"/>
        <v>0</v>
      </c>
    </row>
    <row r="1748" spans="1:103" ht="15" thickBot="1">
      <c r="A1748" s="931">
        <v>350</v>
      </c>
      <c r="B1748" s="1038" t="s">
        <v>223</v>
      </c>
      <c r="C1748" s="1038"/>
      <c r="D1748" s="1038" t="s">
        <v>1</v>
      </c>
      <c r="E1748" s="1038" t="s">
        <v>5</v>
      </c>
      <c r="F1748" s="1038"/>
      <c r="G1748" s="1038"/>
      <c r="H1748" s="1038"/>
      <c r="I1748" s="1038" t="s">
        <v>10</v>
      </c>
      <c r="J1748" s="1038">
        <v>80</v>
      </c>
      <c r="K1748" s="1038">
        <v>5</v>
      </c>
      <c r="L1748" s="1038" t="s">
        <v>16</v>
      </c>
      <c r="M1748" s="1038">
        <v>100</v>
      </c>
      <c r="N1748" s="1038" t="s">
        <v>16</v>
      </c>
      <c r="O1748" s="1038">
        <v>80</v>
      </c>
      <c r="P1748" s="1038" t="s">
        <v>17</v>
      </c>
      <c r="Q1748" s="940">
        <f>IF(I1748="&lt;1966",'lista, wskaźniki'!$G$4,IF(I1748="1967-1985",'lista, wskaźniki'!$G$5,IF(I1748="1986-1992",'lista, wskaźniki'!$G$6,IF(I1748="1993-1996",'lista, wskaźniki'!$G$7,IF(I1748="&gt;1997",'lista, wskaźniki'!$G$8,IF(I1748=0,'lista, wskaźniki'!$G$4))))))</f>
        <v>290</v>
      </c>
      <c r="R1748" s="1038" t="s">
        <v>23</v>
      </c>
      <c r="S1748" s="1038" t="s">
        <v>27</v>
      </c>
      <c r="T1748" s="1038">
        <v>8</v>
      </c>
      <c r="U1748" s="1038">
        <v>2012</v>
      </c>
      <c r="V1748" s="1038"/>
      <c r="W1748" s="20" t="s">
        <v>36</v>
      </c>
      <c r="X1748" s="107" t="s">
        <v>39</v>
      </c>
      <c r="Y1748" s="107" t="s">
        <v>42</v>
      </c>
      <c r="Z1748" s="107"/>
      <c r="AA1748" s="107" t="s">
        <v>35</v>
      </c>
      <c r="AB1748" s="108"/>
      <c r="AC1748" s="108"/>
      <c r="AD1748" s="107"/>
      <c r="AE1748" s="1038">
        <v>12</v>
      </c>
      <c r="AF1748" s="334">
        <f t="shared" si="786"/>
        <v>0</v>
      </c>
      <c r="AG1748" s="272">
        <v>0</v>
      </c>
      <c r="AH1748" s="334">
        <f>IF(Y1748="inne",K1748*'lista, wskaźniki'!$E$35,IF(Y1748="to samo źródło",0,IF(Y1748=0,0)))</f>
        <v>0</v>
      </c>
      <c r="AI1748" s="334" t="b">
        <f>IF(AA1748="gaz z sieci",AC1748*'lista, wskaźniki'!$D$21)</f>
        <v>0</v>
      </c>
      <c r="AJ1748" s="272">
        <f>IF(AA1748="węgiel",AB1748*'lista, wskaźniki'!$D$20, IF('Sektor mieszkaniowy'!AA1748="drewno",'Sektor mieszkaniowy'!AB1748*'lista, wskaźniki'!$D$22,IF('Sektor mieszkaniowy'!AA1748="pellet",AB1748*'lista, wskaźniki'!$D$23,IF('Sektor mieszkaniowy'!AA1748="gaz z sieci",AB1748*'lista, wskaźniki'!$D$21,IF('Sektor mieszkaniowy'!AA1748="olej opałowy",'Sektor mieszkaniowy'!AB1748*'lista, wskaźniki'!$D$24)))))</f>
        <v>0</v>
      </c>
      <c r="AK1748" s="1041">
        <f>AL1748/'lista, wskaźniki'!$A$127</f>
        <v>1.8461538461538463</v>
      </c>
      <c r="AL1748" s="1038">
        <v>1200</v>
      </c>
      <c r="AM1748" s="20">
        <f>IF(AA1748="węgiel",AF1748*1/3.6*'lista, wskaźniki'!$F$20,IF(AA1748="drewno",AF1748*1/3.6*'lista, wskaźniki'!$F$22,IF(AA1748="pellet",AF1748*1/3.6*'lista, wskaźniki'!$F$23,IF(AA1748="gaz z sieci",AF1748*1/3.6*'lista, wskaźniki'!$F$21,IF(AA1748="olej opałowy",AF1748*1/3.6*'lista, wskaźniki'!$F$24,0)))))</f>
        <v>0</v>
      </c>
      <c r="AN1748" s="20">
        <f>IF(AA1748="węgiel",AF1748*'lista, wskaźniki'!$E$42,IF(AA1748="drewno",AF1748*'lista, wskaźniki'!$G$42,IF(AA1748="pellet",AF1748*'lista, wskaźniki'!$H$42,IF(AA1748="gaz z sieci",AF1748*'lista, wskaźniki'!$F$42,IF(AA1748="olej opałowy",AF1748*'lista, wskaźniki'!$I$42,0)))))</f>
        <v>0</v>
      </c>
      <c r="AO1748" s="20">
        <f>IF(AA1748="węgiel",AF1748*'lista, wskaźniki'!$E$43,IF(AA1748="drewno",AF1748*'lista, wskaźniki'!$G$43,IF(AA1748="pellet",AF1748*'lista, wskaźniki'!$H$43,IF(AA1748="gaz z sieci",AF1748*'lista, wskaźniki'!$F$43,IF(AA1748="olej opałowy",AF1748*'lista, wskaźniki'!$I$43,0)))))</f>
        <v>0</v>
      </c>
      <c r="AP1748" s="20">
        <f>IF(AA1748="węgiel",AF1748*'lista, wskaźniki'!$E$44,IF(AA1748="drewno",AF1748*'lista, wskaźniki'!$G$44,IF(AA1748="pellet",AF1748*'lista, wskaźniki'!$H$44,IF(AA1748="gaz z sieci",AF1748*'lista, wskaźniki'!$F$44,IF(AA1748="olej opałowy",AF1748*'lista, wskaźniki'!$I$44,0)))))</f>
        <v>0</v>
      </c>
      <c r="AQ1748" s="20" t="b">
        <f>IF(Z1748="gaz",AH1748*1/3.6*'lista, wskaźniki'!$F$21,IF(Z1748="energia elektryczna",AH1748*1/3.6*'lista, wskaźniki'!$F$26))</f>
        <v>0</v>
      </c>
      <c r="AR1748" s="20" t="b">
        <f>IF(Z1748="gaz",AH1748*'lista, wskaźniki'!$F$42,IF(Z1748="energia elektryczna",AH1748*0))</f>
        <v>0</v>
      </c>
      <c r="AS1748" s="20" t="b">
        <f>IF(Z1748="gaz",AH1748*'lista, wskaźniki'!$F$43,IF(Z1748="energia elektryczna",AH1748*0))</f>
        <v>0</v>
      </c>
      <c r="AT1748" s="20" t="b">
        <f>IF(Z1748="gaz",AH1748*'lista, wskaźniki'!$F$44,IF(Z1748="energia elektryczna",AH1748*0))</f>
        <v>0</v>
      </c>
      <c r="AU1748" s="20">
        <f>AI1748*1/3.6*'lista, wskaźniki'!$F$21</f>
        <v>0</v>
      </c>
      <c r="AV1748" s="20">
        <f>AI1748*'lista, wskaźniki'!$F$42</f>
        <v>0</v>
      </c>
      <c r="AW1748" s="20">
        <f>AI1748*'lista, wskaźniki'!$F$43</f>
        <v>0</v>
      </c>
      <c r="AX1748" s="20">
        <f>AI1748*'lista, wskaźniki'!$F$44</f>
        <v>0</v>
      </c>
      <c r="AY1748" s="20">
        <f>AK1748*'lista, wskaźniki'!$F$26</f>
        <v>1.6430769230769231</v>
      </c>
      <c r="AZ1748" s="20">
        <f t="shared" si="787"/>
        <v>1.6430769230769231</v>
      </c>
      <c r="BA1748" s="20">
        <f t="shared" si="788"/>
        <v>0</v>
      </c>
      <c r="BB1748" s="20">
        <f t="shared" si="789"/>
        <v>0</v>
      </c>
      <c r="BC1748" s="20">
        <f t="shared" si="790"/>
        <v>0</v>
      </c>
      <c r="BD1748" s="1038" t="s">
        <v>17</v>
      </c>
      <c r="BE1748" s="1038" t="s">
        <v>17</v>
      </c>
      <c r="BF1748" s="1038" t="s">
        <v>17</v>
      </c>
      <c r="BG1748" s="1038" t="s">
        <v>17</v>
      </c>
      <c r="BH1748" s="107"/>
      <c r="BI1748" s="1038" t="s">
        <v>16</v>
      </c>
      <c r="BJ1748" s="107" t="s">
        <v>52</v>
      </c>
      <c r="BK1748" s="1038" t="s">
        <v>17</v>
      </c>
      <c r="BL1748" s="107"/>
      <c r="BM1748" s="107"/>
      <c r="BN1748" s="107"/>
      <c r="BO1748" s="107" t="s">
        <v>57</v>
      </c>
      <c r="BP1748" s="107" t="s">
        <v>52</v>
      </c>
      <c r="BQ1748" s="107" t="s">
        <v>120</v>
      </c>
      <c r="BR1748" s="107">
        <v>2</v>
      </c>
      <c r="BS1748" s="1028">
        <v>40000</v>
      </c>
      <c r="BT1748" s="1028"/>
      <c r="BU1748" s="1028">
        <v>2800</v>
      </c>
      <c r="BV1748" s="1028"/>
      <c r="BW1748" s="1028"/>
      <c r="BX1748" s="1028">
        <v>12600</v>
      </c>
      <c r="BY1748" s="1086"/>
      <c r="CA1748" s="365">
        <f t="shared" si="791"/>
        <v>0</v>
      </c>
      <c r="CB1748" s="365" t="b">
        <f t="shared" si="792"/>
        <v>0</v>
      </c>
      <c r="CC1748" s="365" t="b">
        <f t="shared" si="793"/>
        <v>0</v>
      </c>
      <c r="CD1748" s="365" t="b">
        <f t="shared" si="794"/>
        <v>0</v>
      </c>
      <c r="CE1748" s="365" t="b">
        <f t="shared" si="795"/>
        <v>0</v>
      </c>
      <c r="CF1748" s="365" t="b">
        <f t="shared" si="796"/>
        <v>0</v>
      </c>
      <c r="CG1748" s="365" t="b">
        <f t="shared" si="797"/>
        <v>0</v>
      </c>
      <c r="CH1748" s="365" t="b">
        <f t="shared" si="798"/>
        <v>0</v>
      </c>
      <c r="CI1748" s="72">
        <f t="shared" si="799"/>
        <v>0</v>
      </c>
      <c r="CJ1748" s="72" t="b">
        <f t="shared" si="800"/>
        <v>0</v>
      </c>
      <c r="CK1748" s="72" t="b">
        <f t="shared" si="801"/>
        <v>0</v>
      </c>
      <c r="CL1748" s="72">
        <f t="shared" si="802"/>
        <v>0</v>
      </c>
      <c r="CM1748" s="72" t="b">
        <f t="shared" si="803"/>
        <v>0</v>
      </c>
      <c r="CN1748" s="72" t="b">
        <f t="shared" si="804"/>
        <v>0</v>
      </c>
      <c r="CP1748" s="13">
        <f t="shared" si="805"/>
        <v>80</v>
      </c>
      <c r="CQ1748" s="13">
        <f t="shared" si="806"/>
        <v>40</v>
      </c>
      <c r="CR1748" s="13" t="b">
        <f t="shared" si="807"/>
        <v>0</v>
      </c>
      <c r="CS1748" s="13">
        <f t="shared" si="813"/>
        <v>0</v>
      </c>
      <c r="CT1748" s="13" t="b">
        <f t="shared" si="812"/>
        <v>0</v>
      </c>
      <c r="CU1748" s="13">
        <f t="shared" si="785"/>
        <v>0</v>
      </c>
      <c r="CV1748" s="13" t="b">
        <f t="shared" si="808"/>
        <v>0</v>
      </c>
      <c r="CW1748" s="13">
        <f t="shared" si="809"/>
        <v>0</v>
      </c>
      <c r="CX1748" s="13" t="b">
        <f t="shared" si="810"/>
        <v>0</v>
      </c>
      <c r="CY1748" s="13">
        <f t="shared" si="811"/>
        <v>0</v>
      </c>
    </row>
    <row r="1749" spans="1:103" ht="15" thickBot="1">
      <c r="A1749" s="932"/>
      <c r="B1749" s="1039"/>
      <c r="C1749" s="1039"/>
      <c r="D1749" s="1039"/>
      <c r="E1749" s="1039"/>
      <c r="F1749" s="1039"/>
      <c r="G1749" s="1039"/>
      <c r="H1749" s="1039"/>
      <c r="I1749" s="1039"/>
      <c r="J1749" s="1039"/>
      <c r="K1749" s="1039"/>
      <c r="L1749" s="1039"/>
      <c r="M1749" s="1039"/>
      <c r="N1749" s="1039"/>
      <c r="O1749" s="1039"/>
      <c r="P1749" s="1039"/>
      <c r="Q1749" s="941"/>
      <c r="R1749" s="1039"/>
      <c r="S1749" s="1039"/>
      <c r="T1749" s="1039"/>
      <c r="U1749" s="1039"/>
      <c r="V1749" s="1039"/>
      <c r="W1749" s="109"/>
      <c r="X1749" s="109"/>
      <c r="Y1749" s="109"/>
      <c r="Z1749" s="109"/>
      <c r="AA1749" s="109" t="s">
        <v>36</v>
      </c>
      <c r="AB1749" s="110">
        <v>14</v>
      </c>
      <c r="AC1749" s="110"/>
      <c r="AD1749" s="109">
        <v>2000</v>
      </c>
      <c r="AE1749" s="1039"/>
      <c r="AF1749" s="334">
        <f t="shared" si="786"/>
        <v>142.61000000000001</v>
      </c>
      <c r="AG1749" s="272">
        <v>66.819999999999993</v>
      </c>
      <c r="AH1749" s="334">
        <f>IF(Y1749="inne",K1749*'lista, wskaźniki'!$E$35,IF(Y1749="to samo źródło",0,IF(Y1749=0,0)))</f>
        <v>0</v>
      </c>
      <c r="AI1749" s="334" t="b">
        <f>IF(AA1749="gaz z sieci",AC1749*'lista, wskaźniki'!$D$21)</f>
        <v>0</v>
      </c>
      <c r="AJ1749" s="272">
        <f>IF(AA1749="węgiel",AB1749*'lista, wskaźniki'!$D$20, IF('Sektor mieszkaniowy'!AA1749="drewno",'Sektor mieszkaniowy'!AB1749*'lista, wskaźniki'!$D$22,IF('Sektor mieszkaniowy'!AA1749="pellet",AB1749*'lista, wskaźniki'!$D$23,IF('Sektor mieszkaniowy'!AA1749="gaz z sieci",AB1749*'lista, wskaźniki'!$D$21,IF('Sektor mieszkaniowy'!AA1749="olej opałowy",'Sektor mieszkaniowy'!AB1749*'lista, wskaźniki'!$D$24)))))</f>
        <v>218.4</v>
      </c>
      <c r="AK1749" s="1042"/>
      <c r="AL1749" s="1039"/>
      <c r="AM1749" s="20">
        <f>IF(AA1749="węgiel",AF1749*1/3.6*'lista, wskaźniki'!$F$20,IF(AA1749="drewno",AF1749*1/3.6*'lista, wskaźniki'!$F$22,IF(AA1749="pellet",AF1749*1/3.6*'lista, wskaźniki'!$F$23,IF(AA1749="gaz z sieci",AF1749*1/3.6*'lista, wskaźniki'!$F$21,IF(AA1749="olej opałowy",AF1749*1/3.6*'lista, wskaźniki'!$F$24,0)))))</f>
        <v>0</v>
      </c>
      <c r="AN1749" s="20">
        <f>IF(AA1749="węgiel",AF1749*'lista, wskaźniki'!$E$42,IF(AA1749="drewno",AF1749*'lista, wskaźniki'!$G$42,IF(AA1749="pellet",AF1749*'lista, wskaźniki'!$H$42,IF(AA1749="gaz z sieci",AF1749*'lista, wskaźniki'!$F$42,IF(AA1749="olej opałowy",AF1749*'lista, wskaźniki'!$I$42,0)))))</f>
        <v>0.11551410000000001</v>
      </c>
      <c r="AO1749" s="20">
        <f>IF(AA1749="węgiel",AF1749*'lista, wskaźniki'!$E$43,IF(AA1749="drewno",AF1749*'lista, wskaźniki'!$G$43,IF(AA1749="pellet",AF1749*'lista, wskaźniki'!$H$43,IF(AA1749="gaz z sieci",AF1749*'lista, wskaźniki'!$F$43,IF(AA1749="olej opałowy",AF1749*'lista, wskaźniki'!$I$43,0)))))</f>
        <v>0.11551410000000001</v>
      </c>
      <c r="AP1749" s="20">
        <f>IF(AA1749="węgiel",AF1749*'lista, wskaźniki'!$E$44,IF(AA1749="drewno",AF1749*'lista, wskaźniki'!$G$44,IF(AA1749="pellet",AF1749*'lista, wskaźniki'!$H$44,IF(AA1749="gaz z sieci",AF1749*'lista, wskaźniki'!$F$44,IF(AA1749="olej opałowy",AF1749*'lista, wskaźniki'!$I$44,0)))))</f>
        <v>3.5652500000000005E-5</v>
      </c>
      <c r="AQ1749" s="20" t="b">
        <f>IF(Z1749="gaz",AH1749*1/3.6*'lista, wskaźniki'!$F$21,IF(Z1749="energia elektryczna",AH1749*1/3.6*'lista, wskaźniki'!$F$26))</f>
        <v>0</v>
      </c>
      <c r="AR1749" s="20" t="b">
        <f>IF(Z1749="gaz",AH1749*'lista, wskaźniki'!$F$42,IF(Z1749="energia elektryczna",AH1749*0))</f>
        <v>0</v>
      </c>
      <c r="AS1749" s="20" t="b">
        <f>IF(Z1749="gaz",AH1749*'lista, wskaźniki'!$F$43,IF(Z1749="energia elektryczna",AH1749*0))</f>
        <v>0</v>
      </c>
      <c r="AT1749" s="20" t="b">
        <f>IF(Z1749="gaz",AH1749*'lista, wskaźniki'!$F$44,IF(Z1749="energia elektryczna",AH1749*0))</f>
        <v>0</v>
      </c>
      <c r="AU1749" s="20">
        <f>AI1749*1/3.6*'lista, wskaźniki'!$F$21</f>
        <v>0</v>
      </c>
      <c r="AV1749" s="20">
        <f>AI1749*'lista, wskaźniki'!$F$42</f>
        <v>0</v>
      </c>
      <c r="AW1749" s="20">
        <f>AI1749*'lista, wskaźniki'!$F$43</f>
        <v>0</v>
      </c>
      <c r="AX1749" s="20">
        <f>AI1749*'lista, wskaźniki'!$F$44</f>
        <v>0</v>
      </c>
      <c r="AY1749" s="20">
        <f>AK1749*'lista, wskaźniki'!$F$26</f>
        <v>0</v>
      </c>
      <c r="AZ1749" s="20">
        <f t="shared" si="787"/>
        <v>0</v>
      </c>
      <c r="BA1749" s="20">
        <f t="shared" si="788"/>
        <v>0.11551410000000001</v>
      </c>
      <c r="BB1749" s="20">
        <f t="shared" si="789"/>
        <v>0.11551410000000001</v>
      </c>
      <c r="BC1749" s="20">
        <f t="shared" si="790"/>
        <v>3.5652500000000005E-5</v>
      </c>
      <c r="BD1749" s="1039"/>
      <c r="BE1749" s="1039"/>
      <c r="BF1749" s="1039"/>
      <c r="BG1749" s="1039"/>
      <c r="BH1749" s="109"/>
      <c r="BI1749" s="1039"/>
      <c r="BJ1749" s="109"/>
      <c r="BK1749" s="1039"/>
      <c r="BL1749" s="109"/>
      <c r="BM1749" s="109"/>
      <c r="BN1749" s="109"/>
      <c r="BO1749" s="109"/>
      <c r="BP1749" s="109"/>
      <c r="BQ1749" s="109" t="s">
        <v>121</v>
      </c>
      <c r="BR1749" s="109">
        <v>1</v>
      </c>
      <c r="BS1749" s="1029"/>
      <c r="BT1749" s="1029"/>
      <c r="BU1749" s="1029"/>
      <c r="BV1749" s="1029"/>
      <c r="BW1749" s="1029"/>
      <c r="BX1749" s="1029"/>
      <c r="BY1749" s="1087"/>
      <c r="CA1749" s="365" t="b">
        <f t="shared" si="791"/>
        <v>0</v>
      </c>
      <c r="CB1749" s="365">
        <f t="shared" si="792"/>
        <v>142.61000000000001</v>
      </c>
      <c r="CC1749" s="365" t="b">
        <f t="shared" si="793"/>
        <v>0</v>
      </c>
      <c r="CD1749" s="365" t="b">
        <f t="shared" si="794"/>
        <v>0</v>
      </c>
      <c r="CE1749" s="365" t="b">
        <f t="shared" si="795"/>
        <v>0</v>
      </c>
      <c r="CF1749" s="365" t="b">
        <f t="shared" si="796"/>
        <v>0</v>
      </c>
      <c r="CG1749" s="365" t="b">
        <f t="shared" si="797"/>
        <v>0</v>
      </c>
      <c r="CH1749" s="365" t="b">
        <f t="shared" si="798"/>
        <v>0</v>
      </c>
      <c r="CI1749" s="72" t="b">
        <f t="shared" si="799"/>
        <v>0</v>
      </c>
      <c r="CJ1749" s="72">
        <f t="shared" si="800"/>
        <v>142.61000000000001</v>
      </c>
      <c r="CK1749" s="72" t="b">
        <f t="shared" si="801"/>
        <v>0</v>
      </c>
      <c r="CL1749" s="72">
        <f t="shared" si="802"/>
        <v>0</v>
      </c>
      <c r="CM1749" s="72" t="b">
        <f t="shared" si="803"/>
        <v>0</v>
      </c>
      <c r="CN1749" s="72" t="b">
        <f t="shared" si="804"/>
        <v>0</v>
      </c>
      <c r="CP1749" s="13">
        <f t="shared" si="805"/>
        <v>0</v>
      </c>
      <c r="CQ1749" s="13" t="b">
        <f t="shared" si="806"/>
        <v>0</v>
      </c>
      <c r="CR1749" s="13" t="b">
        <f t="shared" si="807"/>
        <v>0</v>
      </c>
      <c r="CS1749" s="13" t="b">
        <f t="shared" si="813"/>
        <v>0</v>
      </c>
      <c r="CT1749" s="13" t="b">
        <f t="shared" si="812"/>
        <v>0</v>
      </c>
      <c r="CU1749" s="13" t="b">
        <f t="shared" si="785"/>
        <v>0</v>
      </c>
      <c r="CV1749" s="13" t="b">
        <f t="shared" si="808"/>
        <v>0</v>
      </c>
      <c r="CW1749" s="13" t="b">
        <f t="shared" si="809"/>
        <v>0</v>
      </c>
      <c r="CX1749" s="13" t="b">
        <f t="shared" si="810"/>
        <v>0</v>
      </c>
      <c r="CY1749" s="13" t="b">
        <f t="shared" si="811"/>
        <v>0</v>
      </c>
    </row>
    <row r="1750" spans="1:103" ht="15" thickBot="1">
      <c r="A1750" s="932"/>
      <c r="B1750" s="1039"/>
      <c r="C1750" s="1039"/>
      <c r="D1750" s="1039"/>
      <c r="E1750" s="1039"/>
      <c r="F1750" s="1039"/>
      <c r="G1750" s="1039"/>
      <c r="H1750" s="1039"/>
      <c r="I1750" s="1039"/>
      <c r="J1750" s="1039"/>
      <c r="K1750" s="1039"/>
      <c r="L1750" s="1039"/>
      <c r="M1750" s="1039"/>
      <c r="N1750" s="1039"/>
      <c r="O1750" s="1039"/>
      <c r="P1750" s="1039"/>
      <c r="Q1750" s="941"/>
      <c r="R1750" s="1039"/>
      <c r="S1750" s="1039"/>
      <c r="T1750" s="1039"/>
      <c r="U1750" s="1039"/>
      <c r="V1750" s="1039"/>
      <c r="W1750" s="109"/>
      <c r="X1750" s="109"/>
      <c r="Y1750" s="109"/>
      <c r="Z1750" s="109"/>
      <c r="AA1750" s="109" t="s">
        <v>50</v>
      </c>
      <c r="AB1750" s="110"/>
      <c r="AC1750" s="110"/>
      <c r="AD1750" s="109"/>
      <c r="AE1750" s="1039"/>
      <c r="AF1750" s="334">
        <f t="shared" si="786"/>
        <v>0</v>
      </c>
      <c r="AG1750" s="272">
        <f>IF(R1750="kompletna",Q1750*J1750*0.0036*'lista, wskaźniki'!$F$13, IF(R1750="częściowa",Q1750*J1750*0.0036*'lista, wskaźniki'!$F$14, IF(R1750="brak",Q1750*J1750*0.0036*'lista, wskaźniki'!$F$15,)))</f>
        <v>0</v>
      </c>
      <c r="AH1750" s="334">
        <f>IF(Y1750="inne",K1750*'lista, wskaźniki'!$E$35,IF(Y1750="to samo źródło",0,IF(Y1750=0,0)))</f>
        <v>0</v>
      </c>
      <c r="AI1750" s="334" t="b">
        <f>IF(AA1750="gaz z sieci",AC1750*'lista, wskaźniki'!$D$21)</f>
        <v>0</v>
      </c>
      <c r="AJ1750" s="272">
        <f>IF(AA1750="węgiel",AB1750*'lista, wskaźniki'!$D$20, IF('Sektor mieszkaniowy'!AA1750="drewno",'Sektor mieszkaniowy'!AB1750*'lista, wskaźniki'!$D$22,IF('Sektor mieszkaniowy'!AA1750="pellet",AB1750*'lista, wskaźniki'!$D$23,IF('Sektor mieszkaniowy'!AA1750="gaz z sieci",AB1750*'lista, wskaźniki'!$D$21,IF('Sektor mieszkaniowy'!AA1750="olej opałowy",'Sektor mieszkaniowy'!AB1750*'lista, wskaźniki'!$D$24)))))</f>
        <v>0</v>
      </c>
      <c r="AK1750" s="1042"/>
      <c r="AL1750" s="1039"/>
      <c r="AM1750" s="20">
        <f>IF(AA1750="węgiel",AF1750*1/3.6*'lista, wskaźniki'!$F$20,IF(AA1750="drewno",AF1750*1/3.6*'lista, wskaźniki'!$F$22,IF(AA1750="pellet",AF1750*1/3.6*'lista, wskaźniki'!$F$23,IF(AA1750="gaz z sieci",AF1750*1/3.6*'lista, wskaźniki'!$F$21,IF(AA1750="olej opałowy",AF1750*1/3.6*'lista, wskaźniki'!$F$24,0)))))</f>
        <v>0</v>
      </c>
      <c r="AN1750" s="20">
        <f>IF(AA1750="węgiel",AF1750*'lista, wskaźniki'!$E$42,IF(AA1750="drewno",AF1750*'lista, wskaźniki'!$G$42,IF(AA1750="pellet",AF1750*'lista, wskaźniki'!$H$42,IF(AA1750="gaz z sieci",AF1750*'lista, wskaźniki'!$F$42,IF(AA1750="olej opałowy",AF1750*'lista, wskaźniki'!$I$42,0)))))</f>
        <v>0</v>
      </c>
      <c r="AO1750" s="20">
        <f>IF(AA1750="węgiel",AF1750*'lista, wskaźniki'!$E$43,IF(AA1750="drewno",AF1750*'lista, wskaźniki'!$G$43,IF(AA1750="pellet",AF1750*'lista, wskaźniki'!$H$43,IF(AA1750="gaz z sieci",AF1750*'lista, wskaźniki'!$F$43,IF(AA1750="olej opałowy",AF1750*'lista, wskaźniki'!$I$43,0)))))</f>
        <v>0</v>
      </c>
      <c r="AP1750" s="20">
        <f>IF(AA1750="węgiel",AF1750*'lista, wskaźniki'!$E$44,IF(AA1750="drewno",AF1750*'lista, wskaźniki'!$G$44,IF(AA1750="pellet",AF1750*'lista, wskaźniki'!$H$44,IF(AA1750="gaz z sieci",AF1750*'lista, wskaźniki'!$F$44,IF(AA1750="olej opałowy",AF1750*'lista, wskaźniki'!$I$44,0)))))</f>
        <v>0</v>
      </c>
      <c r="AQ1750" s="20" t="b">
        <f>IF(Z1750="gaz",AH1750*1/3.6*'lista, wskaźniki'!$F$21,IF(Z1750="energia elektryczna",AH1750*1/3.6*'lista, wskaźniki'!$F$26))</f>
        <v>0</v>
      </c>
      <c r="AR1750" s="20" t="b">
        <f>IF(Z1750="gaz",AH1750*'lista, wskaźniki'!$F$42,IF(Z1750="energia elektryczna",AH1750*0))</f>
        <v>0</v>
      </c>
      <c r="AS1750" s="20" t="b">
        <f>IF(Z1750="gaz",AH1750*'lista, wskaźniki'!$F$43,IF(Z1750="energia elektryczna",AH1750*0))</f>
        <v>0</v>
      </c>
      <c r="AT1750" s="20" t="b">
        <f>IF(Z1750="gaz",AH1750*'lista, wskaźniki'!$F$44,IF(Z1750="energia elektryczna",AH1750*0))</f>
        <v>0</v>
      </c>
      <c r="AU1750" s="20">
        <f>AI1750*1/3.6*'lista, wskaźniki'!$F$21</f>
        <v>0</v>
      </c>
      <c r="AV1750" s="20">
        <f>AI1750*'lista, wskaźniki'!$F$42</f>
        <v>0</v>
      </c>
      <c r="AW1750" s="20">
        <f>AI1750*'lista, wskaźniki'!$F$43</f>
        <v>0</v>
      </c>
      <c r="AX1750" s="20">
        <f>AI1750*'lista, wskaźniki'!$F$44</f>
        <v>0</v>
      </c>
      <c r="AY1750" s="20">
        <f>AK1750*'lista, wskaźniki'!$F$26</f>
        <v>0</v>
      </c>
      <c r="AZ1750" s="20">
        <f t="shared" si="787"/>
        <v>0</v>
      </c>
      <c r="BA1750" s="20">
        <f t="shared" si="788"/>
        <v>0</v>
      </c>
      <c r="BB1750" s="20">
        <f t="shared" si="789"/>
        <v>0</v>
      </c>
      <c r="BC1750" s="20">
        <f t="shared" si="790"/>
        <v>0</v>
      </c>
      <c r="BD1750" s="1039"/>
      <c r="BE1750" s="1039"/>
      <c r="BF1750" s="1039"/>
      <c r="BG1750" s="1039"/>
      <c r="BH1750" s="109"/>
      <c r="BI1750" s="1039"/>
      <c r="BJ1750" s="109"/>
      <c r="BK1750" s="1039"/>
      <c r="BL1750" s="109"/>
      <c r="BM1750" s="109"/>
      <c r="BN1750" s="109"/>
      <c r="BO1750" s="109"/>
      <c r="BP1750" s="109"/>
      <c r="BQ1750" s="109"/>
      <c r="BR1750" s="109"/>
      <c r="BS1750" s="1029"/>
      <c r="BT1750" s="1029"/>
      <c r="BU1750" s="1029"/>
      <c r="BV1750" s="1029"/>
      <c r="BW1750" s="1029"/>
      <c r="BX1750" s="1029"/>
      <c r="BY1750" s="1087"/>
      <c r="CA1750" s="365" t="b">
        <f t="shared" si="791"/>
        <v>0</v>
      </c>
      <c r="CB1750" s="365" t="b">
        <f t="shared" si="792"/>
        <v>0</v>
      </c>
      <c r="CC1750" s="365">
        <f t="shared" si="793"/>
        <v>0</v>
      </c>
      <c r="CD1750" s="365" t="b">
        <f t="shared" si="794"/>
        <v>0</v>
      </c>
      <c r="CE1750" s="365" t="b">
        <f t="shared" si="795"/>
        <v>0</v>
      </c>
      <c r="CF1750" s="365" t="b">
        <f t="shared" si="796"/>
        <v>0</v>
      </c>
      <c r="CG1750" s="365" t="b">
        <f t="shared" si="797"/>
        <v>0</v>
      </c>
      <c r="CH1750" s="365" t="b">
        <f t="shared" si="798"/>
        <v>0</v>
      </c>
      <c r="CI1750" s="72" t="b">
        <f t="shared" si="799"/>
        <v>0</v>
      </c>
      <c r="CJ1750" s="72" t="b">
        <f t="shared" si="800"/>
        <v>0</v>
      </c>
      <c r="CK1750" s="72">
        <f t="shared" si="801"/>
        <v>0</v>
      </c>
      <c r="CL1750" s="72">
        <f t="shared" si="802"/>
        <v>0</v>
      </c>
      <c r="CM1750" s="72" t="b">
        <f t="shared" si="803"/>
        <v>0</v>
      </c>
      <c r="CN1750" s="72" t="b">
        <f t="shared" si="804"/>
        <v>0</v>
      </c>
      <c r="CP1750" s="13">
        <f t="shared" si="805"/>
        <v>0</v>
      </c>
      <c r="CQ1750" s="13" t="b">
        <f t="shared" si="806"/>
        <v>0</v>
      </c>
      <c r="CR1750" s="13" t="b">
        <f t="shared" si="807"/>
        <v>0</v>
      </c>
      <c r="CS1750" s="13" t="b">
        <f t="shared" si="813"/>
        <v>0</v>
      </c>
      <c r="CT1750" s="13" t="b">
        <f t="shared" si="812"/>
        <v>0</v>
      </c>
      <c r="CU1750" s="13" t="b">
        <f t="shared" si="785"/>
        <v>0</v>
      </c>
      <c r="CV1750" s="13" t="b">
        <f t="shared" si="808"/>
        <v>0</v>
      </c>
      <c r="CW1750" s="13" t="b">
        <f t="shared" si="809"/>
        <v>0</v>
      </c>
      <c r="CX1750" s="13" t="b">
        <f t="shared" si="810"/>
        <v>0</v>
      </c>
      <c r="CY1750" s="13" t="b">
        <f t="shared" si="811"/>
        <v>0</v>
      </c>
    </row>
    <row r="1751" spans="1:103" ht="15" thickBot="1">
      <c r="A1751" s="932"/>
      <c r="B1751" s="1039"/>
      <c r="C1751" s="1039"/>
      <c r="D1751" s="1039"/>
      <c r="E1751" s="1039"/>
      <c r="F1751" s="1039"/>
      <c r="G1751" s="1039"/>
      <c r="H1751" s="1039"/>
      <c r="I1751" s="1039"/>
      <c r="J1751" s="1039"/>
      <c r="K1751" s="1039"/>
      <c r="L1751" s="1039"/>
      <c r="M1751" s="1039"/>
      <c r="N1751" s="1039"/>
      <c r="O1751" s="1039"/>
      <c r="P1751" s="1039"/>
      <c r="Q1751" s="941"/>
      <c r="R1751" s="1039"/>
      <c r="S1751" s="1039"/>
      <c r="T1751" s="1039"/>
      <c r="U1751" s="1039"/>
      <c r="V1751" s="1039"/>
      <c r="W1751" s="109"/>
      <c r="X1751" s="109"/>
      <c r="Y1751" s="109"/>
      <c r="Z1751" s="109"/>
      <c r="AA1751" s="109" t="s">
        <v>38</v>
      </c>
      <c r="AB1751" s="110"/>
      <c r="AC1751" s="110"/>
      <c r="AD1751" s="109"/>
      <c r="AE1751" s="1039"/>
      <c r="AF1751" s="334">
        <f t="shared" si="786"/>
        <v>0</v>
      </c>
      <c r="AG1751" s="272">
        <f>IF(R1751="kompletna",Q1751*J1751*0.0036*'lista, wskaźniki'!$F$13, IF(R1751="częściowa",Q1751*J1751*0.0036*'lista, wskaźniki'!$F$14, IF(R1751="brak",Q1751*J1751*0.0036*'lista, wskaźniki'!$F$15,)))</f>
        <v>0</v>
      </c>
      <c r="AH1751" s="334">
        <f>IF(Y1751="inne",K1751*'lista, wskaźniki'!$E$35,IF(Y1751="to samo źródło",0,IF(Y1751=0,0)))</f>
        <v>0</v>
      </c>
      <c r="AI1751" s="334">
        <f>IF(AA1751="gaz z sieci",AC1751*'lista, wskaźniki'!$D$21)</f>
        <v>0</v>
      </c>
      <c r="AJ1751" s="272">
        <f>IF(AA1751="węgiel",AB1751*'lista, wskaźniki'!$D$20, IF('Sektor mieszkaniowy'!AA1751="drewno",'Sektor mieszkaniowy'!AB1751*'lista, wskaźniki'!$D$22,IF('Sektor mieszkaniowy'!AA1751="pellet",AB1751*'lista, wskaźniki'!$D$23,IF('Sektor mieszkaniowy'!AA1751="gaz z sieci",AB1751*'lista, wskaźniki'!$D$21,IF('Sektor mieszkaniowy'!AA1751="olej opałowy",'Sektor mieszkaniowy'!AB1751*'lista, wskaźniki'!$D$24)))))</f>
        <v>0</v>
      </c>
      <c r="AK1751" s="1042"/>
      <c r="AL1751" s="1039"/>
      <c r="AM1751" s="20">
        <f>IF(AA1751="węgiel",AF1751*1/3.6*'lista, wskaźniki'!$F$20,IF(AA1751="drewno",AF1751*1/3.6*'lista, wskaźniki'!$F$22,IF(AA1751="pellet",AF1751*1/3.6*'lista, wskaźniki'!$F$23,IF(AA1751="gaz z sieci",AF1751*1/3.6*'lista, wskaźniki'!$F$21,IF(AA1751="olej opałowy",AF1751*1/3.6*'lista, wskaźniki'!$F$24,0)))))</f>
        <v>0</v>
      </c>
      <c r="AN1751" s="20">
        <f>IF(AA1751="węgiel",AF1751*'lista, wskaźniki'!$E$42,IF(AA1751="drewno",AF1751*'lista, wskaźniki'!$G$42,IF(AA1751="pellet",AF1751*'lista, wskaźniki'!$H$42,IF(AA1751="gaz z sieci",AF1751*'lista, wskaźniki'!$F$42,IF(AA1751="olej opałowy",AF1751*'lista, wskaźniki'!$I$42,0)))))</f>
        <v>0</v>
      </c>
      <c r="AO1751" s="20">
        <f>IF(AA1751="węgiel",AF1751*'lista, wskaźniki'!$E$43,IF(AA1751="drewno",AF1751*'lista, wskaźniki'!$G$43,IF(AA1751="pellet",AF1751*'lista, wskaźniki'!$H$43,IF(AA1751="gaz z sieci",AF1751*'lista, wskaźniki'!$F$43,IF(AA1751="olej opałowy",AF1751*'lista, wskaźniki'!$I$43,0)))))</f>
        <v>0</v>
      </c>
      <c r="AP1751" s="20">
        <f>IF(AA1751="węgiel",AF1751*'lista, wskaźniki'!$E$44,IF(AA1751="drewno",AF1751*'lista, wskaźniki'!$G$44,IF(AA1751="pellet",AF1751*'lista, wskaźniki'!$H$44,IF(AA1751="gaz z sieci",AF1751*'lista, wskaźniki'!$F$44,IF(AA1751="olej opałowy",AF1751*'lista, wskaźniki'!$I$44,0)))))</f>
        <v>0</v>
      </c>
      <c r="AQ1751" s="20" t="b">
        <f>IF(Z1751="gaz",AH1751*1/3.6*'lista, wskaźniki'!$F$21,IF(Z1751="energia elektryczna",AH1751*1/3.6*'lista, wskaźniki'!$F$26))</f>
        <v>0</v>
      </c>
      <c r="AR1751" s="20" t="b">
        <f>IF(Z1751="gaz",AH1751*'lista, wskaźniki'!$F$42,IF(Z1751="energia elektryczna",AH1751*0))</f>
        <v>0</v>
      </c>
      <c r="AS1751" s="20" t="b">
        <f>IF(Z1751="gaz",AH1751*'lista, wskaźniki'!$F$43,IF(Z1751="energia elektryczna",AH1751*0))</f>
        <v>0</v>
      </c>
      <c r="AT1751" s="20" t="b">
        <f>IF(Z1751="gaz",AH1751*'lista, wskaźniki'!$F$44,IF(Z1751="energia elektryczna",AH1751*0))</f>
        <v>0</v>
      </c>
      <c r="AU1751" s="20">
        <f>AI1751*1/3.6*'lista, wskaźniki'!$F$21</f>
        <v>0</v>
      </c>
      <c r="AV1751" s="20">
        <f>AI1751*'lista, wskaźniki'!$F$42</f>
        <v>0</v>
      </c>
      <c r="AW1751" s="20">
        <f>AI1751*'lista, wskaźniki'!$F$43</f>
        <v>0</v>
      </c>
      <c r="AX1751" s="20">
        <f>AI1751*'lista, wskaźniki'!$F$44</f>
        <v>0</v>
      </c>
      <c r="AY1751" s="20">
        <f>AK1751*'lista, wskaźniki'!$F$26</f>
        <v>0</v>
      </c>
      <c r="AZ1751" s="20">
        <f t="shared" si="787"/>
        <v>0</v>
      </c>
      <c r="BA1751" s="20">
        <f t="shared" si="788"/>
        <v>0</v>
      </c>
      <c r="BB1751" s="20">
        <f t="shared" si="789"/>
        <v>0</v>
      </c>
      <c r="BC1751" s="20">
        <f t="shared" si="790"/>
        <v>0</v>
      </c>
      <c r="BD1751" s="1039"/>
      <c r="BE1751" s="1039"/>
      <c r="BF1751" s="1039"/>
      <c r="BG1751" s="1039"/>
      <c r="BH1751" s="109"/>
      <c r="BI1751" s="1039"/>
      <c r="BJ1751" s="109"/>
      <c r="BK1751" s="1039"/>
      <c r="BL1751" s="109"/>
      <c r="BM1751" s="109"/>
      <c r="BN1751" s="109"/>
      <c r="BO1751" s="109"/>
      <c r="BP1751" s="109"/>
      <c r="BQ1751" s="109"/>
      <c r="BR1751" s="109"/>
      <c r="BS1751" s="1029"/>
      <c r="BT1751" s="1029"/>
      <c r="BU1751" s="1029"/>
      <c r="BV1751" s="1029"/>
      <c r="BW1751" s="1029"/>
      <c r="BX1751" s="1029"/>
      <c r="BY1751" s="1087"/>
      <c r="CA1751" s="365" t="b">
        <f t="shared" si="791"/>
        <v>0</v>
      </c>
      <c r="CB1751" s="365" t="b">
        <f t="shared" si="792"/>
        <v>0</v>
      </c>
      <c r="CC1751" s="365" t="b">
        <f t="shared" si="793"/>
        <v>0</v>
      </c>
      <c r="CD1751" s="365">
        <f t="shared" si="794"/>
        <v>0</v>
      </c>
      <c r="CE1751" s="365" t="b">
        <f t="shared" si="795"/>
        <v>0</v>
      </c>
      <c r="CF1751" s="365" t="b">
        <f t="shared" si="796"/>
        <v>0</v>
      </c>
      <c r="CG1751" s="365" t="b">
        <f t="shared" si="797"/>
        <v>0</v>
      </c>
      <c r="CH1751" s="365">
        <f t="shared" si="798"/>
        <v>0</v>
      </c>
      <c r="CI1751" s="72" t="b">
        <f t="shared" si="799"/>
        <v>0</v>
      </c>
      <c r="CJ1751" s="72" t="b">
        <f t="shared" si="800"/>
        <v>0</v>
      </c>
      <c r="CK1751" s="72" t="b">
        <f t="shared" si="801"/>
        <v>0</v>
      </c>
      <c r="CL1751" s="72">
        <f t="shared" si="802"/>
        <v>0</v>
      </c>
      <c r="CM1751" s="72" t="b">
        <f t="shared" si="803"/>
        <v>0</v>
      </c>
      <c r="CN1751" s="72" t="b">
        <f t="shared" si="804"/>
        <v>0</v>
      </c>
      <c r="CP1751" s="13">
        <f t="shared" si="805"/>
        <v>0</v>
      </c>
      <c r="CQ1751" s="13" t="b">
        <f t="shared" si="806"/>
        <v>0</v>
      </c>
      <c r="CR1751" s="13" t="b">
        <f t="shared" si="807"/>
        <v>0</v>
      </c>
      <c r="CS1751" s="13" t="b">
        <f t="shared" si="813"/>
        <v>0</v>
      </c>
      <c r="CT1751" s="13" t="b">
        <f t="shared" si="812"/>
        <v>0</v>
      </c>
      <c r="CU1751" s="13" t="b">
        <f t="shared" si="785"/>
        <v>0</v>
      </c>
      <c r="CV1751" s="13" t="b">
        <f t="shared" si="808"/>
        <v>0</v>
      </c>
      <c r="CW1751" s="13" t="b">
        <f t="shared" si="809"/>
        <v>0</v>
      </c>
      <c r="CX1751" s="13" t="b">
        <f t="shared" si="810"/>
        <v>0</v>
      </c>
      <c r="CY1751" s="13" t="b">
        <f t="shared" si="811"/>
        <v>0</v>
      </c>
    </row>
    <row r="1752" spans="1:103" ht="15" thickBot="1">
      <c r="A1752" s="933"/>
      <c r="B1752" s="1040"/>
      <c r="C1752" s="1040"/>
      <c r="D1752" s="1040"/>
      <c r="E1752" s="1040"/>
      <c r="F1752" s="1040"/>
      <c r="G1752" s="1040"/>
      <c r="H1752" s="1040"/>
      <c r="I1752" s="1040"/>
      <c r="J1752" s="1040"/>
      <c r="K1752" s="1040"/>
      <c r="L1752" s="1040"/>
      <c r="M1752" s="1040"/>
      <c r="N1752" s="1040"/>
      <c r="O1752" s="1040"/>
      <c r="P1752" s="1040"/>
      <c r="Q1752" s="942"/>
      <c r="R1752" s="1040"/>
      <c r="S1752" s="1040"/>
      <c r="T1752" s="1040"/>
      <c r="U1752" s="1040"/>
      <c r="V1752" s="1040"/>
      <c r="W1752" s="111"/>
      <c r="X1752" s="111"/>
      <c r="Y1752" s="111"/>
      <c r="Z1752" s="111"/>
      <c r="AA1752" s="111" t="s">
        <v>37</v>
      </c>
      <c r="AB1752" s="112"/>
      <c r="AC1752" s="112"/>
      <c r="AD1752" s="111"/>
      <c r="AE1752" s="1040"/>
      <c r="AF1752" s="334">
        <f t="shared" si="786"/>
        <v>0</v>
      </c>
      <c r="AG1752" s="272">
        <f>IF(R1752="kompletna",Q1752*J1752*0.0036*'lista, wskaźniki'!$F$13, IF(R1752="częściowa",Q1752*J1752*0.0036*'lista, wskaźniki'!$F$14, IF(R1752="brak",Q1752*J1752*0.0036*'lista, wskaźniki'!$F$15,)))</f>
        <v>0</v>
      </c>
      <c r="AH1752" s="334">
        <f>IF(Y1752="inne",K1752*'lista, wskaźniki'!$E$35,IF(Y1752="to samo źródło",0,IF(Y1752=0,0)))</f>
        <v>0</v>
      </c>
      <c r="AI1752" s="334" t="b">
        <f>IF(AA1752="gaz z sieci",AC1752*'lista, wskaźniki'!$D$21)</f>
        <v>0</v>
      </c>
      <c r="AJ1752" s="272">
        <f>IF(AA1752="węgiel",AB1752*'lista, wskaźniki'!$D$20, IF('Sektor mieszkaniowy'!AA1752="drewno",'Sektor mieszkaniowy'!AB1752*'lista, wskaźniki'!$D$22,IF('Sektor mieszkaniowy'!AA1752="pellet",AB1752*'lista, wskaźniki'!$D$23,IF('Sektor mieszkaniowy'!AA1752="gaz z sieci",AB1752*'lista, wskaźniki'!$D$21,IF('Sektor mieszkaniowy'!AA1752="olej opałowy",'Sektor mieszkaniowy'!AB1752*'lista, wskaźniki'!$D$24)))))</f>
        <v>0</v>
      </c>
      <c r="AK1752" s="1043"/>
      <c r="AL1752" s="1040"/>
      <c r="AM1752" s="20">
        <f>IF(AA1752="węgiel",AF1752*1/3.6*'lista, wskaźniki'!$F$20,IF(AA1752="drewno",AF1752*1/3.6*'lista, wskaźniki'!$F$22,IF(AA1752="pellet",AF1752*1/3.6*'lista, wskaźniki'!$F$23,IF(AA1752="gaz z sieci",AF1752*1/3.6*'lista, wskaźniki'!$F$21,IF(AA1752="olej opałowy",AF1752*1/3.6*'lista, wskaźniki'!$F$24,0)))))</f>
        <v>0</v>
      </c>
      <c r="AN1752" s="20">
        <f>IF(AA1752="węgiel",AF1752*'lista, wskaźniki'!$E$42,IF(AA1752="drewno",AF1752*'lista, wskaźniki'!$G$42,IF(AA1752="pellet",AF1752*'lista, wskaźniki'!$H$42,IF(AA1752="gaz z sieci",AF1752*'lista, wskaźniki'!$F$42,IF(AA1752="olej opałowy",AF1752*'lista, wskaźniki'!$I$42,0)))))</f>
        <v>0</v>
      </c>
      <c r="AO1752" s="20">
        <f>IF(AA1752="węgiel",AF1752*'lista, wskaźniki'!$E$43,IF(AA1752="drewno",AF1752*'lista, wskaźniki'!$G$43,IF(AA1752="pellet",AF1752*'lista, wskaźniki'!$H$43,IF(AA1752="gaz z sieci",AF1752*'lista, wskaźniki'!$F$43,IF(AA1752="olej opałowy",AF1752*'lista, wskaźniki'!$I$43,0)))))</f>
        <v>0</v>
      </c>
      <c r="AP1752" s="20">
        <f>IF(AA1752="węgiel",AF1752*'lista, wskaźniki'!$E$44,IF(AA1752="drewno",AF1752*'lista, wskaźniki'!$G$44,IF(AA1752="pellet",AF1752*'lista, wskaźniki'!$H$44,IF(AA1752="gaz z sieci",AF1752*'lista, wskaźniki'!$F$44,IF(AA1752="olej opałowy",AF1752*'lista, wskaźniki'!$I$44,0)))))</f>
        <v>0</v>
      </c>
      <c r="AQ1752" s="20" t="b">
        <f>IF(Z1752="gaz",AH1752*1/3.6*'lista, wskaźniki'!$F$21,IF(Z1752="energia elektryczna",AH1752*1/3.6*'lista, wskaźniki'!$F$26))</f>
        <v>0</v>
      </c>
      <c r="AR1752" s="20" t="b">
        <f>IF(Z1752="gaz",AH1752*'lista, wskaźniki'!$F$42,IF(Z1752="energia elektryczna",AH1752*0))</f>
        <v>0</v>
      </c>
      <c r="AS1752" s="20" t="b">
        <f>IF(Z1752="gaz",AH1752*'lista, wskaźniki'!$F$43,IF(Z1752="energia elektryczna",AH1752*0))</f>
        <v>0</v>
      </c>
      <c r="AT1752" s="20" t="b">
        <f>IF(Z1752="gaz",AH1752*'lista, wskaźniki'!$F$44,IF(Z1752="energia elektryczna",AH1752*0))</f>
        <v>0</v>
      </c>
      <c r="AU1752" s="20">
        <f>AI1752*1/3.6*'lista, wskaźniki'!$F$21</f>
        <v>0</v>
      </c>
      <c r="AV1752" s="20">
        <f>AI1752*'lista, wskaźniki'!$F$42</f>
        <v>0</v>
      </c>
      <c r="AW1752" s="20">
        <f>AI1752*'lista, wskaźniki'!$F$43</f>
        <v>0</v>
      </c>
      <c r="AX1752" s="20">
        <f>AI1752*'lista, wskaźniki'!$F$44</f>
        <v>0</v>
      </c>
      <c r="AY1752" s="20">
        <f>AK1752*'lista, wskaźniki'!$F$26</f>
        <v>0</v>
      </c>
      <c r="AZ1752" s="20">
        <f t="shared" si="787"/>
        <v>0</v>
      </c>
      <c r="BA1752" s="20">
        <f t="shared" si="788"/>
        <v>0</v>
      </c>
      <c r="BB1752" s="20">
        <f t="shared" si="789"/>
        <v>0</v>
      </c>
      <c r="BC1752" s="20">
        <f t="shared" si="790"/>
        <v>0</v>
      </c>
      <c r="BD1752" s="1040"/>
      <c r="BE1752" s="1040"/>
      <c r="BF1752" s="1040"/>
      <c r="BG1752" s="1040"/>
      <c r="BH1752" s="111"/>
      <c r="BI1752" s="1040"/>
      <c r="BJ1752" s="111"/>
      <c r="BK1752" s="1040"/>
      <c r="BL1752" s="111"/>
      <c r="BM1752" s="111"/>
      <c r="BN1752" s="111"/>
      <c r="BO1752" s="111"/>
      <c r="BP1752" s="111"/>
      <c r="BQ1752" s="111"/>
      <c r="BR1752" s="111"/>
      <c r="BS1752" s="1030"/>
      <c r="BT1752" s="1030"/>
      <c r="BU1752" s="1030"/>
      <c r="BV1752" s="1030"/>
      <c r="BW1752" s="1030"/>
      <c r="BX1752" s="1030"/>
      <c r="BY1752" s="1088"/>
      <c r="CA1752" s="365" t="b">
        <f t="shared" si="791"/>
        <v>0</v>
      </c>
      <c r="CB1752" s="365" t="b">
        <f t="shared" si="792"/>
        <v>0</v>
      </c>
      <c r="CC1752" s="365" t="b">
        <f t="shared" si="793"/>
        <v>0</v>
      </c>
      <c r="CD1752" s="365" t="b">
        <f t="shared" si="794"/>
        <v>0</v>
      </c>
      <c r="CE1752" s="365">
        <f t="shared" si="795"/>
        <v>0</v>
      </c>
      <c r="CF1752" s="365" t="b">
        <f t="shared" si="796"/>
        <v>0</v>
      </c>
      <c r="CG1752" s="365" t="b">
        <f t="shared" si="797"/>
        <v>0</v>
      </c>
      <c r="CH1752" s="365" t="b">
        <f t="shared" si="798"/>
        <v>0</v>
      </c>
      <c r="CI1752" s="72" t="b">
        <f t="shared" si="799"/>
        <v>0</v>
      </c>
      <c r="CJ1752" s="72" t="b">
        <f t="shared" si="800"/>
        <v>0</v>
      </c>
      <c r="CK1752" s="72" t="b">
        <f t="shared" si="801"/>
        <v>0</v>
      </c>
      <c r="CL1752" s="72">
        <f t="shared" si="802"/>
        <v>0</v>
      </c>
      <c r="CM1752" s="72">
        <f t="shared" si="803"/>
        <v>0</v>
      </c>
      <c r="CN1752" s="72" t="b">
        <f t="shared" si="804"/>
        <v>0</v>
      </c>
      <c r="CP1752" s="13">
        <f t="shared" si="805"/>
        <v>0</v>
      </c>
      <c r="CQ1752" s="13" t="b">
        <f t="shared" si="806"/>
        <v>0</v>
      </c>
      <c r="CR1752" s="13" t="b">
        <f t="shared" si="807"/>
        <v>0</v>
      </c>
      <c r="CS1752" s="13" t="b">
        <f t="shared" si="813"/>
        <v>0</v>
      </c>
      <c r="CT1752" s="13" t="b">
        <f t="shared" si="812"/>
        <v>0</v>
      </c>
      <c r="CU1752" s="13" t="b">
        <f t="shared" si="785"/>
        <v>0</v>
      </c>
      <c r="CV1752" s="13" t="b">
        <f t="shared" si="808"/>
        <v>0</v>
      </c>
      <c r="CW1752" s="13" t="b">
        <f t="shared" si="809"/>
        <v>0</v>
      </c>
      <c r="CX1752" s="13" t="b">
        <f t="shared" si="810"/>
        <v>0</v>
      </c>
      <c r="CY1752" s="13" t="b">
        <f t="shared" si="811"/>
        <v>0</v>
      </c>
    </row>
    <row r="1753" spans="1:103" ht="15" thickBot="1">
      <c r="A1753" s="931">
        <v>351</v>
      </c>
      <c r="B1753" s="1038" t="s">
        <v>223</v>
      </c>
      <c r="C1753" s="1038"/>
      <c r="D1753" s="1038" t="s">
        <v>1</v>
      </c>
      <c r="E1753" s="1038" t="s">
        <v>5</v>
      </c>
      <c r="F1753" s="1038"/>
      <c r="G1753" s="1038"/>
      <c r="H1753" s="1038"/>
      <c r="I1753" s="1038" t="s">
        <v>11</v>
      </c>
      <c r="J1753" s="1038">
        <v>80</v>
      </c>
      <c r="K1753" s="1038">
        <v>8</v>
      </c>
      <c r="L1753" s="1038" t="s">
        <v>16</v>
      </c>
      <c r="M1753" s="1038"/>
      <c r="N1753" s="1038" t="s">
        <v>17</v>
      </c>
      <c r="O1753" s="1038"/>
      <c r="P1753" s="1038" t="s">
        <v>17</v>
      </c>
      <c r="Q1753" s="940">
        <f>IF(I1753="&lt;1966",'lista, wskaźniki'!$G$4,IF(I1753="1967-1985",'lista, wskaźniki'!$G$5,IF(I1753="1986-1992",'lista, wskaźniki'!$G$6,IF(I1753="1993-1996",'lista, wskaźniki'!$G$7,IF(I1753="&gt;1997",'lista, wskaźniki'!$G$8,IF(I1753=0,'lista, wskaźniki'!$G$4))))))</f>
        <v>250</v>
      </c>
      <c r="R1753" s="1038" t="s">
        <v>23</v>
      </c>
      <c r="S1753" s="1038" t="s">
        <v>27</v>
      </c>
      <c r="T1753" s="1038">
        <v>11</v>
      </c>
      <c r="U1753" s="1038">
        <v>1980</v>
      </c>
      <c r="V1753" s="1038"/>
      <c r="W1753" s="20" t="s">
        <v>36</v>
      </c>
      <c r="X1753" s="107" t="s">
        <v>39</v>
      </c>
      <c r="Y1753" s="107" t="s">
        <v>42</v>
      </c>
      <c r="Z1753" s="107"/>
      <c r="AA1753" s="107" t="s">
        <v>35</v>
      </c>
      <c r="AB1753" s="108"/>
      <c r="AC1753" s="108"/>
      <c r="AD1753" s="107"/>
      <c r="AE1753" s="1038">
        <v>12</v>
      </c>
      <c r="AF1753" s="334">
        <f t="shared" si="786"/>
        <v>0</v>
      </c>
      <c r="AG1753" s="272">
        <v>0</v>
      </c>
      <c r="AH1753" s="334">
        <f>IF(Y1753="inne",K1753*'lista, wskaźniki'!$E$35,IF(Y1753="to samo źródło",0,IF(Y1753=0,0)))</f>
        <v>0</v>
      </c>
      <c r="AI1753" s="334" t="b">
        <f>IF(AA1753="gaz z sieci",AC1753*'lista, wskaźniki'!$D$21)</f>
        <v>0</v>
      </c>
      <c r="AJ1753" s="272">
        <f>IF(AA1753="węgiel",AB1753*'lista, wskaźniki'!$D$20, IF('Sektor mieszkaniowy'!AA1753="drewno",'Sektor mieszkaniowy'!AB1753*'lista, wskaźniki'!$D$22,IF('Sektor mieszkaniowy'!AA1753="pellet",AB1753*'lista, wskaźniki'!$D$23,IF('Sektor mieszkaniowy'!AA1753="gaz z sieci",AB1753*'lista, wskaźniki'!$D$21,IF('Sektor mieszkaniowy'!AA1753="olej opałowy",'Sektor mieszkaniowy'!AB1753*'lista, wskaźniki'!$D$24)))))</f>
        <v>0</v>
      </c>
      <c r="AK1753" s="1041">
        <f>AL1753/'lista, wskaźniki'!$A$127</f>
        <v>1.8461538461538463</v>
      </c>
      <c r="AL1753" s="1038">
        <v>1200</v>
      </c>
      <c r="AM1753" s="20">
        <f>IF(AA1753="węgiel",AF1753*1/3.6*'lista, wskaźniki'!$F$20,IF(AA1753="drewno",AF1753*1/3.6*'lista, wskaźniki'!$F$22,IF(AA1753="pellet",AF1753*1/3.6*'lista, wskaźniki'!$F$23,IF(AA1753="gaz z sieci",AF1753*1/3.6*'lista, wskaźniki'!$F$21,IF(AA1753="olej opałowy",AF1753*1/3.6*'lista, wskaźniki'!$F$24,0)))))</f>
        <v>0</v>
      </c>
      <c r="AN1753" s="20">
        <f>IF(AA1753="węgiel",AF1753*'lista, wskaźniki'!$E$42,IF(AA1753="drewno",AF1753*'lista, wskaźniki'!$G$42,IF(AA1753="pellet",AF1753*'lista, wskaźniki'!$H$42,IF(AA1753="gaz z sieci",AF1753*'lista, wskaźniki'!$F$42,IF(AA1753="olej opałowy",AF1753*'lista, wskaźniki'!$I$42,0)))))</f>
        <v>0</v>
      </c>
      <c r="AO1753" s="20">
        <f>IF(AA1753="węgiel",AF1753*'lista, wskaźniki'!$E$43,IF(AA1753="drewno",AF1753*'lista, wskaźniki'!$G$43,IF(AA1753="pellet",AF1753*'lista, wskaźniki'!$H$43,IF(AA1753="gaz z sieci",AF1753*'lista, wskaźniki'!$F$43,IF(AA1753="olej opałowy",AF1753*'lista, wskaźniki'!$I$43,0)))))</f>
        <v>0</v>
      </c>
      <c r="AP1753" s="20">
        <f>IF(AA1753="węgiel",AF1753*'lista, wskaźniki'!$E$44,IF(AA1753="drewno",AF1753*'lista, wskaźniki'!$G$44,IF(AA1753="pellet",AF1753*'lista, wskaźniki'!$H$44,IF(AA1753="gaz z sieci",AF1753*'lista, wskaźniki'!$F$44,IF(AA1753="olej opałowy",AF1753*'lista, wskaźniki'!$I$44,0)))))</f>
        <v>0</v>
      </c>
      <c r="AQ1753" s="20" t="b">
        <f>IF(Z1753="gaz",AH1753*1/3.6*'lista, wskaźniki'!$F$21,IF(Z1753="energia elektryczna",AH1753*1/3.6*'lista, wskaźniki'!$F$26))</f>
        <v>0</v>
      </c>
      <c r="AR1753" s="20" t="b">
        <f>IF(Z1753="gaz",AH1753*'lista, wskaźniki'!$F$42,IF(Z1753="energia elektryczna",AH1753*0))</f>
        <v>0</v>
      </c>
      <c r="AS1753" s="20" t="b">
        <f>IF(Z1753="gaz",AH1753*'lista, wskaźniki'!$F$43,IF(Z1753="energia elektryczna",AH1753*0))</f>
        <v>0</v>
      </c>
      <c r="AT1753" s="20" t="b">
        <f>IF(Z1753="gaz",AH1753*'lista, wskaźniki'!$F$44,IF(Z1753="energia elektryczna",AH1753*0))</f>
        <v>0</v>
      </c>
      <c r="AU1753" s="20">
        <f>AI1753*1/3.6*'lista, wskaźniki'!$F$21</f>
        <v>0</v>
      </c>
      <c r="AV1753" s="20">
        <f>AI1753*'lista, wskaźniki'!$F$42</f>
        <v>0</v>
      </c>
      <c r="AW1753" s="20">
        <f>AI1753*'lista, wskaźniki'!$F$43</f>
        <v>0</v>
      </c>
      <c r="AX1753" s="20">
        <f>AI1753*'lista, wskaźniki'!$F$44</f>
        <v>0</v>
      </c>
      <c r="AY1753" s="20">
        <f>AK1753*'lista, wskaźniki'!$F$26</f>
        <v>1.6430769230769231</v>
      </c>
      <c r="AZ1753" s="20">
        <f t="shared" si="787"/>
        <v>1.6430769230769231</v>
      </c>
      <c r="BA1753" s="20">
        <f t="shared" si="788"/>
        <v>0</v>
      </c>
      <c r="BB1753" s="20">
        <f t="shared" si="789"/>
        <v>0</v>
      </c>
      <c r="BC1753" s="20">
        <f t="shared" si="790"/>
        <v>0</v>
      </c>
      <c r="BD1753" s="1038" t="s">
        <v>17</v>
      </c>
      <c r="BE1753" s="1038" t="s">
        <v>17</v>
      </c>
      <c r="BF1753" s="1038" t="s">
        <v>17</v>
      </c>
      <c r="BG1753" s="1038" t="s">
        <v>17</v>
      </c>
      <c r="BH1753" s="107"/>
      <c r="BI1753" s="1038" t="s">
        <v>17</v>
      </c>
      <c r="BJ1753" s="107"/>
      <c r="BK1753" s="1038" t="s">
        <v>17</v>
      </c>
      <c r="BL1753" s="107"/>
      <c r="BM1753" s="107"/>
      <c r="BN1753" s="107"/>
      <c r="BO1753" s="107" t="s">
        <v>17</v>
      </c>
      <c r="BP1753" s="107"/>
      <c r="BQ1753" s="107" t="s">
        <v>120</v>
      </c>
      <c r="BR1753" s="107">
        <v>1</v>
      </c>
      <c r="BS1753" s="1028"/>
      <c r="BT1753" s="1028"/>
      <c r="BU1753" s="1028">
        <v>3000</v>
      </c>
      <c r="BV1753" s="1028"/>
      <c r="BW1753" s="1028"/>
      <c r="BX1753" s="1028">
        <v>13500</v>
      </c>
      <c r="BY1753" s="1086"/>
      <c r="CA1753" s="365">
        <f t="shared" si="791"/>
        <v>0</v>
      </c>
      <c r="CB1753" s="365" t="b">
        <f t="shared" si="792"/>
        <v>0</v>
      </c>
      <c r="CC1753" s="365" t="b">
        <f t="shared" si="793"/>
        <v>0</v>
      </c>
      <c r="CD1753" s="365" t="b">
        <f t="shared" si="794"/>
        <v>0</v>
      </c>
      <c r="CE1753" s="365" t="b">
        <f t="shared" si="795"/>
        <v>0</v>
      </c>
      <c r="CF1753" s="365" t="b">
        <f t="shared" si="796"/>
        <v>0</v>
      </c>
      <c r="CG1753" s="365" t="b">
        <f t="shared" si="797"/>
        <v>0</v>
      </c>
      <c r="CH1753" s="365" t="b">
        <f t="shared" si="798"/>
        <v>0</v>
      </c>
      <c r="CI1753" s="72">
        <f t="shared" si="799"/>
        <v>0</v>
      </c>
      <c r="CJ1753" s="72" t="b">
        <f t="shared" si="800"/>
        <v>0</v>
      </c>
      <c r="CK1753" s="72" t="b">
        <f t="shared" si="801"/>
        <v>0</v>
      </c>
      <c r="CL1753" s="72">
        <f t="shared" si="802"/>
        <v>0</v>
      </c>
      <c r="CM1753" s="72" t="b">
        <f t="shared" si="803"/>
        <v>0</v>
      </c>
      <c r="CN1753" s="72" t="b">
        <f t="shared" si="804"/>
        <v>0</v>
      </c>
      <c r="CP1753" s="13" t="b">
        <f t="shared" si="805"/>
        <v>0</v>
      </c>
      <c r="CQ1753" s="13">
        <f t="shared" si="806"/>
        <v>0</v>
      </c>
      <c r="CR1753" s="13">
        <f t="shared" si="807"/>
        <v>80</v>
      </c>
      <c r="CS1753" s="13">
        <f t="shared" si="813"/>
        <v>40</v>
      </c>
      <c r="CT1753" s="13" t="b">
        <f t="shared" si="812"/>
        <v>0</v>
      </c>
      <c r="CU1753" s="13">
        <f t="shared" si="785"/>
        <v>0</v>
      </c>
      <c r="CV1753" s="13" t="b">
        <f t="shared" si="808"/>
        <v>0</v>
      </c>
      <c r="CW1753" s="13">
        <f t="shared" si="809"/>
        <v>0</v>
      </c>
      <c r="CX1753" s="13" t="b">
        <f t="shared" si="810"/>
        <v>0</v>
      </c>
      <c r="CY1753" s="13">
        <f t="shared" si="811"/>
        <v>0</v>
      </c>
    </row>
    <row r="1754" spans="1:103" ht="15" thickBot="1">
      <c r="A1754" s="932"/>
      <c r="B1754" s="1039"/>
      <c r="C1754" s="1039"/>
      <c r="D1754" s="1039"/>
      <c r="E1754" s="1039"/>
      <c r="F1754" s="1039"/>
      <c r="G1754" s="1039"/>
      <c r="H1754" s="1039"/>
      <c r="I1754" s="1039"/>
      <c r="J1754" s="1039"/>
      <c r="K1754" s="1039"/>
      <c r="L1754" s="1039"/>
      <c r="M1754" s="1039"/>
      <c r="N1754" s="1039"/>
      <c r="O1754" s="1039"/>
      <c r="P1754" s="1039"/>
      <c r="Q1754" s="941"/>
      <c r="R1754" s="1039"/>
      <c r="S1754" s="1039"/>
      <c r="T1754" s="1039"/>
      <c r="U1754" s="1039"/>
      <c r="V1754" s="1039"/>
      <c r="W1754" s="109"/>
      <c r="X1754" s="109"/>
      <c r="Y1754" s="109"/>
      <c r="Z1754" s="109"/>
      <c r="AA1754" s="109" t="s">
        <v>36</v>
      </c>
      <c r="AB1754" s="110">
        <v>15</v>
      </c>
      <c r="AC1754" s="110"/>
      <c r="AD1754" s="109">
        <v>1500</v>
      </c>
      <c r="AE1754" s="1039"/>
      <c r="AF1754" s="334">
        <f t="shared" si="786"/>
        <v>145.80000000000001</v>
      </c>
      <c r="AG1754" s="272">
        <v>57.6</v>
      </c>
      <c r="AH1754" s="334">
        <f>IF(Y1754="inne",K1754*'lista, wskaźniki'!$E$35,IF(Y1754="to samo źródło",0,IF(Y1754=0,0)))</f>
        <v>0</v>
      </c>
      <c r="AI1754" s="334" t="b">
        <f>IF(AA1754="gaz z sieci",AC1754*'lista, wskaźniki'!$D$21)</f>
        <v>0</v>
      </c>
      <c r="AJ1754" s="272">
        <f>IF(AA1754="węgiel",AB1754*'lista, wskaźniki'!$D$20, IF('Sektor mieszkaniowy'!AA1754="drewno",'Sektor mieszkaniowy'!AB1754*'lista, wskaźniki'!$D$22,IF('Sektor mieszkaniowy'!AA1754="pellet",AB1754*'lista, wskaźniki'!$D$23,IF('Sektor mieszkaniowy'!AA1754="gaz z sieci",AB1754*'lista, wskaźniki'!$D$21,IF('Sektor mieszkaniowy'!AA1754="olej opałowy",'Sektor mieszkaniowy'!AB1754*'lista, wskaźniki'!$D$24)))))</f>
        <v>234</v>
      </c>
      <c r="AK1754" s="1042"/>
      <c r="AL1754" s="1039"/>
      <c r="AM1754" s="20">
        <f>IF(AA1754="węgiel",AF1754*1/3.6*'lista, wskaźniki'!$F$20,IF(AA1754="drewno",AF1754*1/3.6*'lista, wskaźniki'!$F$22,IF(AA1754="pellet",AF1754*1/3.6*'lista, wskaźniki'!$F$23,IF(AA1754="gaz z sieci",AF1754*1/3.6*'lista, wskaźniki'!$F$21,IF(AA1754="olej opałowy",AF1754*1/3.6*'lista, wskaźniki'!$F$24,0)))))</f>
        <v>0</v>
      </c>
      <c r="AN1754" s="20">
        <f>IF(AA1754="węgiel",AF1754*'lista, wskaźniki'!$E$42,IF(AA1754="drewno",AF1754*'lista, wskaźniki'!$G$42,IF(AA1754="pellet",AF1754*'lista, wskaźniki'!$H$42,IF(AA1754="gaz z sieci",AF1754*'lista, wskaźniki'!$F$42,IF(AA1754="olej opałowy",AF1754*'lista, wskaźniki'!$I$42,0)))))</f>
        <v>0.11809800000000001</v>
      </c>
      <c r="AO1754" s="20">
        <f>IF(AA1754="węgiel",AF1754*'lista, wskaźniki'!$E$43,IF(AA1754="drewno",AF1754*'lista, wskaźniki'!$G$43,IF(AA1754="pellet",AF1754*'lista, wskaźniki'!$H$43,IF(AA1754="gaz z sieci",AF1754*'lista, wskaźniki'!$F$43,IF(AA1754="olej opałowy",AF1754*'lista, wskaźniki'!$I$43,0)))))</f>
        <v>0.11809800000000001</v>
      </c>
      <c r="AP1754" s="20">
        <f>IF(AA1754="węgiel",AF1754*'lista, wskaźniki'!$E$44,IF(AA1754="drewno",AF1754*'lista, wskaźniki'!$G$44,IF(AA1754="pellet",AF1754*'lista, wskaźniki'!$H$44,IF(AA1754="gaz z sieci",AF1754*'lista, wskaźniki'!$F$44,IF(AA1754="olej opałowy",AF1754*'lista, wskaźniki'!$I$44,0)))))</f>
        <v>3.6449999999999998E-5</v>
      </c>
      <c r="AQ1754" s="20" t="b">
        <f>IF(Z1754="gaz",AH1754*1/3.6*'lista, wskaźniki'!$F$21,IF(Z1754="energia elektryczna",AH1754*1/3.6*'lista, wskaźniki'!$F$26))</f>
        <v>0</v>
      </c>
      <c r="AR1754" s="20" t="b">
        <f>IF(Z1754="gaz",AH1754*'lista, wskaźniki'!$F$42,IF(Z1754="energia elektryczna",AH1754*0))</f>
        <v>0</v>
      </c>
      <c r="AS1754" s="20" t="b">
        <f>IF(Z1754="gaz",AH1754*'lista, wskaźniki'!$F$43,IF(Z1754="energia elektryczna",AH1754*0))</f>
        <v>0</v>
      </c>
      <c r="AT1754" s="20" t="b">
        <f>IF(Z1754="gaz",AH1754*'lista, wskaźniki'!$F$44,IF(Z1754="energia elektryczna",AH1754*0))</f>
        <v>0</v>
      </c>
      <c r="AU1754" s="20">
        <f>AI1754*1/3.6*'lista, wskaźniki'!$F$21</f>
        <v>0</v>
      </c>
      <c r="AV1754" s="20">
        <f>AI1754*'lista, wskaźniki'!$F$42</f>
        <v>0</v>
      </c>
      <c r="AW1754" s="20">
        <f>AI1754*'lista, wskaźniki'!$F$43</f>
        <v>0</v>
      </c>
      <c r="AX1754" s="20">
        <f>AI1754*'lista, wskaźniki'!$F$44</f>
        <v>0</v>
      </c>
      <c r="AY1754" s="20">
        <f>AK1754*'lista, wskaźniki'!$F$26</f>
        <v>0</v>
      </c>
      <c r="AZ1754" s="20">
        <f t="shared" si="787"/>
        <v>0</v>
      </c>
      <c r="BA1754" s="20">
        <f t="shared" si="788"/>
        <v>0.11809800000000001</v>
      </c>
      <c r="BB1754" s="20">
        <f t="shared" si="789"/>
        <v>0.11809800000000001</v>
      </c>
      <c r="BC1754" s="20">
        <f t="shared" si="790"/>
        <v>3.6449999999999998E-5</v>
      </c>
      <c r="BD1754" s="1039"/>
      <c r="BE1754" s="1039"/>
      <c r="BF1754" s="1039"/>
      <c r="BG1754" s="1039"/>
      <c r="BH1754" s="109"/>
      <c r="BI1754" s="1039"/>
      <c r="BJ1754" s="109"/>
      <c r="BK1754" s="1039"/>
      <c r="BL1754" s="109"/>
      <c r="BM1754" s="109"/>
      <c r="BN1754" s="109"/>
      <c r="BO1754" s="109"/>
      <c r="BP1754" s="109"/>
      <c r="BQ1754" s="109" t="s">
        <v>121</v>
      </c>
      <c r="BR1754" s="109">
        <v>1</v>
      </c>
      <c r="BS1754" s="1029"/>
      <c r="BT1754" s="1029"/>
      <c r="BU1754" s="1029"/>
      <c r="BV1754" s="1029"/>
      <c r="BW1754" s="1029"/>
      <c r="BX1754" s="1029"/>
      <c r="BY1754" s="1087"/>
      <c r="CA1754" s="365" t="b">
        <f t="shared" si="791"/>
        <v>0</v>
      </c>
      <c r="CB1754" s="365">
        <f t="shared" si="792"/>
        <v>145.80000000000001</v>
      </c>
      <c r="CC1754" s="365" t="b">
        <f t="shared" si="793"/>
        <v>0</v>
      </c>
      <c r="CD1754" s="365" t="b">
        <f t="shared" si="794"/>
        <v>0</v>
      </c>
      <c r="CE1754" s="365" t="b">
        <f t="shared" si="795"/>
        <v>0</v>
      </c>
      <c r="CF1754" s="365" t="b">
        <f t="shared" si="796"/>
        <v>0</v>
      </c>
      <c r="CG1754" s="365" t="b">
        <f t="shared" si="797"/>
        <v>0</v>
      </c>
      <c r="CH1754" s="365" t="b">
        <f t="shared" si="798"/>
        <v>0</v>
      </c>
      <c r="CI1754" s="72" t="b">
        <f t="shared" si="799"/>
        <v>0</v>
      </c>
      <c r="CJ1754" s="72">
        <f t="shared" si="800"/>
        <v>145.80000000000001</v>
      </c>
      <c r="CK1754" s="72" t="b">
        <f t="shared" si="801"/>
        <v>0</v>
      </c>
      <c r="CL1754" s="72">
        <f t="shared" si="802"/>
        <v>0</v>
      </c>
      <c r="CM1754" s="72" t="b">
        <f t="shared" si="803"/>
        <v>0</v>
      </c>
      <c r="CN1754" s="72" t="b">
        <f t="shared" si="804"/>
        <v>0</v>
      </c>
      <c r="CP1754" s="13">
        <f t="shared" si="805"/>
        <v>0</v>
      </c>
      <c r="CQ1754" s="13" t="b">
        <f t="shared" si="806"/>
        <v>0</v>
      </c>
      <c r="CR1754" s="13" t="b">
        <f t="shared" si="807"/>
        <v>0</v>
      </c>
      <c r="CS1754" s="13" t="b">
        <f t="shared" si="813"/>
        <v>0</v>
      </c>
      <c r="CT1754" s="13" t="b">
        <f t="shared" si="812"/>
        <v>0</v>
      </c>
      <c r="CU1754" s="13" t="b">
        <f t="shared" si="785"/>
        <v>0</v>
      </c>
      <c r="CV1754" s="13" t="b">
        <f t="shared" si="808"/>
        <v>0</v>
      </c>
      <c r="CW1754" s="13" t="b">
        <f t="shared" si="809"/>
        <v>0</v>
      </c>
      <c r="CX1754" s="13" t="b">
        <f t="shared" si="810"/>
        <v>0</v>
      </c>
      <c r="CY1754" s="13" t="b">
        <f t="shared" si="811"/>
        <v>0</v>
      </c>
    </row>
    <row r="1755" spans="1:103" ht="15" thickBot="1">
      <c r="A1755" s="932"/>
      <c r="B1755" s="1039"/>
      <c r="C1755" s="1039"/>
      <c r="D1755" s="1039"/>
      <c r="E1755" s="1039"/>
      <c r="F1755" s="1039"/>
      <c r="G1755" s="1039"/>
      <c r="H1755" s="1039"/>
      <c r="I1755" s="1039"/>
      <c r="J1755" s="1039"/>
      <c r="K1755" s="1039"/>
      <c r="L1755" s="1039"/>
      <c r="M1755" s="1039"/>
      <c r="N1755" s="1039"/>
      <c r="O1755" s="1039"/>
      <c r="P1755" s="1039"/>
      <c r="Q1755" s="941"/>
      <c r="R1755" s="1039"/>
      <c r="S1755" s="1039"/>
      <c r="T1755" s="1039"/>
      <c r="U1755" s="1039"/>
      <c r="V1755" s="1039"/>
      <c r="W1755" s="109"/>
      <c r="X1755" s="109"/>
      <c r="Y1755" s="109"/>
      <c r="Z1755" s="109"/>
      <c r="AA1755" s="109" t="s">
        <v>50</v>
      </c>
      <c r="AB1755" s="110"/>
      <c r="AC1755" s="110"/>
      <c r="AD1755" s="109"/>
      <c r="AE1755" s="1039"/>
      <c r="AF1755" s="334">
        <f t="shared" si="786"/>
        <v>0</v>
      </c>
      <c r="AG1755" s="272">
        <f>IF(R1755="kompletna",Q1755*J1755*0.0036*'lista, wskaźniki'!$F$13, IF(R1755="częściowa",Q1755*J1755*0.0036*'lista, wskaźniki'!$F$14, IF(R1755="brak",Q1755*J1755*0.0036*'lista, wskaźniki'!$F$15,)))</f>
        <v>0</v>
      </c>
      <c r="AH1755" s="334">
        <f>IF(Y1755="inne",K1755*'lista, wskaźniki'!$E$35,IF(Y1755="to samo źródło",0,IF(Y1755=0,0)))</f>
        <v>0</v>
      </c>
      <c r="AI1755" s="334" t="b">
        <f>IF(AA1755="gaz z sieci",AC1755*'lista, wskaźniki'!$D$21)</f>
        <v>0</v>
      </c>
      <c r="AJ1755" s="272">
        <f>IF(AA1755="węgiel",AB1755*'lista, wskaźniki'!$D$20, IF('Sektor mieszkaniowy'!AA1755="drewno",'Sektor mieszkaniowy'!AB1755*'lista, wskaźniki'!$D$22,IF('Sektor mieszkaniowy'!AA1755="pellet",AB1755*'lista, wskaźniki'!$D$23,IF('Sektor mieszkaniowy'!AA1755="gaz z sieci",AB1755*'lista, wskaźniki'!$D$21,IF('Sektor mieszkaniowy'!AA1755="olej opałowy",'Sektor mieszkaniowy'!AB1755*'lista, wskaźniki'!$D$24)))))</f>
        <v>0</v>
      </c>
      <c r="AK1755" s="1042"/>
      <c r="AL1755" s="1039"/>
      <c r="AM1755" s="20">
        <f>IF(AA1755="węgiel",AF1755*1/3.6*'lista, wskaźniki'!$F$20,IF(AA1755="drewno",AF1755*1/3.6*'lista, wskaźniki'!$F$22,IF(AA1755="pellet",AF1755*1/3.6*'lista, wskaźniki'!$F$23,IF(AA1755="gaz z sieci",AF1755*1/3.6*'lista, wskaźniki'!$F$21,IF(AA1755="olej opałowy",AF1755*1/3.6*'lista, wskaźniki'!$F$24,0)))))</f>
        <v>0</v>
      </c>
      <c r="AN1755" s="20">
        <f>IF(AA1755="węgiel",AF1755*'lista, wskaźniki'!$E$42,IF(AA1755="drewno",AF1755*'lista, wskaźniki'!$G$42,IF(AA1755="pellet",AF1755*'lista, wskaźniki'!$H$42,IF(AA1755="gaz z sieci",AF1755*'lista, wskaźniki'!$F$42,IF(AA1755="olej opałowy",AF1755*'lista, wskaźniki'!$I$42,0)))))</f>
        <v>0</v>
      </c>
      <c r="AO1755" s="20">
        <f>IF(AA1755="węgiel",AF1755*'lista, wskaźniki'!$E$43,IF(AA1755="drewno",AF1755*'lista, wskaźniki'!$G$43,IF(AA1755="pellet",AF1755*'lista, wskaźniki'!$H$43,IF(AA1755="gaz z sieci",AF1755*'lista, wskaźniki'!$F$43,IF(AA1755="olej opałowy",AF1755*'lista, wskaźniki'!$I$43,0)))))</f>
        <v>0</v>
      </c>
      <c r="AP1755" s="20">
        <f>IF(AA1755="węgiel",AF1755*'lista, wskaźniki'!$E$44,IF(AA1755="drewno",AF1755*'lista, wskaźniki'!$G$44,IF(AA1755="pellet",AF1755*'lista, wskaźniki'!$H$44,IF(AA1755="gaz z sieci",AF1755*'lista, wskaźniki'!$F$44,IF(AA1755="olej opałowy",AF1755*'lista, wskaźniki'!$I$44,0)))))</f>
        <v>0</v>
      </c>
      <c r="AQ1755" s="20" t="b">
        <f>IF(Z1755="gaz",AH1755*1/3.6*'lista, wskaźniki'!$F$21,IF(Z1755="energia elektryczna",AH1755*1/3.6*'lista, wskaźniki'!$F$26))</f>
        <v>0</v>
      </c>
      <c r="AR1755" s="20" t="b">
        <f>IF(Z1755="gaz",AH1755*'lista, wskaźniki'!$F$42,IF(Z1755="energia elektryczna",AH1755*0))</f>
        <v>0</v>
      </c>
      <c r="AS1755" s="20" t="b">
        <f>IF(Z1755="gaz",AH1755*'lista, wskaźniki'!$F$43,IF(Z1755="energia elektryczna",AH1755*0))</f>
        <v>0</v>
      </c>
      <c r="AT1755" s="20" t="b">
        <f>IF(Z1755="gaz",AH1755*'lista, wskaźniki'!$F$44,IF(Z1755="energia elektryczna",AH1755*0))</f>
        <v>0</v>
      </c>
      <c r="AU1755" s="20">
        <f>AI1755*1/3.6*'lista, wskaźniki'!$F$21</f>
        <v>0</v>
      </c>
      <c r="AV1755" s="20">
        <f>AI1755*'lista, wskaźniki'!$F$42</f>
        <v>0</v>
      </c>
      <c r="AW1755" s="20">
        <f>AI1755*'lista, wskaźniki'!$F$43</f>
        <v>0</v>
      </c>
      <c r="AX1755" s="20">
        <f>AI1755*'lista, wskaźniki'!$F$44</f>
        <v>0</v>
      </c>
      <c r="AY1755" s="20">
        <f>AK1755*'lista, wskaźniki'!$F$26</f>
        <v>0</v>
      </c>
      <c r="AZ1755" s="20">
        <f t="shared" si="787"/>
        <v>0</v>
      </c>
      <c r="BA1755" s="20">
        <f t="shared" si="788"/>
        <v>0</v>
      </c>
      <c r="BB1755" s="20">
        <f t="shared" si="789"/>
        <v>0</v>
      </c>
      <c r="BC1755" s="20">
        <f t="shared" si="790"/>
        <v>0</v>
      </c>
      <c r="BD1755" s="1039"/>
      <c r="BE1755" s="1039"/>
      <c r="BF1755" s="1039"/>
      <c r="BG1755" s="1039"/>
      <c r="BH1755" s="109"/>
      <c r="BI1755" s="1039"/>
      <c r="BJ1755" s="109"/>
      <c r="BK1755" s="1039"/>
      <c r="BL1755" s="109"/>
      <c r="BM1755" s="109"/>
      <c r="BN1755" s="109"/>
      <c r="BO1755" s="109"/>
      <c r="BP1755" s="109"/>
      <c r="BQ1755" s="109"/>
      <c r="BR1755" s="109"/>
      <c r="BS1755" s="1029"/>
      <c r="BT1755" s="1029"/>
      <c r="BU1755" s="1029"/>
      <c r="BV1755" s="1029"/>
      <c r="BW1755" s="1029"/>
      <c r="BX1755" s="1029"/>
      <c r="BY1755" s="1087"/>
      <c r="CA1755" s="365" t="b">
        <f t="shared" si="791"/>
        <v>0</v>
      </c>
      <c r="CB1755" s="365" t="b">
        <f t="shared" si="792"/>
        <v>0</v>
      </c>
      <c r="CC1755" s="365">
        <f t="shared" si="793"/>
        <v>0</v>
      </c>
      <c r="CD1755" s="365" t="b">
        <f t="shared" si="794"/>
        <v>0</v>
      </c>
      <c r="CE1755" s="365" t="b">
        <f t="shared" si="795"/>
        <v>0</v>
      </c>
      <c r="CF1755" s="365" t="b">
        <f t="shared" si="796"/>
        <v>0</v>
      </c>
      <c r="CG1755" s="365" t="b">
        <f t="shared" si="797"/>
        <v>0</v>
      </c>
      <c r="CH1755" s="365" t="b">
        <f t="shared" si="798"/>
        <v>0</v>
      </c>
      <c r="CI1755" s="72" t="b">
        <f t="shared" si="799"/>
        <v>0</v>
      </c>
      <c r="CJ1755" s="72" t="b">
        <f t="shared" si="800"/>
        <v>0</v>
      </c>
      <c r="CK1755" s="72">
        <f t="shared" si="801"/>
        <v>0</v>
      </c>
      <c r="CL1755" s="72">
        <f t="shared" si="802"/>
        <v>0</v>
      </c>
      <c r="CM1755" s="72" t="b">
        <f t="shared" si="803"/>
        <v>0</v>
      </c>
      <c r="CN1755" s="72" t="b">
        <f t="shared" si="804"/>
        <v>0</v>
      </c>
      <c r="CP1755" s="13">
        <f t="shared" si="805"/>
        <v>0</v>
      </c>
      <c r="CQ1755" s="13" t="b">
        <f t="shared" si="806"/>
        <v>0</v>
      </c>
      <c r="CR1755" s="13" t="b">
        <f t="shared" si="807"/>
        <v>0</v>
      </c>
      <c r="CS1755" s="13" t="b">
        <f t="shared" si="813"/>
        <v>0</v>
      </c>
      <c r="CT1755" s="13" t="b">
        <f t="shared" si="812"/>
        <v>0</v>
      </c>
      <c r="CU1755" s="13" t="b">
        <f t="shared" si="785"/>
        <v>0</v>
      </c>
      <c r="CV1755" s="13" t="b">
        <f t="shared" si="808"/>
        <v>0</v>
      </c>
      <c r="CW1755" s="13" t="b">
        <f t="shared" si="809"/>
        <v>0</v>
      </c>
      <c r="CX1755" s="13" t="b">
        <f t="shared" si="810"/>
        <v>0</v>
      </c>
      <c r="CY1755" s="13" t="b">
        <f t="shared" si="811"/>
        <v>0</v>
      </c>
    </row>
    <row r="1756" spans="1:103" ht="15" thickBot="1">
      <c r="A1756" s="932"/>
      <c r="B1756" s="1039"/>
      <c r="C1756" s="1039"/>
      <c r="D1756" s="1039"/>
      <c r="E1756" s="1039"/>
      <c r="F1756" s="1039"/>
      <c r="G1756" s="1039"/>
      <c r="H1756" s="1039"/>
      <c r="I1756" s="1039"/>
      <c r="J1756" s="1039"/>
      <c r="K1756" s="1039"/>
      <c r="L1756" s="1039"/>
      <c r="M1756" s="1039"/>
      <c r="N1756" s="1039"/>
      <c r="O1756" s="1039"/>
      <c r="P1756" s="1039"/>
      <c r="Q1756" s="941"/>
      <c r="R1756" s="1039"/>
      <c r="S1756" s="1039"/>
      <c r="T1756" s="1039"/>
      <c r="U1756" s="1039"/>
      <c r="V1756" s="1039"/>
      <c r="W1756" s="109"/>
      <c r="X1756" s="109"/>
      <c r="Y1756" s="109"/>
      <c r="Z1756" s="109"/>
      <c r="AA1756" s="109" t="s">
        <v>38</v>
      </c>
      <c r="AB1756" s="110"/>
      <c r="AC1756" s="110"/>
      <c r="AD1756" s="109"/>
      <c r="AE1756" s="1039"/>
      <c r="AF1756" s="334">
        <f t="shared" si="786"/>
        <v>0</v>
      </c>
      <c r="AG1756" s="272">
        <f>IF(R1756="kompletna",Q1756*J1756*0.0036*'lista, wskaźniki'!$F$13, IF(R1756="częściowa",Q1756*J1756*0.0036*'lista, wskaźniki'!$F$14, IF(R1756="brak",Q1756*J1756*0.0036*'lista, wskaźniki'!$F$15,)))</f>
        <v>0</v>
      </c>
      <c r="AH1756" s="334">
        <f>IF(Y1756="inne",K1756*'lista, wskaźniki'!$E$35,IF(Y1756="to samo źródło",0,IF(Y1756=0,0)))</f>
        <v>0</v>
      </c>
      <c r="AI1756" s="334">
        <f>IF(AA1756="gaz z sieci",AC1756*'lista, wskaźniki'!$D$21)</f>
        <v>0</v>
      </c>
      <c r="AJ1756" s="272">
        <f>IF(AA1756="węgiel",AB1756*'lista, wskaźniki'!$D$20, IF('Sektor mieszkaniowy'!AA1756="drewno",'Sektor mieszkaniowy'!AB1756*'lista, wskaźniki'!$D$22,IF('Sektor mieszkaniowy'!AA1756="pellet",AB1756*'lista, wskaźniki'!$D$23,IF('Sektor mieszkaniowy'!AA1756="gaz z sieci",AB1756*'lista, wskaźniki'!$D$21,IF('Sektor mieszkaniowy'!AA1756="olej opałowy",'Sektor mieszkaniowy'!AB1756*'lista, wskaźniki'!$D$24)))))</f>
        <v>0</v>
      </c>
      <c r="AK1756" s="1042"/>
      <c r="AL1756" s="1039"/>
      <c r="AM1756" s="20">
        <f>IF(AA1756="węgiel",AF1756*1/3.6*'lista, wskaźniki'!$F$20,IF(AA1756="drewno",AF1756*1/3.6*'lista, wskaźniki'!$F$22,IF(AA1756="pellet",AF1756*1/3.6*'lista, wskaźniki'!$F$23,IF(AA1756="gaz z sieci",AF1756*1/3.6*'lista, wskaźniki'!$F$21,IF(AA1756="olej opałowy",AF1756*1/3.6*'lista, wskaźniki'!$F$24,0)))))</f>
        <v>0</v>
      </c>
      <c r="AN1756" s="20">
        <f>IF(AA1756="węgiel",AF1756*'lista, wskaźniki'!$E$42,IF(AA1756="drewno",AF1756*'lista, wskaźniki'!$G$42,IF(AA1756="pellet",AF1756*'lista, wskaźniki'!$H$42,IF(AA1756="gaz z sieci",AF1756*'lista, wskaźniki'!$F$42,IF(AA1756="olej opałowy",AF1756*'lista, wskaźniki'!$I$42,0)))))</f>
        <v>0</v>
      </c>
      <c r="AO1756" s="20">
        <f>IF(AA1756="węgiel",AF1756*'lista, wskaźniki'!$E$43,IF(AA1756="drewno",AF1756*'lista, wskaźniki'!$G$43,IF(AA1756="pellet",AF1756*'lista, wskaźniki'!$H$43,IF(AA1756="gaz z sieci",AF1756*'lista, wskaźniki'!$F$43,IF(AA1756="olej opałowy",AF1756*'lista, wskaźniki'!$I$43,0)))))</f>
        <v>0</v>
      </c>
      <c r="AP1756" s="20">
        <f>IF(AA1756="węgiel",AF1756*'lista, wskaźniki'!$E$44,IF(AA1756="drewno",AF1756*'lista, wskaźniki'!$G$44,IF(AA1756="pellet",AF1756*'lista, wskaźniki'!$H$44,IF(AA1756="gaz z sieci",AF1756*'lista, wskaźniki'!$F$44,IF(AA1756="olej opałowy",AF1756*'lista, wskaźniki'!$I$44,0)))))</f>
        <v>0</v>
      </c>
      <c r="AQ1756" s="20" t="b">
        <f>IF(Z1756="gaz",AH1756*1/3.6*'lista, wskaźniki'!$F$21,IF(Z1756="energia elektryczna",AH1756*1/3.6*'lista, wskaźniki'!$F$26))</f>
        <v>0</v>
      </c>
      <c r="AR1756" s="20" t="b">
        <f>IF(Z1756="gaz",AH1756*'lista, wskaźniki'!$F$42,IF(Z1756="energia elektryczna",AH1756*0))</f>
        <v>0</v>
      </c>
      <c r="AS1756" s="20" t="b">
        <f>IF(Z1756="gaz",AH1756*'lista, wskaźniki'!$F$43,IF(Z1756="energia elektryczna",AH1756*0))</f>
        <v>0</v>
      </c>
      <c r="AT1756" s="20" t="b">
        <f>IF(Z1756="gaz",AH1756*'lista, wskaźniki'!$F$44,IF(Z1756="energia elektryczna",AH1756*0))</f>
        <v>0</v>
      </c>
      <c r="AU1756" s="20">
        <f>AI1756*1/3.6*'lista, wskaźniki'!$F$21</f>
        <v>0</v>
      </c>
      <c r="AV1756" s="20">
        <f>AI1756*'lista, wskaźniki'!$F$42</f>
        <v>0</v>
      </c>
      <c r="AW1756" s="20">
        <f>AI1756*'lista, wskaźniki'!$F$43</f>
        <v>0</v>
      </c>
      <c r="AX1756" s="20">
        <f>AI1756*'lista, wskaźniki'!$F$44</f>
        <v>0</v>
      </c>
      <c r="AY1756" s="20">
        <f>AK1756*'lista, wskaźniki'!$F$26</f>
        <v>0</v>
      </c>
      <c r="AZ1756" s="20">
        <f t="shared" si="787"/>
        <v>0</v>
      </c>
      <c r="BA1756" s="20">
        <f t="shared" si="788"/>
        <v>0</v>
      </c>
      <c r="BB1756" s="20">
        <f t="shared" si="789"/>
        <v>0</v>
      </c>
      <c r="BC1756" s="20">
        <f t="shared" si="790"/>
        <v>0</v>
      </c>
      <c r="BD1756" s="1039"/>
      <c r="BE1756" s="1039"/>
      <c r="BF1756" s="1039"/>
      <c r="BG1756" s="1039"/>
      <c r="BH1756" s="109"/>
      <c r="BI1756" s="1039"/>
      <c r="BJ1756" s="109"/>
      <c r="BK1756" s="1039"/>
      <c r="BL1756" s="109"/>
      <c r="BM1756" s="109"/>
      <c r="BN1756" s="109"/>
      <c r="BO1756" s="109"/>
      <c r="BP1756" s="109"/>
      <c r="BQ1756" s="109"/>
      <c r="BR1756" s="109"/>
      <c r="BS1756" s="1029"/>
      <c r="BT1756" s="1029"/>
      <c r="BU1756" s="1029"/>
      <c r="BV1756" s="1029"/>
      <c r="BW1756" s="1029"/>
      <c r="BX1756" s="1029"/>
      <c r="BY1756" s="1087"/>
      <c r="CA1756" s="365" t="b">
        <f t="shared" si="791"/>
        <v>0</v>
      </c>
      <c r="CB1756" s="365" t="b">
        <f t="shared" si="792"/>
        <v>0</v>
      </c>
      <c r="CC1756" s="365" t="b">
        <f t="shared" si="793"/>
        <v>0</v>
      </c>
      <c r="CD1756" s="365">
        <f t="shared" si="794"/>
        <v>0</v>
      </c>
      <c r="CE1756" s="365" t="b">
        <f t="shared" si="795"/>
        <v>0</v>
      </c>
      <c r="CF1756" s="365" t="b">
        <f t="shared" si="796"/>
        <v>0</v>
      </c>
      <c r="CG1756" s="365" t="b">
        <f t="shared" si="797"/>
        <v>0</v>
      </c>
      <c r="CH1756" s="365">
        <f t="shared" si="798"/>
        <v>0</v>
      </c>
      <c r="CI1756" s="72" t="b">
        <f t="shared" si="799"/>
        <v>0</v>
      </c>
      <c r="CJ1756" s="72" t="b">
        <f t="shared" si="800"/>
        <v>0</v>
      </c>
      <c r="CK1756" s="72" t="b">
        <f t="shared" si="801"/>
        <v>0</v>
      </c>
      <c r="CL1756" s="72">
        <f t="shared" si="802"/>
        <v>0</v>
      </c>
      <c r="CM1756" s="72" t="b">
        <f t="shared" si="803"/>
        <v>0</v>
      </c>
      <c r="CN1756" s="72" t="b">
        <f t="shared" si="804"/>
        <v>0</v>
      </c>
      <c r="CP1756" s="13">
        <f t="shared" si="805"/>
        <v>0</v>
      </c>
      <c r="CQ1756" s="13" t="b">
        <f t="shared" si="806"/>
        <v>0</v>
      </c>
      <c r="CR1756" s="13" t="b">
        <f t="shared" si="807"/>
        <v>0</v>
      </c>
      <c r="CS1756" s="13" t="b">
        <f t="shared" si="813"/>
        <v>0</v>
      </c>
      <c r="CT1756" s="13" t="b">
        <f t="shared" si="812"/>
        <v>0</v>
      </c>
      <c r="CU1756" s="13" t="b">
        <f t="shared" si="785"/>
        <v>0</v>
      </c>
      <c r="CV1756" s="13" t="b">
        <f t="shared" si="808"/>
        <v>0</v>
      </c>
      <c r="CW1756" s="13" t="b">
        <f t="shared" si="809"/>
        <v>0</v>
      </c>
      <c r="CX1756" s="13" t="b">
        <f t="shared" si="810"/>
        <v>0</v>
      </c>
      <c r="CY1756" s="13" t="b">
        <f t="shared" si="811"/>
        <v>0</v>
      </c>
    </row>
    <row r="1757" spans="1:103" ht="15" thickBot="1">
      <c r="A1757" s="933"/>
      <c r="B1757" s="1040"/>
      <c r="C1757" s="1040"/>
      <c r="D1757" s="1040"/>
      <c r="E1757" s="1040"/>
      <c r="F1757" s="1040"/>
      <c r="G1757" s="1040"/>
      <c r="H1757" s="1040"/>
      <c r="I1757" s="1040"/>
      <c r="J1757" s="1040"/>
      <c r="K1757" s="1040"/>
      <c r="L1757" s="1040"/>
      <c r="M1757" s="1040"/>
      <c r="N1757" s="1040"/>
      <c r="O1757" s="1040"/>
      <c r="P1757" s="1040"/>
      <c r="Q1757" s="942"/>
      <c r="R1757" s="1040"/>
      <c r="S1757" s="1040"/>
      <c r="T1757" s="1040"/>
      <c r="U1757" s="1040"/>
      <c r="V1757" s="1040"/>
      <c r="W1757" s="111"/>
      <c r="X1757" s="111"/>
      <c r="Y1757" s="111"/>
      <c r="Z1757" s="111"/>
      <c r="AA1757" s="111" t="s">
        <v>37</v>
      </c>
      <c r="AB1757" s="112"/>
      <c r="AC1757" s="112"/>
      <c r="AD1757" s="111"/>
      <c r="AE1757" s="1040"/>
      <c r="AF1757" s="334">
        <f t="shared" si="786"/>
        <v>0</v>
      </c>
      <c r="AG1757" s="272">
        <f>IF(R1757="kompletna",Q1757*J1757*0.0036*'lista, wskaźniki'!$F$13, IF(R1757="częściowa",Q1757*J1757*0.0036*'lista, wskaźniki'!$F$14, IF(R1757="brak",Q1757*J1757*0.0036*'lista, wskaźniki'!$F$15,)))</f>
        <v>0</v>
      </c>
      <c r="AH1757" s="334">
        <f>IF(Y1757="inne",K1757*'lista, wskaźniki'!$E$35,IF(Y1757="to samo źródło",0,IF(Y1757=0,0)))</f>
        <v>0</v>
      </c>
      <c r="AI1757" s="334" t="b">
        <f>IF(AA1757="gaz z sieci",AC1757*'lista, wskaźniki'!$D$21)</f>
        <v>0</v>
      </c>
      <c r="AJ1757" s="272">
        <f>IF(AA1757="węgiel",AB1757*'lista, wskaźniki'!$D$20, IF('Sektor mieszkaniowy'!AA1757="drewno",'Sektor mieszkaniowy'!AB1757*'lista, wskaźniki'!$D$22,IF('Sektor mieszkaniowy'!AA1757="pellet",AB1757*'lista, wskaźniki'!$D$23,IF('Sektor mieszkaniowy'!AA1757="gaz z sieci",AB1757*'lista, wskaźniki'!$D$21,IF('Sektor mieszkaniowy'!AA1757="olej opałowy",'Sektor mieszkaniowy'!AB1757*'lista, wskaźniki'!$D$24)))))</f>
        <v>0</v>
      </c>
      <c r="AK1757" s="1043"/>
      <c r="AL1757" s="1040"/>
      <c r="AM1757" s="20">
        <f>IF(AA1757="węgiel",AF1757*1/3.6*'lista, wskaźniki'!$F$20,IF(AA1757="drewno",AF1757*1/3.6*'lista, wskaźniki'!$F$22,IF(AA1757="pellet",AF1757*1/3.6*'lista, wskaźniki'!$F$23,IF(AA1757="gaz z sieci",AF1757*1/3.6*'lista, wskaźniki'!$F$21,IF(AA1757="olej opałowy",AF1757*1/3.6*'lista, wskaźniki'!$F$24,0)))))</f>
        <v>0</v>
      </c>
      <c r="AN1757" s="20">
        <f>IF(AA1757="węgiel",AF1757*'lista, wskaźniki'!$E$42,IF(AA1757="drewno",AF1757*'lista, wskaźniki'!$G$42,IF(AA1757="pellet",AF1757*'lista, wskaźniki'!$H$42,IF(AA1757="gaz z sieci",AF1757*'lista, wskaźniki'!$F$42,IF(AA1757="olej opałowy",AF1757*'lista, wskaźniki'!$I$42,0)))))</f>
        <v>0</v>
      </c>
      <c r="AO1757" s="20">
        <f>IF(AA1757="węgiel",AF1757*'lista, wskaźniki'!$E$43,IF(AA1757="drewno",AF1757*'lista, wskaźniki'!$G$43,IF(AA1757="pellet",AF1757*'lista, wskaźniki'!$H$43,IF(AA1757="gaz z sieci",AF1757*'lista, wskaźniki'!$F$43,IF(AA1757="olej opałowy",AF1757*'lista, wskaźniki'!$I$43,0)))))</f>
        <v>0</v>
      </c>
      <c r="AP1757" s="20">
        <f>IF(AA1757="węgiel",AF1757*'lista, wskaźniki'!$E$44,IF(AA1757="drewno",AF1757*'lista, wskaźniki'!$G$44,IF(AA1757="pellet",AF1757*'lista, wskaźniki'!$H$44,IF(AA1757="gaz z sieci",AF1757*'lista, wskaźniki'!$F$44,IF(AA1757="olej opałowy",AF1757*'lista, wskaźniki'!$I$44,0)))))</f>
        <v>0</v>
      </c>
      <c r="AQ1757" s="20" t="b">
        <f>IF(Z1757="gaz",AH1757*1/3.6*'lista, wskaźniki'!$F$21,IF(Z1757="energia elektryczna",AH1757*1/3.6*'lista, wskaźniki'!$F$26))</f>
        <v>0</v>
      </c>
      <c r="AR1757" s="20" t="b">
        <f>IF(Z1757="gaz",AH1757*'lista, wskaźniki'!$F$42,IF(Z1757="energia elektryczna",AH1757*0))</f>
        <v>0</v>
      </c>
      <c r="AS1757" s="20" t="b">
        <f>IF(Z1757="gaz",AH1757*'lista, wskaźniki'!$F$43,IF(Z1757="energia elektryczna",AH1757*0))</f>
        <v>0</v>
      </c>
      <c r="AT1757" s="20" t="b">
        <f>IF(Z1757="gaz",AH1757*'lista, wskaźniki'!$F$44,IF(Z1757="energia elektryczna",AH1757*0))</f>
        <v>0</v>
      </c>
      <c r="AU1757" s="20">
        <f>AI1757*1/3.6*'lista, wskaźniki'!$F$21</f>
        <v>0</v>
      </c>
      <c r="AV1757" s="20">
        <f>AI1757*'lista, wskaźniki'!$F$42</f>
        <v>0</v>
      </c>
      <c r="AW1757" s="20">
        <f>AI1757*'lista, wskaźniki'!$F$43</f>
        <v>0</v>
      </c>
      <c r="AX1757" s="20">
        <f>AI1757*'lista, wskaźniki'!$F$44</f>
        <v>0</v>
      </c>
      <c r="AY1757" s="20">
        <f>AK1757*'lista, wskaźniki'!$F$26</f>
        <v>0</v>
      </c>
      <c r="AZ1757" s="20">
        <f t="shared" si="787"/>
        <v>0</v>
      </c>
      <c r="BA1757" s="20">
        <f t="shared" si="788"/>
        <v>0</v>
      </c>
      <c r="BB1757" s="20">
        <f t="shared" si="789"/>
        <v>0</v>
      </c>
      <c r="BC1757" s="20">
        <f t="shared" si="790"/>
        <v>0</v>
      </c>
      <c r="BD1757" s="1040"/>
      <c r="BE1757" s="1040"/>
      <c r="BF1757" s="1040"/>
      <c r="BG1757" s="1040"/>
      <c r="BH1757" s="111"/>
      <c r="BI1757" s="1040"/>
      <c r="BJ1757" s="111"/>
      <c r="BK1757" s="1040"/>
      <c r="BL1757" s="111"/>
      <c r="BM1757" s="111"/>
      <c r="BN1757" s="111"/>
      <c r="BO1757" s="111"/>
      <c r="BP1757" s="111"/>
      <c r="BQ1757" s="111"/>
      <c r="BR1757" s="111"/>
      <c r="BS1757" s="1030"/>
      <c r="BT1757" s="1030"/>
      <c r="BU1757" s="1030"/>
      <c r="BV1757" s="1030"/>
      <c r="BW1757" s="1030"/>
      <c r="BX1757" s="1030"/>
      <c r="BY1757" s="1088"/>
      <c r="CA1757" s="365" t="b">
        <f t="shared" si="791"/>
        <v>0</v>
      </c>
      <c r="CB1757" s="365" t="b">
        <f t="shared" si="792"/>
        <v>0</v>
      </c>
      <c r="CC1757" s="365" t="b">
        <f t="shared" si="793"/>
        <v>0</v>
      </c>
      <c r="CD1757" s="365" t="b">
        <f t="shared" si="794"/>
        <v>0</v>
      </c>
      <c r="CE1757" s="365">
        <f t="shared" si="795"/>
        <v>0</v>
      </c>
      <c r="CF1757" s="365" t="b">
        <f t="shared" si="796"/>
        <v>0</v>
      </c>
      <c r="CG1757" s="365" t="b">
        <f t="shared" si="797"/>
        <v>0</v>
      </c>
      <c r="CH1757" s="365" t="b">
        <f t="shared" si="798"/>
        <v>0</v>
      </c>
      <c r="CI1757" s="72" t="b">
        <f t="shared" si="799"/>
        <v>0</v>
      </c>
      <c r="CJ1757" s="72" t="b">
        <f t="shared" si="800"/>
        <v>0</v>
      </c>
      <c r="CK1757" s="72" t="b">
        <f t="shared" si="801"/>
        <v>0</v>
      </c>
      <c r="CL1757" s="72">
        <f t="shared" si="802"/>
        <v>0</v>
      </c>
      <c r="CM1757" s="72">
        <f t="shared" si="803"/>
        <v>0</v>
      </c>
      <c r="CN1757" s="72" t="b">
        <f t="shared" si="804"/>
        <v>0</v>
      </c>
      <c r="CP1757" s="13">
        <f t="shared" si="805"/>
        <v>0</v>
      </c>
      <c r="CQ1757" s="13" t="b">
        <f t="shared" si="806"/>
        <v>0</v>
      </c>
      <c r="CR1757" s="13" t="b">
        <f t="shared" si="807"/>
        <v>0</v>
      </c>
      <c r="CS1757" s="13" t="b">
        <f t="shared" si="813"/>
        <v>0</v>
      </c>
      <c r="CT1757" s="13" t="b">
        <f t="shared" si="812"/>
        <v>0</v>
      </c>
      <c r="CU1757" s="13" t="b">
        <f t="shared" si="785"/>
        <v>0</v>
      </c>
      <c r="CV1757" s="13" t="b">
        <f t="shared" si="808"/>
        <v>0</v>
      </c>
      <c r="CW1757" s="13" t="b">
        <f t="shared" si="809"/>
        <v>0</v>
      </c>
      <c r="CX1757" s="13" t="b">
        <f t="shared" si="810"/>
        <v>0</v>
      </c>
      <c r="CY1757" s="13" t="b">
        <f t="shared" si="811"/>
        <v>0</v>
      </c>
    </row>
    <row r="1758" spans="1:103" ht="15" thickBot="1">
      <c r="A1758" s="931">
        <v>352</v>
      </c>
      <c r="B1758" s="1038" t="s">
        <v>223</v>
      </c>
      <c r="C1758" s="1038"/>
      <c r="D1758" s="1038" t="s">
        <v>1</v>
      </c>
      <c r="E1758" s="1038" t="s">
        <v>5</v>
      </c>
      <c r="F1758" s="1038"/>
      <c r="G1758" s="1038"/>
      <c r="H1758" s="1038"/>
      <c r="I1758" s="1038" t="s">
        <v>10</v>
      </c>
      <c r="J1758" s="1038"/>
      <c r="K1758" s="1038">
        <v>3</v>
      </c>
      <c r="L1758" s="1038" t="s">
        <v>16</v>
      </c>
      <c r="M1758" s="1038"/>
      <c r="N1758" s="1038" t="s">
        <v>16</v>
      </c>
      <c r="O1758" s="1038"/>
      <c r="P1758" s="1038" t="s">
        <v>17</v>
      </c>
      <c r="Q1758" s="940">
        <f>IF(I1758="&lt;1966",'lista, wskaźniki'!$G$4,IF(I1758="1967-1985",'lista, wskaźniki'!$G$5,IF(I1758="1986-1992",'lista, wskaźniki'!$G$6,IF(I1758="1993-1996",'lista, wskaźniki'!$G$7,IF(I1758="&gt;1997",'lista, wskaźniki'!$G$8,IF(I1758=0,'lista, wskaźniki'!$G$4))))))</f>
        <v>290</v>
      </c>
      <c r="R1758" s="1038" t="s">
        <v>23</v>
      </c>
      <c r="S1758" s="1038" t="s">
        <v>31</v>
      </c>
      <c r="T1758" s="1038"/>
      <c r="U1758" s="1038"/>
      <c r="V1758" s="1038"/>
      <c r="W1758" s="20" t="s">
        <v>36</v>
      </c>
      <c r="X1758" s="107" t="s">
        <v>195</v>
      </c>
      <c r="Y1758" s="107" t="s">
        <v>42</v>
      </c>
      <c r="Z1758" s="107"/>
      <c r="AA1758" s="107" t="s">
        <v>35</v>
      </c>
      <c r="AB1758" s="108"/>
      <c r="AC1758" s="108"/>
      <c r="AD1758" s="107"/>
      <c r="AE1758" s="1038"/>
      <c r="AF1758" s="334">
        <f t="shared" si="786"/>
        <v>0</v>
      </c>
      <c r="AG1758" s="272">
        <f>IF(R1758="kompletna",Q1758*J1758*0.0036*'lista, wskaźniki'!$F$13, IF(R1758="częściowa",Q1758*J1758*0.0036*'lista, wskaźniki'!$F$14, IF(R1758="brak",Q1758*J1758*0.0036*'lista, wskaźniki'!$F$15,)))</f>
        <v>0</v>
      </c>
      <c r="AH1758" s="334">
        <f>IF(Y1758="inne",K1758*'lista, wskaźniki'!$E$35,IF(Y1758="to samo źródło",0,IF(Y1758=0,0)))</f>
        <v>0</v>
      </c>
      <c r="AI1758" s="334" t="b">
        <f>IF(AA1758="gaz z sieci",AC1758*'lista, wskaźniki'!$D$21)</f>
        <v>0</v>
      </c>
      <c r="AJ1758" s="272">
        <f>IF(AA1758="węgiel",AB1758*'lista, wskaźniki'!$D$20, IF('Sektor mieszkaniowy'!AA1758="drewno",'Sektor mieszkaniowy'!AB1758*'lista, wskaźniki'!$D$22,IF('Sektor mieszkaniowy'!AA1758="pellet",AB1758*'lista, wskaźniki'!$D$23,IF('Sektor mieszkaniowy'!AA1758="gaz z sieci",AB1758*'lista, wskaźniki'!$D$21,IF('Sektor mieszkaniowy'!AA1758="olej opałowy",'Sektor mieszkaniowy'!AB1758*'lista, wskaźniki'!$D$24)))))</f>
        <v>0</v>
      </c>
      <c r="AK1758" s="1041">
        <f>AL1758/'lista, wskaźniki'!$A$127</f>
        <v>0</v>
      </c>
      <c r="AL1758" s="1038"/>
      <c r="AM1758" s="20">
        <f>IF(AA1758="węgiel",AF1758*1/3.6*'lista, wskaźniki'!$F$20,IF(AA1758="drewno",AF1758*1/3.6*'lista, wskaźniki'!$F$22,IF(AA1758="pellet",AF1758*1/3.6*'lista, wskaźniki'!$F$23,IF(AA1758="gaz z sieci",AF1758*1/3.6*'lista, wskaźniki'!$F$21,IF(AA1758="olej opałowy",AF1758*1/3.6*'lista, wskaźniki'!$F$24,0)))))</f>
        <v>0</v>
      </c>
      <c r="AN1758" s="20">
        <f>IF(AA1758="węgiel",AF1758*'lista, wskaźniki'!$E$42,IF(AA1758="drewno",AF1758*'lista, wskaźniki'!$G$42,IF(AA1758="pellet",AF1758*'lista, wskaźniki'!$H$42,IF(AA1758="gaz z sieci",AF1758*'lista, wskaźniki'!$F$42,IF(AA1758="olej opałowy",AF1758*'lista, wskaźniki'!$I$42,0)))))</f>
        <v>0</v>
      </c>
      <c r="AO1758" s="20">
        <f>IF(AA1758="węgiel",AF1758*'lista, wskaźniki'!$E$43,IF(AA1758="drewno",AF1758*'lista, wskaźniki'!$G$43,IF(AA1758="pellet",AF1758*'lista, wskaźniki'!$H$43,IF(AA1758="gaz z sieci",AF1758*'lista, wskaźniki'!$F$43,IF(AA1758="olej opałowy",AF1758*'lista, wskaźniki'!$I$43,0)))))</f>
        <v>0</v>
      </c>
      <c r="AP1758" s="20">
        <f>IF(AA1758="węgiel",AF1758*'lista, wskaźniki'!$E$44,IF(AA1758="drewno",AF1758*'lista, wskaźniki'!$G$44,IF(AA1758="pellet",AF1758*'lista, wskaźniki'!$H$44,IF(AA1758="gaz z sieci",AF1758*'lista, wskaźniki'!$F$44,IF(AA1758="olej opałowy",AF1758*'lista, wskaźniki'!$I$44,0)))))</f>
        <v>0</v>
      </c>
      <c r="AQ1758" s="20" t="b">
        <f>IF(Z1758="gaz",AH1758*1/3.6*'lista, wskaźniki'!$F$21,IF(Z1758="energia elektryczna",AH1758*1/3.6*'lista, wskaźniki'!$F$26))</f>
        <v>0</v>
      </c>
      <c r="AR1758" s="20" t="b">
        <f>IF(Z1758="gaz",AH1758*'lista, wskaźniki'!$F$42,IF(Z1758="energia elektryczna",AH1758*0))</f>
        <v>0</v>
      </c>
      <c r="AS1758" s="20" t="b">
        <f>IF(Z1758="gaz",AH1758*'lista, wskaźniki'!$F$43,IF(Z1758="energia elektryczna",AH1758*0))</f>
        <v>0</v>
      </c>
      <c r="AT1758" s="20" t="b">
        <f>IF(Z1758="gaz",AH1758*'lista, wskaźniki'!$F$44,IF(Z1758="energia elektryczna",AH1758*0))</f>
        <v>0</v>
      </c>
      <c r="AU1758" s="20">
        <f>AI1758*1/3.6*'lista, wskaźniki'!$F$21</f>
        <v>0</v>
      </c>
      <c r="AV1758" s="20">
        <f>AI1758*'lista, wskaźniki'!$F$42</f>
        <v>0</v>
      </c>
      <c r="AW1758" s="20">
        <f>AI1758*'lista, wskaźniki'!$F$43</f>
        <v>0</v>
      </c>
      <c r="AX1758" s="20">
        <f>AI1758*'lista, wskaźniki'!$F$44</f>
        <v>0</v>
      </c>
      <c r="AY1758" s="20">
        <f>AK1758*'lista, wskaźniki'!$F$26</f>
        <v>0</v>
      </c>
      <c r="AZ1758" s="20">
        <f t="shared" si="787"/>
        <v>0</v>
      </c>
      <c r="BA1758" s="20">
        <f t="shared" si="788"/>
        <v>0</v>
      </c>
      <c r="BB1758" s="20">
        <f t="shared" si="789"/>
        <v>0</v>
      </c>
      <c r="BC1758" s="20">
        <f t="shared" si="790"/>
        <v>0</v>
      </c>
      <c r="BD1758" s="1038"/>
      <c r="BE1758" s="1038"/>
      <c r="BF1758" s="1038"/>
      <c r="BG1758" s="1038"/>
      <c r="BH1758" s="107"/>
      <c r="BI1758" s="1038"/>
      <c r="BJ1758" s="107"/>
      <c r="BK1758" s="1038"/>
      <c r="BL1758" s="107"/>
      <c r="BM1758" s="107"/>
      <c r="BN1758" s="107"/>
      <c r="BO1758" s="107"/>
      <c r="BP1758" s="107"/>
      <c r="BQ1758" s="107" t="s">
        <v>120</v>
      </c>
      <c r="BR1758" s="107">
        <v>1</v>
      </c>
      <c r="BS1758" s="1028"/>
      <c r="BT1758" s="1028"/>
      <c r="BU1758" s="1028"/>
      <c r="BV1758" s="1028"/>
      <c r="BW1758" s="1028"/>
      <c r="BX1758" s="1028"/>
      <c r="BY1758" s="1086"/>
      <c r="CA1758" s="365">
        <f t="shared" si="791"/>
        <v>0</v>
      </c>
      <c r="CB1758" s="365" t="b">
        <f t="shared" si="792"/>
        <v>0</v>
      </c>
      <c r="CC1758" s="365" t="b">
        <f t="shared" si="793"/>
        <v>0</v>
      </c>
      <c r="CD1758" s="365" t="b">
        <f t="shared" si="794"/>
        <v>0</v>
      </c>
      <c r="CE1758" s="365" t="b">
        <f t="shared" si="795"/>
        <v>0</v>
      </c>
      <c r="CF1758" s="365" t="b">
        <f t="shared" si="796"/>
        <v>0</v>
      </c>
      <c r="CG1758" s="365" t="b">
        <f t="shared" si="797"/>
        <v>0</v>
      </c>
      <c r="CH1758" s="365" t="b">
        <f t="shared" si="798"/>
        <v>0</v>
      </c>
      <c r="CI1758" s="72">
        <f t="shared" si="799"/>
        <v>0</v>
      </c>
      <c r="CJ1758" s="72" t="b">
        <f t="shared" si="800"/>
        <v>0</v>
      </c>
      <c r="CK1758" s="72" t="b">
        <f t="shared" si="801"/>
        <v>0</v>
      </c>
      <c r="CL1758" s="72">
        <f t="shared" si="802"/>
        <v>0</v>
      </c>
      <c r="CM1758" s="72" t="b">
        <f t="shared" si="803"/>
        <v>0</v>
      </c>
      <c r="CN1758" s="72" t="b">
        <f t="shared" si="804"/>
        <v>0</v>
      </c>
      <c r="CP1758" s="13">
        <f t="shared" si="805"/>
        <v>0</v>
      </c>
      <c r="CQ1758" s="13">
        <f t="shared" si="806"/>
        <v>0</v>
      </c>
      <c r="CR1758" s="13" t="b">
        <f t="shared" si="807"/>
        <v>0</v>
      </c>
      <c r="CS1758" s="13">
        <f t="shared" si="813"/>
        <v>0</v>
      </c>
      <c r="CT1758" s="13" t="b">
        <f t="shared" si="812"/>
        <v>0</v>
      </c>
      <c r="CU1758" s="13">
        <f t="shared" si="785"/>
        <v>0</v>
      </c>
      <c r="CV1758" s="13" t="b">
        <f t="shared" si="808"/>
        <v>0</v>
      </c>
      <c r="CW1758" s="13">
        <f t="shared" si="809"/>
        <v>0</v>
      </c>
      <c r="CX1758" s="13" t="b">
        <f t="shared" si="810"/>
        <v>0</v>
      </c>
      <c r="CY1758" s="13">
        <f t="shared" si="811"/>
        <v>0</v>
      </c>
    </row>
    <row r="1759" spans="1:103" ht="15" thickBot="1">
      <c r="A1759" s="932"/>
      <c r="B1759" s="1039"/>
      <c r="C1759" s="1039"/>
      <c r="D1759" s="1039"/>
      <c r="E1759" s="1039"/>
      <c r="F1759" s="1039"/>
      <c r="G1759" s="1039"/>
      <c r="H1759" s="1039"/>
      <c r="I1759" s="1039"/>
      <c r="J1759" s="1039"/>
      <c r="K1759" s="1039"/>
      <c r="L1759" s="1039"/>
      <c r="M1759" s="1039"/>
      <c r="N1759" s="1039"/>
      <c r="O1759" s="1039"/>
      <c r="P1759" s="1039"/>
      <c r="Q1759" s="941"/>
      <c r="R1759" s="1039"/>
      <c r="S1759" s="1039"/>
      <c r="T1759" s="1039"/>
      <c r="U1759" s="1039"/>
      <c r="V1759" s="1039"/>
      <c r="W1759" s="109"/>
      <c r="X1759" s="109"/>
      <c r="Y1759" s="109"/>
      <c r="Z1759" s="109"/>
      <c r="AA1759" s="109" t="s">
        <v>36</v>
      </c>
      <c r="AB1759" s="110"/>
      <c r="AC1759" s="110"/>
      <c r="AD1759" s="109"/>
      <c r="AE1759" s="1039"/>
      <c r="AF1759" s="334">
        <f t="shared" si="786"/>
        <v>0</v>
      </c>
      <c r="AG1759" s="272">
        <f>IF(R1759="kompletna",Q1759*J1759*0.0036*'lista, wskaźniki'!$F$13, IF(R1759="częściowa",Q1759*J1759*0.0036*'lista, wskaźniki'!$F$14, IF(R1759="brak",Q1759*J1759*0.0036*'lista, wskaźniki'!$F$15,)))</f>
        <v>0</v>
      </c>
      <c r="AH1759" s="334">
        <f>IF(Y1759="inne",K1759*'lista, wskaźniki'!$E$35,IF(Y1759="to samo źródło",0,IF(Y1759=0,0)))</f>
        <v>0</v>
      </c>
      <c r="AI1759" s="334" t="b">
        <f>IF(AA1759="gaz z sieci",AC1759*'lista, wskaźniki'!$D$21)</f>
        <v>0</v>
      </c>
      <c r="AJ1759" s="272">
        <f>IF(AA1759="węgiel",AB1759*'lista, wskaźniki'!$D$20, IF('Sektor mieszkaniowy'!AA1759="drewno",'Sektor mieszkaniowy'!AB1759*'lista, wskaźniki'!$D$22,IF('Sektor mieszkaniowy'!AA1759="pellet",AB1759*'lista, wskaźniki'!$D$23,IF('Sektor mieszkaniowy'!AA1759="gaz z sieci",AB1759*'lista, wskaźniki'!$D$21,IF('Sektor mieszkaniowy'!AA1759="olej opałowy",'Sektor mieszkaniowy'!AB1759*'lista, wskaźniki'!$D$24)))))</f>
        <v>0</v>
      </c>
      <c r="AK1759" s="1042"/>
      <c r="AL1759" s="1039"/>
      <c r="AM1759" s="20">
        <f>IF(AA1759="węgiel",AF1759*1/3.6*'lista, wskaźniki'!$F$20,IF(AA1759="drewno",AF1759*1/3.6*'lista, wskaźniki'!$F$22,IF(AA1759="pellet",AF1759*1/3.6*'lista, wskaźniki'!$F$23,IF(AA1759="gaz z sieci",AF1759*1/3.6*'lista, wskaźniki'!$F$21,IF(AA1759="olej opałowy",AF1759*1/3.6*'lista, wskaźniki'!$F$24,0)))))</f>
        <v>0</v>
      </c>
      <c r="AN1759" s="20">
        <f>IF(AA1759="węgiel",AF1759*'lista, wskaźniki'!$E$42,IF(AA1759="drewno",AF1759*'lista, wskaźniki'!$G$42,IF(AA1759="pellet",AF1759*'lista, wskaźniki'!$H$42,IF(AA1759="gaz z sieci",AF1759*'lista, wskaźniki'!$F$42,IF(AA1759="olej opałowy",AF1759*'lista, wskaźniki'!$I$42,0)))))</f>
        <v>0</v>
      </c>
      <c r="AO1759" s="20">
        <f>IF(AA1759="węgiel",AF1759*'lista, wskaźniki'!$E$43,IF(AA1759="drewno",AF1759*'lista, wskaźniki'!$G$43,IF(AA1759="pellet",AF1759*'lista, wskaźniki'!$H$43,IF(AA1759="gaz z sieci",AF1759*'lista, wskaźniki'!$F$43,IF(AA1759="olej opałowy",AF1759*'lista, wskaźniki'!$I$43,0)))))</f>
        <v>0</v>
      </c>
      <c r="AP1759" s="20">
        <f>IF(AA1759="węgiel",AF1759*'lista, wskaźniki'!$E$44,IF(AA1759="drewno",AF1759*'lista, wskaźniki'!$G$44,IF(AA1759="pellet",AF1759*'lista, wskaźniki'!$H$44,IF(AA1759="gaz z sieci",AF1759*'lista, wskaźniki'!$F$44,IF(AA1759="olej opałowy",AF1759*'lista, wskaźniki'!$I$44,0)))))</f>
        <v>0</v>
      </c>
      <c r="AQ1759" s="20" t="b">
        <f>IF(Z1759="gaz",AH1759*1/3.6*'lista, wskaźniki'!$F$21,IF(Z1759="energia elektryczna",AH1759*1/3.6*'lista, wskaźniki'!$F$26))</f>
        <v>0</v>
      </c>
      <c r="AR1759" s="20" t="b">
        <f>IF(Z1759="gaz",AH1759*'lista, wskaźniki'!$F$42,IF(Z1759="energia elektryczna",AH1759*0))</f>
        <v>0</v>
      </c>
      <c r="AS1759" s="20" t="b">
        <f>IF(Z1759="gaz",AH1759*'lista, wskaźniki'!$F$43,IF(Z1759="energia elektryczna",AH1759*0))</f>
        <v>0</v>
      </c>
      <c r="AT1759" s="20" t="b">
        <f>IF(Z1759="gaz",AH1759*'lista, wskaźniki'!$F$44,IF(Z1759="energia elektryczna",AH1759*0))</f>
        <v>0</v>
      </c>
      <c r="AU1759" s="20">
        <f>AI1759*1/3.6*'lista, wskaźniki'!$F$21</f>
        <v>0</v>
      </c>
      <c r="AV1759" s="20">
        <f>AI1759*'lista, wskaźniki'!$F$42</f>
        <v>0</v>
      </c>
      <c r="AW1759" s="20">
        <f>AI1759*'lista, wskaźniki'!$F$43</f>
        <v>0</v>
      </c>
      <c r="AX1759" s="20">
        <f>AI1759*'lista, wskaźniki'!$F$44</f>
        <v>0</v>
      </c>
      <c r="AY1759" s="20">
        <f>AK1759*'lista, wskaźniki'!$F$26</f>
        <v>0</v>
      </c>
      <c r="AZ1759" s="20">
        <f t="shared" si="787"/>
        <v>0</v>
      </c>
      <c r="BA1759" s="20">
        <f t="shared" si="788"/>
        <v>0</v>
      </c>
      <c r="BB1759" s="20">
        <f t="shared" si="789"/>
        <v>0</v>
      </c>
      <c r="BC1759" s="20">
        <f t="shared" si="790"/>
        <v>0</v>
      </c>
      <c r="BD1759" s="1039"/>
      <c r="BE1759" s="1039"/>
      <c r="BF1759" s="1039"/>
      <c r="BG1759" s="1039"/>
      <c r="BH1759" s="109"/>
      <c r="BI1759" s="1039"/>
      <c r="BJ1759" s="109"/>
      <c r="BK1759" s="1039"/>
      <c r="BL1759" s="109"/>
      <c r="BM1759" s="109"/>
      <c r="BN1759" s="109"/>
      <c r="BO1759" s="109"/>
      <c r="BP1759" s="109"/>
      <c r="BQ1759" s="109" t="s">
        <v>121</v>
      </c>
      <c r="BR1759" s="109">
        <v>1</v>
      </c>
      <c r="BS1759" s="1029"/>
      <c r="BT1759" s="1029"/>
      <c r="BU1759" s="1029"/>
      <c r="BV1759" s="1029"/>
      <c r="BW1759" s="1029"/>
      <c r="BX1759" s="1029"/>
      <c r="BY1759" s="1087"/>
      <c r="CA1759" s="365" t="b">
        <f t="shared" si="791"/>
        <v>0</v>
      </c>
      <c r="CB1759" s="365">
        <f t="shared" si="792"/>
        <v>0</v>
      </c>
      <c r="CC1759" s="365" t="b">
        <f t="shared" si="793"/>
        <v>0</v>
      </c>
      <c r="CD1759" s="365" t="b">
        <f t="shared" si="794"/>
        <v>0</v>
      </c>
      <c r="CE1759" s="365" t="b">
        <f t="shared" si="795"/>
        <v>0</v>
      </c>
      <c r="CF1759" s="365" t="b">
        <f t="shared" si="796"/>
        <v>0</v>
      </c>
      <c r="CG1759" s="365" t="b">
        <f t="shared" si="797"/>
        <v>0</v>
      </c>
      <c r="CH1759" s="365" t="b">
        <f t="shared" si="798"/>
        <v>0</v>
      </c>
      <c r="CI1759" s="72" t="b">
        <f t="shared" si="799"/>
        <v>0</v>
      </c>
      <c r="CJ1759" s="72">
        <f t="shared" si="800"/>
        <v>0</v>
      </c>
      <c r="CK1759" s="72" t="b">
        <f t="shared" si="801"/>
        <v>0</v>
      </c>
      <c r="CL1759" s="72">
        <f t="shared" si="802"/>
        <v>0</v>
      </c>
      <c r="CM1759" s="72" t="b">
        <f t="shared" si="803"/>
        <v>0</v>
      </c>
      <c r="CN1759" s="72" t="b">
        <f t="shared" si="804"/>
        <v>0</v>
      </c>
      <c r="CP1759" s="13">
        <f t="shared" si="805"/>
        <v>0</v>
      </c>
      <c r="CQ1759" s="13" t="b">
        <f t="shared" si="806"/>
        <v>0</v>
      </c>
      <c r="CR1759" s="13" t="b">
        <f t="shared" si="807"/>
        <v>0</v>
      </c>
      <c r="CS1759" s="13" t="b">
        <f t="shared" si="813"/>
        <v>0</v>
      </c>
      <c r="CT1759" s="13" t="b">
        <f t="shared" si="812"/>
        <v>0</v>
      </c>
      <c r="CU1759" s="13" t="b">
        <f t="shared" ref="CU1759:CU1822" si="814">IF(R1759="kompletna",CT1759,IF(R1759="częściowa",0.5*CT1759,IF(R1759="brak",0*CT1759)))</f>
        <v>0</v>
      </c>
      <c r="CV1759" s="13" t="b">
        <f t="shared" si="808"/>
        <v>0</v>
      </c>
      <c r="CW1759" s="13" t="b">
        <f t="shared" si="809"/>
        <v>0</v>
      </c>
      <c r="CX1759" s="13" t="b">
        <f t="shared" si="810"/>
        <v>0</v>
      </c>
      <c r="CY1759" s="13" t="b">
        <f t="shared" si="811"/>
        <v>0</v>
      </c>
    </row>
    <row r="1760" spans="1:103" ht="15" thickBot="1">
      <c r="A1760" s="932"/>
      <c r="B1760" s="1039"/>
      <c r="C1760" s="1039"/>
      <c r="D1760" s="1039"/>
      <c r="E1760" s="1039"/>
      <c r="F1760" s="1039"/>
      <c r="G1760" s="1039"/>
      <c r="H1760" s="1039"/>
      <c r="I1760" s="1039"/>
      <c r="J1760" s="1039"/>
      <c r="K1760" s="1039"/>
      <c r="L1760" s="1039"/>
      <c r="M1760" s="1039"/>
      <c r="N1760" s="1039"/>
      <c r="O1760" s="1039"/>
      <c r="P1760" s="1039"/>
      <c r="Q1760" s="941"/>
      <c r="R1760" s="1039"/>
      <c r="S1760" s="1039"/>
      <c r="T1760" s="1039"/>
      <c r="U1760" s="1039"/>
      <c r="V1760" s="1039"/>
      <c r="W1760" s="109"/>
      <c r="X1760" s="109"/>
      <c r="Y1760" s="109"/>
      <c r="Z1760" s="109"/>
      <c r="AA1760" s="109" t="s">
        <v>50</v>
      </c>
      <c r="AB1760" s="110"/>
      <c r="AC1760" s="110"/>
      <c r="AD1760" s="109"/>
      <c r="AE1760" s="1039"/>
      <c r="AF1760" s="334">
        <f t="shared" si="786"/>
        <v>0</v>
      </c>
      <c r="AG1760" s="272">
        <f>IF(R1760="kompletna",Q1760*J1760*0.0036*'lista, wskaźniki'!$F$13, IF(R1760="częściowa",Q1760*J1760*0.0036*'lista, wskaźniki'!$F$14, IF(R1760="brak",Q1760*J1760*0.0036*'lista, wskaźniki'!$F$15,)))</f>
        <v>0</v>
      </c>
      <c r="AH1760" s="334">
        <f>IF(Y1760="inne",K1760*'lista, wskaźniki'!$E$35,IF(Y1760="to samo źródło",0,IF(Y1760=0,0)))</f>
        <v>0</v>
      </c>
      <c r="AI1760" s="334" t="b">
        <f>IF(AA1760="gaz z sieci",AC1760*'lista, wskaźniki'!$D$21)</f>
        <v>0</v>
      </c>
      <c r="AJ1760" s="272">
        <f>IF(AA1760="węgiel",AB1760*'lista, wskaźniki'!$D$20, IF('Sektor mieszkaniowy'!AA1760="drewno",'Sektor mieszkaniowy'!AB1760*'lista, wskaźniki'!$D$22,IF('Sektor mieszkaniowy'!AA1760="pellet",AB1760*'lista, wskaźniki'!$D$23,IF('Sektor mieszkaniowy'!AA1760="gaz z sieci",AB1760*'lista, wskaźniki'!$D$21,IF('Sektor mieszkaniowy'!AA1760="olej opałowy",'Sektor mieszkaniowy'!AB1760*'lista, wskaźniki'!$D$24)))))</f>
        <v>0</v>
      </c>
      <c r="AK1760" s="1042"/>
      <c r="AL1760" s="1039"/>
      <c r="AM1760" s="20">
        <f>IF(AA1760="węgiel",AF1760*1/3.6*'lista, wskaźniki'!$F$20,IF(AA1760="drewno",AF1760*1/3.6*'lista, wskaźniki'!$F$22,IF(AA1760="pellet",AF1760*1/3.6*'lista, wskaźniki'!$F$23,IF(AA1760="gaz z sieci",AF1760*1/3.6*'lista, wskaźniki'!$F$21,IF(AA1760="olej opałowy",AF1760*1/3.6*'lista, wskaźniki'!$F$24,0)))))</f>
        <v>0</v>
      </c>
      <c r="AN1760" s="20">
        <f>IF(AA1760="węgiel",AF1760*'lista, wskaźniki'!$E$42,IF(AA1760="drewno",AF1760*'lista, wskaźniki'!$G$42,IF(AA1760="pellet",AF1760*'lista, wskaźniki'!$H$42,IF(AA1760="gaz z sieci",AF1760*'lista, wskaźniki'!$F$42,IF(AA1760="olej opałowy",AF1760*'lista, wskaźniki'!$I$42,0)))))</f>
        <v>0</v>
      </c>
      <c r="AO1760" s="20">
        <f>IF(AA1760="węgiel",AF1760*'lista, wskaźniki'!$E$43,IF(AA1760="drewno",AF1760*'lista, wskaźniki'!$G$43,IF(AA1760="pellet",AF1760*'lista, wskaźniki'!$H$43,IF(AA1760="gaz z sieci",AF1760*'lista, wskaźniki'!$F$43,IF(AA1760="olej opałowy",AF1760*'lista, wskaźniki'!$I$43,0)))))</f>
        <v>0</v>
      </c>
      <c r="AP1760" s="20">
        <f>IF(AA1760="węgiel",AF1760*'lista, wskaźniki'!$E$44,IF(AA1760="drewno",AF1760*'lista, wskaźniki'!$G$44,IF(AA1760="pellet",AF1760*'lista, wskaźniki'!$H$44,IF(AA1760="gaz z sieci",AF1760*'lista, wskaźniki'!$F$44,IF(AA1760="olej opałowy",AF1760*'lista, wskaźniki'!$I$44,0)))))</f>
        <v>0</v>
      </c>
      <c r="AQ1760" s="20" t="b">
        <f>IF(Z1760="gaz",AH1760*1/3.6*'lista, wskaźniki'!$F$21,IF(Z1760="energia elektryczna",AH1760*1/3.6*'lista, wskaźniki'!$F$26))</f>
        <v>0</v>
      </c>
      <c r="AR1760" s="20" t="b">
        <f>IF(Z1760="gaz",AH1760*'lista, wskaźniki'!$F$42,IF(Z1760="energia elektryczna",AH1760*0))</f>
        <v>0</v>
      </c>
      <c r="AS1760" s="20" t="b">
        <f>IF(Z1760="gaz",AH1760*'lista, wskaźniki'!$F$43,IF(Z1760="energia elektryczna",AH1760*0))</f>
        <v>0</v>
      </c>
      <c r="AT1760" s="20" t="b">
        <f>IF(Z1760="gaz",AH1760*'lista, wskaźniki'!$F$44,IF(Z1760="energia elektryczna",AH1760*0))</f>
        <v>0</v>
      </c>
      <c r="AU1760" s="20">
        <f>AI1760*1/3.6*'lista, wskaźniki'!$F$21</f>
        <v>0</v>
      </c>
      <c r="AV1760" s="20">
        <f>AI1760*'lista, wskaźniki'!$F$42</f>
        <v>0</v>
      </c>
      <c r="AW1760" s="20">
        <f>AI1760*'lista, wskaźniki'!$F$43</f>
        <v>0</v>
      </c>
      <c r="AX1760" s="20">
        <f>AI1760*'lista, wskaźniki'!$F$44</f>
        <v>0</v>
      </c>
      <c r="AY1760" s="20">
        <f>AK1760*'lista, wskaźniki'!$F$26</f>
        <v>0</v>
      </c>
      <c r="AZ1760" s="20">
        <f t="shared" si="787"/>
        <v>0</v>
      </c>
      <c r="BA1760" s="20">
        <f t="shared" si="788"/>
        <v>0</v>
      </c>
      <c r="BB1760" s="20">
        <f t="shared" si="789"/>
        <v>0</v>
      </c>
      <c r="BC1760" s="20">
        <f t="shared" si="790"/>
        <v>0</v>
      </c>
      <c r="BD1760" s="1039"/>
      <c r="BE1760" s="1039"/>
      <c r="BF1760" s="1039"/>
      <c r="BG1760" s="1039"/>
      <c r="BH1760" s="109"/>
      <c r="BI1760" s="1039"/>
      <c r="BJ1760" s="109"/>
      <c r="BK1760" s="1039"/>
      <c r="BL1760" s="109"/>
      <c r="BM1760" s="109"/>
      <c r="BN1760" s="109"/>
      <c r="BO1760" s="109"/>
      <c r="BP1760" s="109"/>
      <c r="BQ1760" s="109"/>
      <c r="BR1760" s="109"/>
      <c r="BS1760" s="1029"/>
      <c r="BT1760" s="1029"/>
      <c r="BU1760" s="1029"/>
      <c r="BV1760" s="1029"/>
      <c r="BW1760" s="1029"/>
      <c r="BX1760" s="1029"/>
      <c r="BY1760" s="1087"/>
      <c r="CA1760" s="365" t="b">
        <f t="shared" si="791"/>
        <v>0</v>
      </c>
      <c r="CB1760" s="365" t="b">
        <f t="shared" si="792"/>
        <v>0</v>
      </c>
      <c r="CC1760" s="365">
        <f t="shared" si="793"/>
        <v>0</v>
      </c>
      <c r="CD1760" s="365" t="b">
        <f t="shared" si="794"/>
        <v>0</v>
      </c>
      <c r="CE1760" s="365" t="b">
        <f t="shared" si="795"/>
        <v>0</v>
      </c>
      <c r="CF1760" s="365" t="b">
        <f t="shared" si="796"/>
        <v>0</v>
      </c>
      <c r="CG1760" s="365" t="b">
        <f t="shared" si="797"/>
        <v>0</v>
      </c>
      <c r="CH1760" s="365" t="b">
        <f t="shared" si="798"/>
        <v>0</v>
      </c>
      <c r="CI1760" s="72" t="b">
        <f t="shared" si="799"/>
        <v>0</v>
      </c>
      <c r="CJ1760" s="72" t="b">
        <f t="shared" si="800"/>
        <v>0</v>
      </c>
      <c r="CK1760" s="72">
        <f t="shared" si="801"/>
        <v>0</v>
      </c>
      <c r="CL1760" s="72">
        <f t="shared" si="802"/>
        <v>0</v>
      </c>
      <c r="CM1760" s="72" t="b">
        <f t="shared" si="803"/>
        <v>0</v>
      </c>
      <c r="CN1760" s="72" t="b">
        <f t="shared" si="804"/>
        <v>0</v>
      </c>
      <c r="CP1760" s="13">
        <f t="shared" si="805"/>
        <v>0</v>
      </c>
      <c r="CQ1760" s="13" t="b">
        <f t="shared" si="806"/>
        <v>0</v>
      </c>
      <c r="CR1760" s="13" t="b">
        <f t="shared" si="807"/>
        <v>0</v>
      </c>
      <c r="CS1760" s="13" t="b">
        <f t="shared" si="813"/>
        <v>0</v>
      </c>
      <c r="CT1760" s="13" t="b">
        <f t="shared" si="812"/>
        <v>0</v>
      </c>
      <c r="CU1760" s="13" t="b">
        <f t="shared" si="814"/>
        <v>0</v>
      </c>
      <c r="CV1760" s="13" t="b">
        <f t="shared" si="808"/>
        <v>0</v>
      </c>
      <c r="CW1760" s="13" t="b">
        <f t="shared" si="809"/>
        <v>0</v>
      </c>
      <c r="CX1760" s="13" t="b">
        <f t="shared" si="810"/>
        <v>0</v>
      </c>
      <c r="CY1760" s="13" t="b">
        <f t="shared" si="811"/>
        <v>0</v>
      </c>
    </row>
    <row r="1761" spans="1:103" ht="15" thickBot="1">
      <c r="A1761" s="932"/>
      <c r="B1761" s="1039"/>
      <c r="C1761" s="1039"/>
      <c r="D1761" s="1039"/>
      <c r="E1761" s="1039"/>
      <c r="F1761" s="1039"/>
      <c r="G1761" s="1039"/>
      <c r="H1761" s="1039"/>
      <c r="I1761" s="1039"/>
      <c r="J1761" s="1039"/>
      <c r="K1761" s="1039"/>
      <c r="L1761" s="1039"/>
      <c r="M1761" s="1039"/>
      <c r="N1761" s="1039"/>
      <c r="O1761" s="1039"/>
      <c r="P1761" s="1039"/>
      <c r="Q1761" s="941"/>
      <c r="R1761" s="1039"/>
      <c r="S1761" s="1039"/>
      <c r="T1761" s="1039"/>
      <c r="U1761" s="1039"/>
      <c r="V1761" s="1039"/>
      <c r="W1761" s="109"/>
      <c r="X1761" s="109"/>
      <c r="Y1761" s="109"/>
      <c r="Z1761" s="109"/>
      <c r="AA1761" s="109" t="s">
        <v>38</v>
      </c>
      <c r="AB1761" s="110"/>
      <c r="AC1761" s="110"/>
      <c r="AD1761" s="109"/>
      <c r="AE1761" s="1039"/>
      <c r="AF1761" s="334">
        <f t="shared" si="786"/>
        <v>0</v>
      </c>
      <c r="AG1761" s="272">
        <f>IF(R1761="kompletna",Q1761*J1761*0.0036*'lista, wskaźniki'!$F$13, IF(R1761="częściowa",Q1761*J1761*0.0036*'lista, wskaźniki'!$F$14, IF(R1761="brak",Q1761*J1761*0.0036*'lista, wskaźniki'!$F$15,)))</f>
        <v>0</v>
      </c>
      <c r="AH1761" s="334">
        <f>IF(Y1761="inne",K1761*'lista, wskaźniki'!$E$35,IF(Y1761="to samo źródło",0,IF(Y1761=0,0)))</f>
        <v>0</v>
      </c>
      <c r="AI1761" s="334">
        <f>IF(AA1761="gaz z sieci",AC1761*'lista, wskaźniki'!$D$21)</f>
        <v>0</v>
      </c>
      <c r="AJ1761" s="272">
        <f>IF(AA1761="węgiel",AB1761*'lista, wskaźniki'!$D$20, IF('Sektor mieszkaniowy'!AA1761="drewno",'Sektor mieszkaniowy'!AB1761*'lista, wskaźniki'!$D$22,IF('Sektor mieszkaniowy'!AA1761="pellet",AB1761*'lista, wskaźniki'!$D$23,IF('Sektor mieszkaniowy'!AA1761="gaz z sieci",AB1761*'lista, wskaźniki'!$D$21,IF('Sektor mieszkaniowy'!AA1761="olej opałowy",'Sektor mieszkaniowy'!AB1761*'lista, wskaźniki'!$D$24)))))</f>
        <v>0</v>
      </c>
      <c r="AK1761" s="1042"/>
      <c r="AL1761" s="1039"/>
      <c r="AM1761" s="20">
        <f>IF(AA1761="węgiel",AF1761*1/3.6*'lista, wskaźniki'!$F$20,IF(AA1761="drewno",AF1761*1/3.6*'lista, wskaźniki'!$F$22,IF(AA1761="pellet",AF1761*1/3.6*'lista, wskaźniki'!$F$23,IF(AA1761="gaz z sieci",AF1761*1/3.6*'lista, wskaźniki'!$F$21,IF(AA1761="olej opałowy",AF1761*1/3.6*'lista, wskaźniki'!$F$24,0)))))</f>
        <v>0</v>
      </c>
      <c r="AN1761" s="20">
        <f>IF(AA1761="węgiel",AF1761*'lista, wskaźniki'!$E$42,IF(AA1761="drewno",AF1761*'lista, wskaźniki'!$G$42,IF(AA1761="pellet",AF1761*'lista, wskaźniki'!$H$42,IF(AA1761="gaz z sieci",AF1761*'lista, wskaźniki'!$F$42,IF(AA1761="olej opałowy",AF1761*'lista, wskaźniki'!$I$42,0)))))</f>
        <v>0</v>
      </c>
      <c r="AO1761" s="20">
        <f>IF(AA1761="węgiel",AF1761*'lista, wskaźniki'!$E$43,IF(AA1761="drewno",AF1761*'lista, wskaźniki'!$G$43,IF(AA1761="pellet",AF1761*'lista, wskaźniki'!$H$43,IF(AA1761="gaz z sieci",AF1761*'lista, wskaźniki'!$F$43,IF(AA1761="olej opałowy",AF1761*'lista, wskaźniki'!$I$43,0)))))</f>
        <v>0</v>
      </c>
      <c r="AP1761" s="20">
        <f>IF(AA1761="węgiel",AF1761*'lista, wskaźniki'!$E$44,IF(AA1761="drewno",AF1761*'lista, wskaźniki'!$G$44,IF(AA1761="pellet",AF1761*'lista, wskaźniki'!$H$44,IF(AA1761="gaz z sieci",AF1761*'lista, wskaźniki'!$F$44,IF(AA1761="olej opałowy",AF1761*'lista, wskaźniki'!$I$44,0)))))</f>
        <v>0</v>
      </c>
      <c r="AQ1761" s="20" t="b">
        <f>IF(Z1761="gaz",AH1761*1/3.6*'lista, wskaźniki'!$F$21,IF(Z1761="energia elektryczna",AH1761*1/3.6*'lista, wskaźniki'!$F$26))</f>
        <v>0</v>
      </c>
      <c r="AR1761" s="20" t="b">
        <f>IF(Z1761="gaz",AH1761*'lista, wskaźniki'!$F$42,IF(Z1761="energia elektryczna",AH1761*0))</f>
        <v>0</v>
      </c>
      <c r="AS1761" s="20" t="b">
        <f>IF(Z1761="gaz",AH1761*'lista, wskaźniki'!$F$43,IF(Z1761="energia elektryczna",AH1761*0))</f>
        <v>0</v>
      </c>
      <c r="AT1761" s="20" t="b">
        <f>IF(Z1761="gaz",AH1761*'lista, wskaźniki'!$F$44,IF(Z1761="energia elektryczna",AH1761*0))</f>
        <v>0</v>
      </c>
      <c r="AU1761" s="20">
        <f>AI1761*1/3.6*'lista, wskaźniki'!$F$21</f>
        <v>0</v>
      </c>
      <c r="AV1761" s="20">
        <f>AI1761*'lista, wskaźniki'!$F$42</f>
        <v>0</v>
      </c>
      <c r="AW1761" s="20">
        <f>AI1761*'lista, wskaźniki'!$F$43</f>
        <v>0</v>
      </c>
      <c r="AX1761" s="20">
        <f>AI1761*'lista, wskaźniki'!$F$44</f>
        <v>0</v>
      </c>
      <c r="AY1761" s="20">
        <f>AK1761*'lista, wskaźniki'!$F$26</f>
        <v>0</v>
      </c>
      <c r="AZ1761" s="20">
        <f t="shared" si="787"/>
        <v>0</v>
      </c>
      <c r="BA1761" s="20">
        <f t="shared" si="788"/>
        <v>0</v>
      </c>
      <c r="BB1761" s="20">
        <f t="shared" si="789"/>
        <v>0</v>
      </c>
      <c r="BC1761" s="20">
        <f t="shared" si="790"/>
        <v>0</v>
      </c>
      <c r="BD1761" s="1039"/>
      <c r="BE1761" s="1039"/>
      <c r="BF1761" s="1039"/>
      <c r="BG1761" s="1039"/>
      <c r="BH1761" s="109"/>
      <c r="BI1761" s="1039"/>
      <c r="BJ1761" s="109"/>
      <c r="BK1761" s="1039"/>
      <c r="BL1761" s="109"/>
      <c r="BM1761" s="109"/>
      <c r="BN1761" s="109"/>
      <c r="BO1761" s="109"/>
      <c r="BP1761" s="109"/>
      <c r="BQ1761" s="109"/>
      <c r="BR1761" s="109"/>
      <c r="BS1761" s="1029"/>
      <c r="BT1761" s="1029"/>
      <c r="BU1761" s="1029"/>
      <c r="BV1761" s="1029"/>
      <c r="BW1761" s="1029"/>
      <c r="BX1761" s="1029"/>
      <c r="BY1761" s="1087"/>
      <c r="CA1761" s="365" t="b">
        <f t="shared" si="791"/>
        <v>0</v>
      </c>
      <c r="CB1761" s="365" t="b">
        <f t="shared" si="792"/>
        <v>0</v>
      </c>
      <c r="CC1761" s="365" t="b">
        <f t="shared" si="793"/>
        <v>0</v>
      </c>
      <c r="CD1761" s="365">
        <f t="shared" si="794"/>
        <v>0</v>
      </c>
      <c r="CE1761" s="365" t="b">
        <f t="shared" si="795"/>
        <v>0</v>
      </c>
      <c r="CF1761" s="365" t="b">
        <f t="shared" si="796"/>
        <v>0</v>
      </c>
      <c r="CG1761" s="365" t="b">
        <f t="shared" si="797"/>
        <v>0</v>
      </c>
      <c r="CH1761" s="365">
        <f t="shared" si="798"/>
        <v>0</v>
      </c>
      <c r="CI1761" s="72" t="b">
        <f t="shared" si="799"/>
        <v>0</v>
      </c>
      <c r="CJ1761" s="72" t="b">
        <f t="shared" si="800"/>
        <v>0</v>
      </c>
      <c r="CK1761" s="72" t="b">
        <f t="shared" si="801"/>
        <v>0</v>
      </c>
      <c r="CL1761" s="72">
        <f t="shared" si="802"/>
        <v>0</v>
      </c>
      <c r="CM1761" s="72" t="b">
        <f t="shared" si="803"/>
        <v>0</v>
      </c>
      <c r="CN1761" s="72" t="b">
        <f t="shared" si="804"/>
        <v>0</v>
      </c>
      <c r="CP1761" s="13">
        <f t="shared" si="805"/>
        <v>0</v>
      </c>
      <c r="CQ1761" s="13" t="b">
        <f t="shared" si="806"/>
        <v>0</v>
      </c>
      <c r="CR1761" s="13" t="b">
        <f t="shared" si="807"/>
        <v>0</v>
      </c>
      <c r="CS1761" s="13" t="b">
        <f t="shared" si="813"/>
        <v>0</v>
      </c>
      <c r="CT1761" s="13" t="b">
        <f t="shared" si="812"/>
        <v>0</v>
      </c>
      <c r="CU1761" s="13" t="b">
        <f t="shared" si="814"/>
        <v>0</v>
      </c>
      <c r="CV1761" s="13" t="b">
        <f t="shared" si="808"/>
        <v>0</v>
      </c>
      <c r="CW1761" s="13" t="b">
        <f t="shared" si="809"/>
        <v>0</v>
      </c>
      <c r="CX1761" s="13" t="b">
        <f t="shared" si="810"/>
        <v>0</v>
      </c>
      <c r="CY1761" s="13" t="b">
        <f t="shared" si="811"/>
        <v>0</v>
      </c>
    </row>
    <row r="1762" spans="1:103" ht="15" thickBot="1">
      <c r="A1762" s="933"/>
      <c r="B1762" s="1040"/>
      <c r="C1762" s="1040"/>
      <c r="D1762" s="1040"/>
      <c r="E1762" s="1040"/>
      <c r="F1762" s="1040"/>
      <c r="G1762" s="1040"/>
      <c r="H1762" s="1040"/>
      <c r="I1762" s="1040"/>
      <c r="J1762" s="1040"/>
      <c r="K1762" s="1040"/>
      <c r="L1762" s="1040"/>
      <c r="M1762" s="1040"/>
      <c r="N1762" s="1040"/>
      <c r="O1762" s="1040"/>
      <c r="P1762" s="1040"/>
      <c r="Q1762" s="942"/>
      <c r="R1762" s="1040"/>
      <c r="S1762" s="1040"/>
      <c r="T1762" s="1040"/>
      <c r="U1762" s="1040"/>
      <c r="V1762" s="1040"/>
      <c r="W1762" s="111"/>
      <c r="X1762" s="111"/>
      <c r="Y1762" s="111"/>
      <c r="Z1762" s="111"/>
      <c r="AA1762" s="111" t="s">
        <v>37</v>
      </c>
      <c r="AB1762" s="112"/>
      <c r="AC1762" s="112"/>
      <c r="AD1762" s="111"/>
      <c r="AE1762" s="1040"/>
      <c r="AF1762" s="334">
        <f t="shared" si="786"/>
        <v>0</v>
      </c>
      <c r="AG1762" s="272">
        <f>IF(R1762="kompletna",Q1762*J1762*0.0036*'lista, wskaźniki'!$F$13, IF(R1762="częściowa",Q1762*J1762*0.0036*'lista, wskaźniki'!$F$14, IF(R1762="brak",Q1762*J1762*0.0036*'lista, wskaźniki'!$F$15,)))</f>
        <v>0</v>
      </c>
      <c r="AH1762" s="334">
        <f>IF(Y1762="inne",K1762*'lista, wskaźniki'!$E$35,IF(Y1762="to samo źródło",0,IF(Y1762=0,0)))</f>
        <v>0</v>
      </c>
      <c r="AI1762" s="334" t="b">
        <f>IF(AA1762="gaz z sieci",AC1762*'lista, wskaźniki'!$D$21)</f>
        <v>0</v>
      </c>
      <c r="AJ1762" s="272">
        <f>IF(AA1762="węgiel",AB1762*'lista, wskaźniki'!$D$20, IF('Sektor mieszkaniowy'!AA1762="drewno",'Sektor mieszkaniowy'!AB1762*'lista, wskaźniki'!$D$22,IF('Sektor mieszkaniowy'!AA1762="pellet",AB1762*'lista, wskaźniki'!$D$23,IF('Sektor mieszkaniowy'!AA1762="gaz z sieci",AB1762*'lista, wskaźniki'!$D$21,IF('Sektor mieszkaniowy'!AA1762="olej opałowy",'Sektor mieszkaniowy'!AB1762*'lista, wskaźniki'!$D$24)))))</f>
        <v>0</v>
      </c>
      <c r="AK1762" s="1043"/>
      <c r="AL1762" s="1040"/>
      <c r="AM1762" s="20">
        <f>IF(AA1762="węgiel",AF1762*1/3.6*'lista, wskaźniki'!$F$20,IF(AA1762="drewno",AF1762*1/3.6*'lista, wskaźniki'!$F$22,IF(AA1762="pellet",AF1762*1/3.6*'lista, wskaźniki'!$F$23,IF(AA1762="gaz z sieci",AF1762*1/3.6*'lista, wskaźniki'!$F$21,IF(AA1762="olej opałowy",AF1762*1/3.6*'lista, wskaźniki'!$F$24,0)))))</f>
        <v>0</v>
      </c>
      <c r="AN1762" s="20">
        <f>IF(AA1762="węgiel",AF1762*'lista, wskaźniki'!$E$42,IF(AA1762="drewno",AF1762*'lista, wskaźniki'!$G$42,IF(AA1762="pellet",AF1762*'lista, wskaźniki'!$H$42,IF(AA1762="gaz z sieci",AF1762*'lista, wskaźniki'!$F$42,IF(AA1762="olej opałowy",AF1762*'lista, wskaźniki'!$I$42,0)))))</f>
        <v>0</v>
      </c>
      <c r="AO1762" s="20">
        <f>IF(AA1762="węgiel",AF1762*'lista, wskaźniki'!$E$43,IF(AA1762="drewno",AF1762*'lista, wskaźniki'!$G$43,IF(AA1762="pellet",AF1762*'lista, wskaźniki'!$H$43,IF(AA1762="gaz z sieci",AF1762*'lista, wskaźniki'!$F$43,IF(AA1762="olej opałowy",AF1762*'lista, wskaźniki'!$I$43,0)))))</f>
        <v>0</v>
      </c>
      <c r="AP1762" s="20">
        <f>IF(AA1762="węgiel",AF1762*'lista, wskaźniki'!$E$44,IF(AA1762="drewno",AF1762*'lista, wskaźniki'!$G$44,IF(AA1762="pellet",AF1762*'lista, wskaźniki'!$H$44,IF(AA1762="gaz z sieci",AF1762*'lista, wskaźniki'!$F$44,IF(AA1762="olej opałowy",AF1762*'lista, wskaźniki'!$I$44,0)))))</f>
        <v>0</v>
      </c>
      <c r="AQ1762" s="20" t="b">
        <f>IF(Z1762="gaz",AH1762*1/3.6*'lista, wskaźniki'!$F$21,IF(Z1762="energia elektryczna",AH1762*1/3.6*'lista, wskaźniki'!$F$26))</f>
        <v>0</v>
      </c>
      <c r="AR1762" s="20" t="b">
        <f>IF(Z1762="gaz",AH1762*'lista, wskaźniki'!$F$42,IF(Z1762="energia elektryczna",AH1762*0))</f>
        <v>0</v>
      </c>
      <c r="AS1762" s="20" t="b">
        <f>IF(Z1762="gaz",AH1762*'lista, wskaźniki'!$F$43,IF(Z1762="energia elektryczna",AH1762*0))</f>
        <v>0</v>
      </c>
      <c r="AT1762" s="20" t="b">
        <f>IF(Z1762="gaz",AH1762*'lista, wskaźniki'!$F$44,IF(Z1762="energia elektryczna",AH1762*0))</f>
        <v>0</v>
      </c>
      <c r="AU1762" s="20">
        <f>AI1762*1/3.6*'lista, wskaźniki'!$F$21</f>
        <v>0</v>
      </c>
      <c r="AV1762" s="20">
        <f>AI1762*'lista, wskaźniki'!$F$42</f>
        <v>0</v>
      </c>
      <c r="AW1762" s="20">
        <f>AI1762*'lista, wskaźniki'!$F$43</f>
        <v>0</v>
      </c>
      <c r="AX1762" s="20">
        <f>AI1762*'lista, wskaźniki'!$F$44</f>
        <v>0</v>
      </c>
      <c r="AY1762" s="20">
        <f>AK1762*'lista, wskaźniki'!$F$26</f>
        <v>0</v>
      </c>
      <c r="AZ1762" s="20">
        <f t="shared" si="787"/>
        <v>0</v>
      </c>
      <c r="BA1762" s="20">
        <f t="shared" si="788"/>
        <v>0</v>
      </c>
      <c r="BB1762" s="20">
        <f t="shared" si="789"/>
        <v>0</v>
      </c>
      <c r="BC1762" s="20">
        <f t="shared" si="790"/>
        <v>0</v>
      </c>
      <c r="BD1762" s="1040"/>
      <c r="BE1762" s="1040"/>
      <c r="BF1762" s="1040"/>
      <c r="BG1762" s="1040"/>
      <c r="BH1762" s="111"/>
      <c r="BI1762" s="1040"/>
      <c r="BJ1762" s="111"/>
      <c r="BK1762" s="1040"/>
      <c r="BL1762" s="111"/>
      <c r="BM1762" s="111"/>
      <c r="BN1762" s="111"/>
      <c r="BO1762" s="111"/>
      <c r="BP1762" s="111"/>
      <c r="BQ1762" s="111"/>
      <c r="BR1762" s="111"/>
      <c r="BS1762" s="1030"/>
      <c r="BT1762" s="1030"/>
      <c r="BU1762" s="1030"/>
      <c r="BV1762" s="1030"/>
      <c r="BW1762" s="1030"/>
      <c r="BX1762" s="1030"/>
      <c r="BY1762" s="1088"/>
      <c r="CA1762" s="365" t="b">
        <f t="shared" si="791"/>
        <v>0</v>
      </c>
      <c r="CB1762" s="365" t="b">
        <f t="shared" si="792"/>
        <v>0</v>
      </c>
      <c r="CC1762" s="365" t="b">
        <f t="shared" si="793"/>
        <v>0</v>
      </c>
      <c r="CD1762" s="365" t="b">
        <f t="shared" si="794"/>
        <v>0</v>
      </c>
      <c r="CE1762" s="365">
        <f t="shared" si="795"/>
        <v>0</v>
      </c>
      <c r="CF1762" s="365" t="b">
        <f t="shared" si="796"/>
        <v>0</v>
      </c>
      <c r="CG1762" s="365" t="b">
        <f t="shared" si="797"/>
        <v>0</v>
      </c>
      <c r="CH1762" s="365" t="b">
        <f t="shared" si="798"/>
        <v>0</v>
      </c>
      <c r="CI1762" s="72" t="b">
        <f t="shared" si="799"/>
        <v>0</v>
      </c>
      <c r="CJ1762" s="72" t="b">
        <f t="shared" si="800"/>
        <v>0</v>
      </c>
      <c r="CK1762" s="72" t="b">
        <f t="shared" si="801"/>
        <v>0</v>
      </c>
      <c r="CL1762" s="72">
        <f t="shared" si="802"/>
        <v>0</v>
      </c>
      <c r="CM1762" s="72">
        <f t="shared" si="803"/>
        <v>0</v>
      </c>
      <c r="CN1762" s="72" t="b">
        <f t="shared" si="804"/>
        <v>0</v>
      </c>
      <c r="CP1762" s="13">
        <f t="shared" si="805"/>
        <v>0</v>
      </c>
      <c r="CQ1762" s="13" t="b">
        <f t="shared" si="806"/>
        <v>0</v>
      </c>
      <c r="CR1762" s="13" t="b">
        <f t="shared" si="807"/>
        <v>0</v>
      </c>
      <c r="CS1762" s="13" t="b">
        <f t="shared" si="813"/>
        <v>0</v>
      </c>
      <c r="CT1762" s="13" t="b">
        <f t="shared" si="812"/>
        <v>0</v>
      </c>
      <c r="CU1762" s="13" t="b">
        <f t="shared" si="814"/>
        <v>0</v>
      </c>
      <c r="CV1762" s="13" t="b">
        <f t="shared" si="808"/>
        <v>0</v>
      </c>
      <c r="CW1762" s="13" t="b">
        <f t="shared" si="809"/>
        <v>0</v>
      </c>
      <c r="CX1762" s="13" t="b">
        <f t="shared" si="810"/>
        <v>0</v>
      </c>
      <c r="CY1762" s="13" t="b">
        <f t="shared" si="811"/>
        <v>0</v>
      </c>
    </row>
    <row r="1763" spans="1:103" ht="15" thickBot="1">
      <c r="A1763" s="931">
        <v>353</v>
      </c>
      <c r="B1763" s="1038" t="s">
        <v>223</v>
      </c>
      <c r="C1763" s="1038"/>
      <c r="D1763" s="1038" t="s">
        <v>1</v>
      </c>
      <c r="E1763" s="1038" t="s">
        <v>5</v>
      </c>
      <c r="F1763" s="1038">
        <v>2</v>
      </c>
      <c r="G1763" s="1038"/>
      <c r="H1763" s="1038"/>
      <c r="I1763" s="1038" t="s">
        <v>14</v>
      </c>
      <c r="J1763" s="1038"/>
      <c r="K1763" s="1038"/>
      <c r="L1763" s="1038" t="s">
        <v>16</v>
      </c>
      <c r="M1763" s="1038"/>
      <c r="N1763" s="1038" t="s">
        <v>16</v>
      </c>
      <c r="O1763" s="1038"/>
      <c r="P1763" s="1038" t="s">
        <v>16</v>
      </c>
      <c r="Q1763" s="940">
        <f>IF(I1763="&lt;1966",'lista, wskaźniki'!$G$4,IF(I1763="1967-1985",'lista, wskaźniki'!$G$5,IF(I1763="1986-1992",'lista, wskaźniki'!$G$6,IF(I1763="1993-1996",'lista, wskaźniki'!$G$7,IF(I1763="&gt;1997",'lista, wskaźniki'!$G$8,IF(I1763=0,'lista, wskaźniki'!$G$4))))))</f>
        <v>115</v>
      </c>
      <c r="R1763" s="1038" t="s">
        <v>21</v>
      </c>
      <c r="S1763" s="1038" t="s">
        <v>27</v>
      </c>
      <c r="T1763" s="1038"/>
      <c r="U1763" s="1038">
        <v>2000</v>
      </c>
      <c r="V1763" s="1038"/>
      <c r="W1763" s="20" t="s">
        <v>36</v>
      </c>
      <c r="X1763" s="107" t="s">
        <v>195</v>
      </c>
      <c r="Y1763" s="107" t="s">
        <v>42</v>
      </c>
      <c r="Z1763" s="107"/>
      <c r="AA1763" s="107" t="s">
        <v>35</v>
      </c>
      <c r="AB1763" s="108"/>
      <c r="AC1763" s="108"/>
      <c r="AD1763" s="107"/>
      <c r="AE1763" s="1038">
        <v>10</v>
      </c>
      <c r="AF1763" s="334">
        <f t="shared" si="786"/>
        <v>0</v>
      </c>
      <c r="AG1763" s="272">
        <f>IF(R1763="kompletna",Q1763*J1763*0.0036*'lista, wskaźniki'!$F$13, IF(R1763="częściowa",Q1763*J1763*0.0036*'lista, wskaźniki'!$F$14, IF(R1763="brak",Q1763*J1763*0.0036*'lista, wskaźniki'!$F$15,)))</f>
        <v>0</v>
      </c>
      <c r="AH1763" s="334">
        <f>IF(Y1763="inne",K1763*'lista, wskaźniki'!$E$35,IF(Y1763="to samo źródło",0,IF(Y1763=0,0)))</f>
        <v>0</v>
      </c>
      <c r="AI1763" s="334" t="b">
        <f>IF(AA1763="gaz z sieci",AC1763*'lista, wskaźniki'!$D$21)</f>
        <v>0</v>
      </c>
      <c r="AJ1763" s="272">
        <f>IF(AA1763="węgiel",AB1763*'lista, wskaźniki'!$D$20, IF('Sektor mieszkaniowy'!AA1763="drewno",'Sektor mieszkaniowy'!AB1763*'lista, wskaźniki'!$D$22,IF('Sektor mieszkaniowy'!AA1763="pellet",AB1763*'lista, wskaźniki'!$D$23,IF('Sektor mieszkaniowy'!AA1763="gaz z sieci",AB1763*'lista, wskaźniki'!$D$21,IF('Sektor mieszkaniowy'!AA1763="olej opałowy",'Sektor mieszkaniowy'!AB1763*'lista, wskaźniki'!$D$24)))))</f>
        <v>0</v>
      </c>
      <c r="AK1763" s="1041">
        <f>AL1763/'lista, wskaźniki'!$A$127</f>
        <v>2.3076923076923075</v>
      </c>
      <c r="AL1763" s="1038">
        <v>1500</v>
      </c>
      <c r="AM1763" s="20">
        <f>IF(AA1763="węgiel",AF1763*1/3.6*'lista, wskaźniki'!$F$20,IF(AA1763="drewno",AF1763*1/3.6*'lista, wskaźniki'!$F$22,IF(AA1763="pellet",AF1763*1/3.6*'lista, wskaźniki'!$F$23,IF(AA1763="gaz z sieci",AF1763*1/3.6*'lista, wskaźniki'!$F$21,IF(AA1763="olej opałowy",AF1763*1/3.6*'lista, wskaźniki'!$F$24,0)))))</f>
        <v>0</v>
      </c>
      <c r="AN1763" s="20">
        <f>IF(AA1763="węgiel",AF1763*'lista, wskaźniki'!$E$42,IF(AA1763="drewno",AF1763*'lista, wskaźniki'!$G$42,IF(AA1763="pellet",AF1763*'lista, wskaźniki'!$H$42,IF(AA1763="gaz z sieci",AF1763*'lista, wskaźniki'!$F$42,IF(AA1763="olej opałowy",AF1763*'lista, wskaźniki'!$I$42,0)))))</f>
        <v>0</v>
      </c>
      <c r="AO1763" s="20">
        <f>IF(AA1763="węgiel",AF1763*'lista, wskaźniki'!$E$43,IF(AA1763="drewno",AF1763*'lista, wskaźniki'!$G$43,IF(AA1763="pellet",AF1763*'lista, wskaźniki'!$H$43,IF(AA1763="gaz z sieci",AF1763*'lista, wskaźniki'!$F$43,IF(AA1763="olej opałowy",AF1763*'lista, wskaźniki'!$I$43,0)))))</f>
        <v>0</v>
      </c>
      <c r="AP1763" s="20">
        <f>IF(AA1763="węgiel",AF1763*'lista, wskaźniki'!$E$44,IF(AA1763="drewno",AF1763*'lista, wskaźniki'!$G$44,IF(AA1763="pellet",AF1763*'lista, wskaźniki'!$H$44,IF(AA1763="gaz z sieci",AF1763*'lista, wskaźniki'!$F$44,IF(AA1763="olej opałowy",AF1763*'lista, wskaźniki'!$I$44,0)))))</f>
        <v>0</v>
      </c>
      <c r="AQ1763" s="20" t="b">
        <f>IF(Z1763="gaz",AH1763*1/3.6*'lista, wskaźniki'!$F$21,IF(Z1763="energia elektryczna",AH1763*1/3.6*'lista, wskaźniki'!$F$26))</f>
        <v>0</v>
      </c>
      <c r="AR1763" s="20" t="b">
        <f>IF(Z1763="gaz",AH1763*'lista, wskaźniki'!$F$42,IF(Z1763="energia elektryczna",AH1763*0))</f>
        <v>0</v>
      </c>
      <c r="AS1763" s="20" t="b">
        <f>IF(Z1763="gaz",AH1763*'lista, wskaźniki'!$F$43,IF(Z1763="energia elektryczna",AH1763*0))</f>
        <v>0</v>
      </c>
      <c r="AT1763" s="20" t="b">
        <f>IF(Z1763="gaz",AH1763*'lista, wskaźniki'!$F$44,IF(Z1763="energia elektryczna",AH1763*0))</f>
        <v>0</v>
      </c>
      <c r="AU1763" s="20">
        <f>AI1763*1/3.6*'lista, wskaźniki'!$F$21</f>
        <v>0</v>
      </c>
      <c r="AV1763" s="20">
        <f>AI1763*'lista, wskaźniki'!$F$42</f>
        <v>0</v>
      </c>
      <c r="AW1763" s="20">
        <f>AI1763*'lista, wskaźniki'!$F$43</f>
        <v>0</v>
      </c>
      <c r="AX1763" s="20">
        <f>AI1763*'lista, wskaźniki'!$F$44</f>
        <v>0</v>
      </c>
      <c r="AY1763" s="20">
        <f>AK1763*'lista, wskaźniki'!$F$26</f>
        <v>2.0538461538461537</v>
      </c>
      <c r="AZ1763" s="20">
        <f t="shared" si="787"/>
        <v>2.0538461538461537</v>
      </c>
      <c r="BA1763" s="20">
        <f t="shared" si="788"/>
        <v>0</v>
      </c>
      <c r="BB1763" s="20">
        <f t="shared" si="789"/>
        <v>0</v>
      </c>
      <c r="BC1763" s="20">
        <f t="shared" si="790"/>
        <v>0</v>
      </c>
      <c r="BD1763" s="1038" t="s">
        <v>17</v>
      </c>
      <c r="BE1763" s="1038" t="s">
        <v>17</v>
      </c>
      <c r="BF1763" s="1038" t="s">
        <v>17</v>
      </c>
      <c r="BG1763" s="1038" t="s">
        <v>17</v>
      </c>
      <c r="BH1763" s="107"/>
      <c r="BI1763" s="1038" t="s">
        <v>17</v>
      </c>
      <c r="BJ1763" s="107"/>
      <c r="BK1763" s="1038" t="s">
        <v>17</v>
      </c>
      <c r="BL1763" s="107"/>
      <c r="BM1763" s="107"/>
      <c r="BN1763" s="107"/>
      <c r="BO1763" s="107" t="s">
        <v>56</v>
      </c>
      <c r="BP1763" s="107" t="s">
        <v>52</v>
      </c>
      <c r="BQ1763" s="107"/>
      <c r="BR1763" s="107"/>
      <c r="BS1763" s="1028"/>
      <c r="BT1763" s="1028"/>
      <c r="BU1763" s="1028"/>
      <c r="BV1763" s="1028"/>
      <c r="BW1763" s="1028"/>
      <c r="BX1763" s="1028"/>
      <c r="BY1763" s="1086"/>
      <c r="CA1763" s="365">
        <f t="shared" si="791"/>
        <v>0</v>
      </c>
      <c r="CB1763" s="365" t="b">
        <f t="shared" si="792"/>
        <v>0</v>
      </c>
      <c r="CC1763" s="365" t="b">
        <f t="shared" si="793"/>
        <v>0</v>
      </c>
      <c r="CD1763" s="365" t="b">
        <f t="shared" si="794"/>
        <v>0</v>
      </c>
      <c r="CE1763" s="365" t="b">
        <f t="shared" si="795"/>
        <v>0</v>
      </c>
      <c r="CF1763" s="365" t="b">
        <f t="shared" si="796"/>
        <v>0</v>
      </c>
      <c r="CG1763" s="365" t="b">
        <f t="shared" si="797"/>
        <v>0</v>
      </c>
      <c r="CH1763" s="365" t="b">
        <f t="shared" si="798"/>
        <v>0</v>
      </c>
      <c r="CI1763" s="72">
        <f t="shared" si="799"/>
        <v>0</v>
      </c>
      <c r="CJ1763" s="72" t="b">
        <f t="shared" si="800"/>
        <v>0</v>
      </c>
      <c r="CK1763" s="72" t="b">
        <f t="shared" si="801"/>
        <v>0</v>
      </c>
      <c r="CL1763" s="72">
        <f t="shared" si="802"/>
        <v>0</v>
      </c>
      <c r="CM1763" s="72" t="b">
        <f t="shared" si="803"/>
        <v>0</v>
      </c>
      <c r="CN1763" s="72" t="b">
        <f t="shared" si="804"/>
        <v>0</v>
      </c>
      <c r="CP1763" s="13" t="b">
        <f t="shared" si="805"/>
        <v>0</v>
      </c>
      <c r="CQ1763" s="13" t="b">
        <f t="shared" si="806"/>
        <v>0</v>
      </c>
      <c r="CR1763" s="13" t="b">
        <f t="shared" si="807"/>
        <v>0</v>
      </c>
      <c r="CS1763" s="13" t="b">
        <f t="shared" si="813"/>
        <v>0</v>
      </c>
      <c r="CT1763" s="13" t="b">
        <f t="shared" si="812"/>
        <v>0</v>
      </c>
      <c r="CU1763" s="13" t="b">
        <f t="shared" si="814"/>
        <v>0</v>
      </c>
      <c r="CV1763" s="13" t="b">
        <f t="shared" si="808"/>
        <v>0</v>
      </c>
      <c r="CW1763" s="13" t="b">
        <f t="shared" si="809"/>
        <v>0</v>
      </c>
      <c r="CX1763" s="13">
        <f t="shared" si="810"/>
        <v>0</v>
      </c>
      <c r="CY1763" s="13">
        <f t="shared" si="811"/>
        <v>0</v>
      </c>
    </row>
    <row r="1764" spans="1:103" ht="15" thickBot="1">
      <c r="A1764" s="932"/>
      <c r="B1764" s="1039"/>
      <c r="C1764" s="1039"/>
      <c r="D1764" s="1039"/>
      <c r="E1764" s="1039"/>
      <c r="F1764" s="1039"/>
      <c r="G1764" s="1039"/>
      <c r="H1764" s="1039"/>
      <c r="I1764" s="1039"/>
      <c r="J1764" s="1039"/>
      <c r="K1764" s="1039"/>
      <c r="L1764" s="1039"/>
      <c r="M1764" s="1039"/>
      <c r="N1764" s="1039"/>
      <c r="O1764" s="1039"/>
      <c r="P1764" s="1039"/>
      <c r="Q1764" s="941"/>
      <c r="R1764" s="1039"/>
      <c r="S1764" s="1039"/>
      <c r="T1764" s="1039"/>
      <c r="U1764" s="1039"/>
      <c r="V1764" s="1039"/>
      <c r="W1764" s="109"/>
      <c r="X1764" s="109" t="s">
        <v>39</v>
      </c>
      <c r="Y1764" s="109"/>
      <c r="Z1764" s="109"/>
      <c r="AA1764" s="109" t="s">
        <v>36</v>
      </c>
      <c r="AB1764" s="110"/>
      <c r="AC1764" s="110"/>
      <c r="AD1764" s="109"/>
      <c r="AE1764" s="1039"/>
      <c r="AF1764" s="334">
        <f t="shared" si="786"/>
        <v>0</v>
      </c>
      <c r="AG1764" s="272">
        <f>IF(R1764="kompletna",Q1764*J1764*0.0036*'lista, wskaźniki'!$F$13, IF(R1764="częściowa",Q1764*J1764*0.0036*'lista, wskaźniki'!$F$14, IF(R1764="brak",Q1764*J1764*0.0036*'lista, wskaźniki'!$F$15,)))</f>
        <v>0</v>
      </c>
      <c r="AH1764" s="334">
        <f>IF(Y1764="inne",K1764*'lista, wskaźniki'!$E$35,IF(Y1764="to samo źródło",0,IF(Y1764=0,0)))</f>
        <v>0</v>
      </c>
      <c r="AI1764" s="334" t="b">
        <f>IF(AA1764="gaz z sieci",AC1764*'lista, wskaźniki'!$D$21)</f>
        <v>0</v>
      </c>
      <c r="AJ1764" s="272">
        <f>IF(AA1764="węgiel",AB1764*'lista, wskaźniki'!$D$20, IF('Sektor mieszkaniowy'!AA1764="drewno",'Sektor mieszkaniowy'!AB1764*'lista, wskaźniki'!$D$22,IF('Sektor mieszkaniowy'!AA1764="pellet",AB1764*'lista, wskaźniki'!$D$23,IF('Sektor mieszkaniowy'!AA1764="gaz z sieci",AB1764*'lista, wskaźniki'!$D$21,IF('Sektor mieszkaniowy'!AA1764="olej opałowy",'Sektor mieszkaniowy'!AB1764*'lista, wskaźniki'!$D$24)))))</f>
        <v>0</v>
      </c>
      <c r="AK1764" s="1042"/>
      <c r="AL1764" s="1039"/>
      <c r="AM1764" s="20">
        <f>IF(AA1764="węgiel",AF1764*1/3.6*'lista, wskaźniki'!$F$20,IF(AA1764="drewno",AF1764*1/3.6*'lista, wskaźniki'!$F$22,IF(AA1764="pellet",AF1764*1/3.6*'lista, wskaźniki'!$F$23,IF(AA1764="gaz z sieci",AF1764*1/3.6*'lista, wskaźniki'!$F$21,IF(AA1764="olej opałowy",AF1764*1/3.6*'lista, wskaźniki'!$F$24,0)))))</f>
        <v>0</v>
      </c>
      <c r="AN1764" s="20">
        <f>IF(AA1764="węgiel",AF1764*'lista, wskaźniki'!$E$42,IF(AA1764="drewno",AF1764*'lista, wskaźniki'!$G$42,IF(AA1764="pellet",AF1764*'lista, wskaźniki'!$H$42,IF(AA1764="gaz z sieci",AF1764*'lista, wskaźniki'!$F$42,IF(AA1764="olej opałowy",AF1764*'lista, wskaźniki'!$I$42,0)))))</f>
        <v>0</v>
      </c>
      <c r="AO1764" s="20">
        <f>IF(AA1764="węgiel",AF1764*'lista, wskaźniki'!$E$43,IF(AA1764="drewno",AF1764*'lista, wskaźniki'!$G$43,IF(AA1764="pellet",AF1764*'lista, wskaźniki'!$H$43,IF(AA1764="gaz z sieci",AF1764*'lista, wskaźniki'!$F$43,IF(AA1764="olej opałowy",AF1764*'lista, wskaźniki'!$I$43,0)))))</f>
        <v>0</v>
      </c>
      <c r="AP1764" s="20">
        <f>IF(AA1764="węgiel",AF1764*'lista, wskaźniki'!$E$44,IF(AA1764="drewno",AF1764*'lista, wskaźniki'!$G$44,IF(AA1764="pellet",AF1764*'lista, wskaźniki'!$H$44,IF(AA1764="gaz z sieci",AF1764*'lista, wskaźniki'!$F$44,IF(AA1764="olej opałowy",AF1764*'lista, wskaźniki'!$I$44,0)))))</f>
        <v>0</v>
      </c>
      <c r="AQ1764" s="20" t="b">
        <f>IF(Z1764="gaz",AH1764*1/3.6*'lista, wskaźniki'!$F$21,IF(Z1764="energia elektryczna",AH1764*1/3.6*'lista, wskaźniki'!$F$26))</f>
        <v>0</v>
      </c>
      <c r="AR1764" s="20" t="b">
        <f>IF(Z1764="gaz",AH1764*'lista, wskaźniki'!$F$42,IF(Z1764="energia elektryczna",AH1764*0))</f>
        <v>0</v>
      </c>
      <c r="AS1764" s="20" t="b">
        <f>IF(Z1764="gaz",AH1764*'lista, wskaźniki'!$F$43,IF(Z1764="energia elektryczna",AH1764*0))</f>
        <v>0</v>
      </c>
      <c r="AT1764" s="20" t="b">
        <f>IF(Z1764="gaz",AH1764*'lista, wskaźniki'!$F$44,IF(Z1764="energia elektryczna",AH1764*0))</f>
        <v>0</v>
      </c>
      <c r="AU1764" s="20">
        <f>AI1764*1/3.6*'lista, wskaźniki'!$F$21</f>
        <v>0</v>
      </c>
      <c r="AV1764" s="20">
        <f>AI1764*'lista, wskaźniki'!$F$42</f>
        <v>0</v>
      </c>
      <c r="AW1764" s="20">
        <f>AI1764*'lista, wskaźniki'!$F$43</f>
        <v>0</v>
      </c>
      <c r="AX1764" s="20">
        <f>AI1764*'lista, wskaźniki'!$F$44</f>
        <v>0</v>
      </c>
      <c r="AY1764" s="20">
        <f>AK1764*'lista, wskaźniki'!$F$26</f>
        <v>0</v>
      </c>
      <c r="AZ1764" s="20">
        <f t="shared" si="787"/>
        <v>0</v>
      </c>
      <c r="BA1764" s="20">
        <f t="shared" si="788"/>
        <v>0</v>
      </c>
      <c r="BB1764" s="20">
        <f t="shared" si="789"/>
        <v>0</v>
      </c>
      <c r="BC1764" s="20">
        <f t="shared" si="790"/>
        <v>0</v>
      </c>
      <c r="BD1764" s="1039"/>
      <c r="BE1764" s="1039"/>
      <c r="BF1764" s="1039"/>
      <c r="BG1764" s="1039"/>
      <c r="BH1764" s="109"/>
      <c r="BI1764" s="1039"/>
      <c r="BJ1764" s="109"/>
      <c r="BK1764" s="1039"/>
      <c r="BL1764" s="109"/>
      <c r="BM1764" s="109"/>
      <c r="BN1764" s="109"/>
      <c r="BO1764" s="109"/>
      <c r="BP1764" s="109"/>
      <c r="BQ1764" s="109"/>
      <c r="BR1764" s="109"/>
      <c r="BS1764" s="1029"/>
      <c r="BT1764" s="1029"/>
      <c r="BU1764" s="1029"/>
      <c r="BV1764" s="1029"/>
      <c r="BW1764" s="1029"/>
      <c r="BX1764" s="1029"/>
      <c r="BY1764" s="1087"/>
      <c r="CA1764" s="365" t="b">
        <f t="shared" si="791"/>
        <v>0</v>
      </c>
      <c r="CB1764" s="365">
        <f t="shared" si="792"/>
        <v>0</v>
      </c>
      <c r="CC1764" s="365" t="b">
        <f t="shared" si="793"/>
        <v>0</v>
      </c>
      <c r="CD1764" s="365" t="b">
        <f t="shared" si="794"/>
        <v>0</v>
      </c>
      <c r="CE1764" s="365" t="b">
        <f t="shared" si="795"/>
        <v>0</v>
      </c>
      <c r="CF1764" s="365" t="b">
        <f t="shared" si="796"/>
        <v>0</v>
      </c>
      <c r="CG1764" s="365" t="b">
        <f t="shared" si="797"/>
        <v>0</v>
      </c>
      <c r="CH1764" s="365" t="b">
        <f t="shared" si="798"/>
        <v>0</v>
      </c>
      <c r="CI1764" s="72" t="b">
        <f t="shared" si="799"/>
        <v>0</v>
      </c>
      <c r="CJ1764" s="72">
        <f t="shared" si="800"/>
        <v>0</v>
      </c>
      <c r="CK1764" s="72" t="b">
        <f t="shared" si="801"/>
        <v>0</v>
      </c>
      <c r="CL1764" s="72">
        <f t="shared" si="802"/>
        <v>0</v>
      </c>
      <c r="CM1764" s="72" t="b">
        <f t="shared" si="803"/>
        <v>0</v>
      </c>
      <c r="CN1764" s="72" t="b">
        <f t="shared" si="804"/>
        <v>0</v>
      </c>
      <c r="CP1764" s="13">
        <f t="shared" si="805"/>
        <v>0</v>
      </c>
      <c r="CQ1764" s="13" t="b">
        <f t="shared" si="806"/>
        <v>0</v>
      </c>
      <c r="CR1764" s="13" t="b">
        <f t="shared" si="807"/>
        <v>0</v>
      </c>
      <c r="CS1764" s="13" t="b">
        <f t="shared" si="813"/>
        <v>0</v>
      </c>
      <c r="CT1764" s="13" t="b">
        <f t="shared" si="812"/>
        <v>0</v>
      </c>
      <c r="CU1764" s="13" t="b">
        <f t="shared" si="814"/>
        <v>0</v>
      </c>
      <c r="CV1764" s="13" t="b">
        <f t="shared" si="808"/>
        <v>0</v>
      </c>
      <c r="CW1764" s="13" t="b">
        <f t="shared" si="809"/>
        <v>0</v>
      </c>
      <c r="CX1764" s="13" t="b">
        <f t="shared" si="810"/>
        <v>0</v>
      </c>
      <c r="CY1764" s="13" t="b">
        <f t="shared" si="811"/>
        <v>0</v>
      </c>
    </row>
    <row r="1765" spans="1:103" ht="15" thickBot="1">
      <c r="A1765" s="932"/>
      <c r="B1765" s="1039"/>
      <c r="C1765" s="1039"/>
      <c r="D1765" s="1039"/>
      <c r="E1765" s="1039"/>
      <c r="F1765" s="1039"/>
      <c r="G1765" s="1039"/>
      <c r="H1765" s="1039"/>
      <c r="I1765" s="1039"/>
      <c r="J1765" s="1039"/>
      <c r="K1765" s="1039"/>
      <c r="L1765" s="1039"/>
      <c r="M1765" s="1039"/>
      <c r="N1765" s="1039"/>
      <c r="O1765" s="1039"/>
      <c r="P1765" s="1039"/>
      <c r="Q1765" s="941"/>
      <c r="R1765" s="1039"/>
      <c r="S1765" s="1039"/>
      <c r="T1765" s="1039"/>
      <c r="U1765" s="1039"/>
      <c r="V1765" s="1039"/>
      <c r="W1765" s="109"/>
      <c r="X1765" s="109"/>
      <c r="Y1765" s="109"/>
      <c r="Z1765" s="109"/>
      <c r="AA1765" s="109" t="s">
        <v>50</v>
      </c>
      <c r="AB1765" s="110"/>
      <c r="AC1765" s="110"/>
      <c r="AD1765" s="109"/>
      <c r="AE1765" s="1039"/>
      <c r="AF1765" s="334">
        <f t="shared" si="786"/>
        <v>0</v>
      </c>
      <c r="AG1765" s="272">
        <f>IF(R1765="kompletna",Q1765*J1765*0.0036*'lista, wskaźniki'!$F$13, IF(R1765="częściowa",Q1765*J1765*0.0036*'lista, wskaźniki'!$F$14, IF(R1765="brak",Q1765*J1765*0.0036*'lista, wskaźniki'!$F$15,)))</f>
        <v>0</v>
      </c>
      <c r="AH1765" s="334">
        <f>IF(Y1765="inne",K1765*'lista, wskaźniki'!$E$35,IF(Y1765="to samo źródło",0,IF(Y1765=0,0)))</f>
        <v>0</v>
      </c>
      <c r="AI1765" s="334" t="b">
        <f>IF(AA1765="gaz z sieci",AC1765*'lista, wskaźniki'!$D$21)</f>
        <v>0</v>
      </c>
      <c r="AJ1765" s="272">
        <f>IF(AA1765="węgiel",AB1765*'lista, wskaźniki'!$D$20, IF('Sektor mieszkaniowy'!AA1765="drewno",'Sektor mieszkaniowy'!AB1765*'lista, wskaźniki'!$D$22,IF('Sektor mieszkaniowy'!AA1765="pellet",AB1765*'lista, wskaźniki'!$D$23,IF('Sektor mieszkaniowy'!AA1765="gaz z sieci",AB1765*'lista, wskaźniki'!$D$21,IF('Sektor mieszkaniowy'!AA1765="olej opałowy",'Sektor mieszkaniowy'!AB1765*'lista, wskaźniki'!$D$24)))))</f>
        <v>0</v>
      </c>
      <c r="AK1765" s="1042"/>
      <c r="AL1765" s="1039"/>
      <c r="AM1765" s="20">
        <f>IF(AA1765="węgiel",AF1765*1/3.6*'lista, wskaźniki'!$F$20,IF(AA1765="drewno",AF1765*1/3.6*'lista, wskaźniki'!$F$22,IF(AA1765="pellet",AF1765*1/3.6*'lista, wskaźniki'!$F$23,IF(AA1765="gaz z sieci",AF1765*1/3.6*'lista, wskaźniki'!$F$21,IF(AA1765="olej opałowy",AF1765*1/3.6*'lista, wskaźniki'!$F$24,0)))))</f>
        <v>0</v>
      </c>
      <c r="AN1765" s="20">
        <f>IF(AA1765="węgiel",AF1765*'lista, wskaźniki'!$E$42,IF(AA1765="drewno",AF1765*'lista, wskaźniki'!$G$42,IF(AA1765="pellet",AF1765*'lista, wskaźniki'!$H$42,IF(AA1765="gaz z sieci",AF1765*'lista, wskaźniki'!$F$42,IF(AA1765="olej opałowy",AF1765*'lista, wskaźniki'!$I$42,0)))))</f>
        <v>0</v>
      </c>
      <c r="AO1765" s="20">
        <f>IF(AA1765="węgiel",AF1765*'lista, wskaźniki'!$E$43,IF(AA1765="drewno",AF1765*'lista, wskaźniki'!$G$43,IF(AA1765="pellet",AF1765*'lista, wskaźniki'!$H$43,IF(AA1765="gaz z sieci",AF1765*'lista, wskaźniki'!$F$43,IF(AA1765="olej opałowy",AF1765*'lista, wskaźniki'!$I$43,0)))))</f>
        <v>0</v>
      </c>
      <c r="AP1765" s="20">
        <f>IF(AA1765="węgiel",AF1765*'lista, wskaźniki'!$E$44,IF(AA1765="drewno",AF1765*'lista, wskaźniki'!$G$44,IF(AA1765="pellet",AF1765*'lista, wskaźniki'!$H$44,IF(AA1765="gaz z sieci",AF1765*'lista, wskaźniki'!$F$44,IF(AA1765="olej opałowy",AF1765*'lista, wskaźniki'!$I$44,0)))))</f>
        <v>0</v>
      </c>
      <c r="AQ1765" s="20" t="b">
        <f>IF(Z1765="gaz",AH1765*1/3.6*'lista, wskaźniki'!$F$21,IF(Z1765="energia elektryczna",AH1765*1/3.6*'lista, wskaźniki'!$F$26))</f>
        <v>0</v>
      </c>
      <c r="AR1765" s="20" t="b">
        <f>IF(Z1765="gaz",AH1765*'lista, wskaźniki'!$F$42,IF(Z1765="energia elektryczna",AH1765*0))</f>
        <v>0</v>
      </c>
      <c r="AS1765" s="20" t="b">
        <f>IF(Z1765="gaz",AH1765*'lista, wskaźniki'!$F$43,IF(Z1765="energia elektryczna",AH1765*0))</f>
        <v>0</v>
      </c>
      <c r="AT1765" s="20" t="b">
        <f>IF(Z1765="gaz",AH1765*'lista, wskaźniki'!$F$44,IF(Z1765="energia elektryczna",AH1765*0))</f>
        <v>0</v>
      </c>
      <c r="AU1765" s="20">
        <f>AI1765*1/3.6*'lista, wskaźniki'!$F$21</f>
        <v>0</v>
      </c>
      <c r="AV1765" s="20">
        <f>AI1765*'lista, wskaźniki'!$F$42</f>
        <v>0</v>
      </c>
      <c r="AW1765" s="20">
        <f>AI1765*'lista, wskaźniki'!$F$43</f>
        <v>0</v>
      </c>
      <c r="AX1765" s="20">
        <f>AI1765*'lista, wskaźniki'!$F$44</f>
        <v>0</v>
      </c>
      <c r="AY1765" s="20">
        <f>AK1765*'lista, wskaźniki'!$F$26</f>
        <v>0</v>
      </c>
      <c r="AZ1765" s="20">
        <f t="shared" si="787"/>
        <v>0</v>
      </c>
      <c r="BA1765" s="20">
        <f t="shared" si="788"/>
        <v>0</v>
      </c>
      <c r="BB1765" s="20">
        <f t="shared" si="789"/>
        <v>0</v>
      </c>
      <c r="BC1765" s="20">
        <f t="shared" si="790"/>
        <v>0</v>
      </c>
      <c r="BD1765" s="1039"/>
      <c r="BE1765" s="1039"/>
      <c r="BF1765" s="1039"/>
      <c r="BG1765" s="1039"/>
      <c r="BH1765" s="109"/>
      <c r="BI1765" s="1039"/>
      <c r="BJ1765" s="109"/>
      <c r="BK1765" s="1039"/>
      <c r="BL1765" s="109"/>
      <c r="BM1765" s="109"/>
      <c r="BN1765" s="109"/>
      <c r="BO1765" s="109"/>
      <c r="BP1765" s="109"/>
      <c r="BQ1765" s="109"/>
      <c r="BR1765" s="109"/>
      <c r="BS1765" s="1029"/>
      <c r="BT1765" s="1029"/>
      <c r="BU1765" s="1029"/>
      <c r="BV1765" s="1029"/>
      <c r="BW1765" s="1029"/>
      <c r="BX1765" s="1029"/>
      <c r="BY1765" s="1087"/>
      <c r="CA1765" s="365" t="b">
        <f t="shared" si="791"/>
        <v>0</v>
      </c>
      <c r="CB1765" s="365" t="b">
        <f t="shared" si="792"/>
        <v>0</v>
      </c>
      <c r="CC1765" s="365">
        <f t="shared" si="793"/>
        <v>0</v>
      </c>
      <c r="CD1765" s="365" t="b">
        <f t="shared" si="794"/>
        <v>0</v>
      </c>
      <c r="CE1765" s="365" t="b">
        <f t="shared" si="795"/>
        <v>0</v>
      </c>
      <c r="CF1765" s="365" t="b">
        <f t="shared" si="796"/>
        <v>0</v>
      </c>
      <c r="CG1765" s="365" t="b">
        <f t="shared" si="797"/>
        <v>0</v>
      </c>
      <c r="CH1765" s="365" t="b">
        <f t="shared" si="798"/>
        <v>0</v>
      </c>
      <c r="CI1765" s="72" t="b">
        <f t="shared" si="799"/>
        <v>0</v>
      </c>
      <c r="CJ1765" s="72" t="b">
        <f t="shared" si="800"/>
        <v>0</v>
      </c>
      <c r="CK1765" s="72">
        <f t="shared" si="801"/>
        <v>0</v>
      </c>
      <c r="CL1765" s="72">
        <f t="shared" si="802"/>
        <v>0</v>
      </c>
      <c r="CM1765" s="72" t="b">
        <f t="shared" si="803"/>
        <v>0</v>
      </c>
      <c r="CN1765" s="72" t="b">
        <f t="shared" si="804"/>
        <v>0</v>
      </c>
      <c r="CP1765" s="13">
        <f t="shared" si="805"/>
        <v>0</v>
      </c>
      <c r="CQ1765" s="13" t="b">
        <f t="shared" si="806"/>
        <v>0</v>
      </c>
      <c r="CR1765" s="13" t="b">
        <f t="shared" si="807"/>
        <v>0</v>
      </c>
      <c r="CS1765" s="13" t="b">
        <f t="shared" si="813"/>
        <v>0</v>
      </c>
      <c r="CT1765" s="13" t="b">
        <f t="shared" si="812"/>
        <v>0</v>
      </c>
      <c r="CU1765" s="13" t="b">
        <f t="shared" si="814"/>
        <v>0</v>
      </c>
      <c r="CV1765" s="13" t="b">
        <f t="shared" si="808"/>
        <v>0</v>
      </c>
      <c r="CW1765" s="13" t="b">
        <f t="shared" si="809"/>
        <v>0</v>
      </c>
      <c r="CX1765" s="13" t="b">
        <f t="shared" si="810"/>
        <v>0</v>
      </c>
      <c r="CY1765" s="13" t="b">
        <f t="shared" si="811"/>
        <v>0</v>
      </c>
    </row>
    <row r="1766" spans="1:103" ht="15" thickBot="1">
      <c r="A1766" s="932"/>
      <c r="B1766" s="1039"/>
      <c r="C1766" s="1039"/>
      <c r="D1766" s="1039"/>
      <c r="E1766" s="1039"/>
      <c r="F1766" s="1039"/>
      <c r="G1766" s="1039"/>
      <c r="H1766" s="1039"/>
      <c r="I1766" s="1039"/>
      <c r="J1766" s="1039"/>
      <c r="K1766" s="1039"/>
      <c r="L1766" s="1039"/>
      <c r="M1766" s="1039"/>
      <c r="N1766" s="1039"/>
      <c r="O1766" s="1039"/>
      <c r="P1766" s="1039"/>
      <c r="Q1766" s="941"/>
      <c r="R1766" s="1039"/>
      <c r="S1766" s="1039"/>
      <c r="T1766" s="1039"/>
      <c r="U1766" s="1039"/>
      <c r="V1766" s="1039"/>
      <c r="W1766" s="109"/>
      <c r="X1766" s="109"/>
      <c r="Y1766" s="109"/>
      <c r="Z1766" s="109"/>
      <c r="AA1766" s="109" t="s">
        <v>38</v>
      </c>
      <c r="AB1766" s="110"/>
      <c r="AC1766" s="110"/>
      <c r="AD1766" s="109"/>
      <c r="AE1766" s="1039"/>
      <c r="AF1766" s="334">
        <f t="shared" si="786"/>
        <v>0</v>
      </c>
      <c r="AG1766" s="272">
        <f>IF(R1766="kompletna",Q1766*J1766*0.0036*'lista, wskaźniki'!$F$13, IF(R1766="częściowa",Q1766*J1766*0.0036*'lista, wskaźniki'!$F$14, IF(R1766="brak",Q1766*J1766*0.0036*'lista, wskaźniki'!$F$15,)))</f>
        <v>0</v>
      </c>
      <c r="AH1766" s="334">
        <f>IF(Y1766="inne",K1766*'lista, wskaźniki'!$E$35,IF(Y1766="to samo źródło",0,IF(Y1766=0,0)))</f>
        <v>0</v>
      </c>
      <c r="AI1766" s="334">
        <f>IF(AA1766="gaz z sieci",AC1766*'lista, wskaźniki'!$D$21)</f>
        <v>0</v>
      </c>
      <c r="AJ1766" s="272">
        <f>IF(AA1766="węgiel",AB1766*'lista, wskaźniki'!$D$20, IF('Sektor mieszkaniowy'!AA1766="drewno",'Sektor mieszkaniowy'!AB1766*'lista, wskaźniki'!$D$22,IF('Sektor mieszkaniowy'!AA1766="pellet",AB1766*'lista, wskaźniki'!$D$23,IF('Sektor mieszkaniowy'!AA1766="gaz z sieci",AB1766*'lista, wskaźniki'!$D$21,IF('Sektor mieszkaniowy'!AA1766="olej opałowy",'Sektor mieszkaniowy'!AB1766*'lista, wskaźniki'!$D$24)))))</f>
        <v>0</v>
      </c>
      <c r="AK1766" s="1042"/>
      <c r="AL1766" s="1039"/>
      <c r="AM1766" s="20">
        <f>IF(AA1766="węgiel",AF1766*1/3.6*'lista, wskaźniki'!$F$20,IF(AA1766="drewno",AF1766*1/3.6*'lista, wskaźniki'!$F$22,IF(AA1766="pellet",AF1766*1/3.6*'lista, wskaźniki'!$F$23,IF(AA1766="gaz z sieci",AF1766*1/3.6*'lista, wskaźniki'!$F$21,IF(AA1766="olej opałowy",AF1766*1/3.6*'lista, wskaźniki'!$F$24,0)))))</f>
        <v>0</v>
      </c>
      <c r="AN1766" s="20">
        <f>IF(AA1766="węgiel",AF1766*'lista, wskaźniki'!$E$42,IF(AA1766="drewno",AF1766*'lista, wskaźniki'!$G$42,IF(AA1766="pellet",AF1766*'lista, wskaźniki'!$H$42,IF(AA1766="gaz z sieci",AF1766*'lista, wskaźniki'!$F$42,IF(AA1766="olej opałowy",AF1766*'lista, wskaźniki'!$I$42,0)))))</f>
        <v>0</v>
      </c>
      <c r="AO1766" s="20">
        <f>IF(AA1766="węgiel",AF1766*'lista, wskaźniki'!$E$43,IF(AA1766="drewno",AF1766*'lista, wskaźniki'!$G$43,IF(AA1766="pellet",AF1766*'lista, wskaźniki'!$H$43,IF(AA1766="gaz z sieci",AF1766*'lista, wskaźniki'!$F$43,IF(AA1766="olej opałowy",AF1766*'lista, wskaźniki'!$I$43,0)))))</f>
        <v>0</v>
      </c>
      <c r="AP1766" s="20">
        <f>IF(AA1766="węgiel",AF1766*'lista, wskaźniki'!$E$44,IF(AA1766="drewno",AF1766*'lista, wskaźniki'!$G$44,IF(AA1766="pellet",AF1766*'lista, wskaźniki'!$H$44,IF(AA1766="gaz z sieci",AF1766*'lista, wskaźniki'!$F$44,IF(AA1766="olej opałowy",AF1766*'lista, wskaźniki'!$I$44,0)))))</f>
        <v>0</v>
      </c>
      <c r="AQ1766" s="20" t="b">
        <f>IF(Z1766="gaz",AH1766*1/3.6*'lista, wskaźniki'!$F$21,IF(Z1766="energia elektryczna",AH1766*1/3.6*'lista, wskaźniki'!$F$26))</f>
        <v>0</v>
      </c>
      <c r="AR1766" s="20" t="b">
        <f>IF(Z1766="gaz",AH1766*'lista, wskaźniki'!$F$42,IF(Z1766="energia elektryczna",AH1766*0))</f>
        <v>0</v>
      </c>
      <c r="AS1766" s="20" t="b">
        <f>IF(Z1766="gaz",AH1766*'lista, wskaźniki'!$F$43,IF(Z1766="energia elektryczna",AH1766*0))</f>
        <v>0</v>
      </c>
      <c r="AT1766" s="20" t="b">
        <f>IF(Z1766="gaz",AH1766*'lista, wskaźniki'!$F$44,IF(Z1766="energia elektryczna",AH1766*0))</f>
        <v>0</v>
      </c>
      <c r="AU1766" s="20">
        <f>AI1766*1/3.6*'lista, wskaźniki'!$F$21</f>
        <v>0</v>
      </c>
      <c r="AV1766" s="20">
        <f>AI1766*'lista, wskaźniki'!$F$42</f>
        <v>0</v>
      </c>
      <c r="AW1766" s="20">
        <f>AI1766*'lista, wskaźniki'!$F$43</f>
        <v>0</v>
      </c>
      <c r="AX1766" s="20">
        <f>AI1766*'lista, wskaźniki'!$F$44</f>
        <v>0</v>
      </c>
      <c r="AY1766" s="20">
        <f>AK1766*'lista, wskaźniki'!$F$26</f>
        <v>0</v>
      </c>
      <c r="AZ1766" s="20">
        <f t="shared" si="787"/>
        <v>0</v>
      </c>
      <c r="BA1766" s="20">
        <f t="shared" si="788"/>
        <v>0</v>
      </c>
      <c r="BB1766" s="20">
        <f t="shared" si="789"/>
        <v>0</v>
      </c>
      <c r="BC1766" s="20">
        <f t="shared" si="790"/>
        <v>0</v>
      </c>
      <c r="BD1766" s="1039"/>
      <c r="BE1766" s="1039"/>
      <c r="BF1766" s="1039"/>
      <c r="BG1766" s="1039"/>
      <c r="BH1766" s="109"/>
      <c r="BI1766" s="1039"/>
      <c r="BJ1766" s="109"/>
      <c r="BK1766" s="1039"/>
      <c r="BL1766" s="109"/>
      <c r="BM1766" s="109"/>
      <c r="BN1766" s="109"/>
      <c r="BO1766" s="109"/>
      <c r="BP1766" s="109"/>
      <c r="BQ1766" s="109"/>
      <c r="BR1766" s="109"/>
      <c r="BS1766" s="1029"/>
      <c r="BT1766" s="1029"/>
      <c r="BU1766" s="1029"/>
      <c r="BV1766" s="1029"/>
      <c r="BW1766" s="1029"/>
      <c r="BX1766" s="1029"/>
      <c r="BY1766" s="1087"/>
      <c r="CA1766" s="365" t="b">
        <f t="shared" si="791"/>
        <v>0</v>
      </c>
      <c r="CB1766" s="365" t="b">
        <f t="shared" si="792"/>
        <v>0</v>
      </c>
      <c r="CC1766" s="365" t="b">
        <f t="shared" si="793"/>
        <v>0</v>
      </c>
      <c r="CD1766" s="365">
        <f t="shared" si="794"/>
        <v>0</v>
      </c>
      <c r="CE1766" s="365" t="b">
        <f t="shared" si="795"/>
        <v>0</v>
      </c>
      <c r="CF1766" s="365" t="b">
        <f t="shared" si="796"/>
        <v>0</v>
      </c>
      <c r="CG1766" s="365" t="b">
        <f t="shared" si="797"/>
        <v>0</v>
      </c>
      <c r="CH1766" s="365">
        <f t="shared" si="798"/>
        <v>0</v>
      </c>
      <c r="CI1766" s="72" t="b">
        <f t="shared" si="799"/>
        <v>0</v>
      </c>
      <c r="CJ1766" s="72" t="b">
        <f t="shared" si="800"/>
        <v>0</v>
      </c>
      <c r="CK1766" s="72" t="b">
        <f t="shared" si="801"/>
        <v>0</v>
      </c>
      <c r="CL1766" s="72">
        <f t="shared" si="802"/>
        <v>0</v>
      </c>
      <c r="CM1766" s="72" t="b">
        <f t="shared" si="803"/>
        <v>0</v>
      </c>
      <c r="CN1766" s="72" t="b">
        <f t="shared" si="804"/>
        <v>0</v>
      </c>
      <c r="CP1766" s="13">
        <f t="shared" si="805"/>
        <v>0</v>
      </c>
      <c r="CQ1766" s="13" t="b">
        <f t="shared" si="806"/>
        <v>0</v>
      </c>
      <c r="CR1766" s="13" t="b">
        <f t="shared" si="807"/>
        <v>0</v>
      </c>
      <c r="CS1766" s="13" t="b">
        <f t="shared" si="813"/>
        <v>0</v>
      </c>
      <c r="CT1766" s="13" t="b">
        <f t="shared" si="812"/>
        <v>0</v>
      </c>
      <c r="CU1766" s="13" t="b">
        <f t="shared" si="814"/>
        <v>0</v>
      </c>
      <c r="CV1766" s="13" t="b">
        <f t="shared" si="808"/>
        <v>0</v>
      </c>
      <c r="CW1766" s="13" t="b">
        <f t="shared" si="809"/>
        <v>0</v>
      </c>
      <c r="CX1766" s="13" t="b">
        <f t="shared" si="810"/>
        <v>0</v>
      </c>
      <c r="CY1766" s="13" t="b">
        <f t="shared" si="811"/>
        <v>0</v>
      </c>
    </row>
    <row r="1767" spans="1:103" ht="15" thickBot="1">
      <c r="A1767" s="933"/>
      <c r="B1767" s="1040"/>
      <c r="C1767" s="1040"/>
      <c r="D1767" s="1040"/>
      <c r="E1767" s="1040"/>
      <c r="F1767" s="1040"/>
      <c r="G1767" s="1040"/>
      <c r="H1767" s="1040"/>
      <c r="I1767" s="1040"/>
      <c r="J1767" s="1040"/>
      <c r="K1767" s="1040"/>
      <c r="L1767" s="1040"/>
      <c r="M1767" s="1040"/>
      <c r="N1767" s="1040"/>
      <c r="O1767" s="1040"/>
      <c r="P1767" s="1040"/>
      <c r="Q1767" s="942"/>
      <c r="R1767" s="1040"/>
      <c r="S1767" s="1040"/>
      <c r="T1767" s="1040"/>
      <c r="U1767" s="1040"/>
      <c r="V1767" s="1040"/>
      <c r="W1767" s="111"/>
      <c r="X1767" s="111"/>
      <c r="Y1767" s="111"/>
      <c r="Z1767" s="111"/>
      <c r="AA1767" s="111" t="s">
        <v>37</v>
      </c>
      <c r="AB1767" s="112"/>
      <c r="AC1767" s="112"/>
      <c r="AD1767" s="111"/>
      <c r="AE1767" s="1040"/>
      <c r="AF1767" s="334">
        <f t="shared" si="786"/>
        <v>0</v>
      </c>
      <c r="AG1767" s="272">
        <f>IF(R1767="kompletna",Q1767*J1767*0.0036*'lista, wskaźniki'!$F$13, IF(R1767="częściowa",Q1767*J1767*0.0036*'lista, wskaźniki'!$F$14, IF(R1767="brak",Q1767*J1767*0.0036*'lista, wskaźniki'!$F$15,)))</f>
        <v>0</v>
      </c>
      <c r="AH1767" s="334">
        <f>IF(Y1767="inne",K1767*'lista, wskaźniki'!$E$35,IF(Y1767="to samo źródło",0,IF(Y1767=0,0)))</f>
        <v>0</v>
      </c>
      <c r="AI1767" s="334" t="b">
        <f>IF(AA1767="gaz z sieci",AC1767*'lista, wskaźniki'!$D$21)</f>
        <v>0</v>
      </c>
      <c r="AJ1767" s="272">
        <f>IF(AA1767="węgiel",AB1767*'lista, wskaźniki'!$D$20, IF('Sektor mieszkaniowy'!AA1767="drewno",'Sektor mieszkaniowy'!AB1767*'lista, wskaźniki'!$D$22,IF('Sektor mieszkaniowy'!AA1767="pellet",AB1767*'lista, wskaźniki'!$D$23,IF('Sektor mieszkaniowy'!AA1767="gaz z sieci",AB1767*'lista, wskaźniki'!$D$21,IF('Sektor mieszkaniowy'!AA1767="olej opałowy",'Sektor mieszkaniowy'!AB1767*'lista, wskaźniki'!$D$24)))))</f>
        <v>0</v>
      </c>
      <c r="AK1767" s="1043"/>
      <c r="AL1767" s="1040"/>
      <c r="AM1767" s="20">
        <f>IF(AA1767="węgiel",AF1767*1/3.6*'lista, wskaźniki'!$F$20,IF(AA1767="drewno",AF1767*1/3.6*'lista, wskaźniki'!$F$22,IF(AA1767="pellet",AF1767*1/3.6*'lista, wskaźniki'!$F$23,IF(AA1767="gaz z sieci",AF1767*1/3.6*'lista, wskaźniki'!$F$21,IF(AA1767="olej opałowy",AF1767*1/3.6*'lista, wskaźniki'!$F$24,0)))))</f>
        <v>0</v>
      </c>
      <c r="AN1767" s="20">
        <f>IF(AA1767="węgiel",AF1767*'lista, wskaźniki'!$E$42,IF(AA1767="drewno",AF1767*'lista, wskaźniki'!$G$42,IF(AA1767="pellet",AF1767*'lista, wskaźniki'!$H$42,IF(AA1767="gaz z sieci",AF1767*'lista, wskaźniki'!$F$42,IF(AA1767="olej opałowy",AF1767*'lista, wskaźniki'!$I$42,0)))))</f>
        <v>0</v>
      </c>
      <c r="AO1767" s="20">
        <f>IF(AA1767="węgiel",AF1767*'lista, wskaźniki'!$E$43,IF(AA1767="drewno",AF1767*'lista, wskaźniki'!$G$43,IF(AA1767="pellet",AF1767*'lista, wskaźniki'!$H$43,IF(AA1767="gaz z sieci",AF1767*'lista, wskaźniki'!$F$43,IF(AA1767="olej opałowy",AF1767*'lista, wskaźniki'!$I$43,0)))))</f>
        <v>0</v>
      </c>
      <c r="AP1767" s="20">
        <f>IF(AA1767="węgiel",AF1767*'lista, wskaźniki'!$E$44,IF(AA1767="drewno",AF1767*'lista, wskaźniki'!$G$44,IF(AA1767="pellet",AF1767*'lista, wskaźniki'!$H$44,IF(AA1767="gaz z sieci",AF1767*'lista, wskaźniki'!$F$44,IF(AA1767="olej opałowy",AF1767*'lista, wskaźniki'!$I$44,0)))))</f>
        <v>0</v>
      </c>
      <c r="AQ1767" s="20" t="b">
        <f>IF(Z1767="gaz",AH1767*1/3.6*'lista, wskaźniki'!$F$21,IF(Z1767="energia elektryczna",AH1767*1/3.6*'lista, wskaźniki'!$F$26))</f>
        <v>0</v>
      </c>
      <c r="AR1767" s="20" t="b">
        <f>IF(Z1767="gaz",AH1767*'lista, wskaźniki'!$F$42,IF(Z1767="energia elektryczna",AH1767*0))</f>
        <v>0</v>
      </c>
      <c r="AS1767" s="20" t="b">
        <f>IF(Z1767="gaz",AH1767*'lista, wskaźniki'!$F$43,IF(Z1767="energia elektryczna",AH1767*0))</f>
        <v>0</v>
      </c>
      <c r="AT1767" s="20" t="b">
        <f>IF(Z1767="gaz",AH1767*'lista, wskaźniki'!$F$44,IF(Z1767="energia elektryczna",AH1767*0))</f>
        <v>0</v>
      </c>
      <c r="AU1767" s="20">
        <f>AI1767*1/3.6*'lista, wskaźniki'!$F$21</f>
        <v>0</v>
      </c>
      <c r="AV1767" s="20">
        <f>AI1767*'lista, wskaźniki'!$F$42</f>
        <v>0</v>
      </c>
      <c r="AW1767" s="20">
        <f>AI1767*'lista, wskaźniki'!$F$43</f>
        <v>0</v>
      </c>
      <c r="AX1767" s="20">
        <f>AI1767*'lista, wskaźniki'!$F$44</f>
        <v>0</v>
      </c>
      <c r="AY1767" s="20">
        <f>AK1767*'lista, wskaźniki'!$F$26</f>
        <v>0</v>
      </c>
      <c r="AZ1767" s="20">
        <f t="shared" si="787"/>
        <v>0</v>
      </c>
      <c r="BA1767" s="20">
        <f t="shared" si="788"/>
        <v>0</v>
      </c>
      <c r="BB1767" s="20">
        <f t="shared" si="789"/>
        <v>0</v>
      </c>
      <c r="BC1767" s="20">
        <f t="shared" si="790"/>
        <v>0</v>
      </c>
      <c r="BD1767" s="1040"/>
      <c r="BE1767" s="1040"/>
      <c r="BF1767" s="1040"/>
      <c r="BG1767" s="1040"/>
      <c r="BH1767" s="111"/>
      <c r="BI1767" s="1040"/>
      <c r="BJ1767" s="111"/>
      <c r="BK1767" s="1040"/>
      <c r="BL1767" s="111"/>
      <c r="BM1767" s="111"/>
      <c r="BN1767" s="111"/>
      <c r="BO1767" s="111"/>
      <c r="BP1767" s="111"/>
      <c r="BQ1767" s="111"/>
      <c r="BR1767" s="111"/>
      <c r="BS1767" s="1030"/>
      <c r="BT1767" s="1030"/>
      <c r="BU1767" s="1030"/>
      <c r="BV1767" s="1030"/>
      <c r="BW1767" s="1030"/>
      <c r="BX1767" s="1030"/>
      <c r="BY1767" s="1088"/>
      <c r="CA1767" s="365" t="b">
        <f t="shared" si="791"/>
        <v>0</v>
      </c>
      <c r="CB1767" s="365" t="b">
        <f t="shared" si="792"/>
        <v>0</v>
      </c>
      <c r="CC1767" s="365" t="b">
        <f t="shared" si="793"/>
        <v>0</v>
      </c>
      <c r="CD1767" s="365" t="b">
        <f t="shared" si="794"/>
        <v>0</v>
      </c>
      <c r="CE1767" s="365">
        <f t="shared" si="795"/>
        <v>0</v>
      </c>
      <c r="CF1767" s="365" t="b">
        <f t="shared" si="796"/>
        <v>0</v>
      </c>
      <c r="CG1767" s="365" t="b">
        <f t="shared" si="797"/>
        <v>0</v>
      </c>
      <c r="CH1767" s="365" t="b">
        <f t="shared" si="798"/>
        <v>0</v>
      </c>
      <c r="CI1767" s="72" t="b">
        <f t="shared" si="799"/>
        <v>0</v>
      </c>
      <c r="CJ1767" s="72" t="b">
        <f t="shared" si="800"/>
        <v>0</v>
      </c>
      <c r="CK1767" s="72" t="b">
        <f t="shared" si="801"/>
        <v>0</v>
      </c>
      <c r="CL1767" s="72">
        <f t="shared" si="802"/>
        <v>0</v>
      </c>
      <c r="CM1767" s="72">
        <f t="shared" si="803"/>
        <v>0</v>
      </c>
      <c r="CN1767" s="72" t="b">
        <f t="shared" si="804"/>
        <v>0</v>
      </c>
      <c r="CP1767" s="13">
        <f t="shared" si="805"/>
        <v>0</v>
      </c>
      <c r="CQ1767" s="13" t="b">
        <f t="shared" si="806"/>
        <v>0</v>
      </c>
      <c r="CR1767" s="13" t="b">
        <f t="shared" si="807"/>
        <v>0</v>
      </c>
      <c r="CS1767" s="13" t="b">
        <f t="shared" si="813"/>
        <v>0</v>
      </c>
      <c r="CT1767" s="13" t="b">
        <f t="shared" si="812"/>
        <v>0</v>
      </c>
      <c r="CU1767" s="13" t="b">
        <f t="shared" si="814"/>
        <v>0</v>
      </c>
      <c r="CV1767" s="13" t="b">
        <f t="shared" si="808"/>
        <v>0</v>
      </c>
      <c r="CW1767" s="13" t="b">
        <f t="shared" si="809"/>
        <v>0</v>
      </c>
      <c r="CX1767" s="13" t="b">
        <f t="shared" si="810"/>
        <v>0</v>
      </c>
      <c r="CY1767" s="13" t="b">
        <f t="shared" si="811"/>
        <v>0</v>
      </c>
    </row>
    <row r="1768" spans="1:103" ht="15" thickBot="1">
      <c r="A1768" s="931">
        <v>354</v>
      </c>
      <c r="B1768" s="1038" t="s">
        <v>223</v>
      </c>
      <c r="C1768" s="1038"/>
      <c r="D1768" s="1038" t="s">
        <v>1</v>
      </c>
      <c r="E1768" s="1038" t="s">
        <v>5</v>
      </c>
      <c r="F1768" s="1038">
        <v>1</v>
      </c>
      <c r="G1768" s="1038"/>
      <c r="H1768" s="1038"/>
      <c r="I1768" s="1038" t="s">
        <v>10</v>
      </c>
      <c r="J1768" s="1038">
        <v>70</v>
      </c>
      <c r="K1768" s="1038">
        <v>3</v>
      </c>
      <c r="L1768" s="1038" t="s">
        <v>16</v>
      </c>
      <c r="M1768" s="1038"/>
      <c r="N1768" s="1038" t="s">
        <v>16</v>
      </c>
      <c r="O1768" s="1038"/>
      <c r="P1768" s="1038" t="s">
        <v>16</v>
      </c>
      <c r="Q1768" s="940">
        <f>IF(I1768="&lt;1966",'lista, wskaźniki'!$G$4,IF(I1768="1967-1985",'lista, wskaźniki'!$G$5,IF(I1768="1986-1992",'lista, wskaźniki'!$G$6,IF(I1768="1993-1996",'lista, wskaźniki'!$G$7,IF(I1768="&gt;1997",'lista, wskaźniki'!$G$8,IF(I1768=0,'lista, wskaźniki'!$G$4))))))</f>
        <v>290</v>
      </c>
      <c r="R1768" s="1038" t="s">
        <v>21</v>
      </c>
      <c r="S1768" s="1038" t="s">
        <v>27</v>
      </c>
      <c r="T1768" s="1038">
        <v>13</v>
      </c>
      <c r="U1768" s="1038">
        <v>2013</v>
      </c>
      <c r="V1768" s="1038"/>
      <c r="W1768" s="20" t="s">
        <v>36</v>
      </c>
      <c r="X1768" s="107" t="s">
        <v>39</v>
      </c>
      <c r="Y1768" s="109" t="s">
        <v>24</v>
      </c>
      <c r="Z1768" s="107" t="s">
        <v>40</v>
      </c>
      <c r="AA1768" s="107" t="s">
        <v>35</v>
      </c>
      <c r="AB1768" s="108"/>
      <c r="AC1768" s="108"/>
      <c r="AD1768" s="107"/>
      <c r="AE1768" s="1038">
        <v>12</v>
      </c>
      <c r="AF1768" s="334">
        <f t="shared" si="786"/>
        <v>0</v>
      </c>
      <c r="AG1768" s="272">
        <v>0</v>
      </c>
      <c r="AH1768" s="334">
        <f>IF(Y1768="inne",K1768*'lista, wskaźniki'!$E$35,IF(Y1768="to samo źródło",0,IF(Y1768=0,0)))</f>
        <v>6.5035608750000007</v>
      </c>
      <c r="AI1768" s="334" t="b">
        <f>IF(AA1768="gaz z sieci",AC1768*'lista, wskaźniki'!$D$21)</f>
        <v>0</v>
      </c>
      <c r="AJ1768" s="272">
        <f>IF(AA1768="węgiel",AB1768*'lista, wskaźniki'!$D$20, IF('Sektor mieszkaniowy'!AA1768="drewno",'Sektor mieszkaniowy'!AB1768*'lista, wskaźniki'!$D$22,IF('Sektor mieszkaniowy'!AA1768="pellet",AB1768*'lista, wskaźniki'!$D$23,IF('Sektor mieszkaniowy'!AA1768="gaz z sieci",AB1768*'lista, wskaźniki'!$D$21,IF('Sektor mieszkaniowy'!AA1768="olej opałowy",'Sektor mieszkaniowy'!AB1768*'lista, wskaźniki'!$D$24)))))</f>
        <v>0</v>
      </c>
      <c r="AK1768" s="1041">
        <f>AL1768/'lista, wskaźniki'!$A$127</f>
        <v>3.6923076923076925</v>
      </c>
      <c r="AL1768" s="1038">
        <v>2400</v>
      </c>
      <c r="AM1768" s="20">
        <f>IF(AA1768="węgiel",AF1768*1/3.6*'lista, wskaźniki'!$F$20,IF(AA1768="drewno",AF1768*1/3.6*'lista, wskaźniki'!$F$22,IF(AA1768="pellet",AF1768*1/3.6*'lista, wskaźniki'!$F$23,IF(AA1768="gaz z sieci",AF1768*1/3.6*'lista, wskaźniki'!$F$21,IF(AA1768="olej opałowy",AF1768*1/3.6*'lista, wskaźniki'!$F$24,0)))))</f>
        <v>0</v>
      </c>
      <c r="AN1768" s="20">
        <f>IF(AA1768="węgiel",AF1768*'lista, wskaźniki'!$E$42,IF(AA1768="drewno",AF1768*'lista, wskaźniki'!$G$42,IF(AA1768="pellet",AF1768*'lista, wskaźniki'!$H$42,IF(AA1768="gaz z sieci",AF1768*'lista, wskaźniki'!$F$42,IF(AA1768="olej opałowy",AF1768*'lista, wskaźniki'!$I$42,0)))))</f>
        <v>0</v>
      </c>
      <c r="AO1768" s="20">
        <f>IF(AA1768="węgiel",AF1768*'lista, wskaźniki'!$E$43,IF(AA1768="drewno",AF1768*'lista, wskaźniki'!$G$43,IF(AA1768="pellet",AF1768*'lista, wskaźniki'!$H$43,IF(AA1768="gaz z sieci",AF1768*'lista, wskaźniki'!$F$43,IF(AA1768="olej opałowy",AF1768*'lista, wskaźniki'!$I$43,0)))))</f>
        <v>0</v>
      </c>
      <c r="AP1768" s="20">
        <f>IF(AA1768="węgiel",AF1768*'lista, wskaźniki'!$E$44,IF(AA1768="drewno",AF1768*'lista, wskaźniki'!$G$44,IF(AA1768="pellet",AF1768*'lista, wskaźniki'!$H$44,IF(AA1768="gaz z sieci",AF1768*'lista, wskaźniki'!$F$44,IF(AA1768="olej opałowy",AF1768*'lista, wskaźniki'!$I$44,0)))))</f>
        <v>0</v>
      </c>
      <c r="AQ1768" s="360">
        <f>IF(Z1768="gaz",AH1768*1/3.6*'lista, wskaźniki'!$F$21,IF(Z1768="energia elektryczna",AH1768*1/3.6*'lista, wskaźniki'!$F$26))</f>
        <v>1.6078247718750003</v>
      </c>
      <c r="AR1768" s="20">
        <f>IF(Z1768="gaz",AH1768*'lista, wskaźniki'!$F$42,IF(Z1768="energia elektryczna",AH1768*0))</f>
        <v>0</v>
      </c>
      <c r="AS1768" s="20">
        <f>IF(Z1768="gaz",AH1768*'lista, wskaźniki'!$F$43,IF(Z1768="energia elektryczna",AH1768*0))</f>
        <v>0</v>
      </c>
      <c r="AT1768" s="20">
        <f>IF(Z1768="gaz",AH1768*'lista, wskaźniki'!$F$44,IF(Z1768="energia elektryczna",AH1768*0))</f>
        <v>0</v>
      </c>
      <c r="AU1768" s="20">
        <f>AI1768*1/3.6*'lista, wskaźniki'!$F$21</f>
        <v>0</v>
      </c>
      <c r="AV1768" s="20">
        <f>AI1768*'lista, wskaźniki'!$F$42</f>
        <v>0</v>
      </c>
      <c r="AW1768" s="20">
        <f>AI1768*'lista, wskaźniki'!$F$43</f>
        <v>0</v>
      </c>
      <c r="AX1768" s="20">
        <f>AI1768*'lista, wskaźniki'!$F$44</f>
        <v>0</v>
      </c>
      <c r="AY1768" s="20">
        <f>AK1768*'lista, wskaźniki'!$F$26</f>
        <v>3.2861538461538462</v>
      </c>
      <c r="AZ1768" s="20">
        <f>AM1768+AU1768+AY1768</f>
        <v>3.2861538461538462</v>
      </c>
      <c r="BA1768" s="20">
        <f t="shared" si="788"/>
        <v>0</v>
      </c>
      <c r="BB1768" s="20">
        <f t="shared" si="789"/>
        <v>0</v>
      </c>
      <c r="BC1768" s="20">
        <f t="shared" si="790"/>
        <v>0</v>
      </c>
      <c r="BD1768" s="1038" t="s">
        <v>17</v>
      </c>
      <c r="BE1768" s="1038" t="s">
        <v>17</v>
      </c>
      <c r="BF1768" s="1038" t="s">
        <v>17</v>
      </c>
      <c r="BG1768" s="1038" t="s">
        <v>17</v>
      </c>
      <c r="BH1768" s="107"/>
      <c r="BI1768" s="1038" t="s">
        <v>16</v>
      </c>
      <c r="BJ1768" s="107" t="s">
        <v>52</v>
      </c>
      <c r="BK1768" s="1038" t="s">
        <v>17</v>
      </c>
      <c r="BL1768" s="107"/>
      <c r="BM1768" s="107"/>
      <c r="BN1768" s="107"/>
      <c r="BO1768" s="107" t="s">
        <v>57</v>
      </c>
      <c r="BP1768" s="107" t="s">
        <v>52</v>
      </c>
      <c r="BQ1768" s="107" t="s">
        <v>120</v>
      </c>
      <c r="BR1768" s="107">
        <v>2</v>
      </c>
      <c r="BS1768" s="1028">
        <v>8500</v>
      </c>
      <c r="BT1768" s="1028"/>
      <c r="BU1768" s="1028">
        <v>550</v>
      </c>
      <c r="BV1768" s="1028"/>
      <c r="BW1768" s="1028"/>
      <c r="BX1768" s="1028">
        <v>2500</v>
      </c>
      <c r="BY1768" s="1086"/>
      <c r="CA1768" s="365">
        <f t="shared" si="791"/>
        <v>0</v>
      </c>
      <c r="CB1768" s="365" t="b">
        <f t="shared" si="792"/>
        <v>0</v>
      </c>
      <c r="CC1768" s="365" t="b">
        <f t="shared" si="793"/>
        <v>0</v>
      </c>
      <c r="CD1768" s="365" t="b">
        <f t="shared" si="794"/>
        <v>0</v>
      </c>
      <c r="CE1768" s="365" t="b">
        <f t="shared" si="795"/>
        <v>0</v>
      </c>
      <c r="CF1768" s="365" t="b">
        <f t="shared" si="796"/>
        <v>0</v>
      </c>
      <c r="CG1768" s="365">
        <f t="shared" si="797"/>
        <v>6.5035608750000007</v>
      </c>
      <c r="CH1768" s="365" t="b">
        <f t="shared" si="798"/>
        <v>0</v>
      </c>
      <c r="CI1768" s="72">
        <f t="shared" si="799"/>
        <v>0</v>
      </c>
      <c r="CJ1768" s="72" t="b">
        <f t="shared" si="800"/>
        <v>0</v>
      </c>
      <c r="CK1768" s="72" t="b">
        <f t="shared" si="801"/>
        <v>0</v>
      </c>
      <c r="CL1768" s="72">
        <f t="shared" si="802"/>
        <v>0</v>
      </c>
      <c r="CM1768" s="72" t="b">
        <f t="shared" si="803"/>
        <v>0</v>
      </c>
      <c r="CN1768" s="72">
        <f t="shared" si="804"/>
        <v>6.5035608750000007</v>
      </c>
      <c r="CP1768" s="13">
        <f t="shared" si="805"/>
        <v>70</v>
      </c>
      <c r="CQ1768" s="13">
        <f t="shared" si="806"/>
        <v>70</v>
      </c>
      <c r="CR1768" s="13" t="b">
        <f t="shared" si="807"/>
        <v>0</v>
      </c>
      <c r="CS1768" s="13" t="b">
        <f t="shared" si="813"/>
        <v>0</v>
      </c>
      <c r="CT1768" s="13" t="b">
        <f t="shared" si="812"/>
        <v>0</v>
      </c>
      <c r="CU1768" s="13" t="b">
        <f t="shared" si="814"/>
        <v>0</v>
      </c>
      <c r="CV1768" s="13" t="b">
        <f t="shared" si="808"/>
        <v>0</v>
      </c>
      <c r="CW1768" s="13" t="b">
        <f t="shared" si="809"/>
        <v>0</v>
      </c>
      <c r="CX1768" s="13" t="b">
        <f t="shared" si="810"/>
        <v>0</v>
      </c>
      <c r="CY1768" s="13" t="b">
        <f t="shared" si="811"/>
        <v>0</v>
      </c>
    </row>
    <row r="1769" spans="1:103" ht="15" thickBot="1">
      <c r="A1769" s="932"/>
      <c r="B1769" s="1039"/>
      <c r="C1769" s="1039"/>
      <c r="D1769" s="1039"/>
      <c r="E1769" s="1039"/>
      <c r="F1769" s="1039"/>
      <c r="G1769" s="1039"/>
      <c r="H1769" s="1039"/>
      <c r="I1769" s="1039"/>
      <c r="J1769" s="1039"/>
      <c r="K1769" s="1039"/>
      <c r="L1769" s="1039"/>
      <c r="M1769" s="1039"/>
      <c r="N1769" s="1039"/>
      <c r="O1769" s="1039"/>
      <c r="P1769" s="1039"/>
      <c r="Q1769" s="941"/>
      <c r="R1769" s="1039"/>
      <c r="S1769" s="1039"/>
      <c r="T1769" s="1039"/>
      <c r="U1769" s="1039"/>
      <c r="V1769" s="1039"/>
      <c r="W1769" s="109"/>
      <c r="X1769" s="109"/>
      <c r="Y1769" s="109"/>
      <c r="Z1769" s="109"/>
      <c r="AA1769" s="109" t="s">
        <v>36</v>
      </c>
      <c r="AB1769" s="110">
        <v>12</v>
      </c>
      <c r="AC1769" s="110"/>
      <c r="AD1769" s="109">
        <v>1500</v>
      </c>
      <c r="AE1769" s="1039"/>
      <c r="AF1769" s="334">
        <f t="shared" si="786"/>
        <v>115.52499999999999</v>
      </c>
      <c r="AG1769" s="272">
        <v>43.85</v>
      </c>
      <c r="AH1769" s="334">
        <f>IF(Y1769="inne",K1769*'lista, wskaźniki'!$E$35,IF(Y1769="to samo źródło",0,IF(Y1769=0,0)))</f>
        <v>0</v>
      </c>
      <c r="AI1769" s="334" t="b">
        <f>IF(AA1769="gaz z sieci",AC1769*'lista, wskaźniki'!$D$21)</f>
        <v>0</v>
      </c>
      <c r="AJ1769" s="272">
        <f>IF(AA1769="węgiel",AB1769*'lista, wskaźniki'!$D$20, IF('Sektor mieszkaniowy'!AA1769="drewno",'Sektor mieszkaniowy'!AB1769*'lista, wskaźniki'!$D$22,IF('Sektor mieszkaniowy'!AA1769="pellet",AB1769*'lista, wskaźniki'!$D$23,IF('Sektor mieszkaniowy'!AA1769="gaz z sieci",AB1769*'lista, wskaźniki'!$D$21,IF('Sektor mieszkaniowy'!AA1769="olej opałowy",'Sektor mieszkaniowy'!AB1769*'lista, wskaźniki'!$D$24)))))</f>
        <v>187.2</v>
      </c>
      <c r="AK1769" s="1042"/>
      <c r="AL1769" s="1039"/>
      <c r="AM1769" s="20">
        <f>IF(AA1769="węgiel",AF1769*1/3.6*'lista, wskaźniki'!$F$20,IF(AA1769="drewno",AF1769*1/3.6*'lista, wskaźniki'!$F$22,IF(AA1769="pellet",AF1769*1/3.6*'lista, wskaźniki'!$F$23,IF(AA1769="gaz z sieci",AF1769*1/3.6*'lista, wskaźniki'!$F$21,IF(AA1769="olej opałowy",AF1769*1/3.6*'lista, wskaźniki'!$F$24,0)))))</f>
        <v>0</v>
      </c>
      <c r="AN1769" s="20">
        <f>IF(AA1769="węgiel",AF1769*'lista, wskaźniki'!$E$42,IF(AA1769="drewno",AF1769*'lista, wskaźniki'!$G$42,IF(AA1769="pellet",AF1769*'lista, wskaźniki'!$H$42,IF(AA1769="gaz z sieci",AF1769*'lista, wskaźniki'!$F$42,IF(AA1769="olej opałowy",AF1769*'lista, wskaźniki'!$I$42,0)))))</f>
        <v>9.3575249999999985E-2</v>
      </c>
      <c r="AO1769" s="20">
        <f>IF(AA1769="węgiel",AF1769*'lista, wskaźniki'!$E$43,IF(AA1769="drewno",AF1769*'lista, wskaźniki'!$G$43,IF(AA1769="pellet",AF1769*'lista, wskaźniki'!$H$43,IF(AA1769="gaz z sieci",AF1769*'lista, wskaźniki'!$F$43,IF(AA1769="olej opałowy",AF1769*'lista, wskaźniki'!$I$43,0)))))</f>
        <v>9.3575249999999985E-2</v>
      </c>
      <c r="AP1769" s="20">
        <f>IF(AA1769="węgiel",AF1769*'lista, wskaźniki'!$E$44,IF(AA1769="drewno",AF1769*'lista, wskaźniki'!$G$44,IF(AA1769="pellet",AF1769*'lista, wskaźniki'!$H$44,IF(AA1769="gaz z sieci",AF1769*'lista, wskaźniki'!$F$44,IF(AA1769="olej opałowy",AF1769*'lista, wskaźniki'!$I$44,0)))))</f>
        <v>2.8881249999999997E-5</v>
      </c>
      <c r="AQ1769" s="20" t="b">
        <f>IF(Z1769="gaz",AH1769*1/3.6*'lista, wskaźniki'!$F$21,IF(Z1769="energia elektryczna",AH1769*1/3.6*'lista, wskaźniki'!$F$26))</f>
        <v>0</v>
      </c>
      <c r="AR1769" s="20" t="b">
        <f>IF(Z1769="gaz",AH1769*'lista, wskaźniki'!$F$42,IF(Z1769="energia elektryczna",AH1769*0))</f>
        <v>0</v>
      </c>
      <c r="AS1769" s="20" t="b">
        <f>IF(Z1769="gaz",AH1769*'lista, wskaźniki'!$F$43,IF(Z1769="energia elektryczna",AH1769*0))</f>
        <v>0</v>
      </c>
      <c r="AT1769" s="20" t="b">
        <f>IF(Z1769="gaz",AH1769*'lista, wskaźniki'!$F$44,IF(Z1769="energia elektryczna",AH1769*0))</f>
        <v>0</v>
      </c>
      <c r="AU1769" s="20">
        <f>AI1769*1/3.6*'lista, wskaźniki'!$F$21</f>
        <v>0</v>
      </c>
      <c r="AV1769" s="20">
        <f>AI1769*'lista, wskaźniki'!$F$42</f>
        <v>0</v>
      </c>
      <c r="AW1769" s="20">
        <f>AI1769*'lista, wskaźniki'!$F$43</f>
        <v>0</v>
      </c>
      <c r="AX1769" s="20">
        <f>AI1769*'lista, wskaźniki'!$F$44</f>
        <v>0</v>
      </c>
      <c r="AY1769" s="20">
        <f>AK1769*'lista, wskaźniki'!$F$26</f>
        <v>0</v>
      </c>
      <c r="AZ1769" s="20">
        <f t="shared" si="787"/>
        <v>0</v>
      </c>
      <c r="BA1769" s="20">
        <f t="shared" si="788"/>
        <v>9.3575249999999985E-2</v>
      </c>
      <c r="BB1769" s="20">
        <f t="shared" si="789"/>
        <v>9.3575249999999985E-2</v>
      </c>
      <c r="BC1769" s="20">
        <f t="shared" si="790"/>
        <v>2.8881249999999997E-5</v>
      </c>
      <c r="BD1769" s="1039"/>
      <c r="BE1769" s="1039"/>
      <c r="BF1769" s="1039"/>
      <c r="BG1769" s="1039"/>
      <c r="BH1769" s="109"/>
      <c r="BI1769" s="1039"/>
      <c r="BJ1769" s="109"/>
      <c r="BK1769" s="1039"/>
      <c r="BL1769" s="109"/>
      <c r="BM1769" s="109"/>
      <c r="BN1769" s="109"/>
      <c r="BO1769" s="109"/>
      <c r="BP1769" s="109"/>
      <c r="BQ1769" s="109"/>
      <c r="BR1769" s="109"/>
      <c r="BS1769" s="1029"/>
      <c r="BT1769" s="1029"/>
      <c r="BU1769" s="1029"/>
      <c r="BV1769" s="1029"/>
      <c r="BW1769" s="1029"/>
      <c r="BX1769" s="1029"/>
      <c r="BY1769" s="1087"/>
      <c r="CA1769" s="365" t="b">
        <f t="shared" si="791"/>
        <v>0</v>
      </c>
      <c r="CB1769" s="365">
        <f t="shared" si="792"/>
        <v>115.52499999999999</v>
      </c>
      <c r="CC1769" s="365" t="b">
        <f t="shared" si="793"/>
        <v>0</v>
      </c>
      <c r="CD1769" s="365" t="b">
        <f t="shared" si="794"/>
        <v>0</v>
      </c>
      <c r="CE1769" s="365" t="b">
        <f t="shared" si="795"/>
        <v>0</v>
      </c>
      <c r="CF1769" s="365" t="b">
        <f t="shared" si="796"/>
        <v>0</v>
      </c>
      <c r="CG1769" s="365" t="b">
        <f t="shared" si="797"/>
        <v>0</v>
      </c>
      <c r="CH1769" s="365" t="b">
        <f t="shared" si="798"/>
        <v>0</v>
      </c>
      <c r="CI1769" s="72" t="b">
        <f t="shared" si="799"/>
        <v>0</v>
      </c>
      <c r="CJ1769" s="72">
        <f t="shared" si="800"/>
        <v>115.52499999999999</v>
      </c>
      <c r="CK1769" s="72" t="b">
        <f t="shared" si="801"/>
        <v>0</v>
      </c>
      <c r="CL1769" s="72">
        <f t="shared" si="802"/>
        <v>0</v>
      </c>
      <c r="CM1769" s="72" t="b">
        <f t="shared" si="803"/>
        <v>0</v>
      </c>
      <c r="CN1769" s="72" t="b">
        <f t="shared" si="804"/>
        <v>0</v>
      </c>
      <c r="CP1769" s="13">
        <f t="shared" si="805"/>
        <v>0</v>
      </c>
      <c r="CQ1769" s="13" t="b">
        <f t="shared" si="806"/>
        <v>0</v>
      </c>
      <c r="CR1769" s="13" t="b">
        <f t="shared" si="807"/>
        <v>0</v>
      </c>
      <c r="CS1769" s="13" t="b">
        <f t="shared" si="813"/>
        <v>0</v>
      </c>
      <c r="CT1769" s="13" t="b">
        <f t="shared" si="812"/>
        <v>0</v>
      </c>
      <c r="CU1769" s="13" t="b">
        <f t="shared" si="814"/>
        <v>0</v>
      </c>
      <c r="CV1769" s="13" t="b">
        <f t="shared" si="808"/>
        <v>0</v>
      </c>
      <c r="CW1769" s="13" t="b">
        <f t="shared" si="809"/>
        <v>0</v>
      </c>
      <c r="CX1769" s="13" t="b">
        <f t="shared" si="810"/>
        <v>0</v>
      </c>
      <c r="CY1769" s="13" t="b">
        <f t="shared" si="811"/>
        <v>0</v>
      </c>
    </row>
    <row r="1770" spans="1:103" ht="15" thickBot="1">
      <c r="A1770" s="932"/>
      <c r="B1770" s="1039"/>
      <c r="C1770" s="1039"/>
      <c r="D1770" s="1039"/>
      <c r="E1770" s="1039"/>
      <c r="F1770" s="1039"/>
      <c r="G1770" s="1039"/>
      <c r="H1770" s="1039"/>
      <c r="I1770" s="1039"/>
      <c r="J1770" s="1039"/>
      <c r="K1770" s="1039"/>
      <c r="L1770" s="1039"/>
      <c r="M1770" s="1039"/>
      <c r="N1770" s="1039"/>
      <c r="O1770" s="1039"/>
      <c r="P1770" s="1039"/>
      <c r="Q1770" s="941"/>
      <c r="R1770" s="1039"/>
      <c r="S1770" s="1039"/>
      <c r="T1770" s="1039"/>
      <c r="U1770" s="1039"/>
      <c r="V1770" s="1039"/>
      <c r="W1770" s="109"/>
      <c r="X1770" s="109"/>
      <c r="Y1770" s="109"/>
      <c r="Z1770" s="109"/>
      <c r="AA1770" s="109" t="s">
        <v>50</v>
      </c>
      <c r="AB1770" s="110"/>
      <c r="AC1770" s="110"/>
      <c r="AD1770" s="109"/>
      <c r="AE1770" s="1039"/>
      <c r="AF1770" s="334">
        <f t="shared" si="786"/>
        <v>0</v>
      </c>
      <c r="AG1770" s="272">
        <f>IF(R1770="kompletna",Q1770*J1770*0.0036*'lista, wskaźniki'!$F$13, IF(R1770="częściowa",Q1770*J1770*0.0036*'lista, wskaźniki'!$F$14, IF(R1770="brak",Q1770*J1770*0.0036*'lista, wskaźniki'!$F$15,)))</f>
        <v>0</v>
      </c>
      <c r="AH1770" s="334">
        <f>IF(Y1770="inne",K1770*'lista, wskaźniki'!$E$35,IF(Y1770="to samo źródło",0,IF(Y1770=0,0)))</f>
        <v>0</v>
      </c>
      <c r="AI1770" s="334" t="b">
        <f>IF(AA1770="gaz z sieci",AC1770*'lista, wskaźniki'!$D$21)</f>
        <v>0</v>
      </c>
      <c r="AJ1770" s="272">
        <f>IF(AA1770="węgiel",AB1770*'lista, wskaźniki'!$D$20, IF('Sektor mieszkaniowy'!AA1770="drewno",'Sektor mieszkaniowy'!AB1770*'lista, wskaźniki'!$D$22,IF('Sektor mieszkaniowy'!AA1770="pellet",AB1770*'lista, wskaźniki'!$D$23,IF('Sektor mieszkaniowy'!AA1770="gaz z sieci",AB1770*'lista, wskaźniki'!$D$21,IF('Sektor mieszkaniowy'!AA1770="olej opałowy",'Sektor mieszkaniowy'!AB1770*'lista, wskaźniki'!$D$24)))))</f>
        <v>0</v>
      </c>
      <c r="AK1770" s="1042"/>
      <c r="AL1770" s="1039"/>
      <c r="AM1770" s="20">
        <f>IF(AA1770="węgiel",AF1770*1/3.6*'lista, wskaźniki'!$F$20,IF(AA1770="drewno",AF1770*1/3.6*'lista, wskaźniki'!$F$22,IF(AA1770="pellet",AF1770*1/3.6*'lista, wskaźniki'!$F$23,IF(AA1770="gaz z sieci",AF1770*1/3.6*'lista, wskaźniki'!$F$21,IF(AA1770="olej opałowy",AF1770*1/3.6*'lista, wskaźniki'!$F$24,0)))))</f>
        <v>0</v>
      </c>
      <c r="AN1770" s="20">
        <f>IF(AA1770="węgiel",AF1770*'lista, wskaźniki'!$E$42,IF(AA1770="drewno",AF1770*'lista, wskaźniki'!$G$42,IF(AA1770="pellet",AF1770*'lista, wskaźniki'!$H$42,IF(AA1770="gaz z sieci",AF1770*'lista, wskaźniki'!$F$42,IF(AA1770="olej opałowy",AF1770*'lista, wskaźniki'!$I$42,0)))))</f>
        <v>0</v>
      </c>
      <c r="AO1770" s="20">
        <f>IF(AA1770="węgiel",AF1770*'lista, wskaźniki'!$E$43,IF(AA1770="drewno",AF1770*'lista, wskaźniki'!$G$43,IF(AA1770="pellet",AF1770*'lista, wskaźniki'!$H$43,IF(AA1770="gaz z sieci",AF1770*'lista, wskaźniki'!$F$43,IF(AA1770="olej opałowy",AF1770*'lista, wskaźniki'!$I$43,0)))))</f>
        <v>0</v>
      </c>
      <c r="AP1770" s="20">
        <f>IF(AA1770="węgiel",AF1770*'lista, wskaźniki'!$E$44,IF(AA1770="drewno",AF1770*'lista, wskaźniki'!$G$44,IF(AA1770="pellet",AF1770*'lista, wskaźniki'!$H$44,IF(AA1770="gaz z sieci",AF1770*'lista, wskaźniki'!$F$44,IF(AA1770="olej opałowy",AF1770*'lista, wskaźniki'!$I$44,0)))))</f>
        <v>0</v>
      </c>
      <c r="AQ1770" s="20" t="b">
        <f>IF(Z1770="gaz",AH1770*1/3.6*'lista, wskaźniki'!$F$21,IF(Z1770="energia elektryczna",AH1770*1/3.6*'lista, wskaźniki'!$F$26))</f>
        <v>0</v>
      </c>
      <c r="AR1770" s="20" t="b">
        <f>IF(Z1770="gaz",AH1770*'lista, wskaźniki'!$F$42,IF(Z1770="energia elektryczna",AH1770*0))</f>
        <v>0</v>
      </c>
      <c r="AS1770" s="20" t="b">
        <f>IF(Z1770="gaz",AH1770*'lista, wskaźniki'!$F$43,IF(Z1770="energia elektryczna",AH1770*0))</f>
        <v>0</v>
      </c>
      <c r="AT1770" s="20" t="b">
        <f>IF(Z1770="gaz",AH1770*'lista, wskaźniki'!$F$44,IF(Z1770="energia elektryczna",AH1770*0))</f>
        <v>0</v>
      </c>
      <c r="AU1770" s="20">
        <f>AI1770*1/3.6*'lista, wskaźniki'!$F$21</f>
        <v>0</v>
      </c>
      <c r="AV1770" s="20">
        <f>AI1770*'lista, wskaźniki'!$F$42</f>
        <v>0</v>
      </c>
      <c r="AW1770" s="20">
        <f>AI1770*'lista, wskaźniki'!$F$43</f>
        <v>0</v>
      </c>
      <c r="AX1770" s="20">
        <f>AI1770*'lista, wskaźniki'!$F$44</f>
        <v>0</v>
      </c>
      <c r="AY1770" s="20">
        <f>AK1770*'lista, wskaźniki'!$F$26</f>
        <v>0</v>
      </c>
      <c r="AZ1770" s="20">
        <f t="shared" si="787"/>
        <v>0</v>
      </c>
      <c r="BA1770" s="20">
        <f t="shared" si="788"/>
        <v>0</v>
      </c>
      <c r="BB1770" s="20">
        <f t="shared" si="789"/>
        <v>0</v>
      </c>
      <c r="BC1770" s="20">
        <f t="shared" si="790"/>
        <v>0</v>
      </c>
      <c r="BD1770" s="1039"/>
      <c r="BE1770" s="1039"/>
      <c r="BF1770" s="1039"/>
      <c r="BG1770" s="1039"/>
      <c r="BH1770" s="109"/>
      <c r="BI1770" s="1039"/>
      <c r="BJ1770" s="109"/>
      <c r="BK1770" s="1039"/>
      <c r="BL1770" s="109"/>
      <c r="BM1770" s="109"/>
      <c r="BN1770" s="109"/>
      <c r="BO1770" s="109"/>
      <c r="BP1770" s="109"/>
      <c r="BQ1770" s="109"/>
      <c r="BR1770" s="109"/>
      <c r="BS1770" s="1029"/>
      <c r="BT1770" s="1029"/>
      <c r="BU1770" s="1029"/>
      <c r="BV1770" s="1029"/>
      <c r="BW1770" s="1029"/>
      <c r="BX1770" s="1029"/>
      <c r="BY1770" s="1087"/>
      <c r="CA1770" s="365" t="b">
        <f t="shared" si="791"/>
        <v>0</v>
      </c>
      <c r="CB1770" s="365" t="b">
        <f t="shared" si="792"/>
        <v>0</v>
      </c>
      <c r="CC1770" s="365">
        <f t="shared" si="793"/>
        <v>0</v>
      </c>
      <c r="CD1770" s="365" t="b">
        <f t="shared" si="794"/>
        <v>0</v>
      </c>
      <c r="CE1770" s="365" t="b">
        <f t="shared" si="795"/>
        <v>0</v>
      </c>
      <c r="CF1770" s="365" t="b">
        <f t="shared" si="796"/>
        <v>0</v>
      </c>
      <c r="CG1770" s="365" t="b">
        <f t="shared" si="797"/>
        <v>0</v>
      </c>
      <c r="CH1770" s="365" t="b">
        <f t="shared" si="798"/>
        <v>0</v>
      </c>
      <c r="CI1770" s="72" t="b">
        <f t="shared" si="799"/>
        <v>0</v>
      </c>
      <c r="CJ1770" s="72" t="b">
        <f t="shared" si="800"/>
        <v>0</v>
      </c>
      <c r="CK1770" s="72">
        <f t="shared" si="801"/>
        <v>0</v>
      </c>
      <c r="CL1770" s="72">
        <f t="shared" si="802"/>
        <v>0</v>
      </c>
      <c r="CM1770" s="72" t="b">
        <f t="shared" si="803"/>
        <v>0</v>
      </c>
      <c r="CN1770" s="72" t="b">
        <f t="shared" si="804"/>
        <v>0</v>
      </c>
      <c r="CP1770" s="13">
        <f t="shared" si="805"/>
        <v>0</v>
      </c>
      <c r="CQ1770" s="13" t="b">
        <f t="shared" si="806"/>
        <v>0</v>
      </c>
      <c r="CR1770" s="13" t="b">
        <f t="shared" si="807"/>
        <v>0</v>
      </c>
      <c r="CS1770" s="13" t="b">
        <f t="shared" si="813"/>
        <v>0</v>
      </c>
      <c r="CT1770" s="13" t="b">
        <f t="shared" si="812"/>
        <v>0</v>
      </c>
      <c r="CU1770" s="13" t="b">
        <f t="shared" si="814"/>
        <v>0</v>
      </c>
      <c r="CV1770" s="13" t="b">
        <f t="shared" si="808"/>
        <v>0</v>
      </c>
      <c r="CW1770" s="13" t="b">
        <f t="shared" si="809"/>
        <v>0</v>
      </c>
      <c r="CX1770" s="13" t="b">
        <f t="shared" si="810"/>
        <v>0</v>
      </c>
      <c r="CY1770" s="13" t="b">
        <f t="shared" si="811"/>
        <v>0</v>
      </c>
    </row>
    <row r="1771" spans="1:103" ht="15" thickBot="1">
      <c r="A1771" s="932"/>
      <c r="B1771" s="1039"/>
      <c r="C1771" s="1039"/>
      <c r="D1771" s="1039"/>
      <c r="E1771" s="1039"/>
      <c r="F1771" s="1039"/>
      <c r="G1771" s="1039"/>
      <c r="H1771" s="1039"/>
      <c r="I1771" s="1039"/>
      <c r="J1771" s="1039"/>
      <c r="K1771" s="1039"/>
      <c r="L1771" s="1039"/>
      <c r="M1771" s="1039"/>
      <c r="N1771" s="1039"/>
      <c r="O1771" s="1039"/>
      <c r="P1771" s="1039"/>
      <c r="Q1771" s="941"/>
      <c r="R1771" s="1039"/>
      <c r="S1771" s="1039"/>
      <c r="T1771" s="1039"/>
      <c r="U1771" s="1039"/>
      <c r="V1771" s="1039"/>
      <c r="W1771" s="109"/>
      <c r="X1771" s="109"/>
      <c r="Y1771" s="109"/>
      <c r="Z1771" s="109"/>
      <c r="AA1771" s="109" t="s">
        <v>38</v>
      </c>
      <c r="AB1771" s="110"/>
      <c r="AC1771" s="110"/>
      <c r="AD1771" s="109"/>
      <c r="AE1771" s="1039"/>
      <c r="AF1771" s="334">
        <f t="shared" si="786"/>
        <v>0</v>
      </c>
      <c r="AG1771" s="272">
        <f>IF(R1771="kompletna",Q1771*J1771*0.0036*'lista, wskaźniki'!$F$13, IF(R1771="częściowa",Q1771*J1771*0.0036*'lista, wskaźniki'!$F$14, IF(R1771="brak",Q1771*J1771*0.0036*'lista, wskaźniki'!$F$15,)))</f>
        <v>0</v>
      </c>
      <c r="AH1771" s="334">
        <f>IF(Y1771="inne",K1771*'lista, wskaźniki'!$E$35,IF(Y1771="to samo źródło",0,IF(Y1771=0,0)))</f>
        <v>0</v>
      </c>
      <c r="AI1771" s="334">
        <f>IF(AA1771="gaz z sieci",AC1771*'lista, wskaźniki'!$D$21)</f>
        <v>0</v>
      </c>
      <c r="AJ1771" s="272">
        <f>IF(AA1771="węgiel",AB1771*'lista, wskaźniki'!$D$20, IF('Sektor mieszkaniowy'!AA1771="drewno",'Sektor mieszkaniowy'!AB1771*'lista, wskaźniki'!$D$22,IF('Sektor mieszkaniowy'!AA1771="pellet",AB1771*'lista, wskaźniki'!$D$23,IF('Sektor mieszkaniowy'!AA1771="gaz z sieci",AB1771*'lista, wskaźniki'!$D$21,IF('Sektor mieszkaniowy'!AA1771="olej opałowy",'Sektor mieszkaniowy'!AB1771*'lista, wskaźniki'!$D$24)))))</f>
        <v>0</v>
      </c>
      <c r="AK1771" s="1042"/>
      <c r="AL1771" s="1039"/>
      <c r="AM1771" s="20">
        <f>IF(AA1771="węgiel",AF1771*1/3.6*'lista, wskaźniki'!$F$20,IF(AA1771="drewno",AF1771*1/3.6*'lista, wskaźniki'!$F$22,IF(AA1771="pellet",AF1771*1/3.6*'lista, wskaźniki'!$F$23,IF(AA1771="gaz z sieci",AF1771*1/3.6*'lista, wskaźniki'!$F$21,IF(AA1771="olej opałowy",AF1771*1/3.6*'lista, wskaźniki'!$F$24,0)))))</f>
        <v>0</v>
      </c>
      <c r="AN1771" s="20">
        <f>IF(AA1771="węgiel",AF1771*'lista, wskaźniki'!$E$42,IF(AA1771="drewno",AF1771*'lista, wskaźniki'!$G$42,IF(AA1771="pellet",AF1771*'lista, wskaźniki'!$H$42,IF(AA1771="gaz z sieci",AF1771*'lista, wskaźniki'!$F$42,IF(AA1771="olej opałowy",AF1771*'lista, wskaźniki'!$I$42,0)))))</f>
        <v>0</v>
      </c>
      <c r="AO1771" s="20">
        <f>IF(AA1771="węgiel",AF1771*'lista, wskaźniki'!$E$43,IF(AA1771="drewno",AF1771*'lista, wskaźniki'!$G$43,IF(AA1771="pellet",AF1771*'lista, wskaźniki'!$H$43,IF(AA1771="gaz z sieci",AF1771*'lista, wskaźniki'!$F$43,IF(AA1771="olej opałowy",AF1771*'lista, wskaźniki'!$I$43,0)))))</f>
        <v>0</v>
      </c>
      <c r="AP1771" s="20">
        <f>IF(AA1771="węgiel",AF1771*'lista, wskaźniki'!$E$44,IF(AA1771="drewno",AF1771*'lista, wskaźniki'!$G$44,IF(AA1771="pellet",AF1771*'lista, wskaźniki'!$H$44,IF(AA1771="gaz z sieci",AF1771*'lista, wskaźniki'!$F$44,IF(AA1771="olej opałowy",AF1771*'lista, wskaźniki'!$I$44,0)))))</f>
        <v>0</v>
      </c>
      <c r="AQ1771" s="20" t="b">
        <f>IF(Z1771="gaz",AH1771*1/3.6*'lista, wskaźniki'!$F$21,IF(Z1771="energia elektryczna",AH1771*1/3.6*'lista, wskaźniki'!$F$26))</f>
        <v>0</v>
      </c>
      <c r="AR1771" s="20" t="b">
        <f>IF(Z1771="gaz",AH1771*'lista, wskaźniki'!$F$42,IF(Z1771="energia elektryczna",AH1771*0))</f>
        <v>0</v>
      </c>
      <c r="AS1771" s="20" t="b">
        <f>IF(Z1771="gaz",AH1771*'lista, wskaźniki'!$F$43,IF(Z1771="energia elektryczna",AH1771*0))</f>
        <v>0</v>
      </c>
      <c r="AT1771" s="20" t="b">
        <f>IF(Z1771="gaz",AH1771*'lista, wskaźniki'!$F$44,IF(Z1771="energia elektryczna",AH1771*0))</f>
        <v>0</v>
      </c>
      <c r="AU1771" s="20">
        <f>AI1771*1/3.6*'lista, wskaźniki'!$F$21</f>
        <v>0</v>
      </c>
      <c r="AV1771" s="20">
        <f>AI1771*'lista, wskaźniki'!$F$42</f>
        <v>0</v>
      </c>
      <c r="AW1771" s="20">
        <f>AI1771*'lista, wskaźniki'!$F$43</f>
        <v>0</v>
      </c>
      <c r="AX1771" s="20">
        <f>AI1771*'lista, wskaźniki'!$F$44</f>
        <v>0</v>
      </c>
      <c r="AY1771" s="20">
        <f>AK1771*'lista, wskaźniki'!$F$26</f>
        <v>0</v>
      </c>
      <c r="AZ1771" s="20">
        <f t="shared" si="787"/>
        <v>0</v>
      </c>
      <c r="BA1771" s="20">
        <f t="shared" si="788"/>
        <v>0</v>
      </c>
      <c r="BB1771" s="20">
        <f t="shared" si="789"/>
        <v>0</v>
      </c>
      <c r="BC1771" s="20">
        <f t="shared" si="790"/>
        <v>0</v>
      </c>
      <c r="BD1771" s="1039"/>
      <c r="BE1771" s="1039"/>
      <c r="BF1771" s="1039"/>
      <c r="BG1771" s="1039"/>
      <c r="BH1771" s="109"/>
      <c r="BI1771" s="1039"/>
      <c r="BJ1771" s="109"/>
      <c r="BK1771" s="1039"/>
      <c r="BL1771" s="109"/>
      <c r="BM1771" s="109"/>
      <c r="BN1771" s="109"/>
      <c r="BO1771" s="109"/>
      <c r="BP1771" s="109"/>
      <c r="BQ1771" s="109"/>
      <c r="BR1771" s="109"/>
      <c r="BS1771" s="1029"/>
      <c r="BT1771" s="1029"/>
      <c r="BU1771" s="1029"/>
      <c r="BV1771" s="1029"/>
      <c r="BW1771" s="1029"/>
      <c r="BX1771" s="1029"/>
      <c r="BY1771" s="1087"/>
      <c r="CA1771" s="365" t="b">
        <f t="shared" si="791"/>
        <v>0</v>
      </c>
      <c r="CB1771" s="365" t="b">
        <f t="shared" si="792"/>
        <v>0</v>
      </c>
      <c r="CC1771" s="365" t="b">
        <f t="shared" si="793"/>
        <v>0</v>
      </c>
      <c r="CD1771" s="365">
        <f t="shared" si="794"/>
        <v>0</v>
      </c>
      <c r="CE1771" s="365" t="b">
        <f t="shared" si="795"/>
        <v>0</v>
      </c>
      <c r="CF1771" s="365" t="b">
        <f t="shared" si="796"/>
        <v>0</v>
      </c>
      <c r="CG1771" s="365" t="b">
        <f t="shared" si="797"/>
        <v>0</v>
      </c>
      <c r="CH1771" s="365">
        <f t="shared" si="798"/>
        <v>0</v>
      </c>
      <c r="CI1771" s="72" t="b">
        <f t="shared" si="799"/>
        <v>0</v>
      </c>
      <c r="CJ1771" s="72" t="b">
        <f t="shared" si="800"/>
        <v>0</v>
      </c>
      <c r="CK1771" s="72" t="b">
        <f t="shared" si="801"/>
        <v>0</v>
      </c>
      <c r="CL1771" s="72">
        <f t="shared" si="802"/>
        <v>0</v>
      </c>
      <c r="CM1771" s="72" t="b">
        <f t="shared" si="803"/>
        <v>0</v>
      </c>
      <c r="CN1771" s="72" t="b">
        <f t="shared" si="804"/>
        <v>0</v>
      </c>
      <c r="CP1771" s="13">
        <f t="shared" si="805"/>
        <v>0</v>
      </c>
      <c r="CQ1771" s="13" t="b">
        <f t="shared" si="806"/>
        <v>0</v>
      </c>
      <c r="CR1771" s="13" t="b">
        <f t="shared" si="807"/>
        <v>0</v>
      </c>
      <c r="CS1771" s="13" t="b">
        <f t="shared" si="813"/>
        <v>0</v>
      </c>
      <c r="CT1771" s="13" t="b">
        <f t="shared" si="812"/>
        <v>0</v>
      </c>
      <c r="CU1771" s="13" t="b">
        <f t="shared" si="814"/>
        <v>0</v>
      </c>
      <c r="CV1771" s="13" t="b">
        <f t="shared" si="808"/>
        <v>0</v>
      </c>
      <c r="CW1771" s="13" t="b">
        <f t="shared" si="809"/>
        <v>0</v>
      </c>
      <c r="CX1771" s="13" t="b">
        <f t="shared" si="810"/>
        <v>0</v>
      </c>
      <c r="CY1771" s="13" t="b">
        <f t="shared" si="811"/>
        <v>0</v>
      </c>
    </row>
    <row r="1772" spans="1:103" ht="15" thickBot="1">
      <c r="A1772" s="933"/>
      <c r="B1772" s="1040"/>
      <c r="C1772" s="1040"/>
      <c r="D1772" s="1040"/>
      <c r="E1772" s="1040"/>
      <c r="F1772" s="1040"/>
      <c r="G1772" s="1040"/>
      <c r="H1772" s="1040"/>
      <c r="I1772" s="1040"/>
      <c r="J1772" s="1040"/>
      <c r="K1772" s="1040"/>
      <c r="L1772" s="1040"/>
      <c r="M1772" s="1040"/>
      <c r="N1772" s="1040"/>
      <c r="O1772" s="1040"/>
      <c r="P1772" s="1040"/>
      <c r="Q1772" s="942"/>
      <c r="R1772" s="1040"/>
      <c r="S1772" s="1040"/>
      <c r="T1772" s="1040"/>
      <c r="U1772" s="1040"/>
      <c r="V1772" s="1040"/>
      <c r="W1772" s="111"/>
      <c r="X1772" s="111"/>
      <c r="Y1772" s="111"/>
      <c r="Z1772" s="111"/>
      <c r="AA1772" s="111" t="s">
        <v>37</v>
      </c>
      <c r="AB1772" s="112"/>
      <c r="AC1772" s="112"/>
      <c r="AD1772" s="111"/>
      <c r="AE1772" s="1040"/>
      <c r="AF1772" s="334">
        <f t="shared" si="786"/>
        <v>0</v>
      </c>
      <c r="AG1772" s="272">
        <f>IF(R1772="kompletna",Q1772*J1772*0.0036*'lista, wskaźniki'!$F$13, IF(R1772="częściowa",Q1772*J1772*0.0036*'lista, wskaźniki'!$F$14, IF(R1772="brak",Q1772*J1772*0.0036*'lista, wskaźniki'!$F$15,)))</f>
        <v>0</v>
      </c>
      <c r="AH1772" s="334">
        <f>IF(Y1772="inne",K1772*'lista, wskaźniki'!$E$35,IF(Y1772="to samo źródło",0,IF(Y1772=0,0)))</f>
        <v>0</v>
      </c>
      <c r="AI1772" s="334" t="b">
        <f>IF(AA1772="gaz z sieci",AC1772*'lista, wskaźniki'!$D$21)</f>
        <v>0</v>
      </c>
      <c r="AJ1772" s="272">
        <f>IF(AA1772="węgiel",AB1772*'lista, wskaźniki'!$D$20, IF('Sektor mieszkaniowy'!AA1772="drewno",'Sektor mieszkaniowy'!AB1772*'lista, wskaźniki'!$D$22,IF('Sektor mieszkaniowy'!AA1772="pellet",AB1772*'lista, wskaźniki'!$D$23,IF('Sektor mieszkaniowy'!AA1772="gaz z sieci",AB1772*'lista, wskaźniki'!$D$21,IF('Sektor mieszkaniowy'!AA1772="olej opałowy",'Sektor mieszkaniowy'!AB1772*'lista, wskaźniki'!$D$24)))))</f>
        <v>0</v>
      </c>
      <c r="AK1772" s="1043"/>
      <c r="AL1772" s="1040"/>
      <c r="AM1772" s="20">
        <f>IF(AA1772="węgiel",AF1772*1/3.6*'lista, wskaźniki'!$F$20,IF(AA1772="drewno",AF1772*1/3.6*'lista, wskaźniki'!$F$22,IF(AA1772="pellet",AF1772*1/3.6*'lista, wskaźniki'!$F$23,IF(AA1772="gaz z sieci",AF1772*1/3.6*'lista, wskaźniki'!$F$21,IF(AA1772="olej opałowy",AF1772*1/3.6*'lista, wskaźniki'!$F$24,0)))))</f>
        <v>0</v>
      </c>
      <c r="AN1772" s="20">
        <f>IF(AA1772="węgiel",AF1772*'lista, wskaźniki'!$E$42,IF(AA1772="drewno",AF1772*'lista, wskaźniki'!$G$42,IF(AA1772="pellet",AF1772*'lista, wskaźniki'!$H$42,IF(AA1772="gaz z sieci",AF1772*'lista, wskaźniki'!$F$42,IF(AA1772="olej opałowy",AF1772*'lista, wskaźniki'!$I$42,0)))))</f>
        <v>0</v>
      </c>
      <c r="AO1772" s="20">
        <f>IF(AA1772="węgiel",AF1772*'lista, wskaźniki'!$E$43,IF(AA1772="drewno",AF1772*'lista, wskaźniki'!$G$43,IF(AA1772="pellet",AF1772*'lista, wskaźniki'!$H$43,IF(AA1772="gaz z sieci",AF1772*'lista, wskaźniki'!$F$43,IF(AA1772="olej opałowy",AF1772*'lista, wskaźniki'!$I$43,0)))))</f>
        <v>0</v>
      </c>
      <c r="AP1772" s="20">
        <f>IF(AA1772="węgiel",AF1772*'lista, wskaźniki'!$E$44,IF(AA1772="drewno",AF1772*'lista, wskaźniki'!$G$44,IF(AA1772="pellet",AF1772*'lista, wskaźniki'!$H$44,IF(AA1772="gaz z sieci",AF1772*'lista, wskaźniki'!$F$44,IF(AA1772="olej opałowy",AF1772*'lista, wskaźniki'!$I$44,0)))))</f>
        <v>0</v>
      </c>
      <c r="AQ1772" s="20" t="b">
        <f>IF(Z1772="gaz",AH1772*1/3.6*'lista, wskaźniki'!$F$21,IF(Z1772="energia elektryczna",AH1772*1/3.6*'lista, wskaźniki'!$F$26))</f>
        <v>0</v>
      </c>
      <c r="AR1772" s="20" t="b">
        <f>IF(Z1772="gaz",AH1772*'lista, wskaźniki'!$F$42,IF(Z1772="energia elektryczna",AH1772*0))</f>
        <v>0</v>
      </c>
      <c r="AS1772" s="20" t="b">
        <f>IF(Z1772="gaz",AH1772*'lista, wskaźniki'!$F$43,IF(Z1772="energia elektryczna",AH1772*0))</f>
        <v>0</v>
      </c>
      <c r="AT1772" s="20" t="b">
        <f>IF(Z1772="gaz",AH1772*'lista, wskaźniki'!$F$44,IF(Z1772="energia elektryczna",AH1772*0))</f>
        <v>0</v>
      </c>
      <c r="AU1772" s="20">
        <f>AI1772*1/3.6*'lista, wskaźniki'!$F$21</f>
        <v>0</v>
      </c>
      <c r="AV1772" s="20">
        <f>AI1772*'lista, wskaźniki'!$F$42</f>
        <v>0</v>
      </c>
      <c r="AW1772" s="20">
        <f>AI1772*'lista, wskaźniki'!$F$43</f>
        <v>0</v>
      </c>
      <c r="AX1772" s="20">
        <f>AI1772*'lista, wskaźniki'!$F$44</f>
        <v>0</v>
      </c>
      <c r="AY1772" s="20">
        <f>AK1772*'lista, wskaźniki'!$F$26</f>
        <v>0</v>
      </c>
      <c r="AZ1772" s="20">
        <f t="shared" si="787"/>
        <v>0</v>
      </c>
      <c r="BA1772" s="20">
        <f t="shared" si="788"/>
        <v>0</v>
      </c>
      <c r="BB1772" s="20">
        <f t="shared" si="789"/>
        <v>0</v>
      </c>
      <c r="BC1772" s="20">
        <f t="shared" si="790"/>
        <v>0</v>
      </c>
      <c r="BD1772" s="1040"/>
      <c r="BE1772" s="1040"/>
      <c r="BF1772" s="1040"/>
      <c r="BG1772" s="1040"/>
      <c r="BH1772" s="111"/>
      <c r="BI1772" s="1040"/>
      <c r="BJ1772" s="111"/>
      <c r="BK1772" s="1040"/>
      <c r="BL1772" s="111"/>
      <c r="BM1772" s="111"/>
      <c r="BN1772" s="111"/>
      <c r="BO1772" s="111"/>
      <c r="BP1772" s="111"/>
      <c r="BQ1772" s="111"/>
      <c r="BR1772" s="111"/>
      <c r="BS1772" s="1030"/>
      <c r="BT1772" s="1030"/>
      <c r="BU1772" s="1030"/>
      <c r="BV1772" s="1030"/>
      <c r="BW1772" s="1030"/>
      <c r="BX1772" s="1030"/>
      <c r="BY1772" s="1088"/>
      <c r="CA1772" s="365" t="b">
        <f t="shared" si="791"/>
        <v>0</v>
      </c>
      <c r="CB1772" s="365" t="b">
        <f t="shared" si="792"/>
        <v>0</v>
      </c>
      <c r="CC1772" s="365" t="b">
        <f t="shared" si="793"/>
        <v>0</v>
      </c>
      <c r="CD1772" s="365" t="b">
        <f t="shared" si="794"/>
        <v>0</v>
      </c>
      <c r="CE1772" s="365">
        <f t="shared" si="795"/>
        <v>0</v>
      </c>
      <c r="CF1772" s="365" t="b">
        <f t="shared" si="796"/>
        <v>0</v>
      </c>
      <c r="CG1772" s="365" t="b">
        <f t="shared" si="797"/>
        <v>0</v>
      </c>
      <c r="CH1772" s="365" t="b">
        <f t="shared" si="798"/>
        <v>0</v>
      </c>
      <c r="CI1772" s="72" t="b">
        <f t="shared" si="799"/>
        <v>0</v>
      </c>
      <c r="CJ1772" s="72" t="b">
        <f t="shared" si="800"/>
        <v>0</v>
      </c>
      <c r="CK1772" s="72" t="b">
        <f t="shared" si="801"/>
        <v>0</v>
      </c>
      <c r="CL1772" s="72">
        <f t="shared" si="802"/>
        <v>0</v>
      </c>
      <c r="CM1772" s="72">
        <f t="shared" si="803"/>
        <v>0</v>
      </c>
      <c r="CN1772" s="72" t="b">
        <f t="shared" si="804"/>
        <v>0</v>
      </c>
      <c r="CP1772" s="13">
        <f t="shared" si="805"/>
        <v>0</v>
      </c>
      <c r="CQ1772" s="13" t="b">
        <f t="shared" si="806"/>
        <v>0</v>
      </c>
      <c r="CR1772" s="13" t="b">
        <f t="shared" si="807"/>
        <v>0</v>
      </c>
      <c r="CS1772" s="13" t="b">
        <f t="shared" si="813"/>
        <v>0</v>
      </c>
      <c r="CT1772" s="13" t="b">
        <f t="shared" si="812"/>
        <v>0</v>
      </c>
      <c r="CU1772" s="13" t="b">
        <f t="shared" si="814"/>
        <v>0</v>
      </c>
      <c r="CV1772" s="13" t="b">
        <f t="shared" si="808"/>
        <v>0</v>
      </c>
      <c r="CW1772" s="13" t="b">
        <f t="shared" si="809"/>
        <v>0</v>
      </c>
      <c r="CX1772" s="13" t="b">
        <f t="shared" si="810"/>
        <v>0</v>
      </c>
      <c r="CY1772" s="13" t="b">
        <f t="shared" si="811"/>
        <v>0</v>
      </c>
    </row>
    <row r="1773" spans="1:103" ht="15" thickBot="1">
      <c r="A1773" s="931">
        <v>355</v>
      </c>
      <c r="B1773" s="1038" t="s">
        <v>223</v>
      </c>
      <c r="C1773" s="1038"/>
      <c r="D1773" s="1038" t="s">
        <v>1</v>
      </c>
      <c r="E1773" s="1038" t="s">
        <v>5</v>
      </c>
      <c r="F1773" s="1038"/>
      <c r="G1773" s="1038">
        <v>2</v>
      </c>
      <c r="H1773" s="1038"/>
      <c r="I1773" s="1038" t="s">
        <v>10</v>
      </c>
      <c r="J1773" s="1038">
        <v>40</v>
      </c>
      <c r="K1773" s="1038"/>
      <c r="L1773" s="1038" t="s">
        <v>16</v>
      </c>
      <c r="M1773" s="1038"/>
      <c r="N1773" s="1038" t="s">
        <v>17</v>
      </c>
      <c r="O1773" s="1038"/>
      <c r="P1773" s="1038" t="s">
        <v>17</v>
      </c>
      <c r="Q1773" s="940">
        <f>IF(I1773="&lt;1966",'lista, wskaźniki'!$G$4,IF(I1773="1967-1985",'lista, wskaźniki'!$G$5,IF(I1773="1986-1992",'lista, wskaźniki'!$G$6,IF(I1773="1993-1996",'lista, wskaźniki'!$G$7,IF(I1773="&gt;1997",'lista, wskaźniki'!$G$8,IF(I1773=0,'lista, wskaźniki'!$G$4))))))</f>
        <v>290</v>
      </c>
      <c r="R1773" s="1038" t="s">
        <v>23</v>
      </c>
      <c r="S1773" s="1038" t="s">
        <v>31</v>
      </c>
      <c r="T1773" s="1038"/>
      <c r="U1773" s="1038"/>
      <c r="V1773" s="1038"/>
      <c r="W1773" s="20" t="s">
        <v>36</v>
      </c>
      <c r="X1773" s="107" t="s">
        <v>195</v>
      </c>
      <c r="Y1773" s="107" t="s">
        <v>42</v>
      </c>
      <c r="Z1773" s="107"/>
      <c r="AA1773" s="107" t="s">
        <v>35</v>
      </c>
      <c r="AB1773" s="108"/>
      <c r="AC1773" s="108"/>
      <c r="AD1773" s="107"/>
      <c r="AE1773" s="1038"/>
      <c r="AF1773" s="334">
        <f t="shared" si="786"/>
        <v>0</v>
      </c>
      <c r="AG1773" s="272">
        <v>0</v>
      </c>
      <c r="AH1773" s="334">
        <f>IF(Y1773="inne",K1773*'lista, wskaźniki'!$E$35,IF(Y1773="to samo źródło",0,IF(Y1773=0,0)))</f>
        <v>0</v>
      </c>
      <c r="AI1773" s="334" t="b">
        <f>IF(AA1773="gaz z sieci",AC1773*'lista, wskaźniki'!$D$21)</f>
        <v>0</v>
      </c>
      <c r="AJ1773" s="272">
        <f>IF(AA1773="węgiel",AB1773*'lista, wskaźniki'!$D$20, IF('Sektor mieszkaniowy'!AA1773="drewno",'Sektor mieszkaniowy'!AB1773*'lista, wskaźniki'!$D$22,IF('Sektor mieszkaniowy'!AA1773="pellet",AB1773*'lista, wskaźniki'!$D$23,IF('Sektor mieszkaniowy'!AA1773="gaz z sieci",AB1773*'lista, wskaźniki'!$D$21,IF('Sektor mieszkaniowy'!AA1773="olej opałowy",'Sektor mieszkaniowy'!AB1773*'lista, wskaźniki'!$D$24)))))</f>
        <v>0</v>
      </c>
      <c r="AK1773" s="1041">
        <f>AL1773/'lista, wskaźniki'!$A$127</f>
        <v>0</v>
      </c>
      <c r="AL1773" s="1038"/>
      <c r="AM1773" s="20">
        <f>IF(AA1773="węgiel",AF1773*1/3.6*'lista, wskaźniki'!$F$20,IF(AA1773="drewno",AF1773*1/3.6*'lista, wskaźniki'!$F$22,IF(AA1773="pellet",AF1773*1/3.6*'lista, wskaźniki'!$F$23,IF(AA1773="gaz z sieci",AF1773*1/3.6*'lista, wskaźniki'!$F$21,IF(AA1773="olej opałowy",AF1773*1/3.6*'lista, wskaźniki'!$F$24,0)))))</f>
        <v>0</v>
      </c>
      <c r="AN1773" s="20">
        <f>IF(AA1773="węgiel",AF1773*'lista, wskaźniki'!$E$42,IF(AA1773="drewno",AF1773*'lista, wskaźniki'!$G$42,IF(AA1773="pellet",AF1773*'lista, wskaźniki'!$H$42,IF(AA1773="gaz z sieci",AF1773*'lista, wskaźniki'!$F$42,IF(AA1773="olej opałowy",AF1773*'lista, wskaźniki'!$I$42,0)))))</f>
        <v>0</v>
      </c>
      <c r="AO1773" s="20">
        <f>IF(AA1773="węgiel",AF1773*'lista, wskaźniki'!$E$43,IF(AA1773="drewno",AF1773*'lista, wskaźniki'!$G$43,IF(AA1773="pellet",AF1773*'lista, wskaźniki'!$H$43,IF(AA1773="gaz z sieci",AF1773*'lista, wskaźniki'!$F$43,IF(AA1773="olej opałowy",AF1773*'lista, wskaźniki'!$I$43,0)))))</f>
        <v>0</v>
      </c>
      <c r="AP1773" s="20">
        <f>IF(AA1773="węgiel",AF1773*'lista, wskaźniki'!$E$44,IF(AA1773="drewno",AF1773*'lista, wskaźniki'!$G$44,IF(AA1773="pellet",AF1773*'lista, wskaźniki'!$H$44,IF(AA1773="gaz z sieci",AF1773*'lista, wskaźniki'!$F$44,IF(AA1773="olej opałowy",AF1773*'lista, wskaźniki'!$I$44,0)))))</f>
        <v>0</v>
      </c>
      <c r="AQ1773" s="20" t="b">
        <f>IF(Z1773="gaz",AH1773*1/3.6*'lista, wskaźniki'!$F$21,IF(Z1773="energia elektryczna",AH1773*1/3.6*'lista, wskaźniki'!$F$26))</f>
        <v>0</v>
      </c>
      <c r="AR1773" s="20" t="b">
        <f>IF(Z1773="gaz",AH1773*'lista, wskaźniki'!$F$42,IF(Z1773="energia elektryczna",AH1773*0))</f>
        <v>0</v>
      </c>
      <c r="AS1773" s="20" t="b">
        <f>IF(Z1773="gaz",AH1773*'lista, wskaźniki'!$F$43,IF(Z1773="energia elektryczna",AH1773*0))</f>
        <v>0</v>
      </c>
      <c r="AT1773" s="20" t="b">
        <f>IF(Z1773="gaz",AH1773*'lista, wskaźniki'!$F$44,IF(Z1773="energia elektryczna",AH1773*0))</f>
        <v>0</v>
      </c>
      <c r="AU1773" s="20">
        <f>AI1773*1/3.6*'lista, wskaźniki'!$F$21</f>
        <v>0</v>
      </c>
      <c r="AV1773" s="20">
        <f>AI1773*'lista, wskaźniki'!$F$42</f>
        <v>0</v>
      </c>
      <c r="AW1773" s="20">
        <f>AI1773*'lista, wskaźniki'!$F$43</f>
        <v>0</v>
      </c>
      <c r="AX1773" s="20">
        <f>AI1773*'lista, wskaźniki'!$F$44</f>
        <v>0</v>
      </c>
      <c r="AY1773" s="20">
        <f>AK1773*'lista, wskaźniki'!$F$26</f>
        <v>0</v>
      </c>
      <c r="AZ1773" s="20">
        <f t="shared" si="787"/>
        <v>0</v>
      </c>
      <c r="BA1773" s="20">
        <f t="shared" si="788"/>
        <v>0</v>
      </c>
      <c r="BB1773" s="20">
        <f t="shared" si="789"/>
        <v>0</v>
      </c>
      <c r="BC1773" s="20">
        <f t="shared" si="790"/>
        <v>0</v>
      </c>
      <c r="BD1773" s="1038" t="s">
        <v>17</v>
      </c>
      <c r="BE1773" s="1038" t="s">
        <v>16</v>
      </c>
      <c r="BF1773" s="1038" t="s">
        <v>17</v>
      </c>
      <c r="BG1773" s="1038" t="s">
        <v>17</v>
      </c>
      <c r="BH1773" s="107"/>
      <c r="BI1773" s="1038" t="s">
        <v>16</v>
      </c>
      <c r="BJ1773" s="107" t="s">
        <v>52</v>
      </c>
      <c r="BK1773" s="1038" t="s">
        <v>17</v>
      </c>
      <c r="BL1773" s="107"/>
      <c r="BM1773" s="107"/>
      <c r="BN1773" s="107"/>
      <c r="BO1773" s="107" t="s">
        <v>57</v>
      </c>
      <c r="BP1773" s="107" t="s">
        <v>52</v>
      </c>
      <c r="BQ1773" s="107" t="s">
        <v>121</v>
      </c>
      <c r="BR1773" s="107">
        <v>1</v>
      </c>
      <c r="BS1773" s="1028"/>
      <c r="BT1773" s="1028"/>
      <c r="BU1773" s="1028">
        <v>400</v>
      </c>
      <c r="BV1773" s="1028"/>
      <c r="BW1773" s="1028"/>
      <c r="BX1773" s="1028">
        <v>1800</v>
      </c>
      <c r="BY1773" s="1086"/>
      <c r="CA1773" s="365">
        <f t="shared" si="791"/>
        <v>0</v>
      </c>
      <c r="CB1773" s="365" t="b">
        <f t="shared" si="792"/>
        <v>0</v>
      </c>
      <c r="CC1773" s="365" t="b">
        <f t="shared" si="793"/>
        <v>0</v>
      </c>
      <c r="CD1773" s="365" t="b">
        <f t="shared" si="794"/>
        <v>0</v>
      </c>
      <c r="CE1773" s="365" t="b">
        <f t="shared" si="795"/>
        <v>0</v>
      </c>
      <c r="CF1773" s="365" t="b">
        <f t="shared" si="796"/>
        <v>0</v>
      </c>
      <c r="CG1773" s="365" t="b">
        <f t="shared" si="797"/>
        <v>0</v>
      </c>
      <c r="CH1773" s="365" t="b">
        <f t="shared" si="798"/>
        <v>0</v>
      </c>
      <c r="CI1773" s="72">
        <f t="shared" si="799"/>
        <v>0</v>
      </c>
      <c r="CJ1773" s="72" t="b">
        <f t="shared" si="800"/>
        <v>0</v>
      </c>
      <c r="CK1773" s="72" t="b">
        <f t="shared" si="801"/>
        <v>0</v>
      </c>
      <c r="CL1773" s="72">
        <f t="shared" si="802"/>
        <v>0</v>
      </c>
      <c r="CM1773" s="72" t="b">
        <f t="shared" si="803"/>
        <v>0</v>
      </c>
      <c r="CN1773" s="72" t="b">
        <f t="shared" si="804"/>
        <v>0</v>
      </c>
      <c r="CP1773" s="13">
        <f t="shared" si="805"/>
        <v>40</v>
      </c>
      <c r="CQ1773" s="13">
        <f t="shared" si="806"/>
        <v>20</v>
      </c>
      <c r="CR1773" s="13" t="b">
        <f t="shared" si="807"/>
        <v>0</v>
      </c>
      <c r="CS1773" s="13">
        <f t="shared" si="813"/>
        <v>0</v>
      </c>
      <c r="CT1773" s="13" t="b">
        <f t="shared" si="812"/>
        <v>0</v>
      </c>
      <c r="CU1773" s="13">
        <f t="shared" si="814"/>
        <v>0</v>
      </c>
      <c r="CV1773" s="13" t="b">
        <f t="shared" si="808"/>
        <v>0</v>
      </c>
      <c r="CW1773" s="13">
        <f t="shared" si="809"/>
        <v>0</v>
      </c>
      <c r="CX1773" s="13" t="b">
        <f t="shared" si="810"/>
        <v>0</v>
      </c>
      <c r="CY1773" s="13">
        <f t="shared" si="811"/>
        <v>0</v>
      </c>
    </row>
    <row r="1774" spans="1:103" ht="15" thickBot="1">
      <c r="A1774" s="932"/>
      <c r="B1774" s="1039"/>
      <c r="C1774" s="1039"/>
      <c r="D1774" s="1039"/>
      <c r="E1774" s="1039"/>
      <c r="F1774" s="1039"/>
      <c r="G1774" s="1039"/>
      <c r="H1774" s="1039"/>
      <c r="I1774" s="1039"/>
      <c r="J1774" s="1039"/>
      <c r="K1774" s="1039"/>
      <c r="L1774" s="1039"/>
      <c r="M1774" s="1039"/>
      <c r="N1774" s="1039"/>
      <c r="O1774" s="1039"/>
      <c r="P1774" s="1039"/>
      <c r="Q1774" s="941"/>
      <c r="R1774" s="1039"/>
      <c r="S1774" s="1039"/>
      <c r="T1774" s="1039"/>
      <c r="U1774" s="1039"/>
      <c r="V1774" s="1039"/>
      <c r="W1774" s="109"/>
      <c r="X1774" s="109"/>
      <c r="Y1774" s="109"/>
      <c r="Z1774" s="109"/>
      <c r="AA1774" s="109" t="s">
        <v>36</v>
      </c>
      <c r="AB1774" s="110">
        <v>20</v>
      </c>
      <c r="AC1774" s="110"/>
      <c r="AD1774" s="109">
        <v>2500</v>
      </c>
      <c r="AE1774" s="1039"/>
      <c r="AF1774" s="334">
        <f t="shared" si="786"/>
        <v>172.70499999999998</v>
      </c>
      <c r="AG1774" s="272">
        <v>33.409999999999997</v>
      </c>
      <c r="AH1774" s="334">
        <f>IF(Y1774="inne",K1774*'lista, wskaźniki'!$E$35,IF(Y1774="to samo źródło",0,IF(Y1774=0,0)))</f>
        <v>0</v>
      </c>
      <c r="AI1774" s="334" t="b">
        <f>IF(AA1774="gaz z sieci",AC1774*'lista, wskaźniki'!$D$21)</f>
        <v>0</v>
      </c>
      <c r="AJ1774" s="272">
        <f>IF(AA1774="węgiel",AB1774*'lista, wskaźniki'!$D$20, IF('Sektor mieszkaniowy'!AA1774="drewno",'Sektor mieszkaniowy'!AB1774*'lista, wskaźniki'!$D$22,IF('Sektor mieszkaniowy'!AA1774="pellet",AB1774*'lista, wskaźniki'!$D$23,IF('Sektor mieszkaniowy'!AA1774="gaz z sieci",AB1774*'lista, wskaźniki'!$D$21,IF('Sektor mieszkaniowy'!AA1774="olej opałowy",'Sektor mieszkaniowy'!AB1774*'lista, wskaźniki'!$D$24)))))</f>
        <v>312</v>
      </c>
      <c r="AK1774" s="1042"/>
      <c r="AL1774" s="1039"/>
      <c r="AM1774" s="20">
        <f>IF(AA1774="węgiel",AF1774*1/3.6*'lista, wskaźniki'!$F$20,IF(AA1774="drewno",AF1774*1/3.6*'lista, wskaźniki'!$F$22,IF(AA1774="pellet",AF1774*1/3.6*'lista, wskaźniki'!$F$23,IF(AA1774="gaz z sieci",AF1774*1/3.6*'lista, wskaźniki'!$F$21,IF(AA1774="olej opałowy",AF1774*1/3.6*'lista, wskaźniki'!$F$24,0)))))</f>
        <v>0</v>
      </c>
      <c r="AN1774" s="20">
        <f>IF(AA1774="węgiel",AF1774*'lista, wskaźniki'!$E$42,IF(AA1774="drewno",AF1774*'lista, wskaźniki'!$G$42,IF(AA1774="pellet",AF1774*'lista, wskaźniki'!$H$42,IF(AA1774="gaz z sieci",AF1774*'lista, wskaźniki'!$F$42,IF(AA1774="olej opałowy",AF1774*'lista, wskaźniki'!$I$42,0)))))</f>
        <v>0.13989104999999999</v>
      </c>
      <c r="AO1774" s="20">
        <f>IF(AA1774="węgiel",AF1774*'lista, wskaźniki'!$E$43,IF(AA1774="drewno",AF1774*'lista, wskaźniki'!$G$43,IF(AA1774="pellet",AF1774*'lista, wskaźniki'!$H$43,IF(AA1774="gaz z sieci",AF1774*'lista, wskaźniki'!$F$43,IF(AA1774="olej opałowy",AF1774*'lista, wskaźniki'!$I$43,0)))))</f>
        <v>0.13989104999999999</v>
      </c>
      <c r="AP1774" s="20">
        <f>IF(AA1774="węgiel",AF1774*'lista, wskaźniki'!$E$44,IF(AA1774="drewno",AF1774*'lista, wskaźniki'!$G$44,IF(AA1774="pellet",AF1774*'lista, wskaźniki'!$H$44,IF(AA1774="gaz z sieci",AF1774*'lista, wskaźniki'!$F$44,IF(AA1774="olej opałowy",AF1774*'lista, wskaźniki'!$I$44,0)))))</f>
        <v>4.3176249999999992E-5</v>
      </c>
      <c r="AQ1774" s="20" t="b">
        <f>IF(Z1774="gaz",AH1774*1/3.6*'lista, wskaźniki'!$F$21,IF(Z1774="energia elektryczna",AH1774*1/3.6*'lista, wskaźniki'!$F$26))</f>
        <v>0</v>
      </c>
      <c r="AR1774" s="20" t="b">
        <f>IF(Z1774="gaz",AH1774*'lista, wskaźniki'!$F$42,IF(Z1774="energia elektryczna",AH1774*0))</f>
        <v>0</v>
      </c>
      <c r="AS1774" s="20" t="b">
        <f>IF(Z1774="gaz",AH1774*'lista, wskaźniki'!$F$43,IF(Z1774="energia elektryczna",AH1774*0))</f>
        <v>0</v>
      </c>
      <c r="AT1774" s="20" t="b">
        <f>IF(Z1774="gaz",AH1774*'lista, wskaźniki'!$F$44,IF(Z1774="energia elektryczna",AH1774*0))</f>
        <v>0</v>
      </c>
      <c r="AU1774" s="20">
        <f>AI1774*1/3.6*'lista, wskaźniki'!$F$21</f>
        <v>0</v>
      </c>
      <c r="AV1774" s="20">
        <f>AI1774*'lista, wskaźniki'!$F$42</f>
        <v>0</v>
      </c>
      <c r="AW1774" s="20">
        <f>AI1774*'lista, wskaźniki'!$F$43</f>
        <v>0</v>
      </c>
      <c r="AX1774" s="20">
        <f>AI1774*'lista, wskaźniki'!$F$44</f>
        <v>0</v>
      </c>
      <c r="AY1774" s="20">
        <f>AK1774*'lista, wskaźniki'!$F$26</f>
        <v>0</v>
      </c>
      <c r="AZ1774" s="20">
        <f t="shared" si="787"/>
        <v>0</v>
      </c>
      <c r="BA1774" s="20">
        <f t="shared" si="788"/>
        <v>0.13989104999999999</v>
      </c>
      <c r="BB1774" s="20">
        <f t="shared" si="789"/>
        <v>0.13989104999999999</v>
      </c>
      <c r="BC1774" s="20">
        <f t="shared" si="790"/>
        <v>4.3176249999999992E-5</v>
      </c>
      <c r="BD1774" s="1039"/>
      <c r="BE1774" s="1039"/>
      <c r="BF1774" s="1039"/>
      <c r="BG1774" s="1039"/>
      <c r="BH1774" s="109"/>
      <c r="BI1774" s="1039"/>
      <c r="BJ1774" s="109"/>
      <c r="BK1774" s="1039"/>
      <c r="BL1774" s="109"/>
      <c r="BM1774" s="109"/>
      <c r="BN1774" s="109"/>
      <c r="BO1774" s="109"/>
      <c r="BP1774" s="109"/>
      <c r="BQ1774" s="109"/>
      <c r="BR1774" s="109"/>
      <c r="BS1774" s="1029"/>
      <c r="BT1774" s="1029"/>
      <c r="BU1774" s="1029"/>
      <c r="BV1774" s="1029"/>
      <c r="BW1774" s="1029"/>
      <c r="BX1774" s="1029"/>
      <c r="BY1774" s="1087"/>
      <c r="CA1774" s="365" t="b">
        <f t="shared" si="791"/>
        <v>0</v>
      </c>
      <c r="CB1774" s="365">
        <f t="shared" si="792"/>
        <v>172.70499999999998</v>
      </c>
      <c r="CC1774" s="365" t="b">
        <f t="shared" si="793"/>
        <v>0</v>
      </c>
      <c r="CD1774" s="365" t="b">
        <f t="shared" si="794"/>
        <v>0</v>
      </c>
      <c r="CE1774" s="365" t="b">
        <f t="shared" si="795"/>
        <v>0</v>
      </c>
      <c r="CF1774" s="365" t="b">
        <f t="shared" si="796"/>
        <v>0</v>
      </c>
      <c r="CG1774" s="365" t="b">
        <f t="shared" si="797"/>
        <v>0</v>
      </c>
      <c r="CH1774" s="365" t="b">
        <f t="shared" si="798"/>
        <v>0</v>
      </c>
      <c r="CI1774" s="72" t="b">
        <f t="shared" si="799"/>
        <v>0</v>
      </c>
      <c r="CJ1774" s="72">
        <f t="shared" si="800"/>
        <v>172.70499999999998</v>
      </c>
      <c r="CK1774" s="72" t="b">
        <f t="shared" si="801"/>
        <v>0</v>
      </c>
      <c r="CL1774" s="72">
        <f t="shared" si="802"/>
        <v>0</v>
      </c>
      <c r="CM1774" s="72" t="b">
        <f t="shared" si="803"/>
        <v>0</v>
      </c>
      <c r="CN1774" s="72" t="b">
        <f t="shared" si="804"/>
        <v>0</v>
      </c>
      <c r="CP1774" s="13">
        <f t="shared" si="805"/>
        <v>0</v>
      </c>
      <c r="CQ1774" s="13" t="b">
        <f t="shared" si="806"/>
        <v>0</v>
      </c>
      <c r="CR1774" s="13" t="b">
        <f t="shared" si="807"/>
        <v>0</v>
      </c>
      <c r="CS1774" s="13" t="b">
        <f t="shared" si="813"/>
        <v>0</v>
      </c>
      <c r="CT1774" s="13" t="b">
        <f t="shared" si="812"/>
        <v>0</v>
      </c>
      <c r="CU1774" s="13" t="b">
        <f t="shared" si="814"/>
        <v>0</v>
      </c>
      <c r="CV1774" s="13" t="b">
        <f t="shared" si="808"/>
        <v>0</v>
      </c>
      <c r="CW1774" s="13" t="b">
        <f t="shared" si="809"/>
        <v>0</v>
      </c>
      <c r="CX1774" s="13" t="b">
        <f t="shared" si="810"/>
        <v>0</v>
      </c>
      <c r="CY1774" s="13" t="b">
        <f t="shared" si="811"/>
        <v>0</v>
      </c>
    </row>
    <row r="1775" spans="1:103" ht="15" thickBot="1">
      <c r="A1775" s="932"/>
      <c r="B1775" s="1039"/>
      <c r="C1775" s="1039"/>
      <c r="D1775" s="1039"/>
      <c r="E1775" s="1039"/>
      <c r="F1775" s="1039"/>
      <c r="G1775" s="1039"/>
      <c r="H1775" s="1039"/>
      <c r="I1775" s="1039"/>
      <c r="J1775" s="1039"/>
      <c r="K1775" s="1039"/>
      <c r="L1775" s="1039"/>
      <c r="M1775" s="1039"/>
      <c r="N1775" s="1039"/>
      <c r="O1775" s="1039"/>
      <c r="P1775" s="1039"/>
      <c r="Q1775" s="941"/>
      <c r="R1775" s="1039"/>
      <c r="S1775" s="1039"/>
      <c r="T1775" s="1039"/>
      <c r="U1775" s="1039"/>
      <c r="V1775" s="1039"/>
      <c r="W1775" s="109"/>
      <c r="X1775" s="109"/>
      <c r="Y1775" s="109"/>
      <c r="Z1775" s="109"/>
      <c r="AA1775" s="109" t="s">
        <v>50</v>
      </c>
      <c r="AB1775" s="110"/>
      <c r="AC1775" s="110"/>
      <c r="AD1775" s="109"/>
      <c r="AE1775" s="1039"/>
      <c r="AF1775" s="334">
        <f t="shared" si="786"/>
        <v>0</v>
      </c>
      <c r="AG1775" s="272">
        <f>IF(R1775="kompletna",Q1775*J1775*0.0036*'lista, wskaźniki'!$F$13, IF(R1775="częściowa",Q1775*J1775*0.0036*'lista, wskaźniki'!$F$14, IF(R1775="brak",Q1775*J1775*0.0036*'lista, wskaźniki'!$F$15,)))</f>
        <v>0</v>
      </c>
      <c r="AH1775" s="334">
        <f>IF(Y1775="inne",K1775*'lista, wskaźniki'!$E$35,IF(Y1775="to samo źródło",0,IF(Y1775=0,0)))</f>
        <v>0</v>
      </c>
      <c r="AI1775" s="334" t="b">
        <f>IF(AA1775="gaz z sieci",AC1775*'lista, wskaźniki'!$D$21)</f>
        <v>0</v>
      </c>
      <c r="AJ1775" s="272">
        <f>IF(AA1775="węgiel",AB1775*'lista, wskaźniki'!$D$20, IF('Sektor mieszkaniowy'!AA1775="drewno",'Sektor mieszkaniowy'!AB1775*'lista, wskaźniki'!$D$22,IF('Sektor mieszkaniowy'!AA1775="pellet",AB1775*'lista, wskaźniki'!$D$23,IF('Sektor mieszkaniowy'!AA1775="gaz z sieci",AB1775*'lista, wskaźniki'!$D$21,IF('Sektor mieszkaniowy'!AA1775="olej opałowy",'Sektor mieszkaniowy'!AB1775*'lista, wskaźniki'!$D$24)))))</f>
        <v>0</v>
      </c>
      <c r="AK1775" s="1042"/>
      <c r="AL1775" s="1039"/>
      <c r="AM1775" s="20">
        <f>IF(AA1775="węgiel",AF1775*1/3.6*'lista, wskaźniki'!$F$20,IF(AA1775="drewno",AF1775*1/3.6*'lista, wskaźniki'!$F$22,IF(AA1775="pellet",AF1775*1/3.6*'lista, wskaźniki'!$F$23,IF(AA1775="gaz z sieci",AF1775*1/3.6*'lista, wskaźniki'!$F$21,IF(AA1775="olej opałowy",AF1775*1/3.6*'lista, wskaźniki'!$F$24,0)))))</f>
        <v>0</v>
      </c>
      <c r="AN1775" s="20">
        <f>IF(AA1775="węgiel",AF1775*'lista, wskaźniki'!$E$42,IF(AA1775="drewno",AF1775*'lista, wskaźniki'!$G$42,IF(AA1775="pellet",AF1775*'lista, wskaźniki'!$H$42,IF(AA1775="gaz z sieci",AF1775*'lista, wskaźniki'!$F$42,IF(AA1775="olej opałowy",AF1775*'lista, wskaźniki'!$I$42,0)))))</f>
        <v>0</v>
      </c>
      <c r="AO1775" s="20">
        <f>IF(AA1775="węgiel",AF1775*'lista, wskaźniki'!$E$43,IF(AA1775="drewno",AF1775*'lista, wskaźniki'!$G$43,IF(AA1775="pellet",AF1775*'lista, wskaźniki'!$H$43,IF(AA1775="gaz z sieci",AF1775*'lista, wskaźniki'!$F$43,IF(AA1775="olej opałowy",AF1775*'lista, wskaźniki'!$I$43,0)))))</f>
        <v>0</v>
      </c>
      <c r="AP1775" s="20">
        <f>IF(AA1775="węgiel",AF1775*'lista, wskaźniki'!$E$44,IF(AA1775="drewno",AF1775*'lista, wskaźniki'!$G$44,IF(AA1775="pellet",AF1775*'lista, wskaźniki'!$H$44,IF(AA1775="gaz z sieci",AF1775*'lista, wskaźniki'!$F$44,IF(AA1775="olej opałowy",AF1775*'lista, wskaźniki'!$I$44,0)))))</f>
        <v>0</v>
      </c>
      <c r="AQ1775" s="20" t="b">
        <f>IF(Z1775="gaz",AH1775*1/3.6*'lista, wskaźniki'!$F$21,IF(Z1775="energia elektryczna",AH1775*1/3.6*'lista, wskaźniki'!$F$26))</f>
        <v>0</v>
      </c>
      <c r="AR1775" s="20" t="b">
        <f>IF(Z1775="gaz",AH1775*'lista, wskaźniki'!$F$42,IF(Z1775="energia elektryczna",AH1775*0))</f>
        <v>0</v>
      </c>
      <c r="AS1775" s="20" t="b">
        <f>IF(Z1775="gaz",AH1775*'lista, wskaźniki'!$F$43,IF(Z1775="energia elektryczna",AH1775*0))</f>
        <v>0</v>
      </c>
      <c r="AT1775" s="20" t="b">
        <f>IF(Z1775="gaz",AH1775*'lista, wskaźniki'!$F$44,IF(Z1775="energia elektryczna",AH1775*0))</f>
        <v>0</v>
      </c>
      <c r="AU1775" s="20">
        <f>AI1775*1/3.6*'lista, wskaźniki'!$F$21</f>
        <v>0</v>
      </c>
      <c r="AV1775" s="20">
        <f>AI1775*'lista, wskaźniki'!$F$42</f>
        <v>0</v>
      </c>
      <c r="AW1775" s="20">
        <f>AI1775*'lista, wskaźniki'!$F$43</f>
        <v>0</v>
      </c>
      <c r="AX1775" s="20">
        <f>AI1775*'lista, wskaźniki'!$F$44</f>
        <v>0</v>
      </c>
      <c r="AY1775" s="20">
        <f>AK1775*'lista, wskaźniki'!$F$26</f>
        <v>0</v>
      </c>
      <c r="AZ1775" s="20">
        <f t="shared" si="787"/>
        <v>0</v>
      </c>
      <c r="BA1775" s="20">
        <f t="shared" si="788"/>
        <v>0</v>
      </c>
      <c r="BB1775" s="20">
        <f t="shared" si="789"/>
        <v>0</v>
      </c>
      <c r="BC1775" s="20">
        <f t="shared" si="790"/>
        <v>0</v>
      </c>
      <c r="BD1775" s="1039"/>
      <c r="BE1775" s="1039"/>
      <c r="BF1775" s="1039"/>
      <c r="BG1775" s="1039"/>
      <c r="BH1775" s="109"/>
      <c r="BI1775" s="1039"/>
      <c r="BJ1775" s="109"/>
      <c r="BK1775" s="1039"/>
      <c r="BL1775" s="109"/>
      <c r="BM1775" s="109"/>
      <c r="BN1775" s="109"/>
      <c r="BO1775" s="109"/>
      <c r="BP1775" s="109"/>
      <c r="BQ1775" s="109"/>
      <c r="BR1775" s="109"/>
      <c r="BS1775" s="1029"/>
      <c r="BT1775" s="1029"/>
      <c r="BU1775" s="1029"/>
      <c r="BV1775" s="1029"/>
      <c r="BW1775" s="1029"/>
      <c r="BX1775" s="1029"/>
      <c r="BY1775" s="1087"/>
      <c r="CA1775" s="365" t="b">
        <f t="shared" si="791"/>
        <v>0</v>
      </c>
      <c r="CB1775" s="365" t="b">
        <f t="shared" si="792"/>
        <v>0</v>
      </c>
      <c r="CC1775" s="365">
        <f t="shared" si="793"/>
        <v>0</v>
      </c>
      <c r="CD1775" s="365" t="b">
        <f t="shared" si="794"/>
        <v>0</v>
      </c>
      <c r="CE1775" s="365" t="b">
        <f t="shared" si="795"/>
        <v>0</v>
      </c>
      <c r="CF1775" s="365" t="b">
        <f t="shared" si="796"/>
        <v>0</v>
      </c>
      <c r="CG1775" s="365" t="b">
        <f t="shared" si="797"/>
        <v>0</v>
      </c>
      <c r="CH1775" s="365" t="b">
        <f t="shared" si="798"/>
        <v>0</v>
      </c>
      <c r="CI1775" s="72" t="b">
        <f t="shared" si="799"/>
        <v>0</v>
      </c>
      <c r="CJ1775" s="72" t="b">
        <f t="shared" si="800"/>
        <v>0</v>
      </c>
      <c r="CK1775" s="72">
        <f t="shared" si="801"/>
        <v>0</v>
      </c>
      <c r="CL1775" s="72">
        <f t="shared" si="802"/>
        <v>0</v>
      </c>
      <c r="CM1775" s="72" t="b">
        <f t="shared" si="803"/>
        <v>0</v>
      </c>
      <c r="CN1775" s="72" t="b">
        <f t="shared" si="804"/>
        <v>0</v>
      </c>
      <c r="CP1775" s="13">
        <f t="shared" si="805"/>
        <v>0</v>
      </c>
      <c r="CQ1775" s="13" t="b">
        <f t="shared" si="806"/>
        <v>0</v>
      </c>
      <c r="CR1775" s="13" t="b">
        <f t="shared" si="807"/>
        <v>0</v>
      </c>
      <c r="CS1775" s="13" t="b">
        <f t="shared" si="813"/>
        <v>0</v>
      </c>
      <c r="CT1775" s="13" t="b">
        <f t="shared" si="812"/>
        <v>0</v>
      </c>
      <c r="CU1775" s="13" t="b">
        <f t="shared" si="814"/>
        <v>0</v>
      </c>
      <c r="CV1775" s="13" t="b">
        <f t="shared" si="808"/>
        <v>0</v>
      </c>
      <c r="CW1775" s="13" t="b">
        <f t="shared" si="809"/>
        <v>0</v>
      </c>
      <c r="CX1775" s="13" t="b">
        <f t="shared" si="810"/>
        <v>0</v>
      </c>
      <c r="CY1775" s="13" t="b">
        <f t="shared" si="811"/>
        <v>0</v>
      </c>
    </row>
    <row r="1776" spans="1:103" ht="15" thickBot="1">
      <c r="A1776" s="932"/>
      <c r="B1776" s="1039"/>
      <c r="C1776" s="1039"/>
      <c r="D1776" s="1039"/>
      <c r="E1776" s="1039"/>
      <c r="F1776" s="1039"/>
      <c r="G1776" s="1039"/>
      <c r="H1776" s="1039"/>
      <c r="I1776" s="1039"/>
      <c r="J1776" s="1039"/>
      <c r="K1776" s="1039"/>
      <c r="L1776" s="1039"/>
      <c r="M1776" s="1039"/>
      <c r="N1776" s="1039"/>
      <c r="O1776" s="1039"/>
      <c r="P1776" s="1039"/>
      <c r="Q1776" s="941"/>
      <c r="R1776" s="1039"/>
      <c r="S1776" s="1039"/>
      <c r="T1776" s="1039"/>
      <c r="U1776" s="1039"/>
      <c r="V1776" s="1039"/>
      <c r="W1776" s="109"/>
      <c r="X1776" s="109"/>
      <c r="Y1776" s="109"/>
      <c r="Z1776" s="109"/>
      <c r="AA1776" s="109" t="s">
        <v>38</v>
      </c>
      <c r="AB1776" s="110"/>
      <c r="AC1776" s="110"/>
      <c r="AD1776" s="109"/>
      <c r="AE1776" s="1039"/>
      <c r="AF1776" s="334">
        <f t="shared" si="786"/>
        <v>0</v>
      </c>
      <c r="AG1776" s="272">
        <f>IF(R1776="kompletna",Q1776*J1776*0.0036*'lista, wskaźniki'!$F$13, IF(R1776="częściowa",Q1776*J1776*0.0036*'lista, wskaźniki'!$F$14, IF(R1776="brak",Q1776*J1776*0.0036*'lista, wskaźniki'!$F$15,)))</f>
        <v>0</v>
      </c>
      <c r="AH1776" s="334">
        <f>IF(Y1776="inne",K1776*'lista, wskaźniki'!$E$35,IF(Y1776="to samo źródło",0,IF(Y1776=0,0)))</f>
        <v>0</v>
      </c>
      <c r="AI1776" s="334">
        <f>IF(AA1776="gaz z sieci",AC1776*'lista, wskaźniki'!$D$21)</f>
        <v>0</v>
      </c>
      <c r="AJ1776" s="272">
        <f>IF(AA1776="węgiel",AB1776*'lista, wskaźniki'!$D$20, IF('Sektor mieszkaniowy'!AA1776="drewno",'Sektor mieszkaniowy'!AB1776*'lista, wskaźniki'!$D$22,IF('Sektor mieszkaniowy'!AA1776="pellet",AB1776*'lista, wskaźniki'!$D$23,IF('Sektor mieszkaniowy'!AA1776="gaz z sieci",AB1776*'lista, wskaźniki'!$D$21,IF('Sektor mieszkaniowy'!AA1776="olej opałowy",'Sektor mieszkaniowy'!AB1776*'lista, wskaźniki'!$D$24)))))</f>
        <v>0</v>
      </c>
      <c r="AK1776" s="1042"/>
      <c r="AL1776" s="1039"/>
      <c r="AM1776" s="20">
        <f>IF(AA1776="węgiel",AF1776*1/3.6*'lista, wskaźniki'!$F$20,IF(AA1776="drewno",AF1776*1/3.6*'lista, wskaźniki'!$F$22,IF(AA1776="pellet",AF1776*1/3.6*'lista, wskaźniki'!$F$23,IF(AA1776="gaz z sieci",AF1776*1/3.6*'lista, wskaźniki'!$F$21,IF(AA1776="olej opałowy",AF1776*1/3.6*'lista, wskaźniki'!$F$24,0)))))</f>
        <v>0</v>
      </c>
      <c r="AN1776" s="20">
        <f>IF(AA1776="węgiel",AF1776*'lista, wskaźniki'!$E$42,IF(AA1776="drewno",AF1776*'lista, wskaźniki'!$G$42,IF(AA1776="pellet",AF1776*'lista, wskaźniki'!$H$42,IF(AA1776="gaz z sieci",AF1776*'lista, wskaźniki'!$F$42,IF(AA1776="olej opałowy",AF1776*'lista, wskaźniki'!$I$42,0)))))</f>
        <v>0</v>
      </c>
      <c r="AO1776" s="20">
        <f>IF(AA1776="węgiel",AF1776*'lista, wskaźniki'!$E$43,IF(AA1776="drewno",AF1776*'lista, wskaźniki'!$G$43,IF(AA1776="pellet",AF1776*'lista, wskaźniki'!$H$43,IF(AA1776="gaz z sieci",AF1776*'lista, wskaźniki'!$F$43,IF(AA1776="olej opałowy",AF1776*'lista, wskaźniki'!$I$43,0)))))</f>
        <v>0</v>
      </c>
      <c r="AP1776" s="20">
        <f>IF(AA1776="węgiel",AF1776*'lista, wskaźniki'!$E$44,IF(AA1776="drewno",AF1776*'lista, wskaźniki'!$G$44,IF(AA1776="pellet",AF1776*'lista, wskaźniki'!$H$44,IF(AA1776="gaz z sieci",AF1776*'lista, wskaźniki'!$F$44,IF(AA1776="olej opałowy",AF1776*'lista, wskaźniki'!$I$44,0)))))</f>
        <v>0</v>
      </c>
      <c r="AQ1776" s="20" t="b">
        <f>IF(Z1776="gaz",AH1776*1/3.6*'lista, wskaźniki'!$F$21,IF(Z1776="energia elektryczna",AH1776*1/3.6*'lista, wskaźniki'!$F$26))</f>
        <v>0</v>
      </c>
      <c r="AR1776" s="20" t="b">
        <f>IF(Z1776="gaz",AH1776*'lista, wskaźniki'!$F$42,IF(Z1776="energia elektryczna",AH1776*0))</f>
        <v>0</v>
      </c>
      <c r="AS1776" s="20" t="b">
        <f>IF(Z1776="gaz",AH1776*'lista, wskaźniki'!$F$43,IF(Z1776="energia elektryczna",AH1776*0))</f>
        <v>0</v>
      </c>
      <c r="AT1776" s="20" t="b">
        <f>IF(Z1776="gaz",AH1776*'lista, wskaźniki'!$F$44,IF(Z1776="energia elektryczna",AH1776*0))</f>
        <v>0</v>
      </c>
      <c r="AU1776" s="20">
        <f>AI1776*1/3.6*'lista, wskaźniki'!$F$21</f>
        <v>0</v>
      </c>
      <c r="AV1776" s="20">
        <f>AI1776*'lista, wskaźniki'!$F$42</f>
        <v>0</v>
      </c>
      <c r="AW1776" s="20">
        <f>AI1776*'lista, wskaźniki'!$F$43</f>
        <v>0</v>
      </c>
      <c r="AX1776" s="20">
        <f>AI1776*'lista, wskaźniki'!$F$44</f>
        <v>0</v>
      </c>
      <c r="AY1776" s="20">
        <f>AK1776*'lista, wskaźniki'!$F$26</f>
        <v>0</v>
      </c>
      <c r="AZ1776" s="20">
        <f t="shared" si="787"/>
        <v>0</v>
      </c>
      <c r="BA1776" s="20">
        <f t="shared" si="788"/>
        <v>0</v>
      </c>
      <c r="BB1776" s="20">
        <f t="shared" si="789"/>
        <v>0</v>
      </c>
      <c r="BC1776" s="20">
        <f t="shared" si="790"/>
        <v>0</v>
      </c>
      <c r="BD1776" s="1039"/>
      <c r="BE1776" s="1039"/>
      <c r="BF1776" s="1039"/>
      <c r="BG1776" s="1039"/>
      <c r="BH1776" s="109"/>
      <c r="BI1776" s="1039"/>
      <c r="BJ1776" s="109"/>
      <c r="BK1776" s="1039"/>
      <c r="BL1776" s="109"/>
      <c r="BM1776" s="109"/>
      <c r="BN1776" s="109"/>
      <c r="BO1776" s="109"/>
      <c r="BP1776" s="109"/>
      <c r="BQ1776" s="109"/>
      <c r="BR1776" s="109"/>
      <c r="BS1776" s="1029"/>
      <c r="BT1776" s="1029"/>
      <c r="BU1776" s="1029"/>
      <c r="BV1776" s="1029"/>
      <c r="BW1776" s="1029"/>
      <c r="BX1776" s="1029"/>
      <c r="BY1776" s="1087"/>
      <c r="CA1776" s="365" t="b">
        <f t="shared" si="791"/>
        <v>0</v>
      </c>
      <c r="CB1776" s="365" t="b">
        <f t="shared" si="792"/>
        <v>0</v>
      </c>
      <c r="CC1776" s="365" t="b">
        <f t="shared" si="793"/>
        <v>0</v>
      </c>
      <c r="CD1776" s="365">
        <f t="shared" si="794"/>
        <v>0</v>
      </c>
      <c r="CE1776" s="365" t="b">
        <f t="shared" si="795"/>
        <v>0</v>
      </c>
      <c r="CF1776" s="365" t="b">
        <f t="shared" si="796"/>
        <v>0</v>
      </c>
      <c r="CG1776" s="365" t="b">
        <f t="shared" si="797"/>
        <v>0</v>
      </c>
      <c r="CH1776" s="365">
        <f t="shared" si="798"/>
        <v>0</v>
      </c>
      <c r="CI1776" s="72" t="b">
        <f t="shared" si="799"/>
        <v>0</v>
      </c>
      <c r="CJ1776" s="72" t="b">
        <f t="shared" si="800"/>
        <v>0</v>
      </c>
      <c r="CK1776" s="72" t="b">
        <f t="shared" si="801"/>
        <v>0</v>
      </c>
      <c r="CL1776" s="72">
        <f t="shared" si="802"/>
        <v>0</v>
      </c>
      <c r="CM1776" s="72" t="b">
        <f t="shared" si="803"/>
        <v>0</v>
      </c>
      <c r="CN1776" s="72" t="b">
        <f t="shared" si="804"/>
        <v>0</v>
      </c>
      <c r="CP1776" s="13">
        <f t="shared" si="805"/>
        <v>0</v>
      </c>
      <c r="CQ1776" s="13" t="b">
        <f t="shared" si="806"/>
        <v>0</v>
      </c>
      <c r="CR1776" s="13" t="b">
        <f t="shared" si="807"/>
        <v>0</v>
      </c>
      <c r="CS1776" s="13" t="b">
        <f t="shared" si="813"/>
        <v>0</v>
      </c>
      <c r="CT1776" s="13" t="b">
        <f t="shared" si="812"/>
        <v>0</v>
      </c>
      <c r="CU1776" s="13" t="b">
        <f t="shared" si="814"/>
        <v>0</v>
      </c>
      <c r="CV1776" s="13" t="b">
        <f t="shared" si="808"/>
        <v>0</v>
      </c>
      <c r="CW1776" s="13" t="b">
        <f t="shared" si="809"/>
        <v>0</v>
      </c>
      <c r="CX1776" s="13" t="b">
        <f t="shared" si="810"/>
        <v>0</v>
      </c>
      <c r="CY1776" s="13" t="b">
        <f t="shared" si="811"/>
        <v>0</v>
      </c>
    </row>
    <row r="1777" spans="1:103" ht="15" thickBot="1">
      <c r="A1777" s="933"/>
      <c r="B1777" s="1040"/>
      <c r="C1777" s="1040"/>
      <c r="D1777" s="1040"/>
      <c r="E1777" s="1040"/>
      <c r="F1777" s="1040"/>
      <c r="G1777" s="1040"/>
      <c r="H1777" s="1040"/>
      <c r="I1777" s="1040"/>
      <c r="J1777" s="1040"/>
      <c r="K1777" s="1040"/>
      <c r="L1777" s="1040"/>
      <c r="M1777" s="1040"/>
      <c r="N1777" s="1040"/>
      <c r="O1777" s="1040"/>
      <c r="P1777" s="1040"/>
      <c r="Q1777" s="942"/>
      <c r="R1777" s="1040"/>
      <c r="S1777" s="1040"/>
      <c r="T1777" s="1040"/>
      <c r="U1777" s="1040"/>
      <c r="V1777" s="1040"/>
      <c r="W1777" s="111"/>
      <c r="X1777" s="111"/>
      <c r="Y1777" s="111"/>
      <c r="Z1777" s="111"/>
      <c r="AA1777" s="111" t="s">
        <v>37</v>
      </c>
      <c r="AB1777" s="112"/>
      <c r="AC1777" s="112"/>
      <c r="AD1777" s="111"/>
      <c r="AE1777" s="1040"/>
      <c r="AF1777" s="334">
        <f t="shared" si="786"/>
        <v>0</v>
      </c>
      <c r="AG1777" s="272">
        <f>IF(R1777="kompletna",Q1777*J1777*0.0036*'lista, wskaźniki'!$F$13, IF(R1777="częściowa",Q1777*J1777*0.0036*'lista, wskaźniki'!$F$14, IF(R1777="brak",Q1777*J1777*0.0036*'lista, wskaźniki'!$F$15,)))</f>
        <v>0</v>
      </c>
      <c r="AH1777" s="334">
        <f>IF(Y1777="inne",K1777*'lista, wskaźniki'!$E$35,IF(Y1777="to samo źródło",0,IF(Y1777=0,0)))</f>
        <v>0</v>
      </c>
      <c r="AI1777" s="334" t="b">
        <f>IF(AA1777="gaz z sieci",AC1777*'lista, wskaźniki'!$D$21)</f>
        <v>0</v>
      </c>
      <c r="AJ1777" s="272">
        <f>IF(AA1777="węgiel",AB1777*'lista, wskaźniki'!$D$20, IF('Sektor mieszkaniowy'!AA1777="drewno",'Sektor mieszkaniowy'!AB1777*'lista, wskaźniki'!$D$22,IF('Sektor mieszkaniowy'!AA1777="pellet",AB1777*'lista, wskaźniki'!$D$23,IF('Sektor mieszkaniowy'!AA1777="gaz z sieci",AB1777*'lista, wskaźniki'!$D$21,IF('Sektor mieszkaniowy'!AA1777="olej opałowy",'Sektor mieszkaniowy'!AB1777*'lista, wskaźniki'!$D$24)))))</f>
        <v>0</v>
      </c>
      <c r="AK1777" s="1043"/>
      <c r="AL1777" s="1040"/>
      <c r="AM1777" s="20">
        <f>IF(AA1777="węgiel",AF1777*1/3.6*'lista, wskaźniki'!$F$20,IF(AA1777="drewno",AF1777*1/3.6*'lista, wskaźniki'!$F$22,IF(AA1777="pellet",AF1777*1/3.6*'lista, wskaźniki'!$F$23,IF(AA1777="gaz z sieci",AF1777*1/3.6*'lista, wskaźniki'!$F$21,IF(AA1777="olej opałowy",AF1777*1/3.6*'lista, wskaźniki'!$F$24,0)))))</f>
        <v>0</v>
      </c>
      <c r="AN1777" s="20">
        <f>IF(AA1777="węgiel",AF1777*'lista, wskaźniki'!$E$42,IF(AA1777="drewno",AF1777*'lista, wskaźniki'!$G$42,IF(AA1777="pellet",AF1777*'lista, wskaźniki'!$H$42,IF(AA1777="gaz z sieci",AF1777*'lista, wskaźniki'!$F$42,IF(AA1777="olej opałowy",AF1777*'lista, wskaźniki'!$I$42,0)))))</f>
        <v>0</v>
      </c>
      <c r="AO1777" s="20">
        <f>IF(AA1777="węgiel",AF1777*'lista, wskaźniki'!$E$43,IF(AA1777="drewno",AF1777*'lista, wskaźniki'!$G$43,IF(AA1777="pellet",AF1777*'lista, wskaźniki'!$H$43,IF(AA1777="gaz z sieci",AF1777*'lista, wskaźniki'!$F$43,IF(AA1777="olej opałowy",AF1777*'lista, wskaźniki'!$I$43,0)))))</f>
        <v>0</v>
      </c>
      <c r="AP1777" s="20">
        <f>IF(AA1777="węgiel",AF1777*'lista, wskaźniki'!$E$44,IF(AA1777="drewno",AF1777*'lista, wskaźniki'!$G$44,IF(AA1777="pellet",AF1777*'lista, wskaźniki'!$H$44,IF(AA1777="gaz z sieci",AF1777*'lista, wskaźniki'!$F$44,IF(AA1777="olej opałowy",AF1777*'lista, wskaźniki'!$I$44,0)))))</f>
        <v>0</v>
      </c>
      <c r="AQ1777" s="20" t="b">
        <f>IF(Z1777="gaz",AH1777*1/3.6*'lista, wskaźniki'!$F$21,IF(Z1777="energia elektryczna",AH1777*1/3.6*'lista, wskaźniki'!$F$26))</f>
        <v>0</v>
      </c>
      <c r="AR1777" s="20" t="b">
        <f>IF(Z1777="gaz",AH1777*'lista, wskaźniki'!$F$42,IF(Z1777="energia elektryczna",AH1777*0))</f>
        <v>0</v>
      </c>
      <c r="AS1777" s="20" t="b">
        <f>IF(Z1777="gaz",AH1777*'lista, wskaźniki'!$F$43,IF(Z1777="energia elektryczna",AH1777*0))</f>
        <v>0</v>
      </c>
      <c r="AT1777" s="20" t="b">
        <f>IF(Z1777="gaz",AH1777*'lista, wskaźniki'!$F$44,IF(Z1777="energia elektryczna",AH1777*0))</f>
        <v>0</v>
      </c>
      <c r="AU1777" s="20">
        <f>AI1777*1/3.6*'lista, wskaźniki'!$F$21</f>
        <v>0</v>
      </c>
      <c r="AV1777" s="20">
        <f>AI1777*'lista, wskaźniki'!$F$42</f>
        <v>0</v>
      </c>
      <c r="AW1777" s="20">
        <f>AI1777*'lista, wskaźniki'!$F$43</f>
        <v>0</v>
      </c>
      <c r="AX1777" s="20">
        <f>AI1777*'lista, wskaźniki'!$F$44</f>
        <v>0</v>
      </c>
      <c r="AY1777" s="20">
        <f>AK1777*'lista, wskaźniki'!$F$26</f>
        <v>0</v>
      </c>
      <c r="AZ1777" s="20">
        <f t="shared" si="787"/>
        <v>0</v>
      </c>
      <c r="BA1777" s="20">
        <f t="shared" si="788"/>
        <v>0</v>
      </c>
      <c r="BB1777" s="20">
        <f t="shared" si="789"/>
        <v>0</v>
      </c>
      <c r="BC1777" s="20">
        <f t="shared" si="790"/>
        <v>0</v>
      </c>
      <c r="BD1777" s="1040"/>
      <c r="BE1777" s="1040"/>
      <c r="BF1777" s="1040"/>
      <c r="BG1777" s="1040"/>
      <c r="BH1777" s="111"/>
      <c r="BI1777" s="1040"/>
      <c r="BJ1777" s="111"/>
      <c r="BK1777" s="1040"/>
      <c r="BL1777" s="111"/>
      <c r="BM1777" s="111"/>
      <c r="BN1777" s="111"/>
      <c r="BO1777" s="111"/>
      <c r="BP1777" s="111"/>
      <c r="BQ1777" s="111"/>
      <c r="BR1777" s="111"/>
      <c r="BS1777" s="1030"/>
      <c r="BT1777" s="1030"/>
      <c r="BU1777" s="1030"/>
      <c r="BV1777" s="1030"/>
      <c r="BW1777" s="1030"/>
      <c r="BX1777" s="1030"/>
      <c r="BY1777" s="1088"/>
      <c r="CA1777" s="365" t="b">
        <f t="shared" si="791"/>
        <v>0</v>
      </c>
      <c r="CB1777" s="365" t="b">
        <f t="shared" si="792"/>
        <v>0</v>
      </c>
      <c r="CC1777" s="365" t="b">
        <f t="shared" si="793"/>
        <v>0</v>
      </c>
      <c r="CD1777" s="365" t="b">
        <f t="shared" si="794"/>
        <v>0</v>
      </c>
      <c r="CE1777" s="365">
        <f t="shared" si="795"/>
        <v>0</v>
      </c>
      <c r="CF1777" s="365" t="b">
        <f t="shared" si="796"/>
        <v>0</v>
      </c>
      <c r="CG1777" s="365" t="b">
        <f t="shared" si="797"/>
        <v>0</v>
      </c>
      <c r="CH1777" s="365" t="b">
        <f t="shared" si="798"/>
        <v>0</v>
      </c>
      <c r="CI1777" s="72" t="b">
        <f t="shared" si="799"/>
        <v>0</v>
      </c>
      <c r="CJ1777" s="72" t="b">
        <f t="shared" si="800"/>
        <v>0</v>
      </c>
      <c r="CK1777" s="72" t="b">
        <f t="shared" si="801"/>
        <v>0</v>
      </c>
      <c r="CL1777" s="72">
        <f t="shared" si="802"/>
        <v>0</v>
      </c>
      <c r="CM1777" s="72">
        <f t="shared" si="803"/>
        <v>0</v>
      </c>
      <c r="CN1777" s="72" t="b">
        <f t="shared" si="804"/>
        <v>0</v>
      </c>
      <c r="CP1777" s="13">
        <f t="shared" si="805"/>
        <v>0</v>
      </c>
      <c r="CQ1777" s="13" t="b">
        <f t="shared" si="806"/>
        <v>0</v>
      </c>
      <c r="CR1777" s="13" t="b">
        <f t="shared" si="807"/>
        <v>0</v>
      </c>
      <c r="CS1777" s="13" t="b">
        <f t="shared" si="813"/>
        <v>0</v>
      </c>
      <c r="CT1777" s="13" t="b">
        <f t="shared" si="812"/>
        <v>0</v>
      </c>
      <c r="CU1777" s="13" t="b">
        <f t="shared" si="814"/>
        <v>0</v>
      </c>
      <c r="CV1777" s="13" t="b">
        <f t="shared" si="808"/>
        <v>0</v>
      </c>
      <c r="CW1777" s="13" t="b">
        <f t="shared" si="809"/>
        <v>0</v>
      </c>
      <c r="CX1777" s="13" t="b">
        <f t="shared" si="810"/>
        <v>0</v>
      </c>
      <c r="CY1777" s="13" t="b">
        <f t="shared" si="811"/>
        <v>0</v>
      </c>
    </row>
    <row r="1778" spans="1:103" ht="15" thickBot="1">
      <c r="A1778" s="931">
        <v>356</v>
      </c>
      <c r="B1778" s="1038" t="s">
        <v>223</v>
      </c>
      <c r="C1778" s="1038"/>
      <c r="D1778" s="1038" t="s">
        <v>1</v>
      </c>
      <c r="E1778" s="1038" t="s">
        <v>5</v>
      </c>
      <c r="F1778" s="1038">
        <v>6</v>
      </c>
      <c r="G1778" s="1038">
        <v>6</v>
      </c>
      <c r="H1778" s="1038"/>
      <c r="I1778" s="1038" t="s">
        <v>10</v>
      </c>
      <c r="J1778" s="1038"/>
      <c r="K1778" s="1038">
        <v>5</v>
      </c>
      <c r="L1778" s="1038" t="s">
        <v>16</v>
      </c>
      <c r="M1778" s="1038">
        <v>100</v>
      </c>
      <c r="N1778" s="1038" t="s">
        <v>16</v>
      </c>
      <c r="O1778" s="1038">
        <v>100</v>
      </c>
      <c r="P1778" s="1038" t="s">
        <v>17</v>
      </c>
      <c r="Q1778" s="940">
        <f>IF(I1778="&lt;1966",'lista, wskaźniki'!$G$4,IF(I1778="1967-1985",'lista, wskaźniki'!$G$5,IF(I1778="1986-1992",'lista, wskaźniki'!$G$6,IF(I1778="1993-1996",'lista, wskaźniki'!$G$7,IF(I1778="&gt;1997",'lista, wskaźniki'!$G$8,IF(I1778=0,'lista, wskaźniki'!$G$4))))))</f>
        <v>290</v>
      </c>
      <c r="R1778" s="1038" t="s">
        <v>23</v>
      </c>
      <c r="S1778" s="1038" t="s">
        <v>27</v>
      </c>
      <c r="T1778" s="1038"/>
      <c r="U1778" s="1038"/>
      <c r="V1778" s="1038"/>
      <c r="W1778" s="20" t="s">
        <v>36</v>
      </c>
      <c r="X1778" s="107" t="s">
        <v>195</v>
      </c>
      <c r="Y1778" s="107" t="s">
        <v>42</v>
      </c>
      <c r="Z1778" s="107"/>
      <c r="AA1778" s="107" t="s">
        <v>35</v>
      </c>
      <c r="AB1778" s="108"/>
      <c r="AC1778" s="108"/>
      <c r="AD1778" s="107"/>
      <c r="AE1778" s="1038"/>
      <c r="AF1778" s="334">
        <f t="shared" si="786"/>
        <v>0</v>
      </c>
      <c r="AG1778" s="272">
        <f>IF(R1778="kompletna",Q1778*J1778*0.0036*'lista, wskaźniki'!$F$13, IF(R1778="częściowa",Q1778*J1778*0.0036*'lista, wskaźniki'!$F$14, IF(R1778="brak",Q1778*J1778*0.0036*'lista, wskaźniki'!$F$15,)))</f>
        <v>0</v>
      </c>
      <c r="AH1778" s="334">
        <f>IF(Y1778="inne",K1778*'lista, wskaźniki'!$E$35,IF(Y1778="to samo źródło",0,IF(Y1778=0,0)))</f>
        <v>0</v>
      </c>
      <c r="AI1778" s="334" t="b">
        <f>IF(AA1778="gaz z sieci",AC1778*'lista, wskaźniki'!$D$21)</f>
        <v>0</v>
      </c>
      <c r="AJ1778" s="272">
        <f>IF(AA1778="węgiel",AB1778*'lista, wskaźniki'!$D$20, IF('Sektor mieszkaniowy'!AA1778="drewno",'Sektor mieszkaniowy'!AB1778*'lista, wskaźniki'!$D$22,IF('Sektor mieszkaniowy'!AA1778="pellet",AB1778*'lista, wskaźniki'!$D$23,IF('Sektor mieszkaniowy'!AA1778="gaz z sieci",AB1778*'lista, wskaźniki'!$D$21,IF('Sektor mieszkaniowy'!AA1778="olej opałowy",'Sektor mieszkaniowy'!AB1778*'lista, wskaźniki'!$D$24)))))</f>
        <v>0</v>
      </c>
      <c r="AK1778" s="1041">
        <f>AL1778/'lista, wskaźniki'!$A$127</f>
        <v>0</v>
      </c>
      <c r="AL1778" s="1038"/>
      <c r="AM1778" s="20">
        <f>IF(AA1778="węgiel",AF1778*1/3.6*'lista, wskaźniki'!$F$20,IF(AA1778="drewno",AF1778*1/3.6*'lista, wskaźniki'!$F$22,IF(AA1778="pellet",AF1778*1/3.6*'lista, wskaźniki'!$F$23,IF(AA1778="gaz z sieci",AF1778*1/3.6*'lista, wskaźniki'!$F$21,IF(AA1778="olej opałowy",AF1778*1/3.6*'lista, wskaźniki'!$F$24,0)))))</f>
        <v>0</v>
      </c>
      <c r="AN1778" s="20">
        <f>IF(AA1778="węgiel",AF1778*'lista, wskaźniki'!$E$42,IF(AA1778="drewno",AF1778*'lista, wskaźniki'!$G$42,IF(AA1778="pellet",AF1778*'lista, wskaźniki'!$H$42,IF(AA1778="gaz z sieci",AF1778*'lista, wskaźniki'!$F$42,IF(AA1778="olej opałowy",AF1778*'lista, wskaźniki'!$I$42,0)))))</f>
        <v>0</v>
      </c>
      <c r="AO1778" s="20">
        <f>IF(AA1778="węgiel",AF1778*'lista, wskaźniki'!$E$43,IF(AA1778="drewno",AF1778*'lista, wskaźniki'!$G$43,IF(AA1778="pellet",AF1778*'lista, wskaźniki'!$H$43,IF(AA1778="gaz z sieci",AF1778*'lista, wskaźniki'!$F$43,IF(AA1778="olej opałowy",AF1778*'lista, wskaźniki'!$I$43,0)))))</f>
        <v>0</v>
      </c>
      <c r="AP1778" s="20">
        <f>IF(AA1778="węgiel",AF1778*'lista, wskaźniki'!$E$44,IF(AA1778="drewno",AF1778*'lista, wskaźniki'!$G$44,IF(AA1778="pellet",AF1778*'lista, wskaźniki'!$H$44,IF(AA1778="gaz z sieci",AF1778*'lista, wskaźniki'!$F$44,IF(AA1778="olej opałowy",AF1778*'lista, wskaźniki'!$I$44,0)))))</f>
        <v>0</v>
      </c>
      <c r="AQ1778" s="20" t="b">
        <f>IF(Z1778="gaz",AH1778*1/3.6*'lista, wskaźniki'!$F$21,IF(Z1778="energia elektryczna",AH1778*1/3.6*'lista, wskaźniki'!$F$26))</f>
        <v>0</v>
      </c>
      <c r="AR1778" s="20" t="b">
        <f>IF(Z1778="gaz",AH1778*'lista, wskaźniki'!$F$42,IF(Z1778="energia elektryczna",AH1778*0))</f>
        <v>0</v>
      </c>
      <c r="AS1778" s="20" t="b">
        <f>IF(Z1778="gaz",AH1778*'lista, wskaźniki'!$F$43,IF(Z1778="energia elektryczna",AH1778*0))</f>
        <v>0</v>
      </c>
      <c r="AT1778" s="20" t="b">
        <f>IF(Z1778="gaz",AH1778*'lista, wskaźniki'!$F$44,IF(Z1778="energia elektryczna",AH1778*0))</f>
        <v>0</v>
      </c>
      <c r="AU1778" s="20">
        <f>AI1778*1/3.6*'lista, wskaźniki'!$F$21</f>
        <v>0</v>
      </c>
      <c r="AV1778" s="20">
        <f>AI1778*'lista, wskaźniki'!$F$42</f>
        <v>0</v>
      </c>
      <c r="AW1778" s="20">
        <f>AI1778*'lista, wskaźniki'!$F$43</f>
        <v>0</v>
      </c>
      <c r="AX1778" s="20">
        <f>AI1778*'lista, wskaźniki'!$F$44</f>
        <v>0</v>
      </c>
      <c r="AY1778" s="20">
        <f>AK1778*'lista, wskaźniki'!$F$26</f>
        <v>0</v>
      </c>
      <c r="AZ1778" s="20">
        <f t="shared" si="787"/>
        <v>0</v>
      </c>
      <c r="BA1778" s="20">
        <f t="shared" si="788"/>
        <v>0</v>
      </c>
      <c r="BB1778" s="20">
        <f t="shared" si="789"/>
        <v>0</v>
      </c>
      <c r="BC1778" s="20">
        <f t="shared" si="790"/>
        <v>0</v>
      </c>
      <c r="BD1778" s="1038" t="s">
        <v>17</v>
      </c>
      <c r="BE1778" s="1038" t="s">
        <v>17</v>
      </c>
      <c r="BF1778" s="1038" t="s">
        <v>17</v>
      </c>
      <c r="BG1778" s="1038" t="s">
        <v>17</v>
      </c>
      <c r="BH1778" s="107"/>
      <c r="BI1778" s="1038" t="s">
        <v>17</v>
      </c>
      <c r="BJ1778" s="107"/>
      <c r="BK1778" s="1038" t="s">
        <v>17</v>
      </c>
      <c r="BL1778" s="107"/>
      <c r="BM1778" s="107"/>
      <c r="BN1778" s="107"/>
      <c r="BO1778" s="107" t="s">
        <v>57</v>
      </c>
      <c r="BP1778" s="107" t="s">
        <v>52</v>
      </c>
      <c r="BQ1778" s="107" t="s">
        <v>120</v>
      </c>
      <c r="BR1778" s="107">
        <v>1</v>
      </c>
      <c r="BS1778" s="1028"/>
      <c r="BT1778" s="1028"/>
      <c r="BU1778" s="1028"/>
      <c r="BV1778" s="1028"/>
      <c r="BW1778" s="1028"/>
      <c r="BX1778" s="1028"/>
      <c r="BY1778" s="1086"/>
      <c r="CA1778" s="365">
        <f t="shared" si="791"/>
        <v>0</v>
      </c>
      <c r="CB1778" s="365" t="b">
        <f t="shared" si="792"/>
        <v>0</v>
      </c>
      <c r="CC1778" s="365" t="b">
        <f t="shared" si="793"/>
        <v>0</v>
      </c>
      <c r="CD1778" s="365" t="b">
        <f t="shared" si="794"/>
        <v>0</v>
      </c>
      <c r="CE1778" s="365" t="b">
        <f t="shared" si="795"/>
        <v>0</v>
      </c>
      <c r="CF1778" s="365" t="b">
        <f t="shared" si="796"/>
        <v>0</v>
      </c>
      <c r="CG1778" s="365" t="b">
        <f t="shared" si="797"/>
        <v>0</v>
      </c>
      <c r="CH1778" s="365" t="b">
        <f t="shared" si="798"/>
        <v>0</v>
      </c>
      <c r="CI1778" s="72">
        <f t="shared" si="799"/>
        <v>0</v>
      </c>
      <c r="CJ1778" s="72" t="b">
        <f t="shared" si="800"/>
        <v>0</v>
      </c>
      <c r="CK1778" s="72" t="b">
        <f t="shared" si="801"/>
        <v>0</v>
      </c>
      <c r="CL1778" s="72">
        <f t="shared" si="802"/>
        <v>0</v>
      </c>
      <c r="CM1778" s="72" t="b">
        <f t="shared" si="803"/>
        <v>0</v>
      </c>
      <c r="CN1778" s="72" t="b">
        <f t="shared" si="804"/>
        <v>0</v>
      </c>
      <c r="CP1778" s="13">
        <f t="shared" si="805"/>
        <v>0</v>
      </c>
      <c r="CQ1778" s="13">
        <f t="shared" si="806"/>
        <v>0</v>
      </c>
      <c r="CR1778" s="13" t="b">
        <f t="shared" si="807"/>
        <v>0</v>
      </c>
      <c r="CS1778" s="13">
        <f t="shared" si="813"/>
        <v>0</v>
      </c>
      <c r="CT1778" s="13" t="b">
        <f t="shared" si="812"/>
        <v>0</v>
      </c>
      <c r="CU1778" s="13">
        <f t="shared" si="814"/>
        <v>0</v>
      </c>
      <c r="CV1778" s="13" t="b">
        <f t="shared" si="808"/>
        <v>0</v>
      </c>
      <c r="CW1778" s="13">
        <f t="shared" si="809"/>
        <v>0</v>
      </c>
      <c r="CX1778" s="13" t="b">
        <f t="shared" si="810"/>
        <v>0</v>
      </c>
      <c r="CY1778" s="13">
        <f t="shared" si="811"/>
        <v>0</v>
      </c>
    </row>
    <row r="1779" spans="1:103" ht="15" thickBot="1">
      <c r="A1779" s="932"/>
      <c r="B1779" s="1039"/>
      <c r="C1779" s="1039"/>
      <c r="D1779" s="1039"/>
      <c r="E1779" s="1039"/>
      <c r="F1779" s="1039"/>
      <c r="G1779" s="1039"/>
      <c r="H1779" s="1039"/>
      <c r="I1779" s="1039"/>
      <c r="J1779" s="1039"/>
      <c r="K1779" s="1039"/>
      <c r="L1779" s="1039"/>
      <c r="M1779" s="1039"/>
      <c r="N1779" s="1039"/>
      <c r="O1779" s="1039"/>
      <c r="P1779" s="1039"/>
      <c r="Q1779" s="941"/>
      <c r="R1779" s="1039"/>
      <c r="S1779" s="1039"/>
      <c r="T1779" s="1039"/>
      <c r="U1779" s="1039"/>
      <c r="V1779" s="1039"/>
      <c r="W1779" s="109"/>
      <c r="X1779" s="109" t="s">
        <v>39</v>
      </c>
      <c r="Y1779" s="109"/>
      <c r="Z1779" s="109"/>
      <c r="AA1779" s="109" t="s">
        <v>36</v>
      </c>
      <c r="AB1779" s="110"/>
      <c r="AC1779" s="110"/>
      <c r="AD1779" s="109"/>
      <c r="AE1779" s="1039"/>
      <c r="AF1779" s="334">
        <f t="shared" si="786"/>
        <v>0</v>
      </c>
      <c r="AG1779" s="272">
        <f>IF(R1779="kompletna",Q1779*J1779*0.0036*'lista, wskaźniki'!$F$13, IF(R1779="częściowa",Q1779*J1779*0.0036*'lista, wskaźniki'!$F$14, IF(R1779="brak",Q1779*J1779*0.0036*'lista, wskaźniki'!$F$15,)))</f>
        <v>0</v>
      </c>
      <c r="AH1779" s="334">
        <f>IF(Y1779="inne",K1779*'lista, wskaźniki'!$E$35,IF(Y1779="to samo źródło",0,IF(Y1779=0,0)))</f>
        <v>0</v>
      </c>
      <c r="AI1779" s="334" t="b">
        <f>IF(AA1779="gaz z sieci",AC1779*'lista, wskaźniki'!$D$21)</f>
        <v>0</v>
      </c>
      <c r="AJ1779" s="272">
        <f>IF(AA1779="węgiel",AB1779*'lista, wskaźniki'!$D$20, IF('Sektor mieszkaniowy'!AA1779="drewno",'Sektor mieszkaniowy'!AB1779*'lista, wskaźniki'!$D$22,IF('Sektor mieszkaniowy'!AA1779="pellet",AB1779*'lista, wskaźniki'!$D$23,IF('Sektor mieszkaniowy'!AA1779="gaz z sieci",AB1779*'lista, wskaźniki'!$D$21,IF('Sektor mieszkaniowy'!AA1779="olej opałowy",'Sektor mieszkaniowy'!AB1779*'lista, wskaźniki'!$D$24)))))</f>
        <v>0</v>
      </c>
      <c r="AK1779" s="1042"/>
      <c r="AL1779" s="1039"/>
      <c r="AM1779" s="20">
        <f>IF(AA1779="węgiel",AF1779*1/3.6*'lista, wskaźniki'!$F$20,IF(AA1779="drewno",AF1779*1/3.6*'lista, wskaźniki'!$F$22,IF(AA1779="pellet",AF1779*1/3.6*'lista, wskaźniki'!$F$23,IF(AA1779="gaz z sieci",AF1779*1/3.6*'lista, wskaźniki'!$F$21,IF(AA1779="olej opałowy",AF1779*1/3.6*'lista, wskaźniki'!$F$24,0)))))</f>
        <v>0</v>
      </c>
      <c r="AN1779" s="20">
        <f>IF(AA1779="węgiel",AF1779*'lista, wskaźniki'!$E$42,IF(AA1779="drewno",AF1779*'lista, wskaźniki'!$G$42,IF(AA1779="pellet",AF1779*'lista, wskaźniki'!$H$42,IF(AA1779="gaz z sieci",AF1779*'lista, wskaźniki'!$F$42,IF(AA1779="olej opałowy",AF1779*'lista, wskaźniki'!$I$42,0)))))</f>
        <v>0</v>
      </c>
      <c r="AO1779" s="20">
        <f>IF(AA1779="węgiel",AF1779*'lista, wskaźniki'!$E$43,IF(AA1779="drewno",AF1779*'lista, wskaźniki'!$G$43,IF(AA1779="pellet",AF1779*'lista, wskaźniki'!$H$43,IF(AA1779="gaz z sieci",AF1779*'lista, wskaźniki'!$F$43,IF(AA1779="olej opałowy",AF1779*'lista, wskaźniki'!$I$43,0)))))</f>
        <v>0</v>
      </c>
      <c r="AP1779" s="20">
        <f>IF(AA1779="węgiel",AF1779*'lista, wskaźniki'!$E$44,IF(AA1779="drewno",AF1779*'lista, wskaźniki'!$G$44,IF(AA1779="pellet",AF1779*'lista, wskaźniki'!$H$44,IF(AA1779="gaz z sieci",AF1779*'lista, wskaźniki'!$F$44,IF(AA1779="olej opałowy",AF1779*'lista, wskaźniki'!$I$44,0)))))</f>
        <v>0</v>
      </c>
      <c r="AQ1779" s="20" t="b">
        <f>IF(Z1779="gaz",AH1779*1/3.6*'lista, wskaźniki'!$F$21,IF(Z1779="energia elektryczna",AH1779*1/3.6*'lista, wskaźniki'!$F$26))</f>
        <v>0</v>
      </c>
      <c r="AR1779" s="20" t="b">
        <f>IF(Z1779="gaz",AH1779*'lista, wskaźniki'!$F$42,IF(Z1779="energia elektryczna",AH1779*0))</f>
        <v>0</v>
      </c>
      <c r="AS1779" s="20" t="b">
        <f>IF(Z1779="gaz",AH1779*'lista, wskaźniki'!$F$43,IF(Z1779="energia elektryczna",AH1779*0))</f>
        <v>0</v>
      </c>
      <c r="AT1779" s="20" t="b">
        <f>IF(Z1779="gaz",AH1779*'lista, wskaźniki'!$F$44,IF(Z1779="energia elektryczna",AH1779*0))</f>
        <v>0</v>
      </c>
      <c r="AU1779" s="20">
        <f>AI1779*1/3.6*'lista, wskaźniki'!$F$21</f>
        <v>0</v>
      </c>
      <c r="AV1779" s="20">
        <f>AI1779*'lista, wskaźniki'!$F$42</f>
        <v>0</v>
      </c>
      <c r="AW1779" s="20">
        <f>AI1779*'lista, wskaźniki'!$F$43</f>
        <v>0</v>
      </c>
      <c r="AX1779" s="20">
        <f>AI1779*'lista, wskaźniki'!$F$44</f>
        <v>0</v>
      </c>
      <c r="AY1779" s="20">
        <f>AK1779*'lista, wskaźniki'!$F$26</f>
        <v>0</v>
      </c>
      <c r="AZ1779" s="20">
        <f t="shared" si="787"/>
        <v>0</v>
      </c>
      <c r="BA1779" s="20">
        <f t="shared" si="788"/>
        <v>0</v>
      </c>
      <c r="BB1779" s="20">
        <f t="shared" si="789"/>
        <v>0</v>
      </c>
      <c r="BC1779" s="20">
        <f t="shared" si="790"/>
        <v>0</v>
      </c>
      <c r="BD1779" s="1039"/>
      <c r="BE1779" s="1039"/>
      <c r="BF1779" s="1039"/>
      <c r="BG1779" s="1039"/>
      <c r="BH1779" s="109"/>
      <c r="BI1779" s="1039"/>
      <c r="BJ1779" s="109"/>
      <c r="BK1779" s="1039"/>
      <c r="BL1779" s="109"/>
      <c r="BM1779" s="109"/>
      <c r="BN1779" s="109"/>
      <c r="BO1779" s="109"/>
      <c r="BP1779" s="109"/>
      <c r="BQ1779" s="109" t="s">
        <v>123</v>
      </c>
      <c r="BR1779" s="109">
        <v>1</v>
      </c>
      <c r="BS1779" s="1029"/>
      <c r="BT1779" s="1029"/>
      <c r="BU1779" s="1029"/>
      <c r="BV1779" s="1029"/>
      <c r="BW1779" s="1029"/>
      <c r="BX1779" s="1029"/>
      <c r="BY1779" s="1087"/>
      <c r="CA1779" s="365" t="b">
        <f t="shared" si="791"/>
        <v>0</v>
      </c>
      <c r="CB1779" s="365">
        <f t="shared" si="792"/>
        <v>0</v>
      </c>
      <c r="CC1779" s="365" t="b">
        <f t="shared" si="793"/>
        <v>0</v>
      </c>
      <c r="CD1779" s="365" t="b">
        <f t="shared" si="794"/>
        <v>0</v>
      </c>
      <c r="CE1779" s="365" t="b">
        <f t="shared" si="795"/>
        <v>0</v>
      </c>
      <c r="CF1779" s="365" t="b">
        <f t="shared" si="796"/>
        <v>0</v>
      </c>
      <c r="CG1779" s="365" t="b">
        <f t="shared" si="797"/>
        <v>0</v>
      </c>
      <c r="CH1779" s="365" t="b">
        <f t="shared" si="798"/>
        <v>0</v>
      </c>
      <c r="CI1779" s="72" t="b">
        <f t="shared" si="799"/>
        <v>0</v>
      </c>
      <c r="CJ1779" s="72">
        <f t="shared" si="800"/>
        <v>0</v>
      </c>
      <c r="CK1779" s="72" t="b">
        <f t="shared" si="801"/>
        <v>0</v>
      </c>
      <c r="CL1779" s="72">
        <f t="shared" si="802"/>
        <v>0</v>
      </c>
      <c r="CM1779" s="72" t="b">
        <f t="shared" si="803"/>
        <v>0</v>
      </c>
      <c r="CN1779" s="72" t="b">
        <f t="shared" si="804"/>
        <v>0</v>
      </c>
      <c r="CP1779" s="13">
        <f t="shared" si="805"/>
        <v>0</v>
      </c>
      <c r="CQ1779" s="13" t="b">
        <f t="shared" si="806"/>
        <v>0</v>
      </c>
      <c r="CR1779" s="13" t="b">
        <f t="shared" si="807"/>
        <v>0</v>
      </c>
      <c r="CS1779" s="13" t="b">
        <f t="shared" si="813"/>
        <v>0</v>
      </c>
      <c r="CT1779" s="13" t="b">
        <f t="shared" si="812"/>
        <v>0</v>
      </c>
      <c r="CU1779" s="13" t="b">
        <f t="shared" si="814"/>
        <v>0</v>
      </c>
      <c r="CV1779" s="13" t="b">
        <f t="shared" si="808"/>
        <v>0</v>
      </c>
      <c r="CW1779" s="13" t="b">
        <f t="shared" si="809"/>
        <v>0</v>
      </c>
      <c r="CX1779" s="13" t="b">
        <f t="shared" si="810"/>
        <v>0</v>
      </c>
      <c r="CY1779" s="13" t="b">
        <f t="shared" si="811"/>
        <v>0</v>
      </c>
    </row>
    <row r="1780" spans="1:103" ht="15" thickBot="1">
      <c r="A1780" s="932"/>
      <c r="B1780" s="1039"/>
      <c r="C1780" s="1039"/>
      <c r="D1780" s="1039"/>
      <c r="E1780" s="1039"/>
      <c r="F1780" s="1039"/>
      <c r="G1780" s="1039"/>
      <c r="H1780" s="1039"/>
      <c r="I1780" s="1039"/>
      <c r="J1780" s="1039"/>
      <c r="K1780" s="1039"/>
      <c r="L1780" s="1039"/>
      <c r="M1780" s="1039"/>
      <c r="N1780" s="1039"/>
      <c r="O1780" s="1039"/>
      <c r="P1780" s="1039"/>
      <c r="Q1780" s="941"/>
      <c r="R1780" s="1039"/>
      <c r="S1780" s="1039"/>
      <c r="T1780" s="1039"/>
      <c r="U1780" s="1039"/>
      <c r="V1780" s="1039"/>
      <c r="W1780" s="109"/>
      <c r="X1780" s="109"/>
      <c r="Y1780" s="109"/>
      <c r="Z1780" s="109"/>
      <c r="AA1780" s="109" t="s">
        <v>50</v>
      </c>
      <c r="AB1780" s="110"/>
      <c r="AC1780" s="110"/>
      <c r="AD1780" s="109"/>
      <c r="AE1780" s="1039"/>
      <c r="AF1780" s="334">
        <f t="shared" si="786"/>
        <v>0</v>
      </c>
      <c r="AG1780" s="272">
        <f>IF(R1780="kompletna",Q1780*J1780*0.0036*'lista, wskaźniki'!$F$13, IF(R1780="częściowa",Q1780*J1780*0.0036*'lista, wskaźniki'!$F$14, IF(R1780="brak",Q1780*J1780*0.0036*'lista, wskaźniki'!$F$15,)))</f>
        <v>0</v>
      </c>
      <c r="AH1780" s="334">
        <f>IF(Y1780="inne",K1780*'lista, wskaźniki'!$E$35,IF(Y1780="to samo źródło",0,IF(Y1780=0,0)))</f>
        <v>0</v>
      </c>
      <c r="AI1780" s="334" t="b">
        <f>IF(AA1780="gaz z sieci",AC1780*'lista, wskaźniki'!$D$21)</f>
        <v>0</v>
      </c>
      <c r="AJ1780" s="272">
        <f>IF(AA1780="węgiel",AB1780*'lista, wskaźniki'!$D$20, IF('Sektor mieszkaniowy'!AA1780="drewno",'Sektor mieszkaniowy'!AB1780*'lista, wskaźniki'!$D$22,IF('Sektor mieszkaniowy'!AA1780="pellet",AB1780*'lista, wskaźniki'!$D$23,IF('Sektor mieszkaniowy'!AA1780="gaz z sieci",AB1780*'lista, wskaźniki'!$D$21,IF('Sektor mieszkaniowy'!AA1780="olej opałowy",'Sektor mieszkaniowy'!AB1780*'lista, wskaźniki'!$D$24)))))</f>
        <v>0</v>
      </c>
      <c r="AK1780" s="1042"/>
      <c r="AL1780" s="1039"/>
      <c r="AM1780" s="20">
        <f>IF(AA1780="węgiel",AF1780*1/3.6*'lista, wskaźniki'!$F$20,IF(AA1780="drewno",AF1780*1/3.6*'lista, wskaźniki'!$F$22,IF(AA1780="pellet",AF1780*1/3.6*'lista, wskaźniki'!$F$23,IF(AA1780="gaz z sieci",AF1780*1/3.6*'lista, wskaźniki'!$F$21,IF(AA1780="olej opałowy",AF1780*1/3.6*'lista, wskaźniki'!$F$24,0)))))</f>
        <v>0</v>
      </c>
      <c r="AN1780" s="20">
        <f>IF(AA1780="węgiel",AF1780*'lista, wskaźniki'!$E$42,IF(AA1780="drewno",AF1780*'lista, wskaźniki'!$G$42,IF(AA1780="pellet",AF1780*'lista, wskaźniki'!$H$42,IF(AA1780="gaz z sieci",AF1780*'lista, wskaźniki'!$F$42,IF(AA1780="olej opałowy",AF1780*'lista, wskaźniki'!$I$42,0)))))</f>
        <v>0</v>
      </c>
      <c r="AO1780" s="20">
        <f>IF(AA1780="węgiel",AF1780*'lista, wskaźniki'!$E$43,IF(AA1780="drewno",AF1780*'lista, wskaźniki'!$G$43,IF(AA1780="pellet",AF1780*'lista, wskaźniki'!$H$43,IF(AA1780="gaz z sieci",AF1780*'lista, wskaźniki'!$F$43,IF(AA1780="olej opałowy",AF1780*'lista, wskaźniki'!$I$43,0)))))</f>
        <v>0</v>
      </c>
      <c r="AP1780" s="20">
        <f>IF(AA1780="węgiel",AF1780*'lista, wskaźniki'!$E$44,IF(AA1780="drewno",AF1780*'lista, wskaźniki'!$G$44,IF(AA1780="pellet",AF1780*'lista, wskaźniki'!$H$44,IF(AA1780="gaz z sieci",AF1780*'lista, wskaźniki'!$F$44,IF(AA1780="olej opałowy",AF1780*'lista, wskaźniki'!$I$44,0)))))</f>
        <v>0</v>
      </c>
      <c r="AQ1780" s="20" t="b">
        <f>IF(Z1780="gaz",AH1780*1/3.6*'lista, wskaźniki'!$F$21,IF(Z1780="energia elektryczna",AH1780*1/3.6*'lista, wskaźniki'!$F$26))</f>
        <v>0</v>
      </c>
      <c r="AR1780" s="20" t="b">
        <f>IF(Z1780="gaz",AH1780*'lista, wskaźniki'!$F$42,IF(Z1780="energia elektryczna",AH1780*0))</f>
        <v>0</v>
      </c>
      <c r="AS1780" s="20" t="b">
        <f>IF(Z1780="gaz",AH1780*'lista, wskaźniki'!$F$43,IF(Z1780="energia elektryczna",AH1780*0))</f>
        <v>0</v>
      </c>
      <c r="AT1780" s="20" t="b">
        <f>IF(Z1780="gaz",AH1780*'lista, wskaźniki'!$F$44,IF(Z1780="energia elektryczna",AH1780*0))</f>
        <v>0</v>
      </c>
      <c r="AU1780" s="20">
        <f>AI1780*1/3.6*'lista, wskaźniki'!$F$21</f>
        <v>0</v>
      </c>
      <c r="AV1780" s="20">
        <f>AI1780*'lista, wskaźniki'!$F$42</f>
        <v>0</v>
      </c>
      <c r="AW1780" s="20">
        <f>AI1780*'lista, wskaźniki'!$F$43</f>
        <v>0</v>
      </c>
      <c r="AX1780" s="20">
        <f>AI1780*'lista, wskaźniki'!$F$44</f>
        <v>0</v>
      </c>
      <c r="AY1780" s="20">
        <f>AK1780*'lista, wskaźniki'!$F$26</f>
        <v>0</v>
      </c>
      <c r="AZ1780" s="20">
        <f t="shared" si="787"/>
        <v>0</v>
      </c>
      <c r="BA1780" s="20">
        <f t="shared" si="788"/>
        <v>0</v>
      </c>
      <c r="BB1780" s="20">
        <f t="shared" si="789"/>
        <v>0</v>
      </c>
      <c r="BC1780" s="20">
        <f t="shared" si="790"/>
        <v>0</v>
      </c>
      <c r="BD1780" s="1039"/>
      <c r="BE1780" s="1039"/>
      <c r="BF1780" s="1039"/>
      <c r="BG1780" s="1039"/>
      <c r="BH1780" s="109"/>
      <c r="BI1780" s="1039"/>
      <c r="BJ1780" s="109"/>
      <c r="BK1780" s="1039"/>
      <c r="BL1780" s="109"/>
      <c r="BM1780" s="109"/>
      <c r="BN1780" s="109"/>
      <c r="BO1780" s="109"/>
      <c r="BP1780" s="109"/>
      <c r="BQ1780" s="109"/>
      <c r="BR1780" s="109"/>
      <c r="BS1780" s="1029"/>
      <c r="BT1780" s="1029"/>
      <c r="BU1780" s="1029"/>
      <c r="BV1780" s="1029"/>
      <c r="BW1780" s="1029"/>
      <c r="BX1780" s="1029"/>
      <c r="BY1780" s="1087"/>
      <c r="CA1780" s="365" t="b">
        <f t="shared" si="791"/>
        <v>0</v>
      </c>
      <c r="CB1780" s="365" t="b">
        <f t="shared" si="792"/>
        <v>0</v>
      </c>
      <c r="CC1780" s="365">
        <f t="shared" si="793"/>
        <v>0</v>
      </c>
      <c r="CD1780" s="365" t="b">
        <f t="shared" si="794"/>
        <v>0</v>
      </c>
      <c r="CE1780" s="365" t="b">
        <f t="shared" si="795"/>
        <v>0</v>
      </c>
      <c r="CF1780" s="365" t="b">
        <f t="shared" si="796"/>
        <v>0</v>
      </c>
      <c r="CG1780" s="365" t="b">
        <f t="shared" si="797"/>
        <v>0</v>
      </c>
      <c r="CH1780" s="365" t="b">
        <f t="shared" si="798"/>
        <v>0</v>
      </c>
      <c r="CI1780" s="72" t="b">
        <f t="shared" si="799"/>
        <v>0</v>
      </c>
      <c r="CJ1780" s="72" t="b">
        <f t="shared" si="800"/>
        <v>0</v>
      </c>
      <c r="CK1780" s="72">
        <f t="shared" si="801"/>
        <v>0</v>
      </c>
      <c r="CL1780" s="72">
        <f t="shared" si="802"/>
        <v>0</v>
      </c>
      <c r="CM1780" s="72" t="b">
        <f t="shared" si="803"/>
        <v>0</v>
      </c>
      <c r="CN1780" s="72" t="b">
        <f t="shared" si="804"/>
        <v>0</v>
      </c>
      <c r="CP1780" s="13">
        <f t="shared" si="805"/>
        <v>0</v>
      </c>
      <c r="CQ1780" s="13" t="b">
        <f t="shared" si="806"/>
        <v>0</v>
      </c>
      <c r="CR1780" s="13" t="b">
        <f t="shared" si="807"/>
        <v>0</v>
      </c>
      <c r="CS1780" s="13" t="b">
        <f t="shared" si="813"/>
        <v>0</v>
      </c>
      <c r="CT1780" s="13" t="b">
        <f t="shared" si="812"/>
        <v>0</v>
      </c>
      <c r="CU1780" s="13" t="b">
        <f t="shared" si="814"/>
        <v>0</v>
      </c>
      <c r="CV1780" s="13" t="b">
        <f t="shared" si="808"/>
        <v>0</v>
      </c>
      <c r="CW1780" s="13" t="b">
        <f t="shared" si="809"/>
        <v>0</v>
      </c>
      <c r="CX1780" s="13" t="b">
        <f t="shared" si="810"/>
        <v>0</v>
      </c>
      <c r="CY1780" s="13" t="b">
        <f t="shared" si="811"/>
        <v>0</v>
      </c>
    </row>
    <row r="1781" spans="1:103" ht="15" thickBot="1">
      <c r="A1781" s="932"/>
      <c r="B1781" s="1039"/>
      <c r="C1781" s="1039"/>
      <c r="D1781" s="1039"/>
      <c r="E1781" s="1039"/>
      <c r="F1781" s="1039"/>
      <c r="G1781" s="1039"/>
      <c r="H1781" s="1039"/>
      <c r="I1781" s="1039"/>
      <c r="J1781" s="1039"/>
      <c r="K1781" s="1039"/>
      <c r="L1781" s="1039"/>
      <c r="M1781" s="1039"/>
      <c r="N1781" s="1039"/>
      <c r="O1781" s="1039"/>
      <c r="P1781" s="1039"/>
      <c r="Q1781" s="941"/>
      <c r="R1781" s="1039"/>
      <c r="S1781" s="1039"/>
      <c r="T1781" s="1039"/>
      <c r="U1781" s="1039"/>
      <c r="V1781" s="1039"/>
      <c r="W1781" s="109"/>
      <c r="X1781" s="109"/>
      <c r="Y1781" s="109"/>
      <c r="Z1781" s="109"/>
      <c r="AA1781" s="109" t="s">
        <v>38</v>
      </c>
      <c r="AB1781" s="110"/>
      <c r="AC1781" s="110"/>
      <c r="AD1781" s="109"/>
      <c r="AE1781" s="1039"/>
      <c r="AF1781" s="334">
        <f t="shared" si="786"/>
        <v>0</v>
      </c>
      <c r="AG1781" s="272">
        <f>IF(R1781="kompletna",Q1781*J1781*0.0036*'lista, wskaźniki'!$F$13, IF(R1781="częściowa",Q1781*J1781*0.0036*'lista, wskaźniki'!$F$14, IF(R1781="brak",Q1781*J1781*0.0036*'lista, wskaźniki'!$F$15,)))</f>
        <v>0</v>
      </c>
      <c r="AH1781" s="334">
        <f>IF(Y1781="inne",K1781*'lista, wskaźniki'!$E$35,IF(Y1781="to samo źródło",0,IF(Y1781=0,0)))</f>
        <v>0</v>
      </c>
      <c r="AI1781" s="334">
        <f>IF(AA1781="gaz z sieci",AC1781*'lista, wskaźniki'!$D$21)</f>
        <v>0</v>
      </c>
      <c r="AJ1781" s="272">
        <f>IF(AA1781="węgiel",AB1781*'lista, wskaźniki'!$D$20, IF('Sektor mieszkaniowy'!AA1781="drewno",'Sektor mieszkaniowy'!AB1781*'lista, wskaźniki'!$D$22,IF('Sektor mieszkaniowy'!AA1781="pellet",AB1781*'lista, wskaźniki'!$D$23,IF('Sektor mieszkaniowy'!AA1781="gaz z sieci",AB1781*'lista, wskaźniki'!$D$21,IF('Sektor mieszkaniowy'!AA1781="olej opałowy",'Sektor mieszkaniowy'!AB1781*'lista, wskaźniki'!$D$24)))))</f>
        <v>0</v>
      </c>
      <c r="AK1781" s="1042"/>
      <c r="AL1781" s="1039"/>
      <c r="AM1781" s="20">
        <f>IF(AA1781="węgiel",AF1781*1/3.6*'lista, wskaźniki'!$F$20,IF(AA1781="drewno",AF1781*1/3.6*'lista, wskaźniki'!$F$22,IF(AA1781="pellet",AF1781*1/3.6*'lista, wskaźniki'!$F$23,IF(AA1781="gaz z sieci",AF1781*1/3.6*'lista, wskaźniki'!$F$21,IF(AA1781="olej opałowy",AF1781*1/3.6*'lista, wskaźniki'!$F$24,0)))))</f>
        <v>0</v>
      </c>
      <c r="AN1781" s="20">
        <f>IF(AA1781="węgiel",AF1781*'lista, wskaźniki'!$E$42,IF(AA1781="drewno",AF1781*'lista, wskaźniki'!$G$42,IF(AA1781="pellet",AF1781*'lista, wskaźniki'!$H$42,IF(AA1781="gaz z sieci",AF1781*'lista, wskaźniki'!$F$42,IF(AA1781="olej opałowy",AF1781*'lista, wskaźniki'!$I$42,0)))))</f>
        <v>0</v>
      </c>
      <c r="AO1781" s="20">
        <f>IF(AA1781="węgiel",AF1781*'lista, wskaźniki'!$E$43,IF(AA1781="drewno",AF1781*'lista, wskaźniki'!$G$43,IF(AA1781="pellet",AF1781*'lista, wskaźniki'!$H$43,IF(AA1781="gaz z sieci",AF1781*'lista, wskaźniki'!$F$43,IF(AA1781="olej opałowy",AF1781*'lista, wskaźniki'!$I$43,0)))))</f>
        <v>0</v>
      </c>
      <c r="AP1781" s="20">
        <f>IF(AA1781="węgiel",AF1781*'lista, wskaźniki'!$E$44,IF(AA1781="drewno",AF1781*'lista, wskaźniki'!$G$44,IF(AA1781="pellet",AF1781*'lista, wskaźniki'!$H$44,IF(AA1781="gaz z sieci",AF1781*'lista, wskaźniki'!$F$44,IF(AA1781="olej opałowy",AF1781*'lista, wskaźniki'!$I$44,0)))))</f>
        <v>0</v>
      </c>
      <c r="AQ1781" s="20" t="b">
        <f>IF(Z1781="gaz",AH1781*1/3.6*'lista, wskaźniki'!$F$21,IF(Z1781="energia elektryczna",AH1781*1/3.6*'lista, wskaźniki'!$F$26))</f>
        <v>0</v>
      </c>
      <c r="AR1781" s="20" t="b">
        <f>IF(Z1781="gaz",AH1781*'lista, wskaźniki'!$F$42,IF(Z1781="energia elektryczna",AH1781*0))</f>
        <v>0</v>
      </c>
      <c r="AS1781" s="20" t="b">
        <f>IF(Z1781="gaz",AH1781*'lista, wskaźniki'!$F$43,IF(Z1781="energia elektryczna",AH1781*0))</f>
        <v>0</v>
      </c>
      <c r="AT1781" s="20" t="b">
        <f>IF(Z1781="gaz",AH1781*'lista, wskaźniki'!$F$44,IF(Z1781="energia elektryczna",AH1781*0))</f>
        <v>0</v>
      </c>
      <c r="AU1781" s="20">
        <f>AI1781*1/3.6*'lista, wskaźniki'!$F$21</f>
        <v>0</v>
      </c>
      <c r="AV1781" s="20">
        <f>AI1781*'lista, wskaźniki'!$F$42</f>
        <v>0</v>
      </c>
      <c r="AW1781" s="20">
        <f>AI1781*'lista, wskaźniki'!$F$43</f>
        <v>0</v>
      </c>
      <c r="AX1781" s="20">
        <f>AI1781*'lista, wskaźniki'!$F$44</f>
        <v>0</v>
      </c>
      <c r="AY1781" s="20">
        <f>AK1781*'lista, wskaźniki'!$F$26</f>
        <v>0</v>
      </c>
      <c r="AZ1781" s="20">
        <f t="shared" si="787"/>
        <v>0</v>
      </c>
      <c r="BA1781" s="20">
        <f t="shared" si="788"/>
        <v>0</v>
      </c>
      <c r="BB1781" s="20">
        <f t="shared" si="789"/>
        <v>0</v>
      </c>
      <c r="BC1781" s="20">
        <f t="shared" si="790"/>
        <v>0</v>
      </c>
      <c r="BD1781" s="1039"/>
      <c r="BE1781" s="1039"/>
      <c r="BF1781" s="1039"/>
      <c r="BG1781" s="1039"/>
      <c r="BH1781" s="109"/>
      <c r="BI1781" s="1039"/>
      <c r="BJ1781" s="109"/>
      <c r="BK1781" s="1039"/>
      <c r="BL1781" s="109"/>
      <c r="BM1781" s="109"/>
      <c r="BN1781" s="109"/>
      <c r="BO1781" s="109"/>
      <c r="BP1781" s="109"/>
      <c r="BQ1781" s="109"/>
      <c r="BR1781" s="109"/>
      <c r="BS1781" s="1029"/>
      <c r="BT1781" s="1029"/>
      <c r="BU1781" s="1029"/>
      <c r="BV1781" s="1029"/>
      <c r="BW1781" s="1029"/>
      <c r="BX1781" s="1029"/>
      <c r="BY1781" s="1087"/>
      <c r="CA1781" s="365" t="b">
        <f t="shared" si="791"/>
        <v>0</v>
      </c>
      <c r="CB1781" s="365" t="b">
        <f t="shared" si="792"/>
        <v>0</v>
      </c>
      <c r="CC1781" s="365" t="b">
        <f t="shared" si="793"/>
        <v>0</v>
      </c>
      <c r="CD1781" s="365">
        <f t="shared" si="794"/>
        <v>0</v>
      </c>
      <c r="CE1781" s="365" t="b">
        <f t="shared" si="795"/>
        <v>0</v>
      </c>
      <c r="CF1781" s="365" t="b">
        <f t="shared" si="796"/>
        <v>0</v>
      </c>
      <c r="CG1781" s="365" t="b">
        <f t="shared" si="797"/>
        <v>0</v>
      </c>
      <c r="CH1781" s="365">
        <f t="shared" si="798"/>
        <v>0</v>
      </c>
      <c r="CI1781" s="72" t="b">
        <f t="shared" si="799"/>
        <v>0</v>
      </c>
      <c r="CJ1781" s="72" t="b">
        <f t="shared" si="800"/>
        <v>0</v>
      </c>
      <c r="CK1781" s="72" t="b">
        <f t="shared" si="801"/>
        <v>0</v>
      </c>
      <c r="CL1781" s="72">
        <f t="shared" si="802"/>
        <v>0</v>
      </c>
      <c r="CM1781" s="72" t="b">
        <f t="shared" si="803"/>
        <v>0</v>
      </c>
      <c r="CN1781" s="72" t="b">
        <f t="shared" si="804"/>
        <v>0</v>
      </c>
      <c r="CP1781" s="13">
        <f t="shared" si="805"/>
        <v>0</v>
      </c>
      <c r="CQ1781" s="13" t="b">
        <f t="shared" si="806"/>
        <v>0</v>
      </c>
      <c r="CR1781" s="13" t="b">
        <f t="shared" si="807"/>
        <v>0</v>
      </c>
      <c r="CS1781" s="13" t="b">
        <f t="shared" si="813"/>
        <v>0</v>
      </c>
      <c r="CT1781" s="13" t="b">
        <f t="shared" si="812"/>
        <v>0</v>
      </c>
      <c r="CU1781" s="13" t="b">
        <f t="shared" si="814"/>
        <v>0</v>
      </c>
      <c r="CV1781" s="13" t="b">
        <f t="shared" si="808"/>
        <v>0</v>
      </c>
      <c r="CW1781" s="13" t="b">
        <f t="shared" si="809"/>
        <v>0</v>
      </c>
      <c r="CX1781" s="13" t="b">
        <f t="shared" si="810"/>
        <v>0</v>
      </c>
      <c r="CY1781" s="13" t="b">
        <f t="shared" si="811"/>
        <v>0</v>
      </c>
    </row>
    <row r="1782" spans="1:103" ht="15" thickBot="1">
      <c r="A1782" s="933"/>
      <c r="B1782" s="1040"/>
      <c r="C1782" s="1040"/>
      <c r="D1782" s="1040"/>
      <c r="E1782" s="1040"/>
      <c r="F1782" s="1040"/>
      <c r="G1782" s="1040"/>
      <c r="H1782" s="1040"/>
      <c r="I1782" s="1040"/>
      <c r="J1782" s="1040"/>
      <c r="K1782" s="1040"/>
      <c r="L1782" s="1040"/>
      <c r="M1782" s="1040"/>
      <c r="N1782" s="1040"/>
      <c r="O1782" s="1040"/>
      <c r="P1782" s="1040"/>
      <c r="Q1782" s="942"/>
      <c r="R1782" s="1040"/>
      <c r="S1782" s="1040"/>
      <c r="T1782" s="1040"/>
      <c r="U1782" s="1040"/>
      <c r="V1782" s="1040"/>
      <c r="W1782" s="111"/>
      <c r="X1782" s="111"/>
      <c r="Y1782" s="111"/>
      <c r="Z1782" s="111"/>
      <c r="AA1782" s="111" t="s">
        <v>37</v>
      </c>
      <c r="AB1782" s="112"/>
      <c r="AC1782" s="112"/>
      <c r="AD1782" s="111"/>
      <c r="AE1782" s="1040"/>
      <c r="AF1782" s="334">
        <f t="shared" si="786"/>
        <v>0</v>
      </c>
      <c r="AG1782" s="272">
        <f>IF(R1782="kompletna",Q1782*J1782*0.0036*'lista, wskaźniki'!$F$13, IF(R1782="częściowa",Q1782*J1782*0.0036*'lista, wskaźniki'!$F$14, IF(R1782="brak",Q1782*J1782*0.0036*'lista, wskaźniki'!$F$15,)))</f>
        <v>0</v>
      </c>
      <c r="AH1782" s="334">
        <f>IF(Y1782="inne",K1782*'lista, wskaźniki'!$E$35,IF(Y1782="to samo źródło",0,IF(Y1782=0,0)))</f>
        <v>0</v>
      </c>
      <c r="AI1782" s="334" t="b">
        <f>IF(AA1782="gaz z sieci",AC1782*'lista, wskaźniki'!$D$21)</f>
        <v>0</v>
      </c>
      <c r="AJ1782" s="272">
        <f>IF(AA1782="węgiel",AB1782*'lista, wskaźniki'!$D$20, IF('Sektor mieszkaniowy'!AA1782="drewno",'Sektor mieszkaniowy'!AB1782*'lista, wskaźniki'!$D$22,IF('Sektor mieszkaniowy'!AA1782="pellet",AB1782*'lista, wskaźniki'!$D$23,IF('Sektor mieszkaniowy'!AA1782="gaz z sieci",AB1782*'lista, wskaźniki'!$D$21,IF('Sektor mieszkaniowy'!AA1782="olej opałowy",'Sektor mieszkaniowy'!AB1782*'lista, wskaźniki'!$D$24)))))</f>
        <v>0</v>
      </c>
      <c r="AK1782" s="1043"/>
      <c r="AL1782" s="1040"/>
      <c r="AM1782" s="20">
        <f>IF(AA1782="węgiel",AF1782*1/3.6*'lista, wskaźniki'!$F$20,IF(AA1782="drewno",AF1782*1/3.6*'lista, wskaźniki'!$F$22,IF(AA1782="pellet",AF1782*1/3.6*'lista, wskaźniki'!$F$23,IF(AA1782="gaz z sieci",AF1782*1/3.6*'lista, wskaźniki'!$F$21,IF(AA1782="olej opałowy",AF1782*1/3.6*'lista, wskaźniki'!$F$24,0)))))</f>
        <v>0</v>
      </c>
      <c r="AN1782" s="20">
        <f>IF(AA1782="węgiel",AF1782*'lista, wskaźniki'!$E$42,IF(AA1782="drewno",AF1782*'lista, wskaźniki'!$G$42,IF(AA1782="pellet",AF1782*'lista, wskaźniki'!$H$42,IF(AA1782="gaz z sieci",AF1782*'lista, wskaźniki'!$F$42,IF(AA1782="olej opałowy",AF1782*'lista, wskaźniki'!$I$42,0)))))</f>
        <v>0</v>
      </c>
      <c r="AO1782" s="20">
        <f>IF(AA1782="węgiel",AF1782*'lista, wskaźniki'!$E$43,IF(AA1782="drewno",AF1782*'lista, wskaźniki'!$G$43,IF(AA1782="pellet",AF1782*'lista, wskaźniki'!$H$43,IF(AA1782="gaz z sieci",AF1782*'lista, wskaźniki'!$F$43,IF(AA1782="olej opałowy",AF1782*'lista, wskaźniki'!$I$43,0)))))</f>
        <v>0</v>
      </c>
      <c r="AP1782" s="20">
        <f>IF(AA1782="węgiel",AF1782*'lista, wskaźniki'!$E$44,IF(AA1782="drewno",AF1782*'lista, wskaźniki'!$G$44,IF(AA1782="pellet",AF1782*'lista, wskaźniki'!$H$44,IF(AA1782="gaz z sieci",AF1782*'lista, wskaźniki'!$F$44,IF(AA1782="olej opałowy",AF1782*'lista, wskaźniki'!$I$44,0)))))</f>
        <v>0</v>
      </c>
      <c r="AQ1782" s="20" t="b">
        <f>IF(Z1782="gaz",AH1782*1/3.6*'lista, wskaźniki'!$F$21,IF(Z1782="energia elektryczna",AH1782*1/3.6*'lista, wskaźniki'!$F$26))</f>
        <v>0</v>
      </c>
      <c r="AR1782" s="20" t="b">
        <f>IF(Z1782="gaz",AH1782*'lista, wskaźniki'!$F$42,IF(Z1782="energia elektryczna",AH1782*0))</f>
        <v>0</v>
      </c>
      <c r="AS1782" s="20" t="b">
        <f>IF(Z1782="gaz",AH1782*'lista, wskaźniki'!$F$43,IF(Z1782="energia elektryczna",AH1782*0))</f>
        <v>0</v>
      </c>
      <c r="AT1782" s="20" t="b">
        <f>IF(Z1782="gaz",AH1782*'lista, wskaźniki'!$F$44,IF(Z1782="energia elektryczna",AH1782*0))</f>
        <v>0</v>
      </c>
      <c r="AU1782" s="20">
        <f>AI1782*1/3.6*'lista, wskaźniki'!$F$21</f>
        <v>0</v>
      </c>
      <c r="AV1782" s="20">
        <f>AI1782*'lista, wskaźniki'!$F$42</f>
        <v>0</v>
      </c>
      <c r="AW1782" s="20">
        <f>AI1782*'lista, wskaźniki'!$F$43</f>
        <v>0</v>
      </c>
      <c r="AX1782" s="20">
        <f>AI1782*'lista, wskaźniki'!$F$44</f>
        <v>0</v>
      </c>
      <c r="AY1782" s="20">
        <f>AK1782*'lista, wskaźniki'!$F$26</f>
        <v>0</v>
      </c>
      <c r="AZ1782" s="20">
        <f t="shared" si="787"/>
        <v>0</v>
      </c>
      <c r="BA1782" s="20">
        <f t="shared" si="788"/>
        <v>0</v>
      </c>
      <c r="BB1782" s="20">
        <f t="shared" si="789"/>
        <v>0</v>
      </c>
      <c r="BC1782" s="20">
        <f t="shared" si="790"/>
        <v>0</v>
      </c>
      <c r="BD1782" s="1040"/>
      <c r="BE1782" s="1040"/>
      <c r="BF1782" s="1040"/>
      <c r="BG1782" s="1040"/>
      <c r="BH1782" s="111"/>
      <c r="BI1782" s="1040"/>
      <c r="BJ1782" s="111"/>
      <c r="BK1782" s="1040"/>
      <c r="BL1782" s="111"/>
      <c r="BM1782" s="111"/>
      <c r="BN1782" s="111"/>
      <c r="BO1782" s="111"/>
      <c r="BP1782" s="111"/>
      <c r="BQ1782" s="111"/>
      <c r="BR1782" s="111"/>
      <c r="BS1782" s="1030"/>
      <c r="BT1782" s="1030"/>
      <c r="BU1782" s="1030"/>
      <c r="BV1782" s="1030"/>
      <c r="BW1782" s="1030"/>
      <c r="BX1782" s="1030"/>
      <c r="BY1782" s="1088"/>
      <c r="CA1782" s="365" t="b">
        <f t="shared" si="791"/>
        <v>0</v>
      </c>
      <c r="CB1782" s="365" t="b">
        <f t="shared" si="792"/>
        <v>0</v>
      </c>
      <c r="CC1782" s="365" t="b">
        <f t="shared" si="793"/>
        <v>0</v>
      </c>
      <c r="CD1782" s="365" t="b">
        <f t="shared" si="794"/>
        <v>0</v>
      </c>
      <c r="CE1782" s="365">
        <f t="shared" si="795"/>
        <v>0</v>
      </c>
      <c r="CF1782" s="365" t="b">
        <f t="shared" si="796"/>
        <v>0</v>
      </c>
      <c r="CG1782" s="365" t="b">
        <f t="shared" si="797"/>
        <v>0</v>
      </c>
      <c r="CH1782" s="365" t="b">
        <f t="shared" si="798"/>
        <v>0</v>
      </c>
      <c r="CI1782" s="72" t="b">
        <f t="shared" si="799"/>
        <v>0</v>
      </c>
      <c r="CJ1782" s="72" t="b">
        <f t="shared" si="800"/>
        <v>0</v>
      </c>
      <c r="CK1782" s="72" t="b">
        <f t="shared" si="801"/>
        <v>0</v>
      </c>
      <c r="CL1782" s="72">
        <f t="shared" si="802"/>
        <v>0</v>
      </c>
      <c r="CM1782" s="72">
        <f t="shared" si="803"/>
        <v>0</v>
      </c>
      <c r="CN1782" s="72" t="b">
        <f t="shared" si="804"/>
        <v>0</v>
      </c>
      <c r="CP1782" s="13">
        <f t="shared" si="805"/>
        <v>0</v>
      </c>
      <c r="CQ1782" s="13" t="b">
        <f t="shared" si="806"/>
        <v>0</v>
      </c>
      <c r="CR1782" s="13" t="b">
        <f t="shared" si="807"/>
        <v>0</v>
      </c>
      <c r="CS1782" s="13" t="b">
        <f t="shared" si="813"/>
        <v>0</v>
      </c>
      <c r="CT1782" s="13" t="b">
        <f t="shared" si="812"/>
        <v>0</v>
      </c>
      <c r="CU1782" s="13" t="b">
        <f t="shared" si="814"/>
        <v>0</v>
      </c>
      <c r="CV1782" s="13" t="b">
        <f t="shared" si="808"/>
        <v>0</v>
      </c>
      <c r="CW1782" s="13" t="b">
        <f t="shared" si="809"/>
        <v>0</v>
      </c>
      <c r="CX1782" s="13" t="b">
        <f t="shared" si="810"/>
        <v>0</v>
      </c>
      <c r="CY1782" s="13" t="b">
        <f t="shared" si="811"/>
        <v>0</v>
      </c>
    </row>
    <row r="1783" spans="1:103" ht="15" thickBot="1">
      <c r="A1783" s="931">
        <v>357</v>
      </c>
      <c r="B1783" s="1165" t="s">
        <v>224</v>
      </c>
      <c r="C1783" s="1165">
        <v>1</v>
      </c>
      <c r="D1783" s="1165" t="s">
        <v>1</v>
      </c>
      <c r="E1783" s="1165" t="s">
        <v>5</v>
      </c>
      <c r="F1783" s="1165"/>
      <c r="G1783" s="1165"/>
      <c r="H1783" s="1165"/>
      <c r="I1783" s="1165" t="s">
        <v>13</v>
      </c>
      <c r="J1783" s="1165"/>
      <c r="K1783" s="1165">
        <v>5</v>
      </c>
      <c r="L1783" s="1165" t="s">
        <v>16</v>
      </c>
      <c r="M1783" s="1165">
        <v>70</v>
      </c>
      <c r="N1783" s="1165" t="s">
        <v>16</v>
      </c>
      <c r="O1783" s="1165">
        <v>100</v>
      </c>
      <c r="P1783" s="1165" t="s">
        <v>17</v>
      </c>
      <c r="Q1783" s="940">
        <f>IF(I1783="&lt;1966",'lista, wskaźniki'!$G$4,IF(I1783="1967-1985",'lista, wskaźniki'!$G$5,IF(I1783="1986-1992",'lista, wskaźniki'!$G$6,IF(I1783="1993-1996",'lista, wskaźniki'!$G$7,IF(I1783="&gt;1997",'lista, wskaźniki'!$G$8,IF(I1783=0,'lista, wskaźniki'!$G$4))))))</f>
        <v>130</v>
      </c>
      <c r="R1783" s="1165" t="s">
        <v>23</v>
      </c>
      <c r="S1783" s="1165" t="s">
        <v>27</v>
      </c>
      <c r="T1783" s="1165">
        <v>15</v>
      </c>
      <c r="U1783" s="1165">
        <v>2004</v>
      </c>
      <c r="V1783" s="1165"/>
      <c r="W1783" s="20" t="s">
        <v>36</v>
      </c>
      <c r="X1783" s="68" t="s">
        <v>39</v>
      </c>
      <c r="Y1783" s="68" t="s">
        <v>42</v>
      </c>
      <c r="Z1783" s="68"/>
      <c r="AA1783" s="68" t="s">
        <v>35</v>
      </c>
      <c r="AB1783" s="131"/>
      <c r="AC1783" s="131"/>
      <c r="AD1783" s="68"/>
      <c r="AE1783" s="1165">
        <v>14</v>
      </c>
      <c r="AF1783" s="334">
        <f t="shared" si="786"/>
        <v>0</v>
      </c>
      <c r="AG1783" s="272">
        <f>IF(R1783="kompletna",Q1783*J1783*0.0036*'lista, wskaźniki'!$F$13, IF(R1783="częściowa",Q1783*J1783*0.0036*'lista, wskaźniki'!$F$14, IF(R1783="brak",Q1783*J1783*0.0036*'lista, wskaźniki'!$F$15,)))</f>
        <v>0</v>
      </c>
      <c r="AH1783" s="334">
        <f>IF(Y1783="inne",K1783*'lista, wskaźniki'!$E$35,IF(Y1783="to samo źródło",0,IF(Y1783=0,0)))</f>
        <v>0</v>
      </c>
      <c r="AI1783" s="334" t="b">
        <f>IF(AA1783="gaz z sieci",AC1783*'lista, wskaźniki'!$D$21)</f>
        <v>0</v>
      </c>
      <c r="AJ1783" s="272">
        <f>IF(AA1783="węgiel",AB1783*'lista, wskaźniki'!$D$20, IF('Sektor mieszkaniowy'!AA1783="drewno",'Sektor mieszkaniowy'!AB1783*'lista, wskaźniki'!$D$22,IF('Sektor mieszkaniowy'!AA1783="pellet",AB1783*'lista, wskaźniki'!$D$23,IF('Sektor mieszkaniowy'!AA1783="gaz z sieci",AB1783*'lista, wskaźniki'!$D$21,IF('Sektor mieszkaniowy'!AA1783="olej opałowy",'Sektor mieszkaniowy'!AB1783*'lista, wskaźniki'!$D$24)))))</f>
        <v>0</v>
      </c>
      <c r="AK1783" s="1168">
        <f>AL1783/'lista, wskaźniki'!$A$127</f>
        <v>1.9230769230769231</v>
      </c>
      <c r="AL1783" s="1165">
        <v>1250</v>
      </c>
      <c r="AM1783" s="20">
        <f>IF(AA1783="węgiel",AF1783*1/3.6*'lista, wskaźniki'!$F$20,IF(AA1783="drewno",AF1783*1/3.6*'lista, wskaźniki'!$F$22,IF(AA1783="pellet",AF1783*1/3.6*'lista, wskaźniki'!$F$23,IF(AA1783="gaz z sieci",AF1783*1/3.6*'lista, wskaźniki'!$F$21,IF(AA1783="olej opałowy",AF1783*1/3.6*'lista, wskaźniki'!$F$24,0)))))</f>
        <v>0</v>
      </c>
      <c r="AN1783" s="20">
        <f>IF(AA1783="węgiel",AF1783*'lista, wskaźniki'!$E$42,IF(AA1783="drewno",AF1783*'lista, wskaźniki'!$G$42,IF(AA1783="pellet",AF1783*'lista, wskaźniki'!$H$42,IF(AA1783="gaz z sieci",AF1783*'lista, wskaźniki'!$F$42,IF(AA1783="olej opałowy",AF1783*'lista, wskaźniki'!$I$42,0)))))</f>
        <v>0</v>
      </c>
      <c r="AO1783" s="20">
        <f>IF(AA1783="węgiel",AF1783*'lista, wskaźniki'!$E$43,IF(AA1783="drewno",AF1783*'lista, wskaźniki'!$G$43,IF(AA1783="pellet",AF1783*'lista, wskaźniki'!$H$43,IF(AA1783="gaz z sieci",AF1783*'lista, wskaźniki'!$F$43,IF(AA1783="olej opałowy",AF1783*'lista, wskaźniki'!$I$43,0)))))</f>
        <v>0</v>
      </c>
      <c r="AP1783" s="20">
        <f>IF(AA1783="węgiel",AF1783*'lista, wskaźniki'!$E$44,IF(AA1783="drewno",AF1783*'lista, wskaźniki'!$G$44,IF(AA1783="pellet",AF1783*'lista, wskaźniki'!$H$44,IF(AA1783="gaz z sieci",AF1783*'lista, wskaźniki'!$F$44,IF(AA1783="olej opałowy",AF1783*'lista, wskaźniki'!$I$44,0)))))</f>
        <v>0</v>
      </c>
      <c r="AQ1783" s="20" t="b">
        <f>IF(Z1783="gaz",AH1783*1/3.6*'lista, wskaźniki'!$F$21,IF(Z1783="energia elektryczna",AH1783*1/3.6*'lista, wskaźniki'!$F$26))</f>
        <v>0</v>
      </c>
      <c r="AR1783" s="20" t="b">
        <f>IF(Z1783="gaz",AH1783*'lista, wskaźniki'!$F$42,IF(Z1783="energia elektryczna",AH1783*0))</f>
        <v>0</v>
      </c>
      <c r="AS1783" s="20" t="b">
        <f>IF(Z1783="gaz",AH1783*'lista, wskaźniki'!$F$43,IF(Z1783="energia elektryczna",AH1783*0))</f>
        <v>0</v>
      </c>
      <c r="AT1783" s="20" t="b">
        <f>IF(Z1783="gaz",AH1783*'lista, wskaźniki'!$F$44,IF(Z1783="energia elektryczna",AH1783*0))</f>
        <v>0</v>
      </c>
      <c r="AU1783" s="20">
        <f>AI1783*1/3.6*'lista, wskaźniki'!$F$21</f>
        <v>0</v>
      </c>
      <c r="AV1783" s="20">
        <f>AI1783*'lista, wskaźniki'!$F$42</f>
        <v>0</v>
      </c>
      <c r="AW1783" s="20">
        <f>AI1783*'lista, wskaźniki'!$F$43</f>
        <v>0</v>
      </c>
      <c r="AX1783" s="20">
        <f>AI1783*'lista, wskaźniki'!$F$44</f>
        <v>0</v>
      </c>
      <c r="AY1783" s="20">
        <f>AK1783*'lista, wskaźniki'!$F$26</f>
        <v>1.7115384615384617</v>
      </c>
      <c r="AZ1783" s="20">
        <f t="shared" si="787"/>
        <v>1.7115384615384617</v>
      </c>
      <c r="BA1783" s="20">
        <f t="shared" si="788"/>
        <v>0</v>
      </c>
      <c r="BB1783" s="20">
        <f t="shared" si="789"/>
        <v>0</v>
      </c>
      <c r="BC1783" s="20">
        <f t="shared" si="790"/>
        <v>0</v>
      </c>
      <c r="BD1783" s="1165" t="s">
        <v>16</v>
      </c>
      <c r="BE1783" s="1165" t="s">
        <v>17</v>
      </c>
      <c r="BF1783" s="1165" t="s">
        <v>17</v>
      </c>
      <c r="BG1783" s="1165" t="s">
        <v>17</v>
      </c>
      <c r="BH1783" s="68"/>
      <c r="BI1783" s="1165" t="s">
        <v>16</v>
      </c>
      <c r="BJ1783" s="68" t="s">
        <v>52</v>
      </c>
      <c r="BK1783" s="1165" t="s">
        <v>17</v>
      </c>
      <c r="BL1783" s="68"/>
      <c r="BM1783" s="68"/>
      <c r="BN1783" s="68"/>
      <c r="BO1783" s="68" t="s">
        <v>17</v>
      </c>
      <c r="BP1783" s="68"/>
      <c r="BQ1783" s="68" t="s">
        <v>120</v>
      </c>
      <c r="BR1783" s="68">
        <v>1</v>
      </c>
      <c r="BS1783" s="1159"/>
      <c r="BT1783" s="1159">
        <v>60</v>
      </c>
      <c r="BU1783" s="1159">
        <v>100</v>
      </c>
      <c r="BV1783" s="1159">
        <v>500</v>
      </c>
      <c r="BW1783" s="1159">
        <v>300</v>
      </c>
      <c r="BX1783" s="1159">
        <v>450</v>
      </c>
      <c r="BY1783" s="1162">
        <v>1000</v>
      </c>
      <c r="CA1783" s="365">
        <f t="shared" si="791"/>
        <v>0</v>
      </c>
      <c r="CB1783" s="365" t="b">
        <f t="shared" si="792"/>
        <v>0</v>
      </c>
      <c r="CC1783" s="365" t="b">
        <f t="shared" si="793"/>
        <v>0</v>
      </c>
      <c r="CD1783" s="365" t="b">
        <f t="shared" si="794"/>
        <v>0</v>
      </c>
      <c r="CE1783" s="365" t="b">
        <f t="shared" si="795"/>
        <v>0</v>
      </c>
      <c r="CF1783" s="365" t="b">
        <f t="shared" si="796"/>
        <v>0</v>
      </c>
      <c r="CG1783" s="365" t="b">
        <f t="shared" si="797"/>
        <v>0</v>
      </c>
      <c r="CH1783" s="365" t="b">
        <f t="shared" si="798"/>
        <v>0</v>
      </c>
      <c r="CI1783" s="72">
        <f t="shared" si="799"/>
        <v>0</v>
      </c>
      <c r="CJ1783" s="72" t="b">
        <f t="shared" si="800"/>
        <v>0</v>
      </c>
      <c r="CK1783" s="72" t="b">
        <f t="shared" si="801"/>
        <v>0</v>
      </c>
      <c r="CL1783" s="72">
        <f t="shared" si="802"/>
        <v>0</v>
      </c>
      <c r="CM1783" s="72" t="b">
        <f t="shared" si="803"/>
        <v>0</v>
      </c>
      <c r="CN1783" s="72" t="b">
        <f t="shared" si="804"/>
        <v>0</v>
      </c>
      <c r="CP1783" s="13" t="b">
        <f t="shared" si="805"/>
        <v>0</v>
      </c>
      <c r="CQ1783" s="13">
        <f t="shared" si="806"/>
        <v>0</v>
      </c>
      <c r="CR1783" s="13" t="b">
        <f t="shared" si="807"/>
        <v>0</v>
      </c>
      <c r="CS1783" s="13">
        <f t="shared" si="813"/>
        <v>0</v>
      </c>
      <c r="CT1783" s="13" t="b">
        <f t="shared" si="812"/>
        <v>0</v>
      </c>
      <c r="CU1783" s="13">
        <f t="shared" si="814"/>
        <v>0</v>
      </c>
      <c r="CV1783" s="13">
        <f t="shared" si="808"/>
        <v>0</v>
      </c>
      <c r="CW1783" s="13">
        <f t="shared" si="809"/>
        <v>0</v>
      </c>
      <c r="CX1783" s="13" t="b">
        <f t="shared" si="810"/>
        <v>0</v>
      </c>
      <c r="CY1783" s="13">
        <f t="shared" si="811"/>
        <v>0</v>
      </c>
    </row>
    <row r="1784" spans="1:103" ht="15" thickBot="1">
      <c r="A1784" s="932"/>
      <c r="B1784" s="1166"/>
      <c r="C1784" s="1166"/>
      <c r="D1784" s="1166"/>
      <c r="E1784" s="1166"/>
      <c r="F1784" s="1166"/>
      <c r="G1784" s="1166"/>
      <c r="H1784" s="1166"/>
      <c r="I1784" s="1166"/>
      <c r="J1784" s="1166"/>
      <c r="K1784" s="1166"/>
      <c r="L1784" s="1166"/>
      <c r="M1784" s="1166"/>
      <c r="N1784" s="1166"/>
      <c r="O1784" s="1166"/>
      <c r="P1784" s="1166"/>
      <c r="Q1784" s="941"/>
      <c r="R1784" s="1166"/>
      <c r="S1784" s="1166"/>
      <c r="T1784" s="1166"/>
      <c r="U1784" s="1166"/>
      <c r="V1784" s="1166"/>
      <c r="W1784" s="69"/>
      <c r="X1784" s="69"/>
      <c r="Y1784" s="69"/>
      <c r="Z1784" s="69"/>
      <c r="AA1784" s="69" t="s">
        <v>36</v>
      </c>
      <c r="AB1784" s="132">
        <v>2.5</v>
      </c>
      <c r="AC1784" s="132"/>
      <c r="AD1784" s="69">
        <v>2500</v>
      </c>
      <c r="AE1784" s="1166"/>
      <c r="AF1784" s="334">
        <f t="shared" si="786"/>
        <v>39</v>
      </c>
      <c r="AG1784" s="272">
        <f>IF(R1784="kompletna",Q1784*J1784*0.0036*'lista, wskaźniki'!$F$13, IF(R1784="częściowa",Q1784*J1784*0.0036*'lista, wskaźniki'!$F$14, IF(R1784="brak",Q1784*J1784*0.0036*'lista, wskaźniki'!$F$15,)))</f>
        <v>0</v>
      </c>
      <c r="AH1784" s="334">
        <f>IF(Y1784="inne",K1784*'lista, wskaźniki'!$E$35,IF(Y1784="to samo źródło",0,IF(Y1784=0,0)))</f>
        <v>0</v>
      </c>
      <c r="AI1784" s="334" t="b">
        <f>IF(AA1784="gaz z sieci",AC1784*'lista, wskaźniki'!$D$21)</f>
        <v>0</v>
      </c>
      <c r="AJ1784" s="272">
        <f>IF(AA1784="węgiel",AB1784*'lista, wskaźniki'!$D$20, IF('Sektor mieszkaniowy'!AA1784="drewno",'Sektor mieszkaniowy'!AB1784*'lista, wskaźniki'!$D$22,IF('Sektor mieszkaniowy'!AA1784="pellet",AB1784*'lista, wskaźniki'!$D$23,IF('Sektor mieszkaniowy'!AA1784="gaz z sieci",AB1784*'lista, wskaźniki'!$D$21,IF('Sektor mieszkaniowy'!AA1784="olej opałowy",'Sektor mieszkaniowy'!AB1784*'lista, wskaźniki'!$D$24)))))</f>
        <v>39</v>
      </c>
      <c r="AK1784" s="1169"/>
      <c r="AL1784" s="1166"/>
      <c r="AM1784" s="20">
        <f>IF(AA1784="węgiel",AF1784*1/3.6*'lista, wskaźniki'!$F$20,IF(AA1784="drewno",AF1784*1/3.6*'lista, wskaźniki'!$F$22,IF(AA1784="pellet",AF1784*1/3.6*'lista, wskaźniki'!$F$23,IF(AA1784="gaz z sieci",AF1784*1/3.6*'lista, wskaźniki'!$F$21,IF(AA1784="olej opałowy",AF1784*1/3.6*'lista, wskaźniki'!$F$24,0)))))</f>
        <v>0</v>
      </c>
      <c r="AN1784" s="20">
        <f>IF(AA1784="węgiel",AF1784*'lista, wskaźniki'!$E$42,IF(AA1784="drewno",AF1784*'lista, wskaźniki'!$G$42,IF(AA1784="pellet",AF1784*'lista, wskaźniki'!$H$42,IF(AA1784="gaz z sieci",AF1784*'lista, wskaźniki'!$F$42,IF(AA1784="olej opałowy",AF1784*'lista, wskaźniki'!$I$42,0)))))</f>
        <v>3.159E-2</v>
      </c>
      <c r="AO1784" s="20">
        <f>IF(AA1784="węgiel",AF1784*'lista, wskaźniki'!$E$43,IF(AA1784="drewno",AF1784*'lista, wskaźniki'!$G$43,IF(AA1784="pellet",AF1784*'lista, wskaźniki'!$H$43,IF(AA1784="gaz z sieci",AF1784*'lista, wskaźniki'!$F$43,IF(AA1784="olej opałowy",AF1784*'lista, wskaźniki'!$I$43,0)))))</f>
        <v>3.159E-2</v>
      </c>
      <c r="AP1784" s="20">
        <f>IF(AA1784="węgiel",AF1784*'lista, wskaźniki'!$E$44,IF(AA1784="drewno",AF1784*'lista, wskaźniki'!$G$44,IF(AA1784="pellet",AF1784*'lista, wskaźniki'!$H$44,IF(AA1784="gaz z sieci",AF1784*'lista, wskaźniki'!$F$44,IF(AA1784="olej opałowy",AF1784*'lista, wskaźniki'!$I$44,0)))))</f>
        <v>9.7499999999999998E-6</v>
      </c>
      <c r="AQ1784" s="20" t="b">
        <f>IF(Z1784="gaz",AH1784*1/3.6*'lista, wskaźniki'!$F$21,IF(Z1784="energia elektryczna",AH1784*1/3.6*'lista, wskaźniki'!$F$26))</f>
        <v>0</v>
      </c>
      <c r="AR1784" s="20" t="b">
        <f>IF(Z1784="gaz",AH1784*'lista, wskaźniki'!$F$42,IF(Z1784="energia elektryczna",AH1784*0))</f>
        <v>0</v>
      </c>
      <c r="AS1784" s="20" t="b">
        <f>IF(Z1784="gaz",AH1784*'lista, wskaźniki'!$F$43,IF(Z1784="energia elektryczna",AH1784*0))</f>
        <v>0</v>
      </c>
      <c r="AT1784" s="20" t="b">
        <f>IF(Z1784="gaz",AH1784*'lista, wskaźniki'!$F$44,IF(Z1784="energia elektryczna",AH1784*0))</f>
        <v>0</v>
      </c>
      <c r="AU1784" s="20">
        <f>AI1784*1/3.6*'lista, wskaźniki'!$F$21</f>
        <v>0</v>
      </c>
      <c r="AV1784" s="20">
        <f>AI1784*'lista, wskaźniki'!$F$42</f>
        <v>0</v>
      </c>
      <c r="AW1784" s="20">
        <f>AI1784*'lista, wskaźniki'!$F$43</f>
        <v>0</v>
      </c>
      <c r="AX1784" s="20">
        <f>AI1784*'lista, wskaźniki'!$F$44</f>
        <v>0</v>
      </c>
      <c r="AY1784" s="20">
        <f>AK1784*'lista, wskaźniki'!$F$26</f>
        <v>0</v>
      </c>
      <c r="AZ1784" s="20">
        <f t="shared" si="787"/>
        <v>0</v>
      </c>
      <c r="BA1784" s="20">
        <f t="shared" si="788"/>
        <v>3.159E-2</v>
      </c>
      <c r="BB1784" s="20">
        <f t="shared" si="789"/>
        <v>3.159E-2</v>
      </c>
      <c r="BC1784" s="20">
        <f t="shared" si="790"/>
        <v>9.7499999999999998E-6</v>
      </c>
      <c r="BD1784" s="1166"/>
      <c r="BE1784" s="1166"/>
      <c r="BF1784" s="1166"/>
      <c r="BG1784" s="1166"/>
      <c r="BH1784" s="69"/>
      <c r="BI1784" s="1166"/>
      <c r="BJ1784" s="69"/>
      <c r="BK1784" s="1166"/>
      <c r="BL1784" s="69"/>
      <c r="BM1784" s="69"/>
      <c r="BN1784" s="69"/>
      <c r="BO1784" s="69"/>
      <c r="BP1784" s="69"/>
      <c r="BQ1784" s="69" t="s">
        <v>121</v>
      </c>
      <c r="BR1784" s="69">
        <v>1</v>
      </c>
      <c r="BS1784" s="1160"/>
      <c r="BT1784" s="1160"/>
      <c r="BU1784" s="1160"/>
      <c r="BV1784" s="1160"/>
      <c r="BW1784" s="1160"/>
      <c r="BX1784" s="1160"/>
      <c r="BY1784" s="1163"/>
      <c r="CA1784" s="365" t="b">
        <f t="shared" si="791"/>
        <v>0</v>
      </c>
      <c r="CB1784" s="365">
        <f t="shared" si="792"/>
        <v>39</v>
      </c>
      <c r="CC1784" s="365" t="b">
        <f t="shared" si="793"/>
        <v>0</v>
      </c>
      <c r="CD1784" s="365" t="b">
        <f t="shared" si="794"/>
        <v>0</v>
      </c>
      <c r="CE1784" s="365" t="b">
        <f t="shared" si="795"/>
        <v>0</v>
      </c>
      <c r="CF1784" s="365" t="b">
        <f t="shared" si="796"/>
        <v>0</v>
      </c>
      <c r="CG1784" s="365" t="b">
        <f t="shared" si="797"/>
        <v>0</v>
      </c>
      <c r="CH1784" s="365" t="b">
        <f t="shared" si="798"/>
        <v>0</v>
      </c>
      <c r="CI1784" s="72" t="b">
        <f t="shared" si="799"/>
        <v>0</v>
      </c>
      <c r="CJ1784" s="72">
        <f t="shared" si="800"/>
        <v>39</v>
      </c>
      <c r="CK1784" s="72" t="b">
        <f t="shared" si="801"/>
        <v>0</v>
      </c>
      <c r="CL1784" s="72">
        <f t="shared" si="802"/>
        <v>0</v>
      </c>
      <c r="CM1784" s="72" t="b">
        <f t="shared" si="803"/>
        <v>0</v>
      </c>
      <c r="CN1784" s="72" t="b">
        <f t="shared" si="804"/>
        <v>0</v>
      </c>
      <c r="CP1784" s="13">
        <f t="shared" si="805"/>
        <v>0</v>
      </c>
      <c r="CQ1784" s="13" t="b">
        <f t="shared" si="806"/>
        <v>0</v>
      </c>
      <c r="CR1784" s="13" t="b">
        <f t="shared" si="807"/>
        <v>0</v>
      </c>
      <c r="CS1784" s="13" t="b">
        <f t="shared" si="813"/>
        <v>0</v>
      </c>
      <c r="CT1784" s="13" t="b">
        <f t="shared" si="812"/>
        <v>0</v>
      </c>
      <c r="CU1784" s="13" t="b">
        <f t="shared" si="814"/>
        <v>0</v>
      </c>
      <c r="CV1784" s="13" t="b">
        <f t="shared" si="808"/>
        <v>0</v>
      </c>
      <c r="CW1784" s="13" t="b">
        <f t="shared" si="809"/>
        <v>0</v>
      </c>
      <c r="CX1784" s="13" t="b">
        <f t="shared" si="810"/>
        <v>0</v>
      </c>
      <c r="CY1784" s="13" t="b">
        <f t="shared" si="811"/>
        <v>0</v>
      </c>
    </row>
    <row r="1785" spans="1:103" ht="15" thickBot="1">
      <c r="A1785" s="932"/>
      <c r="B1785" s="1166"/>
      <c r="C1785" s="1166"/>
      <c r="D1785" s="1166"/>
      <c r="E1785" s="1166"/>
      <c r="F1785" s="1166"/>
      <c r="G1785" s="1166"/>
      <c r="H1785" s="1166"/>
      <c r="I1785" s="1166"/>
      <c r="J1785" s="1166"/>
      <c r="K1785" s="1166"/>
      <c r="L1785" s="1166"/>
      <c r="M1785" s="1166"/>
      <c r="N1785" s="1166"/>
      <c r="O1785" s="1166"/>
      <c r="P1785" s="1166"/>
      <c r="Q1785" s="941"/>
      <c r="R1785" s="1166"/>
      <c r="S1785" s="1166"/>
      <c r="T1785" s="1166"/>
      <c r="U1785" s="1166"/>
      <c r="V1785" s="1166"/>
      <c r="W1785" s="69"/>
      <c r="X1785" s="69"/>
      <c r="Y1785" s="69"/>
      <c r="Z1785" s="69"/>
      <c r="AA1785" s="69" t="s">
        <v>50</v>
      </c>
      <c r="AB1785" s="132"/>
      <c r="AC1785" s="132"/>
      <c r="AD1785" s="69"/>
      <c r="AE1785" s="1166"/>
      <c r="AF1785" s="334">
        <f t="shared" si="786"/>
        <v>0</v>
      </c>
      <c r="AG1785" s="272">
        <f>IF(R1785="kompletna",Q1785*J1785*0.0036*'lista, wskaźniki'!$F$13, IF(R1785="częściowa",Q1785*J1785*0.0036*'lista, wskaźniki'!$F$14, IF(R1785="brak",Q1785*J1785*0.0036*'lista, wskaźniki'!$F$15,)))</f>
        <v>0</v>
      </c>
      <c r="AH1785" s="334">
        <f>IF(Y1785="inne",K1785*'lista, wskaźniki'!$E$35,IF(Y1785="to samo źródło",0,IF(Y1785=0,0)))</f>
        <v>0</v>
      </c>
      <c r="AI1785" s="334" t="b">
        <f>IF(AA1785="gaz z sieci",AC1785*'lista, wskaźniki'!$D$21)</f>
        <v>0</v>
      </c>
      <c r="AJ1785" s="272">
        <f>IF(AA1785="węgiel",AB1785*'lista, wskaźniki'!$D$20, IF('Sektor mieszkaniowy'!AA1785="drewno",'Sektor mieszkaniowy'!AB1785*'lista, wskaźniki'!$D$22,IF('Sektor mieszkaniowy'!AA1785="pellet",AB1785*'lista, wskaźniki'!$D$23,IF('Sektor mieszkaniowy'!AA1785="gaz z sieci",AB1785*'lista, wskaźniki'!$D$21,IF('Sektor mieszkaniowy'!AA1785="olej opałowy",'Sektor mieszkaniowy'!AB1785*'lista, wskaźniki'!$D$24)))))</f>
        <v>0</v>
      </c>
      <c r="AK1785" s="1169"/>
      <c r="AL1785" s="1166"/>
      <c r="AM1785" s="20">
        <f>IF(AA1785="węgiel",AF1785*1/3.6*'lista, wskaźniki'!$F$20,IF(AA1785="drewno",AF1785*1/3.6*'lista, wskaźniki'!$F$22,IF(AA1785="pellet",AF1785*1/3.6*'lista, wskaźniki'!$F$23,IF(AA1785="gaz z sieci",AF1785*1/3.6*'lista, wskaźniki'!$F$21,IF(AA1785="olej opałowy",AF1785*1/3.6*'lista, wskaźniki'!$F$24,0)))))</f>
        <v>0</v>
      </c>
      <c r="AN1785" s="20">
        <f>IF(AA1785="węgiel",AF1785*'lista, wskaźniki'!$E$42,IF(AA1785="drewno",AF1785*'lista, wskaźniki'!$G$42,IF(AA1785="pellet",AF1785*'lista, wskaźniki'!$H$42,IF(AA1785="gaz z sieci",AF1785*'lista, wskaźniki'!$F$42,IF(AA1785="olej opałowy",AF1785*'lista, wskaźniki'!$I$42,0)))))</f>
        <v>0</v>
      </c>
      <c r="AO1785" s="20">
        <f>IF(AA1785="węgiel",AF1785*'lista, wskaźniki'!$E$43,IF(AA1785="drewno",AF1785*'lista, wskaźniki'!$G$43,IF(AA1785="pellet",AF1785*'lista, wskaźniki'!$H$43,IF(AA1785="gaz z sieci",AF1785*'lista, wskaźniki'!$F$43,IF(AA1785="olej opałowy",AF1785*'lista, wskaźniki'!$I$43,0)))))</f>
        <v>0</v>
      </c>
      <c r="AP1785" s="20">
        <f>IF(AA1785="węgiel",AF1785*'lista, wskaźniki'!$E$44,IF(AA1785="drewno",AF1785*'lista, wskaźniki'!$G$44,IF(AA1785="pellet",AF1785*'lista, wskaźniki'!$H$44,IF(AA1785="gaz z sieci",AF1785*'lista, wskaźniki'!$F$44,IF(AA1785="olej opałowy",AF1785*'lista, wskaźniki'!$I$44,0)))))</f>
        <v>0</v>
      </c>
      <c r="AQ1785" s="20" t="b">
        <f>IF(Z1785="gaz",AH1785*1/3.6*'lista, wskaźniki'!$F$21,IF(Z1785="energia elektryczna",AH1785*1/3.6*'lista, wskaźniki'!$F$26))</f>
        <v>0</v>
      </c>
      <c r="AR1785" s="20" t="b">
        <f>IF(Z1785="gaz",AH1785*'lista, wskaźniki'!$F$42,IF(Z1785="energia elektryczna",AH1785*0))</f>
        <v>0</v>
      </c>
      <c r="AS1785" s="20" t="b">
        <f>IF(Z1785="gaz",AH1785*'lista, wskaźniki'!$F$43,IF(Z1785="energia elektryczna",AH1785*0))</f>
        <v>0</v>
      </c>
      <c r="AT1785" s="20" t="b">
        <f>IF(Z1785="gaz",AH1785*'lista, wskaźniki'!$F$44,IF(Z1785="energia elektryczna",AH1785*0))</f>
        <v>0</v>
      </c>
      <c r="AU1785" s="20">
        <f>AI1785*1/3.6*'lista, wskaźniki'!$F$21</f>
        <v>0</v>
      </c>
      <c r="AV1785" s="20">
        <f>AI1785*'lista, wskaźniki'!$F$42</f>
        <v>0</v>
      </c>
      <c r="AW1785" s="20">
        <f>AI1785*'lista, wskaźniki'!$F$43</f>
        <v>0</v>
      </c>
      <c r="AX1785" s="20">
        <f>AI1785*'lista, wskaźniki'!$F$44</f>
        <v>0</v>
      </c>
      <c r="AY1785" s="20">
        <f>AK1785*'lista, wskaźniki'!$F$26</f>
        <v>0</v>
      </c>
      <c r="AZ1785" s="20">
        <f t="shared" si="787"/>
        <v>0</v>
      </c>
      <c r="BA1785" s="20">
        <f t="shared" si="788"/>
        <v>0</v>
      </c>
      <c r="BB1785" s="20">
        <f t="shared" si="789"/>
        <v>0</v>
      </c>
      <c r="BC1785" s="20">
        <f t="shared" si="790"/>
        <v>0</v>
      </c>
      <c r="BD1785" s="1166"/>
      <c r="BE1785" s="1166"/>
      <c r="BF1785" s="1166"/>
      <c r="BG1785" s="1166"/>
      <c r="BH1785" s="69"/>
      <c r="BI1785" s="1166"/>
      <c r="BJ1785" s="69"/>
      <c r="BK1785" s="1166"/>
      <c r="BL1785" s="69"/>
      <c r="BM1785" s="69"/>
      <c r="BN1785" s="69"/>
      <c r="BO1785" s="69"/>
      <c r="BP1785" s="69"/>
      <c r="BQ1785" s="69"/>
      <c r="BR1785" s="69"/>
      <c r="BS1785" s="1160"/>
      <c r="BT1785" s="1160"/>
      <c r="BU1785" s="1160"/>
      <c r="BV1785" s="1160"/>
      <c r="BW1785" s="1160"/>
      <c r="BX1785" s="1160"/>
      <c r="BY1785" s="1163"/>
      <c r="CA1785" s="365" t="b">
        <f t="shared" si="791"/>
        <v>0</v>
      </c>
      <c r="CB1785" s="365" t="b">
        <f t="shared" si="792"/>
        <v>0</v>
      </c>
      <c r="CC1785" s="365">
        <f t="shared" si="793"/>
        <v>0</v>
      </c>
      <c r="CD1785" s="365" t="b">
        <f t="shared" si="794"/>
        <v>0</v>
      </c>
      <c r="CE1785" s="365" t="b">
        <f t="shared" si="795"/>
        <v>0</v>
      </c>
      <c r="CF1785" s="365" t="b">
        <f t="shared" si="796"/>
        <v>0</v>
      </c>
      <c r="CG1785" s="365" t="b">
        <f t="shared" si="797"/>
        <v>0</v>
      </c>
      <c r="CH1785" s="365" t="b">
        <f t="shared" si="798"/>
        <v>0</v>
      </c>
      <c r="CI1785" s="72" t="b">
        <f t="shared" si="799"/>
        <v>0</v>
      </c>
      <c r="CJ1785" s="72" t="b">
        <f t="shared" si="800"/>
        <v>0</v>
      </c>
      <c r="CK1785" s="72">
        <f t="shared" si="801"/>
        <v>0</v>
      </c>
      <c r="CL1785" s="72">
        <f t="shared" si="802"/>
        <v>0</v>
      </c>
      <c r="CM1785" s="72" t="b">
        <f t="shared" si="803"/>
        <v>0</v>
      </c>
      <c r="CN1785" s="72" t="b">
        <f t="shared" si="804"/>
        <v>0</v>
      </c>
      <c r="CP1785" s="13">
        <f t="shared" si="805"/>
        <v>0</v>
      </c>
      <c r="CQ1785" s="13" t="b">
        <f t="shared" si="806"/>
        <v>0</v>
      </c>
      <c r="CR1785" s="13" t="b">
        <f t="shared" si="807"/>
        <v>0</v>
      </c>
      <c r="CS1785" s="13" t="b">
        <f t="shared" si="813"/>
        <v>0</v>
      </c>
      <c r="CT1785" s="13" t="b">
        <f t="shared" si="812"/>
        <v>0</v>
      </c>
      <c r="CU1785" s="13" t="b">
        <f t="shared" si="814"/>
        <v>0</v>
      </c>
      <c r="CV1785" s="13" t="b">
        <f t="shared" si="808"/>
        <v>0</v>
      </c>
      <c r="CW1785" s="13" t="b">
        <f t="shared" si="809"/>
        <v>0</v>
      </c>
      <c r="CX1785" s="13" t="b">
        <f t="shared" si="810"/>
        <v>0</v>
      </c>
      <c r="CY1785" s="13" t="b">
        <f t="shared" si="811"/>
        <v>0</v>
      </c>
    </row>
    <row r="1786" spans="1:103" ht="15" thickBot="1">
      <c r="A1786" s="932"/>
      <c r="B1786" s="1166"/>
      <c r="C1786" s="1166"/>
      <c r="D1786" s="1166"/>
      <c r="E1786" s="1166"/>
      <c r="F1786" s="1166"/>
      <c r="G1786" s="1166"/>
      <c r="H1786" s="1166"/>
      <c r="I1786" s="1166"/>
      <c r="J1786" s="1166"/>
      <c r="K1786" s="1166"/>
      <c r="L1786" s="1166"/>
      <c r="M1786" s="1166"/>
      <c r="N1786" s="1166"/>
      <c r="O1786" s="1166"/>
      <c r="P1786" s="1166"/>
      <c r="Q1786" s="941"/>
      <c r="R1786" s="1166"/>
      <c r="S1786" s="1166"/>
      <c r="T1786" s="1166"/>
      <c r="U1786" s="1166"/>
      <c r="V1786" s="1166"/>
      <c r="W1786" s="69"/>
      <c r="X1786" s="69"/>
      <c r="Y1786" s="69"/>
      <c r="Z1786" s="69"/>
      <c r="AA1786" s="69" t="s">
        <v>38</v>
      </c>
      <c r="AB1786" s="132"/>
      <c r="AC1786" s="132"/>
      <c r="AD1786" s="69"/>
      <c r="AE1786" s="1166"/>
      <c r="AF1786" s="334">
        <f t="shared" si="786"/>
        <v>0</v>
      </c>
      <c r="AG1786" s="272">
        <f>IF(R1786="kompletna",Q1786*J1786*0.0036*'lista, wskaźniki'!$F$13, IF(R1786="częściowa",Q1786*J1786*0.0036*'lista, wskaźniki'!$F$14, IF(R1786="brak",Q1786*J1786*0.0036*'lista, wskaźniki'!$F$15,)))</f>
        <v>0</v>
      </c>
      <c r="AH1786" s="334">
        <f>IF(Y1786="inne",K1786*'lista, wskaźniki'!$E$35,IF(Y1786="to samo źródło",0,IF(Y1786=0,0)))</f>
        <v>0</v>
      </c>
      <c r="AI1786" s="334">
        <f>IF(AA1786="gaz z sieci",AC1786*'lista, wskaźniki'!$D$21)</f>
        <v>0</v>
      </c>
      <c r="AJ1786" s="272">
        <f>IF(AA1786="węgiel",AB1786*'lista, wskaźniki'!$D$20, IF('Sektor mieszkaniowy'!AA1786="drewno",'Sektor mieszkaniowy'!AB1786*'lista, wskaźniki'!$D$22,IF('Sektor mieszkaniowy'!AA1786="pellet",AB1786*'lista, wskaźniki'!$D$23,IF('Sektor mieszkaniowy'!AA1786="gaz z sieci",AB1786*'lista, wskaźniki'!$D$21,IF('Sektor mieszkaniowy'!AA1786="olej opałowy",'Sektor mieszkaniowy'!AB1786*'lista, wskaźniki'!$D$24)))))</f>
        <v>0</v>
      </c>
      <c r="AK1786" s="1169"/>
      <c r="AL1786" s="1166"/>
      <c r="AM1786" s="20">
        <f>IF(AA1786="węgiel",AF1786*1/3.6*'lista, wskaźniki'!$F$20,IF(AA1786="drewno",AF1786*1/3.6*'lista, wskaźniki'!$F$22,IF(AA1786="pellet",AF1786*1/3.6*'lista, wskaźniki'!$F$23,IF(AA1786="gaz z sieci",AF1786*1/3.6*'lista, wskaźniki'!$F$21,IF(AA1786="olej opałowy",AF1786*1/3.6*'lista, wskaźniki'!$F$24,0)))))</f>
        <v>0</v>
      </c>
      <c r="AN1786" s="20">
        <f>IF(AA1786="węgiel",AF1786*'lista, wskaźniki'!$E$42,IF(AA1786="drewno",AF1786*'lista, wskaźniki'!$G$42,IF(AA1786="pellet",AF1786*'lista, wskaźniki'!$H$42,IF(AA1786="gaz z sieci",AF1786*'lista, wskaźniki'!$F$42,IF(AA1786="olej opałowy",AF1786*'lista, wskaźniki'!$I$42,0)))))</f>
        <v>0</v>
      </c>
      <c r="AO1786" s="20">
        <f>IF(AA1786="węgiel",AF1786*'lista, wskaźniki'!$E$43,IF(AA1786="drewno",AF1786*'lista, wskaźniki'!$G$43,IF(AA1786="pellet",AF1786*'lista, wskaźniki'!$H$43,IF(AA1786="gaz z sieci",AF1786*'lista, wskaźniki'!$F$43,IF(AA1786="olej opałowy",AF1786*'lista, wskaźniki'!$I$43,0)))))</f>
        <v>0</v>
      </c>
      <c r="AP1786" s="20">
        <f>IF(AA1786="węgiel",AF1786*'lista, wskaźniki'!$E$44,IF(AA1786="drewno",AF1786*'lista, wskaźniki'!$G$44,IF(AA1786="pellet",AF1786*'lista, wskaźniki'!$H$44,IF(AA1786="gaz z sieci",AF1786*'lista, wskaźniki'!$F$44,IF(AA1786="olej opałowy",AF1786*'lista, wskaźniki'!$I$44,0)))))</f>
        <v>0</v>
      </c>
      <c r="AQ1786" s="20" t="b">
        <f>IF(Z1786="gaz",AH1786*1/3.6*'lista, wskaźniki'!$F$21,IF(Z1786="energia elektryczna",AH1786*1/3.6*'lista, wskaźniki'!$F$26))</f>
        <v>0</v>
      </c>
      <c r="AR1786" s="20" t="b">
        <f>IF(Z1786="gaz",AH1786*'lista, wskaźniki'!$F$42,IF(Z1786="energia elektryczna",AH1786*0))</f>
        <v>0</v>
      </c>
      <c r="AS1786" s="20" t="b">
        <f>IF(Z1786="gaz",AH1786*'lista, wskaźniki'!$F$43,IF(Z1786="energia elektryczna",AH1786*0))</f>
        <v>0</v>
      </c>
      <c r="AT1786" s="20" t="b">
        <f>IF(Z1786="gaz",AH1786*'lista, wskaźniki'!$F$44,IF(Z1786="energia elektryczna",AH1786*0))</f>
        <v>0</v>
      </c>
      <c r="AU1786" s="20">
        <f>AI1786*1/3.6*'lista, wskaźniki'!$F$21</f>
        <v>0</v>
      </c>
      <c r="AV1786" s="20">
        <f>AI1786*'lista, wskaźniki'!$F$42</f>
        <v>0</v>
      </c>
      <c r="AW1786" s="20">
        <f>AI1786*'lista, wskaźniki'!$F$43</f>
        <v>0</v>
      </c>
      <c r="AX1786" s="20">
        <f>AI1786*'lista, wskaźniki'!$F$44</f>
        <v>0</v>
      </c>
      <c r="AY1786" s="20">
        <f>AK1786*'lista, wskaźniki'!$F$26</f>
        <v>0</v>
      </c>
      <c r="AZ1786" s="20">
        <f t="shared" si="787"/>
        <v>0</v>
      </c>
      <c r="BA1786" s="20">
        <f t="shared" si="788"/>
        <v>0</v>
      </c>
      <c r="BB1786" s="20">
        <f t="shared" si="789"/>
        <v>0</v>
      </c>
      <c r="BC1786" s="20">
        <f t="shared" si="790"/>
        <v>0</v>
      </c>
      <c r="BD1786" s="1166"/>
      <c r="BE1786" s="1166"/>
      <c r="BF1786" s="1166"/>
      <c r="BG1786" s="1166"/>
      <c r="BH1786" s="69"/>
      <c r="BI1786" s="1166"/>
      <c r="BJ1786" s="69"/>
      <c r="BK1786" s="1166"/>
      <c r="BL1786" s="69"/>
      <c r="BM1786" s="69"/>
      <c r="BN1786" s="69"/>
      <c r="BO1786" s="69"/>
      <c r="BP1786" s="69"/>
      <c r="BQ1786" s="69"/>
      <c r="BR1786" s="69"/>
      <c r="BS1786" s="1160"/>
      <c r="BT1786" s="1160"/>
      <c r="BU1786" s="1160"/>
      <c r="BV1786" s="1160"/>
      <c r="BW1786" s="1160"/>
      <c r="BX1786" s="1160"/>
      <c r="BY1786" s="1163"/>
      <c r="CA1786" s="365" t="b">
        <f t="shared" si="791"/>
        <v>0</v>
      </c>
      <c r="CB1786" s="365" t="b">
        <f t="shared" si="792"/>
        <v>0</v>
      </c>
      <c r="CC1786" s="365" t="b">
        <f t="shared" si="793"/>
        <v>0</v>
      </c>
      <c r="CD1786" s="365">
        <f t="shared" si="794"/>
        <v>0</v>
      </c>
      <c r="CE1786" s="365" t="b">
        <f t="shared" si="795"/>
        <v>0</v>
      </c>
      <c r="CF1786" s="365" t="b">
        <f t="shared" si="796"/>
        <v>0</v>
      </c>
      <c r="CG1786" s="365" t="b">
        <f t="shared" si="797"/>
        <v>0</v>
      </c>
      <c r="CH1786" s="365">
        <f t="shared" si="798"/>
        <v>0</v>
      </c>
      <c r="CI1786" s="72" t="b">
        <f t="shared" si="799"/>
        <v>0</v>
      </c>
      <c r="CJ1786" s="72" t="b">
        <f t="shared" si="800"/>
        <v>0</v>
      </c>
      <c r="CK1786" s="72" t="b">
        <f t="shared" si="801"/>
        <v>0</v>
      </c>
      <c r="CL1786" s="72">
        <f t="shared" si="802"/>
        <v>0</v>
      </c>
      <c r="CM1786" s="72" t="b">
        <f t="shared" si="803"/>
        <v>0</v>
      </c>
      <c r="CN1786" s="72" t="b">
        <f t="shared" si="804"/>
        <v>0</v>
      </c>
      <c r="CP1786" s="13">
        <f t="shared" si="805"/>
        <v>0</v>
      </c>
      <c r="CQ1786" s="13" t="b">
        <f t="shared" si="806"/>
        <v>0</v>
      </c>
      <c r="CR1786" s="13" t="b">
        <f t="shared" si="807"/>
        <v>0</v>
      </c>
      <c r="CS1786" s="13" t="b">
        <f t="shared" si="813"/>
        <v>0</v>
      </c>
      <c r="CT1786" s="13" t="b">
        <f t="shared" si="812"/>
        <v>0</v>
      </c>
      <c r="CU1786" s="13" t="b">
        <f t="shared" si="814"/>
        <v>0</v>
      </c>
      <c r="CV1786" s="13" t="b">
        <f t="shared" si="808"/>
        <v>0</v>
      </c>
      <c r="CW1786" s="13" t="b">
        <f t="shared" si="809"/>
        <v>0</v>
      </c>
      <c r="CX1786" s="13" t="b">
        <f t="shared" si="810"/>
        <v>0</v>
      </c>
      <c r="CY1786" s="13" t="b">
        <f t="shared" si="811"/>
        <v>0</v>
      </c>
    </row>
    <row r="1787" spans="1:103" ht="15" thickBot="1">
      <c r="A1787" s="933"/>
      <c r="B1787" s="1167"/>
      <c r="C1787" s="1167"/>
      <c r="D1787" s="1167"/>
      <c r="E1787" s="1167"/>
      <c r="F1787" s="1167"/>
      <c r="G1787" s="1167"/>
      <c r="H1787" s="1167"/>
      <c r="I1787" s="1167"/>
      <c r="J1787" s="1167"/>
      <c r="K1787" s="1167"/>
      <c r="L1787" s="1167"/>
      <c r="M1787" s="1167"/>
      <c r="N1787" s="1167"/>
      <c r="O1787" s="1167"/>
      <c r="P1787" s="1167"/>
      <c r="Q1787" s="942"/>
      <c r="R1787" s="1167"/>
      <c r="S1787" s="1167"/>
      <c r="T1787" s="1167"/>
      <c r="U1787" s="1167"/>
      <c r="V1787" s="1167"/>
      <c r="W1787" s="70"/>
      <c r="X1787" s="70"/>
      <c r="Y1787" s="70"/>
      <c r="Z1787" s="70"/>
      <c r="AA1787" s="70" t="s">
        <v>37</v>
      </c>
      <c r="AB1787" s="133"/>
      <c r="AC1787" s="133"/>
      <c r="AD1787" s="70"/>
      <c r="AE1787" s="1167"/>
      <c r="AF1787" s="334">
        <f t="shared" ref="AF1787:AF1793" si="815">IF(AG1787&gt;0,(AJ1787+AG1787)/2,AJ1787)</f>
        <v>0</v>
      </c>
      <c r="AG1787" s="272">
        <f>IF(R1787="kompletna",Q1787*J1787*0.0036*'lista, wskaźniki'!$F$13, IF(R1787="częściowa",Q1787*J1787*0.0036*'lista, wskaźniki'!$F$14, IF(R1787="brak",Q1787*J1787*0.0036*'lista, wskaźniki'!$F$15,)))</f>
        <v>0</v>
      </c>
      <c r="AH1787" s="334">
        <f>IF(Y1787="inne",K1787*'lista, wskaźniki'!$E$35,IF(Y1787="to samo źródło",0,IF(Y1787=0,0)))</f>
        <v>0</v>
      </c>
      <c r="AI1787" s="334" t="b">
        <f>IF(AA1787="gaz z sieci",AC1787*'lista, wskaźniki'!$D$21)</f>
        <v>0</v>
      </c>
      <c r="AJ1787" s="272">
        <f>IF(AA1787="węgiel",AB1787*'lista, wskaźniki'!$D$20, IF('Sektor mieszkaniowy'!AA1787="drewno",'Sektor mieszkaniowy'!AB1787*'lista, wskaźniki'!$D$22,IF('Sektor mieszkaniowy'!AA1787="pellet",AB1787*'lista, wskaźniki'!$D$23,IF('Sektor mieszkaniowy'!AA1787="gaz z sieci",AB1787*'lista, wskaźniki'!$D$21,IF('Sektor mieszkaniowy'!AA1787="olej opałowy",'Sektor mieszkaniowy'!AB1787*'lista, wskaźniki'!$D$24)))))</f>
        <v>0</v>
      </c>
      <c r="AK1787" s="1170"/>
      <c r="AL1787" s="1167"/>
      <c r="AM1787" s="20">
        <f>IF(AA1787="węgiel",AF1787*1/3.6*'lista, wskaźniki'!$F$20,IF(AA1787="drewno",AF1787*1/3.6*'lista, wskaźniki'!$F$22,IF(AA1787="pellet",AF1787*1/3.6*'lista, wskaźniki'!$F$23,IF(AA1787="gaz z sieci",AF1787*1/3.6*'lista, wskaźniki'!$F$21,IF(AA1787="olej opałowy",AF1787*1/3.6*'lista, wskaźniki'!$F$24,0)))))</f>
        <v>0</v>
      </c>
      <c r="AN1787" s="20">
        <f>IF(AA1787="węgiel",AF1787*'lista, wskaźniki'!$E$42,IF(AA1787="drewno",AF1787*'lista, wskaźniki'!$G$42,IF(AA1787="pellet",AF1787*'lista, wskaźniki'!$H$42,IF(AA1787="gaz z sieci",AF1787*'lista, wskaźniki'!$F$42,IF(AA1787="olej opałowy",AF1787*'lista, wskaźniki'!$I$42,0)))))</f>
        <v>0</v>
      </c>
      <c r="AO1787" s="20">
        <f>IF(AA1787="węgiel",AF1787*'lista, wskaźniki'!$E$43,IF(AA1787="drewno",AF1787*'lista, wskaźniki'!$G$43,IF(AA1787="pellet",AF1787*'lista, wskaźniki'!$H$43,IF(AA1787="gaz z sieci",AF1787*'lista, wskaźniki'!$F$43,IF(AA1787="olej opałowy",AF1787*'lista, wskaźniki'!$I$43,0)))))</f>
        <v>0</v>
      </c>
      <c r="AP1787" s="20">
        <f>IF(AA1787="węgiel",AF1787*'lista, wskaźniki'!$E$44,IF(AA1787="drewno",AF1787*'lista, wskaźniki'!$G$44,IF(AA1787="pellet",AF1787*'lista, wskaźniki'!$H$44,IF(AA1787="gaz z sieci",AF1787*'lista, wskaźniki'!$F$44,IF(AA1787="olej opałowy",AF1787*'lista, wskaźniki'!$I$44,0)))))</f>
        <v>0</v>
      </c>
      <c r="AQ1787" s="20" t="b">
        <f>IF(Z1787="gaz",AH1787*1/3.6*'lista, wskaźniki'!$F$21,IF(Z1787="energia elektryczna",AH1787*1/3.6*'lista, wskaźniki'!$F$26))</f>
        <v>0</v>
      </c>
      <c r="AR1787" s="20" t="b">
        <f>IF(Z1787="gaz",AH1787*'lista, wskaźniki'!$F$42,IF(Z1787="energia elektryczna",AH1787*0))</f>
        <v>0</v>
      </c>
      <c r="AS1787" s="20" t="b">
        <f>IF(Z1787="gaz",AH1787*'lista, wskaźniki'!$F$43,IF(Z1787="energia elektryczna",AH1787*0))</f>
        <v>0</v>
      </c>
      <c r="AT1787" s="20" t="b">
        <f>IF(Z1787="gaz",AH1787*'lista, wskaźniki'!$F$44,IF(Z1787="energia elektryczna",AH1787*0))</f>
        <v>0</v>
      </c>
      <c r="AU1787" s="20">
        <f>AI1787*1/3.6*'lista, wskaźniki'!$F$21</f>
        <v>0</v>
      </c>
      <c r="AV1787" s="20">
        <f>AI1787*'lista, wskaźniki'!$F$42</f>
        <v>0</v>
      </c>
      <c r="AW1787" s="20">
        <f>AI1787*'lista, wskaźniki'!$F$43</f>
        <v>0</v>
      </c>
      <c r="AX1787" s="20">
        <f>AI1787*'lista, wskaźniki'!$F$44</f>
        <v>0</v>
      </c>
      <c r="AY1787" s="20">
        <f>AK1787*'lista, wskaźniki'!$F$26</f>
        <v>0</v>
      </c>
      <c r="AZ1787" s="20">
        <f t="shared" si="787"/>
        <v>0</v>
      </c>
      <c r="BA1787" s="20">
        <f t="shared" si="788"/>
        <v>0</v>
      </c>
      <c r="BB1787" s="20">
        <f t="shared" si="789"/>
        <v>0</v>
      </c>
      <c r="BC1787" s="20">
        <f t="shared" si="790"/>
        <v>0</v>
      </c>
      <c r="BD1787" s="1167"/>
      <c r="BE1787" s="1167"/>
      <c r="BF1787" s="1167"/>
      <c r="BG1787" s="1167"/>
      <c r="BH1787" s="70"/>
      <c r="BI1787" s="1167"/>
      <c r="BJ1787" s="70"/>
      <c r="BK1787" s="1167"/>
      <c r="BL1787" s="70"/>
      <c r="BM1787" s="70"/>
      <c r="BN1787" s="70"/>
      <c r="BO1787" s="70"/>
      <c r="BP1787" s="70"/>
      <c r="BQ1787" s="70"/>
      <c r="BR1787" s="70"/>
      <c r="BS1787" s="1161"/>
      <c r="BT1787" s="1161"/>
      <c r="BU1787" s="1161"/>
      <c r="BV1787" s="1161"/>
      <c r="BW1787" s="1161"/>
      <c r="BX1787" s="1161"/>
      <c r="BY1787" s="1164"/>
      <c r="CA1787" s="365" t="b">
        <f t="shared" si="791"/>
        <v>0</v>
      </c>
      <c r="CB1787" s="365" t="b">
        <f t="shared" si="792"/>
        <v>0</v>
      </c>
      <c r="CC1787" s="365" t="b">
        <f t="shared" si="793"/>
        <v>0</v>
      </c>
      <c r="CD1787" s="365" t="b">
        <f t="shared" si="794"/>
        <v>0</v>
      </c>
      <c r="CE1787" s="365">
        <f t="shared" si="795"/>
        <v>0</v>
      </c>
      <c r="CF1787" s="365" t="b">
        <f t="shared" si="796"/>
        <v>0</v>
      </c>
      <c r="CG1787" s="365" t="b">
        <f t="shared" si="797"/>
        <v>0</v>
      </c>
      <c r="CH1787" s="365" t="b">
        <f t="shared" si="798"/>
        <v>0</v>
      </c>
      <c r="CI1787" s="72" t="b">
        <f t="shared" si="799"/>
        <v>0</v>
      </c>
      <c r="CJ1787" s="72" t="b">
        <f t="shared" si="800"/>
        <v>0</v>
      </c>
      <c r="CK1787" s="72" t="b">
        <f t="shared" si="801"/>
        <v>0</v>
      </c>
      <c r="CL1787" s="72">
        <f t="shared" si="802"/>
        <v>0</v>
      </c>
      <c r="CM1787" s="72">
        <f t="shared" si="803"/>
        <v>0</v>
      </c>
      <c r="CN1787" s="72" t="b">
        <f t="shared" si="804"/>
        <v>0</v>
      </c>
      <c r="CP1787" s="13">
        <f t="shared" si="805"/>
        <v>0</v>
      </c>
      <c r="CQ1787" s="13" t="b">
        <f t="shared" si="806"/>
        <v>0</v>
      </c>
      <c r="CR1787" s="13" t="b">
        <f t="shared" si="807"/>
        <v>0</v>
      </c>
      <c r="CS1787" s="13" t="b">
        <f t="shared" si="813"/>
        <v>0</v>
      </c>
      <c r="CT1787" s="13" t="b">
        <f t="shared" si="812"/>
        <v>0</v>
      </c>
      <c r="CU1787" s="13" t="b">
        <f t="shared" si="814"/>
        <v>0</v>
      </c>
      <c r="CV1787" s="13" t="b">
        <f t="shared" si="808"/>
        <v>0</v>
      </c>
      <c r="CW1787" s="13" t="b">
        <f t="shared" si="809"/>
        <v>0</v>
      </c>
      <c r="CX1787" s="13" t="b">
        <f t="shared" si="810"/>
        <v>0</v>
      </c>
      <c r="CY1787" s="13" t="b">
        <f t="shared" si="811"/>
        <v>0</v>
      </c>
    </row>
    <row r="1788" spans="1:103" ht="15" thickBot="1">
      <c r="A1788" s="931">
        <v>358</v>
      </c>
      <c r="B1788" s="1165" t="s">
        <v>224</v>
      </c>
      <c r="C1788" s="1165">
        <v>16</v>
      </c>
      <c r="D1788" s="1165" t="s">
        <v>1</v>
      </c>
      <c r="E1788" s="1165" t="s">
        <v>5</v>
      </c>
      <c r="F1788" s="1165">
        <v>1</v>
      </c>
      <c r="G1788" s="1165"/>
      <c r="H1788" s="1165"/>
      <c r="I1788" s="1165" t="s">
        <v>11</v>
      </c>
      <c r="J1788" s="1165">
        <v>200</v>
      </c>
      <c r="K1788" s="1165">
        <v>3</v>
      </c>
      <c r="L1788" s="1165" t="s">
        <v>16</v>
      </c>
      <c r="M1788" s="1165"/>
      <c r="N1788" s="1165" t="s">
        <v>17</v>
      </c>
      <c r="O1788" s="1165"/>
      <c r="P1788" s="1165" t="s">
        <v>16</v>
      </c>
      <c r="Q1788" s="940">
        <f>IF(I1788="&lt;1966",'lista, wskaźniki'!$G$4,IF(I1788="1967-1985",'lista, wskaźniki'!$G$5,IF(I1788="1986-1992",'lista, wskaźniki'!$G$6,IF(I1788="1993-1996",'lista, wskaźniki'!$G$7,IF(I1788="&gt;1997",'lista, wskaźniki'!$G$8,IF(I1788=0,'lista, wskaźniki'!$G$4))))))</f>
        <v>250</v>
      </c>
      <c r="R1788" s="1165" t="s">
        <v>23</v>
      </c>
      <c r="S1788" s="1165" t="s">
        <v>27</v>
      </c>
      <c r="T1788" s="1165">
        <v>25</v>
      </c>
      <c r="U1788" s="1165">
        <v>2007</v>
      </c>
      <c r="V1788" s="1165"/>
      <c r="W1788" s="68" t="s">
        <v>35</v>
      </c>
      <c r="X1788" s="68" t="s">
        <v>39</v>
      </c>
      <c r="Y1788" s="68" t="s">
        <v>42</v>
      </c>
      <c r="Z1788" s="68"/>
      <c r="AA1788" s="68" t="s">
        <v>35</v>
      </c>
      <c r="AB1788" s="131">
        <v>4</v>
      </c>
      <c r="AC1788" s="131"/>
      <c r="AD1788" s="68">
        <v>2900</v>
      </c>
      <c r="AE1788" s="1165"/>
      <c r="AF1788" s="334">
        <f t="shared" si="815"/>
        <v>117.25999999999999</v>
      </c>
      <c r="AG1788" s="272">
        <f>IF(R1788="kompletna",Q1788*J1788*0.0036*'lista, wskaźniki'!$F$13, IF(R1788="częściowa",Q1788*J1788*0.0036*'lista, wskaźniki'!$F$14, IF(R1788="brak",Q1788*J1788*0.0036*'lista, wskaźniki'!$F$15,)))</f>
        <v>144</v>
      </c>
      <c r="AH1788" s="334">
        <f>IF(Y1788="inne",K1788*'lista, wskaźniki'!$E$35,IF(Y1788="to samo źródło",0,IF(Y1788=0,0)))</f>
        <v>0</v>
      </c>
      <c r="AI1788" s="334" t="b">
        <f>IF(AA1788="gaz z sieci",AC1788*'lista, wskaźniki'!$D$21)</f>
        <v>0</v>
      </c>
      <c r="AJ1788" s="272">
        <f>IF(AA1788="węgiel",AB1788*'lista, wskaźniki'!$D$20, IF('Sektor mieszkaniowy'!AA1788="drewno",'Sektor mieszkaniowy'!AB1788*'lista, wskaźniki'!$D$22,IF('Sektor mieszkaniowy'!AA1788="pellet",AB1788*'lista, wskaźniki'!$D$23,IF('Sektor mieszkaniowy'!AA1788="gaz z sieci",AB1788*'lista, wskaźniki'!$D$21,IF('Sektor mieszkaniowy'!AA1788="olej opałowy",'Sektor mieszkaniowy'!AB1788*'lista, wskaźniki'!$D$24)))))</f>
        <v>90.52</v>
      </c>
      <c r="AK1788" s="1168">
        <f>AL1788/'lista, wskaźniki'!$A$127</f>
        <v>0</v>
      </c>
      <c r="AL1788" s="1165"/>
      <c r="AM1788" s="20">
        <f>IF(AA1788="węgiel",AF1788*1/3.6*'lista, wskaźniki'!$F$20,IF(AA1788="drewno",AF1788*1/3.6*'lista, wskaźniki'!$F$22,IF(AA1788="pellet",AF1788*1/3.6*'lista, wskaźniki'!$F$23,IF(AA1788="gaz z sieci",AF1788*1/3.6*'lista, wskaźniki'!$F$21,IF(AA1788="olej opałowy",AF1788*1/3.6*'lista, wskaźniki'!$F$24,0)))))</f>
        <v>11.108039799999998</v>
      </c>
      <c r="AN1788" s="20">
        <f>IF(AA1788="węgiel",AF1788*'lista, wskaźniki'!$E$42,IF(AA1788="drewno",AF1788*'lista, wskaźniki'!$G$42,IF(AA1788="pellet",AF1788*'lista, wskaźniki'!$H$42,IF(AA1788="gaz z sieci",AF1788*'lista, wskaźniki'!$F$42,IF(AA1788="olej opałowy",AF1788*'lista, wskaźniki'!$I$42,0)))))</f>
        <v>4.4558799999999996E-2</v>
      </c>
      <c r="AO1788" s="20">
        <f>IF(AA1788="węgiel",AF1788*'lista, wskaźniki'!$E$43,IF(AA1788="drewno",AF1788*'lista, wskaźniki'!$G$43,IF(AA1788="pellet",AF1788*'lista, wskaźniki'!$H$43,IF(AA1788="gaz z sieci",AF1788*'lista, wskaźniki'!$F$43,IF(AA1788="olej opałowy",AF1788*'lista, wskaźniki'!$I$43,0)))))</f>
        <v>4.2213599999999997E-2</v>
      </c>
      <c r="AP1788" s="20">
        <f>IF(AA1788="węgiel",AF1788*'lista, wskaźniki'!$E$44,IF(AA1788="drewno",AF1788*'lista, wskaźniki'!$G$44,IF(AA1788="pellet",AF1788*'lista, wskaźniki'!$H$44,IF(AA1788="gaz z sieci",AF1788*'lista, wskaźniki'!$F$44,IF(AA1788="olej opałowy",AF1788*'lista, wskaźniki'!$I$44,0)))))</f>
        <v>3.1660199999999999E-5</v>
      </c>
      <c r="AQ1788" s="20" t="b">
        <f>IF(Z1788="gaz",AH1788*1/3.6*'lista, wskaźniki'!$F$21,IF(Z1788="energia elektryczna",AH1788*1/3.6*'lista, wskaźniki'!$F$26))</f>
        <v>0</v>
      </c>
      <c r="AR1788" s="20" t="b">
        <f>IF(Z1788="gaz",AH1788*'lista, wskaźniki'!$F$42,IF(Z1788="energia elektryczna",AH1788*0))</f>
        <v>0</v>
      </c>
      <c r="AS1788" s="20" t="b">
        <f>IF(Z1788="gaz",AH1788*'lista, wskaźniki'!$F$43,IF(Z1788="energia elektryczna",AH1788*0))</f>
        <v>0</v>
      </c>
      <c r="AT1788" s="20" t="b">
        <f>IF(Z1788="gaz",AH1788*'lista, wskaźniki'!$F$44,IF(Z1788="energia elektryczna",AH1788*0))</f>
        <v>0</v>
      </c>
      <c r="AU1788" s="20">
        <f>AI1788*1/3.6*'lista, wskaźniki'!$F$21</f>
        <v>0</v>
      </c>
      <c r="AV1788" s="20">
        <f>AI1788*'lista, wskaźniki'!$F$42</f>
        <v>0</v>
      </c>
      <c r="AW1788" s="20">
        <f>AI1788*'lista, wskaźniki'!$F$43</f>
        <v>0</v>
      </c>
      <c r="AX1788" s="20">
        <f>AI1788*'lista, wskaźniki'!$F$44</f>
        <v>0</v>
      </c>
      <c r="AY1788" s="20">
        <f>AK1788*'lista, wskaźniki'!$F$26</f>
        <v>0</v>
      </c>
      <c r="AZ1788" s="20">
        <f t="shared" si="787"/>
        <v>11.108039799999998</v>
      </c>
      <c r="BA1788" s="20">
        <f t="shared" si="788"/>
        <v>4.4558799999999996E-2</v>
      </c>
      <c r="BB1788" s="20">
        <f t="shared" si="789"/>
        <v>4.2213599999999997E-2</v>
      </c>
      <c r="BC1788" s="20">
        <f t="shared" si="790"/>
        <v>3.1660199999999999E-5</v>
      </c>
      <c r="BD1788" s="1165" t="s">
        <v>17</v>
      </c>
      <c r="BE1788" s="1165" t="s">
        <v>17</v>
      </c>
      <c r="BF1788" s="1165" t="s">
        <v>17</v>
      </c>
      <c r="BG1788" s="1165" t="s">
        <v>17</v>
      </c>
      <c r="BH1788" s="68"/>
      <c r="BI1788" s="1165" t="s">
        <v>17</v>
      </c>
      <c r="BJ1788" s="68"/>
      <c r="BK1788" s="1165" t="s">
        <v>17</v>
      </c>
      <c r="BL1788" s="68"/>
      <c r="BM1788" s="68"/>
      <c r="BN1788" s="68"/>
      <c r="BO1788" s="68" t="s">
        <v>57</v>
      </c>
      <c r="BP1788" s="68" t="s">
        <v>52</v>
      </c>
      <c r="BQ1788" s="68"/>
      <c r="BR1788" s="68"/>
      <c r="BS1788" s="1159"/>
      <c r="BT1788" s="1159"/>
      <c r="BU1788" s="1159"/>
      <c r="BV1788" s="1159"/>
      <c r="BW1788" s="1159"/>
      <c r="BX1788" s="1159"/>
      <c r="BY1788" s="1162"/>
      <c r="CA1788" s="365">
        <f t="shared" si="791"/>
        <v>117.25999999999999</v>
      </c>
      <c r="CB1788" s="365" t="b">
        <f t="shared" si="792"/>
        <v>0</v>
      </c>
      <c r="CC1788" s="365" t="b">
        <f t="shared" si="793"/>
        <v>0</v>
      </c>
      <c r="CD1788" s="365" t="b">
        <f t="shared" si="794"/>
        <v>0</v>
      </c>
      <c r="CE1788" s="365" t="b">
        <f t="shared" si="795"/>
        <v>0</v>
      </c>
      <c r="CF1788" s="365" t="b">
        <f t="shared" si="796"/>
        <v>0</v>
      </c>
      <c r="CG1788" s="365" t="b">
        <f t="shared" si="797"/>
        <v>0</v>
      </c>
      <c r="CH1788" s="365" t="b">
        <f t="shared" si="798"/>
        <v>0</v>
      </c>
      <c r="CI1788" s="72">
        <f t="shared" si="799"/>
        <v>117.25999999999999</v>
      </c>
      <c r="CJ1788" s="72" t="b">
        <f t="shared" si="800"/>
        <v>0</v>
      </c>
      <c r="CK1788" s="72" t="b">
        <f t="shared" si="801"/>
        <v>0</v>
      </c>
      <c r="CL1788" s="72">
        <f t="shared" si="802"/>
        <v>0</v>
      </c>
      <c r="CM1788" s="72" t="b">
        <f t="shared" si="803"/>
        <v>0</v>
      </c>
      <c r="CN1788" s="72" t="b">
        <f t="shared" si="804"/>
        <v>0</v>
      </c>
      <c r="CP1788" s="13" t="b">
        <f t="shared" si="805"/>
        <v>0</v>
      </c>
      <c r="CQ1788" s="13">
        <f t="shared" si="806"/>
        <v>0</v>
      </c>
      <c r="CR1788" s="13">
        <f t="shared" si="807"/>
        <v>200</v>
      </c>
      <c r="CS1788" s="13">
        <f t="shared" si="813"/>
        <v>100</v>
      </c>
      <c r="CT1788" s="13" t="b">
        <f t="shared" si="812"/>
        <v>0</v>
      </c>
      <c r="CU1788" s="13">
        <f t="shared" si="814"/>
        <v>0</v>
      </c>
      <c r="CV1788" s="13" t="b">
        <f t="shared" si="808"/>
        <v>0</v>
      </c>
      <c r="CW1788" s="13">
        <f t="shared" si="809"/>
        <v>0</v>
      </c>
      <c r="CX1788" s="13" t="b">
        <f t="shared" si="810"/>
        <v>0</v>
      </c>
      <c r="CY1788" s="13">
        <f t="shared" si="811"/>
        <v>0</v>
      </c>
    </row>
    <row r="1789" spans="1:103" ht="15" thickBot="1">
      <c r="A1789" s="932"/>
      <c r="B1789" s="1166"/>
      <c r="C1789" s="1166"/>
      <c r="D1789" s="1166"/>
      <c r="E1789" s="1166"/>
      <c r="F1789" s="1166"/>
      <c r="G1789" s="1166"/>
      <c r="H1789" s="1166"/>
      <c r="I1789" s="1166"/>
      <c r="J1789" s="1166"/>
      <c r="K1789" s="1166"/>
      <c r="L1789" s="1166"/>
      <c r="M1789" s="1166"/>
      <c r="N1789" s="1166"/>
      <c r="O1789" s="1166"/>
      <c r="P1789" s="1166"/>
      <c r="Q1789" s="941"/>
      <c r="R1789" s="1166"/>
      <c r="S1789" s="1166"/>
      <c r="T1789" s="1166"/>
      <c r="U1789" s="1166"/>
      <c r="V1789" s="1166"/>
      <c r="W1789" s="20" t="s">
        <v>36</v>
      </c>
      <c r="X1789" s="69"/>
      <c r="Y1789" s="69"/>
      <c r="Z1789" s="69"/>
      <c r="AA1789" s="69" t="s">
        <v>36</v>
      </c>
      <c r="AB1789" s="132">
        <v>6</v>
      </c>
      <c r="AC1789" s="132"/>
      <c r="AD1789" s="69">
        <v>1000</v>
      </c>
      <c r="AE1789" s="1166"/>
      <c r="AF1789" s="334">
        <f t="shared" si="815"/>
        <v>118.8</v>
      </c>
      <c r="AG1789" s="272">
        <v>144</v>
      </c>
      <c r="AH1789" s="334">
        <f>IF(Y1789="inne",K1789*'lista, wskaźniki'!$E$35,IF(Y1789="to samo źródło",0,IF(Y1789=0,0)))</f>
        <v>0</v>
      </c>
      <c r="AI1789" s="334" t="b">
        <f>IF(AA1789="gaz z sieci",AC1789*'lista, wskaźniki'!$D$21)</f>
        <v>0</v>
      </c>
      <c r="AJ1789" s="272">
        <f>IF(AA1789="węgiel",AB1789*'lista, wskaźniki'!$D$20, IF('Sektor mieszkaniowy'!AA1789="drewno",'Sektor mieszkaniowy'!AB1789*'lista, wskaźniki'!$D$22,IF('Sektor mieszkaniowy'!AA1789="pellet",AB1789*'lista, wskaźniki'!$D$23,IF('Sektor mieszkaniowy'!AA1789="gaz z sieci",AB1789*'lista, wskaźniki'!$D$21,IF('Sektor mieszkaniowy'!AA1789="olej opałowy",'Sektor mieszkaniowy'!AB1789*'lista, wskaźniki'!$D$24)))))</f>
        <v>93.6</v>
      </c>
      <c r="AK1789" s="1169"/>
      <c r="AL1789" s="1166"/>
      <c r="AM1789" s="20">
        <f>IF(AA1789="węgiel",AF1789*1/3.6*'lista, wskaźniki'!$F$20,IF(AA1789="drewno",AF1789*1/3.6*'lista, wskaźniki'!$F$22,IF(AA1789="pellet",AF1789*1/3.6*'lista, wskaźniki'!$F$23,IF(AA1789="gaz z sieci",AF1789*1/3.6*'lista, wskaźniki'!$F$21,IF(AA1789="olej opałowy",AF1789*1/3.6*'lista, wskaźniki'!$F$24,0)))))</f>
        <v>0</v>
      </c>
      <c r="AN1789" s="20">
        <f>IF(AA1789="węgiel",AF1789*'lista, wskaźniki'!$E$42,IF(AA1789="drewno",AF1789*'lista, wskaźniki'!$G$42,IF(AA1789="pellet",AF1789*'lista, wskaźniki'!$H$42,IF(AA1789="gaz z sieci",AF1789*'lista, wskaźniki'!$F$42,IF(AA1789="olej opałowy",AF1789*'lista, wskaźniki'!$I$42,0)))))</f>
        <v>9.6227999999999994E-2</v>
      </c>
      <c r="AO1789" s="20">
        <f>IF(AA1789="węgiel",AF1789*'lista, wskaźniki'!$E$43,IF(AA1789="drewno",AF1789*'lista, wskaźniki'!$G$43,IF(AA1789="pellet",AF1789*'lista, wskaźniki'!$H$43,IF(AA1789="gaz z sieci",AF1789*'lista, wskaźniki'!$F$43,IF(AA1789="olej opałowy",AF1789*'lista, wskaźniki'!$I$43,0)))))</f>
        <v>9.6227999999999994E-2</v>
      </c>
      <c r="AP1789" s="20">
        <f>IF(AA1789="węgiel",AF1789*'lista, wskaźniki'!$E$44,IF(AA1789="drewno",AF1789*'lista, wskaźniki'!$G$44,IF(AA1789="pellet",AF1789*'lista, wskaźniki'!$H$44,IF(AA1789="gaz z sieci",AF1789*'lista, wskaźniki'!$F$44,IF(AA1789="olej opałowy",AF1789*'lista, wskaźniki'!$I$44,0)))))</f>
        <v>2.9699999999999997E-5</v>
      </c>
      <c r="AQ1789" s="20" t="b">
        <f>IF(Z1789="gaz",AH1789*1/3.6*'lista, wskaźniki'!$F$21,IF(Z1789="energia elektryczna",AH1789*1/3.6*'lista, wskaźniki'!$F$26))</f>
        <v>0</v>
      </c>
      <c r="AR1789" s="20" t="b">
        <f>IF(Z1789="gaz",AH1789*'lista, wskaźniki'!$F$42,IF(Z1789="energia elektryczna",AH1789*0))</f>
        <v>0</v>
      </c>
      <c r="AS1789" s="20" t="b">
        <f>IF(Z1789="gaz",AH1789*'lista, wskaźniki'!$F$43,IF(Z1789="energia elektryczna",AH1789*0))</f>
        <v>0</v>
      </c>
      <c r="AT1789" s="20" t="b">
        <f>IF(Z1789="gaz",AH1789*'lista, wskaźniki'!$F$44,IF(Z1789="energia elektryczna",AH1789*0))</f>
        <v>0</v>
      </c>
      <c r="AU1789" s="20">
        <f>AI1789*1/3.6*'lista, wskaźniki'!$F$21</f>
        <v>0</v>
      </c>
      <c r="AV1789" s="20">
        <f>AI1789*'lista, wskaźniki'!$F$42</f>
        <v>0</v>
      </c>
      <c r="AW1789" s="20">
        <f>AI1789*'lista, wskaźniki'!$F$43</f>
        <v>0</v>
      </c>
      <c r="AX1789" s="20">
        <f>AI1789*'lista, wskaźniki'!$F$44</f>
        <v>0</v>
      </c>
      <c r="AY1789" s="20">
        <f>AK1789*'lista, wskaźniki'!$F$26</f>
        <v>0</v>
      </c>
      <c r="AZ1789" s="20">
        <f t="shared" si="787"/>
        <v>0</v>
      </c>
      <c r="BA1789" s="20">
        <f t="shared" si="788"/>
        <v>9.6227999999999994E-2</v>
      </c>
      <c r="BB1789" s="20">
        <f t="shared" si="789"/>
        <v>9.6227999999999994E-2</v>
      </c>
      <c r="BC1789" s="20">
        <f t="shared" si="790"/>
        <v>2.9699999999999997E-5</v>
      </c>
      <c r="BD1789" s="1166"/>
      <c r="BE1789" s="1166"/>
      <c r="BF1789" s="1166"/>
      <c r="BG1789" s="1166"/>
      <c r="BH1789" s="69"/>
      <c r="BI1789" s="1166"/>
      <c r="BJ1789" s="69"/>
      <c r="BK1789" s="1166"/>
      <c r="BL1789" s="69"/>
      <c r="BM1789" s="69"/>
      <c r="BN1789" s="69"/>
      <c r="BO1789" s="69"/>
      <c r="BP1789" s="69"/>
      <c r="BQ1789" s="69"/>
      <c r="BR1789" s="69"/>
      <c r="BS1789" s="1160"/>
      <c r="BT1789" s="1160"/>
      <c r="BU1789" s="1160"/>
      <c r="BV1789" s="1160"/>
      <c r="BW1789" s="1160"/>
      <c r="BX1789" s="1160"/>
      <c r="BY1789" s="1163"/>
      <c r="CA1789" s="365" t="b">
        <f t="shared" si="791"/>
        <v>0</v>
      </c>
      <c r="CB1789" s="365">
        <f t="shared" si="792"/>
        <v>118.8</v>
      </c>
      <c r="CC1789" s="365" t="b">
        <f t="shared" si="793"/>
        <v>0</v>
      </c>
      <c r="CD1789" s="365" t="b">
        <f t="shared" si="794"/>
        <v>0</v>
      </c>
      <c r="CE1789" s="365" t="b">
        <f t="shared" si="795"/>
        <v>0</v>
      </c>
      <c r="CF1789" s="365" t="b">
        <f t="shared" si="796"/>
        <v>0</v>
      </c>
      <c r="CG1789" s="365" t="b">
        <f t="shared" si="797"/>
        <v>0</v>
      </c>
      <c r="CH1789" s="365" t="b">
        <f t="shared" si="798"/>
        <v>0</v>
      </c>
      <c r="CI1789" s="72" t="b">
        <f t="shared" si="799"/>
        <v>0</v>
      </c>
      <c r="CJ1789" s="72">
        <f t="shared" si="800"/>
        <v>118.8</v>
      </c>
      <c r="CK1789" s="72" t="b">
        <f t="shared" si="801"/>
        <v>0</v>
      </c>
      <c r="CL1789" s="72">
        <f t="shared" si="802"/>
        <v>0</v>
      </c>
      <c r="CM1789" s="72" t="b">
        <f t="shared" si="803"/>
        <v>0</v>
      </c>
      <c r="CN1789" s="72" t="b">
        <f t="shared" si="804"/>
        <v>0</v>
      </c>
      <c r="CP1789" s="13">
        <f t="shared" si="805"/>
        <v>0</v>
      </c>
      <c r="CQ1789" s="13" t="b">
        <f t="shared" si="806"/>
        <v>0</v>
      </c>
      <c r="CR1789" s="13" t="b">
        <f t="shared" si="807"/>
        <v>0</v>
      </c>
      <c r="CS1789" s="13" t="b">
        <f t="shared" si="813"/>
        <v>0</v>
      </c>
      <c r="CT1789" s="13" t="b">
        <f t="shared" si="812"/>
        <v>0</v>
      </c>
      <c r="CU1789" s="13" t="b">
        <f t="shared" si="814"/>
        <v>0</v>
      </c>
      <c r="CV1789" s="13" t="b">
        <f t="shared" si="808"/>
        <v>0</v>
      </c>
      <c r="CW1789" s="13" t="b">
        <f t="shared" si="809"/>
        <v>0</v>
      </c>
      <c r="CX1789" s="13" t="b">
        <f t="shared" si="810"/>
        <v>0</v>
      </c>
      <c r="CY1789" s="13" t="b">
        <f t="shared" si="811"/>
        <v>0</v>
      </c>
    </row>
    <row r="1790" spans="1:103" ht="15" thickBot="1">
      <c r="A1790" s="932"/>
      <c r="B1790" s="1166"/>
      <c r="C1790" s="1166"/>
      <c r="D1790" s="1166"/>
      <c r="E1790" s="1166"/>
      <c r="F1790" s="1166"/>
      <c r="G1790" s="1166"/>
      <c r="H1790" s="1166"/>
      <c r="I1790" s="1166"/>
      <c r="J1790" s="1166"/>
      <c r="K1790" s="1166"/>
      <c r="L1790" s="1166"/>
      <c r="M1790" s="1166"/>
      <c r="N1790" s="1166"/>
      <c r="O1790" s="1166"/>
      <c r="P1790" s="1166"/>
      <c r="Q1790" s="941"/>
      <c r="R1790" s="1166"/>
      <c r="S1790" s="1166"/>
      <c r="T1790" s="1166"/>
      <c r="U1790" s="1166"/>
      <c r="V1790" s="1166"/>
      <c r="W1790" s="69"/>
      <c r="X1790" s="69"/>
      <c r="Y1790" s="69"/>
      <c r="Z1790" s="69"/>
      <c r="AA1790" s="69" t="s">
        <v>50</v>
      </c>
      <c r="AB1790" s="132"/>
      <c r="AC1790" s="132"/>
      <c r="AD1790" s="69"/>
      <c r="AE1790" s="1166"/>
      <c r="AF1790" s="334">
        <f t="shared" si="815"/>
        <v>0</v>
      </c>
      <c r="AG1790" s="272">
        <f>IF(R1790="kompletna",Q1790*J1790*0.0036*'lista, wskaźniki'!$F$13, IF(R1790="częściowa",Q1790*J1790*0.0036*'lista, wskaźniki'!$F$14, IF(R1790="brak",Q1790*J1790*0.0036*'lista, wskaźniki'!$F$15,)))</f>
        <v>0</v>
      </c>
      <c r="AH1790" s="334">
        <f>IF(Y1790="inne",K1790*'lista, wskaźniki'!$E$35,IF(Y1790="to samo źródło",0,IF(Y1790=0,0)))</f>
        <v>0</v>
      </c>
      <c r="AI1790" s="334" t="b">
        <f>IF(AA1790="gaz z sieci",AC1790*'lista, wskaźniki'!$D$21)</f>
        <v>0</v>
      </c>
      <c r="AJ1790" s="272">
        <f>IF(AA1790="węgiel",AB1790*'lista, wskaźniki'!$D$20, IF('Sektor mieszkaniowy'!AA1790="drewno",'Sektor mieszkaniowy'!AB1790*'lista, wskaźniki'!$D$22,IF('Sektor mieszkaniowy'!AA1790="pellet",AB1790*'lista, wskaźniki'!$D$23,IF('Sektor mieszkaniowy'!AA1790="gaz z sieci",AB1790*'lista, wskaźniki'!$D$21,IF('Sektor mieszkaniowy'!AA1790="olej opałowy",'Sektor mieszkaniowy'!AB1790*'lista, wskaźniki'!$D$24)))))</f>
        <v>0</v>
      </c>
      <c r="AK1790" s="1169"/>
      <c r="AL1790" s="1166"/>
      <c r="AM1790" s="20">
        <f>IF(AA1790="węgiel",AF1790*1/3.6*'lista, wskaźniki'!$F$20,IF(AA1790="drewno",AF1790*1/3.6*'lista, wskaźniki'!$F$22,IF(AA1790="pellet",AF1790*1/3.6*'lista, wskaźniki'!$F$23,IF(AA1790="gaz z sieci",AF1790*1/3.6*'lista, wskaźniki'!$F$21,IF(AA1790="olej opałowy",AF1790*1/3.6*'lista, wskaźniki'!$F$24,0)))))</f>
        <v>0</v>
      </c>
      <c r="AN1790" s="20">
        <f>IF(AA1790="węgiel",AF1790*'lista, wskaźniki'!$E$42,IF(AA1790="drewno",AF1790*'lista, wskaźniki'!$G$42,IF(AA1790="pellet",AF1790*'lista, wskaźniki'!$H$42,IF(AA1790="gaz z sieci",AF1790*'lista, wskaźniki'!$F$42,IF(AA1790="olej opałowy",AF1790*'lista, wskaźniki'!$I$42,0)))))</f>
        <v>0</v>
      </c>
      <c r="AO1790" s="20">
        <f>IF(AA1790="węgiel",AF1790*'lista, wskaźniki'!$E$43,IF(AA1790="drewno",AF1790*'lista, wskaźniki'!$G$43,IF(AA1790="pellet",AF1790*'lista, wskaźniki'!$H$43,IF(AA1790="gaz z sieci",AF1790*'lista, wskaźniki'!$F$43,IF(AA1790="olej opałowy",AF1790*'lista, wskaźniki'!$I$43,0)))))</f>
        <v>0</v>
      </c>
      <c r="AP1790" s="20">
        <f>IF(AA1790="węgiel",AF1790*'lista, wskaźniki'!$E$44,IF(AA1790="drewno",AF1790*'lista, wskaźniki'!$G$44,IF(AA1790="pellet",AF1790*'lista, wskaźniki'!$H$44,IF(AA1790="gaz z sieci",AF1790*'lista, wskaźniki'!$F$44,IF(AA1790="olej opałowy",AF1790*'lista, wskaźniki'!$I$44,0)))))</f>
        <v>0</v>
      </c>
      <c r="AQ1790" s="20" t="b">
        <f>IF(Z1790="gaz",AH1790*1/3.6*'lista, wskaźniki'!$F$21,IF(Z1790="energia elektryczna",AH1790*1/3.6*'lista, wskaźniki'!$F$26))</f>
        <v>0</v>
      </c>
      <c r="AR1790" s="20" t="b">
        <f>IF(Z1790="gaz",AH1790*'lista, wskaźniki'!$F$42,IF(Z1790="energia elektryczna",AH1790*0))</f>
        <v>0</v>
      </c>
      <c r="AS1790" s="20" t="b">
        <f>IF(Z1790="gaz",AH1790*'lista, wskaźniki'!$F$43,IF(Z1790="energia elektryczna",AH1790*0))</f>
        <v>0</v>
      </c>
      <c r="AT1790" s="20" t="b">
        <f>IF(Z1790="gaz",AH1790*'lista, wskaźniki'!$F$44,IF(Z1790="energia elektryczna",AH1790*0))</f>
        <v>0</v>
      </c>
      <c r="AU1790" s="20">
        <f>AI1790*1/3.6*'lista, wskaźniki'!$F$21</f>
        <v>0</v>
      </c>
      <c r="AV1790" s="20">
        <f>AI1790*'lista, wskaźniki'!$F$42</f>
        <v>0</v>
      </c>
      <c r="AW1790" s="20">
        <f>AI1790*'lista, wskaźniki'!$F$43</f>
        <v>0</v>
      </c>
      <c r="AX1790" s="20">
        <f>AI1790*'lista, wskaźniki'!$F$44</f>
        <v>0</v>
      </c>
      <c r="AY1790" s="20">
        <f>AK1790*'lista, wskaźniki'!$F$26</f>
        <v>0</v>
      </c>
      <c r="AZ1790" s="20">
        <f t="shared" si="787"/>
        <v>0</v>
      </c>
      <c r="BA1790" s="20">
        <f t="shared" si="788"/>
        <v>0</v>
      </c>
      <c r="BB1790" s="20">
        <f t="shared" si="789"/>
        <v>0</v>
      </c>
      <c r="BC1790" s="20">
        <f t="shared" si="790"/>
        <v>0</v>
      </c>
      <c r="BD1790" s="1166"/>
      <c r="BE1790" s="1166"/>
      <c r="BF1790" s="1166"/>
      <c r="BG1790" s="1166"/>
      <c r="BH1790" s="69"/>
      <c r="BI1790" s="1166"/>
      <c r="BJ1790" s="69"/>
      <c r="BK1790" s="1166"/>
      <c r="BL1790" s="69"/>
      <c r="BM1790" s="69"/>
      <c r="BN1790" s="69"/>
      <c r="BO1790" s="69"/>
      <c r="BP1790" s="69"/>
      <c r="BQ1790" s="69"/>
      <c r="BR1790" s="69"/>
      <c r="BS1790" s="1160"/>
      <c r="BT1790" s="1160"/>
      <c r="BU1790" s="1160"/>
      <c r="BV1790" s="1160"/>
      <c r="BW1790" s="1160"/>
      <c r="BX1790" s="1160"/>
      <c r="BY1790" s="1163"/>
      <c r="CA1790" s="365" t="b">
        <f t="shared" si="791"/>
        <v>0</v>
      </c>
      <c r="CB1790" s="365" t="b">
        <f t="shared" si="792"/>
        <v>0</v>
      </c>
      <c r="CC1790" s="365">
        <f t="shared" si="793"/>
        <v>0</v>
      </c>
      <c r="CD1790" s="365" t="b">
        <f t="shared" si="794"/>
        <v>0</v>
      </c>
      <c r="CE1790" s="365" t="b">
        <f t="shared" si="795"/>
        <v>0</v>
      </c>
      <c r="CF1790" s="365" t="b">
        <f t="shared" si="796"/>
        <v>0</v>
      </c>
      <c r="CG1790" s="365" t="b">
        <f t="shared" si="797"/>
        <v>0</v>
      </c>
      <c r="CH1790" s="365" t="b">
        <f t="shared" si="798"/>
        <v>0</v>
      </c>
      <c r="CI1790" s="72" t="b">
        <f t="shared" si="799"/>
        <v>0</v>
      </c>
      <c r="CJ1790" s="72" t="b">
        <f t="shared" si="800"/>
        <v>0</v>
      </c>
      <c r="CK1790" s="72">
        <f t="shared" si="801"/>
        <v>0</v>
      </c>
      <c r="CL1790" s="72">
        <f t="shared" si="802"/>
        <v>0</v>
      </c>
      <c r="CM1790" s="72" t="b">
        <f t="shared" si="803"/>
        <v>0</v>
      </c>
      <c r="CN1790" s="72" t="b">
        <f t="shared" si="804"/>
        <v>0</v>
      </c>
      <c r="CP1790" s="13">
        <f t="shared" si="805"/>
        <v>0</v>
      </c>
      <c r="CQ1790" s="13" t="b">
        <f t="shared" si="806"/>
        <v>0</v>
      </c>
      <c r="CR1790" s="13" t="b">
        <f t="shared" si="807"/>
        <v>0</v>
      </c>
      <c r="CS1790" s="13" t="b">
        <f t="shared" si="813"/>
        <v>0</v>
      </c>
      <c r="CT1790" s="13" t="b">
        <f t="shared" si="812"/>
        <v>0</v>
      </c>
      <c r="CU1790" s="13" t="b">
        <f t="shared" si="814"/>
        <v>0</v>
      </c>
      <c r="CV1790" s="13" t="b">
        <f t="shared" si="808"/>
        <v>0</v>
      </c>
      <c r="CW1790" s="13" t="b">
        <f t="shared" si="809"/>
        <v>0</v>
      </c>
      <c r="CX1790" s="13" t="b">
        <f t="shared" si="810"/>
        <v>0</v>
      </c>
      <c r="CY1790" s="13" t="b">
        <f t="shared" si="811"/>
        <v>0</v>
      </c>
    </row>
    <row r="1791" spans="1:103" ht="15" thickBot="1">
      <c r="A1791" s="932"/>
      <c r="B1791" s="1166"/>
      <c r="C1791" s="1166"/>
      <c r="D1791" s="1166"/>
      <c r="E1791" s="1166"/>
      <c r="F1791" s="1166"/>
      <c r="G1791" s="1166"/>
      <c r="H1791" s="1166"/>
      <c r="I1791" s="1166"/>
      <c r="J1791" s="1166"/>
      <c r="K1791" s="1166"/>
      <c r="L1791" s="1166"/>
      <c r="M1791" s="1166"/>
      <c r="N1791" s="1166"/>
      <c r="O1791" s="1166"/>
      <c r="P1791" s="1166"/>
      <c r="Q1791" s="941"/>
      <c r="R1791" s="1166"/>
      <c r="S1791" s="1166"/>
      <c r="T1791" s="1166"/>
      <c r="U1791" s="1166"/>
      <c r="V1791" s="1166"/>
      <c r="W1791" s="69"/>
      <c r="X1791" s="69"/>
      <c r="Y1791" s="69"/>
      <c r="Z1791" s="69"/>
      <c r="AA1791" s="69" t="s">
        <v>38</v>
      </c>
      <c r="AB1791" s="132"/>
      <c r="AC1791" s="132"/>
      <c r="AD1791" s="69"/>
      <c r="AE1791" s="1166"/>
      <c r="AF1791" s="334">
        <f t="shared" si="815"/>
        <v>0</v>
      </c>
      <c r="AG1791" s="272">
        <f>IF(R1791="kompletna",Q1791*J1791*0.0036*'lista, wskaźniki'!$F$13, IF(R1791="częściowa",Q1791*J1791*0.0036*'lista, wskaźniki'!$F$14, IF(R1791="brak",Q1791*J1791*0.0036*'lista, wskaźniki'!$F$15,)))</f>
        <v>0</v>
      </c>
      <c r="AH1791" s="334">
        <f>IF(Y1791="inne",K1791*'lista, wskaźniki'!$E$35,IF(Y1791="to samo źródło",0,IF(Y1791=0,0)))</f>
        <v>0</v>
      </c>
      <c r="AI1791" s="334">
        <f>IF(AA1791="gaz z sieci",AC1791*'lista, wskaźniki'!$D$21)</f>
        <v>0</v>
      </c>
      <c r="AJ1791" s="272">
        <f>IF(AA1791="węgiel",AB1791*'lista, wskaźniki'!$D$20, IF('Sektor mieszkaniowy'!AA1791="drewno",'Sektor mieszkaniowy'!AB1791*'lista, wskaźniki'!$D$22,IF('Sektor mieszkaniowy'!AA1791="pellet",AB1791*'lista, wskaźniki'!$D$23,IF('Sektor mieszkaniowy'!AA1791="gaz z sieci",AB1791*'lista, wskaźniki'!$D$21,IF('Sektor mieszkaniowy'!AA1791="olej opałowy",'Sektor mieszkaniowy'!AB1791*'lista, wskaźniki'!$D$24)))))</f>
        <v>0</v>
      </c>
      <c r="AK1791" s="1169"/>
      <c r="AL1791" s="1166"/>
      <c r="AM1791" s="20">
        <f>IF(AA1791="węgiel",AF1791*1/3.6*'lista, wskaźniki'!$F$20,IF(AA1791="drewno",AF1791*1/3.6*'lista, wskaźniki'!$F$22,IF(AA1791="pellet",AF1791*1/3.6*'lista, wskaźniki'!$F$23,IF(AA1791="gaz z sieci",AF1791*1/3.6*'lista, wskaźniki'!$F$21,IF(AA1791="olej opałowy",AF1791*1/3.6*'lista, wskaźniki'!$F$24,0)))))</f>
        <v>0</v>
      </c>
      <c r="AN1791" s="20">
        <f>IF(AA1791="węgiel",AF1791*'lista, wskaźniki'!$E$42,IF(AA1791="drewno",AF1791*'lista, wskaźniki'!$G$42,IF(AA1791="pellet",AF1791*'lista, wskaźniki'!$H$42,IF(AA1791="gaz z sieci",AF1791*'lista, wskaźniki'!$F$42,IF(AA1791="olej opałowy",AF1791*'lista, wskaźniki'!$I$42,0)))))</f>
        <v>0</v>
      </c>
      <c r="AO1791" s="20">
        <f>IF(AA1791="węgiel",AF1791*'lista, wskaźniki'!$E$43,IF(AA1791="drewno",AF1791*'lista, wskaźniki'!$G$43,IF(AA1791="pellet",AF1791*'lista, wskaźniki'!$H$43,IF(AA1791="gaz z sieci",AF1791*'lista, wskaźniki'!$F$43,IF(AA1791="olej opałowy",AF1791*'lista, wskaźniki'!$I$43,0)))))</f>
        <v>0</v>
      </c>
      <c r="AP1791" s="20">
        <f>IF(AA1791="węgiel",AF1791*'lista, wskaźniki'!$E$44,IF(AA1791="drewno",AF1791*'lista, wskaźniki'!$G$44,IF(AA1791="pellet",AF1791*'lista, wskaźniki'!$H$44,IF(AA1791="gaz z sieci",AF1791*'lista, wskaźniki'!$F$44,IF(AA1791="olej opałowy",AF1791*'lista, wskaźniki'!$I$44,0)))))</f>
        <v>0</v>
      </c>
      <c r="AQ1791" s="20" t="b">
        <f>IF(Z1791="gaz",AH1791*1/3.6*'lista, wskaźniki'!$F$21,IF(Z1791="energia elektryczna",AH1791*1/3.6*'lista, wskaźniki'!$F$26))</f>
        <v>0</v>
      </c>
      <c r="AR1791" s="20" t="b">
        <f>IF(Z1791="gaz",AH1791*'lista, wskaźniki'!$F$42,IF(Z1791="energia elektryczna",AH1791*0))</f>
        <v>0</v>
      </c>
      <c r="AS1791" s="20" t="b">
        <f>IF(Z1791="gaz",AH1791*'lista, wskaźniki'!$F$43,IF(Z1791="energia elektryczna",AH1791*0))</f>
        <v>0</v>
      </c>
      <c r="AT1791" s="20" t="b">
        <f>IF(Z1791="gaz",AH1791*'lista, wskaźniki'!$F$44,IF(Z1791="energia elektryczna",AH1791*0))</f>
        <v>0</v>
      </c>
      <c r="AU1791" s="20">
        <f>AI1791*1/3.6*'lista, wskaźniki'!$F$21</f>
        <v>0</v>
      </c>
      <c r="AV1791" s="20">
        <f>AI1791*'lista, wskaźniki'!$F$42</f>
        <v>0</v>
      </c>
      <c r="AW1791" s="20">
        <f>AI1791*'lista, wskaźniki'!$F$43</f>
        <v>0</v>
      </c>
      <c r="AX1791" s="20">
        <f>AI1791*'lista, wskaźniki'!$F$44</f>
        <v>0</v>
      </c>
      <c r="AY1791" s="20">
        <f>AK1791*'lista, wskaźniki'!$F$26</f>
        <v>0</v>
      </c>
      <c r="AZ1791" s="20">
        <f t="shared" si="787"/>
        <v>0</v>
      </c>
      <c r="BA1791" s="20">
        <f t="shared" si="788"/>
        <v>0</v>
      </c>
      <c r="BB1791" s="20">
        <f t="shared" si="789"/>
        <v>0</v>
      </c>
      <c r="BC1791" s="20">
        <f t="shared" si="790"/>
        <v>0</v>
      </c>
      <c r="BD1791" s="1166"/>
      <c r="BE1791" s="1166"/>
      <c r="BF1791" s="1166"/>
      <c r="BG1791" s="1166"/>
      <c r="BH1791" s="69"/>
      <c r="BI1791" s="1166"/>
      <c r="BJ1791" s="69"/>
      <c r="BK1791" s="1166"/>
      <c r="BL1791" s="69"/>
      <c r="BM1791" s="69"/>
      <c r="BN1791" s="69"/>
      <c r="BO1791" s="69"/>
      <c r="BP1791" s="69"/>
      <c r="BQ1791" s="69"/>
      <c r="BR1791" s="69"/>
      <c r="BS1791" s="1160"/>
      <c r="BT1791" s="1160"/>
      <c r="BU1791" s="1160"/>
      <c r="BV1791" s="1160"/>
      <c r="BW1791" s="1160"/>
      <c r="BX1791" s="1160"/>
      <c r="BY1791" s="1163"/>
      <c r="CA1791" s="365" t="b">
        <f t="shared" si="791"/>
        <v>0</v>
      </c>
      <c r="CB1791" s="365" t="b">
        <f t="shared" si="792"/>
        <v>0</v>
      </c>
      <c r="CC1791" s="365" t="b">
        <f t="shared" si="793"/>
        <v>0</v>
      </c>
      <c r="CD1791" s="365">
        <f t="shared" si="794"/>
        <v>0</v>
      </c>
      <c r="CE1791" s="365" t="b">
        <f t="shared" si="795"/>
        <v>0</v>
      </c>
      <c r="CF1791" s="365" t="b">
        <f t="shared" si="796"/>
        <v>0</v>
      </c>
      <c r="CG1791" s="365" t="b">
        <f t="shared" si="797"/>
        <v>0</v>
      </c>
      <c r="CH1791" s="365">
        <f t="shared" si="798"/>
        <v>0</v>
      </c>
      <c r="CI1791" s="72" t="b">
        <f t="shared" si="799"/>
        <v>0</v>
      </c>
      <c r="CJ1791" s="72" t="b">
        <f t="shared" si="800"/>
        <v>0</v>
      </c>
      <c r="CK1791" s="72" t="b">
        <f t="shared" si="801"/>
        <v>0</v>
      </c>
      <c r="CL1791" s="72">
        <f t="shared" si="802"/>
        <v>0</v>
      </c>
      <c r="CM1791" s="72" t="b">
        <f t="shared" si="803"/>
        <v>0</v>
      </c>
      <c r="CN1791" s="72" t="b">
        <f t="shared" si="804"/>
        <v>0</v>
      </c>
      <c r="CP1791" s="13">
        <f t="shared" si="805"/>
        <v>0</v>
      </c>
      <c r="CQ1791" s="13" t="b">
        <f t="shared" si="806"/>
        <v>0</v>
      </c>
      <c r="CR1791" s="13" t="b">
        <f t="shared" si="807"/>
        <v>0</v>
      </c>
      <c r="CS1791" s="13" t="b">
        <f t="shared" si="813"/>
        <v>0</v>
      </c>
      <c r="CT1791" s="13" t="b">
        <f t="shared" si="812"/>
        <v>0</v>
      </c>
      <c r="CU1791" s="13" t="b">
        <f t="shared" si="814"/>
        <v>0</v>
      </c>
      <c r="CV1791" s="13" t="b">
        <f t="shared" si="808"/>
        <v>0</v>
      </c>
      <c r="CW1791" s="13" t="b">
        <f t="shared" si="809"/>
        <v>0</v>
      </c>
      <c r="CX1791" s="13" t="b">
        <f t="shared" si="810"/>
        <v>0</v>
      </c>
      <c r="CY1791" s="13" t="b">
        <f t="shared" si="811"/>
        <v>0</v>
      </c>
    </row>
    <row r="1792" spans="1:103" ht="15" thickBot="1">
      <c r="A1792" s="933"/>
      <c r="B1792" s="1167"/>
      <c r="C1792" s="1167"/>
      <c r="D1792" s="1167"/>
      <c r="E1792" s="1167"/>
      <c r="F1792" s="1167"/>
      <c r="G1792" s="1167"/>
      <c r="H1792" s="1167"/>
      <c r="I1792" s="1167"/>
      <c r="J1792" s="1167"/>
      <c r="K1792" s="1167"/>
      <c r="L1792" s="1167"/>
      <c r="M1792" s="1167"/>
      <c r="N1792" s="1167"/>
      <c r="O1792" s="1167"/>
      <c r="P1792" s="1167"/>
      <c r="Q1792" s="942"/>
      <c r="R1792" s="1167"/>
      <c r="S1792" s="1167"/>
      <c r="T1792" s="1167"/>
      <c r="U1792" s="1167"/>
      <c r="V1792" s="1167"/>
      <c r="W1792" s="70"/>
      <c r="X1792" s="70"/>
      <c r="Y1792" s="70"/>
      <c r="Z1792" s="70"/>
      <c r="AA1792" s="70" t="s">
        <v>37</v>
      </c>
      <c r="AB1792" s="133"/>
      <c r="AC1792" s="133"/>
      <c r="AD1792" s="70"/>
      <c r="AE1792" s="1167"/>
      <c r="AF1792" s="334">
        <f t="shared" si="815"/>
        <v>0</v>
      </c>
      <c r="AG1792" s="272">
        <f>IF(R1792="kompletna",Q1792*J1792*0.0036*'lista, wskaźniki'!$F$13, IF(R1792="częściowa",Q1792*J1792*0.0036*'lista, wskaźniki'!$F$14, IF(R1792="brak",Q1792*J1792*0.0036*'lista, wskaźniki'!$F$15,)))</f>
        <v>0</v>
      </c>
      <c r="AH1792" s="334">
        <f>IF(Y1792="inne",K1792*'lista, wskaźniki'!$E$35,IF(Y1792="to samo źródło",0,IF(Y1792=0,0)))</f>
        <v>0</v>
      </c>
      <c r="AI1792" s="334" t="b">
        <f>IF(AA1792="gaz z sieci",AC1792*'lista, wskaźniki'!$D$21)</f>
        <v>0</v>
      </c>
      <c r="AJ1792" s="272">
        <f>IF(AA1792="węgiel",AB1792*'lista, wskaźniki'!$D$20, IF('Sektor mieszkaniowy'!AA1792="drewno",'Sektor mieszkaniowy'!AB1792*'lista, wskaźniki'!$D$22,IF('Sektor mieszkaniowy'!AA1792="pellet",AB1792*'lista, wskaźniki'!$D$23,IF('Sektor mieszkaniowy'!AA1792="gaz z sieci",AB1792*'lista, wskaźniki'!$D$21,IF('Sektor mieszkaniowy'!AA1792="olej opałowy",'Sektor mieszkaniowy'!AB1792*'lista, wskaźniki'!$D$24)))))</f>
        <v>0</v>
      </c>
      <c r="AK1792" s="1170"/>
      <c r="AL1792" s="1167"/>
      <c r="AM1792" s="20">
        <f>IF(AA1792="węgiel",AF1792*1/3.6*'lista, wskaźniki'!$F$20,IF(AA1792="drewno",AF1792*1/3.6*'lista, wskaźniki'!$F$22,IF(AA1792="pellet",AF1792*1/3.6*'lista, wskaźniki'!$F$23,IF(AA1792="gaz z sieci",AF1792*1/3.6*'lista, wskaźniki'!$F$21,IF(AA1792="olej opałowy",AF1792*1/3.6*'lista, wskaźniki'!$F$24,0)))))</f>
        <v>0</v>
      </c>
      <c r="AN1792" s="20">
        <f>IF(AA1792="węgiel",AF1792*'lista, wskaźniki'!$E$42,IF(AA1792="drewno",AF1792*'lista, wskaźniki'!$G$42,IF(AA1792="pellet",AF1792*'lista, wskaźniki'!$H$42,IF(AA1792="gaz z sieci",AF1792*'lista, wskaźniki'!$F$42,IF(AA1792="olej opałowy",AF1792*'lista, wskaźniki'!$I$42,0)))))</f>
        <v>0</v>
      </c>
      <c r="AO1792" s="20">
        <f>IF(AA1792="węgiel",AF1792*'lista, wskaźniki'!$E$43,IF(AA1792="drewno",AF1792*'lista, wskaźniki'!$G$43,IF(AA1792="pellet",AF1792*'lista, wskaźniki'!$H$43,IF(AA1792="gaz z sieci",AF1792*'lista, wskaźniki'!$F$43,IF(AA1792="olej opałowy",AF1792*'lista, wskaźniki'!$I$43,0)))))</f>
        <v>0</v>
      </c>
      <c r="AP1792" s="20">
        <f>IF(AA1792="węgiel",AF1792*'lista, wskaźniki'!$E$44,IF(AA1792="drewno",AF1792*'lista, wskaźniki'!$G$44,IF(AA1792="pellet",AF1792*'lista, wskaźniki'!$H$44,IF(AA1792="gaz z sieci",AF1792*'lista, wskaźniki'!$F$44,IF(AA1792="olej opałowy",AF1792*'lista, wskaźniki'!$I$44,0)))))</f>
        <v>0</v>
      </c>
      <c r="AQ1792" s="20" t="b">
        <f>IF(Z1792="gaz",AH1792*1/3.6*'lista, wskaźniki'!$F$21,IF(Z1792="energia elektryczna",AH1792*1/3.6*'lista, wskaźniki'!$F$26))</f>
        <v>0</v>
      </c>
      <c r="AR1792" s="20" t="b">
        <f>IF(Z1792="gaz",AH1792*'lista, wskaźniki'!$F$42,IF(Z1792="energia elektryczna",AH1792*0))</f>
        <v>0</v>
      </c>
      <c r="AS1792" s="20" t="b">
        <f>IF(Z1792="gaz",AH1792*'lista, wskaźniki'!$F$43,IF(Z1792="energia elektryczna",AH1792*0))</f>
        <v>0</v>
      </c>
      <c r="AT1792" s="20" t="b">
        <f>IF(Z1792="gaz",AH1792*'lista, wskaźniki'!$F$44,IF(Z1792="energia elektryczna",AH1792*0))</f>
        <v>0</v>
      </c>
      <c r="AU1792" s="20">
        <f>AI1792*1/3.6*'lista, wskaźniki'!$F$21</f>
        <v>0</v>
      </c>
      <c r="AV1792" s="20">
        <f>AI1792*'lista, wskaźniki'!$F$42</f>
        <v>0</v>
      </c>
      <c r="AW1792" s="20">
        <f>AI1792*'lista, wskaźniki'!$F$43</f>
        <v>0</v>
      </c>
      <c r="AX1792" s="20">
        <f>AI1792*'lista, wskaźniki'!$F$44</f>
        <v>0</v>
      </c>
      <c r="AY1792" s="20">
        <f>AK1792*'lista, wskaźniki'!$F$26</f>
        <v>0</v>
      </c>
      <c r="AZ1792" s="20">
        <f t="shared" si="787"/>
        <v>0</v>
      </c>
      <c r="BA1792" s="20">
        <f t="shared" si="788"/>
        <v>0</v>
      </c>
      <c r="BB1792" s="20">
        <f t="shared" si="789"/>
        <v>0</v>
      </c>
      <c r="BC1792" s="20">
        <f t="shared" si="790"/>
        <v>0</v>
      </c>
      <c r="BD1792" s="1167"/>
      <c r="BE1792" s="1167"/>
      <c r="BF1792" s="1167"/>
      <c r="BG1792" s="1167"/>
      <c r="BH1792" s="70"/>
      <c r="BI1792" s="1167"/>
      <c r="BJ1792" s="70"/>
      <c r="BK1792" s="1167"/>
      <c r="BL1792" s="70"/>
      <c r="BM1792" s="70"/>
      <c r="BN1792" s="70"/>
      <c r="BO1792" s="70"/>
      <c r="BP1792" s="70"/>
      <c r="BQ1792" s="70"/>
      <c r="BR1792" s="70"/>
      <c r="BS1792" s="1161"/>
      <c r="BT1792" s="1161"/>
      <c r="BU1792" s="1161"/>
      <c r="BV1792" s="1161"/>
      <c r="BW1792" s="1161"/>
      <c r="BX1792" s="1161"/>
      <c r="BY1792" s="1164"/>
      <c r="CA1792" s="365" t="b">
        <f t="shared" si="791"/>
        <v>0</v>
      </c>
      <c r="CB1792" s="365" t="b">
        <f t="shared" si="792"/>
        <v>0</v>
      </c>
      <c r="CC1792" s="365" t="b">
        <f t="shared" si="793"/>
        <v>0</v>
      </c>
      <c r="CD1792" s="365" t="b">
        <f t="shared" si="794"/>
        <v>0</v>
      </c>
      <c r="CE1792" s="365">
        <f t="shared" si="795"/>
        <v>0</v>
      </c>
      <c r="CF1792" s="365" t="b">
        <f t="shared" si="796"/>
        <v>0</v>
      </c>
      <c r="CG1792" s="365" t="b">
        <f t="shared" si="797"/>
        <v>0</v>
      </c>
      <c r="CH1792" s="365" t="b">
        <f t="shared" si="798"/>
        <v>0</v>
      </c>
      <c r="CI1792" s="72" t="b">
        <f t="shared" si="799"/>
        <v>0</v>
      </c>
      <c r="CJ1792" s="72" t="b">
        <f t="shared" si="800"/>
        <v>0</v>
      </c>
      <c r="CK1792" s="72" t="b">
        <f t="shared" si="801"/>
        <v>0</v>
      </c>
      <c r="CL1792" s="72">
        <f t="shared" si="802"/>
        <v>0</v>
      </c>
      <c r="CM1792" s="72">
        <f t="shared" si="803"/>
        <v>0</v>
      </c>
      <c r="CN1792" s="72" t="b">
        <f t="shared" si="804"/>
        <v>0</v>
      </c>
      <c r="CP1792" s="13">
        <f t="shared" si="805"/>
        <v>0</v>
      </c>
      <c r="CQ1792" s="13" t="b">
        <f t="shared" si="806"/>
        <v>0</v>
      </c>
      <c r="CR1792" s="13" t="b">
        <f t="shared" si="807"/>
        <v>0</v>
      </c>
      <c r="CS1792" s="13" t="b">
        <f t="shared" si="813"/>
        <v>0</v>
      </c>
      <c r="CT1792" s="13" t="b">
        <f t="shared" si="812"/>
        <v>0</v>
      </c>
      <c r="CU1792" s="13" t="b">
        <f t="shared" si="814"/>
        <v>0</v>
      </c>
      <c r="CV1792" s="13" t="b">
        <f t="shared" si="808"/>
        <v>0</v>
      </c>
      <c r="CW1792" s="13" t="b">
        <f t="shared" si="809"/>
        <v>0</v>
      </c>
      <c r="CX1792" s="13" t="b">
        <f t="shared" si="810"/>
        <v>0</v>
      </c>
      <c r="CY1792" s="13" t="b">
        <f t="shared" si="811"/>
        <v>0</v>
      </c>
    </row>
    <row r="1793" spans="1:103" ht="15" thickBot="1">
      <c r="A1793" s="931">
        <v>359</v>
      </c>
      <c r="B1793" s="1165" t="s">
        <v>224</v>
      </c>
      <c r="C1793" s="1165"/>
      <c r="D1793" s="1165" t="s">
        <v>1</v>
      </c>
      <c r="E1793" s="1165" t="s">
        <v>5</v>
      </c>
      <c r="F1793" s="1165"/>
      <c r="G1793" s="1165"/>
      <c r="H1793" s="1165"/>
      <c r="I1793" s="1165" t="s">
        <v>13</v>
      </c>
      <c r="J1793" s="1165">
        <v>150</v>
      </c>
      <c r="K1793" s="1165">
        <v>3</v>
      </c>
      <c r="L1793" s="1165" t="s">
        <v>16</v>
      </c>
      <c r="M1793" s="1165"/>
      <c r="N1793" s="1165" t="s">
        <v>16</v>
      </c>
      <c r="O1793" s="1165"/>
      <c r="P1793" s="1165" t="s">
        <v>16</v>
      </c>
      <c r="Q1793" s="940">
        <f>IF(I1793="&lt;1966",'lista, wskaźniki'!$G$4,IF(I1793="1967-1985",'lista, wskaźniki'!$G$5,IF(I1793="1986-1992",'lista, wskaźniki'!$G$6,IF(I1793="1993-1996",'lista, wskaźniki'!$G$7,IF(I1793="&gt;1997",'lista, wskaźniki'!$G$8,IF(I1793=0,'lista, wskaźniki'!$G$4))))))</f>
        <v>130</v>
      </c>
      <c r="R1793" s="1165" t="s">
        <v>21</v>
      </c>
      <c r="S1793" s="1165" t="s">
        <v>27</v>
      </c>
      <c r="T1793" s="1165">
        <v>25</v>
      </c>
      <c r="U1793" s="1165">
        <v>2007</v>
      </c>
      <c r="V1793" s="1165"/>
      <c r="W1793" s="68" t="s">
        <v>35</v>
      </c>
      <c r="X1793" s="68" t="s">
        <v>39</v>
      </c>
      <c r="Y1793" s="68" t="s">
        <v>42</v>
      </c>
      <c r="Z1793" s="68"/>
      <c r="AA1793" s="68" t="s">
        <v>35</v>
      </c>
      <c r="AB1793" s="131">
        <v>5</v>
      </c>
      <c r="AC1793" s="131"/>
      <c r="AD1793" s="68">
        <v>2500</v>
      </c>
      <c r="AE1793" s="1165"/>
      <c r="AF1793" s="334">
        <f t="shared" si="815"/>
        <v>77.634999999999991</v>
      </c>
      <c r="AG1793" s="272">
        <f>IF(R1793="kompletna",Q1793*J1793*0.0036*'lista, wskaźniki'!$F$13, IF(R1793="częściowa",Q1793*J1793*0.0036*'lista, wskaźniki'!$F$14, IF(R1793="brak",Q1793*J1793*0.0036*'lista, wskaźniki'!$F$15,)))</f>
        <v>42.12</v>
      </c>
      <c r="AH1793" s="334">
        <f>IF(Y1793="inne",K1793*'lista, wskaźniki'!$E$35,IF(Y1793="to samo źródło",0,IF(Y1793=0,0)))</f>
        <v>0</v>
      </c>
      <c r="AI1793" s="334" t="b">
        <f>IF(AA1793="gaz z sieci",AC1793*'lista, wskaźniki'!$D$21)</f>
        <v>0</v>
      </c>
      <c r="AJ1793" s="272">
        <f>IF(AA1793="węgiel",AB1793*'lista, wskaźniki'!$D$20, IF('Sektor mieszkaniowy'!AA1793="drewno",'Sektor mieszkaniowy'!AB1793*'lista, wskaźniki'!$D$22,IF('Sektor mieszkaniowy'!AA1793="pellet",AB1793*'lista, wskaźniki'!$D$23,IF('Sektor mieszkaniowy'!AA1793="gaz z sieci",AB1793*'lista, wskaźniki'!$D$21,IF('Sektor mieszkaniowy'!AA1793="olej opałowy",'Sektor mieszkaniowy'!AB1793*'lista, wskaźniki'!$D$24)))))</f>
        <v>113.14999999999999</v>
      </c>
      <c r="AK1793" s="1168">
        <f>AL1793/'lista, wskaźniki'!$A$127</f>
        <v>4</v>
      </c>
      <c r="AL1793" s="1165">
        <v>2600</v>
      </c>
      <c r="AM1793" s="20">
        <f>IF(AA1793="węgiel",AF1793*1/3.6*'lista, wskaźniki'!$F$20,IF(AA1793="drewno",AF1793*1/3.6*'lista, wskaźniki'!$F$22,IF(AA1793="pellet",AF1793*1/3.6*'lista, wskaźniki'!$F$23,IF(AA1793="gaz z sieci",AF1793*1/3.6*'lista, wskaźniki'!$F$21,IF(AA1793="olej opałowy",AF1793*1/3.6*'lista, wskaźniki'!$F$24,0)))))</f>
        <v>7.3543635499999995</v>
      </c>
      <c r="AN1793" s="20">
        <f>IF(AA1793="węgiel",AF1793*'lista, wskaźniki'!$E$42,IF(AA1793="drewno",AF1793*'lista, wskaźniki'!$G$42,IF(AA1793="pellet",AF1793*'lista, wskaźniki'!$H$42,IF(AA1793="gaz z sieci",AF1793*'lista, wskaźniki'!$F$42,IF(AA1793="olej opałowy",AF1793*'lista, wskaźniki'!$I$42,0)))))</f>
        <v>2.9501299999999998E-2</v>
      </c>
      <c r="AO1793" s="20">
        <f>IF(AA1793="węgiel",AF1793*'lista, wskaźniki'!$E$43,IF(AA1793="drewno",AF1793*'lista, wskaźniki'!$G$43,IF(AA1793="pellet",AF1793*'lista, wskaźniki'!$H$43,IF(AA1793="gaz z sieci",AF1793*'lista, wskaźniki'!$F$43,IF(AA1793="olej opałowy",AF1793*'lista, wskaźniki'!$I$43,0)))))</f>
        <v>2.7948599999999997E-2</v>
      </c>
      <c r="AP1793" s="20">
        <f>IF(AA1793="węgiel",AF1793*'lista, wskaźniki'!$E$44,IF(AA1793="drewno",AF1793*'lista, wskaźniki'!$G$44,IF(AA1793="pellet",AF1793*'lista, wskaźniki'!$H$44,IF(AA1793="gaz z sieci",AF1793*'lista, wskaźniki'!$F$44,IF(AA1793="olej opałowy",AF1793*'lista, wskaźniki'!$I$44,0)))))</f>
        <v>2.0961449999999999E-5</v>
      </c>
      <c r="AQ1793" s="20" t="b">
        <f>IF(Z1793="gaz",AH1793*1/3.6*'lista, wskaźniki'!$F$21,IF(Z1793="energia elektryczna",AH1793*1/3.6*'lista, wskaźniki'!$F$26))</f>
        <v>0</v>
      </c>
      <c r="AR1793" s="20" t="b">
        <f>IF(Z1793="gaz",AH1793*'lista, wskaźniki'!$F$42,IF(Z1793="energia elektryczna",AH1793*0))</f>
        <v>0</v>
      </c>
      <c r="AS1793" s="20" t="b">
        <f>IF(Z1793="gaz",AH1793*'lista, wskaźniki'!$F$43,IF(Z1793="energia elektryczna",AH1793*0))</f>
        <v>0</v>
      </c>
      <c r="AT1793" s="20" t="b">
        <f>IF(Z1793="gaz",AH1793*'lista, wskaźniki'!$F$44,IF(Z1793="energia elektryczna",AH1793*0))</f>
        <v>0</v>
      </c>
      <c r="AU1793" s="20">
        <f>AI1793*1/3.6*'lista, wskaźniki'!$F$21</f>
        <v>0</v>
      </c>
      <c r="AV1793" s="20">
        <f>AI1793*'lista, wskaźniki'!$F$42</f>
        <v>0</v>
      </c>
      <c r="AW1793" s="20">
        <f>AI1793*'lista, wskaźniki'!$F$43</f>
        <v>0</v>
      </c>
      <c r="AX1793" s="20">
        <f>AI1793*'lista, wskaźniki'!$F$44</f>
        <v>0</v>
      </c>
      <c r="AY1793" s="20">
        <f>AK1793*'lista, wskaźniki'!$F$26</f>
        <v>3.56</v>
      </c>
      <c r="AZ1793" s="20">
        <f t="shared" si="787"/>
        <v>10.914363549999999</v>
      </c>
      <c r="BA1793" s="20">
        <f t="shared" si="788"/>
        <v>2.9501299999999998E-2</v>
      </c>
      <c r="BB1793" s="20">
        <f t="shared" si="789"/>
        <v>2.7948599999999997E-2</v>
      </c>
      <c r="BC1793" s="20">
        <f t="shared" si="790"/>
        <v>2.0961449999999999E-5</v>
      </c>
      <c r="BD1793" s="1165" t="s">
        <v>17</v>
      </c>
      <c r="BE1793" s="1165" t="s">
        <v>17</v>
      </c>
      <c r="BF1793" s="1165" t="s">
        <v>17</v>
      </c>
      <c r="BG1793" s="1165" t="s">
        <v>17</v>
      </c>
      <c r="BH1793" s="68"/>
      <c r="BI1793" s="1165" t="s">
        <v>16</v>
      </c>
      <c r="BJ1793" s="68" t="s">
        <v>52</v>
      </c>
      <c r="BK1793" s="1165" t="s">
        <v>17</v>
      </c>
      <c r="BL1793" s="68"/>
      <c r="BM1793" s="68"/>
      <c r="BN1793" s="68"/>
      <c r="BO1793" s="68" t="s">
        <v>57</v>
      </c>
      <c r="BP1793" s="68" t="s">
        <v>52</v>
      </c>
      <c r="BQ1793" s="68" t="s">
        <v>120</v>
      </c>
      <c r="BR1793" s="68">
        <v>1</v>
      </c>
      <c r="BS1793" s="1159">
        <v>4000</v>
      </c>
      <c r="BT1793" s="1159"/>
      <c r="BU1793" s="1159">
        <v>2000</v>
      </c>
      <c r="BV1793" s="1159"/>
      <c r="BW1793" s="1159"/>
      <c r="BX1793" s="1159">
        <v>9000</v>
      </c>
      <c r="BY1793" s="1162"/>
      <c r="CA1793" s="365">
        <f t="shared" si="791"/>
        <v>77.634999999999991</v>
      </c>
      <c r="CB1793" s="365" t="b">
        <f t="shared" si="792"/>
        <v>0</v>
      </c>
      <c r="CC1793" s="365" t="b">
        <f t="shared" si="793"/>
        <v>0</v>
      </c>
      <c r="CD1793" s="365" t="b">
        <f t="shared" si="794"/>
        <v>0</v>
      </c>
      <c r="CE1793" s="365" t="b">
        <f t="shared" si="795"/>
        <v>0</v>
      </c>
      <c r="CF1793" s="365" t="b">
        <f t="shared" si="796"/>
        <v>0</v>
      </c>
      <c r="CG1793" s="365" t="b">
        <f t="shared" si="797"/>
        <v>0</v>
      </c>
      <c r="CH1793" s="365" t="b">
        <f t="shared" si="798"/>
        <v>0</v>
      </c>
      <c r="CI1793" s="72">
        <f t="shared" si="799"/>
        <v>77.634999999999991</v>
      </c>
      <c r="CJ1793" s="72" t="b">
        <f t="shared" si="800"/>
        <v>0</v>
      </c>
      <c r="CK1793" s="72" t="b">
        <f t="shared" si="801"/>
        <v>0</v>
      </c>
      <c r="CL1793" s="72">
        <f t="shared" si="802"/>
        <v>0</v>
      </c>
      <c r="CM1793" s="72" t="b">
        <f t="shared" si="803"/>
        <v>0</v>
      </c>
      <c r="CN1793" s="72" t="b">
        <f t="shared" si="804"/>
        <v>0</v>
      </c>
      <c r="CP1793" s="13" t="b">
        <f t="shared" si="805"/>
        <v>0</v>
      </c>
      <c r="CQ1793" s="13" t="b">
        <f t="shared" si="806"/>
        <v>0</v>
      </c>
      <c r="CR1793" s="13" t="b">
        <f t="shared" si="807"/>
        <v>0</v>
      </c>
      <c r="CS1793" s="13" t="b">
        <f t="shared" si="813"/>
        <v>0</v>
      </c>
      <c r="CT1793" s="13" t="b">
        <f t="shared" si="812"/>
        <v>0</v>
      </c>
      <c r="CU1793" s="13" t="b">
        <f t="shared" si="814"/>
        <v>0</v>
      </c>
      <c r="CV1793" s="13">
        <f t="shared" si="808"/>
        <v>150</v>
      </c>
      <c r="CW1793" s="13">
        <f t="shared" si="809"/>
        <v>150</v>
      </c>
      <c r="CX1793" s="13" t="b">
        <f t="shared" si="810"/>
        <v>0</v>
      </c>
      <c r="CY1793" s="13" t="b">
        <f t="shared" si="811"/>
        <v>0</v>
      </c>
    </row>
    <row r="1794" spans="1:103" ht="15" thickBot="1">
      <c r="A1794" s="932"/>
      <c r="B1794" s="1166"/>
      <c r="C1794" s="1166"/>
      <c r="D1794" s="1166"/>
      <c r="E1794" s="1166"/>
      <c r="F1794" s="1166"/>
      <c r="G1794" s="1166"/>
      <c r="H1794" s="1166"/>
      <c r="I1794" s="1166"/>
      <c r="J1794" s="1166"/>
      <c r="K1794" s="1166"/>
      <c r="L1794" s="1166"/>
      <c r="M1794" s="1166"/>
      <c r="N1794" s="1166"/>
      <c r="O1794" s="1166"/>
      <c r="P1794" s="1166"/>
      <c r="Q1794" s="941"/>
      <c r="R1794" s="1166"/>
      <c r="S1794" s="1166"/>
      <c r="T1794" s="1166"/>
      <c r="U1794" s="1166"/>
      <c r="V1794" s="1166"/>
      <c r="W1794" s="20" t="s">
        <v>36</v>
      </c>
      <c r="X1794" s="69"/>
      <c r="Y1794" s="69"/>
      <c r="Z1794" s="69"/>
      <c r="AA1794" s="69" t="s">
        <v>36</v>
      </c>
      <c r="AB1794" s="132">
        <v>2</v>
      </c>
      <c r="AC1794" s="132"/>
      <c r="AD1794" s="69">
        <v>200</v>
      </c>
      <c r="AE1794" s="1166"/>
      <c r="AF1794" s="334">
        <f>IF(AG1794&gt;0,(AJ1794+AG1794/2)/2,AJ1794)</f>
        <v>26.13</v>
      </c>
      <c r="AG1794" s="272">
        <v>42.12</v>
      </c>
      <c r="AH1794" s="334">
        <f>IF(Y1794="inne",K1794*'lista, wskaźniki'!$E$35,IF(Y1794="to samo źródło",0,IF(Y1794=0,0)))</f>
        <v>0</v>
      </c>
      <c r="AI1794" s="334" t="b">
        <f>IF(AA1794="gaz z sieci",AC1794*'lista, wskaźniki'!$D$21)</f>
        <v>0</v>
      </c>
      <c r="AJ1794" s="272">
        <f>IF(AA1794="węgiel",AB1794*'lista, wskaźniki'!$D$20, IF('Sektor mieszkaniowy'!AA1794="drewno",'Sektor mieszkaniowy'!AB1794*'lista, wskaźniki'!$D$22,IF('Sektor mieszkaniowy'!AA1794="pellet",AB1794*'lista, wskaźniki'!$D$23,IF('Sektor mieszkaniowy'!AA1794="gaz z sieci",AB1794*'lista, wskaźniki'!$D$21,IF('Sektor mieszkaniowy'!AA1794="olej opałowy",'Sektor mieszkaniowy'!AB1794*'lista, wskaźniki'!$D$24)))))</f>
        <v>31.2</v>
      </c>
      <c r="AK1794" s="1169"/>
      <c r="AL1794" s="1166"/>
      <c r="AM1794" s="20">
        <f>IF(AA1794="węgiel",AF1794*1/3.6*'lista, wskaźniki'!$F$20,IF(AA1794="drewno",AF1794*1/3.6*'lista, wskaźniki'!$F$22,IF(AA1794="pellet",AF1794*1/3.6*'lista, wskaźniki'!$F$23,IF(AA1794="gaz z sieci",AF1794*1/3.6*'lista, wskaźniki'!$F$21,IF(AA1794="olej opałowy",AF1794*1/3.6*'lista, wskaźniki'!$F$24,0)))))</f>
        <v>0</v>
      </c>
      <c r="AN1794" s="20">
        <f>IF(AA1794="węgiel",AF1794*'lista, wskaźniki'!$E$42,IF(AA1794="drewno",AF1794*'lista, wskaźniki'!$G$42,IF(AA1794="pellet",AF1794*'lista, wskaźniki'!$H$42,IF(AA1794="gaz z sieci",AF1794*'lista, wskaźniki'!$F$42,IF(AA1794="olej opałowy",AF1794*'lista, wskaźniki'!$I$42,0)))))</f>
        <v>2.1165299999999998E-2</v>
      </c>
      <c r="AO1794" s="20">
        <f>IF(AA1794="węgiel",AF1794*'lista, wskaźniki'!$E$43,IF(AA1794="drewno",AF1794*'lista, wskaźniki'!$G$43,IF(AA1794="pellet",AF1794*'lista, wskaźniki'!$H$43,IF(AA1794="gaz z sieci",AF1794*'lista, wskaźniki'!$F$43,IF(AA1794="olej opałowy",AF1794*'lista, wskaźniki'!$I$43,0)))))</f>
        <v>2.1165299999999998E-2</v>
      </c>
      <c r="AP1794" s="20">
        <f>IF(AA1794="węgiel",AF1794*'lista, wskaźniki'!$E$44,IF(AA1794="drewno",AF1794*'lista, wskaźniki'!$G$44,IF(AA1794="pellet",AF1794*'lista, wskaźniki'!$H$44,IF(AA1794="gaz z sieci",AF1794*'lista, wskaźniki'!$F$44,IF(AA1794="olej opałowy",AF1794*'lista, wskaźniki'!$I$44,0)))))</f>
        <v>6.5324999999999997E-6</v>
      </c>
      <c r="AQ1794" s="20" t="b">
        <f>IF(Z1794="gaz",AH1794*1/3.6*'lista, wskaźniki'!$F$21,IF(Z1794="energia elektryczna",AH1794*1/3.6*'lista, wskaźniki'!$F$26))</f>
        <v>0</v>
      </c>
      <c r="AR1794" s="20" t="b">
        <f>IF(Z1794="gaz",AH1794*'lista, wskaźniki'!$F$42,IF(Z1794="energia elektryczna",AH1794*0))</f>
        <v>0</v>
      </c>
      <c r="AS1794" s="20" t="b">
        <f>IF(Z1794="gaz",AH1794*'lista, wskaźniki'!$F$43,IF(Z1794="energia elektryczna",AH1794*0))</f>
        <v>0</v>
      </c>
      <c r="AT1794" s="20" t="b">
        <f>IF(Z1794="gaz",AH1794*'lista, wskaźniki'!$F$44,IF(Z1794="energia elektryczna",AH1794*0))</f>
        <v>0</v>
      </c>
      <c r="AU1794" s="20">
        <f>AI1794*1/3.6*'lista, wskaźniki'!$F$21</f>
        <v>0</v>
      </c>
      <c r="AV1794" s="20">
        <f>AI1794*'lista, wskaźniki'!$F$42</f>
        <v>0</v>
      </c>
      <c r="AW1794" s="20">
        <f>AI1794*'lista, wskaźniki'!$F$43</f>
        <v>0</v>
      </c>
      <c r="AX1794" s="20">
        <f>AI1794*'lista, wskaźniki'!$F$44</f>
        <v>0</v>
      </c>
      <c r="AY1794" s="20">
        <f>AK1794*'lista, wskaźniki'!$F$26</f>
        <v>0</v>
      </c>
      <c r="AZ1794" s="20">
        <f t="shared" si="787"/>
        <v>0</v>
      </c>
      <c r="BA1794" s="20">
        <f t="shared" si="788"/>
        <v>2.1165299999999998E-2</v>
      </c>
      <c r="BB1794" s="20">
        <f t="shared" si="789"/>
        <v>2.1165299999999998E-2</v>
      </c>
      <c r="BC1794" s="20">
        <f t="shared" si="790"/>
        <v>6.5324999999999997E-6</v>
      </c>
      <c r="BD1794" s="1166"/>
      <c r="BE1794" s="1166"/>
      <c r="BF1794" s="1166"/>
      <c r="BG1794" s="1166"/>
      <c r="BH1794" s="69"/>
      <c r="BI1794" s="1166"/>
      <c r="BJ1794" s="69"/>
      <c r="BK1794" s="1166"/>
      <c r="BL1794" s="69"/>
      <c r="BM1794" s="69"/>
      <c r="BN1794" s="69"/>
      <c r="BO1794" s="69"/>
      <c r="BP1794" s="69"/>
      <c r="BQ1794" s="69" t="s">
        <v>121</v>
      </c>
      <c r="BR1794" s="69">
        <v>1</v>
      </c>
      <c r="BS1794" s="1160"/>
      <c r="BT1794" s="1160"/>
      <c r="BU1794" s="1160"/>
      <c r="BV1794" s="1160"/>
      <c r="BW1794" s="1160"/>
      <c r="BX1794" s="1160"/>
      <c r="BY1794" s="1163"/>
      <c r="CA1794" s="365" t="b">
        <f t="shared" si="791"/>
        <v>0</v>
      </c>
      <c r="CB1794" s="365">
        <f t="shared" si="792"/>
        <v>26.13</v>
      </c>
      <c r="CC1794" s="365" t="b">
        <f t="shared" si="793"/>
        <v>0</v>
      </c>
      <c r="CD1794" s="365" t="b">
        <f t="shared" si="794"/>
        <v>0</v>
      </c>
      <c r="CE1794" s="365" t="b">
        <f t="shared" si="795"/>
        <v>0</v>
      </c>
      <c r="CF1794" s="365" t="b">
        <f t="shared" si="796"/>
        <v>0</v>
      </c>
      <c r="CG1794" s="365" t="b">
        <f t="shared" si="797"/>
        <v>0</v>
      </c>
      <c r="CH1794" s="365" t="b">
        <f t="shared" si="798"/>
        <v>0</v>
      </c>
      <c r="CI1794" s="72" t="b">
        <f t="shared" si="799"/>
        <v>0</v>
      </c>
      <c r="CJ1794" s="72">
        <f t="shared" si="800"/>
        <v>26.13</v>
      </c>
      <c r="CK1794" s="72" t="b">
        <f t="shared" si="801"/>
        <v>0</v>
      </c>
      <c r="CL1794" s="72">
        <f t="shared" si="802"/>
        <v>0</v>
      </c>
      <c r="CM1794" s="72" t="b">
        <f t="shared" si="803"/>
        <v>0</v>
      </c>
      <c r="CN1794" s="72" t="b">
        <f t="shared" si="804"/>
        <v>0</v>
      </c>
      <c r="CP1794" s="13">
        <f t="shared" si="805"/>
        <v>0</v>
      </c>
      <c r="CQ1794" s="13" t="b">
        <f t="shared" si="806"/>
        <v>0</v>
      </c>
      <c r="CR1794" s="13" t="b">
        <f t="shared" si="807"/>
        <v>0</v>
      </c>
      <c r="CS1794" s="13" t="b">
        <f t="shared" si="813"/>
        <v>0</v>
      </c>
      <c r="CT1794" s="13" t="b">
        <f t="shared" si="812"/>
        <v>0</v>
      </c>
      <c r="CU1794" s="13" t="b">
        <f t="shared" si="814"/>
        <v>0</v>
      </c>
      <c r="CV1794" s="13" t="b">
        <f t="shared" si="808"/>
        <v>0</v>
      </c>
      <c r="CW1794" s="13" t="b">
        <f t="shared" si="809"/>
        <v>0</v>
      </c>
      <c r="CX1794" s="13" t="b">
        <f t="shared" si="810"/>
        <v>0</v>
      </c>
      <c r="CY1794" s="13" t="b">
        <f t="shared" si="811"/>
        <v>0</v>
      </c>
    </row>
    <row r="1795" spans="1:103" ht="15" thickBot="1">
      <c r="A1795" s="932"/>
      <c r="B1795" s="1166"/>
      <c r="C1795" s="1166"/>
      <c r="D1795" s="1166"/>
      <c r="E1795" s="1166"/>
      <c r="F1795" s="1166"/>
      <c r="G1795" s="1166"/>
      <c r="H1795" s="1166"/>
      <c r="I1795" s="1166"/>
      <c r="J1795" s="1166"/>
      <c r="K1795" s="1166"/>
      <c r="L1795" s="1166"/>
      <c r="M1795" s="1166"/>
      <c r="N1795" s="1166"/>
      <c r="O1795" s="1166"/>
      <c r="P1795" s="1166"/>
      <c r="Q1795" s="941"/>
      <c r="R1795" s="1166"/>
      <c r="S1795" s="1166"/>
      <c r="T1795" s="1166"/>
      <c r="U1795" s="1166"/>
      <c r="V1795" s="1166"/>
      <c r="W1795" s="69"/>
      <c r="X1795" s="69"/>
      <c r="Y1795" s="69"/>
      <c r="Z1795" s="69"/>
      <c r="AA1795" s="69" t="s">
        <v>50</v>
      </c>
      <c r="AB1795" s="132"/>
      <c r="AC1795" s="132"/>
      <c r="AD1795" s="69"/>
      <c r="AE1795" s="1166"/>
      <c r="AF1795" s="334">
        <f t="shared" ref="AF1795:AF1813" si="816">IF(AG1795&gt;0,(AJ1795+AG1795)/2,AJ1795)</f>
        <v>0</v>
      </c>
      <c r="AG1795" s="272">
        <f>IF(R1795="kompletna",Q1795*J1795*0.0036*'lista, wskaźniki'!$F$13, IF(R1795="częściowa",Q1795*J1795*0.0036*'lista, wskaźniki'!$F$14, IF(R1795="brak",Q1795*J1795*0.0036*'lista, wskaźniki'!$F$15,)))</f>
        <v>0</v>
      </c>
      <c r="AH1795" s="334">
        <f>IF(Y1795="inne",K1795*'lista, wskaźniki'!$E$35,IF(Y1795="to samo źródło",0,IF(Y1795=0,0)))</f>
        <v>0</v>
      </c>
      <c r="AI1795" s="334" t="b">
        <f>IF(AA1795="gaz z sieci",AC1795*'lista, wskaźniki'!$D$21)</f>
        <v>0</v>
      </c>
      <c r="AJ1795" s="272">
        <f>IF(AA1795="węgiel",AB1795*'lista, wskaźniki'!$D$20, IF('Sektor mieszkaniowy'!AA1795="drewno",'Sektor mieszkaniowy'!AB1795*'lista, wskaźniki'!$D$22,IF('Sektor mieszkaniowy'!AA1795="pellet",AB1795*'lista, wskaźniki'!$D$23,IF('Sektor mieszkaniowy'!AA1795="gaz z sieci",AB1795*'lista, wskaźniki'!$D$21,IF('Sektor mieszkaniowy'!AA1795="olej opałowy",'Sektor mieszkaniowy'!AB1795*'lista, wskaźniki'!$D$24)))))</f>
        <v>0</v>
      </c>
      <c r="AK1795" s="1169"/>
      <c r="AL1795" s="1166"/>
      <c r="AM1795" s="20">
        <f>IF(AA1795="węgiel",AF1795*1/3.6*'lista, wskaźniki'!$F$20,IF(AA1795="drewno",AF1795*1/3.6*'lista, wskaźniki'!$F$22,IF(AA1795="pellet",AF1795*1/3.6*'lista, wskaźniki'!$F$23,IF(AA1795="gaz z sieci",AF1795*1/3.6*'lista, wskaźniki'!$F$21,IF(AA1795="olej opałowy",AF1795*1/3.6*'lista, wskaźniki'!$F$24,0)))))</f>
        <v>0</v>
      </c>
      <c r="AN1795" s="20">
        <f>IF(AA1795="węgiel",AF1795*'lista, wskaźniki'!$E$42,IF(AA1795="drewno",AF1795*'lista, wskaźniki'!$G$42,IF(AA1795="pellet",AF1795*'lista, wskaźniki'!$H$42,IF(AA1795="gaz z sieci",AF1795*'lista, wskaźniki'!$F$42,IF(AA1795="olej opałowy",AF1795*'lista, wskaźniki'!$I$42,0)))))</f>
        <v>0</v>
      </c>
      <c r="AO1795" s="20">
        <f>IF(AA1795="węgiel",AF1795*'lista, wskaźniki'!$E$43,IF(AA1795="drewno",AF1795*'lista, wskaźniki'!$G$43,IF(AA1795="pellet",AF1795*'lista, wskaźniki'!$H$43,IF(AA1795="gaz z sieci",AF1795*'lista, wskaźniki'!$F$43,IF(AA1795="olej opałowy",AF1795*'lista, wskaźniki'!$I$43,0)))))</f>
        <v>0</v>
      </c>
      <c r="AP1795" s="20">
        <f>IF(AA1795="węgiel",AF1795*'lista, wskaźniki'!$E$44,IF(AA1795="drewno",AF1795*'lista, wskaźniki'!$G$44,IF(AA1795="pellet",AF1795*'lista, wskaźniki'!$H$44,IF(AA1795="gaz z sieci",AF1795*'lista, wskaźniki'!$F$44,IF(AA1795="olej opałowy",AF1795*'lista, wskaźniki'!$I$44,0)))))</f>
        <v>0</v>
      </c>
      <c r="AQ1795" s="20" t="b">
        <f>IF(Z1795="gaz",AH1795*1/3.6*'lista, wskaźniki'!$F$21,IF(Z1795="energia elektryczna",AH1795*1/3.6*'lista, wskaźniki'!$F$26))</f>
        <v>0</v>
      </c>
      <c r="AR1795" s="20" t="b">
        <f>IF(Z1795="gaz",AH1795*'lista, wskaźniki'!$F$42,IF(Z1795="energia elektryczna",AH1795*0))</f>
        <v>0</v>
      </c>
      <c r="AS1795" s="20" t="b">
        <f>IF(Z1795="gaz",AH1795*'lista, wskaźniki'!$F$43,IF(Z1795="energia elektryczna",AH1795*0))</f>
        <v>0</v>
      </c>
      <c r="AT1795" s="20" t="b">
        <f>IF(Z1795="gaz",AH1795*'lista, wskaźniki'!$F$44,IF(Z1795="energia elektryczna",AH1795*0))</f>
        <v>0</v>
      </c>
      <c r="AU1795" s="20">
        <f>AI1795*1/3.6*'lista, wskaźniki'!$F$21</f>
        <v>0</v>
      </c>
      <c r="AV1795" s="20">
        <f>AI1795*'lista, wskaźniki'!$F$42</f>
        <v>0</v>
      </c>
      <c r="AW1795" s="20">
        <f>AI1795*'lista, wskaźniki'!$F$43</f>
        <v>0</v>
      </c>
      <c r="AX1795" s="20">
        <f>AI1795*'lista, wskaźniki'!$F$44</f>
        <v>0</v>
      </c>
      <c r="AY1795" s="20">
        <f>AK1795*'lista, wskaźniki'!$F$26</f>
        <v>0</v>
      </c>
      <c r="AZ1795" s="20">
        <f t="shared" si="787"/>
        <v>0</v>
      </c>
      <c r="BA1795" s="20">
        <f t="shared" si="788"/>
        <v>0</v>
      </c>
      <c r="BB1795" s="20">
        <f t="shared" si="789"/>
        <v>0</v>
      </c>
      <c r="BC1795" s="20">
        <f t="shared" si="790"/>
        <v>0</v>
      </c>
      <c r="BD1795" s="1166"/>
      <c r="BE1795" s="1166"/>
      <c r="BF1795" s="1166"/>
      <c r="BG1795" s="1166"/>
      <c r="BH1795" s="69"/>
      <c r="BI1795" s="1166"/>
      <c r="BJ1795" s="69"/>
      <c r="BK1795" s="1166"/>
      <c r="BL1795" s="69"/>
      <c r="BM1795" s="69"/>
      <c r="BN1795" s="69"/>
      <c r="BO1795" s="69"/>
      <c r="BP1795" s="69"/>
      <c r="BQ1795" s="69"/>
      <c r="BR1795" s="69"/>
      <c r="BS1795" s="1160"/>
      <c r="BT1795" s="1160"/>
      <c r="BU1795" s="1160"/>
      <c r="BV1795" s="1160"/>
      <c r="BW1795" s="1160"/>
      <c r="BX1795" s="1160"/>
      <c r="BY1795" s="1163"/>
      <c r="CA1795" s="365" t="b">
        <f t="shared" si="791"/>
        <v>0</v>
      </c>
      <c r="CB1795" s="365" t="b">
        <f t="shared" si="792"/>
        <v>0</v>
      </c>
      <c r="CC1795" s="365">
        <f t="shared" si="793"/>
        <v>0</v>
      </c>
      <c r="CD1795" s="365" t="b">
        <f t="shared" si="794"/>
        <v>0</v>
      </c>
      <c r="CE1795" s="365" t="b">
        <f t="shared" si="795"/>
        <v>0</v>
      </c>
      <c r="CF1795" s="365" t="b">
        <f t="shared" si="796"/>
        <v>0</v>
      </c>
      <c r="CG1795" s="365" t="b">
        <f t="shared" si="797"/>
        <v>0</v>
      </c>
      <c r="CH1795" s="365" t="b">
        <f t="shared" si="798"/>
        <v>0</v>
      </c>
      <c r="CI1795" s="72" t="b">
        <f t="shared" si="799"/>
        <v>0</v>
      </c>
      <c r="CJ1795" s="72" t="b">
        <f t="shared" si="800"/>
        <v>0</v>
      </c>
      <c r="CK1795" s="72">
        <f t="shared" si="801"/>
        <v>0</v>
      </c>
      <c r="CL1795" s="72">
        <f t="shared" si="802"/>
        <v>0</v>
      </c>
      <c r="CM1795" s="72" t="b">
        <f t="shared" si="803"/>
        <v>0</v>
      </c>
      <c r="CN1795" s="72" t="b">
        <f t="shared" si="804"/>
        <v>0</v>
      </c>
      <c r="CP1795" s="13">
        <f t="shared" si="805"/>
        <v>0</v>
      </c>
      <c r="CQ1795" s="13" t="b">
        <f t="shared" si="806"/>
        <v>0</v>
      </c>
      <c r="CR1795" s="13" t="b">
        <f t="shared" si="807"/>
        <v>0</v>
      </c>
      <c r="CS1795" s="13" t="b">
        <f t="shared" si="813"/>
        <v>0</v>
      </c>
      <c r="CT1795" s="13" t="b">
        <f t="shared" si="812"/>
        <v>0</v>
      </c>
      <c r="CU1795" s="13" t="b">
        <f t="shared" si="814"/>
        <v>0</v>
      </c>
      <c r="CV1795" s="13" t="b">
        <f t="shared" si="808"/>
        <v>0</v>
      </c>
      <c r="CW1795" s="13" t="b">
        <f t="shared" si="809"/>
        <v>0</v>
      </c>
      <c r="CX1795" s="13" t="b">
        <f t="shared" si="810"/>
        <v>0</v>
      </c>
      <c r="CY1795" s="13" t="b">
        <f t="shared" si="811"/>
        <v>0</v>
      </c>
    </row>
    <row r="1796" spans="1:103" ht="15" thickBot="1">
      <c r="A1796" s="932"/>
      <c r="B1796" s="1166"/>
      <c r="C1796" s="1166"/>
      <c r="D1796" s="1166"/>
      <c r="E1796" s="1166"/>
      <c r="F1796" s="1166"/>
      <c r="G1796" s="1166"/>
      <c r="H1796" s="1166"/>
      <c r="I1796" s="1166"/>
      <c r="J1796" s="1166"/>
      <c r="K1796" s="1166"/>
      <c r="L1796" s="1166"/>
      <c r="M1796" s="1166"/>
      <c r="N1796" s="1166"/>
      <c r="O1796" s="1166"/>
      <c r="P1796" s="1166"/>
      <c r="Q1796" s="941"/>
      <c r="R1796" s="1166"/>
      <c r="S1796" s="1166"/>
      <c r="T1796" s="1166"/>
      <c r="U1796" s="1166"/>
      <c r="V1796" s="1166"/>
      <c r="W1796" s="69"/>
      <c r="X1796" s="69"/>
      <c r="Y1796" s="69"/>
      <c r="Z1796" s="69"/>
      <c r="AA1796" s="69" t="s">
        <v>38</v>
      </c>
      <c r="AB1796" s="132"/>
      <c r="AC1796" s="132"/>
      <c r="AD1796" s="69"/>
      <c r="AE1796" s="1166"/>
      <c r="AF1796" s="334">
        <f t="shared" si="816"/>
        <v>0</v>
      </c>
      <c r="AG1796" s="272">
        <f>IF(R1796="kompletna",Q1796*J1796*0.0036*'lista, wskaźniki'!$F$13, IF(R1796="częściowa",Q1796*J1796*0.0036*'lista, wskaźniki'!$F$14, IF(R1796="brak",Q1796*J1796*0.0036*'lista, wskaźniki'!$F$15,)))</f>
        <v>0</v>
      </c>
      <c r="AH1796" s="334">
        <f>IF(Y1796="inne",K1796*'lista, wskaźniki'!$E$35,IF(Y1796="to samo źródło",0,IF(Y1796=0,0)))</f>
        <v>0</v>
      </c>
      <c r="AI1796" s="334">
        <f>IF(AA1796="gaz z sieci",AC1796*'lista, wskaźniki'!$D$21)</f>
        <v>0</v>
      </c>
      <c r="AJ1796" s="272">
        <f>IF(AA1796="węgiel",AB1796*'lista, wskaźniki'!$D$20, IF('Sektor mieszkaniowy'!AA1796="drewno",'Sektor mieszkaniowy'!AB1796*'lista, wskaźniki'!$D$22,IF('Sektor mieszkaniowy'!AA1796="pellet",AB1796*'lista, wskaźniki'!$D$23,IF('Sektor mieszkaniowy'!AA1796="gaz z sieci",AB1796*'lista, wskaźniki'!$D$21,IF('Sektor mieszkaniowy'!AA1796="olej opałowy",'Sektor mieszkaniowy'!AB1796*'lista, wskaźniki'!$D$24)))))</f>
        <v>0</v>
      </c>
      <c r="AK1796" s="1169"/>
      <c r="AL1796" s="1166"/>
      <c r="AM1796" s="20">
        <f>IF(AA1796="węgiel",AF1796*1/3.6*'lista, wskaźniki'!$F$20,IF(AA1796="drewno",AF1796*1/3.6*'lista, wskaźniki'!$F$22,IF(AA1796="pellet",AF1796*1/3.6*'lista, wskaźniki'!$F$23,IF(AA1796="gaz z sieci",AF1796*1/3.6*'lista, wskaźniki'!$F$21,IF(AA1796="olej opałowy",AF1796*1/3.6*'lista, wskaźniki'!$F$24,0)))))</f>
        <v>0</v>
      </c>
      <c r="AN1796" s="20">
        <f>IF(AA1796="węgiel",AF1796*'lista, wskaźniki'!$E$42,IF(AA1796="drewno",AF1796*'lista, wskaźniki'!$G$42,IF(AA1796="pellet",AF1796*'lista, wskaźniki'!$H$42,IF(AA1796="gaz z sieci",AF1796*'lista, wskaźniki'!$F$42,IF(AA1796="olej opałowy",AF1796*'lista, wskaźniki'!$I$42,0)))))</f>
        <v>0</v>
      </c>
      <c r="AO1796" s="20">
        <f>IF(AA1796="węgiel",AF1796*'lista, wskaźniki'!$E$43,IF(AA1796="drewno",AF1796*'lista, wskaźniki'!$G$43,IF(AA1796="pellet",AF1796*'lista, wskaźniki'!$H$43,IF(AA1796="gaz z sieci",AF1796*'lista, wskaźniki'!$F$43,IF(AA1796="olej opałowy",AF1796*'lista, wskaźniki'!$I$43,0)))))</f>
        <v>0</v>
      </c>
      <c r="AP1796" s="20">
        <f>IF(AA1796="węgiel",AF1796*'lista, wskaźniki'!$E$44,IF(AA1796="drewno",AF1796*'lista, wskaźniki'!$G$44,IF(AA1796="pellet",AF1796*'lista, wskaźniki'!$H$44,IF(AA1796="gaz z sieci",AF1796*'lista, wskaźniki'!$F$44,IF(AA1796="olej opałowy",AF1796*'lista, wskaźniki'!$I$44,0)))))</f>
        <v>0</v>
      </c>
      <c r="AQ1796" s="20" t="b">
        <f>IF(Z1796="gaz",AH1796*1/3.6*'lista, wskaźniki'!$F$21,IF(Z1796="energia elektryczna",AH1796*1/3.6*'lista, wskaźniki'!$F$26))</f>
        <v>0</v>
      </c>
      <c r="AR1796" s="20" t="b">
        <f>IF(Z1796="gaz",AH1796*'lista, wskaźniki'!$F$42,IF(Z1796="energia elektryczna",AH1796*0))</f>
        <v>0</v>
      </c>
      <c r="AS1796" s="20" t="b">
        <f>IF(Z1796="gaz",AH1796*'lista, wskaźniki'!$F$43,IF(Z1796="energia elektryczna",AH1796*0))</f>
        <v>0</v>
      </c>
      <c r="AT1796" s="20" t="b">
        <f>IF(Z1796="gaz",AH1796*'lista, wskaźniki'!$F$44,IF(Z1796="energia elektryczna",AH1796*0))</f>
        <v>0</v>
      </c>
      <c r="AU1796" s="20">
        <f>AI1796*1/3.6*'lista, wskaźniki'!$F$21</f>
        <v>0</v>
      </c>
      <c r="AV1796" s="20">
        <f>AI1796*'lista, wskaźniki'!$F$42</f>
        <v>0</v>
      </c>
      <c r="AW1796" s="20">
        <f>AI1796*'lista, wskaźniki'!$F$43</f>
        <v>0</v>
      </c>
      <c r="AX1796" s="20">
        <f>AI1796*'lista, wskaźniki'!$F$44</f>
        <v>0</v>
      </c>
      <c r="AY1796" s="20">
        <f>AK1796*'lista, wskaźniki'!$F$26</f>
        <v>0</v>
      </c>
      <c r="AZ1796" s="20">
        <f t="shared" ref="AZ1796:AZ1859" si="817">AM1796+AQ1796+AU1796+AY1796</f>
        <v>0</v>
      </c>
      <c r="BA1796" s="20">
        <f t="shared" ref="BA1796:BA1859" si="818">AN1796+AR1796+AV1796</f>
        <v>0</v>
      </c>
      <c r="BB1796" s="20">
        <f t="shared" ref="BB1796:BB1859" si="819">AO1796+AS1796+AW1796</f>
        <v>0</v>
      </c>
      <c r="BC1796" s="20">
        <f t="shared" ref="BC1796:BC1859" si="820">AP1796+AT1796+AX1796</f>
        <v>0</v>
      </c>
      <c r="BD1796" s="1166"/>
      <c r="BE1796" s="1166"/>
      <c r="BF1796" s="1166"/>
      <c r="BG1796" s="1166"/>
      <c r="BH1796" s="69"/>
      <c r="BI1796" s="1166"/>
      <c r="BJ1796" s="69"/>
      <c r="BK1796" s="1166"/>
      <c r="BL1796" s="69"/>
      <c r="BM1796" s="69"/>
      <c r="BN1796" s="69"/>
      <c r="BO1796" s="69"/>
      <c r="BP1796" s="69"/>
      <c r="BQ1796" s="69"/>
      <c r="BR1796" s="69"/>
      <c r="BS1796" s="1160"/>
      <c r="BT1796" s="1160"/>
      <c r="BU1796" s="1160"/>
      <c r="BV1796" s="1160"/>
      <c r="BW1796" s="1160"/>
      <c r="BX1796" s="1160"/>
      <c r="BY1796" s="1163"/>
      <c r="CA1796" s="365" t="b">
        <f t="shared" ref="CA1796:CA1859" si="821">IF(AA1796="węgiel",AF1796)</f>
        <v>0</v>
      </c>
      <c r="CB1796" s="365" t="b">
        <f t="shared" ref="CB1796:CB1859" si="822">IF(AA1796="drewno",AF1796)</f>
        <v>0</v>
      </c>
      <c r="CC1796" s="365" t="b">
        <f t="shared" ref="CC1796:CC1859" si="823">IF(AA1796="pellet",AF1796)</f>
        <v>0</v>
      </c>
      <c r="CD1796" s="365">
        <f t="shared" ref="CD1796:CD1859" si="824">IF(AA1796="gaz z sieci",AF1796)</f>
        <v>0</v>
      </c>
      <c r="CE1796" s="365" t="b">
        <f t="shared" ref="CE1796:CE1859" si="825">IF(AA1796="olej opałowy",AF1796)</f>
        <v>0</v>
      </c>
      <c r="CF1796" s="365" t="b">
        <f t="shared" ref="CF1796:CF1859" si="826">IF(Z1796="gaz",AH1796)</f>
        <v>0</v>
      </c>
      <c r="CG1796" s="365" t="b">
        <f t="shared" ref="CG1796:CG1859" si="827">IF(Z1796="energia elektryczna",AH1796)</f>
        <v>0</v>
      </c>
      <c r="CH1796" s="365">
        <f t="shared" ref="CH1796:CH1859" si="828">IF(AA1796="gaz z sieci",AI1796)</f>
        <v>0</v>
      </c>
      <c r="CI1796" s="72" t="b">
        <f t="shared" ref="CI1796:CI1859" si="829">CA1796</f>
        <v>0</v>
      </c>
      <c r="CJ1796" s="72" t="b">
        <f t="shared" ref="CJ1796:CJ1859" si="830">CB1796</f>
        <v>0</v>
      </c>
      <c r="CK1796" s="72" t="b">
        <f t="shared" ref="CK1796:CK1859" si="831">CC1796</f>
        <v>0</v>
      </c>
      <c r="CL1796" s="72">
        <f t="shared" ref="CL1796:CL1859" si="832">CD1796+CF1796</f>
        <v>0</v>
      </c>
      <c r="CM1796" s="72" t="b">
        <f t="shared" ref="CM1796:CM1859" si="833">CE1796</f>
        <v>0</v>
      </c>
      <c r="CN1796" s="72" t="b">
        <f t="shared" ref="CN1796:CN1859" si="834">CG1796</f>
        <v>0</v>
      </c>
      <c r="CP1796" s="13">
        <f t="shared" ref="CP1796:CP1859" si="835">IF(I1796="&lt;1966",J1796,IF(I1796&lt;1966,J1796))</f>
        <v>0</v>
      </c>
      <c r="CQ1796" s="13" t="b">
        <f t="shared" ref="CQ1796:CQ1859" si="836">IF(R1796="kompletna",CP1796,IF(R1796="częściowa",0.5*CP1796,IF(R1796="brak",0*CP1796)))</f>
        <v>0</v>
      </c>
      <c r="CR1796" s="13" t="b">
        <f t="shared" ref="CR1796:CR1859" si="837">IF(I1796="1967-1985",J1796)</f>
        <v>0</v>
      </c>
      <c r="CS1796" s="13" t="b">
        <f t="shared" si="813"/>
        <v>0</v>
      </c>
      <c r="CT1796" s="13" t="b">
        <f t="shared" si="812"/>
        <v>0</v>
      </c>
      <c r="CU1796" s="13" t="b">
        <f t="shared" si="814"/>
        <v>0</v>
      </c>
      <c r="CV1796" s="13" t="b">
        <f t="shared" ref="CV1796:CV1859" si="838">IF(I1796="1993-1996",J1796)</f>
        <v>0</v>
      </c>
      <c r="CW1796" s="13" t="b">
        <f t="shared" ref="CW1796:CW1859" si="839">IF(R1796="kompletna",CV1796,IF(R1796="częściowa",0.5*CV1796,IF(R1796="brak",0*CV1796)))</f>
        <v>0</v>
      </c>
      <c r="CX1796" s="13" t="b">
        <f t="shared" ref="CX1796:CX1859" si="840">IF(I1796="&gt;1997",J1796)</f>
        <v>0</v>
      </c>
      <c r="CY1796" s="13" t="b">
        <f t="shared" ref="CY1796:CY1859" si="841">IF(R1796="kompletna",CX1796,IF(R1796="częściowa",0.5*CX1796,IF(R1796="brak",0*CX1796)))</f>
        <v>0</v>
      </c>
    </row>
    <row r="1797" spans="1:103" ht="15" thickBot="1">
      <c r="A1797" s="933"/>
      <c r="B1797" s="1167"/>
      <c r="C1797" s="1167"/>
      <c r="D1797" s="1167"/>
      <c r="E1797" s="1167"/>
      <c r="F1797" s="1167"/>
      <c r="G1797" s="1167"/>
      <c r="H1797" s="1167"/>
      <c r="I1797" s="1167"/>
      <c r="J1797" s="1167"/>
      <c r="K1797" s="1167"/>
      <c r="L1797" s="1167"/>
      <c r="M1797" s="1167"/>
      <c r="N1797" s="1167"/>
      <c r="O1797" s="1167"/>
      <c r="P1797" s="1167"/>
      <c r="Q1797" s="942"/>
      <c r="R1797" s="1167"/>
      <c r="S1797" s="1167"/>
      <c r="T1797" s="1167"/>
      <c r="U1797" s="1167"/>
      <c r="V1797" s="1167"/>
      <c r="W1797" s="70"/>
      <c r="X1797" s="70"/>
      <c r="Y1797" s="70"/>
      <c r="Z1797" s="70"/>
      <c r="AA1797" s="70" t="s">
        <v>37</v>
      </c>
      <c r="AB1797" s="133"/>
      <c r="AC1797" s="133"/>
      <c r="AD1797" s="70"/>
      <c r="AE1797" s="1167"/>
      <c r="AF1797" s="334">
        <f t="shared" si="816"/>
        <v>0</v>
      </c>
      <c r="AG1797" s="272">
        <f>IF(R1797="kompletna",Q1797*J1797*0.0036*'lista, wskaźniki'!$F$13, IF(R1797="częściowa",Q1797*J1797*0.0036*'lista, wskaźniki'!$F$14, IF(R1797="brak",Q1797*J1797*0.0036*'lista, wskaźniki'!$F$15,)))</f>
        <v>0</v>
      </c>
      <c r="AH1797" s="334">
        <f>IF(Y1797="inne",K1797*'lista, wskaźniki'!$E$35,IF(Y1797="to samo źródło",0,IF(Y1797=0,0)))</f>
        <v>0</v>
      </c>
      <c r="AI1797" s="334" t="b">
        <f>IF(AA1797="gaz z sieci",AC1797*'lista, wskaźniki'!$D$21)</f>
        <v>0</v>
      </c>
      <c r="AJ1797" s="272">
        <f>IF(AA1797="węgiel",AB1797*'lista, wskaźniki'!$D$20, IF('Sektor mieszkaniowy'!AA1797="drewno",'Sektor mieszkaniowy'!AB1797*'lista, wskaźniki'!$D$22,IF('Sektor mieszkaniowy'!AA1797="pellet",AB1797*'lista, wskaźniki'!$D$23,IF('Sektor mieszkaniowy'!AA1797="gaz z sieci",AB1797*'lista, wskaźniki'!$D$21,IF('Sektor mieszkaniowy'!AA1797="olej opałowy",'Sektor mieszkaniowy'!AB1797*'lista, wskaźniki'!$D$24)))))</f>
        <v>0</v>
      </c>
      <c r="AK1797" s="1170"/>
      <c r="AL1797" s="1167"/>
      <c r="AM1797" s="20">
        <f>IF(AA1797="węgiel",AF1797*1/3.6*'lista, wskaźniki'!$F$20,IF(AA1797="drewno",AF1797*1/3.6*'lista, wskaźniki'!$F$22,IF(AA1797="pellet",AF1797*1/3.6*'lista, wskaźniki'!$F$23,IF(AA1797="gaz z sieci",AF1797*1/3.6*'lista, wskaźniki'!$F$21,IF(AA1797="olej opałowy",AF1797*1/3.6*'lista, wskaźniki'!$F$24,0)))))</f>
        <v>0</v>
      </c>
      <c r="AN1797" s="20">
        <f>IF(AA1797="węgiel",AF1797*'lista, wskaźniki'!$E$42,IF(AA1797="drewno",AF1797*'lista, wskaźniki'!$G$42,IF(AA1797="pellet",AF1797*'lista, wskaźniki'!$H$42,IF(AA1797="gaz z sieci",AF1797*'lista, wskaźniki'!$F$42,IF(AA1797="olej opałowy",AF1797*'lista, wskaźniki'!$I$42,0)))))</f>
        <v>0</v>
      </c>
      <c r="AO1797" s="20">
        <f>IF(AA1797="węgiel",AF1797*'lista, wskaźniki'!$E$43,IF(AA1797="drewno",AF1797*'lista, wskaźniki'!$G$43,IF(AA1797="pellet",AF1797*'lista, wskaźniki'!$H$43,IF(AA1797="gaz z sieci",AF1797*'lista, wskaźniki'!$F$43,IF(AA1797="olej opałowy",AF1797*'lista, wskaźniki'!$I$43,0)))))</f>
        <v>0</v>
      </c>
      <c r="AP1797" s="20">
        <f>IF(AA1797="węgiel",AF1797*'lista, wskaźniki'!$E$44,IF(AA1797="drewno",AF1797*'lista, wskaźniki'!$G$44,IF(AA1797="pellet",AF1797*'lista, wskaźniki'!$H$44,IF(AA1797="gaz z sieci",AF1797*'lista, wskaźniki'!$F$44,IF(AA1797="olej opałowy",AF1797*'lista, wskaźniki'!$I$44,0)))))</f>
        <v>0</v>
      </c>
      <c r="AQ1797" s="20" t="b">
        <f>IF(Z1797="gaz",AH1797*1/3.6*'lista, wskaźniki'!$F$21,IF(Z1797="energia elektryczna",AH1797*1/3.6*'lista, wskaźniki'!$F$26))</f>
        <v>0</v>
      </c>
      <c r="AR1797" s="20" t="b">
        <f>IF(Z1797="gaz",AH1797*'lista, wskaźniki'!$F$42,IF(Z1797="energia elektryczna",AH1797*0))</f>
        <v>0</v>
      </c>
      <c r="AS1797" s="20" t="b">
        <f>IF(Z1797="gaz",AH1797*'lista, wskaźniki'!$F$43,IF(Z1797="energia elektryczna",AH1797*0))</f>
        <v>0</v>
      </c>
      <c r="AT1797" s="20" t="b">
        <f>IF(Z1797="gaz",AH1797*'lista, wskaźniki'!$F$44,IF(Z1797="energia elektryczna",AH1797*0))</f>
        <v>0</v>
      </c>
      <c r="AU1797" s="20">
        <f>AI1797*1/3.6*'lista, wskaźniki'!$F$21</f>
        <v>0</v>
      </c>
      <c r="AV1797" s="20">
        <f>AI1797*'lista, wskaźniki'!$F$42</f>
        <v>0</v>
      </c>
      <c r="AW1797" s="20">
        <f>AI1797*'lista, wskaźniki'!$F$43</f>
        <v>0</v>
      </c>
      <c r="AX1797" s="20">
        <f>AI1797*'lista, wskaźniki'!$F$44</f>
        <v>0</v>
      </c>
      <c r="AY1797" s="20">
        <f>AK1797*'lista, wskaźniki'!$F$26</f>
        <v>0</v>
      </c>
      <c r="AZ1797" s="20">
        <f t="shared" si="817"/>
        <v>0</v>
      </c>
      <c r="BA1797" s="20">
        <f t="shared" si="818"/>
        <v>0</v>
      </c>
      <c r="BB1797" s="20">
        <f t="shared" si="819"/>
        <v>0</v>
      </c>
      <c r="BC1797" s="20">
        <f t="shared" si="820"/>
        <v>0</v>
      </c>
      <c r="BD1797" s="1167"/>
      <c r="BE1797" s="1167"/>
      <c r="BF1797" s="1167"/>
      <c r="BG1797" s="1167"/>
      <c r="BH1797" s="70"/>
      <c r="BI1797" s="1167"/>
      <c r="BJ1797" s="70"/>
      <c r="BK1797" s="1167"/>
      <c r="BL1797" s="70"/>
      <c r="BM1797" s="70"/>
      <c r="BN1797" s="70"/>
      <c r="BO1797" s="70"/>
      <c r="BP1797" s="70"/>
      <c r="BQ1797" s="70"/>
      <c r="BR1797" s="70"/>
      <c r="BS1797" s="1161"/>
      <c r="BT1797" s="1161"/>
      <c r="BU1797" s="1161"/>
      <c r="BV1797" s="1161"/>
      <c r="BW1797" s="1161"/>
      <c r="BX1797" s="1161"/>
      <c r="BY1797" s="1164"/>
      <c r="CA1797" s="365" t="b">
        <f t="shared" si="821"/>
        <v>0</v>
      </c>
      <c r="CB1797" s="365" t="b">
        <f t="shared" si="822"/>
        <v>0</v>
      </c>
      <c r="CC1797" s="365" t="b">
        <f t="shared" si="823"/>
        <v>0</v>
      </c>
      <c r="CD1797" s="365" t="b">
        <f t="shared" si="824"/>
        <v>0</v>
      </c>
      <c r="CE1797" s="365">
        <f t="shared" si="825"/>
        <v>0</v>
      </c>
      <c r="CF1797" s="365" t="b">
        <f t="shared" si="826"/>
        <v>0</v>
      </c>
      <c r="CG1797" s="365" t="b">
        <f t="shared" si="827"/>
        <v>0</v>
      </c>
      <c r="CH1797" s="365" t="b">
        <f t="shared" si="828"/>
        <v>0</v>
      </c>
      <c r="CI1797" s="72" t="b">
        <f t="shared" si="829"/>
        <v>0</v>
      </c>
      <c r="CJ1797" s="72" t="b">
        <f t="shared" si="830"/>
        <v>0</v>
      </c>
      <c r="CK1797" s="72" t="b">
        <f t="shared" si="831"/>
        <v>0</v>
      </c>
      <c r="CL1797" s="72">
        <f t="shared" si="832"/>
        <v>0</v>
      </c>
      <c r="CM1797" s="72">
        <f t="shared" si="833"/>
        <v>0</v>
      </c>
      <c r="CN1797" s="72" t="b">
        <f t="shared" si="834"/>
        <v>0</v>
      </c>
      <c r="CP1797" s="13">
        <f t="shared" si="835"/>
        <v>0</v>
      </c>
      <c r="CQ1797" s="13" t="b">
        <f t="shared" si="836"/>
        <v>0</v>
      </c>
      <c r="CR1797" s="13" t="b">
        <f t="shared" si="837"/>
        <v>0</v>
      </c>
      <c r="CS1797" s="13" t="b">
        <f t="shared" si="813"/>
        <v>0</v>
      </c>
      <c r="CT1797" s="13" t="b">
        <f t="shared" ref="CT1797:CT1860" si="842">IF(I1797="1986-1992",J1797)</f>
        <v>0</v>
      </c>
      <c r="CU1797" s="13" t="b">
        <f t="shared" si="814"/>
        <v>0</v>
      </c>
      <c r="CV1797" s="13" t="b">
        <f t="shared" si="838"/>
        <v>0</v>
      </c>
      <c r="CW1797" s="13" t="b">
        <f t="shared" si="839"/>
        <v>0</v>
      </c>
      <c r="CX1797" s="13" t="b">
        <f t="shared" si="840"/>
        <v>0</v>
      </c>
      <c r="CY1797" s="13" t="b">
        <f t="shared" si="841"/>
        <v>0</v>
      </c>
    </row>
    <row r="1798" spans="1:103" ht="15" thickBot="1">
      <c r="A1798" s="931">
        <v>360</v>
      </c>
      <c r="B1798" s="1165" t="s">
        <v>224</v>
      </c>
      <c r="C1798" s="1165"/>
      <c r="D1798" s="1165" t="s">
        <v>1</v>
      </c>
      <c r="E1798" s="1165" t="s">
        <v>5</v>
      </c>
      <c r="F1798" s="1165"/>
      <c r="G1798" s="1165"/>
      <c r="H1798" s="1165"/>
      <c r="I1798" s="1165" t="s">
        <v>14</v>
      </c>
      <c r="J1798" s="1165">
        <v>250</v>
      </c>
      <c r="K1798" s="1165">
        <v>3</v>
      </c>
      <c r="L1798" s="1165" t="s">
        <v>16</v>
      </c>
      <c r="M1798" s="1165"/>
      <c r="N1798" s="1165" t="s">
        <v>16</v>
      </c>
      <c r="O1798" s="1165"/>
      <c r="P1798" s="1165" t="s">
        <v>16</v>
      </c>
      <c r="Q1798" s="940">
        <f>IF(I1798="&lt;1966",'lista, wskaźniki'!$G$4,IF(I1798="1967-1985",'lista, wskaźniki'!$G$5,IF(I1798="1986-1992",'lista, wskaźniki'!$G$6,IF(I1798="1993-1996",'lista, wskaźniki'!$G$7,IF(I1798="&gt;1997",'lista, wskaźniki'!$G$8,IF(I1798=0,'lista, wskaźniki'!$G$4))))))</f>
        <v>115</v>
      </c>
      <c r="R1798" s="1165" t="s">
        <v>21</v>
      </c>
      <c r="S1798" s="1165" t="s">
        <v>27</v>
      </c>
      <c r="T1798" s="1165">
        <v>24</v>
      </c>
      <c r="U1798" s="1165">
        <v>2015</v>
      </c>
      <c r="V1798" s="1165"/>
      <c r="W1798" s="68" t="s">
        <v>38</v>
      </c>
      <c r="X1798" s="68" t="s">
        <v>38</v>
      </c>
      <c r="Y1798" s="68" t="s">
        <v>42</v>
      </c>
      <c r="Z1798" s="68"/>
      <c r="AA1798" s="68" t="s">
        <v>35</v>
      </c>
      <c r="AB1798" s="131"/>
      <c r="AC1798" s="131"/>
      <c r="AD1798" s="68"/>
      <c r="AE1798" s="1165"/>
      <c r="AF1798" s="334">
        <f t="shared" si="816"/>
        <v>0</v>
      </c>
      <c r="AG1798" s="272">
        <v>0</v>
      </c>
      <c r="AH1798" s="334">
        <f>IF(Y1798="inne",K1798*'lista, wskaźniki'!$E$35,IF(Y1798="to samo źródło",0,IF(Y1798=0,0)))</f>
        <v>0</v>
      </c>
      <c r="AI1798" s="334" t="b">
        <f>IF(AA1798="gaz z sieci",AC1798*'lista, wskaźniki'!$D$21)</f>
        <v>0</v>
      </c>
      <c r="AJ1798" s="272">
        <f>IF(AA1798="węgiel",AB1798*'lista, wskaźniki'!$D$20, IF('Sektor mieszkaniowy'!AA1798="drewno",'Sektor mieszkaniowy'!AB1798*'lista, wskaźniki'!$D$22,IF('Sektor mieszkaniowy'!AA1798="pellet",AB1798*'lista, wskaźniki'!$D$23,IF('Sektor mieszkaniowy'!AA1798="gaz z sieci",AB1798*'lista, wskaźniki'!$D$21,IF('Sektor mieszkaniowy'!AA1798="olej opałowy",'Sektor mieszkaniowy'!AB1798*'lista, wskaźniki'!$D$24)))))</f>
        <v>0</v>
      </c>
      <c r="AK1798" s="1168">
        <f>AL1798/'lista, wskaźniki'!$A$127</f>
        <v>3.0769230769230771</v>
      </c>
      <c r="AL1798" s="1165">
        <v>2000</v>
      </c>
      <c r="AM1798" s="20">
        <f>IF(AA1798="węgiel",AF1798*1/3.6*'lista, wskaźniki'!$F$20,IF(AA1798="drewno",AF1798*1/3.6*'lista, wskaźniki'!$F$22,IF(AA1798="pellet",AF1798*1/3.6*'lista, wskaźniki'!$F$23,IF(AA1798="gaz z sieci",AF1798*1/3.6*'lista, wskaźniki'!$F$21,IF(AA1798="olej opałowy",AF1798*1/3.6*'lista, wskaźniki'!$F$24,0)))))</f>
        <v>0</v>
      </c>
      <c r="AN1798" s="20">
        <f>IF(AA1798="węgiel",AF1798*'lista, wskaźniki'!$E$42,IF(AA1798="drewno",AF1798*'lista, wskaźniki'!$G$42,IF(AA1798="pellet",AF1798*'lista, wskaźniki'!$H$42,IF(AA1798="gaz z sieci",AF1798*'lista, wskaźniki'!$F$42,IF(AA1798="olej opałowy",AF1798*'lista, wskaźniki'!$I$42,0)))))</f>
        <v>0</v>
      </c>
      <c r="AO1798" s="20">
        <f>IF(AA1798="węgiel",AF1798*'lista, wskaźniki'!$E$43,IF(AA1798="drewno",AF1798*'lista, wskaźniki'!$G$43,IF(AA1798="pellet",AF1798*'lista, wskaźniki'!$H$43,IF(AA1798="gaz z sieci",AF1798*'lista, wskaźniki'!$F$43,IF(AA1798="olej opałowy",AF1798*'lista, wskaźniki'!$I$43,0)))))</f>
        <v>0</v>
      </c>
      <c r="AP1798" s="20">
        <f>IF(AA1798="węgiel",AF1798*'lista, wskaźniki'!$E$44,IF(AA1798="drewno",AF1798*'lista, wskaźniki'!$G$44,IF(AA1798="pellet",AF1798*'lista, wskaźniki'!$H$44,IF(AA1798="gaz z sieci",AF1798*'lista, wskaźniki'!$F$44,IF(AA1798="olej opałowy",AF1798*'lista, wskaźniki'!$I$44,0)))))</f>
        <v>0</v>
      </c>
      <c r="AQ1798" s="20" t="b">
        <f>IF(Z1798="gaz",AH1798*1/3.6*'lista, wskaźniki'!$F$21,IF(Z1798="energia elektryczna",AH1798*1/3.6*'lista, wskaźniki'!$F$26))</f>
        <v>0</v>
      </c>
      <c r="AR1798" s="20" t="b">
        <f>IF(Z1798="gaz",AH1798*'lista, wskaźniki'!$F$42,IF(Z1798="energia elektryczna",AH1798*0))</f>
        <v>0</v>
      </c>
      <c r="AS1798" s="20" t="b">
        <f>IF(Z1798="gaz",AH1798*'lista, wskaźniki'!$F$43,IF(Z1798="energia elektryczna",AH1798*0))</f>
        <v>0</v>
      </c>
      <c r="AT1798" s="20" t="b">
        <f>IF(Z1798="gaz",AH1798*'lista, wskaźniki'!$F$44,IF(Z1798="energia elektryczna",AH1798*0))</f>
        <v>0</v>
      </c>
      <c r="AU1798" s="20">
        <f>AI1798*1/3.6*'lista, wskaźniki'!$F$21</f>
        <v>0</v>
      </c>
      <c r="AV1798" s="20">
        <f>AI1798*'lista, wskaźniki'!$F$42</f>
        <v>0</v>
      </c>
      <c r="AW1798" s="20">
        <f>AI1798*'lista, wskaźniki'!$F$43</f>
        <v>0</v>
      </c>
      <c r="AX1798" s="20">
        <f>AI1798*'lista, wskaźniki'!$F$44</f>
        <v>0</v>
      </c>
      <c r="AY1798" s="20">
        <f>AK1798*'lista, wskaźniki'!$F$26</f>
        <v>2.7384615384615385</v>
      </c>
      <c r="AZ1798" s="20">
        <f t="shared" si="817"/>
        <v>2.7384615384615385</v>
      </c>
      <c r="BA1798" s="20">
        <f t="shared" si="818"/>
        <v>0</v>
      </c>
      <c r="BB1798" s="20">
        <f t="shared" si="819"/>
        <v>0</v>
      </c>
      <c r="BC1798" s="20">
        <f t="shared" si="820"/>
        <v>0</v>
      </c>
      <c r="BD1798" s="1165" t="s">
        <v>17</v>
      </c>
      <c r="BE1798" s="1165" t="s">
        <v>17</v>
      </c>
      <c r="BF1798" s="1165" t="s">
        <v>17</v>
      </c>
      <c r="BG1798" s="1165" t="s">
        <v>16</v>
      </c>
      <c r="BH1798" s="68" t="s">
        <v>43</v>
      </c>
      <c r="BI1798" s="1165" t="s">
        <v>16</v>
      </c>
      <c r="BJ1798" s="68" t="s">
        <v>43</v>
      </c>
      <c r="BK1798" s="1165" t="s">
        <v>17</v>
      </c>
      <c r="BL1798" s="68"/>
      <c r="BM1798" s="68"/>
      <c r="BN1798" s="68"/>
      <c r="BO1798" s="68" t="s">
        <v>57</v>
      </c>
      <c r="BP1798" s="68" t="s">
        <v>52</v>
      </c>
      <c r="BQ1798" s="68" t="s">
        <v>120</v>
      </c>
      <c r="BR1798" s="68">
        <v>2</v>
      </c>
      <c r="BS1798" s="1159">
        <v>20000</v>
      </c>
      <c r="BT1798" s="1159"/>
      <c r="BU1798" s="1159">
        <v>1400</v>
      </c>
      <c r="BV1798" s="1159"/>
      <c r="BW1798" s="1159"/>
      <c r="BX1798" s="1159">
        <v>6300</v>
      </c>
      <c r="BY1798" s="1162"/>
      <c r="CA1798" s="365">
        <f t="shared" si="821"/>
        <v>0</v>
      </c>
      <c r="CB1798" s="365" t="b">
        <f t="shared" si="822"/>
        <v>0</v>
      </c>
      <c r="CC1798" s="365" t="b">
        <f t="shared" si="823"/>
        <v>0</v>
      </c>
      <c r="CD1798" s="365" t="b">
        <f t="shared" si="824"/>
        <v>0</v>
      </c>
      <c r="CE1798" s="365" t="b">
        <f t="shared" si="825"/>
        <v>0</v>
      </c>
      <c r="CF1798" s="365" t="b">
        <f t="shared" si="826"/>
        <v>0</v>
      </c>
      <c r="CG1798" s="365" t="b">
        <f t="shared" si="827"/>
        <v>0</v>
      </c>
      <c r="CH1798" s="365" t="b">
        <f t="shared" si="828"/>
        <v>0</v>
      </c>
      <c r="CI1798" s="72">
        <f t="shared" si="829"/>
        <v>0</v>
      </c>
      <c r="CJ1798" s="72" t="b">
        <f t="shared" si="830"/>
        <v>0</v>
      </c>
      <c r="CK1798" s="72" t="b">
        <f t="shared" si="831"/>
        <v>0</v>
      </c>
      <c r="CL1798" s="72">
        <f t="shared" si="832"/>
        <v>0</v>
      </c>
      <c r="CM1798" s="72" t="b">
        <f t="shared" si="833"/>
        <v>0</v>
      </c>
      <c r="CN1798" s="72" t="b">
        <f t="shared" si="834"/>
        <v>0</v>
      </c>
      <c r="CP1798" s="13" t="b">
        <f t="shared" si="835"/>
        <v>0</v>
      </c>
      <c r="CQ1798" s="13" t="b">
        <f t="shared" si="836"/>
        <v>0</v>
      </c>
      <c r="CR1798" s="13" t="b">
        <f t="shared" si="837"/>
        <v>0</v>
      </c>
      <c r="CS1798" s="13" t="b">
        <f t="shared" si="813"/>
        <v>0</v>
      </c>
      <c r="CT1798" s="13" t="b">
        <f t="shared" si="842"/>
        <v>0</v>
      </c>
      <c r="CU1798" s="13" t="b">
        <f t="shared" si="814"/>
        <v>0</v>
      </c>
      <c r="CV1798" s="13" t="b">
        <f t="shared" si="838"/>
        <v>0</v>
      </c>
      <c r="CW1798" s="13" t="b">
        <f t="shared" si="839"/>
        <v>0</v>
      </c>
      <c r="CX1798" s="13">
        <f t="shared" si="840"/>
        <v>250</v>
      </c>
      <c r="CY1798" s="13">
        <f t="shared" si="841"/>
        <v>250</v>
      </c>
    </row>
    <row r="1799" spans="1:103" ht="15" thickBot="1">
      <c r="A1799" s="932"/>
      <c r="B1799" s="1166"/>
      <c r="C1799" s="1166"/>
      <c r="D1799" s="1166"/>
      <c r="E1799" s="1166"/>
      <c r="F1799" s="1166"/>
      <c r="G1799" s="1166"/>
      <c r="H1799" s="1166"/>
      <c r="I1799" s="1166"/>
      <c r="J1799" s="1166"/>
      <c r="K1799" s="1166"/>
      <c r="L1799" s="1166"/>
      <c r="M1799" s="1166"/>
      <c r="N1799" s="1166"/>
      <c r="O1799" s="1166"/>
      <c r="P1799" s="1166"/>
      <c r="Q1799" s="941"/>
      <c r="R1799" s="1166"/>
      <c r="S1799" s="1166"/>
      <c r="T1799" s="1166"/>
      <c r="U1799" s="1166"/>
      <c r="V1799" s="1166"/>
      <c r="W1799" s="69"/>
      <c r="X1799" s="69"/>
      <c r="Y1799" s="69"/>
      <c r="Z1799" s="69"/>
      <c r="AA1799" s="69" t="s">
        <v>36</v>
      </c>
      <c r="AB1799" s="132"/>
      <c r="AC1799" s="132"/>
      <c r="AD1799" s="69"/>
      <c r="AE1799" s="1166"/>
      <c r="AF1799" s="334">
        <f t="shared" si="816"/>
        <v>0</v>
      </c>
      <c r="AG1799" s="272">
        <f>IF(R1799="kompletna",Q1799*J1799*0.0036*'lista, wskaźniki'!$F$13, IF(R1799="częściowa",Q1799*J1799*0.0036*'lista, wskaźniki'!$F$14, IF(R1799="brak",Q1799*J1799*0.0036*'lista, wskaźniki'!$F$15,)))</f>
        <v>0</v>
      </c>
      <c r="AH1799" s="334">
        <f>IF(Y1799="inne",K1799*'lista, wskaźniki'!$E$35,IF(Y1799="to samo źródło",0,IF(Y1799=0,0)))</f>
        <v>0</v>
      </c>
      <c r="AI1799" s="334" t="b">
        <f>IF(AA1799="gaz z sieci",AC1799*'lista, wskaźniki'!$D$21)</f>
        <v>0</v>
      </c>
      <c r="AJ1799" s="272">
        <f>IF(AA1799="węgiel",AB1799*'lista, wskaźniki'!$D$20, IF('Sektor mieszkaniowy'!AA1799="drewno",'Sektor mieszkaniowy'!AB1799*'lista, wskaźniki'!$D$22,IF('Sektor mieszkaniowy'!AA1799="pellet",AB1799*'lista, wskaźniki'!$D$23,IF('Sektor mieszkaniowy'!AA1799="gaz z sieci",AB1799*'lista, wskaźniki'!$D$21,IF('Sektor mieszkaniowy'!AA1799="olej opałowy",'Sektor mieszkaniowy'!AB1799*'lista, wskaźniki'!$D$24)))))</f>
        <v>0</v>
      </c>
      <c r="AK1799" s="1169"/>
      <c r="AL1799" s="1166"/>
      <c r="AM1799" s="20">
        <f>IF(AA1799="węgiel",AF1799*1/3.6*'lista, wskaźniki'!$F$20,IF(AA1799="drewno",AF1799*1/3.6*'lista, wskaźniki'!$F$22,IF(AA1799="pellet",AF1799*1/3.6*'lista, wskaźniki'!$F$23,IF(AA1799="gaz z sieci",AF1799*1/3.6*'lista, wskaźniki'!$F$21,IF(AA1799="olej opałowy",AF1799*1/3.6*'lista, wskaźniki'!$F$24,0)))))</f>
        <v>0</v>
      </c>
      <c r="AN1799" s="20">
        <f>IF(AA1799="węgiel",AF1799*'lista, wskaźniki'!$E$42,IF(AA1799="drewno",AF1799*'lista, wskaźniki'!$G$42,IF(AA1799="pellet",AF1799*'lista, wskaźniki'!$H$42,IF(AA1799="gaz z sieci",AF1799*'lista, wskaźniki'!$F$42,IF(AA1799="olej opałowy",AF1799*'lista, wskaźniki'!$I$42,0)))))</f>
        <v>0</v>
      </c>
      <c r="AO1799" s="20">
        <f>IF(AA1799="węgiel",AF1799*'lista, wskaźniki'!$E$43,IF(AA1799="drewno",AF1799*'lista, wskaźniki'!$G$43,IF(AA1799="pellet",AF1799*'lista, wskaźniki'!$H$43,IF(AA1799="gaz z sieci",AF1799*'lista, wskaźniki'!$F$43,IF(AA1799="olej opałowy",AF1799*'lista, wskaźniki'!$I$43,0)))))</f>
        <v>0</v>
      </c>
      <c r="AP1799" s="20">
        <f>IF(AA1799="węgiel",AF1799*'lista, wskaźniki'!$E$44,IF(AA1799="drewno",AF1799*'lista, wskaźniki'!$G$44,IF(AA1799="pellet",AF1799*'lista, wskaźniki'!$H$44,IF(AA1799="gaz z sieci",AF1799*'lista, wskaźniki'!$F$44,IF(AA1799="olej opałowy",AF1799*'lista, wskaźniki'!$I$44,0)))))</f>
        <v>0</v>
      </c>
      <c r="AQ1799" s="20" t="b">
        <f>IF(Z1799="gaz",AH1799*1/3.6*'lista, wskaźniki'!$F$21,IF(Z1799="energia elektryczna",AH1799*1/3.6*'lista, wskaźniki'!$F$26))</f>
        <v>0</v>
      </c>
      <c r="AR1799" s="20" t="b">
        <f>IF(Z1799="gaz",AH1799*'lista, wskaźniki'!$F$42,IF(Z1799="energia elektryczna",AH1799*0))</f>
        <v>0</v>
      </c>
      <c r="AS1799" s="20" t="b">
        <f>IF(Z1799="gaz",AH1799*'lista, wskaźniki'!$F$43,IF(Z1799="energia elektryczna",AH1799*0))</f>
        <v>0</v>
      </c>
      <c r="AT1799" s="20" t="b">
        <f>IF(Z1799="gaz",AH1799*'lista, wskaźniki'!$F$44,IF(Z1799="energia elektryczna",AH1799*0))</f>
        <v>0</v>
      </c>
      <c r="AU1799" s="20">
        <f>AI1799*1/3.6*'lista, wskaźniki'!$F$21</f>
        <v>0</v>
      </c>
      <c r="AV1799" s="20">
        <f>AI1799*'lista, wskaźniki'!$F$42</f>
        <v>0</v>
      </c>
      <c r="AW1799" s="20">
        <f>AI1799*'lista, wskaźniki'!$F$43</f>
        <v>0</v>
      </c>
      <c r="AX1799" s="20">
        <f>AI1799*'lista, wskaźniki'!$F$44</f>
        <v>0</v>
      </c>
      <c r="AY1799" s="20">
        <f>AK1799*'lista, wskaźniki'!$F$26</f>
        <v>0</v>
      </c>
      <c r="AZ1799" s="20">
        <f t="shared" si="817"/>
        <v>0</v>
      </c>
      <c r="BA1799" s="20">
        <f t="shared" si="818"/>
        <v>0</v>
      </c>
      <c r="BB1799" s="20">
        <f t="shared" si="819"/>
        <v>0</v>
      </c>
      <c r="BC1799" s="20">
        <f t="shared" si="820"/>
        <v>0</v>
      </c>
      <c r="BD1799" s="1166"/>
      <c r="BE1799" s="1166"/>
      <c r="BF1799" s="1166"/>
      <c r="BG1799" s="1166"/>
      <c r="BH1799" s="69"/>
      <c r="BI1799" s="1166"/>
      <c r="BJ1799" s="69" t="s">
        <v>52</v>
      </c>
      <c r="BK1799" s="1166"/>
      <c r="BL1799" s="69"/>
      <c r="BM1799" s="69"/>
      <c r="BN1799" s="69"/>
      <c r="BO1799" s="69"/>
      <c r="BP1799" s="69" t="s">
        <v>53</v>
      </c>
      <c r="BQ1799" s="69"/>
      <c r="BR1799" s="69"/>
      <c r="BS1799" s="1160"/>
      <c r="BT1799" s="1160"/>
      <c r="BU1799" s="1160"/>
      <c r="BV1799" s="1160"/>
      <c r="BW1799" s="1160"/>
      <c r="BX1799" s="1160"/>
      <c r="BY1799" s="1163"/>
      <c r="CA1799" s="365" t="b">
        <f t="shared" si="821"/>
        <v>0</v>
      </c>
      <c r="CB1799" s="365">
        <f t="shared" si="822"/>
        <v>0</v>
      </c>
      <c r="CC1799" s="365" t="b">
        <f t="shared" si="823"/>
        <v>0</v>
      </c>
      <c r="CD1799" s="365" t="b">
        <f t="shared" si="824"/>
        <v>0</v>
      </c>
      <c r="CE1799" s="365" t="b">
        <f t="shared" si="825"/>
        <v>0</v>
      </c>
      <c r="CF1799" s="365" t="b">
        <f t="shared" si="826"/>
        <v>0</v>
      </c>
      <c r="CG1799" s="365" t="b">
        <f t="shared" si="827"/>
        <v>0</v>
      </c>
      <c r="CH1799" s="365" t="b">
        <f t="shared" si="828"/>
        <v>0</v>
      </c>
      <c r="CI1799" s="72" t="b">
        <f t="shared" si="829"/>
        <v>0</v>
      </c>
      <c r="CJ1799" s="72">
        <f t="shared" si="830"/>
        <v>0</v>
      </c>
      <c r="CK1799" s="72" t="b">
        <f t="shared" si="831"/>
        <v>0</v>
      </c>
      <c r="CL1799" s="72">
        <f t="shared" si="832"/>
        <v>0</v>
      </c>
      <c r="CM1799" s="72" t="b">
        <f t="shared" si="833"/>
        <v>0</v>
      </c>
      <c r="CN1799" s="72" t="b">
        <f t="shared" si="834"/>
        <v>0</v>
      </c>
      <c r="CP1799" s="13">
        <f t="shared" si="835"/>
        <v>0</v>
      </c>
      <c r="CQ1799" s="13" t="b">
        <f t="shared" si="836"/>
        <v>0</v>
      </c>
      <c r="CR1799" s="13" t="b">
        <f t="shared" si="837"/>
        <v>0</v>
      </c>
      <c r="CS1799" s="13" t="b">
        <f t="shared" si="813"/>
        <v>0</v>
      </c>
      <c r="CT1799" s="13" t="b">
        <f t="shared" si="842"/>
        <v>0</v>
      </c>
      <c r="CU1799" s="13" t="b">
        <f t="shared" si="814"/>
        <v>0</v>
      </c>
      <c r="CV1799" s="13" t="b">
        <f t="shared" si="838"/>
        <v>0</v>
      </c>
      <c r="CW1799" s="13" t="b">
        <f t="shared" si="839"/>
        <v>0</v>
      </c>
      <c r="CX1799" s="13" t="b">
        <f t="shared" si="840"/>
        <v>0</v>
      </c>
      <c r="CY1799" s="13" t="b">
        <f t="shared" si="841"/>
        <v>0</v>
      </c>
    </row>
    <row r="1800" spans="1:103" ht="15" thickBot="1">
      <c r="A1800" s="932"/>
      <c r="B1800" s="1166"/>
      <c r="C1800" s="1166"/>
      <c r="D1800" s="1166"/>
      <c r="E1800" s="1166"/>
      <c r="F1800" s="1166"/>
      <c r="G1800" s="1166"/>
      <c r="H1800" s="1166"/>
      <c r="I1800" s="1166"/>
      <c r="J1800" s="1166"/>
      <c r="K1800" s="1166"/>
      <c r="L1800" s="1166"/>
      <c r="M1800" s="1166"/>
      <c r="N1800" s="1166"/>
      <c r="O1800" s="1166"/>
      <c r="P1800" s="1166"/>
      <c r="Q1800" s="941"/>
      <c r="R1800" s="1166"/>
      <c r="S1800" s="1166"/>
      <c r="T1800" s="1166"/>
      <c r="U1800" s="1166"/>
      <c r="V1800" s="1166"/>
      <c r="W1800" s="69"/>
      <c r="X1800" s="69"/>
      <c r="Y1800" s="69"/>
      <c r="Z1800" s="69"/>
      <c r="AA1800" s="69" t="s">
        <v>50</v>
      </c>
      <c r="AB1800" s="132"/>
      <c r="AC1800" s="132"/>
      <c r="AD1800" s="69"/>
      <c r="AE1800" s="1166"/>
      <c r="AF1800" s="334">
        <f t="shared" si="816"/>
        <v>0</v>
      </c>
      <c r="AG1800" s="272">
        <f>IF(R1800="kompletna",Q1800*J1800*0.0036*'lista, wskaźniki'!$F$13, IF(R1800="częściowa",Q1800*J1800*0.0036*'lista, wskaźniki'!$F$14, IF(R1800="brak",Q1800*J1800*0.0036*'lista, wskaźniki'!$F$15,)))</f>
        <v>0</v>
      </c>
      <c r="AH1800" s="334">
        <f>IF(Y1800="inne",K1800*'lista, wskaźniki'!$E$35,IF(Y1800="to samo źródło",0,IF(Y1800=0,0)))</f>
        <v>0</v>
      </c>
      <c r="AI1800" s="334" t="b">
        <f>IF(AA1800="gaz z sieci",AC1800*'lista, wskaźniki'!$D$21)</f>
        <v>0</v>
      </c>
      <c r="AJ1800" s="272">
        <f>IF(AA1800="węgiel",AB1800*'lista, wskaźniki'!$D$20, IF('Sektor mieszkaniowy'!AA1800="drewno",'Sektor mieszkaniowy'!AB1800*'lista, wskaźniki'!$D$22,IF('Sektor mieszkaniowy'!AA1800="pellet",AB1800*'lista, wskaźniki'!$D$23,IF('Sektor mieszkaniowy'!AA1800="gaz z sieci",AB1800*'lista, wskaźniki'!$D$21,IF('Sektor mieszkaniowy'!AA1800="olej opałowy",'Sektor mieszkaniowy'!AB1800*'lista, wskaźniki'!$D$24)))))</f>
        <v>0</v>
      </c>
      <c r="AK1800" s="1169"/>
      <c r="AL1800" s="1166"/>
      <c r="AM1800" s="20">
        <f>IF(AA1800="węgiel",AF1800*1/3.6*'lista, wskaźniki'!$F$20,IF(AA1800="drewno",AF1800*1/3.6*'lista, wskaźniki'!$F$22,IF(AA1800="pellet",AF1800*1/3.6*'lista, wskaźniki'!$F$23,IF(AA1800="gaz z sieci",AF1800*1/3.6*'lista, wskaźniki'!$F$21,IF(AA1800="olej opałowy",AF1800*1/3.6*'lista, wskaźniki'!$F$24,0)))))</f>
        <v>0</v>
      </c>
      <c r="AN1800" s="20">
        <f>IF(AA1800="węgiel",AF1800*'lista, wskaźniki'!$E$42,IF(AA1800="drewno",AF1800*'lista, wskaźniki'!$G$42,IF(AA1800="pellet",AF1800*'lista, wskaźniki'!$H$42,IF(AA1800="gaz z sieci",AF1800*'lista, wskaźniki'!$F$42,IF(AA1800="olej opałowy",AF1800*'lista, wskaźniki'!$I$42,0)))))</f>
        <v>0</v>
      </c>
      <c r="AO1800" s="20">
        <f>IF(AA1800="węgiel",AF1800*'lista, wskaźniki'!$E$43,IF(AA1800="drewno",AF1800*'lista, wskaźniki'!$G$43,IF(AA1800="pellet",AF1800*'lista, wskaźniki'!$H$43,IF(AA1800="gaz z sieci",AF1800*'lista, wskaźniki'!$F$43,IF(AA1800="olej opałowy",AF1800*'lista, wskaźniki'!$I$43,0)))))</f>
        <v>0</v>
      </c>
      <c r="AP1800" s="20">
        <f>IF(AA1800="węgiel",AF1800*'lista, wskaźniki'!$E$44,IF(AA1800="drewno",AF1800*'lista, wskaźniki'!$G$44,IF(AA1800="pellet",AF1800*'lista, wskaźniki'!$H$44,IF(AA1800="gaz z sieci",AF1800*'lista, wskaźniki'!$F$44,IF(AA1800="olej opałowy",AF1800*'lista, wskaźniki'!$I$44,0)))))</f>
        <v>0</v>
      </c>
      <c r="AQ1800" s="20" t="b">
        <f>IF(Z1800="gaz",AH1800*1/3.6*'lista, wskaźniki'!$F$21,IF(Z1800="energia elektryczna",AH1800*1/3.6*'lista, wskaźniki'!$F$26))</f>
        <v>0</v>
      </c>
      <c r="AR1800" s="20" t="b">
        <f>IF(Z1800="gaz",AH1800*'lista, wskaźniki'!$F$42,IF(Z1800="energia elektryczna",AH1800*0))</f>
        <v>0</v>
      </c>
      <c r="AS1800" s="20" t="b">
        <f>IF(Z1800="gaz",AH1800*'lista, wskaźniki'!$F$43,IF(Z1800="energia elektryczna",AH1800*0))</f>
        <v>0</v>
      </c>
      <c r="AT1800" s="20" t="b">
        <f>IF(Z1800="gaz",AH1800*'lista, wskaźniki'!$F$44,IF(Z1800="energia elektryczna",AH1800*0))</f>
        <v>0</v>
      </c>
      <c r="AU1800" s="20">
        <f>AI1800*1/3.6*'lista, wskaźniki'!$F$21</f>
        <v>0</v>
      </c>
      <c r="AV1800" s="20">
        <f>AI1800*'lista, wskaźniki'!$F$42</f>
        <v>0</v>
      </c>
      <c r="AW1800" s="20">
        <f>AI1800*'lista, wskaźniki'!$F$43</f>
        <v>0</v>
      </c>
      <c r="AX1800" s="20">
        <f>AI1800*'lista, wskaźniki'!$F$44</f>
        <v>0</v>
      </c>
      <c r="AY1800" s="20">
        <f>AK1800*'lista, wskaźniki'!$F$26</f>
        <v>0</v>
      </c>
      <c r="AZ1800" s="20">
        <f t="shared" si="817"/>
        <v>0</v>
      </c>
      <c r="BA1800" s="20">
        <f t="shared" si="818"/>
        <v>0</v>
      </c>
      <c r="BB1800" s="20">
        <f t="shared" si="819"/>
        <v>0</v>
      </c>
      <c r="BC1800" s="20">
        <f t="shared" si="820"/>
        <v>0</v>
      </c>
      <c r="BD1800" s="1166"/>
      <c r="BE1800" s="1166"/>
      <c r="BF1800" s="1166"/>
      <c r="BG1800" s="1166"/>
      <c r="BH1800" s="69"/>
      <c r="BI1800" s="1166"/>
      <c r="BJ1800" s="69"/>
      <c r="BK1800" s="1166"/>
      <c r="BL1800" s="69"/>
      <c r="BM1800" s="69"/>
      <c r="BN1800" s="69"/>
      <c r="BO1800" s="69"/>
      <c r="BP1800" s="69" t="s">
        <v>43</v>
      </c>
      <c r="BQ1800" s="69"/>
      <c r="BR1800" s="69"/>
      <c r="BS1800" s="1160"/>
      <c r="BT1800" s="1160"/>
      <c r="BU1800" s="1160"/>
      <c r="BV1800" s="1160"/>
      <c r="BW1800" s="1160"/>
      <c r="BX1800" s="1160"/>
      <c r="BY1800" s="1163"/>
      <c r="CA1800" s="365" t="b">
        <f t="shared" si="821"/>
        <v>0</v>
      </c>
      <c r="CB1800" s="365" t="b">
        <f t="shared" si="822"/>
        <v>0</v>
      </c>
      <c r="CC1800" s="365">
        <f t="shared" si="823"/>
        <v>0</v>
      </c>
      <c r="CD1800" s="365" t="b">
        <f t="shared" si="824"/>
        <v>0</v>
      </c>
      <c r="CE1800" s="365" t="b">
        <f t="shared" si="825"/>
        <v>0</v>
      </c>
      <c r="CF1800" s="365" t="b">
        <f t="shared" si="826"/>
        <v>0</v>
      </c>
      <c r="CG1800" s="365" t="b">
        <f t="shared" si="827"/>
        <v>0</v>
      </c>
      <c r="CH1800" s="365" t="b">
        <f t="shared" si="828"/>
        <v>0</v>
      </c>
      <c r="CI1800" s="72" t="b">
        <f t="shared" si="829"/>
        <v>0</v>
      </c>
      <c r="CJ1800" s="72" t="b">
        <f t="shared" si="830"/>
        <v>0</v>
      </c>
      <c r="CK1800" s="72">
        <f t="shared" si="831"/>
        <v>0</v>
      </c>
      <c r="CL1800" s="72">
        <f t="shared" si="832"/>
        <v>0</v>
      </c>
      <c r="CM1800" s="72" t="b">
        <f t="shared" si="833"/>
        <v>0</v>
      </c>
      <c r="CN1800" s="72" t="b">
        <f t="shared" si="834"/>
        <v>0</v>
      </c>
      <c r="CP1800" s="13">
        <f t="shared" si="835"/>
        <v>0</v>
      </c>
      <c r="CQ1800" s="13" t="b">
        <f t="shared" si="836"/>
        <v>0</v>
      </c>
      <c r="CR1800" s="13" t="b">
        <f t="shared" si="837"/>
        <v>0</v>
      </c>
      <c r="CS1800" s="13" t="b">
        <f t="shared" si="813"/>
        <v>0</v>
      </c>
      <c r="CT1800" s="13" t="b">
        <f t="shared" si="842"/>
        <v>0</v>
      </c>
      <c r="CU1800" s="13" t="b">
        <f t="shared" si="814"/>
        <v>0</v>
      </c>
      <c r="CV1800" s="13" t="b">
        <f t="shared" si="838"/>
        <v>0</v>
      </c>
      <c r="CW1800" s="13" t="b">
        <f t="shared" si="839"/>
        <v>0</v>
      </c>
      <c r="CX1800" s="13" t="b">
        <f t="shared" si="840"/>
        <v>0</v>
      </c>
      <c r="CY1800" s="13" t="b">
        <f t="shared" si="841"/>
        <v>0</v>
      </c>
    </row>
    <row r="1801" spans="1:103" ht="15" thickBot="1">
      <c r="A1801" s="932"/>
      <c r="B1801" s="1166"/>
      <c r="C1801" s="1166"/>
      <c r="D1801" s="1166"/>
      <c r="E1801" s="1166"/>
      <c r="F1801" s="1166"/>
      <c r="G1801" s="1166"/>
      <c r="H1801" s="1166"/>
      <c r="I1801" s="1166"/>
      <c r="J1801" s="1166"/>
      <c r="K1801" s="1166"/>
      <c r="L1801" s="1166"/>
      <c r="M1801" s="1166"/>
      <c r="N1801" s="1166"/>
      <c r="O1801" s="1166"/>
      <c r="P1801" s="1166"/>
      <c r="Q1801" s="941"/>
      <c r="R1801" s="1166"/>
      <c r="S1801" s="1166"/>
      <c r="T1801" s="1166"/>
      <c r="U1801" s="1166"/>
      <c r="V1801" s="1166"/>
      <c r="W1801" s="69"/>
      <c r="X1801" s="69"/>
      <c r="Y1801" s="69"/>
      <c r="Z1801" s="69"/>
      <c r="AA1801" s="69" t="s">
        <v>38</v>
      </c>
      <c r="AB1801" s="132">
        <f>INT(AD1801/2.5)</f>
        <v>1000</v>
      </c>
      <c r="AC1801" s="132"/>
      <c r="AD1801" s="69">
        <v>2500</v>
      </c>
      <c r="AE1801" s="1166"/>
      <c r="AF1801" s="334">
        <f t="shared" si="816"/>
        <v>49.11</v>
      </c>
      <c r="AG1801" s="272">
        <v>62.1</v>
      </c>
      <c r="AH1801" s="334">
        <f>IF(Y1801="inne",K1801*'lista, wskaźniki'!$E$35,IF(Y1801="to samo źródło",0,IF(Y1801=0,0)))</f>
        <v>0</v>
      </c>
      <c r="AI1801" s="334">
        <f>IF(AA1801="gaz z sieci",AC1801*'lista, wskaźniki'!$D$21)</f>
        <v>0</v>
      </c>
      <c r="AJ1801" s="272">
        <f>IF(AA1801="węgiel",AB1801*'lista, wskaźniki'!$D$20, IF('Sektor mieszkaniowy'!AA1801="drewno",'Sektor mieszkaniowy'!AB1801*'lista, wskaźniki'!$D$22,IF('Sektor mieszkaniowy'!AA1801="pellet",AB1801*'lista, wskaźniki'!$D$23,IF('Sektor mieszkaniowy'!AA1801="gaz z sieci",AB1801*'lista, wskaźniki'!$D$21,IF('Sektor mieszkaniowy'!AA1801="olej opałowy",'Sektor mieszkaniowy'!AB1801*'lista, wskaźniki'!$D$24)))))</f>
        <v>36.119999999999997</v>
      </c>
      <c r="AK1801" s="1169"/>
      <c r="AL1801" s="1166"/>
      <c r="AM1801" s="20">
        <f>IF(AA1801="węgiel",AF1801*1/3.6*'lista, wskaźniki'!$F$20,IF(AA1801="drewno",AF1801*1/3.6*'lista, wskaźniki'!$F$22,IF(AA1801="pellet",AF1801*1/3.6*'lista, wskaźniki'!$F$23,IF(AA1801="gaz z sieci",AF1801*1/3.6*'lista, wskaźniki'!$F$21,IF(AA1801="olej opałowy",AF1801*1/3.6*'lista, wskaźniki'!$F$24,0)))))</f>
        <v>2.7413201999999997</v>
      </c>
      <c r="AN1801" s="20">
        <f>IF(AA1801="węgiel",AF1801*'lista, wskaźniki'!$E$42,IF(AA1801="drewno",AF1801*'lista, wskaźniki'!$G$42,IF(AA1801="pellet",AF1801*'lista, wskaźniki'!$H$42,IF(AA1801="gaz z sieci",AF1801*'lista, wskaźniki'!$F$42,IF(AA1801="olej opałowy",AF1801*'lista, wskaźniki'!$I$42,0)))))</f>
        <v>2.4554999999999998E-5</v>
      </c>
      <c r="AO1801" s="20">
        <f>IF(AA1801="węgiel",AF1801*'lista, wskaźniki'!$E$43,IF(AA1801="drewno",AF1801*'lista, wskaźniki'!$G$43,IF(AA1801="pellet",AF1801*'lista, wskaźniki'!$H$43,IF(AA1801="gaz z sieci",AF1801*'lista, wskaźniki'!$F$43,IF(AA1801="olej opałowy",AF1801*'lista, wskaźniki'!$I$43,0)))))</f>
        <v>2.4554999999999998E-5</v>
      </c>
      <c r="AP1801" s="20">
        <f>IF(AA1801="węgiel",AF1801*'lista, wskaźniki'!$E$44,IF(AA1801="drewno",AF1801*'lista, wskaźniki'!$G$44,IF(AA1801="pellet",AF1801*'lista, wskaźniki'!$H$44,IF(AA1801="gaz z sieci",AF1801*'lista, wskaźniki'!$F$44,IF(AA1801="olej opałowy",AF1801*'lista, wskaźniki'!$I$44,0)))))</f>
        <v>0</v>
      </c>
      <c r="AQ1801" s="20" t="b">
        <f>IF(Z1801="gaz",AH1801*1/3.6*'lista, wskaźniki'!$F$21,IF(Z1801="energia elektryczna",AH1801*1/3.6*'lista, wskaźniki'!$F$26))</f>
        <v>0</v>
      </c>
      <c r="AR1801" s="20" t="b">
        <f>IF(Z1801="gaz",AH1801*'lista, wskaźniki'!$F$42,IF(Z1801="energia elektryczna",AH1801*0))</f>
        <v>0</v>
      </c>
      <c r="AS1801" s="20" t="b">
        <f>IF(Z1801="gaz",AH1801*'lista, wskaźniki'!$F$43,IF(Z1801="energia elektryczna",AH1801*0))</f>
        <v>0</v>
      </c>
      <c r="AT1801" s="20" t="b">
        <f>IF(Z1801="gaz",AH1801*'lista, wskaźniki'!$F$44,IF(Z1801="energia elektryczna",AH1801*0))</f>
        <v>0</v>
      </c>
      <c r="AU1801" s="20">
        <f>AI1801*1/3.6*'lista, wskaźniki'!$F$21</f>
        <v>0</v>
      </c>
      <c r="AV1801" s="20">
        <f>AI1801*'lista, wskaźniki'!$F$42</f>
        <v>0</v>
      </c>
      <c r="AW1801" s="20">
        <f>AI1801*'lista, wskaźniki'!$F$43</f>
        <v>0</v>
      </c>
      <c r="AX1801" s="20">
        <f>AI1801*'lista, wskaźniki'!$F$44</f>
        <v>0</v>
      </c>
      <c r="AY1801" s="20">
        <f>AK1801*'lista, wskaźniki'!$F$26</f>
        <v>0</v>
      </c>
      <c r="AZ1801" s="20">
        <f t="shared" si="817"/>
        <v>2.7413201999999997</v>
      </c>
      <c r="BA1801" s="20">
        <f t="shared" si="818"/>
        <v>2.4554999999999998E-5</v>
      </c>
      <c r="BB1801" s="20">
        <f t="shared" si="819"/>
        <v>2.4554999999999998E-5</v>
      </c>
      <c r="BC1801" s="20">
        <f t="shared" si="820"/>
        <v>0</v>
      </c>
      <c r="BD1801" s="1166"/>
      <c r="BE1801" s="1166"/>
      <c r="BF1801" s="1166"/>
      <c r="BG1801" s="1166"/>
      <c r="BH1801" s="69"/>
      <c r="BI1801" s="1166"/>
      <c r="BJ1801" s="69"/>
      <c r="BK1801" s="1166"/>
      <c r="BL1801" s="69"/>
      <c r="BM1801" s="69"/>
      <c r="BN1801" s="69"/>
      <c r="BO1801" s="69"/>
      <c r="BP1801" s="69"/>
      <c r="BQ1801" s="69"/>
      <c r="BR1801" s="69"/>
      <c r="BS1801" s="1160"/>
      <c r="BT1801" s="1160"/>
      <c r="BU1801" s="1160"/>
      <c r="BV1801" s="1160"/>
      <c r="BW1801" s="1160"/>
      <c r="BX1801" s="1160"/>
      <c r="BY1801" s="1163"/>
      <c r="CA1801" s="365" t="b">
        <f t="shared" si="821"/>
        <v>0</v>
      </c>
      <c r="CB1801" s="365" t="b">
        <f t="shared" si="822"/>
        <v>0</v>
      </c>
      <c r="CC1801" s="365" t="b">
        <f t="shared" si="823"/>
        <v>0</v>
      </c>
      <c r="CD1801" s="365">
        <f t="shared" si="824"/>
        <v>49.11</v>
      </c>
      <c r="CE1801" s="365" t="b">
        <f t="shared" si="825"/>
        <v>0</v>
      </c>
      <c r="CF1801" s="365" t="b">
        <f t="shared" si="826"/>
        <v>0</v>
      </c>
      <c r="CG1801" s="365" t="b">
        <f t="shared" si="827"/>
        <v>0</v>
      </c>
      <c r="CH1801" s="365">
        <f t="shared" si="828"/>
        <v>0</v>
      </c>
      <c r="CI1801" s="72" t="b">
        <f t="shared" si="829"/>
        <v>0</v>
      </c>
      <c r="CJ1801" s="72" t="b">
        <f t="shared" si="830"/>
        <v>0</v>
      </c>
      <c r="CK1801" s="72" t="b">
        <f t="shared" si="831"/>
        <v>0</v>
      </c>
      <c r="CL1801" s="72">
        <f t="shared" si="832"/>
        <v>49.11</v>
      </c>
      <c r="CM1801" s="72" t="b">
        <f t="shared" si="833"/>
        <v>0</v>
      </c>
      <c r="CN1801" s="72" t="b">
        <f t="shared" si="834"/>
        <v>0</v>
      </c>
      <c r="CP1801" s="13">
        <f t="shared" si="835"/>
        <v>0</v>
      </c>
      <c r="CQ1801" s="13" t="b">
        <f t="shared" si="836"/>
        <v>0</v>
      </c>
      <c r="CR1801" s="13" t="b">
        <f t="shared" si="837"/>
        <v>0</v>
      </c>
      <c r="CS1801" s="13" t="b">
        <f t="shared" si="813"/>
        <v>0</v>
      </c>
      <c r="CT1801" s="13" t="b">
        <f t="shared" si="842"/>
        <v>0</v>
      </c>
      <c r="CU1801" s="13" t="b">
        <f t="shared" si="814"/>
        <v>0</v>
      </c>
      <c r="CV1801" s="13" t="b">
        <f t="shared" si="838"/>
        <v>0</v>
      </c>
      <c r="CW1801" s="13" t="b">
        <f t="shared" si="839"/>
        <v>0</v>
      </c>
      <c r="CX1801" s="13" t="b">
        <f t="shared" si="840"/>
        <v>0</v>
      </c>
      <c r="CY1801" s="13" t="b">
        <f t="shared" si="841"/>
        <v>0</v>
      </c>
    </row>
    <row r="1802" spans="1:103" ht="15" thickBot="1">
      <c r="A1802" s="933"/>
      <c r="B1802" s="1167"/>
      <c r="C1802" s="1167"/>
      <c r="D1802" s="1167"/>
      <c r="E1802" s="1167"/>
      <c r="F1802" s="1167"/>
      <c r="G1802" s="1167"/>
      <c r="H1802" s="1167"/>
      <c r="I1802" s="1167"/>
      <c r="J1802" s="1167"/>
      <c r="K1802" s="1167"/>
      <c r="L1802" s="1167"/>
      <c r="M1802" s="1167"/>
      <c r="N1802" s="1167"/>
      <c r="O1802" s="1167"/>
      <c r="P1802" s="1167"/>
      <c r="Q1802" s="942"/>
      <c r="R1802" s="1167"/>
      <c r="S1802" s="1167"/>
      <c r="T1802" s="1167"/>
      <c r="U1802" s="1167"/>
      <c r="V1802" s="1167"/>
      <c r="W1802" s="70"/>
      <c r="X1802" s="70"/>
      <c r="Y1802" s="70"/>
      <c r="Z1802" s="70"/>
      <c r="AA1802" s="70" t="s">
        <v>37</v>
      </c>
      <c r="AB1802" s="133"/>
      <c r="AC1802" s="133"/>
      <c r="AD1802" s="70"/>
      <c r="AE1802" s="1167"/>
      <c r="AF1802" s="334">
        <f t="shared" si="816"/>
        <v>0</v>
      </c>
      <c r="AG1802" s="272">
        <f>IF(R1802="kompletna",Q1802*J1802*0.0036*'lista, wskaźniki'!$F$13, IF(R1802="częściowa",Q1802*J1802*0.0036*'lista, wskaźniki'!$F$14, IF(R1802="brak",Q1802*J1802*0.0036*'lista, wskaźniki'!$F$15,)))</f>
        <v>0</v>
      </c>
      <c r="AH1802" s="334">
        <f>IF(Y1802="inne",K1802*'lista, wskaźniki'!$E$35,IF(Y1802="to samo źródło",0,IF(Y1802=0,0)))</f>
        <v>0</v>
      </c>
      <c r="AI1802" s="334" t="b">
        <f>IF(AA1802="gaz z sieci",AC1802*'lista, wskaźniki'!$D$21)</f>
        <v>0</v>
      </c>
      <c r="AJ1802" s="272">
        <f>IF(AA1802="węgiel",AB1802*'lista, wskaźniki'!$D$20, IF('Sektor mieszkaniowy'!AA1802="drewno",'Sektor mieszkaniowy'!AB1802*'lista, wskaźniki'!$D$22,IF('Sektor mieszkaniowy'!AA1802="pellet",AB1802*'lista, wskaźniki'!$D$23,IF('Sektor mieszkaniowy'!AA1802="gaz z sieci",AB1802*'lista, wskaźniki'!$D$21,IF('Sektor mieszkaniowy'!AA1802="olej opałowy",'Sektor mieszkaniowy'!AB1802*'lista, wskaźniki'!$D$24)))))</f>
        <v>0</v>
      </c>
      <c r="AK1802" s="1170"/>
      <c r="AL1802" s="1167"/>
      <c r="AM1802" s="20">
        <f>IF(AA1802="węgiel",AF1802*1/3.6*'lista, wskaźniki'!$F$20,IF(AA1802="drewno",AF1802*1/3.6*'lista, wskaźniki'!$F$22,IF(AA1802="pellet",AF1802*1/3.6*'lista, wskaźniki'!$F$23,IF(AA1802="gaz z sieci",AF1802*1/3.6*'lista, wskaźniki'!$F$21,IF(AA1802="olej opałowy",AF1802*1/3.6*'lista, wskaźniki'!$F$24,0)))))</f>
        <v>0</v>
      </c>
      <c r="AN1802" s="20">
        <f>IF(AA1802="węgiel",AF1802*'lista, wskaźniki'!$E$42,IF(AA1802="drewno",AF1802*'lista, wskaźniki'!$G$42,IF(AA1802="pellet",AF1802*'lista, wskaźniki'!$H$42,IF(AA1802="gaz z sieci",AF1802*'lista, wskaźniki'!$F$42,IF(AA1802="olej opałowy",AF1802*'lista, wskaźniki'!$I$42,0)))))</f>
        <v>0</v>
      </c>
      <c r="AO1802" s="20">
        <f>IF(AA1802="węgiel",AF1802*'lista, wskaźniki'!$E$43,IF(AA1802="drewno",AF1802*'lista, wskaźniki'!$G$43,IF(AA1802="pellet",AF1802*'lista, wskaźniki'!$H$43,IF(AA1802="gaz z sieci",AF1802*'lista, wskaźniki'!$F$43,IF(AA1802="olej opałowy",AF1802*'lista, wskaźniki'!$I$43,0)))))</f>
        <v>0</v>
      </c>
      <c r="AP1802" s="20">
        <f>IF(AA1802="węgiel",AF1802*'lista, wskaźniki'!$E$44,IF(AA1802="drewno",AF1802*'lista, wskaźniki'!$G$44,IF(AA1802="pellet",AF1802*'lista, wskaźniki'!$H$44,IF(AA1802="gaz z sieci",AF1802*'lista, wskaźniki'!$F$44,IF(AA1802="olej opałowy",AF1802*'lista, wskaźniki'!$I$44,0)))))</f>
        <v>0</v>
      </c>
      <c r="AQ1802" s="20" t="b">
        <f>IF(Z1802="gaz",AH1802*1/3.6*'lista, wskaźniki'!$F$21,IF(Z1802="energia elektryczna",AH1802*1/3.6*'lista, wskaźniki'!$F$26))</f>
        <v>0</v>
      </c>
      <c r="AR1802" s="20" t="b">
        <f>IF(Z1802="gaz",AH1802*'lista, wskaźniki'!$F$42,IF(Z1802="energia elektryczna",AH1802*0))</f>
        <v>0</v>
      </c>
      <c r="AS1802" s="20" t="b">
        <f>IF(Z1802="gaz",AH1802*'lista, wskaźniki'!$F$43,IF(Z1802="energia elektryczna",AH1802*0))</f>
        <v>0</v>
      </c>
      <c r="AT1802" s="20" t="b">
        <f>IF(Z1802="gaz",AH1802*'lista, wskaźniki'!$F$44,IF(Z1802="energia elektryczna",AH1802*0))</f>
        <v>0</v>
      </c>
      <c r="AU1802" s="20">
        <f>AI1802*1/3.6*'lista, wskaźniki'!$F$21</f>
        <v>0</v>
      </c>
      <c r="AV1802" s="20">
        <f>AI1802*'lista, wskaźniki'!$F$42</f>
        <v>0</v>
      </c>
      <c r="AW1802" s="20">
        <f>AI1802*'lista, wskaźniki'!$F$43</f>
        <v>0</v>
      </c>
      <c r="AX1802" s="20">
        <f>AI1802*'lista, wskaźniki'!$F$44</f>
        <v>0</v>
      </c>
      <c r="AY1802" s="20">
        <f>AK1802*'lista, wskaźniki'!$F$26</f>
        <v>0</v>
      </c>
      <c r="AZ1802" s="20">
        <f t="shared" si="817"/>
        <v>0</v>
      </c>
      <c r="BA1802" s="20">
        <f t="shared" si="818"/>
        <v>0</v>
      </c>
      <c r="BB1802" s="20">
        <f t="shared" si="819"/>
        <v>0</v>
      </c>
      <c r="BC1802" s="20">
        <f t="shared" si="820"/>
        <v>0</v>
      </c>
      <c r="BD1802" s="1167"/>
      <c r="BE1802" s="1167"/>
      <c r="BF1802" s="1167"/>
      <c r="BG1802" s="1167"/>
      <c r="BH1802" s="70"/>
      <c r="BI1802" s="1167"/>
      <c r="BJ1802" s="70"/>
      <c r="BK1802" s="1167"/>
      <c r="BL1802" s="70"/>
      <c r="BM1802" s="70"/>
      <c r="BN1802" s="70"/>
      <c r="BO1802" s="70"/>
      <c r="BP1802" s="70"/>
      <c r="BQ1802" s="70"/>
      <c r="BR1802" s="70"/>
      <c r="BS1802" s="1161"/>
      <c r="BT1802" s="1161"/>
      <c r="BU1802" s="1161"/>
      <c r="BV1802" s="1161"/>
      <c r="BW1802" s="1161"/>
      <c r="BX1802" s="1161"/>
      <c r="BY1802" s="1164"/>
      <c r="CA1802" s="365" t="b">
        <f t="shared" si="821"/>
        <v>0</v>
      </c>
      <c r="CB1802" s="365" t="b">
        <f t="shared" si="822"/>
        <v>0</v>
      </c>
      <c r="CC1802" s="365" t="b">
        <f t="shared" si="823"/>
        <v>0</v>
      </c>
      <c r="CD1802" s="365" t="b">
        <f t="shared" si="824"/>
        <v>0</v>
      </c>
      <c r="CE1802" s="365">
        <f t="shared" si="825"/>
        <v>0</v>
      </c>
      <c r="CF1802" s="365" t="b">
        <f t="shared" si="826"/>
        <v>0</v>
      </c>
      <c r="CG1802" s="365" t="b">
        <f t="shared" si="827"/>
        <v>0</v>
      </c>
      <c r="CH1802" s="365" t="b">
        <f t="shared" si="828"/>
        <v>0</v>
      </c>
      <c r="CI1802" s="72" t="b">
        <f t="shared" si="829"/>
        <v>0</v>
      </c>
      <c r="CJ1802" s="72" t="b">
        <f t="shared" si="830"/>
        <v>0</v>
      </c>
      <c r="CK1802" s="72" t="b">
        <f t="shared" si="831"/>
        <v>0</v>
      </c>
      <c r="CL1802" s="72">
        <f t="shared" si="832"/>
        <v>0</v>
      </c>
      <c r="CM1802" s="72">
        <f t="shared" si="833"/>
        <v>0</v>
      </c>
      <c r="CN1802" s="72" t="b">
        <f t="shared" si="834"/>
        <v>0</v>
      </c>
      <c r="CP1802" s="13">
        <f t="shared" si="835"/>
        <v>0</v>
      </c>
      <c r="CQ1802" s="13" t="b">
        <f t="shared" si="836"/>
        <v>0</v>
      </c>
      <c r="CR1802" s="13" t="b">
        <f t="shared" si="837"/>
        <v>0</v>
      </c>
      <c r="CS1802" s="13" t="b">
        <f t="shared" ref="CS1802:CS1865" si="843">IF(R1802="kompletna",CR1802,IF(R1802="częściowa",0.5*CR1802,IF(R1802="brak",0*CR1802)))</f>
        <v>0</v>
      </c>
      <c r="CT1802" s="13" t="b">
        <f t="shared" si="842"/>
        <v>0</v>
      </c>
      <c r="CU1802" s="13" t="b">
        <f t="shared" si="814"/>
        <v>0</v>
      </c>
      <c r="CV1802" s="13" t="b">
        <f t="shared" si="838"/>
        <v>0</v>
      </c>
      <c r="CW1802" s="13" t="b">
        <f t="shared" si="839"/>
        <v>0</v>
      </c>
      <c r="CX1802" s="13" t="b">
        <f t="shared" si="840"/>
        <v>0</v>
      </c>
      <c r="CY1802" s="13" t="b">
        <f t="shared" si="841"/>
        <v>0</v>
      </c>
    </row>
    <row r="1803" spans="1:103" ht="15" thickBot="1">
      <c r="A1803" s="931">
        <v>361</v>
      </c>
      <c r="B1803" s="1165" t="s">
        <v>224</v>
      </c>
      <c r="C1803" s="1165"/>
      <c r="D1803" s="1165" t="s">
        <v>1</v>
      </c>
      <c r="E1803" s="1165" t="s">
        <v>5</v>
      </c>
      <c r="F1803" s="1165"/>
      <c r="G1803" s="1165"/>
      <c r="H1803" s="1165"/>
      <c r="I1803" s="1165" t="s">
        <v>14</v>
      </c>
      <c r="J1803" s="1165"/>
      <c r="K1803" s="1165">
        <v>2</v>
      </c>
      <c r="L1803" s="1165" t="s">
        <v>16</v>
      </c>
      <c r="M1803" s="1165"/>
      <c r="N1803" s="1165" t="s">
        <v>16</v>
      </c>
      <c r="O1803" s="1165"/>
      <c r="P1803" s="1165" t="s">
        <v>16</v>
      </c>
      <c r="Q1803" s="940">
        <f>IF(I1803="&lt;1966",'lista, wskaźniki'!$G$4,IF(I1803="1967-1985",'lista, wskaźniki'!$G$5,IF(I1803="1986-1992",'lista, wskaźniki'!$G$6,IF(I1803="1993-1996",'lista, wskaźniki'!$G$7,IF(I1803="&gt;1997",'lista, wskaźniki'!$G$8,IF(I1803=0,'lista, wskaźniki'!$G$4))))))</f>
        <v>115</v>
      </c>
      <c r="R1803" s="1165" t="s">
        <v>21</v>
      </c>
      <c r="S1803" s="1165" t="s">
        <v>27</v>
      </c>
      <c r="T1803" s="1165">
        <v>25</v>
      </c>
      <c r="U1803" s="1165">
        <v>2012</v>
      </c>
      <c r="V1803" s="1165"/>
      <c r="W1803" s="68" t="s">
        <v>35</v>
      </c>
      <c r="X1803" s="68" t="s">
        <v>40</v>
      </c>
      <c r="Y1803" s="69" t="s">
        <v>24</v>
      </c>
      <c r="Z1803" s="68" t="s">
        <v>40</v>
      </c>
      <c r="AA1803" s="68" t="s">
        <v>35</v>
      </c>
      <c r="AB1803" s="131">
        <v>3</v>
      </c>
      <c r="AC1803" s="131"/>
      <c r="AD1803" s="68">
        <v>2200</v>
      </c>
      <c r="AE1803" s="1165"/>
      <c r="AF1803" s="334">
        <f t="shared" si="816"/>
        <v>67.89</v>
      </c>
      <c r="AG1803" s="272">
        <f>IF(R1803="kompletna",Q1803*J1803*0.0036*'lista, wskaźniki'!$F$13, IF(R1803="częściowa",Q1803*J1803*0.0036*'lista, wskaźniki'!$F$14, IF(R1803="brak",Q1803*J1803*0.0036*'lista, wskaźniki'!$F$15,)))</f>
        <v>0</v>
      </c>
      <c r="AH1803" s="334">
        <f>IF(Y1803="inne",K1803*'lista, wskaźniki'!$E$35,IF(Y1803="to samo źródło",0,IF(Y1803=0,0)))</f>
        <v>4.3357072500000005</v>
      </c>
      <c r="AI1803" s="334" t="b">
        <f>IF(AA1803="gaz z sieci",AC1803*'lista, wskaźniki'!$D$21)</f>
        <v>0</v>
      </c>
      <c r="AJ1803" s="272">
        <f>IF(AA1803="węgiel",AB1803*'lista, wskaźniki'!$D$20, IF('Sektor mieszkaniowy'!AA1803="drewno",'Sektor mieszkaniowy'!AB1803*'lista, wskaźniki'!$D$22,IF('Sektor mieszkaniowy'!AA1803="pellet",AB1803*'lista, wskaźniki'!$D$23,IF('Sektor mieszkaniowy'!AA1803="gaz z sieci",AB1803*'lista, wskaźniki'!$D$21,IF('Sektor mieszkaniowy'!AA1803="olej opałowy",'Sektor mieszkaniowy'!AB1803*'lista, wskaźniki'!$D$24)))))</f>
        <v>67.89</v>
      </c>
      <c r="AK1803" s="1168">
        <f>2000/1000</f>
        <v>2</v>
      </c>
      <c r="AL1803" s="1165">
        <v>1250</v>
      </c>
      <c r="AM1803" s="20">
        <f>IF(AA1803="węgiel",AF1803*1/3.6*'lista, wskaźniki'!$F$20,IF(AA1803="drewno",AF1803*1/3.6*'lista, wskaźniki'!$F$22,IF(AA1803="pellet",AF1803*1/3.6*'lista, wskaźniki'!$F$23,IF(AA1803="gaz z sieci",AF1803*1/3.6*'lista, wskaźniki'!$F$21,IF(AA1803="olej opałowy",AF1803*1/3.6*'lista, wskaźniki'!$F$24,0)))))</f>
        <v>6.4312197000000006</v>
      </c>
      <c r="AN1803" s="20">
        <f>IF(AA1803="węgiel",AF1803*'lista, wskaźniki'!$E$42,IF(AA1803="drewno",AF1803*'lista, wskaźniki'!$G$42,IF(AA1803="pellet",AF1803*'lista, wskaźniki'!$H$42,IF(AA1803="gaz z sieci",AF1803*'lista, wskaźniki'!$F$42,IF(AA1803="olej opałowy",AF1803*'lista, wskaźniki'!$I$42,0)))))</f>
        <v>2.57982E-2</v>
      </c>
      <c r="AO1803" s="20">
        <f>IF(AA1803="węgiel",AF1803*'lista, wskaźniki'!$E$43,IF(AA1803="drewno",AF1803*'lista, wskaźniki'!$G$43,IF(AA1803="pellet",AF1803*'lista, wskaźniki'!$H$43,IF(AA1803="gaz z sieci",AF1803*'lista, wskaźniki'!$F$43,IF(AA1803="olej opałowy",AF1803*'lista, wskaźniki'!$I$43,0)))))</f>
        <v>2.4440400000000001E-2</v>
      </c>
      <c r="AP1803" s="20">
        <f>IF(AA1803="węgiel",AF1803*'lista, wskaźniki'!$E$44,IF(AA1803="drewno",AF1803*'lista, wskaźniki'!$G$44,IF(AA1803="pellet",AF1803*'lista, wskaźniki'!$H$44,IF(AA1803="gaz z sieci",AF1803*'lista, wskaźniki'!$F$44,IF(AA1803="olej opałowy",AF1803*'lista, wskaźniki'!$I$44,0)))))</f>
        <v>1.83303E-5</v>
      </c>
      <c r="AQ1803" s="360">
        <f>IF(Z1803="gaz",AH1803*1/3.6*'lista, wskaźniki'!$F$21,IF(Z1803="energia elektryczna",AH1803*1/3.6*'lista, wskaźniki'!$F$26))</f>
        <v>1.0718831812500003</v>
      </c>
      <c r="AR1803" s="20">
        <f>IF(Z1803="gaz",AH1803*'lista, wskaźniki'!$F$42,IF(Z1803="energia elektryczna",AH1803*0))</f>
        <v>0</v>
      </c>
      <c r="AS1803" s="20">
        <f>IF(Z1803="gaz",AH1803*'lista, wskaźniki'!$F$43,IF(Z1803="energia elektryczna",AH1803*0))</f>
        <v>0</v>
      </c>
      <c r="AT1803" s="20">
        <f>IF(Z1803="gaz",AH1803*'lista, wskaźniki'!$F$44,IF(Z1803="energia elektryczna",AH1803*0))</f>
        <v>0</v>
      </c>
      <c r="AU1803" s="20">
        <f>AI1803*1/3.6*'lista, wskaźniki'!$F$21</f>
        <v>0</v>
      </c>
      <c r="AV1803" s="20">
        <f>AI1803*'lista, wskaźniki'!$F$42</f>
        <v>0</v>
      </c>
      <c r="AW1803" s="20">
        <f>AI1803*'lista, wskaźniki'!$F$43</f>
        <v>0</v>
      </c>
      <c r="AX1803" s="20">
        <f>AI1803*'lista, wskaźniki'!$F$44</f>
        <v>0</v>
      </c>
      <c r="AY1803" s="20">
        <f>AK1803*'lista, wskaźniki'!$F$26</f>
        <v>1.78</v>
      </c>
      <c r="AZ1803" s="20">
        <f>AM1803+AU1803+AY1803</f>
        <v>8.2112197000000009</v>
      </c>
      <c r="BA1803" s="20">
        <f t="shared" si="818"/>
        <v>2.57982E-2</v>
      </c>
      <c r="BB1803" s="20">
        <f t="shared" si="819"/>
        <v>2.4440400000000001E-2</v>
      </c>
      <c r="BC1803" s="20">
        <f t="shared" si="820"/>
        <v>1.83303E-5</v>
      </c>
      <c r="BD1803" s="1165" t="s">
        <v>17</v>
      </c>
      <c r="BE1803" s="1165" t="s">
        <v>17</v>
      </c>
      <c r="BF1803" s="1165" t="s">
        <v>17</v>
      </c>
      <c r="BG1803" s="1165" t="s">
        <v>17</v>
      </c>
      <c r="BH1803" s="68"/>
      <c r="BI1803" s="1165" t="s">
        <v>16</v>
      </c>
      <c r="BJ1803" s="68" t="s">
        <v>52</v>
      </c>
      <c r="BK1803" s="1165" t="s">
        <v>17</v>
      </c>
      <c r="BL1803" s="68"/>
      <c r="BM1803" s="68"/>
      <c r="BN1803" s="68"/>
      <c r="BO1803" s="68" t="s">
        <v>57</v>
      </c>
      <c r="BP1803" s="68" t="s">
        <v>52</v>
      </c>
      <c r="BQ1803" s="68" t="s">
        <v>120</v>
      </c>
      <c r="BR1803" s="68">
        <v>1</v>
      </c>
      <c r="BS1803" s="1159">
        <v>4000</v>
      </c>
      <c r="BT1803" s="1159"/>
      <c r="BU1803" s="1159">
        <v>250</v>
      </c>
      <c r="BV1803" s="1159"/>
      <c r="BW1803" s="1159"/>
      <c r="BX1803" s="1159">
        <v>1250</v>
      </c>
      <c r="BY1803" s="1162"/>
      <c r="CA1803" s="365">
        <f t="shared" si="821"/>
        <v>67.89</v>
      </c>
      <c r="CB1803" s="365" t="b">
        <f t="shared" si="822"/>
        <v>0</v>
      </c>
      <c r="CC1803" s="365" t="b">
        <f t="shared" si="823"/>
        <v>0</v>
      </c>
      <c r="CD1803" s="365" t="b">
        <f t="shared" si="824"/>
        <v>0</v>
      </c>
      <c r="CE1803" s="365" t="b">
        <f t="shared" si="825"/>
        <v>0</v>
      </c>
      <c r="CF1803" s="365" t="b">
        <f t="shared" si="826"/>
        <v>0</v>
      </c>
      <c r="CG1803" s="365">
        <f t="shared" si="827"/>
        <v>4.3357072500000005</v>
      </c>
      <c r="CH1803" s="365" t="b">
        <f t="shared" si="828"/>
        <v>0</v>
      </c>
      <c r="CI1803" s="72">
        <f t="shared" si="829"/>
        <v>67.89</v>
      </c>
      <c r="CJ1803" s="72" t="b">
        <f t="shared" si="830"/>
        <v>0</v>
      </c>
      <c r="CK1803" s="72" t="b">
        <f t="shared" si="831"/>
        <v>0</v>
      </c>
      <c r="CL1803" s="72">
        <f t="shared" si="832"/>
        <v>0</v>
      </c>
      <c r="CM1803" s="72" t="b">
        <f t="shared" si="833"/>
        <v>0</v>
      </c>
      <c r="CN1803" s="72">
        <f t="shared" si="834"/>
        <v>4.3357072500000005</v>
      </c>
      <c r="CP1803" s="13" t="b">
        <f t="shared" si="835"/>
        <v>0</v>
      </c>
      <c r="CQ1803" s="13" t="b">
        <f t="shared" si="836"/>
        <v>0</v>
      </c>
      <c r="CR1803" s="13" t="b">
        <f t="shared" si="837"/>
        <v>0</v>
      </c>
      <c r="CS1803" s="13" t="b">
        <f t="shared" si="843"/>
        <v>0</v>
      </c>
      <c r="CT1803" s="13" t="b">
        <f t="shared" si="842"/>
        <v>0</v>
      </c>
      <c r="CU1803" s="13" t="b">
        <f t="shared" si="814"/>
        <v>0</v>
      </c>
      <c r="CV1803" s="13" t="b">
        <f t="shared" si="838"/>
        <v>0</v>
      </c>
      <c r="CW1803" s="13" t="b">
        <f t="shared" si="839"/>
        <v>0</v>
      </c>
      <c r="CX1803" s="13">
        <f t="shared" si="840"/>
        <v>0</v>
      </c>
      <c r="CY1803" s="13">
        <f t="shared" si="841"/>
        <v>0</v>
      </c>
    </row>
    <row r="1804" spans="1:103" ht="15" thickBot="1">
      <c r="A1804" s="932"/>
      <c r="B1804" s="1166"/>
      <c r="C1804" s="1166"/>
      <c r="D1804" s="1166"/>
      <c r="E1804" s="1166"/>
      <c r="F1804" s="1166"/>
      <c r="G1804" s="1166"/>
      <c r="H1804" s="1166"/>
      <c r="I1804" s="1166"/>
      <c r="J1804" s="1166"/>
      <c r="K1804" s="1166"/>
      <c r="L1804" s="1166"/>
      <c r="M1804" s="1166"/>
      <c r="N1804" s="1166"/>
      <c r="O1804" s="1166"/>
      <c r="P1804" s="1166"/>
      <c r="Q1804" s="941"/>
      <c r="R1804" s="1166"/>
      <c r="S1804" s="1166"/>
      <c r="T1804" s="1166"/>
      <c r="U1804" s="1166"/>
      <c r="V1804" s="1166"/>
      <c r="W1804" s="69"/>
      <c r="X1804" s="69"/>
      <c r="Y1804" s="69"/>
      <c r="Z1804" s="69"/>
      <c r="AA1804" s="69" t="s">
        <v>36</v>
      </c>
      <c r="AB1804" s="132"/>
      <c r="AC1804" s="132"/>
      <c r="AD1804" s="69"/>
      <c r="AE1804" s="1166"/>
      <c r="AF1804" s="334">
        <f t="shared" si="816"/>
        <v>0</v>
      </c>
      <c r="AG1804" s="272">
        <f>IF(R1804="kompletna",Q1804*J1804*0.0036*'lista, wskaźniki'!$F$13, IF(R1804="częściowa",Q1804*J1804*0.0036*'lista, wskaźniki'!$F$14, IF(R1804="brak",Q1804*J1804*0.0036*'lista, wskaźniki'!$F$15,)))</f>
        <v>0</v>
      </c>
      <c r="AH1804" s="334">
        <f>IF(Y1804="inne",K1804*'lista, wskaźniki'!$E$35,IF(Y1804="to samo źródło",0,IF(Y1804=0,0)))</f>
        <v>0</v>
      </c>
      <c r="AI1804" s="334" t="b">
        <f>IF(AA1804="gaz z sieci",AC1804*'lista, wskaźniki'!$D$21)</f>
        <v>0</v>
      </c>
      <c r="AJ1804" s="272">
        <f>IF(AA1804="węgiel",AB1804*'lista, wskaźniki'!$D$20, IF('Sektor mieszkaniowy'!AA1804="drewno",'Sektor mieszkaniowy'!AB1804*'lista, wskaźniki'!$D$22,IF('Sektor mieszkaniowy'!AA1804="pellet",AB1804*'lista, wskaźniki'!$D$23,IF('Sektor mieszkaniowy'!AA1804="gaz z sieci",AB1804*'lista, wskaźniki'!$D$21,IF('Sektor mieszkaniowy'!AA1804="olej opałowy",'Sektor mieszkaniowy'!AB1804*'lista, wskaźniki'!$D$24)))))</f>
        <v>0</v>
      </c>
      <c r="AK1804" s="1169"/>
      <c r="AL1804" s="1166"/>
      <c r="AM1804" s="20">
        <f>IF(AA1804="węgiel",AF1804*1/3.6*'lista, wskaźniki'!$F$20,IF(AA1804="drewno",AF1804*1/3.6*'lista, wskaźniki'!$F$22,IF(AA1804="pellet",AF1804*1/3.6*'lista, wskaźniki'!$F$23,IF(AA1804="gaz z sieci",AF1804*1/3.6*'lista, wskaźniki'!$F$21,IF(AA1804="olej opałowy",AF1804*1/3.6*'lista, wskaźniki'!$F$24,0)))))</f>
        <v>0</v>
      </c>
      <c r="AN1804" s="20">
        <f>IF(AA1804="węgiel",AF1804*'lista, wskaźniki'!$E$42,IF(AA1804="drewno",AF1804*'lista, wskaźniki'!$G$42,IF(AA1804="pellet",AF1804*'lista, wskaźniki'!$H$42,IF(AA1804="gaz z sieci",AF1804*'lista, wskaźniki'!$F$42,IF(AA1804="olej opałowy",AF1804*'lista, wskaźniki'!$I$42,0)))))</f>
        <v>0</v>
      </c>
      <c r="AO1804" s="20">
        <f>IF(AA1804="węgiel",AF1804*'lista, wskaźniki'!$E$43,IF(AA1804="drewno",AF1804*'lista, wskaźniki'!$G$43,IF(AA1804="pellet",AF1804*'lista, wskaźniki'!$H$43,IF(AA1804="gaz z sieci",AF1804*'lista, wskaźniki'!$F$43,IF(AA1804="olej opałowy",AF1804*'lista, wskaźniki'!$I$43,0)))))</f>
        <v>0</v>
      </c>
      <c r="AP1804" s="20">
        <f>IF(AA1804="węgiel",AF1804*'lista, wskaźniki'!$E$44,IF(AA1804="drewno",AF1804*'lista, wskaźniki'!$G$44,IF(AA1804="pellet",AF1804*'lista, wskaźniki'!$H$44,IF(AA1804="gaz z sieci",AF1804*'lista, wskaźniki'!$F$44,IF(AA1804="olej opałowy",AF1804*'lista, wskaźniki'!$I$44,0)))))</f>
        <v>0</v>
      </c>
      <c r="AQ1804" s="20" t="b">
        <f>IF(Z1804="gaz",AH1804*1/3.6*'lista, wskaźniki'!$F$21,IF(Z1804="energia elektryczna",AH1804*1/3.6*'lista, wskaźniki'!$F$26))</f>
        <v>0</v>
      </c>
      <c r="AR1804" s="20" t="b">
        <f>IF(Z1804="gaz",AH1804*'lista, wskaźniki'!$F$42,IF(Z1804="energia elektryczna",AH1804*0))</f>
        <v>0</v>
      </c>
      <c r="AS1804" s="20" t="b">
        <f>IF(Z1804="gaz",AH1804*'lista, wskaźniki'!$F$43,IF(Z1804="energia elektryczna",AH1804*0))</f>
        <v>0</v>
      </c>
      <c r="AT1804" s="20" t="b">
        <f>IF(Z1804="gaz",AH1804*'lista, wskaźniki'!$F$44,IF(Z1804="energia elektryczna",AH1804*0))</f>
        <v>0</v>
      </c>
      <c r="AU1804" s="20">
        <f>AI1804*1/3.6*'lista, wskaźniki'!$F$21</f>
        <v>0</v>
      </c>
      <c r="AV1804" s="20">
        <f>AI1804*'lista, wskaźniki'!$F$42</f>
        <v>0</v>
      </c>
      <c r="AW1804" s="20">
        <f>AI1804*'lista, wskaźniki'!$F$43</f>
        <v>0</v>
      </c>
      <c r="AX1804" s="20">
        <f>AI1804*'lista, wskaźniki'!$F$44</f>
        <v>0</v>
      </c>
      <c r="AY1804" s="20">
        <f>AK1804*'lista, wskaźniki'!$F$26</f>
        <v>0</v>
      </c>
      <c r="AZ1804" s="20">
        <f t="shared" si="817"/>
        <v>0</v>
      </c>
      <c r="BA1804" s="20">
        <f t="shared" si="818"/>
        <v>0</v>
      </c>
      <c r="BB1804" s="20">
        <f t="shared" si="819"/>
        <v>0</v>
      </c>
      <c r="BC1804" s="20">
        <f t="shared" si="820"/>
        <v>0</v>
      </c>
      <c r="BD1804" s="1166"/>
      <c r="BE1804" s="1166"/>
      <c r="BF1804" s="1166"/>
      <c r="BG1804" s="1166"/>
      <c r="BH1804" s="69"/>
      <c r="BI1804" s="1166"/>
      <c r="BJ1804" s="69"/>
      <c r="BK1804" s="1166"/>
      <c r="BL1804" s="69"/>
      <c r="BM1804" s="69"/>
      <c r="BN1804" s="69"/>
      <c r="BO1804" s="69"/>
      <c r="BP1804" s="69"/>
      <c r="BQ1804" s="69"/>
      <c r="BR1804" s="69"/>
      <c r="BS1804" s="1160"/>
      <c r="BT1804" s="1160"/>
      <c r="BU1804" s="1160"/>
      <c r="BV1804" s="1160"/>
      <c r="BW1804" s="1160"/>
      <c r="BX1804" s="1160"/>
      <c r="BY1804" s="1163"/>
      <c r="CA1804" s="365" t="b">
        <f t="shared" si="821"/>
        <v>0</v>
      </c>
      <c r="CB1804" s="365">
        <f t="shared" si="822"/>
        <v>0</v>
      </c>
      <c r="CC1804" s="365" t="b">
        <f t="shared" si="823"/>
        <v>0</v>
      </c>
      <c r="CD1804" s="365" t="b">
        <f t="shared" si="824"/>
        <v>0</v>
      </c>
      <c r="CE1804" s="365" t="b">
        <f t="shared" si="825"/>
        <v>0</v>
      </c>
      <c r="CF1804" s="365" t="b">
        <f t="shared" si="826"/>
        <v>0</v>
      </c>
      <c r="CG1804" s="365" t="b">
        <f t="shared" si="827"/>
        <v>0</v>
      </c>
      <c r="CH1804" s="365" t="b">
        <f t="shared" si="828"/>
        <v>0</v>
      </c>
      <c r="CI1804" s="72" t="b">
        <f t="shared" si="829"/>
        <v>0</v>
      </c>
      <c r="CJ1804" s="72">
        <f t="shared" si="830"/>
        <v>0</v>
      </c>
      <c r="CK1804" s="72" t="b">
        <f t="shared" si="831"/>
        <v>0</v>
      </c>
      <c r="CL1804" s="72">
        <f t="shared" si="832"/>
        <v>0</v>
      </c>
      <c r="CM1804" s="72" t="b">
        <f t="shared" si="833"/>
        <v>0</v>
      </c>
      <c r="CN1804" s="72" t="b">
        <f t="shared" si="834"/>
        <v>0</v>
      </c>
      <c r="CP1804" s="13">
        <f t="shared" si="835"/>
        <v>0</v>
      </c>
      <c r="CQ1804" s="13" t="b">
        <f t="shared" si="836"/>
        <v>0</v>
      </c>
      <c r="CR1804" s="13" t="b">
        <f t="shared" si="837"/>
        <v>0</v>
      </c>
      <c r="CS1804" s="13" t="b">
        <f t="shared" si="843"/>
        <v>0</v>
      </c>
      <c r="CT1804" s="13" t="b">
        <f t="shared" si="842"/>
        <v>0</v>
      </c>
      <c r="CU1804" s="13" t="b">
        <f t="shared" si="814"/>
        <v>0</v>
      </c>
      <c r="CV1804" s="13" t="b">
        <f t="shared" si="838"/>
        <v>0</v>
      </c>
      <c r="CW1804" s="13" t="b">
        <f t="shared" si="839"/>
        <v>0</v>
      </c>
      <c r="CX1804" s="13" t="b">
        <f t="shared" si="840"/>
        <v>0</v>
      </c>
      <c r="CY1804" s="13" t="b">
        <f t="shared" si="841"/>
        <v>0</v>
      </c>
    </row>
    <row r="1805" spans="1:103" ht="15" thickBot="1">
      <c r="A1805" s="932"/>
      <c r="B1805" s="1166"/>
      <c r="C1805" s="1166"/>
      <c r="D1805" s="1166"/>
      <c r="E1805" s="1166"/>
      <c r="F1805" s="1166"/>
      <c r="G1805" s="1166"/>
      <c r="H1805" s="1166"/>
      <c r="I1805" s="1166"/>
      <c r="J1805" s="1166"/>
      <c r="K1805" s="1166"/>
      <c r="L1805" s="1166"/>
      <c r="M1805" s="1166"/>
      <c r="N1805" s="1166"/>
      <c r="O1805" s="1166"/>
      <c r="P1805" s="1166"/>
      <c r="Q1805" s="941"/>
      <c r="R1805" s="1166"/>
      <c r="S1805" s="1166"/>
      <c r="T1805" s="1166"/>
      <c r="U1805" s="1166"/>
      <c r="V1805" s="1166"/>
      <c r="W1805" s="69"/>
      <c r="X1805" s="69"/>
      <c r="Y1805" s="69"/>
      <c r="Z1805" s="69"/>
      <c r="AA1805" s="69" t="s">
        <v>50</v>
      </c>
      <c r="AB1805" s="132"/>
      <c r="AC1805" s="132"/>
      <c r="AD1805" s="69"/>
      <c r="AE1805" s="1166"/>
      <c r="AF1805" s="334">
        <f t="shared" si="816"/>
        <v>0</v>
      </c>
      <c r="AG1805" s="272">
        <f>IF(R1805="kompletna",Q1805*J1805*0.0036*'lista, wskaźniki'!$F$13, IF(R1805="częściowa",Q1805*J1805*0.0036*'lista, wskaźniki'!$F$14, IF(R1805="brak",Q1805*J1805*0.0036*'lista, wskaźniki'!$F$15,)))</f>
        <v>0</v>
      </c>
      <c r="AH1805" s="334">
        <f>IF(Y1805="inne",K1805*'lista, wskaźniki'!$E$35,IF(Y1805="to samo źródło",0,IF(Y1805=0,0)))</f>
        <v>0</v>
      </c>
      <c r="AI1805" s="334" t="b">
        <f>IF(AA1805="gaz z sieci",AC1805*'lista, wskaźniki'!$D$21)</f>
        <v>0</v>
      </c>
      <c r="AJ1805" s="272">
        <f>IF(AA1805="węgiel",AB1805*'lista, wskaźniki'!$D$20, IF('Sektor mieszkaniowy'!AA1805="drewno",'Sektor mieszkaniowy'!AB1805*'lista, wskaźniki'!$D$22,IF('Sektor mieszkaniowy'!AA1805="pellet",AB1805*'lista, wskaźniki'!$D$23,IF('Sektor mieszkaniowy'!AA1805="gaz z sieci",AB1805*'lista, wskaźniki'!$D$21,IF('Sektor mieszkaniowy'!AA1805="olej opałowy",'Sektor mieszkaniowy'!AB1805*'lista, wskaźniki'!$D$24)))))</f>
        <v>0</v>
      </c>
      <c r="AK1805" s="1169"/>
      <c r="AL1805" s="1166"/>
      <c r="AM1805" s="20">
        <f>IF(AA1805="węgiel",AF1805*1/3.6*'lista, wskaźniki'!$F$20,IF(AA1805="drewno",AF1805*1/3.6*'lista, wskaźniki'!$F$22,IF(AA1805="pellet",AF1805*1/3.6*'lista, wskaźniki'!$F$23,IF(AA1805="gaz z sieci",AF1805*1/3.6*'lista, wskaźniki'!$F$21,IF(AA1805="olej opałowy",AF1805*1/3.6*'lista, wskaźniki'!$F$24,0)))))</f>
        <v>0</v>
      </c>
      <c r="AN1805" s="20">
        <f>IF(AA1805="węgiel",AF1805*'lista, wskaźniki'!$E$42,IF(AA1805="drewno",AF1805*'lista, wskaźniki'!$G$42,IF(AA1805="pellet",AF1805*'lista, wskaźniki'!$H$42,IF(AA1805="gaz z sieci",AF1805*'lista, wskaźniki'!$F$42,IF(AA1805="olej opałowy",AF1805*'lista, wskaźniki'!$I$42,0)))))</f>
        <v>0</v>
      </c>
      <c r="AO1805" s="20">
        <f>IF(AA1805="węgiel",AF1805*'lista, wskaźniki'!$E$43,IF(AA1805="drewno",AF1805*'lista, wskaźniki'!$G$43,IF(AA1805="pellet",AF1805*'lista, wskaźniki'!$H$43,IF(AA1805="gaz z sieci",AF1805*'lista, wskaźniki'!$F$43,IF(AA1805="olej opałowy",AF1805*'lista, wskaźniki'!$I$43,0)))))</f>
        <v>0</v>
      </c>
      <c r="AP1805" s="20">
        <f>IF(AA1805="węgiel",AF1805*'lista, wskaźniki'!$E$44,IF(AA1805="drewno",AF1805*'lista, wskaźniki'!$G$44,IF(AA1805="pellet",AF1805*'lista, wskaźniki'!$H$44,IF(AA1805="gaz z sieci",AF1805*'lista, wskaźniki'!$F$44,IF(AA1805="olej opałowy",AF1805*'lista, wskaźniki'!$I$44,0)))))</f>
        <v>0</v>
      </c>
      <c r="AQ1805" s="20" t="b">
        <f>IF(Z1805="gaz",AH1805*1/3.6*'lista, wskaźniki'!$F$21,IF(Z1805="energia elektryczna",AH1805*1/3.6*'lista, wskaźniki'!$F$26))</f>
        <v>0</v>
      </c>
      <c r="AR1805" s="20" t="b">
        <f>IF(Z1805="gaz",AH1805*'lista, wskaźniki'!$F$42,IF(Z1805="energia elektryczna",AH1805*0))</f>
        <v>0</v>
      </c>
      <c r="AS1805" s="20" t="b">
        <f>IF(Z1805="gaz",AH1805*'lista, wskaźniki'!$F$43,IF(Z1805="energia elektryczna",AH1805*0))</f>
        <v>0</v>
      </c>
      <c r="AT1805" s="20" t="b">
        <f>IF(Z1805="gaz",AH1805*'lista, wskaźniki'!$F$44,IF(Z1805="energia elektryczna",AH1805*0))</f>
        <v>0</v>
      </c>
      <c r="AU1805" s="20">
        <f>AI1805*1/3.6*'lista, wskaźniki'!$F$21</f>
        <v>0</v>
      </c>
      <c r="AV1805" s="20">
        <f>AI1805*'lista, wskaźniki'!$F$42</f>
        <v>0</v>
      </c>
      <c r="AW1805" s="20">
        <f>AI1805*'lista, wskaźniki'!$F$43</f>
        <v>0</v>
      </c>
      <c r="AX1805" s="20">
        <f>AI1805*'lista, wskaźniki'!$F$44</f>
        <v>0</v>
      </c>
      <c r="AY1805" s="20">
        <f>AK1805*'lista, wskaźniki'!$F$26</f>
        <v>0</v>
      </c>
      <c r="AZ1805" s="20">
        <f t="shared" si="817"/>
        <v>0</v>
      </c>
      <c r="BA1805" s="20">
        <f t="shared" si="818"/>
        <v>0</v>
      </c>
      <c r="BB1805" s="20">
        <f t="shared" si="819"/>
        <v>0</v>
      </c>
      <c r="BC1805" s="20">
        <f t="shared" si="820"/>
        <v>0</v>
      </c>
      <c r="BD1805" s="1166"/>
      <c r="BE1805" s="1166"/>
      <c r="BF1805" s="1166"/>
      <c r="BG1805" s="1166"/>
      <c r="BH1805" s="69"/>
      <c r="BI1805" s="1166"/>
      <c r="BJ1805" s="69"/>
      <c r="BK1805" s="1166"/>
      <c r="BL1805" s="69"/>
      <c r="BM1805" s="69"/>
      <c r="BN1805" s="69"/>
      <c r="BO1805" s="69"/>
      <c r="BP1805" s="69"/>
      <c r="BQ1805" s="69"/>
      <c r="BR1805" s="69"/>
      <c r="BS1805" s="1160"/>
      <c r="BT1805" s="1160"/>
      <c r="BU1805" s="1160"/>
      <c r="BV1805" s="1160"/>
      <c r="BW1805" s="1160"/>
      <c r="BX1805" s="1160"/>
      <c r="BY1805" s="1163"/>
      <c r="CA1805" s="365" t="b">
        <f t="shared" si="821"/>
        <v>0</v>
      </c>
      <c r="CB1805" s="365" t="b">
        <f t="shared" si="822"/>
        <v>0</v>
      </c>
      <c r="CC1805" s="365">
        <f t="shared" si="823"/>
        <v>0</v>
      </c>
      <c r="CD1805" s="365" t="b">
        <f t="shared" si="824"/>
        <v>0</v>
      </c>
      <c r="CE1805" s="365" t="b">
        <f t="shared" si="825"/>
        <v>0</v>
      </c>
      <c r="CF1805" s="365" t="b">
        <f t="shared" si="826"/>
        <v>0</v>
      </c>
      <c r="CG1805" s="365" t="b">
        <f t="shared" si="827"/>
        <v>0</v>
      </c>
      <c r="CH1805" s="365" t="b">
        <f t="shared" si="828"/>
        <v>0</v>
      </c>
      <c r="CI1805" s="72" t="b">
        <f t="shared" si="829"/>
        <v>0</v>
      </c>
      <c r="CJ1805" s="72" t="b">
        <f t="shared" si="830"/>
        <v>0</v>
      </c>
      <c r="CK1805" s="72">
        <f t="shared" si="831"/>
        <v>0</v>
      </c>
      <c r="CL1805" s="72">
        <f t="shared" si="832"/>
        <v>0</v>
      </c>
      <c r="CM1805" s="72" t="b">
        <f t="shared" si="833"/>
        <v>0</v>
      </c>
      <c r="CN1805" s="72" t="b">
        <f t="shared" si="834"/>
        <v>0</v>
      </c>
      <c r="CP1805" s="13">
        <f t="shared" si="835"/>
        <v>0</v>
      </c>
      <c r="CQ1805" s="13" t="b">
        <f t="shared" si="836"/>
        <v>0</v>
      </c>
      <c r="CR1805" s="13" t="b">
        <f t="shared" si="837"/>
        <v>0</v>
      </c>
      <c r="CS1805" s="13" t="b">
        <f t="shared" si="843"/>
        <v>0</v>
      </c>
      <c r="CT1805" s="13" t="b">
        <f t="shared" si="842"/>
        <v>0</v>
      </c>
      <c r="CU1805" s="13" t="b">
        <f t="shared" si="814"/>
        <v>0</v>
      </c>
      <c r="CV1805" s="13" t="b">
        <f t="shared" si="838"/>
        <v>0</v>
      </c>
      <c r="CW1805" s="13" t="b">
        <f t="shared" si="839"/>
        <v>0</v>
      </c>
      <c r="CX1805" s="13" t="b">
        <f t="shared" si="840"/>
        <v>0</v>
      </c>
      <c r="CY1805" s="13" t="b">
        <f t="shared" si="841"/>
        <v>0</v>
      </c>
    </row>
    <row r="1806" spans="1:103" ht="15" thickBot="1">
      <c r="A1806" s="932"/>
      <c r="B1806" s="1166"/>
      <c r="C1806" s="1166"/>
      <c r="D1806" s="1166"/>
      <c r="E1806" s="1166"/>
      <c r="F1806" s="1166"/>
      <c r="G1806" s="1166"/>
      <c r="H1806" s="1166"/>
      <c r="I1806" s="1166"/>
      <c r="J1806" s="1166"/>
      <c r="K1806" s="1166"/>
      <c r="L1806" s="1166"/>
      <c r="M1806" s="1166"/>
      <c r="N1806" s="1166"/>
      <c r="O1806" s="1166"/>
      <c r="P1806" s="1166"/>
      <c r="Q1806" s="941"/>
      <c r="R1806" s="1166"/>
      <c r="S1806" s="1166"/>
      <c r="T1806" s="1166"/>
      <c r="U1806" s="1166"/>
      <c r="V1806" s="1166"/>
      <c r="W1806" s="69"/>
      <c r="X1806" s="69"/>
      <c r="Y1806" s="69"/>
      <c r="Z1806" s="69"/>
      <c r="AA1806" s="69" t="s">
        <v>38</v>
      </c>
      <c r="AB1806" s="132"/>
      <c r="AC1806" s="132"/>
      <c r="AD1806" s="69"/>
      <c r="AE1806" s="1166"/>
      <c r="AF1806" s="334">
        <f t="shared" si="816"/>
        <v>0</v>
      </c>
      <c r="AG1806" s="272">
        <f>IF(R1806="kompletna",Q1806*J1806*0.0036*'lista, wskaźniki'!$F$13, IF(R1806="częściowa",Q1806*J1806*0.0036*'lista, wskaźniki'!$F$14, IF(R1806="brak",Q1806*J1806*0.0036*'lista, wskaźniki'!$F$15,)))</f>
        <v>0</v>
      </c>
      <c r="AH1806" s="334">
        <f>IF(Y1806="inne",K1806*'lista, wskaźniki'!$E$35,IF(Y1806="to samo źródło",0,IF(Y1806=0,0)))</f>
        <v>0</v>
      </c>
      <c r="AI1806" s="334">
        <f>IF(AA1806="gaz z sieci",AC1806*'lista, wskaźniki'!$D$21)</f>
        <v>0</v>
      </c>
      <c r="AJ1806" s="272">
        <f>IF(AA1806="węgiel",AB1806*'lista, wskaźniki'!$D$20, IF('Sektor mieszkaniowy'!AA1806="drewno",'Sektor mieszkaniowy'!AB1806*'lista, wskaźniki'!$D$22,IF('Sektor mieszkaniowy'!AA1806="pellet",AB1806*'lista, wskaźniki'!$D$23,IF('Sektor mieszkaniowy'!AA1806="gaz z sieci",AB1806*'lista, wskaźniki'!$D$21,IF('Sektor mieszkaniowy'!AA1806="olej opałowy",'Sektor mieszkaniowy'!AB1806*'lista, wskaźniki'!$D$24)))))</f>
        <v>0</v>
      </c>
      <c r="AK1806" s="1169"/>
      <c r="AL1806" s="1166"/>
      <c r="AM1806" s="20">
        <f>IF(AA1806="węgiel",AF1806*1/3.6*'lista, wskaźniki'!$F$20,IF(AA1806="drewno",AF1806*1/3.6*'lista, wskaźniki'!$F$22,IF(AA1806="pellet",AF1806*1/3.6*'lista, wskaźniki'!$F$23,IF(AA1806="gaz z sieci",AF1806*1/3.6*'lista, wskaźniki'!$F$21,IF(AA1806="olej opałowy",AF1806*1/3.6*'lista, wskaźniki'!$F$24,0)))))</f>
        <v>0</v>
      </c>
      <c r="AN1806" s="20">
        <f>IF(AA1806="węgiel",AF1806*'lista, wskaźniki'!$E$42,IF(AA1806="drewno",AF1806*'lista, wskaźniki'!$G$42,IF(AA1806="pellet",AF1806*'lista, wskaźniki'!$H$42,IF(AA1806="gaz z sieci",AF1806*'lista, wskaźniki'!$F$42,IF(AA1806="olej opałowy",AF1806*'lista, wskaźniki'!$I$42,0)))))</f>
        <v>0</v>
      </c>
      <c r="AO1806" s="20">
        <f>IF(AA1806="węgiel",AF1806*'lista, wskaźniki'!$E$43,IF(AA1806="drewno",AF1806*'lista, wskaźniki'!$G$43,IF(AA1806="pellet",AF1806*'lista, wskaźniki'!$H$43,IF(AA1806="gaz z sieci",AF1806*'lista, wskaźniki'!$F$43,IF(AA1806="olej opałowy",AF1806*'lista, wskaźniki'!$I$43,0)))))</f>
        <v>0</v>
      </c>
      <c r="AP1806" s="20">
        <f>IF(AA1806="węgiel",AF1806*'lista, wskaźniki'!$E$44,IF(AA1806="drewno",AF1806*'lista, wskaźniki'!$G$44,IF(AA1806="pellet",AF1806*'lista, wskaźniki'!$H$44,IF(AA1806="gaz z sieci",AF1806*'lista, wskaźniki'!$F$44,IF(AA1806="olej opałowy",AF1806*'lista, wskaźniki'!$I$44,0)))))</f>
        <v>0</v>
      </c>
      <c r="AQ1806" s="20" t="b">
        <f>IF(Z1806="gaz",AH1806*1/3.6*'lista, wskaźniki'!$F$21,IF(Z1806="energia elektryczna",AH1806*1/3.6*'lista, wskaźniki'!$F$26))</f>
        <v>0</v>
      </c>
      <c r="AR1806" s="20" t="b">
        <f>IF(Z1806="gaz",AH1806*'lista, wskaźniki'!$F$42,IF(Z1806="energia elektryczna",AH1806*0))</f>
        <v>0</v>
      </c>
      <c r="AS1806" s="20" t="b">
        <f>IF(Z1806="gaz",AH1806*'lista, wskaźniki'!$F$43,IF(Z1806="energia elektryczna",AH1806*0))</f>
        <v>0</v>
      </c>
      <c r="AT1806" s="20" t="b">
        <f>IF(Z1806="gaz",AH1806*'lista, wskaźniki'!$F$44,IF(Z1806="energia elektryczna",AH1806*0))</f>
        <v>0</v>
      </c>
      <c r="AU1806" s="20">
        <f>AI1806*1/3.6*'lista, wskaźniki'!$F$21</f>
        <v>0</v>
      </c>
      <c r="AV1806" s="20">
        <f>AI1806*'lista, wskaźniki'!$F$42</f>
        <v>0</v>
      </c>
      <c r="AW1806" s="20">
        <f>AI1806*'lista, wskaźniki'!$F$43</f>
        <v>0</v>
      </c>
      <c r="AX1806" s="20">
        <f>AI1806*'lista, wskaźniki'!$F$44</f>
        <v>0</v>
      </c>
      <c r="AY1806" s="20">
        <f>AK1806*'lista, wskaźniki'!$F$26</f>
        <v>0</v>
      </c>
      <c r="AZ1806" s="20">
        <f t="shared" si="817"/>
        <v>0</v>
      </c>
      <c r="BA1806" s="20">
        <f t="shared" si="818"/>
        <v>0</v>
      </c>
      <c r="BB1806" s="20">
        <f t="shared" si="819"/>
        <v>0</v>
      </c>
      <c r="BC1806" s="20">
        <f t="shared" si="820"/>
        <v>0</v>
      </c>
      <c r="BD1806" s="1166"/>
      <c r="BE1806" s="1166"/>
      <c r="BF1806" s="1166"/>
      <c r="BG1806" s="1166"/>
      <c r="BH1806" s="69"/>
      <c r="BI1806" s="1166"/>
      <c r="BJ1806" s="69"/>
      <c r="BK1806" s="1166"/>
      <c r="BL1806" s="69"/>
      <c r="BM1806" s="69"/>
      <c r="BN1806" s="69"/>
      <c r="BO1806" s="69"/>
      <c r="BP1806" s="69"/>
      <c r="BQ1806" s="69"/>
      <c r="BR1806" s="69"/>
      <c r="BS1806" s="1160"/>
      <c r="BT1806" s="1160"/>
      <c r="BU1806" s="1160"/>
      <c r="BV1806" s="1160"/>
      <c r="BW1806" s="1160"/>
      <c r="BX1806" s="1160"/>
      <c r="BY1806" s="1163"/>
      <c r="CA1806" s="365" t="b">
        <f t="shared" si="821"/>
        <v>0</v>
      </c>
      <c r="CB1806" s="365" t="b">
        <f t="shared" si="822"/>
        <v>0</v>
      </c>
      <c r="CC1806" s="365" t="b">
        <f t="shared" si="823"/>
        <v>0</v>
      </c>
      <c r="CD1806" s="365">
        <f t="shared" si="824"/>
        <v>0</v>
      </c>
      <c r="CE1806" s="365" t="b">
        <f t="shared" si="825"/>
        <v>0</v>
      </c>
      <c r="CF1806" s="365" t="b">
        <f t="shared" si="826"/>
        <v>0</v>
      </c>
      <c r="CG1806" s="365" t="b">
        <f t="shared" si="827"/>
        <v>0</v>
      </c>
      <c r="CH1806" s="365">
        <f t="shared" si="828"/>
        <v>0</v>
      </c>
      <c r="CI1806" s="72" t="b">
        <f t="shared" si="829"/>
        <v>0</v>
      </c>
      <c r="CJ1806" s="72" t="b">
        <f t="shared" si="830"/>
        <v>0</v>
      </c>
      <c r="CK1806" s="72" t="b">
        <f t="shared" si="831"/>
        <v>0</v>
      </c>
      <c r="CL1806" s="72">
        <f t="shared" si="832"/>
        <v>0</v>
      </c>
      <c r="CM1806" s="72" t="b">
        <f t="shared" si="833"/>
        <v>0</v>
      </c>
      <c r="CN1806" s="72" t="b">
        <f t="shared" si="834"/>
        <v>0</v>
      </c>
      <c r="CP1806" s="13">
        <f t="shared" si="835"/>
        <v>0</v>
      </c>
      <c r="CQ1806" s="13" t="b">
        <f t="shared" si="836"/>
        <v>0</v>
      </c>
      <c r="CR1806" s="13" t="b">
        <f t="shared" si="837"/>
        <v>0</v>
      </c>
      <c r="CS1806" s="13" t="b">
        <f t="shared" si="843"/>
        <v>0</v>
      </c>
      <c r="CT1806" s="13" t="b">
        <f t="shared" si="842"/>
        <v>0</v>
      </c>
      <c r="CU1806" s="13" t="b">
        <f t="shared" si="814"/>
        <v>0</v>
      </c>
      <c r="CV1806" s="13" t="b">
        <f t="shared" si="838"/>
        <v>0</v>
      </c>
      <c r="CW1806" s="13" t="b">
        <f t="shared" si="839"/>
        <v>0</v>
      </c>
      <c r="CX1806" s="13" t="b">
        <f t="shared" si="840"/>
        <v>0</v>
      </c>
      <c r="CY1806" s="13" t="b">
        <f t="shared" si="841"/>
        <v>0</v>
      </c>
    </row>
    <row r="1807" spans="1:103" ht="15" thickBot="1">
      <c r="A1807" s="933"/>
      <c r="B1807" s="1167"/>
      <c r="C1807" s="1167"/>
      <c r="D1807" s="1167"/>
      <c r="E1807" s="1167"/>
      <c r="F1807" s="1167"/>
      <c r="G1807" s="1167"/>
      <c r="H1807" s="1167"/>
      <c r="I1807" s="1167"/>
      <c r="J1807" s="1167"/>
      <c r="K1807" s="1167"/>
      <c r="L1807" s="1167"/>
      <c r="M1807" s="1167"/>
      <c r="N1807" s="1167"/>
      <c r="O1807" s="1167"/>
      <c r="P1807" s="1167"/>
      <c r="Q1807" s="942"/>
      <c r="R1807" s="1167"/>
      <c r="S1807" s="1167"/>
      <c r="T1807" s="1167"/>
      <c r="U1807" s="1167"/>
      <c r="V1807" s="1167"/>
      <c r="W1807" s="70"/>
      <c r="X1807" s="70"/>
      <c r="Y1807" s="70"/>
      <c r="Z1807" s="70"/>
      <c r="AA1807" s="70" t="s">
        <v>37</v>
      </c>
      <c r="AB1807" s="133"/>
      <c r="AC1807" s="133"/>
      <c r="AD1807" s="70"/>
      <c r="AE1807" s="1167"/>
      <c r="AF1807" s="334">
        <f t="shared" si="816"/>
        <v>0</v>
      </c>
      <c r="AG1807" s="272">
        <f>IF(R1807="kompletna",Q1807*J1807*0.0036*'lista, wskaźniki'!$F$13, IF(R1807="częściowa",Q1807*J1807*0.0036*'lista, wskaźniki'!$F$14, IF(R1807="brak",Q1807*J1807*0.0036*'lista, wskaźniki'!$F$15,)))</f>
        <v>0</v>
      </c>
      <c r="AH1807" s="334">
        <f>IF(Y1807="inne",K1807*'lista, wskaźniki'!$E$35,IF(Y1807="to samo źródło",0,IF(Y1807=0,0)))</f>
        <v>0</v>
      </c>
      <c r="AI1807" s="334" t="b">
        <f>IF(AA1807="gaz z sieci",AC1807*'lista, wskaźniki'!$D$21)</f>
        <v>0</v>
      </c>
      <c r="AJ1807" s="272">
        <f>IF(AA1807="węgiel",AB1807*'lista, wskaźniki'!$D$20, IF('Sektor mieszkaniowy'!AA1807="drewno",'Sektor mieszkaniowy'!AB1807*'lista, wskaźniki'!$D$22,IF('Sektor mieszkaniowy'!AA1807="pellet",AB1807*'lista, wskaźniki'!$D$23,IF('Sektor mieszkaniowy'!AA1807="gaz z sieci",AB1807*'lista, wskaźniki'!$D$21,IF('Sektor mieszkaniowy'!AA1807="olej opałowy",'Sektor mieszkaniowy'!AB1807*'lista, wskaźniki'!$D$24)))))</f>
        <v>0</v>
      </c>
      <c r="AK1807" s="1170"/>
      <c r="AL1807" s="1167"/>
      <c r="AM1807" s="20">
        <f>IF(AA1807="węgiel",AF1807*1/3.6*'lista, wskaźniki'!$F$20,IF(AA1807="drewno",AF1807*1/3.6*'lista, wskaźniki'!$F$22,IF(AA1807="pellet",AF1807*1/3.6*'lista, wskaźniki'!$F$23,IF(AA1807="gaz z sieci",AF1807*1/3.6*'lista, wskaźniki'!$F$21,IF(AA1807="olej opałowy",AF1807*1/3.6*'lista, wskaźniki'!$F$24,0)))))</f>
        <v>0</v>
      </c>
      <c r="AN1807" s="20">
        <f>IF(AA1807="węgiel",AF1807*'lista, wskaźniki'!$E$42,IF(AA1807="drewno",AF1807*'lista, wskaźniki'!$G$42,IF(AA1807="pellet",AF1807*'lista, wskaźniki'!$H$42,IF(AA1807="gaz z sieci",AF1807*'lista, wskaźniki'!$F$42,IF(AA1807="olej opałowy",AF1807*'lista, wskaźniki'!$I$42,0)))))</f>
        <v>0</v>
      </c>
      <c r="AO1807" s="20">
        <f>IF(AA1807="węgiel",AF1807*'lista, wskaźniki'!$E$43,IF(AA1807="drewno",AF1807*'lista, wskaźniki'!$G$43,IF(AA1807="pellet",AF1807*'lista, wskaźniki'!$H$43,IF(AA1807="gaz z sieci",AF1807*'lista, wskaźniki'!$F$43,IF(AA1807="olej opałowy",AF1807*'lista, wskaźniki'!$I$43,0)))))</f>
        <v>0</v>
      </c>
      <c r="AP1807" s="20">
        <f>IF(AA1807="węgiel",AF1807*'lista, wskaźniki'!$E$44,IF(AA1807="drewno",AF1807*'lista, wskaźniki'!$G$44,IF(AA1807="pellet",AF1807*'lista, wskaźniki'!$H$44,IF(AA1807="gaz z sieci",AF1807*'lista, wskaźniki'!$F$44,IF(AA1807="olej opałowy",AF1807*'lista, wskaźniki'!$I$44,0)))))</f>
        <v>0</v>
      </c>
      <c r="AQ1807" s="20" t="b">
        <f>IF(Z1807="gaz",AH1807*1/3.6*'lista, wskaźniki'!$F$21,IF(Z1807="energia elektryczna",AH1807*1/3.6*'lista, wskaźniki'!$F$26))</f>
        <v>0</v>
      </c>
      <c r="AR1807" s="20" t="b">
        <f>IF(Z1807="gaz",AH1807*'lista, wskaźniki'!$F$42,IF(Z1807="energia elektryczna",AH1807*0))</f>
        <v>0</v>
      </c>
      <c r="AS1807" s="20" t="b">
        <f>IF(Z1807="gaz",AH1807*'lista, wskaźniki'!$F$43,IF(Z1807="energia elektryczna",AH1807*0))</f>
        <v>0</v>
      </c>
      <c r="AT1807" s="20" t="b">
        <f>IF(Z1807="gaz",AH1807*'lista, wskaźniki'!$F$44,IF(Z1807="energia elektryczna",AH1807*0))</f>
        <v>0</v>
      </c>
      <c r="AU1807" s="20">
        <f>AI1807*1/3.6*'lista, wskaźniki'!$F$21</f>
        <v>0</v>
      </c>
      <c r="AV1807" s="20">
        <f>AI1807*'lista, wskaźniki'!$F$42</f>
        <v>0</v>
      </c>
      <c r="AW1807" s="20">
        <f>AI1807*'lista, wskaźniki'!$F$43</f>
        <v>0</v>
      </c>
      <c r="AX1807" s="20">
        <f>AI1807*'lista, wskaźniki'!$F$44</f>
        <v>0</v>
      </c>
      <c r="AY1807" s="20">
        <f>AK1807*'lista, wskaźniki'!$F$26</f>
        <v>0</v>
      </c>
      <c r="AZ1807" s="20">
        <f t="shared" si="817"/>
        <v>0</v>
      </c>
      <c r="BA1807" s="20">
        <f t="shared" si="818"/>
        <v>0</v>
      </c>
      <c r="BB1807" s="20">
        <f t="shared" si="819"/>
        <v>0</v>
      </c>
      <c r="BC1807" s="20">
        <f t="shared" si="820"/>
        <v>0</v>
      </c>
      <c r="BD1807" s="1167"/>
      <c r="BE1807" s="1167"/>
      <c r="BF1807" s="1167"/>
      <c r="BG1807" s="1167"/>
      <c r="BH1807" s="70"/>
      <c r="BI1807" s="1167"/>
      <c r="BJ1807" s="70"/>
      <c r="BK1807" s="1167"/>
      <c r="BL1807" s="70"/>
      <c r="BM1807" s="70"/>
      <c r="BN1807" s="70"/>
      <c r="BO1807" s="70"/>
      <c r="BP1807" s="70"/>
      <c r="BQ1807" s="70"/>
      <c r="BR1807" s="70"/>
      <c r="BS1807" s="1161"/>
      <c r="BT1807" s="1161"/>
      <c r="BU1807" s="1161"/>
      <c r="BV1807" s="1161"/>
      <c r="BW1807" s="1161"/>
      <c r="BX1807" s="1161"/>
      <c r="BY1807" s="1164"/>
      <c r="CA1807" s="365" t="b">
        <f t="shared" si="821"/>
        <v>0</v>
      </c>
      <c r="CB1807" s="365" t="b">
        <f t="shared" si="822"/>
        <v>0</v>
      </c>
      <c r="CC1807" s="365" t="b">
        <f t="shared" si="823"/>
        <v>0</v>
      </c>
      <c r="CD1807" s="365" t="b">
        <f t="shared" si="824"/>
        <v>0</v>
      </c>
      <c r="CE1807" s="365">
        <f t="shared" si="825"/>
        <v>0</v>
      </c>
      <c r="CF1807" s="365" t="b">
        <f t="shared" si="826"/>
        <v>0</v>
      </c>
      <c r="CG1807" s="365" t="b">
        <f t="shared" si="827"/>
        <v>0</v>
      </c>
      <c r="CH1807" s="365" t="b">
        <f t="shared" si="828"/>
        <v>0</v>
      </c>
      <c r="CI1807" s="72" t="b">
        <f t="shared" si="829"/>
        <v>0</v>
      </c>
      <c r="CJ1807" s="72" t="b">
        <f t="shared" si="830"/>
        <v>0</v>
      </c>
      <c r="CK1807" s="72" t="b">
        <f t="shared" si="831"/>
        <v>0</v>
      </c>
      <c r="CL1807" s="72">
        <f t="shared" si="832"/>
        <v>0</v>
      </c>
      <c r="CM1807" s="72">
        <f t="shared" si="833"/>
        <v>0</v>
      </c>
      <c r="CN1807" s="72" t="b">
        <f t="shared" si="834"/>
        <v>0</v>
      </c>
      <c r="CP1807" s="13">
        <f t="shared" si="835"/>
        <v>0</v>
      </c>
      <c r="CQ1807" s="13" t="b">
        <f t="shared" si="836"/>
        <v>0</v>
      </c>
      <c r="CR1807" s="13" t="b">
        <f t="shared" si="837"/>
        <v>0</v>
      </c>
      <c r="CS1807" s="13" t="b">
        <f t="shared" si="843"/>
        <v>0</v>
      </c>
      <c r="CT1807" s="13" t="b">
        <f t="shared" si="842"/>
        <v>0</v>
      </c>
      <c r="CU1807" s="13" t="b">
        <f t="shared" si="814"/>
        <v>0</v>
      </c>
      <c r="CV1807" s="13" t="b">
        <f t="shared" si="838"/>
        <v>0</v>
      </c>
      <c r="CW1807" s="13" t="b">
        <f t="shared" si="839"/>
        <v>0</v>
      </c>
      <c r="CX1807" s="13" t="b">
        <f t="shared" si="840"/>
        <v>0</v>
      </c>
      <c r="CY1807" s="13" t="b">
        <f t="shared" si="841"/>
        <v>0</v>
      </c>
    </row>
    <row r="1808" spans="1:103" ht="15" thickBot="1">
      <c r="A1808" s="931">
        <v>362</v>
      </c>
      <c r="B1808" s="1165" t="s">
        <v>224</v>
      </c>
      <c r="C1808" s="1165"/>
      <c r="D1808" s="1165" t="s">
        <v>1</v>
      </c>
      <c r="E1808" s="1165" t="s">
        <v>5</v>
      </c>
      <c r="F1808" s="1165"/>
      <c r="G1808" s="1165"/>
      <c r="H1808" s="1165"/>
      <c r="I1808" s="1165" t="s">
        <v>11</v>
      </c>
      <c r="J1808" s="1165"/>
      <c r="K1808" s="1165"/>
      <c r="L1808" s="1165" t="s">
        <v>17</v>
      </c>
      <c r="M1808" s="1165"/>
      <c r="N1808" s="1165" t="s">
        <v>16</v>
      </c>
      <c r="O1808" s="1165"/>
      <c r="P1808" s="1165" t="s">
        <v>17</v>
      </c>
      <c r="Q1808" s="940">
        <f>IF(I1808="&lt;1966",'lista, wskaźniki'!$G$4,IF(I1808="1967-1985",'lista, wskaźniki'!$G$5,IF(I1808="1986-1992",'lista, wskaźniki'!$G$6,IF(I1808="1993-1996",'lista, wskaźniki'!$G$7,IF(I1808="&gt;1997",'lista, wskaźniki'!$G$8,IF(I1808=0,'lista, wskaźniki'!$G$4))))))</f>
        <v>250</v>
      </c>
      <c r="R1808" s="1165" t="s">
        <v>23</v>
      </c>
      <c r="S1808" s="1165" t="s">
        <v>27</v>
      </c>
      <c r="T1808" s="1165"/>
      <c r="U1808" s="1165">
        <v>2000</v>
      </c>
      <c r="V1808" s="1165"/>
      <c r="W1808" s="20" t="s">
        <v>36</v>
      </c>
      <c r="X1808" s="68" t="s">
        <v>39</v>
      </c>
      <c r="Y1808" s="68" t="s">
        <v>42</v>
      </c>
      <c r="Z1808" s="68"/>
      <c r="AA1808" s="68" t="s">
        <v>35</v>
      </c>
      <c r="AB1808" s="131"/>
      <c r="AC1808" s="131"/>
      <c r="AD1808" s="68"/>
      <c r="AE1808" s="1165"/>
      <c r="AF1808" s="334">
        <f t="shared" si="816"/>
        <v>0</v>
      </c>
      <c r="AG1808" s="272">
        <f>IF(R1808="kompletna",Q1808*J1808*0.0036*'lista, wskaźniki'!$F$13, IF(R1808="częściowa",Q1808*J1808*0.0036*'lista, wskaźniki'!$F$14, IF(R1808="brak",Q1808*J1808*0.0036*'lista, wskaźniki'!$F$15,)))</f>
        <v>0</v>
      </c>
      <c r="AH1808" s="334">
        <f>IF(Y1808="inne",K1808*'lista, wskaźniki'!$E$35,IF(Y1808="to samo źródło",0,IF(Y1808=0,0)))</f>
        <v>0</v>
      </c>
      <c r="AI1808" s="334" t="b">
        <f>IF(AA1808="gaz z sieci",AC1808*'lista, wskaźniki'!$D$21)</f>
        <v>0</v>
      </c>
      <c r="AJ1808" s="272">
        <f>IF(AA1808="węgiel",AB1808*'lista, wskaźniki'!$D$20, IF('Sektor mieszkaniowy'!AA1808="drewno",'Sektor mieszkaniowy'!AB1808*'lista, wskaźniki'!$D$22,IF('Sektor mieszkaniowy'!AA1808="pellet",AB1808*'lista, wskaźniki'!$D$23,IF('Sektor mieszkaniowy'!AA1808="gaz z sieci",AB1808*'lista, wskaźniki'!$D$21,IF('Sektor mieszkaniowy'!AA1808="olej opałowy",'Sektor mieszkaniowy'!AB1808*'lista, wskaźniki'!$D$24)))))</f>
        <v>0</v>
      </c>
      <c r="AK1808" s="1168">
        <f>AL1808/'lista, wskaźniki'!$A$127</f>
        <v>4.615384615384615</v>
      </c>
      <c r="AL1808" s="1165">
        <v>3000</v>
      </c>
      <c r="AM1808" s="20">
        <f>IF(AA1808="węgiel",AF1808*1/3.6*'lista, wskaźniki'!$F$20,IF(AA1808="drewno",AF1808*1/3.6*'lista, wskaźniki'!$F$22,IF(AA1808="pellet",AF1808*1/3.6*'lista, wskaźniki'!$F$23,IF(AA1808="gaz z sieci",AF1808*1/3.6*'lista, wskaźniki'!$F$21,IF(AA1808="olej opałowy",AF1808*1/3.6*'lista, wskaźniki'!$F$24,0)))))</f>
        <v>0</v>
      </c>
      <c r="AN1808" s="20">
        <f>IF(AA1808="węgiel",AF1808*'lista, wskaźniki'!$E$42,IF(AA1808="drewno",AF1808*'lista, wskaźniki'!$G$42,IF(AA1808="pellet",AF1808*'lista, wskaźniki'!$H$42,IF(AA1808="gaz z sieci",AF1808*'lista, wskaźniki'!$F$42,IF(AA1808="olej opałowy",AF1808*'lista, wskaźniki'!$I$42,0)))))</f>
        <v>0</v>
      </c>
      <c r="AO1808" s="20">
        <f>IF(AA1808="węgiel",AF1808*'lista, wskaźniki'!$E$43,IF(AA1808="drewno",AF1808*'lista, wskaźniki'!$G$43,IF(AA1808="pellet",AF1808*'lista, wskaźniki'!$H$43,IF(AA1808="gaz z sieci",AF1808*'lista, wskaźniki'!$F$43,IF(AA1808="olej opałowy",AF1808*'lista, wskaźniki'!$I$43,0)))))</f>
        <v>0</v>
      </c>
      <c r="AP1808" s="20">
        <f>IF(AA1808="węgiel",AF1808*'lista, wskaźniki'!$E$44,IF(AA1808="drewno",AF1808*'lista, wskaźniki'!$G$44,IF(AA1808="pellet",AF1808*'lista, wskaźniki'!$H$44,IF(AA1808="gaz z sieci",AF1808*'lista, wskaźniki'!$F$44,IF(AA1808="olej opałowy",AF1808*'lista, wskaźniki'!$I$44,0)))))</f>
        <v>0</v>
      </c>
      <c r="AQ1808" s="20" t="b">
        <f>IF(Z1808="gaz",AH1808*1/3.6*'lista, wskaźniki'!$F$21,IF(Z1808="energia elektryczna",AH1808*1/3.6*'lista, wskaźniki'!$F$26))</f>
        <v>0</v>
      </c>
      <c r="AR1808" s="20" t="b">
        <f>IF(Z1808="gaz",AH1808*'lista, wskaźniki'!$F$42,IF(Z1808="energia elektryczna",AH1808*0))</f>
        <v>0</v>
      </c>
      <c r="AS1808" s="20" t="b">
        <f>IF(Z1808="gaz",AH1808*'lista, wskaźniki'!$F$43,IF(Z1808="energia elektryczna",AH1808*0))</f>
        <v>0</v>
      </c>
      <c r="AT1808" s="20" t="b">
        <f>IF(Z1808="gaz",AH1808*'lista, wskaźniki'!$F$44,IF(Z1808="energia elektryczna",AH1808*0))</f>
        <v>0</v>
      </c>
      <c r="AU1808" s="20">
        <f>AI1808*1/3.6*'lista, wskaźniki'!$F$21</f>
        <v>0</v>
      </c>
      <c r="AV1808" s="20">
        <f>AI1808*'lista, wskaźniki'!$F$42</f>
        <v>0</v>
      </c>
      <c r="AW1808" s="20">
        <f>AI1808*'lista, wskaźniki'!$F$43</f>
        <v>0</v>
      </c>
      <c r="AX1808" s="20">
        <f>AI1808*'lista, wskaźniki'!$F$44</f>
        <v>0</v>
      </c>
      <c r="AY1808" s="20">
        <f>AK1808*'lista, wskaźniki'!$F$26</f>
        <v>4.1076923076923073</v>
      </c>
      <c r="AZ1808" s="20">
        <f t="shared" si="817"/>
        <v>4.1076923076923073</v>
      </c>
      <c r="BA1808" s="20">
        <f t="shared" si="818"/>
        <v>0</v>
      </c>
      <c r="BB1808" s="20">
        <f t="shared" si="819"/>
        <v>0</v>
      </c>
      <c r="BC1808" s="20">
        <f t="shared" si="820"/>
        <v>0</v>
      </c>
      <c r="BD1808" s="1165" t="s">
        <v>16</v>
      </c>
      <c r="BE1808" s="1165" t="s">
        <v>17</v>
      </c>
      <c r="BF1808" s="1165" t="s">
        <v>17</v>
      </c>
      <c r="BG1808" s="1165" t="s">
        <v>17</v>
      </c>
      <c r="BH1808" s="68"/>
      <c r="BI1808" s="1165" t="s">
        <v>16</v>
      </c>
      <c r="BJ1808" s="68" t="s">
        <v>52</v>
      </c>
      <c r="BK1808" s="1165" t="s">
        <v>17</v>
      </c>
      <c r="BL1808" s="68"/>
      <c r="BM1808" s="68"/>
      <c r="BN1808" s="68"/>
      <c r="BO1808" s="68" t="s">
        <v>57</v>
      </c>
      <c r="BP1808" s="68" t="s">
        <v>52</v>
      </c>
      <c r="BQ1808" s="68" t="s">
        <v>120</v>
      </c>
      <c r="BR1808" s="68">
        <v>2</v>
      </c>
      <c r="BS1808" s="1159">
        <v>10000</v>
      </c>
      <c r="BT1808" s="1159">
        <v>100</v>
      </c>
      <c r="BU1808" s="1159">
        <v>200</v>
      </c>
      <c r="BV1808" s="1159">
        <v>1000</v>
      </c>
      <c r="BW1808" s="1159">
        <v>450</v>
      </c>
      <c r="BX1808" s="1159">
        <v>900</v>
      </c>
      <c r="BY1808" s="1162">
        <v>2000</v>
      </c>
      <c r="CA1808" s="365">
        <f t="shared" si="821"/>
        <v>0</v>
      </c>
      <c r="CB1808" s="365" t="b">
        <f t="shared" si="822"/>
        <v>0</v>
      </c>
      <c r="CC1808" s="365" t="b">
        <f t="shared" si="823"/>
        <v>0</v>
      </c>
      <c r="CD1808" s="365" t="b">
        <f t="shared" si="824"/>
        <v>0</v>
      </c>
      <c r="CE1808" s="365" t="b">
        <f t="shared" si="825"/>
        <v>0</v>
      </c>
      <c r="CF1808" s="365" t="b">
        <f t="shared" si="826"/>
        <v>0</v>
      </c>
      <c r="CG1808" s="365" t="b">
        <f t="shared" si="827"/>
        <v>0</v>
      </c>
      <c r="CH1808" s="365" t="b">
        <f t="shared" si="828"/>
        <v>0</v>
      </c>
      <c r="CI1808" s="72">
        <f t="shared" si="829"/>
        <v>0</v>
      </c>
      <c r="CJ1808" s="72" t="b">
        <f t="shared" si="830"/>
        <v>0</v>
      </c>
      <c r="CK1808" s="72" t="b">
        <f t="shared" si="831"/>
        <v>0</v>
      </c>
      <c r="CL1808" s="72">
        <f t="shared" si="832"/>
        <v>0</v>
      </c>
      <c r="CM1808" s="72" t="b">
        <f t="shared" si="833"/>
        <v>0</v>
      </c>
      <c r="CN1808" s="72" t="b">
        <f t="shared" si="834"/>
        <v>0</v>
      </c>
      <c r="CP1808" s="13" t="b">
        <f t="shared" si="835"/>
        <v>0</v>
      </c>
      <c r="CQ1808" s="13">
        <f t="shared" si="836"/>
        <v>0</v>
      </c>
      <c r="CR1808" s="13">
        <f t="shared" si="837"/>
        <v>0</v>
      </c>
      <c r="CS1808" s="13">
        <f t="shared" si="843"/>
        <v>0</v>
      </c>
      <c r="CT1808" s="13" t="b">
        <f t="shared" si="842"/>
        <v>0</v>
      </c>
      <c r="CU1808" s="13">
        <f t="shared" si="814"/>
        <v>0</v>
      </c>
      <c r="CV1808" s="13" t="b">
        <f t="shared" si="838"/>
        <v>0</v>
      </c>
      <c r="CW1808" s="13">
        <f t="shared" si="839"/>
        <v>0</v>
      </c>
      <c r="CX1808" s="13" t="b">
        <f t="shared" si="840"/>
        <v>0</v>
      </c>
      <c r="CY1808" s="13">
        <f t="shared" si="841"/>
        <v>0</v>
      </c>
    </row>
    <row r="1809" spans="1:103" ht="15" thickBot="1">
      <c r="A1809" s="932"/>
      <c r="B1809" s="1166"/>
      <c r="C1809" s="1166"/>
      <c r="D1809" s="1166"/>
      <c r="E1809" s="1166"/>
      <c r="F1809" s="1166"/>
      <c r="G1809" s="1166"/>
      <c r="H1809" s="1166"/>
      <c r="I1809" s="1166"/>
      <c r="J1809" s="1166"/>
      <c r="K1809" s="1166"/>
      <c r="L1809" s="1166"/>
      <c r="M1809" s="1166"/>
      <c r="N1809" s="1166"/>
      <c r="O1809" s="1166"/>
      <c r="P1809" s="1166"/>
      <c r="Q1809" s="941"/>
      <c r="R1809" s="1166"/>
      <c r="S1809" s="1166"/>
      <c r="T1809" s="1166"/>
      <c r="U1809" s="1166"/>
      <c r="V1809" s="1166"/>
      <c r="W1809" s="69"/>
      <c r="X1809" s="69"/>
      <c r="Y1809" s="69"/>
      <c r="Z1809" s="69"/>
      <c r="AA1809" s="69" t="s">
        <v>36</v>
      </c>
      <c r="AB1809" s="132">
        <v>10</v>
      </c>
      <c r="AC1809" s="132"/>
      <c r="AD1809" s="69">
        <v>2000</v>
      </c>
      <c r="AE1809" s="1166"/>
      <c r="AF1809" s="334">
        <f t="shared" si="816"/>
        <v>156</v>
      </c>
      <c r="AG1809" s="272">
        <f>IF(R1809="kompletna",Q1809*J1809*0.0036*'lista, wskaźniki'!$F$13, IF(R1809="częściowa",Q1809*J1809*0.0036*'lista, wskaźniki'!$F$14, IF(R1809="brak",Q1809*J1809*0.0036*'lista, wskaźniki'!$F$15,)))</f>
        <v>0</v>
      </c>
      <c r="AH1809" s="334">
        <f>IF(Y1809="inne",K1809*'lista, wskaźniki'!$E$35,IF(Y1809="to samo źródło",0,IF(Y1809=0,0)))</f>
        <v>0</v>
      </c>
      <c r="AI1809" s="334" t="b">
        <f>IF(AA1809="gaz z sieci",AC1809*'lista, wskaźniki'!$D$21)</f>
        <v>0</v>
      </c>
      <c r="AJ1809" s="272">
        <f>IF(AA1809="węgiel",AB1809*'lista, wskaźniki'!$D$20, IF('Sektor mieszkaniowy'!AA1809="drewno",'Sektor mieszkaniowy'!AB1809*'lista, wskaźniki'!$D$22,IF('Sektor mieszkaniowy'!AA1809="pellet",AB1809*'lista, wskaźniki'!$D$23,IF('Sektor mieszkaniowy'!AA1809="gaz z sieci",AB1809*'lista, wskaźniki'!$D$21,IF('Sektor mieszkaniowy'!AA1809="olej opałowy",'Sektor mieszkaniowy'!AB1809*'lista, wskaźniki'!$D$24)))))</f>
        <v>156</v>
      </c>
      <c r="AK1809" s="1169"/>
      <c r="AL1809" s="1166"/>
      <c r="AM1809" s="20">
        <f>IF(AA1809="węgiel",AF1809*1/3.6*'lista, wskaźniki'!$F$20,IF(AA1809="drewno",AF1809*1/3.6*'lista, wskaźniki'!$F$22,IF(AA1809="pellet",AF1809*1/3.6*'lista, wskaźniki'!$F$23,IF(AA1809="gaz z sieci",AF1809*1/3.6*'lista, wskaźniki'!$F$21,IF(AA1809="olej opałowy",AF1809*1/3.6*'lista, wskaźniki'!$F$24,0)))))</f>
        <v>0</v>
      </c>
      <c r="AN1809" s="20">
        <f>IF(AA1809="węgiel",AF1809*'lista, wskaźniki'!$E$42,IF(AA1809="drewno",AF1809*'lista, wskaźniki'!$G$42,IF(AA1809="pellet",AF1809*'lista, wskaźniki'!$H$42,IF(AA1809="gaz z sieci",AF1809*'lista, wskaźniki'!$F$42,IF(AA1809="olej opałowy",AF1809*'lista, wskaźniki'!$I$42,0)))))</f>
        <v>0.12636</v>
      </c>
      <c r="AO1809" s="20">
        <f>IF(AA1809="węgiel",AF1809*'lista, wskaźniki'!$E$43,IF(AA1809="drewno",AF1809*'lista, wskaźniki'!$G$43,IF(AA1809="pellet",AF1809*'lista, wskaźniki'!$H$43,IF(AA1809="gaz z sieci",AF1809*'lista, wskaźniki'!$F$43,IF(AA1809="olej opałowy",AF1809*'lista, wskaźniki'!$I$43,0)))))</f>
        <v>0.12636</v>
      </c>
      <c r="AP1809" s="20">
        <f>IF(AA1809="węgiel",AF1809*'lista, wskaźniki'!$E$44,IF(AA1809="drewno",AF1809*'lista, wskaźniki'!$G$44,IF(AA1809="pellet",AF1809*'lista, wskaźniki'!$H$44,IF(AA1809="gaz z sieci",AF1809*'lista, wskaźniki'!$F$44,IF(AA1809="olej opałowy",AF1809*'lista, wskaźniki'!$I$44,0)))))</f>
        <v>3.8999999999999999E-5</v>
      </c>
      <c r="AQ1809" s="20" t="b">
        <f>IF(Z1809="gaz",AH1809*1/3.6*'lista, wskaźniki'!$F$21,IF(Z1809="energia elektryczna",AH1809*1/3.6*'lista, wskaźniki'!$F$26))</f>
        <v>0</v>
      </c>
      <c r="AR1809" s="20" t="b">
        <f>IF(Z1809="gaz",AH1809*'lista, wskaźniki'!$F$42,IF(Z1809="energia elektryczna",AH1809*0))</f>
        <v>0</v>
      </c>
      <c r="AS1809" s="20" t="b">
        <f>IF(Z1809="gaz",AH1809*'lista, wskaźniki'!$F$43,IF(Z1809="energia elektryczna",AH1809*0))</f>
        <v>0</v>
      </c>
      <c r="AT1809" s="20" t="b">
        <f>IF(Z1809="gaz",AH1809*'lista, wskaźniki'!$F$44,IF(Z1809="energia elektryczna",AH1809*0))</f>
        <v>0</v>
      </c>
      <c r="AU1809" s="20">
        <f>AI1809*1/3.6*'lista, wskaźniki'!$F$21</f>
        <v>0</v>
      </c>
      <c r="AV1809" s="20">
        <f>AI1809*'lista, wskaźniki'!$F$42</f>
        <v>0</v>
      </c>
      <c r="AW1809" s="20">
        <f>AI1809*'lista, wskaźniki'!$F$43</f>
        <v>0</v>
      </c>
      <c r="AX1809" s="20">
        <f>AI1809*'lista, wskaźniki'!$F$44</f>
        <v>0</v>
      </c>
      <c r="AY1809" s="20">
        <f>AK1809*'lista, wskaźniki'!$F$26</f>
        <v>0</v>
      </c>
      <c r="AZ1809" s="20">
        <f t="shared" si="817"/>
        <v>0</v>
      </c>
      <c r="BA1809" s="20">
        <f t="shared" si="818"/>
        <v>0.12636</v>
      </c>
      <c r="BB1809" s="20">
        <f t="shared" si="819"/>
        <v>0.12636</v>
      </c>
      <c r="BC1809" s="20">
        <f t="shared" si="820"/>
        <v>3.8999999999999999E-5</v>
      </c>
      <c r="BD1809" s="1166"/>
      <c r="BE1809" s="1166"/>
      <c r="BF1809" s="1166"/>
      <c r="BG1809" s="1166"/>
      <c r="BH1809" s="69"/>
      <c r="BI1809" s="1166"/>
      <c r="BJ1809" s="69"/>
      <c r="BK1809" s="1166"/>
      <c r="BL1809" s="69"/>
      <c r="BM1809" s="69"/>
      <c r="BN1809" s="69"/>
      <c r="BO1809" s="69"/>
      <c r="BP1809" s="69" t="s">
        <v>53</v>
      </c>
      <c r="BQ1809" s="69" t="s">
        <v>121</v>
      </c>
      <c r="BR1809" s="69">
        <v>1</v>
      </c>
      <c r="BS1809" s="1160"/>
      <c r="BT1809" s="1160"/>
      <c r="BU1809" s="1160"/>
      <c r="BV1809" s="1160"/>
      <c r="BW1809" s="1160"/>
      <c r="BX1809" s="1160"/>
      <c r="BY1809" s="1163"/>
      <c r="CA1809" s="365" t="b">
        <f t="shared" si="821"/>
        <v>0</v>
      </c>
      <c r="CB1809" s="365">
        <f t="shared" si="822"/>
        <v>156</v>
      </c>
      <c r="CC1809" s="365" t="b">
        <f t="shared" si="823"/>
        <v>0</v>
      </c>
      <c r="CD1809" s="365" t="b">
        <f t="shared" si="824"/>
        <v>0</v>
      </c>
      <c r="CE1809" s="365" t="b">
        <f t="shared" si="825"/>
        <v>0</v>
      </c>
      <c r="CF1809" s="365" t="b">
        <f t="shared" si="826"/>
        <v>0</v>
      </c>
      <c r="CG1809" s="365" t="b">
        <f t="shared" si="827"/>
        <v>0</v>
      </c>
      <c r="CH1809" s="365" t="b">
        <f t="shared" si="828"/>
        <v>0</v>
      </c>
      <c r="CI1809" s="72" t="b">
        <f t="shared" si="829"/>
        <v>0</v>
      </c>
      <c r="CJ1809" s="72">
        <f t="shared" si="830"/>
        <v>156</v>
      </c>
      <c r="CK1809" s="72" t="b">
        <f t="shared" si="831"/>
        <v>0</v>
      </c>
      <c r="CL1809" s="72">
        <f t="shared" si="832"/>
        <v>0</v>
      </c>
      <c r="CM1809" s="72" t="b">
        <f t="shared" si="833"/>
        <v>0</v>
      </c>
      <c r="CN1809" s="72" t="b">
        <f t="shared" si="834"/>
        <v>0</v>
      </c>
      <c r="CP1809" s="13">
        <f t="shared" si="835"/>
        <v>0</v>
      </c>
      <c r="CQ1809" s="13" t="b">
        <f t="shared" si="836"/>
        <v>0</v>
      </c>
      <c r="CR1809" s="13" t="b">
        <f t="shared" si="837"/>
        <v>0</v>
      </c>
      <c r="CS1809" s="13" t="b">
        <f t="shared" si="843"/>
        <v>0</v>
      </c>
      <c r="CT1809" s="13" t="b">
        <f t="shared" si="842"/>
        <v>0</v>
      </c>
      <c r="CU1809" s="13" t="b">
        <f t="shared" si="814"/>
        <v>0</v>
      </c>
      <c r="CV1809" s="13" t="b">
        <f t="shared" si="838"/>
        <v>0</v>
      </c>
      <c r="CW1809" s="13" t="b">
        <f t="shared" si="839"/>
        <v>0</v>
      </c>
      <c r="CX1809" s="13" t="b">
        <f t="shared" si="840"/>
        <v>0</v>
      </c>
      <c r="CY1809" s="13" t="b">
        <f t="shared" si="841"/>
        <v>0</v>
      </c>
    </row>
    <row r="1810" spans="1:103" ht="15" thickBot="1">
      <c r="A1810" s="932"/>
      <c r="B1810" s="1166"/>
      <c r="C1810" s="1166"/>
      <c r="D1810" s="1166"/>
      <c r="E1810" s="1166"/>
      <c r="F1810" s="1166"/>
      <c r="G1810" s="1166"/>
      <c r="H1810" s="1166"/>
      <c r="I1810" s="1166"/>
      <c r="J1810" s="1166"/>
      <c r="K1810" s="1166"/>
      <c r="L1810" s="1166"/>
      <c r="M1810" s="1166"/>
      <c r="N1810" s="1166"/>
      <c r="O1810" s="1166"/>
      <c r="P1810" s="1166"/>
      <c r="Q1810" s="941"/>
      <c r="R1810" s="1166"/>
      <c r="S1810" s="1166"/>
      <c r="T1810" s="1166"/>
      <c r="U1810" s="1166"/>
      <c r="V1810" s="1166"/>
      <c r="W1810" s="69"/>
      <c r="X1810" s="69"/>
      <c r="Y1810" s="69"/>
      <c r="Z1810" s="69"/>
      <c r="AA1810" s="69" t="s">
        <v>50</v>
      </c>
      <c r="AB1810" s="132"/>
      <c r="AC1810" s="132"/>
      <c r="AD1810" s="69"/>
      <c r="AE1810" s="1166"/>
      <c r="AF1810" s="334">
        <f t="shared" si="816"/>
        <v>0</v>
      </c>
      <c r="AG1810" s="272">
        <f>IF(R1810="kompletna",Q1810*J1810*0.0036*'lista, wskaźniki'!$F$13, IF(R1810="częściowa",Q1810*J1810*0.0036*'lista, wskaźniki'!$F$14, IF(R1810="brak",Q1810*J1810*0.0036*'lista, wskaźniki'!$F$15,)))</f>
        <v>0</v>
      </c>
      <c r="AH1810" s="334">
        <f>IF(Y1810="inne",K1810*'lista, wskaźniki'!$E$35,IF(Y1810="to samo źródło",0,IF(Y1810=0,0)))</f>
        <v>0</v>
      </c>
      <c r="AI1810" s="334" t="b">
        <f>IF(AA1810="gaz z sieci",AC1810*'lista, wskaźniki'!$D$21)</f>
        <v>0</v>
      </c>
      <c r="AJ1810" s="272">
        <f>IF(AA1810="węgiel",AB1810*'lista, wskaźniki'!$D$20, IF('Sektor mieszkaniowy'!AA1810="drewno",'Sektor mieszkaniowy'!AB1810*'lista, wskaźniki'!$D$22,IF('Sektor mieszkaniowy'!AA1810="pellet",AB1810*'lista, wskaźniki'!$D$23,IF('Sektor mieszkaniowy'!AA1810="gaz z sieci",AB1810*'lista, wskaźniki'!$D$21,IF('Sektor mieszkaniowy'!AA1810="olej opałowy",'Sektor mieszkaniowy'!AB1810*'lista, wskaźniki'!$D$24)))))</f>
        <v>0</v>
      </c>
      <c r="AK1810" s="1169"/>
      <c r="AL1810" s="1166"/>
      <c r="AM1810" s="20">
        <f>IF(AA1810="węgiel",AF1810*1/3.6*'lista, wskaźniki'!$F$20,IF(AA1810="drewno",AF1810*1/3.6*'lista, wskaźniki'!$F$22,IF(AA1810="pellet",AF1810*1/3.6*'lista, wskaźniki'!$F$23,IF(AA1810="gaz z sieci",AF1810*1/3.6*'lista, wskaźniki'!$F$21,IF(AA1810="olej opałowy",AF1810*1/3.6*'lista, wskaźniki'!$F$24,0)))))</f>
        <v>0</v>
      </c>
      <c r="AN1810" s="20">
        <f>IF(AA1810="węgiel",AF1810*'lista, wskaźniki'!$E$42,IF(AA1810="drewno",AF1810*'lista, wskaźniki'!$G$42,IF(AA1810="pellet",AF1810*'lista, wskaźniki'!$H$42,IF(AA1810="gaz z sieci",AF1810*'lista, wskaźniki'!$F$42,IF(AA1810="olej opałowy",AF1810*'lista, wskaźniki'!$I$42,0)))))</f>
        <v>0</v>
      </c>
      <c r="AO1810" s="20">
        <f>IF(AA1810="węgiel",AF1810*'lista, wskaźniki'!$E$43,IF(AA1810="drewno",AF1810*'lista, wskaźniki'!$G$43,IF(AA1810="pellet",AF1810*'lista, wskaźniki'!$H$43,IF(AA1810="gaz z sieci",AF1810*'lista, wskaźniki'!$F$43,IF(AA1810="olej opałowy",AF1810*'lista, wskaźniki'!$I$43,0)))))</f>
        <v>0</v>
      </c>
      <c r="AP1810" s="20">
        <f>IF(AA1810="węgiel",AF1810*'lista, wskaźniki'!$E$44,IF(AA1810="drewno",AF1810*'lista, wskaźniki'!$G$44,IF(AA1810="pellet",AF1810*'lista, wskaźniki'!$H$44,IF(AA1810="gaz z sieci",AF1810*'lista, wskaźniki'!$F$44,IF(AA1810="olej opałowy",AF1810*'lista, wskaźniki'!$I$44,0)))))</f>
        <v>0</v>
      </c>
      <c r="AQ1810" s="20" t="b">
        <f>IF(Z1810="gaz",AH1810*1/3.6*'lista, wskaźniki'!$F$21,IF(Z1810="energia elektryczna",AH1810*1/3.6*'lista, wskaźniki'!$F$26))</f>
        <v>0</v>
      </c>
      <c r="AR1810" s="20" t="b">
        <f>IF(Z1810="gaz",AH1810*'lista, wskaźniki'!$F$42,IF(Z1810="energia elektryczna",AH1810*0))</f>
        <v>0</v>
      </c>
      <c r="AS1810" s="20" t="b">
        <f>IF(Z1810="gaz",AH1810*'lista, wskaźniki'!$F$43,IF(Z1810="energia elektryczna",AH1810*0))</f>
        <v>0</v>
      </c>
      <c r="AT1810" s="20" t="b">
        <f>IF(Z1810="gaz",AH1810*'lista, wskaźniki'!$F$44,IF(Z1810="energia elektryczna",AH1810*0))</f>
        <v>0</v>
      </c>
      <c r="AU1810" s="20">
        <f>AI1810*1/3.6*'lista, wskaźniki'!$F$21</f>
        <v>0</v>
      </c>
      <c r="AV1810" s="20">
        <f>AI1810*'lista, wskaźniki'!$F$42</f>
        <v>0</v>
      </c>
      <c r="AW1810" s="20">
        <f>AI1810*'lista, wskaźniki'!$F$43</f>
        <v>0</v>
      </c>
      <c r="AX1810" s="20">
        <f>AI1810*'lista, wskaźniki'!$F$44</f>
        <v>0</v>
      </c>
      <c r="AY1810" s="20">
        <f>AK1810*'lista, wskaźniki'!$F$26</f>
        <v>0</v>
      </c>
      <c r="AZ1810" s="20">
        <f t="shared" si="817"/>
        <v>0</v>
      </c>
      <c r="BA1810" s="20">
        <f t="shared" si="818"/>
        <v>0</v>
      </c>
      <c r="BB1810" s="20">
        <f t="shared" si="819"/>
        <v>0</v>
      </c>
      <c r="BC1810" s="20">
        <f t="shared" si="820"/>
        <v>0</v>
      </c>
      <c r="BD1810" s="1166"/>
      <c r="BE1810" s="1166"/>
      <c r="BF1810" s="1166"/>
      <c r="BG1810" s="1166"/>
      <c r="BH1810" s="69"/>
      <c r="BI1810" s="1166"/>
      <c r="BJ1810" s="69"/>
      <c r="BK1810" s="1166"/>
      <c r="BL1810" s="69"/>
      <c r="BM1810" s="69"/>
      <c r="BN1810" s="69"/>
      <c r="BO1810" s="69"/>
      <c r="BP1810" s="69"/>
      <c r="BQ1810" s="69"/>
      <c r="BR1810" s="69"/>
      <c r="BS1810" s="1160"/>
      <c r="BT1810" s="1160"/>
      <c r="BU1810" s="1160"/>
      <c r="BV1810" s="1160"/>
      <c r="BW1810" s="1160"/>
      <c r="BX1810" s="1160"/>
      <c r="BY1810" s="1163"/>
      <c r="CA1810" s="365" t="b">
        <f t="shared" si="821"/>
        <v>0</v>
      </c>
      <c r="CB1810" s="365" t="b">
        <f t="shared" si="822"/>
        <v>0</v>
      </c>
      <c r="CC1810" s="365">
        <f t="shared" si="823"/>
        <v>0</v>
      </c>
      <c r="CD1810" s="365" t="b">
        <f t="shared" si="824"/>
        <v>0</v>
      </c>
      <c r="CE1810" s="365" t="b">
        <f t="shared" si="825"/>
        <v>0</v>
      </c>
      <c r="CF1810" s="365" t="b">
        <f t="shared" si="826"/>
        <v>0</v>
      </c>
      <c r="CG1810" s="365" t="b">
        <f t="shared" si="827"/>
        <v>0</v>
      </c>
      <c r="CH1810" s="365" t="b">
        <f t="shared" si="828"/>
        <v>0</v>
      </c>
      <c r="CI1810" s="72" t="b">
        <f t="shared" si="829"/>
        <v>0</v>
      </c>
      <c r="CJ1810" s="72" t="b">
        <f t="shared" si="830"/>
        <v>0</v>
      </c>
      <c r="CK1810" s="72">
        <f t="shared" si="831"/>
        <v>0</v>
      </c>
      <c r="CL1810" s="72">
        <f t="shared" si="832"/>
        <v>0</v>
      </c>
      <c r="CM1810" s="72" t="b">
        <f t="shared" si="833"/>
        <v>0</v>
      </c>
      <c r="CN1810" s="72" t="b">
        <f t="shared" si="834"/>
        <v>0</v>
      </c>
      <c r="CP1810" s="13">
        <f t="shared" si="835"/>
        <v>0</v>
      </c>
      <c r="CQ1810" s="13" t="b">
        <f t="shared" si="836"/>
        <v>0</v>
      </c>
      <c r="CR1810" s="13" t="b">
        <f t="shared" si="837"/>
        <v>0</v>
      </c>
      <c r="CS1810" s="13" t="b">
        <f t="shared" si="843"/>
        <v>0</v>
      </c>
      <c r="CT1810" s="13" t="b">
        <f t="shared" si="842"/>
        <v>0</v>
      </c>
      <c r="CU1810" s="13" t="b">
        <f t="shared" si="814"/>
        <v>0</v>
      </c>
      <c r="CV1810" s="13" t="b">
        <f t="shared" si="838"/>
        <v>0</v>
      </c>
      <c r="CW1810" s="13" t="b">
        <f t="shared" si="839"/>
        <v>0</v>
      </c>
      <c r="CX1810" s="13" t="b">
        <f t="shared" si="840"/>
        <v>0</v>
      </c>
      <c r="CY1810" s="13" t="b">
        <f t="shared" si="841"/>
        <v>0</v>
      </c>
    </row>
    <row r="1811" spans="1:103" ht="15" thickBot="1">
      <c r="A1811" s="932"/>
      <c r="B1811" s="1166"/>
      <c r="C1811" s="1166"/>
      <c r="D1811" s="1166"/>
      <c r="E1811" s="1166"/>
      <c r="F1811" s="1166"/>
      <c r="G1811" s="1166"/>
      <c r="H1811" s="1166"/>
      <c r="I1811" s="1166"/>
      <c r="J1811" s="1166"/>
      <c r="K1811" s="1166"/>
      <c r="L1811" s="1166"/>
      <c r="M1811" s="1166"/>
      <c r="N1811" s="1166"/>
      <c r="O1811" s="1166"/>
      <c r="P1811" s="1166"/>
      <c r="Q1811" s="941"/>
      <c r="R1811" s="1166"/>
      <c r="S1811" s="1166"/>
      <c r="T1811" s="1166"/>
      <c r="U1811" s="1166"/>
      <c r="V1811" s="1166"/>
      <c r="W1811" s="69"/>
      <c r="X1811" s="69"/>
      <c r="Y1811" s="69"/>
      <c r="Z1811" s="69"/>
      <c r="AA1811" s="69" t="s">
        <v>38</v>
      </c>
      <c r="AB1811" s="132"/>
      <c r="AC1811" s="132"/>
      <c r="AD1811" s="69"/>
      <c r="AE1811" s="1166"/>
      <c r="AF1811" s="334">
        <f t="shared" si="816"/>
        <v>0</v>
      </c>
      <c r="AG1811" s="272">
        <f>IF(R1811="kompletna",Q1811*J1811*0.0036*'lista, wskaźniki'!$F$13, IF(R1811="częściowa",Q1811*J1811*0.0036*'lista, wskaźniki'!$F$14, IF(R1811="brak",Q1811*J1811*0.0036*'lista, wskaźniki'!$F$15,)))</f>
        <v>0</v>
      </c>
      <c r="AH1811" s="334">
        <f>IF(Y1811="inne",K1811*'lista, wskaźniki'!$E$35,IF(Y1811="to samo źródło",0,IF(Y1811=0,0)))</f>
        <v>0</v>
      </c>
      <c r="AI1811" s="334">
        <f>IF(AA1811="gaz z sieci",AC1811*'lista, wskaźniki'!$D$21)</f>
        <v>0</v>
      </c>
      <c r="AJ1811" s="272">
        <f>IF(AA1811="węgiel",AB1811*'lista, wskaźniki'!$D$20, IF('Sektor mieszkaniowy'!AA1811="drewno",'Sektor mieszkaniowy'!AB1811*'lista, wskaźniki'!$D$22,IF('Sektor mieszkaniowy'!AA1811="pellet",AB1811*'lista, wskaźniki'!$D$23,IF('Sektor mieszkaniowy'!AA1811="gaz z sieci",AB1811*'lista, wskaźniki'!$D$21,IF('Sektor mieszkaniowy'!AA1811="olej opałowy",'Sektor mieszkaniowy'!AB1811*'lista, wskaźniki'!$D$24)))))</f>
        <v>0</v>
      </c>
      <c r="AK1811" s="1169"/>
      <c r="AL1811" s="1166"/>
      <c r="AM1811" s="20">
        <f>IF(AA1811="węgiel",AF1811*1/3.6*'lista, wskaźniki'!$F$20,IF(AA1811="drewno",AF1811*1/3.6*'lista, wskaźniki'!$F$22,IF(AA1811="pellet",AF1811*1/3.6*'lista, wskaźniki'!$F$23,IF(AA1811="gaz z sieci",AF1811*1/3.6*'lista, wskaźniki'!$F$21,IF(AA1811="olej opałowy",AF1811*1/3.6*'lista, wskaźniki'!$F$24,0)))))</f>
        <v>0</v>
      </c>
      <c r="AN1811" s="20">
        <f>IF(AA1811="węgiel",AF1811*'lista, wskaźniki'!$E$42,IF(AA1811="drewno",AF1811*'lista, wskaźniki'!$G$42,IF(AA1811="pellet",AF1811*'lista, wskaźniki'!$H$42,IF(AA1811="gaz z sieci",AF1811*'lista, wskaźniki'!$F$42,IF(AA1811="olej opałowy",AF1811*'lista, wskaźniki'!$I$42,0)))))</f>
        <v>0</v>
      </c>
      <c r="AO1811" s="20">
        <f>IF(AA1811="węgiel",AF1811*'lista, wskaźniki'!$E$43,IF(AA1811="drewno",AF1811*'lista, wskaźniki'!$G$43,IF(AA1811="pellet",AF1811*'lista, wskaźniki'!$H$43,IF(AA1811="gaz z sieci",AF1811*'lista, wskaźniki'!$F$43,IF(AA1811="olej opałowy",AF1811*'lista, wskaźniki'!$I$43,0)))))</f>
        <v>0</v>
      </c>
      <c r="AP1811" s="20">
        <f>IF(AA1811="węgiel",AF1811*'lista, wskaźniki'!$E$44,IF(AA1811="drewno",AF1811*'lista, wskaźniki'!$G$44,IF(AA1811="pellet",AF1811*'lista, wskaźniki'!$H$44,IF(AA1811="gaz z sieci",AF1811*'lista, wskaźniki'!$F$44,IF(AA1811="olej opałowy",AF1811*'lista, wskaźniki'!$I$44,0)))))</f>
        <v>0</v>
      </c>
      <c r="AQ1811" s="20" t="b">
        <f>IF(Z1811="gaz",AH1811*1/3.6*'lista, wskaźniki'!$F$21,IF(Z1811="energia elektryczna",AH1811*1/3.6*'lista, wskaźniki'!$F$26))</f>
        <v>0</v>
      </c>
      <c r="AR1811" s="20" t="b">
        <f>IF(Z1811="gaz",AH1811*'lista, wskaźniki'!$F$42,IF(Z1811="energia elektryczna",AH1811*0))</f>
        <v>0</v>
      </c>
      <c r="AS1811" s="20" t="b">
        <f>IF(Z1811="gaz",AH1811*'lista, wskaźniki'!$F$43,IF(Z1811="energia elektryczna",AH1811*0))</f>
        <v>0</v>
      </c>
      <c r="AT1811" s="20" t="b">
        <f>IF(Z1811="gaz",AH1811*'lista, wskaźniki'!$F$44,IF(Z1811="energia elektryczna",AH1811*0))</f>
        <v>0</v>
      </c>
      <c r="AU1811" s="20">
        <f>AI1811*1/3.6*'lista, wskaźniki'!$F$21</f>
        <v>0</v>
      </c>
      <c r="AV1811" s="20">
        <f>AI1811*'lista, wskaźniki'!$F$42</f>
        <v>0</v>
      </c>
      <c r="AW1811" s="20">
        <f>AI1811*'lista, wskaźniki'!$F$43</f>
        <v>0</v>
      </c>
      <c r="AX1811" s="20">
        <f>AI1811*'lista, wskaźniki'!$F$44</f>
        <v>0</v>
      </c>
      <c r="AY1811" s="20">
        <f>AK1811*'lista, wskaźniki'!$F$26</f>
        <v>0</v>
      </c>
      <c r="AZ1811" s="20">
        <f t="shared" si="817"/>
        <v>0</v>
      </c>
      <c r="BA1811" s="20">
        <f t="shared" si="818"/>
        <v>0</v>
      </c>
      <c r="BB1811" s="20">
        <f t="shared" si="819"/>
        <v>0</v>
      </c>
      <c r="BC1811" s="20">
        <f t="shared" si="820"/>
        <v>0</v>
      </c>
      <c r="BD1811" s="1166"/>
      <c r="BE1811" s="1166"/>
      <c r="BF1811" s="1166"/>
      <c r="BG1811" s="1166"/>
      <c r="BH1811" s="69"/>
      <c r="BI1811" s="1166"/>
      <c r="BJ1811" s="69"/>
      <c r="BK1811" s="1166"/>
      <c r="BL1811" s="69"/>
      <c r="BM1811" s="69"/>
      <c r="BN1811" s="69"/>
      <c r="BO1811" s="69"/>
      <c r="BP1811" s="69"/>
      <c r="BQ1811" s="69"/>
      <c r="BR1811" s="69"/>
      <c r="BS1811" s="1160"/>
      <c r="BT1811" s="1160"/>
      <c r="BU1811" s="1160"/>
      <c r="BV1811" s="1160"/>
      <c r="BW1811" s="1160"/>
      <c r="BX1811" s="1160"/>
      <c r="BY1811" s="1163"/>
      <c r="CA1811" s="365" t="b">
        <f t="shared" si="821"/>
        <v>0</v>
      </c>
      <c r="CB1811" s="365" t="b">
        <f t="shared" si="822"/>
        <v>0</v>
      </c>
      <c r="CC1811" s="365" t="b">
        <f t="shared" si="823"/>
        <v>0</v>
      </c>
      <c r="CD1811" s="365">
        <f t="shared" si="824"/>
        <v>0</v>
      </c>
      <c r="CE1811" s="365" t="b">
        <f t="shared" si="825"/>
        <v>0</v>
      </c>
      <c r="CF1811" s="365" t="b">
        <f t="shared" si="826"/>
        <v>0</v>
      </c>
      <c r="CG1811" s="365" t="b">
        <f t="shared" si="827"/>
        <v>0</v>
      </c>
      <c r="CH1811" s="365">
        <f t="shared" si="828"/>
        <v>0</v>
      </c>
      <c r="CI1811" s="72" t="b">
        <f t="shared" si="829"/>
        <v>0</v>
      </c>
      <c r="CJ1811" s="72" t="b">
        <f t="shared" si="830"/>
        <v>0</v>
      </c>
      <c r="CK1811" s="72" t="b">
        <f t="shared" si="831"/>
        <v>0</v>
      </c>
      <c r="CL1811" s="72">
        <f t="shared" si="832"/>
        <v>0</v>
      </c>
      <c r="CM1811" s="72" t="b">
        <f t="shared" si="833"/>
        <v>0</v>
      </c>
      <c r="CN1811" s="72" t="b">
        <f t="shared" si="834"/>
        <v>0</v>
      </c>
      <c r="CP1811" s="13">
        <f t="shared" si="835"/>
        <v>0</v>
      </c>
      <c r="CQ1811" s="13" t="b">
        <f t="shared" si="836"/>
        <v>0</v>
      </c>
      <c r="CR1811" s="13" t="b">
        <f t="shared" si="837"/>
        <v>0</v>
      </c>
      <c r="CS1811" s="13" t="b">
        <f t="shared" si="843"/>
        <v>0</v>
      </c>
      <c r="CT1811" s="13" t="b">
        <f t="shared" si="842"/>
        <v>0</v>
      </c>
      <c r="CU1811" s="13" t="b">
        <f t="shared" si="814"/>
        <v>0</v>
      </c>
      <c r="CV1811" s="13" t="b">
        <f t="shared" si="838"/>
        <v>0</v>
      </c>
      <c r="CW1811" s="13" t="b">
        <f t="shared" si="839"/>
        <v>0</v>
      </c>
      <c r="CX1811" s="13" t="b">
        <f t="shared" si="840"/>
        <v>0</v>
      </c>
      <c r="CY1811" s="13" t="b">
        <f t="shared" si="841"/>
        <v>0</v>
      </c>
    </row>
    <row r="1812" spans="1:103" ht="15" thickBot="1">
      <c r="A1812" s="933"/>
      <c r="B1812" s="1167"/>
      <c r="C1812" s="1167"/>
      <c r="D1812" s="1167"/>
      <c r="E1812" s="1167"/>
      <c r="F1812" s="1167"/>
      <c r="G1812" s="1167"/>
      <c r="H1812" s="1167"/>
      <c r="I1812" s="1167"/>
      <c r="J1812" s="1167"/>
      <c r="K1812" s="1167"/>
      <c r="L1812" s="1167"/>
      <c r="M1812" s="1167"/>
      <c r="N1812" s="1167"/>
      <c r="O1812" s="1167"/>
      <c r="P1812" s="1167"/>
      <c r="Q1812" s="942"/>
      <c r="R1812" s="1167"/>
      <c r="S1812" s="1167"/>
      <c r="T1812" s="1167"/>
      <c r="U1812" s="1167"/>
      <c r="V1812" s="1167"/>
      <c r="W1812" s="70"/>
      <c r="X1812" s="70"/>
      <c r="Y1812" s="70"/>
      <c r="Z1812" s="70"/>
      <c r="AA1812" s="70" t="s">
        <v>37</v>
      </c>
      <c r="AB1812" s="133"/>
      <c r="AC1812" s="133"/>
      <c r="AD1812" s="70"/>
      <c r="AE1812" s="1167"/>
      <c r="AF1812" s="334">
        <f t="shared" si="816"/>
        <v>0</v>
      </c>
      <c r="AG1812" s="272">
        <f>IF(R1812="kompletna",Q1812*J1812*0.0036*'lista, wskaźniki'!$F$13, IF(R1812="częściowa",Q1812*J1812*0.0036*'lista, wskaźniki'!$F$14, IF(R1812="brak",Q1812*J1812*0.0036*'lista, wskaźniki'!$F$15,)))</f>
        <v>0</v>
      </c>
      <c r="AH1812" s="334">
        <f>IF(Y1812="inne",K1812*'lista, wskaźniki'!$E$35,IF(Y1812="to samo źródło",0,IF(Y1812=0,0)))</f>
        <v>0</v>
      </c>
      <c r="AI1812" s="334" t="b">
        <f>IF(AA1812="gaz z sieci",AC1812*'lista, wskaźniki'!$D$21)</f>
        <v>0</v>
      </c>
      <c r="AJ1812" s="272">
        <f>IF(AA1812="węgiel",AB1812*'lista, wskaźniki'!$D$20, IF('Sektor mieszkaniowy'!AA1812="drewno",'Sektor mieszkaniowy'!AB1812*'lista, wskaźniki'!$D$22,IF('Sektor mieszkaniowy'!AA1812="pellet",AB1812*'lista, wskaźniki'!$D$23,IF('Sektor mieszkaniowy'!AA1812="gaz z sieci",AB1812*'lista, wskaźniki'!$D$21,IF('Sektor mieszkaniowy'!AA1812="olej opałowy",'Sektor mieszkaniowy'!AB1812*'lista, wskaźniki'!$D$24)))))</f>
        <v>0</v>
      </c>
      <c r="AK1812" s="1170"/>
      <c r="AL1812" s="1167"/>
      <c r="AM1812" s="20">
        <f>IF(AA1812="węgiel",AF1812*1/3.6*'lista, wskaźniki'!$F$20,IF(AA1812="drewno",AF1812*1/3.6*'lista, wskaźniki'!$F$22,IF(AA1812="pellet",AF1812*1/3.6*'lista, wskaźniki'!$F$23,IF(AA1812="gaz z sieci",AF1812*1/3.6*'lista, wskaźniki'!$F$21,IF(AA1812="olej opałowy",AF1812*1/3.6*'lista, wskaźniki'!$F$24,0)))))</f>
        <v>0</v>
      </c>
      <c r="AN1812" s="20">
        <f>IF(AA1812="węgiel",AF1812*'lista, wskaźniki'!$E$42,IF(AA1812="drewno",AF1812*'lista, wskaźniki'!$G$42,IF(AA1812="pellet",AF1812*'lista, wskaźniki'!$H$42,IF(AA1812="gaz z sieci",AF1812*'lista, wskaźniki'!$F$42,IF(AA1812="olej opałowy",AF1812*'lista, wskaźniki'!$I$42,0)))))</f>
        <v>0</v>
      </c>
      <c r="AO1812" s="20">
        <f>IF(AA1812="węgiel",AF1812*'lista, wskaźniki'!$E$43,IF(AA1812="drewno",AF1812*'lista, wskaźniki'!$G$43,IF(AA1812="pellet",AF1812*'lista, wskaźniki'!$H$43,IF(AA1812="gaz z sieci",AF1812*'lista, wskaźniki'!$F$43,IF(AA1812="olej opałowy",AF1812*'lista, wskaźniki'!$I$43,0)))))</f>
        <v>0</v>
      </c>
      <c r="AP1812" s="20">
        <f>IF(AA1812="węgiel",AF1812*'lista, wskaźniki'!$E$44,IF(AA1812="drewno",AF1812*'lista, wskaźniki'!$G$44,IF(AA1812="pellet",AF1812*'lista, wskaźniki'!$H$44,IF(AA1812="gaz z sieci",AF1812*'lista, wskaźniki'!$F$44,IF(AA1812="olej opałowy",AF1812*'lista, wskaźniki'!$I$44,0)))))</f>
        <v>0</v>
      </c>
      <c r="AQ1812" s="20" t="b">
        <f>IF(Z1812="gaz",AH1812*1/3.6*'lista, wskaźniki'!$F$21,IF(Z1812="energia elektryczna",AH1812*1/3.6*'lista, wskaźniki'!$F$26))</f>
        <v>0</v>
      </c>
      <c r="AR1812" s="20" t="b">
        <f>IF(Z1812="gaz",AH1812*'lista, wskaźniki'!$F$42,IF(Z1812="energia elektryczna",AH1812*0))</f>
        <v>0</v>
      </c>
      <c r="AS1812" s="20" t="b">
        <f>IF(Z1812="gaz",AH1812*'lista, wskaźniki'!$F$43,IF(Z1812="energia elektryczna",AH1812*0))</f>
        <v>0</v>
      </c>
      <c r="AT1812" s="20" t="b">
        <f>IF(Z1812="gaz",AH1812*'lista, wskaźniki'!$F$44,IF(Z1812="energia elektryczna",AH1812*0))</f>
        <v>0</v>
      </c>
      <c r="AU1812" s="20">
        <f>AI1812*1/3.6*'lista, wskaźniki'!$F$21</f>
        <v>0</v>
      </c>
      <c r="AV1812" s="20">
        <f>AI1812*'lista, wskaźniki'!$F$42</f>
        <v>0</v>
      </c>
      <c r="AW1812" s="20">
        <f>AI1812*'lista, wskaźniki'!$F$43</f>
        <v>0</v>
      </c>
      <c r="AX1812" s="20">
        <f>AI1812*'lista, wskaźniki'!$F$44</f>
        <v>0</v>
      </c>
      <c r="AY1812" s="20">
        <f>AK1812*'lista, wskaźniki'!$F$26</f>
        <v>0</v>
      </c>
      <c r="AZ1812" s="20">
        <f t="shared" si="817"/>
        <v>0</v>
      </c>
      <c r="BA1812" s="20">
        <f t="shared" si="818"/>
        <v>0</v>
      </c>
      <c r="BB1812" s="20">
        <f t="shared" si="819"/>
        <v>0</v>
      </c>
      <c r="BC1812" s="20">
        <f t="shared" si="820"/>
        <v>0</v>
      </c>
      <c r="BD1812" s="1167"/>
      <c r="BE1812" s="1167"/>
      <c r="BF1812" s="1167"/>
      <c r="BG1812" s="1167"/>
      <c r="BH1812" s="70"/>
      <c r="BI1812" s="1167"/>
      <c r="BJ1812" s="70"/>
      <c r="BK1812" s="1167"/>
      <c r="BL1812" s="70"/>
      <c r="BM1812" s="70"/>
      <c r="BN1812" s="70"/>
      <c r="BO1812" s="70"/>
      <c r="BP1812" s="70"/>
      <c r="BQ1812" s="70"/>
      <c r="BR1812" s="70"/>
      <c r="BS1812" s="1161"/>
      <c r="BT1812" s="1161"/>
      <c r="BU1812" s="1161"/>
      <c r="BV1812" s="1161"/>
      <c r="BW1812" s="1161"/>
      <c r="BX1812" s="1161"/>
      <c r="BY1812" s="1164"/>
      <c r="CA1812" s="365" t="b">
        <f t="shared" si="821"/>
        <v>0</v>
      </c>
      <c r="CB1812" s="365" t="b">
        <f t="shared" si="822"/>
        <v>0</v>
      </c>
      <c r="CC1812" s="365" t="b">
        <f t="shared" si="823"/>
        <v>0</v>
      </c>
      <c r="CD1812" s="365" t="b">
        <f t="shared" si="824"/>
        <v>0</v>
      </c>
      <c r="CE1812" s="365">
        <f t="shared" si="825"/>
        <v>0</v>
      </c>
      <c r="CF1812" s="365" t="b">
        <f t="shared" si="826"/>
        <v>0</v>
      </c>
      <c r="CG1812" s="365" t="b">
        <f t="shared" si="827"/>
        <v>0</v>
      </c>
      <c r="CH1812" s="365" t="b">
        <f t="shared" si="828"/>
        <v>0</v>
      </c>
      <c r="CI1812" s="72" t="b">
        <f t="shared" si="829"/>
        <v>0</v>
      </c>
      <c r="CJ1812" s="72" t="b">
        <f t="shared" si="830"/>
        <v>0</v>
      </c>
      <c r="CK1812" s="72" t="b">
        <f t="shared" si="831"/>
        <v>0</v>
      </c>
      <c r="CL1812" s="72">
        <f t="shared" si="832"/>
        <v>0</v>
      </c>
      <c r="CM1812" s="72">
        <f t="shared" si="833"/>
        <v>0</v>
      </c>
      <c r="CN1812" s="72" t="b">
        <f t="shared" si="834"/>
        <v>0</v>
      </c>
      <c r="CP1812" s="13">
        <f t="shared" si="835"/>
        <v>0</v>
      </c>
      <c r="CQ1812" s="13" t="b">
        <f t="shared" si="836"/>
        <v>0</v>
      </c>
      <c r="CR1812" s="13" t="b">
        <f t="shared" si="837"/>
        <v>0</v>
      </c>
      <c r="CS1812" s="13" t="b">
        <f t="shared" si="843"/>
        <v>0</v>
      </c>
      <c r="CT1812" s="13" t="b">
        <f t="shared" si="842"/>
        <v>0</v>
      </c>
      <c r="CU1812" s="13" t="b">
        <f t="shared" si="814"/>
        <v>0</v>
      </c>
      <c r="CV1812" s="13" t="b">
        <f t="shared" si="838"/>
        <v>0</v>
      </c>
      <c r="CW1812" s="13" t="b">
        <f t="shared" si="839"/>
        <v>0</v>
      </c>
      <c r="CX1812" s="13" t="b">
        <f t="shared" si="840"/>
        <v>0</v>
      </c>
      <c r="CY1812" s="13" t="b">
        <f t="shared" si="841"/>
        <v>0</v>
      </c>
    </row>
    <row r="1813" spans="1:103" ht="15" thickBot="1">
      <c r="A1813" s="931">
        <v>363</v>
      </c>
      <c r="B1813" s="1165" t="s">
        <v>224</v>
      </c>
      <c r="C1813" s="1165"/>
      <c r="D1813" s="1165" t="s">
        <v>1</v>
      </c>
      <c r="E1813" s="1165" t="s">
        <v>5</v>
      </c>
      <c r="F1813" s="1165"/>
      <c r="G1813" s="1165"/>
      <c r="H1813" s="1165"/>
      <c r="I1813" s="1165" t="s">
        <v>11</v>
      </c>
      <c r="J1813" s="1165">
        <v>200</v>
      </c>
      <c r="K1813" s="1165">
        <v>6</v>
      </c>
      <c r="L1813" s="1165" t="s">
        <v>16</v>
      </c>
      <c r="M1813" s="1165">
        <v>100</v>
      </c>
      <c r="N1813" s="1165" t="s">
        <v>16</v>
      </c>
      <c r="O1813" s="1165">
        <v>100</v>
      </c>
      <c r="P1813" s="1165" t="s">
        <v>17</v>
      </c>
      <c r="Q1813" s="940">
        <f>IF(I1813="&lt;1966",'lista, wskaźniki'!$G$4,IF(I1813="1967-1985",'lista, wskaźniki'!$G$5,IF(I1813="1986-1992",'lista, wskaźniki'!$G$6,IF(I1813="1993-1996",'lista, wskaźniki'!$G$7,IF(I1813="&gt;1997",'lista, wskaźniki'!$G$8,IF(I1813=0,'lista, wskaźniki'!$G$4))))))</f>
        <v>250</v>
      </c>
      <c r="R1813" s="1165" t="s">
        <v>23</v>
      </c>
      <c r="S1813" s="1165" t="s">
        <v>27</v>
      </c>
      <c r="T1813" s="1165">
        <v>21</v>
      </c>
      <c r="U1813" s="1165">
        <v>1989</v>
      </c>
      <c r="V1813" s="1165"/>
      <c r="W1813" s="68" t="s">
        <v>35</v>
      </c>
      <c r="X1813" s="68" t="s">
        <v>39</v>
      </c>
      <c r="Y1813" s="69" t="s">
        <v>24</v>
      </c>
      <c r="Z1813" s="68" t="s">
        <v>40</v>
      </c>
      <c r="AA1813" s="68" t="s">
        <v>35</v>
      </c>
      <c r="AB1813" s="131">
        <v>2.5</v>
      </c>
      <c r="AC1813" s="131"/>
      <c r="AD1813" s="68">
        <v>2000</v>
      </c>
      <c r="AE1813" s="1165">
        <v>10</v>
      </c>
      <c r="AF1813" s="334">
        <f t="shared" si="816"/>
        <v>100.28749999999999</v>
      </c>
      <c r="AG1813" s="272">
        <f>IF(R1813="kompletna",Q1813*J1813*0.0036*'lista, wskaźniki'!$F$13, IF(R1813="częściowa",Q1813*J1813*0.0036*'lista, wskaźniki'!$F$14, IF(R1813="brak",Q1813*J1813*0.0036*'lista, wskaźniki'!$F$15,)))</f>
        <v>144</v>
      </c>
      <c r="AH1813" s="334">
        <f>IF(Y1813="inne",K1813*'lista, wskaźniki'!$E$35,IF(Y1813="to samo źródło",0,IF(Y1813=0,0)))</f>
        <v>13.007121750000001</v>
      </c>
      <c r="AI1813" s="334" t="b">
        <f>IF(AA1813="gaz z sieci",AC1813*'lista, wskaźniki'!$D$21)</f>
        <v>0</v>
      </c>
      <c r="AJ1813" s="272">
        <f>IF(AA1813="węgiel",AB1813*'lista, wskaźniki'!$D$20, IF('Sektor mieszkaniowy'!AA1813="drewno",'Sektor mieszkaniowy'!AB1813*'lista, wskaźniki'!$D$22,IF('Sektor mieszkaniowy'!AA1813="pellet",AB1813*'lista, wskaźniki'!$D$23,IF('Sektor mieszkaniowy'!AA1813="gaz z sieci",AB1813*'lista, wskaźniki'!$D$21,IF('Sektor mieszkaniowy'!AA1813="olej opałowy",'Sektor mieszkaniowy'!AB1813*'lista, wskaźniki'!$D$24)))))</f>
        <v>56.574999999999996</v>
      </c>
      <c r="AK1813" s="1168">
        <f>AL1813/'lista, wskaźniki'!$A$127</f>
        <v>3.0769230769230771</v>
      </c>
      <c r="AL1813" s="1165">
        <v>2000</v>
      </c>
      <c r="AM1813" s="20">
        <f>IF(AA1813="węgiel",AF1813*1/3.6*'lista, wskaźniki'!$F$20,IF(AA1813="drewno",AF1813*1/3.6*'lista, wskaźniki'!$F$22,IF(AA1813="pellet",AF1813*1/3.6*'lista, wskaźniki'!$F$23,IF(AA1813="gaz z sieci",AF1813*1/3.6*'lista, wskaźniki'!$F$21,IF(AA1813="olej opałowy",AF1813*1/3.6*'lista, wskaźniki'!$F$24,0)))))</f>
        <v>9.5002348749999985</v>
      </c>
      <c r="AN1813" s="20">
        <f>IF(AA1813="węgiel",AF1813*'lista, wskaźniki'!$E$42,IF(AA1813="drewno",AF1813*'lista, wskaźniki'!$G$42,IF(AA1813="pellet",AF1813*'lista, wskaźniki'!$H$42,IF(AA1813="gaz z sieci",AF1813*'lista, wskaźniki'!$F$42,IF(AA1813="olej opałowy",AF1813*'lista, wskaźniki'!$I$42,0)))))</f>
        <v>3.8109249999999997E-2</v>
      </c>
      <c r="AO1813" s="20">
        <f>IF(AA1813="węgiel",AF1813*'lista, wskaźniki'!$E$43,IF(AA1813="drewno",AF1813*'lista, wskaźniki'!$G$43,IF(AA1813="pellet",AF1813*'lista, wskaźniki'!$H$43,IF(AA1813="gaz z sieci",AF1813*'lista, wskaźniki'!$F$43,IF(AA1813="olej opałowy",AF1813*'lista, wskaźniki'!$I$43,0)))))</f>
        <v>3.6103500000000004E-2</v>
      </c>
      <c r="AP1813" s="20">
        <f>IF(AA1813="węgiel",AF1813*'lista, wskaźniki'!$E$44,IF(AA1813="drewno",AF1813*'lista, wskaźniki'!$G$44,IF(AA1813="pellet",AF1813*'lista, wskaźniki'!$H$44,IF(AA1813="gaz z sieci",AF1813*'lista, wskaźniki'!$F$44,IF(AA1813="olej opałowy",AF1813*'lista, wskaźniki'!$I$44,0)))))</f>
        <v>2.7077624999999998E-5</v>
      </c>
      <c r="AQ1813" s="360">
        <f>IF(Z1813="gaz",AH1813*1/3.6*'lista, wskaźniki'!$F$21,IF(Z1813="energia elektryczna",AH1813*1/3.6*'lista, wskaźniki'!$F$26))</f>
        <v>3.2156495437500006</v>
      </c>
      <c r="AR1813" s="20">
        <f>IF(Z1813="gaz",AH1813*'lista, wskaźniki'!$F$42,IF(Z1813="energia elektryczna",AH1813*0))</f>
        <v>0</v>
      </c>
      <c r="AS1813" s="20">
        <f>IF(Z1813="gaz",AH1813*'lista, wskaźniki'!$F$43,IF(Z1813="energia elektryczna",AH1813*0))</f>
        <v>0</v>
      </c>
      <c r="AT1813" s="20">
        <f>IF(Z1813="gaz",AH1813*'lista, wskaźniki'!$F$44,IF(Z1813="energia elektryczna",AH1813*0))</f>
        <v>0</v>
      </c>
      <c r="AU1813" s="20">
        <f>AI1813*1/3.6*'lista, wskaźniki'!$F$21</f>
        <v>0</v>
      </c>
      <c r="AV1813" s="20">
        <f>AI1813*'lista, wskaźniki'!$F$42</f>
        <v>0</v>
      </c>
      <c r="AW1813" s="20">
        <f>AI1813*'lista, wskaźniki'!$F$43</f>
        <v>0</v>
      </c>
      <c r="AX1813" s="20">
        <f>AI1813*'lista, wskaźniki'!$F$44</f>
        <v>0</v>
      </c>
      <c r="AY1813" s="20">
        <f>AK1813*'lista, wskaźniki'!$F$26</f>
        <v>2.7384615384615385</v>
      </c>
      <c r="AZ1813" s="20">
        <f>AM1813+AU1813+AY1813</f>
        <v>12.238696413461536</v>
      </c>
      <c r="BA1813" s="20">
        <f t="shared" si="818"/>
        <v>3.8109249999999997E-2</v>
      </c>
      <c r="BB1813" s="20">
        <f t="shared" si="819"/>
        <v>3.6103500000000004E-2</v>
      </c>
      <c r="BC1813" s="20">
        <f t="shared" si="820"/>
        <v>2.7077624999999998E-5</v>
      </c>
      <c r="BD1813" s="1165" t="s">
        <v>17</v>
      </c>
      <c r="BE1813" s="1165" t="s">
        <v>17</v>
      </c>
      <c r="BF1813" s="1165" t="s">
        <v>17</v>
      </c>
      <c r="BG1813" s="1165" t="s">
        <v>17</v>
      </c>
      <c r="BH1813" s="68"/>
      <c r="BI1813" s="1165" t="s">
        <v>16</v>
      </c>
      <c r="BJ1813" s="68" t="s">
        <v>52</v>
      </c>
      <c r="BK1813" s="1165" t="s">
        <v>17</v>
      </c>
      <c r="BL1813" s="68"/>
      <c r="BM1813" s="68"/>
      <c r="BN1813" s="68"/>
      <c r="BO1813" s="68" t="s">
        <v>57</v>
      </c>
      <c r="BP1813" s="68" t="s">
        <v>52</v>
      </c>
      <c r="BQ1813" s="68" t="s">
        <v>120</v>
      </c>
      <c r="BR1813" s="68">
        <v>2</v>
      </c>
      <c r="BS1813" s="1159"/>
      <c r="BT1813" s="1159"/>
      <c r="BU1813" s="1159">
        <v>1000</v>
      </c>
      <c r="BV1813" s="1159">
        <v>700</v>
      </c>
      <c r="BW1813" s="1159"/>
      <c r="BX1813" s="1159">
        <v>4500</v>
      </c>
      <c r="BY1813" s="1162">
        <v>1500</v>
      </c>
      <c r="CA1813" s="365">
        <f t="shared" si="821"/>
        <v>100.28749999999999</v>
      </c>
      <c r="CB1813" s="365" t="b">
        <f t="shared" si="822"/>
        <v>0</v>
      </c>
      <c r="CC1813" s="365" t="b">
        <f t="shared" si="823"/>
        <v>0</v>
      </c>
      <c r="CD1813" s="365" t="b">
        <f t="shared" si="824"/>
        <v>0</v>
      </c>
      <c r="CE1813" s="365" t="b">
        <f t="shared" si="825"/>
        <v>0</v>
      </c>
      <c r="CF1813" s="365" t="b">
        <f t="shared" si="826"/>
        <v>0</v>
      </c>
      <c r="CG1813" s="365">
        <f t="shared" si="827"/>
        <v>13.007121750000001</v>
      </c>
      <c r="CH1813" s="365" t="b">
        <f t="shared" si="828"/>
        <v>0</v>
      </c>
      <c r="CI1813" s="72">
        <f t="shared" si="829"/>
        <v>100.28749999999999</v>
      </c>
      <c r="CJ1813" s="72" t="b">
        <f t="shared" si="830"/>
        <v>0</v>
      </c>
      <c r="CK1813" s="72" t="b">
        <f t="shared" si="831"/>
        <v>0</v>
      </c>
      <c r="CL1813" s="72">
        <f t="shared" si="832"/>
        <v>0</v>
      </c>
      <c r="CM1813" s="72" t="b">
        <f t="shared" si="833"/>
        <v>0</v>
      </c>
      <c r="CN1813" s="72">
        <f t="shared" si="834"/>
        <v>13.007121750000001</v>
      </c>
      <c r="CP1813" s="13" t="b">
        <f t="shared" si="835"/>
        <v>0</v>
      </c>
      <c r="CQ1813" s="13">
        <f t="shared" si="836"/>
        <v>0</v>
      </c>
      <c r="CR1813" s="13">
        <f t="shared" si="837"/>
        <v>200</v>
      </c>
      <c r="CS1813" s="13">
        <f t="shared" si="843"/>
        <v>100</v>
      </c>
      <c r="CT1813" s="13" t="b">
        <f t="shared" si="842"/>
        <v>0</v>
      </c>
      <c r="CU1813" s="13">
        <f t="shared" si="814"/>
        <v>0</v>
      </c>
      <c r="CV1813" s="13" t="b">
        <f t="shared" si="838"/>
        <v>0</v>
      </c>
      <c r="CW1813" s="13">
        <f t="shared" si="839"/>
        <v>0</v>
      </c>
      <c r="CX1813" s="13" t="b">
        <f t="shared" si="840"/>
        <v>0</v>
      </c>
      <c r="CY1813" s="13">
        <f t="shared" si="841"/>
        <v>0</v>
      </c>
    </row>
    <row r="1814" spans="1:103" ht="15" thickBot="1">
      <c r="A1814" s="932"/>
      <c r="B1814" s="1166"/>
      <c r="C1814" s="1166"/>
      <c r="D1814" s="1166"/>
      <c r="E1814" s="1166"/>
      <c r="F1814" s="1166"/>
      <c r="G1814" s="1166"/>
      <c r="H1814" s="1166"/>
      <c r="I1814" s="1166"/>
      <c r="J1814" s="1166"/>
      <c r="K1814" s="1166"/>
      <c r="L1814" s="1166"/>
      <c r="M1814" s="1166"/>
      <c r="N1814" s="1166"/>
      <c r="O1814" s="1166"/>
      <c r="P1814" s="1166"/>
      <c r="Q1814" s="941"/>
      <c r="R1814" s="1166"/>
      <c r="S1814" s="1166"/>
      <c r="T1814" s="1166"/>
      <c r="U1814" s="1166"/>
      <c r="V1814" s="1166"/>
      <c r="W1814" s="20" t="s">
        <v>36</v>
      </c>
      <c r="X1814" s="69"/>
      <c r="Y1814" s="69"/>
      <c r="Z1814" s="69"/>
      <c r="AA1814" s="69" t="s">
        <v>36</v>
      </c>
      <c r="AB1814" s="132">
        <v>5</v>
      </c>
      <c r="AC1814" s="132"/>
      <c r="AD1814" s="69">
        <v>1000</v>
      </c>
      <c r="AE1814" s="1166"/>
      <c r="AF1814" s="334">
        <f>IF(AG1814&gt;0,(AJ1814+AG1814/2)/2,AJ1814)</f>
        <v>75</v>
      </c>
      <c r="AG1814" s="272">
        <v>144</v>
      </c>
      <c r="AH1814" s="334">
        <f>IF(Y1814="inne",K1814*'lista, wskaźniki'!$E$35,IF(Y1814="to samo źródło",0,IF(Y1814=0,0)))</f>
        <v>0</v>
      </c>
      <c r="AI1814" s="334" t="b">
        <f>IF(AA1814="gaz z sieci",AC1814*'lista, wskaźniki'!$D$21)</f>
        <v>0</v>
      </c>
      <c r="AJ1814" s="272">
        <f>IF(AA1814="węgiel",AB1814*'lista, wskaźniki'!$D$20, IF('Sektor mieszkaniowy'!AA1814="drewno",'Sektor mieszkaniowy'!AB1814*'lista, wskaźniki'!$D$22,IF('Sektor mieszkaniowy'!AA1814="pellet",AB1814*'lista, wskaźniki'!$D$23,IF('Sektor mieszkaniowy'!AA1814="gaz z sieci",AB1814*'lista, wskaźniki'!$D$21,IF('Sektor mieszkaniowy'!AA1814="olej opałowy",'Sektor mieszkaniowy'!AB1814*'lista, wskaźniki'!$D$24)))))</f>
        <v>78</v>
      </c>
      <c r="AK1814" s="1169"/>
      <c r="AL1814" s="1166"/>
      <c r="AM1814" s="20">
        <f>IF(AA1814="węgiel",AF1814*1/3.6*'lista, wskaźniki'!$F$20,IF(AA1814="drewno",AF1814*1/3.6*'lista, wskaźniki'!$F$22,IF(AA1814="pellet",AF1814*1/3.6*'lista, wskaźniki'!$F$23,IF(AA1814="gaz z sieci",AF1814*1/3.6*'lista, wskaźniki'!$F$21,IF(AA1814="olej opałowy",AF1814*1/3.6*'lista, wskaźniki'!$F$24,0)))))</f>
        <v>0</v>
      </c>
      <c r="AN1814" s="20">
        <f>IF(AA1814="węgiel",AF1814*'lista, wskaźniki'!$E$42,IF(AA1814="drewno",AF1814*'lista, wskaźniki'!$G$42,IF(AA1814="pellet",AF1814*'lista, wskaźniki'!$H$42,IF(AA1814="gaz z sieci",AF1814*'lista, wskaźniki'!$F$42,IF(AA1814="olej opałowy",AF1814*'lista, wskaźniki'!$I$42,0)))))</f>
        <v>6.0749999999999998E-2</v>
      </c>
      <c r="AO1814" s="20">
        <f>IF(AA1814="węgiel",AF1814*'lista, wskaźniki'!$E$43,IF(AA1814="drewno",AF1814*'lista, wskaźniki'!$G$43,IF(AA1814="pellet",AF1814*'lista, wskaźniki'!$H$43,IF(AA1814="gaz z sieci",AF1814*'lista, wskaźniki'!$F$43,IF(AA1814="olej opałowy",AF1814*'lista, wskaźniki'!$I$43,0)))))</f>
        <v>6.0749999999999998E-2</v>
      </c>
      <c r="AP1814" s="20">
        <f>IF(AA1814="węgiel",AF1814*'lista, wskaźniki'!$E$44,IF(AA1814="drewno",AF1814*'lista, wskaźniki'!$G$44,IF(AA1814="pellet",AF1814*'lista, wskaźniki'!$H$44,IF(AA1814="gaz z sieci",AF1814*'lista, wskaźniki'!$F$44,IF(AA1814="olej opałowy",AF1814*'lista, wskaźniki'!$I$44,0)))))</f>
        <v>1.8749999999999998E-5</v>
      </c>
      <c r="AQ1814" s="20" t="b">
        <f>IF(Z1814="gaz",AH1814*1/3.6*'lista, wskaźniki'!$F$21,IF(Z1814="energia elektryczna",AH1814*1/3.6*'lista, wskaźniki'!$F$26))</f>
        <v>0</v>
      </c>
      <c r="AR1814" s="20" t="b">
        <f>IF(Z1814="gaz",AH1814*'lista, wskaźniki'!$F$42,IF(Z1814="energia elektryczna",AH1814*0))</f>
        <v>0</v>
      </c>
      <c r="AS1814" s="20" t="b">
        <f>IF(Z1814="gaz",AH1814*'lista, wskaźniki'!$F$43,IF(Z1814="energia elektryczna",AH1814*0))</f>
        <v>0</v>
      </c>
      <c r="AT1814" s="20" t="b">
        <f>IF(Z1814="gaz",AH1814*'lista, wskaźniki'!$F$44,IF(Z1814="energia elektryczna",AH1814*0))</f>
        <v>0</v>
      </c>
      <c r="AU1814" s="20">
        <f>AI1814*1/3.6*'lista, wskaźniki'!$F$21</f>
        <v>0</v>
      </c>
      <c r="AV1814" s="20">
        <f>AI1814*'lista, wskaźniki'!$F$42</f>
        <v>0</v>
      </c>
      <c r="AW1814" s="20">
        <f>AI1814*'lista, wskaźniki'!$F$43</f>
        <v>0</v>
      </c>
      <c r="AX1814" s="20">
        <f>AI1814*'lista, wskaźniki'!$F$44</f>
        <v>0</v>
      </c>
      <c r="AY1814" s="20">
        <f>AK1814*'lista, wskaźniki'!$F$26</f>
        <v>0</v>
      </c>
      <c r="AZ1814" s="20">
        <f t="shared" si="817"/>
        <v>0</v>
      </c>
      <c r="BA1814" s="20">
        <f t="shared" si="818"/>
        <v>6.0749999999999998E-2</v>
      </c>
      <c r="BB1814" s="20">
        <f t="shared" si="819"/>
        <v>6.0749999999999998E-2</v>
      </c>
      <c r="BC1814" s="20">
        <f t="shared" si="820"/>
        <v>1.8749999999999998E-5</v>
      </c>
      <c r="BD1814" s="1166"/>
      <c r="BE1814" s="1166"/>
      <c r="BF1814" s="1166"/>
      <c r="BG1814" s="1166"/>
      <c r="BH1814" s="69"/>
      <c r="BI1814" s="1166"/>
      <c r="BJ1814" s="69"/>
      <c r="BK1814" s="1166"/>
      <c r="BL1814" s="69"/>
      <c r="BM1814" s="69"/>
      <c r="BN1814" s="69"/>
      <c r="BO1814" s="69"/>
      <c r="BP1814" s="69"/>
      <c r="BQ1814" s="69" t="s">
        <v>121</v>
      </c>
      <c r="BR1814" s="69">
        <v>1</v>
      </c>
      <c r="BS1814" s="1160"/>
      <c r="BT1814" s="1160"/>
      <c r="BU1814" s="1160"/>
      <c r="BV1814" s="1160"/>
      <c r="BW1814" s="1160"/>
      <c r="BX1814" s="1160"/>
      <c r="BY1814" s="1163"/>
      <c r="CA1814" s="365" t="b">
        <f t="shared" si="821"/>
        <v>0</v>
      </c>
      <c r="CB1814" s="365">
        <f t="shared" si="822"/>
        <v>75</v>
      </c>
      <c r="CC1814" s="365" t="b">
        <f t="shared" si="823"/>
        <v>0</v>
      </c>
      <c r="CD1814" s="365" t="b">
        <f t="shared" si="824"/>
        <v>0</v>
      </c>
      <c r="CE1814" s="365" t="b">
        <f t="shared" si="825"/>
        <v>0</v>
      </c>
      <c r="CF1814" s="365" t="b">
        <f t="shared" si="826"/>
        <v>0</v>
      </c>
      <c r="CG1814" s="365" t="b">
        <f t="shared" si="827"/>
        <v>0</v>
      </c>
      <c r="CH1814" s="365" t="b">
        <f t="shared" si="828"/>
        <v>0</v>
      </c>
      <c r="CI1814" s="72" t="b">
        <f t="shared" si="829"/>
        <v>0</v>
      </c>
      <c r="CJ1814" s="72">
        <f t="shared" si="830"/>
        <v>75</v>
      </c>
      <c r="CK1814" s="72" t="b">
        <f t="shared" si="831"/>
        <v>0</v>
      </c>
      <c r="CL1814" s="72">
        <f t="shared" si="832"/>
        <v>0</v>
      </c>
      <c r="CM1814" s="72" t="b">
        <f t="shared" si="833"/>
        <v>0</v>
      </c>
      <c r="CN1814" s="72" t="b">
        <f t="shared" si="834"/>
        <v>0</v>
      </c>
      <c r="CP1814" s="13">
        <f t="shared" si="835"/>
        <v>0</v>
      </c>
      <c r="CQ1814" s="13" t="b">
        <f t="shared" si="836"/>
        <v>0</v>
      </c>
      <c r="CR1814" s="13" t="b">
        <f t="shared" si="837"/>
        <v>0</v>
      </c>
      <c r="CS1814" s="13" t="b">
        <f t="shared" si="843"/>
        <v>0</v>
      </c>
      <c r="CT1814" s="13" t="b">
        <f t="shared" si="842"/>
        <v>0</v>
      </c>
      <c r="CU1814" s="13" t="b">
        <f t="shared" si="814"/>
        <v>0</v>
      </c>
      <c r="CV1814" s="13" t="b">
        <f t="shared" si="838"/>
        <v>0</v>
      </c>
      <c r="CW1814" s="13" t="b">
        <f t="shared" si="839"/>
        <v>0</v>
      </c>
      <c r="CX1814" s="13" t="b">
        <f t="shared" si="840"/>
        <v>0</v>
      </c>
      <c r="CY1814" s="13" t="b">
        <f t="shared" si="841"/>
        <v>0</v>
      </c>
    </row>
    <row r="1815" spans="1:103" ht="15" thickBot="1">
      <c r="A1815" s="932"/>
      <c r="B1815" s="1166"/>
      <c r="C1815" s="1166"/>
      <c r="D1815" s="1166"/>
      <c r="E1815" s="1166"/>
      <c r="F1815" s="1166"/>
      <c r="G1815" s="1166"/>
      <c r="H1815" s="1166"/>
      <c r="I1815" s="1166"/>
      <c r="J1815" s="1166"/>
      <c r="K1815" s="1166"/>
      <c r="L1815" s="1166"/>
      <c r="M1815" s="1166"/>
      <c r="N1815" s="1166"/>
      <c r="O1815" s="1166"/>
      <c r="P1815" s="1166"/>
      <c r="Q1815" s="941"/>
      <c r="R1815" s="1166"/>
      <c r="S1815" s="1166"/>
      <c r="T1815" s="1166"/>
      <c r="U1815" s="1166"/>
      <c r="V1815" s="1166"/>
      <c r="W1815" s="69"/>
      <c r="X1815" s="69"/>
      <c r="Y1815" s="69"/>
      <c r="Z1815" s="69"/>
      <c r="AA1815" s="69" t="s">
        <v>50</v>
      </c>
      <c r="AB1815" s="132"/>
      <c r="AC1815" s="132"/>
      <c r="AD1815" s="69"/>
      <c r="AE1815" s="1166"/>
      <c r="AF1815" s="334">
        <f t="shared" ref="AF1815:AF1823" si="844">IF(AG1815&gt;0,(AJ1815+AG1815)/2,AJ1815)</f>
        <v>0</v>
      </c>
      <c r="AG1815" s="272">
        <f>IF(R1815="kompletna",Q1815*J1815*0.0036*'lista, wskaźniki'!$F$13, IF(R1815="częściowa",Q1815*J1815*0.0036*'lista, wskaźniki'!$F$14, IF(R1815="brak",Q1815*J1815*0.0036*'lista, wskaźniki'!$F$15,)))</f>
        <v>0</v>
      </c>
      <c r="AH1815" s="334">
        <f>IF(Y1815="inne",K1815*'lista, wskaźniki'!$E$35,IF(Y1815="to samo źródło",0,IF(Y1815=0,0)))</f>
        <v>0</v>
      </c>
      <c r="AI1815" s="334" t="b">
        <f>IF(AA1815="gaz z sieci",AC1815*'lista, wskaźniki'!$D$21)</f>
        <v>0</v>
      </c>
      <c r="AJ1815" s="272">
        <f>IF(AA1815="węgiel",AB1815*'lista, wskaźniki'!$D$20, IF('Sektor mieszkaniowy'!AA1815="drewno",'Sektor mieszkaniowy'!AB1815*'lista, wskaźniki'!$D$22,IF('Sektor mieszkaniowy'!AA1815="pellet",AB1815*'lista, wskaźniki'!$D$23,IF('Sektor mieszkaniowy'!AA1815="gaz z sieci",AB1815*'lista, wskaźniki'!$D$21,IF('Sektor mieszkaniowy'!AA1815="olej opałowy",'Sektor mieszkaniowy'!AB1815*'lista, wskaźniki'!$D$24)))))</f>
        <v>0</v>
      </c>
      <c r="AK1815" s="1169"/>
      <c r="AL1815" s="1166"/>
      <c r="AM1815" s="20">
        <f>IF(AA1815="węgiel",AF1815*1/3.6*'lista, wskaźniki'!$F$20,IF(AA1815="drewno",AF1815*1/3.6*'lista, wskaźniki'!$F$22,IF(AA1815="pellet",AF1815*1/3.6*'lista, wskaźniki'!$F$23,IF(AA1815="gaz z sieci",AF1815*1/3.6*'lista, wskaźniki'!$F$21,IF(AA1815="olej opałowy",AF1815*1/3.6*'lista, wskaźniki'!$F$24,0)))))</f>
        <v>0</v>
      </c>
      <c r="AN1815" s="20">
        <f>IF(AA1815="węgiel",AF1815*'lista, wskaźniki'!$E$42,IF(AA1815="drewno",AF1815*'lista, wskaźniki'!$G$42,IF(AA1815="pellet",AF1815*'lista, wskaźniki'!$H$42,IF(AA1815="gaz z sieci",AF1815*'lista, wskaźniki'!$F$42,IF(AA1815="olej opałowy",AF1815*'lista, wskaźniki'!$I$42,0)))))</f>
        <v>0</v>
      </c>
      <c r="AO1815" s="20">
        <f>IF(AA1815="węgiel",AF1815*'lista, wskaźniki'!$E$43,IF(AA1815="drewno",AF1815*'lista, wskaźniki'!$G$43,IF(AA1815="pellet",AF1815*'lista, wskaźniki'!$H$43,IF(AA1815="gaz z sieci",AF1815*'lista, wskaźniki'!$F$43,IF(AA1815="olej opałowy",AF1815*'lista, wskaźniki'!$I$43,0)))))</f>
        <v>0</v>
      </c>
      <c r="AP1815" s="20">
        <f>IF(AA1815="węgiel",AF1815*'lista, wskaźniki'!$E$44,IF(AA1815="drewno",AF1815*'lista, wskaźniki'!$G$44,IF(AA1815="pellet",AF1815*'lista, wskaźniki'!$H$44,IF(AA1815="gaz z sieci",AF1815*'lista, wskaźniki'!$F$44,IF(AA1815="olej opałowy",AF1815*'lista, wskaźniki'!$I$44,0)))))</f>
        <v>0</v>
      </c>
      <c r="AQ1815" s="20" t="b">
        <f>IF(Z1815="gaz",AH1815*1/3.6*'lista, wskaźniki'!$F$21,IF(Z1815="energia elektryczna",AH1815*1/3.6*'lista, wskaźniki'!$F$26))</f>
        <v>0</v>
      </c>
      <c r="AR1815" s="20" t="b">
        <f>IF(Z1815="gaz",AH1815*'lista, wskaźniki'!$F$42,IF(Z1815="energia elektryczna",AH1815*0))</f>
        <v>0</v>
      </c>
      <c r="AS1815" s="20" t="b">
        <f>IF(Z1815="gaz",AH1815*'lista, wskaźniki'!$F$43,IF(Z1815="energia elektryczna",AH1815*0))</f>
        <v>0</v>
      </c>
      <c r="AT1815" s="20" t="b">
        <f>IF(Z1815="gaz",AH1815*'lista, wskaźniki'!$F$44,IF(Z1815="energia elektryczna",AH1815*0))</f>
        <v>0</v>
      </c>
      <c r="AU1815" s="20">
        <f>AI1815*1/3.6*'lista, wskaźniki'!$F$21</f>
        <v>0</v>
      </c>
      <c r="AV1815" s="20">
        <f>AI1815*'lista, wskaźniki'!$F$42</f>
        <v>0</v>
      </c>
      <c r="AW1815" s="20">
        <f>AI1815*'lista, wskaźniki'!$F$43</f>
        <v>0</v>
      </c>
      <c r="AX1815" s="20">
        <f>AI1815*'lista, wskaźniki'!$F$44</f>
        <v>0</v>
      </c>
      <c r="AY1815" s="20">
        <f>AK1815*'lista, wskaźniki'!$F$26</f>
        <v>0</v>
      </c>
      <c r="AZ1815" s="20">
        <f t="shared" si="817"/>
        <v>0</v>
      </c>
      <c r="BA1815" s="20">
        <f t="shared" si="818"/>
        <v>0</v>
      </c>
      <c r="BB1815" s="20">
        <f t="shared" si="819"/>
        <v>0</v>
      </c>
      <c r="BC1815" s="20">
        <f t="shared" si="820"/>
        <v>0</v>
      </c>
      <c r="BD1815" s="1166"/>
      <c r="BE1815" s="1166"/>
      <c r="BF1815" s="1166"/>
      <c r="BG1815" s="1166"/>
      <c r="BH1815" s="69"/>
      <c r="BI1815" s="1166"/>
      <c r="BJ1815" s="69"/>
      <c r="BK1815" s="1166"/>
      <c r="BL1815" s="69"/>
      <c r="BM1815" s="69"/>
      <c r="BN1815" s="69"/>
      <c r="BO1815" s="69"/>
      <c r="BP1815" s="69"/>
      <c r="BQ1815" s="69"/>
      <c r="BR1815" s="69"/>
      <c r="BS1815" s="1160"/>
      <c r="BT1815" s="1160"/>
      <c r="BU1815" s="1160"/>
      <c r="BV1815" s="1160"/>
      <c r="BW1815" s="1160"/>
      <c r="BX1815" s="1160"/>
      <c r="BY1815" s="1163"/>
      <c r="CA1815" s="365" t="b">
        <f t="shared" si="821"/>
        <v>0</v>
      </c>
      <c r="CB1815" s="365" t="b">
        <f t="shared" si="822"/>
        <v>0</v>
      </c>
      <c r="CC1815" s="365">
        <f t="shared" si="823"/>
        <v>0</v>
      </c>
      <c r="CD1815" s="365" t="b">
        <f t="shared" si="824"/>
        <v>0</v>
      </c>
      <c r="CE1815" s="365" t="b">
        <f t="shared" si="825"/>
        <v>0</v>
      </c>
      <c r="CF1815" s="365" t="b">
        <f t="shared" si="826"/>
        <v>0</v>
      </c>
      <c r="CG1815" s="365" t="b">
        <f t="shared" si="827"/>
        <v>0</v>
      </c>
      <c r="CH1815" s="365" t="b">
        <f t="shared" si="828"/>
        <v>0</v>
      </c>
      <c r="CI1815" s="72" t="b">
        <f t="shared" si="829"/>
        <v>0</v>
      </c>
      <c r="CJ1815" s="72" t="b">
        <f t="shared" si="830"/>
        <v>0</v>
      </c>
      <c r="CK1815" s="72">
        <f t="shared" si="831"/>
        <v>0</v>
      </c>
      <c r="CL1815" s="72">
        <f t="shared" si="832"/>
        <v>0</v>
      </c>
      <c r="CM1815" s="72" t="b">
        <f t="shared" si="833"/>
        <v>0</v>
      </c>
      <c r="CN1815" s="72" t="b">
        <f t="shared" si="834"/>
        <v>0</v>
      </c>
      <c r="CP1815" s="13">
        <f t="shared" si="835"/>
        <v>0</v>
      </c>
      <c r="CQ1815" s="13" t="b">
        <f t="shared" si="836"/>
        <v>0</v>
      </c>
      <c r="CR1815" s="13" t="b">
        <f t="shared" si="837"/>
        <v>0</v>
      </c>
      <c r="CS1815" s="13" t="b">
        <f t="shared" si="843"/>
        <v>0</v>
      </c>
      <c r="CT1815" s="13" t="b">
        <f t="shared" si="842"/>
        <v>0</v>
      </c>
      <c r="CU1815" s="13" t="b">
        <f t="shared" si="814"/>
        <v>0</v>
      </c>
      <c r="CV1815" s="13" t="b">
        <f t="shared" si="838"/>
        <v>0</v>
      </c>
      <c r="CW1815" s="13" t="b">
        <f t="shared" si="839"/>
        <v>0</v>
      </c>
      <c r="CX1815" s="13" t="b">
        <f t="shared" si="840"/>
        <v>0</v>
      </c>
      <c r="CY1815" s="13" t="b">
        <f t="shared" si="841"/>
        <v>0</v>
      </c>
    </row>
    <row r="1816" spans="1:103" ht="15" thickBot="1">
      <c r="A1816" s="932"/>
      <c r="B1816" s="1166"/>
      <c r="C1816" s="1166"/>
      <c r="D1816" s="1166"/>
      <c r="E1816" s="1166"/>
      <c r="F1816" s="1166"/>
      <c r="G1816" s="1166"/>
      <c r="H1816" s="1166"/>
      <c r="I1816" s="1166"/>
      <c r="J1816" s="1166"/>
      <c r="K1816" s="1166"/>
      <c r="L1816" s="1166"/>
      <c r="M1816" s="1166"/>
      <c r="N1816" s="1166"/>
      <c r="O1816" s="1166"/>
      <c r="P1816" s="1166"/>
      <c r="Q1816" s="941"/>
      <c r="R1816" s="1166"/>
      <c r="S1816" s="1166"/>
      <c r="T1816" s="1166"/>
      <c r="U1816" s="1166"/>
      <c r="V1816" s="1166"/>
      <c r="W1816" s="69"/>
      <c r="X1816" s="69"/>
      <c r="Y1816" s="69"/>
      <c r="Z1816" s="69"/>
      <c r="AA1816" s="69" t="s">
        <v>38</v>
      </c>
      <c r="AB1816" s="132"/>
      <c r="AC1816" s="132"/>
      <c r="AD1816" s="69"/>
      <c r="AE1816" s="1166"/>
      <c r="AF1816" s="334">
        <f t="shared" si="844"/>
        <v>0</v>
      </c>
      <c r="AG1816" s="272">
        <f>IF(R1816="kompletna",Q1816*J1816*0.0036*'lista, wskaźniki'!$F$13, IF(R1816="częściowa",Q1816*J1816*0.0036*'lista, wskaźniki'!$F$14, IF(R1816="brak",Q1816*J1816*0.0036*'lista, wskaźniki'!$F$15,)))</f>
        <v>0</v>
      </c>
      <c r="AH1816" s="334">
        <f>IF(Y1816="inne",K1816*'lista, wskaźniki'!$E$35,IF(Y1816="to samo źródło",0,IF(Y1816=0,0)))</f>
        <v>0</v>
      </c>
      <c r="AI1816" s="334">
        <f>IF(AA1816="gaz z sieci",AC1816*'lista, wskaźniki'!$D$21)</f>
        <v>0</v>
      </c>
      <c r="AJ1816" s="272">
        <f>IF(AA1816="węgiel",AB1816*'lista, wskaźniki'!$D$20, IF('Sektor mieszkaniowy'!AA1816="drewno",'Sektor mieszkaniowy'!AB1816*'lista, wskaźniki'!$D$22,IF('Sektor mieszkaniowy'!AA1816="pellet",AB1816*'lista, wskaźniki'!$D$23,IF('Sektor mieszkaniowy'!AA1816="gaz z sieci",AB1816*'lista, wskaźniki'!$D$21,IF('Sektor mieszkaniowy'!AA1816="olej opałowy",'Sektor mieszkaniowy'!AB1816*'lista, wskaźniki'!$D$24)))))</f>
        <v>0</v>
      </c>
      <c r="AK1816" s="1169"/>
      <c r="AL1816" s="1166"/>
      <c r="AM1816" s="20">
        <f>IF(AA1816="węgiel",AF1816*1/3.6*'lista, wskaźniki'!$F$20,IF(AA1816="drewno",AF1816*1/3.6*'lista, wskaźniki'!$F$22,IF(AA1816="pellet",AF1816*1/3.6*'lista, wskaźniki'!$F$23,IF(AA1816="gaz z sieci",AF1816*1/3.6*'lista, wskaźniki'!$F$21,IF(AA1816="olej opałowy",AF1816*1/3.6*'lista, wskaźniki'!$F$24,0)))))</f>
        <v>0</v>
      </c>
      <c r="AN1816" s="20">
        <f>IF(AA1816="węgiel",AF1816*'lista, wskaźniki'!$E$42,IF(AA1816="drewno",AF1816*'lista, wskaźniki'!$G$42,IF(AA1816="pellet",AF1816*'lista, wskaźniki'!$H$42,IF(AA1816="gaz z sieci",AF1816*'lista, wskaźniki'!$F$42,IF(AA1816="olej opałowy",AF1816*'lista, wskaźniki'!$I$42,0)))))</f>
        <v>0</v>
      </c>
      <c r="AO1816" s="20">
        <f>IF(AA1816="węgiel",AF1816*'lista, wskaźniki'!$E$43,IF(AA1816="drewno",AF1816*'lista, wskaźniki'!$G$43,IF(AA1816="pellet",AF1816*'lista, wskaźniki'!$H$43,IF(AA1816="gaz z sieci",AF1816*'lista, wskaźniki'!$F$43,IF(AA1816="olej opałowy",AF1816*'lista, wskaźniki'!$I$43,0)))))</f>
        <v>0</v>
      </c>
      <c r="AP1816" s="20">
        <f>IF(AA1816="węgiel",AF1816*'lista, wskaźniki'!$E$44,IF(AA1816="drewno",AF1816*'lista, wskaźniki'!$G$44,IF(AA1816="pellet",AF1816*'lista, wskaźniki'!$H$44,IF(AA1816="gaz z sieci",AF1816*'lista, wskaźniki'!$F$44,IF(AA1816="olej opałowy",AF1816*'lista, wskaźniki'!$I$44,0)))))</f>
        <v>0</v>
      </c>
      <c r="AQ1816" s="20" t="b">
        <f>IF(Z1816="gaz",AH1816*1/3.6*'lista, wskaźniki'!$F$21,IF(Z1816="energia elektryczna",AH1816*1/3.6*'lista, wskaźniki'!$F$26))</f>
        <v>0</v>
      </c>
      <c r="AR1816" s="20" t="b">
        <f>IF(Z1816="gaz",AH1816*'lista, wskaźniki'!$F$42,IF(Z1816="energia elektryczna",AH1816*0))</f>
        <v>0</v>
      </c>
      <c r="AS1816" s="20" t="b">
        <f>IF(Z1816="gaz",AH1816*'lista, wskaźniki'!$F$43,IF(Z1816="energia elektryczna",AH1816*0))</f>
        <v>0</v>
      </c>
      <c r="AT1816" s="20" t="b">
        <f>IF(Z1816="gaz",AH1816*'lista, wskaźniki'!$F$44,IF(Z1816="energia elektryczna",AH1816*0))</f>
        <v>0</v>
      </c>
      <c r="AU1816" s="20">
        <f>AI1816*1/3.6*'lista, wskaźniki'!$F$21</f>
        <v>0</v>
      </c>
      <c r="AV1816" s="20">
        <f>AI1816*'lista, wskaźniki'!$F$42</f>
        <v>0</v>
      </c>
      <c r="AW1816" s="20">
        <f>AI1816*'lista, wskaźniki'!$F$43</f>
        <v>0</v>
      </c>
      <c r="AX1816" s="20">
        <f>AI1816*'lista, wskaźniki'!$F$44</f>
        <v>0</v>
      </c>
      <c r="AY1816" s="20">
        <f>AK1816*'lista, wskaźniki'!$F$26</f>
        <v>0</v>
      </c>
      <c r="AZ1816" s="20">
        <f t="shared" si="817"/>
        <v>0</v>
      </c>
      <c r="BA1816" s="20">
        <f t="shared" si="818"/>
        <v>0</v>
      </c>
      <c r="BB1816" s="20">
        <f t="shared" si="819"/>
        <v>0</v>
      </c>
      <c r="BC1816" s="20">
        <f t="shared" si="820"/>
        <v>0</v>
      </c>
      <c r="BD1816" s="1166"/>
      <c r="BE1816" s="1166"/>
      <c r="BF1816" s="1166"/>
      <c r="BG1816" s="1166"/>
      <c r="BH1816" s="69"/>
      <c r="BI1816" s="1166"/>
      <c r="BJ1816" s="69"/>
      <c r="BK1816" s="1166"/>
      <c r="BL1816" s="69"/>
      <c r="BM1816" s="69"/>
      <c r="BN1816" s="69"/>
      <c r="BO1816" s="69"/>
      <c r="BP1816" s="69"/>
      <c r="BQ1816" s="69"/>
      <c r="BR1816" s="69"/>
      <c r="BS1816" s="1160"/>
      <c r="BT1816" s="1160"/>
      <c r="BU1816" s="1160"/>
      <c r="BV1816" s="1160"/>
      <c r="BW1816" s="1160"/>
      <c r="BX1816" s="1160"/>
      <c r="BY1816" s="1163"/>
      <c r="CA1816" s="365" t="b">
        <f t="shared" si="821"/>
        <v>0</v>
      </c>
      <c r="CB1816" s="365" t="b">
        <f t="shared" si="822"/>
        <v>0</v>
      </c>
      <c r="CC1816" s="365" t="b">
        <f t="shared" si="823"/>
        <v>0</v>
      </c>
      <c r="CD1816" s="365">
        <f t="shared" si="824"/>
        <v>0</v>
      </c>
      <c r="CE1816" s="365" t="b">
        <f t="shared" si="825"/>
        <v>0</v>
      </c>
      <c r="CF1816" s="365" t="b">
        <f t="shared" si="826"/>
        <v>0</v>
      </c>
      <c r="CG1816" s="365" t="b">
        <f t="shared" si="827"/>
        <v>0</v>
      </c>
      <c r="CH1816" s="365">
        <f t="shared" si="828"/>
        <v>0</v>
      </c>
      <c r="CI1816" s="72" t="b">
        <f t="shared" si="829"/>
        <v>0</v>
      </c>
      <c r="CJ1816" s="72" t="b">
        <f t="shared" si="830"/>
        <v>0</v>
      </c>
      <c r="CK1816" s="72" t="b">
        <f t="shared" si="831"/>
        <v>0</v>
      </c>
      <c r="CL1816" s="72">
        <f t="shared" si="832"/>
        <v>0</v>
      </c>
      <c r="CM1816" s="72" t="b">
        <f t="shared" si="833"/>
        <v>0</v>
      </c>
      <c r="CN1816" s="72" t="b">
        <f t="shared" si="834"/>
        <v>0</v>
      </c>
      <c r="CP1816" s="13">
        <f t="shared" si="835"/>
        <v>0</v>
      </c>
      <c r="CQ1816" s="13" t="b">
        <f t="shared" si="836"/>
        <v>0</v>
      </c>
      <c r="CR1816" s="13" t="b">
        <f t="shared" si="837"/>
        <v>0</v>
      </c>
      <c r="CS1816" s="13" t="b">
        <f t="shared" si="843"/>
        <v>0</v>
      </c>
      <c r="CT1816" s="13" t="b">
        <f t="shared" si="842"/>
        <v>0</v>
      </c>
      <c r="CU1816" s="13" t="b">
        <f t="shared" si="814"/>
        <v>0</v>
      </c>
      <c r="CV1816" s="13" t="b">
        <f t="shared" si="838"/>
        <v>0</v>
      </c>
      <c r="CW1816" s="13" t="b">
        <f t="shared" si="839"/>
        <v>0</v>
      </c>
      <c r="CX1816" s="13" t="b">
        <f t="shared" si="840"/>
        <v>0</v>
      </c>
      <c r="CY1816" s="13" t="b">
        <f t="shared" si="841"/>
        <v>0</v>
      </c>
    </row>
    <row r="1817" spans="1:103" ht="15" thickBot="1">
      <c r="A1817" s="933"/>
      <c r="B1817" s="1167"/>
      <c r="C1817" s="1167"/>
      <c r="D1817" s="1167"/>
      <c r="E1817" s="1167"/>
      <c r="F1817" s="1167"/>
      <c r="G1817" s="1167"/>
      <c r="H1817" s="1167"/>
      <c r="I1817" s="1167"/>
      <c r="J1817" s="1167"/>
      <c r="K1817" s="1167"/>
      <c r="L1817" s="1167"/>
      <c r="M1817" s="1167"/>
      <c r="N1817" s="1167"/>
      <c r="O1817" s="1167"/>
      <c r="P1817" s="1167"/>
      <c r="Q1817" s="942"/>
      <c r="R1817" s="1167"/>
      <c r="S1817" s="1167"/>
      <c r="T1817" s="1167"/>
      <c r="U1817" s="1167"/>
      <c r="V1817" s="1167"/>
      <c r="W1817" s="70"/>
      <c r="X1817" s="70"/>
      <c r="Y1817" s="70"/>
      <c r="Z1817" s="70"/>
      <c r="AA1817" s="70" t="s">
        <v>37</v>
      </c>
      <c r="AB1817" s="133"/>
      <c r="AC1817" s="133"/>
      <c r="AD1817" s="70"/>
      <c r="AE1817" s="1167"/>
      <c r="AF1817" s="334">
        <f t="shared" si="844"/>
        <v>0</v>
      </c>
      <c r="AG1817" s="272">
        <f>IF(R1817="kompletna",Q1817*J1817*0.0036*'lista, wskaźniki'!$F$13, IF(R1817="częściowa",Q1817*J1817*0.0036*'lista, wskaźniki'!$F$14, IF(R1817="brak",Q1817*J1817*0.0036*'lista, wskaźniki'!$F$15,)))</f>
        <v>0</v>
      </c>
      <c r="AH1817" s="334">
        <f>IF(Y1817="inne",K1817*'lista, wskaźniki'!$E$35,IF(Y1817="to samo źródło",0,IF(Y1817=0,0)))</f>
        <v>0</v>
      </c>
      <c r="AI1817" s="334" t="b">
        <f>IF(AA1817="gaz z sieci",AC1817*'lista, wskaźniki'!$D$21)</f>
        <v>0</v>
      </c>
      <c r="AJ1817" s="272">
        <f>IF(AA1817="węgiel",AB1817*'lista, wskaźniki'!$D$20, IF('Sektor mieszkaniowy'!AA1817="drewno",'Sektor mieszkaniowy'!AB1817*'lista, wskaźniki'!$D$22,IF('Sektor mieszkaniowy'!AA1817="pellet",AB1817*'lista, wskaźniki'!$D$23,IF('Sektor mieszkaniowy'!AA1817="gaz z sieci",AB1817*'lista, wskaźniki'!$D$21,IF('Sektor mieszkaniowy'!AA1817="olej opałowy",'Sektor mieszkaniowy'!AB1817*'lista, wskaźniki'!$D$24)))))</f>
        <v>0</v>
      </c>
      <c r="AK1817" s="1170"/>
      <c r="AL1817" s="1167"/>
      <c r="AM1817" s="20">
        <f>IF(AA1817="węgiel",AF1817*1/3.6*'lista, wskaźniki'!$F$20,IF(AA1817="drewno",AF1817*1/3.6*'lista, wskaźniki'!$F$22,IF(AA1817="pellet",AF1817*1/3.6*'lista, wskaźniki'!$F$23,IF(AA1817="gaz z sieci",AF1817*1/3.6*'lista, wskaźniki'!$F$21,IF(AA1817="olej opałowy",AF1817*1/3.6*'lista, wskaźniki'!$F$24,0)))))</f>
        <v>0</v>
      </c>
      <c r="AN1817" s="20">
        <f>IF(AA1817="węgiel",AF1817*'lista, wskaźniki'!$E$42,IF(AA1817="drewno",AF1817*'lista, wskaźniki'!$G$42,IF(AA1817="pellet",AF1817*'lista, wskaźniki'!$H$42,IF(AA1817="gaz z sieci",AF1817*'lista, wskaźniki'!$F$42,IF(AA1817="olej opałowy",AF1817*'lista, wskaźniki'!$I$42,0)))))</f>
        <v>0</v>
      </c>
      <c r="AO1817" s="20">
        <f>IF(AA1817="węgiel",AF1817*'lista, wskaźniki'!$E$43,IF(AA1817="drewno",AF1817*'lista, wskaźniki'!$G$43,IF(AA1817="pellet",AF1817*'lista, wskaźniki'!$H$43,IF(AA1817="gaz z sieci",AF1817*'lista, wskaźniki'!$F$43,IF(AA1817="olej opałowy",AF1817*'lista, wskaźniki'!$I$43,0)))))</f>
        <v>0</v>
      </c>
      <c r="AP1817" s="20">
        <f>IF(AA1817="węgiel",AF1817*'lista, wskaźniki'!$E$44,IF(AA1817="drewno",AF1817*'lista, wskaźniki'!$G$44,IF(AA1817="pellet",AF1817*'lista, wskaźniki'!$H$44,IF(AA1817="gaz z sieci",AF1817*'lista, wskaźniki'!$F$44,IF(AA1817="olej opałowy",AF1817*'lista, wskaźniki'!$I$44,0)))))</f>
        <v>0</v>
      </c>
      <c r="AQ1817" s="20" t="b">
        <f>IF(Z1817="gaz",AH1817*1/3.6*'lista, wskaźniki'!$F$21,IF(Z1817="energia elektryczna",AH1817*1/3.6*'lista, wskaźniki'!$F$26))</f>
        <v>0</v>
      </c>
      <c r="AR1817" s="20" t="b">
        <f>IF(Z1817="gaz",AH1817*'lista, wskaźniki'!$F$42,IF(Z1817="energia elektryczna",AH1817*0))</f>
        <v>0</v>
      </c>
      <c r="AS1817" s="20" t="b">
        <f>IF(Z1817="gaz",AH1817*'lista, wskaźniki'!$F$43,IF(Z1817="energia elektryczna",AH1817*0))</f>
        <v>0</v>
      </c>
      <c r="AT1817" s="20" t="b">
        <f>IF(Z1817="gaz",AH1817*'lista, wskaźniki'!$F$44,IF(Z1817="energia elektryczna",AH1817*0))</f>
        <v>0</v>
      </c>
      <c r="AU1817" s="20">
        <f>AI1817*1/3.6*'lista, wskaźniki'!$F$21</f>
        <v>0</v>
      </c>
      <c r="AV1817" s="20">
        <f>AI1817*'lista, wskaźniki'!$F$42</f>
        <v>0</v>
      </c>
      <c r="AW1817" s="20">
        <f>AI1817*'lista, wskaźniki'!$F$43</f>
        <v>0</v>
      </c>
      <c r="AX1817" s="20">
        <f>AI1817*'lista, wskaźniki'!$F$44</f>
        <v>0</v>
      </c>
      <c r="AY1817" s="20">
        <f>AK1817*'lista, wskaźniki'!$F$26</f>
        <v>0</v>
      </c>
      <c r="AZ1817" s="20">
        <f t="shared" si="817"/>
        <v>0</v>
      </c>
      <c r="BA1817" s="20">
        <f t="shared" si="818"/>
        <v>0</v>
      </c>
      <c r="BB1817" s="20">
        <f t="shared" si="819"/>
        <v>0</v>
      </c>
      <c r="BC1817" s="20">
        <f t="shared" si="820"/>
        <v>0</v>
      </c>
      <c r="BD1817" s="1167"/>
      <c r="BE1817" s="1167"/>
      <c r="BF1817" s="1167"/>
      <c r="BG1817" s="1167"/>
      <c r="BH1817" s="70"/>
      <c r="BI1817" s="1167"/>
      <c r="BJ1817" s="70"/>
      <c r="BK1817" s="1167"/>
      <c r="BL1817" s="70"/>
      <c r="BM1817" s="70"/>
      <c r="BN1817" s="70"/>
      <c r="BO1817" s="70"/>
      <c r="BP1817" s="70"/>
      <c r="BQ1817" s="70"/>
      <c r="BR1817" s="70"/>
      <c r="BS1817" s="1161"/>
      <c r="BT1817" s="1161"/>
      <c r="BU1817" s="1161"/>
      <c r="BV1817" s="1161"/>
      <c r="BW1817" s="1161"/>
      <c r="BX1817" s="1161"/>
      <c r="BY1817" s="1164"/>
      <c r="CA1817" s="365" t="b">
        <f t="shared" si="821"/>
        <v>0</v>
      </c>
      <c r="CB1817" s="365" t="b">
        <f t="shared" si="822"/>
        <v>0</v>
      </c>
      <c r="CC1817" s="365" t="b">
        <f t="shared" si="823"/>
        <v>0</v>
      </c>
      <c r="CD1817" s="365" t="b">
        <f t="shared" si="824"/>
        <v>0</v>
      </c>
      <c r="CE1817" s="365">
        <f t="shared" si="825"/>
        <v>0</v>
      </c>
      <c r="CF1817" s="365" t="b">
        <f t="shared" si="826"/>
        <v>0</v>
      </c>
      <c r="CG1817" s="365" t="b">
        <f t="shared" si="827"/>
        <v>0</v>
      </c>
      <c r="CH1817" s="365" t="b">
        <f t="shared" si="828"/>
        <v>0</v>
      </c>
      <c r="CI1817" s="72" t="b">
        <f t="shared" si="829"/>
        <v>0</v>
      </c>
      <c r="CJ1817" s="72" t="b">
        <f t="shared" si="830"/>
        <v>0</v>
      </c>
      <c r="CK1817" s="72" t="b">
        <f t="shared" si="831"/>
        <v>0</v>
      </c>
      <c r="CL1817" s="72">
        <f t="shared" si="832"/>
        <v>0</v>
      </c>
      <c r="CM1817" s="72">
        <f t="shared" si="833"/>
        <v>0</v>
      </c>
      <c r="CN1817" s="72" t="b">
        <f t="shared" si="834"/>
        <v>0</v>
      </c>
      <c r="CP1817" s="13">
        <f t="shared" si="835"/>
        <v>0</v>
      </c>
      <c r="CQ1817" s="13" t="b">
        <f t="shared" si="836"/>
        <v>0</v>
      </c>
      <c r="CR1817" s="13" t="b">
        <f t="shared" si="837"/>
        <v>0</v>
      </c>
      <c r="CS1817" s="13" t="b">
        <f t="shared" si="843"/>
        <v>0</v>
      </c>
      <c r="CT1817" s="13" t="b">
        <f t="shared" si="842"/>
        <v>0</v>
      </c>
      <c r="CU1817" s="13" t="b">
        <f t="shared" si="814"/>
        <v>0</v>
      </c>
      <c r="CV1817" s="13" t="b">
        <f t="shared" si="838"/>
        <v>0</v>
      </c>
      <c r="CW1817" s="13" t="b">
        <f t="shared" si="839"/>
        <v>0</v>
      </c>
      <c r="CX1817" s="13" t="b">
        <f t="shared" si="840"/>
        <v>0</v>
      </c>
      <c r="CY1817" s="13" t="b">
        <f t="shared" si="841"/>
        <v>0</v>
      </c>
    </row>
    <row r="1818" spans="1:103" ht="15" thickBot="1">
      <c r="A1818" s="931">
        <v>364</v>
      </c>
      <c r="B1818" s="1165" t="s">
        <v>224</v>
      </c>
      <c r="C1818" s="1165"/>
      <c r="D1818" s="1165" t="s">
        <v>1</v>
      </c>
      <c r="E1818" s="1165" t="s">
        <v>5</v>
      </c>
      <c r="F1818" s="1165"/>
      <c r="G1818" s="1165"/>
      <c r="H1818" s="1165"/>
      <c r="I1818" s="1165"/>
      <c r="J1818" s="1165">
        <v>85</v>
      </c>
      <c r="K1818" s="1165">
        <v>3</v>
      </c>
      <c r="L1818" s="1165" t="s">
        <v>16</v>
      </c>
      <c r="M1818" s="1165">
        <v>100</v>
      </c>
      <c r="N1818" s="1165" t="s">
        <v>16</v>
      </c>
      <c r="O1818" s="1165">
        <v>100</v>
      </c>
      <c r="P1818" s="1165" t="s">
        <v>17</v>
      </c>
      <c r="Q1818" s="940">
        <f>IF(I1818="&lt;1966",'lista, wskaźniki'!$G$4,IF(I1818="1967-1985",'lista, wskaźniki'!$G$5,IF(I1818="1986-1992",'lista, wskaźniki'!$G$6,IF(I1818="1993-1996",'lista, wskaźniki'!$G$7,IF(I1818="&gt;1997",'lista, wskaźniki'!$G$8,IF(I1818=0,'lista, wskaźniki'!$G$4))))))</f>
        <v>290</v>
      </c>
      <c r="R1818" s="1165" t="s">
        <v>23</v>
      </c>
      <c r="S1818" s="1165" t="s">
        <v>27</v>
      </c>
      <c r="T1818" s="1165">
        <v>15</v>
      </c>
      <c r="U1818" s="1165">
        <v>2014</v>
      </c>
      <c r="V1818" s="1165"/>
      <c r="W1818" s="20" t="s">
        <v>36</v>
      </c>
      <c r="X1818" s="68" t="s">
        <v>39</v>
      </c>
      <c r="Y1818" s="68" t="s">
        <v>42</v>
      </c>
      <c r="Z1818" s="68"/>
      <c r="AA1818" s="68" t="s">
        <v>35</v>
      </c>
      <c r="AB1818" s="131"/>
      <c r="AC1818" s="131"/>
      <c r="AD1818" s="68"/>
      <c r="AE1818" s="1165"/>
      <c r="AF1818" s="334">
        <f t="shared" si="844"/>
        <v>0</v>
      </c>
      <c r="AG1818" s="272">
        <v>0</v>
      </c>
      <c r="AH1818" s="334">
        <f>IF(Y1818="inne",K1818*'lista, wskaźniki'!$E$35,IF(Y1818="to samo źródło",0,IF(Y1818=0,0)))</f>
        <v>0</v>
      </c>
      <c r="AI1818" s="334" t="b">
        <f>IF(AA1818="gaz z sieci",AC1818*'lista, wskaźniki'!$D$21)</f>
        <v>0</v>
      </c>
      <c r="AJ1818" s="272">
        <f>IF(AA1818="węgiel",AB1818*'lista, wskaźniki'!$D$20, IF('Sektor mieszkaniowy'!AA1818="drewno",'Sektor mieszkaniowy'!AB1818*'lista, wskaźniki'!$D$22,IF('Sektor mieszkaniowy'!AA1818="pellet",AB1818*'lista, wskaźniki'!$D$23,IF('Sektor mieszkaniowy'!AA1818="gaz z sieci",AB1818*'lista, wskaźniki'!$D$21,IF('Sektor mieszkaniowy'!AA1818="olej opałowy",'Sektor mieszkaniowy'!AB1818*'lista, wskaźniki'!$D$24)))))</f>
        <v>0</v>
      </c>
      <c r="AK1818" s="1168">
        <f>AL1818/'lista, wskaźniki'!$A$127</f>
        <v>1.4430769230769231</v>
      </c>
      <c r="AL1818" s="1165">
        <v>938</v>
      </c>
      <c r="AM1818" s="20">
        <f>IF(AA1818="węgiel",AF1818*1/3.6*'lista, wskaźniki'!$F$20,IF(AA1818="drewno",AF1818*1/3.6*'lista, wskaźniki'!$F$22,IF(AA1818="pellet",AF1818*1/3.6*'lista, wskaźniki'!$F$23,IF(AA1818="gaz z sieci",AF1818*1/3.6*'lista, wskaźniki'!$F$21,IF(AA1818="olej opałowy",AF1818*1/3.6*'lista, wskaźniki'!$F$24,0)))))</f>
        <v>0</v>
      </c>
      <c r="AN1818" s="20">
        <f>IF(AA1818="węgiel",AF1818*'lista, wskaźniki'!$E$42,IF(AA1818="drewno",AF1818*'lista, wskaźniki'!$G$42,IF(AA1818="pellet",AF1818*'lista, wskaźniki'!$H$42,IF(AA1818="gaz z sieci",AF1818*'lista, wskaźniki'!$F$42,IF(AA1818="olej opałowy",AF1818*'lista, wskaźniki'!$I$42,0)))))</f>
        <v>0</v>
      </c>
      <c r="AO1818" s="20">
        <f>IF(AA1818="węgiel",AF1818*'lista, wskaźniki'!$E$43,IF(AA1818="drewno",AF1818*'lista, wskaźniki'!$G$43,IF(AA1818="pellet",AF1818*'lista, wskaźniki'!$H$43,IF(AA1818="gaz z sieci",AF1818*'lista, wskaźniki'!$F$43,IF(AA1818="olej opałowy",AF1818*'lista, wskaźniki'!$I$43,0)))))</f>
        <v>0</v>
      </c>
      <c r="AP1818" s="20">
        <f>IF(AA1818="węgiel",AF1818*'lista, wskaźniki'!$E$44,IF(AA1818="drewno",AF1818*'lista, wskaźniki'!$G$44,IF(AA1818="pellet",AF1818*'lista, wskaźniki'!$H$44,IF(AA1818="gaz z sieci",AF1818*'lista, wskaźniki'!$F$44,IF(AA1818="olej opałowy",AF1818*'lista, wskaźniki'!$I$44,0)))))</f>
        <v>0</v>
      </c>
      <c r="AQ1818" s="20" t="b">
        <f>IF(Z1818="gaz",AH1818*1/3.6*'lista, wskaźniki'!$F$21,IF(Z1818="energia elektryczna",AH1818*1/3.6*'lista, wskaźniki'!$F$26))</f>
        <v>0</v>
      </c>
      <c r="AR1818" s="20" t="b">
        <f>IF(Z1818="gaz",AH1818*'lista, wskaźniki'!$F$42,IF(Z1818="energia elektryczna",AH1818*0))</f>
        <v>0</v>
      </c>
      <c r="AS1818" s="20" t="b">
        <f>IF(Z1818="gaz",AH1818*'lista, wskaźniki'!$F$43,IF(Z1818="energia elektryczna",AH1818*0))</f>
        <v>0</v>
      </c>
      <c r="AT1818" s="20" t="b">
        <f>IF(Z1818="gaz",AH1818*'lista, wskaźniki'!$F$44,IF(Z1818="energia elektryczna",AH1818*0))</f>
        <v>0</v>
      </c>
      <c r="AU1818" s="20">
        <f>AI1818*1/3.6*'lista, wskaźniki'!$F$21</f>
        <v>0</v>
      </c>
      <c r="AV1818" s="20">
        <f>AI1818*'lista, wskaźniki'!$F$42</f>
        <v>0</v>
      </c>
      <c r="AW1818" s="20">
        <f>AI1818*'lista, wskaźniki'!$F$43</f>
        <v>0</v>
      </c>
      <c r="AX1818" s="20">
        <f>AI1818*'lista, wskaźniki'!$F$44</f>
        <v>0</v>
      </c>
      <c r="AY1818" s="20">
        <f>AK1818*'lista, wskaźniki'!$F$26</f>
        <v>1.2843384615384617</v>
      </c>
      <c r="AZ1818" s="20">
        <f t="shared" si="817"/>
        <v>1.2843384615384617</v>
      </c>
      <c r="BA1818" s="20">
        <f t="shared" si="818"/>
        <v>0</v>
      </c>
      <c r="BB1818" s="20">
        <f t="shared" si="819"/>
        <v>0</v>
      </c>
      <c r="BC1818" s="20">
        <f t="shared" si="820"/>
        <v>0</v>
      </c>
      <c r="BD1818" s="1165" t="s">
        <v>17</v>
      </c>
      <c r="BE1818" s="1165" t="s">
        <v>17</v>
      </c>
      <c r="BF1818" s="1165" t="s">
        <v>17</v>
      </c>
      <c r="BG1818" s="1165" t="s">
        <v>17</v>
      </c>
      <c r="BH1818" s="68"/>
      <c r="BI1818" s="1165" t="s">
        <v>17</v>
      </c>
      <c r="BJ1818" s="68"/>
      <c r="BK1818" s="1165" t="s">
        <v>17</v>
      </c>
      <c r="BL1818" s="68"/>
      <c r="BM1818" s="68"/>
      <c r="BN1818" s="68"/>
      <c r="BO1818" s="68" t="s">
        <v>17</v>
      </c>
      <c r="BP1818" s="68"/>
      <c r="BQ1818" s="68"/>
      <c r="BR1818" s="68"/>
      <c r="BS1818" s="1159"/>
      <c r="BT1818" s="1159"/>
      <c r="BU1818" s="1159"/>
      <c r="BV1818" s="1159"/>
      <c r="BW1818" s="1159"/>
      <c r="BX1818" s="1159"/>
      <c r="BY1818" s="1162"/>
      <c r="CA1818" s="365">
        <f t="shared" si="821"/>
        <v>0</v>
      </c>
      <c r="CB1818" s="365" t="b">
        <f t="shared" si="822"/>
        <v>0</v>
      </c>
      <c r="CC1818" s="365" t="b">
        <f t="shared" si="823"/>
        <v>0</v>
      </c>
      <c r="CD1818" s="365" t="b">
        <f t="shared" si="824"/>
        <v>0</v>
      </c>
      <c r="CE1818" s="365" t="b">
        <f t="shared" si="825"/>
        <v>0</v>
      </c>
      <c r="CF1818" s="365" t="b">
        <f t="shared" si="826"/>
        <v>0</v>
      </c>
      <c r="CG1818" s="365" t="b">
        <f t="shared" si="827"/>
        <v>0</v>
      </c>
      <c r="CH1818" s="365" t="b">
        <f t="shared" si="828"/>
        <v>0</v>
      </c>
      <c r="CI1818" s="72">
        <f t="shared" si="829"/>
        <v>0</v>
      </c>
      <c r="CJ1818" s="72" t="b">
        <f t="shared" si="830"/>
        <v>0</v>
      </c>
      <c r="CK1818" s="72" t="b">
        <f t="shared" si="831"/>
        <v>0</v>
      </c>
      <c r="CL1818" s="72">
        <f t="shared" si="832"/>
        <v>0</v>
      </c>
      <c r="CM1818" s="72" t="b">
        <f t="shared" si="833"/>
        <v>0</v>
      </c>
      <c r="CN1818" s="72" t="b">
        <f t="shared" si="834"/>
        <v>0</v>
      </c>
      <c r="CP1818" s="13">
        <f t="shared" si="835"/>
        <v>85</v>
      </c>
      <c r="CQ1818" s="13">
        <f t="shared" si="836"/>
        <v>42.5</v>
      </c>
      <c r="CR1818" s="13" t="b">
        <f t="shared" si="837"/>
        <v>0</v>
      </c>
      <c r="CS1818" s="13">
        <f t="shared" si="843"/>
        <v>0</v>
      </c>
      <c r="CT1818" s="13" t="b">
        <f t="shared" si="842"/>
        <v>0</v>
      </c>
      <c r="CU1818" s="13">
        <f t="shared" si="814"/>
        <v>0</v>
      </c>
      <c r="CV1818" s="13" t="b">
        <f t="shared" si="838"/>
        <v>0</v>
      </c>
      <c r="CW1818" s="13">
        <f t="shared" si="839"/>
        <v>0</v>
      </c>
      <c r="CX1818" s="13" t="b">
        <f t="shared" si="840"/>
        <v>0</v>
      </c>
      <c r="CY1818" s="13">
        <f t="shared" si="841"/>
        <v>0</v>
      </c>
    </row>
    <row r="1819" spans="1:103" ht="15" thickBot="1">
      <c r="A1819" s="932"/>
      <c r="B1819" s="1166"/>
      <c r="C1819" s="1166"/>
      <c r="D1819" s="1166"/>
      <c r="E1819" s="1166"/>
      <c r="F1819" s="1166"/>
      <c r="G1819" s="1166"/>
      <c r="H1819" s="1166"/>
      <c r="I1819" s="1166"/>
      <c r="J1819" s="1166"/>
      <c r="K1819" s="1166"/>
      <c r="L1819" s="1166"/>
      <c r="M1819" s="1166"/>
      <c r="N1819" s="1166"/>
      <c r="O1819" s="1166"/>
      <c r="P1819" s="1166"/>
      <c r="Q1819" s="941"/>
      <c r="R1819" s="1166"/>
      <c r="S1819" s="1166"/>
      <c r="T1819" s="1166"/>
      <c r="U1819" s="1166"/>
      <c r="V1819" s="1166"/>
      <c r="W1819" s="69"/>
      <c r="X1819" s="69"/>
      <c r="Y1819" s="69"/>
      <c r="Z1819" s="69"/>
      <c r="AA1819" s="69" t="s">
        <v>36</v>
      </c>
      <c r="AB1819" s="132">
        <v>10</v>
      </c>
      <c r="AC1819" s="132"/>
      <c r="AD1819" s="69">
        <v>1000</v>
      </c>
      <c r="AE1819" s="1166"/>
      <c r="AF1819" s="334">
        <f t="shared" si="844"/>
        <v>113.495</v>
      </c>
      <c r="AG1819" s="272">
        <v>70.989999999999995</v>
      </c>
      <c r="AH1819" s="334">
        <f>IF(Y1819="inne",K1819*'lista, wskaźniki'!$E$35,IF(Y1819="to samo źródło",0,IF(Y1819=0,0)))</f>
        <v>0</v>
      </c>
      <c r="AI1819" s="334" t="b">
        <f>IF(AA1819="gaz z sieci",AC1819*'lista, wskaźniki'!$D$21)</f>
        <v>0</v>
      </c>
      <c r="AJ1819" s="272">
        <f>IF(AA1819="węgiel",AB1819*'lista, wskaźniki'!$D$20, IF('Sektor mieszkaniowy'!AA1819="drewno",'Sektor mieszkaniowy'!AB1819*'lista, wskaźniki'!$D$22,IF('Sektor mieszkaniowy'!AA1819="pellet",AB1819*'lista, wskaźniki'!$D$23,IF('Sektor mieszkaniowy'!AA1819="gaz z sieci",AB1819*'lista, wskaźniki'!$D$21,IF('Sektor mieszkaniowy'!AA1819="olej opałowy",'Sektor mieszkaniowy'!AB1819*'lista, wskaźniki'!$D$24)))))</f>
        <v>156</v>
      </c>
      <c r="AK1819" s="1169"/>
      <c r="AL1819" s="1166"/>
      <c r="AM1819" s="20">
        <f>IF(AA1819="węgiel",AF1819*1/3.6*'lista, wskaźniki'!$F$20,IF(AA1819="drewno",AF1819*1/3.6*'lista, wskaźniki'!$F$22,IF(AA1819="pellet",AF1819*1/3.6*'lista, wskaźniki'!$F$23,IF(AA1819="gaz z sieci",AF1819*1/3.6*'lista, wskaźniki'!$F$21,IF(AA1819="olej opałowy",AF1819*1/3.6*'lista, wskaźniki'!$F$24,0)))))</f>
        <v>0</v>
      </c>
      <c r="AN1819" s="20">
        <f>IF(AA1819="węgiel",AF1819*'lista, wskaźniki'!$E$42,IF(AA1819="drewno",AF1819*'lista, wskaźniki'!$G$42,IF(AA1819="pellet",AF1819*'lista, wskaźniki'!$H$42,IF(AA1819="gaz z sieci",AF1819*'lista, wskaźniki'!$F$42,IF(AA1819="olej opałowy",AF1819*'lista, wskaźniki'!$I$42,0)))))</f>
        <v>9.1930949999999997E-2</v>
      </c>
      <c r="AO1819" s="20">
        <f>IF(AA1819="węgiel",AF1819*'lista, wskaźniki'!$E$43,IF(AA1819="drewno",AF1819*'lista, wskaźniki'!$G$43,IF(AA1819="pellet",AF1819*'lista, wskaźniki'!$H$43,IF(AA1819="gaz z sieci",AF1819*'lista, wskaźniki'!$F$43,IF(AA1819="olej opałowy",AF1819*'lista, wskaźniki'!$I$43,0)))))</f>
        <v>9.1930949999999997E-2</v>
      </c>
      <c r="AP1819" s="20">
        <f>IF(AA1819="węgiel",AF1819*'lista, wskaźniki'!$E$44,IF(AA1819="drewno",AF1819*'lista, wskaźniki'!$G$44,IF(AA1819="pellet",AF1819*'lista, wskaźniki'!$H$44,IF(AA1819="gaz z sieci",AF1819*'lista, wskaźniki'!$F$44,IF(AA1819="olej opałowy",AF1819*'lista, wskaźniki'!$I$44,0)))))</f>
        <v>2.8373749999999999E-5</v>
      </c>
      <c r="AQ1819" s="20" t="b">
        <f>IF(Z1819="gaz",AH1819*1/3.6*'lista, wskaźniki'!$F$21,IF(Z1819="energia elektryczna",AH1819*1/3.6*'lista, wskaźniki'!$F$26))</f>
        <v>0</v>
      </c>
      <c r="AR1819" s="20" t="b">
        <f>IF(Z1819="gaz",AH1819*'lista, wskaźniki'!$F$42,IF(Z1819="energia elektryczna",AH1819*0))</f>
        <v>0</v>
      </c>
      <c r="AS1819" s="20" t="b">
        <f>IF(Z1819="gaz",AH1819*'lista, wskaźniki'!$F$43,IF(Z1819="energia elektryczna",AH1819*0))</f>
        <v>0</v>
      </c>
      <c r="AT1819" s="20" t="b">
        <f>IF(Z1819="gaz",AH1819*'lista, wskaźniki'!$F$44,IF(Z1819="energia elektryczna",AH1819*0))</f>
        <v>0</v>
      </c>
      <c r="AU1819" s="20">
        <f>AI1819*1/3.6*'lista, wskaźniki'!$F$21</f>
        <v>0</v>
      </c>
      <c r="AV1819" s="20">
        <f>AI1819*'lista, wskaźniki'!$F$42</f>
        <v>0</v>
      </c>
      <c r="AW1819" s="20">
        <f>AI1819*'lista, wskaźniki'!$F$43</f>
        <v>0</v>
      </c>
      <c r="AX1819" s="20">
        <f>AI1819*'lista, wskaźniki'!$F$44</f>
        <v>0</v>
      </c>
      <c r="AY1819" s="20">
        <f>AK1819*'lista, wskaźniki'!$F$26</f>
        <v>0</v>
      </c>
      <c r="AZ1819" s="20">
        <f t="shared" si="817"/>
        <v>0</v>
      </c>
      <c r="BA1819" s="20">
        <f t="shared" si="818"/>
        <v>9.1930949999999997E-2</v>
      </c>
      <c r="BB1819" s="20">
        <f t="shared" si="819"/>
        <v>9.1930949999999997E-2</v>
      </c>
      <c r="BC1819" s="20">
        <f t="shared" si="820"/>
        <v>2.8373749999999999E-5</v>
      </c>
      <c r="BD1819" s="1166"/>
      <c r="BE1819" s="1166"/>
      <c r="BF1819" s="1166"/>
      <c r="BG1819" s="1166"/>
      <c r="BH1819" s="69"/>
      <c r="BI1819" s="1166"/>
      <c r="BJ1819" s="69"/>
      <c r="BK1819" s="1166"/>
      <c r="BL1819" s="69"/>
      <c r="BM1819" s="69"/>
      <c r="BN1819" s="69"/>
      <c r="BO1819" s="69"/>
      <c r="BP1819" s="69"/>
      <c r="BQ1819" s="69"/>
      <c r="BR1819" s="69"/>
      <c r="BS1819" s="1160"/>
      <c r="BT1819" s="1160"/>
      <c r="BU1819" s="1160"/>
      <c r="BV1819" s="1160"/>
      <c r="BW1819" s="1160"/>
      <c r="BX1819" s="1160"/>
      <c r="BY1819" s="1163"/>
      <c r="CA1819" s="365" t="b">
        <f t="shared" si="821"/>
        <v>0</v>
      </c>
      <c r="CB1819" s="365">
        <f t="shared" si="822"/>
        <v>113.495</v>
      </c>
      <c r="CC1819" s="365" t="b">
        <f t="shared" si="823"/>
        <v>0</v>
      </c>
      <c r="CD1819" s="365" t="b">
        <f t="shared" si="824"/>
        <v>0</v>
      </c>
      <c r="CE1819" s="365" t="b">
        <f t="shared" si="825"/>
        <v>0</v>
      </c>
      <c r="CF1819" s="365" t="b">
        <f t="shared" si="826"/>
        <v>0</v>
      </c>
      <c r="CG1819" s="365" t="b">
        <f t="shared" si="827"/>
        <v>0</v>
      </c>
      <c r="CH1819" s="365" t="b">
        <f t="shared" si="828"/>
        <v>0</v>
      </c>
      <c r="CI1819" s="72" t="b">
        <f t="shared" si="829"/>
        <v>0</v>
      </c>
      <c r="CJ1819" s="72">
        <f t="shared" si="830"/>
        <v>113.495</v>
      </c>
      <c r="CK1819" s="72" t="b">
        <f t="shared" si="831"/>
        <v>0</v>
      </c>
      <c r="CL1819" s="72">
        <f t="shared" si="832"/>
        <v>0</v>
      </c>
      <c r="CM1819" s="72" t="b">
        <f t="shared" si="833"/>
        <v>0</v>
      </c>
      <c r="CN1819" s="72" t="b">
        <f t="shared" si="834"/>
        <v>0</v>
      </c>
      <c r="CP1819" s="13">
        <f t="shared" si="835"/>
        <v>0</v>
      </c>
      <c r="CQ1819" s="13" t="b">
        <f t="shared" si="836"/>
        <v>0</v>
      </c>
      <c r="CR1819" s="13" t="b">
        <f t="shared" si="837"/>
        <v>0</v>
      </c>
      <c r="CS1819" s="13" t="b">
        <f t="shared" si="843"/>
        <v>0</v>
      </c>
      <c r="CT1819" s="13" t="b">
        <f t="shared" si="842"/>
        <v>0</v>
      </c>
      <c r="CU1819" s="13" t="b">
        <f t="shared" si="814"/>
        <v>0</v>
      </c>
      <c r="CV1819" s="13" t="b">
        <f t="shared" si="838"/>
        <v>0</v>
      </c>
      <c r="CW1819" s="13" t="b">
        <f t="shared" si="839"/>
        <v>0</v>
      </c>
      <c r="CX1819" s="13" t="b">
        <f t="shared" si="840"/>
        <v>0</v>
      </c>
      <c r="CY1819" s="13" t="b">
        <f t="shared" si="841"/>
        <v>0</v>
      </c>
    </row>
    <row r="1820" spans="1:103" ht="15" thickBot="1">
      <c r="A1820" s="932"/>
      <c r="B1820" s="1166"/>
      <c r="C1820" s="1166"/>
      <c r="D1820" s="1166"/>
      <c r="E1820" s="1166"/>
      <c r="F1820" s="1166"/>
      <c r="G1820" s="1166"/>
      <c r="H1820" s="1166"/>
      <c r="I1820" s="1166"/>
      <c r="J1820" s="1166"/>
      <c r="K1820" s="1166"/>
      <c r="L1820" s="1166"/>
      <c r="M1820" s="1166"/>
      <c r="N1820" s="1166"/>
      <c r="O1820" s="1166"/>
      <c r="P1820" s="1166"/>
      <c r="Q1820" s="941"/>
      <c r="R1820" s="1166"/>
      <c r="S1820" s="1166"/>
      <c r="T1820" s="1166"/>
      <c r="U1820" s="1166"/>
      <c r="V1820" s="1166"/>
      <c r="W1820" s="69"/>
      <c r="X1820" s="69"/>
      <c r="Y1820" s="69"/>
      <c r="Z1820" s="69"/>
      <c r="AA1820" s="69" t="s">
        <v>50</v>
      </c>
      <c r="AB1820" s="132"/>
      <c r="AC1820" s="132"/>
      <c r="AD1820" s="69"/>
      <c r="AE1820" s="1166"/>
      <c r="AF1820" s="334">
        <f t="shared" si="844"/>
        <v>0</v>
      </c>
      <c r="AG1820" s="272">
        <f>IF(R1820="kompletna",Q1820*J1820*0.0036*'lista, wskaźniki'!$F$13, IF(R1820="częściowa",Q1820*J1820*0.0036*'lista, wskaźniki'!$F$14, IF(R1820="brak",Q1820*J1820*0.0036*'lista, wskaźniki'!$F$15,)))</f>
        <v>0</v>
      </c>
      <c r="AH1820" s="334">
        <f>IF(Y1820="inne",K1820*'lista, wskaźniki'!$E$35,IF(Y1820="to samo źródło",0,IF(Y1820=0,0)))</f>
        <v>0</v>
      </c>
      <c r="AI1820" s="334" t="b">
        <f>IF(AA1820="gaz z sieci",AC1820*'lista, wskaźniki'!$D$21)</f>
        <v>0</v>
      </c>
      <c r="AJ1820" s="272">
        <f>IF(AA1820="węgiel",AB1820*'lista, wskaźniki'!$D$20, IF('Sektor mieszkaniowy'!AA1820="drewno",'Sektor mieszkaniowy'!AB1820*'lista, wskaźniki'!$D$22,IF('Sektor mieszkaniowy'!AA1820="pellet",AB1820*'lista, wskaźniki'!$D$23,IF('Sektor mieszkaniowy'!AA1820="gaz z sieci",AB1820*'lista, wskaźniki'!$D$21,IF('Sektor mieszkaniowy'!AA1820="olej opałowy",'Sektor mieszkaniowy'!AB1820*'lista, wskaźniki'!$D$24)))))</f>
        <v>0</v>
      </c>
      <c r="AK1820" s="1169"/>
      <c r="AL1820" s="1166"/>
      <c r="AM1820" s="20">
        <f>IF(AA1820="węgiel",AF1820*1/3.6*'lista, wskaźniki'!$F$20,IF(AA1820="drewno",AF1820*1/3.6*'lista, wskaźniki'!$F$22,IF(AA1820="pellet",AF1820*1/3.6*'lista, wskaźniki'!$F$23,IF(AA1820="gaz z sieci",AF1820*1/3.6*'lista, wskaźniki'!$F$21,IF(AA1820="olej opałowy",AF1820*1/3.6*'lista, wskaźniki'!$F$24,0)))))</f>
        <v>0</v>
      </c>
      <c r="AN1820" s="20">
        <f>IF(AA1820="węgiel",AF1820*'lista, wskaźniki'!$E$42,IF(AA1820="drewno",AF1820*'lista, wskaźniki'!$G$42,IF(AA1820="pellet",AF1820*'lista, wskaźniki'!$H$42,IF(AA1820="gaz z sieci",AF1820*'lista, wskaźniki'!$F$42,IF(AA1820="olej opałowy",AF1820*'lista, wskaźniki'!$I$42,0)))))</f>
        <v>0</v>
      </c>
      <c r="AO1820" s="20">
        <f>IF(AA1820="węgiel",AF1820*'lista, wskaźniki'!$E$43,IF(AA1820="drewno",AF1820*'lista, wskaźniki'!$G$43,IF(AA1820="pellet",AF1820*'lista, wskaźniki'!$H$43,IF(AA1820="gaz z sieci",AF1820*'lista, wskaźniki'!$F$43,IF(AA1820="olej opałowy",AF1820*'lista, wskaźniki'!$I$43,0)))))</f>
        <v>0</v>
      </c>
      <c r="AP1820" s="20">
        <f>IF(AA1820="węgiel",AF1820*'lista, wskaźniki'!$E$44,IF(AA1820="drewno",AF1820*'lista, wskaźniki'!$G$44,IF(AA1820="pellet",AF1820*'lista, wskaźniki'!$H$44,IF(AA1820="gaz z sieci",AF1820*'lista, wskaźniki'!$F$44,IF(AA1820="olej opałowy",AF1820*'lista, wskaźniki'!$I$44,0)))))</f>
        <v>0</v>
      </c>
      <c r="AQ1820" s="20" t="b">
        <f>IF(Z1820="gaz",AH1820*1/3.6*'lista, wskaźniki'!$F$21,IF(Z1820="energia elektryczna",AH1820*1/3.6*'lista, wskaźniki'!$F$26))</f>
        <v>0</v>
      </c>
      <c r="AR1820" s="20" t="b">
        <f>IF(Z1820="gaz",AH1820*'lista, wskaźniki'!$F$42,IF(Z1820="energia elektryczna",AH1820*0))</f>
        <v>0</v>
      </c>
      <c r="AS1820" s="20" t="b">
        <f>IF(Z1820="gaz",AH1820*'lista, wskaźniki'!$F$43,IF(Z1820="energia elektryczna",AH1820*0))</f>
        <v>0</v>
      </c>
      <c r="AT1820" s="20" t="b">
        <f>IF(Z1820="gaz",AH1820*'lista, wskaźniki'!$F$44,IF(Z1820="energia elektryczna",AH1820*0))</f>
        <v>0</v>
      </c>
      <c r="AU1820" s="20">
        <f>AI1820*1/3.6*'lista, wskaźniki'!$F$21</f>
        <v>0</v>
      </c>
      <c r="AV1820" s="20">
        <f>AI1820*'lista, wskaźniki'!$F$42</f>
        <v>0</v>
      </c>
      <c r="AW1820" s="20">
        <f>AI1820*'lista, wskaźniki'!$F$43</f>
        <v>0</v>
      </c>
      <c r="AX1820" s="20">
        <f>AI1820*'lista, wskaźniki'!$F$44</f>
        <v>0</v>
      </c>
      <c r="AY1820" s="20">
        <f>AK1820*'lista, wskaźniki'!$F$26</f>
        <v>0</v>
      </c>
      <c r="AZ1820" s="20">
        <f t="shared" si="817"/>
        <v>0</v>
      </c>
      <c r="BA1820" s="20">
        <f t="shared" si="818"/>
        <v>0</v>
      </c>
      <c r="BB1820" s="20">
        <f t="shared" si="819"/>
        <v>0</v>
      </c>
      <c r="BC1820" s="20">
        <f t="shared" si="820"/>
        <v>0</v>
      </c>
      <c r="BD1820" s="1166"/>
      <c r="BE1820" s="1166"/>
      <c r="BF1820" s="1166"/>
      <c r="BG1820" s="1166"/>
      <c r="BH1820" s="69"/>
      <c r="BI1820" s="1166"/>
      <c r="BJ1820" s="69"/>
      <c r="BK1820" s="1166"/>
      <c r="BL1820" s="69"/>
      <c r="BM1820" s="69"/>
      <c r="BN1820" s="69"/>
      <c r="BO1820" s="69"/>
      <c r="BP1820" s="69"/>
      <c r="BQ1820" s="69"/>
      <c r="BR1820" s="69"/>
      <c r="BS1820" s="1160"/>
      <c r="BT1820" s="1160"/>
      <c r="BU1820" s="1160"/>
      <c r="BV1820" s="1160"/>
      <c r="BW1820" s="1160"/>
      <c r="BX1820" s="1160"/>
      <c r="BY1820" s="1163"/>
      <c r="CA1820" s="365" t="b">
        <f t="shared" si="821"/>
        <v>0</v>
      </c>
      <c r="CB1820" s="365" t="b">
        <f t="shared" si="822"/>
        <v>0</v>
      </c>
      <c r="CC1820" s="365">
        <f t="shared" si="823"/>
        <v>0</v>
      </c>
      <c r="CD1820" s="365" t="b">
        <f t="shared" si="824"/>
        <v>0</v>
      </c>
      <c r="CE1820" s="365" t="b">
        <f t="shared" si="825"/>
        <v>0</v>
      </c>
      <c r="CF1820" s="365" t="b">
        <f t="shared" si="826"/>
        <v>0</v>
      </c>
      <c r="CG1820" s="365" t="b">
        <f t="shared" si="827"/>
        <v>0</v>
      </c>
      <c r="CH1820" s="365" t="b">
        <f t="shared" si="828"/>
        <v>0</v>
      </c>
      <c r="CI1820" s="72" t="b">
        <f t="shared" si="829"/>
        <v>0</v>
      </c>
      <c r="CJ1820" s="72" t="b">
        <f t="shared" si="830"/>
        <v>0</v>
      </c>
      <c r="CK1820" s="72">
        <f t="shared" si="831"/>
        <v>0</v>
      </c>
      <c r="CL1820" s="72">
        <f t="shared" si="832"/>
        <v>0</v>
      </c>
      <c r="CM1820" s="72" t="b">
        <f t="shared" si="833"/>
        <v>0</v>
      </c>
      <c r="CN1820" s="72" t="b">
        <f t="shared" si="834"/>
        <v>0</v>
      </c>
      <c r="CP1820" s="13">
        <f t="shared" si="835"/>
        <v>0</v>
      </c>
      <c r="CQ1820" s="13" t="b">
        <f t="shared" si="836"/>
        <v>0</v>
      </c>
      <c r="CR1820" s="13" t="b">
        <f t="shared" si="837"/>
        <v>0</v>
      </c>
      <c r="CS1820" s="13" t="b">
        <f t="shared" si="843"/>
        <v>0</v>
      </c>
      <c r="CT1820" s="13" t="b">
        <f t="shared" si="842"/>
        <v>0</v>
      </c>
      <c r="CU1820" s="13" t="b">
        <f t="shared" si="814"/>
        <v>0</v>
      </c>
      <c r="CV1820" s="13" t="b">
        <f t="shared" si="838"/>
        <v>0</v>
      </c>
      <c r="CW1820" s="13" t="b">
        <f t="shared" si="839"/>
        <v>0</v>
      </c>
      <c r="CX1820" s="13" t="b">
        <f t="shared" si="840"/>
        <v>0</v>
      </c>
      <c r="CY1820" s="13" t="b">
        <f t="shared" si="841"/>
        <v>0</v>
      </c>
    </row>
    <row r="1821" spans="1:103" ht="15" thickBot="1">
      <c r="A1821" s="932"/>
      <c r="B1821" s="1166"/>
      <c r="C1821" s="1166"/>
      <c r="D1821" s="1166"/>
      <c r="E1821" s="1166"/>
      <c r="F1821" s="1166"/>
      <c r="G1821" s="1166"/>
      <c r="H1821" s="1166"/>
      <c r="I1821" s="1166"/>
      <c r="J1821" s="1166"/>
      <c r="K1821" s="1166"/>
      <c r="L1821" s="1166"/>
      <c r="M1821" s="1166"/>
      <c r="N1821" s="1166"/>
      <c r="O1821" s="1166"/>
      <c r="P1821" s="1166"/>
      <c r="Q1821" s="941"/>
      <c r="R1821" s="1166"/>
      <c r="S1821" s="1166"/>
      <c r="T1821" s="1166"/>
      <c r="U1821" s="1166"/>
      <c r="V1821" s="1166"/>
      <c r="W1821" s="69"/>
      <c r="X1821" s="69"/>
      <c r="Y1821" s="69"/>
      <c r="Z1821" s="69"/>
      <c r="AA1821" s="69" t="s">
        <v>38</v>
      </c>
      <c r="AB1821" s="132"/>
      <c r="AC1821" s="132"/>
      <c r="AD1821" s="69"/>
      <c r="AE1821" s="1166"/>
      <c r="AF1821" s="334">
        <f t="shared" si="844"/>
        <v>0</v>
      </c>
      <c r="AG1821" s="272">
        <f>IF(R1821="kompletna",Q1821*J1821*0.0036*'lista, wskaźniki'!$F$13, IF(R1821="częściowa",Q1821*J1821*0.0036*'lista, wskaźniki'!$F$14, IF(R1821="brak",Q1821*J1821*0.0036*'lista, wskaźniki'!$F$15,)))</f>
        <v>0</v>
      </c>
      <c r="AH1821" s="334">
        <f>IF(Y1821="inne",K1821*'lista, wskaźniki'!$E$35,IF(Y1821="to samo źródło",0,IF(Y1821=0,0)))</f>
        <v>0</v>
      </c>
      <c r="AI1821" s="334">
        <f>IF(AA1821="gaz z sieci",AC1821*'lista, wskaźniki'!$D$21)</f>
        <v>0</v>
      </c>
      <c r="AJ1821" s="272">
        <f>IF(AA1821="węgiel",AB1821*'lista, wskaźniki'!$D$20, IF('Sektor mieszkaniowy'!AA1821="drewno",'Sektor mieszkaniowy'!AB1821*'lista, wskaźniki'!$D$22,IF('Sektor mieszkaniowy'!AA1821="pellet",AB1821*'lista, wskaźniki'!$D$23,IF('Sektor mieszkaniowy'!AA1821="gaz z sieci",AB1821*'lista, wskaźniki'!$D$21,IF('Sektor mieszkaniowy'!AA1821="olej opałowy",'Sektor mieszkaniowy'!AB1821*'lista, wskaźniki'!$D$24)))))</f>
        <v>0</v>
      </c>
      <c r="AK1821" s="1169"/>
      <c r="AL1821" s="1166"/>
      <c r="AM1821" s="20">
        <f>IF(AA1821="węgiel",AF1821*1/3.6*'lista, wskaźniki'!$F$20,IF(AA1821="drewno",AF1821*1/3.6*'lista, wskaźniki'!$F$22,IF(AA1821="pellet",AF1821*1/3.6*'lista, wskaźniki'!$F$23,IF(AA1821="gaz z sieci",AF1821*1/3.6*'lista, wskaźniki'!$F$21,IF(AA1821="olej opałowy",AF1821*1/3.6*'lista, wskaźniki'!$F$24,0)))))</f>
        <v>0</v>
      </c>
      <c r="AN1821" s="20">
        <f>IF(AA1821="węgiel",AF1821*'lista, wskaźniki'!$E$42,IF(AA1821="drewno",AF1821*'lista, wskaźniki'!$G$42,IF(AA1821="pellet",AF1821*'lista, wskaźniki'!$H$42,IF(AA1821="gaz z sieci",AF1821*'lista, wskaźniki'!$F$42,IF(AA1821="olej opałowy",AF1821*'lista, wskaźniki'!$I$42,0)))))</f>
        <v>0</v>
      </c>
      <c r="AO1821" s="20">
        <f>IF(AA1821="węgiel",AF1821*'lista, wskaźniki'!$E$43,IF(AA1821="drewno",AF1821*'lista, wskaźniki'!$G$43,IF(AA1821="pellet",AF1821*'lista, wskaźniki'!$H$43,IF(AA1821="gaz z sieci",AF1821*'lista, wskaźniki'!$F$43,IF(AA1821="olej opałowy",AF1821*'lista, wskaźniki'!$I$43,0)))))</f>
        <v>0</v>
      </c>
      <c r="AP1821" s="20">
        <f>IF(AA1821="węgiel",AF1821*'lista, wskaźniki'!$E$44,IF(AA1821="drewno",AF1821*'lista, wskaźniki'!$G$44,IF(AA1821="pellet",AF1821*'lista, wskaźniki'!$H$44,IF(AA1821="gaz z sieci",AF1821*'lista, wskaźniki'!$F$44,IF(AA1821="olej opałowy",AF1821*'lista, wskaźniki'!$I$44,0)))))</f>
        <v>0</v>
      </c>
      <c r="AQ1821" s="20" t="b">
        <f>IF(Z1821="gaz",AH1821*1/3.6*'lista, wskaźniki'!$F$21,IF(Z1821="energia elektryczna",AH1821*1/3.6*'lista, wskaźniki'!$F$26))</f>
        <v>0</v>
      </c>
      <c r="AR1821" s="20" t="b">
        <f>IF(Z1821="gaz",AH1821*'lista, wskaźniki'!$F$42,IF(Z1821="energia elektryczna",AH1821*0))</f>
        <v>0</v>
      </c>
      <c r="AS1821" s="20" t="b">
        <f>IF(Z1821="gaz",AH1821*'lista, wskaźniki'!$F$43,IF(Z1821="energia elektryczna",AH1821*0))</f>
        <v>0</v>
      </c>
      <c r="AT1821" s="20" t="b">
        <f>IF(Z1821="gaz",AH1821*'lista, wskaźniki'!$F$44,IF(Z1821="energia elektryczna",AH1821*0))</f>
        <v>0</v>
      </c>
      <c r="AU1821" s="20">
        <f>AI1821*1/3.6*'lista, wskaźniki'!$F$21</f>
        <v>0</v>
      </c>
      <c r="AV1821" s="20">
        <f>AI1821*'lista, wskaźniki'!$F$42</f>
        <v>0</v>
      </c>
      <c r="AW1821" s="20">
        <f>AI1821*'lista, wskaźniki'!$F$43</f>
        <v>0</v>
      </c>
      <c r="AX1821" s="20">
        <f>AI1821*'lista, wskaźniki'!$F$44</f>
        <v>0</v>
      </c>
      <c r="AY1821" s="20">
        <f>AK1821*'lista, wskaźniki'!$F$26</f>
        <v>0</v>
      </c>
      <c r="AZ1821" s="20">
        <f t="shared" si="817"/>
        <v>0</v>
      </c>
      <c r="BA1821" s="20">
        <f t="shared" si="818"/>
        <v>0</v>
      </c>
      <c r="BB1821" s="20">
        <f t="shared" si="819"/>
        <v>0</v>
      </c>
      <c r="BC1821" s="20">
        <f t="shared" si="820"/>
        <v>0</v>
      </c>
      <c r="BD1821" s="1166"/>
      <c r="BE1821" s="1166"/>
      <c r="BF1821" s="1166"/>
      <c r="BG1821" s="1166"/>
      <c r="BH1821" s="69"/>
      <c r="BI1821" s="1166"/>
      <c r="BJ1821" s="69"/>
      <c r="BK1821" s="1166"/>
      <c r="BL1821" s="69"/>
      <c r="BM1821" s="69"/>
      <c r="BN1821" s="69"/>
      <c r="BO1821" s="69"/>
      <c r="BP1821" s="69"/>
      <c r="BQ1821" s="69"/>
      <c r="BR1821" s="69"/>
      <c r="BS1821" s="1160"/>
      <c r="BT1821" s="1160"/>
      <c r="BU1821" s="1160"/>
      <c r="BV1821" s="1160"/>
      <c r="BW1821" s="1160"/>
      <c r="BX1821" s="1160"/>
      <c r="BY1821" s="1163"/>
      <c r="CA1821" s="365" t="b">
        <f t="shared" si="821"/>
        <v>0</v>
      </c>
      <c r="CB1821" s="365" t="b">
        <f t="shared" si="822"/>
        <v>0</v>
      </c>
      <c r="CC1821" s="365" t="b">
        <f t="shared" si="823"/>
        <v>0</v>
      </c>
      <c r="CD1821" s="365">
        <f t="shared" si="824"/>
        <v>0</v>
      </c>
      <c r="CE1821" s="365" t="b">
        <f t="shared" si="825"/>
        <v>0</v>
      </c>
      <c r="CF1821" s="365" t="b">
        <f t="shared" si="826"/>
        <v>0</v>
      </c>
      <c r="CG1821" s="365" t="b">
        <f t="shared" si="827"/>
        <v>0</v>
      </c>
      <c r="CH1821" s="365">
        <f t="shared" si="828"/>
        <v>0</v>
      </c>
      <c r="CI1821" s="72" t="b">
        <f t="shared" si="829"/>
        <v>0</v>
      </c>
      <c r="CJ1821" s="72" t="b">
        <f t="shared" si="830"/>
        <v>0</v>
      </c>
      <c r="CK1821" s="72" t="b">
        <f t="shared" si="831"/>
        <v>0</v>
      </c>
      <c r="CL1821" s="72">
        <f t="shared" si="832"/>
        <v>0</v>
      </c>
      <c r="CM1821" s="72" t="b">
        <f t="shared" si="833"/>
        <v>0</v>
      </c>
      <c r="CN1821" s="72" t="b">
        <f t="shared" si="834"/>
        <v>0</v>
      </c>
      <c r="CP1821" s="13">
        <f t="shared" si="835"/>
        <v>0</v>
      </c>
      <c r="CQ1821" s="13" t="b">
        <f t="shared" si="836"/>
        <v>0</v>
      </c>
      <c r="CR1821" s="13" t="b">
        <f t="shared" si="837"/>
        <v>0</v>
      </c>
      <c r="CS1821" s="13" t="b">
        <f t="shared" si="843"/>
        <v>0</v>
      </c>
      <c r="CT1821" s="13" t="b">
        <f t="shared" si="842"/>
        <v>0</v>
      </c>
      <c r="CU1821" s="13" t="b">
        <f t="shared" si="814"/>
        <v>0</v>
      </c>
      <c r="CV1821" s="13" t="b">
        <f t="shared" si="838"/>
        <v>0</v>
      </c>
      <c r="CW1821" s="13" t="b">
        <f t="shared" si="839"/>
        <v>0</v>
      </c>
      <c r="CX1821" s="13" t="b">
        <f t="shared" si="840"/>
        <v>0</v>
      </c>
      <c r="CY1821" s="13" t="b">
        <f t="shared" si="841"/>
        <v>0</v>
      </c>
    </row>
    <row r="1822" spans="1:103" ht="15" thickBot="1">
      <c r="A1822" s="933"/>
      <c r="B1822" s="1167"/>
      <c r="C1822" s="1167"/>
      <c r="D1822" s="1167"/>
      <c r="E1822" s="1167"/>
      <c r="F1822" s="1167"/>
      <c r="G1822" s="1167"/>
      <c r="H1822" s="1167"/>
      <c r="I1822" s="1167"/>
      <c r="J1822" s="1167"/>
      <c r="K1822" s="1167"/>
      <c r="L1822" s="1167"/>
      <c r="M1822" s="1167"/>
      <c r="N1822" s="1167"/>
      <c r="O1822" s="1167"/>
      <c r="P1822" s="1167"/>
      <c r="Q1822" s="942"/>
      <c r="R1822" s="1167"/>
      <c r="S1822" s="1167"/>
      <c r="T1822" s="1167"/>
      <c r="U1822" s="1167"/>
      <c r="V1822" s="1167"/>
      <c r="W1822" s="70"/>
      <c r="X1822" s="70"/>
      <c r="Y1822" s="70"/>
      <c r="Z1822" s="70"/>
      <c r="AA1822" s="70" t="s">
        <v>37</v>
      </c>
      <c r="AB1822" s="133"/>
      <c r="AC1822" s="133"/>
      <c r="AD1822" s="70"/>
      <c r="AE1822" s="1167"/>
      <c r="AF1822" s="334">
        <f t="shared" si="844"/>
        <v>0</v>
      </c>
      <c r="AG1822" s="272">
        <f>IF(R1822="kompletna",Q1822*J1822*0.0036*'lista, wskaźniki'!$F$13, IF(R1822="częściowa",Q1822*J1822*0.0036*'lista, wskaźniki'!$F$14, IF(R1822="brak",Q1822*J1822*0.0036*'lista, wskaźniki'!$F$15,)))</f>
        <v>0</v>
      </c>
      <c r="AH1822" s="334">
        <f>IF(Y1822="inne",K1822*'lista, wskaźniki'!$E$35,IF(Y1822="to samo źródło",0,IF(Y1822=0,0)))</f>
        <v>0</v>
      </c>
      <c r="AI1822" s="334" t="b">
        <f>IF(AA1822="gaz z sieci",AC1822*'lista, wskaźniki'!$D$21)</f>
        <v>0</v>
      </c>
      <c r="AJ1822" s="272">
        <f>IF(AA1822="węgiel",AB1822*'lista, wskaźniki'!$D$20, IF('Sektor mieszkaniowy'!AA1822="drewno",'Sektor mieszkaniowy'!AB1822*'lista, wskaźniki'!$D$22,IF('Sektor mieszkaniowy'!AA1822="pellet",AB1822*'lista, wskaźniki'!$D$23,IF('Sektor mieszkaniowy'!AA1822="gaz z sieci",AB1822*'lista, wskaźniki'!$D$21,IF('Sektor mieszkaniowy'!AA1822="olej opałowy",'Sektor mieszkaniowy'!AB1822*'lista, wskaźniki'!$D$24)))))</f>
        <v>0</v>
      </c>
      <c r="AK1822" s="1170"/>
      <c r="AL1822" s="1167"/>
      <c r="AM1822" s="20">
        <f>IF(AA1822="węgiel",AF1822*1/3.6*'lista, wskaźniki'!$F$20,IF(AA1822="drewno",AF1822*1/3.6*'lista, wskaźniki'!$F$22,IF(AA1822="pellet",AF1822*1/3.6*'lista, wskaźniki'!$F$23,IF(AA1822="gaz z sieci",AF1822*1/3.6*'lista, wskaźniki'!$F$21,IF(AA1822="olej opałowy",AF1822*1/3.6*'lista, wskaźniki'!$F$24,0)))))</f>
        <v>0</v>
      </c>
      <c r="AN1822" s="20">
        <f>IF(AA1822="węgiel",AF1822*'lista, wskaźniki'!$E$42,IF(AA1822="drewno",AF1822*'lista, wskaźniki'!$G$42,IF(AA1822="pellet",AF1822*'lista, wskaźniki'!$H$42,IF(AA1822="gaz z sieci",AF1822*'lista, wskaźniki'!$F$42,IF(AA1822="olej opałowy",AF1822*'lista, wskaźniki'!$I$42,0)))))</f>
        <v>0</v>
      </c>
      <c r="AO1822" s="20">
        <f>IF(AA1822="węgiel",AF1822*'lista, wskaźniki'!$E$43,IF(AA1822="drewno",AF1822*'lista, wskaźniki'!$G$43,IF(AA1822="pellet",AF1822*'lista, wskaźniki'!$H$43,IF(AA1822="gaz z sieci",AF1822*'lista, wskaźniki'!$F$43,IF(AA1822="olej opałowy",AF1822*'lista, wskaźniki'!$I$43,0)))))</f>
        <v>0</v>
      </c>
      <c r="AP1822" s="20">
        <f>IF(AA1822="węgiel",AF1822*'lista, wskaźniki'!$E$44,IF(AA1822="drewno",AF1822*'lista, wskaźniki'!$G$44,IF(AA1822="pellet",AF1822*'lista, wskaźniki'!$H$44,IF(AA1822="gaz z sieci",AF1822*'lista, wskaźniki'!$F$44,IF(AA1822="olej opałowy",AF1822*'lista, wskaźniki'!$I$44,0)))))</f>
        <v>0</v>
      </c>
      <c r="AQ1822" s="20" t="b">
        <f>IF(Z1822="gaz",AH1822*1/3.6*'lista, wskaźniki'!$F$21,IF(Z1822="energia elektryczna",AH1822*1/3.6*'lista, wskaźniki'!$F$26))</f>
        <v>0</v>
      </c>
      <c r="AR1822" s="20" t="b">
        <f>IF(Z1822="gaz",AH1822*'lista, wskaźniki'!$F$42,IF(Z1822="energia elektryczna",AH1822*0))</f>
        <v>0</v>
      </c>
      <c r="AS1822" s="20" t="b">
        <f>IF(Z1822="gaz",AH1822*'lista, wskaźniki'!$F$43,IF(Z1822="energia elektryczna",AH1822*0))</f>
        <v>0</v>
      </c>
      <c r="AT1822" s="20" t="b">
        <f>IF(Z1822="gaz",AH1822*'lista, wskaźniki'!$F$44,IF(Z1822="energia elektryczna",AH1822*0))</f>
        <v>0</v>
      </c>
      <c r="AU1822" s="20">
        <f>AI1822*1/3.6*'lista, wskaźniki'!$F$21</f>
        <v>0</v>
      </c>
      <c r="AV1822" s="20">
        <f>AI1822*'lista, wskaźniki'!$F$42</f>
        <v>0</v>
      </c>
      <c r="AW1822" s="20">
        <f>AI1822*'lista, wskaźniki'!$F$43</f>
        <v>0</v>
      </c>
      <c r="AX1822" s="20">
        <f>AI1822*'lista, wskaźniki'!$F$44</f>
        <v>0</v>
      </c>
      <c r="AY1822" s="20">
        <f>AK1822*'lista, wskaźniki'!$F$26</f>
        <v>0</v>
      </c>
      <c r="AZ1822" s="20">
        <f t="shared" si="817"/>
        <v>0</v>
      </c>
      <c r="BA1822" s="20">
        <f t="shared" si="818"/>
        <v>0</v>
      </c>
      <c r="BB1822" s="20">
        <f t="shared" si="819"/>
        <v>0</v>
      </c>
      <c r="BC1822" s="20">
        <f t="shared" si="820"/>
        <v>0</v>
      </c>
      <c r="BD1822" s="1167"/>
      <c r="BE1822" s="1167"/>
      <c r="BF1822" s="1167"/>
      <c r="BG1822" s="1167"/>
      <c r="BH1822" s="70"/>
      <c r="BI1822" s="1167"/>
      <c r="BJ1822" s="70"/>
      <c r="BK1822" s="1167"/>
      <c r="BL1822" s="70"/>
      <c r="BM1822" s="70"/>
      <c r="BN1822" s="70"/>
      <c r="BO1822" s="70"/>
      <c r="BP1822" s="70"/>
      <c r="BQ1822" s="70"/>
      <c r="BR1822" s="70"/>
      <c r="BS1822" s="1161"/>
      <c r="BT1822" s="1161"/>
      <c r="BU1822" s="1161"/>
      <c r="BV1822" s="1161"/>
      <c r="BW1822" s="1161"/>
      <c r="BX1822" s="1161"/>
      <c r="BY1822" s="1164"/>
      <c r="CA1822" s="365" t="b">
        <f t="shared" si="821"/>
        <v>0</v>
      </c>
      <c r="CB1822" s="365" t="b">
        <f t="shared" si="822"/>
        <v>0</v>
      </c>
      <c r="CC1822" s="365" t="b">
        <f t="shared" si="823"/>
        <v>0</v>
      </c>
      <c r="CD1822" s="365" t="b">
        <f t="shared" si="824"/>
        <v>0</v>
      </c>
      <c r="CE1822" s="365">
        <f t="shared" si="825"/>
        <v>0</v>
      </c>
      <c r="CF1822" s="365" t="b">
        <f t="shared" si="826"/>
        <v>0</v>
      </c>
      <c r="CG1822" s="365" t="b">
        <f t="shared" si="827"/>
        <v>0</v>
      </c>
      <c r="CH1822" s="365" t="b">
        <f t="shared" si="828"/>
        <v>0</v>
      </c>
      <c r="CI1822" s="72" t="b">
        <f t="shared" si="829"/>
        <v>0</v>
      </c>
      <c r="CJ1822" s="72" t="b">
        <f t="shared" si="830"/>
        <v>0</v>
      </c>
      <c r="CK1822" s="72" t="b">
        <f t="shared" si="831"/>
        <v>0</v>
      </c>
      <c r="CL1822" s="72">
        <f t="shared" si="832"/>
        <v>0</v>
      </c>
      <c r="CM1822" s="72">
        <f t="shared" si="833"/>
        <v>0</v>
      </c>
      <c r="CN1822" s="72" t="b">
        <f t="shared" si="834"/>
        <v>0</v>
      </c>
      <c r="CP1822" s="13">
        <f t="shared" si="835"/>
        <v>0</v>
      </c>
      <c r="CQ1822" s="13" t="b">
        <f t="shared" si="836"/>
        <v>0</v>
      </c>
      <c r="CR1822" s="13" t="b">
        <f t="shared" si="837"/>
        <v>0</v>
      </c>
      <c r="CS1822" s="13" t="b">
        <f t="shared" si="843"/>
        <v>0</v>
      </c>
      <c r="CT1822" s="13" t="b">
        <f t="shared" si="842"/>
        <v>0</v>
      </c>
      <c r="CU1822" s="13" t="b">
        <f t="shared" si="814"/>
        <v>0</v>
      </c>
      <c r="CV1822" s="13" t="b">
        <f t="shared" si="838"/>
        <v>0</v>
      </c>
      <c r="CW1822" s="13" t="b">
        <f t="shared" si="839"/>
        <v>0</v>
      </c>
      <c r="CX1822" s="13" t="b">
        <f t="shared" si="840"/>
        <v>0</v>
      </c>
      <c r="CY1822" s="13" t="b">
        <f t="shared" si="841"/>
        <v>0</v>
      </c>
    </row>
    <row r="1823" spans="1:103" ht="15" thickBot="1">
      <c r="A1823" s="931">
        <v>365</v>
      </c>
      <c r="B1823" s="1165" t="s">
        <v>224</v>
      </c>
      <c r="C1823" s="1165"/>
      <c r="D1823" s="1165" t="s">
        <v>1</v>
      </c>
      <c r="E1823" s="1165" t="s">
        <v>5</v>
      </c>
      <c r="F1823" s="1165">
        <v>7</v>
      </c>
      <c r="G1823" s="1165"/>
      <c r="H1823" s="1165"/>
      <c r="I1823" s="1165" t="s">
        <v>11</v>
      </c>
      <c r="J1823" s="1165">
        <v>120</v>
      </c>
      <c r="K1823" s="1165">
        <v>4</v>
      </c>
      <c r="L1823" s="1165" t="s">
        <v>16</v>
      </c>
      <c r="M1823" s="1165">
        <v>90</v>
      </c>
      <c r="N1823" s="1165" t="s">
        <v>17</v>
      </c>
      <c r="O1823" s="1165"/>
      <c r="P1823" s="1165" t="s">
        <v>17</v>
      </c>
      <c r="Q1823" s="940">
        <f>IF(I1823="&lt;1966",'lista, wskaźniki'!$G$4,IF(I1823="1967-1985",'lista, wskaźniki'!$G$5,IF(I1823="1986-1992",'lista, wskaźniki'!$G$6,IF(I1823="1993-1996",'lista, wskaźniki'!$G$7,IF(I1823="&gt;1997",'lista, wskaźniki'!$G$8,IF(I1823=0,'lista, wskaźniki'!$G$4))))))</f>
        <v>250</v>
      </c>
      <c r="R1823" s="1165" t="s">
        <v>23</v>
      </c>
      <c r="S1823" s="1165" t="s">
        <v>27</v>
      </c>
      <c r="T1823" s="1165">
        <v>24</v>
      </c>
      <c r="U1823" s="1165">
        <v>2007</v>
      </c>
      <c r="V1823" s="1165"/>
      <c r="W1823" s="68" t="s">
        <v>35</v>
      </c>
      <c r="X1823" s="68" t="s">
        <v>35</v>
      </c>
      <c r="Y1823" s="69" t="s">
        <v>24</v>
      </c>
      <c r="Z1823" s="69" t="s">
        <v>40</v>
      </c>
      <c r="AA1823" s="68" t="s">
        <v>35</v>
      </c>
      <c r="AB1823" s="131">
        <v>3</v>
      </c>
      <c r="AC1823" s="131"/>
      <c r="AD1823" s="68">
        <v>2400</v>
      </c>
      <c r="AE1823" s="1165">
        <v>12</v>
      </c>
      <c r="AF1823" s="334">
        <f t="shared" si="844"/>
        <v>77.14500000000001</v>
      </c>
      <c r="AG1823" s="272">
        <f>IF(R1823="kompletna",Q1823*J1823*0.0036*'lista, wskaźniki'!$F$13, IF(R1823="częściowa",Q1823*J1823*0.0036*'lista, wskaźniki'!$F$14, IF(R1823="brak",Q1823*J1823*0.0036*'lista, wskaźniki'!$F$15,)))</f>
        <v>86.4</v>
      </c>
      <c r="AH1823" s="334">
        <f>IF(Y1823="inne",K1823*'lista, wskaźniki'!$E$35,IF(Y1823="to samo źródło",0,IF(Y1823=0,0)))</f>
        <v>8.6714145000000009</v>
      </c>
      <c r="AI1823" s="334" t="b">
        <f>IF(AA1823="gaz z sieci",AC1823*'lista, wskaźniki'!$D$21)</f>
        <v>0</v>
      </c>
      <c r="AJ1823" s="272">
        <f>IF(AA1823="węgiel",AB1823*'lista, wskaźniki'!$D$20, IF('Sektor mieszkaniowy'!AA1823="drewno",'Sektor mieszkaniowy'!AB1823*'lista, wskaźniki'!$D$22,IF('Sektor mieszkaniowy'!AA1823="pellet",AB1823*'lista, wskaźniki'!$D$23,IF('Sektor mieszkaniowy'!AA1823="gaz z sieci",AB1823*'lista, wskaźniki'!$D$21,IF('Sektor mieszkaniowy'!AA1823="olej opałowy",'Sektor mieszkaniowy'!AB1823*'lista, wskaźniki'!$D$24)))))</f>
        <v>67.89</v>
      </c>
      <c r="AK1823" s="1168">
        <f>AL1823/'lista, wskaźniki'!$A$127</f>
        <v>1.8461538461538463</v>
      </c>
      <c r="AL1823" s="1165">
        <v>1200</v>
      </c>
      <c r="AM1823" s="20">
        <f>IF(AA1823="węgiel",AF1823*1/3.6*'lista, wskaźniki'!$F$20,IF(AA1823="drewno",AF1823*1/3.6*'lista, wskaźniki'!$F$22,IF(AA1823="pellet",AF1823*1/3.6*'lista, wskaźniki'!$F$23,IF(AA1823="gaz z sieci",AF1823*1/3.6*'lista, wskaźniki'!$F$21,IF(AA1823="olej opałowy",AF1823*1/3.6*'lista, wskaźniki'!$F$24,0)))))</f>
        <v>7.3079458500000012</v>
      </c>
      <c r="AN1823" s="20">
        <f>IF(AA1823="węgiel",AF1823*'lista, wskaźniki'!$E$42,IF(AA1823="drewno",AF1823*'lista, wskaźniki'!$G$42,IF(AA1823="pellet",AF1823*'lista, wskaźniki'!$H$42,IF(AA1823="gaz z sieci",AF1823*'lista, wskaźniki'!$F$42,IF(AA1823="olej opałowy",AF1823*'lista, wskaźniki'!$I$42,0)))))</f>
        <v>2.9315100000000007E-2</v>
      </c>
      <c r="AO1823" s="20">
        <f>IF(AA1823="węgiel",AF1823*'lista, wskaźniki'!$E$43,IF(AA1823="drewno",AF1823*'lista, wskaźniki'!$G$43,IF(AA1823="pellet",AF1823*'lista, wskaźniki'!$H$43,IF(AA1823="gaz z sieci",AF1823*'lista, wskaźniki'!$F$43,IF(AA1823="olej opałowy",AF1823*'lista, wskaźniki'!$I$43,0)))))</f>
        <v>2.7772200000000004E-2</v>
      </c>
      <c r="AP1823" s="20">
        <f>IF(AA1823="węgiel",AF1823*'lista, wskaźniki'!$E$44,IF(AA1823="drewno",AF1823*'lista, wskaźniki'!$G$44,IF(AA1823="pellet",AF1823*'lista, wskaźniki'!$H$44,IF(AA1823="gaz z sieci",AF1823*'lista, wskaźniki'!$F$44,IF(AA1823="olej opałowy",AF1823*'lista, wskaźniki'!$I$44,0)))))</f>
        <v>2.0829150000000004E-5</v>
      </c>
      <c r="AQ1823" s="20">
        <f>IF(Z1823="gaz",AH1823*1/3.6*'lista, wskaźniki'!$F$21,IF(Z1823="energia elektryczna",AH1823*1/3.6*'lista, wskaźniki'!$F$26))</f>
        <v>2.1437663625000005</v>
      </c>
      <c r="AR1823" s="20">
        <f>IF(Z1823="gaz",AH1823*'lista, wskaźniki'!$F$42,IF(Z1823="energia elektryczna",AH1823*0))</f>
        <v>0</v>
      </c>
      <c r="AS1823" s="20">
        <f>IF(Z1823="gaz",AH1823*'lista, wskaźniki'!$F$43,IF(Z1823="energia elektryczna",AH1823*0))</f>
        <v>0</v>
      </c>
      <c r="AT1823" s="20">
        <f>IF(Z1823="gaz",AH1823*'lista, wskaźniki'!$F$44,IF(Z1823="energia elektryczna",AH1823*0))</f>
        <v>0</v>
      </c>
      <c r="AU1823" s="20">
        <f>AI1823*1/3.6*'lista, wskaźniki'!$F$21</f>
        <v>0</v>
      </c>
      <c r="AV1823" s="20">
        <f>AI1823*'lista, wskaźniki'!$F$42</f>
        <v>0</v>
      </c>
      <c r="AW1823" s="20">
        <f>AI1823*'lista, wskaźniki'!$F$43</f>
        <v>0</v>
      </c>
      <c r="AX1823" s="20">
        <f>AI1823*'lista, wskaźniki'!$F$44</f>
        <v>0</v>
      </c>
      <c r="AY1823" s="20">
        <f>AK1823*'lista, wskaźniki'!$F$26</f>
        <v>1.6430769230769231</v>
      </c>
      <c r="AZ1823" s="20">
        <f t="shared" si="817"/>
        <v>11.094789135576924</v>
      </c>
      <c r="BA1823" s="20">
        <f t="shared" si="818"/>
        <v>2.9315100000000007E-2</v>
      </c>
      <c r="BB1823" s="20">
        <f t="shared" si="819"/>
        <v>2.7772200000000004E-2</v>
      </c>
      <c r="BC1823" s="20">
        <f t="shared" si="820"/>
        <v>2.0829150000000004E-5</v>
      </c>
      <c r="BD1823" s="1165" t="s">
        <v>16</v>
      </c>
      <c r="BE1823" s="1165" t="s">
        <v>16</v>
      </c>
      <c r="BF1823" s="1165" t="s">
        <v>16</v>
      </c>
      <c r="BG1823" s="1165" t="s">
        <v>16</v>
      </c>
      <c r="BH1823" s="68" t="s">
        <v>43</v>
      </c>
      <c r="BI1823" s="1165" t="s">
        <v>16</v>
      </c>
      <c r="BJ1823" s="68" t="s">
        <v>43</v>
      </c>
      <c r="BK1823" s="1165" t="s">
        <v>17</v>
      </c>
      <c r="BL1823" s="68"/>
      <c r="BM1823" s="68"/>
      <c r="BN1823" s="68"/>
      <c r="BO1823" s="68" t="s">
        <v>57</v>
      </c>
      <c r="BP1823" s="68" t="s">
        <v>52</v>
      </c>
      <c r="BQ1823" s="68" t="s">
        <v>120</v>
      </c>
      <c r="BR1823" s="68">
        <v>3</v>
      </c>
      <c r="BS1823" s="1159"/>
      <c r="BT1823" s="1159">
        <v>100</v>
      </c>
      <c r="BU1823" s="1159">
        <v>2000</v>
      </c>
      <c r="BV1823" s="1159"/>
      <c r="BW1823" s="1159">
        <v>450</v>
      </c>
      <c r="BX1823" s="1159">
        <v>8600</v>
      </c>
      <c r="BY1823" s="1162"/>
      <c r="CA1823" s="365">
        <f t="shared" si="821"/>
        <v>77.14500000000001</v>
      </c>
      <c r="CB1823" s="365" t="b">
        <f t="shared" si="822"/>
        <v>0</v>
      </c>
      <c r="CC1823" s="365" t="b">
        <f t="shared" si="823"/>
        <v>0</v>
      </c>
      <c r="CD1823" s="365" t="b">
        <f t="shared" si="824"/>
        <v>0</v>
      </c>
      <c r="CE1823" s="365" t="b">
        <f t="shared" si="825"/>
        <v>0</v>
      </c>
      <c r="CF1823" s="365" t="b">
        <f t="shared" si="826"/>
        <v>0</v>
      </c>
      <c r="CG1823" s="365">
        <f t="shared" si="827"/>
        <v>8.6714145000000009</v>
      </c>
      <c r="CH1823" s="365" t="b">
        <f t="shared" si="828"/>
        <v>0</v>
      </c>
      <c r="CI1823" s="72">
        <f t="shared" si="829"/>
        <v>77.14500000000001</v>
      </c>
      <c r="CJ1823" s="72" t="b">
        <f t="shared" si="830"/>
        <v>0</v>
      </c>
      <c r="CK1823" s="72" t="b">
        <f t="shared" si="831"/>
        <v>0</v>
      </c>
      <c r="CL1823" s="72">
        <f t="shared" si="832"/>
        <v>0</v>
      </c>
      <c r="CM1823" s="72" t="b">
        <f t="shared" si="833"/>
        <v>0</v>
      </c>
      <c r="CN1823" s="72">
        <f t="shared" si="834"/>
        <v>8.6714145000000009</v>
      </c>
      <c r="CP1823" s="13" t="b">
        <f t="shared" si="835"/>
        <v>0</v>
      </c>
      <c r="CQ1823" s="13">
        <f t="shared" si="836"/>
        <v>0</v>
      </c>
      <c r="CR1823" s="13">
        <f t="shared" si="837"/>
        <v>120</v>
      </c>
      <c r="CS1823" s="13">
        <f t="shared" si="843"/>
        <v>60</v>
      </c>
      <c r="CT1823" s="13" t="b">
        <f t="shared" si="842"/>
        <v>0</v>
      </c>
      <c r="CU1823" s="13">
        <f t="shared" ref="CU1823:CU1886" si="845">IF(R1823="kompletna",CT1823,IF(R1823="częściowa",0.5*CT1823,IF(R1823="brak",0*CT1823)))</f>
        <v>0</v>
      </c>
      <c r="CV1823" s="13" t="b">
        <f t="shared" si="838"/>
        <v>0</v>
      </c>
      <c r="CW1823" s="13">
        <f t="shared" si="839"/>
        <v>0</v>
      </c>
      <c r="CX1823" s="13" t="b">
        <f t="shared" si="840"/>
        <v>0</v>
      </c>
      <c r="CY1823" s="13">
        <f t="shared" si="841"/>
        <v>0</v>
      </c>
    </row>
    <row r="1824" spans="1:103" ht="15" thickBot="1">
      <c r="A1824" s="932"/>
      <c r="B1824" s="1166"/>
      <c r="C1824" s="1166"/>
      <c r="D1824" s="1166"/>
      <c r="E1824" s="1166"/>
      <c r="F1824" s="1166"/>
      <c r="G1824" s="1166"/>
      <c r="H1824" s="1166"/>
      <c r="I1824" s="1166"/>
      <c r="J1824" s="1166"/>
      <c r="K1824" s="1166"/>
      <c r="L1824" s="1166"/>
      <c r="M1824" s="1166"/>
      <c r="N1824" s="1166"/>
      <c r="O1824" s="1166"/>
      <c r="P1824" s="1166"/>
      <c r="Q1824" s="941"/>
      <c r="R1824" s="1166"/>
      <c r="S1824" s="1166"/>
      <c r="T1824" s="1166"/>
      <c r="U1824" s="1166"/>
      <c r="V1824" s="1166"/>
      <c r="W1824" s="20" t="s">
        <v>36</v>
      </c>
      <c r="X1824" s="69" t="s">
        <v>195</v>
      </c>
      <c r="Y1824" s="69"/>
      <c r="Z1824" s="69"/>
      <c r="AA1824" s="69" t="s">
        <v>36</v>
      </c>
      <c r="AB1824" s="132">
        <v>3</v>
      </c>
      <c r="AC1824" s="132"/>
      <c r="AD1824" s="69">
        <v>600</v>
      </c>
      <c r="AE1824" s="1166"/>
      <c r="AF1824" s="334">
        <f>IF(AG1824&gt;0,(AJ1824+AG1824/2)/2,AJ1824)</f>
        <v>45</v>
      </c>
      <c r="AG1824" s="272">
        <v>86.4</v>
      </c>
      <c r="AH1824" s="334">
        <f>IF(Y1824="inne",K1824*'lista, wskaźniki'!$E$35,IF(Y1824="to samo źródło",0,IF(Y1824=0,0)))</f>
        <v>0</v>
      </c>
      <c r="AI1824" s="334" t="b">
        <f>IF(AA1824="gaz z sieci",AC1824*'lista, wskaźniki'!$D$21)</f>
        <v>0</v>
      </c>
      <c r="AJ1824" s="272">
        <f>IF(AA1824="węgiel",AB1824*'lista, wskaźniki'!$D$20, IF('Sektor mieszkaniowy'!AA1824="drewno",'Sektor mieszkaniowy'!AB1824*'lista, wskaźniki'!$D$22,IF('Sektor mieszkaniowy'!AA1824="pellet",AB1824*'lista, wskaźniki'!$D$23,IF('Sektor mieszkaniowy'!AA1824="gaz z sieci",AB1824*'lista, wskaźniki'!$D$21,IF('Sektor mieszkaniowy'!AA1824="olej opałowy",'Sektor mieszkaniowy'!AB1824*'lista, wskaźniki'!$D$24)))))</f>
        <v>46.8</v>
      </c>
      <c r="AK1824" s="1169"/>
      <c r="AL1824" s="1166"/>
      <c r="AM1824" s="20">
        <f>IF(AA1824="węgiel",AF1824*1/3.6*'lista, wskaźniki'!$F$20,IF(AA1824="drewno",AF1824*1/3.6*'lista, wskaźniki'!$F$22,IF(AA1824="pellet",AF1824*1/3.6*'lista, wskaźniki'!$F$23,IF(AA1824="gaz z sieci",AF1824*1/3.6*'lista, wskaźniki'!$F$21,IF(AA1824="olej opałowy",AF1824*1/3.6*'lista, wskaźniki'!$F$24,0)))))</f>
        <v>0</v>
      </c>
      <c r="AN1824" s="20">
        <f>IF(AA1824="węgiel",AF1824*'lista, wskaźniki'!$E$42,IF(AA1824="drewno",AF1824*'lista, wskaźniki'!$G$42,IF(AA1824="pellet",AF1824*'lista, wskaźniki'!$H$42,IF(AA1824="gaz z sieci",AF1824*'lista, wskaźniki'!$F$42,IF(AA1824="olej opałowy",AF1824*'lista, wskaźniki'!$I$42,0)))))</f>
        <v>3.6449999999999996E-2</v>
      </c>
      <c r="AO1824" s="20">
        <f>IF(AA1824="węgiel",AF1824*'lista, wskaźniki'!$E$43,IF(AA1824="drewno",AF1824*'lista, wskaźniki'!$G$43,IF(AA1824="pellet",AF1824*'lista, wskaźniki'!$H$43,IF(AA1824="gaz z sieci",AF1824*'lista, wskaźniki'!$F$43,IF(AA1824="olej opałowy",AF1824*'lista, wskaźniki'!$I$43,0)))))</f>
        <v>3.6449999999999996E-2</v>
      </c>
      <c r="AP1824" s="20">
        <f>IF(AA1824="węgiel",AF1824*'lista, wskaźniki'!$E$44,IF(AA1824="drewno",AF1824*'lista, wskaźniki'!$G$44,IF(AA1824="pellet",AF1824*'lista, wskaźniki'!$H$44,IF(AA1824="gaz z sieci",AF1824*'lista, wskaźniki'!$F$44,IF(AA1824="olej opałowy",AF1824*'lista, wskaźniki'!$I$44,0)))))</f>
        <v>1.1249999999999999E-5</v>
      </c>
      <c r="AQ1824" s="360" t="b">
        <f>IF(Z1824="gaz",AH1824*1/3.6*'lista, wskaźniki'!$F$21,IF(Z1824="energia elektryczna",AH1824*1/3.6*'lista, wskaźniki'!$F$26))</f>
        <v>0</v>
      </c>
      <c r="AR1824" s="20" t="b">
        <f>IF(Z1824="gaz",AH1824*'lista, wskaźniki'!$F$42,IF(Z1824="energia elektryczna",AH1824*0))</f>
        <v>0</v>
      </c>
      <c r="AS1824" s="20" t="b">
        <f>IF(Z1824="gaz",AH1824*'lista, wskaźniki'!$F$43,IF(Z1824="energia elektryczna",AH1824*0))</f>
        <v>0</v>
      </c>
      <c r="AT1824" s="20" t="b">
        <f>IF(Z1824="gaz",AH1824*'lista, wskaźniki'!$F$44,IF(Z1824="energia elektryczna",AH1824*0))</f>
        <v>0</v>
      </c>
      <c r="AU1824" s="20">
        <f>AI1824*1/3.6*'lista, wskaźniki'!$F$21</f>
        <v>0</v>
      </c>
      <c r="AV1824" s="20">
        <f>AI1824*'lista, wskaźniki'!$F$42</f>
        <v>0</v>
      </c>
      <c r="AW1824" s="20">
        <f>AI1824*'lista, wskaźniki'!$F$43</f>
        <v>0</v>
      </c>
      <c r="AX1824" s="20">
        <f>AI1824*'lista, wskaźniki'!$F$44</f>
        <v>0</v>
      </c>
      <c r="AY1824" s="20">
        <f>AK1824*'lista, wskaźniki'!$F$26</f>
        <v>0</v>
      </c>
      <c r="AZ1824" s="20">
        <f t="shared" si="817"/>
        <v>0</v>
      </c>
      <c r="BA1824" s="20">
        <f t="shared" si="818"/>
        <v>3.6449999999999996E-2</v>
      </c>
      <c r="BB1824" s="20">
        <f t="shared" si="819"/>
        <v>3.6449999999999996E-2</v>
      </c>
      <c r="BC1824" s="20">
        <f t="shared" si="820"/>
        <v>1.1249999999999999E-5</v>
      </c>
      <c r="BD1824" s="1166"/>
      <c r="BE1824" s="1166"/>
      <c r="BF1824" s="1166"/>
      <c r="BG1824" s="1166"/>
      <c r="BH1824" s="69"/>
      <c r="BI1824" s="1166"/>
      <c r="BJ1824" s="69" t="s">
        <v>52</v>
      </c>
      <c r="BK1824" s="1166"/>
      <c r="BL1824" s="69"/>
      <c r="BM1824" s="69"/>
      <c r="BN1824" s="69"/>
      <c r="BO1824" s="69"/>
      <c r="BP1824" s="69" t="s">
        <v>53</v>
      </c>
      <c r="BQ1824" s="69" t="s">
        <v>121</v>
      </c>
      <c r="BR1824" s="69">
        <v>2</v>
      </c>
      <c r="BS1824" s="1160"/>
      <c r="BT1824" s="1160"/>
      <c r="BU1824" s="1160"/>
      <c r="BV1824" s="1160"/>
      <c r="BW1824" s="1160"/>
      <c r="BX1824" s="1160"/>
      <c r="BY1824" s="1163"/>
      <c r="CA1824" s="365" t="b">
        <f t="shared" si="821"/>
        <v>0</v>
      </c>
      <c r="CB1824" s="365">
        <f t="shared" si="822"/>
        <v>45</v>
      </c>
      <c r="CC1824" s="365" t="b">
        <f t="shared" si="823"/>
        <v>0</v>
      </c>
      <c r="CD1824" s="365" t="b">
        <f t="shared" si="824"/>
        <v>0</v>
      </c>
      <c r="CE1824" s="365" t="b">
        <f t="shared" si="825"/>
        <v>0</v>
      </c>
      <c r="CF1824" s="365" t="b">
        <f t="shared" si="826"/>
        <v>0</v>
      </c>
      <c r="CG1824" s="365" t="b">
        <f t="shared" si="827"/>
        <v>0</v>
      </c>
      <c r="CH1824" s="365" t="b">
        <f t="shared" si="828"/>
        <v>0</v>
      </c>
      <c r="CI1824" s="72" t="b">
        <f t="shared" si="829"/>
        <v>0</v>
      </c>
      <c r="CJ1824" s="72">
        <f t="shared" si="830"/>
        <v>45</v>
      </c>
      <c r="CK1824" s="72" t="b">
        <f t="shared" si="831"/>
        <v>0</v>
      </c>
      <c r="CL1824" s="72">
        <f t="shared" si="832"/>
        <v>0</v>
      </c>
      <c r="CM1824" s="72" t="b">
        <f t="shared" si="833"/>
        <v>0</v>
      </c>
      <c r="CN1824" s="72" t="b">
        <f t="shared" si="834"/>
        <v>0</v>
      </c>
      <c r="CP1824" s="13">
        <f t="shared" si="835"/>
        <v>0</v>
      </c>
      <c r="CQ1824" s="13" t="b">
        <f t="shared" si="836"/>
        <v>0</v>
      </c>
      <c r="CR1824" s="13" t="b">
        <f t="shared" si="837"/>
        <v>0</v>
      </c>
      <c r="CS1824" s="13" t="b">
        <f t="shared" si="843"/>
        <v>0</v>
      </c>
      <c r="CT1824" s="13" t="b">
        <f t="shared" si="842"/>
        <v>0</v>
      </c>
      <c r="CU1824" s="13" t="b">
        <f t="shared" si="845"/>
        <v>0</v>
      </c>
      <c r="CV1824" s="13" t="b">
        <f t="shared" si="838"/>
        <v>0</v>
      </c>
      <c r="CW1824" s="13" t="b">
        <f t="shared" si="839"/>
        <v>0</v>
      </c>
      <c r="CX1824" s="13" t="b">
        <f t="shared" si="840"/>
        <v>0</v>
      </c>
      <c r="CY1824" s="13" t="b">
        <f t="shared" si="841"/>
        <v>0</v>
      </c>
    </row>
    <row r="1825" spans="1:103" ht="15" thickBot="1">
      <c r="A1825" s="932"/>
      <c r="B1825" s="1166"/>
      <c r="C1825" s="1166"/>
      <c r="D1825" s="1166"/>
      <c r="E1825" s="1166"/>
      <c r="F1825" s="1166"/>
      <c r="G1825" s="1166"/>
      <c r="H1825" s="1166"/>
      <c r="I1825" s="1166"/>
      <c r="J1825" s="1166"/>
      <c r="K1825" s="1166"/>
      <c r="L1825" s="1166"/>
      <c r="M1825" s="1166"/>
      <c r="N1825" s="1166"/>
      <c r="O1825" s="1166"/>
      <c r="P1825" s="1166"/>
      <c r="Q1825" s="941"/>
      <c r="R1825" s="1166"/>
      <c r="S1825" s="1166"/>
      <c r="T1825" s="1166"/>
      <c r="U1825" s="1166"/>
      <c r="V1825" s="1166"/>
      <c r="W1825" s="69"/>
      <c r="X1825" s="69" t="s">
        <v>39</v>
      </c>
      <c r="Y1825" s="69"/>
      <c r="Z1825" s="69"/>
      <c r="AA1825" s="69" t="s">
        <v>50</v>
      </c>
      <c r="AB1825" s="132"/>
      <c r="AC1825" s="132"/>
      <c r="AD1825" s="69"/>
      <c r="AE1825" s="1166"/>
      <c r="AF1825" s="334">
        <f t="shared" ref="AF1825:AF1843" si="846">IF(AG1825&gt;0,(AJ1825+AG1825)/2,AJ1825)</f>
        <v>0</v>
      </c>
      <c r="AG1825" s="272">
        <f>IF(R1825="kompletna",Q1825*J1825*0.0036*'lista, wskaźniki'!$F$13, IF(R1825="częściowa",Q1825*J1825*0.0036*'lista, wskaźniki'!$F$14, IF(R1825="brak",Q1825*J1825*0.0036*'lista, wskaźniki'!$F$15,)))</f>
        <v>0</v>
      </c>
      <c r="AH1825" s="334">
        <f>IF(Y1825="inne",K1825*'lista, wskaźniki'!$E$35,IF(Y1825="to samo źródło",0,IF(Y1825=0,0)))</f>
        <v>0</v>
      </c>
      <c r="AI1825" s="334" t="b">
        <f>IF(AA1825="gaz z sieci",AC1825*'lista, wskaźniki'!$D$21)</f>
        <v>0</v>
      </c>
      <c r="AJ1825" s="272">
        <f>IF(AA1825="węgiel",AB1825*'lista, wskaźniki'!$D$20, IF('Sektor mieszkaniowy'!AA1825="drewno",'Sektor mieszkaniowy'!AB1825*'lista, wskaźniki'!$D$22,IF('Sektor mieszkaniowy'!AA1825="pellet",AB1825*'lista, wskaźniki'!$D$23,IF('Sektor mieszkaniowy'!AA1825="gaz z sieci",AB1825*'lista, wskaźniki'!$D$21,IF('Sektor mieszkaniowy'!AA1825="olej opałowy",'Sektor mieszkaniowy'!AB1825*'lista, wskaźniki'!$D$24)))))</f>
        <v>0</v>
      </c>
      <c r="AK1825" s="1169"/>
      <c r="AL1825" s="1166"/>
      <c r="AM1825" s="20">
        <f>IF(AA1825="węgiel",AF1825*1/3.6*'lista, wskaźniki'!$F$20,IF(AA1825="drewno",AF1825*1/3.6*'lista, wskaźniki'!$F$22,IF(AA1825="pellet",AF1825*1/3.6*'lista, wskaźniki'!$F$23,IF(AA1825="gaz z sieci",AF1825*1/3.6*'lista, wskaźniki'!$F$21,IF(AA1825="olej opałowy",AF1825*1/3.6*'lista, wskaźniki'!$F$24,0)))))</f>
        <v>0</v>
      </c>
      <c r="AN1825" s="20">
        <f>IF(AA1825="węgiel",AF1825*'lista, wskaźniki'!$E$42,IF(AA1825="drewno",AF1825*'lista, wskaźniki'!$G$42,IF(AA1825="pellet",AF1825*'lista, wskaźniki'!$H$42,IF(AA1825="gaz z sieci",AF1825*'lista, wskaźniki'!$F$42,IF(AA1825="olej opałowy",AF1825*'lista, wskaźniki'!$I$42,0)))))</f>
        <v>0</v>
      </c>
      <c r="AO1825" s="20">
        <f>IF(AA1825="węgiel",AF1825*'lista, wskaźniki'!$E$43,IF(AA1825="drewno",AF1825*'lista, wskaźniki'!$G$43,IF(AA1825="pellet",AF1825*'lista, wskaźniki'!$H$43,IF(AA1825="gaz z sieci",AF1825*'lista, wskaźniki'!$F$43,IF(AA1825="olej opałowy",AF1825*'lista, wskaźniki'!$I$43,0)))))</f>
        <v>0</v>
      </c>
      <c r="AP1825" s="20">
        <f>IF(AA1825="węgiel",AF1825*'lista, wskaźniki'!$E$44,IF(AA1825="drewno",AF1825*'lista, wskaźniki'!$G$44,IF(AA1825="pellet",AF1825*'lista, wskaźniki'!$H$44,IF(AA1825="gaz z sieci",AF1825*'lista, wskaźniki'!$F$44,IF(AA1825="olej opałowy",AF1825*'lista, wskaźniki'!$I$44,0)))))</f>
        <v>0</v>
      </c>
      <c r="AQ1825" s="20" t="b">
        <f>IF(Z1825="gaz",AH1825*1/3.6*'lista, wskaźniki'!$F$21,IF(Z1825="energia elektryczna",AH1825*1/3.6*'lista, wskaźniki'!$F$26))</f>
        <v>0</v>
      </c>
      <c r="AR1825" s="20" t="b">
        <f>IF(Z1825="gaz",AH1825*'lista, wskaźniki'!$F$42,IF(Z1825="energia elektryczna",AH1825*0))</f>
        <v>0</v>
      </c>
      <c r="AS1825" s="20" t="b">
        <f>IF(Z1825="gaz",AH1825*'lista, wskaźniki'!$F$43,IF(Z1825="energia elektryczna",AH1825*0))</f>
        <v>0</v>
      </c>
      <c r="AT1825" s="20" t="b">
        <f>IF(Z1825="gaz",AH1825*'lista, wskaźniki'!$F$44,IF(Z1825="energia elektryczna",AH1825*0))</f>
        <v>0</v>
      </c>
      <c r="AU1825" s="20">
        <f>AI1825*1/3.6*'lista, wskaźniki'!$F$21</f>
        <v>0</v>
      </c>
      <c r="AV1825" s="20">
        <f>AI1825*'lista, wskaźniki'!$F$42</f>
        <v>0</v>
      </c>
      <c r="AW1825" s="20">
        <f>AI1825*'lista, wskaźniki'!$F$43</f>
        <v>0</v>
      </c>
      <c r="AX1825" s="20">
        <f>AI1825*'lista, wskaźniki'!$F$44</f>
        <v>0</v>
      </c>
      <c r="AY1825" s="20">
        <f>AK1825*'lista, wskaźniki'!$F$26</f>
        <v>0</v>
      </c>
      <c r="AZ1825" s="20">
        <f t="shared" si="817"/>
        <v>0</v>
      </c>
      <c r="BA1825" s="20">
        <f t="shared" si="818"/>
        <v>0</v>
      </c>
      <c r="BB1825" s="20">
        <f t="shared" si="819"/>
        <v>0</v>
      </c>
      <c r="BC1825" s="20">
        <f t="shared" si="820"/>
        <v>0</v>
      </c>
      <c r="BD1825" s="1166"/>
      <c r="BE1825" s="1166"/>
      <c r="BF1825" s="1166"/>
      <c r="BG1825" s="1166"/>
      <c r="BH1825" s="69"/>
      <c r="BI1825" s="1166"/>
      <c r="BJ1825" s="69"/>
      <c r="BK1825" s="1166"/>
      <c r="BL1825" s="69"/>
      <c r="BM1825" s="69"/>
      <c r="BN1825" s="69"/>
      <c r="BO1825" s="69"/>
      <c r="BP1825" s="69" t="s">
        <v>43</v>
      </c>
      <c r="BQ1825" s="69"/>
      <c r="BR1825" s="69"/>
      <c r="BS1825" s="1160"/>
      <c r="BT1825" s="1160"/>
      <c r="BU1825" s="1160"/>
      <c r="BV1825" s="1160"/>
      <c r="BW1825" s="1160"/>
      <c r="BX1825" s="1160"/>
      <c r="BY1825" s="1163"/>
      <c r="CA1825" s="365" t="b">
        <f t="shared" si="821"/>
        <v>0</v>
      </c>
      <c r="CB1825" s="365" t="b">
        <f t="shared" si="822"/>
        <v>0</v>
      </c>
      <c r="CC1825" s="365">
        <f t="shared" si="823"/>
        <v>0</v>
      </c>
      <c r="CD1825" s="365" t="b">
        <f t="shared" si="824"/>
        <v>0</v>
      </c>
      <c r="CE1825" s="365" t="b">
        <f t="shared" si="825"/>
        <v>0</v>
      </c>
      <c r="CF1825" s="365" t="b">
        <f t="shared" si="826"/>
        <v>0</v>
      </c>
      <c r="CG1825" s="365" t="b">
        <f t="shared" si="827"/>
        <v>0</v>
      </c>
      <c r="CH1825" s="365" t="b">
        <f t="shared" si="828"/>
        <v>0</v>
      </c>
      <c r="CI1825" s="72" t="b">
        <f t="shared" si="829"/>
        <v>0</v>
      </c>
      <c r="CJ1825" s="72" t="b">
        <f t="shared" si="830"/>
        <v>0</v>
      </c>
      <c r="CK1825" s="72">
        <f t="shared" si="831"/>
        <v>0</v>
      </c>
      <c r="CL1825" s="72">
        <f t="shared" si="832"/>
        <v>0</v>
      </c>
      <c r="CM1825" s="72" t="b">
        <f t="shared" si="833"/>
        <v>0</v>
      </c>
      <c r="CN1825" s="72" t="b">
        <f t="shared" si="834"/>
        <v>0</v>
      </c>
      <c r="CP1825" s="13">
        <f t="shared" si="835"/>
        <v>0</v>
      </c>
      <c r="CQ1825" s="13" t="b">
        <f t="shared" si="836"/>
        <v>0</v>
      </c>
      <c r="CR1825" s="13" t="b">
        <f t="shared" si="837"/>
        <v>0</v>
      </c>
      <c r="CS1825" s="13" t="b">
        <f t="shared" si="843"/>
        <v>0</v>
      </c>
      <c r="CT1825" s="13" t="b">
        <f t="shared" si="842"/>
        <v>0</v>
      </c>
      <c r="CU1825" s="13" t="b">
        <f t="shared" si="845"/>
        <v>0</v>
      </c>
      <c r="CV1825" s="13" t="b">
        <f t="shared" si="838"/>
        <v>0</v>
      </c>
      <c r="CW1825" s="13" t="b">
        <f t="shared" si="839"/>
        <v>0</v>
      </c>
      <c r="CX1825" s="13" t="b">
        <f t="shared" si="840"/>
        <v>0</v>
      </c>
      <c r="CY1825" s="13" t="b">
        <f t="shared" si="841"/>
        <v>0</v>
      </c>
    </row>
    <row r="1826" spans="1:103" ht="15" thickBot="1">
      <c r="A1826" s="932"/>
      <c r="B1826" s="1166"/>
      <c r="C1826" s="1166"/>
      <c r="D1826" s="1166"/>
      <c r="E1826" s="1166"/>
      <c r="F1826" s="1166"/>
      <c r="G1826" s="1166"/>
      <c r="H1826" s="1166"/>
      <c r="I1826" s="1166"/>
      <c r="J1826" s="1166"/>
      <c r="K1826" s="1166"/>
      <c r="L1826" s="1166"/>
      <c r="M1826" s="1166"/>
      <c r="N1826" s="1166"/>
      <c r="O1826" s="1166"/>
      <c r="P1826" s="1166"/>
      <c r="Q1826" s="941"/>
      <c r="R1826" s="1166"/>
      <c r="S1826" s="1166"/>
      <c r="T1826" s="1166"/>
      <c r="U1826" s="1166"/>
      <c r="V1826" s="1166"/>
      <c r="W1826" s="69"/>
      <c r="X1826" s="69"/>
      <c r="Y1826" s="69"/>
      <c r="Z1826" s="69"/>
      <c r="AA1826" s="69" t="s">
        <v>38</v>
      </c>
      <c r="AB1826" s="132"/>
      <c r="AC1826" s="132"/>
      <c r="AD1826" s="69"/>
      <c r="AE1826" s="1166"/>
      <c r="AF1826" s="334">
        <f t="shared" si="846"/>
        <v>0</v>
      </c>
      <c r="AG1826" s="272">
        <f>IF(R1826="kompletna",Q1826*J1826*0.0036*'lista, wskaźniki'!$F$13, IF(R1826="częściowa",Q1826*J1826*0.0036*'lista, wskaźniki'!$F$14, IF(R1826="brak",Q1826*J1826*0.0036*'lista, wskaźniki'!$F$15,)))</f>
        <v>0</v>
      </c>
      <c r="AH1826" s="334">
        <f>IF(Y1826="inne",K1826*'lista, wskaźniki'!$E$35,IF(Y1826="to samo źródło",0,IF(Y1826=0,0)))</f>
        <v>0</v>
      </c>
      <c r="AI1826" s="334">
        <f>IF(AA1826="gaz z sieci",AC1826*'lista, wskaźniki'!$D$21)</f>
        <v>0</v>
      </c>
      <c r="AJ1826" s="272">
        <f>IF(AA1826="węgiel",AB1826*'lista, wskaźniki'!$D$20, IF('Sektor mieszkaniowy'!AA1826="drewno",'Sektor mieszkaniowy'!AB1826*'lista, wskaźniki'!$D$22,IF('Sektor mieszkaniowy'!AA1826="pellet",AB1826*'lista, wskaźniki'!$D$23,IF('Sektor mieszkaniowy'!AA1826="gaz z sieci",AB1826*'lista, wskaźniki'!$D$21,IF('Sektor mieszkaniowy'!AA1826="olej opałowy",'Sektor mieszkaniowy'!AB1826*'lista, wskaźniki'!$D$24)))))</f>
        <v>0</v>
      </c>
      <c r="AK1826" s="1169"/>
      <c r="AL1826" s="1166"/>
      <c r="AM1826" s="20">
        <f>IF(AA1826="węgiel",AF1826*1/3.6*'lista, wskaźniki'!$F$20,IF(AA1826="drewno",AF1826*1/3.6*'lista, wskaźniki'!$F$22,IF(AA1826="pellet",AF1826*1/3.6*'lista, wskaźniki'!$F$23,IF(AA1826="gaz z sieci",AF1826*1/3.6*'lista, wskaźniki'!$F$21,IF(AA1826="olej opałowy",AF1826*1/3.6*'lista, wskaźniki'!$F$24,0)))))</f>
        <v>0</v>
      </c>
      <c r="AN1826" s="20">
        <f>IF(AA1826="węgiel",AF1826*'lista, wskaźniki'!$E$42,IF(AA1826="drewno",AF1826*'lista, wskaźniki'!$G$42,IF(AA1826="pellet",AF1826*'lista, wskaźniki'!$H$42,IF(AA1826="gaz z sieci",AF1826*'lista, wskaźniki'!$F$42,IF(AA1826="olej opałowy",AF1826*'lista, wskaźniki'!$I$42,0)))))</f>
        <v>0</v>
      </c>
      <c r="AO1826" s="20">
        <f>IF(AA1826="węgiel",AF1826*'lista, wskaźniki'!$E$43,IF(AA1826="drewno",AF1826*'lista, wskaźniki'!$G$43,IF(AA1826="pellet",AF1826*'lista, wskaźniki'!$H$43,IF(AA1826="gaz z sieci",AF1826*'lista, wskaźniki'!$F$43,IF(AA1826="olej opałowy",AF1826*'lista, wskaźniki'!$I$43,0)))))</f>
        <v>0</v>
      </c>
      <c r="AP1826" s="20">
        <f>IF(AA1826="węgiel",AF1826*'lista, wskaźniki'!$E$44,IF(AA1826="drewno",AF1826*'lista, wskaźniki'!$G$44,IF(AA1826="pellet",AF1826*'lista, wskaźniki'!$H$44,IF(AA1826="gaz z sieci",AF1826*'lista, wskaźniki'!$F$44,IF(AA1826="olej opałowy",AF1826*'lista, wskaźniki'!$I$44,0)))))</f>
        <v>0</v>
      </c>
      <c r="AQ1826" s="20" t="b">
        <f>IF(Z1826="gaz",AH1826*1/3.6*'lista, wskaźniki'!$F$21,IF(Z1826="energia elektryczna",AH1826*1/3.6*'lista, wskaźniki'!$F$26))</f>
        <v>0</v>
      </c>
      <c r="AR1826" s="20" t="b">
        <f>IF(Z1826="gaz",AH1826*'lista, wskaźniki'!$F$42,IF(Z1826="energia elektryczna",AH1826*0))</f>
        <v>0</v>
      </c>
      <c r="AS1826" s="20" t="b">
        <f>IF(Z1826="gaz",AH1826*'lista, wskaźniki'!$F$43,IF(Z1826="energia elektryczna",AH1826*0))</f>
        <v>0</v>
      </c>
      <c r="AT1826" s="20" t="b">
        <f>IF(Z1826="gaz",AH1826*'lista, wskaźniki'!$F$44,IF(Z1826="energia elektryczna",AH1826*0))</f>
        <v>0</v>
      </c>
      <c r="AU1826" s="20">
        <f>AI1826*1/3.6*'lista, wskaźniki'!$F$21</f>
        <v>0</v>
      </c>
      <c r="AV1826" s="20">
        <f>AI1826*'lista, wskaźniki'!$F$42</f>
        <v>0</v>
      </c>
      <c r="AW1826" s="20">
        <f>AI1826*'lista, wskaźniki'!$F$43</f>
        <v>0</v>
      </c>
      <c r="AX1826" s="20">
        <f>AI1826*'lista, wskaźniki'!$F$44</f>
        <v>0</v>
      </c>
      <c r="AY1826" s="20">
        <f>AK1826*'lista, wskaźniki'!$F$26</f>
        <v>0</v>
      </c>
      <c r="AZ1826" s="20">
        <f t="shared" si="817"/>
        <v>0</v>
      </c>
      <c r="BA1826" s="20">
        <f t="shared" si="818"/>
        <v>0</v>
      </c>
      <c r="BB1826" s="20">
        <f t="shared" si="819"/>
        <v>0</v>
      </c>
      <c r="BC1826" s="20">
        <f t="shared" si="820"/>
        <v>0</v>
      </c>
      <c r="BD1826" s="1166"/>
      <c r="BE1826" s="1166"/>
      <c r="BF1826" s="1166"/>
      <c r="BG1826" s="1166"/>
      <c r="BH1826" s="69"/>
      <c r="BI1826" s="1166"/>
      <c r="BJ1826" s="69"/>
      <c r="BK1826" s="1166"/>
      <c r="BL1826" s="69"/>
      <c r="BM1826" s="69"/>
      <c r="BN1826" s="69"/>
      <c r="BO1826" s="69"/>
      <c r="BP1826" s="69"/>
      <c r="BQ1826" s="69"/>
      <c r="BR1826" s="69"/>
      <c r="BS1826" s="1160"/>
      <c r="BT1826" s="1160"/>
      <c r="BU1826" s="1160"/>
      <c r="BV1826" s="1160"/>
      <c r="BW1826" s="1160"/>
      <c r="BX1826" s="1160"/>
      <c r="BY1826" s="1163"/>
      <c r="CA1826" s="365" t="b">
        <f t="shared" si="821"/>
        <v>0</v>
      </c>
      <c r="CB1826" s="365" t="b">
        <f t="shared" si="822"/>
        <v>0</v>
      </c>
      <c r="CC1826" s="365" t="b">
        <f t="shared" si="823"/>
        <v>0</v>
      </c>
      <c r="CD1826" s="365">
        <f t="shared" si="824"/>
        <v>0</v>
      </c>
      <c r="CE1826" s="365" t="b">
        <f t="shared" si="825"/>
        <v>0</v>
      </c>
      <c r="CF1826" s="365" t="b">
        <f t="shared" si="826"/>
        <v>0</v>
      </c>
      <c r="CG1826" s="365" t="b">
        <f t="shared" si="827"/>
        <v>0</v>
      </c>
      <c r="CH1826" s="365">
        <f t="shared" si="828"/>
        <v>0</v>
      </c>
      <c r="CI1826" s="72" t="b">
        <f t="shared" si="829"/>
        <v>0</v>
      </c>
      <c r="CJ1826" s="72" t="b">
        <f t="shared" si="830"/>
        <v>0</v>
      </c>
      <c r="CK1826" s="72" t="b">
        <f t="shared" si="831"/>
        <v>0</v>
      </c>
      <c r="CL1826" s="72">
        <f t="shared" si="832"/>
        <v>0</v>
      </c>
      <c r="CM1826" s="72" t="b">
        <f t="shared" si="833"/>
        <v>0</v>
      </c>
      <c r="CN1826" s="72" t="b">
        <f t="shared" si="834"/>
        <v>0</v>
      </c>
      <c r="CP1826" s="13">
        <f t="shared" si="835"/>
        <v>0</v>
      </c>
      <c r="CQ1826" s="13" t="b">
        <f t="shared" si="836"/>
        <v>0</v>
      </c>
      <c r="CR1826" s="13" t="b">
        <f t="shared" si="837"/>
        <v>0</v>
      </c>
      <c r="CS1826" s="13" t="b">
        <f t="shared" si="843"/>
        <v>0</v>
      </c>
      <c r="CT1826" s="13" t="b">
        <f t="shared" si="842"/>
        <v>0</v>
      </c>
      <c r="CU1826" s="13" t="b">
        <f t="shared" si="845"/>
        <v>0</v>
      </c>
      <c r="CV1826" s="13" t="b">
        <f t="shared" si="838"/>
        <v>0</v>
      </c>
      <c r="CW1826" s="13" t="b">
        <f t="shared" si="839"/>
        <v>0</v>
      </c>
      <c r="CX1826" s="13" t="b">
        <f t="shared" si="840"/>
        <v>0</v>
      </c>
      <c r="CY1826" s="13" t="b">
        <f t="shared" si="841"/>
        <v>0</v>
      </c>
    </row>
    <row r="1827" spans="1:103" ht="15" thickBot="1">
      <c r="A1827" s="933"/>
      <c r="B1827" s="1167"/>
      <c r="C1827" s="1167"/>
      <c r="D1827" s="1167"/>
      <c r="E1827" s="1167"/>
      <c r="F1827" s="1167"/>
      <c r="G1827" s="1167"/>
      <c r="H1827" s="1167"/>
      <c r="I1827" s="1167"/>
      <c r="J1827" s="1167"/>
      <c r="K1827" s="1167"/>
      <c r="L1827" s="1167"/>
      <c r="M1827" s="1167"/>
      <c r="N1827" s="1167"/>
      <c r="O1827" s="1167"/>
      <c r="P1827" s="1167"/>
      <c r="Q1827" s="942"/>
      <c r="R1827" s="1167"/>
      <c r="S1827" s="1167"/>
      <c r="T1827" s="1167"/>
      <c r="U1827" s="1167"/>
      <c r="V1827" s="1167"/>
      <c r="W1827" s="70"/>
      <c r="X1827" s="70"/>
      <c r="Y1827" s="70"/>
      <c r="Z1827" s="70"/>
      <c r="AA1827" s="70" t="s">
        <v>37</v>
      </c>
      <c r="AB1827" s="133"/>
      <c r="AC1827" s="133"/>
      <c r="AD1827" s="70"/>
      <c r="AE1827" s="1167"/>
      <c r="AF1827" s="334">
        <f t="shared" si="846"/>
        <v>0</v>
      </c>
      <c r="AG1827" s="272">
        <f>IF(R1827="kompletna",Q1827*J1827*0.0036*'lista, wskaźniki'!$F$13, IF(R1827="częściowa",Q1827*J1827*0.0036*'lista, wskaźniki'!$F$14, IF(R1827="brak",Q1827*J1827*0.0036*'lista, wskaźniki'!$F$15,)))</f>
        <v>0</v>
      </c>
      <c r="AH1827" s="334">
        <f>IF(Y1827="inne",K1827*'lista, wskaźniki'!$E$35,IF(Y1827="to samo źródło",0,IF(Y1827=0,0)))</f>
        <v>0</v>
      </c>
      <c r="AI1827" s="334" t="b">
        <f>IF(AA1827="gaz z sieci",AC1827*'lista, wskaźniki'!$D$21)</f>
        <v>0</v>
      </c>
      <c r="AJ1827" s="272">
        <f>IF(AA1827="węgiel",AB1827*'lista, wskaźniki'!$D$20, IF('Sektor mieszkaniowy'!AA1827="drewno",'Sektor mieszkaniowy'!AB1827*'lista, wskaźniki'!$D$22,IF('Sektor mieszkaniowy'!AA1827="pellet",AB1827*'lista, wskaźniki'!$D$23,IF('Sektor mieszkaniowy'!AA1827="gaz z sieci",AB1827*'lista, wskaźniki'!$D$21,IF('Sektor mieszkaniowy'!AA1827="olej opałowy",'Sektor mieszkaniowy'!AB1827*'lista, wskaźniki'!$D$24)))))</f>
        <v>0</v>
      </c>
      <c r="AK1827" s="1170"/>
      <c r="AL1827" s="1167"/>
      <c r="AM1827" s="20">
        <f>IF(AA1827="węgiel",AF1827*1/3.6*'lista, wskaźniki'!$F$20,IF(AA1827="drewno",AF1827*1/3.6*'lista, wskaźniki'!$F$22,IF(AA1827="pellet",AF1827*1/3.6*'lista, wskaźniki'!$F$23,IF(AA1827="gaz z sieci",AF1827*1/3.6*'lista, wskaźniki'!$F$21,IF(AA1827="olej opałowy",AF1827*1/3.6*'lista, wskaźniki'!$F$24,0)))))</f>
        <v>0</v>
      </c>
      <c r="AN1827" s="20">
        <f>IF(AA1827="węgiel",AF1827*'lista, wskaźniki'!$E$42,IF(AA1827="drewno",AF1827*'lista, wskaźniki'!$G$42,IF(AA1827="pellet",AF1827*'lista, wskaźniki'!$H$42,IF(AA1827="gaz z sieci",AF1827*'lista, wskaźniki'!$F$42,IF(AA1827="olej opałowy",AF1827*'lista, wskaźniki'!$I$42,0)))))</f>
        <v>0</v>
      </c>
      <c r="AO1827" s="20">
        <f>IF(AA1827="węgiel",AF1827*'lista, wskaźniki'!$E$43,IF(AA1827="drewno",AF1827*'lista, wskaźniki'!$G$43,IF(AA1827="pellet",AF1827*'lista, wskaźniki'!$H$43,IF(AA1827="gaz z sieci",AF1827*'lista, wskaźniki'!$F$43,IF(AA1827="olej opałowy",AF1827*'lista, wskaźniki'!$I$43,0)))))</f>
        <v>0</v>
      </c>
      <c r="AP1827" s="20">
        <f>IF(AA1827="węgiel",AF1827*'lista, wskaźniki'!$E$44,IF(AA1827="drewno",AF1827*'lista, wskaźniki'!$G$44,IF(AA1827="pellet",AF1827*'lista, wskaźniki'!$H$44,IF(AA1827="gaz z sieci",AF1827*'lista, wskaźniki'!$F$44,IF(AA1827="olej opałowy",AF1827*'lista, wskaźniki'!$I$44,0)))))</f>
        <v>0</v>
      </c>
      <c r="AQ1827" s="20" t="b">
        <f>IF(Z1827="gaz",AH1827*1/3.6*'lista, wskaźniki'!$F$21,IF(Z1827="energia elektryczna",AH1827*1/3.6*'lista, wskaźniki'!$F$26))</f>
        <v>0</v>
      </c>
      <c r="AR1827" s="20" t="b">
        <f>IF(Z1827="gaz",AH1827*'lista, wskaźniki'!$F$42,IF(Z1827="energia elektryczna",AH1827*0))</f>
        <v>0</v>
      </c>
      <c r="AS1827" s="20" t="b">
        <f>IF(Z1827="gaz",AH1827*'lista, wskaźniki'!$F$43,IF(Z1827="energia elektryczna",AH1827*0))</f>
        <v>0</v>
      </c>
      <c r="AT1827" s="20" t="b">
        <f>IF(Z1827="gaz",AH1827*'lista, wskaźniki'!$F$44,IF(Z1827="energia elektryczna",AH1827*0))</f>
        <v>0</v>
      </c>
      <c r="AU1827" s="20">
        <f>AI1827*1/3.6*'lista, wskaźniki'!$F$21</f>
        <v>0</v>
      </c>
      <c r="AV1827" s="20">
        <f>AI1827*'lista, wskaźniki'!$F$42</f>
        <v>0</v>
      </c>
      <c r="AW1827" s="20">
        <f>AI1827*'lista, wskaźniki'!$F$43</f>
        <v>0</v>
      </c>
      <c r="AX1827" s="20">
        <f>AI1827*'lista, wskaźniki'!$F$44</f>
        <v>0</v>
      </c>
      <c r="AY1827" s="20">
        <f>AK1827*'lista, wskaźniki'!$F$26</f>
        <v>0</v>
      </c>
      <c r="AZ1827" s="20">
        <f t="shared" si="817"/>
        <v>0</v>
      </c>
      <c r="BA1827" s="20">
        <f t="shared" si="818"/>
        <v>0</v>
      </c>
      <c r="BB1827" s="20">
        <f t="shared" si="819"/>
        <v>0</v>
      </c>
      <c r="BC1827" s="20">
        <f t="shared" si="820"/>
        <v>0</v>
      </c>
      <c r="BD1827" s="1167"/>
      <c r="BE1827" s="1167"/>
      <c r="BF1827" s="1167"/>
      <c r="BG1827" s="1167"/>
      <c r="BH1827" s="70"/>
      <c r="BI1827" s="1167"/>
      <c r="BJ1827" s="70"/>
      <c r="BK1827" s="1167"/>
      <c r="BL1827" s="70"/>
      <c r="BM1827" s="70"/>
      <c r="BN1827" s="70"/>
      <c r="BO1827" s="70"/>
      <c r="BP1827" s="70"/>
      <c r="BQ1827" s="70"/>
      <c r="BR1827" s="70"/>
      <c r="BS1827" s="1161"/>
      <c r="BT1827" s="1161"/>
      <c r="BU1827" s="1161"/>
      <c r="BV1827" s="1161"/>
      <c r="BW1827" s="1161"/>
      <c r="BX1827" s="1161"/>
      <c r="BY1827" s="1164"/>
      <c r="CA1827" s="365" t="b">
        <f t="shared" si="821"/>
        <v>0</v>
      </c>
      <c r="CB1827" s="365" t="b">
        <f t="shared" si="822"/>
        <v>0</v>
      </c>
      <c r="CC1827" s="365" t="b">
        <f t="shared" si="823"/>
        <v>0</v>
      </c>
      <c r="CD1827" s="365" t="b">
        <f t="shared" si="824"/>
        <v>0</v>
      </c>
      <c r="CE1827" s="365">
        <f t="shared" si="825"/>
        <v>0</v>
      </c>
      <c r="CF1827" s="365" t="b">
        <f t="shared" si="826"/>
        <v>0</v>
      </c>
      <c r="CG1827" s="365" t="b">
        <f t="shared" si="827"/>
        <v>0</v>
      </c>
      <c r="CH1827" s="365" t="b">
        <f t="shared" si="828"/>
        <v>0</v>
      </c>
      <c r="CI1827" s="72" t="b">
        <f t="shared" si="829"/>
        <v>0</v>
      </c>
      <c r="CJ1827" s="72" t="b">
        <f t="shared" si="830"/>
        <v>0</v>
      </c>
      <c r="CK1827" s="72" t="b">
        <f t="shared" si="831"/>
        <v>0</v>
      </c>
      <c r="CL1827" s="72">
        <f t="shared" si="832"/>
        <v>0</v>
      </c>
      <c r="CM1827" s="72">
        <f t="shared" si="833"/>
        <v>0</v>
      </c>
      <c r="CN1827" s="72" t="b">
        <f t="shared" si="834"/>
        <v>0</v>
      </c>
      <c r="CP1827" s="13">
        <f t="shared" si="835"/>
        <v>0</v>
      </c>
      <c r="CQ1827" s="13" t="b">
        <f t="shared" si="836"/>
        <v>0</v>
      </c>
      <c r="CR1827" s="13" t="b">
        <f t="shared" si="837"/>
        <v>0</v>
      </c>
      <c r="CS1827" s="13" t="b">
        <f t="shared" si="843"/>
        <v>0</v>
      </c>
      <c r="CT1827" s="13" t="b">
        <f t="shared" si="842"/>
        <v>0</v>
      </c>
      <c r="CU1827" s="13" t="b">
        <f t="shared" si="845"/>
        <v>0</v>
      </c>
      <c r="CV1827" s="13" t="b">
        <f t="shared" si="838"/>
        <v>0</v>
      </c>
      <c r="CW1827" s="13" t="b">
        <f t="shared" si="839"/>
        <v>0</v>
      </c>
      <c r="CX1827" s="13" t="b">
        <f t="shared" si="840"/>
        <v>0</v>
      </c>
      <c r="CY1827" s="13" t="b">
        <f t="shared" si="841"/>
        <v>0</v>
      </c>
    </row>
    <row r="1828" spans="1:103" ht="15" thickBot="1">
      <c r="A1828" s="931">
        <v>366</v>
      </c>
      <c r="B1828" s="1165" t="s">
        <v>224</v>
      </c>
      <c r="C1828" s="1165"/>
      <c r="D1828" s="1165" t="s">
        <v>1</v>
      </c>
      <c r="E1828" s="1165" t="s">
        <v>5</v>
      </c>
      <c r="F1828" s="1165"/>
      <c r="G1828" s="1165"/>
      <c r="H1828" s="1165"/>
      <c r="I1828" s="1165" t="s">
        <v>14</v>
      </c>
      <c r="J1828" s="1165"/>
      <c r="K1828" s="1165"/>
      <c r="L1828" s="1165" t="s">
        <v>16</v>
      </c>
      <c r="M1828" s="1165"/>
      <c r="N1828" s="1165" t="s">
        <v>16</v>
      </c>
      <c r="O1828" s="1165"/>
      <c r="P1828" s="1165" t="s">
        <v>16</v>
      </c>
      <c r="Q1828" s="940">
        <f>IF(I1828="&lt;1966",'lista, wskaźniki'!$G$4,IF(I1828="1967-1985",'lista, wskaźniki'!$G$5,IF(I1828="1986-1992",'lista, wskaźniki'!$G$6,IF(I1828="1993-1996",'lista, wskaźniki'!$G$7,IF(I1828="&gt;1997",'lista, wskaźniki'!$G$8,IF(I1828=0,'lista, wskaźniki'!$G$4))))))</f>
        <v>115</v>
      </c>
      <c r="R1828" s="1165" t="s">
        <v>21</v>
      </c>
      <c r="S1828" s="1165" t="s">
        <v>27</v>
      </c>
      <c r="T1828" s="1165"/>
      <c r="U1828" s="1165"/>
      <c r="V1828" s="1165"/>
      <c r="W1828" s="68"/>
      <c r="X1828" s="68"/>
      <c r="Y1828" s="68"/>
      <c r="Z1828" s="68"/>
      <c r="AA1828" s="68" t="s">
        <v>35</v>
      </c>
      <c r="AB1828" s="131"/>
      <c r="AC1828" s="131"/>
      <c r="AD1828" s="68"/>
      <c r="AE1828" s="1165"/>
      <c r="AF1828" s="334">
        <f t="shared" si="846"/>
        <v>0</v>
      </c>
      <c r="AG1828" s="272">
        <f>IF(R1828="kompletna",Q1828*J1828*0.0036*'lista, wskaźniki'!$F$13, IF(R1828="częściowa",Q1828*J1828*0.0036*'lista, wskaźniki'!$F$14, IF(R1828="brak",Q1828*J1828*0.0036*'lista, wskaźniki'!$F$15,)))</f>
        <v>0</v>
      </c>
      <c r="AH1828" s="334">
        <f>IF(Y1828="inne",K1828*'lista, wskaźniki'!$E$35,IF(Y1828="to samo źródło",0,IF(Y1828=0,0)))</f>
        <v>0</v>
      </c>
      <c r="AI1828" s="334" t="b">
        <f>IF(AA1828="gaz z sieci",AC1828*'lista, wskaźniki'!$D$21)</f>
        <v>0</v>
      </c>
      <c r="AJ1828" s="272">
        <f>IF(AA1828="węgiel",AB1828*'lista, wskaźniki'!$D$20, IF('Sektor mieszkaniowy'!AA1828="drewno",'Sektor mieszkaniowy'!AB1828*'lista, wskaźniki'!$D$22,IF('Sektor mieszkaniowy'!AA1828="pellet",AB1828*'lista, wskaźniki'!$D$23,IF('Sektor mieszkaniowy'!AA1828="gaz z sieci",AB1828*'lista, wskaźniki'!$D$21,IF('Sektor mieszkaniowy'!AA1828="olej opałowy",'Sektor mieszkaniowy'!AB1828*'lista, wskaźniki'!$D$24)))))</f>
        <v>0</v>
      </c>
      <c r="AK1828" s="1168">
        <f>AL1828/'lista, wskaźniki'!$A$127</f>
        <v>0</v>
      </c>
      <c r="AL1828" s="1165"/>
      <c r="AM1828" s="20">
        <f>IF(AA1828="węgiel",AF1828*1/3.6*'lista, wskaźniki'!$F$20,IF(AA1828="drewno",AF1828*1/3.6*'lista, wskaźniki'!$F$22,IF(AA1828="pellet",AF1828*1/3.6*'lista, wskaźniki'!$F$23,IF(AA1828="gaz z sieci",AF1828*1/3.6*'lista, wskaźniki'!$F$21,IF(AA1828="olej opałowy",AF1828*1/3.6*'lista, wskaźniki'!$F$24,0)))))</f>
        <v>0</v>
      </c>
      <c r="AN1828" s="20">
        <f>IF(AA1828="węgiel",AF1828*'lista, wskaźniki'!$E$42,IF(AA1828="drewno",AF1828*'lista, wskaźniki'!$G$42,IF(AA1828="pellet",AF1828*'lista, wskaźniki'!$H$42,IF(AA1828="gaz z sieci",AF1828*'lista, wskaźniki'!$F$42,IF(AA1828="olej opałowy",AF1828*'lista, wskaźniki'!$I$42,0)))))</f>
        <v>0</v>
      </c>
      <c r="AO1828" s="20">
        <f>IF(AA1828="węgiel",AF1828*'lista, wskaźniki'!$E$43,IF(AA1828="drewno",AF1828*'lista, wskaźniki'!$G$43,IF(AA1828="pellet",AF1828*'lista, wskaźniki'!$H$43,IF(AA1828="gaz z sieci",AF1828*'lista, wskaźniki'!$F$43,IF(AA1828="olej opałowy",AF1828*'lista, wskaźniki'!$I$43,0)))))</f>
        <v>0</v>
      </c>
      <c r="AP1828" s="20">
        <f>IF(AA1828="węgiel",AF1828*'lista, wskaźniki'!$E$44,IF(AA1828="drewno",AF1828*'lista, wskaźniki'!$G$44,IF(AA1828="pellet",AF1828*'lista, wskaźniki'!$H$44,IF(AA1828="gaz z sieci",AF1828*'lista, wskaźniki'!$F$44,IF(AA1828="olej opałowy",AF1828*'lista, wskaźniki'!$I$44,0)))))</f>
        <v>0</v>
      </c>
      <c r="AQ1828" s="20" t="b">
        <f>IF(Z1828="gaz",AH1828*1/3.6*'lista, wskaźniki'!$F$21,IF(Z1828="energia elektryczna",AH1828*1/3.6*'lista, wskaźniki'!$F$26))</f>
        <v>0</v>
      </c>
      <c r="AR1828" s="20" t="b">
        <f>IF(Z1828="gaz",AH1828*'lista, wskaźniki'!$F$42,IF(Z1828="energia elektryczna",AH1828*0))</f>
        <v>0</v>
      </c>
      <c r="AS1828" s="20" t="b">
        <f>IF(Z1828="gaz",AH1828*'lista, wskaźniki'!$F$43,IF(Z1828="energia elektryczna",AH1828*0))</f>
        <v>0</v>
      </c>
      <c r="AT1828" s="20" t="b">
        <f>IF(Z1828="gaz",AH1828*'lista, wskaźniki'!$F$44,IF(Z1828="energia elektryczna",AH1828*0))</f>
        <v>0</v>
      </c>
      <c r="AU1828" s="20">
        <f>AI1828*1/3.6*'lista, wskaźniki'!$F$21</f>
        <v>0</v>
      </c>
      <c r="AV1828" s="20">
        <f>AI1828*'lista, wskaźniki'!$F$42</f>
        <v>0</v>
      </c>
      <c r="AW1828" s="20">
        <f>AI1828*'lista, wskaźniki'!$F$43</f>
        <v>0</v>
      </c>
      <c r="AX1828" s="20">
        <f>AI1828*'lista, wskaźniki'!$F$44</f>
        <v>0</v>
      </c>
      <c r="AY1828" s="20">
        <f>AK1828*'lista, wskaźniki'!$F$26</f>
        <v>0</v>
      </c>
      <c r="AZ1828" s="20">
        <f t="shared" si="817"/>
        <v>0</v>
      </c>
      <c r="BA1828" s="20">
        <f t="shared" si="818"/>
        <v>0</v>
      </c>
      <c r="BB1828" s="20">
        <f t="shared" si="819"/>
        <v>0</v>
      </c>
      <c r="BC1828" s="20">
        <f t="shared" si="820"/>
        <v>0</v>
      </c>
      <c r="BD1828" s="1165"/>
      <c r="BE1828" s="1165"/>
      <c r="BF1828" s="1165"/>
      <c r="BG1828" s="1165"/>
      <c r="BH1828" s="68"/>
      <c r="BI1828" s="1165"/>
      <c r="BJ1828" s="68"/>
      <c r="BK1828" s="1165"/>
      <c r="BL1828" s="68"/>
      <c r="BM1828" s="68"/>
      <c r="BN1828" s="68"/>
      <c r="BO1828" s="68" t="s">
        <v>57</v>
      </c>
      <c r="BP1828" s="68" t="s">
        <v>52</v>
      </c>
      <c r="BQ1828" s="68"/>
      <c r="BR1828" s="68"/>
      <c r="BS1828" s="1159"/>
      <c r="BT1828" s="1159"/>
      <c r="BU1828" s="1159"/>
      <c r="BV1828" s="1159"/>
      <c r="BW1828" s="1159"/>
      <c r="BX1828" s="1159"/>
      <c r="BY1828" s="1162"/>
      <c r="CA1828" s="365">
        <f t="shared" si="821"/>
        <v>0</v>
      </c>
      <c r="CB1828" s="365" t="b">
        <f t="shared" si="822"/>
        <v>0</v>
      </c>
      <c r="CC1828" s="365" t="b">
        <f t="shared" si="823"/>
        <v>0</v>
      </c>
      <c r="CD1828" s="365" t="b">
        <f t="shared" si="824"/>
        <v>0</v>
      </c>
      <c r="CE1828" s="365" t="b">
        <f t="shared" si="825"/>
        <v>0</v>
      </c>
      <c r="CF1828" s="365" t="b">
        <f t="shared" si="826"/>
        <v>0</v>
      </c>
      <c r="CG1828" s="365" t="b">
        <f t="shared" si="827"/>
        <v>0</v>
      </c>
      <c r="CH1828" s="365" t="b">
        <f t="shared" si="828"/>
        <v>0</v>
      </c>
      <c r="CI1828" s="72">
        <f t="shared" si="829"/>
        <v>0</v>
      </c>
      <c r="CJ1828" s="72" t="b">
        <f t="shared" si="830"/>
        <v>0</v>
      </c>
      <c r="CK1828" s="72" t="b">
        <f t="shared" si="831"/>
        <v>0</v>
      </c>
      <c r="CL1828" s="72">
        <f t="shared" si="832"/>
        <v>0</v>
      </c>
      <c r="CM1828" s="72" t="b">
        <f t="shared" si="833"/>
        <v>0</v>
      </c>
      <c r="CN1828" s="72" t="b">
        <f t="shared" si="834"/>
        <v>0</v>
      </c>
      <c r="CP1828" s="13" t="b">
        <f t="shared" si="835"/>
        <v>0</v>
      </c>
      <c r="CQ1828" s="13" t="b">
        <f t="shared" si="836"/>
        <v>0</v>
      </c>
      <c r="CR1828" s="13" t="b">
        <f t="shared" si="837"/>
        <v>0</v>
      </c>
      <c r="CS1828" s="13" t="b">
        <f t="shared" si="843"/>
        <v>0</v>
      </c>
      <c r="CT1828" s="13" t="b">
        <f t="shared" si="842"/>
        <v>0</v>
      </c>
      <c r="CU1828" s="13" t="b">
        <f t="shared" si="845"/>
        <v>0</v>
      </c>
      <c r="CV1828" s="13" t="b">
        <f t="shared" si="838"/>
        <v>0</v>
      </c>
      <c r="CW1828" s="13" t="b">
        <f t="shared" si="839"/>
        <v>0</v>
      </c>
      <c r="CX1828" s="13">
        <f t="shared" si="840"/>
        <v>0</v>
      </c>
      <c r="CY1828" s="13">
        <f t="shared" si="841"/>
        <v>0</v>
      </c>
    </row>
    <row r="1829" spans="1:103" ht="15" thickBot="1">
      <c r="A1829" s="932"/>
      <c r="B1829" s="1166"/>
      <c r="C1829" s="1166"/>
      <c r="D1829" s="1166"/>
      <c r="E1829" s="1166"/>
      <c r="F1829" s="1166"/>
      <c r="G1829" s="1166"/>
      <c r="H1829" s="1166"/>
      <c r="I1829" s="1166"/>
      <c r="J1829" s="1166"/>
      <c r="K1829" s="1166"/>
      <c r="L1829" s="1166"/>
      <c r="M1829" s="1166"/>
      <c r="N1829" s="1166"/>
      <c r="O1829" s="1166"/>
      <c r="P1829" s="1166"/>
      <c r="Q1829" s="941"/>
      <c r="R1829" s="1166"/>
      <c r="S1829" s="1166"/>
      <c r="T1829" s="1166"/>
      <c r="U1829" s="1166"/>
      <c r="V1829" s="1166"/>
      <c r="W1829" s="69"/>
      <c r="X1829" s="69"/>
      <c r="Y1829" s="69"/>
      <c r="Z1829" s="69"/>
      <c r="AA1829" s="69" t="s">
        <v>36</v>
      </c>
      <c r="AB1829" s="132"/>
      <c r="AC1829" s="132"/>
      <c r="AD1829" s="69"/>
      <c r="AE1829" s="1166"/>
      <c r="AF1829" s="334">
        <f t="shared" si="846"/>
        <v>0</v>
      </c>
      <c r="AG1829" s="272">
        <f>IF(R1829="kompletna",Q1829*J1829*0.0036*'lista, wskaźniki'!$F$13, IF(R1829="częściowa",Q1829*J1829*0.0036*'lista, wskaźniki'!$F$14, IF(R1829="brak",Q1829*J1829*0.0036*'lista, wskaźniki'!$F$15,)))</f>
        <v>0</v>
      </c>
      <c r="AH1829" s="334">
        <f>IF(Y1829="inne",K1829*'lista, wskaźniki'!$E$35,IF(Y1829="to samo źródło",0,IF(Y1829=0,0)))</f>
        <v>0</v>
      </c>
      <c r="AI1829" s="334" t="b">
        <f>IF(AA1829="gaz z sieci",AC1829*'lista, wskaźniki'!$D$21)</f>
        <v>0</v>
      </c>
      <c r="AJ1829" s="272">
        <f>IF(AA1829="węgiel",AB1829*'lista, wskaźniki'!$D$20, IF('Sektor mieszkaniowy'!AA1829="drewno",'Sektor mieszkaniowy'!AB1829*'lista, wskaźniki'!$D$22,IF('Sektor mieszkaniowy'!AA1829="pellet",AB1829*'lista, wskaźniki'!$D$23,IF('Sektor mieszkaniowy'!AA1829="gaz z sieci",AB1829*'lista, wskaźniki'!$D$21,IF('Sektor mieszkaniowy'!AA1829="olej opałowy",'Sektor mieszkaniowy'!AB1829*'lista, wskaźniki'!$D$24)))))</f>
        <v>0</v>
      </c>
      <c r="AK1829" s="1169"/>
      <c r="AL1829" s="1166"/>
      <c r="AM1829" s="20">
        <f>IF(AA1829="węgiel",AF1829*1/3.6*'lista, wskaźniki'!$F$20,IF(AA1829="drewno",AF1829*1/3.6*'lista, wskaźniki'!$F$22,IF(AA1829="pellet",AF1829*1/3.6*'lista, wskaźniki'!$F$23,IF(AA1829="gaz z sieci",AF1829*1/3.6*'lista, wskaźniki'!$F$21,IF(AA1829="olej opałowy",AF1829*1/3.6*'lista, wskaźniki'!$F$24,0)))))</f>
        <v>0</v>
      </c>
      <c r="AN1829" s="20">
        <f>IF(AA1829="węgiel",AF1829*'lista, wskaźniki'!$E$42,IF(AA1829="drewno",AF1829*'lista, wskaźniki'!$G$42,IF(AA1829="pellet",AF1829*'lista, wskaźniki'!$H$42,IF(AA1829="gaz z sieci",AF1829*'lista, wskaźniki'!$F$42,IF(AA1829="olej opałowy",AF1829*'lista, wskaźniki'!$I$42,0)))))</f>
        <v>0</v>
      </c>
      <c r="AO1829" s="20">
        <f>IF(AA1829="węgiel",AF1829*'lista, wskaźniki'!$E$43,IF(AA1829="drewno",AF1829*'lista, wskaźniki'!$G$43,IF(AA1829="pellet",AF1829*'lista, wskaźniki'!$H$43,IF(AA1829="gaz z sieci",AF1829*'lista, wskaźniki'!$F$43,IF(AA1829="olej opałowy",AF1829*'lista, wskaźniki'!$I$43,0)))))</f>
        <v>0</v>
      </c>
      <c r="AP1829" s="20">
        <f>IF(AA1829="węgiel",AF1829*'lista, wskaźniki'!$E$44,IF(AA1829="drewno",AF1829*'lista, wskaźniki'!$G$44,IF(AA1829="pellet",AF1829*'lista, wskaźniki'!$H$44,IF(AA1829="gaz z sieci",AF1829*'lista, wskaźniki'!$F$44,IF(AA1829="olej opałowy",AF1829*'lista, wskaźniki'!$I$44,0)))))</f>
        <v>0</v>
      </c>
      <c r="AQ1829" s="20" t="b">
        <f>IF(Z1829="gaz",AH1829*1/3.6*'lista, wskaźniki'!$F$21,IF(Z1829="energia elektryczna",AH1829*1/3.6*'lista, wskaźniki'!$F$26))</f>
        <v>0</v>
      </c>
      <c r="AR1829" s="20" t="b">
        <f>IF(Z1829="gaz",AH1829*'lista, wskaźniki'!$F$42,IF(Z1829="energia elektryczna",AH1829*0))</f>
        <v>0</v>
      </c>
      <c r="AS1829" s="20" t="b">
        <f>IF(Z1829="gaz",AH1829*'lista, wskaźniki'!$F$43,IF(Z1829="energia elektryczna",AH1829*0))</f>
        <v>0</v>
      </c>
      <c r="AT1829" s="20" t="b">
        <f>IF(Z1829="gaz",AH1829*'lista, wskaźniki'!$F$44,IF(Z1829="energia elektryczna",AH1829*0))</f>
        <v>0</v>
      </c>
      <c r="AU1829" s="20">
        <f>AI1829*1/3.6*'lista, wskaźniki'!$F$21</f>
        <v>0</v>
      </c>
      <c r="AV1829" s="20">
        <f>AI1829*'lista, wskaźniki'!$F$42</f>
        <v>0</v>
      </c>
      <c r="AW1829" s="20">
        <f>AI1829*'lista, wskaźniki'!$F$43</f>
        <v>0</v>
      </c>
      <c r="AX1829" s="20">
        <f>AI1829*'lista, wskaźniki'!$F$44</f>
        <v>0</v>
      </c>
      <c r="AY1829" s="20">
        <f>AK1829*'lista, wskaźniki'!$F$26</f>
        <v>0</v>
      </c>
      <c r="AZ1829" s="20">
        <f t="shared" si="817"/>
        <v>0</v>
      </c>
      <c r="BA1829" s="20">
        <f t="shared" si="818"/>
        <v>0</v>
      </c>
      <c r="BB1829" s="20">
        <f t="shared" si="819"/>
        <v>0</v>
      </c>
      <c r="BC1829" s="20">
        <f t="shared" si="820"/>
        <v>0</v>
      </c>
      <c r="BD1829" s="1166"/>
      <c r="BE1829" s="1166"/>
      <c r="BF1829" s="1166"/>
      <c r="BG1829" s="1166"/>
      <c r="BH1829" s="69"/>
      <c r="BI1829" s="1166"/>
      <c r="BJ1829" s="69"/>
      <c r="BK1829" s="1166"/>
      <c r="BL1829" s="69"/>
      <c r="BM1829" s="69"/>
      <c r="BN1829" s="69"/>
      <c r="BO1829" s="69"/>
      <c r="BP1829" s="69"/>
      <c r="BQ1829" s="69"/>
      <c r="BR1829" s="69"/>
      <c r="BS1829" s="1160"/>
      <c r="BT1829" s="1160"/>
      <c r="BU1829" s="1160"/>
      <c r="BV1829" s="1160"/>
      <c r="BW1829" s="1160"/>
      <c r="BX1829" s="1160"/>
      <c r="BY1829" s="1163"/>
      <c r="CA1829" s="365" t="b">
        <f t="shared" si="821"/>
        <v>0</v>
      </c>
      <c r="CB1829" s="365">
        <f t="shared" si="822"/>
        <v>0</v>
      </c>
      <c r="CC1829" s="365" t="b">
        <f t="shared" si="823"/>
        <v>0</v>
      </c>
      <c r="CD1829" s="365" t="b">
        <f t="shared" si="824"/>
        <v>0</v>
      </c>
      <c r="CE1829" s="365" t="b">
        <f t="shared" si="825"/>
        <v>0</v>
      </c>
      <c r="CF1829" s="365" t="b">
        <f t="shared" si="826"/>
        <v>0</v>
      </c>
      <c r="CG1829" s="365" t="b">
        <f t="shared" si="827"/>
        <v>0</v>
      </c>
      <c r="CH1829" s="365" t="b">
        <f t="shared" si="828"/>
        <v>0</v>
      </c>
      <c r="CI1829" s="72" t="b">
        <f t="shared" si="829"/>
        <v>0</v>
      </c>
      <c r="CJ1829" s="72">
        <f t="shared" si="830"/>
        <v>0</v>
      </c>
      <c r="CK1829" s="72" t="b">
        <f t="shared" si="831"/>
        <v>0</v>
      </c>
      <c r="CL1829" s="72">
        <f t="shared" si="832"/>
        <v>0</v>
      </c>
      <c r="CM1829" s="72" t="b">
        <f t="shared" si="833"/>
        <v>0</v>
      </c>
      <c r="CN1829" s="72" t="b">
        <f t="shared" si="834"/>
        <v>0</v>
      </c>
      <c r="CP1829" s="13">
        <f t="shared" si="835"/>
        <v>0</v>
      </c>
      <c r="CQ1829" s="13" t="b">
        <f t="shared" si="836"/>
        <v>0</v>
      </c>
      <c r="CR1829" s="13" t="b">
        <f t="shared" si="837"/>
        <v>0</v>
      </c>
      <c r="CS1829" s="13" t="b">
        <f t="shared" si="843"/>
        <v>0</v>
      </c>
      <c r="CT1829" s="13" t="b">
        <f t="shared" si="842"/>
        <v>0</v>
      </c>
      <c r="CU1829" s="13" t="b">
        <f t="shared" si="845"/>
        <v>0</v>
      </c>
      <c r="CV1829" s="13" t="b">
        <f t="shared" si="838"/>
        <v>0</v>
      </c>
      <c r="CW1829" s="13" t="b">
        <f t="shared" si="839"/>
        <v>0</v>
      </c>
      <c r="CX1829" s="13" t="b">
        <f t="shared" si="840"/>
        <v>0</v>
      </c>
      <c r="CY1829" s="13" t="b">
        <f t="shared" si="841"/>
        <v>0</v>
      </c>
    </row>
    <row r="1830" spans="1:103" ht="15" thickBot="1">
      <c r="A1830" s="932"/>
      <c r="B1830" s="1166"/>
      <c r="C1830" s="1166"/>
      <c r="D1830" s="1166"/>
      <c r="E1830" s="1166"/>
      <c r="F1830" s="1166"/>
      <c r="G1830" s="1166"/>
      <c r="H1830" s="1166"/>
      <c r="I1830" s="1166"/>
      <c r="J1830" s="1166"/>
      <c r="K1830" s="1166"/>
      <c r="L1830" s="1166"/>
      <c r="M1830" s="1166"/>
      <c r="N1830" s="1166"/>
      <c r="O1830" s="1166"/>
      <c r="P1830" s="1166"/>
      <c r="Q1830" s="941"/>
      <c r="R1830" s="1166"/>
      <c r="S1830" s="1166"/>
      <c r="T1830" s="1166"/>
      <c r="U1830" s="1166"/>
      <c r="V1830" s="1166"/>
      <c r="W1830" s="69"/>
      <c r="X1830" s="69"/>
      <c r="Y1830" s="69"/>
      <c r="Z1830" s="69"/>
      <c r="AA1830" s="69" t="s">
        <v>50</v>
      </c>
      <c r="AB1830" s="132"/>
      <c r="AC1830" s="132"/>
      <c r="AD1830" s="69"/>
      <c r="AE1830" s="1166"/>
      <c r="AF1830" s="334">
        <f t="shared" si="846"/>
        <v>0</v>
      </c>
      <c r="AG1830" s="272">
        <f>IF(R1830="kompletna",Q1830*J1830*0.0036*'lista, wskaźniki'!$F$13, IF(R1830="częściowa",Q1830*J1830*0.0036*'lista, wskaźniki'!$F$14, IF(R1830="brak",Q1830*J1830*0.0036*'lista, wskaźniki'!$F$15,)))</f>
        <v>0</v>
      </c>
      <c r="AH1830" s="334">
        <f>IF(Y1830="inne",K1830*'lista, wskaźniki'!$E$35,IF(Y1830="to samo źródło",0,IF(Y1830=0,0)))</f>
        <v>0</v>
      </c>
      <c r="AI1830" s="334" t="b">
        <f>IF(AA1830="gaz z sieci",AC1830*'lista, wskaźniki'!$D$21)</f>
        <v>0</v>
      </c>
      <c r="AJ1830" s="272">
        <f>IF(AA1830="węgiel",AB1830*'lista, wskaźniki'!$D$20, IF('Sektor mieszkaniowy'!AA1830="drewno",'Sektor mieszkaniowy'!AB1830*'lista, wskaźniki'!$D$22,IF('Sektor mieszkaniowy'!AA1830="pellet",AB1830*'lista, wskaźniki'!$D$23,IF('Sektor mieszkaniowy'!AA1830="gaz z sieci",AB1830*'lista, wskaźniki'!$D$21,IF('Sektor mieszkaniowy'!AA1830="olej opałowy",'Sektor mieszkaniowy'!AB1830*'lista, wskaźniki'!$D$24)))))</f>
        <v>0</v>
      </c>
      <c r="AK1830" s="1169"/>
      <c r="AL1830" s="1166"/>
      <c r="AM1830" s="20">
        <f>IF(AA1830="węgiel",AF1830*1/3.6*'lista, wskaźniki'!$F$20,IF(AA1830="drewno",AF1830*1/3.6*'lista, wskaźniki'!$F$22,IF(AA1830="pellet",AF1830*1/3.6*'lista, wskaźniki'!$F$23,IF(AA1830="gaz z sieci",AF1830*1/3.6*'lista, wskaźniki'!$F$21,IF(AA1830="olej opałowy",AF1830*1/3.6*'lista, wskaźniki'!$F$24,0)))))</f>
        <v>0</v>
      </c>
      <c r="AN1830" s="20">
        <f>IF(AA1830="węgiel",AF1830*'lista, wskaźniki'!$E$42,IF(AA1830="drewno",AF1830*'lista, wskaźniki'!$G$42,IF(AA1830="pellet",AF1830*'lista, wskaźniki'!$H$42,IF(AA1830="gaz z sieci",AF1830*'lista, wskaźniki'!$F$42,IF(AA1830="olej opałowy",AF1830*'lista, wskaźniki'!$I$42,0)))))</f>
        <v>0</v>
      </c>
      <c r="AO1830" s="20">
        <f>IF(AA1830="węgiel",AF1830*'lista, wskaźniki'!$E$43,IF(AA1830="drewno",AF1830*'lista, wskaźniki'!$G$43,IF(AA1830="pellet",AF1830*'lista, wskaźniki'!$H$43,IF(AA1830="gaz z sieci",AF1830*'lista, wskaźniki'!$F$43,IF(AA1830="olej opałowy",AF1830*'lista, wskaźniki'!$I$43,0)))))</f>
        <v>0</v>
      </c>
      <c r="AP1830" s="20">
        <f>IF(AA1830="węgiel",AF1830*'lista, wskaźniki'!$E$44,IF(AA1830="drewno",AF1830*'lista, wskaźniki'!$G$44,IF(AA1830="pellet",AF1830*'lista, wskaźniki'!$H$44,IF(AA1830="gaz z sieci",AF1830*'lista, wskaźniki'!$F$44,IF(AA1830="olej opałowy",AF1830*'lista, wskaźniki'!$I$44,0)))))</f>
        <v>0</v>
      </c>
      <c r="AQ1830" s="20" t="b">
        <f>IF(Z1830="gaz",AH1830*1/3.6*'lista, wskaźniki'!$F$21,IF(Z1830="energia elektryczna",AH1830*1/3.6*'lista, wskaźniki'!$F$26))</f>
        <v>0</v>
      </c>
      <c r="AR1830" s="20" t="b">
        <f>IF(Z1830="gaz",AH1830*'lista, wskaźniki'!$F$42,IF(Z1830="energia elektryczna",AH1830*0))</f>
        <v>0</v>
      </c>
      <c r="AS1830" s="20" t="b">
        <f>IF(Z1830="gaz",AH1830*'lista, wskaźniki'!$F$43,IF(Z1830="energia elektryczna",AH1830*0))</f>
        <v>0</v>
      </c>
      <c r="AT1830" s="20" t="b">
        <f>IF(Z1830="gaz",AH1830*'lista, wskaźniki'!$F$44,IF(Z1830="energia elektryczna",AH1830*0))</f>
        <v>0</v>
      </c>
      <c r="AU1830" s="20">
        <f>AI1830*1/3.6*'lista, wskaźniki'!$F$21</f>
        <v>0</v>
      </c>
      <c r="AV1830" s="20">
        <f>AI1830*'lista, wskaźniki'!$F$42</f>
        <v>0</v>
      </c>
      <c r="AW1830" s="20">
        <f>AI1830*'lista, wskaźniki'!$F$43</f>
        <v>0</v>
      </c>
      <c r="AX1830" s="20">
        <f>AI1830*'lista, wskaźniki'!$F$44</f>
        <v>0</v>
      </c>
      <c r="AY1830" s="20">
        <f>AK1830*'lista, wskaźniki'!$F$26</f>
        <v>0</v>
      </c>
      <c r="AZ1830" s="20">
        <f t="shared" si="817"/>
        <v>0</v>
      </c>
      <c r="BA1830" s="20">
        <f t="shared" si="818"/>
        <v>0</v>
      </c>
      <c r="BB1830" s="20">
        <f t="shared" si="819"/>
        <v>0</v>
      </c>
      <c r="BC1830" s="20">
        <f t="shared" si="820"/>
        <v>0</v>
      </c>
      <c r="BD1830" s="1166"/>
      <c r="BE1830" s="1166"/>
      <c r="BF1830" s="1166"/>
      <c r="BG1830" s="1166"/>
      <c r="BH1830" s="69"/>
      <c r="BI1830" s="1166"/>
      <c r="BJ1830" s="69"/>
      <c r="BK1830" s="1166"/>
      <c r="BL1830" s="69"/>
      <c r="BM1830" s="69"/>
      <c r="BN1830" s="69"/>
      <c r="BO1830" s="69"/>
      <c r="BP1830" s="69"/>
      <c r="BQ1830" s="69"/>
      <c r="BR1830" s="69"/>
      <c r="BS1830" s="1160"/>
      <c r="BT1830" s="1160"/>
      <c r="BU1830" s="1160"/>
      <c r="BV1830" s="1160"/>
      <c r="BW1830" s="1160"/>
      <c r="BX1830" s="1160"/>
      <c r="BY1830" s="1163"/>
      <c r="CA1830" s="365" t="b">
        <f t="shared" si="821"/>
        <v>0</v>
      </c>
      <c r="CB1830" s="365" t="b">
        <f t="shared" si="822"/>
        <v>0</v>
      </c>
      <c r="CC1830" s="365">
        <f t="shared" si="823"/>
        <v>0</v>
      </c>
      <c r="CD1830" s="365" t="b">
        <f t="shared" si="824"/>
        <v>0</v>
      </c>
      <c r="CE1830" s="365" t="b">
        <f t="shared" si="825"/>
        <v>0</v>
      </c>
      <c r="CF1830" s="365" t="b">
        <f t="shared" si="826"/>
        <v>0</v>
      </c>
      <c r="CG1830" s="365" t="b">
        <f t="shared" si="827"/>
        <v>0</v>
      </c>
      <c r="CH1830" s="365" t="b">
        <f t="shared" si="828"/>
        <v>0</v>
      </c>
      <c r="CI1830" s="72" t="b">
        <f t="shared" si="829"/>
        <v>0</v>
      </c>
      <c r="CJ1830" s="72" t="b">
        <f t="shared" si="830"/>
        <v>0</v>
      </c>
      <c r="CK1830" s="72">
        <f t="shared" si="831"/>
        <v>0</v>
      </c>
      <c r="CL1830" s="72">
        <f t="shared" si="832"/>
        <v>0</v>
      </c>
      <c r="CM1830" s="72" t="b">
        <f t="shared" si="833"/>
        <v>0</v>
      </c>
      <c r="CN1830" s="72" t="b">
        <f t="shared" si="834"/>
        <v>0</v>
      </c>
      <c r="CP1830" s="13">
        <f t="shared" si="835"/>
        <v>0</v>
      </c>
      <c r="CQ1830" s="13" t="b">
        <f t="shared" si="836"/>
        <v>0</v>
      </c>
      <c r="CR1830" s="13" t="b">
        <f t="shared" si="837"/>
        <v>0</v>
      </c>
      <c r="CS1830" s="13" t="b">
        <f t="shared" si="843"/>
        <v>0</v>
      </c>
      <c r="CT1830" s="13" t="b">
        <f t="shared" si="842"/>
        <v>0</v>
      </c>
      <c r="CU1830" s="13" t="b">
        <f t="shared" si="845"/>
        <v>0</v>
      </c>
      <c r="CV1830" s="13" t="b">
        <f t="shared" si="838"/>
        <v>0</v>
      </c>
      <c r="CW1830" s="13" t="b">
        <f t="shared" si="839"/>
        <v>0</v>
      </c>
      <c r="CX1830" s="13" t="b">
        <f t="shared" si="840"/>
        <v>0</v>
      </c>
      <c r="CY1830" s="13" t="b">
        <f t="shared" si="841"/>
        <v>0</v>
      </c>
    </row>
    <row r="1831" spans="1:103" ht="15" thickBot="1">
      <c r="A1831" s="932"/>
      <c r="B1831" s="1166"/>
      <c r="C1831" s="1166"/>
      <c r="D1831" s="1166"/>
      <c r="E1831" s="1166"/>
      <c r="F1831" s="1166"/>
      <c r="G1831" s="1166"/>
      <c r="H1831" s="1166"/>
      <c r="I1831" s="1166"/>
      <c r="J1831" s="1166"/>
      <c r="K1831" s="1166"/>
      <c r="L1831" s="1166"/>
      <c r="M1831" s="1166"/>
      <c r="N1831" s="1166"/>
      <c r="O1831" s="1166"/>
      <c r="P1831" s="1166"/>
      <c r="Q1831" s="941"/>
      <c r="R1831" s="1166"/>
      <c r="S1831" s="1166"/>
      <c r="T1831" s="1166"/>
      <c r="U1831" s="1166"/>
      <c r="V1831" s="1166"/>
      <c r="W1831" s="69"/>
      <c r="X1831" s="69"/>
      <c r="Y1831" s="69"/>
      <c r="Z1831" s="69"/>
      <c r="AA1831" s="69" t="s">
        <v>38</v>
      </c>
      <c r="AB1831" s="132"/>
      <c r="AC1831" s="132"/>
      <c r="AD1831" s="69"/>
      <c r="AE1831" s="1166"/>
      <c r="AF1831" s="334">
        <f t="shared" si="846"/>
        <v>0</v>
      </c>
      <c r="AG1831" s="272">
        <f>IF(R1831="kompletna",Q1831*J1831*0.0036*'lista, wskaźniki'!$F$13, IF(R1831="częściowa",Q1831*J1831*0.0036*'lista, wskaźniki'!$F$14, IF(R1831="brak",Q1831*J1831*0.0036*'lista, wskaźniki'!$F$15,)))</f>
        <v>0</v>
      </c>
      <c r="AH1831" s="334">
        <f>IF(Y1831="inne",K1831*'lista, wskaźniki'!$E$35,IF(Y1831="to samo źródło",0,IF(Y1831=0,0)))</f>
        <v>0</v>
      </c>
      <c r="AI1831" s="334">
        <f>IF(AA1831="gaz z sieci",AC1831*'lista, wskaźniki'!$D$21)</f>
        <v>0</v>
      </c>
      <c r="AJ1831" s="272">
        <f>IF(AA1831="węgiel",AB1831*'lista, wskaźniki'!$D$20, IF('Sektor mieszkaniowy'!AA1831="drewno",'Sektor mieszkaniowy'!AB1831*'lista, wskaźniki'!$D$22,IF('Sektor mieszkaniowy'!AA1831="pellet",AB1831*'lista, wskaźniki'!$D$23,IF('Sektor mieszkaniowy'!AA1831="gaz z sieci",AB1831*'lista, wskaźniki'!$D$21,IF('Sektor mieszkaniowy'!AA1831="olej opałowy",'Sektor mieszkaniowy'!AB1831*'lista, wskaźniki'!$D$24)))))</f>
        <v>0</v>
      </c>
      <c r="AK1831" s="1169"/>
      <c r="AL1831" s="1166"/>
      <c r="AM1831" s="20">
        <f>IF(AA1831="węgiel",AF1831*1/3.6*'lista, wskaźniki'!$F$20,IF(AA1831="drewno",AF1831*1/3.6*'lista, wskaźniki'!$F$22,IF(AA1831="pellet",AF1831*1/3.6*'lista, wskaźniki'!$F$23,IF(AA1831="gaz z sieci",AF1831*1/3.6*'lista, wskaźniki'!$F$21,IF(AA1831="olej opałowy",AF1831*1/3.6*'lista, wskaźniki'!$F$24,0)))))</f>
        <v>0</v>
      </c>
      <c r="AN1831" s="20">
        <f>IF(AA1831="węgiel",AF1831*'lista, wskaźniki'!$E$42,IF(AA1831="drewno",AF1831*'lista, wskaźniki'!$G$42,IF(AA1831="pellet",AF1831*'lista, wskaźniki'!$H$42,IF(AA1831="gaz z sieci",AF1831*'lista, wskaźniki'!$F$42,IF(AA1831="olej opałowy",AF1831*'lista, wskaźniki'!$I$42,0)))))</f>
        <v>0</v>
      </c>
      <c r="AO1831" s="20">
        <f>IF(AA1831="węgiel",AF1831*'lista, wskaźniki'!$E$43,IF(AA1831="drewno",AF1831*'lista, wskaźniki'!$G$43,IF(AA1831="pellet",AF1831*'lista, wskaźniki'!$H$43,IF(AA1831="gaz z sieci",AF1831*'lista, wskaźniki'!$F$43,IF(AA1831="olej opałowy",AF1831*'lista, wskaźniki'!$I$43,0)))))</f>
        <v>0</v>
      </c>
      <c r="AP1831" s="20">
        <f>IF(AA1831="węgiel",AF1831*'lista, wskaźniki'!$E$44,IF(AA1831="drewno",AF1831*'lista, wskaźniki'!$G$44,IF(AA1831="pellet",AF1831*'lista, wskaźniki'!$H$44,IF(AA1831="gaz z sieci",AF1831*'lista, wskaźniki'!$F$44,IF(AA1831="olej opałowy",AF1831*'lista, wskaźniki'!$I$44,0)))))</f>
        <v>0</v>
      </c>
      <c r="AQ1831" s="20" t="b">
        <f>IF(Z1831="gaz",AH1831*1/3.6*'lista, wskaźniki'!$F$21,IF(Z1831="energia elektryczna",AH1831*1/3.6*'lista, wskaźniki'!$F$26))</f>
        <v>0</v>
      </c>
      <c r="AR1831" s="20" t="b">
        <f>IF(Z1831="gaz",AH1831*'lista, wskaźniki'!$F$42,IF(Z1831="energia elektryczna",AH1831*0))</f>
        <v>0</v>
      </c>
      <c r="AS1831" s="20" t="b">
        <f>IF(Z1831="gaz",AH1831*'lista, wskaźniki'!$F$43,IF(Z1831="energia elektryczna",AH1831*0))</f>
        <v>0</v>
      </c>
      <c r="AT1831" s="20" t="b">
        <f>IF(Z1831="gaz",AH1831*'lista, wskaźniki'!$F$44,IF(Z1831="energia elektryczna",AH1831*0))</f>
        <v>0</v>
      </c>
      <c r="AU1831" s="20">
        <f>AI1831*1/3.6*'lista, wskaźniki'!$F$21</f>
        <v>0</v>
      </c>
      <c r="AV1831" s="20">
        <f>AI1831*'lista, wskaźniki'!$F$42</f>
        <v>0</v>
      </c>
      <c r="AW1831" s="20">
        <f>AI1831*'lista, wskaźniki'!$F$43</f>
        <v>0</v>
      </c>
      <c r="AX1831" s="20">
        <f>AI1831*'lista, wskaźniki'!$F$44</f>
        <v>0</v>
      </c>
      <c r="AY1831" s="20">
        <f>AK1831*'lista, wskaźniki'!$F$26</f>
        <v>0</v>
      </c>
      <c r="AZ1831" s="20">
        <f t="shared" si="817"/>
        <v>0</v>
      </c>
      <c r="BA1831" s="20">
        <f t="shared" si="818"/>
        <v>0</v>
      </c>
      <c r="BB1831" s="20">
        <f t="shared" si="819"/>
        <v>0</v>
      </c>
      <c r="BC1831" s="20">
        <f t="shared" si="820"/>
        <v>0</v>
      </c>
      <c r="BD1831" s="1166"/>
      <c r="BE1831" s="1166"/>
      <c r="BF1831" s="1166"/>
      <c r="BG1831" s="1166"/>
      <c r="BH1831" s="69"/>
      <c r="BI1831" s="1166"/>
      <c r="BJ1831" s="69"/>
      <c r="BK1831" s="1166"/>
      <c r="BL1831" s="69"/>
      <c r="BM1831" s="69"/>
      <c r="BN1831" s="69"/>
      <c r="BO1831" s="69"/>
      <c r="BP1831" s="69"/>
      <c r="BQ1831" s="69"/>
      <c r="BR1831" s="69"/>
      <c r="BS1831" s="1160"/>
      <c r="BT1831" s="1160"/>
      <c r="BU1831" s="1160"/>
      <c r="BV1831" s="1160"/>
      <c r="BW1831" s="1160"/>
      <c r="BX1831" s="1160"/>
      <c r="BY1831" s="1163"/>
      <c r="CA1831" s="365" t="b">
        <f t="shared" si="821"/>
        <v>0</v>
      </c>
      <c r="CB1831" s="365" t="b">
        <f t="shared" si="822"/>
        <v>0</v>
      </c>
      <c r="CC1831" s="365" t="b">
        <f t="shared" si="823"/>
        <v>0</v>
      </c>
      <c r="CD1831" s="365">
        <f t="shared" si="824"/>
        <v>0</v>
      </c>
      <c r="CE1831" s="365" t="b">
        <f t="shared" si="825"/>
        <v>0</v>
      </c>
      <c r="CF1831" s="365" t="b">
        <f t="shared" si="826"/>
        <v>0</v>
      </c>
      <c r="CG1831" s="365" t="b">
        <f t="shared" si="827"/>
        <v>0</v>
      </c>
      <c r="CH1831" s="365">
        <f t="shared" si="828"/>
        <v>0</v>
      </c>
      <c r="CI1831" s="72" t="b">
        <f t="shared" si="829"/>
        <v>0</v>
      </c>
      <c r="CJ1831" s="72" t="b">
        <f t="shared" si="830"/>
        <v>0</v>
      </c>
      <c r="CK1831" s="72" t="b">
        <f t="shared" si="831"/>
        <v>0</v>
      </c>
      <c r="CL1831" s="72">
        <f t="shared" si="832"/>
        <v>0</v>
      </c>
      <c r="CM1831" s="72" t="b">
        <f t="shared" si="833"/>
        <v>0</v>
      </c>
      <c r="CN1831" s="72" t="b">
        <f t="shared" si="834"/>
        <v>0</v>
      </c>
      <c r="CP1831" s="13">
        <f t="shared" si="835"/>
        <v>0</v>
      </c>
      <c r="CQ1831" s="13" t="b">
        <f t="shared" si="836"/>
        <v>0</v>
      </c>
      <c r="CR1831" s="13" t="b">
        <f t="shared" si="837"/>
        <v>0</v>
      </c>
      <c r="CS1831" s="13" t="b">
        <f t="shared" si="843"/>
        <v>0</v>
      </c>
      <c r="CT1831" s="13" t="b">
        <f t="shared" si="842"/>
        <v>0</v>
      </c>
      <c r="CU1831" s="13" t="b">
        <f t="shared" si="845"/>
        <v>0</v>
      </c>
      <c r="CV1831" s="13" t="b">
        <f t="shared" si="838"/>
        <v>0</v>
      </c>
      <c r="CW1831" s="13" t="b">
        <f t="shared" si="839"/>
        <v>0</v>
      </c>
      <c r="CX1831" s="13" t="b">
        <f t="shared" si="840"/>
        <v>0</v>
      </c>
      <c r="CY1831" s="13" t="b">
        <f t="shared" si="841"/>
        <v>0</v>
      </c>
    </row>
    <row r="1832" spans="1:103" ht="15" thickBot="1">
      <c r="A1832" s="933"/>
      <c r="B1832" s="1167"/>
      <c r="C1832" s="1167"/>
      <c r="D1832" s="1167"/>
      <c r="E1832" s="1167"/>
      <c r="F1832" s="1167"/>
      <c r="G1832" s="1167"/>
      <c r="H1832" s="1167"/>
      <c r="I1832" s="1167"/>
      <c r="J1832" s="1167"/>
      <c r="K1832" s="1167"/>
      <c r="L1832" s="1167"/>
      <c r="M1832" s="1167"/>
      <c r="N1832" s="1167"/>
      <c r="O1832" s="1167"/>
      <c r="P1832" s="1167"/>
      <c r="Q1832" s="942"/>
      <c r="R1832" s="1167"/>
      <c r="S1832" s="1167"/>
      <c r="T1832" s="1167"/>
      <c r="U1832" s="1167"/>
      <c r="V1832" s="1167"/>
      <c r="W1832" s="70"/>
      <c r="X1832" s="70"/>
      <c r="Y1832" s="70"/>
      <c r="Z1832" s="70"/>
      <c r="AA1832" s="70" t="s">
        <v>37</v>
      </c>
      <c r="AB1832" s="133"/>
      <c r="AC1832" s="133"/>
      <c r="AD1832" s="70"/>
      <c r="AE1832" s="1167"/>
      <c r="AF1832" s="334">
        <f t="shared" si="846"/>
        <v>0</v>
      </c>
      <c r="AG1832" s="272">
        <f>IF(R1832="kompletna",Q1832*J1832*0.0036*'lista, wskaźniki'!$F$13, IF(R1832="częściowa",Q1832*J1832*0.0036*'lista, wskaźniki'!$F$14, IF(R1832="brak",Q1832*J1832*0.0036*'lista, wskaźniki'!$F$15,)))</f>
        <v>0</v>
      </c>
      <c r="AH1832" s="334">
        <f>IF(Y1832="inne",K1832*'lista, wskaźniki'!$E$35,IF(Y1832="to samo źródło",0,IF(Y1832=0,0)))</f>
        <v>0</v>
      </c>
      <c r="AI1832" s="334" t="b">
        <f>IF(AA1832="gaz z sieci",AC1832*'lista, wskaźniki'!$D$21)</f>
        <v>0</v>
      </c>
      <c r="AJ1832" s="272">
        <f>IF(AA1832="węgiel",AB1832*'lista, wskaźniki'!$D$20, IF('Sektor mieszkaniowy'!AA1832="drewno",'Sektor mieszkaniowy'!AB1832*'lista, wskaźniki'!$D$22,IF('Sektor mieszkaniowy'!AA1832="pellet",AB1832*'lista, wskaźniki'!$D$23,IF('Sektor mieszkaniowy'!AA1832="gaz z sieci",AB1832*'lista, wskaźniki'!$D$21,IF('Sektor mieszkaniowy'!AA1832="olej opałowy",'Sektor mieszkaniowy'!AB1832*'lista, wskaźniki'!$D$24)))))</f>
        <v>0</v>
      </c>
      <c r="AK1832" s="1170"/>
      <c r="AL1832" s="1167"/>
      <c r="AM1832" s="20">
        <f>IF(AA1832="węgiel",AF1832*1/3.6*'lista, wskaźniki'!$F$20,IF(AA1832="drewno",AF1832*1/3.6*'lista, wskaźniki'!$F$22,IF(AA1832="pellet",AF1832*1/3.6*'lista, wskaźniki'!$F$23,IF(AA1832="gaz z sieci",AF1832*1/3.6*'lista, wskaźniki'!$F$21,IF(AA1832="olej opałowy",AF1832*1/3.6*'lista, wskaźniki'!$F$24,0)))))</f>
        <v>0</v>
      </c>
      <c r="AN1832" s="20">
        <f>IF(AA1832="węgiel",AF1832*'lista, wskaźniki'!$E$42,IF(AA1832="drewno",AF1832*'lista, wskaźniki'!$G$42,IF(AA1832="pellet",AF1832*'lista, wskaźniki'!$H$42,IF(AA1832="gaz z sieci",AF1832*'lista, wskaźniki'!$F$42,IF(AA1832="olej opałowy",AF1832*'lista, wskaźniki'!$I$42,0)))))</f>
        <v>0</v>
      </c>
      <c r="AO1832" s="20">
        <f>IF(AA1832="węgiel",AF1832*'lista, wskaźniki'!$E$43,IF(AA1832="drewno",AF1832*'lista, wskaźniki'!$G$43,IF(AA1832="pellet",AF1832*'lista, wskaźniki'!$H$43,IF(AA1832="gaz z sieci",AF1832*'lista, wskaźniki'!$F$43,IF(AA1832="olej opałowy",AF1832*'lista, wskaźniki'!$I$43,0)))))</f>
        <v>0</v>
      </c>
      <c r="AP1832" s="20">
        <f>IF(AA1832="węgiel",AF1832*'lista, wskaźniki'!$E$44,IF(AA1832="drewno",AF1832*'lista, wskaźniki'!$G$44,IF(AA1832="pellet",AF1832*'lista, wskaźniki'!$H$44,IF(AA1832="gaz z sieci",AF1832*'lista, wskaźniki'!$F$44,IF(AA1832="olej opałowy",AF1832*'lista, wskaźniki'!$I$44,0)))))</f>
        <v>0</v>
      </c>
      <c r="AQ1832" s="20" t="b">
        <f>IF(Z1832="gaz",AH1832*1/3.6*'lista, wskaźniki'!$F$21,IF(Z1832="energia elektryczna",AH1832*1/3.6*'lista, wskaźniki'!$F$26))</f>
        <v>0</v>
      </c>
      <c r="AR1832" s="20" t="b">
        <f>IF(Z1832="gaz",AH1832*'lista, wskaźniki'!$F$42,IF(Z1832="energia elektryczna",AH1832*0))</f>
        <v>0</v>
      </c>
      <c r="AS1832" s="20" t="b">
        <f>IF(Z1832="gaz",AH1832*'lista, wskaźniki'!$F$43,IF(Z1832="energia elektryczna",AH1832*0))</f>
        <v>0</v>
      </c>
      <c r="AT1832" s="20" t="b">
        <f>IF(Z1832="gaz",AH1832*'lista, wskaźniki'!$F$44,IF(Z1832="energia elektryczna",AH1832*0))</f>
        <v>0</v>
      </c>
      <c r="AU1832" s="20">
        <f>AI1832*1/3.6*'lista, wskaźniki'!$F$21</f>
        <v>0</v>
      </c>
      <c r="AV1832" s="20">
        <f>AI1832*'lista, wskaźniki'!$F$42</f>
        <v>0</v>
      </c>
      <c r="AW1832" s="20">
        <f>AI1832*'lista, wskaźniki'!$F$43</f>
        <v>0</v>
      </c>
      <c r="AX1832" s="20">
        <f>AI1832*'lista, wskaźniki'!$F$44</f>
        <v>0</v>
      </c>
      <c r="AY1832" s="20">
        <f>AK1832*'lista, wskaźniki'!$F$26</f>
        <v>0</v>
      </c>
      <c r="AZ1832" s="20">
        <f t="shared" si="817"/>
        <v>0</v>
      </c>
      <c r="BA1832" s="20">
        <f t="shared" si="818"/>
        <v>0</v>
      </c>
      <c r="BB1832" s="20">
        <f t="shared" si="819"/>
        <v>0</v>
      </c>
      <c r="BC1832" s="20">
        <f t="shared" si="820"/>
        <v>0</v>
      </c>
      <c r="BD1832" s="1167"/>
      <c r="BE1832" s="1167"/>
      <c r="BF1832" s="1167"/>
      <c r="BG1832" s="1167"/>
      <c r="BH1832" s="70"/>
      <c r="BI1832" s="1167"/>
      <c r="BJ1832" s="70"/>
      <c r="BK1832" s="1167"/>
      <c r="BL1832" s="70"/>
      <c r="BM1832" s="70"/>
      <c r="BN1832" s="70"/>
      <c r="BO1832" s="70"/>
      <c r="BP1832" s="70"/>
      <c r="BQ1832" s="70"/>
      <c r="BR1832" s="70"/>
      <c r="BS1832" s="1161"/>
      <c r="BT1832" s="1161"/>
      <c r="BU1832" s="1161"/>
      <c r="BV1832" s="1161"/>
      <c r="BW1832" s="1161"/>
      <c r="BX1832" s="1161"/>
      <c r="BY1832" s="1164"/>
      <c r="CA1832" s="365" t="b">
        <f t="shared" si="821"/>
        <v>0</v>
      </c>
      <c r="CB1832" s="365" t="b">
        <f t="shared" si="822"/>
        <v>0</v>
      </c>
      <c r="CC1832" s="365" t="b">
        <f t="shared" si="823"/>
        <v>0</v>
      </c>
      <c r="CD1832" s="365" t="b">
        <f t="shared" si="824"/>
        <v>0</v>
      </c>
      <c r="CE1832" s="365">
        <f t="shared" si="825"/>
        <v>0</v>
      </c>
      <c r="CF1832" s="365" t="b">
        <f t="shared" si="826"/>
        <v>0</v>
      </c>
      <c r="CG1832" s="365" t="b">
        <f t="shared" si="827"/>
        <v>0</v>
      </c>
      <c r="CH1832" s="365" t="b">
        <f t="shared" si="828"/>
        <v>0</v>
      </c>
      <c r="CI1832" s="72" t="b">
        <f t="shared" si="829"/>
        <v>0</v>
      </c>
      <c r="CJ1832" s="72" t="b">
        <f t="shared" si="830"/>
        <v>0</v>
      </c>
      <c r="CK1832" s="72" t="b">
        <f t="shared" si="831"/>
        <v>0</v>
      </c>
      <c r="CL1832" s="72">
        <f t="shared" si="832"/>
        <v>0</v>
      </c>
      <c r="CM1832" s="72">
        <f t="shared" si="833"/>
        <v>0</v>
      </c>
      <c r="CN1832" s="72" t="b">
        <f t="shared" si="834"/>
        <v>0</v>
      </c>
      <c r="CP1832" s="13">
        <f t="shared" si="835"/>
        <v>0</v>
      </c>
      <c r="CQ1832" s="13" t="b">
        <f t="shared" si="836"/>
        <v>0</v>
      </c>
      <c r="CR1832" s="13" t="b">
        <f t="shared" si="837"/>
        <v>0</v>
      </c>
      <c r="CS1832" s="13" t="b">
        <f t="shared" si="843"/>
        <v>0</v>
      </c>
      <c r="CT1832" s="13" t="b">
        <f t="shared" si="842"/>
        <v>0</v>
      </c>
      <c r="CU1832" s="13" t="b">
        <f t="shared" si="845"/>
        <v>0</v>
      </c>
      <c r="CV1832" s="13" t="b">
        <f t="shared" si="838"/>
        <v>0</v>
      </c>
      <c r="CW1832" s="13" t="b">
        <f t="shared" si="839"/>
        <v>0</v>
      </c>
      <c r="CX1832" s="13" t="b">
        <f t="shared" si="840"/>
        <v>0</v>
      </c>
      <c r="CY1832" s="13" t="b">
        <f t="shared" si="841"/>
        <v>0</v>
      </c>
    </row>
    <row r="1833" spans="1:103" ht="15" thickBot="1">
      <c r="A1833" s="931">
        <v>367</v>
      </c>
      <c r="B1833" s="949" t="s">
        <v>225</v>
      </c>
      <c r="C1833" s="949">
        <v>4</v>
      </c>
      <c r="D1833" s="949" t="s">
        <v>1</v>
      </c>
      <c r="E1833" s="949" t="s">
        <v>5</v>
      </c>
      <c r="F1833" s="949">
        <v>3</v>
      </c>
      <c r="G1833" s="949">
        <v>3</v>
      </c>
      <c r="H1833" s="949"/>
      <c r="I1833" s="949" t="s">
        <v>10</v>
      </c>
      <c r="J1833" s="949"/>
      <c r="K1833" s="949"/>
      <c r="L1833" s="949" t="s">
        <v>17</v>
      </c>
      <c r="M1833" s="949"/>
      <c r="N1833" s="949" t="s">
        <v>17</v>
      </c>
      <c r="O1833" s="949"/>
      <c r="P1833" s="949" t="s">
        <v>17</v>
      </c>
      <c r="Q1833" s="940">
        <f>IF(I1833="&lt;1966",'lista, wskaźniki'!$G$4,IF(I1833="1967-1985",'lista, wskaźniki'!$G$5,IF(I1833="1986-1992",'lista, wskaźniki'!$G$6,IF(I1833="1993-1996",'lista, wskaźniki'!$G$7,IF(I1833="&gt;1997",'lista, wskaźniki'!$G$8,IF(I1833=0,'lista, wskaźniki'!$G$4))))))</f>
        <v>290</v>
      </c>
      <c r="R1833" s="949" t="s">
        <v>25</v>
      </c>
      <c r="S1833" s="949" t="s">
        <v>31</v>
      </c>
      <c r="T1833" s="949"/>
      <c r="U1833" s="949"/>
      <c r="V1833" s="949"/>
      <c r="W1833" s="20" t="s">
        <v>36</v>
      </c>
      <c r="X1833" s="75" t="s">
        <v>195</v>
      </c>
      <c r="Y1833" s="75" t="s">
        <v>42</v>
      </c>
      <c r="Z1833" s="75"/>
      <c r="AA1833" s="75" t="s">
        <v>35</v>
      </c>
      <c r="AB1833" s="76"/>
      <c r="AC1833" s="76"/>
      <c r="AD1833" s="75"/>
      <c r="AE1833" s="949"/>
      <c r="AF1833" s="334">
        <f t="shared" si="846"/>
        <v>0</v>
      </c>
      <c r="AG1833" s="272">
        <f>IF(R1833="kompletna",Q1833*J1833*0.0036*'lista, wskaźniki'!$F$13, IF(R1833="częściowa",Q1833*J1833*0.0036*'lista, wskaźniki'!$F$14, IF(R1833="brak",Q1833*J1833*0.0036*'lista, wskaźniki'!$F$15,)))</f>
        <v>0</v>
      </c>
      <c r="AH1833" s="334">
        <f>IF(Y1833="inne",K1833*'lista, wskaźniki'!$E$35,IF(Y1833="to samo źródło",0,IF(Y1833=0,0)))</f>
        <v>0</v>
      </c>
      <c r="AI1833" s="334" t="b">
        <f>IF(AA1833="gaz z sieci",AC1833*'lista, wskaźniki'!$D$21)</f>
        <v>0</v>
      </c>
      <c r="AJ1833" s="272">
        <f>IF(AA1833="węgiel",AB1833*'lista, wskaźniki'!$D$20, IF('Sektor mieszkaniowy'!AA1833="drewno",'Sektor mieszkaniowy'!AB1833*'lista, wskaźniki'!$D$22,IF('Sektor mieszkaniowy'!AA1833="pellet",AB1833*'lista, wskaźniki'!$D$23,IF('Sektor mieszkaniowy'!AA1833="gaz z sieci",AB1833*'lista, wskaźniki'!$D$21,IF('Sektor mieszkaniowy'!AA1833="olej opałowy",'Sektor mieszkaniowy'!AB1833*'lista, wskaźniki'!$D$24)))))</f>
        <v>0</v>
      </c>
      <c r="AK1833" s="1071">
        <f>AL1833/'lista, wskaźniki'!$A$127</f>
        <v>1.5384615384615385</v>
      </c>
      <c r="AL1833" s="949">
        <v>1000</v>
      </c>
      <c r="AM1833" s="20">
        <f>IF(AA1833="węgiel",AF1833*1/3.6*'lista, wskaźniki'!$F$20,IF(AA1833="drewno",AF1833*1/3.6*'lista, wskaźniki'!$F$22,IF(AA1833="pellet",AF1833*1/3.6*'lista, wskaźniki'!$F$23,IF(AA1833="gaz z sieci",AF1833*1/3.6*'lista, wskaźniki'!$F$21,IF(AA1833="olej opałowy",AF1833*1/3.6*'lista, wskaźniki'!$F$24,0)))))</f>
        <v>0</v>
      </c>
      <c r="AN1833" s="20">
        <f>IF(AA1833="węgiel",AF1833*'lista, wskaźniki'!$E$42,IF(AA1833="drewno",AF1833*'lista, wskaźniki'!$G$42,IF(AA1833="pellet",AF1833*'lista, wskaźniki'!$H$42,IF(AA1833="gaz z sieci",AF1833*'lista, wskaźniki'!$F$42,IF(AA1833="olej opałowy",AF1833*'lista, wskaźniki'!$I$42,0)))))</f>
        <v>0</v>
      </c>
      <c r="AO1833" s="20">
        <f>IF(AA1833="węgiel",AF1833*'lista, wskaźniki'!$E$43,IF(AA1833="drewno",AF1833*'lista, wskaźniki'!$G$43,IF(AA1833="pellet",AF1833*'lista, wskaźniki'!$H$43,IF(AA1833="gaz z sieci",AF1833*'lista, wskaźniki'!$F$43,IF(AA1833="olej opałowy",AF1833*'lista, wskaźniki'!$I$43,0)))))</f>
        <v>0</v>
      </c>
      <c r="AP1833" s="20">
        <f>IF(AA1833="węgiel",AF1833*'lista, wskaźniki'!$E$44,IF(AA1833="drewno",AF1833*'lista, wskaźniki'!$G$44,IF(AA1833="pellet",AF1833*'lista, wskaźniki'!$H$44,IF(AA1833="gaz z sieci",AF1833*'lista, wskaźniki'!$F$44,IF(AA1833="olej opałowy",AF1833*'lista, wskaźniki'!$I$44,0)))))</f>
        <v>0</v>
      </c>
      <c r="AQ1833" s="20" t="b">
        <f>IF(Z1833="gaz",AH1833*1/3.6*'lista, wskaźniki'!$F$21,IF(Z1833="energia elektryczna",AH1833*1/3.6*'lista, wskaźniki'!$F$26))</f>
        <v>0</v>
      </c>
      <c r="AR1833" s="20" t="b">
        <f>IF(Z1833="gaz",AH1833*'lista, wskaźniki'!$F$42,IF(Z1833="energia elektryczna",AH1833*0))</f>
        <v>0</v>
      </c>
      <c r="AS1833" s="20" t="b">
        <f>IF(Z1833="gaz",AH1833*'lista, wskaźniki'!$F$43,IF(Z1833="energia elektryczna",AH1833*0))</f>
        <v>0</v>
      </c>
      <c r="AT1833" s="20" t="b">
        <f>IF(Z1833="gaz",AH1833*'lista, wskaźniki'!$F$44,IF(Z1833="energia elektryczna",AH1833*0))</f>
        <v>0</v>
      </c>
      <c r="AU1833" s="20">
        <f>AI1833*1/3.6*'lista, wskaźniki'!$F$21</f>
        <v>0</v>
      </c>
      <c r="AV1833" s="20">
        <f>AI1833*'lista, wskaźniki'!$F$42</f>
        <v>0</v>
      </c>
      <c r="AW1833" s="20">
        <f>AI1833*'lista, wskaźniki'!$F$43</f>
        <v>0</v>
      </c>
      <c r="AX1833" s="20">
        <f>AI1833*'lista, wskaźniki'!$F$44</f>
        <v>0</v>
      </c>
      <c r="AY1833" s="20">
        <f>AK1833*'lista, wskaźniki'!$F$26</f>
        <v>1.3692307692307693</v>
      </c>
      <c r="AZ1833" s="20">
        <f t="shared" si="817"/>
        <v>1.3692307692307693</v>
      </c>
      <c r="BA1833" s="20">
        <f t="shared" si="818"/>
        <v>0</v>
      </c>
      <c r="BB1833" s="20">
        <f t="shared" si="819"/>
        <v>0</v>
      </c>
      <c r="BC1833" s="20">
        <f t="shared" si="820"/>
        <v>0</v>
      </c>
      <c r="BD1833" s="949" t="s">
        <v>16</v>
      </c>
      <c r="BE1833" s="949" t="s">
        <v>17</v>
      </c>
      <c r="BF1833" s="949" t="s">
        <v>17</v>
      </c>
      <c r="BG1833" s="949" t="s">
        <v>17</v>
      </c>
      <c r="BH1833" s="75"/>
      <c r="BI1833" s="949" t="s">
        <v>17</v>
      </c>
      <c r="BJ1833" s="75"/>
      <c r="BK1833" s="949" t="s">
        <v>17</v>
      </c>
      <c r="BL1833" s="75"/>
      <c r="BM1833" s="75"/>
      <c r="BN1833" s="75"/>
      <c r="BO1833" s="75" t="s">
        <v>17</v>
      </c>
      <c r="BP1833" s="75"/>
      <c r="BQ1833" s="75" t="s">
        <v>121</v>
      </c>
      <c r="BR1833" s="75">
        <v>1</v>
      </c>
      <c r="BS1833" s="934"/>
      <c r="BT1833" s="934"/>
      <c r="BU1833" s="934">
        <v>500</v>
      </c>
      <c r="BV1833" s="934"/>
      <c r="BW1833" s="934"/>
      <c r="BX1833" s="934">
        <v>2250</v>
      </c>
      <c r="BY1833" s="1068"/>
      <c r="CA1833" s="365">
        <f t="shared" si="821"/>
        <v>0</v>
      </c>
      <c r="CB1833" s="365" t="b">
        <f t="shared" si="822"/>
        <v>0</v>
      </c>
      <c r="CC1833" s="365" t="b">
        <f t="shared" si="823"/>
        <v>0</v>
      </c>
      <c r="CD1833" s="365" t="b">
        <f t="shared" si="824"/>
        <v>0</v>
      </c>
      <c r="CE1833" s="365" t="b">
        <f t="shared" si="825"/>
        <v>0</v>
      </c>
      <c r="CF1833" s="365" t="b">
        <f t="shared" si="826"/>
        <v>0</v>
      </c>
      <c r="CG1833" s="365" t="b">
        <f t="shared" si="827"/>
        <v>0</v>
      </c>
      <c r="CH1833" s="365" t="b">
        <f t="shared" si="828"/>
        <v>0</v>
      </c>
      <c r="CI1833" s="72">
        <f t="shared" si="829"/>
        <v>0</v>
      </c>
      <c r="CJ1833" s="72" t="b">
        <f t="shared" si="830"/>
        <v>0</v>
      </c>
      <c r="CK1833" s="72" t="b">
        <f t="shared" si="831"/>
        <v>0</v>
      </c>
      <c r="CL1833" s="72">
        <f t="shared" si="832"/>
        <v>0</v>
      </c>
      <c r="CM1833" s="72" t="b">
        <f t="shared" si="833"/>
        <v>0</v>
      </c>
      <c r="CN1833" s="72" t="b">
        <f t="shared" si="834"/>
        <v>0</v>
      </c>
      <c r="CP1833" s="13">
        <f t="shared" si="835"/>
        <v>0</v>
      </c>
      <c r="CQ1833" s="13">
        <f t="shared" si="836"/>
        <v>0</v>
      </c>
      <c r="CR1833" s="13" t="b">
        <f t="shared" si="837"/>
        <v>0</v>
      </c>
      <c r="CS1833" s="13">
        <f t="shared" si="843"/>
        <v>0</v>
      </c>
      <c r="CT1833" s="13" t="b">
        <f t="shared" si="842"/>
        <v>0</v>
      </c>
      <c r="CU1833" s="13">
        <f t="shared" si="845"/>
        <v>0</v>
      </c>
      <c r="CV1833" s="13" t="b">
        <f t="shared" si="838"/>
        <v>0</v>
      </c>
      <c r="CW1833" s="13">
        <f t="shared" si="839"/>
        <v>0</v>
      </c>
      <c r="CX1833" s="13" t="b">
        <f t="shared" si="840"/>
        <v>0</v>
      </c>
      <c r="CY1833" s="13">
        <f t="shared" si="841"/>
        <v>0</v>
      </c>
    </row>
    <row r="1834" spans="1:103" ht="15" thickBot="1">
      <c r="A1834" s="932"/>
      <c r="B1834" s="950"/>
      <c r="C1834" s="950"/>
      <c r="D1834" s="950"/>
      <c r="E1834" s="950"/>
      <c r="F1834" s="950"/>
      <c r="G1834" s="950"/>
      <c r="H1834" s="950"/>
      <c r="I1834" s="950"/>
      <c r="J1834" s="950"/>
      <c r="K1834" s="950"/>
      <c r="L1834" s="950"/>
      <c r="M1834" s="950"/>
      <c r="N1834" s="950"/>
      <c r="O1834" s="950"/>
      <c r="P1834" s="950"/>
      <c r="Q1834" s="941"/>
      <c r="R1834" s="950"/>
      <c r="S1834" s="950"/>
      <c r="T1834" s="950"/>
      <c r="U1834" s="950"/>
      <c r="V1834" s="950"/>
      <c r="W1834" s="77"/>
      <c r="X1834" s="77"/>
      <c r="Y1834" s="77"/>
      <c r="Z1834" s="77"/>
      <c r="AA1834" s="77" t="s">
        <v>36</v>
      </c>
      <c r="AB1834" s="78"/>
      <c r="AC1834" s="78"/>
      <c r="AD1834" s="77"/>
      <c r="AE1834" s="950"/>
      <c r="AF1834" s="334">
        <f t="shared" si="846"/>
        <v>0</v>
      </c>
      <c r="AG1834" s="272">
        <f>IF(R1834="kompletna",Q1834*J1834*0.0036*'lista, wskaźniki'!$F$13, IF(R1834="częściowa",Q1834*J1834*0.0036*'lista, wskaźniki'!$F$14, IF(R1834="brak",Q1834*J1834*0.0036*'lista, wskaźniki'!$F$15,)))</f>
        <v>0</v>
      </c>
      <c r="AH1834" s="334">
        <f>IF(Y1834="inne",K1834*'lista, wskaźniki'!$E$35,IF(Y1834="to samo źródło",0,IF(Y1834=0,0)))</f>
        <v>0</v>
      </c>
      <c r="AI1834" s="334" t="b">
        <f>IF(AA1834="gaz z sieci",AC1834*'lista, wskaźniki'!$D$21)</f>
        <v>0</v>
      </c>
      <c r="AJ1834" s="272">
        <f>IF(AA1834="węgiel",AB1834*'lista, wskaźniki'!$D$20, IF('Sektor mieszkaniowy'!AA1834="drewno",'Sektor mieszkaniowy'!AB1834*'lista, wskaźniki'!$D$22,IF('Sektor mieszkaniowy'!AA1834="pellet",AB1834*'lista, wskaźniki'!$D$23,IF('Sektor mieszkaniowy'!AA1834="gaz z sieci",AB1834*'lista, wskaźniki'!$D$21,IF('Sektor mieszkaniowy'!AA1834="olej opałowy",'Sektor mieszkaniowy'!AB1834*'lista, wskaźniki'!$D$24)))))</f>
        <v>0</v>
      </c>
      <c r="AK1834" s="1072"/>
      <c r="AL1834" s="950"/>
      <c r="AM1834" s="20">
        <f>IF(AA1834="węgiel",AF1834*1/3.6*'lista, wskaźniki'!$F$20,IF(AA1834="drewno",AF1834*1/3.6*'lista, wskaźniki'!$F$22,IF(AA1834="pellet",AF1834*1/3.6*'lista, wskaźniki'!$F$23,IF(AA1834="gaz z sieci",AF1834*1/3.6*'lista, wskaźniki'!$F$21,IF(AA1834="olej opałowy",AF1834*1/3.6*'lista, wskaźniki'!$F$24,0)))))</f>
        <v>0</v>
      </c>
      <c r="AN1834" s="20">
        <f>IF(AA1834="węgiel",AF1834*'lista, wskaźniki'!$E$42,IF(AA1834="drewno",AF1834*'lista, wskaźniki'!$G$42,IF(AA1834="pellet",AF1834*'lista, wskaźniki'!$H$42,IF(AA1834="gaz z sieci",AF1834*'lista, wskaźniki'!$F$42,IF(AA1834="olej opałowy",AF1834*'lista, wskaźniki'!$I$42,0)))))</f>
        <v>0</v>
      </c>
      <c r="AO1834" s="20">
        <f>IF(AA1834="węgiel",AF1834*'lista, wskaźniki'!$E$43,IF(AA1834="drewno",AF1834*'lista, wskaźniki'!$G$43,IF(AA1834="pellet",AF1834*'lista, wskaźniki'!$H$43,IF(AA1834="gaz z sieci",AF1834*'lista, wskaźniki'!$F$43,IF(AA1834="olej opałowy",AF1834*'lista, wskaźniki'!$I$43,0)))))</f>
        <v>0</v>
      </c>
      <c r="AP1834" s="20">
        <f>IF(AA1834="węgiel",AF1834*'lista, wskaźniki'!$E$44,IF(AA1834="drewno",AF1834*'lista, wskaźniki'!$G$44,IF(AA1834="pellet",AF1834*'lista, wskaźniki'!$H$44,IF(AA1834="gaz z sieci",AF1834*'lista, wskaźniki'!$F$44,IF(AA1834="olej opałowy",AF1834*'lista, wskaźniki'!$I$44,0)))))</f>
        <v>0</v>
      </c>
      <c r="AQ1834" s="20" t="b">
        <f>IF(Z1834="gaz",AH1834*1/3.6*'lista, wskaźniki'!$F$21,IF(Z1834="energia elektryczna",AH1834*1/3.6*'lista, wskaźniki'!$F$26))</f>
        <v>0</v>
      </c>
      <c r="AR1834" s="20" t="b">
        <f>IF(Z1834="gaz",AH1834*'lista, wskaźniki'!$F$42,IF(Z1834="energia elektryczna",AH1834*0))</f>
        <v>0</v>
      </c>
      <c r="AS1834" s="20" t="b">
        <f>IF(Z1834="gaz",AH1834*'lista, wskaźniki'!$F$43,IF(Z1834="energia elektryczna",AH1834*0))</f>
        <v>0</v>
      </c>
      <c r="AT1834" s="20" t="b">
        <f>IF(Z1834="gaz",AH1834*'lista, wskaźniki'!$F$44,IF(Z1834="energia elektryczna",AH1834*0))</f>
        <v>0</v>
      </c>
      <c r="AU1834" s="20">
        <f>AI1834*1/3.6*'lista, wskaźniki'!$F$21</f>
        <v>0</v>
      </c>
      <c r="AV1834" s="20">
        <f>AI1834*'lista, wskaźniki'!$F$42</f>
        <v>0</v>
      </c>
      <c r="AW1834" s="20">
        <f>AI1834*'lista, wskaźniki'!$F$43</f>
        <v>0</v>
      </c>
      <c r="AX1834" s="20">
        <f>AI1834*'lista, wskaźniki'!$F$44</f>
        <v>0</v>
      </c>
      <c r="AY1834" s="20">
        <f>AK1834*'lista, wskaźniki'!$F$26</f>
        <v>0</v>
      </c>
      <c r="AZ1834" s="20">
        <f t="shared" si="817"/>
        <v>0</v>
      </c>
      <c r="BA1834" s="20">
        <f t="shared" si="818"/>
        <v>0</v>
      </c>
      <c r="BB1834" s="20">
        <f t="shared" si="819"/>
        <v>0</v>
      </c>
      <c r="BC1834" s="20">
        <f t="shared" si="820"/>
        <v>0</v>
      </c>
      <c r="BD1834" s="950"/>
      <c r="BE1834" s="950"/>
      <c r="BF1834" s="950"/>
      <c r="BG1834" s="950"/>
      <c r="BH1834" s="77"/>
      <c r="BI1834" s="950"/>
      <c r="BJ1834" s="77"/>
      <c r="BK1834" s="950"/>
      <c r="BL1834" s="77"/>
      <c r="BM1834" s="77"/>
      <c r="BN1834" s="77"/>
      <c r="BO1834" s="77"/>
      <c r="BP1834" s="77"/>
      <c r="BQ1834" s="77"/>
      <c r="BR1834" s="77"/>
      <c r="BS1834" s="935"/>
      <c r="BT1834" s="935"/>
      <c r="BU1834" s="935"/>
      <c r="BV1834" s="935"/>
      <c r="BW1834" s="935"/>
      <c r="BX1834" s="935"/>
      <c r="BY1834" s="1069"/>
      <c r="CA1834" s="365" t="b">
        <f t="shared" si="821"/>
        <v>0</v>
      </c>
      <c r="CB1834" s="365">
        <f t="shared" si="822"/>
        <v>0</v>
      </c>
      <c r="CC1834" s="365" t="b">
        <f t="shared" si="823"/>
        <v>0</v>
      </c>
      <c r="CD1834" s="365" t="b">
        <f t="shared" si="824"/>
        <v>0</v>
      </c>
      <c r="CE1834" s="365" t="b">
        <f t="shared" si="825"/>
        <v>0</v>
      </c>
      <c r="CF1834" s="365" t="b">
        <f t="shared" si="826"/>
        <v>0</v>
      </c>
      <c r="CG1834" s="365" t="b">
        <f t="shared" si="827"/>
        <v>0</v>
      </c>
      <c r="CH1834" s="365" t="b">
        <f t="shared" si="828"/>
        <v>0</v>
      </c>
      <c r="CI1834" s="72" t="b">
        <f t="shared" si="829"/>
        <v>0</v>
      </c>
      <c r="CJ1834" s="72">
        <f t="shared" si="830"/>
        <v>0</v>
      </c>
      <c r="CK1834" s="72" t="b">
        <f t="shared" si="831"/>
        <v>0</v>
      </c>
      <c r="CL1834" s="72">
        <f t="shared" si="832"/>
        <v>0</v>
      </c>
      <c r="CM1834" s="72" t="b">
        <f t="shared" si="833"/>
        <v>0</v>
      </c>
      <c r="CN1834" s="72" t="b">
        <f t="shared" si="834"/>
        <v>0</v>
      </c>
      <c r="CP1834" s="13">
        <f t="shared" si="835"/>
        <v>0</v>
      </c>
      <c r="CQ1834" s="13" t="b">
        <f t="shared" si="836"/>
        <v>0</v>
      </c>
      <c r="CR1834" s="13" t="b">
        <f t="shared" si="837"/>
        <v>0</v>
      </c>
      <c r="CS1834" s="13" t="b">
        <f t="shared" si="843"/>
        <v>0</v>
      </c>
      <c r="CT1834" s="13" t="b">
        <f t="shared" si="842"/>
        <v>0</v>
      </c>
      <c r="CU1834" s="13" t="b">
        <f t="shared" si="845"/>
        <v>0</v>
      </c>
      <c r="CV1834" s="13" t="b">
        <f t="shared" si="838"/>
        <v>0</v>
      </c>
      <c r="CW1834" s="13" t="b">
        <f t="shared" si="839"/>
        <v>0</v>
      </c>
      <c r="CX1834" s="13" t="b">
        <f t="shared" si="840"/>
        <v>0</v>
      </c>
      <c r="CY1834" s="13" t="b">
        <f t="shared" si="841"/>
        <v>0</v>
      </c>
    </row>
    <row r="1835" spans="1:103" ht="15" thickBot="1">
      <c r="A1835" s="932"/>
      <c r="B1835" s="950"/>
      <c r="C1835" s="950"/>
      <c r="D1835" s="950"/>
      <c r="E1835" s="950"/>
      <c r="F1835" s="950"/>
      <c r="G1835" s="950"/>
      <c r="H1835" s="950"/>
      <c r="I1835" s="950"/>
      <c r="J1835" s="950"/>
      <c r="K1835" s="950"/>
      <c r="L1835" s="950"/>
      <c r="M1835" s="950"/>
      <c r="N1835" s="950"/>
      <c r="O1835" s="950"/>
      <c r="P1835" s="950"/>
      <c r="Q1835" s="941"/>
      <c r="R1835" s="950"/>
      <c r="S1835" s="950"/>
      <c r="T1835" s="950"/>
      <c r="U1835" s="950"/>
      <c r="V1835" s="950"/>
      <c r="W1835" s="77"/>
      <c r="X1835" s="77"/>
      <c r="Y1835" s="77"/>
      <c r="Z1835" s="77"/>
      <c r="AA1835" s="77" t="s">
        <v>50</v>
      </c>
      <c r="AB1835" s="78"/>
      <c r="AC1835" s="78"/>
      <c r="AD1835" s="77"/>
      <c r="AE1835" s="950"/>
      <c r="AF1835" s="334">
        <f t="shared" si="846"/>
        <v>0</v>
      </c>
      <c r="AG1835" s="272">
        <f>IF(R1835="kompletna",Q1835*J1835*0.0036*'lista, wskaźniki'!$F$13, IF(R1835="częściowa",Q1835*J1835*0.0036*'lista, wskaźniki'!$F$14, IF(R1835="brak",Q1835*J1835*0.0036*'lista, wskaźniki'!$F$15,)))</f>
        <v>0</v>
      </c>
      <c r="AH1835" s="334">
        <f>IF(Y1835="inne",K1835*'lista, wskaźniki'!$E$35,IF(Y1835="to samo źródło",0,IF(Y1835=0,0)))</f>
        <v>0</v>
      </c>
      <c r="AI1835" s="334" t="b">
        <f>IF(AA1835="gaz z sieci",AC1835*'lista, wskaźniki'!$D$21)</f>
        <v>0</v>
      </c>
      <c r="AJ1835" s="272">
        <f>IF(AA1835="węgiel",AB1835*'lista, wskaźniki'!$D$20, IF('Sektor mieszkaniowy'!AA1835="drewno",'Sektor mieszkaniowy'!AB1835*'lista, wskaźniki'!$D$22,IF('Sektor mieszkaniowy'!AA1835="pellet",AB1835*'lista, wskaźniki'!$D$23,IF('Sektor mieszkaniowy'!AA1835="gaz z sieci",AB1835*'lista, wskaźniki'!$D$21,IF('Sektor mieszkaniowy'!AA1835="olej opałowy",'Sektor mieszkaniowy'!AB1835*'lista, wskaźniki'!$D$24)))))</f>
        <v>0</v>
      </c>
      <c r="AK1835" s="1072"/>
      <c r="AL1835" s="950"/>
      <c r="AM1835" s="20">
        <f>IF(AA1835="węgiel",AF1835*1/3.6*'lista, wskaźniki'!$F$20,IF(AA1835="drewno",AF1835*1/3.6*'lista, wskaźniki'!$F$22,IF(AA1835="pellet",AF1835*1/3.6*'lista, wskaźniki'!$F$23,IF(AA1835="gaz z sieci",AF1835*1/3.6*'lista, wskaźniki'!$F$21,IF(AA1835="olej opałowy",AF1835*1/3.6*'lista, wskaźniki'!$F$24,0)))))</f>
        <v>0</v>
      </c>
      <c r="AN1835" s="20">
        <f>IF(AA1835="węgiel",AF1835*'lista, wskaźniki'!$E$42,IF(AA1835="drewno",AF1835*'lista, wskaźniki'!$G$42,IF(AA1835="pellet",AF1835*'lista, wskaźniki'!$H$42,IF(AA1835="gaz z sieci",AF1835*'lista, wskaźniki'!$F$42,IF(AA1835="olej opałowy",AF1835*'lista, wskaźniki'!$I$42,0)))))</f>
        <v>0</v>
      </c>
      <c r="AO1835" s="20">
        <f>IF(AA1835="węgiel",AF1835*'lista, wskaźniki'!$E$43,IF(AA1835="drewno",AF1835*'lista, wskaźniki'!$G$43,IF(AA1835="pellet",AF1835*'lista, wskaźniki'!$H$43,IF(AA1835="gaz z sieci",AF1835*'lista, wskaźniki'!$F$43,IF(AA1835="olej opałowy",AF1835*'lista, wskaźniki'!$I$43,0)))))</f>
        <v>0</v>
      </c>
      <c r="AP1835" s="20">
        <f>IF(AA1835="węgiel",AF1835*'lista, wskaźniki'!$E$44,IF(AA1835="drewno",AF1835*'lista, wskaźniki'!$G$44,IF(AA1835="pellet",AF1835*'lista, wskaźniki'!$H$44,IF(AA1835="gaz z sieci",AF1835*'lista, wskaźniki'!$F$44,IF(AA1835="olej opałowy",AF1835*'lista, wskaźniki'!$I$44,0)))))</f>
        <v>0</v>
      </c>
      <c r="AQ1835" s="20" t="b">
        <f>IF(Z1835="gaz",AH1835*1/3.6*'lista, wskaźniki'!$F$21,IF(Z1835="energia elektryczna",AH1835*1/3.6*'lista, wskaźniki'!$F$26))</f>
        <v>0</v>
      </c>
      <c r="AR1835" s="20" t="b">
        <f>IF(Z1835="gaz",AH1835*'lista, wskaźniki'!$F$42,IF(Z1835="energia elektryczna",AH1835*0))</f>
        <v>0</v>
      </c>
      <c r="AS1835" s="20" t="b">
        <f>IF(Z1835="gaz",AH1835*'lista, wskaźniki'!$F$43,IF(Z1835="energia elektryczna",AH1835*0))</f>
        <v>0</v>
      </c>
      <c r="AT1835" s="20" t="b">
        <f>IF(Z1835="gaz",AH1835*'lista, wskaźniki'!$F$44,IF(Z1835="energia elektryczna",AH1835*0))</f>
        <v>0</v>
      </c>
      <c r="AU1835" s="20">
        <f>AI1835*1/3.6*'lista, wskaźniki'!$F$21</f>
        <v>0</v>
      </c>
      <c r="AV1835" s="20">
        <f>AI1835*'lista, wskaźniki'!$F$42</f>
        <v>0</v>
      </c>
      <c r="AW1835" s="20">
        <f>AI1835*'lista, wskaźniki'!$F$43</f>
        <v>0</v>
      </c>
      <c r="AX1835" s="20">
        <f>AI1835*'lista, wskaźniki'!$F$44</f>
        <v>0</v>
      </c>
      <c r="AY1835" s="20">
        <f>AK1835*'lista, wskaźniki'!$F$26</f>
        <v>0</v>
      </c>
      <c r="AZ1835" s="20">
        <f t="shared" si="817"/>
        <v>0</v>
      </c>
      <c r="BA1835" s="20">
        <f t="shared" si="818"/>
        <v>0</v>
      </c>
      <c r="BB1835" s="20">
        <f t="shared" si="819"/>
        <v>0</v>
      </c>
      <c r="BC1835" s="20">
        <f t="shared" si="820"/>
        <v>0</v>
      </c>
      <c r="BD1835" s="950"/>
      <c r="BE1835" s="950"/>
      <c r="BF1835" s="950"/>
      <c r="BG1835" s="950"/>
      <c r="BH1835" s="77"/>
      <c r="BI1835" s="950"/>
      <c r="BJ1835" s="77"/>
      <c r="BK1835" s="950"/>
      <c r="BL1835" s="77"/>
      <c r="BM1835" s="77"/>
      <c r="BN1835" s="77"/>
      <c r="BO1835" s="77"/>
      <c r="BP1835" s="77"/>
      <c r="BQ1835" s="77"/>
      <c r="BR1835" s="77"/>
      <c r="BS1835" s="935"/>
      <c r="BT1835" s="935"/>
      <c r="BU1835" s="935"/>
      <c r="BV1835" s="935"/>
      <c r="BW1835" s="935"/>
      <c r="BX1835" s="935"/>
      <c r="BY1835" s="1069"/>
      <c r="CA1835" s="365" t="b">
        <f t="shared" si="821"/>
        <v>0</v>
      </c>
      <c r="CB1835" s="365" t="b">
        <f t="shared" si="822"/>
        <v>0</v>
      </c>
      <c r="CC1835" s="365">
        <f t="shared" si="823"/>
        <v>0</v>
      </c>
      <c r="CD1835" s="365" t="b">
        <f t="shared" si="824"/>
        <v>0</v>
      </c>
      <c r="CE1835" s="365" t="b">
        <f t="shared" si="825"/>
        <v>0</v>
      </c>
      <c r="CF1835" s="365" t="b">
        <f t="shared" si="826"/>
        <v>0</v>
      </c>
      <c r="CG1835" s="365" t="b">
        <f t="shared" si="827"/>
        <v>0</v>
      </c>
      <c r="CH1835" s="365" t="b">
        <f t="shared" si="828"/>
        <v>0</v>
      </c>
      <c r="CI1835" s="72" t="b">
        <f t="shared" si="829"/>
        <v>0</v>
      </c>
      <c r="CJ1835" s="72" t="b">
        <f t="shared" si="830"/>
        <v>0</v>
      </c>
      <c r="CK1835" s="72">
        <f t="shared" si="831"/>
        <v>0</v>
      </c>
      <c r="CL1835" s="72">
        <f t="shared" si="832"/>
        <v>0</v>
      </c>
      <c r="CM1835" s="72" t="b">
        <f t="shared" si="833"/>
        <v>0</v>
      </c>
      <c r="CN1835" s="72" t="b">
        <f t="shared" si="834"/>
        <v>0</v>
      </c>
      <c r="CP1835" s="13">
        <f t="shared" si="835"/>
        <v>0</v>
      </c>
      <c r="CQ1835" s="13" t="b">
        <f t="shared" si="836"/>
        <v>0</v>
      </c>
      <c r="CR1835" s="13" t="b">
        <f t="shared" si="837"/>
        <v>0</v>
      </c>
      <c r="CS1835" s="13" t="b">
        <f t="shared" si="843"/>
        <v>0</v>
      </c>
      <c r="CT1835" s="13" t="b">
        <f t="shared" si="842"/>
        <v>0</v>
      </c>
      <c r="CU1835" s="13" t="b">
        <f t="shared" si="845"/>
        <v>0</v>
      </c>
      <c r="CV1835" s="13" t="b">
        <f t="shared" si="838"/>
        <v>0</v>
      </c>
      <c r="CW1835" s="13" t="b">
        <f t="shared" si="839"/>
        <v>0</v>
      </c>
      <c r="CX1835" s="13" t="b">
        <f t="shared" si="840"/>
        <v>0</v>
      </c>
      <c r="CY1835" s="13" t="b">
        <f t="shared" si="841"/>
        <v>0</v>
      </c>
    </row>
    <row r="1836" spans="1:103" ht="15" thickBot="1">
      <c r="A1836" s="932"/>
      <c r="B1836" s="950"/>
      <c r="C1836" s="950"/>
      <c r="D1836" s="950"/>
      <c r="E1836" s="950"/>
      <c r="F1836" s="950"/>
      <c r="G1836" s="950"/>
      <c r="H1836" s="950"/>
      <c r="I1836" s="950"/>
      <c r="J1836" s="950"/>
      <c r="K1836" s="950"/>
      <c r="L1836" s="950"/>
      <c r="M1836" s="950"/>
      <c r="N1836" s="950"/>
      <c r="O1836" s="950"/>
      <c r="P1836" s="950"/>
      <c r="Q1836" s="941"/>
      <c r="R1836" s="950"/>
      <c r="S1836" s="950"/>
      <c r="T1836" s="950"/>
      <c r="U1836" s="950"/>
      <c r="V1836" s="950"/>
      <c r="W1836" s="77"/>
      <c r="X1836" s="77"/>
      <c r="Y1836" s="77"/>
      <c r="Z1836" s="77"/>
      <c r="AA1836" s="77" t="s">
        <v>38</v>
      </c>
      <c r="AB1836" s="78"/>
      <c r="AC1836" s="78"/>
      <c r="AD1836" s="77"/>
      <c r="AE1836" s="950"/>
      <c r="AF1836" s="334">
        <f t="shared" si="846"/>
        <v>0</v>
      </c>
      <c r="AG1836" s="272">
        <f>IF(R1836="kompletna",Q1836*J1836*0.0036*'lista, wskaźniki'!$F$13, IF(R1836="częściowa",Q1836*J1836*0.0036*'lista, wskaźniki'!$F$14, IF(R1836="brak",Q1836*J1836*0.0036*'lista, wskaźniki'!$F$15,)))</f>
        <v>0</v>
      </c>
      <c r="AH1836" s="334">
        <f>IF(Y1836="inne",K1836*'lista, wskaźniki'!$E$35,IF(Y1836="to samo źródło",0,IF(Y1836=0,0)))</f>
        <v>0</v>
      </c>
      <c r="AI1836" s="334">
        <f>IF(AA1836="gaz z sieci",AC1836*'lista, wskaźniki'!$D$21)</f>
        <v>0</v>
      </c>
      <c r="AJ1836" s="272">
        <f>IF(AA1836="węgiel",AB1836*'lista, wskaźniki'!$D$20, IF('Sektor mieszkaniowy'!AA1836="drewno",'Sektor mieszkaniowy'!AB1836*'lista, wskaźniki'!$D$22,IF('Sektor mieszkaniowy'!AA1836="pellet",AB1836*'lista, wskaźniki'!$D$23,IF('Sektor mieszkaniowy'!AA1836="gaz z sieci",AB1836*'lista, wskaźniki'!$D$21,IF('Sektor mieszkaniowy'!AA1836="olej opałowy",'Sektor mieszkaniowy'!AB1836*'lista, wskaźniki'!$D$24)))))</f>
        <v>0</v>
      </c>
      <c r="AK1836" s="1072"/>
      <c r="AL1836" s="950"/>
      <c r="AM1836" s="20">
        <f>IF(AA1836="węgiel",AF1836*1/3.6*'lista, wskaźniki'!$F$20,IF(AA1836="drewno",AF1836*1/3.6*'lista, wskaźniki'!$F$22,IF(AA1836="pellet",AF1836*1/3.6*'lista, wskaźniki'!$F$23,IF(AA1836="gaz z sieci",AF1836*1/3.6*'lista, wskaźniki'!$F$21,IF(AA1836="olej opałowy",AF1836*1/3.6*'lista, wskaźniki'!$F$24,0)))))</f>
        <v>0</v>
      </c>
      <c r="AN1836" s="20">
        <f>IF(AA1836="węgiel",AF1836*'lista, wskaźniki'!$E$42,IF(AA1836="drewno",AF1836*'lista, wskaźniki'!$G$42,IF(AA1836="pellet",AF1836*'lista, wskaźniki'!$H$42,IF(AA1836="gaz z sieci",AF1836*'lista, wskaźniki'!$F$42,IF(AA1836="olej opałowy",AF1836*'lista, wskaźniki'!$I$42,0)))))</f>
        <v>0</v>
      </c>
      <c r="AO1836" s="20">
        <f>IF(AA1836="węgiel",AF1836*'lista, wskaźniki'!$E$43,IF(AA1836="drewno",AF1836*'lista, wskaźniki'!$G$43,IF(AA1836="pellet",AF1836*'lista, wskaźniki'!$H$43,IF(AA1836="gaz z sieci",AF1836*'lista, wskaźniki'!$F$43,IF(AA1836="olej opałowy",AF1836*'lista, wskaźniki'!$I$43,0)))))</f>
        <v>0</v>
      </c>
      <c r="AP1836" s="20">
        <f>IF(AA1836="węgiel",AF1836*'lista, wskaźniki'!$E$44,IF(AA1836="drewno",AF1836*'lista, wskaźniki'!$G$44,IF(AA1836="pellet",AF1836*'lista, wskaźniki'!$H$44,IF(AA1836="gaz z sieci",AF1836*'lista, wskaźniki'!$F$44,IF(AA1836="olej opałowy",AF1836*'lista, wskaźniki'!$I$44,0)))))</f>
        <v>0</v>
      </c>
      <c r="AQ1836" s="20" t="b">
        <f>IF(Z1836="gaz",AH1836*1/3.6*'lista, wskaźniki'!$F$21,IF(Z1836="energia elektryczna",AH1836*1/3.6*'lista, wskaźniki'!$F$26))</f>
        <v>0</v>
      </c>
      <c r="AR1836" s="20" t="b">
        <f>IF(Z1836="gaz",AH1836*'lista, wskaźniki'!$F$42,IF(Z1836="energia elektryczna",AH1836*0))</f>
        <v>0</v>
      </c>
      <c r="AS1836" s="20" t="b">
        <f>IF(Z1836="gaz",AH1836*'lista, wskaźniki'!$F$43,IF(Z1836="energia elektryczna",AH1836*0))</f>
        <v>0</v>
      </c>
      <c r="AT1836" s="20" t="b">
        <f>IF(Z1836="gaz",AH1836*'lista, wskaźniki'!$F$44,IF(Z1836="energia elektryczna",AH1836*0))</f>
        <v>0</v>
      </c>
      <c r="AU1836" s="20">
        <f>AI1836*1/3.6*'lista, wskaźniki'!$F$21</f>
        <v>0</v>
      </c>
      <c r="AV1836" s="20">
        <f>AI1836*'lista, wskaźniki'!$F$42</f>
        <v>0</v>
      </c>
      <c r="AW1836" s="20">
        <f>AI1836*'lista, wskaźniki'!$F$43</f>
        <v>0</v>
      </c>
      <c r="AX1836" s="20">
        <f>AI1836*'lista, wskaźniki'!$F$44</f>
        <v>0</v>
      </c>
      <c r="AY1836" s="20">
        <f>AK1836*'lista, wskaźniki'!$F$26</f>
        <v>0</v>
      </c>
      <c r="AZ1836" s="20">
        <f t="shared" si="817"/>
        <v>0</v>
      </c>
      <c r="BA1836" s="20">
        <f t="shared" si="818"/>
        <v>0</v>
      </c>
      <c r="BB1836" s="20">
        <f t="shared" si="819"/>
        <v>0</v>
      </c>
      <c r="BC1836" s="20">
        <f t="shared" si="820"/>
        <v>0</v>
      </c>
      <c r="BD1836" s="950"/>
      <c r="BE1836" s="950"/>
      <c r="BF1836" s="950"/>
      <c r="BG1836" s="950"/>
      <c r="BH1836" s="77"/>
      <c r="BI1836" s="950"/>
      <c r="BJ1836" s="77"/>
      <c r="BK1836" s="950"/>
      <c r="BL1836" s="77"/>
      <c r="BM1836" s="77"/>
      <c r="BN1836" s="77"/>
      <c r="BO1836" s="77"/>
      <c r="BP1836" s="77"/>
      <c r="BQ1836" s="77"/>
      <c r="BR1836" s="77"/>
      <c r="BS1836" s="935"/>
      <c r="BT1836" s="935"/>
      <c r="BU1836" s="935"/>
      <c r="BV1836" s="935"/>
      <c r="BW1836" s="935"/>
      <c r="BX1836" s="935"/>
      <c r="BY1836" s="1069"/>
      <c r="CA1836" s="365" t="b">
        <f t="shared" si="821"/>
        <v>0</v>
      </c>
      <c r="CB1836" s="365" t="b">
        <f t="shared" si="822"/>
        <v>0</v>
      </c>
      <c r="CC1836" s="365" t="b">
        <f t="shared" si="823"/>
        <v>0</v>
      </c>
      <c r="CD1836" s="365">
        <f t="shared" si="824"/>
        <v>0</v>
      </c>
      <c r="CE1836" s="365" t="b">
        <f t="shared" si="825"/>
        <v>0</v>
      </c>
      <c r="CF1836" s="365" t="b">
        <f t="shared" si="826"/>
        <v>0</v>
      </c>
      <c r="CG1836" s="365" t="b">
        <f t="shared" si="827"/>
        <v>0</v>
      </c>
      <c r="CH1836" s="365">
        <f t="shared" si="828"/>
        <v>0</v>
      </c>
      <c r="CI1836" s="72" t="b">
        <f t="shared" si="829"/>
        <v>0</v>
      </c>
      <c r="CJ1836" s="72" t="b">
        <f t="shared" si="830"/>
        <v>0</v>
      </c>
      <c r="CK1836" s="72" t="b">
        <f t="shared" si="831"/>
        <v>0</v>
      </c>
      <c r="CL1836" s="72">
        <f t="shared" si="832"/>
        <v>0</v>
      </c>
      <c r="CM1836" s="72" t="b">
        <f t="shared" si="833"/>
        <v>0</v>
      </c>
      <c r="CN1836" s="72" t="b">
        <f t="shared" si="834"/>
        <v>0</v>
      </c>
      <c r="CP1836" s="13">
        <f t="shared" si="835"/>
        <v>0</v>
      </c>
      <c r="CQ1836" s="13" t="b">
        <f t="shared" si="836"/>
        <v>0</v>
      </c>
      <c r="CR1836" s="13" t="b">
        <f t="shared" si="837"/>
        <v>0</v>
      </c>
      <c r="CS1836" s="13" t="b">
        <f t="shared" si="843"/>
        <v>0</v>
      </c>
      <c r="CT1836" s="13" t="b">
        <f t="shared" si="842"/>
        <v>0</v>
      </c>
      <c r="CU1836" s="13" t="b">
        <f t="shared" si="845"/>
        <v>0</v>
      </c>
      <c r="CV1836" s="13" t="b">
        <f t="shared" si="838"/>
        <v>0</v>
      </c>
      <c r="CW1836" s="13" t="b">
        <f t="shared" si="839"/>
        <v>0</v>
      </c>
      <c r="CX1836" s="13" t="b">
        <f t="shared" si="840"/>
        <v>0</v>
      </c>
      <c r="CY1836" s="13" t="b">
        <f t="shared" si="841"/>
        <v>0</v>
      </c>
    </row>
    <row r="1837" spans="1:103" ht="15" thickBot="1">
      <c r="A1837" s="933"/>
      <c r="B1837" s="951"/>
      <c r="C1837" s="951"/>
      <c r="D1837" s="951"/>
      <c r="E1837" s="951"/>
      <c r="F1837" s="951"/>
      <c r="G1837" s="951"/>
      <c r="H1837" s="951"/>
      <c r="I1837" s="951"/>
      <c r="J1837" s="951"/>
      <c r="K1837" s="951"/>
      <c r="L1837" s="951"/>
      <c r="M1837" s="951"/>
      <c r="N1837" s="951"/>
      <c r="O1837" s="951"/>
      <c r="P1837" s="951"/>
      <c r="Q1837" s="942"/>
      <c r="R1837" s="951"/>
      <c r="S1837" s="951"/>
      <c r="T1837" s="951"/>
      <c r="U1837" s="951"/>
      <c r="V1837" s="951"/>
      <c r="W1837" s="79"/>
      <c r="X1837" s="79"/>
      <c r="Y1837" s="79"/>
      <c r="Z1837" s="79"/>
      <c r="AA1837" s="79" t="s">
        <v>37</v>
      </c>
      <c r="AB1837" s="80"/>
      <c r="AC1837" s="80"/>
      <c r="AD1837" s="79"/>
      <c r="AE1837" s="951"/>
      <c r="AF1837" s="334">
        <f t="shared" si="846"/>
        <v>0</v>
      </c>
      <c r="AG1837" s="272">
        <f>IF(R1837="kompletna",Q1837*J1837*0.0036*'lista, wskaźniki'!$F$13, IF(R1837="częściowa",Q1837*J1837*0.0036*'lista, wskaźniki'!$F$14, IF(R1837="brak",Q1837*J1837*0.0036*'lista, wskaźniki'!$F$15,)))</f>
        <v>0</v>
      </c>
      <c r="AH1837" s="334">
        <f>IF(Y1837="inne",K1837*'lista, wskaźniki'!$E$35,IF(Y1837="to samo źródło",0,IF(Y1837=0,0)))</f>
        <v>0</v>
      </c>
      <c r="AI1837" s="334" t="b">
        <f>IF(AA1837="gaz z sieci",AC1837*'lista, wskaźniki'!$D$21)</f>
        <v>0</v>
      </c>
      <c r="AJ1837" s="272">
        <f>IF(AA1837="węgiel",AB1837*'lista, wskaźniki'!$D$20, IF('Sektor mieszkaniowy'!AA1837="drewno",'Sektor mieszkaniowy'!AB1837*'lista, wskaźniki'!$D$22,IF('Sektor mieszkaniowy'!AA1837="pellet",AB1837*'lista, wskaźniki'!$D$23,IF('Sektor mieszkaniowy'!AA1837="gaz z sieci",AB1837*'lista, wskaźniki'!$D$21,IF('Sektor mieszkaniowy'!AA1837="olej opałowy",'Sektor mieszkaniowy'!AB1837*'lista, wskaźniki'!$D$24)))))</f>
        <v>0</v>
      </c>
      <c r="AK1837" s="1073"/>
      <c r="AL1837" s="951"/>
      <c r="AM1837" s="20">
        <f>IF(AA1837="węgiel",AF1837*1/3.6*'lista, wskaźniki'!$F$20,IF(AA1837="drewno",AF1837*1/3.6*'lista, wskaźniki'!$F$22,IF(AA1837="pellet",AF1837*1/3.6*'lista, wskaźniki'!$F$23,IF(AA1837="gaz z sieci",AF1837*1/3.6*'lista, wskaźniki'!$F$21,IF(AA1837="olej opałowy",AF1837*1/3.6*'lista, wskaźniki'!$F$24,0)))))</f>
        <v>0</v>
      </c>
      <c r="AN1837" s="20">
        <f>IF(AA1837="węgiel",AF1837*'lista, wskaźniki'!$E$42,IF(AA1837="drewno",AF1837*'lista, wskaźniki'!$G$42,IF(AA1837="pellet",AF1837*'lista, wskaźniki'!$H$42,IF(AA1837="gaz z sieci",AF1837*'lista, wskaźniki'!$F$42,IF(AA1837="olej opałowy",AF1837*'lista, wskaźniki'!$I$42,0)))))</f>
        <v>0</v>
      </c>
      <c r="AO1837" s="20">
        <f>IF(AA1837="węgiel",AF1837*'lista, wskaźniki'!$E$43,IF(AA1837="drewno",AF1837*'lista, wskaźniki'!$G$43,IF(AA1837="pellet",AF1837*'lista, wskaźniki'!$H$43,IF(AA1837="gaz z sieci",AF1837*'lista, wskaźniki'!$F$43,IF(AA1837="olej opałowy",AF1837*'lista, wskaźniki'!$I$43,0)))))</f>
        <v>0</v>
      </c>
      <c r="AP1837" s="20">
        <f>IF(AA1837="węgiel",AF1837*'lista, wskaźniki'!$E$44,IF(AA1837="drewno",AF1837*'lista, wskaźniki'!$G$44,IF(AA1837="pellet",AF1837*'lista, wskaźniki'!$H$44,IF(AA1837="gaz z sieci",AF1837*'lista, wskaźniki'!$F$44,IF(AA1837="olej opałowy",AF1837*'lista, wskaźniki'!$I$44,0)))))</f>
        <v>0</v>
      </c>
      <c r="AQ1837" s="20" t="b">
        <f>IF(Z1837="gaz",AH1837*1/3.6*'lista, wskaźniki'!$F$21,IF(Z1837="energia elektryczna",AH1837*1/3.6*'lista, wskaźniki'!$F$26))</f>
        <v>0</v>
      </c>
      <c r="AR1837" s="20" t="b">
        <f>IF(Z1837="gaz",AH1837*'lista, wskaźniki'!$F$42,IF(Z1837="energia elektryczna",AH1837*0))</f>
        <v>0</v>
      </c>
      <c r="AS1837" s="20" t="b">
        <f>IF(Z1837="gaz",AH1837*'lista, wskaźniki'!$F$43,IF(Z1837="energia elektryczna",AH1837*0))</f>
        <v>0</v>
      </c>
      <c r="AT1837" s="20" t="b">
        <f>IF(Z1837="gaz",AH1837*'lista, wskaźniki'!$F$44,IF(Z1837="energia elektryczna",AH1837*0))</f>
        <v>0</v>
      </c>
      <c r="AU1837" s="20">
        <f>AI1837*1/3.6*'lista, wskaźniki'!$F$21</f>
        <v>0</v>
      </c>
      <c r="AV1837" s="20">
        <f>AI1837*'lista, wskaźniki'!$F$42</f>
        <v>0</v>
      </c>
      <c r="AW1837" s="20">
        <f>AI1837*'lista, wskaźniki'!$F$43</f>
        <v>0</v>
      </c>
      <c r="AX1837" s="20">
        <f>AI1837*'lista, wskaźniki'!$F$44</f>
        <v>0</v>
      </c>
      <c r="AY1837" s="20">
        <f>AK1837*'lista, wskaźniki'!$F$26</f>
        <v>0</v>
      </c>
      <c r="AZ1837" s="20">
        <f t="shared" si="817"/>
        <v>0</v>
      </c>
      <c r="BA1837" s="20">
        <f t="shared" si="818"/>
        <v>0</v>
      </c>
      <c r="BB1837" s="20">
        <f t="shared" si="819"/>
        <v>0</v>
      </c>
      <c r="BC1837" s="20">
        <f t="shared" si="820"/>
        <v>0</v>
      </c>
      <c r="BD1837" s="951"/>
      <c r="BE1837" s="951"/>
      <c r="BF1837" s="951"/>
      <c r="BG1837" s="951"/>
      <c r="BH1837" s="79"/>
      <c r="BI1837" s="951"/>
      <c r="BJ1837" s="79"/>
      <c r="BK1837" s="951"/>
      <c r="BL1837" s="79"/>
      <c r="BM1837" s="79"/>
      <c r="BN1837" s="79"/>
      <c r="BO1837" s="79"/>
      <c r="BP1837" s="79"/>
      <c r="BQ1837" s="79"/>
      <c r="BR1837" s="79"/>
      <c r="BS1837" s="936"/>
      <c r="BT1837" s="936"/>
      <c r="BU1837" s="936"/>
      <c r="BV1837" s="936"/>
      <c r="BW1837" s="936"/>
      <c r="BX1837" s="936"/>
      <c r="BY1837" s="1070"/>
      <c r="CA1837" s="365" t="b">
        <f t="shared" si="821"/>
        <v>0</v>
      </c>
      <c r="CB1837" s="365" t="b">
        <f t="shared" si="822"/>
        <v>0</v>
      </c>
      <c r="CC1837" s="365" t="b">
        <f t="shared" si="823"/>
        <v>0</v>
      </c>
      <c r="CD1837" s="365" t="b">
        <f t="shared" si="824"/>
        <v>0</v>
      </c>
      <c r="CE1837" s="365">
        <f t="shared" si="825"/>
        <v>0</v>
      </c>
      <c r="CF1837" s="365" t="b">
        <f t="shared" si="826"/>
        <v>0</v>
      </c>
      <c r="CG1837" s="365" t="b">
        <f t="shared" si="827"/>
        <v>0</v>
      </c>
      <c r="CH1837" s="365" t="b">
        <f t="shared" si="828"/>
        <v>0</v>
      </c>
      <c r="CI1837" s="72" t="b">
        <f t="shared" si="829"/>
        <v>0</v>
      </c>
      <c r="CJ1837" s="72" t="b">
        <f t="shared" si="830"/>
        <v>0</v>
      </c>
      <c r="CK1837" s="72" t="b">
        <f t="shared" si="831"/>
        <v>0</v>
      </c>
      <c r="CL1837" s="72">
        <f t="shared" si="832"/>
        <v>0</v>
      </c>
      <c r="CM1837" s="72">
        <f t="shared" si="833"/>
        <v>0</v>
      </c>
      <c r="CN1837" s="72" t="b">
        <f t="shared" si="834"/>
        <v>0</v>
      </c>
      <c r="CP1837" s="13">
        <f t="shared" si="835"/>
        <v>0</v>
      </c>
      <c r="CQ1837" s="13" t="b">
        <f t="shared" si="836"/>
        <v>0</v>
      </c>
      <c r="CR1837" s="13" t="b">
        <f t="shared" si="837"/>
        <v>0</v>
      </c>
      <c r="CS1837" s="13" t="b">
        <f t="shared" si="843"/>
        <v>0</v>
      </c>
      <c r="CT1837" s="13" t="b">
        <f t="shared" si="842"/>
        <v>0</v>
      </c>
      <c r="CU1837" s="13" t="b">
        <f t="shared" si="845"/>
        <v>0</v>
      </c>
      <c r="CV1837" s="13" t="b">
        <f t="shared" si="838"/>
        <v>0</v>
      </c>
      <c r="CW1837" s="13" t="b">
        <f t="shared" si="839"/>
        <v>0</v>
      </c>
      <c r="CX1837" s="13" t="b">
        <f t="shared" si="840"/>
        <v>0</v>
      </c>
      <c r="CY1837" s="13" t="b">
        <f t="shared" si="841"/>
        <v>0</v>
      </c>
    </row>
    <row r="1838" spans="1:103" ht="15" thickBot="1">
      <c r="A1838" s="931">
        <v>368</v>
      </c>
      <c r="B1838" s="949" t="s">
        <v>225</v>
      </c>
      <c r="C1838" s="949">
        <v>5</v>
      </c>
      <c r="D1838" s="949" t="s">
        <v>1</v>
      </c>
      <c r="E1838" s="949" t="s">
        <v>5</v>
      </c>
      <c r="F1838" s="949">
        <v>2</v>
      </c>
      <c r="G1838" s="949">
        <v>2</v>
      </c>
      <c r="H1838" s="949"/>
      <c r="I1838" s="949" t="s">
        <v>11</v>
      </c>
      <c r="J1838" s="949"/>
      <c r="K1838" s="949"/>
      <c r="L1838" s="949" t="s">
        <v>16</v>
      </c>
      <c r="M1838" s="949">
        <v>50</v>
      </c>
      <c r="N1838" s="949" t="s">
        <v>17</v>
      </c>
      <c r="O1838" s="949"/>
      <c r="P1838" s="949" t="s">
        <v>17</v>
      </c>
      <c r="Q1838" s="940">
        <f>IF(I1838="&lt;1966",'lista, wskaźniki'!$G$4,IF(I1838="1967-1985",'lista, wskaźniki'!$G$5,IF(I1838="1986-1992",'lista, wskaźniki'!$G$6,IF(I1838="1993-1996",'lista, wskaźniki'!$G$7,IF(I1838="&gt;1997",'lista, wskaźniki'!$G$8,IF(I1838=0,'lista, wskaźniki'!$G$4))))))</f>
        <v>250</v>
      </c>
      <c r="R1838" s="949" t="s">
        <v>23</v>
      </c>
      <c r="S1838" s="949" t="s">
        <v>27</v>
      </c>
      <c r="T1838" s="949"/>
      <c r="U1838" s="949"/>
      <c r="V1838" s="949"/>
      <c r="W1838" s="20" t="s">
        <v>36</v>
      </c>
      <c r="X1838" s="75" t="s">
        <v>195</v>
      </c>
      <c r="Y1838" s="75" t="s">
        <v>42</v>
      </c>
      <c r="Z1838" s="75"/>
      <c r="AA1838" s="75" t="s">
        <v>35</v>
      </c>
      <c r="AB1838" s="76"/>
      <c r="AC1838" s="76"/>
      <c r="AD1838" s="75"/>
      <c r="AE1838" s="949"/>
      <c r="AF1838" s="334">
        <f t="shared" si="846"/>
        <v>0</v>
      </c>
      <c r="AG1838" s="272">
        <f>IF(R1838="kompletna",Q1838*J1838*0.0036*'lista, wskaźniki'!$F$13, IF(R1838="częściowa",Q1838*J1838*0.0036*'lista, wskaźniki'!$F$14, IF(R1838="brak",Q1838*J1838*0.0036*'lista, wskaźniki'!$F$15,)))</f>
        <v>0</v>
      </c>
      <c r="AH1838" s="334">
        <f>IF(Y1838="inne",K1838*'lista, wskaźniki'!$E$35,IF(Y1838="to samo źródło",0,IF(Y1838=0,0)))</f>
        <v>0</v>
      </c>
      <c r="AI1838" s="334" t="b">
        <f>IF(AA1838="gaz z sieci",AC1838*'lista, wskaźniki'!$D$21)</f>
        <v>0</v>
      </c>
      <c r="AJ1838" s="272">
        <f>IF(AA1838="węgiel",AB1838*'lista, wskaźniki'!$D$20, IF('Sektor mieszkaniowy'!AA1838="drewno",'Sektor mieszkaniowy'!AB1838*'lista, wskaźniki'!$D$22,IF('Sektor mieszkaniowy'!AA1838="pellet",AB1838*'lista, wskaźniki'!$D$23,IF('Sektor mieszkaniowy'!AA1838="gaz z sieci",AB1838*'lista, wskaźniki'!$D$21,IF('Sektor mieszkaniowy'!AA1838="olej opałowy",'Sektor mieszkaniowy'!AB1838*'lista, wskaźniki'!$D$24)))))</f>
        <v>0</v>
      </c>
      <c r="AK1838" s="1071">
        <f>AL1838/'lista, wskaźniki'!$A$127</f>
        <v>0.76923076923076927</v>
      </c>
      <c r="AL1838" s="949">
        <v>500</v>
      </c>
      <c r="AM1838" s="20">
        <f>IF(AA1838="węgiel",AF1838*1/3.6*'lista, wskaźniki'!$F$20,IF(AA1838="drewno",AF1838*1/3.6*'lista, wskaźniki'!$F$22,IF(AA1838="pellet",AF1838*1/3.6*'lista, wskaźniki'!$F$23,IF(AA1838="gaz z sieci",AF1838*1/3.6*'lista, wskaźniki'!$F$21,IF(AA1838="olej opałowy",AF1838*1/3.6*'lista, wskaźniki'!$F$24,0)))))</f>
        <v>0</v>
      </c>
      <c r="AN1838" s="20">
        <f>IF(AA1838="węgiel",AF1838*'lista, wskaźniki'!$E$42,IF(AA1838="drewno",AF1838*'lista, wskaźniki'!$G$42,IF(AA1838="pellet",AF1838*'lista, wskaźniki'!$H$42,IF(AA1838="gaz z sieci",AF1838*'lista, wskaźniki'!$F$42,IF(AA1838="olej opałowy",AF1838*'lista, wskaźniki'!$I$42,0)))))</f>
        <v>0</v>
      </c>
      <c r="AO1838" s="20">
        <f>IF(AA1838="węgiel",AF1838*'lista, wskaźniki'!$E$43,IF(AA1838="drewno",AF1838*'lista, wskaźniki'!$G$43,IF(AA1838="pellet",AF1838*'lista, wskaźniki'!$H$43,IF(AA1838="gaz z sieci",AF1838*'lista, wskaźniki'!$F$43,IF(AA1838="olej opałowy",AF1838*'lista, wskaźniki'!$I$43,0)))))</f>
        <v>0</v>
      </c>
      <c r="AP1838" s="20">
        <f>IF(AA1838="węgiel",AF1838*'lista, wskaźniki'!$E$44,IF(AA1838="drewno",AF1838*'lista, wskaźniki'!$G$44,IF(AA1838="pellet",AF1838*'lista, wskaźniki'!$H$44,IF(AA1838="gaz z sieci",AF1838*'lista, wskaźniki'!$F$44,IF(AA1838="olej opałowy",AF1838*'lista, wskaźniki'!$I$44,0)))))</f>
        <v>0</v>
      </c>
      <c r="AQ1838" s="20" t="b">
        <f>IF(Z1838="gaz",AH1838*1/3.6*'lista, wskaźniki'!$F$21,IF(Z1838="energia elektryczna",AH1838*1/3.6*'lista, wskaźniki'!$F$26))</f>
        <v>0</v>
      </c>
      <c r="AR1838" s="20" t="b">
        <f>IF(Z1838="gaz",AH1838*'lista, wskaźniki'!$F$42,IF(Z1838="energia elektryczna",AH1838*0))</f>
        <v>0</v>
      </c>
      <c r="AS1838" s="20" t="b">
        <f>IF(Z1838="gaz",AH1838*'lista, wskaźniki'!$F$43,IF(Z1838="energia elektryczna",AH1838*0))</f>
        <v>0</v>
      </c>
      <c r="AT1838" s="20" t="b">
        <f>IF(Z1838="gaz",AH1838*'lista, wskaźniki'!$F$44,IF(Z1838="energia elektryczna",AH1838*0))</f>
        <v>0</v>
      </c>
      <c r="AU1838" s="20">
        <f>AI1838*1/3.6*'lista, wskaźniki'!$F$21</f>
        <v>0</v>
      </c>
      <c r="AV1838" s="20">
        <f>AI1838*'lista, wskaźniki'!$F$42</f>
        <v>0</v>
      </c>
      <c r="AW1838" s="20">
        <f>AI1838*'lista, wskaźniki'!$F$43</f>
        <v>0</v>
      </c>
      <c r="AX1838" s="20">
        <f>AI1838*'lista, wskaźniki'!$F$44</f>
        <v>0</v>
      </c>
      <c r="AY1838" s="20">
        <f>AK1838*'lista, wskaźniki'!$F$26</f>
        <v>0.68461538461538463</v>
      </c>
      <c r="AZ1838" s="20">
        <f t="shared" si="817"/>
        <v>0.68461538461538463</v>
      </c>
      <c r="BA1838" s="20">
        <f t="shared" si="818"/>
        <v>0</v>
      </c>
      <c r="BB1838" s="20">
        <f t="shared" si="819"/>
        <v>0</v>
      </c>
      <c r="BC1838" s="20">
        <f t="shared" si="820"/>
        <v>0</v>
      </c>
      <c r="BD1838" s="949" t="s">
        <v>16</v>
      </c>
      <c r="BE1838" s="949" t="s">
        <v>16</v>
      </c>
      <c r="BF1838" s="949" t="s">
        <v>17</v>
      </c>
      <c r="BG1838" s="949" t="s">
        <v>17</v>
      </c>
      <c r="BH1838" s="75"/>
      <c r="BI1838" s="949" t="s">
        <v>17</v>
      </c>
      <c r="BJ1838" s="75"/>
      <c r="BK1838" s="949" t="s">
        <v>17</v>
      </c>
      <c r="BL1838" s="75"/>
      <c r="BM1838" s="75"/>
      <c r="BN1838" s="75"/>
      <c r="BO1838" s="75" t="s">
        <v>17</v>
      </c>
      <c r="BP1838" s="75"/>
      <c r="BQ1838" s="75" t="s">
        <v>121</v>
      </c>
      <c r="BR1838" s="75">
        <v>1</v>
      </c>
      <c r="BS1838" s="934"/>
      <c r="BT1838" s="934"/>
      <c r="BU1838" s="934">
        <v>250</v>
      </c>
      <c r="BV1838" s="934"/>
      <c r="BW1838" s="934"/>
      <c r="BX1838" s="934">
        <v>1100</v>
      </c>
      <c r="BY1838" s="1068"/>
      <c r="CA1838" s="365">
        <f t="shared" si="821"/>
        <v>0</v>
      </c>
      <c r="CB1838" s="365" t="b">
        <f t="shared" si="822"/>
        <v>0</v>
      </c>
      <c r="CC1838" s="365" t="b">
        <f t="shared" si="823"/>
        <v>0</v>
      </c>
      <c r="CD1838" s="365" t="b">
        <f t="shared" si="824"/>
        <v>0</v>
      </c>
      <c r="CE1838" s="365" t="b">
        <f t="shared" si="825"/>
        <v>0</v>
      </c>
      <c r="CF1838" s="365" t="b">
        <f t="shared" si="826"/>
        <v>0</v>
      </c>
      <c r="CG1838" s="365" t="b">
        <f t="shared" si="827"/>
        <v>0</v>
      </c>
      <c r="CH1838" s="365" t="b">
        <f t="shared" si="828"/>
        <v>0</v>
      </c>
      <c r="CI1838" s="72">
        <f t="shared" si="829"/>
        <v>0</v>
      </c>
      <c r="CJ1838" s="72" t="b">
        <f t="shared" si="830"/>
        <v>0</v>
      </c>
      <c r="CK1838" s="72" t="b">
        <f t="shared" si="831"/>
        <v>0</v>
      </c>
      <c r="CL1838" s="72">
        <f t="shared" si="832"/>
        <v>0</v>
      </c>
      <c r="CM1838" s="72" t="b">
        <f t="shared" si="833"/>
        <v>0</v>
      </c>
      <c r="CN1838" s="72" t="b">
        <f t="shared" si="834"/>
        <v>0</v>
      </c>
      <c r="CP1838" s="13" t="b">
        <f t="shared" si="835"/>
        <v>0</v>
      </c>
      <c r="CQ1838" s="13">
        <f t="shared" si="836"/>
        <v>0</v>
      </c>
      <c r="CR1838" s="13">
        <f t="shared" si="837"/>
        <v>0</v>
      </c>
      <c r="CS1838" s="13">
        <f t="shared" si="843"/>
        <v>0</v>
      </c>
      <c r="CT1838" s="13" t="b">
        <f t="shared" si="842"/>
        <v>0</v>
      </c>
      <c r="CU1838" s="13">
        <f t="shared" si="845"/>
        <v>0</v>
      </c>
      <c r="CV1838" s="13" t="b">
        <f t="shared" si="838"/>
        <v>0</v>
      </c>
      <c r="CW1838" s="13">
        <f t="shared" si="839"/>
        <v>0</v>
      </c>
      <c r="CX1838" s="13" t="b">
        <f t="shared" si="840"/>
        <v>0</v>
      </c>
      <c r="CY1838" s="13">
        <f t="shared" si="841"/>
        <v>0</v>
      </c>
    </row>
    <row r="1839" spans="1:103" ht="15" thickBot="1">
      <c r="A1839" s="932"/>
      <c r="B1839" s="950"/>
      <c r="C1839" s="950"/>
      <c r="D1839" s="950"/>
      <c r="E1839" s="950"/>
      <c r="F1839" s="950"/>
      <c r="G1839" s="950"/>
      <c r="H1839" s="950"/>
      <c r="I1839" s="950"/>
      <c r="J1839" s="950"/>
      <c r="K1839" s="950"/>
      <c r="L1839" s="950"/>
      <c r="M1839" s="950"/>
      <c r="N1839" s="950"/>
      <c r="O1839" s="950"/>
      <c r="P1839" s="950"/>
      <c r="Q1839" s="941"/>
      <c r="R1839" s="950"/>
      <c r="S1839" s="950"/>
      <c r="T1839" s="950"/>
      <c r="U1839" s="950"/>
      <c r="V1839" s="950"/>
      <c r="W1839" s="77"/>
      <c r="X1839" s="77"/>
      <c r="Y1839" s="77"/>
      <c r="Z1839" s="77"/>
      <c r="AA1839" s="77" t="s">
        <v>36</v>
      </c>
      <c r="AB1839" s="78"/>
      <c r="AC1839" s="78"/>
      <c r="AD1839" s="77"/>
      <c r="AE1839" s="950"/>
      <c r="AF1839" s="334">
        <f t="shared" si="846"/>
        <v>0</v>
      </c>
      <c r="AG1839" s="272">
        <f>IF(R1839="kompletna",Q1839*J1839*0.0036*'lista, wskaźniki'!$F$13, IF(R1839="częściowa",Q1839*J1839*0.0036*'lista, wskaźniki'!$F$14, IF(R1839="brak",Q1839*J1839*0.0036*'lista, wskaźniki'!$F$15,)))</f>
        <v>0</v>
      </c>
      <c r="AH1839" s="334">
        <f>IF(Y1839="inne",K1839*'lista, wskaźniki'!$E$35,IF(Y1839="to samo źródło",0,IF(Y1839=0,0)))</f>
        <v>0</v>
      </c>
      <c r="AI1839" s="334" t="b">
        <f>IF(AA1839="gaz z sieci",AC1839*'lista, wskaźniki'!$D$21)</f>
        <v>0</v>
      </c>
      <c r="AJ1839" s="272">
        <f>IF(AA1839="węgiel",AB1839*'lista, wskaźniki'!$D$20, IF('Sektor mieszkaniowy'!AA1839="drewno",'Sektor mieszkaniowy'!AB1839*'lista, wskaźniki'!$D$22,IF('Sektor mieszkaniowy'!AA1839="pellet",AB1839*'lista, wskaźniki'!$D$23,IF('Sektor mieszkaniowy'!AA1839="gaz z sieci",AB1839*'lista, wskaźniki'!$D$21,IF('Sektor mieszkaniowy'!AA1839="olej opałowy",'Sektor mieszkaniowy'!AB1839*'lista, wskaźniki'!$D$24)))))</f>
        <v>0</v>
      </c>
      <c r="AK1839" s="1072"/>
      <c r="AL1839" s="950"/>
      <c r="AM1839" s="20">
        <f>IF(AA1839="węgiel",AF1839*1/3.6*'lista, wskaźniki'!$F$20,IF(AA1839="drewno",AF1839*1/3.6*'lista, wskaźniki'!$F$22,IF(AA1839="pellet",AF1839*1/3.6*'lista, wskaźniki'!$F$23,IF(AA1839="gaz z sieci",AF1839*1/3.6*'lista, wskaźniki'!$F$21,IF(AA1839="olej opałowy",AF1839*1/3.6*'lista, wskaźniki'!$F$24,0)))))</f>
        <v>0</v>
      </c>
      <c r="AN1839" s="20">
        <f>IF(AA1839="węgiel",AF1839*'lista, wskaźniki'!$E$42,IF(AA1839="drewno",AF1839*'lista, wskaźniki'!$G$42,IF(AA1839="pellet",AF1839*'lista, wskaźniki'!$H$42,IF(AA1839="gaz z sieci",AF1839*'lista, wskaźniki'!$F$42,IF(AA1839="olej opałowy",AF1839*'lista, wskaźniki'!$I$42,0)))))</f>
        <v>0</v>
      </c>
      <c r="AO1839" s="20">
        <f>IF(AA1839="węgiel",AF1839*'lista, wskaźniki'!$E$43,IF(AA1839="drewno",AF1839*'lista, wskaźniki'!$G$43,IF(AA1839="pellet",AF1839*'lista, wskaźniki'!$H$43,IF(AA1839="gaz z sieci",AF1839*'lista, wskaźniki'!$F$43,IF(AA1839="olej opałowy",AF1839*'lista, wskaźniki'!$I$43,0)))))</f>
        <v>0</v>
      </c>
      <c r="AP1839" s="20">
        <f>IF(AA1839="węgiel",AF1839*'lista, wskaźniki'!$E$44,IF(AA1839="drewno",AF1839*'lista, wskaźniki'!$G$44,IF(AA1839="pellet",AF1839*'lista, wskaźniki'!$H$44,IF(AA1839="gaz z sieci",AF1839*'lista, wskaźniki'!$F$44,IF(AA1839="olej opałowy",AF1839*'lista, wskaźniki'!$I$44,0)))))</f>
        <v>0</v>
      </c>
      <c r="AQ1839" s="20" t="b">
        <f>IF(Z1839="gaz",AH1839*1/3.6*'lista, wskaźniki'!$F$21,IF(Z1839="energia elektryczna",AH1839*1/3.6*'lista, wskaźniki'!$F$26))</f>
        <v>0</v>
      </c>
      <c r="AR1839" s="20" t="b">
        <f>IF(Z1839="gaz",AH1839*'lista, wskaźniki'!$F$42,IF(Z1839="energia elektryczna",AH1839*0))</f>
        <v>0</v>
      </c>
      <c r="AS1839" s="20" t="b">
        <f>IF(Z1839="gaz",AH1839*'lista, wskaźniki'!$F$43,IF(Z1839="energia elektryczna",AH1839*0))</f>
        <v>0</v>
      </c>
      <c r="AT1839" s="20" t="b">
        <f>IF(Z1839="gaz",AH1839*'lista, wskaźniki'!$F$44,IF(Z1839="energia elektryczna",AH1839*0))</f>
        <v>0</v>
      </c>
      <c r="AU1839" s="20">
        <f>AI1839*1/3.6*'lista, wskaźniki'!$F$21</f>
        <v>0</v>
      </c>
      <c r="AV1839" s="20">
        <f>AI1839*'lista, wskaźniki'!$F$42</f>
        <v>0</v>
      </c>
      <c r="AW1839" s="20">
        <f>AI1839*'lista, wskaźniki'!$F$43</f>
        <v>0</v>
      </c>
      <c r="AX1839" s="20">
        <f>AI1839*'lista, wskaźniki'!$F$44</f>
        <v>0</v>
      </c>
      <c r="AY1839" s="20">
        <f>AK1839*'lista, wskaźniki'!$F$26</f>
        <v>0</v>
      </c>
      <c r="AZ1839" s="20">
        <f t="shared" si="817"/>
        <v>0</v>
      </c>
      <c r="BA1839" s="20">
        <f t="shared" si="818"/>
        <v>0</v>
      </c>
      <c r="BB1839" s="20">
        <f t="shared" si="819"/>
        <v>0</v>
      </c>
      <c r="BC1839" s="20">
        <f t="shared" si="820"/>
        <v>0</v>
      </c>
      <c r="BD1839" s="950"/>
      <c r="BE1839" s="950"/>
      <c r="BF1839" s="950"/>
      <c r="BG1839" s="950"/>
      <c r="BH1839" s="77"/>
      <c r="BI1839" s="950"/>
      <c r="BJ1839" s="77"/>
      <c r="BK1839" s="950"/>
      <c r="BL1839" s="77"/>
      <c r="BM1839" s="77"/>
      <c r="BN1839" s="77"/>
      <c r="BO1839" s="77"/>
      <c r="BP1839" s="77"/>
      <c r="BQ1839" s="77"/>
      <c r="BR1839" s="77"/>
      <c r="BS1839" s="935"/>
      <c r="BT1839" s="935"/>
      <c r="BU1839" s="935"/>
      <c r="BV1839" s="935"/>
      <c r="BW1839" s="935"/>
      <c r="BX1839" s="935"/>
      <c r="BY1839" s="1069"/>
      <c r="CA1839" s="365" t="b">
        <f t="shared" si="821"/>
        <v>0</v>
      </c>
      <c r="CB1839" s="365">
        <f t="shared" si="822"/>
        <v>0</v>
      </c>
      <c r="CC1839" s="365" t="b">
        <f t="shared" si="823"/>
        <v>0</v>
      </c>
      <c r="CD1839" s="365" t="b">
        <f t="shared" si="824"/>
        <v>0</v>
      </c>
      <c r="CE1839" s="365" t="b">
        <f t="shared" si="825"/>
        <v>0</v>
      </c>
      <c r="CF1839" s="365" t="b">
        <f t="shared" si="826"/>
        <v>0</v>
      </c>
      <c r="CG1839" s="365" t="b">
        <f t="shared" si="827"/>
        <v>0</v>
      </c>
      <c r="CH1839" s="365" t="b">
        <f t="shared" si="828"/>
        <v>0</v>
      </c>
      <c r="CI1839" s="72" t="b">
        <f t="shared" si="829"/>
        <v>0</v>
      </c>
      <c r="CJ1839" s="72">
        <f t="shared" si="830"/>
        <v>0</v>
      </c>
      <c r="CK1839" s="72" t="b">
        <f t="shared" si="831"/>
        <v>0</v>
      </c>
      <c r="CL1839" s="72">
        <f t="shared" si="832"/>
        <v>0</v>
      </c>
      <c r="CM1839" s="72" t="b">
        <f t="shared" si="833"/>
        <v>0</v>
      </c>
      <c r="CN1839" s="72" t="b">
        <f t="shared" si="834"/>
        <v>0</v>
      </c>
      <c r="CP1839" s="13">
        <f t="shared" si="835"/>
        <v>0</v>
      </c>
      <c r="CQ1839" s="13" t="b">
        <f t="shared" si="836"/>
        <v>0</v>
      </c>
      <c r="CR1839" s="13" t="b">
        <f t="shared" si="837"/>
        <v>0</v>
      </c>
      <c r="CS1839" s="13" t="b">
        <f t="shared" si="843"/>
        <v>0</v>
      </c>
      <c r="CT1839" s="13" t="b">
        <f t="shared" si="842"/>
        <v>0</v>
      </c>
      <c r="CU1839" s="13" t="b">
        <f t="shared" si="845"/>
        <v>0</v>
      </c>
      <c r="CV1839" s="13" t="b">
        <f t="shared" si="838"/>
        <v>0</v>
      </c>
      <c r="CW1839" s="13" t="b">
        <f t="shared" si="839"/>
        <v>0</v>
      </c>
      <c r="CX1839" s="13" t="b">
        <f t="shared" si="840"/>
        <v>0</v>
      </c>
      <c r="CY1839" s="13" t="b">
        <f t="shared" si="841"/>
        <v>0</v>
      </c>
    </row>
    <row r="1840" spans="1:103" ht="15" thickBot="1">
      <c r="A1840" s="932"/>
      <c r="B1840" s="950"/>
      <c r="C1840" s="950"/>
      <c r="D1840" s="950"/>
      <c r="E1840" s="950"/>
      <c r="F1840" s="950"/>
      <c r="G1840" s="950"/>
      <c r="H1840" s="950"/>
      <c r="I1840" s="950"/>
      <c r="J1840" s="950"/>
      <c r="K1840" s="950"/>
      <c r="L1840" s="950"/>
      <c r="M1840" s="950"/>
      <c r="N1840" s="950"/>
      <c r="O1840" s="950"/>
      <c r="P1840" s="950"/>
      <c r="Q1840" s="941"/>
      <c r="R1840" s="950"/>
      <c r="S1840" s="950"/>
      <c r="T1840" s="950"/>
      <c r="U1840" s="950"/>
      <c r="V1840" s="950"/>
      <c r="W1840" s="77"/>
      <c r="X1840" s="77"/>
      <c r="Y1840" s="77"/>
      <c r="Z1840" s="77"/>
      <c r="AA1840" s="77" t="s">
        <v>50</v>
      </c>
      <c r="AB1840" s="78"/>
      <c r="AC1840" s="78"/>
      <c r="AD1840" s="77"/>
      <c r="AE1840" s="950"/>
      <c r="AF1840" s="334">
        <f t="shared" si="846"/>
        <v>0</v>
      </c>
      <c r="AG1840" s="272">
        <f>IF(R1840="kompletna",Q1840*J1840*0.0036*'lista, wskaźniki'!$F$13, IF(R1840="częściowa",Q1840*J1840*0.0036*'lista, wskaźniki'!$F$14, IF(R1840="brak",Q1840*J1840*0.0036*'lista, wskaźniki'!$F$15,)))</f>
        <v>0</v>
      </c>
      <c r="AH1840" s="334">
        <f>IF(Y1840="inne",K1840*'lista, wskaźniki'!$E$35,IF(Y1840="to samo źródło",0,IF(Y1840=0,0)))</f>
        <v>0</v>
      </c>
      <c r="AI1840" s="334" t="b">
        <f>IF(AA1840="gaz z sieci",AC1840*'lista, wskaźniki'!$D$21)</f>
        <v>0</v>
      </c>
      <c r="AJ1840" s="272">
        <f>IF(AA1840="węgiel",AB1840*'lista, wskaźniki'!$D$20, IF('Sektor mieszkaniowy'!AA1840="drewno",'Sektor mieszkaniowy'!AB1840*'lista, wskaźniki'!$D$22,IF('Sektor mieszkaniowy'!AA1840="pellet",AB1840*'lista, wskaźniki'!$D$23,IF('Sektor mieszkaniowy'!AA1840="gaz z sieci",AB1840*'lista, wskaźniki'!$D$21,IF('Sektor mieszkaniowy'!AA1840="olej opałowy",'Sektor mieszkaniowy'!AB1840*'lista, wskaźniki'!$D$24)))))</f>
        <v>0</v>
      </c>
      <c r="AK1840" s="1072"/>
      <c r="AL1840" s="950"/>
      <c r="AM1840" s="20">
        <f>IF(AA1840="węgiel",AF1840*1/3.6*'lista, wskaźniki'!$F$20,IF(AA1840="drewno",AF1840*1/3.6*'lista, wskaźniki'!$F$22,IF(AA1840="pellet",AF1840*1/3.6*'lista, wskaźniki'!$F$23,IF(AA1840="gaz z sieci",AF1840*1/3.6*'lista, wskaźniki'!$F$21,IF(AA1840="olej opałowy",AF1840*1/3.6*'lista, wskaźniki'!$F$24,0)))))</f>
        <v>0</v>
      </c>
      <c r="AN1840" s="20">
        <f>IF(AA1840="węgiel",AF1840*'lista, wskaźniki'!$E$42,IF(AA1840="drewno",AF1840*'lista, wskaźniki'!$G$42,IF(AA1840="pellet",AF1840*'lista, wskaźniki'!$H$42,IF(AA1840="gaz z sieci",AF1840*'lista, wskaźniki'!$F$42,IF(AA1840="olej opałowy",AF1840*'lista, wskaźniki'!$I$42,0)))))</f>
        <v>0</v>
      </c>
      <c r="AO1840" s="20">
        <f>IF(AA1840="węgiel",AF1840*'lista, wskaźniki'!$E$43,IF(AA1840="drewno",AF1840*'lista, wskaźniki'!$G$43,IF(AA1840="pellet",AF1840*'lista, wskaźniki'!$H$43,IF(AA1840="gaz z sieci",AF1840*'lista, wskaźniki'!$F$43,IF(AA1840="olej opałowy",AF1840*'lista, wskaźniki'!$I$43,0)))))</f>
        <v>0</v>
      </c>
      <c r="AP1840" s="20">
        <f>IF(AA1840="węgiel",AF1840*'lista, wskaźniki'!$E$44,IF(AA1840="drewno",AF1840*'lista, wskaźniki'!$G$44,IF(AA1840="pellet",AF1840*'lista, wskaźniki'!$H$44,IF(AA1840="gaz z sieci",AF1840*'lista, wskaźniki'!$F$44,IF(AA1840="olej opałowy",AF1840*'lista, wskaźniki'!$I$44,0)))))</f>
        <v>0</v>
      </c>
      <c r="AQ1840" s="20" t="b">
        <f>IF(Z1840="gaz",AH1840*1/3.6*'lista, wskaźniki'!$F$21,IF(Z1840="energia elektryczna",AH1840*1/3.6*'lista, wskaźniki'!$F$26))</f>
        <v>0</v>
      </c>
      <c r="AR1840" s="20" t="b">
        <f>IF(Z1840="gaz",AH1840*'lista, wskaźniki'!$F$42,IF(Z1840="energia elektryczna",AH1840*0))</f>
        <v>0</v>
      </c>
      <c r="AS1840" s="20" t="b">
        <f>IF(Z1840="gaz",AH1840*'lista, wskaźniki'!$F$43,IF(Z1840="energia elektryczna",AH1840*0))</f>
        <v>0</v>
      </c>
      <c r="AT1840" s="20" t="b">
        <f>IF(Z1840="gaz",AH1840*'lista, wskaźniki'!$F$44,IF(Z1840="energia elektryczna",AH1840*0))</f>
        <v>0</v>
      </c>
      <c r="AU1840" s="20">
        <f>AI1840*1/3.6*'lista, wskaźniki'!$F$21</f>
        <v>0</v>
      </c>
      <c r="AV1840" s="20">
        <f>AI1840*'lista, wskaźniki'!$F$42</f>
        <v>0</v>
      </c>
      <c r="AW1840" s="20">
        <f>AI1840*'lista, wskaźniki'!$F$43</f>
        <v>0</v>
      </c>
      <c r="AX1840" s="20">
        <f>AI1840*'lista, wskaźniki'!$F$44</f>
        <v>0</v>
      </c>
      <c r="AY1840" s="20">
        <f>AK1840*'lista, wskaźniki'!$F$26</f>
        <v>0</v>
      </c>
      <c r="AZ1840" s="20">
        <f t="shared" si="817"/>
        <v>0</v>
      </c>
      <c r="BA1840" s="20">
        <f t="shared" si="818"/>
        <v>0</v>
      </c>
      <c r="BB1840" s="20">
        <f t="shared" si="819"/>
        <v>0</v>
      </c>
      <c r="BC1840" s="20">
        <f t="shared" si="820"/>
        <v>0</v>
      </c>
      <c r="BD1840" s="950"/>
      <c r="BE1840" s="950"/>
      <c r="BF1840" s="950"/>
      <c r="BG1840" s="950"/>
      <c r="BH1840" s="77"/>
      <c r="BI1840" s="950"/>
      <c r="BJ1840" s="77"/>
      <c r="BK1840" s="950"/>
      <c r="BL1840" s="77"/>
      <c r="BM1840" s="77"/>
      <c r="BN1840" s="77"/>
      <c r="BO1840" s="77"/>
      <c r="BP1840" s="77"/>
      <c r="BQ1840" s="77"/>
      <c r="BR1840" s="77"/>
      <c r="BS1840" s="935"/>
      <c r="BT1840" s="935"/>
      <c r="BU1840" s="935"/>
      <c r="BV1840" s="935"/>
      <c r="BW1840" s="935"/>
      <c r="BX1840" s="935"/>
      <c r="BY1840" s="1069"/>
      <c r="CA1840" s="365" t="b">
        <f t="shared" si="821"/>
        <v>0</v>
      </c>
      <c r="CB1840" s="365" t="b">
        <f t="shared" si="822"/>
        <v>0</v>
      </c>
      <c r="CC1840" s="365">
        <f t="shared" si="823"/>
        <v>0</v>
      </c>
      <c r="CD1840" s="365" t="b">
        <f t="shared" si="824"/>
        <v>0</v>
      </c>
      <c r="CE1840" s="365" t="b">
        <f t="shared" si="825"/>
        <v>0</v>
      </c>
      <c r="CF1840" s="365" t="b">
        <f t="shared" si="826"/>
        <v>0</v>
      </c>
      <c r="CG1840" s="365" t="b">
        <f t="shared" si="827"/>
        <v>0</v>
      </c>
      <c r="CH1840" s="365" t="b">
        <f t="shared" si="828"/>
        <v>0</v>
      </c>
      <c r="CI1840" s="72" t="b">
        <f t="shared" si="829"/>
        <v>0</v>
      </c>
      <c r="CJ1840" s="72" t="b">
        <f t="shared" si="830"/>
        <v>0</v>
      </c>
      <c r="CK1840" s="72">
        <f t="shared" si="831"/>
        <v>0</v>
      </c>
      <c r="CL1840" s="72">
        <f t="shared" si="832"/>
        <v>0</v>
      </c>
      <c r="CM1840" s="72" t="b">
        <f t="shared" si="833"/>
        <v>0</v>
      </c>
      <c r="CN1840" s="72" t="b">
        <f t="shared" si="834"/>
        <v>0</v>
      </c>
      <c r="CP1840" s="13">
        <f t="shared" si="835"/>
        <v>0</v>
      </c>
      <c r="CQ1840" s="13" t="b">
        <f t="shared" si="836"/>
        <v>0</v>
      </c>
      <c r="CR1840" s="13" t="b">
        <f t="shared" si="837"/>
        <v>0</v>
      </c>
      <c r="CS1840" s="13" t="b">
        <f t="shared" si="843"/>
        <v>0</v>
      </c>
      <c r="CT1840" s="13" t="b">
        <f t="shared" si="842"/>
        <v>0</v>
      </c>
      <c r="CU1840" s="13" t="b">
        <f t="shared" si="845"/>
        <v>0</v>
      </c>
      <c r="CV1840" s="13" t="b">
        <f t="shared" si="838"/>
        <v>0</v>
      </c>
      <c r="CW1840" s="13" t="b">
        <f t="shared" si="839"/>
        <v>0</v>
      </c>
      <c r="CX1840" s="13" t="b">
        <f t="shared" si="840"/>
        <v>0</v>
      </c>
      <c r="CY1840" s="13" t="b">
        <f t="shared" si="841"/>
        <v>0</v>
      </c>
    </row>
    <row r="1841" spans="1:103" ht="15" thickBot="1">
      <c r="A1841" s="932"/>
      <c r="B1841" s="950"/>
      <c r="C1841" s="950"/>
      <c r="D1841" s="950"/>
      <c r="E1841" s="950"/>
      <c r="F1841" s="950"/>
      <c r="G1841" s="950"/>
      <c r="H1841" s="950"/>
      <c r="I1841" s="950"/>
      <c r="J1841" s="950"/>
      <c r="K1841" s="950"/>
      <c r="L1841" s="950"/>
      <c r="M1841" s="950"/>
      <c r="N1841" s="950"/>
      <c r="O1841" s="950"/>
      <c r="P1841" s="950"/>
      <c r="Q1841" s="941"/>
      <c r="R1841" s="950"/>
      <c r="S1841" s="950"/>
      <c r="T1841" s="950"/>
      <c r="U1841" s="950"/>
      <c r="V1841" s="950"/>
      <c r="W1841" s="77"/>
      <c r="X1841" s="77"/>
      <c r="Y1841" s="77"/>
      <c r="Z1841" s="77"/>
      <c r="AA1841" s="77" t="s">
        <v>38</v>
      </c>
      <c r="AB1841" s="78"/>
      <c r="AC1841" s="78"/>
      <c r="AD1841" s="77"/>
      <c r="AE1841" s="950"/>
      <c r="AF1841" s="334">
        <f t="shared" si="846"/>
        <v>0</v>
      </c>
      <c r="AG1841" s="272">
        <f>IF(R1841="kompletna",Q1841*J1841*0.0036*'lista, wskaźniki'!$F$13, IF(R1841="częściowa",Q1841*J1841*0.0036*'lista, wskaźniki'!$F$14, IF(R1841="brak",Q1841*J1841*0.0036*'lista, wskaźniki'!$F$15,)))</f>
        <v>0</v>
      </c>
      <c r="AH1841" s="334">
        <f>IF(Y1841="inne",K1841*'lista, wskaźniki'!$E$35,IF(Y1841="to samo źródło",0,IF(Y1841=0,0)))</f>
        <v>0</v>
      </c>
      <c r="AI1841" s="334">
        <f>IF(AA1841="gaz z sieci",AC1841*'lista, wskaźniki'!$D$21)</f>
        <v>0</v>
      </c>
      <c r="AJ1841" s="272">
        <f>IF(AA1841="węgiel",AB1841*'lista, wskaźniki'!$D$20, IF('Sektor mieszkaniowy'!AA1841="drewno",'Sektor mieszkaniowy'!AB1841*'lista, wskaźniki'!$D$22,IF('Sektor mieszkaniowy'!AA1841="pellet",AB1841*'lista, wskaźniki'!$D$23,IF('Sektor mieszkaniowy'!AA1841="gaz z sieci",AB1841*'lista, wskaźniki'!$D$21,IF('Sektor mieszkaniowy'!AA1841="olej opałowy",'Sektor mieszkaniowy'!AB1841*'lista, wskaźniki'!$D$24)))))</f>
        <v>0</v>
      </c>
      <c r="AK1841" s="1072"/>
      <c r="AL1841" s="950"/>
      <c r="AM1841" s="20">
        <f>IF(AA1841="węgiel",AF1841*1/3.6*'lista, wskaźniki'!$F$20,IF(AA1841="drewno",AF1841*1/3.6*'lista, wskaźniki'!$F$22,IF(AA1841="pellet",AF1841*1/3.6*'lista, wskaźniki'!$F$23,IF(AA1841="gaz z sieci",AF1841*1/3.6*'lista, wskaźniki'!$F$21,IF(AA1841="olej opałowy",AF1841*1/3.6*'lista, wskaźniki'!$F$24,0)))))</f>
        <v>0</v>
      </c>
      <c r="AN1841" s="20">
        <f>IF(AA1841="węgiel",AF1841*'lista, wskaźniki'!$E$42,IF(AA1841="drewno",AF1841*'lista, wskaźniki'!$G$42,IF(AA1841="pellet",AF1841*'lista, wskaźniki'!$H$42,IF(AA1841="gaz z sieci",AF1841*'lista, wskaźniki'!$F$42,IF(AA1841="olej opałowy",AF1841*'lista, wskaźniki'!$I$42,0)))))</f>
        <v>0</v>
      </c>
      <c r="AO1841" s="20">
        <f>IF(AA1841="węgiel",AF1841*'lista, wskaźniki'!$E$43,IF(AA1841="drewno",AF1841*'lista, wskaźniki'!$G$43,IF(AA1841="pellet",AF1841*'lista, wskaźniki'!$H$43,IF(AA1841="gaz z sieci",AF1841*'lista, wskaźniki'!$F$43,IF(AA1841="olej opałowy",AF1841*'lista, wskaźniki'!$I$43,0)))))</f>
        <v>0</v>
      </c>
      <c r="AP1841" s="20">
        <f>IF(AA1841="węgiel",AF1841*'lista, wskaźniki'!$E$44,IF(AA1841="drewno",AF1841*'lista, wskaźniki'!$G$44,IF(AA1841="pellet",AF1841*'lista, wskaźniki'!$H$44,IF(AA1841="gaz z sieci",AF1841*'lista, wskaźniki'!$F$44,IF(AA1841="olej opałowy",AF1841*'lista, wskaźniki'!$I$44,0)))))</f>
        <v>0</v>
      </c>
      <c r="AQ1841" s="20" t="b">
        <f>IF(Z1841="gaz",AH1841*1/3.6*'lista, wskaźniki'!$F$21,IF(Z1841="energia elektryczna",AH1841*1/3.6*'lista, wskaźniki'!$F$26))</f>
        <v>0</v>
      </c>
      <c r="AR1841" s="20" t="b">
        <f>IF(Z1841="gaz",AH1841*'lista, wskaźniki'!$F$42,IF(Z1841="energia elektryczna",AH1841*0))</f>
        <v>0</v>
      </c>
      <c r="AS1841" s="20" t="b">
        <f>IF(Z1841="gaz",AH1841*'lista, wskaźniki'!$F$43,IF(Z1841="energia elektryczna",AH1841*0))</f>
        <v>0</v>
      </c>
      <c r="AT1841" s="20" t="b">
        <f>IF(Z1841="gaz",AH1841*'lista, wskaźniki'!$F$44,IF(Z1841="energia elektryczna",AH1841*0))</f>
        <v>0</v>
      </c>
      <c r="AU1841" s="20">
        <f>AI1841*1/3.6*'lista, wskaźniki'!$F$21</f>
        <v>0</v>
      </c>
      <c r="AV1841" s="20">
        <f>AI1841*'lista, wskaźniki'!$F$42</f>
        <v>0</v>
      </c>
      <c r="AW1841" s="20">
        <f>AI1841*'lista, wskaźniki'!$F$43</f>
        <v>0</v>
      </c>
      <c r="AX1841" s="20">
        <f>AI1841*'lista, wskaźniki'!$F$44</f>
        <v>0</v>
      </c>
      <c r="AY1841" s="20">
        <f>AK1841*'lista, wskaźniki'!$F$26</f>
        <v>0</v>
      </c>
      <c r="AZ1841" s="20">
        <f t="shared" si="817"/>
        <v>0</v>
      </c>
      <c r="BA1841" s="20">
        <f t="shared" si="818"/>
        <v>0</v>
      </c>
      <c r="BB1841" s="20">
        <f t="shared" si="819"/>
        <v>0</v>
      </c>
      <c r="BC1841" s="20">
        <f t="shared" si="820"/>
        <v>0</v>
      </c>
      <c r="BD1841" s="950"/>
      <c r="BE1841" s="950"/>
      <c r="BF1841" s="950"/>
      <c r="BG1841" s="950"/>
      <c r="BH1841" s="77"/>
      <c r="BI1841" s="950"/>
      <c r="BJ1841" s="77"/>
      <c r="BK1841" s="950"/>
      <c r="BL1841" s="77"/>
      <c r="BM1841" s="77"/>
      <c r="BN1841" s="77"/>
      <c r="BO1841" s="77"/>
      <c r="BP1841" s="77"/>
      <c r="BQ1841" s="77"/>
      <c r="BR1841" s="77"/>
      <c r="BS1841" s="935"/>
      <c r="BT1841" s="935"/>
      <c r="BU1841" s="935"/>
      <c r="BV1841" s="935"/>
      <c r="BW1841" s="935"/>
      <c r="BX1841" s="935"/>
      <c r="BY1841" s="1069"/>
      <c r="CA1841" s="365" t="b">
        <f t="shared" si="821"/>
        <v>0</v>
      </c>
      <c r="CB1841" s="365" t="b">
        <f t="shared" si="822"/>
        <v>0</v>
      </c>
      <c r="CC1841" s="365" t="b">
        <f t="shared" si="823"/>
        <v>0</v>
      </c>
      <c r="CD1841" s="365">
        <f t="shared" si="824"/>
        <v>0</v>
      </c>
      <c r="CE1841" s="365" t="b">
        <f t="shared" si="825"/>
        <v>0</v>
      </c>
      <c r="CF1841" s="365" t="b">
        <f t="shared" si="826"/>
        <v>0</v>
      </c>
      <c r="CG1841" s="365" t="b">
        <f t="shared" si="827"/>
        <v>0</v>
      </c>
      <c r="CH1841" s="365">
        <f t="shared" si="828"/>
        <v>0</v>
      </c>
      <c r="CI1841" s="72" t="b">
        <f t="shared" si="829"/>
        <v>0</v>
      </c>
      <c r="CJ1841" s="72" t="b">
        <f t="shared" si="830"/>
        <v>0</v>
      </c>
      <c r="CK1841" s="72" t="b">
        <f t="shared" si="831"/>
        <v>0</v>
      </c>
      <c r="CL1841" s="72">
        <f t="shared" si="832"/>
        <v>0</v>
      </c>
      <c r="CM1841" s="72" t="b">
        <f t="shared" si="833"/>
        <v>0</v>
      </c>
      <c r="CN1841" s="72" t="b">
        <f t="shared" si="834"/>
        <v>0</v>
      </c>
      <c r="CP1841" s="13">
        <f t="shared" si="835"/>
        <v>0</v>
      </c>
      <c r="CQ1841" s="13" t="b">
        <f t="shared" si="836"/>
        <v>0</v>
      </c>
      <c r="CR1841" s="13" t="b">
        <f t="shared" si="837"/>
        <v>0</v>
      </c>
      <c r="CS1841" s="13" t="b">
        <f t="shared" si="843"/>
        <v>0</v>
      </c>
      <c r="CT1841" s="13" t="b">
        <f t="shared" si="842"/>
        <v>0</v>
      </c>
      <c r="CU1841" s="13" t="b">
        <f t="shared" si="845"/>
        <v>0</v>
      </c>
      <c r="CV1841" s="13" t="b">
        <f t="shared" si="838"/>
        <v>0</v>
      </c>
      <c r="CW1841" s="13" t="b">
        <f t="shared" si="839"/>
        <v>0</v>
      </c>
      <c r="CX1841" s="13" t="b">
        <f t="shared" si="840"/>
        <v>0</v>
      </c>
      <c r="CY1841" s="13" t="b">
        <f t="shared" si="841"/>
        <v>0</v>
      </c>
    </row>
    <row r="1842" spans="1:103" ht="15" thickBot="1">
      <c r="A1842" s="933"/>
      <c r="B1842" s="951"/>
      <c r="C1842" s="951"/>
      <c r="D1842" s="951"/>
      <c r="E1842" s="951"/>
      <c r="F1842" s="951"/>
      <c r="G1842" s="951"/>
      <c r="H1842" s="951"/>
      <c r="I1842" s="951"/>
      <c r="J1842" s="951"/>
      <c r="K1842" s="951"/>
      <c r="L1842" s="951"/>
      <c r="M1842" s="951"/>
      <c r="N1842" s="951"/>
      <c r="O1842" s="951"/>
      <c r="P1842" s="951"/>
      <c r="Q1842" s="942"/>
      <c r="R1842" s="951"/>
      <c r="S1842" s="951"/>
      <c r="T1842" s="951"/>
      <c r="U1842" s="951"/>
      <c r="V1842" s="951"/>
      <c r="W1842" s="79"/>
      <c r="X1842" s="79"/>
      <c r="Y1842" s="79"/>
      <c r="Z1842" s="79"/>
      <c r="AA1842" s="79" t="s">
        <v>37</v>
      </c>
      <c r="AB1842" s="80"/>
      <c r="AC1842" s="80"/>
      <c r="AD1842" s="79"/>
      <c r="AE1842" s="951"/>
      <c r="AF1842" s="334">
        <f t="shared" si="846"/>
        <v>0</v>
      </c>
      <c r="AG1842" s="272">
        <f>IF(R1842="kompletna",Q1842*J1842*0.0036*'lista, wskaźniki'!$F$13, IF(R1842="częściowa",Q1842*J1842*0.0036*'lista, wskaźniki'!$F$14, IF(R1842="brak",Q1842*J1842*0.0036*'lista, wskaźniki'!$F$15,)))</f>
        <v>0</v>
      </c>
      <c r="AH1842" s="334">
        <f>IF(Y1842="inne",K1842*'lista, wskaźniki'!$E$35,IF(Y1842="to samo źródło",0,IF(Y1842=0,0)))</f>
        <v>0</v>
      </c>
      <c r="AI1842" s="334" t="b">
        <f>IF(AA1842="gaz z sieci",AC1842*'lista, wskaźniki'!$D$21)</f>
        <v>0</v>
      </c>
      <c r="AJ1842" s="272">
        <f>IF(AA1842="węgiel",AB1842*'lista, wskaźniki'!$D$20, IF('Sektor mieszkaniowy'!AA1842="drewno",'Sektor mieszkaniowy'!AB1842*'lista, wskaźniki'!$D$22,IF('Sektor mieszkaniowy'!AA1842="pellet",AB1842*'lista, wskaźniki'!$D$23,IF('Sektor mieszkaniowy'!AA1842="gaz z sieci",AB1842*'lista, wskaźniki'!$D$21,IF('Sektor mieszkaniowy'!AA1842="olej opałowy",'Sektor mieszkaniowy'!AB1842*'lista, wskaźniki'!$D$24)))))</f>
        <v>0</v>
      </c>
      <c r="AK1842" s="1073"/>
      <c r="AL1842" s="951"/>
      <c r="AM1842" s="20">
        <f>IF(AA1842="węgiel",AF1842*1/3.6*'lista, wskaźniki'!$F$20,IF(AA1842="drewno",AF1842*1/3.6*'lista, wskaźniki'!$F$22,IF(AA1842="pellet",AF1842*1/3.6*'lista, wskaźniki'!$F$23,IF(AA1842="gaz z sieci",AF1842*1/3.6*'lista, wskaźniki'!$F$21,IF(AA1842="olej opałowy",AF1842*1/3.6*'lista, wskaźniki'!$F$24,0)))))</f>
        <v>0</v>
      </c>
      <c r="AN1842" s="20">
        <f>IF(AA1842="węgiel",AF1842*'lista, wskaźniki'!$E$42,IF(AA1842="drewno",AF1842*'lista, wskaźniki'!$G$42,IF(AA1842="pellet",AF1842*'lista, wskaźniki'!$H$42,IF(AA1842="gaz z sieci",AF1842*'lista, wskaźniki'!$F$42,IF(AA1842="olej opałowy",AF1842*'lista, wskaźniki'!$I$42,0)))))</f>
        <v>0</v>
      </c>
      <c r="AO1842" s="20">
        <f>IF(AA1842="węgiel",AF1842*'lista, wskaźniki'!$E$43,IF(AA1842="drewno",AF1842*'lista, wskaźniki'!$G$43,IF(AA1842="pellet",AF1842*'lista, wskaźniki'!$H$43,IF(AA1842="gaz z sieci",AF1842*'lista, wskaźniki'!$F$43,IF(AA1842="olej opałowy",AF1842*'lista, wskaźniki'!$I$43,0)))))</f>
        <v>0</v>
      </c>
      <c r="AP1842" s="20">
        <f>IF(AA1842="węgiel",AF1842*'lista, wskaźniki'!$E$44,IF(AA1842="drewno",AF1842*'lista, wskaźniki'!$G$44,IF(AA1842="pellet",AF1842*'lista, wskaźniki'!$H$44,IF(AA1842="gaz z sieci",AF1842*'lista, wskaźniki'!$F$44,IF(AA1842="olej opałowy",AF1842*'lista, wskaźniki'!$I$44,0)))))</f>
        <v>0</v>
      </c>
      <c r="AQ1842" s="20" t="b">
        <f>IF(Z1842="gaz",AH1842*1/3.6*'lista, wskaźniki'!$F$21,IF(Z1842="energia elektryczna",AH1842*1/3.6*'lista, wskaźniki'!$F$26))</f>
        <v>0</v>
      </c>
      <c r="AR1842" s="20" t="b">
        <f>IF(Z1842="gaz",AH1842*'lista, wskaźniki'!$F$42,IF(Z1842="energia elektryczna",AH1842*0))</f>
        <v>0</v>
      </c>
      <c r="AS1842" s="20" t="b">
        <f>IF(Z1842="gaz",AH1842*'lista, wskaźniki'!$F$43,IF(Z1842="energia elektryczna",AH1842*0))</f>
        <v>0</v>
      </c>
      <c r="AT1842" s="20" t="b">
        <f>IF(Z1842="gaz",AH1842*'lista, wskaźniki'!$F$44,IF(Z1842="energia elektryczna",AH1842*0))</f>
        <v>0</v>
      </c>
      <c r="AU1842" s="20">
        <f>AI1842*1/3.6*'lista, wskaźniki'!$F$21</f>
        <v>0</v>
      </c>
      <c r="AV1842" s="20">
        <f>AI1842*'lista, wskaźniki'!$F$42</f>
        <v>0</v>
      </c>
      <c r="AW1842" s="20">
        <f>AI1842*'lista, wskaźniki'!$F$43</f>
        <v>0</v>
      </c>
      <c r="AX1842" s="20">
        <f>AI1842*'lista, wskaźniki'!$F$44</f>
        <v>0</v>
      </c>
      <c r="AY1842" s="20">
        <f>AK1842*'lista, wskaźniki'!$F$26</f>
        <v>0</v>
      </c>
      <c r="AZ1842" s="20">
        <f t="shared" si="817"/>
        <v>0</v>
      </c>
      <c r="BA1842" s="20">
        <f t="shared" si="818"/>
        <v>0</v>
      </c>
      <c r="BB1842" s="20">
        <f t="shared" si="819"/>
        <v>0</v>
      </c>
      <c r="BC1842" s="20">
        <f t="shared" si="820"/>
        <v>0</v>
      </c>
      <c r="BD1842" s="951"/>
      <c r="BE1842" s="951"/>
      <c r="BF1842" s="951"/>
      <c r="BG1842" s="951"/>
      <c r="BH1842" s="79"/>
      <c r="BI1842" s="951"/>
      <c r="BJ1842" s="79"/>
      <c r="BK1842" s="951"/>
      <c r="BL1842" s="79"/>
      <c r="BM1842" s="79"/>
      <c r="BN1842" s="79"/>
      <c r="BO1842" s="79"/>
      <c r="BP1842" s="79"/>
      <c r="BQ1842" s="79"/>
      <c r="BR1842" s="79"/>
      <c r="BS1842" s="936"/>
      <c r="BT1842" s="936"/>
      <c r="BU1842" s="936"/>
      <c r="BV1842" s="936"/>
      <c r="BW1842" s="936"/>
      <c r="BX1842" s="936"/>
      <c r="BY1842" s="1070"/>
      <c r="CA1842" s="365" t="b">
        <f t="shared" si="821"/>
        <v>0</v>
      </c>
      <c r="CB1842" s="365" t="b">
        <f t="shared" si="822"/>
        <v>0</v>
      </c>
      <c r="CC1842" s="365" t="b">
        <f t="shared" si="823"/>
        <v>0</v>
      </c>
      <c r="CD1842" s="365" t="b">
        <f t="shared" si="824"/>
        <v>0</v>
      </c>
      <c r="CE1842" s="365">
        <f t="shared" si="825"/>
        <v>0</v>
      </c>
      <c r="CF1842" s="365" t="b">
        <f t="shared" si="826"/>
        <v>0</v>
      </c>
      <c r="CG1842" s="365" t="b">
        <f t="shared" si="827"/>
        <v>0</v>
      </c>
      <c r="CH1842" s="365" t="b">
        <f t="shared" si="828"/>
        <v>0</v>
      </c>
      <c r="CI1842" s="72" t="b">
        <f t="shared" si="829"/>
        <v>0</v>
      </c>
      <c r="CJ1842" s="72" t="b">
        <f t="shared" si="830"/>
        <v>0</v>
      </c>
      <c r="CK1842" s="72" t="b">
        <f t="shared" si="831"/>
        <v>0</v>
      </c>
      <c r="CL1842" s="72">
        <f t="shared" si="832"/>
        <v>0</v>
      </c>
      <c r="CM1842" s="72">
        <f t="shared" si="833"/>
        <v>0</v>
      </c>
      <c r="CN1842" s="72" t="b">
        <f t="shared" si="834"/>
        <v>0</v>
      </c>
      <c r="CP1842" s="13">
        <f t="shared" si="835"/>
        <v>0</v>
      </c>
      <c r="CQ1842" s="13" t="b">
        <f t="shared" si="836"/>
        <v>0</v>
      </c>
      <c r="CR1842" s="13" t="b">
        <f t="shared" si="837"/>
        <v>0</v>
      </c>
      <c r="CS1842" s="13" t="b">
        <f t="shared" si="843"/>
        <v>0</v>
      </c>
      <c r="CT1842" s="13" t="b">
        <f t="shared" si="842"/>
        <v>0</v>
      </c>
      <c r="CU1842" s="13" t="b">
        <f t="shared" si="845"/>
        <v>0</v>
      </c>
      <c r="CV1842" s="13" t="b">
        <f t="shared" si="838"/>
        <v>0</v>
      </c>
      <c r="CW1842" s="13" t="b">
        <f t="shared" si="839"/>
        <v>0</v>
      </c>
      <c r="CX1842" s="13" t="b">
        <f t="shared" si="840"/>
        <v>0</v>
      </c>
      <c r="CY1842" s="13" t="b">
        <f t="shared" si="841"/>
        <v>0</v>
      </c>
    </row>
    <row r="1843" spans="1:103" ht="15" thickBot="1">
      <c r="A1843" s="931">
        <v>369</v>
      </c>
      <c r="B1843" s="949" t="s">
        <v>225</v>
      </c>
      <c r="C1843" s="949">
        <v>8</v>
      </c>
      <c r="D1843" s="949" t="s">
        <v>1</v>
      </c>
      <c r="E1843" s="949" t="s">
        <v>5</v>
      </c>
      <c r="F1843" s="949"/>
      <c r="G1843" s="949"/>
      <c r="H1843" s="949"/>
      <c r="I1843" s="949" t="s">
        <v>10</v>
      </c>
      <c r="J1843" s="949">
        <v>80</v>
      </c>
      <c r="K1843" s="949">
        <v>3</v>
      </c>
      <c r="L1843" s="949" t="s">
        <v>16</v>
      </c>
      <c r="M1843" s="949">
        <v>100</v>
      </c>
      <c r="N1843" s="949" t="s">
        <v>17</v>
      </c>
      <c r="O1843" s="949"/>
      <c r="P1843" s="949" t="s">
        <v>17</v>
      </c>
      <c r="Q1843" s="940">
        <f>IF(I1843="&lt;1966",'lista, wskaźniki'!$G$4,IF(I1843="1967-1985",'lista, wskaźniki'!$G$5,IF(I1843="1986-1992",'lista, wskaźniki'!$G$6,IF(I1843="1993-1996",'lista, wskaźniki'!$G$7,IF(I1843="&gt;1997",'lista, wskaźniki'!$G$8,IF(I1843=0,'lista, wskaźniki'!$G$4))))))</f>
        <v>290</v>
      </c>
      <c r="R1843" s="949" t="s">
        <v>23</v>
      </c>
      <c r="S1843" s="949" t="s">
        <v>27</v>
      </c>
      <c r="T1843" s="949">
        <v>14</v>
      </c>
      <c r="U1843" s="949">
        <v>2015</v>
      </c>
      <c r="V1843" s="949"/>
      <c r="W1843" s="20" t="s">
        <v>36</v>
      </c>
      <c r="X1843" s="75" t="s">
        <v>195</v>
      </c>
      <c r="Y1843" s="75" t="s">
        <v>42</v>
      </c>
      <c r="Z1843" s="75"/>
      <c r="AA1843" s="75" t="s">
        <v>35</v>
      </c>
      <c r="AB1843" s="76"/>
      <c r="AC1843" s="76"/>
      <c r="AD1843" s="75"/>
      <c r="AE1843" s="949">
        <v>10</v>
      </c>
      <c r="AF1843" s="334">
        <f t="shared" si="846"/>
        <v>0</v>
      </c>
      <c r="AG1843" s="272">
        <v>0</v>
      </c>
      <c r="AH1843" s="334">
        <f>IF(Y1843="inne",K1843*'lista, wskaźniki'!$E$35,IF(Y1843="to samo źródło",0,IF(Y1843=0,0)))</f>
        <v>0</v>
      </c>
      <c r="AI1843" s="334" t="b">
        <f>IF(AA1843="gaz z sieci",AC1843*'lista, wskaźniki'!$D$21)</f>
        <v>0</v>
      </c>
      <c r="AJ1843" s="272">
        <f>IF(AA1843="węgiel",AB1843*'lista, wskaźniki'!$D$20, IF('Sektor mieszkaniowy'!AA1843="drewno",'Sektor mieszkaniowy'!AB1843*'lista, wskaźniki'!$D$22,IF('Sektor mieszkaniowy'!AA1843="pellet",AB1843*'lista, wskaźniki'!$D$23,IF('Sektor mieszkaniowy'!AA1843="gaz z sieci",AB1843*'lista, wskaźniki'!$D$21,IF('Sektor mieszkaniowy'!AA1843="olej opałowy",'Sektor mieszkaniowy'!AB1843*'lista, wskaźniki'!$D$24)))))</f>
        <v>0</v>
      </c>
      <c r="AK1843" s="1071">
        <f>AL1843/'lista, wskaźniki'!$A$127</f>
        <v>1.5384615384615385</v>
      </c>
      <c r="AL1843" s="949">
        <v>1000</v>
      </c>
      <c r="AM1843" s="20">
        <f>IF(AA1843="węgiel",AF1843*1/3.6*'lista, wskaźniki'!$F$20,IF(AA1843="drewno",AF1843*1/3.6*'lista, wskaźniki'!$F$22,IF(AA1843="pellet",AF1843*1/3.6*'lista, wskaźniki'!$F$23,IF(AA1843="gaz z sieci",AF1843*1/3.6*'lista, wskaźniki'!$F$21,IF(AA1843="olej opałowy",AF1843*1/3.6*'lista, wskaźniki'!$F$24,0)))))</f>
        <v>0</v>
      </c>
      <c r="AN1843" s="20">
        <f>IF(AA1843="węgiel",AF1843*'lista, wskaźniki'!$E$42,IF(AA1843="drewno",AF1843*'lista, wskaźniki'!$G$42,IF(AA1843="pellet",AF1843*'lista, wskaźniki'!$H$42,IF(AA1843="gaz z sieci",AF1843*'lista, wskaźniki'!$F$42,IF(AA1843="olej opałowy",AF1843*'lista, wskaźniki'!$I$42,0)))))</f>
        <v>0</v>
      </c>
      <c r="AO1843" s="20">
        <f>IF(AA1843="węgiel",AF1843*'lista, wskaźniki'!$E$43,IF(AA1843="drewno",AF1843*'lista, wskaźniki'!$G$43,IF(AA1843="pellet",AF1843*'lista, wskaźniki'!$H$43,IF(AA1843="gaz z sieci",AF1843*'lista, wskaźniki'!$F$43,IF(AA1843="olej opałowy",AF1843*'lista, wskaźniki'!$I$43,0)))))</f>
        <v>0</v>
      </c>
      <c r="AP1843" s="20">
        <f>IF(AA1843="węgiel",AF1843*'lista, wskaźniki'!$E$44,IF(AA1843="drewno",AF1843*'lista, wskaźniki'!$G$44,IF(AA1843="pellet",AF1843*'lista, wskaźniki'!$H$44,IF(AA1843="gaz z sieci",AF1843*'lista, wskaźniki'!$F$44,IF(AA1843="olej opałowy",AF1843*'lista, wskaźniki'!$I$44,0)))))</f>
        <v>0</v>
      </c>
      <c r="AQ1843" s="20" t="b">
        <f>IF(Z1843="gaz",AH1843*1/3.6*'lista, wskaźniki'!$F$21,IF(Z1843="energia elektryczna",AH1843*1/3.6*'lista, wskaźniki'!$F$26))</f>
        <v>0</v>
      </c>
      <c r="AR1843" s="20" t="b">
        <f>IF(Z1843="gaz",AH1843*'lista, wskaźniki'!$F$42,IF(Z1843="energia elektryczna",AH1843*0))</f>
        <v>0</v>
      </c>
      <c r="AS1843" s="20" t="b">
        <f>IF(Z1843="gaz",AH1843*'lista, wskaźniki'!$F$43,IF(Z1843="energia elektryczna",AH1843*0))</f>
        <v>0</v>
      </c>
      <c r="AT1843" s="20" t="b">
        <f>IF(Z1843="gaz",AH1843*'lista, wskaźniki'!$F$44,IF(Z1843="energia elektryczna",AH1843*0))</f>
        <v>0</v>
      </c>
      <c r="AU1843" s="20">
        <f>AI1843*1/3.6*'lista, wskaźniki'!$F$21</f>
        <v>0</v>
      </c>
      <c r="AV1843" s="20">
        <f>AI1843*'lista, wskaźniki'!$F$42</f>
        <v>0</v>
      </c>
      <c r="AW1843" s="20">
        <f>AI1843*'lista, wskaźniki'!$F$43</f>
        <v>0</v>
      </c>
      <c r="AX1843" s="20">
        <f>AI1843*'lista, wskaźniki'!$F$44</f>
        <v>0</v>
      </c>
      <c r="AY1843" s="20">
        <f>AK1843*'lista, wskaźniki'!$F$26</f>
        <v>1.3692307692307693</v>
      </c>
      <c r="AZ1843" s="20">
        <f t="shared" si="817"/>
        <v>1.3692307692307693</v>
      </c>
      <c r="BA1843" s="20">
        <f t="shared" si="818"/>
        <v>0</v>
      </c>
      <c r="BB1843" s="20">
        <f t="shared" si="819"/>
        <v>0</v>
      </c>
      <c r="BC1843" s="20">
        <f t="shared" si="820"/>
        <v>0</v>
      </c>
      <c r="BD1843" s="949" t="s">
        <v>17</v>
      </c>
      <c r="BE1843" s="949" t="s">
        <v>16</v>
      </c>
      <c r="BF1843" s="949" t="s">
        <v>17</v>
      </c>
      <c r="BG1843" s="949" t="s">
        <v>17</v>
      </c>
      <c r="BH1843" s="75"/>
      <c r="BI1843" s="949" t="s">
        <v>17</v>
      </c>
      <c r="BJ1843" s="75"/>
      <c r="BK1843" s="949" t="s">
        <v>17</v>
      </c>
      <c r="BL1843" s="75"/>
      <c r="BM1843" s="75"/>
      <c r="BN1843" s="75"/>
      <c r="BO1843" s="75" t="s">
        <v>17</v>
      </c>
      <c r="BP1843" s="75"/>
      <c r="BQ1843" s="75"/>
      <c r="BR1843" s="75"/>
      <c r="BS1843" s="934"/>
      <c r="BT1843" s="934"/>
      <c r="BU1843" s="934"/>
      <c r="BV1843" s="934"/>
      <c r="BW1843" s="934"/>
      <c r="BX1843" s="934"/>
      <c r="BY1843" s="1068"/>
      <c r="CA1843" s="365">
        <f t="shared" si="821"/>
        <v>0</v>
      </c>
      <c r="CB1843" s="365" t="b">
        <f t="shared" si="822"/>
        <v>0</v>
      </c>
      <c r="CC1843" s="365" t="b">
        <f t="shared" si="823"/>
        <v>0</v>
      </c>
      <c r="CD1843" s="365" t="b">
        <f t="shared" si="824"/>
        <v>0</v>
      </c>
      <c r="CE1843" s="365" t="b">
        <f t="shared" si="825"/>
        <v>0</v>
      </c>
      <c r="CF1843" s="365" t="b">
        <f t="shared" si="826"/>
        <v>0</v>
      </c>
      <c r="CG1843" s="365" t="b">
        <f t="shared" si="827"/>
        <v>0</v>
      </c>
      <c r="CH1843" s="365" t="b">
        <f t="shared" si="828"/>
        <v>0</v>
      </c>
      <c r="CI1843" s="72">
        <f t="shared" si="829"/>
        <v>0</v>
      </c>
      <c r="CJ1843" s="72" t="b">
        <f t="shared" si="830"/>
        <v>0</v>
      </c>
      <c r="CK1843" s="72" t="b">
        <f t="shared" si="831"/>
        <v>0</v>
      </c>
      <c r="CL1843" s="72">
        <f t="shared" si="832"/>
        <v>0</v>
      </c>
      <c r="CM1843" s="72" t="b">
        <f t="shared" si="833"/>
        <v>0</v>
      </c>
      <c r="CN1843" s="72" t="b">
        <f t="shared" si="834"/>
        <v>0</v>
      </c>
      <c r="CP1843" s="13">
        <f t="shared" si="835"/>
        <v>80</v>
      </c>
      <c r="CQ1843" s="13">
        <f t="shared" si="836"/>
        <v>40</v>
      </c>
      <c r="CR1843" s="13" t="b">
        <f t="shared" si="837"/>
        <v>0</v>
      </c>
      <c r="CS1843" s="13">
        <f t="shared" si="843"/>
        <v>0</v>
      </c>
      <c r="CT1843" s="13" t="b">
        <f t="shared" si="842"/>
        <v>0</v>
      </c>
      <c r="CU1843" s="13">
        <f t="shared" si="845"/>
        <v>0</v>
      </c>
      <c r="CV1843" s="13" t="b">
        <f t="shared" si="838"/>
        <v>0</v>
      </c>
      <c r="CW1843" s="13">
        <f t="shared" si="839"/>
        <v>0</v>
      </c>
      <c r="CX1843" s="13" t="b">
        <f t="shared" si="840"/>
        <v>0</v>
      </c>
      <c r="CY1843" s="13">
        <f t="shared" si="841"/>
        <v>0</v>
      </c>
    </row>
    <row r="1844" spans="1:103" ht="15" thickBot="1">
      <c r="A1844" s="932"/>
      <c r="B1844" s="950"/>
      <c r="C1844" s="950"/>
      <c r="D1844" s="950"/>
      <c r="E1844" s="950"/>
      <c r="F1844" s="950"/>
      <c r="G1844" s="950"/>
      <c r="H1844" s="950"/>
      <c r="I1844" s="950"/>
      <c r="J1844" s="950"/>
      <c r="K1844" s="950"/>
      <c r="L1844" s="950"/>
      <c r="M1844" s="950"/>
      <c r="N1844" s="950"/>
      <c r="O1844" s="950"/>
      <c r="P1844" s="950"/>
      <c r="Q1844" s="941"/>
      <c r="R1844" s="950"/>
      <c r="S1844" s="950"/>
      <c r="T1844" s="950"/>
      <c r="U1844" s="950"/>
      <c r="V1844" s="950"/>
      <c r="W1844" s="77"/>
      <c r="X1844" s="77" t="s">
        <v>39</v>
      </c>
      <c r="Y1844" s="77"/>
      <c r="Z1844" s="77"/>
      <c r="AA1844" s="77" t="s">
        <v>36</v>
      </c>
      <c r="AB1844" s="78"/>
      <c r="AC1844" s="78"/>
      <c r="AD1844" s="77"/>
      <c r="AE1844" s="950"/>
      <c r="AF1844" s="334">
        <f>AG1844</f>
        <v>66.819999999999993</v>
      </c>
      <c r="AG1844" s="272">
        <v>66.819999999999993</v>
      </c>
      <c r="AH1844" s="334">
        <f>IF(Y1844="inne",K1844*'lista, wskaźniki'!$E$35,IF(Y1844="to samo źródło",0,IF(Y1844=0,0)))</f>
        <v>0</v>
      </c>
      <c r="AI1844" s="334" t="b">
        <f>IF(AA1844="gaz z sieci",AC1844*'lista, wskaźniki'!$D$21)</f>
        <v>0</v>
      </c>
      <c r="AJ1844" s="272">
        <f>IF(AA1844="węgiel",AB1844*'lista, wskaźniki'!$D$20, IF('Sektor mieszkaniowy'!AA1844="drewno",'Sektor mieszkaniowy'!AB1844*'lista, wskaźniki'!$D$22,IF('Sektor mieszkaniowy'!AA1844="pellet",AB1844*'lista, wskaźniki'!$D$23,IF('Sektor mieszkaniowy'!AA1844="gaz z sieci",AB1844*'lista, wskaźniki'!$D$21,IF('Sektor mieszkaniowy'!AA1844="olej opałowy",'Sektor mieszkaniowy'!AB1844*'lista, wskaźniki'!$D$24)))))</f>
        <v>0</v>
      </c>
      <c r="AK1844" s="1072"/>
      <c r="AL1844" s="950"/>
      <c r="AM1844" s="20">
        <f>IF(AA1844="węgiel",AF1844*1/3.6*'lista, wskaźniki'!$F$20,IF(AA1844="drewno",AF1844*1/3.6*'lista, wskaźniki'!$F$22,IF(AA1844="pellet",AF1844*1/3.6*'lista, wskaźniki'!$F$23,IF(AA1844="gaz z sieci",AF1844*1/3.6*'lista, wskaźniki'!$F$21,IF(AA1844="olej opałowy",AF1844*1/3.6*'lista, wskaźniki'!$F$24,0)))))</f>
        <v>0</v>
      </c>
      <c r="AN1844" s="20">
        <f>IF(AA1844="węgiel",AF1844*'lista, wskaźniki'!$E$42,IF(AA1844="drewno",AF1844*'lista, wskaźniki'!$G$42,IF(AA1844="pellet",AF1844*'lista, wskaźniki'!$H$42,IF(AA1844="gaz z sieci",AF1844*'lista, wskaźniki'!$F$42,IF(AA1844="olej opałowy",AF1844*'lista, wskaźniki'!$I$42,0)))))</f>
        <v>5.412419999999999E-2</v>
      </c>
      <c r="AO1844" s="20">
        <f>IF(AA1844="węgiel",AF1844*'lista, wskaźniki'!$E$43,IF(AA1844="drewno",AF1844*'lista, wskaźniki'!$G$43,IF(AA1844="pellet",AF1844*'lista, wskaźniki'!$H$43,IF(AA1844="gaz z sieci",AF1844*'lista, wskaźniki'!$F$43,IF(AA1844="olej opałowy",AF1844*'lista, wskaźniki'!$I$43,0)))))</f>
        <v>5.412419999999999E-2</v>
      </c>
      <c r="AP1844" s="20">
        <f>IF(AA1844="węgiel",AF1844*'lista, wskaźniki'!$E$44,IF(AA1844="drewno",AF1844*'lista, wskaźniki'!$G$44,IF(AA1844="pellet",AF1844*'lista, wskaźniki'!$H$44,IF(AA1844="gaz z sieci",AF1844*'lista, wskaźniki'!$F$44,IF(AA1844="olej opałowy",AF1844*'lista, wskaźniki'!$I$44,0)))))</f>
        <v>1.6704999999999997E-5</v>
      </c>
      <c r="AQ1844" s="20" t="b">
        <f>IF(Z1844="gaz",AH1844*1/3.6*'lista, wskaźniki'!$F$21,IF(Z1844="energia elektryczna",AH1844*1/3.6*'lista, wskaźniki'!$F$26))</f>
        <v>0</v>
      </c>
      <c r="AR1844" s="20" t="b">
        <f>IF(Z1844="gaz",AH1844*'lista, wskaźniki'!$F$42,IF(Z1844="energia elektryczna",AH1844*0))</f>
        <v>0</v>
      </c>
      <c r="AS1844" s="20" t="b">
        <f>IF(Z1844="gaz",AH1844*'lista, wskaźniki'!$F$43,IF(Z1844="energia elektryczna",AH1844*0))</f>
        <v>0</v>
      </c>
      <c r="AT1844" s="20" t="b">
        <f>IF(Z1844="gaz",AH1844*'lista, wskaźniki'!$F$44,IF(Z1844="energia elektryczna",AH1844*0))</f>
        <v>0</v>
      </c>
      <c r="AU1844" s="20">
        <f>AI1844*1/3.6*'lista, wskaźniki'!$F$21</f>
        <v>0</v>
      </c>
      <c r="AV1844" s="20">
        <f>AI1844*'lista, wskaźniki'!$F$42</f>
        <v>0</v>
      </c>
      <c r="AW1844" s="20">
        <f>AI1844*'lista, wskaźniki'!$F$43</f>
        <v>0</v>
      </c>
      <c r="AX1844" s="20">
        <f>AI1844*'lista, wskaźniki'!$F$44</f>
        <v>0</v>
      </c>
      <c r="AY1844" s="20">
        <f>AK1844*'lista, wskaźniki'!$F$26</f>
        <v>0</v>
      </c>
      <c r="AZ1844" s="20">
        <f t="shared" si="817"/>
        <v>0</v>
      </c>
      <c r="BA1844" s="20">
        <f t="shared" si="818"/>
        <v>5.412419999999999E-2</v>
      </c>
      <c r="BB1844" s="20">
        <f t="shared" si="819"/>
        <v>5.412419999999999E-2</v>
      </c>
      <c r="BC1844" s="20">
        <f t="shared" si="820"/>
        <v>1.6704999999999997E-5</v>
      </c>
      <c r="BD1844" s="950"/>
      <c r="BE1844" s="950"/>
      <c r="BF1844" s="950"/>
      <c r="BG1844" s="950"/>
      <c r="BH1844" s="77"/>
      <c r="BI1844" s="950"/>
      <c r="BJ1844" s="77"/>
      <c r="BK1844" s="950"/>
      <c r="BL1844" s="77"/>
      <c r="BM1844" s="77"/>
      <c r="BN1844" s="77"/>
      <c r="BO1844" s="77"/>
      <c r="BP1844" s="77"/>
      <c r="BQ1844" s="77"/>
      <c r="BR1844" s="77"/>
      <c r="BS1844" s="935"/>
      <c r="BT1844" s="935"/>
      <c r="BU1844" s="935"/>
      <c r="BV1844" s="935"/>
      <c r="BW1844" s="935"/>
      <c r="BX1844" s="935"/>
      <c r="BY1844" s="1069"/>
      <c r="CA1844" s="365" t="b">
        <f t="shared" si="821"/>
        <v>0</v>
      </c>
      <c r="CB1844" s="365">
        <f t="shared" si="822"/>
        <v>66.819999999999993</v>
      </c>
      <c r="CC1844" s="365" t="b">
        <f t="shared" si="823"/>
        <v>0</v>
      </c>
      <c r="CD1844" s="365" t="b">
        <f t="shared" si="824"/>
        <v>0</v>
      </c>
      <c r="CE1844" s="365" t="b">
        <f t="shared" si="825"/>
        <v>0</v>
      </c>
      <c r="CF1844" s="365" t="b">
        <f t="shared" si="826"/>
        <v>0</v>
      </c>
      <c r="CG1844" s="365" t="b">
        <f t="shared" si="827"/>
        <v>0</v>
      </c>
      <c r="CH1844" s="365" t="b">
        <f t="shared" si="828"/>
        <v>0</v>
      </c>
      <c r="CI1844" s="72" t="b">
        <f t="shared" si="829"/>
        <v>0</v>
      </c>
      <c r="CJ1844" s="72">
        <f t="shared" si="830"/>
        <v>66.819999999999993</v>
      </c>
      <c r="CK1844" s="72" t="b">
        <f t="shared" si="831"/>
        <v>0</v>
      </c>
      <c r="CL1844" s="72">
        <f t="shared" si="832"/>
        <v>0</v>
      </c>
      <c r="CM1844" s="72" t="b">
        <f t="shared" si="833"/>
        <v>0</v>
      </c>
      <c r="CN1844" s="72" t="b">
        <f t="shared" si="834"/>
        <v>0</v>
      </c>
      <c r="CP1844" s="13">
        <f t="shared" si="835"/>
        <v>0</v>
      </c>
      <c r="CQ1844" s="13" t="b">
        <f t="shared" si="836"/>
        <v>0</v>
      </c>
      <c r="CR1844" s="13" t="b">
        <f t="shared" si="837"/>
        <v>0</v>
      </c>
      <c r="CS1844" s="13" t="b">
        <f t="shared" si="843"/>
        <v>0</v>
      </c>
      <c r="CT1844" s="13" t="b">
        <f t="shared" si="842"/>
        <v>0</v>
      </c>
      <c r="CU1844" s="13" t="b">
        <f t="shared" si="845"/>
        <v>0</v>
      </c>
      <c r="CV1844" s="13" t="b">
        <f t="shared" si="838"/>
        <v>0</v>
      </c>
      <c r="CW1844" s="13" t="b">
        <f t="shared" si="839"/>
        <v>0</v>
      </c>
      <c r="CX1844" s="13" t="b">
        <f t="shared" si="840"/>
        <v>0</v>
      </c>
      <c r="CY1844" s="13" t="b">
        <f t="shared" si="841"/>
        <v>0</v>
      </c>
    </row>
    <row r="1845" spans="1:103" ht="15" thickBot="1">
      <c r="A1845" s="932"/>
      <c r="B1845" s="950"/>
      <c r="C1845" s="950"/>
      <c r="D1845" s="950"/>
      <c r="E1845" s="950"/>
      <c r="F1845" s="950"/>
      <c r="G1845" s="950"/>
      <c r="H1845" s="950"/>
      <c r="I1845" s="950"/>
      <c r="J1845" s="950"/>
      <c r="K1845" s="950"/>
      <c r="L1845" s="950"/>
      <c r="M1845" s="950"/>
      <c r="N1845" s="950"/>
      <c r="O1845" s="950"/>
      <c r="P1845" s="950"/>
      <c r="Q1845" s="941"/>
      <c r="R1845" s="950"/>
      <c r="S1845" s="950"/>
      <c r="T1845" s="950"/>
      <c r="U1845" s="950"/>
      <c r="V1845" s="950"/>
      <c r="W1845" s="77"/>
      <c r="X1845" s="77"/>
      <c r="Y1845" s="77"/>
      <c r="Z1845" s="77"/>
      <c r="AA1845" s="77" t="s">
        <v>50</v>
      </c>
      <c r="AB1845" s="78"/>
      <c r="AC1845" s="78"/>
      <c r="AD1845" s="77"/>
      <c r="AE1845" s="950"/>
      <c r="AF1845" s="334">
        <f>IF(AG1845&gt;0,(AJ1845+AG1845)/2,AJ1845)</f>
        <v>0</v>
      </c>
      <c r="AG1845" s="272">
        <f>IF(R1845="kompletna",Q1845*J1845*0.0036*'lista, wskaźniki'!$F$13, IF(R1845="częściowa",Q1845*J1845*0.0036*'lista, wskaźniki'!$F$14, IF(R1845="brak",Q1845*J1845*0.0036*'lista, wskaźniki'!$F$15,)))</f>
        <v>0</v>
      </c>
      <c r="AH1845" s="334">
        <f>IF(Y1845="inne",K1845*'lista, wskaźniki'!$E$35,IF(Y1845="to samo źródło",0,IF(Y1845=0,0)))</f>
        <v>0</v>
      </c>
      <c r="AI1845" s="334" t="b">
        <f>IF(AA1845="gaz z sieci",AC1845*'lista, wskaźniki'!$D$21)</f>
        <v>0</v>
      </c>
      <c r="AJ1845" s="272">
        <f>IF(AA1845="węgiel",AB1845*'lista, wskaźniki'!$D$20, IF('Sektor mieszkaniowy'!AA1845="drewno",'Sektor mieszkaniowy'!AB1845*'lista, wskaźniki'!$D$22,IF('Sektor mieszkaniowy'!AA1845="pellet",AB1845*'lista, wskaźniki'!$D$23,IF('Sektor mieszkaniowy'!AA1845="gaz z sieci",AB1845*'lista, wskaźniki'!$D$21,IF('Sektor mieszkaniowy'!AA1845="olej opałowy",'Sektor mieszkaniowy'!AB1845*'lista, wskaźniki'!$D$24)))))</f>
        <v>0</v>
      </c>
      <c r="AK1845" s="1072"/>
      <c r="AL1845" s="950"/>
      <c r="AM1845" s="20">
        <f>IF(AA1845="węgiel",AF1845*1/3.6*'lista, wskaźniki'!$F$20,IF(AA1845="drewno",AF1845*1/3.6*'lista, wskaźniki'!$F$22,IF(AA1845="pellet",AF1845*1/3.6*'lista, wskaźniki'!$F$23,IF(AA1845="gaz z sieci",AF1845*1/3.6*'lista, wskaźniki'!$F$21,IF(AA1845="olej opałowy",AF1845*1/3.6*'lista, wskaźniki'!$F$24,0)))))</f>
        <v>0</v>
      </c>
      <c r="AN1845" s="20">
        <f>IF(AA1845="węgiel",AF1845*'lista, wskaźniki'!$E$42,IF(AA1845="drewno",AF1845*'lista, wskaźniki'!$G$42,IF(AA1845="pellet",AF1845*'lista, wskaźniki'!$H$42,IF(AA1845="gaz z sieci",AF1845*'lista, wskaźniki'!$F$42,IF(AA1845="olej opałowy",AF1845*'lista, wskaźniki'!$I$42,0)))))</f>
        <v>0</v>
      </c>
      <c r="AO1845" s="20">
        <f>IF(AA1845="węgiel",AF1845*'lista, wskaźniki'!$E$43,IF(AA1845="drewno",AF1845*'lista, wskaźniki'!$G$43,IF(AA1845="pellet",AF1845*'lista, wskaźniki'!$H$43,IF(AA1845="gaz z sieci",AF1845*'lista, wskaźniki'!$F$43,IF(AA1845="olej opałowy",AF1845*'lista, wskaźniki'!$I$43,0)))))</f>
        <v>0</v>
      </c>
      <c r="AP1845" s="20">
        <f>IF(AA1845="węgiel",AF1845*'lista, wskaźniki'!$E$44,IF(AA1845="drewno",AF1845*'lista, wskaźniki'!$G$44,IF(AA1845="pellet",AF1845*'lista, wskaźniki'!$H$44,IF(AA1845="gaz z sieci",AF1845*'lista, wskaźniki'!$F$44,IF(AA1845="olej opałowy",AF1845*'lista, wskaźniki'!$I$44,0)))))</f>
        <v>0</v>
      </c>
      <c r="AQ1845" s="20" t="b">
        <f>IF(Z1845="gaz",AH1845*1/3.6*'lista, wskaźniki'!$F$21,IF(Z1845="energia elektryczna",AH1845*1/3.6*'lista, wskaźniki'!$F$26))</f>
        <v>0</v>
      </c>
      <c r="AR1845" s="20" t="b">
        <f>IF(Z1845="gaz",AH1845*'lista, wskaźniki'!$F$42,IF(Z1845="energia elektryczna",AH1845*0))</f>
        <v>0</v>
      </c>
      <c r="AS1845" s="20" t="b">
        <f>IF(Z1845="gaz",AH1845*'lista, wskaźniki'!$F$43,IF(Z1845="energia elektryczna",AH1845*0))</f>
        <v>0</v>
      </c>
      <c r="AT1845" s="20" t="b">
        <f>IF(Z1845="gaz",AH1845*'lista, wskaźniki'!$F$44,IF(Z1845="energia elektryczna",AH1845*0))</f>
        <v>0</v>
      </c>
      <c r="AU1845" s="20">
        <f>AI1845*1/3.6*'lista, wskaźniki'!$F$21</f>
        <v>0</v>
      </c>
      <c r="AV1845" s="20">
        <f>AI1845*'lista, wskaźniki'!$F$42</f>
        <v>0</v>
      </c>
      <c r="AW1845" s="20">
        <f>AI1845*'lista, wskaźniki'!$F$43</f>
        <v>0</v>
      </c>
      <c r="AX1845" s="20">
        <f>AI1845*'lista, wskaźniki'!$F$44</f>
        <v>0</v>
      </c>
      <c r="AY1845" s="20">
        <f>AK1845*'lista, wskaźniki'!$F$26</f>
        <v>0</v>
      </c>
      <c r="AZ1845" s="20">
        <f t="shared" si="817"/>
        <v>0</v>
      </c>
      <c r="BA1845" s="20">
        <f t="shared" si="818"/>
        <v>0</v>
      </c>
      <c r="BB1845" s="20">
        <f t="shared" si="819"/>
        <v>0</v>
      </c>
      <c r="BC1845" s="20">
        <f t="shared" si="820"/>
        <v>0</v>
      </c>
      <c r="BD1845" s="950"/>
      <c r="BE1845" s="950"/>
      <c r="BF1845" s="950"/>
      <c r="BG1845" s="950"/>
      <c r="BH1845" s="77"/>
      <c r="BI1845" s="950"/>
      <c r="BJ1845" s="77"/>
      <c r="BK1845" s="950"/>
      <c r="BL1845" s="77"/>
      <c r="BM1845" s="77"/>
      <c r="BN1845" s="77"/>
      <c r="BO1845" s="77"/>
      <c r="BP1845" s="77"/>
      <c r="BQ1845" s="77"/>
      <c r="BR1845" s="77"/>
      <c r="BS1845" s="935"/>
      <c r="BT1845" s="935"/>
      <c r="BU1845" s="935"/>
      <c r="BV1845" s="935"/>
      <c r="BW1845" s="935"/>
      <c r="BX1845" s="935"/>
      <c r="BY1845" s="1069"/>
      <c r="CA1845" s="365" t="b">
        <f t="shared" si="821"/>
        <v>0</v>
      </c>
      <c r="CB1845" s="365" t="b">
        <f t="shared" si="822"/>
        <v>0</v>
      </c>
      <c r="CC1845" s="365">
        <f t="shared" si="823"/>
        <v>0</v>
      </c>
      <c r="CD1845" s="365" t="b">
        <f t="shared" si="824"/>
        <v>0</v>
      </c>
      <c r="CE1845" s="365" t="b">
        <f t="shared" si="825"/>
        <v>0</v>
      </c>
      <c r="CF1845" s="365" t="b">
        <f t="shared" si="826"/>
        <v>0</v>
      </c>
      <c r="CG1845" s="365" t="b">
        <f t="shared" si="827"/>
        <v>0</v>
      </c>
      <c r="CH1845" s="365" t="b">
        <f t="shared" si="828"/>
        <v>0</v>
      </c>
      <c r="CI1845" s="72" t="b">
        <f t="shared" si="829"/>
        <v>0</v>
      </c>
      <c r="CJ1845" s="72" t="b">
        <f t="shared" si="830"/>
        <v>0</v>
      </c>
      <c r="CK1845" s="72">
        <f t="shared" si="831"/>
        <v>0</v>
      </c>
      <c r="CL1845" s="72">
        <f t="shared" si="832"/>
        <v>0</v>
      </c>
      <c r="CM1845" s="72" t="b">
        <f t="shared" si="833"/>
        <v>0</v>
      </c>
      <c r="CN1845" s="72" t="b">
        <f t="shared" si="834"/>
        <v>0</v>
      </c>
      <c r="CP1845" s="13">
        <f t="shared" si="835"/>
        <v>0</v>
      </c>
      <c r="CQ1845" s="13" t="b">
        <f t="shared" si="836"/>
        <v>0</v>
      </c>
      <c r="CR1845" s="13" t="b">
        <f t="shared" si="837"/>
        <v>0</v>
      </c>
      <c r="CS1845" s="13" t="b">
        <f t="shared" si="843"/>
        <v>0</v>
      </c>
      <c r="CT1845" s="13" t="b">
        <f t="shared" si="842"/>
        <v>0</v>
      </c>
      <c r="CU1845" s="13" t="b">
        <f t="shared" si="845"/>
        <v>0</v>
      </c>
      <c r="CV1845" s="13" t="b">
        <f t="shared" si="838"/>
        <v>0</v>
      </c>
      <c r="CW1845" s="13" t="b">
        <f t="shared" si="839"/>
        <v>0</v>
      </c>
      <c r="CX1845" s="13" t="b">
        <f t="shared" si="840"/>
        <v>0</v>
      </c>
      <c r="CY1845" s="13" t="b">
        <f t="shared" si="841"/>
        <v>0</v>
      </c>
    </row>
    <row r="1846" spans="1:103" ht="15" thickBot="1">
      <c r="A1846" s="932"/>
      <c r="B1846" s="950"/>
      <c r="C1846" s="950"/>
      <c r="D1846" s="950"/>
      <c r="E1846" s="950"/>
      <c r="F1846" s="950"/>
      <c r="G1846" s="950"/>
      <c r="H1846" s="950"/>
      <c r="I1846" s="950"/>
      <c r="J1846" s="950"/>
      <c r="K1846" s="950"/>
      <c r="L1846" s="950"/>
      <c r="M1846" s="950"/>
      <c r="N1846" s="950"/>
      <c r="O1846" s="950"/>
      <c r="P1846" s="950"/>
      <c r="Q1846" s="941"/>
      <c r="R1846" s="950"/>
      <c r="S1846" s="950"/>
      <c r="T1846" s="950"/>
      <c r="U1846" s="950"/>
      <c r="V1846" s="950"/>
      <c r="W1846" s="77"/>
      <c r="X1846" s="77"/>
      <c r="Y1846" s="77"/>
      <c r="Z1846" s="77"/>
      <c r="AA1846" s="77" t="s">
        <v>38</v>
      </c>
      <c r="AB1846" s="78"/>
      <c r="AC1846" s="78"/>
      <c r="AD1846" s="77"/>
      <c r="AE1846" s="950"/>
      <c r="AF1846" s="334">
        <f>IF(AG1846&gt;0,(AJ1846+AG1846)/2,AJ1846)</f>
        <v>0</v>
      </c>
      <c r="AG1846" s="272">
        <f>IF(R1846="kompletna",Q1846*J1846*0.0036*'lista, wskaźniki'!$F$13, IF(R1846="częściowa",Q1846*J1846*0.0036*'lista, wskaźniki'!$F$14, IF(R1846="brak",Q1846*J1846*0.0036*'lista, wskaźniki'!$F$15,)))</f>
        <v>0</v>
      </c>
      <c r="AH1846" s="334">
        <f>IF(Y1846="inne",K1846*'lista, wskaźniki'!$E$35,IF(Y1846="to samo źródło",0,IF(Y1846=0,0)))</f>
        <v>0</v>
      </c>
      <c r="AI1846" s="334">
        <f>IF(AA1846="gaz z sieci",AC1846*'lista, wskaźniki'!$D$21)</f>
        <v>0</v>
      </c>
      <c r="AJ1846" s="272">
        <f>IF(AA1846="węgiel",AB1846*'lista, wskaźniki'!$D$20, IF('Sektor mieszkaniowy'!AA1846="drewno",'Sektor mieszkaniowy'!AB1846*'lista, wskaźniki'!$D$22,IF('Sektor mieszkaniowy'!AA1846="pellet",AB1846*'lista, wskaźniki'!$D$23,IF('Sektor mieszkaniowy'!AA1846="gaz z sieci",AB1846*'lista, wskaźniki'!$D$21,IF('Sektor mieszkaniowy'!AA1846="olej opałowy",'Sektor mieszkaniowy'!AB1846*'lista, wskaźniki'!$D$24)))))</f>
        <v>0</v>
      </c>
      <c r="AK1846" s="1072"/>
      <c r="AL1846" s="950"/>
      <c r="AM1846" s="20">
        <f>IF(AA1846="węgiel",AF1846*1/3.6*'lista, wskaźniki'!$F$20,IF(AA1846="drewno",AF1846*1/3.6*'lista, wskaźniki'!$F$22,IF(AA1846="pellet",AF1846*1/3.6*'lista, wskaźniki'!$F$23,IF(AA1846="gaz z sieci",AF1846*1/3.6*'lista, wskaźniki'!$F$21,IF(AA1846="olej opałowy",AF1846*1/3.6*'lista, wskaźniki'!$F$24,0)))))</f>
        <v>0</v>
      </c>
      <c r="AN1846" s="20">
        <f>IF(AA1846="węgiel",AF1846*'lista, wskaźniki'!$E$42,IF(AA1846="drewno",AF1846*'lista, wskaźniki'!$G$42,IF(AA1846="pellet",AF1846*'lista, wskaźniki'!$H$42,IF(AA1846="gaz z sieci",AF1846*'lista, wskaźniki'!$F$42,IF(AA1846="olej opałowy",AF1846*'lista, wskaźniki'!$I$42,0)))))</f>
        <v>0</v>
      </c>
      <c r="AO1846" s="20">
        <f>IF(AA1846="węgiel",AF1846*'lista, wskaźniki'!$E$43,IF(AA1846="drewno",AF1846*'lista, wskaźniki'!$G$43,IF(AA1846="pellet",AF1846*'lista, wskaźniki'!$H$43,IF(AA1846="gaz z sieci",AF1846*'lista, wskaźniki'!$F$43,IF(AA1846="olej opałowy",AF1846*'lista, wskaźniki'!$I$43,0)))))</f>
        <v>0</v>
      </c>
      <c r="AP1846" s="20">
        <f>IF(AA1846="węgiel",AF1846*'lista, wskaźniki'!$E$44,IF(AA1846="drewno",AF1846*'lista, wskaźniki'!$G$44,IF(AA1846="pellet",AF1846*'lista, wskaźniki'!$H$44,IF(AA1846="gaz z sieci",AF1846*'lista, wskaźniki'!$F$44,IF(AA1846="olej opałowy",AF1846*'lista, wskaźniki'!$I$44,0)))))</f>
        <v>0</v>
      </c>
      <c r="AQ1846" s="20" t="b">
        <f>IF(Z1846="gaz",AH1846*1/3.6*'lista, wskaźniki'!$F$21,IF(Z1846="energia elektryczna",AH1846*1/3.6*'lista, wskaźniki'!$F$26))</f>
        <v>0</v>
      </c>
      <c r="AR1846" s="20" t="b">
        <f>IF(Z1846="gaz",AH1846*'lista, wskaźniki'!$F$42,IF(Z1846="energia elektryczna",AH1846*0))</f>
        <v>0</v>
      </c>
      <c r="AS1846" s="20" t="b">
        <f>IF(Z1846="gaz",AH1846*'lista, wskaźniki'!$F$43,IF(Z1846="energia elektryczna",AH1846*0))</f>
        <v>0</v>
      </c>
      <c r="AT1846" s="20" t="b">
        <f>IF(Z1846="gaz",AH1846*'lista, wskaźniki'!$F$44,IF(Z1846="energia elektryczna",AH1846*0))</f>
        <v>0</v>
      </c>
      <c r="AU1846" s="20">
        <f>AI1846*1/3.6*'lista, wskaźniki'!$F$21</f>
        <v>0</v>
      </c>
      <c r="AV1846" s="20">
        <f>AI1846*'lista, wskaźniki'!$F$42</f>
        <v>0</v>
      </c>
      <c r="AW1846" s="20">
        <f>AI1846*'lista, wskaźniki'!$F$43</f>
        <v>0</v>
      </c>
      <c r="AX1846" s="20">
        <f>AI1846*'lista, wskaźniki'!$F$44</f>
        <v>0</v>
      </c>
      <c r="AY1846" s="20">
        <f>AK1846*'lista, wskaźniki'!$F$26</f>
        <v>0</v>
      </c>
      <c r="AZ1846" s="20">
        <f t="shared" si="817"/>
        <v>0</v>
      </c>
      <c r="BA1846" s="20">
        <f t="shared" si="818"/>
        <v>0</v>
      </c>
      <c r="BB1846" s="20">
        <f t="shared" si="819"/>
        <v>0</v>
      </c>
      <c r="BC1846" s="20">
        <f t="shared" si="820"/>
        <v>0</v>
      </c>
      <c r="BD1846" s="950"/>
      <c r="BE1846" s="950"/>
      <c r="BF1846" s="950"/>
      <c r="BG1846" s="950"/>
      <c r="BH1846" s="77"/>
      <c r="BI1846" s="950"/>
      <c r="BJ1846" s="77"/>
      <c r="BK1846" s="950"/>
      <c r="BL1846" s="77"/>
      <c r="BM1846" s="77"/>
      <c r="BN1846" s="77"/>
      <c r="BO1846" s="77"/>
      <c r="BP1846" s="77"/>
      <c r="BQ1846" s="77"/>
      <c r="BR1846" s="77"/>
      <c r="BS1846" s="935"/>
      <c r="BT1846" s="935"/>
      <c r="BU1846" s="935"/>
      <c r="BV1846" s="935"/>
      <c r="BW1846" s="935"/>
      <c r="BX1846" s="935"/>
      <c r="BY1846" s="1069"/>
      <c r="CA1846" s="365" t="b">
        <f t="shared" si="821"/>
        <v>0</v>
      </c>
      <c r="CB1846" s="365" t="b">
        <f t="shared" si="822"/>
        <v>0</v>
      </c>
      <c r="CC1846" s="365" t="b">
        <f t="shared" si="823"/>
        <v>0</v>
      </c>
      <c r="CD1846" s="365">
        <f t="shared" si="824"/>
        <v>0</v>
      </c>
      <c r="CE1846" s="365" t="b">
        <f t="shared" si="825"/>
        <v>0</v>
      </c>
      <c r="CF1846" s="365" t="b">
        <f t="shared" si="826"/>
        <v>0</v>
      </c>
      <c r="CG1846" s="365" t="b">
        <f t="shared" si="827"/>
        <v>0</v>
      </c>
      <c r="CH1846" s="365">
        <f t="shared" si="828"/>
        <v>0</v>
      </c>
      <c r="CI1846" s="72" t="b">
        <f t="shared" si="829"/>
        <v>0</v>
      </c>
      <c r="CJ1846" s="72" t="b">
        <f t="shared" si="830"/>
        <v>0</v>
      </c>
      <c r="CK1846" s="72" t="b">
        <f t="shared" si="831"/>
        <v>0</v>
      </c>
      <c r="CL1846" s="72">
        <f t="shared" si="832"/>
        <v>0</v>
      </c>
      <c r="CM1846" s="72" t="b">
        <f t="shared" si="833"/>
        <v>0</v>
      </c>
      <c r="CN1846" s="72" t="b">
        <f t="shared" si="834"/>
        <v>0</v>
      </c>
      <c r="CP1846" s="13">
        <f t="shared" si="835"/>
        <v>0</v>
      </c>
      <c r="CQ1846" s="13" t="b">
        <f t="shared" si="836"/>
        <v>0</v>
      </c>
      <c r="CR1846" s="13" t="b">
        <f t="shared" si="837"/>
        <v>0</v>
      </c>
      <c r="CS1846" s="13" t="b">
        <f t="shared" si="843"/>
        <v>0</v>
      </c>
      <c r="CT1846" s="13" t="b">
        <f t="shared" si="842"/>
        <v>0</v>
      </c>
      <c r="CU1846" s="13" t="b">
        <f t="shared" si="845"/>
        <v>0</v>
      </c>
      <c r="CV1846" s="13" t="b">
        <f t="shared" si="838"/>
        <v>0</v>
      </c>
      <c r="CW1846" s="13" t="b">
        <f t="shared" si="839"/>
        <v>0</v>
      </c>
      <c r="CX1846" s="13" t="b">
        <f t="shared" si="840"/>
        <v>0</v>
      </c>
      <c r="CY1846" s="13" t="b">
        <f t="shared" si="841"/>
        <v>0</v>
      </c>
    </row>
    <row r="1847" spans="1:103" ht="15" thickBot="1">
      <c r="A1847" s="933"/>
      <c r="B1847" s="951"/>
      <c r="C1847" s="951"/>
      <c r="D1847" s="951"/>
      <c r="E1847" s="951"/>
      <c r="F1847" s="951"/>
      <c r="G1847" s="951"/>
      <c r="H1847" s="951"/>
      <c r="I1847" s="951"/>
      <c r="J1847" s="951"/>
      <c r="K1847" s="951"/>
      <c r="L1847" s="951"/>
      <c r="M1847" s="951"/>
      <c r="N1847" s="951"/>
      <c r="O1847" s="951"/>
      <c r="P1847" s="951"/>
      <c r="Q1847" s="942"/>
      <c r="R1847" s="951"/>
      <c r="S1847" s="951"/>
      <c r="T1847" s="951"/>
      <c r="U1847" s="951"/>
      <c r="V1847" s="951"/>
      <c r="W1847" s="79"/>
      <c r="X1847" s="79"/>
      <c r="Y1847" s="79"/>
      <c r="Z1847" s="79"/>
      <c r="AA1847" s="79" t="s">
        <v>37</v>
      </c>
      <c r="AB1847" s="80"/>
      <c r="AC1847" s="80"/>
      <c r="AD1847" s="79"/>
      <c r="AE1847" s="951"/>
      <c r="AF1847" s="334">
        <f>IF(AG1847&gt;0,(AJ1847+AG1847)/2,AJ1847)</f>
        <v>0</v>
      </c>
      <c r="AG1847" s="272">
        <f>IF(R1847="kompletna",Q1847*J1847*0.0036*'lista, wskaźniki'!$F$13, IF(R1847="częściowa",Q1847*J1847*0.0036*'lista, wskaźniki'!$F$14, IF(R1847="brak",Q1847*J1847*0.0036*'lista, wskaźniki'!$F$15,)))</f>
        <v>0</v>
      </c>
      <c r="AH1847" s="334">
        <f>IF(Y1847="inne",K1847*'lista, wskaźniki'!$E$35,IF(Y1847="to samo źródło",0,IF(Y1847=0,0)))</f>
        <v>0</v>
      </c>
      <c r="AI1847" s="334" t="b">
        <f>IF(AA1847="gaz z sieci",AC1847*'lista, wskaźniki'!$D$21)</f>
        <v>0</v>
      </c>
      <c r="AJ1847" s="272">
        <f>IF(AA1847="węgiel",AB1847*'lista, wskaźniki'!$D$20, IF('Sektor mieszkaniowy'!AA1847="drewno",'Sektor mieszkaniowy'!AB1847*'lista, wskaźniki'!$D$22,IF('Sektor mieszkaniowy'!AA1847="pellet",AB1847*'lista, wskaźniki'!$D$23,IF('Sektor mieszkaniowy'!AA1847="gaz z sieci",AB1847*'lista, wskaźniki'!$D$21,IF('Sektor mieszkaniowy'!AA1847="olej opałowy",'Sektor mieszkaniowy'!AB1847*'lista, wskaźniki'!$D$24)))))</f>
        <v>0</v>
      </c>
      <c r="AK1847" s="1073"/>
      <c r="AL1847" s="951"/>
      <c r="AM1847" s="20">
        <f>IF(AA1847="węgiel",AF1847*1/3.6*'lista, wskaźniki'!$F$20,IF(AA1847="drewno",AF1847*1/3.6*'lista, wskaźniki'!$F$22,IF(AA1847="pellet",AF1847*1/3.6*'lista, wskaźniki'!$F$23,IF(AA1847="gaz z sieci",AF1847*1/3.6*'lista, wskaźniki'!$F$21,IF(AA1847="olej opałowy",AF1847*1/3.6*'lista, wskaźniki'!$F$24,0)))))</f>
        <v>0</v>
      </c>
      <c r="AN1847" s="20">
        <f>IF(AA1847="węgiel",AF1847*'lista, wskaźniki'!$E$42,IF(AA1847="drewno",AF1847*'lista, wskaźniki'!$G$42,IF(AA1847="pellet",AF1847*'lista, wskaźniki'!$H$42,IF(AA1847="gaz z sieci",AF1847*'lista, wskaźniki'!$F$42,IF(AA1847="olej opałowy",AF1847*'lista, wskaźniki'!$I$42,0)))))</f>
        <v>0</v>
      </c>
      <c r="AO1847" s="20">
        <f>IF(AA1847="węgiel",AF1847*'lista, wskaźniki'!$E$43,IF(AA1847="drewno",AF1847*'lista, wskaźniki'!$G$43,IF(AA1847="pellet",AF1847*'lista, wskaźniki'!$H$43,IF(AA1847="gaz z sieci",AF1847*'lista, wskaźniki'!$F$43,IF(AA1847="olej opałowy",AF1847*'lista, wskaźniki'!$I$43,0)))))</f>
        <v>0</v>
      </c>
      <c r="AP1847" s="20">
        <f>IF(AA1847="węgiel",AF1847*'lista, wskaźniki'!$E$44,IF(AA1847="drewno",AF1847*'lista, wskaźniki'!$G$44,IF(AA1847="pellet",AF1847*'lista, wskaźniki'!$H$44,IF(AA1847="gaz z sieci",AF1847*'lista, wskaźniki'!$F$44,IF(AA1847="olej opałowy",AF1847*'lista, wskaźniki'!$I$44,0)))))</f>
        <v>0</v>
      </c>
      <c r="AQ1847" s="20" t="b">
        <f>IF(Z1847="gaz",AH1847*1/3.6*'lista, wskaźniki'!$F$21,IF(Z1847="energia elektryczna",AH1847*1/3.6*'lista, wskaźniki'!$F$26))</f>
        <v>0</v>
      </c>
      <c r="AR1847" s="20" t="b">
        <f>IF(Z1847="gaz",AH1847*'lista, wskaźniki'!$F$42,IF(Z1847="energia elektryczna",AH1847*0))</f>
        <v>0</v>
      </c>
      <c r="AS1847" s="20" t="b">
        <f>IF(Z1847="gaz",AH1847*'lista, wskaźniki'!$F$43,IF(Z1847="energia elektryczna",AH1847*0))</f>
        <v>0</v>
      </c>
      <c r="AT1847" s="20" t="b">
        <f>IF(Z1847="gaz",AH1847*'lista, wskaźniki'!$F$44,IF(Z1847="energia elektryczna",AH1847*0))</f>
        <v>0</v>
      </c>
      <c r="AU1847" s="20">
        <f>AI1847*1/3.6*'lista, wskaźniki'!$F$21</f>
        <v>0</v>
      </c>
      <c r="AV1847" s="20">
        <f>AI1847*'lista, wskaźniki'!$F$42</f>
        <v>0</v>
      </c>
      <c r="AW1847" s="20">
        <f>AI1847*'lista, wskaźniki'!$F$43</f>
        <v>0</v>
      </c>
      <c r="AX1847" s="20">
        <f>AI1847*'lista, wskaźniki'!$F$44</f>
        <v>0</v>
      </c>
      <c r="AY1847" s="20">
        <f>AK1847*'lista, wskaźniki'!$F$26</f>
        <v>0</v>
      </c>
      <c r="AZ1847" s="20">
        <f t="shared" si="817"/>
        <v>0</v>
      </c>
      <c r="BA1847" s="20">
        <f t="shared" si="818"/>
        <v>0</v>
      </c>
      <c r="BB1847" s="20">
        <f t="shared" si="819"/>
        <v>0</v>
      </c>
      <c r="BC1847" s="20">
        <f t="shared" si="820"/>
        <v>0</v>
      </c>
      <c r="BD1847" s="951"/>
      <c r="BE1847" s="951"/>
      <c r="BF1847" s="951"/>
      <c r="BG1847" s="951"/>
      <c r="BH1847" s="79"/>
      <c r="BI1847" s="951"/>
      <c r="BJ1847" s="79"/>
      <c r="BK1847" s="951"/>
      <c r="BL1847" s="79"/>
      <c r="BM1847" s="79"/>
      <c r="BN1847" s="79"/>
      <c r="BO1847" s="79"/>
      <c r="BP1847" s="79"/>
      <c r="BQ1847" s="79"/>
      <c r="BR1847" s="79"/>
      <c r="BS1847" s="936"/>
      <c r="BT1847" s="936"/>
      <c r="BU1847" s="936"/>
      <c r="BV1847" s="936"/>
      <c r="BW1847" s="936"/>
      <c r="BX1847" s="936"/>
      <c r="BY1847" s="1070"/>
      <c r="CA1847" s="365" t="b">
        <f t="shared" si="821"/>
        <v>0</v>
      </c>
      <c r="CB1847" s="365" t="b">
        <f t="shared" si="822"/>
        <v>0</v>
      </c>
      <c r="CC1847" s="365" t="b">
        <f t="shared" si="823"/>
        <v>0</v>
      </c>
      <c r="CD1847" s="365" t="b">
        <f t="shared" si="824"/>
        <v>0</v>
      </c>
      <c r="CE1847" s="365">
        <f t="shared" si="825"/>
        <v>0</v>
      </c>
      <c r="CF1847" s="365" t="b">
        <f t="shared" si="826"/>
        <v>0</v>
      </c>
      <c r="CG1847" s="365" t="b">
        <f t="shared" si="827"/>
        <v>0</v>
      </c>
      <c r="CH1847" s="365" t="b">
        <f t="shared" si="828"/>
        <v>0</v>
      </c>
      <c r="CI1847" s="72" t="b">
        <f t="shared" si="829"/>
        <v>0</v>
      </c>
      <c r="CJ1847" s="72" t="b">
        <f t="shared" si="830"/>
        <v>0</v>
      </c>
      <c r="CK1847" s="72" t="b">
        <f t="shared" si="831"/>
        <v>0</v>
      </c>
      <c r="CL1847" s="72">
        <f t="shared" si="832"/>
        <v>0</v>
      </c>
      <c r="CM1847" s="72">
        <f t="shared" si="833"/>
        <v>0</v>
      </c>
      <c r="CN1847" s="72" t="b">
        <f t="shared" si="834"/>
        <v>0</v>
      </c>
      <c r="CP1847" s="13">
        <f t="shared" si="835"/>
        <v>0</v>
      </c>
      <c r="CQ1847" s="13" t="b">
        <f t="shared" si="836"/>
        <v>0</v>
      </c>
      <c r="CR1847" s="13" t="b">
        <f t="shared" si="837"/>
        <v>0</v>
      </c>
      <c r="CS1847" s="13" t="b">
        <f t="shared" si="843"/>
        <v>0</v>
      </c>
      <c r="CT1847" s="13" t="b">
        <f t="shared" si="842"/>
        <v>0</v>
      </c>
      <c r="CU1847" s="13" t="b">
        <f t="shared" si="845"/>
        <v>0</v>
      </c>
      <c r="CV1847" s="13" t="b">
        <f t="shared" si="838"/>
        <v>0</v>
      </c>
      <c r="CW1847" s="13" t="b">
        <f t="shared" si="839"/>
        <v>0</v>
      </c>
      <c r="CX1847" s="13" t="b">
        <f t="shared" si="840"/>
        <v>0</v>
      </c>
      <c r="CY1847" s="13" t="b">
        <f t="shared" si="841"/>
        <v>0</v>
      </c>
    </row>
    <row r="1848" spans="1:103" ht="15" thickBot="1">
      <c r="A1848" s="931">
        <v>370</v>
      </c>
      <c r="B1848" s="949" t="s">
        <v>225</v>
      </c>
      <c r="C1848" s="949">
        <v>13</v>
      </c>
      <c r="D1848" s="949" t="s">
        <v>1</v>
      </c>
      <c r="E1848" s="949" t="s">
        <v>5</v>
      </c>
      <c r="F1848" s="949">
        <v>4</v>
      </c>
      <c r="G1848" s="949">
        <v>3</v>
      </c>
      <c r="H1848" s="949"/>
      <c r="I1848" s="949" t="s">
        <v>10</v>
      </c>
      <c r="J1848" s="949">
        <v>80</v>
      </c>
      <c r="K1848" s="949"/>
      <c r="L1848" s="949" t="s">
        <v>16</v>
      </c>
      <c r="M1848" s="949">
        <v>100</v>
      </c>
      <c r="N1848" s="949" t="s">
        <v>16</v>
      </c>
      <c r="O1848" s="949"/>
      <c r="P1848" s="949" t="s">
        <v>17</v>
      </c>
      <c r="Q1848" s="940">
        <f>IF(I1848="&lt;1966",'lista, wskaźniki'!$G$4,IF(I1848="1967-1985",'lista, wskaźniki'!$G$5,IF(I1848="1986-1992",'lista, wskaźniki'!$G$6,IF(I1848="1993-1996",'lista, wskaźniki'!$G$7,IF(I1848="&gt;1997",'lista, wskaźniki'!$G$8,IF(I1848=0,'lista, wskaźniki'!$G$4))))))</f>
        <v>290</v>
      </c>
      <c r="R1848" s="949" t="s">
        <v>23</v>
      </c>
      <c r="S1848" s="949" t="s">
        <v>27</v>
      </c>
      <c r="T1848" s="949"/>
      <c r="U1848" s="949"/>
      <c r="V1848" s="949"/>
      <c r="W1848" s="20" t="s">
        <v>36</v>
      </c>
      <c r="X1848" s="75" t="s">
        <v>195</v>
      </c>
      <c r="Y1848" s="75" t="s">
        <v>42</v>
      </c>
      <c r="Z1848" s="75"/>
      <c r="AA1848" s="75" t="s">
        <v>35</v>
      </c>
      <c r="AB1848" s="76"/>
      <c r="AC1848" s="76"/>
      <c r="AD1848" s="75"/>
      <c r="AE1848" s="949"/>
      <c r="AF1848" s="334">
        <f>IF(AG1848&gt;0,(AJ1848+AG1848)/2,AJ1848)</f>
        <v>0</v>
      </c>
      <c r="AG1848" s="272">
        <v>0</v>
      </c>
      <c r="AH1848" s="334">
        <f>IF(Y1848="inne",K1848*'lista, wskaźniki'!$E$35,IF(Y1848="to samo źródło",0,IF(Y1848=0,0)))</f>
        <v>0</v>
      </c>
      <c r="AI1848" s="334" t="b">
        <f>IF(AA1848="gaz z sieci",AC1848*'lista, wskaźniki'!$D$21)</f>
        <v>0</v>
      </c>
      <c r="AJ1848" s="272">
        <f>IF(AA1848="węgiel",AB1848*'lista, wskaźniki'!$D$20, IF('Sektor mieszkaniowy'!AA1848="drewno",'Sektor mieszkaniowy'!AB1848*'lista, wskaźniki'!$D$22,IF('Sektor mieszkaniowy'!AA1848="pellet",AB1848*'lista, wskaźniki'!$D$23,IF('Sektor mieszkaniowy'!AA1848="gaz z sieci",AB1848*'lista, wskaźniki'!$D$21,IF('Sektor mieszkaniowy'!AA1848="olej opałowy",'Sektor mieszkaniowy'!AB1848*'lista, wskaźniki'!$D$24)))))</f>
        <v>0</v>
      </c>
      <c r="AK1848" s="1071">
        <f>AL1848/'lista, wskaźniki'!$A$127</f>
        <v>0.30769230769230771</v>
      </c>
      <c r="AL1848" s="949">
        <v>200</v>
      </c>
      <c r="AM1848" s="20">
        <f>IF(AA1848="węgiel",AF1848*1/3.6*'lista, wskaźniki'!$F$20,IF(AA1848="drewno",AF1848*1/3.6*'lista, wskaźniki'!$F$22,IF(AA1848="pellet",AF1848*1/3.6*'lista, wskaźniki'!$F$23,IF(AA1848="gaz z sieci",AF1848*1/3.6*'lista, wskaźniki'!$F$21,IF(AA1848="olej opałowy",AF1848*1/3.6*'lista, wskaźniki'!$F$24,0)))))</f>
        <v>0</v>
      </c>
      <c r="AN1848" s="20">
        <f>IF(AA1848="węgiel",AF1848*'lista, wskaźniki'!$E$42,IF(AA1848="drewno",AF1848*'lista, wskaźniki'!$G$42,IF(AA1848="pellet",AF1848*'lista, wskaźniki'!$H$42,IF(AA1848="gaz z sieci",AF1848*'lista, wskaźniki'!$F$42,IF(AA1848="olej opałowy",AF1848*'lista, wskaźniki'!$I$42,0)))))</f>
        <v>0</v>
      </c>
      <c r="AO1848" s="20">
        <f>IF(AA1848="węgiel",AF1848*'lista, wskaźniki'!$E$43,IF(AA1848="drewno",AF1848*'lista, wskaźniki'!$G$43,IF(AA1848="pellet",AF1848*'lista, wskaźniki'!$H$43,IF(AA1848="gaz z sieci",AF1848*'lista, wskaźniki'!$F$43,IF(AA1848="olej opałowy",AF1848*'lista, wskaźniki'!$I$43,0)))))</f>
        <v>0</v>
      </c>
      <c r="AP1848" s="20">
        <f>IF(AA1848="węgiel",AF1848*'lista, wskaźniki'!$E$44,IF(AA1848="drewno",AF1848*'lista, wskaźniki'!$G$44,IF(AA1848="pellet",AF1848*'lista, wskaźniki'!$H$44,IF(AA1848="gaz z sieci",AF1848*'lista, wskaźniki'!$F$44,IF(AA1848="olej opałowy",AF1848*'lista, wskaźniki'!$I$44,0)))))</f>
        <v>0</v>
      </c>
      <c r="AQ1848" s="20" t="b">
        <f>IF(Z1848="gaz",AH1848*1/3.6*'lista, wskaźniki'!$F$21,IF(Z1848="energia elektryczna",AH1848*1/3.6*'lista, wskaźniki'!$F$26))</f>
        <v>0</v>
      </c>
      <c r="AR1848" s="20" t="b">
        <f>IF(Z1848="gaz",AH1848*'lista, wskaźniki'!$F$42,IF(Z1848="energia elektryczna",AH1848*0))</f>
        <v>0</v>
      </c>
      <c r="AS1848" s="20" t="b">
        <f>IF(Z1848="gaz",AH1848*'lista, wskaźniki'!$F$43,IF(Z1848="energia elektryczna",AH1848*0))</f>
        <v>0</v>
      </c>
      <c r="AT1848" s="20" t="b">
        <f>IF(Z1848="gaz",AH1848*'lista, wskaźniki'!$F$44,IF(Z1848="energia elektryczna",AH1848*0))</f>
        <v>0</v>
      </c>
      <c r="AU1848" s="20">
        <f>AI1848*1/3.6*'lista, wskaźniki'!$F$21</f>
        <v>0</v>
      </c>
      <c r="AV1848" s="20">
        <f>AI1848*'lista, wskaźniki'!$F$42</f>
        <v>0</v>
      </c>
      <c r="AW1848" s="20">
        <f>AI1848*'lista, wskaźniki'!$F$43</f>
        <v>0</v>
      </c>
      <c r="AX1848" s="20">
        <f>AI1848*'lista, wskaźniki'!$F$44</f>
        <v>0</v>
      </c>
      <c r="AY1848" s="20">
        <f>AK1848*'lista, wskaźniki'!$F$26</f>
        <v>0.27384615384615385</v>
      </c>
      <c r="AZ1848" s="20">
        <f t="shared" si="817"/>
        <v>0.27384615384615385</v>
      </c>
      <c r="BA1848" s="20">
        <f t="shared" si="818"/>
        <v>0</v>
      </c>
      <c r="BB1848" s="20">
        <f t="shared" si="819"/>
        <v>0</v>
      </c>
      <c r="BC1848" s="20">
        <f t="shared" si="820"/>
        <v>0</v>
      </c>
      <c r="BD1848" s="949" t="s">
        <v>17</v>
      </c>
      <c r="BE1848" s="949" t="s">
        <v>17</v>
      </c>
      <c r="BF1848" s="949" t="s">
        <v>17</v>
      </c>
      <c r="BG1848" s="949" t="s">
        <v>17</v>
      </c>
      <c r="BH1848" s="75"/>
      <c r="BI1848" s="949" t="s">
        <v>17</v>
      </c>
      <c r="BJ1848" s="75"/>
      <c r="BK1848" s="949" t="s">
        <v>17</v>
      </c>
      <c r="BL1848" s="75"/>
      <c r="BM1848" s="75"/>
      <c r="BN1848" s="75"/>
      <c r="BO1848" s="75" t="s">
        <v>17</v>
      </c>
      <c r="BP1848" s="75"/>
      <c r="BQ1848" s="75"/>
      <c r="BR1848" s="75"/>
      <c r="BS1848" s="934"/>
      <c r="BT1848" s="934"/>
      <c r="BU1848" s="934"/>
      <c r="BV1848" s="934"/>
      <c r="BW1848" s="934"/>
      <c r="BX1848" s="934"/>
      <c r="BY1848" s="1068"/>
      <c r="CA1848" s="365">
        <f t="shared" si="821"/>
        <v>0</v>
      </c>
      <c r="CB1848" s="365" t="b">
        <f t="shared" si="822"/>
        <v>0</v>
      </c>
      <c r="CC1848" s="365" t="b">
        <f t="shared" si="823"/>
        <v>0</v>
      </c>
      <c r="CD1848" s="365" t="b">
        <f t="shared" si="824"/>
        <v>0</v>
      </c>
      <c r="CE1848" s="365" t="b">
        <f t="shared" si="825"/>
        <v>0</v>
      </c>
      <c r="CF1848" s="365" t="b">
        <f t="shared" si="826"/>
        <v>0</v>
      </c>
      <c r="CG1848" s="365" t="b">
        <f t="shared" si="827"/>
        <v>0</v>
      </c>
      <c r="CH1848" s="365" t="b">
        <f t="shared" si="828"/>
        <v>0</v>
      </c>
      <c r="CI1848" s="72">
        <f t="shared" si="829"/>
        <v>0</v>
      </c>
      <c r="CJ1848" s="72" t="b">
        <f t="shared" si="830"/>
        <v>0</v>
      </c>
      <c r="CK1848" s="72" t="b">
        <f t="shared" si="831"/>
        <v>0</v>
      </c>
      <c r="CL1848" s="72">
        <f t="shared" si="832"/>
        <v>0</v>
      </c>
      <c r="CM1848" s="72" t="b">
        <f t="shared" si="833"/>
        <v>0</v>
      </c>
      <c r="CN1848" s="72" t="b">
        <f t="shared" si="834"/>
        <v>0</v>
      </c>
      <c r="CP1848" s="13">
        <f t="shared" si="835"/>
        <v>80</v>
      </c>
      <c r="CQ1848" s="13">
        <f t="shared" si="836"/>
        <v>40</v>
      </c>
      <c r="CR1848" s="13" t="b">
        <f t="shared" si="837"/>
        <v>0</v>
      </c>
      <c r="CS1848" s="13">
        <f t="shared" si="843"/>
        <v>0</v>
      </c>
      <c r="CT1848" s="13" t="b">
        <f t="shared" si="842"/>
        <v>0</v>
      </c>
      <c r="CU1848" s="13">
        <f t="shared" si="845"/>
        <v>0</v>
      </c>
      <c r="CV1848" s="13" t="b">
        <f t="shared" si="838"/>
        <v>0</v>
      </c>
      <c r="CW1848" s="13">
        <f t="shared" si="839"/>
        <v>0</v>
      </c>
      <c r="CX1848" s="13" t="b">
        <f t="shared" si="840"/>
        <v>0</v>
      </c>
      <c r="CY1848" s="13">
        <f t="shared" si="841"/>
        <v>0</v>
      </c>
    </row>
    <row r="1849" spans="1:103" ht="15" thickBot="1">
      <c r="A1849" s="932"/>
      <c r="B1849" s="950"/>
      <c r="C1849" s="950"/>
      <c r="D1849" s="950"/>
      <c r="E1849" s="950"/>
      <c r="F1849" s="950"/>
      <c r="G1849" s="950"/>
      <c r="H1849" s="950"/>
      <c r="I1849" s="950"/>
      <c r="J1849" s="950"/>
      <c r="K1849" s="950"/>
      <c r="L1849" s="950"/>
      <c r="M1849" s="950"/>
      <c r="N1849" s="950"/>
      <c r="O1849" s="950"/>
      <c r="P1849" s="950"/>
      <c r="Q1849" s="941"/>
      <c r="R1849" s="950"/>
      <c r="S1849" s="950"/>
      <c r="T1849" s="950"/>
      <c r="U1849" s="950"/>
      <c r="V1849" s="950"/>
      <c r="W1849" s="77"/>
      <c r="X1849" s="77"/>
      <c r="Y1849" s="77"/>
      <c r="Z1849" s="77"/>
      <c r="AA1849" s="77" t="s">
        <v>36</v>
      </c>
      <c r="AB1849" s="78"/>
      <c r="AC1849" s="78"/>
      <c r="AD1849" s="77"/>
      <c r="AE1849" s="950"/>
      <c r="AF1849" s="334">
        <f>AG1849</f>
        <v>66.819999999999993</v>
      </c>
      <c r="AG1849" s="272">
        <v>66.819999999999993</v>
      </c>
      <c r="AH1849" s="334">
        <f>IF(Y1849="inne",K1849*'lista, wskaźniki'!$E$35,IF(Y1849="to samo źródło",0,IF(Y1849=0,0)))</f>
        <v>0</v>
      </c>
      <c r="AI1849" s="334" t="b">
        <f>IF(AA1849="gaz z sieci",AC1849*'lista, wskaźniki'!$D$21)</f>
        <v>0</v>
      </c>
      <c r="AJ1849" s="272">
        <f>IF(AA1849="węgiel",AB1849*'lista, wskaźniki'!$D$20, IF('Sektor mieszkaniowy'!AA1849="drewno",'Sektor mieszkaniowy'!AB1849*'lista, wskaźniki'!$D$22,IF('Sektor mieszkaniowy'!AA1849="pellet",AB1849*'lista, wskaźniki'!$D$23,IF('Sektor mieszkaniowy'!AA1849="gaz z sieci",AB1849*'lista, wskaźniki'!$D$21,IF('Sektor mieszkaniowy'!AA1849="olej opałowy",'Sektor mieszkaniowy'!AB1849*'lista, wskaźniki'!$D$24)))))</f>
        <v>0</v>
      </c>
      <c r="AK1849" s="1072"/>
      <c r="AL1849" s="950"/>
      <c r="AM1849" s="20">
        <f>IF(AA1849="węgiel",AF1849*1/3.6*'lista, wskaźniki'!$F$20,IF(AA1849="drewno",AF1849*1/3.6*'lista, wskaźniki'!$F$22,IF(AA1849="pellet",AF1849*1/3.6*'lista, wskaźniki'!$F$23,IF(AA1849="gaz z sieci",AF1849*1/3.6*'lista, wskaźniki'!$F$21,IF(AA1849="olej opałowy",AF1849*1/3.6*'lista, wskaźniki'!$F$24,0)))))</f>
        <v>0</v>
      </c>
      <c r="AN1849" s="20">
        <f>IF(AA1849="węgiel",AF1849*'lista, wskaźniki'!$E$42,IF(AA1849="drewno",AF1849*'lista, wskaźniki'!$G$42,IF(AA1849="pellet",AF1849*'lista, wskaźniki'!$H$42,IF(AA1849="gaz z sieci",AF1849*'lista, wskaźniki'!$F$42,IF(AA1849="olej opałowy",AF1849*'lista, wskaźniki'!$I$42,0)))))</f>
        <v>5.412419999999999E-2</v>
      </c>
      <c r="AO1849" s="20">
        <f>IF(AA1849="węgiel",AF1849*'lista, wskaźniki'!$E$43,IF(AA1849="drewno",AF1849*'lista, wskaźniki'!$G$43,IF(AA1849="pellet",AF1849*'lista, wskaźniki'!$H$43,IF(AA1849="gaz z sieci",AF1849*'lista, wskaźniki'!$F$43,IF(AA1849="olej opałowy",AF1849*'lista, wskaźniki'!$I$43,0)))))</f>
        <v>5.412419999999999E-2</v>
      </c>
      <c r="AP1849" s="20">
        <f>IF(AA1849="węgiel",AF1849*'lista, wskaźniki'!$E$44,IF(AA1849="drewno",AF1849*'lista, wskaźniki'!$G$44,IF(AA1849="pellet",AF1849*'lista, wskaźniki'!$H$44,IF(AA1849="gaz z sieci",AF1849*'lista, wskaźniki'!$F$44,IF(AA1849="olej opałowy",AF1849*'lista, wskaźniki'!$I$44,0)))))</f>
        <v>1.6704999999999997E-5</v>
      </c>
      <c r="AQ1849" s="20" t="b">
        <f>IF(Z1849="gaz",AH1849*1/3.6*'lista, wskaźniki'!$F$21,IF(Z1849="energia elektryczna",AH1849*1/3.6*'lista, wskaźniki'!$F$26))</f>
        <v>0</v>
      </c>
      <c r="AR1849" s="20" t="b">
        <f>IF(Z1849="gaz",AH1849*'lista, wskaźniki'!$F$42,IF(Z1849="energia elektryczna",AH1849*0))</f>
        <v>0</v>
      </c>
      <c r="AS1849" s="20" t="b">
        <f>IF(Z1849="gaz",AH1849*'lista, wskaźniki'!$F$43,IF(Z1849="energia elektryczna",AH1849*0))</f>
        <v>0</v>
      </c>
      <c r="AT1849" s="20" t="b">
        <f>IF(Z1849="gaz",AH1849*'lista, wskaźniki'!$F$44,IF(Z1849="energia elektryczna",AH1849*0))</f>
        <v>0</v>
      </c>
      <c r="AU1849" s="20">
        <f>AI1849*1/3.6*'lista, wskaźniki'!$F$21</f>
        <v>0</v>
      </c>
      <c r="AV1849" s="20">
        <f>AI1849*'lista, wskaźniki'!$F$42</f>
        <v>0</v>
      </c>
      <c r="AW1849" s="20">
        <f>AI1849*'lista, wskaźniki'!$F$43</f>
        <v>0</v>
      </c>
      <c r="AX1849" s="20">
        <f>AI1849*'lista, wskaźniki'!$F$44</f>
        <v>0</v>
      </c>
      <c r="AY1849" s="20">
        <f>AK1849*'lista, wskaźniki'!$F$26</f>
        <v>0</v>
      </c>
      <c r="AZ1849" s="20">
        <f t="shared" si="817"/>
        <v>0</v>
      </c>
      <c r="BA1849" s="20">
        <f t="shared" si="818"/>
        <v>5.412419999999999E-2</v>
      </c>
      <c r="BB1849" s="20">
        <f t="shared" si="819"/>
        <v>5.412419999999999E-2</v>
      </c>
      <c r="BC1849" s="20">
        <f t="shared" si="820"/>
        <v>1.6704999999999997E-5</v>
      </c>
      <c r="BD1849" s="950"/>
      <c r="BE1849" s="950"/>
      <c r="BF1849" s="950"/>
      <c r="BG1849" s="950"/>
      <c r="BH1849" s="77"/>
      <c r="BI1849" s="950"/>
      <c r="BJ1849" s="77"/>
      <c r="BK1849" s="950"/>
      <c r="BL1849" s="77"/>
      <c r="BM1849" s="77"/>
      <c r="BN1849" s="77"/>
      <c r="BO1849" s="77"/>
      <c r="BP1849" s="77"/>
      <c r="BQ1849" s="77"/>
      <c r="BR1849" s="77"/>
      <c r="BS1849" s="935"/>
      <c r="BT1849" s="935"/>
      <c r="BU1849" s="935"/>
      <c r="BV1849" s="935"/>
      <c r="BW1849" s="935"/>
      <c r="BX1849" s="935"/>
      <c r="BY1849" s="1069"/>
      <c r="CA1849" s="365" t="b">
        <f t="shared" si="821"/>
        <v>0</v>
      </c>
      <c r="CB1849" s="365">
        <f t="shared" si="822"/>
        <v>66.819999999999993</v>
      </c>
      <c r="CC1849" s="365" t="b">
        <f t="shared" si="823"/>
        <v>0</v>
      </c>
      <c r="CD1849" s="365" t="b">
        <f t="shared" si="824"/>
        <v>0</v>
      </c>
      <c r="CE1849" s="365" t="b">
        <f t="shared" si="825"/>
        <v>0</v>
      </c>
      <c r="CF1849" s="365" t="b">
        <f t="shared" si="826"/>
        <v>0</v>
      </c>
      <c r="CG1849" s="365" t="b">
        <f t="shared" si="827"/>
        <v>0</v>
      </c>
      <c r="CH1849" s="365" t="b">
        <f t="shared" si="828"/>
        <v>0</v>
      </c>
      <c r="CI1849" s="72" t="b">
        <f t="shared" si="829"/>
        <v>0</v>
      </c>
      <c r="CJ1849" s="72">
        <f t="shared" si="830"/>
        <v>66.819999999999993</v>
      </c>
      <c r="CK1849" s="72" t="b">
        <f t="shared" si="831"/>
        <v>0</v>
      </c>
      <c r="CL1849" s="72">
        <f t="shared" si="832"/>
        <v>0</v>
      </c>
      <c r="CM1849" s="72" t="b">
        <f t="shared" si="833"/>
        <v>0</v>
      </c>
      <c r="CN1849" s="72" t="b">
        <f t="shared" si="834"/>
        <v>0</v>
      </c>
      <c r="CP1849" s="13">
        <f t="shared" si="835"/>
        <v>0</v>
      </c>
      <c r="CQ1849" s="13" t="b">
        <f t="shared" si="836"/>
        <v>0</v>
      </c>
      <c r="CR1849" s="13" t="b">
        <f t="shared" si="837"/>
        <v>0</v>
      </c>
      <c r="CS1849" s="13" t="b">
        <f t="shared" si="843"/>
        <v>0</v>
      </c>
      <c r="CT1849" s="13" t="b">
        <f t="shared" si="842"/>
        <v>0</v>
      </c>
      <c r="CU1849" s="13" t="b">
        <f t="shared" si="845"/>
        <v>0</v>
      </c>
      <c r="CV1849" s="13" t="b">
        <f t="shared" si="838"/>
        <v>0</v>
      </c>
      <c r="CW1849" s="13" t="b">
        <f t="shared" si="839"/>
        <v>0</v>
      </c>
      <c r="CX1849" s="13" t="b">
        <f t="shared" si="840"/>
        <v>0</v>
      </c>
      <c r="CY1849" s="13" t="b">
        <f t="shared" si="841"/>
        <v>0</v>
      </c>
    </row>
    <row r="1850" spans="1:103" ht="15" thickBot="1">
      <c r="A1850" s="932"/>
      <c r="B1850" s="950"/>
      <c r="C1850" s="950"/>
      <c r="D1850" s="950"/>
      <c r="E1850" s="950"/>
      <c r="F1850" s="950"/>
      <c r="G1850" s="950"/>
      <c r="H1850" s="950"/>
      <c r="I1850" s="950"/>
      <c r="J1850" s="950"/>
      <c r="K1850" s="950"/>
      <c r="L1850" s="950"/>
      <c r="M1850" s="950"/>
      <c r="N1850" s="950"/>
      <c r="O1850" s="950"/>
      <c r="P1850" s="950"/>
      <c r="Q1850" s="941"/>
      <c r="R1850" s="950"/>
      <c r="S1850" s="950"/>
      <c r="T1850" s="950"/>
      <c r="U1850" s="950"/>
      <c r="V1850" s="950"/>
      <c r="W1850" s="77"/>
      <c r="X1850" s="77"/>
      <c r="Y1850" s="77"/>
      <c r="Z1850" s="77"/>
      <c r="AA1850" s="77" t="s">
        <v>50</v>
      </c>
      <c r="AB1850" s="78"/>
      <c r="AC1850" s="78"/>
      <c r="AD1850" s="77"/>
      <c r="AE1850" s="950"/>
      <c r="AF1850" s="334">
        <f>IF(AG1850&gt;0,(AJ1850+AG1850)/2,AJ1850)</f>
        <v>0</v>
      </c>
      <c r="AG1850" s="272">
        <f>IF(R1850="kompletna",Q1850*J1850*0.0036*'lista, wskaźniki'!$F$13, IF(R1850="częściowa",Q1850*J1850*0.0036*'lista, wskaźniki'!$F$14, IF(R1850="brak",Q1850*J1850*0.0036*'lista, wskaźniki'!$F$15,)))</f>
        <v>0</v>
      </c>
      <c r="AH1850" s="334">
        <f>IF(Y1850="inne",K1850*'lista, wskaźniki'!$E$35,IF(Y1850="to samo źródło",0,IF(Y1850=0,0)))</f>
        <v>0</v>
      </c>
      <c r="AI1850" s="334" t="b">
        <f>IF(AA1850="gaz z sieci",AC1850*'lista, wskaźniki'!$D$21)</f>
        <v>0</v>
      </c>
      <c r="AJ1850" s="272">
        <f>IF(AA1850="węgiel",AB1850*'lista, wskaźniki'!$D$20, IF('Sektor mieszkaniowy'!AA1850="drewno",'Sektor mieszkaniowy'!AB1850*'lista, wskaźniki'!$D$22,IF('Sektor mieszkaniowy'!AA1850="pellet",AB1850*'lista, wskaźniki'!$D$23,IF('Sektor mieszkaniowy'!AA1850="gaz z sieci",AB1850*'lista, wskaźniki'!$D$21,IF('Sektor mieszkaniowy'!AA1850="olej opałowy",'Sektor mieszkaniowy'!AB1850*'lista, wskaźniki'!$D$24)))))</f>
        <v>0</v>
      </c>
      <c r="AK1850" s="1072"/>
      <c r="AL1850" s="950"/>
      <c r="AM1850" s="20">
        <f>IF(AA1850="węgiel",AF1850*1/3.6*'lista, wskaźniki'!$F$20,IF(AA1850="drewno",AF1850*1/3.6*'lista, wskaźniki'!$F$22,IF(AA1850="pellet",AF1850*1/3.6*'lista, wskaźniki'!$F$23,IF(AA1850="gaz z sieci",AF1850*1/3.6*'lista, wskaźniki'!$F$21,IF(AA1850="olej opałowy",AF1850*1/3.6*'lista, wskaźniki'!$F$24,0)))))</f>
        <v>0</v>
      </c>
      <c r="AN1850" s="20">
        <f>IF(AA1850="węgiel",AF1850*'lista, wskaźniki'!$E$42,IF(AA1850="drewno",AF1850*'lista, wskaźniki'!$G$42,IF(AA1850="pellet",AF1850*'lista, wskaźniki'!$H$42,IF(AA1850="gaz z sieci",AF1850*'lista, wskaźniki'!$F$42,IF(AA1850="olej opałowy",AF1850*'lista, wskaźniki'!$I$42,0)))))</f>
        <v>0</v>
      </c>
      <c r="AO1850" s="20">
        <f>IF(AA1850="węgiel",AF1850*'lista, wskaźniki'!$E$43,IF(AA1850="drewno",AF1850*'lista, wskaźniki'!$G$43,IF(AA1850="pellet",AF1850*'lista, wskaźniki'!$H$43,IF(AA1850="gaz z sieci",AF1850*'lista, wskaźniki'!$F$43,IF(AA1850="olej opałowy",AF1850*'lista, wskaźniki'!$I$43,0)))))</f>
        <v>0</v>
      </c>
      <c r="AP1850" s="20">
        <f>IF(AA1850="węgiel",AF1850*'lista, wskaźniki'!$E$44,IF(AA1850="drewno",AF1850*'lista, wskaźniki'!$G$44,IF(AA1850="pellet",AF1850*'lista, wskaźniki'!$H$44,IF(AA1850="gaz z sieci",AF1850*'lista, wskaźniki'!$F$44,IF(AA1850="olej opałowy",AF1850*'lista, wskaźniki'!$I$44,0)))))</f>
        <v>0</v>
      </c>
      <c r="AQ1850" s="20" t="b">
        <f>IF(Z1850="gaz",AH1850*1/3.6*'lista, wskaźniki'!$F$21,IF(Z1850="energia elektryczna",AH1850*1/3.6*'lista, wskaźniki'!$F$26))</f>
        <v>0</v>
      </c>
      <c r="AR1850" s="20" t="b">
        <f>IF(Z1850="gaz",AH1850*'lista, wskaźniki'!$F$42,IF(Z1850="energia elektryczna",AH1850*0))</f>
        <v>0</v>
      </c>
      <c r="AS1850" s="20" t="b">
        <f>IF(Z1850="gaz",AH1850*'lista, wskaźniki'!$F$43,IF(Z1850="energia elektryczna",AH1850*0))</f>
        <v>0</v>
      </c>
      <c r="AT1850" s="20" t="b">
        <f>IF(Z1850="gaz",AH1850*'lista, wskaźniki'!$F$44,IF(Z1850="energia elektryczna",AH1850*0))</f>
        <v>0</v>
      </c>
      <c r="AU1850" s="20">
        <f>AI1850*1/3.6*'lista, wskaźniki'!$F$21</f>
        <v>0</v>
      </c>
      <c r="AV1850" s="20">
        <f>AI1850*'lista, wskaźniki'!$F$42</f>
        <v>0</v>
      </c>
      <c r="AW1850" s="20">
        <f>AI1850*'lista, wskaźniki'!$F$43</f>
        <v>0</v>
      </c>
      <c r="AX1850" s="20">
        <f>AI1850*'lista, wskaźniki'!$F$44</f>
        <v>0</v>
      </c>
      <c r="AY1850" s="20">
        <f>AK1850*'lista, wskaźniki'!$F$26</f>
        <v>0</v>
      </c>
      <c r="AZ1850" s="20">
        <f t="shared" si="817"/>
        <v>0</v>
      </c>
      <c r="BA1850" s="20">
        <f t="shared" si="818"/>
        <v>0</v>
      </c>
      <c r="BB1850" s="20">
        <f t="shared" si="819"/>
        <v>0</v>
      </c>
      <c r="BC1850" s="20">
        <f t="shared" si="820"/>
        <v>0</v>
      </c>
      <c r="BD1850" s="950"/>
      <c r="BE1850" s="950"/>
      <c r="BF1850" s="950"/>
      <c r="BG1850" s="950"/>
      <c r="BH1850" s="77"/>
      <c r="BI1850" s="950"/>
      <c r="BJ1850" s="77"/>
      <c r="BK1850" s="950"/>
      <c r="BL1850" s="77"/>
      <c r="BM1850" s="77"/>
      <c r="BN1850" s="77"/>
      <c r="BO1850" s="77"/>
      <c r="BP1850" s="77"/>
      <c r="BQ1850" s="77"/>
      <c r="BR1850" s="77"/>
      <c r="BS1850" s="935"/>
      <c r="BT1850" s="935"/>
      <c r="BU1850" s="935"/>
      <c r="BV1850" s="935"/>
      <c r="BW1850" s="935"/>
      <c r="BX1850" s="935"/>
      <c r="BY1850" s="1069"/>
      <c r="CA1850" s="365" t="b">
        <f t="shared" si="821"/>
        <v>0</v>
      </c>
      <c r="CB1850" s="365" t="b">
        <f t="shared" si="822"/>
        <v>0</v>
      </c>
      <c r="CC1850" s="365">
        <f t="shared" si="823"/>
        <v>0</v>
      </c>
      <c r="CD1850" s="365" t="b">
        <f t="shared" si="824"/>
        <v>0</v>
      </c>
      <c r="CE1850" s="365" t="b">
        <f t="shared" si="825"/>
        <v>0</v>
      </c>
      <c r="CF1850" s="365" t="b">
        <f t="shared" si="826"/>
        <v>0</v>
      </c>
      <c r="CG1850" s="365" t="b">
        <f t="shared" si="827"/>
        <v>0</v>
      </c>
      <c r="CH1850" s="365" t="b">
        <f t="shared" si="828"/>
        <v>0</v>
      </c>
      <c r="CI1850" s="72" t="b">
        <f t="shared" si="829"/>
        <v>0</v>
      </c>
      <c r="CJ1850" s="72" t="b">
        <f t="shared" si="830"/>
        <v>0</v>
      </c>
      <c r="CK1850" s="72">
        <f t="shared" si="831"/>
        <v>0</v>
      </c>
      <c r="CL1850" s="72">
        <f t="shared" si="832"/>
        <v>0</v>
      </c>
      <c r="CM1850" s="72" t="b">
        <f t="shared" si="833"/>
        <v>0</v>
      </c>
      <c r="CN1850" s="72" t="b">
        <f t="shared" si="834"/>
        <v>0</v>
      </c>
      <c r="CP1850" s="13">
        <f t="shared" si="835"/>
        <v>0</v>
      </c>
      <c r="CQ1850" s="13" t="b">
        <f t="shared" si="836"/>
        <v>0</v>
      </c>
      <c r="CR1850" s="13" t="b">
        <f t="shared" si="837"/>
        <v>0</v>
      </c>
      <c r="CS1850" s="13" t="b">
        <f t="shared" si="843"/>
        <v>0</v>
      </c>
      <c r="CT1850" s="13" t="b">
        <f t="shared" si="842"/>
        <v>0</v>
      </c>
      <c r="CU1850" s="13" t="b">
        <f t="shared" si="845"/>
        <v>0</v>
      </c>
      <c r="CV1850" s="13" t="b">
        <f t="shared" si="838"/>
        <v>0</v>
      </c>
      <c r="CW1850" s="13" t="b">
        <f t="shared" si="839"/>
        <v>0</v>
      </c>
      <c r="CX1850" s="13" t="b">
        <f t="shared" si="840"/>
        <v>0</v>
      </c>
      <c r="CY1850" s="13" t="b">
        <f t="shared" si="841"/>
        <v>0</v>
      </c>
    </row>
    <row r="1851" spans="1:103" ht="15" thickBot="1">
      <c r="A1851" s="932"/>
      <c r="B1851" s="950"/>
      <c r="C1851" s="950"/>
      <c r="D1851" s="950"/>
      <c r="E1851" s="950"/>
      <c r="F1851" s="950"/>
      <c r="G1851" s="950"/>
      <c r="H1851" s="950"/>
      <c r="I1851" s="950"/>
      <c r="J1851" s="950"/>
      <c r="K1851" s="950"/>
      <c r="L1851" s="950"/>
      <c r="M1851" s="950"/>
      <c r="N1851" s="950"/>
      <c r="O1851" s="950"/>
      <c r="P1851" s="950"/>
      <c r="Q1851" s="941"/>
      <c r="R1851" s="950"/>
      <c r="S1851" s="950"/>
      <c r="T1851" s="950"/>
      <c r="U1851" s="950"/>
      <c r="V1851" s="950"/>
      <c r="W1851" s="77"/>
      <c r="X1851" s="77"/>
      <c r="Y1851" s="77"/>
      <c r="Z1851" s="77"/>
      <c r="AA1851" s="77" t="s">
        <v>38</v>
      </c>
      <c r="AB1851" s="78"/>
      <c r="AC1851" s="78"/>
      <c r="AD1851" s="77"/>
      <c r="AE1851" s="950"/>
      <c r="AF1851" s="334">
        <f>IF(AG1851&gt;0,(AJ1851+AG1851)/2,AJ1851)</f>
        <v>0</v>
      </c>
      <c r="AG1851" s="272">
        <f>IF(R1851="kompletna",Q1851*J1851*0.0036*'lista, wskaźniki'!$F$13, IF(R1851="częściowa",Q1851*J1851*0.0036*'lista, wskaźniki'!$F$14, IF(R1851="brak",Q1851*J1851*0.0036*'lista, wskaźniki'!$F$15,)))</f>
        <v>0</v>
      </c>
      <c r="AH1851" s="334">
        <f>IF(Y1851="inne",K1851*'lista, wskaźniki'!$E$35,IF(Y1851="to samo źródło",0,IF(Y1851=0,0)))</f>
        <v>0</v>
      </c>
      <c r="AI1851" s="334">
        <f>IF(AA1851="gaz z sieci",AC1851*'lista, wskaźniki'!$D$21)</f>
        <v>0</v>
      </c>
      <c r="AJ1851" s="272">
        <f>IF(AA1851="węgiel",AB1851*'lista, wskaźniki'!$D$20, IF('Sektor mieszkaniowy'!AA1851="drewno",'Sektor mieszkaniowy'!AB1851*'lista, wskaźniki'!$D$22,IF('Sektor mieszkaniowy'!AA1851="pellet",AB1851*'lista, wskaźniki'!$D$23,IF('Sektor mieszkaniowy'!AA1851="gaz z sieci",AB1851*'lista, wskaźniki'!$D$21,IF('Sektor mieszkaniowy'!AA1851="olej opałowy",'Sektor mieszkaniowy'!AB1851*'lista, wskaźniki'!$D$24)))))</f>
        <v>0</v>
      </c>
      <c r="AK1851" s="1072"/>
      <c r="AL1851" s="950"/>
      <c r="AM1851" s="20">
        <f>IF(AA1851="węgiel",AF1851*1/3.6*'lista, wskaźniki'!$F$20,IF(AA1851="drewno",AF1851*1/3.6*'lista, wskaźniki'!$F$22,IF(AA1851="pellet",AF1851*1/3.6*'lista, wskaźniki'!$F$23,IF(AA1851="gaz z sieci",AF1851*1/3.6*'lista, wskaźniki'!$F$21,IF(AA1851="olej opałowy",AF1851*1/3.6*'lista, wskaźniki'!$F$24,0)))))</f>
        <v>0</v>
      </c>
      <c r="AN1851" s="20">
        <f>IF(AA1851="węgiel",AF1851*'lista, wskaźniki'!$E$42,IF(AA1851="drewno",AF1851*'lista, wskaźniki'!$G$42,IF(AA1851="pellet",AF1851*'lista, wskaźniki'!$H$42,IF(AA1851="gaz z sieci",AF1851*'lista, wskaźniki'!$F$42,IF(AA1851="olej opałowy",AF1851*'lista, wskaźniki'!$I$42,0)))))</f>
        <v>0</v>
      </c>
      <c r="AO1851" s="20">
        <f>IF(AA1851="węgiel",AF1851*'lista, wskaźniki'!$E$43,IF(AA1851="drewno",AF1851*'lista, wskaźniki'!$G$43,IF(AA1851="pellet",AF1851*'lista, wskaźniki'!$H$43,IF(AA1851="gaz z sieci",AF1851*'lista, wskaźniki'!$F$43,IF(AA1851="olej opałowy",AF1851*'lista, wskaźniki'!$I$43,0)))))</f>
        <v>0</v>
      </c>
      <c r="AP1851" s="20">
        <f>IF(AA1851="węgiel",AF1851*'lista, wskaźniki'!$E$44,IF(AA1851="drewno",AF1851*'lista, wskaźniki'!$G$44,IF(AA1851="pellet",AF1851*'lista, wskaźniki'!$H$44,IF(AA1851="gaz z sieci",AF1851*'lista, wskaźniki'!$F$44,IF(AA1851="olej opałowy",AF1851*'lista, wskaźniki'!$I$44,0)))))</f>
        <v>0</v>
      </c>
      <c r="AQ1851" s="20" t="b">
        <f>IF(Z1851="gaz",AH1851*1/3.6*'lista, wskaźniki'!$F$21,IF(Z1851="energia elektryczna",AH1851*1/3.6*'lista, wskaźniki'!$F$26))</f>
        <v>0</v>
      </c>
      <c r="AR1851" s="20" t="b">
        <f>IF(Z1851="gaz",AH1851*'lista, wskaźniki'!$F$42,IF(Z1851="energia elektryczna",AH1851*0))</f>
        <v>0</v>
      </c>
      <c r="AS1851" s="20" t="b">
        <f>IF(Z1851="gaz",AH1851*'lista, wskaźniki'!$F$43,IF(Z1851="energia elektryczna",AH1851*0))</f>
        <v>0</v>
      </c>
      <c r="AT1851" s="20" t="b">
        <f>IF(Z1851="gaz",AH1851*'lista, wskaźniki'!$F$44,IF(Z1851="energia elektryczna",AH1851*0))</f>
        <v>0</v>
      </c>
      <c r="AU1851" s="20">
        <f>AI1851*1/3.6*'lista, wskaźniki'!$F$21</f>
        <v>0</v>
      </c>
      <c r="AV1851" s="20">
        <f>AI1851*'lista, wskaźniki'!$F$42</f>
        <v>0</v>
      </c>
      <c r="AW1851" s="20">
        <f>AI1851*'lista, wskaźniki'!$F$43</f>
        <v>0</v>
      </c>
      <c r="AX1851" s="20">
        <f>AI1851*'lista, wskaźniki'!$F$44</f>
        <v>0</v>
      </c>
      <c r="AY1851" s="20">
        <f>AK1851*'lista, wskaźniki'!$F$26</f>
        <v>0</v>
      </c>
      <c r="AZ1851" s="20">
        <f t="shared" si="817"/>
        <v>0</v>
      </c>
      <c r="BA1851" s="20">
        <f t="shared" si="818"/>
        <v>0</v>
      </c>
      <c r="BB1851" s="20">
        <f t="shared" si="819"/>
        <v>0</v>
      </c>
      <c r="BC1851" s="20">
        <f t="shared" si="820"/>
        <v>0</v>
      </c>
      <c r="BD1851" s="950"/>
      <c r="BE1851" s="950"/>
      <c r="BF1851" s="950"/>
      <c r="BG1851" s="950"/>
      <c r="BH1851" s="77"/>
      <c r="BI1851" s="950"/>
      <c r="BJ1851" s="77"/>
      <c r="BK1851" s="950"/>
      <c r="BL1851" s="77"/>
      <c r="BM1851" s="77"/>
      <c r="BN1851" s="77"/>
      <c r="BO1851" s="77"/>
      <c r="BP1851" s="77"/>
      <c r="BQ1851" s="77"/>
      <c r="BR1851" s="77"/>
      <c r="BS1851" s="935"/>
      <c r="BT1851" s="935"/>
      <c r="BU1851" s="935"/>
      <c r="BV1851" s="935"/>
      <c r="BW1851" s="935"/>
      <c r="BX1851" s="935"/>
      <c r="BY1851" s="1069"/>
      <c r="CA1851" s="365" t="b">
        <f t="shared" si="821"/>
        <v>0</v>
      </c>
      <c r="CB1851" s="365" t="b">
        <f t="shared" si="822"/>
        <v>0</v>
      </c>
      <c r="CC1851" s="365" t="b">
        <f t="shared" si="823"/>
        <v>0</v>
      </c>
      <c r="CD1851" s="365">
        <f t="shared" si="824"/>
        <v>0</v>
      </c>
      <c r="CE1851" s="365" t="b">
        <f t="shared" si="825"/>
        <v>0</v>
      </c>
      <c r="CF1851" s="365" t="b">
        <f t="shared" si="826"/>
        <v>0</v>
      </c>
      <c r="CG1851" s="365" t="b">
        <f t="shared" si="827"/>
        <v>0</v>
      </c>
      <c r="CH1851" s="365">
        <f t="shared" si="828"/>
        <v>0</v>
      </c>
      <c r="CI1851" s="72" t="b">
        <f t="shared" si="829"/>
        <v>0</v>
      </c>
      <c r="CJ1851" s="72" t="b">
        <f t="shared" si="830"/>
        <v>0</v>
      </c>
      <c r="CK1851" s="72" t="b">
        <f t="shared" si="831"/>
        <v>0</v>
      </c>
      <c r="CL1851" s="72">
        <f t="shared" si="832"/>
        <v>0</v>
      </c>
      <c r="CM1851" s="72" t="b">
        <f t="shared" si="833"/>
        <v>0</v>
      </c>
      <c r="CN1851" s="72" t="b">
        <f t="shared" si="834"/>
        <v>0</v>
      </c>
      <c r="CP1851" s="13">
        <f t="shared" si="835"/>
        <v>0</v>
      </c>
      <c r="CQ1851" s="13" t="b">
        <f t="shared" si="836"/>
        <v>0</v>
      </c>
      <c r="CR1851" s="13" t="b">
        <f t="shared" si="837"/>
        <v>0</v>
      </c>
      <c r="CS1851" s="13" t="b">
        <f t="shared" si="843"/>
        <v>0</v>
      </c>
      <c r="CT1851" s="13" t="b">
        <f t="shared" si="842"/>
        <v>0</v>
      </c>
      <c r="CU1851" s="13" t="b">
        <f t="shared" si="845"/>
        <v>0</v>
      </c>
      <c r="CV1851" s="13" t="b">
        <f t="shared" si="838"/>
        <v>0</v>
      </c>
      <c r="CW1851" s="13" t="b">
        <f t="shared" si="839"/>
        <v>0</v>
      </c>
      <c r="CX1851" s="13" t="b">
        <f t="shared" si="840"/>
        <v>0</v>
      </c>
      <c r="CY1851" s="13" t="b">
        <f t="shared" si="841"/>
        <v>0</v>
      </c>
    </row>
    <row r="1852" spans="1:103" ht="15" thickBot="1">
      <c r="A1852" s="933"/>
      <c r="B1852" s="951"/>
      <c r="C1852" s="951"/>
      <c r="D1852" s="951"/>
      <c r="E1852" s="951"/>
      <c r="F1852" s="951"/>
      <c r="G1852" s="951"/>
      <c r="H1852" s="951"/>
      <c r="I1852" s="951"/>
      <c r="J1852" s="951"/>
      <c r="K1852" s="951"/>
      <c r="L1852" s="951"/>
      <c r="M1852" s="951"/>
      <c r="N1852" s="951"/>
      <c r="O1852" s="951"/>
      <c r="P1852" s="951"/>
      <c r="Q1852" s="942"/>
      <c r="R1852" s="951"/>
      <c r="S1852" s="951"/>
      <c r="T1852" s="951"/>
      <c r="U1852" s="951"/>
      <c r="V1852" s="951"/>
      <c r="W1852" s="79"/>
      <c r="X1852" s="79"/>
      <c r="Y1852" s="79"/>
      <c r="Z1852" s="79"/>
      <c r="AA1852" s="79" t="s">
        <v>37</v>
      </c>
      <c r="AB1852" s="80"/>
      <c r="AC1852" s="80"/>
      <c r="AD1852" s="79"/>
      <c r="AE1852" s="951"/>
      <c r="AF1852" s="334">
        <f>IF(AG1852&gt;0,(AJ1852+AG1852)/2,AJ1852)</f>
        <v>0</v>
      </c>
      <c r="AG1852" s="272">
        <f>IF(R1852="kompletna",Q1852*J1852*0.0036*'lista, wskaźniki'!$F$13, IF(R1852="częściowa",Q1852*J1852*0.0036*'lista, wskaźniki'!$F$14, IF(R1852="brak",Q1852*J1852*0.0036*'lista, wskaźniki'!$F$15,)))</f>
        <v>0</v>
      </c>
      <c r="AH1852" s="334">
        <f>IF(Y1852="inne",K1852*'lista, wskaźniki'!$E$35,IF(Y1852="to samo źródło",0,IF(Y1852=0,0)))</f>
        <v>0</v>
      </c>
      <c r="AI1852" s="334" t="b">
        <f>IF(AA1852="gaz z sieci",AC1852*'lista, wskaźniki'!$D$21)</f>
        <v>0</v>
      </c>
      <c r="AJ1852" s="272">
        <f>IF(AA1852="węgiel",AB1852*'lista, wskaźniki'!$D$20, IF('Sektor mieszkaniowy'!AA1852="drewno",'Sektor mieszkaniowy'!AB1852*'lista, wskaźniki'!$D$22,IF('Sektor mieszkaniowy'!AA1852="pellet",AB1852*'lista, wskaźniki'!$D$23,IF('Sektor mieszkaniowy'!AA1852="gaz z sieci",AB1852*'lista, wskaźniki'!$D$21,IF('Sektor mieszkaniowy'!AA1852="olej opałowy",'Sektor mieszkaniowy'!AB1852*'lista, wskaźniki'!$D$24)))))</f>
        <v>0</v>
      </c>
      <c r="AK1852" s="1073"/>
      <c r="AL1852" s="951"/>
      <c r="AM1852" s="20">
        <f>IF(AA1852="węgiel",AF1852*1/3.6*'lista, wskaźniki'!$F$20,IF(AA1852="drewno",AF1852*1/3.6*'lista, wskaźniki'!$F$22,IF(AA1852="pellet",AF1852*1/3.6*'lista, wskaźniki'!$F$23,IF(AA1852="gaz z sieci",AF1852*1/3.6*'lista, wskaźniki'!$F$21,IF(AA1852="olej opałowy",AF1852*1/3.6*'lista, wskaźniki'!$F$24,0)))))</f>
        <v>0</v>
      </c>
      <c r="AN1852" s="20">
        <f>IF(AA1852="węgiel",AF1852*'lista, wskaźniki'!$E$42,IF(AA1852="drewno",AF1852*'lista, wskaźniki'!$G$42,IF(AA1852="pellet",AF1852*'lista, wskaźniki'!$H$42,IF(AA1852="gaz z sieci",AF1852*'lista, wskaźniki'!$F$42,IF(AA1852="olej opałowy",AF1852*'lista, wskaźniki'!$I$42,0)))))</f>
        <v>0</v>
      </c>
      <c r="AO1852" s="20">
        <f>IF(AA1852="węgiel",AF1852*'lista, wskaźniki'!$E$43,IF(AA1852="drewno",AF1852*'lista, wskaźniki'!$G$43,IF(AA1852="pellet",AF1852*'lista, wskaźniki'!$H$43,IF(AA1852="gaz z sieci",AF1852*'lista, wskaźniki'!$F$43,IF(AA1852="olej opałowy",AF1852*'lista, wskaźniki'!$I$43,0)))))</f>
        <v>0</v>
      </c>
      <c r="AP1852" s="20">
        <f>IF(AA1852="węgiel",AF1852*'lista, wskaźniki'!$E$44,IF(AA1852="drewno",AF1852*'lista, wskaźniki'!$G$44,IF(AA1852="pellet",AF1852*'lista, wskaźniki'!$H$44,IF(AA1852="gaz z sieci",AF1852*'lista, wskaźniki'!$F$44,IF(AA1852="olej opałowy",AF1852*'lista, wskaźniki'!$I$44,0)))))</f>
        <v>0</v>
      </c>
      <c r="AQ1852" s="20" t="b">
        <f>IF(Z1852="gaz",AH1852*1/3.6*'lista, wskaźniki'!$F$21,IF(Z1852="energia elektryczna",AH1852*1/3.6*'lista, wskaźniki'!$F$26))</f>
        <v>0</v>
      </c>
      <c r="AR1852" s="20" t="b">
        <f>IF(Z1852="gaz",AH1852*'lista, wskaźniki'!$F$42,IF(Z1852="energia elektryczna",AH1852*0))</f>
        <v>0</v>
      </c>
      <c r="AS1852" s="20" t="b">
        <f>IF(Z1852="gaz",AH1852*'lista, wskaźniki'!$F$43,IF(Z1852="energia elektryczna",AH1852*0))</f>
        <v>0</v>
      </c>
      <c r="AT1852" s="20" t="b">
        <f>IF(Z1852="gaz",AH1852*'lista, wskaźniki'!$F$44,IF(Z1852="energia elektryczna",AH1852*0))</f>
        <v>0</v>
      </c>
      <c r="AU1852" s="20">
        <f>AI1852*1/3.6*'lista, wskaźniki'!$F$21</f>
        <v>0</v>
      </c>
      <c r="AV1852" s="20">
        <f>AI1852*'lista, wskaźniki'!$F$42</f>
        <v>0</v>
      </c>
      <c r="AW1852" s="20">
        <f>AI1852*'lista, wskaźniki'!$F$43</f>
        <v>0</v>
      </c>
      <c r="AX1852" s="20">
        <f>AI1852*'lista, wskaźniki'!$F$44</f>
        <v>0</v>
      </c>
      <c r="AY1852" s="20">
        <f>AK1852*'lista, wskaźniki'!$F$26</f>
        <v>0</v>
      </c>
      <c r="AZ1852" s="20">
        <f t="shared" si="817"/>
        <v>0</v>
      </c>
      <c r="BA1852" s="20">
        <f t="shared" si="818"/>
        <v>0</v>
      </c>
      <c r="BB1852" s="20">
        <f t="shared" si="819"/>
        <v>0</v>
      </c>
      <c r="BC1852" s="20">
        <f t="shared" si="820"/>
        <v>0</v>
      </c>
      <c r="BD1852" s="951"/>
      <c r="BE1852" s="951"/>
      <c r="BF1852" s="951"/>
      <c r="BG1852" s="951"/>
      <c r="BH1852" s="79"/>
      <c r="BI1852" s="951"/>
      <c r="BJ1852" s="79"/>
      <c r="BK1852" s="951"/>
      <c r="BL1852" s="79"/>
      <c r="BM1852" s="79"/>
      <c r="BN1852" s="79"/>
      <c r="BO1852" s="79"/>
      <c r="BP1852" s="79"/>
      <c r="BQ1852" s="79"/>
      <c r="BR1852" s="79"/>
      <c r="BS1852" s="936"/>
      <c r="BT1852" s="936"/>
      <c r="BU1852" s="936"/>
      <c r="BV1852" s="936"/>
      <c r="BW1852" s="936"/>
      <c r="BX1852" s="936"/>
      <c r="BY1852" s="1070"/>
      <c r="CA1852" s="365" t="b">
        <f t="shared" si="821"/>
        <v>0</v>
      </c>
      <c r="CB1852" s="365" t="b">
        <f t="shared" si="822"/>
        <v>0</v>
      </c>
      <c r="CC1852" s="365" t="b">
        <f t="shared" si="823"/>
        <v>0</v>
      </c>
      <c r="CD1852" s="365" t="b">
        <f t="shared" si="824"/>
        <v>0</v>
      </c>
      <c r="CE1852" s="365">
        <f t="shared" si="825"/>
        <v>0</v>
      </c>
      <c r="CF1852" s="365" t="b">
        <f t="shared" si="826"/>
        <v>0</v>
      </c>
      <c r="CG1852" s="365" t="b">
        <f t="shared" si="827"/>
        <v>0</v>
      </c>
      <c r="CH1852" s="365" t="b">
        <f t="shared" si="828"/>
        <v>0</v>
      </c>
      <c r="CI1852" s="72" t="b">
        <f t="shared" si="829"/>
        <v>0</v>
      </c>
      <c r="CJ1852" s="72" t="b">
        <f t="shared" si="830"/>
        <v>0</v>
      </c>
      <c r="CK1852" s="72" t="b">
        <f t="shared" si="831"/>
        <v>0</v>
      </c>
      <c r="CL1852" s="72">
        <f t="shared" si="832"/>
        <v>0</v>
      </c>
      <c r="CM1852" s="72">
        <f t="shared" si="833"/>
        <v>0</v>
      </c>
      <c r="CN1852" s="72" t="b">
        <f t="shared" si="834"/>
        <v>0</v>
      </c>
      <c r="CP1852" s="13">
        <f t="shared" si="835"/>
        <v>0</v>
      </c>
      <c r="CQ1852" s="13" t="b">
        <f t="shared" si="836"/>
        <v>0</v>
      </c>
      <c r="CR1852" s="13" t="b">
        <f t="shared" si="837"/>
        <v>0</v>
      </c>
      <c r="CS1852" s="13" t="b">
        <f t="shared" si="843"/>
        <v>0</v>
      </c>
      <c r="CT1852" s="13" t="b">
        <f t="shared" si="842"/>
        <v>0</v>
      </c>
      <c r="CU1852" s="13" t="b">
        <f t="shared" si="845"/>
        <v>0</v>
      </c>
      <c r="CV1852" s="13" t="b">
        <f t="shared" si="838"/>
        <v>0</v>
      </c>
      <c r="CW1852" s="13" t="b">
        <f t="shared" si="839"/>
        <v>0</v>
      </c>
      <c r="CX1852" s="13" t="b">
        <f t="shared" si="840"/>
        <v>0</v>
      </c>
      <c r="CY1852" s="13" t="b">
        <f t="shared" si="841"/>
        <v>0</v>
      </c>
    </row>
    <row r="1853" spans="1:103" ht="15" thickBot="1">
      <c r="A1853" s="931">
        <v>371</v>
      </c>
      <c r="B1853" s="949" t="s">
        <v>225</v>
      </c>
      <c r="C1853" s="949">
        <v>19</v>
      </c>
      <c r="D1853" s="949" t="s">
        <v>1</v>
      </c>
      <c r="E1853" s="949" t="s">
        <v>5</v>
      </c>
      <c r="F1853" s="949">
        <v>5</v>
      </c>
      <c r="G1853" s="949">
        <v>3</v>
      </c>
      <c r="H1853" s="949"/>
      <c r="I1853" s="949" t="s">
        <v>12</v>
      </c>
      <c r="J1853" s="949">
        <v>80</v>
      </c>
      <c r="K1853" s="949">
        <v>2</v>
      </c>
      <c r="L1853" s="949" t="s">
        <v>16</v>
      </c>
      <c r="M1853" s="949">
        <v>100</v>
      </c>
      <c r="N1853" s="949" t="s">
        <v>17</v>
      </c>
      <c r="O1853" s="949"/>
      <c r="P1853" s="949" t="s">
        <v>17</v>
      </c>
      <c r="Q1853" s="940">
        <f>IF(I1853="&lt;1966",'lista, wskaźniki'!$G$4,IF(I1853="1967-1985",'lista, wskaźniki'!$G$5,IF(I1853="1986-1992",'lista, wskaźniki'!$G$6,IF(I1853="1993-1996",'lista, wskaźniki'!$G$7,IF(I1853="&gt;1997",'lista, wskaźniki'!$G$8,IF(I1853=0,'lista, wskaźniki'!$G$4))))))</f>
        <v>175</v>
      </c>
      <c r="R1853" s="949" t="s">
        <v>23</v>
      </c>
      <c r="S1853" s="949" t="s">
        <v>27</v>
      </c>
      <c r="T1853" s="949"/>
      <c r="U1853" s="949"/>
      <c r="V1853" s="949"/>
      <c r="W1853" s="20" t="s">
        <v>36</v>
      </c>
      <c r="X1853" s="75" t="s">
        <v>195</v>
      </c>
      <c r="Y1853" s="75" t="s">
        <v>42</v>
      </c>
      <c r="Z1853" s="75"/>
      <c r="AA1853" s="75" t="s">
        <v>35</v>
      </c>
      <c r="AB1853" s="76"/>
      <c r="AC1853" s="76"/>
      <c r="AD1853" s="75"/>
      <c r="AE1853" s="949"/>
      <c r="AF1853" s="334">
        <f>IF(AG1853&gt;0,(AJ1853+AG1853)/2,AJ1853)</f>
        <v>0</v>
      </c>
      <c r="AG1853" s="272">
        <v>0</v>
      </c>
      <c r="AH1853" s="334">
        <f>IF(Y1853="inne",K1853*'lista, wskaźniki'!$E$35,IF(Y1853="to samo źródło",0,IF(Y1853=0,0)))</f>
        <v>0</v>
      </c>
      <c r="AI1853" s="334" t="b">
        <f>IF(AA1853="gaz z sieci",AC1853*'lista, wskaźniki'!$D$21)</f>
        <v>0</v>
      </c>
      <c r="AJ1853" s="272">
        <f>IF(AA1853="węgiel",AB1853*'lista, wskaźniki'!$D$20, IF('Sektor mieszkaniowy'!AA1853="drewno",'Sektor mieszkaniowy'!AB1853*'lista, wskaźniki'!$D$22,IF('Sektor mieszkaniowy'!AA1853="pellet",AB1853*'lista, wskaźniki'!$D$23,IF('Sektor mieszkaniowy'!AA1853="gaz z sieci",AB1853*'lista, wskaźniki'!$D$21,IF('Sektor mieszkaniowy'!AA1853="olej opałowy",'Sektor mieszkaniowy'!AB1853*'lista, wskaźniki'!$D$24)))))</f>
        <v>0</v>
      </c>
      <c r="AK1853" s="1071">
        <f>AL1853/'lista, wskaźniki'!$A$127</f>
        <v>0</v>
      </c>
      <c r="AL1853" s="949"/>
      <c r="AM1853" s="20">
        <f>IF(AA1853="węgiel",AF1853*1/3.6*'lista, wskaźniki'!$F$20,IF(AA1853="drewno",AF1853*1/3.6*'lista, wskaźniki'!$F$22,IF(AA1853="pellet",AF1853*1/3.6*'lista, wskaźniki'!$F$23,IF(AA1853="gaz z sieci",AF1853*1/3.6*'lista, wskaźniki'!$F$21,IF(AA1853="olej opałowy",AF1853*1/3.6*'lista, wskaźniki'!$F$24,0)))))</f>
        <v>0</v>
      </c>
      <c r="AN1853" s="20">
        <f>IF(AA1853="węgiel",AF1853*'lista, wskaźniki'!$E$42,IF(AA1853="drewno",AF1853*'lista, wskaźniki'!$G$42,IF(AA1853="pellet",AF1853*'lista, wskaźniki'!$H$42,IF(AA1853="gaz z sieci",AF1853*'lista, wskaźniki'!$F$42,IF(AA1853="olej opałowy",AF1853*'lista, wskaźniki'!$I$42,0)))))</f>
        <v>0</v>
      </c>
      <c r="AO1853" s="20">
        <f>IF(AA1853="węgiel",AF1853*'lista, wskaźniki'!$E$43,IF(AA1853="drewno",AF1853*'lista, wskaźniki'!$G$43,IF(AA1853="pellet",AF1853*'lista, wskaźniki'!$H$43,IF(AA1853="gaz z sieci",AF1853*'lista, wskaźniki'!$F$43,IF(AA1853="olej opałowy",AF1853*'lista, wskaźniki'!$I$43,0)))))</f>
        <v>0</v>
      </c>
      <c r="AP1853" s="20">
        <f>IF(AA1853="węgiel",AF1853*'lista, wskaźniki'!$E$44,IF(AA1853="drewno",AF1853*'lista, wskaźniki'!$G$44,IF(AA1853="pellet",AF1853*'lista, wskaźniki'!$H$44,IF(AA1853="gaz z sieci",AF1853*'lista, wskaźniki'!$F$44,IF(AA1853="olej opałowy",AF1853*'lista, wskaźniki'!$I$44,0)))))</f>
        <v>0</v>
      </c>
      <c r="AQ1853" s="20" t="b">
        <f>IF(Z1853="gaz",AH1853*1/3.6*'lista, wskaźniki'!$F$21,IF(Z1853="energia elektryczna",AH1853*1/3.6*'lista, wskaźniki'!$F$26))</f>
        <v>0</v>
      </c>
      <c r="AR1853" s="20" t="b">
        <f>IF(Z1853="gaz",AH1853*'lista, wskaźniki'!$F$42,IF(Z1853="energia elektryczna",AH1853*0))</f>
        <v>0</v>
      </c>
      <c r="AS1853" s="20" t="b">
        <f>IF(Z1853="gaz",AH1853*'lista, wskaźniki'!$F$43,IF(Z1853="energia elektryczna",AH1853*0))</f>
        <v>0</v>
      </c>
      <c r="AT1853" s="20" t="b">
        <f>IF(Z1853="gaz",AH1853*'lista, wskaźniki'!$F$44,IF(Z1853="energia elektryczna",AH1853*0))</f>
        <v>0</v>
      </c>
      <c r="AU1853" s="20">
        <f>AI1853*1/3.6*'lista, wskaźniki'!$F$21</f>
        <v>0</v>
      </c>
      <c r="AV1853" s="20">
        <f>AI1853*'lista, wskaźniki'!$F$42</f>
        <v>0</v>
      </c>
      <c r="AW1853" s="20">
        <f>AI1853*'lista, wskaźniki'!$F$43</f>
        <v>0</v>
      </c>
      <c r="AX1853" s="20">
        <f>AI1853*'lista, wskaźniki'!$F$44</f>
        <v>0</v>
      </c>
      <c r="AY1853" s="20">
        <f>AK1853*'lista, wskaźniki'!$F$26</f>
        <v>0</v>
      </c>
      <c r="AZ1853" s="20">
        <f t="shared" si="817"/>
        <v>0</v>
      </c>
      <c r="BA1853" s="20">
        <f t="shared" si="818"/>
        <v>0</v>
      </c>
      <c r="BB1853" s="20">
        <f t="shared" si="819"/>
        <v>0</v>
      </c>
      <c r="BC1853" s="20">
        <f t="shared" si="820"/>
        <v>0</v>
      </c>
      <c r="BD1853" s="949" t="s">
        <v>17</v>
      </c>
      <c r="BE1853" s="949" t="s">
        <v>17</v>
      </c>
      <c r="BF1853" s="949" t="s">
        <v>17</v>
      </c>
      <c r="BG1853" s="949" t="s">
        <v>17</v>
      </c>
      <c r="BH1853" s="75"/>
      <c r="BI1853" s="949" t="s">
        <v>17</v>
      </c>
      <c r="BJ1853" s="75"/>
      <c r="BK1853" s="949" t="s">
        <v>17</v>
      </c>
      <c r="BL1853" s="75"/>
      <c r="BM1853" s="75"/>
      <c r="BN1853" s="75"/>
      <c r="BO1853" s="75" t="s">
        <v>17</v>
      </c>
      <c r="BP1853" s="75"/>
      <c r="BQ1853" s="75"/>
      <c r="BR1853" s="75"/>
      <c r="BS1853" s="934"/>
      <c r="BT1853" s="934"/>
      <c r="BU1853" s="934"/>
      <c r="BV1853" s="934"/>
      <c r="BW1853" s="934"/>
      <c r="BX1853" s="934"/>
      <c r="BY1853" s="1068"/>
      <c r="CA1853" s="365">
        <f t="shared" si="821"/>
        <v>0</v>
      </c>
      <c r="CB1853" s="365" t="b">
        <f t="shared" si="822"/>
        <v>0</v>
      </c>
      <c r="CC1853" s="365" t="b">
        <f t="shared" si="823"/>
        <v>0</v>
      </c>
      <c r="CD1853" s="365" t="b">
        <f t="shared" si="824"/>
        <v>0</v>
      </c>
      <c r="CE1853" s="365" t="b">
        <f t="shared" si="825"/>
        <v>0</v>
      </c>
      <c r="CF1853" s="365" t="b">
        <f t="shared" si="826"/>
        <v>0</v>
      </c>
      <c r="CG1853" s="365" t="b">
        <f t="shared" si="827"/>
        <v>0</v>
      </c>
      <c r="CH1853" s="365" t="b">
        <f t="shared" si="828"/>
        <v>0</v>
      </c>
      <c r="CI1853" s="72">
        <f t="shared" si="829"/>
        <v>0</v>
      </c>
      <c r="CJ1853" s="72" t="b">
        <f t="shared" si="830"/>
        <v>0</v>
      </c>
      <c r="CK1853" s="72" t="b">
        <f t="shared" si="831"/>
        <v>0</v>
      </c>
      <c r="CL1853" s="72">
        <f t="shared" si="832"/>
        <v>0</v>
      </c>
      <c r="CM1853" s="72" t="b">
        <f t="shared" si="833"/>
        <v>0</v>
      </c>
      <c r="CN1853" s="72" t="b">
        <f t="shared" si="834"/>
        <v>0</v>
      </c>
      <c r="CP1853" s="13" t="b">
        <f t="shared" si="835"/>
        <v>0</v>
      </c>
      <c r="CQ1853" s="13">
        <f t="shared" si="836"/>
        <v>0</v>
      </c>
      <c r="CR1853" s="13" t="b">
        <f t="shared" si="837"/>
        <v>0</v>
      </c>
      <c r="CS1853" s="13">
        <f t="shared" si="843"/>
        <v>0</v>
      </c>
      <c r="CT1853" s="13">
        <f t="shared" si="842"/>
        <v>80</v>
      </c>
      <c r="CU1853" s="13">
        <f t="shared" si="845"/>
        <v>40</v>
      </c>
      <c r="CV1853" s="13" t="b">
        <f t="shared" si="838"/>
        <v>0</v>
      </c>
      <c r="CW1853" s="13">
        <f t="shared" si="839"/>
        <v>0</v>
      </c>
      <c r="CX1853" s="13" t="b">
        <f t="shared" si="840"/>
        <v>0</v>
      </c>
      <c r="CY1853" s="13">
        <f t="shared" si="841"/>
        <v>0</v>
      </c>
    </row>
    <row r="1854" spans="1:103" ht="15" thickBot="1">
      <c r="A1854" s="932"/>
      <c r="B1854" s="950"/>
      <c r="C1854" s="950"/>
      <c r="D1854" s="950"/>
      <c r="E1854" s="950"/>
      <c r="F1854" s="950"/>
      <c r="G1854" s="950"/>
      <c r="H1854" s="950"/>
      <c r="I1854" s="950"/>
      <c r="J1854" s="950"/>
      <c r="K1854" s="950"/>
      <c r="L1854" s="950"/>
      <c r="M1854" s="950"/>
      <c r="N1854" s="950"/>
      <c r="O1854" s="950"/>
      <c r="P1854" s="950"/>
      <c r="Q1854" s="941"/>
      <c r="R1854" s="950"/>
      <c r="S1854" s="950"/>
      <c r="T1854" s="950"/>
      <c r="U1854" s="950"/>
      <c r="V1854" s="950"/>
      <c r="W1854" s="77"/>
      <c r="X1854" s="77"/>
      <c r="Y1854" s="77"/>
      <c r="Z1854" s="77"/>
      <c r="AA1854" s="77" t="s">
        <v>36</v>
      </c>
      <c r="AB1854" s="78"/>
      <c r="AC1854" s="78"/>
      <c r="AD1854" s="77"/>
      <c r="AE1854" s="950"/>
      <c r="AF1854" s="334">
        <f>AG1854</f>
        <v>40.32</v>
      </c>
      <c r="AG1854" s="272">
        <v>40.32</v>
      </c>
      <c r="AH1854" s="334">
        <f>IF(Y1854="inne",K1854*'lista, wskaźniki'!$E$35,IF(Y1854="to samo źródło",0,IF(Y1854=0,0)))</f>
        <v>0</v>
      </c>
      <c r="AI1854" s="334" t="b">
        <f>IF(AA1854="gaz z sieci",AC1854*'lista, wskaźniki'!$D$21)</f>
        <v>0</v>
      </c>
      <c r="AJ1854" s="272">
        <f>IF(AA1854="węgiel",AB1854*'lista, wskaźniki'!$D$20, IF('Sektor mieszkaniowy'!AA1854="drewno",'Sektor mieszkaniowy'!AB1854*'lista, wskaźniki'!$D$22,IF('Sektor mieszkaniowy'!AA1854="pellet",AB1854*'lista, wskaźniki'!$D$23,IF('Sektor mieszkaniowy'!AA1854="gaz z sieci",AB1854*'lista, wskaźniki'!$D$21,IF('Sektor mieszkaniowy'!AA1854="olej opałowy",'Sektor mieszkaniowy'!AB1854*'lista, wskaźniki'!$D$24)))))</f>
        <v>0</v>
      </c>
      <c r="AK1854" s="1072"/>
      <c r="AL1854" s="950"/>
      <c r="AM1854" s="20">
        <f>IF(AA1854="węgiel",AF1854*1/3.6*'lista, wskaźniki'!$F$20,IF(AA1854="drewno",AF1854*1/3.6*'lista, wskaźniki'!$F$22,IF(AA1854="pellet",AF1854*1/3.6*'lista, wskaźniki'!$F$23,IF(AA1854="gaz z sieci",AF1854*1/3.6*'lista, wskaźniki'!$F$21,IF(AA1854="olej opałowy",AF1854*1/3.6*'lista, wskaźniki'!$F$24,0)))))</f>
        <v>0</v>
      </c>
      <c r="AN1854" s="20">
        <f>IF(AA1854="węgiel",AF1854*'lista, wskaźniki'!$E$42,IF(AA1854="drewno",AF1854*'lista, wskaźniki'!$G$42,IF(AA1854="pellet",AF1854*'lista, wskaźniki'!$H$42,IF(AA1854="gaz z sieci",AF1854*'lista, wskaźniki'!$F$42,IF(AA1854="olej opałowy",AF1854*'lista, wskaźniki'!$I$42,0)))))</f>
        <v>3.2659199999999999E-2</v>
      </c>
      <c r="AO1854" s="20">
        <f>IF(AA1854="węgiel",AF1854*'lista, wskaźniki'!$E$43,IF(AA1854="drewno",AF1854*'lista, wskaźniki'!$G$43,IF(AA1854="pellet",AF1854*'lista, wskaźniki'!$H$43,IF(AA1854="gaz z sieci",AF1854*'lista, wskaźniki'!$F$43,IF(AA1854="olej opałowy",AF1854*'lista, wskaźniki'!$I$43,0)))))</f>
        <v>3.2659199999999999E-2</v>
      </c>
      <c r="AP1854" s="20">
        <f>IF(AA1854="węgiel",AF1854*'lista, wskaźniki'!$E$44,IF(AA1854="drewno",AF1854*'lista, wskaźniki'!$G$44,IF(AA1854="pellet",AF1854*'lista, wskaźniki'!$H$44,IF(AA1854="gaz z sieci",AF1854*'lista, wskaźniki'!$F$44,IF(AA1854="olej opałowy",AF1854*'lista, wskaźniki'!$I$44,0)))))</f>
        <v>1.008E-5</v>
      </c>
      <c r="AQ1854" s="20" t="b">
        <f>IF(Z1854="gaz",AH1854*1/3.6*'lista, wskaźniki'!$F$21,IF(Z1854="energia elektryczna",AH1854*1/3.6*'lista, wskaźniki'!$F$26))</f>
        <v>0</v>
      </c>
      <c r="AR1854" s="20" t="b">
        <f>IF(Z1854="gaz",AH1854*'lista, wskaźniki'!$F$42,IF(Z1854="energia elektryczna",AH1854*0))</f>
        <v>0</v>
      </c>
      <c r="AS1854" s="20" t="b">
        <f>IF(Z1854="gaz",AH1854*'lista, wskaźniki'!$F$43,IF(Z1854="energia elektryczna",AH1854*0))</f>
        <v>0</v>
      </c>
      <c r="AT1854" s="20" t="b">
        <f>IF(Z1854="gaz",AH1854*'lista, wskaźniki'!$F$44,IF(Z1854="energia elektryczna",AH1854*0))</f>
        <v>0</v>
      </c>
      <c r="AU1854" s="20">
        <f>AI1854*1/3.6*'lista, wskaźniki'!$F$21</f>
        <v>0</v>
      </c>
      <c r="AV1854" s="20">
        <f>AI1854*'lista, wskaźniki'!$F$42</f>
        <v>0</v>
      </c>
      <c r="AW1854" s="20">
        <f>AI1854*'lista, wskaźniki'!$F$43</f>
        <v>0</v>
      </c>
      <c r="AX1854" s="20">
        <f>AI1854*'lista, wskaźniki'!$F$44</f>
        <v>0</v>
      </c>
      <c r="AY1854" s="20">
        <f>AK1854*'lista, wskaźniki'!$F$26</f>
        <v>0</v>
      </c>
      <c r="AZ1854" s="20">
        <f t="shared" si="817"/>
        <v>0</v>
      </c>
      <c r="BA1854" s="20">
        <f t="shared" si="818"/>
        <v>3.2659199999999999E-2</v>
      </c>
      <c r="BB1854" s="20">
        <f t="shared" si="819"/>
        <v>3.2659199999999999E-2</v>
      </c>
      <c r="BC1854" s="20">
        <f t="shared" si="820"/>
        <v>1.008E-5</v>
      </c>
      <c r="BD1854" s="950"/>
      <c r="BE1854" s="950"/>
      <c r="BF1854" s="950"/>
      <c r="BG1854" s="950"/>
      <c r="BH1854" s="77"/>
      <c r="BI1854" s="950"/>
      <c r="BJ1854" s="77"/>
      <c r="BK1854" s="950"/>
      <c r="BL1854" s="77"/>
      <c r="BM1854" s="77"/>
      <c r="BN1854" s="77"/>
      <c r="BO1854" s="77"/>
      <c r="BP1854" s="77"/>
      <c r="BQ1854" s="77"/>
      <c r="BR1854" s="77"/>
      <c r="BS1854" s="935"/>
      <c r="BT1854" s="935"/>
      <c r="BU1854" s="935"/>
      <c r="BV1854" s="935"/>
      <c r="BW1854" s="935"/>
      <c r="BX1854" s="935"/>
      <c r="BY1854" s="1069"/>
      <c r="CA1854" s="365" t="b">
        <f t="shared" si="821"/>
        <v>0</v>
      </c>
      <c r="CB1854" s="365">
        <f t="shared" si="822"/>
        <v>40.32</v>
      </c>
      <c r="CC1854" s="365" t="b">
        <f t="shared" si="823"/>
        <v>0</v>
      </c>
      <c r="CD1854" s="365" t="b">
        <f t="shared" si="824"/>
        <v>0</v>
      </c>
      <c r="CE1854" s="365" t="b">
        <f t="shared" si="825"/>
        <v>0</v>
      </c>
      <c r="CF1854" s="365" t="b">
        <f t="shared" si="826"/>
        <v>0</v>
      </c>
      <c r="CG1854" s="365" t="b">
        <f t="shared" si="827"/>
        <v>0</v>
      </c>
      <c r="CH1854" s="365" t="b">
        <f t="shared" si="828"/>
        <v>0</v>
      </c>
      <c r="CI1854" s="72" t="b">
        <f t="shared" si="829"/>
        <v>0</v>
      </c>
      <c r="CJ1854" s="72">
        <f t="shared" si="830"/>
        <v>40.32</v>
      </c>
      <c r="CK1854" s="72" t="b">
        <f t="shared" si="831"/>
        <v>0</v>
      </c>
      <c r="CL1854" s="72">
        <f t="shared" si="832"/>
        <v>0</v>
      </c>
      <c r="CM1854" s="72" t="b">
        <f t="shared" si="833"/>
        <v>0</v>
      </c>
      <c r="CN1854" s="72" t="b">
        <f t="shared" si="834"/>
        <v>0</v>
      </c>
      <c r="CP1854" s="13">
        <f t="shared" si="835"/>
        <v>0</v>
      </c>
      <c r="CQ1854" s="13" t="b">
        <f t="shared" si="836"/>
        <v>0</v>
      </c>
      <c r="CR1854" s="13" t="b">
        <f t="shared" si="837"/>
        <v>0</v>
      </c>
      <c r="CS1854" s="13" t="b">
        <f t="shared" si="843"/>
        <v>0</v>
      </c>
      <c r="CT1854" s="13" t="b">
        <f t="shared" si="842"/>
        <v>0</v>
      </c>
      <c r="CU1854" s="13" t="b">
        <f t="shared" si="845"/>
        <v>0</v>
      </c>
      <c r="CV1854" s="13" t="b">
        <f t="shared" si="838"/>
        <v>0</v>
      </c>
      <c r="CW1854" s="13" t="b">
        <f t="shared" si="839"/>
        <v>0</v>
      </c>
      <c r="CX1854" s="13" t="b">
        <f t="shared" si="840"/>
        <v>0</v>
      </c>
      <c r="CY1854" s="13" t="b">
        <f t="shared" si="841"/>
        <v>0</v>
      </c>
    </row>
    <row r="1855" spans="1:103" ht="15" thickBot="1">
      <c r="A1855" s="932"/>
      <c r="B1855" s="950"/>
      <c r="C1855" s="950"/>
      <c r="D1855" s="950"/>
      <c r="E1855" s="950"/>
      <c r="F1855" s="950"/>
      <c r="G1855" s="950"/>
      <c r="H1855" s="950"/>
      <c r="I1855" s="950"/>
      <c r="J1855" s="950"/>
      <c r="K1855" s="950"/>
      <c r="L1855" s="950"/>
      <c r="M1855" s="950"/>
      <c r="N1855" s="950"/>
      <c r="O1855" s="950"/>
      <c r="P1855" s="950"/>
      <c r="Q1855" s="941"/>
      <c r="R1855" s="950"/>
      <c r="S1855" s="950"/>
      <c r="T1855" s="950"/>
      <c r="U1855" s="950"/>
      <c r="V1855" s="950"/>
      <c r="W1855" s="77"/>
      <c r="X1855" s="77"/>
      <c r="Y1855" s="77"/>
      <c r="Z1855" s="77"/>
      <c r="AA1855" s="77" t="s">
        <v>50</v>
      </c>
      <c r="AB1855" s="78"/>
      <c r="AC1855" s="78"/>
      <c r="AD1855" s="77"/>
      <c r="AE1855" s="950"/>
      <c r="AF1855" s="334">
        <f t="shared" ref="AF1855:AF1868" si="847">IF(AG1855&gt;0,(AJ1855+AG1855)/2,AJ1855)</f>
        <v>0</v>
      </c>
      <c r="AG1855" s="272">
        <f>IF(R1855="kompletna",Q1855*J1855*0.0036*'lista, wskaźniki'!$F$13, IF(R1855="częściowa",Q1855*J1855*0.0036*'lista, wskaźniki'!$F$14, IF(R1855="brak",Q1855*J1855*0.0036*'lista, wskaźniki'!$F$15,)))</f>
        <v>0</v>
      </c>
      <c r="AH1855" s="334">
        <f>IF(Y1855="inne",K1855*'lista, wskaźniki'!$E$35,IF(Y1855="to samo źródło",0,IF(Y1855=0,0)))</f>
        <v>0</v>
      </c>
      <c r="AI1855" s="334" t="b">
        <f>IF(AA1855="gaz z sieci",AC1855*'lista, wskaźniki'!$D$21)</f>
        <v>0</v>
      </c>
      <c r="AJ1855" s="272">
        <f>IF(AA1855="węgiel",AB1855*'lista, wskaźniki'!$D$20, IF('Sektor mieszkaniowy'!AA1855="drewno",'Sektor mieszkaniowy'!AB1855*'lista, wskaźniki'!$D$22,IF('Sektor mieszkaniowy'!AA1855="pellet",AB1855*'lista, wskaźniki'!$D$23,IF('Sektor mieszkaniowy'!AA1855="gaz z sieci",AB1855*'lista, wskaźniki'!$D$21,IF('Sektor mieszkaniowy'!AA1855="olej opałowy",'Sektor mieszkaniowy'!AB1855*'lista, wskaźniki'!$D$24)))))</f>
        <v>0</v>
      </c>
      <c r="AK1855" s="1072"/>
      <c r="AL1855" s="950"/>
      <c r="AM1855" s="20">
        <f>IF(AA1855="węgiel",AF1855*1/3.6*'lista, wskaźniki'!$F$20,IF(AA1855="drewno",AF1855*1/3.6*'lista, wskaźniki'!$F$22,IF(AA1855="pellet",AF1855*1/3.6*'lista, wskaźniki'!$F$23,IF(AA1855="gaz z sieci",AF1855*1/3.6*'lista, wskaźniki'!$F$21,IF(AA1855="olej opałowy",AF1855*1/3.6*'lista, wskaźniki'!$F$24,0)))))</f>
        <v>0</v>
      </c>
      <c r="AN1855" s="20">
        <f>IF(AA1855="węgiel",AF1855*'lista, wskaźniki'!$E$42,IF(AA1855="drewno",AF1855*'lista, wskaźniki'!$G$42,IF(AA1855="pellet",AF1855*'lista, wskaźniki'!$H$42,IF(AA1855="gaz z sieci",AF1855*'lista, wskaźniki'!$F$42,IF(AA1855="olej opałowy",AF1855*'lista, wskaźniki'!$I$42,0)))))</f>
        <v>0</v>
      </c>
      <c r="AO1855" s="20">
        <f>IF(AA1855="węgiel",AF1855*'lista, wskaźniki'!$E$43,IF(AA1855="drewno",AF1855*'lista, wskaźniki'!$G$43,IF(AA1855="pellet",AF1855*'lista, wskaźniki'!$H$43,IF(AA1855="gaz z sieci",AF1855*'lista, wskaźniki'!$F$43,IF(AA1855="olej opałowy",AF1855*'lista, wskaźniki'!$I$43,0)))))</f>
        <v>0</v>
      </c>
      <c r="AP1855" s="20">
        <f>IF(AA1855="węgiel",AF1855*'lista, wskaźniki'!$E$44,IF(AA1855="drewno",AF1855*'lista, wskaźniki'!$G$44,IF(AA1855="pellet",AF1855*'lista, wskaźniki'!$H$44,IF(AA1855="gaz z sieci",AF1855*'lista, wskaźniki'!$F$44,IF(AA1855="olej opałowy",AF1855*'lista, wskaźniki'!$I$44,0)))))</f>
        <v>0</v>
      </c>
      <c r="AQ1855" s="20" t="b">
        <f>IF(Z1855="gaz",AH1855*1/3.6*'lista, wskaźniki'!$F$21,IF(Z1855="energia elektryczna",AH1855*1/3.6*'lista, wskaźniki'!$F$26))</f>
        <v>0</v>
      </c>
      <c r="AR1855" s="20" t="b">
        <f>IF(Z1855="gaz",AH1855*'lista, wskaźniki'!$F$42,IF(Z1855="energia elektryczna",AH1855*0))</f>
        <v>0</v>
      </c>
      <c r="AS1855" s="20" t="b">
        <f>IF(Z1855="gaz",AH1855*'lista, wskaźniki'!$F$43,IF(Z1855="energia elektryczna",AH1855*0))</f>
        <v>0</v>
      </c>
      <c r="AT1855" s="20" t="b">
        <f>IF(Z1855="gaz",AH1855*'lista, wskaźniki'!$F$44,IF(Z1855="energia elektryczna",AH1855*0))</f>
        <v>0</v>
      </c>
      <c r="AU1855" s="20">
        <f>AI1855*1/3.6*'lista, wskaźniki'!$F$21</f>
        <v>0</v>
      </c>
      <c r="AV1855" s="20">
        <f>AI1855*'lista, wskaźniki'!$F$42</f>
        <v>0</v>
      </c>
      <c r="AW1855" s="20">
        <f>AI1855*'lista, wskaźniki'!$F$43</f>
        <v>0</v>
      </c>
      <c r="AX1855" s="20">
        <f>AI1855*'lista, wskaźniki'!$F$44</f>
        <v>0</v>
      </c>
      <c r="AY1855" s="20">
        <f>AK1855*'lista, wskaźniki'!$F$26</f>
        <v>0</v>
      </c>
      <c r="AZ1855" s="20">
        <f t="shared" si="817"/>
        <v>0</v>
      </c>
      <c r="BA1855" s="20">
        <f t="shared" si="818"/>
        <v>0</v>
      </c>
      <c r="BB1855" s="20">
        <f t="shared" si="819"/>
        <v>0</v>
      </c>
      <c r="BC1855" s="20">
        <f t="shared" si="820"/>
        <v>0</v>
      </c>
      <c r="BD1855" s="950"/>
      <c r="BE1855" s="950"/>
      <c r="BF1855" s="950"/>
      <c r="BG1855" s="950"/>
      <c r="BH1855" s="77"/>
      <c r="BI1855" s="950"/>
      <c r="BJ1855" s="77"/>
      <c r="BK1855" s="950"/>
      <c r="BL1855" s="77"/>
      <c r="BM1855" s="77"/>
      <c r="BN1855" s="77"/>
      <c r="BO1855" s="77"/>
      <c r="BP1855" s="77"/>
      <c r="BQ1855" s="77"/>
      <c r="BR1855" s="77"/>
      <c r="BS1855" s="935"/>
      <c r="BT1855" s="935"/>
      <c r="BU1855" s="935"/>
      <c r="BV1855" s="935"/>
      <c r="BW1855" s="935"/>
      <c r="BX1855" s="935"/>
      <c r="BY1855" s="1069"/>
      <c r="CA1855" s="365" t="b">
        <f t="shared" si="821"/>
        <v>0</v>
      </c>
      <c r="CB1855" s="365" t="b">
        <f t="shared" si="822"/>
        <v>0</v>
      </c>
      <c r="CC1855" s="365">
        <f t="shared" si="823"/>
        <v>0</v>
      </c>
      <c r="CD1855" s="365" t="b">
        <f t="shared" si="824"/>
        <v>0</v>
      </c>
      <c r="CE1855" s="365" t="b">
        <f t="shared" si="825"/>
        <v>0</v>
      </c>
      <c r="CF1855" s="365" t="b">
        <f t="shared" si="826"/>
        <v>0</v>
      </c>
      <c r="CG1855" s="365" t="b">
        <f t="shared" si="827"/>
        <v>0</v>
      </c>
      <c r="CH1855" s="365" t="b">
        <f t="shared" si="828"/>
        <v>0</v>
      </c>
      <c r="CI1855" s="72" t="b">
        <f t="shared" si="829"/>
        <v>0</v>
      </c>
      <c r="CJ1855" s="72" t="b">
        <f t="shared" si="830"/>
        <v>0</v>
      </c>
      <c r="CK1855" s="72">
        <f t="shared" si="831"/>
        <v>0</v>
      </c>
      <c r="CL1855" s="72">
        <f t="shared" si="832"/>
        <v>0</v>
      </c>
      <c r="CM1855" s="72" t="b">
        <f t="shared" si="833"/>
        <v>0</v>
      </c>
      <c r="CN1855" s="72" t="b">
        <f t="shared" si="834"/>
        <v>0</v>
      </c>
      <c r="CP1855" s="13">
        <f t="shared" si="835"/>
        <v>0</v>
      </c>
      <c r="CQ1855" s="13" t="b">
        <f t="shared" si="836"/>
        <v>0</v>
      </c>
      <c r="CR1855" s="13" t="b">
        <f t="shared" si="837"/>
        <v>0</v>
      </c>
      <c r="CS1855" s="13" t="b">
        <f t="shared" si="843"/>
        <v>0</v>
      </c>
      <c r="CT1855" s="13" t="b">
        <f t="shared" si="842"/>
        <v>0</v>
      </c>
      <c r="CU1855" s="13" t="b">
        <f t="shared" si="845"/>
        <v>0</v>
      </c>
      <c r="CV1855" s="13" t="b">
        <f t="shared" si="838"/>
        <v>0</v>
      </c>
      <c r="CW1855" s="13" t="b">
        <f t="shared" si="839"/>
        <v>0</v>
      </c>
      <c r="CX1855" s="13" t="b">
        <f t="shared" si="840"/>
        <v>0</v>
      </c>
      <c r="CY1855" s="13" t="b">
        <f t="shared" si="841"/>
        <v>0</v>
      </c>
    </row>
    <row r="1856" spans="1:103" ht="15" thickBot="1">
      <c r="A1856" s="932"/>
      <c r="B1856" s="950"/>
      <c r="C1856" s="950"/>
      <c r="D1856" s="950"/>
      <c r="E1856" s="950"/>
      <c r="F1856" s="950"/>
      <c r="G1856" s="950"/>
      <c r="H1856" s="950"/>
      <c r="I1856" s="950"/>
      <c r="J1856" s="950"/>
      <c r="K1856" s="950"/>
      <c r="L1856" s="950"/>
      <c r="M1856" s="950"/>
      <c r="N1856" s="950"/>
      <c r="O1856" s="950"/>
      <c r="P1856" s="950"/>
      <c r="Q1856" s="941"/>
      <c r="R1856" s="950"/>
      <c r="S1856" s="950"/>
      <c r="T1856" s="950"/>
      <c r="U1856" s="950"/>
      <c r="V1856" s="950"/>
      <c r="W1856" s="77"/>
      <c r="X1856" s="77"/>
      <c r="Y1856" s="77"/>
      <c r="Z1856" s="77"/>
      <c r="AA1856" s="77" t="s">
        <v>38</v>
      </c>
      <c r="AB1856" s="78"/>
      <c r="AC1856" s="78"/>
      <c r="AD1856" s="77"/>
      <c r="AE1856" s="950"/>
      <c r="AF1856" s="334">
        <f t="shared" si="847"/>
        <v>0</v>
      </c>
      <c r="AG1856" s="272">
        <f>IF(R1856="kompletna",Q1856*J1856*0.0036*'lista, wskaźniki'!$F$13, IF(R1856="częściowa",Q1856*J1856*0.0036*'lista, wskaźniki'!$F$14, IF(R1856="brak",Q1856*J1856*0.0036*'lista, wskaźniki'!$F$15,)))</f>
        <v>0</v>
      </c>
      <c r="AH1856" s="334">
        <f>IF(Y1856="inne",K1856*'lista, wskaźniki'!$E$35,IF(Y1856="to samo źródło",0,IF(Y1856=0,0)))</f>
        <v>0</v>
      </c>
      <c r="AI1856" s="334">
        <f>IF(AA1856="gaz z sieci",AC1856*'lista, wskaźniki'!$D$21)</f>
        <v>0</v>
      </c>
      <c r="AJ1856" s="272">
        <f>IF(AA1856="węgiel",AB1856*'lista, wskaźniki'!$D$20, IF('Sektor mieszkaniowy'!AA1856="drewno",'Sektor mieszkaniowy'!AB1856*'lista, wskaźniki'!$D$22,IF('Sektor mieszkaniowy'!AA1856="pellet",AB1856*'lista, wskaźniki'!$D$23,IF('Sektor mieszkaniowy'!AA1856="gaz z sieci",AB1856*'lista, wskaźniki'!$D$21,IF('Sektor mieszkaniowy'!AA1856="olej opałowy",'Sektor mieszkaniowy'!AB1856*'lista, wskaźniki'!$D$24)))))</f>
        <v>0</v>
      </c>
      <c r="AK1856" s="1072"/>
      <c r="AL1856" s="950"/>
      <c r="AM1856" s="20">
        <f>IF(AA1856="węgiel",AF1856*1/3.6*'lista, wskaźniki'!$F$20,IF(AA1856="drewno",AF1856*1/3.6*'lista, wskaźniki'!$F$22,IF(AA1856="pellet",AF1856*1/3.6*'lista, wskaźniki'!$F$23,IF(AA1856="gaz z sieci",AF1856*1/3.6*'lista, wskaźniki'!$F$21,IF(AA1856="olej opałowy",AF1856*1/3.6*'lista, wskaźniki'!$F$24,0)))))</f>
        <v>0</v>
      </c>
      <c r="AN1856" s="20">
        <f>IF(AA1856="węgiel",AF1856*'lista, wskaźniki'!$E$42,IF(AA1856="drewno",AF1856*'lista, wskaźniki'!$G$42,IF(AA1856="pellet",AF1856*'lista, wskaźniki'!$H$42,IF(AA1856="gaz z sieci",AF1856*'lista, wskaźniki'!$F$42,IF(AA1856="olej opałowy",AF1856*'lista, wskaźniki'!$I$42,0)))))</f>
        <v>0</v>
      </c>
      <c r="AO1856" s="20">
        <f>IF(AA1856="węgiel",AF1856*'lista, wskaźniki'!$E$43,IF(AA1856="drewno",AF1856*'lista, wskaźniki'!$G$43,IF(AA1856="pellet",AF1856*'lista, wskaźniki'!$H$43,IF(AA1856="gaz z sieci",AF1856*'lista, wskaźniki'!$F$43,IF(AA1856="olej opałowy",AF1856*'lista, wskaźniki'!$I$43,0)))))</f>
        <v>0</v>
      </c>
      <c r="AP1856" s="20">
        <f>IF(AA1856="węgiel",AF1856*'lista, wskaźniki'!$E$44,IF(AA1856="drewno",AF1856*'lista, wskaźniki'!$G$44,IF(AA1856="pellet",AF1856*'lista, wskaźniki'!$H$44,IF(AA1856="gaz z sieci",AF1856*'lista, wskaźniki'!$F$44,IF(AA1856="olej opałowy",AF1856*'lista, wskaźniki'!$I$44,0)))))</f>
        <v>0</v>
      </c>
      <c r="AQ1856" s="20" t="b">
        <f>IF(Z1856="gaz",AH1856*1/3.6*'lista, wskaźniki'!$F$21,IF(Z1856="energia elektryczna",AH1856*1/3.6*'lista, wskaźniki'!$F$26))</f>
        <v>0</v>
      </c>
      <c r="AR1856" s="20" t="b">
        <f>IF(Z1856="gaz",AH1856*'lista, wskaźniki'!$F$42,IF(Z1856="energia elektryczna",AH1856*0))</f>
        <v>0</v>
      </c>
      <c r="AS1856" s="20" t="b">
        <f>IF(Z1856="gaz",AH1856*'lista, wskaźniki'!$F$43,IF(Z1856="energia elektryczna",AH1856*0))</f>
        <v>0</v>
      </c>
      <c r="AT1856" s="20" t="b">
        <f>IF(Z1856="gaz",AH1856*'lista, wskaźniki'!$F$44,IF(Z1856="energia elektryczna",AH1856*0))</f>
        <v>0</v>
      </c>
      <c r="AU1856" s="20">
        <f>AI1856*1/3.6*'lista, wskaźniki'!$F$21</f>
        <v>0</v>
      </c>
      <c r="AV1856" s="20">
        <f>AI1856*'lista, wskaźniki'!$F$42</f>
        <v>0</v>
      </c>
      <c r="AW1856" s="20">
        <f>AI1856*'lista, wskaźniki'!$F$43</f>
        <v>0</v>
      </c>
      <c r="AX1856" s="20">
        <f>AI1856*'lista, wskaźniki'!$F$44</f>
        <v>0</v>
      </c>
      <c r="AY1856" s="20">
        <f>AK1856*'lista, wskaźniki'!$F$26</f>
        <v>0</v>
      </c>
      <c r="AZ1856" s="20">
        <f t="shared" si="817"/>
        <v>0</v>
      </c>
      <c r="BA1856" s="20">
        <f t="shared" si="818"/>
        <v>0</v>
      </c>
      <c r="BB1856" s="20">
        <f t="shared" si="819"/>
        <v>0</v>
      </c>
      <c r="BC1856" s="20">
        <f t="shared" si="820"/>
        <v>0</v>
      </c>
      <c r="BD1856" s="950"/>
      <c r="BE1856" s="950"/>
      <c r="BF1856" s="950"/>
      <c r="BG1856" s="950"/>
      <c r="BH1856" s="77"/>
      <c r="BI1856" s="950"/>
      <c r="BJ1856" s="77"/>
      <c r="BK1856" s="950"/>
      <c r="BL1856" s="77"/>
      <c r="BM1856" s="77"/>
      <c r="BN1856" s="77"/>
      <c r="BO1856" s="77"/>
      <c r="BP1856" s="77"/>
      <c r="BQ1856" s="77"/>
      <c r="BR1856" s="77"/>
      <c r="BS1856" s="935"/>
      <c r="BT1856" s="935"/>
      <c r="BU1856" s="935"/>
      <c r="BV1856" s="935"/>
      <c r="BW1856" s="935"/>
      <c r="BX1856" s="935"/>
      <c r="BY1856" s="1069"/>
      <c r="CA1856" s="365" t="b">
        <f t="shared" si="821"/>
        <v>0</v>
      </c>
      <c r="CB1856" s="365" t="b">
        <f t="shared" si="822"/>
        <v>0</v>
      </c>
      <c r="CC1856" s="365" t="b">
        <f t="shared" si="823"/>
        <v>0</v>
      </c>
      <c r="CD1856" s="365">
        <f t="shared" si="824"/>
        <v>0</v>
      </c>
      <c r="CE1856" s="365" t="b">
        <f t="shared" si="825"/>
        <v>0</v>
      </c>
      <c r="CF1856" s="365" t="b">
        <f t="shared" si="826"/>
        <v>0</v>
      </c>
      <c r="CG1856" s="365" t="b">
        <f t="shared" si="827"/>
        <v>0</v>
      </c>
      <c r="CH1856" s="365">
        <f t="shared" si="828"/>
        <v>0</v>
      </c>
      <c r="CI1856" s="72" t="b">
        <f t="shared" si="829"/>
        <v>0</v>
      </c>
      <c r="CJ1856" s="72" t="b">
        <f t="shared" si="830"/>
        <v>0</v>
      </c>
      <c r="CK1856" s="72" t="b">
        <f t="shared" si="831"/>
        <v>0</v>
      </c>
      <c r="CL1856" s="72">
        <f t="shared" si="832"/>
        <v>0</v>
      </c>
      <c r="CM1856" s="72" t="b">
        <f t="shared" si="833"/>
        <v>0</v>
      </c>
      <c r="CN1856" s="72" t="b">
        <f t="shared" si="834"/>
        <v>0</v>
      </c>
      <c r="CP1856" s="13">
        <f t="shared" si="835"/>
        <v>0</v>
      </c>
      <c r="CQ1856" s="13" t="b">
        <f t="shared" si="836"/>
        <v>0</v>
      </c>
      <c r="CR1856" s="13" t="b">
        <f t="shared" si="837"/>
        <v>0</v>
      </c>
      <c r="CS1856" s="13" t="b">
        <f t="shared" si="843"/>
        <v>0</v>
      </c>
      <c r="CT1856" s="13" t="b">
        <f t="shared" si="842"/>
        <v>0</v>
      </c>
      <c r="CU1856" s="13" t="b">
        <f t="shared" si="845"/>
        <v>0</v>
      </c>
      <c r="CV1856" s="13" t="b">
        <f t="shared" si="838"/>
        <v>0</v>
      </c>
      <c r="CW1856" s="13" t="b">
        <f t="shared" si="839"/>
        <v>0</v>
      </c>
      <c r="CX1856" s="13" t="b">
        <f t="shared" si="840"/>
        <v>0</v>
      </c>
      <c r="CY1856" s="13" t="b">
        <f t="shared" si="841"/>
        <v>0</v>
      </c>
    </row>
    <row r="1857" spans="1:103" ht="15" thickBot="1">
      <c r="A1857" s="933"/>
      <c r="B1857" s="951"/>
      <c r="C1857" s="951"/>
      <c r="D1857" s="951"/>
      <c r="E1857" s="951"/>
      <c r="F1857" s="951"/>
      <c r="G1857" s="951"/>
      <c r="H1857" s="951"/>
      <c r="I1857" s="951"/>
      <c r="J1857" s="951"/>
      <c r="K1857" s="951"/>
      <c r="L1857" s="951"/>
      <c r="M1857" s="951"/>
      <c r="N1857" s="951"/>
      <c r="O1857" s="951"/>
      <c r="P1857" s="951"/>
      <c r="Q1857" s="942"/>
      <c r="R1857" s="951"/>
      <c r="S1857" s="951"/>
      <c r="T1857" s="951"/>
      <c r="U1857" s="951"/>
      <c r="V1857" s="951"/>
      <c r="W1857" s="79"/>
      <c r="X1857" s="79"/>
      <c r="Y1857" s="79"/>
      <c r="Z1857" s="79"/>
      <c r="AA1857" s="79" t="s">
        <v>37</v>
      </c>
      <c r="AB1857" s="80"/>
      <c r="AC1857" s="80"/>
      <c r="AD1857" s="79"/>
      <c r="AE1857" s="951"/>
      <c r="AF1857" s="334">
        <f t="shared" si="847"/>
        <v>0</v>
      </c>
      <c r="AG1857" s="272">
        <f>IF(R1857="kompletna",Q1857*J1857*0.0036*'lista, wskaźniki'!$F$13, IF(R1857="częściowa",Q1857*J1857*0.0036*'lista, wskaźniki'!$F$14, IF(R1857="brak",Q1857*J1857*0.0036*'lista, wskaźniki'!$F$15,)))</f>
        <v>0</v>
      </c>
      <c r="AH1857" s="334">
        <f>IF(Y1857="inne",K1857*'lista, wskaźniki'!$E$35,IF(Y1857="to samo źródło",0,IF(Y1857=0,0)))</f>
        <v>0</v>
      </c>
      <c r="AI1857" s="334" t="b">
        <f>IF(AA1857="gaz z sieci",AC1857*'lista, wskaźniki'!$D$21)</f>
        <v>0</v>
      </c>
      <c r="AJ1857" s="272">
        <f>IF(AA1857="węgiel",AB1857*'lista, wskaźniki'!$D$20, IF('Sektor mieszkaniowy'!AA1857="drewno",'Sektor mieszkaniowy'!AB1857*'lista, wskaźniki'!$D$22,IF('Sektor mieszkaniowy'!AA1857="pellet",AB1857*'lista, wskaźniki'!$D$23,IF('Sektor mieszkaniowy'!AA1857="gaz z sieci",AB1857*'lista, wskaźniki'!$D$21,IF('Sektor mieszkaniowy'!AA1857="olej opałowy",'Sektor mieszkaniowy'!AB1857*'lista, wskaźniki'!$D$24)))))</f>
        <v>0</v>
      </c>
      <c r="AK1857" s="1073"/>
      <c r="AL1857" s="951"/>
      <c r="AM1857" s="20">
        <f>IF(AA1857="węgiel",AF1857*1/3.6*'lista, wskaźniki'!$F$20,IF(AA1857="drewno",AF1857*1/3.6*'lista, wskaźniki'!$F$22,IF(AA1857="pellet",AF1857*1/3.6*'lista, wskaźniki'!$F$23,IF(AA1857="gaz z sieci",AF1857*1/3.6*'lista, wskaźniki'!$F$21,IF(AA1857="olej opałowy",AF1857*1/3.6*'lista, wskaźniki'!$F$24,0)))))</f>
        <v>0</v>
      </c>
      <c r="AN1857" s="20">
        <f>IF(AA1857="węgiel",AF1857*'lista, wskaźniki'!$E$42,IF(AA1857="drewno",AF1857*'lista, wskaźniki'!$G$42,IF(AA1857="pellet",AF1857*'lista, wskaźniki'!$H$42,IF(AA1857="gaz z sieci",AF1857*'lista, wskaźniki'!$F$42,IF(AA1857="olej opałowy",AF1857*'lista, wskaźniki'!$I$42,0)))))</f>
        <v>0</v>
      </c>
      <c r="AO1857" s="20">
        <f>IF(AA1857="węgiel",AF1857*'lista, wskaźniki'!$E$43,IF(AA1857="drewno",AF1857*'lista, wskaźniki'!$G$43,IF(AA1857="pellet",AF1857*'lista, wskaźniki'!$H$43,IF(AA1857="gaz z sieci",AF1857*'lista, wskaźniki'!$F$43,IF(AA1857="olej opałowy",AF1857*'lista, wskaźniki'!$I$43,0)))))</f>
        <v>0</v>
      </c>
      <c r="AP1857" s="20">
        <f>IF(AA1857="węgiel",AF1857*'lista, wskaźniki'!$E$44,IF(AA1857="drewno",AF1857*'lista, wskaźniki'!$G$44,IF(AA1857="pellet",AF1857*'lista, wskaźniki'!$H$44,IF(AA1857="gaz z sieci",AF1857*'lista, wskaźniki'!$F$44,IF(AA1857="olej opałowy",AF1857*'lista, wskaźniki'!$I$44,0)))))</f>
        <v>0</v>
      </c>
      <c r="AQ1857" s="20" t="b">
        <f>IF(Z1857="gaz",AH1857*1/3.6*'lista, wskaźniki'!$F$21,IF(Z1857="energia elektryczna",AH1857*1/3.6*'lista, wskaźniki'!$F$26))</f>
        <v>0</v>
      </c>
      <c r="AR1857" s="20" t="b">
        <f>IF(Z1857="gaz",AH1857*'lista, wskaźniki'!$F$42,IF(Z1857="energia elektryczna",AH1857*0))</f>
        <v>0</v>
      </c>
      <c r="AS1857" s="20" t="b">
        <f>IF(Z1857="gaz",AH1857*'lista, wskaźniki'!$F$43,IF(Z1857="energia elektryczna",AH1857*0))</f>
        <v>0</v>
      </c>
      <c r="AT1857" s="20" t="b">
        <f>IF(Z1857="gaz",AH1857*'lista, wskaźniki'!$F$44,IF(Z1857="energia elektryczna",AH1857*0))</f>
        <v>0</v>
      </c>
      <c r="AU1857" s="20">
        <f>AI1857*1/3.6*'lista, wskaźniki'!$F$21</f>
        <v>0</v>
      </c>
      <c r="AV1857" s="20">
        <f>AI1857*'lista, wskaźniki'!$F$42</f>
        <v>0</v>
      </c>
      <c r="AW1857" s="20">
        <f>AI1857*'lista, wskaźniki'!$F$43</f>
        <v>0</v>
      </c>
      <c r="AX1857" s="20">
        <f>AI1857*'lista, wskaźniki'!$F$44</f>
        <v>0</v>
      </c>
      <c r="AY1857" s="20">
        <f>AK1857*'lista, wskaźniki'!$F$26</f>
        <v>0</v>
      </c>
      <c r="AZ1857" s="20">
        <f t="shared" si="817"/>
        <v>0</v>
      </c>
      <c r="BA1857" s="20">
        <f t="shared" si="818"/>
        <v>0</v>
      </c>
      <c r="BB1857" s="20">
        <f t="shared" si="819"/>
        <v>0</v>
      </c>
      <c r="BC1857" s="20">
        <f t="shared" si="820"/>
        <v>0</v>
      </c>
      <c r="BD1857" s="951"/>
      <c r="BE1857" s="951"/>
      <c r="BF1857" s="951"/>
      <c r="BG1857" s="951"/>
      <c r="BH1857" s="79"/>
      <c r="BI1857" s="951"/>
      <c r="BJ1857" s="79"/>
      <c r="BK1857" s="951"/>
      <c r="BL1857" s="79"/>
      <c r="BM1857" s="79"/>
      <c r="BN1857" s="79"/>
      <c r="BO1857" s="79"/>
      <c r="BP1857" s="79"/>
      <c r="BQ1857" s="79"/>
      <c r="BR1857" s="79"/>
      <c r="BS1857" s="936"/>
      <c r="BT1857" s="936"/>
      <c r="BU1857" s="936"/>
      <c r="BV1857" s="936"/>
      <c r="BW1857" s="936"/>
      <c r="BX1857" s="936"/>
      <c r="BY1857" s="1070"/>
      <c r="CA1857" s="365" t="b">
        <f t="shared" si="821"/>
        <v>0</v>
      </c>
      <c r="CB1857" s="365" t="b">
        <f t="shared" si="822"/>
        <v>0</v>
      </c>
      <c r="CC1857" s="365" t="b">
        <f t="shared" si="823"/>
        <v>0</v>
      </c>
      <c r="CD1857" s="365" t="b">
        <f t="shared" si="824"/>
        <v>0</v>
      </c>
      <c r="CE1857" s="365">
        <f t="shared" si="825"/>
        <v>0</v>
      </c>
      <c r="CF1857" s="365" t="b">
        <f t="shared" si="826"/>
        <v>0</v>
      </c>
      <c r="CG1857" s="365" t="b">
        <f t="shared" si="827"/>
        <v>0</v>
      </c>
      <c r="CH1857" s="365" t="b">
        <f t="shared" si="828"/>
        <v>0</v>
      </c>
      <c r="CI1857" s="72" t="b">
        <f t="shared" si="829"/>
        <v>0</v>
      </c>
      <c r="CJ1857" s="72" t="b">
        <f t="shared" si="830"/>
        <v>0</v>
      </c>
      <c r="CK1857" s="72" t="b">
        <f t="shared" si="831"/>
        <v>0</v>
      </c>
      <c r="CL1857" s="72">
        <f t="shared" si="832"/>
        <v>0</v>
      </c>
      <c r="CM1857" s="72">
        <f t="shared" si="833"/>
        <v>0</v>
      </c>
      <c r="CN1857" s="72" t="b">
        <f t="shared" si="834"/>
        <v>0</v>
      </c>
      <c r="CP1857" s="13">
        <f t="shared" si="835"/>
        <v>0</v>
      </c>
      <c r="CQ1857" s="13" t="b">
        <f t="shared" si="836"/>
        <v>0</v>
      </c>
      <c r="CR1857" s="13" t="b">
        <f t="shared" si="837"/>
        <v>0</v>
      </c>
      <c r="CS1857" s="13" t="b">
        <f t="shared" si="843"/>
        <v>0</v>
      </c>
      <c r="CT1857" s="13" t="b">
        <f t="shared" si="842"/>
        <v>0</v>
      </c>
      <c r="CU1857" s="13" t="b">
        <f t="shared" si="845"/>
        <v>0</v>
      </c>
      <c r="CV1857" s="13" t="b">
        <f t="shared" si="838"/>
        <v>0</v>
      </c>
      <c r="CW1857" s="13" t="b">
        <f t="shared" si="839"/>
        <v>0</v>
      </c>
      <c r="CX1857" s="13" t="b">
        <f t="shared" si="840"/>
        <v>0</v>
      </c>
      <c r="CY1857" s="13" t="b">
        <f t="shared" si="841"/>
        <v>0</v>
      </c>
    </row>
    <row r="1858" spans="1:103" ht="15" thickBot="1">
      <c r="A1858" s="931">
        <v>372</v>
      </c>
      <c r="B1858" s="949" t="s">
        <v>225</v>
      </c>
      <c r="C1858" s="949">
        <v>20</v>
      </c>
      <c r="D1858" s="949" t="s">
        <v>1</v>
      </c>
      <c r="E1858" s="949" t="s">
        <v>5</v>
      </c>
      <c r="F1858" s="949"/>
      <c r="G1858" s="949"/>
      <c r="H1858" s="949"/>
      <c r="I1858" s="949" t="s">
        <v>12</v>
      </c>
      <c r="J1858" s="949"/>
      <c r="K1858" s="949">
        <v>6</v>
      </c>
      <c r="L1858" s="949" t="s">
        <v>16</v>
      </c>
      <c r="M1858" s="949">
        <v>70</v>
      </c>
      <c r="N1858" s="949" t="s">
        <v>17</v>
      </c>
      <c r="O1858" s="949"/>
      <c r="P1858" s="949" t="s">
        <v>17</v>
      </c>
      <c r="Q1858" s="940">
        <f>IF(I1858="&lt;1966",'lista, wskaźniki'!$G$4,IF(I1858="1967-1985",'lista, wskaźniki'!$G$5,IF(I1858="1986-1992",'lista, wskaźniki'!$G$6,IF(I1858="1993-1996",'lista, wskaźniki'!$G$7,IF(I1858="&gt;1997",'lista, wskaźniki'!$G$8,IF(I1858=0,'lista, wskaźniki'!$G$4))))))</f>
        <v>175</v>
      </c>
      <c r="R1858" s="949" t="s">
        <v>23</v>
      </c>
      <c r="S1858" s="949" t="s">
        <v>27</v>
      </c>
      <c r="T1858" s="949"/>
      <c r="U1858" s="949"/>
      <c r="V1858" s="949"/>
      <c r="W1858" s="75"/>
      <c r="X1858" s="75" t="s">
        <v>39</v>
      </c>
      <c r="Y1858" s="75" t="s">
        <v>42</v>
      </c>
      <c r="Z1858" s="75"/>
      <c r="AA1858" s="75" t="s">
        <v>35</v>
      </c>
      <c r="AB1858" s="76"/>
      <c r="AC1858" s="76"/>
      <c r="AD1858" s="75"/>
      <c r="AE1858" s="949"/>
      <c r="AF1858" s="334">
        <f t="shared" si="847"/>
        <v>0</v>
      </c>
      <c r="AG1858" s="272">
        <f>IF(R1858="kompletna",Q1858*J1858*0.0036*'lista, wskaźniki'!$F$13, IF(R1858="częściowa",Q1858*J1858*0.0036*'lista, wskaźniki'!$F$14, IF(R1858="brak",Q1858*J1858*0.0036*'lista, wskaźniki'!$F$15,)))</f>
        <v>0</v>
      </c>
      <c r="AH1858" s="334">
        <f>IF(Y1858="inne",K1858*'lista, wskaźniki'!$E$35,IF(Y1858="to samo źródło",0,IF(Y1858=0,0)))</f>
        <v>0</v>
      </c>
      <c r="AI1858" s="334" t="b">
        <f>IF(AA1858="gaz z sieci",AC1858*'lista, wskaźniki'!$D$21)</f>
        <v>0</v>
      </c>
      <c r="AJ1858" s="272">
        <f>IF(AA1858="węgiel",AB1858*'lista, wskaźniki'!$D$20, IF('Sektor mieszkaniowy'!AA1858="drewno",'Sektor mieszkaniowy'!AB1858*'lista, wskaźniki'!$D$22,IF('Sektor mieszkaniowy'!AA1858="pellet",AB1858*'lista, wskaźniki'!$D$23,IF('Sektor mieszkaniowy'!AA1858="gaz z sieci",AB1858*'lista, wskaźniki'!$D$21,IF('Sektor mieszkaniowy'!AA1858="olej opałowy",'Sektor mieszkaniowy'!AB1858*'lista, wskaźniki'!$D$24)))))</f>
        <v>0</v>
      </c>
      <c r="AK1858" s="1071">
        <f>AL1858/'lista, wskaźniki'!$A$127</f>
        <v>0</v>
      </c>
      <c r="AL1858" s="949"/>
      <c r="AM1858" s="20">
        <f>IF(AA1858="węgiel",AF1858*1/3.6*'lista, wskaźniki'!$F$20,IF(AA1858="drewno",AF1858*1/3.6*'lista, wskaźniki'!$F$22,IF(AA1858="pellet",AF1858*1/3.6*'lista, wskaźniki'!$F$23,IF(AA1858="gaz z sieci",AF1858*1/3.6*'lista, wskaźniki'!$F$21,IF(AA1858="olej opałowy",AF1858*1/3.6*'lista, wskaźniki'!$F$24,0)))))</f>
        <v>0</v>
      </c>
      <c r="AN1858" s="20">
        <f>IF(AA1858="węgiel",AF1858*'lista, wskaźniki'!$E$42,IF(AA1858="drewno",AF1858*'lista, wskaźniki'!$G$42,IF(AA1858="pellet",AF1858*'lista, wskaźniki'!$H$42,IF(AA1858="gaz z sieci",AF1858*'lista, wskaźniki'!$F$42,IF(AA1858="olej opałowy",AF1858*'lista, wskaźniki'!$I$42,0)))))</f>
        <v>0</v>
      </c>
      <c r="AO1858" s="20">
        <f>IF(AA1858="węgiel",AF1858*'lista, wskaźniki'!$E$43,IF(AA1858="drewno",AF1858*'lista, wskaźniki'!$G$43,IF(AA1858="pellet",AF1858*'lista, wskaźniki'!$H$43,IF(AA1858="gaz z sieci",AF1858*'lista, wskaźniki'!$F$43,IF(AA1858="olej opałowy",AF1858*'lista, wskaźniki'!$I$43,0)))))</f>
        <v>0</v>
      </c>
      <c r="AP1858" s="20">
        <f>IF(AA1858="węgiel",AF1858*'lista, wskaźniki'!$E$44,IF(AA1858="drewno",AF1858*'lista, wskaźniki'!$G$44,IF(AA1858="pellet",AF1858*'lista, wskaźniki'!$H$44,IF(AA1858="gaz z sieci",AF1858*'lista, wskaźniki'!$F$44,IF(AA1858="olej opałowy",AF1858*'lista, wskaźniki'!$I$44,0)))))</f>
        <v>0</v>
      </c>
      <c r="AQ1858" s="20" t="b">
        <f>IF(Z1858="gaz",AH1858*1/3.6*'lista, wskaźniki'!$F$21,IF(Z1858="energia elektryczna",AH1858*1/3.6*'lista, wskaźniki'!$F$26))</f>
        <v>0</v>
      </c>
      <c r="AR1858" s="20" t="b">
        <f>IF(Z1858="gaz",AH1858*'lista, wskaźniki'!$F$42,IF(Z1858="energia elektryczna",AH1858*0))</f>
        <v>0</v>
      </c>
      <c r="AS1858" s="20" t="b">
        <f>IF(Z1858="gaz",AH1858*'lista, wskaźniki'!$F$43,IF(Z1858="energia elektryczna",AH1858*0))</f>
        <v>0</v>
      </c>
      <c r="AT1858" s="20" t="b">
        <f>IF(Z1858="gaz",AH1858*'lista, wskaźniki'!$F$44,IF(Z1858="energia elektryczna",AH1858*0))</f>
        <v>0</v>
      </c>
      <c r="AU1858" s="20">
        <f>AI1858*1/3.6*'lista, wskaźniki'!$F$21</f>
        <v>0</v>
      </c>
      <c r="AV1858" s="20">
        <f>AI1858*'lista, wskaźniki'!$F$42</f>
        <v>0</v>
      </c>
      <c r="AW1858" s="20">
        <f>AI1858*'lista, wskaźniki'!$F$43</f>
        <v>0</v>
      </c>
      <c r="AX1858" s="20">
        <f>AI1858*'lista, wskaźniki'!$F$44</f>
        <v>0</v>
      </c>
      <c r="AY1858" s="20">
        <f>AK1858*'lista, wskaźniki'!$F$26</f>
        <v>0</v>
      </c>
      <c r="AZ1858" s="20">
        <f t="shared" si="817"/>
        <v>0</v>
      </c>
      <c r="BA1858" s="20">
        <f t="shared" si="818"/>
        <v>0</v>
      </c>
      <c r="BB1858" s="20">
        <f t="shared" si="819"/>
        <v>0</v>
      </c>
      <c r="BC1858" s="20">
        <f t="shared" si="820"/>
        <v>0</v>
      </c>
      <c r="BD1858" s="949" t="s">
        <v>17</v>
      </c>
      <c r="BE1858" s="949" t="s">
        <v>16</v>
      </c>
      <c r="BF1858" s="949" t="s">
        <v>17</v>
      </c>
      <c r="BG1858" s="949" t="s">
        <v>17</v>
      </c>
      <c r="BH1858" s="75"/>
      <c r="BI1858" s="949" t="s">
        <v>16</v>
      </c>
      <c r="BJ1858" s="75" t="s">
        <v>52</v>
      </c>
      <c r="BK1858" s="949" t="s">
        <v>17</v>
      </c>
      <c r="BL1858" s="75"/>
      <c r="BM1858" s="75"/>
      <c r="BN1858" s="75"/>
      <c r="BO1858" s="75" t="s">
        <v>57</v>
      </c>
      <c r="BP1858" s="75" t="s">
        <v>52</v>
      </c>
      <c r="BQ1858" s="75"/>
      <c r="BR1858" s="75"/>
      <c r="BS1858" s="934"/>
      <c r="BT1858" s="934"/>
      <c r="BU1858" s="934"/>
      <c r="BV1858" s="934"/>
      <c r="BW1858" s="934"/>
      <c r="BX1858" s="934"/>
      <c r="BY1858" s="1068"/>
      <c r="CA1858" s="365">
        <f t="shared" si="821"/>
        <v>0</v>
      </c>
      <c r="CB1858" s="365" t="b">
        <f t="shared" si="822"/>
        <v>0</v>
      </c>
      <c r="CC1858" s="365" t="b">
        <f t="shared" si="823"/>
        <v>0</v>
      </c>
      <c r="CD1858" s="365" t="b">
        <f t="shared" si="824"/>
        <v>0</v>
      </c>
      <c r="CE1858" s="365" t="b">
        <f t="shared" si="825"/>
        <v>0</v>
      </c>
      <c r="CF1858" s="365" t="b">
        <f t="shared" si="826"/>
        <v>0</v>
      </c>
      <c r="CG1858" s="365" t="b">
        <f t="shared" si="827"/>
        <v>0</v>
      </c>
      <c r="CH1858" s="365" t="b">
        <f t="shared" si="828"/>
        <v>0</v>
      </c>
      <c r="CI1858" s="72">
        <f t="shared" si="829"/>
        <v>0</v>
      </c>
      <c r="CJ1858" s="72" t="b">
        <f t="shared" si="830"/>
        <v>0</v>
      </c>
      <c r="CK1858" s="72" t="b">
        <f t="shared" si="831"/>
        <v>0</v>
      </c>
      <c r="CL1858" s="72">
        <f t="shared" si="832"/>
        <v>0</v>
      </c>
      <c r="CM1858" s="72" t="b">
        <f t="shared" si="833"/>
        <v>0</v>
      </c>
      <c r="CN1858" s="72" t="b">
        <f t="shared" si="834"/>
        <v>0</v>
      </c>
      <c r="CP1858" s="13" t="b">
        <f t="shared" si="835"/>
        <v>0</v>
      </c>
      <c r="CQ1858" s="13">
        <f t="shared" si="836"/>
        <v>0</v>
      </c>
      <c r="CR1858" s="13" t="b">
        <f t="shared" si="837"/>
        <v>0</v>
      </c>
      <c r="CS1858" s="13">
        <f t="shared" si="843"/>
        <v>0</v>
      </c>
      <c r="CT1858" s="13">
        <f t="shared" si="842"/>
        <v>0</v>
      </c>
      <c r="CU1858" s="13">
        <f t="shared" si="845"/>
        <v>0</v>
      </c>
      <c r="CV1858" s="13" t="b">
        <f t="shared" si="838"/>
        <v>0</v>
      </c>
      <c r="CW1858" s="13">
        <f t="shared" si="839"/>
        <v>0</v>
      </c>
      <c r="CX1858" s="13" t="b">
        <f t="shared" si="840"/>
        <v>0</v>
      </c>
      <c r="CY1858" s="13">
        <f t="shared" si="841"/>
        <v>0</v>
      </c>
    </row>
    <row r="1859" spans="1:103" ht="15" thickBot="1">
      <c r="A1859" s="932"/>
      <c r="B1859" s="950"/>
      <c r="C1859" s="950"/>
      <c r="D1859" s="950"/>
      <c r="E1859" s="950"/>
      <c r="F1859" s="950"/>
      <c r="G1859" s="950"/>
      <c r="H1859" s="950"/>
      <c r="I1859" s="950"/>
      <c r="J1859" s="950"/>
      <c r="K1859" s="950"/>
      <c r="L1859" s="950"/>
      <c r="M1859" s="950"/>
      <c r="N1859" s="950"/>
      <c r="O1859" s="950"/>
      <c r="P1859" s="950"/>
      <c r="Q1859" s="941"/>
      <c r="R1859" s="950"/>
      <c r="S1859" s="950"/>
      <c r="T1859" s="950"/>
      <c r="U1859" s="950"/>
      <c r="V1859" s="950"/>
      <c r="W1859" s="20" t="s">
        <v>36</v>
      </c>
      <c r="X1859" s="77"/>
      <c r="Y1859" s="77"/>
      <c r="Z1859" s="77"/>
      <c r="AA1859" s="77" t="s">
        <v>36</v>
      </c>
      <c r="AB1859" s="78">
        <v>30</v>
      </c>
      <c r="AC1859" s="78"/>
      <c r="AD1859" s="77"/>
      <c r="AE1859" s="950"/>
      <c r="AF1859" s="334">
        <f t="shared" si="847"/>
        <v>468</v>
      </c>
      <c r="AG1859" s="272">
        <f>IF(R1859="kompletna",Q1859*J1859*0.0036*'lista, wskaźniki'!$F$13, IF(R1859="częściowa",Q1859*J1859*0.0036*'lista, wskaźniki'!$F$14, IF(R1859="brak",Q1859*J1859*0.0036*'lista, wskaźniki'!$F$15,)))</f>
        <v>0</v>
      </c>
      <c r="AH1859" s="334">
        <f>IF(Y1859="inne",K1859*'lista, wskaźniki'!$E$35,IF(Y1859="to samo źródło",0,IF(Y1859=0,0)))</f>
        <v>0</v>
      </c>
      <c r="AI1859" s="334" t="b">
        <f>IF(AA1859="gaz z sieci",AC1859*'lista, wskaźniki'!$D$21)</f>
        <v>0</v>
      </c>
      <c r="AJ1859" s="272">
        <f>IF(AA1859="węgiel",AB1859*'lista, wskaźniki'!$D$20, IF('Sektor mieszkaniowy'!AA1859="drewno",'Sektor mieszkaniowy'!AB1859*'lista, wskaźniki'!$D$22,IF('Sektor mieszkaniowy'!AA1859="pellet",AB1859*'lista, wskaźniki'!$D$23,IF('Sektor mieszkaniowy'!AA1859="gaz z sieci",AB1859*'lista, wskaźniki'!$D$21,IF('Sektor mieszkaniowy'!AA1859="olej opałowy",'Sektor mieszkaniowy'!AB1859*'lista, wskaźniki'!$D$24)))))</f>
        <v>468</v>
      </c>
      <c r="AK1859" s="1072"/>
      <c r="AL1859" s="950"/>
      <c r="AM1859" s="20">
        <f>IF(AA1859="węgiel",AF1859*1/3.6*'lista, wskaźniki'!$F$20,IF(AA1859="drewno",AF1859*1/3.6*'lista, wskaźniki'!$F$22,IF(AA1859="pellet",AF1859*1/3.6*'lista, wskaźniki'!$F$23,IF(AA1859="gaz z sieci",AF1859*1/3.6*'lista, wskaźniki'!$F$21,IF(AA1859="olej opałowy",AF1859*1/3.6*'lista, wskaźniki'!$F$24,0)))))</f>
        <v>0</v>
      </c>
      <c r="AN1859" s="20">
        <f>IF(AA1859="węgiel",AF1859*'lista, wskaźniki'!$E$42,IF(AA1859="drewno",AF1859*'lista, wskaźniki'!$G$42,IF(AA1859="pellet",AF1859*'lista, wskaźniki'!$H$42,IF(AA1859="gaz z sieci",AF1859*'lista, wskaźniki'!$F$42,IF(AA1859="olej opałowy",AF1859*'lista, wskaźniki'!$I$42,0)))))</f>
        <v>0.37907999999999997</v>
      </c>
      <c r="AO1859" s="20">
        <f>IF(AA1859="węgiel",AF1859*'lista, wskaźniki'!$E$43,IF(AA1859="drewno",AF1859*'lista, wskaźniki'!$G$43,IF(AA1859="pellet",AF1859*'lista, wskaźniki'!$H$43,IF(AA1859="gaz z sieci",AF1859*'lista, wskaźniki'!$F$43,IF(AA1859="olej opałowy",AF1859*'lista, wskaźniki'!$I$43,0)))))</f>
        <v>0.37907999999999997</v>
      </c>
      <c r="AP1859" s="20">
        <f>IF(AA1859="węgiel",AF1859*'lista, wskaźniki'!$E$44,IF(AA1859="drewno",AF1859*'lista, wskaźniki'!$G$44,IF(AA1859="pellet",AF1859*'lista, wskaźniki'!$H$44,IF(AA1859="gaz z sieci",AF1859*'lista, wskaźniki'!$F$44,IF(AA1859="olej opałowy",AF1859*'lista, wskaźniki'!$I$44,0)))))</f>
        <v>1.17E-4</v>
      </c>
      <c r="AQ1859" s="20" t="b">
        <f>IF(Z1859="gaz",AH1859*1/3.6*'lista, wskaźniki'!$F$21,IF(Z1859="energia elektryczna",AH1859*1/3.6*'lista, wskaźniki'!$F$26))</f>
        <v>0</v>
      </c>
      <c r="AR1859" s="20" t="b">
        <f>IF(Z1859="gaz",AH1859*'lista, wskaźniki'!$F$42,IF(Z1859="energia elektryczna",AH1859*0))</f>
        <v>0</v>
      </c>
      <c r="AS1859" s="20" t="b">
        <f>IF(Z1859="gaz",AH1859*'lista, wskaźniki'!$F$43,IF(Z1859="energia elektryczna",AH1859*0))</f>
        <v>0</v>
      </c>
      <c r="AT1859" s="20" t="b">
        <f>IF(Z1859="gaz",AH1859*'lista, wskaźniki'!$F$44,IF(Z1859="energia elektryczna",AH1859*0))</f>
        <v>0</v>
      </c>
      <c r="AU1859" s="20">
        <f>AI1859*1/3.6*'lista, wskaźniki'!$F$21</f>
        <v>0</v>
      </c>
      <c r="AV1859" s="20">
        <f>AI1859*'lista, wskaźniki'!$F$42</f>
        <v>0</v>
      </c>
      <c r="AW1859" s="20">
        <f>AI1859*'lista, wskaźniki'!$F$43</f>
        <v>0</v>
      </c>
      <c r="AX1859" s="20">
        <f>AI1859*'lista, wskaźniki'!$F$44</f>
        <v>0</v>
      </c>
      <c r="AY1859" s="20">
        <f>AK1859*'lista, wskaźniki'!$F$26</f>
        <v>0</v>
      </c>
      <c r="AZ1859" s="20">
        <f t="shared" si="817"/>
        <v>0</v>
      </c>
      <c r="BA1859" s="20">
        <f t="shared" si="818"/>
        <v>0.37907999999999997</v>
      </c>
      <c r="BB1859" s="20">
        <f t="shared" si="819"/>
        <v>0.37907999999999997</v>
      </c>
      <c r="BC1859" s="20">
        <f t="shared" si="820"/>
        <v>1.17E-4</v>
      </c>
      <c r="BD1859" s="950"/>
      <c r="BE1859" s="950"/>
      <c r="BF1859" s="950"/>
      <c r="BG1859" s="950"/>
      <c r="BH1859" s="77"/>
      <c r="BI1859" s="950"/>
      <c r="BJ1859" s="77"/>
      <c r="BK1859" s="950"/>
      <c r="BL1859" s="77"/>
      <c r="BM1859" s="77"/>
      <c r="BN1859" s="77"/>
      <c r="BO1859" s="77"/>
      <c r="BP1859" s="77"/>
      <c r="BQ1859" s="77"/>
      <c r="BR1859" s="77"/>
      <c r="BS1859" s="935"/>
      <c r="BT1859" s="935"/>
      <c r="BU1859" s="935"/>
      <c r="BV1859" s="935"/>
      <c r="BW1859" s="935"/>
      <c r="BX1859" s="935"/>
      <c r="BY1859" s="1069"/>
      <c r="CA1859" s="365" t="b">
        <f t="shared" si="821"/>
        <v>0</v>
      </c>
      <c r="CB1859" s="365">
        <f t="shared" si="822"/>
        <v>468</v>
      </c>
      <c r="CC1859" s="365" t="b">
        <f t="shared" si="823"/>
        <v>0</v>
      </c>
      <c r="CD1859" s="365" t="b">
        <f t="shared" si="824"/>
        <v>0</v>
      </c>
      <c r="CE1859" s="365" t="b">
        <f t="shared" si="825"/>
        <v>0</v>
      </c>
      <c r="CF1859" s="365" t="b">
        <f t="shared" si="826"/>
        <v>0</v>
      </c>
      <c r="CG1859" s="365" t="b">
        <f t="shared" si="827"/>
        <v>0</v>
      </c>
      <c r="CH1859" s="365" t="b">
        <f t="shared" si="828"/>
        <v>0</v>
      </c>
      <c r="CI1859" s="72" t="b">
        <f t="shared" si="829"/>
        <v>0</v>
      </c>
      <c r="CJ1859" s="72">
        <f t="shared" si="830"/>
        <v>468</v>
      </c>
      <c r="CK1859" s="72" t="b">
        <f t="shared" si="831"/>
        <v>0</v>
      </c>
      <c r="CL1859" s="72">
        <f t="shared" si="832"/>
        <v>0</v>
      </c>
      <c r="CM1859" s="72" t="b">
        <f t="shared" si="833"/>
        <v>0</v>
      </c>
      <c r="CN1859" s="72" t="b">
        <f t="shared" si="834"/>
        <v>0</v>
      </c>
      <c r="CP1859" s="13">
        <f t="shared" si="835"/>
        <v>0</v>
      </c>
      <c r="CQ1859" s="13" t="b">
        <f t="shared" si="836"/>
        <v>0</v>
      </c>
      <c r="CR1859" s="13" t="b">
        <f t="shared" si="837"/>
        <v>0</v>
      </c>
      <c r="CS1859" s="13" t="b">
        <f t="shared" si="843"/>
        <v>0</v>
      </c>
      <c r="CT1859" s="13" t="b">
        <f t="shared" si="842"/>
        <v>0</v>
      </c>
      <c r="CU1859" s="13" t="b">
        <f t="shared" si="845"/>
        <v>0</v>
      </c>
      <c r="CV1859" s="13" t="b">
        <f t="shared" si="838"/>
        <v>0</v>
      </c>
      <c r="CW1859" s="13" t="b">
        <f t="shared" si="839"/>
        <v>0</v>
      </c>
      <c r="CX1859" s="13" t="b">
        <f t="shared" si="840"/>
        <v>0</v>
      </c>
      <c r="CY1859" s="13" t="b">
        <f t="shared" si="841"/>
        <v>0</v>
      </c>
    </row>
    <row r="1860" spans="1:103" ht="15" thickBot="1">
      <c r="A1860" s="932"/>
      <c r="B1860" s="950"/>
      <c r="C1860" s="950"/>
      <c r="D1860" s="950"/>
      <c r="E1860" s="950"/>
      <c r="F1860" s="950"/>
      <c r="G1860" s="950"/>
      <c r="H1860" s="950"/>
      <c r="I1860" s="950"/>
      <c r="J1860" s="950"/>
      <c r="K1860" s="950"/>
      <c r="L1860" s="950"/>
      <c r="M1860" s="950"/>
      <c r="N1860" s="950"/>
      <c r="O1860" s="950"/>
      <c r="P1860" s="950"/>
      <c r="Q1860" s="941"/>
      <c r="R1860" s="950"/>
      <c r="S1860" s="950"/>
      <c r="T1860" s="950"/>
      <c r="U1860" s="950"/>
      <c r="V1860" s="950"/>
      <c r="W1860" s="77"/>
      <c r="X1860" s="77"/>
      <c r="Y1860" s="77"/>
      <c r="Z1860" s="77"/>
      <c r="AA1860" s="77" t="s">
        <v>50</v>
      </c>
      <c r="AB1860" s="78"/>
      <c r="AC1860" s="78"/>
      <c r="AD1860" s="77"/>
      <c r="AE1860" s="950"/>
      <c r="AF1860" s="334">
        <f t="shared" si="847"/>
        <v>0</v>
      </c>
      <c r="AG1860" s="272">
        <f>IF(R1860="kompletna",Q1860*J1860*0.0036*'lista, wskaźniki'!$F$13, IF(R1860="częściowa",Q1860*J1860*0.0036*'lista, wskaźniki'!$F$14, IF(R1860="brak",Q1860*J1860*0.0036*'lista, wskaźniki'!$F$15,)))</f>
        <v>0</v>
      </c>
      <c r="AH1860" s="334">
        <f>IF(Y1860="inne",K1860*'lista, wskaźniki'!$E$35,IF(Y1860="to samo źródło",0,IF(Y1860=0,0)))</f>
        <v>0</v>
      </c>
      <c r="AI1860" s="334" t="b">
        <f>IF(AA1860="gaz z sieci",AC1860*'lista, wskaźniki'!$D$21)</f>
        <v>0</v>
      </c>
      <c r="AJ1860" s="272">
        <f>IF(AA1860="węgiel",AB1860*'lista, wskaźniki'!$D$20, IF('Sektor mieszkaniowy'!AA1860="drewno",'Sektor mieszkaniowy'!AB1860*'lista, wskaźniki'!$D$22,IF('Sektor mieszkaniowy'!AA1860="pellet",AB1860*'lista, wskaźniki'!$D$23,IF('Sektor mieszkaniowy'!AA1860="gaz z sieci",AB1860*'lista, wskaźniki'!$D$21,IF('Sektor mieszkaniowy'!AA1860="olej opałowy",'Sektor mieszkaniowy'!AB1860*'lista, wskaźniki'!$D$24)))))</f>
        <v>0</v>
      </c>
      <c r="AK1860" s="1072"/>
      <c r="AL1860" s="950"/>
      <c r="AM1860" s="20">
        <f>IF(AA1860="węgiel",AF1860*1/3.6*'lista, wskaźniki'!$F$20,IF(AA1860="drewno",AF1860*1/3.6*'lista, wskaźniki'!$F$22,IF(AA1860="pellet",AF1860*1/3.6*'lista, wskaźniki'!$F$23,IF(AA1860="gaz z sieci",AF1860*1/3.6*'lista, wskaźniki'!$F$21,IF(AA1860="olej opałowy",AF1860*1/3.6*'lista, wskaźniki'!$F$24,0)))))</f>
        <v>0</v>
      </c>
      <c r="AN1860" s="20">
        <f>IF(AA1860="węgiel",AF1860*'lista, wskaźniki'!$E$42,IF(AA1860="drewno",AF1860*'lista, wskaźniki'!$G$42,IF(AA1860="pellet",AF1860*'lista, wskaźniki'!$H$42,IF(AA1860="gaz z sieci",AF1860*'lista, wskaźniki'!$F$42,IF(AA1860="olej opałowy",AF1860*'lista, wskaźniki'!$I$42,0)))))</f>
        <v>0</v>
      </c>
      <c r="AO1860" s="20">
        <f>IF(AA1860="węgiel",AF1860*'lista, wskaźniki'!$E$43,IF(AA1860="drewno",AF1860*'lista, wskaźniki'!$G$43,IF(AA1860="pellet",AF1860*'lista, wskaźniki'!$H$43,IF(AA1860="gaz z sieci",AF1860*'lista, wskaźniki'!$F$43,IF(AA1860="olej opałowy",AF1860*'lista, wskaźniki'!$I$43,0)))))</f>
        <v>0</v>
      </c>
      <c r="AP1860" s="20">
        <f>IF(AA1860="węgiel",AF1860*'lista, wskaźniki'!$E$44,IF(AA1860="drewno",AF1860*'lista, wskaźniki'!$G$44,IF(AA1860="pellet",AF1860*'lista, wskaźniki'!$H$44,IF(AA1860="gaz z sieci",AF1860*'lista, wskaźniki'!$F$44,IF(AA1860="olej opałowy",AF1860*'lista, wskaźniki'!$I$44,0)))))</f>
        <v>0</v>
      </c>
      <c r="AQ1860" s="20" t="b">
        <f>IF(Z1860="gaz",AH1860*1/3.6*'lista, wskaźniki'!$F$21,IF(Z1860="energia elektryczna",AH1860*1/3.6*'lista, wskaźniki'!$F$26))</f>
        <v>0</v>
      </c>
      <c r="AR1860" s="20" t="b">
        <f>IF(Z1860="gaz",AH1860*'lista, wskaźniki'!$F$42,IF(Z1860="energia elektryczna",AH1860*0))</f>
        <v>0</v>
      </c>
      <c r="AS1860" s="20" t="b">
        <f>IF(Z1860="gaz",AH1860*'lista, wskaźniki'!$F$43,IF(Z1860="energia elektryczna",AH1860*0))</f>
        <v>0</v>
      </c>
      <c r="AT1860" s="20" t="b">
        <f>IF(Z1860="gaz",AH1860*'lista, wskaźniki'!$F$44,IF(Z1860="energia elektryczna",AH1860*0))</f>
        <v>0</v>
      </c>
      <c r="AU1860" s="20">
        <f>AI1860*1/3.6*'lista, wskaźniki'!$F$21</f>
        <v>0</v>
      </c>
      <c r="AV1860" s="20">
        <f>AI1860*'lista, wskaźniki'!$F$42</f>
        <v>0</v>
      </c>
      <c r="AW1860" s="20">
        <f>AI1860*'lista, wskaźniki'!$F$43</f>
        <v>0</v>
      </c>
      <c r="AX1860" s="20">
        <f>AI1860*'lista, wskaźniki'!$F$44</f>
        <v>0</v>
      </c>
      <c r="AY1860" s="20">
        <f>AK1860*'lista, wskaźniki'!$F$26</f>
        <v>0</v>
      </c>
      <c r="AZ1860" s="20">
        <f t="shared" ref="AZ1860:AZ1923" si="848">AM1860+AQ1860+AU1860+AY1860</f>
        <v>0</v>
      </c>
      <c r="BA1860" s="20">
        <f t="shared" ref="BA1860:BA1923" si="849">AN1860+AR1860+AV1860</f>
        <v>0</v>
      </c>
      <c r="BB1860" s="20">
        <f t="shared" ref="BB1860:BB1923" si="850">AO1860+AS1860+AW1860</f>
        <v>0</v>
      </c>
      <c r="BC1860" s="20">
        <f t="shared" ref="BC1860:BC1923" si="851">AP1860+AT1860+AX1860</f>
        <v>0</v>
      </c>
      <c r="BD1860" s="950"/>
      <c r="BE1860" s="950"/>
      <c r="BF1860" s="950"/>
      <c r="BG1860" s="950"/>
      <c r="BH1860" s="77"/>
      <c r="BI1860" s="950"/>
      <c r="BJ1860" s="77"/>
      <c r="BK1860" s="950"/>
      <c r="BL1860" s="77"/>
      <c r="BM1860" s="77"/>
      <c r="BN1860" s="77"/>
      <c r="BO1860" s="77"/>
      <c r="BP1860" s="77"/>
      <c r="BQ1860" s="77"/>
      <c r="BR1860" s="77"/>
      <c r="BS1860" s="935"/>
      <c r="BT1860" s="935"/>
      <c r="BU1860" s="935"/>
      <c r="BV1860" s="935"/>
      <c r="BW1860" s="935"/>
      <c r="BX1860" s="935"/>
      <c r="BY1860" s="1069"/>
      <c r="CA1860" s="365" t="b">
        <f t="shared" ref="CA1860:CA1923" si="852">IF(AA1860="węgiel",AF1860)</f>
        <v>0</v>
      </c>
      <c r="CB1860" s="365" t="b">
        <f t="shared" ref="CB1860:CB1923" si="853">IF(AA1860="drewno",AF1860)</f>
        <v>0</v>
      </c>
      <c r="CC1860" s="365">
        <f t="shared" ref="CC1860:CC1923" si="854">IF(AA1860="pellet",AF1860)</f>
        <v>0</v>
      </c>
      <c r="CD1860" s="365" t="b">
        <f t="shared" ref="CD1860:CD1923" si="855">IF(AA1860="gaz z sieci",AF1860)</f>
        <v>0</v>
      </c>
      <c r="CE1860" s="365" t="b">
        <f t="shared" ref="CE1860:CE1923" si="856">IF(AA1860="olej opałowy",AF1860)</f>
        <v>0</v>
      </c>
      <c r="CF1860" s="365" t="b">
        <f t="shared" ref="CF1860:CF1923" si="857">IF(Z1860="gaz",AH1860)</f>
        <v>0</v>
      </c>
      <c r="CG1860" s="365" t="b">
        <f t="shared" ref="CG1860:CG1923" si="858">IF(Z1860="energia elektryczna",AH1860)</f>
        <v>0</v>
      </c>
      <c r="CH1860" s="365" t="b">
        <f t="shared" ref="CH1860:CH1923" si="859">IF(AA1860="gaz z sieci",AI1860)</f>
        <v>0</v>
      </c>
      <c r="CI1860" s="72" t="b">
        <f t="shared" ref="CI1860:CI1923" si="860">CA1860</f>
        <v>0</v>
      </c>
      <c r="CJ1860" s="72" t="b">
        <f t="shared" ref="CJ1860:CJ1923" si="861">CB1860</f>
        <v>0</v>
      </c>
      <c r="CK1860" s="72">
        <f t="shared" ref="CK1860:CK1923" si="862">CC1860</f>
        <v>0</v>
      </c>
      <c r="CL1860" s="72">
        <f t="shared" ref="CL1860:CL1923" si="863">CD1860+CF1860</f>
        <v>0</v>
      </c>
      <c r="CM1860" s="72" t="b">
        <f t="shared" ref="CM1860:CM1923" si="864">CE1860</f>
        <v>0</v>
      </c>
      <c r="CN1860" s="72" t="b">
        <f t="shared" ref="CN1860:CN1923" si="865">CG1860</f>
        <v>0</v>
      </c>
      <c r="CP1860" s="13">
        <f t="shared" ref="CP1860:CP1923" si="866">IF(I1860="&lt;1966",J1860,IF(I1860&lt;1966,J1860))</f>
        <v>0</v>
      </c>
      <c r="CQ1860" s="13" t="b">
        <f t="shared" ref="CQ1860:CQ1923" si="867">IF(R1860="kompletna",CP1860,IF(R1860="częściowa",0.5*CP1860,IF(R1860="brak",0*CP1860)))</f>
        <v>0</v>
      </c>
      <c r="CR1860" s="13" t="b">
        <f t="shared" ref="CR1860:CR1923" si="868">IF(I1860="1967-1985",J1860)</f>
        <v>0</v>
      </c>
      <c r="CS1860" s="13" t="b">
        <f t="shared" si="843"/>
        <v>0</v>
      </c>
      <c r="CT1860" s="13" t="b">
        <f t="shared" si="842"/>
        <v>0</v>
      </c>
      <c r="CU1860" s="13" t="b">
        <f t="shared" si="845"/>
        <v>0</v>
      </c>
      <c r="CV1860" s="13" t="b">
        <f t="shared" ref="CV1860:CV1923" si="869">IF(I1860="1993-1996",J1860)</f>
        <v>0</v>
      </c>
      <c r="CW1860" s="13" t="b">
        <f t="shared" ref="CW1860:CW1923" si="870">IF(R1860="kompletna",CV1860,IF(R1860="częściowa",0.5*CV1860,IF(R1860="brak",0*CV1860)))</f>
        <v>0</v>
      </c>
      <c r="CX1860" s="13" t="b">
        <f t="shared" ref="CX1860:CX1923" si="871">IF(I1860="&gt;1997",J1860)</f>
        <v>0</v>
      </c>
      <c r="CY1860" s="13" t="b">
        <f t="shared" ref="CY1860:CY1923" si="872">IF(R1860="kompletna",CX1860,IF(R1860="częściowa",0.5*CX1860,IF(R1860="brak",0*CX1860)))</f>
        <v>0</v>
      </c>
    </row>
    <row r="1861" spans="1:103" ht="15" thickBot="1">
      <c r="A1861" s="932"/>
      <c r="B1861" s="950"/>
      <c r="C1861" s="950"/>
      <c r="D1861" s="950"/>
      <c r="E1861" s="950"/>
      <c r="F1861" s="950"/>
      <c r="G1861" s="950"/>
      <c r="H1861" s="950"/>
      <c r="I1861" s="950"/>
      <c r="J1861" s="950"/>
      <c r="K1861" s="950"/>
      <c r="L1861" s="950"/>
      <c r="M1861" s="950"/>
      <c r="N1861" s="950"/>
      <c r="O1861" s="950"/>
      <c r="P1861" s="950"/>
      <c r="Q1861" s="941"/>
      <c r="R1861" s="950"/>
      <c r="S1861" s="950"/>
      <c r="T1861" s="950"/>
      <c r="U1861" s="950"/>
      <c r="V1861" s="950"/>
      <c r="W1861" s="77"/>
      <c r="X1861" s="77"/>
      <c r="Y1861" s="77"/>
      <c r="Z1861" s="77"/>
      <c r="AA1861" s="77" t="s">
        <v>38</v>
      </c>
      <c r="AB1861" s="78"/>
      <c r="AC1861" s="78"/>
      <c r="AD1861" s="77"/>
      <c r="AE1861" s="950"/>
      <c r="AF1861" s="334">
        <f t="shared" si="847"/>
        <v>0</v>
      </c>
      <c r="AG1861" s="272">
        <f>IF(R1861="kompletna",Q1861*J1861*0.0036*'lista, wskaźniki'!$F$13, IF(R1861="częściowa",Q1861*J1861*0.0036*'lista, wskaźniki'!$F$14, IF(R1861="brak",Q1861*J1861*0.0036*'lista, wskaźniki'!$F$15,)))</f>
        <v>0</v>
      </c>
      <c r="AH1861" s="334">
        <f>IF(Y1861="inne",K1861*'lista, wskaźniki'!$E$35,IF(Y1861="to samo źródło",0,IF(Y1861=0,0)))</f>
        <v>0</v>
      </c>
      <c r="AI1861" s="334">
        <f>IF(AA1861="gaz z sieci",AC1861*'lista, wskaźniki'!$D$21)</f>
        <v>0</v>
      </c>
      <c r="AJ1861" s="272">
        <f>IF(AA1861="węgiel",AB1861*'lista, wskaźniki'!$D$20, IF('Sektor mieszkaniowy'!AA1861="drewno",'Sektor mieszkaniowy'!AB1861*'lista, wskaźniki'!$D$22,IF('Sektor mieszkaniowy'!AA1861="pellet",AB1861*'lista, wskaźniki'!$D$23,IF('Sektor mieszkaniowy'!AA1861="gaz z sieci",AB1861*'lista, wskaźniki'!$D$21,IF('Sektor mieszkaniowy'!AA1861="olej opałowy",'Sektor mieszkaniowy'!AB1861*'lista, wskaźniki'!$D$24)))))</f>
        <v>0</v>
      </c>
      <c r="AK1861" s="1072"/>
      <c r="AL1861" s="950"/>
      <c r="AM1861" s="20">
        <f>IF(AA1861="węgiel",AF1861*1/3.6*'lista, wskaźniki'!$F$20,IF(AA1861="drewno",AF1861*1/3.6*'lista, wskaźniki'!$F$22,IF(AA1861="pellet",AF1861*1/3.6*'lista, wskaźniki'!$F$23,IF(AA1861="gaz z sieci",AF1861*1/3.6*'lista, wskaźniki'!$F$21,IF(AA1861="olej opałowy",AF1861*1/3.6*'lista, wskaźniki'!$F$24,0)))))</f>
        <v>0</v>
      </c>
      <c r="AN1861" s="20">
        <f>IF(AA1861="węgiel",AF1861*'lista, wskaźniki'!$E$42,IF(AA1861="drewno",AF1861*'lista, wskaźniki'!$G$42,IF(AA1861="pellet",AF1861*'lista, wskaźniki'!$H$42,IF(AA1861="gaz z sieci",AF1861*'lista, wskaźniki'!$F$42,IF(AA1861="olej opałowy",AF1861*'lista, wskaźniki'!$I$42,0)))))</f>
        <v>0</v>
      </c>
      <c r="AO1861" s="20">
        <f>IF(AA1861="węgiel",AF1861*'lista, wskaźniki'!$E$43,IF(AA1861="drewno",AF1861*'lista, wskaźniki'!$G$43,IF(AA1861="pellet",AF1861*'lista, wskaźniki'!$H$43,IF(AA1861="gaz z sieci",AF1861*'lista, wskaźniki'!$F$43,IF(AA1861="olej opałowy",AF1861*'lista, wskaźniki'!$I$43,0)))))</f>
        <v>0</v>
      </c>
      <c r="AP1861" s="20">
        <f>IF(AA1861="węgiel",AF1861*'lista, wskaźniki'!$E$44,IF(AA1861="drewno",AF1861*'lista, wskaźniki'!$G$44,IF(AA1861="pellet",AF1861*'lista, wskaźniki'!$H$44,IF(AA1861="gaz z sieci",AF1861*'lista, wskaźniki'!$F$44,IF(AA1861="olej opałowy",AF1861*'lista, wskaźniki'!$I$44,0)))))</f>
        <v>0</v>
      </c>
      <c r="AQ1861" s="20" t="b">
        <f>IF(Z1861="gaz",AH1861*1/3.6*'lista, wskaźniki'!$F$21,IF(Z1861="energia elektryczna",AH1861*1/3.6*'lista, wskaźniki'!$F$26))</f>
        <v>0</v>
      </c>
      <c r="AR1861" s="20" t="b">
        <f>IF(Z1861="gaz",AH1861*'lista, wskaźniki'!$F$42,IF(Z1861="energia elektryczna",AH1861*0))</f>
        <v>0</v>
      </c>
      <c r="AS1861" s="20" t="b">
        <f>IF(Z1861="gaz",AH1861*'lista, wskaźniki'!$F$43,IF(Z1861="energia elektryczna",AH1861*0))</f>
        <v>0</v>
      </c>
      <c r="AT1861" s="20" t="b">
        <f>IF(Z1861="gaz",AH1861*'lista, wskaźniki'!$F$44,IF(Z1861="energia elektryczna",AH1861*0))</f>
        <v>0</v>
      </c>
      <c r="AU1861" s="20">
        <f>AI1861*1/3.6*'lista, wskaźniki'!$F$21</f>
        <v>0</v>
      </c>
      <c r="AV1861" s="20">
        <f>AI1861*'lista, wskaźniki'!$F$42</f>
        <v>0</v>
      </c>
      <c r="AW1861" s="20">
        <f>AI1861*'lista, wskaźniki'!$F$43</f>
        <v>0</v>
      </c>
      <c r="AX1861" s="20">
        <f>AI1861*'lista, wskaźniki'!$F$44</f>
        <v>0</v>
      </c>
      <c r="AY1861" s="20">
        <f>AK1861*'lista, wskaźniki'!$F$26</f>
        <v>0</v>
      </c>
      <c r="AZ1861" s="20">
        <f t="shared" si="848"/>
        <v>0</v>
      </c>
      <c r="BA1861" s="20">
        <f t="shared" si="849"/>
        <v>0</v>
      </c>
      <c r="BB1861" s="20">
        <f t="shared" si="850"/>
        <v>0</v>
      </c>
      <c r="BC1861" s="20">
        <f t="shared" si="851"/>
        <v>0</v>
      </c>
      <c r="BD1861" s="950"/>
      <c r="BE1861" s="950"/>
      <c r="BF1861" s="950"/>
      <c r="BG1861" s="950"/>
      <c r="BH1861" s="77"/>
      <c r="BI1861" s="950"/>
      <c r="BJ1861" s="77"/>
      <c r="BK1861" s="950"/>
      <c r="BL1861" s="77"/>
      <c r="BM1861" s="77"/>
      <c r="BN1861" s="77"/>
      <c r="BO1861" s="77"/>
      <c r="BP1861" s="77"/>
      <c r="BQ1861" s="77"/>
      <c r="BR1861" s="77"/>
      <c r="BS1861" s="935"/>
      <c r="BT1861" s="935"/>
      <c r="BU1861" s="935"/>
      <c r="BV1861" s="935"/>
      <c r="BW1861" s="935"/>
      <c r="BX1861" s="935"/>
      <c r="BY1861" s="1069"/>
      <c r="CA1861" s="365" t="b">
        <f t="shared" si="852"/>
        <v>0</v>
      </c>
      <c r="CB1861" s="365" t="b">
        <f t="shared" si="853"/>
        <v>0</v>
      </c>
      <c r="CC1861" s="365" t="b">
        <f t="shared" si="854"/>
        <v>0</v>
      </c>
      <c r="CD1861" s="365">
        <f t="shared" si="855"/>
        <v>0</v>
      </c>
      <c r="CE1861" s="365" t="b">
        <f t="shared" si="856"/>
        <v>0</v>
      </c>
      <c r="CF1861" s="365" t="b">
        <f t="shared" si="857"/>
        <v>0</v>
      </c>
      <c r="CG1861" s="365" t="b">
        <f t="shared" si="858"/>
        <v>0</v>
      </c>
      <c r="CH1861" s="365">
        <f t="shared" si="859"/>
        <v>0</v>
      </c>
      <c r="CI1861" s="72" t="b">
        <f t="shared" si="860"/>
        <v>0</v>
      </c>
      <c r="CJ1861" s="72" t="b">
        <f t="shared" si="861"/>
        <v>0</v>
      </c>
      <c r="CK1861" s="72" t="b">
        <f t="shared" si="862"/>
        <v>0</v>
      </c>
      <c r="CL1861" s="72">
        <f t="shared" si="863"/>
        <v>0</v>
      </c>
      <c r="CM1861" s="72" t="b">
        <f t="shared" si="864"/>
        <v>0</v>
      </c>
      <c r="CN1861" s="72" t="b">
        <f t="shared" si="865"/>
        <v>0</v>
      </c>
      <c r="CP1861" s="13">
        <f t="shared" si="866"/>
        <v>0</v>
      </c>
      <c r="CQ1861" s="13" t="b">
        <f t="shared" si="867"/>
        <v>0</v>
      </c>
      <c r="CR1861" s="13" t="b">
        <f t="shared" si="868"/>
        <v>0</v>
      </c>
      <c r="CS1861" s="13" t="b">
        <f t="shared" si="843"/>
        <v>0</v>
      </c>
      <c r="CT1861" s="13" t="b">
        <f t="shared" ref="CT1861:CT1924" si="873">IF(I1861="1986-1992",J1861)</f>
        <v>0</v>
      </c>
      <c r="CU1861" s="13" t="b">
        <f t="shared" si="845"/>
        <v>0</v>
      </c>
      <c r="CV1861" s="13" t="b">
        <f t="shared" si="869"/>
        <v>0</v>
      </c>
      <c r="CW1861" s="13" t="b">
        <f t="shared" si="870"/>
        <v>0</v>
      </c>
      <c r="CX1861" s="13" t="b">
        <f t="shared" si="871"/>
        <v>0</v>
      </c>
      <c r="CY1861" s="13" t="b">
        <f t="shared" si="872"/>
        <v>0</v>
      </c>
    </row>
    <row r="1862" spans="1:103" ht="15" thickBot="1">
      <c r="A1862" s="933"/>
      <c r="B1862" s="951"/>
      <c r="C1862" s="951"/>
      <c r="D1862" s="951"/>
      <c r="E1862" s="951"/>
      <c r="F1862" s="951"/>
      <c r="G1862" s="951"/>
      <c r="H1862" s="951"/>
      <c r="I1862" s="951"/>
      <c r="J1862" s="951"/>
      <c r="K1862" s="951"/>
      <c r="L1862" s="951"/>
      <c r="M1862" s="951"/>
      <c r="N1862" s="951"/>
      <c r="O1862" s="951"/>
      <c r="P1862" s="951"/>
      <c r="Q1862" s="942"/>
      <c r="R1862" s="951"/>
      <c r="S1862" s="951"/>
      <c r="T1862" s="951"/>
      <c r="U1862" s="951"/>
      <c r="V1862" s="951"/>
      <c r="W1862" s="79"/>
      <c r="X1862" s="79"/>
      <c r="Y1862" s="79"/>
      <c r="Z1862" s="79"/>
      <c r="AA1862" s="79" t="s">
        <v>37</v>
      </c>
      <c r="AB1862" s="80"/>
      <c r="AC1862" s="80"/>
      <c r="AD1862" s="79"/>
      <c r="AE1862" s="951"/>
      <c r="AF1862" s="334">
        <f t="shared" si="847"/>
        <v>0</v>
      </c>
      <c r="AG1862" s="272">
        <f>IF(R1862="kompletna",Q1862*J1862*0.0036*'lista, wskaźniki'!$F$13, IF(R1862="częściowa",Q1862*J1862*0.0036*'lista, wskaźniki'!$F$14, IF(R1862="brak",Q1862*J1862*0.0036*'lista, wskaźniki'!$F$15,)))</f>
        <v>0</v>
      </c>
      <c r="AH1862" s="334">
        <f>IF(Y1862="inne",K1862*'lista, wskaźniki'!$E$35,IF(Y1862="to samo źródło",0,IF(Y1862=0,0)))</f>
        <v>0</v>
      </c>
      <c r="AI1862" s="334" t="b">
        <f>IF(AA1862="gaz z sieci",AC1862*'lista, wskaźniki'!$D$21)</f>
        <v>0</v>
      </c>
      <c r="AJ1862" s="272">
        <f>IF(AA1862="węgiel",AB1862*'lista, wskaźniki'!$D$20, IF('Sektor mieszkaniowy'!AA1862="drewno",'Sektor mieszkaniowy'!AB1862*'lista, wskaźniki'!$D$22,IF('Sektor mieszkaniowy'!AA1862="pellet",AB1862*'lista, wskaźniki'!$D$23,IF('Sektor mieszkaniowy'!AA1862="gaz z sieci",AB1862*'lista, wskaźniki'!$D$21,IF('Sektor mieszkaniowy'!AA1862="olej opałowy",'Sektor mieszkaniowy'!AB1862*'lista, wskaźniki'!$D$24)))))</f>
        <v>0</v>
      </c>
      <c r="AK1862" s="1073"/>
      <c r="AL1862" s="951"/>
      <c r="AM1862" s="20">
        <f>IF(AA1862="węgiel",AF1862*1/3.6*'lista, wskaźniki'!$F$20,IF(AA1862="drewno",AF1862*1/3.6*'lista, wskaźniki'!$F$22,IF(AA1862="pellet",AF1862*1/3.6*'lista, wskaźniki'!$F$23,IF(AA1862="gaz z sieci",AF1862*1/3.6*'lista, wskaźniki'!$F$21,IF(AA1862="olej opałowy",AF1862*1/3.6*'lista, wskaźniki'!$F$24,0)))))</f>
        <v>0</v>
      </c>
      <c r="AN1862" s="20">
        <f>IF(AA1862="węgiel",AF1862*'lista, wskaźniki'!$E$42,IF(AA1862="drewno",AF1862*'lista, wskaźniki'!$G$42,IF(AA1862="pellet",AF1862*'lista, wskaźniki'!$H$42,IF(AA1862="gaz z sieci",AF1862*'lista, wskaźniki'!$F$42,IF(AA1862="olej opałowy",AF1862*'lista, wskaźniki'!$I$42,0)))))</f>
        <v>0</v>
      </c>
      <c r="AO1862" s="20">
        <f>IF(AA1862="węgiel",AF1862*'lista, wskaźniki'!$E$43,IF(AA1862="drewno",AF1862*'lista, wskaźniki'!$G$43,IF(AA1862="pellet",AF1862*'lista, wskaźniki'!$H$43,IF(AA1862="gaz z sieci",AF1862*'lista, wskaźniki'!$F$43,IF(AA1862="olej opałowy",AF1862*'lista, wskaźniki'!$I$43,0)))))</f>
        <v>0</v>
      </c>
      <c r="AP1862" s="20">
        <f>IF(AA1862="węgiel",AF1862*'lista, wskaźniki'!$E$44,IF(AA1862="drewno",AF1862*'lista, wskaźniki'!$G$44,IF(AA1862="pellet",AF1862*'lista, wskaźniki'!$H$44,IF(AA1862="gaz z sieci",AF1862*'lista, wskaźniki'!$F$44,IF(AA1862="olej opałowy",AF1862*'lista, wskaźniki'!$I$44,0)))))</f>
        <v>0</v>
      </c>
      <c r="AQ1862" s="20" t="b">
        <f>IF(Z1862="gaz",AH1862*1/3.6*'lista, wskaźniki'!$F$21,IF(Z1862="energia elektryczna",AH1862*1/3.6*'lista, wskaźniki'!$F$26))</f>
        <v>0</v>
      </c>
      <c r="AR1862" s="20" t="b">
        <f>IF(Z1862="gaz",AH1862*'lista, wskaźniki'!$F$42,IF(Z1862="energia elektryczna",AH1862*0))</f>
        <v>0</v>
      </c>
      <c r="AS1862" s="20" t="b">
        <f>IF(Z1862="gaz",AH1862*'lista, wskaźniki'!$F$43,IF(Z1862="energia elektryczna",AH1862*0))</f>
        <v>0</v>
      </c>
      <c r="AT1862" s="20" t="b">
        <f>IF(Z1862="gaz",AH1862*'lista, wskaźniki'!$F$44,IF(Z1862="energia elektryczna",AH1862*0))</f>
        <v>0</v>
      </c>
      <c r="AU1862" s="20">
        <f>AI1862*1/3.6*'lista, wskaźniki'!$F$21</f>
        <v>0</v>
      </c>
      <c r="AV1862" s="20">
        <f>AI1862*'lista, wskaźniki'!$F$42</f>
        <v>0</v>
      </c>
      <c r="AW1862" s="20">
        <f>AI1862*'lista, wskaźniki'!$F$43</f>
        <v>0</v>
      </c>
      <c r="AX1862" s="20">
        <f>AI1862*'lista, wskaźniki'!$F$44</f>
        <v>0</v>
      </c>
      <c r="AY1862" s="20">
        <f>AK1862*'lista, wskaźniki'!$F$26</f>
        <v>0</v>
      </c>
      <c r="AZ1862" s="20">
        <f t="shared" si="848"/>
        <v>0</v>
      </c>
      <c r="BA1862" s="20">
        <f t="shared" si="849"/>
        <v>0</v>
      </c>
      <c r="BB1862" s="20">
        <f t="shared" si="850"/>
        <v>0</v>
      </c>
      <c r="BC1862" s="20">
        <f t="shared" si="851"/>
        <v>0</v>
      </c>
      <c r="BD1862" s="951"/>
      <c r="BE1862" s="951"/>
      <c r="BF1862" s="951"/>
      <c r="BG1862" s="951"/>
      <c r="BH1862" s="79"/>
      <c r="BI1862" s="951"/>
      <c r="BJ1862" s="79"/>
      <c r="BK1862" s="951"/>
      <c r="BL1862" s="79"/>
      <c r="BM1862" s="79"/>
      <c r="BN1862" s="79"/>
      <c r="BO1862" s="79"/>
      <c r="BP1862" s="79"/>
      <c r="BQ1862" s="79"/>
      <c r="BR1862" s="79"/>
      <c r="BS1862" s="936"/>
      <c r="BT1862" s="936"/>
      <c r="BU1862" s="936"/>
      <c r="BV1862" s="936"/>
      <c r="BW1862" s="936"/>
      <c r="BX1862" s="936"/>
      <c r="BY1862" s="1070"/>
      <c r="CA1862" s="365" t="b">
        <f t="shared" si="852"/>
        <v>0</v>
      </c>
      <c r="CB1862" s="365" t="b">
        <f t="shared" si="853"/>
        <v>0</v>
      </c>
      <c r="CC1862" s="365" t="b">
        <f t="shared" si="854"/>
        <v>0</v>
      </c>
      <c r="CD1862" s="365" t="b">
        <f t="shared" si="855"/>
        <v>0</v>
      </c>
      <c r="CE1862" s="365">
        <f t="shared" si="856"/>
        <v>0</v>
      </c>
      <c r="CF1862" s="365" t="b">
        <f t="shared" si="857"/>
        <v>0</v>
      </c>
      <c r="CG1862" s="365" t="b">
        <f t="shared" si="858"/>
        <v>0</v>
      </c>
      <c r="CH1862" s="365" t="b">
        <f t="shared" si="859"/>
        <v>0</v>
      </c>
      <c r="CI1862" s="72" t="b">
        <f t="shared" si="860"/>
        <v>0</v>
      </c>
      <c r="CJ1862" s="72" t="b">
        <f t="shared" si="861"/>
        <v>0</v>
      </c>
      <c r="CK1862" s="72" t="b">
        <f t="shared" si="862"/>
        <v>0</v>
      </c>
      <c r="CL1862" s="72">
        <f t="shared" si="863"/>
        <v>0</v>
      </c>
      <c r="CM1862" s="72">
        <f t="shared" si="864"/>
        <v>0</v>
      </c>
      <c r="CN1862" s="72" t="b">
        <f t="shared" si="865"/>
        <v>0</v>
      </c>
      <c r="CP1862" s="13">
        <f t="shared" si="866"/>
        <v>0</v>
      </c>
      <c r="CQ1862" s="13" t="b">
        <f t="shared" si="867"/>
        <v>0</v>
      </c>
      <c r="CR1862" s="13" t="b">
        <f t="shared" si="868"/>
        <v>0</v>
      </c>
      <c r="CS1862" s="13" t="b">
        <f t="shared" si="843"/>
        <v>0</v>
      </c>
      <c r="CT1862" s="13" t="b">
        <f t="shared" si="873"/>
        <v>0</v>
      </c>
      <c r="CU1862" s="13" t="b">
        <f t="shared" si="845"/>
        <v>0</v>
      </c>
      <c r="CV1862" s="13" t="b">
        <f t="shared" si="869"/>
        <v>0</v>
      </c>
      <c r="CW1862" s="13" t="b">
        <f t="shared" si="870"/>
        <v>0</v>
      </c>
      <c r="CX1862" s="13" t="b">
        <f t="shared" si="871"/>
        <v>0</v>
      </c>
      <c r="CY1862" s="13" t="b">
        <f t="shared" si="872"/>
        <v>0</v>
      </c>
    </row>
    <row r="1863" spans="1:103" ht="15" thickBot="1">
      <c r="A1863" s="931">
        <v>373</v>
      </c>
      <c r="B1863" s="949" t="s">
        <v>225</v>
      </c>
      <c r="C1863" s="949">
        <v>21</v>
      </c>
      <c r="D1863" s="949" t="s">
        <v>1</v>
      </c>
      <c r="E1863" s="949" t="s">
        <v>5</v>
      </c>
      <c r="F1863" s="949">
        <v>3</v>
      </c>
      <c r="G1863" s="949">
        <v>2</v>
      </c>
      <c r="H1863" s="949"/>
      <c r="I1863" s="949" t="s">
        <v>11</v>
      </c>
      <c r="J1863" s="949"/>
      <c r="K1863" s="949"/>
      <c r="L1863" s="949" t="s">
        <v>17</v>
      </c>
      <c r="M1863" s="949"/>
      <c r="N1863" s="949" t="s">
        <v>17</v>
      </c>
      <c r="O1863" s="949"/>
      <c r="P1863" s="949" t="s">
        <v>17</v>
      </c>
      <c r="Q1863" s="940">
        <f>IF(I1863="&lt;1966",'lista, wskaźniki'!$G$4,IF(I1863="1967-1985",'lista, wskaźniki'!$G$5,IF(I1863="1986-1992",'lista, wskaźniki'!$G$6,IF(I1863="1993-1996",'lista, wskaźniki'!$G$7,IF(I1863="&gt;1997",'lista, wskaźniki'!$G$8,IF(I1863=0,'lista, wskaźniki'!$G$4))))))</f>
        <v>250</v>
      </c>
      <c r="R1863" s="949" t="s">
        <v>25</v>
      </c>
      <c r="S1863" s="949" t="s">
        <v>31</v>
      </c>
      <c r="T1863" s="949"/>
      <c r="U1863" s="949"/>
      <c r="V1863" s="949"/>
      <c r="W1863" s="20" t="s">
        <v>36</v>
      </c>
      <c r="X1863" s="75" t="s">
        <v>195</v>
      </c>
      <c r="Y1863" s="75" t="s">
        <v>42</v>
      </c>
      <c r="Z1863" s="75"/>
      <c r="AA1863" s="75" t="s">
        <v>35</v>
      </c>
      <c r="AB1863" s="76"/>
      <c r="AC1863" s="76"/>
      <c r="AD1863" s="75"/>
      <c r="AE1863" s="949"/>
      <c r="AF1863" s="334">
        <f t="shared" si="847"/>
        <v>0</v>
      </c>
      <c r="AG1863" s="272">
        <f>IF(R1863="kompletna",Q1863*J1863*0.0036*'lista, wskaźniki'!$F$13, IF(R1863="częściowa",Q1863*J1863*0.0036*'lista, wskaźniki'!$F$14, IF(R1863="brak",Q1863*J1863*0.0036*'lista, wskaźniki'!$F$15,)))</f>
        <v>0</v>
      </c>
      <c r="AH1863" s="334">
        <f>IF(Y1863="inne",K1863*'lista, wskaźniki'!$E$35,IF(Y1863="to samo źródło",0,IF(Y1863=0,0)))</f>
        <v>0</v>
      </c>
      <c r="AI1863" s="334" t="b">
        <f>IF(AA1863="gaz z sieci",AC1863*'lista, wskaźniki'!$D$21)</f>
        <v>0</v>
      </c>
      <c r="AJ1863" s="272">
        <f>IF(AA1863="węgiel",AB1863*'lista, wskaźniki'!$D$20, IF('Sektor mieszkaniowy'!AA1863="drewno",'Sektor mieszkaniowy'!AB1863*'lista, wskaźniki'!$D$22,IF('Sektor mieszkaniowy'!AA1863="pellet",AB1863*'lista, wskaźniki'!$D$23,IF('Sektor mieszkaniowy'!AA1863="gaz z sieci",AB1863*'lista, wskaźniki'!$D$21,IF('Sektor mieszkaniowy'!AA1863="olej opałowy",'Sektor mieszkaniowy'!AB1863*'lista, wskaźniki'!$D$24)))))</f>
        <v>0</v>
      </c>
      <c r="AK1863" s="1071">
        <f>AL1863/'lista, wskaźniki'!$A$127</f>
        <v>0</v>
      </c>
      <c r="AL1863" s="949"/>
      <c r="AM1863" s="20">
        <f>IF(AA1863="węgiel",AF1863*1/3.6*'lista, wskaźniki'!$F$20,IF(AA1863="drewno",AF1863*1/3.6*'lista, wskaźniki'!$F$22,IF(AA1863="pellet",AF1863*1/3.6*'lista, wskaźniki'!$F$23,IF(AA1863="gaz z sieci",AF1863*1/3.6*'lista, wskaźniki'!$F$21,IF(AA1863="olej opałowy",AF1863*1/3.6*'lista, wskaźniki'!$F$24,0)))))</f>
        <v>0</v>
      </c>
      <c r="AN1863" s="20">
        <f>IF(AA1863="węgiel",AF1863*'lista, wskaźniki'!$E$42,IF(AA1863="drewno",AF1863*'lista, wskaźniki'!$G$42,IF(AA1863="pellet",AF1863*'lista, wskaźniki'!$H$42,IF(AA1863="gaz z sieci",AF1863*'lista, wskaźniki'!$F$42,IF(AA1863="olej opałowy",AF1863*'lista, wskaźniki'!$I$42,0)))))</f>
        <v>0</v>
      </c>
      <c r="AO1863" s="20">
        <f>IF(AA1863="węgiel",AF1863*'lista, wskaźniki'!$E$43,IF(AA1863="drewno",AF1863*'lista, wskaźniki'!$G$43,IF(AA1863="pellet",AF1863*'lista, wskaźniki'!$H$43,IF(AA1863="gaz z sieci",AF1863*'lista, wskaźniki'!$F$43,IF(AA1863="olej opałowy",AF1863*'lista, wskaźniki'!$I$43,0)))))</f>
        <v>0</v>
      </c>
      <c r="AP1863" s="20">
        <f>IF(AA1863="węgiel",AF1863*'lista, wskaźniki'!$E$44,IF(AA1863="drewno",AF1863*'lista, wskaźniki'!$G$44,IF(AA1863="pellet",AF1863*'lista, wskaźniki'!$H$44,IF(AA1863="gaz z sieci",AF1863*'lista, wskaźniki'!$F$44,IF(AA1863="olej opałowy",AF1863*'lista, wskaźniki'!$I$44,0)))))</f>
        <v>0</v>
      </c>
      <c r="AQ1863" s="20" t="b">
        <f>IF(Z1863="gaz",AH1863*1/3.6*'lista, wskaźniki'!$F$21,IF(Z1863="energia elektryczna",AH1863*1/3.6*'lista, wskaźniki'!$F$26))</f>
        <v>0</v>
      </c>
      <c r="AR1863" s="20" t="b">
        <f>IF(Z1863="gaz",AH1863*'lista, wskaźniki'!$F$42,IF(Z1863="energia elektryczna",AH1863*0))</f>
        <v>0</v>
      </c>
      <c r="AS1863" s="20" t="b">
        <f>IF(Z1863="gaz",AH1863*'lista, wskaźniki'!$F$43,IF(Z1863="energia elektryczna",AH1863*0))</f>
        <v>0</v>
      </c>
      <c r="AT1863" s="20" t="b">
        <f>IF(Z1863="gaz",AH1863*'lista, wskaźniki'!$F$44,IF(Z1863="energia elektryczna",AH1863*0))</f>
        <v>0</v>
      </c>
      <c r="AU1863" s="20">
        <f>AI1863*1/3.6*'lista, wskaźniki'!$F$21</f>
        <v>0</v>
      </c>
      <c r="AV1863" s="20">
        <f>AI1863*'lista, wskaźniki'!$F$42</f>
        <v>0</v>
      </c>
      <c r="AW1863" s="20">
        <f>AI1863*'lista, wskaźniki'!$F$43</f>
        <v>0</v>
      </c>
      <c r="AX1863" s="20">
        <f>AI1863*'lista, wskaźniki'!$F$44</f>
        <v>0</v>
      </c>
      <c r="AY1863" s="20">
        <f>AK1863*'lista, wskaźniki'!$F$26</f>
        <v>0</v>
      </c>
      <c r="AZ1863" s="20">
        <f t="shared" si="848"/>
        <v>0</v>
      </c>
      <c r="BA1863" s="20">
        <f t="shared" si="849"/>
        <v>0</v>
      </c>
      <c r="BB1863" s="20">
        <f t="shared" si="850"/>
        <v>0</v>
      </c>
      <c r="BC1863" s="20">
        <f t="shared" si="851"/>
        <v>0</v>
      </c>
      <c r="BD1863" s="949" t="s">
        <v>16</v>
      </c>
      <c r="BE1863" s="949" t="s">
        <v>17</v>
      </c>
      <c r="BF1863" s="949" t="s">
        <v>16</v>
      </c>
      <c r="BG1863" s="949" t="s">
        <v>17</v>
      </c>
      <c r="BH1863" s="75"/>
      <c r="BI1863" s="949" t="s">
        <v>17</v>
      </c>
      <c r="BJ1863" s="75"/>
      <c r="BK1863" s="949" t="s">
        <v>17</v>
      </c>
      <c r="BL1863" s="75"/>
      <c r="BM1863" s="75"/>
      <c r="BN1863" s="75"/>
      <c r="BO1863" s="75" t="s">
        <v>57</v>
      </c>
      <c r="BP1863" s="75" t="s">
        <v>52</v>
      </c>
      <c r="BQ1863" s="75" t="s">
        <v>120</v>
      </c>
      <c r="BR1863" s="75">
        <v>2</v>
      </c>
      <c r="BS1863" s="934"/>
      <c r="BT1863" s="934">
        <v>100</v>
      </c>
      <c r="BU1863" s="934">
        <v>600</v>
      </c>
      <c r="BV1863" s="934"/>
      <c r="BW1863" s="934">
        <v>450</v>
      </c>
      <c r="BX1863" s="934">
        <v>2700</v>
      </c>
      <c r="BY1863" s="1068"/>
      <c r="CA1863" s="365">
        <f t="shared" si="852"/>
        <v>0</v>
      </c>
      <c r="CB1863" s="365" t="b">
        <f t="shared" si="853"/>
        <v>0</v>
      </c>
      <c r="CC1863" s="365" t="b">
        <f t="shared" si="854"/>
        <v>0</v>
      </c>
      <c r="CD1863" s="365" t="b">
        <f t="shared" si="855"/>
        <v>0</v>
      </c>
      <c r="CE1863" s="365" t="b">
        <f t="shared" si="856"/>
        <v>0</v>
      </c>
      <c r="CF1863" s="365" t="b">
        <f t="shared" si="857"/>
        <v>0</v>
      </c>
      <c r="CG1863" s="365" t="b">
        <f t="shared" si="858"/>
        <v>0</v>
      </c>
      <c r="CH1863" s="365" t="b">
        <f t="shared" si="859"/>
        <v>0</v>
      </c>
      <c r="CI1863" s="72">
        <f t="shared" si="860"/>
        <v>0</v>
      </c>
      <c r="CJ1863" s="72" t="b">
        <f t="shared" si="861"/>
        <v>0</v>
      </c>
      <c r="CK1863" s="72" t="b">
        <f t="shared" si="862"/>
        <v>0</v>
      </c>
      <c r="CL1863" s="72">
        <f t="shared" si="863"/>
        <v>0</v>
      </c>
      <c r="CM1863" s="72" t="b">
        <f t="shared" si="864"/>
        <v>0</v>
      </c>
      <c r="CN1863" s="72" t="b">
        <f t="shared" si="865"/>
        <v>0</v>
      </c>
      <c r="CP1863" s="13" t="b">
        <f t="shared" si="866"/>
        <v>0</v>
      </c>
      <c r="CQ1863" s="13">
        <f t="shared" si="867"/>
        <v>0</v>
      </c>
      <c r="CR1863" s="13">
        <f t="shared" si="868"/>
        <v>0</v>
      </c>
      <c r="CS1863" s="13">
        <f t="shared" si="843"/>
        <v>0</v>
      </c>
      <c r="CT1863" s="13" t="b">
        <f t="shared" si="873"/>
        <v>0</v>
      </c>
      <c r="CU1863" s="13">
        <f t="shared" si="845"/>
        <v>0</v>
      </c>
      <c r="CV1863" s="13" t="b">
        <f t="shared" si="869"/>
        <v>0</v>
      </c>
      <c r="CW1863" s="13">
        <f t="shared" si="870"/>
        <v>0</v>
      </c>
      <c r="CX1863" s="13" t="b">
        <f t="shared" si="871"/>
        <v>0</v>
      </c>
      <c r="CY1863" s="13">
        <f t="shared" si="872"/>
        <v>0</v>
      </c>
    </row>
    <row r="1864" spans="1:103" ht="15" thickBot="1">
      <c r="A1864" s="932"/>
      <c r="B1864" s="950"/>
      <c r="C1864" s="950"/>
      <c r="D1864" s="950"/>
      <c r="E1864" s="950"/>
      <c r="F1864" s="950"/>
      <c r="G1864" s="950"/>
      <c r="H1864" s="950"/>
      <c r="I1864" s="950"/>
      <c r="J1864" s="950"/>
      <c r="K1864" s="950"/>
      <c r="L1864" s="950"/>
      <c r="M1864" s="950"/>
      <c r="N1864" s="950"/>
      <c r="O1864" s="950"/>
      <c r="P1864" s="950"/>
      <c r="Q1864" s="941"/>
      <c r="R1864" s="950"/>
      <c r="S1864" s="950"/>
      <c r="T1864" s="950"/>
      <c r="U1864" s="950"/>
      <c r="V1864" s="950"/>
      <c r="W1864" s="77"/>
      <c r="X1864" s="77"/>
      <c r="Y1864" s="77"/>
      <c r="Z1864" s="77"/>
      <c r="AA1864" s="77" t="s">
        <v>36</v>
      </c>
      <c r="AB1864" s="78">
        <v>20</v>
      </c>
      <c r="AC1864" s="78"/>
      <c r="AD1864" s="77">
        <v>2000</v>
      </c>
      <c r="AE1864" s="950"/>
      <c r="AF1864" s="334">
        <f t="shared" si="847"/>
        <v>312</v>
      </c>
      <c r="AG1864" s="272">
        <f>IF(R1864="kompletna",Q1864*J1864*0.0036*'lista, wskaźniki'!$F$13, IF(R1864="częściowa",Q1864*J1864*0.0036*'lista, wskaźniki'!$F$14, IF(R1864="brak",Q1864*J1864*0.0036*'lista, wskaźniki'!$F$15,)))</f>
        <v>0</v>
      </c>
      <c r="AH1864" s="334">
        <f>IF(Y1864="inne",K1864*'lista, wskaźniki'!$E$35,IF(Y1864="to samo źródło",0,IF(Y1864=0,0)))</f>
        <v>0</v>
      </c>
      <c r="AI1864" s="334" t="b">
        <f>IF(AA1864="gaz z sieci",AC1864*'lista, wskaźniki'!$D$21)</f>
        <v>0</v>
      </c>
      <c r="AJ1864" s="272">
        <f>IF(AA1864="węgiel",AB1864*'lista, wskaźniki'!$D$20, IF('Sektor mieszkaniowy'!AA1864="drewno",'Sektor mieszkaniowy'!AB1864*'lista, wskaźniki'!$D$22,IF('Sektor mieszkaniowy'!AA1864="pellet",AB1864*'lista, wskaźniki'!$D$23,IF('Sektor mieszkaniowy'!AA1864="gaz z sieci",AB1864*'lista, wskaźniki'!$D$21,IF('Sektor mieszkaniowy'!AA1864="olej opałowy",'Sektor mieszkaniowy'!AB1864*'lista, wskaźniki'!$D$24)))))</f>
        <v>312</v>
      </c>
      <c r="AK1864" s="1072"/>
      <c r="AL1864" s="950"/>
      <c r="AM1864" s="20">
        <f>IF(AA1864="węgiel",AF1864*1/3.6*'lista, wskaźniki'!$F$20,IF(AA1864="drewno",AF1864*1/3.6*'lista, wskaźniki'!$F$22,IF(AA1864="pellet",AF1864*1/3.6*'lista, wskaźniki'!$F$23,IF(AA1864="gaz z sieci",AF1864*1/3.6*'lista, wskaźniki'!$F$21,IF(AA1864="olej opałowy",AF1864*1/3.6*'lista, wskaźniki'!$F$24,0)))))</f>
        <v>0</v>
      </c>
      <c r="AN1864" s="20">
        <f>IF(AA1864="węgiel",AF1864*'lista, wskaźniki'!$E$42,IF(AA1864="drewno",AF1864*'lista, wskaźniki'!$G$42,IF(AA1864="pellet",AF1864*'lista, wskaźniki'!$H$42,IF(AA1864="gaz z sieci",AF1864*'lista, wskaźniki'!$F$42,IF(AA1864="olej opałowy",AF1864*'lista, wskaźniki'!$I$42,0)))))</f>
        <v>0.25272</v>
      </c>
      <c r="AO1864" s="20">
        <f>IF(AA1864="węgiel",AF1864*'lista, wskaźniki'!$E$43,IF(AA1864="drewno",AF1864*'lista, wskaźniki'!$G$43,IF(AA1864="pellet",AF1864*'lista, wskaźniki'!$H$43,IF(AA1864="gaz z sieci",AF1864*'lista, wskaźniki'!$F$43,IF(AA1864="olej opałowy",AF1864*'lista, wskaźniki'!$I$43,0)))))</f>
        <v>0.25272</v>
      </c>
      <c r="AP1864" s="20">
        <f>IF(AA1864="węgiel",AF1864*'lista, wskaźniki'!$E$44,IF(AA1864="drewno",AF1864*'lista, wskaźniki'!$G$44,IF(AA1864="pellet",AF1864*'lista, wskaźniki'!$H$44,IF(AA1864="gaz z sieci",AF1864*'lista, wskaźniki'!$F$44,IF(AA1864="olej opałowy",AF1864*'lista, wskaźniki'!$I$44,0)))))</f>
        <v>7.7999999999999999E-5</v>
      </c>
      <c r="AQ1864" s="20" t="b">
        <f>IF(Z1864="gaz",AH1864*1/3.6*'lista, wskaźniki'!$F$21,IF(Z1864="energia elektryczna",AH1864*1/3.6*'lista, wskaźniki'!$F$26))</f>
        <v>0</v>
      </c>
      <c r="AR1864" s="20" t="b">
        <f>IF(Z1864="gaz",AH1864*'lista, wskaźniki'!$F$42,IF(Z1864="energia elektryczna",AH1864*0))</f>
        <v>0</v>
      </c>
      <c r="AS1864" s="20" t="b">
        <f>IF(Z1864="gaz",AH1864*'lista, wskaźniki'!$F$43,IF(Z1864="energia elektryczna",AH1864*0))</f>
        <v>0</v>
      </c>
      <c r="AT1864" s="20" t="b">
        <f>IF(Z1864="gaz",AH1864*'lista, wskaźniki'!$F$44,IF(Z1864="energia elektryczna",AH1864*0))</f>
        <v>0</v>
      </c>
      <c r="AU1864" s="20">
        <f>AI1864*1/3.6*'lista, wskaźniki'!$F$21</f>
        <v>0</v>
      </c>
      <c r="AV1864" s="20">
        <f>AI1864*'lista, wskaźniki'!$F$42</f>
        <v>0</v>
      </c>
      <c r="AW1864" s="20">
        <f>AI1864*'lista, wskaźniki'!$F$43</f>
        <v>0</v>
      </c>
      <c r="AX1864" s="20">
        <f>AI1864*'lista, wskaźniki'!$F$44</f>
        <v>0</v>
      </c>
      <c r="AY1864" s="20">
        <f>AK1864*'lista, wskaźniki'!$F$26</f>
        <v>0</v>
      </c>
      <c r="AZ1864" s="20">
        <f t="shared" si="848"/>
        <v>0</v>
      </c>
      <c r="BA1864" s="20">
        <f t="shared" si="849"/>
        <v>0.25272</v>
      </c>
      <c r="BB1864" s="20">
        <f t="shared" si="850"/>
        <v>0.25272</v>
      </c>
      <c r="BC1864" s="20">
        <f t="shared" si="851"/>
        <v>7.7999999999999999E-5</v>
      </c>
      <c r="BD1864" s="950"/>
      <c r="BE1864" s="950"/>
      <c r="BF1864" s="950"/>
      <c r="BG1864" s="950"/>
      <c r="BH1864" s="77"/>
      <c r="BI1864" s="950"/>
      <c r="BJ1864" s="77"/>
      <c r="BK1864" s="950"/>
      <c r="BL1864" s="77"/>
      <c r="BM1864" s="77"/>
      <c r="BN1864" s="77"/>
      <c r="BO1864" s="77"/>
      <c r="BP1864" s="77"/>
      <c r="BQ1864" s="77" t="s">
        <v>121</v>
      </c>
      <c r="BR1864" s="77">
        <v>1</v>
      </c>
      <c r="BS1864" s="935"/>
      <c r="BT1864" s="935"/>
      <c r="BU1864" s="935"/>
      <c r="BV1864" s="935"/>
      <c r="BW1864" s="935"/>
      <c r="BX1864" s="935"/>
      <c r="BY1864" s="1069"/>
      <c r="CA1864" s="365" t="b">
        <f t="shared" si="852"/>
        <v>0</v>
      </c>
      <c r="CB1864" s="365">
        <f t="shared" si="853"/>
        <v>312</v>
      </c>
      <c r="CC1864" s="365" t="b">
        <f t="shared" si="854"/>
        <v>0</v>
      </c>
      <c r="CD1864" s="365" t="b">
        <f t="shared" si="855"/>
        <v>0</v>
      </c>
      <c r="CE1864" s="365" t="b">
        <f t="shared" si="856"/>
        <v>0</v>
      </c>
      <c r="CF1864" s="365" t="b">
        <f t="shared" si="857"/>
        <v>0</v>
      </c>
      <c r="CG1864" s="365" t="b">
        <f t="shared" si="858"/>
        <v>0</v>
      </c>
      <c r="CH1864" s="365" t="b">
        <f t="shared" si="859"/>
        <v>0</v>
      </c>
      <c r="CI1864" s="72" t="b">
        <f t="shared" si="860"/>
        <v>0</v>
      </c>
      <c r="CJ1864" s="72">
        <f t="shared" si="861"/>
        <v>312</v>
      </c>
      <c r="CK1864" s="72" t="b">
        <f t="shared" si="862"/>
        <v>0</v>
      </c>
      <c r="CL1864" s="72">
        <f t="shared" si="863"/>
        <v>0</v>
      </c>
      <c r="CM1864" s="72" t="b">
        <f t="shared" si="864"/>
        <v>0</v>
      </c>
      <c r="CN1864" s="72" t="b">
        <f t="shared" si="865"/>
        <v>0</v>
      </c>
      <c r="CP1864" s="13">
        <f t="shared" si="866"/>
        <v>0</v>
      </c>
      <c r="CQ1864" s="13" t="b">
        <f t="shared" si="867"/>
        <v>0</v>
      </c>
      <c r="CR1864" s="13" t="b">
        <f t="shared" si="868"/>
        <v>0</v>
      </c>
      <c r="CS1864" s="13" t="b">
        <f t="shared" si="843"/>
        <v>0</v>
      </c>
      <c r="CT1864" s="13" t="b">
        <f t="shared" si="873"/>
        <v>0</v>
      </c>
      <c r="CU1864" s="13" t="b">
        <f t="shared" si="845"/>
        <v>0</v>
      </c>
      <c r="CV1864" s="13" t="b">
        <f t="shared" si="869"/>
        <v>0</v>
      </c>
      <c r="CW1864" s="13" t="b">
        <f t="shared" si="870"/>
        <v>0</v>
      </c>
      <c r="CX1864" s="13" t="b">
        <f t="shared" si="871"/>
        <v>0</v>
      </c>
      <c r="CY1864" s="13" t="b">
        <f t="shared" si="872"/>
        <v>0</v>
      </c>
    </row>
    <row r="1865" spans="1:103" ht="15" thickBot="1">
      <c r="A1865" s="932"/>
      <c r="B1865" s="950"/>
      <c r="C1865" s="950"/>
      <c r="D1865" s="950"/>
      <c r="E1865" s="950"/>
      <c r="F1865" s="950"/>
      <c r="G1865" s="950"/>
      <c r="H1865" s="950"/>
      <c r="I1865" s="950"/>
      <c r="J1865" s="950"/>
      <c r="K1865" s="950"/>
      <c r="L1865" s="950"/>
      <c r="M1865" s="950"/>
      <c r="N1865" s="950"/>
      <c r="O1865" s="950"/>
      <c r="P1865" s="950"/>
      <c r="Q1865" s="941"/>
      <c r="R1865" s="950"/>
      <c r="S1865" s="950"/>
      <c r="T1865" s="950"/>
      <c r="U1865" s="950"/>
      <c r="V1865" s="950"/>
      <c r="W1865" s="77"/>
      <c r="X1865" s="77"/>
      <c r="Y1865" s="77"/>
      <c r="Z1865" s="77"/>
      <c r="AA1865" s="77" t="s">
        <v>50</v>
      </c>
      <c r="AB1865" s="78"/>
      <c r="AC1865" s="78"/>
      <c r="AD1865" s="77"/>
      <c r="AE1865" s="950"/>
      <c r="AF1865" s="334">
        <f t="shared" si="847"/>
        <v>0</v>
      </c>
      <c r="AG1865" s="272">
        <f>IF(R1865="kompletna",Q1865*J1865*0.0036*'lista, wskaźniki'!$F$13, IF(R1865="częściowa",Q1865*J1865*0.0036*'lista, wskaźniki'!$F$14, IF(R1865="brak",Q1865*J1865*0.0036*'lista, wskaźniki'!$F$15,)))</f>
        <v>0</v>
      </c>
      <c r="AH1865" s="334">
        <f>IF(Y1865="inne",K1865*'lista, wskaźniki'!$E$35,IF(Y1865="to samo źródło",0,IF(Y1865=0,0)))</f>
        <v>0</v>
      </c>
      <c r="AI1865" s="334" t="b">
        <f>IF(AA1865="gaz z sieci",AC1865*'lista, wskaźniki'!$D$21)</f>
        <v>0</v>
      </c>
      <c r="AJ1865" s="272">
        <f>IF(AA1865="węgiel",AB1865*'lista, wskaźniki'!$D$20, IF('Sektor mieszkaniowy'!AA1865="drewno",'Sektor mieszkaniowy'!AB1865*'lista, wskaźniki'!$D$22,IF('Sektor mieszkaniowy'!AA1865="pellet",AB1865*'lista, wskaźniki'!$D$23,IF('Sektor mieszkaniowy'!AA1865="gaz z sieci",AB1865*'lista, wskaźniki'!$D$21,IF('Sektor mieszkaniowy'!AA1865="olej opałowy",'Sektor mieszkaniowy'!AB1865*'lista, wskaźniki'!$D$24)))))</f>
        <v>0</v>
      </c>
      <c r="AK1865" s="1072"/>
      <c r="AL1865" s="950"/>
      <c r="AM1865" s="20">
        <f>IF(AA1865="węgiel",AF1865*1/3.6*'lista, wskaźniki'!$F$20,IF(AA1865="drewno",AF1865*1/3.6*'lista, wskaźniki'!$F$22,IF(AA1865="pellet",AF1865*1/3.6*'lista, wskaźniki'!$F$23,IF(AA1865="gaz z sieci",AF1865*1/3.6*'lista, wskaźniki'!$F$21,IF(AA1865="olej opałowy",AF1865*1/3.6*'lista, wskaźniki'!$F$24,0)))))</f>
        <v>0</v>
      </c>
      <c r="AN1865" s="20">
        <f>IF(AA1865="węgiel",AF1865*'lista, wskaźniki'!$E$42,IF(AA1865="drewno",AF1865*'lista, wskaźniki'!$G$42,IF(AA1865="pellet",AF1865*'lista, wskaźniki'!$H$42,IF(AA1865="gaz z sieci",AF1865*'lista, wskaźniki'!$F$42,IF(AA1865="olej opałowy",AF1865*'lista, wskaźniki'!$I$42,0)))))</f>
        <v>0</v>
      </c>
      <c r="AO1865" s="20">
        <f>IF(AA1865="węgiel",AF1865*'lista, wskaźniki'!$E$43,IF(AA1865="drewno",AF1865*'lista, wskaźniki'!$G$43,IF(AA1865="pellet",AF1865*'lista, wskaźniki'!$H$43,IF(AA1865="gaz z sieci",AF1865*'lista, wskaźniki'!$F$43,IF(AA1865="olej opałowy",AF1865*'lista, wskaźniki'!$I$43,0)))))</f>
        <v>0</v>
      </c>
      <c r="AP1865" s="20">
        <f>IF(AA1865="węgiel",AF1865*'lista, wskaźniki'!$E$44,IF(AA1865="drewno",AF1865*'lista, wskaźniki'!$G$44,IF(AA1865="pellet",AF1865*'lista, wskaźniki'!$H$44,IF(AA1865="gaz z sieci",AF1865*'lista, wskaźniki'!$F$44,IF(AA1865="olej opałowy",AF1865*'lista, wskaźniki'!$I$44,0)))))</f>
        <v>0</v>
      </c>
      <c r="AQ1865" s="20" t="b">
        <f>IF(Z1865="gaz",AH1865*1/3.6*'lista, wskaźniki'!$F$21,IF(Z1865="energia elektryczna",AH1865*1/3.6*'lista, wskaźniki'!$F$26))</f>
        <v>0</v>
      </c>
      <c r="AR1865" s="20" t="b">
        <f>IF(Z1865="gaz",AH1865*'lista, wskaźniki'!$F$42,IF(Z1865="energia elektryczna",AH1865*0))</f>
        <v>0</v>
      </c>
      <c r="AS1865" s="20" t="b">
        <f>IF(Z1865="gaz",AH1865*'lista, wskaźniki'!$F$43,IF(Z1865="energia elektryczna",AH1865*0))</f>
        <v>0</v>
      </c>
      <c r="AT1865" s="20" t="b">
        <f>IF(Z1865="gaz",AH1865*'lista, wskaźniki'!$F$44,IF(Z1865="energia elektryczna",AH1865*0))</f>
        <v>0</v>
      </c>
      <c r="AU1865" s="20">
        <f>AI1865*1/3.6*'lista, wskaźniki'!$F$21</f>
        <v>0</v>
      </c>
      <c r="AV1865" s="20">
        <f>AI1865*'lista, wskaźniki'!$F$42</f>
        <v>0</v>
      </c>
      <c r="AW1865" s="20">
        <f>AI1865*'lista, wskaźniki'!$F$43</f>
        <v>0</v>
      </c>
      <c r="AX1865" s="20">
        <f>AI1865*'lista, wskaźniki'!$F$44</f>
        <v>0</v>
      </c>
      <c r="AY1865" s="20">
        <f>AK1865*'lista, wskaźniki'!$F$26</f>
        <v>0</v>
      </c>
      <c r="AZ1865" s="20">
        <f t="shared" si="848"/>
        <v>0</v>
      </c>
      <c r="BA1865" s="20">
        <f t="shared" si="849"/>
        <v>0</v>
      </c>
      <c r="BB1865" s="20">
        <f t="shared" si="850"/>
        <v>0</v>
      </c>
      <c r="BC1865" s="20">
        <f t="shared" si="851"/>
        <v>0</v>
      </c>
      <c r="BD1865" s="950"/>
      <c r="BE1865" s="950"/>
      <c r="BF1865" s="950"/>
      <c r="BG1865" s="950"/>
      <c r="BH1865" s="77"/>
      <c r="BI1865" s="950"/>
      <c r="BJ1865" s="77"/>
      <c r="BK1865" s="950"/>
      <c r="BL1865" s="77"/>
      <c r="BM1865" s="77"/>
      <c r="BN1865" s="77"/>
      <c r="BO1865" s="77"/>
      <c r="BP1865" s="77"/>
      <c r="BQ1865" s="77"/>
      <c r="BR1865" s="77"/>
      <c r="BS1865" s="935"/>
      <c r="BT1865" s="935"/>
      <c r="BU1865" s="935"/>
      <c r="BV1865" s="935"/>
      <c r="BW1865" s="935"/>
      <c r="BX1865" s="935"/>
      <c r="BY1865" s="1069"/>
      <c r="CA1865" s="365" t="b">
        <f t="shared" si="852"/>
        <v>0</v>
      </c>
      <c r="CB1865" s="365" t="b">
        <f t="shared" si="853"/>
        <v>0</v>
      </c>
      <c r="CC1865" s="365">
        <f t="shared" si="854"/>
        <v>0</v>
      </c>
      <c r="CD1865" s="365" t="b">
        <f t="shared" si="855"/>
        <v>0</v>
      </c>
      <c r="CE1865" s="365" t="b">
        <f t="shared" si="856"/>
        <v>0</v>
      </c>
      <c r="CF1865" s="365" t="b">
        <f t="shared" si="857"/>
        <v>0</v>
      </c>
      <c r="CG1865" s="365" t="b">
        <f t="shared" si="858"/>
        <v>0</v>
      </c>
      <c r="CH1865" s="365" t="b">
        <f t="shared" si="859"/>
        <v>0</v>
      </c>
      <c r="CI1865" s="72" t="b">
        <f t="shared" si="860"/>
        <v>0</v>
      </c>
      <c r="CJ1865" s="72" t="b">
        <f t="shared" si="861"/>
        <v>0</v>
      </c>
      <c r="CK1865" s="72">
        <f t="shared" si="862"/>
        <v>0</v>
      </c>
      <c r="CL1865" s="72">
        <f t="shared" si="863"/>
        <v>0</v>
      </c>
      <c r="CM1865" s="72" t="b">
        <f t="shared" si="864"/>
        <v>0</v>
      </c>
      <c r="CN1865" s="72" t="b">
        <f t="shared" si="865"/>
        <v>0</v>
      </c>
      <c r="CP1865" s="13">
        <f t="shared" si="866"/>
        <v>0</v>
      </c>
      <c r="CQ1865" s="13" t="b">
        <f t="shared" si="867"/>
        <v>0</v>
      </c>
      <c r="CR1865" s="13" t="b">
        <f t="shared" si="868"/>
        <v>0</v>
      </c>
      <c r="CS1865" s="13" t="b">
        <f t="shared" si="843"/>
        <v>0</v>
      </c>
      <c r="CT1865" s="13" t="b">
        <f t="shared" si="873"/>
        <v>0</v>
      </c>
      <c r="CU1865" s="13" t="b">
        <f t="shared" si="845"/>
        <v>0</v>
      </c>
      <c r="CV1865" s="13" t="b">
        <f t="shared" si="869"/>
        <v>0</v>
      </c>
      <c r="CW1865" s="13" t="b">
        <f t="shared" si="870"/>
        <v>0</v>
      </c>
      <c r="CX1865" s="13" t="b">
        <f t="shared" si="871"/>
        <v>0</v>
      </c>
      <c r="CY1865" s="13" t="b">
        <f t="shared" si="872"/>
        <v>0</v>
      </c>
    </row>
    <row r="1866" spans="1:103" ht="15" thickBot="1">
      <c r="A1866" s="932"/>
      <c r="B1866" s="950"/>
      <c r="C1866" s="950"/>
      <c r="D1866" s="950"/>
      <c r="E1866" s="950"/>
      <c r="F1866" s="950"/>
      <c r="G1866" s="950"/>
      <c r="H1866" s="950"/>
      <c r="I1866" s="950"/>
      <c r="J1866" s="950"/>
      <c r="K1866" s="950"/>
      <c r="L1866" s="950"/>
      <c r="M1866" s="950"/>
      <c r="N1866" s="950"/>
      <c r="O1866" s="950"/>
      <c r="P1866" s="950"/>
      <c r="Q1866" s="941"/>
      <c r="R1866" s="950"/>
      <c r="S1866" s="950"/>
      <c r="T1866" s="950"/>
      <c r="U1866" s="950"/>
      <c r="V1866" s="950"/>
      <c r="W1866" s="77"/>
      <c r="X1866" s="77"/>
      <c r="Y1866" s="77"/>
      <c r="Z1866" s="77"/>
      <c r="AA1866" s="77" t="s">
        <v>38</v>
      </c>
      <c r="AB1866" s="78"/>
      <c r="AC1866" s="78"/>
      <c r="AD1866" s="77"/>
      <c r="AE1866" s="950"/>
      <c r="AF1866" s="334">
        <f t="shared" si="847"/>
        <v>0</v>
      </c>
      <c r="AG1866" s="272">
        <f>IF(R1866="kompletna",Q1866*J1866*0.0036*'lista, wskaźniki'!$F$13, IF(R1866="częściowa",Q1866*J1866*0.0036*'lista, wskaźniki'!$F$14, IF(R1866="brak",Q1866*J1866*0.0036*'lista, wskaźniki'!$F$15,)))</f>
        <v>0</v>
      </c>
      <c r="AH1866" s="334">
        <f>IF(Y1866="inne",K1866*'lista, wskaźniki'!$E$35,IF(Y1866="to samo źródło",0,IF(Y1866=0,0)))</f>
        <v>0</v>
      </c>
      <c r="AI1866" s="334">
        <f>IF(AA1866="gaz z sieci",AC1866*'lista, wskaźniki'!$D$21)</f>
        <v>0</v>
      </c>
      <c r="AJ1866" s="272">
        <f>IF(AA1866="węgiel",AB1866*'lista, wskaźniki'!$D$20, IF('Sektor mieszkaniowy'!AA1866="drewno",'Sektor mieszkaniowy'!AB1866*'lista, wskaźniki'!$D$22,IF('Sektor mieszkaniowy'!AA1866="pellet",AB1866*'lista, wskaźniki'!$D$23,IF('Sektor mieszkaniowy'!AA1866="gaz z sieci",AB1866*'lista, wskaźniki'!$D$21,IF('Sektor mieszkaniowy'!AA1866="olej opałowy",'Sektor mieszkaniowy'!AB1866*'lista, wskaźniki'!$D$24)))))</f>
        <v>0</v>
      </c>
      <c r="AK1866" s="1072"/>
      <c r="AL1866" s="950"/>
      <c r="AM1866" s="20">
        <f>IF(AA1866="węgiel",AF1866*1/3.6*'lista, wskaźniki'!$F$20,IF(AA1866="drewno",AF1866*1/3.6*'lista, wskaźniki'!$F$22,IF(AA1866="pellet",AF1866*1/3.6*'lista, wskaźniki'!$F$23,IF(AA1866="gaz z sieci",AF1866*1/3.6*'lista, wskaźniki'!$F$21,IF(AA1866="olej opałowy",AF1866*1/3.6*'lista, wskaźniki'!$F$24,0)))))</f>
        <v>0</v>
      </c>
      <c r="AN1866" s="20">
        <f>IF(AA1866="węgiel",AF1866*'lista, wskaźniki'!$E$42,IF(AA1866="drewno",AF1866*'lista, wskaźniki'!$G$42,IF(AA1866="pellet",AF1866*'lista, wskaźniki'!$H$42,IF(AA1866="gaz z sieci",AF1866*'lista, wskaźniki'!$F$42,IF(AA1866="olej opałowy",AF1866*'lista, wskaźniki'!$I$42,0)))))</f>
        <v>0</v>
      </c>
      <c r="AO1866" s="20">
        <f>IF(AA1866="węgiel",AF1866*'lista, wskaźniki'!$E$43,IF(AA1866="drewno",AF1866*'lista, wskaźniki'!$G$43,IF(AA1866="pellet",AF1866*'lista, wskaźniki'!$H$43,IF(AA1866="gaz z sieci",AF1866*'lista, wskaźniki'!$F$43,IF(AA1866="olej opałowy",AF1866*'lista, wskaźniki'!$I$43,0)))))</f>
        <v>0</v>
      </c>
      <c r="AP1866" s="20">
        <f>IF(AA1866="węgiel",AF1866*'lista, wskaźniki'!$E$44,IF(AA1866="drewno",AF1866*'lista, wskaźniki'!$G$44,IF(AA1866="pellet",AF1866*'lista, wskaźniki'!$H$44,IF(AA1866="gaz z sieci",AF1866*'lista, wskaźniki'!$F$44,IF(AA1866="olej opałowy",AF1866*'lista, wskaźniki'!$I$44,0)))))</f>
        <v>0</v>
      </c>
      <c r="AQ1866" s="20" t="b">
        <f>IF(Z1866="gaz",AH1866*1/3.6*'lista, wskaźniki'!$F$21,IF(Z1866="energia elektryczna",AH1866*1/3.6*'lista, wskaźniki'!$F$26))</f>
        <v>0</v>
      </c>
      <c r="AR1866" s="20" t="b">
        <f>IF(Z1866="gaz",AH1866*'lista, wskaźniki'!$F$42,IF(Z1866="energia elektryczna",AH1866*0))</f>
        <v>0</v>
      </c>
      <c r="AS1866" s="20" t="b">
        <f>IF(Z1866="gaz",AH1866*'lista, wskaźniki'!$F$43,IF(Z1866="energia elektryczna",AH1866*0))</f>
        <v>0</v>
      </c>
      <c r="AT1866" s="20" t="b">
        <f>IF(Z1866="gaz",AH1866*'lista, wskaźniki'!$F$44,IF(Z1866="energia elektryczna",AH1866*0))</f>
        <v>0</v>
      </c>
      <c r="AU1866" s="20">
        <f>AI1866*1/3.6*'lista, wskaźniki'!$F$21</f>
        <v>0</v>
      </c>
      <c r="AV1866" s="20">
        <f>AI1866*'lista, wskaźniki'!$F$42</f>
        <v>0</v>
      </c>
      <c r="AW1866" s="20">
        <f>AI1866*'lista, wskaźniki'!$F$43</f>
        <v>0</v>
      </c>
      <c r="AX1866" s="20">
        <f>AI1866*'lista, wskaźniki'!$F$44</f>
        <v>0</v>
      </c>
      <c r="AY1866" s="20">
        <f>AK1866*'lista, wskaźniki'!$F$26</f>
        <v>0</v>
      </c>
      <c r="AZ1866" s="20">
        <f t="shared" si="848"/>
        <v>0</v>
      </c>
      <c r="BA1866" s="20">
        <f t="shared" si="849"/>
        <v>0</v>
      </c>
      <c r="BB1866" s="20">
        <f t="shared" si="850"/>
        <v>0</v>
      </c>
      <c r="BC1866" s="20">
        <f t="shared" si="851"/>
        <v>0</v>
      </c>
      <c r="BD1866" s="950"/>
      <c r="BE1866" s="950"/>
      <c r="BF1866" s="950"/>
      <c r="BG1866" s="950"/>
      <c r="BH1866" s="77"/>
      <c r="BI1866" s="950"/>
      <c r="BJ1866" s="77"/>
      <c r="BK1866" s="950"/>
      <c r="BL1866" s="77"/>
      <c r="BM1866" s="77"/>
      <c r="BN1866" s="77"/>
      <c r="BO1866" s="77"/>
      <c r="BP1866" s="77"/>
      <c r="BQ1866" s="77"/>
      <c r="BR1866" s="77"/>
      <c r="BS1866" s="935"/>
      <c r="BT1866" s="935"/>
      <c r="BU1866" s="935"/>
      <c r="BV1866" s="935"/>
      <c r="BW1866" s="935"/>
      <c r="BX1866" s="935"/>
      <c r="BY1866" s="1069"/>
      <c r="CA1866" s="365" t="b">
        <f t="shared" si="852"/>
        <v>0</v>
      </c>
      <c r="CB1866" s="365" t="b">
        <f t="shared" si="853"/>
        <v>0</v>
      </c>
      <c r="CC1866" s="365" t="b">
        <f t="shared" si="854"/>
        <v>0</v>
      </c>
      <c r="CD1866" s="365">
        <f t="shared" si="855"/>
        <v>0</v>
      </c>
      <c r="CE1866" s="365" t="b">
        <f t="shared" si="856"/>
        <v>0</v>
      </c>
      <c r="CF1866" s="365" t="b">
        <f t="shared" si="857"/>
        <v>0</v>
      </c>
      <c r="CG1866" s="365" t="b">
        <f t="shared" si="858"/>
        <v>0</v>
      </c>
      <c r="CH1866" s="365">
        <f t="shared" si="859"/>
        <v>0</v>
      </c>
      <c r="CI1866" s="72" t="b">
        <f t="shared" si="860"/>
        <v>0</v>
      </c>
      <c r="CJ1866" s="72" t="b">
        <f t="shared" si="861"/>
        <v>0</v>
      </c>
      <c r="CK1866" s="72" t="b">
        <f t="shared" si="862"/>
        <v>0</v>
      </c>
      <c r="CL1866" s="72">
        <f t="shared" si="863"/>
        <v>0</v>
      </c>
      <c r="CM1866" s="72" t="b">
        <f t="shared" si="864"/>
        <v>0</v>
      </c>
      <c r="CN1866" s="72" t="b">
        <f t="shared" si="865"/>
        <v>0</v>
      </c>
      <c r="CP1866" s="13">
        <f t="shared" si="866"/>
        <v>0</v>
      </c>
      <c r="CQ1866" s="13" t="b">
        <f t="shared" si="867"/>
        <v>0</v>
      </c>
      <c r="CR1866" s="13" t="b">
        <f t="shared" si="868"/>
        <v>0</v>
      </c>
      <c r="CS1866" s="13" t="b">
        <f t="shared" ref="CS1866:CS1929" si="874">IF(R1866="kompletna",CR1866,IF(R1866="częściowa",0.5*CR1866,IF(R1866="brak",0*CR1866)))</f>
        <v>0</v>
      </c>
      <c r="CT1866" s="13" t="b">
        <f t="shared" si="873"/>
        <v>0</v>
      </c>
      <c r="CU1866" s="13" t="b">
        <f t="shared" si="845"/>
        <v>0</v>
      </c>
      <c r="CV1866" s="13" t="b">
        <f t="shared" si="869"/>
        <v>0</v>
      </c>
      <c r="CW1866" s="13" t="b">
        <f t="shared" si="870"/>
        <v>0</v>
      </c>
      <c r="CX1866" s="13" t="b">
        <f t="shared" si="871"/>
        <v>0</v>
      </c>
      <c r="CY1866" s="13" t="b">
        <f t="shared" si="872"/>
        <v>0</v>
      </c>
    </row>
    <row r="1867" spans="1:103" ht="15" thickBot="1">
      <c r="A1867" s="933"/>
      <c r="B1867" s="951"/>
      <c r="C1867" s="951"/>
      <c r="D1867" s="951"/>
      <c r="E1867" s="951"/>
      <c r="F1867" s="951"/>
      <c r="G1867" s="951"/>
      <c r="H1867" s="951"/>
      <c r="I1867" s="951"/>
      <c r="J1867" s="951"/>
      <c r="K1867" s="951"/>
      <c r="L1867" s="951"/>
      <c r="M1867" s="951"/>
      <c r="N1867" s="951"/>
      <c r="O1867" s="951"/>
      <c r="P1867" s="951"/>
      <c r="Q1867" s="942"/>
      <c r="R1867" s="951"/>
      <c r="S1867" s="951"/>
      <c r="T1867" s="951"/>
      <c r="U1867" s="951"/>
      <c r="V1867" s="951"/>
      <c r="W1867" s="79"/>
      <c r="X1867" s="79"/>
      <c r="Y1867" s="79"/>
      <c r="Z1867" s="79"/>
      <c r="AA1867" s="79" t="s">
        <v>37</v>
      </c>
      <c r="AB1867" s="80"/>
      <c r="AC1867" s="80"/>
      <c r="AD1867" s="79"/>
      <c r="AE1867" s="951"/>
      <c r="AF1867" s="334">
        <f t="shared" si="847"/>
        <v>0</v>
      </c>
      <c r="AG1867" s="272">
        <f>IF(R1867="kompletna",Q1867*J1867*0.0036*'lista, wskaźniki'!$F$13, IF(R1867="częściowa",Q1867*J1867*0.0036*'lista, wskaźniki'!$F$14, IF(R1867="brak",Q1867*J1867*0.0036*'lista, wskaźniki'!$F$15,)))</f>
        <v>0</v>
      </c>
      <c r="AH1867" s="334">
        <f>IF(Y1867="inne",K1867*'lista, wskaźniki'!$E$35,IF(Y1867="to samo źródło",0,IF(Y1867=0,0)))</f>
        <v>0</v>
      </c>
      <c r="AI1867" s="334" t="b">
        <f>IF(AA1867="gaz z sieci",AC1867*'lista, wskaźniki'!$D$21)</f>
        <v>0</v>
      </c>
      <c r="AJ1867" s="272">
        <f>IF(AA1867="węgiel",AB1867*'lista, wskaźniki'!$D$20, IF('Sektor mieszkaniowy'!AA1867="drewno",'Sektor mieszkaniowy'!AB1867*'lista, wskaźniki'!$D$22,IF('Sektor mieszkaniowy'!AA1867="pellet",AB1867*'lista, wskaźniki'!$D$23,IF('Sektor mieszkaniowy'!AA1867="gaz z sieci",AB1867*'lista, wskaźniki'!$D$21,IF('Sektor mieszkaniowy'!AA1867="olej opałowy",'Sektor mieszkaniowy'!AB1867*'lista, wskaźniki'!$D$24)))))</f>
        <v>0</v>
      </c>
      <c r="AK1867" s="1073"/>
      <c r="AL1867" s="951"/>
      <c r="AM1867" s="20">
        <f>IF(AA1867="węgiel",AF1867*1/3.6*'lista, wskaźniki'!$F$20,IF(AA1867="drewno",AF1867*1/3.6*'lista, wskaźniki'!$F$22,IF(AA1867="pellet",AF1867*1/3.6*'lista, wskaźniki'!$F$23,IF(AA1867="gaz z sieci",AF1867*1/3.6*'lista, wskaźniki'!$F$21,IF(AA1867="olej opałowy",AF1867*1/3.6*'lista, wskaźniki'!$F$24,0)))))</f>
        <v>0</v>
      </c>
      <c r="AN1867" s="20">
        <f>IF(AA1867="węgiel",AF1867*'lista, wskaźniki'!$E$42,IF(AA1867="drewno",AF1867*'lista, wskaźniki'!$G$42,IF(AA1867="pellet",AF1867*'lista, wskaźniki'!$H$42,IF(AA1867="gaz z sieci",AF1867*'lista, wskaźniki'!$F$42,IF(AA1867="olej opałowy",AF1867*'lista, wskaźniki'!$I$42,0)))))</f>
        <v>0</v>
      </c>
      <c r="AO1867" s="20">
        <f>IF(AA1867="węgiel",AF1867*'lista, wskaźniki'!$E$43,IF(AA1867="drewno",AF1867*'lista, wskaźniki'!$G$43,IF(AA1867="pellet",AF1867*'lista, wskaźniki'!$H$43,IF(AA1867="gaz z sieci",AF1867*'lista, wskaźniki'!$F$43,IF(AA1867="olej opałowy",AF1867*'lista, wskaźniki'!$I$43,0)))))</f>
        <v>0</v>
      </c>
      <c r="AP1867" s="20">
        <f>IF(AA1867="węgiel",AF1867*'lista, wskaźniki'!$E$44,IF(AA1867="drewno",AF1867*'lista, wskaźniki'!$G$44,IF(AA1867="pellet",AF1867*'lista, wskaźniki'!$H$44,IF(AA1867="gaz z sieci",AF1867*'lista, wskaźniki'!$F$44,IF(AA1867="olej opałowy",AF1867*'lista, wskaźniki'!$I$44,0)))))</f>
        <v>0</v>
      </c>
      <c r="AQ1867" s="20" t="b">
        <f>IF(Z1867="gaz",AH1867*1/3.6*'lista, wskaźniki'!$F$21,IF(Z1867="energia elektryczna",AH1867*1/3.6*'lista, wskaźniki'!$F$26))</f>
        <v>0</v>
      </c>
      <c r="AR1867" s="20" t="b">
        <f>IF(Z1867="gaz",AH1867*'lista, wskaźniki'!$F$42,IF(Z1867="energia elektryczna",AH1867*0))</f>
        <v>0</v>
      </c>
      <c r="AS1867" s="20" t="b">
        <f>IF(Z1867="gaz",AH1867*'lista, wskaźniki'!$F$43,IF(Z1867="energia elektryczna",AH1867*0))</f>
        <v>0</v>
      </c>
      <c r="AT1867" s="20" t="b">
        <f>IF(Z1867="gaz",AH1867*'lista, wskaźniki'!$F$44,IF(Z1867="energia elektryczna",AH1867*0))</f>
        <v>0</v>
      </c>
      <c r="AU1867" s="20">
        <f>AI1867*1/3.6*'lista, wskaźniki'!$F$21</f>
        <v>0</v>
      </c>
      <c r="AV1867" s="20">
        <f>AI1867*'lista, wskaźniki'!$F$42</f>
        <v>0</v>
      </c>
      <c r="AW1867" s="20">
        <f>AI1867*'lista, wskaźniki'!$F$43</f>
        <v>0</v>
      </c>
      <c r="AX1867" s="20">
        <f>AI1867*'lista, wskaźniki'!$F$44</f>
        <v>0</v>
      </c>
      <c r="AY1867" s="20">
        <f>AK1867*'lista, wskaźniki'!$F$26</f>
        <v>0</v>
      </c>
      <c r="AZ1867" s="20">
        <f t="shared" si="848"/>
        <v>0</v>
      </c>
      <c r="BA1867" s="20">
        <f t="shared" si="849"/>
        <v>0</v>
      </c>
      <c r="BB1867" s="20">
        <f t="shared" si="850"/>
        <v>0</v>
      </c>
      <c r="BC1867" s="20">
        <f t="shared" si="851"/>
        <v>0</v>
      </c>
      <c r="BD1867" s="951"/>
      <c r="BE1867" s="951"/>
      <c r="BF1867" s="951"/>
      <c r="BG1867" s="951"/>
      <c r="BH1867" s="79"/>
      <c r="BI1867" s="951"/>
      <c r="BJ1867" s="79"/>
      <c r="BK1867" s="951"/>
      <c r="BL1867" s="79"/>
      <c r="BM1867" s="79"/>
      <c r="BN1867" s="79"/>
      <c r="BO1867" s="79"/>
      <c r="BP1867" s="79"/>
      <c r="BQ1867" s="79"/>
      <c r="BR1867" s="79"/>
      <c r="BS1867" s="936"/>
      <c r="BT1867" s="936"/>
      <c r="BU1867" s="936"/>
      <c r="BV1867" s="936"/>
      <c r="BW1867" s="936"/>
      <c r="BX1867" s="936"/>
      <c r="BY1867" s="1070"/>
      <c r="CA1867" s="365" t="b">
        <f t="shared" si="852"/>
        <v>0</v>
      </c>
      <c r="CB1867" s="365" t="b">
        <f t="shared" si="853"/>
        <v>0</v>
      </c>
      <c r="CC1867" s="365" t="b">
        <f t="shared" si="854"/>
        <v>0</v>
      </c>
      <c r="CD1867" s="365" t="b">
        <f t="shared" si="855"/>
        <v>0</v>
      </c>
      <c r="CE1867" s="365">
        <f t="shared" si="856"/>
        <v>0</v>
      </c>
      <c r="CF1867" s="365" t="b">
        <f t="shared" si="857"/>
        <v>0</v>
      </c>
      <c r="CG1867" s="365" t="b">
        <f t="shared" si="858"/>
        <v>0</v>
      </c>
      <c r="CH1867" s="365" t="b">
        <f t="shared" si="859"/>
        <v>0</v>
      </c>
      <c r="CI1867" s="72" t="b">
        <f t="shared" si="860"/>
        <v>0</v>
      </c>
      <c r="CJ1867" s="72" t="b">
        <f t="shared" si="861"/>
        <v>0</v>
      </c>
      <c r="CK1867" s="72" t="b">
        <f t="shared" si="862"/>
        <v>0</v>
      </c>
      <c r="CL1867" s="72">
        <f t="shared" si="863"/>
        <v>0</v>
      </c>
      <c r="CM1867" s="72">
        <f t="shared" si="864"/>
        <v>0</v>
      </c>
      <c r="CN1867" s="72" t="b">
        <f t="shared" si="865"/>
        <v>0</v>
      </c>
      <c r="CP1867" s="13">
        <f t="shared" si="866"/>
        <v>0</v>
      </c>
      <c r="CQ1867" s="13" t="b">
        <f t="shared" si="867"/>
        <v>0</v>
      </c>
      <c r="CR1867" s="13" t="b">
        <f t="shared" si="868"/>
        <v>0</v>
      </c>
      <c r="CS1867" s="13" t="b">
        <f t="shared" si="874"/>
        <v>0</v>
      </c>
      <c r="CT1867" s="13" t="b">
        <f t="shared" si="873"/>
        <v>0</v>
      </c>
      <c r="CU1867" s="13" t="b">
        <f t="shared" si="845"/>
        <v>0</v>
      </c>
      <c r="CV1867" s="13" t="b">
        <f t="shared" si="869"/>
        <v>0</v>
      </c>
      <c r="CW1867" s="13" t="b">
        <f t="shared" si="870"/>
        <v>0</v>
      </c>
      <c r="CX1867" s="13" t="b">
        <f t="shared" si="871"/>
        <v>0</v>
      </c>
      <c r="CY1867" s="13" t="b">
        <f t="shared" si="872"/>
        <v>0</v>
      </c>
    </row>
    <row r="1868" spans="1:103" ht="15" thickBot="1">
      <c r="A1868" s="931">
        <v>374</v>
      </c>
      <c r="B1868" s="949" t="s">
        <v>225</v>
      </c>
      <c r="C1868" s="949">
        <v>23</v>
      </c>
      <c r="D1868" s="949" t="s">
        <v>1</v>
      </c>
      <c r="E1868" s="949" t="s">
        <v>5</v>
      </c>
      <c r="F1868" s="949">
        <v>7</v>
      </c>
      <c r="G1868" s="949">
        <v>6</v>
      </c>
      <c r="H1868" s="949"/>
      <c r="I1868" s="949" t="s">
        <v>12</v>
      </c>
      <c r="J1868" s="949">
        <v>100</v>
      </c>
      <c r="K1868" s="949">
        <v>4</v>
      </c>
      <c r="L1868" s="949" t="s">
        <v>16</v>
      </c>
      <c r="M1868" s="949">
        <v>100</v>
      </c>
      <c r="N1868" s="949" t="s">
        <v>17</v>
      </c>
      <c r="O1868" s="949"/>
      <c r="P1868" s="949" t="s">
        <v>17</v>
      </c>
      <c r="Q1868" s="940">
        <f>IF(I1868="&lt;1966",'lista, wskaźniki'!$G$4,IF(I1868="1967-1985",'lista, wskaźniki'!$G$5,IF(I1868="1986-1992",'lista, wskaźniki'!$G$6,IF(I1868="1993-1996",'lista, wskaźniki'!$G$7,IF(I1868="&gt;1997",'lista, wskaźniki'!$G$8,IF(I1868=0,'lista, wskaźniki'!$G$4))))))</f>
        <v>175</v>
      </c>
      <c r="R1868" s="949" t="s">
        <v>23</v>
      </c>
      <c r="S1868" s="949" t="s">
        <v>27</v>
      </c>
      <c r="T1868" s="949"/>
      <c r="U1868" s="949"/>
      <c r="V1868" s="949"/>
      <c r="W1868" s="20" t="s">
        <v>36</v>
      </c>
      <c r="X1868" s="75" t="s">
        <v>39</v>
      </c>
      <c r="Y1868" s="75" t="s">
        <v>42</v>
      </c>
      <c r="Z1868" s="75"/>
      <c r="AA1868" s="75" t="s">
        <v>35</v>
      </c>
      <c r="AB1868" s="76"/>
      <c r="AC1868" s="76"/>
      <c r="AD1868" s="75"/>
      <c r="AE1868" s="949"/>
      <c r="AF1868" s="334">
        <f t="shared" si="847"/>
        <v>0</v>
      </c>
      <c r="AG1868" s="272">
        <v>0</v>
      </c>
      <c r="AH1868" s="334">
        <f>IF(Y1868="inne",K1868*'lista, wskaźniki'!$E$35,IF(Y1868="to samo źródło",0,IF(Y1868=0,0)))</f>
        <v>0</v>
      </c>
      <c r="AI1868" s="334" t="b">
        <f>IF(AA1868="gaz z sieci",AC1868*'lista, wskaźniki'!$D$21)</f>
        <v>0</v>
      </c>
      <c r="AJ1868" s="272">
        <f>IF(AA1868="węgiel",AB1868*'lista, wskaźniki'!$D$20, IF('Sektor mieszkaniowy'!AA1868="drewno",'Sektor mieszkaniowy'!AB1868*'lista, wskaźniki'!$D$22,IF('Sektor mieszkaniowy'!AA1868="pellet",AB1868*'lista, wskaźniki'!$D$23,IF('Sektor mieszkaniowy'!AA1868="gaz z sieci",AB1868*'lista, wskaźniki'!$D$21,IF('Sektor mieszkaniowy'!AA1868="olej opałowy",'Sektor mieszkaniowy'!AB1868*'lista, wskaźniki'!$D$24)))))</f>
        <v>0</v>
      </c>
      <c r="AK1868" s="1071">
        <f>AL1868/'lista, wskaźniki'!$A$127</f>
        <v>1.5384615384615385</v>
      </c>
      <c r="AL1868" s="949">
        <v>1000</v>
      </c>
      <c r="AM1868" s="20">
        <f>IF(AA1868="węgiel",AF1868*1/3.6*'lista, wskaźniki'!$F$20,IF(AA1868="drewno",AF1868*1/3.6*'lista, wskaźniki'!$F$22,IF(AA1868="pellet",AF1868*1/3.6*'lista, wskaźniki'!$F$23,IF(AA1868="gaz z sieci",AF1868*1/3.6*'lista, wskaźniki'!$F$21,IF(AA1868="olej opałowy",AF1868*1/3.6*'lista, wskaźniki'!$F$24,0)))))</f>
        <v>0</v>
      </c>
      <c r="AN1868" s="20">
        <f>IF(AA1868="węgiel",AF1868*'lista, wskaźniki'!$E$42,IF(AA1868="drewno",AF1868*'lista, wskaźniki'!$G$42,IF(AA1868="pellet",AF1868*'lista, wskaźniki'!$H$42,IF(AA1868="gaz z sieci",AF1868*'lista, wskaźniki'!$F$42,IF(AA1868="olej opałowy",AF1868*'lista, wskaźniki'!$I$42,0)))))</f>
        <v>0</v>
      </c>
      <c r="AO1868" s="20">
        <f>IF(AA1868="węgiel",AF1868*'lista, wskaźniki'!$E$43,IF(AA1868="drewno",AF1868*'lista, wskaźniki'!$G$43,IF(AA1868="pellet",AF1868*'lista, wskaźniki'!$H$43,IF(AA1868="gaz z sieci",AF1868*'lista, wskaźniki'!$F$43,IF(AA1868="olej opałowy",AF1868*'lista, wskaźniki'!$I$43,0)))))</f>
        <v>0</v>
      </c>
      <c r="AP1868" s="20">
        <f>IF(AA1868="węgiel",AF1868*'lista, wskaźniki'!$E$44,IF(AA1868="drewno",AF1868*'lista, wskaźniki'!$G$44,IF(AA1868="pellet",AF1868*'lista, wskaźniki'!$H$44,IF(AA1868="gaz z sieci",AF1868*'lista, wskaźniki'!$F$44,IF(AA1868="olej opałowy",AF1868*'lista, wskaźniki'!$I$44,0)))))</f>
        <v>0</v>
      </c>
      <c r="AQ1868" s="20" t="b">
        <f>IF(Z1868="gaz",AH1868*1/3.6*'lista, wskaźniki'!$F$21,IF(Z1868="energia elektryczna",AH1868*1/3.6*'lista, wskaźniki'!$F$26))</f>
        <v>0</v>
      </c>
      <c r="AR1868" s="20" t="b">
        <f>IF(Z1868="gaz",AH1868*'lista, wskaźniki'!$F$42,IF(Z1868="energia elektryczna",AH1868*0))</f>
        <v>0</v>
      </c>
      <c r="AS1868" s="20" t="b">
        <f>IF(Z1868="gaz",AH1868*'lista, wskaźniki'!$F$43,IF(Z1868="energia elektryczna",AH1868*0))</f>
        <v>0</v>
      </c>
      <c r="AT1868" s="20" t="b">
        <f>IF(Z1868="gaz",AH1868*'lista, wskaźniki'!$F$44,IF(Z1868="energia elektryczna",AH1868*0))</f>
        <v>0</v>
      </c>
      <c r="AU1868" s="20">
        <f>AI1868*1/3.6*'lista, wskaźniki'!$F$21</f>
        <v>0</v>
      </c>
      <c r="AV1868" s="20">
        <f>AI1868*'lista, wskaźniki'!$F$42</f>
        <v>0</v>
      </c>
      <c r="AW1868" s="20">
        <f>AI1868*'lista, wskaźniki'!$F$43</f>
        <v>0</v>
      </c>
      <c r="AX1868" s="20">
        <f>AI1868*'lista, wskaźniki'!$F$44</f>
        <v>0</v>
      </c>
      <c r="AY1868" s="20">
        <f>AK1868*'lista, wskaźniki'!$F$26</f>
        <v>1.3692307692307693</v>
      </c>
      <c r="AZ1868" s="20">
        <f t="shared" si="848"/>
        <v>1.3692307692307693</v>
      </c>
      <c r="BA1868" s="20">
        <f t="shared" si="849"/>
        <v>0</v>
      </c>
      <c r="BB1868" s="20">
        <f t="shared" si="850"/>
        <v>0</v>
      </c>
      <c r="BC1868" s="20">
        <f t="shared" si="851"/>
        <v>0</v>
      </c>
      <c r="BD1868" s="949" t="s">
        <v>17</v>
      </c>
      <c r="BE1868" s="949" t="s">
        <v>17</v>
      </c>
      <c r="BF1868" s="949" t="s">
        <v>17</v>
      </c>
      <c r="BG1868" s="949" t="s">
        <v>17</v>
      </c>
      <c r="BH1868" s="75"/>
      <c r="BI1868" s="949" t="s">
        <v>17</v>
      </c>
      <c r="BJ1868" s="75"/>
      <c r="BK1868" s="949" t="s">
        <v>17</v>
      </c>
      <c r="BL1868" s="75"/>
      <c r="BM1868" s="75"/>
      <c r="BN1868" s="75"/>
      <c r="BO1868" s="75" t="s">
        <v>17</v>
      </c>
      <c r="BP1868" s="75"/>
      <c r="BQ1868" s="75" t="s">
        <v>120</v>
      </c>
      <c r="BR1868" s="75">
        <v>1</v>
      </c>
      <c r="BS1868" s="934"/>
      <c r="BT1868" s="934"/>
      <c r="BU1868" s="934"/>
      <c r="BV1868" s="934"/>
      <c r="BW1868" s="934"/>
      <c r="BX1868" s="934"/>
      <c r="BY1868" s="1068"/>
      <c r="CA1868" s="365">
        <f t="shared" si="852"/>
        <v>0</v>
      </c>
      <c r="CB1868" s="365" t="b">
        <f t="shared" si="853"/>
        <v>0</v>
      </c>
      <c r="CC1868" s="365" t="b">
        <f t="shared" si="854"/>
        <v>0</v>
      </c>
      <c r="CD1868" s="365" t="b">
        <f t="shared" si="855"/>
        <v>0</v>
      </c>
      <c r="CE1868" s="365" t="b">
        <f t="shared" si="856"/>
        <v>0</v>
      </c>
      <c r="CF1868" s="365" t="b">
        <f t="shared" si="857"/>
        <v>0</v>
      </c>
      <c r="CG1868" s="365" t="b">
        <f t="shared" si="858"/>
        <v>0</v>
      </c>
      <c r="CH1868" s="365" t="b">
        <f t="shared" si="859"/>
        <v>0</v>
      </c>
      <c r="CI1868" s="72">
        <f t="shared" si="860"/>
        <v>0</v>
      </c>
      <c r="CJ1868" s="72" t="b">
        <f t="shared" si="861"/>
        <v>0</v>
      </c>
      <c r="CK1868" s="72" t="b">
        <f t="shared" si="862"/>
        <v>0</v>
      </c>
      <c r="CL1868" s="72">
        <f t="shared" si="863"/>
        <v>0</v>
      </c>
      <c r="CM1868" s="72" t="b">
        <f t="shared" si="864"/>
        <v>0</v>
      </c>
      <c r="CN1868" s="72" t="b">
        <f t="shared" si="865"/>
        <v>0</v>
      </c>
      <c r="CP1868" s="13" t="b">
        <f t="shared" si="866"/>
        <v>0</v>
      </c>
      <c r="CQ1868" s="13">
        <f t="shared" si="867"/>
        <v>0</v>
      </c>
      <c r="CR1868" s="13" t="b">
        <f t="shared" si="868"/>
        <v>0</v>
      </c>
      <c r="CS1868" s="13">
        <f t="shared" si="874"/>
        <v>0</v>
      </c>
      <c r="CT1868" s="13">
        <f t="shared" si="873"/>
        <v>100</v>
      </c>
      <c r="CU1868" s="13">
        <f t="shared" si="845"/>
        <v>50</v>
      </c>
      <c r="CV1868" s="13" t="b">
        <f t="shared" si="869"/>
        <v>0</v>
      </c>
      <c r="CW1868" s="13">
        <f t="shared" si="870"/>
        <v>0</v>
      </c>
      <c r="CX1868" s="13" t="b">
        <f t="shared" si="871"/>
        <v>0</v>
      </c>
      <c r="CY1868" s="13">
        <f t="shared" si="872"/>
        <v>0</v>
      </c>
    </row>
    <row r="1869" spans="1:103" ht="15" thickBot="1">
      <c r="A1869" s="932"/>
      <c r="B1869" s="950"/>
      <c r="C1869" s="950"/>
      <c r="D1869" s="950"/>
      <c r="E1869" s="950"/>
      <c r="F1869" s="950"/>
      <c r="G1869" s="950"/>
      <c r="H1869" s="950"/>
      <c r="I1869" s="950"/>
      <c r="J1869" s="950"/>
      <c r="K1869" s="950"/>
      <c r="L1869" s="950"/>
      <c r="M1869" s="950"/>
      <c r="N1869" s="950"/>
      <c r="O1869" s="950"/>
      <c r="P1869" s="950"/>
      <c r="Q1869" s="941"/>
      <c r="R1869" s="950"/>
      <c r="S1869" s="950"/>
      <c r="T1869" s="950"/>
      <c r="U1869" s="950"/>
      <c r="V1869" s="950"/>
      <c r="W1869" s="77"/>
      <c r="X1869" s="77"/>
      <c r="Y1869" s="77"/>
      <c r="Z1869" s="77"/>
      <c r="AA1869" s="77" t="s">
        <v>36</v>
      </c>
      <c r="AB1869" s="78"/>
      <c r="AC1869" s="78"/>
      <c r="AD1869" s="77"/>
      <c r="AE1869" s="950"/>
      <c r="AF1869" s="334">
        <f>AG1869</f>
        <v>50.4</v>
      </c>
      <c r="AG1869" s="272">
        <v>50.4</v>
      </c>
      <c r="AH1869" s="334">
        <f>IF(Y1869="inne",K1869*'lista, wskaźniki'!$E$35,IF(Y1869="to samo źródło",0,IF(Y1869=0,0)))</f>
        <v>0</v>
      </c>
      <c r="AI1869" s="334" t="b">
        <f>IF(AA1869="gaz z sieci",AC1869*'lista, wskaźniki'!$D$21)</f>
        <v>0</v>
      </c>
      <c r="AJ1869" s="272">
        <f>IF(AA1869="węgiel",AB1869*'lista, wskaźniki'!$D$20, IF('Sektor mieszkaniowy'!AA1869="drewno",'Sektor mieszkaniowy'!AB1869*'lista, wskaźniki'!$D$22,IF('Sektor mieszkaniowy'!AA1869="pellet",AB1869*'lista, wskaźniki'!$D$23,IF('Sektor mieszkaniowy'!AA1869="gaz z sieci",AB1869*'lista, wskaźniki'!$D$21,IF('Sektor mieszkaniowy'!AA1869="olej opałowy",'Sektor mieszkaniowy'!AB1869*'lista, wskaźniki'!$D$24)))))</f>
        <v>0</v>
      </c>
      <c r="AK1869" s="1072"/>
      <c r="AL1869" s="950"/>
      <c r="AM1869" s="20">
        <f>IF(AA1869="węgiel",AF1869*1/3.6*'lista, wskaźniki'!$F$20,IF(AA1869="drewno",AF1869*1/3.6*'lista, wskaźniki'!$F$22,IF(AA1869="pellet",AF1869*1/3.6*'lista, wskaźniki'!$F$23,IF(AA1869="gaz z sieci",AF1869*1/3.6*'lista, wskaźniki'!$F$21,IF(AA1869="olej opałowy",AF1869*1/3.6*'lista, wskaźniki'!$F$24,0)))))</f>
        <v>0</v>
      </c>
      <c r="AN1869" s="20">
        <f>IF(AA1869="węgiel",AF1869*'lista, wskaźniki'!$E$42,IF(AA1869="drewno",AF1869*'lista, wskaźniki'!$G$42,IF(AA1869="pellet",AF1869*'lista, wskaźniki'!$H$42,IF(AA1869="gaz z sieci",AF1869*'lista, wskaźniki'!$F$42,IF(AA1869="olej opałowy",AF1869*'lista, wskaźniki'!$I$42,0)))))</f>
        <v>4.0823999999999999E-2</v>
      </c>
      <c r="AO1869" s="20">
        <f>IF(AA1869="węgiel",AF1869*'lista, wskaźniki'!$E$43,IF(AA1869="drewno",AF1869*'lista, wskaźniki'!$G$43,IF(AA1869="pellet",AF1869*'lista, wskaźniki'!$H$43,IF(AA1869="gaz z sieci",AF1869*'lista, wskaźniki'!$F$43,IF(AA1869="olej opałowy",AF1869*'lista, wskaźniki'!$I$43,0)))))</f>
        <v>4.0823999999999999E-2</v>
      </c>
      <c r="AP1869" s="20">
        <f>IF(AA1869="węgiel",AF1869*'lista, wskaźniki'!$E$44,IF(AA1869="drewno",AF1869*'lista, wskaźniki'!$G$44,IF(AA1869="pellet",AF1869*'lista, wskaźniki'!$H$44,IF(AA1869="gaz z sieci",AF1869*'lista, wskaźniki'!$F$44,IF(AA1869="olej opałowy",AF1869*'lista, wskaźniki'!$I$44,0)))))</f>
        <v>1.26E-5</v>
      </c>
      <c r="AQ1869" s="20" t="b">
        <f>IF(Z1869="gaz",AH1869*1/3.6*'lista, wskaźniki'!$F$21,IF(Z1869="energia elektryczna",AH1869*1/3.6*'lista, wskaźniki'!$F$26))</f>
        <v>0</v>
      </c>
      <c r="AR1869" s="20" t="b">
        <f>IF(Z1869="gaz",AH1869*'lista, wskaźniki'!$F$42,IF(Z1869="energia elektryczna",AH1869*0))</f>
        <v>0</v>
      </c>
      <c r="AS1869" s="20" t="b">
        <f>IF(Z1869="gaz",AH1869*'lista, wskaźniki'!$F$43,IF(Z1869="energia elektryczna",AH1869*0))</f>
        <v>0</v>
      </c>
      <c r="AT1869" s="20" t="b">
        <f>IF(Z1869="gaz",AH1869*'lista, wskaźniki'!$F$44,IF(Z1869="energia elektryczna",AH1869*0))</f>
        <v>0</v>
      </c>
      <c r="AU1869" s="20">
        <f>AI1869*1/3.6*'lista, wskaźniki'!$F$21</f>
        <v>0</v>
      </c>
      <c r="AV1869" s="20">
        <f>AI1869*'lista, wskaźniki'!$F$42</f>
        <v>0</v>
      </c>
      <c r="AW1869" s="20">
        <f>AI1869*'lista, wskaźniki'!$F$43</f>
        <v>0</v>
      </c>
      <c r="AX1869" s="20">
        <f>AI1869*'lista, wskaźniki'!$F$44</f>
        <v>0</v>
      </c>
      <c r="AY1869" s="20">
        <f>AK1869*'lista, wskaźniki'!$F$26</f>
        <v>0</v>
      </c>
      <c r="AZ1869" s="20">
        <f t="shared" si="848"/>
        <v>0</v>
      </c>
      <c r="BA1869" s="20">
        <f t="shared" si="849"/>
        <v>4.0823999999999999E-2</v>
      </c>
      <c r="BB1869" s="20">
        <f t="shared" si="850"/>
        <v>4.0823999999999999E-2</v>
      </c>
      <c r="BC1869" s="20">
        <f t="shared" si="851"/>
        <v>1.26E-5</v>
      </c>
      <c r="BD1869" s="950"/>
      <c r="BE1869" s="950"/>
      <c r="BF1869" s="950"/>
      <c r="BG1869" s="950"/>
      <c r="BH1869" s="77"/>
      <c r="BI1869" s="950"/>
      <c r="BJ1869" s="77"/>
      <c r="BK1869" s="950"/>
      <c r="BL1869" s="77"/>
      <c r="BM1869" s="77"/>
      <c r="BN1869" s="77"/>
      <c r="BO1869" s="77"/>
      <c r="BP1869" s="77"/>
      <c r="BQ1869" s="77" t="s">
        <v>121</v>
      </c>
      <c r="BR1869" s="77">
        <v>1</v>
      </c>
      <c r="BS1869" s="935"/>
      <c r="BT1869" s="935"/>
      <c r="BU1869" s="935"/>
      <c r="BV1869" s="935"/>
      <c r="BW1869" s="935"/>
      <c r="BX1869" s="935"/>
      <c r="BY1869" s="1069"/>
      <c r="CA1869" s="365" t="b">
        <f t="shared" si="852"/>
        <v>0</v>
      </c>
      <c r="CB1869" s="365">
        <f t="shared" si="853"/>
        <v>50.4</v>
      </c>
      <c r="CC1869" s="365" t="b">
        <f t="shared" si="854"/>
        <v>0</v>
      </c>
      <c r="CD1869" s="365" t="b">
        <f t="shared" si="855"/>
        <v>0</v>
      </c>
      <c r="CE1869" s="365" t="b">
        <f t="shared" si="856"/>
        <v>0</v>
      </c>
      <c r="CF1869" s="365" t="b">
        <f t="shared" si="857"/>
        <v>0</v>
      </c>
      <c r="CG1869" s="365" t="b">
        <f t="shared" si="858"/>
        <v>0</v>
      </c>
      <c r="CH1869" s="365" t="b">
        <f t="shared" si="859"/>
        <v>0</v>
      </c>
      <c r="CI1869" s="72" t="b">
        <f t="shared" si="860"/>
        <v>0</v>
      </c>
      <c r="CJ1869" s="72">
        <f t="shared" si="861"/>
        <v>50.4</v>
      </c>
      <c r="CK1869" s="72" t="b">
        <f t="shared" si="862"/>
        <v>0</v>
      </c>
      <c r="CL1869" s="72">
        <f t="shared" si="863"/>
        <v>0</v>
      </c>
      <c r="CM1869" s="72" t="b">
        <f t="shared" si="864"/>
        <v>0</v>
      </c>
      <c r="CN1869" s="72" t="b">
        <f t="shared" si="865"/>
        <v>0</v>
      </c>
      <c r="CP1869" s="13">
        <f t="shared" si="866"/>
        <v>0</v>
      </c>
      <c r="CQ1869" s="13" t="b">
        <f t="shared" si="867"/>
        <v>0</v>
      </c>
      <c r="CR1869" s="13" t="b">
        <f t="shared" si="868"/>
        <v>0</v>
      </c>
      <c r="CS1869" s="13" t="b">
        <f t="shared" si="874"/>
        <v>0</v>
      </c>
      <c r="CT1869" s="13" t="b">
        <f t="shared" si="873"/>
        <v>0</v>
      </c>
      <c r="CU1869" s="13" t="b">
        <f t="shared" si="845"/>
        <v>0</v>
      </c>
      <c r="CV1869" s="13" t="b">
        <f t="shared" si="869"/>
        <v>0</v>
      </c>
      <c r="CW1869" s="13" t="b">
        <f t="shared" si="870"/>
        <v>0</v>
      </c>
      <c r="CX1869" s="13" t="b">
        <f t="shared" si="871"/>
        <v>0</v>
      </c>
      <c r="CY1869" s="13" t="b">
        <f t="shared" si="872"/>
        <v>0</v>
      </c>
    </row>
    <row r="1870" spans="1:103" ht="15" thickBot="1">
      <c r="A1870" s="932"/>
      <c r="B1870" s="950"/>
      <c r="C1870" s="950"/>
      <c r="D1870" s="950"/>
      <c r="E1870" s="950"/>
      <c r="F1870" s="950"/>
      <c r="G1870" s="950"/>
      <c r="H1870" s="950"/>
      <c r="I1870" s="950"/>
      <c r="J1870" s="950"/>
      <c r="K1870" s="950"/>
      <c r="L1870" s="950"/>
      <c r="M1870" s="950"/>
      <c r="N1870" s="950"/>
      <c r="O1870" s="950"/>
      <c r="P1870" s="950"/>
      <c r="Q1870" s="941"/>
      <c r="R1870" s="950"/>
      <c r="S1870" s="950"/>
      <c r="T1870" s="950"/>
      <c r="U1870" s="950"/>
      <c r="V1870" s="950"/>
      <c r="W1870" s="77"/>
      <c r="X1870" s="77"/>
      <c r="Y1870" s="77"/>
      <c r="Z1870" s="77"/>
      <c r="AA1870" s="77" t="s">
        <v>50</v>
      </c>
      <c r="AB1870" s="78"/>
      <c r="AC1870" s="78"/>
      <c r="AD1870" s="77"/>
      <c r="AE1870" s="950"/>
      <c r="AF1870" s="334">
        <f t="shared" ref="AF1870:AF1888" si="875">IF(AG1870&gt;0,(AJ1870+AG1870)/2,AJ1870)</f>
        <v>0</v>
      </c>
      <c r="AG1870" s="272">
        <f>IF(R1870="kompletna",Q1870*J1870*0.0036*'lista, wskaźniki'!$F$13, IF(R1870="częściowa",Q1870*J1870*0.0036*'lista, wskaźniki'!$F$14, IF(R1870="brak",Q1870*J1870*0.0036*'lista, wskaźniki'!$F$15,)))</f>
        <v>0</v>
      </c>
      <c r="AH1870" s="334">
        <f>IF(Y1870="inne",K1870*'lista, wskaźniki'!$E$35,IF(Y1870="to samo źródło",0,IF(Y1870=0,0)))</f>
        <v>0</v>
      </c>
      <c r="AI1870" s="334" t="b">
        <f>IF(AA1870="gaz z sieci",AC1870*'lista, wskaźniki'!$D$21)</f>
        <v>0</v>
      </c>
      <c r="AJ1870" s="272">
        <f>IF(AA1870="węgiel",AB1870*'lista, wskaźniki'!$D$20, IF('Sektor mieszkaniowy'!AA1870="drewno",'Sektor mieszkaniowy'!AB1870*'lista, wskaźniki'!$D$22,IF('Sektor mieszkaniowy'!AA1870="pellet",AB1870*'lista, wskaźniki'!$D$23,IF('Sektor mieszkaniowy'!AA1870="gaz z sieci",AB1870*'lista, wskaźniki'!$D$21,IF('Sektor mieszkaniowy'!AA1870="olej opałowy",'Sektor mieszkaniowy'!AB1870*'lista, wskaźniki'!$D$24)))))</f>
        <v>0</v>
      </c>
      <c r="AK1870" s="1072"/>
      <c r="AL1870" s="950"/>
      <c r="AM1870" s="20">
        <f>IF(AA1870="węgiel",AF1870*1/3.6*'lista, wskaźniki'!$F$20,IF(AA1870="drewno",AF1870*1/3.6*'lista, wskaźniki'!$F$22,IF(AA1870="pellet",AF1870*1/3.6*'lista, wskaźniki'!$F$23,IF(AA1870="gaz z sieci",AF1870*1/3.6*'lista, wskaźniki'!$F$21,IF(AA1870="olej opałowy",AF1870*1/3.6*'lista, wskaźniki'!$F$24,0)))))</f>
        <v>0</v>
      </c>
      <c r="AN1870" s="20">
        <f>IF(AA1870="węgiel",AF1870*'lista, wskaźniki'!$E$42,IF(AA1870="drewno",AF1870*'lista, wskaźniki'!$G$42,IF(AA1870="pellet",AF1870*'lista, wskaźniki'!$H$42,IF(AA1870="gaz z sieci",AF1870*'lista, wskaźniki'!$F$42,IF(AA1870="olej opałowy",AF1870*'lista, wskaźniki'!$I$42,0)))))</f>
        <v>0</v>
      </c>
      <c r="AO1870" s="20">
        <f>IF(AA1870="węgiel",AF1870*'lista, wskaźniki'!$E$43,IF(AA1870="drewno",AF1870*'lista, wskaźniki'!$G$43,IF(AA1870="pellet",AF1870*'lista, wskaźniki'!$H$43,IF(AA1870="gaz z sieci",AF1870*'lista, wskaźniki'!$F$43,IF(AA1870="olej opałowy",AF1870*'lista, wskaźniki'!$I$43,0)))))</f>
        <v>0</v>
      </c>
      <c r="AP1870" s="20">
        <f>IF(AA1870="węgiel",AF1870*'lista, wskaźniki'!$E$44,IF(AA1870="drewno",AF1870*'lista, wskaźniki'!$G$44,IF(AA1870="pellet",AF1870*'lista, wskaźniki'!$H$44,IF(AA1870="gaz z sieci",AF1870*'lista, wskaźniki'!$F$44,IF(AA1870="olej opałowy",AF1870*'lista, wskaźniki'!$I$44,0)))))</f>
        <v>0</v>
      </c>
      <c r="AQ1870" s="20" t="b">
        <f>IF(Z1870="gaz",AH1870*1/3.6*'lista, wskaźniki'!$F$21,IF(Z1870="energia elektryczna",AH1870*1/3.6*'lista, wskaźniki'!$F$26))</f>
        <v>0</v>
      </c>
      <c r="AR1870" s="20" t="b">
        <f>IF(Z1870="gaz",AH1870*'lista, wskaźniki'!$F$42,IF(Z1870="energia elektryczna",AH1870*0))</f>
        <v>0</v>
      </c>
      <c r="AS1870" s="20" t="b">
        <f>IF(Z1870="gaz",AH1870*'lista, wskaźniki'!$F$43,IF(Z1870="energia elektryczna",AH1870*0))</f>
        <v>0</v>
      </c>
      <c r="AT1870" s="20" t="b">
        <f>IF(Z1870="gaz",AH1870*'lista, wskaźniki'!$F$44,IF(Z1870="energia elektryczna",AH1870*0))</f>
        <v>0</v>
      </c>
      <c r="AU1870" s="20">
        <f>AI1870*1/3.6*'lista, wskaźniki'!$F$21</f>
        <v>0</v>
      </c>
      <c r="AV1870" s="20">
        <f>AI1870*'lista, wskaźniki'!$F$42</f>
        <v>0</v>
      </c>
      <c r="AW1870" s="20">
        <f>AI1870*'lista, wskaźniki'!$F$43</f>
        <v>0</v>
      </c>
      <c r="AX1870" s="20">
        <f>AI1870*'lista, wskaźniki'!$F$44</f>
        <v>0</v>
      </c>
      <c r="AY1870" s="20">
        <f>AK1870*'lista, wskaźniki'!$F$26</f>
        <v>0</v>
      </c>
      <c r="AZ1870" s="20">
        <f t="shared" si="848"/>
        <v>0</v>
      </c>
      <c r="BA1870" s="20">
        <f t="shared" si="849"/>
        <v>0</v>
      </c>
      <c r="BB1870" s="20">
        <f t="shared" si="850"/>
        <v>0</v>
      </c>
      <c r="BC1870" s="20">
        <f t="shared" si="851"/>
        <v>0</v>
      </c>
      <c r="BD1870" s="950"/>
      <c r="BE1870" s="950"/>
      <c r="BF1870" s="950"/>
      <c r="BG1870" s="950"/>
      <c r="BH1870" s="77"/>
      <c r="BI1870" s="950"/>
      <c r="BJ1870" s="77"/>
      <c r="BK1870" s="950"/>
      <c r="BL1870" s="77"/>
      <c r="BM1870" s="77"/>
      <c r="BN1870" s="77"/>
      <c r="BO1870" s="77"/>
      <c r="BP1870" s="77"/>
      <c r="BQ1870" s="77"/>
      <c r="BR1870" s="77"/>
      <c r="BS1870" s="935"/>
      <c r="BT1870" s="935"/>
      <c r="BU1870" s="935"/>
      <c r="BV1870" s="935"/>
      <c r="BW1870" s="935"/>
      <c r="BX1870" s="935"/>
      <c r="BY1870" s="1069"/>
      <c r="CA1870" s="365" t="b">
        <f t="shared" si="852"/>
        <v>0</v>
      </c>
      <c r="CB1870" s="365" t="b">
        <f t="shared" si="853"/>
        <v>0</v>
      </c>
      <c r="CC1870" s="365">
        <f t="shared" si="854"/>
        <v>0</v>
      </c>
      <c r="CD1870" s="365" t="b">
        <f t="shared" si="855"/>
        <v>0</v>
      </c>
      <c r="CE1870" s="365" t="b">
        <f t="shared" si="856"/>
        <v>0</v>
      </c>
      <c r="CF1870" s="365" t="b">
        <f t="shared" si="857"/>
        <v>0</v>
      </c>
      <c r="CG1870" s="365" t="b">
        <f t="shared" si="858"/>
        <v>0</v>
      </c>
      <c r="CH1870" s="365" t="b">
        <f t="shared" si="859"/>
        <v>0</v>
      </c>
      <c r="CI1870" s="72" t="b">
        <f t="shared" si="860"/>
        <v>0</v>
      </c>
      <c r="CJ1870" s="72" t="b">
        <f t="shared" si="861"/>
        <v>0</v>
      </c>
      <c r="CK1870" s="72">
        <f t="shared" si="862"/>
        <v>0</v>
      </c>
      <c r="CL1870" s="72">
        <f t="shared" si="863"/>
        <v>0</v>
      </c>
      <c r="CM1870" s="72" t="b">
        <f t="shared" si="864"/>
        <v>0</v>
      </c>
      <c r="CN1870" s="72" t="b">
        <f t="shared" si="865"/>
        <v>0</v>
      </c>
      <c r="CP1870" s="13">
        <f t="shared" si="866"/>
        <v>0</v>
      </c>
      <c r="CQ1870" s="13" t="b">
        <f t="shared" si="867"/>
        <v>0</v>
      </c>
      <c r="CR1870" s="13" t="b">
        <f t="shared" si="868"/>
        <v>0</v>
      </c>
      <c r="CS1870" s="13" t="b">
        <f t="shared" si="874"/>
        <v>0</v>
      </c>
      <c r="CT1870" s="13" t="b">
        <f t="shared" si="873"/>
        <v>0</v>
      </c>
      <c r="CU1870" s="13" t="b">
        <f t="shared" si="845"/>
        <v>0</v>
      </c>
      <c r="CV1870" s="13" t="b">
        <f t="shared" si="869"/>
        <v>0</v>
      </c>
      <c r="CW1870" s="13" t="b">
        <f t="shared" si="870"/>
        <v>0</v>
      </c>
      <c r="CX1870" s="13" t="b">
        <f t="shared" si="871"/>
        <v>0</v>
      </c>
      <c r="CY1870" s="13" t="b">
        <f t="shared" si="872"/>
        <v>0</v>
      </c>
    </row>
    <row r="1871" spans="1:103" ht="15" thickBot="1">
      <c r="A1871" s="932"/>
      <c r="B1871" s="950"/>
      <c r="C1871" s="950"/>
      <c r="D1871" s="950"/>
      <c r="E1871" s="950"/>
      <c r="F1871" s="950"/>
      <c r="G1871" s="950"/>
      <c r="H1871" s="950"/>
      <c r="I1871" s="950"/>
      <c r="J1871" s="950"/>
      <c r="K1871" s="950"/>
      <c r="L1871" s="950"/>
      <c r="M1871" s="950"/>
      <c r="N1871" s="950"/>
      <c r="O1871" s="950"/>
      <c r="P1871" s="950"/>
      <c r="Q1871" s="941"/>
      <c r="R1871" s="950"/>
      <c r="S1871" s="950"/>
      <c r="T1871" s="950"/>
      <c r="U1871" s="950"/>
      <c r="V1871" s="950"/>
      <c r="W1871" s="77"/>
      <c r="X1871" s="77"/>
      <c r="Y1871" s="77"/>
      <c r="Z1871" s="77"/>
      <c r="AA1871" s="77" t="s">
        <v>38</v>
      </c>
      <c r="AB1871" s="78"/>
      <c r="AC1871" s="78"/>
      <c r="AD1871" s="77"/>
      <c r="AE1871" s="950"/>
      <c r="AF1871" s="334">
        <f t="shared" si="875"/>
        <v>0</v>
      </c>
      <c r="AG1871" s="272">
        <f>IF(R1871="kompletna",Q1871*J1871*0.0036*'lista, wskaźniki'!$F$13, IF(R1871="częściowa",Q1871*J1871*0.0036*'lista, wskaźniki'!$F$14, IF(R1871="brak",Q1871*J1871*0.0036*'lista, wskaźniki'!$F$15,)))</f>
        <v>0</v>
      </c>
      <c r="AH1871" s="334">
        <f>IF(Y1871="inne",K1871*'lista, wskaźniki'!$E$35,IF(Y1871="to samo źródło",0,IF(Y1871=0,0)))</f>
        <v>0</v>
      </c>
      <c r="AI1871" s="334">
        <f>IF(AA1871="gaz z sieci",AC1871*'lista, wskaźniki'!$D$21)</f>
        <v>0</v>
      </c>
      <c r="AJ1871" s="272">
        <f>IF(AA1871="węgiel",AB1871*'lista, wskaźniki'!$D$20, IF('Sektor mieszkaniowy'!AA1871="drewno",'Sektor mieszkaniowy'!AB1871*'lista, wskaźniki'!$D$22,IF('Sektor mieszkaniowy'!AA1871="pellet",AB1871*'lista, wskaźniki'!$D$23,IF('Sektor mieszkaniowy'!AA1871="gaz z sieci",AB1871*'lista, wskaźniki'!$D$21,IF('Sektor mieszkaniowy'!AA1871="olej opałowy",'Sektor mieszkaniowy'!AB1871*'lista, wskaźniki'!$D$24)))))</f>
        <v>0</v>
      </c>
      <c r="AK1871" s="1072"/>
      <c r="AL1871" s="950"/>
      <c r="AM1871" s="20">
        <f>IF(AA1871="węgiel",AF1871*1/3.6*'lista, wskaźniki'!$F$20,IF(AA1871="drewno",AF1871*1/3.6*'lista, wskaźniki'!$F$22,IF(AA1871="pellet",AF1871*1/3.6*'lista, wskaźniki'!$F$23,IF(AA1871="gaz z sieci",AF1871*1/3.6*'lista, wskaźniki'!$F$21,IF(AA1871="olej opałowy",AF1871*1/3.6*'lista, wskaźniki'!$F$24,0)))))</f>
        <v>0</v>
      </c>
      <c r="AN1871" s="20">
        <f>IF(AA1871="węgiel",AF1871*'lista, wskaźniki'!$E$42,IF(AA1871="drewno",AF1871*'lista, wskaźniki'!$G$42,IF(AA1871="pellet",AF1871*'lista, wskaźniki'!$H$42,IF(AA1871="gaz z sieci",AF1871*'lista, wskaźniki'!$F$42,IF(AA1871="olej opałowy",AF1871*'lista, wskaźniki'!$I$42,0)))))</f>
        <v>0</v>
      </c>
      <c r="AO1871" s="20">
        <f>IF(AA1871="węgiel",AF1871*'lista, wskaźniki'!$E$43,IF(AA1871="drewno",AF1871*'lista, wskaźniki'!$G$43,IF(AA1871="pellet",AF1871*'lista, wskaźniki'!$H$43,IF(AA1871="gaz z sieci",AF1871*'lista, wskaźniki'!$F$43,IF(AA1871="olej opałowy",AF1871*'lista, wskaźniki'!$I$43,0)))))</f>
        <v>0</v>
      </c>
      <c r="AP1871" s="20">
        <f>IF(AA1871="węgiel",AF1871*'lista, wskaźniki'!$E$44,IF(AA1871="drewno",AF1871*'lista, wskaźniki'!$G$44,IF(AA1871="pellet",AF1871*'lista, wskaźniki'!$H$44,IF(AA1871="gaz z sieci",AF1871*'lista, wskaźniki'!$F$44,IF(AA1871="olej opałowy",AF1871*'lista, wskaźniki'!$I$44,0)))))</f>
        <v>0</v>
      </c>
      <c r="AQ1871" s="20" t="b">
        <f>IF(Z1871="gaz",AH1871*1/3.6*'lista, wskaźniki'!$F$21,IF(Z1871="energia elektryczna",AH1871*1/3.6*'lista, wskaźniki'!$F$26))</f>
        <v>0</v>
      </c>
      <c r="AR1871" s="20" t="b">
        <f>IF(Z1871="gaz",AH1871*'lista, wskaźniki'!$F$42,IF(Z1871="energia elektryczna",AH1871*0))</f>
        <v>0</v>
      </c>
      <c r="AS1871" s="20" t="b">
        <f>IF(Z1871="gaz",AH1871*'lista, wskaźniki'!$F$43,IF(Z1871="energia elektryczna",AH1871*0))</f>
        <v>0</v>
      </c>
      <c r="AT1871" s="20" t="b">
        <f>IF(Z1871="gaz",AH1871*'lista, wskaźniki'!$F$44,IF(Z1871="energia elektryczna",AH1871*0))</f>
        <v>0</v>
      </c>
      <c r="AU1871" s="20">
        <f>AI1871*1/3.6*'lista, wskaźniki'!$F$21</f>
        <v>0</v>
      </c>
      <c r="AV1871" s="20">
        <f>AI1871*'lista, wskaźniki'!$F$42</f>
        <v>0</v>
      </c>
      <c r="AW1871" s="20">
        <f>AI1871*'lista, wskaźniki'!$F$43</f>
        <v>0</v>
      </c>
      <c r="AX1871" s="20">
        <f>AI1871*'lista, wskaźniki'!$F$44</f>
        <v>0</v>
      </c>
      <c r="AY1871" s="20">
        <f>AK1871*'lista, wskaźniki'!$F$26</f>
        <v>0</v>
      </c>
      <c r="AZ1871" s="20">
        <f t="shared" si="848"/>
        <v>0</v>
      </c>
      <c r="BA1871" s="20">
        <f t="shared" si="849"/>
        <v>0</v>
      </c>
      <c r="BB1871" s="20">
        <f t="shared" si="850"/>
        <v>0</v>
      </c>
      <c r="BC1871" s="20">
        <f t="shared" si="851"/>
        <v>0</v>
      </c>
      <c r="BD1871" s="950"/>
      <c r="BE1871" s="950"/>
      <c r="BF1871" s="950"/>
      <c r="BG1871" s="950"/>
      <c r="BH1871" s="77"/>
      <c r="BI1871" s="950"/>
      <c r="BJ1871" s="77"/>
      <c r="BK1871" s="950"/>
      <c r="BL1871" s="77"/>
      <c r="BM1871" s="77"/>
      <c r="BN1871" s="77"/>
      <c r="BO1871" s="77"/>
      <c r="BP1871" s="77"/>
      <c r="BQ1871" s="77"/>
      <c r="BR1871" s="77"/>
      <c r="BS1871" s="935"/>
      <c r="BT1871" s="935"/>
      <c r="BU1871" s="935"/>
      <c r="BV1871" s="935"/>
      <c r="BW1871" s="935"/>
      <c r="BX1871" s="935"/>
      <c r="BY1871" s="1069"/>
      <c r="CA1871" s="365" t="b">
        <f t="shared" si="852"/>
        <v>0</v>
      </c>
      <c r="CB1871" s="365" t="b">
        <f t="shared" si="853"/>
        <v>0</v>
      </c>
      <c r="CC1871" s="365" t="b">
        <f t="shared" si="854"/>
        <v>0</v>
      </c>
      <c r="CD1871" s="365">
        <f t="shared" si="855"/>
        <v>0</v>
      </c>
      <c r="CE1871" s="365" t="b">
        <f t="shared" si="856"/>
        <v>0</v>
      </c>
      <c r="CF1871" s="365" t="b">
        <f t="shared" si="857"/>
        <v>0</v>
      </c>
      <c r="CG1871" s="365" t="b">
        <f t="shared" si="858"/>
        <v>0</v>
      </c>
      <c r="CH1871" s="365">
        <f t="shared" si="859"/>
        <v>0</v>
      </c>
      <c r="CI1871" s="72" t="b">
        <f t="shared" si="860"/>
        <v>0</v>
      </c>
      <c r="CJ1871" s="72" t="b">
        <f t="shared" si="861"/>
        <v>0</v>
      </c>
      <c r="CK1871" s="72" t="b">
        <f t="shared" si="862"/>
        <v>0</v>
      </c>
      <c r="CL1871" s="72">
        <f t="shared" si="863"/>
        <v>0</v>
      </c>
      <c r="CM1871" s="72" t="b">
        <f t="shared" si="864"/>
        <v>0</v>
      </c>
      <c r="CN1871" s="72" t="b">
        <f t="shared" si="865"/>
        <v>0</v>
      </c>
      <c r="CP1871" s="13">
        <f t="shared" si="866"/>
        <v>0</v>
      </c>
      <c r="CQ1871" s="13" t="b">
        <f t="shared" si="867"/>
        <v>0</v>
      </c>
      <c r="CR1871" s="13" t="b">
        <f t="shared" si="868"/>
        <v>0</v>
      </c>
      <c r="CS1871" s="13" t="b">
        <f t="shared" si="874"/>
        <v>0</v>
      </c>
      <c r="CT1871" s="13" t="b">
        <f t="shared" si="873"/>
        <v>0</v>
      </c>
      <c r="CU1871" s="13" t="b">
        <f t="shared" si="845"/>
        <v>0</v>
      </c>
      <c r="CV1871" s="13" t="b">
        <f t="shared" si="869"/>
        <v>0</v>
      </c>
      <c r="CW1871" s="13" t="b">
        <f t="shared" si="870"/>
        <v>0</v>
      </c>
      <c r="CX1871" s="13" t="b">
        <f t="shared" si="871"/>
        <v>0</v>
      </c>
      <c r="CY1871" s="13" t="b">
        <f t="shared" si="872"/>
        <v>0</v>
      </c>
    </row>
    <row r="1872" spans="1:103" ht="15" thickBot="1">
      <c r="A1872" s="933"/>
      <c r="B1872" s="951"/>
      <c r="C1872" s="951"/>
      <c r="D1872" s="951"/>
      <c r="E1872" s="951"/>
      <c r="F1872" s="951"/>
      <c r="G1872" s="951"/>
      <c r="H1872" s="951"/>
      <c r="I1872" s="951"/>
      <c r="J1872" s="951"/>
      <c r="K1872" s="951"/>
      <c r="L1872" s="951"/>
      <c r="M1872" s="951"/>
      <c r="N1872" s="951"/>
      <c r="O1872" s="951"/>
      <c r="P1872" s="951"/>
      <c r="Q1872" s="942"/>
      <c r="R1872" s="951"/>
      <c r="S1872" s="951"/>
      <c r="T1872" s="951"/>
      <c r="U1872" s="951"/>
      <c r="V1872" s="951"/>
      <c r="W1872" s="79"/>
      <c r="X1872" s="79"/>
      <c r="Y1872" s="79"/>
      <c r="Z1872" s="79"/>
      <c r="AA1872" s="79" t="s">
        <v>37</v>
      </c>
      <c r="AB1872" s="80"/>
      <c r="AC1872" s="80"/>
      <c r="AD1872" s="79"/>
      <c r="AE1872" s="951"/>
      <c r="AF1872" s="334">
        <f t="shared" si="875"/>
        <v>0</v>
      </c>
      <c r="AG1872" s="272">
        <f>IF(R1872="kompletna",Q1872*J1872*0.0036*'lista, wskaźniki'!$F$13, IF(R1872="częściowa",Q1872*J1872*0.0036*'lista, wskaźniki'!$F$14, IF(R1872="brak",Q1872*J1872*0.0036*'lista, wskaźniki'!$F$15,)))</f>
        <v>0</v>
      </c>
      <c r="AH1872" s="334">
        <f>IF(Y1872="inne",K1872*'lista, wskaźniki'!$E$35,IF(Y1872="to samo źródło",0,IF(Y1872=0,0)))</f>
        <v>0</v>
      </c>
      <c r="AI1872" s="334" t="b">
        <f>IF(AA1872="gaz z sieci",AC1872*'lista, wskaźniki'!$D$21)</f>
        <v>0</v>
      </c>
      <c r="AJ1872" s="272">
        <f>IF(AA1872="węgiel",AB1872*'lista, wskaźniki'!$D$20, IF('Sektor mieszkaniowy'!AA1872="drewno",'Sektor mieszkaniowy'!AB1872*'lista, wskaźniki'!$D$22,IF('Sektor mieszkaniowy'!AA1872="pellet",AB1872*'lista, wskaźniki'!$D$23,IF('Sektor mieszkaniowy'!AA1872="gaz z sieci",AB1872*'lista, wskaźniki'!$D$21,IF('Sektor mieszkaniowy'!AA1872="olej opałowy",'Sektor mieszkaniowy'!AB1872*'lista, wskaźniki'!$D$24)))))</f>
        <v>0</v>
      </c>
      <c r="AK1872" s="1073"/>
      <c r="AL1872" s="951"/>
      <c r="AM1872" s="20">
        <f>IF(AA1872="węgiel",AF1872*1/3.6*'lista, wskaźniki'!$F$20,IF(AA1872="drewno",AF1872*1/3.6*'lista, wskaźniki'!$F$22,IF(AA1872="pellet",AF1872*1/3.6*'lista, wskaźniki'!$F$23,IF(AA1872="gaz z sieci",AF1872*1/3.6*'lista, wskaźniki'!$F$21,IF(AA1872="olej opałowy",AF1872*1/3.6*'lista, wskaźniki'!$F$24,0)))))</f>
        <v>0</v>
      </c>
      <c r="AN1872" s="20">
        <f>IF(AA1872="węgiel",AF1872*'lista, wskaźniki'!$E$42,IF(AA1872="drewno",AF1872*'lista, wskaźniki'!$G$42,IF(AA1872="pellet",AF1872*'lista, wskaźniki'!$H$42,IF(AA1872="gaz z sieci",AF1872*'lista, wskaźniki'!$F$42,IF(AA1872="olej opałowy",AF1872*'lista, wskaźniki'!$I$42,0)))))</f>
        <v>0</v>
      </c>
      <c r="AO1872" s="20">
        <f>IF(AA1872="węgiel",AF1872*'lista, wskaźniki'!$E$43,IF(AA1872="drewno",AF1872*'lista, wskaźniki'!$G$43,IF(AA1872="pellet",AF1872*'lista, wskaźniki'!$H$43,IF(AA1872="gaz z sieci",AF1872*'lista, wskaźniki'!$F$43,IF(AA1872="olej opałowy",AF1872*'lista, wskaźniki'!$I$43,0)))))</f>
        <v>0</v>
      </c>
      <c r="AP1872" s="20">
        <f>IF(AA1872="węgiel",AF1872*'lista, wskaźniki'!$E$44,IF(AA1872="drewno",AF1872*'lista, wskaźniki'!$G$44,IF(AA1872="pellet",AF1872*'lista, wskaźniki'!$H$44,IF(AA1872="gaz z sieci",AF1872*'lista, wskaźniki'!$F$44,IF(AA1872="olej opałowy",AF1872*'lista, wskaźniki'!$I$44,0)))))</f>
        <v>0</v>
      </c>
      <c r="AQ1872" s="20" t="b">
        <f>IF(Z1872="gaz",AH1872*1/3.6*'lista, wskaźniki'!$F$21,IF(Z1872="energia elektryczna",AH1872*1/3.6*'lista, wskaźniki'!$F$26))</f>
        <v>0</v>
      </c>
      <c r="AR1872" s="20" t="b">
        <f>IF(Z1872="gaz",AH1872*'lista, wskaźniki'!$F$42,IF(Z1872="energia elektryczna",AH1872*0))</f>
        <v>0</v>
      </c>
      <c r="AS1872" s="20" t="b">
        <f>IF(Z1872="gaz",AH1872*'lista, wskaźniki'!$F$43,IF(Z1872="energia elektryczna",AH1872*0))</f>
        <v>0</v>
      </c>
      <c r="AT1872" s="20" t="b">
        <f>IF(Z1872="gaz",AH1872*'lista, wskaźniki'!$F$44,IF(Z1872="energia elektryczna",AH1872*0))</f>
        <v>0</v>
      </c>
      <c r="AU1872" s="20">
        <f>AI1872*1/3.6*'lista, wskaźniki'!$F$21</f>
        <v>0</v>
      </c>
      <c r="AV1872" s="20">
        <f>AI1872*'lista, wskaźniki'!$F$42</f>
        <v>0</v>
      </c>
      <c r="AW1872" s="20">
        <f>AI1872*'lista, wskaźniki'!$F$43</f>
        <v>0</v>
      </c>
      <c r="AX1872" s="20">
        <f>AI1872*'lista, wskaźniki'!$F$44</f>
        <v>0</v>
      </c>
      <c r="AY1872" s="20">
        <f>AK1872*'lista, wskaźniki'!$F$26</f>
        <v>0</v>
      </c>
      <c r="AZ1872" s="20">
        <f t="shared" si="848"/>
        <v>0</v>
      </c>
      <c r="BA1872" s="20">
        <f t="shared" si="849"/>
        <v>0</v>
      </c>
      <c r="BB1872" s="20">
        <f t="shared" si="850"/>
        <v>0</v>
      </c>
      <c r="BC1872" s="20">
        <f t="shared" si="851"/>
        <v>0</v>
      </c>
      <c r="BD1872" s="951"/>
      <c r="BE1872" s="951"/>
      <c r="BF1872" s="951"/>
      <c r="BG1872" s="951"/>
      <c r="BH1872" s="79"/>
      <c r="BI1872" s="951"/>
      <c r="BJ1872" s="79"/>
      <c r="BK1872" s="951"/>
      <c r="BL1872" s="79"/>
      <c r="BM1872" s="79"/>
      <c r="BN1872" s="79"/>
      <c r="BO1872" s="79"/>
      <c r="BP1872" s="79"/>
      <c r="BQ1872" s="79"/>
      <c r="BR1872" s="79"/>
      <c r="BS1872" s="936"/>
      <c r="BT1872" s="936"/>
      <c r="BU1872" s="936"/>
      <c r="BV1872" s="936"/>
      <c r="BW1872" s="936"/>
      <c r="BX1872" s="936"/>
      <c r="BY1872" s="1070"/>
      <c r="CA1872" s="365" t="b">
        <f t="shared" si="852"/>
        <v>0</v>
      </c>
      <c r="CB1872" s="365" t="b">
        <f t="shared" si="853"/>
        <v>0</v>
      </c>
      <c r="CC1872" s="365" t="b">
        <f t="shared" si="854"/>
        <v>0</v>
      </c>
      <c r="CD1872" s="365" t="b">
        <f t="shared" si="855"/>
        <v>0</v>
      </c>
      <c r="CE1872" s="365">
        <f t="shared" si="856"/>
        <v>0</v>
      </c>
      <c r="CF1872" s="365" t="b">
        <f t="shared" si="857"/>
        <v>0</v>
      </c>
      <c r="CG1872" s="365" t="b">
        <f t="shared" si="858"/>
        <v>0</v>
      </c>
      <c r="CH1872" s="365" t="b">
        <f t="shared" si="859"/>
        <v>0</v>
      </c>
      <c r="CI1872" s="72" t="b">
        <f t="shared" si="860"/>
        <v>0</v>
      </c>
      <c r="CJ1872" s="72" t="b">
        <f t="shared" si="861"/>
        <v>0</v>
      </c>
      <c r="CK1872" s="72" t="b">
        <f t="shared" si="862"/>
        <v>0</v>
      </c>
      <c r="CL1872" s="72">
        <f t="shared" si="863"/>
        <v>0</v>
      </c>
      <c r="CM1872" s="72">
        <f t="shared" si="864"/>
        <v>0</v>
      </c>
      <c r="CN1872" s="72" t="b">
        <f t="shared" si="865"/>
        <v>0</v>
      </c>
      <c r="CP1872" s="13">
        <f t="shared" si="866"/>
        <v>0</v>
      </c>
      <c r="CQ1872" s="13" t="b">
        <f t="shared" si="867"/>
        <v>0</v>
      </c>
      <c r="CR1872" s="13" t="b">
        <f t="shared" si="868"/>
        <v>0</v>
      </c>
      <c r="CS1872" s="13" t="b">
        <f t="shared" si="874"/>
        <v>0</v>
      </c>
      <c r="CT1872" s="13" t="b">
        <f t="shared" si="873"/>
        <v>0</v>
      </c>
      <c r="CU1872" s="13" t="b">
        <f t="shared" si="845"/>
        <v>0</v>
      </c>
      <c r="CV1872" s="13" t="b">
        <f t="shared" si="869"/>
        <v>0</v>
      </c>
      <c r="CW1872" s="13" t="b">
        <f t="shared" si="870"/>
        <v>0</v>
      </c>
      <c r="CX1872" s="13" t="b">
        <f t="shared" si="871"/>
        <v>0</v>
      </c>
      <c r="CY1872" s="13" t="b">
        <f t="shared" si="872"/>
        <v>0</v>
      </c>
    </row>
    <row r="1873" spans="1:103" ht="15" thickBot="1">
      <c r="A1873" s="931">
        <v>375</v>
      </c>
      <c r="B1873" s="949" t="s">
        <v>225</v>
      </c>
      <c r="C1873" s="949">
        <v>24</v>
      </c>
      <c r="D1873" s="949" t="s">
        <v>1</v>
      </c>
      <c r="E1873" s="949" t="s">
        <v>5</v>
      </c>
      <c r="F1873" s="949"/>
      <c r="G1873" s="949"/>
      <c r="H1873" s="949"/>
      <c r="I1873" s="949" t="s">
        <v>10</v>
      </c>
      <c r="J1873" s="949"/>
      <c r="K1873" s="949">
        <v>5</v>
      </c>
      <c r="L1873" s="949" t="s">
        <v>16</v>
      </c>
      <c r="M1873" s="949"/>
      <c r="N1873" s="949" t="s">
        <v>16</v>
      </c>
      <c r="O1873" s="949"/>
      <c r="P1873" s="949" t="s">
        <v>16</v>
      </c>
      <c r="Q1873" s="940">
        <f>IF(I1873="&lt;1966",'lista, wskaźniki'!$G$4,IF(I1873="1967-1985",'lista, wskaźniki'!$G$5,IF(I1873="1986-1992",'lista, wskaźniki'!$G$6,IF(I1873="1993-1996",'lista, wskaźniki'!$G$7,IF(I1873="&gt;1997",'lista, wskaźniki'!$G$8,IF(I1873=0,'lista, wskaźniki'!$G$4))))))</f>
        <v>290</v>
      </c>
      <c r="R1873" s="949" t="s">
        <v>21</v>
      </c>
      <c r="S1873" s="949" t="s">
        <v>31</v>
      </c>
      <c r="T1873" s="949"/>
      <c r="U1873" s="949"/>
      <c r="V1873" s="949"/>
      <c r="W1873" s="20" t="s">
        <v>36</v>
      </c>
      <c r="X1873" s="75" t="s">
        <v>195</v>
      </c>
      <c r="Y1873" s="75" t="s">
        <v>42</v>
      </c>
      <c r="Z1873" s="75"/>
      <c r="AA1873" s="75" t="s">
        <v>35</v>
      </c>
      <c r="AB1873" s="76"/>
      <c r="AC1873" s="76"/>
      <c r="AD1873" s="75"/>
      <c r="AE1873" s="949"/>
      <c r="AF1873" s="334">
        <f t="shared" si="875"/>
        <v>0</v>
      </c>
      <c r="AG1873" s="272">
        <f>IF(R1873="kompletna",Q1873*J1873*0.0036*'lista, wskaźniki'!$F$13, IF(R1873="częściowa",Q1873*J1873*0.0036*'lista, wskaźniki'!$F$14, IF(R1873="brak",Q1873*J1873*0.0036*'lista, wskaźniki'!$F$15,)))</f>
        <v>0</v>
      </c>
      <c r="AH1873" s="334">
        <f>IF(Y1873="inne",K1873*'lista, wskaźniki'!$E$35,IF(Y1873="to samo źródło",0,IF(Y1873=0,0)))</f>
        <v>0</v>
      </c>
      <c r="AI1873" s="334" t="b">
        <f>IF(AA1873="gaz z sieci",AC1873*'lista, wskaźniki'!$D$21)</f>
        <v>0</v>
      </c>
      <c r="AJ1873" s="272">
        <f>IF(AA1873="węgiel",AB1873*'lista, wskaźniki'!$D$20, IF('Sektor mieszkaniowy'!AA1873="drewno",'Sektor mieszkaniowy'!AB1873*'lista, wskaźniki'!$D$22,IF('Sektor mieszkaniowy'!AA1873="pellet",AB1873*'lista, wskaźniki'!$D$23,IF('Sektor mieszkaniowy'!AA1873="gaz z sieci",AB1873*'lista, wskaźniki'!$D$21,IF('Sektor mieszkaniowy'!AA1873="olej opałowy",'Sektor mieszkaniowy'!AB1873*'lista, wskaźniki'!$D$24)))))</f>
        <v>0</v>
      </c>
      <c r="AK1873" s="1071">
        <f>AL1873/'lista, wskaźniki'!$A$127</f>
        <v>0</v>
      </c>
      <c r="AL1873" s="949"/>
      <c r="AM1873" s="20">
        <f>IF(AA1873="węgiel",AF1873*1/3.6*'lista, wskaźniki'!$F$20,IF(AA1873="drewno",AF1873*1/3.6*'lista, wskaźniki'!$F$22,IF(AA1873="pellet",AF1873*1/3.6*'lista, wskaźniki'!$F$23,IF(AA1873="gaz z sieci",AF1873*1/3.6*'lista, wskaźniki'!$F$21,IF(AA1873="olej opałowy",AF1873*1/3.6*'lista, wskaźniki'!$F$24,0)))))</f>
        <v>0</v>
      </c>
      <c r="AN1873" s="20">
        <f>IF(AA1873="węgiel",AF1873*'lista, wskaźniki'!$E$42,IF(AA1873="drewno",AF1873*'lista, wskaźniki'!$G$42,IF(AA1873="pellet",AF1873*'lista, wskaźniki'!$H$42,IF(AA1873="gaz z sieci",AF1873*'lista, wskaźniki'!$F$42,IF(AA1873="olej opałowy",AF1873*'lista, wskaźniki'!$I$42,0)))))</f>
        <v>0</v>
      </c>
      <c r="AO1873" s="20">
        <f>IF(AA1873="węgiel",AF1873*'lista, wskaźniki'!$E$43,IF(AA1873="drewno",AF1873*'lista, wskaźniki'!$G$43,IF(AA1873="pellet",AF1873*'lista, wskaźniki'!$H$43,IF(AA1873="gaz z sieci",AF1873*'lista, wskaźniki'!$F$43,IF(AA1873="olej opałowy",AF1873*'lista, wskaźniki'!$I$43,0)))))</f>
        <v>0</v>
      </c>
      <c r="AP1873" s="20">
        <f>IF(AA1873="węgiel",AF1873*'lista, wskaźniki'!$E$44,IF(AA1873="drewno",AF1873*'lista, wskaźniki'!$G$44,IF(AA1873="pellet",AF1873*'lista, wskaźniki'!$H$44,IF(AA1873="gaz z sieci",AF1873*'lista, wskaźniki'!$F$44,IF(AA1873="olej opałowy",AF1873*'lista, wskaźniki'!$I$44,0)))))</f>
        <v>0</v>
      </c>
      <c r="AQ1873" s="20" t="b">
        <f>IF(Z1873="gaz",AH1873*1/3.6*'lista, wskaźniki'!$F$21,IF(Z1873="energia elektryczna",AH1873*1/3.6*'lista, wskaźniki'!$F$26))</f>
        <v>0</v>
      </c>
      <c r="AR1873" s="20" t="b">
        <f>IF(Z1873="gaz",AH1873*'lista, wskaźniki'!$F$42,IF(Z1873="energia elektryczna",AH1873*0))</f>
        <v>0</v>
      </c>
      <c r="AS1873" s="20" t="b">
        <f>IF(Z1873="gaz",AH1873*'lista, wskaźniki'!$F$43,IF(Z1873="energia elektryczna",AH1873*0))</f>
        <v>0</v>
      </c>
      <c r="AT1873" s="20" t="b">
        <f>IF(Z1873="gaz",AH1873*'lista, wskaźniki'!$F$44,IF(Z1873="energia elektryczna",AH1873*0))</f>
        <v>0</v>
      </c>
      <c r="AU1873" s="20">
        <f>AI1873*1/3.6*'lista, wskaźniki'!$F$21</f>
        <v>0</v>
      </c>
      <c r="AV1873" s="20">
        <f>AI1873*'lista, wskaźniki'!$F$42</f>
        <v>0</v>
      </c>
      <c r="AW1873" s="20">
        <f>AI1873*'lista, wskaźniki'!$F$43</f>
        <v>0</v>
      </c>
      <c r="AX1873" s="20">
        <f>AI1873*'lista, wskaźniki'!$F$44</f>
        <v>0</v>
      </c>
      <c r="AY1873" s="20">
        <f>AK1873*'lista, wskaźniki'!$F$26</f>
        <v>0</v>
      </c>
      <c r="AZ1873" s="20">
        <f t="shared" si="848"/>
        <v>0</v>
      </c>
      <c r="BA1873" s="20">
        <f t="shared" si="849"/>
        <v>0</v>
      </c>
      <c r="BB1873" s="20">
        <f t="shared" si="850"/>
        <v>0</v>
      </c>
      <c r="BC1873" s="20">
        <f t="shared" si="851"/>
        <v>0</v>
      </c>
      <c r="BD1873" s="949" t="s">
        <v>17</v>
      </c>
      <c r="BE1873" s="949" t="s">
        <v>17</v>
      </c>
      <c r="BF1873" s="949" t="s">
        <v>17</v>
      </c>
      <c r="BG1873" s="949" t="s">
        <v>17</v>
      </c>
      <c r="BH1873" s="75"/>
      <c r="BI1873" s="949" t="s">
        <v>16</v>
      </c>
      <c r="BJ1873" s="75" t="s">
        <v>46</v>
      </c>
      <c r="BK1873" s="949" t="s">
        <v>17</v>
      </c>
      <c r="BL1873" s="75"/>
      <c r="BM1873" s="75"/>
      <c r="BN1873" s="75"/>
      <c r="BO1873" s="75" t="s">
        <v>17</v>
      </c>
      <c r="BP1873" s="75"/>
      <c r="BQ1873" s="75"/>
      <c r="BR1873" s="75"/>
      <c r="BS1873" s="934"/>
      <c r="BT1873" s="934"/>
      <c r="BU1873" s="934"/>
      <c r="BV1873" s="934"/>
      <c r="BW1873" s="934"/>
      <c r="BX1873" s="934"/>
      <c r="BY1873" s="1068"/>
      <c r="CA1873" s="365">
        <f t="shared" si="852"/>
        <v>0</v>
      </c>
      <c r="CB1873" s="365" t="b">
        <f t="shared" si="853"/>
        <v>0</v>
      </c>
      <c r="CC1873" s="365" t="b">
        <f t="shared" si="854"/>
        <v>0</v>
      </c>
      <c r="CD1873" s="365" t="b">
        <f t="shared" si="855"/>
        <v>0</v>
      </c>
      <c r="CE1873" s="365" t="b">
        <f t="shared" si="856"/>
        <v>0</v>
      </c>
      <c r="CF1873" s="365" t="b">
        <f t="shared" si="857"/>
        <v>0</v>
      </c>
      <c r="CG1873" s="365" t="b">
        <f t="shared" si="858"/>
        <v>0</v>
      </c>
      <c r="CH1873" s="365" t="b">
        <f t="shared" si="859"/>
        <v>0</v>
      </c>
      <c r="CI1873" s="72">
        <f t="shared" si="860"/>
        <v>0</v>
      </c>
      <c r="CJ1873" s="72" t="b">
        <f t="shared" si="861"/>
        <v>0</v>
      </c>
      <c r="CK1873" s="72" t="b">
        <f t="shared" si="862"/>
        <v>0</v>
      </c>
      <c r="CL1873" s="72">
        <f t="shared" si="863"/>
        <v>0</v>
      </c>
      <c r="CM1873" s="72" t="b">
        <f t="shared" si="864"/>
        <v>0</v>
      </c>
      <c r="CN1873" s="72" t="b">
        <f t="shared" si="865"/>
        <v>0</v>
      </c>
      <c r="CP1873" s="13">
        <f t="shared" si="866"/>
        <v>0</v>
      </c>
      <c r="CQ1873" s="13">
        <f t="shared" si="867"/>
        <v>0</v>
      </c>
      <c r="CR1873" s="13" t="b">
        <f t="shared" si="868"/>
        <v>0</v>
      </c>
      <c r="CS1873" s="13" t="b">
        <f t="shared" si="874"/>
        <v>0</v>
      </c>
      <c r="CT1873" s="13" t="b">
        <f t="shared" si="873"/>
        <v>0</v>
      </c>
      <c r="CU1873" s="13" t="b">
        <f t="shared" si="845"/>
        <v>0</v>
      </c>
      <c r="CV1873" s="13" t="b">
        <f t="shared" si="869"/>
        <v>0</v>
      </c>
      <c r="CW1873" s="13" t="b">
        <f t="shared" si="870"/>
        <v>0</v>
      </c>
      <c r="CX1873" s="13" t="b">
        <f t="shared" si="871"/>
        <v>0</v>
      </c>
      <c r="CY1873" s="13" t="b">
        <f t="shared" si="872"/>
        <v>0</v>
      </c>
    </row>
    <row r="1874" spans="1:103" ht="15" thickBot="1">
      <c r="A1874" s="932"/>
      <c r="B1874" s="950"/>
      <c r="C1874" s="950"/>
      <c r="D1874" s="950"/>
      <c r="E1874" s="950"/>
      <c r="F1874" s="950"/>
      <c r="G1874" s="950"/>
      <c r="H1874" s="950"/>
      <c r="I1874" s="950"/>
      <c r="J1874" s="950"/>
      <c r="K1874" s="950"/>
      <c r="L1874" s="950"/>
      <c r="M1874" s="950"/>
      <c r="N1874" s="950"/>
      <c r="O1874" s="950"/>
      <c r="P1874" s="950"/>
      <c r="Q1874" s="941"/>
      <c r="R1874" s="950"/>
      <c r="S1874" s="950"/>
      <c r="T1874" s="950"/>
      <c r="U1874" s="950"/>
      <c r="V1874" s="950"/>
      <c r="W1874" s="77"/>
      <c r="X1874" s="77" t="s">
        <v>39</v>
      </c>
      <c r="Y1874" s="77"/>
      <c r="Z1874" s="77"/>
      <c r="AA1874" s="77" t="s">
        <v>36</v>
      </c>
      <c r="AB1874" s="78"/>
      <c r="AC1874" s="78"/>
      <c r="AD1874" s="77"/>
      <c r="AE1874" s="950"/>
      <c r="AF1874" s="334">
        <f t="shared" si="875"/>
        <v>0</v>
      </c>
      <c r="AG1874" s="272">
        <f>IF(R1874="kompletna",Q1874*J1874*0.0036*'lista, wskaźniki'!$F$13, IF(R1874="częściowa",Q1874*J1874*0.0036*'lista, wskaźniki'!$F$14, IF(R1874="brak",Q1874*J1874*0.0036*'lista, wskaźniki'!$F$15,)))</f>
        <v>0</v>
      </c>
      <c r="AH1874" s="334">
        <f>IF(Y1874="inne",K1874*'lista, wskaźniki'!$E$35,IF(Y1874="to samo źródło",0,IF(Y1874=0,0)))</f>
        <v>0</v>
      </c>
      <c r="AI1874" s="334" t="b">
        <f>IF(AA1874="gaz z sieci",AC1874*'lista, wskaźniki'!$D$21)</f>
        <v>0</v>
      </c>
      <c r="AJ1874" s="272">
        <f>IF(AA1874="węgiel",AB1874*'lista, wskaźniki'!$D$20, IF('Sektor mieszkaniowy'!AA1874="drewno",'Sektor mieszkaniowy'!AB1874*'lista, wskaźniki'!$D$22,IF('Sektor mieszkaniowy'!AA1874="pellet",AB1874*'lista, wskaźniki'!$D$23,IF('Sektor mieszkaniowy'!AA1874="gaz z sieci",AB1874*'lista, wskaźniki'!$D$21,IF('Sektor mieszkaniowy'!AA1874="olej opałowy",'Sektor mieszkaniowy'!AB1874*'lista, wskaźniki'!$D$24)))))</f>
        <v>0</v>
      </c>
      <c r="AK1874" s="1072"/>
      <c r="AL1874" s="950"/>
      <c r="AM1874" s="20">
        <f>IF(AA1874="węgiel",AF1874*1/3.6*'lista, wskaźniki'!$F$20,IF(AA1874="drewno",AF1874*1/3.6*'lista, wskaźniki'!$F$22,IF(AA1874="pellet",AF1874*1/3.6*'lista, wskaźniki'!$F$23,IF(AA1874="gaz z sieci",AF1874*1/3.6*'lista, wskaźniki'!$F$21,IF(AA1874="olej opałowy",AF1874*1/3.6*'lista, wskaźniki'!$F$24,0)))))</f>
        <v>0</v>
      </c>
      <c r="AN1874" s="20">
        <f>IF(AA1874="węgiel",AF1874*'lista, wskaźniki'!$E$42,IF(AA1874="drewno",AF1874*'lista, wskaźniki'!$G$42,IF(AA1874="pellet",AF1874*'lista, wskaźniki'!$H$42,IF(AA1874="gaz z sieci",AF1874*'lista, wskaźniki'!$F$42,IF(AA1874="olej opałowy",AF1874*'lista, wskaźniki'!$I$42,0)))))</f>
        <v>0</v>
      </c>
      <c r="AO1874" s="20">
        <f>IF(AA1874="węgiel",AF1874*'lista, wskaźniki'!$E$43,IF(AA1874="drewno",AF1874*'lista, wskaźniki'!$G$43,IF(AA1874="pellet",AF1874*'lista, wskaźniki'!$H$43,IF(AA1874="gaz z sieci",AF1874*'lista, wskaźniki'!$F$43,IF(AA1874="olej opałowy",AF1874*'lista, wskaźniki'!$I$43,0)))))</f>
        <v>0</v>
      </c>
      <c r="AP1874" s="20">
        <f>IF(AA1874="węgiel",AF1874*'lista, wskaźniki'!$E$44,IF(AA1874="drewno",AF1874*'lista, wskaźniki'!$G$44,IF(AA1874="pellet",AF1874*'lista, wskaźniki'!$H$44,IF(AA1874="gaz z sieci",AF1874*'lista, wskaźniki'!$F$44,IF(AA1874="olej opałowy",AF1874*'lista, wskaźniki'!$I$44,0)))))</f>
        <v>0</v>
      </c>
      <c r="AQ1874" s="20" t="b">
        <f>IF(Z1874="gaz",AH1874*1/3.6*'lista, wskaźniki'!$F$21,IF(Z1874="energia elektryczna",AH1874*1/3.6*'lista, wskaźniki'!$F$26))</f>
        <v>0</v>
      </c>
      <c r="AR1874" s="20" t="b">
        <f>IF(Z1874="gaz",AH1874*'lista, wskaźniki'!$F$42,IF(Z1874="energia elektryczna",AH1874*0))</f>
        <v>0</v>
      </c>
      <c r="AS1874" s="20" t="b">
        <f>IF(Z1874="gaz",AH1874*'lista, wskaźniki'!$F$43,IF(Z1874="energia elektryczna",AH1874*0))</f>
        <v>0</v>
      </c>
      <c r="AT1874" s="20" t="b">
        <f>IF(Z1874="gaz",AH1874*'lista, wskaźniki'!$F$44,IF(Z1874="energia elektryczna",AH1874*0))</f>
        <v>0</v>
      </c>
      <c r="AU1874" s="20">
        <f>AI1874*1/3.6*'lista, wskaźniki'!$F$21</f>
        <v>0</v>
      </c>
      <c r="AV1874" s="20">
        <f>AI1874*'lista, wskaźniki'!$F$42</f>
        <v>0</v>
      </c>
      <c r="AW1874" s="20">
        <f>AI1874*'lista, wskaźniki'!$F$43</f>
        <v>0</v>
      </c>
      <c r="AX1874" s="20">
        <f>AI1874*'lista, wskaźniki'!$F$44</f>
        <v>0</v>
      </c>
      <c r="AY1874" s="20">
        <f>AK1874*'lista, wskaźniki'!$F$26</f>
        <v>0</v>
      </c>
      <c r="AZ1874" s="20">
        <f t="shared" si="848"/>
        <v>0</v>
      </c>
      <c r="BA1874" s="20">
        <f t="shared" si="849"/>
        <v>0</v>
      </c>
      <c r="BB1874" s="20">
        <f t="shared" si="850"/>
        <v>0</v>
      </c>
      <c r="BC1874" s="20">
        <f t="shared" si="851"/>
        <v>0</v>
      </c>
      <c r="BD1874" s="950"/>
      <c r="BE1874" s="950"/>
      <c r="BF1874" s="950"/>
      <c r="BG1874" s="950"/>
      <c r="BH1874" s="77"/>
      <c r="BI1874" s="950"/>
      <c r="BJ1874" s="77"/>
      <c r="BK1874" s="950"/>
      <c r="BL1874" s="77"/>
      <c r="BM1874" s="77"/>
      <c r="BN1874" s="77"/>
      <c r="BO1874" s="77"/>
      <c r="BP1874" s="77"/>
      <c r="BQ1874" s="77"/>
      <c r="BR1874" s="77"/>
      <c r="BS1874" s="935"/>
      <c r="BT1874" s="935"/>
      <c r="BU1874" s="935"/>
      <c r="BV1874" s="935"/>
      <c r="BW1874" s="935"/>
      <c r="BX1874" s="935"/>
      <c r="BY1874" s="1069"/>
      <c r="CA1874" s="365" t="b">
        <f t="shared" si="852"/>
        <v>0</v>
      </c>
      <c r="CB1874" s="365">
        <f t="shared" si="853"/>
        <v>0</v>
      </c>
      <c r="CC1874" s="365" t="b">
        <f t="shared" si="854"/>
        <v>0</v>
      </c>
      <c r="CD1874" s="365" t="b">
        <f t="shared" si="855"/>
        <v>0</v>
      </c>
      <c r="CE1874" s="365" t="b">
        <f t="shared" si="856"/>
        <v>0</v>
      </c>
      <c r="CF1874" s="365" t="b">
        <f t="shared" si="857"/>
        <v>0</v>
      </c>
      <c r="CG1874" s="365" t="b">
        <f t="shared" si="858"/>
        <v>0</v>
      </c>
      <c r="CH1874" s="365" t="b">
        <f t="shared" si="859"/>
        <v>0</v>
      </c>
      <c r="CI1874" s="72" t="b">
        <f t="shared" si="860"/>
        <v>0</v>
      </c>
      <c r="CJ1874" s="72">
        <f t="shared" si="861"/>
        <v>0</v>
      </c>
      <c r="CK1874" s="72" t="b">
        <f t="shared" si="862"/>
        <v>0</v>
      </c>
      <c r="CL1874" s="72">
        <f t="shared" si="863"/>
        <v>0</v>
      </c>
      <c r="CM1874" s="72" t="b">
        <f t="shared" si="864"/>
        <v>0</v>
      </c>
      <c r="CN1874" s="72" t="b">
        <f t="shared" si="865"/>
        <v>0</v>
      </c>
      <c r="CP1874" s="13">
        <f t="shared" si="866"/>
        <v>0</v>
      </c>
      <c r="CQ1874" s="13" t="b">
        <f t="shared" si="867"/>
        <v>0</v>
      </c>
      <c r="CR1874" s="13" t="b">
        <f t="shared" si="868"/>
        <v>0</v>
      </c>
      <c r="CS1874" s="13" t="b">
        <f t="shared" si="874"/>
        <v>0</v>
      </c>
      <c r="CT1874" s="13" t="b">
        <f t="shared" si="873"/>
        <v>0</v>
      </c>
      <c r="CU1874" s="13" t="b">
        <f t="shared" si="845"/>
        <v>0</v>
      </c>
      <c r="CV1874" s="13" t="b">
        <f t="shared" si="869"/>
        <v>0</v>
      </c>
      <c r="CW1874" s="13" t="b">
        <f t="shared" si="870"/>
        <v>0</v>
      </c>
      <c r="CX1874" s="13" t="b">
        <f t="shared" si="871"/>
        <v>0</v>
      </c>
      <c r="CY1874" s="13" t="b">
        <f t="shared" si="872"/>
        <v>0</v>
      </c>
    </row>
    <row r="1875" spans="1:103" ht="15" thickBot="1">
      <c r="A1875" s="932"/>
      <c r="B1875" s="950"/>
      <c r="C1875" s="950"/>
      <c r="D1875" s="950"/>
      <c r="E1875" s="950"/>
      <c r="F1875" s="950"/>
      <c r="G1875" s="950"/>
      <c r="H1875" s="950"/>
      <c r="I1875" s="950"/>
      <c r="J1875" s="950"/>
      <c r="K1875" s="950"/>
      <c r="L1875" s="950"/>
      <c r="M1875" s="950"/>
      <c r="N1875" s="950"/>
      <c r="O1875" s="950"/>
      <c r="P1875" s="950"/>
      <c r="Q1875" s="941"/>
      <c r="R1875" s="950"/>
      <c r="S1875" s="950"/>
      <c r="T1875" s="950"/>
      <c r="U1875" s="950"/>
      <c r="V1875" s="950"/>
      <c r="W1875" s="77"/>
      <c r="X1875" s="77"/>
      <c r="Y1875" s="77"/>
      <c r="Z1875" s="77"/>
      <c r="AA1875" s="77" t="s">
        <v>50</v>
      </c>
      <c r="AB1875" s="78"/>
      <c r="AC1875" s="78"/>
      <c r="AD1875" s="77"/>
      <c r="AE1875" s="950"/>
      <c r="AF1875" s="334">
        <f t="shared" si="875"/>
        <v>0</v>
      </c>
      <c r="AG1875" s="272">
        <f>IF(R1875="kompletna",Q1875*J1875*0.0036*'lista, wskaźniki'!$F$13, IF(R1875="częściowa",Q1875*J1875*0.0036*'lista, wskaźniki'!$F$14, IF(R1875="brak",Q1875*J1875*0.0036*'lista, wskaźniki'!$F$15,)))</f>
        <v>0</v>
      </c>
      <c r="AH1875" s="334">
        <f>IF(Y1875="inne",K1875*'lista, wskaźniki'!$E$35,IF(Y1875="to samo źródło",0,IF(Y1875=0,0)))</f>
        <v>0</v>
      </c>
      <c r="AI1875" s="334" t="b">
        <f>IF(AA1875="gaz z sieci",AC1875*'lista, wskaźniki'!$D$21)</f>
        <v>0</v>
      </c>
      <c r="AJ1875" s="272">
        <f>IF(AA1875="węgiel",AB1875*'lista, wskaźniki'!$D$20, IF('Sektor mieszkaniowy'!AA1875="drewno",'Sektor mieszkaniowy'!AB1875*'lista, wskaźniki'!$D$22,IF('Sektor mieszkaniowy'!AA1875="pellet",AB1875*'lista, wskaźniki'!$D$23,IF('Sektor mieszkaniowy'!AA1875="gaz z sieci",AB1875*'lista, wskaźniki'!$D$21,IF('Sektor mieszkaniowy'!AA1875="olej opałowy",'Sektor mieszkaniowy'!AB1875*'lista, wskaźniki'!$D$24)))))</f>
        <v>0</v>
      </c>
      <c r="AK1875" s="1072"/>
      <c r="AL1875" s="950"/>
      <c r="AM1875" s="20">
        <f>IF(AA1875="węgiel",AF1875*1/3.6*'lista, wskaźniki'!$F$20,IF(AA1875="drewno",AF1875*1/3.6*'lista, wskaźniki'!$F$22,IF(AA1875="pellet",AF1875*1/3.6*'lista, wskaźniki'!$F$23,IF(AA1875="gaz z sieci",AF1875*1/3.6*'lista, wskaźniki'!$F$21,IF(AA1875="olej opałowy",AF1875*1/3.6*'lista, wskaźniki'!$F$24,0)))))</f>
        <v>0</v>
      </c>
      <c r="AN1875" s="20">
        <f>IF(AA1875="węgiel",AF1875*'lista, wskaźniki'!$E$42,IF(AA1875="drewno",AF1875*'lista, wskaźniki'!$G$42,IF(AA1875="pellet",AF1875*'lista, wskaźniki'!$H$42,IF(AA1875="gaz z sieci",AF1875*'lista, wskaźniki'!$F$42,IF(AA1875="olej opałowy",AF1875*'lista, wskaźniki'!$I$42,0)))))</f>
        <v>0</v>
      </c>
      <c r="AO1875" s="20">
        <f>IF(AA1875="węgiel",AF1875*'lista, wskaźniki'!$E$43,IF(AA1875="drewno",AF1875*'lista, wskaźniki'!$G$43,IF(AA1875="pellet",AF1875*'lista, wskaźniki'!$H$43,IF(AA1875="gaz z sieci",AF1875*'lista, wskaźniki'!$F$43,IF(AA1875="olej opałowy",AF1875*'lista, wskaźniki'!$I$43,0)))))</f>
        <v>0</v>
      </c>
      <c r="AP1875" s="20">
        <f>IF(AA1875="węgiel",AF1875*'lista, wskaźniki'!$E$44,IF(AA1875="drewno",AF1875*'lista, wskaźniki'!$G$44,IF(AA1875="pellet",AF1875*'lista, wskaźniki'!$H$44,IF(AA1875="gaz z sieci",AF1875*'lista, wskaźniki'!$F$44,IF(AA1875="olej opałowy",AF1875*'lista, wskaźniki'!$I$44,0)))))</f>
        <v>0</v>
      </c>
      <c r="AQ1875" s="20" t="b">
        <f>IF(Z1875="gaz",AH1875*1/3.6*'lista, wskaźniki'!$F$21,IF(Z1875="energia elektryczna",AH1875*1/3.6*'lista, wskaźniki'!$F$26))</f>
        <v>0</v>
      </c>
      <c r="AR1875" s="20" t="b">
        <f>IF(Z1875="gaz",AH1875*'lista, wskaźniki'!$F$42,IF(Z1875="energia elektryczna",AH1875*0))</f>
        <v>0</v>
      </c>
      <c r="AS1875" s="20" t="b">
        <f>IF(Z1875="gaz",AH1875*'lista, wskaźniki'!$F$43,IF(Z1875="energia elektryczna",AH1875*0))</f>
        <v>0</v>
      </c>
      <c r="AT1875" s="20" t="b">
        <f>IF(Z1875="gaz",AH1875*'lista, wskaźniki'!$F$44,IF(Z1875="energia elektryczna",AH1875*0))</f>
        <v>0</v>
      </c>
      <c r="AU1875" s="20">
        <f>AI1875*1/3.6*'lista, wskaźniki'!$F$21</f>
        <v>0</v>
      </c>
      <c r="AV1875" s="20">
        <f>AI1875*'lista, wskaźniki'!$F$42</f>
        <v>0</v>
      </c>
      <c r="AW1875" s="20">
        <f>AI1875*'lista, wskaźniki'!$F$43</f>
        <v>0</v>
      </c>
      <c r="AX1875" s="20">
        <f>AI1875*'lista, wskaźniki'!$F$44</f>
        <v>0</v>
      </c>
      <c r="AY1875" s="20">
        <f>AK1875*'lista, wskaźniki'!$F$26</f>
        <v>0</v>
      </c>
      <c r="AZ1875" s="20">
        <f t="shared" si="848"/>
        <v>0</v>
      </c>
      <c r="BA1875" s="20">
        <f t="shared" si="849"/>
        <v>0</v>
      </c>
      <c r="BB1875" s="20">
        <f t="shared" si="850"/>
        <v>0</v>
      </c>
      <c r="BC1875" s="20">
        <f t="shared" si="851"/>
        <v>0</v>
      </c>
      <c r="BD1875" s="950"/>
      <c r="BE1875" s="950"/>
      <c r="BF1875" s="950"/>
      <c r="BG1875" s="950"/>
      <c r="BH1875" s="77"/>
      <c r="BI1875" s="950"/>
      <c r="BJ1875" s="77"/>
      <c r="BK1875" s="950"/>
      <c r="BL1875" s="77"/>
      <c r="BM1875" s="77"/>
      <c r="BN1875" s="77"/>
      <c r="BO1875" s="77"/>
      <c r="BP1875" s="77"/>
      <c r="BQ1875" s="77"/>
      <c r="BR1875" s="77"/>
      <c r="BS1875" s="935"/>
      <c r="BT1875" s="935"/>
      <c r="BU1875" s="935"/>
      <c r="BV1875" s="935"/>
      <c r="BW1875" s="935"/>
      <c r="BX1875" s="935"/>
      <c r="BY1875" s="1069"/>
      <c r="CA1875" s="365" t="b">
        <f t="shared" si="852"/>
        <v>0</v>
      </c>
      <c r="CB1875" s="365" t="b">
        <f t="shared" si="853"/>
        <v>0</v>
      </c>
      <c r="CC1875" s="365">
        <f t="shared" si="854"/>
        <v>0</v>
      </c>
      <c r="CD1875" s="365" t="b">
        <f t="shared" si="855"/>
        <v>0</v>
      </c>
      <c r="CE1875" s="365" t="b">
        <f t="shared" si="856"/>
        <v>0</v>
      </c>
      <c r="CF1875" s="365" t="b">
        <f t="shared" si="857"/>
        <v>0</v>
      </c>
      <c r="CG1875" s="365" t="b">
        <f t="shared" si="858"/>
        <v>0</v>
      </c>
      <c r="CH1875" s="365" t="b">
        <f t="shared" si="859"/>
        <v>0</v>
      </c>
      <c r="CI1875" s="72" t="b">
        <f t="shared" si="860"/>
        <v>0</v>
      </c>
      <c r="CJ1875" s="72" t="b">
        <f t="shared" si="861"/>
        <v>0</v>
      </c>
      <c r="CK1875" s="72">
        <f t="shared" si="862"/>
        <v>0</v>
      </c>
      <c r="CL1875" s="72">
        <f t="shared" si="863"/>
        <v>0</v>
      </c>
      <c r="CM1875" s="72" t="b">
        <f t="shared" si="864"/>
        <v>0</v>
      </c>
      <c r="CN1875" s="72" t="b">
        <f t="shared" si="865"/>
        <v>0</v>
      </c>
      <c r="CP1875" s="13">
        <f t="shared" si="866"/>
        <v>0</v>
      </c>
      <c r="CQ1875" s="13" t="b">
        <f t="shared" si="867"/>
        <v>0</v>
      </c>
      <c r="CR1875" s="13" t="b">
        <f t="shared" si="868"/>
        <v>0</v>
      </c>
      <c r="CS1875" s="13" t="b">
        <f t="shared" si="874"/>
        <v>0</v>
      </c>
      <c r="CT1875" s="13" t="b">
        <f t="shared" si="873"/>
        <v>0</v>
      </c>
      <c r="CU1875" s="13" t="b">
        <f t="shared" si="845"/>
        <v>0</v>
      </c>
      <c r="CV1875" s="13" t="b">
        <f t="shared" si="869"/>
        <v>0</v>
      </c>
      <c r="CW1875" s="13" t="b">
        <f t="shared" si="870"/>
        <v>0</v>
      </c>
      <c r="CX1875" s="13" t="b">
        <f t="shared" si="871"/>
        <v>0</v>
      </c>
      <c r="CY1875" s="13" t="b">
        <f t="shared" si="872"/>
        <v>0</v>
      </c>
    </row>
    <row r="1876" spans="1:103" ht="15" thickBot="1">
      <c r="A1876" s="932"/>
      <c r="B1876" s="950"/>
      <c r="C1876" s="950"/>
      <c r="D1876" s="950"/>
      <c r="E1876" s="950"/>
      <c r="F1876" s="950"/>
      <c r="G1876" s="950"/>
      <c r="H1876" s="950"/>
      <c r="I1876" s="950"/>
      <c r="J1876" s="950"/>
      <c r="K1876" s="950"/>
      <c r="L1876" s="950"/>
      <c r="M1876" s="950"/>
      <c r="N1876" s="950"/>
      <c r="O1876" s="950"/>
      <c r="P1876" s="950"/>
      <c r="Q1876" s="941"/>
      <c r="R1876" s="950"/>
      <c r="S1876" s="950"/>
      <c r="T1876" s="950"/>
      <c r="U1876" s="950"/>
      <c r="V1876" s="950"/>
      <c r="W1876" s="77"/>
      <c r="X1876" s="77"/>
      <c r="Y1876" s="77"/>
      <c r="Z1876" s="77"/>
      <c r="AA1876" s="77" t="s">
        <v>38</v>
      </c>
      <c r="AB1876" s="78"/>
      <c r="AC1876" s="78"/>
      <c r="AD1876" s="77"/>
      <c r="AE1876" s="950"/>
      <c r="AF1876" s="334">
        <f t="shared" si="875"/>
        <v>0</v>
      </c>
      <c r="AG1876" s="272">
        <f>IF(R1876="kompletna",Q1876*J1876*0.0036*'lista, wskaźniki'!$F$13, IF(R1876="częściowa",Q1876*J1876*0.0036*'lista, wskaźniki'!$F$14, IF(R1876="brak",Q1876*J1876*0.0036*'lista, wskaźniki'!$F$15,)))</f>
        <v>0</v>
      </c>
      <c r="AH1876" s="334">
        <f>IF(Y1876="inne",K1876*'lista, wskaźniki'!$E$35,IF(Y1876="to samo źródło",0,IF(Y1876=0,0)))</f>
        <v>0</v>
      </c>
      <c r="AI1876" s="334">
        <f>IF(AA1876="gaz z sieci",AC1876*'lista, wskaźniki'!$D$21)</f>
        <v>0</v>
      </c>
      <c r="AJ1876" s="272">
        <f>IF(AA1876="węgiel",AB1876*'lista, wskaźniki'!$D$20, IF('Sektor mieszkaniowy'!AA1876="drewno",'Sektor mieszkaniowy'!AB1876*'lista, wskaźniki'!$D$22,IF('Sektor mieszkaniowy'!AA1876="pellet",AB1876*'lista, wskaźniki'!$D$23,IF('Sektor mieszkaniowy'!AA1876="gaz z sieci",AB1876*'lista, wskaźniki'!$D$21,IF('Sektor mieszkaniowy'!AA1876="olej opałowy",'Sektor mieszkaniowy'!AB1876*'lista, wskaźniki'!$D$24)))))</f>
        <v>0</v>
      </c>
      <c r="AK1876" s="1072"/>
      <c r="AL1876" s="950"/>
      <c r="AM1876" s="20">
        <f>IF(AA1876="węgiel",AF1876*1/3.6*'lista, wskaźniki'!$F$20,IF(AA1876="drewno",AF1876*1/3.6*'lista, wskaźniki'!$F$22,IF(AA1876="pellet",AF1876*1/3.6*'lista, wskaźniki'!$F$23,IF(AA1876="gaz z sieci",AF1876*1/3.6*'lista, wskaźniki'!$F$21,IF(AA1876="olej opałowy",AF1876*1/3.6*'lista, wskaźniki'!$F$24,0)))))</f>
        <v>0</v>
      </c>
      <c r="AN1876" s="20">
        <f>IF(AA1876="węgiel",AF1876*'lista, wskaźniki'!$E$42,IF(AA1876="drewno",AF1876*'lista, wskaźniki'!$G$42,IF(AA1876="pellet",AF1876*'lista, wskaźniki'!$H$42,IF(AA1876="gaz z sieci",AF1876*'lista, wskaźniki'!$F$42,IF(AA1876="olej opałowy",AF1876*'lista, wskaźniki'!$I$42,0)))))</f>
        <v>0</v>
      </c>
      <c r="AO1876" s="20">
        <f>IF(AA1876="węgiel",AF1876*'lista, wskaźniki'!$E$43,IF(AA1876="drewno",AF1876*'lista, wskaźniki'!$G$43,IF(AA1876="pellet",AF1876*'lista, wskaźniki'!$H$43,IF(AA1876="gaz z sieci",AF1876*'lista, wskaźniki'!$F$43,IF(AA1876="olej opałowy",AF1876*'lista, wskaźniki'!$I$43,0)))))</f>
        <v>0</v>
      </c>
      <c r="AP1876" s="20">
        <f>IF(AA1876="węgiel",AF1876*'lista, wskaźniki'!$E$44,IF(AA1876="drewno",AF1876*'lista, wskaźniki'!$G$44,IF(AA1876="pellet",AF1876*'lista, wskaźniki'!$H$44,IF(AA1876="gaz z sieci",AF1876*'lista, wskaźniki'!$F$44,IF(AA1876="olej opałowy",AF1876*'lista, wskaźniki'!$I$44,0)))))</f>
        <v>0</v>
      </c>
      <c r="AQ1876" s="20" t="b">
        <f>IF(Z1876="gaz",AH1876*1/3.6*'lista, wskaźniki'!$F$21,IF(Z1876="energia elektryczna",AH1876*1/3.6*'lista, wskaźniki'!$F$26))</f>
        <v>0</v>
      </c>
      <c r="AR1876" s="20" t="b">
        <f>IF(Z1876="gaz",AH1876*'lista, wskaźniki'!$F$42,IF(Z1876="energia elektryczna",AH1876*0))</f>
        <v>0</v>
      </c>
      <c r="AS1876" s="20" t="b">
        <f>IF(Z1876="gaz",AH1876*'lista, wskaźniki'!$F$43,IF(Z1876="energia elektryczna",AH1876*0))</f>
        <v>0</v>
      </c>
      <c r="AT1876" s="20" t="b">
        <f>IF(Z1876="gaz",AH1876*'lista, wskaźniki'!$F$44,IF(Z1876="energia elektryczna",AH1876*0))</f>
        <v>0</v>
      </c>
      <c r="AU1876" s="20">
        <f>AI1876*1/3.6*'lista, wskaźniki'!$F$21</f>
        <v>0</v>
      </c>
      <c r="AV1876" s="20">
        <f>AI1876*'lista, wskaźniki'!$F$42</f>
        <v>0</v>
      </c>
      <c r="AW1876" s="20">
        <f>AI1876*'lista, wskaźniki'!$F$43</f>
        <v>0</v>
      </c>
      <c r="AX1876" s="20">
        <f>AI1876*'lista, wskaźniki'!$F$44</f>
        <v>0</v>
      </c>
      <c r="AY1876" s="20">
        <f>AK1876*'lista, wskaźniki'!$F$26</f>
        <v>0</v>
      </c>
      <c r="AZ1876" s="20">
        <f t="shared" si="848"/>
        <v>0</v>
      </c>
      <c r="BA1876" s="20">
        <f t="shared" si="849"/>
        <v>0</v>
      </c>
      <c r="BB1876" s="20">
        <f t="shared" si="850"/>
        <v>0</v>
      </c>
      <c r="BC1876" s="20">
        <f t="shared" si="851"/>
        <v>0</v>
      </c>
      <c r="BD1876" s="950"/>
      <c r="BE1876" s="950"/>
      <c r="BF1876" s="950"/>
      <c r="BG1876" s="950"/>
      <c r="BH1876" s="77"/>
      <c r="BI1876" s="950"/>
      <c r="BJ1876" s="77"/>
      <c r="BK1876" s="950"/>
      <c r="BL1876" s="77"/>
      <c r="BM1876" s="77"/>
      <c r="BN1876" s="77"/>
      <c r="BO1876" s="77"/>
      <c r="BP1876" s="77"/>
      <c r="BQ1876" s="77"/>
      <c r="BR1876" s="77"/>
      <c r="BS1876" s="935"/>
      <c r="BT1876" s="935"/>
      <c r="BU1876" s="935"/>
      <c r="BV1876" s="935"/>
      <c r="BW1876" s="935"/>
      <c r="BX1876" s="935"/>
      <c r="BY1876" s="1069"/>
      <c r="CA1876" s="365" t="b">
        <f t="shared" si="852"/>
        <v>0</v>
      </c>
      <c r="CB1876" s="365" t="b">
        <f t="shared" si="853"/>
        <v>0</v>
      </c>
      <c r="CC1876" s="365" t="b">
        <f t="shared" si="854"/>
        <v>0</v>
      </c>
      <c r="CD1876" s="365">
        <f t="shared" si="855"/>
        <v>0</v>
      </c>
      <c r="CE1876" s="365" t="b">
        <f t="shared" si="856"/>
        <v>0</v>
      </c>
      <c r="CF1876" s="365" t="b">
        <f t="shared" si="857"/>
        <v>0</v>
      </c>
      <c r="CG1876" s="365" t="b">
        <f t="shared" si="858"/>
        <v>0</v>
      </c>
      <c r="CH1876" s="365">
        <f t="shared" si="859"/>
        <v>0</v>
      </c>
      <c r="CI1876" s="72" t="b">
        <f t="shared" si="860"/>
        <v>0</v>
      </c>
      <c r="CJ1876" s="72" t="b">
        <f t="shared" si="861"/>
        <v>0</v>
      </c>
      <c r="CK1876" s="72" t="b">
        <f t="shared" si="862"/>
        <v>0</v>
      </c>
      <c r="CL1876" s="72">
        <f t="shared" si="863"/>
        <v>0</v>
      </c>
      <c r="CM1876" s="72" t="b">
        <f t="shared" si="864"/>
        <v>0</v>
      </c>
      <c r="CN1876" s="72" t="b">
        <f t="shared" si="865"/>
        <v>0</v>
      </c>
      <c r="CP1876" s="13">
        <f t="shared" si="866"/>
        <v>0</v>
      </c>
      <c r="CQ1876" s="13" t="b">
        <f t="shared" si="867"/>
        <v>0</v>
      </c>
      <c r="CR1876" s="13" t="b">
        <f t="shared" si="868"/>
        <v>0</v>
      </c>
      <c r="CS1876" s="13" t="b">
        <f t="shared" si="874"/>
        <v>0</v>
      </c>
      <c r="CT1876" s="13" t="b">
        <f t="shared" si="873"/>
        <v>0</v>
      </c>
      <c r="CU1876" s="13" t="b">
        <f t="shared" si="845"/>
        <v>0</v>
      </c>
      <c r="CV1876" s="13" t="b">
        <f t="shared" si="869"/>
        <v>0</v>
      </c>
      <c r="CW1876" s="13" t="b">
        <f t="shared" si="870"/>
        <v>0</v>
      </c>
      <c r="CX1876" s="13" t="b">
        <f t="shared" si="871"/>
        <v>0</v>
      </c>
      <c r="CY1876" s="13" t="b">
        <f t="shared" si="872"/>
        <v>0</v>
      </c>
    </row>
    <row r="1877" spans="1:103" ht="15" thickBot="1">
      <c r="A1877" s="933"/>
      <c r="B1877" s="951"/>
      <c r="C1877" s="951"/>
      <c r="D1877" s="951"/>
      <c r="E1877" s="951"/>
      <c r="F1877" s="951"/>
      <c r="G1877" s="951"/>
      <c r="H1877" s="951"/>
      <c r="I1877" s="951"/>
      <c r="J1877" s="951"/>
      <c r="K1877" s="951"/>
      <c r="L1877" s="951"/>
      <c r="M1877" s="951"/>
      <c r="N1877" s="951"/>
      <c r="O1877" s="951"/>
      <c r="P1877" s="951"/>
      <c r="Q1877" s="942"/>
      <c r="R1877" s="951"/>
      <c r="S1877" s="951"/>
      <c r="T1877" s="951"/>
      <c r="U1877" s="951"/>
      <c r="V1877" s="951"/>
      <c r="W1877" s="79"/>
      <c r="X1877" s="79"/>
      <c r="Y1877" s="79"/>
      <c r="Z1877" s="79"/>
      <c r="AA1877" s="79" t="s">
        <v>37</v>
      </c>
      <c r="AB1877" s="80"/>
      <c r="AC1877" s="80"/>
      <c r="AD1877" s="79"/>
      <c r="AE1877" s="951"/>
      <c r="AF1877" s="334">
        <f t="shared" si="875"/>
        <v>0</v>
      </c>
      <c r="AG1877" s="272">
        <f>IF(R1877="kompletna",Q1877*J1877*0.0036*'lista, wskaźniki'!$F$13, IF(R1877="częściowa",Q1877*J1877*0.0036*'lista, wskaźniki'!$F$14, IF(R1877="brak",Q1877*J1877*0.0036*'lista, wskaźniki'!$F$15,)))</f>
        <v>0</v>
      </c>
      <c r="AH1877" s="334">
        <f>IF(Y1877="inne",K1877*'lista, wskaźniki'!$E$35,IF(Y1877="to samo źródło",0,IF(Y1877=0,0)))</f>
        <v>0</v>
      </c>
      <c r="AI1877" s="334" t="b">
        <f>IF(AA1877="gaz z sieci",AC1877*'lista, wskaźniki'!$D$21)</f>
        <v>0</v>
      </c>
      <c r="AJ1877" s="272">
        <f>IF(AA1877="węgiel",AB1877*'lista, wskaźniki'!$D$20, IF('Sektor mieszkaniowy'!AA1877="drewno",'Sektor mieszkaniowy'!AB1877*'lista, wskaźniki'!$D$22,IF('Sektor mieszkaniowy'!AA1877="pellet",AB1877*'lista, wskaźniki'!$D$23,IF('Sektor mieszkaniowy'!AA1877="gaz z sieci",AB1877*'lista, wskaźniki'!$D$21,IF('Sektor mieszkaniowy'!AA1877="olej opałowy",'Sektor mieszkaniowy'!AB1877*'lista, wskaźniki'!$D$24)))))</f>
        <v>0</v>
      </c>
      <c r="AK1877" s="1073"/>
      <c r="AL1877" s="951"/>
      <c r="AM1877" s="20">
        <f>IF(AA1877="węgiel",AF1877*1/3.6*'lista, wskaźniki'!$F$20,IF(AA1877="drewno",AF1877*1/3.6*'lista, wskaźniki'!$F$22,IF(AA1877="pellet",AF1877*1/3.6*'lista, wskaźniki'!$F$23,IF(AA1877="gaz z sieci",AF1877*1/3.6*'lista, wskaźniki'!$F$21,IF(AA1877="olej opałowy",AF1877*1/3.6*'lista, wskaźniki'!$F$24,0)))))</f>
        <v>0</v>
      </c>
      <c r="AN1877" s="20">
        <f>IF(AA1877="węgiel",AF1877*'lista, wskaźniki'!$E$42,IF(AA1877="drewno",AF1877*'lista, wskaźniki'!$G$42,IF(AA1877="pellet",AF1877*'lista, wskaźniki'!$H$42,IF(AA1877="gaz z sieci",AF1877*'lista, wskaźniki'!$F$42,IF(AA1877="olej opałowy",AF1877*'lista, wskaźniki'!$I$42,0)))))</f>
        <v>0</v>
      </c>
      <c r="AO1877" s="20">
        <f>IF(AA1877="węgiel",AF1877*'lista, wskaźniki'!$E$43,IF(AA1877="drewno",AF1877*'lista, wskaźniki'!$G$43,IF(AA1877="pellet",AF1877*'lista, wskaźniki'!$H$43,IF(AA1877="gaz z sieci",AF1877*'lista, wskaźniki'!$F$43,IF(AA1877="olej opałowy",AF1877*'lista, wskaźniki'!$I$43,0)))))</f>
        <v>0</v>
      </c>
      <c r="AP1877" s="20">
        <f>IF(AA1877="węgiel",AF1877*'lista, wskaźniki'!$E$44,IF(AA1877="drewno",AF1877*'lista, wskaźniki'!$G$44,IF(AA1877="pellet",AF1877*'lista, wskaźniki'!$H$44,IF(AA1877="gaz z sieci",AF1877*'lista, wskaźniki'!$F$44,IF(AA1877="olej opałowy",AF1877*'lista, wskaźniki'!$I$44,0)))))</f>
        <v>0</v>
      </c>
      <c r="AQ1877" s="20" t="b">
        <f>IF(Z1877="gaz",AH1877*1/3.6*'lista, wskaźniki'!$F$21,IF(Z1877="energia elektryczna",AH1877*1/3.6*'lista, wskaźniki'!$F$26))</f>
        <v>0</v>
      </c>
      <c r="AR1877" s="20" t="b">
        <f>IF(Z1877="gaz",AH1877*'lista, wskaźniki'!$F$42,IF(Z1877="energia elektryczna",AH1877*0))</f>
        <v>0</v>
      </c>
      <c r="AS1877" s="20" t="b">
        <f>IF(Z1877="gaz",AH1877*'lista, wskaźniki'!$F$43,IF(Z1877="energia elektryczna",AH1877*0))</f>
        <v>0</v>
      </c>
      <c r="AT1877" s="20" t="b">
        <f>IF(Z1877="gaz",AH1877*'lista, wskaźniki'!$F$44,IF(Z1877="energia elektryczna",AH1877*0))</f>
        <v>0</v>
      </c>
      <c r="AU1877" s="20">
        <f>AI1877*1/3.6*'lista, wskaźniki'!$F$21</f>
        <v>0</v>
      </c>
      <c r="AV1877" s="20">
        <f>AI1877*'lista, wskaźniki'!$F$42</f>
        <v>0</v>
      </c>
      <c r="AW1877" s="20">
        <f>AI1877*'lista, wskaźniki'!$F$43</f>
        <v>0</v>
      </c>
      <c r="AX1877" s="20">
        <f>AI1877*'lista, wskaźniki'!$F$44</f>
        <v>0</v>
      </c>
      <c r="AY1877" s="20">
        <f>AK1877*'lista, wskaźniki'!$F$26</f>
        <v>0</v>
      </c>
      <c r="AZ1877" s="20">
        <f t="shared" si="848"/>
        <v>0</v>
      </c>
      <c r="BA1877" s="20">
        <f t="shared" si="849"/>
        <v>0</v>
      </c>
      <c r="BB1877" s="20">
        <f t="shared" si="850"/>
        <v>0</v>
      </c>
      <c r="BC1877" s="20">
        <f t="shared" si="851"/>
        <v>0</v>
      </c>
      <c r="BD1877" s="951"/>
      <c r="BE1877" s="951"/>
      <c r="BF1877" s="951"/>
      <c r="BG1877" s="951"/>
      <c r="BH1877" s="79"/>
      <c r="BI1877" s="951"/>
      <c r="BJ1877" s="79"/>
      <c r="BK1877" s="951"/>
      <c r="BL1877" s="79"/>
      <c r="BM1877" s="79"/>
      <c r="BN1877" s="79"/>
      <c r="BO1877" s="79"/>
      <c r="BP1877" s="79"/>
      <c r="BQ1877" s="79"/>
      <c r="BR1877" s="79"/>
      <c r="BS1877" s="936"/>
      <c r="BT1877" s="936"/>
      <c r="BU1877" s="936"/>
      <c r="BV1877" s="936"/>
      <c r="BW1877" s="936"/>
      <c r="BX1877" s="936"/>
      <c r="BY1877" s="1070"/>
      <c r="CA1877" s="365" t="b">
        <f t="shared" si="852"/>
        <v>0</v>
      </c>
      <c r="CB1877" s="365" t="b">
        <f t="shared" si="853"/>
        <v>0</v>
      </c>
      <c r="CC1877" s="365" t="b">
        <f t="shared" si="854"/>
        <v>0</v>
      </c>
      <c r="CD1877" s="365" t="b">
        <f t="shared" si="855"/>
        <v>0</v>
      </c>
      <c r="CE1877" s="365">
        <f t="shared" si="856"/>
        <v>0</v>
      </c>
      <c r="CF1877" s="365" t="b">
        <f t="shared" si="857"/>
        <v>0</v>
      </c>
      <c r="CG1877" s="365" t="b">
        <f t="shared" si="858"/>
        <v>0</v>
      </c>
      <c r="CH1877" s="365" t="b">
        <f t="shared" si="859"/>
        <v>0</v>
      </c>
      <c r="CI1877" s="72" t="b">
        <f t="shared" si="860"/>
        <v>0</v>
      </c>
      <c r="CJ1877" s="72" t="b">
        <f t="shared" si="861"/>
        <v>0</v>
      </c>
      <c r="CK1877" s="72" t="b">
        <f t="shared" si="862"/>
        <v>0</v>
      </c>
      <c r="CL1877" s="72">
        <f t="shared" si="863"/>
        <v>0</v>
      </c>
      <c r="CM1877" s="72">
        <f t="shared" si="864"/>
        <v>0</v>
      </c>
      <c r="CN1877" s="72" t="b">
        <f t="shared" si="865"/>
        <v>0</v>
      </c>
      <c r="CP1877" s="13">
        <f t="shared" si="866"/>
        <v>0</v>
      </c>
      <c r="CQ1877" s="13" t="b">
        <f t="shared" si="867"/>
        <v>0</v>
      </c>
      <c r="CR1877" s="13" t="b">
        <f t="shared" si="868"/>
        <v>0</v>
      </c>
      <c r="CS1877" s="13" t="b">
        <f t="shared" si="874"/>
        <v>0</v>
      </c>
      <c r="CT1877" s="13" t="b">
        <f t="shared" si="873"/>
        <v>0</v>
      </c>
      <c r="CU1877" s="13" t="b">
        <f t="shared" si="845"/>
        <v>0</v>
      </c>
      <c r="CV1877" s="13" t="b">
        <f t="shared" si="869"/>
        <v>0</v>
      </c>
      <c r="CW1877" s="13" t="b">
        <f t="shared" si="870"/>
        <v>0</v>
      </c>
      <c r="CX1877" s="13" t="b">
        <f t="shared" si="871"/>
        <v>0</v>
      </c>
      <c r="CY1877" s="13" t="b">
        <f t="shared" si="872"/>
        <v>0</v>
      </c>
    </row>
    <row r="1878" spans="1:103" ht="15" thickBot="1">
      <c r="A1878" s="931">
        <v>376</v>
      </c>
      <c r="B1878" s="1062" t="s">
        <v>226</v>
      </c>
      <c r="C1878" s="1062"/>
      <c r="D1878" s="1062" t="s">
        <v>1</v>
      </c>
      <c r="E1878" s="1062" t="s">
        <v>5</v>
      </c>
      <c r="F1878" s="1062">
        <v>3</v>
      </c>
      <c r="G1878" s="1062"/>
      <c r="H1878" s="1062"/>
      <c r="I1878" s="1062" t="s">
        <v>10</v>
      </c>
      <c r="J1878" s="1062">
        <v>50</v>
      </c>
      <c r="K1878" s="1062">
        <v>2</v>
      </c>
      <c r="L1878" s="1062" t="s">
        <v>17</v>
      </c>
      <c r="M1878" s="1062"/>
      <c r="N1878" s="1062" t="s">
        <v>17</v>
      </c>
      <c r="O1878" s="1062"/>
      <c r="P1878" s="1062" t="s">
        <v>17</v>
      </c>
      <c r="Q1878" s="940">
        <f>IF(I1878="&lt;1966",'lista, wskaźniki'!$G$4,IF(I1878="1967-1985",'lista, wskaźniki'!$G$5,IF(I1878="1986-1992",'lista, wskaźniki'!$G$6,IF(I1878="1993-1996",'lista, wskaźniki'!$G$7,IF(I1878="&gt;1997",'lista, wskaźniki'!$G$8,IF(I1878=0,'lista, wskaźniki'!$G$4))))))</f>
        <v>290</v>
      </c>
      <c r="R1878" s="1062" t="s">
        <v>25</v>
      </c>
      <c r="S1878" s="1062" t="s">
        <v>31</v>
      </c>
      <c r="T1878" s="1062"/>
      <c r="U1878" s="1062"/>
      <c r="V1878" s="1062"/>
      <c r="W1878" s="199" t="s">
        <v>35</v>
      </c>
      <c r="X1878" s="199" t="s">
        <v>35</v>
      </c>
      <c r="Y1878" s="199" t="s">
        <v>42</v>
      </c>
      <c r="Z1878" s="199"/>
      <c r="AA1878" s="199" t="s">
        <v>35</v>
      </c>
      <c r="AB1878" s="200">
        <v>3</v>
      </c>
      <c r="AC1878" s="200"/>
      <c r="AD1878" s="199">
        <v>3000</v>
      </c>
      <c r="AE1878" s="1062">
        <v>9</v>
      </c>
      <c r="AF1878" s="334">
        <f t="shared" si="875"/>
        <v>60.045000000000002</v>
      </c>
      <c r="AG1878" s="272">
        <f>IF(R1878="kompletna",Q1878*J1878*0.0036*'lista, wskaźniki'!$F$13, IF(R1878="częściowa",Q1878*J1878*0.0036*'lista, wskaźniki'!$F$14, IF(R1878="brak",Q1878*J1878*0.0036*'lista, wskaźniki'!$F$15,)))</f>
        <v>52.199999999999996</v>
      </c>
      <c r="AH1878" s="334">
        <f>IF(Y1878="inne",K1878*'lista, wskaźniki'!$E$35,IF(Y1878="to samo źródło",0,IF(Y1878=0,0)))</f>
        <v>0</v>
      </c>
      <c r="AI1878" s="334" t="b">
        <f>IF(AA1878="gaz z sieci",AC1878*'lista, wskaźniki'!$D$21)</f>
        <v>0</v>
      </c>
      <c r="AJ1878" s="272">
        <f>IF(AA1878="węgiel",AB1878*'lista, wskaźniki'!$D$20, IF('Sektor mieszkaniowy'!AA1878="drewno",'Sektor mieszkaniowy'!AB1878*'lista, wskaźniki'!$D$22,IF('Sektor mieszkaniowy'!AA1878="pellet",AB1878*'lista, wskaźniki'!$D$23,IF('Sektor mieszkaniowy'!AA1878="gaz z sieci",AB1878*'lista, wskaźniki'!$D$21,IF('Sektor mieszkaniowy'!AA1878="olej opałowy",'Sektor mieszkaniowy'!AB1878*'lista, wskaźniki'!$D$24)))))</f>
        <v>67.89</v>
      </c>
      <c r="AK1878" s="1065">
        <f>AL1878/'lista, wskaźniki'!$A$127</f>
        <v>0.92307692307692313</v>
      </c>
      <c r="AL1878" s="1062">
        <v>600</v>
      </c>
      <c r="AM1878" s="20">
        <f>IF(AA1878="węgiel",AF1878*1/3.6*'lista, wskaźniki'!$F$20,IF(AA1878="drewno",AF1878*1/3.6*'lista, wskaźniki'!$F$22,IF(AA1878="pellet",AF1878*1/3.6*'lista, wskaźniki'!$F$23,IF(AA1878="gaz z sieci",AF1878*1/3.6*'lista, wskaźniki'!$F$21,IF(AA1878="olej opałowy",AF1878*1/3.6*'lista, wskaźniki'!$F$24,0)))))</f>
        <v>5.6880628500000006</v>
      </c>
      <c r="AN1878" s="20">
        <f>IF(AA1878="węgiel",AF1878*'lista, wskaźniki'!$E$42,IF(AA1878="drewno",AF1878*'lista, wskaźniki'!$G$42,IF(AA1878="pellet",AF1878*'lista, wskaźniki'!$H$42,IF(AA1878="gaz z sieci",AF1878*'lista, wskaźniki'!$F$42,IF(AA1878="olej opałowy",AF1878*'lista, wskaźniki'!$I$42,0)))))</f>
        <v>2.2817100000000003E-2</v>
      </c>
      <c r="AO1878" s="20">
        <f>IF(AA1878="węgiel",AF1878*'lista, wskaźniki'!$E$43,IF(AA1878="drewno",AF1878*'lista, wskaźniki'!$G$43,IF(AA1878="pellet",AF1878*'lista, wskaźniki'!$H$43,IF(AA1878="gaz z sieci",AF1878*'lista, wskaźniki'!$F$43,IF(AA1878="olej opałowy",AF1878*'lista, wskaźniki'!$I$43,0)))))</f>
        <v>2.1616200000000002E-2</v>
      </c>
      <c r="AP1878" s="20">
        <f>IF(AA1878="węgiel",AF1878*'lista, wskaźniki'!$E$44,IF(AA1878="drewno",AF1878*'lista, wskaźniki'!$G$44,IF(AA1878="pellet",AF1878*'lista, wskaźniki'!$H$44,IF(AA1878="gaz z sieci",AF1878*'lista, wskaźniki'!$F$44,IF(AA1878="olej opałowy",AF1878*'lista, wskaźniki'!$I$44,0)))))</f>
        <v>1.621215E-5</v>
      </c>
      <c r="AQ1878" s="20" t="b">
        <f>IF(Z1878="gaz",AH1878*1/3.6*'lista, wskaźniki'!$F$21,IF(Z1878="energia elektryczna",AH1878*1/3.6*'lista, wskaźniki'!$F$26))</f>
        <v>0</v>
      </c>
      <c r="AR1878" s="20" t="b">
        <f>IF(Z1878="gaz",AH1878*'lista, wskaźniki'!$F$42,IF(Z1878="energia elektryczna",AH1878*0))</f>
        <v>0</v>
      </c>
      <c r="AS1878" s="20" t="b">
        <f>IF(Z1878="gaz",AH1878*'lista, wskaźniki'!$F$43,IF(Z1878="energia elektryczna",AH1878*0))</f>
        <v>0</v>
      </c>
      <c r="AT1878" s="20" t="b">
        <f>IF(Z1878="gaz",AH1878*'lista, wskaźniki'!$F$44,IF(Z1878="energia elektryczna",AH1878*0))</f>
        <v>0</v>
      </c>
      <c r="AU1878" s="20">
        <f>AI1878*1/3.6*'lista, wskaźniki'!$F$21</f>
        <v>0</v>
      </c>
      <c r="AV1878" s="20">
        <f>AI1878*'lista, wskaźniki'!$F$42</f>
        <v>0</v>
      </c>
      <c r="AW1878" s="20">
        <f>AI1878*'lista, wskaźniki'!$F$43</f>
        <v>0</v>
      </c>
      <c r="AX1878" s="20">
        <f>AI1878*'lista, wskaźniki'!$F$44</f>
        <v>0</v>
      </c>
      <c r="AY1878" s="20">
        <f>AK1878*'lista, wskaźniki'!$F$26</f>
        <v>0.82153846153846155</v>
      </c>
      <c r="AZ1878" s="20">
        <f t="shared" si="848"/>
        <v>6.5096013115384626</v>
      </c>
      <c r="BA1878" s="20">
        <f t="shared" si="849"/>
        <v>2.2817100000000003E-2</v>
      </c>
      <c r="BB1878" s="20">
        <f t="shared" si="850"/>
        <v>2.1616200000000002E-2</v>
      </c>
      <c r="BC1878" s="20">
        <f t="shared" si="851"/>
        <v>1.621215E-5</v>
      </c>
      <c r="BD1878" s="1062" t="s">
        <v>16</v>
      </c>
      <c r="BE1878" s="1062" t="s">
        <v>16</v>
      </c>
      <c r="BF1878" s="1062" t="s">
        <v>17</v>
      </c>
      <c r="BG1878" s="1062" t="s">
        <v>17</v>
      </c>
      <c r="BH1878" s="199"/>
      <c r="BI1878" s="1062" t="s">
        <v>17</v>
      </c>
      <c r="BJ1878" s="199"/>
      <c r="BK1878" s="1062" t="s">
        <v>17</v>
      </c>
      <c r="BL1878" s="199"/>
      <c r="BM1878" s="199"/>
      <c r="BN1878" s="199"/>
      <c r="BO1878" s="199" t="s">
        <v>57</v>
      </c>
      <c r="BP1878" s="199" t="s">
        <v>52</v>
      </c>
      <c r="BQ1878" s="199"/>
      <c r="BR1878" s="199"/>
      <c r="BS1878" s="1056"/>
      <c r="BT1878" s="1056"/>
      <c r="BU1878" s="1056"/>
      <c r="BV1878" s="1056"/>
      <c r="BW1878" s="1056"/>
      <c r="BX1878" s="1056"/>
      <c r="BY1878" s="1059"/>
      <c r="CA1878" s="365">
        <f t="shared" si="852"/>
        <v>60.045000000000002</v>
      </c>
      <c r="CB1878" s="365" t="b">
        <f t="shared" si="853"/>
        <v>0</v>
      </c>
      <c r="CC1878" s="365" t="b">
        <f t="shared" si="854"/>
        <v>0</v>
      </c>
      <c r="CD1878" s="365" t="b">
        <f t="shared" si="855"/>
        <v>0</v>
      </c>
      <c r="CE1878" s="365" t="b">
        <f t="shared" si="856"/>
        <v>0</v>
      </c>
      <c r="CF1878" s="365" t="b">
        <f t="shared" si="857"/>
        <v>0</v>
      </c>
      <c r="CG1878" s="365" t="b">
        <f t="shared" si="858"/>
        <v>0</v>
      </c>
      <c r="CH1878" s="365" t="b">
        <f t="shared" si="859"/>
        <v>0</v>
      </c>
      <c r="CI1878" s="72">
        <f t="shared" si="860"/>
        <v>60.045000000000002</v>
      </c>
      <c r="CJ1878" s="72" t="b">
        <f t="shared" si="861"/>
        <v>0</v>
      </c>
      <c r="CK1878" s="72" t="b">
        <f t="shared" si="862"/>
        <v>0</v>
      </c>
      <c r="CL1878" s="72">
        <f t="shared" si="863"/>
        <v>0</v>
      </c>
      <c r="CM1878" s="72" t="b">
        <f t="shared" si="864"/>
        <v>0</v>
      </c>
      <c r="CN1878" s="72" t="b">
        <f t="shared" si="865"/>
        <v>0</v>
      </c>
      <c r="CP1878" s="13">
        <f t="shared" si="866"/>
        <v>50</v>
      </c>
      <c r="CQ1878" s="13">
        <f t="shared" si="867"/>
        <v>0</v>
      </c>
      <c r="CR1878" s="13" t="b">
        <f t="shared" si="868"/>
        <v>0</v>
      </c>
      <c r="CS1878" s="13">
        <f t="shared" si="874"/>
        <v>0</v>
      </c>
      <c r="CT1878" s="13" t="b">
        <f t="shared" si="873"/>
        <v>0</v>
      </c>
      <c r="CU1878" s="13">
        <f t="shared" si="845"/>
        <v>0</v>
      </c>
      <c r="CV1878" s="13" t="b">
        <f t="shared" si="869"/>
        <v>0</v>
      </c>
      <c r="CW1878" s="13">
        <f t="shared" si="870"/>
        <v>0</v>
      </c>
      <c r="CX1878" s="13" t="b">
        <f t="shared" si="871"/>
        <v>0</v>
      </c>
      <c r="CY1878" s="13">
        <f t="shared" si="872"/>
        <v>0</v>
      </c>
    </row>
    <row r="1879" spans="1:103" ht="15" thickBot="1">
      <c r="A1879" s="932"/>
      <c r="B1879" s="1063"/>
      <c r="C1879" s="1063"/>
      <c r="D1879" s="1063"/>
      <c r="E1879" s="1063"/>
      <c r="F1879" s="1063"/>
      <c r="G1879" s="1063"/>
      <c r="H1879" s="1063"/>
      <c r="I1879" s="1063"/>
      <c r="J1879" s="1063"/>
      <c r="K1879" s="1063"/>
      <c r="L1879" s="1063"/>
      <c r="M1879" s="1063"/>
      <c r="N1879" s="1063"/>
      <c r="O1879" s="1063"/>
      <c r="P1879" s="1063"/>
      <c r="Q1879" s="941"/>
      <c r="R1879" s="1063"/>
      <c r="S1879" s="1063"/>
      <c r="T1879" s="1063"/>
      <c r="U1879" s="1063"/>
      <c r="V1879" s="1063"/>
      <c r="W1879" s="20" t="s">
        <v>36</v>
      </c>
      <c r="X1879" s="201" t="s">
        <v>195</v>
      </c>
      <c r="Y1879" s="201"/>
      <c r="Z1879" s="201"/>
      <c r="AA1879" s="201" t="s">
        <v>36</v>
      </c>
      <c r="AB1879" s="202">
        <v>13</v>
      </c>
      <c r="AC1879" s="202"/>
      <c r="AD1879" s="201">
        <v>1500</v>
      </c>
      <c r="AE1879" s="1063"/>
      <c r="AF1879" s="334">
        <f t="shared" si="875"/>
        <v>127.5</v>
      </c>
      <c r="AG1879" s="272">
        <v>52.2</v>
      </c>
      <c r="AH1879" s="334">
        <f>IF(Y1879="inne",K1879*'lista, wskaźniki'!$E$35,IF(Y1879="to samo źródło",0,IF(Y1879=0,0)))</f>
        <v>0</v>
      </c>
      <c r="AI1879" s="334" t="b">
        <f>IF(AA1879="gaz z sieci",AC1879*'lista, wskaźniki'!$D$21)</f>
        <v>0</v>
      </c>
      <c r="AJ1879" s="272">
        <f>IF(AA1879="węgiel",AB1879*'lista, wskaźniki'!$D$20, IF('Sektor mieszkaniowy'!AA1879="drewno",'Sektor mieszkaniowy'!AB1879*'lista, wskaźniki'!$D$22,IF('Sektor mieszkaniowy'!AA1879="pellet",AB1879*'lista, wskaźniki'!$D$23,IF('Sektor mieszkaniowy'!AA1879="gaz z sieci",AB1879*'lista, wskaźniki'!$D$21,IF('Sektor mieszkaniowy'!AA1879="olej opałowy",'Sektor mieszkaniowy'!AB1879*'lista, wskaźniki'!$D$24)))))</f>
        <v>202.79999999999998</v>
      </c>
      <c r="AK1879" s="1066"/>
      <c r="AL1879" s="1063"/>
      <c r="AM1879" s="20">
        <f>IF(AA1879="węgiel",AF1879*1/3.6*'lista, wskaźniki'!$F$20,IF(AA1879="drewno",AF1879*1/3.6*'lista, wskaźniki'!$F$22,IF(AA1879="pellet",AF1879*1/3.6*'lista, wskaźniki'!$F$23,IF(AA1879="gaz z sieci",AF1879*1/3.6*'lista, wskaźniki'!$F$21,IF(AA1879="olej opałowy",AF1879*1/3.6*'lista, wskaźniki'!$F$24,0)))))</f>
        <v>0</v>
      </c>
      <c r="AN1879" s="20">
        <f>IF(AA1879="węgiel",AF1879*'lista, wskaźniki'!$E$42,IF(AA1879="drewno",AF1879*'lista, wskaźniki'!$G$42,IF(AA1879="pellet",AF1879*'lista, wskaźniki'!$H$42,IF(AA1879="gaz z sieci",AF1879*'lista, wskaźniki'!$F$42,IF(AA1879="olej opałowy",AF1879*'lista, wskaźniki'!$I$42,0)))))</f>
        <v>0.10327499999999999</v>
      </c>
      <c r="AO1879" s="20">
        <f>IF(AA1879="węgiel",AF1879*'lista, wskaźniki'!$E$43,IF(AA1879="drewno",AF1879*'lista, wskaźniki'!$G$43,IF(AA1879="pellet",AF1879*'lista, wskaźniki'!$H$43,IF(AA1879="gaz z sieci",AF1879*'lista, wskaźniki'!$F$43,IF(AA1879="olej opałowy",AF1879*'lista, wskaźniki'!$I$43,0)))))</f>
        <v>0.10327499999999999</v>
      </c>
      <c r="AP1879" s="20">
        <f>IF(AA1879="węgiel",AF1879*'lista, wskaźniki'!$E$44,IF(AA1879="drewno",AF1879*'lista, wskaźniki'!$G$44,IF(AA1879="pellet",AF1879*'lista, wskaźniki'!$H$44,IF(AA1879="gaz z sieci",AF1879*'lista, wskaźniki'!$F$44,IF(AA1879="olej opałowy",AF1879*'lista, wskaźniki'!$I$44,0)))))</f>
        <v>3.1874999999999996E-5</v>
      </c>
      <c r="AQ1879" s="20" t="b">
        <f>IF(Z1879="gaz",AH1879*1/3.6*'lista, wskaźniki'!$F$21,IF(Z1879="energia elektryczna",AH1879*1/3.6*'lista, wskaźniki'!$F$26))</f>
        <v>0</v>
      </c>
      <c r="AR1879" s="20" t="b">
        <f>IF(Z1879="gaz",AH1879*'lista, wskaźniki'!$F$42,IF(Z1879="energia elektryczna",AH1879*0))</f>
        <v>0</v>
      </c>
      <c r="AS1879" s="20" t="b">
        <f>IF(Z1879="gaz",AH1879*'lista, wskaźniki'!$F$43,IF(Z1879="energia elektryczna",AH1879*0))</f>
        <v>0</v>
      </c>
      <c r="AT1879" s="20" t="b">
        <f>IF(Z1879="gaz",AH1879*'lista, wskaźniki'!$F$44,IF(Z1879="energia elektryczna",AH1879*0))</f>
        <v>0</v>
      </c>
      <c r="AU1879" s="20">
        <f>AI1879*1/3.6*'lista, wskaźniki'!$F$21</f>
        <v>0</v>
      </c>
      <c r="AV1879" s="20">
        <f>AI1879*'lista, wskaźniki'!$F$42</f>
        <v>0</v>
      </c>
      <c r="AW1879" s="20">
        <f>AI1879*'lista, wskaźniki'!$F$43</f>
        <v>0</v>
      </c>
      <c r="AX1879" s="20">
        <f>AI1879*'lista, wskaźniki'!$F$44</f>
        <v>0</v>
      </c>
      <c r="AY1879" s="20">
        <f>AK1879*'lista, wskaźniki'!$F$26</f>
        <v>0</v>
      </c>
      <c r="AZ1879" s="20">
        <f t="shared" si="848"/>
        <v>0</v>
      </c>
      <c r="BA1879" s="20">
        <f t="shared" si="849"/>
        <v>0.10327499999999999</v>
      </c>
      <c r="BB1879" s="20">
        <f t="shared" si="850"/>
        <v>0.10327499999999999</v>
      </c>
      <c r="BC1879" s="20">
        <f t="shared" si="851"/>
        <v>3.1874999999999996E-5</v>
      </c>
      <c r="BD1879" s="1063"/>
      <c r="BE1879" s="1063"/>
      <c r="BF1879" s="1063"/>
      <c r="BG1879" s="1063"/>
      <c r="BH1879" s="201"/>
      <c r="BI1879" s="1063"/>
      <c r="BJ1879" s="201"/>
      <c r="BK1879" s="1063"/>
      <c r="BL1879" s="201"/>
      <c r="BM1879" s="201"/>
      <c r="BN1879" s="201"/>
      <c r="BO1879" s="201"/>
      <c r="BP1879" s="201"/>
      <c r="BQ1879" s="201"/>
      <c r="BR1879" s="201"/>
      <c r="BS1879" s="1057"/>
      <c r="BT1879" s="1057"/>
      <c r="BU1879" s="1057"/>
      <c r="BV1879" s="1057"/>
      <c r="BW1879" s="1057"/>
      <c r="BX1879" s="1057"/>
      <c r="BY1879" s="1060"/>
      <c r="CA1879" s="365" t="b">
        <f t="shared" si="852"/>
        <v>0</v>
      </c>
      <c r="CB1879" s="365">
        <f t="shared" si="853"/>
        <v>127.5</v>
      </c>
      <c r="CC1879" s="365" t="b">
        <f t="shared" si="854"/>
        <v>0</v>
      </c>
      <c r="CD1879" s="365" t="b">
        <f t="shared" si="855"/>
        <v>0</v>
      </c>
      <c r="CE1879" s="365" t="b">
        <f t="shared" si="856"/>
        <v>0</v>
      </c>
      <c r="CF1879" s="365" t="b">
        <f t="shared" si="857"/>
        <v>0</v>
      </c>
      <c r="CG1879" s="365" t="b">
        <f t="shared" si="858"/>
        <v>0</v>
      </c>
      <c r="CH1879" s="365" t="b">
        <f t="shared" si="859"/>
        <v>0</v>
      </c>
      <c r="CI1879" s="72" t="b">
        <f t="shared" si="860"/>
        <v>0</v>
      </c>
      <c r="CJ1879" s="72">
        <f t="shared" si="861"/>
        <v>127.5</v>
      </c>
      <c r="CK1879" s="72" t="b">
        <f t="shared" si="862"/>
        <v>0</v>
      </c>
      <c r="CL1879" s="72">
        <f t="shared" si="863"/>
        <v>0</v>
      </c>
      <c r="CM1879" s="72" t="b">
        <f t="shared" si="864"/>
        <v>0</v>
      </c>
      <c r="CN1879" s="72" t="b">
        <f t="shared" si="865"/>
        <v>0</v>
      </c>
      <c r="CP1879" s="13">
        <f t="shared" si="866"/>
        <v>0</v>
      </c>
      <c r="CQ1879" s="13" t="b">
        <f t="shared" si="867"/>
        <v>0</v>
      </c>
      <c r="CR1879" s="13" t="b">
        <f t="shared" si="868"/>
        <v>0</v>
      </c>
      <c r="CS1879" s="13" t="b">
        <f t="shared" si="874"/>
        <v>0</v>
      </c>
      <c r="CT1879" s="13" t="b">
        <f t="shared" si="873"/>
        <v>0</v>
      </c>
      <c r="CU1879" s="13" t="b">
        <f t="shared" si="845"/>
        <v>0</v>
      </c>
      <c r="CV1879" s="13" t="b">
        <f t="shared" si="869"/>
        <v>0</v>
      </c>
      <c r="CW1879" s="13" t="b">
        <f t="shared" si="870"/>
        <v>0</v>
      </c>
      <c r="CX1879" s="13" t="b">
        <f t="shared" si="871"/>
        <v>0</v>
      </c>
      <c r="CY1879" s="13" t="b">
        <f t="shared" si="872"/>
        <v>0</v>
      </c>
    </row>
    <row r="1880" spans="1:103" ht="15" thickBot="1">
      <c r="A1880" s="932"/>
      <c r="B1880" s="1063"/>
      <c r="C1880" s="1063"/>
      <c r="D1880" s="1063"/>
      <c r="E1880" s="1063"/>
      <c r="F1880" s="1063"/>
      <c r="G1880" s="1063"/>
      <c r="H1880" s="1063"/>
      <c r="I1880" s="1063"/>
      <c r="J1880" s="1063"/>
      <c r="K1880" s="1063"/>
      <c r="L1880" s="1063"/>
      <c r="M1880" s="1063"/>
      <c r="N1880" s="1063"/>
      <c r="O1880" s="1063"/>
      <c r="P1880" s="1063"/>
      <c r="Q1880" s="941"/>
      <c r="R1880" s="1063"/>
      <c r="S1880" s="1063"/>
      <c r="T1880" s="1063"/>
      <c r="U1880" s="1063"/>
      <c r="V1880" s="1063"/>
      <c r="W1880" s="201"/>
      <c r="X1880" s="201" t="s">
        <v>39</v>
      </c>
      <c r="Y1880" s="201"/>
      <c r="Z1880" s="201"/>
      <c r="AA1880" s="201" t="s">
        <v>50</v>
      </c>
      <c r="AB1880" s="202"/>
      <c r="AC1880" s="202"/>
      <c r="AD1880" s="201"/>
      <c r="AE1880" s="1063"/>
      <c r="AF1880" s="334">
        <f t="shared" si="875"/>
        <v>0</v>
      </c>
      <c r="AG1880" s="272">
        <f>IF(R1880="kompletna",Q1880*J1880*0.0036*'lista, wskaźniki'!$F$13, IF(R1880="częściowa",Q1880*J1880*0.0036*'lista, wskaźniki'!$F$14, IF(R1880="brak",Q1880*J1880*0.0036*'lista, wskaźniki'!$F$15,)))</f>
        <v>0</v>
      </c>
      <c r="AH1880" s="334">
        <f>IF(Y1880="inne",K1880*'lista, wskaźniki'!$E$35,IF(Y1880="to samo źródło",0,IF(Y1880=0,0)))</f>
        <v>0</v>
      </c>
      <c r="AI1880" s="334" t="b">
        <f>IF(AA1880="gaz z sieci",AC1880*'lista, wskaźniki'!$D$21)</f>
        <v>0</v>
      </c>
      <c r="AJ1880" s="272">
        <f>IF(AA1880="węgiel",AB1880*'lista, wskaźniki'!$D$20, IF('Sektor mieszkaniowy'!AA1880="drewno",'Sektor mieszkaniowy'!AB1880*'lista, wskaźniki'!$D$22,IF('Sektor mieszkaniowy'!AA1880="pellet",AB1880*'lista, wskaźniki'!$D$23,IF('Sektor mieszkaniowy'!AA1880="gaz z sieci",AB1880*'lista, wskaźniki'!$D$21,IF('Sektor mieszkaniowy'!AA1880="olej opałowy",'Sektor mieszkaniowy'!AB1880*'lista, wskaźniki'!$D$24)))))</f>
        <v>0</v>
      </c>
      <c r="AK1880" s="1066"/>
      <c r="AL1880" s="1063"/>
      <c r="AM1880" s="20">
        <f>IF(AA1880="węgiel",AF1880*1/3.6*'lista, wskaźniki'!$F$20,IF(AA1880="drewno",AF1880*1/3.6*'lista, wskaźniki'!$F$22,IF(AA1880="pellet",AF1880*1/3.6*'lista, wskaźniki'!$F$23,IF(AA1880="gaz z sieci",AF1880*1/3.6*'lista, wskaźniki'!$F$21,IF(AA1880="olej opałowy",AF1880*1/3.6*'lista, wskaźniki'!$F$24,0)))))</f>
        <v>0</v>
      </c>
      <c r="AN1880" s="20">
        <f>IF(AA1880="węgiel",AF1880*'lista, wskaźniki'!$E$42,IF(AA1880="drewno",AF1880*'lista, wskaźniki'!$G$42,IF(AA1880="pellet",AF1880*'lista, wskaźniki'!$H$42,IF(AA1880="gaz z sieci",AF1880*'lista, wskaźniki'!$F$42,IF(AA1880="olej opałowy",AF1880*'lista, wskaźniki'!$I$42,0)))))</f>
        <v>0</v>
      </c>
      <c r="AO1880" s="20">
        <f>IF(AA1880="węgiel",AF1880*'lista, wskaźniki'!$E$43,IF(AA1880="drewno",AF1880*'lista, wskaźniki'!$G$43,IF(AA1880="pellet",AF1880*'lista, wskaźniki'!$H$43,IF(AA1880="gaz z sieci",AF1880*'lista, wskaźniki'!$F$43,IF(AA1880="olej opałowy",AF1880*'lista, wskaźniki'!$I$43,0)))))</f>
        <v>0</v>
      </c>
      <c r="AP1880" s="20">
        <f>IF(AA1880="węgiel",AF1880*'lista, wskaźniki'!$E$44,IF(AA1880="drewno",AF1880*'lista, wskaźniki'!$G$44,IF(AA1880="pellet",AF1880*'lista, wskaźniki'!$H$44,IF(AA1880="gaz z sieci",AF1880*'lista, wskaźniki'!$F$44,IF(AA1880="olej opałowy",AF1880*'lista, wskaźniki'!$I$44,0)))))</f>
        <v>0</v>
      </c>
      <c r="AQ1880" s="20" t="b">
        <f>IF(Z1880="gaz",AH1880*1/3.6*'lista, wskaźniki'!$F$21,IF(Z1880="energia elektryczna",AH1880*1/3.6*'lista, wskaźniki'!$F$26))</f>
        <v>0</v>
      </c>
      <c r="AR1880" s="20" t="b">
        <f>IF(Z1880="gaz",AH1880*'lista, wskaźniki'!$F$42,IF(Z1880="energia elektryczna",AH1880*0))</f>
        <v>0</v>
      </c>
      <c r="AS1880" s="20" t="b">
        <f>IF(Z1880="gaz",AH1880*'lista, wskaźniki'!$F$43,IF(Z1880="energia elektryczna",AH1880*0))</f>
        <v>0</v>
      </c>
      <c r="AT1880" s="20" t="b">
        <f>IF(Z1880="gaz",AH1880*'lista, wskaźniki'!$F$44,IF(Z1880="energia elektryczna",AH1880*0))</f>
        <v>0</v>
      </c>
      <c r="AU1880" s="20">
        <f>AI1880*1/3.6*'lista, wskaźniki'!$F$21</f>
        <v>0</v>
      </c>
      <c r="AV1880" s="20">
        <f>AI1880*'lista, wskaźniki'!$F$42</f>
        <v>0</v>
      </c>
      <c r="AW1880" s="20">
        <f>AI1880*'lista, wskaźniki'!$F$43</f>
        <v>0</v>
      </c>
      <c r="AX1880" s="20">
        <f>AI1880*'lista, wskaźniki'!$F$44</f>
        <v>0</v>
      </c>
      <c r="AY1880" s="20">
        <f>AK1880*'lista, wskaźniki'!$F$26</f>
        <v>0</v>
      </c>
      <c r="AZ1880" s="20">
        <f t="shared" si="848"/>
        <v>0</v>
      </c>
      <c r="BA1880" s="20">
        <f t="shared" si="849"/>
        <v>0</v>
      </c>
      <c r="BB1880" s="20">
        <f t="shared" si="850"/>
        <v>0</v>
      </c>
      <c r="BC1880" s="20">
        <f t="shared" si="851"/>
        <v>0</v>
      </c>
      <c r="BD1880" s="1063"/>
      <c r="BE1880" s="1063"/>
      <c r="BF1880" s="1063"/>
      <c r="BG1880" s="1063"/>
      <c r="BH1880" s="201"/>
      <c r="BI1880" s="1063"/>
      <c r="BJ1880" s="201"/>
      <c r="BK1880" s="1063"/>
      <c r="BL1880" s="201"/>
      <c r="BM1880" s="201"/>
      <c r="BN1880" s="201"/>
      <c r="BO1880" s="201"/>
      <c r="BP1880" s="201"/>
      <c r="BQ1880" s="201"/>
      <c r="BR1880" s="201"/>
      <c r="BS1880" s="1057"/>
      <c r="BT1880" s="1057"/>
      <c r="BU1880" s="1057"/>
      <c r="BV1880" s="1057"/>
      <c r="BW1880" s="1057"/>
      <c r="BX1880" s="1057"/>
      <c r="BY1880" s="1060"/>
      <c r="CA1880" s="365" t="b">
        <f t="shared" si="852"/>
        <v>0</v>
      </c>
      <c r="CB1880" s="365" t="b">
        <f t="shared" si="853"/>
        <v>0</v>
      </c>
      <c r="CC1880" s="365">
        <f t="shared" si="854"/>
        <v>0</v>
      </c>
      <c r="CD1880" s="365" t="b">
        <f t="shared" si="855"/>
        <v>0</v>
      </c>
      <c r="CE1880" s="365" t="b">
        <f t="shared" si="856"/>
        <v>0</v>
      </c>
      <c r="CF1880" s="365" t="b">
        <f t="shared" si="857"/>
        <v>0</v>
      </c>
      <c r="CG1880" s="365" t="b">
        <f t="shared" si="858"/>
        <v>0</v>
      </c>
      <c r="CH1880" s="365" t="b">
        <f t="shared" si="859"/>
        <v>0</v>
      </c>
      <c r="CI1880" s="72" t="b">
        <f t="shared" si="860"/>
        <v>0</v>
      </c>
      <c r="CJ1880" s="72" t="b">
        <f t="shared" si="861"/>
        <v>0</v>
      </c>
      <c r="CK1880" s="72">
        <f t="shared" si="862"/>
        <v>0</v>
      </c>
      <c r="CL1880" s="72">
        <f t="shared" si="863"/>
        <v>0</v>
      </c>
      <c r="CM1880" s="72" t="b">
        <f t="shared" si="864"/>
        <v>0</v>
      </c>
      <c r="CN1880" s="72" t="b">
        <f t="shared" si="865"/>
        <v>0</v>
      </c>
      <c r="CP1880" s="13">
        <f t="shared" si="866"/>
        <v>0</v>
      </c>
      <c r="CQ1880" s="13" t="b">
        <f t="shared" si="867"/>
        <v>0</v>
      </c>
      <c r="CR1880" s="13" t="b">
        <f t="shared" si="868"/>
        <v>0</v>
      </c>
      <c r="CS1880" s="13" t="b">
        <f t="shared" si="874"/>
        <v>0</v>
      </c>
      <c r="CT1880" s="13" t="b">
        <f t="shared" si="873"/>
        <v>0</v>
      </c>
      <c r="CU1880" s="13" t="b">
        <f t="shared" si="845"/>
        <v>0</v>
      </c>
      <c r="CV1880" s="13" t="b">
        <f t="shared" si="869"/>
        <v>0</v>
      </c>
      <c r="CW1880" s="13" t="b">
        <f t="shared" si="870"/>
        <v>0</v>
      </c>
      <c r="CX1880" s="13" t="b">
        <f t="shared" si="871"/>
        <v>0</v>
      </c>
      <c r="CY1880" s="13" t="b">
        <f t="shared" si="872"/>
        <v>0</v>
      </c>
    </row>
    <row r="1881" spans="1:103" ht="15" thickBot="1">
      <c r="A1881" s="932"/>
      <c r="B1881" s="1063"/>
      <c r="C1881" s="1063"/>
      <c r="D1881" s="1063"/>
      <c r="E1881" s="1063"/>
      <c r="F1881" s="1063"/>
      <c r="G1881" s="1063"/>
      <c r="H1881" s="1063"/>
      <c r="I1881" s="1063"/>
      <c r="J1881" s="1063"/>
      <c r="K1881" s="1063"/>
      <c r="L1881" s="1063"/>
      <c r="M1881" s="1063"/>
      <c r="N1881" s="1063"/>
      <c r="O1881" s="1063"/>
      <c r="P1881" s="1063"/>
      <c r="Q1881" s="941"/>
      <c r="R1881" s="1063"/>
      <c r="S1881" s="1063"/>
      <c r="T1881" s="1063"/>
      <c r="U1881" s="1063"/>
      <c r="V1881" s="1063"/>
      <c r="W1881" s="201"/>
      <c r="X1881" s="201"/>
      <c r="Y1881" s="201"/>
      <c r="Z1881" s="201"/>
      <c r="AA1881" s="201" t="s">
        <v>38</v>
      </c>
      <c r="AB1881" s="202"/>
      <c r="AC1881" s="202"/>
      <c r="AD1881" s="201"/>
      <c r="AE1881" s="1063"/>
      <c r="AF1881" s="334">
        <f t="shared" si="875"/>
        <v>0</v>
      </c>
      <c r="AG1881" s="272">
        <f>IF(R1881="kompletna",Q1881*J1881*0.0036*'lista, wskaźniki'!$F$13, IF(R1881="częściowa",Q1881*J1881*0.0036*'lista, wskaźniki'!$F$14, IF(R1881="brak",Q1881*J1881*0.0036*'lista, wskaźniki'!$F$15,)))</f>
        <v>0</v>
      </c>
      <c r="AH1881" s="334">
        <f>IF(Y1881="inne",K1881*'lista, wskaźniki'!$E$35,IF(Y1881="to samo źródło",0,IF(Y1881=0,0)))</f>
        <v>0</v>
      </c>
      <c r="AI1881" s="334">
        <f>IF(AA1881="gaz z sieci",AC1881*'lista, wskaźniki'!$D$21)</f>
        <v>0</v>
      </c>
      <c r="AJ1881" s="272">
        <f>IF(AA1881="węgiel",AB1881*'lista, wskaźniki'!$D$20, IF('Sektor mieszkaniowy'!AA1881="drewno",'Sektor mieszkaniowy'!AB1881*'lista, wskaźniki'!$D$22,IF('Sektor mieszkaniowy'!AA1881="pellet",AB1881*'lista, wskaźniki'!$D$23,IF('Sektor mieszkaniowy'!AA1881="gaz z sieci",AB1881*'lista, wskaźniki'!$D$21,IF('Sektor mieszkaniowy'!AA1881="olej opałowy",'Sektor mieszkaniowy'!AB1881*'lista, wskaźniki'!$D$24)))))</f>
        <v>0</v>
      </c>
      <c r="AK1881" s="1066"/>
      <c r="AL1881" s="1063"/>
      <c r="AM1881" s="20">
        <f>IF(AA1881="węgiel",AF1881*1/3.6*'lista, wskaźniki'!$F$20,IF(AA1881="drewno",AF1881*1/3.6*'lista, wskaźniki'!$F$22,IF(AA1881="pellet",AF1881*1/3.6*'lista, wskaźniki'!$F$23,IF(AA1881="gaz z sieci",AF1881*1/3.6*'lista, wskaźniki'!$F$21,IF(AA1881="olej opałowy",AF1881*1/3.6*'lista, wskaźniki'!$F$24,0)))))</f>
        <v>0</v>
      </c>
      <c r="AN1881" s="20">
        <f>IF(AA1881="węgiel",AF1881*'lista, wskaźniki'!$E$42,IF(AA1881="drewno",AF1881*'lista, wskaźniki'!$G$42,IF(AA1881="pellet",AF1881*'lista, wskaźniki'!$H$42,IF(AA1881="gaz z sieci",AF1881*'lista, wskaźniki'!$F$42,IF(AA1881="olej opałowy",AF1881*'lista, wskaźniki'!$I$42,0)))))</f>
        <v>0</v>
      </c>
      <c r="AO1881" s="20">
        <f>IF(AA1881="węgiel",AF1881*'lista, wskaźniki'!$E$43,IF(AA1881="drewno",AF1881*'lista, wskaźniki'!$G$43,IF(AA1881="pellet",AF1881*'lista, wskaźniki'!$H$43,IF(AA1881="gaz z sieci",AF1881*'lista, wskaźniki'!$F$43,IF(AA1881="olej opałowy",AF1881*'lista, wskaźniki'!$I$43,0)))))</f>
        <v>0</v>
      </c>
      <c r="AP1881" s="20">
        <f>IF(AA1881="węgiel",AF1881*'lista, wskaźniki'!$E$44,IF(AA1881="drewno",AF1881*'lista, wskaźniki'!$G$44,IF(AA1881="pellet",AF1881*'lista, wskaźniki'!$H$44,IF(AA1881="gaz z sieci",AF1881*'lista, wskaźniki'!$F$44,IF(AA1881="olej opałowy",AF1881*'lista, wskaźniki'!$I$44,0)))))</f>
        <v>0</v>
      </c>
      <c r="AQ1881" s="20" t="b">
        <f>IF(Z1881="gaz",AH1881*1/3.6*'lista, wskaźniki'!$F$21,IF(Z1881="energia elektryczna",AH1881*1/3.6*'lista, wskaźniki'!$F$26))</f>
        <v>0</v>
      </c>
      <c r="AR1881" s="20" t="b">
        <f>IF(Z1881="gaz",AH1881*'lista, wskaźniki'!$F$42,IF(Z1881="energia elektryczna",AH1881*0))</f>
        <v>0</v>
      </c>
      <c r="AS1881" s="20" t="b">
        <f>IF(Z1881="gaz",AH1881*'lista, wskaźniki'!$F$43,IF(Z1881="energia elektryczna",AH1881*0))</f>
        <v>0</v>
      </c>
      <c r="AT1881" s="20" t="b">
        <f>IF(Z1881="gaz",AH1881*'lista, wskaźniki'!$F$44,IF(Z1881="energia elektryczna",AH1881*0))</f>
        <v>0</v>
      </c>
      <c r="AU1881" s="20">
        <f>AI1881*1/3.6*'lista, wskaźniki'!$F$21</f>
        <v>0</v>
      </c>
      <c r="AV1881" s="20">
        <f>AI1881*'lista, wskaźniki'!$F$42</f>
        <v>0</v>
      </c>
      <c r="AW1881" s="20">
        <f>AI1881*'lista, wskaźniki'!$F$43</f>
        <v>0</v>
      </c>
      <c r="AX1881" s="20">
        <f>AI1881*'lista, wskaźniki'!$F$44</f>
        <v>0</v>
      </c>
      <c r="AY1881" s="20">
        <f>AK1881*'lista, wskaźniki'!$F$26</f>
        <v>0</v>
      </c>
      <c r="AZ1881" s="20">
        <f t="shared" si="848"/>
        <v>0</v>
      </c>
      <c r="BA1881" s="20">
        <f t="shared" si="849"/>
        <v>0</v>
      </c>
      <c r="BB1881" s="20">
        <f t="shared" si="850"/>
        <v>0</v>
      </c>
      <c r="BC1881" s="20">
        <f t="shared" si="851"/>
        <v>0</v>
      </c>
      <c r="BD1881" s="1063"/>
      <c r="BE1881" s="1063"/>
      <c r="BF1881" s="1063"/>
      <c r="BG1881" s="1063"/>
      <c r="BH1881" s="201"/>
      <c r="BI1881" s="1063"/>
      <c r="BJ1881" s="201"/>
      <c r="BK1881" s="1063"/>
      <c r="BL1881" s="201"/>
      <c r="BM1881" s="201"/>
      <c r="BN1881" s="201"/>
      <c r="BO1881" s="201"/>
      <c r="BP1881" s="201"/>
      <c r="BQ1881" s="201"/>
      <c r="BR1881" s="201"/>
      <c r="BS1881" s="1057"/>
      <c r="BT1881" s="1057"/>
      <c r="BU1881" s="1057"/>
      <c r="BV1881" s="1057"/>
      <c r="BW1881" s="1057"/>
      <c r="BX1881" s="1057"/>
      <c r="BY1881" s="1060"/>
      <c r="CA1881" s="365" t="b">
        <f t="shared" si="852"/>
        <v>0</v>
      </c>
      <c r="CB1881" s="365" t="b">
        <f t="shared" si="853"/>
        <v>0</v>
      </c>
      <c r="CC1881" s="365" t="b">
        <f t="shared" si="854"/>
        <v>0</v>
      </c>
      <c r="CD1881" s="365">
        <f t="shared" si="855"/>
        <v>0</v>
      </c>
      <c r="CE1881" s="365" t="b">
        <f t="shared" si="856"/>
        <v>0</v>
      </c>
      <c r="CF1881" s="365" t="b">
        <f t="shared" si="857"/>
        <v>0</v>
      </c>
      <c r="CG1881" s="365" t="b">
        <f t="shared" si="858"/>
        <v>0</v>
      </c>
      <c r="CH1881" s="365">
        <f t="shared" si="859"/>
        <v>0</v>
      </c>
      <c r="CI1881" s="72" t="b">
        <f t="shared" si="860"/>
        <v>0</v>
      </c>
      <c r="CJ1881" s="72" t="b">
        <f t="shared" si="861"/>
        <v>0</v>
      </c>
      <c r="CK1881" s="72" t="b">
        <f t="shared" si="862"/>
        <v>0</v>
      </c>
      <c r="CL1881" s="72">
        <f t="shared" si="863"/>
        <v>0</v>
      </c>
      <c r="CM1881" s="72" t="b">
        <f t="shared" si="864"/>
        <v>0</v>
      </c>
      <c r="CN1881" s="72" t="b">
        <f t="shared" si="865"/>
        <v>0</v>
      </c>
      <c r="CP1881" s="13">
        <f t="shared" si="866"/>
        <v>0</v>
      </c>
      <c r="CQ1881" s="13" t="b">
        <f t="shared" si="867"/>
        <v>0</v>
      </c>
      <c r="CR1881" s="13" t="b">
        <f t="shared" si="868"/>
        <v>0</v>
      </c>
      <c r="CS1881" s="13" t="b">
        <f t="shared" si="874"/>
        <v>0</v>
      </c>
      <c r="CT1881" s="13" t="b">
        <f t="shared" si="873"/>
        <v>0</v>
      </c>
      <c r="CU1881" s="13" t="b">
        <f t="shared" si="845"/>
        <v>0</v>
      </c>
      <c r="CV1881" s="13" t="b">
        <f t="shared" si="869"/>
        <v>0</v>
      </c>
      <c r="CW1881" s="13" t="b">
        <f t="shared" si="870"/>
        <v>0</v>
      </c>
      <c r="CX1881" s="13" t="b">
        <f t="shared" si="871"/>
        <v>0</v>
      </c>
      <c r="CY1881" s="13" t="b">
        <f t="shared" si="872"/>
        <v>0</v>
      </c>
    </row>
    <row r="1882" spans="1:103" ht="15" thickBot="1">
      <c r="A1882" s="933"/>
      <c r="B1882" s="1064"/>
      <c r="C1882" s="1064"/>
      <c r="D1882" s="1064"/>
      <c r="E1882" s="1064"/>
      <c r="F1882" s="1064"/>
      <c r="G1882" s="1064"/>
      <c r="H1882" s="1064"/>
      <c r="I1882" s="1064"/>
      <c r="J1882" s="1064"/>
      <c r="K1882" s="1064"/>
      <c r="L1882" s="1064"/>
      <c r="M1882" s="1064"/>
      <c r="N1882" s="1064"/>
      <c r="O1882" s="1064"/>
      <c r="P1882" s="1064"/>
      <c r="Q1882" s="942"/>
      <c r="R1882" s="1064"/>
      <c r="S1882" s="1064"/>
      <c r="T1882" s="1064"/>
      <c r="U1882" s="1064"/>
      <c r="V1882" s="1064"/>
      <c r="W1882" s="203"/>
      <c r="X1882" s="203"/>
      <c r="Y1882" s="203"/>
      <c r="Z1882" s="203"/>
      <c r="AA1882" s="203" t="s">
        <v>37</v>
      </c>
      <c r="AB1882" s="204"/>
      <c r="AC1882" s="204"/>
      <c r="AD1882" s="203"/>
      <c r="AE1882" s="1064"/>
      <c r="AF1882" s="334">
        <f t="shared" si="875"/>
        <v>0</v>
      </c>
      <c r="AG1882" s="272">
        <f>IF(R1882="kompletna",Q1882*J1882*0.0036*'lista, wskaźniki'!$F$13, IF(R1882="częściowa",Q1882*J1882*0.0036*'lista, wskaźniki'!$F$14, IF(R1882="brak",Q1882*J1882*0.0036*'lista, wskaźniki'!$F$15,)))</f>
        <v>0</v>
      </c>
      <c r="AH1882" s="334">
        <f>IF(Y1882="inne",K1882*'lista, wskaźniki'!$E$35,IF(Y1882="to samo źródło",0,IF(Y1882=0,0)))</f>
        <v>0</v>
      </c>
      <c r="AI1882" s="334" t="b">
        <f>IF(AA1882="gaz z sieci",AC1882*'lista, wskaźniki'!$D$21)</f>
        <v>0</v>
      </c>
      <c r="AJ1882" s="272">
        <f>IF(AA1882="węgiel",AB1882*'lista, wskaźniki'!$D$20, IF('Sektor mieszkaniowy'!AA1882="drewno",'Sektor mieszkaniowy'!AB1882*'lista, wskaźniki'!$D$22,IF('Sektor mieszkaniowy'!AA1882="pellet",AB1882*'lista, wskaźniki'!$D$23,IF('Sektor mieszkaniowy'!AA1882="gaz z sieci",AB1882*'lista, wskaźniki'!$D$21,IF('Sektor mieszkaniowy'!AA1882="olej opałowy",'Sektor mieszkaniowy'!AB1882*'lista, wskaźniki'!$D$24)))))</f>
        <v>0</v>
      </c>
      <c r="AK1882" s="1067"/>
      <c r="AL1882" s="1064"/>
      <c r="AM1882" s="20">
        <f>IF(AA1882="węgiel",AF1882*1/3.6*'lista, wskaźniki'!$F$20,IF(AA1882="drewno",AF1882*1/3.6*'lista, wskaźniki'!$F$22,IF(AA1882="pellet",AF1882*1/3.6*'lista, wskaźniki'!$F$23,IF(AA1882="gaz z sieci",AF1882*1/3.6*'lista, wskaźniki'!$F$21,IF(AA1882="olej opałowy",AF1882*1/3.6*'lista, wskaźniki'!$F$24,0)))))</f>
        <v>0</v>
      </c>
      <c r="AN1882" s="20">
        <f>IF(AA1882="węgiel",AF1882*'lista, wskaźniki'!$E$42,IF(AA1882="drewno",AF1882*'lista, wskaźniki'!$G$42,IF(AA1882="pellet",AF1882*'lista, wskaźniki'!$H$42,IF(AA1882="gaz z sieci",AF1882*'lista, wskaźniki'!$F$42,IF(AA1882="olej opałowy",AF1882*'lista, wskaźniki'!$I$42,0)))))</f>
        <v>0</v>
      </c>
      <c r="AO1882" s="20">
        <f>IF(AA1882="węgiel",AF1882*'lista, wskaźniki'!$E$43,IF(AA1882="drewno",AF1882*'lista, wskaźniki'!$G$43,IF(AA1882="pellet",AF1882*'lista, wskaźniki'!$H$43,IF(AA1882="gaz z sieci",AF1882*'lista, wskaźniki'!$F$43,IF(AA1882="olej opałowy",AF1882*'lista, wskaźniki'!$I$43,0)))))</f>
        <v>0</v>
      </c>
      <c r="AP1882" s="20">
        <f>IF(AA1882="węgiel",AF1882*'lista, wskaźniki'!$E$44,IF(AA1882="drewno",AF1882*'lista, wskaźniki'!$G$44,IF(AA1882="pellet",AF1882*'lista, wskaźniki'!$H$44,IF(AA1882="gaz z sieci",AF1882*'lista, wskaźniki'!$F$44,IF(AA1882="olej opałowy",AF1882*'lista, wskaźniki'!$I$44,0)))))</f>
        <v>0</v>
      </c>
      <c r="AQ1882" s="20" t="b">
        <f>IF(Z1882="gaz",AH1882*1/3.6*'lista, wskaźniki'!$F$21,IF(Z1882="energia elektryczna",AH1882*1/3.6*'lista, wskaźniki'!$F$26))</f>
        <v>0</v>
      </c>
      <c r="AR1882" s="20" t="b">
        <f>IF(Z1882="gaz",AH1882*'lista, wskaźniki'!$F$42,IF(Z1882="energia elektryczna",AH1882*0))</f>
        <v>0</v>
      </c>
      <c r="AS1882" s="20" t="b">
        <f>IF(Z1882="gaz",AH1882*'lista, wskaźniki'!$F$43,IF(Z1882="energia elektryczna",AH1882*0))</f>
        <v>0</v>
      </c>
      <c r="AT1882" s="20" t="b">
        <f>IF(Z1882="gaz",AH1882*'lista, wskaźniki'!$F$44,IF(Z1882="energia elektryczna",AH1882*0))</f>
        <v>0</v>
      </c>
      <c r="AU1882" s="20">
        <f>AI1882*1/3.6*'lista, wskaźniki'!$F$21</f>
        <v>0</v>
      </c>
      <c r="AV1882" s="20">
        <f>AI1882*'lista, wskaźniki'!$F$42</f>
        <v>0</v>
      </c>
      <c r="AW1882" s="20">
        <f>AI1882*'lista, wskaźniki'!$F$43</f>
        <v>0</v>
      </c>
      <c r="AX1882" s="20">
        <f>AI1882*'lista, wskaźniki'!$F$44</f>
        <v>0</v>
      </c>
      <c r="AY1882" s="20">
        <f>AK1882*'lista, wskaźniki'!$F$26</f>
        <v>0</v>
      </c>
      <c r="AZ1882" s="20">
        <f t="shared" si="848"/>
        <v>0</v>
      </c>
      <c r="BA1882" s="20">
        <f t="shared" si="849"/>
        <v>0</v>
      </c>
      <c r="BB1882" s="20">
        <f t="shared" si="850"/>
        <v>0</v>
      </c>
      <c r="BC1882" s="20">
        <f t="shared" si="851"/>
        <v>0</v>
      </c>
      <c r="BD1882" s="1064"/>
      <c r="BE1882" s="1064"/>
      <c r="BF1882" s="1064"/>
      <c r="BG1882" s="1064"/>
      <c r="BH1882" s="203"/>
      <c r="BI1882" s="1064"/>
      <c r="BJ1882" s="203"/>
      <c r="BK1882" s="1064"/>
      <c r="BL1882" s="203"/>
      <c r="BM1882" s="203"/>
      <c r="BN1882" s="203"/>
      <c r="BO1882" s="203"/>
      <c r="BP1882" s="203"/>
      <c r="BQ1882" s="203"/>
      <c r="BR1882" s="203"/>
      <c r="BS1882" s="1058"/>
      <c r="BT1882" s="1058"/>
      <c r="BU1882" s="1058"/>
      <c r="BV1882" s="1058"/>
      <c r="BW1882" s="1058"/>
      <c r="BX1882" s="1058"/>
      <c r="BY1882" s="1061"/>
      <c r="CA1882" s="365" t="b">
        <f t="shared" si="852"/>
        <v>0</v>
      </c>
      <c r="CB1882" s="365" t="b">
        <f t="shared" si="853"/>
        <v>0</v>
      </c>
      <c r="CC1882" s="365" t="b">
        <f t="shared" si="854"/>
        <v>0</v>
      </c>
      <c r="CD1882" s="365" t="b">
        <f t="shared" si="855"/>
        <v>0</v>
      </c>
      <c r="CE1882" s="365">
        <f t="shared" si="856"/>
        <v>0</v>
      </c>
      <c r="CF1882" s="365" t="b">
        <f t="shared" si="857"/>
        <v>0</v>
      </c>
      <c r="CG1882" s="365" t="b">
        <f t="shared" si="858"/>
        <v>0</v>
      </c>
      <c r="CH1882" s="365" t="b">
        <f t="shared" si="859"/>
        <v>0</v>
      </c>
      <c r="CI1882" s="72" t="b">
        <f t="shared" si="860"/>
        <v>0</v>
      </c>
      <c r="CJ1882" s="72" t="b">
        <f t="shared" si="861"/>
        <v>0</v>
      </c>
      <c r="CK1882" s="72" t="b">
        <f t="shared" si="862"/>
        <v>0</v>
      </c>
      <c r="CL1882" s="72">
        <f t="shared" si="863"/>
        <v>0</v>
      </c>
      <c r="CM1882" s="72">
        <f t="shared" si="864"/>
        <v>0</v>
      </c>
      <c r="CN1882" s="72" t="b">
        <f t="shared" si="865"/>
        <v>0</v>
      </c>
      <c r="CP1882" s="13">
        <f t="shared" si="866"/>
        <v>0</v>
      </c>
      <c r="CQ1882" s="13" t="b">
        <f t="shared" si="867"/>
        <v>0</v>
      </c>
      <c r="CR1882" s="13" t="b">
        <f t="shared" si="868"/>
        <v>0</v>
      </c>
      <c r="CS1882" s="13" t="b">
        <f t="shared" si="874"/>
        <v>0</v>
      </c>
      <c r="CT1882" s="13" t="b">
        <f t="shared" si="873"/>
        <v>0</v>
      </c>
      <c r="CU1882" s="13" t="b">
        <f t="shared" si="845"/>
        <v>0</v>
      </c>
      <c r="CV1882" s="13" t="b">
        <f t="shared" si="869"/>
        <v>0</v>
      </c>
      <c r="CW1882" s="13" t="b">
        <f t="shared" si="870"/>
        <v>0</v>
      </c>
      <c r="CX1882" s="13" t="b">
        <f t="shared" si="871"/>
        <v>0</v>
      </c>
      <c r="CY1882" s="13" t="b">
        <f t="shared" si="872"/>
        <v>0</v>
      </c>
    </row>
    <row r="1883" spans="1:103" ht="15" thickBot="1">
      <c r="A1883" s="931">
        <v>377</v>
      </c>
      <c r="B1883" s="1062" t="s">
        <v>226</v>
      </c>
      <c r="C1883" s="1062"/>
      <c r="D1883" s="1062" t="s">
        <v>1</v>
      </c>
      <c r="E1883" s="1062" t="s">
        <v>5</v>
      </c>
      <c r="F1883" s="1062">
        <v>4</v>
      </c>
      <c r="G1883" s="1062"/>
      <c r="H1883" s="1062"/>
      <c r="I1883" s="1062" t="s">
        <v>10</v>
      </c>
      <c r="J1883" s="1062">
        <v>70</v>
      </c>
      <c r="K1883" s="1062">
        <v>7</v>
      </c>
      <c r="L1883" s="1062" t="s">
        <v>16</v>
      </c>
      <c r="M1883" s="1062"/>
      <c r="N1883" s="1062" t="s">
        <v>17</v>
      </c>
      <c r="O1883" s="1062"/>
      <c r="P1883" s="1062" t="s">
        <v>17</v>
      </c>
      <c r="Q1883" s="940">
        <f>IF(I1883="&lt;1966",'lista, wskaźniki'!$G$4,IF(I1883="1967-1985",'lista, wskaźniki'!$G$5,IF(I1883="1986-1992",'lista, wskaźniki'!$G$6,IF(I1883="1993-1996",'lista, wskaźniki'!$G$7,IF(I1883="&gt;1997",'lista, wskaźniki'!$G$8,IF(I1883=0,'lista, wskaźniki'!$G$4))))))</f>
        <v>290</v>
      </c>
      <c r="R1883" s="1062" t="s">
        <v>23</v>
      </c>
      <c r="S1883" s="1062" t="s">
        <v>31</v>
      </c>
      <c r="T1883" s="1062"/>
      <c r="U1883" s="1062"/>
      <c r="V1883" s="1062"/>
      <c r="W1883" s="199" t="s">
        <v>35</v>
      </c>
      <c r="X1883" s="199" t="s">
        <v>35</v>
      </c>
      <c r="Y1883" s="199" t="s">
        <v>42</v>
      </c>
      <c r="Z1883" s="199"/>
      <c r="AA1883" s="199" t="s">
        <v>35</v>
      </c>
      <c r="AB1883" s="200">
        <v>4</v>
      </c>
      <c r="AC1883" s="200"/>
      <c r="AD1883" s="199">
        <v>3500</v>
      </c>
      <c r="AE1883" s="1062">
        <v>12</v>
      </c>
      <c r="AF1883" s="334">
        <f t="shared" si="875"/>
        <v>74.49199999999999</v>
      </c>
      <c r="AG1883" s="272">
        <f>IF(R1883="kompletna",Q1883*J1883*0.0036*'lista, wskaźniki'!$F$13, IF(R1883="częściowa",Q1883*J1883*0.0036*'lista, wskaźniki'!$F$14, IF(R1883="brak",Q1883*J1883*0.0036*'lista, wskaźniki'!$F$15,)))</f>
        <v>58.463999999999999</v>
      </c>
      <c r="AH1883" s="334">
        <f>IF(Y1883="inne",K1883*'lista, wskaźniki'!$E$35,IF(Y1883="to samo źródło",0,IF(Y1883=0,0)))</f>
        <v>0</v>
      </c>
      <c r="AI1883" s="334" t="b">
        <f>IF(AA1883="gaz z sieci",AC1883*'lista, wskaźniki'!$D$21)</f>
        <v>0</v>
      </c>
      <c r="AJ1883" s="272">
        <f>IF(AA1883="węgiel",AB1883*'lista, wskaźniki'!$D$20, IF('Sektor mieszkaniowy'!AA1883="drewno",'Sektor mieszkaniowy'!AB1883*'lista, wskaźniki'!$D$22,IF('Sektor mieszkaniowy'!AA1883="pellet",AB1883*'lista, wskaźniki'!$D$23,IF('Sektor mieszkaniowy'!AA1883="gaz z sieci",AB1883*'lista, wskaźniki'!$D$21,IF('Sektor mieszkaniowy'!AA1883="olej opałowy",'Sektor mieszkaniowy'!AB1883*'lista, wskaźniki'!$D$24)))))</f>
        <v>90.52</v>
      </c>
      <c r="AK1883" s="1065">
        <f>AL1883/'lista, wskaźniki'!$A$127</f>
        <v>1.2307692307692308</v>
      </c>
      <c r="AL1883" s="1062">
        <v>800</v>
      </c>
      <c r="AM1883" s="20">
        <f>IF(AA1883="węgiel",AF1883*1/3.6*'lista, wskaźniki'!$F$20,IF(AA1883="drewno",AF1883*1/3.6*'lista, wskaźniki'!$F$22,IF(AA1883="pellet",AF1883*1/3.6*'lista, wskaźniki'!$F$23,IF(AA1883="gaz z sieci",AF1883*1/3.6*'lista, wskaźniki'!$F$21,IF(AA1883="olej opałowy",AF1883*1/3.6*'lista, wskaźniki'!$F$24,0)))))</f>
        <v>7.0566271599999997</v>
      </c>
      <c r="AN1883" s="20">
        <f>IF(AA1883="węgiel",AF1883*'lista, wskaźniki'!$E$42,IF(AA1883="drewno",AF1883*'lista, wskaźniki'!$G$42,IF(AA1883="pellet",AF1883*'lista, wskaźniki'!$H$42,IF(AA1883="gaz z sieci",AF1883*'lista, wskaźniki'!$F$42,IF(AA1883="olej opałowy",AF1883*'lista, wskaźniki'!$I$42,0)))))</f>
        <v>2.8306959999999999E-2</v>
      </c>
      <c r="AO1883" s="20">
        <f>IF(AA1883="węgiel",AF1883*'lista, wskaźniki'!$E$43,IF(AA1883="drewno",AF1883*'lista, wskaźniki'!$G$43,IF(AA1883="pellet",AF1883*'lista, wskaźniki'!$H$43,IF(AA1883="gaz z sieci",AF1883*'lista, wskaźniki'!$F$43,IF(AA1883="olej opałowy",AF1883*'lista, wskaźniki'!$I$43,0)))))</f>
        <v>2.681712E-2</v>
      </c>
      <c r="AP1883" s="20">
        <f>IF(AA1883="węgiel",AF1883*'lista, wskaźniki'!$E$44,IF(AA1883="drewno",AF1883*'lista, wskaźniki'!$G$44,IF(AA1883="pellet",AF1883*'lista, wskaźniki'!$H$44,IF(AA1883="gaz z sieci",AF1883*'lista, wskaźniki'!$F$44,IF(AA1883="olej opałowy",AF1883*'lista, wskaźniki'!$I$44,0)))))</f>
        <v>2.0112839999999998E-5</v>
      </c>
      <c r="AQ1883" s="20" t="b">
        <f>IF(Z1883="gaz",AH1883*1/3.6*'lista, wskaźniki'!$F$21,IF(Z1883="energia elektryczna",AH1883*1/3.6*'lista, wskaźniki'!$F$26))</f>
        <v>0</v>
      </c>
      <c r="AR1883" s="20" t="b">
        <f>IF(Z1883="gaz",AH1883*'lista, wskaźniki'!$F$42,IF(Z1883="energia elektryczna",AH1883*0))</f>
        <v>0</v>
      </c>
      <c r="AS1883" s="20" t="b">
        <f>IF(Z1883="gaz",AH1883*'lista, wskaźniki'!$F$43,IF(Z1883="energia elektryczna",AH1883*0))</f>
        <v>0</v>
      </c>
      <c r="AT1883" s="20" t="b">
        <f>IF(Z1883="gaz",AH1883*'lista, wskaźniki'!$F$44,IF(Z1883="energia elektryczna",AH1883*0))</f>
        <v>0</v>
      </c>
      <c r="AU1883" s="20">
        <f>AI1883*1/3.6*'lista, wskaźniki'!$F$21</f>
        <v>0</v>
      </c>
      <c r="AV1883" s="20">
        <f>AI1883*'lista, wskaźniki'!$F$42</f>
        <v>0</v>
      </c>
      <c r="AW1883" s="20">
        <f>AI1883*'lista, wskaźniki'!$F$43</f>
        <v>0</v>
      </c>
      <c r="AX1883" s="20">
        <f>AI1883*'lista, wskaźniki'!$F$44</f>
        <v>0</v>
      </c>
      <c r="AY1883" s="20">
        <f>AK1883*'lista, wskaźniki'!$F$26</f>
        <v>1.0953846153846154</v>
      </c>
      <c r="AZ1883" s="20">
        <f t="shared" si="848"/>
        <v>8.1520117753846151</v>
      </c>
      <c r="BA1883" s="20">
        <f t="shared" si="849"/>
        <v>2.8306959999999999E-2</v>
      </c>
      <c r="BB1883" s="20">
        <f t="shared" si="850"/>
        <v>2.681712E-2</v>
      </c>
      <c r="BC1883" s="20">
        <f t="shared" si="851"/>
        <v>2.0112839999999998E-5</v>
      </c>
      <c r="BD1883" s="1062" t="s">
        <v>17</v>
      </c>
      <c r="BE1883" s="1062" t="s">
        <v>16</v>
      </c>
      <c r="BF1883" s="1062" t="s">
        <v>17</v>
      </c>
      <c r="BG1883" s="1062" t="s">
        <v>17</v>
      </c>
      <c r="BH1883" s="199"/>
      <c r="BI1883" s="1062" t="s">
        <v>17</v>
      </c>
      <c r="BJ1883" s="199"/>
      <c r="BK1883" s="1062" t="s">
        <v>17</v>
      </c>
      <c r="BL1883" s="199"/>
      <c r="BM1883" s="199"/>
      <c r="BN1883" s="199"/>
      <c r="BO1883" s="199" t="s">
        <v>57</v>
      </c>
      <c r="BP1883" s="199" t="s">
        <v>52</v>
      </c>
      <c r="BQ1883" s="199" t="s">
        <v>121</v>
      </c>
      <c r="BR1883" s="199">
        <v>1</v>
      </c>
      <c r="BS1883" s="1056"/>
      <c r="BT1883" s="1056"/>
      <c r="BU1883" s="1056">
        <v>1000</v>
      </c>
      <c r="BV1883" s="1056"/>
      <c r="BW1883" s="1056"/>
      <c r="BX1883" s="1056">
        <v>4500</v>
      </c>
      <c r="BY1883" s="1059"/>
      <c r="CA1883" s="365">
        <f t="shared" si="852"/>
        <v>74.49199999999999</v>
      </c>
      <c r="CB1883" s="365" t="b">
        <f t="shared" si="853"/>
        <v>0</v>
      </c>
      <c r="CC1883" s="365" t="b">
        <f t="shared" si="854"/>
        <v>0</v>
      </c>
      <c r="CD1883" s="365" t="b">
        <f t="shared" si="855"/>
        <v>0</v>
      </c>
      <c r="CE1883" s="365" t="b">
        <f t="shared" si="856"/>
        <v>0</v>
      </c>
      <c r="CF1883" s="365" t="b">
        <f t="shared" si="857"/>
        <v>0</v>
      </c>
      <c r="CG1883" s="365" t="b">
        <f t="shared" si="858"/>
        <v>0</v>
      </c>
      <c r="CH1883" s="365" t="b">
        <f t="shared" si="859"/>
        <v>0</v>
      </c>
      <c r="CI1883" s="72">
        <f t="shared" si="860"/>
        <v>74.49199999999999</v>
      </c>
      <c r="CJ1883" s="72" t="b">
        <f t="shared" si="861"/>
        <v>0</v>
      </c>
      <c r="CK1883" s="72" t="b">
        <f t="shared" si="862"/>
        <v>0</v>
      </c>
      <c r="CL1883" s="72">
        <f t="shared" si="863"/>
        <v>0</v>
      </c>
      <c r="CM1883" s="72" t="b">
        <f t="shared" si="864"/>
        <v>0</v>
      </c>
      <c r="CN1883" s="72" t="b">
        <f t="shared" si="865"/>
        <v>0</v>
      </c>
      <c r="CP1883" s="13">
        <f t="shared" si="866"/>
        <v>70</v>
      </c>
      <c r="CQ1883" s="13">
        <f t="shared" si="867"/>
        <v>35</v>
      </c>
      <c r="CR1883" s="13" t="b">
        <f t="shared" si="868"/>
        <v>0</v>
      </c>
      <c r="CS1883" s="13">
        <f t="shared" si="874"/>
        <v>0</v>
      </c>
      <c r="CT1883" s="13" t="b">
        <f t="shared" si="873"/>
        <v>0</v>
      </c>
      <c r="CU1883" s="13">
        <f t="shared" si="845"/>
        <v>0</v>
      </c>
      <c r="CV1883" s="13" t="b">
        <f t="shared" si="869"/>
        <v>0</v>
      </c>
      <c r="CW1883" s="13">
        <f t="shared" si="870"/>
        <v>0</v>
      </c>
      <c r="CX1883" s="13" t="b">
        <f t="shared" si="871"/>
        <v>0</v>
      </c>
      <c r="CY1883" s="13">
        <f t="shared" si="872"/>
        <v>0</v>
      </c>
    </row>
    <row r="1884" spans="1:103" ht="15" thickBot="1">
      <c r="A1884" s="932"/>
      <c r="B1884" s="1063"/>
      <c r="C1884" s="1063"/>
      <c r="D1884" s="1063"/>
      <c r="E1884" s="1063"/>
      <c r="F1884" s="1063"/>
      <c r="G1884" s="1063"/>
      <c r="H1884" s="1063"/>
      <c r="I1884" s="1063"/>
      <c r="J1884" s="1063"/>
      <c r="K1884" s="1063"/>
      <c r="L1884" s="1063"/>
      <c r="M1884" s="1063"/>
      <c r="N1884" s="1063"/>
      <c r="O1884" s="1063"/>
      <c r="P1884" s="1063"/>
      <c r="Q1884" s="941"/>
      <c r="R1884" s="1063"/>
      <c r="S1884" s="1063"/>
      <c r="T1884" s="1063"/>
      <c r="U1884" s="1063"/>
      <c r="V1884" s="1063"/>
      <c r="W1884" s="20" t="s">
        <v>36</v>
      </c>
      <c r="X1884" s="201" t="s">
        <v>195</v>
      </c>
      <c r="Y1884" s="201"/>
      <c r="Z1884" s="201"/>
      <c r="AA1884" s="201" t="s">
        <v>36</v>
      </c>
      <c r="AB1884" s="202">
        <v>15</v>
      </c>
      <c r="AC1884" s="202"/>
      <c r="AD1884" s="201">
        <v>1800</v>
      </c>
      <c r="AE1884" s="1063"/>
      <c r="AF1884" s="334">
        <f t="shared" si="875"/>
        <v>146.22999999999999</v>
      </c>
      <c r="AG1884" s="272">
        <v>58.46</v>
      </c>
      <c r="AH1884" s="334">
        <f>IF(Y1884="inne",K1884*'lista, wskaźniki'!$E$35,IF(Y1884="to samo źródło",0,IF(Y1884=0,0)))</f>
        <v>0</v>
      </c>
      <c r="AI1884" s="334" t="b">
        <f>IF(AA1884="gaz z sieci",AC1884*'lista, wskaźniki'!$D$21)</f>
        <v>0</v>
      </c>
      <c r="AJ1884" s="272">
        <f>IF(AA1884="węgiel",AB1884*'lista, wskaźniki'!$D$20, IF('Sektor mieszkaniowy'!AA1884="drewno",'Sektor mieszkaniowy'!AB1884*'lista, wskaźniki'!$D$22,IF('Sektor mieszkaniowy'!AA1884="pellet",AB1884*'lista, wskaźniki'!$D$23,IF('Sektor mieszkaniowy'!AA1884="gaz z sieci",AB1884*'lista, wskaźniki'!$D$21,IF('Sektor mieszkaniowy'!AA1884="olej opałowy",'Sektor mieszkaniowy'!AB1884*'lista, wskaźniki'!$D$24)))))</f>
        <v>234</v>
      </c>
      <c r="AK1884" s="1066"/>
      <c r="AL1884" s="1063"/>
      <c r="AM1884" s="20">
        <f>IF(AA1884="węgiel",AF1884*1/3.6*'lista, wskaźniki'!$F$20,IF(AA1884="drewno",AF1884*1/3.6*'lista, wskaźniki'!$F$22,IF(AA1884="pellet",AF1884*1/3.6*'lista, wskaźniki'!$F$23,IF(AA1884="gaz z sieci",AF1884*1/3.6*'lista, wskaźniki'!$F$21,IF(AA1884="olej opałowy",AF1884*1/3.6*'lista, wskaźniki'!$F$24,0)))))</f>
        <v>0</v>
      </c>
      <c r="AN1884" s="20">
        <f>IF(AA1884="węgiel",AF1884*'lista, wskaźniki'!$E$42,IF(AA1884="drewno",AF1884*'lista, wskaźniki'!$G$42,IF(AA1884="pellet",AF1884*'lista, wskaźniki'!$H$42,IF(AA1884="gaz z sieci",AF1884*'lista, wskaźniki'!$F$42,IF(AA1884="olej opałowy",AF1884*'lista, wskaźniki'!$I$42,0)))))</f>
        <v>0.11844629999999999</v>
      </c>
      <c r="AO1884" s="20">
        <f>IF(AA1884="węgiel",AF1884*'lista, wskaźniki'!$E$43,IF(AA1884="drewno",AF1884*'lista, wskaźniki'!$G$43,IF(AA1884="pellet",AF1884*'lista, wskaźniki'!$H$43,IF(AA1884="gaz z sieci",AF1884*'lista, wskaźniki'!$F$43,IF(AA1884="olej opałowy",AF1884*'lista, wskaźniki'!$I$43,0)))))</f>
        <v>0.11844629999999999</v>
      </c>
      <c r="AP1884" s="20">
        <f>IF(AA1884="węgiel",AF1884*'lista, wskaźniki'!$E$44,IF(AA1884="drewno",AF1884*'lista, wskaźniki'!$G$44,IF(AA1884="pellet",AF1884*'lista, wskaźniki'!$H$44,IF(AA1884="gaz z sieci",AF1884*'lista, wskaźniki'!$F$44,IF(AA1884="olej opałowy",AF1884*'lista, wskaźniki'!$I$44,0)))))</f>
        <v>3.6557499999999997E-5</v>
      </c>
      <c r="AQ1884" s="20" t="b">
        <f>IF(Z1884="gaz",AH1884*1/3.6*'lista, wskaźniki'!$F$21,IF(Z1884="energia elektryczna",AH1884*1/3.6*'lista, wskaźniki'!$F$26))</f>
        <v>0</v>
      </c>
      <c r="AR1884" s="20" t="b">
        <f>IF(Z1884="gaz",AH1884*'lista, wskaźniki'!$F$42,IF(Z1884="energia elektryczna",AH1884*0))</f>
        <v>0</v>
      </c>
      <c r="AS1884" s="20" t="b">
        <f>IF(Z1884="gaz",AH1884*'lista, wskaźniki'!$F$43,IF(Z1884="energia elektryczna",AH1884*0))</f>
        <v>0</v>
      </c>
      <c r="AT1884" s="20" t="b">
        <f>IF(Z1884="gaz",AH1884*'lista, wskaźniki'!$F$44,IF(Z1884="energia elektryczna",AH1884*0))</f>
        <v>0</v>
      </c>
      <c r="AU1884" s="20">
        <f>AI1884*1/3.6*'lista, wskaźniki'!$F$21</f>
        <v>0</v>
      </c>
      <c r="AV1884" s="20">
        <f>AI1884*'lista, wskaźniki'!$F$42</f>
        <v>0</v>
      </c>
      <c r="AW1884" s="20">
        <f>AI1884*'lista, wskaźniki'!$F$43</f>
        <v>0</v>
      </c>
      <c r="AX1884" s="20">
        <f>AI1884*'lista, wskaźniki'!$F$44</f>
        <v>0</v>
      </c>
      <c r="AY1884" s="20">
        <f>AK1884*'lista, wskaźniki'!$F$26</f>
        <v>0</v>
      </c>
      <c r="AZ1884" s="20">
        <f t="shared" si="848"/>
        <v>0</v>
      </c>
      <c r="BA1884" s="20">
        <f t="shared" si="849"/>
        <v>0.11844629999999999</v>
      </c>
      <c r="BB1884" s="20">
        <f t="shared" si="850"/>
        <v>0.11844629999999999</v>
      </c>
      <c r="BC1884" s="20">
        <f t="shared" si="851"/>
        <v>3.6557499999999997E-5</v>
      </c>
      <c r="BD1884" s="1063"/>
      <c r="BE1884" s="1063"/>
      <c r="BF1884" s="1063"/>
      <c r="BG1884" s="1063"/>
      <c r="BH1884" s="201"/>
      <c r="BI1884" s="1063"/>
      <c r="BJ1884" s="201"/>
      <c r="BK1884" s="1063"/>
      <c r="BL1884" s="201"/>
      <c r="BM1884" s="201"/>
      <c r="BN1884" s="201"/>
      <c r="BO1884" s="201"/>
      <c r="BP1884" s="201"/>
      <c r="BQ1884" s="201"/>
      <c r="BR1884" s="201"/>
      <c r="BS1884" s="1057"/>
      <c r="BT1884" s="1057"/>
      <c r="BU1884" s="1057"/>
      <c r="BV1884" s="1057"/>
      <c r="BW1884" s="1057"/>
      <c r="BX1884" s="1057"/>
      <c r="BY1884" s="1060"/>
      <c r="CA1884" s="365" t="b">
        <f t="shared" si="852"/>
        <v>0</v>
      </c>
      <c r="CB1884" s="365">
        <f t="shared" si="853"/>
        <v>146.22999999999999</v>
      </c>
      <c r="CC1884" s="365" t="b">
        <f t="shared" si="854"/>
        <v>0</v>
      </c>
      <c r="CD1884" s="365" t="b">
        <f t="shared" si="855"/>
        <v>0</v>
      </c>
      <c r="CE1884" s="365" t="b">
        <f t="shared" si="856"/>
        <v>0</v>
      </c>
      <c r="CF1884" s="365" t="b">
        <f t="shared" si="857"/>
        <v>0</v>
      </c>
      <c r="CG1884" s="365" t="b">
        <f t="shared" si="858"/>
        <v>0</v>
      </c>
      <c r="CH1884" s="365" t="b">
        <f t="shared" si="859"/>
        <v>0</v>
      </c>
      <c r="CI1884" s="72" t="b">
        <f t="shared" si="860"/>
        <v>0</v>
      </c>
      <c r="CJ1884" s="72">
        <f t="shared" si="861"/>
        <v>146.22999999999999</v>
      </c>
      <c r="CK1884" s="72" t="b">
        <f t="shared" si="862"/>
        <v>0</v>
      </c>
      <c r="CL1884" s="72">
        <f t="shared" si="863"/>
        <v>0</v>
      </c>
      <c r="CM1884" s="72" t="b">
        <f t="shared" si="864"/>
        <v>0</v>
      </c>
      <c r="CN1884" s="72" t="b">
        <f t="shared" si="865"/>
        <v>0</v>
      </c>
      <c r="CP1884" s="13">
        <f t="shared" si="866"/>
        <v>0</v>
      </c>
      <c r="CQ1884" s="13" t="b">
        <f t="shared" si="867"/>
        <v>0</v>
      </c>
      <c r="CR1884" s="13" t="b">
        <f t="shared" si="868"/>
        <v>0</v>
      </c>
      <c r="CS1884" s="13" t="b">
        <f t="shared" si="874"/>
        <v>0</v>
      </c>
      <c r="CT1884" s="13" t="b">
        <f t="shared" si="873"/>
        <v>0</v>
      </c>
      <c r="CU1884" s="13" t="b">
        <f t="shared" si="845"/>
        <v>0</v>
      </c>
      <c r="CV1884" s="13" t="b">
        <f t="shared" si="869"/>
        <v>0</v>
      </c>
      <c r="CW1884" s="13" t="b">
        <f t="shared" si="870"/>
        <v>0</v>
      </c>
      <c r="CX1884" s="13" t="b">
        <f t="shared" si="871"/>
        <v>0</v>
      </c>
      <c r="CY1884" s="13" t="b">
        <f t="shared" si="872"/>
        <v>0</v>
      </c>
    </row>
    <row r="1885" spans="1:103" ht="15" thickBot="1">
      <c r="A1885" s="932"/>
      <c r="B1885" s="1063"/>
      <c r="C1885" s="1063"/>
      <c r="D1885" s="1063"/>
      <c r="E1885" s="1063"/>
      <c r="F1885" s="1063"/>
      <c r="G1885" s="1063"/>
      <c r="H1885" s="1063"/>
      <c r="I1885" s="1063"/>
      <c r="J1885" s="1063"/>
      <c r="K1885" s="1063"/>
      <c r="L1885" s="1063"/>
      <c r="M1885" s="1063"/>
      <c r="N1885" s="1063"/>
      <c r="O1885" s="1063"/>
      <c r="P1885" s="1063"/>
      <c r="Q1885" s="941"/>
      <c r="R1885" s="1063"/>
      <c r="S1885" s="1063"/>
      <c r="T1885" s="1063"/>
      <c r="U1885" s="1063"/>
      <c r="V1885" s="1063"/>
      <c r="W1885" s="201"/>
      <c r="X1885" s="201" t="s">
        <v>39</v>
      </c>
      <c r="Y1885" s="201"/>
      <c r="Z1885" s="201"/>
      <c r="AA1885" s="201" t="s">
        <v>50</v>
      </c>
      <c r="AB1885" s="202"/>
      <c r="AC1885" s="202"/>
      <c r="AD1885" s="201"/>
      <c r="AE1885" s="1063"/>
      <c r="AF1885" s="334">
        <f t="shared" si="875"/>
        <v>0</v>
      </c>
      <c r="AG1885" s="272">
        <f>IF(R1885="kompletna",Q1885*J1885*0.0036*'lista, wskaźniki'!$F$13, IF(R1885="częściowa",Q1885*J1885*0.0036*'lista, wskaźniki'!$F$14, IF(R1885="brak",Q1885*J1885*0.0036*'lista, wskaźniki'!$F$15,)))</f>
        <v>0</v>
      </c>
      <c r="AH1885" s="334">
        <f>IF(Y1885="inne",K1885*'lista, wskaźniki'!$E$35,IF(Y1885="to samo źródło",0,IF(Y1885=0,0)))</f>
        <v>0</v>
      </c>
      <c r="AI1885" s="334" t="b">
        <f>IF(AA1885="gaz z sieci",AC1885*'lista, wskaźniki'!$D$21)</f>
        <v>0</v>
      </c>
      <c r="AJ1885" s="272">
        <f>IF(AA1885="węgiel",AB1885*'lista, wskaźniki'!$D$20, IF('Sektor mieszkaniowy'!AA1885="drewno",'Sektor mieszkaniowy'!AB1885*'lista, wskaźniki'!$D$22,IF('Sektor mieszkaniowy'!AA1885="pellet",AB1885*'lista, wskaźniki'!$D$23,IF('Sektor mieszkaniowy'!AA1885="gaz z sieci",AB1885*'lista, wskaźniki'!$D$21,IF('Sektor mieszkaniowy'!AA1885="olej opałowy",'Sektor mieszkaniowy'!AB1885*'lista, wskaźniki'!$D$24)))))</f>
        <v>0</v>
      </c>
      <c r="AK1885" s="1066"/>
      <c r="AL1885" s="1063"/>
      <c r="AM1885" s="20">
        <f>IF(AA1885="węgiel",AF1885*1/3.6*'lista, wskaźniki'!$F$20,IF(AA1885="drewno",AF1885*1/3.6*'lista, wskaźniki'!$F$22,IF(AA1885="pellet",AF1885*1/3.6*'lista, wskaźniki'!$F$23,IF(AA1885="gaz z sieci",AF1885*1/3.6*'lista, wskaźniki'!$F$21,IF(AA1885="olej opałowy",AF1885*1/3.6*'lista, wskaźniki'!$F$24,0)))))</f>
        <v>0</v>
      </c>
      <c r="AN1885" s="20">
        <f>IF(AA1885="węgiel",AF1885*'lista, wskaźniki'!$E$42,IF(AA1885="drewno",AF1885*'lista, wskaźniki'!$G$42,IF(AA1885="pellet",AF1885*'lista, wskaźniki'!$H$42,IF(AA1885="gaz z sieci",AF1885*'lista, wskaźniki'!$F$42,IF(AA1885="olej opałowy",AF1885*'lista, wskaźniki'!$I$42,0)))))</f>
        <v>0</v>
      </c>
      <c r="AO1885" s="20">
        <f>IF(AA1885="węgiel",AF1885*'lista, wskaźniki'!$E$43,IF(AA1885="drewno",AF1885*'lista, wskaźniki'!$G$43,IF(AA1885="pellet",AF1885*'lista, wskaźniki'!$H$43,IF(AA1885="gaz z sieci",AF1885*'lista, wskaźniki'!$F$43,IF(AA1885="olej opałowy",AF1885*'lista, wskaźniki'!$I$43,0)))))</f>
        <v>0</v>
      </c>
      <c r="AP1885" s="20">
        <f>IF(AA1885="węgiel",AF1885*'lista, wskaźniki'!$E$44,IF(AA1885="drewno",AF1885*'lista, wskaźniki'!$G$44,IF(AA1885="pellet",AF1885*'lista, wskaźniki'!$H$44,IF(AA1885="gaz z sieci",AF1885*'lista, wskaźniki'!$F$44,IF(AA1885="olej opałowy",AF1885*'lista, wskaźniki'!$I$44,0)))))</f>
        <v>0</v>
      </c>
      <c r="AQ1885" s="20" t="b">
        <f>IF(Z1885="gaz",AH1885*1/3.6*'lista, wskaźniki'!$F$21,IF(Z1885="energia elektryczna",AH1885*1/3.6*'lista, wskaźniki'!$F$26))</f>
        <v>0</v>
      </c>
      <c r="AR1885" s="20" t="b">
        <f>IF(Z1885="gaz",AH1885*'lista, wskaźniki'!$F$42,IF(Z1885="energia elektryczna",AH1885*0))</f>
        <v>0</v>
      </c>
      <c r="AS1885" s="20" t="b">
        <f>IF(Z1885="gaz",AH1885*'lista, wskaźniki'!$F$43,IF(Z1885="energia elektryczna",AH1885*0))</f>
        <v>0</v>
      </c>
      <c r="AT1885" s="20" t="b">
        <f>IF(Z1885="gaz",AH1885*'lista, wskaźniki'!$F$44,IF(Z1885="energia elektryczna",AH1885*0))</f>
        <v>0</v>
      </c>
      <c r="AU1885" s="20">
        <f>AI1885*1/3.6*'lista, wskaźniki'!$F$21</f>
        <v>0</v>
      </c>
      <c r="AV1885" s="20">
        <f>AI1885*'lista, wskaźniki'!$F$42</f>
        <v>0</v>
      </c>
      <c r="AW1885" s="20">
        <f>AI1885*'lista, wskaźniki'!$F$43</f>
        <v>0</v>
      </c>
      <c r="AX1885" s="20">
        <f>AI1885*'lista, wskaźniki'!$F$44</f>
        <v>0</v>
      </c>
      <c r="AY1885" s="20">
        <f>AK1885*'lista, wskaźniki'!$F$26</f>
        <v>0</v>
      </c>
      <c r="AZ1885" s="20">
        <f t="shared" si="848"/>
        <v>0</v>
      </c>
      <c r="BA1885" s="20">
        <f t="shared" si="849"/>
        <v>0</v>
      </c>
      <c r="BB1885" s="20">
        <f t="shared" si="850"/>
        <v>0</v>
      </c>
      <c r="BC1885" s="20">
        <f t="shared" si="851"/>
        <v>0</v>
      </c>
      <c r="BD1885" s="1063"/>
      <c r="BE1885" s="1063"/>
      <c r="BF1885" s="1063"/>
      <c r="BG1885" s="1063"/>
      <c r="BH1885" s="201"/>
      <c r="BI1885" s="1063"/>
      <c r="BJ1885" s="201"/>
      <c r="BK1885" s="1063"/>
      <c r="BL1885" s="201"/>
      <c r="BM1885" s="201"/>
      <c r="BN1885" s="201"/>
      <c r="BO1885" s="201"/>
      <c r="BP1885" s="201"/>
      <c r="BQ1885" s="201"/>
      <c r="BR1885" s="201"/>
      <c r="BS1885" s="1057"/>
      <c r="BT1885" s="1057"/>
      <c r="BU1885" s="1057"/>
      <c r="BV1885" s="1057"/>
      <c r="BW1885" s="1057"/>
      <c r="BX1885" s="1057"/>
      <c r="BY1885" s="1060"/>
      <c r="CA1885" s="365" t="b">
        <f t="shared" si="852"/>
        <v>0</v>
      </c>
      <c r="CB1885" s="365" t="b">
        <f t="shared" si="853"/>
        <v>0</v>
      </c>
      <c r="CC1885" s="365">
        <f t="shared" si="854"/>
        <v>0</v>
      </c>
      <c r="CD1885" s="365" t="b">
        <f t="shared" si="855"/>
        <v>0</v>
      </c>
      <c r="CE1885" s="365" t="b">
        <f t="shared" si="856"/>
        <v>0</v>
      </c>
      <c r="CF1885" s="365" t="b">
        <f t="shared" si="857"/>
        <v>0</v>
      </c>
      <c r="CG1885" s="365" t="b">
        <f t="shared" si="858"/>
        <v>0</v>
      </c>
      <c r="CH1885" s="365" t="b">
        <f t="shared" si="859"/>
        <v>0</v>
      </c>
      <c r="CI1885" s="72" t="b">
        <f t="shared" si="860"/>
        <v>0</v>
      </c>
      <c r="CJ1885" s="72" t="b">
        <f t="shared" si="861"/>
        <v>0</v>
      </c>
      <c r="CK1885" s="72">
        <f t="shared" si="862"/>
        <v>0</v>
      </c>
      <c r="CL1885" s="72">
        <f t="shared" si="863"/>
        <v>0</v>
      </c>
      <c r="CM1885" s="72" t="b">
        <f t="shared" si="864"/>
        <v>0</v>
      </c>
      <c r="CN1885" s="72" t="b">
        <f t="shared" si="865"/>
        <v>0</v>
      </c>
      <c r="CP1885" s="13">
        <f t="shared" si="866"/>
        <v>0</v>
      </c>
      <c r="CQ1885" s="13" t="b">
        <f t="shared" si="867"/>
        <v>0</v>
      </c>
      <c r="CR1885" s="13" t="b">
        <f t="shared" si="868"/>
        <v>0</v>
      </c>
      <c r="CS1885" s="13" t="b">
        <f t="shared" si="874"/>
        <v>0</v>
      </c>
      <c r="CT1885" s="13" t="b">
        <f t="shared" si="873"/>
        <v>0</v>
      </c>
      <c r="CU1885" s="13" t="b">
        <f t="shared" si="845"/>
        <v>0</v>
      </c>
      <c r="CV1885" s="13" t="b">
        <f t="shared" si="869"/>
        <v>0</v>
      </c>
      <c r="CW1885" s="13" t="b">
        <f t="shared" si="870"/>
        <v>0</v>
      </c>
      <c r="CX1885" s="13" t="b">
        <f t="shared" si="871"/>
        <v>0</v>
      </c>
      <c r="CY1885" s="13" t="b">
        <f t="shared" si="872"/>
        <v>0</v>
      </c>
    </row>
    <row r="1886" spans="1:103" ht="15" thickBot="1">
      <c r="A1886" s="932"/>
      <c r="B1886" s="1063"/>
      <c r="C1886" s="1063"/>
      <c r="D1886" s="1063"/>
      <c r="E1886" s="1063"/>
      <c r="F1886" s="1063"/>
      <c r="G1886" s="1063"/>
      <c r="H1886" s="1063"/>
      <c r="I1886" s="1063"/>
      <c r="J1886" s="1063"/>
      <c r="K1886" s="1063"/>
      <c r="L1886" s="1063"/>
      <c r="M1886" s="1063"/>
      <c r="N1886" s="1063"/>
      <c r="O1886" s="1063"/>
      <c r="P1886" s="1063"/>
      <c r="Q1886" s="941"/>
      <c r="R1886" s="1063"/>
      <c r="S1886" s="1063"/>
      <c r="T1886" s="1063"/>
      <c r="U1886" s="1063"/>
      <c r="V1886" s="1063"/>
      <c r="W1886" s="201"/>
      <c r="X1886" s="201"/>
      <c r="Y1886" s="201"/>
      <c r="Z1886" s="201"/>
      <c r="AA1886" s="201" t="s">
        <v>38</v>
      </c>
      <c r="AB1886" s="202"/>
      <c r="AC1886" s="202"/>
      <c r="AD1886" s="201"/>
      <c r="AE1886" s="1063"/>
      <c r="AF1886" s="334">
        <f t="shared" si="875"/>
        <v>0</v>
      </c>
      <c r="AG1886" s="272">
        <f>IF(R1886="kompletna",Q1886*J1886*0.0036*'lista, wskaźniki'!$F$13, IF(R1886="częściowa",Q1886*J1886*0.0036*'lista, wskaźniki'!$F$14, IF(R1886="brak",Q1886*J1886*0.0036*'lista, wskaźniki'!$F$15,)))</f>
        <v>0</v>
      </c>
      <c r="AH1886" s="334">
        <f>IF(Y1886="inne",K1886*'lista, wskaźniki'!$E$35,IF(Y1886="to samo źródło",0,IF(Y1886=0,0)))</f>
        <v>0</v>
      </c>
      <c r="AI1886" s="334">
        <f>IF(AA1886="gaz z sieci",AC1886*'lista, wskaźniki'!$D$21)</f>
        <v>0</v>
      </c>
      <c r="AJ1886" s="272">
        <f>IF(AA1886="węgiel",AB1886*'lista, wskaźniki'!$D$20, IF('Sektor mieszkaniowy'!AA1886="drewno",'Sektor mieszkaniowy'!AB1886*'lista, wskaźniki'!$D$22,IF('Sektor mieszkaniowy'!AA1886="pellet",AB1886*'lista, wskaźniki'!$D$23,IF('Sektor mieszkaniowy'!AA1886="gaz z sieci",AB1886*'lista, wskaźniki'!$D$21,IF('Sektor mieszkaniowy'!AA1886="olej opałowy",'Sektor mieszkaniowy'!AB1886*'lista, wskaźniki'!$D$24)))))</f>
        <v>0</v>
      </c>
      <c r="AK1886" s="1066"/>
      <c r="AL1886" s="1063"/>
      <c r="AM1886" s="20">
        <f>IF(AA1886="węgiel",AF1886*1/3.6*'lista, wskaźniki'!$F$20,IF(AA1886="drewno",AF1886*1/3.6*'lista, wskaźniki'!$F$22,IF(AA1886="pellet",AF1886*1/3.6*'lista, wskaźniki'!$F$23,IF(AA1886="gaz z sieci",AF1886*1/3.6*'lista, wskaźniki'!$F$21,IF(AA1886="olej opałowy",AF1886*1/3.6*'lista, wskaźniki'!$F$24,0)))))</f>
        <v>0</v>
      </c>
      <c r="AN1886" s="20">
        <f>IF(AA1886="węgiel",AF1886*'lista, wskaźniki'!$E$42,IF(AA1886="drewno",AF1886*'lista, wskaźniki'!$G$42,IF(AA1886="pellet",AF1886*'lista, wskaźniki'!$H$42,IF(AA1886="gaz z sieci",AF1886*'lista, wskaźniki'!$F$42,IF(AA1886="olej opałowy",AF1886*'lista, wskaźniki'!$I$42,0)))))</f>
        <v>0</v>
      </c>
      <c r="AO1886" s="20">
        <f>IF(AA1886="węgiel",AF1886*'lista, wskaźniki'!$E$43,IF(AA1886="drewno",AF1886*'lista, wskaźniki'!$G$43,IF(AA1886="pellet",AF1886*'lista, wskaźniki'!$H$43,IF(AA1886="gaz z sieci",AF1886*'lista, wskaźniki'!$F$43,IF(AA1886="olej opałowy",AF1886*'lista, wskaźniki'!$I$43,0)))))</f>
        <v>0</v>
      </c>
      <c r="AP1886" s="20">
        <f>IF(AA1886="węgiel",AF1886*'lista, wskaźniki'!$E$44,IF(AA1886="drewno",AF1886*'lista, wskaźniki'!$G$44,IF(AA1886="pellet",AF1886*'lista, wskaźniki'!$H$44,IF(AA1886="gaz z sieci",AF1886*'lista, wskaźniki'!$F$44,IF(AA1886="olej opałowy",AF1886*'lista, wskaźniki'!$I$44,0)))))</f>
        <v>0</v>
      </c>
      <c r="AQ1886" s="20" t="b">
        <f>IF(Z1886="gaz",AH1886*1/3.6*'lista, wskaźniki'!$F$21,IF(Z1886="energia elektryczna",AH1886*1/3.6*'lista, wskaźniki'!$F$26))</f>
        <v>0</v>
      </c>
      <c r="AR1886" s="20" t="b">
        <f>IF(Z1886="gaz",AH1886*'lista, wskaźniki'!$F$42,IF(Z1886="energia elektryczna",AH1886*0))</f>
        <v>0</v>
      </c>
      <c r="AS1886" s="20" t="b">
        <f>IF(Z1886="gaz",AH1886*'lista, wskaźniki'!$F$43,IF(Z1886="energia elektryczna",AH1886*0))</f>
        <v>0</v>
      </c>
      <c r="AT1886" s="20" t="b">
        <f>IF(Z1886="gaz",AH1886*'lista, wskaźniki'!$F$44,IF(Z1886="energia elektryczna",AH1886*0))</f>
        <v>0</v>
      </c>
      <c r="AU1886" s="20">
        <f>AI1886*1/3.6*'lista, wskaźniki'!$F$21</f>
        <v>0</v>
      </c>
      <c r="AV1886" s="20">
        <f>AI1886*'lista, wskaźniki'!$F$42</f>
        <v>0</v>
      </c>
      <c r="AW1886" s="20">
        <f>AI1886*'lista, wskaźniki'!$F$43</f>
        <v>0</v>
      </c>
      <c r="AX1886" s="20">
        <f>AI1886*'lista, wskaźniki'!$F$44</f>
        <v>0</v>
      </c>
      <c r="AY1886" s="20">
        <f>AK1886*'lista, wskaźniki'!$F$26</f>
        <v>0</v>
      </c>
      <c r="AZ1886" s="20">
        <f t="shared" si="848"/>
        <v>0</v>
      </c>
      <c r="BA1886" s="20">
        <f t="shared" si="849"/>
        <v>0</v>
      </c>
      <c r="BB1886" s="20">
        <f t="shared" si="850"/>
        <v>0</v>
      </c>
      <c r="BC1886" s="20">
        <f t="shared" si="851"/>
        <v>0</v>
      </c>
      <c r="BD1886" s="1063"/>
      <c r="BE1886" s="1063"/>
      <c r="BF1886" s="1063"/>
      <c r="BG1886" s="1063"/>
      <c r="BH1886" s="201"/>
      <c r="BI1886" s="1063"/>
      <c r="BJ1886" s="201"/>
      <c r="BK1886" s="1063"/>
      <c r="BL1886" s="201"/>
      <c r="BM1886" s="201"/>
      <c r="BN1886" s="201"/>
      <c r="BO1886" s="201"/>
      <c r="BP1886" s="201"/>
      <c r="BQ1886" s="201"/>
      <c r="BR1886" s="201"/>
      <c r="BS1886" s="1057"/>
      <c r="BT1886" s="1057"/>
      <c r="BU1886" s="1057"/>
      <c r="BV1886" s="1057"/>
      <c r="BW1886" s="1057"/>
      <c r="BX1886" s="1057"/>
      <c r="BY1886" s="1060"/>
      <c r="CA1886" s="365" t="b">
        <f t="shared" si="852"/>
        <v>0</v>
      </c>
      <c r="CB1886" s="365" t="b">
        <f t="shared" si="853"/>
        <v>0</v>
      </c>
      <c r="CC1886" s="365" t="b">
        <f t="shared" si="854"/>
        <v>0</v>
      </c>
      <c r="CD1886" s="365">
        <f t="shared" si="855"/>
        <v>0</v>
      </c>
      <c r="CE1886" s="365" t="b">
        <f t="shared" si="856"/>
        <v>0</v>
      </c>
      <c r="CF1886" s="365" t="b">
        <f t="shared" si="857"/>
        <v>0</v>
      </c>
      <c r="CG1886" s="365" t="b">
        <f t="shared" si="858"/>
        <v>0</v>
      </c>
      <c r="CH1886" s="365">
        <f t="shared" si="859"/>
        <v>0</v>
      </c>
      <c r="CI1886" s="72" t="b">
        <f t="shared" si="860"/>
        <v>0</v>
      </c>
      <c r="CJ1886" s="72" t="b">
        <f t="shared" si="861"/>
        <v>0</v>
      </c>
      <c r="CK1886" s="72" t="b">
        <f t="shared" si="862"/>
        <v>0</v>
      </c>
      <c r="CL1886" s="72">
        <f t="shared" si="863"/>
        <v>0</v>
      </c>
      <c r="CM1886" s="72" t="b">
        <f t="shared" si="864"/>
        <v>0</v>
      </c>
      <c r="CN1886" s="72" t="b">
        <f t="shared" si="865"/>
        <v>0</v>
      </c>
      <c r="CP1886" s="13">
        <f t="shared" si="866"/>
        <v>0</v>
      </c>
      <c r="CQ1886" s="13" t="b">
        <f t="shared" si="867"/>
        <v>0</v>
      </c>
      <c r="CR1886" s="13" t="b">
        <f t="shared" si="868"/>
        <v>0</v>
      </c>
      <c r="CS1886" s="13" t="b">
        <f t="shared" si="874"/>
        <v>0</v>
      </c>
      <c r="CT1886" s="13" t="b">
        <f t="shared" si="873"/>
        <v>0</v>
      </c>
      <c r="CU1886" s="13" t="b">
        <f t="shared" si="845"/>
        <v>0</v>
      </c>
      <c r="CV1886" s="13" t="b">
        <f t="shared" si="869"/>
        <v>0</v>
      </c>
      <c r="CW1886" s="13" t="b">
        <f t="shared" si="870"/>
        <v>0</v>
      </c>
      <c r="CX1886" s="13" t="b">
        <f t="shared" si="871"/>
        <v>0</v>
      </c>
      <c r="CY1886" s="13" t="b">
        <f t="shared" si="872"/>
        <v>0</v>
      </c>
    </row>
    <row r="1887" spans="1:103" ht="15" thickBot="1">
      <c r="A1887" s="933"/>
      <c r="B1887" s="1064"/>
      <c r="C1887" s="1064"/>
      <c r="D1887" s="1064"/>
      <c r="E1887" s="1064"/>
      <c r="F1887" s="1064"/>
      <c r="G1887" s="1064"/>
      <c r="H1887" s="1064"/>
      <c r="I1887" s="1064"/>
      <c r="J1887" s="1064"/>
      <c r="K1887" s="1064"/>
      <c r="L1887" s="1064"/>
      <c r="M1887" s="1064"/>
      <c r="N1887" s="1064"/>
      <c r="O1887" s="1064"/>
      <c r="P1887" s="1064"/>
      <c r="Q1887" s="942"/>
      <c r="R1887" s="1064"/>
      <c r="S1887" s="1064"/>
      <c r="T1887" s="1064"/>
      <c r="U1887" s="1064"/>
      <c r="V1887" s="1064"/>
      <c r="W1887" s="203"/>
      <c r="X1887" s="203"/>
      <c r="Y1887" s="203"/>
      <c r="Z1887" s="203"/>
      <c r="AA1887" s="203" t="s">
        <v>37</v>
      </c>
      <c r="AB1887" s="204"/>
      <c r="AC1887" s="204"/>
      <c r="AD1887" s="203"/>
      <c r="AE1887" s="1064"/>
      <c r="AF1887" s="334">
        <f t="shared" si="875"/>
        <v>0</v>
      </c>
      <c r="AG1887" s="272">
        <f>IF(R1887="kompletna",Q1887*J1887*0.0036*'lista, wskaźniki'!$F$13, IF(R1887="częściowa",Q1887*J1887*0.0036*'lista, wskaźniki'!$F$14, IF(R1887="brak",Q1887*J1887*0.0036*'lista, wskaźniki'!$F$15,)))</f>
        <v>0</v>
      </c>
      <c r="AH1887" s="334">
        <f>IF(Y1887="inne",K1887*'lista, wskaźniki'!$E$35,IF(Y1887="to samo źródło",0,IF(Y1887=0,0)))</f>
        <v>0</v>
      </c>
      <c r="AI1887" s="334" t="b">
        <f>IF(AA1887="gaz z sieci",AC1887*'lista, wskaźniki'!$D$21)</f>
        <v>0</v>
      </c>
      <c r="AJ1887" s="272">
        <f>IF(AA1887="węgiel",AB1887*'lista, wskaźniki'!$D$20, IF('Sektor mieszkaniowy'!AA1887="drewno",'Sektor mieszkaniowy'!AB1887*'lista, wskaźniki'!$D$22,IF('Sektor mieszkaniowy'!AA1887="pellet",AB1887*'lista, wskaźniki'!$D$23,IF('Sektor mieszkaniowy'!AA1887="gaz z sieci",AB1887*'lista, wskaźniki'!$D$21,IF('Sektor mieszkaniowy'!AA1887="olej opałowy",'Sektor mieszkaniowy'!AB1887*'lista, wskaźniki'!$D$24)))))</f>
        <v>0</v>
      </c>
      <c r="AK1887" s="1067"/>
      <c r="AL1887" s="1064"/>
      <c r="AM1887" s="20">
        <f>IF(AA1887="węgiel",AF1887*1/3.6*'lista, wskaźniki'!$F$20,IF(AA1887="drewno",AF1887*1/3.6*'lista, wskaźniki'!$F$22,IF(AA1887="pellet",AF1887*1/3.6*'lista, wskaźniki'!$F$23,IF(AA1887="gaz z sieci",AF1887*1/3.6*'lista, wskaźniki'!$F$21,IF(AA1887="olej opałowy",AF1887*1/3.6*'lista, wskaźniki'!$F$24,0)))))</f>
        <v>0</v>
      </c>
      <c r="AN1887" s="20">
        <f>IF(AA1887="węgiel",AF1887*'lista, wskaźniki'!$E$42,IF(AA1887="drewno",AF1887*'lista, wskaźniki'!$G$42,IF(AA1887="pellet",AF1887*'lista, wskaźniki'!$H$42,IF(AA1887="gaz z sieci",AF1887*'lista, wskaźniki'!$F$42,IF(AA1887="olej opałowy",AF1887*'lista, wskaźniki'!$I$42,0)))))</f>
        <v>0</v>
      </c>
      <c r="AO1887" s="20">
        <f>IF(AA1887="węgiel",AF1887*'lista, wskaźniki'!$E$43,IF(AA1887="drewno",AF1887*'lista, wskaźniki'!$G$43,IF(AA1887="pellet",AF1887*'lista, wskaźniki'!$H$43,IF(AA1887="gaz z sieci",AF1887*'lista, wskaźniki'!$F$43,IF(AA1887="olej opałowy",AF1887*'lista, wskaźniki'!$I$43,0)))))</f>
        <v>0</v>
      </c>
      <c r="AP1887" s="20">
        <f>IF(AA1887="węgiel",AF1887*'lista, wskaźniki'!$E$44,IF(AA1887="drewno",AF1887*'lista, wskaźniki'!$G$44,IF(AA1887="pellet",AF1887*'lista, wskaźniki'!$H$44,IF(AA1887="gaz z sieci",AF1887*'lista, wskaźniki'!$F$44,IF(AA1887="olej opałowy",AF1887*'lista, wskaźniki'!$I$44,0)))))</f>
        <v>0</v>
      </c>
      <c r="AQ1887" s="20" t="b">
        <f>IF(Z1887="gaz",AH1887*1/3.6*'lista, wskaźniki'!$F$21,IF(Z1887="energia elektryczna",AH1887*1/3.6*'lista, wskaźniki'!$F$26))</f>
        <v>0</v>
      </c>
      <c r="AR1887" s="20" t="b">
        <f>IF(Z1887="gaz",AH1887*'lista, wskaźniki'!$F$42,IF(Z1887="energia elektryczna",AH1887*0))</f>
        <v>0</v>
      </c>
      <c r="AS1887" s="20" t="b">
        <f>IF(Z1887="gaz",AH1887*'lista, wskaźniki'!$F$43,IF(Z1887="energia elektryczna",AH1887*0))</f>
        <v>0</v>
      </c>
      <c r="AT1887" s="20" t="b">
        <f>IF(Z1887="gaz",AH1887*'lista, wskaźniki'!$F$44,IF(Z1887="energia elektryczna",AH1887*0))</f>
        <v>0</v>
      </c>
      <c r="AU1887" s="20">
        <f>AI1887*1/3.6*'lista, wskaźniki'!$F$21</f>
        <v>0</v>
      </c>
      <c r="AV1887" s="20">
        <f>AI1887*'lista, wskaźniki'!$F$42</f>
        <v>0</v>
      </c>
      <c r="AW1887" s="20">
        <f>AI1887*'lista, wskaźniki'!$F$43</f>
        <v>0</v>
      </c>
      <c r="AX1887" s="20">
        <f>AI1887*'lista, wskaźniki'!$F$44</f>
        <v>0</v>
      </c>
      <c r="AY1887" s="20">
        <f>AK1887*'lista, wskaźniki'!$F$26</f>
        <v>0</v>
      </c>
      <c r="AZ1887" s="20">
        <f t="shared" si="848"/>
        <v>0</v>
      </c>
      <c r="BA1887" s="20">
        <f t="shared" si="849"/>
        <v>0</v>
      </c>
      <c r="BB1887" s="20">
        <f t="shared" si="850"/>
        <v>0</v>
      </c>
      <c r="BC1887" s="20">
        <f t="shared" si="851"/>
        <v>0</v>
      </c>
      <c r="BD1887" s="1064"/>
      <c r="BE1887" s="1064"/>
      <c r="BF1887" s="1064"/>
      <c r="BG1887" s="1064"/>
      <c r="BH1887" s="203"/>
      <c r="BI1887" s="1064"/>
      <c r="BJ1887" s="203"/>
      <c r="BK1887" s="1064"/>
      <c r="BL1887" s="203"/>
      <c r="BM1887" s="203"/>
      <c r="BN1887" s="203"/>
      <c r="BO1887" s="203"/>
      <c r="BP1887" s="203"/>
      <c r="BQ1887" s="203"/>
      <c r="BR1887" s="203"/>
      <c r="BS1887" s="1058"/>
      <c r="BT1887" s="1058"/>
      <c r="BU1887" s="1058"/>
      <c r="BV1887" s="1058"/>
      <c r="BW1887" s="1058"/>
      <c r="BX1887" s="1058"/>
      <c r="BY1887" s="1061"/>
      <c r="CA1887" s="365" t="b">
        <f t="shared" si="852"/>
        <v>0</v>
      </c>
      <c r="CB1887" s="365" t="b">
        <f t="shared" si="853"/>
        <v>0</v>
      </c>
      <c r="CC1887" s="365" t="b">
        <f t="shared" si="854"/>
        <v>0</v>
      </c>
      <c r="CD1887" s="365" t="b">
        <f t="shared" si="855"/>
        <v>0</v>
      </c>
      <c r="CE1887" s="365">
        <f t="shared" si="856"/>
        <v>0</v>
      </c>
      <c r="CF1887" s="365" t="b">
        <f t="shared" si="857"/>
        <v>0</v>
      </c>
      <c r="CG1887" s="365" t="b">
        <f t="shared" si="858"/>
        <v>0</v>
      </c>
      <c r="CH1887" s="365" t="b">
        <f t="shared" si="859"/>
        <v>0</v>
      </c>
      <c r="CI1887" s="72" t="b">
        <f t="shared" si="860"/>
        <v>0</v>
      </c>
      <c r="CJ1887" s="72" t="b">
        <f t="shared" si="861"/>
        <v>0</v>
      </c>
      <c r="CK1887" s="72" t="b">
        <f t="shared" si="862"/>
        <v>0</v>
      </c>
      <c r="CL1887" s="72">
        <f t="shared" si="863"/>
        <v>0</v>
      </c>
      <c r="CM1887" s="72">
        <f t="shared" si="864"/>
        <v>0</v>
      </c>
      <c r="CN1887" s="72" t="b">
        <f t="shared" si="865"/>
        <v>0</v>
      </c>
      <c r="CP1887" s="13">
        <f t="shared" si="866"/>
        <v>0</v>
      </c>
      <c r="CQ1887" s="13" t="b">
        <f t="shared" si="867"/>
        <v>0</v>
      </c>
      <c r="CR1887" s="13" t="b">
        <f t="shared" si="868"/>
        <v>0</v>
      </c>
      <c r="CS1887" s="13" t="b">
        <f t="shared" si="874"/>
        <v>0</v>
      </c>
      <c r="CT1887" s="13" t="b">
        <f t="shared" si="873"/>
        <v>0</v>
      </c>
      <c r="CU1887" s="13" t="b">
        <f t="shared" ref="CU1887:CU1950" si="876">IF(R1887="kompletna",CT1887,IF(R1887="częściowa",0.5*CT1887,IF(R1887="brak",0*CT1887)))</f>
        <v>0</v>
      </c>
      <c r="CV1887" s="13" t="b">
        <f t="shared" si="869"/>
        <v>0</v>
      </c>
      <c r="CW1887" s="13" t="b">
        <f t="shared" si="870"/>
        <v>0</v>
      </c>
      <c r="CX1887" s="13" t="b">
        <f t="shared" si="871"/>
        <v>0</v>
      </c>
      <c r="CY1887" s="13" t="b">
        <f t="shared" si="872"/>
        <v>0</v>
      </c>
    </row>
    <row r="1888" spans="1:103" ht="15" thickBot="1">
      <c r="A1888" s="931">
        <v>378</v>
      </c>
      <c r="B1888" s="1050" t="s">
        <v>227</v>
      </c>
      <c r="C1888" s="1050">
        <v>124</v>
      </c>
      <c r="D1888" s="1050" t="s">
        <v>3</v>
      </c>
      <c r="E1888" s="1050" t="s">
        <v>5</v>
      </c>
      <c r="F1888" s="1050"/>
      <c r="G1888" s="1050"/>
      <c r="H1888" s="1050"/>
      <c r="I1888" s="1050" t="s">
        <v>10</v>
      </c>
      <c r="J1888" s="1050">
        <v>38</v>
      </c>
      <c r="K1888" s="1050">
        <v>1</v>
      </c>
      <c r="L1888" s="1050" t="s">
        <v>16</v>
      </c>
      <c r="M1888" s="1050"/>
      <c r="N1888" s="1050" t="s">
        <v>16</v>
      </c>
      <c r="O1888" s="1050"/>
      <c r="P1888" s="1050" t="s">
        <v>17</v>
      </c>
      <c r="Q1888" s="940">
        <f>IF(I1888="&lt;1966",'lista, wskaźniki'!$G$4,IF(I1888="1967-1985",'lista, wskaźniki'!$G$5,IF(I1888="1986-1992",'lista, wskaźniki'!$G$6,IF(I1888="1993-1996",'lista, wskaźniki'!$G$7,IF(I1888="&gt;1997",'lista, wskaźniki'!$G$8,IF(I1888=0,'lista, wskaźniki'!$G$4))))))</f>
        <v>290</v>
      </c>
      <c r="R1888" s="1050" t="s">
        <v>23</v>
      </c>
      <c r="S1888" s="1050" t="s">
        <v>31</v>
      </c>
      <c r="T1888" s="1050"/>
      <c r="U1888" s="1050"/>
      <c r="V1888" s="1050"/>
      <c r="W1888" s="95" t="s">
        <v>35</v>
      </c>
      <c r="X1888" s="95" t="s">
        <v>195</v>
      </c>
      <c r="Y1888" s="95" t="s">
        <v>42</v>
      </c>
      <c r="Z1888" s="95"/>
      <c r="AA1888" s="95" t="s">
        <v>35</v>
      </c>
      <c r="AB1888" s="96">
        <v>3</v>
      </c>
      <c r="AC1888" s="96"/>
      <c r="AD1888" s="95">
        <v>2000</v>
      </c>
      <c r="AE1888" s="1050"/>
      <c r="AF1888" s="334">
        <f t="shared" si="875"/>
        <v>49.813800000000001</v>
      </c>
      <c r="AG1888" s="272">
        <f>IF(R1888="kompletna",Q1888*J1888*0.0036*'lista, wskaźniki'!$F$13, IF(R1888="częściowa",Q1888*J1888*0.0036*'lista, wskaźniki'!$F$14, IF(R1888="brak",Q1888*J1888*0.0036*'lista, wskaźniki'!$F$15,)))</f>
        <v>31.7376</v>
      </c>
      <c r="AH1888" s="334">
        <f>IF(Y1888="inne",K1888*'lista, wskaźniki'!$E$35,IF(Y1888="to samo źródło",0,IF(Y1888=0,0)))</f>
        <v>0</v>
      </c>
      <c r="AI1888" s="334" t="b">
        <f>IF(AA1888="gaz z sieci",AC1888*'lista, wskaźniki'!$D$21)</f>
        <v>0</v>
      </c>
      <c r="AJ1888" s="272">
        <f>IF(AA1888="węgiel",AB1888*'lista, wskaźniki'!$D$20, IF('Sektor mieszkaniowy'!AA1888="drewno",'Sektor mieszkaniowy'!AB1888*'lista, wskaźniki'!$D$22,IF('Sektor mieszkaniowy'!AA1888="pellet",AB1888*'lista, wskaźniki'!$D$23,IF('Sektor mieszkaniowy'!AA1888="gaz z sieci",AB1888*'lista, wskaźniki'!$D$21,IF('Sektor mieszkaniowy'!AA1888="olej opałowy",'Sektor mieszkaniowy'!AB1888*'lista, wskaźniki'!$D$24)))))</f>
        <v>67.89</v>
      </c>
      <c r="AK1888" s="1053">
        <f>AL1888/'lista, wskaźniki'!$A$127</f>
        <v>2.1538461538461537</v>
      </c>
      <c r="AL1888" s="1050">
        <v>1400</v>
      </c>
      <c r="AM1888" s="20">
        <f>IF(AA1888="węgiel",AF1888*1/3.6*'lista, wskaźniki'!$F$20,IF(AA1888="drewno",AF1888*1/3.6*'lista, wskaźniki'!$F$22,IF(AA1888="pellet",AF1888*1/3.6*'lista, wskaźniki'!$F$23,IF(AA1888="gaz z sieci",AF1888*1/3.6*'lista, wskaźniki'!$F$21,IF(AA1888="olej opałowy",AF1888*1/3.6*'lista, wskaźniki'!$F$24,0)))))</f>
        <v>4.718861274</v>
      </c>
      <c r="AN1888" s="20">
        <f>IF(AA1888="węgiel",AF1888*'lista, wskaźniki'!$E$42,IF(AA1888="drewno",AF1888*'lista, wskaźniki'!$G$42,IF(AA1888="pellet",AF1888*'lista, wskaźniki'!$H$42,IF(AA1888="gaz z sieci",AF1888*'lista, wskaźniki'!$F$42,IF(AA1888="olej opałowy",AF1888*'lista, wskaźniki'!$I$42,0)))))</f>
        <v>1.8929244000000001E-2</v>
      </c>
      <c r="AO1888" s="20">
        <f>IF(AA1888="węgiel",AF1888*'lista, wskaźniki'!$E$43,IF(AA1888="drewno",AF1888*'lista, wskaźniki'!$G$43,IF(AA1888="pellet",AF1888*'lista, wskaźniki'!$H$43,IF(AA1888="gaz z sieci",AF1888*'lista, wskaźniki'!$F$43,IF(AA1888="olej opałowy",AF1888*'lista, wskaźniki'!$I$43,0)))))</f>
        <v>1.7932968000000001E-2</v>
      </c>
      <c r="AP1888" s="20">
        <f>IF(AA1888="węgiel",AF1888*'lista, wskaźniki'!$E$44,IF(AA1888="drewno",AF1888*'lista, wskaźniki'!$G$44,IF(AA1888="pellet",AF1888*'lista, wskaźniki'!$H$44,IF(AA1888="gaz z sieci",AF1888*'lista, wskaźniki'!$F$44,IF(AA1888="olej opałowy",AF1888*'lista, wskaźniki'!$I$44,0)))))</f>
        <v>1.3449726E-5</v>
      </c>
      <c r="AQ1888" s="20" t="b">
        <f>IF(Z1888="gaz",AH1888*1/3.6*'lista, wskaźniki'!$F$21,IF(Z1888="energia elektryczna",AH1888*1/3.6*'lista, wskaźniki'!$F$26))</f>
        <v>0</v>
      </c>
      <c r="AR1888" s="20" t="b">
        <f>IF(Z1888="gaz",AH1888*'lista, wskaźniki'!$F$42,IF(Z1888="energia elektryczna",AH1888*0))</f>
        <v>0</v>
      </c>
      <c r="AS1888" s="20" t="b">
        <f>IF(Z1888="gaz",AH1888*'lista, wskaźniki'!$F$43,IF(Z1888="energia elektryczna",AH1888*0))</f>
        <v>0</v>
      </c>
      <c r="AT1888" s="20" t="b">
        <f>IF(Z1888="gaz",AH1888*'lista, wskaźniki'!$F$44,IF(Z1888="energia elektryczna",AH1888*0))</f>
        <v>0</v>
      </c>
      <c r="AU1888" s="20">
        <f>AI1888*1/3.6*'lista, wskaźniki'!$F$21</f>
        <v>0</v>
      </c>
      <c r="AV1888" s="20">
        <f>AI1888*'lista, wskaźniki'!$F$42</f>
        <v>0</v>
      </c>
      <c r="AW1888" s="20">
        <f>AI1888*'lista, wskaźniki'!$F$43</f>
        <v>0</v>
      </c>
      <c r="AX1888" s="20">
        <f>AI1888*'lista, wskaźniki'!$F$44</f>
        <v>0</v>
      </c>
      <c r="AY1888" s="20">
        <f>AK1888*'lista, wskaźniki'!$F$26</f>
        <v>1.916923076923077</v>
      </c>
      <c r="AZ1888" s="20">
        <f t="shared" si="848"/>
        <v>6.6357843509230765</v>
      </c>
      <c r="BA1888" s="20">
        <f t="shared" si="849"/>
        <v>1.8929244000000001E-2</v>
      </c>
      <c r="BB1888" s="20">
        <f t="shared" si="850"/>
        <v>1.7932968000000001E-2</v>
      </c>
      <c r="BC1888" s="20">
        <f t="shared" si="851"/>
        <v>1.3449726E-5</v>
      </c>
      <c r="BD1888" s="1050" t="s">
        <v>17</v>
      </c>
      <c r="BE1888" s="1050" t="s">
        <v>17</v>
      </c>
      <c r="BF1888" s="1050" t="s">
        <v>17</v>
      </c>
      <c r="BG1888" s="1050" t="s">
        <v>17</v>
      </c>
      <c r="BH1888" s="95"/>
      <c r="BI1888" s="1050" t="s">
        <v>17</v>
      </c>
      <c r="BJ1888" s="95"/>
      <c r="BK1888" s="1050" t="s">
        <v>17</v>
      </c>
      <c r="BL1888" s="95"/>
      <c r="BM1888" s="95"/>
      <c r="BN1888" s="95"/>
      <c r="BO1888" s="95" t="s">
        <v>17</v>
      </c>
      <c r="BP1888" s="95"/>
      <c r="BQ1888" s="95"/>
      <c r="BR1888" s="95"/>
      <c r="BS1888" s="1044"/>
      <c r="BT1888" s="1044"/>
      <c r="BU1888" s="1044"/>
      <c r="BV1888" s="1044"/>
      <c r="BW1888" s="1044"/>
      <c r="BX1888" s="1044"/>
      <c r="BY1888" s="1047"/>
      <c r="CA1888" s="365">
        <f t="shared" si="852"/>
        <v>49.813800000000001</v>
      </c>
      <c r="CB1888" s="365" t="b">
        <f t="shared" si="853"/>
        <v>0</v>
      </c>
      <c r="CC1888" s="365" t="b">
        <f t="shared" si="854"/>
        <v>0</v>
      </c>
      <c r="CD1888" s="365" t="b">
        <f t="shared" si="855"/>
        <v>0</v>
      </c>
      <c r="CE1888" s="365" t="b">
        <f t="shared" si="856"/>
        <v>0</v>
      </c>
      <c r="CF1888" s="365" t="b">
        <f t="shared" si="857"/>
        <v>0</v>
      </c>
      <c r="CG1888" s="365" t="b">
        <f t="shared" si="858"/>
        <v>0</v>
      </c>
      <c r="CH1888" s="365" t="b">
        <f t="shared" si="859"/>
        <v>0</v>
      </c>
      <c r="CI1888" s="72">
        <f t="shared" si="860"/>
        <v>49.813800000000001</v>
      </c>
      <c r="CJ1888" s="72" t="b">
        <f t="shared" si="861"/>
        <v>0</v>
      </c>
      <c r="CK1888" s="72" t="b">
        <f t="shared" si="862"/>
        <v>0</v>
      </c>
      <c r="CL1888" s="72">
        <f t="shared" si="863"/>
        <v>0</v>
      </c>
      <c r="CM1888" s="72" t="b">
        <f t="shared" si="864"/>
        <v>0</v>
      </c>
      <c r="CN1888" s="72" t="b">
        <f t="shared" si="865"/>
        <v>0</v>
      </c>
      <c r="CP1888" s="13">
        <f t="shared" si="866"/>
        <v>38</v>
      </c>
      <c r="CQ1888" s="13">
        <f t="shared" si="867"/>
        <v>19</v>
      </c>
      <c r="CR1888" s="13" t="b">
        <f t="shared" si="868"/>
        <v>0</v>
      </c>
      <c r="CS1888" s="13">
        <f t="shared" si="874"/>
        <v>0</v>
      </c>
      <c r="CT1888" s="13" t="b">
        <f t="shared" si="873"/>
        <v>0</v>
      </c>
      <c r="CU1888" s="13">
        <f t="shared" si="876"/>
        <v>0</v>
      </c>
      <c r="CV1888" s="13" t="b">
        <f t="shared" si="869"/>
        <v>0</v>
      </c>
      <c r="CW1888" s="13">
        <f t="shared" si="870"/>
        <v>0</v>
      </c>
      <c r="CX1888" s="13" t="b">
        <f t="shared" si="871"/>
        <v>0</v>
      </c>
      <c r="CY1888" s="13">
        <f t="shared" si="872"/>
        <v>0</v>
      </c>
    </row>
    <row r="1889" spans="1:103" ht="15" thickBot="1">
      <c r="A1889" s="932"/>
      <c r="B1889" s="1051"/>
      <c r="C1889" s="1051"/>
      <c r="D1889" s="1051"/>
      <c r="E1889" s="1051"/>
      <c r="F1889" s="1051"/>
      <c r="G1889" s="1051"/>
      <c r="H1889" s="1051"/>
      <c r="I1889" s="1051"/>
      <c r="J1889" s="1051"/>
      <c r="K1889" s="1051"/>
      <c r="L1889" s="1051"/>
      <c r="M1889" s="1051"/>
      <c r="N1889" s="1051"/>
      <c r="O1889" s="1051"/>
      <c r="P1889" s="1051"/>
      <c r="Q1889" s="941"/>
      <c r="R1889" s="1051"/>
      <c r="S1889" s="1051"/>
      <c r="T1889" s="1051"/>
      <c r="U1889" s="1051"/>
      <c r="V1889" s="1051"/>
      <c r="W1889" s="20" t="s">
        <v>36</v>
      </c>
      <c r="X1889" s="97" t="s">
        <v>39</v>
      </c>
      <c r="Y1889" s="97"/>
      <c r="Z1889" s="97"/>
      <c r="AA1889" s="97" t="s">
        <v>36</v>
      </c>
      <c r="AB1889" s="98">
        <v>1.5</v>
      </c>
      <c r="AC1889" s="98"/>
      <c r="AD1889" s="97">
        <v>800</v>
      </c>
      <c r="AE1889" s="1051"/>
      <c r="AF1889" s="334">
        <f>IF(AG1889&gt;0,(AJ1889+AG1889/2)/2,AJ1889)</f>
        <v>19.634999999999998</v>
      </c>
      <c r="AG1889" s="272">
        <v>31.74</v>
      </c>
      <c r="AH1889" s="334">
        <f>IF(Y1889="inne",K1889*'lista, wskaźniki'!$E$35,IF(Y1889="to samo źródło",0,IF(Y1889=0,0)))</f>
        <v>0</v>
      </c>
      <c r="AI1889" s="334" t="b">
        <f>IF(AA1889="gaz z sieci",AC1889*'lista, wskaźniki'!$D$21)</f>
        <v>0</v>
      </c>
      <c r="AJ1889" s="272">
        <f>IF(AA1889="węgiel",AB1889*'lista, wskaźniki'!$D$20, IF('Sektor mieszkaniowy'!AA1889="drewno",'Sektor mieszkaniowy'!AB1889*'lista, wskaźniki'!$D$22,IF('Sektor mieszkaniowy'!AA1889="pellet",AB1889*'lista, wskaźniki'!$D$23,IF('Sektor mieszkaniowy'!AA1889="gaz z sieci",AB1889*'lista, wskaźniki'!$D$21,IF('Sektor mieszkaniowy'!AA1889="olej opałowy",'Sektor mieszkaniowy'!AB1889*'lista, wskaźniki'!$D$24)))))</f>
        <v>23.4</v>
      </c>
      <c r="AK1889" s="1054"/>
      <c r="AL1889" s="1051"/>
      <c r="AM1889" s="20">
        <f>IF(AA1889="węgiel",AF1889*1/3.6*'lista, wskaźniki'!$F$20,IF(AA1889="drewno",AF1889*1/3.6*'lista, wskaźniki'!$F$22,IF(AA1889="pellet",AF1889*1/3.6*'lista, wskaźniki'!$F$23,IF(AA1889="gaz z sieci",AF1889*1/3.6*'lista, wskaźniki'!$F$21,IF(AA1889="olej opałowy",AF1889*1/3.6*'lista, wskaźniki'!$F$24,0)))))</f>
        <v>0</v>
      </c>
      <c r="AN1889" s="20">
        <f>IF(AA1889="węgiel",AF1889*'lista, wskaźniki'!$E$42,IF(AA1889="drewno",AF1889*'lista, wskaźniki'!$G$42,IF(AA1889="pellet",AF1889*'lista, wskaźniki'!$H$42,IF(AA1889="gaz z sieci",AF1889*'lista, wskaźniki'!$F$42,IF(AA1889="olej opałowy",AF1889*'lista, wskaźniki'!$I$42,0)))))</f>
        <v>1.5904349999999998E-2</v>
      </c>
      <c r="AO1889" s="20">
        <f>IF(AA1889="węgiel",AF1889*'lista, wskaźniki'!$E$43,IF(AA1889="drewno",AF1889*'lista, wskaźniki'!$G$43,IF(AA1889="pellet",AF1889*'lista, wskaźniki'!$H$43,IF(AA1889="gaz z sieci",AF1889*'lista, wskaźniki'!$F$43,IF(AA1889="olej opałowy",AF1889*'lista, wskaźniki'!$I$43,0)))))</f>
        <v>1.5904349999999998E-2</v>
      </c>
      <c r="AP1889" s="20">
        <f>IF(AA1889="węgiel",AF1889*'lista, wskaźniki'!$E$44,IF(AA1889="drewno",AF1889*'lista, wskaźniki'!$G$44,IF(AA1889="pellet",AF1889*'lista, wskaźniki'!$H$44,IF(AA1889="gaz z sieci",AF1889*'lista, wskaźniki'!$F$44,IF(AA1889="olej opałowy",AF1889*'lista, wskaźniki'!$I$44,0)))))</f>
        <v>4.9087499999999994E-6</v>
      </c>
      <c r="AQ1889" s="20" t="b">
        <f>IF(Z1889="gaz",AH1889*1/3.6*'lista, wskaźniki'!$F$21,IF(Z1889="energia elektryczna",AH1889*1/3.6*'lista, wskaźniki'!$F$26))</f>
        <v>0</v>
      </c>
      <c r="AR1889" s="20" t="b">
        <f>IF(Z1889="gaz",AH1889*'lista, wskaźniki'!$F$42,IF(Z1889="energia elektryczna",AH1889*0))</f>
        <v>0</v>
      </c>
      <c r="AS1889" s="20" t="b">
        <f>IF(Z1889="gaz",AH1889*'lista, wskaźniki'!$F$43,IF(Z1889="energia elektryczna",AH1889*0))</f>
        <v>0</v>
      </c>
      <c r="AT1889" s="20" t="b">
        <f>IF(Z1889="gaz",AH1889*'lista, wskaźniki'!$F$44,IF(Z1889="energia elektryczna",AH1889*0))</f>
        <v>0</v>
      </c>
      <c r="AU1889" s="20">
        <f>AI1889*1/3.6*'lista, wskaźniki'!$F$21</f>
        <v>0</v>
      </c>
      <c r="AV1889" s="20">
        <f>AI1889*'lista, wskaźniki'!$F$42</f>
        <v>0</v>
      </c>
      <c r="AW1889" s="20">
        <f>AI1889*'lista, wskaźniki'!$F$43</f>
        <v>0</v>
      </c>
      <c r="AX1889" s="20">
        <f>AI1889*'lista, wskaźniki'!$F$44</f>
        <v>0</v>
      </c>
      <c r="AY1889" s="20">
        <f>AK1889*'lista, wskaźniki'!$F$26</f>
        <v>0</v>
      </c>
      <c r="AZ1889" s="20">
        <f t="shared" si="848"/>
        <v>0</v>
      </c>
      <c r="BA1889" s="20">
        <f t="shared" si="849"/>
        <v>1.5904349999999998E-2</v>
      </c>
      <c r="BB1889" s="20">
        <f t="shared" si="850"/>
        <v>1.5904349999999998E-2</v>
      </c>
      <c r="BC1889" s="20">
        <f t="shared" si="851"/>
        <v>4.9087499999999994E-6</v>
      </c>
      <c r="BD1889" s="1051"/>
      <c r="BE1889" s="1051"/>
      <c r="BF1889" s="1051"/>
      <c r="BG1889" s="1051"/>
      <c r="BH1889" s="97"/>
      <c r="BI1889" s="1051"/>
      <c r="BJ1889" s="97"/>
      <c r="BK1889" s="1051"/>
      <c r="BL1889" s="97"/>
      <c r="BM1889" s="97"/>
      <c r="BN1889" s="97"/>
      <c r="BO1889" s="97"/>
      <c r="BP1889" s="97"/>
      <c r="BQ1889" s="97"/>
      <c r="BR1889" s="97"/>
      <c r="BS1889" s="1045"/>
      <c r="BT1889" s="1045"/>
      <c r="BU1889" s="1045"/>
      <c r="BV1889" s="1045"/>
      <c r="BW1889" s="1045"/>
      <c r="BX1889" s="1045"/>
      <c r="BY1889" s="1048"/>
      <c r="CA1889" s="365" t="b">
        <f t="shared" si="852"/>
        <v>0</v>
      </c>
      <c r="CB1889" s="365">
        <f t="shared" si="853"/>
        <v>19.634999999999998</v>
      </c>
      <c r="CC1889" s="365" t="b">
        <f t="shared" si="854"/>
        <v>0</v>
      </c>
      <c r="CD1889" s="365" t="b">
        <f t="shared" si="855"/>
        <v>0</v>
      </c>
      <c r="CE1889" s="365" t="b">
        <f t="shared" si="856"/>
        <v>0</v>
      </c>
      <c r="CF1889" s="365" t="b">
        <f t="shared" si="857"/>
        <v>0</v>
      </c>
      <c r="CG1889" s="365" t="b">
        <f t="shared" si="858"/>
        <v>0</v>
      </c>
      <c r="CH1889" s="365" t="b">
        <f t="shared" si="859"/>
        <v>0</v>
      </c>
      <c r="CI1889" s="72" t="b">
        <f t="shared" si="860"/>
        <v>0</v>
      </c>
      <c r="CJ1889" s="72">
        <f t="shared" si="861"/>
        <v>19.634999999999998</v>
      </c>
      <c r="CK1889" s="72" t="b">
        <f t="shared" si="862"/>
        <v>0</v>
      </c>
      <c r="CL1889" s="72">
        <f t="shared" si="863"/>
        <v>0</v>
      </c>
      <c r="CM1889" s="72" t="b">
        <f t="shared" si="864"/>
        <v>0</v>
      </c>
      <c r="CN1889" s="72" t="b">
        <f t="shared" si="865"/>
        <v>0</v>
      </c>
      <c r="CP1889" s="13">
        <f t="shared" si="866"/>
        <v>0</v>
      </c>
      <c r="CQ1889" s="13" t="b">
        <f t="shared" si="867"/>
        <v>0</v>
      </c>
      <c r="CR1889" s="13" t="b">
        <f t="shared" si="868"/>
        <v>0</v>
      </c>
      <c r="CS1889" s="13" t="b">
        <f t="shared" si="874"/>
        <v>0</v>
      </c>
      <c r="CT1889" s="13" t="b">
        <f t="shared" si="873"/>
        <v>0</v>
      </c>
      <c r="CU1889" s="13" t="b">
        <f t="shared" si="876"/>
        <v>0</v>
      </c>
      <c r="CV1889" s="13" t="b">
        <f t="shared" si="869"/>
        <v>0</v>
      </c>
      <c r="CW1889" s="13" t="b">
        <f t="shared" si="870"/>
        <v>0</v>
      </c>
      <c r="CX1889" s="13" t="b">
        <f t="shared" si="871"/>
        <v>0</v>
      </c>
      <c r="CY1889" s="13" t="b">
        <f t="shared" si="872"/>
        <v>0</v>
      </c>
    </row>
    <row r="1890" spans="1:103" ht="15" thickBot="1">
      <c r="A1890" s="932"/>
      <c r="B1890" s="1051"/>
      <c r="C1890" s="1051"/>
      <c r="D1890" s="1051"/>
      <c r="E1890" s="1051"/>
      <c r="F1890" s="1051"/>
      <c r="G1890" s="1051"/>
      <c r="H1890" s="1051"/>
      <c r="I1890" s="1051"/>
      <c r="J1890" s="1051"/>
      <c r="K1890" s="1051"/>
      <c r="L1890" s="1051"/>
      <c r="M1890" s="1051"/>
      <c r="N1890" s="1051"/>
      <c r="O1890" s="1051"/>
      <c r="P1890" s="1051"/>
      <c r="Q1890" s="941"/>
      <c r="R1890" s="1051"/>
      <c r="S1890" s="1051"/>
      <c r="T1890" s="1051"/>
      <c r="U1890" s="1051"/>
      <c r="V1890" s="1051"/>
      <c r="W1890" s="97"/>
      <c r="X1890" s="97"/>
      <c r="Y1890" s="97"/>
      <c r="Z1890" s="97"/>
      <c r="AA1890" s="97" t="s">
        <v>50</v>
      </c>
      <c r="AB1890" s="98"/>
      <c r="AC1890" s="98"/>
      <c r="AD1890" s="97"/>
      <c r="AE1890" s="1051"/>
      <c r="AF1890" s="334">
        <f t="shared" ref="AF1890:AF1921" si="877">IF(AG1890&gt;0,(AJ1890+AG1890)/2,AJ1890)</f>
        <v>0</v>
      </c>
      <c r="AG1890" s="272">
        <f>IF(R1890="kompletna",Q1890*J1890*0.0036*'lista, wskaźniki'!$F$13, IF(R1890="częściowa",Q1890*J1890*0.0036*'lista, wskaźniki'!$F$14, IF(R1890="brak",Q1890*J1890*0.0036*'lista, wskaźniki'!$F$15,)))</f>
        <v>0</v>
      </c>
      <c r="AH1890" s="334">
        <f>IF(Y1890="inne",K1890*'lista, wskaźniki'!$E$35,IF(Y1890="to samo źródło",0,IF(Y1890=0,0)))</f>
        <v>0</v>
      </c>
      <c r="AI1890" s="334" t="b">
        <f>IF(AA1890="gaz z sieci",AC1890*'lista, wskaźniki'!$D$21)</f>
        <v>0</v>
      </c>
      <c r="AJ1890" s="272">
        <f>IF(AA1890="węgiel",AB1890*'lista, wskaźniki'!$D$20, IF('Sektor mieszkaniowy'!AA1890="drewno",'Sektor mieszkaniowy'!AB1890*'lista, wskaźniki'!$D$22,IF('Sektor mieszkaniowy'!AA1890="pellet",AB1890*'lista, wskaźniki'!$D$23,IF('Sektor mieszkaniowy'!AA1890="gaz z sieci",AB1890*'lista, wskaźniki'!$D$21,IF('Sektor mieszkaniowy'!AA1890="olej opałowy",'Sektor mieszkaniowy'!AB1890*'lista, wskaźniki'!$D$24)))))</f>
        <v>0</v>
      </c>
      <c r="AK1890" s="1054"/>
      <c r="AL1890" s="1051"/>
      <c r="AM1890" s="20">
        <f>IF(AA1890="węgiel",AF1890*1/3.6*'lista, wskaźniki'!$F$20,IF(AA1890="drewno",AF1890*1/3.6*'lista, wskaźniki'!$F$22,IF(AA1890="pellet",AF1890*1/3.6*'lista, wskaźniki'!$F$23,IF(AA1890="gaz z sieci",AF1890*1/3.6*'lista, wskaźniki'!$F$21,IF(AA1890="olej opałowy",AF1890*1/3.6*'lista, wskaźniki'!$F$24,0)))))</f>
        <v>0</v>
      </c>
      <c r="AN1890" s="20">
        <f>IF(AA1890="węgiel",AF1890*'lista, wskaźniki'!$E$42,IF(AA1890="drewno",AF1890*'lista, wskaźniki'!$G$42,IF(AA1890="pellet",AF1890*'lista, wskaźniki'!$H$42,IF(AA1890="gaz z sieci",AF1890*'lista, wskaźniki'!$F$42,IF(AA1890="olej opałowy",AF1890*'lista, wskaźniki'!$I$42,0)))))</f>
        <v>0</v>
      </c>
      <c r="AO1890" s="20">
        <f>IF(AA1890="węgiel",AF1890*'lista, wskaźniki'!$E$43,IF(AA1890="drewno",AF1890*'lista, wskaźniki'!$G$43,IF(AA1890="pellet",AF1890*'lista, wskaźniki'!$H$43,IF(AA1890="gaz z sieci",AF1890*'lista, wskaźniki'!$F$43,IF(AA1890="olej opałowy",AF1890*'lista, wskaźniki'!$I$43,0)))))</f>
        <v>0</v>
      </c>
      <c r="AP1890" s="20">
        <f>IF(AA1890="węgiel",AF1890*'lista, wskaźniki'!$E$44,IF(AA1890="drewno",AF1890*'lista, wskaźniki'!$G$44,IF(AA1890="pellet",AF1890*'lista, wskaźniki'!$H$44,IF(AA1890="gaz z sieci",AF1890*'lista, wskaźniki'!$F$44,IF(AA1890="olej opałowy",AF1890*'lista, wskaźniki'!$I$44,0)))))</f>
        <v>0</v>
      </c>
      <c r="AQ1890" s="20" t="b">
        <f>IF(Z1890="gaz",AH1890*1/3.6*'lista, wskaźniki'!$F$21,IF(Z1890="energia elektryczna",AH1890*1/3.6*'lista, wskaźniki'!$F$26))</f>
        <v>0</v>
      </c>
      <c r="AR1890" s="20" t="b">
        <f>IF(Z1890="gaz",AH1890*'lista, wskaźniki'!$F$42,IF(Z1890="energia elektryczna",AH1890*0))</f>
        <v>0</v>
      </c>
      <c r="AS1890" s="20" t="b">
        <f>IF(Z1890="gaz",AH1890*'lista, wskaźniki'!$F$43,IF(Z1890="energia elektryczna",AH1890*0))</f>
        <v>0</v>
      </c>
      <c r="AT1890" s="20" t="b">
        <f>IF(Z1890="gaz",AH1890*'lista, wskaźniki'!$F$44,IF(Z1890="energia elektryczna",AH1890*0))</f>
        <v>0</v>
      </c>
      <c r="AU1890" s="20">
        <f>AI1890*1/3.6*'lista, wskaźniki'!$F$21</f>
        <v>0</v>
      </c>
      <c r="AV1890" s="20">
        <f>AI1890*'lista, wskaźniki'!$F$42</f>
        <v>0</v>
      </c>
      <c r="AW1890" s="20">
        <f>AI1890*'lista, wskaźniki'!$F$43</f>
        <v>0</v>
      </c>
      <c r="AX1890" s="20">
        <f>AI1890*'lista, wskaźniki'!$F$44</f>
        <v>0</v>
      </c>
      <c r="AY1890" s="20">
        <f>AK1890*'lista, wskaźniki'!$F$26</f>
        <v>0</v>
      </c>
      <c r="AZ1890" s="20">
        <f t="shared" si="848"/>
        <v>0</v>
      </c>
      <c r="BA1890" s="20">
        <f t="shared" si="849"/>
        <v>0</v>
      </c>
      <c r="BB1890" s="20">
        <f t="shared" si="850"/>
        <v>0</v>
      </c>
      <c r="BC1890" s="20">
        <f t="shared" si="851"/>
        <v>0</v>
      </c>
      <c r="BD1890" s="1051"/>
      <c r="BE1890" s="1051"/>
      <c r="BF1890" s="1051"/>
      <c r="BG1890" s="1051"/>
      <c r="BH1890" s="97"/>
      <c r="BI1890" s="1051"/>
      <c r="BJ1890" s="97"/>
      <c r="BK1890" s="1051"/>
      <c r="BL1890" s="97"/>
      <c r="BM1890" s="97"/>
      <c r="BN1890" s="97"/>
      <c r="BO1890" s="97"/>
      <c r="BP1890" s="97"/>
      <c r="BQ1890" s="97"/>
      <c r="BR1890" s="97"/>
      <c r="BS1890" s="1045"/>
      <c r="BT1890" s="1045"/>
      <c r="BU1890" s="1045"/>
      <c r="BV1890" s="1045"/>
      <c r="BW1890" s="1045"/>
      <c r="BX1890" s="1045"/>
      <c r="BY1890" s="1048"/>
      <c r="CA1890" s="365" t="b">
        <f t="shared" si="852"/>
        <v>0</v>
      </c>
      <c r="CB1890" s="365" t="b">
        <f t="shared" si="853"/>
        <v>0</v>
      </c>
      <c r="CC1890" s="365">
        <f t="shared" si="854"/>
        <v>0</v>
      </c>
      <c r="CD1890" s="365" t="b">
        <f t="shared" si="855"/>
        <v>0</v>
      </c>
      <c r="CE1890" s="365" t="b">
        <f t="shared" si="856"/>
        <v>0</v>
      </c>
      <c r="CF1890" s="365" t="b">
        <f t="shared" si="857"/>
        <v>0</v>
      </c>
      <c r="CG1890" s="365" t="b">
        <f t="shared" si="858"/>
        <v>0</v>
      </c>
      <c r="CH1890" s="365" t="b">
        <f t="shared" si="859"/>
        <v>0</v>
      </c>
      <c r="CI1890" s="72" t="b">
        <f t="shared" si="860"/>
        <v>0</v>
      </c>
      <c r="CJ1890" s="72" t="b">
        <f t="shared" si="861"/>
        <v>0</v>
      </c>
      <c r="CK1890" s="72">
        <f t="shared" si="862"/>
        <v>0</v>
      </c>
      <c r="CL1890" s="72">
        <f t="shared" si="863"/>
        <v>0</v>
      </c>
      <c r="CM1890" s="72" t="b">
        <f t="shared" si="864"/>
        <v>0</v>
      </c>
      <c r="CN1890" s="72" t="b">
        <f t="shared" si="865"/>
        <v>0</v>
      </c>
      <c r="CP1890" s="13">
        <f t="shared" si="866"/>
        <v>0</v>
      </c>
      <c r="CQ1890" s="13" t="b">
        <f t="shared" si="867"/>
        <v>0</v>
      </c>
      <c r="CR1890" s="13" t="b">
        <f t="shared" si="868"/>
        <v>0</v>
      </c>
      <c r="CS1890" s="13" t="b">
        <f t="shared" si="874"/>
        <v>0</v>
      </c>
      <c r="CT1890" s="13" t="b">
        <f t="shared" si="873"/>
        <v>0</v>
      </c>
      <c r="CU1890" s="13" t="b">
        <f t="shared" si="876"/>
        <v>0</v>
      </c>
      <c r="CV1890" s="13" t="b">
        <f t="shared" si="869"/>
        <v>0</v>
      </c>
      <c r="CW1890" s="13" t="b">
        <f t="shared" si="870"/>
        <v>0</v>
      </c>
      <c r="CX1890" s="13" t="b">
        <f t="shared" si="871"/>
        <v>0</v>
      </c>
      <c r="CY1890" s="13" t="b">
        <f t="shared" si="872"/>
        <v>0</v>
      </c>
    </row>
    <row r="1891" spans="1:103" ht="15" thickBot="1">
      <c r="A1891" s="932"/>
      <c r="B1891" s="1051"/>
      <c r="C1891" s="1051"/>
      <c r="D1891" s="1051"/>
      <c r="E1891" s="1051"/>
      <c r="F1891" s="1051"/>
      <c r="G1891" s="1051"/>
      <c r="H1891" s="1051"/>
      <c r="I1891" s="1051"/>
      <c r="J1891" s="1051"/>
      <c r="K1891" s="1051"/>
      <c r="L1891" s="1051"/>
      <c r="M1891" s="1051"/>
      <c r="N1891" s="1051"/>
      <c r="O1891" s="1051"/>
      <c r="P1891" s="1051"/>
      <c r="Q1891" s="941"/>
      <c r="R1891" s="1051"/>
      <c r="S1891" s="1051"/>
      <c r="T1891" s="1051"/>
      <c r="U1891" s="1051"/>
      <c r="V1891" s="1051"/>
      <c r="W1891" s="97"/>
      <c r="X1891" s="97"/>
      <c r="Y1891" s="97"/>
      <c r="Z1891" s="97"/>
      <c r="AA1891" s="97" t="s">
        <v>38</v>
      </c>
      <c r="AB1891" s="98"/>
      <c r="AC1891" s="98"/>
      <c r="AD1891" s="97"/>
      <c r="AE1891" s="1051"/>
      <c r="AF1891" s="334">
        <f t="shared" si="877"/>
        <v>0</v>
      </c>
      <c r="AG1891" s="272">
        <f>IF(R1891="kompletna",Q1891*J1891*0.0036*'lista, wskaźniki'!$F$13, IF(R1891="częściowa",Q1891*J1891*0.0036*'lista, wskaźniki'!$F$14, IF(R1891="brak",Q1891*J1891*0.0036*'lista, wskaźniki'!$F$15,)))</f>
        <v>0</v>
      </c>
      <c r="AH1891" s="334">
        <f>IF(Y1891="inne",K1891*'lista, wskaźniki'!$E$35,IF(Y1891="to samo źródło",0,IF(Y1891=0,0)))</f>
        <v>0</v>
      </c>
      <c r="AI1891" s="334">
        <f>IF(AA1891="gaz z sieci",AC1891*'lista, wskaźniki'!$D$21)</f>
        <v>0</v>
      </c>
      <c r="AJ1891" s="272">
        <f>IF(AA1891="węgiel",AB1891*'lista, wskaźniki'!$D$20, IF('Sektor mieszkaniowy'!AA1891="drewno",'Sektor mieszkaniowy'!AB1891*'lista, wskaźniki'!$D$22,IF('Sektor mieszkaniowy'!AA1891="pellet",AB1891*'lista, wskaźniki'!$D$23,IF('Sektor mieszkaniowy'!AA1891="gaz z sieci",AB1891*'lista, wskaźniki'!$D$21,IF('Sektor mieszkaniowy'!AA1891="olej opałowy",'Sektor mieszkaniowy'!AB1891*'lista, wskaźniki'!$D$24)))))</f>
        <v>0</v>
      </c>
      <c r="AK1891" s="1054"/>
      <c r="AL1891" s="1051"/>
      <c r="AM1891" s="20">
        <f>IF(AA1891="węgiel",AF1891*1/3.6*'lista, wskaźniki'!$F$20,IF(AA1891="drewno",AF1891*1/3.6*'lista, wskaźniki'!$F$22,IF(AA1891="pellet",AF1891*1/3.6*'lista, wskaźniki'!$F$23,IF(AA1891="gaz z sieci",AF1891*1/3.6*'lista, wskaźniki'!$F$21,IF(AA1891="olej opałowy",AF1891*1/3.6*'lista, wskaźniki'!$F$24,0)))))</f>
        <v>0</v>
      </c>
      <c r="AN1891" s="20">
        <f>IF(AA1891="węgiel",AF1891*'lista, wskaźniki'!$E$42,IF(AA1891="drewno",AF1891*'lista, wskaźniki'!$G$42,IF(AA1891="pellet",AF1891*'lista, wskaźniki'!$H$42,IF(AA1891="gaz z sieci",AF1891*'lista, wskaźniki'!$F$42,IF(AA1891="olej opałowy",AF1891*'lista, wskaźniki'!$I$42,0)))))</f>
        <v>0</v>
      </c>
      <c r="AO1891" s="20">
        <f>IF(AA1891="węgiel",AF1891*'lista, wskaźniki'!$E$43,IF(AA1891="drewno",AF1891*'lista, wskaźniki'!$G$43,IF(AA1891="pellet",AF1891*'lista, wskaźniki'!$H$43,IF(AA1891="gaz z sieci",AF1891*'lista, wskaźniki'!$F$43,IF(AA1891="olej opałowy",AF1891*'lista, wskaźniki'!$I$43,0)))))</f>
        <v>0</v>
      </c>
      <c r="AP1891" s="20">
        <f>IF(AA1891="węgiel",AF1891*'lista, wskaźniki'!$E$44,IF(AA1891="drewno",AF1891*'lista, wskaźniki'!$G$44,IF(AA1891="pellet",AF1891*'lista, wskaźniki'!$H$44,IF(AA1891="gaz z sieci",AF1891*'lista, wskaźniki'!$F$44,IF(AA1891="olej opałowy",AF1891*'lista, wskaźniki'!$I$44,0)))))</f>
        <v>0</v>
      </c>
      <c r="AQ1891" s="20" t="b">
        <f>IF(Z1891="gaz",AH1891*1/3.6*'lista, wskaźniki'!$F$21,IF(Z1891="energia elektryczna",AH1891*1/3.6*'lista, wskaźniki'!$F$26))</f>
        <v>0</v>
      </c>
      <c r="AR1891" s="20" t="b">
        <f>IF(Z1891="gaz",AH1891*'lista, wskaźniki'!$F$42,IF(Z1891="energia elektryczna",AH1891*0))</f>
        <v>0</v>
      </c>
      <c r="AS1891" s="20" t="b">
        <f>IF(Z1891="gaz",AH1891*'lista, wskaźniki'!$F$43,IF(Z1891="energia elektryczna",AH1891*0))</f>
        <v>0</v>
      </c>
      <c r="AT1891" s="20" t="b">
        <f>IF(Z1891="gaz",AH1891*'lista, wskaźniki'!$F$44,IF(Z1891="energia elektryczna",AH1891*0))</f>
        <v>0</v>
      </c>
      <c r="AU1891" s="20">
        <f>AI1891*1/3.6*'lista, wskaźniki'!$F$21</f>
        <v>0</v>
      </c>
      <c r="AV1891" s="20">
        <f>AI1891*'lista, wskaźniki'!$F$42</f>
        <v>0</v>
      </c>
      <c r="AW1891" s="20">
        <f>AI1891*'lista, wskaźniki'!$F$43</f>
        <v>0</v>
      </c>
      <c r="AX1891" s="20">
        <f>AI1891*'lista, wskaźniki'!$F$44</f>
        <v>0</v>
      </c>
      <c r="AY1891" s="20">
        <f>AK1891*'lista, wskaźniki'!$F$26</f>
        <v>0</v>
      </c>
      <c r="AZ1891" s="20">
        <f t="shared" si="848"/>
        <v>0</v>
      </c>
      <c r="BA1891" s="20">
        <f t="shared" si="849"/>
        <v>0</v>
      </c>
      <c r="BB1891" s="20">
        <f t="shared" si="850"/>
        <v>0</v>
      </c>
      <c r="BC1891" s="20">
        <f t="shared" si="851"/>
        <v>0</v>
      </c>
      <c r="BD1891" s="1051"/>
      <c r="BE1891" s="1051"/>
      <c r="BF1891" s="1051"/>
      <c r="BG1891" s="1051"/>
      <c r="BH1891" s="97"/>
      <c r="BI1891" s="1051"/>
      <c r="BJ1891" s="97"/>
      <c r="BK1891" s="1051"/>
      <c r="BL1891" s="97"/>
      <c r="BM1891" s="97"/>
      <c r="BN1891" s="97"/>
      <c r="BO1891" s="97"/>
      <c r="BP1891" s="97"/>
      <c r="BQ1891" s="97"/>
      <c r="BR1891" s="97"/>
      <c r="BS1891" s="1045"/>
      <c r="BT1891" s="1045"/>
      <c r="BU1891" s="1045"/>
      <c r="BV1891" s="1045"/>
      <c r="BW1891" s="1045"/>
      <c r="BX1891" s="1045"/>
      <c r="BY1891" s="1048"/>
      <c r="CA1891" s="365" t="b">
        <f t="shared" si="852"/>
        <v>0</v>
      </c>
      <c r="CB1891" s="365" t="b">
        <f t="shared" si="853"/>
        <v>0</v>
      </c>
      <c r="CC1891" s="365" t="b">
        <f t="shared" si="854"/>
        <v>0</v>
      </c>
      <c r="CD1891" s="365">
        <f t="shared" si="855"/>
        <v>0</v>
      </c>
      <c r="CE1891" s="365" t="b">
        <f t="shared" si="856"/>
        <v>0</v>
      </c>
      <c r="CF1891" s="365" t="b">
        <f t="shared" si="857"/>
        <v>0</v>
      </c>
      <c r="CG1891" s="365" t="b">
        <f t="shared" si="858"/>
        <v>0</v>
      </c>
      <c r="CH1891" s="365">
        <f t="shared" si="859"/>
        <v>0</v>
      </c>
      <c r="CI1891" s="72" t="b">
        <f t="shared" si="860"/>
        <v>0</v>
      </c>
      <c r="CJ1891" s="72" t="b">
        <f t="shared" si="861"/>
        <v>0</v>
      </c>
      <c r="CK1891" s="72" t="b">
        <f t="shared" si="862"/>
        <v>0</v>
      </c>
      <c r="CL1891" s="72">
        <f t="shared" si="863"/>
        <v>0</v>
      </c>
      <c r="CM1891" s="72" t="b">
        <f t="shared" si="864"/>
        <v>0</v>
      </c>
      <c r="CN1891" s="72" t="b">
        <f t="shared" si="865"/>
        <v>0</v>
      </c>
      <c r="CP1891" s="13">
        <f t="shared" si="866"/>
        <v>0</v>
      </c>
      <c r="CQ1891" s="13" t="b">
        <f t="shared" si="867"/>
        <v>0</v>
      </c>
      <c r="CR1891" s="13" t="b">
        <f t="shared" si="868"/>
        <v>0</v>
      </c>
      <c r="CS1891" s="13" t="b">
        <f t="shared" si="874"/>
        <v>0</v>
      </c>
      <c r="CT1891" s="13" t="b">
        <f t="shared" si="873"/>
        <v>0</v>
      </c>
      <c r="CU1891" s="13" t="b">
        <f t="shared" si="876"/>
        <v>0</v>
      </c>
      <c r="CV1891" s="13" t="b">
        <f t="shared" si="869"/>
        <v>0</v>
      </c>
      <c r="CW1891" s="13" t="b">
        <f t="shared" si="870"/>
        <v>0</v>
      </c>
      <c r="CX1891" s="13" t="b">
        <f t="shared" si="871"/>
        <v>0</v>
      </c>
      <c r="CY1891" s="13" t="b">
        <f t="shared" si="872"/>
        <v>0</v>
      </c>
    </row>
    <row r="1892" spans="1:103" ht="15" thickBot="1">
      <c r="A1892" s="933"/>
      <c r="B1892" s="1052"/>
      <c r="C1892" s="1052"/>
      <c r="D1892" s="1052"/>
      <c r="E1892" s="1052"/>
      <c r="F1892" s="1052"/>
      <c r="G1892" s="1052"/>
      <c r="H1892" s="1052"/>
      <c r="I1892" s="1052"/>
      <c r="J1892" s="1052"/>
      <c r="K1892" s="1052"/>
      <c r="L1892" s="1052"/>
      <c r="M1892" s="1052"/>
      <c r="N1892" s="1052"/>
      <c r="O1892" s="1052"/>
      <c r="P1892" s="1052"/>
      <c r="Q1892" s="942"/>
      <c r="R1892" s="1052"/>
      <c r="S1892" s="1052"/>
      <c r="T1892" s="1052"/>
      <c r="U1892" s="1052"/>
      <c r="V1892" s="1052"/>
      <c r="W1892" s="99"/>
      <c r="X1892" s="99"/>
      <c r="Y1892" s="99"/>
      <c r="Z1892" s="99"/>
      <c r="AA1892" s="99" t="s">
        <v>37</v>
      </c>
      <c r="AB1892" s="100"/>
      <c r="AC1892" s="100"/>
      <c r="AD1892" s="99"/>
      <c r="AE1892" s="1052"/>
      <c r="AF1892" s="334">
        <f t="shared" si="877"/>
        <v>0</v>
      </c>
      <c r="AG1892" s="272">
        <f>IF(R1892="kompletna",Q1892*J1892*0.0036*'lista, wskaźniki'!$F$13, IF(R1892="częściowa",Q1892*J1892*0.0036*'lista, wskaźniki'!$F$14, IF(R1892="brak",Q1892*J1892*0.0036*'lista, wskaźniki'!$F$15,)))</f>
        <v>0</v>
      </c>
      <c r="AH1892" s="334">
        <f>IF(Y1892="inne",K1892*'lista, wskaźniki'!$E$35,IF(Y1892="to samo źródło",0,IF(Y1892=0,0)))</f>
        <v>0</v>
      </c>
      <c r="AI1892" s="334" t="b">
        <f>IF(AA1892="gaz z sieci",AC1892*'lista, wskaźniki'!$D$21)</f>
        <v>0</v>
      </c>
      <c r="AJ1892" s="272">
        <f>IF(AA1892="węgiel",AB1892*'lista, wskaźniki'!$D$20, IF('Sektor mieszkaniowy'!AA1892="drewno",'Sektor mieszkaniowy'!AB1892*'lista, wskaźniki'!$D$22,IF('Sektor mieszkaniowy'!AA1892="pellet",AB1892*'lista, wskaźniki'!$D$23,IF('Sektor mieszkaniowy'!AA1892="gaz z sieci",AB1892*'lista, wskaźniki'!$D$21,IF('Sektor mieszkaniowy'!AA1892="olej opałowy",'Sektor mieszkaniowy'!AB1892*'lista, wskaźniki'!$D$24)))))</f>
        <v>0</v>
      </c>
      <c r="AK1892" s="1055"/>
      <c r="AL1892" s="1052"/>
      <c r="AM1892" s="20">
        <f>IF(AA1892="węgiel",AF1892*1/3.6*'lista, wskaźniki'!$F$20,IF(AA1892="drewno",AF1892*1/3.6*'lista, wskaźniki'!$F$22,IF(AA1892="pellet",AF1892*1/3.6*'lista, wskaźniki'!$F$23,IF(AA1892="gaz z sieci",AF1892*1/3.6*'lista, wskaźniki'!$F$21,IF(AA1892="olej opałowy",AF1892*1/3.6*'lista, wskaźniki'!$F$24,0)))))</f>
        <v>0</v>
      </c>
      <c r="AN1892" s="20">
        <f>IF(AA1892="węgiel",AF1892*'lista, wskaźniki'!$E$42,IF(AA1892="drewno",AF1892*'lista, wskaźniki'!$G$42,IF(AA1892="pellet",AF1892*'lista, wskaźniki'!$H$42,IF(AA1892="gaz z sieci",AF1892*'lista, wskaźniki'!$F$42,IF(AA1892="olej opałowy",AF1892*'lista, wskaźniki'!$I$42,0)))))</f>
        <v>0</v>
      </c>
      <c r="AO1892" s="20">
        <f>IF(AA1892="węgiel",AF1892*'lista, wskaźniki'!$E$43,IF(AA1892="drewno",AF1892*'lista, wskaźniki'!$G$43,IF(AA1892="pellet",AF1892*'lista, wskaźniki'!$H$43,IF(AA1892="gaz z sieci",AF1892*'lista, wskaźniki'!$F$43,IF(AA1892="olej opałowy",AF1892*'lista, wskaźniki'!$I$43,0)))))</f>
        <v>0</v>
      </c>
      <c r="AP1892" s="20">
        <f>IF(AA1892="węgiel",AF1892*'lista, wskaźniki'!$E$44,IF(AA1892="drewno",AF1892*'lista, wskaźniki'!$G$44,IF(AA1892="pellet",AF1892*'lista, wskaźniki'!$H$44,IF(AA1892="gaz z sieci",AF1892*'lista, wskaźniki'!$F$44,IF(AA1892="olej opałowy",AF1892*'lista, wskaźniki'!$I$44,0)))))</f>
        <v>0</v>
      </c>
      <c r="AQ1892" s="20" t="b">
        <f>IF(Z1892="gaz",AH1892*1/3.6*'lista, wskaźniki'!$F$21,IF(Z1892="energia elektryczna",AH1892*1/3.6*'lista, wskaźniki'!$F$26))</f>
        <v>0</v>
      </c>
      <c r="AR1892" s="20" t="b">
        <f>IF(Z1892="gaz",AH1892*'lista, wskaźniki'!$F$42,IF(Z1892="energia elektryczna",AH1892*0))</f>
        <v>0</v>
      </c>
      <c r="AS1892" s="20" t="b">
        <f>IF(Z1892="gaz",AH1892*'lista, wskaźniki'!$F$43,IF(Z1892="energia elektryczna",AH1892*0))</f>
        <v>0</v>
      </c>
      <c r="AT1892" s="20" t="b">
        <f>IF(Z1892="gaz",AH1892*'lista, wskaźniki'!$F$44,IF(Z1892="energia elektryczna",AH1892*0))</f>
        <v>0</v>
      </c>
      <c r="AU1892" s="20">
        <f>AI1892*1/3.6*'lista, wskaźniki'!$F$21</f>
        <v>0</v>
      </c>
      <c r="AV1892" s="20">
        <f>AI1892*'lista, wskaźniki'!$F$42</f>
        <v>0</v>
      </c>
      <c r="AW1892" s="20">
        <f>AI1892*'lista, wskaźniki'!$F$43</f>
        <v>0</v>
      </c>
      <c r="AX1892" s="20">
        <f>AI1892*'lista, wskaźniki'!$F$44</f>
        <v>0</v>
      </c>
      <c r="AY1892" s="20">
        <f>AK1892*'lista, wskaźniki'!$F$26</f>
        <v>0</v>
      </c>
      <c r="AZ1892" s="20">
        <f t="shared" si="848"/>
        <v>0</v>
      </c>
      <c r="BA1892" s="20">
        <f t="shared" si="849"/>
        <v>0</v>
      </c>
      <c r="BB1892" s="20">
        <f t="shared" si="850"/>
        <v>0</v>
      </c>
      <c r="BC1892" s="20">
        <f t="shared" si="851"/>
        <v>0</v>
      </c>
      <c r="BD1892" s="1052"/>
      <c r="BE1892" s="1052"/>
      <c r="BF1892" s="1052"/>
      <c r="BG1892" s="1052"/>
      <c r="BH1892" s="99"/>
      <c r="BI1892" s="1052"/>
      <c r="BJ1892" s="99"/>
      <c r="BK1892" s="1052"/>
      <c r="BL1892" s="99"/>
      <c r="BM1892" s="99"/>
      <c r="BN1892" s="99"/>
      <c r="BO1892" s="99"/>
      <c r="BP1892" s="99"/>
      <c r="BQ1892" s="99"/>
      <c r="BR1892" s="99"/>
      <c r="BS1892" s="1046"/>
      <c r="BT1892" s="1046"/>
      <c r="BU1892" s="1046"/>
      <c r="BV1892" s="1046"/>
      <c r="BW1892" s="1046"/>
      <c r="BX1892" s="1046"/>
      <c r="BY1892" s="1049"/>
      <c r="CA1892" s="365" t="b">
        <f t="shared" si="852"/>
        <v>0</v>
      </c>
      <c r="CB1892" s="365" t="b">
        <f t="shared" si="853"/>
        <v>0</v>
      </c>
      <c r="CC1892" s="365" t="b">
        <f t="shared" si="854"/>
        <v>0</v>
      </c>
      <c r="CD1892" s="365" t="b">
        <f t="shared" si="855"/>
        <v>0</v>
      </c>
      <c r="CE1892" s="365">
        <f t="shared" si="856"/>
        <v>0</v>
      </c>
      <c r="CF1892" s="365" t="b">
        <f t="shared" si="857"/>
        <v>0</v>
      </c>
      <c r="CG1892" s="365" t="b">
        <f t="shared" si="858"/>
        <v>0</v>
      </c>
      <c r="CH1892" s="365" t="b">
        <f t="shared" si="859"/>
        <v>0</v>
      </c>
      <c r="CI1892" s="72" t="b">
        <f t="shared" si="860"/>
        <v>0</v>
      </c>
      <c r="CJ1892" s="72" t="b">
        <f t="shared" si="861"/>
        <v>0</v>
      </c>
      <c r="CK1892" s="72" t="b">
        <f t="shared" si="862"/>
        <v>0</v>
      </c>
      <c r="CL1892" s="72">
        <f t="shared" si="863"/>
        <v>0</v>
      </c>
      <c r="CM1892" s="72">
        <f t="shared" si="864"/>
        <v>0</v>
      </c>
      <c r="CN1892" s="72" t="b">
        <f t="shared" si="865"/>
        <v>0</v>
      </c>
      <c r="CP1892" s="13">
        <f t="shared" si="866"/>
        <v>0</v>
      </c>
      <c r="CQ1892" s="13" t="b">
        <f t="shared" si="867"/>
        <v>0</v>
      </c>
      <c r="CR1892" s="13" t="b">
        <f t="shared" si="868"/>
        <v>0</v>
      </c>
      <c r="CS1892" s="13" t="b">
        <f t="shared" si="874"/>
        <v>0</v>
      </c>
      <c r="CT1892" s="13" t="b">
        <f t="shared" si="873"/>
        <v>0</v>
      </c>
      <c r="CU1892" s="13" t="b">
        <f t="shared" si="876"/>
        <v>0</v>
      </c>
      <c r="CV1892" s="13" t="b">
        <f t="shared" si="869"/>
        <v>0</v>
      </c>
      <c r="CW1892" s="13" t="b">
        <f t="shared" si="870"/>
        <v>0</v>
      </c>
      <c r="CX1892" s="13" t="b">
        <f t="shared" si="871"/>
        <v>0</v>
      </c>
      <c r="CY1892" s="13" t="b">
        <f t="shared" si="872"/>
        <v>0</v>
      </c>
    </row>
    <row r="1893" spans="1:103" ht="15" thickBot="1">
      <c r="A1893" s="931">
        <v>379</v>
      </c>
      <c r="B1893" s="1050" t="s">
        <v>227</v>
      </c>
      <c r="C1893" s="1050" t="s">
        <v>228</v>
      </c>
      <c r="D1893" s="1050" t="s">
        <v>1</v>
      </c>
      <c r="E1893" s="1050" t="s">
        <v>5</v>
      </c>
      <c r="F1893" s="1050">
        <v>5</v>
      </c>
      <c r="G1893" s="1050"/>
      <c r="H1893" s="1050"/>
      <c r="I1893" s="1050" t="s">
        <v>14</v>
      </c>
      <c r="J1893" s="1050">
        <v>135</v>
      </c>
      <c r="K1893" s="1050">
        <v>2</v>
      </c>
      <c r="L1893" s="1050" t="s">
        <v>16</v>
      </c>
      <c r="M1893" s="1050"/>
      <c r="N1893" s="1050" t="s">
        <v>16</v>
      </c>
      <c r="O1893" s="1050"/>
      <c r="P1893" s="1050" t="s">
        <v>16</v>
      </c>
      <c r="Q1893" s="940">
        <f>IF(I1893="&lt;1966",'lista, wskaźniki'!$G$4,IF(I1893="1967-1985",'lista, wskaźniki'!$G$5,IF(I1893="1986-1992",'lista, wskaźniki'!$G$6,IF(I1893="1993-1996",'lista, wskaźniki'!$G$7,IF(I1893="&gt;1997",'lista, wskaźniki'!$G$8,IF(I1893=0,'lista, wskaźniki'!$G$4))))))</f>
        <v>115</v>
      </c>
      <c r="R1893" s="1050" t="s">
        <v>21</v>
      </c>
      <c r="S1893" s="1050" t="s">
        <v>27</v>
      </c>
      <c r="T1893" s="1050">
        <v>13</v>
      </c>
      <c r="U1893" s="1050">
        <v>1997</v>
      </c>
      <c r="V1893" s="1050"/>
      <c r="W1893" s="95" t="s">
        <v>35</v>
      </c>
      <c r="X1893" s="95"/>
      <c r="Y1893" s="95"/>
      <c r="Z1893" s="95"/>
      <c r="AA1893" s="95" t="s">
        <v>35</v>
      </c>
      <c r="AB1893" s="96">
        <v>3</v>
      </c>
      <c r="AC1893" s="96"/>
      <c r="AD1893" s="95">
        <v>2700</v>
      </c>
      <c r="AE1893" s="1050"/>
      <c r="AF1893" s="334">
        <f t="shared" si="877"/>
        <v>50.712000000000003</v>
      </c>
      <c r="AG1893" s="272">
        <f>IF(R1893="kompletna",Q1893*J1893*0.0036*'lista, wskaźniki'!$F$13, IF(R1893="częściowa",Q1893*J1893*0.0036*'lista, wskaźniki'!$F$14, IF(R1893="brak",Q1893*J1893*0.0036*'lista, wskaźniki'!$F$15,)))</f>
        <v>33.533999999999999</v>
      </c>
      <c r="AH1893" s="334">
        <f>IF(Y1893="inne",K1893*'lista, wskaźniki'!$E$35,IF(Y1893="to samo źródło",0,IF(Y1893=0,0)))</f>
        <v>0</v>
      </c>
      <c r="AI1893" s="334" t="b">
        <f>IF(AA1893="gaz z sieci",AC1893*'lista, wskaźniki'!$D$21)</f>
        <v>0</v>
      </c>
      <c r="AJ1893" s="272">
        <f>IF(AA1893="węgiel",AB1893*'lista, wskaźniki'!$D$20, IF('Sektor mieszkaniowy'!AA1893="drewno",'Sektor mieszkaniowy'!AB1893*'lista, wskaźniki'!$D$22,IF('Sektor mieszkaniowy'!AA1893="pellet",AB1893*'lista, wskaźniki'!$D$23,IF('Sektor mieszkaniowy'!AA1893="gaz z sieci",AB1893*'lista, wskaźniki'!$D$21,IF('Sektor mieszkaniowy'!AA1893="olej opałowy",'Sektor mieszkaniowy'!AB1893*'lista, wskaźniki'!$D$24)))))</f>
        <v>67.89</v>
      </c>
      <c r="AK1893" s="1053">
        <f>AL1893/'lista, wskaźniki'!$A$127</f>
        <v>0</v>
      </c>
      <c r="AL1893" s="1050"/>
      <c r="AM1893" s="20">
        <f>IF(AA1893="węgiel",AF1893*1/3.6*'lista, wskaźniki'!$F$20,IF(AA1893="drewno",AF1893*1/3.6*'lista, wskaźniki'!$F$22,IF(AA1893="pellet",AF1893*1/3.6*'lista, wskaźniki'!$F$23,IF(AA1893="gaz z sieci",AF1893*1/3.6*'lista, wskaźniki'!$F$21,IF(AA1893="olej opałowy",AF1893*1/3.6*'lista, wskaźniki'!$F$24,0)))))</f>
        <v>4.8039477600000007</v>
      </c>
      <c r="AN1893" s="20">
        <f>IF(AA1893="węgiel",AF1893*'lista, wskaźniki'!$E$42,IF(AA1893="drewno",AF1893*'lista, wskaźniki'!$G$42,IF(AA1893="pellet",AF1893*'lista, wskaźniki'!$H$42,IF(AA1893="gaz z sieci",AF1893*'lista, wskaźniki'!$F$42,IF(AA1893="olej opałowy",AF1893*'lista, wskaźniki'!$I$42,0)))))</f>
        <v>1.9270560000000003E-2</v>
      </c>
      <c r="AO1893" s="20">
        <f>IF(AA1893="węgiel",AF1893*'lista, wskaźniki'!$E$43,IF(AA1893="drewno",AF1893*'lista, wskaźniki'!$G$43,IF(AA1893="pellet",AF1893*'lista, wskaźniki'!$H$43,IF(AA1893="gaz z sieci",AF1893*'lista, wskaźniki'!$F$43,IF(AA1893="olej opałowy",AF1893*'lista, wskaźniki'!$I$43,0)))))</f>
        <v>1.8256320000000003E-2</v>
      </c>
      <c r="AP1893" s="20">
        <f>IF(AA1893="węgiel",AF1893*'lista, wskaźniki'!$E$44,IF(AA1893="drewno",AF1893*'lista, wskaźniki'!$G$44,IF(AA1893="pellet",AF1893*'lista, wskaźniki'!$H$44,IF(AA1893="gaz z sieci",AF1893*'lista, wskaźniki'!$F$44,IF(AA1893="olej opałowy",AF1893*'lista, wskaźniki'!$I$44,0)))))</f>
        <v>1.3692240000000002E-5</v>
      </c>
      <c r="AQ1893" s="20" t="b">
        <f>IF(Z1893="gaz",AH1893*1/3.6*'lista, wskaźniki'!$F$21,IF(Z1893="energia elektryczna",AH1893*1/3.6*'lista, wskaźniki'!$F$26))</f>
        <v>0</v>
      </c>
      <c r="AR1893" s="20" t="b">
        <f>IF(Z1893="gaz",AH1893*'lista, wskaźniki'!$F$42,IF(Z1893="energia elektryczna",AH1893*0))</f>
        <v>0</v>
      </c>
      <c r="AS1893" s="20" t="b">
        <f>IF(Z1893="gaz",AH1893*'lista, wskaźniki'!$F$43,IF(Z1893="energia elektryczna",AH1893*0))</f>
        <v>0</v>
      </c>
      <c r="AT1893" s="20" t="b">
        <f>IF(Z1893="gaz",AH1893*'lista, wskaźniki'!$F$44,IF(Z1893="energia elektryczna",AH1893*0))</f>
        <v>0</v>
      </c>
      <c r="AU1893" s="20">
        <f>AI1893*1/3.6*'lista, wskaźniki'!$F$21</f>
        <v>0</v>
      </c>
      <c r="AV1893" s="20">
        <f>AI1893*'lista, wskaźniki'!$F$42</f>
        <v>0</v>
      </c>
      <c r="AW1893" s="20">
        <f>AI1893*'lista, wskaźniki'!$F$43</f>
        <v>0</v>
      </c>
      <c r="AX1893" s="20">
        <f>AI1893*'lista, wskaźniki'!$F$44</f>
        <v>0</v>
      </c>
      <c r="AY1893" s="20">
        <f>AK1893*'lista, wskaźniki'!$F$26</f>
        <v>0</v>
      </c>
      <c r="AZ1893" s="20">
        <f t="shared" si="848"/>
        <v>4.8039477600000007</v>
      </c>
      <c r="BA1893" s="20">
        <f t="shared" si="849"/>
        <v>1.9270560000000003E-2</v>
      </c>
      <c r="BB1893" s="20">
        <f t="shared" si="850"/>
        <v>1.8256320000000003E-2</v>
      </c>
      <c r="BC1893" s="20">
        <f t="shared" si="851"/>
        <v>1.3692240000000002E-5</v>
      </c>
      <c r="BD1893" s="1050" t="s">
        <v>17</v>
      </c>
      <c r="BE1893" s="1050" t="s">
        <v>17</v>
      </c>
      <c r="BF1893" s="1050" t="s">
        <v>17</v>
      </c>
      <c r="BG1893" s="1050" t="s">
        <v>17</v>
      </c>
      <c r="BH1893" s="95"/>
      <c r="BI1893" s="1050" t="s">
        <v>17</v>
      </c>
      <c r="BJ1893" s="95"/>
      <c r="BK1893" s="1050" t="s">
        <v>17</v>
      </c>
      <c r="BL1893" s="95"/>
      <c r="BM1893" s="95"/>
      <c r="BN1893" s="95"/>
      <c r="BO1893" s="95" t="s">
        <v>17</v>
      </c>
      <c r="BP1893" s="95"/>
      <c r="BQ1893" s="95" t="s">
        <v>120</v>
      </c>
      <c r="BR1893" s="95">
        <v>1</v>
      </c>
      <c r="BS1893" s="1044"/>
      <c r="BT1893" s="1044"/>
      <c r="BU1893" s="1044"/>
      <c r="BV1893" s="1044"/>
      <c r="BW1893" s="1044"/>
      <c r="BX1893" s="1044"/>
      <c r="BY1893" s="1047"/>
      <c r="CA1893" s="365">
        <f t="shared" si="852"/>
        <v>50.712000000000003</v>
      </c>
      <c r="CB1893" s="365" t="b">
        <f t="shared" si="853"/>
        <v>0</v>
      </c>
      <c r="CC1893" s="365" t="b">
        <f t="shared" si="854"/>
        <v>0</v>
      </c>
      <c r="CD1893" s="365" t="b">
        <f t="shared" si="855"/>
        <v>0</v>
      </c>
      <c r="CE1893" s="365" t="b">
        <f t="shared" si="856"/>
        <v>0</v>
      </c>
      <c r="CF1893" s="365" t="b">
        <f t="shared" si="857"/>
        <v>0</v>
      </c>
      <c r="CG1893" s="365" t="b">
        <f t="shared" si="858"/>
        <v>0</v>
      </c>
      <c r="CH1893" s="365" t="b">
        <f t="shared" si="859"/>
        <v>0</v>
      </c>
      <c r="CI1893" s="72">
        <f t="shared" si="860"/>
        <v>50.712000000000003</v>
      </c>
      <c r="CJ1893" s="72" t="b">
        <f t="shared" si="861"/>
        <v>0</v>
      </c>
      <c r="CK1893" s="72" t="b">
        <f t="shared" si="862"/>
        <v>0</v>
      </c>
      <c r="CL1893" s="72">
        <f t="shared" si="863"/>
        <v>0</v>
      </c>
      <c r="CM1893" s="72" t="b">
        <f t="shared" si="864"/>
        <v>0</v>
      </c>
      <c r="CN1893" s="72" t="b">
        <f t="shared" si="865"/>
        <v>0</v>
      </c>
      <c r="CP1893" s="13" t="b">
        <f t="shared" si="866"/>
        <v>0</v>
      </c>
      <c r="CQ1893" s="13" t="b">
        <f t="shared" si="867"/>
        <v>0</v>
      </c>
      <c r="CR1893" s="13" t="b">
        <f t="shared" si="868"/>
        <v>0</v>
      </c>
      <c r="CS1893" s="13" t="b">
        <f t="shared" si="874"/>
        <v>0</v>
      </c>
      <c r="CT1893" s="13" t="b">
        <f t="shared" si="873"/>
        <v>0</v>
      </c>
      <c r="CU1893" s="13" t="b">
        <f t="shared" si="876"/>
        <v>0</v>
      </c>
      <c r="CV1893" s="13" t="b">
        <f t="shared" si="869"/>
        <v>0</v>
      </c>
      <c r="CW1893" s="13" t="b">
        <f t="shared" si="870"/>
        <v>0</v>
      </c>
      <c r="CX1893" s="13">
        <f t="shared" si="871"/>
        <v>135</v>
      </c>
      <c r="CY1893" s="13">
        <f t="shared" si="872"/>
        <v>135</v>
      </c>
    </row>
    <row r="1894" spans="1:103" ht="15" thickBot="1">
      <c r="A1894" s="932"/>
      <c r="B1894" s="1051"/>
      <c r="C1894" s="1051"/>
      <c r="D1894" s="1051"/>
      <c r="E1894" s="1051"/>
      <c r="F1894" s="1051"/>
      <c r="G1894" s="1051"/>
      <c r="H1894" s="1051"/>
      <c r="I1894" s="1051"/>
      <c r="J1894" s="1051"/>
      <c r="K1894" s="1051"/>
      <c r="L1894" s="1051"/>
      <c r="M1894" s="1051"/>
      <c r="N1894" s="1051"/>
      <c r="O1894" s="1051"/>
      <c r="P1894" s="1051"/>
      <c r="Q1894" s="941"/>
      <c r="R1894" s="1051"/>
      <c r="S1894" s="1051"/>
      <c r="T1894" s="1051"/>
      <c r="U1894" s="1051"/>
      <c r="V1894" s="1051"/>
      <c r="W1894" s="20" t="s">
        <v>36</v>
      </c>
      <c r="X1894" s="97"/>
      <c r="Y1894" s="97"/>
      <c r="Z1894" s="97"/>
      <c r="AA1894" s="97" t="s">
        <v>36</v>
      </c>
      <c r="AB1894" s="98">
        <v>10</v>
      </c>
      <c r="AC1894" s="98"/>
      <c r="AD1894" s="97">
        <v>1000</v>
      </c>
      <c r="AE1894" s="1051"/>
      <c r="AF1894" s="334">
        <f t="shared" si="877"/>
        <v>94.766999999999996</v>
      </c>
      <c r="AG1894" s="272">
        <f>AG1893</f>
        <v>33.533999999999999</v>
      </c>
      <c r="AH1894" s="334">
        <f>IF(Y1894="inne",K1894*'lista, wskaźniki'!$E$35,IF(Y1894="to samo źródło",0,IF(Y1894=0,0)))</f>
        <v>0</v>
      </c>
      <c r="AI1894" s="334" t="b">
        <f>IF(AA1894="gaz z sieci",AC1894*'lista, wskaźniki'!$D$21)</f>
        <v>0</v>
      </c>
      <c r="AJ1894" s="272">
        <f>IF(AA1894="węgiel",AB1894*'lista, wskaźniki'!$D$20, IF('Sektor mieszkaniowy'!AA1894="drewno",'Sektor mieszkaniowy'!AB1894*'lista, wskaźniki'!$D$22,IF('Sektor mieszkaniowy'!AA1894="pellet",AB1894*'lista, wskaźniki'!$D$23,IF('Sektor mieszkaniowy'!AA1894="gaz z sieci",AB1894*'lista, wskaźniki'!$D$21,IF('Sektor mieszkaniowy'!AA1894="olej opałowy",'Sektor mieszkaniowy'!AB1894*'lista, wskaźniki'!$D$24)))))</f>
        <v>156</v>
      </c>
      <c r="AK1894" s="1054"/>
      <c r="AL1894" s="1051"/>
      <c r="AM1894" s="20">
        <f>IF(AA1894="węgiel",AF1894*1/3.6*'lista, wskaźniki'!$F$20,IF(AA1894="drewno",AF1894*1/3.6*'lista, wskaźniki'!$F$22,IF(AA1894="pellet",AF1894*1/3.6*'lista, wskaźniki'!$F$23,IF(AA1894="gaz z sieci",AF1894*1/3.6*'lista, wskaźniki'!$F$21,IF(AA1894="olej opałowy",AF1894*1/3.6*'lista, wskaźniki'!$F$24,0)))))</f>
        <v>0</v>
      </c>
      <c r="AN1894" s="20">
        <f>IF(AA1894="węgiel",AF1894*'lista, wskaźniki'!$E$42,IF(AA1894="drewno",AF1894*'lista, wskaźniki'!$G$42,IF(AA1894="pellet",AF1894*'lista, wskaźniki'!$H$42,IF(AA1894="gaz z sieci",AF1894*'lista, wskaźniki'!$F$42,IF(AA1894="olej opałowy",AF1894*'lista, wskaźniki'!$I$42,0)))))</f>
        <v>7.6761269999999993E-2</v>
      </c>
      <c r="AO1894" s="20">
        <f>IF(AA1894="węgiel",AF1894*'lista, wskaźniki'!$E$43,IF(AA1894="drewno",AF1894*'lista, wskaźniki'!$G$43,IF(AA1894="pellet",AF1894*'lista, wskaźniki'!$H$43,IF(AA1894="gaz z sieci",AF1894*'lista, wskaźniki'!$F$43,IF(AA1894="olej opałowy",AF1894*'lista, wskaźniki'!$I$43,0)))))</f>
        <v>7.6761269999999993E-2</v>
      </c>
      <c r="AP1894" s="20">
        <f>IF(AA1894="węgiel",AF1894*'lista, wskaźniki'!$E$44,IF(AA1894="drewno",AF1894*'lista, wskaźniki'!$G$44,IF(AA1894="pellet",AF1894*'lista, wskaźniki'!$H$44,IF(AA1894="gaz z sieci",AF1894*'lista, wskaźniki'!$F$44,IF(AA1894="olej opałowy",AF1894*'lista, wskaźniki'!$I$44,0)))))</f>
        <v>2.3691749999999999E-5</v>
      </c>
      <c r="AQ1894" s="20" t="b">
        <f>IF(Z1894="gaz",AH1894*1/3.6*'lista, wskaźniki'!$F$21,IF(Z1894="energia elektryczna",AH1894*1/3.6*'lista, wskaźniki'!$F$26))</f>
        <v>0</v>
      </c>
      <c r="AR1894" s="20" t="b">
        <f>IF(Z1894="gaz",AH1894*'lista, wskaźniki'!$F$42,IF(Z1894="energia elektryczna",AH1894*0))</f>
        <v>0</v>
      </c>
      <c r="AS1894" s="20" t="b">
        <f>IF(Z1894="gaz",AH1894*'lista, wskaźniki'!$F$43,IF(Z1894="energia elektryczna",AH1894*0))</f>
        <v>0</v>
      </c>
      <c r="AT1894" s="20" t="b">
        <f>IF(Z1894="gaz",AH1894*'lista, wskaźniki'!$F$44,IF(Z1894="energia elektryczna",AH1894*0))</f>
        <v>0</v>
      </c>
      <c r="AU1894" s="20">
        <f>AI1894*1/3.6*'lista, wskaźniki'!$F$21</f>
        <v>0</v>
      </c>
      <c r="AV1894" s="20">
        <f>AI1894*'lista, wskaźniki'!$F$42</f>
        <v>0</v>
      </c>
      <c r="AW1894" s="20">
        <f>AI1894*'lista, wskaźniki'!$F$43</f>
        <v>0</v>
      </c>
      <c r="AX1894" s="20">
        <f>AI1894*'lista, wskaźniki'!$F$44</f>
        <v>0</v>
      </c>
      <c r="AY1894" s="20">
        <f>AK1894*'lista, wskaźniki'!$F$26</f>
        <v>0</v>
      </c>
      <c r="AZ1894" s="20">
        <f t="shared" si="848"/>
        <v>0</v>
      </c>
      <c r="BA1894" s="20">
        <f t="shared" si="849"/>
        <v>7.6761269999999993E-2</v>
      </c>
      <c r="BB1894" s="20">
        <f t="shared" si="850"/>
        <v>7.6761269999999993E-2</v>
      </c>
      <c r="BC1894" s="20">
        <f t="shared" si="851"/>
        <v>2.3691749999999999E-5</v>
      </c>
      <c r="BD1894" s="1051"/>
      <c r="BE1894" s="1051"/>
      <c r="BF1894" s="1051"/>
      <c r="BG1894" s="1051"/>
      <c r="BH1894" s="97"/>
      <c r="BI1894" s="1051"/>
      <c r="BJ1894" s="97"/>
      <c r="BK1894" s="1051"/>
      <c r="BL1894" s="97"/>
      <c r="BM1894" s="97"/>
      <c r="BN1894" s="97"/>
      <c r="BO1894" s="97"/>
      <c r="BP1894" s="97"/>
      <c r="BQ1894" s="97"/>
      <c r="BR1894" s="97"/>
      <c r="BS1894" s="1045"/>
      <c r="BT1894" s="1045"/>
      <c r="BU1894" s="1045"/>
      <c r="BV1894" s="1045"/>
      <c r="BW1894" s="1045"/>
      <c r="BX1894" s="1045"/>
      <c r="BY1894" s="1048"/>
      <c r="CA1894" s="365" t="b">
        <f t="shared" si="852"/>
        <v>0</v>
      </c>
      <c r="CB1894" s="365">
        <f t="shared" si="853"/>
        <v>94.766999999999996</v>
      </c>
      <c r="CC1894" s="365" t="b">
        <f t="shared" si="854"/>
        <v>0</v>
      </c>
      <c r="CD1894" s="365" t="b">
        <f t="shared" si="855"/>
        <v>0</v>
      </c>
      <c r="CE1894" s="365" t="b">
        <f t="shared" si="856"/>
        <v>0</v>
      </c>
      <c r="CF1894" s="365" t="b">
        <f t="shared" si="857"/>
        <v>0</v>
      </c>
      <c r="CG1894" s="365" t="b">
        <f t="shared" si="858"/>
        <v>0</v>
      </c>
      <c r="CH1894" s="365" t="b">
        <f t="shared" si="859"/>
        <v>0</v>
      </c>
      <c r="CI1894" s="72" t="b">
        <f t="shared" si="860"/>
        <v>0</v>
      </c>
      <c r="CJ1894" s="72">
        <f t="shared" si="861"/>
        <v>94.766999999999996</v>
      </c>
      <c r="CK1894" s="72" t="b">
        <f t="shared" si="862"/>
        <v>0</v>
      </c>
      <c r="CL1894" s="72">
        <f t="shared" si="863"/>
        <v>0</v>
      </c>
      <c r="CM1894" s="72" t="b">
        <f t="shared" si="864"/>
        <v>0</v>
      </c>
      <c r="CN1894" s="72" t="b">
        <f t="shared" si="865"/>
        <v>0</v>
      </c>
      <c r="CP1894" s="13">
        <f t="shared" si="866"/>
        <v>0</v>
      </c>
      <c r="CQ1894" s="13" t="b">
        <f t="shared" si="867"/>
        <v>0</v>
      </c>
      <c r="CR1894" s="13" t="b">
        <f t="shared" si="868"/>
        <v>0</v>
      </c>
      <c r="CS1894" s="13" t="b">
        <f t="shared" si="874"/>
        <v>0</v>
      </c>
      <c r="CT1894" s="13" t="b">
        <f t="shared" si="873"/>
        <v>0</v>
      </c>
      <c r="CU1894" s="13" t="b">
        <f t="shared" si="876"/>
        <v>0</v>
      </c>
      <c r="CV1894" s="13" t="b">
        <f t="shared" si="869"/>
        <v>0</v>
      </c>
      <c r="CW1894" s="13" t="b">
        <f t="shared" si="870"/>
        <v>0</v>
      </c>
      <c r="CX1894" s="13" t="b">
        <f t="shared" si="871"/>
        <v>0</v>
      </c>
      <c r="CY1894" s="13" t="b">
        <f t="shared" si="872"/>
        <v>0</v>
      </c>
    </row>
    <row r="1895" spans="1:103" ht="15" thickBot="1">
      <c r="A1895" s="932"/>
      <c r="B1895" s="1051"/>
      <c r="C1895" s="1051"/>
      <c r="D1895" s="1051"/>
      <c r="E1895" s="1051"/>
      <c r="F1895" s="1051"/>
      <c r="G1895" s="1051"/>
      <c r="H1895" s="1051"/>
      <c r="I1895" s="1051"/>
      <c r="J1895" s="1051"/>
      <c r="K1895" s="1051"/>
      <c r="L1895" s="1051"/>
      <c r="M1895" s="1051"/>
      <c r="N1895" s="1051"/>
      <c r="O1895" s="1051"/>
      <c r="P1895" s="1051"/>
      <c r="Q1895" s="941"/>
      <c r="R1895" s="1051"/>
      <c r="S1895" s="1051"/>
      <c r="T1895" s="1051"/>
      <c r="U1895" s="1051"/>
      <c r="V1895" s="1051"/>
      <c r="W1895" s="97"/>
      <c r="X1895" s="97"/>
      <c r="Y1895" s="97"/>
      <c r="Z1895" s="97"/>
      <c r="AA1895" s="97" t="s">
        <v>50</v>
      </c>
      <c r="AB1895" s="98"/>
      <c r="AC1895" s="98"/>
      <c r="AD1895" s="97"/>
      <c r="AE1895" s="1051"/>
      <c r="AF1895" s="334">
        <f t="shared" si="877"/>
        <v>0</v>
      </c>
      <c r="AG1895" s="272">
        <f>IF(R1895="kompletna",Q1895*J1895*0.0036*'lista, wskaźniki'!$F$13, IF(R1895="częściowa",Q1895*J1895*0.0036*'lista, wskaźniki'!$F$14, IF(R1895="brak",Q1895*J1895*0.0036*'lista, wskaźniki'!$F$15,)))</f>
        <v>0</v>
      </c>
      <c r="AH1895" s="334">
        <f>IF(Y1895="inne",K1895*'lista, wskaźniki'!$E$35,IF(Y1895="to samo źródło",0,IF(Y1895=0,0)))</f>
        <v>0</v>
      </c>
      <c r="AI1895" s="334" t="b">
        <f>IF(AA1895="gaz z sieci",AC1895*'lista, wskaźniki'!$D$21)</f>
        <v>0</v>
      </c>
      <c r="AJ1895" s="272">
        <f>IF(AA1895="węgiel",AB1895*'lista, wskaźniki'!$D$20, IF('Sektor mieszkaniowy'!AA1895="drewno",'Sektor mieszkaniowy'!AB1895*'lista, wskaźniki'!$D$22,IF('Sektor mieszkaniowy'!AA1895="pellet",AB1895*'lista, wskaźniki'!$D$23,IF('Sektor mieszkaniowy'!AA1895="gaz z sieci",AB1895*'lista, wskaźniki'!$D$21,IF('Sektor mieszkaniowy'!AA1895="olej opałowy",'Sektor mieszkaniowy'!AB1895*'lista, wskaźniki'!$D$24)))))</f>
        <v>0</v>
      </c>
      <c r="AK1895" s="1054"/>
      <c r="AL1895" s="1051"/>
      <c r="AM1895" s="20">
        <f>IF(AA1895="węgiel",AF1895*1/3.6*'lista, wskaźniki'!$F$20,IF(AA1895="drewno",AF1895*1/3.6*'lista, wskaźniki'!$F$22,IF(AA1895="pellet",AF1895*1/3.6*'lista, wskaźniki'!$F$23,IF(AA1895="gaz z sieci",AF1895*1/3.6*'lista, wskaźniki'!$F$21,IF(AA1895="olej opałowy",AF1895*1/3.6*'lista, wskaźniki'!$F$24,0)))))</f>
        <v>0</v>
      </c>
      <c r="AN1895" s="20">
        <f>IF(AA1895="węgiel",AF1895*'lista, wskaźniki'!$E$42,IF(AA1895="drewno",AF1895*'lista, wskaźniki'!$G$42,IF(AA1895="pellet",AF1895*'lista, wskaźniki'!$H$42,IF(AA1895="gaz z sieci",AF1895*'lista, wskaźniki'!$F$42,IF(AA1895="olej opałowy",AF1895*'lista, wskaźniki'!$I$42,0)))))</f>
        <v>0</v>
      </c>
      <c r="AO1895" s="20">
        <f>IF(AA1895="węgiel",AF1895*'lista, wskaźniki'!$E$43,IF(AA1895="drewno",AF1895*'lista, wskaźniki'!$G$43,IF(AA1895="pellet",AF1895*'lista, wskaźniki'!$H$43,IF(AA1895="gaz z sieci",AF1895*'lista, wskaźniki'!$F$43,IF(AA1895="olej opałowy",AF1895*'lista, wskaźniki'!$I$43,0)))))</f>
        <v>0</v>
      </c>
      <c r="AP1895" s="20">
        <f>IF(AA1895="węgiel",AF1895*'lista, wskaźniki'!$E$44,IF(AA1895="drewno",AF1895*'lista, wskaźniki'!$G$44,IF(AA1895="pellet",AF1895*'lista, wskaźniki'!$H$44,IF(AA1895="gaz z sieci",AF1895*'lista, wskaźniki'!$F$44,IF(AA1895="olej opałowy",AF1895*'lista, wskaźniki'!$I$44,0)))))</f>
        <v>0</v>
      </c>
      <c r="AQ1895" s="20" t="b">
        <f>IF(Z1895="gaz",AH1895*1/3.6*'lista, wskaźniki'!$F$21,IF(Z1895="energia elektryczna",AH1895*1/3.6*'lista, wskaźniki'!$F$26))</f>
        <v>0</v>
      </c>
      <c r="AR1895" s="20" t="b">
        <f>IF(Z1895="gaz",AH1895*'lista, wskaźniki'!$F$42,IF(Z1895="energia elektryczna",AH1895*0))</f>
        <v>0</v>
      </c>
      <c r="AS1895" s="20" t="b">
        <f>IF(Z1895="gaz",AH1895*'lista, wskaźniki'!$F$43,IF(Z1895="energia elektryczna",AH1895*0))</f>
        <v>0</v>
      </c>
      <c r="AT1895" s="20" t="b">
        <f>IF(Z1895="gaz",AH1895*'lista, wskaźniki'!$F$44,IF(Z1895="energia elektryczna",AH1895*0))</f>
        <v>0</v>
      </c>
      <c r="AU1895" s="20">
        <f>AI1895*1/3.6*'lista, wskaźniki'!$F$21</f>
        <v>0</v>
      </c>
      <c r="AV1895" s="20">
        <f>AI1895*'lista, wskaźniki'!$F$42</f>
        <v>0</v>
      </c>
      <c r="AW1895" s="20">
        <f>AI1895*'lista, wskaźniki'!$F$43</f>
        <v>0</v>
      </c>
      <c r="AX1895" s="20">
        <f>AI1895*'lista, wskaźniki'!$F$44</f>
        <v>0</v>
      </c>
      <c r="AY1895" s="20">
        <f>AK1895*'lista, wskaźniki'!$F$26</f>
        <v>0</v>
      </c>
      <c r="AZ1895" s="20">
        <f t="shared" si="848"/>
        <v>0</v>
      </c>
      <c r="BA1895" s="20">
        <f t="shared" si="849"/>
        <v>0</v>
      </c>
      <c r="BB1895" s="20">
        <f t="shared" si="850"/>
        <v>0</v>
      </c>
      <c r="BC1895" s="20">
        <f t="shared" si="851"/>
        <v>0</v>
      </c>
      <c r="BD1895" s="1051"/>
      <c r="BE1895" s="1051"/>
      <c r="BF1895" s="1051"/>
      <c r="BG1895" s="1051"/>
      <c r="BH1895" s="97"/>
      <c r="BI1895" s="1051"/>
      <c r="BJ1895" s="97"/>
      <c r="BK1895" s="1051"/>
      <c r="BL1895" s="97"/>
      <c r="BM1895" s="97"/>
      <c r="BN1895" s="97"/>
      <c r="BO1895" s="97"/>
      <c r="BP1895" s="97"/>
      <c r="BQ1895" s="97"/>
      <c r="BR1895" s="97"/>
      <c r="BS1895" s="1045"/>
      <c r="BT1895" s="1045"/>
      <c r="BU1895" s="1045"/>
      <c r="BV1895" s="1045"/>
      <c r="BW1895" s="1045"/>
      <c r="BX1895" s="1045"/>
      <c r="BY1895" s="1048"/>
      <c r="CA1895" s="365" t="b">
        <f t="shared" si="852"/>
        <v>0</v>
      </c>
      <c r="CB1895" s="365" t="b">
        <f t="shared" si="853"/>
        <v>0</v>
      </c>
      <c r="CC1895" s="365">
        <f t="shared" si="854"/>
        <v>0</v>
      </c>
      <c r="CD1895" s="365" t="b">
        <f t="shared" si="855"/>
        <v>0</v>
      </c>
      <c r="CE1895" s="365" t="b">
        <f t="shared" si="856"/>
        <v>0</v>
      </c>
      <c r="CF1895" s="365" t="b">
        <f t="shared" si="857"/>
        <v>0</v>
      </c>
      <c r="CG1895" s="365" t="b">
        <f t="shared" si="858"/>
        <v>0</v>
      </c>
      <c r="CH1895" s="365" t="b">
        <f t="shared" si="859"/>
        <v>0</v>
      </c>
      <c r="CI1895" s="72" t="b">
        <f t="shared" si="860"/>
        <v>0</v>
      </c>
      <c r="CJ1895" s="72" t="b">
        <f t="shared" si="861"/>
        <v>0</v>
      </c>
      <c r="CK1895" s="72">
        <f t="shared" si="862"/>
        <v>0</v>
      </c>
      <c r="CL1895" s="72">
        <f t="shared" si="863"/>
        <v>0</v>
      </c>
      <c r="CM1895" s="72" t="b">
        <f t="shared" si="864"/>
        <v>0</v>
      </c>
      <c r="CN1895" s="72" t="b">
        <f t="shared" si="865"/>
        <v>0</v>
      </c>
      <c r="CP1895" s="13">
        <f t="shared" si="866"/>
        <v>0</v>
      </c>
      <c r="CQ1895" s="13" t="b">
        <f t="shared" si="867"/>
        <v>0</v>
      </c>
      <c r="CR1895" s="13" t="b">
        <f t="shared" si="868"/>
        <v>0</v>
      </c>
      <c r="CS1895" s="13" t="b">
        <f t="shared" si="874"/>
        <v>0</v>
      </c>
      <c r="CT1895" s="13" t="b">
        <f t="shared" si="873"/>
        <v>0</v>
      </c>
      <c r="CU1895" s="13" t="b">
        <f t="shared" si="876"/>
        <v>0</v>
      </c>
      <c r="CV1895" s="13" t="b">
        <f t="shared" si="869"/>
        <v>0</v>
      </c>
      <c r="CW1895" s="13" t="b">
        <f t="shared" si="870"/>
        <v>0</v>
      </c>
      <c r="CX1895" s="13" t="b">
        <f t="shared" si="871"/>
        <v>0</v>
      </c>
      <c r="CY1895" s="13" t="b">
        <f t="shared" si="872"/>
        <v>0</v>
      </c>
    </row>
    <row r="1896" spans="1:103" ht="15" thickBot="1">
      <c r="A1896" s="932"/>
      <c r="B1896" s="1051"/>
      <c r="C1896" s="1051"/>
      <c r="D1896" s="1051"/>
      <c r="E1896" s="1051"/>
      <c r="F1896" s="1051"/>
      <c r="G1896" s="1051"/>
      <c r="H1896" s="1051"/>
      <c r="I1896" s="1051"/>
      <c r="J1896" s="1051"/>
      <c r="K1896" s="1051"/>
      <c r="L1896" s="1051"/>
      <c r="M1896" s="1051"/>
      <c r="N1896" s="1051"/>
      <c r="O1896" s="1051"/>
      <c r="P1896" s="1051"/>
      <c r="Q1896" s="941"/>
      <c r="R1896" s="1051"/>
      <c r="S1896" s="1051"/>
      <c r="T1896" s="1051"/>
      <c r="U1896" s="1051"/>
      <c r="V1896" s="1051"/>
      <c r="W1896" s="97"/>
      <c r="X1896" s="97"/>
      <c r="Y1896" s="97"/>
      <c r="Z1896" s="97"/>
      <c r="AA1896" s="97" t="s">
        <v>38</v>
      </c>
      <c r="AB1896" s="98"/>
      <c r="AC1896" s="98"/>
      <c r="AD1896" s="97"/>
      <c r="AE1896" s="1051"/>
      <c r="AF1896" s="334">
        <f t="shared" si="877"/>
        <v>0</v>
      </c>
      <c r="AG1896" s="272">
        <f>IF(R1896="kompletna",Q1896*J1896*0.0036*'lista, wskaźniki'!$F$13, IF(R1896="częściowa",Q1896*J1896*0.0036*'lista, wskaźniki'!$F$14, IF(R1896="brak",Q1896*J1896*0.0036*'lista, wskaźniki'!$F$15,)))</f>
        <v>0</v>
      </c>
      <c r="AH1896" s="334">
        <f>IF(Y1896="inne",K1896*'lista, wskaźniki'!$E$35,IF(Y1896="to samo źródło",0,IF(Y1896=0,0)))</f>
        <v>0</v>
      </c>
      <c r="AI1896" s="334">
        <f>IF(AA1896="gaz z sieci",AC1896*'lista, wskaźniki'!$D$21)</f>
        <v>0</v>
      </c>
      <c r="AJ1896" s="272">
        <f>IF(AA1896="węgiel",AB1896*'lista, wskaźniki'!$D$20, IF('Sektor mieszkaniowy'!AA1896="drewno",'Sektor mieszkaniowy'!AB1896*'lista, wskaźniki'!$D$22,IF('Sektor mieszkaniowy'!AA1896="pellet",AB1896*'lista, wskaźniki'!$D$23,IF('Sektor mieszkaniowy'!AA1896="gaz z sieci",AB1896*'lista, wskaźniki'!$D$21,IF('Sektor mieszkaniowy'!AA1896="olej opałowy",'Sektor mieszkaniowy'!AB1896*'lista, wskaźniki'!$D$24)))))</f>
        <v>0</v>
      </c>
      <c r="AK1896" s="1054"/>
      <c r="AL1896" s="1051"/>
      <c r="AM1896" s="20">
        <f>IF(AA1896="węgiel",AF1896*1/3.6*'lista, wskaźniki'!$F$20,IF(AA1896="drewno",AF1896*1/3.6*'lista, wskaźniki'!$F$22,IF(AA1896="pellet",AF1896*1/3.6*'lista, wskaźniki'!$F$23,IF(AA1896="gaz z sieci",AF1896*1/3.6*'lista, wskaźniki'!$F$21,IF(AA1896="olej opałowy",AF1896*1/3.6*'lista, wskaźniki'!$F$24,0)))))</f>
        <v>0</v>
      </c>
      <c r="AN1896" s="20">
        <f>IF(AA1896="węgiel",AF1896*'lista, wskaźniki'!$E$42,IF(AA1896="drewno",AF1896*'lista, wskaźniki'!$G$42,IF(AA1896="pellet",AF1896*'lista, wskaźniki'!$H$42,IF(AA1896="gaz z sieci",AF1896*'lista, wskaźniki'!$F$42,IF(AA1896="olej opałowy",AF1896*'lista, wskaźniki'!$I$42,0)))))</f>
        <v>0</v>
      </c>
      <c r="AO1896" s="20">
        <f>IF(AA1896="węgiel",AF1896*'lista, wskaźniki'!$E$43,IF(AA1896="drewno",AF1896*'lista, wskaźniki'!$G$43,IF(AA1896="pellet",AF1896*'lista, wskaźniki'!$H$43,IF(AA1896="gaz z sieci",AF1896*'lista, wskaźniki'!$F$43,IF(AA1896="olej opałowy",AF1896*'lista, wskaźniki'!$I$43,0)))))</f>
        <v>0</v>
      </c>
      <c r="AP1896" s="20">
        <f>IF(AA1896="węgiel",AF1896*'lista, wskaźniki'!$E$44,IF(AA1896="drewno",AF1896*'lista, wskaźniki'!$G$44,IF(AA1896="pellet",AF1896*'lista, wskaźniki'!$H$44,IF(AA1896="gaz z sieci",AF1896*'lista, wskaźniki'!$F$44,IF(AA1896="olej opałowy",AF1896*'lista, wskaźniki'!$I$44,0)))))</f>
        <v>0</v>
      </c>
      <c r="AQ1896" s="20" t="b">
        <f>IF(Z1896="gaz",AH1896*1/3.6*'lista, wskaźniki'!$F$21,IF(Z1896="energia elektryczna",AH1896*1/3.6*'lista, wskaźniki'!$F$26))</f>
        <v>0</v>
      </c>
      <c r="AR1896" s="20" t="b">
        <f>IF(Z1896="gaz",AH1896*'lista, wskaźniki'!$F$42,IF(Z1896="energia elektryczna",AH1896*0))</f>
        <v>0</v>
      </c>
      <c r="AS1896" s="20" t="b">
        <f>IF(Z1896="gaz",AH1896*'lista, wskaźniki'!$F$43,IF(Z1896="energia elektryczna",AH1896*0))</f>
        <v>0</v>
      </c>
      <c r="AT1896" s="20" t="b">
        <f>IF(Z1896="gaz",AH1896*'lista, wskaźniki'!$F$44,IF(Z1896="energia elektryczna",AH1896*0))</f>
        <v>0</v>
      </c>
      <c r="AU1896" s="20">
        <f>AI1896*1/3.6*'lista, wskaźniki'!$F$21</f>
        <v>0</v>
      </c>
      <c r="AV1896" s="20">
        <f>AI1896*'lista, wskaźniki'!$F$42</f>
        <v>0</v>
      </c>
      <c r="AW1896" s="20">
        <f>AI1896*'lista, wskaźniki'!$F$43</f>
        <v>0</v>
      </c>
      <c r="AX1896" s="20">
        <f>AI1896*'lista, wskaźniki'!$F$44</f>
        <v>0</v>
      </c>
      <c r="AY1896" s="20">
        <f>AK1896*'lista, wskaźniki'!$F$26</f>
        <v>0</v>
      </c>
      <c r="AZ1896" s="20">
        <f t="shared" si="848"/>
        <v>0</v>
      </c>
      <c r="BA1896" s="20">
        <f t="shared" si="849"/>
        <v>0</v>
      </c>
      <c r="BB1896" s="20">
        <f t="shared" si="850"/>
        <v>0</v>
      </c>
      <c r="BC1896" s="20">
        <f t="shared" si="851"/>
        <v>0</v>
      </c>
      <c r="BD1896" s="1051"/>
      <c r="BE1896" s="1051"/>
      <c r="BF1896" s="1051"/>
      <c r="BG1896" s="1051"/>
      <c r="BH1896" s="97"/>
      <c r="BI1896" s="1051"/>
      <c r="BJ1896" s="97"/>
      <c r="BK1896" s="1051"/>
      <c r="BL1896" s="97"/>
      <c r="BM1896" s="97"/>
      <c r="BN1896" s="97"/>
      <c r="BO1896" s="97"/>
      <c r="BP1896" s="97"/>
      <c r="BQ1896" s="97"/>
      <c r="BR1896" s="97"/>
      <c r="BS1896" s="1045"/>
      <c r="BT1896" s="1045"/>
      <c r="BU1896" s="1045"/>
      <c r="BV1896" s="1045"/>
      <c r="BW1896" s="1045"/>
      <c r="BX1896" s="1045"/>
      <c r="BY1896" s="1048"/>
      <c r="CA1896" s="365" t="b">
        <f t="shared" si="852"/>
        <v>0</v>
      </c>
      <c r="CB1896" s="365" t="b">
        <f t="shared" si="853"/>
        <v>0</v>
      </c>
      <c r="CC1896" s="365" t="b">
        <f t="shared" si="854"/>
        <v>0</v>
      </c>
      <c r="CD1896" s="365">
        <f t="shared" si="855"/>
        <v>0</v>
      </c>
      <c r="CE1896" s="365" t="b">
        <f t="shared" si="856"/>
        <v>0</v>
      </c>
      <c r="CF1896" s="365" t="b">
        <f t="shared" si="857"/>
        <v>0</v>
      </c>
      <c r="CG1896" s="365" t="b">
        <f t="shared" si="858"/>
        <v>0</v>
      </c>
      <c r="CH1896" s="365">
        <f t="shared" si="859"/>
        <v>0</v>
      </c>
      <c r="CI1896" s="72" t="b">
        <f t="shared" si="860"/>
        <v>0</v>
      </c>
      <c r="CJ1896" s="72" t="b">
        <f t="shared" si="861"/>
        <v>0</v>
      </c>
      <c r="CK1896" s="72" t="b">
        <f t="shared" si="862"/>
        <v>0</v>
      </c>
      <c r="CL1896" s="72">
        <f t="shared" si="863"/>
        <v>0</v>
      </c>
      <c r="CM1896" s="72" t="b">
        <f t="shared" si="864"/>
        <v>0</v>
      </c>
      <c r="CN1896" s="72" t="b">
        <f t="shared" si="865"/>
        <v>0</v>
      </c>
      <c r="CP1896" s="13">
        <f t="shared" si="866"/>
        <v>0</v>
      </c>
      <c r="CQ1896" s="13" t="b">
        <f t="shared" si="867"/>
        <v>0</v>
      </c>
      <c r="CR1896" s="13" t="b">
        <f t="shared" si="868"/>
        <v>0</v>
      </c>
      <c r="CS1896" s="13" t="b">
        <f t="shared" si="874"/>
        <v>0</v>
      </c>
      <c r="CT1896" s="13" t="b">
        <f t="shared" si="873"/>
        <v>0</v>
      </c>
      <c r="CU1896" s="13" t="b">
        <f t="shared" si="876"/>
        <v>0</v>
      </c>
      <c r="CV1896" s="13" t="b">
        <f t="shared" si="869"/>
        <v>0</v>
      </c>
      <c r="CW1896" s="13" t="b">
        <f t="shared" si="870"/>
        <v>0</v>
      </c>
      <c r="CX1896" s="13" t="b">
        <f t="shared" si="871"/>
        <v>0</v>
      </c>
      <c r="CY1896" s="13" t="b">
        <f t="shared" si="872"/>
        <v>0</v>
      </c>
    </row>
    <row r="1897" spans="1:103" ht="15" thickBot="1">
      <c r="A1897" s="933"/>
      <c r="B1897" s="1052"/>
      <c r="C1897" s="1052"/>
      <c r="D1897" s="1052"/>
      <c r="E1897" s="1052"/>
      <c r="F1897" s="1052"/>
      <c r="G1897" s="1052"/>
      <c r="H1897" s="1052"/>
      <c r="I1897" s="1052"/>
      <c r="J1897" s="1052"/>
      <c r="K1897" s="1052"/>
      <c r="L1897" s="1052"/>
      <c r="M1897" s="1052"/>
      <c r="N1897" s="1052"/>
      <c r="O1897" s="1052"/>
      <c r="P1897" s="1052"/>
      <c r="Q1897" s="942"/>
      <c r="R1897" s="1052"/>
      <c r="S1897" s="1052"/>
      <c r="T1897" s="1052"/>
      <c r="U1897" s="1052"/>
      <c r="V1897" s="1052"/>
      <c r="W1897" s="99"/>
      <c r="X1897" s="99"/>
      <c r="Y1897" s="99"/>
      <c r="Z1897" s="99"/>
      <c r="AA1897" s="99" t="s">
        <v>37</v>
      </c>
      <c r="AB1897" s="100"/>
      <c r="AC1897" s="100"/>
      <c r="AD1897" s="99"/>
      <c r="AE1897" s="1052"/>
      <c r="AF1897" s="334">
        <f t="shared" si="877"/>
        <v>0</v>
      </c>
      <c r="AG1897" s="272">
        <f>IF(R1897="kompletna",Q1897*J1897*0.0036*'lista, wskaźniki'!$F$13, IF(R1897="częściowa",Q1897*J1897*0.0036*'lista, wskaźniki'!$F$14, IF(R1897="brak",Q1897*J1897*0.0036*'lista, wskaźniki'!$F$15,)))</f>
        <v>0</v>
      </c>
      <c r="AH1897" s="334">
        <f>IF(Y1897="inne",K1897*'lista, wskaźniki'!$E$35,IF(Y1897="to samo źródło",0,IF(Y1897=0,0)))</f>
        <v>0</v>
      </c>
      <c r="AI1897" s="334" t="b">
        <f>IF(AA1897="gaz z sieci",AC1897*'lista, wskaźniki'!$D$21)</f>
        <v>0</v>
      </c>
      <c r="AJ1897" s="272">
        <f>IF(AA1897="węgiel",AB1897*'lista, wskaźniki'!$D$20, IF('Sektor mieszkaniowy'!AA1897="drewno",'Sektor mieszkaniowy'!AB1897*'lista, wskaźniki'!$D$22,IF('Sektor mieszkaniowy'!AA1897="pellet",AB1897*'lista, wskaźniki'!$D$23,IF('Sektor mieszkaniowy'!AA1897="gaz z sieci",AB1897*'lista, wskaźniki'!$D$21,IF('Sektor mieszkaniowy'!AA1897="olej opałowy",'Sektor mieszkaniowy'!AB1897*'lista, wskaźniki'!$D$24)))))</f>
        <v>0</v>
      </c>
      <c r="AK1897" s="1055"/>
      <c r="AL1897" s="1052"/>
      <c r="AM1897" s="20">
        <f>IF(AA1897="węgiel",AF1897*1/3.6*'lista, wskaźniki'!$F$20,IF(AA1897="drewno",AF1897*1/3.6*'lista, wskaźniki'!$F$22,IF(AA1897="pellet",AF1897*1/3.6*'lista, wskaźniki'!$F$23,IF(AA1897="gaz z sieci",AF1897*1/3.6*'lista, wskaźniki'!$F$21,IF(AA1897="olej opałowy",AF1897*1/3.6*'lista, wskaźniki'!$F$24,0)))))</f>
        <v>0</v>
      </c>
      <c r="AN1897" s="20">
        <f>IF(AA1897="węgiel",AF1897*'lista, wskaźniki'!$E$42,IF(AA1897="drewno",AF1897*'lista, wskaźniki'!$G$42,IF(AA1897="pellet",AF1897*'lista, wskaźniki'!$H$42,IF(AA1897="gaz z sieci",AF1897*'lista, wskaźniki'!$F$42,IF(AA1897="olej opałowy",AF1897*'lista, wskaźniki'!$I$42,0)))))</f>
        <v>0</v>
      </c>
      <c r="AO1897" s="20">
        <f>IF(AA1897="węgiel",AF1897*'lista, wskaźniki'!$E$43,IF(AA1897="drewno",AF1897*'lista, wskaźniki'!$G$43,IF(AA1897="pellet",AF1897*'lista, wskaźniki'!$H$43,IF(AA1897="gaz z sieci",AF1897*'lista, wskaźniki'!$F$43,IF(AA1897="olej opałowy",AF1897*'lista, wskaźniki'!$I$43,0)))))</f>
        <v>0</v>
      </c>
      <c r="AP1897" s="20">
        <f>IF(AA1897="węgiel",AF1897*'lista, wskaźniki'!$E$44,IF(AA1897="drewno",AF1897*'lista, wskaźniki'!$G$44,IF(AA1897="pellet",AF1897*'lista, wskaźniki'!$H$44,IF(AA1897="gaz z sieci",AF1897*'lista, wskaźniki'!$F$44,IF(AA1897="olej opałowy",AF1897*'lista, wskaźniki'!$I$44,0)))))</f>
        <v>0</v>
      </c>
      <c r="AQ1897" s="20" t="b">
        <f>IF(Z1897="gaz",AH1897*1/3.6*'lista, wskaźniki'!$F$21,IF(Z1897="energia elektryczna",AH1897*1/3.6*'lista, wskaźniki'!$F$26))</f>
        <v>0</v>
      </c>
      <c r="AR1897" s="20" t="b">
        <f>IF(Z1897="gaz",AH1897*'lista, wskaźniki'!$F$42,IF(Z1897="energia elektryczna",AH1897*0))</f>
        <v>0</v>
      </c>
      <c r="AS1897" s="20" t="b">
        <f>IF(Z1897="gaz",AH1897*'lista, wskaźniki'!$F$43,IF(Z1897="energia elektryczna",AH1897*0))</f>
        <v>0</v>
      </c>
      <c r="AT1897" s="20" t="b">
        <f>IF(Z1897="gaz",AH1897*'lista, wskaźniki'!$F$44,IF(Z1897="energia elektryczna",AH1897*0))</f>
        <v>0</v>
      </c>
      <c r="AU1897" s="20">
        <f>AI1897*1/3.6*'lista, wskaźniki'!$F$21</f>
        <v>0</v>
      </c>
      <c r="AV1897" s="20">
        <f>AI1897*'lista, wskaźniki'!$F$42</f>
        <v>0</v>
      </c>
      <c r="AW1897" s="20">
        <f>AI1897*'lista, wskaźniki'!$F$43</f>
        <v>0</v>
      </c>
      <c r="AX1897" s="20">
        <f>AI1897*'lista, wskaźniki'!$F$44</f>
        <v>0</v>
      </c>
      <c r="AY1897" s="20">
        <f>AK1897*'lista, wskaźniki'!$F$26</f>
        <v>0</v>
      </c>
      <c r="AZ1897" s="20">
        <f t="shared" si="848"/>
        <v>0</v>
      </c>
      <c r="BA1897" s="20">
        <f t="shared" si="849"/>
        <v>0</v>
      </c>
      <c r="BB1897" s="20">
        <f t="shared" si="850"/>
        <v>0</v>
      </c>
      <c r="BC1897" s="20">
        <f t="shared" si="851"/>
        <v>0</v>
      </c>
      <c r="BD1897" s="1052"/>
      <c r="BE1897" s="1052"/>
      <c r="BF1897" s="1052"/>
      <c r="BG1897" s="1052"/>
      <c r="BH1897" s="99"/>
      <c r="BI1897" s="1052"/>
      <c r="BJ1897" s="99"/>
      <c r="BK1897" s="1052"/>
      <c r="BL1897" s="99"/>
      <c r="BM1897" s="99"/>
      <c r="BN1897" s="99"/>
      <c r="BO1897" s="99"/>
      <c r="BP1897" s="99"/>
      <c r="BQ1897" s="99"/>
      <c r="BR1897" s="99"/>
      <c r="BS1897" s="1046"/>
      <c r="BT1897" s="1046"/>
      <c r="BU1897" s="1046"/>
      <c r="BV1897" s="1046"/>
      <c r="BW1897" s="1046"/>
      <c r="BX1897" s="1046"/>
      <c r="BY1897" s="1049"/>
      <c r="CA1897" s="365" t="b">
        <f t="shared" si="852"/>
        <v>0</v>
      </c>
      <c r="CB1897" s="365" t="b">
        <f t="shared" si="853"/>
        <v>0</v>
      </c>
      <c r="CC1897" s="365" t="b">
        <f t="shared" si="854"/>
        <v>0</v>
      </c>
      <c r="CD1897" s="365" t="b">
        <f t="shared" si="855"/>
        <v>0</v>
      </c>
      <c r="CE1897" s="365">
        <f t="shared" si="856"/>
        <v>0</v>
      </c>
      <c r="CF1897" s="365" t="b">
        <f t="shared" si="857"/>
        <v>0</v>
      </c>
      <c r="CG1897" s="365" t="b">
        <f t="shared" si="858"/>
        <v>0</v>
      </c>
      <c r="CH1897" s="365" t="b">
        <f t="shared" si="859"/>
        <v>0</v>
      </c>
      <c r="CI1897" s="72" t="b">
        <f t="shared" si="860"/>
        <v>0</v>
      </c>
      <c r="CJ1897" s="72" t="b">
        <f t="shared" si="861"/>
        <v>0</v>
      </c>
      <c r="CK1897" s="72" t="b">
        <f t="shared" si="862"/>
        <v>0</v>
      </c>
      <c r="CL1897" s="72">
        <f t="shared" si="863"/>
        <v>0</v>
      </c>
      <c r="CM1897" s="72">
        <f t="shared" si="864"/>
        <v>0</v>
      </c>
      <c r="CN1897" s="72" t="b">
        <f t="shared" si="865"/>
        <v>0</v>
      </c>
      <c r="CP1897" s="13">
        <f t="shared" si="866"/>
        <v>0</v>
      </c>
      <c r="CQ1897" s="13" t="b">
        <f t="shared" si="867"/>
        <v>0</v>
      </c>
      <c r="CR1897" s="13" t="b">
        <f t="shared" si="868"/>
        <v>0</v>
      </c>
      <c r="CS1897" s="13" t="b">
        <f t="shared" si="874"/>
        <v>0</v>
      </c>
      <c r="CT1897" s="13" t="b">
        <f t="shared" si="873"/>
        <v>0</v>
      </c>
      <c r="CU1897" s="13" t="b">
        <f t="shared" si="876"/>
        <v>0</v>
      </c>
      <c r="CV1897" s="13" t="b">
        <f t="shared" si="869"/>
        <v>0</v>
      </c>
      <c r="CW1897" s="13" t="b">
        <f t="shared" si="870"/>
        <v>0</v>
      </c>
      <c r="CX1897" s="13" t="b">
        <f t="shared" si="871"/>
        <v>0</v>
      </c>
      <c r="CY1897" s="13" t="b">
        <f t="shared" si="872"/>
        <v>0</v>
      </c>
    </row>
    <row r="1898" spans="1:103" ht="15" thickBot="1">
      <c r="A1898" s="931">
        <v>380</v>
      </c>
      <c r="B1898" s="1050" t="s">
        <v>227</v>
      </c>
      <c r="C1898" s="1050"/>
      <c r="D1898" s="1050" t="s">
        <v>1</v>
      </c>
      <c r="E1898" s="1050" t="s">
        <v>5</v>
      </c>
      <c r="F1898" s="1050">
        <v>5</v>
      </c>
      <c r="G1898" s="1050">
        <v>5</v>
      </c>
      <c r="H1898" s="1050"/>
      <c r="I1898" s="1050" t="s">
        <v>10</v>
      </c>
      <c r="J1898" s="1050">
        <v>40</v>
      </c>
      <c r="K1898" s="1050">
        <v>2</v>
      </c>
      <c r="L1898" s="1050" t="s">
        <v>16</v>
      </c>
      <c r="M1898" s="1050"/>
      <c r="N1898" s="1050" t="s">
        <v>16</v>
      </c>
      <c r="O1898" s="1050"/>
      <c r="P1898" s="1050" t="s">
        <v>17</v>
      </c>
      <c r="Q1898" s="940">
        <f>IF(I1898="&lt;1966",'lista, wskaźniki'!$G$4,IF(I1898="1967-1985",'lista, wskaźniki'!$G$5,IF(I1898="1986-1992",'lista, wskaźniki'!$G$6,IF(I1898="1993-1996",'lista, wskaźniki'!$G$7,IF(I1898="&gt;1997",'lista, wskaźniki'!$G$8,IF(I1898=0,'lista, wskaźniki'!$G$4))))))</f>
        <v>290</v>
      </c>
      <c r="R1898" s="1050" t="s">
        <v>23</v>
      </c>
      <c r="S1898" s="1050" t="s">
        <v>27</v>
      </c>
      <c r="T1898" s="1050">
        <v>9</v>
      </c>
      <c r="U1898" s="1050">
        <v>2004</v>
      </c>
      <c r="V1898" s="1050"/>
      <c r="W1898" s="20" t="s">
        <v>36</v>
      </c>
      <c r="X1898" s="95" t="s">
        <v>195</v>
      </c>
      <c r="Y1898" s="97" t="s">
        <v>24</v>
      </c>
      <c r="Z1898" s="95" t="s">
        <v>40</v>
      </c>
      <c r="AA1898" s="95" t="s">
        <v>35</v>
      </c>
      <c r="AB1898" s="96"/>
      <c r="AC1898" s="96"/>
      <c r="AD1898" s="95"/>
      <c r="AE1898" s="1050">
        <v>5</v>
      </c>
      <c r="AF1898" s="334">
        <f t="shared" si="877"/>
        <v>0</v>
      </c>
      <c r="AG1898" s="272">
        <v>0</v>
      </c>
      <c r="AH1898" s="334">
        <f>IF(Y1898="inne",K1898*'lista, wskaźniki'!$E$35,IF(Y1898="to samo źródło",0,IF(Y1898=0,0)))</f>
        <v>4.3357072500000005</v>
      </c>
      <c r="AI1898" s="334" t="b">
        <f>IF(AA1898="gaz z sieci",AC1898*'lista, wskaźniki'!$D$21)</f>
        <v>0</v>
      </c>
      <c r="AJ1898" s="272">
        <f>IF(AA1898="węgiel",AB1898*'lista, wskaźniki'!$D$20, IF('Sektor mieszkaniowy'!AA1898="drewno",'Sektor mieszkaniowy'!AB1898*'lista, wskaźniki'!$D$22,IF('Sektor mieszkaniowy'!AA1898="pellet",AB1898*'lista, wskaźniki'!$D$23,IF('Sektor mieszkaniowy'!AA1898="gaz z sieci",AB1898*'lista, wskaźniki'!$D$21,IF('Sektor mieszkaniowy'!AA1898="olej opałowy",'Sektor mieszkaniowy'!AB1898*'lista, wskaźniki'!$D$24)))))</f>
        <v>0</v>
      </c>
      <c r="AK1898" s="1053">
        <f>AL1898/'lista, wskaźniki'!$A$127</f>
        <v>0</v>
      </c>
      <c r="AL1898" s="1050"/>
      <c r="AM1898" s="20">
        <f>IF(AA1898="węgiel",AF1898*1/3.6*'lista, wskaźniki'!$F$20,IF(AA1898="drewno",AF1898*1/3.6*'lista, wskaźniki'!$F$22,IF(AA1898="pellet",AF1898*1/3.6*'lista, wskaźniki'!$F$23,IF(AA1898="gaz z sieci",AF1898*1/3.6*'lista, wskaźniki'!$F$21,IF(AA1898="olej opałowy",AF1898*1/3.6*'lista, wskaźniki'!$F$24,0)))))</f>
        <v>0</v>
      </c>
      <c r="AN1898" s="20">
        <f>IF(AA1898="węgiel",AF1898*'lista, wskaźniki'!$E$42,IF(AA1898="drewno",AF1898*'lista, wskaźniki'!$G$42,IF(AA1898="pellet",AF1898*'lista, wskaźniki'!$H$42,IF(AA1898="gaz z sieci",AF1898*'lista, wskaźniki'!$F$42,IF(AA1898="olej opałowy",AF1898*'lista, wskaźniki'!$I$42,0)))))</f>
        <v>0</v>
      </c>
      <c r="AO1898" s="20">
        <f>IF(AA1898="węgiel",AF1898*'lista, wskaźniki'!$E$43,IF(AA1898="drewno",AF1898*'lista, wskaźniki'!$G$43,IF(AA1898="pellet",AF1898*'lista, wskaźniki'!$H$43,IF(AA1898="gaz z sieci",AF1898*'lista, wskaźniki'!$F$43,IF(AA1898="olej opałowy",AF1898*'lista, wskaźniki'!$I$43,0)))))</f>
        <v>0</v>
      </c>
      <c r="AP1898" s="20">
        <f>IF(AA1898="węgiel",AF1898*'lista, wskaźniki'!$E$44,IF(AA1898="drewno",AF1898*'lista, wskaźniki'!$G$44,IF(AA1898="pellet",AF1898*'lista, wskaźniki'!$H$44,IF(AA1898="gaz z sieci",AF1898*'lista, wskaźniki'!$F$44,IF(AA1898="olej opałowy",AF1898*'lista, wskaźniki'!$I$44,0)))))</f>
        <v>0</v>
      </c>
      <c r="AQ1898" s="360">
        <f>IF(Z1898="gaz",AH1898*1/3.6*'lista, wskaźniki'!$F$21,IF(Z1898="energia elektryczna",AH1898*1/3.6*'lista, wskaźniki'!$F$26))</f>
        <v>1.0718831812500003</v>
      </c>
      <c r="AR1898" s="20">
        <f>IF(Z1898="gaz",AH1898*'lista, wskaźniki'!$F$42,IF(Z1898="energia elektryczna",AH1898*0))</f>
        <v>0</v>
      </c>
      <c r="AS1898" s="20">
        <f>IF(Z1898="gaz",AH1898*'lista, wskaźniki'!$F$43,IF(Z1898="energia elektryczna",AH1898*0))</f>
        <v>0</v>
      </c>
      <c r="AT1898" s="20">
        <f>IF(Z1898="gaz",AH1898*'lista, wskaźniki'!$F$44,IF(Z1898="energia elektryczna",AH1898*0))</f>
        <v>0</v>
      </c>
      <c r="AU1898" s="20">
        <f>AI1898*1/3.6*'lista, wskaźniki'!$F$21</f>
        <v>0</v>
      </c>
      <c r="AV1898" s="20">
        <f>AI1898*'lista, wskaźniki'!$F$42</f>
        <v>0</v>
      </c>
      <c r="AW1898" s="20">
        <f>AI1898*'lista, wskaźniki'!$F$43</f>
        <v>0</v>
      </c>
      <c r="AX1898" s="20">
        <f>AI1898*'lista, wskaźniki'!$F$44</f>
        <v>0</v>
      </c>
      <c r="AY1898" s="20">
        <f>AK1898*'lista, wskaźniki'!$F$26</f>
        <v>0</v>
      </c>
      <c r="AZ1898" s="20">
        <f t="shared" si="848"/>
        <v>1.0718831812500003</v>
      </c>
      <c r="BA1898" s="20">
        <f t="shared" si="849"/>
        <v>0</v>
      </c>
      <c r="BB1898" s="20">
        <f t="shared" si="850"/>
        <v>0</v>
      </c>
      <c r="BC1898" s="20">
        <f t="shared" si="851"/>
        <v>0</v>
      </c>
      <c r="BD1898" s="1050" t="s">
        <v>17</v>
      </c>
      <c r="BE1898" s="1050" t="s">
        <v>17</v>
      </c>
      <c r="BF1898" s="1050" t="s">
        <v>17</v>
      </c>
      <c r="BG1898" s="1050" t="s">
        <v>17</v>
      </c>
      <c r="BH1898" s="95"/>
      <c r="BI1898" s="1050" t="s">
        <v>17</v>
      </c>
      <c r="BJ1898" s="95"/>
      <c r="BK1898" s="1050" t="s">
        <v>17</v>
      </c>
      <c r="BL1898" s="95"/>
      <c r="BM1898" s="95"/>
      <c r="BN1898" s="95"/>
      <c r="BO1898" s="95" t="s">
        <v>17</v>
      </c>
      <c r="BP1898" s="95" t="s">
        <v>52</v>
      </c>
      <c r="BQ1898" s="95" t="s">
        <v>121</v>
      </c>
      <c r="BR1898" s="95">
        <v>1</v>
      </c>
      <c r="BS1898" s="1044"/>
      <c r="BT1898" s="1044"/>
      <c r="BU1898" s="1044">
        <v>100</v>
      </c>
      <c r="BV1898" s="1044"/>
      <c r="BW1898" s="1044"/>
      <c r="BX1898" s="1044">
        <v>450</v>
      </c>
      <c r="BY1898" s="1047"/>
      <c r="CA1898" s="365">
        <f t="shared" si="852"/>
        <v>0</v>
      </c>
      <c r="CB1898" s="365" t="b">
        <f t="shared" si="853"/>
        <v>0</v>
      </c>
      <c r="CC1898" s="365" t="b">
        <f t="shared" si="854"/>
        <v>0</v>
      </c>
      <c r="CD1898" s="365" t="b">
        <f t="shared" si="855"/>
        <v>0</v>
      </c>
      <c r="CE1898" s="365" t="b">
        <f t="shared" si="856"/>
        <v>0</v>
      </c>
      <c r="CF1898" s="365" t="b">
        <f t="shared" si="857"/>
        <v>0</v>
      </c>
      <c r="CG1898" s="365">
        <f t="shared" si="858"/>
        <v>4.3357072500000005</v>
      </c>
      <c r="CH1898" s="365" t="b">
        <f t="shared" si="859"/>
        <v>0</v>
      </c>
      <c r="CI1898" s="72">
        <f t="shared" si="860"/>
        <v>0</v>
      </c>
      <c r="CJ1898" s="72" t="b">
        <f t="shared" si="861"/>
        <v>0</v>
      </c>
      <c r="CK1898" s="72" t="b">
        <f t="shared" si="862"/>
        <v>0</v>
      </c>
      <c r="CL1898" s="72">
        <f t="shared" si="863"/>
        <v>0</v>
      </c>
      <c r="CM1898" s="72" t="b">
        <f t="shared" si="864"/>
        <v>0</v>
      </c>
      <c r="CN1898" s="72">
        <f t="shared" si="865"/>
        <v>4.3357072500000005</v>
      </c>
      <c r="CP1898" s="13">
        <f t="shared" si="866"/>
        <v>40</v>
      </c>
      <c r="CQ1898" s="13">
        <f t="shared" si="867"/>
        <v>20</v>
      </c>
      <c r="CR1898" s="13" t="b">
        <f t="shared" si="868"/>
        <v>0</v>
      </c>
      <c r="CS1898" s="13">
        <f t="shared" si="874"/>
        <v>0</v>
      </c>
      <c r="CT1898" s="13" t="b">
        <f t="shared" si="873"/>
        <v>0</v>
      </c>
      <c r="CU1898" s="13">
        <f t="shared" si="876"/>
        <v>0</v>
      </c>
      <c r="CV1898" s="13" t="b">
        <f t="shared" si="869"/>
        <v>0</v>
      </c>
      <c r="CW1898" s="13">
        <f t="shared" si="870"/>
        <v>0</v>
      </c>
      <c r="CX1898" s="13" t="b">
        <f t="shared" si="871"/>
        <v>0</v>
      </c>
      <c r="CY1898" s="13">
        <f t="shared" si="872"/>
        <v>0</v>
      </c>
    </row>
    <row r="1899" spans="1:103" ht="15" thickBot="1">
      <c r="A1899" s="932"/>
      <c r="B1899" s="1051"/>
      <c r="C1899" s="1051"/>
      <c r="D1899" s="1051"/>
      <c r="E1899" s="1051"/>
      <c r="F1899" s="1051"/>
      <c r="G1899" s="1051"/>
      <c r="H1899" s="1051"/>
      <c r="I1899" s="1051"/>
      <c r="J1899" s="1051"/>
      <c r="K1899" s="1051"/>
      <c r="L1899" s="1051"/>
      <c r="M1899" s="1051"/>
      <c r="N1899" s="1051"/>
      <c r="O1899" s="1051"/>
      <c r="P1899" s="1051"/>
      <c r="Q1899" s="941"/>
      <c r="R1899" s="1051"/>
      <c r="S1899" s="1051"/>
      <c r="T1899" s="1051"/>
      <c r="U1899" s="1051"/>
      <c r="V1899" s="1051"/>
      <c r="W1899" s="97"/>
      <c r="X1899" s="97" t="s">
        <v>39</v>
      </c>
      <c r="Y1899" s="97"/>
      <c r="Z1899" s="97"/>
      <c r="AA1899" s="97" t="s">
        <v>36</v>
      </c>
      <c r="AB1899" s="98">
        <v>5</v>
      </c>
      <c r="AC1899" s="98"/>
      <c r="AD1899" s="97">
        <v>650</v>
      </c>
      <c r="AE1899" s="1051"/>
      <c r="AF1899" s="334">
        <f t="shared" si="877"/>
        <v>55.704999999999998</v>
      </c>
      <c r="AG1899" s="272">
        <v>33.409999999999997</v>
      </c>
      <c r="AH1899" s="334">
        <f>IF(Y1899="inne",K1899*'lista, wskaźniki'!$E$35,IF(Y1899="to samo źródło",0,IF(Y1899=0,0)))</f>
        <v>0</v>
      </c>
      <c r="AI1899" s="334" t="b">
        <f>IF(AA1899="gaz z sieci",AC1899*'lista, wskaźniki'!$D$21)</f>
        <v>0</v>
      </c>
      <c r="AJ1899" s="272">
        <f>IF(AA1899="węgiel",AB1899*'lista, wskaźniki'!$D$20, IF('Sektor mieszkaniowy'!AA1899="drewno",'Sektor mieszkaniowy'!AB1899*'lista, wskaźniki'!$D$22,IF('Sektor mieszkaniowy'!AA1899="pellet",AB1899*'lista, wskaźniki'!$D$23,IF('Sektor mieszkaniowy'!AA1899="gaz z sieci",AB1899*'lista, wskaźniki'!$D$21,IF('Sektor mieszkaniowy'!AA1899="olej opałowy",'Sektor mieszkaniowy'!AB1899*'lista, wskaźniki'!$D$24)))))</f>
        <v>78</v>
      </c>
      <c r="AK1899" s="1054"/>
      <c r="AL1899" s="1051"/>
      <c r="AM1899" s="20">
        <f>IF(AA1899="węgiel",AF1899*1/3.6*'lista, wskaźniki'!$F$20,IF(AA1899="drewno",AF1899*1/3.6*'lista, wskaźniki'!$F$22,IF(AA1899="pellet",AF1899*1/3.6*'lista, wskaźniki'!$F$23,IF(AA1899="gaz z sieci",AF1899*1/3.6*'lista, wskaźniki'!$F$21,IF(AA1899="olej opałowy",AF1899*1/3.6*'lista, wskaźniki'!$F$24,0)))))</f>
        <v>0</v>
      </c>
      <c r="AN1899" s="20">
        <f>IF(AA1899="węgiel",AF1899*'lista, wskaźniki'!$E$42,IF(AA1899="drewno",AF1899*'lista, wskaźniki'!$G$42,IF(AA1899="pellet",AF1899*'lista, wskaźniki'!$H$42,IF(AA1899="gaz z sieci",AF1899*'lista, wskaźniki'!$F$42,IF(AA1899="olej opałowy",AF1899*'lista, wskaźniki'!$I$42,0)))))</f>
        <v>4.5121049999999996E-2</v>
      </c>
      <c r="AO1899" s="20">
        <f>IF(AA1899="węgiel",AF1899*'lista, wskaźniki'!$E$43,IF(AA1899="drewno",AF1899*'lista, wskaźniki'!$G$43,IF(AA1899="pellet",AF1899*'lista, wskaźniki'!$H$43,IF(AA1899="gaz z sieci",AF1899*'lista, wskaźniki'!$F$43,IF(AA1899="olej opałowy",AF1899*'lista, wskaźniki'!$I$43,0)))))</f>
        <v>4.5121049999999996E-2</v>
      </c>
      <c r="AP1899" s="20">
        <f>IF(AA1899="węgiel",AF1899*'lista, wskaźniki'!$E$44,IF(AA1899="drewno",AF1899*'lista, wskaźniki'!$G$44,IF(AA1899="pellet",AF1899*'lista, wskaźniki'!$H$44,IF(AA1899="gaz z sieci",AF1899*'lista, wskaźniki'!$F$44,IF(AA1899="olej opałowy",AF1899*'lista, wskaźniki'!$I$44,0)))))</f>
        <v>1.3926249999999999E-5</v>
      </c>
      <c r="AQ1899" s="20" t="b">
        <f>IF(Z1899="gaz",AH1899*1/3.6*'lista, wskaźniki'!$F$21,IF(Z1899="energia elektryczna",AH1899*1/3.6*'lista, wskaźniki'!$F$26))</f>
        <v>0</v>
      </c>
      <c r="AR1899" s="20" t="b">
        <f>IF(Z1899="gaz",AH1899*'lista, wskaźniki'!$F$42,IF(Z1899="energia elektryczna",AH1899*0))</f>
        <v>0</v>
      </c>
      <c r="AS1899" s="20" t="b">
        <f>IF(Z1899="gaz",AH1899*'lista, wskaźniki'!$F$43,IF(Z1899="energia elektryczna",AH1899*0))</f>
        <v>0</v>
      </c>
      <c r="AT1899" s="20" t="b">
        <f>IF(Z1899="gaz",AH1899*'lista, wskaźniki'!$F$44,IF(Z1899="energia elektryczna",AH1899*0))</f>
        <v>0</v>
      </c>
      <c r="AU1899" s="20">
        <f>AI1899*1/3.6*'lista, wskaźniki'!$F$21</f>
        <v>0</v>
      </c>
      <c r="AV1899" s="20">
        <f>AI1899*'lista, wskaźniki'!$F$42</f>
        <v>0</v>
      </c>
      <c r="AW1899" s="20">
        <f>AI1899*'lista, wskaźniki'!$F$43</f>
        <v>0</v>
      </c>
      <c r="AX1899" s="20">
        <f>AI1899*'lista, wskaźniki'!$F$44</f>
        <v>0</v>
      </c>
      <c r="AY1899" s="20">
        <f>AK1899*'lista, wskaźniki'!$F$26</f>
        <v>0</v>
      </c>
      <c r="AZ1899" s="20">
        <f t="shared" si="848"/>
        <v>0</v>
      </c>
      <c r="BA1899" s="20">
        <f t="shared" si="849"/>
        <v>4.5121049999999996E-2</v>
      </c>
      <c r="BB1899" s="20">
        <f t="shared" si="850"/>
        <v>4.5121049999999996E-2</v>
      </c>
      <c r="BC1899" s="20">
        <f t="shared" si="851"/>
        <v>1.3926249999999999E-5</v>
      </c>
      <c r="BD1899" s="1051"/>
      <c r="BE1899" s="1051"/>
      <c r="BF1899" s="1051"/>
      <c r="BG1899" s="1051"/>
      <c r="BH1899" s="97"/>
      <c r="BI1899" s="1051"/>
      <c r="BJ1899" s="97"/>
      <c r="BK1899" s="1051"/>
      <c r="BL1899" s="97"/>
      <c r="BM1899" s="97"/>
      <c r="BN1899" s="97"/>
      <c r="BO1899" s="97"/>
      <c r="BP1899" s="97"/>
      <c r="BQ1899" s="97"/>
      <c r="BR1899" s="97"/>
      <c r="BS1899" s="1045"/>
      <c r="BT1899" s="1045"/>
      <c r="BU1899" s="1045"/>
      <c r="BV1899" s="1045"/>
      <c r="BW1899" s="1045"/>
      <c r="BX1899" s="1045"/>
      <c r="BY1899" s="1048"/>
      <c r="CA1899" s="365" t="b">
        <f t="shared" si="852"/>
        <v>0</v>
      </c>
      <c r="CB1899" s="365">
        <f t="shared" si="853"/>
        <v>55.704999999999998</v>
      </c>
      <c r="CC1899" s="365" t="b">
        <f t="shared" si="854"/>
        <v>0</v>
      </c>
      <c r="CD1899" s="365" t="b">
        <f t="shared" si="855"/>
        <v>0</v>
      </c>
      <c r="CE1899" s="365" t="b">
        <f t="shared" si="856"/>
        <v>0</v>
      </c>
      <c r="CF1899" s="365" t="b">
        <f t="shared" si="857"/>
        <v>0</v>
      </c>
      <c r="CG1899" s="365" t="b">
        <f t="shared" si="858"/>
        <v>0</v>
      </c>
      <c r="CH1899" s="365" t="b">
        <f t="shared" si="859"/>
        <v>0</v>
      </c>
      <c r="CI1899" s="72" t="b">
        <f t="shared" si="860"/>
        <v>0</v>
      </c>
      <c r="CJ1899" s="72">
        <f t="shared" si="861"/>
        <v>55.704999999999998</v>
      </c>
      <c r="CK1899" s="72" t="b">
        <f t="shared" si="862"/>
        <v>0</v>
      </c>
      <c r="CL1899" s="72">
        <f t="shared" si="863"/>
        <v>0</v>
      </c>
      <c r="CM1899" s="72" t="b">
        <f t="shared" si="864"/>
        <v>0</v>
      </c>
      <c r="CN1899" s="72" t="b">
        <f t="shared" si="865"/>
        <v>0</v>
      </c>
      <c r="CP1899" s="13">
        <f t="shared" si="866"/>
        <v>0</v>
      </c>
      <c r="CQ1899" s="13" t="b">
        <f t="shared" si="867"/>
        <v>0</v>
      </c>
      <c r="CR1899" s="13" t="b">
        <f t="shared" si="868"/>
        <v>0</v>
      </c>
      <c r="CS1899" s="13" t="b">
        <f t="shared" si="874"/>
        <v>0</v>
      </c>
      <c r="CT1899" s="13" t="b">
        <f t="shared" si="873"/>
        <v>0</v>
      </c>
      <c r="CU1899" s="13" t="b">
        <f t="shared" si="876"/>
        <v>0</v>
      </c>
      <c r="CV1899" s="13" t="b">
        <f t="shared" si="869"/>
        <v>0</v>
      </c>
      <c r="CW1899" s="13" t="b">
        <f t="shared" si="870"/>
        <v>0</v>
      </c>
      <c r="CX1899" s="13" t="b">
        <f t="shared" si="871"/>
        <v>0</v>
      </c>
      <c r="CY1899" s="13" t="b">
        <f t="shared" si="872"/>
        <v>0</v>
      </c>
    </row>
    <row r="1900" spans="1:103" ht="15" thickBot="1">
      <c r="A1900" s="932"/>
      <c r="B1900" s="1051"/>
      <c r="C1900" s="1051"/>
      <c r="D1900" s="1051"/>
      <c r="E1900" s="1051"/>
      <c r="F1900" s="1051"/>
      <c r="G1900" s="1051"/>
      <c r="H1900" s="1051"/>
      <c r="I1900" s="1051"/>
      <c r="J1900" s="1051"/>
      <c r="K1900" s="1051"/>
      <c r="L1900" s="1051"/>
      <c r="M1900" s="1051"/>
      <c r="N1900" s="1051"/>
      <c r="O1900" s="1051"/>
      <c r="P1900" s="1051"/>
      <c r="Q1900" s="941"/>
      <c r="R1900" s="1051"/>
      <c r="S1900" s="1051"/>
      <c r="T1900" s="1051"/>
      <c r="U1900" s="1051"/>
      <c r="V1900" s="1051"/>
      <c r="W1900" s="97"/>
      <c r="X1900" s="97"/>
      <c r="Y1900" s="97"/>
      <c r="Z1900" s="97"/>
      <c r="AA1900" s="97" t="s">
        <v>50</v>
      </c>
      <c r="AB1900" s="98"/>
      <c r="AC1900" s="98"/>
      <c r="AD1900" s="97"/>
      <c r="AE1900" s="1051"/>
      <c r="AF1900" s="334">
        <f t="shared" si="877"/>
        <v>0</v>
      </c>
      <c r="AG1900" s="272">
        <f>IF(R1900="kompletna",Q1900*J1900*0.0036*'lista, wskaźniki'!$F$13, IF(R1900="częściowa",Q1900*J1900*0.0036*'lista, wskaźniki'!$F$14, IF(R1900="brak",Q1900*J1900*0.0036*'lista, wskaźniki'!$F$15,)))</f>
        <v>0</v>
      </c>
      <c r="AH1900" s="334">
        <f>IF(Y1900="inne",K1900*'lista, wskaźniki'!$E$35,IF(Y1900="to samo źródło",0,IF(Y1900=0,0)))</f>
        <v>0</v>
      </c>
      <c r="AI1900" s="334" t="b">
        <f>IF(AA1900="gaz z sieci",AC1900*'lista, wskaźniki'!$D$21)</f>
        <v>0</v>
      </c>
      <c r="AJ1900" s="272">
        <f>IF(AA1900="węgiel",AB1900*'lista, wskaźniki'!$D$20, IF('Sektor mieszkaniowy'!AA1900="drewno",'Sektor mieszkaniowy'!AB1900*'lista, wskaźniki'!$D$22,IF('Sektor mieszkaniowy'!AA1900="pellet",AB1900*'lista, wskaźniki'!$D$23,IF('Sektor mieszkaniowy'!AA1900="gaz z sieci",AB1900*'lista, wskaźniki'!$D$21,IF('Sektor mieszkaniowy'!AA1900="olej opałowy",'Sektor mieszkaniowy'!AB1900*'lista, wskaźniki'!$D$24)))))</f>
        <v>0</v>
      </c>
      <c r="AK1900" s="1054"/>
      <c r="AL1900" s="1051"/>
      <c r="AM1900" s="20">
        <f>IF(AA1900="węgiel",AF1900*1/3.6*'lista, wskaźniki'!$F$20,IF(AA1900="drewno",AF1900*1/3.6*'lista, wskaźniki'!$F$22,IF(AA1900="pellet",AF1900*1/3.6*'lista, wskaźniki'!$F$23,IF(AA1900="gaz z sieci",AF1900*1/3.6*'lista, wskaźniki'!$F$21,IF(AA1900="olej opałowy",AF1900*1/3.6*'lista, wskaźniki'!$F$24,0)))))</f>
        <v>0</v>
      </c>
      <c r="AN1900" s="20">
        <f>IF(AA1900="węgiel",AF1900*'lista, wskaźniki'!$E$42,IF(AA1900="drewno",AF1900*'lista, wskaźniki'!$G$42,IF(AA1900="pellet",AF1900*'lista, wskaźniki'!$H$42,IF(AA1900="gaz z sieci",AF1900*'lista, wskaźniki'!$F$42,IF(AA1900="olej opałowy",AF1900*'lista, wskaźniki'!$I$42,0)))))</f>
        <v>0</v>
      </c>
      <c r="AO1900" s="20">
        <f>IF(AA1900="węgiel",AF1900*'lista, wskaźniki'!$E$43,IF(AA1900="drewno",AF1900*'lista, wskaźniki'!$G$43,IF(AA1900="pellet",AF1900*'lista, wskaźniki'!$H$43,IF(AA1900="gaz z sieci",AF1900*'lista, wskaźniki'!$F$43,IF(AA1900="olej opałowy",AF1900*'lista, wskaźniki'!$I$43,0)))))</f>
        <v>0</v>
      </c>
      <c r="AP1900" s="20">
        <f>IF(AA1900="węgiel",AF1900*'lista, wskaźniki'!$E$44,IF(AA1900="drewno",AF1900*'lista, wskaźniki'!$G$44,IF(AA1900="pellet",AF1900*'lista, wskaźniki'!$H$44,IF(AA1900="gaz z sieci",AF1900*'lista, wskaźniki'!$F$44,IF(AA1900="olej opałowy",AF1900*'lista, wskaźniki'!$I$44,0)))))</f>
        <v>0</v>
      </c>
      <c r="AQ1900" s="20" t="b">
        <f>IF(Z1900="gaz",AH1900*1/3.6*'lista, wskaźniki'!$F$21,IF(Z1900="energia elektryczna",AH1900*1/3.6*'lista, wskaźniki'!$F$26))</f>
        <v>0</v>
      </c>
      <c r="AR1900" s="20" t="b">
        <f>IF(Z1900="gaz",AH1900*'lista, wskaźniki'!$F$42,IF(Z1900="energia elektryczna",AH1900*0))</f>
        <v>0</v>
      </c>
      <c r="AS1900" s="20" t="b">
        <f>IF(Z1900="gaz",AH1900*'lista, wskaźniki'!$F$43,IF(Z1900="energia elektryczna",AH1900*0))</f>
        <v>0</v>
      </c>
      <c r="AT1900" s="20" t="b">
        <f>IF(Z1900="gaz",AH1900*'lista, wskaźniki'!$F$44,IF(Z1900="energia elektryczna",AH1900*0))</f>
        <v>0</v>
      </c>
      <c r="AU1900" s="20">
        <f>AI1900*1/3.6*'lista, wskaźniki'!$F$21</f>
        <v>0</v>
      </c>
      <c r="AV1900" s="20">
        <f>AI1900*'lista, wskaźniki'!$F$42</f>
        <v>0</v>
      </c>
      <c r="AW1900" s="20">
        <f>AI1900*'lista, wskaźniki'!$F$43</f>
        <v>0</v>
      </c>
      <c r="AX1900" s="20">
        <f>AI1900*'lista, wskaźniki'!$F$44</f>
        <v>0</v>
      </c>
      <c r="AY1900" s="20">
        <f>AK1900*'lista, wskaźniki'!$F$26</f>
        <v>0</v>
      </c>
      <c r="AZ1900" s="20">
        <f t="shared" si="848"/>
        <v>0</v>
      </c>
      <c r="BA1900" s="20">
        <f t="shared" si="849"/>
        <v>0</v>
      </c>
      <c r="BB1900" s="20">
        <f t="shared" si="850"/>
        <v>0</v>
      </c>
      <c r="BC1900" s="20">
        <f t="shared" si="851"/>
        <v>0</v>
      </c>
      <c r="BD1900" s="1051"/>
      <c r="BE1900" s="1051"/>
      <c r="BF1900" s="1051"/>
      <c r="BG1900" s="1051"/>
      <c r="BH1900" s="97"/>
      <c r="BI1900" s="1051"/>
      <c r="BJ1900" s="97"/>
      <c r="BK1900" s="1051"/>
      <c r="BL1900" s="97"/>
      <c r="BM1900" s="97"/>
      <c r="BN1900" s="97"/>
      <c r="BO1900" s="97"/>
      <c r="BP1900" s="97"/>
      <c r="BQ1900" s="97"/>
      <c r="BR1900" s="97"/>
      <c r="BS1900" s="1045"/>
      <c r="BT1900" s="1045"/>
      <c r="BU1900" s="1045"/>
      <c r="BV1900" s="1045"/>
      <c r="BW1900" s="1045"/>
      <c r="BX1900" s="1045"/>
      <c r="BY1900" s="1048"/>
      <c r="CA1900" s="365" t="b">
        <f t="shared" si="852"/>
        <v>0</v>
      </c>
      <c r="CB1900" s="365" t="b">
        <f t="shared" si="853"/>
        <v>0</v>
      </c>
      <c r="CC1900" s="365">
        <f t="shared" si="854"/>
        <v>0</v>
      </c>
      <c r="CD1900" s="365" t="b">
        <f t="shared" si="855"/>
        <v>0</v>
      </c>
      <c r="CE1900" s="365" t="b">
        <f t="shared" si="856"/>
        <v>0</v>
      </c>
      <c r="CF1900" s="365" t="b">
        <f t="shared" si="857"/>
        <v>0</v>
      </c>
      <c r="CG1900" s="365" t="b">
        <f t="shared" si="858"/>
        <v>0</v>
      </c>
      <c r="CH1900" s="365" t="b">
        <f t="shared" si="859"/>
        <v>0</v>
      </c>
      <c r="CI1900" s="72" t="b">
        <f t="shared" si="860"/>
        <v>0</v>
      </c>
      <c r="CJ1900" s="72" t="b">
        <f t="shared" si="861"/>
        <v>0</v>
      </c>
      <c r="CK1900" s="72">
        <f t="shared" si="862"/>
        <v>0</v>
      </c>
      <c r="CL1900" s="72">
        <f t="shared" si="863"/>
        <v>0</v>
      </c>
      <c r="CM1900" s="72" t="b">
        <f t="shared" si="864"/>
        <v>0</v>
      </c>
      <c r="CN1900" s="72" t="b">
        <f t="shared" si="865"/>
        <v>0</v>
      </c>
      <c r="CP1900" s="13">
        <f t="shared" si="866"/>
        <v>0</v>
      </c>
      <c r="CQ1900" s="13" t="b">
        <f t="shared" si="867"/>
        <v>0</v>
      </c>
      <c r="CR1900" s="13" t="b">
        <f t="shared" si="868"/>
        <v>0</v>
      </c>
      <c r="CS1900" s="13" t="b">
        <f t="shared" si="874"/>
        <v>0</v>
      </c>
      <c r="CT1900" s="13" t="b">
        <f t="shared" si="873"/>
        <v>0</v>
      </c>
      <c r="CU1900" s="13" t="b">
        <f t="shared" si="876"/>
        <v>0</v>
      </c>
      <c r="CV1900" s="13" t="b">
        <f t="shared" si="869"/>
        <v>0</v>
      </c>
      <c r="CW1900" s="13" t="b">
        <f t="shared" si="870"/>
        <v>0</v>
      </c>
      <c r="CX1900" s="13" t="b">
        <f t="shared" si="871"/>
        <v>0</v>
      </c>
      <c r="CY1900" s="13" t="b">
        <f t="shared" si="872"/>
        <v>0</v>
      </c>
    </row>
    <row r="1901" spans="1:103" ht="15" thickBot="1">
      <c r="A1901" s="932"/>
      <c r="B1901" s="1051"/>
      <c r="C1901" s="1051"/>
      <c r="D1901" s="1051"/>
      <c r="E1901" s="1051"/>
      <c r="F1901" s="1051"/>
      <c r="G1901" s="1051"/>
      <c r="H1901" s="1051"/>
      <c r="I1901" s="1051"/>
      <c r="J1901" s="1051"/>
      <c r="K1901" s="1051"/>
      <c r="L1901" s="1051"/>
      <c r="M1901" s="1051"/>
      <c r="N1901" s="1051"/>
      <c r="O1901" s="1051"/>
      <c r="P1901" s="1051"/>
      <c r="Q1901" s="941"/>
      <c r="R1901" s="1051"/>
      <c r="S1901" s="1051"/>
      <c r="T1901" s="1051"/>
      <c r="U1901" s="1051"/>
      <c r="V1901" s="1051"/>
      <c r="W1901" s="97"/>
      <c r="X1901" s="97"/>
      <c r="Y1901" s="97"/>
      <c r="Z1901" s="97"/>
      <c r="AA1901" s="97" t="s">
        <v>38</v>
      </c>
      <c r="AB1901" s="98"/>
      <c r="AC1901" s="98"/>
      <c r="AD1901" s="97"/>
      <c r="AE1901" s="1051"/>
      <c r="AF1901" s="334">
        <f t="shared" si="877"/>
        <v>0</v>
      </c>
      <c r="AG1901" s="272">
        <f>IF(R1901="kompletna",Q1901*J1901*0.0036*'lista, wskaźniki'!$F$13, IF(R1901="częściowa",Q1901*J1901*0.0036*'lista, wskaźniki'!$F$14, IF(R1901="brak",Q1901*J1901*0.0036*'lista, wskaźniki'!$F$15,)))</f>
        <v>0</v>
      </c>
      <c r="AH1901" s="334">
        <f>IF(Y1901="inne",K1901*'lista, wskaźniki'!$E$35,IF(Y1901="to samo źródło",0,IF(Y1901=0,0)))</f>
        <v>0</v>
      </c>
      <c r="AI1901" s="334">
        <f>IF(AA1901="gaz z sieci",AC1901*'lista, wskaźniki'!$D$21)</f>
        <v>0</v>
      </c>
      <c r="AJ1901" s="272">
        <f>IF(AA1901="węgiel",AB1901*'lista, wskaźniki'!$D$20, IF('Sektor mieszkaniowy'!AA1901="drewno",'Sektor mieszkaniowy'!AB1901*'lista, wskaźniki'!$D$22,IF('Sektor mieszkaniowy'!AA1901="pellet",AB1901*'lista, wskaźniki'!$D$23,IF('Sektor mieszkaniowy'!AA1901="gaz z sieci",AB1901*'lista, wskaźniki'!$D$21,IF('Sektor mieszkaniowy'!AA1901="olej opałowy",'Sektor mieszkaniowy'!AB1901*'lista, wskaźniki'!$D$24)))))</f>
        <v>0</v>
      </c>
      <c r="AK1901" s="1054"/>
      <c r="AL1901" s="1051"/>
      <c r="AM1901" s="20">
        <f>IF(AA1901="węgiel",AF1901*1/3.6*'lista, wskaźniki'!$F$20,IF(AA1901="drewno",AF1901*1/3.6*'lista, wskaźniki'!$F$22,IF(AA1901="pellet",AF1901*1/3.6*'lista, wskaźniki'!$F$23,IF(AA1901="gaz z sieci",AF1901*1/3.6*'lista, wskaźniki'!$F$21,IF(AA1901="olej opałowy",AF1901*1/3.6*'lista, wskaźniki'!$F$24,0)))))</f>
        <v>0</v>
      </c>
      <c r="AN1901" s="20">
        <f>IF(AA1901="węgiel",AF1901*'lista, wskaźniki'!$E$42,IF(AA1901="drewno",AF1901*'lista, wskaźniki'!$G$42,IF(AA1901="pellet",AF1901*'lista, wskaźniki'!$H$42,IF(AA1901="gaz z sieci",AF1901*'lista, wskaźniki'!$F$42,IF(AA1901="olej opałowy",AF1901*'lista, wskaźniki'!$I$42,0)))))</f>
        <v>0</v>
      </c>
      <c r="AO1901" s="20">
        <f>IF(AA1901="węgiel",AF1901*'lista, wskaźniki'!$E$43,IF(AA1901="drewno",AF1901*'lista, wskaźniki'!$G$43,IF(AA1901="pellet",AF1901*'lista, wskaźniki'!$H$43,IF(AA1901="gaz z sieci",AF1901*'lista, wskaźniki'!$F$43,IF(AA1901="olej opałowy",AF1901*'lista, wskaźniki'!$I$43,0)))))</f>
        <v>0</v>
      </c>
      <c r="AP1901" s="20">
        <f>IF(AA1901="węgiel",AF1901*'lista, wskaźniki'!$E$44,IF(AA1901="drewno",AF1901*'lista, wskaźniki'!$G$44,IF(AA1901="pellet",AF1901*'lista, wskaźniki'!$H$44,IF(AA1901="gaz z sieci",AF1901*'lista, wskaźniki'!$F$44,IF(AA1901="olej opałowy",AF1901*'lista, wskaźniki'!$I$44,0)))))</f>
        <v>0</v>
      </c>
      <c r="AQ1901" s="20" t="b">
        <f>IF(Z1901="gaz",AH1901*1/3.6*'lista, wskaźniki'!$F$21,IF(Z1901="energia elektryczna",AH1901*1/3.6*'lista, wskaźniki'!$F$26))</f>
        <v>0</v>
      </c>
      <c r="AR1901" s="20" t="b">
        <f>IF(Z1901="gaz",AH1901*'lista, wskaźniki'!$F$42,IF(Z1901="energia elektryczna",AH1901*0))</f>
        <v>0</v>
      </c>
      <c r="AS1901" s="20" t="b">
        <f>IF(Z1901="gaz",AH1901*'lista, wskaźniki'!$F$43,IF(Z1901="energia elektryczna",AH1901*0))</f>
        <v>0</v>
      </c>
      <c r="AT1901" s="20" t="b">
        <f>IF(Z1901="gaz",AH1901*'lista, wskaźniki'!$F$44,IF(Z1901="energia elektryczna",AH1901*0))</f>
        <v>0</v>
      </c>
      <c r="AU1901" s="20">
        <f>AI1901*1/3.6*'lista, wskaźniki'!$F$21</f>
        <v>0</v>
      </c>
      <c r="AV1901" s="20">
        <f>AI1901*'lista, wskaźniki'!$F$42</f>
        <v>0</v>
      </c>
      <c r="AW1901" s="20">
        <f>AI1901*'lista, wskaźniki'!$F$43</f>
        <v>0</v>
      </c>
      <c r="AX1901" s="20">
        <f>AI1901*'lista, wskaźniki'!$F$44</f>
        <v>0</v>
      </c>
      <c r="AY1901" s="20">
        <f>AK1901*'lista, wskaźniki'!$F$26</f>
        <v>0</v>
      </c>
      <c r="AZ1901" s="20">
        <f t="shared" si="848"/>
        <v>0</v>
      </c>
      <c r="BA1901" s="20">
        <f t="shared" si="849"/>
        <v>0</v>
      </c>
      <c r="BB1901" s="20">
        <f t="shared" si="850"/>
        <v>0</v>
      </c>
      <c r="BC1901" s="20">
        <f t="shared" si="851"/>
        <v>0</v>
      </c>
      <c r="BD1901" s="1051"/>
      <c r="BE1901" s="1051"/>
      <c r="BF1901" s="1051"/>
      <c r="BG1901" s="1051"/>
      <c r="BH1901" s="97"/>
      <c r="BI1901" s="1051"/>
      <c r="BJ1901" s="97"/>
      <c r="BK1901" s="1051"/>
      <c r="BL1901" s="97"/>
      <c r="BM1901" s="97"/>
      <c r="BN1901" s="97"/>
      <c r="BO1901" s="97"/>
      <c r="BP1901" s="97"/>
      <c r="BQ1901" s="97"/>
      <c r="BR1901" s="97"/>
      <c r="BS1901" s="1045"/>
      <c r="BT1901" s="1045"/>
      <c r="BU1901" s="1045"/>
      <c r="BV1901" s="1045"/>
      <c r="BW1901" s="1045"/>
      <c r="BX1901" s="1045"/>
      <c r="BY1901" s="1048"/>
      <c r="CA1901" s="365" t="b">
        <f t="shared" si="852"/>
        <v>0</v>
      </c>
      <c r="CB1901" s="365" t="b">
        <f t="shared" si="853"/>
        <v>0</v>
      </c>
      <c r="CC1901" s="365" t="b">
        <f t="shared" si="854"/>
        <v>0</v>
      </c>
      <c r="CD1901" s="365">
        <f t="shared" si="855"/>
        <v>0</v>
      </c>
      <c r="CE1901" s="365" t="b">
        <f t="shared" si="856"/>
        <v>0</v>
      </c>
      <c r="CF1901" s="365" t="b">
        <f t="shared" si="857"/>
        <v>0</v>
      </c>
      <c r="CG1901" s="365" t="b">
        <f t="shared" si="858"/>
        <v>0</v>
      </c>
      <c r="CH1901" s="365">
        <f t="shared" si="859"/>
        <v>0</v>
      </c>
      <c r="CI1901" s="72" t="b">
        <f t="shared" si="860"/>
        <v>0</v>
      </c>
      <c r="CJ1901" s="72" t="b">
        <f t="shared" si="861"/>
        <v>0</v>
      </c>
      <c r="CK1901" s="72" t="b">
        <f t="shared" si="862"/>
        <v>0</v>
      </c>
      <c r="CL1901" s="72">
        <f t="shared" si="863"/>
        <v>0</v>
      </c>
      <c r="CM1901" s="72" t="b">
        <f t="shared" si="864"/>
        <v>0</v>
      </c>
      <c r="CN1901" s="72" t="b">
        <f t="shared" si="865"/>
        <v>0</v>
      </c>
      <c r="CP1901" s="13">
        <f t="shared" si="866"/>
        <v>0</v>
      </c>
      <c r="CQ1901" s="13" t="b">
        <f t="shared" si="867"/>
        <v>0</v>
      </c>
      <c r="CR1901" s="13" t="b">
        <f t="shared" si="868"/>
        <v>0</v>
      </c>
      <c r="CS1901" s="13" t="b">
        <f t="shared" si="874"/>
        <v>0</v>
      </c>
      <c r="CT1901" s="13" t="b">
        <f t="shared" si="873"/>
        <v>0</v>
      </c>
      <c r="CU1901" s="13" t="b">
        <f t="shared" si="876"/>
        <v>0</v>
      </c>
      <c r="CV1901" s="13" t="b">
        <f t="shared" si="869"/>
        <v>0</v>
      </c>
      <c r="CW1901" s="13" t="b">
        <f t="shared" si="870"/>
        <v>0</v>
      </c>
      <c r="CX1901" s="13" t="b">
        <f t="shared" si="871"/>
        <v>0</v>
      </c>
      <c r="CY1901" s="13" t="b">
        <f t="shared" si="872"/>
        <v>0</v>
      </c>
    </row>
    <row r="1902" spans="1:103" ht="15" thickBot="1">
      <c r="A1902" s="933"/>
      <c r="B1902" s="1052"/>
      <c r="C1902" s="1052"/>
      <c r="D1902" s="1052"/>
      <c r="E1902" s="1052"/>
      <c r="F1902" s="1052"/>
      <c r="G1902" s="1052"/>
      <c r="H1902" s="1052"/>
      <c r="I1902" s="1052"/>
      <c r="J1902" s="1052"/>
      <c r="K1902" s="1052"/>
      <c r="L1902" s="1052"/>
      <c r="M1902" s="1052"/>
      <c r="N1902" s="1052"/>
      <c r="O1902" s="1052"/>
      <c r="P1902" s="1052"/>
      <c r="Q1902" s="942"/>
      <c r="R1902" s="1052"/>
      <c r="S1902" s="1052"/>
      <c r="T1902" s="1052"/>
      <c r="U1902" s="1052"/>
      <c r="V1902" s="1052"/>
      <c r="W1902" s="99"/>
      <c r="X1902" s="99"/>
      <c r="Y1902" s="99"/>
      <c r="Z1902" s="99"/>
      <c r="AA1902" s="99" t="s">
        <v>37</v>
      </c>
      <c r="AB1902" s="100"/>
      <c r="AC1902" s="100"/>
      <c r="AD1902" s="99"/>
      <c r="AE1902" s="1052"/>
      <c r="AF1902" s="334">
        <f t="shared" si="877"/>
        <v>0</v>
      </c>
      <c r="AG1902" s="272">
        <f>IF(R1902="kompletna",Q1902*J1902*0.0036*'lista, wskaźniki'!$F$13, IF(R1902="częściowa",Q1902*J1902*0.0036*'lista, wskaźniki'!$F$14, IF(R1902="brak",Q1902*J1902*0.0036*'lista, wskaźniki'!$F$15,)))</f>
        <v>0</v>
      </c>
      <c r="AH1902" s="334">
        <f>IF(Y1902="inne",K1902*'lista, wskaźniki'!$E$35,IF(Y1902="to samo źródło",0,IF(Y1902=0,0)))</f>
        <v>0</v>
      </c>
      <c r="AI1902" s="334" t="b">
        <f>IF(AA1902="gaz z sieci",AC1902*'lista, wskaźniki'!$D$21)</f>
        <v>0</v>
      </c>
      <c r="AJ1902" s="272">
        <f>IF(AA1902="węgiel",AB1902*'lista, wskaźniki'!$D$20, IF('Sektor mieszkaniowy'!AA1902="drewno",'Sektor mieszkaniowy'!AB1902*'lista, wskaźniki'!$D$22,IF('Sektor mieszkaniowy'!AA1902="pellet",AB1902*'lista, wskaźniki'!$D$23,IF('Sektor mieszkaniowy'!AA1902="gaz z sieci",AB1902*'lista, wskaźniki'!$D$21,IF('Sektor mieszkaniowy'!AA1902="olej opałowy",'Sektor mieszkaniowy'!AB1902*'lista, wskaźniki'!$D$24)))))</f>
        <v>0</v>
      </c>
      <c r="AK1902" s="1055"/>
      <c r="AL1902" s="1052"/>
      <c r="AM1902" s="20">
        <f>IF(AA1902="węgiel",AF1902*1/3.6*'lista, wskaźniki'!$F$20,IF(AA1902="drewno",AF1902*1/3.6*'lista, wskaźniki'!$F$22,IF(AA1902="pellet",AF1902*1/3.6*'lista, wskaźniki'!$F$23,IF(AA1902="gaz z sieci",AF1902*1/3.6*'lista, wskaźniki'!$F$21,IF(AA1902="olej opałowy",AF1902*1/3.6*'lista, wskaźniki'!$F$24,0)))))</f>
        <v>0</v>
      </c>
      <c r="AN1902" s="20">
        <f>IF(AA1902="węgiel",AF1902*'lista, wskaźniki'!$E$42,IF(AA1902="drewno",AF1902*'lista, wskaźniki'!$G$42,IF(AA1902="pellet",AF1902*'lista, wskaźniki'!$H$42,IF(AA1902="gaz z sieci",AF1902*'lista, wskaźniki'!$F$42,IF(AA1902="olej opałowy",AF1902*'lista, wskaźniki'!$I$42,0)))))</f>
        <v>0</v>
      </c>
      <c r="AO1902" s="20">
        <f>IF(AA1902="węgiel",AF1902*'lista, wskaźniki'!$E$43,IF(AA1902="drewno",AF1902*'lista, wskaźniki'!$G$43,IF(AA1902="pellet",AF1902*'lista, wskaźniki'!$H$43,IF(AA1902="gaz z sieci",AF1902*'lista, wskaźniki'!$F$43,IF(AA1902="olej opałowy",AF1902*'lista, wskaźniki'!$I$43,0)))))</f>
        <v>0</v>
      </c>
      <c r="AP1902" s="20">
        <f>IF(AA1902="węgiel",AF1902*'lista, wskaźniki'!$E$44,IF(AA1902="drewno",AF1902*'lista, wskaźniki'!$G$44,IF(AA1902="pellet",AF1902*'lista, wskaźniki'!$H$44,IF(AA1902="gaz z sieci",AF1902*'lista, wskaźniki'!$F$44,IF(AA1902="olej opałowy",AF1902*'lista, wskaźniki'!$I$44,0)))))</f>
        <v>0</v>
      </c>
      <c r="AQ1902" s="20" t="b">
        <f>IF(Z1902="gaz",AH1902*1/3.6*'lista, wskaźniki'!$F$21,IF(Z1902="energia elektryczna",AH1902*1/3.6*'lista, wskaźniki'!$F$26))</f>
        <v>0</v>
      </c>
      <c r="AR1902" s="20" t="b">
        <f>IF(Z1902="gaz",AH1902*'lista, wskaźniki'!$F$42,IF(Z1902="energia elektryczna",AH1902*0))</f>
        <v>0</v>
      </c>
      <c r="AS1902" s="20" t="b">
        <f>IF(Z1902="gaz",AH1902*'lista, wskaźniki'!$F$43,IF(Z1902="energia elektryczna",AH1902*0))</f>
        <v>0</v>
      </c>
      <c r="AT1902" s="20" t="b">
        <f>IF(Z1902="gaz",AH1902*'lista, wskaźniki'!$F$44,IF(Z1902="energia elektryczna",AH1902*0))</f>
        <v>0</v>
      </c>
      <c r="AU1902" s="20">
        <f>AI1902*1/3.6*'lista, wskaźniki'!$F$21</f>
        <v>0</v>
      </c>
      <c r="AV1902" s="20">
        <f>AI1902*'lista, wskaźniki'!$F$42</f>
        <v>0</v>
      </c>
      <c r="AW1902" s="20">
        <f>AI1902*'lista, wskaźniki'!$F$43</f>
        <v>0</v>
      </c>
      <c r="AX1902" s="20">
        <f>AI1902*'lista, wskaźniki'!$F$44</f>
        <v>0</v>
      </c>
      <c r="AY1902" s="20">
        <f>AK1902*'lista, wskaźniki'!$F$26</f>
        <v>0</v>
      </c>
      <c r="AZ1902" s="20">
        <f t="shared" si="848"/>
        <v>0</v>
      </c>
      <c r="BA1902" s="20">
        <f t="shared" si="849"/>
        <v>0</v>
      </c>
      <c r="BB1902" s="20">
        <f t="shared" si="850"/>
        <v>0</v>
      </c>
      <c r="BC1902" s="20">
        <f t="shared" si="851"/>
        <v>0</v>
      </c>
      <c r="BD1902" s="1052"/>
      <c r="BE1902" s="1052"/>
      <c r="BF1902" s="1052"/>
      <c r="BG1902" s="1052"/>
      <c r="BH1902" s="99"/>
      <c r="BI1902" s="1052"/>
      <c r="BJ1902" s="99"/>
      <c r="BK1902" s="1052"/>
      <c r="BL1902" s="99"/>
      <c r="BM1902" s="99"/>
      <c r="BN1902" s="99"/>
      <c r="BO1902" s="99"/>
      <c r="BP1902" s="99"/>
      <c r="BQ1902" s="99"/>
      <c r="BR1902" s="99"/>
      <c r="BS1902" s="1046"/>
      <c r="BT1902" s="1046"/>
      <c r="BU1902" s="1046"/>
      <c r="BV1902" s="1046"/>
      <c r="BW1902" s="1046"/>
      <c r="BX1902" s="1046"/>
      <c r="BY1902" s="1049"/>
      <c r="CA1902" s="365" t="b">
        <f t="shared" si="852"/>
        <v>0</v>
      </c>
      <c r="CB1902" s="365" t="b">
        <f t="shared" si="853"/>
        <v>0</v>
      </c>
      <c r="CC1902" s="365" t="b">
        <f t="shared" si="854"/>
        <v>0</v>
      </c>
      <c r="CD1902" s="365" t="b">
        <f t="shared" si="855"/>
        <v>0</v>
      </c>
      <c r="CE1902" s="365">
        <f t="shared" si="856"/>
        <v>0</v>
      </c>
      <c r="CF1902" s="365" t="b">
        <f t="shared" si="857"/>
        <v>0</v>
      </c>
      <c r="CG1902" s="365" t="b">
        <f t="shared" si="858"/>
        <v>0</v>
      </c>
      <c r="CH1902" s="365" t="b">
        <f t="shared" si="859"/>
        <v>0</v>
      </c>
      <c r="CI1902" s="72" t="b">
        <f t="shared" si="860"/>
        <v>0</v>
      </c>
      <c r="CJ1902" s="72" t="b">
        <f t="shared" si="861"/>
        <v>0</v>
      </c>
      <c r="CK1902" s="72" t="b">
        <f t="shared" si="862"/>
        <v>0</v>
      </c>
      <c r="CL1902" s="72">
        <f t="shared" si="863"/>
        <v>0</v>
      </c>
      <c r="CM1902" s="72">
        <f t="shared" si="864"/>
        <v>0</v>
      </c>
      <c r="CN1902" s="72" t="b">
        <f t="shared" si="865"/>
        <v>0</v>
      </c>
      <c r="CP1902" s="13">
        <f t="shared" si="866"/>
        <v>0</v>
      </c>
      <c r="CQ1902" s="13" t="b">
        <f t="shared" si="867"/>
        <v>0</v>
      </c>
      <c r="CR1902" s="13" t="b">
        <f t="shared" si="868"/>
        <v>0</v>
      </c>
      <c r="CS1902" s="13" t="b">
        <f t="shared" si="874"/>
        <v>0</v>
      </c>
      <c r="CT1902" s="13" t="b">
        <f t="shared" si="873"/>
        <v>0</v>
      </c>
      <c r="CU1902" s="13" t="b">
        <f t="shared" si="876"/>
        <v>0</v>
      </c>
      <c r="CV1902" s="13" t="b">
        <f t="shared" si="869"/>
        <v>0</v>
      </c>
      <c r="CW1902" s="13" t="b">
        <f t="shared" si="870"/>
        <v>0</v>
      </c>
      <c r="CX1902" s="13" t="b">
        <f t="shared" si="871"/>
        <v>0</v>
      </c>
      <c r="CY1902" s="13" t="b">
        <f t="shared" si="872"/>
        <v>0</v>
      </c>
    </row>
    <row r="1903" spans="1:103" ht="15" thickBot="1">
      <c r="A1903" s="931">
        <v>381</v>
      </c>
      <c r="B1903" s="1050" t="s">
        <v>227</v>
      </c>
      <c r="C1903" s="1050"/>
      <c r="D1903" s="1050" t="s">
        <v>1</v>
      </c>
      <c r="E1903" s="1050" t="s">
        <v>5</v>
      </c>
      <c r="F1903" s="1050"/>
      <c r="G1903" s="1050"/>
      <c r="H1903" s="1050"/>
      <c r="I1903" s="1050" t="s">
        <v>10</v>
      </c>
      <c r="J1903" s="1050"/>
      <c r="K1903" s="1050"/>
      <c r="L1903" s="1050" t="s">
        <v>17</v>
      </c>
      <c r="M1903" s="1050"/>
      <c r="N1903" s="1050" t="s">
        <v>17</v>
      </c>
      <c r="O1903" s="1050"/>
      <c r="P1903" s="1050" t="s">
        <v>17</v>
      </c>
      <c r="Q1903" s="940">
        <f>IF(I1903="&lt;1966",'lista, wskaźniki'!$G$4,IF(I1903="1967-1985",'lista, wskaźniki'!$G$5,IF(I1903="1986-1992",'lista, wskaźniki'!$G$6,IF(I1903="1993-1996",'lista, wskaźniki'!$G$7,IF(I1903="&gt;1997",'lista, wskaźniki'!$G$8,IF(I1903=0,'lista, wskaźniki'!$G$4))))))</f>
        <v>290</v>
      </c>
      <c r="R1903" s="1050" t="s">
        <v>23</v>
      </c>
      <c r="S1903" s="1050" t="s">
        <v>27</v>
      </c>
      <c r="T1903" s="1050"/>
      <c r="U1903" s="1050">
        <v>1995</v>
      </c>
      <c r="V1903" s="1050"/>
      <c r="W1903" s="95" t="s">
        <v>35</v>
      </c>
      <c r="X1903" s="95" t="s">
        <v>35</v>
      </c>
      <c r="Y1903" s="97" t="s">
        <v>24</v>
      </c>
      <c r="Z1903" s="95" t="s">
        <v>40</v>
      </c>
      <c r="AA1903" s="95" t="s">
        <v>35</v>
      </c>
      <c r="AB1903" s="96">
        <v>2</v>
      </c>
      <c r="AC1903" s="96"/>
      <c r="AD1903" s="95">
        <v>1500</v>
      </c>
      <c r="AE1903" s="1050">
        <v>10</v>
      </c>
      <c r="AF1903" s="334">
        <f t="shared" si="877"/>
        <v>45.26</v>
      </c>
      <c r="AG1903" s="272">
        <f>IF(R1903="kompletna",Q1903*J1903*0.0036*'lista, wskaźniki'!$F$13, IF(R1903="częściowa",Q1903*J1903*0.0036*'lista, wskaźniki'!$F$14, IF(R1903="brak",Q1903*J1903*0.0036*'lista, wskaźniki'!$F$15,)))</f>
        <v>0</v>
      </c>
      <c r="AH1903" s="334">
        <f>IF(Y1903="inne",K1903*'lista, wskaźniki'!$E$35,IF(Y1903="to samo źródło",0,IF(Y1903=0,0)))</f>
        <v>0</v>
      </c>
      <c r="AI1903" s="334" t="b">
        <f>IF(AA1903="gaz z sieci",AC1903*'lista, wskaźniki'!$D$21)</f>
        <v>0</v>
      </c>
      <c r="AJ1903" s="272">
        <f>IF(AA1903="węgiel",AB1903*'lista, wskaźniki'!$D$20, IF('Sektor mieszkaniowy'!AA1903="drewno",'Sektor mieszkaniowy'!AB1903*'lista, wskaźniki'!$D$22,IF('Sektor mieszkaniowy'!AA1903="pellet",AB1903*'lista, wskaźniki'!$D$23,IF('Sektor mieszkaniowy'!AA1903="gaz z sieci",AB1903*'lista, wskaźniki'!$D$21,IF('Sektor mieszkaniowy'!AA1903="olej opałowy",'Sektor mieszkaniowy'!AB1903*'lista, wskaźniki'!$D$24)))))</f>
        <v>45.26</v>
      </c>
      <c r="AK1903" s="1053">
        <f>AL1903/'lista, wskaźniki'!$A$127</f>
        <v>1.8461538461538463</v>
      </c>
      <c r="AL1903" s="1050">
        <v>1200</v>
      </c>
      <c r="AM1903" s="20">
        <f>IF(AA1903="węgiel",AF1903*1/3.6*'lista, wskaźniki'!$F$20,IF(AA1903="drewno",AF1903*1/3.6*'lista, wskaźniki'!$F$22,IF(AA1903="pellet",AF1903*1/3.6*'lista, wskaźniki'!$F$23,IF(AA1903="gaz z sieci",AF1903*1/3.6*'lista, wskaźniki'!$F$21,IF(AA1903="olej opałowy",AF1903*1/3.6*'lista, wskaźniki'!$F$24,0)))))</f>
        <v>4.2874797999999998</v>
      </c>
      <c r="AN1903" s="20">
        <f>IF(AA1903="węgiel",AF1903*'lista, wskaźniki'!$E$42,IF(AA1903="drewno",AF1903*'lista, wskaźniki'!$G$42,IF(AA1903="pellet",AF1903*'lista, wskaźniki'!$H$42,IF(AA1903="gaz z sieci",AF1903*'lista, wskaźniki'!$F$42,IF(AA1903="olej opałowy",AF1903*'lista, wskaźniki'!$I$42,0)))))</f>
        <v>1.71988E-2</v>
      </c>
      <c r="AO1903" s="20">
        <f>IF(AA1903="węgiel",AF1903*'lista, wskaźniki'!$E$43,IF(AA1903="drewno",AF1903*'lista, wskaźniki'!$G$43,IF(AA1903="pellet",AF1903*'lista, wskaźniki'!$H$43,IF(AA1903="gaz z sieci",AF1903*'lista, wskaźniki'!$F$43,IF(AA1903="olej opałowy",AF1903*'lista, wskaźniki'!$I$43,0)))))</f>
        <v>1.6293600000000002E-2</v>
      </c>
      <c r="AP1903" s="20">
        <f>IF(AA1903="węgiel",AF1903*'lista, wskaźniki'!$E$44,IF(AA1903="drewno",AF1903*'lista, wskaźniki'!$G$44,IF(AA1903="pellet",AF1903*'lista, wskaźniki'!$H$44,IF(AA1903="gaz z sieci",AF1903*'lista, wskaźniki'!$F$44,IF(AA1903="olej opałowy",AF1903*'lista, wskaźniki'!$I$44,0)))))</f>
        <v>1.22202E-5</v>
      </c>
      <c r="AQ1903" s="360">
        <f>IF(Z1903="gaz",AH1903*1/3.6*'lista, wskaźniki'!$F$21,IF(Z1903="energia elektryczna",AH1903*1/3.6*'lista, wskaźniki'!$F$26))</f>
        <v>0</v>
      </c>
      <c r="AR1903" s="20">
        <f>IF(Z1903="gaz",AH1903*'lista, wskaźniki'!$F$42,IF(Z1903="energia elektryczna",AH1903*0))</f>
        <v>0</v>
      </c>
      <c r="AS1903" s="20">
        <f>IF(Z1903="gaz",AH1903*'lista, wskaźniki'!$F$43,IF(Z1903="energia elektryczna",AH1903*0))</f>
        <v>0</v>
      </c>
      <c r="AT1903" s="20">
        <f>IF(Z1903="gaz",AH1903*'lista, wskaźniki'!$F$44,IF(Z1903="energia elektryczna",AH1903*0))</f>
        <v>0</v>
      </c>
      <c r="AU1903" s="20">
        <f>AI1903*1/3.6*'lista, wskaźniki'!$F$21</f>
        <v>0</v>
      </c>
      <c r="AV1903" s="20">
        <f>AI1903*'lista, wskaźniki'!$F$42</f>
        <v>0</v>
      </c>
      <c r="AW1903" s="20">
        <f>AI1903*'lista, wskaźniki'!$F$43</f>
        <v>0</v>
      </c>
      <c r="AX1903" s="20">
        <f>AI1903*'lista, wskaźniki'!$F$44</f>
        <v>0</v>
      </c>
      <c r="AY1903" s="20">
        <f>AK1903*'lista, wskaźniki'!$F$26</f>
        <v>1.6430769230769231</v>
      </c>
      <c r="AZ1903" s="20">
        <f t="shared" si="848"/>
        <v>5.9305567230769229</v>
      </c>
      <c r="BA1903" s="20">
        <f t="shared" si="849"/>
        <v>1.71988E-2</v>
      </c>
      <c r="BB1903" s="20">
        <f t="shared" si="850"/>
        <v>1.6293600000000002E-2</v>
      </c>
      <c r="BC1903" s="20">
        <f t="shared" si="851"/>
        <v>1.22202E-5</v>
      </c>
      <c r="BD1903" s="1050" t="s">
        <v>17</v>
      </c>
      <c r="BE1903" s="1050" t="s">
        <v>17</v>
      </c>
      <c r="BF1903" s="1050" t="s">
        <v>17</v>
      </c>
      <c r="BG1903" s="1050" t="s">
        <v>17</v>
      </c>
      <c r="BH1903" s="95"/>
      <c r="BI1903" s="1050" t="s">
        <v>17</v>
      </c>
      <c r="BJ1903" s="95"/>
      <c r="BK1903" s="1050" t="s">
        <v>17</v>
      </c>
      <c r="BL1903" s="95"/>
      <c r="BM1903" s="95"/>
      <c r="BN1903" s="95"/>
      <c r="BO1903" s="95" t="s">
        <v>17</v>
      </c>
      <c r="BP1903" s="95"/>
      <c r="BQ1903" s="95"/>
      <c r="BR1903" s="95"/>
      <c r="BS1903" s="1044"/>
      <c r="BT1903" s="1044"/>
      <c r="BU1903" s="1044"/>
      <c r="BV1903" s="1044"/>
      <c r="BW1903" s="1044"/>
      <c r="BX1903" s="1044"/>
      <c r="BY1903" s="1047"/>
      <c r="CA1903" s="365">
        <f t="shared" si="852"/>
        <v>45.26</v>
      </c>
      <c r="CB1903" s="365" t="b">
        <f t="shared" si="853"/>
        <v>0</v>
      </c>
      <c r="CC1903" s="365" t="b">
        <f t="shared" si="854"/>
        <v>0</v>
      </c>
      <c r="CD1903" s="365" t="b">
        <f t="shared" si="855"/>
        <v>0</v>
      </c>
      <c r="CE1903" s="365" t="b">
        <f t="shared" si="856"/>
        <v>0</v>
      </c>
      <c r="CF1903" s="365" t="b">
        <f t="shared" si="857"/>
        <v>0</v>
      </c>
      <c r="CG1903" s="365">
        <f t="shared" si="858"/>
        <v>0</v>
      </c>
      <c r="CH1903" s="365" t="b">
        <f t="shared" si="859"/>
        <v>0</v>
      </c>
      <c r="CI1903" s="72">
        <f t="shared" si="860"/>
        <v>45.26</v>
      </c>
      <c r="CJ1903" s="72" t="b">
        <f t="shared" si="861"/>
        <v>0</v>
      </c>
      <c r="CK1903" s="72" t="b">
        <f t="shared" si="862"/>
        <v>0</v>
      </c>
      <c r="CL1903" s="72">
        <f t="shared" si="863"/>
        <v>0</v>
      </c>
      <c r="CM1903" s="72" t="b">
        <f t="shared" si="864"/>
        <v>0</v>
      </c>
      <c r="CN1903" s="72">
        <f t="shared" si="865"/>
        <v>0</v>
      </c>
      <c r="CP1903" s="13">
        <f t="shared" si="866"/>
        <v>0</v>
      </c>
      <c r="CQ1903" s="13">
        <f t="shared" si="867"/>
        <v>0</v>
      </c>
      <c r="CR1903" s="13" t="b">
        <f t="shared" si="868"/>
        <v>0</v>
      </c>
      <c r="CS1903" s="13">
        <f t="shared" si="874"/>
        <v>0</v>
      </c>
      <c r="CT1903" s="13" t="b">
        <f t="shared" si="873"/>
        <v>0</v>
      </c>
      <c r="CU1903" s="13">
        <f t="shared" si="876"/>
        <v>0</v>
      </c>
      <c r="CV1903" s="13" t="b">
        <f t="shared" si="869"/>
        <v>0</v>
      </c>
      <c r="CW1903" s="13">
        <f t="shared" si="870"/>
        <v>0</v>
      </c>
      <c r="CX1903" s="13" t="b">
        <f t="shared" si="871"/>
        <v>0</v>
      </c>
      <c r="CY1903" s="13">
        <f t="shared" si="872"/>
        <v>0</v>
      </c>
    </row>
    <row r="1904" spans="1:103" ht="15" thickBot="1">
      <c r="A1904" s="932"/>
      <c r="B1904" s="1051"/>
      <c r="C1904" s="1051"/>
      <c r="D1904" s="1051"/>
      <c r="E1904" s="1051"/>
      <c r="F1904" s="1051"/>
      <c r="G1904" s="1051"/>
      <c r="H1904" s="1051"/>
      <c r="I1904" s="1051"/>
      <c r="J1904" s="1051"/>
      <c r="K1904" s="1051"/>
      <c r="L1904" s="1051"/>
      <c r="M1904" s="1051"/>
      <c r="N1904" s="1051"/>
      <c r="O1904" s="1051"/>
      <c r="P1904" s="1051"/>
      <c r="Q1904" s="941"/>
      <c r="R1904" s="1051"/>
      <c r="S1904" s="1051"/>
      <c r="T1904" s="1051"/>
      <c r="U1904" s="1051"/>
      <c r="V1904" s="1051"/>
      <c r="W1904" s="20" t="s">
        <v>36</v>
      </c>
      <c r="X1904" s="97" t="s">
        <v>195</v>
      </c>
      <c r="Y1904" s="97"/>
      <c r="Z1904" s="97"/>
      <c r="AA1904" s="97" t="s">
        <v>36</v>
      </c>
      <c r="AB1904" s="98"/>
      <c r="AC1904" s="98"/>
      <c r="AD1904" s="97"/>
      <c r="AE1904" s="1051"/>
      <c r="AF1904" s="334">
        <f t="shared" si="877"/>
        <v>0</v>
      </c>
      <c r="AG1904" s="272">
        <f>IF(R1904="kompletna",Q1904*J1904*0.0036*'lista, wskaźniki'!$F$13, IF(R1904="częściowa",Q1904*J1904*0.0036*'lista, wskaźniki'!$F$14, IF(R1904="brak",Q1904*J1904*0.0036*'lista, wskaźniki'!$F$15,)))</f>
        <v>0</v>
      </c>
      <c r="AH1904" s="334">
        <f>IF(Y1904="inne",K1904*'lista, wskaźniki'!$E$35,IF(Y1904="to samo źródło",0,IF(Y1904=0,0)))</f>
        <v>0</v>
      </c>
      <c r="AI1904" s="334" t="b">
        <f>IF(AA1904="gaz z sieci",AC1904*'lista, wskaźniki'!$D$21)</f>
        <v>0</v>
      </c>
      <c r="AJ1904" s="272">
        <f>IF(AA1904="węgiel",AB1904*'lista, wskaźniki'!$D$20, IF('Sektor mieszkaniowy'!AA1904="drewno",'Sektor mieszkaniowy'!AB1904*'lista, wskaźniki'!$D$22,IF('Sektor mieszkaniowy'!AA1904="pellet",AB1904*'lista, wskaźniki'!$D$23,IF('Sektor mieszkaniowy'!AA1904="gaz z sieci",AB1904*'lista, wskaźniki'!$D$21,IF('Sektor mieszkaniowy'!AA1904="olej opałowy",'Sektor mieszkaniowy'!AB1904*'lista, wskaźniki'!$D$24)))))</f>
        <v>0</v>
      </c>
      <c r="AK1904" s="1054"/>
      <c r="AL1904" s="1051"/>
      <c r="AM1904" s="20">
        <f>IF(AA1904="węgiel",AF1904*1/3.6*'lista, wskaźniki'!$F$20,IF(AA1904="drewno",AF1904*1/3.6*'lista, wskaźniki'!$F$22,IF(AA1904="pellet",AF1904*1/3.6*'lista, wskaźniki'!$F$23,IF(AA1904="gaz z sieci",AF1904*1/3.6*'lista, wskaźniki'!$F$21,IF(AA1904="olej opałowy",AF1904*1/3.6*'lista, wskaźniki'!$F$24,0)))))</f>
        <v>0</v>
      </c>
      <c r="AN1904" s="20">
        <f>IF(AA1904="węgiel",AF1904*'lista, wskaźniki'!$E$42,IF(AA1904="drewno",AF1904*'lista, wskaźniki'!$G$42,IF(AA1904="pellet",AF1904*'lista, wskaźniki'!$H$42,IF(AA1904="gaz z sieci",AF1904*'lista, wskaźniki'!$F$42,IF(AA1904="olej opałowy",AF1904*'lista, wskaźniki'!$I$42,0)))))</f>
        <v>0</v>
      </c>
      <c r="AO1904" s="20">
        <f>IF(AA1904="węgiel",AF1904*'lista, wskaźniki'!$E$43,IF(AA1904="drewno",AF1904*'lista, wskaźniki'!$G$43,IF(AA1904="pellet",AF1904*'lista, wskaźniki'!$H$43,IF(AA1904="gaz z sieci",AF1904*'lista, wskaźniki'!$F$43,IF(AA1904="olej opałowy",AF1904*'lista, wskaźniki'!$I$43,0)))))</f>
        <v>0</v>
      </c>
      <c r="AP1904" s="20">
        <f>IF(AA1904="węgiel",AF1904*'lista, wskaźniki'!$E$44,IF(AA1904="drewno",AF1904*'lista, wskaźniki'!$G$44,IF(AA1904="pellet",AF1904*'lista, wskaźniki'!$H$44,IF(AA1904="gaz z sieci",AF1904*'lista, wskaźniki'!$F$44,IF(AA1904="olej opałowy",AF1904*'lista, wskaźniki'!$I$44,0)))))</f>
        <v>0</v>
      </c>
      <c r="AQ1904" s="20" t="b">
        <f>IF(Z1904="gaz",AH1904*1/3.6*'lista, wskaźniki'!$F$21,IF(Z1904="energia elektryczna",AH1904*1/3.6*'lista, wskaźniki'!$F$26))</f>
        <v>0</v>
      </c>
      <c r="AR1904" s="20" t="b">
        <f>IF(Z1904="gaz",AH1904*'lista, wskaźniki'!$F$42,IF(Z1904="energia elektryczna",AH1904*0))</f>
        <v>0</v>
      </c>
      <c r="AS1904" s="20" t="b">
        <f>IF(Z1904="gaz",AH1904*'lista, wskaźniki'!$F$43,IF(Z1904="energia elektryczna",AH1904*0))</f>
        <v>0</v>
      </c>
      <c r="AT1904" s="20" t="b">
        <f>IF(Z1904="gaz",AH1904*'lista, wskaźniki'!$F$44,IF(Z1904="energia elektryczna",AH1904*0))</f>
        <v>0</v>
      </c>
      <c r="AU1904" s="20">
        <f>AI1904*1/3.6*'lista, wskaźniki'!$F$21</f>
        <v>0</v>
      </c>
      <c r="AV1904" s="20">
        <f>AI1904*'lista, wskaźniki'!$F$42</f>
        <v>0</v>
      </c>
      <c r="AW1904" s="20">
        <f>AI1904*'lista, wskaźniki'!$F$43</f>
        <v>0</v>
      </c>
      <c r="AX1904" s="20">
        <f>AI1904*'lista, wskaźniki'!$F$44</f>
        <v>0</v>
      </c>
      <c r="AY1904" s="20">
        <f>AK1904*'lista, wskaźniki'!$F$26</f>
        <v>0</v>
      </c>
      <c r="AZ1904" s="20">
        <f t="shared" si="848"/>
        <v>0</v>
      </c>
      <c r="BA1904" s="20">
        <f t="shared" si="849"/>
        <v>0</v>
      </c>
      <c r="BB1904" s="20">
        <f t="shared" si="850"/>
        <v>0</v>
      </c>
      <c r="BC1904" s="20">
        <f t="shared" si="851"/>
        <v>0</v>
      </c>
      <c r="BD1904" s="1051"/>
      <c r="BE1904" s="1051"/>
      <c r="BF1904" s="1051"/>
      <c r="BG1904" s="1051"/>
      <c r="BH1904" s="97"/>
      <c r="BI1904" s="1051"/>
      <c r="BJ1904" s="97"/>
      <c r="BK1904" s="1051"/>
      <c r="BL1904" s="97"/>
      <c r="BM1904" s="97"/>
      <c r="BN1904" s="97"/>
      <c r="BO1904" s="97"/>
      <c r="BP1904" s="97"/>
      <c r="BQ1904" s="97"/>
      <c r="BR1904" s="97"/>
      <c r="BS1904" s="1045"/>
      <c r="BT1904" s="1045"/>
      <c r="BU1904" s="1045"/>
      <c r="BV1904" s="1045"/>
      <c r="BW1904" s="1045"/>
      <c r="BX1904" s="1045"/>
      <c r="BY1904" s="1048"/>
      <c r="CA1904" s="365" t="b">
        <f t="shared" si="852"/>
        <v>0</v>
      </c>
      <c r="CB1904" s="365">
        <f t="shared" si="853"/>
        <v>0</v>
      </c>
      <c r="CC1904" s="365" t="b">
        <f t="shared" si="854"/>
        <v>0</v>
      </c>
      <c r="CD1904" s="365" t="b">
        <f t="shared" si="855"/>
        <v>0</v>
      </c>
      <c r="CE1904" s="365" t="b">
        <f t="shared" si="856"/>
        <v>0</v>
      </c>
      <c r="CF1904" s="365" t="b">
        <f t="shared" si="857"/>
        <v>0</v>
      </c>
      <c r="CG1904" s="365" t="b">
        <f t="shared" si="858"/>
        <v>0</v>
      </c>
      <c r="CH1904" s="365" t="b">
        <f t="shared" si="859"/>
        <v>0</v>
      </c>
      <c r="CI1904" s="72" t="b">
        <f t="shared" si="860"/>
        <v>0</v>
      </c>
      <c r="CJ1904" s="72">
        <f t="shared" si="861"/>
        <v>0</v>
      </c>
      <c r="CK1904" s="72" t="b">
        <f t="shared" si="862"/>
        <v>0</v>
      </c>
      <c r="CL1904" s="72">
        <f t="shared" si="863"/>
        <v>0</v>
      </c>
      <c r="CM1904" s="72" t="b">
        <f t="shared" si="864"/>
        <v>0</v>
      </c>
      <c r="CN1904" s="72" t="b">
        <f t="shared" si="865"/>
        <v>0</v>
      </c>
      <c r="CP1904" s="13">
        <f t="shared" si="866"/>
        <v>0</v>
      </c>
      <c r="CQ1904" s="13" t="b">
        <f t="shared" si="867"/>
        <v>0</v>
      </c>
      <c r="CR1904" s="13" t="b">
        <f t="shared" si="868"/>
        <v>0</v>
      </c>
      <c r="CS1904" s="13" t="b">
        <f t="shared" si="874"/>
        <v>0</v>
      </c>
      <c r="CT1904" s="13" t="b">
        <f t="shared" si="873"/>
        <v>0</v>
      </c>
      <c r="CU1904" s="13" t="b">
        <f t="shared" si="876"/>
        <v>0</v>
      </c>
      <c r="CV1904" s="13" t="b">
        <f t="shared" si="869"/>
        <v>0</v>
      </c>
      <c r="CW1904" s="13" t="b">
        <f t="shared" si="870"/>
        <v>0</v>
      </c>
      <c r="CX1904" s="13" t="b">
        <f t="shared" si="871"/>
        <v>0</v>
      </c>
      <c r="CY1904" s="13" t="b">
        <f t="shared" si="872"/>
        <v>0</v>
      </c>
    </row>
    <row r="1905" spans="1:103" ht="15" thickBot="1">
      <c r="A1905" s="932"/>
      <c r="B1905" s="1051"/>
      <c r="C1905" s="1051"/>
      <c r="D1905" s="1051"/>
      <c r="E1905" s="1051"/>
      <c r="F1905" s="1051"/>
      <c r="G1905" s="1051"/>
      <c r="H1905" s="1051"/>
      <c r="I1905" s="1051"/>
      <c r="J1905" s="1051"/>
      <c r="K1905" s="1051"/>
      <c r="L1905" s="1051"/>
      <c r="M1905" s="1051"/>
      <c r="N1905" s="1051"/>
      <c r="O1905" s="1051"/>
      <c r="P1905" s="1051"/>
      <c r="Q1905" s="941"/>
      <c r="R1905" s="1051"/>
      <c r="S1905" s="1051"/>
      <c r="T1905" s="1051"/>
      <c r="U1905" s="1051"/>
      <c r="V1905" s="1051"/>
      <c r="W1905" s="97"/>
      <c r="X1905" s="97" t="s">
        <v>39</v>
      </c>
      <c r="Y1905" s="97"/>
      <c r="Z1905" s="97"/>
      <c r="AA1905" s="97" t="s">
        <v>50</v>
      </c>
      <c r="AB1905" s="98"/>
      <c r="AC1905" s="98"/>
      <c r="AD1905" s="97"/>
      <c r="AE1905" s="1051"/>
      <c r="AF1905" s="334">
        <f t="shared" si="877"/>
        <v>0</v>
      </c>
      <c r="AG1905" s="272">
        <f>IF(R1905="kompletna",Q1905*J1905*0.0036*'lista, wskaźniki'!$F$13, IF(R1905="częściowa",Q1905*J1905*0.0036*'lista, wskaźniki'!$F$14, IF(R1905="brak",Q1905*J1905*0.0036*'lista, wskaźniki'!$F$15,)))</f>
        <v>0</v>
      </c>
      <c r="AH1905" s="334">
        <f>IF(Y1905="inne",K1905*'lista, wskaźniki'!$E$35,IF(Y1905="to samo źródło",0,IF(Y1905=0,0)))</f>
        <v>0</v>
      </c>
      <c r="AI1905" s="334" t="b">
        <f>IF(AA1905="gaz z sieci",AC1905*'lista, wskaźniki'!$D$21)</f>
        <v>0</v>
      </c>
      <c r="AJ1905" s="272">
        <f>IF(AA1905="węgiel",AB1905*'lista, wskaźniki'!$D$20, IF('Sektor mieszkaniowy'!AA1905="drewno",'Sektor mieszkaniowy'!AB1905*'lista, wskaźniki'!$D$22,IF('Sektor mieszkaniowy'!AA1905="pellet",AB1905*'lista, wskaźniki'!$D$23,IF('Sektor mieszkaniowy'!AA1905="gaz z sieci",AB1905*'lista, wskaźniki'!$D$21,IF('Sektor mieszkaniowy'!AA1905="olej opałowy",'Sektor mieszkaniowy'!AB1905*'lista, wskaźniki'!$D$24)))))</f>
        <v>0</v>
      </c>
      <c r="AK1905" s="1054"/>
      <c r="AL1905" s="1051"/>
      <c r="AM1905" s="20">
        <f>IF(AA1905="węgiel",AF1905*1/3.6*'lista, wskaźniki'!$F$20,IF(AA1905="drewno",AF1905*1/3.6*'lista, wskaźniki'!$F$22,IF(AA1905="pellet",AF1905*1/3.6*'lista, wskaźniki'!$F$23,IF(AA1905="gaz z sieci",AF1905*1/3.6*'lista, wskaźniki'!$F$21,IF(AA1905="olej opałowy",AF1905*1/3.6*'lista, wskaźniki'!$F$24,0)))))</f>
        <v>0</v>
      </c>
      <c r="AN1905" s="20">
        <f>IF(AA1905="węgiel",AF1905*'lista, wskaźniki'!$E$42,IF(AA1905="drewno",AF1905*'lista, wskaźniki'!$G$42,IF(AA1905="pellet",AF1905*'lista, wskaźniki'!$H$42,IF(AA1905="gaz z sieci",AF1905*'lista, wskaźniki'!$F$42,IF(AA1905="olej opałowy",AF1905*'lista, wskaźniki'!$I$42,0)))))</f>
        <v>0</v>
      </c>
      <c r="AO1905" s="20">
        <f>IF(AA1905="węgiel",AF1905*'lista, wskaźniki'!$E$43,IF(AA1905="drewno",AF1905*'lista, wskaźniki'!$G$43,IF(AA1905="pellet",AF1905*'lista, wskaźniki'!$H$43,IF(AA1905="gaz z sieci",AF1905*'lista, wskaźniki'!$F$43,IF(AA1905="olej opałowy",AF1905*'lista, wskaźniki'!$I$43,0)))))</f>
        <v>0</v>
      </c>
      <c r="AP1905" s="20">
        <f>IF(AA1905="węgiel",AF1905*'lista, wskaźniki'!$E$44,IF(AA1905="drewno",AF1905*'lista, wskaźniki'!$G$44,IF(AA1905="pellet",AF1905*'lista, wskaźniki'!$H$44,IF(AA1905="gaz z sieci",AF1905*'lista, wskaźniki'!$F$44,IF(AA1905="olej opałowy",AF1905*'lista, wskaźniki'!$I$44,0)))))</f>
        <v>0</v>
      </c>
      <c r="AQ1905" s="20" t="b">
        <f>IF(Z1905="gaz",AH1905*1/3.6*'lista, wskaźniki'!$F$21,IF(Z1905="energia elektryczna",AH1905*1/3.6*'lista, wskaźniki'!$F$26))</f>
        <v>0</v>
      </c>
      <c r="AR1905" s="20" t="b">
        <f>IF(Z1905="gaz",AH1905*'lista, wskaźniki'!$F$42,IF(Z1905="energia elektryczna",AH1905*0))</f>
        <v>0</v>
      </c>
      <c r="AS1905" s="20" t="b">
        <f>IF(Z1905="gaz",AH1905*'lista, wskaźniki'!$F$43,IF(Z1905="energia elektryczna",AH1905*0))</f>
        <v>0</v>
      </c>
      <c r="AT1905" s="20" t="b">
        <f>IF(Z1905="gaz",AH1905*'lista, wskaźniki'!$F$44,IF(Z1905="energia elektryczna",AH1905*0))</f>
        <v>0</v>
      </c>
      <c r="AU1905" s="20">
        <f>AI1905*1/3.6*'lista, wskaźniki'!$F$21</f>
        <v>0</v>
      </c>
      <c r="AV1905" s="20">
        <f>AI1905*'lista, wskaźniki'!$F$42</f>
        <v>0</v>
      </c>
      <c r="AW1905" s="20">
        <f>AI1905*'lista, wskaźniki'!$F$43</f>
        <v>0</v>
      </c>
      <c r="AX1905" s="20">
        <f>AI1905*'lista, wskaźniki'!$F$44</f>
        <v>0</v>
      </c>
      <c r="AY1905" s="20">
        <f>AK1905*'lista, wskaźniki'!$F$26</f>
        <v>0</v>
      </c>
      <c r="AZ1905" s="20">
        <f t="shared" si="848"/>
        <v>0</v>
      </c>
      <c r="BA1905" s="20">
        <f t="shared" si="849"/>
        <v>0</v>
      </c>
      <c r="BB1905" s="20">
        <f t="shared" si="850"/>
        <v>0</v>
      </c>
      <c r="BC1905" s="20">
        <f t="shared" si="851"/>
        <v>0</v>
      </c>
      <c r="BD1905" s="1051"/>
      <c r="BE1905" s="1051"/>
      <c r="BF1905" s="1051"/>
      <c r="BG1905" s="1051"/>
      <c r="BH1905" s="97"/>
      <c r="BI1905" s="1051"/>
      <c r="BJ1905" s="97"/>
      <c r="BK1905" s="1051"/>
      <c r="BL1905" s="97"/>
      <c r="BM1905" s="97"/>
      <c r="BN1905" s="97"/>
      <c r="BO1905" s="97"/>
      <c r="BP1905" s="97"/>
      <c r="BQ1905" s="97"/>
      <c r="BR1905" s="97"/>
      <c r="BS1905" s="1045"/>
      <c r="BT1905" s="1045"/>
      <c r="BU1905" s="1045"/>
      <c r="BV1905" s="1045"/>
      <c r="BW1905" s="1045"/>
      <c r="BX1905" s="1045"/>
      <c r="BY1905" s="1048"/>
      <c r="CA1905" s="365" t="b">
        <f t="shared" si="852"/>
        <v>0</v>
      </c>
      <c r="CB1905" s="365" t="b">
        <f t="shared" si="853"/>
        <v>0</v>
      </c>
      <c r="CC1905" s="365">
        <f t="shared" si="854"/>
        <v>0</v>
      </c>
      <c r="CD1905" s="365" t="b">
        <f t="shared" si="855"/>
        <v>0</v>
      </c>
      <c r="CE1905" s="365" t="b">
        <f t="shared" si="856"/>
        <v>0</v>
      </c>
      <c r="CF1905" s="365" t="b">
        <f t="shared" si="857"/>
        <v>0</v>
      </c>
      <c r="CG1905" s="365" t="b">
        <f t="shared" si="858"/>
        <v>0</v>
      </c>
      <c r="CH1905" s="365" t="b">
        <f t="shared" si="859"/>
        <v>0</v>
      </c>
      <c r="CI1905" s="72" t="b">
        <f t="shared" si="860"/>
        <v>0</v>
      </c>
      <c r="CJ1905" s="72" t="b">
        <f t="shared" si="861"/>
        <v>0</v>
      </c>
      <c r="CK1905" s="72">
        <f t="shared" si="862"/>
        <v>0</v>
      </c>
      <c r="CL1905" s="72">
        <f t="shared" si="863"/>
        <v>0</v>
      </c>
      <c r="CM1905" s="72" t="b">
        <f t="shared" si="864"/>
        <v>0</v>
      </c>
      <c r="CN1905" s="72" t="b">
        <f t="shared" si="865"/>
        <v>0</v>
      </c>
      <c r="CP1905" s="13">
        <f t="shared" si="866"/>
        <v>0</v>
      </c>
      <c r="CQ1905" s="13" t="b">
        <f t="shared" si="867"/>
        <v>0</v>
      </c>
      <c r="CR1905" s="13" t="b">
        <f t="shared" si="868"/>
        <v>0</v>
      </c>
      <c r="CS1905" s="13" t="b">
        <f t="shared" si="874"/>
        <v>0</v>
      </c>
      <c r="CT1905" s="13" t="b">
        <f t="shared" si="873"/>
        <v>0</v>
      </c>
      <c r="CU1905" s="13" t="b">
        <f t="shared" si="876"/>
        <v>0</v>
      </c>
      <c r="CV1905" s="13" t="b">
        <f t="shared" si="869"/>
        <v>0</v>
      </c>
      <c r="CW1905" s="13" t="b">
        <f t="shared" si="870"/>
        <v>0</v>
      </c>
      <c r="CX1905" s="13" t="b">
        <f t="shared" si="871"/>
        <v>0</v>
      </c>
      <c r="CY1905" s="13" t="b">
        <f t="shared" si="872"/>
        <v>0</v>
      </c>
    </row>
    <row r="1906" spans="1:103" ht="15" thickBot="1">
      <c r="A1906" s="932"/>
      <c r="B1906" s="1051"/>
      <c r="C1906" s="1051"/>
      <c r="D1906" s="1051"/>
      <c r="E1906" s="1051"/>
      <c r="F1906" s="1051"/>
      <c r="G1906" s="1051"/>
      <c r="H1906" s="1051"/>
      <c r="I1906" s="1051"/>
      <c r="J1906" s="1051"/>
      <c r="K1906" s="1051"/>
      <c r="L1906" s="1051"/>
      <c r="M1906" s="1051"/>
      <c r="N1906" s="1051"/>
      <c r="O1906" s="1051"/>
      <c r="P1906" s="1051"/>
      <c r="Q1906" s="941"/>
      <c r="R1906" s="1051"/>
      <c r="S1906" s="1051"/>
      <c r="T1906" s="1051"/>
      <c r="U1906" s="1051"/>
      <c r="V1906" s="1051"/>
      <c r="W1906" s="97"/>
      <c r="X1906" s="97"/>
      <c r="Y1906" s="97"/>
      <c r="Z1906" s="97"/>
      <c r="AA1906" s="97" t="s">
        <v>38</v>
      </c>
      <c r="AB1906" s="98"/>
      <c r="AC1906" s="98"/>
      <c r="AD1906" s="97"/>
      <c r="AE1906" s="1051"/>
      <c r="AF1906" s="334">
        <f t="shared" si="877"/>
        <v>0</v>
      </c>
      <c r="AG1906" s="272">
        <f>IF(R1906="kompletna",Q1906*J1906*0.0036*'lista, wskaźniki'!$F$13, IF(R1906="częściowa",Q1906*J1906*0.0036*'lista, wskaźniki'!$F$14, IF(R1906="brak",Q1906*J1906*0.0036*'lista, wskaźniki'!$F$15,)))</f>
        <v>0</v>
      </c>
      <c r="AH1906" s="334">
        <f>IF(Y1906="inne",K1906*'lista, wskaźniki'!$E$35,IF(Y1906="to samo źródło",0,IF(Y1906=0,0)))</f>
        <v>0</v>
      </c>
      <c r="AI1906" s="334">
        <f>IF(AA1906="gaz z sieci",AC1906*'lista, wskaźniki'!$D$21)</f>
        <v>0</v>
      </c>
      <c r="AJ1906" s="272">
        <f>IF(AA1906="węgiel",AB1906*'lista, wskaźniki'!$D$20, IF('Sektor mieszkaniowy'!AA1906="drewno",'Sektor mieszkaniowy'!AB1906*'lista, wskaźniki'!$D$22,IF('Sektor mieszkaniowy'!AA1906="pellet",AB1906*'lista, wskaźniki'!$D$23,IF('Sektor mieszkaniowy'!AA1906="gaz z sieci",AB1906*'lista, wskaźniki'!$D$21,IF('Sektor mieszkaniowy'!AA1906="olej opałowy",'Sektor mieszkaniowy'!AB1906*'lista, wskaźniki'!$D$24)))))</f>
        <v>0</v>
      </c>
      <c r="AK1906" s="1054"/>
      <c r="AL1906" s="1051"/>
      <c r="AM1906" s="20">
        <f>IF(AA1906="węgiel",AF1906*1/3.6*'lista, wskaźniki'!$F$20,IF(AA1906="drewno",AF1906*1/3.6*'lista, wskaźniki'!$F$22,IF(AA1906="pellet",AF1906*1/3.6*'lista, wskaźniki'!$F$23,IF(AA1906="gaz z sieci",AF1906*1/3.6*'lista, wskaźniki'!$F$21,IF(AA1906="olej opałowy",AF1906*1/3.6*'lista, wskaźniki'!$F$24,0)))))</f>
        <v>0</v>
      </c>
      <c r="AN1906" s="20">
        <f>IF(AA1906="węgiel",AF1906*'lista, wskaźniki'!$E$42,IF(AA1906="drewno",AF1906*'lista, wskaźniki'!$G$42,IF(AA1906="pellet",AF1906*'lista, wskaźniki'!$H$42,IF(AA1906="gaz z sieci",AF1906*'lista, wskaźniki'!$F$42,IF(AA1906="olej opałowy",AF1906*'lista, wskaźniki'!$I$42,0)))))</f>
        <v>0</v>
      </c>
      <c r="AO1906" s="20">
        <f>IF(AA1906="węgiel",AF1906*'lista, wskaźniki'!$E$43,IF(AA1906="drewno",AF1906*'lista, wskaźniki'!$G$43,IF(AA1906="pellet",AF1906*'lista, wskaźniki'!$H$43,IF(AA1906="gaz z sieci",AF1906*'lista, wskaźniki'!$F$43,IF(AA1906="olej opałowy",AF1906*'lista, wskaźniki'!$I$43,0)))))</f>
        <v>0</v>
      </c>
      <c r="AP1906" s="20">
        <f>IF(AA1906="węgiel",AF1906*'lista, wskaźniki'!$E$44,IF(AA1906="drewno",AF1906*'lista, wskaźniki'!$G$44,IF(AA1906="pellet",AF1906*'lista, wskaźniki'!$H$44,IF(AA1906="gaz z sieci",AF1906*'lista, wskaźniki'!$F$44,IF(AA1906="olej opałowy",AF1906*'lista, wskaźniki'!$I$44,0)))))</f>
        <v>0</v>
      </c>
      <c r="AQ1906" s="20" t="b">
        <f>IF(Z1906="gaz",AH1906*1/3.6*'lista, wskaźniki'!$F$21,IF(Z1906="energia elektryczna",AH1906*1/3.6*'lista, wskaźniki'!$F$26))</f>
        <v>0</v>
      </c>
      <c r="AR1906" s="20" t="b">
        <f>IF(Z1906="gaz",AH1906*'lista, wskaźniki'!$F$42,IF(Z1906="energia elektryczna",AH1906*0))</f>
        <v>0</v>
      </c>
      <c r="AS1906" s="20" t="b">
        <f>IF(Z1906="gaz",AH1906*'lista, wskaźniki'!$F$43,IF(Z1906="energia elektryczna",AH1906*0))</f>
        <v>0</v>
      </c>
      <c r="AT1906" s="20" t="b">
        <f>IF(Z1906="gaz",AH1906*'lista, wskaźniki'!$F$44,IF(Z1906="energia elektryczna",AH1906*0))</f>
        <v>0</v>
      </c>
      <c r="AU1906" s="20">
        <f>AI1906*1/3.6*'lista, wskaźniki'!$F$21</f>
        <v>0</v>
      </c>
      <c r="AV1906" s="20">
        <f>AI1906*'lista, wskaźniki'!$F$42</f>
        <v>0</v>
      </c>
      <c r="AW1906" s="20">
        <f>AI1906*'lista, wskaźniki'!$F$43</f>
        <v>0</v>
      </c>
      <c r="AX1906" s="20">
        <f>AI1906*'lista, wskaźniki'!$F$44</f>
        <v>0</v>
      </c>
      <c r="AY1906" s="20">
        <f>AK1906*'lista, wskaźniki'!$F$26</f>
        <v>0</v>
      </c>
      <c r="AZ1906" s="20">
        <f t="shared" si="848"/>
        <v>0</v>
      </c>
      <c r="BA1906" s="20">
        <f t="shared" si="849"/>
        <v>0</v>
      </c>
      <c r="BB1906" s="20">
        <f t="shared" si="850"/>
        <v>0</v>
      </c>
      <c r="BC1906" s="20">
        <f t="shared" si="851"/>
        <v>0</v>
      </c>
      <c r="BD1906" s="1051"/>
      <c r="BE1906" s="1051"/>
      <c r="BF1906" s="1051"/>
      <c r="BG1906" s="1051"/>
      <c r="BH1906" s="97"/>
      <c r="BI1906" s="1051"/>
      <c r="BJ1906" s="97"/>
      <c r="BK1906" s="1051"/>
      <c r="BL1906" s="97"/>
      <c r="BM1906" s="97"/>
      <c r="BN1906" s="97"/>
      <c r="BO1906" s="97"/>
      <c r="BP1906" s="97"/>
      <c r="BQ1906" s="97"/>
      <c r="BR1906" s="97"/>
      <c r="BS1906" s="1045"/>
      <c r="BT1906" s="1045"/>
      <c r="BU1906" s="1045"/>
      <c r="BV1906" s="1045"/>
      <c r="BW1906" s="1045"/>
      <c r="BX1906" s="1045"/>
      <c r="BY1906" s="1048"/>
      <c r="CA1906" s="365" t="b">
        <f t="shared" si="852"/>
        <v>0</v>
      </c>
      <c r="CB1906" s="365" t="b">
        <f t="shared" si="853"/>
        <v>0</v>
      </c>
      <c r="CC1906" s="365" t="b">
        <f t="shared" si="854"/>
        <v>0</v>
      </c>
      <c r="CD1906" s="365">
        <f t="shared" si="855"/>
        <v>0</v>
      </c>
      <c r="CE1906" s="365" t="b">
        <f t="shared" si="856"/>
        <v>0</v>
      </c>
      <c r="CF1906" s="365" t="b">
        <f t="shared" si="857"/>
        <v>0</v>
      </c>
      <c r="CG1906" s="365" t="b">
        <f t="shared" si="858"/>
        <v>0</v>
      </c>
      <c r="CH1906" s="365">
        <f t="shared" si="859"/>
        <v>0</v>
      </c>
      <c r="CI1906" s="72" t="b">
        <f t="shared" si="860"/>
        <v>0</v>
      </c>
      <c r="CJ1906" s="72" t="b">
        <f t="shared" si="861"/>
        <v>0</v>
      </c>
      <c r="CK1906" s="72" t="b">
        <f t="shared" si="862"/>
        <v>0</v>
      </c>
      <c r="CL1906" s="72">
        <f t="shared" si="863"/>
        <v>0</v>
      </c>
      <c r="CM1906" s="72" t="b">
        <f t="shared" si="864"/>
        <v>0</v>
      </c>
      <c r="CN1906" s="72" t="b">
        <f t="shared" si="865"/>
        <v>0</v>
      </c>
      <c r="CP1906" s="13">
        <f t="shared" si="866"/>
        <v>0</v>
      </c>
      <c r="CQ1906" s="13" t="b">
        <f t="shared" si="867"/>
        <v>0</v>
      </c>
      <c r="CR1906" s="13" t="b">
        <f t="shared" si="868"/>
        <v>0</v>
      </c>
      <c r="CS1906" s="13" t="b">
        <f t="shared" si="874"/>
        <v>0</v>
      </c>
      <c r="CT1906" s="13" t="b">
        <f t="shared" si="873"/>
        <v>0</v>
      </c>
      <c r="CU1906" s="13" t="b">
        <f t="shared" si="876"/>
        <v>0</v>
      </c>
      <c r="CV1906" s="13" t="b">
        <f t="shared" si="869"/>
        <v>0</v>
      </c>
      <c r="CW1906" s="13" t="b">
        <f t="shared" si="870"/>
        <v>0</v>
      </c>
      <c r="CX1906" s="13" t="b">
        <f t="shared" si="871"/>
        <v>0</v>
      </c>
      <c r="CY1906" s="13" t="b">
        <f t="shared" si="872"/>
        <v>0</v>
      </c>
    </row>
    <row r="1907" spans="1:103" ht="15" thickBot="1">
      <c r="A1907" s="933"/>
      <c r="B1907" s="1052"/>
      <c r="C1907" s="1052"/>
      <c r="D1907" s="1052"/>
      <c r="E1907" s="1052"/>
      <c r="F1907" s="1052"/>
      <c r="G1907" s="1052"/>
      <c r="H1907" s="1052"/>
      <c r="I1907" s="1052"/>
      <c r="J1907" s="1052"/>
      <c r="K1907" s="1052"/>
      <c r="L1907" s="1052"/>
      <c r="M1907" s="1052"/>
      <c r="N1907" s="1052"/>
      <c r="O1907" s="1052"/>
      <c r="P1907" s="1052"/>
      <c r="Q1907" s="942"/>
      <c r="R1907" s="1052"/>
      <c r="S1907" s="1052"/>
      <c r="T1907" s="1052"/>
      <c r="U1907" s="1052"/>
      <c r="V1907" s="1052"/>
      <c r="W1907" s="99"/>
      <c r="X1907" s="99"/>
      <c r="Y1907" s="99"/>
      <c r="Z1907" s="99"/>
      <c r="AA1907" s="99" t="s">
        <v>37</v>
      </c>
      <c r="AB1907" s="100"/>
      <c r="AC1907" s="100"/>
      <c r="AD1907" s="99"/>
      <c r="AE1907" s="1052"/>
      <c r="AF1907" s="334">
        <f t="shared" si="877"/>
        <v>0</v>
      </c>
      <c r="AG1907" s="272">
        <f>IF(R1907="kompletna",Q1907*J1907*0.0036*'lista, wskaźniki'!$F$13, IF(R1907="częściowa",Q1907*J1907*0.0036*'lista, wskaźniki'!$F$14, IF(R1907="brak",Q1907*J1907*0.0036*'lista, wskaźniki'!$F$15,)))</f>
        <v>0</v>
      </c>
      <c r="AH1907" s="334">
        <f>IF(Y1907="inne",K1907*'lista, wskaźniki'!$E$35,IF(Y1907="to samo źródło",0,IF(Y1907=0,0)))</f>
        <v>0</v>
      </c>
      <c r="AI1907" s="334" t="b">
        <f>IF(AA1907="gaz z sieci",AC1907*'lista, wskaźniki'!$D$21)</f>
        <v>0</v>
      </c>
      <c r="AJ1907" s="272">
        <f>IF(AA1907="węgiel",AB1907*'lista, wskaźniki'!$D$20, IF('Sektor mieszkaniowy'!AA1907="drewno",'Sektor mieszkaniowy'!AB1907*'lista, wskaźniki'!$D$22,IF('Sektor mieszkaniowy'!AA1907="pellet",AB1907*'lista, wskaźniki'!$D$23,IF('Sektor mieszkaniowy'!AA1907="gaz z sieci",AB1907*'lista, wskaźniki'!$D$21,IF('Sektor mieszkaniowy'!AA1907="olej opałowy",'Sektor mieszkaniowy'!AB1907*'lista, wskaźniki'!$D$24)))))</f>
        <v>0</v>
      </c>
      <c r="AK1907" s="1055"/>
      <c r="AL1907" s="1052"/>
      <c r="AM1907" s="20">
        <f>IF(AA1907="węgiel",AF1907*1/3.6*'lista, wskaźniki'!$F$20,IF(AA1907="drewno",AF1907*1/3.6*'lista, wskaźniki'!$F$22,IF(AA1907="pellet",AF1907*1/3.6*'lista, wskaźniki'!$F$23,IF(AA1907="gaz z sieci",AF1907*1/3.6*'lista, wskaźniki'!$F$21,IF(AA1907="olej opałowy",AF1907*1/3.6*'lista, wskaźniki'!$F$24,0)))))</f>
        <v>0</v>
      </c>
      <c r="AN1907" s="20">
        <f>IF(AA1907="węgiel",AF1907*'lista, wskaźniki'!$E$42,IF(AA1907="drewno",AF1907*'lista, wskaźniki'!$G$42,IF(AA1907="pellet",AF1907*'lista, wskaźniki'!$H$42,IF(AA1907="gaz z sieci",AF1907*'lista, wskaźniki'!$F$42,IF(AA1907="olej opałowy",AF1907*'lista, wskaźniki'!$I$42,0)))))</f>
        <v>0</v>
      </c>
      <c r="AO1907" s="20">
        <f>IF(AA1907="węgiel",AF1907*'lista, wskaźniki'!$E$43,IF(AA1907="drewno",AF1907*'lista, wskaźniki'!$G$43,IF(AA1907="pellet",AF1907*'lista, wskaźniki'!$H$43,IF(AA1907="gaz z sieci",AF1907*'lista, wskaźniki'!$F$43,IF(AA1907="olej opałowy",AF1907*'lista, wskaźniki'!$I$43,0)))))</f>
        <v>0</v>
      </c>
      <c r="AP1907" s="20">
        <f>IF(AA1907="węgiel",AF1907*'lista, wskaźniki'!$E$44,IF(AA1907="drewno",AF1907*'lista, wskaźniki'!$G$44,IF(AA1907="pellet",AF1907*'lista, wskaźniki'!$H$44,IF(AA1907="gaz z sieci",AF1907*'lista, wskaźniki'!$F$44,IF(AA1907="olej opałowy",AF1907*'lista, wskaźniki'!$I$44,0)))))</f>
        <v>0</v>
      </c>
      <c r="AQ1907" s="20" t="b">
        <f>IF(Z1907="gaz",AH1907*1/3.6*'lista, wskaźniki'!$F$21,IF(Z1907="energia elektryczna",AH1907*1/3.6*'lista, wskaźniki'!$F$26))</f>
        <v>0</v>
      </c>
      <c r="AR1907" s="20" t="b">
        <f>IF(Z1907="gaz",AH1907*'lista, wskaźniki'!$F$42,IF(Z1907="energia elektryczna",AH1907*0))</f>
        <v>0</v>
      </c>
      <c r="AS1907" s="20" t="b">
        <f>IF(Z1907="gaz",AH1907*'lista, wskaźniki'!$F$43,IF(Z1907="energia elektryczna",AH1907*0))</f>
        <v>0</v>
      </c>
      <c r="AT1907" s="20" t="b">
        <f>IF(Z1907="gaz",AH1907*'lista, wskaźniki'!$F$44,IF(Z1907="energia elektryczna",AH1907*0))</f>
        <v>0</v>
      </c>
      <c r="AU1907" s="20">
        <f>AI1907*1/3.6*'lista, wskaźniki'!$F$21</f>
        <v>0</v>
      </c>
      <c r="AV1907" s="20">
        <f>AI1907*'lista, wskaźniki'!$F$42</f>
        <v>0</v>
      </c>
      <c r="AW1907" s="20">
        <f>AI1907*'lista, wskaźniki'!$F$43</f>
        <v>0</v>
      </c>
      <c r="AX1907" s="20">
        <f>AI1907*'lista, wskaźniki'!$F$44</f>
        <v>0</v>
      </c>
      <c r="AY1907" s="20">
        <f>AK1907*'lista, wskaźniki'!$F$26</f>
        <v>0</v>
      </c>
      <c r="AZ1907" s="20">
        <f t="shared" si="848"/>
        <v>0</v>
      </c>
      <c r="BA1907" s="20">
        <f t="shared" si="849"/>
        <v>0</v>
      </c>
      <c r="BB1907" s="20">
        <f t="shared" si="850"/>
        <v>0</v>
      </c>
      <c r="BC1907" s="20">
        <f t="shared" si="851"/>
        <v>0</v>
      </c>
      <c r="BD1907" s="1052"/>
      <c r="BE1907" s="1052"/>
      <c r="BF1907" s="1052"/>
      <c r="BG1907" s="1052"/>
      <c r="BH1907" s="99"/>
      <c r="BI1907" s="1052"/>
      <c r="BJ1907" s="99"/>
      <c r="BK1907" s="1052"/>
      <c r="BL1907" s="99"/>
      <c r="BM1907" s="99"/>
      <c r="BN1907" s="99"/>
      <c r="BO1907" s="99"/>
      <c r="BP1907" s="99"/>
      <c r="BQ1907" s="99"/>
      <c r="BR1907" s="99"/>
      <c r="BS1907" s="1046"/>
      <c r="BT1907" s="1046"/>
      <c r="BU1907" s="1046"/>
      <c r="BV1907" s="1046"/>
      <c r="BW1907" s="1046"/>
      <c r="BX1907" s="1046"/>
      <c r="BY1907" s="1049"/>
      <c r="CA1907" s="365" t="b">
        <f t="shared" si="852"/>
        <v>0</v>
      </c>
      <c r="CB1907" s="365" t="b">
        <f t="shared" si="853"/>
        <v>0</v>
      </c>
      <c r="CC1907" s="365" t="b">
        <f t="shared" si="854"/>
        <v>0</v>
      </c>
      <c r="CD1907" s="365" t="b">
        <f t="shared" si="855"/>
        <v>0</v>
      </c>
      <c r="CE1907" s="365">
        <f t="shared" si="856"/>
        <v>0</v>
      </c>
      <c r="CF1907" s="365" t="b">
        <f t="shared" si="857"/>
        <v>0</v>
      </c>
      <c r="CG1907" s="365" t="b">
        <f t="shared" si="858"/>
        <v>0</v>
      </c>
      <c r="CH1907" s="365" t="b">
        <f t="shared" si="859"/>
        <v>0</v>
      </c>
      <c r="CI1907" s="72" t="b">
        <f t="shared" si="860"/>
        <v>0</v>
      </c>
      <c r="CJ1907" s="72" t="b">
        <f t="shared" si="861"/>
        <v>0</v>
      </c>
      <c r="CK1907" s="72" t="b">
        <f t="shared" si="862"/>
        <v>0</v>
      </c>
      <c r="CL1907" s="72">
        <f t="shared" si="863"/>
        <v>0</v>
      </c>
      <c r="CM1907" s="72">
        <f t="shared" si="864"/>
        <v>0</v>
      </c>
      <c r="CN1907" s="72" t="b">
        <f t="shared" si="865"/>
        <v>0</v>
      </c>
      <c r="CP1907" s="13">
        <f t="shared" si="866"/>
        <v>0</v>
      </c>
      <c r="CQ1907" s="13" t="b">
        <f t="shared" si="867"/>
        <v>0</v>
      </c>
      <c r="CR1907" s="13" t="b">
        <f t="shared" si="868"/>
        <v>0</v>
      </c>
      <c r="CS1907" s="13" t="b">
        <f t="shared" si="874"/>
        <v>0</v>
      </c>
      <c r="CT1907" s="13" t="b">
        <f t="shared" si="873"/>
        <v>0</v>
      </c>
      <c r="CU1907" s="13" t="b">
        <f t="shared" si="876"/>
        <v>0</v>
      </c>
      <c r="CV1907" s="13" t="b">
        <f t="shared" si="869"/>
        <v>0</v>
      </c>
      <c r="CW1907" s="13" t="b">
        <f t="shared" si="870"/>
        <v>0</v>
      </c>
      <c r="CX1907" s="13" t="b">
        <f t="shared" si="871"/>
        <v>0</v>
      </c>
      <c r="CY1907" s="13" t="b">
        <f t="shared" si="872"/>
        <v>0</v>
      </c>
    </row>
    <row r="1908" spans="1:103" ht="15" thickBot="1">
      <c r="A1908" s="931">
        <v>382</v>
      </c>
      <c r="B1908" s="1050" t="s">
        <v>227</v>
      </c>
      <c r="C1908" s="1050"/>
      <c r="D1908" s="1050" t="s">
        <v>1</v>
      </c>
      <c r="E1908" s="1050" t="s">
        <v>5</v>
      </c>
      <c r="F1908" s="1050"/>
      <c r="G1908" s="1050"/>
      <c r="H1908" s="1050"/>
      <c r="I1908" s="1050" t="s">
        <v>10</v>
      </c>
      <c r="J1908" s="1050">
        <v>70</v>
      </c>
      <c r="K1908" s="1050">
        <v>5</v>
      </c>
      <c r="L1908" s="1050" t="s">
        <v>16</v>
      </c>
      <c r="M1908" s="1050"/>
      <c r="N1908" s="1050" t="s">
        <v>16</v>
      </c>
      <c r="O1908" s="1050"/>
      <c r="P1908" s="1050" t="s">
        <v>17</v>
      </c>
      <c r="Q1908" s="940">
        <f>IF(I1908="&lt;1966",'lista, wskaźniki'!$G$4,IF(I1908="1967-1985",'lista, wskaźniki'!$G$5,IF(I1908="1986-1992",'lista, wskaźniki'!$G$6,IF(I1908="1993-1996",'lista, wskaźniki'!$G$7,IF(I1908="&gt;1997",'lista, wskaźniki'!$G$8,IF(I1908=0,'lista, wskaźniki'!$G$4))))))</f>
        <v>290</v>
      </c>
      <c r="R1908" s="1050" t="s">
        <v>23</v>
      </c>
      <c r="S1908" s="1050" t="s">
        <v>27</v>
      </c>
      <c r="T1908" s="1050">
        <v>14</v>
      </c>
      <c r="U1908" s="1050">
        <v>1995</v>
      </c>
      <c r="V1908" s="1050"/>
      <c r="W1908" s="95" t="s">
        <v>35</v>
      </c>
      <c r="X1908" s="95" t="s">
        <v>39</v>
      </c>
      <c r="Y1908" s="95" t="s">
        <v>42</v>
      </c>
      <c r="Z1908" s="95"/>
      <c r="AA1908" s="95" t="s">
        <v>35</v>
      </c>
      <c r="AB1908" s="96">
        <v>2</v>
      </c>
      <c r="AC1908" s="96"/>
      <c r="AD1908" s="95">
        <v>1600</v>
      </c>
      <c r="AE1908" s="1050">
        <v>7</v>
      </c>
      <c r="AF1908" s="334">
        <f t="shared" si="877"/>
        <v>51.861999999999995</v>
      </c>
      <c r="AG1908" s="272">
        <f>IF(R1908="kompletna",Q1908*J1908*0.0036*'lista, wskaźniki'!$F$13, IF(R1908="częściowa",Q1908*J1908*0.0036*'lista, wskaźniki'!$F$14, IF(R1908="brak",Q1908*J1908*0.0036*'lista, wskaźniki'!$F$15,)))</f>
        <v>58.463999999999999</v>
      </c>
      <c r="AH1908" s="334">
        <f>IF(Y1908="inne",K1908*'lista, wskaźniki'!$E$35,IF(Y1908="to samo źródło",0,IF(Y1908=0,0)))</f>
        <v>0</v>
      </c>
      <c r="AI1908" s="334" t="b">
        <f>IF(AA1908="gaz z sieci",AC1908*'lista, wskaźniki'!$D$21)</f>
        <v>0</v>
      </c>
      <c r="AJ1908" s="272">
        <f>IF(AA1908="węgiel",AB1908*'lista, wskaźniki'!$D$20, IF('Sektor mieszkaniowy'!AA1908="drewno",'Sektor mieszkaniowy'!AB1908*'lista, wskaźniki'!$D$22,IF('Sektor mieszkaniowy'!AA1908="pellet",AB1908*'lista, wskaźniki'!$D$23,IF('Sektor mieszkaniowy'!AA1908="gaz z sieci",AB1908*'lista, wskaźniki'!$D$21,IF('Sektor mieszkaniowy'!AA1908="olej opałowy",'Sektor mieszkaniowy'!AB1908*'lista, wskaźniki'!$D$24)))))</f>
        <v>45.26</v>
      </c>
      <c r="AK1908" s="1053">
        <f>AL1908/'lista, wskaźniki'!$A$127</f>
        <v>1.8461538461538463</v>
      </c>
      <c r="AL1908" s="1050">
        <v>1200</v>
      </c>
      <c r="AM1908" s="20">
        <f>IF(AA1908="węgiel",AF1908*1/3.6*'lista, wskaźniki'!$F$20,IF(AA1908="drewno",AF1908*1/3.6*'lista, wskaźniki'!$F$22,IF(AA1908="pellet",AF1908*1/3.6*'lista, wskaźniki'!$F$23,IF(AA1908="gaz z sieci",AF1908*1/3.6*'lista, wskaźniki'!$F$21,IF(AA1908="olej opałowy",AF1908*1/3.6*'lista, wskaźniki'!$F$24,0)))))</f>
        <v>4.9128872599999989</v>
      </c>
      <c r="AN1908" s="20">
        <f>IF(AA1908="węgiel",AF1908*'lista, wskaźniki'!$E$42,IF(AA1908="drewno",AF1908*'lista, wskaźniki'!$G$42,IF(AA1908="pellet",AF1908*'lista, wskaźniki'!$H$42,IF(AA1908="gaz z sieci",AF1908*'lista, wskaźniki'!$F$42,IF(AA1908="olej opałowy",AF1908*'lista, wskaźniki'!$I$42,0)))))</f>
        <v>1.9707559999999999E-2</v>
      </c>
      <c r="AO1908" s="20">
        <f>IF(AA1908="węgiel",AF1908*'lista, wskaźniki'!$E$43,IF(AA1908="drewno",AF1908*'lista, wskaźniki'!$G$43,IF(AA1908="pellet",AF1908*'lista, wskaźniki'!$H$43,IF(AA1908="gaz z sieci",AF1908*'lista, wskaźniki'!$F$43,IF(AA1908="olej opałowy",AF1908*'lista, wskaźniki'!$I$43,0)))))</f>
        <v>1.8670320000000001E-2</v>
      </c>
      <c r="AP1908" s="20">
        <f>IF(AA1908="węgiel",AF1908*'lista, wskaźniki'!$E$44,IF(AA1908="drewno",AF1908*'lista, wskaźniki'!$G$44,IF(AA1908="pellet",AF1908*'lista, wskaźniki'!$H$44,IF(AA1908="gaz z sieci",AF1908*'lista, wskaźniki'!$F$44,IF(AA1908="olej opałowy",AF1908*'lista, wskaźniki'!$I$44,0)))))</f>
        <v>1.4002739999999998E-5</v>
      </c>
      <c r="AQ1908" s="20" t="b">
        <f>IF(Z1908="gaz",AH1908*1/3.6*'lista, wskaźniki'!$F$21,IF(Z1908="energia elektryczna",AH1908*1/3.6*'lista, wskaźniki'!$F$26))</f>
        <v>0</v>
      </c>
      <c r="AR1908" s="20" t="b">
        <f>IF(Z1908="gaz",AH1908*'lista, wskaźniki'!$F$42,IF(Z1908="energia elektryczna",AH1908*0))</f>
        <v>0</v>
      </c>
      <c r="AS1908" s="20" t="b">
        <f>IF(Z1908="gaz",AH1908*'lista, wskaźniki'!$F$43,IF(Z1908="energia elektryczna",AH1908*0))</f>
        <v>0</v>
      </c>
      <c r="AT1908" s="20" t="b">
        <f>IF(Z1908="gaz",AH1908*'lista, wskaźniki'!$F$44,IF(Z1908="energia elektryczna",AH1908*0))</f>
        <v>0</v>
      </c>
      <c r="AU1908" s="20">
        <f>AI1908*1/3.6*'lista, wskaźniki'!$F$21</f>
        <v>0</v>
      </c>
      <c r="AV1908" s="20">
        <f>AI1908*'lista, wskaźniki'!$F$42</f>
        <v>0</v>
      </c>
      <c r="AW1908" s="20">
        <f>AI1908*'lista, wskaźniki'!$F$43</f>
        <v>0</v>
      </c>
      <c r="AX1908" s="20">
        <f>AI1908*'lista, wskaźniki'!$F$44</f>
        <v>0</v>
      </c>
      <c r="AY1908" s="20">
        <f>AK1908*'lista, wskaźniki'!$F$26</f>
        <v>1.6430769230769231</v>
      </c>
      <c r="AZ1908" s="20">
        <f t="shared" si="848"/>
        <v>6.555964183076922</v>
      </c>
      <c r="BA1908" s="20">
        <f t="shared" si="849"/>
        <v>1.9707559999999999E-2</v>
      </c>
      <c r="BB1908" s="20">
        <f t="shared" si="850"/>
        <v>1.8670320000000001E-2</v>
      </c>
      <c r="BC1908" s="20">
        <f t="shared" si="851"/>
        <v>1.4002739999999998E-5</v>
      </c>
      <c r="BD1908" s="1050" t="s">
        <v>17</v>
      </c>
      <c r="BE1908" s="1050" t="s">
        <v>17</v>
      </c>
      <c r="BF1908" s="1050" t="s">
        <v>17</v>
      </c>
      <c r="BG1908" s="1050" t="s">
        <v>17</v>
      </c>
      <c r="BH1908" s="95"/>
      <c r="BI1908" s="1050" t="s">
        <v>17</v>
      </c>
      <c r="BJ1908" s="95"/>
      <c r="BK1908" s="1050" t="s">
        <v>17</v>
      </c>
      <c r="BL1908" s="95"/>
      <c r="BM1908" s="95"/>
      <c r="BN1908" s="95"/>
      <c r="BO1908" s="95" t="s">
        <v>17</v>
      </c>
      <c r="BP1908" s="95"/>
      <c r="BQ1908" s="95" t="s">
        <v>120</v>
      </c>
      <c r="BR1908" s="95">
        <v>1</v>
      </c>
      <c r="BS1908" s="1044"/>
      <c r="BT1908" s="1044">
        <v>100</v>
      </c>
      <c r="BU1908" s="1044">
        <v>600</v>
      </c>
      <c r="BV1908" s="1044">
        <v>500</v>
      </c>
      <c r="BW1908" s="1044">
        <v>500</v>
      </c>
      <c r="BX1908" s="1044">
        <v>3000</v>
      </c>
      <c r="BY1908" s="1047">
        <v>1250</v>
      </c>
      <c r="CA1908" s="365">
        <f t="shared" si="852"/>
        <v>51.861999999999995</v>
      </c>
      <c r="CB1908" s="365" t="b">
        <f t="shared" si="853"/>
        <v>0</v>
      </c>
      <c r="CC1908" s="365" t="b">
        <f t="shared" si="854"/>
        <v>0</v>
      </c>
      <c r="CD1908" s="365" t="b">
        <f t="shared" si="855"/>
        <v>0</v>
      </c>
      <c r="CE1908" s="365" t="b">
        <f t="shared" si="856"/>
        <v>0</v>
      </c>
      <c r="CF1908" s="365" t="b">
        <f t="shared" si="857"/>
        <v>0</v>
      </c>
      <c r="CG1908" s="365" t="b">
        <f t="shared" si="858"/>
        <v>0</v>
      </c>
      <c r="CH1908" s="365" t="b">
        <f t="shared" si="859"/>
        <v>0</v>
      </c>
      <c r="CI1908" s="72">
        <f t="shared" si="860"/>
        <v>51.861999999999995</v>
      </c>
      <c r="CJ1908" s="72" t="b">
        <f t="shared" si="861"/>
        <v>0</v>
      </c>
      <c r="CK1908" s="72" t="b">
        <f t="shared" si="862"/>
        <v>0</v>
      </c>
      <c r="CL1908" s="72">
        <f t="shared" si="863"/>
        <v>0</v>
      </c>
      <c r="CM1908" s="72" t="b">
        <f t="shared" si="864"/>
        <v>0</v>
      </c>
      <c r="CN1908" s="72" t="b">
        <f t="shared" si="865"/>
        <v>0</v>
      </c>
      <c r="CP1908" s="13">
        <f t="shared" si="866"/>
        <v>70</v>
      </c>
      <c r="CQ1908" s="13">
        <f t="shared" si="867"/>
        <v>35</v>
      </c>
      <c r="CR1908" s="13" t="b">
        <f t="shared" si="868"/>
        <v>0</v>
      </c>
      <c r="CS1908" s="13">
        <f t="shared" si="874"/>
        <v>0</v>
      </c>
      <c r="CT1908" s="13" t="b">
        <f t="shared" si="873"/>
        <v>0</v>
      </c>
      <c r="CU1908" s="13">
        <f t="shared" si="876"/>
        <v>0</v>
      </c>
      <c r="CV1908" s="13" t="b">
        <f t="shared" si="869"/>
        <v>0</v>
      </c>
      <c r="CW1908" s="13">
        <f t="shared" si="870"/>
        <v>0</v>
      </c>
      <c r="CX1908" s="13" t="b">
        <f t="shared" si="871"/>
        <v>0</v>
      </c>
      <c r="CY1908" s="13">
        <f t="shared" si="872"/>
        <v>0</v>
      </c>
    </row>
    <row r="1909" spans="1:103" ht="15" thickBot="1">
      <c r="A1909" s="932"/>
      <c r="B1909" s="1051"/>
      <c r="C1909" s="1051"/>
      <c r="D1909" s="1051"/>
      <c r="E1909" s="1051"/>
      <c r="F1909" s="1051"/>
      <c r="G1909" s="1051"/>
      <c r="H1909" s="1051"/>
      <c r="I1909" s="1051"/>
      <c r="J1909" s="1051"/>
      <c r="K1909" s="1051"/>
      <c r="L1909" s="1051"/>
      <c r="M1909" s="1051"/>
      <c r="N1909" s="1051"/>
      <c r="O1909" s="1051"/>
      <c r="P1909" s="1051"/>
      <c r="Q1909" s="941"/>
      <c r="R1909" s="1051"/>
      <c r="S1909" s="1051"/>
      <c r="T1909" s="1051"/>
      <c r="U1909" s="1051"/>
      <c r="V1909" s="1051"/>
      <c r="W1909" s="20" t="s">
        <v>36</v>
      </c>
      <c r="X1909" s="97"/>
      <c r="Y1909" s="97"/>
      <c r="Z1909" s="97"/>
      <c r="AA1909" s="97" t="s">
        <v>36</v>
      </c>
      <c r="AB1909" s="98">
        <v>10</v>
      </c>
      <c r="AC1909" s="98"/>
      <c r="AD1909" s="97">
        <v>1000</v>
      </c>
      <c r="AE1909" s="1051"/>
      <c r="AF1909" s="334">
        <f t="shared" si="877"/>
        <v>107.23</v>
      </c>
      <c r="AG1909" s="272">
        <v>58.46</v>
      </c>
      <c r="AH1909" s="334">
        <f>IF(Y1909="inne",K1909*'lista, wskaźniki'!$E$35,IF(Y1909="to samo źródło",0,IF(Y1909=0,0)))</f>
        <v>0</v>
      </c>
      <c r="AI1909" s="334" t="b">
        <f>IF(AA1909="gaz z sieci",AC1909*'lista, wskaźniki'!$D$21)</f>
        <v>0</v>
      </c>
      <c r="AJ1909" s="272">
        <f>IF(AA1909="węgiel",AB1909*'lista, wskaźniki'!$D$20, IF('Sektor mieszkaniowy'!AA1909="drewno",'Sektor mieszkaniowy'!AB1909*'lista, wskaźniki'!$D$22,IF('Sektor mieszkaniowy'!AA1909="pellet",AB1909*'lista, wskaźniki'!$D$23,IF('Sektor mieszkaniowy'!AA1909="gaz z sieci",AB1909*'lista, wskaźniki'!$D$21,IF('Sektor mieszkaniowy'!AA1909="olej opałowy",'Sektor mieszkaniowy'!AB1909*'lista, wskaźniki'!$D$24)))))</f>
        <v>156</v>
      </c>
      <c r="AK1909" s="1054"/>
      <c r="AL1909" s="1051"/>
      <c r="AM1909" s="20">
        <f>IF(AA1909="węgiel",AF1909*1/3.6*'lista, wskaźniki'!$F$20,IF(AA1909="drewno",AF1909*1/3.6*'lista, wskaźniki'!$F$22,IF(AA1909="pellet",AF1909*1/3.6*'lista, wskaźniki'!$F$23,IF(AA1909="gaz z sieci",AF1909*1/3.6*'lista, wskaźniki'!$F$21,IF(AA1909="olej opałowy",AF1909*1/3.6*'lista, wskaźniki'!$F$24,0)))))</f>
        <v>0</v>
      </c>
      <c r="AN1909" s="20">
        <f>IF(AA1909="węgiel",AF1909*'lista, wskaźniki'!$E$42,IF(AA1909="drewno",AF1909*'lista, wskaźniki'!$G$42,IF(AA1909="pellet",AF1909*'lista, wskaźniki'!$H$42,IF(AA1909="gaz z sieci",AF1909*'lista, wskaźniki'!$F$42,IF(AA1909="olej opałowy",AF1909*'lista, wskaźniki'!$I$42,0)))))</f>
        <v>8.6856299999999997E-2</v>
      </c>
      <c r="AO1909" s="20">
        <f>IF(AA1909="węgiel",AF1909*'lista, wskaźniki'!$E$43,IF(AA1909="drewno",AF1909*'lista, wskaźniki'!$G$43,IF(AA1909="pellet",AF1909*'lista, wskaźniki'!$H$43,IF(AA1909="gaz z sieci",AF1909*'lista, wskaźniki'!$F$43,IF(AA1909="olej opałowy",AF1909*'lista, wskaźniki'!$I$43,0)))))</f>
        <v>8.6856299999999997E-2</v>
      </c>
      <c r="AP1909" s="20">
        <f>IF(AA1909="węgiel",AF1909*'lista, wskaźniki'!$E$44,IF(AA1909="drewno",AF1909*'lista, wskaźniki'!$G$44,IF(AA1909="pellet",AF1909*'lista, wskaźniki'!$H$44,IF(AA1909="gaz z sieci",AF1909*'lista, wskaźniki'!$F$44,IF(AA1909="olej opałowy",AF1909*'lista, wskaźniki'!$I$44,0)))))</f>
        <v>2.68075E-5</v>
      </c>
      <c r="AQ1909" s="20" t="b">
        <f>IF(Z1909="gaz",AH1909*1/3.6*'lista, wskaźniki'!$F$21,IF(Z1909="energia elektryczna",AH1909*1/3.6*'lista, wskaźniki'!$F$26))</f>
        <v>0</v>
      </c>
      <c r="AR1909" s="20" t="b">
        <f>IF(Z1909="gaz",AH1909*'lista, wskaźniki'!$F$42,IF(Z1909="energia elektryczna",AH1909*0))</f>
        <v>0</v>
      </c>
      <c r="AS1909" s="20" t="b">
        <f>IF(Z1909="gaz",AH1909*'lista, wskaźniki'!$F$43,IF(Z1909="energia elektryczna",AH1909*0))</f>
        <v>0</v>
      </c>
      <c r="AT1909" s="20" t="b">
        <f>IF(Z1909="gaz",AH1909*'lista, wskaźniki'!$F$44,IF(Z1909="energia elektryczna",AH1909*0))</f>
        <v>0</v>
      </c>
      <c r="AU1909" s="20">
        <f>AI1909*1/3.6*'lista, wskaźniki'!$F$21</f>
        <v>0</v>
      </c>
      <c r="AV1909" s="20">
        <f>AI1909*'lista, wskaźniki'!$F$42</f>
        <v>0</v>
      </c>
      <c r="AW1909" s="20">
        <f>AI1909*'lista, wskaźniki'!$F$43</f>
        <v>0</v>
      </c>
      <c r="AX1909" s="20">
        <f>AI1909*'lista, wskaźniki'!$F$44</f>
        <v>0</v>
      </c>
      <c r="AY1909" s="20">
        <f>AK1909*'lista, wskaźniki'!$F$26</f>
        <v>0</v>
      </c>
      <c r="AZ1909" s="20">
        <f t="shared" si="848"/>
        <v>0</v>
      </c>
      <c r="BA1909" s="20">
        <f t="shared" si="849"/>
        <v>8.6856299999999997E-2</v>
      </c>
      <c r="BB1909" s="20">
        <f t="shared" si="850"/>
        <v>8.6856299999999997E-2</v>
      </c>
      <c r="BC1909" s="20">
        <f t="shared" si="851"/>
        <v>2.68075E-5</v>
      </c>
      <c r="BD1909" s="1051"/>
      <c r="BE1909" s="1051"/>
      <c r="BF1909" s="1051"/>
      <c r="BG1909" s="1051"/>
      <c r="BH1909" s="97"/>
      <c r="BI1909" s="1051"/>
      <c r="BJ1909" s="97"/>
      <c r="BK1909" s="1051"/>
      <c r="BL1909" s="97"/>
      <c r="BM1909" s="97"/>
      <c r="BN1909" s="97"/>
      <c r="BO1909" s="97"/>
      <c r="BP1909" s="97"/>
      <c r="BQ1909" s="97" t="s">
        <v>121</v>
      </c>
      <c r="BR1909" s="97">
        <v>1</v>
      </c>
      <c r="BS1909" s="1045"/>
      <c r="BT1909" s="1045"/>
      <c r="BU1909" s="1045"/>
      <c r="BV1909" s="1045"/>
      <c r="BW1909" s="1045"/>
      <c r="BX1909" s="1045"/>
      <c r="BY1909" s="1048"/>
      <c r="CA1909" s="365" t="b">
        <f t="shared" si="852"/>
        <v>0</v>
      </c>
      <c r="CB1909" s="365">
        <f t="shared" si="853"/>
        <v>107.23</v>
      </c>
      <c r="CC1909" s="365" t="b">
        <f t="shared" si="854"/>
        <v>0</v>
      </c>
      <c r="CD1909" s="365" t="b">
        <f t="shared" si="855"/>
        <v>0</v>
      </c>
      <c r="CE1909" s="365" t="b">
        <f t="shared" si="856"/>
        <v>0</v>
      </c>
      <c r="CF1909" s="365" t="b">
        <f t="shared" si="857"/>
        <v>0</v>
      </c>
      <c r="CG1909" s="365" t="b">
        <f t="shared" si="858"/>
        <v>0</v>
      </c>
      <c r="CH1909" s="365" t="b">
        <f t="shared" si="859"/>
        <v>0</v>
      </c>
      <c r="CI1909" s="72" t="b">
        <f t="shared" si="860"/>
        <v>0</v>
      </c>
      <c r="CJ1909" s="72">
        <f t="shared" si="861"/>
        <v>107.23</v>
      </c>
      <c r="CK1909" s="72" t="b">
        <f t="shared" si="862"/>
        <v>0</v>
      </c>
      <c r="CL1909" s="72">
        <f t="shared" si="863"/>
        <v>0</v>
      </c>
      <c r="CM1909" s="72" t="b">
        <f t="shared" si="864"/>
        <v>0</v>
      </c>
      <c r="CN1909" s="72" t="b">
        <f t="shared" si="865"/>
        <v>0</v>
      </c>
      <c r="CP1909" s="13">
        <f t="shared" si="866"/>
        <v>0</v>
      </c>
      <c r="CQ1909" s="13" t="b">
        <f t="shared" si="867"/>
        <v>0</v>
      </c>
      <c r="CR1909" s="13" t="b">
        <f t="shared" si="868"/>
        <v>0</v>
      </c>
      <c r="CS1909" s="13" t="b">
        <f t="shared" si="874"/>
        <v>0</v>
      </c>
      <c r="CT1909" s="13" t="b">
        <f t="shared" si="873"/>
        <v>0</v>
      </c>
      <c r="CU1909" s="13" t="b">
        <f t="shared" si="876"/>
        <v>0</v>
      </c>
      <c r="CV1909" s="13" t="b">
        <f t="shared" si="869"/>
        <v>0</v>
      </c>
      <c r="CW1909" s="13" t="b">
        <f t="shared" si="870"/>
        <v>0</v>
      </c>
      <c r="CX1909" s="13" t="b">
        <f t="shared" si="871"/>
        <v>0</v>
      </c>
      <c r="CY1909" s="13" t="b">
        <f t="shared" si="872"/>
        <v>0</v>
      </c>
    </row>
    <row r="1910" spans="1:103" ht="15" thickBot="1">
      <c r="A1910" s="932"/>
      <c r="B1910" s="1051"/>
      <c r="C1910" s="1051"/>
      <c r="D1910" s="1051"/>
      <c r="E1910" s="1051"/>
      <c r="F1910" s="1051"/>
      <c r="G1910" s="1051"/>
      <c r="H1910" s="1051"/>
      <c r="I1910" s="1051"/>
      <c r="J1910" s="1051"/>
      <c r="K1910" s="1051"/>
      <c r="L1910" s="1051"/>
      <c r="M1910" s="1051"/>
      <c r="N1910" s="1051"/>
      <c r="O1910" s="1051"/>
      <c r="P1910" s="1051"/>
      <c r="Q1910" s="941"/>
      <c r="R1910" s="1051"/>
      <c r="S1910" s="1051"/>
      <c r="T1910" s="1051"/>
      <c r="U1910" s="1051"/>
      <c r="V1910" s="1051"/>
      <c r="W1910" s="97"/>
      <c r="X1910" s="97"/>
      <c r="Y1910" s="97"/>
      <c r="Z1910" s="97"/>
      <c r="AA1910" s="97" t="s">
        <v>50</v>
      </c>
      <c r="AB1910" s="98"/>
      <c r="AC1910" s="98"/>
      <c r="AD1910" s="97"/>
      <c r="AE1910" s="1051"/>
      <c r="AF1910" s="334">
        <f t="shared" si="877"/>
        <v>0</v>
      </c>
      <c r="AG1910" s="272">
        <f>IF(R1910="kompletna",Q1910*J1910*0.0036*'lista, wskaźniki'!$F$13, IF(R1910="częściowa",Q1910*J1910*0.0036*'lista, wskaźniki'!$F$14, IF(R1910="brak",Q1910*J1910*0.0036*'lista, wskaźniki'!$F$15,)))</f>
        <v>0</v>
      </c>
      <c r="AH1910" s="334">
        <f>IF(Y1910="inne",K1910*'lista, wskaźniki'!$E$35,IF(Y1910="to samo źródło",0,IF(Y1910=0,0)))</f>
        <v>0</v>
      </c>
      <c r="AI1910" s="334" t="b">
        <f>IF(AA1910="gaz z sieci",AC1910*'lista, wskaźniki'!$D$21)</f>
        <v>0</v>
      </c>
      <c r="AJ1910" s="272">
        <f>IF(AA1910="węgiel",AB1910*'lista, wskaźniki'!$D$20, IF('Sektor mieszkaniowy'!AA1910="drewno",'Sektor mieszkaniowy'!AB1910*'lista, wskaźniki'!$D$22,IF('Sektor mieszkaniowy'!AA1910="pellet",AB1910*'lista, wskaźniki'!$D$23,IF('Sektor mieszkaniowy'!AA1910="gaz z sieci",AB1910*'lista, wskaźniki'!$D$21,IF('Sektor mieszkaniowy'!AA1910="olej opałowy",'Sektor mieszkaniowy'!AB1910*'lista, wskaźniki'!$D$24)))))</f>
        <v>0</v>
      </c>
      <c r="AK1910" s="1054"/>
      <c r="AL1910" s="1051"/>
      <c r="AM1910" s="20">
        <f>IF(AA1910="węgiel",AF1910*1/3.6*'lista, wskaźniki'!$F$20,IF(AA1910="drewno",AF1910*1/3.6*'lista, wskaźniki'!$F$22,IF(AA1910="pellet",AF1910*1/3.6*'lista, wskaźniki'!$F$23,IF(AA1910="gaz z sieci",AF1910*1/3.6*'lista, wskaźniki'!$F$21,IF(AA1910="olej opałowy",AF1910*1/3.6*'lista, wskaźniki'!$F$24,0)))))</f>
        <v>0</v>
      </c>
      <c r="AN1910" s="20">
        <f>IF(AA1910="węgiel",AF1910*'lista, wskaźniki'!$E$42,IF(AA1910="drewno",AF1910*'lista, wskaźniki'!$G$42,IF(AA1910="pellet",AF1910*'lista, wskaźniki'!$H$42,IF(AA1910="gaz z sieci",AF1910*'lista, wskaźniki'!$F$42,IF(AA1910="olej opałowy",AF1910*'lista, wskaźniki'!$I$42,0)))))</f>
        <v>0</v>
      </c>
      <c r="AO1910" s="20">
        <f>IF(AA1910="węgiel",AF1910*'lista, wskaźniki'!$E$43,IF(AA1910="drewno",AF1910*'lista, wskaźniki'!$G$43,IF(AA1910="pellet",AF1910*'lista, wskaźniki'!$H$43,IF(AA1910="gaz z sieci",AF1910*'lista, wskaźniki'!$F$43,IF(AA1910="olej opałowy",AF1910*'lista, wskaźniki'!$I$43,0)))))</f>
        <v>0</v>
      </c>
      <c r="AP1910" s="20">
        <f>IF(AA1910="węgiel",AF1910*'lista, wskaźniki'!$E$44,IF(AA1910="drewno",AF1910*'lista, wskaźniki'!$G$44,IF(AA1910="pellet",AF1910*'lista, wskaźniki'!$H$44,IF(AA1910="gaz z sieci",AF1910*'lista, wskaźniki'!$F$44,IF(AA1910="olej opałowy",AF1910*'lista, wskaźniki'!$I$44,0)))))</f>
        <v>0</v>
      </c>
      <c r="AQ1910" s="20" t="b">
        <f>IF(Z1910="gaz",AH1910*1/3.6*'lista, wskaźniki'!$F$21,IF(Z1910="energia elektryczna",AH1910*1/3.6*'lista, wskaźniki'!$F$26))</f>
        <v>0</v>
      </c>
      <c r="AR1910" s="20" t="b">
        <f>IF(Z1910="gaz",AH1910*'lista, wskaźniki'!$F$42,IF(Z1910="energia elektryczna",AH1910*0))</f>
        <v>0</v>
      </c>
      <c r="AS1910" s="20" t="b">
        <f>IF(Z1910="gaz",AH1910*'lista, wskaźniki'!$F$43,IF(Z1910="energia elektryczna",AH1910*0))</f>
        <v>0</v>
      </c>
      <c r="AT1910" s="20" t="b">
        <f>IF(Z1910="gaz",AH1910*'lista, wskaźniki'!$F$44,IF(Z1910="energia elektryczna",AH1910*0))</f>
        <v>0</v>
      </c>
      <c r="AU1910" s="20">
        <f>AI1910*1/3.6*'lista, wskaźniki'!$F$21</f>
        <v>0</v>
      </c>
      <c r="AV1910" s="20">
        <f>AI1910*'lista, wskaźniki'!$F$42</f>
        <v>0</v>
      </c>
      <c r="AW1910" s="20">
        <f>AI1910*'lista, wskaźniki'!$F$43</f>
        <v>0</v>
      </c>
      <c r="AX1910" s="20">
        <f>AI1910*'lista, wskaźniki'!$F$44</f>
        <v>0</v>
      </c>
      <c r="AY1910" s="20">
        <f>AK1910*'lista, wskaźniki'!$F$26</f>
        <v>0</v>
      </c>
      <c r="AZ1910" s="20">
        <f t="shared" si="848"/>
        <v>0</v>
      </c>
      <c r="BA1910" s="20">
        <f t="shared" si="849"/>
        <v>0</v>
      </c>
      <c r="BB1910" s="20">
        <f t="shared" si="850"/>
        <v>0</v>
      </c>
      <c r="BC1910" s="20">
        <f t="shared" si="851"/>
        <v>0</v>
      </c>
      <c r="BD1910" s="1051"/>
      <c r="BE1910" s="1051"/>
      <c r="BF1910" s="1051"/>
      <c r="BG1910" s="1051"/>
      <c r="BH1910" s="97"/>
      <c r="BI1910" s="1051"/>
      <c r="BJ1910" s="97"/>
      <c r="BK1910" s="1051"/>
      <c r="BL1910" s="97"/>
      <c r="BM1910" s="97"/>
      <c r="BN1910" s="97"/>
      <c r="BO1910" s="97"/>
      <c r="BP1910" s="97"/>
      <c r="BQ1910" s="97"/>
      <c r="BR1910" s="97"/>
      <c r="BS1910" s="1045"/>
      <c r="BT1910" s="1045"/>
      <c r="BU1910" s="1045"/>
      <c r="BV1910" s="1045"/>
      <c r="BW1910" s="1045"/>
      <c r="BX1910" s="1045"/>
      <c r="BY1910" s="1048"/>
      <c r="CA1910" s="365" t="b">
        <f t="shared" si="852"/>
        <v>0</v>
      </c>
      <c r="CB1910" s="365" t="b">
        <f t="shared" si="853"/>
        <v>0</v>
      </c>
      <c r="CC1910" s="365">
        <f t="shared" si="854"/>
        <v>0</v>
      </c>
      <c r="CD1910" s="365" t="b">
        <f t="shared" si="855"/>
        <v>0</v>
      </c>
      <c r="CE1910" s="365" t="b">
        <f t="shared" si="856"/>
        <v>0</v>
      </c>
      <c r="CF1910" s="365" t="b">
        <f t="shared" si="857"/>
        <v>0</v>
      </c>
      <c r="CG1910" s="365" t="b">
        <f t="shared" si="858"/>
        <v>0</v>
      </c>
      <c r="CH1910" s="365" t="b">
        <f t="shared" si="859"/>
        <v>0</v>
      </c>
      <c r="CI1910" s="72" t="b">
        <f t="shared" si="860"/>
        <v>0</v>
      </c>
      <c r="CJ1910" s="72" t="b">
        <f t="shared" si="861"/>
        <v>0</v>
      </c>
      <c r="CK1910" s="72">
        <f t="shared" si="862"/>
        <v>0</v>
      </c>
      <c r="CL1910" s="72">
        <f t="shared" si="863"/>
        <v>0</v>
      </c>
      <c r="CM1910" s="72" t="b">
        <f t="shared" si="864"/>
        <v>0</v>
      </c>
      <c r="CN1910" s="72" t="b">
        <f t="shared" si="865"/>
        <v>0</v>
      </c>
      <c r="CP1910" s="13">
        <f t="shared" si="866"/>
        <v>0</v>
      </c>
      <c r="CQ1910" s="13" t="b">
        <f t="shared" si="867"/>
        <v>0</v>
      </c>
      <c r="CR1910" s="13" t="b">
        <f t="shared" si="868"/>
        <v>0</v>
      </c>
      <c r="CS1910" s="13" t="b">
        <f t="shared" si="874"/>
        <v>0</v>
      </c>
      <c r="CT1910" s="13" t="b">
        <f t="shared" si="873"/>
        <v>0</v>
      </c>
      <c r="CU1910" s="13" t="b">
        <f t="shared" si="876"/>
        <v>0</v>
      </c>
      <c r="CV1910" s="13" t="b">
        <f t="shared" si="869"/>
        <v>0</v>
      </c>
      <c r="CW1910" s="13" t="b">
        <f t="shared" si="870"/>
        <v>0</v>
      </c>
      <c r="CX1910" s="13" t="b">
        <f t="shared" si="871"/>
        <v>0</v>
      </c>
      <c r="CY1910" s="13" t="b">
        <f t="shared" si="872"/>
        <v>0</v>
      </c>
    </row>
    <row r="1911" spans="1:103" ht="15" thickBot="1">
      <c r="A1911" s="932"/>
      <c r="B1911" s="1051"/>
      <c r="C1911" s="1051"/>
      <c r="D1911" s="1051"/>
      <c r="E1911" s="1051"/>
      <c r="F1911" s="1051"/>
      <c r="G1911" s="1051"/>
      <c r="H1911" s="1051"/>
      <c r="I1911" s="1051"/>
      <c r="J1911" s="1051"/>
      <c r="K1911" s="1051"/>
      <c r="L1911" s="1051"/>
      <c r="M1911" s="1051"/>
      <c r="N1911" s="1051"/>
      <c r="O1911" s="1051"/>
      <c r="P1911" s="1051"/>
      <c r="Q1911" s="941"/>
      <c r="R1911" s="1051"/>
      <c r="S1911" s="1051"/>
      <c r="T1911" s="1051"/>
      <c r="U1911" s="1051"/>
      <c r="V1911" s="1051"/>
      <c r="W1911" s="97"/>
      <c r="X1911" s="97"/>
      <c r="Y1911" s="97"/>
      <c r="Z1911" s="97"/>
      <c r="AA1911" s="97" t="s">
        <v>38</v>
      </c>
      <c r="AB1911" s="98"/>
      <c r="AC1911" s="98"/>
      <c r="AD1911" s="97"/>
      <c r="AE1911" s="1051"/>
      <c r="AF1911" s="334">
        <f t="shared" si="877"/>
        <v>0</v>
      </c>
      <c r="AG1911" s="272">
        <f>IF(R1911="kompletna",Q1911*J1911*0.0036*'lista, wskaźniki'!$F$13, IF(R1911="częściowa",Q1911*J1911*0.0036*'lista, wskaźniki'!$F$14, IF(R1911="brak",Q1911*J1911*0.0036*'lista, wskaźniki'!$F$15,)))</f>
        <v>0</v>
      </c>
      <c r="AH1911" s="334">
        <f>IF(Y1911="inne",K1911*'lista, wskaźniki'!$E$35,IF(Y1911="to samo źródło",0,IF(Y1911=0,0)))</f>
        <v>0</v>
      </c>
      <c r="AI1911" s="334">
        <f>IF(AA1911="gaz z sieci",AC1911*'lista, wskaźniki'!$D$21)</f>
        <v>0</v>
      </c>
      <c r="AJ1911" s="272">
        <f>IF(AA1911="węgiel",AB1911*'lista, wskaźniki'!$D$20, IF('Sektor mieszkaniowy'!AA1911="drewno",'Sektor mieszkaniowy'!AB1911*'lista, wskaźniki'!$D$22,IF('Sektor mieszkaniowy'!AA1911="pellet",AB1911*'lista, wskaźniki'!$D$23,IF('Sektor mieszkaniowy'!AA1911="gaz z sieci",AB1911*'lista, wskaźniki'!$D$21,IF('Sektor mieszkaniowy'!AA1911="olej opałowy",'Sektor mieszkaniowy'!AB1911*'lista, wskaźniki'!$D$24)))))</f>
        <v>0</v>
      </c>
      <c r="AK1911" s="1054"/>
      <c r="AL1911" s="1051"/>
      <c r="AM1911" s="20">
        <f>IF(AA1911="węgiel",AF1911*1/3.6*'lista, wskaźniki'!$F$20,IF(AA1911="drewno",AF1911*1/3.6*'lista, wskaźniki'!$F$22,IF(AA1911="pellet",AF1911*1/3.6*'lista, wskaźniki'!$F$23,IF(AA1911="gaz z sieci",AF1911*1/3.6*'lista, wskaźniki'!$F$21,IF(AA1911="olej opałowy",AF1911*1/3.6*'lista, wskaźniki'!$F$24,0)))))</f>
        <v>0</v>
      </c>
      <c r="AN1911" s="20">
        <f>IF(AA1911="węgiel",AF1911*'lista, wskaźniki'!$E$42,IF(AA1911="drewno",AF1911*'lista, wskaźniki'!$G$42,IF(AA1911="pellet",AF1911*'lista, wskaźniki'!$H$42,IF(AA1911="gaz z sieci",AF1911*'lista, wskaźniki'!$F$42,IF(AA1911="olej opałowy",AF1911*'lista, wskaźniki'!$I$42,0)))))</f>
        <v>0</v>
      </c>
      <c r="AO1911" s="20">
        <f>IF(AA1911="węgiel",AF1911*'lista, wskaźniki'!$E$43,IF(AA1911="drewno",AF1911*'lista, wskaźniki'!$G$43,IF(AA1911="pellet",AF1911*'lista, wskaźniki'!$H$43,IF(AA1911="gaz z sieci",AF1911*'lista, wskaźniki'!$F$43,IF(AA1911="olej opałowy",AF1911*'lista, wskaźniki'!$I$43,0)))))</f>
        <v>0</v>
      </c>
      <c r="AP1911" s="20">
        <f>IF(AA1911="węgiel",AF1911*'lista, wskaźniki'!$E$44,IF(AA1911="drewno",AF1911*'lista, wskaźniki'!$G$44,IF(AA1911="pellet",AF1911*'lista, wskaźniki'!$H$44,IF(AA1911="gaz z sieci",AF1911*'lista, wskaźniki'!$F$44,IF(AA1911="olej opałowy",AF1911*'lista, wskaźniki'!$I$44,0)))))</f>
        <v>0</v>
      </c>
      <c r="AQ1911" s="20" t="b">
        <f>IF(Z1911="gaz",AH1911*1/3.6*'lista, wskaźniki'!$F$21,IF(Z1911="energia elektryczna",AH1911*1/3.6*'lista, wskaźniki'!$F$26))</f>
        <v>0</v>
      </c>
      <c r="AR1911" s="20" t="b">
        <f>IF(Z1911="gaz",AH1911*'lista, wskaźniki'!$F$42,IF(Z1911="energia elektryczna",AH1911*0))</f>
        <v>0</v>
      </c>
      <c r="AS1911" s="20" t="b">
        <f>IF(Z1911="gaz",AH1911*'lista, wskaźniki'!$F$43,IF(Z1911="energia elektryczna",AH1911*0))</f>
        <v>0</v>
      </c>
      <c r="AT1911" s="20" t="b">
        <f>IF(Z1911="gaz",AH1911*'lista, wskaźniki'!$F$44,IF(Z1911="energia elektryczna",AH1911*0))</f>
        <v>0</v>
      </c>
      <c r="AU1911" s="20">
        <f>AI1911*1/3.6*'lista, wskaźniki'!$F$21</f>
        <v>0</v>
      </c>
      <c r="AV1911" s="20">
        <f>AI1911*'lista, wskaźniki'!$F$42</f>
        <v>0</v>
      </c>
      <c r="AW1911" s="20">
        <f>AI1911*'lista, wskaźniki'!$F$43</f>
        <v>0</v>
      </c>
      <c r="AX1911" s="20">
        <f>AI1911*'lista, wskaźniki'!$F$44</f>
        <v>0</v>
      </c>
      <c r="AY1911" s="20">
        <f>AK1911*'lista, wskaźniki'!$F$26</f>
        <v>0</v>
      </c>
      <c r="AZ1911" s="20">
        <f t="shared" si="848"/>
        <v>0</v>
      </c>
      <c r="BA1911" s="20">
        <f t="shared" si="849"/>
        <v>0</v>
      </c>
      <c r="BB1911" s="20">
        <f t="shared" si="850"/>
        <v>0</v>
      </c>
      <c r="BC1911" s="20">
        <f t="shared" si="851"/>
        <v>0</v>
      </c>
      <c r="BD1911" s="1051"/>
      <c r="BE1911" s="1051"/>
      <c r="BF1911" s="1051"/>
      <c r="BG1911" s="1051"/>
      <c r="BH1911" s="97"/>
      <c r="BI1911" s="1051"/>
      <c r="BJ1911" s="97"/>
      <c r="BK1911" s="1051"/>
      <c r="BL1911" s="97"/>
      <c r="BM1911" s="97"/>
      <c r="BN1911" s="97"/>
      <c r="BO1911" s="97"/>
      <c r="BP1911" s="97"/>
      <c r="BQ1911" s="97"/>
      <c r="BR1911" s="97"/>
      <c r="BS1911" s="1045"/>
      <c r="BT1911" s="1045"/>
      <c r="BU1911" s="1045"/>
      <c r="BV1911" s="1045"/>
      <c r="BW1911" s="1045"/>
      <c r="BX1911" s="1045"/>
      <c r="BY1911" s="1048"/>
      <c r="CA1911" s="365" t="b">
        <f t="shared" si="852"/>
        <v>0</v>
      </c>
      <c r="CB1911" s="365" t="b">
        <f t="shared" si="853"/>
        <v>0</v>
      </c>
      <c r="CC1911" s="365" t="b">
        <f t="shared" si="854"/>
        <v>0</v>
      </c>
      <c r="CD1911" s="365">
        <f t="shared" si="855"/>
        <v>0</v>
      </c>
      <c r="CE1911" s="365" t="b">
        <f t="shared" si="856"/>
        <v>0</v>
      </c>
      <c r="CF1911" s="365" t="b">
        <f t="shared" si="857"/>
        <v>0</v>
      </c>
      <c r="CG1911" s="365" t="b">
        <f t="shared" si="858"/>
        <v>0</v>
      </c>
      <c r="CH1911" s="365">
        <f t="shared" si="859"/>
        <v>0</v>
      </c>
      <c r="CI1911" s="72" t="b">
        <f t="shared" si="860"/>
        <v>0</v>
      </c>
      <c r="CJ1911" s="72" t="b">
        <f t="shared" si="861"/>
        <v>0</v>
      </c>
      <c r="CK1911" s="72" t="b">
        <f t="shared" si="862"/>
        <v>0</v>
      </c>
      <c r="CL1911" s="72">
        <f t="shared" si="863"/>
        <v>0</v>
      </c>
      <c r="CM1911" s="72" t="b">
        <f t="shared" si="864"/>
        <v>0</v>
      </c>
      <c r="CN1911" s="72" t="b">
        <f t="shared" si="865"/>
        <v>0</v>
      </c>
      <c r="CP1911" s="13">
        <f t="shared" si="866"/>
        <v>0</v>
      </c>
      <c r="CQ1911" s="13" t="b">
        <f t="shared" si="867"/>
        <v>0</v>
      </c>
      <c r="CR1911" s="13" t="b">
        <f t="shared" si="868"/>
        <v>0</v>
      </c>
      <c r="CS1911" s="13" t="b">
        <f t="shared" si="874"/>
        <v>0</v>
      </c>
      <c r="CT1911" s="13" t="b">
        <f t="shared" si="873"/>
        <v>0</v>
      </c>
      <c r="CU1911" s="13" t="b">
        <f t="shared" si="876"/>
        <v>0</v>
      </c>
      <c r="CV1911" s="13" t="b">
        <f t="shared" si="869"/>
        <v>0</v>
      </c>
      <c r="CW1911" s="13" t="b">
        <f t="shared" si="870"/>
        <v>0</v>
      </c>
      <c r="CX1911" s="13" t="b">
        <f t="shared" si="871"/>
        <v>0</v>
      </c>
      <c r="CY1911" s="13" t="b">
        <f t="shared" si="872"/>
        <v>0</v>
      </c>
    </row>
    <row r="1912" spans="1:103" ht="15" thickBot="1">
      <c r="A1912" s="933"/>
      <c r="B1912" s="1052"/>
      <c r="C1912" s="1052"/>
      <c r="D1912" s="1052"/>
      <c r="E1912" s="1052"/>
      <c r="F1912" s="1052"/>
      <c r="G1912" s="1052"/>
      <c r="H1912" s="1052"/>
      <c r="I1912" s="1052"/>
      <c r="J1912" s="1052"/>
      <c r="K1912" s="1052"/>
      <c r="L1912" s="1052"/>
      <c r="M1912" s="1052"/>
      <c r="N1912" s="1052"/>
      <c r="O1912" s="1052"/>
      <c r="P1912" s="1052"/>
      <c r="Q1912" s="942"/>
      <c r="R1912" s="1052"/>
      <c r="S1912" s="1052"/>
      <c r="T1912" s="1052"/>
      <c r="U1912" s="1052"/>
      <c r="V1912" s="1052"/>
      <c r="W1912" s="99"/>
      <c r="X1912" s="99"/>
      <c r="Y1912" s="99"/>
      <c r="Z1912" s="99"/>
      <c r="AA1912" s="99" t="s">
        <v>37</v>
      </c>
      <c r="AB1912" s="100"/>
      <c r="AC1912" s="100"/>
      <c r="AD1912" s="99"/>
      <c r="AE1912" s="1052"/>
      <c r="AF1912" s="334">
        <f t="shared" si="877"/>
        <v>0</v>
      </c>
      <c r="AG1912" s="272">
        <f>IF(R1912="kompletna",Q1912*J1912*0.0036*'lista, wskaźniki'!$F$13, IF(R1912="częściowa",Q1912*J1912*0.0036*'lista, wskaźniki'!$F$14, IF(R1912="brak",Q1912*J1912*0.0036*'lista, wskaźniki'!$F$15,)))</f>
        <v>0</v>
      </c>
      <c r="AH1912" s="334">
        <f>IF(Y1912="inne",K1912*'lista, wskaźniki'!$E$35,IF(Y1912="to samo źródło",0,IF(Y1912=0,0)))</f>
        <v>0</v>
      </c>
      <c r="AI1912" s="334" t="b">
        <f>IF(AA1912="gaz z sieci",AC1912*'lista, wskaźniki'!$D$21)</f>
        <v>0</v>
      </c>
      <c r="AJ1912" s="272">
        <f>IF(AA1912="węgiel",AB1912*'lista, wskaźniki'!$D$20, IF('Sektor mieszkaniowy'!AA1912="drewno",'Sektor mieszkaniowy'!AB1912*'lista, wskaźniki'!$D$22,IF('Sektor mieszkaniowy'!AA1912="pellet",AB1912*'lista, wskaźniki'!$D$23,IF('Sektor mieszkaniowy'!AA1912="gaz z sieci",AB1912*'lista, wskaźniki'!$D$21,IF('Sektor mieszkaniowy'!AA1912="olej opałowy",'Sektor mieszkaniowy'!AB1912*'lista, wskaźniki'!$D$24)))))</f>
        <v>0</v>
      </c>
      <c r="AK1912" s="1055"/>
      <c r="AL1912" s="1052"/>
      <c r="AM1912" s="20">
        <f>IF(AA1912="węgiel",AF1912*1/3.6*'lista, wskaźniki'!$F$20,IF(AA1912="drewno",AF1912*1/3.6*'lista, wskaźniki'!$F$22,IF(AA1912="pellet",AF1912*1/3.6*'lista, wskaźniki'!$F$23,IF(AA1912="gaz z sieci",AF1912*1/3.6*'lista, wskaźniki'!$F$21,IF(AA1912="olej opałowy",AF1912*1/3.6*'lista, wskaźniki'!$F$24,0)))))</f>
        <v>0</v>
      </c>
      <c r="AN1912" s="20">
        <f>IF(AA1912="węgiel",AF1912*'lista, wskaźniki'!$E$42,IF(AA1912="drewno",AF1912*'lista, wskaźniki'!$G$42,IF(AA1912="pellet",AF1912*'lista, wskaźniki'!$H$42,IF(AA1912="gaz z sieci",AF1912*'lista, wskaźniki'!$F$42,IF(AA1912="olej opałowy",AF1912*'lista, wskaźniki'!$I$42,0)))))</f>
        <v>0</v>
      </c>
      <c r="AO1912" s="20">
        <f>IF(AA1912="węgiel",AF1912*'lista, wskaźniki'!$E$43,IF(AA1912="drewno",AF1912*'lista, wskaźniki'!$G$43,IF(AA1912="pellet",AF1912*'lista, wskaźniki'!$H$43,IF(AA1912="gaz z sieci",AF1912*'lista, wskaźniki'!$F$43,IF(AA1912="olej opałowy",AF1912*'lista, wskaźniki'!$I$43,0)))))</f>
        <v>0</v>
      </c>
      <c r="AP1912" s="20">
        <f>IF(AA1912="węgiel",AF1912*'lista, wskaźniki'!$E$44,IF(AA1912="drewno",AF1912*'lista, wskaźniki'!$G$44,IF(AA1912="pellet",AF1912*'lista, wskaźniki'!$H$44,IF(AA1912="gaz z sieci",AF1912*'lista, wskaźniki'!$F$44,IF(AA1912="olej opałowy",AF1912*'lista, wskaźniki'!$I$44,0)))))</f>
        <v>0</v>
      </c>
      <c r="AQ1912" s="20" t="b">
        <f>IF(Z1912="gaz",AH1912*1/3.6*'lista, wskaźniki'!$F$21,IF(Z1912="energia elektryczna",AH1912*1/3.6*'lista, wskaźniki'!$F$26))</f>
        <v>0</v>
      </c>
      <c r="AR1912" s="20" t="b">
        <f>IF(Z1912="gaz",AH1912*'lista, wskaźniki'!$F$42,IF(Z1912="energia elektryczna",AH1912*0))</f>
        <v>0</v>
      </c>
      <c r="AS1912" s="20" t="b">
        <f>IF(Z1912="gaz",AH1912*'lista, wskaźniki'!$F$43,IF(Z1912="energia elektryczna",AH1912*0))</f>
        <v>0</v>
      </c>
      <c r="AT1912" s="20" t="b">
        <f>IF(Z1912="gaz",AH1912*'lista, wskaźniki'!$F$44,IF(Z1912="energia elektryczna",AH1912*0))</f>
        <v>0</v>
      </c>
      <c r="AU1912" s="20">
        <f>AI1912*1/3.6*'lista, wskaźniki'!$F$21</f>
        <v>0</v>
      </c>
      <c r="AV1912" s="20">
        <f>AI1912*'lista, wskaźniki'!$F$42</f>
        <v>0</v>
      </c>
      <c r="AW1912" s="20">
        <f>AI1912*'lista, wskaźniki'!$F$43</f>
        <v>0</v>
      </c>
      <c r="AX1912" s="20">
        <f>AI1912*'lista, wskaźniki'!$F$44</f>
        <v>0</v>
      </c>
      <c r="AY1912" s="20">
        <f>AK1912*'lista, wskaźniki'!$F$26</f>
        <v>0</v>
      </c>
      <c r="AZ1912" s="20">
        <f t="shared" si="848"/>
        <v>0</v>
      </c>
      <c r="BA1912" s="20">
        <f t="shared" si="849"/>
        <v>0</v>
      </c>
      <c r="BB1912" s="20">
        <f t="shared" si="850"/>
        <v>0</v>
      </c>
      <c r="BC1912" s="20">
        <f t="shared" si="851"/>
        <v>0</v>
      </c>
      <c r="BD1912" s="1052"/>
      <c r="BE1912" s="1052"/>
      <c r="BF1912" s="1052"/>
      <c r="BG1912" s="1052"/>
      <c r="BH1912" s="99"/>
      <c r="BI1912" s="1052"/>
      <c r="BJ1912" s="99"/>
      <c r="BK1912" s="1052"/>
      <c r="BL1912" s="99"/>
      <c r="BM1912" s="99"/>
      <c r="BN1912" s="99"/>
      <c r="BO1912" s="99"/>
      <c r="BP1912" s="99"/>
      <c r="BQ1912" s="99"/>
      <c r="BR1912" s="99"/>
      <c r="BS1912" s="1046"/>
      <c r="BT1912" s="1046"/>
      <c r="BU1912" s="1046"/>
      <c r="BV1912" s="1046"/>
      <c r="BW1912" s="1046"/>
      <c r="BX1912" s="1046"/>
      <c r="BY1912" s="1049"/>
      <c r="CA1912" s="365" t="b">
        <f t="shared" si="852"/>
        <v>0</v>
      </c>
      <c r="CB1912" s="365" t="b">
        <f t="shared" si="853"/>
        <v>0</v>
      </c>
      <c r="CC1912" s="365" t="b">
        <f t="shared" si="854"/>
        <v>0</v>
      </c>
      <c r="CD1912" s="365" t="b">
        <f t="shared" si="855"/>
        <v>0</v>
      </c>
      <c r="CE1912" s="365">
        <f t="shared" si="856"/>
        <v>0</v>
      </c>
      <c r="CF1912" s="365" t="b">
        <f t="shared" si="857"/>
        <v>0</v>
      </c>
      <c r="CG1912" s="365" t="b">
        <f t="shared" si="858"/>
        <v>0</v>
      </c>
      <c r="CH1912" s="365" t="b">
        <f t="shared" si="859"/>
        <v>0</v>
      </c>
      <c r="CI1912" s="72" t="b">
        <f t="shared" si="860"/>
        <v>0</v>
      </c>
      <c r="CJ1912" s="72" t="b">
        <f t="shared" si="861"/>
        <v>0</v>
      </c>
      <c r="CK1912" s="72" t="b">
        <f t="shared" si="862"/>
        <v>0</v>
      </c>
      <c r="CL1912" s="72">
        <f t="shared" si="863"/>
        <v>0</v>
      </c>
      <c r="CM1912" s="72">
        <f t="shared" si="864"/>
        <v>0</v>
      </c>
      <c r="CN1912" s="72" t="b">
        <f t="shared" si="865"/>
        <v>0</v>
      </c>
      <c r="CP1912" s="13">
        <f t="shared" si="866"/>
        <v>0</v>
      </c>
      <c r="CQ1912" s="13" t="b">
        <f t="shared" si="867"/>
        <v>0</v>
      </c>
      <c r="CR1912" s="13" t="b">
        <f t="shared" si="868"/>
        <v>0</v>
      </c>
      <c r="CS1912" s="13" t="b">
        <f t="shared" si="874"/>
        <v>0</v>
      </c>
      <c r="CT1912" s="13" t="b">
        <f t="shared" si="873"/>
        <v>0</v>
      </c>
      <c r="CU1912" s="13" t="b">
        <f t="shared" si="876"/>
        <v>0</v>
      </c>
      <c r="CV1912" s="13" t="b">
        <f t="shared" si="869"/>
        <v>0</v>
      </c>
      <c r="CW1912" s="13" t="b">
        <f t="shared" si="870"/>
        <v>0</v>
      </c>
      <c r="CX1912" s="13" t="b">
        <f t="shared" si="871"/>
        <v>0</v>
      </c>
      <c r="CY1912" s="13" t="b">
        <f t="shared" si="872"/>
        <v>0</v>
      </c>
    </row>
    <row r="1913" spans="1:103" ht="15" thickBot="1">
      <c r="A1913" s="931">
        <v>383</v>
      </c>
      <c r="B1913" s="1050" t="s">
        <v>227</v>
      </c>
      <c r="C1913" s="1050"/>
      <c r="D1913" s="1050" t="s">
        <v>2</v>
      </c>
      <c r="E1913" s="1050" t="s">
        <v>5</v>
      </c>
      <c r="F1913" s="1050">
        <v>3</v>
      </c>
      <c r="G1913" s="1050">
        <v>3</v>
      </c>
      <c r="H1913" s="1050"/>
      <c r="I1913" s="1050" t="s">
        <v>11</v>
      </c>
      <c r="J1913" s="1050"/>
      <c r="K1913" s="1050"/>
      <c r="L1913" s="1050" t="s">
        <v>17</v>
      </c>
      <c r="M1913" s="1050"/>
      <c r="N1913" s="1050" t="s">
        <v>16</v>
      </c>
      <c r="O1913" s="1050"/>
      <c r="P1913" s="1050" t="s">
        <v>17</v>
      </c>
      <c r="Q1913" s="940">
        <f>IF(I1913="&lt;1966",'lista, wskaźniki'!$G$4,IF(I1913="1967-1985",'lista, wskaźniki'!$G$5,IF(I1913="1986-1992",'lista, wskaźniki'!$G$6,IF(I1913="1993-1996",'lista, wskaźniki'!$G$7,IF(I1913="&gt;1997",'lista, wskaźniki'!$G$8,IF(I1913=0,'lista, wskaźniki'!$G$4))))))</f>
        <v>250</v>
      </c>
      <c r="R1913" s="1050" t="s">
        <v>23</v>
      </c>
      <c r="S1913" s="1050" t="s">
        <v>27</v>
      </c>
      <c r="T1913" s="1050"/>
      <c r="U1913" s="1050">
        <v>1998</v>
      </c>
      <c r="V1913" s="1050"/>
      <c r="W1913" s="95" t="s">
        <v>35</v>
      </c>
      <c r="X1913" s="95" t="s">
        <v>39</v>
      </c>
      <c r="Y1913" s="95" t="s">
        <v>42</v>
      </c>
      <c r="Z1913" s="95"/>
      <c r="AA1913" s="95" t="s">
        <v>35</v>
      </c>
      <c r="AB1913" s="96">
        <v>4</v>
      </c>
      <c r="AC1913" s="96"/>
      <c r="AD1913" s="95">
        <v>3200</v>
      </c>
      <c r="AE1913" s="1050">
        <v>5</v>
      </c>
      <c r="AF1913" s="334">
        <f t="shared" si="877"/>
        <v>90.52</v>
      </c>
      <c r="AG1913" s="272">
        <f>IF(R1913="kompletna",Q1913*J1913*0.0036*'lista, wskaźniki'!$F$13, IF(R1913="częściowa",Q1913*J1913*0.0036*'lista, wskaźniki'!$F$14, IF(R1913="brak",Q1913*J1913*0.0036*'lista, wskaźniki'!$F$15,)))</f>
        <v>0</v>
      </c>
      <c r="AH1913" s="334">
        <f>IF(Y1913="inne",K1913*'lista, wskaźniki'!$E$35,IF(Y1913="to samo źródło",0,IF(Y1913=0,0)))</f>
        <v>0</v>
      </c>
      <c r="AI1913" s="334" t="b">
        <f>IF(AA1913="gaz z sieci",AC1913*'lista, wskaźniki'!$D$21)</f>
        <v>0</v>
      </c>
      <c r="AJ1913" s="272">
        <f>IF(AA1913="węgiel",AB1913*'lista, wskaźniki'!$D$20, IF('Sektor mieszkaniowy'!AA1913="drewno",'Sektor mieszkaniowy'!AB1913*'lista, wskaźniki'!$D$22,IF('Sektor mieszkaniowy'!AA1913="pellet",AB1913*'lista, wskaźniki'!$D$23,IF('Sektor mieszkaniowy'!AA1913="gaz z sieci",AB1913*'lista, wskaźniki'!$D$21,IF('Sektor mieszkaniowy'!AA1913="olej opałowy",'Sektor mieszkaniowy'!AB1913*'lista, wskaźniki'!$D$24)))))</f>
        <v>90.52</v>
      </c>
      <c r="AK1913" s="1053">
        <f>AL1913/'lista, wskaźniki'!$A$127</f>
        <v>0</v>
      </c>
      <c r="AL1913" s="1050"/>
      <c r="AM1913" s="20">
        <f>IF(AA1913="węgiel",AF1913*1/3.6*'lista, wskaźniki'!$F$20,IF(AA1913="drewno",AF1913*1/3.6*'lista, wskaźniki'!$F$22,IF(AA1913="pellet",AF1913*1/3.6*'lista, wskaźniki'!$F$23,IF(AA1913="gaz z sieci",AF1913*1/3.6*'lista, wskaźniki'!$F$21,IF(AA1913="olej opałowy",AF1913*1/3.6*'lista, wskaźniki'!$F$24,0)))))</f>
        <v>8.5749595999999997</v>
      </c>
      <c r="AN1913" s="20">
        <f>IF(AA1913="węgiel",AF1913*'lista, wskaźniki'!$E$42,IF(AA1913="drewno",AF1913*'lista, wskaźniki'!$G$42,IF(AA1913="pellet",AF1913*'lista, wskaźniki'!$H$42,IF(AA1913="gaz z sieci",AF1913*'lista, wskaźniki'!$F$42,IF(AA1913="olej opałowy",AF1913*'lista, wskaźniki'!$I$42,0)))))</f>
        <v>3.43976E-2</v>
      </c>
      <c r="AO1913" s="20">
        <f>IF(AA1913="węgiel",AF1913*'lista, wskaźniki'!$E$43,IF(AA1913="drewno",AF1913*'lista, wskaźniki'!$G$43,IF(AA1913="pellet",AF1913*'lista, wskaźniki'!$H$43,IF(AA1913="gaz z sieci",AF1913*'lista, wskaźniki'!$F$43,IF(AA1913="olej opałowy",AF1913*'lista, wskaźniki'!$I$43,0)))))</f>
        <v>3.2587200000000004E-2</v>
      </c>
      <c r="AP1913" s="20">
        <f>IF(AA1913="węgiel",AF1913*'lista, wskaźniki'!$E$44,IF(AA1913="drewno",AF1913*'lista, wskaźniki'!$G$44,IF(AA1913="pellet",AF1913*'lista, wskaźniki'!$H$44,IF(AA1913="gaz z sieci",AF1913*'lista, wskaźniki'!$F$44,IF(AA1913="olej opałowy",AF1913*'lista, wskaźniki'!$I$44,0)))))</f>
        <v>2.4440400000000001E-5</v>
      </c>
      <c r="AQ1913" s="20" t="b">
        <f>IF(Z1913="gaz",AH1913*1/3.6*'lista, wskaźniki'!$F$21,IF(Z1913="energia elektryczna",AH1913*1/3.6*'lista, wskaźniki'!$F$26))</f>
        <v>0</v>
      </c>
      <c r="AR1913" s="20" t="b">
        <f>IF(Z1913="gaz",AH1913*'lista, wskaźniki'!$F$42,IF(Z1913="energia elektryczna",AH1913*0))</f>
        <v>0</v>
      </c>
      <c r="AS1913" s="20" t="b">
        <f>IF(Z1913="gaz",AH1913*'lista, wskaźniki'!$F$43,IF(Z1913="energia elektryczna",AH1913*0))</f>
        <v>0</v>
      </c>
      <c r="AT1913" s="20" t="b">
        <f>IF(Z1913="gaz",AH1913*'lista, wskaźniki'!$F$44,IF(Z1913="energia elektryczna",AH1913*0))</f>
        <v>0</v>
      </c>
      <c r="AU1913" s="20">
        <f>AI1913*1/3.6*'lista, wskaźniki'!$F$21</f>
        <v>0</v>
      </c>
      <c r="AV1913" s="20">
        <f>AI1913*'lista, wskaźniki'!$F$42</f>
        <v>0</v>
      </c>
      <c r="AW1913" s="20">
        <f>AI1913*'lista, wskaźniki'!$F$43</f>
        <v>0</v>
      </c>
      <c r="AX1913" s="20">
        <f>AI1913*'lista, wskaźniki'!$F$44</f>
        <v>0</v>
      </c>
      <c r="AY1913" s="20">
        <f>AK1913*'lista, wskaźniki'!$F$26</f>
        <v>0</v>
      </c>
      <c r="AZ1913" s="20">
        <f t="shared" si="848"/>
        <v>8.5749595999999997</v>
      </c>
      <c r="BA1913" s="20">
        <f t="shared" si="849"/>
        <v>3.43976E-2</v>
      </c>
      <c r="BB1913" s="20">
        <f t="shared" si="850"/>
        <v>3.2587200000000004E-2</v>
      </c>
      <c r="BC1913" s="20">
        <f t="shared" si="851"/>
        <v>2.4440400000000001E-5</v>
      </c>
      <c r="BD1913" s="1050" t="s">
        <v>16</v>
      </c>
      <c r="BE1913" s="1050" t="s">
        <v>17</v>
      </c>
      <c r="BF1913" s="1050" t="s">
        <v>17</v>
      </c>
      <c r="BG1913" s="1050" t="s">
        <v>17</v>
      </c>
      <c r="BH1913" s="95"/>
      <c r="BI1913" s="1050" t="s">
        <v>17</v>
      </c>
      <c r="BJ1913" s="95"/>
      <c r="BK1913" s="1050" t="s">
        <v>17</v>
      </c>
      <c r="BL1913" s="95"/>
      <c r="BM1913" s="95"/>
      <c r="BN1913" s="95"/>
      <c r="BO1913" s="95" t="s">
        <v>17</v>
      </c>
      <c r="BP1913" s="95"/>
      <c r="BQ1913" s="95"/>
      <c r="BR1913" s="95"/>
      <c r="BS1913" s="1044"/>
      <c r="BT1913" s="1044"/>
      <c r="BU1913" s="1044"/>
      <c r="BV1913" s="1044"/>
      <c r="BW1913" s="1044"/>
      <c r="BX1913" s="1044"/>
      <c r="BY1913" s="1047"/>
      <c r="CA1913" s="365">
        <f t="shared" si="852"/>
        <v>90.52</v>
      </c>
      <c r="CB1913" s="365" t="b">
        <f t="shared" si="853"/>
        <v>0</v>
      </c>
      <c r="CC1913" s="365" t="b">
        <f t="shared" si="854"/>
        <v>0</v>
      </c>
      <c r="CD1913" s="365" t="b">
        <f t="shared" si="855"/>
        <v>0</v>
      </c>
      <c r="CE1913" s="365" t="b">
        <f t="shared" si="856"/>
        <v>0</v>
      </c>
      <c r="CF1913" s="365" t="b">
        <f t="shared" si="857"/>
        <v>0</v>
      </c>
      <c r="CG1913" s="365" t="b">
        <f t="shared" si="858"/>
        <v>0</v>
      </c>
      <c r="CH1913" s="365" t="b">
        <f t="shared" si="859"/>
        <v>0</v>
      </c>
      <c r="CI1913" s="72">
        <f t="shared" si="860"/>
        <v>90.52</v>
      </c>
      <c r="CJ1913" s="72" t="b">
        <f t="shared" si="861"/>
        <v>0</v>
      </c>
      <c r="CK1913" s="72" t="b">
        <f t="shared" si="862"/>
        <v>0</v>
      </c>
      <c r="CL1913" s="72">
        <f t="shared" si="863"/>
        <v>0</v>
      </c>
      <c r="CM1913" s="72" t="b">
        <f t="shared" si="864"/>
        <v>0</v>
      </c>
      <c r="CN1913" s="72" t="b">
        <f t="shared" si="865"/>
        <v>0</v>
      </c>
      <c r="CP1913" s="13" t="b">
        <f t="shared" si="866"/>
        <v>0</v>
      </c>
      <c r="CQ1913" s="13">
        <f t="shared" si="867"/>
        <v>0</v>
      </c>
      <c r="CR1913" s="13">
        <f t="shared" si="868"/>
        <v>0</v>
      </c>
      <c r="CS1913" s="13">
        <f t="shared" si="874"/>
        <v>0</v>
      </c>
      <c r="CT1913" s="13" t="b">
        <f t="shared" si="873"/>
        <v>0</v>
      </c>
      <c r="CU1913" s="13">
        <f t="shared" si="876"/>
        <v>0</v>
      </c>
      <c r="CV1913" s="13" t="b">
        <f t="shared" si="869"/>
        <v>0</v>
      </c>
      <c r="CW1913" s="13">
        <f t="shared" si="870"/>
        <v>0</v>
      </c>
      <c r="CX1913" s="13" t="b">
        <f t="shared" si="871"/>
        <v>0</v>
      </c>
      <c r="CY1913" s="13">
        <f t="shared" si="872"/>
        <v>0</v>
      </c>
    </row>
    <row r="1914" spans="1:103" ht="15" thickBot="1">
      <c r="A1914" s="932"/>
      <c r="B1914" s="1051"/>
      <c r="C1914" s="1051"/>
      <c r="D1914" s="1051"/>
      <c r="E1914" s="1051"/>
      <c r="F1914" s="1051"/>
      <c r="G1914" s="1051"/>
      <c r="H1914" s="1051"/>
      <c r="I1914" s="1051"/>
      <c r="J1914" s="1051"/>
      <c r="K1914" s="1051"/>
      <c r="L1914" s="1051"/>
      <c r="M1914" s="1051"/>
      <c r="N1914" s="1051"/>
      <c r="O1914" s="1051"/>
      <c r="P1914" s="1051"/>
      <c r="Q1914" s="941"/>
      <c r="R1914" s="1051"/>
      <c r="S1914" s="1051"/>
      <c r="T1914" s="1051"/>
      <c r="U1914" s="1051"/>
      <c r="V1914" s="1051"/>
      <c r="W1914" s="97"/>
      <c r="X1914" s="97"/>
      <c r="Y1914" s="97"/>
      <c r="Z1914" s="97"/>
      <c r="AA1914" s="97" t="s">
        <v>36</v>
      </c>
      <c r="AB1914" s="98"/>
      <c r="AC1914" s="98"/>
      <c r="AD1914" s="97"/>
      <c r="AE1914" s="1051"/>
      <c r="AF1914" s="334">
        <f t="shared" si="877"/>
        <v>0</v>
      </c>
      <c r="AG1914" s="272">
        <f>IF(R1914="kompletna",Q1914*J1914*0.0036*'lista, wskaźniki'!$F$13, IF(R1914="częściowa",Q1914*J1914*0.0036*'lista, wskaźniki'!$F$14, IF(R1914="brak",Q1914*J1914*0.0036*'lista, wskaźniki'!$F$15,)))</f>
        <v>0</v>
      </c>
      <c r="AH1914" s="334">
        <f>IF(Y1914="inne",K1914*'lista, wskaźniki'!$E$35,IF(Y1914="to samo źródło",0,IF(Y1914=0,0)))</f>
        <v>0</v>
      </c>
      <c r="AI1914" s="334" t="b">
        <f>IF(AA1914="gaz z sieci",AC1914*'lista, wskaźniki'!$D$21)</f>
        <v>0</v>
      </c>
      <c r="AJ1914" s="272">
        <f>IF(AA1914="węgiel",AB1914*'lista, wskaźniki'!$D$20, IF('Sektor mieszkaniowy'!AA1914="drewno",'Sektor mieszkaniowy'!AB1914*'lista, wskaźniki'!$D$22,IF('Sektor mieszkaniowy'!AA1914="pellet",AB1914*'lista, wskaźniki'!$D$23,IF('Sektor mieszkaniowy'!AA1914="gaz z sieci",AB1914*'lista, wskaźniki'!$D$21,IF('Sektor mieszkaniowy'!AA1914="olej opałowy",'Sektor mieszkaniowy'!AB1914*'lista, wskaźniki'!$D$24)))))</f>
        <v>0</v>
      </c>
      <c r="AK1914" s="1054"/>
      <c r="AL1914" s="1051"/>
      <c r="AM1914" s="20">
        <f>IF(AA1914="węgiel",AF1914*1/3.6*'lista, wskaźniki'!$F$20,IF(AA1914="drewno",AF1914*1/3.6*'lista, wskaźniki'!$F$22,IF(AA1914="pellet",AF1914*1/3.6*'lista, wskaźniki'!$F$23,IF(AA1914="gaz z sieci",AF1914*1/3.6*'lista, wskaźniki'!$F$21,IF(AA1914="olej opałowy",AF1914*1/3.6*'lista, wskaźniki'!$F$24,0)))))</f>
        <v>0</v>
      </c>
      <c r="AN1914" s="20">
        <f>IF(AA1914="węgiel",AF1914*'lista, wskaźniki'!$E$42,IF(AA1914="drewno",AF1914*'lista, wskaźniki'!$G$42,IF(AA1914="pellet",AF1914*'lista, wskaźniki'!$H$42,IF(AA1914="gaz z sieci",AF1914*'lista, wskaźniki'!$F$42,IF(AA1914="olej opałowy",AF1914*'lista, wskaźniki'!$I$42,0)))))</f>
        <v>0</v>
      </c>
      <c r="AO1914" s="20">
        <f>IF(AA1914="węgiel",AF1914*'lista, wskaźniki'!$E$43,IF(AA1914="drewno",AF1914*'lista, wskaźniki'!$G$43,IF(AA1914="pellet",AF1914*'lista, wskaźniki'!$H$43,IF(AA1914="gaz z sieci",AF1914*'lista, wskaźniki'!$F$43,IF(AA1914="olej opałowy",AF1914*'lista, wskaźniki'!$I$43,0)))))</f>
        <v>0</v>
      </c>
      <c r="AP1914" s="20">
        <f>IF(AA1914="węgiel",AF1914*'lista, wskaźniki'!$E$44,IF(AA1914="drewno",AF1914*'lista, wskaźniki'!$G$44,IF(AA1914="pellet",AF1914*'lista, wskaźniki'!$H$44,IF(AA1914="gaz z sieci",AF1914*'lista, wskaźniki'!$F$44,IF(AA1914="olej opałowy",AF1914*'lista, wskaźniki'!$I$44,0)))))</f>
        <v>0</v>
      </c>
      <c r="AQ1914" s="20" t="b">
        <f>IF(Z1914="gaz",AH1914*1/3.6*'lista, wskaźniki'!$F$21,IF(Z1914="energia elektryczna",AH1914*1/3.6*'lista, wskaźniki'!$F$26))</f>
        <v>0</v>
      </c>
      <c r="AR1914" s="20" t="b">
        <f>IF(Z1914="gaz",AH1914*'lista, wskaźniki'!$F$42,IF(Z1914="energia elektryczna",AH1914*0))</f>
        <v>0</v>
      </c>
      <c r="AS1914" s="20" t="b">
        <f>IF(Z1914="gaz",AH1914*'lista, wskaźniki'!$F$43,IF(Z1914="energia elektryczna",AH1914*0))</f>
        <v>0</v>
      </c>
      <c r="AT1914" s="20" t="b">
        <f>IF(Z1914="gaz",AH1914*'lista, wskaźniki'!$F$44,IF(Z1914="energia elektryczna",AH1914*0))</f>
        <v>0</v>
      </c>
      <c r="AU1914" s="20">
        <f>AI1914*1/3.6*'lista, wskaźniki'!$F$21</f>
        <v>0</v>
      </c>
      <c r="AV1914" s="20">
        <f>AI1914*'lista, wskaźniki'!$F$42</f>
        <v>0</v>
      </c>
      <c r="AW1914" s="20">
        <f>AI1914*'lista, wskaźniki'!$F$43</f>
        <v>0</v>
      </c>
      <c r="AX1914" s="20">
        <f>AI1914*'lista, wskaźniki'!$F$44</f>
        <v>0</v>
      </c>
      <c r="AY1914" s="20">
        <f>AK1914*'lista, wskaźniki'!$F$26</f>
        <v>0</v>
      </c>
      <c r="AZ1914" s="20">
        <f t="shared" si="848"/>
        <v>0</v>
      </c>
      <c r="BA1914" s="20">
        <f t="shared" si="849"/>
        <v>0</v>
      </c>
      <c r="BB1914" s="20">
        <f t="shared" si="850"/>
        <v>0</v>
      </c>
      <c r="BC1914" s="20">
        <f t="shared" si="851"/>
        <v>0</v>
      </c>
      <c r="BD1914" s="1051"/>
      <c r="BE1914" s="1051"/>
      <c r="BF1914" s="1051"/>
      <c r="BG1914" s="1051"/>
      <c r="BH1914" s="97"/>
      <c r="BI1914" s="1051"/>
      <c r="BJ1914" s="97"/>
      <c r="BK1914" s="1051"/>
      <c r="BL1914" s="97"/>
      <c r="BM1914" s="97"/>
      <c r="BN1914" s="97"/>
      <c r="BO1914" s="97"/>
      <c r="BP1914" s="97"/>
      <c r="BQ1914" s="97"/>
      <c r="BR1914" s="97"/>
      <c r="BS1914" s="1045"/>
      <c r="BT1914" s="1045"/>
      <c r="BU1914" s="1045"/>
      <c r="BV1914" s="1045"/>
      <c r="BW1914" s="1045"/>
      <c r="BX1914" s="1045"/>
      <c r="BY1914" s="1048"/>
      <c r="CA1914" s="365" t="b">
        <f t="shared" si="852"/>
        <v>0</v>
      </c>
      <c r="CB1914" s="365">
        <f t="shared" si="853"/>
        <v>0</v>
      </c>
      <c r="CC1914" s="365" t="b">
        <f t="shared" si="854"/>
        <v>0</v>
      </c>
      <c r="CD1914" s="365" t="b">
        <f t="shared" si="855"/>
        <v>0</v>
      </c>
      <c r="CE1914" s="365" t="b">
        <f t="shared" si="856"/>
        <v>0</v>
      </c>
      <c r="CF1914" s="365" t="b">
        <f t="shared" si="857"/>
        <v>0</v>
      </c>
      <c r="CG1914" s="365" t="b">
        <f t="shared" si="858"/>
        <v>0</v>
      </c>
      <c r="CH1914" s="365" t="b">
        <f t="shared" si="859"/>
        <v>0</v>
      </c>
      <c r="CI1914" s="72" t="b">
        <f t="shared" si="860"/>
        <v>0</v>
      </c>
      <c r="CJ1914" s="72">
        <f t="shared" si="861"/>
        <v>0</v>
      </c>
      <c r="CK1914" s="72" t="b">
        <f t="shared" si="862"/>
        <v>0</v>
      </c>
      <c r="CL1914" s="72">
        <f t="shared" si="863"/>
        <v>0</v>
      </c>
      <c r="CM1914" s="72" t="b">
        <f t="shared" si="864"/>
        <v>0</v>
      </c>
      <c r="CN1914" s="72" t="b">
        <f t="shared" si="865"/>
        <v>0</v>
      </c>
      <c r="CP1914" s="13">
        <f t="shared" si="866"/>
        <v>0</v>
      </c>
      <c r="CQ1914" s="13" t="b">
        <f t="shared" si="867"/>
        <v>0</v>
      </c>
      <c r="CR1914" s="13" t="b">
        <f t="shared" si="868"/>
        <v>0</v>
      </c>
      <c r="CS1914" s="13" t="b">
        <f t="shared" si="874"/>
        <v>0</v>
      </c>
      <c r="CT1914" s="13" t="b">
        <f t="shared" si="873"/>
        <v>0</v>
      </c>
      <c r="CU1914" s="13" t="b">
        <f t="shared" si="876"/>
        <v>0</v>
      </c>
      <c r="CV1914" s="13" t="b">
        <f t="shared" si="869"/>
        <v>0</v>
      </c>
      <c r="CW1914" s="13" t="b">
        <f t="shared" si="870"/>
        <v>0</v>
      </c>
      <c r="CX1914" s="13" t="b">
        <f t="shared" si="871"/>
        <v>0</v>
      </c>
      <c r="CY1914" s="13" t="b">
        <f t="shared" si="872"/>
        <v>0</v>
      </c>
    </row>
    <row r="1915" spans="1:103" ht="15" thickBot="1">
      <c r="A1915" s="932"/>
      <c r="B1915" s="1051"/>
      <c r="C1915" s="1051"/>
      <c r="D1915" s="1051"/>
      <c r="E1915" s="1051"/>
      <c r="F1915" s="1051"/>
      <c r="G1915" s="1051"/>
      <c r="H1915" s="1051"/>
      <c r="I1915" s="1051"/>
      <c r="J1915" s="1051"/>
      <c r="K1915" s="1051"/>
      <c r="L1915" s="1051"/>
      <c r="M1915" s="1051"/>
      <c r="N1915" s="1051"/>
      <c r="O1915" s="1051"/>
      <c r="P1915" s="1051"/>
      <c r="Q1915" s="941"/>
      <c r="R1915" s="1051"/>
      <c r="S1915" s="1051"/>
      <c r="T1915" s="1051"/>
      <c r="U1915" s="1051"/>
      <c r="V1915" s="1051"/>
      <c r="W1915" s="97"/>
      <c r="X1915" s="97"/>
      <c r="Y1915" s="97"/>
      <c r="Z1915" s="97"/>
      <c r="AA1915" s="97" t="s">
        <v>50</v>
      </c>
      <c r="AB1915" s="98"/>
      <c r="AC1915" s="98"/>
      <c r="AD1915" s="97"/>
      <c r="AE1915" s="1051"/>
      <c r="AF1915" s="334">
        <f t="shared" si="877"/>
        <v>0</v>
      </c>
      <c r="AG1915" s="272">
        <f>IF(R1915="kompletna",Q1915*J1915*0.0036*'lista, wskaźniki'!$F$13, IF(R1915="częściowa",Q1915*J1915*0.0036*'lista, wskaźniki'!$F$14, IF(R1915="brak",Q1915*J1915*0.0036*'lista, wskaźniki'!$F$15,)))</f>
        <v>0</v>
      </c>
      <c r="AH1915" s="334">
        <f>IF(Y1915="inne",K1915*'lista, wskaźniki'!$E$35,IF(Y1915="to samo źródło",0,IF(Y1915=0,0)))</f>
        <v>0</v>
      </c>
      <c r="AI1915" s="334" t="b">
        <f>IF(AA1915="gaz z sieci",AC1915*'lista, wskaźniki'!$D$21)</f>
        <v>0</v>
      </c>
      <c r="AJ1915" s="272">
        <f>IF(AA1915="węgiel",AB1915*'lista, wskaźniki'!$D$20, IF('Sektor mieszkaniowy'!AA1915="drewno",'Sektor mieszkaniowy'!AB1915*'lista, wskaźniki'!$D$22,IF('Sektor mieszkaniowy'!AA1915="pellet",AB1915*'lista, wskaźniki'!$D$23,IF('Sektor mieszkaniowy'!AA1915="gaz z sieci",AB1915*'lista, wskaźniki'!$D$21,IF('Sektor mieszkaniowy'!AA1915="olej opałowy",'Sektor mieszkaniowy'!AB1915*'lista, wskaźniki'!$D$24)))))</f>
        <v>0</v>
      </c>
      <c r="AK1915" s="1054"/>
      <c r="AL1915" s="1051"/>
      <c r="AM1915" s="20">
        <f>IF(AA1915="węgiel",AF1915*1/3.6*'lista, wskaźniki'!$F$20,IF(AA1915="drewno",AF1915*1/3.6*'lista, wskaźniki'!$F$22,IF(AA1915="pellet",AF1915*1/3.6*'lista, wskaźniki'!$F$23,IF(AA1915="gaz z sieci",AF1915*1/3.6*'lista, wskaźniki'!$F$21,IF(AA1915="olej opałowy",AF1915*1/3.6*'lista, wskaźniki'!$F$24,0)))))</f>
        <v>0</v>
      </c>
      <c r="AN1915" s="20">
        <f>IF(AA1915="węgiel",AF1915*'lista, wskaźniki'!$E$42,IF(AA1915="drewno",AF1915*'lista, wskaźniki'!$G$42,IF(AA1915="pellet",AF1915*'lista, wskaźniki'!$H$42,IF(AA1915="gaz z sieci",AF1915*'lista, wskaźniki'!$F$42,IF(AA1915="olej opałowy",AF1915*'lista, wskaźniki'!$I$42,0)))))</f>
        <v>0</v>
      </c>
      <c r="AO1915" s="20">
        <f>IF(AA1915="węgiel",AF1915*'lista, wskaźniki'!$E$43,IF(AA1915="drewno",AF1915*'lista, wskaźniki'!$G$43,IF(AA1915="pellet",AF1915*'lista, wskaźniki'!$H$43,IF(AA1915="gaz z sieci",AF1915*'lista, wskaźniki'!$F$43,IF(AA1915="olej opałowy",AF1915*'lista, wskaźniki'!$I$43,0)))))</f>
        <v>0</v>
      </c>
      <c r="AP1915" s="20">
        <f>IF(AA1915="węgiel",AF1915*'lista, wskaźniki'!$E$44,IF(AA1915="drewno",AF1915*'lista, wskaźniki'!$G$44,IF(AA1915="pellet",AF1915*'lista, wskaźniki'!$H$44,IF(AA1915="gaz z sieci",AF1915*'lista, wskaźniki'!$F$44,IF(AA1915="olej opałowy",AF1915*'lista, wskaźniki'!$I$44,0)))))</f>
        <v>0</v>
      </c>
      <c r="AQ1915" s="20" t="b">
        <f>IF(Z1915="gaz",AH1915*1/3.6*'lista, wskaźniki'!$F$21,IF(Z1915="energia elektryczna",AH1915*1/3.6*'lista, wskaźniki'!$F$26))</f>
        <v>0</v>
      </c>
      <c r="AR1915" s="20" t="b">
        <f>IF(Z1915="gaz",AH1915*'lista, wskaźniki'!$F$42,IF(Z1915="energia elektryczna",AH1915*0))</f>
        <v>0</v>
      </c>
      <c r="AS1915" s="20" t="b">
        <f>IF(Z1915="gaz",AH1915*'lista, wskaźniki'!$F$43,IF(Z1915="energia elektryczna",AH1915*0))</f>
        <v>0</v>
      </c>
      <c r="AT1915" s="20" t="b">
        <f>IF(Z1915="gaz",AH1915*'lista, wskaźniki'!$F$44,IF(Z1915="energia elektryczna",AH1915*0))</f>
        <v>0</v>
      </c>
      <c r="AU1915" s="20">
        <f>AI1915*1/3.6*'lista, wskaźniki'!$F$21</f>
        <v>0</v>
      </c>
      <c r="AV1915" s="20">
        <f>AI1915*'lista, wskaźniki'!$F$42</f>
        <v>0</v>
      </c>
      <c r="AW1915" s="20">
        <f>AI1915*'lista, wskaźniki'!$F$43</f>
        <v>0</v>
      </c>
      <c r="AX1915" s="20">
        <f>AI1915*'lista, wskaźniki'!$F$44</f>
        <v>0</v>
      </c>
      <c r="AY1915" s="20">
        <f>AK1915*'lista, wskaźniki'!$F$26</f>
        <v>0</v>
      </c>
      <c r="AZ1915" s="20">
        <f t="shared" si="848"/>
        <v>0</v>
      </c>
      <c r="BA1915" s="20">
        <f t="shared" si="849"/>
        <v>0</v>
      </c>
      <c r="BB1915" s="20">
        <f t="shared" si="850"/>
        <v>0</v>
      </c>
      <c r="BC1915" s="20">
        <f t="shared" si="851"/>
        <v>0</v>
      </c>
      <c r="BD1915" s="1051"/>
      <c r="BE1915" s="1051"/>
      <c r="BF1915" s="1051"/>
      <c r="BG1915" s="1051"/>
      <c r="BH1915" s="97"/>
      <c r="BI1915" s="1051"/>
      <c r="BJ1915" s="97"/>
      <c r="BK1915" s="1051"/>
      <c r="BL1915" s="97"/>
      <c r="BM1915" s="97"/>
      <c r="BN1915" s="97"/>
      <c r="BO1915" s="97"/>
      <c r="BP1915" s="97"/>
      <c r="BQ1915" s="97"/>
      <c r="BR1915" s="97"/>
      <c r="BS1915" s="1045"/>
      <c r="BT1915" s="1045"/>
      <c r="BU1915" s="1045"/>
      <c r="BV1915" s="1045"/>
      <c r="BW1915" s="1045"/>
      <c r="BX1915" s="1045"/>
      <c r="BY1915" s="1048"/>
      <c r="CA1915" s="365" t="b">
        <f t="shared" si="852"/>
        <v>0</v>
      </c>
      <c r="CB1915" s="365" t="b">
        <f t="shared" si="853"/>
        <v>0</v>
      </c>
      <c r="CC1915" s="365">
        <f t="shared" si="854"/>
        <v>0</v>
      </c>
      <c r="CD1915" s="365" t="b">
        <f t="shared" si="855"/>
        <v>0</v>
      </c>
      <c r="CE1915" s="365" t="b">
        <f t="shared" si="856"/>
        <v>0</v>
      </c>
      <c r="CF1915" s="365" t="b">
        <f t="shared" si="857"/>
        <v>0</v>
      </c>
      <c r="CG1915" s="365" t="b">
        <f t="shared" si="858"/>
        <v>0</v>
      </c>
      <c r="CH1915" s="365" t="b">
        <f t="shared" si="859"/>
        <v>0</v>
      </c>
      <c r="CI1915" s="72" t="b">
        <f t="shared" si="860"/>
        <v>0</v>
      </c>
      <c r="CJ1915" s="72" t="b">
        <f t="shared" si="861"/>
        <v>0</v>
      </c>
      <c r="CK1915" s="72">
        <f t="shared" si="862"/>
        <v>0</v>
      </c>
      <c r="CL1915" s="72">
        <f t="shared" si="863"/>
        <v>0</v>
      </c>
      <c r="CM1915" s="72" t="b">
        <f t="shared" si="864"/>
        <v>0</v>
      </c>
      <c r="CN1915" s="72" t="b">
        <f t="shared" si="865"/>
        <v>0</v>
      </c>
      <c r="CP1915" s="13">
        <f t="shared" si="866"/>
        <v>0</v>
      </c>
      <c r="CQ1915" s="13" t="b">
        <f t="shared" si="867"/>
        <v>0</v>
      </c>
      <c r="CR1915" s="13" t="b">
        <f t="shared" si="868"/>
        <v>0</v>
      </c>
      <c r="CS1915" s="13" t="b">
        <f t="shared" si="874"/>
        <v>0</v>
      </c>
      <c r="CT1915" s="13" t="b">
        <f t="shared" si="873"/>
        <v>0</v>
      </c>
      <c r="CU1915" s="13" t="b">
        <f t="shared" si="876"/>
        <v>0</v>
      </c>
      <c r="CV1915" s="13" t="b">
        <f t="shared" si="869"/>
        <v>0</v>
      </c>
      <c r="CW1915" s="13" t="b">
        <f t="shared" si="870"/>
        <v>0</v>
      </c>
      <c r="CX1915" s="13" t="b">
        <f t="shared" si="871"/>
        <v>0</v>
      </c>
      <c r="CY1915" s="13" t="b">
        <f t="shared" si="872"/>
        <v>0</v>
      </c>
    </row>
    <row r="1916" spans="1:103" ht="15" thickBot="1">
      <c r="A1916" s="932"/>
      <c r="B1916" s="1051"/>
      <c r="C1916" s="1051"/>
      <c r="D1916" s="1051"/>
      <c r="E1916" s="1051"/>
      <c r="F1916" s="1051"/>
      <c r="G1916" s="1051"/>
      <c r="H1916" s="1051"/>
      <c r="I1916" s="1051"/>
      <c r="J1916" s="1051"/>
      <c r="K1916" s="1051"/>
      <c r="L1916" s="1051"/>
      <c r="M1916" s="1051"/>
      <c r="N1916" s="1051"/>
      <c r="O1916" s="1051"/>
      <c r="P1916" s="1051"/>
      <c r="Q1916" s="941"/>
      <c r="R1916" s="1051"/>
      <c r="S1916" s="1051"/>
      <c r="T1916" s="1051"/>
      <c r="U1916" s="1051"/>
      <c r="V1916" s="1051"/>
      <c r="W1916" s="97"/>
      <c r="X1916" s="97"/>
      <c r="Y1916" s="97"/>
      <c r="Z1916" s="97"/>
      <c r="AA1916" s="97" t="s">
        <v>38</v>
      </c>
      <c r="AB1916" s="98"/>
      <c r="AC1916" s="98"/>
      <c r="AD1916" s="97"/>
      <c r="AE1916" s="1051"/>
      <c r="AF1916" s="334">
        <f t="shared" si="877"/>
        <v>0</v>
      </c>
      <c r="AG1916" s="272">
        <f>IF(R1916="kompletna",Q1916*J1916*0.0036*'lista, wskaźniki'!$F$13, IF(R1916="częściowa",Q1916*J1916*0.0036*'lista, wskaźniki'!$F$14, IF(R1916="brak",Q1916*J1916*0.0036*'lista, wskaźniki'!$F$15,)))</f>
        <v>0</v>
      </c>
      <c r="AH1916" s="334">
        <f>IF(Y1916="inne",K1916*'lista, wskaźniki'!$E$35,IF(Y1916="to samo źródło",0,IF(Y1916=0,0)))</f>
        <v>0</v>
      </c>
      <c r="AI1916" s="334">
        <f>IF(AA1916="gaz z sieci",AC1916*'lista, wskaźniki'!$D$21)</f>
        <v>0</v>
      </c>
      <c r="AJ1916" s="272">
        <f>IF(AA1916="węgiel",AB1916*'lista, wskaźniki'!$D$20, IF('Sektor mieszkaniowy'!AA1916="drewno",'Sektor mieszkaniowy'!AB1916*'lista, wskaźniki'!$D$22,IF('Sektor mieszkaniowy'!AA1916="pellet",AB1916*'lista, wskaźniki'!$D$23,IF('Sektor mieszkaniowy'!AA1916="gaz z sieci",AB1916*'lista, wskaźniki'!$D$21,IF('Sektor mieszkaniowy'!AA1916="olej opałowy",'Sektor mieszkaniowy'!AB1916*'lista, wskaźniki'!$D$24)))))</f>
        <v>0</v>
      </c>
      <c r="AK1916" s="1054"/>
      <c r="AL1916" s="1051"/>
      <c r="AM1916" s="20">
        <f>IF(AA1916="węgiel",AF1916*1/3.6*'lista, wskaźniki'!$F$20,IF(AA1916="drewno",AF1916*1/3.6*'lista, wskaźniki'!$F$22,IF(AA1916="pellet",AF1916*1/3.6*'lista, wskaźniki'!$F$23,IF(AA1916="gaz z sieci",AF1916*1/3.6*'lista, wskaźniki'!$F$21,IF(AA1916="olej opałowy",AF1916*1/3.6*'lista, wskaźniki'!$F$24,0)))))</f>
        <v>0</v>
      </c>
      <c r="AN1916" s="20">
        <f>IF(AA1916="węgiel",AF1916*'lista, wskaźniki'!$E$42,IF(AA1916="drewno",AF1916*'lista, wskaźniki'!$G$42,IF(AA1916="pellet",AF1916*'lista, wskaźniki'!$H$42,IF(AA1916="gaz z sieci",AF1916*'lista, wskaźniki'!$F$42,IF(AA1916="olej opałowy",AF1916*'lista, wskaźniki'!$I$42,0)))))</f>
        <v>0</v>
      </c>
      <c r="AO1916" s="20">
        <f>IF(AA1916="węgiel",AF1916*'lista, wskaźniki'!$E$43,IF(AA1916="drewno",AF1916*'lista, wskaźniki'!$G$43,IF(AA1916="pellet",AF1916*'lista, wskaźniki'!$H$43,IF(AA1916="gaz z sieci",AF1916*'lista, wskaźniki'!$F$43,IF(AA1916="olej opałowy",AF1916*'lista, wskaźniki'!$I$43,0)))))</f>
        <v>0</v>
      </c>
      <c r="AP1916" s="20">
        <f>IF(AA1916="węgiel",AF1916*'lista, wskaźniki'!$E$44,IF(AA1916="drewno",AF1916*'lista, wskaźniki'!$G$44,IF(AA1916="pellet",AF1916*'lista, wskaźniki'!$H$44,IF(AA1916="gaz z sieci",AF1916*'lista, wskaźniki'!$F$44,IF(AA1916="olej opałowy",AF1916*'lista, wskaźniki'!$I$44,0)))))</f>
        <v>0</v>
      </c>
      <c r="AQ1916" s="20" t="b">
        <f>IF(Z1916="gaz",AH1916*1/3.6*'lista, wskaźniki'!$F$21,IF(Z1916="energia elektryczna",AH1916*1/3.6*'lista, wskaźniki'!$F$26))</f>
        <v>0</v>
      </c>
      <c r="AR1916" s="20" t="b">
        <f>IF(Z1916="gaz",AH1916*'lista, wskaźniki'!$F$42,IF(Z1916="energia elektryczna",AH1916*0))</f>
        <v>0</v>
      </c>
      <c r="AS1916" s="20" t="b">
        <f>IF(Z1916="gaz",AH1916*'lista, wskaźniki'!$F$43,IF(Z1916="energia elektryczna",AH1916*0))</f>
        <v>0</v>
      </c>
      <c r="AT1916" s="20" t="b">
        <f>IF(Z1916="gaz",AH1916*'lista, wskaźniki'!$F$44,IF(Z1916="energia elektryczna",AH1916*0))</f>
        <v>0</v>
      </c>
      <c r="AU1916" s="20">
        <f>AI1916*1/3.6*'lista, wskaźniki'!$F$21</f>
        <v>0</v>
      </c>
      <c r="AV1916" s="20">
        <f>AI1916*'lista, wskaźniki'!$F$42</f>
        <v>0</v>
      </c>
      <c r="AW1916" s="20">
        <f>AI1916*'lista, wskaźniki'!$F$43</f>
        <v>0</v>
      </c>
      <c r="AX1916" s="20">
        <f>AI1916*'lista, wskaźniki'!$F$44</f>
        <v>0</v>
      </c>
      <c r="AY1916" s="20">
        <f>AK1916*'lista, wskaźniki'!$F$26</f>
        <v>0</v>
      </c>
      <c r="AZ1916" s="20">
        <f t="shared" si="848"/>
        <v>0</v>
      </c>
      <c r="BA1916" s="20">
        <f t="shared" si="849"/>
        <v>0</v>
      </c>
      <c r="BB1916" s="20">
        <f t="shared" si="850"/>
        <v>0</v>
      </c>
      <c r="BC1916" s="20">
        <f t="shared" si="851"/>
        <v>0</v>
      </c>
      <c r="BD1916" s="1051"/>
      <c r="BE1916" s="1051"/>
      <c r="BF1916" s="1051"/>
      <c r="BG1916" s="1051"/>
      <c r="BH1916" s="97"/>
      <c r="BI1916" s="1051"/>
      <c r="BJ1916" s="97"/>
      <c r="BK1916" s="1051"/>
      <c r="BL1916" s="97"/>
      <c r="BM1916" s="97"/>
      <c r="BN1916" s="97"/>
      <c r="BO1916" s="97"/>
      <c r="BP1916" s="97"/>
      <c r="BQ1916" s="97"/>
      <c r="BR1916" s="97"/>
      <c r="BS1916" s="1045"/>
      <c r="BT1916" s="1045"/>
      <c r="BU1916" s="1045"/>
      <c r="BV1916" s="1045"/>
      <c r="BW1916" s="1045"/>
      <c r="BX1916" s="1045"/>
      <c r="BY1916" s="1048"/>
      <c r="CA1916" s="365" t="b">
        <f t="shared" si="852"/>
        <v>0</v>
      </c>
      <c r="CB1916" s="365" t="b">
        <f t="shared" si="853"/>
        <v>0</v>
      </c>
      <c r="CC1916" s="365" t="b">
        <f t="shared" si="854"/>
        <v>0</v>
      </c>
      <c r="CD1916" s="365">
        <f t="shared" si="855"/>
        <v>0</v>
      </c>
      <c r="CE1916" s="365" t="b">
        <f t="shared" si="856"/>
        <v>0</v>
      </c>
      <c r="CF1916" s="365" t="b">
        <f t="shared" si="857"/>
        <v>0</v>
      </c>
      <c r="CG1916" s="365" t="b">
        <f t="shared" si="858"/>
        <v>0</v>
      </c>
      <c r="CH1916" s="365">
        <f t="shared" si="859"/>
        <v>0</v>
      </c>
      <c r="CI1916" s="72" t="b">
        <f t="shared" si="860"/>
        <v>0</v>
      </c>
      <c r="CJ1916" s="72" t="b">
        <f t="shared" si="861"/>
        <v>0</v>
      </c>
      <c r="CK1916" s="72" t="b">
        <f t="shared" si="862"/>
        <v>0</v>
      </c>
      <c r="CL1916" s="72">
        <f t="shared" si="863"/>
        <v>0</v>
      </c>
      <c r="CM1916" s="72" t="b">
        <f t="shared" si="864"/>
        <v>0</v>
      </c>
      <c r="CN1916" s="72" t="b">
        <f t="shared" si="865"/>
        <v>0</v>
      </c>
      <c r="CP1916" s="13">
        <f t="shared" si="866"/>
        <v>0</v>
      </c>
      <c r="CQ1916" s="13" t="b">
        <f t="shared" si="867"/>
        <v>0</v>
      </c>
      <c r="CR1916" s="13" t="b">
        <f t="shared" si="868"/>
        <v>0</v>
      </c>
      <c r="CS1916" s="13" t="b">
        <f t="shared" si="874"/>
        <v>0</v>
      </c>
      <c r="CT1916" s="13" t="b">
        <f t="shared" si="873"/>
        <v>0</v>
      </c>
      <c r="CU1916" s="13" t="b">
        <f t="shared" si="876"/>
        <v>0</v>
      </c>
      <c r="CV1916" s="13" t="b">
        <f t="shared" si="869"/>
        <v>0</v>
      </c>
      <c r="CW1916" s="13" t="b">
        <f t="shared" si="870"/>
        <v>0</v>
      </c>
      <c r="CX1916" s="13" t="b">
        <f t="shared" si="871"/>
        <v>0</v>
      </c>
      <c r="CY1916" s="13" t="b">
        <f t="shared" si="872"/>
        <v>0</v>
      </c>
    </row>
    <row r="1917" spans="1:103" ht="15" thickBot="1">
      <c r="A1917" s="933"/>
      <c r="B1917" s="1052"/>
      <c r="C1917" s="1052"/>
      <c r="D1917" s="1052"/>
      <c r="E1917" s="1052"/>
      <c r="F1917" s="1052"/>
      <c r="G1917" s="1052"/>
      <c r="H1917" s="1052"/>
      <c r="I1917" s="1052"/>
      <c r="J1917" s="1052"/>
      <c r="K1917" s="1052"/>
      <c r="L1917" s="1052"/>
      <c r="M1917" s="1052"/>
      <c r="N1917" s="1052"/>
      <c r="O1917" s="1052"/>
      <c r="P1917" s="1052"/>
      <c r="Q1917" s="942"/>
      <c r="R1917" s="1052"/>
      <c r="S1917" s="1052"/>
      <c r="T1917" s="1052"/>
      <c r="U1917" s="1052"/>
      <c r="V1917" s="1052"/>
      <c r="W1917" s="99"/>
      <c r="X1917" s="99"/>
      <c r="Y1917" s="99"/>
      <c r="Z1917" s="99"/>
      <c r="AA1917" s="99" t="s">
        <v>37</v>
      </c>
      <c r="AB1917" s="100"/>
      <c r="AC1917" s="100"/>
      <c r="AD1917" s="99"/>
      <c r="AE1917" s="1052"/>
      <c r="AF1917" s="334">
        <f t="shared" si="877"/>
        <v>0</v>
      </c>
      <c r="AG1917" s="272">
        <f>IF(R1917="kompletna",Q1917*J1917*0.0036*'lista, wskaźniki'!$F$13, IF(R1917="częściowa",Q1917*J1917*0.0036*'lista, wskaźniki'!$F$14, IF(R1917="brak",Q1917*J1917*0.0036*'lista, wskaźniki'!$F$15,)))</f>
        <v>0</v>
      </c>
      <c r="AH1917" s="334">
        <f>IF(Y1917="inne",K1917*'lista, wskaźniki'!$E$35,IF(Y1917="to samo źródło",0,IF(Y1917=0,0)))</f>
        <v>0</v>
      </c>
      <c r="AI1917" s="334" t="b">
        <f>IF(AA1917="gaz z sieci",AC1917*'lista, wskaźniki'!$D$21)</f>
        <v>0</v>
      </c>
      <c r="AJ1917" s="272">
        <f>IF(AA1917="węgiel",AB1917*'lista, wskaźniki'!$D$20, IF('Sektor mieszkaniowy'!AA1917="drewno",'Sektor mieszkaniowy'!AB1917*'lista, wskaźniki'!$D$22,IF('Sektor mieszkaniowy'!AA1917="pellet",AB1917*'lista, wskaźniki'!$D$23,IF('Sektor mieszkaniowy'!AA1917="gaz z sieci",AB1917*'lista, wskaźniki'!$D$21,IF('Sektor mieszkaniowy'!AA1917="olej opałowy",'Sektor mieszkaniowy'!AB1917*'lista, wskaźniki'!$D$24)))))</f>
        <v>0</v>
      </c>
      <c r="AK1917" s="1055"/>
      <c r="AL1917" s="1052"/>
      <c r="AM1917" s="20">
        <f>IF(AA1917="węgiel",AF1917*1/3.6*'lista, wskaźniki'!$F$20,IF(AA1917="drewno",AF1917*1/3.6*'lista, wskaźniki'!$F$22,IF(AA1917="pellet",AF1917*1/3.6*'lista, wskaźniki'!$F$23,IF(AA1917="gaz z sieci",AF1917*1/3.6*'lista, wskaźniki'!$F$21,IF(AA1917="olej opałowy",AF1917*1/3.6*'lista, wskaźniki'!$F$24,0)))))</f>
        <v>0</v>
      </c>
      <c r="AN1917" s="20">
        <f>IF(AA1917="węgiel",AF1917*'lista, wskaźniki'!$E$42,IF(AA1917="drewno",AF1917*'lista, wskaźniki'!$G$42,IF(AA1917="pellet",AF1917*'lista, wskaźniki'!$H$42,IF(AA1917="gaz z sieci",AF1917*'lista, wskaźniki'!$F$42,IF(AA1917="olej opałowy",AF1917*'lista, wskaźniki'!$I$42,0)))))</f>
        <v>0</v>
      </c>
      <c r="AO1917" s="20">
        <f>IF(AA1917="węgiel",AF1917*'lista, wskaźniki'!$E$43,IF(AA1917="drewno",AF1917*'lista, wskaźniki'!$G$43,IF(AA1917="pellet",AF1917*'lista, wskaźniki'!$H$43,IF(AA1917="gaz z sieci",AF1917*'lista, wskaźniki'!$F$43,IF(AA1917="olej opałowy",AF1917*'lista, wskaźniki'!$I$43,0)))))</f>
        <v>0</v>
      </c>
      <c r="AP1917" s="20">
        <f>IF(AA1917="węgiel",AF1917*'lista, wskaźniki'!$E$44,IF(AA1917="drewno",AF1917*'lista, wskaźniki'!$G$44,IF(AA1917="pellet",AF1917*'lista, wskaźniki'!$H$44,IF(AA1917="gaz z sieci",AF1917*'lista, wskaźniki'!$F$44,IF(AA1917="olej opałowy",AF1917*'lista, wskaźniki'!$I$44,0)))))</f>
        <v>0</v>
      </c>
      <c r="AQ1917" s="20" t="b">
        <f>IF(Z1917="gaz",AH1917*1/3.6*'lista, wskaźniki'!$F$21,IF(Z1917="energia elektryczna",AH1917*1/3.6*'lista, wskaźniki'!$F$26))</f>
        <v>0</v>
      </c>
      <c r="AR1917" s="20" t="b">
        <f>IF(Z1917="gaz",AH1917*'lista, wskaźniki'!$F$42,IF(Z1917="energia elektryczna",AH1917*0))</f>
        <v>0</v>
      </c>
      <c r="AS1917" s="20" t="b">
        <f>IF(Z1917="gaz",AH1917*'lista, wskaźniki'!$F$43,IF(Z1917="energia elektryczna",AH1917*0))</f>
        <v>0</v>
      </c>
      <c r="AT1917" s="20" t="b">
        <f>IF(Z1917="gaz",AH1917*'lista, wskaźniki'!$F$44,IF(Z1917="energia elektryczna",AH1917*0))</f>
        <v>0</v>
      </c>
      <c r="AU1917" s="20">
        <f>AI1917*1/3.6*'lista, wskaźniki'!$F$21</f>
        <v>0</v>
      </c>
      <c r="AV1917" s="20">
        <f>AI1917*'lista, wskaźniki'!$F$42</f>
        <v>0</v>
      </c>
      <c r="AW1917" s="20">
        <f>AI1917*'lista, wskaźniki'!$F$43</f>
        <v>0</v>
      </c>
      <c r="AX1917" s="20">
        <f>AI1917*'lista, wskaźniki'!$F$44</f>
        <v>0</v>
      </c>
      <c r="AY1917" s="20">
        <f>AK1917*'lista, wskaźniki'!$F$26</f>
        <v>0</v>
      </c>
      <c r="AZ1917" s="20">
        <f t="shared" si="848"/>
        <v>0</v>
      </c>
      <c r="BA1917" s="20">
        <f t="shared" si="849"/>
        <v>0</v>
      </c>
      <c r="BB1917" s="20">
        <f t="shared" si="850"/>
        <v>0</v>
      </c>
      <c r="BC1917" s="20">
        <f t="shared" si="851"/>
        <v>0</v>
      </c>
      <c r="BD1917" s="1052"/>
      <c r="BE1917" s="1052"/>
      <c r="BF1917" s="1052"/>
      <c r="BG1917" s="1052"/>
      <c r="BH1917" s="99"/>
      <c r="BI1917" s="1052"/>
      <c r="BJ1917" s="99"/>
      <c r="BK1917" s="1052"/>
      <c r="BL1917" s="99"/>
      <c r="BM1917" s="99"/>
      <c r="BN1917" s="99"/>
      <c r="BO1917" s="99"/>
      <c r="BP1917" s="99"/>
      <c r="BQ1917" s="99"/>
      <c r="BR1917" s="99"/>
      <c r="BS1917" s="1046"/>
      <c r="BT1917" s="1046"/>
      <c r="BU1917" s="1046"/>
      <c r="BV1917" s="1046"/>
      <c r="BW1917" s="1046"/>
      <c r="BX1917" s="1046"/>
      <c r="BY1917" s="1049"/>
      <c r="CA1917" s="365" t="b">
        <f t="shared" si="852"/>
        <v>0</v>
      </c>
      <c r="CB1917" s="365" t="b">
        <f t="shared" si="853"/>
        <v>0</v>
      </c>
      <c r="CC1917" s="365" t="b">
        <f t="shared" si="854"/>
        <v>0</v>
      </c>
      <c r="CD1917" s="365" t="b">
        <f t="shared" si="855"/>
        <v>0</v>
      </c>
      <c r="CE1917" s="365">
        <f t="shared" si="856"/>
        <v>0</v>
      </c>
      <c r="CF1917" s="365" t="b">
        <f t="shared" si="857"/>
        <v>0</v>
      </c>
      <c r="CG1917" s="365" t="b">
        <f t="shared" si="858"/>
        <v>0</v>
      </c>
      <c r="CH1917" s="365" t="b">
        <f t="shared" si="859"/>
        <v>0</v>
      </c>
      <c r="CI1917" s="72" t="b">
        <f t="shared" si="860"/>
        <v>0</v>
      </c>
      <c r="CJ1917" s="72" t="b">
        <f t="shared" si="861"/>
        <v>0</v>
      </c>
      <c r="CK1917" s="72" t="b">
        <f t="shared" si="862"/>
        <v>0</v>
      </c>
      <c r="CL1917" s="72">
        <f t="shared" si="863"/>
        <v>0</v>
      </c>
      <c r="CM1917" s="72">
        <f t="shared" si="864"/>
        <v>0</v>
      </c>
      <c r="CN1917" s="72" t="b">
        <f t="shared" si="865"/>
        <v>0</v>
      </c>
      <c r="CP1917" s="13">
        <f t="shared" si="866"/>
        <v>0</v>
      </c>
      <c r="CQ1917" s="13" t="b">
        <f t="shared" si="867"/>
        <v>0</v>
      </c>
      <c r="CR1917" s="13" t="b">
        <f t="shared" si="868"/>
        <v>0</v>
      </c>
      <c r="CS1917" s="13" t="b">
        <f t="shared" si="874"/>
        <v>0</v>
      </c>
      <c r="CT1917" s="13" t="b">
        <f t="shared" si="873"/>
        <v>0</v>
      </c>
      <c r="CU1917" s="13" t="b">
        <f t="shared" si="876"/>
        <v>0</v>
      </c>
      <c r="CV1917" s="13" t="b">
        <f t="shared" si="869"/>
        <v>0</v>
      </c>
      <c r="CW1917" s="13" t="b">
        <f t="shared" si="870"/>
        <v>0</v>
      </c>
      <c r="CX1917" s="13" t="b">
        <f t="shared" si="871"/>
        <v>0</v>
      </c>
      <c r="CY1917" s="13" t="b">
        <f t="shared" si="872"/>
        <v>0</v>
      </c>
    </row>
    <row r="1918" spans="1:103" ht="15" thickBot="1">
      <c r="A1918" s="931">
        <v>384</v>
      </c>
      <c r="B1918" s="1050" t="s">
        <v>227</v>
      </c>
      <c r="C1918" s="1050"/>
      <c r="D1918" s="1050" t="s">
        <v>1</v>
      </c>
      <c r="E1918" s="1050" t="s">
        <v>5</v>
      </c>
      <c r="F1918" s="1050">
        <v>3</v>
      </c>
      <c r="G1918" s="1050"/>
      <c r="H1918" s="1050"/>
      <c r="I1918" s="1050" t="s">
        <v>10</v>
      </c>
      <c r="J1918" s="1050">
        <v>60</v>
      </c>
      <c r="K1918" s="1050">
        <v>5</v>
      </c>
      <c r="L1918" s="1050" t="s">
        <v>16</v>
      </c>
      <c r="M1918" s="1050"/>
      <c r="N1918" s="1050" t="s">
        <v>16</v>
      </c>
      <c r="O1918" s="1050"/>
      <c r="P1918" s="1050" t="s">
        <v>17</v>
      </c>
      <c r="Q1918" s="940">
        <f>IF(I1918="&lt;1966",'lista, wskaźniki'!$G$4,IF(I1918="1967-1985",'lista, wskaźniki'!$G$5,IF(I1918="1986-1992",'lista, wskaźniki'!$G$6,IF(I1918="1993-1996",'lista, wskaźniki'!$G$7,IF(I1918="&gt;1997",'lista, wskaźniki'!$G$8,IF(I1918=0,'lista, wskaźniki'!$G$4))))))</f>
        <v>290</v>
      </c>
      <c r="R1918" s="1050" t="s">
        <v>23</v>
      </c>
      <c r="S1918" s="1050" t="s">
        <v>27</v>
      </c>
      <c r="T1918" s="1050"/>
      <c r="U1918" s="1050"/>
      <c r="V1918" s="1050"/>
      <c r="W1918" s="95" t="s">
        <v>35</v>
      </c>
      <c r="X1918" s="95" t="s">
        <v>39</v>
      </c>
      <c r="Y1918" s="95" t="s">
        <v>42</v>
      </c>
      <c r="Z1918" s="95"/>
      <c r="AA1918" s="95" t="s">
        <v>35</v>
      </c>
      <c r="AB1918" s="96">
        <v>1</v>
      </c>
      <c r="AC1918" s="96"/>
      <c r="AD1918" s="95">
        <v>600</v>
      </c>
      <c r="AE1918" s="1050"/>
      <c r="AF1918" s="334">
        <f t="shared" si="877"/>
        <v>36.371000000000002</v>
      </c>
      <c r="AG1918" s="272">
        <f>IF(R1918="kompletna",Q1918*J1918*0.0036*'lista, wskaźniki'!$F$13, IF(R1918="częściowa",Q1918*J1918*0.0036*'lista, wskaźniki'!$F$14, IF(R1918="brak",Q1918*J1918*0.0036*'lista, wskaźniki'!$F$15,)))</f>
        <v>50.112000000000002</v>
      </c>
      <c r="AH1918" s="334">
        <f>IF(Y1918="inne",K1918*'lista, wskaźniki'!$E$35,IF(Y1918="to samo źródło",0,IF(Y1918=0,0)))</f>
        <v>0</v>
      </c>
      <c r="AI1918" s="334" t="b">
        <f>IF(AA1918="gaz z sieci",AC1918*'lista, wskaźniki'!$D$21)</f>
        <v>0</v>
      </c>
      <c r="AJ1918" s="272">
        <f>IF(AA1918="węgiel",AB1918*'lista, wskaźniki'!$D$20, IF('Sektor mieszkaniowy'!AA1918="drewno",'Sektor mieszkaniowy'!AB1918*'lista, wskaźniki'!$D$22,IF('Sektor mieszkaniowy'!AA1918="pellet",AB1918*'lista, wskaźniki'!$D$23,IF('Sektor mieszkaniowy'!AA1918="gaz z sieci",AB1918*'lista, wskaźniki'!$D$21,IF('Sektor mieszkaniowy'!AA1918="olej opałowy",'Sektor mieszkaniowy'!AB1918*'lista, wskaźniki'!$D$24)))))</f>
        <v>22.63</v>
      </c>
      <c r="AK1918" s="1053">
        <f>AL1918/'lista, wskaźniki'!$A$127</f>
        <v>1.5384615384615385</v>
      </c>
      <c r="AL1918" s="1050">
        <v>1000</v>
      </c>
      <c r="AM1918" s="20">
        <f>IF(AA1918="węgiel",AF1918*1/3.6*'lista, wskaźniki'!$F$20,IF(AA1918="drewno",AF1918*1/3.6*'lista, wskaźniki'!$F$22,IF(AA1918="pellet",AF1918*1/3.6*'lista, wskaźniki'!$F$23,IF(AA1918="gaz z sieci",AF1918*1/3.6*'lista, wskaźniki'!$F$21,IF(AA1918="olej opałowy",AF1918*1/3.6*'lista, wskaźniki'!$F$24,0)))))</f>
        <v>3.4454248300000003</v>
      </c>
      <c r="AN1918" s="20">
        <f>IF(AA1918="węgiel",AF1918*'lista, wskaźniki'!$E$42,IF(AA1918="drewno",AF1918*'lista, wskaźniki'!$G$42,IF(AA1918="pellet",AF1918*'lista, wskaźniki'!$H$42,IF(AA1918="gaz z sieci",AF1918*'lista, wskaźniki'!$F$42,IF(AA1918="olej opałowy",AF1918*'lista, wskaźniki'!$I$42,0)))))</f>
        <v>1.3820980000000002E-2</v>
      </c>
      <c r="AO1918" s="20">
        <f>IF(AA1918="węgiel",AF1918*'lista, wskaźniki'!$E$43,IF(AA1918="drewno",AF1918*'lista, wskaźniki'!$G$43,IF(AA1918="pellet",AF1918*'lista, wskaźniki'!$H$43,IF(AA1918="gaz z sieci",AF1918*'lista, wskaźniki'!$F$43,IF(AA1918="olej opałowy",AF1918*'lista, wskaźniki'!$I$43,0)))))</f>
        <v>1.3093560000000002E-2</v>
      </c>
      <c r="AP1918" s="20">
        <f>IF(AA1918="węgiel",AF1918*'lista, wskaźniki'!$E$44,IF(AA1918="drewno",AF1918*'lista, wskaźniki'!$G$44,IF(AA1918="pellet",AF1918*'lista, wskaźniki'!$H$44,IF(AA1918="gaz z sieci",AF1918*'lista, wskaźniki'!$F$44,IF(AA1918="olej opałowy",AF1918*'lista, wskaźniki'!$I$44,0)))))</f>
        <v>9.8201700000000009E-6</v>
      </c>
      <c r="AQ1918" s="20" t="b">
        <f>IF(Z1918="gaz",AH1918*1/3.6*'lista, wskaźniki'!$F$21,IF(Z1918="energia elektryczna",AH1918*1/3.6*'lista, wskaźniki'!$F$26))</f>
        <v>0</v>
      </c>
      <c r="AR1918" s="20" t="b">
        <f>IF(Z1918="gaz",AH1918*'lista, wskaźniki'!$F$42,IF(Z1918="energia elektryczna",AH1918*0))</f>
        <v>0</v>
      </c>
      <c r="AS1918" s="20" t="b">
        <f>IF(Z1918="gaz",AH1918*'lista, wskaźniki'!$F$43,IF(Z1918="energia elektryczna",AH1918*0))</f>
        <v>0</v>
      </c>
      <c r="AT1918" s="20" t="b">
        <f>IF(Z1918="gaz",AH1918*'lista, wskaźniki'!$F$44,IF(Z1918="energia elektryczna",AH1918*0))</f>
        <v>0</v>
      </c>
      <c r="AU1918" s="20">
        <f>AI1918*1/3.6*'lista, wskaźniki'!$F$21</f>
        <v>0</v>
      </c>
      <c r="AV1918" s="20">
        <f>AI1918*'lista, wskaźniki'!$F$42</f>
        <v>0</v>
      </c>
      <c r="AW1918" s="20">
        <f>AI1918*'lista, wskaźniki'!$F$43</f>
        <v>0</v>
      </c>
      <c r="AX1918" s="20">
        <f>AI1918*'lista, wskaźniki'!$F$44</f>
        <v>0</v>
      </c>
      <c r="AY1918" s="20">
        <f>AK1918*'lista, wskaźniki'!$F$26</f>
        <v>1.3692307692307693</v>
      </c>
      <c r="AZ1918" s="20">
        <f t="shared" si="848"/>
        <v>4.81465559923077</v>
      </c>
      <c r="BA1918" s="20">
        <f t="shared" si="849"/>
        <v>1.3820980000000002E-2</v>
      </c>
      <c r="BB1918" s="20">
        <f t="shared" si="850"/>
        <v>1.3093560000000002E-2</v>
      </c>
      <c r="BC1918" s="20">
        <f t="shared" si="851"/>
        <v>9.8201700000000009E-6</v>
      </c>
      <c r="BD1918" s="1050" t="s">
        <v>17</v>
      </c>
      <c r="BE1918" s="1050" t="s">
        <v>17</v>
      </c>
      <c r="BF1918" s="1050" t="s">
        <v>17</v>
      </c>
      <c r="BG1918" s="1050" t="s">
        <v>17</v>
      </c>
      <c r="BH1918" s="95"/>
      <c r="BI1918" s="1050" t="s">
        <v>17</v>
      </c>
      <c r="BJ1918" s="95"/>
      <c r="BK1918" s="1050" t="s">
        <v>17</v>
      </c>
      <c r="BL1918" s="95"/>
      <c r="BM1918" s="95"/>
      <c r="BN1918" s="95"/>
      <c r="BO1918" s="95" t="s">
        <v>17</v>
      </c>
      <c r="BP1918" s="95"/>
      <c r="BQ1918" s="95"/>
      <c r="BR1918" s="95"/>
      <c r="BS1918" s="1044"/>
      <c r="BT1918" s="1044"/>
      <c r="BU1918" s="1044"/>
      <c r="BV1918" s="1044"/>
      <c r="BW1918" s="1044"/>
      <c r="BX1918" s="1044"/>
      <c r="BY1918" s="1047"/>
      <c r="CA1918" s="365">
        <f t="shared" si="852"/>
        <v>36.371000000000002</v>
      </c>
      <c r="CB1918" s="365" t="b">
        <f t="shared" si="853"/>
        <v>0</v>
      </c>
      <c r="CC1918" s="365" t="b">
        <f t="shared" si="854"/>
        <v>0</v>
      </c>
      <c r="CD1918" s="365" t="b">
        <f t="shared" si="855"/>
        <v>0</v>
      </c>
      <c r="CE1918" s="365" t="b">
        <f t="shared" si="856"/>
        <v>0</v>
      </c>
      <c r="CF1918" s="365" t="b">
        <f t="shared" si="857"/>
        <v>0</v>
      </c>
      <c r="CG1918" s="365" t="b">
        <f t="shared" si="858"/>
        <v>0</v>
      </c>
      <c r="CH1918" s="365" t="b">
        <f t="shared" si="859"/>
        <v>0</v>
      </c>
      <c r="CI1918" s="72">
        <f t="shared" si="860"/>
        <v>36.371000000000002</v>
      </c>
      <c r="CJ1918" s="72" t="b">
        <f t="shared" si="861"/>
        <v>0</v>
      </c>
      <c r="CK1918" s="72" t="b">
        <f t="shared" si="862"/>
        <v>0</v>
      </c>
      <c r="CL1918" s="72">
        <f t="shared" si="863"/>
        <v>0</v>
      </c>
      <c r="CM1918" s="72" t="b">
        <f t="shared" si="864"/>
        <v>0</v>
      </c>
      <c r="CN1918" s="72" t="b">
        <f t="shared" si="865"/>
        <v>0</v>
      </c>
      <c r="CP1918" s="13">
        <f t="shared" si="866"/>
        <v>60</v>
      </c>
      <c r="CQ1918" s="13">
        <f t="shared" si="867"/>
        <v>30</v>
      </c>
      <c r="CR1918" s="13" t="b">
        <f t="shared" si="868"/>
        <v>0</v>
      </c>
      <c r="CS1918" s="13">
        <f t="shared" si="874"/>
        <v>0</v>
      </c>
      <c r="CT1918" s="13" t="b">
        <f t="shared" si="873"/>
        <v>0</v>
      </c>
      <c r="CU1918" s="13">
        <f t="shared" si="876"/>
        <v>0</v>
      </c>
      <c r="CV1918" s="13" t="b">
        <f t="shared" si="869"/>
        <v>0</v>
      </c>
      <c r="CW1918" s="13">
        <f t="shared" si="870"/>
        <v>0</v>
      </c>
      <c r="CX1918" s="13" t="b">
        <f t="shared" si="871"/>
        <v>0</v>
      </c>
      <c r="CY1918" s="13">
        <f t="shared" si="872"/>
        <v>0</v>
      </c>
    </row>
    <row r="1919" spans="1:103" ht="15" thickBot="1">
      <c r="A1919" s="932"/>
      <c r="B1919" s="1051"/>
      <c r="C1919" s="1051"/>
      <c r="D1919" s="1051"/>
      <c r="E1919" s="1051"/>
      <c r="F1919" s="1051"/>
      <c r="G1919" s="1051"/>
      <c r="H1919" s="1051"/>
      <c r="I1919" s="1051"/>
      <c r="J1919" s="1051"/>
      <c r="K1919" s="1051"/>
      <c r="L1919" s="1051"/>
      <c r="M1919" s="1051"/>
      <c r="N1919" s="1051"/>
      <c r="O1919" s="1051"/>
      <c r="P1919" s="1051"/>
      <c r="Q1919" s="941"/>
      <c r="R1919" s="1051"/>
      <c r="S1919" s="1051"/>
      <c r="T1919" s="1051"/>
      <c r="U1919" s="1051"/>
      <c r="V1919" s="1051"/>
      <c r="W1919" s="20" t="s">
        <v>36</v>
      </c>
      <c r="X1919" s="97"/>
      <c r="Y1919" s="97"/>
      <c r="Z1919" s="97"/>
      <c r="AA1919" s="97" t="s">
        <v>36</v>
      </c>
      <c r="AB1919" s="98"/>
      <c r="AC1919" s="98"/>
      <c r="AD1919" s="97"/>
      <c r="AE1919" s="1051"/>
      <c r="AF1919" s="334">
        <f t="shared" si="877"/>
        <v>0</v>
      </c>
      <c r="AG1919" s="272">
        <f>IF(R1919="kompletna",Q1919*J1919*0.0036*'lista, wskaźniki'!$F$13, IF(R1919="częściowa",Q1919*J1919*0.0036*'lista, wskaźniki'!$F$14, IF(R1919="brak",Q1919*J1919*0.0036*'lista, wskaźniki'!$F$15,)))</f>
        <v>0</v>
      </c>
      <c r="AH1919" s="334">
        <f>IF(Y1919="inne",K1919*'lista, wskaźniki'!$E$35,IF(Y1919="to samo źródło",0,IF(Y1919=0,0)))</f>
        <v>0</v>
      </c>
      <c r="AI1919" s="334" t="b">
        <f>IF(AA1919="gaz z sieci",AC1919*'lista, wskaźniki'!$D$21)</f>
        <v>0</v>
      </c>
      <c r="AJ1919" s="272">
        <f>IF(AA1919="węgiel",AB1919*'lista, wskaźniki'!$D$20, IF('Sektor mieszkaniowy'!AA1919="drewno",'Sektor mieszkaniowy'!AB1919*'lista, wskaźniki'!$D$22,IF('Sektor mieszkaniowy'!AA1919="pellet",AB1919*'lista, wskaźniki'!$D$23,IF('Sektor mieszkaniowy'!AA1919="gaz z sieci",AB1919*'lista, wskaźniki'!$D$21,IF('Sektor mieszkaniowy'!AA1919="olej opałowy",'Sektor mieszkaniowy'!AB1919*'lista, wskaźniki'!$D$24)))))</f>
        <v>0</v>
      </c>
      <c r="AK1919" s="1054"/>
      <c r="AL1919" s="1051"/>
      <c r="AM1919" s="20">
        <f>IF(AA1919="węgiel",AF1919*1/3.6*'lista, wskaźniki'!$F$20,IF(AA1919="drewno",AF1919*1/3.6*'lista, wskaźniki'!$F$22,IF(AA1919="pellet",AF1919*1/3.6*'lista, wskaźniki'!$F$23,IF(AA1919="gaz z sieci",AF1919*1/3.6*'lista, wskaźniki'!$F$21,IF(AA1919="olej opałowy",AF1919*1/3.6*'lista, wskaźniki'!$F$24,0)))))</f>
        <v>0</v>
      </c>
      <c r="AN1919" s="20">
        <f>IF(AA1919="węgiel",AF1919*'lista, wskaźniki'!$E$42,IF(AA1919="drewno",AF1919*'lista, wskaźniki'!$G$42,IF(AA1919="pellet",AF1919*'lista, wskaźniki'!$H$42,IF(AA1919="gaz z sieci",AF1919*'lista, wskaźniki'!$F$42,IF(AA1919="olej opałowy",AF1919*'lista, wskaźniki'!$I$42,0)))))</f>
        <v>0</v>
      </c>
      <c r="AO1919" s="20">
        <f>IF(AA1919="węgiel",AF1919*'lista, wskaźniki'!$E$43,IF(AA1919="drewno",AF1919*'lista, wskaźniki'!$G$43,IF(AA1919="pellet",AF1919*'lista, wskaźniki'!$H$43,IF(AA1919="gaz z sieci",AF1919*'lista, wskaźniki'!$F$43,IF(AA1919="olej opałowy",AF1919*'lista, wskaźniki'!$I$43,0)))))</f>
        <v>0</v>
      </c>
      <c r="AP1919" s="20">
        <f>IF(AA1919="węgiel",AF1919*'lista, wskaźniki'!$E$44,IF(AA1919="drewno",AF1919*'lista, wskaźniki'!$G$44,IF(AA1919="pellet",AF1919*'lista, wskaźniki'!$H$44,IF(AA1919="gaz z sieci",AF1919*'lista, wskaźniki'!$F$44,IF(AA1919="olej opałowy",AF1919*'lista, wskaźniki'!$I$44,0)))))</f>
        <v>0</v>
      </c>
      <c r="AQ1919" s="20" t="b">
        <f>IF(Z1919="gaz",AH1919*1/3.6*'lista, wskaźniki'!$F$21,IF(Z1919="energia elektryczna",AH1919*1/3.6*'lista, wskaźniki'!$F$26))</f>
        <v>0</v>
      </c>
      <c r="AR1919" s="20" t="b">
        <f>IF(Z1919="gaz",AH1919*'lista, wskaźniki'!$F$42,IF(Z1919="energia elektryczna",AH1919*0))</f>
        <v>0</v>
      </c>
      <c r="AS1919" s="20" t="b">
        <f>IF(Z1919="gaz",AH1919*'lista, wskaźniki'!$F$43,IF(Z1919="energia elektryczna",AH1919*0))</f>
        <v>0</v>
      </c>
      <c r="AT1919" s="20" t="b">
        <f>IF(Z1919="gaz",AH1919*'lista, wskaźniki'!$F$44,IF(Z1919="energia elektryczna",AH1919*0))</f>
        <v>0</v>
      </c>
      <c r="AU1919" s="20">
        <f>AI1919*1/3.6*'lista, wskaźniki'!$F$21</f>
        <v>0</v>
      </c>
      <c r="AV1919" s="20">
        <f>AI1919*'lista, wskaźniki'!$F$42</f>
        <v>0</v>
      </c>
      <c r="AW1919" s="20">
        <f>AI1919*'lista, wskaźniki'!$F$43</f>
        <v>0</v>
      </c>
      <c r="AX1919" s="20">
        <f>AI1919*'lista, wskaźniki'!$F$44</f>
        <v>0</v>
      </c>
      <c r="AY1919" s="20">
        <f>AK1919*'lista, wskaźniki'!$F$26</f>
        <v>0</v>
      </c>
      <c r="AZ1919" s="20">
        <f t="shared" si="848"/>
        <v>0</v>
      </c>
      <c r="BA1919" s="20">
        <f t="shared" si="849"/>
        <v>0</v>
      </c>
      <c r="BB1919" s="20">
        <f t="shared" si="850"/>
        <v>0</v>
      </c>
      <c r="BC1919" s="20">
        <f t="shared" si="851"/>
        <v>0</v>
      </c>
      <c r="BD1919" s="1051"/>
      <c r="BE1919" s="1051"/>
      <c r="BF1919" s="1051"/>
      <c r="BG1919" s="1051"/>
      <c r="BH1919" s="97"/>
      <c r="BI1919" s="1051"/>
      <c r="BJ1919" s="97"/>
      <c r="BK1919" s="1051"/>
      <c r="BL1919" s="97"/>
      <c r="BM1919" s="97"/>
      <c r="BN1919" s="97"/>
      <c r="BO1919" s="97"/>
      <c r="BP1919" s="97"/>
      <c r="BQ1919" s="97"/>
      <c r="BR1919" s="97"/>
      <c r="BS1919" s="1045"/>
      <c r="BT1919" s="1045"/>
      <c r="BU1919" s="1045"/>
      <c r="BV1919" s="1045"/>
      <c r="BW1919" s="1045"/>
      <c r="BX1919" s="1045"/>
      <c r="BY1919" s="1048"/>
      <c r="CA1919" s="365" t="b">
        <f t="shared" si="852"/>
        <v>0</v>
      </c>
      <c r="CB1919" s="365">
        <f t="shared" si="853"/>
        <v>0</v>
      </c>
      <c r="CC1919" s="365" t="b">
        <f t="shared" si="854"/>
        <v>0</v>
      </c>
      <c r="CD1919" s="365" t="b">
        <f t="shared" si="855"/>
        <v>0</v>
      </c>
      <c r="CE1919" s="365" t="b">
        <f t="shared" si="856"/>
        <v>0</v>
      </c>
      <c r="CF1919" s="365" t="b">
        <f t="shared" si="857"/>
        <v>0</v>
      </c>
      <c r="CG1919" s="365" t="b">
        <f t="shared" si="858"/>
        <v>0</v>
      </c>
      <c r="CH1919" s="365" t="b">
        <f t="shared" si="859"/>
        <v>0</v>
      </c>
      <c r="CI1919" s="72" t="b">
        <f t="shared" si="860"/>
        <v>0</v>
      </c>
      <c r="CJ1919" s="72">
        <f t="shared" si="861"/>
        <v>0</v>
      </c>
      <c r="CK1919" s="72" t="b">
        <f t="shared" si="862"/>
        <v>0</v>
      </c>
      <c r="CL1919" s="72">
        <f t="shared" si="863"/>
        <v>0</v>
      </c>
      <c r="CM1919" s="72" t="b">
        <f t="shared" si="864"/>
        <v>0</v>
      </c>
      <c r="CN1919" s="72" t="b">
        <f t="shared" si="865"/>
        <v>0</v>
      </c>
      <c r="CP1919" s="13">
        <f t="shared" si="866"/>
        <v>0</v>
      </c>
      <c r="CQ1919" s="13" t="b">
        <f t="shared" si="867"/>
        <v>0</v>
      </c>
      <c r="CR1919" s="13" t="b">
        <f t="shared" si="868"/>
        <v>0</v>
      </c>
      <c r="CS1919" s="13" t="b">
        <f t="shared" si="874"/>
        <v>0</v>
      </c>
      <c r="CT1919" s="13" t="b">
        <f t="shared" si="873"/>
        <v>0</v>
      </c>
      <c r="CU1919" s="13" t="b">
        <f t="shared" si="876"/>
        <v>0</v>
      </c>
      <c r="CV1919" s="13" t="b">
        <f t="shared" si="869"/>
        <v>0</v>
      </c>
      <c r="CW1919" s="13" t="b">
        <f t="shared" si="870"/>
        <v>0</v>
      </c>
      <c r="CX1919" s="13" t="b">
        <f t="shared" si="871"/>
        <v>0</v>
      </c>
      <c r="CY1919" s="13" t="b">
        <f t="shared" si="872"/>
        <v>0</v>
      </c>
    </row>
    <row r="1920" spans="1:103" ht="15" thickBot="1">
      <c r="A1920" s="932"/>
      <c r="B1920" s="1051"/>
      <c r="C1920" s="1051"/>
      <c r="D1920" s="1051"/>
      <c r="E1920" s="1051"/>
      <c r="F1920" s="1051"/>
      <c r="G1920" s="1051"/>
      <c r="H1920" s="1051"/>
      <c r="I1920" s="1051"/>
      <c r="J1920" s="1051"/>
      <c r="K1920" s="1051"/>
      <c r="L1920" s="1051"/>
      <c r="M1920" s="1051"/>
      <c r="N1920" s="1051"/>
      <c r="O1920" s="1051"/>
      <c r="P1920" s="1051"/>
      <c r="Q1920" s="941"/>
      <c r="R1920" s="1051"/>
      <c r="S1920" s="1051"/>
      <c r="T1920" s="1051"/>
      <c r="U1920" s="1051"/>
      <c r="V1920" s="1051"/>
      <c r="W1920" s="97"/>
      <c r="X1920" s="97"/>
      <c r="Y1920" s="97"/>
      <c r="Z1920" s="97"/>
      <c r="AA1920" s="97" t="s">
        <v>50</v>
      </c>
      <c r="AB1920" s="98"/>
      <c r="AC1920" s="98"/>
      <c r="AD1920" s="97"/>
      <c r="AE1920" s="1051"/>
      <c r="AF1920" s="334">
        <f t="shared" si="877"/>
        <v>0</v>
      </c>
      <c r="AG1920" s="272">
        <f>IF(R1920="kompletna",Q1920*J1920*0.0036*'lista, wskaźniki'!$F$13, IF(R1920="częściowa",Q1920*J1920*0.0036*'lista, wskaźniki'!$F$14, IF(R1920="brak",Q1920*J1920*0.0036*'lista, wskaźniki'!$F$15,)))</f>
        <v>0</v>
      </c>
      <c r="AH1920" s="334">
        <f>IF(Y1920="inne",K1920*'lista, wskaźniki'!$E$35,IF(Y1920="to samo źródło",0,IF(Y1920=0,0)))</f>
        <v>0</v>
      </c>
      <c r="AI1920" s="334" t="b">
        <f>IF(AA1920="gaz z sieci",AC1920*'lista, wskaźniki'!$D$21)</f>
        <v>0</v>
      </c>
      <c r="AJ1920" s="272">
        <f>IF(AA1920="węgiel",AB1920*'lista, wskaźniki'!$D$20, IF('Sektor mieszkaniowy'!AA1920="drewno",'Sektor mieszkaniowy'!AB1920*'lista, wskaźniki'!$D$22,IF('Sektor mieszkaniowy'!AA1920="pellet",AB1920*'lista, wskaźniki'!$D$23,IF('Sektor mieszkaniowy'!AA1920="gaz z sieci",AB1920*'lista, wskaźniki'!$D$21,IF('Sektor mieszkaniowy'!AA1920="olej opałowy",'Sektor mieszkaniowy'!AB1920*'lista, wskaźniki'!$D$24)))))</f>
        <v>0</v>
      </c>
      <c r="AK1920" s="1054"/>
      <c r="AL1920" s="1051"/>
      <c r="AM1920" s="20">
        <f>IF(AA1920="węgiel",AF1920*1/3.6*'lista, wskaźniki'!$F$20,IF(AA1920="drewno",AF1920*1/3.6*'lista, wskaźniki'!$F$22,IF(AA1920="pellet",AF1920*1/3.6*'lista, wskaźniki'!$F$23,IF(AA1920="gaz z sieci",AF1920*1/3.6*'lista, wskaźniki'!$F$21,IF(AA1920="olej opałowy",AF1920*1/3.6*'lista, wskaźniki'!$F$24,0)))))</f>
        <v>0</v>
      </c>
      <c r="AN1920" s="20">
        <f>IF(AA1920="węgiel",AF1920*'lista, wskaźniki'!$E$42,IF(AA1920="drewno",AF1920*'lista, wskaźniki'!$G$42,IF(AA1920="pellet",AF1920*'lista, wskaźniki'!$H$42,IF(AA1920="gaz z sieci",AF1920*'lista, wskaźniki'!$F$42,IF(AA1920="olej opałowy",AF1920*'lista, wskaźniki'!$I$42,0)))))</f>
        <v>0</v>
      </c>
      <c r="AO1920" s="20">
        <f>IF(AA1920="węgiel",AF1920*'lista, wskaźniki'!$E$43,IF(AA1920="drewno",AF1920*'lista, wskaźniki'!$G$43,IF(AA1920="pellet",AF1920*'lista, wskaźniki'!$H$43,IF(AA1920="gaz z sieci",AF1920*'lista, wskaźniki'!$F$43,IF(AA1920="olej opałowy",AF1920*'lista, wskaźniki'!$I$43,0)))))</f>
        <v>0</v>
      </c>
      <c r="AP1920" s="20">
        <f>IF(AA1920="węgiel",AF1920*'lista, wskaźniki'!$E$44,IF(AA1920="drewno",AF1920*'lista, wskaźniki'!$G$44,IF(AA1920="pellet",AF1920*'lista, wskaźniki'!$H$44,IF(AA1920="gaz z sieci",AF1920*'lista, wskaźniki'!$F$44,IF(AA1920="olej opałowy",AF1920*'lista, wskaźniki'!$I$44,0)))))</f>
        <v>0</v>
      </c>
      <c r="AQ1920" s="20" t="b">
        <f>IF(Z1920="gaz",AH1920*1/3.6*'lista, wskaźniki'!$F$21,IF(Z1920="energia elektryczna",AH1920*1/3.6*'lista, wskaźniki'!$F$26))</f>
        <v>0</v>
      </c>
      <c r="AR1920" s="20" t="b">
        <f>IF(Z1920="gaz",AH1920*'lista, wskaźniki'!$F$42,IF(Z1920="energia elektryczna",AH1920*0))</f>
        <v>0</v>
      </c>
      <c r="AS1920" s="20" t="b">
        <f>IF(Z1920="gaz",AH1920*'lista, wskaźniki'!$F$43,IF(Z1920="energia elektryczna",AH1920*0))</f>
        <v>0</v>
      </c>
      <c r="AT1920" s="20" t="b">
        <f>IF(Z1920="gaz",AH1920*'lista, wskaźniki'!$F$44,IF(Z1920="energia elektryczna",AH1920*0))</f>
        <v>0</v>
      </c>
      <c r="AU1920" s="20">
        <f>AI1920*1/3.6*'lista, wskaźniki'!$F$21</f>
        <v>0</v>
      </c>
      <c r="AV1920" s="20">
        <f>AI1920*'lista, wskaźniki'!$F$42</f>
        <v>0</v>
      </c>
      <c r="AW1920" s="20">
        <f>AI1920*'lista, wskaźniki'!$F$43</f>
        <v>0</v>
      </c>
      <c r="AX1920" s="20">
        <f>AI1920*'lista, wskaźniki'!$F$44</f>
        <v>0</v>
      </c>
      <c r="AY1920" s="20">
        <f>AK1920*'lista, wskaźniki'!$F$26</f>
        <v>0</v>
      </c>
      <c r="AZ1920" s="20">
        <f t="shared" si="848"/>
        <v>0</v>
      </c>
      <c r="BA1920" s="20">
        <f t="shared" si="849"/>
        <v>0</v>
      </c>
      <c r="BB1920" s="20">
        <f t="shared" si="850"/>
        <v>0</v>
      </c>
      <c r="BC1920" s="20">
        <f t="shared" si="851"/>
        <v>0</v>
      </c>
      <c r="BD1920" s="1051"/>
      <c r="BE1920" s="1051"/>
      <c r="BF1920" s="1051"/>
      <c r="BG1920" s="1051"/>
      <c r="BH1920" s="97"/>
      <c r="BI1920" s="1051"/>
      <c r="BJ1920" s="97"/>
      <c r="BK1920" s="1051"/>
      <c r="BL1920" s="97"/>
      <c r="BM1920" s="97"/>
      <c r="BN1920" s="97"/>
      <c r="BO1920" s="97"/>
      <c r="BP1920" s="97"/>
      <c r="BQ1920" s="97"/>
      <c r="BR1920" s="97"/>
      <c r="BS1920" s="1045"/>
      <c r="BT1920" s="1045"/>
      <c r="BU1920" s="1045"/>
      <c r="BV1920" s="1045"/>
      <c r="BW1920" s="1045"/>
      <c r="BX1920" s="1045"/>
      <c r="BY1920" s="1048"/>
      <c r="CA1920" s="365" t="b">
        <f t="shared" si="852"/>
        <v>0</v>
      </c>
      <c r="CB1920" s="365" t="b">
        <f t="shared" si="853"/>
        <v>0</v>
      </c>
      <c r="CC1920" s="365">
        <f t="shared" si="854"/>
        <v>0</v>
      </c>
      <c r="CD1920" s="365" t="b">
        <f t="shared" si="855"/>
        <v>0</v>
      </c>
      <c r="CE1920" s="365" t="b">
        <f t="shared" si="856"/>
        <v>0</v>
      </c>
      <c r="CF1920" s="365" t="b">
        <f t="shared" si="857"/>
        <v>0</v>
      </c>
      <c r="CG1920" s="365" t="b">
        <f t="shared" si="858"/>
        <v>0</v>
      </c>
      <c r="CH1920" s="365" t="b">
        <f t="shared" si="859"/>
        <v>0</v>
      </c>
      <c r="CI1920" s="72" t="b">
        <f t="shared" si="860"/>
        <v>0</v>
      </c>
      <c r="CJ1920" s="72" t="b">
        <f t="shared" si="861"/>
        <v>0</v>
      </c>
      <c r="CK1920" s="72">
        <f t="shared" si="862"/>
        <v>0</v>
      </c>
      <c r="CL1920" s="72">
        <f t="shared" si="863"/>
        <v>0</v>
      </c>
      <c r="CM1920" s="72" t="b">
        <f t="shared" si="864"/>
        <v>0</v>
      </c>
      <c r="CN1920" s="72" t="b">
        <f t="shared" si="865"/>
        <v>0</v>
      </c>
      <c r="CP1920" s="13">
        <f t="shared" si="866"/>
        <v>0</v>
      </c>
      <c r="CQ1920" s="13" t="b">
        <f t="shared" si="867"/>
        <v>0</v>
      </c>
      <c r="CR1920" s="13" t="b">
        <f t="shared" si="868"/>
        <v>0</v>
      </c>
      <c r="CS1920" s="13" t="b">
        <f t="shared" si="874"/>
        <v>0</v>
      </c>
      <c r="CT1920" s="13" t="b">
        <f t="shared" si="873"/>
        <v>0</v>
      </c>
      <c r="CU1920" s="13" t="b">
        <f t="shared" si="876"/>
        <v>0</v>
      </c>
      <c r="CV1920" s="13" t="b">
        <f t="shared" si="869"/>
        <v>0</v>
      </c>
      <c r="CW1920" s="13" t="b">
        <f t="shared" si="870"/>
        <v>0</v>
      </c>
      <c r="CX1920" s="13" t="b">
        <f t="shared" si="871"/>
        <v>0</v>
      </c>
      <c r="CY1920" s="13" t="b">
        <f t="shared" si="872"/>
        <v>0</v>
      </c>
    </row>
    <row r="1921" spans="1:103" ht="15" thickBot="1">
      <c r="A1921" s="932"/>
      <c r="B1921" s="1051"/>
      <c r="C1921" s="1051"/>
      <c r="D1921" s="1051"/>
      <c r="E1921" s="1051"/>
      <c r="F1921" s="1051"/>
      <c r="G1921" s="1051"/>
      <c r="H1921" s="1051"/>
      <c r="I1921" s="1051"/>
      <c r="J1921" s="1051"/>
      <c r="K1921" s="1051"/>
      <c r="L1921" s="1051"/>
      <c r="M1921" s="1051"/>
      <c r="N1921" s="1051"/>
      <c r="O1921" s="1051"/>
      <c r="P1921" s="1051"/>
      <c r="Q1921" s="941"/>
      <c r="R1921" s="1051"/>
      <c r="S1921" s="1051"/>
      <c r="T1921" s="1051"/>
      <c r="U1921" s="1051"/>
      <c r="V1921" s="1051"/>
      <c r="W1921" s="97"/>
      <c r="X1921" s="97"/>
      <c r="Y1921" s="97"/>
      <c r="Z1921" s="97"/>
      <c r="AA1921" s="97" t="s">
        <v>38</v>
      </c>
      <c r="AB1921" s="98"/>
      <c r="AC1921" s="98"/>
      <c r="AD1921" s="97"/>
      <c r="AE1921" s="1051"/>
      <c r="AF1921" s="334">
        <f t="shared" si="877"/>
        <v>0</v>
      </c>
      <c r="AG1921" s="272">
        <f>IF(R1921="kompletna",Q1921*J1921*0.0036*'lista, wskaźniki'!$F$13, IF(R1921="częściowa",Q1921*J1921*0.0036*'lista, wskaźniki'!$F$14, IF(R1921="brak",Q1921*J1921*0.0036*'lista, wskaźniki'!$F$15,)))</f>
        <v>0</v>
      </c>
      <c r="AH1921" s="334">
        <f>IF(Y1921="inne",K1921*'lista, wskaźniki'!$E$35,IF(Y1921="to samo źródło",0,IF(Y1921=0,0)))</f>
        <v>0</v>
      </c>
      <c r="AI1921" s="334">
        <f>IF(AA1921="gaz z sieci",AC1921*'lista, wskaźniki'!$D$21)</f>
        <v>0</v>
      </c>
      <c r="AJ1921" s="272">
        <f>IF(AA1921="węgiel",AB1921*'lista, wskaźniki'!$D$20, IF('Sektor mieszkaniowy'!AA1921="drewno",'Sektor mieszkaniowy'!AB1921*'lista, wskaźniki'!$D$22,IF('Sektor mieszkaniowy'!AA1921="pellet",AB1921*'lista, wskaźniki'!$D$23,IF('Sektor mieszkaniowy'!AA1921="gaz z sieci",AB1921*'lista, wskaźniki'!$D$21,IF('Sektor mieszkaniowy'!AA1921="olej opałowy",'Sektor mieszkaniowy'!AB1921*'lista, wskaźniki'!$D$24)))))</f>
        <v>0</v>
      </c>
      <c r="AK1921" s="1054"/>
      <c r="AL1921" s="1051"/>
      <c r="AM1921" s="20">
        <f>IF(AA1921="węgiel",AF1921*1/3.6*'lista, wskaźniki'!$F$20,IF(AA1921="drewno",AF1921*1/3.6*'lista, wskaźniki'!$F$22,IF(AA1921="pellet",AF1921*1/3.6*'lista, wskaźniki'!$F$23,IF(AA1921="gaz z sieci",AF1921*1/3.6*'lista, wskaźniki'!$F$21,IF(AA1921="olej opałowy",AF1921*1/3.6*'lista, wskaźniki'!$F$24,0)))))</f>
        <v>0</v>
      </c>
      <c r="AN1921" s="20">
        <f>IF(AA1921="węgiel",AF1921*'lista, wskaźniki'!$E$42,IF(AA1921="drewno",AF1921*'lista, wskaźniki'!$G$42,IF(AA1921="pellet",AF1921*'lista, wskaźniki'!$H$42,IF(AA1921="gaz z sieci",AF1921*'lista, wskaźniki'!$F$42,IF(AA1921="olej opałowy",AF1921*'lista, wskaźniki'!$I$42,0)))))</f>
        <v>0</v>
      </c>
      <c r="AO1921" s="20">
        <f>IF(AA1921="węgiel",AF1921*'lista, wskaźniki'!$E$43,IF(AA1921="drewno",AF1921*'lista, wskaźniki'!$G$43,IF(AA1921="pellet",AF1921*'lista, wskaźniki'!$H$43,IF(AA1921="gaz z sieci",AF1921*'lista, wskaźniki'!$F$43,IF(AA1921="olej opałowy",AF1921*'lista, wskaźniki'!$I$43,0)))))</f>
        <v>0</v>
      </c>
      <c r="AP1921" s="20">
        <f>IF(AA1921="węgiel",AF1921*'lista, wskaźniki'!$E$44,IF(AA1921="drewno",AF1921*'lista, wskaźniki'!$G$44,IF(AA1921="pellet",AF1921*'lista, wskaźniki'!$H$44,IF(AA1921="gaz z sieci",AF1921*'lista, wskaźniki'!$F$44,IF(AA1921="olej opałowy",AF1921*'lista, wskaźniki'!$I$44,0)))))</f>
        <v>0</v>
      </c>
      <c r="AQ1921" s="20" t="b">
        <f>IF(Z1921="gaz",AH1921*1/3.6*'lista, wskaźniki'!$F$21,IF(Z1921="energia elektryczna",AH1921*1/3.6*'lista, wskaźniki'!$F$26))</f>
        <v>0</v>
      </c>
      <c r="AR1921" s="20" t="b">
        <f>IF(Z1921="gaz",AH1921*'lista, wskaźniki'!$F$42,IF(Z1921="energia elektryczna",AH1921*0))</f>
        <v>0</v>
      </c>
      <c r="AS1921" s="20" t="b">
        <f>IF(Z1921="gaz",AH1921*'lista, wskaźniki'!$F$43,IF(Z1921="energia elektryczna",AH1921*0))</f>
        <v>0</v>
      </c>
      <c r="AT1921" s="20" t="b">
        <f>IF(Z1921="gaz",AH1921*'lista, wskaźniki'!$F$44,IF(Z1921="energia elektryczna",AH1921*0))</f>
        <v>0</v>
      </c>
      <c r="AU1921" s="20">
        <f>AI1921*1/3.6*'lista, wskaźniki'!$F$21</f>
        <v>0</v>
      </c>
      <c r="AV1921" s="20">
        <f>AI1921*'lista, wskaźniki'!$F$42</f>
        <v>0</v>
      </c>
      <c r="AW1921" s="20">
        <f>AI1921*'lista, wskaźniki'!$F$43</f>
        <v>0</v>
      </c>
      <c r="AX1921" s="20">
        <f>AI1921*'lista, wskaźniki'!$F$44</f>
        <v>0</v>
      </c>
      <c r="AY1921" s="20">
        <f>AK1921*'lista, wskaźniki'!$F$26</f>
        <v>0</v>
      </c>
      <c r="AZ1921" s="20">
        <f t="shared" si="848"/>
        <v>0</v>
      </c>
      <c r="BA1921" s="20">
        <f t="shared" si="849"/>
        <v>0</v>
      </c>
      <c r="BB1921" s="20">
        <f t="shared" si="850"/>
        <v>0</v>
      </c>
      <c r="BC1921" s="20">
        <f t="shared" si="851"/>
        <v>0</v>
      </c>
      <c r="BD1921" s="1051"/>
      <c r="BE1921" s="1051"/>
      <c r="BF1921" s="1051"/>
      <c r="BG1921" s="1051"/>
      <c r="BH1921" s="97"/>
      <c r="BI1921" s="1051"/>
      <c r="BJ1921" s="97"/>
      <c r="BK1921" s="1051"/>
      <c r="BL1921" s="97"/>
      <c r="BM1921" s="97"/>
      <c r="BN1921" s="97"/>
      <c r="BO1921" s="97"/>
      <c r="BP1921" s="97"/>
      <c r="BQ1921" s="97"/>
      <c r="BR1921" s="97"/>
      <c r="BS1921" s="1045"/>
      <c r="BT1921" s="1045"/>
      <c r="BU1921" s="1045"/>
      <c r="BV1921" s="1045"/>
      <c r="BW1921" s="1045"/>
      <c r="BX1921" s="1045"/>
      <c r="BY1921" s="1048"/>
      <c r="CA1921" s="365" t="b">
        <f t="shared" si="852"/>
        <v>0</v>
      </c>
      <c r="CB1921" s="365" t="b">
        <f t="shared" si="853"/>
        <v>0</v>
      </c>
      <c r="CC1921" s="365" t="b">
        <f t="shared" si="854"/>
        <v>0</v>
      </c>
      <c r="CD1921" s="365">
        <f t="shared" si="855"/>
        <v>0</v>
      </c>
      <c r="CE1921" s="365" t="b">
        <f t="shared" si="856"/>
        <v>0</v>
      </c>
      <c r="CF1921" s="365" t="b">
        <f t="shared" si="857"/>
        <v>0</v>
      </c>
      <c r="CG1921" s="365" t="b">
        <f t="shared" si="858"/>
        <v>0</v>
      </c>
      <c r="CH1921" s="365">
        <f t="shared" si="859"/>
        <v>0</v>
      </c>
      <c r="CI1921" s="72" t="b">
        <f t="shared" si="860"/>
        <v>0</v>
      </c>
      <c r="CJ1921" s="72" t="b">
        <f t="shared" si="861"/>
        <v>0</v>
      </c>
      <c r="CK1921" s="72" t="b">
        <f t="shared" si="862"/>
        <v>0</v>
      </c>
      <c r="CL1921" s="72">
        <f t="shared" si="863"/>
        <v>0</v>
      </c>
      <c r="CM1921" s="72" t="b">
        <f t="shared" si="864"/>
        <v>0</v>
      </c>
      <c r="CN1921" s="72" t="b">
        <f t="shared" si="865"/>
        <v>0</v>
      </c>
      <c r="CP1921" s="13">
        <f t="shared" si="866"/>
        <v>0</v>
      </c>
      <c r="CQ1921" s="13" t="b">
        <f t="shared" si="867"/>
        <v>0</v>
      </c>
      <c r="CR1921" s="13" t="b">
        <f t="shared" si="868"/>
        <v>0</v>
      </c>
      <c r="CS1921" s="13" t="b">
        <f t="shared" si="874"/>
        <v>0</v>
      </c>
      <c r="CT1921" s="13" t="b">
        <f t="shared" si="873"/>
        <v>0</v>
      </c>
      <c r="CU1921" s="13" t="b">
        <f t="shared" si="876"/>
        <v>0</v>
      </c>
      <c r="CV1921" s="13" t="b">
        <f t="shared" si="869"/>
        <v>0</v>
      </c>
      <c r="CW1921" s="13" t="b">
        <f t="shared" si="870"/>
        <v>0</v>
      </c>
      <c r="CX1921" s="13" t="b">
        <f t="shared" si="871"/>
        <v>0</v>
      </c>
      <c r="CY1921" s="13" t="b">
        <f t="shared" si="872"/>
        <v>0</v>
      </c>
    </row>
    <row r="1922" spans="1:103" ht="15" thickBot="1">
      <c r="A1922" s="933"/>
      <c r="B1922" s="1052"/>
      <c r="C1922" s="1052"/>
      <c r="D1922" s="1052"/>
      <c r="E1922" s="1052"/>
      <c r="F1922" s="1052"/>
      <c r="G1922" s="1052"/>
      <c r="H1922" s="1052"/>
      <c r="I1922" s="1052"/>
      <c r="J1922" s="1052"/>
      <c r="K1922" s="1052"/>
      <c r="L1922" s="1052"/>
      <c r="M1922" s="1052"/>
      <c r="N1922" s="1052"/>
      <c r="O1922" s="1052"/>
      <c r="P1922" s="1052"/>
      <c r="Q1922" s="942"/>
      <c r="R1922" s="1052"/>
      <c r="S1922" s="1052"/>
      <c r="T1922" s="1052"/>
      <c r="U1922" s="1052"/>
      <c r="V1922" s="1052"/>
      <c r="W1922" s="99"/>
      <c r="X1922" s="99"/>
      <c r="Y1922" s="99"/>
      <c r="Z1922" s="99"/>
      <c r="AA1922" s="99" t="s">
        <v>37</v>
      </c>
      <c r="AB1922" s="100"/>
      <c r="AC1922" s="100"/>
      <c r="AD1922" s="99"/>
      <c r="AE1922" s="1052"/>
      <c r="AF1922" s="334">
        <f t="shared" ref="AF1922:AF1943" si="878">IF(AG1922&gt;0,(AJ1922+AG1922)/2,AJ1922)</f>
        <v>0</v>
      </c>
      <c r="AG1922" s="272">
        <f>IF(R1922="kompletna",Q1922*J1922*0.0036*'lista, wskaźniki'!$F$13, IF(R1922="częściowa",Q1922*J1922*0.0036*'lista, wskaźniki'!$F$14, IF(R1922="brak",Q1922*J1922*0.0036*'lista, wskaźniki'!$F$15,)))</f>
        <v>0</v>
      </c>
      <c r="AH1922" s="334">
        <f>IF(Y1922="inne",K1922*'lista, wskaźniki'!$E$35,IF(Y1922="to samo źródło",0,IF(Y1922=0,0)))</f>
        <v>0</v>
      </c>
      <c r="AI1922" s="334" t="b">
        <f>IF(AA1922="gaz z sieci",AC1922*'lista, wskaźniki'!$D$21)</f>
        <v>0</v>
      </c>
      <c r="AJ1922" s="272">
        <f>IF(AA1922="węgiel",AB1922*'lista, wskaźniki'!$D$20, IF('Sektor mieszkaniowy'!AA1922="drewno",'Sektor mieszkaniowy'!AB1922*'lista, wskaźniki'!$D$22,IF('Sektor mieszkaniowy'!AA1922="pellet",AB1922*'lista, wskaźniki'!$D$23,IF('Sektor mieszkaniowy'!AA1922="gaz z sieci",AB1922*'lista, wskaźniki'!$D$21,IF('Sektor mieszkaniowy'!AA1922="olej opałowy",'Sektor mieszkaniowy'!AB1922*'lista, wskaźniki'!$D$24)))))</f>
        <v>0</v>
      </c>
      <c r="AK1922" s="1055"/>
      <c r="AL1922" s="1052"/>
      <c r="AM1922" s="20">
        <f>IF(AA1922="węgiel",AF1922*1/3.6*'lista, wskaźniki'!$F$20,IF(AA1922="drewno",AF1922*1/3.6*'lista, wskaźniki'!$F$22,IF(AA1922="pellet",AF1922*1/3.6*'lista, wskaźniki'!$F$23,IF(AA1922="gaz z sieci",AF1922*1/3.6*'lista, wskaźniki'!$F$21,IF(AA1922="olej opałowy",AF1922*1/3.6*'lista, wskaźniki'!$F$24,0)))))</f>
        <v>0</v>
      </c>
      <c r="AN1922" s="20">
        <f>IF(AA1922="węgiel",AF1922*'lista, wskaźniki'!$E$42,IF(AA1922="drewno",AF1922*'lista, wskaźniki'!$G$42,IF(AA1922="pellet",AF1922*'lista, wskaźniki'!$H$42,IF(AA1922="gaz z sieci",AF1922*'lista, wskaźniki'!$F$42,IF(AA1922="olej opałowy",AF1922*'lista, wskaźniki'!$I$42,0)))))</f>
        <v>0</v>
      </c>
      <c r="AO1922" s="20">
        <f>IF(AA1922="węgiel",AF1922*'lista, wskaźniki'!$E$43,IF(AA1922="drewno",AF1922*'lista, wskaźniki'!$G$43,IF(AA1922="pellet",AF1922*'lista, wskaźniki'!$H$43,IF(AA1922="gaz z sieci",AF1922*'lista, wskaźniki'!$F$43,IF(AA1922="olej opałowy",AF1922*'lista, wskaźniki'!$I$43,0)))))</f>
        <v>0</v>
      </c>
      <c r="AP1922" s="20">
        <f>IF(AA1922="węgiel",AF1922*'lista, wskaźniki'!$E$44,IF(AA1922="drewno",AF1922*'lista, wskaźniki'!$G$44,IF(AA1922="pellet",AF1922*'lista, wskaźniki'!$H$44,IF(AA1922="gaz z sieci",AF1922*'lista, wskaźniki'!$F$44,IF(AA1922="olej opałowy",AF1922*'lista, wskaźniki'!$I$44,0)))))</f>
        <v>0</v>
      </c>
      <c r="AQ1922" s="20" t="b">
        <f>IF(Z1922="gaz",AH1922*1/3.6*'lista, wskaźniki'!$F$21,IF(Z1922="energia elektryczna",AH1922*1/3.6*'lista, wskaźniki'!$F$26))</f>
        <v>0</v>
      </c>
      <c r="AR1922" s="20" t="b">
        <f>IF(Z1922="gaz",AH1922*'lista, wskaźniki'!$F$42,IF(Z1922="energia elektryczna",AH1922*0))</f>
        <v>0</v>
      </c>
      <c r="AS1922" s="20" t="b">
        <f>IF(Z1922="gaz",AH1922*'lista, wskaźniki'!$F$43,IF(Z1922="energia elektryczna",AH1922*0))</f>
        <v>0</v>
      </c>
      <c r="AT1922" s="20" t="b">
        <f>IF(Z1922="gaz",AH1922*'lista, wskaźniki'!$F$44,IF(Z1922="energia elektryczna",AH1922*0))</f>
        <v>0</v>
      </c>
      <c r="AU1922" s="20">
        <f>AI1922*1/3.6*'lista, wskaźniki'!$F$21</f>
        <v>0</v>
      </c>
      <c r="AV1922" s="20">
        <f>AI1922*'lista, wskaźniki'!$F$42</f>
        <v>0</v>
      </c>
      <c r="AW1922" s="20">
        <f>AI1922*'lista, wskaźniki'!$F$43</f>
        <v>0</v>
      </c>
      <c r="AX1922" s="20">
        <f>AI1922*'lista, wskaźniki'!$F$44</f>
        <v>0</v>
      </c>
      <c r="AY1922" s="20">
        <f>AK1922*'lista, wskaźniki'!$F$26</f>
        <v>0</v>
      </c>
      <c r="AZ1922" s="20">
        <f t="shared" si="848"/>
        <v>0</v>
      </c>
      <c r="BA1922" s="20">
        <f t="shared" si="849"/>
        <v>0</v>
      </c>
      <c r="BB1922" s="20">
        <f t="shared" si="850"/>
        <v>0</v>
      </c>
      <c r="BC1922" s="20">
        <f t="shared" si="851"/>
        <v>0</v>
      </c>
      <c r="BD1922" s="1052"/>
      <c r="BE1922" s="1052"/>
      <c r="BF1922" s="1052"/>
      <c r="BG1922" s="1052"/>
      <c r="BH1922" s="99"/>
      <c r="BI1922" s="1052"/>
      <c r="BJ1922" s="99"/>
      <c r="BK1922" s="1052"/>
      <c r="BL1922" s="99"/>
      <c r="BM1922" s="99"/>
      <c r="BN1922" s="99"/>
      <c r="BO1922" s="99"/>
      <c r="BP1922" s="99"/>
      <c r="BQ1922" s="99"/>
      <c r="BR1922" s="99"/>
      <c r="BS1922" s="1046"/>
      <c r="BT1922" s="1046"/>
      <c r="BU1922" s="1046"/>
      <c r="BV1922" s="1046"/>
      <c r="BW1922" s="1046"/>
      <c r="BX1922" s="1046"/>
      <c r="BY1922" s="1049"/>
      <c r="CA1922" s="365" t="b">
        <f t="shared" si="852"/>
        <v>0</v>
      </c>
      <c r="CB1922" s="365" t="b">
        <f t="shared" si="853"/>
        <v>0</v>
      </c>
      <c r="CC1922" s="365" t="b">
        <f t="shared" si="854"/>
        <v>0</v>
      </c>
      <c r="CD1922" s="365" t="b">
        <f t="shared" si="855"/>
        <v>0</v>
      </c>
      <c r="CE1922" s="365">
        <f t="shared" si="856"/>
        <v>0</v>
      </c>
      <c r="CF1922" s="365" t="b">
        <f t="shared" si="857"/>
        <v>0</v>
      </c>
      <c r="CG1922" s="365" t="b">
        <f t="shared" si="858"/>
        <v>0</v>
      </c>
      <c r="CH1922" s="365" t="b">
        <f t="shared" si="859"/>
        <v>0</v>
      </c>
      <c r="CI1922" s="72" t="b">
        <f t="shared" si="860"/>
        <v>0</v>
      </c>
      <c r="CJ1922" s="72" t="b">
        <f t="shared" si="861"/>
        <v>0</v>
      </c>
      <c r="CK1922" s="72" t="b">
        <f t="shared" si="862"/>
        <v>0</v>
      </c>
      <c r="CL1922" s="72">
        <f t="shared" si="863"/>
        <v>0</v>
      </c>
      <c r="CM1922" s="72">
        <f t="shared" si="864"/>
        <v>0</v>
      </c>
      <c r="CN1922" s="72" t="b">
        <f t="shared" si="865"/>
        <v>0</v>
      </c>
      <c r="CP1922" s="13">
        <f t="shared" si="866"/>
        <v>0</v>
      </c>
      <c r="CQ1922" s="13" t="b">
        <f t="shared" si="867"/>
        <v>0</v>
      </c>
      <c r="CR1922" s="13" t="b">
        <f t="shared" si="868"/>
        <v>0</v>
      </c>
      <c r="CS1922" s="13" t="b">
        <f t="shared" si="874"/>
        <v>0</v>
      </c>
      <c r="CT1922" s="13" t="b">
        <f t="shared" si="873"/>
        <v>0</v>
      </c>
      <c r="CU1922" s="13" t="b">
        <f t="shared" si="876"/>
        <v>0</v>
      </c>
      <c r="CV1922" s="13" t="b">
        <f t="shared" si="869"/>
        <v>0</v>
      </c>
      <c r="CW1922" s="13" t="b">
        <f t="shared" si="870"/>
        <v>0</v>
      </c>
      <c r="CX1922" s="13" t="b">
        <f t="shared" si="871"/>
        <v>0</v>
      </c>
      <c r="CY1922" s="13" t="b">
        <f t="shared" si="872"/>
        <v>0</v>
      </c>
    </row>
    <row r="1923" spans="1:103" ht="15" thickBot="1">
      <c r="A1923" s="931">
        <v>385</v>
      </c>
      <c r="B1923" s="1050" t="s">
        <v>227</v>
      </c>
      <c r="C1923" s="1050"/>
      <c r="D1923" s="1050" t="s">
        <v>1</v>
      </c>
      <c r="E1923" s="1050" t="s">
        <v>5</v>
      </c>
      <c r="F1923" s="1050"/>
      <c r="G1923" s="1050"/>
      <c r="H1923" s="1050"/>
      <c r="I1923" s="1050" t="s">
        <v>10</v>
      </c>
      <c r="J1923" s="1050"/>
      <c r="K1923" s="1050"/>
      <c r="L1923" s="1050" t="s">
        <v>16</v>
      </c>
      <c r="M1923" s="1050"/>
      <c r="N1923" s="1050" t="s">
        <v>16</v>
      </c>
      <c r="O1923" s="1050"/>
      <c r="P1923" s="1050" t="s">
        <v>17</v>
      </c>
      <c r="Q1923" s="940">
        <f>IF(I1923="&lt;1966",'lista, wskaźniki'!$G$4,IF(I1923="1967-1985",'lista, wskaźniki'!$G$5,IF(I1923="1986-1992",'lista, wskaźniki'!$G$6,IF(I1923="1993-1996",'lista, wskaźniki'!$G$7,IF(I1923="&gt;1997",'lista, wskaźniki'!$G$8,IF(I1923=0,'lista, wskaźniki'!$G$4))))))</f>
        <v>290</v>
      </c>
      <c r="R1923" s="1050" t="s">
        <v>23</v>
      </c>
      <c r="S1923" s="1050" t="s">
        <v>31</v>
      </c>
      <c r="T1923" s="1050"/>
      <c r="U1923" s="1050"/>
      <c r="V1923" s="1050"/>
      <c r="W1923" s="95" t="s">
        <v>35</v>
      </c>
      <c r="X1923" s="95" t="s">
        <v>35</v>
      </c>
      <c r="Y1923" s="95" t="s">
        <v>42</v>
      </c>
      <c r="Z1923" s="95"/>
      <c r="AA1923" s="95" t="s">
        <v>35</v>
      </c>
      <c r="AB1923" s="96"/>
      <c r="AC1923" s="96"/>
      <c r="AD1923" s="95"/>
      <c r="AE1923" s="1050"/>
      <c r="AF1923" s="334">
        <f t="shared" si="878"/>
        <v>0</v>
      </c>
      <c r="AG1923" s="272">
        <f>IF(R1923="kompletna",Q1923*J1923*0.0036*'lista, wskaźniki'!$F$13, IF(R1923="częściowa",Q1923*J1923*0.0036*'lista, wskaźniki'!$F$14, IF(R1923="brak",Q1923*J1923*0.0036*'lista, wskaźniki'!$F$15,)))</f>
        <v>0</v>
      </c>
      <c r="AH1923" s="334">
        <f>IF(Y1923="inne",K1923*'lista, wskaźniki'!$E$35,IF(Y1923="to samo źródło",0,IF(Y1923=0,0)))</f>
        <v>0</v>
      </c>
      <c r="AI1923" s="334" t="b">
        <f>IF(AA1923="gaz z sieci",AC1923*'lista, wskaźniki'!$D$21)</f>
        <v>0</v>
      </c>
      <c r="AJ1923" s="272">
        <f>IF(AA1923="węgiel",AB1923*'lista, wskaźniki'!$D$20, IF('Sektor mieszkaniowy'!AA1923="drewno",'Sektor mieszkaniowy'!AB1923*'lista, wskaźniki'!$D$22,IF('Sektor mieszkaniowy'!AA1923="pellet",AB1923*'lista, wskaźniki'!$D$23,IF('Sektor mieszkaniowy'!AA1923="gaz z sieci",AB1923*'lista, wskaźniki'!$D$21,IF('Sektor mieszkaniowy'!AA1923="olej opałowy",'Sektor mieszkaniowy'!AB1923*'lista, wskaźniki'!$D$24)))))</f>
        <v>0</v>
      </c>
      <c r="AK1923" s="1053">
        <f>AL1923/'lista, wskaźniki'!$A$127</f>
        <v>0</v>
      </c>
      <c r="AL1923" s="1050"/>
      <c r="AM1923" s="20">
        <f>IF(AA1923="węgiel",AF1923*1/3.6*'lista, wskaźniki'!$F$20,IF(AA1923="drewno",AF1923*1/3.6*'lista, wskaźniki'!$F$22,IF(AA1923="pellet",AF1923*1/3.6*'lista, wskaźniki'!$F$23,IF(AA1923="gaz z sieci",AF1923*1/3.6*'lista, wskaźniki'!$F$21,IF(AA1923="olej opałowy",AF1923*1/3.6*'lista, wskaźniki'!$F$24,0)))))</f>
        <v>0</v>
      </c>
      <c r="AN1923" s="20">
        <f>IF(AA1923="węgiel",AF1923*'lista, wskaźniki'!$E$42,IF(AA1923="drewno",AF1923*'lista, wskaźniki'!$G$42,IF(AA1923="pellet",AF1923*'lista, wskaźniki'!$H$42,IF(AA1923="gaz z sieci",AF1923*'lista, wskaźniki'!$F$42,IF(AA1923="olej opałowy",AF1923*'lista, wskaźniki'!$I$42,0)))))</f>
        <v>0</v>
      </c>
      <c r="AO1923" s="20">
        <f>IF(AA1923="węgiel",AF1923*'lista, wskaźniki'!$E$43,IF(AA1923="drewno",AF1923*'lista, wskaźniki'!$G$43,IF(AA1923="pellet",AF1923*'lista, wskaźniki'!$H$43,IF(AA1923="gaz z sieci",AF1923*'lista, wskaźniki'!$F$43,IF(AA1923="olej opałowy",AF1923*'lista, wskaźniki'!$I$43,0)))))</f>
        <v>0</v>
      </c>
      <c r="AP1923" s="20">
        <f>IF(AA1923="węgiel",AF1923*'lista, wskaźniki'!$E$44,IF(AA1923="drewno",AF1923*'lista, wskaźniki'!$G$44,IF(AA1923="pellet",AF1923*'lista, wskaźniki'!$H$44,IF(AA1923="gaz z sieci",AF1923*'lista, wskaźniki'!$F$44,IF(AA1923="olej opałowy",AF1923*'lista, wskaźniki'!$I$44,0)))))</f>
        <v>0</v>
      </c>
      <c r="AQ1923" s="20" t="b">
        <f>IF(Z1923="gaz",AH1923*1/3.6*'lista, wskaźniki'!$F$21,IF(Z1923="energia elektryczna",AH1923*1/3.6*'lista, wskaźniki'!$F$26))</f>
        <v>0</v>
      </c>
      <c r="AR1923" s="20" t="b">
        <f>IF(Z1923="gaz",AH1923*'lista, wskaźniki'!$F$42,IF(Z1923="energia elektryczna",AH1923*0))</f>
        <v>0</v>
      </c>
      <c r="AS1923" s="20" t="b">
        <f>IF(Z1923="gaz",AH1923*'lista, wskaźniki'!$F$43,IF(Z1923="energia elektryczna",AH1923*0))</f>
        <v>0</v>
      </c>
      <c r="AT1923" s="20" t="b">
        <f>IF(Z1923="gaz",AH1923*'lista, wskaźniki'!$F$44,IF(Z1923="energia elektryczna",AH1923*0))</f>
        <v>0</v>
      </c>
      <c r="AU1923" s="20">
        <f>AI1923*1/3.6*'lista, wskaźniki'!$F$21</f>
        <v>0</v>
      </c>
      <c r="AV1923" s="20">
        <f>AI1923*'lista, wskaźniki'!$F$42</f>
        <v>0</v>
      </c>
      <c r="AW1923" s="20">
        <f>AI1923*'lista, wskaźniki'!$F$43</f>
        <v>0</v>
      </c>
      <c r="AX1923" s="20">
        <f>AI1923*'lista, wskaźniki'!$F$44</f>
        <v>0</v>
      </c>
      <c r="AY1923" s="20">
        <f>AK1923*'lista, wskaźniki'!$F$26</f>
        <v>0</v>
      </c>
      <c r="AZ1923" s="20">
        <f t="shared" si="848"/>
        <v>0</v>
      </c>
      <c r="BA1923" s="20">
        <f t="shared" si="849"/>
        <v>0</v>
      </c>
      <c r="BB1923" s="20">
        <f t="shared" si="850"/>
        <v>0</v>
      </c>
      <c r="BC1923" s="20">
        <f t="shared" si="851"/>
        <v>0</v>
      </c>
      <c r="BD1923" s="1050"/>
      <c r="BE1923" s="1050"/>
      <c r="BF1923" s="1050"/>
      <c r="BG1923" s="1050"/>
      <c r="BH1923" s="95"/>
      <c r="BI1923" s="1050"/>
      <c r="BJ1923" s="95"/>
      <c r="BK1923" s="1050"/>
      <c r="BL1923" s="95"/>
      <c r="BM1923" s="95"/>
      <c r="BN1923" s="95"/>
      <c r="BO1923" s="95"/>
      <c r="BP1923" s="95"/>
      <c r="BQ1923" s="95"/>
      <c r="BR1923" s="95"/>
      <c r="BS1923" s="1044"/>
      <c r="BT1923" s="1044"/>
      <c r="BU1923" s="1044"/>
      <c r="BV1923" s="1044"/>
      <c r="BW1923" s="1044"/>
      <c r="BX1923" s="1044"/>
      <c r="BY1923" s="1047"/>
      <c r="CA1923" s="365">
        <f t="shared" si="852"/>
        <v>0</v>
      </c>
      <c r="CB1923" s="365" t="b">
        <f t="shared" si="853"/>
        <v>0</v>
      </c>
      <c r="CC1923" s="365" t="b">
        <f t="shared" si="854"/>
        <v>0</v>
      </c>
      <c r="CD1923" s="365" t="b">
        <f t="shared" si="855"/>
        <v>0</v>
      </c>
      <c r="CE1923" s="365" t="b">
        <f t="shared" si="856"/>
        <v>0</v>
      </c>
      <c r="CF1923" s="365" t="b">
        <f t="shared" si="857"/>
        <v>0</v>
      </c>
      <c r="CG1923" s="365" t="b">
        <f t="shared" si="858"/>
        <v>0</v>
      </c>
      <c r="CH1923" s="365" t="b">
        <f t="shared" si="859"/>
        <v>0</v>
      </c>
      <c r="CI1923" s="72">
        <f t="shared" si="860"/>
        <v>0</v>
      </c>
      <c r="CJ1923" s="72" t="b">
        <f t="shared" si="861"/>
        <v>0</v>
      </c>
      <c r="CK1923" s="72" t="b">
        <f t="shared" si="862"/>
        <v>0</v>
      </c>
      <c r="CL1923" s="72">
        <f t="shared" si="863"/>
        <v>0</v>
      </c>
      <c r="CM1923" s="72" t="b">
        <f t="shared" si="864"/>
        <v>0</v>
      </c>
      <c r="CN1923" s="72" t="b">
        <f t="shared" si="865"/>
        <v>0</v>
      </c>
      <c r="CP1923" s="13">
        <f t="shared" si="866"/>
        <v>0</v>
      </c>
      <c r="CQ1923" s="13">
        <f t="shared" si="867"/>
        <v>0</v>
      </c>
      <c r="CR1923" s="13" t="b">
        <f t="shared" si="868"/>
        <v>0</v>
      </c>
      <c r="CS1923" s="13">
        <f t="shared" si="874"/>
        <v>0</v>
      </c>
      <c r="CT1923" s="13" t="b">
        <f t="shared" si="873"/>
        <v>0</v>
      </c>
      <c r="CU1923" s="13">
        <f t="shared" si="876"/>
        <v>0</v>
      </c>
      <c r="CV1923" s="13" t="b">
        <f t="shared" si="869"/>
        <v>0</v>
      </c>
      <c r="CW1923" s="13">
        <f t="shared" si="870"/>
        <v>0</v>
      </c>
      <c r="CX1923" s="13" t="b">
        <f t="shared" si="871"/>
        <v>0</v>
      </c>
      <c r="CY1923" s="13">
        <f t="shared" si="872"/>
        <v>0</v>
      </c>
    </row>
    <row r="1924" spans="1:103" ht="15" thickBot="1">
      <c r="A1924" s="932"/>
      <c r="B1924" s="1051"/>
      <c r="C1924" s="1051"/>
      <c r="D1924" s="1051"/>
      <c r="E1924" s="1051"/>
      <c r="F1924" s="1051"/>
      <c r="G1924" s="1051"/>
      <c r="H1924" s="1051"/>
      <c r="I1924" s="1051"/>
      <c r="J1924" s="1051"/>
      <c r="K1924" s="1051"/>
      <c r="L1924" s="1051"/>
      <c r="M1924" s="1051"/>
      <c r="N1924" s="1051"/>
      <c r="O1924" s="1051"/>
      <c r="P1924" s="1051"/>
      <c r="Q1924" s="941"/>
      <c r="R1924" s="1051"/>
      <c r="S1924" s="1051"/>
      <c r="T1924" s="1051"/>
      <c r="U1924" s="1051"/>
      <c r="V1924" s="1051"/>
      <c r="W1924" s="20" t="s">
        <v>36</v>
      </c>
      <c r="X1924" s="97" t="s">
        <v>195</v>
      </c>
      <c r="Y1924" s="97"/>
      <c r="Z1924" s="97"/>
      <c r="AA1924" s="97" t="s">
        <v>36</v>
      </c>
      <c r="AB1924" s="98"/>
      <c r="AC1924" s="98"/>
      <c r="AD1924" s="97"/>
      <c r="AE1924" s="1051"/>
      <c r="AF1924" s="334">
        <f t="shared" si="878"/>
        <v>0</v>
      </c>
      <c r="AG1924" s="272">
        <f>IF(R1924="kompletna",Q1924*J1924*0.0036*'lista, wskaźniki'!$F$13, IF(R1924="częściowa",Q1924*J1924*0.0036*'lista, wskaźniki'!$F$14, IF(R1924="brak",Q1924*J1924*0.0036*'lista, wskaźniki'!$F$15,)))</f>
        <v>0</v>
      </c>
      <c r="AH1924" s="334">
        <f>IF(Y1924="inne",K1924*'lista, wskaźniki'!$E$35,IF(Y1924="to samo źródło",0,IF(Y1924=0,0)))</f>
        <v>0</v>
      </c>
      <c r="AI1924" s="334" t="b">
        <f>IF(AA1924="gaz z sieci",AC1924*'lista, wskaźniki'!$D$21)</f>
        <v>0</v>
      </c>
      <c r="AJ1924" s="272">
        <f>IF(AA1924="węgiel",AB1924*'lista, wskaźniki'!$D$20, IF('Sektor mieszkaniowy'!AA1924="drewno",'Sektor mieszkaniowy'!AB1924*'lista, wskaźniki'!$D$22,IF('Sektor mieszkaniowy'!AA1924="pellet",AB1924*'lista, wskaźniki'!$D$23,IF('Sektor mieszkaniowy'!AA1924="gaz z sieci",AB1924*'lista, wskaźniki'!$D$21,IF('Sektor mieszkaniowy'!AA1924="olej opałowy",'Sektor mieszkaniowy'!AB1924*'lista, wskaźniki'!$D$24)))))</f>
        <v>0</v>
      </c>
      <c r="AK1924" s="1054"/>
      <c r="AL1924" s="1051"/>
      <c r="AM1924" s="20">
        <f>IF(AA1924="węgiel",AF1924*1/3.6*'lista, wskaźniki'!$F$20,IF(AA1924="drewno",AF1924*1/3.6*'lista, wskaźniki'!$F$22,IF(AA1924="pellet",AF1924*1/3.6*'lista, wskaźniki'!$F$23,IF(AA1924="gaz z sieci",AF1924*1/3.6*'lista, wskaźniki'!$F$21,IF(AA1924="olej opałowy",AF1924*1/3.6*'lista, wskaźniki'!$F$24,0)))))</f>
        <v>0</v>
      </c>
      <c r="AN1924" s="20">
        <f>IF(AA1924="węgiel",AF1924*'lista, wskaźniki'!$E$42,IF(AA1924="drewno",AF1924*'lista, wskaźniki'!$G$42,IF(AA1924="pellet",AF1924*'lista, wskaźniki'!$H$42,IF(AA1924="gaz z sieci",AF1924*'lista, wskaźniki'!$F$42,IF(AA1924="olej opałowy",AF1924*'lista, wskaźniki'!$I$42,0)))))</f>
        <v>0</v>
      </c>
      <c r="AO1924" s="20">
        <f>IF(AA1924="węgiel",AF1924*'lista, wskaźniki'!$E$43,IF(AA1924="drewno",AF1924*'lista, wskaźniki'!$G$43,IF(AA1924="pellet",AF1924*'lista, wskaźniki'!$H$43,IF(AA1924="gaz z sieci",AF1924*'lista, wskaźniki'!$F$43,IF(AA1924="olej opałowy",AF1924*'lista, wskaźniki'!$I$43,0)))))</f>
        <v>0</v>
      </c>
      <c r="AP1924" s="20">
        <f>IF(AA1924="węgiel",AF1924*'lista, wskaźniki'!$E$44,IF(AA1924="drewno",AF1924*'lista, wskaźniki'!$G$44,IF(AA1924="pellet",AF1924*'lista, wskaźniki'!$H$44,IF(AA1924="gaz z sieci",AF1924*'lista, wskaźniki'!$F$44,IF(AA1924="olej opałowy",AF1924*'lista, wskaźniki'!$I$44,0)))))</f>
        <v>0</v>
      </c>
      <c r="AQ1924" s="20" t="b">
        <f>IF(Z1924="gaz",AH1924*1/3.6*'lista, wskaźniki'!$F$21,IF(Z1924="energia elektryczna",AH1924*1/3.6*'lista, wskaźniki'!$F$26))</f>
        <v>0</v>
      </c>
      <c r="AR1924" s="20" t="b">
        <f>IF(Z1924="gaz",AH1924*'lista, wskaźniki'!$F$42,IF(Z1924="energia elektryczna",AH1924*0))</f>
        <v>0</v>
      </c>
      <c r="AS1924" s="20" t="b">
        <f>IF(Z1924="gaz",AH1924*'lista, wskaźniki'!$F$43,IF(Z1924="energia elektryczna",AH1924*0))</f>
        <v>0</v>
      </c>
      <c r="AT1924" s="20" t="b">
        <f>IF(Z1924="gaz",AH1924*'lista, wskaźniki'!$F$44,IF(Z1924="energia elektryczna",AH1924*0))</f>
        <v>0</v>
      </c>
      <c r="AU1924" s="20">
        <f>AI1924*1/3.6*'lista, wskaźniki'!$F$21</f>
        <v>0</v>
      </c>
      <c r="AV1924" s="20">
        <f>AI1924*'lista, wskaźniki'!$F$42</f>
        <v>0</v>
      </c>
      <c r="AW1924" s="20">
        <f>AI1924*'lista, wskaźniki'!$F$43</f>
        <v>0</v>
      </c>
      <c r="AX1924" s="20">
        <f>AI1924*'lista, wskaźniki'!$F$44</f>
        <v>0</v>
      </c>
      <c r="AY1924" s="20">
        <f>AK1924*'lista, wskaźniki'!$F$26</f>
        <v>0</v>
      </c>
      <c r="AZ1924" s="20">
        <f t="shared" ref="AZ1924:AZ1987" si="879">AM1924+AQ1924+AU1924+AY1924</f>
        <v>0</v>
      </c>
      <c r="BA1924" s="20">
        <f t="shared" ref="BA1924:BA1987" si="880">AN1924+AR1924+AV1924</f>
        <v>0</v>
      </c>
      <c r="BB1924" s="20">
        <f t="shared" ref="BB1924:BB1987" si="881">AO1924+AS1924+AW1924</f>
        <v>0</v>
      </c>
      <c r="BC1924" s="20">
        <f t="shared" ref="BC1924:BC1987" si="882">AP1924+AT1924+AX1924</f>
        <v>0</v>
      </c>
      <c r="BD1924" s="1051"/>
      <c r="BE1924" s="1051"/>
      <c r="BF1924" s="1051"/>
      <c r="BG1924" s="1051"/>
      <c r="BH1924" s="97"/>
      <c r="BI1924" s="1051"/>
      <c r="BJ1924" s="97"/>
      <c r="BK1924" s="1051"/>
      <c r="BL1924" s="97"/>
      <c r="BM1924" s="97"/>
      <c r="BN1924" s="97"/>
      <c r="BO1924" s="97"/>
      <c r="BP1924" s="97"/>
      <c r="BQ1924" s="97"/>
      <c r="BR1924" s="97"/>
      <c r="BS1924" s="1045"/>
      <c r="BT1924" s="1045"/>
      <c r="BU1924" s="1045"/>
      <c r="BV1924" s="1045"/>
      <c r="BW1924" s="1045"/>
      <c r="BX1924" s="1045"/>
      <c r="BY1924" s="1048"/>
      <c r="CA1924" s="365" t="b">
        <f t="shared" ref="CA1924:CA1987" si="883">IF(AA1924="węgiel",AF1924)</f>
        <v>0</v>
      </c>
      <c r="CB1924" s="365">
        <f t="shared" ref="CB1924:CB1987" si="884">IF(AA1924="drewno",AF1924)</f>
        <v>0</v>
      </c>
      <c r="CC1924" s="365" t="b">
        <f t="shared" ref="CC1924:CC1987" si="885">IF(AA1924="pellet",AF1924)</f>
        <v>0</v>
      </c>
      <c r="CD1924" s="365" t="b">
        <f t="shared" ref="CD1924:CD1987" si="886">IF(AA1924="gaz z sieci",AF1924)</f>
        <v>0</v>
      </c>
      <c r="CE1924" s="365" t="b">
        <f t="shared" ref="CE1924:CE1987" si="887">IF(AA1924="olej opałowy",AF1924)</f>
        <v>0</v>
      </c>
      <c r="CF1924" s="365" t="b">
        <f t="shared" ref="CF1924:CF1987" si="888">IF(Z1924="gaz",AH1924)</f>
        <v>0</v>
      </c>
      <c r="CG1924" s="365" t="b">
        <f t="shared" ref="CG1924:CG1987" si="889">IF(Z1924="energia elektryczna",AH1924)</f>
        <v>0</v>
      </c>
      <c r="CH1924" s="365" t="b">
        <f t="shared" ref="CH1924:CH1987" si="890">IF(AA1924="gaz z sieci",AI1924)</f>
        <v>0</v>
      </c>
      <c r="CI1924" s="72" t="b">
        <f t="shared" ref="CI1924:CI1987" si="891">CA1924</f>
        <v>0</v>
      </c>
      <c r="CJ1924" s="72">
        <f t="shared" ref="CJ1924:CJ1987" si="892">CB1924</f>
        <v>0</v>
      </c>
      <c r="CK1924" s="72" t="b">
        <f t="shared" ref="CK1924:CK1987" si="893">CC1924</f>
        <v>0</v>
      </c>
      <c r="CL1924" s="72">
        <f t="shared" ref="CL1924:CL1987" si="894">CD1924+CF1924</f>
        <v>0</v>
      </c>
      <c r="CM1924" s="72" t="b">
        <f t="shared" ref="CM1924:CM1987" si="895">CE1924</f>
        <v>0</v>
      </c>
      <c r="CN1924" s="72" t="b">
        <f t="shared" ref="CN1924:CN1987" si="896">CG1924</f>
        <v>0</v>
      </c>
      <c r="CP1924" s="13">
        <f t="shared" ref="CP1924:CP1987" si="897">IF(I1924="&lt;1966",J1924,IF(I1924&lt;1966,J1924))</f>
        <v>0</v>
      </c>
      <c r="CQ1924" s="13" t="b">
        <f t="shared" ref="CQ1924:CQ1987" si="898">IF(R1924="kompletna",CP1924,IF(R1924="częściowa",0.5*CP1924,IF(R1924="brak",0*CP1924)))</f>
        <v>0</v>
      </c>
      <c r="CR1924" s="13" t="b">
        <f t="shared" ref="CR1924:CR1987" si="899">IF(I1924="1967-1985",J1924)</f>
        <v>0</v>
      </c>
      <c r="CS1924" s="13" t="b">
        <f t="shared" si="874"/>
        <v>0</v>
      </c>
      <c r="CT1924" s="13" t="b">
        <f t="shared" si="873"/>
        <v>0</v>
      </c>
      <c r="CU1924" s="13" t="b">
        <f t="shared" si="876"/>
        <v>0</v>
      </c>
      <c r="CV1924" s="13" t="b">
        <f t="shared" ref="CV1924:CV1987" si="900">IF(I1924="1993-1996",J1924)</f>
        <v>0</v>
      </c>
      <c r="CW1924" s="13" t="b">
        <f t="shared" ref="CW1924:CW1987" si="901">IF(R1924="kompletna",CV1924,IF(R1924="częściowa",0.5*CV1924,IF(R1924="brak",0*CV1924)))</f>
        <v>0</v>
      </c>
      <c r="CX1924" s="13" t="b">
        <f t="shared" ref="CX1924:CX1987" si="902">IF(I1924="&gt;1997",J1924)</f>
        <v>0</v>
      </c>
      <c r="CY1924" s="13" t="b">
        <f t="shared" ref="CY1924:CY1987" si="903">IF(R1924="kompletna",CX1924,IF(R1924="częściowa",0.5*CX1924,IF(R1924="brak",0*CX1924)))</f>
        <v>0</v>
      </c>
    </row>
    <row r="1925" spans="1:103" ht="15" thickBot="1">
      <c r="A1925" s="932"/>
      <c r="B1925" s="1051"/>
      <c r="C1925" s="1051"/>
      <c r="D1925" s="1051"/>
      <c r="E1925" s="1051"/>
      <c r="F1925" s="1051"/>
      <c r="G1925" s="1051"/>
      <c r="H1925" s="1051"/>
      <c r="I1925" s="1051"/>
      <c r="J1925" s="1051"/>
      <c r="K1925" s="1051"/>
      <c r="L1925" s="1051"/>
      <c r="M1925" s="1051"/>
      <c r="N1925" s="1051"/>
      <c r="O1925" s="1051"/>
      <c r="P1925" s="1051"/>
      <c r="Q1925" s="941"/>
      <c r="R1925" s="1051"/>
      <c r="S1925" s="1051"/>
      <c r="T1925" s="1051"/>
      <c r="U1925" s="1051"/>
      <c r="V1925" s="1051"/>
      <c r="W1925" s="97"/>
      <c r="X1925" s="97"/>
      <c r="Y1925" s="97"/>
      <c r="Z1925" s="97"/>
      <c r="AA1925" s="97" t="s">
        <v>50</v>
      </c>
      <c r="AB1925" s="98"/>
      <c r="AC1925" s="98"/>
      <c r="AD1925" s="97"/>
      <c r="AE1925" s="1051"/>
      <c r="AF1925" s="334">
        <f t="shared" si="878"/>
        <v>0</v>
      </c>
      <c r="AG1925" s="272">
        <f>IF(R1925="kompletna",Q1925*J1925*0.0036*'lista, wskaźniki'!$F$13, IF(R1925="częściowa",Q1925*J1925*0.0036*'lista, wskaźniki'!$F$14, IF(R1925="brak",Q1925*J1925*0.0036*'lista, wskaźniki'!$F$15,)))</f>
        <v>0</v>
      </c>
      <c r="AH1925" s="334">
        <f>IF(Y1925="inne",K1925*'lista, wskaźniki'!$E$35,IF(Y1925="to samo źródło",0,IF(Y1925=0,0)))</f>
        <v>0</v>
      </c>
      <c r="AI1925" s="334" t="b">
        <f>IF(AA1925="gaz z sieci",AC1925*'lista, wskaźniki'!$D$21)</f>
        <v>0</v>
      </c>
      <c r="AJ1925" s="272">
        <f>IF(AA1925="węgiel",AB1925*'lista, wskaźniki'!$D$20, IF('Sektor mieszkaniowy'!AA1925="drewno",'Sektor mieszkaniowy'!AB1925*'lista, wskaźniki'!$D$22,IF('Sektor mieszkaniowy'!AA1925="pellet",AB1925*'lista, wskaźniki'!$D$23,IF('Sektor mieszkaniowy'!AA1925="gaz z sieci",AB1925*'lista, wskaźniki'!$D$21,IF('Sektor mieszkaniowy'!AA1925="olej opałowy",'Sektor mieszkaniowy'!AB1925*'lista, wskaźniki'!$D$24)))))</f>
        <v>0</v>
      </c>
      <c r="AK1925" s="1054"/>
      <c r="AL1925" s="1051"/>
      <c r="AM1925" s="20">
        <f>IF(AA1925="węgiel",AF1925*1/3.6*'lista, wskaźniki'!$F$20,IF(AA1925="drewno",AF1925*1/3.6*'lista, wskaźniki'!$F$22,IF(AA1925="pellet",AF1925*1/3.6*'lista, wskaźniki'!$F$23,IF(AA1925="gaz z sieci",AF1925*1/3.6*'lista, wskaźniki'!$F$21,IF(AA1925="olej opałowy",AF1925*1/3.6*'lista, wskaźniki'!$F$24,0)))))</f>
        <v>0</v>
      </c>
      <c r="AN1925" s="20">
        <f>IF(AA1925="węgiel",AF1925*'lista, wskaźniki'!$E$42,IF(AA1925="drewno",AF1925*'lista, wskaźniki'!$G$42,IF(AA1925="pellet",AF1925*'lista, wskaźniki'!$H$42,IF(AA1925="gaz z sieci",AF1925*'lista, wskaźniki'!$F$42,IF(AA1925="olej opałowy",AF1925*'lista, wskaźniki'!$I$42,0)))))</f>
        <v>0</v>
      </c>
      <c r="AO1925" s="20">
        <f>IF(AA1925="węgiel",AF1925*'lista, wskaźniki'!$E$43,IF(AA1925="drewno",AF1925*'lista, wskaźniki'!$G$43,IF(AA1925="pellet",AF1925*'lista, wskaźniki'!$H$43,IF(AA1925="gaz z sieci",AF1925*'lista, wskaźniki'!$F$43,IF(AA1925="olej opałowy",AF1925*'lista, wskaźniki'!$I$43,0)))))</f>
        <v>0</v>
      </c>
      <c r="AP1925" s="20">
        <f>IF(AA1925="węgiel",AF1925*'lista, wskaźniki'!$E$44,IF(AA1925="drewno",AF1925*'lista, wskaźniki'!$G$44,IF(AA1925="pellet",AF1925*'lista, wskaźniki'!$H$44,IF(AA1925="gaz z sieci",AF1925*'lista, wskaźniki'!$F$44,IF(AA1925="olej opałowy",AF1925*'lista, wskaźniki'!$I$44,0)))))</f>
        <v>0</v>
      </c>
      <c r="AQ1925" s="20" t="b">
        <f>IF(Z1925="gaz",AH1925*1/3.6*'lista, wskaźniki'!$F$21,IF(Z1925="energia elektryczna",AH1925*1/3.6*'lista, wskaźniki'!$F$26))</f>
        <v>0</v>
      </c>
      <c r="AR1925" s="20" t="b">
        <f>IF(Z1925="gaz",AH1925*'lista, wskaźniki'!$F$42,IF(Z1925="energia elektryczna",AH1925*0))</f>
        <v>0</v>
      </c>
      <c r="AS1925" s="20" t="b">
        <f>IF(Z1925="gaz",AH1925*'lista, wskaźniki'!$F$43,IF(Z1925="energia elektryczna",AH1925*0))</f>
        <v>0</v>
      </c>
      <c r="AT1925" s="20" t="b">
        <f>IF(Z1925="gaz",AH1925*'lista, wskaźniki'!$F$44,IF(Z1925="energia elektryczna",AH1925*0))</f>
        <v>0</v>
      </c>
      <c r="AU1925" s="20">
        <f>AI1925*1/3.6*'lista, wskaźniki'!$F$21</f>
        <v>0</v>
      </c>
      <c r="AV1925" s="20">
        <f>AI1925*'lista, wskaźniki'!$F$42</f>
        <v>0</v>
      </c>
      <c r="AW1925" s="20">
        <f>AI1925*'lista, wskaźniki'!$F$43</f>
        <v>0</v>
      </c>
      <c r="AX1925" s="20">
        <f>AI1925*'lista, wskaźniki'!$F$44</f>
        <v>0</v>
      </c>
      <c r="AY1925" s="20">
        <f>AK1925*'lista, wskaźniki'!$F$26</f>
        <v>0</v>
      </c>
      <c r="AZ1925" s="20">
        <f t="shared" si="879"/>
        <v>0</v>
      </c>
      <c r="BA1925" s="20">
        <f t="shared" si="880"/>
        <v>0</v>
      </c>
      <c r="BB1925" s="20">
        <f t="shared" si="881"/>
        <v>0</v>
      </c>
      <c r="BC1925" s="20">
        <f t="shared" si="882"/>
        <v>0</v>
      </c>
      <c r="BD1925" s="1051"/>
      <c r="BE1925" s="1051"/>
      <c r="BF1925" s="1051"/>
      <c r="BG1925" s="1051"/>
      <c r="BH1925" s="97"/>
      <c r="BI1925" s="1051"/>
      <c r="BJ1925" s="97"/>
      <c r="BK1925" s="1051"/>
      <c r="BL1925" s="97"/>
      <c r="BM1925" s="97"/>
      <c r="BN1925" s="97"/>
      <c r="BO1925" s="97"/>
      <c r="BP1925" s="97"/>
      <c r="BQ1925" s="97"/>
      <c r="BR1925" s="97"/>
      <c r="BS1925" s="1045"/>
      <c r="BT1925" s="1045"/>
      <c r="BU1925" s="1045"/>
      <c r="BV1925" s="1045"/>
      <c r="BW1925" s="1045"/>
      <c r="BX1925" s="1045"/>
      <c r="BY1925" s="1048"/>
      <c r="CA1925" s="365" t="b">
        <f t="shared" si="883"/>
        <v>0</v>
      </c>
      <c r="CB1925" s="365" t="b">
        <f t="shared" si="884"/>
        <v>0</v>
      </c>
      <c r="CC1925" s="365">
        <f t="shared" si="885"/>
        <v>0</v>
      </c>
      <c r="CD1925" s="365" t="b">
        <f t="shared" si="886"/>
        <v>0</v>
      </c>
      <c r="CE1925" s="365" t="b">
        <f t="shared" si="887"/>
        <v>0</v>
      </c>
      <c r="CF1925" s="365" t="b">
        <f t="shared" si="888"/>
        <v>0</v>
      </c>
      <c r="CG1925" s="365" t="b">
        <f t="shared" si="889"/>
        <v>0</v>
      </c>
      <c r="CH1925" s="365" t="b">
        <f t="shared" si="890"/>
        <v>0</v>
      </c>
      <c r="CI1925" s="72" t="b">
        <f t="shared" si="891"/>
        <v>0</v>
      </c>
      <c r="CJ1925" s="72" t="b">
        <f t="shared" si="892"/>
        <v>0</v>
      </c>
      <c r="CK1925" s="72">
        <f t="shared" si="893"/>
        <v>0</v>
      </c>
      <c r="CL1925" s="72">
        <f t="shared" si="894"/>
        <v>0</v>
      </c>
      <c r="CM1925" s="72" t="b">
        <f t="shared" si="895"/>
        <v>0</v>
      </c>
      <c r="CN1925" s="72" t="b">
        <f t="shared" si="896"/>
        <v>0</v>
      </c>
      <c r="CP1925" s="13">
        <f t="shared" si="897"/>
        <v>0</v>
      </c>
      <c r="CQ1925" s="13" t="b">
        <f t="shared" si="898"/>
        <v>0</v>
      </c>
      <c r="CR1925" s="13" t="b">
        <f t="shared" si="899"/>
        <v>0</v>
      </c>
      <c r="CS1925" s="13" t="b">
        <f t="shared" si="874"/>
        <v>0</v>
      </c>
      <c r="CT1925" s="13" t="b">
        <f t="shared" ref="CT1925:CT1988" si="904">IF(I1925="1986-1992",J1925)</f>
        <v>0</v>
      </c>
      <c r="CU1925" s="13" t="b">
        <f t="shared" si="876"/>
        <v>0</v>
      </c>
      <c r="CV1925" s="13" t="b">
        <f t="shared" si="900"/>
        <v>0</v>
      </c>
      <c r="CW1925" s="13" t="b">
        <f t="shared" si="901"/>
        <v>0</v>
      </c>
      <c r="CX1925" s="13" t="b">
        <f t="shared" si="902"/>
        <v>0</v>
      </c>
      <c r="CY1925" s="13" t="b">
        <f t="shared" si="903"/>
        <v>0</v>
      </c>
    </row>
    <row r="1926" spans="1:103" ht="15" thickBot="1">
      <c r="A1926" s="932"/>
      <c r="B1926" s="1051"/>
      <c r="C1926" s="1051"/>
      <c r="D1926" s="1051"/>
      <c r="E1926" s="1051"/>
      <c r="F1926" s="1051"/>
      <c r="G1926" s="1051"/>
      <c r="H1926" s="1051"/>
      <c r="I1926" s="1051"/>
      <c r="J1926" s="1051"/>
      <c r="K1926" s="1051"/>
      <c r="L1926" s="1051"/>
      <c r="M1926" s="1051"/>
      <c r="N1926" s="1051"/>
      <c r="O1926" s="1051"/>
      <c r="P1926" s="1051"/>
      <c r="Q1926" s="941"/>
      <c r="R1926" s="1051"/>
      <c r="S1926" s="1051"/>
      <c r="T1926" s="1051"/>
      <c r="U1926" s="1051"/>
      <c r="V1926" s="1051"/>
      <c r="W1926" s="97"/>
      <c r="X1926" s="97"/>
      <c r="Y1926" s="97"/>
      <c r="Z1926" s="97"/>
      <c r="AA1926" s="97" t="s">
        <v>38</v>
      </c>
      <c r="AB1926" s="98"/>
      <c r="AC1926" s="98"/>
      <c r="AD1926" s="97"/>
      <c r="AE1926" s="1051"/>
      <c r="AF1926" s="334">
        <f t="shared" si="878"/>
        <v>0</v>
      </c>
      <c r="AG1926" s="272">
        <f>IF(R1926="kompletna",Q1926*J1926*0.0036*'lista, wskaźniki'!$F$13, IF(R1926="częściowa",Q1926*J1926*0.0036*'lista, wskaźniki'!$F$14, IF(R1926="brak",Q1926*J1926*0.0036*'lista, wskaźniki'!$F$15,)))</f>
        <v>0</v>
      </c>
      <c r="AH1926" s="334">
        <f>IF(Y1926="inne",K1926*'lista, wskaźniki'!$E$35,IF(Y1926="to samo źródło",0,IF(Y1926=0,0)))</f>
        <v>0</v>
      </c>
      <c r="AI1926" s="334">
        <f>IF(AA1926="gaz z sieci",AC1926*'lista, wskaźniki'!$D$21)</f>
        <v>0</v>
      </c>
      <c r="AJ1926" s="272">
        <f>IF(AA1926="węgiel",AB1926*'lista, wskaźniki'!$D$20, IF('Sektor mieszkaniowy'!AA1926="drewno",'Sektor mieszkaniowy'!AB1926*'lista, wskaźniki'!$D$22,IF('Sektor mieszkaniowy'!AA1926="pellet",AB1926*'lista, wskaźniki'!$D$23,IF('Sektor mieszkaniowy'!AA1926="gaz z sieci",AB1926*'lista, wskaźniki'!$D$21,IF('Sektor mieszkaniowy'!AA1926="olej opałowy",'Sektor mieszkaniowy'!AB1926*'lista, wskaźniki'!$D$24)))))</f>
        <v>0</v>
      </c>
      <c r="AK1926" s="1054"/>
      <c r="AL1926" s="1051"/>
      <c r="AM1926" s="20">
        <f>IF(AA1926="węgiel",AF1926*1/3.6*'lista, wskaźniki'!$F$20,IF(AA1926="drewno",AF1926*1/3.6*'lista, wskaźniki'!$F$22,IF(AA1926="pellet",AF1926*1/3.6*'lista, wskaźniki'!$F$23,IF(AA1926="gaz z sieci",AF1926*1/3.6*'lista, wskaźniki'!$F$21,IF(AA1926="olej opałowy",AF1926*1/3.6*'lista, wskaźniki'!$F$24,0)))))</f>
        <v>0</v>
      </c>
      <c r="AN1926" s="20">
        <f>IF(AA1926="węgiel",AF1926*'lista, wskaźniki'!$E$42,IF(AA1926="drewno",AF1926*'lista, wskaźniki'!$G$42,IF(AA1926="pellet",AF1926*'lista, wskaźniki'!$H$42,IF(AA1926="gaz z sieci",AF1926*'lista, wskaźniki'!$F$42,IF(AA1926="olej opałowy",AF1926*'lista, wskaźniki'!$I$42,0)))))</f>
        <v>0</v>
      </c>
      <c r="AO1926" s="20">
        <f>IF(AA1926="węgiel",AF1926*'lista, wskaźniki'!$E$43,IF(AA1926="drewno",AF1926*'lista, wskaźniki'!$G$43,IF(AA1926="pellet",AF1926*'lista, wskaźniki'!$H$43,IF(AA1926="gaz z sieci",AF1926*'lista, wskaźniki'!$F$43,IF(AA1926="olej opałowy",AF1926*'lista, wskaźniki'!$I$43,0)))))</f>
        <v>0</v>
      </c>
      <c r="AP1926" s="20">
        <f>IF(AA1926="węgiel",AF1926*'lista, wskaźniki'!$E$44,IF(AA1926="drewno",AF1926*'lista, wskaźniki'!$G$44,IF(AA1926="pellet",AF1926*'lista, wskaźniki'!$H$44,IF(AA1926="gaz z sieci",AF1926*'lista, wskaźniki'!$F$44,IF(AA1926="olej opałowy",AF1926*'lista, wskaźniki'!$I$44,0)))))</f>
        <v>0</v>
      </c>
      <c r="AQ1926" s="20" t="b">
        <f>IF(Z1926="gaz",AH1926*1/3.6*'lista, wskaźniki'!$F$21,IF(Z1926="energia elektryczna",AH1926*1/3.6*'lista, wskaźniki'!$F$26))</f>
        <v>0</v>
      </c>
      <c r="AR1926" s="20" t="b">
        <f>IF(Z1926="gaz",AH1926*'lista, wskaźniki'!$F$42,IF(Z1926="energia elektryczna",AH1926*0))</f>
        <v>0</v>
      </c>
      <c r="AS1926" s="20" t="b">
        <f>IF(Z1926="gaz",AH1926*'lista, wskaźniki'!$F$43,IF(Z1926="energia elektryczna",AH1926*0))</f>
        <v>0</v>
      </c>
      <c r="AT1926" s="20" t="b">
        <f>IF(Z1926="gaz",AH1926*'lista, wskaźniki'!$F$44,IF(Z1926="energia elektryczna",AH1926*0))</f>
        <v>0</v>
      </c>
      <c r="AU1926" s="20">
        <f>AI1926*1/3.6*'lista, wskaźniki'!$F$21</f>
        <v>0</v>
      </c>
      <c r="AV1926" s="20">
        <f>AI1926*'lista, wskaźniki'!$F$42</f>
        <v>0</v>
      </c>
      <c r="AW1926" s="20">
        <f>AI1926*'lista, wskaźniki'!$F$43</f>
        <v>0</v>
      </c>
      <c r="AX1926" s="20">
        <f>AI1926*'lista, wskaźniki'!$F$44</f>
        <v>0</v>
      </c>
      <c r="AY1926" s="20">
        <f>AK1926*'lista, wskaźniki'!$F$26</f>
        <v>0</v>
      </c>
      <c r="AZ1926" s="20">
        <f t="shared" si="879"/>
        <v>0</v>
      </c>
      <c r="BA1926" s="20">
        <f t="shared" si="880"/>
        <v>0</v>
      </c>
      <c r="BB1926" s="20">
        <f t="shared" si="881"/>
        <v>0</v>
      </c>
      <c r="BC1926" s="20">
        <f t="shared" si="882"/>
        <v>0</v>
      </c>
      <c r="BD1926" s="1051"/>
      <c r="BE1926" s="1051"/>
      <c r="BF1926" s="1051"/>
      <c r="BG1926" s="1051"/>
      <c r="BH1926" s="97"/>
      <c r="BI1926" s="1051"/>
      <c r="BJ1926" s="97"/>
      <c r="BK1926" s="1051"/>
      <c r="BL1926" s="97"/>
      <c r="BM1926" s="97"/>
      <c r="BN1926" s="97"/>
      <c r="BO1926" s="97"/>
      <c r="BP1926" s="97"/>
      <c r="BQ1926" s="97"/>
      <c r="BR1926" s="97"/>
      <c r="BS1926" s="1045"/>
      <c r="BT1926" s="1045"/>
      <c r="BU1926" s="1045"/>
      <c r="BV1926" s="1045"/>
      <c r="BW1926" s="1045"/>
      <c r="BX1926" s="1045"/>
      <c r="BY1926" s="1048"/>
      <c r="CA1926" s="365" t="b">
        <f t="shared" si="883"/>
        <v>0</v>
      </c>
      <c r="CB1926" s="365" t="b">
        <f t="shared" si="884"/>
        <v>0</v>
      </c>
      <c r="CC1926" s="365" t="b">
        <f t="shared" si="885"/>
        <v>0</v>
      </c>
      <c r="CD1926" s="365">
        <f t="shared" si="886"/>
        <v>0</v>
      </c>
      <c r="CE1926" s="365" t="b">
        <f t="shared" si="887"/>
        <v>0</v>
      </c>
      <c r="CF1926" s="365" t="b">
        <f t="shared" si="888"/>
        <v>0</v>
      </c>
      <c r="CG1926" s="365" t="b">
        <f t="shared" si="889"/>
        <v>0</v>
      </c>
      <c r="CH1926" s="365">
        <f t="shared" si="890"/>
        <v>0</v>
      </c>
      <c r="CI1926" s="72" t="b">
        <f t="shared" si="891"/>
        <v>0</v>
      </c>
      <c r="CJ1926" s="72" t="b">
        <f t="shared" si="892"/>
        <v>0</v>
      </c>
      <c r="CK1926" s="72" t="b">
        <f t="shared" si="893"/>
        <v>0</v>
      </c>
      <c r="CL1926" s="72">
        <f t="shared" si="894"/>
        <v>0</v>
      </c>
      <c r="CM1926" s="72" t="b">
        <f t="shared" si="895"/>
        <v>0</v>
      </c>
      <c r="CN1926" s="72" t="b">
        <f t="shared" si="896"/>
        <v>0</v>
      </c>
      <c r="CP1926" s="13">
        <f t="shared" si="897"/>
        <v>0</v>
      </c>
      <c r="CQ1926" s="13" t="b">
        <f t="shared" si="898"/>
        <v>0</v>
      </c>
      <c r="CR1926" s="13" t="b">
        <f t="shared" si="899"/>
        <v>0</v>
      </c>
      <c r="CS1926" s="13" t="b">
        <f t="shared" si="874"/>
        <v>0</v>
      </c>
      <c r="CT1926" s="13" t="b">
        <f t="shared" si="904"/>
        <v>0</v>
      </c>
      <c r="CU1926" s="13" t="b">
        <f t="shared" si="876"/>
        <v>0</v>
      </c>
      <c r="CV1926" s="13" t="b">
        <f t="shared" si="900"/>
        <v>0</v>
      </c>
      <c r="CW1926" s="13" t="b">
        <f t="shared" si="901"/>
        <v>0</v>
      </c>
      <c r="CX1926" s="13" t="b">
        <f t="shared" si="902"/>
        <v>0</v>
      </c>
      <c r="CY1926" s="13" t="b">
        <f t="shared" si="903"/>
        <v>0</v>
      </c>
    </row>
    <row r="1927" spans="1:103" ht="15" thickBot="1">
      <c r="A1927" s="933"/>
      <c r="B1927" s="1052"/>
      <c r="C1927" s="1052"/>
      <c r="D1927" s="1052"/>
      <c r="E1927" s="1052"/>
      <c r="F1927" s="1052"/>
      <c r="G1927" s="1052"/>
      <c r="H1927" s="1052"/>
      <c r="I1927" s="1052"/>
      <c r="J1927" s="1052"/>
      <c r="K1927" s="1052"/>
      <c r="L1927" s="1052"/>
      <c r="M1927" s="1052"/>
      <c r="N1927" s="1052"/>
      <c r="O1927" s="1052"/>
      <c r="P1927" s="1052"/>
      <c r="Q1927" s="942"/>
      <c r="R1927" s="1052"/>
      <c r="S1927" s="1052"/>
      <c r="T1927" s="1052"/>
      <c r="U1927" s="1052"/>
      <c r="V1927" s="1052"/>
      <c r="W1927" s="99"/>
      <c r="X1927" s="99"/>
      <c r="Y1927" s="99"/>
      <c r="Z1927" s="99"/>
      <c r="AA1927" s="99" t="s">
        <v>37</v>
      </c>
      <c r="AB1927" s="100"/>
      <c r="AC1927" s="100"/>
      <c r="AD1927" s="99"/>
      <c r="AE1927" s="1052"/>
      <c r="AF1927" s="334">
        <f t="shared" si="878"/>
        <v>0</v>
      </c>
      <c r="AG1927" s="272">
        <f>IF(R1927="kompletna",Q1927*J1927*0.0036*'lista, wskaźniki'!$F$13, IF(R1927="częściowa",Q1927*J1927*0.0036*'lista, wskaźniki'!$F$14, IF(R1927="brak",Q1927*J1927*0.0036*'lista, wskaźniki'!$F$15,)))</f>
        <v>0</v>
      </c>
      <c r="AH1927" s="334">
        <f>IF(Y1927="inne",K1927*'lista, wskaźniki'!$E$35,IF(Y1927="to samo źródło",0,IF(Y1927=0,0)))</f>
        <v>0</v>
      </c>
      <c r="AI1927" s="334" t="b">
        <f>IF(AA1927="gaz z sieci",AC1927*'lista, wskaźniki'!$D$21)</f>
        <v>0</v>
      </c>
      <c r="AJ1927" s="272">
        <f>IF(AA1927="węgiel",AB1927*'lista, wskaźniki'!$D$20, IF('Sektor mieszkaniowy'!AA1927="drewno",'Sektor mieszkaniowy'!AB1927*'lista, wskaźniki'!$D$22,IF('Sektor mieszkaniowy'!AA1927="pellet",AB1927*'lista, wskaźniki'!$D$23,IF('Sektor mieszkaniowy'!AA1927="gaz z sieci",AB1927*'lista, wskaźniki'!$D$21,IF('Sektor mieszkaniowy'!AA1927="olej opałowy",'Sektor mieszkaniowy'!AB1927*'lista, wskaźniki'!$D$24)))))</f>
        <v>0</v>
      </c>
      <c r="AK1927" s="1055"/>
      <c r="AL1927" s="1052"/>
      <c r="AM1927" s="20">
        <f>IF(AA1927="węgiel",AF1927*1/3.6*'lista, wskaźniki'!$F$20,IF(AA1927="drewno",AF1927*1/3.6*'lista, wskaźniki'!$F$22,IF(AA1927="pellet",AF1927*1/3.6*'lista, wskaźniki'!$F$23,IF(AA1927="gaz z sieci",AF1927*1/3.6*'lista, wskaźniki'!$F$21,IF(AA1927="olej opałowy",AF1927*1/3.6*'lista, wskaźniki'!$F$24,0)))))</f>
        <v>0</v>
      </c>
      <c r="AN1927" s="20">
        <f>IF(AA1927="węgiel",AF1927*'lista, wskaźniki'!$E$42,IF(AA1927="drewno",AF1927*'lista, wskaźniki'!$G$42,IF(AA1927="pellet",AF1927*'lista, wskaźniki'!$H$42,IF(AA1927="gaz z sieci",AF1927*'lista, wskaźniki'!$F$42,IF(AA1927="olej opałowy",AF1927*'lista, wskaźniki'!$I$42,0)))))</f>
        <v>0</v>
      </c>
      <c r="AO1927" s="20">
        <f>IF(AA1927="węgiel",AF1927*'lista, wskaźniki'!$E$43,IF(AA1927="drewno",AF1927*'lista, wskaźniki'!$G$43,IF(AA1927="pellet",AF1927*'lista, wskaźniki'!$H$43,IF(AA1927="gaz z sieci",AF1927*'lista, wskaźniki'!$F$43,IF(AA1927="olej opałowy",AF1927*'lista, wskaźniki'!$I$43,0)))))</f>
        <v>0</v>
      </c>
      <c r="AP1927" s="20">
        <f>IF(AA1927="węgiel",AF1927*'lista, wskaźniki'!$E$44,IF(AA1927="drewno",AF1927*'lista, wskaźniki'!$G$44,IF(AA1927="pellet",AF1927*'lista, wskaźniki'!$H$44,IF(AA1927="gaz z sieci",AF1927*'lista, wskaźniki'!$F$44,IF(AA1927="olej opałowy",AF1927*'lista, wskaźniki'!$I$44,0)))))</f>
        <v>0</v>
      </c>
      <c r="AQ1927" s="20" t="b">
        <f>IF(Z1927="gaz",AH1927*1/3.6*'lista, wskaźniki'!$F$21,IF(Z1927="energia elektryczna",AH1927*1/3.6*'lista, wskaźniki'!$F$26))</f>
        <v>0</v>
      </c>
      <c r="AR1927" s="20" t="b">
        <f>IF(Z1927="gaz",AH1927*'lista, wskaźniki'!$F$42,IF(Z1927="energia elektryczna",AH1927*0))</f>
        <v>0</v>
      </c>
      <c r="AS1927" s="20" t="b">
        <f>IF(Z1927="gaz",AH1927*'lista, wskaźniki'!$F$43,IF(Z1927="energia elektryczna",AH1927*0))</f>
        <v>0</v>
      </c>
      <c r="AT1927" s="20" t="b">
        <f>IF(Z1927="gaz",AH1927*'lista, wskaźniki'!$F$44,IF(Z1927="energia elektryczna",AH1927*0))</f>
        <v>0</v>
      </c>
      <c r="AU1927" s="20">
        <f>AI1927*1/3.6*'lista, wskaźniki'!$F$21</f>
        <v>0</v>
      </c>
      <c r="AV1927" s="20">
        <f>AI1927*'lista, wskaźniki'!$F$42</f>
        <v>0</v>
      </c>
      <c r="AW1927" s="20">
        <f>AI1927*'lista, wskaźniki'!$F$43</f>
        <v>0</v>
      </c>
      <c r="AX1927" s="20">
        <f>AI1927*'lista, wskaźniki'!$F$44</f>
        <v>0</v>
      </c>
      <c r="AY1927" s="20">
        <f>AK1927*'lista, wskaźniki'!$F$26</f>
        <v>0</v>
      </c>
      <c r="AZ1927" s="20">
        <f t="shared" si="879"/>
        <v>0</v>
      </c>
      <c r="BA1927" s="20">
        <f t="shared" si="880"/>
        <v>0</v>
      </c>
      <c r="BB1927" s="20">
        <f t="shared" si="881"/>
        <v>0</v>
      </c>
      <c r="BC1927" s="20">
        <f t="shared" si="882"/>
        <v>0</v>
      </c>
      <c r="BD1927" s="1052"/>
      <c r="BE1927" s="1052"/>
      <c r="BF1927" s="1052"/>
      <c r="BG1927" s="1052"/>
      <c r="BH1927" s="99"/>
      <c r="BI1927" s="1052"/>
      <c r="BJ1927" s="99"/>
      <c r="BK1927" s="1052"/>
      <c r="BL1927" s="99"/>
      <c r="BM1927" s="99"/>
      <c r="BN1927" s="99"/>
      <c r="BO1927" s="99"/>
      <c r="BP1927" s="99"/>
      <c r="BQ1927" s="99"/>
      <c r="BR1927" s="99"/>
      <c r="BS1927" s="1046"/>
      <c r="BT1927" s="1046"/>
      <c r="BU1927" s="1046"/>
      <c r="BV1927" s="1046"/>
      <c r="BW1927" s="1046"/>
      <c r="BX1927" s="1046"/>
      <c r="BY1927" s="1049"/>
      <c r="CA1927" s="365" t="b">
        <f t="shared" si="883"/>
        <v>0</v>
      </c>
      <c r="CB1927" s="365" t="b">
        <f t="shared" si="884"/>
        <v>0</v>
      </c>
      <c r="CC1927" s="365" t="b">
        <f t="shared" si="885"/>
        <v>0</v>
      </c>
      <c r="CD1927" s="365" t="b">
        <f t="shared" si="886"/>
        <v>0</v>
      </c>
      <c r="CE1927" s="365">
        <f t="shared" si="887"/>
        <v>0</v>
      </c>
      <c r="CF1927" s="365" t="b">
        <f t="shared" si="888"/>
        <v>0</v>
      </c>
      <c r="CG1927" s="365" t="b">
        <f t="shared" si="889"/>
        <v>0</v>
      </c>
      <c r="CH1927" s="365" t="b">
        <f t="shared" si="890"/>
        <v>0</v>
      </c>
      <c r="CI1927" s="72" t="b">
        <f t="shared" si="891"/>
        <v>0</v>
      </c>
      <c r="CJ1927" s="72" t="b">
        <f t="shared" si="892"/>
        <v>0</v>
      </c>
      <c r="CK1927" s="72" t="b">
        <f t="shared" si="893"/>
        <v>0</v>
      </c>
      <c r="CL1927" s="72">
        <f t="shared" si="894"/>
        <v>0</v>
      </c>
      <c r="CM1927" s="72">
        <f t="shared" si="895"/>
        <v>0</v>
      </c>
      <c r="CN1927" s="72" t="b">
        <f t="shared" si="896"/>
        <v>0</v>
      </c>
      <c r="CP1927" s="13">
        <f t="shared" si="897"/>
        <v>0</v>
      </c>
      <c r="CQ1927" s="13" t="b">
        <f t="shared" si="898"/>
        <v>0</v>
      </c>
      <c r="CR1927" s="13" t="b">
        <f t="shared" si="899"/>
        <v>0</v>
      </c>
      <c r="CS1927" s="13" t="b">
        <f t="shared" si="874"/>
        <v>0</v>
      </c>
      <c r="CT1927" s="13" t="b">
        <f t="shared" si="904"/>
        <v>0</v>
      </c>
      <c r="CU1927" s="13" t="b">
        <f t="shared" si="876"/>
        <v>0</v>
      </c>
      <c r="CV1927" s="13" t="b">
        <f t="shared" si="900"/>
        <v>0</v>
      </c>
      <c r="CW1927" s="13" t="b">
        <f t="shared" si="901"/>
        <v>0</v>
      </c>
      <c r="CX1927" s="13" t="b">
        <f t="shared" si="902"/>
        <v>0</v>
      </c>
      <c r="CY1927" s="13" t="b">
        <f t="shared" si="903"/>
        <v>0</v>
      </c>
    </row>
    <row r="1928" spans="1:103" ht="15" thickBot="1">
      <c r="A1928" s="931">
        <v>386</v>
      </c>
      <c r="B1928" s="1050" t="s">
        <v>227</v>
      </c>
      <c r="C1928" s="1050"/>
      <c r="D1928" s="1050" t="s">
        <v>1</v>
      </c>
      <c r="E1928" s="1050" t="s">
        <v>5</v>
      </c>
      <c r="F1928" s="1050"/>
      <c r="G1928" s="1050"/>
      <c r="H1928" s="1050"/>
      <c r="I1928" s="1050" t="s">
        <v>10</v>
      </c>
      <c r="J1928" s="1050"/>
      <c r="K1928" s="1050"/>
      <c r="L1928" s="1050" t="s">
        <v>16</v>
      </c>
      <c r="M1928" s="1050"/>
      <c r="N1928" s="1050" t="s">
        <v>16</v>
      </c>
      <c r="O1928" s="1050"/>
      <c r="P1928" s="1050" t="s">
        <v>17</v>
      </c>
      <c r="Q1928" s="940">
        <f>IF(I1928="&lt;1966",'lista, wskaźniki'!$G$4,IF(I1928="1967-1985",'lista, wskaźniki'!$G$5,IF(I1928="1986-1992",'lista, wskaźniki'!$G$6,IF(I1928="1993-1996",'lista, wskaźniki'!$G$7,IF(I1928="&gt;1997",'lista, wskaźniki'!$G$8,IF(I1928=0,'lista, wskaźniki'!$G$4))))))</f>
        <v>290</v>
      </c>
      <c r="R1928" s="1050" t="s">
        <v>23</v>
      </c>
      <c r="S1928" s="1050" t="s">
        <v>31</v>
      </c>
      <c r="T1928" s="1050"/>
      <c r="U1928" s="1050"/>
      <c r="V1928" s="1050"/>
      <c r="W1928" s="95" t="s">
        <v>35</v>
      </c>
      <c r="X1928" s="95" t="s">
        <v>35</v>
      </c>
      <c r="Y1928" s="95" t="s">
        <v>42</v>
      </c>
      <c r="Z1928" s="95"/>
      <c r="AA1928" s="95" t="s">
        <v>35</v>
      </c>
      <c r="AB1928" s="96"/>
      <c r="AC1928" s="96"/>
      <c r="AD1928" s="95"/>
      <c r="AE1928" s="1050"/>
      <c r="AF1928" s="334">
        <f t="shared" si="878"/>
        <v>0</v>
      </c>
      <c r="AG1928" s="272">
        <f>IF(R1928="kompletna",Q1928*J1928*0.0036*'lista, wskaźniki'!$F$13, IF(R1928="częściowa",Q1928*J1928*0.0036*'lista, wskaźniki'!$F$14, IF(R1928="brak",Q1928*J1928*0.0036*'lista, wskaźniki'!$F$15,)))</f>
        <v>0</v>
      </c>
      <c r="AH1928" s="334">
        <f>IF(Y1928="inne",K1928*'lista, wskaźniki'!$E$35,IF(Y1928="to samo źródło",0,IF(Y1928=0,0)))</f>
        <v>0</v>
      </c>
      <c r="AI1928" s="334" t="b">
        <f>IF(AA1928="gaz z sieci",AC1928*'lista, wskaźniki'!$D$21)</f>
        <v>0</v>
      </c>
      <c r="AJ1928" s="272">
        <f>IF(AA1928="węgiel",AB1928*'lista, wskaźniki'!$D$20, IF('Sektor mieszkaniowy'!AA1928="drewno",'Sektor mieszkaniowy'!AB1928*'lista, wskaźniki'!$D$22,IF('Sektor mieszkaniowy'!AA1928="pellet",AB1928*'lista, wskaźniki'!$D$23,IF('Sektor mieszkaniowy'!AA1928="gaz z sieci",AB1928*'lista, wskaźniki'!$D$21,IF('Sektor mieszkaniowy'!AA1928="olej opałowy",'Sektor mieszkaniowy'!AB1928*'lista, wskaźniki'!$D$24)))))</f>
        <v>0</v>
      </c>
      <c r="AK1928" s="1053">
        <f>AL1928/'lista, wskaźniki'!$A$127</f>
        <v>0</v>
      </c>
      <c r="AL1928" s="1050"/>
      <c r="AM1928" s="20">
        <f>IF(AA1928="węgiel",AF1928*1/3.6*'lista, wskaźniki'!$F$20,IF(AA1928="drewno",AF1928*1/3.6*'lista, wskaźniki'!$F$22,IF(AA1928="pellet",AF1928*1/3.6*'lista, wskaźniki'!$F$23,IF(AA1928="gaz z sieci",AF1928*1/3.6*'lista, wskaźniki'!$F$21,IF(AA1928="olej opałowy",AF1928*1/3.6*'lista, wskaźniki'!$F$24,0)))))</f>
        <v>0</v>
      </c>
      <c r="AN1928" s="20">
        <f>IF(AA1928="węgiel",AF1928*'lista, wskaźniki'!$E$42,IF(AA1928="drewno",AF1928*'lista, wskaźniki'!$G$42,IF(AA1928="pellet",AF1928*'lista, wskaźniki'!$H$42,IF(AA1928="gaz z sieci",AF1928*'lista, wskaźniki'!$F$42,IF(AA1928="olej opałowy",AF1928*'lista, wskaźniki'!$I$42,0)))))</f>
        <v>0</v>
      </c>
      <c r="AO1928" s="20">
        <f>IF(AA1928="węgiel",AF1928*'lista, wskaźniki'!$E$43,IF(AA1928="drewno",AF1928*'lista, wskaźniki'!$G$43,IF(AA1928="pellet",AF1928*'lista, wskaźniki'!$H$43,IF(AA1928="gaz z sieci",AF1928*'lista, wskaźniki'!$F$43,IF(AA1928="olej opałowy",AF1928*'lista, wskaźniki'!$I$43,0)))))</f>
        <v>0</v>
      </c>
      <c r="AP1928" s="20">
        <f>IF(AA1928="węgiel",AF1928*'lista, wskaźniki'!$E$44,IF(AA1928="drewno",AF1928*'lista, wskaźniki'!$G$44,IF(AA1928="pellet",AF1928*'lista, wskaźniki'!$H$44,IF(AA1928="gaz z sieci",AF1928*'lista, wskaźniki'!$F$44,IF(AA1928="olej opałowy",AF1928*'lista, wskaźniki'!$I$44,0)))))</f>
        <v>0</v>
      </c>
      <c r="AQ1928" s="20" t="b">
        <f>IF(Z1928="gaz",AH1928*1/3.6*'lista, wskaźniki'!$F$21,IF(Z1928="energia elektryczna",AH1928*1/3.6*'lista, wskaźniki'!$F$26))</f>
        <v>0</v>
      </c>
      <c r="AR1928" s="20" t="b">
        <f>IF(Z1928="gaz",AH1928*'lista, wskaźniki'!$F$42,IF(Z1928="energia elektryczna",AH1928*0))</f>
        <v>0</v>
      </c>
      <c r="AS1928" s="20" t="b">
        <f>IF(Z1928="gaz",AH1928*'lista, wskaźniki'!$F$43,IF(Z1928="energia elektryczna",AH1928*0))</f>
        <v>0</v>
      </c>
      <c r="AT1928" s="20" t="b">
        <f>IF(Z1928="gaz",AH1928*'lista, wskaźniki'!$F$44,IF(Z1928="energia elektryczna",AH1928*0))</f>
        <v>0</v>
      </c>
      <c r="AU1928" s="20">
        <f>AI1928*1/3.6*'lista, wskaźniki'!$F$21</f>
        <v>0</v>
      </c>
      <c r="AV1928" s="20">
        <f>AI1928*'lista, wskaźniki'!$F$42</f>
        <v>0</v>
      </c>
      <c r="AW1928" s="20">
        <f>AI1928*'lista, wskaźniki'!$F$43</f>
        <v>0</v>
      </c>
      <c r="AX1928" s="20">
        <f>AI1928*'lista, wskaźniki'!$F$44</f>
        <v>0</v>
      </c>
      <c r="AY1928" s="20">
        <f>AK1928*'lista, wskaźniki'!$F$26</f>
        <v>0</v>
      </c>
      <c r="AZ1928" s="20">
        <f t="shared" si="879"/>
        <v>0</v>
      </c>
      <c r="BA1928" s="20">
        <f t="shared" si="880"/>
        <v>0</v>
      </c>
      <c r="BB1928" s="20">
        <f t="shared" si="881"/>
        <v>0</v>
      </c>
      <c r="BC1928" s="20">
        <f t="shared" si="882"/>
        <v>0</v>
      </c>
      <c r="BD1928" s="1050"/>
      <c r="BE1928" s="1050"/>
      <c r="BF1928" s="1050"/>
      <c r="BG1928" s="1050"/>
      <c r="BH1928" s="95"/>
      <c r="BI1928" s="1050"/>
      <c r="BJ1928" s="95"/>
      <c r="BK1928" s="1050" t="s">
        <v>17</v>
      </c>
      <c r="BL1928" s="95"/>
      <c r="BM1928" s="95"/>
      <c r="BN1928" s="95"/>
      <c r="BO1928" s="95" t="s">
        <v>17</v>
      </c>
      <c r="BP1928" s="95"/>
      <c r="BQ1928" s="95"/>
      <c r="BR1928" s="95"/>
      <c r="BS1928" s="1044"/>
      <c r="BT1928" s="1044"/>
      <c r="BU1928" s="1044"/>
      <c r="BV1928" s="1044"/>
      <c r="BW1928" s="1044"/>
      <c r="BX1928" s="1044"/>
      <c r="BY1928" s="1047"/>
      <c r="CA1928" s="365">
        <f t="shared" si="883"/>
        <v>0</v>
      </c>
      <c r="CB1928" s="365" t="b">
        <f t="shared" si="884"/>
        <v>0</v>
      </c>
      <c r="CC1928" s="365" t="b">
        <f t="shared" si="885"/>
        <v>0</v>
      </c>
      <c r="CD1928" s="365" t="b">
        <f t="shared" si="886"/>
        <v>0</v>
      </c>
      <c r="CE1928" s="365" t="b">
        <f t="shared" si="887"/>
        <v>0</v>
      </c>
      <c r="CF1928" s="365" t="b">
        <f t="shared" si="888"/>
        <v>0</v>
      </c>
      <c r="CG1928" s="365" t="b">
        <f t="shared" si="889"/>
        <v>0</v>
      </c>
      <c r="CH1928" s="365" t="b">
        <f t="shared" si="890"/>
        <v>0</v>
      </c>
      <c r="CI1928" s="72">
        <f t="shared" si="891"/>
        <v>0</v>
      </c>
      <c r="CJ1928" s="72" t="b">
        <f t="shared" si="892"/>
        <v>0</v>
      </c>
      <c r="CK1928" s="72" t="b">
        <f t="shared" si="893"/>
        <v>0</v>
      </c>
      <c r="CL1928" s="72">
        <f t="shared" si="894"/>
        <v>0</v>
      </c>
      <c r="CM1928" s="72" t="b">
        <f t="shared" si="895"/>
        <v>0</v>
      </c>
      <c r="CN1928" s="72" t="b">
        <f t="shared" si="896"/>
        <v>0</v>
      </c>
      <c r="CP1928" s="13">
        <f t="shared" si="897"/>
        <v>0</v>
      </c>
      <c r="CQ1928" s="13">
        <f t="shared" si="898"/>
        <v>0</v>
      </c>
      <c r="CR1928" s="13" t="b">
        <f t="shared" si="899"/>
        <v>0</v>
      </c>
      <c r="CS1928" s="13">
        <f t="shared" si="874"/>
        <v>0</v>
      </c>
      <c r="CT1928" s="13" t="b">
        <f t="shared" si="904"/>
        <v>0</v>
      </c>
      <c r="CU1928" s="13">
        <f t="shared" si="876"/>
        <v>0</v>
      </c>
      <c r="CV1928" s="13" t="b">
        <f t="shared" si="900"/>
        <v>0</v>
      </c>
      <c r="CW1928" s="13">
        <f t="shared" si="901"/>
        <v>0</v>
      </c>
      <c r="CX1928" s="13" t="b">
        <f t="shared" si="902"/>
        <v>0</v>
      </c>
      <c r="CY1928" s="13">
        <f t="shared" si="903"/>
        <v>0</v>
      </c>
    </row>
    <row r="1929" spans="1:103" ht="15" thickBot="1">
      <c r="A1929" s="932"/>
      <c r="B1929" s="1051"/>
      <c r="C1929" s="1051"/>
      <c r="D1929" s="1051"/>
      <c r="E1929" s="1051"/>
      <c r="F1929" s="1051"/>
      <c r="G1929" s="1051"/>
      <c r="H1929" s="1051"/>
      <c r="I1929" s="1051"/>
      <c r="J1929" s="1051"/>
      <c r="K1929" s="1051"/>
      <c r="L1929" s="1051"/>
      <c r="M1929" s="1051"/>
      <c r="N1929" s="1051"/>
      <c r="O1929" s="1051"/>
      <c r="P1929" s="1051"/>
      <c r="Q1929" s="941"/>
      <c r="R1929" s="1051"/>
      <c r="S1929" s="1051"/>
      <c r="T1929" s="1051"/>
      <c r="U1929" s="1051"/>
      <c r="V1929" s="1051"/>
      <c r="W1929" s="20" t="s">
        <v>36</v>
      </c>
      <c r="X1929" s="97" t="s">
        <v>195</v>
      </c>
      <c r="Y1929" s="97"/>
      <c r="Z1929" s="97"/>
      <c r="AA1929" s="97" t="s">
        <v>36</v>
      </c>
      <c r="AB1929" s="98"/>
      <c r="AC1929" s="98"/>
      <c r="AD1929" s="97"/>
      <c r="AE1929" s="1051"/>
      <c r="AF1929" s="334">
        <f t="shared" si="878"/>
        <v>0</v>
      </c>
      <c r="AG1929" s="272">
        <f>IF(R1929="kompletna",Q1929*J1929*0.0036*'lista, wskaźniki'!$F$13, IF(R1929="częściowa",Q1929*J1929*0.0036*'lista, wskaźniki'!$F$14, IF(R1929="brak",Q1929*J1929*0.0036*'lista, wskaźniki'!$F$15,)))</f>
        <v>0</v>
      </c>
      <c r="AH1929" s="334">
        <f>IF(Y1929="inne",K1929*'lista, wskaźniki'!$E$35,IF(Y1929="to samo źródło",0,IF(Y1929=0,0)))</f>
        <v>0</v>
      </c>
      <c r="AI1929" s="334" t="b">
        <f>IF(AA1929="gaz z sieci",AC1929*'lista, wskaźniki'!$D$21)</f>
        <v>0</v>
      </c>
      <c r="AJ1929" s="272">
        <f>IF(AA1929="węgiel",AB1929*'lista, wskaźniki'!$D$20, IF('Sektor mieszkaniowy'!AA1929="drewno",'Sektor mieszkaniowy'!AB1929*'lista, wskaźniki'!$D$22,IF('Sektor mieszkaniowy'!AA1929="pellet",AB1929*'lista, wskaźniki'!$D$23,IF('Sektor mieszkaniowy'!AA1929="gaz z sieci",AB1929*'lista, wskaźniki'!$D$21,IF('Sektor mieszkaniowy'!AA1929="olej opałowy",'Sektor mieszkaniowy'!AB1929*'lista, wskaźniki'!$D$24)))))</f>
        <v>0</v>
      </c>
      <c r="AK1929" s="1054"/>
      <c r="AL1929" s="1051"/>
      <c r="AM1929" s="20">
        <f>IF(AA1929="węgiel",AF1929*1/3.6*'lista, wskaźniki'!$F$20,IF(AA1929="drewno",AF1929*1/3.6*'lista, wskaźniki'!$F$22,IF(AA1929="pellet",AF1929*1/3.6*'lista, wskaźniki'!$F$23,IF(AA1929="gaz z sieci",AF1929*1/3.6*'lista, wskaźniki'!$F$21,IF(AA1929="olej opałowy",AF1929*1/3.6*'lista, wskaźniki'!$F$24,0)))))</f>
        <v>0</v>
      </c>
      <c r="AN1929" s="20">
        <f>IF(AA1929="węgiel",AF1929*'lista, wskaźniki'!$E$42,IF(AA1929="drewno",AF1929*'lista, wskaźniki'!$G$42,IF(AA1929="pellet",AF1929*'lista, wskaźniki'!$H$42,IF(AA1929="gaz z sieci",AF1929*'lista, wskaźniki'!$F$42,IF(AA1929="olej opałowy",AF1929*'lista, wskaźniki'!$I$42,0)))))</f>
        <v>0</v>
      </c>
      <c r="AO1929" s="20">
        <f>IF(AA1929="węgiel",AF1929*'lista, wskaźniki'!$E$43,IF(AA1929="drewno",AF1929*'lista, wskaźniki'!$G$43,IF(AA1929="pellet",AF1929*'lista, wskaźniki'!$H$43,IF(AA1929="gaz z sieci",AF1929*'lista, wskaźniki'!$F$43,IF(AA1929="olej opałowy",AF1929*'lista, wskaźniki'!$I$43,0)))))</f>
        <v>0</v>
      </c>
      <c r="AP1929" s="20">
        <f>IF(AA1929="węgiel",AF1929*'lista, wskaźniki'!$E$44,IF(AA1929="drewno",AF1929*'lista, wskaźniki'!$G$44,IF(AA1929="pellet",AF1929*'lista, wskaźniki'!$H$44,IF(AA1929="gaz z sieci",AF1929*'lista, wskaźniki'!$F$44,IF(AA1929="olej opałowy",AF1929*'lista, wskaźniki'!$I$44,0)))))</f>
        <v>0</v>
      </c>
      <c r="AQ1929" s="20" t="b">
        <f>IF(Z1929="gaz",AH1929*1/3.6*'lista, wskaźniki'!$F$21,IF(Z1929="energia elektryczna",AH1929*1/3.6*'lista, wskaźniki'!$F$26))</f>
        <v>0</v>
      </c>
      <c r="AR1929" s="20" t="b">
        <f>IF(Z1929="gaz",AH1929*'lista, wskaźniki'!$F$42,IF(Z1929="energia elektryczna",AH1929*0))</f>
        <v>0</v>
      </c>
      <c r="AS1929" s="20" t="b">
        <f>IF(Z1929="gaz",AH1929*'lista, wskaźniki'!$F$43,IF(Z1929="energia elektryczna",AH1929*0))</f>
        <v>0</v>
      </c>
      <c r="AT1929" s="20" t="b">
        <f>IF(Z1929="gaz",AH1929*'lista, wskaźniki'!$F$44,IF(Z1929="energia elektryczna",AH1929*0))</f>
        <v>0</v>
      </c>
      <c r="AU1929" s="20">
        <f>AI1929*1/3.6*'lista, wskaźniki'!$F$21</f>
        <v>0</v>
      </c>
      <c r="AV1929" s="20">
        <f>AI1929*'lista, wskaźniki'!$F$42</f>
        <v>0</v>
      </c>
      <c r="AW1929" s="20">
        <f>AI1929*'lista, wskaźniki'!$F$43</f>
        <v>0</v>
      </c>
      <c r="AX1929" s="20">
        <f>AI1929*'lista, wskaźniki'!$F$44</f>
        <v>0</v>
      </c>
      <c r="AY1929" s="20">
        <f>AK1929*'lista, wskaźniki'!$F$26</f>
        <v>0</v>
      </c>
      <c r="AZ1929" s="20">
        <f t="shared" si="879"/>
        <v>0</v>
      </c>
      <c r="BA1929" s="20">
        <f t="shared" si="880"/>
        <v>0</v>
      </c>
      <c r="BB1929" s="20">
        <f t="shared" si="881"/>
        <v>0</v>
      </c>
      <c r="BC1929" s="20">
        <f t="shared" si="882"/>
        <v>0</v>
      </c>
      <c r="BD1929" s="1051"/>
      <c r="BE1929" s="1051"/>
      <c r="BF1929" s="1051"/>
      <c r="BG1929" s="1051"/>
      <c r="BH1929" s="97"/>
      <c r="BI1929" s="1051"/>
      <c r="BJ1929" s="97"/>
      <c r="BK1929" s="1051"/>
      <c r="BL1929" s="97"/>
      <c r="BM1929" s="97"/>
      <c r="BN1929" s="97"/>
      <c r="BO1929" s="97"/>
      <c r="BP1929" s="97"/>
      <c r="BQ1929" s="97"/>
      <c r="BR1929" s="97"/>
      <c r="BS1929" s="1045"/>
      <c r="BT1929" s="1045"/>
      <c r="BU1929" s="1045"/>
      <c r="BV1929" s="1045"/>
      <c r="BW1929" s="1045"/>
      <c r="BX1929" s="1045"/>
      <c r="BY1929" s="1048"/>
      <c r="CA1929" s="365" t="b">
        <f t="shared" si="883"/>
        <v>0</v>
      </c>
      <c r="CB1929" s="365">
        <f t="shared" si="884"/>
        <v>0</v>
      </c>
      <c r="CC1929" s="365" t="b">
        <f t="shared" si="885"/>
        <v>0</v>
      </c>
      <c r="CD1929" s="365" t="b">
        <f t="shared" si="886"/>
        <v>0</v>
      </c>
      <c r="CE1929" s="365" t="b">
        <f t="shared" si="887"/>
        <v>0</v>
      </c>
      <c r="CF1929" s="365" t="b">
        <f t="shared" si="888"/>
        <v>0</v>
      </c>
      <c r="CG1929" s="365" t="b">
        <f t="shared" si="889"/>
        <v>0</v>
      </c>
      <c r="CH1929" s="365" t="b">
        <f t="shared" si="890"/>
        <v>0</v>
      </c>
      <c r="CI1929" s="72" t="b">
        <f t="shared" si="891"/>
        <v>0</v>
      </c>
      <c r="CJ1929" s="72">
        <f t="shared" si="892"/>
        <v>0</v>
      </c>
      <c r="CK1929" s="72" t="b">
        <f t="shared" si="893"/>
        <v>0</v>
      </c>
      <c r="CL1929" s="72">
        <f t="shared" si="894"/>
        <v>0</v>
      </c>
      <c r="CM1929" s="72" t="b">
        <f t="shared" si="895"/>
        <v>0</v>
      </c>
      <c r="CN1929" s="72" t="b">
        <f t="shared" si="896"/>
        <v>0</v>
      </c>
      <c r="CP1929" s="13">
        <f t="shared" si="897"/>
        <v>0</v>
      </c>
      <c r="CQ1929" s="13" t="b">
        <f t="shared" si="898"/>
        <v>0</v>
      </c>
      <c r="CR1929" s="13" t="b">
        <f t="shared" si="899"/>
        <v>0</v>
      </c>
      <c r="CS1929" s="13" t="b">
        <f t="shared" si="874"/>
        <v>0</v>
      </c>
      <c r="CT1929" s="13" t="b">
        <f t="shared" si="904"/>
        <v>0</v>
      </c>
      <c r="CU1929" s="13" t="b">
        <f t="shared" si="876"/>
        <v>0</v>
      </c>
      <c r="CV1929" s="13" t="b">
        <f t="shared" si="900"/>
        <v>0</v>
      </c>
      <c r="CW1929" s="13" t="b">
        <f t="shared" si="901"/>
        <v>0</v>
      </c>
      <c r="CX1929" s="13" t="b">
        <f t="shared" si="902"/>
        <v>0</v>
      </c>
      <c r="CY1929" s="13" t="b">
        <f t="shared" si="903"/>
        <v>0</v>
      </c>
    </row>
    <row r="1930" spans="1:103" ht="15" thickBot="1">
      <c r="A1930" s="932"/>
      <c r="B1930" s="1051"/>
      <c r="C1930" s="1051"/>
      <c r="D1930" s="1051"/>
      <c r="E1930" s="1051"/>
      <c r="F1930" s="1051"/>
      <c r="G1930" s="1051"/>
      <c r="H1930" s="1051"/>
      <c r="I1930" s="1051"/>
      <c r="J1930" s="1051"/>
      <c r="K1930" s="1051"/>
      <c r="L1930" s="1051"/>
      <c r="M1930" s="1051"/>
      <c r="N1930" s="1051"/>
      <c r="O1930" s="1051"/>
      <c r="P1930" s="1051"/>
      <c r="Q1930" s="941"/>
      <c r="R1930" s="1051"/>
      <c r="S1930" s="1051"/>
      <c r="T1930" s="1051"/>
      <c r="U1930" s="1051"/>
      <c r="V1930" s="1051"/>
      <c r="W1930" s="97"/>
      <c r="X1930" s="97"/>
      <c r="Y1930" s="97"/>
      <c r="Z1930" s="97"/>
      <c r="AA1930" s="97" t="s">
        <v>50</v>
      </c>
      <c r="AB1930" s="98"/>
      <c r="AC1930" s="98"/>
      <c r="AD1930" s="97"/>
      <c r="AE1930" s="1051"/>
      <c r="AF1930" s="334">
        <f t="shared" si="878"/>
        <v>0</v>
      </c>
      <c r="AG1930" s="272">
        <f>IF(R1930="kompletna",Q1930*J1930*0.0036*'lista, wskaźniki'!$F$13, IF(R1930="częściowa",Q1930*J1930*0.0036*'lista, wskaźniki'!$F$14, IF(R1930="brak",Q1930*J1930*0.0036*'lista, wskaźniki'!$F$15,)))</f>
        <v>0</v>
      </c>
      <c r="AH1930" s="334">
        <f>IF(Y1930="inne",K1930*'lista, wskaźniki'!$E$35,IF(Y1930="to samo źródło",0,IF(Y1930=0,0)))</f>
        <v>0</v>
      </c>
      <c r="AI1930" s="334" t="b">
        <f>IF(AA1930="gaz z sieci",AC1930*'lista, wskaźniki'!$D$21)</f>
        <v>0</v>
      </c>
      <c r="AJ1930" s="272">
        <f>IF(AA1930="węgiel",AB1930*'lista, wskaźniki'!$D$20, IF('Sektor mieszkaniowy'!AA1930="drewno",'Sektor mieszkaniowy'!AB1930*'lista, wskaźniki'!$D$22,IF('Sektor mieszkaniowy'!AA1930="pellet",AB1930*'lista, wskaźniki'!$D$23,IF('Sektor mieszkaniowy'!AA1930="gaz z sieci",AB1930*'lista, wskaźniki'!$D$21,IF('Sektor mieszkaniowy'!AA1930="olej opałowy",'Sektor mieszkaniowy'!AB1930*'lista, wskaźniki'!$D$24)))))</f>
        <v>0</v>
      </c>
      <c r="AK1930" s="1054"/>
      <c r="AL1930" s="1051"/>
      <c r="AM1930" s="20">
        <f>IF(AA1930="węgiel",AF1930*1/3.6*'lista, wskaźniki'!$F$20,IF(AA1930="drewno",AF1930*1/3.6*'lista, wskaźniki'!$F$22,IF(AA1930="pellet",AF1930*1/3.6*'lista, wskaźniki'!$F$23,IF(AA1930="gaz z sieci",AF1930*1/3.6*'lista, wskaźniki'!$F$21,IF(AA1930="olej opałowy",AF1930*1/3.6*'lista, wskaźniki'!$F$24,0)))))</f>
        <v>0</v>
      </c>
      <c r="AN1930" s="20">
        <f>IF(AA1930="węgiel",AF1930*'lista, wskaźniki'!$E$42,IF(AA1930="drewno",AF1930*'lista, wskaźniki'!$G$42,IF(AA1930="pellet",AF1930*'lista, wskaźniki'!$H$42,IF(AA1930="gaz z sieci",AF1930*'lista, wskaźniki'!$F$42,IF(AA1930="olej opałowy",AF1930*'lista, wskaźniki'!$I$42,0)))))</f>
        <v>0</v>
      </c>
      <c r="AO1930" s="20">
        <f>IF(AA1930="węgiel",AF1930*'lista, wskaźniki'!$E$43,IF(AA1930="drewno",AF1930*'lista, wskaźniki'!$G$43,IF(AA1930="pellet",AF1930*'lista, wskaźniki'!$H$43,IF(AA1930="gaz z sieci",AF1930*'lista, wskaźniki'!$F$43,IF(AA1930="olej opałowy",AF1930*'lista, wskaźniki'!$I$43,0)))))</f>
        <v>0</v>
      </c>
      <c r="AP1930" s="20">
        <f>IF(AA1930="węgiel",AF1930*'lista, wskaźniki'!$E$44,IF(AA1930="drewno",AF1930*'lista, wskaźniki'!$G$44,IF(AA1930="pellet",AF1930*'lista, wskaźniki'!$H$44,IF(AA1930="gaz z sieci",AF1930*'lista, wskaźniki'!$F$44,IF(AA1930="olej opałowy",AF1930*'lista, wskaźniki'!$I$44,0)))))</f>
        <v>0</v>
      </c>
      <c r="AQ1930" s="20" t="b">
        <f>IF(Z1930="gaz",AH1930*1/3.6*'lista, wskaźniki'!$F$21,IF(Z1930="energia elektryczna",AH1930*1/3.6*'lista, wskaźniki'!$F$26))</f>
        <v>0</v>
      </c>
      <c r="AR1930" s="20" t="b">
        <f>IF(Z1930="gaz",AH1930*'lista, wskaźniki'!$F$42,IF(Z1930="energia elektryczna",AH1930*0))</f>
        <v>0</v>
      </c>
      <c r="AS1930" s="20" t="b">
        <f>IF(Z1930="gaz",AH1930*'lista, wskaźniki'!$F$43,IF(Z1930="energia elektryczna",AH1930*0))</f>
        <v>0</v>
      </c>
      <c r="AT1930" s="20" t="b">
        <f>IF(Z1930="gaz",AH1930*'lista, wskaźniki'!$F$44,IF(Z1930="energia elektryczna",AH1930*0))</f>
        <v>0</v>
      </c>
      <c r="AU1930" s="20">
        <f>AI1930*1/3.6*'lista, wskaźniki'!$F$21</f>
        <v>0</v>
      </c>
      <c r="AV1930" s="20">
        <f>AI1930*'lista, wskaźniki'!$F$42</f>
        <v>0</v>
      </c>
      <c r="AW1930" s="20">
        <f>AI1930*'lista, wskaźniki'!$F$43</f>
        <v>0</v>
      </c>
      <c r="AX1930" s="20">
        <f>AI1930*'lista, wskaźniki'!$F$44</f>
        <v>0</v>
      </c>
      <c r="AY1930" s="20">
        <f>AK1930*'lista, wskaźniki'!$F$26</f>
        <v>0</v>
      </c>
      <c r="AZ1930" s="20">
        <f t="shared" si="879"/>
        <v>0</v>
      </c>
      <c r="BA1930" s="20">
        <f t="shared" si="880"/>
        <v>0</v>
      </c>
      <c r="BB1930" s="20">
        <f t="shared" si="881"/>
        <v>0</v>
      </c>
      <c r="BC1930" s="20">
        <f t="shared" si="882"/>
        <v>0</v>
      </c>
      <c r="BD1930" s="1051"/>
      <c r="BE1930" s="1051"/>
      <c r="BF1930" s="1051"/>
      <c r="BG1930" s="1051"/>
      <c r="BH1930" s="97"/>
      <c r="BI1930" s="1051"/>
      <c r="BJ1930" s="97"/>
      <c r="BK1930" s="1051"/>
      <c r="BL1930" s="97"/>
      <c r="BM1930" s="97"/>
      <c r="BN1930" s="97"/>
      <c r="BO1930" s="97"/>
      <c r="BP1930" s="97"/>
      <c r="BQ1930" s="97"/>
      <c r="BR1930" s="97"/>
      <c r="BS1930" s="1045"/>
      <c r="BT1930" s="1045"/>
      <c r="BU1930" s="1045"/>
      <c r="BV1930" s="1045"/>
      <c r="BW1930" s="1045"/>
      <c r="BX1930" s="1045"/>
      <c r="BY1930" s="1048"/>
      <c r="CA1930" s="365" t="b">
        <f t="shared" si="883"/>
        <v>0</v>
      </c>
      <c r="CB1930" s="365" t="b">
        <f t="shared" si="884"/>
        <v>0</v>
      </c>
      <c r="CC1930" s="365">
        <f t="shared" si="885"/>
        <v>0</v>
      </c>
      <c r="CD1930" s="365" t="b">
        <f t="shared" si="886"/>
        <v>0</v>
      </c>
      <c r="CE1930" s="365" t="b">
        <f t="shared" si="887"/>
        <v>0</v>
      </c>
      <c r="CF1930" s="365" t="b">
        <f t="shared" si="888"/>
        <v>0</v>
      </c>
      <c r="CG1930" s="365" t="b">
        <f t="shared" si="889"/>
        <v>0</v>
      </c>
      <c r="CH1930" s="365" t="b">
        <f t="shared" si="890"/>
        <v>0</v>
      </c>
      <c r="CI1930" s="72" t="b">
        <f t="shared" si="891"/>
        <v>0</v>
      </c>
      <c r="CJ1930" s="72" t="b">
        <f t="shared" si="892"/>
        <v>0</v>
      </c>
      <c r="CK1930" s="72">
        <f t="shared" si="893"/>
        <v>0</v>
      </c>
      <c r="CL1930" s="72">
        <f t="shared" si="894"/>
        <v>0</v>
      </c>
      <c r="CM1930" s="72" t="b">
        <f t="shared" si="895"/>
        <v>0</v>
      </c>
      <c r="CN1930" s="72" t="b">
        <f t="shared" si="896"/>
        <v>0</v>
      </c>
      <c r="CP1930" s="13">
        <f t="shared" si="897"/>
        <v>0</v>
      </c>
      <c r="CQ1930" s="13" t="b">
        <f t="shared" si="898"/>
        <v>0</v>
      </c>
      <c r="CR1930" s="13" t="b">
        <f t="shared" si="899"/>
        <v>0</v>
      </c>
      <c r="CS1930" s="13" t="b">
        <f t="shared" ref="CS1930:CS1993" si="905">IF(R1930="kompletna",CR1930,IF(R1930="częściowa",0.5*CR1930,IF(R1930="brak",0*CR1930)))</f>
        <v>0</v>
      </c>
      <c r="CT1930" s="13" t="b">
        <f t="shared" si="904"/>
        <v>0</v>
      </c>
      <c r="CU1930" s="13" t="b">
        <f t="shared" si="876"/>
        <v>0</v>
      </c>
      <c r="CV1930" s="13" t="b">
        <f t="shared" si="900"/>
        <v>0</v>
      </c>
      <c r="CW1930" s="13" t="b">
        <f t="shared" si="901"/>
        <v>0</v>
      </c>
      <c r="CX1930" s="13" t="b">
        <f t="shared" si="902"/>
        <v>0</v>
      </c>
      <c r="CY1930" s="13" t="b">
        <f t="shared" si="903"/>
        <v>0</v>
      </c>
    </row>
    <row r="1931" spans="1:103" ht="15" thickBot="1">
      <c r="A1931" s="932"/>
      <c r="B1931" s="1051"/>
      <c r="C1931" s="1051"/>
      <c r="D1931" s="1051"/>
      <c r="E1931" s="1051"/>
      <c r="F1931" s="1051"/>
      <c r="G1931" s="1051"/>
      <c r="H1931" s="1051"/>
      <c r="I1931" s="1051"/>
      <c r="J1931" s="1051"/>
      <c r="K1931" s="1051"/>
      <c r="L1931" s="1051"/>
      <c r="M1931" s="1051"/>
      <c r="N1931" s="1051"/>
      <c r="O1931" s="1051"/>
      <c r="P1931" s="1051"/>
      <c r="Q1931" s="941"/>
      <c r="R1931" s="1051"/>
      <c r="S1931" s="1051"/>
      <c r="T1931" s="1051"/>
      <c r="U1931" s="1051"/>
      <c r="V1931" s="1051"/>
      <c r="W1931" s="97"/>
      <c r="X1931" s="97"/>
      <c r="Y1931" s="97"/>
      <c r="Z1931" s="97"/>
      <c r="AA1931" s="97" t="s">
        <v>38</v>
      </c>
      <c r="AB1931" s="98"/>
      <c r="AC1931" s="98"/>
      <c r="AD1931" s="97"/>
      <c r="AE1931" s="1051"/>
      <c r="AF1931" s="334">
        <f t="shared" si="878"/>
        <v>0</v>
      </c>
      <c r="AG1931" s="272">
        <f>IF(R1931="kompletna",Q1931*J1931*0.0036*'lista, wskaźniki'!$F$13, IF(R1931="częściowa",Q1931*J1931*0.0036*'lista, wskaźniki'!$F$14, IF(R1931="brak",Q1931*J1931*0.0036*'lista, wskaźniki'!$F$15,)))</f>
        <v>0</v>
      </c>
      <c r="AH1931" s="334">
        <f>IF(Y1931="inne",K1931*'lista, wskaźniki'!$E$35,IF(Y1931="to samo źródło",0,IF(Y1931=0,0)))</f>
        <v>0</v>
      </c>
      <c r="AI1931" s="334">
        <f>IF(AA1931="gaz z sieci",AC1931*'lista, wskaźniki'!$D$21)</f>
        <v>0</v>
      </c>
      <c r="AJ1931" s="272">
        <f>IF(AA1931="węgiel",AB1931*'lista, wskaźniki'!$D$20, IF('Sektor mieszkaniowy'!AA1931="drewno",'Sektor mieszkaniowy'!AB1931*'lista, wskaźniki'!$D$22,IF('Sektor mieszkaniowy'!AA1931="pellet",AB1931*'lista, wskaźniki'!$D$23,IF('Sektor mieszkaniowy'!AA1931="gaz z sieci",AB1931*'lista, wskaźniki'!$D$21,IF('Sektor mieszkaniowy'!AA1931="olej opałowy",'Sektor mieszkaniowy'!AB1931*'lista, wskaźniki'!$D$24)))))</f>
        <v>0</v>
      </c>
      <c r="AK1931" s="1054"/>
      <c r="AL1931" s="1051"/>
      <c r="AM1931" s="20">
        <f>IF(AA1931="węgiel",AF1931*1/3.6*'lista, wskaźniki'!$F$20,IF(AA1931="drewno",AF1931*1/3.6*'lista, wskaźniki'!$F$22,IF(AA1931="pellet",AF1931*1/3.6*'lista, wskaźniki'!$F$23,IF(AA1931="gaz z sieci",AF1931*1/3.6*'lista, wskaźniki'!$F$21,IF(AA1931="olej opałowy",AF1931*1/3.6*'lista, wskaźniki'!$F$24,0)))))</f>
        <v>0</v>
      </c>
      <c r="AN1931" s="20">
        <f>IF(AA1931="węgiel",AF1931*'lista, wskaźniki'!$E$42,IF(AA1931="drewno",AF1931*'lista, wskaźniki'!$G$42,IF(AA1931="pellet",AF1931*'lista, wskaźniki'!$H$42,IF(AA1931="gaz z sieci",AF1931*'lista, wskaźniki'!$F$42,IF(AA1931="olej opałowy",AF1931*'lista, wskaźniki'!$I$42,0)))))</f>
        <v>0</v>
      </c>
      <c r="AO1931" s="20">
        <f>IF(AA1931="węgiel",AF1931*'lista, wskaźniki'!$E$43,IF(AA1931="drewno",AF1931*'lista, wskaźniki'!$G$43,IF(AA1931="pellet",AF1931*'lista, wskaźniki'!$H$43,IF(AA1931="gaz z sieci",AF1931*'lista, wskaźniki'!$F$43,IF(AA1931="olej opałowy",AF1931*'lista, wskaźniki'!$I$43,0)))))</f>
        <v>0</v>
      </c>
      <c r="AP1931" s="20">
        <f>IF(AA1931="węgiel",AF1931*'lista, wskaźniki'!$E$44,IF(AA1931="drewno",AF1931*'lista, wskaźniki'!$G$44,IF(AA1931="pellet",AF1931*'lista, wskaźniki'!$H$44,IF(AA1931="gaz z sieci",AF1931*'lista, wskaźniki'!$F$44,IF(AA1931="olej opałowy",AF1931*'lista, wskaźniki'!$I$44,0)))))</f>
        <v>0</v>
      </c>
      <c r="AQ1931" s="20" t="b">
        <f>IF(Z1931="gaz",AH1931*1/3.6*'lista, wskaźniki'!$F$21,IF(Z1931="energia elektryczna",AH1931*1/3.6*'lista, wskaźniki'!$F$26))</f>
        <v>0</v>
      </c>
      <c r="AR1931" s="20" t="b">
        <f>IF(Z1931="gaz",AH1931*'lista, wskaźniki'!$F$42,IF(Z1931="energia elektryczna",AH1931*0))</f>
        <v>0</v>
      </c>
      <c r="AS1931" s="20" t="b">
        <f>IF(Z1931="gaz",AH1931*'lista, wskaźniki'!$F$43,IF(Z1931="energia elektryczna",AH1931*0))</f>
        <v>0</v>
      </c>
      <c r="AT1931" s="20" t="b">
        <f>IF(Z1931="gaz",AH1931*'lista, wskaźniki'!$F$44,IF(Z1931="energia elektryczna",AH1931*0))</f>
        <v>0</v>
      </c>
      <c r="AU1931" s="20">
        <f>AI1931*1/3.6*'lista, wskaźniki'!$F$21</f>
        <v>0</v>
      </c>
      <c r="AV1931" s="20">
        <f>AI1931*'lista, wskaźniki'!$F$42</f>
        <v>0</v>
      </c>
      <c r="AW1931" s="20">
        <f>AI1931*'lista, wskaźniki'!$F$43</f>
        <v>0</v>
      </c>
      <c r="AX1931" s="20">
        <f>AI1931*'lista, wskaźniki'!$F$44</f>
        <v>0</v>
      </c>
      <c r="AY1931" s="20">
        <f>AK1931*'lista, wskaźniki'!$F$26</f>
        <v>0</v>
      </c>
      <c r="AZ1931" s="20">
        <f t="shared" si="879"/>
        <v>0</v>
      </c>
      <c r="BA1931" s="20">
        <f t="shared" si="880"/>
        <v>0</v>
      </c>
      <c r="BB1931" s="20">
        <f t="shared" si="881"/>
        <v>0</v>
      </c>
      <c r="BC1931" s="20">
        <f t="shared" si="882"/>
        <v>0</v>
      </c>
      <c r="BD1931" s="1051"/>
      <c r="BE1931" s="1051"/>
      <c r="BF1931" s="1051"/>
      <c r="BG1931" s="1051"/>
      <c r="BH1931" s="97"/>
      <c r="BI1931" s="1051"/>
      <c r="BJ1931" s="97"/>
      <c r="BK1931" s="1051"/>
      <c r="BL1931" s="97"/>
      <c r="BM1931" s="97"/>
      <c r="BN1931" s="97"/>
      <c r="BO1931" s="97"/>
      <c r="BP1931" s="97"/>
      <c r="BQ1931" s="97"/>
      <c r="BR1931" s="97"/>
      <c r="BS1931" s="1045"/>
      <c r="BT1931" s="1045"/>
      <c r="BU1931" s="1045"/>
      <c r="BV1931" s="1045"/>
      <c r="BW1931" s="1045"/>
      <c r="BX1931" s="1045"/>
      <c r="BY1931" s="1048"/>
      <c r="CA1931" s="365" t="b">
        <f t="shared" si="883"/>
        <v>0</v>
      </c>
      <c r="CB1931" s="365" t="b">
        <f t="shared" si="884"/>
        <v>0</v>
      </c>
      <c r="CC1931" s="365" t="b">
        <f t="shared" si="885"/>
        <v>0</v>
      </c>
      <c r="CD1931" s="365">
        <f t="shared" si="886"/>
        <v>0</v>
      </c>
      <c r="CE1931" s="365" t="b">
        <f t="shared" si="887"/>
        <v>0</v>
      </c>
      <c r="CF1931" s="365" t="b">
        <f t="shared" si="888"/>
        <v>0</v>
      </c>
      <c r="CG1931" s="365" t="b">
        <f t="shared" si="889"/>
        <v>0</v>
      </c>
      <c r="CH1931" s="365">
        <f t="shared" si="890"/>
        <v>0</v>
      </c>
      <c r="CI1931" s="72" t="b">
        <f t="shared" si="891"/>
        <v>0</v>
      </c>
      <c r="CJ1931" s="72" t="b">
        <f t="shared" si="892"/>
        <v>0</v>
      </c>
      <c r="CK1931" s="72" t="b">
        <f t="shared" si="893"/>
        <v>0</v>
      </c>
      <c r="CL1931" s="72">
        <f t="shared" si="894"/>
        <v>0</v>
      </c>
      <c r="CM1931" s="72" t="b">
        <f t="shared" si="895"/>
        <v>0</v>
      </c>
      <c r="CN1931" s="72" t="b">
        <f t="shared" si="896"/>
        <v>0</v>
      </c>
      <c r="CP1931" s="13">
        <f t="shared" si="897"/>
        <v>0</v>
      </c>
      <c r="CQ1931" s="13" t="b">
        <f t="shared" si="898"/>
        <v>0</v>
      </c>
      <c r="CR1931" s="13" t="b">
        <f t="shared" si="899"/>
        <v>0</v>
      </c>
      <c r="CS1931" s="13" t="b">
        <f t="shared" si="905"/>
        <v>0</v>
      </c>
      <c r="CT1931" s="13" t="b">
        <f t="shared" si="904"/>
        <v>0</v>
      </c>
      <c r="CU1931" s="13" t="b">
        <f t="shared" si="876"/>
        <v>0</v>
      </c>
      <c r="CV1931" s="13" t="b">
        <f t="shared" si="900"/>
        <v>0</v>
      </c>
      <c r="CW1931" s="13" t="b">
        <f t="shared" si="901"/>
        <v>0</v>
      </c>
      <c r="CX1931" s="13" t="b">
        <f t="shared" si="902"/>
        <v>0</v>
      </c>
      <c r="CY1931" s="13" t="b">
        <f t="shared" si="903"/>
        <v>0</v>
      </c>
    </row>
    <row r="1932" spans="1:103" ht="15" thickBot="1">
      <c r="A1932" s="933"/>
      <c r="B1932" s="1052"/>
      <c r="C1932" s="1052"/>
      <c r="D1932" s="1052"/>
      <c r="E1932" s="1052"/>
      <c r="F1932" s="1052"/>
      <c r="G1932" s="1052"/>
      <c r="H1932" s="1052"/>
      <c r="I1932" s="1052"/>
      <c r="J1932" s="1052"/>
      <c r="K1932" s="1052"/>
      <c r="L1932" s="1052"/>
      <c r="M1932" s="1052"/>
      <c r="N1932" s="1052"/>
      <c r="O1932" s="1052"/>
      <c r="P1932" s="1052"/>
      <c r="Q1932" s="942"/>
      <c r="R1932" s="1052"/>
      <c r="S1932" s="1052"/>
      <c r="T1932" s="1052"/>
      <c r="U1932" s="1052"/>
      <c r="V1932" s="1052"/>
      <c r="W1932" s="99"/>
      <c r="X1932" s="99"/>
      <c r="Y1932" s="99"/>
      <c r="Z1932" s="99"/>
      <c r="AA1932" s="99" t="s">
        <v>37</v>
      </c>
      <c r="AB1932" s="100"/>
      <c r="AC1932" s="100"/>
      <c r="AD1932" s="99"/>
      <c r="AE1932" s="1052"/>
      <c r="AF1932" s="334">
        <f t="shared" si="878"/>
        <v>0</v>
      </c>
      <c r="AG1932" s="272">
        <f>IF(R1932="kompletna",Q1932*J1932*0.0036*'lista, wskaźniki'!$F$13, IF(R1932="częściowa",Q1932*J1932*0.0036*'lista, wskaźniki'!$F$14, IF(R1932="brak",Q1932*J1932*0.0036*'lista, wskaźniki'!$F$15,)))</f>
        <v>0</v>
      </c>
      <c r="AH1932" s="334">
        <f>IF(Y1932="inne",K1932*'lista, wskaźniki'!$E$35,IF(Y1932="to samo źródło",0,IF(Y1932=0,0)))</f>
        <v>0</v>
      </c>
      <c r="AI1932" s="334" t="b">
        <f>IF(AA1932="gaz z sieci",AC1932*'lista, wskaźniki'!$D$21)</f>
        <v>0</v>
      </c>
      <c r="AJ1932" s="272">
        <f>IF(AA1932="węgiel",AB1932*'lista, wskaźniki'!$D$20, IF('Sektor mieszkaniowy'!AA1932="drewno",'Sektor mieszkaniowy'!AB1932*'lista, wskaźniki'!$D$22,IF('Sektor mieszkaniowy'!AA1932="pellet",AB1932*'lista, wskaźniki'!$D$23,IF('Sektor mieszkaniowy'!AA1932="gaz z sieci",AB1932*'lista, wskaźniki'!$D$21,IF('Sektor mieszkaniowy'!AA1932="olej opałowy",'Sektor mieszkaniowy'!AB1932*'lista, wskaźniki'!$D$24)))))</f>
        <v>0</v>
      </c>
      <c r="AK1932" s="1055"/>
      <c r="AL1932" s="1052"/>
      <c r="AM1932" s="20">
        <f>IF(AA1932="węgiel",AF1932*1/3.6*'lista, wskaźniki'!$F$20,IF(AA1932="drewno",AF1932*1/3.6*'lista, wskaźniki'!$F$22,IF(AA1932="pellet",AF1932*1/3.6*'lista, wskaźniki'!$F$23,IF(AA1932="gaz z sieci",AF1932*1/3.6*'lista, wskaźniki'!$F$21,IF(AA1932="olej opałowy",AF1932*1/3.6*'lista, wskaźniki'!$F$24,0)))))</f>
        <v>0</v>
      </c>
      <c r="AN1932" s="20">
        <f>IF(AA1932="węgiel",AF1932*'lista, wskaźniki'!$E$42,IF(AA1932="drewno",AF1932*'lista, wskaźniki'!$G$42,IF(AA1932="pellet",AF1932*'lista, wskaźniki'!$H$42,IF(AA1932="gaz z sieci",AF1932*'lista, wskaźniki'!$F$42,IF(AA1932="olej opałowy",AF1932*'lista, wskaźniki'!$I$42,0)))))</f>
        <v>0</v>
      </c>
      <c r="AO1932" s="20">
        <f>IF(AA1932="węgiel",AF1932*'lista, wskaźniki'!$E$43,IF(AA1932="drewno",AF1932*'lista, wskaźniki'!$G$43,IF(AA1932="pellet",AF1932*'lista, wskaźniki'!$H$43,IF(AA1932="gaz z sieci",AF1932*'lista, wskaźniki'!$F$43,IF(AA1932="olej opałowy",AF1932*'lista, wskaźniki'!$I$43,0)))))</f>
        <v>0</v>
      </c>
      <c r="AP1932" s="20">
        <f>IF(AA1932="węgiel",AF1932*'lista, wskaźniki'!$E$44,IF(AA1932="drewno",AF1932*'lista, wskaźniki'!$G$44,IF(AA1932="pellet",AF1932*'lista, wskaźniki'!$H$44,IF(AA1932="gaz z sieci",AF1932*'lista, wskaźniki'!$F$44,IF(AA1932="olej opałowy",AF1932*'lista, wskaźniki'!$I$44,0)))))</f>
        <v>0</v>
      </c>
      <c r="AQ1932" s="20" t="b">
        <f>IF(Z1932="gaz",AH1932*1/3.6*'lista, wskaźniki'!$F$21,IF(Z1932="energia elektryczna",AH1932*1/3.6*'lista, wskaźniki'!$F$26))</f>
        <v>0</v>
      </c>
      <c r="AR1932" s="20" t="b">
        <f>IF(Z1932="gaz",AH1932*'lista, wskaźniki'!$F$42,IF(Z1932="energia elektryczna",AH1932*0))</f>
        <v>0</v>
      </c>
      <c r="AS1932" s="20" t="b">
        <f>IF(Z1932="gaz",AH1932*'lista, wskaźniki'!$F$43,IF(Z1932="energia elektryczna",AH1932*0))</f>
        <v>0</v>
      </c>
      <c r="AT1932" s="20" t="b">
        <f>IF(Z1932="gaz",AH1932*'lista, wskaźniki'!$F$44,IF(Z1932="energia elektryczna",AH1932*0))</f>
        <v>0</v>
      </c>
      <c r="AU1932" s="20">
        <f>AI1932*1/3.6*'lista, wskaźniki'!$F$21</f>
        <v>0</v>
      </c>
      <c r="AV1932" s="20">
        <f>AI1932*'lista, wskaźniki'!$F$42</f>
        <v>0</v>
      </c>
      <c r="AW1932" s="20">
        <f>AI1932*'lista, wskaźniki'!$F$43</f>
        <v>0</v>
      </c>
      <c r="AX1932" s="20">
        <f>AI1932*'lista, wskaźniki'!$F$44</f>
        <v>0</v>
      </c>
      <c r="AY1932" s="20">
        <f>AK1932*'lista, wskaźniki'!$F$26</f>
        <v>0</v>
      </c>
      <c r="AZ1932" s="20">
        <f t="shared" si="879"/>
        <v>0</v>
      </c>
      <c r="BA1932" s="20">
        <f t="shared" si="880"/>
        <v>0</v>
      </c>
      <c r="BB1932" s="20">
        <f t="shared" si="881"/>
        <v>0</v>
      </c>
      <c r="BC1932" s="20">
        <f t="shared" si="882"/>
        <v>0</v>
      </c>
      <c r="BD1932" s="1052"/>
      <c r="BE1932" s="1052"/>
      <c r="BF1932" s="1052"/>
      <c r="BG1932" s="1052"/>
      <c r="BH1932" s="99"/>
      <c r="BI1932" s="1052"/>
      <c r="BJ1932" s="99"/>
      <c r="BK1932" s="1052"/>
      <c r="BL1932" s="99"/>
      <c r="BM1932" s="99"/>
      <c r="BN1932" s="99"/>
      <c r="BO1932" s="99"/>
      <c r="BP1932" s="99"/>
      <c r="BQ1932" s="99"/>
      <c r="BR1932" s="99"/>
      <c r="BS1932" s="1046"/>
      <c r="BT1932" s="1046"/>
      <c r="BU1932" s="1046"/>
      <c r="BV1932" s="1046"/>
      <c r="BW1932" s="1046"/>
      <c r="BX1932" s="1046"/>
      <c r="BY1932" s="1049"/>
      <c r="CA1932" s="365" t="b">
        <f t="shared" si="883"/>
        <v>0</v>
      </c>
      <c r="CB1932" s="365" t="b">
        <f t="shared" si="884"/>
        <v>0</v>
      </c>
      <c r="CC1932" s="365" t="b">
        <f t="shared" si="885"/>
        <v>0</v>
      </c>
      <c r="CD1932" s="365" t="b">
        <f t="shared" si="886"/>
        <v>0</v>
      </c>
      <c r="CE1932" s="365">
        <f t="shared" si="887"/>
        <v>0</v>
      </c>
      <c r="CF1932" s="365" t="b">
        <f t="shared" si="888"/>
        <v>0</v>
      </c>
      <c r="CG1932" s="365" t="b">
        <f t="shared" si="889"/>
        <v>0</v>
      </c>
      <c r="CH1932" s="365" t="b">
        <f t="shared" si="890"/>
        <v>0</v>
      </c>
      <c r="CI1932" s="72" t="b">
        <f t="shared" si="891"/>
        <v>0</v>
      </c>
      <c r="CJ1932" s="72" t="b">
        <f t="shared" si="892"/>
        <v>0</v>
      </c>
      <c r="CK1932" s="72" t="b">
        <f t="shared" si="893"/>
        <v>0</v>
      </c>
      <c r="CL1932" s="72">
        <f t="shared" si="894"/>
        <v>0</v>
      </c>
      <c r="CM1932" s="72">
        <f t="shared" si="895"/>
        <v>0</v>
      </c>
      <c r="CN1932" s="72" t="b">
        <f t="shared" si="896"/>
        <v>0</v>
      </c>
      <c r="CP1932" s="13">
        <f t="shared" si="897"/>
        <v>0</v>
      </c>
      <c r="CQ1932" s="13" t="b">
        <f t="shared" si="898"/>
        <v>0</v>
      </c>
      <c r="CR1932" s="13" t="b">
        <f t="shared" si="899"/>
        <v>0</v>
      </c>
      <c r="CS1932" s="13" t="b">
        <f t="shared" si="905"/>
        <v>0</v>
      </c>
      <c r="CT1932" s="13" t="b">
        <f t="shared" si="904"/>
        <v>0</v>
      </c>
      <c r="CU1932" s="13" t="b">
        <f t="shared" si="876"/>
        <v>0</v>
      </c>
      <c r="CV1932" s="13" t="b">
        <f t="shared" si="900"/>
        <v>0</v>
      </c>
      <c r="CW1932" s="13" t="b">
        <f t="shared" si="901"/>
        <v>0</v>
      </c>
      <c r="CX1932" s="13" t="b">
        <f t="shared" si="902"/>
        <v>0</v>
      </c>
      <c r="CY1932" s="13" t="b">
        <f t="shared" si="903"/>
        <v>0</v>
      </c>
    </row>
    <row r="1933" spans="1:103" ht="15" thickBot="1">
      <c r="A1933" s="931">
        <v>387</v>
      </c>
      <c r="B1933" s="1050" t="s">
        <v>227</v>
      </c>
      <c r="C1933" s="1050"/>
      <c r="D1933" s="1050" t="s">
        <v>1</v>
      </c>
      <c r="E1933" s="1050" t="s">
        <v>5</v>
      </c>
      <c r="F1933" s="1050"/>
      <c r="G1933" s="1050"/>
      <c r="H1933" s="1050"/>
      <c r="I1933" s="1050" t="s">
        <v>10</v>
      </c>
      <c r="J1933" s="1050"/>
      <c r="K1933" s="1050">
        <v>4</v>
      </c>
      <c r="L1933" s="1050" t="s">
        <v>17</v>
      </c>
      <c r="M1933" s="1050"/>
      <c r="N1933" s="1050" t="s">
        <v>16</v>
      </c>
      <c r="O1933" s="1050"/>
      <c r="P1933" s="1050" t="s">
        <v>16</v>
      </c>
      <c r="Q1933" s="940">
        <f>IF(I1933="&lt;1966",'lista, wskaźniki'!$G$4,IF(I1933="1967-1985",'lista, wskaźniki'!$G$5,IF(I1933="1986-1992",'lista, wskaźniki'!$G$6,IF(I1933="1993-1996",'lista, wskaźniki'!$G$7,IF(I1933="&gt;1997",'lista, wskaźniki'!$G$8,IF(I1933=0,'lista, wskaźniki'!$G$4))))))</f>
        <v>290</v>
      </c>
      <c r="R1933" s="1050" t="s">
        <v>23</v>
      </c>
      <c r="S1933" s="1050" t="s">
        <v>27</v>
      </c>
      <c r="T1933" s="1050"/>
      <c r="U1933" s="1050"/>
      <c r="V1933" s="1050"/>
      <c r="W1933" s="95" t="s">
        <v>35</v>
      </c>
      <c r="X1933" s="95" t="s">
        <v>39</v>
      </c>
      <c r="Y1933" s="95" t="s">
        <v>42</v>
      </c>
      <c r="Z1933" s="95"/>
      <c r="AA1933" s="95" t="s">
        <v>35</v>
      </c>
      <c r="AB1933" s="96">
        <v>1.5</v>
      </c>
      <c r="AC1933" s="96"/>
      <c r="AD1933" s="95">
        <v>900</v>
      </c>
      <c r="AE1933" s="1050">
        <v>9</v>
      </c>
      <c r="AF1933" s="334">
        <f t="shared" si="878"/>
        <v>33.945</v>
      </c>
      <c r="AG1933" s="272">
        <f>IF(R1933="kompletna",Q1933*J1933*0.0036*'lista, wskaźniki'!$F$13, IF(R1933="częściowa",Q1933*J1933*0.0036*'lista, wskaźniki'!$F$14, IF(R1933="brak",Q1933*J1933*0.0036*'lista, wskaźniki'!$F$15,)))</f>
        <v>0</v>
      </c>
      <c r="AH1933" s="334">
        <f>IF(Y1933="inne",K1933*'lista, wskaźniki'!$E$35,IF(Y1933="to samo źródło",0,IF(Y1933=0,0)))</f>
        <v>0</v>
      </c>
      <c r="AI1933" s="334" t="b">
        <f>IF(AA1933="gaz z sieci",AC1933*'lista, wskaźniki'!$D$21)</f>
        <v>0</v>
      </c>
      <c r="AJ1933" s="272">
        <f>IF(AA1933="węgiel",AB1933*'lista, wskaźniki'!$D$20, IF('Sektor mieszkaniowy'!AA1933="drewno",'Sektor mieszkaniowy'!AB1933*'lista, wskaźniki'!$D$22,IF('Sektor mieszkaniowy'!AA1933="pellet",AB1933*'lista, wskaźniki'!$D$23,IF('Sektor mieszkaniowy'!AA1933="gaz z sieci",AB1933*'lista, wskaźniki'!$D$21,IF('Sektor mieszkaniowy'!AA1933="olej opałowy",'Sektor mieszkaniowy'!AB1933*'lista, wskaźniki'!$D$24)))))</f>
        <v>33.945</v>
      </c>
      <c r="AK1933" s="1053">
        <f>AL1933/'lista, wskaźniki'!$A$127</f>
        <v>1.476923076923077</v>
      </c>
      <c r="AL1933" s="1050">
        <v>960</v>
      </c>
      <c r="AM1933" s="20">
        <f>IF(AA1933="węgiel",AF1933*1/3.6*'lista, wskaźniki'!$F$20,IF(AA1933="drewno",AF1933*1/3.6*'lista, wskaźniki'!$F$22,IF(AA1933="pellet",AF1933*1/3.6*'lista, wskaźniki'!$F$23,IF(AA1933="gaz z sieci",AF1933*1/3.6*'lista, wskaźniki'!$F$21,IF(AA1933="olej opałowy",AF1933*1/3.6*'lista, wskaźniki'!$F$24,0)))))</f>
        <v>3.2156098500000003</v>
      </c>
      <c r="AN1933" s="20">
        <f>IF(AA1933="węgiel",AF1933*'lista, wskaźniki'!$E$42,IF(AA1933="drewno",AF1933*'lista, wskaźniki'!$G$42,IF(AA1933="pellet",AF1933*'lista, wskaźniki'!$H$42,IF(AA1933="gaz z sieci",AF1933*'lista, wskaźniki'!$F$42,IF(AA1933="olej opałowy",AF1933*'lista, wskaźniki'!$I$42,0)))))</f>
        <v>1.28991E-2</v>
      </c>
      <c r="AO1933" s="20">
        <f>IF(AA1933="węgiel",AF1933*'lista, wskaźniki'!$E$43,IF(AA1933="drewno",AF1933*'lista, wskaźniki'!$G$43,IF(AA1933="pellet",AF1933*'lista, wskaźniki'!$H$43,IF(AA1933="gaz z sieci",AF1933*'lista, wskaźniki'!$F$43,IF(AA1933="olej opałowy",AF1933*'lista, wskaźniki'!$I$43,0)))))</f>
        <v>1.2220200000000001E-2</v>
      </c>
      <c r="AP1933" s="20">
        <f>IF(AA1933="węgiel",AF1933*'lista, wskaźniki'!$E$44,IF(AA1933="drewno",AF1933*'lista, wskaźniki'!$G$44,IF(AA1933="pellet",AF1933*'lista, wskaźniki'!$H$44,IF(AA1933="gaz z sieci",AF1933*'lista, wskaźniki'!$F$44,IF(AA1933="olej opałowy",AF1933*'lista, wskaźniki'!$I$44,0)))))</f>
        <v>9.1651499999999998E-6</v>
      </c>
      <c r="AQ1933" s="20" t="b">
        <f>IF(Z1933="gaz",AH1933*1/3.6*'lista, wskaźniki'!$F$21,IF(Z1933="energia elektryczna",AH1933*1/3.6*'lista, wskaźniki'!$F$26))</f>
        <v>0</v>
      </c>
      <c r="AR1933" s="20" t="b">
        <f>IF(Z1933="gaz",AH1933*'lista, wskaźniki'!$F$42,IF(Z1933="energia elektryczna",AH1933*0))</f>
        <v>0</v>
      </c>
      <c r="AS1933" s="20" t="b">
        <f>IF(Z1933="gaz",AH1933*'lista, wskaźniki'!$F$43,IF(Z1933="energia elektryczna",AH1933*0))</f>
        <v>0</v>
      </c>
      <c r="AT1933" s="20" t="b">
        <f>IF(Z1933="gaz",AH1933*'lista, wskaźniki'!$F$44,IF(Z1933="energia elektryczna",AH1933*0))</f>
        <v>0</v>
      </c>
      <c r="AU1933" s="20">
        <f>AI1933*1/3.6*'lista, wskaźniki'!$F$21</f>
        <v>0</v>
      </c>
      <c r="AV1933" s="20">
        <f>AI1933*'lista, wskaźniki'!$F$42</f>
        <v>0</v>
      </c>
      <c r="AW1933" s="20">
        <f>AI1933*'lista, wskaźniki'!$F$43</f>
        <v>0</v>
      </c>
      <c r="AX1933" s="20">
        <f>AI1933*'lista, wskaźniki'!$F$44</f>
        <v>0</v>
      </c>
      <c r="AY1933" s="20">
        <f>AK1933*'lista, wskaźniki'!$F$26</f>
        <v>1.3144615384615386</v>
      </c>
      <c r="AZ1933" s="20">
        <f t="shared" si="879"/>
        <v>4.5300713884615389</v>
      </c>
      <c r="BA1933" s="20">
        <f t="shared" si="880"/>
        <v>1.28991E-2</v>
      </c>
      <c r="BB1933" s="20">
        <f t="shared" si="881"/>
        <v>1.2220200000000001E-2</v>
      </c>
      <c r="BC1933" s="20">
        <f t="shared" si="882"/>
        <v>9.1651499999999998E-6</v>
      </c>
      <c r="BD1933" s="1050" t="s">
        <v>16</v>
      </c>
      <c r="BE1933" s="1050" t="s">
        <v>17</v>
      </c>
      <c r="BF1933" s="1050" t="s">
        <v>17</v>
      </c>
      <c r="BG1933" s="1050" t="s">
        <v>17</v>
      </c>
      <c r="BH1933" s="95"/>
      <c r="BI1933" s="1050" t="s">
        <v>17</v>
      </c>
      <c r="BJ1933" s="95"/>
      <c r="BK1933" s="1050" t="s">
        <v>17</v>
      </c>
      <c r="BL1933" s="95"/>
      <c r="BM1933" s="95"/>
      <c r="BN1933" s="95"/>
      <c r="BO1933" s="95" t="s">
        <v>17</v>
      </c>
      <c r="BP1933" s="95"/>
      <c r="BQ1933" s="95"/>
      <c r="BR1933" s="95"/>
      <c r="BS1933" s="1044"/>
      <c r="BT1933" s="1044"/>
      <c r="BU1933" s="1044"/>
      <c r="BV1933" s="1044"/>
      <c r="BW1933" s="1044"/>
      <c r="BX1933" s="1044"/>
      <c r="BY1933" s="1047"/>
      <c r="CA1933" s="365">
        <f t="shared" si="883"/>
        <v>33.945</v>
      </c>
      <c r="CB1933" s="365" t="b">
        <f t="shared" si="884"/>
        <v>0</v>
      </c>
      <c r="CC1933" s="365" t="b">
        <f t="shared" si="885"/>
        <v>0</v>
      </c>
      <c r="CD1933" s="365" t="b">
        <f t="shared" si="886"/>
        <v>0</v>
      </c>
      <c r="CE1933" s="365" t="b">
        <f t="shared" si="887"/>
        <v>0</v>
      </c>
      <c r="CF1933" s="365" t="b">
        <f t="shared" si="888"/>
        <v>0</v>
      </c>
      <c r="CG1933" s="365" t="b">
        <f t="shared" si="889"/>
        <v>0</v>
      </c>
      <c r="CH1933" s="365" t="b">
        <f t="shared" si="890"/>
        <v>0</v>
      </c>
      <c r="CI1933" s="72">
        <f t="shared" si="891"/>
        <v>33.945</v>
      </c>
      <c r="CJ1933" s="72" t="b">
        <f t="shared" si="892"/>
        <v>0</v>
      </c>
      <c r="CK1933" s="72" t="b">
        <f t="shared" si="893"/>
        <v>0</v>
      </c>
      <c r="CL1933" s="72">
        <f t="shared" si="894"/>
        <v>0</v>
      </c>
      <c r="CM1933" s="72" t="b">
        <f t="shared" si="895"/>
        <v>0</v>
      </c>
      <c r="CN1933" s="72" t="b">
        <f t="shared" si="896"/>
        <v>0</v>
      </c>
      <c r="CP1933" s="13">
        <f t="shared" si="897"/>
        <v>0</v>
      </c>
      <c r="CQ1933" s="13">
        <f t="shared" si="898"/>
        <v>0</v>
      </c>
      <c r="CR1933" s="13" t="b">
        <f t="shared" si="899"/>
        <v>0</v>
      </c>
      <c r="CS1933" s="13">
        <f t="shared" si="905"/>
        <v>0</v>
      </c>
      <c r="CT1933" s="13" t="b">
        <f t="shared" si="904"/>
        <v>0</v>
      </c>
      <c r="CU1933" s="13">
        <f t="shared" si="876"/>
        <v>0</v>
      </c>
      <c r="CV1933" s="13" t="b">
        <f t="shared" si="900"/>
        <v>0</v>
      </c>
      <c r="CW1933" s="13">
        <f t="shared" si="901"/>
        <v>0</v>
      </c>
      <c r="CX1933" s="13" t="b">
        <f t="shared" si="902"/>
        <v>0</v>
      </c>
      <c r="CY1933" s="13">
        <f t="shared" si="903"/>
        <v>0</v>
      </c>
    </row>
    <row r="1934" spans="1:103" ht="15" thickBot="1">
      <c r="A1934" s="932"/>
      <c r="B1934" s="1051"/>
      <c r="C1934" s="1051"/>
      <c r="D1934" s="1051"/>
      <c r="E1934" s="1051"/>
      <c r="F1934" s="1051"/>
      <c r="G1934" s="1051"/>
      <c r="H1934" s="1051"/>
      <c r="I1934" s="1051"/>
      <c r="J1934" s="1051"/>
      <c r="K1934" s="1051"/>
      <c r="L1934" s="1051"/>
      <c r="M1934" s="1051"/>
      <c r="N1934" s="1051"/>
      <c r="O1934" s="1051"/>
      <c r="P1934" s="1051"/>
      <c r="Q1934" s="941"/>
      <c r="R1934" s="1051"/>
      <c r="S1934" s="1051"/>
      <c r="T1934" s="1051"/>
      <c r="U1934" s="1051"/>
      <c r="V1934" s="1051"/>
      <c r="W1934" s="20" t="s">
        <v>36</v>
      </c>
      <c r="X1934" s="97"/>
      <c r="Y1934" s="97"/>
      <c r="Z1934" s="97"/>
      <c r="AA1934" s="97" t="s">
        <v>36</v>
      </c>
      <c r="AB1934" s="98">
        <v>1.5</v>
      </c>
      <c r="AC1934" s="98"/>
      <c r="AD1934" s="97">
        <v>600</v>
      </c>
      <c r="AE1934" s="1051"/>
      <c r="AF1934" s="334">
        <f t="shared" si="878"/>
        <v>23.4</v>
      </c>
      <c r="AG1934" s="272">
        <f>IF(R1934="kompletna",Q1934*J1934*0.0036*'lista, wskaźniki'!$F$13, IF(R1934="częściowa",Q1934*J1934*0.0036*'lista, wskaźniki'!$F$14, IF(R1934="brak",Q1934*J1934*0.0036*'lista, wskaźniki'!$F$15,)))</f>
        <v>0</v>
      </c>
      <c r="AH1934" s="334">
        <f>IF(Y1934="inne",K1934*'lista, wskaźniki'!$E$35,IF(Y1934="to samo źródło",0,IF(Y1934=0,0)))</f>
        <v>0</v>
      </c>
      <c r="AI1934" s="334" t="b">
        <f>IF(AA1934="gaz z sieci",AC1934*'lista, wskaźniki'!$D$21)</f>
        <v>0</v>
      </c>
      <c r="AJ1934" s="272">
        <f>IF(AA1934="węgiel",AB1934*'lista, wskaźniki'!$D$20, IF('Sektor mieszkaniowy'!AA1934="drewno",'Sektor mieszkaniowy'!AB1934*'lista, wskaźniki'!$D$22,IF('Sektor mieszkaniowy'!AA1934="pellet",AB1934*'lista, wskaźniki'!$D$23,IF('Sektor mieszkaniowy'!AA1934="gaz z sieci",AB1934*'lista, wskaźniki'!$D$21,IF('Sektor mieszkaniowy'!AA1934="olej opałowy",'Sektor mieszkaniowy'!AB1934*'lista, wskaźniki'!$D$24)))))</f>
        <v>23.4</v>
      </c>
      <c r="AK1934" s="1054"/>
      <c r="AL1934" s="1051"/>
      <c r="AM1934" s="20">
        <f>IF(AA1934="węgiel",AF1934*1/3.6*'lista, wskaźniki'!$F$20,IF(AA1934="drewno",AF1934*1/3.6*'lista, wskaźniki'!$F$22,IF(AA1934="pellet",AF1934*1/3.6*'lista, wskaźniki'!$F$23,IF(AA1934="gaz z sieci",AF1934*1/3.6*'lista, wskaźniki'!$F$21,IF(AA1934="olej opałowy",AF1934*1/3.6*'lista, wskaźniki'!$F$24,0)))))</f>
        <v>0</v>
      </c>
      <c r="AN1934" s="20">
        <f>IF(AA1934="węgiel",AF1934*'lista, wskaźniki'!$E$42,IF(AA1934="drewno",AF1934*'lista, wskaźniki'!$G$42,IF(AA1934="pellet",AF1934*'lista, wskaźniki'!$H$42,IF(AA1934="gaz z sieci",AF1934*'lista, wskaźniki'!$F$42,IF(AA1934="olej opałowy",AF1934*'lista, wskaźniki'!$I$42,0)))))</f>
        <v>1.8953999999999999E-2</v>
      </c>
      <c r="AO1934" s="20">
        <f>IF(AA1934="węgiel",AF1934*'lista, wskaźniki'!$E$43,IF(AA1934="drewno",AF1934*'lista, wskaźniki'!$G$43,IF(AA1934="pellet",AF1934*'lista, wskaźniki'!$H$43,IF(AA1934="gaz z sieci",AF1934*'lista, wskaźniki'!$F$43,IF(AA1934="olej opałowy",AF1934*'lista, wskaźniki'!$I$43,0)))))</f>
        <v>1.8953999999999999E-2</v>
      </c>
      <c r="AP1934" s="20">
        <f>IF(AA1934="węgiel",AF1934*'lista, wskaźniki'!$E$44,IF(AA1934="drewno",AF1934*'lista, wskaźniki'!$G$44,IF(AA1934="pellet",AF1934*'lista, wskaźniki'!$H$44,IF(AA1934="gaz z sieci",AF1934*'lista, wskaźniki'!$F$44,IF(AA1934="olej opałowy",AF1934*'lista, wskaźniki'!$I$44,0)))))</f>
        <v>5.849999999999999E-6</v>
      </c>
      <c r="AQ1934" s="20" t="b">
        <f>IF(Z1934="gaz",AH1934*1/3.6*'lista, wskaźniki'!$F$21,IF(Z1934="energia elektryczna",AH1934*1/3.6*'lista, wskaźniki'!$F$26))</f>
        <v>0</v>
      </c>
      <c r="AR1934" s="20" t="b">
        <f>IF(Z1934="gaz",AH1934*'lista, wskaźniki'!$F$42,IF(Z1934="energia elektryczna",AH1934*0))</f>
        <v>0</v>
      </c>
      <c r="AS1934" s="20" t="b">
        <f>IF(Z1934="gaz",AH1934*'lista, wskaźniki'!$F$43,IF(Z1934="energia elektryczna",AH1934*0))</f>
        <v>0</v>
      </c>
      <c r="AT1934" s="20" t="b">
        <f>IF(Z1934="gaz",AH1934*'lista, wskaźniki'!$F$44,IF(Z1934="energia elektryczna",AH1934*0))</f>
        <v>0</v>
      </c>
      <c r="AU1934" s="20">
        <f>AI1934*1/3.6*'lista, wskaźniki'!$F$21</f>
        <v>0</v>
      </c>
      <c r="AV1934" s="20">
        <f>AI1934*'lista, wskaźniki'!$F$42</f>
        <v>0</v>
      </c>
      <c r="AW1934" s="20">
        <f>AI1934*'lista, wskaźniki'!$F$43</f>
        <v>0</v>
      </c>
      <c r="AX1934" s="20">
        <f>AI1934*'lista, wskaźniki'!$F$44</f>
        <v>0</v>
      </c>
      <c r="AY1934" s="20">
        <f>AK1934*'lista, wskaźniki'!$F$26</f>
        <v>0</v>
      </c>
      <c r="AZ1934" s="20">
        <f t="shared" si="879"/>
        <v>0</v>
      </c>
      <c r="BA1934" s="20">
        <f t="shared" si="880"/>
        <v>1.8953999999999999E-2</v>
      </c>
      <c r="BB1934" s="20">
        <f t="shared" si="881"/>
        <v>1.8953999999999999E-2</v>
      </c>
      <c r="BC1934" s="20">
        <f t="shared" si="882"/>
        <v>5.849999999999999E-6</v>
      </c>
      <c r="BD1934" s="1051"/>
      <c r="BE1934" s="1051"/>
      <c r="BF1934" s="1051"/>
      <c r="BG1934" s="1051"/>
      <c r="BH1934" s="97"/>
      <c r="BI1934" s="1051"/>
      <c r="BJ1934" s="97"/>
      <c r="BK1934" s="1051"/>
      <c r="BL1934" s="97"/>
      <c r="BM1934" s="97"/>
      <c r="BN1934" s="97"/>
      <c r="BO1934" s="97"/>
      <c r="BP1934" s="97"/>
      <c r="BQ1934" s="97"/>
      <c r="BR1934" s="97"/>
      <c r="BS1934" s="1045"/>
      <c r="BT1934" s="1045"/>
      <c r="BU1934" s="1045"/>
      <c r="BV1934" s="1045"/>
      <c r="BW1934" s="1045"/>
      <c r="BX1934" s="1045"/>
      <c r="BY1934" s="1048"/>
      <c r="CA1934" s="365" t="b">
        <f t="shared" si="883"/>
        <v>0</v>
      </c>
      <c r="CB1934" s="365">
        <f t="shared" si="884"/>
        <v>23.4</v>
      </c>
      <c r="CC1934" s="365" t="b">
        <f t="shared" si="885"/>
        <v>0</v>
      </c>
      <c r="CD1934" s="365" t="b">
        <f t="shared" si="886"/>
        <v>0</v>
      </c>
      <c r="CE1934" s="365" t="b">
        <f t="shared" si="887"/>
        <v>0</v>
      </c>
      <c r="CF1934" s="365" t="b">
        <f t="shared" si="888"/>
        <v>0</v>
      </c>
      <c r="CG1934" s="365" t="b">
        <f t="shared" si="889"/>
        <v>0</v>
      </c>
      <c r="CH1934" s="365" t="b">
        <f t="shared" si="890"/>
        <v>0</v>
      </c>
      <c r="CI1934" s="72" t="b">
        <f t="shared" si="891"/>
        <v>0</v>
      </c>
      <c r="CJ1934" s="72">
        <f t="shared" si="892"/>
        <v>23.4</v>
      </c>
      <c r="CK1934" s="72" t="b">
        <f t="shared" si="893"/>
        <v>0</v>
      </c>
      <c r="CL1934" s="72">
        <f t="shared" si="894"/>
        <v>0</v>
      </c>
      <c r="CM1934" s="72" t="b">
        <f t="shared" si="895"/>
        <v>0</v>
      </c>
      <c r="CN1934" s="72" t="b">
        <f t="shared" si="896"/>
        <v>0</v>
      </c>
      <c r="CP1934" s="13">
        <f t="shared" si="897"/>
        <v>0</v>
      </c>
      <c r="CQ1934" s="13" t="b">
        <f t="shared" si="898"/>
        <v>0</v>
      </c>
      <c r="CR1934" s="13" t="b">
        <f t="shared" si="899"/>
        <v>0</v>
      </c>
      <c r="CS1934" s="13" t="b">
        <f t="shared" si="905"/>
        <v>0</v>
      </c>
      <c r="CT1934" s="13" t="b">
        <f t="shared" si="904"/>
        <v>0</v>
      </c>
      <c r="CU1934" s="13" t="b">
        <f t="shared" si="876"/>
        <v>0</v>
      </c>
      <c r="CV1934" s="13" t="b">
        <f t="shared" si="900"/>
        <v>0</v>
      </c>
      <c r="CW1934" s="13" t="b">
        <f t="shared" si="901"/>
        <v>0</v>
      </c>
      <c r="CX1934" s="13" t="b">
        <f t="shared" si="902"/>
        <v>0</v>
      </c>
      <c r="CY1934" s="13" t="b">
        <f t="shared" si="903"/>
        <v>0</v>
      </c>
    </row>
    <row r="1935" spans="1:103" ht="15" thickBot="1">
      <c r="A1935" s="932"/>
      <c r="B1935" s="1051"/>
      <c r="C1935" s="1051"/>
      <c r="D1935" s="1051"/>
      <c r="E1935" s="1051"/>
      <c r="F1935" s="1051"/>
      <c r="G1935" s="1051"/>
      <c r="H1935" s="1051"/>
      <c r="I1935" s="1051"/>
      <c r="J1935" s="1051"/>
      <c r="K1935" s="1051"/>
      <c r="L1935" s="1051"/>
      <c r="M1935" s="1051"/>
      <c r="N1935" s="1051"/>
      <c r="O1935" s="1051"/>
      <c r="P1935" s="1051"/>
      <c r="Q1935" s="941"/>
      <c r="R1935" s="1051"/>
      <c r="S1935" s="1051"/>
      <c r="T1935" s="1051"/>
      <c r="U1935" s="1051"/>
      <c r="V1935" s="1051"/>
      <c r="W1935" s="97"/>
      <c r="X1935" s="97"/>
      <c r="Y1935" s="97"/>
      <c r="Z1935" s="97"/>
      <c r="AA1935" s="97" t="s">
        <v>50</v>
      </c>
      <c r="AB1935" s="98"/>
      <c r="AC1935" s="98"/>
      <c r="AD1935" s="97"/>
      <c r="AE1935" s="1051"/>
      <c r="AF1935" s="334">
        <f t="shared" si="878"/>
        <v>0</v>
      </c>
      <c r="AG1935" s="272">
        <f>IF(R1935="kompletna",Q1935*J1935*0.0036*'lista, wskaźniki'!$F$13, IF(R1935="częściowa",Q1935*J1935*0.0036*'lista, wskaźniki'!$F$14, IF(R1935="brak",Q1935*J1935*0.0036*'lista, wskaźniki'!$F$15,)))</f>
        <v>0</v>
      </c>
      <c r="AH1935" s="334">
        <f>IF(Y1935="inne",K1935*'lista, wskaźniki'!$E$35,IF(Y1935="to samo źródło",0,IF(Y1935=0,0)))</f>
        <v>0</v>
      </c>
      <c r="AI1935" s="334" t="b">
        <f>IF(AA1935="gaz z sieci",AC1935*'lista, wskaźniki'!$D$21)</f>
        <v>0</v>
      </c>
      <c r="AJ1935" s="272">
        <f>IF(AA1935="węgiel",AB1935*'lista, wskaźniki'!$D$20, IF('Sektor mieszkaniowy'!AA1935="drewno",'Sektor mieszkaniowy'!AB1935*'lista, wskaźniki'!$D$22,IF('Sektor mieszkaniowy'!AA1935="pellet",AB1935*'lista, wskaźniki'!$D$23,IF('Sektor mieszkaniowy'!AA1935="gaz z sieci",AB1935*'lista, wskaźniki'!$D$21,IF('Sektor mieszkaniowy'!AA1935="olej opałowy",'Sektor mieszkaniowy'!AB1935*'lista, wskaźniki'!$D$24)))))</f>
        <v>0</v>
      </c>
      <c r="AK1935" s="1054"/>
      <c r="AL1935" s="1051"/>
      <c r="AM1935" s="20">
        <f>IF(AA1935="węgiel",AF1935*1/3.6*'lista, wskaźniki'!$F$20,IF(AA1935="drewno",AF1935*1/3.6*'lista, wskaźniki'!$F$22,IF(AA1935="pellet",AF1935*1/3.6*'lista, wskaźniki'!$F$23,IF(AA1935="gaz z sieci",AF1935*1/3.6*'lista, wskaźniki'!$F$21,IF(AA1935="olej opałowy",AF1935*1/3.6*'lista, wskaźniki'!$F$24,0)))))</f>
        <v>0</v>
      </c>
      <c r="AN1935" s="20">
        <f>IF(AA1935="węgiel",AF1935*'lista, wskaźniki'!$E$42,IF(AA1935="drewno",AF1935*'lista, wskaźniki'!$G$42,IF(AA1935="pellet",AF1935*'lista, wskaźniki'!$H$42,IF(AA1935="gaz z sieci",AF1935*'lista, wskaźniki'!$F$42,IF(AA1935="olej opałowy",AF1935*'lista, wskaźniki'!$I$42,0)))))</f>
        <v>0</v>
      </c>
      <c r="AO1935" s="20">
        <f>IF(AA1935="węgiel",AF1935*'lista, wskaźniki'!$E$43,IF(AA1935="drewno",AF1935*'lista, wskaźniki'!$G$43,IF(AA1935="pellet",AF1935*'lista, wskaźniki'!$H$43,IF(AA1935="gaz z sieci",AF1935*'lista, wskaźniki'!$F$43,IF(AA1935="olej opałowy",AF1935*'lista, wskaźniki'!$I$43,0)))))</f>
        <v>0</v>
      </c>
      <c r="AP1935" s="20">
        <f>IF(AA1935="węgiel",AF1935*'lista, wskaźniki'!$E$44,IF(AA1935="drewno",AF1935*'lista, wskaźniki'!$G$44,IF(AA1935="pellet",AF1935*'lista, wskaźniki'!$H$44,IF(AA1935="gaz z sieci",AF1935*'lista, wskaźniki'!$F$44,IF(AA1935="olej opałowy",AF1935*'lista, wskaźniki'!$I$44,0)))))</f>
        <v>0</v>
      </c>
      <c r="AQ1935" s="20" t="b">
        <f>IF(Z1935="gaz",AH1935*1/3.6*'lista, wskaźniki'!$F$21,IF(Z1935="energia elektryczna",AH1935*1/3.6*'lista, wskaźniki'!$F$26))</f>
        <v>0</v>
      </c>
      <c r="AR1935" s="20" t="b">
        <f>IF(Z1935="gaz",AH1935*'lista, wskaźniki'!$F$42,IF(Z1935="energia elektryczna",AH1935*0))</f>
        <v>0</v>
      </c>
      <c r="AS1935" s="20" t="b">
        <f>IF(Z1935="gaz",AH1935*'lista, wskaźniki'!$F$43,IF(Z1935="energia elektryczna",AH1935*0))</f>
        <v>0</v>
      </c>
      <c r="AT1935" s="20" t="b">
        <f>IF(Z1935="gaz",AH1935*'lista, wskaźniki'!$F$44,IF(Z1935="energia elektryczna",AH1935*0))</f>
        <v>0</v>
      </c>
      <c r="AU1935" s="20">
        <f>AI1935*1/3.6*'lista, wskaźniki'!$F$21</f>
        <v>0</v>
      </c>
      <c r="AV1935" s="20">
        <f>AI1935*'lista, wskaźniki'!$F$42</f>
        <v>0</v>
      </c>
      <c r="AW1935" s="20">
        <f>AI1935*'lista, wskaźniki'!$F$43</f>
        <v>0</v>
      </c>
      <c r="AX1935" s="20">
        <f>AI1935*'lista, wskaźniki'!$F$44</f>
        <v>0</v>
      </c>
      <c r="AY1935" s="20">
        <f>AK1935*'lista, wskaźniki'!$F$26</f>
        <v>0</v>
      </c>
      <c r="AZ1935" s="20">
        <f t="shared" si="879"/>
        <v>0</v>
      </c>
      <c r="BA1935" s="20">
        <f t="shared" si="880"/>
        <v>0</v>
      </c>
      <c r="BB1935" s="20">
        <f t="shared" si="881"/>
        <v>0</v>
      </c>
      <c r="BC1935" s="20">
        <f t="shared" si="882"/>
        <v>0</v>
      </c>
      <c r="BD1935" s="1051"/>
      <c r="BE1935" s="1051"/>
      <c r="BF1935" s="1051"/>
      <c r="BG1935" s="1051"/>
      <c r="BH1935" s="97"/>
      <c r="BI1935" s="1051"/>
      <c r="BJ1935" s="97"/>
      <c r="BK1935" s="1051"/>
      <c r="BL1935" s="97"/>
      <c r="BM1935" s="97"/>
      <c r="BN1935" s="97"/>
      <c r="BO1935" s="97"/>
      <c r="BP1935" s="97"/>
      <c r="BQ1935" s="97"/>
      <c r="BR1935" s="97"/>
      <c r="BS1935" s="1045"/>
      <c r="BT1935" s="1045"/>
      <c r="BU1935" s="1045"/>
      <c r="BV1935" s="1045"/>
      <c r="BW1935" s="1045"/>
      <c r="BX1935" s="1045"/>
      <c r="BY1935" s="1048"/>
      <c r="CA1935" s="365" t="b">
        <f t="shared" si="883"/>
        <v>0</v>
      </c>
      <c r="CB1935" s="365" t="b">
        <f t="shared" si="884"/>
        <v>0</v>
      </c>
      <c r="CC1935" s="365">
        <f t="shared" si="885"/>
        <v>0</v>
      </c>
      <c r="CD1935" s="365" t="b">
        <f t="shared" si="886"/>
        <v>0</v>
      </c>
      <c r="CE1935" s="365" t="b">
        <f t="shared" si="887"/>
        <v>0</v>
      </c>
      <c r="CF1935" s="365" t="b">
        <f t="shared" si="888"/>
        <v>0</v>
      </c>
      <c r="CG1935" s="365" t="b">
        <f t="shared" si="889"/>
        <v>0</v>
      </c>
      <c r="CH1935" s="365" t="b">
        <f t="shared" si="890"/>
        <v>0</v>
      </c>
      <c r="CI1935" s="72" t="b">
        <f t="shared" si="891"/>
        <v>0</v>
      </c>
      <c r="CJ1935" s="72" t="b">
        <f t="shared" si="892"/>
        <v>0</v>
      </c>
      <c r="CK1935" s="72">
        <f t="shared" si="893"/>
        <v>0</v>
      </c>
      <c r="CL1935" s="72">
        <f t="shared" si="894"/>
        <v>0</v>
      </c>
      <c r="CM1935" s="72" t="b">
        <f t="shared" si="895"/>
        <v>0</v>
      </c>
      <c r="CN1935" s="72" t="b">
        <f t="shared" si="896"/>
        <v>0</v>
      </c>
      <c r="CP1935" s="13">
        <f t="shared" si="897"/>
        <v>0</v>
      </c>
      <c r="CQ1935" s="13" t="b">
        <f t="shared" si="898"/>
        <v>0</v>
      </c>
      <c r="CR1935" s="13" t="b">
        <f t="shared" si="899"/>
        <v>0</v>
      </c>
      <c r="CS1935" s="13" t="b">
        <f t="shared" si="905"/>
        <v>0</v>
      </c>
      <c r="CT1935" s="13" t="b">
        <f t="shared" si="904"/>
        <v>0</v>
      </c>
      <c r="CU1935" s="13" t="b">
        <f t="shared" si="876"/>
        <v>0</v>
      </c>
      <c r="CV1935" s="13" t="b">
        <f t="shared" si="900"/>
        <v>0</v>
      </c>
      <c r="CW1935" s="13" t="b">
        <f t="shared" si="901"/>
        <v>0</v>
      </c>
      <c r="CX1935" s="13" t="b">
        <f t="shared" si="902"/>
        <v>0</v>
      </c>
      <c r="CY1935" s="13" t="b">
        <f t="shared" si="903"/>
        <v>0</v>
      </c>
    </row>
    <row r="1936" spans="1:103" ht="15" thickBot="1">
      <c r="A1936" s="932"/>
      <c r="B1936" s="1051"/>
      <c r="C1936" s="1051"/>
      <c r="D1936" s="1051"/>
      <c r="E1936" s="1051"/>
      <c r="F1936" s="1051"/>
      <c r="G1936" s="1051"/>
      <c r="H1936" s="1051"/>
      <c r="I1936" s="1051"/>
      <c r="J1936" s="1051"/>
      <c r="K1936" s="1051"/>
      <c r="L1936" s="1051"/>
      <c r="M1936" s="1051"/>
      <c r="N1936" s="1051"/>
      <c r="O1936" s="1051"/>
      <c r="P1936" s="1051"/>
      <c r="Q1936" s="941"/>
      <c r="R1936" s="1051"/>
      <c r="S1936" s="1051"/>
      <c r="T1936" s="1051"/>
      <c r="U1936" s="1051"/>
      <c r="V1936" s="1051"/>
      <c r="W1936" s="97"/>
      <c r="X1936" s="97"/>
      <c r="Y1936" s="97"/>
      <c r="Z1936" s="97"/>
      <c r="AA1936" s="97" t="s">
        <v>38</v>
      </c>
      <c r="AB1936" s="98"/>
      <c r="AC1936" s="98"/>
      <c r="AD1936" s="97"/>
      <c r="AE1936" s="1051"/>
      <c r="AF1936" s="334">
        <f t="shared" si="878"/>
        <v>0</v>
      </c>
      <c r="AG1936" s="272">
        <f>IF(R1936="kompletna",Q1936*J1936*0.0036*'lista, wskaźniki'!$F$13, IF(R1936="częściowa",Q1936*J1936*0.0036*'lista, wskaźniki'!$F$14, IF(R1936="brak",Q1936*J1936*0.0036*'lista, wskaźniki'!$F$15,)))</f>
        <v>0</v>
      </c>
      <c r="AH1936" s="334">
        <f>IF(Y1936="inne",K1936*'lista, wskaźniki'!$E$35,IF(Y1936="to samo źródło",0,IF(Y1936=0,0)))</f>
        <v>0</v>
      </c>
      <c r="AI1936" s="334">
        <f>IF(AA1936="gaz z sieci",AC1936*'lista, wskaźniki'!$D$21)</f>
        <v>0</v>
      </c>
      <c r="AJ1936" s="272">
        <f>IF(AA1936="węgiel",AB1936*'lista, wskaźniki'!$D$20, IF('Sektor mieszkaniowy'!AA1936="drewno",'Sektor mieszkaniowy'!AB1936*'lista, wskaźniki'!$D$22,IF('Sektor mieszkaniowy'!AA1936="pellet",AB1936*'lista, wskaźniki'!$D$23,IF('Sektor mieszkaniowy'!AA1936="gaz z sieci",AB1936*'lista, wskaźniki'!$D$21,IF('Sektor mieszkaniowy'!AA1936="olej opałowy",'Sektor mieszkaniowy'!AB1936*'lista, wskaźniki'!$D$24)))))</f>
        <v>0</v>
      </c>
      <c r="AK1936" s="1054"/>
      <c r="AL1936" s="1051"/>
      <c r="AM1936" s="20">
        <f>IF(AA1936="węgiel",AF1936*1/3.6*'lista, wskaźniki'!$F$20,IF(AA1936="drewno",AF1936*1/3.6*'lista, wskaźniki'!$F$22,IF(AA1936="pellet",AF1936*1/3.6*'lista, wskaźniki'!$F$23,IF(AA1936="gaz z sieci",AF1936*1/3.6*'lista, wskaźniki'!$F$21,IF(AA1936="olej opałowy",AF1936*1/3.6*'lista, wskaźniki'!$F$24,0)))))</f>
        <v>0</v>
      </c>
      <c r="AN1936" s="20">
        <f>IF(AA1936="węgiel",AF1936*'lista, wskaźniki'!$E$42,IF(AA1936="drewno",AF1936*'lista, wskaźniki'!$G$42,IF(AA1936="pellet",AF1936*'lista, wskaźniki'!$H$42,IF(AA1936="gaz z sieci",AF1936*'lista, wskaźniki'!$F$42,IF(AA1936="olej opałowy",AF1936*'lista, wskaźniki'!$I$42,0)))))</f>
        <v>0</v>
      </c>
      <c r="AO1936" s="20">
        <f>IF(AA1936="węgiel",AF1936*'lista, wskaźniki'!$E$43,IF(AA1936="drewno",AF1936*'lista, wskaźniki'!$G$43,IF(AA1936="pellet",AF1936*'lista, wskaźniki'!$H$43,IF(AA1936="gaz z sieci",AF1936*'lista, wskaźniki'!$F$43,IF(AA1936="olej opałowy",AF1936*'lista, wskaźniki'!$I$43,0)))))</f>
        <v>0</v>
      </c>
      <c r="AP1936" s="20">
        <f>IF(AA1936="węgiel",AF1936*'lista, wskaźniki'!$E$44,IF(AA1936="drewno",AF1936*'lista, wskaźniki'!$G$44,IF(AA1936="pellet",AF1936*'lista, wskaźniki'!$H$44,IF(AA1936="gaz z sieci",AF1936*'lista, wskaźniki'!$F$44,IF(AA1936="olej opałowy",AF1936*'lista, wskaźniki'!$I$44,0)))))</f>
        <v>0</v>
      </c>
      <c r="AQ1936" s="20" t="b">
        <f>IF(Z1936="gaz",AH1936*1/3.6*'lista, wskaźniki'!$F$21,IF(Z1936="energia elektryczna",AH1936*1/3.6*'lista, wskaźniki'!$F$26))</f>
        <v>0</v>
      </c>
      <c r="AR1936" s="20" t="b">
        <f>IF(Z1936="gaz",AH1936*'lista, wskaźniki'!$F$42,IF(Z1936="energia elektryczna",AH1936*0))</f>
        <v>0</v>
      </c>
      <c r="AS1936" s="20" t="b">
        <f>IF(Z1936="gaz",AH1936*'lista, wskaźniki'!$F$43,IF(Z1936="energia elektryczna",AH1936*0))</f>
        <v>0</v>
      </c>
      <c r="AT1936" s="20" t="b">
        <f>IF(Z1936="gaz",AH1936*'lista, wskaźniki'!$F$44,IF(Z1936="energia elektryczna",AH1936*0))</f>
        <v>0</v>
      </c>
      <c r="AU1936" s="20">
        <f>AI1936*1/3.6*'lista, wskaźniki'!$F$21</f>
        <v>0</v>
      </c>
      <c r="AV1936" s="20">
        <f>AI1936*'lista, wskaźniki'!$F$42</f>
        <v>0</v>
      </c>
      <c r="AW1936" s="20">
        <f>AI1936*'lista, wskaźniki'!$F$43</f>
        <v>0</v>
      </c>
      <c r="AX1936" s="20">
        <f>AI1936*'lista, wskaźniki'!$F$44</f>
        <v>0</v>
      </c>
      <c r="AY1936" s="20">
        <f>AK1936*'lista, wskaźniki'!$F$26</f>
        <v>0</v>
      </c>
      <c r="AZ1936" s="20">
        <f t="shared" si="879"/>
        <v>0</v>
      </c>
      <c r="BA1936" s="20">
        <f t="shared" si="880"/>
        <v>0</v>
      </c>
      <c r="BB1936" s="20">
        <f t="shared" si="881"/>
        <v>0</v>
      </c>
      <c r="BC1936" s="20">
        <f t="shared" si="882"/>
        <v>0</v>
      </c>
      <c r="BD1936" s="1051"/>
      <c r="BE1936" s="1051"/>
      <c r="BF1936" s="1051"/>
      <c r="BG1936" s="1051"/>
      <c r="BH1936" s="97"/>
      <c r="BI1936" s="1051"/>
      <c r="BJ1936" s="97"/>
      <c r="BK1936" s="1051"/>
      <c r="BL1936" s="97"/>
      <c r="BM1936" s="97"/>
      <c r="BN1936" s="97"/>
      <c r="BO1936" s="97"/>
      <c r="BP1936" s="97"/>
      <c r="BQ1936" s="97"/>
      <c r="BR1936" s="97"/>
      <c r="BS1936" s="1045"/>
      <c r="BT1936" s="1045"/>
      <c r="BU1936" s="1045"/>
      <c r="BV1936" s="1045"/>
      <c r="BW1936" s="1045"/>
      <c r="BX1936" s="1045"/>
      <c r="BY1936" s="1048"/>
      <c r="CA1936" s="365" t="b">
        <f t="shared" si="883"/>
        <v>0</v>
      </c>
      <c r="CB1936" s="365" t="b">
        <f t="shared" si="884"/>
        <v>0</v>
      </c>
      <c r="CC1936" s="365" t="b">
        <f t="shared" si="885"/>
        <v>0</v>
      </c>
      <c r="CD1936" s="365">
        <f t="shared" si="886"/>
        <v>0</v>
      </c>
      <c r="CE1936" s="365" t="b">
        <f t="shared" si="887"/>
        <v>0</v>
      </c>
      <c r="CF1936" s="365" t="b">
        <f t="shared" si="888"/>
        <v>0</v>
      </c>
      <c r="CG1936" s="365" t="b">
        <f t="shared" si="889"/>
        <v>0</v>
      </c>
      <c r="CH1936" s="365">
        <f t="shared" si="890"/>
        <v>0</v>
      </c>
      <c r="CI1936" s="72" t="b">
        <f t="shared" si="891"/>
        <v>0</v>
      </c>
      <c r="CJ1936" s="72" t="b">
        <f t="shared" si="892"/>
        <v>0</v>
      </c>
      <c r="CK1936" s="72" t="b">
        <f t="shared" si="893"/>
        <v>0</v>
      </c>
      <c r="CL1936" s="72">
        <f t="shared" si="894"/>
        <v>0</v>
      </c>
      <c r="CM1936" s="72" t="b">
        <f t="shared" si="895"/>
        <v>0</v>
      </c>
      <c r="CN1936" s="72" t="b">
        <f t="shared" si="896"/>
        <v>0</v>
      </c>
      <c r="CP1936" s="13">
        <f t="shared" si="897"/>
        <v>0</v>
      </c>
      <c r="CQ1936" s="13" t="b">
        <f t="shared" si="898"/>
        <v>0</v>
      </c>
      <c r="CR1936" s="13" t="b">
        <f t="shared" si="899"/>
        <v>0</v>
      </c>
      <c r="CS1936" s="13" t="b">
        <f t="shared" si="905"/>
        <v>0</v>
      </c>
      <c r="CT1936" s="13" t="b">
        <f t="shared" si="904"/>
        <v>0</v>
      </c>
      <c r="CU1936" s="13" t="b">
        <f t="shared" si="876"/>
        <v>0</v>
      </c>
      <c r="CV1936" s="13" t="b">
        <f t="shared" si="900"/>
        <v>0</v>
      </c>
      <c r="CW1936" s="13" t="b">
        <f t="shared" si="901"/>
        <v>0</v>
      </c>
      <c r="CX1936" s="13" t="b">
        <f t="shared" si="902"/>
        <v>0</v>
      </c>
      <c r="CY1936" s="13" t="b">
        <f t="shared" si="903"/>
        <v>0</v>
      </c>
    </row>
    <row r="1937" spans="1:103" ht="15" thickBot="1">
      <c r="A1937" s="933"/>
      <c r="B1937" s="1052"/>
      <c r="C1937" s="1052"/>
      <c r="D1937" s="1052"/>
      <c r="E1937" s="1052"/>
      <c r="F1937" s="1052"/>
      <c r="G1937" s="1052"/>
      <c r="H1937" s="1052"/>
      <c r="I1937" s="1052"/>
      <c r="J1937" s="1052"/>
      <c r="K1937" s="1052"/>
      <c r="L1937" s="1052"/>
      <c r="M1937" s="1052"/>
      <c r="N1937" s="1052"/>
      <c r="O1937" s="1052"/>
      <c r="P1937" s="1052"/>
      <c r="Q1937" s="942"/>
      <c r="R1937" s="1052"/>
      <c r="S1937" s="1052"/>
      <c r="T1937" s="1052"/>
      <c r="U1937" s="1052"/>
      <c r="V1937" s="1052"/>
      <c r="W1937" s="99"/>
      <c r="X1937" s="99"/>
      <c r="Y1937" s="99"/>
      <c r="Z1937" s="99"/>
      <c r="AA1937" s="99" t="s">
        <v>37</v>
      </c>
      <c r="AB1937" s="100"/>
      <c r="AC1937" s="100"/>
      <c r="AD1937" s="99"/>
      <c r="AE1937" s="1052"/>
      <c r="AF1937" s="334">
        <f t="shared" si="878"/>
        <v>0</v>
      </c>
      <c r="AG1937" s="272">
        <f>IF(R1937="kompletna",Q1937*J1937*0.0036*'lista, wskaźniki'!$F$13, IF(R1937="częściowa",Q1937*J1937*0.0036*'lista, wskaźniki'!$F$14, IF(R1937="brak",Q1937*J1937*0.0036*'lista, wskaźniki'!$F$15,)))</f>
        <v>0</v>
      </c>
      <c r="AH1937" s="334">
        <f>IF(Y1937="inne",K1937*'lista, wskaźniki'!$E$35,IF(Y1937="to samo źródło",0,IF(Y1937=0,0)))</f>
        <v>0</v>
      </c>
      <c r="AI1937" s="334" t="b">
        <f>IF(AA1937="gaz z sieci",AC1937*'lista, wskaźniki'!$D$21)</f>
        <v>0</v>
      </c>
      <c r="AJ1937" s="272">
        <f>IF(AA1937="węgiel",AB1937*'lista, wskaźniki'!$D$20, IF('Sektor mieszkaniowy'!AA1937="drewno",'Sektor mieszkaniowy'!AB1937*'lista, wskaźniki'!$D$22,IF('Sektor mieszkaniowy'!AA1937="pellet",AB1937*'lista, wskaźniki'!$D$23,IF('Sektor mieszkaniowy'!AA1937="gaz z sieci",AB1937*'lista, wskaźniki'!$D$21,IF('Sektor mieszkaniowy'!AA1937="olej opałowy",'Sektor mieszkaniowy'!AB1937*'lista, wskaźniki'!$D$24)))))</f>
        <v>0</v>
      </c>
      <c r="AK1937" s="1055"/>
      <c r="AL1937" s="1052"/>
      <c r="AM1937" s="20">
        <f>IF(AA1937="węgiel",AF1937*1/3.6*'lista, wskaźniki'!$F$20,IF(AA1937="drewno",AF1937*1/3.6*'lista, wskaźniki'!$F$22,IF(AA1937="pellet",AF1937*1/3.6*'lista, wskaźniki'!$F$23,IF(AA1937="gaz z sieci",AF1937*1/3.6*'lista, wskaźniki'!$F$21,IF(AA1937="olej opałowy",AF1937*1/3.6*'lista, wskaźniki'!$F$24,0)))))</f>
        <v>0</v>
      </c>
      <c r="AN1937" s="20">
        <f>IF(AA1937="węgiel",AF1937*'lista, wskaźniki'!$E$42,IF(AA1937="drewno",AF1937*'lista, wskaźniki'!$G$42,IF(AA1937="pellet",AF1937*'lista, wskaźniki'!$H$42,IF(AA1937="gaz z sieci",AF1937*'lista, wskaźniki'!$F$42,IF(AA1937="olej opałowy",AF1937*'lista, wskaźniki'!$I$42,0)))))</f>
        <v>0</v>
      </c>
      <c r="AO1937" s="20">
        <f>IF(AA1937="węgiel",AF1937*'lista, wskaźniki'!$E$43,IF(AA1937="drewno",AF1937*'lista, wskaźniki'!$G$43,IF(AA1937="pellet",AF1937*'lista, wskaźniki'!$H$43,IF(AA1937="gaz z sieci",AF1937*'lista, wskaźniki'!$F$43,IF(AA1937="olej opałowy",AF1937*'lista, wskaźniki'!$I$43,0)))))</f>
        <v>0</v>
      </c>
      <c r="AP1937" s="20">
        <f>IF(AA1937="węgiel",AF1937*'lista, wskaźniki'!$E$44,IF(AA1937="drewno",AF1937*'lista, wskaźniki'!$G$44,IF(AA1937="pellet",AF1937*'lista, wskaźniki'!$H$44,IF(AA1937="gaz z sieci",AF1937*'lista, wskaźniki'!$F$44,IF(AA1937="olej opałowy",AF1937*'lista, wskaźniki'!$I$44,0)))))</f>
        <v>0</v>
      </c>
      <c r="AQ1937" s="20" t="b">
        <f>IF(Z1937="gaz",AH1937*1/3.6*'lista, wskaźniki'!$F$21,IF(Z1937="energia elektryczna",AH1937*1/3.6*'lista, wskaźniki'!$F$26))</f>
        <v>0</v>
      </c>
      <c r="AR1937" s="20" t="b">
        <f>IF(Z1937="gaz",AH1937*'lista, wskaźniki'!$F$42,IF(Z1937="energia elektryczna",AH1937*0))</f>
        <v>0</v>
      </c>
      <c r="AS1937" s="20" t="b">
        <f>IF(Z1937="gaz",AH1937*'lista, wskaźniki'!$F$43,IF(Z1937="energia elektryczna",AH1937*0))</f>
        <v>0</v>
      </c>
      <c r="AT1937" s="20" t="b">
        <f>IF(Z1937="gaz",AH1937*'lista, wskaźniki'!$F$44,IF(Z1937="energia elektryczna",AH1937*0))</f>
        <v>0</v>
      </c>
      <c r="AU1937" s="20">
        <f>AI1937*1/3.6*'lista, wskaźniki'!$F$21</f>
        <v>0</v>
      </c>
      <c r="AV1937" s="20">
        <f>AI1937*'lista, wskaźniki'!$F$42</f>
        <v>0</v>
      </c>
      <c r="AW1937" s="20">
        <f>AI1937*'lista, wskaźniki'!$F$43</f>
        <v>0</v>
      </c>
      <c r="AX1937" s="20">
        <f>AI1937*'lista, wskaźniki'!$F$44</f>
        <v>0</v>
      </c>
      <c r="AY1937" s="20">
        <f>AK1937*'lista, wskaźniki'!$F$26</f>
        <v>0</v>
      </c>
      <c r="AZ1937" s="20">
        <f t="shared" si="879"/>
        <v>0</v>
      </c>
      <c r="BA1937" s="20">
        <f t="shared" si="880"/>
        <v>0</v>
      </c>
      <c r="BB1937" s="20">
        <f t="shared" si="881"/>
        <v>0</v>
      </c>
      <c r="BC1937" s="20">
        <f t="shared" si="882"/>
        <v>0</v>
      </c>
      <c r="BD1937" s="1052"/>
      <c r="BE1937" s="1052"/>
      <c r="BF1937" s="1052"/>
      <c r="BG1937" s="1052"/>
      <c r="BH1937" s="99"/>
      <c r="BI1937" s="1052"/>
      <c r="BJ1937" s="99"/>
      <c r="BK1937" s="1052"/>
      <c r="BL1937" s="99"/>
      <c r="BM1937" s="99"/>
      <c r="BN1937" s="99"/>
      <c r="BO1937" s="99"/>
      <c r="BP1937" s="99"/>
      <c r="BQ1937" s="99"/>
      <c r="BR1937" s="99"/>
      <c r="BS1937" s="1046"/>
      <c r="BT1937" s="1046"/>
      <c r="BU1937" s="1046"/>
      <c r="BV1937" s="1046"/>
      <c r="BW1937" s="1046"/>
      <c r="BX1937" s="1046"/>
      <c r="BY1937" s="1049"/>
      <c r="CA1937" s="365" t="b">
        <f t="shared" si="883"/>
        <v>0</v>
      </c>
      <c r="CB1937" s="365" t="b">
        <f t="shared" si="884"/>
        <v>0</v>
      </c>
      <c r="CC1937" s="365" t="b">
        <f t="shared" si="885"/>
        <v>0</v>
      </c>
      <c r="CD1937" s="365" t="b">
        <f t="shared" si="886"/>
        <v>0</v>
      </c>
      <c r="CE1937" s="365">
        <f t="shared" si="887"/>
        <v>0</v>
      </c>
      <c r="CF1937" s="365" t="b">
        <f t="shared" si="888"/>
        <v>0</v>
      </c>
      <c r="CG1937" s="365" t="b">
        <f t="shared" si="889"/>
        <v>0</v>
      </c>
      <c r="CH1937" s="365" t="b">
        <f t="shared" si="890"/>
        <v>0</v>
      </c>
      <c r="CI1937" s="72" t="b">
        <f t="shared" si="891"/>
        <v>0</v>
      </c>
      <c r="CJ1937" s="72" t="b">
        <f t="shared" si="892"/>
        <v>0</v>
      </c>
      <c r="CK1937" s="72" t="b">
        <f t="shared" si="893"/>
        <v>0</v>
      </c>
      <c r="CL1937" s="72">
        <f t="shared" si="894"/>
        <v>0</v>
      </c>
      <c r="CM1937" s="72">
        <f t="shared" si="895"/>
        <v>0</v>
      </c>
      <c r="CN1937" s="72" t="b">
        <f t="shared" si="896"/>
        <v>0</v>
      </c>
      <c r="CP1937" s="13">
        <f t="shared" si="897"/>
        <v>0</v>
      </c>
      <c r="CQ1937" s="13" t="b">
        <f t="shared" si="898"/>
        <v>0</v>
      </c>
      <c r="CR1937" s="13" t="b">
        <f t="shared" si="899"/>
        <v>0</v>
      </c>
      <c r="CS1937" s="13" t="b">
        <f t="shared" si="905"/>
        <v>0</v>
      </c>
      <c r="CT1937" s="13" t="b">
        <f t="shared" si="904"/>
        <v>0</v>
      </c>
      <c r="CU1937" s="13" t="b">
        <f t="shared" si="876"/>
        <v>0</v>
      </c>
      <c r="CV1937" s="13" t="b">
        <f t="shared" si="900"/>
        <v>0</v>
      </c>
      <c r="CW1937" s="13" t="b">
        <f t="shared" si="901"/>
        <v>0</v>
      </c>
      <c r="CX1937" s="13" t="b">
        <f t="shared" si="902"/>
        <v>0</v>
      </c>
      <c r="CY1937" s="13" t="b">
        <f t="shared" si="903"/>
        <v>0</v>
      </c>
    </row>
    <row r="1938" spans="1:103" ht="15" thickBot="1">
      <c r="A1938" s="931">
        <v>388</v>
      </c>
      <c r="B1938" s="1050" t="s">
        <v>227</v>
      </c>
      <c r="C1938" s="1050"/>
      <c r="D1938" s="1050" t="s">
        <v>1</v>
      </c>
      <c r="E1938" s="1050" t="s">
        <v>5</v>
      </c>
      <c r="F1938" s="1050"/>
      <c r="G1938" s="1050"/>
      <c r="H1938" s="1050"/>
      <c r="I1938" s="1050" t="s">
        <v>10</v>
      </c>
      <c r="J1938" s="1050"/>
      <c r="K1938" s="1050"/>
      <c r="L1938" s="1050" t="s">
        <v>17</v>
      </c>
      <c r="M1938" s="1050"/>
      <c r="N1938" s="1050" t="s">
        <v>17</v>
      </c>
      <c r="O1938" s="1050"/>
      <c r="P1938" s="1050" t="s">
        <v>17</v>
      </c>
      <c r="Q1938" s="940">
        <f>IF(I1938="&lt;1966",'lista, wskaźniki'!$G$4,IF(I1938="1967-1985",'lista, wskaźniki'!$G$5,IF(I1938="1986-1992",'lista, wskaźniki'!$G$6,IF(I1938="1993-1996",'lista, wskaźniki'!$G$7,IF(I1938="&gt;1997",'lista, wskaźniki'!$G$8,IF(I1938=0,'lista, wskaźniki'!$G$4))))))</f>
        <v>290</v>
      </c>
      <c r="R1938" s="1050" t="s">
        <v>25</v>
      </c>
      <c r="S1938" s="1050" t="s">
        <v>31</v>
      </c>
      <c r="T1938" s="1050"/>
      <c r="U1938" s="1050"/>
      <c r="V1938" s="1050"/>
      <c r="W1938" s="95" t="s">
        <v>35</v>
      </c>
      <c r="X1938" s="95" t="s">
        <v>35</v>
      </c>
      <c r="Y1938" s="95" t="s">
        <v>42</v>
      </c>
      <c r="Z1938" s="95"/>
      <c r="AA1938" s="95" t="s">
        <v>35</v>
      </c>
      <c r="AB1938" s="96"/>
      <c r="AC1938" s="96"/>
      <c r="AD1938" s="95"/>
      <c r="AE1938" s="1050">
        <v>1</v>
      </c>
      <c r="AF1938" s="334">
        <f t="shared" si="878"/>
        <v>0</v>
      </c>
      <c r="AG1938" s="272">
        <f>IF(R1938="kompletna",Q1938*J1938*0.0036*'lista, wskaźniki'!$F$13, IF(R1938="częściowa",Q1938*J1938*0.0036*'lista, wskaźniki'!$F$14, IF(R1938="brak",Q1938*J1938*0.0036*'lista, wskaźniki'!$F$15,)))</f>
        <v>0</v>
      </c>
      <c r="AH1938" s="334">
        <f>IF(Y1938="inne",K1938*'lista, wskaźniki'!$E$35,IF(Y1938="to samo źródło",0,IF(Y1938=0,0)))</f>
        <v>0</v>
      </c>
      <c r="AI1938" s="334" t="b">
        <f>IF(AA1938="gaz z sieci",AC1938*'lista, wskaźniki'!$D$21)</f>
        <v>0</v>
      </c>
      <c r="AJ1938" s="272">
        <f>IF(AA1938="węgiel",AB1938*'lista, wskaźniki'!$D$20, IF('Sektor mieszkaniowy'!AA1938="drewno",'Sektor mieszkaniowy'!AB1938*'lista, wskaźniki'!$D$22,IF('Sektor mieszkaniowy'!AA1938="pellet",AB1938*'lista, wskaźniki'!$D$23,IF('Sektor mieszkaniowy'!AA1938="gaz z sieci",AB1938*'lista, wskaźniki'!$D$21,IF('Sektor mieszkaniowy'!AA1938="olej opałowy",'Sektor mieszkaniowy'!AB1938*'lista, wskaźniki'!$D$24)))))</f>
        <v>0</v>
      </c>
      <c r="AK1938" s="1053">
        <f>AL1938/'lista, wskaźniki'!$A$127</f>
        <v>1.5384615384615385</v>
      </c>
      <c r="AL1938" s="1050">
        <v>1000</v>
      </c>
      <c r="AM1938" s="20">
        <f>IF(AA1938="węgiel",AF1938*1/3.6*'lista, wskaźniki'!$F$20,IF(AA1938="drewno",AF1938*1/3.6*'lista, wskaźniki'!$F$22,IF(AA1938="pellet",AF1938*1/3.6*'lista, wskaźniki'!$F$23,IF(AA1938="gaz z sieci",AF1938*1/3.6*'lista, wskaźniki'!$F$21,IF(AA1938="olej opałowy",AF1938*1/3.6*'lista, wskaźniki'!$F$24,0)))))</f>
        <v>0</v>
      </c>
      <c r="AN1938" s="20">
        <f>IF(AA1938="węgiel",AF1938*'lista, wskaźniki'!$E$42,IF(AA1938="drewno",AF1938*'lista, wskaźniki'!$G$42,IF(AA1938="pellet",AF1938*'lista, wskaźniki'!$H$42,IF(AA1938="gaz z sieci",AF1938*'lista, wskaźniki'!$F$42,IF(AA1938="olej opałowy",AF1938*'lista, wskaźniki'!$I$42,0)))))</f>
        <v>0</v>
      </c>
      <c r="AO1938" s="20">
        <f>IF(AA1938="węgiel",AF1938*'lista, wskaźniki'!$E$43,IF(AA1938="drewno",AF1938*'lista, wskaźniki'!$G$43,IF(AA1938="pellet",AF1938*'lista, wskaźniki'!$H$43,IF(AA1938="gaz z sieci",AF1938*'lista, wskaźniki'!$F$43,IF(AA1938="olej opałowy",AF1938*'lista, wskaźniki'!$I$43,0)))))</f>
        <v>0</v>
      </c>
      <c r="AP1938" s="20">
        <f>IF(AA1938="węgiel",AF1938*'lista, wskaźniki'!$E$44,IF(AA1938="drewno",AF1938*'lista, wskaźniki'!$G$44,IF(AA1938="pellet",AF1938*'lista, wskaźniki'!$H$44,IF(AA1938="gaz z sieci",AF1938*'lista, wskaźniki'!$F$44,IF(AA1938="olej opałowy",AF1938*'lista, wskaźniki'!$I$44,0)))))</f>
        <v>0</v>
      </c>
      <c r="AQ1938" s="20" t="b">
        <f>IF(Z1938="gaz",AH1938*1/3.6*'lista, wskaźniki'!$F$21,IF(Z1938="energia elektryczna",AH1938*1/3.6*'lista, wskaźniki'!$F$26))</f>
        <v>0</v>
      </c>
      <c r="AR1938" s="20" t="b">
        <f>IF(Z1938="gaz",AH1938*'lista, wskaźniki'!$F$42,IF(Z1938="energia elektryczna",AH1938*0))</f>
        <v>0</v>
      </c>
      <c r="AS1938" s="20" t="b">
        <f>IF(Z1938="gaz",AH1938*'lista, wskaźniki'!$F$43,IF(Z1938="energia elektryczna",AH1938*0))</f>
        <v>0</v>
      </c>
      <c r="AT1938" s="20" t="b">
        <f>IF(Z1938="gaz",AH1938*'lista, wskaźniki'!$F$44,IF(Z1938="energia elektryczna",AH1938*0))</f>
        <v>0</v>
      </c>
      <c r="AU1938" s="20">
        <f>AI1938*1/3.6*'lista, wskaźniki'!$F$21</f>
        <v>0</v>
      </c>
      <c r="AV1938" s="20">
        <f>AI1938*'lista, wskaźniki'!$F$42</f>
        <v>0</v>
      </c>
      <c r="AW1938" s="20">
        <f>AI1938*'lista, wskaźniki'!$F$43</f>
        <v>0</v>
      </c>
      <c r="AX1938" s="20">
        <f>AI1938*'lista, wskaźniki'!$F$44</f>
        <v>0</v>
      </c>
      <c r="AY1938" s="20">
        <f>AK1938*'lista, wskaźniki'!$F$26</f>
        <v>1.3692307692307693</v>
      </c>
      <c r="AZ1938" s="20">
        <f t="shared" si="879"/>
        <v>1.3692307692307693</v>
      </c>
      <c r="BA1938" s="20">
        <f t="shared" si="880"/>
        <v>0</v>
      </c>
      <c r="BB1938" s="20">
        <f t="shared" si="881"/>
        <v>0</v>
      </c>
      <c r="BC1938" s="20">
        <f t="shared" si="882"/>
        <v>0</v>
      </c>
      <c r="BD1938" s="1050" t="s">
        <v>16</v>
      </c>
      <c r="BE1938" s="1050" t="s">
        <v>16</v>
      </c>
      <c r="BF1938" s="1050" t="s">
        <v>17</v>
      </c>
      <c r="BG1938" s="1050" t="s">
        <v>17</v>
      </c>
      <c r="BH1938" s="95"/>
      <c r="BI1938" s="1050" t="s">
        <v>17</v>
      </c>
      <c r="BJ1938" s="95"/>
      <c r="BK1938" s="1050"/>
      <c r="BL1938" s="95"/>
      <c r="BM1938" s="95"/>
      <c r="BN1938" s="95"/>
      <c r="BO1938" s="95"/>
      <c r="BP1938" s="95"/>
      <c r="BQ1938" s="95"/>
      <c r="BR1938" s="95"/>
      <c r="BS1938" s="1044"/>
      <c r="BT1938" s="1044"/>
      <c r="BU1938" s="1044"/>
      <c r="BV1938" s="1044"/>
      <c r="BW1938" s="1044"/>
      <c r="BX1938" s="1044"/>
      <c r="BY1938" s="1047"/>
      <c r="CA1938" s="365">
        <f t="shared" si="883"/>
        <v>0</v>
      </c>
      <c r="CB1938" s="365" t="b">
        <f t="shared" si="884"/>
        <v>0</v>
      </c>
      <c r="CC1938" s="365" t="b">
        <f t="shared" si="885"/>
        <v>0</v>
      </c>
      <c r="CD1938" s="365" t="b">
        <f t="shared" si="886"/>
        <v>0</v>
      </c>
      <c r="CE1938" s="365" t="b">
        <f t="shared" si="887"/>
        <v>0</v>
      </c>
      <c r="CF1938" s="365" t="b">
        <f t="shared" si="888"/>
        <v>0</v>
      </c>
      <c r="CG1938" s="365" t="b">
        <f t="shared" si="889"/>
        <v>0</v>
      </c>
      <c r="CH1938" s="365" t="b">
        <f t="shared" si="890"/>
        <v>0</v>
      </c>
      <c r="CI1938" s="72">
        <f t="shared" si="891"/>
        <v>0</v>
      </c>
      <c r="CJ1938" s="72" t="b">
        <f t="shared" si="892"/>
        <v>0</v>
      </c>
      <c r="CK1938" s="72" t="b">
        <f t="shared" si="893"/>
        <v>0</v>
      </c>
      <c r="CL1938" s="72">
        <f t="shared" si="894"/>
        <v>0</v>
      </c>
      <c r="CM1938" s="72" t="b">
        <f t="shared" si="895"/>
        <v>0</v>
      </c>
      <c r="CN1938" s="72" t="b">
        <f t="shared" si="896"/>
        <v>0</v>
      </c>
      <c r="CP1938" s="13">
        <f t="shared" si="897"/>
        <v>0</v>
      </c>
      <c r="CQ1938" s="13">
        <f t="shared" si="898"/>
        <v>0</v>
      </c>
      <c r="CR1938" s="13" t="b">
        <f t="shared" si="899"/>
        <v>0</v>
      </c>
      <c r="CS1938" s="13">
        <f t="shared" si="905"/>
        <v>0</v>
      </c>
      <c r="CT1938" s="13" t="b">
        <f t="shared" si="904"/>
        <v>0</v>
      </c>
      <c r="CU1938" s="13">
        <f t="shared" si="876"/>
        <v>0</v>
      </c>
      <c r="CV1938" s="13" t="b">
        <f t="shared" si="900"/>
        <v>0</v>
      </c>
      <c r="CW1938" s="13">
        <f t="shared" si="901"/>
        <v>0</v>
      </c>
      <c r="CX1938" s="13" t="b">
        <f t="shared" si="902"/>
        <v>0</v>
      </c>
      <c r="CY1938" s="13">
        <f t="shared" si="903"/>
        <v>0</v>
      </c>
    </row>
    <row r="1939" spans="1:103" ht="15" thickBot="1">
      <c r="A1939" s="932"/>
      <c r="B1939" s="1051"/>
      <c r="C1939" s="1051"/>
      <c r="D1939" s="1051"/>
      <c r="E1939" s="1051"/>
      <c r="F1939" s="1051"/>
      <c r="G1939" s="1051"/>
      <c r="H1939" s="1051"/>
      <c r="I1939" s="1051"/>
      <c r="J1939" s="1051"/>
      <c r="K1939" s="1051"/>
      <c r="L1939" s="1051"/>
      <c r="M1939" s="1051"/>
      <c r="N1939" s="1051"/>
      <c r="O1939" s="1051"/>
      <c r="P1939" s="1051"/>
      <c r="Q1939" s="941"/>
      <c r="R1939" s="1051"/>
      <c r="S1939" s="1051"/>
      <c r="T1939" s="1051"/>
      <c r="U1939" s="1051"/>
      <c r="V1939" s="1051"/>
      <c r="W1939" s="20" t="s">
        <v>36</v>
      </c>
      <c r="X1939" s="97" t="s">
        <v>195</v>
      </c>
      <c r="Y1939" s="97"/>
      <c r="Z1939" s="97"/>
      <c r="AA1939" s="97" t="s">
        <v>36</v>
      </c>
      <c r="AB1939" s="98">
        <f>ROUND(AD1939/'lista, wskaźniki'!$A$133,0)</f>
        <v>5</v>
      </c>
      <c r="AC1939" s="98"/>
      <c r="AD1939" s="97">
        <v>1500</v>
      </c>
      <c r="AE1939" s="1051"/>
      <c r="AF1939" s="334">
        <f t="shared" si="878"/>
        <v>78</v>
      </c>
      <c r="AG1939" s="272">
        <f>IF(R1939="kompletna",Q1939*J1939*0.0036*'lista, wskaźniki'!$F$13, IF(R1939="częściowa",Q1939*J1939*0.0036*'lista, wskaźniki'!$F$14, IF(R1939="brak",Q1939*J1939*0.0036*'lista, wskaźniki'!$F$15,)))</f>
        <v>0</v>
      </c>
      <c r="AH1939" s="334">
        <f>IF(Y1939="inne",K1939*'lista, wskaźniki'!$E$35,IF(Y1939="to samo źródło",0,IF(Y1939=0,0)))</f>
        <v>0</v>
      </c>
      <c r="AI1939" s="334" t="b">
        <f>IF(AA1939="gaz z sieci",AC1939*'lista, wskaźniki'!$D$21)</f>
        <v>0</v>
      </c>
      <c r="AJ1939" s="272">
        <f>IF(AA1939="węgiel",AB1939*'lista, wskaźniki'!$D$20, IF('Sektor mieszkaniowy'!AA1939="drewno",'Sektor mieszkaniowy'!AB1939*'lista, wskaźniki'!$D$22,IF('Sektor mieszkaniowy'!AA1939="pellet",AB1939*'lista, wskaźniki'!$D$23,IF('Sektor mieszkaniowy'!AA1939="gaz z sieci",AB1939*'lista, wskaźniki'!$D$21,IF('Sektor mieszkaniowy'!AA1939="olej opałowy",'Sektor mieszkaniowy'!AB1939*'lista, wskaźniki'!$D$24)))))</f>
        <v>78</v>
      </c>
      <c r="AK1939" s="1054"/>
      <c r="AL1939" s="1051"/>
      <c r="AM1939" s="20">
        <f>IF(AA1939="węgiel",AF1939*1/3.6*'lista, wskaźniki'!$F$20,IF(AA1939="drewno",AF1939*1/3.6*'lista, wskaźniki'!$F$22,IF(AA1939="pellet",AF1939*1/3.6*'lista, wskaźniki'!$F$23,IF(AA1939="gaz z sieci",AF1939*1/3.6*'lista, wskaźniki'!$F$21,IF(AA1939="olej opałowy",AF1939*1/3.6*'lista, wskaźniki'!$F$24,0)))))</f>
        <v>0</v>
      </c>
      <c r="AN1939" s="20">
        <f>IF(AA1939="węgiel",AF1939*'lista, wskaźniki'!$E$42,IF(AA1939="drewno",AF1939*'lista, wskaźniki'!$G$42,IF(AA1939="pellet",AF1939*'lista, wskaźniki'!$H$42,IF(AA1939="gaz z sieci",AF1939*'lista, wskaźniki'!$F$42,IF(AA1939="olej opałowy",AF1939*'lista, wskaźniki'!$I$42,0)))))</f>
        <v>6.318E-2</v>
      </c>
      <c r="AO1939" s="20">
        <f>IF(AA1939="węgiel",AF1939*'lista, wskaźniki'!$E$43,IF(AA1939="drewno",AF1939*'lista, wskaźniki'!$G$43,IF(AA1939="pellet",AF1939*'lista, wskaźniki'!$H$43,IF(AA1939="gaz z sieci",AF1939*'lista, wskaźniki'!$F$43,IF(AA1939="olej opałowy",AF1939*'lista, wskaźniki'!$I$43,0)))))</f>
        <v>6.318E-2</v>
      </c>
      <c r="AP1939" s="20">
        <f>IF(AA1939="węgiel",AF1939*'lista, wskaźniki'!$E$44,IF(AA1939="drewno",AF1939*'lista, wskaźniki'!$G$44,IF(AA1939="pellet",AF1939*'lista, wskaźniki'!$H$44,IF(AA1939="gaz z sieci",AF1939*'lista, wskaźniki'!$F$44,IF(AA1939="olej opałowy",AF1939*'lista, wskaźniki'!$I$44,0)))))</f>
        <v>1.95E-5</v>
      </c>
      <c r="AQ1939" s="20" t="b">
        <f>IF(Z1939="gaz",AH1939*1/3.6*'lista, wskaźniki'!$F$21,IF(Z1939="energia elektryczna",AH1939*1/3.6*'lista, wskaźniki'!$F$26))</f>
        <v>0</v>
      </c>
      <c r="AR1939" s="20" t="b">
        <f>IF(Z1939="gaz",AH1939*'lista, wskaźniki'!$F$42,IF(Z1939="energia elektryczna",AH1939*0))</f>
        <v>0</v>
      </c>
      <c r="AS1939" s="20" t="b">
        <f>IF(Z1939="gaz",AH1939*'lista, wskaźniki'!$F$43,IF(Z1939="energia elektryczna",AH1939*0))</f>
        <v>0</v>
      </c>
      <c r="AT1939" s="20" t="b">
        <f>IF(Z1939="gaz",AH1939*'lista, wskaźniki'!$F$44,IF(Z1939="energia elektryczna",AH1939*0))</f>
        <v>0</v>
      </c>
      <c r="AU1939" s="20">
        <f>AI1939*1/3.6*'lista, wskaźniki'!$F$21</f>
        <v>0</v>
      </c>
      <c r="AV1939" s="20">
        <f>AI1939*'lista, wskaźniki'!$F$42</f>
        <v>0</v>
      </c>
      <c r="AW1939" s="20">
        <f>AI1939*'lista, wskaźniki'!$F$43</f>
        <v>0</v>
      </c>
      <c r="AX1939" s="20">
        <f>AI1939*'lista, wskaźniki'!$F$44</f>
        <v>0</v>
      </c>
      <c r="AY1939" s="20">
        <f>AK1939*'lista, wskaźniki'!$F$26</f>
        <v>0</v>
      </c>
      <c r="AZ1939" s="20">
        <f t="shared" si="879"/>
        <v>0</v>
      </c>
      <c r="BA1939" s="20">
        <f t="shared" si="880"/>
        <v>6.318E-2</v>
      </c>
      <c r="BB1939" s="20">
        <f t="shared" si="881"/>
        <v>6.318E-2</v>
      </c>
      <c r="BC1939" s="20">
        <f t="shared" si="882"/>
        <v>1.95E-5</v>
      </c>
      <c r="BD1939" s="1051"/>
      <c r="BE1939" s="1051"/>
      <c r="BF1939" s="1051"/>
      <c r="BG1939" s="1051"/>
      <c r="BH1939" s="97"/>
      <c r="BI1939" s="1051"/>
      <c r="BJ1939" s="97"/>
      <c r="BK1939" s="1051"/>
      <c r="BL1939" s="97"/>
      <c r="BM1939" s="97"/>
      <c r="BN1939" s="97"/>
      <c r="BO1939" s="97"/>
      <c r="BP1939" s="97"/>
      <c r="BQ1939" s="97"/>
      <c r="BR1939" s="97"/>
      <c r="BS1939" s="1045"/>
      <c r="BT1939" s="1045"/>
      <c r="BU1939" s="1045"/>
      <c r="BV1939" s="1045"/>
      <c r="BW1939" s="1045"/>
      <c r="BX1939" s="1045"/>
      <c r="BY1939" s="1048"/>
      <c r="CA1939" s="365" t="b">
        <f t="shared" si="883"/>
        <v>0</v>
      </c>
      <c r="CB1939" s="365">
        <f t="shared" si="884"/>
        <v>78</v>
      </c>
      <c r="CC1939" s="365" t="b">
        <f t="shared" si="885"/>
        <v>0</v>
      </c>
      <c r="CD1939" s="365" t="b">
        <f t="shared" si="886"/>
        <v>0</v>
      </c>
      <c r="CE1939" s="365" t="b">
        <f t="shared" si="887"/>
        <v>0</v>
      </c>
      <c r="CF1939" s="365" t="b">
        <f t="shared" si="888"/>
        <v>0</v>
      </c>
      <c r="CG1939" s="365" t="b">
        <f t="shared" si="889"/>
        <v>0</v>
      </c>
      <c r="CH1939" s="365" t="b">
        <f t="shared" si="890"/>
        <v>0</v>
      </c>
      <c r="CI1939" s="72" t="b">
        <f t="shared" si="891"/>
        <v>0</v>
      </c>
      <c r="CJ1939" s="72">
        <f t="shared" si="892"/>
        <v>78</v>
      </c>
      <c r="CK1939" s="72" t="b">
        <f t="shared" si="893"/>
        <v>0</v>
      </c>
      <c r="CL1939" s="72">
        <f t="shared" si="894"/>
        <v>0</v>
      </c>
      <c r="CM1939" s="72" t="b">
        <f t="shared" si="895"/>
        <v>0</v>
      </c>
      <c r="CN1939" s="72" t="b">
        <f t="shared" si="896"/>
        <v>0</v>
      </c>
      <c r="CP1939" s="13">
        <f t="shared" si="897"/>
        <v>0</v>
      </c>
      <c r="CQ1939" s="13" t="b">
        <f t="shared" si="898"/>
        <v>0</v>
      </c>
      <c r="CR1939" s="13" t="b">
        <f t="shared" si="899"/>
        <v>0</v>
      </c>
      <c r="CS1939" s="13" t="b">
        <f t="shared" si="905"/>
        <v>0</v>
      </c>
      <c r="CT1939" s="13" t="b">
        <f t="shared" si="904"/>
        <v>0</v>
      </c>
      <c r="CU1939" s="13" t="b">
        <f t="shared" si="876"/>
        <v>0</v>
      </c>
      <c r="CV1939" s="13" t="b">
        <f t="shared" si="900"/>
        <v>0</v>
      </c>
      <c r="CW1939" s="13" t="b">
        <f t="shared" si="901"/>
        <v>0</v>
      </c>
      <c r="CX1939" s="13" t="b">
        <f t="shared" si="902"/>
        <v>0</v>
      </c>
      <c r="CY1939" s="13" t="b">
        <f t="shared" si="903"/>
        <v>0</v>
      </c>
    </row>
    <row r="1940" spans="1:103" ht="15" thickBot="1">
      <c r="A1940" s="932"/>
      <c r="B1940" s="1051"/>
      <c r="C1940" s="1051"/>
      <c r="D1940" s="1051"/>
      <c r="E1940" s="1051"/>
      <c r="F1940" s="1051"/>
      <c r="G1940" s="1051"/>
      <c r="H1940" s="1051"/>
      <c r="I1940" s="1051"/>
      <c r="J1940" s="1051"/>
      <c r="K1940" s="1051"/>
      <c r="L1940" s="1051"/>
      <c r="M1940" s="1051"/>
      <c r="N1940" s="1051"/>
      <c r="O1940" s="1051"/>
      <c r="P1940" s="1051"/>
      <c r="Q1940" s="941"/>
      <c r="R1940" s="1051"/>
      <c r="S1940" s="1051"/>
      <c r="T1940" s="1051"/>
      <c r="U1940" s="1051"/>
      <c r="V1940" s="1051"/>
      <c r="W1940" s="97"/>
      <c r="X1940" s="97" t="s">
        <v>39</v>
      </c>
      <c r="Y1940" s="97"/>
      <c r="Z1940" s="97"/>
      <c r="AA1940" s="97" t="s">
        <v>50</v>
      </c>
      <c r="AB1940" s="98"/>
      <c r="AC1940" s="98"/>
      <c r="AD1940" s="97"/>
      <c r="AE1940" s="1051"/>
      <c r="AF1940" s="334">
        <f t="shared" si="878"/>
        <v>0</v>
      </c>
      <c r="AG1940" s="272">
        <f>IF(R1940="kompletna",Q1940*J1940*0.0036*'lista, wskaźniki'!$F$13, IF(R1940="częściowa",Q1940*J1940*0.0036*'lista, wskaźniki'!$F$14, IF(R1940="brak",Q1940*J1940*0.0036*'lista, wskaźniki'!$F$15,)))</f>
        <v>0</v>
      </c>
      <c r="AH1940" s="334">
        <f>IF(Y1940="inne",K1940*'lista, wskaźniki'!$E$35,IF(Y1940="to samo źródło",0,IF(Y1940=0,0)))</f>
        <v>0</v>
      </c>
      <c r="AI1940" s="334" t="b">
        <f>IF(AA1940="gaz z sieci",AC1940*'lista, wskaźniki'!$D$21)</f>
        <v>0</v>
      </c>
      <c r="AJ1940" s="272">
        <f>IF(AA1940="węgiel",AB1940*'lista, wskaźniki'!$D$20, IF('Sektor mieszkaniowy'!AA1940="drewno",'Sektor mieszkaniowy'!AB1940*'lista, wskaźniki'!$D$22,IF('Sektor mieszkaniowy'!AA1940="pellet",AB1940*'lista, wskaźniki'!$D$23,IF('Sektor mieszkaniowy'!AA1940="gaz z sieci",AB1940*'lista, wskaźniki'!$D$21,IF('Sektor mieszkaniowy'!AA1940="olej opałowy",'Sektor mieszkaniowy'!AB1940*'lista, wskaźniki'!$D$24)))))</f>
        <v>0</v>
      </c>
      <c r="AK1940" s="1054"/>
      <c r="AL1940" s="1051"/>
      <c r="AM1940" s="20">
        <f>IF(AA1940="węgiel",AF1940*1/3.6*'lista, wskaźniki'!$F$20,IF(AA1940="drewno",AF1940*1/3.6*'lista, wskaźniki'!$F$22,IF(AA1940="pellet",AF1940*1/3.6*'lista, wskaźniki'!$F$23,IF(AA1940="gaz z sieci",AF1940*1/3.6*'lista, wskaźniki'!$F$21,IF(AA1940="olej opałowy",AF1940*1/3.6*'lista, wskaźniki'!$F$24,0)))))</f>
        <v>0</v>
      </c>
      <c r="AN1940" s="20">
        <f>IF(AA1940="węgiel",AF1940*'lista, wskaźniki'!$E$42,IF(AA1940="drewno",AF1940*'lista, wskaźniki'!$G$42,IF(AA1940="pellet",AF1940*'lista, wskaźniki'!$H$42,IF(AA1940="gaz z sieci",AF1940*'lista, wskaźniki'!$F$42,IF(AA1940="olej opałowy",AF1940*'lista, wskaźniki'!$I$42,0)))))</f>
        <v>0</v>
      </c>
      <c r="AO1940" s="20">
        <f>IF(AA1940="węgiel",AF1940*'lista, wskaźniki'!$E$43,IF(AA1940="drewno",AF1940*'lista, wskaźniki'!$G$43,IF(AA1940="pellet",AF1940*'lista, wskaźniki'!$H$43,IF(AA1940="gaz z sieci",AF1940*'lista, wskaźniki'!$F$43,IF(AA1940="olej opałowy",AF1940*'lista, wskaźniki'!$I$43,0)))))</f>
        <v>0</v>
      </c>
      <c r="AP1940" s="20">
        <f>IF(AA1940="węgiel",AF1940*'lista, wskaźniki'!$E$44,IF(AA1940="drewno",AF1940*'lista, wskaźniki'!$G$44,IF(AA1940="pellet",AF1940*'lista, wskaźniki'!$H$44,IF(AA1940="gaz z sieci",AF1940*'lista, wskaźniki'!$F$44,IF(AA1940="olej opałowy",AF1940*'lista, wskaźniki'!$I$44,0)))))</f>
        <v>0</v>
      </c>
      <c r="AQ1940" s="20" t="b">
        <f>IF(Z1940="gaz",AH1940*1/3.6*'lista, wskaźniki'!$F$21,IF(Z1940="energia elektryczna",AH1940*1/3.6*'lista, wskaźniki'!$F$26))</f>
        <v>0</v>
      </c>
      <c r="AR1940" s="20" t="b">
        <f>IF(Z1940="gaz",AH1940*'lista, wskaźniki'!$F$42,IF(Z1940="energia elektryczna",AH1940*0))</f>
        <v>0</v>
      </c>
      <c r="AS1940" s="20" t="b">
        <f>IF(Z1940="gaz",AH1940*'lista, wskaźniki'!$F$43,IF(Z1940="energia elektryczna",AH1940*0))</f>
        <v>0</v>
      </c>
      <c r="AT1940" s="20" t="b">
        <f>IF(Z1940="gaz",AH1940*'lista, wskaźniki'!$F$44,IF(Z1940="energia elektryczna",AH1940*0))</f>
        <v>0</v>
      </c>
      <c r="AU1940" s="20">
        <f>AI1940*1/3.6*'lista, wskaźniki'!$F$21</f>
        <v>0</v>
      </c>
      <c r="AV1940" s="20">
        <f>AI1940*'lista, wskaźniki'!$F$42</f>
        <v>0</v>
      </c>
      <c r="AW1940" s="20">
        <f>AI1940*'lista, wskaźniki'!$F$43</f>
        <v>0</v>
      </c>
      <c r="AX1940" s="20">
        <f>AI1940*'lista, wskaźniki'!$F$44</f>
        <v>0</v>
      </c>
      <c r="AY1940" s="20">
        <f>AK1940*'lista, wskaźniki'!$F$26</f>
        <v>0</v>
      </c>
      <c r="AZ1940" s="20">
        <f t="shared" si="879"/>
        <v>0</v>
      </c>
      <c r="BA1940" s="20">
        <f t="shared" si="880"/>
        <v>0</v>
      </c>
      <c r="BB1940" s="20">
        <f t="shared" si="881"/>
        <v>0</v>
      </c>
      <c r="BC1940" s="20">
        <f t="shared" si="882"/>
        <v>0</v>
      </c>
      <c r="BD1940" s="1051"/>
      <c r="BE1940" s="1051"/>
      <c r="BF1940" s="1051"/>
      <c r="BG1940" s="1051"/>
      <c r="BH1940" s="97"/>
      <c r="BI1940" s="1051"/>
      <c r="BJ1940" s="97"/>
      <c r="BK1940" s="1051"/>
      <c r="BL1940" s="97"/>
      <c r="BM1940" s="97"/>
      <c r="BN1940" s="97"/>
      <c r="BO1940" s="97"/>
      <c r="BP1940" s="97"/>
      <c r="BQ1940" s="97"/>
      <c r="BR1940" s="97"/>
      <c r="BS1940" s="1045"/>
      <c r="BT1940" s="1045"/>
      <c r="BU1940" s="1045"/>
      <c r="BV1940" s="1045"/>
      <c r="BW1940" s="1045"/>
      <c r="BX1940" s="1045"/>
      <c r="BY1940" s="1048"/>
      <c r="CA1940" s="365" t="b">
        <f t="shared" si="883"/>
        <v>0</v>
      </c>
      <c r="CB1940" s="365" t="b">
        <f t="shared" si="884"/>
        <v>0</v>
      </c>
      <c r="CC1940" s="365">
        <f t="shared" si="885"/>
        <v>0</v>
      </c>
      <c r="CD1940" s="365" t="b">
        <f t="shared" si="886"/>
        <v>0</v>
      </c>
      <c r="CE1940" s="365" t="b">
        <f t="shared" si="887"/>
        <v>0</v>
      </c>
      <c r="CF1940" s="365" t="b">
        <f t="shared" si="888"/>
        <v>0</v>
      </c>
      <c r="CG1940" s="365" t="b">
        <f t="shared" si="889"/>
        <v>0</v>
      </c>
      <c r="CH1940" s="365" t="b">
        <f t="shared" si="890"/>
        <v>0</v>
      </c>
      <c r="CI1940" s="72" t="b">
        <f t="shared" si="891"/>
        <v>0</v>
      </c>
      <c r="CJ1940" s="72" t="b">
        <f t="shared" si="892"/>
        <v>0</v>
      </c>
      <c r="CK1940" s="72">
        <f t="shared" si="893"/>
        <v>0</v>
      </c>
      <c r="CL1940" s="72">
        <f t="shared" si="894"/>
        <v>0</v>
      </c>
      <c r="CM1940" s="72" t="b">
        <f t="shared" si="895"/>
        <v>0</v>
      </c>
      <c r="CN1940" s="72" t="b">
        <f t="shared" si="896"/>
        <v>0</v>
      </c>
      <c r="CP1940" s="13">
        <f t="shared" si="897"/>
        <v>0</v>
      </c>
      <c r="CQ1940" s="13" t="b">
        <f t="shared" si="898"/>
        <v>0</v>
      </c>
      <c r="CR1940" s="13" t="b">
        <f t="shared" si="899"/>
        <v>0</v>
      </c>
      <c r="CS1940" s="13" t="b">
        <f t="shared" si="905"/>
        <v>0</v>
      </c>
      <c r="CT1940" s="13" t="b">
        <f t="shared" si="904"/>
        <v>0</v>
      </c>
      <c r="CU1940" s="13" t="b">
        <f t="shared" si="876"/>
        <v>0</v>
      </c>
      <c r="CV1940" s="13" t="b">
        <f t="shared" si="900"/>
        <v>0</v>
      </c>
      <c r="CW1940" s="13" t="b">
        <f t="shared" si="901"/>
        <v>0</v>
      </c>
      <c r="CX1940" s="13" t="b">
        <f t="shared" si="902"/>
        <v>0</v>
      </c>
      <c r="CY1940" s="13" t="b">
        <f t="shared" si="903"/>
        <v>0</v>
      </c>
    </row>
    <row r="1941" spans="1:103" ht="15" thickBot="1">
      <c r="A1941" s="932"/>
      <c r="B1941" s="1051"/>
      <c r="C1941" s="1051"/>
      <c r="D1941" s="1051"/>
      <c r="E1941" s="1051"/>
      <c r="F1941" s="1051"/>
      <c r="G1941" s="1051"/>
      <c r="H1941" s="1051"/>
      <c r="I1941" s="1051"/>
      <c r="J1941" s="1051"/>
      <c r="K1941" s="1051"/>
      <c r="L1941" s="1051"/>
      <c r="M1941" s="1051"/>
      <c r="N1941" s="1051"/>
      <c r="O1941" s="1051"/>
      <c r="P1941" s="1051"/>
      <c r="Q1941" s="941"/>
      <c r="R1941" s="1051"/>
      <c r="S1941" s="1051"/>
      <c r="T1941" s="1051"/>
      <c r="U1941" s="1051"/>
      <c r="V1941" s="1051"/>
      <c r="W1941" s="97"/>
      <c r="X1941" s="97"/>
      <c r="Y1941" s="97"/>
      <c r="Z1941" s="97"/>
      <c r="AA1941" s="97" t="s">
        <v>38</v>
      </c>
      <c r="AB1941" s="98"/>
      <c r="AC1941" s="98"/>
      <c r="AD1941" s="97"/>
      <c r="AE1941" s="1051"/>
      <c r="AF1941" s="334">
        <f t="shared" si="878"/>
        <v>0</v>
      </c>
      <c r="AG1941" s="272">
        <f>IF(R1941="kompletna",Q1941*J1941*0.0036*'lista, wskaźniki'!$F$13, IF(R1941="częściowa",Q1941*J1941*0.0036*'lista, wskaźniki'!$F$14, IF(R1941="brak",Q1941*J1941*0.0036*'lista, wskaźniki'!$F$15,)))</f>
        <v>0</v>
      </c>
      <c r="AH1941" s="334">
        <f>IF(Y1941="inne",K1941*'lista, wskaźniki'!$E$35,IF(Y1941="to samo źródło",0,IF(Y1941=0,0)))</f>
        <v>0</v>
      </c>
      <c r="AI1941" s="334">
        <f>IF(AA1941="gaz z sieci",AC1941*'lista, wskaźniki'!$D$21)</f>
        <v>0</v>
      </c>
      <c r="AJ1941" s="272">
        <f>IF(AA1941="węgiel",AB1941*'lista, wskaźniki'!$D$20, IF('Sektor mieszkaniowy'!AA1941="drewno",'Sektor mieszkaniowy'!AB1941*'lista, wskaźniki'!$D$22,IF('Sektor mieszkaniowy'!AA1941="pellet",AB1941*'lista, wskaźniki'!$D$23,IF('Sektor mieszkaniowy'!AA1941="gaz z sieci",AB1941*'lista, wskaźniki'!$D$21,IF('Sektor mieszkaniowy'!AA1941="olej opałowy",'Sektor mieszkaniowy'!AB1941*'lista, wskaźniki'!$D$24)))))</f>
        <v>0</v>
      </c>
      <c r="AK1941" s="1054"/>
      <c r="AL1941" s="1051"/>
      <c r="AM1941" s="20">
        <f>IF(AA1941="węgiel",AF1941*1/3.6*'lista, wskaźniki'!$F$20,IF(AA1941="drewno",AF1941*1/3.6*'lista, wskaźniki'!$F$22,IF(AA1941="pellet",AF1941*1/3.6*'lista, wskaźniki'!$F$23,IF(AA1941="gaz z sieci",AF1941*1/3.6*'lista, wskaźniki'!$F$21,IF(AA1941="olej opałowy",AF1941*1/3.6*'lista, wskaźniki'!$F$24,0)))))</f>
        <v>0</v>
      </c>
      <c r="AN1941" s="20">
        <f>IF(AA1941="węgiel",AF1941*'lista, wskaźniki'!$E$42,IF(AA1941="drewno",AF1941*'lista, wskaźniki'!$G$42,IF(AA1941="pellet",AF1941*'lista, wskaźniki'!$H$42,IF(AA1941="gaz z sieci",AF1941*'lista, wskaźniki'!$F$42,IF(AA1941="olej opałowy",AF1941*'lista, wskaźniki'!$I$42,0)))))</f>
        <v>0</v>
      </c>
      <c r="AO1941" s="20">
        <f>IF(AA1941="węgiel",AF1941*'lista, wskaźniki'!$E$43,IF(AA1941="drewno",AF1941*'lista, wskaźniki'!$G$43,IF(AA1941="pellet",AF1941*'lista, wskaźniki'!$H$43,IF(AA1941="gaz z sieci",AF1941*'lista, wskaźniki'!$F$43,IF(AA1941="olej opałowy",AF1941*'lista, wskaźniki'!$I$43,0)))))</f>
        <v>0</v>
      </c>
      <c r="AP1941" s="20">
        <f>IF(AA1941="węgiel",AF1941*'lista, wskaźniki'!$E$44,IF(AA1941="drewno",AF1941*'lista, wskaźniki'!$G$44,IF(AA1941="pellet",AF1941*'lista, wskaźniki'!$H$44,IF(AA1941="gaz z sieci",AF1941*'lista, wskaźniki'!$F$44,IF(AA1941="olej opałowy",AF1941*'lista, wskaźniki'!$I$44,0)))))</f>
        <v>0</v>
      </c>
      <c r="AQ1941" s="20" t="b">
        <f>IF(Z1941="gaz",AH1941*1/3.6*'lista, wskaźniki'!$F$21,IF(Z1941="energia elektryczna",AH1941*1/3.6*'lista, wskaźniki'!$F$26))</f>
        <v>0</v>
      </c>
      <c r="AR1941" s="20" t="b">
        <f>IF(Z1941="gaz",AH1941*'lista, wskaźniki'!$F$42,IF(Z1941="energia elektryczna",AH1941*0))</f>
        <v>0</v>
      </c>
      <c r="AS1941" s="20" t="b">
        <f>IF(Z1941="gaz",AH1941*'lista, wskaźniki'!$F$43,IF(Z1941="energia elektryczna",AH1941*0))</f>
        <v>0</v>
      </c>
      <c r="AT1941" s="20" t="b">
        <f>IF(Z1941="gaz",AH1941*'lista, wskaźniki'!$F$44,IF(Z1941="energia elektryczna",AH1941*0))</f>
        <v>0</v>
      </c>
      <c r="AU1941" s="20">
        <f>AI1941*1/3.6*'lista, wskaźniki'!$F$21</f>
        <v>0</v>
      </c>
      <c r="AV1941" s="20">
        <f>AI1941*'lista, wskaźniki'!$F$42</f>
        <v>0</v>
      </c>
      <c r="AW1941" s="20">
        <f>AI1941*'lista, wskaźniki'!$F$43</f>
        <v>0</v>
      </c>
      <c r="AX1941" s="20">
        <f>AI1941*'lista, wskaźniki'!$F$44</f>
        <v>0</v>
      </c>
      <c r="AY1941" s="20">
        <f>AK1941*'lista, wskaźniki'!$F$26</f>
        <v>0</v>
      </c>
      <c r="AZ1941" s="20">
        <f t="shared" si="879"/>
        <v>0</v>
      </c>
      <c r="BA1941" s="20">
        <f t="shared" si="880"/>
        <v>0</v>
      </c>
      <c r="BB1941" s="20">
        <f t="shared" si="881"/>
        <v>0</v>
      </c>
      <c r="BC1941" s="20">
        <f t="shared" si="882"/>
        <v>0</v>
      </c>
      <c r="BD1941" s="1051"/>
      <c r="BE1941" s="1051"/>
      <c r="BF1941" s="1051"/>
      <c r="BG1941" s="1051"/>
      <c r="BH1941" s="97"/>
      <c r="BI1941" s="1051"/>
      <c r="BJ1941" s="97"/>
      <c r="BK1941" s="1051"/>
      <c r="BL1941" s="97"/>
      <c r="BM1941" s="97"/>
      <c r="BN1941" s="97"/>
      <c r="BO1941" s="97"/>
      <c r="BP1941" s="97"/>
      <c r="BQ1941" s="97"/>
      <c r="BR1941" s="97"/>
      <c r="BS1941" s="1045"/>
      <c r="BT1941" s="1045"/>
      <c r="BU1941" s="1045"/>
      <c r="BV1941" s="1045"/>
      <c r="BW1941" s="1045"/>
      <c r="BX1941" s="1045"/>
      <c r="BY1941" s="1048"/>
      <c r="CA1941" s="365" t="b">
        <f t="shared" si="883"/>
        <v>0</v>
      </c>
      <c r="CB1941" s="365" t="b">
        <f t="shared" si="884"/>
        <v>0</v>
      </c>
      <c r="CC1941" s="365" t="b">
        <f t="shared" si="885"/>
        <v>0</v>
      </c>
      <c r="CD1941" s="365">
        <f t="shared" si="886"/>
        <v>0</v>
      </c>
      <c r="CE1941" s="365" t="b">
        <f t="shared" si="887"/>
        <v>0</v>
      </c>
      <c r="CF1941" s="365" t="b">
        <f t="shared" si="888"/>
        <v>0</v>
      </c>
      <c r="CG1941" s="365" t="b">
        <f t="shared" si="889"/>
        <v>0</v>
      </c>
      <c r="CH1941" s="365">
        <f t="shared" si="890"/>
        <v>0</v>
      </c>
      <c r="CI1941" s="72" t="b">
        <f t="shared" si="891"/>
        <v>0</v>
      </c>
      <c r="CJ1941" s="72" t="b">
        <f t="shared" si="892"/>
        <v>0</v>
      </c>
      <c r="CK1941" s="72" t="b">
        <f t="shared" si="893"/>
        <v>0</v>
      </c>
      <c r="CL1941" s="72">
        <f t="shared" si="894"/>
        <v>0</v>
      </c>
      <c r="CM1941" s="72" t="b">
        <f t="shared" si="895"/>
        <v>0</v>
      </c>
      <c r="CN1941" s="72" t="b">
        <f t="shared" si="896"/>
        <v>0</v>
      </c>
      <c r="CP1941" s="13">
        <f t="shared" si="897"/>
        <v>0</v>
      </c>
      <c r="CQ1941" s="13" t="b">
        <f t="shared" si="898"/>
        <v>0</v>
      </c>
      <c r="CR1941" s="13" t="b">
        <f t="shared" si="899"/>
        <v>0</v>
      </c>
      <c r="CS1941" s="13" t="b">
        <f t="shared" si="905"/>
        <v>0</v>
      </c>
      <c r="CT1941" s="13" t="b">
        <f t="shared" si="904"/>
        <v>0</v>
      </c>
      <c r="CU1941" s="13" t="b">
        <f t="shared" si="876"/>
        <v>0</v>
      </c>
      <c r="CV1941" s="13" t="b">
        <f t="shared" si="900"/>
        <v>0</v>
      </c>
      <c r="CW1941" s="13" t="b">
        <f t="shared" si="901"/>
        <v>0</v>
      </c>
      <c r="CX1941" s="13" t="b">
        <f t="shared" si="902"/>
        <v>0</v>
      </c>
      <c r="CY1941" s="13" t="b">
        <f t="shared" si="903"/>
        <v>0</v>
      </c>
    </row>
    <row r="1942" spans="1:103" ht="15" thickBot="1">
      <c r="A1942" s="933"/>
      <c r="B1942" s="1052"/>
      <c r="C1942" s="1052"/>
      <c r="D1942" s="1052"/>
      <c r="E1942" s="1052"/>
      <c r="F1942" s="1052"/>
      <c r="G1942" s="1052"/>
      <c r="H1942" s="1052"/>
      <c r="I1942" s="1052"/>
      <c r="J1942" s="1052"/>
      <c r="K1942" s="1052"/>
      <c r="L1942" s="1052"/>
      <c r="M1942" s="1052"/>
      <c r="N1942" s="1052"/>
      <c r="O1942" s="1052"/>
      <c r="P1942" s="1052"/>
      <c r="Q1942" s="942"/>
      <c r="R1942" s="1052"/>
      <c r="S1942" s="1052"/>
      <c r="T1942" s="1052"/>
      <c r="U1942" s="1052"/>
      <c r="V1942" s="1052"/>
      <c r="W1942" s="99"/>
      <c r="X1942" s="99"/>
      <c r="Y1942" s="99"/>
      <c r="Z1942" s="99"/>
      <c r="AA1942" s="99" t="s">
        <v>37</v>
      </c>
      <c r="AB1942" s="100"/>
      <c r="AC1942" s="100"/>
      <c r="AD1942" s="99"/>
      <c r="AE1942" s="1052"/>
      <c r="AF1942" s="334">
        <f t="shared" si="878"/>
        <v>0</v>
      </c>
      <c r="AG1942" s="272">
        <f>IF(R1942="kompletna",Q1942*J1942*0.0036*'lista, wskaźniki'!$F$13, IF(R1942="częściowa",Q1942*J1942*0.0036*'lista, wskaźniki'!$F$14, IF(R1942="brak",Q1942*J1942*0.0036*'lista, wskaźniki'!$F$15,)))</f>
        <v>0</v>
      </c>
      <c r="AH1942" s="334">
        <f>IF(Y1942="inne",K1942*'lista, wskaźniki'!$E$35,IF(Y1942="to samo źródło",0,IF(Y1942=0,0)))</f>
        <v>0</v>
      </c>
      <c r="AI1942" s="334" t="b">
        <f>IF(AA1942="gaz z sieci",AC1942*'lista, wskaźniki'!$D$21)</f>
        <v>0</v>
      </c>
      <c r="AJ1942" s="272">
        <f>IF(AA1942="węgiel",AB1942*'lista, wskaźniki'!$D$20, IF('Sektor mieszkaniowy'!AA1942="drewno",'Sektor mieszkaniowy'!AB1942*'lista, wskaźniki'!$D$22,IF('Sektor mieszkaniowy'!AA1942="pellet",AB1942*'lista, wskaźniki'!$D$23,IF('Sektor mieszkaniowy'!AA1942="gaz z sieci",AB1942*'lista, wskaźniki'!$D$21,IF('Sektor mieszkaniowy'!AA1942="olej opałowy",'Sektor mieszkaniowy'!AB1942*'lista, wskaźniki'!$D$24)))))</f>
        <v>0</v>
      </c>
      <c r="AK1942" s="1055"/>
      <c r="AL1942" s="1052"/>
      <c r="AM1942" s="20">
        <f>IF(AA1942="węgiel",AF1942*1/3.6*'lista, wskaźniki'!$F$20,IF(AA1942="drewno",AF1942*1/3.6*'lista, wskaźniki'!$F$22,IF(AA1942="pellet",AF1942*1/3.6*'lista, wskaźniki'!$F$23,IF(AA1942="gaz z sieci",AF1942*1/3.6*'lista, wskaźniki'!$F$21,IF(AA1942="olej opałowy",AF1942*1/3.6*'lista, wskaźniki'!$F$24,0)))))</f>
        <v>0</v>
      </c>
      <c r="AN1942" s="20">
        <f>IF(AA1942="węgiel",AF1942*'lista, wskaźniki'!$E$42,IF(AA1942="drewno",AF1942*'lista, wskaźniki'!$G$42,IF(AA1942="pellet",AF1942*'lista, wskaźniki'!$H$42,IF(AA1942="gaz z sieci",AF1942*'lista, wskaźniki'!$F$42,IF(AA1942="olej opałowy",AF1942*'lista, wskaźniki'!$I$42,0)))))</f>
        <v>0</v>
      </c>
      <c r="AO1942" s="20">
        <f>IF(AA1942="węgiel",AF1942*'lista, wskaźniki'!$E$43,IF(AA1942="drewno",AF1942*'lista, wskaźniki'!$G$43,IF(AA1942="pellet",AF1942*'lista, wskaźniki'!$H$43,IF(AA1942="gaz z sieci",AF1942*'lista, wskaźniki'!$F$43,IF(AA1942="olej opałowy",AF1942*'lista, wskaźniki'!$I$43,0)))))</f>
        <v>0</v>
      </c>
      <c r="AP1942" s="20">
        <f>IF(AA1942="węgiel",AF1942*'lista, wskaźniki'!$E$44,IF(AA1942="drewno",AF1942*'lista, wskaźniki'!$G$44,IF(AA1942="pellet",AF1942*'lista, wskaźniki'!$H$44,IF(AA1942="gaz z sieci",AF1942*'lista, wskaźniki'!$F$44,IF(AA1942="olej opałowy",AF1942*'lista, wskaźniki'!$I$44,0)))))</f>
        <v>0</v>
      </c>
      <c r="AQ1942" s="20" t="b">
        <f>IF(Z1942="gaz",AH1942*1/3.6*'lista, wskaźniki'!$F$21,IF(Z1942="energia elektryczna",AH1942*1/3.6*'lista, wskaźniki'!$F$26))</f>
        <v>0</v>
      </c>
      <c r="AR1942" s="20" t="b">
        <f>IF(Z1942="gaz",AH1942*'lista, wskaźniki'!$F$42,IF(Z1942="energia elektryczna",AH1942*0))</f>
        <v>0</v>
      </c>
      <c r="AS1942" s="20" t="b">
        <f>IF(Z1942="gaz",AH1942*'lista, wskaźniki'!$F$43,IF(Z1942="energia elektryczna",AH1942*0))</f>
        <v>0</v>
      </c>
      <c r="AT1942" s="20" t="b">
        <f>IF(Z1942="gaz",AH1942*'lista, wskaźniki'!$F$44,IF(Z1942="energia elektryczna",AH1942*0))</f>
        <v>0</v>
      </c>
      <c r="AU1942" s="20">
        <f>AI1942*1/3.6*'lista, wskaźniki'!$F$21</f>
        <v>0</v>
      </c>
      <c r="AV1942" s="20">
        <f>AI1942*'lista, wskaźniki'!$F$42</f>
        <v>0</v>
      </c>
      <c r="AW1942" s="20">
        <f>AI1942*'lista, wskaźniki'!$F$43</f>
        <v>0</v>
      </c>
      <c r="AX1942" s="20">
        <f>AI1942*'lista, wskaźniki'!$F$44</f>
        <v>0</v>
      </c>
      <c r="AY1942" s="20">
        <f>AK1942*'lista, wskaźniki'!$F$26</f>
        <v>0</v>
      </c>
      <c r="AZ1942" s="20">
        <f t="shared" si="879"/>
        <v>0</v>
      </c>
      <c r="BA1942" s="20">
        <f t="shared" si="880"/>
        <v>0</v>
      </c>
      <c r="BB1942" s="20">
        <f t="shared" si="881"/>
        <v>0</v>
      </c>
      <c r="BC1942" s="20">
        <f t="shared" si="882"/>
        <v>0</v>
      </c>
      <c r="BD1942" s="1052"/>
      <c r="BE1942" s="1052"/>
      <c r="BF1942" s="1052"/>
      <c r="BG1942" s="1052"/>
      <c r="BH1942" s="99"/>
      <c r="BI1942" s="1052"/>
      <c r="BJ1942" s="99"/>
      <c r="BK1942" s="1052"/>
      <c r="BL1942" s="99"/>
      <c r="BM1942" s="99"/>
      <c r="BN1942" s="99"/>
      <c r="BO1942" s="99"/>
      <c r="BP1942" s="99"/>
      <c r="BQ1942" s="99"/>
      <c r="BR1942" s="99"/>
      <c r="BS1942" s="1046"/>
      <c r="BT1942" s="1046"/>
      <c r="BU1942" s="1046"/>
      <c r="BV1942" s="1046"/>
      <c r="BW1942" s="1046"/>
      <c r="BX1942" s="1046"/>
      <c r="BY1942" s="1049"/>
      <c r="CA1942" s="365" t="b">
        <f t="shared" si="883"/>
        <v>0</v>
      </c>
      <c r="CB1942" s="365" t="b">
        <f t="shared" si="884"/>
        <v>0</v>
      </c>
      <c r="CC1942" s="365" t="b">
        <f t="shared" si="885"/>
        <v>0</v>
      </c>
      <c r="CD1942" s="365" t="b">
        <f t="shared" si="886"/>
        <v>0</v>
      </c>
      <c r="CE1942" s="365">
        <f t="shared" si="887"/>
        <v>0</v>
      </c>
      <c r="CF1942" s="365" t="b">
        <f t="shared" si="888"/>
        <v>0</v>
      </c>
      <c r="CG1942" s="365" t="b">
        <f t="shared" si="889"/>
        <v>0</v>
      </c>
      <c r="CH1942" s="365" t="b">
        <f t="shared" si="890"/>
        <v>0</v>
      </c>
      <c r="CI1942" s="72" t="b">
        <f t="shared" si="891"/>
        <v>0</v>
      </c>
      <c r="CJ1942" s="72" t="b">
        <f t="shared" si="892"/>
        <v>0</v>
      </c>
      <c r="CK1942" s="72" t="b">
        <f t="shared" si="893"/>
        <v>0</v>
      </c>
      <c r="CL1942" s="72">
        <f t="shared" si="894"/>
        <v>0</v>
      </c>
      <c r="CM1942" s="72">
        <f t="shared" si="895"/>
        <v>0</v>
      </c>
      <c r="CN1942" s="72" t="b">
        <f t="shared" si="896"/>
        <v>0</v>
      </c>
      <c r="CP1942" s="13">
        <f t="shared" si="897"/>
        <v>0</v>
      </c>
      <c r="CQ1942" s="13" t="b">
        <f t="shared" si="898"/>
        <v>0</v>
      </c>
      <c r="CR1942" s="13" t="b">
        <f t="shared" si="899"/>
        <v>0</v>
      </c>
      <c r="CS1942" s="13" t="b">
        <f t="shared" si="905"/>
        <v>0</v>
      </c>
      <c r="CT1942" s="13" t="b">
        <f t="shared" si="904"/>
        <v>0</v>
      </c>
      <c r="CU1942" s="13" t="b">
        <f t="shared" si="876"/>
        <v>0</v>
      </c>
      <c r="CV1942" s="13" t="b">
        <f t="shared" si="900"/>
        <v>0</v>
      </c>
      <c r="CW1942" s="13" t="b">
        <f t="shared" si="901"/>
        <v>0</v>
      </c>
      <c r="CX1942" s="13" t="b">
        <f t="shared" si="902"/>
        <v>0</v>
      </c>
      <c r="CY1942" s="13" t="b">
        <f t="shared" si="903"/>
        <v>0</v>
      </c>
    </row>
    <row r="1943" spans="1:103" ht="15" thickBot="1">
      <c r="A1943" s="931">
        <v>389</v>
      </c>
      <c r="B1943" s="1050" t="s">
        <v>227</v>
      </c>
      <c r="C1943" s="1050"/>
      <c r="D1943" s="1050" t="s">
        <v>1</v>
      </c>
      <c r="E1943" s="1050" t="s">
        <v>5</v>
      </c>
      <c r="F1943" s="1050"/>
      <c r="G1943" s="1050"/>
      <c r="H1943" s="1050"/>
      <c r="I1943" s="1050" t="s">
        <v>11</v>
      </c>
      <c r="J1943" s="1050">
        <v>70</v>
      </c>
      <c r="K1943" s="1050">
        <v>4</v>
      </c>
      <c r="L1943" s="1050" t="s">
        <v>16</v>
      </c>
      <c r="M1943" s="1050"/>
      <c r="N1943" s="1050" t="s">
        <v>17</v>
      </c>
      <c r="O1943" s="1050"/>
      <c r="P1943" s="1050" t="s">
        <v>17</v>
      </c>
      <c r="Q1943" s="940">
        <f>IF(I1943="&lt;1966",'lista, wskaźniki'!$G$4,IF(I1943="1967-1985",'lista, wskaźniki'!$G$5,IF(I1943="1986-1992",'lista, wskaźniki'!$G$6,IF(I1943="1993-1996",'lista, wskaźniki'!$G$7,IF(I1943="&gt;1997",'lista, wskaźniki'!$G$8,IF(I1943=0,'lista, wskaźniki'!$G$4))))))</f>
        <v>250</v>
      </c>
      <c r="R1943" s="1050" t="s">
        <v>23</v>
      </c>
      <c r="S1943" s="1050" t="s">
        <v>27</v>
      </c>
      <c r="T1943" s="1050">
        <v>10</v>
      </c>
      <c r="U1943" s="1050">
        <v>2014</v>
      </c>
      <c r="V1943" s="1050"/>
      <c r="W1943" s="95" t="s">
        <v>35</v>
      </c>
      <c r="X1943" s="95" t="s">
        <v>39</v>
      </c>
      <c r="Y1943" s="95" t="s">
        <v>42</v>
      </c>
      <c r="Z1943" s="95"/>
      <c r="AA1943" s="95" t="s">
        <v>35</v>
      </c>
      <c r="AB1943" s="96">
        <v>3</v>
      </c>
      <c r="AC1943" s="96"/>
      <c r="AD1943" s="95">
        <v>2500</v>
      </c>
      <c r="AE1943" s="1050">
        <v>8</v>
      </c>
      <c r="AF1943" s="334">
        <f t="shared" si="878"/>
        <v>59.145000000000003</v>
      </c>
      <c r="AG1943" s="272">
        <f>IF(R1943="kompletna",Q1943*J1943*0.0036*'lista, wskaźniki'!$F$13, IF(R1943="częściowa",Q1943*J1943*0.0036*'lista, wskaźniki'!$F$14, IF(R1943="brak",Q1943*J1943*0.0036*'lista, wskaźniki'!$F$15,)))</f>
        <v>50.400000000000006</v>
      </c>
      <c r="AH1943" s="334">
        <f>IF(Y1943="inne",K1943*'lista, wskaźniki'!$E$35,IF(Y1943="to samo źródło",0,IF(Y1943=0,0)))</f>
        <v>0</v>
      </c>
      <c r="AI1943" s="334" t="b">
        <f>IF(AA1943="gaz z sieci",AC1943*'lista, wskaźniki'!$D$21)</f>
        <v>0</v>
      </c>
      <c r="AJ1943" s="272">
        <f>IF(AA1943="węgiel",AB1943*'lista, wskaźniki'!$D$20, IF('Sektor mieszkaniowy'!AA1943="drewno",'Sektor mieszkaniowy'!AB1943*'lista, wskaźniki'!$D$22,IF('Sektor mieszkaniowy'!AA1943="pellet",AB1943*'lista, wskaźniki'!$D$23,IF('Sektor mieszkaniowy'!AA1943="gaz z sieci",AB1943*'lista, wskaźniki'!$D$21,IF('Sektor mieszkaniowy'!AA1943="olej opałowy",'Sektor mieszkaniowy'!AB1943*'lista, wskaźniki'!$D$24)))))</f>
        <v>67.89</v>
      </c>
      <c r="AK1943" s="1053">
        <f>AL1943/'lista, wskaźniki'!$A$127</f>
        <v>1.5384615384615385</v>
      </c>
      <c r="AL1943" s="1050">
        <v>1000</v>
      </c>
      <c r="AM1943" s="20">
        <f>IF(AA1943="węgiel",AF1943*1/3.6*'lista, wskaźniki'!$F$20,IF(AA1943="drewno",AF1943*1/3.6*'lista, wskaźniki'!$F$22,IF(AA1943="pellet",AF1943*1/3.6*'lista, wskaźniki'!$F$23,IF(AA1943="gaz z sieci",AF1943*1/3.6*'lista, wskaźniki'!$F$21,IF(AA1943="olej opałowy",AF1943*1/3.6*'lista, wskaźniki'!$F$24,0)))))</f>
        <v>5.6028058500000002</v>
      </c>
      <c r="AN1943" s="20">
        <f>IF(AA1943="węgiel",AF1943*'lista, wskaźniki'!$E$42,IF(AA1943="drewno",AF1943*'lista, wskaźniki'!$G$42,IF(AA1943="pellet",AF1943*'lista, wskaźniki'!$H$42,IF(AA1943="gaz z sieci",AF1943*'lista, wskaźniki'!$F$42,IF(AA1943="olej opałowy",AF1943*'lista, wskaźniki'!$I$42,0)))))</f>
        <v>2.2475100000000001E-2</v>
      </c>
      <c r="AO1943" s="20">
        <f>IF(AA1943="węgiel",AF1943*'lista, wskaźniki'!$E$43,IF(AA1943="drewno",AF1943*'lista, wskaźniki'!$G$43,IF(AA1943="pellet",AF1943*'lista, wskaźniki'!$H$43,IF(AA1943="gaz z sieci",AF1943*'lista, wskaźniki'!$F$43,IF(AA1943="olej opałowy",AF1943*'lista, wskaźniki'!$I$43,0)))))</f>
        <v>2.1292200000000004E-2</v>
      </c>
      <c r="AP1943" s="20">
        <f>IF(AA1943="węgiel",AF1943*'lista, wskaźniki'!$E$44,IF(AA1943="drewno",AF1943*'lista, wskaźniki'!$G$44,IF(AA1943="pellet",AF1943*'lista, wskaźniki'!$H$44,IF(AA1943="gaz z sieci",AF1943*'lista, wskaźniki'!$F$44,IF(AA1943="olej opałowy",AF1943*'lista, wskaźniki'!$I$44,0)))))</f>
        <v>1.5969150000000003E-5</v>
      </c>
      <c r="AQ1943" s="20" t="b">
        <f>IF(Z1943="gaz",AH1943*1/3.6*'lista, wskaźniki'!$F$21,IF(Z1943="energia elektryczna",AH1943*1/3.6*'lista, wskaźniki'!$F$26))</f>
        <v>0</v>
      </c>
      <c r="AR1943" s="20" t="b">
        <f>IF(Z1943="gaz",AH1943*'lista, wskaźniki'!$F$42,IF(Z1943="energia elektryczna",AH1943*0))</f>
        <v>0</v>
      </c>
      <c r="AS1943" s="20" t="b">
        <f>IF(Z1943="gaz",AH1943*'lista, wskaźniki'!$F$43,IF(Z1943="energia elektryczna",AH1943*0))</f>
        <v>0</v>
      </c>
      <c r="AT1943" s="20" t="b">
        <f>IF(Z1943="gaz",AH1943*'lista, wskaźniki'!$F$44,IF(Z1943="energia elektryczna",AH1943*0))</f>
        <v>0</v>
      </c>
      <c r="AU1943" s="20">
        <f>AI1943*1/3.6*'lista, wskaźniki'!$F$21</f>
        <v>0</v>
      </c>
      <c r="AV1943" s="20">
        <f>AI1943*'lista, wskaźniki'!$F$42</f>
        <v>0</v>
      </c>
      <c r="AW1943" s="20">
        <f>AI1943*'lista, wskaźniki'!$F$43</f>
        <v>0</v>
      </c>
      <c r="AX1943" s="20">
        <f>AI1943*'lista, wskaźniki'!$F$44</f>
        <v>0</v>
      </c>
      <c r="AY1943" s="20">
        <f>AK1943*'lista, wskaźniki'!$F$26</f>
        <v>1.3692307692307693</v>
      </c>
      <c r="AZ1943" s="20">
        <f t="shared" si="879"/>
        <v>6.972036619230769</v>
      </c>
      <c r="BA1943" s="20">
        <f t="shared" si="880"/>
        <v>2.2475100000000001E-2</v>
      </c>
      <c r="BB1943" s="20">
        <f t="shared" si="881"/>
        <v>2.1292200000000004E-2</v>
      </c>
      <c r="BC1943" s="20">
        <f t="shared" si="882"/>
        <v>1.5969150000000003E-5</v>
      </c>
      <c r="BD1943" s="1050" t="s">
        <v>17</v>
      </c>
      <c r="BE1943" s="1050" t="s">
        <v>17</v>
      </c>
      <c r="BF1943" s="1050" t="s">
        <v>17</v>
      </c>
      <c r="BG1943" s="1050" t="s">
        <v>17</v>
      </c>
      <c r="BH1943" s="95"/>
      <c r="BI1943" s="1050" t="s">
        <v>17</v>
      </c>
      <c r="BJ1943" s="95"/>
      <c r="BK1943" s="1050" t="s">
        <v>17</v>
      </c>
      <c r="BL1943" s="95"/>
      <c r="BM1943" s="95"/>
      <c r="BN1943" s="95"/>
      <c r="BO1943" s="95"/>
      <c r="BP1943" s="95"/>
      <c r="BQ1943" s="95"/>
      <c r="BR1943" s="95"/>
      <c r="BS1943" s="1044"/>
      <c r="BT1943" s="1044"/>
      <c r="BU1943" s="1044"/>
      <c r="BV1943" s="1044"/>
      <c r="BW1943" s="1044"/>
      <c r="BX1943" s="1044"/>
      <c r="BY1943" s="1047"/>
      <c r="CA1943" s="365">
        <f t="shared" si="883"/>
        <v>59.145000000000003</v>
      </c>
      <c r="CB1943" s="365" t="b">
        <f t="shared" si="884"/>
        <v>0</v>
      </c>
      <c r="CC1943" s="365" t="b">
        <f t="shared" si="885"/>
        <v>0</v>
      </c>
      <c r="CD1943" s="365" t="b">
        <f t="shared" si="886"/>
        <v>0</v>
      </c>
      <c r="CE1943" s="365" t="b">
        <f t="shared" si="887"/>
        <v>0</v>
      </c>
      <c r="CF1943" s="365" t="b">
        <f t="shared" si="888"/>
        <v>0</v>
      </c>
      <c r="CG1943" s="365" t="b">
        <f t="shared" si="889"/>
        <v>0</v>
      </c>
      <c r="CH1943" s="365" t="b">
        <f t="shared" si="890"/>
        <v>0</v>
      </c>
      <c r="CI1943" s="72">
        <f t="shared" si="891"/>
        <v>59.145000000000003</v>
      </c>
      <c r="CJ1943" s="72" t="b">
        <f t="shared" si="892"/>
        <v>0</v>
      </c>
      <c r="CK1943" s="72" t="b">
        <f t="shared" si="893"/>
        <v>0</v>
      </c>
      <c r="CL1943" s="72">
        <f t="shared" si="894"/>
        <v>0</v>
      </c>
      <c r="CM1943" s="72" t="b">
        <f t="shared" si="895"/>
        <v>0</v>
      </c>
      <c r="CN1943" s="72" t="b">
        <f t="shared" si="896"/>
        <v>0</v>
      </c>
      <c r="CP1943" s="13" t="b">
        <f t="shared" si="897"/>
        <v>0</v>
      </c>
      <c r="CQ1943" s="13">
        <f t="shared" si="898"/>
        <v>0</v>
      </c>
      <c r="CR1943" s="13">
        <f t="shared" si="899"/>
        <v>70</v>
      </c>
      <c r="CS1943" s="13">
        <f t="shared" si="905"/>
        <v>35</v>
      </c>
      <c r="CT1943" s="13" t="b">
        <f t="shared" si="904"/>
        <v>0</v>
      </c>
      <c r="CU1943" s="13">
        <f t="shared" si="876"/>
        <v>0</v>
      </c>
      <c r="CV1943" s="13" t="b">
        <f t="shared" si="900"/>
        <v>0</v>
      </c>
      <c r="CW1943" s="13">
        <f t="shared" si="901"/>
        <v>0</v>
      </c>
      <c r="CX1943" s="13" t="b">
        <f t="shared" si="902"/>
        <v>0</v>
      </c>
      <c r="CY1943" s="13">
        <f t="shared" si="903"/>
        <v>0</v>
      </c>
    </row>
    <row r="1944" spans="1:103" ht="15" thickBot="1">
      <c r="A1944" s="932"/>
      <c r="B1944" s="1051"/>
      <c r="C1944" s="1051"/>
      <c r="D1944" s="1051"/>
      <c r="E1944" s="1051"/>
      <c r="F1944" s="1051"/>
      <c r="G1944" s="1051"/>
      <c r="H1944" s="1051"/>
      <c r="I1944" s="1051"/>
      <c r="J1944" s="1051"/>
      <c r="K1944" s="1051"/>
      <c r="L1944" s="1051"/>
      <c r="M1944" s="1051"/>
      <c r="N1944" s="1051"/>
      <c r="O1944" s="1051"/>
      <c r="P1944" s="1051"/>
      <c r="Q1944" s="941"/>
      <c r="R1944" s="1051"/>
      <c r="S1944" s="1051"/>
      <c r="T1944" s="1051"/>
      <c r="U1944" s="1051"/>
      <c r="V1944" s="1051"/>
      <c r="W1944" s="97" t="s">
        <v>195</v>
      </c>
      <c r="X1944" s="97"/>
      <c r="Y1944" s="97"/>
      <c r="Z1944" s="97"/>
      <c r="AA1944" s="97" t="s">
        <v>36</v>
      </c>
      <c r="AB1944" s="98">
        <v>1</v>
      </c>
      <c r="AC1944" s="98"/>
      <c r="AD1944" s="97">
        <v>800</v>
      </c>
      <c r="AE1944" s="1051"/>
      <c r="AF1944" s="334">
        <f>IF(AG1944&gt;0,(AJ1944+AG1944/2)/2,AJ1944)</f>
        <v>20.399999999999999</v>
      </c>
      <c r="AG1944" s="272">
        <v>50.4</v>
      </c>
      <c r="AH1944" s="334">
        <f>IF(Y1944="inne",K1944*'lista, wskaźniki'!$E$35,IF(Y1944="to samo źródło",0,IF(Y1944=0,0)))</f>
        <v>0</v>
      </c>
      <c r="AI1944" s="334" t="b">
        <f>IF(AA1944="gaz z sieci",AC1944*'lista, wskaźniki'!$D$21)</f>
        <v>0</v>
      </c>
      <c r="AJ1944" s="272">
        <f>IF(AA1944="węgiel",AB1944*'lista, wskaźniki'!$D$20, IF('Sektor mieszkaniowy'!AA1944="drewno",'Sektor mieszkaniowy'!AB1944*'lista, wskaźniki'!$D$22,IF('Sektor mieszkaniowy'!AA1944="pellet",AB1944*'lista, wskaźniki'!$D$23,IF('Sektor mieszkaniowy'!AA1944="gaz z sieci",AB1944*'lista, wskaźniki'!$D$21,IF('Sektor mieszkaniowy'!AA1944="olej opałowy",'Sektor mieszkaniowy'!AB1944*'lista, wskaźniki'!$D$24)))))</f>
        <v>15.6</v>
      </c>
      <c r="AK1944" s="1054"/>
      <c r="AL1944" s="1051"/>
      <c r="AM1944" s="20">
        <f>IF(AA1944="węgiel",AF1944*1/3.6*'lista, wskaźniki'!$F$20,IF(AA1944="drewno",AF1944*1/3.6*'lista, wskaźniki'!$F$22,IF(AA1944="pellet",AF1944*1/3.6*'lista, wskaźniki'!$F$23,IF(AA1944="gaz z sieci",AF1944*1/3.6*'lista, wskaźniki'!$F$21,IF(AA1944="olej opałowy",AF1944*1/3.6*'lista, wskaźniki'!$F$24,0)))))</f>
        <v>0</v>
      </c>
      <c r="AN1944" s="20">
        <f>IF(AA1944="węgiel",AF1944*'lista, wskaźniki'!$E$42,IF(AA1944="drewno",AF1944*'lista, wskaźniki'!$G$42,IF(AA1944="pellet",AF1944*'lista, wskaźniki'!$H$42,IF(AA1944="gaz z sieci",AF1944*'lista, wskaźniki'!$F$42,IF(AA1944="olej opałowy",AF1944*'lista, wskaźniki'!$I$42,0)))))</f>
        <v>1.6523999999999997E-2</v>
      </c>
      <c r="AO1944" s="20">
        <f>IF(AA1944="węgiel",AF1944*'lista, wskaźniki'!$E$43,IF(AA1944="drewno",AF1944*'lista, wskaźniki'!$G$43,IF(AA1944="pellet",AF1944*'lista, wskaźniki'!$H$43,IF(AA1944="gaz z sieci",AF1944*'lista, wskaźniki'!$F$43,IF(AA1944="olej opałowy",AF1944*'lista, wskaźniki'!$I$43,0)))))</f>
        <v>1.6523999999999997E-2</v>
      </c>
      <c r="AP1944" s="20">
        <f>IF(AA1944="węgiel",AF1944*'lista, wskaźniki'!$E$44,IF(AA1944="drewno",AF1944*'lista, wskaźniki'!$G$44,IF(AA1944="pellet",AF1944*'lista, wskaźniki'!$H$44,IF(AA1944="gaz z sieci",AF1944*'lista, wskaźniki'!$F$44,IF(AA1944="olej opałowy",AF1944*'lista, wskaźniki'!$I$44,0)))))</f>
        <v>5.0999999999999995E-6</v>
      </c>
      <c r="AQ1944" s="20" t="b">
        <f>IF(Z1944="gaz",AH1944*1/3.6*'lista, wskaźniki'!$F$21,IF(Z1944="energia elektryczna",AH1944*1/3.6*'lista, wskaźniki'!$F$26))</f>
        <v>0</v>
      </c>
      <c r="AR1944" s="20" t="b">
        <f>IF(Z1944="gaz",AH1944*'lista, wskaźniki'!$F$42,IF(Z1944="energia elektryczna",AH1944*0))</f>
        <v>0</v>
      </c>
      <c r="AS1944" s="20" t="b">
        <f>IF(Z1944="gaz",AH1944*'lista, wskaźniki'!$F$43,IF(Z1944="energia elektryczna",AH1944*0))</f>
        <v>0</v>
      </c>
      <c r="AT1944" s="20" t="b">
        <f>IF(Z1944="gaz",AH1944*'lista, wskaźniki'!$F$44,IF(Z1944="energia elektryczna",AH1944*0))</f>
        <v>0</v>
      </c>
      <c r="AU1944" s="20">
        <f>AI1944*1/3.6*'lista, wskaźniki'!$F$21</f>
        <v>0</v>
      </c>
      <c r="AV1944" s="20">
        <f>AI1944*'lista, wskaźniki'!$F$42</f>
        <v>0</v>
      </c>
      <c r="AW1944" s="20">
        <f>AI1944*'lista, wskaźniki'!$F$43</f>
        <v>0</v>
      </c>
      <c r="AX1944" s="20">
        <f>AI1944*'lista, wskaźniki'!$F$44</f>
        <v>0</v>
      </c>
      <c r="AY1944" s="20">
        <f>AK1944*'lista, wskaźniki'!$F$26</f>
        <v>0</v>
      </c>
      <c r="AZ1944" s="20">
        <f t="shared" si="879"/>
        <v>0</v>
      </c>
      <c r="BA1944" s="20">
        <f t="shared" si="880"/>
        <v>1.6523999999999997E-2</v>
      </c>
      <c r="BB1944" s="20">
        <f t="shared" si="881"/>
        <v>1.6523999999999997E-2</v>
      </c>
      <c r="BC1944" s="20">
        <f t="shared" si="882"/>
        <v>5.0999999999999995E-6</v>
      </c>
      <c r="BD1944" s="1051"/>
      <c r="BE1944" s="1051"/>
      <c r="BF1944" s="1051"/>
      <c r="BG1944" s="1051"/>
      <c r="BH1944" s="97"/>
      <c r="BI1944" s="1051"/>
      <c r="BJ1944" s="97"/>
      <c r="BK1944" s="1051"/>
      <c r="BL1944" s="97"/>
      <c r="BM1944" s="97"/>
      <c r="BN1944" s="97"/>
      <c r="BO1944" s="97"/>
      <c r="BP1944" s="97"/>
      <c r="BQ1944" s="97"/>
      <c r="BR1944" s="97"/>
      <c r="BS1944" s="1045"/>
      <c r="BT1944" s="1045"/>
      <c r="BU1944" s="1045"/>
      <c r="BV1944" s="1045"/>
      <c r="BW1944" s="1045"/>
      <c r="BX1944" s="1045"/>
      <c r="BY1944" s="1048"/>
      <c r="CA1944" s="365" t="b">
        <f t="shared" si="883"/>
        <v>0</v>
      </c>
      <c r="CB1944" s="365">
        <f t="shared" si="884"/>
        <v>20.399999999999999</v>
      </c>
      <c r="CC1944" s="365" t="b">
        <f t="shared" si="885"/>
        <v>0</v>
      </c>
      <c r="CD1944" s="365" t="b">
        <f t="shared" si="886"/>
        <v>0</v>
      </c>
      <c r="CE1944" s="365" t="b">
        <f t="shared" si="887"/>
        <v>0</v>
      </c>
      <c r="CF1944" s="365" t="b">
        <f t="shared" si="888"/>
        <v>0</v>
      </c>
      <c r="CG1944" s="365" t="b">
        <f t="shared" si="889"/>
        <v>0</v>
      </c>
      <c r="CH1944" s="365" t="b">
        <f t="shared" si="890"/>
        <v>0</v>
      </c>
      <c r="CI1944" s="72" t="b">
        <f t="shared" si="891"/>
        <v>0</v>
      </c>
      <c r="CJ1944" s="72">
        <f t="shared" si="892"/>
        <v>20.399999999999999</v>
      </c>
      <c r="CK1944" s="72" t="b">
        <f t="shared" si="893"/>
        <v>0</v>
      </c>
      <c r="CL1944" s="72">
        <f t="shared" si="894"/>
        <v>0</v>
      </c>
      <c r="CM1944" s="72" t="b">
        <f t="shared" si="895"/>
        <v>0</v>
      </c>
      <c r="CN1944" s="72" t="b">
        <f t="shared" si="896"/>
        <v>0</v>
      </c>
      <c r="CP1944" s="13">
        <f t="shared" si="897"/>
        <v>0</v>
      </c>
      <c r="CQ1944" s="13" t="b">
        <f t="shared" si="898"/>
        <v>0</v>
      </c>
      <c r="CR1944" s="13" t="b">
        <f t="shared" si="899"/>
        <v>0</v>
      </c>
      <c r="CS1944" s="13" t="b">
        <f t="shared" si="905"/>
        <v>0</v>
      </c>
      <c r="CT1944" s="13" t="b">
        <f t="shared" si="904"/>
        <v>0</v>
      </c>
      <c r="CU1944" s="13" t="b">
        <f t="shared" si="876"/>
        <v>0</v>
      </c>
      <c r="CV1944" s="13" t="b">
        <f t="shared" si="900"/>
        <v>0</v>
      </c>
      <c r="CW1944" s="13" t="b">
        <f t="shared" si="901"/>
        <v>0</v>
      </c>
      <c r="CX1944" s="13" t="b">
        <f t="shared" si="902"/>
        <v>0</v>
      </c>
      <c r="CY1944" s="13" t="b">
        <f t="shared" si="903"/>
        <v>0</v>
      </c>
    </row>
    <row r="1945" spans="1:103" ht="15" thickBot="1">
      <c r="A1945" s="932"/>
      <c r="B1945" s="1051"/>
      <c r="C1945" s="1051"/>
      <c r="D1945" s="1051"/>
      <c r="E1945" s="1051"/>
      <c r="F1945" s="1051"/>
      <c r="G1945" s="1051"/>
      <c r="H1945" s="1051"/>
      <c r="I1945" s="1051"/>
      <c r="J1945" s="1051"/>
      <c r="K1945" s="1051"/>
      <c r="L1945" s="1051"/>
      <c r="M1945" s="1051"/>
      <c r="N1945" s="1051"/>
      <c r="O1945" s="1051"/>
      <c r="P1945" s="1051"/>
      <c r="Q1945" s="941"/>
      <c r="R1945" s="1051"/>
      <c r="S1945" s="1051"/>
      <c r="T1945" s="1051"/>
      <c r="U1945" s="1051"/>
      <c r="V1945" s="1051"/>
      <c r="W1945" s="97"/>
      <c r="X1945" s="97"/>
      <c r="Y1945" s="97"/>
      <c r="Z1945" s="97"/>
      <c r="AA1945" s="97" t="s">
        <v>50</v>
      </c>
      <c r="AB1945" s="98"/>
      <c r="AC1945" s="98"/>
      <c r="AD1945" s="97"/>
      <c r="AE1945" s="1051"/>
      <c r="AF1945" s="334">
        <f>IF(AG1945&gt;0,(AJ1945+AG1945)/2,AJ1945)</f>
        <v>0</v>
      </c>
      <c r="AG1945" s="272">
        <f>IF(R1945="kompletna",Q1945*J1945*0.0036*'lista, wskaźniki'!$F$13, IF(R1945="częściowa",Q1945*J1945*0.0036*'lista, wskaźniki'!$F$14, IF(R1945="brak",Q1945*J1945*0.0036*'lista, wskaźniki'!$F$15,)))</f>
        <v>0</v>
      </c>
      <c r="AH1945" s="334">
        <f>IF(Y1945="inne",K1945*'lista, wskaźniki'!$E$35,IF(Y1945="to samo źródło",0,IF(Y1945=0,0)))</f>
        <v>0</v>
      </c>
      <c r="AI1945" s="334" t="b">
        <f>IF(AA1945="gaz z sieci",AC1945*'lista, wskaźniki'!$D$21)</f>
        <v>0</v>
      </c>
      <c r="AJ1945" s="272">
        <f>IF(AA1945="węgiel",AB1945*'lista, wskaźniki'!$D$20, IF('Sektor mieszkaniowy'!AA1945="drewno",'Sektor mieszkaniowy'!AB1945*'lista, wskaźniki'!$D$22,IF('Sektor mieszkaniowy'!AA1945="pellet",AB1945*'lista, wskaźniki'!$D$23,IF('Sektor mieszkaniowy'!AA1945="gaz z sieci",AB1945*'lista, wskaźniki'!$D$21,IF('Sektor mieszkaniowy'!AA1945="olej opałowy",'Sektor mieszkaniowy'!AB1945*'lista, wskaźniki'!$D$24)))))</f>
        <v>0</v>
      </c>
      <c r="AK1945" s="1054"/>
      <c r="AL1945" s="1051"/>
      <c r="AM1945" s="20">
        <f>IF(AA1945="węgiel",AF1945*1/3.6*'lista, wskaźniki'!$F$20,IF(AA1945="drewno",AF1945*1/3.6*'lista, wskaźniki'!$F$22,IF(AA1945="pellet",AF1945*1/3.6*'lista, wskaźniki'!$F$23,IF(AA1945="gaz z sieci",AF1945*1/3.6*'lista, wskaźniki'!$F$21,IF(AA1945="olej opałowy",AF1945*1/3.6*'lista, wskaźniki'!$F$24,0)))))</f>
        <v>0</v>
      </c>
      <c r="AN1945" s="20">
        <f>IF(AA1945="węgiel",AF1945*'lista, wskaźniki'!$E$42,IF(AA1945="drewno",AF1945*'lista, wskaźniki'!$G$42,IF(AA1945="pellet",AF1945*'lista, wskaźniki'!$H$42,IF(AA1945="gaz z sieci",AF1945*'lista, wskaźniki'!$F$42,IF(AA1945="olej opałowy",AF1945*'lista, wskaźniki'!$I$42,0)))))</f>
        <v>0</v>
      </c>
      <c r="AO1945" s="20">
        <f>IF(AA1945="węgiel",AF1945*'lista, wskaźniki'!$E$43,IF(AA1945="drewno",AF1945*'lista, wskaźniki'!$G$43,IF(AA1945="pellet",AF1945*'lista, wskaźniki'!$H$43,IF(AA1945="gaz z sieci",AF1945*'lista, wskaźniki'!$F$43,IF(AA1945="olej opałowy",AF1945*'lista, wskaźniki'!$I$43,0)))))</f>
        <v>0</v>
      </c>
      <c r="AP1945" s="20">
        <f>IF(AA1945="węgiel",AF1945*'lista, wskaźniki'!$E$44,IF(AA1945="drewno",AF1945*'lista, wskaźniki'!$G$44,IF(AA1945="pellet",AF1945*'lista, wskaźniki'!$H$44,IF(AA1945="gaz z sieci",AF1945*'lista, wskaźniki'!$F$44,IF(AA1945="olej opałowy",AF1945*'lista, wskaźniki'!$I$44,0)))))</f>
        <v>0</v>
      </c>
      <c r="AQ1945" s="20" t="b">
        <f>IF(Z1945="gaz",AH1945*1/3.6*'lista, wskaźniki'!$F$21,IF(Z1945="energia elektryczna",AH1945*1/3.6*'lista, wskaźniki'!$F$26))</f>
        <v>0</v>
      </c>
      <c r="AR1945" s="20" t="b">
        <f>IF(Z1945="gaz",AH1945*'lista, wskaźniki'!$F$42,IF(Z1945="energia elektryczna",AH1945*0))</f>
        <v>0</v>
      </c>
      <c r="AS1945" s="20" t="b">
        <f>IF(Z1945="gaz",AH1945*'lista, wskaźniki'!$F$43,IF(Z1945="energia elektryczna",AH1945*0))</f>
        <v>0</v>
      </c>
      <c r="AT1945" s="20" t="b">
        <f>IF(Z1945="gaz",AH1945*'lista, wskaźniki'!$F$44,IF(Z1945="energia elektryczna",AH1945*0))</f>
        <v>0</v>
      </c>
      <c r="AU1945" s="20">
        <f>AI1945*1/3.6*'lista, wskaźniki'!$F$21</f>
        <v>0</v>
      </c>
      <c r="AV1945" s="20">
        <f>AI1945*'lista, wskaźniki'!$F$42</f>
        <v>0</v>
      </c>
      <c r="AW1945" s="20">
        <f>AI1945*'lista, wskaźniki'!$F$43</f>
        <v>0</v>
      </c>
      <c r="AX1945" s="20">
        <f>AI1945*'lista, wskaźniki'!$F$44</f>
        <v>0</v>
      </c>
      <c r="AY1945" s="20">
        <f>AK1945*'lista, wskaźniki'!$F$26</f>
        <v>0</v>
      </c>
      <c r="AZ1945" s="20">
        <f t="shared" si="879"/>
        <v>0</v>
      </c>
      <c r="BA1945" s="20">
        <f t="shared" si="880"/>
        <v>0</v>
      </c>
      <c r="BB1945" s="20">
        <f t="shared" si="881"/>
        <v>0</v>
      </c>
      <c r="BC1945" s="20">
        <f t="shared" si="882"/>
        <v>0</v>
      </c>
      <c r="BD1945" s="1051"/>
      <c r="BE1945" s="1051"/>
      <c r="BF1945" s="1051"/>
      <c r="BG1945" s="1051"/>
      <c r="BH1945" s="97"/>
      <c r="BI1945" s="1051"/>
      <c r="BJ1945" s="97"/>
      <c r="BK1945" s="1051"/>
      <c r="BL1945" s="97"/>
      <c r="BM1945" s="97"/>
      <c r="BN1945" s="97"/>
      <c r="BO1945" s="97"/>
      <c r="BP1945" s="97"/>
      <c r="BQ1945" s="97"/>
      <c r="BR1945" s="97"/>
      <c r="BS1945" s="1045"/>
      <c r="BT1945" s="1045"/>
      <c r="BU1945" s="1045"/>
      <c r="BV1945" s="1045"/>
      <c r="BW1945" s="1045"/>
      <c r="BX1945" s="1045"/>
      <c r="BY1945" s="1048"/>
      <c r="CA1945" s="365" t="b">
        <f t="shared" si="883"/>
        <v>0</v>
      </c>
      <c r="CB1945" s="365" t="b">
        <f t="shared" si="884"/>
        <v>0</v>
      </c>
      <c r="CC1945" s="365">
        <f t="shared" si="885"/>
        <v>0</v>
      </c>
      <c r="CD1945" s="365" t="b">
        <f t="shared" si="886"/>
        <v>0</v>
      </c>
      <c r="CE1945" s="365" t="b">
        <f t="shared" si="887"/>
        <v>0</v>
      </c>
      <c r="CF1945" s="365" t="b">
        <f t="shared" si="888"/>
        <v>0</v>
      </c>
      <c r="CG1945" s="365" t="b">
        <f t="shared" si="889"/>
        <v>0</v>
      </c>
      <c r="CH1945" s="365" t="b">
        <f t="shared" si="890"/>
        <v>0</v>
      </c>
      <c r="CI1945" s="72" t="b">
        <f t="shared" si="891"/>
        <v>0</v>
      </c>
      <c r="CJ1945" s="72" t="b">
        <f t="shared" si="892"/>
        <v>0</v>
      </c>
      <c r="CK1945" s="72">
        <f t="shared" si="893"/>
        <v>0</v>
      </c>
      <c r="CL1945" s="72">
        <f t="shared" si="894"/>
        <v>0</v>
      </c>
      <c r="CM1945" s="72" t="b">
        <f t="shared" si="895"/>
        <v>0</v>
      </c>
      <c r="CN1945" s="72" t="b">
        <f t="shared" si="896"/>
        <v>0</v>
      </c>
      <c r="CP1945" s="13">
        <f t="shared" si="897"/>
        <v>0</v>
      </c>
      <c r="CQ1945" s="13" t="b">
        <f t="shared" si="898"/>
        <v>0</v>
      </c>
      <c r="CR1945" s="13" t="b">
        <f t="shared" si="899"/>
        <v>0</v>
      </c>
      <c r="CS1945" s="13" t="b">
        <f t="shared" si="905"/>
        <v>0</v>
      </c>
      <c r="CT1945" s="13" t="b">
        <f t="shared" si="904"/>
        <v>0</v>
      </c>
      <c r="CU1945" s="13" t="b">
        <f t="shared" si="876"/>
        <v>0</v>
      </c>
      <c r="CV1945" s="13" t="b">
        <f t="shared" si="900"/>
        <v>0</v>
      </c>
      <c r="CW1945" s="13" t="b">
        <f t="shared" si="901"/>
        <v>0</v>
      </c>
      <c r="CX1945" s="13" t="b">
        <f t="shared" si="902"/>
        <v>0</v>
      </c>
      <c r="CY1945" s="13" t="b">
        <f t="shared" si="903"/>
        <v>0</v>
      </c>
    </row>
    <row r="1946" spans="1:103" ht="15" thickBot="1">
      <c r="A1946" s="932"/>
      <c r="B1946" s="1051"/>
      <c r="C1946" s="1051"/>
      <c r="D1946" s="1051"/>
      <c r="E1946" s="1051"/>
      <c r="F1946" s="1051"/>
      <c r="G1946" s="1051"/>
      <c r="H1946" s="1051"/>
      <c r="I1946" s="1051"/>
      <c r="J1946" s="1051"/>
      <c r="K1946" s="1051"/>
      <c r="L1946" s="1051"/>
      <c r="M1946" s="1051"/>
      <c r="N1946" s="1051"/>
      <c r="O1946" s="1051"/>
      <c r="P1946" s="1051"/>
      <c r="Q1946" s="941"/>
      <c r="R1946" s="1051"/>
      <c r="S1946" s="1051"/>
      <c r="T1946" s="1051"/>
      <c r="U1946" s="1051"/>
      <c r="V1946" s="1051"/>
      <c r="W1946" s="97"/>
      <c r="X1946" s="97"/>
      <c r="Y1946" s="97"/>
      <c r="Z1946" s="97"/>
      <c r="AA1946" s="97" t="s">
        <v>38</v>
      </c>
      <c r="AB1946" s="98"/>
      <c r="AC1946" s="98"/>
      <c r="AD1946" s="97"/>
      <c r="AE1946" s="1051"/>
      <c r="AF1946" s="334">
        <f>IF(AG1946&gt;0,(AJ1946+AG1946)/2,AJ1946)</f>
        <v>0</v>
      </c>
      <c r="AG1946" s="272">
        <f>IF(R1946="kompletna",Q1946*J1946*0.0036*'lista, wskaźniki'!$F$13, IF(R1946="częściowa",Q1946*J1946*0.0036*'lista, wskaźniki'!$F$14, IF(R1946="brak",Q1946*J1946*0.0036*'lista, wskaźniki'!$F$15,)))</f>
        <v>0</v>
      </c>
      <c r="AH1946" s="334">
        <f>IF(Y1946="inne",K1946*'lista, wskaźniki'!$E$35,IF(Y1946="to samo źródło",0,IF(Y1946=0,0)))</f>
        <v>0</v>
      </c>
      <c r="AI1946" s="334">
        <f>IF(AA1946="gaz z sieci",AC1946*'lista, wskaźniki'!$D$21)</f>
        <v>0</v>
      </c>
      <c r="AJ1946" s="272">
        <f>IF(AA1946="węgiel",AB1946*'lista, wskaźniki'!$D$20, IF('Sektor mieszkaniowy'!AA1946="drewno",'Sektor mieszkaniowy'!AB1946*'lista, wskaźniki'!$D$22,IF('Sektor mieszkaniowy'!AA1946="pellet",AB1946*'lista, wskaźniki'!$D$23,IF('Sektor mieszkaniowy'!AA1946="gaz z sieci",AB1946*'lista, wskaźniki'!$D$21,IF('Sektor mieszkaniowy'!AA1946="olej opałowy",'Sektor mieszkaniowy'!AB1946*'lista, wskaźniki'!$D$24)))))</f>
        <v>0</v>
      </c>
      <c r="AK1946" s="1054"/>
      <c r="AL1946" s="1051"/>
      <c r="AM1946" s="20">
        <f>IF(AA1946="węgiel",AF1946*1/3.6*'lista, wskaźniki'!$F$20,IF(AA1946="drewno",AF1946*1/3.6*'lista, wskaźniki'!$F$22,IF(AA1946="pellet",AF1946*1/3.6*'lista, wskaźniki'!$F$23,IF(AA1946="gaz z sieci",AF1946*1/3.6*'lista, wskaźniki'!$F$21,IF(AA1946="olej opałowy",AF1946*1/3.6*'lista, wskaźniki'!$F$24,0)))))</f>
        <v>0</v>
      </c>
      <c r="AN1946" s="20">
        <f>IF(AA1946="węgiel",AF1946*'lista, wskaźniki'!$E$42,IF(AA1946="drewno",AF1946*'lista, wskaźniki'!$G$42,IF(AA1946="pellet",AF1946*'lista, wskaźniki'!$H$42,IF(AA1946="gaz z sieci",AF1946*'lista, wskaźniki'!$F$42,IF(AA1946="olej opałowy",AF1946*'lista, wskaźniki'!$I$42,0)))))</f>
        <v>0</v>
      </c>
      <c r="AO1946" s="20">
        <f>IF(AA1946="węgiel",AF1946*'lista, wskaźniki'!$E$43,IF(AA1946="drewno",AF1946*'lista, wskaźniki'!$G$43,IF(AA1946="pellet",AF1946*'lista, wskaźniki'!$H$43,IF(AA1946="gaz z sieci",AF1946*'lista, wskaźniki'!$F$43,IF(AA1946="olej opałowy",AF1946*'lista, wskaźniki'!$I$43,0)))))</f>
        <v>0</v>
      </c>
      <c r="AP1946" s="20">
        <f>IF(AA1946="węgiel",AF1946*'lista, wskaźniki'!$E$44,IF(AA1946="drewno",AF1946*'lista, wskaźniki'!$G$44,IF(AA1946="pellet",AF1946*'lista, wskaźniki'!$H$44,IF(AA1946="gaz z sieci",AF1946*'lista, wskaźniki'!$F$44,IF(AA1946="olej opałowy",AF1946*'lista, wskaźniki'!$I$44,0)))))</f>
        <v>0</v>
      </c>
      <c r="AQ1946" s="20" t="b">
        <f>IF(Z1946="gaz",AH1946*1/3.6*'lista, wskaźniki'!$F$21,IF(Z1946="energia elektryczna",AH1946*1/3.6*'lista, wskaźniki'!$F$26))</f>
        <v>0</v>
      </c>
      <c r="AR1946" s="20" t="b">
        <f>IF(Z1946="gaz",AH1946*'lista, wskaźniki'!$F$42,IF(Z1946="energia elektryczna",AH1946*0))</f>
        <v>0</v>
      </c>
      <c r="AS1946" s="20" t="b">
        <f>IF(Z1946="gaz",AH1946*'lista, wskaźniki'!$F$43,IF(Z1946="energia elektryczna",AH1946*0))</f>
        <v>0</v>
      </c>
      <c r="AT1946" s="20" t="b">
        <f>IF(Z1946="gaz",AH1946*'lista, wskaźniki'!$F$44,IF(Z1946="energia elektryczna",AH1946*0))</f>
        <v>0</v>
      </c>
      <c r="AU1946" s="20">
        <f>AI1946*1/3.6*'lista, wskaźniki'!$F$21</f>
        <v>0</v>
      </c>
      <c r="AV1946" s="20">
        <f>AI1946*'lista, wskaźniki'!$F$42</f>
        <v>0</v>
      </c>
      <c r="AW1946" s="20">
        <f>AI1946*'lista, wskaźniki'!$F$43</f>
        <v>0</v>
      </c>
      <c r="AX1946" s="20">
        <f>AI1946*'lista, wskaźniki'!$F$44</f>
        <v>0</v>
      </c>
      <c r="AY1946" s="20">
        <f>AK1946*'lista, wskaźniki'!$F$26</f>
        <v>0</v>
      </c>
      <c r="AZ1946" s="20">
        <f t="shared" si="879"/>
        <v>0</v>
      </c>
      <c r="BA1946" s="20">
        <f t="shared" si="880"/>
        <v>0</v>
      </c>
      <c r="BB1946" s="20">
        <f t="shared" si="881"/>
        <v>0</v>
      </c>
      <c r="BC1946" s="20">
        <f t="shared" si="882"/>
        <v>0</v>
      </c>
      <c r="BD1946" s="1051"/>
      <c r="BE1946" s="1051"/>
      <c r="BF1946" s="1051"/>
      <c r="BG1946" s="1051"/>
      <c r="BH1946" s="97"/>
      <c r="BI1946" s="1051"/>
      <c r="BJ1946" s="97"/>
      <c r="BK1946" s="1051"/>
      <c r="BL1946" s="97"/>
      <c r="BM1946" s="97"/>
      <c r="BN1946" s="97"/>
      <c r="BO1946" s="97"/>
      <c r="BP1946" s="97"/>
      <c r="BQ1946" s="97"/>
      <c r="BR1946" s="97"/>
      <c r="BS1946" s="1045"/>
      <c r="BT1946" s="1045"/>
      <c r="BU1946" s="1045"/>
      <c r="BV1946" s="1045"/>
      <c r="BW1946" s="1045"/>
      <c r="BX1946" s="1045"/>
      <c r="BY1946" s="1048"/>
      <c r="CA1946" s="365" t="b">
        <f t="shared" si="883"/>
        <v>0</v>
      </c>
      <c r="CB1946" s="365" t="b">
        <f t="shared" si="884"/>
        <v>0</v>
      </c>
      <c r="CC1946" s="365" t="b">
        <f t="shared" si="885"/>
        <v>0</v>
      </c>
      <c r="CD1946" s="365">
        <f t="shared" si="886"/>
        <v>0</v>
      </c>
      <c r="CE1946" s="365" t="b">
        <f t="shared" si="887"/>
        <v>0</v>
      </c>
      <c r="CF1946" s="365" t="b">
        <f t="shared" si="888"/>
        <v>0</v>
      </c>
      <c r="CG1946" s="365" t="b">
        <f t="shared" si="889"/>
        <v>0</v>
      </c>
      <c r="CH1946" s="365">
        <f t="shared" si="890"/>
        <v>0</v>
      </c>
      <c r="CI1946" s="72" t="b">
        <f t="shared" si="891"/>
        <v>0</v>
      </c>
      <c r="CJ1946" s="72" t="b">
        <f t="shared" si="892"/>
        <v>0</v>
      </c>
      <c r="CK1946" s="72" t="b">
        <f t="shared" si="893"/>
        <v>0</v>
      </c>
      <c r="CL1946" s="72">
        <f t="shared" si="894"/>
        <v>0</v>
      </c>
      <c r="CM1946" s="72" t="b">
        <f t="shared" si="895"/>
        <v>0</v>
      </c>
      <c r="CN1946" s="72" t="b">
        <f t="shared" si="896"/>
        <v>0</v>
      </c>
      <c r="CP1946" s="13">
        <f t="shared" si="897"/>
        <v>0</v>
      </c>
      <c r="CQ1946" s="13" t="b">
        <f t="shared" si="898"/>
        <v>0</v>
      </c>
      <c r="CR1946" s="13" t="b">
        <f t="shared" si="899"/>
        <v>0</v>
      </c>
      <c r="CS1946" s="13" t="b">
        <f t="shared" si="905"/>
        <v>0</v>
      </c>
      <c r="CT1946" s="13" t="b">
        <f t="shared" si="904"/>
        <v>0</v>
      </c>
      <c r="CU1946" s="13" t="b">
        <f t="shared" si="876"/>
        <v>0</v>
      </c>
      <c r="CV1946" s="13" t="b">
        <f t="shared" si="900"/>
        <v>0</v>
      </c>
      <c r="CW1946" s="13" t="b">
        <f t="shared" si="901"/>
        <v>0</v>
      </c>
      <c r="CX1946" s="13" t="b">
        <f t="shared" si="902"/>
        <v>0</v>
      </c>
      <c r="CY1946" s="13" t="b">
        <f t="shared" si="903"/>
        <v>0</v>
      </c>
    </row>
    <row r="1947" spans="1:103" ht="15" thickBot="1">
      <c r="A1947" s="933"/>
      <c r="B1947" s="1052"/>
      <c r="C1947" s="1052"/>
      <c r="D1947" s="1052"/>
      <c r="E1947" s="1052"/>
      <c r="F1947" s="1052"/>
      <c r="G1947" s="1052"/>
      <c r="H1947" s="1052"/>
      <c r="I1947" s="1052"/>
      <c r="J1947" s="1052"/>
      <c r="K1947" s="1052"/>
      <c r="L1947" s="1052"/>
      <c r="M1947" s="1052"/>
      <c r="N1947" s="1052"/>
      <c r="O1947" s="1052"/>
      <c r="P1947" s="1052"/>
      <c r="Q1947" s="942"/>
      <c r="R1947" s="1052"/>
      <c r="S1947" s="1052"/>
      <c r="T1947" s="1052"/>
      <c r="U1947" s="1052"/>
      <c r="V1947" s="1052"/>
      <c r="W1947" s="99"/>
      <c r="X1947" s="99"/>
      <c r="Y1947" s="99"/>
      <c r="Z1947" s="99"/>
      <c r="AA1947" s="99" t="s">
        <v>37</v>
      </c>
      <c r="AB1947" s="100"/>
      <c r="AC1947" s="100"/>
      <c r="AD1947" s="99"/>
      <c r="AE1947" s="1052"/>
      <c r="AF1947" s="334">
        <f>IF(AG1947&gt;0,(AJ1947+AG1947)/2,AJ1947)</f>
        <v>0</v>
      </c>
      <c r="AG1947" s="272">
        <f>IF(R1947="kompletna",Q1947*J1947*0.0036*'lista, wskaźniki'!$F$13, IF(R1947="częściowa",Q1947*J1947*0.0036*'lista, wskaźniki'!$F$14, IF(R1947="brak",Q1947*J1947*0.0036*'lista, wskaźniki'!$F$15,)))</f>
        <v>0</v>
      </c>
      <c r="AH1947" s="334">
        <f>IF(Y1947="inne",K1947*'lista, wskaźniki'!$E$35,IF(Y1947="to samo źródło",0,IF(Y1947=0,0)))</f>
        <v>0</v>
      </c>
      <c r="AI1947" s="334" t="b">
        <f>IF(AA1947="gaz z sieci",AC1947*'lista, wskaźniki'!$D$21)</f>
        <v>0</v>
      </c>
      <c r="AJ1947" s="272">
        <f>IF(AA1947="węgiel",AB1947*'lista, wskaźniki'!$D$20, IF('Sektor mieszkaniowy'!AA1947="drewno",'Sektor mieszkaniowy'!AB1947*'lista, wskaźniki'!$D$22,IF('Sektor mieszkaniowy'!AA1947="pellet",AB1947*'lista, wskaźniki'!$D$23,IF('Sektor mieszkaniowy'!AA1947="gaz z sieci",AB1947*'lista, wskaźniki'!$D$21,IF('Sektor mieszkaniowy'!AA1947="olej opałowy",'Sektor mieszkaniowy'!AB1947*'lista, wskaźniki'!$D$24)))))</f>
        <v>0</v>
      </c>
      <c r="AK1947" s="1055"/>
      <c r="AL1947" s="1052"/>
      <c r="AM1947" s="20">
        <f>IF(AA1947="węgiel",AF1947*1/3.6*'lista, wskaźniki'!$F$20,IF(AA1947="drewno",AF1947*1/3.6*'lista, wskaźniki'!$F$22,IF(AA1947="pellet",AF1947*1/3.6*'lista, wskaźniki'!$F$23,IF(AA1947="gaz z sieci",AF1947*1/3.6*'lista, wskaźniki'!$F$21,IF(AA1947="olej opałowy",AF1947*1/3.6*'lista, wskaźniki'!$F$24,0)))))</f>
        <v>0</v>
      </c>
      <c r="AN1947" s="20">
        <f>IF(AA1947="węgiel",AF1947*'lista, wskaźniki'!$E$42,IF(AA1947="drewno",AF1947*'lista, wskaźniki'!$G$42,IF(AA1947="pellet",AF1947*'lista, wskaźniki'!$H$42,IF(AA1947="gaz z sieci",AF1947*'lista, wskaźniki'!$F$42,IF(AA1947="olej opałowy",AF1947*'lista, wskaźniki'!$I$42,0)))))</f>
        <v>0</v>
      </c>
      <c r="AO1947" s="20">
        <f>IF(AA1947="węgiel",AF1947*'lista, wskaźniki'!$E$43,IF(AA1947="drewno",AF1947*'lista, wskaźniki'!$G$43,IF(AA1947="pellet",AF1947*'lista, wskaźniki'!$H$43,IF(AA1947="gaz z sieci",AF1947*'lista, wskaźniki'!$F$43,IF(AA1947="olej opałowy",AF1947*'lista, wskaźniki'!$I$43,0)))))</f>
        <v>0</v>
      </c>
      <c r="AP1947" s="20">
        <f>IF(AA1947="węgiel",AF1947*'lista, wskaźniki'!$E$44,IF(AA1947="drewno",AF1947*'lista, wskaźniki'!$G$44,IF(AA1947="pellet",AF1947*'lista, wskaźniki'!$H$44,IF(AA1947="gaz z sieci",AF1947*'lista, wskaźniki'!$F$44,IF(AA1947="olej opałowy",AF1947*'lista, wskaźniki'!$I$44,0)))))</f>
        <v>0</v>
      </c>
      <c r="AQ1947" s="20" t="b">
        <f>IF(Z1947="gaz",AH1947*1/3.6*'lista, wskaźniki'!$F$21,IF(Z1947="energia elektryczna",AH1947*1/3.6*'lista, wskaźniki'!$F$26))</f>
        <v>0</v>
      </c>
      <c r="AR1947" s="20" t="b">
        <f>IF(Z1947="gaz",AH1947*'lista, wskaźniki'!$F$42,IF(Z1947="energia elektryczna",AH1947*0))</f>
        <v>0</v>
      </c>
      <c r="AS1947" s="20" t="b">
        <f>IF(Z1947="gaz",AH1947*'lista, wskaźniki'!$F$43,IF(Z1947="energia elektryczna",AH1947*0))</f>
        <v>0</v>
      </c>
      <c r="AT1947" s="20" t="b">
        <f>IF(Z1947="gaz",AH1947*'lista, wskaźniki'!$F$44,IF(Z1947="energia elektryczna",AH1947*0))</f>
        <v>0</v>
      </c>
      <c r="AU1947" s="20">
        <f>AI1947*1/3.6*'lista, wskaźniki'!$F$21</f>
        <v>0</v>
      </c>
      <c r="AV1947" s="20">
        <f>AI1947*'lista, wskaźniki'!$F$42</f>
        <v>0</v>
      </c>
      <c r="AW1947" s="20">
        <f>AI1947*'lista, wskaźniki'!$F$43</f>
        <v>0</v>
      </c>
      <c r="AX1947" s="20">
        <f>AI1947*'lista, wskaźniki'!$F$44</f>
        <v>0</v>
      </c>
      <c r="AY1947" s="20">
        <f>AK1947*'lista, wskaźniki'!$F$26</f>
        <v>0</v>
      </c>
      <c r="AZ1947" s="20">
        <f t="shared" si="879"/>
        <v>0</v>
      </c>
      <c r="BA1947" s="20">
        <f t="shared" si="880"/>
        <v>0</v>
      </c>
      <c r="BB1947" s="20">
        <f t="shared" si="881"/>
        <v>0</v>
      </c>
      <c r="BC1947" s="20">
        <f t="shared" si="882"/>
        <v>0</v>
      </c>
      <c r="BD1947" s="1052"/>
      <c r="BE1947" s="1052"/>
      <c r="BF1947" s="1052"/>
      <c r="BG1947" s="1052"/>
      <c r="BH1947" s="99"/>
      <c r="BI1947" s="1052"/>
      <c r="BJ1947" s="99"/>
      <c r="BK1947" s="1052"/>
      <c r="BL1947" s="99"/>
      <c r="BM1947" s="99"/>
      <c r="BN1947" s="99"/>
      <c r="BO1947" s="99"/>
      <c r="BP1947" s="99"/>
      <c r="BQ1947" s="99"/>
      <c r="BR1947" s="99"/>
      <c r="BS1947" s="1046"/>
      <c r="BT1947" s="1046"/>
      <c r="BU1947" s="1046"/>
      <c r="BV1947" s="1046"/>
      <c r="BW1947" s="1046"/>
      <c r="BX1947" s="1046"/>
      <c r="BY1947" s="1049"/>
      <c r="CA1947" s="365" t="b">
        <f t="shared" si="883"/>
        <v>0</v>
      </c>
      <c r="CB1947" s="365" t="b">
        <f t="shared" si="884"/>
        <v>0</v>
      </c>
      <c r="CC1947" s="365" t="b">
        <f t="shared" si="885"/>
        <v>0</v>
      </c>
      <c r="CD1947" s="365" t="b">
        <f t="shared" si="886"/>
        <v>0</v>
      </c>
      <c r="CE1947" s="365">
        <f t="shared" si="887"/>
        <v>0</v>
      </c>
      <c r="CF1947" s="365" t="b">
        <f t="shared" si="888"/>
        <v>0</v>
      </c>
      <c r="CG1947" s="365" t="b">
        <f t="shared" si="889"/>
        <v>0</v>
      </c>
      <c r="CH1947" s="365" t="b">
        <f t="shared" si="890"/>
        <v>0</v>
      </c>
      <c r="CI1947" s="72" t="b">
        <f t="shared" si="891"/>
        <v>0</v>
      </c>
      <c r="CJ1947" s="72" t="b">
        <f t="shared" si="892"/>
        <v>0</v>
      </c>
      <c r="CK1947" s="72" t="b">
        <f t="shared" si="893"/>
        <v>0</v>
      </c>
      <c r="CL1947" s="72">
        <f t="shared" si="894"/>
        <v>0</v>
      </c>
      <c r="CM1947" s="72">
        <f t="shared" si="895"/>
        <v>0</v>
      </c>
      <c r="CN1947" s="72" t="b">
        <f t="shared" si="896"/>
        <v>0</v>
      </c>
      <c r="CP1947" s="13">
        <f t="shared" si="897"/>
        <v>0</v>
      </c>
      <c r="CQ1947" s="13" t="b">
        <f t="shared" si="898"/>
        <v>0</v>
      </c>
      <c r="CR1947" s="13" t="b">
        <f t="shared" si="899"/>
        <v>0</v>
      </c>
      <c r="CS1947" s="13" t="b">
        <f t="shared" si="905"/>
        <v>0</v>
      </c>
      <c r="CT1947" s="13" t="b">
        <f t="shared" si="904"/>
        <v>0</v>
      </c>
      <c r="CU1947" s="13" t="b">
        <f t="shared" si="876"/>
        <v>0</v>
      </c>
      <c r="CV1947" s="13" t="b">
        <f t="shared" si="900"/>
        <v>0</v>
      </c>
      <c r="CW1947" s="13" t="b">
        <f t="shared" si="901"/>
        <v>0</v>
      </c>
      <c r="CX1947" s="13" t="b">
        <f t="shared" si="902"/>
        <v>0</v>
      </c>
      <c r="CY1947" s="13" t="b">
        <f t="shared" si="903"/>
        <v>0</v>
      </c>
    </row>
    <row r="1948" spans="1:103" ht="15" thickBot="1">
      <c r="A1948" s="931">
        <v>390</v>
      </c>
      <c r="B1948" s="1050" t="s">
        <v>227</v>
      </c>
      <c r="C1948" s="1050"/>
      <c r="D1948" s="1050" t="s">
        <v>3</v>
      </c>
      <c r="E1948" s="1050" t="s">
        <v>5</v>
      </c>
      <c r="F1948" s="1050"/>
      <c r="G1948" s="1050"/>
      <c r="H1948" s="1050"/>
      <c r="I1948" s="1050" t="s">
        <v>10</v>
      </c>
      <c r="J1948" s="1050">
        <v>38</v>
      </c>
      <c r="K1948" s="1050">
        <v>4</v>
      </c>
      <c r="L1948" s="1050" t="s">
        <v>16</v>
      </c>
      <c r="M1948" s="1050"/>
      <c r="N1948" s="1050" t="s">
        <v>17</v>
      </c>
      <c r="O1948" s="1050"/>
      <c r="P1948" s="1050" t="s">
        <v>17</v>
      </c>
      <c r="Q1948" s="940">
        <f>IF(I1948="&lt;1966",'lista, wskaźniki'!$G$4,IF(I1948="1967-1985",'lista, wskaźniki'!$G$5,IF(I1948="1986-1992",'lista, wskaźniki'!$G$6,IF(I1948="1993-1996",'lista, wskaźniki'!$G$7,IF(I1948="&gt;1997",'lista, wskaźniki'!$G$8,IF(I1948=0,'lista, wskaźniki'!$G$4))))))</f>
        <v>290</v>
      </c>
      <c r="R1948" s="1050" t="s">
        <v>23</v>
      </c>
      <c r="S1948" s="1050" t="s">
        <v>27</v>
      </c>
      <c r="T1948" s="1050">
        <v>8</v>
      </c>
      <c r="U1948" s="1050">
        <v>2013</v>
      </c>
      <c r="V1948" s="1050"/>
      <c r="W1948" s="95" t="s">
        <v>35</v>
      </c>
      <c r="X1948" s="95" t="s">
        <v>39</v>
      </c>
      <c r="Y1948" s="95" t="s">
        <v>42</v>
      </c>
      <c r="Z1948" s="95"/>
      <c r="AA1948" s="95" t="s">
        <v>35</v>
      </c>
      <c r="AB1948" s="96">
        <v>1.5</v>
      </c>
      <c r="AC1948" s="96"/>
      <c r="AD1948" s="95">
        <v>1200</v>
      </c>
      <c r="AE1948" s="1050">
        <v>12</v>
      </c>
      <c r="AF1948" s="334">
        <f>IF(AG1948&gt;0,(AJ1948+AG1948)/2,AJ1948)</f>
        <v>32.841300000000004</v>
      </c>
      <c r="AG1948" s="272">
        <f>IF(R1948="kompletna",Q1948*J1948*0.0036*'lista, wskaźniki'!$F$13, IF(R1948="częściowa",Q1948*J1948*0.0036*'lista, wskaźniki'!$F$14, IF(R1948="brak",Q1948*J1948*0.0036*'lista, wskaźniki'!$F$15,)))</f>
        <v>31.7376</v>
      </c>
      <c r="AH1948" s="334">
        <f>IF(Y1948="inne",K1948*'lista, wskaźniki'!$E$35,IF(Y1948="to samo źródło",0,IF(Y1948=0,0)))</f>
        <v>0</v>
      </c>
      <c r="AI1948" s="334" t="b">
        <f>IF(AA1948="gaz z sieci",AC1948*'lista, wskaźniki'!$D$21)</f>
        <v>0</v>
      </c>
      <c r="AJ1948" s="272">
        <f>IF(AA1948="węgiel",AB1948*'lista, wskaźniki'!$D$20, IF('Sektor mieszkaniowy'!AA1948="drewno",'Sektor mieszkaniowy'!AB1948*'lista, wskaźniki'!$D$22,IF('Sektor mieszkaniowy'!AA1948="pellet",AB1948*'lista, wskaźniki'!$D$23,IF('Sektor mieszkaniowy'!AA1948="gaz z sieci",AB1948*'lista, wskaźniki'!$D$21,IF('Sektor mieszkaniowy'!AA1948="olej opałowy",'Sektor mieszkaniowy'!AB1948*'lista, wskaźniki'!$D$24)))))</f>
        <v>33.945</v>
      </c>
      <c r="AK1948" s="1053">
        <f>AL1948/'lista, wskaźniki'!$A$127</f>
        <v>1.5384615384615385</v>
      </c>
      <c r="AL1948" s="1050">
        <v>1000</v>
      </c>
      <c r="AM1948" s="20">
        <f>IF(AA1948="węgiel",AF1948*1/3.6*'lista, wskaźniki'!$F$20,IF(AA1948="drewno",AF1948*1/3.6*'lista, wskaźniki'!$F$22,IF(AA1948="pellet",AF1948*1/3.6*'lista, wskaźniki'!$F$23,IF(AA1948="gaz z sieci",AF1948*1/3.6*'lista, wskaźniki'!$F$21,IF(AA1948="olej opałowy",AF1948*1/3.6*'lista, wskaźniki'!$F$24,0)))))</f>
        <v>3.1110563490000005</v>
      </c>
      <c r="AN1948" s="20">
        <f>IF(AA1948="węgiel",AF1948*'lista, wskaźniki'!$E$42,IF(AA1948="drewno",AF1948*'lista, wskaźniki'!$G$42,IF(AA1948="pellet",AF1948*'lista, wskaźniki'!$H$42,IF(AA1948="gaz z sieci",AF1948*'lista, wskaźniki'!$F$42,IF(AA1948="olej opałowy",AF1948*'lista, wskaźniki'!$I$42,0)))))</f>
        <v>1.2479694000000003E-2</v>
      </c>
      <c r="AO1948" s="20">
        <f>IF(AA1948="węgiel",AF1948*'lista, wskaźniki'!$E$43,IF(AA1948="drewno",AF1948*'lista, wskaźniki'!$G$43,IF(AA1948="pellet",AF1948*'lista, wskaźniki'!$H$43,IF(AA1948="gaz z sieci",AF1948*'lista, wskaźniki'!$F$43,IF(AA1948="olej opałowy",AF1948*'lista, wskaźniki'!$I$43,0)))))</f>
        <v>1.1822868000000002E-2</v>
      </c>
      <c r="AP1948" s="20">
        <f>IF(AA1948="węgiel",AF1948*'lista, wskaźniki'!$E$44,IF(AA1948="drewno",AF1948*'lista, wskaźniki'!$G$44,IF(AA1948="pellet",AF1948*'lista, wskaźniki'!$H$44,IF(AA1948="gaz z sieci",AF1948*'lista, wskaźniki'!$F$44,IF(AA1948="olej opałowy",AF1948*'lista, wskaźniki'!$I$44,0)))))</f>
        <v>8.8671510000000014E-6</v>
      </c>
      <c r="AQ1948" s="20" t="b">
        <f>IF(Z1948="gaz",AH1948*1/3.6*'lista, wskaźniki'!$F$21,IF(Z1948="energia elektryczna",AH1948*1/3.6*'lista, wskaźniki'!$F$26))</f>
        <v>0</v>
      </c>
      <c r="AR1948" s="20" t="b">
        <f>IF(Z1948="gaz",AH1948*'lista, wskaźniki'!$F$42,IF(Z1948="energia elektryczna",AH1948*0))</f>
        <v>0</v>
      </c>
      <c r="AS1948" s="20" t="b">
        <f>IF(Z1948="gaz",AH1948*'lista, wskaźniki'!$F$43,IF(Z1948="energia elektryczna",AH1948*0))</f>
        <v>0</v>
      </c>
      <c r="AT1948" s="20" t="b">
        <f>IF(Z1948="gaz",AH1948*'lista, wskaźniki'!$F$44,IF(Z1948="energia elektryczna",AH1948*0))</f>
        <v>0</v>
      </c>
      <c r="AU1948" s="20">
        <f>AI1948*1/3.6*'lista, wskaźniki'!$F$21</f>
        <v>0</v>
      </c>
      <c r="AV1948" s="20">
        <f>AI1948*'lista, wskaźniki'!$F$42</f>
        <v>0</v>
      </c>
      <c r="AW1948" s="20">
        <f>AI1948*'lista, wskaźniki'!$F$43</f>
        <v>0</v>
      </c>
      <c r="AX1948" s="20">
        <f>AI1948*'lista, wskaźniki'!$F$44</f>
        <v>0</v>
      </c>
      <c r="AY1948" s="20">
        <f>AK1948*'lista, wskaźniki'!$F$26</f>
        <v>1.3692307692307693</v>
      </c>
      <c r="AZ1948" s="20">
        <f t="shared" si="879"/>
        <v>4.4802871182307697</v>
      </c>
      <c r="BA1948" s="20">
        <f t="shared" si="880"/>
        <v>1.2479694000000003E-2</v>
      </c>
      <c r="BB1948" s="20">
        <f t="shared" si="881"/>
        <v>1.1822868000000002E-2</v>
      </c>
      <c r="BC1948" s="20">
        <f t="shared" si="882"/>
        <v>8.8671510000000014E-6</v>
      </c>
      <c r="BD1948" s="1050" t="s">
        <v>17</v>
      </c>
      <c r="BE1948" s="1050" t="s">
        <v>17</v>
      </c>
      <c r="BF1948" s="1050" t="s">
        <v>17</v>
      </c>
      <c r="BG1948" s="1050" t="s">
        <v>17</v>
      </c>
      <c r="BH1948" s="95"/>
      <c r="BI1948" s="1050" t="s">
        <v>17</v>
      </c>
      <c r="BJ1948" s="95"/>
      <c r="BK1948" s="1050" t="s">
        <v>17</v>
      </c>
      <c r="BL1948" s="95"/>
      <c r="BM1948" s="95"/>
      <c r="BN1948" s="95"/>
      <c r="BO1948" s="95" t="s">
        <v>17</v>
      </c>
      <c r="BP1948" s="95"/>
      <c r="BQ1948" s="95" t="s">
        <v>120</v>
      </c>
      <c r="BR1948" s="95">
        <v>1</v>
      </c>
      <c r="BS1948" s="1044">
        <v>6000</v>
      </c>
      <c r="BT1948" s="1044">
        <v>800</v>
      </c>
      <c r="BU1948" s="1044">
        <v>150</v>
      </c>
      <c r="BV1948" s="1044"/>
      <c r="BW1948" s="1044">
        <v>3400</v>
      </c>
      <c r="BX1948" s="1044">
        <v>650</v>
      </c>
      <c r="BY1948" s="1047"/>
      <c r="CA1948" s="365">
        <f t="shared" si="883"/>
        <v>32.841300000000004</v>
      </c>
      <c r="CB1948" s="365" t="b">
        <f t="shared" si="884"/>
        <v>0</v>
      </c>
      <c r="CC1948" s="365" t="b">
        <f t="shared" si="885"/>
        <v>0</v>
      </c>
      <c r="CD1948" s="365" t="b">
        <f t="shared" si="886"/>
        <v>0</v>
      </c>
      <c r="CE1948" s="365" t="b">
        <f t="shared" si="887"/>
        <v>0</v>
      </c>
      <c r="CF1948" s="365" t="b">
        <f t="shared" si="888"/>
        <v>0</v>
      </c>
      <c r="CG1948" s="365" t="b">
        <f t="shared" si="889"/>
        <v>0</v>
      </c>
      <c r="CH1948" s="365" t="b">
        <f t="shared" si="890"/>
        <v>0</v>
      </c>
      <c r="CI1948" s="72">
        <f t="shared" si="891"/>
        <v>32.841300000000004</v>
      </c>
      <c r="CJ1948" s="72" t="b">
        <f t="shared" si="892"/>
        <v>0</v>
      </c>
      <c r="CK1948" s="72" t="b">
        <f t="shared" si="893"/>
        <v>0</v>
      </c>
      <c r="CL1948" s="72">
        <f t="shared" si="894"/>
        <v>0</v>
      </c>
      <c r="CM1948" s="72" t="b">
        <f t="shared" si="895"/>
        <v>0</v>
      </c>
      <c r="CN1948" s="72" t="b">
        <f t="shared" si="896"/>
        <v>0</v>
      </c>
      <c r="CP1948" s="13">
        <f t="shared" si="897"/>
        <v>38</v>
      </c>
      <c r="CQ1948" s="13">
        <f t="shared" si="898"/>
        <v>19</v>
      </c>
      <c r="CR1948" s="13" t="b">
        <f t="shared" si="899"/>
        <v>0</v>
      </c>
      <c r="CS1948" s="13">
        <f t="shared" si="905"/>
        <v>0</v>
      </c>
      <c r="CT1948" s="13" t="b">
        <f t="shared" si="904"/>
        <v>0</v>
      </c>
      <c r="CU1948" s="13">
        <f t="shared" si="876"/>
        <v>0</v>
      </c>
      <c r="CV1948" s="13" t="b">
        <f t="shared" si="900"/>
        <v>0</v>
      </c>
      <c r="CW1948" s="13">
        <f t="shared" si="901"/>
        <v>0</v>
      </c>
      <c r="CX1948" s="13" t="b">
        <f t="shared" si="902"/>
        <v>0</v>
      </c>
      <c r="CY1948" s="13">
        <f t="shared" si="903"/>
        <v>0</v>
      </c>
    </row>
    <row r="1949" spans="1:103" ht="15" thickBot="1">
      <c r="A1949" s="932"/>
      <c r="B1949" s="1051"/>
      <c r="C1949" s="1051"/>
      <c r="D1949" s="1051"/>
      <c r="E1949" s="1051"/>
      <c r="F1949" s="1051"/>
      <c r="G1949" s="1051"/>
      <c r="H1949" s="1051"/>
      <c r="I1949" s="1051"/>
      <c r="J1949" s="1051"/>
      <c r="K1949" s="1051"/>
      <c r="L1949" s="1051"/>
      <c r="M1949" s="1051"/>
      <c r="N1949" s="1051"/>
      <c r="O1949" s="1051"/>
      <c r="P1949" s="1051"/>
      <c r="Q1949" s="941"/>
      <c r="R1949" s="1051"/>
      <c r="S1949" s="1051"/>
      <c r="T1949" s="1051"/>
      <c r="U1949" s="1051"/>
      <c r="V1949" s="1051"/>
      <c r="W1949" s="20" t="s">
        <v>36</v>
      </c>
      <c r="X1949" s="97"/>
      <c r="Y1949" s="97"/>
      <c r="Z1949" s="97"/>
      <c r="AA1949" s="97" t="s">
        <v>36</v>
      </c>
      <c r="AB1949" s="98">
        <v>0.5</v>
      </c>
      <c r="AC1949" s="98"/>
      <c r="AD1949" s="97">
        <v>400</v>
      </c>
      <c r="AE1949" s="1051"/>
      <c r="AF1949" s="334">
        <f>IF(AG1949&gt;0,(AJ1949+AG1949/2)/2,AJ1949)</f>
        <v>11.8344</v>
      </c>
      <c r="AG1949" s="272">
        <f>AG1948</f>
        <v>31.7376</v>
      </c>
      <c r="AH1949" s="334">
        <f>IF(Y1949="inne",K1949*'lista, wskaźniki'!$E$35,IF(Y1949="to samo źródło",0,IF(Y1949=0,0)))</f>
        <v>0</v>
      </c>
      <c r="AI1949" s="334" t="b">
        <f>IF(AA1949="gaz z sieci",AC1949*'lista, wskaźniki'!$D$21)</f>
        <v>0</v>
      </c>
      <c r="AJ1949" s="272">
        <f>IF(AA1949="węgiel",AB1949*'lista, wskaźniki'!$D$20, IF('Sektor mieszkaniowy'!AA1949="drewno",'Sektor mieszkaniowy'!AB1949*'lista, wskaźniki'!$D$22,IF('Sektor mieszkaniowy'!AA1949="pellet",AB1949*'lista, wskaźniki'!$D$23,IF('Sektor mieszkaniowy'!AA1949="gaz z sieci",AB1949*'lista, wskaźniki'!$D$21,IF('Sektor mieszkaniowy'!AA1949="olej opałowy",'Sektor mieszkaniowy'!AB1949*'lista, wskaźniki'!$D$24)))))</f>
        <v>7.8</v>
      </c>
      <c r="AK1949" s="1054"/>
      <c r="AL1949" s="1051"/>
      <c r="AM1949" s="20">
        <f>IF(AA1949="węgiel",AF1949*1/3.6*'lista, wskaźniki'!$F$20,IF(AA1949="drewno",AF1949*1/3.6*'lista, wskaźniki'!$F$22,IF(AA1949="pellet",AF1949*1/3.6*'lista, wskaźniki'!$F$23,IF(AA1949="gaz z sieci",AF1949*1/3.6*'lista, wskaźniki'!$F$21,IF(AA1949="olej opałowy",AF1949*1/3.6*'lista, wskaźniki'!$F$24,0)))))</f>
        <v>0</v>
      </c>
      <c r="AN1949" s="20">
        <f>IF(AA1949="węgiel",AF1949*'lista, wskaźniki'!$E$42,IF(AA1949="drewno",AF1949*'lista, wskaźniki'!$G$42,IF(AA1949="pellet",AF1949*'lista, wskaźniki'!$H$42,IF(AA1949="gaz z sieci",AF1949*'lista, wskaźniki'!$F$42,IF(AA1949="olej opałowy",AF1949*'lista, wskaźniki'!$I$42,0)))))</f>
        <v>9.5858639999999995E-3</v>
      </c>
      <c r="AO1949" s="20">
        <f>IF(AA1949="węgiel",AF1949*'lista, wskaźniki'!$E$43,IF(AA1949="drewno",AF1949*'lista, wskaźniki'!$G$43,IF(AA1949="pellet",AF1949*'lista, wskaźniki'!$H$43,IF(AA1949="gaz z sieci",AF1949*'lista, wskaźniki'!$F$43,IF(AA1949="olej opałowy",AF1949*'lista, wskaźniki'!$I$43,0)))))</f>
        <v>9.5858639999999995E-3</v>
      </c>
      <c r="AP1949" s="20">
        <f>IF(AA1949="węgiel",AF1949*'lista, wskaźniki'!$E$44,IF(AA1949="drewno",AF1949*'lista, wskaźniki'!$G$44,IF(AA1949="pellet",AF1949*'lista, wskaźniki'!$H$44,IF(AA1949="gaz z sieci",AF1949*'lista, wskaźniki'!$F$44,IF(AA1949="olej opałowy",AF1949*'lista, wskaźniki'!$I$44,0)))))</f>
        <v>2.9585999999999999E-6</v>
      </c>
      <c r="AQ1949" s="20" t="b">
        <f>IF(Z1949="gaz",AH1949*1/3.6*'lista, wskaźniki'!$F$21,IF(Z1949="energia elektryczna",AH1949*1/3.6*'lista, wskaźniki'!$F$26))</f>
        <v>0</v>
      </c>
      <c r="AR1949" s="20" t="b">
        <f>IF(Z1949="gaz",AH1949*'lista, wskaźniki'!$F$42,IF(Z1949="energia elektryczna",AH1949*0))</f>
        <v>0</v>
      </c>
      <c r="AS1949" s="20" t="b">
        <f>IF(Z1949="gaz",AH1949*'lista, wskaźniki'!$F$43,IF(Z1949="energia elektryczna",AH1949*0))</f>
        <v>0</v>
      </c>
      <c r="AT1949" s="20" t="b">
        <f>IF(Z1949="gaz",AH1949*'lista, wskaźniki'!$F$44,IF(Z1949="energia elektryczna",AH1949*0))</f>
        <v>0</v>
      </c>
      <c r="AU1949" s="20">
        <f>AI1949*1/3.6*'lista, wskaźniki'!$F$21</f>
        <v>0</v>
      </c>
      <c r="AV1949" s="20">
        <f>AI1949*'lista, wskaźniki'!$F$42</f>
        <v>0</v>
      </c>
      <c r="AW1949" s="20">
        <f>AI1949*'lista, wskaźniki'!$F$43</f>
        <v>0</v>
      </c>
      <c r="AX1949" s="20">
        <f>AI1949*'lista, wskaźniki'!$F$44</f>
        <v>0</v>
      </c>
      <c r="AY1949" s="20">
        <f>AK1949*'lista, wskaźniki'!$F$26</f>
        <v>0</v>
      </c>
      <c r="AZ1949" s="20">
        <f t="shared" si="879"/>
        <v>0</v>
      </c>
      <c r="BA1949" s="20">
        <f t="shared" si="880"/>
        <v>9.5858639999999995E-3</v>
      </c>
      <c r="BB1949" s="20">
        <f t="shared" si="881"/>
        <v>9.5858639999999995E-3</v>
      </c>
      <c r="BC1949" s="20">
        <f t="shared" si="882"/>
        <v>2.9585999999999999E-6</v>
      </c>
      <c r="BD1949" s="1051"/>
      <c r="BE1949" s="1051"/>
      <c r="BF1949" s="1051"/>
      <c r="BG1949" s="1051"/>
      <c r="BH1949" s="97"/>
      <c r="BI1949" s="1051"/>
      <c r="BJ1949" s="97"/>
      <c r="BK1949" s="1051"/>
      <c r="BL1949" s="97"/>
      <c r="BM1949" s="97"/>
      <c r="BN1949" s="97"/>
      <c r="BO1949" s="97"/>
      <c r="BP1949" s="97"/>
      <c r="BQ1949" s="97" t="s">
        <v>121</v>
      </c>
      <c r="BR1949" s="97">
        <v>1</v>
      </c>
      <c r="BS1949" s="1045"/>
      <c r="BT1949" s="1045"/>
      <c r="BU1949" s="1045"/>
      <c r="BV1949" s="1045"/>
      <c r="BW1949" s="1045"/>
      <c r="BX1949" s="1045"/>
      <c r="BY1949" s="1048"/>
      <c r="CA1949" s="365" t="b">
        <f t="shared" si="883"/>
        <v>0</v>
      </c>
      <c r="CB1949" s="365">
        <f t="shared" si="884"/>
        <v>11.8344</v>
      </c>
      <c r="CC1949" s="365" t="b">
        <f t="shared" si="885"/>
        <v>0</v>
      </c>
      <c r="CD1949" s="365" t="b">
        <f t="shared" si="886"/>
        <v>0</v>
      </c>
      <c r="CE1949" s="365" t="b">
        <f t="shared" si="887"/>
        <v>0</v>
      </c>
      <c r="CF1949" s="365" t="b">
        <f t="shared" si="888"/>
        <v>0</v>
      </c>
      <c r="CG1949" s="365" t="b">
        <f t="shared" si="889"/>
        <v>0</v>
      </c>
      <c r="CH1949" s="365" t="b">
        <f t="shared" si="890"/>
        <v>0</v>
      </c>
      <c r="CI1949" s="72" t="b">
        <f t="shared" si="891"/>
        <v>0</v>
      </c>
      <c r="CJ1949" s="72">
        <f t="shared" si="892"/>
        <v>11.8344</v>
      </c>
      <c r="CK1949" s="72" t="b">
        <f t="shared" si="893"/>
        <v>0</v>
      </c>
      <c r="CL1949" s="72">
        <f t="shared" si="894"/>
        <v>0</v>
      </c>
      <c r="CM1949" s="72" t="b">
        <f t="shared" si="895"/>
        <v>0</v>
      </c>
      <c r="CN1949" s="72" t="b">
        <f t="shared" si="896"/>
        <v>0</v>
      </c>
      <c r="CP1949" s="13">
        <f t="shared" si="897"/>
        <v>0</v>
      </c>
      <c r="CQ1949" s="13" t="b">
        <f t="shared" si="898"/>
        <v>0</v>
      </c>
      <c r="CR1949" s="13" t="b">
        <f t="shared" si="899"/>
        <v>0</v>
      </c>
      <c r="CS1949" s="13" t="b">
        <f t="shared" si="905"/>
        <v>0</v>
      </c>
      <c r="CT1949" s="13" t="b">
        <f t="shared" si="904"/>
        <v>0</v>
      </c>
      <c r="CU1949" s="13" t="b">
        <f t="shared" si="876"/>
        <v>0</v>
      </c>
      <c r="CV1949" s="13" t="b">
        <f t="shared" si="900"/>
        <v>0</v>
      </c>
      <c r="CW1949" s="13" t="b">
        <f t="shared" si="901"/>
        <v>0</v>
      </c>
      <c r="CX1949" s="13" t="b">
        <f t="shared" si="902"/>
        <v>0</v>
      </c>
      <c r="CY1949" s="13" t="b">
        <f t="shared" si="903"/>
        <v>0</v>
      </c>
    </row>
    <row r="1950" spans="1:103" ht="15" thickBot="1">
      <c r="A1950" s="932"/>
      <c r="B1950" s="1051"/>
      <c r="C1950" s="1051"/>
      <c r="D1950" s="1051"/>
      <c r="E1950" s="1051"/>
      <c r="F1950" s="1051"/>
      <c r="G1950" s="1051"/>
      <c r="H1950" s="1051"/>
      <c r="I1950" s="1051"/>
      <c r="J1950" s="1051"/>
      <c r="K1950" s="1051"/>
      <c r="L1950" s="1051"/>
      <c r="M1950" s="1051"/>
      <c r="N1950" s="1051"/>
      <c r="O1950" s="1051"/>
      <c r="P1950" s="1051"/>
      <c r="Q1950" s="941"/>
      <c r="R1950" s="1051"/>
      <c r="S1950" s="1051"/>
      <c r="T1950" s="1051"/>
      <c r="U1950" s="1051"/>
      <c r="V1950" s="1051"/>
      <c r="W1950" s="97"/>
      <c r="X1950" s="97"/>
      <c r="Y1950" s="97"/>
      <c r="Z1950" s="97"/>
      <c r="AA1950" s="97" t="s">
        <v>50</v>
      </c>
      <c r="AB1950" s="98"/>
      <c r="AC1950" s="98"/>
      <c r="AD1950" s="97"/>
      <c r="AE1950" s="1051"/>
      <c r="AF1950" s="334">
        <f t="shared" ref="AF1950:AF1978" si="906">IF(AG1950&gt;0,(AJ1950+AG1950)/2,AJ1950)</f>
        <v>0</v>
      </c>
      <c r="AG1950" s="272">
        <f>IF(R1950="kompletna",Q1950*J1950*0.0036*'lista, wskaźniki'!$F$13, IF(R1950="częściowa",Q1950*J1950*0.0036*'lista, wskaźniki'!$F$14, IF(R1950="brak",Q1950*J1950*0.0036*'lista, wskaźniki'!$F$15,)))</f>
        <v>0</v>
      </c>
      <c r="AH1950" s="334">
        <f>IF(Y1950="inne",K1950*'lista, wskaźniki'!$E$35,IF(Y1950="to samo źródło",0,IF(Y1950=0,0)))</f>
        <v>0</v>
      </c>
      <c r="AI1950" s="334" t="b">
        <f>IF(AA1950="gaz z sieci",AC1950*'lista, wskaźniki'!$D$21)</f>
        <v>0</v>
      </c>
      <c r="AJ1950" s="272">
        <f>IF(AA1950="węgiel",AB1950*'lista, wskaźniki'!$D$20, IF('Sektor mieszkaniowy'!AA1950="drewno",'Sektor mieszkaniowy'!AB1950*'lista, wskaźniki'!$D$22,IF('Sektor mieszkaniowy'!AA1950="pellet",AB1950*'lista, wskaźniki'!$D$23,IF('Sektor mieszkaniowy'!AA1950="gaz z sieci",AB1950*'lista, wskaźniki'!$D$21,IF('Sektor mieszkaniowy'!AA1950="olej opałowy",'Sektor mieszkaniowy'!AB1950*'lista, wskaźniki'!$D$24)))))</f>
        <v>0</v>
      </c>
      <c r="AK1950" s="1054"/>
      <c r="AL1950" s="1051"/>
      <c r="AM1950" s="20">
        <f>IF(AA1950="węgiel",AF1950*1/3.6*'lista, wskaźniki'!$F$20,IF(AA1950="drewno",AF1950*1/3.6*'lista, wskaźniki'!$F$22,IF(AA1950="pellet",AF1950*1/3.6*'lista, wskaźniki'!$F$23,IF(AA1950="gaz z sieci",AF1950*1/3.6*'lista, wskaźniki'!$F$21,IF(AA1950="olej opałowy",AF1950*1/3.6*'lista, wskaźniki'!$F$24,0)))))</f>
        <v>0</v>
      </c>
      <c r="AN1950" s="20">
        <f>IF(AA1950="węgiel",AF1950*'lista, wskaźniki'!$E$42,IF(AA1950="drewno",AF1950*'lista, wskaźniki'!$G$42,IF(AA1950="pellet",AF1950*'lista, wskaźniki'!$H$42,IF(AA1950="gaz z sieci",AF1950*'lista, wskaźniki'!$F$42,IF(AA1950="olej opałowy",AF1950*'lista, wskaźniki'!$I$42,0)))))</f>
        <v>0</v>
      </c>
      <c r="AO1950" s="20">
        <f>IF(AA1950="węgiel",AF1950*'lista, wskaźniki'!$E$43,IF(AA1950="drewno",AF1950*'lista, wskaźniki'!$G$43,IF(AA1950="pellet",AF1950*'lista, wskaźniki'!$H$43,IF(AA1950="gaz z sieci",AF1950*'lista, wskaźniki'!$F$43,IF(AA1950="olej opałowy",AF1950*'lista, wskaźniki'!$I$43,0)))))</f>
        <v>0</v>
      </c>
      <c r="AP1950" s="20">
        <f>IF(AA1950="węgiel",AF1950*'lista, wskaźniki'!$E$44,IF(AA1950="drewno",AF1950*'lista, wskaźniki'!$G$44,IF(AA1950="pellet",AF1950*'lista, wskaźniki'!$H$44,IF(AA1950="gaz z sieci",AF1950*'lista, wskaźniki'!$F$44,IF(AA1950="olej opałowy",AF1950*'lista, wskaźniki'!$I$44,0)))))</f>
        <v>0</v>
      </c>
      <c r="AQ1950" s="20" t="b">
        <f>IF(Z1950="gaz",AH1950*1/3.6*'lista, wskaźniki'!$F$21,IF(Z1950="energia elektryczna",AH1950*1/3.6*'lista, wskaźniki'!$F$26))</f>
        <v>0</v>
      </c>
      <c r="AR1950" s="20" t="b">
        <f>IF(Z1950="gaz",AH1950*'lista, wskaźniki'!$F$42,IF(Z1950="energia elektryczna",AH1950*0))</f>
        <v>0</v>
      </c>
      <c r="AS1950" s="20" t="b">
        <f>IF(Z1950="gaz",AH1950*'lista, wskaźniki'!$F$43,IF(Z1950="energia elektryczna",AH1950*0))</f>
        <v>0</v>
      </c>
      <c r="AT1950" s="20" t="b">
        <f>IF(Z1950="gaz",AH1950*'lista, wskaźniki'!$F$44,IF(Z1950="energia elektryczna",AH1950*0))</f>
        <v>0</v>
      </c>
      <c r="AU1950" s="20">
        <f>AI1950*1/3.6*'lista, wskaźniki'!$F$21</f>
        <v>0</v>
      </c>
      <c r="AV1950" s="20">
        <f>AI1950*'lista, wskaźniki'!$F$42</f>
        <v>0</v>
      </c>
      <c r="AW1950" s="20">
        <f>AI1950*'lista, wskaźniki'!$F$43</f>
        <v>0</v>
      </c>
      <c r="AX1950" s="20">
        <f>AI1950*'lista, wskaźniki'!$F$44</f>
        <v>0</v>
      </c>
      <c r="AY1950" s="20">
        <f>AK1950*'lista, wskaźniki'!$F$26</f>
        <v>0</v>
      </c>
      <c r="AZ1950" s="20">
        <f t="shared" si="879"/>
        <v>0</v>
      </c>
      <c r="BA1950" s="20">
        <f t="shared" si="880"/>
        <v>0</v>
      </c>
      <c r="BB1950" s="20">
        <f t="shared" si="881"/>
        <v>0</v>
      </c>
      <c r="BC1950" s="20">
        <f t="shared" si="882"/>
        <v>0</v>
      </c>
      <c r="BD1950" s="1051"/>
      <c r="BE1950" s="1051"/>
      <c r="BF1950" s="1051"/>
      <c r="BG1950" s="1051"/>
      <c r="BH1950" s="97"/>
      <c r="BI1950" s="1051"/>
      <c r="BJ1950" s="97"/>
      <c r="BK1950" s="1051"/>
      <c r="BL1950" s="97"/>
      <c r="BM1950" s="97"/>
      <c r="BN1950" s="97"/>
      <c r="BO1950" s="97"/>
      <c r="BP1950" s="97"/>
      <c r="BQ1950" s="97"/>
      <c r="BR1950" s="97"/>
      <c r="BS1950" s="1045"/>
      <c r="BT1950" s="1045"/>
      <c r="BU1950" s="1045"/>
      <c r="BV1950" s="1045"/>
      <c r="BW1950" s="1045"/>
      <c r="BX1950" s="1045"/>
      <c r="BY1950" s="1048"/>
      <c r="CA1950" s="365" t="b">
        <f t="shared" si="883"/>
        <v>0</v>
      </c>
      <c r="CB1950" s="365" t="b">
        <f t="shared" si="884"/>
        <v>0</v>
      </c>
      <c r="CC1950" s="365">
        <f t="shared" si="885"/>
        <v>0</v>
      </c>
      <c r="CD1950" s="365" t="b">
        <f t="shared" si="886"/>
        <v>0</v>
      </c>
      <c r="CE1950" s="365" t="b">
        <f t="shared" si="887"/>
        <v>0</v>
      </c>
      <c r="CF1950" s="365" t="b">
        <f t="shared" si="888"/>
        <v>0</v>
      </c>
      <c r="CG1950" s="365" t="b">
        <f t="shared" si="889"/>
        <v>0</v>
      </c>
      <c r="CH1950" s="365" t="b">
        <f t="shared" si="890"/>
        <v>0</v>
      </c>
      <c r="CI1950" s="72" t="b">
        <f t="shared" si="891"/>
        <v>0</v>
      </c>
      <c r="CJ1950" s="72" t="b">
        <f t="shared" si="892"/>
        <v>0</v>
      </c>
      <c r="CK1950" s="72">
        <f t="shared" si="893"/>
        <v>0</v>
      </c>
      <c r="CL1950" s="72">
        <f t="shared" si="894"/>
        <v>0</v>
      </c>
      <c r="CM1950" s="72" t="b">
        <f t="shared" si="895"/>
        <v>0</v>
      </c>
      <c r="CN1950" s="72" t="b">
        <f t="shared" si="896"/>
        <v>0</v>
      </c>
      <c r="CP1950" s="13">
        <f t="shared" si="897"/>
        <v>0</v>
      </c>
      <c r="CQ1950" s="13" t="b">
        <f t="shared" si="898"/>
        <v>0</v>
      </c>
      <c r="CR1950" s="13" t="b">
        <f t="shared" si="899"/>
        <v>0</v>
      </c>
      <c r="CS1950" s="13" t="b">
        <f t="shared" si="905"/>
        <v>0</v>
      </c>
      <c r="CT1950" s="13" t="b">
        <f t="shared" si="904"/>
        <v>0</v>
      </c>
      <c r="CU1950" s="13" t="b">
        <f t="shared" si="876"/>
        <v>0</v>
      </c>
      <c r="CV1950" s="13" t="b">
        <f t="shared" si="900"/>
        <v>0</v>
      </c>
      <c r="CW1950" s="13" t="b">
        <f t="shared" si="901"/>
        <v>0</v>
      </c>
      <c r="CX1950" s="13" t="b">
        <f t="shared" si="902"/>
        <v>0</v>
      </c>
      <c r="CY1950" s="13" t="b">
        <f t="shared" si="903"/>
        <v>0</v>
      </c>
    </row>
    <row r="1951" spans="1:103" ht="15" thickBot="1">
      <c r="A1951" s="932"/>
      <c r="B1951" s="1051"/>
      <c r="C1951" s="1051"/>
      <c r="D1951" s="1051"/>
      <c r="E1951" s="1051"/>
      <c r="F1951" s="1051"/>
      <c r="G1951" s="1051"/>
      <c r="H1951" s="1051"/>
      <c r="I1951" s="1051"/>
      <c r="J1951" s="1051"/>
      <c r="K1951" s="1051"/>
      <c r="L1951" s="1051"/>
      <c r="M1951" s="1051"/>
      <c r="N1951" s="1051"/>
      <c r="O1951" s="1051"/>
      <c r="P1951" s="1051"/>
      <c r="Q1951" s="941"/>
      <c r="R1951" s="1051"/>
      <c r="S1951" s="1051"/>
      <c r="T1951" s="1051"/>
      <c r="U1951" s="1051"/>
      <c r="V1951" s="1051"/>
      <c r="W1951" s="97"/>
      <c r="X1951" s="97"/>
      <c r="Y1951" s="97"/>
      <c r="Z1951" s="97"/>
      <c r="AA1951" s="97" t="s">
        <v>38</v>
      </c>
      <c r="AB1951" s="98"/>
      <c r="AC1951" s="98"/>
      <c r="AD1951" s="97"/>
      <c r="AE1951" s="1051"/>
      <c r="AF1951" s="334">
        <f t="shared" si="906"/>
        <v>0</v>
      </c>
      <c r="AG1951" s="272">
        <f>IF(R1951="kompletna",Q1951*J1951*0.0036*'lista, wskaźniki'!$F$13, IF(R1951="częściowa",Q1951*J1951*0.0036*'lista, wskaźniki'!$F$14, IF(R1951="brak",Q1951*J1951*0.0036*'lista, wskaźniki'!$F$15,)))</f>
        <v>0</v>
      </c>
      <c r="AH1951" s="334">
        <f>IF(Y1951="inne",K1951*'lista, wskaźniki'!$E$35,IF(Y1951="to samo źródło",0,IF(Y1951=0,0)))</f>
        <v>0</v>
      </c>
      <c r="AI1951" s="334">
        <f>IF(AA1951="gaz z sieci",AC1951*'lista, wskaźniki'!$D$21)</f>
        <v>0</v>
      </c>
      <c r="AJ1951" s="272">
        <f>IF(AA1951="węgiel",AB1951*'lista, wskaźniki'!$D$20, IF('Sektor mieszkaniowy'!AA1951="drewno",'Sektor mieszkaniowy'!AB1951*'lista, wskaźniki'!$D$22,IF('Sektor mieszkaniowy'!AA1951="pellet",AB1951*'lista, wskaźniki'!$D$23,IF('Sektor mieszkaniowy'!AA1951="gaz z sieci",AB1951*'lista, wskaźniki'!$D$21,IF('Sektor mieszkaniowy'!AA1951="olej opałowy",'Sektor mieszkaniowy'!AB1951*'lista, wskaźniki'!$D$24)))))</f>
        <v>0</v>
      </c>
      <c r="AK1951" s="1054"/>
      <c r="AL1951" s="1051"/>
      <c r="AM1951" s="20">
        <f>IF(AA1951="węgiel",AF1951*1/3.6*'lista, wskaźniki'!$F$20,IF(AA1951="drewno",AF1951*1/3.6*'lista, wskaźniki'!$F$22,IF(AA1951="pellet",AF1951*1/3.6*'lista, wskaźniki'!$F$23,IF(AA1951="gaz z sieci",AF1951*1/3.6*'lista, wskaźniki'!$F$21,IF(AA1951="olej opałowy",AF1951*1/3.6*'lista, wskaźniki'!$F$24,0)))))</f>
        <v>0</v>
      </c>
      <c r="AN1951" s="20">
        <f>IF(AA1951="węgiel",AF1951*'lista, wskaźniki'!$E$42,IF(AA1951="drewno",AF1951*'lista, wskaźniki'!$G$42,IF(AA1951="pellet",AF1951*'lista, wskaźniki'!$H$42,IF(AA1951="gaz z sieci",AF1951*'lista, wskaźniki'!$F$42,IF(AA1951="olej opałowy",AF1951*'lista, wskaźniki'!$I$42,0)))))</f>
        <v>0</v>
      </c>
      <c r="AO1951" s="20">
        <f>IF(AA1951="węgiel",AF1951*'lista, wskaźniki'!$E$43,IF(AA1951="drewno",AF1951*'lista, wskaźniki'!$G$43,IF(AA1951="pellet",AF1951*'lista, wskaźniki'!$H$43,IF(AA1951="gaz z sieci",AF1951*'lista, wskaźniki'!$F$43,IF(AA1951="olej opałowy",AF1951*'lista, wskaźniki'!$I$43,0)))))</f>
        <v>0</v>
      </c>
      <c r="AP1951" s="20">
        <f>IF(AA1951="węgiel",AF1951*'lista, wskaźniki'!$E$44,IF(AA1951="drewno",AF1951*'lista, wskaźniki'!$G$44,IF(AA1951="pellet",AF1951*'lista, wskaźniki'!$H$44,IF(AA1951="gaz z sieci",AF1951*'lista, wskaźniki'!$F$44,IF(AA1951="olej opałowy",AF1951*'lista, wskaźniki'!$I$44,0)))))</f>
        <v>0</v>
      </c>
      <c r="AQ1951" s="20" t="b">
        <f>IF(Z1951="gaz",AH1951*1/3.6*'lista, wskaźniki'!$F$21,IF(Z1951="energia elektryczna",AH1951*1/3.6*'lista, wskaźniki'!$F$26))</f>
        <v>0</v>
      </c>
      <c r="AR1951" s="20" t="b">
        <f>IF(Z1951="gaz",AH1951*'lista, wskaźniki'!$F$42,IF(Z1951="energia elektryczna",AH1951*0))</f>
        <v>0</v>
      </c>
      <c r="AS1951" s="20" t="b">
        <f>IF(Z1951="gaz",AH1951*'lista, wskaźniki'!$F$43,IF(Z1951="energia elektryczna",AH1951*0))</f>
        <v>0</v>
      </c>
      <c r="AT1951" s="20" t="b">
        <f>IF(Z1951="gaz",AH1951*'lista, wskaźniki'!$F$44,IF(Z1951="energia elektryczna",AH1951*0))</f>
        <v>0</v>
      </c>
      <c r="AU1951" s="20">
        <f>AI1951*1/3.6*'lista, wskaźniki'!$F$21</f>
        <v>0</v>
      </c>
      <c r="AV1951" s="20">
        <f>AI1951*'lista, wskaźniki'!$F$42</f>
        <v>0</v>
      </c>
      <c r="AW1951" s="20">
        <f>AI1951*'lista, wskaźniki'!$F$43</f>
        <v>0</v>
      </c>
      <c r="AX1951" s="20">
        <f>AI1951*'lista, wskaźniki'!$F$44</f>
        <v>0</v>
      </c>
      <c r="AY1951" s="20">
        <f>AK1951*'lista, wskaźniki'!$F$26</f>
        <v>0</v>
      </c>
      <c r="AZ1951" s="20">
        <f t="shared" si="879"/>
        <v>0</v>
      </c>
      <c r="BA1951" s="20">
        <f t="shared" si="880"/>
        <v>0</v>
      </c>
      <c r="BB1951" s="20">
        <f t="shared" si="881"/>
        <v>0</v>
      </c>
      <c r="BC1951" s="20">
        <f t="shared" si="882"/>
        <v>0</v>
      </c>
      <c r="BD1951" s="1051"/>
      <c r="BE1951" s="1051"/>
      <c r="BF1951" s="1051"/>
      <c r="BG1951" s="1051"/>
      <c r="BH1951" s="97"/>
      <c r="BI1951" s="1051"/>
      <c r="BJ1951" s="97"/>
      <c r="BK1951" s="1051"/>
      <c r="BL1951" s="97"/>
      <c r="BM1951" s="97"/>
      <c r="BN1951" s="97"/>
      <c r="BO1951" s="97"/>
      <c r="BP1951" s="97"/>
      <c r="BQ1951" s="97"/>
      <c r="BR1951" s="97"/>
      <c r="BS1951" s="1045"/>
      <c r="BT1951" s="1045"/>
      <c r="BU1951" s="1045"/>
      <c r="BV1951" s="1045"/>
      <c r="BW1951" s="1045"/>
      <c r="BX1951" s="1045"/>
      <c r="BY1951" s="1048"/>
      <c r="CA1951" s="365" t="b">
        <f t="shared" si="883"/>
        <v>0</v>
      </c>
      <c r="CB1951" s="365" t="b">
        <f t="shared" si="884"/>
        <v>0</v>
      </c>
      <c r="CC1951" s="365" t="b">
        <f t="shared" si="885"/>
        <v>0</v>
      </c>
      <c r="CD1951" s="365">
        <f t="shared" si="886"/>
        <v>0</v>
      </c>
      <c r="CE1951" s="365" t="b">
        <f t="shared" si="887"/>
        <v>0</v>
      </c>
      <c r="CF1951" s="365" t="b">
        <f t="shared" si="888"/>
        <v>0</v>
      </c>
      <c r="CG1951" s="365" t="b">
        <f t="shared" si="889"/>
        <v>0</v>
      </c>
      <c r="CH1951" s="365">
        <f t="shared" si="890"/>
        <v>0</v>
      </c>
      <c r="CI1951" s="72" t="b">
        <f t="shared" si="891"/>
        <v>0</v>
      </c>
      <c r="CJ1951" s="72" t="b">
        <f t="shared" si="892"/>
        <v>0</v>
      </c>
      <c r="CK1951" s="72" t="b">
        <f t="shared" si="893"/>
        <v>0</v>
      </c>
      <c r="CL1951" s="72">
        <f t="shared" si="894"/>
        <v>0</v>
      </c>
      <c r="CM1951" s="72" t="b">
        <f t="shared" si="895"/>
        <v>0</v>
      </c>
      <c r="CN1951" s="72" t="b">
        <f t="shared" si="896"/>
        <v>0</v>
      </c>
      <c r="CP1951" s="13">
        <f t="shared" si="897"/>
        <v>0</v>
      </c>
      <c r="CQ1951" s="13" t="b">
        <f t="shared" si="898"/>
        <v>0</v>
      </c>
      <c r="CR1951" s="13" t="b">
        <f t="shared" si="899"/>
        <v>0</v>
      </c>
      <c r="CS1951" s="13" t="b">
        <f t="shared" si="905"/>
        <v>0</v>
      </c>
      <c r="CT1951" s="13" t="b">
        <f t="shared" si="904"/>
        <v>0</v>
      </c>
      <c r="CU1951" s="13" t="b">
        <f t="shared" ref="CU1951:CU2014" si="907">IF(R1951="kompletna",CT1951,IF(R1951="częściowa",0.5*CT1951,IF(R1951="brak",0*CT1951)))</f>
        <v>0</v>
      </c>
      <c r="CV1951" s="13" t="b">
        <f t="shared" si="900"/>
        <v>0</v>
      </c>
      <c r="CW1951" s="13" t="b">
        <f t="shared" si="901"/>
        <v>0</v>
      </c>
      <c r="CX1951" s="13" t="b">
        <f t="shared" si="902"/>
        <v>0</v>
      </c>
      <c r="CY1951" s="13" t="b">
        <f t="shared" si="903"/>
        <v>0</v>
      </c>
    </row>
    <row r="1952" spans="1:103" ht="15" thickBot="1">
      <c r="A1952" s="933"/>
      <c r="B1952" s="1052"/>
      <c r="C1952" s="1052"/>
      <c r="D1952" s="1052"/>
      <c r="E1952" s="1052"/>
      <c r="F1952" s="1052"/>
      <c r="G1952" s="1052"/>
      <c r="H1952" s="1052"/>
      <c r="I1952" s="1052"/>
      <c r="J1952" s="1052"/>
      <c r="K1952" s="1052"/>
      <c r="L1952" s="1052"/>
      <c r="M1952" s="1052"/>
      <c r="N1952" s="1052"/>
      <c r="O1952" s="1052"/>
      <c r="P1952" s="1052"/>
      <c r="Q1952" s="942"/>
      <c r="R1952" s="1052"/>
      <c r="S1952" s="1052"/>
      <c r="T1952" s="1052"/>
      <c r="U1952" s="1052"/>
      <c r="V1952" s="1052"/>
      <c r="W1952" s="99"/>
      <c r="X1952" s="99"/>
      <c r="Y1952" s="99"/>
      <c r="Z1952" s="99"/>
      <c r="AA1952" s="99" t="s">
        <v>37</v>
      </c>
      <c r="AB1952" s="100"/>
      <c r="AC1952" s="100"/>
      <c r="AD1952" s="99"/>
      <c r="AE1952" s="1052"/>
      <c r="AF1952" s="334">
        <f t="shared" si="906"/>
        <v>0</v>
      </c>
      <c r="AG1952" s="272">
        <f>IF(R1952="kompletna",Q1952*J1952*0.0036*'lista, wskaźniki'!$F$13, IF(R1952="częściowa",Q1952*J1952*0.0036*'lista, wskaźniki'!$F$14, IF(R1952="brak",Q1952*J1952*0.0036*'lista, wskaźniki'!$F$15,)))</f>
        <v>0</v>
      </c>
      <c r="AH1952" s="334">
        <f>IF(Y1952="inne",K1952*'lista, wskaźniki'!$E$35,IF(Y1952="to samo źródło",0,IF(Y1952=0,0)))</f>
        <v>0</v>
      </c>
      <c r="AI1952" s="334" t="b">
        <f>IF(AA1952="gaz z sieci",AC1952*'lista, wskaźniki'!$D$21)</f>
        <v>0</v>
      </c>
      <c r="AJ1952" s="272">
        <f>IF(AA1952="węgiel",AB1952*'lista, wskaźniki'!$D$20, IF('Sektor mieszkaniowy'!AA1952="drewno",'Sektor mieszkaniowy'!AB1952*'lista, wskaźniki'!$D$22,IF('Sektor mieszkaniowy'!AA1952="pellet",AB1952*'lista, wskaźniki'!$D$23,IF('Sektor mieszkaniowy'!AA1952="gaz z sieci",AB1952*'lista, wskaźniki'!$D$21,IF('Sektor mieszkaniowy'!AA1952="olej opałowy",'Sektor mieszkaniowy'!AB1952*'lista, wskaźniki'!$D$24)))))</f>
        <v>0</v>
      </c>
      <c r="AK1952" s="1055"/>
      <c r="AL1952" s="1052"/>
      <c r="AM1952" s="20">
        <f>IF(AA1952="węgiel",AF1952*1/3.6*'lista, wskaźniki'!$F$20,IF(AA1952="drewno",AF1952*1/3.6*'lista, wskaźniki'!$F$22,IF(AA1952="pellet",AF1952*1/3.6*'lista, wskaźniki'!$F$23,IF(AA1952="gaz z sieci",AF1952*1/3.6*'lista, wskaźniki'!$F$21,IF(AA1952="olej opałowy",AF1952*1/3.6*'lista, wskaźniki'!$F$24,0)))))</f>
        <v>0</v>
      </c>
      <c r="AN1952" s="20">
        <f>IF(AA1952="węgiel",AF1952*'lista, wskaźniki'!$E$42,IF(AA1952="drewno",AF1952*'lista, wskaźniki'!$G$42,IF(AA1952="pellet",AF1952*'lista, wskaźniki'!$H$42,IF(AA1952="gaz z sieci",AF1952*'lista, wskaźniki'!$F$42,IF(AA1952="olej opałowy",AF1952*'lista, wskaźniki'!$I$42,0)))))</f>
        <v>0</v>
      </c>
      <c r="AO1952" s="20">
        <f>IF(AA1952="węgiel",AF1952*'lista, wskaźniki'!$E$43,IF(AA1952="drewno",AF1952*'lista, wskaźniki'!$G$43,IF(AA1952="pellet",AF1952*'lista, wskaźniki'!$H$43,IF(AA1952="gaz z sieci",AF1952*'lista, wskaźniki'!$F$43,IF(AA1952="olej opałowy",AF1952*'lista, wskaźniki'!$I$43,0)))))</f>
        <v>0</v>
      </c>
      <c r="AP1952" s="20">
        <f>IF(AA1952="węgiel",AF1952*'lista, wskaźniki'!$E$44,IF(AA1952="drewno",AF1952*'lista, wskaźniki'!$G$44,IF(AA1952="pellet",AF1952*'lista, wskaźniki'!$H$44,IF(AA1952="gaz z sieci",AF1952*'lista, wskaźniki'!$F$44,IF(AA1952="olej opałowy",AF1952*'lista, wskaźniki'!$I$44,0)))))</f>
        <v>0</v>
      </c>
      <c r="AQ1952" s="20" t="b">
        <f>IF(Z1952="gaz",AH1952*1/3.6*'lista, wskaźniki'!$F$21,IF(Z1952="energia elektryczna",AH1952*1/3.6*'lista, wskaźniki'!$F$26))</f>
        <v>0</v>
      </c>
      <c r="AR1952" s="20" t="b">
        <f>IF(Z1952="gaz",AH1952*'lista, wskaźniki'!$F$42,IF(Z1952="energia elektryczna",AH1952*0))</f>
        <v>0</v>
      </c>
      <c r="AS1952" s="20" t="b">
        <f>IF(Z1952="gaz",AH1952*'lista, wskaźniki'!$F$43,IF(Z1952="energia elektryczna",AH1952*0))</f>
        <v>0</v>
      </c>
      <c r="AT1952" s="20" t="b">
        <f>IF(Z1952="gaz",AH1952*'lista, wskaźniki'!$F$44,IF(Z1952="energia elektryczna",AH1952*0))</f>
        <v>0</v>
      </c>
      <c r="AU1952" s="20">
        <f>AI1952*1/3.6*'lista, wskaźniki'!$F$21</f>
        <v>0</v>
      </c>
      <c r="AV1952" s="20">
        <f>AI1952*'lista, wskaźniki'!$F$42</f>
        <v>0</v>
      </c>
      <c r="AW1952" s="20">
        <f>AI1952*'lista, wskaźniki'!$F$43</f>
        <v>0</v>
      </c>
      <c r="AX1952" s="20">
        <f>AI1952*'lista, wskaźniki'!$F$44</f>
        <v>0</v>
      </c>
      <c r="AY1952" s="20">
        <f>AK1952*'lista, wskaźniki'!$F$26</f>
        <v>0</v>
      </c>
      <c r="AZ1952" s="20">
        <f t="shared" si="879"/>
        <v>0</v>
      </c>
      <c r="BA1952" s="20">
        <f t="shared" si="880"/>
        <v>0</v>
      </c>
      <c r="BB1952" s="20">
        <f t="shared" si="881"/>
        <v>0</v>
      </c>
      <c r="BC1952" s="20">
        <f t="shared" si="882"/>
        <v>0</v>
      </c>
      <c r="BD1952" s="1052"/>
      <c r="BE1952" s="1052"/>
      <c r="BF1952" s="1052"/>
      <c r="BG1952" s="1052"/>
      <c r="BH1952" s="99"/>
      <c r="BI1952" s="1052"/>
      <c r="BJ1952" s="99"/>
      <c r="BK1952" s="1052"/>
      <c r="BL1952" s="99"/>
      <c r="BM1952" s="99"/>
      <c r="BN1952" s="99"/>
      <c r="BO1952" s="99"/>
      <c r="BP1952" s="99"/>
      <c r="BQ1952" s="99"/>
      <c r="BR1952" s="99"/>
      <c r="BS1952" s="1046"/>
      <c r="BT1952" s="1046"/>
      <c r="BU1952" s="1046"/>
      <c r="BV1952" s="1046"/>
      <c r="BW1952" s="1046"/>
      <c r="BX1952" s="1046"/>
      <c r="BY1952" s="1049"/>
      <c r="CA1952" s="365" t="b">
        <f t="shared" si="883"/>
        <v>0</v>
      </c>
      <c r="CB1952" s="365" t="b">
        <f t="shared" si="884"/>
        <v>0</v>
      </c>
      <c r="CC1952" s="365" t="b">
        <f t="shared" si="885"/>
        <v>0</v>
      </c>
      <c r="CD1952" s="365" t="b">
        <f t="shared" si="886"/>
        <v>0</v>
      </c>
      <c r="CE1952" s="365">
        <f t="shared" si="887"/>
        <v>0</v>
      </c>
      <c r="CF1952" s="365" t="b">
        <f t="shared" si="888"/>
        <v>0</v>
      </c>
      <c r="CG1952" s="365" t="b">
        <f t="shared" si="889"/>
        <v>0</v>
      </c>
      <c r="CH1952" s="365" t="b">
        <f t="shared" si="890"/>
        <v>0</v>
      </c>
      <c r="CI1952" s="72" t="b">
        <f t="shared" si="891"/>
        <v>0</v>
      </c>
      <c r="CJ1952" s="72" t="b">
        <f t="shared" si="892"/>
        <v>0</v>
      </c>
      <c r="CK1952" s="72" t="b">
        <f t="shared" si="893"/>
        <v>0</v>
      </c>
      <c r="CL1952" s="72">
        <f t="shared" si="894"/>
        <v>0</v>
      </c>
      <c r="CM1952" s="72">
        <f t="shared" si="895"/>
        <v>0</v>
      </c>
      <c r="CN1952" s="72" t="b">
        <f t="shared" si="896"/>
        <v>0</v>
      </c>
      <c r="CP1952" s="13">
        <f t="shared" si="897"/>
        <v>0</v>
      </c>
      <c r="CQ1952" s="13" t="b">
        <f t="shared" si="898"/>
        <v>0</v>
      </c>
      <c r="CR1952" s="13" t="b">
        <f t="shared" si="899"/>
        <v>0</v>
      </c>
      <c r="CS1952" s="13" t="b">
        <f t="shared" si="905"/>
        <v>0</v>
      </c>
      <c r="CT1952" s="13" t="b">
        <f t="shared" si="904"/>
        <v>0</v>
      </c>
      <c r="CU1952" s="13" t="b">
        <f t="shared" si="907"/>
        <v>0</v>
      </c>
      <c r="CV1952" s="13" t="b">
        <f t="shared" si="900"/>
        <v>0</v>
      </c>
      <c r="CW1952" s="13" t="b">
        <f t="shared" si="901"/>
        <v>0</v>
      </c>
      <c r="CX1952" s="13" t="b">
        <f t="shared" si="902"/>
        <v>0</v>
      </c>
      <c r="CY1952" s="13" t="b">
        <f t="shared" si="903"/>
        <v>0</v>
      </c>
    </row>
    <row r="1953" spans="1:103" ht="15" thickBot="1">
      <c r="A1953" s="931">
        <v>391</v>
      </c>
      <c r="B1953" s="1050" t="s">
        <v>227</v>
      </c>
      <c r="C1953" s="1050"/>
      <c r="D1953" s="1050" t="s">
        <v>1</v>
      </c>
      <c r="E1953" s="1050" t="s">
        <v>5</v>
      </c>
      <c r="F1953" s="1050">
        <v>4</v>
      </c>
      <c r="G1953" s="1050"/>
      <c r="H1953" s="1050"/>
      <c r="I1953" s="1050" t="s">
        <v>10</v>
      </c>
      <c r="J1953" s="1050"/>
      <c r="K1953" s="1050"/>
      <c r="L1953" s="1050" t="s">
        <v>16</v>
      </c>
      <c r="M1953" s="1050">
        <v>90</v>
      </c>
      <c r="N1953" s="1050" t="s">
        <v>16</v>
      </c>
      <c r="O1953" s="1050">
        <v>80</v>
      </c>
      <c r="P1953" s="1050" t="s">
        <v>17</v>
      </c>
      <c r="Q1953" s="940">
        <f>IF(I1953="&lt;1966",'lista, wskaźniki'!$G$4,IF(I1953="1967-1985",'lista, wskaźniki'!$G$5,IF(I1953="1986-1992",'lista, wskaźniki'!$G$6,IF(I1953="1993-1996",'lista, wskaźniki'!$G$7,IF(I1953="&gt;1997",'lista, wskaźniki'!$G$8,IF(I1953=0,'lista, wskaźniki'!$G$4))))))</f>
        <v>290</v>
      </c>
      <c r="R1953" s="1050" t="s">
        <v>23</v>
      </c>
      <c r="S1953" s="1050" t="s">
        <v>27</v>
      </c>
      <c r="T1953" s="1050"/>
      <c r="U1953" s="1050"/>
      <c r="V1953" s="1050"/>
      <c r="W1953" s="95" t="s">
        <v>195</v>
      </c>
      <c r="X1953" s="95" t="s">
        <v>39</v>
      </c>
      <c r="Y1953" s="95" t="s">
        <v>42</v>
      </c>
      <c r="Z1953" s="95"/>
      <c r="AA1953" s="95" t="s">
        <v>35</v>
      </c>
      <c r="AB1953" s="96"/>
      <c r="AC1953" s="96"/>
      <c r="AD1953" s="95"/>
      <c r="AE1953" s="1050">
        <v>12</v>
      </c>
      <c r="AF1953" s="334">
        <f t="shared" si="906"/>
        <v>0</v>
      </c>
      <c r="AG1953" s="272">
        <f>IF(R1953="kompletna",Q1953*J1953*0.0036*'lista, wskaźniki'!$F$13, IF(R1953="częściowa",Q1953*J1953*0.0036*'lista, wskaźniki'!$F$14, IF(R1953="brak",Q1953*J1953*0.0036*'lista, wskaźniki'!$F$15,)))</f>
        <v>0</v>
      </c>
      <c r="AH1953" s="334">
        <f>IF(Y1953="inne",K1953*'lista, wskaźniki'!$E$35,IF(Y1953="to samo źródło",0,IF(Y1953=0,0)))</f>
        <v>0</v>
      </c>
      <c r="AI1953" s="334" t="b">
        <f>IF(AA1953="gaz z sieci",AC1953*'lista, wskaźniki'!$D$21)</f>
        <v>0</v>
      </c>
      <c r="AJ1953" s="272">
        <f>IF(AA1953="węgiel",AB1953*'lista, wskaźniki'!$D$20, IF('Sektor mieszkaniowy'!AA1953="drewno",'Sektor mieszkaniowy'!AB1953*'lista, wskaźniki'!$D$22,IF('Sektor mieszkaniowy'!AA1953="pellet",AB1953*'lista, wskaźniki'!$D$23,IF('Sektor mieszkaniowy'!AA1953="gaz z sieci",AB1953*'lista, wskaźniki'!$D$21,IF('Sektor mieszkaniowy'!AA1953="olej opałowy",'Sektor mieszkaniowy'!AB1953*'lista, wskaźniki'!$D$24)))))</f>
        <v>0</v>
      </c>
      <c r="AK1953" s="1053">
        <f>AL1953/'lista, wskaźniki'!$A$127</f>
        <v>0</v>
      </c>
      <c r="AL1953" s="1050"/>
      <c r="AM1953" s="20">
        <f>IF(AA1953="węgiel",AF1953*1/3.6*'lista, wskaźniki'!$F$20,IF(AA1953="drewno",AF1953*1/3.6*'lista, wskaźniki'!$F$22,IF(AA1953="pellet",AF1953*1/3.6*'lista, wskaźniki'!$F$23,IF(AA1953="gaz z sieci",AF1953*1/3.6*'lista, wskaźniki'!$F$21,IF(AA1953="olej opałowy",AF1953*1/3.6*'lista, wskaźniki'!$F$24,0)))))</f>
        <v>0</v>
      </c>
      <c r="AN1953" s="20">
        <f>IF(AA1953="węgiel",AF1953*'lista, wskaźniki'!$E$42,IF(AA1953="drewno",AF1953*'lista, wskaźniki'!$G$42,IF(AA1953="pellet",AF1953*'lista, wskaźniki'!$H$42,IF(AA1953="gaz z sieci",AF1953*'lista, wskaźniki'!$F$42,IF(AA1953="olej opałowy",AF1953*'lista, wskaźniki'!$I$42,0)))))</f>
        <v>0</v>
      </c>
      <c r="AO1953" s="20">
        <f>IF(AA1953="węgiel",AF1953*'lista, wskaźniki'!$E$43,IF(AA1953="drewno",AF1953*'lista, wskaźniki'!$G$43,IF(AA1953="pellet",AF1953*'lista, wskaźniki'!$H$43,IF(AA1953="gaz z sieci",AF1953*'lista, wskaźniki'!$F$43,IF(AA1953="olej opałowy",AF1953*'lista, wskaźniki'!$I$43,0)))))</f>
        <v>0</v>
      </c>
      <c r="AP1953" s="20">
        <f>IF(AA1953="węgiel",AF1953*'lista, wskaźniki'!$E$44,IF(AA1953="drewno",AF1953*'lista, wskaźniki'!$G$44,IF(AA1953="pellet",AF1953*'lista, wskaźniki'!$H$44,IF(AA1953="gaz z sieci",AF1953*'lista, wskaźniki'!$F$44,IF(AA1953="olej opałowy",AF1953*'lista, wskaźniki'!$I$44,0)))))</f>
        <v>0</v>
      </c>
      <c r="AQ1953" s="20" t="b">
        <f>IF(Z1953="gaz",AH1953*1/3.6*'lista, wskaźniki'!$F$21,IF(Z1953="energia elektryczna",AH1953*1/3.6*'lista, wskaźniki'!$F$26))</f>
        <v>0</v>
      </c>
      <c r="AR1953" s="20" t="b">
        <f>IF(Z1953="gaz",AH1953*'lista, wskaźniki'!$F$42,IF(Z1953="energia elektryczna",AH1953*0))</f>
        <v>0</v>
      </c>
      <c r="AS1953" s="20" t="b">
        <f>IF(Z1953="gaz",AH1953*'lista, wskaźniki'!$F$43,IF(Z1953="energia elektryczna",AH1953*0))</f>
        <v>0</v>
      </c>
      <c r="AT1953" s="20" t="b">
        <f>IF(Z1953="gaz",AH1953*'lista, wskaźniki'!$F$44,IF(Z1953="energia elektryczna",AH1953*0))</f>
        <v>0</v>
      </c>
      <c r="AU1953" s="20">
        <f>AI1953*1/3.6*'lista, wskaźniki'!$F$21</f>
        <v>0</v>
      </c>
      <c r="AV1953" s="20">
        <f>AI1953*'lista, wskaźniki'!$F$42</f>
        <v>0</v>
      </c>
      <c r="AW1953" s="20">
        <f>AI1953*'lista, wskaźniki'!$F$43</f>
        <v>0</v>
      </c>
      <c r="AX1953" s="20">
        <f>AI1953*'lista, wskaźniki'!$F$44</f>
        <v>0</v>
      </c>
      <c r="AY1953" s="20">
        <f>AK1953*'lista, wskaźniki'!$F$26</f>
        <v>0</v>
      </c>
      <c r="AZ1953" s="20">
        <f t="shared" si="879"/>
        <v>0</v>
      </c>
      <c r="BA1953" s="20">
        <f t="shared" si="880"/>
        <v>0</v>
      </c>
      <c r="BB1953" s="20">
        <f t="shared" si="881"/>
        <v>0</v>
      </c>
      <c r="BC1953" s="20">
        <f t="shared" si="882"/>
        <v>0</v>
      </c>
      <c r="BD1953" s="1050" t="s">
        <v>17</v>
      </c>
      <c r="BE1953" s="1050" t="s">
        <v>17</v>
      </c>
      <c r="BF1953" s="1050" t="s">
        <v>17</v>
      </c>
      <c r="BG1953" s="1050" t="s">
        <v>17</v>
      </c>
      <c r="BH1953" s="95"/>
      <c r="BI1953" s="1050" t="s">
        <v>17</v>
      </c>
      <c r="BJ1953" s="95"/>
      <c r="BK1953" s="1050" t="s">
        <v>17</v>
      </c>
      <c r="BL1953" s="95"/>
      <c r="BM1953" s="95"/>
      <c r="BN1953" s="95"/>
      <c r="BO1953" s="95" t="s">
        <v>17</v>
      </c>
      <c r="BP1953" s="95"/>
      <c r="BQ1953" s="95" t="s">
        <v>120</v>
      </c>
      <c r="BR1953" s="95">
        <v>1</v>
      </c>
      <c r="BS1953" s="1044"/>
      <c r="BT1953" s="1044">
        <v>500</v>
      </c>
      <c r="BU1953" s="1044"/>
      <c r="BV1953" s="1044"/>
      <c r="BW1953" s="1044">
        <v>2250</v>
      </c>
      <c r="BX1953" s="1044"/>
      <c r="BY1953" s="1047"/>
      <c r="CA1953" s="365">
        <f t="shared" si="883"/>
        <v>0</v>
      </c>
      <c r="CB1953" s="365" t="b">
        <f t="shared" si="884"/>
        <v>0</v>
      </c>
      <c r="CC1953" s="365" t="b">
        <f t="shared" si="885"/>
        <v>0</v>
      </c>
      <c r="CD1953" s="365" t="b">
        <f t="shared" si="886"/>
        <v>0</v>
      </c>
      <c r="CE1953" s="365" t="b">
        <f t="shared" si="887"/>
        <v>0</v>
      </c>
      <c r="CF1953" s="365" t="b">
        <f t="shared" si="888"/>
        <v>0</v>
      </c>
      <c r="CG1953" s="365" t="b">
        <f t="shared" si="889"/>
        <v>0</v>
      </c>
      <c r="CH1953" s="365" t="b">
        <f t="shared" si="890"/>
        <v>0</v>
      </c>
      <c r="CI1953" s="72">
        <f t="shared" si="891"/>
        <v>0</v>
      </c>
      <c r="CJ1953" s="72" t="b">
        <f t="shared" si="892"/>
        <v>0</v>
      </c>
      <c r="CK1953" s="72" t="b">
        <f t="shared" si="893"/>
        <v>0</v>
      </c>
      <c r="CL1953" s="72">
        <f t="shared" si="894"/>
        <v>0</v>
      </c>
      <c r="CM1953" s="72" t="b">
        <f t="shared" si="895"/>
        <v>0</v>
      </c>
      <c r="CN1953" s="72" t="b">
        <f t="shared" si="896"/>
        <v>0</v>
      </c>
      <c r="CP1953" s="13">
        <f t="shared" si="897"/>
        <v>0</v>
      </c>
      <c r="CQ1953" s="13">
        <f t="shared" si="898"/>
        <v>0</v>
      </c>
      <c r="CR1953" s="13" t="b">
        <f t="shared" si="899"/>
        <v>0</v>
      </c>
      <c r="CS1953" s="13">
        <f t="shared" si="905"/>
        <v>0</v>
      </c>
      <c r="CT1953" s="13" t="b">
        <f t="shared" si="904"/>
        <v>0</v>
      </c>
      <c r="CU1953" s="13">
        <f t="shared" si="907"/>
        <v>0</v>
      </c>
      <c r="CV1953" s="13" t="b">
        <f t="shared" si="900"/>
        <v>0</v>
      </c>
      <c r="CW1953" s="13">
        <f t="shared" si="901"/>
        <v>0</v>
      </c>
      <c r="CX1953" s="13" t="b">
        <f t="shared" si="902"/>
        <v>0</v>
      </c>
      <c r="CY1953" s="13">
        <f t="shared" si="903"/>
        <v>0</v>
      </c>
    </row>
    <row r="1954" spans="1:103" ht="15" thickBot="1">
      <c r="A1954" s="932"/>
      <c r="B1954" s="1051"/>
      <c r="C1954" s="1051"/>
      <c r="D1954" s="1051"/>
      <c r="E1954" s="1051"/>
      <c r="F1954" s="1051"/>
      <c r="G1954" s="1051"/>
      <c r="H1954" s="1051"/>
      <c r="I1954" s="1051"/>
      <c r="J1954" s="1051"/>
      <c r="K1954" s="1051"/>
      <c r="L1954" s="1051"/>
      <c r="M1954" s="1051"/>
      <c r="N1954" s="1051"/>
      <c r="O1954" s="1051"/>
      <c r="P1954" s="1051"/>
      <c r="Q1954" s="941"/>
      <c r="R1954" s="1051"/>
      <c r="S1954" s="1051"/>
      <c r="T1954" s="1051"/>
      <c r="U1954" s="1051"/>
      <c r="V1954" s="1051"/>
      <c r="W1954" s="97"/>
      <c r="X1954" s="97"/>
      <c r="Y1954" s="97"/>
      <c r="Z1954" s="97"/>
      <c r="AA1954" s="97" t="s">
        <v>36</v>
      </c>
      <c r="AB1954" s="98">
        <v>3</v>
      </c>
      <c r="AC1954" s="98"/>
      <c r="AD1954" s="97">
        <v>2400</v>
      </c>
      <c r="AE1954" s="1051"/>
      <c r="AF1954" s="334">
        <f t="shared" si="906"/>
        <v>46.8</v>
      </c>
      <c r="AG1954" s="272">
        <f>IF(R1954="kompletna",Q1954*J1954*0.0036*'lista, wskaźniki'!$F$13, IF(R1954="częściowa",Q1954*J1954*0.0036*'lista, wskaźniki'!$F$14, IF(R1954="brak",Q1954*J1954*0.0036*'lista, wskaźniki'!$F$15,)))</f>
        <v>0</v>
      </c>
      <c r="AH1954" s="334">
        <f>IF(Y1954="inne",K1954*'lista, wskaźniki'!$E$35,IF(Y1954="to samo źródło",0,IF(Y1954=0,0)))</f>
        <v>0</v>
      </c>
      <c r="AI1954" s="334" t="b">
        <f>IF(AA1954="gaz z sieci",AC1954*'lista, wskaźniki'!$D$21)</f>
        <v>0</v>
      </c>
      <c r="AJ1954" s="272">
        <f>IF(AA1954="węgiel",AB1954*'lista, wskaźniki'!$D$20, IF('Sektor mieszkaniowy'!AA1954="drewno",'Sektor mieszkaniowy'!AB1954*'lista, wskaźniki'!$D$22,IF('Sektor mieszkaniowy'!AA1954="pellet",AB1954*'lista, wskaźniki'!$D$23,IF('Sektor mieszkaniowy'!AA1954="gaz z sieci",AB1954*'lista, wskaźniki'!$D$21,IF('Sektor mieszkaniowy'!AA1954="olej opałowy",'Sektor mieszkaniowy'!AB1954*'lista, wskaźniki'!$D$24)))))</f>
        <v>46.8</v>
      </c>
      <c r="AK1954" s="1054"/>
      <c r="AL1954" s="1051"/>
      <c r="AM1954" s="20">
        <f>IF(AA1954="węgiel",AF1954*1/3.6*'lista, wskaźniki'!$F$20,IF(AA1954="drewno",AF1954*1/3.6*'lista, wskaźniki'!$F$22,IF(AA1954="pellet",AF1954*1/3.6*'lista, wskaźniki'!$F$23,IF(AA1954="gaz z sieci",AF1954*1/3.6*'lista, wskaźniki'!$F$21,IF(AA1954="olej opałowy",AF1954*1/3.6*'lista, wskaźniki'!$F$24,0)))))</f>
        <v>0</v>
      </c>
      <c r="AN1954" s="20">
        <f>IF(AA1954="węgiel",AF1954*'lista, wskaźniki'!$E$42,IF(AA1954="drewno",AF1954*'lista, wskaźniki'!$G$42,IF(AA1954="pellet",AF1954*'lista, wskaźniki'!$H$42,IF(AA1954="gaz z sieci",AF1954*'lista, wskaźniki'!$F$42,IF(AA1954="olej opałowy",AF1954*'lista, wskaźniki'!$I$42,0)))))</f>
        <v>3.7907999999999997E-2</v>
      </c>
      <c r="AO1954" s="20">
        <f>IF(AA1954="węgiel",AF1954*'lista, wskaźniki'!$E$43,IF(AA1954="drewno",AF1954*'lista, wskaźniki'!$G$43,IF(AA1954="pellet",AF1954*'lista, wskaźniki'!$H$43,IF(AA1954="gaz z sieci",AF1954*'lista, wskaźniki'!$F$43,IF(AA1954="olej opałowy",AF1954*'lista, wskaźniki'!$I$43,0)))))</f>
        <v>3.7907999999999997E-2</v>
      </c>
      <c r="AP1954" s="20">
        <f>IF(AA1954="węgiel",AF1954*'lista, wskaźniki'!$E$44,IF(AA1954="drewno",AF1954*'lista, wskaźniki'!$G$44,IF(AA1954="pellet",AF1954*'lista, wskaźniki'!$H$44,IF(AA1954="gaz z sieci",AF1954*'lista, wskaźniki'!$F$44,IF(AA1954="olej opałowy",AF1954*'lista, wskaźniki'!$I$44,0)))))</f>
        <v>1.1699999999999998E-5</v>
      </c>
      <c r="AQ1954" s="20" t="b">
        <f>IF(Z1954="gaz",AH1954*1/3.6*'lista, wskaźniki'!$F$21,IF(Z1954="energia elektryczna",AH1954*1/3.6*'lista, wskaźniki'!$F$26))</f>
        <v>0</v>
      </c>
      <c r="AR1954" s="20" t="b">
        <f>IF(Z1954="gaz",AH1954*'lista, wskaźniki'!$F$42,IF(Z1954="energia elektryczna",AH1954*0))</f>
        <v>0</v>
      </c>
      <c r="AS1954" s="20" t="b">
        <f>IF(Z1954="gaz",AH1954*'lista, wskaźniki'!$F$43,IF(Z1954="energia elektryczna",AH1954*0))</f>
        <v>0</v>
      </c>
      <c r="AT1954" s="20" t="b">
        <f>IF(Z1954="gaz",AH1954*'lista, wskaźniki'!$F$44,IF(Z1954="energia elektryczna",AH1954*0))</f>
        <v>0</v>
      </c>
      <c r="AU1954" s="20">
        <f>AI1954*1/3.6*'lista, wskaźniki'!$F$21</f>
        <v>0</v>
      </c>
      <c r="AV1954" s="20">
        <f>AI1954*'lista, wskaźniki'!$F$42</f>
        <v>0</v>
      </c>
      <c r="AW1954" s="20">
        <f>AI1954*'lista, wskaźniki'!$F$43</f>
        <v>0</v>
      </c>
      <c r="AX1954" s="20">
        <f>AI1954*'lista, wskaźniki'!$F$44</f>
        <v>0</v>
      </c>
      <c r="AY1954" s="20">
        <f>AK1954*'lista, wskaźniki'!$F$26</f>
        <v>0</v>
      </c>
      <c r="AZ1954" s="20">
        <f t="shared" si="879"/>
        <v>0</v>
      </c>
      <c r="BA1954" s="20">
        <f t="shared" si="880"/>
        <v>3.7907999999999997E-2</v>
      </c>
      <c r="BB1954" s="20">
        <f t="shared" si="881"/>
        <v>3.7907999999999997E-2</v>
      </c>
      <c r="BC1954" s="20">
        <f t="shared" si="882"/>
        <v>1.1699999999999998E-5</v>
      </c>
      <c r="BD1954" s="1051"/>
      <c r="BE1954" s="1051"/>
      <c r="BF1954" s="1051"/>
      <c r="BG1954" s="1051"/>
      <c r="BH1954" s="97"/>
      <c r="BI1954" s="1051"/>
      <c r="BJ1954" s="97"/>
      <c r="BK1954" s="1051"/>
      <c r="BL1954" s="97"/>
      <c r="BM1954" s="97"/>
      <c r="BN1954" s="97"/>
      <c r="BO1954" s="97"/>
      <c r="BP1954" s="97"/>
      <c r="BQ1954" s="97"/>
      <c r="BR1954" s="97"/>
      <c r="BS1954" s="1045"/>
      <c r="BT1954" s="1045"/>
      <c r="BU1954" s="1045"/>
      <c r="BV1954" s="1045"/>
      <c r="BW1954" s="1045"/>
      <c r="BX1954" s="1045"/>
      <c r="BY1954" s="1048"/>
      <c r="CA1954" s="365" t="b">
        <f t="shared" si="883"/>
        <v>0</v>
      </c>
      <c r="CB1954" s="365">
        <f t="shared" si="884"/>
        <v>46.8</v>
      </c>
      <c r="CC1954" s="365" t="b">
        <f t="shared" si="885"/>
        <v>0</v>
      </c>
      <c r="CD1954" s="365" t="b">
        <f t="shared" si="886"/>
        <v>0</v>
      </c>
      <c r="CE1954" s="365" t="b">
        <f t="shared" si="887"/>
        <v>0</v>
      </c>
      <c r="CF1954" s="365" t="b">
        <f t="shared" si="888"/>
        <v>0</v>
      </c>
      <c r="CG1954" s="365" t="b">
        <f t="shared" si="889"/>
        <v>0</v>
      </c>
      <c r="CH1954" s="365" t="b">
        <f t="shared" si="890"/>
        <v>0</v>
      </c>
      <c r="CI1954" s="72" t="b">
        <f t="shared" si="891"/>
        <v>0</v>
      </c>
      <c r="CJ1954" s="72">
        <f t="shared" si="892"/>
        <v>46.8</v>
      </c>
      <c r="CK1954" s="72" t="b">
        <f t="shared" si="893"/>
        <v>0</v>
      </c>
      <c r="CL1954" s="72">
        <f t="shared" si="894"/>
        <v>0</v>
      </c>
      <c r="CM1954" s="72" t="b">
        <f t="shared" si="895"/>
        <v>0</v>
      </c>
      <c r="CN1954" s="72" t="b">
        <f t="shared" si="896"/>
        <v>0</v>
      </c>
      <c r="CP1954" s="13">
        <f t="shared" si="897"/>
        <v>0</v>
      </c>
      <c r="CQ1954" s="13" t="b">
        <f t="shared" si="898"/>
        <v>0</v>
      </c>
      <c r="CR1954" s="13" t="b">
        <f t="shared" si="899"/>
        <v>0</v>
      </c>
      <c r="CS1954" s="13" t="b">
        <f t="shared" si="905"/>
        <v>0</v>
      </c>
      <c r="CT1954" s="13" t="b">
        <f t="shared" si="904"/>
        <v>0</v>
      </c>
      <c r="CU1954" s="13" t="b">
        <f t="shared" si="907"/>
        <v>0</v>
      </c>
      <c r="CV1954" s="13" t="b">
        <f t="shared" si="900"/>
        <v>0</v>
      </c>
      <c r="CW1954" s="13" t="b">
        <f t="shared" si="901"/>
        <v>0</v>
      </c>
      <c r="CX1954" s="13" t="b">
        <f t="shared" si="902"/>
        <v>0</v>
      </c>
      <c r="CY1954" s="13" t="b">
        <f t="shared" si="903"/>
        <v>0</v>
      </c>
    </row>
    <row r="1955" spans="1:103" ht="15" thickBot="1">
      <c r="A1955" s="932"/>
      <c r="B1955" s="1051"/>
      <c r="C1955" s="1051"/>
      <c r="D1955" s="1051"/>
      <c r="E1955" s="1051"/>
      <c r="F1955" s="1051"/>
      <c r="G1955" s="1051"/>
      <c r="H1955" s="1051"/>
      <c r="I1955" s="1051"/>
      <c r="J1955" s="1051"/>
      <c r="K1955" s="1051"/>
      <c r="L1955" s="1051"/>
      <c r="M1955" s="1051"/>
      <c r="N1955" s="1051"/>
      <c r="O1955" s="1051"/>
      <c r="P1955" s="1051"/>
      <c r="Q1955" s="941"/>
      <c r="R1955" s="1051"/>
      <c r="S1955" s="1051"/>
      <c r="T1955" s="1051"/>
      <c r="U1955" s="1051"/>
      <c r="V1955" s="1051"/>
      <c r="W1955" s="97"/>
      <c r="X1955" s="97"/>
      <c r="Y1955" s="97"/>
      <c r="Z1955" s="97"/>
      <c r="AA1955" s="97" t="s">
        <v>50</v>
      </c>
      <c r="AB1955" s="98"/>
      <c r="AC1955" s="98"/>
      <c r="AD1955" s="97"/>
      <c r="AE1955" s="1051"/>
      <c r="AF1955" s="334">
        <f t="shared" si="906"/>
        <v>0</v>
      </c>
      <c r="AG1955" s="272">
        <f>IF(R1955="kompletna",Q1955*J1955*0.0036*'lista, wskaźniki'!$F$13, IF(R1955="częściowa",Q1955*J1955*0.0036*'lista, wskaźniki'!$F$14, IF(R1955="brak",Q1955*J1955*0.0036*'lista, wskaźniki'!$F$15,)))</f>
        <v>0</v>
      </c>
      <c r="AH1955" s="334">
        <f>IF(Y1955="inne",K1955*'lista, wskaźniki'!$E$35,IF(Y1955="to samo źródło",0,IF(Y1955=0,0)))</f>
        <v>0</v>
      </c>
      <c r="AI1955" s="334" t="b">
        <f>IF(AA1955="gaz z sieci",AC1955*'lista, wskaźniki'!$D$21)</f>
        <v>0</v>
      </c>
      <c r="AJ1955" s="272">
        <f>IF(AA1955="węgiel",AB1955*'lista, wskaźniki'!$D$20, IF('Sektor mieszkaniowy'!AA1955="drewno",'Sektor mieszkaniowy'!AB1955*'lista, wskaźniki'!$D$22,IF('Sektor mieszkaniowy'!AA1955="pellet",AB1955*'lista, wskaźniki'!$D$23,IF('Sektor mieszkaniowy'!AA1955="gaz z sieci",AB1955*'lista, wskaźniki'!$D$21,IF('Sektor mieszkaniowy'!AA1955="olej opałowy",'Sektor mieszkaniowy'!AB1955*'lista, wskaźniki'!$D$24)))))</f>
        <v>0</v>
      </c>
      <c r="AK1955" s="1054"/>
      <c r="AL1955" s="1051"/>
      <c r="AM1955" s="20">
        <f>IF(AA1955="węgiel",AF1955*1/3.6*'lista, wskaźniki'!$F$20,IF(AA1955="drewno",AF1955*1/3.6*'lista, wskaźniki'!$F$22,IF(AA1955="pellet",AF1955*1/3.6*'lista, wskaźniki'!$F$23,IF(AA1955="gaz z sieci",AF1955*1/3.6*'lista, wskaźniki'!$F$21,IF(AA1955="olej opałowy",AF1955*1/3.6*'lista, wskaźniki'!$F$24,0)))))</f>
        <v>0</v>
      </c>
      <c r="AN1955" s="20">
        <f>IF(AA1955="węgiel",AF1955*'lista, wskaźniki'!$E$42,IF(AA1955="drewno",AF1955*'lista, wskaźniki'!$G$42,IF(AA1955="pellet",AF1955*'lista, wskaźniki'!$H$42,IF(AA1955="gaz z sieci",AF1955*'lista, wskaźniki'!$F$42,IF(AA1955="olej opałowy",AF1955*'lista, wskaźniki'!$I$42,0)))))</f>
        <v>0</v>
      </c>
      <c r="AO1955" s="20">
        <f>IF(AA1955="węgiel",AF1955*'lista, wskaźniki'!$E$43,IF(AA1955="drewno",AF1955*'lista, wskaźniki'!$G$43,IF(AA1955="pellet",AF1955*'lista, wskaźniki'!$H$43,IF(AA1955="gaz z sieci",AF1955*'lista, wskaźniki'!$F$43,IF(AA1955="olej opałowy",AF1955*'lista, wskaźniki'!$I$43,0)))))</f>
        <v>0</v>
      </c>
      <c r="AP1955" s="20">
        <f>IF(AA1955="węgiel",AF1955*'lista, wskaźniki'!$E$44,IF(AA1955="drewno",AF1955*'lista, wskaźniki'!$G$44,IF(AA1955="pellet",AF1955*'lista, wskaźniki'!$H$44,IF(AA1955="gaz z sieci",AF1955*'lista, wskaźniki'!$F$44,IF(AA1955="olej opałowy",AF1955*'lista, wskaźniki'!$I$44,0)))))</f>
        <v>0</v>
      </c>
      <c r="AQ1955" s="20" t="b">
        <f>IF(Z1955="gaz",AH1955*1/3.6*'lista, wskaźniki'!$F$21,IF(Z1955="energia elektryczna",AH1955*1/3.6*'lista, wskaźniki'!$F$26))</f>
        <v>0</v>
      </c>
      <c r="AR1955" s="20" t="b">
        <f>IF(Z1955="gaz",AH1955*'lista, wskaźniki'!$F$42,IF(Z1955="energia elektryczna",AH1955*0))</f>
        <v>0</v>
      </c>
      <c r="AS1955" s="20" t="b">
        <f>IF(Z1955="gaz",AH1955*'lista, wskaźniki'!$F$43,IF(Z1955="energia elektryczna",AH1955*0))</f>
        <v>0</v>
      </c>
      <c r="AT1955" s="20" t="b">
        <f>IF(Z1955="gaz",AH1955*'lista, wskaźniki'!$F$44,IF(Z1955="energia elektryczna",AH1955*0))</f>
        <v>0</v>
      </c>
      <c r="AU1955" s="20">
        <f>AI1955*1/3.6*'lista, wskaźniki'!$F$21</f>
        <v>0</v>
      </c>
      <c r="AV1955" s="20">
        <f>AI1955*'lista, wskaźniki'!$F$42</f>
        <v>0</v>
      </c>
      <c r="AW1955" s="20">
        <f>AI1955*'lista, wskaźniki'!$F$43</f>
        <v>0</v>
      </c>
      <c r="AX1955" s="20">
        <f>AI1955*'lista, wskaźniki'!$F$44</f>
        <v>0</v>
      </c>
      <c r="AY1955" s="20">
        <f>AK1955*'lista, wskaźniki'!$F$26</f>
        <v>0</v>
      </c>
      <c r="AZ1955" s="20">
        <f t="shared" si="879"/>
        <v>0</v>
      </c>
      <c r="BA1955" s="20">
        <f t="shared" si="880"/>
        <v>0</v>
      </c>
      <c r="BB1955" s="20">
        <f t="shared" si="881"/>
        <v>0</v>
      </c>
      <c r="BC1955" s="20">
        <f t="shared" si="882"/>
        <v>0</v>
      </c>
      <c r="BD1955" s="1051"/>
      <c r="BE1955" s="1051"/>
      <c r="BF1955" s="1051"/>
      <c r="BG1955" s="1051"/>
      <c r="BH1955" s="97"/>
      <c r="BI1955" s="1051"/>
      <c r="BJ1955" s="97"/>
      <c r="BK1955" s="1051"/>
      <c r="BL1955" s="97"/>
      <c r="BM1955" s="97"/>
      <c r="BN1955" s="97"/>
      <c r="BO1955" s="97"/>
      <c r="BP1955" s="97"/>
      <c r="BQ1955" s="97"/>
      <c r="BR1955" s="97"/>
      <c r="BS1955" s="1045"/>
      <c r="BT1955" s="1045"/>
      <c r="BU1955" s="1045"/>
      <c r="BV1955" s="1045"/>
      <c r="BW1955" s="1045"/>
      <c r="BX1955" s="1045"/>
      <c r="BY1955" s="1048"/>
      <c r="CA1955" s="365" t="b">
        <f t="shared" si="883"/>
        <v>0</v>
      </c>
      <c r="CB1955" s="365" t="b">
        <f t="shared" si="884"/>
        <v>0</v>
      </c>
      <c r="CC1955" s="365">
        <f t="shared" si="885"/>
        <v>0</v>
      </c>
      <c r="CD1955" s="365" t="b">
        <f t="shared" si="886"/>
        <v>0</v>
      </c>
      <c r="CE1955" s="365" t="b">
        <f t="shared" si="887"/>
        <v>0</v>
      </c>
      <c r="CF1955" s="365" t="b">
        <f t="shared" si="888"/>
        <v>0</v>
      </c>
      <c r="CG1955" s="365" t="b">
        <f t="shared" si="889"/>
        <v>0</v>
      </c>
      <c r="CH1955" s="365" t="b">
        <f t="shared" si="890"/>
        <v>0</v>
      </c>
      <c r="CI1955" s="72" t="b">
        <f t="shared" si="891"/>
        <v>0</v>
      </c>
      <c r="CJ1955" s="72" t="b">
        <f t="shared" si="892"/>
        <v>0</v>
      </c>
      <c r="CK1955" s="72">
        <f t="shared" si="893"/>
        <v>0</v>
      </c>
      <c r="CL1955" s="72">
        <f t="shared" si="894"/>
        <v>0</v>
      </c>
      <c r="CM1955" s="72" t="b">
        <f t="shared" si="895"/>
        <v>0</v>
      </c>
      <c r="CN1955" s="72" t="b">
        <f t="shared" si="896"/>
        <v>0</v>
      </c>
      <c r="CP1955" s="13">
        <f t="shared" si="897"/>
        <v>0</v>
      </c>
      <c r="CQ1955" s="13" t="b">
        <f t="shared" si="898"/>
        <v>0</v>
      </c>
      <c r="CR1955" s="13" t="b">
        <f t="shared" si="899"/>
        <v>0</v>
      </c>
      <c r="CS1955" s="13" t="b">
        <f t="shared" si="905"/>
        <v>0</v>
      </c>
      <c r="CT1955" s="13" t="b">
        <f t="shared" si="904"/>
        <v>0</v>
      </c>
      <c r="CU1955" s="13" t="b">
        <f t="shared" si="907"/>
        <v>0</v>
      </c>
      <c r="CV1955" s="13" t="b">
        <f t="shared" si="900"/>
        <v>0</v>
      </c>
      <c r="CW1955" s="13" t="b">
        <f t="shared" si="901"/>
        <v>0</v>
      </c>
      <c r="CX1955" s="13" t="b">
        <f t="shared" si="902"/>
        <v>0</v>
      </c>
      <c r="CY1955" s="13" t="b">
        <f t="shared" si="903"/>
        <v>0</v>
      </c>
    </row>
    <row r="1956" spans="1:103" ht="15" thickBot="1">
      <c r="A1956" s="932"/>
      <c r="B1956" s="1051"/>
      <c r="C1956" s="1051"/>
      <c r="D1956" s="1051"/>
      <c r="E1956" s="1051"/>
      <c r="F1956" s="1051"/>
      <c r="G1956" s="1051"/>
      <c r="H1956" s="1051"/>
      <c r="I1956" s="1051"/>
      <c r="J1956" s="1051"/>
      <c r="K1956" s="1051"/>
      <c r="L1956" s="1051"/>
      <c r="M1956" s="1051"/>
      <c r="N1956" s="1051"/>
      <c r="O1956" s="1051"/>
      <c r="P1956" s="1051"/>
      <c r="Q1956" s="941"/>
      <c r="R1956" s="1051"/>
      <c r="S1956" s="1051"/>
      <c r="T1956" s="1051"/>
      <c r="U1956" s="1051"/>
      <c r="V1956" s="1051"/>
      <c r="W1956" s="97"/>
      <c r="X1956" s="97"/>
      <c r="Y1956" s="97"/>
      <c r="Z1956" s="97"/>
      <c r="AA1956" s="97" t="s">
        <v>38</v>
      </c>
      <c r="AB1956" s="98"/>
      <c r="AC1956" s="98"/>
      <c r="AD1956" s="97"/>
      <c r="AE1956" s="1051"/>
      <c r="AF1956" s="334">
        <f t="shared" si="906"/>
        <v>0</v>
      </c>
      <c r="AG1956" s="272">
        <f>IF(R1956="kompletna",Q1956*J1956*0.0036*'lista, wskaźniki'!$F$13, IF(R1956="częściowa",Q1956*J1956*0.0036*'lista, wskaźniki'!$F$14, IF(R1956="brak",Q1956*J1956*0.0036*'lista, wskaźniki'!$F$15,)))</f>
        <v>0</v>
      </c>
      <c r="AH1956" s="334">
        <f>IF(Y1956="inne",K1956*'lista, wskaźniki'!$E$35,IF(Y1956="to samo źródło",0,IF(Y1956=0,0)))</f>
        <v>0</v>
      </c>
      <c r="AI1956" s="334">
        <f>IF(AA1956="gaz z sieci",AC1956*'lista, wskaźniki'!$D$21)</f>
        <v>0</v>
      </c>
      <c r="AJ1956" s="272">
        <f>IF(AA1956="węgiel",AB1956*'lista, wskaźniki'!$D$20, IF('Sektor mieszkaniowy'!AA1956="drewno",'Sektor mieszkaniowy'!AB1956*'lista, wskaźniki'!$D$22,IF('Sektor mieszkaniowy'!AA1956="pellet",AB1956*'lista, wskaźniki'!$D$23,IF('Sektor mieszkaniowy'!AA1956="gaz z sieci",AB1956*'lista, wskaźniki'!$D$21,IF('Sektor mieszkaniowy'!AA1956="olej opałowy",'Sektor mieszkaniowy'!AB1956*'lista, wskaźniki'!$D$24)))))</f>
        <v>0</v>
      </c>
      <c r="AK1956" s="1054"/>
      <c r="AL1956" s="1051"/>
      <c r="AM1956" s="20">
        <f>IF(AA1956="węgiel",AF1956*1/3.6*'lista, wskaźniki'!$F$20,IF(AA1956="drewno",AF1956*1/3.6*'lista, wskaźniki'!$F$22,IF(AA1956="pellet",AF1956*1/3.6*'lista, wskaźniki'!$F$23,IF(AA1956="gaz z sieci",AF1956*1/3.6*'lista, wskaźniki'!$F$21,IF(AA1956="olej opałowy",AF1956*1/3.6*'lista, wskaźniki'!$F$24,0)))))</f>
        <v>0</v>
      </c>
      <c r="AN1956" s="20">
        <f>IF(AA1956="węgiel",AF1956*'lista, wskaźniki'!$E$42,IF(AA1956="drewno",AF1956*'lista, wskaźniki'!$G$42,IF(AA1956="pellet",AF1956*'lista, wskaźniki'!$H$42,IF(AA1956="gaz z sieci",AF1956*'lista, wskaźniki'!$F$42,IF(AA1956="olej opałowy",AF1956*'lista, wskaźniki'!$I$42,0)))))</f>
        <v>0</v>
      </c>
      <c r="AO1956" s="20">
        <f>IF(AA1956="węgiel",AF1956*'lista, wskaźniki'!$E$43,IF(AA1956="drewno",AF1956*'lista, wskaźniki'!$G$43,IF(AA1956="pellet",AF1956*'lista, wskaźniki'!$H$43,IF(AA1956="gaz z sieci",AF1956*'lista, wskaźniki'!$F$43,IF(AA1956="olej opałowy",AF1956*'lista, wskaźniki'!$I$43,0)))))</f>
        <v>0</v>
      </c>
      <c r="AP1956" s="20">
        <f>IF(AA1956="węgiel",AF1956*'lista, wskaźniki'!$E$44,IF(AA1956="drewno",AF1956*'lista, wskaźniki'!$G$44,IF(AA1956="pellet",AF1956*'lista, wskaźniki'!$H$44,IF(AA1956="gaz z sieci",AF1956*'lista, wskaźniki'!$F$44,IF(AA1956="olej opałowy",AF1956*'lista, wskaźniki'!$I$44,0)))))</f>
        <v>0</v>
      </c>
      <c r="AQ1956" s="20" t="b">
        <f>IF(Z1956="gaz",AH1956*1/3.6*'lista, wskaźniki'!$F$21,IF(Z1956="energia elektryczna",AH1956*1/3.6*'lista, wskaźniki'!$F$26))</f>
        <v>0</v>
      </c>
      <c r="AR1956" s="20" t="b">
        <f>IF(Z1956="gaz",AH1956*'lista, wskaźniki'!$F$42,IF(Z1956="energia elektryczna",AH1956*0))</f>
        <v>0</v>
      </c>
      <c r="AS1956" s="20" t="b">
        <f>IF(Z1956="gaz",AH1956*'lista, wskaźniki'!$F$43,IF(Z1956="energia elektryczna",AH1956*0))</f>
        <v>0</v>
      </c>
      <c r="AT1956" s="20" t="b">
        <f>IF(Z1956="gaz",AH1956*'lista, wskaźniki'!$F$44,IF(Z1956="energia elektryczna",AH1956*0))</f>
        <v>0</v>
      </c>
      <c r="AU1956" s="20">
        <f>AI1956*1/3.6*'lista, wskaźniki'!$F$21</f>
        <v>0</v>
      </c>
      <c r="AV1956" s="20">
        <f>AI1956*'lista, wskaźniki'!$F$42</f>
        <v>0</v>
      </c>
      <c r="AW1956" s="20">
        <f>AI1956*'lista, wskaźniki'!$F$43</f>
        <v>0</v>
      </c>
      <c r="AX1956" s="20">
        <f>AI1956*'lista, wskaźniki'!$F$44</f>
        <v>0</v>
      </c>
      <c r="AY1956" s="20">
        <f>AK1956*'lista, wskaźniki'!$F$26</f>
        <v>0</v>
      </c>
      <c r="AZ1956" s="20">
        <f t="shared" si="879"/>
        <v>0</v>
      </c>
      <c r="BA1956" s="20">
        <f t="shared" si="880"/>
        <v>0</v>
      </c>
      <c r="BB1956" s="20">
        <f t="shared" si="881"/>
        <v>0</v>
      </c>
      <c r="BC1956" s="20">
        <f t="shared" si="882"/>
        <v>0</v>
      </c>
      <c r="BD1956" s="1051"/>
      <c r="BE1956" s="1051"/>
      <c r="BF1956" s="1051"/>
      <c r="BG1956" s="1051"/>
      <c r="BH1956" s="97"/>
      <c r="BI1956" s="1051"/>
      <c r="BJ1956" s="97"/>
      <c r="BK1956" s="1051"/>
      <c r="BL1956" s="97"/>
      <c r="BM1956" s="97"/>
      <c r="BN1956" s="97"/>
      <c r="BO1956" s="97"/>
      <c r="BP1956" s="97"/>
      <c r="BQ1956" s="97"/>
      <c r="BR1956" s="97"/>
      <c r="BS1956" s="1045"/>
      <c r="BT1956" s="1045"/>
      <c r="BU1956" s="1045"/>
      <c r="BV1956" s="1045"/>
      <c r="BW1956" s="1045"/>
      <c r="BX1956" s="1045"/>
      <c r="BY1956" s="1048"/>
      <c r="CA1956" s="365" t="b">
        <f t="shared" si="883"/>
        <v>0</v>
      </c>
      <c r="CB1956" s="365" t="b">
        <f t="shared" si="884"/>
        <v>0</v>
      </c>
      <c r="CC1956" s="365" t="b">
        <f t="shared" si="885"/>
        <v>0</v>
      </c>
      <c r="CD1956" s="365">
        <f t="shared" si="886"/>
        <v>0</v>
      </c>
      <c r="CE1956" s="365" t="b">
        <f t="shared" si="887"/>
        <v>0</v>
      </c>
      <c r="CF1956" s="365" t="b">
        <f t="shared" si="888"/>
        <v>0</v>
      </c>
      <c r="CG1956" s="365" t="b">
        <f t="shared" si="889"/>
        <v>0</v>
      </c>
      <c r="CH1956" s="365">
        <f t="shared" si="890"/>
        <v>0</v>
      </c>
      <c r="CI1956" s="72" t="b">
        <f t="shared" si="891"/>
        <v>0</v>
      </c>
      <c r="CJ1956" s="72" t="b">
        <f t="shared" si="892"/>
        <v>0</v>
      </c>
      <c r="CK1956" s="72" t="b">
        <f t="shared" si="893"/>
        <v>0</v>
      </c>
      <c r="CL1956" s="72">
        <f t="shared" si="894"/>
        <v>0</v>
      </c>
      <c r="CM1956" s="72" t="b">
        <f t="shared" si="895"/>
        <v>0</v>
      </c>
      <c r="CN1956" s="72" t="b">
        <f t="shared" si="896"/>
        <v>0</v>
      </c>
      <c r="CP1956" s="13">
        <f t="shared" si="897"/>
        <v>0</v>
      </c>
      <c r="CQ1956" s="13" t="b">
        <f t="shared" si="898"/>
        <v>0</v>
      </c>
      <c r="CR1956" s="13" t="b">
        <f t="shared" si="899"/>
        <v>0</v>
      </c>
      <c r="CS1956" s="13" t="b">
        <f t="shared" si="905"/>
        <v>0</v>
      </c>
      <c r="CT1956" s="13" t="b">
        <f t="shared" si="904"/>
        <v>0</v>
      </c>
      <c r="CU1956" s="13" t="b">
        <f t="shared" si="907"/>
        <v>0</v>
      </c>
      <c r="CV1956" s="13" t="b">
        <f t="shared" si="900"/>
        <v>0</v>
      </c>
      <c r="CW1956" s="13" t="b">
        <f t="shared" si="901"/>
        <v>0</v>
      </c>
      <c r="CX1956" s="13" t="b">
        <f t="shared" si="902"/>
        <v>0</v>
      </c>
      <c r="CY1956" s="13" t="b">
        <f t="shared" si="903"/>
        <v>0</v>
      </c>
    </row>
    <row r="1957" spans="1:103" ht="15" thickBot="1">
      <c r="A1957" s="933"/>
      <c r="B1957" s="1052"/>
      <c r="C1957" s="1052"/>
      <c r="D1957" s="1052"/>
      <c r="E1957" s="1052"/>
      <c r="F1957" s="1052"/>
      <c r="G1957" s="1052"/>
      <c r="H1957" s="1052"/>
      <c r="I1957" s="1052"/>
      <c r="J1957" s="1052"/>
      <c r="K1957" s="1052"/>
      <c r="L1957" s="1052"/>
      <c r="M1957" s="1052"/>
      <c r="N1957" s="1052"/>
      <c r="O1957" s="1052"/>
      <c r="P1957" s="1052"/>
      <c r="Q1957" s="942"/>
      <c r="R1957" s="1052"/>
      <c r="S1957" s="1052"/>
      <c r="T1957" s="1052"/>
      <c r="U1957" s="1052"/>
      <c r="V1957" s="1052"/>
      <c r="W1957" s="99"/>
      <c r="X1957" s="99"/>
      <c r="Y1957" s="99"/>
      <c r="Z1957" s="99"/>
      <c r="AA1957" s="99" t="s">
        <v>37</v>
      </c>
      <c r="AB1957" s="100"/>
      <c r="AC1957" s="100"/>
      <c r="AD1957" s="99"/>
      <c r="AE1957" s="1052"/>
      <c r="AF1957" s="334">
        <f t="shared" si="906"/>
        <v>0</v>
      </c>
      <c r="AG1957" s="272">
        <f>IF(R1957="kompletna",Q1957*J1957*0.0036*'lista, wskaźniki'!$F$13, IF(R1957="częściowa",Q1957*J1957*0.0036*'lista, wskaźniki'!$F$14, IF(R1957="brak",Q1957*J1957*0.0036*'lista, wskaźniki'!$F$15,)))</f>
        <v>0</v>
      </c>
      <c r="AH1957" s="334">
        <f>IF(Y1957="inne",K1957*'lista, wskaźniki'!$E$35,IF(Y1957="to samo źródło",0,IF(Y1957=0,0)))</f>
        <v>0</v>
      </c>
      <c r="AI1957" s="334" t="b">
        <f>IF(AA1957="gaz z sieci",AC1957*'lista, wskaźniki'!$D$21)</f>
        <v>0</v>
      </c>
      <c r="AJ1957" s="272">
        <f>IF(AA1957="węgiel",AB1957*'lista, wskaźniki'!$D$20, IF('Sektor mieszkaniowy'!AA1957="drewno",'Sektor mieszkaniowy'!AB1957*'lista, wskaźniki'!$D$22,IF('Sektor mieszkaniowy'!AA1957="pellet",AB1957*'lista, wskaźniki'!$D$23,IF('Sektor mieszkaniowy'!AA1957="gaz z sieci",AB1957*'lista, wskaźniki'!$D$21,IF('Sektor mieszkaniowy'!AA1957="olej opałowy",'Sektor mieszkaniowy'!AB1957*'lista, wskaźniki'!$D$24)))))</f>
        <v>0</v>
      </c>
      <c r="AK1957" s="1055"/>
      <c r="AL1957" s="1052"/>
      <c r="AM1957" s="20">
        <f>IF(AA1957="węgiel",AF1957*1/3.6*'lista, wskaźniki'!$F$20,IF(AA1957="drewno",AF1957*1/3.6*'lista, wskaźniki'!$F$22,IF(AA1957="pellet",AF1957*1/3.6*'lista, wskaźniki'!$F$23,IF(AA1957="gaz z sieci",AF1957*1/3.6*'lista, wskaźniki'!$F$21,IF(AA1957="olej opałowy",AF1957*1/3.6*'lista, wskaźniki'!$F$24,0)))))</f>
        <v>0</v>
      </c>
      <c r="AN1957" s="20">
        <f>IF(AA1957="węgiel",AF1957*'lista, wskaźniki'!$E$42,IF(AA1957="drewno",AF1957*'lista, wskaźniki'!$G$42,IF(AA1957="pellet",AF1957*'lista, wskaźniki'!$H$42,IF(AA1957="gaz z sieci",AF1957*'lista, wskaźniki'!$F$42,IF(AA1957="olej opałowy",AF1957*'lista, wskaźniki'!$I$42,0)))))</f>
        <v>0</v>
      </c>
      <c r="AO1957" s="20">
        <f>IF(AA1957="węgiel",AF1957*'lista, wskaźniki'!$E$43,IF(AA1957="drewno",AF1957*'lista, wskaźniki'!$G$43,IF(AA1957="pellet",AF1957*'lista, wskaźniki'!$H$43,IF(AA1957="gaz z sieci",AF1957*'lista, wskaźniki'!$F$43,IF(AA1957="olej opałowy",AF1957*'lista, wskaźniki'!$I$43,0)))))</f>
        <v>0</v>
      </c>
      <c r="AP1957" s="20">
        <f>IF(AA1957="węgiel",AF1957*'lista, wskaźniki'!$E$44,IF(AA1957="drewno",AF1957*'lista, wskaźniki'!$G$44,IF(AA1957="pellet",AF1957*'lista, wskaźniki'!$H$44,IF(AA1957="gaz z sieci",AF1957*'lista, wskaźniki'!$F$44,IF(AA1957="olej opałowy",AF1957*'lista, wskaźniki'!$I$44,0)))))</f>
        <v>0</v>
      </c>
      <c r="AQ1957" s="20" t="b">
        <f>IF(Z1957="gaz",AH1957*1/3.6*'lista, wskaźniki'!$F$21,IF(Z1957="energia elektryczna",AH1957*1/3.6*'lista, wskaźniki'!$F$26))</f>
        <v>0</v>
      </c>
      <c r="AR1957" s="20" t="b">
        <f>IF(Z1957="gaz",AH1957*'lista, wskaźniki'!$F$42,IF(Z1957="energia elektryczna",AH1957*0))</f>
        <v>0</v>
      </c>
      <c r="AS1957" s="20" t="b">
        <f>IF(Z1957="gaz",AH1957*'lista, wskaźniki'!$F$43,IF(Z1957="energia elektryczna",AH1957*0))</f>
        <v>0</v>
      </c>
      <c r="AT1957" s="20" t="b">
        <f>IF(Z1957="gaz",AH1957*'lista, wskaźniki'!$F$44,IF(Z1957="energia elektryczna",AH1957*0))</f>
        <v>0</v>
      </c>
      <c r="AU1957" s="20">
        <f>AI1957*1/3.6*'lista, wskaźniki'!$F$21</f>
        <v>0</v>
      </c>
      <c r="AV1957" s="20">
        <f>AI1957*'lista, wskaźniki'!$F$42</f>
        <v>0</v>
      </c>
      <c r="AW1957" s="20">
        <f>AI1957*'lista, wskaźniki'!$F$43</f>
        <v>0</v>
      </c>
      <c r="AX1957" s="20">
        <f>AI1957*'lista, wskaźniki'!$F$44</f>
        <v>0</v>
      </c>
      <c r="AY1957" s="20">
        <f>AK1957*'lista, wskaźniki'!$F$26</f>
        <v>0</v>
      </c>
      <c r="AZ1957" s="20">
        <f t="shared" si="879"/>
        <v>0</v>
      </c>
      <c r="BA1957" s="20">
        <f t="shared" si="880"/>
        <v>0</v>
      </c>
      <c r="BB1957" s="20">
        <f t="shared" si="881"/>
        <v>0</v>
      </c>
      <c r="BC1957" s="20">
        <f t="shared" si="882"/>
        <v>0</v>
      </c>
      <c r="BD1957" s="1052"/>
      <c r="BE1957" s="1052"/>
      <c r="BF1957" s="1052"/>
      <c r="BG1957" s="1052"/>
      <c r="BH1957" s="99"/>
      <c r="BI1957" s="1052"/>
      <c r="BJ1957" s="99"/>
      <c r="BK1957" s="1052"/>
      <c r="BL1957" s="99"/>
      <c r="BM1957" s="99"/>
      <c r="BN1957" s="99"/>
      <c r="BO1957" s="99"/>
      <c r="BP1957" s="99"/>
      <c r="BQ1957" s="99"/>
      <c r="BR1957" s="99"/>
      <c r="BS1957" s="1046"/>
      <c r="BT1957" s="1046"/>
      <c r="BU1957" s="1046"/>
      <c r="BV1957" s="1046"/>
      <c r="BW1957" s="1046"/>
      <c r="BX1957" s="1046"/>
      <c r="BY1957" s="1049"/>
      <c r="CA1957" s="365" t="b">
        <f t="shared" si="883"/>
        <v>0</v>
      </c>
      <c r="CB1957" s="365" t="b">
        <f t="shared" si="884"/>
        <v>0</v>
      </c>
      <c r="CC1957" s="365" t="b">
        <f t="shared" si="885"/>
        <v>0</v>
      </c>
      <c r="CD1957" s="365" t="b">
        <f t="shared" si="886"/>
        <v>0</v>
      </c>
      <c r="CE1957" s="365">
        <f t="shared" si="887"/>
        <v>0</v>
      </c>
      <c r="CF1957" s="365" t="b">
        <f t="shared" si="888"/>
        <v>0</v>
      </c>
      <c r="CG1957" s="365" t="b">
        <f t="shared" si="889"/>
        <v>0</v>
      </c>
      <c r="CH1957" s="365" t="b">
        <f t="shared" si="890"/>
        <v>0</v>
      </c>
      <c r="CI1957" s="72" t="b">
        <f t="shared" si="891"/>
        <v>0</v>
      </c>
      <c r="CJ1957" s="72" t="b">
        <f t="shared" si="892"/>
        <v>0</v>
      </c>
      <c r="CK1957" s="72" t="b">
        <f t="shared" si="893"/>
        <v>0</v>
      </c>
      <c r="CL1957" s="72">
        <f t="shared" si="894"/>
        <v>0</v>
      </c>
      <c r="CM1957" s="72">
        <f t="shared" si="895"/>
        <v>0</v>
      </c>
      <c r="CN1957" s="72" t="b">
        <f t="shared" si="896"/>
        <v>0</v>
      </c>
      <c r="CP1957" s="13">
        <f t="shared" si="897"/>
        <v>0</v>
      </c>
      <c r="CQ1957" s="13" t="b">
        <f t="shared" si="898"/>
        <v>0</v>
      </c>
      <c r="CR1957" s="13" t="b">
        <f t="shared" si="899"/>
        <v>0</v>
      </c>
      <c r="CS1957" s="13" t="b">
        <f t="shared" si="905"/>
        <v>0</v>
      </c>
      <c r="CT1957" s="13" t="b">
        <f t="shared" si="904"/>
        <v>0</v>
      </c>
      <c r="CU1957" s="13" t="b">
        <f t="shared" si="907"/>
        <v>0</v>
      </c>
      <c r="CV1957" s="13" t="b">
        <f t="shared" si="900"/>
        <v>0</v>
      </c>
      <c r="CW1957" s="13" t="b">
        <f t="shared" si="901"/>
        <v>0</v>
      </c>
      <c r="CX1957" s="13" t="b">
        <f t="shared" si="902"/>
        <v>0</v>
      </c>
      <c r="CY1957" s="13" t="b">
        <f t="shared" si="903"/>
        <v>0</v>
      </c>
    </row>
    <row r="1958" spans="1:103" ht="15" thickBot="1">
      <c r="A1958" s="931">
        <v>392</v>
      </c>
      <c r="B1958" s="1050" t="s">
        <v>227</v>
      </c>
      <c r="C1958" s="1050"/>
      <c r="D1958" s="1050" t="s">
        <v>1</v>
      </c>
      <c r="E1958" s="1050" t="s">
        <v>5</v>
      </c>
      <c r="F1958" s="1050"/>
      <c r="G1958" s="1050"/>
      <c r="H1958" s="1050"/>
      <c r="I1958" s="1050" t="s">
        <v>13</v>
      </c>
      <c r="J1958" s="1050"/>
      <c r="K1958" s="1050">
        <v>6</v>
      </c>
      <c r="L1958" s="1050" t="s">
        <v>16</v>
      </c>
      <c r="M1958" s="1050"/>
      <c r="N1958" s="1050" t="s">
        <v>16</v>
      </c>
      <c r="O1958" s="1050"/>
      <c r="P1958" s="1050" t="s">
        <v>16</v>
      </c>
      <c r="Q1958" s="940">
        <f>IF(I1958="&lt;1966",'lista, wskaźniki'!$G$4,IF(I1958="1967-1985",'lista, wskaźniki'!$G$5,IF(I1958="1986-1992",'lista, wskaźniki'!$G$6,IF(I1958="1993-1996",'lista, wskaźniki'!$G$7,IF(I1958="&gt;1997",'lista, wskaźniki'!$G$8,IF(I1958=0,'lista, wskaźniki'!$G$4))))))</f>
        <v>130</v>
      </c>
      <c r="R1958" s="1050" t="s">
        <v>21</v>
      </c>
      <c r="S1958" s="1050" t="s">
        <v>27</v>
      </c>
      <c r="T1958" s="1050">
        <v>20</v>
      </c>
      <c r="U1958" s="1050">
        <v>2005</v>
      </c>
      <c r="V1958" s="1050"/>
      <c r="W1958" s="95" t="s">
        <v>35</v>
      </c>
      <c r="X1958" s="95" t="s">
        <v>38</v>
      </c>
      <c r="Y1958" s="95" t="s">
        <v>42</v>
      </c>
      <c r="Z1958" s="95"/>
      <c r="AA1958" s="95" t="s">
        <v>35</v>
      </c>
      <c r="AB1958" s="96">
        <f>ROUND(AD1958/'lista, wskaźniki'!$A$130,0)</f>
        <v>3</v>
      </c>
      <c r="AC1958" s="96"/>
      <c r="AD1958" s="95">
        <v>2000</v>
      </c>
      <c r="AE1958" s="1050"/>
      <c r="AF1958" s="334">
        <f t="shared" si="906"/>
        <v>67.89</v>
      </c>
      <c r="AG1958" s="272">
        <f>IF(R1958="kompletna",Q1958*J1958*0.0036*'lista, wskaźniki'!$F$13, IF(R1958="częściowa",Q1958*J1958*0.0036*'lista, wskaźniki'!$F$14, IF(R1958="brak",Q1958*J1958*0.0036*'lista, wskaźniki'!$F$15,)))</f>
        <v>0</v>
      </c>
      <c r="AH1958" s="334">
        <f>IF(Y1958="inne",K1958*'lista, wskaźniki'!$E$35,IF(Y1958="to samo źródło",0,IF(Y1958=0,0)))</f>
        <v>0</v>
      </c>
      <c r="AI1958" s="334" t="b">
        <f>IF(AA1958="gaz z sieci",AC1958*'lista, wskaźniki'!$D$21)</f>
        <v>0</v>
      </c>
      <c r="AJ1958" s="272">
        <f>IF(AA1958="węgiel",AB1958*'lista, wskaźniki'!$D$20, IF('Sektor mieszkaniowy'!AA1958="drewno",'Sektor mieszkaniowy'!AB1958*'lista, wskaźniki'!$D$22,IF('Sektor mieszkaniowy'!AA1958="pellet",AB1958*'lista, wskaźniki'!$D$23,IF('Sektor mieszkaniowy'!AA1958="gaz z sieci",AB1958*'lista, wskaźniki'!$D$21,IF('Sektor mieszkaniowy'!AA1958="olej opałowy",'Sektor mieszkaniowy'!AB1958*'lista, wskaźniki'!$D$24)))))</f>
        <v>67.89</v>
      </c>
      <c r="AK1958" s="1053">
        <f>AL1958/'lista, wskaźniki'!$A$127</f>
        <v>1.5384615384615385</v>
      </c>
      <c r="AL1958" s="1050">
        <v>1000</v>
      </c>
      <c r="AM1958" s="20">
        <f>IF(AA1958="węgiel",AF1958*1/3.6*'lista, wskaźniki'!$F$20,IF(AA1958="drewno",AF1958*1/3.6*'lista, wskaźniki'!$F$22,IF(AA1958="pellet",AF1958*1/3.6*'lista, wskaźniki'!$F$23,IF(AA1958="gaz z sieci",AF1958*1/3.6*'lista, wskaźniki'!$F$21,IF(AA1958="olej opałowy",AF1958*1/3.6*'lista, wskaźniki'!$F$24,0)))))</f>
        <v>6.4312197000000006</v>
      </c>
      <c r="AN1958" s="20">
        <f>IF(AA1958="węgiel",AF1958*'lista, wskaźniki'!$E$42,IF(AA1958="drewno",AF1958*'lista, wskaźniki'!$G$42,IF(AA1958="pellet",AF1958*'lista, wskaźniki'!$H$42,IF(AA1958="gaz z sieci",AF1958*'lista, wskaźniki'!$F$42,IF(AA1958="olej opałowy",AF1958*'lista, wskaźniki'!$I$42,0)))))</f>
        <v>2.57982E-2</v>
      </c>
      <c r="AO1958" s="20">
        <f>IF(AA1958="węgiel",AF1958*'lista, wskaźniki'!$E$43,IF(AA1958="drewno",AF1958*'lista, wskaźniki'!$G$43,IF(AA1958="pellet",AF1958*'lista, wskaźniki'!$H$43,IF(AA1958="gaz z sieci",AF1958*'lista, wskaźniki'!$F$43,IF(AA1958="olej opałowy",AF1958*'lista, wskaźniki'!$I$43,0)))))</f>
        <v>2.4440400000000001E-2</v>
      </c>
      <c r="AP1958" s="20">
        <f>IF(AA1958="węgiel",AF1958*'lista, wskaźniki'!$E$44,IF(AA1958="drewno",AF1958*'lista, wskaźniki'!$G$44,IF(AA1958="pellet",AF1958*'lista, wskaźniki'!$H$44,IF(AA1958="gaz z sieci",AF1958*'lista, wskaźniki'!$F$44,IF(AA1958="olej opałowy",AF1958*'lista, wskaźniki'!$I$44,0)))))</f>
        <v>1.83303E-5</v>
      </c>
      <c r="AQ1958" s="20" t="b">
        <f>IF(Z1958="gaz",AH1958*1/3.6*'lista, wskaźniki'!$F$21,IF(Z1958="energia elektryczna",AH1958*1/3.6*'lista, wskaźniki'!$F$26))</f>
        <v>0</v>
      </c>
      <c r="AR1958" s="20" t="b">
        <f>IF(Z1958="gaz",AH1958*'lista, wskaźniki'!$F$42,IF(Z1958="energia elektryczna",AH1958*0))</f>
        <v>0</v>
      </c>
      <c r="AS1958" s="20" t="b">
        <f>IF(Z1958="gaz",AH1958*'lista, wskaźniki'!$F$43,IF(Z1958="energia elektryczna",AH1958*0))</f>
        <v>0</v>
      </c>
      <c r="AT1958" s="20" t="b">
        <f>IF(Z1958="gaz",AH1958*'lista, wskaźniki'!$F$44,IF(Z1958="energia elektryczna",AH1958*0))</f>
        <v>0</v>
      </c>
      <c r="AU1958" s="20">
        <f>AI1958*1/3.6*'lista, wskaźniki'!$F$21</f>
        <v>0</v>
      </c>
      <c r="AV1958" s="20">
        <f>AI1958*'lista, wskaźniki'!$F$42</f>
        <v>0</v>
      </c>
      <c r="AW1958" s="20">
        <f>AI1958*'lista, wskaźniki'!$F$43</f>
        <v>0</v>
      </c>
      <c r="AX1958" s="20">
        <f>AI1958*'lista, wskaźniki'!$F$44</f>
        <v>0</v>
      </c>
      <c r="AY1958" s="20">
        <f>AK1958*'lista, wskaźniki'!$F$26</f>
        <v>1.3692307692307693</v>
      </c>
      <c r="AZ1958" s="20">
        <f t="shared" si="879"/>
        <v>7.8004504692307695</v>
      </c>
      <c r="BA1958" s="20">
        <f t="shared" si="880"/>
        <v>2.57982E-2</v>
      </c>
      <c r="BB1958" s="20">
        <f t="shared" si="881"/>
        <v>2.4440400000000001E-2</v>
      </c>
      <c r="BC1958" s="20">
        <f t="shared" si="882"/>
        <v>1.83303E-5</v>
      </c>
      <c r="BD1958" s="1050" t="s">
        <v>17</v>
      </c>
      <c r="BE1958" s="1050" t="s">
        <v>17</v>
      </c>
      <c r="BF1958" s="1050" t="s">
        <v>17</v>
      </c>
      <c r="BG1958" s="1050" t="s">
        <v>17</v>
      </c>
      <c r="BH1958" s="95"/>
      <c r="BI1958" s="1050" t="s">
        <v>17</v>
      </c>
      <c r="BJ1958" s="95"/>
      <c r="BK1958" s="1050" t="s">
        <v>17</v>
      </c>
      <c r="BL1958" s="95"/>
      <c r="BM1958" s="95"/>
      <c r="BN1958" s="95"/>
      <c r="BO1958" s="95" t="s">
        <v>57</v>
      </c>
      <c r="BP1958" s="95" t="s">
        <v>52</v>
      </c>
      <c r="BQ1958" s="95" t="s">
        <v>120</v>
      </c>
      <c r="BR1958" s="95">
        <v>1</v>
      </c>
      <c r="BS1958" s="1044"/>
      <c r="BT1958" s="1044"/>
      <c r="BU1958" s="1044">
        <v>1000</v>
      </c>
      <c r="BV1958" s="1044"/>
      <c r="BW1958" s="1044"/>
      <c r="BX1958" s="1044">
        <v>4500</v>
      </c>
      <c r="BY1958" s="1047"/>
      <c r="CA1958" s="365">
        <f t="shared" si="883"/>
        <v>67.89</v>
      </c>
      <c r="CB1958" s="365" t="b">
        <f t="shared" si="884"/>
        <v>0</v>
      </c>
      <c r="CC1958" s="365" t="b">
        <f t="shared" si="885"/>
        <v>0</v>
      </c>
      <c r="CD1958" s="365" t="b">
        <f t="shared" si="886"/>
        <v>0</v>
      </c>
      <c r="CE1958" s="365" t="b">
        <f t="shared" si="887"/>
        <v>0</v>
      </c>
      <c r="CF1958" s="365" t="b">
        <f t="shared" si="888"/>
        <v>0</v>
      </c>
      <c r="CG1958" s="365" t="b">
        <f t="shared" si="889"/>
        <v>0</v>
      </c>
      <c r="CH1958" s="365" t="b">
        <f t="shared" si="890"/>
        <v>0</v>
      </c>
      <c r="CI1958" s="72">
        <f t="shared" si="891"/>
        <v>67.89</v>
      </c>
      <c r="CJ1958" s="72" t="b">
        <f t="shared" si="892"/>
        <v>0</v>
      </c>
      <c r="CK1958" s="72" t="b">
        <f t="shared" si="893"/>
        <v>0</v>
      </c>
      <c r="CL1958" s="72">
        <f t="shared" si="894"/>
        <v>0</v>
      </c>
      <c r="CM1958" s="72" t="b">
        <f t="shared" si="895"/>
        <v>0</v>
      </c>
      <c r="CN1958" s="72" t="b">
        <f t="shared" si="896"/>
        <v>0</v>
      </c>
      <c r="CP1958" s="13" t="b">
        <f t="shared" si="897"/>
        <v>0</v>
      </c>
      <c r="CQ1958" s="13" t="b">
        <f t="shared" si="898"/>
        <v>0</v>
      </c>
      <c r="CR1958" s="13" t="b">
        <f t="shared" si="899"/>
        <v>0</v>
      </c>
      <c r="CS1958" s="13" t="b">
        <f t="shared" si="905"/>
        <v>0</v>
      </c>
      <c r="CT1958" s="13" t="b">
        <f t="shared" si="904"/>
        <v>0</v>
      </c>
      <c r="CU1958" s="13" t="b">
        <f t="shared" si="907"/>
        <v>0</v>
      </c>
      <c r="CV1958" s="13">
        <f t="shared" si="900"/>
        <v>0</v>
      </c>
      <c r="CW1958" s="13">
        <f t="shared" si="901"/>
        <v>0</v>
      </c>
      <c r="CX1958" s="13" t="b">
        <f t="shared" si="902"/>
        <v>0</v>
      </c>
      <c r="CY1958" s="13" t="b">
        <f t="shared" si="903"/>
        <v>0</v>
      </c>
    </row>
    <row r="1959" spans="1:103" ht="15" thickBot="1">
      <c r="A1959" s="932"/>
      <c r="B1959" s="1051"/>
      <c r="C1959" s="1051"/>
      <c r="D1959" s="1051"/>
      <c r="E1959" s="1051"/>
      <c r="F1959" s="1051"/>
      <c r="G1959" s="1051"/>
      <c r="H1959" s="1051"/>
      <c r="I1959" s="1051"/>
      <c r="J1959" s="1051"/>
      <c r="K1959" s="1051"/>
      <c r="L1959" s="1051"/>
      <c r="M1959" s="1051"/>
      <c r="N1959" s="1051"/>
      <c r="O1959" s="1051"/>
      <c r="P1959" s="1051"/>
      <c r="Q1959" s="941"/>
      <c r="R1959" s="1051"/>
      <c r="S1959" s="1051"/>
      <c r="T1959" s="1051"/>
      <c r="U1959" s="1051"/>
      <c r="V1959" s="1051"/>
      <c r="W1959" s="20" t="s">
        <v>36</v>
      </c>
      <c r="X1959" s="97"/>
      <c r="Y1959" s="97"/>
      <c r="Z1959" s="97"/>
      <c r="AA1959" s="97" t="s">
        <v>36</v>
      </c>
      <c r="AB1959" s="98">
        <f>ROUND(AD1959/'lista, wskaźniki'!$A$133,0)</f>
        <v>3</v>
      </c>
      <c r="AC1959" s="98"/>
      <c r="AD1959" s="97">
        <v>1000</v>
      </c>
      <c r="AE1959" s="1051"/>
      <c r="AF1959" s="334">
        <f t="shared" si="906"/>
        <v>46.8</v>
      </c>
      <c r="AG1959" s="272">
        <f>IF(R1959="kompletna",Q1959*J1959*0.0036*'lista, wskaźniki'!$F$13, IF(R1959="częściowa",Q1959*J1959*0.0036*'lista, wskaźniki'!$F$14, IF(R1959="brak",Q1959*J1959*0.0036*'lista, wskaźniki'!$F$15,)))</f>
        <v>0</v>
      </c>
      <c r="AH1959" s="334">
        <f>IF(Y1959="inne",K1959*'lista, wskaźniki'!$E$35,IF(Y1959="to samo źródło",0,IF(Y1959=0,0)))</f>
        <v>0</v>
      </c>
      <c r="AI1959" s="334" t="b">
        <f>IF(AA1959="gaz z sieci",AC1959*'lista, wskaźniki'!$D$21)</f>
        <v>0</v>
      </c>
      <c r="AJ1959" s="272">
        <f>IF(AA1959="węgiel",AB1959*'lista, wskaźniki'!$D$20, IF('Sektor mieszkaniowy'!AA1959="drewno",'Sektor mieszkaniowy'!AB1959*'lista, wskaźniki'!$D$22,IF('Sektor mieszkaniowy'!AA1959="pellet",AB1959*'lista, wskaźniki'!$D$23,IF('Sektor mieszkaniowy'!AA1959="gaz z sieci",AB1959*'lista, wskaźniki'!$D$21,IF('Sektor mieszkaniowy'!AA1959="olej opałowy",'Sektor mieszkaniowy'!AB1959*'lista, wskaźniki'!$D$24)))))</f>
        <v>46.8</v>
      </c>
      <c r="AK1959" s="1054"/>
      <c r="AL1959" s="1051"/>
      <c r="AM1959" s="20">
        <f>IF(AA1959="węgiel",AF1959*1/3.6*'lista, wskaźniki'!$F$20,IF(AA1959="drewno",AF1959*1/3.6*'lista, wskaźniki'!$F$22,IF(AA1959="pellet",AF1959*1/3.6*'lista, wskaźniki'!$F$23,IF(AA1959="gaz z sieci",AF1959*1/3.6*'lista, wskaźniki'!$F$21,IF(AA1959="olej opałowy",AF1959*1/3.6*'lista, wskaźniki'!$F$24,0)))))</f>
        <v>0</v>
      </c>
      <c r="AN1959" s="20">
        <f>IF(AA1959="węgiel",AF1959*'lista, wskaźniki'!$E$42,IF(AA1959="drewno",AF1959*'lista, wskaźniki'!$G$42,IF(AA1959="pellet",AF1959*'lista, wskaźniki'!$H$42,IF(AA1959="gaz z sieci",AF1959*'lista, wskaźniki'!$F$42,IF(AA1959="olej opałowy",AF1959*'lista, wskaźniki'!$I$42,0)))))</f>
        <v>3.7907999999999997E-2</v>
      </c>
      <c r="AO1959" s="20">
        <f>IF(AA1959="węgiel",AF1959*'lista, wskaźniki'!$E$43,IF(AA1959="drewno",AF1959*'lista, wskaźniki'!$G$43,IF(AA1959="pellet",AF1959*'lista, wskaźniki'!$H$43,IF(AA1959="gaz z sieci",AF1959*'lista, wskaźniki'!$F$43,IF(AA1959="olej opałowy",AF1959*'lista, wskaźniki'!$I$43,0)))))</f>
        <v>3.7907999999999997E-2</v>
      </c>
      <c r="AP1959" s="20">
        <f>IF(AA1959="węgiel",AF1959*'lista, wskaźniki'!$E$44,IF(AA1959="drewno",AF1959*'lista, wskaźniki'!$G$44,IF(AA1959="pellet",AF1959*'lista, wskaźniki'!$H$44,IF(AA1959="gaz z sieci",AF1959*'lista, wskaźniki'!$F$44,IF(AA1959="olej opałowy",AF1959*'lista, wskaźniki'!$I$44,0)))))</f>
        <v>1.1699999999999998E-5</v>
      </c>
      <c r="AQ1959" s="20" t="b">
        <f>IF(Z1959="gaz",AH1959*1/3.6*'lista, wskaźniki'!$F$21,IF(Z1959="energia elektryczna",AH1959*1/3.6*'lista, wskaźniki'!$F$26))</f>
        <v>0</v>
      </c>
      <c r="AR1959" s="20" t="b">
        <f>IF(Z1959="gaz",AH1959*'lista, wskaźniki'!$F$42,IF(Z1959="energia elektryczna",AH1959*0))</f>
        <v>0</v>
      </c>
      <c r="AS1959" s="20" t="b">
        <f>IF(Z1959="gaz",AH1959*'lista, wskaźniki'!$F$43,IF(Z1959="energia elektryczna",AH1959*0))</f>
        <v>0</v>
      </c>
      <c r="AT1959" s="20" t="b">
        <f>IF(Z1959="gaz",AH1959*'lista, wskaźniki'!$F$44,IF(Z1959="energia elektryczna",AH1959*0))</f>
        <v>0</v>
      </c>
      <c r="AU1959" s="20">
        <f>AI1959*1/3.6*'lista, wskaźniki'!$F$21</f>
        <v>0</v>
      </c>
      <c r="AV1959" s="20">
        <f>AI1959*'lista, wskaźniki'!$F$42</f>
        <v>0</v>
      </c>
      <c r="AW1959" s="20">
        <f>AI1959*'lista, wskaźniki'!$F$43</f>
        <v>0</v>
      </c>
      <c r="AX1959" s="20">
        <f>AI1959*'lista, wskaźniki'!$F$44</f>
        <v>0</v>
      </c>
      <c r="AY1959" s="20">
        <f>AK1959*'lista, wskaźniki'!$F$26</f>
        <v>0</v>
      </c>
      <c r="AZ1959" s="20">
        <f t="shared" si="879"/>
        <v>0</v>
      </c>
      <c r="BA1959" s="20">
        <f t="shared" si="880"/>
        <v>3.7907999999999997E-2</v>
      </c>
      <c r="BB1959" s="20">
        <f t="shared" si="881"/>
        <v>3.7907999999999997E-2</v>
      </c>
      <c r="BC1959" s="20">
        <f t="shared" si="882"/>
        <v>1.1699999999999998E-5</v>
      </c>
      <c r="BD1959" s="1051"/>
      <c r="BE1959" s="1051"/>
      <c r="BF1959" s="1051"/>
      <c r="BG1959" s="1051"/>
      <c r="BH1959" s="97"/>
      <c r="BI1959" s="1051"/>
      <c r="BJ1959" s="97"/>
      <c r="BK1959" s="1051"/>
      <c r="BL1959" s="97"/>
      <c r="BM1959" s="97"/>
      <c r="BN1959" s="97"/>
      <c r="BO1959" s="97"/>
      <c r="BP1959" s="97"/>
      <c r="BQ1959" s="97" t="s">
        <v>121</v>
      </c>
      <c r="BR1959" s="97">
        <v>1</v>
      </c>
      <c r="BS1959" s="1045"/>
      <c r="BT1959" s="1045"/>
      <c r="BU1959" s="1045"/>
      <c r="BV1959" s="1045"/>
      <c r="BW1959" s="1045"/>
      <c r="BX1959" s="1045"/>
      <c r="BY1959" s="1048"/>
      <c r="CA1959" s="365" t="b">
        <f t="shared" si="883"/>
        <v>0</v>
      </c>
      <c r="CB1959" s="365">
        <f t="shared" si="884"/>
        <v>46.8</v>
      </c>
      <c r="CC1959" s="365" t="b">
        <f t="shared" si="885"/>
        <v>0</v>
      </c>
      <c r="CD1959" s="365" t="b">
        <f t="shared" si="886"/>
        <v>0</v>
      </c>
      <c r="CE1959" s="365" t="b">
        <f t="shared" si="887"/>
        <v>0</v>
      </c>
      <c r="CF1959" s="365" t="b">
        <f t="shared" si="888"/>
        <v>0</v>
      </c>
      <c r="CG1959" s="365" t="b">
        <f t="shared" si="889"/>
        <v>0</v>
      </c>
      <c r="CH1959" s="365" t="b">
        <f t="shared" si="890"/>
        <v>0</v>
      </c>
      <c r="CI1959" s="72" t="b">
        <f t="shared" si="891"/>
        <v>0</v>
      </c>
      <c r="CJ1959" s="72">
        <f t="shared" si="892"/>
        <v>46.8</v>
      </c>
      <c r="CK1959" s="72" t="b">
        <f t="shared" si="893"/>
        <v>0</v>
      </c>
      <c r="CL1959" s="72">
        <f t="shared" si="894"/>
        <v>0</v>
      </c>
      <c r="CM1959" s="72" t="b">
        <f t="shared" si="895"/>
        <v>0</v>
      </c>
      <c r="CN1959" s="72" t="b">
        <f t="shared" si="896"/>
        <v>0</v>
      </c>
      <c r="CP1959" s="13">
        <f t="shared" si="897"/>
        <v>0</v>
      </c>
      <c r="CQ1959" s="13" t="b">
        <f t="shared" si="898"/>
        <v>0</v>
      </c>
      <c r="CR1959" s="13" t="b">
        <f t="shared" si="899"/>
        <v>0</v>
      </c>
      <c r="CS1959" s="13" t="b">
        <f t="shared" si="905"/>
        <v>0</v>
      </c>
      <c r="CT1959" s="13" t="b">
        <f t="shared" si="904"/>
        <v>0</v>
      </c>
      <c r="CU1959" s="13" t="b">
        <f t="shared" si="907"/>
        <v>0</v>
      </c>
      <c r="CV1959" s="13" t="b">
        <f t="shared" si="900"/>
        <v>0</v>
      </c>
      <c r="CW1959" s="13" t="b">
        <f t="shared" si="901"/>
        <v>0</v>
      </c>
      <c r="CX1959" s="13" t="b">
        <f t="shared" si="902"/>
        <v>0</v>
      </c>
      <c r="CY1959" s="13" t="b">
        <f t="shared" si="903"/>
        <v>0</v>
      </c>
    </row>
    <row r="1960" spans="1:103" ht="15" thickBot="1">
      <c r="A1960" s="932"/>
      <c r="B1960" s="1051"/>
      <c r="C1960" s="1051"/>
      <c r="D1960" s="1051"/>
      <c r="E1960" s="1051"/>
      <c r="F1960" s="1051"/>
      <c r="G1960" s="1051"/>
      <c r="H1960" s="1051"/>
      <c r="I1960" s="1051"/>
      <c r="J1960" s="1051"/>
      <c r="K1960" s="1051"/>
      <c r="L1960" s="1051"/>
      <c r="M1960" s="1051"/>
      <c r="N1960" s="1051"/>
      <c r="O1960" s="1051"/>
      <c r="P1960" s="1051"/>
      <c r="Q1960" s="941"/>
      <c r="R1960" s="1051"/>
      <c r="S1960" s="1051"/>
      <c r="T1960" s="1051"/>
      <c r="U1960" s="1051"/>
      <c r="V1960" s="1051"/>
      <c r="W1960" s="97"/>
      <c r="X1960" s="97"/>
      <c r="Y1960" s="97"/>
      <c r="Z1960" s="97"/>
      <c r="AA1960" s="97" t="s">
        <v>50</v>
      </c>
      <c r="AB1960" s="98"/>
      <c r="AC1960" s="98"/>
      <c r="AD1960" s="97"/>
      <c r="AE1960" s="1051"/>
      <c r="AF1960" s="334">
        <f t="shared" si="906"/>
        <v>0</v>
      </c>
      <c r="AG1960" s="272">
        <f>IF(R1960="kompletna",Q1960*J1960*0.0036*'lista, wskaźniki'!$F$13, IF(R1960="częściowa",Q1960*J1960*0.0036*'lista, wskaźniki'!$F$14, IF(R1960="brak",Q1960*J1960*0.0036*'lista, wskaźniki'!$F$15,)))</f>
        <v>0</v>
      </c>
      <c r="AH1960" s="334">
        <f>IF(Y1960="inne",K1960*'lista, wskaźniki'!$E$35,IF(Y1960="to samo źródło",0,IF(Y1960=0,0)))</f>
        <v>0</v>
      </c>
      <c r="AI1960" s="334" t="b">
        <f>IF(AA1960="gaz z sieci",AC1960*'lista, wskaźniki'!$D$21)</f>
        <v>0</v>
      </c>
      <c r="AJ1960" s="272">
        <f>IF(AA1960="węgiel",AB1960*'lista, wskaźniki'!$D$20, IF('Sektor mieszkaniowy'!AA1960="drewno",'Sektor mieszkaniowy'!AB1960*'lista, wskaźniki'!$D$22,IF('Sektor mieszkaniowy'!AA1960="pellet",AB1960*'lista, wskaźniki'!$D$23,IF('Sektor mieszkaniowy'!AA1960="gaz z sieci",AB1960*'lista, wskaźniki'!$D$21,IF('Sektor mieszkaniowy'!AA1960="olej opałowy",'Sektor mieszkaniowy'!AB1960*'lista, wskaźniki'!$D$24)))))</f>
        <v>0</v>
      </c>
      <c r="AK1960" s="1054"/>
      <c r="AL1960" s="1051"/>
      <c r="AM1960" s="20">
        <f>IF(AA1960="węgiel",AF1960*1/3.6*'lista, wskaźniki'!$F$20,IF(AA1960="drewno",AF1960*1/3.6*'lista, wskaźniki'!$F$22,IF(AA1960="pellet",AF1960*1/3.6*'lista, wskaźniki'!$F$23,IF(AA1960="gaz z sieci",AF1960*1/3.6*'lista, wskaźniki'!$F$21,IF(AA1960="olej opałowy",AF1960*1/3.6*'lista, wskaźniki'!$F$24,0)))))</f>
        <v>0</v>
      </c>
      <c r="AN1960" s="20">
        <f>IF(AA1960="węgiel",AF1960*'lista, wskaźniki'!$E$42,IF(AA1960="drewno",AF1960*'lista, wskaźniki'!$G$42,IF(AA1960="pellet",AF1960*'lista, wskaźniki'!$H$42,IF(AA1960="gaz z sieci",AF1960*'lista, wskaźniki'!$F$42,IF(AA1960="olej opałowy",AF1960*'lista, wskaźniki'!$I$42,0)))))</f>
        <v>0</v>
      </c>
      <c r="AO1960" s="20">
        <f>IF(AA1960="węgiel",AF1960*'lista, wskaźniki'!$E$43,IF(AA1960="drewno",AF1960*'lista, wskaźniki'!$G$43,IF(AA1960="pellet",AF1960*'lista, wskaźniki'!$H$43,IF(AA1960="gaz z sieci",AF1960*'lista, wskaźniki'!$F$43,IF(AA1960="olej opałowy",AF1960*'lista, wskaźniki'!$I$43,0)))))</f>
        <v>0</v>
      </c>
      <c r="AP1960" s="20">
        <f>IF(AA1960="węgiel",AF1960*'lista, wskaźniki'!$E$44,IF(AA1960="drewno",AF1960*'lista, wskaźniki'!$G$44,IF(AA1960="pellet",AF1960*'lista, wskaźniki'!$H$44,IF(AA1960="gaz z sieci",AF1960*'lista, wskaźniki'!$F$44,IF(AA1960="olej opałowy",AF1960*'lista, wskaźniki'!$I$44,0)))))</f>
        <v>0</v>
      </c>
      <c r="AQ1960" s="20" t="b">
        <f>IF(Z1960="gaz",AH1960*1/3.6*'lista, wskaźniki'!$F$21,IF(Z1960="energia elektryczna",AH1960*1/3.6*'lista, wskaźniki'!$F$26))</f>
        <v>0</v>
      </c>
      <c r="AR1960" s="20" t="b">
        <f>IF(Z1960="gaz",AH1960*'lista, wskaźniki'!$F$42,IF(Z1960="energia elektryczna",AH1960*0))</f>
        <v>0</v>
      </c>
      <c r="AS1960" s="20" t="b">
        <f>IF(Z1960="gaz",AH1960*'lista, wskaźniki'!$F$43,IF(Z1960="energia elektryczna",AH1960*0))</f>
        <v>0</v>
      </c>
      <c r="AT1960" s="20" t="b">
        <f>IF(Z1960="gaz",AH1960*'lista, wskaźniki'!$F$44,IF(Z1960="energia elektryczna",AH1960*0))</f>
        <v>0</v>
      </c>
      <c r="AU1960" s="20">
        <f>AI1960*1/3.6*'lista, wskaźniki'!$F$21</f>
        <v>0</v>
      </c>
      <c r="AV1960" s="20">
        <f>AI1960*'lista, wskaźniki'!$F$42</f>
        <v>0</v>
      </c>
      <c r="AW1960" s="20">
        <f>AI1960*'lista, wskaźniki'!$F$43</f>
        <v>0</v>
      </c>
      <c r="AX1960" s="20">
        <f>AI1960*'lista, wskaźniki'!$F$44</f>
        <v>0</v>
      </c>
      <c r="AY1960" s="20">
        <f>AK1960*'lista, wskaźniki'!$F$26</f>
        <v>0</v>
      </c>
      <c r="AZ1960" s="20">
        <f t="shared" si="879"/>
        <v>0</v>
      </c>
      <c r="BA1960" s="20">
        <f t="shared" si="880"/>
        <v>0</v>
      </c>
      <c r="BB1960" s="20">
        <f t="shared" si="881"/>
        <v>0</v>
      </c>
      <c r="BC1960" s="20">
        <f t="shared" si="882"/>
        <v>0</v>
      </c>
      <c r="BD1960" s="1051"/>
      <c r="BE1960" s="1051"/>
      <c r="BF1960" s="1051"/>
      <c r="BG1960" s="1051"/>
      <c r="BH1960" s="97"/>
      <c r="BI1960" s="1051"/>
      <c r="BJ1960" s="97"/>
      <c r="BK1960" s="1051"/>
      <c r="BL1960" s="97"/>
      <c r="BM1960" s="97"/>
      <c r="BN1960" s="97"/>
      <c r="BO1960" s="97"/>
      <c r="BP1960" s="97"/>
      <c r="BQ1960" s="97"/>
      <c r="BR1960" s="97"/>
      <c r="BS1960" s="1045"/>
      <c r="BT1960" s="1045"/>
      <c r="BU1960" s="1045"/>
      <c r="BV1960" s="1045"/>
      <c r="BW1960" s="1045"/>
      <c r="BX1960" s="1045"/>
      <c r="BY1960" s="1048"/>
      <c r="CA1960" s="365" t="b">
        <f t="shared" si="883"/>
        <v>0</v>
      </c>
      <c r="CB1960" s="365" t="b">
        <f t="shared" si="884"/>
        <v>0</v>
      </c>
      <c r="CC1960" s="365">
        <f t="shared" si="885"/>
        <v>0</v>
      </c>
      <c r="CD1960" s="365" t="b">
        <f t="shared" si="886"/>
        <v>0</v>
      </c>
      <c r="CE1960" s="365" t="b">
        <f t="shared" si="887"/>
        <v>0</v>
      </c>
      <c r="CF1960" s="365" t="b">
        <f t="shared" si="888"/>
        <v>0</v>
      </c>
      <c r="CG1960" s="365" t="b">
        <f t="shared" si="889"/>
        <v>0</v>
      </c>
      <c r="CH1960" s="365" t="b">
        <f t="shared" si="890"/>
        <v>0</v>
      </c>
      <c r="CI1960" s="72" t="b">
        <f t="shared" si="891"/>
        <v>0</v>
      </c>
      <c r="CJ1960" s="72" t="b">
        <f t="shared" si="892"/>
        <v>0</v>
      </c>
      <c r="CK1960" s="72">
        <f t="shared" si="893"/>
        <v>0</v>
      </c>
      <c r="CL1960" s="72">
        <f t="shared" si="894"/>
        <v>0</v>
      </c>
      <c r="CM1960" s="72" t="b">
        <f t="shared" si="895"/>
        <v>0</v>
      </c>
      <c r="CN1960" s="72" t="b">
        <f t="shared" si="896"/>
        <v>0</v>
      </c>
      <c r="CP1960" s="13">
        <f t="shared" si="897"/>
        <v>0</v>
      </c>
      <c r="CQ1960" s="13" t="b">
        <f t="shared" si="898"/>
        <v>0</v>
      </c>
      <c r="CR1960" s="13" t="b">
        <f t="shared" si="899"/>
        <v>0</v>
      </c>
      <c r="CS1960" s="13" t="b">
        <f t="shared" si="905"/>
        <v>0</v>
      </c>
      <c r="CT1960" s="13" t="b">
        <f t="shared" si="904"/>
        <v>0</v>
      </c>
      <c r="CU1960" s="13" t="b">
        <f t="shared" si="907"/>
        <v>0</v>
      </c>
      <c r="CV1960" s="13" t="b">
        <f t="shared" si="900"/>
        <v>0</v>
      </c>
      <c r="CW1960" s="13" t="b">
        <f t="shared" si="901"/>
        <v>0</v>
      </c>
      <c r="CX1960" s="13" t="b">
        <f t="shared" si="902"/>
        <v>0</v>
      </c>
      <c r="CY1960" s="13" t="b">
        <f t="shared" si="903"/>
        <v>0</v>
      </c>
    </row>
    <row r="1961" spans="1:103" ht="15" thickBot="1">
      <c r="A1961" s="932"/>
      <c r="B1961" s="1051"/>
      <c r="C1961" s="1051"/>
      <c r="D1961" s="1051"/>
      <c r="E1961" s="1051"/>
      <c r="F1961" s="1051"/>
      <c r="G1961" s="1051"/>
      <c r="H1961" s="1051"/>
      <c r="I1961" s="1051"/>
      <c r="J1961" s="1051"/>
      <c r="K1961" s="1051"/>
      <c r="L1961" s="1051"/>
      <c r="M1961" s="1051"/>
      <c r="N1961" s="1051"/>
      <c r="O1961" s="1051"/>
      <c r="P1961" s="1051"/>
      <c r="Q1961" s="941"/>
      <c r="R1961" s="1051"/>
      <c r="S1961" s="1051"/>
      <c r="T1961" s="1051"/>
      <c r="U1961" s="1051"/>
      <c r="V1961" s="1051"/>
      <c r="W1961" s="97"/>
      <c r="X1961" s="97"/>
      <c r="Y1961" s="97"/>
      <c r="Z1961" s="97"/>
      <c r="AA1961" s="97" t="s">
        <v>38</v>
      </c>
      <c r="AB1961" s="98"/>
      <c r="AC1961" s="294">
        <f>AD1961/2.5</f>
        <v>480</v>
      </c>
      <c r="AD1961" s="293">
        <v>1200</v>
      </c>
      <c r="AE1961" s="1051"/>
      <c r="AF1961" s="334">
        <f t="shared" si="906"/>
        <v>0</v>
      </c>
      <c r="AG1961" s="272">
        <f>IF(R1961="kompletna",Q1961*J1961*0.0036*'lista, wskaźniki'!$F$13, IF(R1961="częściowa",Q1961*J1961*0.0036*'lista, wskaźniki'!$F$14, IF(R1961="brak",Q1961*J1961*0.0036*'lista, wskaźniki'!$F$15,)))</f>
        <v>0</v>
      </c>
      <c r="AH1961" s="334">
        <f>IF(Y1961="inne",K1961*'lista, wskaźniki'!$E$35,IF(Y1961="to samo źródło",0,IF(Y1961=0,0)))</f>
        <v>0</v>
      </c>
      <c r="AI1961" s="334">
        <f>IF(AA1961="gaz z sieci",AC1961*'lista, wskaźniki'!$D$21)</f>
        <v>17.337599999999998</v>
      </c>
      <c r="AJ1961" s="272">
        <f>IF(AA1961="węgiel",AB1961*'lista, wskaźniki'!$D$20, IF('Sektor mieszkaniowy'!AA1961="drewno",'Sektor mieszkaniowy'!AB1961*'lista, wskaźniki'!$D$22,IF('Sektor mieszkaniowy'!AA1961="pellet",AB1961*'lista, wskaźniki'!$D$23,IF('Sektor mieszkaniowy'!AA1961="gaz z sieci",AB1961*'lista, wskaźniki'!$D$21,IF('Sektor mieszkaniowy'!AA1961="olej opałowy",'Sektor mieszkaniowy'!AB1961*'lista, wskaźniki'!$D$24)))))</f>
        <v>0</v>
      </c>
      <c r="AK1961" s="1054"/>
      <c r="AL1961" s="1051"/>
      <c r="AM1961" s="20">
        <f>IF(AA1961="węgiel",AF1961*1/3.6*'lista, wskaźniki'!$F$20,IF(AA1961="drewno",AF1961*1/3.6*'lista, wskaźniki'!$F$22,IF(AA1961="pellet",AF1961*1/3.6*'lista, wskaźniki'!$F$23,IF(AA1961="gaz z sieci",AF1961*1/3.6*'lista, wskaźniki'!$F$21,IF(AA1961="olej opałowy",AF1961*1/3.6*'lista, wskaźniki'!$F$24,0)))))</f>
        <v>0</v>
      </c>
      <c r="AN1961" s="20">
        <f>IF(AA1961="węgiel",AF1961*'lista, wskaźniki'!$E$42,IF(AA1961="drewno",AF1961*'lista, wskaźniki'!$G$42,IF(AA1961="pellet",AF1961*'lista, wskaźniki'!$H$42,IF(AA1961="gaz z sieci",AF1961*'lista, wskaźniki'!$F$42,IF(AA1961="olej opałowy",AF1961*'lista, wskaźniki'!$I$42,0)))))</f>
        <v>0</v>
      </c>
      <c r="AO1961" s="20">
        <f>IF(AA1961="węgiel",AF1961*'lista, wskaźniki'!$E$43,IF(AA1961="drewno",AF1961*'lista, wskaźniki'!$G$43,IF(AA1961="pellet",AF1961*'lista, wskaźniki'!$H$43,IF(AA1961="gaz z sieci",AF1961*'lista, wskaźniki'!$F$43,IF(AA1961="olej opałowy",AF1961*'lista, wskaźniki'!$I$43,0)))))</f>
        <v>0</v>
      </c>
      <c r="AP1961" s="20">
        <f>IF(AA1961="węgiel",AF1961*'lista, wskaźniki'!$E$44,IF(AA1961="drewno",AF1961*'lista, wskaźniki'!$G$44,IF(AA1961="pellet",AF1961*'lista, wskaźniki'!$H$44,IF(AA1961="gaz z sieci",AF1961*'lista, wskaźniki'!$F$44,IF(AA1961="olej opałowy",AF1961*'lista, wskaźniki'!$I$44,0)))))</f>
        <v>0</v>
      </c>
      <c r="AQ1961" s="20" t="b">
        <f>IF(Z1961="gaz",AH1961*1/3.6*'lista, wskaźniki'!$F$21,IF(Z1961="energia elektryczna",AH1961*1/3.6*'lista, wskaźniki'!$F$26))</f>
        <v>0</v>
      </c>
      <c r="AR1961" s="20" t="b">
        <f>IF(Z1961="gaz",AH1961*'lista, wskaźniki'!$F$42,IF(Z1961="energia elektryczna",AH1961*0))</f>
        <v>0</v>
      </c>
      <c r="AS1961" s="20" t="b">
        <f>IF(Z1961="gaz",AH1961*'lista, wskaźniki'!$F$43,IF(Z1961="energia elektryczna",AH1961*0))</f>
        <v>0</v>
      </c>
      <c r="AT1961" s="20" t="b">
        <f>IF(Z1961="gaz",AH1961*'lista, wskaźniki'!$F$44,IF(Z1961="energia elektryczna",AH1961*0))</f>
        <v>0</v>
      </c>
      <c r="AU1961" s="20">
        <f>AI1961*1/3.6*'lista, wskaźniki'!$F$21</f>
        <v>0.96778483199999987</v>
      </c>
      <c r="AV1961" s="20">
        <f>AI1961*'lista, wskaźniki'!$F$42</f>
        <v>8.6687999999999991E-6</v>
      </c>
      <c r="AW1961" s="20">
        <f>AI1961*'lista, wskaźniki'!$F$43</f>
        <v>8.6687999999999991E-6</v>
      </c>
      <c r="AX1961" s="20">
        <f>AI1961*'lista, wskaźniki'!$F$44</f>
        <v>0</v>
      </c>
      <c r="AY1961" s="20">
        <f>AK1961*'lista, wskaźniki'!$F$26</f>
        <v>0</v>
      </c>
      <c r="AZ1961" s="20">
        <f t="shared" si="879"/>
        <v>0.96778483199999987</v>
      </c>
      <c r="BA1961" s="20">
        <f t="shared" si="880"/>
        <v>8.6687999999999991E-6</v>
      </c>
      <c r="BB1961" s="20">
        <f t="shared" si="881"/>
        <v>8.6687999999999991E-6</v>
      </c>
      <c r="BC1961" s="20">
        <f t="shared" si="882"/>
        <v>0</v>
      </c>
      <c r="BD1961" s="1051"/>
      <c r="BE1961" s="1051"/>
      <c r="BF1961" s="1051"/>
      <c r="BG1961" s="1051"/>
      <c r="BH1961" s="97"/>
      <c r="BI1961" s="1051"/>
      <c r="BJ1961" s="97"/>
      <c r="BK1961" s="1051"/>
      <c r="BL1961" s="97"/>
      <c r="BM1961" s="97"/>
      <c r="BN1961" s="97"/>
      <c r="BO1961" s="97"/>
      <c r="BP1961" s="97"/>
      <c r="BQ1961" s="97"/>
      <c r="BR1961" s="97"/>
      <c r="BS1961" s="1045"/>
      <c r="BT1961" s="1045"/>
      <c r="BU1961" s="1045"/>
      <c r="BV1961" s="1045"/>
      <c r="BW1961" s="1045"/>
      <c r="BX1961" s="1045"/>
      <c r="BY1961" s="1048"/>
      <c r="CA1961" s="365" t="b">
        <f t="shared" si="883"/>
        <v>0</v>
      </c>
      <c r="CB1961" s="365" t="b">
        <f t="shared" si="884"/>
        <v>0</v>
      </c>
      <c r="CC1961" s="365" t="b">
        <f t="shared" si="885"/>
        <v>0</v>
      </c>
      <c r="CD1961" s="365">
        <f t="shared" si="886"/>
        <v>0</v>
      </c>
      <c r="CE1961" s="365" t="b">
        <f t="shared" si="887"/>
        <v>0</v>
      </c>
      <c r="CF1961" s="365" t="b">
        <f t="shared" si="888"/>
        <v>0</v>
      </c>
      <c r="CG1961" s="365" t="b">
        <f t="shared" si="889"/>
        <v>0</v>
      </c>
      <c r="CH1961" s="365">
        <f t="shared" si="890"/>
        <v>17.337599999999998</v>
      </c>
      <c r="CI1961" s="72" t="b">
        <f t="shared" si="891"/>
        <v>0</v>
      </c>
      <c r="CJ1961" s="72" t="b">
        <f t="shared" si="892"/>
        <v>0</v>
      </c>
      <c r="CK1961" s="72" t="b">
        <f t="shared" si="893"/>
        <v>0</v>
      </c>
      <c r="CL1961" s="72">
        <f t="shared" si="894"/>
        <v>0</v>
      </c>
      <c r="CM1961" s="72" t="b">
        <f t="shared" si="895"/>
        <v>0</v>
      </c>
      <c r="CN1961" s="72" t="b">
        <f t="shared" si="896"/>
        <v>0</v>
      </c>
      <c r="CP1961" s="13">
        <f t="shared" si="897"/>
        <v>0</v>
      </c>
      <c r="CQ1961" s="13" t="b">
        <f t="shared" si="898"/>
        <v>0</v>
      </c>
      <c r="CR1961" s="13" t="b">
        <f t="shared" si="899"/>
        <v>0</v>
      </c>
      <c r="CS1961" s="13" t="b">
        <f t="shared" si="905"/>
        <v>0</v>
      </c>
      <c r="CT1961" s="13" t="b">
        <f t="shared" si="904"/>
        <v>0</v>
      </c>
      <c r="CU1961" s="13" t="b">
        <f t="shared" si="907"/>
        <v>0</v>
      </c>
      <c r="CV1961" s="13" t="b">
        <f t="shared" si="900"/>
        <v>0</v>
      </c>
      <c r="CW1961" s="13" t="b">
        <f t="shared" si="901"/>
        <v>0</v>
      </c>
      <c r="CX1961" s="13" t="b">
        <f t="shared" si="902"/>
        <v>0</v>
      </c>
      <c r="CY1961" s="13" t="b">
        <f t="shared" si="903"/>
        <v>0</v>
      </c>
    </row>
    <row r="1962" spans="1:103" ht="15" thickBot="1">
      <c r="A1962" s="933"/>
      <c r="B1962" s="1052"/>
      <c r="C1962" s="1052"/>
      <c r="D1962" s="1052"/>
      <c r="E1962" s="1052"/>
      <c r="F1962" s="1052"/>
      <c r="G1962" s="1052"/>
      <c r="H1962" s="1052"/>
      <c r="I1962" s="1052"/>
      <c r="J1962" s="1052"/>
      <c r="K1962" s="1052"/>
      <c r="L1962" s="1052"/>
      <c r="M1962" s="1052"/>
      <c r="N1962" s="1052"/>
      <c r="O1962" s="1052"/>
      <c r="P1962" s="1052"/>
      <c r="Q1962" s="942"/>
      <c r="R1962" s="1052"/>
      <c r="S1962" s="1052"/>
      <c r="T1962" s="1052"/>
      <c r="U1962" s="1052"/>
      <c r="V1962" s="1052"/>
      <c r="W1962" s="99"/>
      <c r="X1962" s="99"/>
      <c r="Y1962" s="99"/>
      <c r="Z1962" s="99"/>
      <c r="AA1962" s="99" t="s">
        <v>37</v>
      </c>
      <c r="AB1962" s="100"/>
      <c r="AC1962" s="100"/>
      <c r="AD1962" s="99"/>
      <c r="AE1962" s="1052"/>
      <c r="AF1962" s="334">
        <f t="shared" si="906"/>
        <v>0</v>
      </c>
      <c r="AG1962" s="272">
        <f>IF(R1962="kompletna",Q1962*J1962*0.0036*'lista, wskaźniki'!$F$13, IF(R1962="częściowa",Q1962*J1962*0.0036*'lista, wskaźniki'!$F$14, IF(R1962="brak",Q1962*J1962*0.0036*'lista, wskaźniki'!$F$15,)))</f>
        <v>0</v>
      </c>
      <c r="AH1962" s="334">
        <f>IF(Y1962="inne",K1962*'lista, wskaźniki'!$E$35,IF(Y1962="to samo źródło",0,IF(Y1962=0,0)))</f>
        <v>0</v>
      </c>
      <c r="AI1962" s="334" t="b">
        <f>IF(AA1962="gaz z sieci",AC1962*'lista, wskaźniki'!$D$21)</f>
        <v>0</v>
      </c>
      <c r="AJ1962" s="272">
        <f>IF(AA1962="węgiel",AB1962*'lista, wskaźniki'!$D$20, IF('Sektor mieszkaniowy'!AA1962="drewno",'Sektor mieszkaniowy'!AB1962*'lista, wskaźniki'!$D$22,IF('Sektor mieszkaniowy'!AA1962="pellet",AB1962*'lista, wskaźniki'!$D$23,IF('Sektor mieszkaniowy'!AA1962="gaz z sieci",AB1962*'lista, wskaźniki'!$D$21,IF('Sektor mieszkaniowy'!AA1962="olej opałowy",'Sektor mieszkaniowy'!AB1962*'lista, wskaźniki'!$D$24)))))</f>
        <v>0</v>
      </c>
      <c r="AK1962" s="1055"/>
      <c r="AL1962" s="1052"/>
      <c r="AM1962" s="20">
        <f>IF(AA1962="węgiel",AF1962*1/3.6*'lista, wskaźniki'!$F$20,IF(AA1962="drewno",AF1962*1/3.6*'lista, wskaźniki'!$F$22,IF(AA1962="pellet",AF1962*1/3.6*'lista, wskaźniki'!$F$23,IF(AA1962="gaz z sieci",AF1962*1/3.6*'lista, wskaźniki'!$F$21,IF(AA1962="olej opałowy",AF1962*1/3.6*'lista, wskaźniki'!$F$24,0)))))</f>
        <v>0</v>
      </c>
      <c r="AN1962" s="20">
        <f>IF(AA1962="węgiel",AF1962*'lista, wskaźniki'!$E$42,IF(AA1962="drewno",AF1962*'lista, wskaźniki'!$G$42,IF(AA1962="pellet",AF1962*'lista, wskaźniki'!$H$42,IF(AA1962="gaz z sieci",AF1962*'lista, wskaźniki'!$F$42,IF(AA1962="olej opałowy",AF1962*'lista, wskaźniki'!$I$42,0)))))</f>
        <v>0</v>
      </c>
      <c r="AO1962" s="20">
        <f>IF(AA1962="węgiel",AF1962*'lista, wskaźniki'!$E$43,IF(AA1962="drewno",AF1962*'lista, wskaźniki'!$G$43,IF(AA1962="pellet",AF1962*'lista, wskaźniki'!$H$43,IF(AA1962="gaz z sieci",AF1962*'lista, wskaźniki'!$F$43,IF(AA1962="olej opałowy",AF1962*'lista, wskaźniki'!$I$43,0)))))</f>
        <v>0</v>
      </c>
      <c r="AP1962" s="20">
        <f>IF(AA1962="węgiel",AF1962*'lista, wskaźniki'!$E$44,IF(AA1962="drewno",AF1962*'lista, wskaźniki'!$G$44,IF(AA1962="pellet",AF1962*'lista, wskaźniki'!$H$44,IF(AA1962="gaz z sieci",AF1962*'lista, wskaźniki'!$F$44,IF(AA1962="olej opałowy",AF1962*'lista, wskaźniki'!$I$44,0)))))</f>
        <v>0</v>
      </c>
      <c r="AQ1962" s="20" t="b">
        <f>IF(Z1962="gaz",AH1962*1/3.6*'lista, wskaźniki'!$F$21,IF(Z1962="energia elektryczna",AH1962*1/3.6*'lista, wskaźniki'!$F$26))</f>
        <v>0</v>
      </c>
      <c r="AR1962" s="20" t="b">
        <f>IF(Z1962="gaz",AH1962*'lista, wskaźniki'!$F$42,IF(Z1962="energia elektryczna",AH1962*0))</f>
        <v>0</v>
      </c>
      <c r="AS1962" s="20" t="b">
        <f>IF(Z1962="gaz",AH1962*'lista, wskaźniki'!$F$43,IF(Z1962="energia elektryczna",AH1962*0))</f>
        <v>0</v>
      </c>
      <c r="AT1962" s="20" t="b">
        <f>IF(Z1962="gaz",AH1962*'lista, wskaźniki'!$F$44,IF(Z1962="energia elektryczna",AH1962*0))</f>
        <v>0</v>
      </c>
      <c r="AU1962" s="20">
        <f>AI1962*1/3.6*'lista, wskaźniki'!$F$21</f>
        <v>0</v>
      </c>
      <c r="AV1962" s="20">
        <f>AI1962*'lista, wskaźniki'!$F$42</f>
        <v>0</v>
      </c>
      <c r="AW1962" s="20">
        <f>AI1962*'lista, wskaźniki'!$F$43</f>
        <v>0</v>
      </c>
      <c r="AX1962" s="20">
        <f>AI1962*'lista, wskaźniki'!$F$44</f>
        <v>0</v>
      </c>
      <c r="AY1962" s="20">
        <f>AK1962*'lista, wskaźniki'!$F$26</f>
        <v>0</v>
      </c>
      <c r="AZ1962" s="20">
        <f t="shared" si="879"/>
        <v>0</v>
      </c>
      <c r="BA1962" s="20">
        <f t="shared" si="880"/>
        <v>0</v>
      </c>
      <c r="BB1962" s="20">
        <f t="shared" si="881"/>
        <v>0</v>
      </c>
      <c r="BC1962" s="20">
        <f t="shared" si="882"/>
        <v>0</v>
      </c>
      <c r="BD1962" s="1052"/>
      <c r="BE1962" s="1052"/>
      <c r="BF1962" s="1052"/>
      <c r="BG1962" s="1052"/>
      <c r="BH1962" s="99"/>
      <c r="BI1962" s="1052"/>
      <c r="BJ1962" s="99"/>
      <c r="BK1962" s="1052"/>
      <c r="BL1962" s="99"/>
      <c r="BM1962" s="99"/>
      <c r="BN1962" s="99"/>
      <c r="BO1962" s="99"/>
      <c r="BP1962" s="99"/>
      <c r="BQ1962" s="99"/>
      <c r="BR1962" s="99"/>
      <c r="BS1962" s="1046"/>
      <c r="BT1962" s="1046"/>
      <c r="BU1962" s="1046"/>
      <c r="BV1962" s="1046"/>
      <c r="BW1962" s="1046"/>
      <c r="BX1962" s="1046"/>
      <c r="BY1962" s="1049"/>
      <c r="CA1962" s="365" t="b">
        <f t="shared" si="883"/>
        <v>0</v>
      </c>
      <c r="CB1962" s="365" t="b">
        <f t="shared" si="884"/>
        <v>0</v>
      </c>
      <c r="CC1962" s="365" t="b">
        <f t="shared" si="885"/>
        <v>0</v>
      </c>
      <c r="CD1962" s="365" t="b">
        <f t="shared" si="886"/>
        <v>0</v>
      </c>
      <c r="CE1962" s="365">
        <f t="shared" si="887"/>
        <v>0</v>
      </c>
      <c r="CF1962" s="365" t="b">
        <f t="shared" si="888"/>
        <v>0</v>
      </c>
      <c r="CG1962" s="365" t="b">
        <f t="shared" si="889"/>
        <v>0</v>
      </c>
      <c r="CH1962" s="365" t="b">
        <f t="shared" si="890"/>
        <v>0</v>
      </c>
      <c r="CI1962" s="72" t="b">
        <f t="shared" si="891"/>
        <v>0</v>
      </c>
      <c r="CJ1962" s="72" t="b">
        <f t="shared" si="892"/>
        <v>0</v>
      </c>
      <c r="CK1962" s="72" t="b">
        <f t="shared" si="893"/>
        <v>0</v>
      </c>
      <c r="CL1962" s="72">
        <f t="shared" si="894"/>
        <v>0</v>
      </c>
      <c r="CM1962" s="72">
        <f t="shared" si="895"/>
        <v>0</v>
      </c>
      <c r="CN1962" s="72" t="b">
        <f t="shared" si="896"/>
        <v>0</v>
      </c>
      <c r="CP1962" s="13">
        <f t="shared" si="897"/>
        <v>0</v>
      </c>
      <c r="CQ1962" s="13" t="b">
        <f t="shared" si="898"/>
        <v>0</v>
      </c>
      <c r="CR1962" s="13" t="b">
        <f t="shared" si="899"/>
        <v>0</v>
      </c>
      <c r="CS1962" s="13" t="b">
        <f t="shared" si="905"/>
        <v>0</v>
      </c>
      <c r="CT1962" s="13" t="b">
        <f t="shared" si="904"/>
        <v>0</v>
      </c>
      <c r="CU1962" s="13" t="b">
        <f t="shared" si="907"/>
        <v>0</v>
      </c>
      <c r="CV1962" s="13" t="b">
        <f t="shared" si="900"/>
        <v>0</v>
      </c>
      <c r="CW1962" s="13" t="b">
        <f t="shared" si="901"/>
        <v>0</v>
      </c>
      <c r="CX1962" s="13" t="b">
        <f t="shared" si="902"/>
        <v>0</v>
      </c>
      <c r="CY1962" s="13" t="b">
        <f t="shared" si="903"/>
        <v>0</v>
      </c>
    </row>
    <row r="1963" spans="1:103" ht="15" thickBot="1">
      <c r="A1963" s="931">
        <v>393</v>
      </c>
      <c r="B1963" s="1050" t="s">
        <v>227</v>
      </c>
      <c r="C1963" s="1050"/>
      <c r="D1963" s="1050" t="s">
        <v>1</v>
      </c>
      <c r="E1963" s="1050" t="s">
        <v>5</v>
      </c>
      <c r="F1963" s="1050"/>
      <c r="G1963" s="1050"/>
      <c r="H1963" s="1050"/>
      <c r="I1963" s="1050" t="s">
        <v>14</v>
      </c>
      <c r="J1963" s="1050"/>
      <c r="K1963" s="1050"/>
      <c r="L1963" s="1050" t="s">
        <v>16</v>
      </c>
      <c r="M1963" s="1050"/>
      <c r="N1963" s="1050" t="s">
        <v>16</v>
      </c>
      <c r="O1963" s="1050"/>
      <c r="P1963" s="1050" t="s">
        <v>16</v>
      </c>
      <c r="Q1963" s="940">
        <f>IF(I1963="&lt;1966",'lista, wskaźniki'!$G$4,IF(I1963="1967-1985",'lista, wskaźniki'!$G$5,IF(I1963="1986-1992",'lista, wskaźniki'!$G$6,IF(I1963="1993-1996",'lista, wskaźniki'!$G$7,IF(I1963="&gt;1997",'lista, wskaźniki'!$G$8,IF(I1963=0,'lista, wskaźniki'!$G$4))))))</f>
        <v>115</v>
      </c>
      <c r="R1963" s="1050" t="s">
        <v>21</v>
      </c>
      <c r="S1963" s="1050" t="s">
        <v>27</v>
      </c>
      <c r="T1963" s="1050">
        <v>8</v>
      </c>
      <c r="U1963" s="1050"/>
      <c r="V1963" s="1050"/>
      <c r="W1963" s="95" t="s">
        <v>35</v>
      </c>
      <c r="X1963" s="95" t="s">
        <v>39</v>
      </c>
      <c r="Y1963" s="95" t="s">
        <v>42</v>
      </c>
      <c r="Z1963" s="95"/>
      <c r="AA1963" s="95" t="s">
        <v>35</v>
      </c>
      <c r="AB1963" s="96"/>
      <c r="AC1963" s="96"/>
      <c r="AD1963" s="95"/>
      <c r="AE1963" s="1050">
        <v>7</v>
      </c>
      <c r="AF1963" s="334">
        <f t="shared" si="906"/>
        <v>0</v>
      </c>
      <c r="AG1963" s="272">
        <f>IF(R1963="kompletna",Q1963*J1963*0.0036*'lista, wskaźniki'!$F$13, IF(R1963="częściowa",Q1963*J1963*0.0036*'lista, wskaźniki'!$F$14, IF(R1963="brak",Q1963*J1963*0.0036*'lista, wskaźniki'!$F$15,)))</f>
        <v>0</v>
      </c>
      <c r="AH1963" s="334">
        <f>IF(Y1963="inne",K1963*'lista, wskaźniki'!$E$35,IF(Y1963="to samo źródło",0,IF(Y1963=0,0)))</f>
        <v>0</v>
      </c>
      <c r="AI1963" s="334" t="b">
        <f>IF(AA1963="gaz z sieci",AC1963*'lista, wskaźniki'!$D$21)</f>
        <v>0</v>
      </c>
      <c r="AJ1963" s="272">
        <f>IF(AA1963="węgiel",AB1963*'lista, wskaźniki'!$D$20, IF('Sektor mieszkaniowy'!AA1963="drewno",'Sektor mieszkaniowy'!AB1963*'lista, wskaźniki'!$D$22,IF('Sektor mieszkaniowy'!AA1963="pellet",AB1963*'lista, wskaźniki'!$D$23,IF('Sektor mieszkaniowy'!AA1963="gaz z sieci",AB1963*'lista, wskaźniki'!$D$21,IF('Sektor mieszkaniowy'!AA1963="olej opałowy",'Sektor mieszkaniowy'!AB1963*'lista, wskaźniki'!$D$24)))))</f>
        <v>0</v>
      </c>
      <c r="AK1963" s="1053">
        <f>AL1963/'lista, wskaźniki'!$A$127</f>
        <v>0</v>
      </c>
      <c r="AL1963" s="1050"/>
      <c r="AM1963" s="20">
        <f>IF(AA1963="węgiel",AF1963*1/3.6*'lista, wskaźniki'!$F$20,IF(AA1963="drewno",AF1963*1/3.6*'lista, wskaźniki'!$F$22,IF(AA1963="pellet",AF1963*1/3.6*'lista, wskaźniki'!$F$23,IF(AA1963="gaz z sieci",AF1963*1/3.6*'lista, wskaźniki'!$F$21,IF(AA1963="olej opałowy",AF1963*1/3.6*'lista, wskaźniki'!$F$24,0)))))</f>
        <v>0</v>
      </c>
      <c r="AN1963" s="20">
        <f>IF(AA1963="węgiel",AF1963*'lista, wskaźniki'!$E$42,IF(AA1963="drewno",AF1963*'lista, wskaźniki'!$G$42,IF(AA1963="pellet",AF1963*'lista, wskaźniki'!$H$42,IF(AA1963="gaz z sieci",AF1963*'lista, wskaźniki'!$F$42,IF(AA1963="olej opałowy",AF1963*'lista, wskaźniki'!$I$42,0)))))</f>
        <v>0</v>
      </c>
      <c r="AO1963" s="20">
        <f>IF(AA1963="węgiel",AF1963*'lista, wskaźniki'!$E$43,IF(AA1963="drewno",AF1963*'lista, wskaźniki'!$G$43,IF(AA1963="pellet",AF1963*'lista, wskaźniki'!$H$43,IF(AA1963="gaz z sieci",AF1963*'lista, wskaźniki'!$F$43,IF(AA1963="olej opałowy",AF1963*'lista, wskaźniki'!$I$43,0)))))</f>
        <v>0</v>
      </c>
      <c r="AP1963" s="20">
        <f>IF(AA1963="węgiel",AF1963*'lista, wskaźniki'!$E$44,IF(AA1963="drewno",AF1963*'lista, wskaźniki'!$G$44,IF(AA1963="pellet",AF1963*'lista, wskaźniki'!$H$44,IF(AA1963="gaz z sieci",AF1963*'lista, wskaźniki'!$F$44,IF(AA1963="olej opałowy",AF1963*'lista, wskaźniki'!$I$44,0)))))</f>
        <v>0</v>
      </c>
      <c r="AQ1963" s="20" t="b">
        <f>IF(Z1963="gaz",AH1963*1/3.6*'lista, wskaźniki'!$F$21,IF(Z1963="energia elektryczna",AH1963*1/3.6*'lista, wskaźniki'!$F$26))</f>
        <v>0</v>
      </c>
      <c r="AR1963" s="20" t="b">
        <f>IF(Z1963="gaz",AH1963*'lista, wskaźniki'!$F$42,IF(Z1963="energia elektryczna",AH1963*0))</f>
        <v>0</v>
      </c>
      <c r="AS1963" s="20" t="b">
        <f>IF(Z1963="gaz",AH1963*'lista, wskaźniki'!$F$43,IF(Z1963="energia elektryczna",AH1963*0))</f>
        <v>0</v>
      </c>
      <c r="AT1963" s="20" t="b">
        <f>IF(Z1963="gaz",AH1963*'lista, wskaźniki'!$F$44,IF(Z1963="energia elektryczna",AH1963*0))</f>
        <v>0</v>
      </c>
      <c r="AU1963" s="20">
        <f>AI1963*1/3.6*'lista, wskaźniki'!$F$21</f>
        <v>0</v>
      </c>
      <c r="AV1963" s="20">
        <f>AI1963*'lista, wskaźniki'!$F$42</f>
        <v>0</v>
      </c>
      <c r="AW1963" s="20">
        <f>AI1963*'lista, wskaźniki'!$F$43</f>
        <v>0</v>
      </c>
      <c r="AX1963" s="20">
        <f>AI1963*'lista, wskaźniki'!$F$44</f>
        <v>0</v>
      </c>
      <c r="AY1963" s="20">
        <f>AK1963*'lista, wskaźniki'!$F$26</f>
        <v>0</v>
      </c>
      <c r="AZ1963" s="20">
        <f t="shared" si="879"/>
        <v>0</v>
      </c>
      <c r="BA1963" s="20">
        <f t="shared" si="880"/>
        <v>0</v>
      </c>
      <c r="BB1963" s="20">
        <f t="shared" si="881"/>
        <v>0</v>
      </c>
      <c r="BC1963" s="20">
        <f t="shared" si="882"/>
        <v>0</v>
      </c>
      <c r="BD1963" s="1050"/>
      <c r="BE1963" s="1050"/>
      <c r="BF1963" s="1050"/>
      <c r="BG1963" s="1050"/>
      <c r="BH1963" s="95"/>
      <c r="BI1963" s="1050"/>
      <c r="BJ1963" s="95"/>
      <c r="BK1963" s="1050"/>
      <c r="BL1963" s="95"/>
      <c r="BM1963" s="95"/>
      <c r="BN1963" s="95"/>
      <c r="BO1963" s="95"/>
      <c r="BP1963" s="95"/>
      <c r="BQ1963" s="95"/>
      <c r="BR1963" s="95"/>
      <c r="BS1963" s="1044"/>
      <c r="BT1963" s="1044"/>
      <c r="BU1963" s="1044"/>
      <c r="BV1963" s="1044"/>
      <c r="BW1963" s="1044"/>
      <c r="BX1963" s="1044"/>
      <c r="BY1963" s="1047"/>
      <c r="CA1963" s="365">
        <f t="shared" si="883"/>
        <v>0</v>
      </c>
      <c r="CB1963" s="365" t="b">
        <f t="shared" si="884"/>
        <v>0</v>
      </c>
      <c r="CC1963" s="365" t="b">
        <f t="shared" si="885"/>
        <v>0</v>
      </c>
      <c r="CD1963" s="365" t="b">
        <f t="shared" si="886"/>
        <v>0</v>
      </c>
      <c r="CE1963" s="365" t="b">
        <f t="shared" si="887"/>
        <v>0</v>
      </c>
      <c r="CF1963" s="365" t="b">
        <f t="shared" si="888"/>
        <v>0</v>
      </c>
      <c r="CG1963" s="365" t="b">
        <f t="shared" si="889"/>
        <v>0</v>
      </c>
      <c r="CH1963" s="365" t="b">
        <f t="shared" si="890"/>
        <v>0</v>
      </c>
      <c r="CI1963" s="72">
        <f t="shared" si="891"/>
        <v>0</v>
      </c>
      <c r="CJ1963" s="72" t="b">
        <f t="shared" si="892"/>
        <v>0</v>
      </c>
      <c r="CK1963" s="72" t="b">
        <f t="shared" si="893"/>
        <v>0</v>
      </c>
      <c r="CL1963" s="72">
        <f t="shared" si="894"/>
        <v>0</v>
      </c>
      <c r="CM1963" s="72" t="b">
        <f t="shared" si="895"/>
        <v>0</v>
      </c>
      <c r="CN1963" s="72" t="b">
        <f t="shared" si="896"/>
        <v>0</v>
      </c>
      <c r="CP1963" s="13" t="b">
        <f t="shared" si="897"/>
        <v>0</v>
      </c>
      <c r="CQ1963" s="13" t="b">
        <f t="shared" si="898"/>
        <v>0</v>
      </c>
      <c r="CR1963" s="13" t="b">
        <f t="shared" si="899"/>
        <v>0</v>
      </c>
      <c r="CS1963" s="13" t="b">
        <f t="shared" si="905"/>
        <v>0</v>
      </c>
      <c r="CT1963" s="13" t="b">
        <f t="shared" si="904"/>
        <v>0</v>
      </c>
      <c r="CU1963" s="13" t="b">
        <f t="shared" si="907"/>
        <v>0</v>
      </c>
      <c r="CV1963" s="13" t="b">
        <f t="shared" si="900"/>
        <v>0</v>
      </c>
      <c r="CW1963" s="13" t="b">
        <f t="shared" si="901"/>
        <v>0</v>
      </c>
      <c r="CX1963" s="13">
        <f t="shared" si="902"/>
        <v>0</v>
      </c>
      <c r="CY1963" s="13">
        <f t="shared" si="903"/>
        <v>0</v>
      </c>
    </row>
    <row r="1964" spans="1:103" ht="15" thickBot="1">
      <c r="A1964" s="932"/>
      <c r="B1964" s="1051"/>
      <c r="C1964" s="1051"/>
      <c r="D1964" s="1051"/>
      <c r="E1964" s="1051"/>
      <c r="F1964" s="1051"/>
      <c r="G1964" s="1051"/>
      <c r="H1964" s="1051"/>
      <c r="I1964" s="1051"/>
      <c r="J1964" s="1051"/>
      <c r="K1964" s="1051"/>
      <c r="L1964" s="1051"/>
      <c r="M1964" s="1051"/>
      <c r="N1964" s="1051"/>
      <c r="O1964" s="1051"/>
      <c r="P1964" s="1051"/>
      <c r="Q1964" s="941"/>
      <c r="R1964" s="1051"/>
      <c r="S1964" s="1051"/>
      <c r="T1964" s="1051"/>
      <c r="U1964" s="1051"/>
      <c r="V1964" s="1051"/>
      <c r="W1964" s="20" t="s">
        <v>36</v>
      </c>
      <c r="X1964" s="97"/>
      <c r="Y1964" s="97"/>
      <c r="Z1964" s="97"/>
      <c r="AA1964" s="97" t="s">
        <v>36</v>
      </c>
      <c r="AB1964" s="98"/>
      <c r="AC1964" s="98"/>
      <c r="AD1964" s="97"/>
      <c r="AE1964" s="1051"/>
      <c r="AF1964" s="334">
        <f t="shared" si="906"/>
        <v>0</v>
      </c>
      <c r="AG1964" s="272">
        <f>IF(R1964="kompletna",Q1964*J1964*0.0036*'lista, wskaźniki'!$F$13, IF(R1964="częściowa",Q1964*J1964*0.0036*'lista, wskaźniki'!$F$14, IF(R1964="brak",Q1964*J1964*0.0036*'lista, wskaźniki'!$F$15,)))</f>
        <v>0</v>
      </c>
      <c r="AH1964" s="334">
        <f>IF(Y1964="inne",K1964*'lista, wskaźniki'!$E$35,IF(Y1964="to samo źródło",0,IF(Y1964=0,0)))</f>
        <v>0</v>
      </c>
      <c r="AI1964" s="334" t="b">
        <f>IF(AA1964="gaz z sieci",AC1964*'lista, wskaźniki'!$D$21)</f>
        <v>0</v>
      </c>
      <c r="AJ1964" s="272">
        <f>IF(AA1964="węgiel",AB1964*'lista, wskaźniki'!$D$20, IF('Sektor mieszkaniowy'!AA1964="drewno",'Sektor mieszkaniowy'!AB1964*'lista, wskaźniki'!$D$22,IF('Sektor mieszkaniowy'!AA1964="pellet",AB1964*'lista, wskaźniki'!$D$23,IF('Sektor mieszkaniowy'!AA1964="gaz z sieci",AB1964*'lista, wskaźniki'!$D$21,IF('Sektor mieszkaniowy'!AA1964="olej opałowy",'Sektor mieszkaniowy'!AB1964*'lista, wskaźniki'!$D$24)))))</f>
        <v>0</v>
      </c>
      <c r="AK1964" s="1054"/>
      <c r="AL1964" s="1051"/>
      <c r="AM1964" s="20">
        <f>IF(AA1964="węgiel",AF1964*1/3.6*'lista, wskaźniki'!$F$20,IF(AA1964="drewno",AF1964*1/3.6*'lista, wskaźniki'!$F$22,IF(AA1964="pellet",AF1964*1/3.6*'lista, wskaźniki'!$F$23,IF(AA1964="gaz z sieci",AF1964*1/3.6*'lista, wskaźniki'!$F$21,IF(AA1964="olej opałowy",AF1964*1/3.6*'lista, wskaźniki'!$F$24,0)))))</f>
        <v>0</v>
      </c>
      <c r="AN1964" s="20">
        <f>IF(AA1964="węgiel",AF1964*'lista, wskaźniki'!$E$42,IF(AA1964="drewno",AF1964*'lista, wskaźniki'!$G$42,IF(AA1964="pellet",AF1964*'lista, wskaźniki'!$H$42,IF(AA1964="gaz z sieci",AF1964*'lista, wskaźniki'!$F$42,IF(AA1964="olej opałowy",AF1964*'lista, wskaźniki'!$I$42,0)))))</f>
        <v>0</v>
      </c>
      <c r="AO1964" s="20">
        <f>IF(AA1964="węgiel",AF1964*'lista, wskaźniki'!$E$43,IF(AA1964="drewno",AF1964*'lista, wskaźniki'!$G$43,IF(AA1964="pellet",AF1964*'lista, wskaźniki'!$H$43,IF(AA1964="gaz z sieci",AF1964*'lista, wskaźniki'!$F$43,IF(AA1964="olej opałowy",AF1964*'lista, wskaźniki'!$I$43,0)))))</f>
        <v>0</v>
      </c>
      <c r="AP1964" s="20">
        <f>IF(AA1964="węgiel",AF1964*'lista, wskaźniki'!$E$44,IF(AA1964="drewno",AF1964*'lista, wskaźniki'!$G$44,IF(AA1964="pellet",AF1964*'lista, wskaźniki'!$H$44,IF(AA1964="gaz z sieci",AF1964*'lista, wskaźniki'!$F$44,IF(AA1964="olej opałowy",AF1964*'lista, wskaźniki'!$I$44,0)))))</f>
        <v>0</v>
      </c>
      <c r="AQ1964" s="20" t="b">
        <f>IF(Z1964="gaz",AH1964*1/3.6*'lista, wskaźniki'!$F$21,IF(Z1964="energia elektryczna",AH1964*1/3.6*'lista, wskaźniki'!$F$26))</f>
        <v>0</v>
      </c>
      <c r="AR1964" s="20" t="b">
        <f>IF(Z1964="gaz",AH1964*'lista, wskaźniki'!$F$42,IF(Z1964="energia elektryczna",AH1964*0))</f>
        <v>0</v>
      </c>
      <c r="AS1964" s="20" t="b">
        <f>IF(Z1964="gaz",AH1964*'lista, wskaźniki'!$F$43,IF(Z1964="energia elektryczna",AH1964*0))</f>
        <v>0</v>
      </c>
      <c r="AT1964" s="20" t="b">
        <f>IF(Z1964="gaz",AH1964*'lista, wskaźniki'!$F$44,IF(Z1964="energia elektryczna",AH1964*0))</f>
        <v>0</v>
      </c>
      <c r="AU1964" s="20">
        <f>AI1964*1/3.6*'lista, wskaźniki'!$F$21</f>
        <v>0</v>
      </c>
      <c r="AV1964" s="20">
        <f>AI1964*'lista, wskaźniki'!$F$42</f>
        <v>0</v>
      </c>
      <c r="AW1964" s="20">
        <f>AI1964*'lista, wskaźniki'!$F$43</f>
        <v>0</v>
      </c>
      <c r="AX1964" s="20">
        <f>AI1964*'lista, wskaźniki'!$F$44</f>
        <v>0</v>
      </c>
      <c r="AY1964" s="20">
        <f>AK1964*'lista, wskaźniki'!$F$26</f>
        <v>0</v>
      </c>
      <c r="AZ1964" s="20">
        <f t="shared" si="879"/>
        <v>0</v>
      </c>
      <c r="BA1964" s="20">
        <f t="shared" si="880"/>
        <v>0</v>
      </c>
      <c r="BB1964" s="20">
        <f t="shared" si="881"/>
        <v>0</v>
      </c>
      <c r="BC1964" s="20">
        <f t="shared" si="882"/>
        <v>0</v>
      </c>
      <c r="BD1964" s="1051"/>
      <c r="BE1964" s="1051"/>
      <c r="BF1964" s="1051"/>
      <c r="BG1964" s="1051"/>
      <c r="BH1964" s="97"/>
      <c r="BI1964" s="1051"/>
      <c r="BJ1964" s="97"/>
      <c r="BK1964" s="1051"/>
      <c r="BL1964" s="97"/>
      <c r="BM1964" s="97"/>
      <c r="BN1964" s="97"/>
      <c r="BO1964" s="97"/>
      <c r="BP1964" s="97"/>
      <c r="BQ1964" s="97"/>
      <c r="BR1964" s="97"/>
      <c r="BS1964" s="1045"/>
      <c r="BT1964" s="1045"/>
      <c r="BU1964" s="1045"/>
      <c r="BV1964" s="1045"/>
      <c r="BW1964" s="1045"/>
      <c r="BX1964" s="1045"/>
      <c r="BY1964" s="1048"/>
      <c r="CA1964" s="365" t="b">
        <f t="shared" si="883"/>
        <v>0</v>
      </c>
      <c r="CB1964" s="365">
        <f t="shared" si="884"/>
        <v>0</v>
      </c>
      <c r="CC1964" s="365" t="b">
        <f t="shared" si="885"/>
        <v>0</v>
      </c>
      <c r="CD1964" s="365" t="b">
        <f t="shared" si="886"/>
        <v>0</v>
      </c>
      <c r="CE1964" s="365" t="b">
        <f t="shared" si="887"/>
        <v>0</v>
      </c>
      <c r="CF1964" s="365" t="b">
        <f t="shared" si="888"/>
        <v>0</v>
      </c>
      <c r="CG1964" s="365" t="b">
        <f t="shared" si="889"/>
        <v>0</v>
      </c>
      <c r="CH1964" s="365" t="b">
        <f t="shared" si="890"/>
        <v>0</v>
      </c>
      <c r="CI1964" s="72" t="b">
        <f t="shared" si="891"/>
        <v>0</v>
      </c>
      <c r="CJ1964" s="72">
        <f t="shared" si="892"/>
        <v>0</v>
      </c>
      <c r="CK1964" s="72" t="b">
        <f t="shared" si="893"/>
        <v>0</v>
      </c>
      <c r="CL1964" s="72">
        <f t="shared" si="894"/>
        <v>0</v>
      </c>
      <c r="CM1964" s="72" t="b">
        <f t="shared" si="895"/>
        <v>0</v>
      </c>
      <c r="CN1964" s="72" t="b">
        <f t="shared" si="896"/>
        <v>0</v>
      </c>
      <c r="CP1964" s="13">
        <f t="shared" si="897"/>
        <v>0</v>
      </c>
      <c r="CQ1964" s="13" t="b">
        <f t="shared" si="898"/>
        <v>0</v>
      </c>
      <c r="CR1964" s="13" t="b">
        <f t="shared" si="899"/>
        <v>0</v>
      </c>
      <c r="CS1964" s="13" t="b">
        <f t="shared" si="905"/>
        <v>0</v>
      </c>
      <c r="CT1964" s="13" t="b">
        <f t="shared" si="904"/>
        <v>0</v>
      </c>
      <c r="CU1964" s="13" t="b">
        <f t="shared" si="907"/>
        <v>0</v>
      </c>
      <c r="CV1964" s="13" t="b">
        <f t="shared" si="900"/>
        <v>0</v>
      </c>
      <c r="CW1964" s="13" t="b">
        <f t="shared" si="901"/>
        <v>0</v>
      </c>
      <c r="CX1964" s="13" t="b">
        <f t="shared" si="902"/>
        <v>0</v>
      </c>
      <c r="CY1964" s="13" t="b">
        <f t="shared" si="903"/>
        <v>0</v>
      </c>
    </row>
    <row r="1965" spans="1:103" ht="15" thickBot="1">
      <c r="A1965" s="932"/>
      <c r="B1965" s="1051"/>
      <c r="C1965" s="1051"/>
      <c r="D1965" s="1051"/>
      <c r="E1965" s="1051"/>
      <c r="F1965" s="1051"/>
      <c r="G1965" s="1051"/>
      <c r="H1965" s="1051"/>
      <c r="I1965" s="1051"/>
      <c r="J1965" s="1051"/>
      <c r="K1965" s="1051"/>
      <c r="L1965" s="1051"/>
      <c r="M1965" s="1051"/>
      <c r="N1965" s="1051"/>
      <c r="O1965" s="1051"/>
      <c r="P1965" s="1051"/>
      <c r="Q1965" s="941"/>
      <c r="R1965" s="1051"/>
      <c r="S1965" s="1051"/>
      <c r="T1965" s="1051"/>
      <c r="U1965" s="1051"/>
      <c r="V1965" s="1051"/>
      <c r="W1965" s="97"/>
      <c r="X1965" s="97"/>
      <c r="Y1965" s="97"/>
      <c r="Z1965" s="97"/>
      <c r="AA1965" s="97" t="s">
        <v>50</v>
      </c>
      <c r="AB1965" s="98"/>
      <c r="AC1965" s="98"/>
      <c r="AD1965" s="97"/>
      <c r="AE1965" s="1051"/>
      <c r="AF1965" s="334">
        <f t="shared" si="906"/>
        <v>0</v>
      </c>
      <c r="AG1965" s="272">
        <f>IF(R1965="kompletna",Q1965*J1965*0.0036*'lista, wskaźniki'!$F$13, IF(R1965="częściowa",Q1965*J1965*0.0036*'lista, wskaźniki'!$F$14, IF(R1965="brak",Q1965*J1965*0.0036*'lista, wskaźniki'!$F$15,)))</f>
        <v>0</v>
      </c>
      <c r="AH1965" s="334">
        <f>IF(Y1965="inne",K1965*'lista, wskaźniki'!$E$35,IF(Y1965="to samo źródło",0,IF(Y1965=0,0)))</f>
        <v>0</v>
      </c>
      <c r="AI1965" s="334" t="b">
        <f>IF(AA1965="gaz z sieci",AC1965*'lista, wskaźniki'!$D$21)</f>
        <v>0</v>
      </c>
      <c r="AJ1965" s="272">
        <f>IF(AA1965="węgiel",AB1965*'lista, wskaźniki'!$D$20, IF('Sektor mieszkaniowy'!AA1965="drewno",'Sektor mieszkaniowy'!AB1965*'lista, wskaźniki'!$D$22,IF('Sektor mieszkaniowy'!AA1965="pellet",AB1965*'lista, wskaźniki'!$D$23,IF('Sektor mieszkaniowy'!AA1965="gaz z sieci",AB1965*'lista, wskaźniki'!$D$21,IF('Sektor mieszkaniowy'!AA1965="olej opałowy",'Sektor mieszkaniowy'!AB1965*'lista, wskaźniki'!$D$24)))))</f>
        <v>0</v>
      </c>
      <c r="AK1965" s="1054"/>
      <c r="AL1965" s="1051"/>
      <c r="AM1965" s="20">
        <f>IF(AA1965="węgiel",AF1965*1/3.6*'lista, wskaźniki'!$F$20,IF(AA1965="drewno",AF1965*1/3.6*'lista, wskaźniki'!$F$22,IF(AA1965="pellet",AF1965*1/3.6*'lista, wskaźniki'!$F$23,IF(AA1965="gaz z sieci",AF1965*1/3.6*'lista, wskaźniki'!$F$21,IF(AA1965="olej opałowy",AF1965*1/3.6*'lista, wskaźniki'!$F$24,0)))))</f>
        <v>0</v>
      </c>
      <c r="AN1965" s="20">
        <f>IF(AA1965="węgiel",AF1965*'lista, wskaźniki'!$E$42,IF(AA1965="drewno",AF1965*'lista, wskaźniki'!$G$42,IF(AA1965="pellet",AF1965*'lista, wskaźniki'!$H$42,IF(AA1965="gaz z sieci",AF1965*'lista, wskaźniki'!$F$42,IF(AA1965="olej opałowy",AF1965*'lista, wskaźniki'!$I$42,0)))))</f>
        <v>0</v>
      </c>
      <c r="AO1965" s="20">
        <f>IF(AA1965="węgiel",AF1965*'lista, wskaźniki'!$E$43,IF(AA1965="drewno",AF1965*'lista, wskaźniki'!$G$43,IF(AA1965="pellet",AF1965*'lista, wskaźniki'!$H$43,IF(AA1965="gaz z sieci",AF1965*'lista, wskaźniki'!$F$43,IF(AA1965="olej opałowy",AF1965*'lista, wskaźniki'!$I$43,0)))))</f>
        <v>0</v>
      </c>
      <c r="AP1965" s="20">
        <f>IF(AA1965="węgiel",AF1965*'lista, wskaźniki'!$E$44,IF(AA1965="drewno",AF1965*'lista, wskaźniki'!$G$44,IF(AA1965="pellet",AF1965*'lista, wskaźniki'!$H$44,IF(AA1965="gaz z sieci",AF1965*'lista, wskaźniki'!$F$44,IF(AA1965="olej opałowy",AF1965*'lista, wskaźniki'!$I$44,0)))))</f>
        <v>0</v>
      </c>
      <c r="AQ1965" s="20" t="b">
        <f>IF(Z1965="gaz",AH1965*1/3.6*'lista, wskaźniki'!$F$21,IF(Z1965="energia elektryczna",AH1965*1/3.6*'lista, wskaźniki'!$F$26))</f>
        <v>0</v>
      </c>
      <c r="AR1965" s="20" t="b">
        <f>IF(Z1965="gaz",AH1965*'lista, wskaźniki'!$F$42,IF(Z1965="energia elektryczna",AH1965*0))</f>
        <v>0</v>
      </c>
      <c r="AS1965" s="20" t="b">
        <f>IF(Z1965="gaz",AH1965*'lista, wskaźniki'!$F$43,IF(Z1965="energia elektryczna",AH1965*0))</f>
        <v>0</v>
      </c>
      <c r="AT1965" s="20" t="b">
        <f>IF(Z1965="gaz",AH1965*'lista, wskaźniki'!$F$44,IF(Z1965="energia elektryczna",AH1965*0))</f>
        <v>0</v>
      </c>
      <c r="AU1965" s="20">
        <f>AI1965*1/3.6*'lista, wskaźniki'!$F$21</f>
        <v>0</v>
      </c>
      <c r="AV1965" s="20">
        <f>AI1965*'lista, wskaźniki'!$F$42</f>
        <v>0</v>
      </c>
      <c r="AW1965" s="20">
        <f>AI1965*'lista, wskaźniki'!$F$43</f>
        <v>0</v>
      </c>
      <c r="AX1965" s="20">
        <f>AI1965*'lista, wskaźniki'!$F$44</f>
        <v>0</v>
      </c>
      <c r="AY1965" s="20">
        <f>AK1965*'lista, wskaźniki'!$F$26</f>
        <v>0</v>
      </c>
      <c r="AZ1965" s="20">
        <f t="shared" si="879"/>
        <v>0</v>
      </c>
      <c r="BA1965" s="20">
        <f t="shared" si="880"/>
        <v>0</v>
      </c>
      <c r="BB1965" s="20">
        <f t="shared" si="881"/>
        <v>0</v>
      </c>
      <c r="BC1965" s="20">
        <f t="shared" si="882"/>
        <v>0</v>
      </c>
      <c r="BD1965" s="1051"/>
      <c r="BE1965" s="1051"/>
      <c r="BF1965" s="1051"/>
      <c r="BG1965" s="1051"/>
      <c r="BH1965" s="97"/>
      <c r="BI1965" s="1051"/>
      <c r="BJ1965" s="97"/>
      <c r="BK1965" s="1051"/>
      <c r="BL1965" s="97"/>
      <c r="BM1965" s="97"/>
      <c r="BN1965" s="97"/>
      <c r="BO1965" s="97"/>
      <c r="BP1965" s="97"/>
      <c r="BQ1965" s="97"/>
      <c r="BR1965" s="97"/>
      <c r="BS1965" s="1045"/>
      <c r="BT1965" s="1045"/>
      <c r="BU1965" s="1045"/>
      <c r="BV1965" s="1045"/>
      <c r="BW1965" s="1045"/>
      <c r="BX1965" s="1045"/>
      <c r="BY1965" s="1048"/>
      <c r="CA1965" s="365" t="b">
        <f t="shared" si="883"/>
        <v>0</v>
      </c>
      <c r="CB1965" s="365" t="b">
        <f t="shared" si="884"/>
        <v>0</v>
      </c>
      <c r="CC1965" s="365">
        <f t="shared" si="885"/>
        <v>0</v>
      </c>
      <c r="CD1965" s="365" t="b">
        <f t="shared" si="886"/>
        <v>0</v>
      </c>
      <c r="CE1965" s="365" t="b">
        <f t="shared" si="887"/>
        <v>0</v>
      </c>
      <c r="CF1965" s="365" t="b">
        <f t="shared" si="888"/>
        <v>0</v>
      </c>
      <c r="CG1965" s="365" t="b">
        <f t="shared" si="889"/>
        <v>0</v>
      </c>
      <c r="CH1965" s="365" t="b">
        <f t="shared" si="890"/>
        <v>0</v>
      </c>
      <c r="CI1965" s="72" t="b">
        <f t="shared" si="891"/>
        <v>0</v>
      </c>
      <c r="CJ1965" s="72" t="b">
        <f t="shared" si="892"/>
        <v>0</v>
      </c>
      <c r="CK1965" s="72">
        <f t="shared" si="893"/>
        <v>0</v>
      </c>
      <c r="CL1965" s="72">
        <f t="shared" si="894"/>
        <v>0</v>
      </c>
      <c r="CM1965" s="72" t="b">
        <f t="shared" si="895"/>
        <v>0</v>
      </c>
      <c r="CN1965" s="72" t="b">
        <f t="shared" si="896"/>
        <v>0</v>
      </c>
      <c r="CP1965" s="13">
        <f t="shared" si="897"/>
        <v>0</v>
      </c>
      <c r="CQ1965" s="13" t="b">
        <f t="shared" si="898"/>
        <v>0</v>
      </c>
      <c r="CR1965" s="13" t="b">
        <f t="shared" si="899"/>
        <v>0</v>
      </c>
      <c r="CS1965" s="13" t="b">
        <f t="shared" si="905"/>
        <v>0</v>
      </c>
      <c r="CT1965" s="13" t="b">
        <f t="shared" si="904"/>
        <v>0</v>
      </c>
      <c r="CU1965" s="13" t="b">
        <f t="shared" si="907"/>
        <v>0</v>
      </c>
      <c r="CV1965" s="13" t="b">
        <f t="shared" si="900"/>
        <v>0</v>
      </c>
      <c r="CW1965" s="13" t="b">
        <f t="shared" si="901"/>
        <v>0</v>
      </c>
      <c r="CX1965" s="13" t="b">
        <f t="shared" si="902"/>
        <v>0</v>
      </c>
      <c r="CY1965" s="13" t="b">
        <f t="shared" si="903"/>
        <v>0</v>
      </c>
    </row>
    <row r="1966" spans="1:103" ht="15" thickBot="1">
      <c r="A1966" s="932"/>
      <c r="B1966" s="1051"/>
      <c r="C1966" s="1051"/>
      <c r="D1966" s="1051"/>
      <c r="E1966" s="1051"/>
      <c r="F1966" s="1051"/>
      <c r="G1966" s="1051"/>
      <c r="H1966" s="1051"/>
      <c r="I1966" s="1051"/>
      <c r="J1966" s="1051"/>
      <c r="K1966" s="1051"/>
      <c r="L1966" s="1051"/>
      <c r="M1966" s="1051"/>
      <c r="N1966" s="1051"/>
      <c r="O1966" s="1051"/>
      <c r="P1966" s="1051"/>
      <c r="Q1966" s="941"/>
      <c r="R1966" s="1051"/>
      <c r="S1966" s="1051"/>
      <c r="T1966" s="1051"/>
      <c r="U1966" s="1051"/>
      <c r="V1966" s="1051"/>
      <c r="W1966" s="97"/>
      <c r="X1966" s="97"/>
      <c r="Y1966" s="97"/>
      <c r="Z1966" s="97"/>
      <c r="AA1966" s="97" t="s">
        <v>38</v>
      </c>
      <c r="AB1966" s="98"/>
      <c r="AC1966" s="98"/>
      <c r="AD1966" s="97"/>
      <c r="AE1966" s="1051"/>
      <c r="AF1966" s="334">
        <f t="shared" si="906"/>
        <v>0</v>
      </c>
      <c r="AG1966" s="272">
        <f>IF(R1966="kompletna",Q1966*J1966*0.0036*'lista, wskaźniki'!$F$13, IF(R1966="częściowa",Q1966*J1966*0.0036*'lista, wskaźniki'!$F$14, IF(R1966="brak",Q1966*J1966*0.0036*'lista, wskaźniki'!$F$15,)))</f>
        <v>0</v>
      </c>
      <c r="AH1966" s="334">
        <f>IF(Y1966="inne",K1966*'lista, wskaźniki'!$E$35,IF(Y1966="to samo źródło",0,IF(Y1966=0,0)))</f>
        <v>0</v>
      </c>
      <c r="AI1966" s="334">
        <f>IF(AA1966="gaz z sieci",AC1966*'lista, wskaźniki'!$D$21)</f>
        <v>0</v>
      </c>
      <c r="AJ1966" s="272">
        <f>IF(AA1966="węgiel",AB1966*'lista, wskaźniki'!$D$20, IF('Sektor mieszkaniowy'!AA1966="drewno",'Sektor mieszkaniowy'!AB1966*'lista, wskaźniki'!$D$22,IF('Sektor mieszkaniowy'!AA1966="pellet",AB1966*'lista, wskaźniki'!$D$23,IF('Sektor mieszkaniowy'!AA1966="gaz z sieci",AB1966*'lista, wskaźniki'!$D$21,IF('Sektor mieszkaniowy'!AA1966="olej opałowy",'Sektor mieszkaniowy'!AB1966*'lista, wskaźniki'!$D$24)))))</f>
        <v>0</v>
      </c>
      <c r="AK1966" s="1054"/>
      <c r="AL1966" s="1051"/>
      <c r="AM1966" s="20">
        <f>IF(AA1966="węgiel",AF1966*1/3.6*'lista, wskaźniki'!$F$20,IF(AA1966="drewno",AF1966*1/3.6*'lista, wskaźniki'!$F$22,IF(AA1966="pellet",AF1966*1/3.6*'lista, wskaźniki'!$F$23,IF(AA1966="gaz z sieci",AF1966*1/3.6*'lista, wskaźniki'!$F$21,IF(AA1966="olej opałowy",AF1966*1/3.6*'lista, wskaźniki'!$F$24,0)))))</f>
        <v>0</v>
      </c>
      <c r="AN1966" s="20">
        <f>IF(AA1966="węgiel",AF1966*'lista, wskaźniki'!$E$42,IF(AA1966="drewno",AF1966*'lista, wskaźniki'!$G$42,IF(AA1966="pellet",AF1966*'lista, wskaźniki'!$H$42,IF(AA1966="gaz z sieci",AF1966*'lista, wskaźniki'!$F$42,IF(AA1966="olej opałowy",AF1966*'lista, wskaźniki'!$I$42,0)))))</f>
        <v>0</v>
      </c>
      <c r="AO1966" s="20">
        <f>IF(AA1966="węgiel",AF1966*'lista, wskaźniki'!$E$43,IF(AA1966="drewno",AF1966*'lista, wskaźniki'!$G$43,IF(AA1966="pellet",AF1966*'lista, wskaźniki'!$H$43,IF(AA1966="gaz z sieci",AF1966*'lista, wskaźniki'!$F$43,IF(AA1966="olej opałowy",AF1966*'lista, wskaźniki'!$I$43,0)))))</f>
        <v>0</v>
      </c>
      <c r="AP1966" s="20">
        <f>IF(AA1966="węgiel",AF1966*'lista, wskaźniki'!$E$44,IF(AA1966="drewno",AF1966*'lista, wskaźniki'!$G$44,IF(AA1966="pellet",AF1966*'lista, wskaźniki'!$H$44,IF(AA1966="gaz z sieci",AF1966*'lista, wskaźniki'!$F$44,IF(AA1966="olej opałowy",AF1966*'lista, wskaźniki'!$I$44,0)))))</f>
        <v>0</v>
      </c>
      <c r="AQ1966" s="20" t="b">
        <f>IF(Z1966="gaz",AH1966*1/3.6*'lista, wskaźniki'!$F$21,IF(Z1966="energia elektryczna",AH1966*1/3.6*'lista, wskaźniki'!$F$26))</f>
        <v>0</v>
      </c>
      <c r="AR1966" s="20" t="b">
        <f>IF(Z1966="gaz",AH1966*'lista, wskaźniki'!$F$42,IF(Z1966="energia elektryczna",AH1966*0))</f>
        <v>0</v>
      </c>
      <c r="AS1966" s="20" t="b">
        <f>IF(Z1966="gaz",AH1966*'lista, wskaźniki'!$F$43,IF(Z1966="energia elektryczna",AH1966*0))</f>
        <v>0</v>
      </c>
      <c r="AT1966" s="20" t="b">
        <f>IF(Z1966="gaz",AH1966*'lista, wskaźniki'!$F$44,IF(Z1966="energia elektryczna",AH1966*0))</f>
        <v>0</v>
      </c>
      <c r="AU1966" s="20">
        <f>AI1966*1/3.6*'lista, wskaźniki'!$F$21</f>
        <v>0</v>
      </c>
      <c r="AV1966" s="20">
        <f>AI1966*'lista, wskaźniki'!$F$42</f>
        <v>0</v>
      </c>
      <c r="AW1966" s="20">
        <f>AI1966*'lista, wskaźniki'!$F$43</f>
        <v>0</v>
      </c>
      <c r="AX1966" s="20">
        <f>AI1966*'lista, wskaźniki'!$F$44</f>
        <v>0</v>
      </c>
      <c r="AY1966" s="20">
        <f>AK1966*'lista, wskaźniki'!$F$26</f>
        <v>0</v>
      </c>
      <c r="AZ1966" s="20">
        <f t="shared" si="879"/>
        <v>0</v>
      </c>
      <c r="BA1966" s="20">
        <f t="shared" si="880"/>
        <v>0</v>
      </c>
      <c r="BB1966" s="20">
        <f t="shared" si="881"/>
        <v>0</v>
      </c>
      <c r="BC1966" s="20">
        <f t="shared" si="882"/>
        <v>0</v>
      </c>
      <c r="BD1966" s="1051"/>
      <c r="BE1966" s="1051"/>
      <c r="BF1966" s="1051"/>
      <c r="BG1966" s="1051"/>
      <c r="BH1966" s="97"/>
      <c r="BI1966" s="1051"/>
      <c r="BJ1966" s="97"/>
      <c r="BK1966" s="1051"/>
      <c r="BL1966" s="97"/>
      <c r="BM1966" s="97"/>
      <c r="BN1966" s="97"/>
      <c r="BO1966" s="97"/>
      <c r="BP1966" s="97"/>
      <c r="BQ1966" s="97"/>
      <c r="BR1966" s="97"/>
      <c r="BS1966" s="1045"/>
      <c r="BT1966" s="1045"/>
      <c r="BU1966" s="1045"/>
      <c r="BV1966" s="1045"/>
      <c r="BW1966" s="1045"/>
      <c r="BX1966" s="1045"/>
      <c r="BY1966" s="1048"/>
      <c r="CA1966" s="365" t="b">
        <f t="shared" si="883"/>
        <v>0</v>
      </c>
      <c r="CB1966" s="365" t="b">
        <f t="shared" si="884"/>
        <v>0</v>
      </c>
      <c r="CC1966" s="365" t="b">
        <f t="shared" si="885"/>
        <v>0</v>
      </c>
      <c r="CD1966" s="365">
        <f t="shared" si="886"/>
        <v>0</v>
      </c>
      <c r="CE1966" s="365" t="b">
        <f t="shared" si="887"/>
        <v>0</v>
      </c>
      <c r="CF1966" s="365" t="b">
        <f t="shared" si="888"/>
        <v>0</v>
      </c>
      <c r="CG1966" s="365" t="b">
        <f t="shared" si="889"/>
        <v>0</v>
      </c>
      <c r="CH1966" s="365">
        <f t="shared" si="890"/>
        <v>0</v>
      </c>
      <c r="CI1966" s="72" t="b">
        <f t="shared" si="891"/>
        <v>0</v>
      </c>
      <c r="CJ1966" s="72" t="b">
        <f t="shared" si="892"/>
        <v>0</v>
      </c>
      <c r="CK1966" s="72" t="b">
        <f t="shared" si="893"/>
        <v>0</v>
      </c>
      <c r="CL1966" s="72">
        <f t="shared" si="894"/>
        <v>0</v>
      </c>
      <c r="CM1966" s="72" t="b">
        <f t="shared" si="895"/>
        <v>0</v>
      </c>
      <c r="CN1966" s="72" t="b">
        <f t="shared" si="896"/>
        <v>0</v>
      </c>
      <c r="CP1966" s="13">
        <f t="shared" si="897"/>
        <v>0</v>
      </c>
      <c r="CQ1966" s="13" t="b">
        <f t="shared" si="898"/>
        <v>0</v>
      </c>
      <c r="CR1966" s="13" t="b">
        <f t="shared" si="899"/>
        <v>0</v>
      </c>
      <c r="CS1966" s="13" t="b">
        <f t="shared" si="905"/>
        <v>0</v>
      </c>
      <c r="CT1966" s="13" t="b">
        <f t="shared" si="904"/>
        <v>0</v>
      </c>
      <c r="CU1966" s="13" t="b">
        <f t="shared" si="907"/>
        <v>0</v>
      </c>
      <c r="CV1966" s="13" t="b">
        <f t="shared" si="900"/>
        <v>0</v>
      </c>
      <c r="CW1966" s="13" t="b">
        <f t="shared" si="901"/>
        <v>0</v>
      </c>
      <c r="CX1966" s="13" t="b">
        <f t="shared" si="902"/>
        <v>0</v>
      </c>
      <c r="CY1966" s="13" t="b">
        <f t="shared" si="903"/>
        <v>0</v>
      </c>
    </row>
    <row r="1967" spans="1:103" ht="15" thickBot="1">
      <c r="A1967" s="933"/>
      <c r="B1967" s="1052"/>
      <c r="C1967" s="1052"/>
      <c r="D1967" s="1052"/>
      <c r="E1967" s="1052"/>
      <c r="F1967" s="1052"/>
      <c r="G1967" s="1052"/>
      <c r="H1967" s="1052"/>
      <c r="I1967" s="1052"/>
      <c r="J1967" s="1052"/>
      <c r="K1967" s="1052"/>
      <c r="L1967" s="1052"/>
      <c r="M1967" s="1052"/>
      <c r="N1967" s="1052"/>
      <c r="O1967" s="1052"/>
      <c r="P1967" s="1052"/>
      <c r="Q1967" s="942"/>
      <c r="R1967" s="1052"/>
      <c r="S1967" s="1052"/>
      <c r="T1967" s="1052"/>
      <c r="U1967" s="1052"/>
      <c r="V1967" s="1052"/>
      <c r="W1967" s="99"/>
      <c r="X1967" s="99"/>
      <c r="Y1967" s="99"/>
      <c r="Z1967" s="99"/>
      <c r="AA1967" s="99" t="s">
        <v>37</v>
      </c>
      <c r="AB1967" s="100"/>
      <c r="AC1967" s="100"/>
      <c r="AD1967" s="99"/>
      <c r="AE1967" s="1052"/>
      <c r="AF1967" s="334">
        <f t="shared" si="906"/>
        <v>0</v>
      </c>
      <c r="AG1967" s="272">
        <f>IF(R1967="kompletna",Q1967*J1967*0.0036*'lista, wskaźniki'!$F$13, IF(R1967="częściowa",Q1967*J1967*0.0036*'lista, wskaźniki'!$F$14, IF(R1967="brak",Q1967*J1967*0.0036*'lista, wskaźniki'!$F$15,)))</f>
        <v>0</v>
      </c>
      <c r="AH1967" s="334">
        <f>IF(Y1967="inne",K1967*'lista, wskaźniki'!$E$35,IF(Y1967="to samo źródło",0,IF(Y1967=0,0)))</f>
        <v>0</v>
      </c>
      <c r="AI1967" s="334" t="b">
        <f>IF(AA1967="gaz z sieci",AC1967*'lista, wskaźniki'!$D$21)</f>
        <v>0</v>
      </c>
      <c r="AJ1967" s="272">
        <f>IF(AA1967="węgiel",AB1967*'lista, wskaźniki'!$D$20, IF('Sektor mieszkaniowy'!AA1967="drewno",'Sektor mieszkaniowy'!AB1967*'lista, wskaźniki'!$D$22,IF('Sektor mieszkaniowy'!AA1967="pellet",AB1967*'lista, wskaźniki'!$D$23,IF('Sektor mieszkaniowy'!AA1967="gaz z sieci",AB1967*'lista, wskaźniki'!$D$21,IF('Sektor mieszkaniowy'!AA1967="olej opałowy",'Sektor mieszkaniowy'!AB1967*'lista, wskaźniki'!$D$24)))))</f>
        <v>0</v>
      </c>
      <c r="AK1967" s="1055"/>
      <c r="AL1967" s="1052"/>
      <c r="AM1967" s="20">
        <f>IF(AA1967="węgiel",AF1967*1/3.6*'lista, wskaźniki'!$F$20,IF(AA1967="drewno",AF1967*1/3.6*'lista, wskaźniki'!$F$22,IF(AA1967="pellet",AF1967*1/3.6*'lista, wskaźniki'!$F$23,IF(AA1967="gaz z sieci",AF1967*1/3.6*'lista, wskaźniki'!$F$21,IF(AA1967="olej opałowy",AF1967*1/3.6*'lista, wskaźniki'!$F$24,0)))))</f>
        <v>0</v>
      </c>
      <c r="AN1967" s="20">
        <f>IF(AA1967="węgiel",AF1967*'lista, wskaźniki'!$E$42,IF(AA1967="drewno",AF1967*'lista, wskaźniki'!$G$42,IF(AA1967="pellet",AF1967*'lista, wskaźniki'!$H$42,IF(AA1967="gaz z sieci",AF1967*'lista, wskaźniki'!$F$42,IF(AA1967="olej opałowy",AF1967*'lista, wskaźniki'!$I$42,0)))))</f>
        <v>0</v>
      </c>
      <c r="AO1967" s="20">
        <f>IF(AA1967="węgiel",AF1967*'lista, wskaźniki'!$E$43,IF(AA1967="drewno",AF1967*'lista, wskaźniki'!$G$43,IF(AA1967="pellet",AF1967*'lista, wskaźniki'!$H$43,IF(AA1967="gaz z sieci",AF1967*'lista, wskaźniki'!$F$43,IF(AA1967="olej opałowy",AF1967*'lista, wskaźniki'!$I$43,0)))))</f>
        <v>0</v>
      </c>
      <c r="AP1967" s="20">
        <f>IF(AA1967="węgiel",AF1967*'lista, wskaźniki'!$E$44,IF(AA1967="drewno",AF1967*'lista, wskaźniki'!$G$44,IF(AA1967="pellet",AF1967*'lista, wskaźniki'!$H$44,IF(AA1967="gaz z sieci",AF1967*'lista, wskaźniki'!$F$44,IF(AA1967="olej opałowy",AF1967*'lista, wskaźniki'!$I$44,0)))))</f>
        <v>0</v>
      </c>
      <c r="AQ1967" s="20" t="b">
        <f>IF(Z1967="gaz",AH1967*1/3.6*'lista, wskaźniki'!$F$21,IF(Z1967="energia elektryczna",AH1967*1/3.6*'lista, wskaźniki'!$F$26))</f>
        <v>0</v>
      </c>
      <c r="AR1967" s="20" t="b">
        <f>IF(Z1967="gaz",AH1967*'lista, wskaźniki'!$F$42,IF(Z1967="energia elektryczna",AH1967*0))</f>
        <v>0</v>
      </c>
      <c r="AS1967" s="20" t="b">
        <f>IF(Z1967="gaz",AH1967*'lista, wskaźniki'!$F$43,IF(Z1967="energia elektryczna",AH1967*0))</f>
        <v>0</v>
      </c>
      <c r="AT1967" s="20" t="b">
        <f>IF(Z1967="gaz",AH1967*'lista, wskaźniki'!$F$44,IF(Z1967="energia elektryczna",AH1967*0))</f>
        <v>0</v>
      </c>
      <c r="AU1967" s="20">
        <f>AI1967*1/3.6*'lista, wskaźniki'!$F$21</f>
        <v>0</v>
      </c>
      <c r="AV1967" s="20">
        <f>AI1967*'lista, wskaźniki'!$F$42</f>
        <v>0</v>
      </c>
      <c r="AW1967" s="20">
        <f>AI1967*'lista, wskaźniki'!$F$43</f>
        <v>0</v>
      </c>
      <c r="AX1967" s="20">
        <f>AI1967*'lista, wskaźniki'!$F$44</f>
        <v>0</v>
      </c>
      <c r="AY1967" s="20">
        <f>AK1967*'lista, wskaźniki'!$F$26</f>
        <v>0</v>
      </c>
      <c r="AZ1967" s="20">
        <f t="shared" si="879"/>
        <v>0</v>
      </c>
      <c r="BA1967" s="20">
        <f t="shared" si="880"/>
        <v>0</v>
      </c>
      <c r="BB1967" s="20">
        <f t="shared" si="881"/>
        <v>0</v>
      </c>
      <c r="BC1967" s="20">
        <f t="shared" si="882"/>
        <v>0</v>
      </c>
      <c r="BD1967" s="1052"/>
      <c r="BE1967" s="1052"/>
      <c r="BF1967" s="1052"/>
      <c r="BG1967" s="1052"/>
      <c r="BH1967" s="99"/>
      <c r="BI1967" s="1052"/>
      <c r="BJ1967" s="99"/>
      <c r="BK1967" s="1052"/>
      <c r="BL1967" s="99"/>
      <c r="BM1967" s="99"/>
      <c r="BN1967" s="99"/>
      <c r="BO1967" s="99"/>
      <c r="BP1967" s="99"/>
      <c r="BQ1967" s="99"/>
      <c r="BR1967" s="99"/>
      <c r="BS1967" s="1046"/>
      <c r="BT1967" s="1046"/>
      <c r="BU1967" s="1046"/>
      <c r="BV1967" s="1046"/>
      <c r="BW1967" s="1046"/>
      <c r="BX1967" s="1046"/>
      <c r="BY1967" s="1049"/>
      <c r="CA1967" s="365" t="b">
        <f t="shared" si="883"/>
        <v>0</v>
      </c>
      <c r="CB1967" s="365" t="b">
        <f t="shared" si="884"/>
        <v>0</v>
      </c>
      <c r="CC1967" s="365" t="b">
        <f t="shared" si="885"/>
        <v>0</v>
      </c>
      <c r="CD1967" s="365" t="b">
        <f t="shared" si="886"/>
        <v>0</v>
      </c>
      <c r="CE1967" s="365">
        <f t="shared" si="887"/>
        <v>0</v>
      </c>
      <c r="CF1967" s="365" t="b">
        <f t="shared" si="888"/>
        <v>0</v>
      </c>
      <c r="CG1967" s="365" t="b">
        <f t="shared" si="889"/>
        <v>0</v>
      </c>
      <c r="CH1967" s="365" t="b">
        <f t="shared" si="890"/>
        <v>0</v>
      </c>
      <c r="CI1967" s="72" t="b">
        <f t="shared" si="891"/>
        <v>0</v>
      </c>
      <c r="CJ1967" s="72" t="b">
        <f t="shared" si="892"/>
        <v>0</v>
      </c>
      <c r="CK1967" s="72" t="b">
        <f t="shared" si="893"/>
        <v>0</v>
      </c>
      <c r="CL1967" s="72">
        <f t="shared" si="894"/>
        <v>0</v>
      </c>
      <c r="CM1967" s="72">
        <f t="shared" si="895"/>
        <v>0</v>
      </c>
      <c r="CN1967" s="72" t="b">
        <f t="shared" si="896"/>
        <v>0</v>
      </c>
      <c r="CP1967" s="13">
        <f t="shared" si="897"/>
        <v>0</v>
      </c>
      <c r="CQ1967" s="13" t="b">
        <f t="shared" si="898"/>
        <v>0</v>
      </c>
      <c r="CR1967" s="13" t="b">
        <f t="shared" si="899"/>
        <v>0</v>
      </c>
      <c r="CS1967" s="13" t="b">
        <f t="shared" si="905"/>
        <v>0</v>
      </c>
      <c r="CT1967" s="13" t="b">
        <f t="shared" si="904"/>
        <v>0</v>
      </c>
      <c r="CU1967" s="13" t="b">
        <f t="shared" si="907"/>
        <v>0</v>
      </c>
      <c r="CV1967" s="13" t="b">
        <f t="shared" si="900"/>
        <v>0</v>
      </c>
      <c r="CW1967" s="13" t="b">
        <f t="shared" si="901"/>
        <v>0</v>
      </c>
      <c r="CX1967" s="13" t="b">
        <f t="shared" si="902"/>
        <v>0</v>
      </c>
      <c r="CY1967" s="13" t="b">
        <f t="shared" si="903"/>
        <v>0</v>
      </c>
    </row>
    <row r="1968" spans="1:103" ht="15" thickBot="1">
      <c r="A1968" s="931">
        <v>394</v>
      </c>
      <c r="B1968" s="1050" t="s">
        <v>227</v>
      </c>
      <c r="C1968" s="1050"/>
      <c r="D1968" s="1050" t="s">
        <v>1</v>
      </c>
      <c r="E1968" s="1050" t="s">
        <v>5</v>
      </c>
      <c r="F1968" s="1050"/>
      <c r="G1968" s="1050"/>
      <c r="H1968" s="1050"/>
      <c r="I1968" s="1050"/>
      <c r="J1968" s="1050"/>
      <c r="K1968" s="1050"/>
      <c r="L1968" s="1050" t="s">
        <v>17</v>
      </c>
      <c r="M1968" s="1050"/>
      <c r="N1968" s="1050" t="s">
        <v>17</v>
      </c>
      <c r="O1968" s="1050"/>
      <c r="P1968" s="1050" t="s">
        <v>17</v>
      </c>
      <c r="Q1968" s="940">
        <f>IF(I1968="&lt;1966",'lista, wskaźniki'!$G$4,IF(I1968="1967-1985",'lista, wskaźniki'!$G$5,IF(I1968="1986-1992",'lista, wskaźniki'!$G$6,IF(I1968="1993-1996",'lista, wskaźniki'!$G$7,IF(I1968="&gt;1997",'lista, wskaźniki'!$G$8,IF(I1968=0,'lista, wskaźniki'!$G$4))))))</f>
        <v>290</v>
      </c>
      <c r="R1968" s="1050" t="s">
        <v>25</v>
      </c>
      <c r="S1968" s="1050" t="s">
        <v>27</v>
      </c>
      <c r="T1968" s="1050"/>
      <c r="U1968" s="1050"/>
      <c r="V1968" s="1050"/>
      <c r="W1968" s="95" t="s">
        <v>35</v>
      </c>
      <c r="X1968" s="95" t="s">
        <v>39</v>
      </c>
      <c r="Y1968" s="95" t="s">
        <v>42</v>
      </c>
      <c r="Z1968" s="95"/>
      <c r="AA1968" s="95" t="s">
        <v>35</v>
      </c>
      <c r="AB1968" s="96">
        <f>ROUND(AD1968/'lista, wskaźniki'!$A$130,0)</f>
        <v>2</v>
      </c>
      <c r="AC1968" s="96"/>
      <c r="AD1968" s="95">
        <v>1600</v>
      </c>
      <c r="AE1968" s="1050">
        <v>3</v>
      </c>
      <c r="AF1968" s="334">
        <f t="shared" si="906"/>
        <v>45.26</v>
      </c>
      <c r="AG1968" s="272">
        <f>IF(R1968="kompletna",Q1968*J1968*0.0036*'lista, wskaźniki'!$F$13, IF(R1968="częściowa",Q1968*J1968*0.0036*'lista, wskaźniki'!$F$14, IF(R1968="brak",Q1968*J1968*0.0036*'lista, wskaźniki'!$F$15,)))</f>
        <v>0</v>
      </c>
      <c r="AH1968" s="334">
        <f>IF(Y1968="inne",K1968*'lista, wskaźniki'!$E$35,IF(Y1968="to samo źródło",0,IF(Y1968=0,0)))</f>
        <v>0</v>
      </c>
      <c r="AI1968" s="334" t="b">
        <f>IF(AA1968="gaz z sieci",AC1968*'lista, wskaźniki'!$D$21)</f>
        <v>0</v>
      </c>
      <c r="AJ1968" s="272">
        <f>IF(AA1968="węgiel",AB1968*'lista, wskaźniki'!$D$20, IF('Sektor mieszkaniowy'!AA1968="drewno",'Sektor mieszkaniowy'!AB1968*'lista, wskaźniki'!$D$22,IF('Sektor mieszkaniowy'!AA1968="pellet",AB1968*'lista, wskaźniki'!$D$23,IF('Sektor mieszkaniowy'!AA1968="gaz z sieci",AB1968*'lista, wskaźniki'!$D$21,IF('Sektor mieszkaniowy'!AA1968="olej opałowy",'Sektor mieszkaniowy'!AB1968*'lista, wskaźniki'!$D$24)))))</f>
        <v>45.26</v>
      </c>
      <c r="AK1968" s="1053">
        <f>AL1968/'lista, wskaźniki'!$A$127</f>
        <v>2.3076923076923075</v>
      </c>
      <c r="AL1968" s="1050">
        <v>1500</v>
      </c>
      <c r="AM1968" s="20">
        <f>IF(AA1968="węgiel",AF1968*1/3.6*'lista, wskaźniki'!$F$20,IF(AA1968="drewno",AF1968*1/3.6*'lista, wskaźniki'!$F$22,IF(AA1968="pellet",AF1968*1/3.6*'lista, wskaźniki'!$F$23,IF(AA1968="gaz z sieci",AF1968*1/3.6*'lista, wskaźniki'!$F$21,IF(AA1968="olej opałowy",AF1968*1/3.6*'lista, wskaźniki'!$F$24,0)))))</f>
        <v>4.2874797999999998</v>
      </c>
      <c r="AN1968" s="20">
        <f>IF(AA1968="węgiel",AF1968*'lista, wskaźniki'!$E$42,IF(AA1968="drewno",AF1968*'lista, wskaźniki'!$G$42,IF(AA1968="pellet",AF1968*'lista, wskaźniki'!$H$42,IF(AA1968="gaz z sieci",AF1968*'lista, wskaźniki'!$F$42,IF(AA1968="olej opałowy",AF1968*'lista, wskaźniki'!$I$42,0)))))</f>
        <v>1.71988E-2</v>
      </c>
      <c r="AO1968" s="20">
        <f>IF(AA1968="węgiel",AF1968*'lista, wskaźniki'!$E$43,IF(AA1968="drewno",AF1968*'lista, wskaźniki'!$G$43,IF(AA1968="pellet",AF1968*'lista, wskaźniki'!$H$43,IF(AA1968="gaz z sieci",AF1968*'lista, wskaźniki'!$F$43,IF(AA1968="olej opałowy",AF1968*'lista, wskaźniki'!$I$43,0)))))</f>
        <v>1.6293600000000002E-2</v>
      </c>
      <c r="AP1968" s="20">
        <f>IF(AA1968="węgiel",AF1968*'lista, wskaźniki'!$E$44,IF(AA1968="drewno",AF1968*'lista, wskaźniki'!$G$44,IF(AA1968="pellet",AF1968*'lista, wskaźniki'!$H$44,IF(AA1968="gaz z sieci",AF1968*'lista, wskaźniki'!$F$44,IF(AA1968="olej opałowy",AF1968*'lista, wskaźniki'!$I$44,0)))))</f>
        <v>1.22202E-5</v>
      </c>
      <c r="AQ1968" s="20" t="b">
        <f>IF(Z1968="gaz",AH1968*1/3.6*'lista, wskaźniki'!$F$21,IF(Z1968="energia elektryczna",AH1968*1/3.6*'lista, wskaźniki'!$F$26))</f>
        <v>0</v>
      </c>
      <c r="AR1968" s="20" t="b">
        <f>IF(Z1968="gaz",AH1968*'lista, wskaźniki'!$F$42,IF(Z1968="energia elektryczna",AH1968*0))</f>
        <v>0</v>
      </c>
      <c r="AS1968" s="20" t="b">
        <f>IF(Z1968="gaz",AH1968*'lista, wskaźniki'!$F$43,IF(Z1968="energia elektryczna",AH1968*0))</f>
        <v>0</v>
      </c>
      <c r="AT1968" s="20" t="b">
        <f>IF(Z1968="gaz",AH1968*'lista, wskaźniki'!$F$44,IF(Z1968="energia elektryczna",AH1968*0))</f>
        <v>0</v>
      </c>
      <c r="AU1968" s="20">
        <f>AI1968*1/3.6*'lista, wskaźniki'!$F$21</f>
        <v>0</v>
      </c>
      <c r="AV1968" s="20">
        <f>AI1968*'lista, wskaźniki'!$F$42</f>
        <v>0</v>
      </c>
      <c r="AW1968" s="20">
        <f>AI1968*'lista, wskaźniki'!$F$43</f>
        <v>0</v>
      </c>
      <c r="AX1968" s="20">
        <f>AI1968*'lista, wskaźniki'!$F$44</f>
        <v>0</v>
      </c>
      <c r="AY1968" s="20">
        <f>AK1968*'lista, wskaźniki'!$F$26</f>
        <v>2.0538461538461537</v>
      </c>
      <c r="AZ1968" s="20">
        <f t="shared" si="879"/>
        <v>6.3413259538461535</v>
      </c>
      <c r="BA1968" s="20">
        <f t="shared" si="880"/>
        <v>1.71988E-2</v>
      </c>
      <c r="BB1968" s="20">
        <f t="shared" si="881"/>
        <v>1.6293600000000002E-2</v>
      </c>
      <c r="BC1968" s="20">
        <f t="shared" si="882"/>
        <v>1.22202E-5</v>
      </c>
      <c r="BD1968" s="1050" t="s">
        <v>17</v>
      </c>
      <c r="BE1968" s="1050" t="s">
        <v>17</v>
      </c>
      <c r="BF1968" s="1050"/>
      <c r="BG1968" s="1050"/>
      <c r="BH1968" s="95"/>
      <c r="BI1968" s="1050" t="s">
        <v>17</v>
      </c>
      <c r="BJ1968" s="95"/>
      <c r="BK1968" s="1050" t="s">
        <v>17</v>
      </c>
      <c r="BL1968" s="95"/>
      <c r="BM1968" s="95"/>
      <c r="BN1968" s="95"/>
      <c r="BO1968" s="95" t="s">
        <v>17</v>
      </c>
      <c r="BP1968" s="95"/>
      <c r="BQ1968" s="95"/>
      <c r="BR1968" s="95"/>
      <c r="BS1968" s="1044">
        <v>400</v>
      </c>
      <c r="BT1968" s="1044"/>
      <c r="BU1968" s="1044"/>
      <c r="BV1968" s="1044"/>
      <c r="BW1968" s="1044"/>
      <c r="BX1968" s="1044"/>
      <c r="BY1968" s="1047"/>
      <c r="CA1968" s="365">
        <f t="shared" si="883"/>
        <v>45.26</v>
      </c>
      <c r="CB1968" s="365" t="b">
        <f t="shared" si="884"/>
        <v>0</v>
      </c>
      <c r="CC1968" s="365" t="b">
        <f t="shared" si="885"/>
        <v>0</v>
      </c>
      <c r="CD1968" s="365" t="b">
        <f t="shared" si="886"/>
        <v>0</v>
      </c>
      <c r="CE1968" s="365" t="b">
        <f t="shared" si="887"/>
        <v>0</v>
      </c>
      <c r="CF1968" s="365" t="b">
        <f t="shared" si="888"/>
        <v>0</v>
      </c>
      <c r="CG1968" s="365" t="b">
        <f t="shared" si="889"/>
        <v>0</v>
      </c>
      <c r="CH1968" s="365" t="b">
        <f t="shared" si="890"/>
        <v>0</v>
      </c>
      <c r="CI1968" s="72">
        <f t="shared" si="891"/>
        <v>45.26</v>
      </c>
      <c r="CJ1968" s="72" t="b">
        <f t="shared" si="892"/>
        <v>0</v>
      </c>
      <c r="CK1968" s="72" t="b">
        <f t="shared" si="893"/>
        <v>0</v>
      </c>
      <c r="CL1968" s="72">
        <f t="shared" si="894"/>
        <v>0</v>
      </c>
      <c r="CM1968" s="72" t="b">
        <f t="shared" si="895"/>
        <v>0</v>
      </c>
      <c r="CN1968" s="72" t="b">
        <f t="shared" si="896"/>
        <v>0</v>
      </c>
      <c r="CP1968" s="13">
        <f t="shared" si="897"/>
        <v>0</v>
      </c>
      <c r="CQ1968" s="13">
        <f t="shared" si="898"/>
        <v>0</v>
      </c>
      <c r="CR1968" s="13" t="b">
        <f t="shared" si="899"/>
        <v>0</v>
      </c>
      <c r="CS1968" s="13">
        <f t="shared" si="905"/>
        <v>0</v>
      </c>
      <c r="CT1968" s="13" t="b">
        <f t="shared" si="904"/>
        <v>0</v>
      </c>
      <c r="CU1968" s="13">
        <f t="shared" si="907"/>
        <v>0</v>
      </c>
      <c r="CV1968" s="13" t="b">
        <f t="shared" si="900"/>
        <v>0</v>
      </c>
      <c r="CW1968" s="13">
        <f t="shared" si="901"/>
        <v>0</v>
      </c>
      <c r="CX1968" s="13" t="b">
        <f t="shared" si="902"/>
        <v>0</v>
      </c>
      <c r="CY1968" s="13">
        <f t="shared" si="903"/>
        <v>0</v>
      </c>
    </row>
    <row r="1969" spans="1:103" ht="15" thickBot="1">
      <c r="A1969" s="932"/>
      <c r="B1969" s="1051"/>
      <c r="C1969" s="1051"/>
      <c r="D1969" s="1051"/>
      <c r="E1969" s="1051"/>
      <c r="F1969" s="1051"/>
      <c r="G1969" s="1051"/>
      <c r="H1969" s="1051"/>
      <c r="I1969" s="1051"/>
      <c r="J1969" s="1051"/>
      <c r="K1969" s="1051"/>
      <c r="L1969" s="1051"/>
      <c r="M1969" s="1051"/>
      <c r="N1969" s="1051"/>
      <c r="O1969" s="1051"/>
      <c r="P1969" s="1051"/>
      <c r="Q1969" s="941"/>
      <c r="R1969" s="1051"/>
      <c r="S1969" s="1051"/>
      <c r="T1969" s="1051"/>
      <c r="U1969" s="1051"/>
      <c r="V1969" s="1051"/>
      <c r="W1969" s="20" t="s">
        <v>36</v>
      </c>
      <c r="X1969" s="97"/>
      <c r="Y1969" s="97"/>
      <c r="Z1969" s="97"/>
      <c r="AA1969" s="97" t="s">
        <v>36</v>
      </c>
      <c r="AB1969" s="98">
        <f>ROUND(AD1969/'lista, wskaźniki'!$A$133,0)</f>
        <v>2</v>
      </c>
      <c r="AC1969" s="98"/>
      <c r="AD1969" s="97">
        <v>700</v>
      </c>
      <c r="AE1969" s="1051"/>
      <c r="AF1969" s="334">
        <f t="shared" si="906"/>
        <v>31.2</v>
      </c>
      <c r="AG1969" s="272">
        <f>IF(R1969="kompletna",Q1969*J1969*0.0036*'lista, wskaźniki'!$F$13, IF(R1969="częściowa",Q1969*J1969*0.0036*'lista, wskaźniki'!$F$14, IF(R1969="brak",Q1969*J1969*0.0036*'lista, wskaźniki'!$F$15,)))</f>
        <v>0</v>
      </c>
      <c r="AH1969" s="334">
        <f>IF(Y1969="inne",K1969*'lista, wskaźniki'!$E$35,IF(Y1969="to samo źródło",0,IF(Y1969=0,0)))</f>
        <v>0</v>
      </c>
      <c r="AI1969" s="334" t="b">
        <f>IF(AA1969="gaz z sieci",AC1969*'lista, wskaźniki'!$D$21)</f>
        <v>0</v>
      </c>
      <c r="AJ1969" s="272">
        <f>IF(AA1969="węgiel",AB1969*'lista, wskaźniki'!$D$20, IF('Sektor mieszkaniowy'!AA1969="drewno",'Sektor mieszkaniowy'!AB1969*'lista, wskaźniki'!$D$22,IF('Sektor mieszkaniowy'!AA1969="pellet",AB1969*'lista, wskaźniki'!$D$23,IF('Sektor mieszkaniowy'!AA1969="gaz z sieci",AB1969*'lista, wskaźniki'!$D$21,IF('Sektor mieszkaniowy'!AA1969="olej opałowy",'Sektor mieszkaniowy'!AB1969*'lista, wskaźniki'!$D$24)))))</f>
        <v>31.2</v>
      </c>
      <c r="AK1969" s="1054"/>
      <c r="AL1969" s="1051"/>
      <c r="AM1969" s="20">
        <f>IF(AA1969="węgiel",AF1969*1/3.6*'lista, wskaźniki'!$F$20,IF(AA1969="drewno",AF1969*1/3.6*'lista, wskaźniki'!$F$22,IF(AA1969="pellet",AF1969*1/3.6*'lista, wskaźniki'!$F$23,IF(AA1969="gaz z sieci",AF1969*1/3.6*'lista, wskaźniki'!$F$21,IF(AA1969="olej opałowy",AF1969*1/3.6*'lista, wskaźniki'!$F$24,0)))))</f>
        <v>0</v>
      </c>
      <c r="AN1969" s="20">
        <f>IF(AA1969="węgiel",AF1969*'lista, wskaźniki'!$E$42,IF(AA1969="drewno",AF1969*'lista, wskaźniki'!$G$42,IF(AA1969="pellet",AF1969*'lista, wskaźniki'!$H$42,IF(AA1969="gaz z sieci",AF1969*'lista, wskaźniki'!$F$42,IF(AA1969="olej opałowy",AF1969*'lista, wskaźniki'!$I$42,0)))))</f>
        <v>2.5271999999999999E-2</v>
      </c>
      <c r="AO1969" s="20">
        <f>IF(AA1969="węgiel",AF1969*'lista, wskaźniki'!$E$43,IF(AA1969="drewno",AF1969*'lista, wskaźniki'!$G$43,IF(AA1969="pellet",AF1969*'lista, wskaźniki'!$H$43,IF(AA1969="gaz z sieci",AF1969*'lista, wskaźniki'!$F$43,IF(AA1969="olej opałowy",AF1969*'lista, wskaźniki'!$I$43,0)))))</f>
        <v>2.5271999999999999E-2</v>
      </c>
      <c r="AP1969" s="20">
        <f>IF(AA1969="węgiel",AF1969*'lista, wskaźniki'!$E$44,IF(AA1969="drewno",AF1969*'lista, wskaźniki'!$G$44,IF(AA1969="pellet",AF1969*'lista, wskaźniki'!$H$44,IF(AA1969="gaz z sieci",AF1969*'lista, wskaźniki'!$F$44,IF(AA1969="olej opałowy",AF1969*'lista, wskaźniki'!$I$44,0)))))</f>
        <v>7.7999999999999999E-6</v>
      </c>
      <c r="AQ1969" s="20" t="b">
        <f>IF(Z1969="gaz",AH1969*1/3.6*'lista, wskaźniki'!$F$21,IF(Z1969="energia elektryczna",AH1969*1/3.6*'lista, wskaźniki'!$F$26))</f>
        <v>0</v>
      </c>
      <c r="AR1969" s="20" t="b">
        <f>IF(Z1969="gaz",AH1969*'lista, wskaźniki'!$F$42,IF(Z1969="energia elektryczna",AH1969*0))</f>
        <v>0</v>
      </c>
      <c r="AS1969" s="20" t="b">
        <f>IF(Z1969="gaz",AH1969*'lista, wskaźniki'!$F$43,IF(Z1969="energia elektryczna",AH1969*0))</f>
        <v>0</v>
      </c>
      <c r="AT1969" s="20" t="b">
        <f>IF(Z1969="gaz",AH1969*'lista, wskaźniki'!$F$44,IF(Z1969="energia elektryczna",AH1969*0))</f>
        <v>0</v>
      </c>
      <c r="AU1969" s="20">
        <f>AI1969*1/3.6*'lista, wskaźniki'!$F$21</f>
        <v>0</v>
      </c>
      <c r="AV1969" s="20">
        <f>AI1969*'lista, wskaźniki'!$F$42</f>
        <v>0</v>
      </c>
      <c r="AW1969" s="20">
        <f>AI1969*'lista, wskaźniki'!$F$43</f>
        <v>0</v>
      </c>
      <c r="AX1969" s="20">
        <f>AI1969*'lista, wskaźniki'!$F$44</f>
        <v>0</v>
      </c>
      <c r="AY1969" s="20">
        <f>AK1969*'lista, wskaźniki'!$F$26</f>
        <v>0</v>
      </c>
      <c r="AZ1969" s="20">
        <f t="shared" si="879"/>
        <v>0</v>
      </c>
      <c r="BA1969" s="20">
        <f t="shared" si="880"/>
        <v>2.5271999999999999E-2</v>
      </c>
      <c r="BB1969" s="20">
        <f t="shared" si="881"/>
        <v>2.5271999999999999E-2</v>
      </c>
      <c r="BC1969" s="20">
        <f t="shared" si="882"/>
        <v>7.7999999999999999E-6</v>
      </c>
      <c r="BD1969" s="1051"/>
      <c r="BE1969" s="1051"/>
      <c r="BF1969" s="1051"/>
      <c r="BG1969" s="1051"/>
      <c r="BH1969" s="97"/>
      <c r="BI1969" s="1051"/>
      <c r="BJ1969" s="97"/>
      <c r="BK1969" s="1051"/>
      <c r="BL1969" s="97"/>
      <c r="BM1969" s="97"/>
      <c r="BN1969" s="97"/>
      <c r="BO1969" s="97"/>
      <c r="BP1969" s="97"/>
      <c r="BQ1969" s="97"/>
      <c r="BR1969" s="97"/>
      <c r="BS1969" s="1045"/>
      <c r="BT1969" s="1045"/>
      <c r="BU1969" s="1045"/>
      <c r="BV1969" s="1045"/>
      <c r="BW1969" s="1045"/>
      <c r="BX1969" s="1045"/>
      <c r="BY1969" s="1048"/>
      <c r="CA1969" s="365" t="b">
        <f t="shared" si="883"/>
        <v>0</v>
      </c>
      <c r="CB1969" s="365">
        <f t="shared" si="884"/>
        <v>31.2</v>
      </c>
      <c r="CC1969" s="365" t="b">
        <f t="shared" si="885"/>
        <v>0</v>
      </c>
      <c r="CD1969" s="365" t="b">
        <f t="shared" si="886"/>
        <v>0</v>
      </c>
      <c r="CE1969" s="365" t="b">
        <f t="shared" si="887"/>
        <v>0</v>
      </c>
      <c r="CF1969" s="365" t="b">
        <f t="shared" si="888"/>
        <v>0</v>
      </c>
      <c r="CG1969" s="365" t="b">
        <f t="shared" si="889"/>
        <v>0</v>
      </c>
      <c r="CH1969" s="365" t="b">
        <f t="shared" si="890"/>
        <v>0</v>
      </c>
      <c r="CI1969" s="72" t="b">
        <f t="shared" si="891"/>
        <v>0</v>
      </c>
      <c r="CJ1969" s="72">
        <f t="shared" si="892"/>
        <v>31.2</v>
      </c>
      <c r="CK1969" s="72" t="b">
        <f t="shared" si="893"/>
        <v>0</v>
      </c>
      <c r="CL1969" s="72">
        <f t="shared" si="894"/>
        <v>0</v>
      </c>
      <c r="CM1969" s="72" t="b">
        <f t="shared" si="895"/>
        <v>0</v>
      </c>
      <c r="CN1969" s="72" t="b">
        <f t="shared" si="896"/>
        <v>0</v>
      </c>
      <c r="CP1969" s="13">
        <f t="shared" si="897"/>
        <v>0</v>
      </c>
      <c r="CQ1969" s="13" t="b">
        <f t="shared" si="898"/>
        <v>0</v>
      </c>
      <c r="CR1969" s="13" t="b">
        <f t="shared" si="899"/>
        <v>0</v>
      </c>
      <c r="CS1969" s="13" t="b">
        <f t="shared" si="905"/>
        <v>0</v>
      </c>
      <c r="CT1969" s="13" t="b">
        <f t="shared" si="904"/>
        <v>0</v>
      </c>
      <c r="CU1969" s="13" t="b">
        <f t="shared" si="907"/>
        <v>0</v>
      </c>
      <c r="CV1969" s="13" t="b">
        <f t="shared" si="900"/>
        <v>0</v>
      </c>
      <c r="CW1969" s="13" t="b">
        <f t="shared" si="901"/>
        <v>0</v>
      </c>
      <c r="CX1969" s="13" t="b">
        <f t="shared" si="902"/>
        <v>0</v>
      </c>
      <c r="CY1969" s="13" t="b">
        <f t="shared" si="903"/>
        <v>0</v>
      </c>
    </row>
    <row r="1970" spans="1:103" ht="15" thickBot="1">
      <c r="A1970" s="932"/>
      <c r="B1970" s="1051"/>
      <c r="C1970" s="1051"/>
      <c r="D1970" s="1051"/>
      <c r="E1970" s="1051"/>
      <c r="F1970" s="1051"/>
      <c r="G1970" s="1051"/>
      <c r="H1970" s="1051"/>
      <c r="I1970" s="1051"/>
      <c r="J1970" s="1051"/>
      <c r="K1970" s="1051"/>
      <c r="L1970" s="1051"/>
      <c r="M1970" s="1051"/>
      <c r="N1970" s="1051"/>
      <c r="O1970" s="1051"/>
      <c r="P1970" s="1051"/>
      <c r="Q1970" s="941"/>
      <c r="R1970" s="1051"/>
      <c r="S1970" s="1051"/>
      <c r="T1970" s="1051"/>
      <c r="U1970" s="1051"/>
      <c r="V1970" s="1051"/>
      <c r="W1970" s="97"/>
      <c r="X1970" s="97"/>
      <c r="Y1970" s="97"/>
      <c r="Z1970" s="97"/>
      <c r="AA1970" s="97" t="s">
        <v>50</v>
      </c>
      <c r="AB1970" s="98"/>
      <c r="AC1970" s="98"/>
      <c r="AD1970" s="97"/>
      <c r="AE1970" s="1051"/>
      <c r="AF1970" s="334">
        <f t="shared" si="906"/>
        <v>0</v>
      </c>
      <c r="AG1970" s="272">
        <f>IF(R1970="kompletna",Q1970*J1970*0.0036*'lista, wskaźniki'!$F$13, IF(R1970="częściowa",Q1970*J1970*0.0036*'lista, wskaźniki'!$F$14, IF(R1970="brak",Q1970*J1970*0.0036*'lista, wskaźniki'!$F$15,)))</f>
        <v>0</v>
      </c>
      <c r="AH1970" s="334">
        <f>IF(Y1970="inne",K1970*'lista, wskaźniki'!$E$35,IF(Y1970="to samo źródło",0,IF(Y1970=0,0)))</f>
        <v>0</v>
      </c>
      <c r="AI1970" s="334" t="b">
        <f>IF(AA1970="gaz z sieci",AC1970*'lista, wskaźniki'!$D$21)</f>
        <v>0</v>
      </c>
      <c r="AJ1970" s="272">
        <f>IF(AA1970="węgiel",AB1970*'lista, wskaźniki'!$D$20, IF('Sektor mieszkaniowy'!AA1970="drewno",'Sektor mieszkaniowy'!AB1970*'lista, wskaźniki'!$D$22,IF('Sektor mieszkaniowy'!AA1970="pellet",AB1970*'lista, wskaźniki'!$D$23,IF('Sektor mieszkaniowy'!AA1970="gaz z sieci",AB1970*'lista, wskaźniki'!$D$21,IF('Sektor mieszkaniowy'!AA1970="olej opałowy",'Sektor mieszkaniowy'!AB1970*'lista, wskaźniki'!$D$24)))))</f>
        <v>0</v>
      </c>
      <c r="AK1970" s="1054"/>
      <c r="AL1970" s="1051"/>
      <c r="AM1970" s="20">
        <f>IF(AA1970="węgiel",AF1970*1/3.6*'lista, wskaźniki'!$F$20,IF(AA1970="drewno",AF1970*1/3.6*'lista, wskaźniki'!$F$22,IF(AA1970="pellet",AF1970*1/3.6*'lista, wskaźniki'!$F$23,IF(AA1970="gaz z sieci",AF1970*1/3.6*'lista, wskaźniki'!$F$21,IF(AA1970="olej opałowy",AF1970*1/3.6*'lista, wskaźniki'!$F$24,0)))))</f>
        <v>0</v>
      </c>
      <c r="AN1970" s="20">
        <f>IF(AA1970="węgiel",AF1970*'lista, wskaźniki'!$E$42,IF(AA1970="drewno",AF1970*'lista, wskaźniki'!$G$42,IF(AA1970="pellet",AF1970*'lista, wskaźniki'!$H$42,IF(AA1970="gaz z sieci",AF1970*'lista, wskaźniki'!$F$42,IF(AA1970="olej opałowy",AF1970*'lista, wskaźniki'!$I$42,0)))))</f>
        <v>0</v>
      </c>
      <c r="AO1970" s="20">
        <f>IF(AA1970="węgiel",AF1970*'lista, wskaźniki'!$E$43,IF(AA1970="drewno",AF1970*'lista, wskaźniki'!$G$43,IF(AA1970="pellet",AF1970*'lista, wskaźniki'!$H$43,IF(AA1970="gaz z sieci",AF1970*'lista, wskaźniki'!$F$43,IF(AA1970="olej opałowy",AF1970*'lista, wskaźniki'!$I$43,0)))))</f>
        <v>0</v>
      </c>
      <c r="AP1970" s="20">
        <f>IF(AA1970="węgiel",AF1970*'lista, wskaźniki'!$E$44,IF(AA1970="drewno",AF1970*'lista, wskaźniki'!$G$44,IF(AA1970="pellet",AF1970*'lista, wskaźniki'!$H$44,IF(AA1970="gaz z sieci",AF1970*'lista, wskaźniki'!$F$44,IF(AA1970="olej opałowy",AF1970*'lista, wskaźniki'!$I$44,0)))))</f>
        <v>0</v>
      </c>
      <c r="AQ1970" s="20" t="b">
        <f>IF(Z1970="gaz",AH1970*1/3.6*'lista, wskaźniki'!$F$21,IF(Z1970="energia elektryczna",AH1970*1/3.6*'lista, wskaźniki'!$F$26))</f>
        <v>0</v>
      </c>
      <c r="AR1970" s="20" t="b">
        <f>IF(Z1970="gaz",AH1970*'lista, wskaźniki'!$F$42,IF(Z1970="energia elektryczna",AH1970*0))</f>
        <v>0</v>
      </c>
      <c r="AS1970" s="20" t="b">
        <f>IF(Z1970="gaz",AH1970*'lista, wskaźniki'!$F$43,IF(Z1970="energia elektryczna",AH1970*0))</f>
        <v>0</v>
      </c>
      <c r="AT1970" s="20" t="b">
        <f>IF(Z1970="gaz",AH1970*'lista, wskaźniki'!$F$44,IF(Z1970="energia elektryczna",AH1970*0))</f>
        <v>0</v>
      </c>
      <c r="AU1970" s="20">
        <f>AI1970*1/3.6*'lista, wskaźniki'!$F$21</f>
        <v>0</v>
      </c>
      <c r="AV1970" s="20">
        <f>AI1970*'lista, wskaźniki'!$F$42</f>
        <v>0</v>
      </c>
      <c r="AW1970" s="20">
        <f>AI1970*'lista, wskaźniki'!$F$43</f>
        <v>0</v>
      </c>
      <c r="AX1970" s="20">
        <f>AI1970*'lista, wskaźniki'!$F$44</f>
        <v>0</v>
      </c>
      <c r="AY1970" s="20">
        <f>AK1970*'lista, wskaźniki'!$F$26</f>
        <v>0</v>
      </c>
      <c r="AZ1970" s="20">
        <f t="shared" si="879"/>
        <v>0</v>
      </c>
      <c r="BA1970" s="20">
        <f t="shared" si="880"/>
        <v>0</v>
      </c>
      <c r="BB1970" s="20">
        <f t="shared" si="881"/>
        <v>0</v>
      </c>
      <c r="BC1970" s="20">
        <f t="shared" si="882"/>
        <v>0</v>
      </c>
      <c r="BD1970" s="1051"/>
      <c r="BE1970" s="1051"/>
      <c r="BF1970" s="1051"/>
      <c r="BG1970" s="1051"/>
      <c r="BH1970" s="97"/>
      <c r="BI1970" s="1051"/>
      <c r="BJ1970" s="97"/>
      <c r="BK1970" s="1051"/>
      <c r="BL1970" s="97"/>
      <c r="BM1970" s="97"/>
      <c r="BN1970" s="97"/>
      <c r="BO1970" s="97"/>
      <c r="BP1970" s="97"/>
      <c r="BQ1970" s="97"/>
      <c r="BR1970" s="97"/>
      <c r="BS1970" s="1045"/>
      <c r="BT1970" s="1045"/>
      <c r="BU1970" s="1045"/>
      <c r="BV1970" s="1045"/>
      <c r="BW1970" s="1045"/>
      <c r="BX1970" s="1045"/>
      <c r="BY1970" s="1048"/>
      <c r="CA1970" s="365" t="b">
        <f t="shared" si="883"/>
        <v>0</v>
      </c>
      <c r="CB1970" s="365" t="b">
        <f t="shared" si="884"/>
        <v>0</v>
      </c>
      <c r="CC1970" s="365">
        <f t="shared" si="885"/>
        <v>0</v>
      </c>
      <c r="CD1970" s="365" t="b">
        <f t="shared" si="886"/>
        <v>0</v>
      </c>
      <c r="CE1970" s="365" t="b">
        <f t="shared" si="887"/>
        <v>0</v>
      </c>
      <c r="CF1970" s="365" t="b">
        <f t="shared" si="888"/>
        <v>0</v>
      </c>
      <c r="CG1970" s="365" t="b">
        <f t="shared" si="889"/>
        <v>0</v>
      </c>
      <c r="CH1970" s="365" t="b">
        <f t="shared" si="890"/>
        <v>0</v>
      </c>
      <c r="CI1970" s="72" t="b">
        <f t="shared" si="891"/>
        <v>0</v>
      </c>
      <c r="CJ1970" s="72" t="b">
        <f t="shared" si="892"/>
        <v>0</v>
      </c>
      <c r="CK1970" s="72">
        <f t="shared" si="893"/>
        <v>0</v>
      </c>
      <c r="CL1970" s="72">
        <f t="shared" si="894"/>
        <v>0</v>
      </c>
      <c r="CM1970" s="72" t="b">
        <f t="shared" si="895"/>
        <v>0</v>
      </c>
      <c r="CN1970" s="72" t="b">
        <f t="shared" si="896"/>
        <v>0</v>
      </c>
      <c r="CP1970" s="13">
        <f t="shared" si="897"/>
        <v>0</v>
      </c>
      <c r="CQ1970" s="13" t="b">
        <f t="shared" si="898"/>
        <v>0</v>
      </c>
      <c r="CR1970" s="13" t="b">
        <f t="shared" si="899"/>
        <v>0</v>
      </c>
      <c r="CS1970" s="13" t="b">
        <f t="shared" si="905"/>
        <v>0</v>
      </c>
      <c r="CT1970" s="13" t="b">
        <f t="shared" si="904"/>
        <v>0</v>
      </c>
      <c r="CU1970" s="13" t="b">
        <f t="shared" si="907"/>
        <v>0</v>
      </c>
      <c r="CV1970" s="13" t="b">
        <f t="shared" si="900"/>
        <v>0</v>
      </c>
      <c r="CW1970" s="13" t="b">
        <f t="shared" si="901"/>
        <v>0</v>
      </c>
      <c r="CX1970" s="13" t="b">
        <f t="shared" si="902"/>
        <v>0</v>
      </c>
      <c r="CY1970" s="13" t="b">
        <f t="shared" si="903"/>
        <v>0</v>
      </c>
    </row>
    <row r="1971" spans="1:103" ht="15" thickBot="1">
      <c r="A1971" s="932"/>
      <c r="B1971" s="1051"/>
      <c r="C1971" s="1051"/>
      <c r="D1971" s="1051"/>
      <c r="E1971" s="1051"/>
      <c r="F1971" s="1051"/>
      <c r="G1971" s="1051"/>
      <c r="H1971" s="1051"/>
      <c r="I1971" s="1051"/>
      <c r="J1971" s="1051"/>
      <c r="K1971" s="1051"/>
      <c r="L1971" s="1051"/>
      <c r="M1971" s="1051"/>
      <c r="N1971" s="1051"/>
      <c r="O1971" s="1051"/>
      <c r="P1971" s="1051"/>
      <c r="Q1971" s="941"/>
      <c r="R1971" s="1051"/>
      <c r="S1971" s="1051"/>
      <c r="T1971" s="1051"/>
      <c r="U1971" s="1051"/>
      <c r="V1971" s="1051"/>
      <c r="W1971" s="97"/>
      <c r="X1971" s="97"/>
      <c r="Y1971" s="97"/>
      <c r="Z1971" s="97"/>
      <c r="AA1971" s="97" t="s">
        <v>38</v>
      </c>
      <c r="AB1971" s="98"/>
      <c r="AC1971" s="98"/>
      <c r="AD1971" s="97"/>
      <c r="AE1971" s="1051"/>
      <c r="AF1971" s="334">
        <f t="shared" si="906"/>
        <v>0</v>
      </c>
      <c r="AG1971" s="272">
        <f>IF(R1971="kompletna",Q1971*J1971*0.0036*'lista, wskaźniki'!$F$13, IF(R1971="częściowa",Q1971*J1971*0.0036*'lista, wskaźniki'!$F$14, IF(R1971="brak",Q1971*J1971*0.0036*'lista, wskaźniki'!$F$15,)))</f>
        <v>0</v>
      </c>
      <c r="AH1971" s="334">
        <f>IF(Y1971="inne",K1971*'lista, wskaźniki'!$E$35,IF(Y1971="to samo źródło",0,IF(Y1971=0,0)))</f>
        <v>0</v>
      </c>
      <c r="AI1971" s="334">
        <f>IF(AA1971="gaz z sieci",AC1971*'lista, wskaźniki'!$D$21)</f>
        <v>0</v>
      </c>
      <c r="AJ1971" s="272">
        <f>IF(AA1971="węgiel",AB1971*'lista, wskaźniki'!$D$20, IF('Sektor mieszkaniowy'!AA1971="drewno",'Sektor mieszkaniowy'!AB1971*'lista, wskaźniki'!$D$22,IF('Sektor mieszkaniowy'!AA1971="pellet",AB1971*'lista, wskaźniki'!$D$23,IF('Sektor mieszkaniowy'!AA1971="gaz z sieci",AB1971*'lista, wskaźniki'!$D$21,IF('Sektor mieszkaniowy'!AA1971="olej opałowy",'Sektor mieszkaniowy'!AB1971*'lista, wskaźniki'!$D$24)))))</f>
        <v>0</v>
      </c>
      <c r="AK1971" s="1054"/>
      <c r="AL1971" s="1051"/>
      <c r="AM1971" s="20">
        <f>IF(AA1971="węgiel",AF1971*1/3.6*'lista, wskaźniki'!$F$20,IF(AA1971="drewno",AF1971*1/3.6*'lista, wskaźniki'!$F$22,IF(AA1971="pellet",AF1971*1/3.6*'lista, wskaźniki'!$F$23,IF(AA1971="gaz z sieci",AF1971*1/3.6*'lista, wskaźniki'!$F$21,IF(AA1971="olej opałowy",AF1971*1/3.6*'lista, wskaźniki'!$F$24,0)))))</f>
        <v>0</v>
      </c>
      <c r="AN1971" s="20">
        <f>IF(AA1971="węgiel",AF1971*'lista, wskaźniki'!$E$42,IF(AA1971="drewno",AF1971*'lista, wskaźniki'!$G$42,IF(AA1971="pellet",AF1971*'lista, wskaźniki'!$H$42,IF(AA1971="gaz z sieci",AF1971*'lista, wskaźniki'!$F$42,IF(AA1971="olej opałowy",AF1971*'lista, wskaźniki'!$I$42,0)))))</f>
        <v>0</v>
      </c>
      <c r="AO1971" s="20">
        <f>IF(AA1971="węgiel",AF1971*'lista, wskaźniki'!$E$43,IF(AA1971="drewno",AF1971*'lista, wskaźniki'!$G$43,IF(AA1971="pellet",AF1971*'lista, wskaźniki'!$H$43,IF(AA1971="gaz z sieci",AF1971*'lista, wskaźniki'!$F$43,IF(AA1971="olej opałowy",AF1971*'lista, wskaźniki'!$I$43,0)))))</f>
        <v>0</v>
      </c>
      <c r="AP1971" s="20">
        <f>IF(AA1971="węgiel",AF1971*'lista, wskaźniki'!$E$44,IF(AA1971="drewno",AF1971*'lista, wskaźniki'!$G$44,IF(AA1971="pellet",AF1971*'lista, wskaźniki'!$H$44,IF(AA1971="gaz z sieci",AF1971*'lista, wskaźniki'!$F$44,IF(AA1971="olej opałowy",AF1971*'lista, wskaźniki'!$I$44,0)))))</f>
        <v>0</v>
      </c>
      <c r="AQ1971" s="20" t="b">
        <f>IF(Z1971="gaz",AH1971*1/3.6*'lista, wskaźniki'!$F$21,IF(Z1971="energia elektryczna",AH1971*1/3.6*'lista, wskaźniki'!$F$26))</f>
        <v>0</v>
      </c>
      <c r="AR1971" s="20" t="b">
        <f>IF(Z1971="gaz",AH1971*'lista, wskaźniki'!$F$42,IF(Z1971="energia elektryczna",AH1971*0))</f>
        <v>0</v>
      </c>
      <c r="AS1971" s="20" t="b">
        <f>IF(Z1971="gaz",AH1971*'lista, wskaźniki'!$F$43,IF(Z1971="energia elektryczna",AH1971*0))</f>
        <v>0</v>
      </c>
      <c r="AT1971" s="20" t="b">
        <f>IF(Z1971="gaz",AH1971*'lista, wskaźniki'!$F$44,IF(Z1971="energia elektryczna",AH1971*0))</f>
        <v>0</v>
      </c>
      <c r="AU1971" s="20">
        <f>AI1971*1/3.6*'lista, wskaźniki'!$F$21</f>
        <v>0</v>
      </c>
      <c r="AV1971" s="20">
        <f>AI1971*'lista, wskaźniki'!$F$42</f>
        <v>0</v>
      </c>
      <c r="AW1971" s="20">
        <f>AI1971*'lista, wskaźniki'!$F$43</f>
        <v>0</v>
      </c>
      <c r="AX1971" s="20">
        <f>AI1971*'lista, wskaźniki'!$F$44</f>
        <v>0</v>
      </c>
      <c r="AY1971" s="20">
        <f>AK1971*'lista, wskaźniki'!$F$26</f>
        <v>0</v>
      </c>
      <c r="AZ1971" s="20">
        <f t="shared" si="879"/>
        <v>0</v>
      </c>
      <c r="BA1971" s="20">
        <f t="shared" si="880"/>
        <v>0</v>
      </c>
      <c r="BB1971" s="20">
        <f t="shared" si="881"/>
        <v>0</v>
      </c>
      <c r="BC1971" s="20">
        <f t="shared" si="882"/>
        <v>0</v>
      </c>
      <c r="BD1971" s="1051"/>
      <c r="BE1971" s="1051"/>
      <c r="BF1971" s="1051"/>
      <c r="BG1971" s="1051"/>
      <c r="BH1971" s="97"/>
      <c r="BI1971" s="1051"/>
      <c r="BJ1971" s="97"/>
      <c r="BK1971" s="1051"/>
      <c r="BL1971" s="97"/>
      <c r="BM1971" s="97"/>
      <c r="BN1971" s="97"/>
      <c r="BO1971" s="97"/>
      <c r="BP1971" s="97"/>
      <c r="BQ1971" s="97"/>
      <c r="BR1971" s="97"/>
      <c r="BS1971" s="1045"/>
      <c r="BT1971" s="1045"/>
      <c r="BU1971" s="1045"/>
      <c r="BV1971" s="1045"/>
      <c r="BW1971" s="1045"/>
      <c r="BX1971" s="1045"/>
      <c r="BY1971" s="1048"/>
      <c r="CA1971" s="365" t="b">
        <f t="shared" si="883"/>
        <v>0</v>
      </c>
      <c r="CB1971" s="365" t="b">
        <f t="shared" si="884"/>
        <v>0</v>
      </c>
      <c r="CC1971" s="365" t="b">
        <f t="shared" si="885"/>
        <v>0</v>
      </c>
      <c r="CD1971" s="365">
        <f t="shared" si="886"/>
        <v>0</v>
      </c>
      <c r="CE1971" s="365" t="b">
        <f t="shared" si="887"/>
        <v>0</v>
      </c>
      <c r="CF1971" s="365" t="b">
        <f t="shared" si="888"/>
        <v>0</v>
      </c>
      <c r="CG1971" s="365" t="b">
        <f t="shared" si="889"/>
        <v>0</v>
      </c>
      <c r="CH1971" s="365">
        <f t="shared" si="890"/>
        <v>0</v>
      </c>
      <c r="CI1971" s="72" t="b">
        <f t="shared" si="891"/>
        <v>0</v>
      </c>
      <c r="CJ1971" s="72" t="b">
        <f t="shared" si="892"/>
        <v>0</v>
      </c>
      <c r="CK1971" s="72" t="b">
        <f t="shared" si="893"/>
        <v>0</v>
      </c>
      <c r="CL1971" s="72">
        <f t="shared" si="894"/>
        <v>0</v>
      </c>
      <c r="CM1971" s="72" t="b">
        <f t="shared" si="895"/>
        <v>0</v>
      </c>
      <c r="CN1971" s="72" t="b">
        <f t="shared" si="896"/>
        <v>0</v>
      </c>
      <c r="CP1971" s="13">
        <f t="shared" si="897"/>
        <v>0</v>
      </c>
      <c r="CQ1971" s="13" t="b">
        <f t="shared" si="898"/>
        <v>0</v>
      </c>
      <c r="CR1971" s="13" t="b">
        <f t="shared" si="899"/>
        <v>0</v>
      </c>
      <c r="CS1971" s="13" t="b">
        <f t="shared" si="905"/>
        <v>0</v>
      </c>
      <c r="CT1971" s="13" t="b">
        <f t="shared" si="904"/>
        <v>0</v>
      </c>
      <c r="CU1971" s="13" t="b">
        <f t="shared" si="907"/>
        <v>0</v>
      </c>
      <c r="CV1971" s="13" t="b">
        <f t="shared" si="900"/>
        <v>0</v>
      </c>
      <c r="CW1971" s="13" t="b">
        <f t="shared" si="901"/>
        <v>0</v>
      </c>
      <c r="CX1971" s="13" t="b">
        <f t="shared" si="902"/>
        <v>0</v>
      </c>
      <c r="CY1971" s="13" t="b">
        <f t="shared" si="903"/>
        <v>0</v>
      </c>
    </row>
    <row r="1972" spans="1:103" ht="15" thickBot="1">
      <c r="A1972" s="933"/>
      <c r="B1972" s="1052"/>
      <c r="C1972" s="1052"/>
      <c r="D1972" s="1052"/>
      <c r="E1972" s="1052"/>
      <c r="F1972" s="1052"/>
      <c r="G1972" s="1052"/>
      <c r="H1972" s="1052"/>
      <c r="I1972" s="1052"/>
      <c r="J1972" s="1052"/>
      <c r="K1972" s="1052"/>
      <c r="L1972" s="1052"/>
      <c r="M1972" s="1052"/>
      <c r="N1972" s="1052"/>
      <c r="O1972" s="1052"/>
      <c r="P1972" s="1052"/>
      <c r="Q1972" s="942"/>
      <c r="R1972" s="1052"/>
      <c r="S1972" s="1052"/>
      <c r="T1972" s="1052"/>
      <c r="U1972" s="1052"/>
      <c r="V1972" s="1052"/>
      <c r="W1972" s="99"/>
      <c r="X1972" s="99"/>
      <c r="Y1972" s="99"/>
      <c r="Z1972" s="99"/>
      <c r="AA1972" s="99" t="s">
        <v>37</v>
      </c>
      <c r="AB1972" s="100"/>
      <c r="AC1972" s="100"/>
      <c r="AD1972" s="99"/>
      <c r="AE1972" s="1052"/>
      <c r="AF1972" s="334">
        <f t="shared" si="906"/>
        <v>0</v>
      </c>
      <c r="AG1972" s="272">
        <f>IF(R1972="kompletna",Q1972*J1972*0.0036*'lista, wskaźniki'!$F$13, IF(R1972="częściowa",Q1972*J1972*0.0036*'lista, wskaźniki'!$F$14, IF(R1972="brak",Q1972*J1972*0.0036*'lista, wskaźniki'!$F$15,)))</f>
        <v>0</v>
      </c>
      <c r="AH1972" s="334">
        <f>IF(Y1972="inne",K1972*'lista, wskaźniki'!$E$35,IF(Y1972="to samo źródło",0,IF(Y1972=0,0)))</f>
        <v>0</v>
      </c>
      <c r="AI1972" s="334" t="b">
        <f>IF(AA1972="gaz z sieci",AC1972*'lista, wskaźniki'!$D$21)</f>
        <v>0</v>
      </c>
      <c r="AJ1972" s="272">
        <f>IF(AA1972="węgiel",AB1972*'lista, wskaźniki'!$D$20, IF('Sektor mieszkaniowy'!AA1972="drewno",'Sektor mieszkaniowy'!AB1972*'lista, wskaźniki'!$D$22,IF('Sektor mieszkaniowy'!AA1972="pellet",AB1972*'lista, wskaźniki'!$D$23,IF('Sektor mieszkaniowy'!AA1972="gaz z sieci",AB1972*'lista, wskaźniki'!$D$21,IF('Sektor mieszkaniowy'!AA1972="olej opałowy",'Sektor mieszkaniowy'!AB1972*'lista, wskaźniki'!$D$24)))))</f>
        <v>0</v>
      </c>
      <c r="AK1972" s="1055"/>
      <c r="AL1972" s="1052"/>
      <c r="AM1972" s="20">
        <f>IF(AA1972="węgiel",AF1972*1/3.6*'lista, wskaźniki'!$F$20,IF(AA1972="drewno",AF1972*1/3.6*'lista, wskaźniki'!$F$22,IF(AA1972="pellet",AF1972*1/3.6*'lista, wskaźniki'!$F$23,IF(AA1972="gaz z sieci",AF1972*1/3.6*'lista, wskaźniki'!$F$21,IF(AA1972="olej opałowy",AF1972*1/3.6*'lista, wskaźniki'!$F$24,0)))))</f>
        <v>0</v>
      </c>
      <c r="AN1972" s="20">
        <f>IF(AA1972="węgiel",AF1972*'lista, wskaźniki'!$E$42,IF(AA1972="drewno",AF1972*'lista, wskaźniki'!$G$42,IF(AA1972="pellet",AF1972*'lista, wskaźniki'!$H$42,IF(AA1972="gaz z sieci",AF1972*'lista, wskaźniki'!$F$42,IF(AA1972="olej opałowy",AF1972*'lista, wskaźniki'!$I$42,0)))))</f>
        <v>0</v>
      </c>
      <c r="AO1972" s="20">
        <f>IF(AA1972="węgiel",AF1972*'lista, wskaźniki'!$E$43,IF(AA1972="drewno",AF1972*'lista, wskaźniki'!$G$43,IF(AA1972="pellet",AF1972*'lista, wskaźniki'!$H$43,IF(AA1972="gaz z sieci",AF1972*'lista, wskaźniki'!$F$43,IF(AA1972="olej opałowy",AF1972*'lista, wskaźniki'!$I$43,0)))))</f>
        <v>0</v>
      </c>
      <c r="AP1972" s="20">
        <f>IF(AA1972="węgiel",AF1972*'lista, wskaźniki'!$E$44,IF(AA1972="drewno",AF1972*'lista, wskaźniki'!$G$44,IF(AA1972="pellet",AF1972*'lista, wskaźniki'!$H$44,IF(AA1972="gaz z sieci",AF1972*'lista, wskaźniki'!$F$44,IF(AA1972="olej opałowy",AF1972*'lista, wskaźniki'!$I$44,0)))))</f>
        <v>0</v>
      </c>
      <c r="AQ1972" s="20" t="b">
        <f>IF(Z1972="gaz",AH1972*1/3.6*'lista, wskaźniki'!$F$21,IF(Z1972="energia elektryczna",AH1972*1/3.6*'lista, wskaźniki'!$F$26))</f>
        <v>0</v>
      </c>
      <c r="AR1972" s="20" t="b">
        <f>IF(Z1972="gaz",AH1972*'lista, wskaźniki'!$F$42,IF(Z1972="energia elektryczna",AH1972*0))</f>
        <v>0</v>
      </c>
      <c r="AS1972" s="20" t="b">
        <f>IF(Z1972="gaz",AH1972*'lista, wskaźniki'!$F$43,IF(Z1972="energia elektryczna",AH1972*0))</f>
        <v>0</v>
      </c>
      <c r="AT1972" s="20" t="b">
        <f>IF(Z1972="gaz",AH1972*'lista, wskaźniki'!$F$44,IF(Z1972="energia elektryczna",AH1972*0))</f>
        <v>0</v>
      </c>
      <c r="AU1972" s="20">
        <f>AI1972*1/3.6*'lista, wskaźniki'!$F$21</f>
        <v>0</v>
      </c>
      <c r="AV1972" s="20">
        <f>AI1972*'lista, wskaźniki'!$F$42</f>
        <v>0</v>
      </c>
      <c r="AW1972" s="20">
        <f>AI1972*'lista, wskaźniki'!$F$43</f>
        <v>0</v>
      </c>
      <c r="AX1972" s="20">
        <f>AI1972*'lista, wskaźniki'!$F$44</f>
        <v>0</v>
      </c>
      <c r="AY1972" s="20">
        <f>AK1972*'lista, wskaźniki'!$F$26</f>
        <v>0</v>
      </c>
      <c r="AZ1972" s="20">
        <f t="shared" si="879"/>
        <v>0</v>
      </c>
      <c r="BA1972" s="20">
        <f t="shared" si="880"/>
        <v>0</v>
      </c>
      <c r="BB1972" s="20">
        <f t="shared" si="881"/>
        <v>0</v>
      </c>
      <c r="BC1972" s="20">
        <f t="shared" si="882"/>
        <v>0</v>
      </c>
      <c r="BD1972" s="1052"/>
      <c r="BE1972" s="1052"/>
      <c r="BF1972" s="1052"/>
      <c r="BG1972" s="1052"/>
      <c r="BH1972" s="99"/>
      <c r="BI1972" s="1052"/>
      <c r="BJ1972" s="99"/>
      <c r="BK1972" s="1052"/>
      <c r="BL1972" s="99"/>
      <c r="BM1972" s="99"/>
      <c r="BN1972" s="99"/>
      <c r="BO1972" s="99"/>
      <c r="BP1972" s="99"/>
      <c r="BQ1972" s="99"/>
      <c r="BR1972" s="99"/>
      <c r="BS1972" s="1046"/>
      <c r="BT1972" s="1046"/>
      <c r="BU1972" s="1046"/>
      <c r="BV1972" s="1046"/>
      <c r="BW1972" s="1046"/>
      <c r="BX1972" s="1046"/>
      <c r="BY1972" s="1049"/>
      <c r="CA1972" s="365" t="b">
        <f t="shared" si="883"/>
        <v>0</v>
      </c>
      <c r="CB1972" s="365" t="b">
        <f t="shared" si="884"/>
        <v>0</v>
      </c>
      <c r="CC1972" s="365" t="b">
        <f t="shared" si="885"/>
        <v>0</v>
      </c>
      <c r="CD1972" s="365" t="b">
        <f t="shared" si="886"/>
        <v>0</v>
      </c>
      <c r="CE1972" s="365">
        <f t="shared" si="887"/>
        <v>0</v>
      </c>
      <c r="CF1972" s="365" t="b">
        <f t="shared" si="888"/>
        <v>0</v>
      </c>
      <c r="CG1972" s="365" t="b">
        <f t="shared" si="889"/>
        <v>0</v>
      </c>
      <c r="CH1972" s="365" t="b">
        <f t="shared" si="890"/>
        <v>0</v>
      </c>
      <c r="CI1972" s="72" t="b">
        <f t="shared" si="891"/>
        <v>0</v>
      </c>
      <c r="CJ1972" s="72" t="b">
        <f t="shared" si="892"/>
        <v>0</v>
      </c>
      <c r="CK1972" s="72" t="b">
        <f t="shared" si="893"/>
        <v>0</v>
      </c>
      <c r="CL1972" s="72">
        <f t="shared" si="894"/>
        <v>0</v>
      </c>
      <c r="CM1972" s="72">
        <f t="shared" si="895"/>
        <v>0</v>
      </c>
      <c r="CN1972" s="72" t="b">
        <f t="shared" si="896"/>
        <v>0</v>
      </c>
      <c r="CP1972" s="13">
        <f t="shared" si="897"/>
        <v>0</v>
      </c>
      <c r="CQ1972" s="13" t="b">
        <f t="shared" si="898"/>
        <v>0</v>
      </c>
      <c r="CR1972" s="13" t="b">
        <f t="shared" si="899"/>
        <v>0</v>
      </c>
      <c r="CS1972" s="13" t="b">
        <f t="shared" si="905"/>
        <v>0</v>
      </c>
      <c r="CT1972" s="13" t="b">
        <f t="shared" si="904"/>
        <v>0</v>
      </c>
      <c r="CU1972" s="13" t="b">
        <f t="shared" si="907"/>
        <v>0</v>
      </c>
      <c r="CV1972" s="13" t="b">
        <f t="shared" si="900"/>
        <v>0</v>
      </c>
      <c r="CW1972" s="13" t="b">
        <f t="shared" si="901"/>
        <v>0</v>
      </c>
      <c r="CX1972" s="13" t="b">
        <f t="shared" si="902"/>
        <v>0</v>
      </c>
      <c r="CY1972" s="13" t="b">
        <f t="shared" si="903"/>
        <v>0</v>
      </c>
    </row>
    <row r="1973" spans="1:103" ht="15" thickBot="1">
      <c r="A1973" s="931">
        <v>395</v>
      </c>
      <c r="B1973" s="1050" t="s">
        <v>227</v>
      </c>
      <c r="C1973" s="1050"/>
      <c r="D1973" s="1050" t="s">
        <v>1</v>
      </c>
      <c r="E1973" s="1050" t="s">
        <v>5</v>
      </c>
      <c r="F1973" s="1050"/>
      <c r="G1973" s="1050"/>
      <c r="H1973" s="1050"/>
      <c r="I1973" s="1050" t="s">
        <v>10</v>
      </c>
      <c r="J1973" s="1050"/>
      <c r="K1973" s="1050"/>
      <c r="L1973" s="1050" t="s">
        <v>16</v>
      </c>
      <c r="M1973" s="1050"/>
      <c r="N1973" s="1050" t="s">
        <v>16</v>
      </c>
      <c r="O1973" s="1050"/>
      <c r="P1973" s="1050" t="s">
        <v>17</v>
      </c>
      <c r="Q1973" s="940">
        <f>IF(I1973="&lt;1966",'lista, wskaźniki'!$G$4,IF(I1973="1967-1985",'lista, wskaźniki'!$G$5,IF(I1973="1986-1992",'lista, wskaźniki'!$G$6,IF(I1973="1993-1996",'lista, wskaźniki'!$G$7,IF(I1973="&gt;1997",'lista, wskaźniki'!$G$8,IF(I1973=0,'lista, wskaźniki'!$G$4))))))</f>
        <v>290</v>
      </c>
      <c r="R1973" s="1050" t="s">
        <v>23</v>
      </c>
      <c r="S1973" s="1050" t="s">
        <v>31</v>
      </c>
      <c r="T1973" s="1050"/>
      <c r="U1973" s="1050"/>
      <c r="V1973" s="1050"/>
      <c r="W1973" s="95" t="s">
        <v>35</v>
      </c>
      <c r="X1973" s="95" t="s">
        <v>35</v>
      </c>
      <c r="Y1973" s="95" t="s">
        <v>42</v>
      </c>
      <c r="Z1973" s="95"/>
      <c r="AA1973" s="95" t="s">
        <v>35</v>
      </c>
      <c r="AB1973" s="96"/>
      <c r="AC1973" s="96"/>
      <c r="AD1973" s="95"/>
      <c r="AE1973" s="1050"/>
      <c r="AF1973" s="334">
        <f t="shared" si="906"/>
        <v>0</v>
      </c>
      <c r="AG1973" s="272">
        <f>IF(R1973="kompletna",Q1973*J1973*0.0036*'lista, wskaźniki'!$F$13, IF(R1973="częściowa",Q1973*J1973*0.0036*'lista, wskaźniki'!$F$14, IF(R1973="brak",Q1973*J1973*0.0036*'lista, wskaźniki'!$F$15,)))</f>
        <v>0</v>
      </c>
      <c r="AH1973" s="334">
        <f>IF(Y1973="inne",K1973*'lista, wskaźniki'!$E$35,IF(Y1973="to samo źródło",0,IF(Y1973=0,0)))</f>
        <v>0</v>
      </c>
      <c r="AI1973" s="334" t="b">
        <f>IF(AA1973="gaz z sieci",AC1973*'lista, wskaźniki'!$D$21)</f>
        <v>0</v>
      </c>
      <c r="AJ1973" s="272">
        <f>IF(AA1973="węgiel",AB1973*'lista, wskaźniki'!$D$20, IF('Sektor mieszkaniowy'!AA1973="drewno",'Sektor mieszkaniowy'!AB1973*'lista, wskaźniki'!$D$22,IF('Sektor mieszkaniowy'!AA1973="pellet",AB1973*'lista, wskaźniki'!$D$23,IF('Sektor mieszkaniowy'!AA1973="gaz z sieci",AB1973*'lista, wskaźniki'!$D$21,IF('Sektor mieszkaniowy'!AA1973="olej opałowy",'Sektor mieszkaniowy'!AB1973*'lista, wskaźniki'!$D$24)))))</f>
        <v>0</v>
      </c>
      <c r="AK1973" s="1053">
        <f>AL1973/'lista, wskaźniki'!$A$127</f>
        <v>0</v>
      </c>
      <c r="AL1973" s="1050"/>
      <c r="AM1973" s="20">
        <f>IF(AA1973="węgiel",AF1973*1/3.6*'lista, wskaźniki'!$F$20,IF(AA1973="drewno",AF1973*1/3.6*'lista, wskaźniki'!$F$22,IF(AA1973="pellet",AF1973*1/3.6*'lista, wskaźniki'!$F$23,IF(AA1973="gaz z sieci",AF1973*1/3.6*'lista, wskaźniki'!$F$21,IF(AA1973="olej opałowy",AF1973*1/3.6*'lista, wskaźniki'!$F$24,0)))))</f>
        <v>0</v>
      </c>
      <c r="AN1973" s="20">
        <f>IF(AA1973="węgiel",AF1973*'lista, wskaźniki'!$E$42,IF(AA1973="drewno",AF1973*'lista, wskaźniki'!$G$42,IF(AA1973="pellet",AF1973*'lista, wskaźniki'!$H$42,IF(AA1973="gaz z sieci",AF1973*'lista, wskaźniki'!$F$42,IF(AA1973="olej opałowy",AF1973*'lista, wskaźniki'!$I$42,0)))))</f>
        <v>0</v>
      </c>
      <c r="AO1973" s="20">
        <f>IF(AA1973="węgiel",AF1973*'lista, wskaźniki'!$E$43,IF(AA1973="drewno",AF1973*'lista, wskaźniki'!$G$43,IF(AA1973="pellet",AF1973*'lista, wskaźniki'!$H$43,IF(AA1973="gaz z sieci",AF1973*'lista, wskaźniki'!$F$43,IF(AA1973="olej opałowy",AF1973*'lista, wskaźniki'!$I$43,0)))))</f>
        <v>0</v>
      </c>
      <c r="AP1973" s="20">
        <f>IF(AA1973="węgiel",AF1973*'lista, wskaźniki'!$E$44,IF(AA1973="drewno",AF1973*'lista, wskaźniki'!$G$44,IF(AA1973="pellet",AF1973*'lista, wskaźniki'!$H$44,IF(AA1973="gaz z sieci",AF1973*'lista, wskaźniki'!$F$44,IF(AA1973="olej opałowy",AF1973*'lista, wskaźniki'!$I$44,0)))))</f>
        <v>0</v>
      </c>
      <c r="AQ1973" s="20" t="b">
        <f>IF(Z1973="gaz",AH1973*1/3.6*'lista, wskaźniki'!$F$21,IF(Z1973="energia elektryczna",AH1973*1/3.6*'lista, wskaźniki'!$F$26))</f>
        <v>0</v>
      </c>
      <c r="AR1973" s="20" t="b">
        <f>IF(Z1973="gaz",AH1973*'lista, wskaźniki'!$F$42,IF(Z1973="energia elektryczna",AH1973*0))</f>
        <v>0</v>
      </c>
      <c r="AS1973" s="20" t="b">
        <f>IF(Z1973="gaz",AH1973*'lista, wskaźniki'!$F$43,IF(Z1973="energia elektryczna",AH1973*0))</f>
        <v>0</v>
      </c>
      <c r="AT1973" s="20" t="b">
        <f>IF(Z1973="gaz",AH1973*'lista, wskaźniki'!$F$44,IF(Z1973="energia elektryczna",AH1973*0))</f>
        <v>0</v>
      </c>
      <c r="AU1973" s="20">
        <f>AI1973*1/3.6*'lista, wskaźniki'!$F$21</f>
        <v>0</v>
      </c>
      <c r="AV1973" s="20">
        <f>AI1973*'lista, wskaźniki'!$F$42</f>
        <v>0</v>
      </c>
      <c r="AW1973" s="20">
        <f>AI1973*'lista, wskaźniki'!$F$43</f>
        <v>0</v>
      </c>
      <c r="AX1973" s="20">
        <f>AI1973*'lista, wskaźniki'!$F$44</f>
        <v>0</v>
      </c>
      <c r="AY1973" s="20">
        <f>AK1973*'lista, wskaźniki'!$F$26</f>
        <v>0</v>
      </c>
      <c r="AZ1973" s="20">
        <f t="shared" si="879"/>
        <v>0</v>
      </c>
      <c r="BA1973" s="20">
        <f t="shared" si="880"/>
        <v>0</v>
      </c>
      <c r="BB1973" s="20">
        <f t="shared" si="881"/>
        <v>0</v>
      </c>
      <c r="BC1973" s="20">
        <f t="shared" si="882"/>
        <v>0</v>
      </c>
      <c r="BD1973" s="1050"/>
      <c r="BE1973" s="1050"/>
      <c r="BF1973" s="1050"/>
      <c r="BG1973" s="1050"/>
      <c r="BH1973" s="95"/>
      <c r="BI1973" s="1050"/>
      <c r="BJ1973" s="95"/>
      <c r="BK1973" s="1050"/>
      <c r="BL1973" s="95"/>
      <c r="BM1973" s="95"/>
      <c r="BN1973" s="95"/>
      <c r="BO1973" s="95"/>
      <c r="BP1973" s="95"/>
      <c r="BQ1973" s="95"/>
      <c r="BR1973" s="95"/>
      <c r="BS1973" s="1044"/>
      <c r="BT1973" s="1044"/>
      <c r="BU1973" s="1044"/>
      <c r="BV1973" s="1044"/>
      <c r="BW1973" s="1044"/>
      <c r="BX1973" s="1044"/>
      <c r="BY1973" s="1047"/>
      <c r="CA1973" s="365">
        <f t="shared" si="883"/>
        <v>0</v>
      </c>
      <c r="CB1973" s="365" t="b">
        <f t="shared" si="884"/>
        <v>0</v>
      </c>
      <c r="CC1973" s="365" t="b">
        <f t="shared" si="885"/>
        <v>0</v>
      </c>
      <c r="CD1973" s="365" t="b">
        <f t="shared" si="886"/>
        <v>0</v>
      </c>
      <c r="CE1973" s="365" t="b">
        <f t="shared" si="887"/>
        <v>0</v>
      </c>
      <c r="CF1973" s="365" t="b">
        <f t="shared" si="888"/>
        <v>0</v>
      </c>
      <c r="CG1973" s="365" t="b">
        <f t="shared" si="889"/>
        <v>0</v>
      </c>
      <c r="CH1973" s="365" t="b">
        <f t="shared" si="890"/>
        <v>0</v>
      </c>
      <c r="CI1973" s="72">
        <f t="shared" si="891"/>
        <v>0</v>
      </c>
      <c r="CJ1973" s="72" t="b">
        <f t="shared" si="892"/>
        <v>0</v>
      </c>
      <c r="CK1973" s="72" t="b">
        <f t="shared" si="893"/>
        <v>0</v>
      </c>
      <c r="CL1973" s="72">
        <f t="shared" si="894"/>
        <v>0</v>
      </c>
      <c r="CM1973" s="72" t="b">
        <f t="shared" si="895"/>
        <v>0</v>
      </c>
      <c r="CN1973" s="72" t="b">
        <f t="shared" si="896"/>
        <v>0</v>
      </c>
      <c r="CP1973" s="13">
        <f t="shared" si="897"/>
        <v>0</v>
      </c>
      <c r="CQ1973" s="13">
        <f t="shared" si="898"/>
        <v>0</v>
      </c>
      <c r="CR1973" s="13" t="b">
        <f t="shared" si="899"/>
        <v>0</v>
      </c>
      <c r="CS1973" s="13">
        <f t="shared" si="905"/>
        <v>0</v>
      </c>
      <c r="CT1973" s="13" t="b">
        <f t="shared" si="904"/>
        <v>0</v>
      </c>
      <c r="CU1973" s="13">
        <f t="shared" si="907"/>
        <v>0</v>
      </c>
      <c r="CV1973" s="13" t="b">
        <f t="shared" si="900"/>
        <v>0</v>
      </c>
      <c r="CW1973" s="13">
        <f t="shared" si="901"/>
        <v>0</v>
      </c>
      <c r="CX1973" s="13" t="b">
        <f t="shared" si="902"/>
        <v>0</v>
      </c>
      <c r="CY1973" s="13">
        <f t="shared" si="903"/>
        <v>0</v>
      </c>
    </row>
    <row r="1974" spans="1:103" ht="15" thickBot="1">
      <c r="A1974" s="932"/>
      <c r="B1974" s="1051"/>
      <c r="C1974" s="1051"/>
      <c r="D1974" s="1051"/>
      <c r="E1974" s="1051"/>
      <c r="F1974" s="1051"/>
      <c r="G1974" s="1051"/>
      <c r="H1974" s="1051"/>
      <c r="I1974" s="1051"/>
      <c r="J1974" s="1051"/>
      <c r="K1974" s="1051"/>
      <c r="L1974" s="1051"/>
      <c r="M1974" s="1051"/>
      <c r="N1974" s="1051"/>
      <c r="O1974" s="1051"/>
      <c r="P1974" s="1051"/>
      <c r="Q1974" s="941"/>
      <c r="R1974" s="1051"/>
      <c r="S1974" s="1051"/>
      <c r="T1974" s="1051"/>
      <c r="U1974" s="1051"/>
      <c r="V1974" s="1051"/>
      <c r="W1974" s="20" t="s">
        <v>36</v>
      </c>
      <c r="X1974" s="97" t="s">
        <v>195</v>
      </c>
      <c r="Y1974" s="97"/>
      <c r="Z1974" s="97"/>
      <c r="AA1974" s="97" t="s">
        <v>36</v>
      </c>
      <c r="AB1974" s="98"/>
      <c r="AC1974" s="98"/>
      <c r="AD1974" s="97"/>
      <c r="AE1974" s="1051"/>
      <c r="AF1974" s="334">
        <f t="shared" si="906"/>
        <v>0</v>
      </c>
      <c r="AG1974" s="272">
        <f>IF(R1974="kompletna",Q1974*J1974*0.0036*'lista, wskaźniki'!$F$13, IF(R1974="częściowa",Q1974*J1974*0.0036*'lista, wskaźniki'!$F$14, IF(R1974="brak",Q1974*J1974*0.0036*'lista, wskaźniki'!$F$15,)))</f>
        <v>0</v>
      </c>
      <c r="AH1974" s="334">
        <f>IF(Y1974="inne",K1974*'lista, wskaźniki'!$E$35,IF(Y1974="to samo źródło",0,IF(Y1974=0,0)))</f>
        <v>0</v>
      </c>
      <c r="AI1974" s="334" t="b">
        <f>IF(AA1974="gaz z sieci",AC1974*'lista, wskaźniki'!$D$21)</f>
        <v>0</v>
      </c>
      <c r="AJ1974" s="272">
        <f>IF(AA1974="węgiel",AB1974*'lista, wskaźniki'!$D$20, IF('Sektor mieszkaniowy'!AA1974="drewno",'Sektor mieszkaniowy'!AB1974*'lista, wskaźniki'!$D$22,IF('Sektor mieszkaniowy'!AA1974="pellet",AB1974*'lista, wskaźniki'!$D$23,IF('Sektor mieszkaniowy'!AA1974="gaz z sieci",AB1974*'lista, wskaźniki'!$D$21,IF('Sektor mieszkaniowy'!AA1974="olej opałowy",'Sektor mieszkaniowy'!AB1974*'lista, wskaźniki'!$D$24)))))</f>
        <v>0</v>
      </c>
      <c r="AK1974" s="1054"/>
      <c r="AL1974" s="1051"/>
      <c r="AM1974" s="20">
        <f>IF(AA1974="węgiel",AF1974*1/3.6*'lista, wskaźniki'!$F$20,IF(AA1974="drewno",AF1974*1/3.6*'lista, wskaźniki'!$F$22,IF(AA1974="pellet",AF1974*1/3.6*'lista, wskaźniki'!$F$23,IF(AA1974="gaz z sieci",AF1974*1/3.6*'lista, wskaźniki'!$F$21,IF(AA1974="olej opałowy",AF1974*1/3.6*'lista, wskaźniki'!$F$24,0)))))</f>
        <v>0</v>
      </c>
      <c r="AN1974" s="20">
        <f>IF(AA1974="węgiel",AF1974*'lista, wskaźniki'!$E$42,IF(AA1974="drewno",AF1974*'lista, wskaźniki'!$G$42,IF(AA1974="pellet",AF1974*'lista, wskaźniki'!$H$42,IF(AA1974="gaz z sieci",AF1974*'lista, wskaźniki'!$F$42,IF(AA1974="olej opałowy",AF1974*'lista, wskaźniki'!$I$42,0)))))</f>
        <v>0</v>
      </c>
      <c r="AO1974" s="20">
        <f>IF(AA1974="węgiel",AF1974*'lista, wskaźniki'!$E$43,IF(AA1974="drewno",AF1974*'lista, wskaźniki'!$G$43,IF(AA1974="pellet",AF1974*'lista, wskaźniki'!$H$43,IF(AA1974="gaz z sieci",AF1974*'lista, wskaźniki'!$F$43,IF(AA1974="olej opałowy",AF1974*'lista, wskaźniki'!$I$43,0)))))</f>
        <v>0</v>
      </c>
      <c r="AP1974" s="20">
        <f>IF(AA1974="węgiel",AF1974*'lista, wskaźniki'!$E$44,IF(AA1974="drewno",AF1974*'lista, wskaźniki'!$G$44,IF(AA1974="pellet",AF1974*'lista, wskaźniki'!$H$44,IF(AA1974="gaz z sieci",AF1974*'lista, wskaźniki'!$F$44,IF(AA1974="olej opałowy",AF1974*'lista, wskaźniki'!$I$44,0)))))</f>
        <v>0</v>
      </c>
      <c r="AQ1974" s="20" t="b">
        <f>IF(Z1974="gaz",AH1974*1/3.6*'lista, wskaźniki'!$F$21,IF(Z1974="energia elektryczna",AH1974*1/3.6*'lista, wskaźniki'!$F$26))</f>
        <v>0</v>
      </c>
      <c r="AR1974" s="20" t="b">
        <f>IF(Z1974="gaz",AH1974*'lista, wskaźniki'!$F$42,IF(Z1974="energia elektryczna",AH1974*0))</f>
        <v>0</v>
      </c>
      <c r="AS1974" s="20" t="b">
        <f>IF(Z1974="gaz",AH1974*'lista, wskaźniki'!$F$43,IF(Z1974="energia elektryczna",AH1974*0))</f>
        <v>0</v>
      </c>
      <c r="AT1974" s="20" t="b">
        <f>IF(Z1974="gaz",AH1974*'lista, wskaźniki'!$F$44,IF(Z1974="energia elektryczna",AH1974*0))</f>
        <v>0</v>
      </c>
      <c r="AU1974" s="20">
        <f>AI1974*1/3.6*'lista, wskaźniki'!$F$21</f>
        <v>0</v>
      </c>
      <c r="AV1974" s="20">
        <f>AI1974*'lista, wskaźniki'!$F$42</f>
        <v>0</v>
      </c>
      <c r="AW1974" s="20">
        <f>AI1974*'lista, wskaźniki'!$F$43</f>
        <v>0</v>
      </c>
      <c r="AX1974" s="20">
        <f>AI1974*'lista, wskaźniki'!$F$44</f>
        <v>0</v>
      </c>
      <c r="AY1974" s="20">
        <f>AK1974*'lista, wskaźniki'!$F$26</f>
        <v>0</v>
      </c>
      <c r="AZ1974" s="20">
        <f t="shared" si="879"/>
        <v>0</v>
      </c>
      <c r="BA1974" s="20">
        <f t="shared" si="880"/>
        <v>0</v>
      </c>
      <c r="BB1974" s="20">
        <f t="shared" si="881"/>
        <v>0</v>
      </c>
      <c r="BC1974" s="20">
        <f t="shared" si="882"/>
        <v>0</v>
      </c>
      <c r="BD1974" s="1051"/>
      <c r="BE1974" s="1051"/>
      <c r="BF1974" s="1051"/>
      <c r="BG1974" s="1051"/>
      <c r="BH1974" s="97"/>
      <c r="BI1974" s="1051"/>
      <c r="BJ1974" s="97"/>
      <c r="BK1974" s="1051"/>
      <c r="BL1974" s="97"/>
      <c r="BM1974" s="97"/>
      <c r="BN1974" s="97"/>
      <c r="BO1974" s="97"/>
      <c r="BP1974" s="97"/>
      <c r="BQ1974" s="97"/>
      <c r="BR1974" s="97"/>
      <c r="BS1974" s="1045"/>
      <c r="BT1974" s="1045"/>
      <c r="BU1974" s="1045"/>
      <c r="BV1974" s="1045"/>
      <c r="BW1974" s="1045"/>
      <c r="BX1974" s="1045"/>
      <c r="BY1974" s="1048"/>
      <c r="CA1974" s="365" t="b">
        <f t="shared" si="883"/>
        <v>0</v>
      </c>
      <c r="CB1974" s="365">
        <f t="shared" si="884"/>
        <v>0</v>
      </c>
      <c r="CC1974" s="365" t="b">
        <f t="shared" si="885"/>
        <v>0</v>
      </c>
      <c r="CD1974" s="365" t="b">
        <f t="shared" si="886"/>
        <v>0</v>
      </c>
      <c r="CE1974" s="365" t="b">
        <f t="shared" si="887"/>
        <v>0</v>
      </c>
      <c r="CF1974" s="365" t="b">
        <f t="shared" si="888"/>
        <v>0</v>
      </c>
      <c r="CG1974" s="365" t="b">
        <f t="shared" si="889"/>
        <v>0</v>
      </c>
      <c r="CH1974" s="365" t="b">
        <f t="shared" si="890"/>
        <v>0</v>
      </c>
      <c r="CI1974" s="72" t="b">
        <f t="shared" si="891"/>
        <v>0</v>
      </c>
      <c r="CJ1974" s="72">
        <f t="shared" si="892"/>
        <v>0</v>
      </c>
      <c r="CK1974" s="72" t="b">
        <f t="shared" si="893"/>
        <v>0</v>
      </c>
      <c r="CL1974" s="72">
        <f t="shared" si="894"/>
        <v>0</v>
      </c>
      <c r="CM1974" s="72" t="b">
        <f t="shared" si="895"/>
        <v>0</v>
      </c>
      <c r="CN1974" s="72" t="b">
        <f t="shared" si="896"/>
        <v>0</v>
      </c>
      <c r="CP1974" s="13">
        <f t="shared" si="897"/>
        <v>0</v>
      </c>
      <c r="CQ1974" s="13" t="b">
        <f t="shared" si="898"/>
        <v>0</v>
      </c>
      <c r="CR1974" s="13" t="b">
        <f t="shared" si="899"/>
        <v>0</v>
      </c>
      <c r="CS1974" s="13" t="b">
        <f t="shared" si="905"/>
        <v>0</v>
      </c>
      <c r="CT1974" s="13" t="b">
        <f t="shared" si="904"/>
        <v>0</v>
      </c>
      <c r="CU1974" s="13" t="b">
        <f t="shared" si="907"/>
        <v>0</v>
      </c>
      <c r="CV1974" s="13" t="b">
        <f t="shared" si="900"/>
        <v>0</v>
      </c>
      <c r="CW1974" s="13" t="b">
        <f t="shared" si="901"/>
        <v>0</v>
      </c>
      <c r="CX1974" s="13" t="b">
        <f t="shared" si="902"/>
        <v>0</v>
      </c>
      <c r="CY1974" s="13" t="b">
        <f t="shared" si="903"/>
        <v>0</v>
      </c>
    </row>
    <row r="1975" spans="1:103" ht="15" thickBot="1">
      <c r="A1975" s="932"/>
      <c r="B1975" s="1051"/>
      <c r="C1975" s="1051"/>
      <c r="D1975" s="1051"/>
      <c r="E1975" s="1051"/>
      <c r="F1975" s="1051"/>
      <c r="G1975" s="1051"/>
      <c r="H1975" s="1051"/>
      <c r="I1975" s="1051"/>
      <c r="J1975" s="1051"/>
      <c r="K1975" s="1051"/>
      <c r="L1975" s="1051"/>
      <c r="M1975" s="1051"/>
      <c r="N1975" s="1051"/>
      <c r="O1975" s="1051"/>
      <c r="P1975" s="1051"/>
      <c r="Q1975" s="941"/>
      <c r="R1975" s="1051"/>
      <c r="S1975" s="1051"/>
      <c r="T1975" s="1051"/>
      <c r="U1975" s="1051"/>
      <c r="V1975" s="1051"/>
      <c r="W1975" s="97"/>
      <c r="X1975" s="97"/>
      <c r="Y1975" s="97"/>
      <c r="Z1975" s="97"/>
      <c r="AA1975" s="97" t="s">
        <v>50</v>
      </c>
      <c r="AB1975" s="98"/>
      <c r="AC1975" s="98"/>
      <c r="AD1975" s="97"/>
      <c r="AE1975" s="1051"/>
      <c r="AF1975" s="334">
        <f t="shared" si="906"/>
        <v>0</v>
      </c>
      <c r="AG1975" s="272">
        <f>IF(R1975="kompletna",Q1975*J1975*0.0036*'lista, wskaźniki'!$F$13, IF(R1975="częściowa",Q1975*J1975*0.0036*'lista, wskaźniki'!$F$14, IF(R1975="brak",Q1975*J1975*0.0036*'lista, wskaźniki'!$F$15,)))</f>
        <v>0</v>
      </c>
      <c r="AH1975" s="334">
        <f>IF(Y1975="inne",K1975*'lista, wskaźniki'!$E$35,IF(Y1975="to samo źródło",0,IF(Y1975=0,0)))</f>
        <v>0</v>
      </c>
      <c r="AI1975" s="334" t="b">
        <f>IF(AA1975="gaz z sieci",AC1975*'lista, wskaźniki'!$D$21)</f>
        <v>0</v>
      </c>
      <c r="AJ1975" s="272">
        <f>IF(AA1975="węgiel",AB1975*'lista, wskaźniki'!$D$20, IF('Sektor mieszkaniowy'!AA1975="drewno",'Sektor mieszkaniowy'!AB1975*'lista, wskaźniki'!$D$22,IF('Sektor mieszkaniowy'!AA1975="pellet",AB1975*'lista, wskaźniki'!$D$23,IF('Sektor mieszkaniowy'!AA1975="gaz z sieci",AB1975*'lista, wskaźniki'!$D$21,IF('Sektor mieszkaniowy'!AA1975="olej opałowy",'Sektor mieszkaniowy'!AB1975*'lista, wskaźniki'!$D$24)))))</f>
        <v>0</v>
      </c>
      <c r="AK1975" s="1054"/>
      <c r="AL1975" s="1051"/>
      <c r="AM1975" s="20">
        <f>IF(AA1975="węgiel",AF1975*1/3.6*'lista, wskaźniki'!$F$20,IF(AA1975="drewno",AF1975*1/3.6*'lista, wskaźniki'!$F$22,IF(AA1975="pellet",AF1975*1/3.6*'lista, wskaźniki'!$F$23,IF(AA1975="gaz z sieci",AF1975*1/3.6*'lista, wskaźniki'!$F$21,IF(AA1975="olej opałowy",AF1975*1/3.6*'lista, wskaźniki'!$F$24,0)))))</f>
        <v>0</v>
      </c>
      <c r="AN1975" s="20">
        <f>IF(AA1975="węgiel",AF1975*'lista, wskaźniki'!$E$42,IF(AA1975="drewno",AF1975*'lista, wskaźniki'!$G$42,IF(AA1975="pellet",AF1975*'lista, wskaźniki'!$H$42,IF(AA1975="gaz z sieci",AF1975*'lista, wskaźniki'!$F$42,IF(AA1975="olej opałowy",AF1975*'lista, wskaźniki'!$I$42,0)))))</f>
        <v>0</v>
      </c>
      <c r="AO1975" s="20">
        <f>IF(AA1975="węgiel",AF1975*'lista, wskaźniki'!$E$43,IF(AA1975="drewno",AF1975*'lista, wskaźniki'!$G$43,IF(AA1975="pellet",AF1975*'lista, wskaźniki'!$H$43,IF(AA1975="gaz z sieci",AF1975*'lista, wskaźniki'!$F$43,IF(AA1975="olej opałowy",AF1975*'lista, wskaźniki'!$I$43,0)))))</f>
        <v>0</v>
      </c>
      <c r="AP1975" s="20">
        <f>IF(AA1975="węgiel",AF1975*'lista, wskaźniki'!$E$44,IF(AA1975="drewno",AF1975*'lista, wskaźniki'!$G$44,IF(AA1975="pellet",AF1975*'lista, wskaźniki'!$H$44,IF(AA1975="gaz z sieci",AF1975*'lista, wskaźniki'!$F$44,IF(AA1975="olej opałowy",AF1975*'lista, wskaźniki'!$I$44,0)))))</f>
        <v>0</v>
      </c>
      <c r="AQ1975" s="20" t="b">
        <f>IF(Z1975="gaz",AH1975*1/3.6*'lista, wskaźniki'!$F$21,IF(Z1975="energia elektryczna",AH1975*1/3.6*'lista, wskaźniki'!$F$26))</f>
        <v>0</v>
      </c>
      <c r="AR1975" s="20" t="b">
        <f>IF(Z1975="gaz",AH1975*'lista, wskaźniki'!$F$42,IF(Z1975="energia elektryczna",AH1975*0))</f>
        <v>0</v>
      </c>
      <c r="AS1975" s="20" t="b">
        <f>IF(Z1975="gaz",AH1975*'lista, wskaźniki'!$F$43,IF(Z1975="energia elektryczna",AH1975*0))</f>
        <v>0</v>
      </c>
      <c r="AT1975" s="20" t="b">
        <f>IF(Z1975="gaz",AH1975*'lista, wskaźniki'!$F$44,IF(Z1975="energia elektryczna",AH1975*0))</f>
        <v>0</v>
      </c>
      <c r="AU1975" s="20">
        <f>AI1975*1/3.6*'lista, wskaźniki'!$F$21</f>
        <v>0</v>
      </c>
      <c r="AV1975" s="20">
        <f>AI1975*'lista, wskaźniki'!$F$42</f>
        <v>0</v>
      </c>
      <c r="AW1975" s="20">
        <f>AI1975*'lista, wskaźniki'!$F$43</f>
        <v>0</v>
      </c>
      <c r="AX1975" s="20">
        <f>AI1975*'lista, wskaźniki'!$F$44</f>
        <v>0</v>
      </c>
      <c r="AY1975" s="20">
        <f>AK1975*'lista, wskaźniki'!$F$26</f>
        <v>0</v>
      </c>
      <c r="AZ1975" s="20">
        <f t="shared" si="879"/>
        <v>0</v>
      </c>
      <c r="BA1975" s="20">
        <f t="shared" si="880"/>
        <v>0</v>
      </c>
      <c r="BB1975" s="20">
        <f t="shared" si="881"/>
        <v>0</v>
      </c>
      <c r="BC1975" s="20">
        <f t="shared" si="882"/>
        <v>0</v>
      </c>
      <c r="BD1975" s="1051"/>
      <c r="BE1975" s="1051"/>
      <c r="BF1975" s="1051"/>
      <c r="BG1975" s="1051"/>
      <c r="BH1975" s="97"/>
      <c r="BI1975" s="1051"/>
      <c r="BJ1975" s="97"/>
      <c r="BK1975" s="1051"/>
      <c r="BL1975" s="97"/>
      <c r="BM1975" s="97"/>
      <c r="BN1975" s="97"/>
      <c r="BO1975" s="97"/>
      <c r="BP1975" s="97"/>
      <c r="BQ1975" s="97"/>
      <c r="BR1975" s="97"/>
      <c r="BS1975" s="1045"/>
      <c r="BT1975" s="1045"/>
      <c r="BU1975" s="1045"/>
      <c r="BV1975" s="1045"/>
      <c r="BW1975" s="1045"/>
      <c r="BX1975" s="1045"/>
      <c r="BY1975" s="1048"/>
      <c r="CA1975" s="365" t="b">
        <f t="shared" si="883"/>
        <v>0</v>
      </c>
      <c r="CB1975" s="365" t="b">
        <f t="shared" si="884"/>
        <v>0</v>
      </c>
      <c r="CC1975" s="365">
        <f t="shared" si="885"/>
        <v>0</v>
      </c>
      <c r="CD1975" s="365" t="b">
        <f t="shared" si="886"/>
        <v>0</v>
      </c>
      <c r="CE1975" s="365" t="b">
        <f t="shared" si="887"/>
        <v>0</v>
      </c>
      <c r="CF1975" s="365" t="b">
        <f t="shared" si="888"/>
        <v>0</v>
      </c>
      <c r="CG1975" s="365" t="b">
        <f t="shared" si="889"/>
        <v>0</v>
      </c>
      <c r="CH1975" s="365" t="b">
        <f t="shared" si="890"/>
        <v>0</v>
      </c>
      <c r="CI1975" s="72" t="b">
        <f t="shared" si="891"/>
        <v>0</v>
      </c>
      <c r="CJ1975" s="72" t="b">
        <f t="shared" si="892"/>
        <v>0</v>
      </c>
      <c r="CK1975" s="72">
        <f t="shared" si="893"/>
        <v>0</v>
      </c>
      <c r="CL1975" s="72">
        <f t="shared" si="894"/>
        <v>0</v>
      </c>
      <c r="CM1975" s="72" t="b">
        <f t="shared" si="895"/>
        <v>0</v>
      </c>
      <c r="CN1975" s="72" t="b">
        <f t="shared" si="896"/>
        <v>0</v>
      </c>
      <c r="CP1975" s="13">
        <f t="shared" si="897"/>
        <v>0</v>
      </c>
      <c r="CQ1975" s="13" t="b">
        <f t="shared" si="898"/>
        <v>0</v>
      </c>
      <c r="CR1975" s="13" t="b">
        <f t="shared" si="899"/>
        <v>0</v>
      </c>
      <c r="CS1975" s="13" t="b">
        <f t="shared" si="905"/>
        <v>0</v>
      </c>
      <c r="CT1975" s="13" t="b">
        <f t="shared" si="904"/>
        <v>0</v>
      </c>
      <c r="CU1975" s="13" t="b">
        <f t="shared" si="907"/>
        <v>0</v>
      </c>
      <c r="CV1975" s="13" t="b">
        <f t="shared" si="900"/>
        <v>0</v>
      </c>
      <c r="CW1975" s="13" t="b">
        <f t="shared" si="901"/>
        <v>0</v>
      </c>
      <c r="CX1975" s="13" t="b">
        <f t="shared" si="902"/>
        <v>0</v>
      </c>
      <c r="CY1975" s="13" t="b">
        <f t="shared" si="903"/>
        <v>0</v>
      </c>
    </row>
    <row r="1976" spans="1:103" ht="15" thickBot="1">
      <c r="A1976" s="932"/>
      <c r="B1976" s="1051"/>
      <c r="C1976" s="1051"/>
      <c r="D1976" s="1051"/>
      <c r="E1976" s="1051"/>
      <c r="F1976" s="1051"/>
      <c r="G1976" s="1051"/>
      <c r="H1976" s="1051"/>
      <c r="I1976" s="1051"/>
      <c r="J1976" s="1051"/>
      <c r="K1976" s="1051"/>
      <c r="L1976" s="1051"/>
      <c r="M1976" s="1051"/>
      <c r="N1976" s="1051"/>
      <c r="O1976" s="1051"/>
      <c r="P1976" s="1051"/>
      <c r="Q1976" s="941"/>
      <c r="R1976" s="1051"/>
      <c r="S1976" s="1051"/>
      <c r="T1976" s="1051"/>
      <c r="U1976" s="1051"/>
      <c r="V1976" s="1051"/>
      <c r="W1976" s="97"/>
      <c r="X1976" s="97"/>
      <c r="Y1976" s="97"/>
      <c r="Z1976" s="97"/>
      <c r="AA1976" s="97" t="s">
        <v>38</v>
      </c>
      <c r="AB1976" s="98"/>
      <c r="AC1976" s="98"/>
      <c r="AD1976" s="97"/>
      <c r="AE1976" s="1051"/>
      <c r="AF1976" s="334">
        <f t="shared" si="906"/>
        <v>0</v>
      </c>
      <c r="AG1976" s="272">
        <f>IF(R1976="kompletna",Q1976*J1976*0.0036*'lista, wskaźniki'!$F$13, IF(R1976="częściowa",Q1976*J1976*0.0036*'lista, wskaźniki'!$F$14, IF(R1976="brak",Q1976*J1976*0.0036*'lista, wskaźniki'!$F$15,)))</f>
        <v>0</v>
      </c>
      <c r="AH1976" s="334">
        <f>IF(Y1976="inne",K1976*'lista, wskaźniki'!$E$35,IF(Y1976="to samo źródło",0,IF(Y1976=0,0)))</f>
        <v>0</v>
      </c>
      <c r="AI1976" s="334">
        <f>IF(AA1976="gaz z sieci",AC1976*'lista, wskaźniki'!$D$21)</f>
        <v>0</v>
      </c>
      <c r="AJ1976" s="272">
        <f>IF(AA1976="węgiel",AB1976*'lista, wskaźniki'!$D$20, IF('Sektor mieszkaniowy'!AA1976="drewno",'Sektor mieszkaniowy'!AB1976*'lista, wskaźniki'!$D$22,IF('Sektor mieszkaniowy'!AA1976="pellet",AB1976*'lista, wskaźniki'!$D$23,IF('Sektor mieszkaniowy'!AA1976="gaz z sieci",AB1976*'lista, wskaźniki'!$D$21,IF('Sektor mieszkaniowy'!AA1976="olej opałowy",'Sektor mieszkaniowy'!AB1976*'lista, wskaźniki'!$D$24)))))</f>
        <v>0</v>
      </c>
      <c r="AK1976" s="1054"/>
      <c r="AL1976" s="1051"/>
      <c r="AM1976" s="20">
        <f>IF(AA1976="węgiel",AF1976*1/3.6*'lista, wskaźniki'!$F$20,IF(AA1976="drewno",AF1976*1/3.6*'lista, wskaźniki'!$F$22,IF(AA1976="pellet",AF1976*1/3.6*'lista, wskaźniki'!$F$23,IF(AA1976="gaz z sieci",AF1976*1/3.6*'lista, wskaźniki'!$F$21,IF(AA1976="olej opałowy",AF1976*1/3.6*'lista, wskaźniki'!$F$24,0)))))</f>
        <v>0</v>
      </c>
      <c r="AN1976" s="20">
        <f>IF(AA1976="węgiel",AF1976*'lista, wskaźniki'!$E$42,IF(AA1976="drewno",AF1976*'lista, wskaźniki'!$G$42,IF(AA1976="pellet",AF1976*'lista, wskaźniki'!$H$42,IF(AA1976="gaz z sieci",AF1976*'lista, wskaźniki'!$F$42,IF(AA1976="olej opałowy",AF1976*'lista, wskaźniki'!$I$42,0)))))</f>
        <v>0</v>
      </c>
      <c r="AO1976" s="20">
        <f>IF(AA1976="węgiel",AF1976*'lista, wskaźniki'!$E$43,IF(AA1976="drewno",AF1976*'lista, wskaźniki'!$G$43,IF(AA1976="pellet",AF1976*'lista, wskaźniki'!$H$43,IF(AA1976="gaz z sieci",AF1976*'lista, wskaźniki'!$F$43,IF(AA1976="olej opałowy",AF1976*'lista, wskaźniki'!$I$43,0)))))</f>
        <v>0</v>
      </c>
      <c r="AP1976" s="20">
        <f>IF(AA1976="węgiel",AF1976*'lista, wskaźniki'!$E$44,IF(AA1976="drewno",AF1976*'lista, wskaźniki'!$G$44,IF(AA1976="pellet",AF1976*'lista, wskaźniki'!$H$44,IF(AA1976="gaz z sieci",AF1976*'lista, wskaźniki'!$F$44,IF(AA1976="olej opałowy",AF1976*'lista, wskaźniki'!$I$44,0)))))</f>
        <v>0</v>
      </c>
      <c r="AQ1976" s="20" t="b">
        <f>IF(Z1976="gaz",AH1976*1/3.6*'lista, wskaźniki'!$F$21,IF(Z1976="energia elektryczna",AH1976*1/3.6*'lista, wskaźniki'!$F$26))</f>
        <v>0</v>
      </c>
      <c r="AR1976" s="20" t="b">
        <f>IF(Z1976="gaz",AH1976*'lista, wskaźniki'!$F$42,IF(Z1976="energia elektryczna",AH1976*0))</f>
        <v>0</v>
      </c>
      <c r="AS1976" s="20" t="b">
        <f>IF(Z1976="gaz",AH1976*'lista, wskaźniki'!$F$43,IF(Z1976="energia elektryczna",AH1976*0))</f>
        <v>0</v>
      </c>
      <c r="AT1976" s="20" t="b">
        <f>IF(Z1976="gaz",AH1976*'lista, wskaźniki'!$F$44,IF(Z1976="energia elektryczna",AH1976*0))</f>
        <v>0</v>
      </c>
      <c r="AU1976" s="20">
        <f>AI1976*1/3.6*'lista, wskaźniki'!$F$21</f>
        <v>0</v>
      </c>
      <c r="AV1976" s="20">
        <f>AI1976*'lista, wskaźniki'!$F$42</f>
        <v>0</v>
      </c>
      <c r="AW1976" s="20">
        <f>AI1976*'lista, wskaźniki'!$F$43</f>
        <v>0</v>
      </c>
      <c r="AX1976" s="20">
        <f>AI1976*'lista, wskaźniki'!$F$44</f>
        <v>0</v>
      </c>
      <c r="AY1976" s="20">
        <f>AK1976*'lista, wskaźniki'!$F$26</f>
        <v>0</v>
      </c>
      <c r="AZ1976" s="20">
        <f t="shared" si="879"/>
        <v>0</v>
      </c>
      <c r="BA1976" s="20">
        <f t="shared" si="880"/>
        <v>0</v>
      </c>
      <c r="BB1976" s="20">
        <f t="shared" si="881"/>
        <v>0</v>
      </c>
      <c r="BC1976" s="20">
        <f t="shared" si="882"/>
        <v>0</v>
      </c>
      <c r="BD1976" s="1051"/>
      <c r="BE1976" s="1051"/>
      <c r="BF1976" s="1051"/>
      <c r="BG1976" s="1051"/>
      <c r="BH1976" s="97"/>
      <c r="BI1976" s="1051"/>
      <c r="BJ1976" s="97"/>
      <c r="BK1976" s="1051"/>
      <c r="BL1976" s="97"/>
      <c r="BM1976" s="97"/>
      <c r="BN1976" s="97"/>
      <c r="BO1976" s="97"/>
      <c r="BP1976" s="97"/>
      <c r="BQ1976" s="97"/>
      <c r="BR1976" s="97"/>
      <c r="BS1976" s="1045"/>
      <c r="BT1976" s="1045"/>
      <c r="BU1976" s="1045"/>
      <c r="BV1976" s="1045"/>
      <c r="BW1976" s="1045"/>
      <c r="BX1976" s="1045"/>
      <c r="BY1976" s="1048"/>
      <c r="CA1976" s="365" t="b">
        <f t="shared" si="883"/>
        <v>0</v>
      </c>
      <c r="CB1976" s="365" t="b">
        <f t="shared" si="884"/>
        <v>0</v>
      </c>
      <c r="CC1976" s="365" t="b">
        <f t="shared" si="885"/>
        <v>0</v>
      </c>
      <c r="CD1976" s="365">
        <f t="shared" si="886"/>
        <v>0</v>
      </c>
      <c r="CE1976" s="365" t="b">
        <f t="shared" si="887"/>
        <v>0</v>
      </c>
      <c r="CF1976" s="365" t="b">
        <f t="shared" si="888"/>
        <v>0</v>
      </c>
      <c r="CG1976" s="365" t="b">
        <f t="shared" si="889"/>
        <v>0</v>
      </c>
      <c r="CH1976" s="365">
        <f t="shared" si="890"/>
        <v>0</v>
      </c>
      <c r="CI1976" s="72" t="b">
        <f t="shared" si="891"/>
        <v>0</v>
      </c>
      <c r="CJ1976" s="72" t="b">
        <f t="shared" si="892"/>
        <v>0</v>
      </c>
      <c r="CK1976" s="72" t="b">
        <f t="shared" si="893"/>
        <v>0</v>
      </c>
      <c r="CL1976" s="72">
        <f t="shared" si="894"/>
        <v>0</v>
      </c>
      <c r="CM1976" s="72" t="b">
        <f t="shared" si="895"/>
        <v>0</v>
      </c>
      <c r="CN1976" s="72" t="b">
        <f t="shared" si="896"/>
        <v>0</v>
      </c>
      <c r="CP1976" s="13">
        <f t="shared" si="897"/>
        <v>0</v>
      </c>
      <c r="CQ1976" s="13" t="b">
        <f t="shared" si="898"/>
        <v>0</v>
      </c>
      <c r="CR1976" s="13" t="b">
        <f t="shared" si="899"/>
        <v>0</v>
      </c>
      <c r="CS1976" s="13" t="b">
        <f t="shared" si="905"/>
        <v>0</v>
      </c>
      <c r="CT1976" s="13" t="b">
        <f t="shared" si="904"/>
        <v>0</v>
      </c>
      <c r="CU1976" s="13" t="b">
        <f t="shared" si="907"/>
        <v>0</v>
      </c>
      <c r="CV1976" s="13" t="b">
        <f t="shared" si="900"/>
        <v>0</v>
      </c>
      <c r="CW1976" s="13" t="b">
        <f t="shared" si="901"/>
        <v>0</v>
      </c>
      <c r="CX1976" s="13" t="b">
        <f t="shared" si="902"/>
        <v>0</v>
      </c>
      <c r="CY1976" s="13" t="b">
        <f t="shared" si="903"/>
        <v>0</v>
      </c>
    </row>
    <row r="1977" spans="1:103" ht="15" thickBot="1">
      <c r="A1977" s="933"/>
      <c r="B1977" s="1052"/>
      <c r="C1977" s="1052"/>
      <c r="D1977" s="1052"/>
      <c r="E1977" s="1052"/>
      <c r="F1977" s="1052"/>
      <c r="G1977" s="1052"/>
      <c r="H1977" s="1052"/>
      <c r="I1977" s="1052"/>
      <c r="J1977" s="1052"/>
      <c r="K1977" s="1052"/>
      <c r="L1977" s="1052"/>
      <c r="M1977" s="1052"/>
      <c r="N1977" s="1052"/>
      <c r="O1977" s="1052"/>
      <c r="P1977" s="1052"/>
      <c r="Q1977" s="942"/>
      <c r="R1977" s="1052"/>
      <c r="S1977" s="1052"/>
      <c r="T1977" s="1052"/>
      <c r="U1977" s="1052"/>
      <c r="V1977" s="1052"/>
      <c r="W1977" s="99"/>
      <c r="X1977" s="99"/>
      <c r="Y1977" s="99"/>
      <c r="Z1977" s="99"/>
      <c r="AA1977" s="99" t="s">
        <v>37</v>
      </c>
      <c r="AB1977" s="100"/>
      <c r="AC1977" s="100"/>
      <c r="AD1977" s="99"/>
      <c r="AE1977" s="1052"/>
      <c r="AF1977" s="334">
        <f t="shared" si="906"/>
        <v>0</v>
      </c>
      <c r="AG1977" s="272">
        <f>IF(R1977="kompletna",Q1977*J1977*0.0036*'lista, wskaźniki'!$F$13, IF(R1977="częściowa",Q1977*J1977*0.0036*'lista, wskaźniki'!$F$14, IF(R1977="brak",Q1977*J1977*0.0036*'lista, wskaźniki'!$F$15,)))</f>
        <v>0</v>
      </c>
      <c r="AH1977" s="334">
        <f>IF(Y1977="inne",K1977*'lista, wskaźniki'!$E$35,IF(Y1977="to samo źródło",0,IF(Y1977=0,0)))</f>
        <v>0</v>
      </c>
      <c r="AI1977" s="334" t="b">
        <f>IF(AA1977="gaz z sieci",AC1977*'lista, wskaźniki'!$D$21)</f>
        <v>0</v>
      </c>
      <c r="AJ1977" s="272">
        <f>IF(AA1977="węgiel",AB1977*'lista, wskaźniki'!$D$20, IF('Sektor mieszkaniowy'!AA1977="drewno",'Sektor mieszkaniowy'!AB1977*'lista, wskaźniki'!$D$22,IF('Sektor mieszkaniowy'!AA1977="pellet",AB1977*'lista, wskaźniki'!$D$23,IF('Sektor mieszkaniowy'!AA1977="gaz z sieci",AB1977*'lista, wskaźniki'!$D$21,IF('Sektor mieszkaniowy'!AA1977="olej opałowy",'Sektor mieszkaniowy'!AB1977*'lista, wskaźniki'!$D$24)))))</f>
        <v>0</v>
      </c>
      <c r="AK1977" s="1055"/>
      <c r="AL1977" s="1052"/>
      <c r="AM1977" s="20">
        <f>IF(AA1977="węgiel",AF1977*1/3.6*'lista, wskaźniki'!$F$20,IF(AA1977="drewno",AF1977*1/3.6*'lista, wskaźniki'!$F$22,IF(AA1977="pellet",AF1977*1/3.6*'lista, wskaźniki'!$F$23,IF(AA1977="gaz z sieci",AF1977*1/3.6*'lista, wskaźniki'!$F$21,IF(AA1977="olej opałowy",AF1977*1/3.6*'lista, wskaźniki'!$F$24,0)))))</f>
        <v>0</v>
      </c>
      <c r="AN1977" s="20">
        <f>IF(AA1977="węgiel",AF1977*'lista, wskaźniki'!$E$42,IF(AA1977="drewno",AF1977*'lista, wskaźniki'!$G$42,IF(AA1977="pellet",AF1977*'lista, wskaźniki'!$H$42,IF(AA1977="gaz z sieci",AF1977*'lista, wskaźniki'!$F$42,IF(AA1977="olej opałowy",AF1977*'lista, wskaźniki'!$I$42,0)))))</f>
        <v>0</v>
      </c>
      <c r="AO1977" s="20">
        <f>IF(AA1977="węgiel",AF1977*'lista, wskaźniki'!$E$43,IF(AA1977="drewno",AF1977*'lista, wskaźniki'!$G$43,IF(AA1977="pellet",AF1977*'lista, wskaźniki'!$H$43,IF(AA1977="gaz z sieci",AF1977*'lista, wskaźniki'!$F$43,IF(AA1977="olej opałowy",AF1977*'lista, wskaźniki'!$I$43,0)))))</f>
        <v>0</v>
      </c>
      <c r="AP1977" s="20">
        <f>IF(AA1977="węgiel",AF1977*'lista, wskaźniki'!$E$44,IF(AA1977="drewno",AF1977*'lista, wskaźniki'!$G$44,IF(AA1977="pellet",AF1977*'lista, wskaźniki'!$H$44,IF(AA1977="gaz z sieci",AF1977*'lista, wskaźniki'!$F$44,IF(AA1977="olej opałowy",AF1977*'lista, wskaźniki'!$I$44,0)))))</f>
        <v>0</v>
      </c>
      <c r="AQ1977" s="20" t="b">
        <f>IF(Z1977="gaz",AH1977*1/3.6*'lista, wskaźniki'!$F$21,IF(Z1977="energia elektryczna",AH1977*1/3.6*'lista, wskaźniki'!$F$26))</f>
        <v>0</v>
      </c>
      <c r="AR1977" s="20" t="b">
        <f>IF(Z1977="gaz",AH1977*'lista, wskaźniki'!$F$42,IF(Z1977="energia elektryczna",AH1977*0))</f>
        <v>0</v>
      </c>
      <c r="AS1977" s="20" t="b">
        <f>IF(Z1977="gaz",AH1977*'lista, wskaźniki'!$F$43,IF(Z1977="energia elektryczna",AH1977*0))</f>
        <v>0</v>
      </c>
      <c r="AT1977" s="20" t="b">
        <f>IF(Z1977="gaz",AH1977*'lista, wskaźniki'!$F$44,IF(Z1977="energia elektryczna",AH1977*0))</f>
        <v>0</v>
      </c>
      <c r="AU1977" s="20">
        <f>AI1977*1/3.6*'lista, wskaźniki'!$F$21</f>
        <v>0</v>
      </c>
      <c r="AV1977" s="20">
        <f>AI1977*'lista, wskaźniki'!$F$42</f>
        <v>0</v>
      </c>
      <c r="AW1977" s="20">
        <f>AI1977*'lista, wskaźniki'!$F$43</f>
        <v>0</v>
      </c>
      <c r="AX1977" s="20">
        <f>AI1977*'lista, wskaźniki'!$F$44</f>
        <v>0</v>
      </c>
      <c r="AY1977" s="20">
        <f>AK1977*'lista, wskaźniki'!$F$26</f>
        <v>0</v>
      </c>
      <c r="AZ1977" s="20">
        <f t="shared" si="879"/>
        <v>0</v>
      </c>
      <c r="BA1977" s="20">
        <f t="shared" si="880"/>
        <v>0</v>
      </c>
      <c r="BB1977" s="20">
        <f t="shared" si="881"/>
        <v>0</v>
      </c>
      <c r="BC1977" s="20">
        <f t="shared" si="882"/>
        <v>0</v>
      </c>
      <c r="BD1977" s="1052"/>
      <c r="BE1977" s="1052"/>
      <c r="BF1977" s="1052"/>
      <c r="BG1977" s="1052"/>
      <c r="BH1977" s="99"/>
      <c r="BI1977" s="1052"/>
      <c r="BJ1977" s="99"/>
      <c r="BK1977" s="1052"/>
      <c r="BL1977" s="99"/>
      <c r="BM1977" s="99"/>
      <c r="BN1977" s="99"/>
      <c r="BO1977" s="99"/>
      <c r="BP1977" s="99"/>
      <c r="BQ1977" s="99"/>
      <c r="BR1977" s="99"/>
      <c r="BS1977" s="1046"/>
      <c r="BT1977" s="1046"/>
      <c r="BU1977" s="1046"/>
      <c r="BV1977" s="1046"/>
      <c r="BW1977" s="1046"/>
      <c r="BX1977" s="1046"/>
      <c r="BY1977" s="1049"/>
      <c r="CA1977" s="365" t="b">
        <f t="shared" si="883"/>
        <v>0</v>
      </c>
      <c r="CB1977" s="365" t="b">
        <f t="shared" si="884"/>
        <v>0</v>
      </c>
      <c r="CC1977" s="365" t="b">
        <f t="shared" si="885"/>
        <v>0</v>
      </c>
      <c r="CD1977" s="365" t="b">
        <f t="shared" si="886"/>
        <v>0</v>
      </c>
      <c r="CE1977" s="365">
        <f t="shared" si="887"/>
        <v>0</v>
      </c>
      <c r="CF1977" s="365" t="b">
        <f t="shared" si="888"/>
        <v>0</v>
      </c>
      <c r="CG1977" s="365" t="b">
        <f t="shared" si="889"/>
        <v>0</v>
      </c>
      <c r="CH1977" s="365" t="b">
        <f t="shared" si="890"/>
        <v>0</v>
      </c>
      <c r="CI1977" s="72" t="b">
        <f t="shared" si="891"/>
        <v>0</v>
      </c>
      <c r="CJ1977" s="72" t="b">
        <f t="shared" si="892"/>
        <v>0</v>
      </c>
      <c r="CK1977" s="72" t="b">
        <f t="shared" si="893"/>
        <v>0</v>
      </c>
      <c r="CL1977" s="72">
        <f t="shared" si="894"/>
        <v>0</v>
      </c>
      <c r="CM1977" s="72">
        <f t="shared" si="895"/>
        <v>0</v>
      </c>
      <c r="CN1977" s="72" t="b">
        <f t="shared" si="896"/>
        <v>0</v>
      </c>
      <c r="CP1977" s="13">
        <f t="shared" si="897"/>
        <v>0</v>
      </c>
      <c r="CQ1977" s="13" t="b">
        <f t="shared" si="898"/>
        <v>0</v>
      </c>
      <c r="CR1977" s="13" t="b">
        <f t="shared" si="899"/>
        <v>0</v>
      </c>
      <c r="CS1977" s="13" t="b">
        <f t="shared" si="905"/>
        <v>0</v>
      </c>
      <c r="CT1977" s="13" t="b">
        <f t="shared" si="904"/>
        <v>0</v>
      </c>
      <c r="CU1977" s="13" t="b">
        <f t="shared" si="907"/>
        <v>0</v>
      </c>
      <c r="CV1977" s="13" t="b">
        <f t="shared" si="900"/>
        <v>0</v>
      </c>
      <c r="CW1977" s="13" t="b">
        <f t="shared" si="901"/>
        <v>0</v>
      </c>
      <c r="CX1977" s="13" t="b">
        <f t="shared" si="902"/>
        <v>0</v>
      </c>
      <c r="CY1977" s="13" t="b">
        <f t="shared" si="903"/>
        <v>0</v>
      </c>
    </row>
    <row r="1978" spans="1:103" ht="15" thickBot="1">
      <c r="A1978" s="931">
        <v>396</v>
      </c>
      <c r="B1978" s="1050" t="s">
        <v>227</v>
      </c>
      <c r="C1978" s="1050"/>
      <c r="D1978" s="1050" t="s">
        <v>1</v>
      </c>
      <c r="E1978" s="1050" t="s">
        <v>5</v>
      </c>
      <c r="F1978" s="1050">
        <v>4</v>
      </c>
      <c r="G1978" s="1050">
        <v>4</v>
      </c>
      <c r="H1978" s="1050"/>
      <c r="I1978" s="1050" t="s">
        <v>10</v>
      </c>
      <c r="J1978" s="1050"/>
      <c r="K1978" s="1050"/>
      <c r="L1978" s="1050" t="s">
        <v>16</v>
      </c>
      <c r="M1978" s="1050"/>
      <c r="N1978" s="1050" t="s">
        <v>16</v>
      </c>
      <c r="O1978" s="1050"/>
      <c r="P1978" s="1050" t="s">
        <v>17</v>
      </c>
      <c r="Q1978" s="940">
        <f>IF(I1978="&lt;1966",'lista, wskaźniki'!$G$4,IF(I1978="1967-1985",'lista, wskaźniki'!$G$5,IF(I1978="1986-1992",'lista, wskaźniki'!$G$6,IF(I1978="1993-1996",'lista, wskaźniki'!$G$7,IF(I1978="&gt;1997",'lista, wskaźniki'!$G$8,IF(I1978=0,'lista, wskaźniki'!$G$4))))))</f>
        <v>290</v>
      </c>
      <c r="R1978" s="1050" t="s">
        <v>23</v>
      </c>
      <c r="S1978" s="1050" t="s">
        <v>27</v>
      </c>
      <c r="T1978" s="1050"/>
      <c r="U1978" s="1050"/>
      <c r="V1978" s="1050"/>
      <c r="W1978" s="95" t="s">
        <v>35</v>
      </c>
      <c r="X1978" s="95" t="s">
        <v>39</v>
      </c>
      <c r="Y1978" s="95" t="s">
        <v>42</v>
      </c>
      <c r="Z1978" s="95"/>
      <c r="AA1978" s="95" t="s">
        <v>35</v>
      </c>
      <c r="AB1978" s="96">
        <v>3</v>
      </c>
      <c r="AC1978" s="96"/>
      <c r="AD1978" s="95">
        <v>2500</v>
      </c>
      <c r="AE1978" s="1050">
        <v>12</v>
      </c>
      <c r="AF1978" s="334">
        <f t="shared" si="906"/>
        <v>67.89</v>
      </c>
      <c r="AG1978" s="272">
        <f>IF(R1978="kompletna",Q1978*J1978*0.0036*'lista, wskaźniki'!$F$13, IF(R1978="częściowa",Q1978*J1978*0.0036*'lista, wskaźniki'!$F$14, IF(R1978="brak",Q1978*J1978*0.0036*'lista, wskaźniki'!$F$15,)))</f>
        <v>0</v>
      </c>
      <c r="AH1978" s="334">
        <f>IF(Y1978="inne",K1978*'lista, wskaźniki'!$E$35,IF(Y1978="to samo źródło",0,IF(Y1978=0,0)))</f>
        <v>0</v>
      </c>
      <c r="AI1978" s="334" t="b">
        <f>IF(AA1978="gaz z sieci",AC1978*'lista, wskaźniki'!$D$21)</f>
        <v>0</v>
      </c>
      <c r="AJ1978" s="272">
        <f>IF(AA1978="węgiel",AB1978*'lista, wskaźniki'!$D$20, IF('Sektor mieszkaniowy'!AA1978="drewno",'Sektor mieszkaniowy'!AB1978*'lista, wskaźniki'!$D$22,IF('Sektor mieszkaniowy'!AA1978="pellet",AB1978*'lista, wskaźniki'!$D$23,IF('Sektor mieszkaniowy'!AA1978="gaz z sieci",AB1978*'lista, wskaźniki'!$D$21,IF('Sektor mieszkaniowy'!AA1978="olej opałowy",'Sektor mieszkaniowy'!AB1978*'lista, wskaźniki'!$D$24)))))</f>
        <v>67.89</v>
      </c>
      <c r="AK1978" s="1053">
        <f>AL1978/'lista, wskaźniki'!$A$127</f>
        <v>2.3076923076923075</v>
      </c>
      <c r="AL1978" s="1050">
        <v>1500</v>
      </c>
      <c r="AM1978" s="20">
        <f>IF(AA1978="węgiel",AF1978*1/3.6*'lista, wskaźniki'!$F$20,IF(AA1978="drewno",AF1978*1/3.6*'lista, wskaźniki'!$F$22,IF(AA1978="pellet",AF1978*1/3.6*'lista, wskaźniki'!$F$23,IF(AA1978="gaz z sieci",AF1978*1/3.6*'lista, wskaźniki'!$F$21,IF(AA1978="olej opałowy",AF1978*1/3.6*'lista, wskaźniki'!$F$24,0)))))</f>
        <v>6.4312197000000006</v>
      </c>
      <c r="AN1978" s="20">
        <f>IF(AA1978="węgiel",AF1978*'lista, wskaźniki'!$E$42,IF(AA1978="drewno",AF1978*'lista, wskaźniki'!$G$42,IF(AA1978="pellet",AF1978*'lista, wskaźniki'!$H$42,IF(AA1978="gaz z sieci",AF1978*'lista, wskaźniki'!$F$42,IF(AA1978="olej opałowy",AF1978*'lista, wskaźniki'!$I$42,0)))))</f>
        <v>2.57982E-2</v>
      </c>
      <c r="AO1978" s="20">
        <f>IF(AA1978="węgiel",AF1978*'lista, wskaźniki'!$E$43,IF(AA1978="drewno",AF1978*'lista, wskaźniki'!$G$43,IF(AA1978="pellet",AF1978*'lista, wskaźniki'!$H$43,IF(AA1978="gaz z sieci",AF1978*'lista, wskaźniki'!$F$43,IF(AA1978="olej opałowy",AF1978*'lista, wskaźniki'!$I$43,0)))))</f>
        <v>2.4440400000000001E-2</v>
      </c>
      <c r="AP1978" s="20">
        <f>IF(AA1978="węgiel",AF1978*'lista, wskaźniki'!$E$44,IF(AA1978="drewno",AF1978*'lista, wskaźniki'!$G$44,IF(AA1978="pellet",AF1978*'lista, wskaźniki'!$H$44,IF(AA1978="gaz z sieci",AF1978*'lista, wskaźniki'!$F$44,IF(AA1978="olej opałowy",AF1978*'lista, wskaźniki'!$I$44,0)))))</f>
        <v>1.83303E-5</v>
      </c>
      <c r="AQ1978" s="20" t="b">
        <f>IF(Z1978="gaz",AH1978*1/3.6*'lista, wskaźniki'!$F$21,IF(Z1978="energia elektryczna",AH1978*1/3.6*'lista, wskaźniki'!$F$26))</f>
        <v>0</v>
      </c>
      <c r="AR1978" s="20" t="b">
        <f>IF(Z1978="gaz",AH1978*'lista, wskaźniki'!$F$42,IF(Z1978="energia elektryczna",AH1978*0))</f>
        <v>0</v>
      </c>
      <c r="AS1978" s="20" t="b">
        <f>IF(Z1978="gaz",AH1978*'lista, wskaźniki'!$F$43,IF(Z1978="energia elektryczna",AH1978*0))</f>
        <v>0</v>
      </c>
      <c r="AT1978" s="20" t="b">
        <f>IF(Z1978="gaz",AH1978*'lista, wskaźniki'!$F$44,IF(Z1978="energia elektryczna",AH1978*0))</f>
        <v>0</v>
      </c>
      <c r="AU1978" s="20">
        <f>AI1978*1/3.6*'lista, wskaźniki'!$F$21</f>
        <v>0</v>
      </c>
      <c r="AV1978" s="20">
        <f>AI1978*'lista, wskaźniki'!$F$42</f>
        <v>0</v>
      </c>
      <c r="AW1978" s="20">
        <f>AI1978*'lista, wskaźniki'!$F$43</f>
        <v>0</v>
      </c>
      <c r="AX1978" s="20">
        <f>AI1978*'lista, wskaźniki'!$F$44</f>
        <v>0</v>
      </c>
      <c r="AY1978" s="20">
        <f>AK1978*'lista, wskaźniki'!$F$26</f>
        <v>2.0538461538461537</v>
      </c>
      <c r="AZ1978" s="20">
        <f t="shared" si="879"/>
        <v>8.4850658538461552</v>
      </c>
      <c r="BA1978" s="20">
        <f t="shared" si="880"/>
        <v>2.57982E-2</v>
      </c>
      <c r="BB1978" s="20">
        <f t="shared" si="881"/>
        <v>2.4440400000000001E-2</v>
      </c>
      <c r="BC1978" s="20">
        <f t="shared" si="882"/>
        <v>1.83303E-5</v>
      </c>
      <c r="BD1978" s="1050" t="s">
        <v>17</v>
      </c>
      <c r="BE1978" s="1050" t="s">
        <v>17</v>
      </c>
      <c r="BF1978" s="1050"/>
      <c r="BG1978" s="1050" t="s">
        <v>17</v>
      </c>
      <c r="BH1978" s="95"/>
      <c r="BI1978" s="1050" t="s">
        <v>17</v>
      </c>
      <c r="BJ1978" s="95"/>
      <c r="BK1978" s="1050" t="s">
        <v>17</v>
      </c>
      <c r="BL1978" s="95"/>
      <c r="BM1978" s="95"/>
      <c r="BN1978" s="95"/>
      <c r="BO1978" s="95" t="s">
        <v>17</v>
      </c>
      <c r="BP1978" s="95"/>
      <c r="BQ1978" s="95" t="s">
        <v>120</v>
      </c>
      <c r="BR1978" s="95">
        <v>1</v>
      </c>
      <c r="BS1978" s="1044"/>
      <c r="BT1978" s="1044">
        <v>600</v>
      </c>
      <c r="BU1978" s="1044">
        <v>1000</v>
      </c>
      <c r="BV1978" s="1044"/>
      <c r="BW1978" s="1044">
        <v>2400</v>
      </c>
      <c r="BX1978" s="1044">
        <v>4000</v>
      </c>
      <c r="BY1978" s="1047"/>
      <c r="CA1978" s="365">
        <f t="shared" si="883"/>
        <v>67.89</v>
      </c>
      <c r="CB1978" s="365" t="b">
        <f t="shared" si="884"/>
        <v>0</v>
      </c>
      <c r="CC1978" s="365" t="b">
        <f t="shared" si="885"/>
        <v>0</v>
      </c>
      <c r="CD1978" s="365" t="b">
        <f t="shared" si="886"/>
        <v>0</v>
      </c>
      <c r="CE1978" s="365" t="b">
        <f t="shared" si="887"/>
        <v>0</v>
      </c>
      <c r="CF1978" s="365" t="b">
        <f t="shared" si="888"/>
        <v>0</v>
      </c>
      <c r="CG1978" s="365" t="b">
        <f t="shared" si="889"/>
        <v>0</v>
      </c>
      <c r="CH1978" s="365" t="b">
        <f t="shared" si="890"/>
        <v>0</v>
      </c>
      <c r="CI1978" s="72">
        <f t="shared" si="891"/>
        <v>67.89</v>
      </c>
      <c r="CJ1978" s="72" t="b">
        <f t="shared" si="892"/>
        <v>0</v>
      </c>
      <c r="CK1978" s="72" t="b">
        <f t="shared" si="893"/>
        <v>0</v>
      </c>
      <c r="CL1978" s="72">
        <f t="shared" si="894"/>
        <v>0</v>
      </c>
      <c r="CM1978" s="72" t="b">
        <f t="shared" si="895"/>
        <v>0</v>
      </c>
      <c r="CN1978" s="72" t="b">
        <f t="shared" si="896"/>
        <v>0</v>
      </c>
      <c r="CP1978" s="13">
        <f t="shared" si="897"/>
        <v>0</v>
      </c>
      <c r="CQ1978" s="13">
        <f t="shared" si="898"/>
        <v>0</v>
      </c>
      <c r="CR1978" s="13" t="b">
        <f t="shared" si="899"/>
        <v>0</v>
      </c>
      <c r="CS1978" s="13">
        <f t="shared" si="905"/>
        <v>0</v>
      </c>
      <c r="CT1978" s="13" t="b">
        <f t="shared" si="904"/>
        <v>0</v>
      </c>
      <c r="CU1978" s="13">
        <f t="shared" si="907"/>
        <v>0</v>
      </c>
      <c r="CV1978" s="13" t="b">
        <f t="shared" si="900"/>
        <v>0</v>
      </c>
      <c r="CW1978" s="13">
        <f t="shared" si="901"/>
        <v>0</v>
      </c>
      <c r="CX1978" s="13" t="b">
        <f t="shared" si="902"/>
        <v>0</v>
      </c>
      <c r="CY1978" s="13">
        <f t="shared" si="903"/>
        <v>0</v>
      </c>
    </row>
    <row r="1979" spans="1:103" ht="15" thickBot="1">
      <c r="A1979" s="932"/>
      <c r="B1979" s="1051"/>
      <c r="C1979" s="1051"/>
      <c r="D1979" s="1051"/>
      <c r="E1979" s="1051"/>
      <c r="F1979" s="1051"/>
      <c r="G1979" s="1051"/>
      <c r="H1979" s="1051"/>
      <c r="I1979" s="1051"/>
      <c r="J1979" s="1051"/>
      <c r="K1979" s="1051"/>
      <c r="L1979" s="1051"/>
      <c r="M1979" s="1051"/>
      <c r="N1979" s="1051"/>
      <c r="O1979" s="1051"/>
      <c r="P1979" s="1051"/>
      <c r="Q1979" s="941"/>
      <c r="R1979" s="1051"/>
      <c r="S1979" s="1051"/>
      <c r="T1979" s="1051"/>
      <c r="U1979" s="1051"/>
      <c r="V1979" s="1051"/>
      <c r="W1979" s="97" t="s">
        <v>195</v>
      </c>
      <c r="X1979" s="97"/>
      <c r="Y1979" s="97"/>
      <c r="Z1979" s="97"/>
      <c r="AA1979" s="97" t="s">
        <v>36</v>
      </c>
      <c r="AB1979" s="98">
        <v>6</v>
      </c>
      <c r="AC1979" s="98"/>
      <c r="AD1979" s="97">
        <v>720</v>
      </c>
      <c r="AE1979" s="1051"/>
      <c r="AF1979" s="334">
        <f t="shared" ref="AF1979:AF2042" si="908">IF(AG1979&gt;0,(AJ1979+AG1979)/2,AJ1979)</f>
        <v>93.6</v>
      </c>
      <c r="AG1979" s="272">
        <f>IF(R1979="kompletna",Q1979*J1979*0.0036*'lista, wskaźniki'!$F$13, IF(R1979="częściowa",Q1979*J1979*0.0036*'lista, wskaźniki'!$F$14, IF(R1979="brak",Q1979*J1979*0.0036*'lista, wskaźniki'!$F$15,)))</f>
        <v>0</v>
      </c>
      <c r="AH1979" s="334">
        <f>IF(Y1979="inne",K1979*'lista, wskaźniki'!$E$35,IF(Y1979="to samo źródło",0,IF(Y1979=0,0)))</f>
        <v>0</v>
      </c>
      <c r="AI1979" s="334" t="b">
        <f>IF(AA1979="gaz z sieci",AC1979*'lista, wskaźniki'!$D$21)</f>
        <v>0</v>
      </c>
      <c r="AJ1979" s="272">
        <f>IF(AA1979="węgiel",AB1979*'lista, wskaźniki'!$D$20, IF('Sektor mieszkaniowy'!AA1979="drewno",'Sektor mieszkaniowy'!AB1979*'lista, wskaźniki'!$D$22,IF('Sektor mieszkaniowy'!AA1979="pellet",AB1979*'lista, wskaźniki'!$D$23,IF('Sektor mieszkaniowy'!AA1979="gaz z sieci",AB1979*'lista, wskaźniki'!$D$21,IF('Sektor mieszkaniowy'!AA1979="olej opałowy",'Sektor mieszkaniowy'!AB1979*'lista, wskaźniki'!$D$24)))))</f>
        <v>93.6</v>
      </c>
      <c r="AK1979" s="1054"/>
      <c r="AL1979" s="1051"/>
      <c r="AM1979" s="20">
        <f>IF(AA1979="węgiel",AF1979*1/3.6*'lista, wskaźniki'!$F$20,IF(AA1979="drewno",AF1979*1/3.6*'lista, wskaźniki'!$F$22,IF(AA1979="pellet",AF1979*1/3.6*'lista, wskaźniki'!$F$23,IF(AA1979="gaz z sieci",AF1979*1/3.6*'lista, wskaźniki'!$F$21,IF(AA1979="olej opałowy",AF1979*1/3.6*'lista, wskaźniki'!$F$24,0)))))</f>
        <v>0</v>
      </c>
      <c r="AN1979" s="20">
        <f>IF(AA1979="węgiel",AF1979*'lista, wskaźniki'!$E$42,IF(AA1979="drewno",AF1979*'lista, wskaźniki'!$G$42,IF(AA1979="pellet",AF1979*'lista, wskaźniki'!$H$42,IF(AA1979="gaz z sieci",AF1979*'lista, wskaźniki'!$F$42,IF(AA1979="olej opałowy",AF1979*'lista, wskaźniki'!$I$42,0)))))</f>
        <v>7.5815999999999995E-2</v>
      </c>
      <c r="AO1979" s="20">
        <f>IF(AA1979="węgiel",AF1979*'lista, wskaźniki'!$E$43,IF(AA1979="drewno",AF1979*'lista, wskaźniki'!$G$43,IF(AA1979="pellet",AF1979*'lista, wskaźniki'!$H$43,IF(AA1979="gaz z sieci",AF1979*'lista, wskaźniki'!$F$43,IF(AA1979="olej opałowy",AF1979*'lista, wskaźniki'!$I$43,0)))))</f>
        <v>7.5815999999999995E-2</v>
      </c>
      <c r="AP1979" s="20">
        <f>IF(AA1979="węgiel",AF1979*'lista, wskaźniki'!$E$44,IF(AA1979="drewno",AF1979*'lista, wskaźniki'!$G$44,IF(AA1979="pellet",AF1979*'lista, wskaźniki'!$H$44,IF(AA1979="gaz z sieci",AF1979*'lista, wskaźniki'!$F$44,IF(AA1979="olej opałowy",AF1979*'lista, wskaźniki'!$I$44,0)))))</f>
        <v>2.3399999999999996E-5</v>
      </c>
      <c r="AQ1979" s="20" t="b">
        <f>IF(Z1979="gaz",AH1979*1/3.6*'lista, wskaźniki'!$F$21,IF(Z1979="energia elektryczna",AH1979*1/3.6*'lista, wskaźniki'!$F$26))</f>
        <v>0</v>
      </c>
      <c r="AR1979" s="20" t="b">
        <f>IF(Z1979="gaz",AH1979*'lista, wskaźniki'!$F$42,IF(Z1979="energia elektryczna",AH1979*0))</f>
        <v>0</v>
      </c>
      <c r="AS1979" s="20" t="b">
        <f>IF(Z1979="gaz",AH1979*'lista, wskaźniki'!$F$43,IF(Z1979="energia elektryczna",AH1979*0))</f>
        <v>0</v>
      </c>
      <c r="AT1979" s="20" t="b">
        <f>IF(Z1979="gaz",AH1979*'lista, wskaźniki'!$F$44,IF(Z1979="energia elektryczna",AH1979*0))</f>
        <v>0</v>
      </c>
      <c r="AU1979" s="20">
        <f>AI1979*1/3.6*'lista, wskaźniki'!$F$21</f>
        <v>0</v>
      </c>
      <c r="AV1979" s="20">
        <f>AI1979*'lista, wskaźniki'!$F$42</f>
        <v>0</v>
      </c>
      <c r="AW1979" s="20">
        <f>AI1979*'lista, wskaźniki'!$F$43</f>
        <v>0</v>
      </c>
      <c r="AX1979" s="20">
        <f>AI1979*'lista, wskaźniki'!$F$44</f>
        <v>0</v>
      </c>
      <c r="AY1979" s="20">
        <f>AK1979*'lista, wskaźniki'!$F$26</f>
        <v>0</v>
      </c>
      <c r="AZ1979" s="20">
        <f t="shared" si="879"/>
        <v>0</v>
      </c>
      <c r="BA1979" s="20">
        <f t="shared" si="880"/>
        <v>7.5815999999999995E-2</v>
      </c>
      <c r="BB1979" s="20">
        <f t="shared" si="881"/>
        <v>7.5815999999999995E-2</v>
      </c>
      <c r="BC1979" s="20">
        <f t="shared" si="882"/>
        <v>2.3399999999999996E-5</v>
      </c>
      <c r="BD1979" s="1051"/>
      <c r="BE1979" s="1051"/>
      <c r="BF1979" s="1051"/>
      <c r="BG1979" s="1051"/>
      <c r="BH1979" s="97"/>
      <c r="BI1979" s="1051"/>
      <c r="BJ1979" s="97"/>
      <c r="BK1979" s="1051"/>
      <c r="BL1979" s="97"/>
      <c r="BM1979" s="97"/>
      <c r="BN1979" s="97"/>
      <c r="BO1979" s="97"/>
      <c r="BP1979" s="97"/>
      <c r="BQ1979" s="97" t="s">
        <v>121</v>
      </c>
      <c r="BR1979" s="97">
        <v>1</v>
      </c>
      <c r="BS1979" s="1045"/>
      <c r="BT1979" s="1045"/>
      <c r="BU1979" s="1045"/>
      <c r="BV1979" s="1045"/>
      <c r="BW1979" s="1045"/>
      <c r="BX1979" s="1045"/>
      <c r="BY1979" s="1048"/>
      <c r="CA1979" s="365" t="b">
        <f t="shared" si="883"/>
        <v>0</v>
      </c>
      <c r="CB1979" s="365">
        <f t="shared" si="884"/>
        <v>93.6</v>
      </c>
      <c r="CC1979" s="365" t="b">
        <f t="shared" si="885"/>
        <v>0</v>
      </c>
      <c r="CD1979" s="365" t="b">
        <f t="shared" si="886"/>
        <v>0</v>
      </c>
      <c r="CE1979" s="365" t="b">
        <f t="shared" si="887"/>
        <v>0</v>
      </c>
      <c r="CF1979" s="365" t="b">
        <f t="shared" si="888"/>
        <v>0</v>
      </c>
      <c r="CG1979" s="365" t="b">
        <f t="shared" si="889"/>
        <v>0</v>
      </c>
      <c r="CH1979" s="365" t="b">
        <f t="shared" si="890"/>
        <v>0</v>
      </c>
      <c r="CI1979" s="72" t="b">
        <f t="shared" si="891"/>
        <v>0</v>
      </c>
      <c r="CJ1979" s="72">
        <f t="shared" si="892"/>
        <v>93.6</v>
      </c>
      <c r="CK1979" s="72" t="b">
        <f t="shared" si="893"/>
        <v>0</v>
      </c>
      <c r="CL1979" s="72">
        <f t="shared" si="894"/>
        <v>0</v>
      </c>
      <c r="CM1979" s="72" t="b">
        <f t="shared" si="895"/>
        <v>0</v>
      </c>
      <c r="CN1979" s="72" t="b">
        <f t="shared" si="896"/>
        <v>0</v>
      </c>
      <c r="CP1979" s="13">
        <f t="shared" si="897"/>
        <v>0</v>
      </c>
      <c r="CQ1979" s="13" t="b">
        <f t="shared" si="898"/>
        <v>0</v>
      </c>
      <c r="CR1979" s="13" t="b">
        <f t="shared" si="899"/>
        <v>0</v>
      </c>
      <c r="CS1979" s="13" t="b">
        <f t="shared" si="905"/>
        <v>0</v>
      </c>
      <c r="CT1979" s="13" t="b">
        <f t="shared" si="904"/>
        <v>0</v>
      </c>
      <c r="CU1979" s="13" t="b">
        <f t="shared" si="907"/>
        <v>0</v>
      </c>
      <c r="CV1979" s="13" t="b">
        <f t="shared" si="900"/>
        <v>0</v>
      </c>
      <c r="CW1979" s="13" t="b">
        <f t="shared" si="901"/>
        <v>0</v>
      </c>
      <c r="CX1979" s="13" t="b">
        <f t="shared" si="902"/>
        <v>0</v>
      </c>
      <c r="CY1979" s="13" t="b">
        <f t="shared" si="903"/>
        <v>0</v>
      </c>
    </row>
    <row r="1980" spans="1:103" ht="15" thickBot="1">
      <c r="A1980" s="932"/>
      <c r="B1980" s="1051"/>
      <c r="C1980" s="1051"/>
      <c r="D1980" s="1051"/>
      <c r="E1980" s="1051"/>
      <c r="F1980" s="1051"/>
      <c r="G1980" s="1051"/>
      <c r="H1980" s="1051"/>
      <c r="I1980" s="1051"/>
      <c r="J1980" s="1051"/>
      <c r="K1980" s="1051"/>
      <c r="L1980" s="1051"/>
      <c r="M1980" s="1051"/>
      <c r="N1980" s="1051"/>
      <c r="O1980" s="1051"/>
      <c r="P1980" s="1051"/>
      <c r="Q1980" s="941"/>
      <c r="R1980" s="1051"/>
      <c r="S1980" s="1051"/>
      <c r="T1980" s="1051"/>
      <c r="U1980" s="1051"/>
      <c r="V1980" s="1051"/>
      <c r="W1980" s="97"/>
      <c r="X1980" s="97"/>
      <c r="Y1980" s="97"/>
      <c r="Z1980" s="97"/>
      <c r="AA1980" s="97" t="s">
        <v>50</v>
      </c>
      <c r="AB1980" s="98"/>
      <c r="AC1980" s="98"/>
      <c r="AD1980" s="97"/>
      <c r="AE1980" s="1051"/>
      <c r="AF1980" s="334">
        <f t="shared" si="908"/>
        <v>0</v>
      </c>
      <c r="AG1980" s="272">
        <f>IF(R1980="kompletna",Q1980*J1980*0.0036*'lista, wskaźniki'!$F$13, IF(R1980="częściowa",Q1980*J1980*0.0036*'lista, wskaźniki'!$F$14, IF(R1980="brak",Q1980*J1980*0.0036*'lista, wskaźniki'!$F$15,)))</f>
        <v>0</v>
      </c>
      <c r="AH1980" s="334">
        <f>IF(Y1980="inne",K1980*'lista, wskaźniki'!$E$35,IF(Y1980="to samo źródło",0,IF(Y1980=0,0)))</f>
        <v>0</v>
      </c>
      <c r="AI1980" s="334" t="b">
        <f>IF(AA1980="gaz z sieci",AC1980*'lista, wskaźniki'!$D$21)</f>
        <v>0</v>
      </c>
      <c r="AJ1980" s="272">
        <f>IF(AA1980="węgiel",AB1980*'lista, wskaźniki'!$D$20, IF('Sektor mieszkaniowy'!AA1980="drewno",'Sektor mieszkaniowy'!AB1980*'lista, wskaźniki'!$D$22,IF('Sektor mieszkaniowy'!AA1980="pellet",AB1980*'lista, wskaźniki'!$D$23,IF('Sektor mieszkaniowy'!AA1980="gaz z sieci",AB1980*'lista, wskaźniki'!$D$21,IF('Sektor mieszkaniowy'!AA1980="olej opałowy",'Sektor mieszkaniowy'!AB1980*'lista, wskaźniki'!$D$24)))))</f>
        <v>0</v>
      </c>
      <c r="AK1980" s="1054"/>
      <c r="AL1980" s="1051"/>
      <c r="AM1980" s="20">
        <f>IF(AA1980="węgiel",AF1980*1/3.6*'lista, wskaźniki'!$F$20,IF(AA1980="drewno",AF1980*1/3.6*'lista, wskaźniki'!$F$22,IF(AA1980="pellet",AF1980*1/3.6*'lista, wskaźniki'!$F$23,IF(AA1980="gaz z sieci",AF1980*1/3.6*'lista, wskaźniki'!$F$21,IF(AA1980="olej opałowy",AF1980*1/3.6*'lista, wskaźniki'!$F$24,0)))))</f>
        <v>0</v>
      </c>
      <c r="AN1980" s="20">
        <f>IF(AA1980="węgiel",AF1980*'lista, wskaźniki'!$E$42,IF(AA1980="drewno",AF1980*'lista, wskaźniki'!$G$42,IF(AA1980="pellet",AF1980*'lista, wskaźniki'!$H$42,IF(AA1980="gaz z sieci",AF1980*'lista, wskaźniki'!$F$42,IF(AA1980="olej opałowy",AF1980*'lista, wskaźniki'!$I$42,0)))))</f>
        <v>0</v>
      </c>
      <c r="AO1980" s="20">
        <f>IF(AA1980="węgiel",AF1980*'lista, wskaźniki'!$E$43,IF(AA1980="drewno",AF1980*'lista, wskaźniki'!$G$43,IF(AA1980="pellet",AF1980*'lista, wskaźniki'!$H$43,IF(AA1980="gaz z sieci",AF1980*'lista, wskaźniki'!$F$43,IF(AA1980="olej opałowy",AF1980*'lista, wskaźniki'!$I$43,0)))))</f>
        <v>0</v>
      </c>
      <c r="AP1980" s="20">
        <f>IF(AA1980="węgiel",AF1980*'lista, wskaźniki'!$E$44,IF(AA1980="drewno",AF1980*'lista, wskaźniki'!$G$44,IF(AA1980="pellet",AF1980*'lista, wskaźniki'!$H$44,IF(AA1980="gaz z sieci",AF1980*'lista, wskaźniki'!$F$44,IF(AA1980="olej opałowy",AF1980*'lista, wskaźniki'!$I$44,0)))))</f>
        <v>0</v>
      </c>
      <c r="AQ1980" s="20" t="b">
        <f>IF(Z1980="gaz",AH1980*1/3.6*'lista, wskaźniki'!$F$21,IF(Z1980="energia elektryczna",AH1980*1/3.6*'lista, wskaźniki'!$F$26))</f>
        <v>0</v>
      </c>
      <c r="AR1980" s="20" t="b">
        <f>IF(Z1980="gaz",AH1980*'lista, wskaźniki'!$F$42,IF(Z1980="energia elektryczna",AH1980*0))</f>
        <v>0</v>
      </c>
      <c r="AS1980" s="20" t="b">
        <f>IF(Z1980="gaz",AH1980*'lista, wskaźniki'!$F$43,IF(Z1980="energia elektryczna",AH1980*0))</f>
        <v>0</v>
      </c>
      <c r="AT1980" s="20" t="b">
        <f>IF(Z1980="gaz",AH1980*'lista, wskaźniki'!$F$44,IF(Z1980="energia elektryczna",AH1980*0))</f>
        <v>0</v>
      </c>
      <c r="AU1980" s="20">
        <f>AI1980*1/3.6*'lista, wskaźniki'!$F$21</f>
        <v>0</v>
      </c>
      <c r="AV1980" s="20">
        <f>AI1980*'lista, wskaźniki'!$F$42</f>
        <v>0</v>
      </c>
      <c r="AW1980" s="20">
        <f>AI1980*'lista, wskaźniki'!$F$43</f>
        <v>0</v>
      </c>
      <c r="AX1980" s="20">
        <f>AI1980*'lista, wskaźniki'!$F$44</f>
        <v>0</v>
      </c>
      <c r="AY1980" s="20">
        <f>AK1980*'lista, wskaźniki'!$F$26</f>
        <v>0</v>
      </c>
      <c r="AZ1980" s="20">
        <f t="shared" si="879"/>
        <v>0</v>
      </c>
      <c r="BA1980" s="20">
        <f t="shared" si="880"/>
        <v>0</v>
      </c>
      <c r="BB1980" s="20">
        <f t="shared" si="881"/>
        <v>0</v>
      </c>
      <c r="BC1980" s="20">
        <f t="shared" si="882"/>
        <v>0</v>
      </c>
      <c r="BD1980" s="1051"/>
      <c r="BE1980" s="1051"/>
      <c r="BF1980" s="1051"/>
      <c r="BG1980" s="1051"/>
      <c r="BH1980" s="97"/>
      <c r="BI1980" s="1051"/>
      <c r="BJ1980" s="97"/>
      <c r="BK1980" s="1051"/>
      <c r="BL1980" s="97"/>
      <c r="BM1980" s="97"/>
      <c r="BN1980" s="97"/>
      <c r="BO1980" s="97"/>
      <c r="BP1980" s="97"/>
      <c r="BQ1980" s="97"/>
      <c r="BR1980" s="97"/>
      <c r="BS1980" s="1045"/>
      <c r="BT1980" s="1045"/>
      <c r="BU1980" s="1045"/>
      <c r="BV1980" s="1045"/>
      <c r="BW1980" s="1045"/>
      <c r="BX1980" s="1045"/>
      <c r="BY1980" s="1048"/>
      <c r="CA1980" s="365" t="b">
        <f t="shared" si="883"/>
        <v>0</v>
      </c>
      <c r="CB1980" s="365" t="b">
        <f t="shared" si="884"/>
        <v>0</v>
      </c>
      <c r="CC1980" s="365">
        <f t="shared" si="885"/>
        <v>0</v>
      </c>
      <c r="CD1980" s="365" t="b">
        <f t="shared" si="886"/>
        <v>0</v>
      </c>
      <c r="CE1980" s="365" t="b">
        <f t="shared" si="887"/>
        <v>0</v>
      </c>
      <c r="CF1980" s="365" t="b">
        <f t="shared" si="888"/>
        <v>0</v>
      </c>
      <c r="CG1980" s="365" t="b">
        <f t="shared" si="889"/>
        <v>0</v>
      </c>
      <c r="CH1980" s="365" t="b">
        <f t="shared" si="890"/>
        <v>0</v>
      </c>
      <c r="CI1980" s="72" t="b">
        <f t="shared" si="891"/>
        <v>0</v>
      </c>
      <c r="CJ1980" s="72" t="b">
        <f t="shared" si="892"/>
        <v>0</v>
      </c>
      <c r="CK1980" s="72">
        <f t="shared" si="893"/>
        <v>0</v>
      </c>
      <c r="CL1980" s="72">
        <f t="shared" si="894"/>
        <v>0</v>
      </c>
      <c r="CM1980" s="72" t="b">
        <f t="shared" si="895"/>
        <v>0</v>
      </c>
      <c r="CN1980" s="72" t="b">
        <f t="shared" si="896"/>
        <v>0</v>
      </c>
      <c r="CP1980" s="13">
        <f t="shared" si="897"/>
        <v>0</v>
      </c>
      <c r="CQ1980" s="13" t="b">
        <f t="shared" si="898"/>
        <v>0</v>
      </c>
      <c r="CR1980" s="13" t="b">
        <f t="shared" si="899"/>
        <v>0</v>
      </c>
      <c r="CS1980" s="13" t="b">
        <f t="shared" si="905"/>
        <v>0</v>
      </c>
      <c r="CT1980" s="13" t="b">
        <f t="shared" si="904"/>
        <v>0</v>
      </c>
      <c r="CU1980" s="13" t="b">
        <f t="shared" si="907"/>
        <v>0</v>
      </c>
      <c r="CV1980" s="13" t="b">
        <f t="shared" si="900"/>
        <v>0</v>
      </c>
      <c r="CW1980" s="13" t="b">
        <f t="shared" si="901"/>
        <v>0</v>
      </c>
      <c r="CX1980" s="13" t="b">
        <f t="shared" si="902"/>
        <v>0</v>
      </c>
      <c r="CY1980" s="13" t="b">
        <f t="shared" si="903"/>
        <v>0</v>
      </c>
    </row>
    <row r="1981" spans="1:103" ht="15" thickBot="1">
      <c r="A1981" s="932"/>
      <c r="B1981" s="1051"/>
      <c r="C1981" s="1051"/>
      <c r="D1981" s="1051"/>
      <c r="E1981" s="1051"/>
      <c r="F1981" s="1051"/>
      <c r="G1981" s="1051"/>
      <c r="H1981" s="1051"/>
      <c r="I1981" s="1051"/>
      <c r="J1981" s="1051"/>
      <c r="K1981" s="1051"/>
      <c r="L1981" s="1051"/>
      <c r="M1981" s="1051"/>
      <c r="N1981" s="1051"/>
      <c r="O1981" s="1051"/>
      <c r="P1981" s="1051"/>
      <c r="Q1981" s="941"/>
      <c r="R1981" s="1051"/>
      <c r="S1981" s="1051"/>
      <c r="T1981" s="1051"/>
      <c r="U1981" s="1051"/>
      <c r="V1981" s="1051"/>
      <c r="W1981" s="97"/>
      <c r="X1981" s="97"/>
      <c r="Y1981" s="97"/>
      <c r="Z1981" s="97"/>
      <c r="AA1981" s="97" t="s">
        <v>38</v>
      </c>
      <c r="AB1981" s="98"/>
      <c r="AC1981" s="98"/>
      <c r="AD1981" s="97"/>
      <c r="AE1981" s="1051"/>
      <c r="AF1981" s="334">
        <f t="shared" si="908"/>
        <v>0</v>
      </c>
      <c r="AG1981" s="272">
        <f>IF(R1981="kompletna",Q1981*J1981*0.0036*'lista, wskaźniki'!$F$13, IF(R1981="częściowa",Q1981*J1981*0.0036*'lista, wskaźniki'!$F$14, IF(R1981="brak",Q1981*J1981*0.0036*'lista, wskaźniki'!$F$15,)))</f>
        <v>0</v>
      </c>
      <c r="AH1981" s="334">
        <f>IF(Y1981="inne",K1981*'lista, wskaźniki'!$E$35,IF(Y1981="to samo źródło",0,IF(Y1981=0,0)))</f>
        <v>0</v>
      </c>
      <c r="AI1981" s="334">
        <f>IF(AA1981="gaz z sieci",AC1981*'lista, wskaźniki'!$D$21)</f>
        <v>0</v>
      </c>
      <c r="AJ1981" s="272">
        <f>IF(AA1981="węgiel",AB1981*'lista, wskaźniki'!$D$20, IF('Sektor mieszkaniowy'!AA1981="drewno",'Sektor mieszkaniowy'!AB1981*'lista, wskaźniki'!$D$22,IF('Sektor mieszkaniowy'!AA1981="pellet",AB1981*'lista, wskaźniki'!$D$23,IF('Sektor mieszkaniowy'!AA1981="gaz z sieci",AB1981*'lista, wskaźniki'!$D$21,IF('Sektor mieszkaniowy'!AA1981="olej opałowy",'Sektor mieszkaniowy'!AB1981*'lista, wskaźniki'!$D$24)))))</f>
        <v>0</v>
      </c>
      <c r="AK1981" s="1054"/>
      <c r="AL1981" s="1051"/>
      <c r="AM1981" s="20">
        <f>IF(AA1981="węgiel",AF1981*1/3.6*'lista, wskaźniki'!$F$20,IF(AA1981="drewno",AF1981*1/3.6*'lista, wskaźniki'!$F$22,IF(AA1981="pellet",AF1981*1/3.6*'lista, wskaźniki'!$F$23,IF(AA1981="gaz z sieci",AF1981*1/3.6*'lista, wskaźniki'!$F$21,IF(AA1981="olej opałowy",AF1981*1/3.6*'lista, wskaźniki'!$F$24,0)))))</f>
        <v>0</v>
      </c>
      <c r="AN1981" s="20">
        <f>IF(AA1981="węgiel",AF1981*'lista, wskaźniki'!$E$42,IF(AA1981="drewno",AF1981*'lista, wskaźniki'!$G$42,IF(AA1981="pellet",AF1981*'lista, wskaźniki'!$H$42,IF(AA1981="gaz z sieci",AF1981*'lista, wskaźniki'!$F$42,IF(AA1981="olej opałowy",AF1981*'lista, wskaźniki'!$I$42,0)))))</f>
        <v>0</v>
      </c>
      <c r="AO1981" s="20">
        <f>IF(AA1981="węgiel",AF1981*'lista, wskaźniki'!$E$43,IF(AA1981="drewno",AF1981*'lista, wskaźniki'!$G$43,IF(AA1981="pellet",AF1981*'lista, wskaźniki'!$H$43,IF(AA1981="gaz z sieci",AF1981*'lista, wskaźniki'!$F$43,IF(AA1981="olej opałowy",AF1981*'lista, wskaźniki'!$I$43,0)))))</f>
        <v>0</v>
      </c>
      <c r="AP1981" s="20">
        <f>IF(AA1981="węgiel",AF1981*'lista, wskaźniki'!$E$44,IF(AA1981="drewno",AF1981*'lista, wskaźniki'!$G$44,IF(AA1981="pellet",AF1981*'lista, wskaźniki'!$H$44,IF(AA1981="gaz z sieci",AF1981*'lista, wskaźniki'!$F$44,IF(AA1981="olej opałowy",AF1981*'lista, wskaźniki'!$I$44,0)))))</f>
        <v>0</v>
      </c>
      <c r="AQ1981" s="20" t="b">
        <f>IF(Z1981="gaz",AH1981*1/3.6*'lista, wskaźniki'!$F$21,IF(Z1981="energia elektryczna",AH1981*1/3.6*'lista, wskaźniki'!$F$26))</f>
        <v>0</v>
      </c>
      <c r="AR1981" s="20" t="b">
        <f>IF(Z1981="gaz",AH1981*'lista, wskaźniki'!$F$42,IF(Z1981="energia elektryczna",AH1981*0))</f>
        <v>0</v>
      </c>
      <c r="AS1981" s="20" t="b">
        <f>IF(Z1981="gaz",AH1981*'lista, wskaźniki'!$F$43,IF(Z1981="energia elektryczna",AH1981*0))</f>
        <v>0</v>
      </c>
      <c r="AT1981" s="20" t="b">
        <f>IF(Z1981="gaz",AH1981*'lista, wskaźniki'!$F$44,IF(Z1981="energia elektryczna",AH1981*0))</f>
        <v>0</v>
      </c>
      <c r="AU1981" s="20">
        <f>AI1981*1/3.6*'lista, wskaźniki'!$F$21</f>
        <v>0</v>
      </c>
      <c r="AV1981" s="20">
        <f>AI1981*'lista, wskaźniki'!$F$42</f>
        <v>0</v>
      </c>
      <c r="AW1981" s="20">
        <f>AI1981*'lista, wskaźniki'!$F$43</f>
        <v>0</v>
      </c>
      <c r="AX1981" s="20">
        <f>AI1981*'lista, wskaźniki'!$F$44</f>
        <v>0</v>
      </c>
      <c r="AY1981" s="20">
        <f>AK1981*'lista, wskaźniki'!$F$26</f>
        <v>0</v>
      </c>
      <c r="AZ1981" s="20">
        <f t="shared" si="879"/>
        <v>0</v>
      </c>
      <c r="BA1981" s="20">
        <f t="shared" si="880"/>
        <v>0</v>
      </c>
      <c r="BB1981" s="20">
        <f t="shared" si="881"/>
        <v>0</v>
      </c>
      <c r="BC1981" s="20">
        <f t="shared" si="882"/>
        <v>0</v>
      </c>
      <c r="BD1981" s="1051"/>
      <c r="BE1981" s="1051"/>
      <c r="BF1981" s="1051"/>
      <c r="BG1981" s="1051"/>
      <c r="BH1981" s="97"/>
      <c r="BI1981" s="1051"/>
      <c r="BJ1981" s="97"/>
      <c r="BK1981" s="1051"/>
      <c r="BL1981" s="97"/>
      <c r="BM1981" s="97"/>
      <c r="BN1981" s="97"/>
      <c r="BO1981" s="97"/>
      <c r="BP1981" s="97"/>
      <c r="BQ1981" s="97"/>
      <c r="BR1981" s="97"/>
      <c r="BS1981" s="1045"/>
      <c r="BT1981" s="1045"/>
      <c r="BU1981" s="1045"/>
      <c r="BV1981" s="1045"/>
      <c r="BW1981" s="1045"/>
      <c r="BX1981" s="1045"/>
      <c r="BY1981" s="1048"/>
      <c r="CA1981" s="365" t="b">
        <f t="shared" si="883"/>
        <v>0</v>
      </c>
      <c r="CB1981" s="365" t="b">
        <f t="shared" si="884"/>
        <v>0</v>
      </c>
      <c r="CC1981" s="365" t="b">
        <f t="shared" si="885"/>
        <v>0</v>
      </c>
      <c r="CD1981" s="365">
        <f t="shared" si="886"/>
        <v>0</v>
      </c>
      <c r="CE1981" s="365" t="b">
        <f t="shared" si="887"/>
        <v>0</v>
      </c>
      <c r="CF1981" s="365" t="b">
        <f t="shared" si="888"/>
        <v>0</v>
      </c>
      <c r="CG1981" s="365" t="b">
        <f t="shared" si="889"/>
        <v>0</v>
      </c>
      <c r="CH1981" s="365">
        <f t="shared" si="890"/>
        <v>0</v>
      </c>
      <c r="CI1981" s="72" t="b">
        <f t="shared" si="891"/>
        <v>0</v>
      </c>
      <c r="CJ1981" s="72" t="b">
        <f t="shared" si="892"/>
        <v>0</v>
      </c>
      <c r="CK1981" s="72" t="b">
        <f t="shared" si="893"/>
        <v>0</v>
      </c>
      <c r="CL1981" s="72">
        <f t="shared" si="894"/>
        <v>0</v>
      </c>
      <c r="CM1981" s="72" t="b">
        <f t="shared" si="895"/>
        <v>0</v>
      </c>
      <c r="CN1981" s="72" t="b">
        <f t="shared" si="896"/>
        <v>0</v>
      </c>
      <c r="CP1981" s="13">
        <f t="shared" si="897"/>
        <v>0</v>
      </c>
      <c r="CQ1981" s="13" t="b">
        <f t="shared" si="898"/>
        <v>0</v>
      </c>
      <c r="CR1981" s="13" t="b">
        <f t="shared" si="899"/>
        <v>0</v>
      </c>
      <c r="CS1981" s="13" t="b">
        <f t="shared" si="905"/>
        <v>0</v>
      </c>
      <c r="CT1981" s="13" t="b">
        <f t="shared" si="904"/>
        <v>0</v>
      </c>
      <c r="CU1981" s="13" t="b">
        <f t="shared" si="907"/>
        <v>0</v>
      </c>
      <c r="CV1981" s="13" t="b">
        <f t="shared" si="900"/>
        <v>0</v>
      </c>
      <c r="CW1981" s="13" t="b">
        <f t="shared" si="901"/>
        <v>0</v>
      </c>
      <c r="CX1981" s="13" t="b">
        <f t="shared" si="902"/>
        <v>0</v>
      </c>
      <c r="CY1981" s="13" t="b">
        <f t="shared" si="903"/>
        <v>0</v>
      </c>
    </row>
    <row r="1982" spans="1:103" ht="15" thickBot="1">
      <c r="A1982" s="933"/>
      <c r="B1982" s="1052"/>
      <c r="C1982" s="1052"/>
      <c r="D1982" s="1052"/>
      <c r="E1982" s="1052"/>
      <c r="F1982" s="1052"/>
      <c r="G1982" s="1052"/>
      <c r="H1982" s="1052"/>
      <c r="I1982" s="1052"/>
      <c r="J1982" s="1052"/>
      <c r="K1982" s="1052"/>
      <c r="L1982" s="1052"/>
      <c r="M1982" s="1052"/>
      <c r="N1982" s="1052"/>
      <c r="O1982" s="1052"/>
      <c r="P1982" s="1052"/>
      <c r="Q1982" s="942"/>
      <c r="R1982" s="1052"/>
      <c r="S1982" s="1052"/>
      <c r="T1982" s="1052"/>
      <c r="U1982" s="1052"/>
      <c r="V1982" s="1052"/>
      <c r="W1982" s="99"/>
      <c r="X1982" s="99"/>
      <c r="Y1982" s="99"/>
      <c r="Z1982" s="99"/>
      <c r="AA1982" s="99" t="s">
        <v>37</v>
      </c>
      <c r="AB1982" s="100"/>
      <c r="AC1982" s="100"/>
      <c r="AD1982" s="99"/>
      <c r="AE1982" s="1052"/>
      <c r="AF1982" s="334">
        <f t="shared" si="908"/>
        <v>0</v>
      </c>
      <c r="AG1982" s="272">
        <f>IF(R1982="kompletna",Q1982*J1982*0.0036*'lista, wskaźniki'!$F$13, IF(R1982="częściowa",Q1982*J1982*0.0036*'lista, wskaźniki'!$F$14, IF(R1982="brak",Q1982*J1982*0.0036*'lista, wskaźniki'!$F$15,)))</f>
        <v>0</v>
      </c>
      <c r="AH1982" s="334">
        <f>IF(Y1982="inne",K1982*'lista, wskaźniki'!$E$35,IF(Y1982="to samo źródło",0,IF(Y1982=0,0)))</f>
        <v>0</v>
      </c>
      <c r="AI1982" s="334" t="b">
        <f>IF(AA1982="gaz z sieci",AC1982*'lista, wskaźniki'!$D$21)</f>
        <v>0</v>
      </c>
      <c r="AJ1982" s="272">
        <f>IF(AA1982="węgiel",AB1982*'lista, wskaźniki'!$D$20, IF('Sektor mieszkaniowy'!AA1982="drewno",'Sektor mieszkaniowy'!AB1982*'lista, wskaźniki'!$D$22,IF('Sektor mieszkaniowy'!AA1982="pellet",AB1982*'lista, wskaźniki'!$D$23,IF('Sektor mieszkaniowy'!AA1982="gaz z sieci",AB1982*'lista, wskaźniki'!$D$21,IF('Sektor mieszkaniowy'!AA1982="olej opałowy",'Sektor mieszkaniowy'!AB1982*'lista, wskaźniki'!$D$24)))))</f>
        <v>0</v>
      </c>
      <c r="AK1982" s="1055"/>
      <c r="AL1982" s="1052"/>
      <c r="AM1982" s="20">
        <f>IF(AA1982="węgiel",AF1982*1/3.6*'lista, wskaźniki'!$F$20,IF(AA1982="drewno",AF1982*1/3.6*'lista, wskaźniki'!$F$22,IF(AA1982="pellet",AF1982*1/3.6*'lista, wskaźniki'!$F$23,IF(AA1982="gaz z sieci",AF1982*1/3.6*'lista, wskaźniki'!$F$21,IF(AA1982="olej opałowy",AF1982*1/3.6*'lista, wskaźniki'!$F$24,0)))))</f>
        <v>0</v>
      </c>
      <c r="AN1982" s="20">
        <f>IF(AA1982="węgiel",AF1982*'lista, wskaźniki'!$E$42,IF(AA1982="drewno",AF1982*'lista, wskaźniki'!$G$42,IF(AA1982="pellet",AF1982*'lista, wskaźniki'!$H$42,IF(AA1982="gaz z sieci",AF1982*'lista, wskaźniki'!$F$42,IF(AA1982="olej opałowy",AF1982*'lista, wskaźniki'!$I$42,0)))))</f>
        <v>0</v>
      </c>
      <c r="AO1982" s="20">
        <f>IF(AA1982="węgiel",AF1982*'lista, wskaźniki'!$E$43,IF(AA1982="drewno",AF1982*'lista, wskaźniki'!$G$43,IF(AA1982="pellet",AF1982*'lista, wskaźniki'!$H$43,IF(AA1982="gaz z sieci",AF1982*'lista, wskaźniki'!$F$43,IF(AA1982="olej opałowy",AF1982*'lista, wskaźniki'!$I$43,0)))))</f>
        <v>0</v>
      </c>
      <c r="AP1982" s="20">
        <f>IF(AA1982="węgiel",AF1982*'lista, wskaźniki'!$E$44,IF(AA1982="drewno",AF1982*'lista, wskaźniki'!$G$44,IF(AA1982="pellet",AF1982*'lista, wskaźniki'!$H$44,IF(AA1982="gaz z sieci",AF1982*'lista, wskaźniki'!$F$44,IF(AA1982="olej opałowy",AF1982*'lista, wskaźniki'!$I$44,0)))))</f>
        <v>0</v>
      </c>
      <c r="AQ1982" s="20" t="b">
        <f>IF(Z1982="gaz",AH1982*1/3.6*'lista, wskaźniki'!$F$21,IF(Z1982="energia elektryczna",AH1982*1/3.6*'lista, wskaźniki'!$F$26))</f>
        <v>0</v>
      </c>
      <c r="AR1982" s="20" t="b">
        <f>IF(Z1982="gaz",AH1982*'lista, wskaźniki'!$F$42,IF(Z1982="energia elektryczna",AH1982*0))</f>
        <v>0</v>
      </c>
      <c r="AS1982" s="20" t="b">
        <f>IF(Z1982="gaz",AH1982*'lista, wskaźniki'!$F$43,IF(Z1982="energia elektryczna",AH1982*0))</f>
        <v>0</v>
      </c>
      <c r="AT1982" s="20" t="b">
        <f>IF(Z1982="gaz",AH1982*'lista, wskaźniki'!$F$44,IF(Z1982="energia elektryczna",AH1982*0))</f>
        <v>0</v>
      </c>
      <c r="AU1982" s="20">
        <f>AI1982*1/3.6*'lista, wskaźniki'!$F$21</f>
        <v>0</v>
      </c>
      <c r="AV1982" s="20">
        <f>AI1982*'lista, wskaźniki'!$F$42</f>
        <v>0</v>
      </c>
      <c r="AW1982" s="20">
        <f>AI1982*'lista, wskaźniki'!$F$43</f>
        <v>0</v>
      </c>
      <c r="AX1982" s="20">
        <f>AI1982*'lista, wskaźniki'!$F$44</f>
        <v>0</v>
      </c>
      <c r="AY1982" s="20">
        <f>AK1982*'lista, wskaźniki'!$F$26</f>
        <v>0</v>
      </c>
      <c r="AZ1982" s="20">
        <f t="shared" si="879"/>
        <v>0</v>
      </c>
      <c r="BA1982" s="20">
        <f t="shared" si="880"/>
        <v>0</v>
      </c>
      <c r="BB1982" s="20">
        <f t="shared" si="881"/>
        <v>0</v>
      </c>
      <c r="BC1982" s="20">
        <f t="shared" si="882"/>
        <v>0</v>
      </c>
      <c r="BD1982" s="1052"/>
      <c r="BE1982" s="1052"/>
      <c r="BF1982" s="1052"/>
      <c r="BG1982" s="1052"/>
      <c r="BH1982" s="99"/>
      <c r="BI1982" s="1052"/>
      <c r="BJ1982" s="99"/>
      <c r="BK1982" s="1052"/>
      <c r="BL1982" s="99"/>
      <c r="BM1982" s="99"/>
      <c r="BN1982" s="99"/>
      <c r="BO1982" s="99"/>
      <c r="BP1982" s="99"/>
      <c r="BQ1982" s="99"/>
      <c r="BR1982" s="99"/>
      <c r="BS1982" s="1046"/>
      <c r="BT1982" s="1046"/>
      <c r="BU1982" s="1046"/>
      <c r="BV1982" s="1046"/>
      <c r="BW1982" s="1046"/>
      <c r="BX1982" s="1046"/>
      <c r="BY1982" s="1049"/>
      <c r="CA1982" s="365" t="b">
        <f t="shared" si="883"/>
        <v>0</v>
      </c>
      <c r="CB1982" s="365" t="b">
        <f t="shared" si="884"/>
        <v>0</v>
      </c>
      <c r="CC1982" s="365" t="b">
        <f t="shared" si="885"/>
        <v>0</v>
      </c>
      <c r="CD1982" s="365" t="b">
        <f t="shared" si="886"/>
        <v>0</v>
      </c>
      <c r="CE1982" s="365">
        <f t="shared" si="887"/>
        <v>0</v>
      </c>
      <c r="CF1982" s="365" t="b">
        <f t="shared" si="888"/>
        <v>0</v>
      </c>
      <c r="CG1982" s="365" t="b">
        <f t="shared" si="889"/>
        <v>0</v>
      </c>
      <c r="CH1982" s="365" t="b">
        <f t="shared" si="890"/>
        <v>0</v>
      </c>
      <c r="CI1982" s="72" t="b">
        <f t="shared" si="891"/>
        <v>0</v>
      </c>
      <c r="CJ1982" s="72" t="b">
        <f t="shared" si="892"/>
        <v>0</v>
      </c>
      <c r="CK1982" s="72" t="b">
        <f t="shared" si="893"/>
        <v>0</v>
      </c>
      <c r="CL1982" s="72">
        <f t="shared" si="894"/>
        <v>0</v>
      </c>
      <c r="CM1982" s="72">
        <f t="shared" si="895"/>
        <v>0</v>
      </c>
      <c r="CN1982" s="72" t="b">
        <f t="shared" si="896"/>
        <v>0</v>
      </c>
      <c r="CP1982" s="13">
        <f t="shared" si="897"/>
        <v>0</v>
      </c>
      <c r="CQ1982" s="13" t="b">
        <f t="shared" si="898"/>
        <v>0</v>
      </c>
      <c r="CR1982" s="13" t="b">
        <f t="shared" si="899"/>
        <v>0</v>
      </c>
      <c r="CS1982" s="13" t="b">
        <f t="shared" si="905"/>
        <v>0</v>
      </c>
      <c r="CT1982" s="13" t="b">
        <f t="shared" si="904"/>
        <v>0</v>
      </c>
      <c r="CU1982" s="13" t="b">
        <f t="shared" si="907"/>
        <v>0</v>
      </c>
      <c r="CV1982" s="13" t="b">
        <f t="shared" si="900"/>
        <v>0</v>
      </c>
      <c r="CW1982" s="13" t="b">
        <f t="shared" si="901"/>
        <v>0</v>
      </c>
      <c r="CX1982" s="13" t="b">
        <f t="shared" si="902"/>
        <v>0</v>
      </c>
      <c r="CY1982" s="13" t="b">
        <f t="shared" si="903"/>
        <v>0</v>
      </c>
    </row>
    <row r="1983" spans="1:103" ht="15" thickBot="1">
      <c r="A1983" s="931">
        <v>397</v>
      </c>
      <c r="B1983" s="1050" t="s">
        <v>227</v>
      </c>
      <c r="C1983" s="1050"/>
      <c r="D1983" s="1050" t="s">
        <v>1</v>
      </c>
      <c r="E1983" s="1050" t="s">
        <v>5</v>
      </c>
      <c r="F1983" s="1050"/>
      <c r="G1983" s="1050"/>
      <c r="H1983" s="1050"/>
      <c r="I1983" s="1050"/>
      <c r="J1983" s="1050"/>
      <c r="K1983" s="1050"/>
      <c r="L1983" s="1050" t="s">
        <v>17</v>
      </c>
      <c r="M1983" s="1050"/>
      <c r="N1983" s="1050" t="s">
        <v>16</v>
      </c>
      <c r="O1983" s="1050"/>
      <c r="P1983" s="1050"/>
      <c r="Q1983" s="940">
        <f>IF(I1983="&lt;1966",'lista, wskaźniki'!$G$4,IF(I1983="1967-1985",'lista, wskaźniki'!$G$5,IF(I1983="1986-1992",'lista, wskaźniki'!$G$6,IF(I1983="1993-1996",'lista, wskaźniki'!$G$7,IF(I1983="&gt;1997",'lista, wskaźniki'!$G$8,IF(I1983=0,'lista, wskaźniki'!$G$4))))))</f>
        <v>290</v>
      </c>
      <c r="R1983" s="1050" t="s">
        <v>23</v>
      </c>
      <c r="S1983" s="1050" t="s">
        <v>27</v>
      </c>
      <c r="T1983" s="1050"/>
      <c r="U1983" s="1050"/>
      <c r="V1983" s="1050"/>
      <c r="W1983" s="95" t="s">
        <v>35</v>
      </c>
      <c r="X1983" s="95" t="s">
        <v>35</v>
      </c>
      <c r="Y1983" s="95" t="s">
        <v>42</v>
      </c>
      <c r="Z1983" s="95"/>
      <c r="AA1983" s="95" t="s">
        <v>35</v>
      </c>
      <c r="AB1983" s="96"/>
      <c r="AC1983" s="96"/>
      <c r="AD1983" s="95"/>
      <c r="AE1983" s="1050"/>
      <c r="AF1983" s="334">
        <f t="shared" si="908"/>
        <v>0</v>
      </c>
      <c r="AG1983" s="272">
        <f>IF(R1983="kompletna",Q1983*J1983*0.0036*'lista, wskaźniki'!$F$13, IF(R1983="częściowa",Q1983*J1983*0.0036*'lista, wskaźniki'!$F$14, IF(R1983="brak",Q1983*J1983*0.0036*'lista, wskaźniki'!$F$15,)))</f>
        <v>0</v>
      </c>
      <c r="AH1983" s="334">
        <f>IF(Y1983="inne",K1983*'lista, wskaźniki'!$E$35,IF(Y1983="to samo źródło",0,IF(Y1983=0,0)))</f>
        <v>0</v>
      </c>
      <c r="AI1983" s="334" t="b">
        <f>IF(AA1983="gaz z sieci",AC1983*'lista, wskaźniki'!$D$21)</f>
        <v>0</v>
      </c>
      <c r="AJ1983" s="272">
        <f>IF(AA1983="węgiel",AB1983*'lista, wskaźniki'!$D$20, IF('Sektor mieszkaniowy'!AA1983="drewno",'Sektor mieszkaniowy'!AB1983*'lista, wskaźniki'!$D$22,IF('Sektor mieszkaniowy'!AA1983="pellet",AB1983*'lista, wskaźniki'!$D$23,IF('Sektor mieszkaniowy'!AA1983="gaz z sieci",AB1983*'lista, wskaźniki'!$D$21,IF('Sektor mieszkaniowy'!AA1983="olej opałowy",'Sektor mieszkaniowy'!AB1983*'lista, wskaźniki'!$D$24)))))</f>
        <v>0</v>
      </c>
      <c r="AK1983" s="1053">
        <f>AL1983/'lista, wskaźniki'!$A$127</f>
        <v>0</v>
      </c>
      <c r="AL1983" s="1050"/>
      <c r="AM1983" s="20">
        <f>IF(AA1983="węgiel",AF1983*1/3.6*'lista, wskaźniki'!$F$20,IF(AA1983="drewno",AF1983*1/3.6*'lista, wskaźniki'!$F$22,IF(AA1983="pellet",AF1983*1/3.6*'lista, wskaźniki'!$F$23,IF(AA1983="gaz z sieci",AF1983*1/3.6*'lista, wskaźniki'!$F$21,IF(AA1983="olej opałowy",AF1983*1/3.6*'lista, wskaźniki'!$F$24,0)))))</f>
        <v>0</v>
      </c>
      <c r="AN1983" s="20">
        <f>IF(AA1983="węgiel",AF1983*'lista, wskaźniki'!$E$42,IF(AA1983="drewno",AF1983*'lista, wskaźniki'!$G$42,IF(AA1983="pellet",AF1983*'lista, wskaźniki'!$H$42,IF(AA1983="gaz z sieci",AF1983*'lista, wskaźniki'!$F$42,IF(AA1983="olej opałowy",AF1983*'lista, wskaźniki'!$I$42,0)))))</f>
        <v>0</v>
      </c>
      <c r="AO1983" s="20">
        <f>IF(AA1983="węgiel",AF1983*'lista, wskaźniki'!$E$43,IF(AA1983="drewno",AF1983*'lista, wskaźniki'!$G$43,IF(AA1983="pellet",AF1983*'lista, wskaźniki'!$H$43,IF(AA1983="gaz z sieci",AF1983*'lista, wskaźniki'!$F$43,IF(AA1983="olej opałowy",AF1983*'lista, wskaźniki'!$I$43,0)))))</f>
        <v>0</v>
      </c>
      <c r="AP1983" s="20">
        <f>IF(AA1983="węgiel",AF1983*'lista, wskaźniki'!$E$44,IF(AA1983="drewno",AF1983*'lista, wskaźniki'!$G$44,IF(AA1983="pellet",AF1983*'lista, wskaźniki'!$H$44,IF(AA1983="gaz z sieci",AF1983*'lista, wskaźniki'!$F$44,IF(AA1983="olej opałowy",AF1983*'lista, wskaźniki'!$I$44,0)))))</f>
        <v>0</v>
      </c>
      <c r="AQ1983" s="20" t="b">
        <f>IF(Z1983="gaz",AH1983*1/3.6*'lista, wskaźniki'!$F$21,IF(Z1983="energia elektryczna",AH1983*1/3.6*'lista, wskaźniki'!$F$26))</f>
        <v>0</v>
      </c>
      <c r="AR1983" s="20" t="b">
        <f>IF(Z1983="gaz",AH1983*'lista, wskaźniki'!$F$42,IF(Z1983="energia elektryczna",AH1983*0))</f>
        <v>0</v>
      </c>
      <c r="AS1983" s="20" t="b">
        <f>IF(Z1983="gaz",AH1983*'lista, wskaźniki'!$F$43,IF(Z1983="energia elektryczna",AH1983*0))</f>
        <v>0</v>
      </c>
      <c r="AT1983" s="20" t="b">
        <f>IF(Z1983="gaz",AH1983*'lista, wskaźniki'!$F$44,IF(Z1983="energia elektryczna",AH1983*0))</f>
        <v>0</v>
      </c>
      <c r="AU1983" s="20">
        <f>AI1983*1/3.6*'lista, wskaźniki'!$F$21</f>
        <v>0</v>
      </c>
      <c r="AV1983" s="20">
        <f>AI1983*'lista, wskaźniki'!$F$42</f>
        <v>0</v>
      </c>
      <c r="AW1983" s="20">
        <f>AI1983*'lista, wskaźniki'!$F$43</f>
        <v>0</v>
      </c>
      <c r="AX1983" s="20">
        <f>AI1983*'lista, wskaźniki'!$F$44</f>
        <v>0</v>
      </c>
      <c r="AY1983" s="20">
        <f>AK1983*'lista, wskaźniki'!$F$26</f>
        <v>0</v>
      </c>
      <c r="AZ1983" s="20">
        <f t="shared" si="879"/>
        <v>0</v>
      </c>
      <c r="BA1983" s="20">
        <f t="shared" si="880"/>
        <v>0</v>
      </c>
      <c r="BB1983" s="20">
        <f t="shared" si="881"/>
        <v>0</v>
      </c>
      <c r="BC1983" s="20">
        <f t="shared" si="882"/>
        <v>0</v>
      </c>
      <c r="BD1983" s="1050"/>
      <c r="BE1983" s="1050"/>
      <c r="BF1983" s="1050"/>
      <c r="BG1983" s="1050"/>
      <c r="BH1983" s="95"/>
      <c r="BI1983" s="1050"/>
      <c r="BJ1983" s="95"/>
      <c r="BK1983" s="1050"/>
      <c r="BL1983" s="95"/>
      <c r="BM1983" s="95"/>
      <c r="BN1983" s="95"/>
      <c r="BO1983" s="95" t="s">
        <v>17</v>
      </c>
      <c r="BP1983" s="95"/>
      <c r="BQ1983" s="95"/>
      <c r="BR1983" s="95"/>
      <c r="BS1983" s="1044"/>
      <c r="BT1983" s="1044"/>
      <c r="BU1983" s="1044"/>
      <c r="BV1983" s="1044"/>
      <c r="BW1983" s="1044"/>
      <c r="BX1983" s="1044"/>
      <c r="BY1983" s="1047"/>
      <c r="CA1983" s="365">
        <f t="shared" si="883"/>
        <v>0</v>
      </c>
      <c r="CB1983" s="365" t="b">
        <f t="shared" si="884"/>
        <v>0</v>
      </c>
      <c r="CC1983" s="365" t="b">
        <f t="shared" si="885"/>
        <v>0</v>
      </c>
      <c r="CD1983" s="365" t="b">
        <f t="shared" si="886"/>
        <v>0</v>
      </c>
      <c r="CE1983" s="365" t="b">
        <f t="shared" si="887"/>
        <v>0</v>
      </c>
      <c r="CF1983" s="365" t="b">
        <f t="shared" si="888"/>
        <v>0</v>
      </c>
      <c r="CG1983" s="365" t="b">
        <f t="shared" si="889"/>
        <v>0</v>
      </c>
      <c r="CH1983" s="365" t="b">
        <f t="shared" si="890"/>
        <v>0</v>
      </c>
      <c r="CI1983" s="72">
        <f t="shared" si="891"/>
        <v>0</v>
      </c>
      <c r="CJ1983" s="72" t="b">
        <f t="shared" si="892"/>
        <v>0</v>
      </c>
      <c r="CK1983" s="72" t="b">
        <f t="shared" si="893"/>
        <v>0</v>
      </c>
      <c r="CL1983" s="72">
        <f t="shared" si="894"/>
        <v>0</v>
      </c>
      <c r="CM1983" s="72" t="b">
        <f t="shared" si="895"/>
        <v>0</v>
      </c>
      <c r="CN1983" s="72" t="b">
        <f t="shared" si="896"/>
        <v>0</v>
      </c>
      <c r="CP1983" s="13">
        <f t="shared" si="897"/>
        <v>0</v>
      </c>
      <c r="CQ1983" s="13">
        <f t="shared" si="898"/>
        <v>0</v>
      </c>
      <c r="CR1983" s="13" t="b">
        <f t="shared" si="899"/>
        <v>0</v>
      </c>
      <c r="CS1983" s="13">
        <f t="shared" si="905"/>
        <v>0</v>
      </c>
      <c r="CT1983" s="13" t="b">
        <f t="shared" si="904"/>
        <v>0</v>
      </c>
      <c r="CU1983" s="13">
        <f t="shared" si="907"/>
        <v>0</v>
      </c>
      <c r="CV1983" s="13" t="b">
        <f t="shared" si="900"/>
        <v>0</v>
      </c>
      <c r="CW1983" s="13">
        <f t="shared" si="901"/>
        <v>0</v>
      </c>
      <c r="CX1983" s="13" t="b">
        <f t="shared" si="902"/>
        <v>0</v>
      </c>
      <c r="CY1983" s="13">
        <f t="shared" si="903"/>
        <v>0</v>
      </c>
    </row>
    <row r="1984" spans="1:103" ht="15" thickBot="1">
      <c r="A1984" s="932"/>
      <c r="B1984" s="1051"/>
      <c r="C1984" s="1051"/>
      <c r="D1984" s="1051"/>
      <c r="E1984" s="1051"/>
      <c r="F1984" s="1051"/>
      <c r="G1984" s="1051"/>
      <c r="H1984" s="1051"/>
      <c r="I1984" s="1051"/>
      <c r="J1984" s="1051"/>
      <c r="K1984" s="1051"/>
      <c r="L1984" s="1051"/>
      <c r="M1984" s="1051"/>
      <c r="N1984" s="1051"/>
      <c r="O1984" s="1051"/>
      <c r="P1984" s="1051"/>
      <c r="Q1984" s="941"/>
      <c r="R1984" s="1051"/>
      <c r="S1984" s="1051"/>
      <c r="T1984" s="1051"/>
      <c r="U1984" s="1051"/>
      <c r="V1984" s="1051"/>
      <c r="W1984" s="20" t="s">
        <v>36</v>
      </c>
      <c r="X1984" s="97" t="s">
        <v>195</v>
      </c>
      <c r="Y1984" s="97"/>
      <c r="Z1984" s="97"/>
      <c r="AA1984" s="97" t="s">
        <v>36</v>
      </c>
      <c r="AB1984" s="98"/>
      <c r="AC1984" s="98"/>
      <c r="AD1984" s="97"/>
      <c r="AE1984" s="1051"/>
      <c r="AF1984" s="334">
        <f t="shared" si="908"/>
        <v>0</v>
      </c>
      <c r="AG1984" s="272">
        <f>IF(R1984="kompletna",Q1984*J1984*0.0036*'lista, wskaźniki'!$F$13, IF(R1984="częściowa",Q1984*J1984*0.0036*'lista, wskaźniki'!$F$14, IF(R1984="brak",Q1984*J1984*0.0036*'lista, wskaźniki'!$F$15,)))</f>
        <v>0</v>
      </c>
      <c r="AH1984" s="334">
        <f>IF(Y1984="inne",K1984*'lista, wskaźniki'!$E$35,IF(Y1984="to samo źródło",0,IF(Y1984=0,0)))</f>
        <v>0</v>
      </c>
      <c r="AI1984" s="334" t="b">
        <f>IF(AA1984="gaz z sieci",AC1984*'lista, wskaźniki'!$D$21)</f>
        <v>0</v>
      </c>
      <c r="AJ1984" s="272">
        <f>IF(AA1984="węgiel",AB1984*'lista, wskaźniki'!$D$20, IF('Sektor mieszkaniowy'!AA1984="drewno",'Sektor mieszkaniowy'!AB1984*'lista, wskaźniki'!$D$22,IF('Sektor mieszkaniowy'!AA1984="pellet",AB1984*'lista, wskaźniki'!$D$23,IF('Sektor mieszkaniowy'!AA1984="gaz z sieci",AB1984*'lista, wskaźniki'!$D$21,IF('Sektor mieszkaniowy'!AA1984="olej opałowy",'Sektor mieszkaniowy'!AB1984*'lista, wskaźniki'!$D$24)))))</f>
        <v>0</v>
      </c>
      <c r="AK1984" s="1054"/>
      <c r="AL1984" s="1051"/>
      <c r="AM1984" s="20">
        <f>IF(AA1984="węgiel",AF1984*1/3.6*'lista, wskaźniki'!$F$20,IF(AA1984="drewno",AF1984*1/3.6*'lista, wskaźniki'!$F$22,IF(AA1984="pellet",AF1984*1/3.6*'lista, wskaźniki'!$F$23,IF(AA1984="gaz z sieci",AF1984*1/3.6*'lista, wskaźniki'!$F$21,IF(AA1984="olej opałowy",AF1984*1/3.6*'lista, wskaźniki'!$F$24,0)))))</f>
        <v>0</v>
      </c>
      <c r="AN1984" s="20">
        <f>IF(AA1984="węgiel",AF1984*'lista, wskaźniki'!$E$42,IF(AA1984="drewno",AF1984*'lista, wskaźniki'!$G$42,IF(AA1984="pellet",AF1984*'lista, wskaźniki'!$H$42,IF(AA1984="gaz z sieci",AF1984*'lista, wskaźniki'!$F$42,IF(AA1984="olej opałowy",AF1984*'lista, wskaźniki'!$I$42,0)))))</f>
        <v>0</v>
      </c>
      <c r="AO1984" s="20">
        <f>IF(AA1984="węgiel",AF1984*'lista, wskaźniki'!$E$43,IF(AA1984="drewno",AF1984*'lista, wskaźniki'!$G$43,IF(AA1984="pellet",AF1984*'lista, wskaźniki'!$H$43,IF(AA1984="gaz z sieci",AF1984*'lista, wskaźniki'!$F$43,IF(AA1984="olej opałowy",AF1984*'lista, wskaźniki'!$I$43,0)))))</f>
        <v>0</v>
      </c>
      <c r="AP1984" s="20">
        <f>IF(AA1984="węgiel",AF1984*'lista, wskaźniki'!$E$44,IF(AA1984="drewno",AF1984*'lista, wskaźniki'!$G$44,IF(AA1984="pellet",AF1984*'lista, wskaźniki'!$H$44,IF(AA1984="gaz z sieci",AF1984*'lista, wskaźniki'!$F$44,IF(AA1984="olej opałowy",AF1984*'lista, wskaźniki'!$I$44,0)))))</f>
        <v>0</v>
      </c>
      <c r="AQ1984" s="20" t="b">
        <f>IF(Z1984="gaz",AH1984*1/3.6*'lista, wskaźniki'!$F$21,IF(Z1984="energia elektryczna",AH1984*1/3.6*'lista, wskaźniki'!$F$26))</f>
        <v>0</v>
      </c>
      <c r="AR1984" s="20" t="b">
        <f>IF(Z1984="gaz",AH1984*'lista, wskaźniki'!$F$42,IF(Z1984="energia elektryczna",AH1984*0))</f>
        <v>0</v>
      </c>
      <c r="AS1984" s="20" t="b">
        <f>IF(Z1984="gaz",AH1984*'lista, wskaźniki'!$F$43,IF(Z1984="energia elektryczna",AH1984*0))</f>
        <v>0</v>
      </c>
      <c r="AT1984" s="20" t="b">
        <f>IF(Z1984="gaz",AH1984*'lista, wskaźniki'!$F$44,IF(Z1984="energia elektryczna",AH1984*0))</f>
        <v>0</v>
      </c>
      <c r="AU1984" s="20">
        <f>AI1984*1/3.6*'lista, wskaźniki'!$F$21</f>
        <v>0</v>
      </c>
      <c r="AV1984" s="20">
        <f>AI1984*'lista, wskaźniki'!$F$42</f>
        <v>0</v>
      </c>
      <c r="AW1984" s="20">
        <f>AI1984*'lista, wskaźniki'!$F$43</f>
        <v>0</v>
      </c>
      <c r="AX1984" s="20">
        <f>AI1984*'lista, wskaźniki'!$F$44</f>
        <v>0</v>
      </c>
      <c r="AY1984" s="20">
        <f>AK1984*'lista, wskaźniki'!$F$26</f>
        <v>0</v>
      </c>
      <c r="AZ1984" s="20">
        <f t="shared" si="879"/>
        <v>0</v>
      </c>
      <c r="BA1984" s="20">
        <f t="shared" si="880"/>
        <v>0</v>
      </c>
      <c r="BB1984" s="20">
        <f t="shared" si="881"/>
        <v>0</v>
      </c>
      <c r="BC1984" s="20">
        <f t="shared" si="882"/>
        <v>0</v>
      </c>
      <c r="BD1984" s="1051"/>
      <c r="BE1984" s="1051"/>
      <c r="BF1984" s="1051"/>
      <c r="BG1984" s="1051"/>
      <c r="BH1984" s="97"/>
      <c r="BI1984" s="1051"/>
      <c r="BJ1984" s="97"/>
      <c r="BK1984" s="1051"/>
      <c r="BL1984" s="97"/>
      <c r="BM1984" s="97"/>
      <c r="BN1984" s="97"/>
      <c r="BO1984" s="97"/>
      <c r="BP1984" s="97"/>
      <c r="BQ1984" s="97"/>
      <c r="BR1984" s="97"/>
      <c r="BS1984" s="1045"/>
      <c r="BT1984" s="1045"/>
      <c r="BU1984" s="1045"/>
      <c r="BV1984" s="1045"/>
      <c r="BW1984" s="1045"/>
      <c r="BX1984" s="1045"/>
      <c r="BY1984" s="1048"/>
      <c r="CA1984" s="365" t="b">
        <f t="shared" si="883"/>
        <v>0</v>
      </c>
      <c r="CB1984" s="365">
        <f t="shared" si="884"/>
        <v>0</v>
      </c>
      <c r="CC1984" s="365" t="b">
        <f t="shared" si="885"/>
        <v>0</v>
      </c>
      <c r="CD1984" s="365" t="b">
        <f t="shared" si="886"/>
        <v>0</v>
      </c>
      <c r="CE1984" s="365" t="b">
        <f t="shared" si="887"/>
        <v>0</v>
      </c>
      <c r="CF1984" s="365" t="b">
        <f t="shared" si="888"/>
        <v>0</v>
      </c>
      <c r="CG1984" s="365" t="b">
        <f t="shared" si="889"/>
        <v>0</v>
      </c>
      <c r="CH1984" s="365" t="b">
        <f t="shared" si="890"/>
        <v>0</v>
      </c>
      <c r="CI1984" s="72" t="b">
        <f t="shared" si="891"/>
        <v>0</v>
      </c>
      <c r="CJ1984" s="72">
        <f t="shared" si="892"/>
        <v>0</v>
      </c>
      <c r="CK1984" s="72" t="b">
        <f t="shared" si="893"/>
        <v>0</v>
      </c>
      <c r="CL1984" s="72">
        <f t="shared" si="894"/>
        <v>0</v>
      </c>
      <c r="CM1984" s="72" t="b">
        <f t="shared" si="895"/>
        <v>0</v>
      </c>
      <c r="CN1984" s="72" t="b">
        <f t="shared" si="896"/>
        <v>0</v>
      </c>
      <c r="CP1984" s="13">
        <f t="shared" si="897"/>
        <v>0</v>
      </c>
      <c r="CQ1984" s="13" t="b">
        <f t="shared" si="898"/>
        <v>0</v>
      </c>
      <c r="CR1984" s="13" t="b">
        <f t="shared" si="899"/>
        <v>0</v>
      </c>
      <c r="CS1984" s="13" t="b">
        <f t="shared" si="905"/>
        <v>0</v>
      </c>
      <c r="CT1984" s="13" t="b">
        <f t="shared" si="904"/>
        <v>0</v>
      </c>
      <c r="CU1984" s="13" t="b">
        <f t="shared" si="907"/>
        <v>0</v>
      </c>
      <c r="CV1984" s="13" t="b">
        <f t="shared" si="900"/>
        <v>0</v>
      </c>
      <c r="CW1984" s="13" t="b">
        <f t="shared" si="901"/>
        <v>0</v>
      </c>
      <c r="CX1984" s="13" t="b">
        <f t="shared" si="902"/>
        <v>0</v>
      </c>
      <c r="CY1984" s="13" t="b">
        <f t="shared" si="903"/>
        <v>0</v>
      </c>
    </row>
    <row r="1985" spans="1:103" ht="15" thickBot="1">
      <c r="A1985" s="932"/>
      <c r="B1985" s="1051"/>
      <c r="C1985" s="1051"/>
      <c r="D1985" s="1051"/>
      <c r="E1985" s="1051"/>
      <c r="F1985" s="1051"/>
      <c r="G1985" s="1051"/>
      <c r="H1985" s="1051"/>
      <c r="I1985" s="1051"/>
      <c r="J1985" s="1051"/>
      <c r="K1985" s="1051"/>
      <c r="L1985" s="1051"/>
      <c r="M1985" s="1051"/>
      <c r="N1985" s="1051"/>
      <c r="O1985" s="1051"/>
      <c r="P1985" s="1051"/>
      <c r="Q1985" s="941"/>
      <c r="R1985" s="1051"/>
      <c r="S1985" s="1051"/>
      <c r="T1985" s="1051"/>
      <c r="U1985" s="1051"/>
      <c r="V1985" s="1051"/>
      <c r="W1985" s="97"/>
      <c r="X1985" s="97"/>
      <c r="Y1985" s="97"/>
      <c r="Z1985" s="97"/>
      <c r="AA1985" s="97" t="s">
        <v>50</v>
      </c>
      <c r="AB1985" s="98"/>
      <c r="AC1985" s="98"/>
      <c r="AD1985" s="97"/>
      <c r="AE1985" s="1051"/>
      <c r="AF1985" s="334">
        <f t="shared" si="908"/>
        <v>0</v>
      </c>
      <c r="AG1985" s="272">
        <f>IF(R1985="kompletna",Q1985*J1985*0.0036*'lista, wskaźniki'!$F$13, IF(R1985="częściowa",Q1985*J1985*0.0036*'lista, wskaźniki'!$F$14, IF(R1985="brak",Q1985*J1985*0.0036*'lista, wskaźniki'!$F$15,)))</f>
        <v>0</v>
      </c>
      <c r="AH1985" s="334">
        <f>IF(Y1985="inne",K1985*'lista, wskaźniki'!$E$35,IF(Y1985="to samo źródło",0,IF(Y1985=0,0)))</f>
        <v>0</v>
      </c>
      <c r="AI1985" s="334" t="b">
        <f>IF(AA1985="gaz z sieci",AC1985*'lista, wskaźniki'!$D$21)</f>
        <v>0</v>
      </c>
      <c r="AJ1985" s="272">
        <f>IF(AA1985="węgiel",AB1985*'lista, wskaźniki'!$D$20, IF('Sektor mieszkaniowy'!AA1985="drewno",'Sektor mieszkaniowy'!AB1985*'lista, wskaźniki'!$D$22,IF('Sektor mieszkaniowy'!AA1985="pellet",AB1985*'lista, wskaźniki'!$D$23,IF('Sektor mieszkaniowy'!AA1985="gaz z sieci",AB1985*'lista, wskaźniki'!$D$21,IF('Sektor mieszkaniowy'!AA1985="olej opałowy",'Sektor mieszkaniowy'!AB1985*'lista, wskaźniki'!$D$24)))))</f>
        <v>0</v>
      </c>
      <c r="AK1985" s="1054"/>
      <c r="AL1985" s="1051"/>
      <c r="AM1985" s="20">
        <f>IF(AA1985="węgiel",AF1985*1/3.6*'lista, wskaźniki'!$F$20,IF(AA1985="drewno",AF1985*1/3.6*'lista, wskaźniki'!$F$22,IF(AA1985="pellet",AF1985*1/3.6*'lista, wskaźniki'!$F$23,IF(AA1985="gaz z sieci",AF1985*1/3.6*'lista, wskaźniki'!$F$21,IF(AA1985="olej opałowy",AF1985*1/3.6*'lista, wskaźniki'!$F$24,0)))))</f>
        <v>0</v>
      </c>
      <c r="AN1985" s="20">
        <f>IF(AA1985="węgiel",AF1985*'lista, wskaźniki'!$E$42,IF(AA1985="drewno",AF1985*'lista, wskaźniki'!$G$42,IF(AA1985="pellet",AF1985*'lista, wskaźniki'!$H$42,IF(AA1985="gaz z sieci",AF1985*'lista, wskaźniki'!$F$42,IF(AA1985="olej opałowy",AF1985*'lista, wskaźniki'!$I$42,0)))))</f>
        <v>0</v>
      </c>
      <c r="AO1985" s="20">
        <f>IF(AA1985="węgiel",AF1985*'lista, wskaźniki'!$E$43,IF(AA1985="drewno",AF1985*'lista, wskaźniki'!$G$43,IF(AA1985="pellet",AF1985*'lista, wskaźniki'!$H$43,IF(AA1985="gaz z sieci",AF1985*'lista, wskaźniki'!$F$43,IF(AA1985="olej opałowy",AF1985*'lista, wskaźniki'!$I$43,0)))))</f>
        <v>0</v>
      </c>
      <c r="AP1985" s="20">
        <f>IF(AA1985="węgiel",AF1985*'lista, wskaźniki'!$E$44,IF(AA1985="drewno",AF1985*'lista, wskaźniki'!$G$44,IF(AA1985="pellet",AF1985*'lista, wskaźniki'!$H$44,IF(AA1985="gaz z sieci",AF1985*'lista, wskaźniki'!$F$44,IF(AA1985="olej opałowy",AF1985*'lista, wskaźniki'!$I$44,0)))))</f>
        <v>0</v>
      </c>
      <c r="AQ1985" s="20" t="b">
        <f>IF(Z1985="gaz",AH1985*1/3.6*'lista, wskaźniki'!$F$21,IF(Z1985="energia elektryczna",AH1985*1/3.6*'lista, wskaźniki'!$F$26))</f>
        <v>0</v>
      </c>
      <c r="AR1985" s="20" t="b">
        <f>IF(Z1985="gaz",AH1985*'lista, wskaźniki'!$F$42,IF(Z1985="energia elektryczna",AH1985*0))</f>
        <v>0</v>
      </c>
      <c r="AS1985" s="20" t="b">
        <f>IF(Z1985="gaz",AH1985*'lista, wskaźniki'!$F$43,IF(Z1985="energia elektryczna",AH1985*0))</f>
        <v>0</v>
      </c>
      <c r="AT1985" s="20" t="b">
        <f>IF(Z1985="gaz",AH1985*'lista, wskaźniki'!$F$44,IF(Z1985="energia elektryczna",AH1985*0))</f>
        <v>0</v>
      </c>
      <c r="AU1985" s="20">
        <f>AI1985*1/3.6*'lista, wskaźniki'!$F$21</f>
        <v>0</v>
      </c>
      <c r="AV1985" s="20">
        <f>AI1985*'lista, wskaźniki'!$F$42</f>
        <v>0</v>
      </c>
      <c r="AW1985" s="20">
        <f>AI1985*'lista, wskaźniki'!$F$43</f>
        <v>0</v>
      </c>
      <c r="AX1985" s="20">
        <f>AI1985*'lista, wskaźniki'!$F$44</f>
        <v>0</v>
      </c>
      <c r="AY1985" s="20">
        <f>AK1985*'lista, wskaźniki'!$F$26</f>
        <v>0</v>
      </c>
      <c r="AZ1985" s="20">
        <f t="shared" si="879"/>
        <v>0</v>
      </c>
      <c r="BA1985" s="20">
        <f t="shared" si="880"/>
        <v>0</v>
      </c>
      <c r="BB1985" s="20">
        <f t="shared" si="881"/>
        <v>0</v>
      </c>
      <c r="BC1985" s="20">
        <f t="shared" si="882"/>
        <v>0</v>
      </c>
      <c r="BD1985" s="1051"/>
      <c r="BE1985" s="1051"/>
      <c r="BF1985" s="1051"/>
      <c r="BG1985" s="1051"/>
      <c r="BH1985" s="97"/>
      <c r="BI1985" s="1051"/>
      <c r="BJ1985" s="97"/>
      <c r="BK1985" s="1051"/>
      <c r="BL1985" s="97"/>
      <c r="BM1985" s="97"/>
      <c r="BN1985" s="97"/>
      <c r="BO1985" s="97"/>
      <c r="BP1985" s="97"/>
      <c r="BQ1985" s="97"/>
      <c r="BR1985" s="97"/>
      <c r="BS1985" s="1045"/>
      <c r="BT1985" s="1045"/>
      <c r="BU1985" s="1045"/>
      <c r="BV1985" s="1045"/>
      <c r="BW1985" s="1045"/>
      <c r="BX1985" s="1045"/>
      <c r="BY1985" s="1048"/>
      <c r="CA1985" s="365" t="b">
        <f t="shared" si="883"/>
        <v>0</v>
      </c>
      <c r="CB1985" s="365" t="b">
        <f t="shared" si="884"/>
        <v>0</v>
      </c>
      <c r="CC1985" s="365">
        <f t="shared" si="885"/>
        <v>0</v>
      </c>
      <c r="CD1985" s="365" t="b">
        <f t="shared" si="886"/>
        <v>0</v>
      </c>
      <c r="CE1985" s="365" t="b">
        <f t="shared" si="887"/>
        <v>0</v>
      </c>
      <c r="CF1985" s="365" t="b">
        <f t="shared" si="888"/>
        <v>0</v>
      </c>
      <c r="CG1985" s="365" t="b">
        <f t="shared" si="889"/>
        <v>0</v>
      </c>
      <c r="CH1985" s="365" t="b">
        <f t="shared" si="890"/>
        <v>0</v>
      </c>
      <c r="CI1985" s="72" t="b">
        <f t="shared" si="891"/>
        <v>0</v>
      </c>
      <c r="CJ1985" s="72" t="b">
        <f t="shared" si="892"/>
        <v>0</v>
      </c>
      <c r="CK1985" s="72">
        <f t="shared" si="893"/>
        <v>0</v>
      </c>
      <c r="CL1985" s="72">
        <f t="shared" si="894"/>
        <v>0</v>
      </c>
      <c r="CM1985" s="72" t="b">
        <f t="shared" si="895"/>
        <v>0</v>
      </c>
      <c r="CN1985" s="72" t="b">
        <f t="shared" si="896"/>
        <v>0</v>
      </c>
      <c r="CP1985" s="13">
        <f t="shared" si="897"/>
        <v>0</v>
      </c>
      <c r="CQ1985" s="13" t="b">
        <f t="shared" si="898"/>
        <v>0</v>
      </c>
      <c r="CR1985" s="13" t="b">
        <f t="shared" si="899"/>
        <v>0</v>
      </c>
      <c r="CS1985" s="13" t="b">
        <f t="shared" si="905"/>
        <v>0</v>
      </c>
      <c r="CT1985" s="13" t="b">
        <f t="shared" si="904"/>
        <v>0</v>
      </c>
      <c r="CU1985" s="13" t="b">
        <f t="shared" si="907"/>
        <v>0</v>
      </c>
      <c r="CV1985" s="13" t="b">
        <f t="shared" si="900"/>
        <v>0</v>
      </c>
      <c r="CW1985" s="13" t="b">
        <f t="shared" si="901"/>
        <v>0</v>
      </c>
      <c r="CX1985" s="13" t="b">
        <f t="shared" si="902"/>
        <v>0</v>
      </c>
      <c r="CY1985" s="13" t="b">
        <f t="shared" si="903"/>
        <v>0</v>
      </c>
    </row>
    <row r="1986" spans="1:103" ht="15" thickBot="1">
      <c r="A1986" s="932"/>
      <c r="B1986" s="1051"/>
      <c r="C1986" s="1051"/>
      <c r="D1986" s="1051"/>
      <c r="E1986" s="1051"/>
      <c r="F1986" s="1051"/>
      <c r="G1986" s="1051"/>
      <c r="H1986" s="1051"/>
      <c r="I1986" s="1051"/>
      <c r="J1986" s="1051"/>
      <c r="K1986" s="1051"/>
      <c r="L1986" s="1051"/>
      <c r="M1986" s="1051"/>
      <c r="N1986" s="1051"/>
      <c r="O1986" s="1051"/>
      <c r="P1986" s="1051"/>
      <c r="Q1986" s="941"/>
      <c r="R1986" s="1051"/>
      <c r="S1986" s="1051"/>
      <c r="T1986" s="1051"/>
      <c r="U1986" s="1051"/>
      <c r="V1986" s="1051"/>
      <c r="W1986" s="97"/>
      <c r="X1986" s="97"/>
      <c r="Y1986" s="97"/>
      <c r="Z1986" s="97"/>
      <c r="AA1986" s="97" t="s">
        <v>38</v>
      </c>
      <c r="AB1986" s="98"/>
      <c r="AC1986" s="98"/>
      <c r="AD1986" s="97"/>
      <c r="AE1986" s="1051"/>
      <c r="AF1986" s="334">
        <f t="shared" si="908"/>
        <v>0</v>
      </c>
      <c r="AG1986" s="272">
        <f>IF(R1986="kompletna",Q1986*J1986*0.0036*'lista, wskaźniki'!$F$13, IF(R1986="częściowa",Q1986*J1986*0.0036*'lista, wskaźniki'!$F$14, IF(R1986="brak",Q1986*J1986*0.0036*'lista, wskaźniki'!$F$15,)))</f>
        <v>0</v>
      </c>
      <c r="AH1986" s="334">
        <f>IF(Y1986="inne",K1986*'lista, wskaźniki'!$E$35,IF(Y1986="to samo źródło",0,IF(Y1986=0,0)))</f>
        <v>0</v>
      </c>
      <c r="AI1986" s="334">
        <f>IF(AA1986="gaz z sieci",AC1986*'lista, wskaźniki'!$D$21)</f>
        <v>0</v>
      </c>
      <c r="AJ1986" s="272">
        <f>IF(AA1986="węgiel",AB1986*'lista, wskaźniki'!$D$20, IF('Sektor mieszkaniowy'!AA1986="drewno",'Sektor mieszkaniowy'!AB1986*'lista, wskaźniki'!$D$22,IF('Sektor mieszkaniowy'!AA1986="pellet",AB1986*'lista, wskaźniki'!$D$23,IF('Sektor mieszkaniowy'!AA1986="gaz z sieci",AB1986*'lista, wskaźniki'!$D$21,IF('Sektor mieszkaniowy'!AA1986="olej opałowy",'Sektor mieszkaniowy'!AB1986*'lista, wskaźniki'!$D$24)))))</f>
        <v>0</v>
      </c>
      <c r="AK1986" s="1054"/>
      <c r="AL1986" s="1051"/>
      <c r="AM1986" s="20">
        <f>IF(AA1986="węgiel",AF1986*1/3.6*'lista, wskaźniki'!$F$20,IF(AA1986="drewno",AF1986*1/3.6*'lista, wskaźniki'!$F$22,IF(AA1986="pellet",AF1986*1/3.6*'lista, wskaźniki'!$F$23,IF(AA1986="gaz z sieci",AF1986*1/3.6*'lista, wskaźniki'!$F$21,IF(AA1986="olej opałowy",AF1986*1/3.6*'lista, wskaźniki'!$F$24,0)))))</f>
        <v>0</v>
      </c>
      <c r="AN1986" s="20">
        <f>IF(AA1986="węgiel",AF1986*'lista, wskaźniki'!$E$42,IF(AA1986="drewno",AF1986*'lista, wskaźniki'!$G$42,IF(AA1986="pellet",AF1986*'lista, wskaźniki'!$H$42,IF(AA1986="gaz z sieci",AF1986*'lista, wskaźniki'!$F$42,IF(AA1986="olej opałowy",AF1986*'lista, wskaźniki'!$I$42,0)))))</f>
        <v>0</v>
      </c>
      <c r="AO1986" s="20">
        <f>IF(AA1986="węgiel",AF1986*'lista, wskaźniki'!$E$43,IF(AA1986="drewno",AF1986*'lista, wskaźniki'!$G$43,IF(AA1986="pellet",AF1986*'lista, wskaźniki'!$H$43,IF(AA1986="gaz z sieci",AF1986*'lista, wskaźniki'!$F$43,IF(AA1986="olej opałowy",AF1986*'lista, wskaźniki'!$I$43,0)))))</f>
        <v>0</v>
      </c>
      <c r="AP1986" s="20">
        <f>IF(AA1986="węgiel",AF1986*'lista, wskaźniki'!$E$44,IF(AA1986="drewno",AF1986*'lista, wskaźniki'!$G$44,IF(AA1986="pellet",AF1986*'lista, wskaźniki'!$H$44,IF(AA1986="gaz z sieci",AF1986*'lista, wskaźniki'!$F$44,IF(AA1986="olej opałowy",AF1986*'lista, wskaźniki'!$I$44,0)))))</f>
        <v>0</v>
      </c>
      <c r="AQ1986" s="20" t="b">
        <f>IF(Z1986="gaz",AH1986*1/3.6*'lista, wskaźniki'!$F$21,IF(Z1986="energia elektryczna",AH1986*1/3.6*'lista, wskaźniki'!$F$26))</f>
        <v>0</v>
      </c>
      <c r="AR1986" s="20" t="b">
        <f>IF(Z1986="gaz",AH1986*'lista, wskaźniki'!$F$42,IF(Z1986="energia elektryczna",AH1986*0))</f>
        <v>0</v>
      </c>
      <c r="AS1986" s="20" t="b">
        <f>IF(Z1986="gaz",AH1986*'lista, wskaźniki'!$F$43,IF(Z1986="energia elektryczna",AH1986*0))</f>
        <v>0</v>
      </c>
      <c r="AT1986" s="20" t="b">
        <f>IF(Z1986="gaz",AH1986*'lista, wskaźniki'!$F$44,IF(Z1986="energia elektryczna",AH1986*0))</f>
        <v>0</v>
      </c>
      <c r="AU1986" s="20">
        <f>AI1986*1/3.6*'lista, wskaźniki'!$F$21</f>
        <v>0</v>
      </c>
      <c r="AV1986" s="20">
        <f>AI1986*'lista, wskaźniki'!$F$42</f>
        <v>0</v>
      </c>
      <c r="AW1986" s="20">
        <f>AI1986*'lista, wskaźniki'!$F$43</f>
        <v>0</v>
      </c>
      <c r="AX1986" s="20">
        <f>AI1986*'lista, wskaźniki'!$F$44</f>
        <v>0</v>
      </c>
      <c r="AY1986" s="20">
        <f>AK1986*'lista, wskaźniki'!$F$26</f>
        <v>0</v>
      </c>
      <c r="AZ1986" s="20">
        <f t="shared" si="879"/>
        <v>0</v>
      </c>
      <c r="BA1986" s="20">
        <f t="shared" si="880"/>
        <v>0</v>
      </c>
      <c r="BB1986" s="20">
        <f t="shared" si="881"/>
        <v>0</v>
      </c>
      <c r="BC1986" s="20">
        <f t="shared" si="882"/>
        <v>0</v>
      </c>
      <c r="BD1986" s="1051"/>
      <c r="BE1986" s="1051"/>
      <c r="BF1986" s="1051"/>
      <c r="BG1986" s="1051"/>
      <c r="BH1986" s="97"/>
      <c r="BI1986" s="1051"/>
      <c r="BJ1986" s="97"/>
      <c r="BK1986" s="1051"/>
      <c r="BL1986" s="97"/>
      <c r="BM1986" s="97"/>
      <c r="BN1986" s="97"/>
      <c r="BO1986" s="97"/>
      <c r="BP1986" s="97"/>
      <c r="BQ1986" s="97"/>
      <c r="BR1986" s="97"/>
      <c r="BS1986" s="1045"/>
      <c r="BT1986" s="1045"/>
      <c r="BU1986" s="1045"/>
      <c r="BV1986" s="1045"/>
      <c r="BW1986" s="1045"/>
      <c r="BX1986" s="1045"/>
      <c r="BY1986" s="1048"/>
      <c r="CA1986" s="365" t="b">
        <f t="shared" si="883"/>
        <v>0</v>
      </c>
      <c r="CB1986" s="365" t="b">
        <f t="shared" si="884"/>
        <v>0</v>
      </c>
      <c r="CC1986" s="365" t="b">
        <f t="shared" si="885"/>
        <v>0</v>
      </c>
      <c r="CD1986" s="365">
        <f t="shared" si="886"/>
        <v>0</v>
      </c>
      <c r="CE1986" s="365" t="b">
        <f t="shared" si="887"/>
        <v>0</v>
      </c>
      <c r="CF1986" s="365" t="b">
        <f t="shared" si="888"/>
        <v>0</v>
      </c>
      <c r="CG1986" s="365" t="b">
        <f t="shared" si="889"/>
        <v>0</v>
      </c>
      <c r="CH1986" s="365">
        <f t="shared" si="890"/>
        <v>0</v>
      </c>
      <c r="CI1986" s="72" t="b">
        <f t="shared" si="891"/>
        <v>0</v>
      </c>
      <c r="CJ1986" s="72" t="b">
        <f t="shared" si="892"/>
        <v>0</v>
      </c>
      <c r="CK1986" s="72" t="b">
        <f t="shared" si="893"/>
        <v>0</v>
      </c>
      <c r="CL1986" s="72">
        <f t="shared" si="894"/>
        <v>0</v>
      </c>
      <c r="CM1986" s="72" t="b">
        <f t="shared" si="895"/>
        <v>0</v>
      </c>
      <c r="CN1986" s="72" t="b">
        <f t="shared" si="896"/>
        <v>0</v>
      </c>
      <c r="CP1986" s="13">
        <f t="shared" si="897"/>
        <v>0</v>
      </c>
      <c r="CQ1986" s="13" t="b">
        <f t="shared" si="898"/>
        <v>0</v>
      </c>
      <c r="CR1986" s="13" t="b">
        <f t="shared" si="899"/>
        <v>0</v>
      </c>
      <c r="CS1986" s="13" t="b">
        <f t="shared" si="905"/>
        <v>0</v>
      </c>
      <c r="CT1986" s="13" t="b">
        <f t="shared" si="904"/>
        <v>0</v>
      </c>
      <c r="CU1986" s="13" t="b">
        <f t="shared" si="907"/>
        <v>0</v>
      </c>
      <c r="CV1986" s="13" t="b">
        <f t="shared" si="900"/>
        <v>0</v>
      </c>
      <c r="CW1986" s="13" t="b">
        <f t="shared" si="901"/>
        <v>0</v>
      </c>
      <c r="CX1986" s="13" t="b">
        <f t="shared" si="902"/>
        <v>0</v>
      </c>
      <c r="CY1986" s="13" t="b">
        <f t="shared" si="903"/>
        <v>0</v>
      </c>
    </row>
    <row r="1987" spans="1:103" ht="15" thickBot="1">
      <c r="A1987" s="933"/>
      <c r="B1987" s="1052"/>
      <c r="C1987" s="1052"/>
      <c r="D1987" s="1052"/>
      <c r="E1987" s="1052"/>
      <c r="F1987" s="1052"/>
      <c r="G1987" s="1052"/>
      <c r="H1987" s="1052"/>
      <c r="I1987" s="1052"/>
      <c r="J1987" s="1052"/>
      <c r="K1987" s="1052"/>
      <c r="L1987" s="1052"/>
      <c r="M1987" s="1052"/>
      <c r="N1987" s="1052"/>
      <c r="O1987" s="1052"/>
      <c r="P1987" s="1052"/>
      <c r="Q1987" s="942"/>
      <c r="R1987" s="1052"/>
      <c r="S1987" s="1052"/>
      <c r="T1987" s="1052"/>
      <c r="U1987" s="1052"/>
      <c r="V1987" s="1052"/>
      <c r="W1987" s="99"/>
      <c r="X1987" s="99"/>
      <c r="Y1987" s="99"/>
      <c r="Z1987" s="99"/>
      <c r="AA1987" s="99" t="s">
        <v>37</v>
      </c>
      <c r="AB1987" s="100"/>
      <c r="AC1987" s="100"/>
      <c r="AD1987" s="99"/>
      <c r="AE1987" s="1052"/>
      <c r="AF1987" s="334">
        <f t="shared" si="908"/>
        <v>0</v>
      </c>
      <c r="AG1987" s="272">
        <f>IF(R1987="kompletna",Q1987*J1987*0.0036*'lista, wskaźniki'!$F$13, IF(R1987="częściowa",Q1987*J1987*0.0036*'lista, wskaźniki'!$F$14, IF(R1987="brak",Q1987*J1987*0.0036*'lista, wskaźniki'!$F$15,)))</f>
        <v>0</v>
      </c>
      <c r="AH1987" s="334">
        <f>IF(Y1987="inne",K1987*'lista, wskaźniki'!$E$35,IF(Y1987="to samo źródło",0,IF(Y1987=0,0)))</f>
        <v>0</v>
      </c>
      <c r="AI1987" s="334" t="b">
        <f>IF(AA1987="gaz z sieci",AC1987*'lista, wskaźniki'!$D$21)</f>
        <v>0</v>
      </c>
      <c r="AJ1987" s="272">
        <f>IF(AA1987="węgiel",AB1987*'lista, wskaźniki'!$D$20, IF('Sektor mieszkaniowy'!AA1987="drewno",'Sektor mieszkaniowy'!AB1987*'lista, wskaźniki'!$D$22,IF('Sektor mieszkaniowy'!AA1987="pellet",AB1987*'lista, wskaźniki'!$D$23,IF('Sektor mieszkaniowy'!AA1987="gaz z sieci",AB1987*'lista, wskaźniki'!$D$21,IF('Sektor mieszkaniowy'!AA1987="olej opałowy",'Sektor mieszkaniowy'!AB1987*'lista, wskaźniki'!$D$24)))))</f>
        <v>0</v>
      </c>
      <c r="AK1987" s="1055"/>
      <c r="AL1987" s="1052"/>
      <c r="AM1987" s="20">
        <f>IF(AA1987="węgiel",AF1987*1/3.6*'lista, wskaźniki'!$F$20,IF(AA1987="drewno",AF1987*1/3.6*'lista, wskaźniki'!$F$22,IF(AA1987="pellet",AF1987*1/3.6*'lista, wskaźniki'!$F$23,IF(AA1987="gaz z sieci",AF1987*1/3.6*'lista, wskaźniki'!$F$21,IF(AA1987="olej opałowy",AF1987*1/3.6*'lista, wskaźniki'!$F$24,0)))))</f>
        <v>0</v>
      </c>
      <c r="AN1987" s="20">
        <f>IF(AA1987="węgiel",AF1987*'lista, wskaźniki'!$E$42,IF(AA1987="drewno",AF1987*'lista, wskaźniki'!$G$42,IF(AA1987="pellet",AF1987*'lista, wskaźniki'!$H$42,IF(AA1987="gaz z sieci",AF1987*'lista, wskaźniki'!$F$42,IF(AA1987="olej opałowy",AF1987*'lista, wskaźniki'!$I$42,0)))))</f>
        <v>0</v>
      </c>
      <c r="AO1987" s="20">
        <f>IF(AA1987="węgiel",AF1987*'lista, wskaźniki'!$E$43,IF(AA1987="drewno",AF1987*'lista, wskaźniki'!$G$43,IF(AA1987="pellet",AF1987*'lista, wskaźniki'!$H$43,IF(AA1987="gaz z sieci",AF1987*'lista, wskaźniki'!$F$43,IF(AA1987="olej opałowy",AF1987*'lista, wskaźniki'!$I$43,0)))))</f>
        <v>0</v>
      </c>
      <c r="AP1987" s="20">
        <f>IF(AA1987="węgiel",AF1987*'lista, wskaźniki'!$E$44,IF(AA1987="drewno",AF1987*'lista, wskaźniki'!$G$44,IF(AA1987="pellet",AF1987*'lista, wskaźniki'!$H$44,IF(AA1987="gaz z sieci",AF1987*'lista, wskaźniki'!$F$44,IF(AA1987="olej opałowy",AF1987*'lista, wskaźniki'!$I$44,0)))))</f>
        <v>0</v>
      </c>
      <c r="AQ1987" s="20" t="b">
        <f>IF(Z1987="gaz",AH1987*1/3.6*'lista, wskaźniki'!$F$21,IF(Z1987="energia elektryczna",AH1987*1/3.6*'lista, wskaźniki'!$F$26))</f>
        <v>0</v>
      </c>
      <c r="AR1987" s="20" t="b">
        <f>IF(Z1987="gaz",AH1987*'lista, wskaźniki'!$F$42,IF(Z1987="energia elektryczna",AH1987*0))</f>
        <v>0</v>
      </c>
      <c r="AS1987" s="20" t="b">
        <f>IF(Z1987="gaz",AH1987*'lista, wskaźniki'!$F$43,IF(Z1987="energia elektryczna",AH1987*0))</f>
        <v>0</v>
      </c>
      <c r="AT1987" s="20" t="b">
        <f>IF(Z1987="gaz",AH1987*'lista, wskaźniki'!$F$44,IF(Z1987="energia elektryczna",AH1987*0))</f>
        <v>0</v>
      </c>
      <c r="AU1987" s="20">
        <f>AI1987*1/3.6*'lista, wskaźniki'!$F$21</f>
        <v>0</v>
      </c>
      <c r="AV1987" s="20">
        <f>AI1987*'lista, wskaźniki'!$F$42</f>
        <v>0</v>
      </c>
      <c r="AW1987" s="20">
        <f>AI1987*'lista, wskaźniki'!$F$43</f>
        <v>0</v>
      </c>
      <c r="AX1987" s="20">
        <f>AI1987*'lista, wskaźniki'!$F$44</f>
        <v>0</v>
      </c>
      <c r="AY1987" s="20">
        <f>AK1987*'lista, wskaźniki'!$F$26</f>
        <v>0</v>
      </c>
      <c r="AZ1987" s="20">
        <f t="shared" si="879"/>
        <v>0</v>
      </c>
      <c r="BA1987" s="20">
        <f t="shared" si="880"/>
        <v>0</v>
      </c>
      <c r="BB1987" s="20">
        <f t="shared" si="881"/>
        <v>0</v>
      </c>
      <c r="BC1987" s="20">
        <f t="shared" si="882"/>
        <v>0</v>
      </c>
      <c r="BD1987" s="1052"/>
      <c r="BE1987" s="1052"/>
      <c r="BF1987" s="1052"/>
      <c r="BG1987" s="1052"/>
      <c r="BH1987" s="99"/>
      <c r="BI1987" s="1052"/>
      <c r="BJ1987" s="99"/>
      <c r="BK1987" s="1052"/>
      <c r="BL1987" s="99"/>
      <c r="BM1987" s="99"/>
      <c r="BN1987" s="99"/>
      <c r="BO1987" s="99"/>
      <c r="BP1987" s="99"/>
      <c r="BQ1987" s="99"/>
      <c r="BR1987" s="99"/>
      <c r="BS1987" s="1046"/>
      <c r="BT1987" s="1046"/>
      <c r="BU1987" s="1046"/>
      <c r="BV1987" s="1046"/>
      <c r="BW1987" s="1046"/>
      <c r="BX1987" s="1046"/>
      <c r="BY1987" s="1049"/>
      <c r="CA1987" s="365" t="b">
        <f t="shared" si="883"/>
        <v>0</v>
      </c>
      <c r="CB1987" s="365" t="b">
        <f t="shared" si="884"/>
        <v>0</v>
      </c>
      <c r="CC1987" s="365" t="b">
        <f t="shared" si="885"/>
        <v>0</v>
      </c>
      <c r="CD1987" s="365" t="b">
        <f t="shared" si="886"/>
        <v>0</v>
      </c>
      <c r="CE1987" s="365">
        <f t="shared" si="887"/>
        <v>0</v>
      </c>
      <c r="CF1987" s="365" t="b">
        <f t="shared" si="888"/>
        <v>0</v>
      </c>
      <c r="CG1987" s="365" t="b">
        <f t="shared" si="889"/>
        <v>0</v>
      </c>
      <c r="CH1987" s="365" t="b">
        <f t="shared" si="890"/>
        <v>0</v>
      </c>
      <c r="CI1987" s="72" t="b">
        <f t="shared" si="891"/>
        <v>0</v>
      </c>
      <c r="CJ1987" s="72" t="b">
        <f t="shared" si="892"/>
        <v>0</v>
      </c>
      <c r="CK1987" s="72" t="b">
        <f t="shared" si="893"/>
        <v>0</v>
      </c>
      <c r="CL1987" s="72">
        <f t="shared" si="894"/>
        <v>0</v>
      </c>
      <c r="CM1987" s="72">
        <f t="shared" si="895"/>
        <v>0</v>
      </c>
      <c r="CN1987" s="72" t="b">
        <f t="shared" si="896"/>
        <v>0</v>
      </c>
      <c r="CP1987" s="13">
        <f t="shared" si="897"/>
        <v>0</v>
      </c>
      <c r="CQ1987" s="13" t="b">
        <f t="shared" si="898"/>
        <v>0</v>
      </c>
      <c r="CR1987" s="13" t="b">
        <f t="shared" si="899"/>
        <v>0</v>
      </c>
      <c r="CS1987" s="13" t="b">
        <f t="shared" si="905"/>
        <v>0</v>
      </c>
      <c r="CT1987" s="13" t="b">
        <f t="shared" si="904"/>
        <v>0</v>
      </c>
      <c r="CU1987" s="13" t="b">
        <f t="shared" si="907"/>
        <v>0</v>
      </c>
      <c r="CV1987" s="13" t="b">
        <f t="shared" si="900"/>
        <v>0</v>
      </c>
      <c r="CW1987" s="13" t="b">
        <f t="shared" si="901"/>
        <v>0</v>
      </c>
      <c r="CX1987" s="13" t="b">
        <f t="shared" si="902"/>
        <v>0</v>
      </c>
      <c r="CY1987" s="13" t="b">
        <f t="shared" si="903"/>
        <v>0</v>
      </c>
    </row>
    <row r="1988" spans="1:103" ht="15" thickBot="1">
      <c r="A1988" s="931">
        <v>398</v>
      </c>
      <c r="B1988" s="1050" t="s">
        <v>227</v>
      </c>
      <c r="C1988" s="1050"/>
      <c r="D1988" s="1050" t="s">
        <v>1</v>
      </c>
      <c r="E1988" s="1050" t="s">
        <v>5</v>
      </c>
      <c r="F1988" s="1050"/>
      <c r="G1988" s="1050"/>
      <c r="H1988" s="1050"/>
      <c r="I1988" s="1050" t="s">
        <v>11</v>
      </c>
      <c r="J1988" s="1050"/>
      <c r="K1988" s="1050"/>
      <c r="L1988" s="1050" t="s">
        <v>16</v>
      </c>
      <c r="M1988" s="1050"/>
      <c r="N1988" s="1050" t="s">
        <v>16</v>
      </c>
      <c r="O1988" s="1050"/>
      <c r="P1988" s="1050" t="s">
        <v>17</v>
      </c>
      <c r="Q1988" s="940">
        <f>IF(I1988="&lt;1966",'lista, wskaźniki'!$G$4,IF(I1988="1967-1985",'lista, wskaźniki'!$G$5,IF(I1988="1986-1992",'lista, wskaźniki'!$G$6,IF(I1988="1993-1996",'lista, wskaźniki'!$G$7,IF(I1988="&gt;1997",'lista, wskaźniki'!$G$8,IF(I1988=0,'lista, wskaźniki'!$G$4))))))</f>
        <v>250</v>
      </c>
      <c r="R1988" s="1050" t="s">
        <v>23</v>
      </c>
      <c r="S1988" s="1050" t="s">
        <v>27</v>
      </c>
      <c r="T1988" s="1050"/>
      <c r="U1988" s="1050"/>
      <c r="V1988" s="1050"/>
      <c r="W1988" s="95" t="s">
        <v>35</v>
      </c>
      <c r="X1988" s="95" t="s">
        <v>35</v>
      </c>
      <c r="Y1988" s="95" t="s">
        <v>42</v>
      </c>
      <c r="Z1988" s="95"/>
      <c r="AA1988" s="95" t="s">
        <v>35</v>
      </c>
      <c r="AB1988" s="96"/>
      <c r="AC1988" s="96"/>
      <c r="AD1988" s="95"/>
      <c r="AE1988" s="1050"/>
      <c r="AF1988" s="334">
        <f t="shared" si="908"/>
        <v>0</v>
      </c>
      <c r="AG1988" s="272">
        <f>IF(R1988="kompletna",Q1988*J1988*0.0036*'lista, wskaźniki'!$F$13, IF(R1988="częściowa",Q1988*J1988*0.0036*'lista, wskaźniki'!$F$14, IF(R1988="brak",Q1988*J1988*0.0036*'lista, wskaźniki'!$F$15,)))</f>
        <v>0</v>
      </c>
      <c r="AH1988" s="334">
        <f>IF(Y1988="inne",K1988*'lista, wskaźniki'!$E$35,IF(Y1988="to samo źródło",0,IF(Y1988=0,0)))</f>
        <v>0</v>
      </c>
      <c r="AI1988" s="334" t="b">
        <f>IF(AA1988="gaz z sieci",AC1988*'lista, wskaźniki'!$D$21)</f>
        <v>0</v>
      </c>
      <c r="AJ1988" s="272">
        <f>IF(AA1988="węgiel",AB1988*'lista, wskaźniki'!$D$20, IF('Sektor mieszkaniowy'!AA1988="drewno",'Sektor mieszkaniowy'!AB1988*'lista, wskaźniki'!$D$22,IF('Sektor mieszkaniowy'!AA1988="pellet",AB1988*'lista, wskaźniki'!$D$23,IF('Sektor mieszkaniowy'!AA1988="gaz z sieci",AB1988*'lista, wskaźniki'!$D$21,IF('Sektor mieszkaniowy'!AA1988="olej opałowy",'Sektor mieszkaniowy'!AB1988*'lista, wskaźniki'!$D$24)))))</f>
        <v>0</v>
      </c>
      <c r="AK1988" s="1053">
        <f>AL1988/'lista, wskaźniki'!$A$127</f>
        <v>0</v>
      </c>
      <c r="AL1988" s="1050"/>
      <c r="AM1988" s="20">
        <f>IF(AA1988="węgiel",AF1988*1/3.6*'lista, wskaźniki'!$F$20,IF(AA1988="drewno",AF1988*1/3.6*'lista, wskaźniki'!$F$22,IF(AA1988="pellet",AF1988*1/3.6*'lista, wskaźniki'!$F$23,IF(AA1988="gaz z sieci",AF1988*1/3.6*'lista, wskaźniki'!$F$21,IF(AA1988="olej opałowy",AF1988*1/3.6*'lista, wskaźniki'!$F$24,0)))))</f>
        <v>0</v>
      </c>
      <c r="AN1988" s="20">
        <f>IF(AA1988="węgiel",AF1988*'lista, wskaźniki'!$E$42,IF(AA1988="drewno",AF1988*'lista, wskaźniki'!$G$42,IF(AA1988="pellet",AF1988*'lista, wskaźniki'!$H$42,IF(AA1988="gaz z sieci",AF1988*'lista, wskaźniki'!$F$42,IF(AA1988="olej opałowy",AF1988*'lista, wskaźniki'!$I$42,0)))))</f>
        <v>0</v>
      </c>
      <c r="AO1988" s="20">
        <f>IF(AA1988="węgiel",AF1988*'lista, wskaźniki'!$E$43,IF(AA1988="drewno",AF1988*'lista, wskaźniki'!$G$43,IF(AA1988="pellet",AF1988*'lista, wskaźniki'!$H$43,IF(AA1988="gaz z sieci",AF1988*'lista, wskaźniki'!$F$43,IF(AA1988="olej opałowy",AF1988*'lista, wskaźniki'!$I$43,0)))))</f>
        <v>0</v>
      </c>
      <c r="AP1988" s="20">
        <f>IF(AA1988="węgiel",AF1988*'lista, wskaźniki'!$E$44,IF(AA1988="drewno",AF1988*'lista, wskaźniki'!$G$44,IF(AA1988="pellet",AF1988*'lista, wskaźniki'!$H$44,IF(AA1988="gaz z sieci",AF1988*'lista, wskaźniki'!$F$44,IF(AA1988="olej opałowy",AF1988*'lista, wskaźniki'!$I$44,0)))))</f>
        <v>0</v>
      </c>
      <c r="AQ1988" s="20" t="b">
        <f>IF(Z1988="gaz",AH1988*1/3.6*'lista, wskaźniki'!$F$21,IF(Z1988="energia elektryczna",AH1988*1/3.6*'lista, wskaźniki'!$F$26))</f>
        <v>0</v>
      </c>
      <c r="AR1988" s="20" t="b">
        <f>IF(Z1988="gaz",AH1988*'lista, wskaźniki'!$F$42,IF(Z1988="energia elektryczna",AH1988*0))</f>
        <v>0</v>
      </c>
      <c r="AS1988" s="20" t="b">
        <f>IF(Z1988="gaz",AH1988*'lista, wskaźniki'!$F$43,IF(Z1988="energia elektryczna",AH1988*0))</f>
        <v>0</v>
      </c>
      <c r="AT1988" s="20" t="b">
        <f>IF(Z1988="gaz",AH1988*'lista, wskaźniki'!$F$44,IF(Z1988="energia elektryczna",AH1988*0))</f>
        <v>0</v>
      </c>
      <c r="AU1988" s="20">
        <f>AI1988*1/3.6*'lista, wskaźniki'!$F$21</f>
        <v>0</v>
      </c>
      <c r="AV1988" s="20">
        <f>AI1988*'lista, wskaźniki'!$F$42</f>
        <v>0</v>
      </c>
      <c r="AW1988" s="20">
        <f>AI1988*'lista, wskaźniki'!$F$43</f>
        <v>0</v>
      </c>
      <c r="AX1988" s="20">
        <f>AI1988*'lista, wskaźniki'!$F$44</f>
        <v>0</v>
      </c>
      <c r="AY1988" s="20">
        <f>AK1988*'lista, wskaźniki'!$F$26</f>
        <v>0</v>
      </c>
      <c r="AZ1988" s="20">
        <f t="shared" ref="AZ1988:AZ2051" si="909">AM1988+AQ1988+AU1988+AY1988</f>
        <v>0</v>
      </c>
      <c r="BA1988" s="20">
        <f t="shared" ref="BA1988:BA2051" si="910">AN1988+AR1988+AV1988</f>
        <v>0</v>
      </c>
      <c r="BB1988" s="20">
        <f t="shared" ref="BB1988:BB2051" si="911">AO1988+AS1988+AW1988</f>
        <v>0</v>
      </c>
      <c r="BC1988" s="20">
        <f t="shared" ref="BC1988:BC2051" si="912">AP1988+AT1988+AX1988</f>
        <v>0</v>
      </c>
      <c r="BD1988" s="1050"/>
      <c r="BE1988" s="1050"/>
      <c r="BF1988" s="1050"/>
      <c r="BG1988" s="1050"/>
      <c r="BH1988" s="95"/>
      <c r="BI1988" s="1050"/>
      <c r="BJ1988" s="95"/>
      <c r="BK1988" s="1050"/>
      <c r="BL1988" s="95"/>
      <c r="BM1988" s="95"/>
      <c r="BN1988" s="95"/>
      <c r="BO1988" s="95" t="s">
        <v>57</v>
      </c>
      <c r="BP1988" s="95" t="s">
        <v>52</v>
      </c>
      <c r="BQ1988" s="95" t="s">
        <v>120</v>
      </c>
      <c r="BR1988" s="95">
        <v>1</v>
      </c>
      <c r="BS1988" s="1044"/>
      <c r="BT1988" s="1044"/>
      <c r="BU1988" s="1044"/>
      <c r="BV1988" s="1044"/>
      <c r="BW1988" s="1044"/>
      <c r="BX1988" s="1044"/>
      <c r="BY1988" s="1047"/>
      <c r="CA1988" s="365">
        <f t="shared" ref="CA1988:CA2051" si="913">IF(AA1988="węgiel",AF1988)</f>
        <v>0</v>
      </c>
      <c r="CB1988" s="365" t="b">
        <f t="shared" ref="CB1988:CB2051" si="914">IF(AA1988="drewno",AF1988)</f>
        <v>0</v>
      </c>
      <c r="CC1988" s="365" t="b">
        <f t="shared" ref="CC1988:CC2051" si="915">IF(AA1988="pellet",AF1988)</f>
        <v>0</v>
      </c>
      <c r="CD1988" s="365" t="b">
        <f t="shared" ref="CD1988:CD2051" si="916">IF(AA1988="gaz z sieci",AF1988)</f>
        <v>0</v>
      </c>
      <c r="CE1988" s="365" t="b">
        <f t="shared" ref="CE1988:CE2051" si="917">IF(AA1988="olej opałowy",AF1988)</f>
        <v>0</v>
      </c>
      <c r="CF1988" s="365" t="b">
        <f t="shared" ref="CF1988:CF2051" si="918">IF(Z1988="gaz",AH1988)</f>
        <v>0</v>
      </c>
      <c r="CG1988" s="365" t="b">
        <f t="shared" ref="CG1988:CG2051" si="919">IF(Z1988="energia elektryczna",AH1988)</f>
        <v>0</v>
      </c>
      <c r="CH1988" s="365" t="b">
        <f t="shared" ref="CH1988:CH2051" si="920">IF(AA1988="gaz z sieci",AI1988)</f>
        <v>0</v>
      </c>
      <c r="CI1988" s="72">
        <f t="shared" ref="CI1988:CI2051" si="921">CA1988</f>
        <v>0</v>
      </c>
      <c r="CJ1988" s="72" t="b">
        <f t="shared" ref="CJ1988:CJ2051" si="922">CB1988</f>
        <v>0</v>
      </c>
      <c r="CK1988" s="72" t="b">
        <f t="shared" ref="CK1988:CK2051" si="923">CC1988</f>
        <v>0</v>
      </c>
      <c r="CL1988" s="72">
        <f t="shared" ref="CL1988:CL2051" si="924">CD1988+CF1988</f>
        <v>0</v>
      </c>
      <c r="CM1988" s="72" t="b">
        <f t="shared" ref="CM1988:CM2051" si="925">CE1988</f>
        <v>0</v>
      </c>
      <c r="CN1988" s="72" t="b">
        <f t="shared" ref="CN1988:CN2051" si="926">CG1988</f>
        <v>0</v>
      </c>
      <c r="CP1988" s="13" t="b">
        <f t="shared" ref="CP1988:CP2051" si="927">IF(I1988="&lt;1966",J1988,IF(I1988&lt;1966,J1988))</f>
        <v>0</v>
      </c>
      <c r="CQ1988" s="13">
        <f t="shared" ref="CQ1988:CQ2051" si="928">IF(R1988="kompletna",CP1988,IF(R1988="częściowa",0.5*CP1988,IF(R1988="brak",0*CP1988)))</f>
        <v>0</v>
      </c>
      <c r="CR1988" s="13">
        <f t="shared" ref="CR1988:CR2051" si="929">IF(I1988="1967-1985",J1988)</f>
        <v>0</v>
      </c>
      <c r="CS1988" s="13">
        <f t="shared" si="905"/>
        <v>0</v>
      </c>
      <c r="CT1988" s="13" t="b">
        <f t="shared" si="904"/>
        <v>0</v>
      </c>
      <c r="CU1988" s="13">
        <f t="shared" si="907"/>
        <v>0</v>
      </c>
      <c r="CV1988" s="13" t="b">
        <f t="shared" ref="CV1988:CV2051" si="930">IF(I1988="1993-1996",J1988)</f>
        <v>0</v>
      </c>
      <c r="CW1988" s="13">
        <f t="shared" ref="CW1988:CW2051" si="931">IF(R1988="kompletna",CV1988,IF(R1988="częściowa",0.5*CV1988,IF(R1988="brak",0*CV1988)))</f>
        <v>0</v>
      </c>
      <c r="CX1988" s="13" t="b">
        <f t="shared" ref="CX1988:CX2051" si="932">IF(I1988="&gt;1997",J1988)</f>
        <v>0</v>
      </c>
      <c r="CY1988" s="13">
        <f t="shared" ref="CY1988:CY2051" si="933">IF(R1988="kompletna",CX1988,IF(R1988="częściowa",0.5*CX1988,IF(R1988="brak",0*CX1988)))</f>
        <v>0</v>
      </c>
    </row>
    <row r="1989" spans="1:103" ht="15" thickBot="1">
      <c r="A1989" s="932"/>
      <c r="B1989" s="1051"/>
      <c r="C1989" s="1051"/>
      <c r="D1989" s="1051"/>
      <c r="E1989" s="1051"/>
      <c r="F1989" s="1051"/>
      <c r="G1989" s="1051"/>
      <c r="H1989" s="1051"/>
      <c r="I1989" s="1051"/>
      <c r="J1989" s="1051"/>
      <c r="K1989" s="1051"/>
      <c r="L1989" s="1051"/>
      <c r="M1989" s="1051"/>
      <c r="N1989" s="1051"/>
      <c r="O1989" s="1051"/>
      <c r="P1989" s="1051"/>
      <c r="Q1989" s="941"/>
      <c r="R1989" s="1051"/>
      <c r="S1989" s="1051"/>
      <c r="T1989" s="1051"/>
      <c r="U1989" s="1051"/>
      <c r="V1989" s="1051"/>
      <c r="W1989" s="20" t="s">
        <v>36</v>
      </c>
      <c r="X1989" s="97" t="s">
        <v>195</v>
      </c>
      <c r="Y1989" s="97"/>
      <c r="Z1989" s="97"/>
      <c r="AA1989" s="97" t="s">
        <v>36</v>
      </c>
      <c r="AB1989" s="98"/>
      <c r="AC1989" s="98"/>
      <c r="AD1989" s="97"/>
      <c r="AE1989" s="1051"/>
      <c r="AF1989" s="334">
        <f t="shared" si="908"/>
        <v>0</v>
      </c>
      <c r="AG1989" s="272">
        <f>IF(R1989="kompletna",Q1989*J1989*0.0036*'lista, wskaźniki'!$F$13, IF(R1989="częściowa",Q1989*J1989*0.0036*'lista, wskaźniki'!$F$14, IF(R1989="brak",Q1989*J1989*0.0036*'lista, wskaźniki'!$F$15,)))</f>
        <v>0</v>
      </c>
      <c r="AH1989" s="334">
        <f>IF(Y1989="inne",K1989*'lista, wskaźniki'!$E$35,IF(Y1989="to samo źródło",0,IF(Y1989=0,0)))</f>
        <v>0</v>
      </c>
      <c r="AI1989" s="334" t="b">
        <f>IF(AA1989="gaz z sieci",AC1989*'lista, wskaźniki'!$D$21)</f>
        <v>0</v>
      </c>
      <c r="AJ1989" s="272">
        <f>IF(AA1989="węgiel",AB1989*'lista, wskaźniki'!$D$20, IF('Sektor mieszkaniowy'!AA1989="drewno",'Sektor mieszkaniowy'!AB1989*'lista, wskaźniki'!$D$22,IF('Sektor mieszkaniowy'!AA1989="pellet",AB1989*'lista, wskaźniki'!$D$23,IF('Sektor mieszkaniowy'!AA1989="gaz z sieci",AB1989*'lista, wskaźniki'!$D$21,IF('Sektor mieszkaniowy'!AA1989="olej opałowy",'Sektor mieszkaniowy'!AB1989*'lista, wskaźniki'!$D$24)))))</f>
        <v>0</v>
      </c>
      <c r="AK1989" s="1054"/>
      <c r="AL1989" s="1051"/>
      <c r="AM1989" s="20">
        <f>IF(AA1989="węgiel",AF1989*1/3.6*'lista, wskaźniki'!$F$20,IF(AA1989="drewno",AF1989*1/3.6*'lista, wskaźniki'!$F$22,IF(AA1989="pellet",AF1989*1/3.6*'lista, wskaźniki'!$F$23,IF(AA1989="gaz z sieci",AF1989*1/3.6*'lista, wskaźniki'!$F$21,IF(AA1989="olej opałowy",AF1989*1/3.6*'lista, wskaźniki'!$F$24,0)))))</f>
        <v>0</v>
      </c>
      <c r="AN1989" s="20">
        <f>IF(AA1989="węgiel",AF1989*'lista, wskaźniki'!$E$42,IF(AA1989="drewno",AF1989*'lista, wskaźniki'!$G$42,IF(AA1989="pellet",AF1989*'lista, wskaźniki'!$H$42,IF(AA1989="gaz z sieci",AF1989*'lista, wskaźniki'!$F$42,IF(AA1989="olej opałowy",AF1989*'lista, wskaźniki'!$I$42,0)))))</f>
        <v>0</v>
      </c>
      <c r="AO1989" s="20">
        <f>IF(AA1989="węgiel",AF1989*'lista, wskaźniki'!$E$43,IF(AA1989="drewno",AF1989*'lista, wskaźniki'!$G$43,IF(AA1989="pellet",AF1989*'lista, wskaźniki'!$H$43,IF(AA1989="gaz z sieci",AF1989*'lista, wskaźniki'!$F$43,IF(AA1989="olej opałowy",AF1989*'lista, wskaźniki'!$I$43,0)))))</f>
        <v>0</v>
      </c>
      <c r="AP1989" s="20">
        <f>IF(AA1989="węgiel",AF1989*'lista, wskaźniki'!$E$44,IF(AA1989="drewno",AF1989*'lista, wskaźniki'!$G$44,IF(AA1989="pellet",AF1989*'lista, wskaźniki'!$H$44,IF(AA1989="gaz z sieci",AF1989*'lista, wskaźniki'!$F$44,IF(AA1989="olej opałowy",AF1989*'lista, wskaźniki'!$I$44,0)))))</f>
        <v>0</v>
      </c>
      <c r="AQ1989" s="20" t="b">
        <f>IF(Z1989="gaz",AH1989*1/3.6*'lista, wskaźniki'!$F$21,IF(Z1989="energia elektryczna",AH1989*1/3.6*'lista, wskaźniki'!$F$26))</f>
        <v>0</v>
      </c>
      <c r="AR1989" s="20" t="b">
        <f>IF(Z1989="gaz",AH1989*'lista, wskaźniki'!$F$42,IF(Z1989="energia elektryczna",AH1989*0))</f>
        <v>0</v>
      </c>
      <c r="AS1989" s="20" t="b">
        <f>IF(Z1989="gaz",AH1989*'lista, wskaźniki'!$F$43,IF(Z1989="energia elektryczna",AH1989*0))</f>
        <v>0</v>
      </c>
      <c r="AT1989" s="20" t="b">
        <f>IF(Z1989="gaz",AH1989*'lista, wskaźniki'!$F$44,IF(Z1989="energia elektryczna",AH1989*0))</f>
        <v>0</v>
      </c>
      <c r="AU1989" s="20">
        <f>AI1989*1/3.6*'lista, wskaźniki'!$F$21</f>
        <v>0</v>
      </c>
      <c r="AV1989" s="20">
        <f>AI1989*'lista, wskaźniki'!$F$42</f>
        <v>0</v>
      </c>
      <c r="AW1989" s="20">
        <f>AI1989*'lista, wskaźniki'!$F$43</f>
        <v>0</v>
      </c>
      <c r="AX1989" s="20">
        <f>AI1989*'lista, wskaźniki'!$F$44</f>
        <v>0</v>
      </c>
      <c r="AY1989" s="20">
        <f>AK1989*'lista, wskaźniki'!$F$26</f>
        <v>0</v>
      </c>
      <c r="AZ1989" s="20">
        <f t="shared" si="909"/>
        <v>0</v>
      </c>
      <c r="BA1989" s="20">
        <f t="shared" si="910"/>
        <v>0</v>
      </c>
      <c r="BB1989" s="20">
        <f t="shared" si="911"/>
        <v>0</v>
      </c>
      <c r="BC1989" s="20">
        <f t="shared" si="912"/>
        <v>0</v>
      </c>
      <c r="BD1989" s="1051"/>
      <c r="BE1989" s="1051"/>
      <c r="BF1989" s="1051"/>
      <c r="BG1989" s="1051"/>
      <c r="BH1989" s="97"/>
      <c r="BI1989" s="1051"/>
      <c r="BJ1989" s="97"/>
      <c r="BK1989" s="1051"/>
      <c r="BL1989" s="97"/>
      <c r="BM1989" s="97"/>
      <c r="BN1989" s="97"/>
      <c r="BO1989" s="97"/>
      <c r="BP1989" s="97"/>
      <c r="BQ1989" s="97" t="s">
        <v>121</v>
      </c>
      <c r="BR1989" s="97">
        <v>1</v>
      </c>
      <c r="BS1989" s="1045"/>
      <c r="BT1989" s="1045"/>
      <c r="BU1989" s="1045"/>
      <c r="BV1989" s="1045"/>
      <c r="BW1989" s="1045"/>
      <c r="BX1989" s="1045"/>
      <c r="BY1989" s="1048"/>
      <c r="CA1989" s="365" t="b">
        <f t="shared" si="913"/>
        <v>0</v>
      </c>
      <c r="CB1989" s="365">
        <f t="shared" si="914"/>
        <v>0</v>
      </c>
      <c r="CC1989" s="365" t="b">
        <f t="shared" si="915"/>
        <v>0</v>
      </c>
      <c r="CD1989" s="365" t="b">
        <f t="shared" si="916"/>
        <v>0</v>
      </c>
      <c r="CE1989" s="365" t="b">
        <f t="shared" si="917"/>
        <v>0</v>
      </c>
      <c r="CF1989" s="365" t="b">
        <f t="shared" si="918"/>
        <v>0</v>
      </c>
      <c r="CG1989" s="365" t="b">
        <f t="shared" si="919"/>
        <v>0</v>
      </c>
      <c r="CH1989" s="365" t="b">
        <f t="shared" si="920"/>
        <v>0</v>
      </c>
      <c r="CI1989" s="72" t="b">
        <f t="shared" si="921"/>
        <v>0</v>
      </c>
      <c r="CJ1989" s="72">
        <f t="shared" si="922"/>
        <v>0</v>
      </c>
      <c r="CK1989" s="72" t="b">
        <f t="shared" si="923"/>
        <v>0</v>
      </c>
      <c r="CL1989" s="72">
        <f t="shared" si="924"/>
        <v>0</v>
      </c>
      <c r="CM1989" s="72" t="b">
        <f t="shared" si="925"/>
        <v>0</v>
      </c>
      <c r="CN1989" s="72" t="b">
        <f t="shared" si="926"/>
        <v>0</v>
      </c>
      <c r="CP1989" s="13">
        <f t="shared" si="927"/>
        <v>0</v>
      </c>
      <c r="CQ1989" s="13" t="b">
        <f t="shared" si="928"/>
        <v>0</v>
      </c>
      <c r="CR1989" s="13" t="b">
        <f t="shared" si="929"/>
        <v>0</v>
      </c>
      <c r="CS1989" s="13" t="b">
        <f t="shared" si="905"/>
        <v>0</v>
      </c>
      <c r="CT1989" s="13" t="b">
        <f t="shared" ref="CT1989:CT2052" si="934">IF(I1989="1986-1992",J1989)</f>
        <v>0</v>
      </c>
      <c r="CU1989" s="13" t="b">
        <f t="shared" si="907"/>
        <v>0</v>
      </c>
      <c r="CV1989" s="13" t="b">
        <f t="shared" si="930"/>
        <v>0</v>
      </c>
      <c r="CW1989" s="13" t="b">
        <f t="shared" si="931"/>
        <v>0</v>
      </c>
      <c r="CX1989" s="13" t="b">
        <f t="shared" si="932"/>
        <v>0</v>
      </c>
      <c r="CY1989" s="13" t="b">
        <f t="shared" si="933"/>
        <v>0</v>
      </c>
    </row>
    <row r="1990" spans="1:103" ht="15" thickBot="1">
      <c r="A1990" s="932"/>
      <c r="B1990" s="1051"/>
      <c r="C1990" s="1051"/>
      <c r="D1990" s="1051"/>
      <c r="E1990" s="1051"/>
      <c r="F1990" s="1051"/>
      <c r="G1990" s="1051"/>
      <c r="H1990" s="1051"/>
      <c r="I1990" s="1051"/>
      <c r="J1990" s="1051"/>
      <c r="K1990" s="1051"/>
      <c r="L1990" s="1051"/>
      <c r="M1990" s="1051"/>
      <c r="N1990" s="1051"/>
      <c r="O1990" s="1051"/>
      <c r="P1990" s="1051"/>
      <c r="Q1990" s="941"/>
      <c r="R1990" s="1051"/>
      <c r="S1990" s="1051"/>
      <c r="T1990" s="1051"/>
      <c r="U1990" s="1051"/>
      <c r="V1990" s="1051"/>
      <c r="W1990" s="97"/>
      <c r="X1990" s="97"/>
      <c r="Y1990" s="97"/>
      <c r="Z1990" s="97"/>
      <c r="AA1990" s="97" t="s">
        <v>50</v>
      </c>
      <c r="AB1990" s="98"/>
      <c r="AC1990" s="98"/>
      <c r="AD1990" s="97"/>
      <c r="AE1990" s="1051"/>
      <c r="AF1990" s="334">
        <f t="shared" si="908"/>
        <v>0</v>
      </c>
      <c r="AG1990" s="272">
        <f>IF(R1990="kompletna",Q1990*J1990*0.0036*'lista, wskaźniki'!$F$13, IF(R1990="częściowa",Q1990*J1990*0.0036*'lista, wskaźniki'!$F$14, IF(R1990="brak",Q1990*J1990*0.0036*'lista, wskaźniki'!$F$15,)))</f>
        <v>0</v>
      </c>
      <c r="AH1990" s="334">
        <f>IF(Y1990="inne",K1990*'lista, wskaźniki'!$E$35,IF(Y1990="to samo źródło",0,IF(Y1990=0,0)))</f>
        <v>0</v>
      </c>
      <c r="AI1990" s="334" t="b">
        <f>IF(AA1990="gaz z sieci",AC1990*'lista, wskaźniki'!$D$21)</f>
        <v>0</v>
      </c>
      <c r="AJ1990" s="272">
        <f>IF(AA1990="węgiel",AB1990*'lista, wskaźniki'!$D$20, IF('Sektor mieszkaniowy'!AA1990="drewno",'Sektor mieszkaniowy'!AB1990*'lista, wskaźniki'!$D$22,IF('Sektor mieszkaniowy'!AA1990="pellet",AB1990*'lista, wskaźniki'!$D$23,IF('Sektor mieszkaniowy'!AA1990="gaz z sieci",AB1990*'lista, wskaźniki'!$D$21,IF('Sektor mieszkaniowy'!AA1990="olej opałowy",'Sektor mieszkaniowy'!AB1990*'lista, wskaźniki'!$D$24)))))</f>
        <v>0</v>
      </c>
      <c r="AK1990" s="1054"/>
      <c r="AL1990" s="1051"/>
      <c r="AM1990" s="20">
        <f>IF(AA1990="węgiel",AF1990*1/3.6*'lista, wskaźniki'!$F$20,IF(AA1990="drewno",AF1990*1/3.6*'lista, wskaźniki'!$F$22,IF(AA1990="pellet",AF1990*1/3.6*'lista, wskaźniki'!$F$23,IF(AA1990="gaz z sieci",AF1990*1/3.6*'lista, wskaźniki'!$F$21,IF(AA1990="olej opałowy",AF1990*1/3.6*'lista, wskaźniki'!$F$24,0)))))</f>
        <v>0</v>
      </c>
      <c r="AN1990" s="20">
        <f>IF(AA1990="węgiel",AF1990*'lista, wskaźniki'!$E$42,IF(AA1990="drewno",AF1990*'lista, wskaźniki'!$G$42,IF(AA1990="pellet",AF1990*'lista, wskaźniki'!$H$42,IF(AA1990="gaz z sieci",AF1990*'lista, wskaźniki'!$F$42,IF(AA1990="olej opałowy",AF1990*'lista, wskaźniki'!$I$42,0)))))</f>
        <v>0</v>
      </c>
      <c r="AO1990" s="20">
        <f>IF(AA1990="węgiel",AF1990*'lista, wskaźniki'!$E$43,IF(AA1990="drewno",AF1990*'lista, wskaźniki'!$G$43,IF(AA1990="pellet",AF1990*'lista, wskaźniki'!$H$43,IF(AA1990="gaz z sieci",AF1990*'lista, wskaźniki'!$F$43,IF(AA1990="olej opałowy",AF1990*'lista, wskaźniki'!$I$43,0)))))</f>
        <v>0</v>
      </c>
      <c r="AP1990" s="20">
        <f>IF(AA1990="węgiel",AF1990*'lista, wskaźniki'!$E$44,IF(AA1990="drewno",AF1990*'lista, wskaźniki'!$G$44,IF(AA1990="pellet",AF1990*'lista, wskaźniki'!$H$44,IF(AA1990="gaz z sieci",AF1990*'lista, wskaźniki'!$F$44,IF(AA1990="olej opałowy",AF1990*'lista, wskaźniki'!$I$44,0)))))</f>
        <v>0</v>
      </c>
      <c r="AQ1990" s="20" t="b">
        <f>IF(Z1990="gaz",AH1990*1/3.6*'lista, wskaźniki'!$F$21,IF(Z1990="energia elektryczna",AH1990*1/3.6*'lista, wskaźniki'!$F$26))</f>
        <v>0</v>
      </c>
      <c r="AR1990" s="20" t="b">
        <f>IF(Z1990="gaz",AH1990*'lista, wskaźniki'!$F$42,IF(Z1990="energia elektryczna",AH1990*0))</f>
        <v>0</v>
      </c>
      <c r="AS1990" s="20" t="b">
        <f>IF(Z1990="gaz",AH1990*'lista, wskaźniki'!$F$43,IF(Z1990="energia elektryczna",AH1990*0))</f>
        <v>0</v>
      </c>
      <c r="AT1990" s="20" t="b">
        <f>IF(Z1990="gaz",AH1990*'lista, wskaźniki'!$F$44,IF(Z1990="energia elektryczna",AH1990*0))</f>
        <v>0</v>
      </c>
      <c r="AU1990" s="20">
        <f>AI1990*1/3.6*'lista, wskaźniki'!$F$21</f>
        <v>0</v>
      </c>
      <c r="AV1990" s="20">
        <f>AI1990*'lista, wskaźniki'!$F$42</f>
        <v>0</v>
      </c>
      <c r="AW1990" s="20">
        <f>AI1990*'lista, wskaźniki'!$F$43</f>
        <v>0</v>
      </c>
      <c r="AX1990" s="20">
        <f>AI1990*'lista, wskaźniki'!$F$44</f>
        <v>0</v>
      </c>
      <c r="AY1990" s="20">
        <f>AK1990*'lista, wskaźniki'!$F$26</f>
        <v>0</v>
      </c>
      <c r="AZ1990" s="20">
        <f t="shared" si="909"/>
        <v>0</v>
      </c>
      <c r="BA1990" s="20">
        <f t="shared" si="910"/>
        <v>0</v>
      </c>
      <c r="BB1990" s="20">
        <f t="shared" si="911"/>
        <v>0</v>
      </c>
      <c r="BC1990" s="20">
        <f t="shared" si="912"/>
        <v>0</v>
      </c>
      <c r="BD1990" s="1051"/>
      <c r="BE1990" s="1051"/>
      <c r="BF1990" s="1051"/>
      <c r="BG1990" s="1051"/>
      <c r="BH1990" s="97"/>
      <c r="BI1990" s="1051"/>
      <c r="BJ1990" s="97"/>
      <c r="BK1990" s="1051"/>
      <c r="BL1990" s="97"/>
      <c r="BM1990" s="97"/>
      <c r="BN1990" s="97"/>
      <c r="BO1990" s="97"/>
      <c r="BP1990" s="97"/>
      <c r="BQ1990" s="97"/>
      <c r="BR1990" s="97"/>
      <c r="BS1990" s="1045"/>
      <c r="BT1990" s="1045"/>
      <c r="BU1990" s="1045"/>
      <c r="BV1990" s="1045"/>
      <c r="BW1990" s="1045"/>
      <c r="BX1990" s="1045"/>
      <c r="BY1990" s="1048"/>
      <c r="CA1990" s="365" t="b">
        <f t="shared" si="913"/>
        <v>0</v>
      </c>
      <c r="CB1990" s="365" t="b">
        <f t="shared" si="914"/>
        <v>0</v>
      </c>
      <c r="CC1990" s="365">
        <f t="shared" si="915"/>
        <v>0</v>
      </c>
      <c r="CD1990" s="365" t="b">
        <f t="shared" si="916"/>
        <v>0</v>
      </c>
      <c r="CE1990" s="365" t="b">
        <f t="shared" si="917"/>
        <v>0</v>
      </c>
      <c r="CF1990" s="365" t="b">
        <f t="shared" si="918"/>
        <v>0</v>
      </c>
      <c r="CG1990" s="365" t="b">
        <f t="shared" si="919"/>
        <v>0</v>
      </c>
      <c r="CH1990" s="365" t="b">
        <f t="shared" si="920"/>
        <v>0</v>
      </c>
      <c r="CI1990" s="72" t="b">
        <f t="shared" si="921"/>
        <v>0</v>
      </c>
      <c r="CJ1990" s="72" t="b">
        <f t="shared" si="922"/>
        <v>0</v>
      </c>
      <c r="CK1990" s="72">
        <f t="shared" si="923"/>
        <v>0</v>
      </c>
      <c r="CL1990" s="72">
        <f t="shared" si="924"/>
        <v>0</v>
      </c>
      <c r="CM1990" s="72" t="b">
        <f t="shared" si="925"/>
        <v>0</v>
      </c>
      <c r="CN1990" s="72" t="b">
        <f t="shared" si="926"/>
        <v>0</v>
      </c>
      <c r="CP1990" s="13">
        <f t="shared" si="927"/>
        <v>0</v>
      </c>
      <c r="CQ1990" s="13" t="b">
        <f t="shared" si="928"/>
        <v>0</v>
      </c>
      <c r="CR1990" s="13" t="b">
        <f t="shared" si="929"/>
        <v>0</v>
      </c>
      <c r="CS1990" s="13" t="b">
        <f t="shared" si="905"/>
        <v>0</v>
      </c>
      <c r="CT1990" s="13" t="b">
        <f t="shared" si="934"/>
        <v>0</v>
      </c>
      <c r="CU1990" s="13" t="b">
        <f t="shared" si="907"/>
        <v>0</v>
      </c>
      <c r="CV1990" s="13" t="b">
        <f t="shared" si="930"/>
        <v>0</v>
      </c>
      <c r="CW1990" s="13" t="b">
        <f t="shared" si="931"/>
        <v>0</v>
      </c>
      <c r="CX1990" s="13" t="b">
        <f t="shared" si="932"/>
        <v>0</v>
      </c>
      <c r="CY1990" s="13" t="b">
        <f t="shared" si="933"/>
        <v>0</v>
      </c>
    </row>
    <row r="1991" spans="1:103" ht="15" thickBot="1">
      <c r="A1991" s="932"/>
      <c r="B1991" s="1051"/>
      <c r="C1991" s="1051"/>
      <c r="D1991" s="1051"/>
      <c r="E1991" s="1051"/>
      <c r="F1991" s="1051"/>
      <c r="G1991" s="1051"/>
      <c r="H1991" s="1051"/>
      <c r="I1991" s="1051"/>
      <c r="J1991" s="1051"/>
      <c r="K1991" s="1051"/>
      <c r="L1991" s="1051"/>
      <c r="M1991" s="1051"/>
      <c r="N1991" s="1051"/>
      <c r="O1991" s="1051"/>
      <c r="P1991" s="1051"/>
      <c r="Q1991" s="941"/>
      <c r="R1991" s="1051"/>
      <c r="S1991" s="1051"/>
      <c r="T1991" s="1051"/>
      <c r="U1991" s="1051"/>
      <c r="V1991" s="1051"/>
      <c r="W1991" s="97"/>
      <c r="X1991" s="97"/>
      <c r="Y1991" s="97"/>
      <c r="Z1991" s="97"/>
      <c r="AA1991" s="97" t="s">
        <v>38</v>
      </c>
      <c r="AB1991" s="98"/>
      <c r="AC1991" s="98"/>
      <c r="AD1991" s="97"/>
      <c r="AE1991" s="1051"/>
      <c r="AF1991" s="334">
        <f t="shared" si="908"/>
        <v>0</v>
      </c>
      <c r="AG1991" s="272">
        <f>IF(R1991="kompletna",Q1991*J1991*0.0036*'lista, wskaźniki'!$F$13, IF(R1991="częściowa",Q1991*J1991*0.0036*'lista, wskaźniki'!$F$14, IF(R1991="brak",Q1991*J1991*0.0036*'lista, wskaźniki'!$F$15,)))</f>
        <v>0</v>
      </c>
      <c r="AH1991" s="334">
        <f>IF(Y1991="inne",K1991*'lista, wskaźniki'!$E$35,IF(Y1991="to samo źródło",0,IF(Y1991=0,0)))</f>
        <v>0</v>
      </c>
      <c r="AI1991" s="334">
        <f>IF(AA1991="gaz z sieci",AC1991*'lista, wskaźniki'!$D$21)</f>
        <v>0</v>
      </c>
      <c r="AJ1991" s="272">
        <f>IF(AA1991="węgiel",AB1991*'lista, wskaźniki'!$D$20, IF('Sektor mieszkaniowy'!AA1991="drewno",'Sektor mieszkaniowy'!AB1991*'lista, wskaźniki'!$D$22,IF('Sektor mieszkaniowy'!AA1991="pellet",AB1991*'lista, wskaźniki'!$D$23,IF('Sektor mieszkaniowy'!AA1991="gaz z sieci",AB1991*'lista, wskaźniki'!$D$21,IF('Sektor mieszkaniowy'!AA1991="olej opałowy",'Sektor mieszkaniowy'!AB1991*'lista, wskaźniki'!$D$24)))))</f>
        <v>0</v>
      </c>
      <c r="AK1991" s="1054"/>
      <c r="AL1991" s="1051"/>
      <c r="AM1991" s="20">
        <f>IF(AA1991="węgiel",AF1991*1/3.6*'lista, wskaźniki'!$F$20,IF(AA1991="drewno",AF1991*1/3.6*'lista, wskaźniki'!$F$22,IF(AA1991="pellet",AF1991*1/3.6*'lista, wskaźniki'!$F$23,IF(AA1991="gaz z sieci",AF1991*1/3.6*'lista, wskaźniki'!$F$21,IF(AA1991="olej opałowy",AF1991*1/3.6*'lista, wskaźniki'!$F$24,0)))))</f>
        <v>0</v>
      </c>
      <c r="AN1991" s="20">
        <f>IF(AA1991="węgiel",AF1991*'lista, wskaźniki'!$E$42,IF(AA1991="drewno",AF1991*'lista, wskaźniki'!$G$42,IF(AA1991="pellet",AF1991*'lista, wskaźniki'!$H$42,IF(AA1991="gaz z sieci",AF1991*'lista, wskaźniki'!$F$42,IF(AA1991="olej opałowy",AF1991*'lista, wskaźniki'!$I$42,0)))))</f>
        <v>0</v>
      </c>
      <c r="AO1991" s="20">
        <f>IF(AA1991="węgiel",AF1991*'lista, wskaźniki'!$E$43,IF(AA1991="drewno",AF1991*'lista, wskaźniki'!$G$43,IF(AA1991="pellet",AF1991*'lista, wskaźniki'!$H$43,IF(AA1991="gaz z sieci",AF1991*'lista, wskaźniki'!$F$43,IF(AA1991="olej opałowy",AF1991*'lista, wskaźniki'!$I$43,0)))))</f>
        <v>0</v>
      </c>
      <c r="AP1991" s="20">
        <f>IF(AA1991="węgiel",AF1991*'lista, wskaźniki'!$E$44,IF(AA1991="drewno",AF1991*'lista, wskaźniki'!$G$44,IF(AA1991="pellet",AF1991*'lista, wskaźniki'!$H$44,IF(AA1991="gaz z sieci",AF1991*'lista, wskaźniki'!$F$44,IF(AA1991="olej opałowy",AF1991*'lista, wskaźniki'!$I$44,0)))))</f>
        <v>0</v>
      </c>
      <c r="AQ1991" s="20" t="b">
        <f>IF(Z1991="gaz",AH1991*1/3.6*'lista, wskaźniki'!$F$21,IF(Z1991="energia elektryczna",AH1991*1/3.6*'lista, wskaźniki'!$F$26))</f>
        <v>0</v>
      </c>
      <c r="AR1991" s="20" t="b">
        <f>IF(Z1991="gaz",AH1991*'lista, wskaźniki'!$F$42,IF(Z1991="energia elektryczna",AH1991*0))</f>
        <v>0</v>
      </c>
      <c r="AS1991" s="20" t="b">
        <f>IF(Z1991="gaz",AH1991*'lista, wskaźniki'!$F$43,IF(Z1991="energia elektryczna",AH1991*0))</f>
        <v>0</v>
      </c>
      <c r="AT1991" s="20" t="b">
        <f>IF(Z1991="gaz",AH1991*'lista, wskaźniki'!$F$44,IF(Z1991="energia elektryczna",AH1991*0))</f>
        <v>0</v>
      </c>
      <c r="AU1991" s="20">
        <f>AI1991*1/3.6*'lista, wskaźniki'!$F$21</f>
        <v>0</v>
      </c>
      <c r="AV1991" s="20">
        <f>AI1991*'lista, wskaźniki'!$F$42</f>
        <v>0</v>
      </c>
      <c r="AW1991" s="20">
        <f>AI1991*'lista, wskaźniki'!$F$43</f>
        <v>0</v>
      </c>
      <c r="AX1991" s="20">
        <f>AI1991*'lista, wskaźniki'!$F$44</f>
        <v>0</v>
      </c>
      <c r="AY1991" s="20">
        <f>AK1991*'lista, wskaźniki'!$F$26</f>
        <v>0</v>
      </c>
      <c r="AZ1991" s="20">
        <f t="shared" si="909"/>
        <v>0</v>
      </c>
      <c r="BA1991" s="20">
        <f t="shared" si="910"/>
        <v>0</v>
      </c>
      <c r="BB1991" s="20">
        <f t="shared" si="911"/>
        <v>0</v>
      </c>
      <c r="BC1991" s="20">
        <f t="shared" si="912"/>
        <v>0</v>
      </c>
      <c r="BD1991" s="1051"/>
      <c r="BE1991" s="1051"/>
      <c r="BF1991" s="1051"/>
      <c r="BG1991" s="1051"/>
      <c r="BH1991" s="97"/>
      <c r="BI1991" s="1051"/>
      <c r="BJ1991" s="97"/>
      <c r="BK1991" s="1051"/>
      <c r="BL1991" s="97"/>
      <c r="BM1991" s="97"/>
      <c r="BN1991" s="97"/>
      <c r="BO1991" s="97"/>
      <c r="BP1991" s="97"/>
      <c r="BQ1991" s="97"/>
      <c r="BR1991" s="97"/>
      <c r="BS1991" s="1045"/>
      <c r="BT1991" s="1045"/>
      <c r="BU1991" s="1045"/>
      <c r="BV1991" s="1045"/>
      <c r="BW1991" s="1045"/>
      <c r="BX1991" s="1045"/>
      <c r="BY1991" s="1048"/>
      <c r="CA1991" s="365" t="b">
        <f t="shared" si="913"/>
        <v>0</v>
      </c>
      <c r="CB1991" s="365" t="b">
        <f t="shared" si="914"/>
        <v>0</v>
      </c>
      <c r="CC1991" s="365" t="b">
        <f t="shared" si="915"/>
        <v>0</v>
      </c>
      <c r="CD1991" s="365">
        <f t="shared" si="916"/>
        <v>0</v>
      </c>
      <c r="CE1991" s="365" t="b">
        <f t="shared" si="917"/>
        <v>0</v>
      </c>
      <c r="CF1991" s="365" t="b">
        <f t="shared" si="918"/>
        <v>0</v>
      </c>
      <c r="CG1991" s="365" t="b">
        <f t="shared" si="919"/>
        <v>0</v>
      </c>
      <c r="CH1991" s="365">
        <f t="shared" si="920"/>
        <v>0</v>
      </c>
      <c r="CI1991" s="72" t="b">
        <f t="shared" si="921"/>
        <v>0</v>
      </c>
      <c r="CJ1991" s="72" t="b">
        <f t="shared" si="922"/>
        <v>0</v>
      </c>
      <c r="CK1991" s="72" t="b">
        <f t="shared" si="923"/>
        <v>0</v>
      </c>
      <c r="CL1991" s="72">
        <f t="shared" si="924"/>
        <v>0</v>
      </c>
      <c r="CM1991" s="72" t="b">
        <f t="shared" si="925"/>
        <v>0</v>
      </c>
      <c r="CN1991" s="72" t="b">
        <f t="shared" si="926"/>
        <v>0</v>
      </c>
      <c r="CP1991" s="13">
        <f t="shared" si="927"/>
        <v>0</v>
      </c>
      <c r="CQ1991" s="13" t="b">
        <f t="shared" si="928"/>
        <v>0</v>
      </c>
      <c r="CR1991" s="13" t="b">
        <f t="shared" si="929"/>
        <v>0</v>
      </c>
      <c r="CS1991" s="13" t="b">
        <f t="shared" si="905"/>
        <v>0</v>
      </c>
      <c r="CT1991" s="13" t="b">
        <f t="shared" si="934"/>
        <v>0</v>
      </c>
      <c r="CU1991" s="13" t="b">
        <f t="shared" si="907"/>
        <v>0</v>
      </c>
      <c r="CV1991" s="13" t="b">
        <f t="shared" si="930"/>
        <v>0</v>
      </c>
      <c r="CW1991" s="13" t="b">
        <f t="shared" si="931"/>
        <v>0</v>
      </c>
      <c r="CX1991" s="13" t="b">
        <f t="shared" si="932"/>
        <v>0</v>
      </c>
      <c r="CY1991" s="13" t="b">
        <f t="shared" si="933"/>
        <v>0</v>
      </c>
    </row>
    <row r="1992" spans="1:103" ht="15" thickBot="1">
      <c r="A1992" s="933"/>
      <c r="B1992" s="1052"/>
      <c r="C1992" s="1052"/>
      <c r="D1992" s="1052"/>
      <c r="E1992" s="1052"/>
      <c r="F1992" s="1052"/>
      <c r="G1992" s="1052"/>
      <c r="H1992" s="1052"/>
      <c r="I1992" s="1052"/>
      <c r="J1992" s="1052"/>
      <c r="K1992" s="1052"/>
      <c r="L1992" s="1052"/>
      <c r="M1992" s="1052"/>
      <c r="N1992" s="1052"/>
      <c r="O1992" s="1052"/>
      <c r="P1992" s="1052"/>
      <c r="Q1992" s="942"/>
      <c r="R1992" s="1052"/>
      <c r="S1992" s="1052"/>
      <c r="T1992" s="1052"/>
      <c r="U1992" s="1052"/>
      <c r="V1992" s="1052"/>
      <c r="W1992" s="99"/>
      <c r="X1992" s="99"/>
      <c r="Y1992" s="99"/>
      <c r="Z1992" s="99"/>
      <c r="AA1992" s="99" t="s">
        <v>37</v>
      </c>
      <c r="AB1992" s="100"/>
      <c r="AC1992" s="100"/>
      <c r="AD1992" s="99"/>
      <c r="AE1992" s="1052"/>
      <c r="AF1992" s="334">
        <f t="shared" si="908"/>
        <v>0</v>
      </c>
      <c r="AG1992" s="272">
        <f>IF(R1992="kompletna",Q1992*J1992*0.0036*'lista, wskaźniki'!$F$13, IF(R1992="częściowa",Q1992*J1992*0.0036*'lista, wskaźniki'!$F$14, IF(R1992="brak",Q1992*J1992*0.0036*'lista, wskaźniki'!$F$15,)))</f>
        <v>0</v>
      </c>
      <c r="AH1992" s="334">
        <f>IF(Y1992="inne",K1992*'lista, wskaźniki'!$E$35,IF(Y1992="to samo źródło",0,IF(Y1992=0,0)))</f>
        <v>0</v>
      </c>
      <c r="AI1992" s="334" t="b">
        <f>IF(AA1992="gaz z sieci",AC1992*'lista, wskaźniki'!$D$21)</f>
        <v>0</v>
      </c>
      <c r="AJ1992" s="272">
        <f>IF(AA1992="węgiel",AB1992*'lista, wskaźniki'!$D$20, IF('Sektor mieszkaniowy'!AA1992="drewno",'Sektor mieszkaniowy'!AB1992*'lista, wskaźniki'!$D$22,IF('Sektor mieszkaniowy'!AA1992="pellet",AB1992*'lista, wskaźniki'!$D$23,IF('Sektor mieszkaniowy'!AA1992="gaz z sieci",AB1992*'lista, wskaźniki'!$D$21,IF('Sektor mieszkaniowy'!AA1992="olej opałowy",'Sektor mieszkaniowy'!AB1992*'lista, wskaźniki'!$D$24)))))</f>
        <v>0</v>
      </c>
      <c r="AK1992" s="1055"/>
      <c r="AL1992" s="1052"/>
      <c r="AM1992" s="20">
        <f>IF(AA1992="węgiel",AF1992*1/3.6*'lista, wskaźniki'!$F$20,IF(AA1992="drewno",AF1992*1/3.6*'lista, wskaźniki'!$F$22,IF(AA1992="pellet",AF1992*1/3.6*'lista, wskaźniki'!$F$23,IF(AA1992="gaz z sieci",AF1992*1/3.6*'lista, wskaźniki'!$F$21,IF(AA1992="olej opałowy",AF1992*1/3.6*'lista, wskaźniki'!$F$24,0)))))</f>
        <v>0</v>
      </c>
      <c r="AN1992" s="20">
        <f>IF(AA1992="węgiel",AF1992*'lista, wskaźniki'!$E$42,IF(AA1992="drewno",AF1992*'lista, wskaźniki'!$G$42,IF(AA1992="pellet",AF1992*'lista, wskaźniki'!$H$42,IF(AA1992="gaz z sieci",AF1992*'lista, wskaźniki'!$F$42,IF(AA1992="olej opałowy",AF1992*'lista, wskaźniki'!$I$42,0)))))</f>
        <v>0</v>
      </c>
      <c r="AO1992" s="20">
        <f>IF(AA1992="węgiel",AF1992*'lista, wskaźniki'!$E$43,IF(AA1992="drewno",AF1992*'lista, wskaźniki'!$G$43,IF(AA1992="pellet",AF1992*'lista, wskaźniki'!$H$43,IF(AA1992="gaz z sieci",AF1992*'lista, wskaźniki'!$F$43,IF(AA1992="olej opałowy",AF1992*'lista, wskaźniki'!$I$43,0)))))</f>
        <v>0</v>
      </c>
      <c r="AP1992" s="20">
        <f>IF(AA1992="węgiel",AF1992*'lista, wskaźniki'!$E$44,IF(AA1992="drewno",AF1992*'lista, wskaźniki'!$G$44,IF(AA1992="pellet",AF1992*'lista, wskaźniki'!$H$44,IF(AA1992="gaz z sieci",AF1992*'lista, wskaźniki'!$F$44,IF(AA1992="olej opałowy",AF1992*'lista, wskaźniki'!$I$44,0)))))</f>
        <v>0</v>
      </c>
      <c r="AQ1992" s="20" t="b">
        <f>IF(Z1992="gaz",AH1992*1/3.6*'lista, wskaźniki'!$F$21,IF(Z1992="energia elektryczna",AH1992*1/3.6*'lista, wskaźniki'!$F$26))</f>
        <v>0</v>
      </c>
      <c r="AR1992" s="20" t="b">
        <f>IF(Z1992="gaz",AH1992*'lista, wskaźniki'!$F$42,IF(Z1992="energia elektryczna",AH1992*0))</f>
        <v>0</v>
      </c>
      <c r="AS1992" s="20" t="b">
        <f>IF(Z1992="gaz",AH1992*'lista, wskaźniki'!$F$43,IF(Z1992="energia elektryczna",AH1992*0))</f>
        <v>0</v>
      </c>
      <c r="AT1992" s="20" t="b">
        <f>IF(Z1992="gaz",AH1992*'lista, wskaźniki'!$F$44,IF(Z1992="energia elektryczna",AH1992*0))</f>
        <v>0</v>
      </c>
      <c r="AU1992" s="20">
        <f>AI1992*1/3.6*'lista, wskaźniki'!$F$21</f>
        <v>0</v>
      </c>
      <c r="AV1992" s="20">
        <f>AI1992*'lista, wskaźniki'!$F$42</f>
        <v>0</v>
      </c>
      <c r="AW1992" s="20">
        <f>AI1992*'lista, wskaźniki'!$F$43</f>
        <v>0</v>
      </c>
      <c r="AX1992" s="20">
        <f>AI1992*'lista, wskaźniki'!$F$44</f>
        <v>0</v>
      </c>
      <c r="AY1992" s="20">
        <f>AK1992*'lista, wskaźniki'!$F$26</f>
        <v>0</v>
      </c>
      <c r="AZ1992" s="20">
        <f t="shared" si="909"/>
        <v>0</v>
      </c>
      <c r="BA1992" s="20">
        <f t="shared" si="910"/>
        <v>0</v>
      </c>
      <c r="BB1992" s="20">
        <f t="shared" si="911"/>
        <v>0</v>
      </c>
      <c r="BC1992" s="20">
        <f t="shared" si="912"/>
        <v>0</v>
      </c>
      <c r="BD1992" s="1052"/>
      <c r="BE1992" s="1052"/>
      <c r="BF1992" s="1052"/>
      <c r="BG1992" s="1052"/>
      <c r="BH1992" s="99"/>
      <c r="BI1992" s="1052"/>
      <c r="BJ1992" s="99"/>
      <c r="BK1992" s="1052"/>
      <c r="BL1992" s="99"/>
      <c r="BM1992" s="99"/>
      <c r="BN1992" s="99"/>
      <c r="BO1992" s="99"/>
      <c r="BP1992" s="99"/>
      <c r="BQ1992" s="99"/>
      <c r="BR1992" s="99"/>
      <c r="BS1992" s="1046"/>
      <c r="BT1992" s="1046"/>
      <c r="BU1992" s="1046"/>
      <c r="BV1992" s="1046"/>
      <c r="BW1992" s="1046"/>
      <c r="BX1992" s="1046"/>
      <c r="BY1992" s="1049"/>
      <c r="CA1992" s="365" t="b">
        <f t="shared" si="913"/>
        <v>0</v>
      </c>
      <c r="CB1992" s="365" t="b">
        <f t="shared" si="914"/>
        <v>0</v>
      </c>
      <c r="CC1992" s="365" t="b">
        <f t="shared" si="915"/>
        <v>0</v>
      </c>
      <c r="CD1992" s="365" t="b">
        <f t="shared" si="916"/>
        <v>0</v>
      </c>
      <c r="CE1992" s="365">
        <f t="shared" si="917"/>
        <v>0</v>
      </c>
      <c r="CF1992" s="365" t="b">
        <f t="shared" si="918"/>
        <v>0</v>
      </c>
      <c r="CG1992" s="365" t="b">
        <f t="shared" si="919"/>
        <v>0</v>
      </c>
      <c r="CH1992" s="365" t="b">
        <f t="shared" si="920"/>
        <v>0</v>
      </c>
      <c r="CI1992" s="72" t="b">
        <f t="shared" si="921"/>
        <v>0</v>
      </c>
      <c r="CJ1992" s="72" t="b">
        <f t="shared" si="922"/>
        <v>0</v>
      </c>
      <c r="CK1992" s="72" t="b">
        <f t="shared" si="923"/>
        <v>0</v>
      </c>
      <c r="CL1992" s="72">
        <f t="shared" si="924"/>
        <v>0</v>
      </c>
      <c r="CM1992" s="72">
        <f t="shared" si="925"/>
        <v>0</v>
      </c>
      <c r="CN1992" s="72" t="b">
        <f t="shared" si="926"/>
        <v>0</v>
      </c>
      <c r="CP1992" s="13">
        <f t="shared" si="927"/>
        <v>0</v>
      </c>
      <c r="CQ1992" s="13" t="b">
        <f t="shared" si="928"/>
        <v>0</v>
      </c>
      <c r="CR1992" s="13" t="b">
        <f t="shared" si="929"/>
        <v>0</v>
      </c>
      <c r="CS1992" s="13" t="b">
        <f t="shared" si="905"/>
        <v>0</v>
      </c>
      <c r="CT1992" s="13" t="b">
        <f t="shared" si="934"/>
        <v>0</v>
      </c>
      <c r="CU1992" s="13" t="b">
        <f t="shared" si="907"/>
        <v>0</v>
      </c>
      <c r="CV1992" s="13" t="b">
        <f t="shared" si="930"/>
        <v>0</v>
      </c>
      <c r="CW1992" s="13" t="b">
        <f t="shared" si="931"/>
        <v>0</v>
      </c>
      <c r="CX1992" s="13" t="b">
        <f t="shared" si="932"/>
        <v>0</v>
      </c>
      <c r="CY1992" s="13" t="b">
        <f t="shared" si="933"/>
        <v>0</v>
      </c>
    </row>
    <row r="1993" spans="1:103" ht="15" thickBot="1">
      <c r="A1993" s="931">
        <v>399</v>
      </c>
      <c r="B1993" s="1050" t="s">
        <v>227</v>
      </c>
      <c r="C1993" s="1050"/>
      <c r="D1993" s="1050" t="s">
        <v>1</v>
      </c>
      <c r="E1993" s="1050" t="s">
        <v>5</v>
      </c>
      <c r="F1993" s="1050">
        <v>1</v>
      </c>
      <c r="G1993" s="1050"/>
      <c r="H1993" s="1050"/>
      <c r="I1993" s="1050" t="s">
        <v>10</v>
      </c>
      <c r="J1993" s="1050">
        <v>70</v>
      </c>
      <c r="K1993" s="1050">
        <v>4</v>
      </c>
      <c r="L1993" s="1050" t="s">
        <v>16</v>
      </c>
      <c r="M1993" s="1050"/>
      <c r="N1993" s="1050" t="s">
        <v>16</v>
      </c>
      <c r="O1993" s="1050"/>
      <c r="P1993" s="1050" t="s">
        <v>17</v>
      </c>
      <c r="Q1993" s="940">
        <f>IF(I1993="&lt;1966",'lista, wskaźniki'!$G$4,IF(I1993="1967-1985",'lista, wskaźniki'!$G$5,IF(I1993="1986-1992",'lista, wskaźniki'!$G$6,IF(I1993="1993-1996",'lista, wskaźniki'!$G$7,IF(I1993="&gt;1997",'lista, wskaźniki'!$G$8,IF(I1993=0,'lista, wskaźniki'!$G$4))))))</f>
        <v>290</v>
      </c>
      <c r="R1993" s="1050" t="s">
        <v>23</v>
      </c>
      <c r="S1993" s="1050" t="s">
        <v>27</v>
      </c>
      <c r="T1993" s="1050">
        <v>11</v>
      </c>
      <c r="U1993" s="1050">
        <v>2008</v>
      </c>
      <c r="V1993" s="1050"/>
      <c r="W1993" s="95" t="s">
        <v>35</v>
      </c>
      <c r="X1993" s="95" t="s">
        <v>39</v>
      </c>
      <c r="Y1993" s="95" t="s">
        <v>42</v>
      </c>
      <c r="Z1993" s="95"/>
      <c r="AA1993" s="95" t="s">
        <v>35</v>
      </c>
      <c r="AB1993" s="96">
        <v>2</v>
      </c>
      <c r="AC1993" s="96"/>
      <c r="AD1993" s="95">
        <v>1600</v>
      </c>
      <c r="AE1993" s="1050">
        <v>14</v>
      </c>
      <c r="AF1993" s="334">
        <f t="shared" si="908"/>
        <v>51.861999999999995</v>
      </c>
      <c r="AG1993" s="272">
        <f>IF(R1993="kompletna",Q1993*J1993*0.0036*'lista, wskaźniki'!$F$13, IF(R1993="częściowa",Q1993*J1993*0.0036*'lista, wskaźniki'!$F$14, IF(R1993="brak",Q1993*J1993*0.0036*'lista, wskaźniki'!$F$15,)))</f>
        <v>58.463999999999999</v>
      </c>
      <c r="AH1993" s="334">
        <f>IF(Y1993="inne",K1993*'lista, wskaźniki'!$E$35,IF(Y1993="to samo źródło",0,IF(Y1993=0,0)))</f>
        <v>0</v>
      </c>
      <c r="AI1993" s="334" t="b">
        <f>IF(AA1993="gaz z sieci",AC1993*'lista, wskaźniki'!$D$21)</f>
        <v>0</v>
      </c>
      <c r="AJ1993" s="272">
        <f>IF(AA1993="węgiel",AB1993*'lista, wskaźniki'!$D$20, IF('Sektor mieszkaniowy'!AA1993="drewno",'Sektor mieszkaniowy'!AB1993*'lista, wskaźniki'!$D$22,IF('Sektor mieszkaniowy'!AA1993="pellet",AB1993*'lista, wskaźniki'!$D$23,IF('Sektor mieszkaniowy'!AA1993="gaz z sieci",AB1993*'lista, wskaźniki'!$D$21,IF('Sektor mieszkaniowy'!AA1993="olej opałowy",'Sektor mieszkaniowy'!AB1993*'lista, wskaźniki'!$D$24)))))</f>
        <v>45.26</v>
      </c>
      <c r="AK1993" s="1053">
        <f>AL1993/'lista, wskaźniki'!$A$127</f>
        <v>3.0769230769230771</v>
      </c>
      <c r="AL1993" s="1050">
        <v>2000</v>
      </c>
      <c r="AM1993" s="20">
        <f>IF(AA1993="węgiel",AF1993*1/3.6*'lista, wskaźniki'!$F$20,IF(AA1993="drewno",AF1993*1/3.6*'lista, wskaźniki'!$F$22,IF(AA1993="pellet",AF1993*1/3.6*'lista, wskaźniki'!$F$23,IF(AA1993="gaz z sieci",AF1993*1/3.6*'lista, wskaźniki'!$F$21,IF(AA1993="olej opałowy",AF1993*1/3.6*'lista, wskaźniki'!$F$24,0)))))</f>
        <v>4.9128872599999989</v>
      </c>
      <c r="AN1993" s="20">
        <f>IF(AA1993="węgiel",AF1993*'lista, wskaźniki'!$E$42,IF(AA1993="drewno",AF1993*'lista, wskaźniki'!$G$42,IF(AA1993="pellet",AF1993*'lista, wskaźniki'!$H$42,IF(AA1993="gaz z sieci",AF1993*'lista, wskaźniki'!$F$42,IF(AA1993="olej opałowy",AF1993*'lista, wskaźniki'!$I$42,0)))))</f>
        <v>1.9707559999999999E-2</v>
      </c>
      <c r="AO1993" s="20">
        <f>IF(AA1993="węgiel",AF1993*'lista, wskaźniki'!$E$43,IF(AA1993="drewno",AF1993*'lista, wskaźniki'!$G$43,IF(AA1993="pellet",AF1993*'lista, wskaźniki'!$H$43,IF(AA1993="gaz z sieci",AF1993*'lista, wskaźniki'!$F$43,IF(AA1993="olej opałowy",AF1993*'lista, wskaźniki'!$I$43,0)))))</f>
        <v>1.8670320000000001E-2</v>
      </c>
      <c r="AP1993" s="20">
        <f>IF(AA1993="węgiel",AF1993*'lista, wskaźniki'!$E$44,IF(AA1993="drewno",AF1993*'lista, wskaźniki'!$G$44,IF(AA1993="pellet",AF1993*'lista, wskaźniki'!$H$44,IF(AA1993="gaz z sieci",AF1993*'lista, wskaźniki'!$F$44,IF(AA1993="olej opałowy",AF1993*'lista, wskaźniki'!$I$44,0)))))</f>
        <v>1.4002739999999998E-5</v>
      </c>
      <c r="AQ1993" s="20" t="b">
        <f>IF(Z1993="gaz",AH1993*1/3.6*'lista, wskaźniki'!$F$21,IF(Z1993="energia elektryczna",AH1993*1/3.6*'lista, wskaźniki'!$F$26))</f>
        <v>0</v>
      </c>
      <c r="AR1993" s="20" t="b">
        <f>IF(Z1993="gaz",AH1993*'lista, wskaźniki'!$F$42,IF(Z1993="energia elektryczna",AH1993*0))</f>
        <v>0</v>
      </c>
      <c r="AS1993" s="20" t="b">
        <f>IF(Z1993="gaz",AH1993*'lista, wskaźniki'!$F$43,IF(Z1993="energia elektryczna",AH1993*0))</f>
        <v>0</v>
      </c>
      <c r="AT1993" s="20" t="b">
        <f>IF(Z1993="gaz",AH1993*'lista, wskaźniki'!$F$44,IF(Z1993="energia elektryczna",AH1993*0))</f>
        <v>0</v>
      </c>
      <c r="AU1993" s="20">
        <f>AI1993*1/3.6*'lista, wskaźniki'!$F$21</f>
        <v>0</v>
      </c>
      <c r="AV1993" s="20">
        <f>AI1993*'lista, wskaźniki'!$F$42</f>
        <v>0</v>
      </c>
      <c r="AW1993" s="20">
        <f>AI1993*'lista, wskaźniki'!$F$43</f>
        <v>0</v>
      </c>
      <c r="AX1993" s="20">
        <f>AI1993*'lista, wskaźniki'!$F$44</f>
        <v>0</v>
      </c>
      <c r="AY1993" s="20">
        <f>AK1993*'lista, wskaźniki'!$F$26</f>
        <v>2.7384615384615385</v>
      </c>
      <c r="AZ1993" s="20">
        <f t="shared" si="909"/>
        <v>7.6513487984615374</v>
      </c>
      <c r="BA1993" s="20">
        <f t="shared" si="910"/>
        <v>1.9707559999999999E-2</v>
      </c>
      <c r="BB1993" s="20">
        <f t="shared" si="911"/>
        <v>1.8670320000000001E-2</v>
      </c>
      <c r="BC1993" s="20">
        <f t="shared" si="912"/>
        <v>1.4002739999999998E-5</v>
      </c>
      <c r="BD1993" s="1050" t="s">
        <v>17</v>
      </c>
      <c r="BE1993" s="1050" t="s">
        <v>17</v>
      </c>
      <c r="BF1993" s="1050" t="s">
        <v>16</v>
      </c>
      <c r="BG1993" s="1050" t="s">
        <v>17</v>
      </c>
      <c r="BH1993" s="95"/>
      <c r="BI1993" s="1050" t="s">
        <v>17</v>
      </c>
      <c r="BJ1993" s="95"/>
      <c r="BK1993" s="1050" t="s">
        <v>17</v>
      </c>
      <c r="BL1993" s="95"/>
      <c r="BM1993" s="95"/>
      <c r="BN1993" s="95"/>
      <c r="BO1993" s="95" t="s">
        <v>57</v>
      </c>
      <c r="BP1993" s="95" t="s">
        <v>52</v>
      </c>
      <c r="BQ1993" s="95" t="s">
        <v>120</v>
      </c>
      <c r="BR1993" s="95">
        <v>1</v>
      </c>
      <c r="BS1993" s="1044">
        <v>5000</v>
      </c>
      <c r="BT1993" s="1044">
        <v>100</v>
      </c>
      <c r="BU1993" s="1044">
        <v>400</v>
      </c>
      <c r="BV1993" s="1044">
        <v>1700</v>
      </c>
      <c r="BW1993" s="1044">
        <v>450</v>
      </c>
      <c r="BX1993" s="1044">
        <v>1800</v>
      </c>
      <c r="BY1993" s="1047">
        <v>3400</v>
      </c>
      <c r="CA1993" s="365">
        <f t="shared" si="913"/>
        <v>51.861999999999995</v>
      </c>
      <c r="CB1993" s="365" t="b">
        <f t="shared" si="914"/>
        <v>0</v>
      </c>
      <c r="CC1993" s="365" t="b">
        <f t="shared" si="915"/>
        <v>0</v>
      </c>
      <c r="CD1993" s="365" t="b">
        <f t="shared" si="916"/>
        <v>0</v>
      </c>
      <c r="CE1993" s="365" t="b">
        <f t="shared" si="917"/>
        <v>0</v>
      </c>
      <c r="CF1993" s="365" t="b">
        <f t="shared" si="918"/>
        <v>0</v>
      </c>
      <c r="CG1993" s="365" t="b">
        <f t="shared" si="919"/>
        <v>0</v>
      </c>
      <c r="CH1993" s="365" t="b">
        <f t="shared" si="920"/>
        <v>0</v>
      </c>
      <c r="CI1993" s="72">
        <f t="shared" si="921"/>
        <v>51.861999999999995</v>
      </c>
      <c r="CJ1993" s="72" t="b">
        <f t="shared" si="922"/>
        <v>0</v>
      </c>
      <c r="CK1993" s="72" t="b">
        <f t="shared" si="923"/>
        <v>0</v>
      </c>
      <c r="CL1993" s="72">
        <f t="shared" si="924"/>
        <v>0</v>
      </c>
      <c r="CM1993" s="72" t="b">
        <f t="shared" si="925"/>
        <v>0</v>
      </c>
      <c r="CN1993" s="72" t="b">
        <f t="shared" si="926"/>
        <v>0</v>
      </c>
      <c r="CP1993" s="13">
        <f t="shared" si="927"/>
        <v>70</v>
      </c>
      <c r="CQ1993" s="13">
        <f t="shared" si="928"/>
        <v>35</v>
      </c>
      <c r="CR1993" s="13" t="b">
        <f t="shared" si="929"/>
        <v>0</v>
      </c>
      <c r="CS1993" s="13">
        <f t="shared" si="905"/>
        <v>0</v>
      </c>
      <c r="CT1993" s="13" t="b">
        <f t="shared" si="934"/>
        <v>0</v>
      </c>
      <c r="CU1993" s="13">
        <f t="shared" si="907"/>
        <v>0</v>
      </c>
      <c r="CV1993" s="13" t="b">
        <f t="shared" si="930"/>
        <v>0</v>
      </c>
      <c r="CW1993" s="13">
        <f t="shared" si="931"/>
        <v>0</v>
      </c>
      <c r="CX1993" s="13" t="b">
        <f t="shared" si="932"/>
        <v>0</v>
      </c>
      <c r="CY1993" s="13">
        <f t="shared" si="933"/>
        <v>0</v>
      </c>
    </row>
    <row r="1994" spans="1:103" ht="15" thickBot="1">
      <c r="A1994" s="932"/>
      <c r="B1994" s="1051"/>
      <c r="C1994" s="1051"/>
      <c r="D1994" s="1051"/>
      <c r="E1994" s="1051"/>
      <c r="F1994" s="1051"/>
      <c r="G1994" s="1051"/>
      <c r="H1994" s="1051"/>
      <c r="I1994" s="1051"/>
      <c r="J1994" s="1051"/>
      <c r="K1994" s="1051"/>
      <c r="L1994" s="1051"/>
      <c r="M1994" s="1051"/>
      <c r="N1994" s="1051"/>
      <c r="O1994" s="1051"/>
      <c r="P1994" s="1051"/>
      <c r="Q1994" s="941"/>
      <c r="R1994" s="1051"/>
      <c r="S1994" s="1051"/>
      <c r="T1994" s="1051"/>
      <c r="U1994" s="1051"/>
      <c r="V1994" s="1051"/>
      <c r="W1994" s="20" t="s">
        <v>36</v>
      </c>
      <c r="X1994" s="97"/>
      <c r="Y1994" s="97"/>
      <c r="Z1994" s="97"/>
      <c r="AA1994" s="97" t="s">
        <v>36</v>
      </c>
      <c r="AB1994" s="98">
        <v>10</v>
      </c>
      <c r="AC1994" s="98"/>
      <c r="AD1994" s="97">
        <v>1000</v>
      </c>
      <c r="AE1994" s="1051"/>
      <c r="AF1994" s="334">
        <f t="shared" si="908"/>
        <v>107.23</v>
      </c>
      <c r="AG1994" s="272">
        <v>58.46</v>
      </c>
      <c r="AH1994" s="334">
        <f>IF(Y1994="inne",K1994*'lista, wskaźniki'!$E$35,IF(Y1994="to samo źródło",0,IF(Y1994=0,0)))</f>
        <v>0</v>
      </c>
      <c r="AI1994" s="334" t="b">
        <f>IF(AA1994="gaz z sieci",AC1994*'lista, wskaźniki'!$D$21)</f>
        <v>0</v>
      </c>
      <c r="AJ1994" s="272">
        <f>IF(AA1994="węgiel",AB1994*'lista, wskaźniki'!$D$20, IF('Sektor mieszkaniowy'!AA1994="drewno",'Sektor mieszkaniowy'!AB1994*'lista, wskaźniki'!$D$22,IF('Sektor mieszkaniowy'!AA1994="pellet",AB1994*'lista, wskaźniki'!$D$23,IF('Sektor mieszkaniowy'!AA1994="gaz z sieci",AB1994*'lista, wskaźniki'!$D$21,IF('Sektor mieszkaniowy'!AA1994="olej opałowy",'Sektor mieszkaniowy'!AB1994*'lista, wskaźniki'!$D$24)))))</f>
        <v>156</v>
      </c>
      <c r="AK1994" s="1054"/>
      <c r="AL1994" s="1051"/>
      <c r="AM1994" s="20">
        <f>IF(AA1994="węgiel",AF1994*1/3.6*'lista, wskaźniki'!$F$20,IF(AA1994="drewno",AF1994*1/3.6*'lista, wskaźniki'!$F$22,IF(AA1994="pellet",AF1994*1/3.6*'lista, wskaźniki'!$F$23,IF(AA1994="gaz z sieci",AF1994*1/3.6*'lista, wskaźniki'!$F$21,IF(AA1994="olej opałowy",AF1994*1/3.6*'lista, wskaźniki'!$F$24,0)))))</f>
        <v>0</v>
      </c>
      <c r="AN1994" s="20">
        <f>IF(AA1994="węgiel",AF1994*'lista, wskaźniki'!$E$42,IF(AA1994="drewno",AF1994*'lista, wskaźniki'!$G$42,IF(AA1994="pellet",AF1994*'lista, wskaźniki'!$H$42,IF(AA1994="gaz z sieci",AF1994*'lista, wskaźniki'!$F$42,IF(AA1994="olej opałowy",AF1994*'lista, wskaźniki'!$I$42,0)))))</f>
        <v>8.6856299999999997E-2</v>
      </c>
      <c r="AO1994" s="20">
        <f>IF(AA1994="węgiel",AF1994*'lista, wskaźniki'!$E$43,IF(AA1994="drewno",AF1994*'lista, wskaźniki'!$G$43,IF(AA1994="pellet",AF1994*'lista, wskaźniki'!$H$43,IF(AA1994="gaz z sieci",AF1994*'lista, wskaźniki'!$F$43,IF(AA1994="olej opałowy",AF1994*'lista, wskaźniki'!$I$43,0)))))</f>
        <v>8.6856299999999997E-2</v>
      </c>
      <c r="AP1994" s="20">
        <f>IF(AA1994="węgiel",AF1994*'lista, wskaźniki'!$E$44,IF(AA1994="drewno",AF1994*'lista, wskaźniki'!$G$44,IF(AA1994="pellet",AF1994*'lista, wskaźniki'!$H$44,IF(AA1994="gaz z sieci",AF1994*'lista, wskaźniki'!$F$44,IF(AA1994="olej opałowy",AF1994*'lista, wskaźniki'!$I$44,0)))))</f>
        <v>2.68075E-5</v>
      </c>
      <c r="AQ1994" s="20" t="b">
        <f>IF(Z1994="gaz",AH1994*1/3.6*'lista, wskaźniki'!$F$21,IF(Z1994="energia elektryczna",AH1994*1/3.6*'lista, wskaźniki'!$F$26))</f>
        <v>0</v>
      </c>
      <c r="AR1994" s="20" t="b">
        <f>IF(Z1994="gaz",AH1994*'lista, wskaźniki'!$F$42,IF(Z1994="energia elektryczna",AH1994*0))</f>
        <v>0</v>
      </c>
      <c r="AS1994" s="20" t="b">
        <f>IF(Z1994="gaz",AH1994*'lista, wskaźniki'!$F$43,IF(Z1994="energia elektryczna",AH1994*0))</f>
        <v>0</v>
      </c>
      <c r="AT1994" s="20" t="b">
        <f>IF(Z1994="gaz",AH1994*'lista, wskaźniki'!$F$44,IF(Z1994="energia elektryczna",AH1994*0))</f>
        <v>0</v>
      </c>
      <c r="AU1994" s="20">
        <f>AI1994*1/3.6*'lista, wskaźniki'!$F$21</f>
        <v>0</v>
      </c>
      <c r="AV1994" s="20">
        <f>AI1994*'lista, wskaźniki'!$F$42</f>
        <v>0</v>
      </c>
      <c r="AW1994" s="20">
        <f>AI1994*'lista, wskaźniki'!$F$43</f>
        <v>0</v>
      </c>
      <c r="AX1994" s="20">
        <f>AI1994*'lista, wskaźniki'!$F$44</f>
        <v>0</v>
      </c>
      <c r="AY1994" s="20">
        <f>AK1994*'lista, wskaźniki'!$F$26</f>
        <v>0</v>
      </c>
      <c r="AZ1994" s="20">
        <f t="shared" si="909"/>
        <v>0</v>
      </c>
      <c r="BA1994" s="20">
        <f t="shared" si="910"/>
        <v>8.6856299999999997E-2</v>
      </c>
      <c r="BB1994" s="20">
        <f t="shared" si="911"/>
        <v>8.6856299999999997E-2</v>
      </c>
      <c r="BC1994" s="20">
        <f t="shared" si="912"/>
        <v>2.68075E-5</v>
      </c>
      <c r="BD1994" s="1051"/>
      <c r="BE1994" s="1051"/>
      <c r="BF1994" s="1051"/>
      <c r="BG1994" s="1051"/>
      <c r="BH1994" s="97"/>
      <c r="BI1994" s="1051"/>
      <c r="BJ1994" s="97"/>
      <c r="BK1994" s="1051"/>
      <c r="BL1994" s="97"/>
      <c r="BM1994" s="97"/>
      <c r="BN1994" s="97"/>
      <c r="BO1994" s="97"/>
      <c r="BP1994" s="97" t="s">
        <v>53</v>
      </c>
      <c r="BQ1994" s="97" t="s">
        <v>196</v>
      </c>
      <c r="BR1994" s="97">
        <v>1</v>
      </c>
      <c r="BS1994" s="1045"/>
      <c r="BT1994" s="1045"/>
      <c r="BU1994" s="1045"/>
      <c r="BV1994" s="1045"/>
      <c r="BW1994" s="1045"/>
      <c r="BX1994" s="1045"/>
      <c r="BY1994" s="1048"/>
      <c r="CA1994" s="365" t="b">
        <f t="shared" si="913"/>
        <v>0</v>
      </c>
      <c r="CB1994" s="365">
        <f t="shared" si="914"/>
        <v>107.23</v>
      </c>
      <c r="CC1994" s="365" t="b">
        <f t="shared" si="915"/>
        <v>0</v>
      </c>
      <c r="CD1994" s="365" t="b">
        <f t="shared" si="916"/>
        <v>0</v>
      </c>
      <c r="CE1994" s="365" t="b">
        <f t="shared" si="917"/>
        <v>0</v>
      </c>
      <c r="CF1994" s="365" t="b">
        <f t="shared" si="918"/>
        <v>0</v>
      </c>
      <c r="CG1994" s="365" t="b">
        <f t="shared" si="919"/>
        <v>0</v>
      </c>
      <c r="CH1994" s="365" t="b">
        <f t="shared" si="920"/>
        <v>0</v>
      </c>
      <c r="CI1994" s="72" t="b">
        <f t="shared" si="921"/>
        <v>0</v>
      </c>
      <c r="CJ1994" s="72">
        <f t="shared" si="922"/>
        <v>107.23</v>
      </c>
      <c r="CK1994" s="72" t="b">
        <f t="shared" si="923"/>
        <v>0</v>
      </c>
      <c r="CL1994" s="72">
        <f t="shared" si="924"/>
        <v>0</v>
      </c>
      <c r="CM1994" s="72" t="b">
        <f t="shared" si="925"/>
        <v>0</v>
      </c>
      <c r="CN1994" s="72" t="b">
        <f t="shared" si="926"/>
        <v>0</v>
      </c>
      <c r="CP1994" s="13">
        <f t="shared" si="927"/>
        <v>0</v>
      </c>
      <c r="CQ1994" s="13" t="b">
        <f t="shared" si="928"/>
        <v>0</v>
      </c>
      <c r="CR1994" s="13" t="b">
        <f t="shared" si="929"/>
        <v>0</v>
      </c>
      <c r="CS1994" s="13" t="b">
        <f t="shared" ref="CS1994:CS2052" si="935">IF(R1994="kompletna",CR1994,IF(R1994="częściowa",0.5*CR1994,IF(R1994="brak",0*CR1994)))</f>
        <v>0</v>
      </c>
      <c r="CT1994" s="13" t="b">
        <f t="shared" si="934"/>
        <v>0</v>
      </c>
      <c r="CU1994" s="13" t="b">
        <f t="shared" si="907"/>
        <v>0</v>
      </c>
      <c r="CV1994" s="13" t="b">
        <f t="shared" si="930"/>
        <v>0</v>
      </c>
      <c r="CW1994" s="13" t="b">
        <f t="shared" si="931"/>
        <v>0</v>
      </c>
      <c r="CX1994" s="13" t="b">
        <f t="shared" si="932"/>
        <v>0</v>
      </c>
      <c r="CY1994" s="13" t="b">
        <f t="shared" si="933"/>
        <v>0</v>
      </c>
    </row>
    <row r="1995" spans="1:103" ht="15" thickBot="1">
      <c r="A1995" s="932"/>
      <c r="B1995" s="1051"/>
      <c r="C1995" s="1051"/>
      <c r="D1995" s="1051"/>
      <c r="E1995" s="1051"/>
      <c r="F1995" s="1051"/>
      <c r="G1995" s="1051"/>
      <c r="H1995" s="1051"/>
      <c r="I1995" s="1051"/>
      <c r="J1995" s="1051"/>
      <c r="K1995" s="1051"/>
      <c r="L1995" s="1051"/>
      <c r="M1995" s="1051"/>
      <c r="N1995" s="1051"/>
      <c r="O1995" s="1051"/>
      <c r="P1995" s="1051"/>
      <c r="Q1995" s="941"/>
      <c r="R1995" s="1051"/>
      <c r="S1995" s="1051"/>
      <c r="T1995" s="1051"/>
      <c r="U1995" s="1051"/>
      <c r="V1995" s="1051"/>
      <c r="W1995" s="97"/>
      <c r="X1995" s="97"/>
      <c r="Y1995" s="97"/>
      <c r="Z1995" s="97"/>
      <c r="AA1995" s="97" t="s">
        <v>50</v>
      </c>
      <c r="AB1995" s="98"/>
      <c r="AC1995" s="98"/>
      <c r="AD1995" s="97"/>
      <c r="AE1995" s="1051"/>
      <c r="AF1995" s="334">
        <f t="shared" si="908"/>
        <v>0</v>
      </c>
      <c r="AG1995" s="272">
        <f>IF(R1995="kompletna",Q1995*J1995*0.0036*'lista, wskaźniki'!$F$13, IF(R1995="częściowa",Q1995*J1995*0.0036*'lista, wskaźniki'!$F$14, IF(R1995="brak",Q1995*J1995*0.0036*'lista, wskaźniki'!$F$15,)))</f>
        <v>0</v>
      </c>
      <c r="AH1995" s="334">
        <f>IF(Y1995="inne",K1995*'lista, wskaźniki'!$E$35,IF(Y1995="to samo źródło",0,IF(Y1995=0,0)))</f>
        <v>0</v>
      </c>
      <c r="AI1995" s="334" t="b">
        <f>IF(AA1995="gaz z sieci",AC1995*'lista, wskaźniki'!$D$21)</f>
        <v>0</v>
      </c>
      <c r="AJ1995" s="272">
        <f>IF(AA1995="węgiel",AB1995*'lista, wskaźniki'!$D$20, IF('Sektor mieszkaniowy'!AA1995="drewno",'Sektor mieszkaniowy'!AB1995*'lista, wskaźniki'!$D$22,IF('Sektor mieszkaniowy'!AA1995="pellet",AB1995*'lista, wskaźniki'!$D$23,IF('Sektor mieszkaniowy'!AA1995="gaz z sieci",AB1995*'lista, wskaźniki'!$D$21,IF('Sektor mieszkaniowy'!AA1995="olej opałowy",'Sektor mieszkaniowy'!AB1995*'lista, wskaźniki'!$D$24)))))</f>
        <v>0</v>
      </c>
      <c r="AK1995" s="1054"/>
      <c r="AL1995" s="1051"/>
      <c r="AM1995" s="20">
        <f>IF(AA1995="węgiel",AF1995*1/3.6*'lista, wskaźniki'!$F$20,IF(AA1995="drewno",AF1995*1/3.6*'lista, wskaźniki'!$F$22,IF(AA1995="pellet",AF1995*1/3.6*'lista, wskaźniki'!$F$23,IF(AA1995="gaz z sieci",AF1995*1/3.6*'lista, wskaźniki'!$F$21,IF(AA1995="olej opałowy",AF1995*1/3.6*'lista, wskaźniki'!$F$24,0)))))</f>
        <v>0</v>
      </c>
      <c r="AN1995" s="20">
        <f>IF(AA1995="węgiel",AF1995*'lista, wskaźniki'!$E$42,IF(AA1995="drewno",AF1995*'lista, wskaźniki'!$G$42,IF(AA1995="pellet",AF1995*'lista, wskaźniki'!$H$42,IF(AA1995="gaz z sieci",AF1995*'lista, wskaźniki'!$F$42,IF(AA1995="olej opałowy",AF1995*'lista, wskaźniki'!$I$42,0)))))</f>
        <v>0</v>
      </c>
      <c r="AO1995" s="20">
        <f>IF(AA1995="węgiel",AF1995*'lista, wskaźniki'!$E$43,IF(AA1995="drewno",AF1995*'lista, wskaźniki'!$G$43,IF(AA1995="pellet",AF1995*'lista, wskaźniki'!$H$43,IF(AA1995="gaz z sieci",AF1995*'lista, wskaźniki'!$F$43,IF(AA1995="olej opałowy",AF1995*'lista, wskaźniki'!$I$43,0)))))</f>
        <v>0</v>
      </c>
      <c r="AP1995" s="20">
        <f>IF(AA1995="węgiel",AF1995*'lista, wskaźniki'!$E$44,IF(AA1995="drewno",AF1995*'lista, wskaźniki'!$G$44,IF(AA1995="pellet",AF1995*'lista, wskaźniki'!$H$44,IF(AA1995="gaz z sieci",AF1995*'lista, wskaźniki'!$F$44,IF(AA1995="olej opałowy",AF1995*'lista, wskaźniki'!$I$44,0)))))</f>
        <v>0</v>
      </c>
      <c r="AQ1995" s="20" t="b">
        <f>IF(Z1995="gaz",AH1995*1/3.6*'lista, wskaźniki'!$F$21,IF(Z1995="energia elektryczna",AH1995*1/3.6*'lista, wskaźniki'!$F$26))</f>
        <v>0</v>
      </c>
      <c r="AR1995" s="20" t="b">
        <f>IF(Z1995="gaz",AH1995*'lista, wskaźniki'!$F$42,IF(Z1995="energia elektryczna",AH1995*0))</f>
        <v>0</v>
      </c>
      <c r="AS1995" s="20" t="b">
        <f>IF(Z1995="gaz",AH1995*'lista, wskaźniki'!$F$43,IF(Z1995="energia elektryczna",AH1995*0))</f>
        <v>0</v>
      </c>
      <c r="AT1995" s="20" t="b">
        <f>IF(Z1995="gaz",AH1995*'lista, wskaźniki'!$F$44,IF(Z1995="energia elektryczna",AH1995*0))</f>
        <v>0</v>
      </c>
      <c r="AU1995" s="20">
        <f>AI1995*1/3.6*'lista, wskaźniki'!$F$21</f>
        <v>0</v>
      </c>
      <c r="AV1995" s="20">
        <f>AI1995*'lista, wskaźniki'!$F$42</f>
        <v>0</v>
      </c>
      <c r="AW1995" s="20">
        <f>AI1995*'lista, wskaźniki'!$F$43</f>
        <v>0</v>
      </c>
      <c r="AX1995" s="20">
        <f>AI1995*'lista, wskaźniki'!$F$44</f>
        <v>0</v>
      </c>
      <c r="AY1995" s="20">
        <f>AK1995*'lista, wskaźniki'!$F$26</f>
        <v>0</v>
      </c>
      <c r="AZ1995" s="20">
        <f t="shared" si="909"/>
        <v>0</v>
      </c>
      <c r="BA1995" s="20">
        <f t="shared" si="910"/>
        <v>0</v>
      </c>
      <c r="BB1995" s="20">
        <f t="shared" si="911"/>
        <v>0</v>
      </c>
      <c r="BC1995" s="20">
        <f t="shared" si="912"/>
        <v>0</v>
      </c>
      <c r="BD1995" s="1051"/>
      <c r="BE1995" s="1051"/>
      <c r="BF1995" s="1051"/>
      <c r="BG1995" s="1051"/>
      <c r="BH1995" s="97"/>
      <c r="BI1995" s="1051"/>
      <c r="BJ1995" s="97"/>
      <c r="BK1995" s="1051"/>
      <c r="BL1995" s="97"/>
      <c r="BM1995" s="97"/>
      <c r="BN1995" s="97"/>
      <c r="BO1995" s="97"/>
      <c r="BP1995" s="97"/>
      <c r="BQ1995" s="97" t="s">
        <v>121</v>
      </c>
      <c r="BR1995" s="97">
        <v>1</v>
      </c>
      <c r="BS1995" s="1045"/>
      <c r="BT1995" s="1045"/>
      <c r="BU1995" s="1045"/>
      <c r="BV1995" s="1045"/>
      <c r="BW1995" s="1045"/>
      <c r="BX1995" s="1045"/>
      <c r="BY1995" s="1048"/>
      <c r="CA1995" s="365" t="b">
        <f t="shared" si="913"/>
        <v>0</v>
      </c>
      <c r="CB1995" s="365" t="b">
        <f t="shared" si="914"/>
        <v>0</v>
      </c>
      <c r="CC1995" s="365">
        <f t="shared" si="915"/>
        <v>0</v>
      </c>
      <c r="CD1995" s="365" t="b">
        <f t="shared" si="916"/>
        <v>0</v>
      </c>
      <c r="CE1995" s="365" t="b">
        <f t="shared" si="917"/>
        <v>0</v>
      </c>
      <c r="CF1995" s="365" t="b">
        <f t="shared" si="918"/>
        <v>0</v>
      </c>
      <c r="CG1995" s="365" t="b">
        <f t="shared" si="919"/>
        <v>0</v>
      </c>
      <c r="CH1995" s="365" t="b">
        <f t="shared" si="920"/>
        <v>0</v>
      </c>
      <c r="CI1995" s="72" t="b">
        <f t="shared" si="921"/>
        <v>0</v>
      </c>
      <c r="CJ1995" s="72" t="b">
        <f t="shared" si="922"/>
        <v>0</v>
      </c>
      <c r="CK1995" s="72">
        <f t="shared" si="923"/>
        <v>0</v>
      </c>
      <c r="CL1995" s="72">
        <f t="shared" si="924"/>
        <v>0</v>
      </c>
      <c r="CM1995" s="72" t="b">
        <f t="shared" si="925"/>
        <v>0</v>
      </c>
      <c r="CN1995" s="72" t="b">
        <f t="shared" si="926"/>
        <v>0</v>
      </c>
      <c r="CP1995" s="13">
        <f t="shared" si="927"/>
        <v>0</v>
      </c>
      <c r="CQ1995" s="13" t="b">
        <f t="shared" si="928"/>
        <v>0</v>
      </c>
      <c r="CR1995" s="13" t="b">
        <f t="shared" si="929"/>
        <v>0</v>
      </c>
      <c r="CS1995" s="13" t="b">
        <f t="shared" si="935"/>
        <v>0</v>
      </c>
      <c r="CT1995" s="13" t="b">
        <f t="shared" si="934"/>
        <v>0</v>
      </c>
      <c r="CU1995" s="13" t="b">
        <f t="shared" si="907"/>
        <v>0</v>
      </c>
      <c r="CV1995" s="13" t="b">
        <f t="shared" si="930"/>
        <v>0</v>
      </c>
      <c r="CW1995" s="13" t="b">
        <f t="shared" si="931"/>
        <v>0</v>
      </c>
      <c r="CX1995" s="13" t="b">
        <f t="shared" si="932"/>
        <v>0</v>
      </c>
      <c r="CY1995" s="13" t="b">
        <f t="shared" si="933"/>
        <v>0</v>
      </c>
    </row>
    <row r="1996" spans="1:103" ht="15" thickBot="1">
      <c r="A1996" s="932"/>
      <c r="B1996" s="1051"/>
      <c r="C1996" s="1051"/>
      <c r="D1996" s="1051"/>
      <c r="E1996" s="1051"/>
      <c r="F1996" s="1051"/>
      <c r="G1996" s="1051"/>
      <c r="H1996" s="1051"/>
      <c r="I1996" s="1051"/>
      <c r="J1996" s="1051"/>
      <c r="K1996" s="1051"/>
      <c r="L1996" s="1051"/>
      <c r="M1996" s="1051"/>
      <c r="N1996" s="1051"/>
      <c r="O1996" s="1051"/>
      <c r="P1996" s="1051"/>
      <c r="Q1996" s="941"/>
      <c r="R1996" s="1051"/>
      <c r="S1996" s="1051"/>
      <c r="T1996" s="1051"/>
      <c r="U1996" s="1051"/>
      <c r="V1996" s="1051"/>
      <c r="W1996" s="97"/>
      <c r="X1996" s="97"/>
      <c r="Y1996" s="97"/>
      <c r="Z1996" s="97"/>
      <c r="AA1996" s="97" t="s">
        <v>38</v>
      </c>
      <c r="AB1996" s="98"/>
      <c r="AC1996" s="98"/>
      <c r="AD1996" s="97"/>
      <c r="AE1996" s="1051"/>
      <c r="AF1996" s="334">
        <f t="shared" si="908"/>
        <v>0</v>
      </c>
      <c r="AG1996" s="272">
        <f>IF(R1996="kompletna",Q1996*J1996*0.0036*'lista, wskaźniki'!$F$13, IF(R1996="częściowa",Q1996*J1996*0.0036*'lista, wskaźniki'!$F$14, IF(R1996="brak",Q1996*J1996*0.0036*'lista, wskaźniki'!$F$15,)))</f>
        <v>0</v>
      </c>
      <c r="AH1996" s="334">
        <f>IF(Y1996="inne",K1996*'lista, wskaźniki'!$E$35,IF(Y1996="to samo źródło",0,IF(Y1996=0,0)))</f>
        <v>0</v>
      </c>
      <c r="AI1996" s="334">
        <f>IF(AA1996="gaz z sieci",AC1996*'lista, wskaźniki'!$D$21)</f>
        <v>0</v>
      </c>
      <c r="AJ1996" s="272">
        <f>IF(AA1996="węgiel",AB1996*'lista, wskaźniki'!$D$20, IF('Sektor mieszkaniowy'!AA1996="drewno",'Sektor mieszkaniowy'!AB1996*'lista, wskaźniki'!$D$22,IF('Sektor mieszkaniowy'!AA1996="pellet",AB1996*'lista, wskaźniki'!$D$23,IF('Sektor mieszkaniowy'!AA1996="gaz z sieci",AB1996*'lista, wskaźniki'!$D$21,IF('Sektor mieszkaniowy'!AA1996="olej opałowy",'Sektor mieszkaniowy'!AB1996*'lista, wskaźniki'!$D$24)))))</f>
        <v>0</v>
      </c>
      <c r="AK1996" s="1054"/>
      <c r="AL1996" s="1051"/>
      <c r="AM1996" s="20">
        <f>IF(AA1996="węgiel",AF1996*1/3.6*'lista, wskaźniki'!$F$20,IF(AA1996="drewno",AF1996*1/3.6*'lista, wskaźniki'!$F$22,IF(AA1996="pellet",AF1996*1/3.6*'lista, wskaźniki'!$F$23,IF(AA1996="gaz z sieci",AF1996*1/3.6*'lista, wskaźniki'!$F$21,IF(AA1996="olej opałowy",AF1996*1/3.6*'lista, wskaźniki'!$F$24,0)))))</f>
        <v>0</v>
      </c>
      <c r="AN1996" s="20">
        <f>IF(AA1996="węgiel",AF1996*'lista, wskaźniki'!$E$42,IF(AA1996="drewno",AF1996*'lista, wskaźniki'!$G$42,IF(AA1996="pellet",AF1996*'lista, wskaźniki'!$H$42,IF(AA1996="gaz z sieci",AF1996*'lista, wskaźniki'!$F$42,IF(AA1996="olej opałowy",AF1996*'lista, wskaźniki'!$I$42,0)))))</f>
        <v>0</v>
      </c>
      <c r="AO1996" s="20">
        <f>IF(AA1996="węgiel",AF1996*'lista, wskaźniki'!$E$43,IF(AA1996="drewno",AF1996*'lista, wskaźniki'!$G$43,IF(AA1996="pellet",AF1996*'lista, wskaźniki'!$H$43,IF(AA1996="gaz z sieci",AF1996*'lista, wskaźniki'!$F$43,IF(AA1996="olej opałowy",AF1996*'lista, wskaźniki'!$I$43,0)))))</f>
        <v>0</v>
      </c>
      <c r="AP1996" s="20">
        <f>IF(AA1996="węgiel",AF1996*'lista, wskaźniki'!$E$44,IF(AA1996="drewno",AF1996*'lista, wskaźniki'!$G$44,IF(AA1996="pellet",AF1996*'lista, wskaźniki'!$H$44,IF(AA1996="gaz z sieci",AF1996*'lista, wskaźniki'!$F$44,IF(AA1996="olej opałowy",AF1996*'lista, wskaźniki'!$I$44,0)))))</f>
        <v>0</v>
      </c>
      <c r="AQ1996" s="20" t="b">
        <f>IF(Z1996="gaz",AH1996*1/3.6*'lista, wskaźniki'!$F$21,IF(Z1996="energia elektryczna",AH1996*1/3.6*'lista, wskaźniki'!$F$26))</f>
        <v>0</v>
      </c>
      <c r="AR1996" s="20" t="b">
        <f>IF(Z1996="gaz",AH1996*'lista, wskaźniki'!$F$42,IF(Z1996="energia elektryczna",AH1996*0))</f>
        <v>0</v>
      </c>
      <c r="AS1996" s="20" t="b">
        <f>IF(Z1996="gaz",AH1996*'lista, wskaźniki'!$F$43,IF(Z1996="energia elektryczna",AH1996*0))</f>
        <v>0</v>
      </c>
      <c r="AT1996" s="20" t="b">
        <f>IF(Z1996="gaz",AH1996*'lista, wskaźniki'!$F$44,IF(Z1996="energia elektryczna",AH1996*0))</f>
        <v>0</v>
      </c>
      <c r="AU1996" s="20">
        <f>AI1996*1/3.6*'lista, wskaźniki'!$F$21</f>
        <v>0</v>
      </c>
      <c r="AV1996" s="20">
        <f>AI1996*'lista, wskaźniki'!$F$42</f>
        <v>0</v>
      </c>
      <c r="AW1996" s="20">
        <f>AI1996*'lista, wskaźniki'!$F$43</f>
        <v>0</v>
      </c>
      <c r="AX1996" s="20">
        <f>AI1996*'lista, wskaźniki'!$F$44</f>
        <v>0</v>
      </c>
      <c r="AY1996" s="20">
        <f>AK1996*'lista, wskaźniki'!$F$26</f>
        <v>0</v>
      </c>
      <c r="AZ1996" s="20">
        <f t="shared" si="909"/>
        <v>0</v>
      </c>
      <c r="BA1996" s="20">
        <f t="shared" si="910"/>
        <v>0</v>
      </c>
      <c r="BB1996" s="20">
        <f t="shared" si="911"/>
        <v>0</v>
      </c>
      <c r="BC1996" s="20">
        <f t="shared" si="912"/>
        <v>0</v>
      </c>
      <c r="BD1996" s="1051"/>
      <c r="BE1996" s="1051"/>
      <c r="BF1996" s="1051"/>
      <c r="BG1996" s="1051"/>
      <c r="BH1996" s="97"/>
      <c r="BI1996" s="1051"/>
      <c r="BJ1996" s="97"/>
      <c r="BK1996" s="1051"/>
      <c r="BL1996" s="97"/>
      <c r="BM1996" s="97"/>
      <c r="BN1996" s="97"/>
      <c r="BO1996" s="97"/>
      <c r="BP1996" s="97"/>
      <c r="BQ1996" s="97"/>
      <c r="BR1996" s="97"/>
      <c r="BS1996" s="1045"/>
      <c r="BT1996" s="1045"/>
      <c r="BU1996" s="1045"/>
      <c r="BV1996" s="1045"/>
      <c r="BW1996" s="1045"/>
      <c r="BX1996" s="1045"/>
      <c r="BY1996" s="1048"/>
      <c r="CA1996" s="365" t="b">
        <f t="shared" si="913"/>
        <v>0</v>
      </c>
      <c r="CB1996" s="365" t="b">
        <f t="shared" si="914"/>
        <v>0</v>
      </c>
      <c r="CC1996" s="365" t="b">
        <f t="shared" si="915"/>
        <v>0</v>
      </c>
      <c r="CD1996" s="365">
        <f t="shared" si="916"/>
        <v>0</v>
      </c>
      <c r="CE1996" s="365" t="b">
        <f t="shared" si="917"/>
        <v>0</v>
      </c>
      <c r="CF1996" s="365" t="b">
        <f t="shared" si="918"/>
        <v>0</v>
      </c>
      <c r="CG1996" s="365" t="b">
        <f t="shared" si="919"/>
        <v>0</v>
      </c>
      <c r="CH1996" s="365">
        <f t="shared" si="920"/>
        <v>0</v>
      </c>
      <c r="CI1996" s="72" t="b">
        <f t="shared" si="921"/>
        <v>0</v>
      </c>
      <c r="CJ1996" s="72" t="b">
        <f t="shared" si="922"/>
        <v>0</v>
      </c>
      <c r="CK1996" s="72" t="b">
        <f t="shared" si="923"/>
        <v>0</v>
      </c>
      <c r="CL1996" s="72">
        <f t="shared" si="924"/>
        <v>0</v>
      </c>
      <c r="CM1996" s="72" t="b">
        <f t="shared" si="925"/>
        <v>0</v>
      </c>
      <c r="CN1996" s="72" t="b">
        <f t="shared" si="926"/>
        <v>0</v>
      </c>
      <c r="CP1996" s="13">
        <f t="shared" si="927"/>
        <v>0</v>
      </c>
      <c r="CQ1996" s="13" t="b">
        <f t="shared" si="928"/>
        <v>0</v>
      </c>
      <c r="CR1996" s="13" t="b">
        <f t="shared" si="929"/>
        <v>0</v>
      </c>
      <c r="CS1996" s="13" t="b">
        <f t="shared" si="935"/>
        <v>0</v>
      </c>
      <c r="CT1996" s="13" t="b">
        <f t="shared" si="934"/>
        <v>0</v>
      </c>
      <c r="CU1996" s="13" t="b">
        <f t="shared" si="907"/>
        <v>0</v>
      </c>
      <c r="CV1996" s="13" t="b">
        <f t="shared" si="930"/>
        <v>0</v>
      </c>
      <c r="CW1996" s="13" t="b">
        <f t="shared" si="931"/>
        <v>0</v>
      </c>
      <c r="CX1996" s="13" t="b">
        <f t="shared" si="932"/>
        <v>0</v>
      </c>
      <c r="CY1996" s="13" t="b">
        <f t="shared" si="933"/>
        <v>0</v>
      </c>
    </row>
    <row r="1997" spans="1:103" ht="15" thickBot="1">
      <c r="A1997" s="933"/>
      <c r="B1997" s="1052"/>
      <c r="C1997" s="1052"/>
      <c r="D1997" s="1052"/>
      <c r="E1997" s="1052"/>
      <c r="F1997" s="1052"/>
      <c r="G1997" s="1052"/>
      <c r="H1997" s="1052"/>
      <c r="I1997" s="1052"/>
      <c r="J1997" s="1052"/>
      <c r="K1997" s="1052"/>
      <c r="L1997" s="1052"/>
      <c r="M1997" s="1052"/>
      <c r="N1997" s="1052"/>
      <c r="O1997" s="1052"/>
      <c r="P1997" s="1052"/>
      <c r="Q1997" s="942"/>
      <c r="R1997" s="1052"/>
      <c r="S1997" s="1052"/>
      <c r="T1997" s="1052"/>
      <c r="U1997" s="1052"/>
      <c r="V1997" s="1052"/>
      <c r="W1997" s="99"/>
      <c r="X1997" s="99"/>
      <c r="Y1997" s="99"/>
      <c r="Z1997" s="99"/>
      <c r="AA1997" s="99" t="s">
        <v>37</v>
      </c>
      <c r="AB1997" s="100"/>
      <c r="AC1997" s="100"/>
      <c r="AD1997" s="99"/>
      <c r="AE1997" s="1052"/>
      <c r="AF1997" s="334">
        <f t="shared" si="908"/>
        <v>0</v>
      </c>
      <c r="AG1997" s="272">
        <f>IF(R1997="kompletna",Q1997*J1997*0.0036*'lista, wskaźniki'!$F$13, IF(R1997="częściowa",Q1997*J1997*0.0036*'lista, wskaźniki'!$F$14, IF(R1997="brak",Q1997*J1997*0.0036*'lista, wskaźniki'!$F$15,)))</f>
        <v>0</v>
      </c>
      <c r="AH1997" s="334">
        <f>IF(Y1997="inne",K1997*'lista, wskaźniki'!$E$35,IF(Y1997="to samo źródło",0,IF(Y1997=0,0)))</f>
        <v>0</v>
      </c>
      <c r="AI1997" s="334" t="b">
        <f>IF(AA1997="gaz z sieci",AC1997*'lista, wskaźniki'!$D$21)</f>
        <v>0</v>
      </c>
      <c r="AJ1997" s="272">
        <f>IF(AA1997="węgiel",AB1997*'lista, wskaźniki'!$D$20, IF('Sektor mieszkaniowy'!AA1997="drewno",'Sektor mieszkaniowy'!AB1997*'lista, wskaźniki'!$D$22,IF('Sektor mieszkaniowy'!AA1997="pellet",AB1997*'lista, wskaźniki'!$D$23,IF('Sektor mieszkaniowy'!AA1997="gaz z sieci",AB1997*'lista, wskaźniki'!$D$21,IF('Sektor mieszkaniowy'!AA1997="olej opałowy",'Sektor mieszkaniowy'!AB1997*'lista, wskaźniki'!$D$24)))))</f>
        <v>0</v>
      </c>
      <c r="AK1997" s="1055"/>
      <c r="AL1997" s="1052"/>
      <c r="AM1997" s="20">
        <f>IF(AA1997="węgiel",AF1997*1/3.6*'lista, wskaźniki'!$F$20,IF(AA1997="drewno",AF1997*1/3.6*'lista, wskaźniki'!$F$22,IF(AA1997="pellet",AF1997*1/3.6*'lista, wskaźniki'!$F$23,IF(AA1997="gaz z sieci",AF1997*1/3.6*'lista, wskaźniki'!$F$21,IF(AA1997="olej opałowy",AF1997*1/3.6*'lista, wskaźniki'!$F$24,0)))))</f>
        <v>0</v>
      </c>
      <c r="AN1997" s="20">
        <f>IF(AA1997="węgiel",AF1997*'lista, wskaźniki'!$E$42,IF(AA1997="drewno",AF1997*'lista, wskaźniki'!$G$42,IF(AA1997="pellet",AF1997*'lista, wskaźniki'!$H$42,IF(AA1997="gaz z sieci",AF1997*'lista, wskaźniki'!$F$42,IF(AA1997="olej opałowy",AF1997*'lista, wskaźniki'!$I$42,0)))))</f>
        <v>0</v>
      </c>
      <c r="AO1997" s="20">
        <f>IF(AA1997="węgiel",AF1997*'lista, wskaźniki'!$E$43,IF(AA1997="drewno",AF1997*'lista, wskaźniki'!$G$43,IF(AA1997="pellet",AF1997*'lista, wskaźniki'!$H$43,IF(AA1997="gaz z sieci",AF1997*'lista, wskaźniki'!$F$43,IF(AA1997="olej opałowy",AF1997*'lista, wskaźniki'!$I$43,0)))))</f>
        <v>0</v>
      </c>
      <c r="AP1997" s="20">
        <f>IF(AA1997="węgiel",AF1997*'lista, wskaźniki'!$E$44,IF(AA1997="drewno",AF1997*'lista, wskaźniki'!$G$44,IF(AA1997="pellet",AF1997*'lista, wskaźniki'!$H$44,IF(AA1997="gaz z sieci",AF1997*'lista, wskaźniki'!$F$44,IF(AA1997="olej opałowy",AF1997*'lista, wskaźniki'!$I$44,0)))))</f>
        <v>0</v>
      </c>
      <c r="AQ1997" s="20" t="b">
        <f>IF(Z1997="gaz",AH1997*1/3.6*'lista, wskaźniki'!$F$21,IF(Z1997="energia elektryczna",AH1997*1/3.6*'lista, wskaźniki'!$F$26))</f>
        <v>0</v>
      </c>
      <c r="AR1997" s="20" t="b">
        <f>IF(Z1997="gaz",AH1997*'lista, wskaźniki'!$F$42,IF(Z1997="energia elektryczna",AH1997*0))</f>
        <v>0</v>
      </c>
      <c r="AS1997" s="20" t="b">
        <f>IF(Z1997="gaz",AH1997*'lista, wskaźniki'!$F$43,IF(Z1997="energia elektryczna",AH1997*0))</f>
        <v>0</v>
      </c>
      <c r="AT1997" s="20" t="b">
        <f>IF(Z1997="gaz",AH1997*'lista, wskaźniki'!$F$44,IF(Z1997="energia elektryczna",AH1997*0))</f>
        <v>0</v>
      </c>
      <c r="AU1997" s="20">
        <f>AI1997*1/3.6*'lista, wskaźniki'!$F$21</f>
        <v>0</v>
      </c>
      <c r="AV1997" s="20">
        <f>AI1997*'lista, wskaźniki'!$F$42</f>
        <v>0</v>
      </c>
      <c r="AW1997" s="20">
        <f>AI1997*'lista, wskaźniki'!$F$43</f>
        <v>0</v>
      </c>
      <c r="AX1997" s="20">
        <f>AI1997*'lista, wskaźniki'!$F$44</f>
        <v>0</v>
      </c>
      <c r="AY1997" s="20">
        <f>AK1997*'lista, wskaźniki'!$F$26</f>
        <v>0</v>
      </c>
      <c r="AZ1997" s="20">
        <f t="shared" si="909"/>
        <v>0</v>
      </c>
      <c r="BA1997" s="20">
        <f t="shared" si="910"/>
        <v>0</v>
      </c>
      <c r="BB1997" s="20">
        <f t="shared" si="911"/>
        <v>0</v>
      </c>
      <c r="BC1997" s="20">
        <f t="shared" si="912"/>
        <v>0</v>
      </c>
      <c r="BD1997" s="1052"/>
      <c r="BE1997" s="1052"/>
      <c r="BF1997" s="1052"/>
      <c r="BG1997" s="1052"/>
      <c r="BH1997" s="99"/>
      <c r="BI1997" s="1052"/>
      <c r="BJ1997" s="99"/>
      <c r="BK1997" s="1052"/>
      <c r="BL1997" s="99"/>
      <c r="BM1997" s="99"/>
      <c r="BN1997" s="99"/>
      <c r="BO1997" s="99"/>
      <c r="BP1997" s="99"/>
      <c r="BQ1997" s="99"/>
      <c r="BR1997" s="99"/>
      <c r="BS1997" s="1046"/>
      <c r="BT1997" s="1046"/>
      <c r="BU1997" s="1046"/>
      <c r="BV1997" s="1046"/>
      <c r="BW1997" s="1046"/>
      <c r="BX1997" s="1046"/>
      <c r="BY1997" s="1049"/>
      <c r="CA1997" s="365" t="b">
        <f t="shared" si="913"/>
        <v>0</v>
      </c>
      <c r="CB1997" s="365" t="b">
        <f t="shared" si="914"/>
        <v>0</v>
      </c>
      <c r="CC1997" s="365" t="b">
        <f t="shared" si="915"/>
        <v>0</v>
      </c>
      <c r="CD1997" s="365" t="b">
        <f t="shared" si="916"/>
        <v>0</v>
      </c>
      <c r="CE1997" s="365">
        <f t="shared" si="917"/>
        <v>0</v>
      </c>
      <c r="CF1997" s="365" t="b">
        <f t="shared" si="918"/>
        <v>0</v>
      </c>
      <c r="CG1997" s="365" t="b">
        <f t="shared" si="919"/>
        <v>0</v>
      </c>
      <c r="CH1997" s="365" t="b">
        <f t="shared" si="920"/>
        <v>0</v>
      </c>
      <c r="CI1997" s="72" t="b">
        <f t="shared" si="921"/>
        <v>0</v>
      </c>
      <c r="CJ1997" s="72" t="b">
        <f t="shared" si="922"/>
        <v>0</v>
      </c>
      <c r="CK1997" s="72" t="b">
        <f t="shared" si="923"/>
        <v>0</v>
      </c>
      <c r="CL1997" s="72">
        <f t="shared" si="924"/>
        <v>0</v>
      </c>
      <c r="CM1997" s="72">
        <f t="shared" si="925"/>
        <v>0</v>
      </c>
      <c r="CN1997" s="72" t="b">
        <f t="shared" si="926"/>
        <v>0</v>
      </c>
      <c r="CP1997" s="13">
        <f t="shared" si="927"/>
        <v>0</v>
      </c>
      <c r="CQ1997" s="13" t="b">
        <f t="shared" si="928"/>
        <v>0</v>
      </c>
      <c r="CR1997" s="13" t="b">
        <f t="shared" si="929"/>
        <v>0</v>
      </c>
      <c r="CS1997" s="13" t="b">
        <f t="shared" si="935"/>
        <v>0</v>
      </c>
      <c r="CT1997" s="13" t="b">
        <f t="shared" si="934"/>
        <v>0</v>
      </c>
      <c r="CU1997" s="13" t="b">
        <f t="shared" si="907"/>
        <v>0</v>
      </c>
      <c r="CV1997" s="13" t="b">
        <f t="shared" si="930"/>
        <v>0</v>
      </c>
      <c r="CW1997" s="13" t="b">
        <f t="shared" si="931"/>
        <v>0</v>
      </c>
      <c r="CX1997" s="13" t="b">
        <f t="shared" si="932"/>
        <v>0</v>
      </c>
      <c r="CY1997" s="13" t="b">
        <f t="shared" si="933"/>
        <v>0</v>
      </c>
    </row>
    <row r="1998" spans="1:103" ht="15" thickBot="1">
      <c r="A1998" s="931">
        <v>400</v>
      </c>
      <c r="B1998" s="1050" t="s">
        <v>227</v>
      </c>
      <c r="C1998" s="1050"/>
      <c r="D1998" s="1050" t="s">
        <v>1</v>
      </c>
      <c r="E1998" s="1050" t="s">
        <v>5</v>
      </c>
      <c r="F1998" s="1050"/>
      <c r="G1998" s="1050"/>
      <c r="H1998" s="1050"/>
      <c r="I1998" s="1050" t="s">
        <v>10</v>
      </c>
      <c r="J1998" s="1050">
        <v>45</v>
      </c>
      <c r="K1998" s="1050">
        <v>2</v>
      </c>
      <c r="L1998" s="1050" t="s">
        <v>16</v>
      </c>
      <c r="M1998" s="1050"/>
      <c r="N1998" s="1050" t="s">
        <v>16</v>
      </c>
      <c r="O1998" s="1050"/>
      <c r="P1998" s="1050" t="s">
        <v>17</v>
      </c>
      <c r="Q1998" s="940">
        <f>IF(I1998="&lt;1966",'lista, wskaźniki'!$G$4,IF(I1998="1967-1985",'lista, wskaźniki'!$G$5,IF(I1998="1986-1992",'lista, wskaźniki'!$G$6,IF(I1998="1993-1996",'lista, wskaźniki'!$G$7,IF(I1998="&gt;1997",'lista, wskaźniki'!$G$8,IF(I1998=0,'lista, wskaźniki'!$G$4))))))</f>
        <v>290</v>
      </c>
      <c r="R1998" s="1050" t="s">
        <v>23</v>
      </c>
      <c r="S1998" s="1050" t="s">
        <v>27</v>
      </c>
      <c r="T1998" s="1050"/>
      <c r="U1998" s="1050"/>
      <c r="V1998" s="1050"/>
      <c r="W1998" s="20" t="s">
        <v>36</v>
      </c>
      <c r="X1998" s="95" t="s">
        <v>39</v>
      </c>
      <c r="Y1998" s="95" t="s">
        <v>42</v>
      </c>
      <c r="Z1998" s="95"/>
      <c r="AA1998" s="95" t="s">
        <v>35</v>
      </c>
      <c r="AB1998" s="96"/>
      <c r="AC1998" s="96"/>
      <c r="AD1998" s="95"/>
      <c r="AE1998" s="1050">
        <v>4</v>
      </c>
      <c r="AF1998" s="334">
        <f t="shared" si="908"/>
        <v>0</v>
      </c>
      <c r="AG1998" s="272">
        <v>0</v>
      </c>
      <c r="AH1998" s="334">
        <f>IF(Y1998="inne",K1998*'lista, wskaźniki'!$E$35,IF(Y1998="to samo źródło",0,IF(Y1998=0,0)))</f>
        <v>0</v>
      </c>
      <c r="AI1998" s="334" t="b">
        <f>IF(AA1998="gaz z sieci",AC1998*'lista, wskaźniki'!$D$21)</f>
        <v>0</v>
      </c>
      <c r="AJ1998" s="272">
        <f>IF(AA1998="węgiel",AB1998*'lista, wskaźniki'!$D$20, IF('Sektor mieszkaniowy'!AA1998="drewno",'Sektor mieszkaniowy'!AB1998*'lista, wskaźniki'!$D$22,IF('Sektor mieszkaniowy'!AA1998="pellet",AB1998*'lista, wskaźniki'!$D$23,IF('Sektor mieszkaniowy'!AA1998="gaz z sieci",AB1998*'lista, wskaźniki'!$D$21,IF('Sektor mieszkaniowy'!AA1998="olej opałowy",'Sektor mieszkaniowy'!AB1998*'lista, wskaźniki'!$D$24)))))</f>
        <v>0</v>
      </c>
      <c r="AK1998" s="1053">
        <f>AL1998/'lista, wskaźniki'!$A$127</f>
        <v>0.30769230769230771</v>
      </c>
      <c r="AL1998" s="1050">
        <v>200</v>
      </c>
      <c r="AM1998" s="20">
        <f>IF(AA1998="węgiel",AF1998*1/3.6*'lista, wskaźniki'!$F$20,IF(AA1998="drewno",AF1998*1/3.6*'lista, wskaźniki'!$F$22,IF(AA1998="pellet",AF1998*1/3.6*'lista, wskaźniki'!$F$23,IF(AA1998="gaz z sieci",AF1998*1/3.6*'lista, wskaźniki'!$F$21,IF(AA1998="olej opałowy",AF1998*1/3.6*'lista, wskaźniki'!$F$24,0)))))</f>
        <v>0</v>
      </c>
      <c r="AN1998" s="20">
        <f>IF(AA1998="węgiel",AF1998*'lista, wskaźniki'!$E$42,IF(AA1998="drewno",AF1998*'lista, wskaźniki'!$G$42,IF(AA1998="pellet",AF1998*'lista, wskaźniki'!$H$42,IF(AA1998="gaz z sieci",AF1998*'lista, wskaźniki'!$F$42,IF(AA1998="olej opałowy",AF1998*'lista, wskaźniki'!$I$42,0)))))</f>
        <v>0</v>
      </c>
      <c r="AO1998" s="20">
        <f>IF(AA1998="węgiel",AF1998*'lista, wskaźniki'!$E$43,IF(AA1998="drewno",AF1998*'lista, wskaźniki'!$G$43,IF(AA1998="pellet",AF1998*'lista, wskaźniki'!$H$43,IF(AA1998="gaz z sieci",AF1998*'lista, wskaźniki'!$F$43,IF(AA1998="olej opałowy",AF1998*'lista, wskaźniki'!$I$43,0)))))</f>
        <v>0</v>
      </c>
      <c r="AP1998" s="20">
        <f>IF(AA1998="węgiel",AF1998*'lista, wskaźniki'!$E$44,IF(AA1998="drewno",AF1998*'lista, wskaźniki'!$G$44,IF(AA1998="pellet",AF1998*'lista, wskaźniki'!$H$44,IF(AA1998="gaz z sieci",AF1998*'lista, wskaźniki'!$F$44,IF(AA1998="olej opałowy",AF1998*'lista, wskaźniki'!$I$44,0)))))</f>
        <v>0</v>
      </c>
      <c r="AQ1998" s="20" t="b">
        <f>IF(Z1998="gaz",AH1998*1/3.6*'lista, wskaźniki'!$F$21,IF(Z1998="energia elektryczna",AH1998*1/3.6*'lista, wskaźniki'!$F$26))</f>
        <v>0</v>
      </c>
      <c r="AR1998" s="20" t="b">
        <f>IF(Z1998="gaz",AH1998*'lista, wskaźniki'!$F$42,IF(Z1998="energia elektryczna",AH1998*0))</f>
        <v>0</v>
      </c>
      <c r="AS1998" s="20" t="b">
        <f>IF(Z1998="gaz",AH1998*'lista, wskaźniki'!$F$43,IF(Z1998="energia elektryczna",AH1998*0))</f>
        <v>0</v>
      </c>
      <c r="AT1998" s="20" t="b">
        <f>IF(Z1998="gaz",AH1998*'lista, wskaźniki'!$F$44,IF(Z1998="energia elektryczna",AH1998*0))</f>
        <v>0</v>
      </c>
      <c r="AU1998" s="20">
        <f>AI1998*1/3.6*'lista, wskaźniki'!$F$21</f>
        <v>0</v>
      </c>
      <c r="AV1998" s="20">
        <f>AI1998*'lista, wskaźniki'!$F$42</f>
        <v>0</v>
      </c>
      <c r="AW1998" s="20">
        <f>AI1998*'lista, wskaźniki'!$F$43</f>
        <v>0</v>
      </c>
      <c r="AX1998" s="20">
        <f>AI1998*'lista, wskaźniki'!$F$44</f>
        <v>0</v>
      </c>
      <c r="AY1998" s="20">
        <f>AK1998*'lista, wskaźniki'!$F$26</f>
        <v>0.27384615384615385</v>
      </c>
      <c r="AZ1998" s="20">
        <f t="shared" si="909"/>
        <v>0.27384615384615385</v>
      </c>
      <c r="BA1998" s="20">
        <f t="shared" si="910"/>
        <v>0</v>
      </c>
      <c r="BB1998" s="20">
        <f t="shared" si="911"/>
        <v>0</v>
      </c>
      <c r="BC1998" s="20">
        <f t="shared" si="912"/>
        <v>0</v>
      </c>
      <c r="BD1998" s="1050" t="s">
        <v>17</v>
      </c>
      <c r="BE1998" s="1050" t="s">
        <v>17</v>
      </c>
      <c r="BF1998" s="1050" t="s">
        <v>17</v>
      </c>
      <c r="BG1998" s="1050" t="s">
        <v>17</v>
      </c>
      <c r="BH1998" s="95"/>
      <c r="BI1998" s="1050" t="s">
        <v>17</v>
      </c>
      <c r="BJ1998" s="95"/>
      <c r="BK1998" s="1050" t="s">
        <v>17</v>
      </c>
      <c r="BL1998" s="95"/>
      <c r="BM1998" s="95"/>
      <c r="BN1998" s="95"/>
      <c r="BO1998" s="95" t="s">
        <v>17</v>
      </c>
      <c r="BP1998" s="95"/>
      <c r="BQ1998" s="95"/>
      <c r="BR1998" s="95"/>
      <c r="BS1998" s="1044"/>
      <c r="BT1998" s="1044"/>
      <c r="BU1998" s="1044"/>
      <c r="BV1998" s="1044"/>
      <c r="BW1998" s="1044"/>
      <c r="BX1998" s="1044"/>
      <c r="BY1998" s="1047"/>
      <c r="CA1998" s="365">
        <f t="shared" si="913"/>
        <v>0</v>
      </c>
      <c r="CB1998" s="365" t="b">
        <f t="shared" si="914"/>
        <v>0</v>
      </c>
      <c r="CC1998" s="365" t="b">
        <f t="shared" si="915"/>
        <v>0</v>
      </c>
      <c r="CD1998" s="365" t="b">
        <f t="shared" si="916"/>
        <v>0</v>
      </c>
      <c r="CE1998" s="365" t="b">
        <f t="shared" si="917"/>
        <v>0</v>
      </c>
      <c r="CF1998" s="365" t="b">
        <f t="shared" si="918"/>
        <v>0</v>
      </c>
      <c r="CG1998" s="365" t="b">
        <f t="shared" si="919"/>
        <v>0</v>
      </c>
      <c r="CH1998" s="365" t="b">
        <f t="shared" si="920"/>
        <v>0</v>
      </c>
      <c r="CI1998" s="72">
        <f t="shared" si="921"/>
        <v>0</v>
      </c>
      <c r="CJ1998" s="72" t="b">
        <f t="shared" si="922"/>
        <v>0</v>
      </c>
      <c r="CK1998" s="72" t="b">
        <f t="shared" si="923"/>
        <v>0</v>
      </c>
      <c r="CL1998" s="72">
        <f t="shared" si="924"/>
        <v>0</v>
      </c>
      <c r="CM1998" s="72" t="b">
        <f t="shared" si="925"/>
        <v>0</v>
      </c>
      <c r="CN1998" s="72" t="b">
        <f t="shared" si="926"/>
        <v>0</v>
      </c>
      <c r="CP1998" s="13">
        <f t="shared" si="927"/>
        <v>45</v>
      </c>
      <c r="CQ1998" s="13">
        <f t="shared" si="928"/>
        <v>22.5</v>
      </c>
      <c r="CR1998" s="13" t="b">
        <f t="shared" si="929"/>
        <v>0</v>
      </c>
      <c r="CS1998" s="13">
        <f t="shared" si="935"/>
        <v>0</v>
      </c>
      <c r="CT1998" s="13" t="b">
        <f t="shared" si="934"/>
        <v>0</v>
      </c>
      <c r="CU1998" s="13">
        <f t="shared" si="907"/>
        <v>0</v>
      </c>
      <c r="CV1998" s="13" t="b">
        <f t="shared" si="930"/>
        <v>0</v>
      </c>
      <c r="CW1998" s="13">
        <f t="shared" si="931"/>
        <v>0</v>
      </c>
      <c r="CX1998" s="13" t="b">
        <f t="shared" si="932"/>
        <v>0</v>
      </c>
      <c r="CY1998" s="13">
        <f t="shared" si="933"/>
        <v>0</v>
      </c>
    </row>
    <row r="1999" spans="1:103" ht="15" thickBot="1">
      <c r="A1999" s="932"/>
      <c r="B1999" s="1051"/>
      <c r="C1999" s="1051"/>
      <c r="D1999" s="1051"/>
      <c r="E1999" s="1051"/>
      <c r="F1999" s="1051"/>
      <c r="G1999" s="1051"/>
      <c r="H1999" s="1051"/>
      <c r="I1999" s="1051"/>
      <c r="J1999" s="1051"/>
      <c r="K1999" s="1051"/>
      <c r="L1999" s="1051"/>
      <c r="M1999" s="1051"/>
      <c r="N1999" s="1051"/>
      <c r="O1999" s="1051"/>
      <c r="P1999" s="1051"/>
      <c r="Q1999" s="941"/>
      <c r="R1999" s="1051"/>
      <c r="S1999" s="1051"/>
      <c r="T1999" s="1051"/>
      <c r="U1999" s="1051"/>
      <c r="V1999" s="1051"/>
      <c r="W1999" s="97"/>
      <c r="X1999" s="97"/>
      <c r="Y1999" s="97"/>
      <c r="Z1999" s="97"/>
      <c r="AA1999" s="97" t="s">
        <v>36</v>
      </c>
      <c r="AB1999" s="98">
        <v>25</v>
      </c>
      <c r="AC1999" s="98"/>
      <c r="AD1999" s="97">
        <v>2000</v>
      </c>
      <c r="AE1999" s="1051"/>
      <c r="AF1999" s="334">
        <f t="shared" si="908"/>
        <v>213.79</v>
      </c>
      <c r="AG1999" s="272">
        <v>37.58</v>
      </c>
      <c r="AH1999" s="334">
        <f>IF(Y1999="inne",K1999*'lista, wskaźniki'!$E$35,IF(Y1999="to samo źródło",0,IF(Y1999=0,0)))</f>
        <v>0</v>
      </c>
      <c r="AI1999" s="334" t="b">
        <f>IF(AA1999="gaz z sieci",AC1999*'lista, wskaźniki'!$D$21)</f>
        <v>0</v>
      </c>
      <c r="AJ1999" s="272">
        <f>IF(AA1999="węgiel",AB1999*'lista, wskaźniki'!$D$20, IF('Sektor mieszkaniowy'!AA1999="drewno",'Sektor mieszkaniowy'!AB1999*'lista, wskaźniki'!$D$22,IF('Sektor mieszkaniowy'!AA1999="pellet",AB1999*'lista, wskaźniki'!$D$23,IF('Sektor mieszkaniowy'!AA1999="gaz z sieci",AB1999*'lista, wskaźniki'!$D$21,IF('Sektor mieszkaniowy'!AA1999="olej opałowy",'Sektor mieszkaniowy'!AB1999*'lista, wskaźniki'!$D$24)))))</f>
        <v>390</v>
      </c>
      <c r="AK1999" s="1054"/>
      <c r="AL1999" s="1051"/>
      <c r="AM1999" s="20">
        <f>IF(AA1999="węgiel",AF1999*1/3.6*'lista, wskaźniki'!$F$20,IF(AA1999="drewno",AF1999*1/3.6*'lista, wskaźniki'!$F$22,IF(AA1999="pellet",AF1999*1/3.6*'lista, wskaźniki'!$F$23,IF(AA1999="gaz z sieci",AF1999*1/3.6*'lista, wskaźniki'!$F$21,IF(AA1999="olej opałowy",AF1999*1/3.6*'lista, wskaźniki'!$F$24,0)))))</f>
        <v>0</v>
      </c>
      <c r="AN1999" s="20">
        <f>IF(AA1999="węgiel",AF1999*'lista, wskaźniki'!$E$42,IF(AA1999="drewno",AF1999*'lista, wskaźniki'!$G$42,IF(AA1999="pellet",AF1999*'lista, wskaźniki'!$H$42,IF(AA1999="gaz z sieci",AF1999*'lista, wskaźniki'!$F$42,IF(AA1999="olej opałowy",AF1999*'lista, wskaźniki'!$I$42,0)))))</f>
        <v>0.17316989999999999</v>
      </c>
      <c r="AO1999" s="20">
        <f>IF(AA1999="węgiel",AF1999*'lista, wskaźniki'!$E$43,IF(AA1999="drewno",AF1999*'lista, wskaźniki'!$G$43,IF(AA1999="pellet",AF1999*'lista, wskaźniki'!$H$43,IF(AA1999="gaz z sieci",AF1999*'lista, wskaźniki'!$F$43,IF(AA1999="olej opałowy",AF1999*'lista, wskaźniki'!$I$43,0)))))</f>
        <v>0.17316989999999999</v>
      </c>
      <c r="AP1999" s="20">
        <f>IF(AA1999="węgiel",AF1999*'lista, wskaźniki'!$E$44,IF(AA1999="drewno",AF1999*'lista, wskaźniki'!$G$44,IF(AA1999="pellet",AF1999*'lista, wskaźniki'!$H$44,IF(AA1999="gaz z sieci",AF1999*'lista, wskaźniki'!$F$44,IF(AA1999="olej opałowy",AF1999*'lista, wskaźniki'!$I$44,0)))))</f>
        <v>5.3447499999999993E-5</v>
      </c>
      <c r="AQ1999" s="20" t="b">
        <f>IF(Z1999="gaz",AH1999*1/3.6*'lista, wskaźniki'!$F$21,IF(Z1999="energia elektryczna",AH1999*1/3.6*'lista, wskaźniki'!$F$26))</f>
        <v>0</v>
      </c>
      <c r="AR1999" s="20" t="b">
        <f>IF(Z1999="gaz",AH1999*'lista, wskaźniki'!$F$42,IF(Z1999="energia elektryczna",AH1999*0))</f>
        <v>0</v>
      </c>
      <c r="AS1999" s="20" t="b">
        <f>IF(Z1999="gaz",AH1999*'lista, wskaźniki'!$F$43,IF(Z1999="energia elektryczna",AH1999*0))</f>
        <v>0</v>
      </c>
      <c r="AT1999" s="20" t="b">
        <f>IF(Z1999="gaz",AH1999*'lista, wskaźniki'!$F$44,IF(Z1999="energia elektryczna",AH1999*0))</f>
        <v>0</v>
      </c>
      <c r="AU1999" s="20">
        <f>AI1999*1/3.6*'lista, wskaźniki'!$F$21</f>
        <v>0</v>
      </c>
      <c r="AV1999" s="20">
        <f>AI1999*'lista, wskaźniki'!$F$42</f>
        <v>0</v>
      </c>
      <c r="AW1999" s="20">
        <f>AI1999*'lista, wskaźniki'!$F$43</f>
        <v>0</v>
      </c>
      <c r="AX1999" s="20">
        <f>AI1999*'lista, wskaźniki'!$F$44</f>
        <v>0</v>
      </c>
      <c r="AY1999" s="20">
        <f>AK1999*'lista, wskaźniki'!$F$26</f>
        <v>0</v>
      </c>
      <c r="AZ1999" s="20">
        <f t="shared" si="909"/>
        <v>0</v>
      </c>
      <c r="BA1999" s="20">
        <f t="shared" si="910"/>
        <v>0.17316989999999999</v>
      </c>
      <c r="BB1999" s="20">
        <f t="shared" si="911"/>
        <v>0.17316989999999999</v>
      </c>
      <c r="BC1999" s="20">
        <f t="shared" si="912"/>
        <v>5.3447499999999993E-5</v>
      </c>
      <c r="BD1999" s="1051"/>
      <c r="BE1999" s="1051"/>
      <c r="BF1999" s="1051"/>
      <c r="BG1999" s="1051"/>
      <c r="BH1999" s="97"/>
      <c r="BI1999" s="1051"/>
      <c r="BJ1999" s="97"/>
      <c r="BK1999" s="1051"/>
      <c r="BL1999" s="97"/>
      <c r="BM1999" s="97"/>
      <c r="BN1999" s="97"/>
      <c r="BO1999" s="97"/>
      <c r="BP1999" s="97"/>
      <c r="BQ1999" s="97"/>
      <c r="BR1999" s="97"/>
      <c r="BS1999" s="1045"/>
      <c r="BT1999" s="1045"/>
      <c r="BU1999" s="1045"/>
      <c r="BV1999" s="1045"/>
      <c r="BW1999" s="1045"/>
      <c r="BX1999" s="1045"/>
      <c r="BY1999" s="1048"/>
      <c r="CA1999" s="365" t="b">
        <f t="shared" si="913"/>
        <v>0</v>
      </c>
      <c r="CB1999" s="365">
        <f t="shared" si="914"/>
        <v>213.79</v>
      </c>
      <c r="CC1999" s="365" t="b">
        <f t="shared" si="915"/>
        <v>0</v>
      </c>
      <c r="CD1999" s="365" t="b">
        <f t="shared" si="916"/>
        <v>0</v>
      </c>
      <c r="CE1999" s="365" t="b">
        <f t="shared" si="917"/>
        <v>0</v>
      </c>
      <c r="CF1999" s="365" t="b">
        <f t="shared" si="918"/>
        <v>0</v>
      </c>
      <c r="CG1999" s="365" t="b">
        <f t="shared" si="919"/>
        <v>0</v>
      </c>
      <c r="CH1999" s="365" t="b">
        <f t="shared" si="920"/>
        <v>0</v>
      </c>
      <c r="CI1999" s="72" t="b">
        <f t="shared" si="921"/>
        <v>0</v>
      </c>
      <c r="CJ1999" s="72">
        <f t="shared" si="922"/>
        <v>213.79</v>
      </c>
      <c r="CK1999" s="72" t="b">
        <f t="shared" si="923"/>
        <v>0</v>
      </c>
      <c r="CL1999" s="72">
        <f t="shared" si="924"/>
        <v>0</v>
      </c>
      <c r="CM1999" s="72" t="b">
        <f t="shared" si="925"/>
        <v>0</v>
      </c>
      <c r="CN1999" s="72" t="b">
        <f t="shared" si="926"/>
        <v>0</v>
      </c>
      <c r="CP1999" s="13">
        <f t="shared" si="927"/>
        <v>0</v>
      </c>
      <c r="CQ1999" s="13" t="b">
        <f t="shared" si="928"/>
        <v>0</v>
      </c>
      <c r="CR1999" s="13" t="b">
        <f t="shared" si="929"/>
        <v>0</v>
      </c>
      <c r="CS1999" s="13" t="b">
        <f t="shared" si="935"/>
        <v>0</v>
      </c>
      <c r="CT1999" s="13" t="b">
        <f t="shared" si="934"/>
        <v>0</v>
      </c>
      <c r="CU1999" s="13" t="b">
        <f t="shared" si="907"/>
        <v>0</v>
      </c>
      <c r="CV1999" s="13" t="b">
        <f t="shared" si="930"/>
        <v>0</v>
      </c>
      <c r="CW1999" s="13" t="b">
        <f t="shared" si="931"/>
        <v>0</v>
      </c>
      <c r="CX1999" s="13" t="b">
        <f t="shared" si="932"/>
        <v>0</v>
      </c>
      <c r="CY1999" s="13" t="b">
        <f t="shared" si="933"/>
        <v>0</v>
      </c>
    </row>
    <row r="2000" spans="1:103" ht="15" thickBot="1">
      <c r="A2000" s="932"/>
      <c r="B2000" s="1051"/>
      <c r="C2000" s="1051"/>
      <c r="D2000" s="1051"/>
      <c r="E2000" s="1051"/>
      <c r="F2000" s="1051"/>
      <c r="G2000" s="1051"/>
      <c r="H2000" s="1051"/>
      <c r="I2000" s="1051"/>
      <c r="J2000" s="1051"/>
      <c r="K2000" s="1051"/>
      <c r="L2000" s="1051"/>
      <c r="M2000" s="1051"/>
      <c r="N2000" s="1051"/>
      <c r="O2000" s="1051"/>
      <c r="P2000" s="1051"/>
      <c r="Q2000" s="941"/>
      <c r="R2000" s="1051"/>
      <c r="S2000" s="1051"/>
      <c r="T2000" s="1051"/>
      <c r="U2000" s="1051"/>
      <c r="V2000" s="1051"/>
      <c r="W2000" s="97"/>
      <c r="X2000" s="97"/>
      <c r="Y2000" s="97"/>
      <c r="Z2000" s="97"/>
      <c r="AA2000" s="97" t="s">
        <v>50</v>
      </c>
      <c r="AB2000" s="98"/>
      <c r="AC2000" s="98"/>
      <c r="AD2000" s="97"/>
      <c r="AE2000" s="1051"/>
      <c r="AF2000" s="334">
        <f t="shared" si="908"/>
        <v>0</v>
      </c>
      <c r="AG2000" s="272">
        <f>IF(R2000="kompletna",Q2000*J2000*0.0036*'lista, wskaźniki'!$F$13, IF(R2000="częściowa",Q2000*J2000*0.0036*'lista, wskaźniki'!$F$14, IF(R2000="brak",Q2000*J2000*0.0036*'lista, wskaźniki'!$F$15,)))</f>
        <v>0</v>
      </c>
      <c r="AH2000" s="334">
        <f>IF(Y2000="inne",K2000*'lista, wskaźniki'!$E$35,IF(Y2000="to samo źródło",0,IF(Y2000=0,0)))</f>
        <v>0</v>
      </c>
      <c r="AI2000" s="334" t="b">
        <f>IF(AA2000="gaz z sieci",AC2000*'lista, wskaźniki'!$D$21)</f>
        <v>0</v>
      </c>
      <c r="AJ2000" s="272">
        <f>IF(AA2000="węgiel",AB2000*'lista, wskaźniki'!$D$20, IF('Sektor mieszkaniowy'!AA2000="drewno",'Sektor mieszkaniowy'!AB2000*'lista, wskaźniki'!$D$22,IF('Sektor mieszkaniowy'!AA2000="pellet",AB2000*'lista, wskaźniki'!$D$23,IF('Sektor mieszkaniowy'!AA2000="gaz z sieci",AB2000*'lista, wskaźniki'!$D$21,IF('Sektor mieszkaniowy'!AA2000="olej opałowy",'Sektor mieszkaniowy'!AB2000*'lista, wskaźniki'!$D$24)))))</f>
        <v>0</v>
      </c>
      <c r="AK2000" s="1054"/>
      <c r="AL2000" s="1051"/>
      <c r="AM2000" s="20">
        <f>IF(AA2000="węgiel",AF2000*1/3.6*'lista, wskaźniki'!$F$20,IF(AA2000="drewno",AF2000*1/3.6*'lista, wskaźniki'!$F$22,IF(AA2000="pellet",AF2000*1/3.6*'lista, wskaźniki'!$F$23,IF(AA2000="gaz z sieci",AF2000*1/3.6*'lista, wskaźniki'!$F$21,IF(AA2000="olej opałowy",AF2000*1/3.6*'lista, wskaźniki'!$F$24,0)))))</f>
        <v>0</v>
      </c>
      <c r="AN2000" s="20">
        <f>IF(AA2000="węgiel",AF2000*'lista, wskaźniki'!$E$42,IF(AA2000="drewno",AF2000*'lista, wskaźniki'!$G$42,IF(AA2000="pellet",AF2000*'lista, wskaźniki'!$H$42,IF(AA2000="gaz z sieci",AF2000*'lista, wskaźniki'!$F$42,IF(AA2000="olej opałowy",AF2000*'lista, wskaźniki'!$I$42,0)))))</f>
        <v>0</v>
      </c>
      <c r="AO2000" s="20">
        <f>IF(AA2000="węgiel",AF2000*'lista, wskaźniki'!$E$43,IF(AA2000="drewno",AF2000*'lista, wskaźniki'!$G$43,IF(AA2000="pellet",AF2000*'lista, wskaźniki'!$H$43,IF(AA2000="gaz z sieci",AF2000*'lista, wskaźniki'!$F$43,IF(AA2000="olej opałowy",AF2000*'lista, wskaźniki'!$I$43,0)))))</f>
        <v>0</v>
      </c>
      <c r="AP2000" s="20">
        <f>IF(AA2000="węgiel",AF2000*'lista, wskaźniki'!$E$44,IF(AA2000="drewno",AF2000*'lista, wskaźniki'!$G$44,IF(AA2000="pellet",AF2000*'lista, wskaźniki'!$H$44,IF(AA2000="gaz z sieci",AF2000*'lista, wskaźniki'!$F$44,IF(AA2000="olej opałowy",AF2000*'lista, wskaźniki'!$I$44,0)))))</f>
        <v>0</v>
      </c>
      <c r="AQ2000" s="20" t="b">
        <f>IF(Z2000="gaz",AH2000*1/3.6*'lista, wskaźniki'!$F$21,IF(Z2000="energia elektryczna",AH2000*1/3.6*'lista, wskaźniki'!$F$26))</f>
        <v>0</v>
      </c>
      <c r="AR2000" s="20" t="b">
        <f>IF(Z2000="gaz",AH2000*'lista, wskaźniki'!$F$42,IF(Z2000="energia elektryczna",AH2000*0))</f>
        <v>0</v>
      </c>
      <c r="AS2000" s="20" t="b">
        <f>IF(Z2000="gaz",AH2000*'lista, wskaźniki'!$F$43,IF(Z2000="energia elektryczna",AH2000*0))</f>
        <v>0</v>
      </c>
      <c r="AT2000" s="20" t="b">
        <f>IF(Z2000="gaz",AH2000*'lista, wskaźniki'!$F$44,IF(Z2000="energia elektryczna",AH2000*0))</f>
        <v>0</v>
      </c>
      <c r="AU2000" s="20">
        <f>AI2000*1/3.6*'lista, wskaźniki'!$F$21</f>
        <v>0</v>
      </c>
      <c r="AV2000" s="20">
        <f>AI2000*'lista, wskaźniki'!$F$42</f>
        <v>0</v>
      </c>
      <c r="AW2000" s="20">
        <f>AI2000*'lista, wskaźniki'!$F$43</f>
        <v>0</v>
      </c>
      <c r="AX2000" s="20">
        <f>AI2000*'lista, wskaźniki'!$F$44</f>
        <v>0</v>
      </c>
      <c r="AY2000" s="20">
        <f>AK2000*'lista, wskaźniki'!$F$26</f>
        <v>0</v>
      </c>
      <c r="AZ2000" s="20">
        <f t="shared" si="909"/>
        <v>0</v>
      </c>
      <c r="BA2000" s="20">
        <f t="shared" si="910"/>
        <v>0</v>
      </c>
      <c r="BB2000" s="20">
        <f t="shared" si="911"/>
        <v>0</v>
      </c>
      <c r="BC2000" s="20">
        <f t="shared" si="912"/>
        <v>0</v>
      </c>
      <c r="BD2000" s="1051"/>
      <c r="BE2000" s="1051"/>
      <c r="BF2000" s="1051"/>
      <c r="BG2000" s="1051"/>
      <c r="BH2000" s="97"/>
      <c r="BI2000" s="1051"/>
      <c r="BJ2000" s="97"/>
      <c r="BK2000" s="1051"/>
      <c r="BL2000" s="97"/>
      <c r="BM2000" s="97"/>
      <c r="BN2000" s="97"/>
      <c r="BO2000" s="97"/>
      <c r="BP2000" s="97"/>
      <c r="BQ2000" s="97"/>
      <c r="BR2000" s="97"/>
      <c r="BS2000" s="1045"/>
      <c r="BT2000" s="1045"/>
      <c r="BU2000" s="1045"/>
      <c r="BV2000" s="1045"/>
      <c r="BW2000" s="1045"/>
      <c r="BX2000" s="1045"/>
      <c r="BY2000" s="1048"/>
      <c r="CA2000" s="365" t="b">
        <f t="shared" si="913"/>
        <v>0</v>
      </c>
      <c r="CB2000" s="365" t="b">
        <f t="shared" si="914"/>
        <v>0</v>
      </c>
      <c r="CC2000" s="365">
        <f t="shared" si="915"/>
        <v>0</v>
      </c>
      <c r="CD2000" s="365" t="b">
        <f t="shared" si="916"/>
        <v>0</v>
      </c>
      <c r="CE2000" s="365" t="b">
        <f t="shared" si="917"/>
        <v>0</v>
      </c>
      <c r="CF2000" s="365" t="b">
        <f t="shared" si="918"/>
        <v>0</v>
      </c>
      <c r="CG2000" s="365" t="b">
        <f t="shared" si="919"/>
        <v>0</v>
      </c>
      <c r="CH2000" s="365" t="b">
        <f t="shared" si="920"/>
        <v>0</v>
      </c>
      <c r="CI2000" s="72" t="b">
        <f t="shared" si="921"/>
        <v>0</v>
      </c>
      <c r="CJ2000" s="72" t="b">
        <f t="shared" si="922"/>
        <v>0</v>
      </c>
      <c r="CK2000" s="72">
        <f t="shared" si="923"/>
        <v>0</v>
      </c>
      <c r="CL2000" s="72">
        <f t="shared" si="924"/>
        <v>0</v>
      </c>
      <c r="CM2000" s="72" t="b">
        <f t="shared" si="925"/>
        <v>0</v>
      </c>
      <c r="CN2000" s="72" t="b">
        <f t="shared" si="926"/>
        <v>0</v>
      </c>
      <c r="CP2000" s="13">
        <f t="shared" si="927"/>
        <v>0</v>
      </c>
      <c r="CQ2000" s="13" t="b">
        <f t="shared" si="928"/>
        <v>0</v>
      </c>
      <c r="CR2000" s="13" t="b">
        <f t="shared" si="929"/>
        <v>0</v>
      </c>
      <c r="CS2000" s="13" t="b">
        <f t="shared" si="935"/>
        <v>0</v>
      </c>
      <c r="CT2000" s="13" t="b">
        <f t="shared" si="934"/>
        <v>0</v>
      </c>
      <c r="CU2000" s="13" t="b">
        <f t="shared" si="907"/>
        <v>0</v>
      </c>
      <c r="CV2000" s="13" t="b">
        <f t="shared" si="930"/>
        <v>0</v>
      </c>
      <c r="CW2000" s="13" t="b">
        <f t="shared" si="931"/>
        <v>0</v>
      </c>
      <c r="CX2000" s="13" t="b">
        <f t="shared" si="932"/>
        <v>0</v>
      </c>
      <c r="CY2000" s="13" t="b">
        <f t="shared" si="933"/>
        <v>0</v>
      </c>
    </row>
    <row r="2001" spans="1:103" ht="15" thickBot="1">
      <c r="A2001" s="932"/>
      <c r="B2001" s="1051"/>
      <c r="C2001" s="1051"/>
      <c r="D2001" s="1051"/>
      <c r="E2001" s="1051"/>
      <c r="F2001" s="1051"/>
      <c r="G2001" s="1051"/>
      <c r="H2001" s="1051"/>
      <c r="I2001" s="1051"/>
      <c r="J2001" s="1051"/>
      <c r="K2001" s="1051"/>
      <c r="L2001" s="1051"/>
      <c r="M2001" s="1051"/>
      <c r="N2001" s="1051"/>
      <c r="O2001" s="1051"/>
      <c r="P2001" s="1051"/>
      <c r="Q2001" s="941"/>
      <c r="R2001" s="1051"/>
      <c r="S2001" s="1051"/>
      <c r="T2001" s="1051"/>
      <c r="U2001" s="1051"/>
      <c r="V2001" s="1051"/>
      <c r="W2001" s="97"/>
      <c r="X2001" s="97"/>
      <c r="Y2001" s="97"/>
      <c r="Z2001" s="97"/>
      <c r="AA2001" s="97" t="s">
        <v>38</v>
      </c>
      <c r="AB2001" s="98"/>
      <c r="AC2001" s="98"/>
      <c r="AD2001" s="97"/>
      <c r="AE2001" s="1051"/>
      <c r="AF2001" s="334">
        <f t="shared" si="908"/>
        <v>0</v>
      </c>
      <c r="AG2001" s="272">
        <f>IF(R2001="kompletna",Q2001*J2001*0.0036*'lista, wskaźniki'!$F$13, IF(R2001="częściowa",Q2001*J2001*0.0036*'lista, wskaźniki'!$F$14, IF(R2001="brak",Q2001*J2001*0.0036*'lista, wskaźniki'!$F$15,)))</f>
        <v>0</v>
      </c>
      <c r="AH2001" s="334">
        <f>IF(Y2001="inne",K2001*'lista, wskaźniki'!$E$35,IF(Y2001="to samo źródło",0,IF(Y2001=0,0)))</f>
        <v>0</v>
      </c>
      <c r="AI2001" s="334">
        <f>IF(AA2001="gaz z sieci",AC2001*'lista, wskaźniki'!$D$21)</f>
        <v>0</v>
      </c>
      <c r="AJ2001" s="272">
        <f>IF(AA2001="węgiel",AB2001*'lista, wskaźniki'!$D$20, IF('Sektor mieszkaniowy'!AA2001="drewno",'Sektor mieszkaniowy'!AB2001*'lista, wskaźniki'!$D$22,IF('Sektor mieszkaniowy'!AA2001="pellet",AB2001*'lista, wskaźniki'!$D$23,IF('Sektor mieszkaniowy'!AA2001="gaz z sieci",AB2001*'lista, wskaźniki'!$D$21,IF('Sektor mieszkaniowy'!AA2001="olej opałowy",'Sektor mieszkaniowy'!AB2001*'lista, wskaźniki'!$D$24)))))</f>
        <v>0</v>
      </c>
      <c r="AK2001" s="1054"/>
      <c r="AL2001" s="1051"/>
      <c r="AM2001" s="20">
        <f>IF(AA2001="węgiel",AF2001*1/3.6*'lista, wskaźniki'!$F$20,IF(AA2001="drewno",AF2001*1/3.6*'lista, wskaźniki'!$F$22,IF(AA2001="pellet",AF2001*1/3.6*'lista, wskaźniki'!$F$23,IF(AA2001="gaz z sieci",AF2001*1/3.6*'lista, wskaźniki'!$F$21,IF(AA2001="olej opałowy",AF2001*1/3.6*'lista, wskaźniki'!$F$24,0)))))</f>
        <v>0</v>
      </c>
      <c r="AN2001" s="20">
        <f>IF(AA2001="węgiel",AF2001*'lista, wskaźniki'!$E$42,IF(AA2001="drewno",AF2001*'lista, wskaźniki'!$G$42,IF(AA2001="pellet",AF2001*'lista, wskaźniki'!$H$42,IF(AA2001="gaz z sieci",AF2001*'lista, wskaźniki'!$F$42,IF(AA2001="olej opałowy",AF2001*'lista, wskaźniki'!$I$42,0)))))</f>
        <v>0</v>
      </c>
      <c r="AO2001" s="20">
        <f>IF(AA2001="węgiel",AF2001*'lista, wskaźniki'!$E$43,IF(AA2001="drewno",AF2001*'lista, wskaźniki'!$G$43,IF(AA2001="pellet",AF2001*'lista, wskaźniki'!$H$43,IF(AA2001="gaz z sieci",AF2001*'lista, wskaźniki'!$F$43,IF(AA2001="olej opałowy",AF2001*'lista, wskaźniki'!$I$43,0)))))</f>
        <v>0</v>
      </c>
      <c r="AP2001" s="20">
        <f>IF(AA2001="węgiel",AF2001*'lista, wskaźniki'!$E$44,IF(AA2001="drewno",AF2001*'lista, wskaźniki'!$G$44,IF(AA2001="pellet",AF2001*'lista, wskaźniki'!$H$44,IF(AA2001="gaz z sieci",AF2001*'lista, wskaźniki'!$F$44,IF(AA2001="olej opałowy",AF2001*'lista, wskaźniki'!$I$44,0)))))</f>
        <v>0</v>
      </c>
      <c r="AQ2001" s="20" t="b">
        <f>IF(Z2001="gaz",AH2001*1/3.6*'lista, wskaźniki'!$F$21,IF(Z2001="energia elektryczna",AH2001*1/3.6*'lista, wskaźniki'!$F$26))</f>
        <v>0</v>
      </c>
      <c r="AR2001" s="20" t="b">
        <f>IF(Z2001="gaz",AH2001*'lista, wskaźniki'!$F$42,IF(Z2001="energia elektryczna",AH2001*0))</f>
        <v>0</v>
      </c>
      <c r="AS2001" s="20" t="b">
        <f>IF(Z2001="gaz",AH2001*'lista, wskaźniki'!$F$43,IF(Z2001="energia elektryczna",AH2001*0))</f>
        <v>0</v>
      </c>
      <c r="AT2001" s="20" t="b">
        <f>IF(Z2001="gaz",AH2001*'lista, wskaźniki'!$F$44,IF(Z2001="energia elektryczna",AH2001*0))</f>
        <v>0</v>
      </c>
      <c r="AU2001" s="20">
        <f>AI2001*1/3.6*'lista, wskaźniki'!$F$21</f>
        <v>0</v>
      </c>
      <c r="AV2001" s="20">
        <f>AI2001*'lista, wskaźniki'!$F$42</f>
        <v>0</v>
      </c>
      <c r="AW2001" s="20">
        <f>AI2001*'lista, wskaźniki'!$F$43</f>
        <v>0</v>
      </c>
      <c r="AX2001" s="20">
        <f>AI2001*'lista, wskaźniki'!$F$44</f>
        <v>0</v>
      </c>
      <c r="AY2001" s="20">
        <f>AK2001*'lista, wskaźniki'!$F$26</f>
        <v>0</v>
      </c>
      <c r="AZ2001" s="20">
        <f t="shared" si="909"/>
        <v>0</v>
      </c>
      <c r="BA2001" s="20">
        <f t="shared" si="910"/>
        <v>0</v>
      </c>
      <c r="BB2001" s="20">
        <f t="shared" si="911"/>
        <v>0</v>
      </c>
      <c r="BC2001" s="20">
        <f t="shared" si="912"/>
        <v>0</v>
      </c>
      <c r="BD2001" s="1051"/>
      <c r="BE2001" s="1051"/>
      <c r="BF2001" s="1051"/>
      <c r="BG2001" s="1051"/>
      <c r="BH2001" s="97"/>
      <c r="BI2001" s="1051"/>
      <c r="BJ2001" s="97"/>
      <c r="BK2001" s="1051"/>
      <c r="BL2001" s="97"/>
      <c r="BM2001" s="97"/>
      <c r="BN2001" s="97"/>
      <c r="BO2001" s="97"/>
      <c r="BP2001" s="97"/>
      <c r="BQ2001" s="97"/>
      <c r="BR2001" s="97"/>
      <c r="BS2001" s="1045"/>
      <c r="BT2001" s="1045"/>
      <c r="BU2001" s="1045"/>
      <c r="BV2001" s="1045"/>
      <c r="BW2001" s="1045"/>
      <c r="BX2001" s="1045"/>
      <c r="BY2001" s="1048"/>
      <c r="CA2001" s="365" t="b">
        <f t="shared" si="913"/>
        <v>0</v>
      </c>
      <c r="CB2001" s="365" t="b">
        <f t="shared" si="914"/>
        <v>0</v>
      </c>
      <c r="CC2001" s="365" t="b">
        <f t="shared" si="915"/>
        <v>0</v>
      </c>
      <c r="CD2001" s="365">
        <f t="shared" si="916"/>
        <v>0</v>
      </c>
      <c r="CE2001" s="365" t="b">
        <f t="shared" si="917"/>
        <v>0</v>
      </c>
      <c r="CF2001" s="365" t="b">
        <f t="shared" si="918"/>
        <v>0</v>
      </c>
      <c r="CG2001" s="365" t="b">
        <f t="shared" si="919"/>
        <v>0</v>
      </c>
      <c r="CH2001" s="365">
        <f t="shared" si="920"/>
        <v>0</v>
      </c>
      <c r="CI2001" s="72" t="b">
        <f t="shared" si="921"/>
        <v>0</v>
      </c>
      <c r="CJ2001" s="72" t="b">
        <f t="shared" si="922"/>
        <v>0</v>
      </c>
      <c r="CK2001" s="72" t="b">
        <f t="shared" si="923"/>
        <v>0</v>
      </c>
      <c r="CL2001" s="72">
        <f t="shared" si="924"/>
        <v>0</v>
      </c>
      <c r="CM2001" s="72" t="b">
        <f t="shared" si="925"/>
        <v>0</v>
      </c>
      <c r="CN2001" s="72" t="b">
        <f t="shared" si="926"/>
        <v>0</v>
      </c>
      <c r="CP2001" s="13">
        <f t="shared" si="927"/>
        <v>0</v>
      </c>
      <c r="CQ2001" s="13" t="b">
        <f t="shared" si="928"/>
        <v>0</v>
      </c>
      <c r="CR2001" s="13" t="b">
        <f t="shared" si="929"/>
        <v>0</v>
      </c>
      <c r="CS2001" s="13" t="b">
        <f t="shared" si="935"/>
        <v>0</v>
      </c>
      <c r="CT2001" s="13" t="b">
        <f t="shared" si="934"/>
        <v>0</v>
      </c>
      <c r="CU2001" s="13" t="b">
        <f t="shared" si="907"/>
        <v>0</v>
      </c>
      <c r="CV2001" s="13" t="b">
        <f t="shared" si="930"/>
        <v>0</v>
      </c>
      <c r="CW2001" s="13" t="b">
        <f t="shared" si="931"/>
        <v>0</v>
      </c>
      <c r="CX2001" s="13" t="b">
        <f t="shared" si="932"/>
        <v>0</v>
      </c>
      <c r="CY2001" s="13" t="b">
        <f t="shared" si="933"/>
        <v>0</v>
      </c>
    </row>
    <row r="2002" spans="1:103" ht="15" thickBot="1">
      <c r="A2002" s="933"/>
      <c r="B2002" s="1052"/>
      <c r="C2002" s="1052"/>
      <c r="D2002" s="1052"/>
      <c r="E2002" s="1052"/>
      <c r="F2002" s="1052"/>
      <c r="G2002" s="1052"/>
      <c r="H2002" s="1052"/>
      <c r="I2002" s="1052"/>
      <c r="J2002" s="1052"/>
      <c r="K2002" s="1052"/>
      <c r="L2002" s="1052"/>
      <c r="M2002" s="1052"/>
      <c r="N2002" s="1052"/>
      <c r="O2002" s="1052"/>
      <c r="P2002" s="1052"/>
      <c r="Q2002" s="942"/>
      <c r="R2002" s="1052"/>
      <c r="S2002" s="1052"/>
      <c r="T2002" s="1052"/>
      <c r="U2002" s="1052"/>
      <c r="V2002" s="1052"/>
      <c r="W2002" s="99"/>
      <c r="X2002" s="99"/>
      <c r="Y2002" s="99"/>
      <c r="Z2002" s="99"/>
      <c r="AA2002" s="99" t="s">
        <v>37</v>
      </c>
      <c r="AB2002" s="100"/>
      <c r="AC2002" s="100"/>
      <c r="AD2002" s="99"/>
      <c r="AE2002" s="1052"/>
      <c r="AF2002" s="334">
        <f t="shared" si="908"/>
        <v>0</v>
      </c>
      <c r="AG2002" s="272">
        <f>IF(R2002="kompletna",Q2002*J2002*0.0036*'lista, wskaźniki'!$F$13, IF(R2002="częściowa",Q2002*J2002*0.0036*'lista, wskaźniki'!$F$14, IF(R2002="brak",Q2002*J2002*0.0036*'lista, wskaźniki'!$F$15,)))</f>
        <v>0</v>
      </c>
      <c r="AH2002" s="334">
        <f>IF(Y2002="inne",K2002*'lista, wskaźniki'!$E$35,IF(Y2002="to samo źródło",0,IF(Y2002=0,0)))</f>
        <v>0</v>
      </c>
      <c r="AI2002" s="334" t="b">
        <f>IF(AA2002="gaz z sieci",AC2002*'lista, wskaźniki'!$D$21)</f>
        <v>0</v>
      </c>
      <c r="AJ2002" s="272">
        <f>IF(AA2002="węgiel",AB2002*'lista, wskaźniki'!$D$20, IF('Sektor mieszkaniowy'!AA2002="drewno",'Sektor mieszkaniowy'!AB2002*'lista, wskaźniki'!$D$22,IF('Sektor mieszkaniowy'!AA2002="pellet",AB2002*'lista, wskaźniki'!$D$23,IF('Sektor mieszkaniowy'!AA2002="gaz z sieci",AB2002*'lista, wskaźniki'!$D$21,IF('Sektor mieszkaniowy'!AA2002="olej opałowy",'Sektor mieszkaniowy'!AB2002*'lista, wskaźniki'!$D$24)))))</f>
        <v>0</v>
      </c>
      <c r="AK2002" s="1055"/>
      <c r="AL2002" s="1052"/>
      <c r="AM2002" s="20">
        <f>IF(AA2002="węgiel",AF2002*1/3.6*'lista, wskaźniki'!$F$20,IF(AA2002="drewno",AF2002*1/3.6*'lista, wskaźniki'!$F$22,IF(AA2002="pellet",AF2002*1/3.6*'lista, wskaźniki'!$F$23,IF(AA2002="gaz z sieci",AF2002*1/3.6*'lista, wskaźniki'!$F$21,IF(AA2002="olej opałowy",AF2002*1/3.6*'lista, wskaźniki'!$F$24,0)))))</f>
        <v>0</v>
      </c>
      <c r="AN2002" s="20">
        <f>IF(AA2002="węgiel",AF2002*'lista, wskaźniki'!$E$42,IF(AA2002="drewno",AF2002*'lista, wskaźniki'!$G$42,IF(AA2002="pellet",AF2002*'lista, wskaźniki'!$H$42,IF(AA2002="gaz z sieci",AF2002*'lista, wskaźniki'!$F$42,IF(AA2002="olej opałowy",AF2002*'lista, wskaźniki'!$I$42,0)))))</f>
        <v>0</v>
      </c>
      <c r="AO2002" s="20">
        <f>IF(AA2002="węgiel",AF2002*'lista, wskaźniki'!$E$43,IF(AA2002="drewno",AF2002*'lista, wskaźniki'!$G$43,IF(AA2002="pellet",AF2002*'lista, wskaźniki'!$H$43,IF(AA2002="gaz z sieci",AF2002*'lista, wskaźniki'!$F$43,IF(AA2002="olej opałowy",AF2002*'lista, wskaźniki'!$I$43,0)))))</f>
        <v>0</v>
      </c>
      <c r="AP2002" s="20">
        <f>IF(AA2002="węgiel",AF2002*'lista, wskaźniki'!$E$44,IF(AA2002="drewno",AF2002*'lista, wskaźniki'!$G$44,IF(AA2002="pellet",AF2002*'lista, wskaźniki'!$H$44,IF(AA2002="gaz z sieci",AF2002*'lista, wskaźniki'!$F$44,IF(AA2002="olej opałowy",AF2002*'lista, wskaźniki'!$I$44,0)))))</f>
        <v>0</v>
      </c>
      <c r="AQ2002" s="20" t="b">
        <f>IF(Z2002="gaz",AH2002*1/3.6*'lista, wskaźniki'!$F$21,IF(Z2002="energia elektryczna",AH2002*1/3.6*'lista, wskaźniki'!$F$26))</f>
        <v>0</v>
      </c>
      <c r="AR2002" s="20" t="b">
        <f>IF(Z2002="gaz",AH2002*'lista, wskaźniki'!$F$42,IF(Z2002="energia elektryczna",AH2002*0))</f>
        <v>0</v>
      </c>
      <c r="AS2002" s="20" t="b">
        <f>IF(Z2002="gaz",AH2002*'lista, wskaźniki'!$F$43,IF(Z2002="energia elektryczna",AH2002*0))</f>
        <v>0</v>
      </c>
      <c r="AT2002" s="20" t="b">
        <f>IF(Z2002="gaz",AH2002*'lista, wskaźniki'!$F$44,IF(Z2002="energia elektryczna",AH2002*0))</f>
        <v>0</v>
      </c>
      <c r="AU2002" s="20">
        <f>AI2002*1/3.6*'lista, wskaźniki'!$F$21</f>
        <v>0</v>
      </c>
      <c r="AV2002" s="20">
        <f>AI2002*'lista, wskaźniki'!$F$42</f>
        <v>0</v>
      </c>
      <c r="AW2002" s="20">
        <f>AI2002*'lista, wskaźniki'!$F$43</f>
        <v>0</v>
      </c>
      <c r="AX2002" s="20">
        <f>AI2002*'lista, wskaźniki'!$F$44</f>
        <v>0</v>
      </c>
      <c r="AY2002" s="20">
        <f>AK2002*'lista, wskaźniki'!$F$26</f>
        <v>0</v>
      </c>
      <c r="AZ2002" s="20">
        <f t="shared" si="909"/>
        <v>0</v>
      </c>
      <c r="BA2002" s="20">
        <f t="shared" si="910"/>
        <v>0</v>
      </c>
      <c r="BB2002" s="20">
        <f t="shared" si="911"/>
        <v>0</v>
      </c>
      <c r="BC2002" s="20">
        <f t="shared" si="912"/>
        <v>0</v>
      </c>
      <c r="BD2002" s="1052"/>
      <c r="BE2002" s="1052"/>
      <c r="BF2002" s="1052"/>
      <c r="BG2002" s="1052"/>
      <c r="BH2002" s="99"/>
      <c r="BI2002" s="1052"/>
      <c r="BJ2002" s="99"/>
      <c r="BK2002" s="1052"/>
      <c r="BL2002" s="99"/>
      <c r="BM2002" s="99"/>
      <c r="BN2002" s="99"/>
      <c r="BO2002" s="99"/>
      <c r="BP2002" s="99"/>
      <c r="BQ2002" s="99"/>
      <c r="BR2002" s="99"/>
      <c r="BS2002" s="1046"/>
      <c r="BT2002" s="1046"/>
      <c r="BU2002" s="1046"/>
      <c r="BV2002" s="1046"/>
      <c r="BW2002" s="1046"/>
      <c r="BX2002" s="1046"/>
      <c r="BY2002" s="1049"/>
      <c r="CA2002" s="365" t="b">
        <f t="shared" si="913"/>
        <v>0</v>
      </c>
      <c r="CB2002" s="365" t="b">
        <f t="shared" si="914"/>
        <v>0</v>
      </c>
      <c r="CC2002" s="365" t="b">
        <f t="shared" si="915"/>
        <v>0</v>
      </c>
      <c r="CD2002" s="365" t="b">
        <f t="shared" si="916"/>
        <v>0</v>
      </c>
      <c r="CE2002" s="365">
        <f t="shared" si="917"/>
        <v>0</v>
      </c>
      <c r="CF2002" s="365" t="b">
        <f t="shared" si="918"/>
        <v>0</v>
      </c>
      <c r="CG2002" s="365" t="b">
        <f t="shared" si="919"/>
        <v>0</v>
      </c>
      <c r="CH2002" s="365" t="b">
        <f t="shared" si="920"/>
        <v>0</v>
      </c>
      <c r="CI2002" s="72" t="b">
        <f t="shared" si="921"/>
        <v>0</v>
      </c>
      <c r="CJ2002" s="72" t="b">
        <f t="shared" si="922"/>
        <v>0</v>
      </c>
      <c r="CK2002" s="72" t="b">
        <f t="shared" si="923"/>
        <v>0</v>
      </c>
      <c r="CL2002" s="72">
        <f t="shared" si="924"/>
        <v>0</v>
      </c>
      <c r="CM2002" s="72">
        <f t="shared" si="925"/>
        <v>0</v>
      </c>
      <c r="CN2002" s="72" t="b">
        <f t="shared" si="926"/>
        <v>0</v>
      </c>
      <c r="CP2002" s="13">
        <f t="shared" si="927"/>
        <v>0</v>
      </c>
      <c r="CQ2002" s="13" t="b">
        <f t="shared" si="928"/>
        <v>0</v>
      </c>
      <c r="CR2002" s="13" t="b">
        <f t="shared" si="929"/>
        <v>0</v>
      </c>
      <c r="CS2002" s="13" t="b">
        <f t="shared" si="935"/>
        <v>0</v>
      </c>
      <c r="CT2002" s="13" t="b">
        <f t="shared" si="934"/>
        <v>0</v>
      </c>
      <c r="CU2002" s="13" t="b">
        <f t="shared" si="907"/>
        <v>0</v>
      </c>
      <c r="CV2002" s="13" t="b">
        <f t="shared" si="930"/>
        <v>0</v>
      </c>
      <c r="CW2002" s="13" t="b">
        <f t="shared" si="931"/>
        <v>0</v>
      </c>
      <c r="CX2002" s="13" t="b">
        <f t="shared" si="932"/>
        <v>0</v>
      </c>
      <c r="CY2002" s="13" t="b">
        <f t="shared" si="933"/>
        <v>0</v>
      </c>
    </row>
    <row r="2003" spans="1:103" ht="15" thickBot="1">
      <c r="A2003" s="931">
        <v>401</v>
      </c>
      <c r="B2003" s="1050" t="s">
        <v>227</v>
      </c>
      <c r="C2003" s="1050"/>
      <c r="D2003" s="1050" t="s">
        <v>1</v>
      </c>
      <c r="E2003" s="1050" t="s">
        <v>5</v>
      </c>
      <c r="F2003" s="1050"/>
      <c r="G2003" s="1050"/>
      <c r="H2003" s="1050"/>
      <c r="I2003" s="1050" t="s">
        <v>13</v>
      </c>
      <c r="J2003" s="1050"/>
      <c r="K2003" s="1050"/>
      <c r="L2003" s="1050" t="s">
        <v>16</v>
      </c>
      <c r="M2003" s="1050">
        <v>90</v>
      </c>
      <c r="N2003" s="1050" t="s">
        <v>16</v>
      </c>
      <c r="O2003" s="1050">
        <v>50</v>
      </c>
      <c r="P2003" s="1050" t="s">
        <v>17</v>
      </c>
      <c r="Q2003" s="940">
        <f>IF(I2003="&lt;1966",'lista, wskaźniki'!$G$4,IF(I2003="1967-1985",'lista, wskaźniki'!$G$5,IF(I2003="1986-1992",'lista, wskaźniki'!$G$6,IF(I2003="1993-1996",'lista, wskaźniki'!$G$7,IF(I2003="&gt;1997",'lista, wskaźniki'!$G$8,IF(I2003=0,'lista, wskaźniki'!$G$4))))))</f>
        <v>130</v>
      </c>
      <c r="R2003" s="1050" t="s">
        <v>23</v>
      </c>
      <c r="S2003" s="1050" t="s">
        <v>27</v>
      </c>
      <c r="T2003" s="1050"/>
      <c r="U2003" s="1050"/>
      <c r="V2003" s="1050"/>
      <c r="W2003" s="20" t="s">
        <v>36</v>
      </c>
      <c r="X2003" s="95" t="s">
        <v>39</v>
      </c>
      <c r="Y2003" s="95" t="s">
        <v>42</v>
      </c>
      <c r="Z2003" s="95"/>
      <c r="AA2003" s="95" t="s">
        <v>35</v>
      </c>
      <c r="AB2003" s="96"/>
      <c r="AC2003" s="96"/>
      <c r="AD2003" s="95"/>
      <c r="AE2003" s="1050">
        <v>12</v>
      </c>
      <c r="AF2003" s="334">
        <f t="shared" si="908"/>
        <v>0</v>
      </c>
      <c r="AG2003" s="272">
        <f>IF(R2003="kompletna",Q2003*J2003*0.0036*'lista, wskaźniki'!$F$13, IF(R2003="częściowa",Q2003*J2003*0.0036*'lista, wskaźniki'!$F$14, IF(R2003="brak",Q2003*J2003*0.0036*'lista, wskaźniki'!$F$15,)))</f>
        <v>0</v>
      </c>
      <c r="AH2003" s="334">
        <f>IF(Y2003="inne",K2003*'lista, wskaźniki'!$E$35,IF(Y2003="to samo źródło",0,IF(Y2003=0,0)))</f>
        <v>0</v>
      </c>
      <c r="AI2003" s="334" t="b">
        <f>IF(AA2003="gaz z sieci",AC2003*'lista, wskaźniki'!$D$21)</f>
        <v>0</v>
      </c>
      <c r="AJ2003" s="272">
        <f>IF(AA2003="węgiel",AB2003*'lista, wskaźniki'!$D$20, IF('Sektor mieszkaniowy'!AA2003="drewno",'Sektor mieszkaniowy'!AB2003*'lista, wskaźniki'!$D$22,IF('Sektor mieszkaniowy'!AA2003="pellet",AB2003*'lista, wskaźniki'!$D$23,IF('Sektor mieszkaniowy'!AA2003="gaz z sieci",AB2003*'lista, wskaźniki'!$D$21,IF('Sektor mieszkaniowy'!AA2003="olej opałowy",'Sektor mieszkaniowy'!AB2003*'lista, wskaźniki'!$D$24)))))</f>
        <v>0</v>
      </c>
      <c r="AK2003" s="1053">
        <f>AL2003/'lista, wskaźniki'!$A$127</f>
        <v>0</v>
      </c>
      <c r="AL2003" s="1050"/>
      <c r="AM2003" s="20">
        <f>IF(AA2003="węgiel",AF2003*1/3.6*'lista, wskaźniki'!$F$20,IF(AA2003="drewno",AF2003*1/3.6*'lista, wskaźniki'!$F$22,IF(AA2003="pellet",AF2003*1/3.6*'lista, wskaźniki'!$F$23,IF(AA2003="gaz z sieci",AF2003*1/3.6*'lista, wskaźniki'!$F$21,IF(AA2003="olej opałowy",AF2003*1/3.6*'lista, wskaźniki'!$F$24,0)))))</f>
        <v>0</v>
      </c>
      <c r="AN2003" s="20">
        <f>IF(AA2003="węgiel",AF2003*'lista, wskaźniki'!$E$42,IF(AA2003="drewno",AF2003*'lista, wskaźniki'!$G$42,IF(AA2003="pellet",AF2003*'lista, wskaźniki'!$H$42,IF(AA2003="gaz z sieci",AF2003*'lista, wskaźniki'!$F$42,IF(AA2003="olej opałowy",AF2003*'lista, wskaźniki'!$I$42,0)))))</f>
        <v>0</v>
      </c>
      <c r="AO2003" s="20">
        <f>IF(AA2003="węgiel",AF2003*'lista, wskaźniki'!$E$43,IF(AA2003="drewno",AF2003*'lista, wskaźniki'!$G$43,IF(AA2003="pellet",AF2003*'lista, wskaźniki'!$H$43,IF(AA2003="gaz z sieci",AF2003*'lista, wskaźniki'!$F$43,IF(AA2003="olej opałowy",AF2003*'lista, wskaźniki'!$I$43,0)))))</f>
        <v>0</v>
      </c>
      <c r="AP2003" s="20">
        <f>IF(AA2003="węgiel",AF2003*'lista, wskaźniki'!$E$44,IF(AA2003="drewno",AF2003*'lista, wskaźniki'!$G$44,IF(AA2003="pellet",AF2003*'lista, wskaźniki'!$H$44,IF(AA2003="gaz z sieci",AF2003*'lista, wskaźniki'!$F$44,IF(AA2003="olej opałowy",AF2003*'lista, wskaźniki'!$I$44,0)))))</f>
        <v>0</v>
      </c>
      <c r="AQ2003" s="20" t="b">
        <f>IF(Z2003="gaz",AH2003*1/3.6*'lista, wskaźniki'!$F$21,IF(Z2003="energia elektryczna",AH2003*1/3.6*'lista, wskaźniki'!$F$26))</f>
        <v>0</v>
      </c>
      <c r="AR2003" s="20" t="b">
        <f>IF(Z2003="gaz",AH2003*'lista, wskaźniki'!$F$42,IF(Z2003="energia elektryczna",AH2003*0))</f>
        <v>0</v>
      </c>
      <c r="AS2003" s="20" t="b">
        <f>IF(Z2003="gaz",AH2003*'lista, wskaźniki'!$F$43,IF(Z2003="energia elektryczna",AH2003*0))</f>
        <v>0</v>
      </c>
      <c r="AT2003" s="20" t="b">
        <f>IF(Z2003="gaz",AH2003*'lista, wskaźniki'!$F$44,IF(Z2003="energia elektryczna",AH2003*0))</f>
        <v>0</v>
      </c>
      <c r="AU2003" s="20">
        <f>AI2003*1/3.6*'lista, wskaźniki'!$F$21</f>
        <v>0</v>
      </c>
      <c r="AV2003" s="20">
        <f>AI2003*'lista, wskaźniki'!$F$42</f>
        <v>0</v>
      </c>
      <c r="AW2003" s="20">
        <f>AI2003*'lista, wskaźniki'!$F$43</f>
        <v>0</v>
      </c>
      <c r="AX2003" s="20">
        <f>AI2003*'lista, wskaźniki'!$F$44</f>
        <v>0</v>
      </c>
      <c r="AY2003" s="20">
        <f>AK2003*'lista, wskaźniki'!$F$26</f>
        <v>0</v>
      </c>
      <c r="AZ2003" s="20">
        <f t="shared" si="909"/>
        <v>0</v>
      </c>
      <c r="BA2003" s="20">
        <f t="shared" si="910"/>
        <v>0</v>
      </c>
      <c r="BB2003" s="20">
        <f t="shared" si="911"/>
        <v>0</v>
      </c>
      <c r="BC2003" s="20">
        <f t="shared" si="912"/>
        <v>0</v>
      </c>
      <c r="BD2003" s="1050" t="s">
        <v>17</v>
      </c>
      <c r="BE2003" s="1050" t="s">
        <v>16</v>
      </c>
      <c r="BF2003" s="1050" t="s">
        <v>16</v>
      </c>
      <c r="BG2003" s="1050"/>
      <c r="BH2003" s="95"/>
      <c r="BI2003" s="1050" t="s">
        <v>16</v>
      </c>
      <c r="BJ2003" s="95" t="s">
        <v>52</v>
      </c>
      <c r="BK2003" s="1050" t="s">
        <v>17</v>
      </c>
      <c r="BL2003" s="95"/>
      <c r="BM2003" s="95"/>
      <c r="BN2003" s="95"/>
      <c r="BO2003" s="95" t="s">
        <v>57</v>
      </c>
      <c r="BP2003" s="95" t="s">
        <v>52</v>
      </c>
      <c r="BQ2003" s="95"/>
      <c r="BR2003" s="95"/>
      <c r="BS2003" s="1044"/>
      <c r="BT2003" s="1044"/>
      <c r="BU2003" s="1044"/>
      <c r="BV2003" s="1044"/>
      <c r="BW2003" s="1044"/>
      <c r="BX2003" s="1044"/>
      <c r="BY2003" s="1047"/>
      <c r="CA2003" s="365">
        <f t="shared" si="913"/>
        <v>0</v>
      </c>
      <c r="CB2003" s="365" t="b">
        <f t="shared" si="914"/>
        <v>0</v>
      </c>
      <c r="CC2003" s="365" t="b">
        <f t="shared" si="915"/>
        <v>0</v>
      </c>
      <c r="CD2003" s="365" t="b">
        <f t="shared" si="916"/>
        <v>0</v>
      </c>
      <c r="CE2003" s="365" t="b">
        <f t="shared" si="917"/>
        <v>0</v>
      </c>
      <c r="CF2003" s="365" t="b">
        <f t="shared" si="918"/>
        <v>0</v>
      </c>
      <c r="CG2003" s="365" t="b">
        <f t="shared" si="919"/>
        <v>0</v>
      </c>
      <c r="CH2003" s="365" t="b">
        <f t="shared" si="920"/>
        <v>0</v>
      </c>
      <c r="CI2003" s="72">
        <f t="shared" si="921"/>
        <v>0</v>
      </c>
      <c r="CJ2003" s="72" t="b">
        <f t="shared" si="922"/>
        <v>0</v>
      </c>
      <c r="CK2003" s="72" t="b">
        <f t="shared" si="923"/>
        <v>0</v>
      </c>
      <c r="CL2003" s="72">
        <f t="shared" si="924"/>
        <v>0</v>
      </c>
      <c r="CM2003" s="72" t="b">
        <f t="shared" si="925"/>
        <v>0</v>
      </c>
      <c r="CN2003" s="72" t="b">
        <f t="shared" si="926"/>
        <v>0</v>
      </c>
      <c r="CP2003" s="13" t="b">
        <f t="shared" si="927"/>
        <v>0</v>
      </c>
      <c r="CQ2003" s="13">
        <f t="shared" si="928"/>
        <v>0</v>
      </c>
      <c r="CR2003" s="13" t="b">
        <f t="shared" si="929"/>
        <v>0</v>
      </c>
      <c r="CS2003" s="13">
        <f t="shared" si="935"/>
        <v>0</v>
      </c>
      <c r="CT2003" s="13" t="b">
        <f t="shared" si="934"/>
        <v>0</v>
      </c>
      <c r="CU2003" s="13">
        <f t="shared" si="907"/>
        <v>0</v>
      </c>
      <c r="CV2003" s="13">
        <f t="shared" si="930"/>
        <v>0</v>
      </c>
      <c r="CW2003" s="13">
        <f t="shared" si="931"/>
        <v>0</v>
      </c>
      <c r="CX2003" s="13" t="b">
        <f t="shared" si="932"/>
        <v>0</v>
      </c>
      <c r="CY2003" s="13">
        <f t="shared" si="933"/>
        <v>0</v>
      </c>
    </row>
    <row r="2004" spans="1:103" ht="15" thickBot="1">
      <c r="A2004" s="932"/>
      <c r="B2004" s="1051"/>
      <c r="C2004" s="1051"/>
      <c r="D2004" s="1051"/>
      <c r="E2004" s="1051"/>
      <c r="F2004" s="1051"/>
      <c r="G2004" s="1051"/>
      <c r="H2004" s="1051"/>
      <c r="I2004" s="1051"/>
      <c r="J2004" s="1051"/>
      <c r="K2004" s="1051"/>
      <c r="L2004" s="1051"/>
      <c r="M2004" s="1051"/>
      <c r="N2004" s="1051"/>
      <c r="O2004" s="1051"/>
      <c r="P2004" s="1051"/>
      <c r="Q2004" s="941"/>
      <c r="R2004" s="1051"/>
      <c r="S2004" s="1051"/>
      <c r="T2004" s="1051"/>
      <c r="U2004" s="1051"/>
      <c r="V2004" s="1051"/>
      <c r="W2004" s="97"/>
      <c r="X2004" s="97"/>
      <c r="Y2004" s="97"/>
      <c r="Z2004" s="97"/>
      <c r="AA2004" s="97" t="s">
        <v>36</v>
      </c>
      <c r="AB2004" s="98"/>
      <c r="AC2004" s="98"/>
      <c r="AD2004" s="97"/>
      <c r="AE2004" s="1051"/>
      <c r="AF2004" s="334">
        <f t="shared" si="908"/>
        <v>0</v>
      </c>
      <c r="AG2004" s="272">
        <f>IF(R2004="kompletna",Q2004*J2004*0.0036*'lista, wskaźniki'!$F$13, IF(R2004="częściowa",Q2004*J2004*0.0036*'lista, wskaźniki'!$F$14, IF(R2004="brak",Q2004*J2004*0.0036*'lista, wskaźniki'!$F$15,)))</f>
        <v>0</v>
      </c>
      <c r="AH2004" s="334">
        <f>IF(Y2004="inne",K2004*'lista, wskaźniki'!$E$35,IF(Y2004="to samo źródło",0,IF(Y2004=0,0)))</f>
        <v>0</v>
      </c>
      <c r="AI2004" s="334" t="b">
        <f>IF(AA2004="gaz z sieci",AC2004*'lista, wskaźniki'!$D$21)</f>
        <v>0</v>
      </c>
      <c r="AJ2004" s="272">
        <f>IF(AA2004="węgiel",AB2004*'lista, wskaźniki'!$D$20, IF('Sektor mieszkaniowy'!AA2004="drewno",'Sektor mieszkaniowy'!AB2004*'lista, wskaźniki'!$D$22,IF('Sektor mieszkaniowy'!AA2004="pellet",AB2004*'lista, wskaźniki'!$D$23,IF('Sektor mieszkaniowy'!AA2004="gaz z sieci",AB2004*'lista, wskaźniki'!$D$21,IF('Sektor mieszkaniowy'!AA2004="olej opałowy",'Sektor mieszkaniowy'!AB2004*'lista, wskaźniki'!$D$24)))))</f>
        <v>0</v>
      </c>
      <c r="AK2004" s="1054"/>
      <c r="AL2004" s="1051"/>
      <c r="AM2004" s="20">
        <f>IF(AA2004="węgiel",AF2004*1/3.6*'lista, wskaźniki'!$F$20,IF(AA2004="drewno",AF2004*1/3.6*'lista, wskaźniki'!$F$22,IF(AA2004="pellet",AF2004*1/3.6*'lista, wskaźniki'!$F$23,IF(AA2004="gaz z sieci",AF2004*1/3.6*'lista, wskaźniki'!$F$21,IF(AA2004="olej opałowy",AF2004*1/3.6*'lista, wskaźniki'!$F$24,0)))))</f>
        <v>0</v>
      </c>
      <c r="AN2004" s="20">
        <f>IF(AA2004="węgiel",AF2004*'lista, wskaźniki'!$E$42,IF(AA2004="drewno",AF2004*'lista, wskaźniki'!$G$42,IF(AA2004="pellet",AF2004*'lista, wskaźniki'!$H$42,IF(AA2004="gaz z sieci",AF2004*'lista, wskaźniki'!$F$42,IF(AA2004="olej opałowy",AF2004*'lista, wskaźniki'!$I$42,0)))))</f>
        <v>0</v>
      </c>
      <c r="AO2004" s="20">
        <f>IF(AA2004="węgiel",AF2004*'lista, wskaźniki'!$E$43,IF(AA2004="drewno",AF2004*'lista, wskaźniki'!$G$43,IF(AA2004="pellet",AF2004*'lista, wskaźniki'!$H$43,IF(AA2004="gaz z sieci",AF2004*'lista, wskaźniki'!$F$43,IF(AA2004="olej opałowy",AF2004*'lista, wskaźniki'!$I$43,0)))))</f>
        <v>0</v>
      </c>
      <c r="AP2004" s="20">
        <f>IF(AA2004="węgiel",AF2004*'lista, wskaźniki'!$E$44,IF(AA2004="drewno",AF2004*'lista, wskaźniki'!$G$44,IF(AA2004="pellet",AF2004*'lista, wskaźniki'!$H$44,IF(AA2004="gaz z sieci",AF2004*'lista, wskaźniki'!$F$44,IF(AA2004="olej opałowy",AF2004*'lista, wskaźniki'!$I$44,0)))))</f>
        <v>0</v>
      </c>
      <c r="AQ2004" s="20" t="b">
        <f>IF(Z2004="gaz",AH2004*1/3.6*'lista, wskaźniki'!$F$21,IF(Z2004="energia elektryczna",AH2004*1/3.6*'lista, wskaźniki'!$F$26))</f>
        <v>0</v>
      </c>
      <c r="AR2004" s="20" t="b">
        <f>IF(Z2004="gaz",AH2004*'lista, wskaźniki'!$F$42,IF(Z2004="energia elektryczna",AH2004*0))</f>
        <v>0</v>
      </c>
      <c r="AS2004" s="20" t="b">
        <f>IF(Z2004="gaz",AH2004*'lista, wskaźniki'!$F$43,IF(Z2004="energia elektryczna",AH2004*0))</f>
        <v>0</v>
      </c>
      <c r="AT2004" s="20" t="b">
        <f>IF(Z2004="gaz",AH2004*'lista, wskaźniki'!$F$44,IF(Z2004="energia elektryczna",AH2004*0))</f>
        <v>0</v>
      </c>
      <c r="AU2004" s="20">
        <f>AI2004*1/3.6*'lista, wskaźniki'!$F$21</f>
        <v>0</v>
      </c>
      <c r="AV2004" s="20">
        <f>AI2004*'lista, wskaźniki'!$F$42</f>
        <v>0</v>
      </c>
      <c r="AW2004" s="20">
        <f>AI2004*'lista, wskaźniki'!$F$43</f>
        <v>0</v>
      </c>
      <c r="AX2004" s="20">
        <f>AI2004*'lista, wskaźniki'!$F$44</f>
        <v>0</v>
      </c>
      <c r="AY2004" s="20">
        <f>AK2004*'lista, wskaźniki'!$F$26</f>
        <v>0</v>
      </c>
      <c r="AZ2004" s="20">
        <f t="shared" si="909"/>
        <v>0</v>
      </c>
      <c r="BA2004" s="20">
        <f t="shared" si="910"/>
        <v>0</v>
      </c>
      <c r="BB2004" s="20">
        <f t="shared" si="911"/>
        <v>0</v>
      </c>
      <c r="BC2004" s="20">
        <f t="shared" si="912"/>
        <v>0</v>
      </c>
      <c r="BD2004" s="1051"/>
      <c r="BE2004" s="1051"/>
      <c r="BF2004" s="1051"/>
      <c r="BG2004" s="1051"/>
      <c r="BH2004" s="97"/>
      <c r="BI2004" s="1051"/>
      <c r="BJ2004" s="97"/>
      <c r="BK2004" s="1051"/>
      <c r="BL2004" s="97"/>
      <c r="BM2004" s="97"/>
      <c r="BN2004" s="97"/>
      <c r="BO2004" s="97"/>
      <c r="BP2004" s="97"/>
      <c r="BQ2004" s="97"/>
      <c r="BR2004" s="97"/>
      <c r="BS2004" s="1045"/>
      <c r="BT2004" s="1045"/>
      <c r="BU2004" s="1045"/>
      <c r="BV2004" s="1045"/>
      <c r="BW2004" s="1045"/>
      <c r="BX2004" s="1045"/>
      <c r="BY2004" s="1048"/>
      <c r="CA2004" s="365" t="b">
        <f t="shared" si="913"/>
        <v>0</v>
      </c>
      <c r="CB2004" s="365">
        <f t="shared" si="914"/>
        <v>0</v>
      </c>
      <c r="CC2004" s="365" t="b">
        <f t="shared" si="915"/>
        <v>0</v>
      </c>
      <c r="CD2004" s="365" t="b">
        <f t="shared" si="916"/>
        <v>0</v>
      </c>
      <c r="CE2004" s="365" t="b">
        <f t="shared" si="917"/>
        <v>0</v>
      </c>
      <c r="CF2004" s="365" t="b">
        <f t="shared" si="918"/>
        <v>0</v>
      </c>
      <c r="CG2004" s="365" t="b">
        <f t="shared" si="919"/>
        <v>0</v>
      </c>
      <c r="CH2004" s="365" t="b">
        <f t="shared" si="920"/>
        <v>0</v>
      </c>
      <c r="CI2004" s="72" t="b">
        <f t="shared" si="921"/>
        <v>0</v>
      </c>
      <c r="CJ2004" s="72">
        <f t="shared" si="922"/>
        <v>0</v>
      </c>
      <c r="CK2004" s="72" t="b">
        <f t="shared" si="923"/>
        <v>0</v>
      </c>
      <c r="CL2004" s="72">
        <f t="shared" si="924"/>
        <v>0</v>
      </c>
      <c r="CM2004" s="72" t="b">
        <f t="shared" si="925"/>
        <v>0</v>
      </c>
      <c r="CN2004" s="72" t="b">
        <f t="shared" si="926"/>
        <v>0</v>
      </c>
      <c r="CP2004" s="13">
        <f t="shared" si="927"/>
        <v>0</v>
      </c>
      <c r="CQ2004" s="13" t="b">
        <f t="shared" si="928"/>
        <v>0</v>
      </c>
      <c r="CR2004" s="13" t="b">
        <f t="shared" si="929"/>
        <v>0</v>
      </c>
      <c r="CS2004" s="13" t="b">
        <f t="shared" si="935"/>
        <v>0</v>
      </c>
      <c r="CT2004" s="13" t="b">
        <f t="shared" si="934"/>
        <v>0</v>
      </c>
      <c r="CU2004" s="13" t="b">
        <f t="shared" si="907"/>
        <v>0</v>
      </c>
      <c r="CV2004" s="13" t="b">
        <f t="shared" si="930"/>
        <v>0</v>
      </c>
      <c r="CW2004" s="13" t="b">
        <f t="shared" si="931"/>
        <v>0</v>
      </c>
      <c r="CX2004" s="13" t="b">
        <f t="shared" si="932"/>
        <v>0</v>
      </c>
      <c r="CY2004" s="13" t="b">
        <f t="shared" si="933"/>
        <v>0</v>
      </c>
    </row>
    <row r="2005" spans="1:103" ht="15" thickBot="1">
      <c r="A2005" s="932"/>
      <c r="B2005" s="1051"/>
      <c r="C2005" s="1051"/>
      <c r="D2005" s="1051"/>
      <c r="E2005" s="1051"/>
      <c r="F2005" s="1051"/>
      <c r="G2005" s="1051"/>
      <c r="H2005" s="1051"/>
      <c r="I2005" s="1051"/>
      <c r="J2005" s="1051"/>
      <c r="K2005" s="1051"/>
      <c r="L2005" s="1051"/>
      <c r="M2005" s="1051"/>
      <c r="N2005" s="1051"/>
      <c r="O2005" s="1051"/>
      <c r="P2005" s="1051"/>
      <c r="Q2005" s="941"/>
      <c r="R2005" s="1051"/>
      <c r="S2005" s="1051"/>
      <c r="T2005" s="1051"/>
      <c r="U2005" s="1051"/>
      <c r="V2005" s="1051"/>
      <c r="W2005" s="97"/>
      <c r="X2005" s="97"/>
      <c r="Y2005" s="97"/>
      <c r="Z2005" s="97"/>
      <c r="AA2005" s="97" t="s">
        <v>50</v>
      </c>
      <c r="AB2005" s="98"/>
      <c r="AC2005" s="98"/>
      <c r="AD2005" s="97"/>
      <c r="AE2005" s="1051"/>
      <c r="AF2005" s="334">
        <f t="shared" si="908"/>
        <v>0</v>
      </c>
      <c r="AG2005" s="272">
        <f>IF(R2005="kompletna",Q2005*J2005*0.0036*'lista, wskaźniki'!$F$13, IF(R2005="częściowa",Q2005*J2005*0.0036*'lista, wskaźniki'!$F$14, IF(R2005="brak",Q2005*J2005*0.0036*'lista, wskaźniki'!$F$15,)))</f>
        <v>0</v>
      </c>
      <c r="AH2005" s="334">
        <f>IF(Y2005="inne",K2005*'lista, wskaźniki'!$E$35,IF(Y2005="to samo źródło",0,IF(Y2005=0,0)))</f>
        <v>0</v>
      </c>
      <c r="AI2005" s="334" t="b">
        <f>IF(AA2005="gaz z sieci",AC2005*'lista, wskaźniki'!$D$21)</f>
        <v>0</v>
      </c>
      <c r="AJ2005" s="272">
        <f>IF(AA2005="węgiel",AB2005*'lista, wskaźniki'!$D$20, IF('Sektor mieszkaniowy'!AA2005="drewno",'Sektor mieszkaniowy'!AB2005*'lista, wskaźniki'!$D$22,IF('Sektor mieszkaniowy'!AA2005="pellet",AB2005*'lista, wskaźniki'!$D$23,IF('Sektor mieszkaniowy'!AA2005="gaz z sieci",AB2005*'lista, wskaźniki'!$D$21,IF('Sektor mieszkaniowy'!AA2005="olej opałowy",'Sektor mieszkaniowy'!AB2005*'lista, wskaźniki'!$D$24)))))</f>
        <v>0</v>
      </c>
      <c r="AK2005" s="1054"/>
      <c r="AL2005" s="1051"/>
      <c r="AM2005" s="20">
        <f>IF(AA2005="węgiel",AF2005*1/3.6*'lista, wskaźniki'!$F$20,IF(AA2005="drewno",AF2005*1/3.6*'lista, wskaźniki'!$F$22,IF(AA2005="pellet",AF2005*1/3.6*'lista, wskaźniki'!$F$23,IF(AA2005="gaz z sieci",AF2005*1/3.6*'lista, wskaźniki'!$F$21,IF(AA2005="olej opałowy",AF2005*1/3.6*'lista, wskaźniki'!$F$24,0)))))</f>
        <v>0</v>
      </c>
      <c r="AN2005" s="20">
        <f>IF(AA2005="węgiel",AF2005*'lista, wskaźniki'!$E$42,IF(AA2005="drewno",AF2005*'lista, wskaźniki'!$G$42,IF(AA2005="pellet",AF2005*'lista, wskaźniki'!$H$42,IF(AA2005="gaz z sieci",AF2005*'lista, wskaźniki'!$F$42,IF(AA2005="olej opałowy",AF2005*'lista, wskaźniki'!$I$42,0)))))</f>
        <v>0</v>
      </c>
      <c r="AO2005" s="20">
        <f>IF(AA2005="węgiel",AF2005*'lista, wskaźniki'!$E$43,IF(AA2005="drewno",AF2005*'lista, wskaźniki'!$G$43,IF(AA2005="pellet",AF2005*'lista, wskaźniki'!$H$43,IF(AA2005="gaz z sieci",AF2005*'lista, wskaźniki'!$F$43,IF(AA2005="olej opałowy",AF2005*'lista, wskaźniki'!$I$43,0)))))</f>
        <v>0</v>
      </c>
      <c r="AP2005" s="20">
        <f>IF(AA2005="węgiel",AF2005*'lista, wskaźniki'!$E$44,IF(AA2005="drewno",AF2005*'lista, wskaźniki'!$G$44,IF(AA2005="pellet",AF2005*'lista, wskaźniki'!$H$44,IF(AA2005="gaz z sieci",AF2005*'lista, wskaźniki'!$F$44,IF(AA2005="olej opałowy",AF2005*'lista, wskaźniki'!$I$44,0)))))</f>
        <v>0</v>
      </c>
      <c r="AQ2005" s="20" t="b">
        <f>IF(Z2005="gaz",AH2005*1/3.6*'lista, wskaźniki'!$F$21,IF(Z2005="energia elektryczna",AH2005*1/3.6*'lista, wskaźniki'!$F$26))</f>
        <v>0</v>
      </c>
      <c r="AR2005" s="20" t="b">
        <f>IF(Z2005="gaz",AH2005*'lista, wskaźniki'!$F$42,IF(Z2005="energia elektryczna",AH2005*0))</f>
        <v>0</v>
      </c>
      <c r="AS2005" s="20" t="b">
        <f>IF(Z2005="gaz",AH2005*'lista, wskaźniki'!$F$43,IF(Z2005="energia elektryczna",AH2005*0))</f>
        <v>0</v>
      </c>
      <c r="AT2005" s="20" t="b">
        <f>IF(Z2005="gaz",AH2005*'lista, wskaźniki'!$F$44,IF(Z2005="energia elektryczna",AH2005*0))</f>
        <v>0</v>
      </c>
      <c r="AU2005" s="20">
        <f>AI2005*1/3.6*'lista, wskaźniki'!$F$21</f>
        <v>0</v>
      </c>
      <c r="AV2005" s="20">
        <f>AI2005*'lista, wskaźniki'!$F$42</f>
        <v>0</v>
      </c>
      <c r="AW2005" s="20">
        <f>AI2005*'lista, wskaźniki'!$F$43</f>
        <v>0</v>
      </c>
      <c r="AX2005" s="20">
        <f>AI2005*'lista, wskaźniki'!$F$44</f>
        <v>0</v>
      </c>
      <c r="AY2005" s="20">
        <f>AK2005*'lista, wskaźniki'!$F$26</f>
        <v>0</v>
      </c>
      <c r="AZ2005" s="20">
        <f t="shared" si="909"/>
        <v>0</v>
      </c>
      <c r="BA2005" s="20">
        <f t="shared" si="910"/>
        <v>0</v>
      </c>
      <c r="BB2005" s="20">
        <f t="shared" si="911"/>
        <v>0</v>
      </c>
      <c r="BC2005" s="20">
        <f t="shared" si="912"/>
        <v>0</v>
      </c>
      <c r="BD2005" s="1051"/>
      <c r="BE2005" s="1051"/>
      <c r="BF2005" s="1051"/>
      <c r="BG2005" s="1051"/>
      <c r="BH2005" s="97"/>
      <c r="BI2005" s="1051"/>
      <c r="BJ2005" s="97"/>
      <c r="BK2005" s="1051"/>
      <c r="BL2005" s="97"/>
      <c r="BM2005" s="97"/>
      <c r="BN2005" s="97"/>
      <c r="BO2005" s="97"/>
      <c r="BP2005" s="97"/>
      <c r="BQ2005" s="97"/>
      <c r="BR2005" s="97"/>
      <c r="BS2005" s="1045"/>
      <c r="BT2005" s="1045"/>
      <c r="BU2005" s="1045"/>
      <c r="BV2005" s="1045"/>
      <c r="BW2005" s="1045"/>
      <c r="BX2005" s="1045"/>
      <c r="BY2005" s="1048"/>
      <c r="CA2005" s="365" t="b">
        <f t="shared" si="913"/>
        <v>0</v>
      </c>
      <c r="CB2005" s="365" t="b">
        <f t="shared" si="914"/>
        <v>0</v>
      </c>
      <c r="CC2005" s="365">
        <f t="shared" si="915"/>
        <v>0</v>
      </c>
      <c r="CD2005" s="365" t="b">
        <f t="shared" si="916"/>
        <v>0</v>
      </c>
      <c r="CE2005" s="365" t="b">
        <f t="shared" si="917"/>
        <v>0</v>
      </c>
      <c r="CF2005" s="365" t="b">
        <f t="shared" si="918"/>
        <v>0</v>
      </c>
      <c r="CG2005" s="365" t="b">
        <f t="shared" si="919"/>
        <v>0</v>
      </c>
      <c r="CH2005" s="365" t="b">
        <f t="shared" si="920"/>
        <v>0</v>
      </c>
      <c r="CI2005" s="72" t="b">
        <f t="shared" si="921"/>
        <v>0</v>
      </c>
      <c r="CJ2005" s="72" t="b">
        <f t="shared" si="922"/>
        <v>0</v>
      </c>
      <c r="CK2005" s="72">
        <f t="shared" si="923"/>
        <v>0</v>
      </c>
      <c r="CL2005" s="72">
        <f t="shared" si="924"/>
        <v>0</v>
      </c>
      <c r="CM2005" s="72" t="b">
        <f t="shared" si="925"/>
        <v>0</v>
      </c>
      <c r="CN2005" s="72" t="b">
        <f t="shared" si="926"/>
        <v>0</v>
      </c>
      <c r="CP2005" s="13">
        <f t="shared" si="927"/>
        <v>0</v>
      </c>
      <c r="CQ2005" s="13" t="b">
        <f t="shared" si="928"/>
        <v>0</v>
      </c>
      <c r="CR2005" s="13" t="b">
        <f t="shared" si="929"/>
        <v>0</v>
      </c>
      <c r="CS2005" s="13" t="b">
        <f t="shared" si="935"/>
        <v>0</v>
      </c>
      <c r="CT2005" s="13" t="b">
        <f t="shared" si="934"/>
        <v>0</v>
      </c>
      <c r="CU2005" s="13" t="b">
        <f t="shared" si="907"/>
        <v>0</v>
      </c>
      <c r="CV2005" s="13" t="b">
        <f t="shared" si="930"/>
        <v>0</v>
      </c>
      <c r="CW2005" s="13" t="b">
        <f t="shared" si="931"/>
        <v>0</v>
      </c>
      <c r="CX2005" s="13" t="b">
        <f t="shared" si="932"/>
        <v>0</v>
      </c>
      <c r="CY2005" s="13" t="b">
        <f t="shared" si="933"/>
        <v>0</v>
      </c>
    </row>
    <row r="2006" spans="1:103" ht="15" thickBot="1">
      <c r="A2006" s="932"/>
      <c r="B2006" s="1051"/>
      <c r="C2006" s="1051"/>
      <c r="D2006" s="1051"/>
      <c r="E2006" s="1051"/>
      <c r="F2006" s="1051"/>
      <c r="G2006" s="1051"/>
      <c r="H2006" s="1051"/>
      <c r="I2006" s="1051"/>
      <c r="J2006" s="1051"/>
      <c r="K2006" s="1051"/>
      <c r="L2006" s="1051"/>
      <c r="M2006" s="1051"/>
      <c r="N2006" s="1051"/>
      <c r="O2006" s="1051"/>
      <c r="P2006" s="1051"/>
      <c r="Q2006" s="941"/>
      <c r="R2006" s="1051"/>
      <c r="S2006" s="1051"/>
      <c r="T2006" s="1051"/>
      <c r="U2006" s="1051"/>
      <c r="V2006" s="1051"/>
      <c r="W2006" s="97"/>
      <c r="X2006" s="97"/>
      <c r="Y2006" s="97"/>
      <c r="Z2006" s="97"/>
      <c r="AA2006" s="97" t="s">
        <v>38</v>
      </c>
      <c r="AB2006" s="98"/>
      <c r="AC2006" s="98"/>
      <c r="AD2006" s="97"/>
      <c r="AE2006" s="1051"/>
      <c r="AF2006" s="334">
        <f t="shared" si="908"/>
        <v>0</v>
      </c>
      <c r="AG2006" s="272">
        <f>IF(R2006="kompletna",Q2006*J2006*0.0036*'lista, wskaźniki'!$F$13, IF(R2006="częściowa",Q2006*J2006*0.0036*'lista, wskaźniki'!$F$14, IF(R2006="brak",Q2006*J2006*0.0036*'lista, wskaźniki'!$F$15,)))</f>
        <v>0</v>
      </c>
      <c r="AH2006" s="334">
        <f>IF(Y2006="inne",K2006*'lista, wskaźniki'!$E$35,IF(Y2006="to samo źródło",0,IF(Y2006=0,0)))</f>
        <v>0</v>
      </c>
      <c r="AI2006" s="334">
        <f>IF(AA2006="gaz z sieci",AC2006*'lista, wskaźniki'!$D$21)</f>
        <v>0</v>
      </c>
      <c r="AJ2006" s="272">
        <f>IF(AA2006="węgiel",AB2006*'lista, wskaźniki'!$D$20, IF('Sektor mieszkaniowy'!AA2006="drewno",'Sektor mieszkaniowy'!AB2006*'lista, wskaźniki'!$D$22,IF('Sektor mieszkaniowy'!AA2006="pellet",AB2006*'lista, wskaźniki'!$D$23,IF('Sektor mieszkaniowy'!AA2006="gaz z sieci",AB2006*'lista, wskaźniki'!$D$21,IF('Sektor mieszkaniowy'!AA2006="olej opałowy",'Sektor mieszkaniowy'!AB2006*'lista, wskaźniki'!$D$24)))))</f>
        <v>0</v>
      </c>
      <c r="AK2006" s="1054"/>
      <c r="AL2006" s="1051"/>
      <c r="AM2006" s="20">
        <f>IF(AA2006="węgiel",AF2006*1/3.6*'lista, wskaźniki'!$F$20,IF(AA2006="drewno",AF2006*1/3.6*'lista, wskaźniki'!$F$22,IF(AA2006="pellet",AF2006*1/3.6*'lista, wskaźniki'!$F$23,IF(AA2006="gaz z sieci",AF2006*1/3.6*'lista, wskaźniki'!$F$21,IF(AA2006="olej opałowy",AF2006*1/3.6*'lista, wskaźniki'!$F$24,0)))))</f>
        <v>0</v>
      </c>
      <c r="AN2006" s="20">
        <f>IF(AA2006="węgiel",AF2006*'lista, wskaźniki'!$E$42,IF(AA2006="drewno",AF2006*'lista, wskaźniki'!$G$42,IF(AA2006="pellet",AF2006*'lista, wskaźniki'!$H$42,IF(AA2006="gaz z sieci",AF2006*'lista, wskaźniki'!$F$42,IF(AA2006="olej opałowy",AF2006*'lista, wskaźniki'!$I$42,0)))))</f>
        <v>0</v>
      </c>
      <c r="AO2006" s="20">
        <f>IF(AA2006="węgiel",AF2006*'lista, wskaźniki'!$E$43,IF(AA2006="drewno",AF2006*'lista, wskaźniki'!$G$43,IF(AA2006="pellet",AF2006*'lista, wskaźniki'!$H$43,IF(AA2006="gaz z sieci",AF2006*'lista, wskaźniki'!$F$43,IF(AA2006="olej opałowy",AF2006*'lista, wskaźniki'!$I$43,0)))))</f>
        <v>0</v>
      </c>
      <c r="AP2006" s="20">
        <f>IF(AA2006="węgiel",AF2006*'lista, wskaźniki'!$E$44,IF(AA2006="drewno",AF2006*'lista, wskaźniki'!$G$44,IF(AA2006="pellet",AF2006*'lista, wskaźniki'!$H$44,IF(AA2006="gaz z sieci",AF2006*'lista, wskaźniki'!$F$44,IF(AA2006="olej opałowy",AF2006*'lista, wskaźniki'!$I$44,0)))))</f>
        <v>0</v>
      </c>
      <c r="AQ2006" s="20" t="b">
        <f>IF(Z2006="gaz",AH2006*1/3.6*'lista, wskaźniki'!$F$21,IF(Z2006="energia elektryczna",AH2006*1/3.6*'lista, wskaźniki'!$F$26))</f>
        <v>0</v>
      </c>
      <c r="AR2006" s="20" t="b">
        <f>IF(Z2006="gaz",AH2006*'lista, wskaźniki'!$F$42,IF(Z2006="energia elektryczna",AH2006*0))</f>
        <v>0</v>
      </c>
      <c r="AS2006" s="20" t="b">
        <f>IF(Z2006="gaz",AH2006*'lista, wskaźniki'!$F$43,IF(Z2006="energia elektryczna",AH2006*0))</f>
        <v>0</v>
      </c>
      <c r="AT2006" s="20" t="b">
        <f>IF(Z2006="gaz",AH2006*'lista, wskaźniki'!$F$44,IF(Z2006="energia elektryczna",AH2006*0))</f>
        <v>0</v>
      </c>
      <c r="AU2006" s="20">
        <f>AI2006*1/3.6*'lista, wskaźniki'!$F$21</f>
        <v>0</v>
      </c>
      <c r="AV2006" s="20">
        <f>AI2006*'lista, wskaźniki'!$F$42</f>
        <v>0</v>
      </c>
      <c r="AW2006" s="20">
        <f>AI2006*'lista, wskaźniki'!$F$43</f>
        <v>0</v>
      </c>
      <c r="AX2006" s="20">
        <f>AI2006*'lista, wskaźniki'!$F$44</f>
        <v>0</v>
      </c>
      <c r="AY2006" s="20">
        <f>AK2006*'lista, wskaźniki'!$F$26</f>
        <v>0</v>
      </c>
      <c r="AZ2006" s="20">
        <f t="shared" si="909"/>
        <v>0</v>
      </c>
      <c r="BA2006" s="20">
        <f t="shared" si="910"/>
        <v>0</v>
      </c>
      <c r="BB2006" s="20">
        <f t="shared" si="911"/>
        <v>0</v>
      </c>
      <c r="BC2006" s="20">
        <f t="shared" si="912"/>
        <v>0</v>
      </c>
      <c r="BD2006" s="1051"/>
      <c r="BE2006" s="1051"/>
      <c r="BF2006" s="1051"/>
      <c r="BG2006" s="1051"/>
      <c r="BH2006" s="97"/>
      <c r="BI2006" s="1051"/>
      <c r="BJ2006" s="97"/>
      <c r="BK2006" s="1051"/>
      <c r="BL2006" s="97"/>
      <c r="BM2006" s="97"/>
      <c r="BN2006" s="97"/>
      <c r="BO2006" s="97"/>
      <c r="BP2006" s="97"/>
      <c r="BQ2006" s="97"/>
      <c r="BR2006" s="97"/>
      <c r="BS2006" s="1045"/>
      <c r="BT2006" s="1045"/>
      <c r="BU2006" s="1045"/>
      <c r="BV2006" s="1045"/>
      <c r="BW2006" s="1045"/>
      <c r="BX2006" s="1045"/>
      <c r="BY2006" s="1048"/>
      <c r="CA2006" s="365" t="b">
        <f t="shared" si="913"/>
        <v>0</v>
      </c>
      <c r="CB2006" s="365" t="b">
        <f t="shared" si="914"/>
        <v>0</v>
      </c>
      <c r="CC2006" s="365" t="b">
        <f t="shared" si="915"/>
        <v>0</v>
      </c>
      <c r="CD2006" s="365">
        <f t="shared" si="916"/>
        <v>0</v>
      </c>
      <c r="CE2006" s="365" t="b">
        <f t="shared" si="917"/>
        <v>0</v>
      </c>
      <c r="CF2006" s="365" t="b">
        <f t="shared" si="918"/>
        <v>0</v>
      </c>
      <c r="CG2006" s="365" t="b">
        <f t="shared" si="919"/>
        <v>0</v>
      </c>
      <c r="CH2006" s="365">
        <f t="shared" si="920"/>
        <v>0</v>
      </c>
      <c r="CI2006" s="72" t="b">
        <f t="shared" si="921"/>
        <v>0</v>
      </c>
      <c r="CJ2006" s="72" t="b">
        <f t="shared" si="922"/>
        <v>0</v>
      </c>
      <c r="CK2006" s="72" t="b">
        <f t="shared" si="923"/>
        <v>0</v>
      </c>
      <c r="CL2006" s="72">
        <f t="shared" si="924"/>
        <v>0</v>
      </c>
      <c r="CM2006" s="72" t="b">
        <f t="shared" si="925"/>
        <v>0</v>
      </c>
      <c r="CN2006" s="72" t="b">
        <f t="shared" si="926"/>
        <v>0</v>
      </c>
      <c r="CP2006" s="13">
        <f t="shared" si="927"/>
        <v>0</v>
      </c>
      <c r="CQ2006" s="13" t="b">
        <f t="shared" si="928"/>
        <v>0</v>
      </c>
      <c r="CR2006" s="13" t="b">
        <f t="shared" si="929"/>
        <v>0</v>
      </c>
      <c r="CS2006" s="13" t="b">
        <f t="shared" si="935"/>
        <v>0</v>
      </c>
      <c r="CT2006" s="13" t="b">
        <f t="shared" si="934"/>
        <v>0</v>
      </c>
      <c r="CU2006" s="13" t="b">
        <f t="shared" si="907"/>
        <v>0</v>
      </c>
      <c r="CV2006" s="13" t="b">
        <f t="shared" si="930"/>
        <v>0</v>
      </c>
      <c r="CW2006" s="13" t="b">
        <f t="shared" si="931"/>
        <v>0</v>
      </c>
      <c r="CX2006" s="13" t="b">
        <f t="shared" si="932"/>
        <v>0</v>
      </c>
      <c r="CY2006" s="13" t="b">
        <f t="shared" si="933"/>
        <v>0</v>
      </c>
    </row>
    <row r="2007" spans="1:103" ht="15" thickBot="1">
      <c r="A2007" s="933"/>
      <c r="B2007" s="1052"/>
      <c r="C2007" s="1052"/>
      <c r="D2007" s="1052"/>
      <c r="E2007" s="1052"/>
      <c r="F2007" s="1052"/>
      <c r="G2007" s="1052"/>
      <c r="H2007" s="1052"/>
      <c r="I2007" s="1052"/>
      <c r="J2007" s="1052"/>
      <c r="K2007" s="1052"/>
      <c r="L2007" s="1052"/>
      <c r="M2007" s="1052"/>
      <c r="N2007" s="1052"/>
      <c r="O2007" s="1052"/>
      <c r="P2007" s="1052"/>
      <c r="Q2007" s="942"/>
      <c r="R2007" s="1052"/>
      <c r="S2007" s="1052"/>
      <c r="T2007" s="1052"/>
      <c r="U2007" s="1052"/>
      <c r="V2007" s="1052"/>
      <c r="W2007" s="99"/>
      <c r="X2007" s="99"/>
      <c r="Y2007" s="99"/>
      <c r="Z2007" s="99"/>
      <c r="AA2007" s="99" t="s">
        <v>37</v>
      </c>
      <c r="AB2007" s="100"/>
      <c r="AC2007" s="100"/>
      <c r="AD2007" s="99"/>
      <c r="AE2007" s="1052"/>
      <c r="AF2007" s="334">
        <f t="shared" si="908"/>
        <v>0</v>
      </c>
      <c r="AG2007" s="272">
        <f>IF(R2007="kompletna",Q2007*J2007*0.0036*'lista, wskaźniki'!$F$13, IF(R2007="częściowa",Q2007*J2007*0.0036*'lista, wskaźniki'!$F$14, IF(R2007="brak",Q2007*J2007*0.0036*'lista, wskaźniki'!$F$15,)))</f>
        <v>0</v>
      </c>
      <c r="AH2007" s="334">
        <f>IF(Y2007="inne",K2007*'lista, wskaźniki'!$E$35,IF(Y2007="to samo źródło",0,IF(Y2007=0,0)))</f>
        <v>0</v>
      </c>
      <c r="AI2007" s="334" t="b">
        <f>IF(AA2007="gaz z sieci",AC2007*'lista, wskaźniki'!$D$21)</f>
        <v>0</v>
      </c>
      <c r="AJ2007" s="272">
        <f>IF(AA2007="węgiel",AB2007*'lista, wskaźniki'!$D$20, IF('Sektor mieszkaniowy'!AA2007="drewno",'Sektor mieszkaniowy'!AB2007*'lista, wskaźniki'!$D$22,IF('Sektor mieszkaniowy'!AA2007="pellet",AB2007*'lista, wskaźniki'!$D$23,IF('Sektor mieszkaniowy'!AA2007="gaz z sieci",AB2007*'lista, wskaźniki'!$D$21,IF('Sektor mieszkaniowy'!AA2007="olej opałowy",'Sektor mieszkaniowy'!AB2007*'lista, wskaźniki'!$D$24)))))</f>
        <v>0</v>
      </c>
      <c r="AK2007" s="1055"/>
      <c r="AL2007" s="1052"/>
      <c r="AM2007" s="20">
        <f>IF(AA2007="węgiel",AF2007*1/3.6*'lista, wskaźniki'!$F$20,IF(AA2007="drewno",AF2007*1/3.6*'lista, wskaźniki'!$F$22,IF(AA2007="pellet",AF2007*1/3.6*'lista, wskaźniki'!$F$23,IF(AA2007="gaz z sieci",AF2007*1/3.6*'lista, wskaźniki'!$F$21,IF(AA2007="olej opałowy",AF2007*1/3.6*'lista, wskaźniki'!$F$24,0)))))</f>
        <v>0</v>
      </c>
      <c r="AN2007" s="20">
        <f>IF(AA2007="węgiel",AF2007*'lista, wskaźniki'!$E$42,IF(AA2007="drewno",AF2007*'lista, wskaźniki'!$G$42,IF(AA2007="pellet",AF2007*'lista, wskaźniki'!$H$42,IF(AA2007="gaz z sieci",AF2007*'lista, wskaźniki'!$F$42,IF(AA2007="olej opałowy",AF2007*'lista, wskaźniki'!$I$42,0)))))</f>
        <v>0</v>
      </c>
      <c r="AO2007" s="20">
        <f>IF(AA2007="węgiel",AF2007*'lista, wskaźniki'!$E$43,IF(AA2007="drewno",AF2007*'lista, wskaźniki'!$G$43,IF(AA2007="pellet",AF2007*'lista, wskaźniki'!$H$43,IF(AA2007="gaz z sieci",AF2007*'lista, wskaźniki'!$F$43,IF(AA2007="olej opałowy",AF2007*'lista, wskaźniki'!$I$43,0)))))</f>
        <v>0</v>
      </c>
      <c r="AP2007" s="20">
        <f>IF(AA2007="węgiel",AF2007*'lista, wskaźniki'!$E$44,IF(AA2007="drewno",AF2007*'lista, wskaźniki'!$G$44,IF(AA2007="pellet",AF2007*'lista, wskaźniki'!$H$44,IF(AA2007="gaz z sieci",AF2007*'lista, wskaźniki'!$F$44,IF(AA2007="olej opałowy",AF2007*'lista, wskaźniki'!$I$44,0)))))</f>
        <v>0</v>
      </c>
      <c r="AQ2007" s="20" t="b">
        <f>IF(Z2007="gaz",AH2007*1/3.6*'lista, wskaźniki'!$F$21,IF(Z2007="energia elektryczna",AH2007*1/3.6*'lista, wskaźniki'!$F$26))</f>
        <v>0</v>
      </c>
      <c r="AR2007" s="20" t="b">
        <f>IF(Z2007="gaz",AH2007*'lista, wskaźniki'!$F$42,IF(Z2007="energia elektryczna",AH2007*0))</f>
        <v>0</v>
      </c>
      <c r="AS2007" s="20" t="b">
        <f>IF(Z2007="gaz",AH2007*'lista, wskaźniki'!$F$43,IF(Z2007="energia elektryczna",AH2007*0))</f>
        <v>0</v>
      </c>
      <c r="AT2007" s="20" t="b">
        <f>IF(Z2007="gaz",AH2007*'lista, wskaźniki'!$F$44,IF(Z2007="energia elektryczna",AH2007*0))</f>
        <v>0</v>
      </c>
      <c r="AU2007" s="20">
        <f>AI2007*1/3.6*'lista, wskaźniki'!$F$21</f>
        <v>0</v>
      </c>
      <c r="AV2007" s="20">
        <f>AI2007*'lista, wskaźniki'!$F$42</f>
        <v>0</v>
      </c>
      <c r="AW2007" s="20">
        <f>AI2007*'lista, wskaźniki'!$F$43</f>
        <v>0</v>
      </c>
      <c r="AX2007" s="20">
        <f>AI2007*'lista, wskaźniki'!$F$44</f>
        <v>0</v>
      </c>
      <c r="AY2007" s="20">
        <f>AK2007*'lista, wskaźniki'!$F$26</f>
        <v>0</v>
      </c>
      <c r="AZ2007" s="20">
        <f t="shared" si="909"/>
        <v>0</v>
      </c>
      <c r="BA2007" s="20">
        <f t="shared" si="910"/>
        <v>0</v>
      </c>
      <c r="BB2007" s="20">
        <f t="shared" si="911"/>
        <v>0</v>
      </c>
      <c r="BC2007" s="20">
        <f t="shared" si="912"/>
        <v>0</v>
      </c>
      <c r="BD2007" s="1052"/>
      <c r="BE2007" s="1052"/>
      <c r="BF2007" s="1052"/>
      <c r="BG2007" s="1052"/>
      <c r="BH2007" s="99"/>
      <c r="BI2007" s="1052"/>
      <c r="BJ2007" s="99"/>
      <c r="BK2007" s="1052"/>
      <c r="BL2007" s="99"/>
      <c r="BM2007" s="99"/>
      <c r="BN2007" s="99"/>
      <c r="BO2007" s="99"/>
      <c r="BP2007" s="99"/>
      <c r="BQ2007" s="99"/>
      <c r="BR2007" s="99"/>
      <c r="BS2007" s="1046"/>
      <c r="BT2007" s="1046"/>
      <c r="BU2007" s="1046"/>
      <c r="BV2007" s="1046"/>
      <c r="BW2007" s="1046"/>
      <c r="BX2007" s="1046"/>
      <c r="BY2007" s="1049"/>
      <c r="CA2007" s="365" t="b">
        <f t="shared" si="913"/>
        <v>0</v>
      </c>
      <c r="CB2007" s="365" t="b">
        <f t="shared" si="914"/>
        <v>0</v>
      </c>
      <c r="CC2007" s="365" t="b">
        <f t="shared" si="915"/>
        <v>0</v>
      </c>
      <c r="CD2007" s="365" t="b">
        <f t="shared" si="916"/>
        <v>0</v>
      </c>
      <c r="CE2007" s="365">
        <f t="shared" si="917"/>
        <v>0</v>
      </c>
      <c r="CF2007" s="365" t="b">
        <f t="shared" si="918"/>
        <v>0</v>
      </c>
      <c r="CG2007" s="365" t="b">
        <f t="shared" si="919"/>
        <v>0</v>
      </c>
      <c r="CH2007" s="365" t="b">
        <f t="shared" si="920"/>
        <v>0</v>
      </c>
      <c r="CI2007" s="72" t="b">
        <f t="shared" si="921"/>
        <v>0</v>
      </c>
      <c r="CJ2007" s="72" t="b">
        <f t="shared" si="922"/>
        <v>0</v>
      </c>
      <c r="CK2007" s="72" t="b">
        <f t="shared" si="923"/>
        <v>0</v>
      </c>
      <c r="CL2007" s="72">
        <f t="shared" si="924"/>
        <v>0</v>
      </c>
      <c r="CM2007" s="72">
        <f t="shared" si="925"/>
        <v>0</v>
      </c>
      <c r="CN2007" s="72" t="b">
        <f t="shared" si="926"/>
        <v>0</v>
      </c>
      <c r="CP2007" s="13">
        <f t="shared" si="927"/>
        <v>0</v>
      </c>
      <c r="CQ2007" s="13" t="b">
        <f t="shared" si="928"/>
        <v>0</v>
      </c>
      <c r="CR2007" s="13" t="b">
        <f t="shared" si="929"/>
        <v>0</v>
      </c>
      <c r="CS2007" s="13" t="b">
        <f t="shared" si="935"/>
        <v>0</v>
      </c>
      <c r="CT2007" s="13" t="b">
        <f t="shared" si="934"/>
        <v>0</v>
      </c>
      <c r="CU2007" s="13" t="b">
        <f t="shared" si="907"/>
        <v>0</v>
      </c>
      <c r="CV2007" s="13" t="b">
        <f t="shared" si="930"/>
        <v>0</v>
      </c>
      <c r="CW2007" s="13" t="b">
        <f t="shared" si="931"/>
        <v>0</v>
      </c>
      <c r="CX2007" s="13" t="b">
        <f t="shared" si="932"/>
        <v>0</v>
      </c>
      <c r="CY2007" s="13" t="b">
        <f t="shared" si="933"/>
        <v>0</v>
      </c>
    </row>
    <row r="2008" spans="1:103" ht="15" thickBot="1">
      <c r="A2008" s="931">
        <v>402</v>
      </c>
      <c r="B2008" s="1050" t="s">
        <v>227</v>
      </c>
      <c r="C2008" s="1050"/>
      <c r="D2008" s="1050" t="s">
        <v>1</v>
      </c>
      <c r="E2008" s="1050" t="s">
        <v>5</v>
      </c>
      <c r="F2008" s="1050">
        <v>2</v>
      </c>
      <c r="G2008" s="1050">
        <v>2</v>
      </c>
      <c r="H2008" s="1050"/>
      <c r="I2008" s="1050" t="s">
        <v>10</v>
      </c>
      <c r="J2008" s="1050">
        <v>60</v>
      </c>
      <c r="K2008" s="1050">
        <v>2</v>
      </c>
      <c r="L2008" s="1050" t="s">
        <v>17</v>
      </c>
      <c r="M2008" s="1050"/>
      <c r="N2008" s="1050" t="s">
        <v>17</v>
      </c>
      <c r="O2008" s="1050"/>
      <c r="P2008" s="1050" t="s">
        <v>17</v>
      </c>
      <c r="Q2008" s="940">
        <f>IF(I2008="&lt;1966",'lista, wskaźniki'!$G$4,IF(I2008="1967-1985",'lista, wskaźniki'!$G$5,IF(I2008="1986-1992",'lista, wskaźniki'!$G$6,IF(I2008="1993-1996",'lista, wskaźniki'!$G$7,IF(I2008="&gt;1997",'lista, wskaźniki'!$G$8,IF(I2008=0,'lista, wskaźniki'!$G$4))))))</f>
        <v>290</v>
      </c>
      <c r="R2008" s="1050" t="s">
        <v>25</v>
      </c>
      <c r="S2008" s="1050" t="s">
        <v>27</v>
      </c>
      <c r="T2008" s="1050">
        <v>10</v>
      </c>
      <c r="U2008" s="1050">
        <v>2008</v>
      </c>
      <c r="V2008" s="1050"/>
      <c r="W2008" s="95" t="s">
        <v>35</v>
      </c>
      <c r="X2008" s="95" t="s">
        <v>39</v>
      </c>
      <c r="Y2008" s="95" t="s">
        <v>42</v>
      </c>
      <c r="Z2008" s="95"/>
      <c r="AA2008" s="95" t="s">
        <v>35</v>
      </c>
      <c r="AB2008" s="96">
        <v>1</v>
      </c>
      <c r="AC2008" s="96"/>
      <c r="AD2008" s="95">
        <v>700</v>
      </c>
      <c r="AE2008" s="1050">
        <v>10</v>
      </c>
      <c r="AF2008" s="334">
        <f t="shared" si="908"/>
        <v>42.634999999999998</v>
      </c>
      <c r="AG2008" s="272">
        <f>IF(R2008="kompletna",Q2008*J2008*0.0036*'lista, wskaźniki'!$F$13, IF(R2008="częściowa",Q2008*J2008*0.0036*'lista, wskaźniki'!$F$14, IF(R2008="brak",Q2008*J2008*0.0036*'lista, wskaźniki'!$F$15,)))</f>
        <v>62.64</v>
      </c>
      <c r="AH2008" s="334">
        <f>IF(Y2008="inne",K2008*'lista, wskaźniki'!$E$35,IF(Y2008="to samo źródło",0,IF(Y2008=0,0)))</f>
        <v>0</v>
      </c>
      <c r="AI2008" s="334" t="b">
        <f>IF(AA2008="gaz z sieci",AC2008*'lista, wskaźniki'!$D$21)</f>
        <v>0</v>
      </c>
      <c r="AJ2008" s="272">
        <f>IF(AA2008="węgiel",AB2008*'lista, wskaźniki'!$D$20, IF('Sektor mieszkaniowy'!AA2008="drewno",'Sektor mieszkaniowy'!AB2008*'lista, wskaźniki'!$D$22,IF('Sektor mieszkaniowy'!AA2008="pellet",AB2008*'lista, wskaźniki'!$D$23,IF('Sektor mieszkaniowy'!AA2008="gaz z sieci",AB2008*'lista, wskaźniki'!$D$21,IF('Sektor mieszkaniowy'!AA2008="olej opałowy",'Sektor mieszkaniowy'!AB2008*'lista, wskaźniki'!$D$24)))))</f>
        <v>22.63</v>
      </c>
      <c r="AK2008" s="1053">
        <f>AL2008/'lista, wskaźniki'!$A$127</f>
        <v>1.2307692307692308</v>
      </c>
      <c r="AL2008" s="1050">
        <v>800</v>
      </c>
      <c r="AM2008" s="20">
        <f>IF(AA2008="węgiel",AF2008*1/3.6*'lista, wskaźniki'!$F$20,IF(AA2008="drewno",AF2008*1/3.6*'lista, wskaźniki'!$F$22,IF(AA2008="pellet",AF2008*1/3.6*'lista, wskaźniki'!$F$23,IF(AA2008="gaz z sieci",AF2008*1/3.6*'lista, wskaźniki'!$F$21,IF(AA2008="olej opałowy",AF2008*1/3.6*'lista, wskaźniki'!$F$24,0)))))</f>
        <v>4.0388135499999995</v>
      </c>
      <c r="AN2008" s="20">
        <f>IF(AA2008="węgiel",AF2008*'lista, wskaźniki'!$E$42,IF(AA2008="drewno",AF2008*'lista, wskaźniki'!$G$42,IF(AA2008="pellet",AF2008*'lista, wskaźniki'!$H$42,IF(AA2008="gaz z sieci",AF2008*'lista, wskaźniki'!$F$42,IF(AA2008="olej opałowy",AF2008*'lista, wskaźniki'!$I$42,0)))))</f>
        <v>1.6201300000000002E-2</v>
      </c>
      <c r="AO2008" s="20">
        <f>IF(AA2008="węgiel",AF2008*'lista, wskaźniki'!$E$43,IF(AA2008="drewno",AF2008*'lista, wskaźniki'!$G$43,IF(AA2008="pellet",AF2008*'lista, wskaźniki'!$H$43,IF(AA2008="gaz z sieci",AF2008*'lista, wskaźniki'!$F$43,IF(AA2008="olej opałowy",AF2008*'lista, wskaźniki'!$I$43,0)))))</f>
        <v>1.53486E-2</v>
      </c>
      <c r="AP2008" s="20">
        <f>IF(AA2008="węgiel",AF2008*'lista, wskaźniki'!$E$44,IF(AA2008="drewno",AF2008*'lista, wskaźniki'!$G$44,IF(AA2008="pellet",AF2008*'lista, wskaźniki'!$H$44,IF(AA2008="gaz z sieci",AF2008*'lista, wskaźniki'!$F$44,IF(AA2008="olej opałowy",AF2008*'lista, wskaźniki'!$I$44,0)))))</f>
        <v>1.151145E-5</v>
      </c>
      <c r="AQ2008" s="20" t="b">
        <f>IF(Z2008="gaz",AH2008*1/3.6*'lista, wskaźniki'!$F$21,IF(Z2008="energia elektryczna",AH2008*1/3.6*'lista, wskaźniki'!$F$26))</f>
        <v>0</v>
      </c>
      <c r="AR2008" s="20" t="b">
        <f>IF(Z2008="gaz",AH2008*'lista, wskaźniki'!$F$42,IF(Z2008="energia elektryczna",AH2008*0))</f>
        <v>0</v>
      </c>
      <c r="AS2008" s="20" t="b">
        <f>IF(Z2008="gaz",AH2008*'lista, wskaźniki'!$F$43,IF(Z2008="energia elektryczna",AH2008*0))</f>
        <v>0</v>
      </c>
      <c r="AT2008" s="20" t="b">
        <f>IF(Z2008="gaz",AH2008*'lista, wskaźniki'!$F$44,IF(Z2008="energia elektryczna",AH2008*0))</f>
        <v>0</v>
      </c>
      <c r="AU2008" s="20">
        <f>AI2008*1/3.6*'lista, wskaźniki'!$F$21</f>
        <v>0</v>
      </c>
      <c r="AV2008" s="20">
        <f>AI2008*'lista, wskaźniki'!$F$42</f>
        <v>0</v>
      </c>
      <c r="AW2008" s="20">
        <f>AI2008*'lista, wskaźniki'!$F$43</f>
        <v>0</v>
      </c>
      <c r="AX2008" s="20">
        <f>AI2008*'lista, wskaźniki'!$F$44</f>
        <v>0</v>
      </c>
      <c r="AY2008" s="20">
        <f>AK2008*'lista, wskaźniki'!$F$26</f>
        <v>1.0953846153846154</v>
      </c>
      <c r="AZ2008" s="20">
        <f t="shared" si="909"/>
        <v>5.1341981653846149</v>
      </c>
      <c r="BA2008" s="20">
        <f t="shared" si="910"/>
        <v>1.6201300000000002E-2</v>
      </c>
      <c r="BB2008" s="20">
        <f t="shared" si="911"/>
        <v>1.53486E-2</v>
      </c>
      <c r="BC2008" s="20">
        <f t="shared" si="912"/>
        <v>1.151145E-5</v>
      </c>
      <c r="BD2008" s="1050" t="s">
        <v>17</v>
      </c>
      <c r="BE2008" s="1050" t="s">
        <v>17</v>
      </c>
      <c r="BF2008" s="1050" t="s">
        <v>17</v>
      </c>
      <c r="BG2008" s="1050" t="s">
        <v>17</v>
      </c>
      <c r="BH2008" s="95"/>
      <c r="BI2008" s="1050" t="s">
        <v>17</v>
      </c>
      <c r="BJ2008" s="95"/>
      <c r="BK2008" s="1050" t="s">
        <v>17</v>
      </c>
      <c r="BL2008" s="95"/>
      <c r="BM2008" s="95"/>
      <c r="BN2008" s="95"/>
      <c r="BO2008" s="95" t="s">
        <v>17</v>
      </c>
      <c r="BP2008" s="95"/>
      <c r="BQ2008" s="95"/>
      <c r="BR2008" s="95"/>
      <c r="BS2008" s="1044"/>
      <c r="BT2008" s="1044"/>
      <c r="BU2008" s="1044"/>
      <c r="BV2008" s="1044"/>
      <c r="BW2008" s="1044"/>
      <c r="BX2008" s="1044"/>
      <c r="BY2008" s="1047"/>
      <c r="CA2008" s="365">
        <f t="shared" si="913"/>
        <v>42.634999999999998</v>
      </c>
      <c r="CB2008" s="365" t="b">
        <f t="shared" si="914"/>
        <v>0</v>
      </c>
      <c r="CC2008" s="365" t="b">
        <f t="shared" si="915"/>
        <v>0</v>
      </c>
      <c r="CD2008" s="365" t="b">
        <f t="shared" si="916"/>
        <v>0</v>
      </c>
      <c r="CE2008" s="365" t="b">
        <f t="shared" si="917"/>
        <v>0</v>
      </c>
      <c r="CF2008" s="365" t="b">
        <f t="shared" si="918"/>
        <v>0</v>
      </c>
      <c r="CG2008" s="365" t="b">
        <f t="shared" si="919"/>
        <v>0</v>
      </c>
      <c r="CH2008" s="365" t="b">
        <f t="shared" si="920"/>
        <v>0</v>
      </c>
      <c r="CI2008" s="72">
        <f t="shared" si="921"/>
        <v>42.634999999999998</v>
      </c>
      <c r="CJ2008" s="72" t="b">
        <f t="shared" si="922"/>
        <v>0</v>
      </c>
      <c r="CK2008" s="72" t="b">
        <f t="shared" si="923"/>
        <v>0</v>
      </c>
      <c r="CL2008" s="72">
        <f t="shared" si="924"/>
        <v>0</v>
      </c>
      <c r="CM2008" s="72" t="b">
        <f t="shared" si="925"/>
        <v>0</v>
      </c>
      <c r="CN2008" s="72" t="b">
        <f t="shared" si="926"/>
        <v>0</v>
      </c>
      <c r="CP2008" s="13">
        <f t="shared" si="927"/>
        <v>60</v>
      </c>
      <c r="CQ2008" s="13">
        <f t="shared" si="928"/>
        <v>0</v>
      </c>
      <c r="CR2008" s="13" t="b">
        <f t="shared" si="929"/>
        <v>0</v>
      </c>
      <c r="CS2008" s="13">
        <f t="shared" si="935"/>
        <v>0</v>
      </c>
      <c r="CT2008" s="13" t="b">
        <f t="shared" si="934"/>
        <v>0</v>
      </c>
      <c r="CU2008" s="13">
        <f t="shared" si="907"/>
        <v>0</v>
      </c>
      <c r="CV2008" s="13" t="b">
        <f t="shared" si="930"/>
        <v>0</v>
      </c>
      <c r="CW2008" s="13">
        <f t="shared" si="931"/>
        <v>0</v>
      </c>
      <c r="CX2008" s="13" t="b">
        <f t="shared" si="932"/>
        <v>0</v>
      </c>
      <c r="CY2008" s="13">
        <f t="shared" si="933"/>
        <v>0</v>
      </c>
    </row>
    <row r="2009" spans="1:103" ht="15" thickBot="1">
      <c r="A2009" s="932"/>
      <c r="B2009" s="1051"/>
      <c r="C2009" s="1051"/>
      <c r="D2009" s="1051"/>
      <c r="E2009" s="1051"/>
      <c r="F2009" s="1051"/>
      <c r="G2009" s="1051"/>
      <c r="H2009" s="1051"/>
      <c r="I2009" s="1051"/>
      <c r="J2009" s="1051"/>
      <c r="K2009" s="1051"/>
      <c r="L2009" s="1051"/>
      <c r="M2009" s="1051"/>
      <c r="N2009" s="1051"/>
      <c r="O2009" s="1051"/>
      <c r="P2009" s="1051"/>
      <c r="Q2009" s="941"/>
      <c r="R2009" s="1051"/>
      <c r="S2009" s="1051"/>
      <c r="T2009" s="1051"/>
      <c r="U2009" s="1051"/>
      <c r="V2009" s="1051"/>
      <c r="W2009" s="20" t="s">
        <v>36</v>
      </c>
      <c r="X2009" s="97"/>
      <c r="Y2009" s="97"/>
      <c r="Z2009" s="97"/>
      <c r="AA2009" s="97" t="s">
        <v>36</v>
      </c>
      <c r="AB2009" s="98">
        <v>10</v>
      </c>
      <c r="AC2009" s="98"/>
      <c r="AD2009" s="97">
        <v>750</v>
      </c>
      <c r="AE2009" s="1051"/>
      <c r="AF2009" s="334">
        <f t="shared" si="908"/>
        <v>109.32</v>
      </c>
      <c r="AG2009" s="272">
        <v>62.64</v>
      </c>
      <c r="AH2009" s="334">
        <f>IF(Y2009="inne",K2009*'lista, wskaźniki'!$E$35,IF(Y2009="to samo źródło",0,IF(Y2009=0,0)))</f>
        <v>0</v>
      </c>
      <c r="AI2009" s="334" t="b">
        <f>IF(AA2009="gaz z sieci",AC2009*'lista, wskaźniki'!$D$21)</f>
        <v>0</v>
      </c>
      <c r="AJ2009" s="272">
        <f>IF(AA2009="węgiel",AB2009*'lista, wskaźniki'!$D$20, IF('Sektor mieszkaniowy'!AA2009="drewno",'Sektor mieszkaniowy'!AB2009*'lista, wskaźniki'!$D$22,IF('Sektor mieszkaniowy'!AA2009="pellet",AB2009*'lista, wskaźniki'!$D$23,IF('Sektor mieszkaniowy'!AA2009="gaz z sieci",AB2009*'lista, wskaźniki'!$D$21,IF('Sektor mieszkaniowy'!AA2009="olej opałowy",'Sektor mieszkaniowy'!AB2009*'lista, wskaźniki'!$D$24)))))</f>
        <v>156</v>
      </c>
      <c r="AK2009" s="1054"/>
      <c r="AL2009" s="1051"/>
      <c r="AM2009" s="20">
        <f>IF(AA2009="węgiel",AF2009*1/3.6*'lista, wskaźniki'!$F$20,IF(AA2009="drewno",AF2009*1/3.6*'lista, wskaźniki'!$F$22,IF(AA2009="pellet",AF2009*1/3.6*'lista, wskaźniki'!$F$23,IF(AA2009="gaz z sieci",AF2009*1/3.6*'lista, wskaźniki'!$F$21,IF(AA2009="olej opałowy",AF2009*1/3.6*'lista, wskaźniki'!$F$24,0)))))</f>
        <v>0</v>
      </c>
      <c r="AN2009" s="20">
        <f>IF(AA2009="węgiel",AF2009*'lista, wskaźniki'!$E$42,IF(AA2009="drewno",AF2009*'lista, wskaźniki'!$G$42,IF(AA2009="pellet",AF2009*'lista, wskaźniki'!$H$42,IF(AA2009="gaz z sieci",AF2009*'lista, wskaźniki'!$F$42,IF(AA2009="olej opałowy",AF2009*'lista, wskaźniki'!$I$42,0)))))</f>
        <v>8.8549199999999995E-2</v>
      </c>
      <c r="AO2009" s="20">
        <f>IF(AA2009="węgiel",AF2009*'lista, wskaźniki'!$E$43,IF(AA2009="drewno",AF2009*'lista, wskaźniki'!$G$43,IF(AA2009="pellet",AF2009*'lista, wskaźniki'!$H$43,IF(AA2009="gaz z sieci",AF2009*'lista, wskaźniki'!$F$43,IF(AA2009="olej opałowy",AF2009*'lista, wskaźniki'!$I$43,0)))))</f>
        <v>8.8549199999999995E-2</v>
      </c>
      <c r="AP2009" s="20">
        <f>IF(AA2009="węgiel",AF2009*'lista, wskaźniki'!$E$44,IF(AA2009="drewno",AF2009*'lista, wskaźniki'!$G$44,IF(AA2009="pellet",AF2009*'lista, wskaźniki'!$H$44,IF(AA2009="gaz z sieci",AF2009*'lista, wskaźniki'!$F$44,IF(AA2009="olej opałowy",AF2009*'lista, wskaźniki'!$I$44,0)))))</f>
        <v>2.7329999999999998E-5</v>
      </c>
      <c r="AQ2009" s="20" t="b">
        <f>IF(Z2009="gaz",AH2009*1/3.6*'lista, wskaźniki'!$F$21,IF(Z2009="energia elektryczna",AH2009*1/3.6*'lista, wskaźniki'!$F$26))</f>
        <v>0</v>
      </c>
      <c r="AR2009" s="20" t="b">
        <f>IF(Z2009="gaz",AH2009*'lista, wskaźniki'!$F$42,IF(Z2009="energia elektryczna",AH2009*0))</f>
        <v>0</v>
      </c>
      <c r="AS2009" s="20" t="b">
        <f>IF(Z2009="gaz",AH2009*'lista, wskaźniki'!$F$43,IF(Z2009="energia elektryczna",AH2009*0))</f>
        <v>0</v>
      </c>
      <c r="AT2009" s="20" t="b">
        <f>IF(Z2009="gaz",AH2009*'lista, wskaźniki'!$F$44,IF(Z2009="energia elektryczna",AH2009*0))</f>
        <v>0</v>
      </c>
      <c r="AU2009" s="20">
        <f>AI2009*1/3.6*'lista, wskaźniki'!$F$21</f>
        <v>0</v>
      </c>
      <c r="AV2009" s="20">
        <f>AI2009*'lista, wskaźniki'!$F$42</f>
        <v>0</v>
      </c>
      <c r="AW2009" s="20">
        <f>AI2009*'lista, wskaźniki'!$F$43</f>
        <v>0</v>
      </c>
      <c r="AX2009" s="20">
        <f>AI2009*'lista, wskaźniki'!$F$44</f>
        <v>0</v>
      </c>
      <c r="AY2009" s="20">
        <f>AK2009*'lista, wskaźniki'!$F$26</f>
        <v>0</v>
      </c>
      <c r="AZ2009" s="20">
        <f t="shared" si="909"/>
        <v>0</v>
      </c>
      <c r="BA2009" s="20">
        <f t="shared" si="910"/>
        <v>8.8549199999999995E-2</v>
      </c>
      <c r="BB2009" s="20">
        <f t="shared" si="911"/>
        <v>8.8549199999999995E-2</v>
      </c>
      <c r="BC2009" s="20">
        <f t="shared" si="912"/>
        <v>2.7329999999999998E-5</v>
      </c>
      <c r="BD2009" s="1051"/>
      <c r="BE2009" s="1051"/>
      <c r="BF2009" s="1051"/>
      <c r="BG2009" s="1051"/>
      <c r="BH2009" s="97"/>
      <c r="BI2009" s="1051"/>
      <c r="BJ2009" s="97"/>
      <c r="BK2009" s="1051"/>
      <c r="BL2009" s="97"/>
      <c r="BM2009" s="97"/>
      <c r="BN2009" s="97"/>
      <c r="BO2009" s="97"/>
      <c r="BP2009" s="97"/>
      <c r="BQ2009" s="97"/>
      <c r="BR2009" s="97"/>
      <c r="BS2009" s="1045"/>
      <c r="BT2009" s="1045"/>
      <c r="BU2009" s="1045"/>
      <c r="BV2009" s="1045"/>
      <c r="BW2009" s="1045"/>
      <c r="BX2009" s="1045"/>
      <c r="BY2009" s="1048"/>
      <c r="CA2009" s="365" t="b">
        <f t="shared" si="913"/>
        <v>0</v>
      </c>
      <c r="CB2009" s="365">
        <f t="shared" si="914"/>
        <v>109.32</v>
      </c>
      <c r="CC2009" s="365" t="b">
        <f t="shared" si="915"/>
        <v>0</v>
      </c>
      <c r="CD2009" s="365" t="b">
        <f t="shared" si="916"/>
        <v>0</v>
      </c>
      <c r="CE2009" s="365" t="b">
        <f t="shared" si="917"/>
        <v>0</v>
      </c>
      <c r="CF2009" s="365" t="b">
        <f t="shared" si="918"/>
        <v>0</v>
      </c>
      <c r="CG2009" s="365" t="b">
        <f t="shared" si="919"/>
        <v>0</v>
      </c>
      <c r="CH2009" s="365" t="b">
        <f t="shared" si="920"/>
        <v>0</v>
      </c>
      <c r="CI2009" s="72" t="b">
        <f t="shared" si="921"/>
        <v>0</v>
      </c>
      <c r="CJ2009" s="72">
        <f t="shared" si="922"/>
        <v>109.32</v>
      </c>
      <c r="CK2009" s="72" t="b">
        <f t="shared" si="923"/>
        <v>0</v>
      </c>
      <c r="CL2009" s="72">
        <f t="shared" si="924"/>
        <v>0</v>
      </c>
      <c r="CM2009" s="72" t="b">
        <f t="shared" si="925"/>
        <v>0</v>
      </c>
      <c r="CN2009" s="72" t="b">
        <f t="shared" si="926"/>
        <v>0</v>
      </c>
      <c r="CP2009" s="13">
        <f t="shared" si="927"/>
        <v>0</v>
      </c>
      <c r="CQ2009" s="13" t="b">
        <f t="shared" si="928"/>
        <v>0</v>
      </c>
      <c r="CR2009" s="13" t="b">
        <f t="shared" si="929"/>
        <v>0</v>
      </c>
      <c r="CS2009" s="13" t="b">
        <f t="shared" si="935"/>
        <v>0</v>
      </c>
      <c r="CT2009" s="13" t="b">
        <f t="shared" si="934"/>
        <v>0</v>
      </c>
      <c r="CU2009" s="13" t="b">
        <f t="shared" si="907"/>
        <v>0</v>
      </c>
      <c r="CV2009" s="13" t="b">
        <f t="shared" si="930"/>
        <v>0</v>
      </c>
      <c r="CW2009" s="13" t="b">
        <f t="shared" si="931"/>
        <v>0</v>
      </c>
      <c r="CX2009" s="13" t="b">
        <f t="shared" si="932"/>
        <v>0</v>
      </c>
      <c r="CY2009" s="13" t="b">
        <f t="shared" si="933"/>
        <v>0</v>
      </c>
    </row>
    <row r="2010" spans="1:103" ht="15" thickBot="1">
      <c r="A2010" s="932"/>
      <c r="B2010" s="1051"/>
      <c r="C2010" s="1051"/>
      <c r="D2010" s="1051"/>
      <c r="E2010" s="1051"/>
      <c r="F2010" s="1051"/>
      <c r="G2010" s="1051"/>
      <c r="H2010" s="1051"/>
      <c r="I2010" s="1051"/>
      <c r="J2010" s="1051"/>
      <c r="K2010" s="1051"/>
      <c r="L2010" s="1051"/>
      <c r="M2010" s="1051"/>
      <c r="N2010" s="1051"/>
      <c r="O2010" s="1051"/>
      <c r="P2010" s="1051"/>
      <c r="Q2010" s="941"/>
      <c r="R2010" s="1051"/>
      <c r="S2010" s="1051"/>
      <c r="T2010" s="1051"/>
      <c r="U2010" s="1051"/>
      <c r="V2010" s="1051"/>
      <c r="W2010" s="97"/>
      <c r="X2010" s="97"/>
      <c r="Y2010" s="97"/>
      <c r="Z2010" s="97"/>
      <c r="AA2010" s="97" t="s">
        <v>50</v>
      </c>
      <c r="AB2010" s="98"/>
      <c r="AC2010" s="98"/>
      <c r="AD2010" s="97"/>
      <c r="AE2010" s="1051"/>
      <c r="AF2010" s="334">
        <f t="shared" si="908"/>
        <v>0</v>
      </c>
      <c r="AG2010" s="272">
        <f>IF(R2010="kompletna",Q2010*J2010*0.0036*'lista, wskaźniki'!$F$13, IF(R2010="częściowa",Q2010*J2010*0.0036*'lista, wskaźniki'!$F$14, IF(R2010="brak",Q2010*J2010*0.0036*'lista, wskaźniki'!$F$15,)))</f>
        <v>0</v>
      </c>
      <c r="AH2010" s="334">
        <f>IF(Y2010="inne",K2010*'lista, wskaźniki'!$E$35,IF(Y2010="to samo źródło",0,IF(Y2010=0,0)))</f>
        <v>0</v>
      </c>
      <c r="AI2010" s="334" t="b">
        <f>IF(AA2010="gaz z sieci",AC2010*'lista, wskaźniki'!$D$21)</f>
        <v>0</v>
      </c>
      <c r="AJ2010" s="272">
        <f>IF(AA2010="węgiel",AB2010*'lista, wskaźniki'!$D$20, IF('Sektor mieszkaniowy'!AA2010="drewno",'Sektor mieszkaniowy'!AB2010*'lista, wskaźniki'!$D$22,IF('Sektor mieszkaniowy'!AA2010="pellet",AB2010*'lista, wskaźniki'!$D$23,IF('Sektor mieszkaniowy'!AA2010="gaz z sieci",AB2010*'lista, wskaźniki'!$D$21,IF('Sektor mieszkaniowy'!AA2010="olej opałowy",'Sektor mieszkaniowy'!AB2010*'lista, wskaźniki'!$D$24)))))</f>
        <v>0</v>
      </c>
      <c r="AK2010" s="1054"/>
      <c r="AL2010" s="1051"/>
      <c r="AM2010" s="20">
        <f>IF(AA2010="węgiel",AF2010*1/3.6*'lista, wskaźniki'!$F$20,IF(AA2010="drewno",AF2010*1/3.6*'lista, wskaźniki'!$F$22,IF(AA2010="pellet",AF2010*1/3.6*'lista, wskaźniki'!$F$23,IF(AA2010="gaz z sieci",AF2010*1/3.6*'lista, wskaźniki'!$F$21,IF(AA2010="olej opałowy",AF2010*1/3.6*'lista, wskaźniki'!$F$24,0)))))</f>
        <v>0</v>
      </c>
      <c r="AN2010" s="20">
        <f>IF(AA2010="węgiel",AF2010*'lista, wskaźniki'!$E$42,IF(AA2010="drewno",AF2010*'lista, wskaźniki'!$G$42,IF(AA2010="pellet",AF2010*'lista, wskaźniki'!$H$42,IF(AA2010="gaz z sieci",AF2010*'lista, wskaźniki'!$F$42,IF(AA2010="olej opałowy",AF2010*'lista, wskaźniki'!$I$42,0)))))</f>
        <v>0</v>
      </c>
      <c r="AO2010" s="20">
        <f>IF(AA2010="węgiel",AF2010*'lista, wskaźniki'!$E$43,IF(AA2010="drewno",AF2010*'lista, wskaźniki'!$G$43,IF(AA2010="pellet",AF2010*'lista, wskaźniki'!$H$43,IF(AA2010="gaz z sieci",AF2010*'lista, wskaźniki'!$F$43,IF(AA2010="olej opałowy",AF2010*'lista, wskaźniki'!$I$43,0)))))</f>
        <v>0</v>
      </c>
      <c r="AP2010" s="20">
        <f>IF(AA2010="węgiel",AF2010*'lista, wskaźniki'!$E$44,IF(AA2010="drewno",AF2010*'lista, wskaźniki'!$G$44,IF(AA2010="pellet",AF2010*'lista, wskaźniki'!$H$44,IF(AA2010="gaz z sieci",AF2010*'lista, wskaźniki'!$F$44,IF(AA2010="olej opałowy",AF2010*'lista, wskaźniki'!$I$44,0)))))</f>
        <v>0</v>
      </c>
      <c r="AQ2010" s="20" t="b">
        <f>IF(Z2010="gaz",AH2010*1/3.6*'lista, wskaźniki'!$F$21,IF(Z2010="energia elektryczna",AH2010*1/3.6*'lista, wskaźniki'!$F$26))</f>
        <v>0</v>
      </c>
      <c r="AR2010" s="20" t="b">
        <f>IF(Z2010="gaz",AH2010*'lista, wskaźniki'!$F$42,IF(Z2010="energia elektryczna",AH2010*0))</f>
        <v>0</v>
      </c>
      <c r="AS2010" s="20" t="b">
        <f>IF(Z2010="gaz",AH2010*'lista, wskaźniki'!$F$43,IF(Z2010="energia elektryczna",AH2010*0))</f>
        <v>0</v>
      </c>
      <c r="AT2010" s="20" t="b">
        <f>IF(Z2010="gaz",AH2010*'lista, wskaźniki'!$F$44,IF(Z2010="energia elektryczna",AH2010*0))</f>
        <v>0</v>
      </c>
      <c r="AU2010" s="20">
        <f>AI2010*1/3.6*'lista, wskaźniki'!$F$21</f>
        <v>0</v>
      </c>
      <c r="AV2010" s="20">
        <f>AI2010*'lista, wskaźniki'!$F$42</f>
        <v>0</v>
      </c>
      <c r="AW2010" s="20">
        <f>AI2010*'lista, wskaźniki'!$F$43</f>
        <v>0</v>
      </c>
      <c r="AX2010" s="20">
        <f>AI2010*'lista, wskaźniki'!$F$44</f>
        <v>0</v>
      </c>
      <c r="AY2010" s="20">
        <f>AK2010*'lista, wskaźniki'!$F$26</f>
        <v>0</v>
      </c>
      <c r="AZ2010" s="20">
        <f t="shared" si="909"/>
        <v>0</v>
      </c>
      <c r="BA2010" s="20">
        <f t="shared" si="910"/>
        <v>0</v>
      </c>
      <c r="BB2010" s="20">
        <f t="shared" si="911"/>
        <v>0</v>
      </c>
      <c r="BC2010" s="20">
        <f t="shared" si="912"/>
        <v>0</v>
      </c>
      <c r="BD2010" s="1051"/>
      <c r="BE2010" s="1051"/>
      <c r="BF2010" s="1051"/>
      <c r="BG2010" s="1051"/>
      <c r="BH2010" s="97"/>
      <c r="BI2010" s="1051"/>
      <c r="BJ2010" s="97"/>
      <c r="BK2010" s="1051"/>
      <c r="BL2010" s="97"/>
      <c r="BM2010" s="97"/>
      <c r="BN2010" s="97"/>
      <c r="BO2010" s="97"/>
      <c r="BP2010" s="97"/>
      <c r="BQ2010" s="97"/>
      <c r="BR2010" s="97"/>
      <c r="BS2010" s="1045"/>
      <c r="BT2010" s="1045"/>
      <c r="BU2010" s="1045"/>
      <c r="BV2010" s="1045"/>
      <c r="BW2010" s="1045"/>
      <c r="BX2010" s="1045"/>
      <c r="BY2010" s="1048"/>
      <c r="CA2010" s="365" t="b">
        <f t="shared" si="913"/>
        <v>0</v>
      </c>
      <c r="CB2010" s="365" t="b">
        <f t="shared" si="914"/>
        <v>0</v>
      </c>
      <c r="CC2010" s="365">
        <f t="shared" si="915"/>
        <v>0</v>
      </c>
      <c r="CD2010" s="365" t="b">
        <f t="shared" si="916"/>
        <v>0</v>
      </c>
      <c r="CE2010" s="365" t="b">
        <f t="shared" si="917"/>
        <v>0</v>
      </c>
      <c r="CF2010" s="365" t="b">
        <f t="shared" si="918"/>
        <v>0</v>
      </c>
      <c r="CG2010" s="365" t="b">
        <f t="shared" si="919"/>
        <v>0</v>
      </c>
      <c r="CH2010" s="365" t="b">
        <f t="shared" si="920"/>
        <v>0</v>
      </c>
      <c r="CI2010" s="72" t="b">
        <f t="shared" si="921"/>
        <v>0</v>
      </c>
      <c r="CJ2010" s="72" t="b">
        <f t="shared" si="922"/>
        <v>0</v>
      </c>
      <c r="CK2010" s="72">
        <f t="shared" si="923"/>
        <v>0</v>
      </c>
      <c r="CL2010" s="72">
        <f t="shared" si="924"/>
        <v>0</v>
      </c>
      <c r="CM2010" s="72" t="b">
        <f t="shared" si="925"/>
        <v>0</v>
      </c>
      <c r="CN2010" s="72" t="b">
        <f t="shared" si="926"/>
        <v>0</v>
      </c>
      <c r="CP2010" s="13">
        <f t="shared" si="927"/>
        <v>0</v>
      </c>
      <c r="CQ2010" s="13" t="b">
        <f t="shared" si="928"/>
        <v>0</v>
      </c>
      <c r="CR2010" s="13" t="b">
        <f t="shared" si="929"/>
        <v>0</v>
      </c>
      <c r="CS2010" s="13" t="b">
        <f t="shared" si="935"/>
        <v>0</v>
      </c>
      <c r="CT2010" s="13" t="b">
        <f t="shared" si="934"/>
        <v>0</v>
      </c>
      <c r="CU2010" s="13" t="b">
        <f t="shared" si="907"/>
        <v>0</v>
      </c>
      <c r="CV2010" s="13" t="b">
        <f t="shared" si="930"/>
        <v>0</v>
      </c>
      <c r="CW2010" s="13" t="b">
        <f t="shared" si="931"/>
        <v>0</v>
      </c>
      <c r="CX2010" s="13" t="b">
        <f t="shared" si="932"/>
        <v>0</v>
      </c>
      <c r="CY2010" s="13" t="b">
        <f t="shared" si="933"/>
        <v>0</v>
      </c>
    </row>
    <row r="2011" spans="1:103" ht="15" thickBot="1">
      <c r="A2011" s="932"/>
      <c r="B2011" s="1051"/>
      <c r="C2011" s="1051"/>
      <c r="D2011" s="1051"/>
      <c r="E2011" s="1051"/>
      <c r="F2011" s="1051"/>
      <c r="G2011" s="1051"/>
      <c r="H2011" s="1051"/>
      <c r="I2011" s="1051"/>
      <c r="J2011" s="1051"/>
      <c r="K2011" s="1051"/>
      <c r="L2011" s="1051"/>
      <c r="M2011" s="1051"/>
      <c r="N2011" s="1051"/>
      <c r="O2011" s="1051"/>
      <c r="P2011" s="1051"/>
      <c r="Q2011" s="941"/>
      <c r="R2011" s="1051"/>
      <c r="S2011" s="1051"/>
      <c r="T2011" s="1051"/>
      <c r="U2011" s="1051"/>
      <c r="V2011" s="1051"/>
      <c r="W2011" s="97"/>
      <c r="X2011" s="97"/>
      <c r="Y2011" s="97"/>
      <c r="Z2011" s="97"/>
      <c r="AA2011" s="97" t="s">
        <v>38</v>
      </c>
      <c r="AB2011" s="98"/>
      <c r="AC2011" s="98"/>
      <c r="AD2011" s="97"/>
      <c r="AE2011" s="1051"/>
      <c r="AF2011" s="334">
        <f t="shared" si="908"/>
        <v>0</v>
      </c>
      <c r="AG2011" s="272">
        <f>IF(R2011="kompletna",Q2011*J2011*0.0036*'lista, wskaźniki'!$F$13, IF(R2011="częściowa",Q2011*J2011*0.0036*'lista, wskaźniki'!$F$14, IF(R2011="brak",Q2011*J2011*0.0036*'lista, wskaźniki'!$F$15,)))</f>
        <v>0</v>
      </c>
      <c r="AH2011" s="334">
        <f>IF(Y2011="inne",K2011*'lista, wskaźniki'!$E$35,IF(Y2011="to samo źródło",0,IF(Y2011=0,0)))</f>
        <v>0</v>
      </c>
      <c r="AI2011" s="334">
        <f>IF(AA2011="gaz z sieci",AC2011*'lista, wskaźniki'!$D$21)</f>
        <v>0</v>
      </c>
      <c r="AJ2011" s="272">
        <f>IF(AA2011="węgiel",AB2011*'lista, wskaźniki'!$D$20, IF('Sektor mieszkaniowy'!AA2011="drewno",'Sektor mieszkaniowy'!AB2011*'lista, wskaźniki'!$D$22,IF('Sektor mieszkaniowy'!AA2011="pellet",AB2011*'lista, wskaźniki'!$D$23,IF('Sektor mieszkaniowy'!AA2011="gaz z sieci",AB2011*'lista, wskaźniki'!$D$21,IF('Sektor mieszkaniowy'!AA2011="olej opałowy",'Sektor mieszkaniowy'!AB2011*'lista, wskaźniki'!$D$24)))))</f>
        <v>0</v>
      </c>
      <c r="AK2011" s="1054"/>
      <c r="AL2011" s="1051"/>
      <c r="AM2011" s="20">
        <f>IF(AA2011="węgiel",AF2011*1/3.6*'lista, wskaźniki'!$F$20,IF(AA2011="drewno",AF2011*1/3.6*'lista, wskaźniki'!$F$22,IF(AA2011="pellet",AF2011*1/3.6*'lista, wskaźniki'!$F$23,IF(AA2011="gaz z sieci",AF2011*1/3.6*'lista, wskaźniki'!$F$21,IF(AA2011="olej opałowy",AF2011*1/3.6*'lista, wskaźniki'!$F$24,0)))))</f>
        <v>0</v>
      </c>
      <c r="AN2011" s="20">
        <f>IF(AA2011="węgiel",AF2011*'lista, wskaźniki'!$E$42,IF(AA2011="drewno",AF2011*'lista, wskaźniki'!$G$42,IF(AA2011="pellet",AF2011*'lista, wskaźniki'!$H$42,IF(AA2011="gaz z sieci",AF2011*'lista, wskaźniki'!$F$42,IF(AA2011="olej opałowy",AF2011*'lista, wskaźniki'!$I$42,0)))))</f>
        <v>0</v>
      </c>
      <c r="AO2011" s="20">
        <f>IF(AA2011="węgiel",AF2011*'lista, wskaźniki'!$E$43,IF(AA2011="drewno",AF2011*'lista, wskaźniki'!$G$43,IF(AA2011="pellet",AF2011*'lista, wskaźniki'!$H$43,IF(AA2011="gaz z sieci",AF2011*'lista, wskaźniki'!$F$43,IF(AA2011="olej opałowy",AF2011*'lista, wskaźniki'!$I$43,0)))))</f>
        <v>0</v>
      </c>
      <c r="AP2011" s="20">
        <f>IF(AA2011="węgiel",AF2011*'lista, wskaźniki'!$E$44,IF(AA2011="drewno",AF2011*'lista, wskaźniki'!$G$44,IF(AA2011="pellet",AF2011*'lista, wskaźniki'!$H$44,IF(AA2011="gaz z sieci",AF2011*'lista, wskaźniki'!$F$44,IF(AA2011="olej opałowy",AF2011*'lista, wskaźniki'!$I$44,0)))))</f>
        <v>0</v>
      </c>
      <c r="AQ2011" s="20" t="b">
        <f>IF(Z2011="gaz",AH2011*1/3.6*'lista, wskaźniki'!$F$21,IF(Z2011="energia elektryczna",AH2011*1/3.6*'lista, wskaźniki'!$F$26))</f>
        <v>0</v>
      </c>
      <c r="AR2011" s="20" t="b">
        <f>IF(Z2011="gaz",AH2011*'lista, wskaźniki'!$F$42,IF(Z2011="energia elektryczna",AH2011*0))</f>
        <v>0</v>
      </c>
      <c r="AS2011" s="20" t="b">
        <f>IF(Z2011="gaz",AH2011*'lista, wskaźniki'!$F$43,IF(Z2011="energia elektryczna",AH2011*0))</f>
        <v>0</v>
      </c>
      <c r="AT2011" s="20" t="b">
        <f>IF(Z2011="gaz",AH2011*'lista, wskaźniki'!$F$44,IF(Z2011="energia elektryczna",AH2011*0))</f>
        <v>0</v>
      </c>
      <c r="AU2011" s="20">
        <f>AI2011*1/3.6*'lista, wskaźniki'!$F$21</f>
        <v>0</v>
      </c>
      <c r="AV2011" s="20">
        <f>AI2011*'lista, wskaźniki'!$F$42</f>
        <v>0</v>
      </c>
      <c r="AW2011" s="20">
        <f>AI2011*'lista, wskaźniki'!$F$43</f>
        <v>0</v>
      </c>
      <c r="AX2011" s="20">
        <f>AI2011*'lista, wskaźniki'!$F$44</f>
        <v>0</v>
      </c>
      <c r="AY2011" s="20">
        <f>AK2011*'lista, wskaźniki'!$F$26</f>
        <v>0</v>
      </c>
      <c r="AZ2011" s="20">
        <f t="shared" si="909"/>
        <v>0</v>
      </c>
      <c r="BA2011" s="20">
        <f t="shared" si="910"/>
        <v>0</v>
      </c>
      <c r="BB2011" s="20">
        <f t="shared" si="911"/>
        <v>0</v>
      </c>
      <c r="BC2011" s="20">
        <f t="shared" si="912"/>
        <v>0</v>
      </c>
      <c r="BD2011" s="1051"/>
      <c r="BE2011" s="1051"/>
      <c r="BF2011" s="1051"/>
      <c r="BG2011" s="1051"/>
      <c r="BH2011" s="97"/>
      <c r="BI2011" s="1051"/>
      <c r="BJ2011" s="97"/>
      <c r="BK2011" s="1051"/>
      <c r="BL2011" s="97"/>
      <c r="BM2011" s="97"/>
      <c r="BN2011" s="97"/>
      <c r="BO2011" s="97"/>
      <c r="BP2011" s="97"/>
      <c r="BQ2011" s="97"/>
      <c r="BR2011" s="97"/>
      <c r="BS2011" s="1045"/>
      <c r="BT2011" s="1045"/>
      <c r="BU2011" s="1045"/>
      <c r="BV2011" s="1045"/>
      <c r="BW2011" s="1045"/>
      <c r="BX2011" s="1045"/>
      <c r="BY2011" s="1048"/>
      <c r="CA2011" s="365" t="b">
        <f t="shared" si="913"/>
        <v>0</v>
      </c>
      <c r="CB2011" s="365" t="b">
        <f t="shared" si="914"/>
        <v>0</v>
      </c>
      <c r="CC2011" s="365" t="b">
        <f t="shared" si="915"/>
        <v>0</v>
      </c>
      <c r="CD2011" s="365">
        <f t="shared" si="916"/>
        <v>0</v>
      </c>
      <c r="CE2011" s="365" t="b">
        <f t="shared" si="917"/>
        <v>0</v>
      </c>
      <c r="CF2011" s="365" t="b">
        <f t="shared" si="918"/>
        <v>0</v>
      </c>
      <c r="CG2011" s="365" t="b">
        <f t="shared" si="919"/>
        <v>0</v>
      </c>
      <c r="CH2011" s="365">
        <f t="shared" si="920"/>
        <v>0</v>
      </c>
      <c r="CI2011" s="72" t="b">
        <f t="shared" si="921"/>
        <v>0</v>
      </c>
      <c r="CJ2011" s="72" t="b">
        <f t="shared" si="922"/>
        <v>0</v>
      </c>
      <c r="CK2011" s="72" t="b">
        <f t="shared" si="923"/>
        <v>0</v>
      </c>
      <c r="CL2011" s="72">
        <f t="shared" si="924"/>
        <v>0</v>
      </c>
      <c r="CM2011" s="72" t="b">
        <f t="shared" si="925"/>
        <v>0</v>
      </c>
      <c r="CN2011" s="72" t="b">
        <f t="shared" si="926"/>
        <v>0</v>
      </c>
      <c r="CP2011" s="13">
        <f t="shared" si="927"/>
        <v>0</v>
      </c>
      <c r="CQ2011" s="13" t="b">
        <f t="shared" si="928"/>
        <v>0</v>
      </c>
      <c r="CR2011" s="13" t="b">
        <f t="shared" si="929"/>
        <v>0</v>
      </c>
      <c r="CS2011" s="13" t="b">
        <f t="shared" si="935"/>
        <v>0</v>
      </c>
      <c r="CT2011" s="13" t="b">
        <f t="shared" si="934"/>
        <v>0</v>
      </c>
      <c r="CU2011" s="13" t="b">
        <f t="shared" si="907"/>
        <v>0</v>
      </c>
      <c r="CV2011" s="13" t="b">
        <f t="shared" si="930"/>
        <v>0</v>
      </c>
      <c r="CW2011" s="13" t="b">
        <f t="shared" si="931"/>
        <v>0</v>
      </c>
      <c r="CX2011" s="13" t="b">
        <f t="shared" si="932"/>
        <v>0</v>
      </c>
      <c r="CY2011" s="13" t="b">
        <f t="shared" si="933"/>
        <v>0</v>
      </c>
    </row>
    <row r="2012" spans="1:103" ht="15" thickBot="1">
      <c r="A2012" s="933"/>
      <c r="B2012" s="1052"/>
      <c r="C2012" s="1052"/>
      <c r="D2012" s="1052"/>
      <c r="E2012" s="1052"/>
      <c r="F2012" s="1052"/>
      <c r="G2012" s="1052"/>
      <c r="H2012" s="1052"/>
      <c r="I2012" s="1052"/>
      <c r="J2012" s="1052"/>
      <c r="K2012" s="1052"/>
      <c r="L2012" s="1052"/>
      <c r="M2012" s="1052"/>
      <c r="N2012" s="1052"/>
      <c r="O2012" s="1052"/>
      <c r="P2012" s="1052"/>
      <c r="Q2012" s="942"/>
      <c r="R2012" s="1052"/>
      <c r="S2012" s="1052"/>
      <c r="T2012" s="1052"/>
      <c r="U2012" s="1052"/>
      <c r="V2012" s="1052"/>
      <c r="W2012" s="99"/>
      <c r="X2012" s="99"/>
      <c r="Y2012" s="99"/>
      <c r="Z2012" s="99"/>
      <c r="AA2012" s="99" t="s">
        <v>37</v>
      </c>
      <c r="AB2012" s="100"/>
      <c r="AC2012" s="100"/>
      <c r="AD2012" s="99"/>
      <c r="AE2012" s="1052"/>
      <c r="AF2012" s="334">
        <f t="shared" si="908"/>
        <v>0</v>
      </c>
      <c r="AG2012" s="272">
        <f>IF(R2012="kompletna",Q2012*J2012*0.0036*'lista, wskaźniki'!$F$13, IF(R2012="częściowa",Q2012*J2012*0.0036*'lista, wskaźniki'!$F$14, IF(R2012="brak",Q2012*J2012*0.0036*'lista, wskaźniki'!$F$15,)))</f>
        <v>0</v>
      </c>
      <c r="AH2012" s="334">
        <f>IF(Y2012="inne",K2012*'lista, wskaźniki'!$E$35,IF(Y2012="to samo źródło",0,IF(Y2012=0,0)))</f>
        <v>0</v>
      </c>
      <c r="AI2012" s="334" t="b">
        <f>IF(AA2012="gaz z sieci",AC2012*'lista, wskaźniki'!$D$21)</f>
        <v>0</v>
      </c>
      <c r="AJ2012" s="272">
        <f>IF(AA2012="węgiel",AB2012*'lista, wskaźniki'!$D$20, IF('Sektor mieszkaniowy'!AA2012="drewno",'Sektor mieszkaniowy'!AB2012*'lista, wskaźniki'!$D$22,IF('Sektor mieszkaniowy'!AA2012="pellet",AB2012*'lista, wskaźniki'!$D$23,IF('Sektor mieszkaniowy'!AA2012="gaz z sieci",AB2012*'lista, wskaźniki'!$D$21,IF('Sektor mieszkaniowy'!AA2012="olej opałowy",'Sektor mieszkaniowy'!AB2012*'lista, wskaźniki'!$D$24)))))</f>
        <v>0</v>
      </c>
      <c r="AK2012" s="1055"/>
      <c r="AL2012" s="1052"/>
      <c r="AM2012" s="20">
        <f>IF(AA2012="węgiel",AF2012*1/3.6*'lista, wskaźniki'!$F$20,IF(AA2012="drewno",AF2012*1/3.6*'lista, wskaźniki'!$F$22,IF(AA2012="pellet",AF2012*1/3.6*'lista, wskaźniki'!$F$23,IF(AA2012="gaz z sieci",AF2012*1/3.6*'lista, wskaźniki'!$F$21,IF(AA2012="olej opałowy",AF2012*1/3.6*'lista, wskaźniki'!$F$24,0)))))</f>
        <v>0</v>
      </c>
      <c r="AN2012" s="20">
        <f>IF(AA2012="węgiel",AF2012*'lista, wskaźniki'!$E$42,IF(AA2012="drewno",AF2012*'lista, wskaźniki'!$G$42,IF(AA2012="pellet",AF2012*'lista, wskaźniki'!$H$42,IF(AA2012="gaz z sieci",AF2012*'lista, wskaźniki'!$F$42,IF(AA2012="olej opałowy",AF2012*'lista, wskaźniki'!$I$42,0)))))</f>
        <v>0</v>
      </c>
      <c r="AO2012" s="20">
        <f>IF(AA2012="węgiel",AF2012*'lista, wskaźniki'!$E$43,IF(AA2012="drewno",AF2012*'lista, wskaźniki'!$G$43,IF(AA2012="pellet",AF2012*'lista, wskaźniki'!$H$43,IF(AA2012="gaz z sieci",AF2012*'lista, wskaźniki'!$F$43,IF(AA2012="olej opałowy",AF2012*'lista, wskaźniki'!$I$43,0)))))</f>
        <v>0</v>
      </c>
      <c r="AP2012" s="20">
        <f>IF(AA2012="węgiel",AF2012*'lista, wskaźniki'!$E$44,IF(AA2012="drewno",AF2012*'lista, wskaźniki'!$G$44,IF(AA2012="pellet",AF2012*'lista, wskaźniki'!$H$44,IF(AA2012="gaz z sieci",AF2012*'lista, wskaźniki'!$F$44,IF(AA2012="olej opałowy",AF2012*'lista, wskaźniki'!$I$44,0)))))</f>
        <v>0</v>
      </c>
      <c r="AQ2012" s="20" t="b">
        <f>IF(Z2012="gaz",AH2012*1/3.6*'lista, wskaźniki'!$F$21,IF(Z2012="energia elektryczna",AH2012*1/3.6*'lista, wskaźniki'!$F$26))</f>
        <v>0</v>
      </c>
      <c r="AR2012" s="20" t="b">
        <f>IF(Z2012="gaz",AH2012*'lista, wskaźniki'!$F$42,IF(Z2012="energia elektryczna",AH2012*0))</f>
        <v>0</v>
      </c>
      <c r="AS2012" s="20" t="b">
        <f>IF(Z2012="gaz",AH2012*'lista, wskaźniki'!$F$43,IF(Z2012="energia elektryczna",AH2012*0))</f>
        <v>0</v>
      </c>
      <c r="AT2012" s="20" t="b">
        <f>IF(Z2012="gaz",AH2012*'lista, wskaźniki'!$F$44,IF(Z2012="energia elektryczna",AH2012*0))</f>
        <v>0</v>
      </c>
      <c r="AU2012" s="20">
        <f>AI2012*1/3.6*'lista, wskaźniki'!$F$21</f>
        <v>0</v>
      </c>
      <c r="AV2012" s="20">
        <f>AI2012*'lista, wskaźniki'!$F$42</f>
        <v>0</v>
      </c>
      <c r="AW2012" s="20">
        <f>AI2012*'lista, wskaźniki'!$F$43</f>
        <v>0</v>
      </c>
      <c r="AX2012" s="20">
        <f>AI2012*'lista, wskaźniki'!$F$44</f>
        <v>0</v>
      </c>
      <c r="AY2012" s="20">
        <f>AK2012*'lista, wskaźniki'!$F$26</f>
        <v>0</v>
      </c>
      <c r="AZ2012" s="20">
        <f t="shared" si="909"/>
        <v>0</v>
      </c>
      <c r="BA2012" s="20">
        <f t="shared" si="910"/>
        <v>0</v>
      </c>
      <c r="BB2012" s="20">
        <f t="shared" si="911"/>
        <v>0</v>
      </c>
      <c r="BC2012" s="20">
        <f t="shared" si="912"/>
        <v>0</v>
      </c>
      <c r="BD2012" s="1052"/>
      <c r="BE2012" s="1052"/>
      <c r="BF2012" s="1052"/>
      <c r="BG2012" s="1052"/>
      <c r="BH2012" s="99"/>
      <c r="BI2012" s="1052"/>
      <c r="BJ2012" s="99"/>
      <c r="BK2012" s="1052"/>
      <c r="BL2012" s="99"/>
      <c r="BM2012" s="99"/>
      <c r="BN2012" s="99"/>
      <c r="BO2012" s="99"/>
      <c r="BP2012" s="99"/>
      <c r="BQ2012" s="99"/>
      <c r="BR2012" s="99"/>
      <c r="BS2012" s="1046"/>
      <c r="BT2012" s="1046"/>
      <c r="BU2012" s="1046"/>
      <c r="BV2012" s="1046"/>
      <c r="BW2012" s="1046"/>
      <c r="BX2012" s="1046"/>
      <c r="BY2012" s="1049"/>
      <c r="CA2012" s="365" t="b">
        <f t="shared" si="913"/>
        <v>0</v>
      </c>
      <c r="CB2012" s="365" t="b">
        <f t="shared" si="914"/>
        <v>0</v>
      </c>
      <c r="CC2012" s="365" t="b">
        <f t="shared" si="915"/>
        <v>0</v>
      </c>
      <c r="CD2012" s="365" t="b">
        <f t="shared" si="916"/>
        <v>0</v>
      </c>
      <c r="CE2012" s="365">
        <f t="shared" si="917"/>
        <v>0</v>
      </c>
      <c r="CF2012" s="365" t="b">
        <f t="shared" si="918"/>
        <v>0</v>
      </c>
      <c r="CG2012" s="365" t="b">
        <f t="shared" si="919"/>
        <v>0</v>
      </c>
      <c r="CH2012" s="365" t="b">
        <f t="shared" si="920"/>
        <v>0</v>
      </c>
      <c r="CI2012" s="72" t="b">
        <f t="shared" si="921"/>
        <v>0</v>
      </c>
      <c r="CJ2012" s="72" t="b">
        <f t="shared" si="922"/>
        <v>0</v>
      </c>
      <c r="CK2012" s="72" t="b">
        <f t="shared" si="923"/>
        <v>0</v>
      </c>
      <c r="CL2012" s="72">
        <f t="shared" si="924"/>
        <v>0</v>
      </c>
      <c r="CM2012" s="72">
        <f t="shared" si="925"/>
        <v>0</v>
      </c>
      <c r="CN2012" s="72" t="b">
        <f t="shared" si="926"/>
        <v>0</v>
      </c>
      <c r="CP2012" s="13">
        <f t="shared" si="927"/>
        <v>0</v>
      </c>
      <c r="CQ2012" s="13" t="b">
        <f t="shared" si="928"/>
        <v>0</v>
      </c>
      <c r="CR2012" s="13" t="b">
        <f t="shared" si="929"/>
        <v>0</v>
      </c>
      <c r="CS2012" s="13" t="b">
        <f t="shared" si="935"/>
        <v>0</v>
      </c>
      <c r="CT2012" s="13" t="b">
        <f t="shared" si="934"/>
        <v>0</v>
      </c>
      <c r="CU2012" s="13" t="b">
        <f t="shared" si="907"/>
        <v>0</v>
      </c>
      <c r="CV2012" s="13" t="b">
        <f t="shared" si="930"/>
        <v>0</v>
      </c>
      <c r="CW2012" s="13" t="b">
        <f t="shared" si="931"/>
        <v>0</v>
      </c>
      <c r="CX2012" s="13" t="b">
        <f t="shared" si="932"/>
        <v>0</v>
      </c>
      <c r="CY2012" s="13" t="b">
        <f t="shared" si="933"/>
        <v>0</v>
      </c>
    </row>
    <row r="2013" spans="1:103" ht="15" thickBot="1">
      <c r="A2013" s="931">
        <v>403</v>
      </c>
      <c r="B2013" s="1050" t="s">
        <v>227</v>
      </c>
      <c r="C2013" s="1050"/>
      <c r="D2013" s="1050" t="s">
        <v>1</v>
      </c>
      <c r="E2013" s="1050" t="s">
        <v>5</v>
      </c>
      <c r="F2013" s="1050"/>
      <c r="G2013" s="1050">
        <v>4</v>
      </c>
      <c r="H2013" s="1050"/>
      <c r="I2013" s="1050" t="s">
        <v>14</v>
      </c>
      <c r="J2013" s="1050">
        <v>130</v>
      </c>
      <c r="K2013" s="1050">
        <v>4</v>
      </c>
      <c r="L2013" s="1050" t="s">
        <v>16</v>
      </c>
      <c r="M2013" s="1050"/>
      <c r="N2013" s="1050" t="s">
        <v>17</v>
      </c>
      <c r="O2013" s="1050"/>
      <c r="P2013" s="1050" t="s">
        <v>16</v>
      </c>
      <c r="Q2013" s="940">
        <f>IF(I2013="&lt;1966",'lista, wskaźniki'!$G$4,IF(I2013="1967-1985",'lista, wskaźniki'!$G$5,IF(I2013="1986-1992",'lista, wskaźniki'!$G$6,IF(I2013="1993-1996",'lista, wskaźniki'!$G$7,IF(I2013="&gt;1997",'lista, wskaźniki'!$G$8,IF(I2013=0,'lista, wskaźniki'!$G$4))))))</f>
        <v>115</v>
      </c>
      <c r="R2013" s="1050" t="s">
        <v>23</v>
      </c>
      <c r="S2013" s="1050" t="s">
        <v>27</v>
      </c>
      <c r="T2013" s="1050">
        <v>15</v>
      </c>
      <c r="U2013" s="1050">
        <v>2008</v>
      </c>
      <c r="V2013" s="1050"/>
      <c r="W2013" s="20" t="s">
        <v>36</v>
      </c>
      <c r="X2013" s="95" t="s">
        <v>38</v>
      </c>
      <c r="Y2013" s="95" t="s">
        <v>42</v>
      </c>
      <c r="Z2013" s="95"/>
      <c r="AA2013" s="95" t="s">
        <v>35</v>
      </c>
      <c r="AB2013" s="96"/>
      <c r="AC2013" s="96"/>
      <c r="AD2013" s="95"/>
      <c r="AE2013" s="1050"/>
      <c r="AF2013" s="334">
        <f t="shared" si="908"/>
        <v>0</v>
      </c>
      <c r="AG2013" s="272">
        <v>0</v>
      </c>
      <c r="AH2013" s="334">
        <f>IF(Y2013="inne",K2013*'lista, wskaźniki'!$E$35,IF(Y2013="to samo źródło",0,IF(Y2013=0,0)))</f>
        <v>0</v>
      </c>
      <c r="AI2013" s="334" t="b">
        <f>IF(AA2013="gaz z sieci",AC2013*'lista, wskaźniki'!$D$21)</f>
        <v>0</v>
      </c>
      <c r="AJ2013" s="272">
        <f>IF(AA2013="węgiel",AB2013*'lista, wskaźniki'!$D$20, IF('Sektor mieszkaniowy'!AA2013="drewno",'Sektor mieszkaniowy'!AB2013*'lista, wskaźniki'!$D$22,IF('Sektor mieszkaniowy'!AA2013="pellet",AB2013*'lista, wskaźniki'!$D$23,IF('Sektor mieszkaniowy'!AA2013="gaz z sieci",AB2013*'lista, wskaźniki'!$D$21,IF('Sektor mieszkaniowy'!AA2013="olej opałowy",'Sektor mieszkaniowy'!AB2013*'lista, wskaźniki'!$D$24)))))</f>
        <v>0</v>
      </c>
      <c r="AK2013" s="1053">
        <f>AL2013/'lista, wskaźniki'!$A$127</f>
        <v>2.7692307692307692</v>
      </c>
      <c r="AL2013" s="1050">
        <v>1800</v>
      </c>
      <c r="AM2013" s="20">
        <f>IF(AA2013="węgiel",AF2013*1/3.6*'lista, wskaźniki'!$F$20,IF(AA2013="drewno",AF2013*1/3.6*'lista, wskaźniki'!$F$22,IF(AA2013="pellet",AF2013*1/3.6*'lista, wskaźniki'!$F$23,IF(AA2013="gaz z sieci",AF2013*1/3.6*'lista, wskaźniki'!$F$21,IF(AA2013="olej opałowy",AF2013*1/3.6*'lista, wskaźniki'!$F$24,0)))))</f>
        <v>0</v>
      </c>
      <c r="AN2013" s="20">
        <f>IF(AA2013="węgiel",AF2013*'lista, wskaźniki'!$E$42,IF(AA2013="drewno",AF2013*'lista, wskaźniki'!$G$42,IF(AA2013="pellet",AF2013*'lista, wskaźniki'!$H$42,IF(AA2013="gaz z sieci",AF2013*'lista, wskaźniki'!$F$42,IF(AA2013="olej opałowy",AF2013*'lista, wskaźniki'!$I$42,0)))))</f>
        <v>0</v>
      </c>
      <c r="AO2013" s="20">
        <f>IF(AA2013="węgiel",AF2013*'lista, wskaźniki'!$E$43,IF(AA2013="drewno",AF2013*'lista, wskaźniki'!$G$43,IF(AA2013="pellet",AF2013*'lista, wskaźniki'!$H$43,IF(AA2013="gaz z sieci",AF2013*'lista, wskaźniki'!$F$43,IF(AA2013="olej opałowy",AF2013*'lista, wskaźniki'!$I$43,0)))))</f>
        <v>0</v>
      </c>
      <c r="AP2013" s="20">
        <f>IF(AA2013="węgiel",AF2013*'lista, wskaźniki'!$E$44,IF(AA2013="drewno",AF2013*'lista, wskaźniki'!$G$44,IF(AA2013="pellet",AF2013*'lista, wskaźniki'!$H$44,IF(AA2013="gaz z sieci",AF2013*'lista, wskaźniki'!$F$44,IF(AA2013="olej opałowy",AF2013*'lista, wskaźniki'!$I$44,0)))))</f>
        <v>0</v>
      </c>
      <c r="AQ2013" s="20" t="b">
        <f>IF(Z2013="gaz",AH2013*1/3.6*'lista, wskaźniki'!$F$21,IF(Z2013="energia elektryczna",AH2013*1/3.6*'lista, wskaźniki'!$F$26))</f>
        <v>0</v>
      </c>
      <c r="AR2013" s="20" t="b">
        <f>IF(Z2013="gaz",AH2013*'lista, wskaźniki'!$F$42,IF(Z2013="energia elektryczna",AH2013*0))</f>
        <v>0</v>
      </c>
      <c r="AS2013" s="20" t="b">
        <f>IF(Z2013="gaz",AH2013*'lista, wskaźniki'!$F$43,IF(Z2013="energia elektryczna",AH2013*0))</f>
        <v>0</v>
      </c>
      <c r="AT2013" s="20" t="b">
        <f>IF(Z2013="gaz",AH2013*'lista, wskaźniki'!$F$44,IF(Z2013="energia elektryczna",AH2013*0))</f>
        <v>0</v>
      </c>
      <c r="AU2013" s="20">
        <f>AI2013*1/3.6*'lista, wskaźniki'!$F$21</f>
        <v>0</v>
      </c>
      <c r="AV2013" s="20">
        <f>AI2013*'lista, wskaźniki'!$F$42</f>
        <v>0</v>
      </c>
      <c r="AW2013" s="20">
        <f>AI2013*'lista, wskaźniki'!$F$43</f>
        <v>0</v>
      </c>
      <c r="AX2013" s="20">
        <f>AI2013*'lista, wskaźniki'!$F$44</f>
        <v>0</v>
      </c>
      <c r="AY2013" s="20">
        <f>AK2013*'lista, wskaźniki'!$F$26</f>
        <v>2.4646153846153847</v>
      </c>
      <c r="AZ2013" s="20">
        <f t="shared" si="909"/>
        <v>2.4646153846153847</v>
      </c>
      <c r="BA2013" s="20">
        <f t="shared" si="910"/>
        <v>0</v>
      </c>
      <c r="BB2013" s="20">
        <f t="shared" si="911"/>
        <v>0</v>
      </c>
      <c r="BC2013" s="20">
        <f t="shared" si="912"/>
        <v>0</v>
      </c>
      <c r="BD2013" s="1050" t="s">
        <v>17</v>
      </c>
      <c r="BE2013" s="1050" t="s">
        <v>17</v>
      </c>
      <c r="BF2013" s="1050" t="s">
        <v>17</v>
      </c>
      <c r="BG2013" s="1050" t="s">
        <v>17</v>
      </c>
      <c r="BH2013" s="95"/>
      <c r="BI2013" s="1050" t="s">
        <v>17</v>
      </c>
      <c r="BJ2013" s="95"/>
      <c r="BK2013" s="1050" t="s">
        <v>17</v>
      </c>
      <c r="BL2013" s="95"/>
      <c r="BM2013" s="95"/>
      <c r="BN2013" s="95"/>
      <c r="BO2013" s="95" t="s">
        <v>57</v>
      </c>
      <c r="BP2013" s="95" t="s">
        <v>52</v>
      </c>
      <c r="BQ2013" s="95" t="s">
        <v>120</v>
      </c>
      <c r="BR2013" s="95">
        <v>1</v>
      </c>
      <c r="BS2013" s="1044"/>
      <c r="BT2013" s="1044">
        <v>200</v>
      </c>
      <c r="BU2013" s="1044">
        <v>300</v>
      </c>
      <c r="BV2013" s="1044"/>
      <c r="BW2013" s="1044">
        <v>900</v>
      </c>
      <c r="BX2013" s="1044">
        <v>1350</v>
      </c>
      <c r="BY2013" s="1047"/>
      <c r="CA2013" s="365">
        <f t="shared" si="913"/>
        <v>0</v>
      </c>
      <c r="CB2013" s="365" t="b">
        <f t="shared" si="914"/>
        <v>0</v>
      </c>
      <c r="CC2013" s="365" t="b">
        <f t="shared" si="915"/>
        <v>0</v>
      </c>
      <c r="CD2013" s="365" t="b">
        <f t="shared" si="916"/>
        <v>0</v>
      </c>
      <c r="CE2013" s="365" t="b">
        <f t="shared" si="917"/>
        <v>0</v>
      </c>
      <c r="CF2013" s="365" t="b">
        <f t="shared" si="918"/>
        <v>0</v>
      </c>
      <c r="CG2013" s="365" t="b">
        <f t="shared" si="919"/>
        <v>0</v>
      </c>
      <c r="CH2013" s="365" t="b">
        <f t="shared" si="920"/>
        <v>0</v>
      </c>
      <c r="CI2013" s="72">
        <f t="shared" si="921"/>
        <v>0</v>
      </c>
      <c r="CJ2013" s="72" t="b">
        <f t="shared" si="922"/>
        <v>0</v>
      </c>
      <c r="CK2013" s="72" t="b">
        <f t="shared" si="923"/>
        <v>0</v>
      </c>
      <c r="CL2013" s="72">
        <f t="shared" si="924"/>
        <v>0</v>
      </c>
      <c r="CM2013" s="72" t="b">
        <f t="shared" si="925"/>
        <v>0</v>
      </c>
      <c r="CN2013" s="72" t="b">
        <f t="shared" si="926"/>
        <v>0</v>
      </c>
      <c r="CP2013" s="13" t="b">
        <f t="shared" si="927"/>
        <v>0</v>
      </c>
      <c r="CQ2013" s="13">
        <f t="shared" si="928"/>
        <v>0</v>
      </c>
      <c r="CR2013" s="13" t="b">
        <f t="shared" si="929"/>
        <v>0</v>
      </c>
      <c r="CS2013" s="13">
        <f t="shared" si="935"/>
        <v>0</v>
      </c>
      <c r="CT2013" s="13" t="b">
        <f t="shared" si="934"/>
        <v>0</v>
      </c>
      <c r="CU2013" s="13">
        <f t="shared" si="907"/>
        <v>0</v>
      </c>
      <c r="CV2013" s="13" t="b">
        <f t="shared" si="930"/>
        <v>0</v>
      </c>
      <c r="CW2013" s="13">
        <f t="shared" si="931"/>
        <v>0</v>
      </c>
      <c r="CX2013" s="13">
        <f t="shared" si="932"/>
        <v>130</v>
      </c>
      <c r="CY2013" s="13">
        <f t="shared" si="933"/>
        <v>65</v>
      </c>
    </row>
    <row r="2014" spans="1:103" ht="15" thickBot="1">
      <c r="A2014" s="932"/>
      <c r="B2014" s="1051"/>
      <c r="C2014" s="1051"/>
      <c r="D2014" s="1051"/>
      <c r="E2014" s="1051"/>
      <c r="F2014" s="1051"/>
      <c r="G2014" s="1051"/>
      <c r="H2014" s="1051"/>
      <c r="I2014" s="1051"/>
      <c r="J2014" s="1051"/>
      <c r="K2014" s="1051"/>
      <c r="L2014" s="1051"/>
      <c r="M2014" s="1051"/>
      <c r="N2014" s="1051"/>
      <c r="O2014" s="1051"/>
      <c r="P2014" s="1051"/>
      <c r="Q2014" s="941"/>
      <c r="R2014" s="1051"/>
      <c r="S2014" s="1051"/>
      <c r="T2014" s="1051"/>
      <c r="U2014" s="1051"/>
      <c r="V2014" s="1051"/>
      <c r="W2014" s="97"/>
      <c r="X2014" s="97"/>
      <c r="Y2014" s="97"/>
      <c r="Z2014" s="97"/>
      <c r="AA2014" s="97" t="s">
        <v>36</v>
      </c>
      <c r="AB2014" s="98">
        <v>15</v>
      </c>
      <c r="AC2014" s="98"/>
      <c r="AD2014" s="97">
        <v>1700</v>
      </c>
      <c r="AE2014" s="1051"/>
      <c r="AF2014" s="334">
        <f t="shared" si="908"/>
        <v>138.53</v>
      </c>
      <c r="AG2014" s="272">
        <v>43.06</v>
      </c>
      <c r="AH2014" s="334">
        <f>IF(Y2014="inne",K2014*'lista, wskaźniki'!$E$35,IF(Y2014="to samo źródło",0,IF(Y2014=0,0)))</f>
        <v>0</v>
      </c>
      <c r="AI2014" s="334" t="b">
        <f>IF(AA2014="gaz z sieci",AC2014*'lista, wskaźniki'!$D$21)</f>
        <v>0</v>
      </c>
      <c r="AJ2014" s="272">
        <f>IF(AA2014="węgiel",AB2014*'lista, wskaźniki'!$D$20, IF('Sektor mieszkaniowy'!AA2014="drewno",'Sektor mieszkaniowy'!AB2014*'lista, wskaźniki'!$D$22,IF('Sektor mieszkaniowy'!AA2014="pellet",AB2014*'lista, wskaźniki'!$D$23,IF('Sektor mieszkaniowy'!AA2014="gaz z sieci",AB2014*'lista, wskaźniki'!$D$21,IF('Sektor mieszkaniowy'!AA2014="olej opałowy",'Sektor mieszkaniowy'!AB2014*'lista, wskaźniki'!$D$24)))))</f>
        <v>234</v>
      </c>
      <c r="AK2014" s="1054"/>
      <c r="AL2014" s="1051"/>
      <c r="AM2014" s="20">
        <f>IF(AA2014="węgiel",AF2014*1/3.6*'lista, wskaźniki'!$F$20,IF(AA2014="drewno",AF2014*1/3.6*'lista, wskaźniki'!$F$22,IF(AA2014="pellet",AF2014*1/3.6*'lista, wskaźniki'!$F$23,IF(AA2014="gaz z sieci",AF2014*1/3.6*'lista, wskaźniki'!$F$21,IF(AA2014="olej opałowy",AF2014*1/3.6*'lista, wskaźniki'!$F$24,0)))))</f>
        <v>0</v>
      </c>
      <c r="AN2014" s="20">
        <f>IF(AA2014="węgiel",AF2014*'lista, wskaźniki'!$E$42,IF(AA2014="drewno",AF2014*'lista, wskaźniki'!$G$42,IF(AA2014="pellet",AF2014*'lista, wskaźniki'!$H$42,IF(AA2014="gaz z sieci",AF2014*'lista, wskaźniki'!$F$42,IF(AA2014="olej opałowy",AF2014*'lista, wskaźniki'!$I$42,0)))))</f>
        <v>0.1122093</v>
      </c>
      <c r="AO2014" s="20">
        <f>IF(AA2014="węgiel",AF2014*'lista, wskaźniki'!$E$43,IF(AA2014="drewno",AF2014*'lista, wskaźniki'!$G$43,IF(AA2014="pellet",AF2014*'lista, wskaźniki'!$H$43,IF(AA2014="gaz z sieci",AF2014*'lista, wskaźniki'!$F$43,IF(AA2014="olej opałowy",AF2014*'lista, wskaźniki'!$I$43,0)))))</f>
        <v>0.1122093</v>
      </c>
      <c r="AP2014" s="20">
        <f>IF(AA2014="węgiel",AF2014*'lista, wskaźniki'!$E$44,IF(AA2014="drewno",AF2014*'lista, wskaźniki'!$G$44,IF(AA2014="pellet",AF2014*'lista, wskaźniki'!$H$44,IF(AA2014="gaz z sieci",AF2014*'lista, wskaźniki'!$F$44,IF(AA2014="olej opałowy",AF2014*'lista, wskaźniki'!$I$44,0)))))</f>
        <v>3.4632499999999997E-5</v>
      </c>
      <c r="AQ2014" s="20" t="b">
        <f>IF(Z2014="gaz",AH2014*1/3.6*'lista, wskaźniki'!$F$21,IF(Z2014="energia elektryczna",AH2014*1/3.6*'lista, wskaźniki'!$F$26))</f>
        <v>0</v>
      </c>
      <c r="AR2014" s="20" t="b">
        <f>IF(Z2014="gaz",AH2014*'lista, wskaźniki'!$F$42,IF(Z2014="energia elektryczna",AH2014*0))</f>
        <v>0</v>
      </c>
      <c r="AS2014" s="20" t="b">
        <f>IF(Z2014="gaz",AH2014*'lista, wskaźniki'!$F$43,IF(Z2014="energia elektryczna",AH2014*0))</f>
        <v>0</v>
      </c>
      <c r="AT2014" s="20" t="b">
        <f>IF(Z2014="gaz",AH2014*'lista, wskaźniki'!$F$44,IF(Z2014="energia elektryczna",AH2014*0))</f>
        <v>0</v>
      </c>
      <c r="AU2014" s="20">
        <f>AI2014*1/3.6*'lista, wskaźniki'!$F$21</f>
        <v>0</v>
      </c>
      <c r="AV2014" s="20">
        <f>AI2014*'lista, wskaźniki'!$F$42</f>
        <v>0</v>
      </c>
      <c r="AW2014" s="20">
        <f>AI2014*'lista, wskaźniki'!$F$43</f>
        <v>0</v>
      </c>
      <c r="AX2014" s="20">
        <f>AI2014*'lista, wskaźniki'!$F$44</f>
        <v>0</v>
      </c>
      <c r="AY2014" s="20">
        <f>AK2014*'lista, wskaźniki'!$F$26</f>
        <v>0</v>
      </c>
      <c r="AZ2014" s="20">
        <f t="shared" si="909"/>
        <v>0</v>
      </c>
      <c r="BA2014" s="20">
        <f t="shared" si="910"/>
        <v>0.1122093</v>
      </c>
      <c r="BB2014" s="20">
        <f t="shared" si="911"/>
        <v>0.1122093</v>
      </c>
      <c r="BC2014" s="20">
        <f t="shared" si="912"/>
        <v>3.4632499999999997E-5</v>
      </c>
      <c r="BD2014" s="1051"/>
      <c r="BE2014" s="1051"/>
      <c r="BF2014" s="1051"/>
      <c r="BG2014" s="1051"/>
      <c r="BH2014" s="97"/>
      <c r="BI2014" s="1051"/>
      <c r="BJ2014" s="97"/>
      <c r="BK2014" s="1051"/>
      <c r="BL2014" s="97"/>
      <c r="BM2014" s="97"/>
      <c r="BN2014" s="97"/>
      <c r="BO2014" s="97"/>
      <c r="BP2014" s="97"/>
      <c r="BQ2014" s="97" t="s">
        <v>121</v>
      </c>
      <c r="BR2014" s="97">
        <v>1</v>
      </c>
      <c r="BS2014" s="1045"/>
      <c r="BT2014" s="1045"/>
      <c r="BU2014" s="1045"/>
      <c r="BV2014" s="1045"/>
      <c r="BW2014" s="1045"/>
      <c r="BX2014" s="1045"/>
      <c r="BY2014" s="1048"/>
      <c r="CA2014" s="365" t="b">
        <f t="shared" si="913"/>
        <v>0</v>
      </c>
      <c r="CB2014" s="365">
        <f t="shared" si="914"/>
        <v>138.53</v>
      </c>
      <c r="CC2014" s="365" t="b">
        <f t="shared" si="915"/>
        <v>0</v>
      </c>
      <c r="CD2014" s="365" t="b">
        <f t="shared" si="916"/>
        <v>0</v>
      </c>
      <c r="CE2014" s="365" t="b">
        <f t="shared" si="917"/>
        <v>0</v>
      </c>
      <c r="CF2014" s="365" t="b">
        <f t="shared" si="918"/>
        <v>0</v>
      </c>
      <c r="CG2014" s="365" t="b">
        <f t="shared" si="919"/>
        <v>0</v>
      </c>
      <c r="CH2014" s="365" t="b">
        <f t="shared" si="920"/>
        <v>0</v>
      </c>
      <c r="CI2014" s="72" t="b">
        <f t="shared" si="921"/>
        <v>0</v>
      </c>
      <c r="CJ2014" s="72">
        <f t="shared" si="922"/>
        <v>138.53</v>
      </c>
      <c r="CK2014" s="72" t="b">
        <f t="shared" si="923"/>
        <v>0</v>
      </c>
      <c r="CL2014" s="72">
        <f t="shared" si="924"/>
        <v>0</v>
      </c>
      <c r="CM2014" s="72" t="b">
        <f t="shared" si="925"/>
        <v>0</v>
      </c>
      <c r="CN2014" s="72" t="b">
        <f t="shared" si="926"/>
        <v>0</v>
      </c>
      <c r="CP2014" s="13">
        <f t="shared" si="927"/>
        <v>0</v>
      </c>
      <c r="CQ2014" s="13" t="b">
        <f t="shared" si="928"/>
        <v>0</v>
      </c>
      <c r="CR2014" s="13" t="b">
        <f t="shared" si="929"/>
        <v>0</v>
      </c>
      <c r="CS2014" s="13" t="b">
        <f t="shared" si="935"/>
        <v>0</v>
      </c>
      <c r="CT2014" s="13" t="b">
        <f t="shared" si="934"/>
        <v>0</v>
      </c>
      <c r="CU2014" s="13" t="b">
        <f t="shared" si="907"/>
        <v>0</v>
      </c>
      <c r="CV2014" s="13" t="b">
        <f t="shared" si="930"/>
        <v>0</v>
      </c>
      <c r="CW2014" s="13" t="b">
        <f t="shared" si="931"/>
        <v>0</v>
      </c>
      <c r="CX2014" s="13" t="b">
        <f t="shared" si="932"/>
        <v>0</v>
      </c>
      <c r="CY2014" s="13" t="b">
        <f t="shared" si="933"/>
        <v>0</v>
      </c>
    </row>
    <row r="2015" spans="1:103" ht="15" thickBot="1">
      <c r="A2015" s="932"/>
      <c r="B2015" s="1051"/>
      <c r="C2015" s="1051"/>
      <c r="D2015" s="1051"/>
      <c r="E2015" s="1051"/>
      <c r="F2015" s="1051"/>
      <c r="G2015" s="1051"/>
      <c r="H2015" s="1051"/>
      <c r="I2015" s="1051"/>
      <c r="J2015" s="1051"/>
      <c r="K2015" s="1051"/>
      <c r="L2015" s="1051"/>
      <c r="M2015" s="1051"/>
      <c r="N2015" s="1051"/>
      <c r="O2015" s="1051"/>
      <c r="P2015" s="1051"/>
      <c r="Q2015" s="941"/>
      <c r="R2015" s="1051"/>
      <c r="S2015" s="1051"/>
      <c r="T2015" s="1051"/>
      <c r="U2015" s="1051"/>
      <c r="V2015" s="1051"/>
      <c r="W2015" s="97"/>
      <c r="X2015" s="97"/>
      <c r="Y2015" s="97"/>
      <c r="Z2015" s="97"/>
      <c r="AA2015" s="97" t="s">
        <v>50</v>
      </c>
      <c r="AB2015" s="98"/>
      <c r="AC2015" s="98"/>
      <c r="AD2015" s="97"/>
      <c r="AE2015" s="1051"/>
      <c r="AF2015" s="334">
        <f t="shared" si="908"/>
        <v>0</v>
      </c>
      <c r="AG2015" s="272">
        <f>IF(R2015="kompletna",Q2015*J2015*0.0036*'lista, wskaźniki'!$F$13, IF(R2015="częściowa",Q2015*J2015*0.0036*'lista, wskaźniki'!$F$14, IF(R2015="brak",Q2015*J2015*0.0036*'lista, wskaźniki'!$F$15,)))</f>
        <v>0</v>
      </c>
      <c r="AH2015" s="334">
        <f>IF(Y2015="inne",K2015*'lista, wskaźniki'!$E$35,IF(Y2015="to samo źródło",0,IF(Y2015=0,0)))</f>
        <v>0</v>
      </c>
      <c r="AI2015" s="334" t="b">
        <f>IF(AA2015="gaz z sieci",AC2015*'lista, wskaźniki'!$D$21)</f>
        <v>0</v>
      </c>
      <c r="AJ2015" s="272">
        <f>IF(AA2015="węgiel",AB2015*'lista, wskaźniki'!$D$20, IF('Sektor mieszkaniowy'!AA2015="drewno",'Sektor mieszkaniowy'!AB2015*'lista, wskaźniki'!$D$22,IF('Sektor mieszkaniowy'!AA2015="pellet",AB2015*'lista, wskaźniki'!$D$23,IF('Sektor mieszkaniowy'!AA2015="gaz z sieci",AB2015*'lista, wskaźniki'!$D$21,IF('Sektor mieszkaniowy'!AA2015="olej opałowy",'Sektor mieszkaniowy'!AB2015*'lista, wskaźniki'!$D$24)))))</f>
        <v>0</v>
      </c>
      <c r="AK2015" s="1054"/>
      <c r="AL2015" s="1051"/>
      <c r="AM2015" s="20">
        <f>IF(AA2015="węgiel",AF2015*1/3.6*'lista, wskaźniki'!$F$20,IF(AA2015="drewno",AF2015*1/3.6*'lista, wskaźniki'!$F$22,IF(AA2015="pellet",AF2015*1/3.6*'lista, wskaźniki'!$F$23,IF(AA2015="gaz z sieci",AF2015*1/3.6*'lista, wskaźniki'!$F$21,IF(AA2015="olej opałowy",AF2015*1/3.6*'lista, wskaźniki'!$F$24,0)))))</f>
        <v>0</v>
      </c>
      <c r="AN2015" s="20">
        <f>IF(AA2015="węgiel",AF2015*'lista, wskaźniki'!$E$42,IF(AA2015="drewno",AF2015*'lista, wskaźniki'!$G$42,IF(AA2015="pellet",AF2015*'lista, wskaźniki'!$H$42,IF(AA2015="gaz z sieci",AF2015*'lista, wskaźniki'!$F$42,IF(AA2015="olej opałowy",AF2015*'lista, wskaźniki'!$I$42,0)))))</f>
        <v>0</v>
      </c>
      <c r="AO2015" s="20">
        <f>IF(AA2015="węgiel",AF2015*'lista, wskaźniki'!$E$43,IF(AA2015="drewno",AF2015*'lista, wskaźniki'!$G$43,IF(AA2015="pellet",AF2015*'lista, wskaźniki'!$H$43,IF(AA2015="gaz z sieci",AF2015*'lista, wskaźniki'!$F$43,IF(AA2015="olej opałowy",AF2015*'lista, wskaźniki'!$I$43,0)))))</f>
        <v>0</v>
      </c>
      <c r="AP2015" s="20">
        <f>IF(AA2015="węgiel",AF2015*'lista, wskaźniki'!$E$44,IF(AA2015="drewno",AF2015*'lista, wskaźniki'!$G$44,IF(AA2015="pellet",AF2015*'lista, wskaźniki'!$H$44,IF(AA2015="gaz z sieci",AF2015*'lista, wskaźniki'!$F$44,IF(AA2015="olej opałowy",AF2015*'lista, wskaźniki'!$I$44,0)))))</f>
        <v>0</v>
      </c>
      <c r="AQ2015" s="20" t="b">
        <f>IF(Z2015="gaz",AH2015*1/3.6*'lista, wskaźniki'!$F$21,IF(Z2015="energia elektryczna",AH2015*1/3.6*'lista, wskaźniki'!$F$26))</f>
        <v>0</v>
      </c>
      <c r="AR2015" s="20" t="b">
        <f>IF(Z2015="gaz",AH2015*'lista, wskaźniki'!$F$42,IF(Z2015="energia elektryczna",AH2015*0))</f>
        <v>0</v>
      </c>
      <c r="AS2015" s="20" t="b">
        <f>IF(Z2015="gaz",AH2015*'lista, wskaźniki'!$F$43,IF(Z2015="energia elektryczna",AH2015*0))</f>
        <v>0</v>
      </c>
      <c r="AT2015" s="20" t="b">
        <f>IF(Z2015="gaz",AH2015*'lista, wskaźniki'!$F$44,IF(Z2015="energia elektryczna",AH2015*0))</f>
        <v>0</v>
      </c>
      <c r="AU2015" s="20">
        <f>AI2015*1/3.6*'lista, wskaźniki'!$F$21</f>
        <v>0</v>
      </c>
      <c r="AV2015" s="20">
        <f>AI2015*'lista, wskaźniki'!$F$42</f>
        <v>0</v>
      </c>
      <c r="AW2015" s="20">
        <f>AI2015*'lista, wskaźniki'!$F$43</f>
        <v>0</v>
      </c>
      <c r="AX2015" s="20">
        <f>AI2015*'lista, wskaźniki'!$F$44</f>
        <v>0</v>
      </c>
      <c r="AY2015" s="20">
        <f>AK2015*'lista, wskaźniki'!$F$26</f>
        <v>0</v>
      </c>
      <c r="AZ2015" s="20">
        <f t="shared" si="909"/>
        <v>0</v>
      </c>
      <c r="BA2015" s="20">
        <f t="shared" si="910"/>
        <v>0</v>
      </c>
      <c r="BB2015" s="20">
        <f t="shared" si="911"/>
        <v>0</v>
      </c>
      <c r="BC2015" s="20">
        <f t="shared" si="912"/>
        <v>0</v>
      </c>
      <c r="BD2015" s="1051"/>
      <c r="BE2015" s="1051"/>
      <c r="BF2015" s="1051"/>
      <c r="BG2015" s="1051"/>
      <c r="BH2015" s="97"/>
      <c r="BI2015" s="1051"/>
      <c r="BJ2015" s="97"/>
      <c r="BK2015" s="1051"/>
      <c r="BL2015" s="97"/>
      <c r="BM2015" s="97"/>
      <c r="BN2015" s="97"/>
      <c r="BO2015" s="97"/>
      <c r="BP2015" s="97"/>
      <c r="BQ2015" s="97"/>
      <c r="BR2015" s="97"/>
      <c r="BS2015" s="1045"/>
      <c r="BT2015" s="1045"/>
      <c r="BU2015" s="1045"/>
      <c r="BV2015" s="1045"/>
      <c r="BW2015" s="1045"/>
      <c r="BX2015" s="1045"/>
      <c r="BY2015" s="1048"/>
      <c r="CA2015" s="365" t="b">
        <f t="shared" si="913"/>
        <v>0</v>
      </c>
      <c r="CB2015" s="365" t="b">
        <f t="shared" si="914"/>
        <v>0</v>
      </c>
      <c r="CC2015" s="365">
        <f t="shared" si="915"/>
        <v>0</v>
      </c>
      <c r="CD2015" s="365" t="b">
        <f t="shared" si="916"/>
        <v>0</v>
      </c>
      <c r="CE2015" s="365" t="b">
        <f t="shared" si="917"/>
        <v>0</v>
      </c>
      <c r="CF2015" s="365" t="b">
        <f t="shared" si="918"/>
        <v>0</v>
      </c>
      <c r="CG2015" s="365" t="b">
        <f t="shared" si="919"/>
        <v>0</v>
      </c>
      <c r="CH2015" s="365" t="b">
        <f t="shared" si="920"/>
        <v>0</v>
      </c>
      <c r="CI2015" s="72" t="b">
        <f t="shared" si="921"/>
        <v>0</v>
      </c>
      <c r="CJ2015" s="72" t="b">
        <f t="shared" si="922"/>
        <v>0</v>
      </c>
      <c r="CK2015" s="72">
        <f t="shared" si="923"/>
        <v>0</v>
      </c>
      <c r="CL2015" s="72">
        <f t="shared" si="924"/>
        <v>0</v>
      </c>
      <c r="CM2015" s="72" t="b">
        <f t="shared" si="925"/>
        <v>0</v>
      </c>
      <c r="CN2015" s="72" t="b">
        <f t="shared" si="926"/>
        <v>0</v>
      </c>
      <c r="CP2015" s="13">
        <f t="shared" si="927"/>
        <v>0</v>
      </c>
      <c r="CQ2015" s="13" t="b">
        <f t="shared" si="928"/>
        <v>0</v>
      </c>
      <c r="CR2015" s="13" t="b">
        <f t="shared" si="929"/>
        <v>0</v>
      </c>
      <c r="CS2015" s="13" t="b">
        <f t="shared" si="935"/>
        <v>0</v>
      </c>
      <c r="CT2015" s="13" t="b">
        <f t="shared" si="934"/>
        <v>0</v>
      </c>
      <c r="CU2015" s="13" t="b">
        <f t="shared" ref="CU2015:CU2052" si="936">IF(R2015="kompletna",CT2015,IF(R2015="częściowa",0.5*CT2015,IF(R2015="brak",0*CT2015)))</f>
        <v>0</v>
      </c>
      <c r="CV2015" s="13" t="b">
        <f t="shared" si="930"/>
        <v>0</v>
      </c>
      <c r="CW2015" s="13" t="b">
        <f t="shared" si="931"/>
        <v>0</v>
      </c>
      <c r="CX2015" s="13" t="b">
        <f t="shared" si="932"/>
        <v>0</v>
      </c>
      <c r="CY2015" s="13" t="b">
        <f t="shared" si="933"/>
        <v>0</v>
      </c>
    </row>
    <row r="2016" spans="1:103" s="282" customFormat="1" ht="15" thickBot="1">
      <c r="A2016" s="932"/>
      <c r="B2016" s="1051"/>
      <c r="C2016" s="1051"/>
      <c r="D2016" s="1051"/>
      <c r="E2016" s="1051"/>
      <c r="F2016" s="1051"/>
      <c r="G2016" s="1051"/>
      <c r="H2016" s="1051"/>
      <c r="I2016" s="1051"/>
      <c r="J2016" s="1051"/>
      <c r="K2016" s="1051"/>
      <c r="L2016" s="1051"/>
      <c r="M2016" s="1051"/>
      <c r="N2016" s="1051"/>
      <c r="O2016" s="1051"/>
      <c r="P2016" s="1051"/>
      <c r="Q2016" s="941"/>
      <c r="R2016" s="1051"/>
      <c r="S2016" s="1051"/>
      <c r="T2016" s="1051"/>
      <c r="U2016" s="1051"/>
      <c r="V2016" s="1051"/>
      <c r="W2016" s="293"/>
      <c r="X2016" s="293"/>
      <c r="Y2016" s="293"/>
      <c r="Z2016" s="293"/>
      <c r="AA2016" s="330" t="s">
        <v>38</v>
      </c>
      <c r="AB2016" s="294"/>
      <c r="AC2016" s="294">
        <f>AD2016/2.5</f>
        <v>260</v>
      </c>
      <c r="AD2016" s="293">
        <v>650</v>
      </c>
      <c r="AE2016" s="1051"/>
      <c r="AF2016" s="334">
        <f t="shared" si="908"/>
        <v>0</v>
      </c>
      <c r="AG2016" s="292">
        <f>IF(R2016="kompletna",Q2016*J2016*0.0036*'lista, wskaźniki'!$F$13, IF(R2016="częściowa",Q2016*J2016*0.0036*'lista, wskaźniki'!$F$14, IF(R2016="brak",Q2016*J2016*0.0036*'lista, wskaźniki'!$F$15,)))</f>
        <v>0</v>
      </c>
      <c r="AH2016" s="334">
        <f>IF(Y2016="inne",K2016*'lista, wskaźniki'!$E$35,IF(Y2016="to samo źródło",0,IF(Y2016=0,0)))</f>
        <v>0</v>
      </c>
      <c r="AI2016" s="334">
        <f>IF(AA2016="gaz z sieci",AC2016*'lista, wskaźniki'!$D$21)</f>
        <v>9.3911999999999995</v>
      </c>
      <c r="AJ2016" s="292">
        <f>IF(AA2016="węgiel",AB2016*'lista, wskaźniki'!$D$20, IF('Sektor mieszkaniowy'!AA2016="drewno",'Sektor mieszkaniowy'!AB2016*'lista, wskaźniki'!$D$22,IF('Sektor mieszkaniowy'!AA2016="pellet",AB2016*'lista, wskaźniki'!$D$23,IF('Sektor mieszkaniowy'!AA2016="gaz z sieci",AB2016*'lista, wskaźniki'!$D$21,IF('Sektor mieszkaniowy'!AA2016="olej opałowy",'Sektor mieszkaniowy'!AB2016*'lista, wskaźniki'!$D$24)))))</f>
        <v>0</v>
      </c>
      <c r="AK2016" s="1054"/>
      <c r="AL2016" s="1051"/>
      <c r="AM2016" s="20">
        <f>IF(AA2016="węgiel",AF2016*1/3.6*'lista, wskaźniki'!$F$20,IF(AA2016="drewno",AF2016*1/3.6*'lista, wskaźniki'!$F$22,IF(AA2016="pellet",AF2016*1/3.6*'lista, wskaźniki'!$F$23,IF(AA2016="gaz z sieci",AF2016*1/3.6*'lista, wskaźniki'!$F$21,IF(AA2016="olej opałowy",AF2016*1/3.6*'lista, wskaźniki'!$F$24,0)))))</f>
        <v>0</v>
      </c>
      <c r="AN2016" s="20">
        <f>IF(AA2016="węgiel",AF2016*'lista, wskaźniki'!$E$42,IF(AA2016="drewno",AF2016*'lista, wskaźniki'!$G$42,IF(AA2016="pellet",AF2016*'lista, wskaźniki'!$H$42,IF(AA2016="gaz z sieci",AF2016*'lista, wskaźniki'!$F$42,IF(AA2016="olej opałowy",AF2016*'lista, wskaźniki'!$I$42,0)))))</f>
        <v>0</v>
      </c>
      <c r="AO2016" s="20">
        <f>IF(AA2016="węgiel",AF2016*'lista, wskaźniki'!$E$43,IF(AA2016="drewno",AF2016*'lista, wskaźniki'!$G$43,IF(AA2016="pellet",AF2016*'lista, wskaźniki'!$H$43,IF(AA2016="gaz z sieci",AF2016*'lista, wskaźniki'!$F$43,IF(AA2016="olej opałowy",AF2016*'lista, wskaźniki'!$I$43,0)))))</f>
        <v>0</v>
      </c>
      <c r="AP2016" s="20">
        <f>IF(AA2016="węgiel",AF2016*'lista, wskaźniki'!$E$44,IF(AA2016="drewno",AF2016*'lista, wskaźniki'!$G$44,IF(AA2016="pellet",AF2016*'lista, wskaźniki'!$H$44,IF(AA2016="gaz z sieci",AF2016*'lista, wskaźniki'!$F$44,IF(AA2016="olej opałowy",AF2016*'lista, wskaźniki'!$I$44,0)))))</f>
        <v>0</v>
      </c>
      <c r="AQ2016" s="20" t="b">
        <f>IF(Z2016="gaz",AH2016*1/3.6*'lista, wskaźniki'!$F$21,IF(Z2016="energia elektryczna",AH2016*1/3.6*'lista, wskaźniki'!$F$26))</f>
        <v>0</v>
      </c>
      <c r="AR2016" s="20" t="b">
        <f>IF(Z2016="gaz",AH2016*'lista, wskaźniki'!$F$42,IF(Z2016="energia elektryczna",AH2016*0))</f>
        <v>0</v>
      </c>
      <c r="AS2016" s="20" t="b">
        <f>IF(Z2016="gaz",AH2016*'lista, wskaźniki'!$F$43,IF(Z2016="energia elektryczna",AH2016*0))</f>
        <v>0</v>
      </c>
      <c r="AT2016" s="20" t="b">
        <f>IF(Z2016="gaz",AH2016*'lista, wskaźniki'!$F$44,IF(Z2016="energia elektryczna",AH2016*0))</f>
        <v>0</v>
      </c>
      <c r="AU2016" s="20">
        <f>AI2016*1/3.6*'lista, wskaźniki'!$F$21</f>
        <v>0.52421678399999994</v>
      </c>
      <c r="AV2016" s="20">
        <f>AI2016*'lista, wskaźniki'!$F$42</f>
        <v>4.6955999999999996E-6</v>
      </c>
      <c r="AW2016" s="20">
        <f>AI2016*'lista, wskaźniki'!$F$43</f>
        <v>4.6955999999999996E-6</v>
      </c>
      <c r="AX2016" s="20">
        <f>AI2016*'lista, wskaźniki'!$F$44</f>
        <v>0</v>
      </c>
      <c r="AY2016" s="20">
        <f>AK2016*'lista, wskaźniki'!$F$26</f>
        <v>0</v>
      </c>
      <c r="AZ2016" s="20">
        <f t="shared" si="909"/>
        <v>0.52421678399999994</v>
      </c>
      <c r="BA2016" s="20">
        <f t="shared" si="910"/>
        <v>4.6955999999999996E-6</v>
      </c>
      <c r="BB2016" s="20">
        <f t="shared" si="911"/>
        <v>4.6955999999999996E-6</v>
      </c>
      <c r="BC2016" s="20">
        <f t="shared" si="912"/>
        <v>0</v>
      </c>
      <c r="BD2016" s="1051"/>
      <c r="BE2016" s="1051"/>
      <c r="BF2016" s="1051"/>
      <c r="BG2016" s="1051"/>
      <c r="BH2016" s="293"/>
      <c r="BI2016" s="1051"/>
      <c r="BJ2016" s="293"/>
      <c r="BK2016" s="1051"/>
      <c r="BL2016" s="293"/>
      <c r="BM2016" s="293"/>
      <c r="BN2016" s="293"/>
      <c r="BO2016" s="293"/>
      <c r="BP2016" s="293"/>
      <c r="BQ2016" s="293"/>
      <c r="BR2016" s="293"/>
      <c r="BS2016" s="1045"/>
      <c r="BT2016" s="1045"/>
      <c r="BU2016" s="1045"/>
      <c r="BV2016" s="1045"/>
      <c r="BW2016" s="1045"/>
      <c r="BX2016" s="1045"/>
      <c r="BY2016" s="1048"/>
      <c r="CA2016" s="365" t="b">
        <f t="shared" si="913"/>
        <v>0</v>
      </c>
      <c r="CB2016" s="365" t="b">
        <f t="shared" si="914"/>
        <v>0</v>
      </c>
      <c r="CC2016" s="365" t="b">
        <f t="shared" si="915"/>
        <v>0</v>
      </c>
      <c r="CD2016" s="365">
        <f t="shared" si="916"/>
        <v>0</v>
      </c>
      <c r="CE2016" s="365" t="b">
        <f t="shared" si="917"/>
        <v>0</v>
      </c>
      <c r="CF2016" s="365" t="b">
        <f t="shared" si="918"/>
        <v>0</v>
      </c>
      <c r="CG2016" s="365" t="b">
        <f t="shared" si="919"/>
        <v>0</v>
      </c>
      <c r="CH2016" s="365">
        <f t="shared" si="920"/>
        <v>9.3911999999999995</v>
      </c>
      <c r="CI2016" s="72" t="b">
        <f t="shared" si="921"/>
        <v>0</v>
      </c>
      <c r="CJ2016" s="72" t="b">
        <f t="shared" si="922"/>
        <v>0</v>
      </c>
      <c r="CK2016" s="72" t="b">
        <f t="shared" si="923"/>
        <v>0</v>
      </c>
      <c r="CL2016" s="72">
        <f t="shared" si="924"/>
        <v>0</v>
      </c>
      <c r="CM2016" s="72" t="b">
        <f t="shared" si="925"/>
        <v>0</v>
      </c>
      <c r="CN2016" s="72" t="b">
        <f t="shared" si="926"/>
        <v>0</v>
      </c>
      <c r="CP2016" s="13">
        <f t="shared" si="927"/>
        <v>0</v>
      </c>
      <c r="CQ2016" s="13" t="b">
        <f t="shared" si="928"/>
        <v>0</v>
      </c>
      <c r="CR2016" s="13" t="b">
        <f t="shared" si="929"/>
        <v>0</v>
      </c>
      <c r="CS2016" s="13" t="b">
        <f t="shared" si="935"/>
        <v>0</v>
      </c>
      <c r="CT2016" s="13" t="b">
        <f t="shared" si="934"/>
        <v>0</v>
      </c>
      <c r="CU2016" s="13" t="b">
        <f t="shared" si="936"/>
        <v>0</v>
      </c>
      <c r="CV2016" s="13" t="b">
        <f t="shared" si="930"/>
        <v>0</v>
      </c>
      <c r="CW2016" s="13" t="b">
        <f t="shared" si="931"/>
        <v>0</v>
      </c>
      <c r="CX2016" s="13" t="b">
        <f t="shared" si="932"/>
        <v>0</v>
      </c>
      <c r="CY2016" s="13" t="b">
        <f t="shared" si="933"/>
        <v>0</v>
      </c>
    </row>
    <row r="2017" spans="1:103" ht="15" thickBot="1">
      <c r="A2017" s="933"/>
      <c r="B2017" s="1052"/>
      <c r="C2017" s="1052"/>
      <c r="D2017" s="1052"/>
      <c r="E2017" s="1052"/>
      <c r="F2017" s="1052"/>
      <c r="G2017" s="1052"/>
      <c r="H2017" s="1052"/>
      <c r="I2017" s="1052"/>
      <c r="J2017" s="1052"/>
      <c r="K2017" s="1052"/>
      <c r="L2017" s="1052"/>
      <c r="M2017" s="1052"/>
      <c r="N2017" s="1052"/>
      <c r="O2017" s="1052"/>
      <c r="P2017" s="1052"/>
      <c r="Q2017" s="942"/>
      <c r="R2017" s="1052"/>
      <c r="S2017" s="1052"/>
      <c r="T2017" s="1052"/>
      <c r="U2017" s="1052"/>
      <c r="V2017" s="1052"/>
      <c r="W2017" s="99"/>
      <c r="X2017" s="99"/>
      <c r="Y2017" s="99"/>
      <c r="Z2017" s="99"/>
      <c r="AA2017" s="99" t="s">
        <v>37</v>
      </c>
      <c r="AB2017" s="100"/>
      <c r="AC2017" s="100"/>
      <c r="AD2017" s="99"/>
      <c r="AE2017" s="1052"/>
      <c r="AF2017" s="334">
        <f t="shared" si="908"/>
        <v>0</v>
      </c>
      <c r="AG2017" s="272">
        <f>IF(R2017="kompletna",Q2017*J2017*0.0036*'lista, wskaźniki'!$F$13, IF(R2017="częściowa",Q2017*J2017*0.0036*'lista, wskaźniki'!$F$14, IF(R2017="brak",Q2017*J2017*0.0036*'lista, wskaźniki'!$F$15,)))</f>
        <v>0</v>
      </c>
      <c r="AH2017" s="334">
        <f>IF(Y2017="inne",K2017*'lista, wskaźniki'!$E$35,IF(Y2017="to samo źródło",0,IF(Y2017=0,0)))</f>
        <v>0</v>
      </c>
      <c r="AI2017" s="334" t="b">
        <f>IF(AA2017="gaz z sieci",AC2017*'lista, wskaźniki'!$D$21)</f>
        <v>0</v>
      </c>
      <c r="AJ2017" s="272">
        <f>IF(AA2017="węgiel",AB2017*'lista, wskaźniki'!$D$20, IF('Sektor mieszkaniowy'!AA2017="drewno",'Sektor mieszkaniowy'!AB2017*'lista, wskaźniki'!$D$22,IF('Sektor mieszkaniowy'!AA2017="pellet",AB2017*'lista, wskaźniki'!$D$23,IF('Sektor mieszkaniowy'!AA2017="gaz z sieci",AB2017*'lista, wskaźniki'!$D$21,IF('Sektor mieszkaniowy'!AA2017="olej opałowy",'Sektor mieszkaniowy'!AB2017*'lista, wskaźniki'!$D$24)))))</f>
        <v>0</v>
      </c>
      <c r="AK2017" s="1055"/>
      <c r="AL2017" s="1052"/>
      <c r="AM2017" s="20">
        <f>IF(AA2017="węgiel",AF2017*1/3.6*'lista, wskaźniki'!$F$20,IF(AA2017="drewno",AF2017*1/3.6*'lista, wskaźniki'!$F$22,IF(AA2017="pellet",AF2017*1/3.6*'lista, wskaźniki'!$F$23,IF(AA2017="gaz z sieci",AF2017*1/3.6*'lista, wskaźniki'!$F$21,IF(AA2017="olej opałowy",AF2017*1/3.6*'lista, wskaźniki'!$F$24,0)))))</f>
        <v>0</v>
      </c>
      <c r="AN2017" s="20">
        <f>IF(AA2017="węgiel",AF2017*'lista, wskaźniki'!$E$42,IF(AA2017="drewno",AF2017*'lista, wskaźniki'!$G$42,IF(AA2017="pellet",AF2017*'lista, wskaźniki'!$H$42,IF(AA2017="gaz z sieci",AF2017*'lista, wskaźniki'!$F$42,IF(AA2017="olej opałowy",AF2017*'lista, wskaźniki'!$I$42,0)))))</f>
        <v>0</v>
      </c>
      <c r="AO2017" s="20">
        <f>IF(AA2017="węgiel",AF2017*'lista, wskaźniki'!$E$43,IF(AA2017="drewno",AF2017*'lista, wskaźniki'!$G$43,IF(AA2017="pellet",AF2017*'lista, wskaźniki'!$H$43,IF(AA2017="gaz z sieci",AF2017*'lista, wskaźniki'!$F$43,IF(AA2017="olej opałowy",AF2017*'lista, wskaźniki'!$I$43,0)))))</f>
        <v>0</v>
      </c>
      <c r="AP2017" s="20">
        <f>IF(AA2017="węgiel",AF2017*'lista, wskaźniki'!$E$44,IF(AA2017="drewno",AF2017*'lista, wskaźniki'!$G$44,IF(AA2017="pellet",AF2017*'lista, wskaźniki'!$H$44,IF(AA2017="gaz z sieci",AF2017*'lista, wskaźniki'!$F$44,IF(AA2017="olej opałowy",AF2017*'lista, wskaźniki'!$I$44,0)))))</f>
        <v>0</v>
      </c>
      <c r="AQ2017" s="20" t="b">
        <f>IF(Z2017="gaz",AH2017*1/3.6*'lista, wskaźniki'!$F$21,IF(Z2017="energia elektryczna",AH2017*1/3.6*'lista, wskaźniki'!$F$26))</f>
        <v>0</v>
      </c>
      <c r="AR2017" s="20" t="b">
        <f>IF(Z2017="gaz",AH2017*'lista, wskaźniki'!$F$42,IF(Z2017="energia elektryczna",AH2017*0))</f>
        <v>0</v>
      </c>
      <c r="AS2017" s="20" t="b">
        <f>IF(Z2017="gaz",AH2017*'lista, wskaźniki'!$F$43,IF(Z2017="energia elektryczna",AH2017*0))</f>
        <v>0</v>
      </c>
      <c r="AT2017" s="20" t="b">
        <f>IF(Z2017="gaz",AH2017*'lista, wskaźniki'!$F$44,IF(Z2017="energia elektryczna",AH2017*0))</f>
        <v>0</v>
      </c>
      <c r="AU2017" s="20">
        <f>AI2017*1/3.6*'lista, wskaźniki'!$F$21</f>
        <v>0</v>
      </c>
      <c r="AV2017" s="20">
        <f>AI2017*'lista, wskaźniki'!$F$42</f>
        <v>0</v>
      </c>
      <c r="AW2017" s="20">
        <f>AI2017*'lista, wskaźniki'!$F$43</f>
        <v>0</v>
      </c>
      <c r="AX2017" s="20">
        <f>AI2017*'lista, wskaźniki'!$F$44</f>
        <v>0</v>
      </c>
      <c r="AY2017" s="20">
        <f>AK2017*'lista, wskaźniki'!$F$26</f>
        <v>0</v>
      </c>
      <c r="AZ2017" s="20">
        <f t="shared" si="909"/>
        <v>0</v>
      </c>
      <c r="BA2017" s="20">
        <f t="shared" si="910"/>
        <v>0</v>
      </c>
      <c r="BB2017" s="20">
        <f t="shared" si="911"/>
        <v>0</v>
      </c>
      <c r="BC2017" s="20">
        <f t="shared" si="912"/>
        <v>0</v>
      </c>
      <c r="BD2017" s="1052"/>
      <c r="BE2017" s="1052"/>
      <c r="BF2017" s="1052"/>
      <c r="BG2017" s="1052"/>
      <c r="BH2017" s="99"/>
      <c r="BI2017" s="1052"/>
      <c r="BJ2017" s="99"/>
      <c r="BK2017" s="1052"/>
      <c r="BL2017" s="99"/>
      <c r="BM2017" s="99"/>
      <c r="BN2017" s="99"/>
      <c r="BO2017" s="99"/>
      <c r="BP2017" s="99"/>
      <c r="BQ2017" s="99"/>
      <c r="BR2017" s="99"/>
      <c r="BS2017" s="1046"/>
      <c r="BT2017" s="1046"/>
      <c r="BU2017" s="1046"/>
      <c r="BV2017" s="1046"/>
      <c r="BW2017" s="1046"/>
      <c r="BX2017" s="1046"/>
      <c r="BY2017" s="1049"/>
      <c r="CA2017" s="365" t="b">
        <f t="shared" si="913"/>
        <v>0</v>
      </c>
      <c r="CB2017" s="365" t="b">
        <f t="shared" si="914"/>
        <v>0</v>
      </c>
      <c r="CC2017" s="365" t="b">
        <f t="shared" si="915"/>
        <v>0</v>
      </c>
      <c r="CD2017" s="365" t="b">
        <f t="shared" si="916"/>
        <v>0</v>
      </c>
      <c r="CE2017" s="365">
        <f t="shared" si="917"/>
        <v>0</v>
      </c>
      <c r="CF2017" s="365" t="b">
        <f t="shared" si="918"/>
        <v>0</v>
      </c>
      <c r="CG2017" s="365" t="b">
        <f t="shared" si="919"/>
        <v>0</v>
      </c>
      <c r="CH2017" s="365" t="b">
        <f t="shared" si="920"/>
        <v>0</v>
      </c>
      <c r="CI2017" s="72" t="b">
        <f t="shared" si="921"/>
        <v>0</v>
      </c>
      <c r="CJ2017" s="72" t="b">
        <f t="shared" si="922"/>
        <v>0</v>
      </c>
      <c r="CK2017" s="72" t="b">
        <f t="shared" si="923"/>
        <v>0</v>
      </c>
      <c r="CL2017" s="72">
        <f t="shared" si="924"/>
        <v>0</v>
      </c>
      <c r="CM2017" s="72">
        <f t="shared" si="925"/>
        <v>0</v>
      </c>
      <c r="CN2017" s="72" t="b">
        <f t="shared" si="926"/>
        <v>0</v>
      </c>
      <c r="CP2017" s="13">
        <f t="shared" si="927"/>
        <v>0</v>
      </c>
      <c r="CQ2017" s="13" t="b">
        <f t="shared" si="928"/>
        <v>0</v>
      </c>
      <c r="CR2017" s="13" t="b">
        <f t="shared" si="929"/>
        <v>0</v>
      </c>
      <c r="CS2017" s="13" t="b">
        <f t="shared" si="935"/>
        <v>0</v>
      </c>
      <c r="CT2017" s="13" t="b">
        <f t="shared" si="934"/>
        <v>0</v>
      </c>
      <c r="CU2017" s="13" t="b">
        <f t="shared" si="936"/>
        <v>0</v>
      </c>
      <c r="CV2017" s="13" t="b">
        <f t="shared" si="930"/>
        <v>0</v>
      </c>
      <c r="CW2017" s="13" t="b">
        <f t="shared" si="931"/>
        <v>0</v>
      </c>
      <c r="CX2017" s="13" t="b">
        <f t="shared" si="932"/>
        <v>0</v>
      </c>
      <c r="CY2017" s="13" t="b">
        <f t="shared" si="933"/>
        <v>0</v>
      </c>
    </row>
    <row r="2018" spans="1:103" ht="15" thickBot="1">
      <c r="A2018" s="931">
        <v>404</v>
      </c>
      <c r="B2018" s="1050" t="s">
        <v>227</v>
      </c>
      <c r="C2018" s="1050"/>
      <c r="D2018" s="1050" t="s">
        <v>1</v>
      </c>
      <c r="E2018" s="1050" t="s">
        <v>5</v>
      </c>
      <c r="F2018" s="1050"/>
      <c r="G2018" s="1050"/>
      <c r="H2018" s="1050"/>
      <c r="I2018" s="1050" t="s">
        <v>14</v>
      </c>
      <c r="J2018" s="1050">
        <v>100</v>
      </c>
      <c r="K2018" s="1050">
        <v>6</v>
      </c>
      <c r="L2018" s="1050" t="s">
        <v>17</v>
      </c>
      <c r="M2018" s="1050"/>
      <c r="N2018" s="1050" t="s">
        <v>17</v>
      </c>
      <c r="O2018" s="1050"/>
      <c r="P2018" s="1050" t="s">
        <v>17</v>
      </c>
      <c r="Q2018" s="940">
        <f>IF(I2018="&lt;1966",'lista, wskaźniki'!$G$4,IF(I2018="1967-1985",'lista, wskaźniki'!$G$5,IF(I2018="1986-1992",'lista, wskaźniki'!$G$6,IF(I2018="1993-1996",'lista, wskaźniki'!$G$7,IF(I2018="&gt;1997",'lista, wskaźniki'!$G$8,IF(I2018=0,'lista, wskaźniki'!$G$4))))))</f>
        <v>115</v>
      </c>
      <c r="R2018" s="1050" t="s">
        <v>25</v>
      </c>
      <c r="S2018" s="1050" t="s">
        <v>27</v>
      </c>
      <c r="T2018" s="1050">
        <v>12</v>
      </c>
      <c r="U2018" s="1050">
        <v>1970</v>
      </c>
      <c r="V2018" s="1050"/>
      <c r="W2018" s="95" t="s">
        <v>35</v>
      </c>
      <c r="X2018" s="95" t="s">
        <v>39</v>
      </c>
      <c r="Y2018" s="95" t="s">
        <v>42</v>
      </c>
      <c r="Z2018" s="95"/>
      <c r="AA2018" s="95" t="s">
        <v>35</v>
      </c>
      <c r="AB2018" s="96">
        <v>3</v>
      </c>
      <c r="AC2018" s="96"/>
      <c r="AD2018" s="95">
        <v>2400</v>
      </c>
      <c r="AE2018" s="1050"/>
      <c r="AF2018" s="334">
        <f t="shared" si="908"/>
        <v>54.644999999999996</v>
      </c>
      <c r="AG2018" s="272">
        <f>IF(R2018="kompletna",Q2018*J2018*0.0036*'lista, wskaźniki'!$F$13, IF(R2018="częściowa",Q2018*J2018*0.0036*'lista, wskaźniki'!$F$14, IF(R2018="brak",Q2018*J2018*0.0036*'lista, wskaźniki'!$F$15,)))</f>
        <v>41.4</v>
      </c>
      <c r="AH2018" s="334">
        <f>IF(Y2018="inne",K2018*'lista, wskaźniki'!$E$35,IF(Y2018="to samo źródło",0,IF(Y2018=0,0)))</f>
        <v>0</v>
      </c>
      <c r="AI2018" s="334" t="b">
        <f>IF(AA2018="gaz z sieci",AC2018*'lista, wskaźniki'!$D$21)</f>
        <v>0</v>
      </c>
      <c r="AJ2018" s="272">
        <f>IF(AA2018="węgiel",AB2018*'lista, wskaźniki'!$D$20, IF('Sektor mieszkaniowy'!AA2018="drewno",'Sektor mieszkaniowy'!AB2018*'lista, wskaźniki'!$D$22,IF('Sektor mieszkaniowy'!AA2018="pellet",AB2018*'lista, wskaźniki'!$D$23,IF('Sektor mieszkaniowy'!AA2018="gaz z sieci",AB2018*'lista, wskaźniki'!$D$21,IF('Sektor mieszkaniowy'!AA2018="olej opałowy",'Sektor mieszkaniowy'!AB2018*'lista, wskaźniki'!$D$24)))))</f>
        <v>67.89</v>
      </c>
      <c r="AK2018" s="1053">
        <f>AL2018/'lista, wskaźniki'!$A$127</f>
        <v>2.7692307692307692</v>
      </c>
      <c r="AL2018" s="1050">
        <v>1800</v>
      </c>
      <c r="AM2018" s="20">
        <f>IF(AA2018="węgiel",AF2018*1/3.6*'lista, wskaźniki'!$F$20,IF(AA2018="drewno",AF2018*1/3.6*'lista, wskaźniki'!$F$22,IF(AA2018="pellet",AF2018*1/3.6*'lista, wskaźniki'!$F$23,IF(AA2018="gaz z sieci",AF2018*1/3.6*'lista, wskaźniki'!$F$21,IF(AA2018="olej opałowy",AF2018*1/3.6*'lista, wskaźniki'!$F$24,0)))))</f>
        <v>5.1765208499999993</v>
      </c>
      <c r="AN2018" s="20">
        <f>IF(AA2018="węgiel",AF2018*'lista, wskaźniki'!$E$42,IF(AA2018="drewno",AF2018*'lista, wskaźniki'!$G$42,IF(AA2018="pellet",AF2018*'lista, wskaźniki'!$H$42,IF(AA2018="gaz z sieci",AF2018*'lista, wskaźniki'!$F$42,IF(AA2018="olej opałowy",AF2018*'lista, wskaźniki'!$I$42,0)))))</f>
        <v>2.0765099999999998E-2</v>
      </c>
      <c r="AO2018" s="20">
        <f>IF(AA2018="węgiel",AF2018*'lista, wskaźniki'!$E$43,IF(AA2018="drewno",AF2018*'lista, wskaźniki'!$G$43,IF(AA2018="pellet",AF2018*'lista, wskaźniki'!$H$43,IF(AA2018="gaz z sieci",AF2018*'lista, wskaźniki'!$F$43,IF(AA2018="olej opałowy",AF2018*'lista, wskaźniki'!$I$43,0)))))</f>
        <v>1.9672200000000001E-2</v>
      </c>
      <c r="AP2018" s="20">
        <f>IF(AA2018="węgiel",AF2018*'lista, wskaźniki'!$E$44,IF(AA2018="drewno",AF2018*'lista, wskaźniki'!$G$44,IF(AA2018="pellet",AF2018*'lista, wskaźniki'!$H$44,IF(AA2018="gaz z sieci",AF2018*'lista, wskaźniki'!$F$44,IF(AA2018="olej opałowy",AF2018*'lista, wskaźniki'!$I$44,0)))))</f>
        <v>1.475415E-5</v>
      </c>
      <c r="AQ2018" s="20" t="b">
        <f>IF(Z2018="gaz",AH2018*1/3.6*'lista, wskaźniki'!$F$21,IF(Z2018="energia elektryczna",AH2018*1/3.6*'lista, wskaźniki'!$F$26))</f>
        <v>0</v>
      </c>
      <c r="AR2018" s="20" t="b">
        <f>IF(Z2018="gaz",AH2018*'lista, wskaźniki'!$F$42,IF(Z2018="energia elektryczna",AH2018*0))</f>
        <v>0</v>
      </c>
      <c r="AS2018" s="20" t="b">
        <f>IF(Z2018="gaz",AH2018*'lista, wskaźniki'!$F$43,IF(Z2018="energia elektryczna",AH2018*0))</f>
        <v>0</v>
      </c>
      <c r="AT2018" s="20" t="b">
        <f>IF(Z2018="gaz",AH2018*'lista, wskaźniki'!$F$44,IF(Z2018="energia elektryczna",AH2018*0))</f>
        <v>0</v>
      </c>
      <c r="AU2018" s="20">
        <f>AI2018*1/3.6*'lista, wskaźniki'!$F$21</f>
        <v>0</v>
      </c>
      <c r="AV2018" s="20">
        <f>AI2018*'lista, wskaźniki'!$F$42</f>
        <v>0</v>
      </c>
      <c r="AW2018" s="20">
        <f>AI2018*'lista, wskaźniki'!$F$43</f>
        <v>0</v>
      </c>
      <c r="AX2018" s="20">
        <f>AI2018*'lista, wskaźniki'!$F$44</f>
        <v>0</v>
      </c>
      <c r="AY2018" s="20">
        <f>AK2018*'lista, wskaźniki'!$F$26</f>
        <v>2.4646153846153847</v>
      </c>
      <c r="AZ2018" s="20">
        <f t="shared" si="909"/>
        <v>7.6411362346153844</v>
      </c>
      <c r="BA2018" s="20">
        <f t="shared" si="910"/>
        <v>2.0765099999999998E-2</v>
      </c>
      <c r="BB2018" s="20">
        <f t="shared" si="911"/>
        <v>1.9672200000000001E-2</v>
      </c>
      <c r="BC2018" s="20">
        <f t="shared" si="912"/>
        <v>1.475415E-5</v>
      </c>
      <c r="BD2018" s="1050" t="s">
        <v>17</v>
      </c>
      <c r="BE2018" s="1050" t="s">
        <v>16</v>
      </c>
      <c r="BF2018" s="1050" t="s">
        <v>17</v>
      </c>
      <c r="BG2018" s="1050" t="s">
        <v>17</v>
      </c>
      <c r="BH2018" s="95"/>
      <c r="BI2018" s="1050" t="s">
        <v>17</v>
      </c>
      <c r="BJ2018" s="95"/>
      <c r="BK2018" s="1050" t="s">
        <v>17</v>
      </c>
      <c r="BL2018" s="95"/>
      <c r="BM2018" s="95"/>
      <c r="BN2018" s="95"/>
      <c r="BO2018" s="95" t="s">
        <v>17</v>
      </c>
      <c r="BP2018" s="95"/>
      <c r="BQ2018" s="95" t="s">
        <v>120</v>
      </c>
      <c r="BR2018" s="95">
        <v>2</v>
      </c>
      <c r="BS2018" s="1044"/>
      <c r="BT2018" s="1044">
        <v>500</v>
      </c>
      <c r="BU2018" s="1044">
        <v>3000</v>
      </c>
      <c r="BV2018" s="1044"/>
      <c r="BW2018" s="1044">
        <v>2000</v>
      </c>
      <c r="BX2018" s="1044">
        <v>12000</v>
      </c>
      <c r="BY2018" s="1047"/>
      <c r="CA2018" s="365">
        <f t="shared" si="913"/>
        <v>54.644999999999996</v>
      </c>
      <c r="CB2018" s="365" t="b">
        <f t="shared" si="914"/>
        <v>0</v>
      </c>
      <c r="CC2018" s="365" t="b">
        <f t="shared" si="915"/>
        <v>0</v>
      </c>
      <c r="CD2018" s="365" t="b">
        <f t="shared" si="916"/>
        <v>0</v>
      </c>
      <c r="CE2018" s="365" t="b">
        <f t="shared" si="917"/>
        <v>0</v>
      </c>
      <c r="CF2018" s="365" t="b">
        <f t="shared" si="918"/>
        <v>0</v>
      </c>
      <c r="CG2018" s="365" t="b">
        <f t="shared" si="919"/>
        <v>0</v>
      </c>
      <c r="CH2018" s="365" t="b">
        <f t="shared" si="920"/>
        <v>0</v>
      </c>
      <c r="CI2018" s="72">
        <f t="shared" si="921"/>
        <v>54.644999999999996</v>
      </c>
      <c r="CJ2018" s="72" t="b">
        <f t="shared" si="922"/>
        <v>0</v>
      </c>
      <c r="CK2018" s="72" t="b">
        <f t="shared" si="923"/>
        <v>0</v>
      </c>
      <c r="CL2018" s="72">
        <f t="shared" si="924"/>
        <v>0</v>
      </c>
      <c r="CM2018" s="72" t="b">
        <f t="shared" si="925"/>
        <v>0</v>
      </c>
      <c r="CN2018" s="72" t="b">
        <f t="shared" si="926"/>
        <v>0</v>
      </c>
      <c r="CP2018" s="13" t="b">
        <f t="shared" si="927"/>
        <v>0</v>
      </c>
      <c r="CQ2018" s="13">
        <f t="shared" si="928"/>
        <v>0</v>
      </c>
      <c r="CR2018" s="13" t="b">
        <f t="shared" si="929"/>
        <v>0</v>
      </c>
      <c r="CS2018" s="13">
        <f t="shared" si="935"/>
        <v>0</v>
      </c>
      <c r="CT2018" s="13" t="b">
        <f t="shared" si="934"/>
        <v>0</v>
      </c>
      <c r="CU2018" s="13">
        <f t="shared" si="936"/>
        <v>0</v>
      </c>
      <c r="CV2018" s="13" t="b">
        <f t="shared" si="930"/>
        <v>0</v>
      </c>
      <c r="CW2018" s="13">
        <f t="shared" si="931"/>
        <v>0</v>
      </c>
      <c r="CX2018" s="13">
        <f t="shared" si="932"/>
        <v>100</v>
      </c>
      <c r="CY2018" s="13">
        <f t="shared" si="933"/>
        <v>0</v>
      </c>
    </row>
    <row r="2019" spans="1:103" ht="15" thickBot="1">
      <c r="A2019" s="932"/>
      <c r="B2019" s="1051"/>
      <c r="C2019" s="1051"/>
      <c r="D2019" s="1051"/>
      <c r="E2019" s="1051"/>
      <c r="F2019" s="1051"/>
      <c r="G2019" s="1051"/>
      <c r="H2019" s="1051"/>
      <c r="I2019" s="1051"/>
      <c r="J2019" s="1051"/>
      <c r="K2019" s="1051"/>
      <c r="L2019" s="1051"/>
      <c r="M2019" s="1051"/>
      <c r="N2019" s="1051"/>
      <c r="O2019" s="1051"/>
      <c r="P2019" s="1051"/>
      <c r="Q2019" s="941"/>
      <c r="R2019" s="1051"/>
      <c r="S2019" s="1051"/>
      <c r="T2019" s="1051"/>
      <c r="U2019" s="1051"/>
      <c r="V2019" s="1051"/>
      <c r="W2019" s="20" t="s">
        <v>36</v>
      </c>
      <c r="X2019" s="97"/>
      <c r="Y2019" s="97"/>
      <c r="Z2019" s="97"/>
      <c r="AA2019" s="97" t="s">
        <v>36</v>
      </c>
      <c r="AB2019" s="98">
        <v>3</v>
      </c>
      <c r="AC2019" s="98"/>
      <c r="AD2019" s="97">
        <v>1000</v>
      </c>
      <c r="AE2019" s="1051"/>
      <c r="AF2019" s="334">
        <f t="shared" si="908"/>
        <v>44.099999999999994</v>
      </c>
      <c r="AG2019" s="272">
        <v>41.4</v>
      </c>
      <c r="AH2019" s="334">
        <f>IF(Y2019="inne",K2019*'lista, wskaźniki'!$E$35,IF(Y2019="to samo źródło",0,IF(Y2019=0,0)))</f>
        <v>0</v>
      </c>
      <c r="AI2019" s="334" t="b">
        <f>IF(AA2019="gaz z sieci",AC2019*'lista, wskaźniki'!$D$21)</f>
        <v>0</v>
      </c>
      <c r="AJ2019" s="272">
        <f>IF(AA2019="węgiel",AB2019*'lista, wskaźniki'!$D$20, IF('Sektor mieszkaniowy'!AA2019="drewno",'Sektor mieszkaniowy'!AB2019*'lista, wskaźniki'!$D$22,IF('Sektor mieszkaniowy'!AA2019="pellet",AB2019*'lista, wskaźniki'!$D$23,IF('Sektor mieszkaniowy'!AA2019="gaz z sieci",AB2019*'lista, wskaźniki'!$D$21,IF('Sektor mieszkaniowy'!AA2019="olej opałowy",'Sektor mieszkaniowy'!AB2019*'lista, wskaźniki'!$D$24)))))</f>
        <v>46.8</v>
      </c>
      <c r="AK2019" s="1054"/>
      <c r="AL2019" s="1051"/>
      <c r="AM2019" s="20">
        <f>IF(AA2019="węgiel",AF2019*1/3.6*'lista, wskaźniki'!$F$20,IF(AA2019="drewno",AF2019*1/3.6*'lista, wskaźniki'!$F$22,IF(AA2019="pellet",AF2019*1/3.6*'lista, wskaźniki'!$F$23,IF(AA2019="gaz z sieci",AF2019*1/3.6*'lista, wskaźniki'!$F$21,IF(AA2019="olej opałowy",AF2019*1/3.6*'lista, wskaźniki'!$F$24,0)))))</f>
        <v>0</v>
      </c>
      <c r="AN2019" s="20">
        <f>IF(AA2019="węgiel",AF2019*'lista, wskaźniki'!$E$42,IF(AA2019="drewno",AF2019*'lista, wskaźniki'!$G$42,IF(AA2019="pellet",AF2019*'lista, wskaźniki'!$H$42,IF(AA2019="gaz z sieci",AF2019*'lista, wskaźniki'!$F$42,IF(AA2019="olej opałowy",AF2019*'lista, wskaźniki'!$I$42,0)))))</f>
        <v>3.5720999999999996E-2</v>
      </c>
      <c r="AO2019" s="20">
        <f>IF(AA2019="węgiel",AF2019*'lista, wskaźniki'!$E$43,IF(AA2019="drewno",AF2019*'lista, wskaźniki'!$G$43,IF(AA2019="pellet",AF2019*'lista, wskaźniki'!$H$43,IF(AA2019="gaz z sieci",AF2019*'lista, wskaźniki'!$F$43,IF(AA2019="olej opałowy",AF2019*'lista, wskaźniki'!$I$43,0)))))</f>
        <v>3.5720999999999996E-2</v>
      </c>
      <c r="AP2019" s="20">
        <f>IF(AA2019="węgiel",AF2019*'lista, wskaźniki'!$E$44,IF(AA2019="drewno",AF2019*'lista, wskaźniki'!$G$44,IF(AA2019="pellet",AF2019*'lista, wskaźniki'!$H$44,IF(AA2019="gaz z sieci",AF2019*'lista, wskaźniki'!$F$44,IF(AA2019="olej opałowy",AF2019*'lista, wskaźniki'!$I$44,0)))))</f>
        <v>1.1024999999999999E-5</v>
      </c>
      <c r="AQ2019" s="20" t="b">
        <f>IF(Z2019="gaz",AH2019*1/3.6*'lista, wskaźniki'!$F$21,IF(Z2019="energia elektryczna",AH2019*1/3.6*'lista, wskaźniki'!$F$26))</f>
        <v>0</v>
      </c>
      <c r="AR2019" s="20" t="b">
        <f>IF(Z2019="gaz",AH2019*'lista, wskaźniki'!$F$42,IF(Z2019="energia elektryczna",AH2019*0))</f>
        <v>0</v>
      </c>
      <c r="AS2019" s="20" t="b">
        <f>IF(Z2019="gaz",AH2019*'lista, wskaźniki'!$F$43,IF(Z2019="energia elektryczna",AH2019*0))</f>
        <v>0</v>
      </c>
      <c r="AT2019" s="20" t="b">
        <f>IF(Z2019="gaz",AH2019*'lista, wskaźniki'!$F$44,IF(Z2019="energia elektryczna",AH2019*0))</f>
        <v>0</v>
      </c>
      <c r="AU2019" s="20">
        <f>AI2019*1/3.6*'lista, wskaźniki'!$F$21</f>
        <v>0</v>
      </c>
      <c r="AV2019" s="20">
        <f>AI2019*'lista, wskaźniki'!$F$42</f>
        <v>0</v>
      </c>
      <c r="AW2019" s="20">
        <f>AI2019*'lista, wskaźniki'!$F$43</f>
        <v>0</v>
      </c>
      <c r="AX2019" s="20">
        <f>AI2019*'lista, wskaźniki'!$F$44</f>
        <v>0</v>
      </c>
      <c r="AY2019" s="20">
        <f>AK2019*'lista, wskaźniki'!$F$26</f>
        <v>0</v>
      </c>
      <c r="AZ2019" s="20">
        <f t="shared" si="909"/>
        <v>0</v>
      </c>
      <c r="BA2019" s="20">
        <f t="shared" si="910"/>
        <v>3.5720999999999996E-2</v>
      </c>
      <c r="BB2019" s="20">
        <f t="shared" si="911"/>
        <v>3.5720999999999996E-2</v>
      </c>
      <c r="BC2019" s="20">
        <f t="shared" si="912"/>
        <v>1.1024999999999999E-5</v>
      </c>
      <c r="BD2019" s="1051"/>
      <c r="BE2019" s="1051"/>
      <c r="BF2019" s="1051"/>
      <c r="BG2019" s="1051"/>
      <c r="BH2019" s="97"/>
      <c r="BI2019" s="1051"/>
      <c r="BJ2019" s="97"/>
      <c r="BK2019" s="1051"/>
      <c r="BL2019" s="97"/>
      <c r="BM2019" s="97"/>
      <c r="BN2019" s="97"/>
      <c r="BO2019" s="97"/>
      <c r="BP2019" s="97"/>
      <c r="BQ2019" s="97" t="s">
        <v>121</v>
      </c>
      <c r="BR2019" s="97">
        <v>2</v>
      </c>
      <c r="BS2019" s="1045"/>
      <c r="BT2019" s="1045"/>
      <c r="BU2019" s="1045"/>
      <c r="BV2019" s="1045"/>
      <c r="BW2019" s="1045"/>
      <c r="BX2019" s="1045"/>
      <c r="BY2019" s="1048"/>
      <c r="CA2019" s="365" t="b">
        <f t="shared" si="913"/>
        <v>0</v>
      </c>
      <c r="CB2019" s="365">
        <f t="shared" si="914"/>
        <v>44.099999999999994</v>
      </c>
      <c r="CC2019" s="365" t="b">
        <f t="shared" si="915"/>
        <v>0</v>
      </c>
      <c r="CD2019" s="365" t="b">
        <f t="shared" si="916"/>
        <v>0</v>
      </c>
      <c r="CE2019" s="365" t="b">
        <f t="shared" si="917"/>
        <v>0</v>
      </c>
      <c r="CF2019" s="365" t="b">
        <f t="shared" si="918"/>
        <v>0</v>
      </c>
      <c r="CG2019" s="365" t="b">
        <f t="shared" si="919"/>
        <v>0</v>
      </c>
      <c r="CH2019" s="365" t="b">
        <f t="shared" si="920"/>
        <v>0</v>
      </c>
      <c r="CI2019" s="72" t="b">
        <f t="shared" si="921"/>
        <v>0</v>
      </c>
      <c r="CJ2019" s="72">
        <f t="shared" si="922"/>
        <v>44.099999999999994</v>
      </c>
      <c r="CK2019" s="72" t="b">
        <f t="shared" si="923"/>
        <v>0</v>
      </c>
      <c r="CL2019" s="72">
        <f t="shared" si="924"/>
        <v>0</v>
      </c>
      <c r="CM2019" s="72" t="b">
        <f t="shared" si="925"/>
        <v>0</v>
      </c>
      <c r="CN2019" s="72" t="b">
        <f t="shared" si="926"/>
        <v>0</v>
      </c>
      <c r="CP2019" s="13">
        <f t="shared" si="927"/>
        <v>0</v>
      </c>
      <c r="CQ2019" s="13" t="b">
        <f t="shared" si="928"/>
        <v>0</v>
      </c>
      <c r="CR2019" s="13" t="b">
        <f t="shared" si="929"/>
        <v>0</v>
      </c>
      <c r="CS2019" s="13" t="b">
        <f t="shared" si="935"/>
        <v>0</v>
      </c>
      <c r="CT2019" s="13" t="b">
        <f t="shared" si="934"/>
        <v>0</v>
      </c>
      <c r="CU2019" s="13" t="b">
        <f t="shared" si="936"/>
        <v>0</v>
      </c>
      <c r="CV2019" s="13" t="b">
        <f t="shared" si="930"/>
        <v>0</v>
      </c>
      <c r="CW2019" s="13" t="b">
        <f t="shared" si="931"/>
        <v>0</v>
      </c>
      <c r="CX2019" s="13" t="b">
        <f t="shared" si="932"/>
        <v>0</v>
      </c>
      <c r="CY2019" s="13" t="b">
        <f t="shared" si="933"/>
        <v>0</v>
      </c>
    </row>
    <row r="2020" spans="1:103" ht="15" thickBot="1">
      <c r="A2020" s="932"/>
      <c r="B2020" s="1051"/>
      <c r="C2020" s="1051"/>
      <c r="D2020" s="1051"/>
      <c r="E2020" s="1051"/>
      <c r="F2020" s="1051"/>
      <c r="G2020" s="1051"/>
      <c r="H2020" s="1051"/>
      <c r="I2020" s="1051"/>
      <c r="J2020" s="1051"/>
      <c r="K2020" s="1051"/>
      <c r="L2020" s="1051"/>
      <c r="M2020" s="1051"/>
      <c r="N2020" s="1051"/>
      <c r="O2020" s="1051"/>
      <c r="P2020" s="1051"/>
      <c r="Q2020" s="941"/>
      <c r="R2020" s="1051"/>
      <c r="S2020" s="1051"/>
      <c r="T2020" s="1051"/>
      <c r="U2020" s="1051"/>
      <c r="V2020" s="1051"/>
      <c r="W2020" s="97"/>
      <c r="X2020" s="97"/>
      <c r="Y2020" s="97"/>
      <c r="Z2020" s="97"/>
      <c r="AA2020" s="97" t="s">
        <v>50</v>
      </c>
      <c r="AB2020" s="98"/>
      <c r="AC2020" s="98"/>
      <c r="AD2020" s="97"/>
      <c r="AE2020" s="1051"/>
      <c r="AF2020" s="334">
        <f t="shared" si="908"/>
        <v>0</v>
      </c>
      <c r="AG2020" s="272">
        <f>IF(R2020="kompletna",Q2020*J2020*0.0036*'lista, wskaźniki'!$F$13, IF(R2020="częściowa",Q2020*J2020*0.0036*'lista, wskaźniki'!$F$14, IF(R2020="brak",Q2020*J2020*0.0036*'lista, wskaźniki'!$F$15,)))</f>
        <v>0</v>
      </c>
      <c r="AH2020" s="334">
        <f>IF(Y2020="inne",K2020*'lista, wskaźniki'!$E$35,IF(Y2020="to samo źródło",0,IF(Y2020=0,0)))</f>
        <v>0</v>
      </c>
      <c r="AI2020" s="334" t="b">
        <f>IF(AA2020="gaz z sieci",AC2020*'lista, wskaźniki'!$D$21)</f>
        <v>0</v>
      </c>
      <c r="AJ2020" s="272">
        <f>IF(AA2020="węgiel",AB2020*'lista, wskaźniki'!$D$20, IF('Sektor mieszkaniowy'!AA2020="drewno",'Sektor mieszkaniowy'!AB2020*'lista, wskaźniki'!$D$22,IF('Sektor mieszkaniowy'!AA2020="pellet",AB2020*'lista, wskaźniki'!$D$23,IF('Sektor mieszkaniowy'!AA2020="gaz z sieci",AB2020*'lista, wskaźniki'!$D$21,IF('Sektor mieszkaniowy'!AA2020="olej opałowy",'Sektor mieszkaniowy'!AB2020*'lista, wskaźniki'!$D$24)))))</f>
        <v>0</v>
      </c>
      <c r="AK2020" s="1054"/>
      <c r="AL2020" s="1051"/>
      <c r="AM2020" s="20">
        <f>IF(AA2020="węgiel",AF2020*1/3.6*'lista, wskaźniki'!$F$20,IF(AA2020="drewno",AF2020*1/3.6*'lista, wskaźniki'!$F$22,IF(AA2020="pellet",AF2020*1/3.6*'lista, wskaźniki'!$F$23,IF(AA2020="gaz z sieci",AF2020*1/3.6*'lista, wskaźniki'!$F$21,IF(AA2020="olej opałowy",AF2020*1/3.6*'lista, wskaźniki'!$F$24,0)))))</f>
        <v>0</v>
      </c>
      <c r="AN2020" s="20">
        <f>IF(AA2020="węgiel",AF2020*'lista, wskaźniki'!$E$42,IF(AA2020="drewno",AF2020*'lista, wskaźniki'!$G$42,IF(AA2020="pellet",AF2020*'lista, wskaźniki'!$H$42,IF(AA2020="gaz z sieci",AF2020*'lista, wskaźniki'!$F$42,IF(AA2020="olej opałowy",AF2020*'lista, wskaźniki'!$I$42,0)))))</f>
        <v>0</v>
      </c>
      <c r="AO2020" s="20">
        <f>IF(AA2020="węgiel",AF2020*'lista, wskaźniki'!$E$43,IF(AA2020="drewno",AF2020*'lista, wskaźniki'!$G$43,IF(AA2020="pellet",AF2020*'lista, wskaźniki'!$H$43,IF(AA2020="gaz z sieci",AF2020*'lista, wskaźniki'!$F$43,IF(AA2020="olej opałowy",AF2020*'lista, wskaźniki'!$I$43,0)))))</f>
        <v>0</v>
      </c>
      <c r="AP2020" s="20">
        <f>IF(AA2020="węgiel",AF2020*'lista, wskaźniki'!$E$44,IF(AA2020="drewno",AF2020*'lista, wskaźniki'!$G$44,IF(AA2020="pellet",AF2020*'lista, wskaźniki'!$H$44,IF(AA2020="gaz z sieci",AF2020*'lista, wskaźniki'!$F$44,IF(AA2020="olej opałowy",AF2020*'lista, wskaźniki'!$I$44,0)))))</f>
        <v>0</v>
      </c>
      <c r="AQ2020" s="20" t="b">
        <f>IF(Z2020="gaz",AH2020*1/3.6*'lista, wskaźniki'!$F$21,IF(Z2020="energia elektryczna",AH2020*1/3.6*'lista, wskaźniki'!$F$26))</f>
        <v>0</v>
      </c>
      <c r="AR2020" s="20" t="b">
        <f>IF(Z2020="gaz",AH2020*'lista, wskaźniki'!$F$42,IF(Z2020="energia elektryczna",AH2020*0))</f>
        <v>0</v>
      </c>
      <c r="AS2020" s="20" t="b">
        <f>IF(Z2020="gaz",AH2020*'lista, wskaźniki'!$F$43,IF(Z2020="energia elektryczna",AH2020*0))</f>
        <v>0</v>
      </c>
      <c r="AT2020" s="20" t="b">
        <f>IF(Z2020="gaz",AH2020*'lista, wskaźniki'!$F$44,IF(Z2020="energia elektryczna",AH2020*0))</f>
        <v>0</v>
      </c>
      <c r="AU2020" s="20">
        <f>AI2020*1/3.6*'lista, wskaźniki'!$F$21</f>
        <v>0</v>
      </c>
      <c r="AV2020" s="20">
        <f>AI2020*'lista, wskaźniki'!$F$42</f>
        <v>0</v>
      </c>
      <c r="AW2020" s="20">
        <f>AI2020*'lista, wskaźniki'!$F$43</f>
        <v>0</v>
      </c>
      <c r="AX2020" s="20">
        <f>AI2020*'lista, wskaźniki'!$F$44</f>
        <v>0</v>
      </c>
      <c r="AY2020" s="20">
        <f>AK2020*'lista, wskaźniki'!$F$26</f>
        <v>0</v>
      </c>
      <c r="AZ2020" s="20">
        <f t="shared" si="909"/>
        <v>0</v>
      </c>
      <c r="BA2020" s="20">
        <f t="shared" si="910"/>
        <v>0</v>
      </c>
      <c r="BB2020" s="20">
        <f t="shared" si="911"/>
        <v>0</v>
      </c>
      <c r="BC2020" s="20">
        <f t="shared" si="912"/>
        <v>0</v>
      </c>
      <c r="BD2020" s="1051"/>
      <c r="BE2020" s="1051"/>
      <c r="BF2020" s="1051"/>
      <c r="BG2020" s="1051"/>
      <c r="BH2020" s="97"/>
      <c r="BI2020" s="1051"/>
      <c r="BJ2020" s="97"/>
      <c r="BK2020" s="1051"/>
      <c r="BL2020" s="97"/>
      <c r="BM2020" s="97"/>
      <c r="BN2020" s="97"/>
      <c r="BO2020" s="97"/>
      <c r="BP2020" s="97"/>
      <c r="BQ2020" s="97"/>
      <c r="BR2020" s="97"/>
      <c r="BS2020" s="1045"/>
      <c r="BT2020" s="1045"/>
      <c r="BU2020" s="1045"/>
      <c r="BV2020" s="1045"/>
      <c r="BW2020" s="1045"/>
      <c r="BX2020" s="1045"/>
      <c r="BY2020" s="1048"/>
      <c r="CA2020" s="365" t="b">
        <f t="shared" si="913"/>
        <v>0</v>
      </c>
      <c r="CB2020" s="365" t="b">
        <f t="shared" si="914"/>
        <v>0</v>
      </c>
      <c r="CC2020" s="365">
        <f t="shared" si="915"/>
        <v>0</v>
      </c>
      <c r="CD2020" s="365" t="b">
        <f t="shared" si="916"/>
        <v>0</v>
      </c>
      <c r="CE2020" s="365" t="b">
        <f t="shared" si="917"/>
        <v>0</v>
      </c>
      <c r="CF2020" s="365" t="b">
        <f t="shared" si="918"/>
        <v>0</v>
      </c>
      <c r="CG2020" s="365" t="b">
        <f t="shared" si="919"/>
        <v>0</v>
      </c>
      <c r="CH2020" s="365" t="b">
        <f t="shared" si="920"/>
        <v>0</v>
      </c>
      <c r="CI2020" s="72" t="b">
        <f t="shared" si="921"/>
        <v>0</v>
      </c>
      <c r="CJ2020" s="72" t="b">
        <f t="shared" si="922"/>
        <v>0</v>
      </c>
      <c r="CK2020" s="72">
        <f t="shared" si="923"/>
        <v>0</v>
      </c>
      <c r="CL2020" s="72">
        <f t="shared" si="924"/>
        <v>0</v>
      </c>
      <c r="CM2020" s="72" t="b">
        <f t="shared" si="925"/>
        <v>0</v>
      </c>
      <c r="CN2020" s="72" t="b">
        <f t="shared" si="926"/>
        <v>0</v>
      </c>
      <c r="CP2020" s="13">
        <f t="shared" si="927"/>
        <v>0</v>
      </c>
      <c r="CQ2020" s="13" t="b">
        <f t="shared" si="928"/>
        <v>0</v>
      </c>
      <c r="CR2020" s="13" t="b">
        <f t="shared" si="929"/>
        <v>0</v>
      </c>
      <c r="CS2020" s="13" t="b">
        <f t="shared" si="935"/>
        <v>0</v>
      </c>
      <c r="CT2020" s="13" t="b">
        <f t="shared" si="934"/>
        <v>0</v>
      </c>
      <c r="CU2020" s="13" t="b">
        <f t="shared" si="936"/>
        <v>0</v>
      </c>
      <c r="CV2020" s="13" t="b">
        <f t="shared" si="930"/>
        <v>0</v>
      </c>
      <c r="CW2020" s="13" t="b">
        <f t="shared" si="931"/>
        <v>0</v>
      </c>
      <c r="CX2020" s="13" t="b">
        <f t="shared" si="932"/>
        <v>0</v>
      </c>
      <c r="CY2020" s="13" t="b">
        <f t="shared" si="933"/>
        <v>0</v>
      </c>
    </row>
    <row r="2021" spans="1:103" ht="15" thickBot="1">
      <c r="A2021" s="932"/>
      <c r="B2021" s="1051"/>
      <c r="C2021" s="1051"/>
      <c r="D2021" s="1051"/>
      <c r="E2021" s="1051"/>
      <c r="F2021" s="1051"/>
      <c r="G2021" s="1051"/>
      <c r="H2021" s="1051"/>
      <c r="I2021" s="1051"/>
      <c r="J2021" s="1051"/>
      <c r="K2021" s="1051"/>
      <c r="L2021" s="1051"/>
      <c r="M2021" s="1051"/>
      <c r="N2021" s="1051"/>
      <c r="O2021" s="1051"/>
      <c r="P2021" s="1051"/>
      <c r="Q2021" s="941"/>
      <c r="R2021" s="1051"/>
      <c r="S2021" s="1051"/>
      <c r="T2021" s="1051"/>
      <c r="U2021" s="1051"/>
      <c r="V2021" s="1051"/>
      <c r="W2021" s="97"/>
      <c r="X2021" s="97"/>
      <c r="Y2021" s="97"/>
      <c r="Z2021" s="97"/>
      <c r="AA2021" s="97" t="s">
        <v>38</v>
      </c>
      <c r="AB2021" s="98"/>
      <c r="AC2021" s="98"/>
      <c r="AD2021" s="97"/>
      <c r="AE2021" s="1051"/>
      <c r="AF2021" s="334">
        <f t="shared" si="908"/>
        <v>0</v>
      </c>
      <c r="AG2021" s="272">
        <f>IF(R2021="kompletna",Q2021*J2021*0.0036*'lista, wskaźniki'!$F$13, IF(R2021="częściowa",Q2021*J2021*0.0036*'lista, wskaźniki'!$F$14, IF(R2021="brak",Q2021*J2021*0.0036*'lista, wskaźniki'!$F$15,)))</f>
        <v>0</v>
      </c>
      <c r="AH2021" s="334">
        <f>IF(Y2021="inne",K2021*'lista, wskaźniki'!$E$35,IF(Y2021="to samo źródło",0,IF(Y2021=0,0)))</f>
        <v>0</v>
      </c>
      <c r="AI2021" s="334">
        <f>IF(AA2021="gaz z sieci",AC2021*'lista, wskaźniki'!$D$21)</f>
        <v>0</v>
      </c>
      <c r="AJ2021" s="272">
        <f>IF(AA2021="węgiel",AB2021*'lista, wskaźniki'!$D$20, IF('Sektor mieszkaniowy'!AA2021="drewno",'Sektor mieszkaniowy'!AB2021*'lista, wskaźniki'!$D$22,IF('Sektor mieszkaniowy'!AA2021="pellet",AB2021*'lista, wskaźniki'!$D$23,IF('Sektor mieszkaniowy'!AA2021="gaz z sieci",AB2021*'lista, wskaźniki'!$D$21,IF('Sektor mieszkaniowy'!AA2021="olej opałowy",'Sektor mieszkaniowy'!AB2021*'lista, wskaźniki'!$D$24)))))</f>
        <v>0</v>
      </c>
      <c r="AK2021" s="1054"/>
      <c r="AL2021" s="1051"/>
      <c r="AM2021" s="20">
        <f>IF(AA2021="węgiel",AF2021*1/3.6*'lista, wskaźniki'!$F$20,IF(AA2021="drewno",AF2021*1/3.6*'lista, wskaźniki'!$F$22,IF(AA2021="pellet",AF2021*1/3.6*'lista, wskaźniki'!$F$23,IF(AA2021="gaz z sieci",AF2021*1/3.6*'lista, wskaźniki'!$F$21,IF(AA2021="olej opałowy",AF2021*1/3.6*'lista, wskaźniki'!$F$24,0)))))</f>
        <v>0</v>
      </c>
      <c r="AN2021" s="20">
        <f>IF(AA2021="węgiel",AF2021*'lista, wskaźniki'!$E$42,IF(AA2021="drewno",AF2021*'lista, wskaźniki'!$G$42,IF(AA2021="pellet",AF2021*'lista, wskaźniki'!$H$42,IF(AA2021="gaz z sieci",AF2021*'lista, wskaźniki'!$F$42,IF(AA2021="olej opałowy",AF2021*'lista, wskaźniki'!$I$42,0)))))</f>
        <v>0</v>
      </c>
      <c r="AO2021" s="20">
        <f>IF(AA2021="węgiel",AF2021*'lista, wskaźniki'!$E$43,IF(AA2021="drewno",AF2021*'lista, wskaźniki'!$G$43,IF(AA2021="pellet",AF2021*'lista, wskaźniki'!$H$43,IF(AA2021="gaz z sieci",AF2021*'lista, wskaźniki'!$F$43,IF(AA2021="olej opałowy",AF2021*'lista, wskaźniki'!$I$43,0)))))</f>
        <v>0</v>
      </c>
      <c r="AP2021" s="20">
        <f>IF(AA2021="węgiel",AF2021*'lista, wskaźniki'!$E$44,IF(AA2021="drewno",AF2021*'lista, wskaźniki'!$G$44,IF(AA2021="pellet",AF2021*'lista, wskaźniki'!$H$44,IF(AA2021="gaz z sieci",AF2021*'lista, wskaźniki'!$F$44,IF(AA2021="olej opałowy",AF2021*'lista, wskaźniki'!$I$44,0)))))</f>
        <v>0</v>
      </c>
      <c r="AQ2021" s="20" t="b">
        <f>IF(Z2021="gaz",AH2021*1/3.6*'lista, wskaźniki'!$F$21,IF(Z2021="energia elektryczna",AH2021*1/3.6*'lista, wskaźniki'!$F$26))</f>
        <v>0</v>
      </c>
      <c r="AR2021" s="20" t="b">
        <f>IF(Z2021="gaz",AH2021*'lista, wskaźniki'!$F$42,IF(Z2021="energia elektryczna",AH2021*0))</f>
        <v>0</v>
      </c>
      <c r="AS2021" s="20" t="b">
        <f>IF(Z2021="gaz",AH2021*'lista, wskaźniki'!$F$43,IF(Z2021="energia elektryczna",AH2021*0))</f>
        <v>0</v>
      </c>
      <c r="AT2021" s="20" t="b">
        <f>IF(Z2021="gaz",AH2021*'lista, wskaźniki'!$F$44,IF(Z2021="energia elektryczna",AH2021*0))</f>
        <v>0</v>
      </c>
      <c r="AU2021" s="20">
        <f>AI2021*1/3.6*'lista, wskaźniki'!$F$21</f>
        <v>0</v>
      </c>
      <c r="AV2021" s="20">
        <f>AI2021*'lista, wskaźniki'!$F$42</f>
        <v>0</v>
      </c>
      <c r="AW2021" s="20">
        <f>AI2021*'lista, wskaźniki'!$F$43</f>
        <v>0</v>
      </c>
      <c r="AX2021" s="20">
        <f>AI2021*'lista, wskaźniki'!$F$44</f>
        <v>0</v>
      </c>
      <c r="AY2021" s="20">
        <f>AK2021*'lista, wskaźniki'!$F$26</f>
        <v>0</v>
      </c>
      <c r="AZ2021" s="20">
        <f t="shared" si="909"/>
        <v>0</v>
      </c>
      <c r="BA2021" s="20">
        <f t="shared" si="910"/>
        <v>0</v>
      </c>
      <c r="BB2021" s="20">
        <f t="shared" si="911"/>
        <v>0</v>
      </c>
      <c r="BC2021" s="20">
        <f t="shared" si="912"/>
        <v>0</v>
      </c>
      <c r="BD2021" s="1051"/>
      <c r="BE2021" s="1051"/>
      <c r="BF2021" s="1051"/>
      <c r="BG2021" s="1051"/>
      <c r="BH2021" s="97"/>
      <c r="BI2021" s="1051"/>
      <c r="BJ2021" s="97"/>
      <c r="BK2021" s="1051"/>
      <c r="BL2021" s="97"/>
      <c r="BM2021" s="97"/>
      <c r="BN2021" s="97"/>
      <c r="BO2021" s="97"/>
      <c r="BP2021" s="97"/>
      <c r="BQ2021" s="97"/>
      <c r="BR2021" s="97"/>
      <c r="BS2021" s="1045"/>
      <c r="BT2021" s="1045"/>
      <c r="BU2021" s="1045"/>
      <c r="BV2021" s="1045"/>
      <c r="BW2021" s="1045"/>
      <c r="BX2021" s="1045"/>
      <c r="BY2021" s="1048"/>
      <c r="CA2021" s="365" t="b">
        <f t="shared" si="913"/>
        <v>0</v>
      </c>
      <c r="CB2021" s="365" t="b">
        <f t="shared" si="914"/>
        <v>0</v>
      </c>
      <c r="CC2021" s="365" t="b">
        <f t="shared" si="915"/>
        <v>0</v>
      </c>
      <c r="CD2021" s="365">
        <f t="shared" si="916"/>
        <v>0</v>
      </c>
      <c r="CE2021" s="365" t="b">
        <f t="shared" si="917"/>
        <v>0</v>
      </c>
      <c r="CF2021" s="365" t="b">
        <f t="shared" si="918"/>
        <v>0</v>
      </c>
      <c r="CG2021" s="365" t="b">
        <f t="shared" si="919"/>
        <v>0</v>
      </c>
      <c r="CH2021" s="365">
        <f t="shared" si="920"/>
        <v>0</v>
      </c>
      <c r="CI2021" s="72" t="b">
        <f t="shared" si="921"/>
        <v>0</v>
      </c>
      <c r="CJ2021" s="72" t="b">
        <f t="shared" si="922"/>
        <v>0</v>
      </c>
      <c r="CK2021" s="72" t="b">
        <f t="shared" si="923"/>
        <v>0</v>
      </c>
      <c r="CL2021" s="72">
        <f t="shared" si="924"/>
        <v>0</v>
      </c>
      <c r="CM2021" s="72" t="b">
        <f t="shared" si="925"/>
        <v>0</v>
      </c>
      <c r="CN2021" s="72" t="b">
        <f t="shared" si="926"/>
        <v>0</v>
      </c>
      <c r="CP2021" s="13">
        <f t="shared" si="927"/>
        <v>0</v>
      </c>
      <c r="CQ2021" s="13" t="b">
        <f t="shared" si="928"/>
        <v>0</v>
      </c>
      <c r="CR2021" s="13" t="b">
        <f t="shared" si="929"/>
        <v>0</v>
      </c>
      <c r="CS2021" s="13" t="b">
        <f t="shared" si="935"/>
        <v>0</v>
      </c>
      <c r="CT2021" s="13" t="b">
        <f t="shared" si="934"/>
        <v>0</v>
      </c>
      <c r="CU2021" s="13" t="b">
        <f t="shared" si="936"/>
        <v>0</v>
      </c>
      <c r="CV2021" s="13" t="b">
        <f t="shared" si="930"/>
        <v>0</v>
      </c>
      <c r="CW2021" s="13" t="b">
        <f t="shared" si="931"/>
        <v>0</v>
      </c>
      <c r="CX2021" s="13" t="b">
        <f t="shared" si="932"/>
        <v>0</v>
      </c>
      <c r="CY2021" s="13" t="b">
        <f t="shared" si="933"/>
        <v>0</v>
      </c>
    </row>
    <row r="2022" spans="1:103" ht="15" thickBot="1">
      <c r="A2022" s="933"/>
      <c r="B2022" s="1052"/>
      <c r="C2022" s="1052"/>
      <c r="D2022" s="1052"/>
      <c r="E2022" s="1052"/>
      <c r="F2022" s="1052"/>
      <c r="G2022" s="1052"/>
      <c r="H2022" s="1052"/>
      <c r="I2022" s="1052"/>
      <c r="J2022" s="1052"/>
      <c r="K2022" s="1052"/>
      <c r="L2022" s="1052"/>
      <c r="M2022" s="1052"/>
      <c r="N2022" s="1052"/>
      <c r="O2022" s="1052"/>
      <c r="P2022" s="1052"/>
      <c r="Q2022" s="942"/>
      <c r="R2022" s="1052"/>
      <c r="S2022" s="1052"/>
      <c r="T2022" s="1052"/>
      <c r="U2022" s="1052"/>
      <c r="V2022" s="1052"/>
      <c r="W2022" s="99"/>
      <c r="X2022" s="99"/>
      <c r="Y2022" s="99"/>
      <c r="Z2022" s="99"/>
      <c r="AA2022" s="99" t="s">
        <v>37</v>
      </c>
      <c r="AB2022" s="100"/>
      <c r="AC2022" s="100"/>
      <c r="AD2022" s="99"/>
      <c r="AE2022" s="1052"/>
      <c r="AF2022" s="334">
        <f t="shared" si="908"/>
        <v>0</v>
      </c>
      <c r="AG2022" s="272">
        <f>IF(R2022="kompletna",Q2022*J2022*0.0036*'lista, wskaźniki'!$F$13, IF(R2022="częściowa",Q2022*J2022*0.0036*'lista, wskaźniki'!$F$14, IF(R2022="brak",Q2022*J2022*0.0036*'lista, wskaźniki'!$F$15,)))</f>
        <v>0</v>
      </c>
      <c r="AH2022" s="334">
        <f>IF(Y2022="inne",K2022*'lista, wskaźniki'!$E$35,IF(Y2022="to samo źródło",0,IF(Y2022=0,0)))</f>
        <v>0</v>
      </c>
      <c r="AI2022" s="334" t="b">
        <f>IF(AA2022="gaz z sieci",AC2022*'lista, wskaźniki'!$D$21)</f>
        <v>0</v>
      </c>
      <c r="AJ2022" s="272">
        <f>IF(AA2022="węgiel",AB2022*'lista, wskaźniki'!$D$20, IF('Sektor mieszkaniowy'!AA2022="drewno",'Sektor mieszkaniowy'!AB2022*'lista, wskaźniki'!$D$22,IF('Sektor mieszkaniowy'!AA2022="pellet",AB2022*'lista, wskaźniki'!$D$23,IF('Sektor mieszkaniowy'!AA2022="gaz z sieci",AB2022*'lista, wskaźniki'!$D$21,IF('Sektor mieszkaniowy'!AA2022="olej opałowy",'Sektor mieszkaniowy'!AB2022*'lista, wskaźniki'!$D$24)))))</f>
        <v>0</v>
      </c>
      <c r="AK2022" s="1055"/>
      <c r="AL2022" s="1052"/>
      <c r="AM2022" s="20">
        <f>IF(AA2022="węgiel",AF2022*1/3.6*'lista, wskaźniki'!$F$20,IF(AA2022="drewno",AF2022*1/3.6*'lista, wskaźniki'!$F$22,IF(AA2022="pellet",AF2022*1/3.6*'lista, wskaźniki'!$F$23,IF(AA2022="gaz z sieci",AF2022*1/3.6*'lista, wskaźniki'!$F$21,IF(AA2022="olej opałowy",AF2022*1/3.6*'lista, wskaźniki'!$F$24,0)))))</f>
        <v>0</v>
      </c>
      <c r="AN2022" s="20">
        <f>IF(AA2022="węgiel",AF2022*'lista, wskaźniki'!$E$42,IF(AA2022="drewno",AF2022*'lista, wskaźniki'!$G$42,IF(AA2022="pellet",AF2022*'lista, wskaźniki'!$H$42,IF(AA2022="gaz z sieci",AF2022*'lista, wskaźniki'!$F$42,IF(AA2022="olej opałowy",AF2022*'lista, wskaźniki'!$I$42,0)))))</f>
        <v>0</v>
      </c>
      <c r="AO2022" s="20">
        <f>IF(AA2022="węgiel",AF2022*'lista, wskaźniki'!$E$43,IF(AA2022="drewno",AF2022*'lista, wskaźniki'!$G$43,IF(AA2022="pellet",AF2022*'lista, wskaźniki'!$H$43,IF(AA2022="gaz z sieci",AF2022*'lista, wskaźniki'!$F$43,IF(AA2022="olej opałowy",AF2022*'lista, wskaźniki'!$I$43,0)))))</f>
        <v>0</v>
      </c>
      <c r="AP2022" s="20">
        <f>IF(AA2022="węgiel",AF2022*'lista, wskaźniki'!$E$44,IF(AA2022="drewno",AF2022*'lista, wskaźniki'!$G$44,IF(AA2022="pellet",AF2022*'lista, wskaźniki'!$H$44,IF(AA2022="gaz z sieci",AF2022*'lista, wskaźniki'!$F$44,IF(AA2022="olej opałowy",AF2022*'lista, wskaźniki'!$I$44,0)))))</f>
        <v>0</v>
      </c>
      <c r="AQ2022" s="20" t="b">
        <f>IF(Z2022="gaz",AH2022*1/3.6*'lista, wskaźniki'!$F$21,IF(Z2022="energia elektryczna",AH2022*1/3.6*'lista, wskaźniki'!$F$26))</f>
        <v>0</v>
      </c>
      <c r="AR2022" s="20" t="b">
        <f>IF(Z2022="gaz",AH2022*'lista, wskaźniki'!$F$42,IF(Z2022="energia elektryczna",AH2022*0))</f>
        <v>0</v>
      </c>
      <c r="AS2022" s="20" t="b">
        <f>IF(Z2022="gaz",AH2022*'lista, wskaźniki'!$F$43,IF(Z2022="energia elektryczna",AH2022*0))</f>
        <v>0</v>
      </c>
      <c r="AT2022" s="20" t="b">
        <f>IF(Z2022="gaz",AH2022*'lista, wskaźniki'!$F$44,IF(Z2022="energia elektryczna",AH2022*0))</f>
        <v>0</v>
      </c>
      <c r="AU2022" s="20">
        <f>AI2022*1/3.6*'lista, wskaźniki'!$F$21</f>
        <v>0</v>
      </c>
      <c r="AV2022" s="20">
        <f>AI2022*'lista, wskaźniki'!$F$42</f>
        <v>0</v>
      </c>
      <c r="AW2022" s="20">
        <f>AI2022*'lista, wskaźniki'!$F$43</f>
        <v>0</v>
      </c>
      <c r="AX2022" s="20">
        <f>AI2022*'lista, wskaźniki'!$F$44</f>
        <v>0</v>
      </c>
      <c r="AY2022" s="20">
        <f>AK2022*'lista, wskaźniki'!$F$26</f>
        <v>0</v>
      </c>
      <c r="AZ2022" s="20">
        <f t="shared" si="909"/>
        <v>0</v>
      </c>
      <c r="BA2022" s="20">
        <f t="shared" si="910"/>
        <v>0</v>
      </c>
      <c r="BB2022" s="20">
        <f t="shared" si="911"/>
        <v>0</v>
      </c>
      <c r="BC2022" s="20">
        <f t="shared" si="912"/>
        <v>0</v>
      </c>
      <c r="BD2022" s="1052"/>
      <c r="BE2022" s="1052"/>
      <c r="BF2022" s="1052"/>
      <c r="BG2022" s="1052"/>
      <c r="BH2022" s="99"/>
      <c r="BI2022" s="1052"/>
      <c r="BJ2022" s="99"/>
      <c r="BK2022" s="1052"/>
      <c r="BL2022" s="99"/>
      <c r="BM2022" s="99"/>
      <c r="BN2022" s="99"/>
      <c r="BO2022" s="99"/>
      <c r="BP2022" s="99"/>
      <c r="BQ2022" s="99"/>
      <c r="BR2022" s="99"/>
      <c r="BS2022" s="1046"/>
      <c r="BT2022" s="1046"/>
      <c r="BU2022" s="1046"/>
      <c r="BV2022" s="1046"/>
      <c r="BW2022" s="1046"/>
      <c r="BX2022" s="1046"/>
      <c r="BY2022" s="1049"/>
      <c r="CA2022" s="365" t="b">
        <f t="shared" si="913"/>
        <v>0</v>
      </c>
      <c r="CB2022" s="365" t="b">
        <f t="shared" si="914"/>
        <v>0</v>
      </c>
      <c r="CC2022" s="365" t="b">
        <f t="shared" si="915"/>
        <v>0</v>
      </c>
      <c r="CD2022" s="365" t="b">
        <f t="shared" si="916"/>
        <v>0</v>
      </c>
      <c r="CE2022" s="365">
        <f t="shared" si="917"/>
        <v>0</v>
      </c>
      <c r="CF2022" s="365" t="b">
        <f t="shared" si="918"/>
        <v>0</v>
      </c>
      <c r="CG2022" s="365" t="b">
        <f t="shared" si="919"/>
        <v>0</v>
      </c>
      <c r="CH2022" s="365" t="b">
        <f t="shared" si="920"/>
        <v>0</v>
      </c>
      <c r="CI2022" s="72" t="b">
        <f t="shared" si="921"/>
        <v>0</v>
      </c>
      <c r="CJ2022" s="72" t="b">
        <f t="shared" si="922"/>
        <v>0</v>
      </c>
      <c r="CK2022" s="72" t="b">
        <f t="shared" si="923"/>
        <v>0</v>
      </c>
      <c r="CL2022" s="72">
        <f t="shared" si="924"/>
        <v>0</v>
      </c>
      <c r="CM2022" s="72">
        <f t="shared" si="925"/>
        <v>0</v>
      </c>
      <c r="CN2022" s="72" t="b">
        <f t="shared" si="926"/>
        <v>0</v>
      </c>
      <c r="CP2022" s="13">
        <f t="shared" si="927"/>
        <v>0</v>
      </c>
      <c r="CQ2022" s="13" t="b">
        <f t="shared" si="928"/>
        <v>0</v>
      </c>
      <c r="CR2022" s="13" t="b">
        <f t="shared" si="929"/>
        <v>0</v>
      </c>
      <c r="CS2022" s="13" t="b">
        <f t="shared" si="935"/>
        <v>0</v>
      </c>
      <c r="CT2022" s="13" t="b">
        <f t="shared" si="934"/>
        <v>0</v>
      </c>
      <c r="CU2022" s="13" t="b">
        <f t="shared" si="936"/>
        <v>0</v>
      </c>
      <c r="CV2022" s="13" t="b">
        <f t="shared" si="930"/>
        <v>0</v>
      </c>
      <c r="CW2022" s="13" t="b">
        <f t="shared" si="931"/>
        <v>0</v>
      </c>
      <c r="CX2022" s="13" t="b">
        <f t="shared" si="932"/>
        <v>0</v>
      </c>
      <c r="CY2022" s="13" t="b">
        <f t="shared" si="933"/>
        <v>0</v>
      </c>
    </row>
    <row r="2023" spans="1:103" ht="15" thickBot="1">
      <c r="A2023" s="931">
        <v>405</v>
      </c>
      <c r="B2023" s="1050" t="s">
        <v>227</v>
      </c>
      <c r="C2023" s="1050"/>
      <c r="D2023" s="1050" t="s">
        <v>1</v>
      </c>
      <c r="E2023" s="1050" t="s">
        <v>5</v>
      </c>
      <c r="F2023" s="1050">
        <v>5</v>
      </c>
      <c r="G2023" s="1050"/>
      <c r="H2023" s="1050"/>
      <c r="I2023" s="1050" t="s">
        <v>11</v>
      </c>
      <c r="J2023" s="1050"/>
      <c r="K2023" s="1050"/>
      <c r="L2023" s="1050" t="s">
        <v>16</v>
      </c>
      <c r="M2023" s="1050">
        <v>100</v>
      </c>
      <c r="N2023" s="1050" t="s">
        <v>16</v>
      </c>
      <c r="O2023" s="1050">
        <v>100</v>
      </c>
      <c r="P2023" s="1050" t="s">
        <v>17</v>
      </c>
      <c r="Q2023" s="940">
        <f>IF(I2023="&lt;1966",'lista, wskaźniki'!$G$4,IF(I2023="1967-1985",'lista, wskaźniki'!$G$5,IF(I2023="1986-1992",'lista, wskaźniki'!$G$6,IF(I2023="1993-1996",'lista, wskaźniki'!$G$7,IF(I2023="&gt;1997",'lista, wskaźniki'!$G$8,IF(I2023=0,'lista, wskaźniki'!$G$4))))))</f>
        <v>250</v>
      </c>
      <c r="R2023" s="1050" t="s">
        <v>23</v>
      </c>
      <c r="S2023" s="1050" t="s">
        <v>27</v>
      </c>
      <c r="T2023" s="1050">
        <v>15</v>
      </c>
      <c r="U2023" s="1050">
        <v>2010</v>
      </c>
      <c r="V2023" s="1050"/>
      <c r="W2023" s="95" t="s">
        <v>35</v>
      </c>
      <c r="X2023" s="95" t="s">
        <v>39</v>
      </c>
      <c r="Y2023" s="95" t="s">
        <v>24</v>
      </c>
      <c r="Z2023" s="95" t="s">
        <v>40</v>
      </c>
      <c r="AA2023" s="95" t="s">
        <v>35</v>
      </c>
      <c r="AB2023" s="96">
        <v>3</v>
      </c>
      <c r="AC2023" s="96"/>
      <c r="AD2023" s="95">
        <v>2500</v>
      </c>
      <c r="AE2023" s="1050">
        <v>5</v>
      </c>
      <c r="AF2023" s="334">
        <f t="shared" si="908"/>
        <v>67.89</v>
      </c>
      <c r="AG2023" s="272">
        <f>IF(R2023="kompletna",Q2023*J2023*0.0036*'lista, wskaźniki'!$F$13, IF(R2023="częściowa",Q2023*J2023*0.0036*'lista, wskaźniki'!$F$14, IF(R2023="brak",Q2023*J2023*0.0036*'lista, wskaźniki'!$F$15,)))</f>
        <v>0</v>
      </c>
      <c r="AH2023" s="334">
        <f>IF(Y2023="inne",K2023*'lista, wskaźniki'!$E$35,IF(Y2023="to samo źródło",0,IF(Y2023=0,0)))</f>
        <v>0</v>
      </c>
      <c r="AI2023" s="334" t="b">
        <f>IF(AA2023="gaz z sieci",AC2023*'lista, wskaźniki'!$D$21)</f>
        <v>0</v>
      </c>
      <c r="AJ2023" s="272">
        <f>IF(AA2023="węgiel",AB2023*'lista, wskaźniki'!$D$20, IF('Sektor mieszkaniowy'!AA2023="drewno",'Sektor mieszkaniowy'!AB2023*'lista, wskaźniki'!$D$22,IF('Sektor mieszkaniowy'!AA2023="pellet",AB2023*'lista, wskaźniki'!$D$23,IF('Sektor mieszkaniowy'!AA2023="gaz z sieci",AB2023*'lista, wskaźniki'!$D$21,IF('Sektor mieszkaniowy'!AA2023="olej opałowy",'Sektor mieszkaniowy'!AB2023*'lista, wskaźniki'!$D$24)))))</f>
        <v>67.89</v>
      </c>
      <c r="AK2023" s="1053">
        <f>AL2023/'lista, wskaźniki'!$A$127</f>
        <v>0.92307692307692313</v>
      </c>
      <c r="AL2023" s="1050">
        <v>600</v>
      </c>
      <c r="AM2023" s="20">
        <f>IF(AA2023="węgiel",AF2023*1/3.6*'lista, wskaźniki'!$F$20,IF(AA2023="drewno",AF2023*1/3.6*'lista, wskaźniki'!$F$22,IF(AA2023="pellet",AF2023*1/3.6*'lista, wskaźniki'!$F$23,IF(AA2023="gaz z sieci",AF2023*1/3.6*'lista, wskaźniki'!$F$21,IF(AA2023="olej opałowy",AF2023*1/3.6*'lista, wskaźniki'!$F$24,0)))))</f>
        <v>6.4312197000000006</v>
      </c>
      <c r="AN2023" s="20">
        <f>IF(AA2023="węgiel",AF2023*'lista, wskaźniki'!$E$42,IF(AA2023="drewno",AF2023*'lista, wskaźniki'!$G$42,IF(AA2023="pellet",AF2023*'lista, wskaźniki'!$H$42,IF(AA2023="gaz z sieci",AF2023*'lista, wskaźniki'!$F$42,IF(AA2023="olej opałowy",AF2023*'lista, wskaźniki'!$I$42,0)))))</f>
        <v>2.57982E-2</v>
      </c>
      <c r="AO2023" s="20">
        <f>IF(AA2023="węgiel",AF2023*'lista, wskaźniki'!$E$43,IF(AA2023="drewno",AF2023*'lista, wskaźniki'!$G$43,IF(AA2023="pellet",AF2023*'lista, wskaźniki'!$H$43,IF(AA2023="gaz z sieci",AF2023*'lista, wskaźniki'!$F$43,IF(AA2023="olej opałowy",AF2023*'lista, wskaźniki'!$I$43,0)))))</f>
        <v>2.4440400000000001E-2</v>
      </c>
      <c r="AP2023" s="20">
        <f>IF(AA2023="węgiel",AF2023*'lista, wskaźniki'!$E$44,IF(AA2023="drewno",AF2023*'lista, wskaźniki'!$G$44,IF(AA2023="pellet",AF2023*'lista, wskaźniki'!$H$44,IF(AA2023="gaz z sieci",AF2023*'lista, wskaźniki'!$F$44,IF(AA2023="olej opałowy",AF2023*'lista, wskaźniki'!$I$44,0)))))</f>
        <v>1.83303E-5</v>
      </c>
      <c r="AQ2023" s="360">
        <f>IF(Z2023="gaz",AH2023*1/3.6*'lista, wskaźniki'!$F$21,IF(Z2023="energia elektryczna",AH2023*1/3.6*'lista, wskaźniki'!$F$26))</f>
        <v>0</v>
      </c>
      <c r="AR2023" s="20">
        <f>IF(Z2023="gaz",AH2023*'lista, wskaźniki'!$F$42,IF(Z2023="energia elektryczna",AH2023*0))</f>
        <v>0</v>
      </c>
      <c r="AS2023" s="20">
        <f>IF(Z2023="gaz",AH2023*'lista, wskaźniki'!$F$43,IF(Z2023="energia elektryczna",AH2023*0))</f>
        <v>0</v>
      </c>
      <c r="AT2023" s="20">
        <f>IF(Z2023="gaz",AH2023*'lista, wskaźniki'!$F$44,IF(Z2023="energia elektryczna",AH2023*0))</f>
        <v>0</v>
      </c>
      <c r="AU2023" s="20">
        <f>AI2023*1/3.6*'lista, wskaźniki'!$F$21</f>
        <v>0</v>
      </c>
      <c r="AV2023" s="20">
        <f>AI2023*'lista, wskaźniki'!$F$42</f>
        <v>0</v>
      </c>
      <c r="AW2023" s="20">
        <f>AI2023*'lista, wskaźniki'!$F$43</f>
        <v>0</v>
      </c>
      <c r="AX2023" s="20">
        <f>AI2023*'lista, wskaźniki'!$F$44</f>
        <v>0</v>
      </c>
      <c r="AY2023" s="20">
        <f>AK2023*'lista, wskaźniki'!$F$26</f>
        <v>0.82153846153846155</v>
      </c>
      <c r="AZ2023" s="20">
        <f t="shared" si="909"/>
        <v>7.2527581615384626</v>
      </c>
      <c r="BA2023" s="20">
        <f t="shared" si="910"/>
        <v>2.57982E-2</v>
      </c>
      <c r="BB2023" s="20">
        <f t="shared" si="911"/>
        <v>2.4440400000000001E-2</v>
      </c>
      <c r="BC2023" s="20">
        <f t="shared" si="912"/>
        <v>1.83303E-5</v>
      </c>
      <c r="BD2023" s="1050" t="s">
        <v>17</v>
      </c>
      <c r="BE2023" s="1050" t="s">
        <v>17</v>
      </c>
      <c r="BF2023" s="1050" t="s">
        <v>17</v>
      </c>
      <c r="BG2023" s="1050" t="s">
        <v>17</v>
      </c>
      <c r="BH2023" s="95"/>
      <c r="BI2023" s="1050" t="s">
        <v>17</v>
      </c>
      <c r="BJ2023" s="95"/>
      <c r="BK2023" s="1050" t="s">
        <v>17</v>
      </c>
      <c r="BL2023" s="95"/>
      <c r="BM2023" s="95"/>
      <c r="BN2023" s="95"/>
      <c r="BO2023" s="95" t="s">
        <v>17</v>
      </c>
      <c r="BP2023" s="95"/>
      <c r="BQ2023" s="95" t="s">
        <v>120</v>
      </c>
      <c r="BR2023" s="95">
        <v>1</v>
      </c>
      <c r="BS2023" s="1044">
        <v>200</v>
      </c>
      <c r="BT2023" s="1044">
        <v>180</v>
      </c>
      <c r="BU2023" s="1044"/>
      <c r="BV2023" s="1044"/>
      <c r="BW2023" s="1044">
        <v>800</v>
      </c>
      <c r="BX2023" s="1044"/>
      <c r="BY2023" s="1047"/>
      <c r="CA2023" s="365">
        <f t="shared" si="913"/>
        <v>67.89</v>
      </c>
      <c r="CB2023" s="365" t="b">
        <f t="shared" si="914"/>
        <v>0</v>
      </c>
      <c r="CC2023" s="365" t="b">
        <f t="shared" si="915"/>
        <v>0</v>
      </c>
      <c r="CD2023" s="365" t="b">
        <f t="shared" si="916"/>
        <v>0</v>
      </c>
      <c r="CE2023" s="365" t="b">
        <f t="shared" si="917"/>
        <v>0</v>
      </c>
      <c r="CF2023" s="365" t="b">
        <f t="shared" si="918"/>
        <v>0</v>
      </c>
      <c r="CG2023" s="365">
        <f t="shared" si="919"/>
        <v>0</v>
      </c>
      <c r="CH2023" s="365" t="b">
        <f t="shared" si="920"/>
        <v>0</v>
      </c>
      <c r="CI2023" s="72">
        <f t="shared" si="921"/>
        <v>67.89</v>
      </c>
      <c r="CJ2023" s="72" t="b">
        <f t="shared" si="922"/>
        <v>0</v>
      </c>
      <c r="CK2023" s="72" t="b">
        <f t="shared" si="923"/>
        <v>0</v>
      </c>
      <c r="CL2023" s="72">
        <f t="shared" si="924"/>
        <v>0</v>
      </c>
      <c r="CM2023" s="72" t="b">
        <f t="shared" si="925"/>
        <v>0</v>
      </c>
      <c r="CN2023" s="72">
        <f t="shared" si="926"/>
        <v>0</v>
      </c>
      <c r="CP2023" s="13" t="b">
        <f t="shared" si="927"/>
        <v>0</v>
      </c>
      <c r="CQ2023" s="13">
        <f t="shared" si="928"/>
        <v>0</v>
      </c>
      <c r="CR2023" s="13">
        <f t="shared" si="929"/>
        <v>0</v>
      </c>
      <c r="CS2023" s="13">
        <f t="shared" si="935"/>
        <v>0</v>
      </c>
      <c r="CT2023" s="13" t="b">
        <f t="shared" si="934"/>
        <v>0</v>
      </c>
      <c r="CU2023" s="13">
        <f t="shared" si="936"/>
        <v>0</v>
      </c>
      <c r="CV2023" s="13" t="b">
        <f t="shared" si="930"/>
        <v>0</v>
      </c>
      <c r="CW2023" s="13">
        <f t="shared" si="931"/>
        <v>0</v>
      </c>
      <c r="CX2023" s="13" t="b">
        <f t="shared" si="932"/>
        <v>0</v>
      </c>
      <c r="CY2023" s="13">
        <f t="shared" si="933"/>
        <v>0</v>
      </c>
    </row>
    <row r="2024" spans="1:103" ht="15" thickBot="1">
      <c r="A2024" s="932"/>
      <c r="B2024" s="1051"/>
      <c r="C2024" s="1051"/>
      <c r="D2024" s="1051"/>
      <c r="E2024" s="1051"/>
      <c r="F2024" s="1051"/>
      <c r="G2024" s="1051"/>
      <c r="H2024" s="1051"/>
      <c r="I2024" s="1051"/>
      <c r="J2024" s="1051"/>
      <c r="K2024" s="1051"/>
      <c r="L2024" s="1051"/>
      <c r="M2024" s="1051"/>
      <c r="N2024" s="1051"/>
      <c r="O2024" s="1051"/>
      <c r="P2024" s="1051"/>
      <c r="Q2024" s="941"/>
      <c r="R2024" s="1051"/>
      <c r="S2024" s="1051"/>
      <c r="T2024" s="1051"/>
      <c r="U2024" s="1051"/>
      <c r="V2024" s="1051"/>
      <c r="W2024" s="20" t="s">
        <v>36</v>
      </c>
      <c r="X2024" s="97"/>
      <c r="Y2024" s="97"/>
      <c r="Z2024" s="97"/>
      <c r="AA2024" s="97" t="s">
        <v>36</v>
      </c>
      <c r="AB2024" s="98">
        <v>2.5</v>
      </c>
      <c r="AC2024" s="98"/>
      <c r="AD2024" s="97">
        <v>300</v>
      </c>
      <c r="AE2024" s="1051"/>
      <c r="AF2024" s="334">
        <f t="shared" si="908"/>
        <v>39</v>
      </c>
      <c r="AG2024" s="272">
        <f>IF(R2024="kompletna",Q2024*J2024*0.0036*'lista, wskaźniki'!$F$13, IF(R2024="częściowa",Q2024*J2024*0.0036*'lista, wskaźniki'!$F$14, IF(R2024="brak",Q2024*J2024*0.0036*'lista, wskaźniki'!$F$15,)))</f>
        <v>0</v>
      </c>
      <c r="AH2024" s="334">
        <f>IF(Y2024="inne",K2024*'lista, wskaźniki'!$E$35,IF(Y2024="to samo źródło",0,IF(Y2024=0,0)))</f>
        <v>0</v>
      </c>
      <c r="AI2024" s="334" t="b">
        <f>IF(AA2024="gaz z sieci",AC2024*'lista, wskaźniki'!$D$21)</f>
        <v>0</v>
      </c>
      <c r="AJ2024" s="272">
        <f>IF(AA2024="węgiel",AB2024*'lista, wskaźniki'!$D$20, IF('Sektor mieszkaniowy'!AA2024="drewno",'Sektor mieszkaniowy'!AB2024*'lista, wskaźniki'!$D$22,IF('Sektor mieszkaniowy'!AA2024="pellet",AB2024*'lista, wskaźniki'!$D$23,IF('Sektor mieszkaniowy'!AA2024="gaz z sieci",AB2024*'lista, wskaźniki'!$D$21,IF('Sektor mieszkaniowy'!AA2024="olej opałowy",'Sektor mieszkaniowy'!AB2024*'lista, wskaźniki'!$D$24)))))</f>
        <v>39</v>
      </c>
      <c r="AK2024" s="1054"/>
      <c r="AL2024" s="1051"/>
      <c r="AM2024" s="20">
        <f>IF(AA2024="węgiel",AF2024*1/3.6*'lista, wskaźniki'!$F$20,IF(AA2024="drewno",AF2024*1/3.6*'lista, wskaźniki'!$F$22,IF(AA2024="pellet",AF2024*1/3.6*'lista, wskaźniki'!$F$23,IF(AA2024="gaz z sieci",AF2024*1/3.6*'lista, wskaźniki'!$F$21,IF(AA2024="olej opałowy",AF2024*1/3.6*'lista, wskaźniki'!$F$24,0)))))</f>
        <v>0</v>
      </c>
      <c r="AN2024" s="20">
        <f>IF(AA2024="węgiel",AF2024*'lista, wskaźniki'!$E$42,IF(AA2024="drewno",AF2024*'lista, wskaźniki'!$G$42,IF(AA2024="pellet",AF2024*'lista, wskaźniki'!$H$42,IF(AA2024="gaz z sieci",AF2024*'lista, wskaźniki'!$F$42,IF(AA2024="olej opałowy",AF2024*'lista, wskaźniki'!$I$42,0)))))</f>
        <v>3.159E-2</v>
      </c>
      <c r="AO2024" s="20">
        <f>IF(AA2024="węgiel",AF2024*'lista, wskaźniki'!$E$43,IF(AA2024="drewno",AF2024*'lista, wskaźniki'!$G$43,IF(AA2024="pellet",AF2024*'lista, wskaźniki'!$H$43,IF(AA2024="gaz z sieci",AF2024*'lista, wskaźniki'!$F$43,IF(AA2024="olej opałowy",AF2024*'lista, wskaźniki'!$I$43,0)))))</f>
        <v>3.159E-2</v>
      </c>
      <c r="AP2024" s="20">
        <f>IF(AA2024="węgiel",AF2024*'lista, wskaźniki'!$E$44,IF(AA2024="drewno",AF2024*'lista, wskaźniki'!$G$44,IF(AA2024="pellet",AF2024*'lista, wskaźniki'!$H$44,IF(AA2024="gaz z sieci",AF2024*'lista, wskaźniki'!$F$44,IF(AA2024="olej opałowy",AF2024*'lista, wskaźniki'!$I$44,0)))))</f>
        <v>9.7499999999999998E-6</v>
      </c>
      <c r="AQ2024" s="20" t="b">
        <f>IF(Z2024="gaz",AH2024*1/3.6*'lista, wskaźniki'!$F$21,IF(Z2024="energia elektryczna",AH2024*1/3.6*'lista, wskaźniki'!$F$26))</f>
        <v>0</v>
      </c>
      <c r="AR2024" s="20" t="b">
        <f>IF(Z2024="gaz",AH2024*'lista, wskaźniki'!$F$42,IF(Z2024="energia elektryczna",AH2024*0))</f>
        <v>0</v>
      </c>
      <c r="AS2024" s="20" t="b">
        <f>IF(Z2024="gaz",AH2024*'lista, wskaźniki'!$F$43,IF(Z2024="energia elektryczna",AH2024*0))</f>
        <v>0</v>
      </c>
      <c r="AT2024" s="20" t="b">
        <f>IF(Z2024="gaz",AH2024*'lista, wskaźniki'!$F$44,IF(Z2024="energia elektryczna",AH2024*0))</f>
        <v>0</v>
      </c>
      <c r="AU2024" s="20">
        <f>AI2024*1/3.6*'lista, wskaźniki'!$F$21</f>
        <v>0</v>
      </c>
      <c r="AV2024" s="20">
        <f>AI2024*'lista, wskaźniki'!$F$42</f>
        <v>0</v>
      </c>
      <c r="AW2024" s="20">
        <f>AI2024*'lista, wskaźniki'!$F$43</f>
        <v>0</v>
      </c>
      <c r="AX2024" s="20">
        <f>AI2024*'lista, wskaźniki'!$F$44</f>
        <v>0</v>
      </c>
      <c r="AY2024" s="20">
        <f>AK2024*'lista, wskaźniki'!$F$26</f>
        <v>0</v>
      </c>
      <c r="AZ2024" s="20">
        <f t="shared" si="909"/>
        <v>0</v>
      </c>
      <c r="BA2024" s="20">
        <f t="shared" si="910"/>
        <v>3.159E-2</v>
      </c>
      <c r="BB2024" s="20">
        <f t="shared" si="911"/>
        <v>3.159E-2</v>
      </c>
      <c r="BC2024" s="20">
        <f t="shared" si="912"/>
        <v>9.7499999999999998E-6</v>
      </c>
      <c r="BD2024" s="1051"/>
      <c r="BE2024" s="1051"/>
      <c r="BF2024" s="1051"/>
      <c r="BG2024" s="1051"/>
      <c r="BH2024" s="97"/>
      <c r="BI2024" s="1051"/>
      <c r="BJ2024" s="97"/>
      <c r="BK2024" s="1051"/>
      <c r="BL2024" s="97"/>
      <c r="BM2024" s="97"/>
      <c r="BN2024" s="97"/>
      <c r="BO2024" s="97"/>
      <c r="BP2024" s="97"/>
      <c r="BQ2024" s="97"/>
      <c r="BR2024" s="97"/>
      <c r="BS2024" s="1045"/>
      <c r="BT2024" s="1045"/>
      <c r="BU2024" s="1045"/>
      <c r="BV2024" s="1045"/>
      <c r="BW2024" s="1045"/>
      <c r="BX2024" s="1045"/>
      <c r="BY2024" s="1048"/>
      <c r="CA2024" s="365" t="b">
        <f t="shared" si="913"/>
        <v>0</v>
      </c>
      <c r="CB2024" s="365">
        <f t="shared" si="914"/>
        <v>39</v>
      </c>
      <c r="CC2024" s="365" t="b">
        <f t="shared" si="915"/>
        <v>0</v>
      </c>
      <c r="CD2024" s="365" t="b">
        <f t="shared" si="916"/>
        <v>0</v>
      </c>
      <c r="CE2024" s="365" t="b">
        <f t="shared" si="917"/>
        <v>0</v>
      </c>
      <c r="CF2024" s="365" t="b">
        <f t="shared" si="918"/>
        <v>0</v>
      </c>
      <c r="CG2024" s="365" t="b">
        <f t="shared" si="919"/>
        <v>0</v>
      </c>
      <c r="CH2024" s="365" t="b">
        <f t="shared" si="920"/>
        <v>0</v>
      </c>
      <c r="CI2024" s="72" t="b">
        <f t="shared" si="921"/>
        <v>0</v>
      </c>
      <c r="CJ2024" s="72">
        <f t="shared" si="922"/>
        <v>39</v>
      </c>
      <c r="CK2024" s="72" t="b">
        <f t="shared" si="923"/>
        <v>0</v>
      </c>
      <c r="CL2024" s="72">
        <f t="shared" si="924"/>
        <v>0</v>
      </c>
      <c r="CM2024" s="72" t="b">
        <f t="shared" si="925"/>
        <v>0</v>
      </c>
      <c r="CN2024" s="72" t="b">
        <f t="shared" si="926"/>
        <v>0</v>
      </c>
      <c r="CP2024" s="13">
        <f t="shared" si="927"/>
        <v>0</v>
      </c>
      <c r="CQ2024" s="13" t="b">
        <f t="shared" si="928"/>
        <v>0</v>
      </c>
      <c r="CR2024" s="13" t="b">
        <f t="shared" si="929"/>
        <v>0</v>
      </c>
      <c r="CS2024" s="13" t="b">
        <f t="shared" si="935"/>
        <v>0</v>
      </c>
      <c r="CT2024" s="13" t="b">
        <f t="shared" si="934"/>
        <v>0</v>
      </c>
      <c r="CU2024" s="13" t="b">
        <f t="shared" si="936"/>
        <v>0</v>
      </c>
      <c r="CV2024" s="13" t="b">
        <f t="shared" si="930"/>
        <v>0</v>
      </c>
      <c r="CW2024" s="13" t="b">
        <f t="shared" si="931"/>
        <v>0</v>
      </c>
      <c r="CX2024" s="13" t="b">
        <f t="shared" si="932"/>
        <v>0</v>
      </c>
      <c r="CY2024" s="13" t="b">
        <f t="shared" si="933"/>
        <v>0</v>
      </c>
    </row>
    <row r="2025" spans="1:103" ht="15" thickBot="1">
      <c r="A2025" s="932"/>
      <c r="B2025" s="1051"/>
      <c r="C2025" s="1051"/>
      <c r="D2025" s="1051"/>
      <c r="E2025" s="1051"/>
      <c r="F2025" s="1051"/>
      <c r="G2025" s="1051"/>
      <c r="H2025" s="1051"/>
      <c r="I2025" s="1051"/>
      <c r="J2025" s="1051"/>
      <c r="K2025" s="1051"/>
      <c r="L2025" s="1051"/>
      <c r="M2025" s="1051"/>
      <c r="N2025" s="1051"/>
      <c r="O2025" s="1051"/>
      <c r="P2025" s="1051"/>
      <c r="Q2025" s="941"/>
      <c r="R2025" s="1051"/>
      <c r="S2025" s="1051"/>
      <c r="T2025" s="1051"/>
      <c r="U2025" s="1051"/>
      <c r="V2025" s="1051"/>
      <c r="W2025" s="97"/>
      <c r="X2025" s="97"/>
      <c r="Y2025" s="97"/>
      <c r="Z2025" s="97"/>
      <c r="AA2025" s="97" t="s">
        <v>50</v>
      </c>
      <c r="AB2025" s="98"/>
      <c r="AC2025" s="98"/>
      <c r="AD2025" s="97"/>
      <c r="AE2025" s="1051"/>
      <c r="AF2025" s="334">
        <f t="shared" si="908"/>
        <v>0</v>
      </c>
      <c r="AG2025" s="272">
        <f>IF(R2025="kompletna",Q2025*J2025*0.0036*'lista, wskaźniki'!$F$13, IF(R2025="częściowa",Q2025*J2025*0.0036*'lista, wskaźniki'!$F$14, IF(R2025="brak",Q2025*J2025*0.0036*'lista, wskaźniki'!$F$15,)))</f>
        <v>0</v>
      </c>
      <c r="AH2025" s="334">
        <f>IF(Y2025="inne",K2025*'lista, wskaźniki'!$E$35,IF(Y2025="to samo źródło",0,IF(Y2025=0,0)))</f>
        <v>0</v>
      </c>
      <c r="AI2025" s="334" t="b">
        <f>IF(AA2025="gaz z sieci",AC2025*'lista, wskaźniki'!$D$21)</f>
        <v>0</v>
      </c>
      <c r="AJ2025" s="272">
        <f>IF(AA2025="węgiel",AB2025*'lista, wskaźniki'!$D$20, IF('Sektor mieszkaniowy'!AA2025="drewno",'Sektor mieszkaniowy'!AB2025*'lista, wskaźniki'!$D$22,IF('Sektor mieszkaniowy'!AA2025="pellet",AB2025*'lista, wskaźniki'!$D$23,IF('Sektor mieszkaniowy'!AA2025="gaz z sieci",AB2025*'lista, wskaźniki'!$D$21,IF('Sektor mieszkaniowy'!AA2025="olej opałowy",'Sektor mieszkaniowy'!AB2025*'lista, wskaźniki'!$D$24)))))</f>
        <v>0</v>
      </c>
      <c r="AK2025" s="1054"/>
      <c r="AL2025" s="1051"/>
      <c r="AM2025" s="20">
        <f>IF(AA2025="węgiel",AF2025*1/3.6*'lista, wskaźniki'!$F$20,IF(AA2025="drewno",AF2025*1/3.6*'lista, wskaźniki'!$F$22,IF(AA2025="pellet",AF2025*1/3.6*'lista, wskaźniki'!$F$23,IF(AA2025="gaz z sieci",AF2025*1/3.6*'lista, wskaźniki'!$F$21,IF(AA2025="olej opałowy",AF2025*1/3.6*'lista, wskaźniki'!$F$24,0)))))</f>
        <v>0</v>
      </c>
      <c r="AN2025" s="20">
        <f>IF(AA2025="węgiel",AF2025*'lista, wskaźniki'!$E$42,IF(AA2025="drewno",AF2025*'lista, wskaźniki'!$G$42,IF(AA2025="pellet",AF2025*'lista, wskaźniki'!$H$42,IF(AA2025="gaz z sieci",AF2025*'lista, wskaźniki'!$F$42,IF(AA2025="olej opałowy",AF2025*'lista, wskaźniki'!$I$42,0)))))</f>
        <v>0</v>
      </c>
      <c r="AO2025" s="20">
        <f>IF(AA2025="węgiel",AF2025*'lista, wskaźniki'!$E$43,IF(AA2025="drewno",AF2025*'lista, wskaźniki'!$G$43,IF(AA2025="pellet",AF2025*'lista, wskaźniki'!$H$43,IF(AA2025="gaz z sieci",AF2025*'lista, wskaźniki'!$F$43,IF(AA2025="olej opałowy",AF2025*'lista, wskaźniki'!$I$43,0)))))</f>
        <v>0</v>
      </c>
      <c r="AP2025" s="20">
        <f>IF(AA2025="węgiel",AF2025*'lista, wskaźniki'!$E$44,IF(AA2025="drewno",AF2025*'lista, wskaźniki'!$G$44,IF(AA2025="pellet",AF2025*'lista, wskaźniki'!$H$44,IF(AA2025="gaz z sieci",AF2025*'lista, wskaźniki'!$F$44,IF(AA2025="olej opałowy",AF2025*'lista, wskaźniki'!$I$44,0)))))</f>
        <v>0</v>
      </c>
      <c r="AQ2025" s="20" t="b">
        <f>IF(Z2025="gaz",AH2025*1/3.6*'lista, wskaźniki'!$F$21,IF(Z2025="energia elektryczna",AH2025*1/3.6*'lista, wskaźniki'!$F$26))</f>
        <v>0</v>
      </c>
      <c r="AR2025" s="20" t="b">
        <f>IF(Z2025="gaz",AH2025*'lista, wskaźniki'!$F$42,IF(Z2025="energia elektryczna",AH2025*0))</f>
        <v>0</v>
      </c>
      <c r="AS2025" s="20" t="b">
        <f>IF(Z2025="gaz",AH2025*'lista, wskaźniki'!$F$43,IF(Z2025="energia elektryczna",AH2025*0))</f>
        <v>0</v>
      </c>
      <c r="AT2025" s="20" t="b">
        <f>IF(Z2025="gaz",AH2025*'lista, wskaźniki'!$F$44,IF(Z2025="energia elektryczna",AH2025*0))</f>
        <v>0</v>
      </c>
      <c r="AU2025" s="20">
        <f>AI2025*1/3.6*'lista, wskaźniki'!$F$21</f>
        <v>0</v>
      </c>
      <c r="AV2025" s="20">
        <f>AI2025*'lista, wskaźniki'!$F$42</f>
        <v>0</v>
      </c>
      <c r="AW2025" s="20">
        <f>AI2025*'lista, wskaźniki'!$F$43</f>
        <v>0</v>
      </c>
      <c r="AX2025" s="20">
        <f>AI2025*'lista, wskaźniki'!$F$44</f>
        <v>0</v>
      </c>
      <c r="AY2025" s="20">
        <f>AK2025*'lista, wskaźniki'!$F$26</f>
        <v>0</v>
      </c>
      <c r="AZ2025" s="20">
        <f t="shared" si="909"/>
        <v>0</v>
      </c>
      <c r="BA2025" s="20">
        <f t="shared" si="910"/>
        <v>0</v>
      </c>
      <c r="BB2025" s="20">
        <f t="shared" si="911"/>
        <v>0</v>
      </c>
      <c r="BC2025" s="20">
        <f t="shared" si="912"/>
        <v>0</v>
      </c>
      <c r="BD2025" s="1051"/>
      <c r="BE2025" s="1051"/>
      <c r="BF2025" s="1051"/>
      <c r="BG2025" s="1051"/>
      <c r="BH2025" s="97"/>
      <c r="BI2025" s="1051"/>
      <c r="BJ2025" s="97"/>
      <c r="BK2025" s="1051"/>
      <c r="BL2025" s="97"/>
      <c r="BM2025" s="97"/>
      <c r="BN2025" s="97"/>
      <c r="BO2025" s="97"/>
      <c r="BP2025" s="97"/>
      <c r="BQ2025" s="97"/>
      <c r="BR2025" s="97"/>
      <c r="BS2025" s="1045"/>
      <c r="BT2025" s="1045"/>
      <c r="BU2025" s="1045"/>
      <c r="BV2025" s="1045"/>
      <c r="BW2025" s="1045"/>
      <c r="BX2025" s="1045"/>
      <c r="BY2025" s="1048"/>
      <c r="CA2025" s="365" t="b">
        <f t="shared" si="913"/>
        <v>0</v>
      </c>
      <c r="CB2025" s="365" t="b">
        <f t="shared" si="914"/>
        <v>0</v>
      </c>
      <c r="CC2025" s="365">
        <f t="shared" si="915"/>
        <v>0</v>
      </c>
      <c r="CD2025" s="365" t="b">
        <f t="shared" si="916"/>
        <v>0</v>
      </c>
      <c r="CE2025" s="365" t="b">
        <f t="shared" si="917"/>
        <v>0</v>
      </c>
      <c r="CF2025" s="365" t="b">
        <f t="shared" si="918"/>
        <v>0</v>
      </c>
      <c r="CG2025" s="365" t="b">
        <f t="shared" si="919"/>
        <v>0</v>
      </c>
      <c r="CH2025" s="365" t="b">
        <f t="shared" si="920"/>
        <v>0</v>
      </c>
      <c r="CI2025" s="72" t="b">
        <f t="shared" si="921"/>
        <v>0</v>
      </c>
      <c r="CJ2025" s="72" t="b">
        <f t="shared" si="922"/>
        <v>0</v>
      </c>
      <c r="CK2025" s="72">
        <f t="shared" si="923"/>
        <v>0</v>
      </c>
      <c r="CL2025" s="72">
        <f t="shared" si="924"/>
        <v>0</v>
      </c>
      <c r="CM2025" s="72" t="b">
        <f t="shared" si="925"/>
        <v>0</v>
      </c>
      <c r="CN2025" s="72" t="b">
        <f t="shared" si="926"/>
        <v>0</v>
      </c>
      <c r="CP2025" s="13">
        <f t="shared" si="927"/>
        <v>0</v>
      </c>
      <c r="CQ2025" s="13" t="b">
        <f t="shared" si="928"/>
        <v>0</v>
      </c>
      <c r="CR2025" s="13" t="b">
        <f t="shared" si="929"/>
        <v>0</v>
      </c>
      <c r="CS2025" s="13" t="b">
        <f t="shared" si="935"/>
        <v>0</v>
      </c>
      <c r="CT2025" s="13" t="b">
        <f t="shared" si="934"/>
        <v>0</v>
      </c>
      <c r="CU2025" s="13" t="b">
        <f t="shared" si="936"/>
        <v>0</v>
      </c>
      <c r="CV2025" s="13" t="b">
        <f t="shared" si="930"/>
        <v>0</v>
      </c>
      <c r="CW2025" s="13" t="b">
        <f t="shared" si="931"/>
        <v>0</v>
      </c>
      <c r="CX2025" s="13" t="b">
        <f t="shared" si="932"/>
        <v>0</v>
      </c>
      <c r="CY2025" s="13" t="b">
        <f t="shared" si="933"/>
        <v>0</v>
      </c>
    </row>
    <row r="2026" spans="1:103" ht="15" thickBot="1">
      <c r="A2026" s="932"/>
      <c r="B2026" s="1051"/>
      <c r="C2026" s="1051"/>
      <c r="D2026" s="1051"/>
      <c r="E2026" s="1051"/>
      <c r="F2026" s="1051"/>
      <c r="G2026" s="1051"/>
      <c r="H2026" s="1051"/>
      <c r="I2026" s="1051"/>
      <c r="J2026" s="1051"/>
      <c r="K2026" s="1051"/>
      <c r="L2026" s="1051"/>
      <c r="M2026" s="1051"/>
      <c r="N2026" s="1051"/>
      <c r="O2026" s="1051"/>
      <c r="P2026" s="1051"/>
      <c r="Q2026" s="941"/>
      <c r="R2026" s="1051"/>
      <c r="S2026" s="1051"/>
      <c r="T2026" s="1051"/>
      <c r="U2026" s="1051"/>
      <c r="V2026" s="1051"/>
      <c r="W2026" s="97"/>
      <c r="X2026" s="97"/>
      <c r="Y2026" s="97"/>
      <c r="Z2026" s="97"/>
      <c r="AA2026" s="97" t="s">
        <v>38</v>
      </c>
      <c r="AB2026" s="98"/>
      <c r="AC2026" s="98"/>
      <c r="AD2026" s="97"/>
      <c r="AE2026" s="1051"/>
      <c r="AF2026" s="334">
        <f t="shared" si="908"/>
        <v>0</v>
      </c>
      <c r="AG2026" s="272">
        <f>IF(R2026="kompletna",Q2026*J2026*0.0036*'lista, wskaźniki'!$F$13, IF(R2026="częściowa",Q2026*J2026*0.0036*'lista, wskaźniki'!$F$14, IF(R2026="brak",Q2026*J2026*0.0036*'lista, wskaźniki'!$F$15,)))</f>
        <v>0</v>
      </c>
      <c r="AH2026" s="334">
        <f>IF(Y2026="inne",K2026*'lista, wskaźniki'!$E$35,IF(Y2026="to samo źródło",0,IF(Y2026=0,0)))</f>
        <v>0</v>
      </c>
      <c r="AI2026" s="334">
        <f>IF(AA2026="gaz z sieci",AC2026*'lista, wskaźniki'!$D$21)</f>
        <v>0</v>
      </c>
      <c r="AJ2026" s="272">
        <f>IF(AA2026="węgiel",AB2026*'lista, wskaźniki'!$D$20, IF('Sektor mieszkaniowy'!AA2026="drewno",'Sektor mieszkaniowy'!AB2026*'lista, wskaźniki'!$D$22,IF('Sektor mieszkaniowy'!AA2026="pellet",AB2026*'lista, wskaźniki'!$D$23,IF('Sektor mieszkaniowy'!AA2026="gaz z sieci",AB2026*'lista, wskaźniki'!$D$21,IF('Sektor mieszkaniowy'!AA2026="olej opałowy",'Sektor mieszkaniowy'!AB2026*'lista, wskaźniki'!$D$24)))))</f>
        <v>0</v>
      </c>
      <c r="AK2026" s="1054"/>
      <c r="AL2026" s="1051"/>
      <c r="AM2026" s="20">
        <f>IF(AA2026="węgiel",AF2026*1/3.6*'lista, wskaźniki'!$F$20,IF(AA2026="drewno",AF2026*1/3.6*'lista, wskaźniki'!$F$22,IF(AA2026="pellet",AF2026*1/3.6*'lista, wskaźniki'!$F$23,IF(AA2026="gaz z sieci",AF2026*1/3.6*'lista, wskaźniki'!$F$21,IF(AA2026="olej opałowy",AF2026*1/3.6*'lista, wskaźniki'!$F$24,0)))))</f>
        <v>0</v>
      </c>
      <c r="AN2026" s="20">
        <f>IF(AA2026="węgiel",AF2026*'lista, wskaźniki'!$E$42,IF(AA2026="drewno",AF2026*'lista, wskaźniki'!$G$42,IF(AA2026="pellet",AF2026*'lista, wskaźniki'!$H$42,IF(AA2026="gaz z sieci",AF2026*'lista, wskaźniki'!$F$42,IF(AA2026="olej opałowy",AF2026*'lista, wskaźniki'!$I$42,0)))))</f>
        <v>0</v>
      </c>
      <c r="AO2026" s="20">
        <f>IF(AA2026="węgiel",AF2026*'lista, wskaźniki'!$E$43,IF(AA2026="drewno",AF2026*'lista, wskaźniki'!$G$43,IF(AA2026="pellet",AF2026*'lista, wskaźniki'!$H$43,IF(AA2026="gaz z sieci",AF2026*'lista, wskaźniki'!$F$43,IF(AA2026="olej opałowy",AF2026*'lista, wskaźniki'!$I$43,0)))))</f>
        <v>0</v>
      </c>
      <c r="AP2026" s="20">
        <f>IF(AA2026="węgiel",AF2026*'lista, wskaźniki'!$E$44,IF(AA2026="drewno",AF2026*'lista, wskaźniki'!$G$44,IF(AA2026="pellet",AF2026*'lista, wskaźniki'!$H$44,IF(AA2026="gaz z sieci",AF2026*'lista, wskaźniki'!$F$44,IF(AA2026="olej opałowy",AF2026*'lista, wskaźniki'!$I$44,0)))))</f>
        <v>0</v>
      </c>
      <c r="AQ2026" s="20" t="b">
        <f>IF(Z2026="gaz",AH2026*1/3.6*'lista, wskaźniki'!$F$21,IF(Z2026="energia elektryczna",AH2026*1/3.6*'lista, wskaźniki'!$F$26))</f>
        <v>0</v>
      </c>
      <c r="AR2026" s="20" t="b">
        <f>IF(Z2026="gaz",AH2026*'lista, wskaźniki'!$F$42,IF(Z2026="energia elektryczna",AH2026*0))</f>
        <v>0</v>
      </c>
      <c r="AS2026" s="20" t="b">
        <f>IF(Z2026="gaz",AH2026*'lista, wskaźniki'!$F$43,IF(Z2026="energia elektryczna",AH2026*0))</f>
        <v>0</v>
      </c>
      <c r="AT2026" s="20" t="b">
        <f>IF(Z2026="gaz",AH2026*'lista, wskaźniki'!$F$44,IF(Z2026="energia elektryczna",AH2026*0))</f>
        <v>0</v>
      </c>
      <c r="AU2026" s="20">
        <f>AI2026*1/3.6*'lista, wskaźniki'!$F$21</f>
        <v>0</v>
      </c>
      <c r="AV2026" s="20">
        <f>AI2026*'lista, wskaźniki'!$F$42</f>
        <v>0</v>
      </c>
      <c r="AW2026" s="20">
        <f>AI2026*'lista, wskaźniki'!$F$43</f>
        <v>0</v>
      </c>
      <c r="AX2026" s="20">
        <f>AI2026*'lista, wskaźniki'!$F$44</f>
        <v>0</v>
      </c>
      <c r="AY2026" s="20">
        <f>AK2026*'lista, wskaźniki'!$F$26</f>
        <v>0</v>
      </c>
      <c r="AZ2026" s="20">
        <f t="shared" si="909"/>
        <v>0</v>
      </c>
      <c r="BA2026" s="20">
        <f t="shared" si="910"/>
        <v>0</v>
      </c>
      <c r="BB2026" s="20">
        <f t="shared" si="911"/>
        <v>0</v>
      </c>
      <c r="BC2026" s="20">
        <f t="shared" si="912"/>
        <v>0</v>
      </c>
      <c r="BD2026" s="1051"/>
      <c r="BE2026" s="1051"/>
      <c r="BF2026" s="1051"/>
      <c r="BG2026" s="1051"/>
      <c r="BH2026" s="97"/>
      <c r="BI2026" s="1051"/>
      <c r="BJ2026" s="97"/>
      <c r="BK2026" s="1051"/>
      <c r="BL2026" s="97"/>
      <c r="BM2026" s="97"/>
      <c r="BN2026" s="97"/>
      <c r="BO2026" s="97"/>
      <c r="BP2026" s="97"/>
      <c r="BQ2026" s="97"/>
      <c r="BR2026" s="97"/>
      <c r="BS2026" s="1045"/>
      <c r="BT2026" s="1045"/>
      <c r="BU2026" s="1045"/>
      <c r="BV2026" s="1045"/>
      <c r="BW2026" s="1045"/>
      <c r="BX2026" s="1045"/>
      <c r="BY2026" s="1048"/>
      <c r="CA2026" s="365" t="b">
        <f t="shared" si="913"/>
        <v>0</v>
      </c>
      <c r="CB2026" s="365" t="b">
        <f t="shared" si="914"/>
        <v>0</v>
      </c>
      <c r="CC2026" s="365" t="b">
        <f t="shared" si="915"/>
        <v>0</v>
      </c>
      <c r="CD2026" s="365">
        <f t="shared" si="916"/>
        <v>0</v>
      </c>
      <c r="CE2026" s="365" t="b">
        <f t="shared" si="917"/>
        <v>0</v>
      </c>
      <c r="CF2026" s="365" t="b">
        <f t="shared" si="918"/>
        <v>0</v>
      </c>
      <c r="CG2026" s="365" t="b">
        <f t="shared" si="919"/>
        <v>0</v>
      </c>
      <c r="CH2026" s="365">
        <f t="shared" si="920"/>
        <v>0</v>
      </c>
      <c r="CI2026" s="72" t="b">
        <f t="shared" si="921"/>
        <v>0</v>
      </c>
      <c r="CJ2026" s="72" t="b">
        <f t="shared" si="922"/>
        <v>0</v>
      </c>
      <c r="CK2026" s="72" t="b">
        <f t="shared" si="923"/>
        <v>0</v>
      </c>
      <c r="CL2026" s="72">
        <f t="shared" si="924"/>
        <v>0</v>
      </c>
      <c r="CM2026" s="72" t="b">
        <f t="shared" si="925"/>
        <v>0</v>
      </c>
      <c r="CN2026" s="72" t="b">
        <f t="shared" si="926"/>
        <v>0</v>
      </c>
      <c r="CP2026" s="13">
        <f t="shared" si="927"/>
        <v>0</v>
      </c>
      <c r="CQ2026" s="13" t="b">
        <f t="shared" si="928"/>
        <v>0</v>
      </c>
      <c r="CR2026" s="13" t="b">
        <f t="shared" si="929"/>
        <v>0</v>
      </c>
      <c r="CS2026" s="13" t="b">
        <f t="shared" si="935"/>
        <v>0</v>
      </c>
      <c r="CT2026" s="13" t="b">
        <f t="shared" si="934"/>
        <v>0</v>
      </c>
      <c r="CU2026" s="13" t="b">
        <f t="shared" si="936"/>
        <v>0</v>
      </c>
      <c r="CV2026" s="13" t="b">
        <f t="shared" si="930"/>
        <v>0</v>
      </c>
      <c r="CW2026" s="13" t="b">
        <f t="shared" si="931"/>
        <v>0</v>
      </c>
      <c r="CX2026" s="13" t="b">
        <f t="shared" si="932"/>
        <v>0</v>
      </c>
      <c r="CY2026" s="13" t="b">
        <f t="shared" si="933"/>
        <v>0</v>
      </c>
    </row>
    <row r="2027" spans="1:103" ht="15" thickBot="1">
      <c r="A2027" s="933"/>
      <c r="B2027" s="1052"/>
      <c r="C2027" s="1052"/>
      <c r="D2027" s="1052"/>
      <c r="E2027" s="1052"/>
      <c r="F2027" s="1052"/>
      <c r="G2027" s="1052"/>
      <c r="H2027" s="1052"/>
      <c r="I2027" s="1052"/>
      <c r="J2027" s="1052"/>
      <c r="K2027" s="1052"/>
      <c r="L2027" s="1052"/>
      <c r="M2027" s="1052"/>
      <c r="N2027" s="1052"/>
      <c r="O2027" s="1052"/>
      <c r="P2027" s="1052"/>
      <c r="Q2027" s="942"/>
      <c r="R2027" s="1052"/>
      <c r="S2027" s="1052"/>
      <c r="T2027" s="1052"/>
      <c r="U2027" s="1052"/>
      <c r="V2027" s="1052"/>
      <c r="W2027" s="99"/>
      <c r="X2027" s="99"/>
      <c r="Y2027" s="99"/>
      <c r="Z2027" s="99"/>
      <c r="AA2027" s="99" t="s">
        <v>37</v>
      </c>
      <c r="AB2027" s="100"/>
      <c r="AC2027" s="100"/>
      <c r="AD2027" s="99"/>
      <c r="AE2027" s="1052"/>
      <c r="AF2027" s="334">
        <f t="shared" si="908"/>
        <v>0</v>
      </c>
      <c r="AG2027" s="272">
        <f>IF(R2027="kompletna",Q2027*J2027*0.0036*'lista, wskaźniki'!$F$13, IF(R2027="częściowa",Q2027*J2027*0.0036*'lista, wskaźniki'!$F$14, IF(R2027="brak",Q2027*J2027*0.0036*'lista, wskaźniki'!$F$15,)))</f>
        <v>0</v>
      </c>
      <c r="AH2027" s="334">
        <f>IF(Y2027="inne",K2027*'lista, wskaźniki'!$E$35,IF(Y2027="to samo źródło",0,IF(Y2027=0,0)))</f>
        <v>0</v>
      </c>
      <c r="AI2027" s="334" t="b">
        <f>IF(AA2027="gaz z sieci",AC2027*'lista, wskaźniki'!$D$21)</f>
        <v>0</v>
      </c>
      <c r="AJ2027" s="272">
        <f>IF(AA2027="węgiel",AB2027*'lista, wskaźniki'!$D$20, IF('Sektor mieszkaniowy'!AA2027="drewno",'Sektor mieszkaniowy'!AB2027*'lista, wskaźniki'!$D$22,IF('Sektor mieszkaniowy'!AA2027="pellet",AB2027*'lista, wskaźniki'!$D$23,IF('Sektor mieszkaniowy'!AA2027="gaz z sieci",AB2027*'lista, wskaźniki'!$D$21,IF('Sektor mieszkaniowy'!AA2027="olej opałowy",'Sektor mieszkaniowy'!AB2027*'lista, wskaźniki'!$D$24)))))</f>
        <v>0</v>
      </c>
      <c r="AK2027" s="1055"/>
      <c r="AL2027" s="1052"/>
      <c r="AM2027" s="20">
        <f>IF(AA2027="węgiel",AF2027*1/3.6*'lista, wskaźniki'!$F$20,IF(AA2027="drewno",AF2027*1/3.6*'lista, wskaźniki'!$F$22,IF(AA2027="pellet",AF2027*1/3.6*'lista, wskaźniki'!$F$23,IF(AA2027="gaz z sieci",AF2027*1/3.6*'lista, wskaźniki'!$F$21,IF(AA2027="olej opałowy",AF2027*1/3.6*'lista, wskaźniki'!$F$24,0)))))</f>
        <v>0</v>
      </c>
      <c r="AN2027" s="20">
        <f>IF(AA2027="węgiel",AF2027*'lista, wskaźniki'!$E$42,IF(AA2027="drewno",AF2027*'lista, wskaźniki'!$G$42,IF(AA2027="pellet",AF2027*'lista, wskaźniki'!$H$42,IF(AA2027="gaz z sieci",AF2027*'lista, wskaźniki'!$F$42,IF(AA2027="olej opałowy",AF2027*'lista, wskaźniki'!$I$42,0)))))</f>
        <v>0</v>
      </c>
      <c r="AO2027" s="20">
        <f>IF(AA2027="węgiel",AF2027*'lista, wskaźniki'!$E$43,IF(AA2027="drewno",AF2027*'lista, wskaźniki'!$G$43,IF(AA2027="pellet",AF2027*'lista, wskaźniki'!$H$43,IF(AA2027="gaz z sieci",AF2027*'lista, wskaźniki'!$F$43,IF(AA2027="olej opałowy",AF2027*'lista, wskaźniki'!$I$43,0)))))</f>
        <v>0</v>
      </c>
      <c r="AP2027" s="20">
        <f>IF(AA2027="węgiel",AF2027*'lista, wskaźniki'!$E$44,IF(AA2027="drewno",AF2027*'lista, wskaźniki'!$G$44,IF(AA2027="pellet",AF2027*'lista, wskaźniki'!$H$44,IF(AA2027="gaz z sieci",AF2027*'lista, wskaźniki'!$F$44,IF(AA2027="olej opałowy",AF2027*'lista, wskaźniki'!$I$44,0)))))</f>
        <v>0</v>
      </c>
      <c r="AQ2027" s="20" t="b">
        <f>IF(Z2027="gaz",AH2027*1/3.6*'lista, wskaźniki'!$F$21,IF(Z2027="energia elektryczna",AH2027*1/3.6*'lista, wskaźniki'!$F$26))</f>
        <v>0</v>
      </c>
      <c r="AR2027" s="20" t="b">
        <f>IF(Z2027="gaz",AH2027*'lista, wskaźniki'!$F$42,IF(Z2027="energia elektryczna",AH2027*0))</f>
        <v>0</v>
      </c>
      <c r="AS2027" s="20" t="b">
        <f>IF(Z2027="gaz",AH2027*'lista, wskaźniki'!$F$43,IF(Z2027="energia elektryczna",AH2027*0))</f>
        <v>0</v>
      </c>
      <c r="AT2027" s="20" t="b">
        <f>IF(Z2027="gaz",AH2027*'lista, wskaźniki'!$F$44,IF(Z2027="energia elektryczna",AH2027*0))</f>
        <v>0</v>
      </c>
      <c r="AU2027" s="20">
        <f>AI2027*1/3.6*'lista, wskaźniki'!$F$21</f>
        <v>0</v>
      </c>
      <c r="AV2027" s="20">
        <f>AI2027*'lista, wskaźniki'!$F$42</f>
        <v>0</v>
      </c>
      <c r="AW2027" s="20">
        <f>AI2027*'lista, wskaźniki'!$F$43</f>
        <v>0</v>
      </c>
      <c r="AX2027" s="20">
        <f>AI2027*'lista, wskaźniki'!$F$44</f>
        <v>0</v>
      </c>
      <c r="AY2027" s="20">
        <f>AK2027*'lista, wskaźniki'!$F$26</f>
        <v>0</v>
      </c>
      <c r="AZ2027" s="20">
        <f t="shared" si="909"/>
        <v>0</v>
      </c>
      <c r="BA2027" s="20">
        <f t="shared" si="910"/>
        <v>0</v>
      </c>
      <c r="BB2027" s="20">
        <f t="shared" si="911"/>
        <v>0</v>
      </c>
      <c r="BC2027" s="20">
        <f t="shared" si="912"/>
        <v>0</v>
      </c>
      <c r="BD2027" s="1052"/>
      <c r="BE2027" s="1052"/>
      <c r="BF2027" s="1052"/>
      <c r="BG2027" s="1052"/>
      <c r="BH2027" s="99"/>
      <c r="BI2027" s="1052"/>
      <c r="BJ2027" s="99"/>
      <c r="BK2027" s="1052"/>
      <c r="BL2027" s="99"/>
      <c r="BM2027" s="99"/>
      <c r="BN2027" s="99"/>
      <c r="BO2027" s="99"/>
      <c r="BP2027" s="99"/>
      <c r="BQ2027" s="99"/>
      <c r="BR2027" s="99"/>
      <c r="BS2027" s="1046"/>
      <c r="BT2027" s="1046"/>
      <c r="BU2027" s="1046"/>
      <c r="BV2027" s="1046"/>
      <c r="BW2027" s="1046"/>
      <c r="BX2027" s="1046"/>
      <c r="BY2027" s="1049"/>
      <c r="CA2027" s="365" t="b">
        <f t="shared" si="913"/>
        <v>0</v>
      </c>
      <c r="CB2027" s="365" t="b">
        <f t="shared" si="914"/>
        <v>0</v>
      </c>
      <c r="CC2027" s="365" t="b">
        <f t="shared" si="915"/>
        <v>0</v>
      </c>
      <c r="CD2027" s="365" t="b">
        <f t="shared" si="916"/>
        <v>0</v>
      </c>
      <c r="CE2027" s="365">
        <f t="shared" si="917"/>
        <v>0</v>
      </c>
      <c r="CF2027" s="365" t="b">
        <f t="shared" si="918"/>
        <v>0</v>
      </c>
      <c r="CG2027" s="365" t="b">
        <f t="shared" si="919"/>
        <v>0</v>
      </c>
      <c r="CH2027" s="365" t="b">
        <f t="shared" si="920"/>
        <v>0</v>
      </c>
      <c r="CI2027" s="72" t="b">
        <f t="shared" si="921"/>
        <v>0</v>
      </c>
      <c r="CJ2027" s="72" t="b">
        <f t="shared" si="922"/>
        <v>0</v>
      </c>
      <c r="CK2027" s="72" t="b">
        <f t="shared" si="923"/>
        <v>0</v>
      </c>
      <c r="CL2027" s="72">
        <f t="shared" si="924"/>
        <v>0</v>
      </c>
      <c r="CM2027" s="72">
        <f t="shared" si="925"/>
        <v>0</v>
      </c>
      <c r="CN2027" s="72" t="b">
        <f t="shared" si="926"/>
        <v>0</v>
      </c>
      <c r="CP2027" s="13">
        <f t="shared" si="927"/>
        <v>0</v>
      </c>
      <c r="CQ2027" s="13" t="b">
        <f t="shared" si="928"/>
        <v>0</v>
      </c>
      <c r="CR2027" s="13" t="b">
        <f t="shared" si="929"/>
        <v>0</v>
      </c>
      <c r="CS2027" s="13" t="b">
        <f t="shared" si="935"/>
        <v>0</v>
      </c>
      <c r="CT2027" s="13" t="b">
        <f t="shared" si="934"/>
        <v>0</v>
      </c>
      <c r="CU2027" s="13" t="b">
        <f t="shared" si="936"/>
        <v>0</v>
      </c>
      <c r="CV2027" s="13" t="b">
        <f t="shared" si="930"/>
        <v>0</v>
      </c>
      <c r="CW2027" s="13" t="b">
        <f t="shared" si="931"/>
        <v>0</v>
      </c>
      <c r="CX2027" s="13" t="b">
        <f t="shared" si="932"/>
        <v>0</v>
      </c>
      <c r="CY2027" s="13" t="b">
        <f t="shared" si="933"/>
        <v>0</v>
      </c>
    </row>
    <row r="2028" spans="1:103" ht="15" thickBot="1">
      <c r="A2028" s="931">
        <v>406</v>
      </c>
      <c r="B2028" s="1050" t="s">
        <v>227</v>
      </c>
      <c r="C2028" s="1050"/>
      <c r="D2028" s="1050" t="s">
        <v>1</v>
      </c>
      <c r="E2028" s="1050" t="s">
        <v>5</v>
      </c>
      <c r="F2028" s="1050"/>
      <c r="G2028" s="1050">
        <v>3</v>
      </c>
      <c r="H2028" s="1050"/>
      <c r="I2028" s="1050" t="s">
        <v>10</v>
      </c>
      <c r="J2028" s="1050">
        <v>52</v>
      </c>
      <c r="K2028" s="1050">
        <v>2</v>
      </c>
      <c r="L2028" s="1050" t="s">
        <v>17</v>
      </c>
      <c r="M2028" s="1050"/>
      <c r="N2028" s="1050" t="s">
        <v>16</v>
      </c>
      <c r="O2028" s="1050"/>
      <c r="P2028" s="1050" t="s">
        <v>17</v>
      </c>
      <c r="Q2028" s="940">
        <f>IF(I2028="&lt;1966",'lista, wskaźniki'!$G$4,IF(I2028="1967-1985",'lista, wskaźniki'!$G$5,IF(I2028="1986-1992",'lista, wskaźniki'!$G$6,IF(I2028="1993-1996",'lista, wskaźniki'!$G$7,IF(I2028="&gt;1997",'lista, wskaźniki'!$G$8,IF(I2028=0,'lista, wskaźniki'!$G$4))))))</f>
        <v>290</v>
      </c>
      <c r="R2028" s="1050" t="s">
        <v>23</v>
      </c>
      <c r="S2028" s="1050" t="s">
        <v>31</v>
      </c>
      <c r="T2028" s="1050"/>
      <c r="U2028" s="1050"/>
      <c r="V2028" s="1050"/>
      <c r="W2028" s="95" t="s">
        <v>35</v>
      </c>
      <c r="X2028" s="95" t="s">
        <v>39</v>
      </c>
      <c r="Y2028" s="95" t="s">
        <v>42</v>
      </c>
      <c r="Z2028" s="95"/>
      <c r="AA2028" s="95" t="s">
        <v>35</v>
      </c>
      <c r="AB2028" s="96">
        <v>2</v>
      </c>
      <c r="AC2028" s="96"/>
      <c r="AD2028" s="95">
        <v>1600</v>
      </c>
      <c r="AE2028" s="1050">
        <v>6</v>
      </c>
      <c r="AF2028" s="334">
        <f t="shared" si="908"/>
        <v>44.345199999999998</v>
      </c>
      <c r="AG2028" s="272">
        <f>IF(R2028="kompletna",Q2028*J2028*0.0036*'lista, wskaźniki'!$F$13, IF(R2028="częściowa",Q2028*J2028*0.0036*'lista, wskaźniki'!$F$14, IF(R2028="brak",Q2028*J2028*0.0036*'lista, wskaźniki'!$F$15,)))</f>
        <v>43.430399999999999</v>
      </c>
      <c r="AH2028" s="334">
        <f>IF(Y2028="inne",K2028*'lista, wskaźniki'!$E$35,IF(Y2028="to samo źródło",0,IF(Y2028=0,0)))</f>
        <v>0</v>
      </c>
      <c r="AI2028" s="334" t="b">
        <f>IF(AA2028="gaz z sieci",AC2028*'lista, wskaźniki'!$D$21)</f>
        <v>0</v>
      </c>
      <c r="AJ2028" s="272">
        <f>IF(AA2028="węgiel",AB2028*'lista, wskaźniki'!$D$20, IF('Sektor mieszkaniowy'!AA2028="drewno",'Sektor mieszkaniowy'!AB2028*'lista, wskaźniki'!$D$22,IF('Sektor mieszkaniowy'!AA2028="pellet",AB2028*'lista, wskaźniki'!$D$23,IF('Sektor mieszkaniowy'!AA2028="gaz z sieci",AB2028*'lista, wskaźniki'!$D$21,IF('Sektor mieszkaniowy'!AA2028="olej opałowy",'Sektor mieszkaniowy'!AB2028*'lista, wskaźniki'!$D$24)))))</f>
        <v>45.26</v>
      </c>
      <c r="AK2028" s="1053">
        <f>AL2028/'lista, wskaźniki'!$A$127</f>
        <v>0.30769230769230771</v>
      </c>
      <c r="AL2028" s="1050">
        <v>200</v>
      </c>
      <c r="AM2028" s="20">
        <f>IF(AA2028="węgiel",AF2028*1/3.6*'lista, wskaźniki'!$F$20,IF(AA2028="drewno",AF2028*1/3.6*'lista, wskaźniki'!$F$22,IF(AA2028="pellet",AF2028*1/3.6*'lista, wskaźniki'!$F$23,IF(AA2028="gaz z sieci",AF2028*1/3.6*'lista, wskaźniki'!$F$21,IF(AA2028="olej opałowy",AF2028*1/3.6*'lista, wskaźniki'!$F$24,0)))))</f>
        <v>4.2008207959999995</v>
      </c>
      <c r="AN2028" s="20">
        <f>IF(AA2028="węgiel",AF2028*'lista, wskaźniki'!$E$42,IF(AA2028="drewno",AF2028*'lista, wskaźniki'!$G$42,IF(AA2028="pellet",AF2028*'lista, wskaźniki'!$H$42,IF(AA2028="gaz z sieci",AF2028*'lista, wskaźniki'!$F$42,IF(AA2028="olej opałowy",AF2028*'lista, wskaźniki'!$I$42,0)))))</f>
        <v>1.6851175999999999E-2</v>
      </c>
      <c r="AO2028" s="20">
        <f>IF(AA2028="węgiel",AF2028*'lista, wskaźniki'!$E$43,IF(AA2028="drewno",AF2028*'lista, wskaźniki'!$G$43,IF(AA2028="pellet",AF2028*'lista, wskaźniki'!$H$43,IF(AA2028="gaz z sieci",AF2028*'lista, wskaźniki'!$F$43,IF(AA2028="olej opałowy",AF2028*'lista, wskaźniki'!$I$43,0)))))</f>
        <v>1.5964272000000002E-2</v>
      </c>
      <c r="AP2028" s="20">
        <f>IF(AA2028="węgiel",AF2028*'lista, wskaźniki'!$E$44,IF(AA2028="drewno",AF2028*'lista, wskaźniki'!$G$44,IF(AA2028="pellet",AF2028*'lista, wskaźniki'!$H$44,IF(AA2028="gaz z sieci",AF2028*'lista, wskaźniki'!$F$44,IF(AA2028="olej opałowy",AF2028*'lista, wskaźniki'!$I$44,0)))))</f>
        <v>1.1973204E-5</v>
      </c>
      <c r="AQ2028" s="20" t="b">
        <f>IF(Z2028="gaz",AH2028*1/3.6*'lista, wskaźniki'!$F$21,IF(Z2028="energia elektryczna",AH2028*1/3.6*'lista, wskaźniki'!$F$26))</f>
        <v>0</v>
      </c>
      <c r="AR2028" s="20" t="b">
        <f>IF(Z2028="gaz",AH2028*'lista, wskaźniki'!$F$42,IF(Z2028="energia elektryczna",AH2028*0))</f>
        <v>0</v>
      </c>
      <c r="AS2028" s="20" t="b">
        <f>IF(Z2028="gaz",AH2028*'lista, wskaźniki'!$F$43,IF(Z2028="energia elektryczna",AH2028*0))</f>
        <v>0</v>
      </c>
      <c r="AT2028" s="20" t="b">
        <f>IF(Z2028="gaz",AH2028*'lista, wskaźniki'!$F$44,IF(Z2028="energia elektryczna",AH2028*0))</f>
        <v>0</v>
      </c>
      <c r="AU2028" s="20">
        <f>AI2028*1/3.6*'lista, wskaźniki'!$F$21</f>
        <v>0</v>
      </c>
      <c r="AV2028" s="20">
        <f>AI2028*'lista, wskaźniki'!$F$42</f>
        <v>0</v>
      </c>
      <c r="AW2028" s="20">
        <f>AI2028*'lista, wskaźniki'!$F$43</f>
        <v>0</v>
      </c>
      <c r="AX2028" s="20">
        <f>AI2028*'lista, wskaźniki'!$F$44</f>
        <v>0</v>
      </c>
      <c r="AY2028" s="20">
        <f>AK2028*'lista, wskaźniki'!$F$26</f>
        <v>0.27384615384615385</v>
      </c>
      <c r="AZ2028" s="20">
        <f t="shared" si="909"/>
        <v>4.4746669498461529</v>
      </c>
      <c r="BA2028" s="20">
        <f t="shared" si="910"/>
        <v>1.6851175999999999E-2</v>
      </c>
      <c r="BB2028" s="20">
        <f t="shared" si="911"/>
        <v>1.5964272000000002E-2</v>
      </c>
      <c r="BC2028" s="20">
        <f t="shared" si="912"/>
        <v>1.1973204E-5</v>
      </c>
      <c r="BD2028" s="1050" t="s">
        <v>17</v>
      </c>
      <c r="BE2028" s="1050" t="s">
        <v>17</v>
      </c>
      <c r="BF2028" s="1050" t="s">
        <v>17</v>
      </c>
      <c r="BG2028" s="1050" t="s">
        <v>17</v>
      </c>
      <c r="BH2028" s="95"/>
      <c r="BI2028" s="1050" t="s">
        <v>17</v>
      </c>
      <c r="BJ2028" s="95"/>
      <c r="BK2028" s="1050" t="s">
        <v>17</v>
      </c>
      <c r="BL2028" s="95"/>
      <c r="BM2028" s="95"/>
      <c r="BN2028" s="95"/>
      <c r="BO2028" s="95" t="s">
        <v>17</v>
      </c>
      <c r="BP2028" s="95"/>
      <c r="BQ2028" s="95" t="s">
        <v>120</v>
      </c>
      <c r="BR2028" s="95">
        <v>1</v>
      </c>
      <c r="BS2028" s="1044">
        <v>8000</v>
      </c>
      <c r="BT2028" s="1044">
        <v>640</v>
      </c>
      <c r="BU2028" s="1044"/>
      <c r="BV2028" s="1044"/>
      <c r="BW2028" s="1044">
        <v>2800</v>
      </c>
      <c r="BX2028" s="1044"/>
      <c r="BY2028" s="1047"/>
      <c r="CA2028" s="365">
        <f t="shared" si="913"/>
        <v>44.345199999999998</v>
      </c>
      <c r="CB2028" s="365" t="b">
        <f t="shared" si="914"/>
        <v>0</v>
      </c>
      <c r="CC2028" s="365" t="b">
        <f t="shared" si="915"/>
        <v>0</v>
      </c>
      <c r="CD2028" s="365" t="b">
        <f t="shared" si="916"/>
        <v>0</v>
      </c>
      <c r="CE2028" s="365" t="b">
        <f t="shared" si="917"/>
        <v>0</v>
      </c>
      <c r="CF2028" s="365" t="b">
        <f t="shared" si="918"/>
        <v>0</v>
      </c>
      <c r="CG2028" s="365" t="b">
        <f t="shared" si="919"/>
        <v>0</v>
      </c>
      <c r="CH2028" s="365" t="b">
        <f t="shared" si="920"/>
        <v>0</v>
      </c>
      <c r="CI2028" s="72">
        <f t="shared" si="921"/>
        <v>44.345199999999998</v>
      </c>
      <c r="CJ2028" s="72" t="b">
        <f t="shared" si="922"/>
        <v>0</v>
      </c>
      <c r="CK2028" s="72" t="b">
        <f t="shared" si="923"/>
        <v>0</v>
      </c>
      <c r="CL2028" s="72">
        <f t="shared" si="924"/>
        <v>0</v>
      </c>
      <c r="CM2028" s="72" t="b">
        <f t="shared" si="925"/>
        <v>0</v>
      </c>
      <c r="CN2028" s="72" t="b">
        <f t="shared" si="926"/>
        <v>0</v>
      </c>
      <c r="CP2028" s="13">
        <f t="shared" si="927"/>
        <v>52</v>
      </c>
      <c r="CQ2028" s="13">
        <f t="shared" si="928"/>
        <v>26</v>
      </c>
      <c r="CR2028" s="13" t="b">
        <f t="shared" si="929"/>
        <v>0</v>
      </c>
      <c r="CS2028" s="13">
        <f t="shared" si="935"/>
        <v>0</v>
      </c>
      <c r="CT2028" s="13" t="b">
        <f t="shared" si="934"/>
        <v>0</v>
      </c>
      <c r="CU2028" s="13">
        <f t="shared" si="936"/>
        <v>0</v>
      </c>
      <c r="CV2028" s="13" t="b">
        <f t="shared" si="930"/>
        <v>0</v>
      </c>
      <c r="CW2028" s="13">
        <f t="shared" si="931"/>
        <v>0</v>
      </c>
      <c r="CX2028" s="13" t="b">
        <f t="shared" si="932"/>
        <v>0</v>
      </c>
      <c r="CY2028" s="13">
        <f t="shared" si="933"/>
        <v>0</v>
      </c>
    </row>
    <row r="2029" spans="1:103" ht="15" thickBot="1">
      <c r="A2029" s="932"/>
      <c r="B2029" s="1051"/>
      <c r="C2029" s="1051"/>
      <c r="D2029" s="1051"/>
      <c r="E2029" s="1051"/>
      <c r="F2029" s="1051"/>
      <c r="G2029" s="1051"/>
      <c r="H2029" s="1051"/>
      <c r="I2029" s="1051"/>
      <c r="J2029" s="1051"/>
      <c r="K2029" s="1051"/>
      <c r="L2029" s="1051"/>
      <c r="M2029" s="1051"/>
      <c r="N2029" s="1051"/>
      <c r="O2029" s="1051"/>
      <c r="P2029" s="1051"/>
      <c r="Q2029" s="941"/>
      <c r="R2029" s="1051"/>
      <c r="S2029" s="1051"/>
      <c r="T2029" s="1051"/>
      <c r="U2029" s="1051"/>
      <c r="V2029" s="1051"/>
      <c r="W2029" s="20" t="s">
        <v>36</v>
      </c>
      <c r="X2029" s="97"/>
      <c r="Y2029" s="97"/>
      <c r="Z2029" s="97"/>
      <c r="AA2029" s="97" t="s">
        <v>36</v>
      </c>
      <c r="AB2029" s="98">
        <v>8</v>
      </c>
      <c r="AC2029" s="98"/>
      <c r="AD2029" s="97">
        <v>800</v>
      </c>
      <c r="AE2029" s="1051"/>
      <c r="AF2029" s="334">
        <f t="shared" si="908"/>
        <v>84.114999999999995</v>
      </c>
      <c r="AG2029" s="272">
        <v>43.43</v>
      </c>
      <c r="AH2029" s="334">
        <f>IF(Y2029="inne",K2029*'lista, wskaźniki'!$E$35,IF(Y2029="to samo źródło",0,IF(Y2029=0,0)))</f>
        <v>0</v>
      </c>
      <c r="AI2029" s="334" t="b">
        <f>IF(AA2029="gaz z sieci",AC2029*'lista, wskaźniki'!$D$21)</f>
        <v>0</v>
      </c>
      <c r="AJ2029" s="272">
        <f>IF(AA2029="węgiel",AB2029*'lista, wskaźniki'!$D$20, IF('Sektor mieszkaniowy'!AA2029="drewno",'Sektor mieszkaniowy'!AB2029*'lista, wskaźniki'!$D$22,IF('Sektor mieszkaniowy'!AA2029="pellet",AB2029*'lista, wskaźniki'!$D$23,IF('Sektor mieszkaniowy'!AA2029="gaz z sieci",AB2029*'lista, wskaźniki'!$D$21,IF('Sektor mieszkaniowy'!AA2029="olej opałowy",'Sektor mieszkaniowy'!AB2029*'lista, wskaźniki'!$D$24)))))</f>
        <v>124.8</v>
      </c>
      <c r="AK2029" s="1054"/>
      <c r="AL2029" s="1051"/>
      <c r="AM2029" s="20">
        <f>IF(AA2029="węgiel",AF2029*1/3.6*'lista, wskaźniki'!$F$20,IF(AA2029="drewno",AF2029*1/3.6*'lista, wskaźniki'!$F$22,IF(AA2029="pellet",AF2029*1/3.6*'lista, wskaźniki'!$F$23,IF(AA2029="gaz z sieci",AF2029*1/3.6*'lista, wskaźniki'!$F$21,IF(AA2029="olej opałowy",AF2029*1/3.6*'lista, wskaźniki'!$F$24,0)))))</f>
        <v>0</v>
      </c>
      <c r="AN2029" s="20">
        <f>IF(AA2029="węgiel",AF2029*'lista, wskaźniki'!$E$42,IF(AA2029="drewno",AF2029*'lista, wskaźniki'!$G$42,IF(AA2029="pellet",AF2029*'lista, wskaźniki'!$H$42,IF(AA2029="gaz z sieci",AF2029*'lista, wskaźniki'!$F$42,IF(AA2029="olej opałowy",AF2029*'lista, wskaźniki'!$I$42,0)))))</f>
        <v>6.813314999999999E-2</v>
      </c>
      <c r="AO2029" s="20">
        <f>IF(AA2029="węgiel",AF2029*'lista, wskaźniki'!$E$43,IF(AA2029="drewno",AF2029*'lista, wskaźniki'!$G$43,IF(AA2029="pellet",AF2029*'lista, wskaźniki'!$H$43,IF(AA2029="gaz z sieci",AF2029*'lista, wskaźniki'!$F$43,IF(AA2029="olej opałowy",AF2029*'lista, wskaźniki'!$I$43,0)))))</f>
        <v>6.813314999999999E-2</v>
      </c>
      <c r="AP2029" s="20">
        <f>IF(AA2029="węgiel",AF2029*'lista, wskaźniki'!$E$44,IF(AA2029="drewno",AF2029*'lista, wskaźniki'!$G$44,IF(AA2029="pellet",AF2029*'lista, wskaźniki'!$H$44,IF(AA2029="gaz z sieci",AF2029*'lista, wskaźniki'!$F$44,IF(AA2029="olej opałowy",AF2029*'lista, wskaźniki'!$I$44,0)))))</f>
        <v>2.1028749999999998E-5</v>
      </c>
      <c r="AQ2029" s="20" t="b">
        <f>IF(Z2029="gaz",AH2029*1/3.6*'lista, wskaźniki'!$F$21,IF(Z2029="energia elektryczna",AH2029*1/3.6*'lista, wskaźniki'!$F$26))</f>
        <v>0</v>
      </c>
      <c r="AR2029" s="20" t="b">
        <f>IF(Z2029="gaz",AH2029*'lista, wskaźniki'!$F$42,IF(Z2029="energia elektryczna",AH2029*0))</f>
        <v>0</v>
      </c>
      <c r="AS2029" s="20" t="b">
        <f>IF(Z2029="gaz",AH2029*'lista, wskaźniki'!$F$43,IF(Z2029="energia elektryczna",AH2029*0))</f>
        <v>0</v>
      </c>
      <c r="AT2029" s="20" t="b">
        <f>IF(Z2029="gaz",AH2029*'lista, wskaźniki'!$F$44,IF(Z2029="energia elektryczna",AH2029*0))</f>
        <v>0</v>
      </c>
      <c r="AU2029" s="20">
        <f>AI2029*1/3.6*'lista, wskaźniki'!$F$21</f>
        <v>0</v>
      </c>
      <c r="AV2029" s="20">
        <f>AI2029*'lista, wskaźniki'!$F$42</f>
        <v>0</v>
      </c>
      <c r="AW2029" s="20">
        <f>AI2029*'lista, wskaźniki'!$F$43</f>
        <v>0</v>
      </c>
      <c r="AX2029" s="20">
        <f>AI2029*'lista, wskaźniki'!$F$44</f>
        <v>0</v>
      </c>
      <c r="AY2029" s="20">
        <f>AK2029*'lista, wskaźniki'!$F$26</f>
        <v>0</v>
      </c>
      <c r="AZ2029" s="20">
        <f t="shared" si="909"/>
        <v>0</v>
      </c>
      <c r="BA2029" s="20">
        <f t="shared" si="910"/>
        <v>6.813314999999999E-2</v>
      </c>
      <c r="BB2029" s="20">
        <f t="shared" si="911"/>
        <v>6.813314999999999E-2</v>
      </c>
      <c r="BC2029" s="20">
        <f t="shared" si="912"/>
        <v>2.1028749999999998E-5</v>
      </c>
      <c r="BD2029" s="1051"/>
      <c r="BE2029" s="1051"/>
      <c r="BF2029" s="1051"/>
      <c r="BG2029" s="1051"/>
      <c r="BH2029" s="97"/>
      <c r="BI2029" s="1051"/>
      <c r="BJ2029" s="97"/>
      <c r="BK2029" s="1051"/>
      <c r="BL2029" s="97"/>
      <c r="BM2029" s="97"/>
      <c r="BN2029" s="97"/>
      <c r="BO2029" s="97"/>
      <c r="BP2029" s="97"/>
      <c r="BQ2029" s="97"/>
      <c r="BR2029" s="97"/>
      <c r="BS2029" s="1045"/>
      <c r="BT2029" s="1045"/>
      <c r="BU2029" s="1045"/>
      <c r="BV2029" s="1045"/>
      <c r="BW2029" s="1045"/>
      <c r="BX2029" s="1045"/>
      <c r="BY2029" s="1048"/>
      <c r="CA2029" s="365" t="b">
        <f t="shared" si="913"/>
        <v>0</v>
      </c>
      <c r="CB2029" s="365">
        <f t="shared" si="914"/>
        <v>84.114999999999995</v>
      </c>
      <c r="CC2029" s="365" t="b">
        <f t="shared" si="915"/>
        <v>0</v>
      </c>
      <c r="CD2029" s="365" t="b">
        <f t="shared" si="916"/>
        <v>0</v>
      </c>
      <c r="CE2029" s="365" t="b">
        <f t="shared" si="917"/>
        <v>0</v>
      </c>
      <c r="CF2029" s="365" t="b">
        <f t="shared" si="918"/>
        <v>0</v>
      </c>
      <c r="CG2029" s="365" t="b">
        <f t="shared" si="919"/>
        <v>0</v>
      </c>
      <c r="CH2029" s="365" t="b">
        <f t="shared" si="920"/>
        <v>0</v>
      </c>
      <c r="CI2029" s="72" t="b">
        <f t="shared" si="921"/>
        <v>0</v>
      </c>
      <c r="CJ2029" s="72">
        <f t="shared" si="922"/>
        <v>84.114999999999995</v>
      </c>
      <c r="CK2029" s="72" t="b">
        <f t="shared" si="923"/>
        <v>0</v>
      </c>
      <c r="CL2029" s="72">
        <f t="shared" si="924"/>
        <v>0</v>
      </c>
      <c r="CM2029" s="72" t="b">
        <f t="shared" si="925"/>
        <v>0</v>
      </c>
      <c r="CN2029" s="72" t="b">
        <f t="shared" si="926"/>
        <v>0</v>
      </c>
      <c r="CP2029" s="13">
        <f t="shared" si="927"/>
        <v>0</v>
      </c>
      <c r="CQ2029" s="13" t="b">
        <f t="shared" si="928"/>
        <v>0</v>
      </c>
      <c r="CR2029" s="13" t="b">
        <f t="shared" si="929"/>
        <v>0</v>
      </c>
      <c r="CS2029" s="13" t="b">
        <f t="shared" si="935"/>
        <v>0</v>
      </c>
      <c r="CT2029" s="13" t="b">
        <f t="shared" si="934"/>
        <v>0</v>
      </c>
      <c r="CU2029" s="13" t="b">
        <f t="shared" si="936"/>
        <v>0</v>
      </c>
      <c r="CV2029" s="13" t="b">
        <f t="shared" si="930"/>
        <v>0</v>
      </c>
      <c r="CW2029" s="13" t="b">
        <f t="shared" si="931"/>
        <v>0</v>
      </c>
      <c r="CX2029" s="13" t="b">
        <f t="shared" si="932"/>
        <v>0</v>
      </c>
      <c r="CY2029" s="13" t="b">
        <f t="shared" si="933"/>
        <v>0</v>
      </c>
    </row>
    <row r="2030" spans="1:103" ht="15" thickBot="1">
      <c r="A2030" s="932"/>
      <c r="B2030" s="1051"/>
      <c r="C2030" s="1051"/>
      <c r="D2030" s="1051"/>
      <c r="E2030" s="1051"/>
      <c r="F2030" s="1051"/>
      <c r="G2030" s="1051"/>
      <c r="H2030" s="1051"/>
      <c r="I2030" s="1051"/>
      <c r="J2030" s="1051"/>
      <c r="K2030" s="1051"/>
      <c r="L2030" s="1051"/>
      <c r="M2030" s="1051"/>
      <c r="N2030" s="1051"/>
      <c r="O2030" s="1051"/>
      <c r="P2030" s="1051"/>
      <c r="Q2030" s="941"/>
      <c r="R2030" s="1051"/>
      <c r="S2030" s="1051"/>
      <c r="T2030" s="1051"/>
      <c r="U2030" s="1051"/>
      <c r="V2030" s="1051"/>
      <c r="W2030" s="97"/>
      <c r="X2030" s="97"/>
      <c r="Y2030" s="97"/>
      <c r="Z2030" s="97"/>
      <c r="AA2030" s="97" t="s">
        <v>50</v>
      </c>
      <c r="AB2030" s="98"/>
      <c r="AC2030" s="98"/>
      <c r="AD2030" s="97"/>
      <c r="AE2030" s="1051"/>
      <c r="AF2030" s="334">
        <f t="shared" si="908"/>
        <v>0</v>
      </c>
      <c r="AG2030" s="272">
        <f>IF(R2030="kompletna",Q2030*J2030*0.0036*'lista, wskaźniki'!$F$13, IF(R2030="częściowa",Q2030*J2030*0.0036*'lista, wskaźniki'!$F$14, IF(R2030="brak",Q2030*J2030*0.0036*'lista, wskaźniki'!$F$15,)))</f>
        <v>0</v>
      </c>
      <c r="AH2030" s="334">
        <f>IF(Y2030="inne",K2030*'lista, wskaźniki'!$E$35,IF(Y2030="to samo źródło",0,IF(Y2030=0,0)))</f>
        <v>0</v>
      </c>
      <c r="AI2030" s="334" t="b">
        <f>IF(AA2030="gaz z sieci",AC2030*'lista, wskaźniki'!$D$21)</f>
        <v>0</v>
      </c>
      <c r="AJ2030" s="272">
        <f>IF(AA2030="węgiel",AB2030*'lista, wskaźniki'!$D$20, IF('Sektor mieszkaniowy'!AA2030="drewno",'Sektor mieszkaniowy'!AB2030*'lista, wskaźniki'!$D$22,IF('Sektor mieszkaniowy'!AA2030="pellet",AB2030*'lista, wskaźniki'!$D$23,IF('Sektor mieszkaniowy'!AA2030="gaz z sieci",AB2030*'lista, wskaźniki'!$D$21,IF('Sektor mieszkaniowy'!AA2030="olej opałowy",'Sektor mieszkaniowy'!AB2030*'lista, wskaźniki'!$D$24)))))</f>
        <v>0</v>
      </c>
      <c r="AK2030" s="1054"/>
      <c r="AL2030" s="1051"/>
      <c r="AM2030" s="20">
        <f>IF(AA2030="węgiel",AF2030*1/3.6*'lista, wskaźniki'!$F$20,IF(AA2030="drewno",AF2030*1/3.6*'lista, wskaźniki'!$F$22,IF(AA2030="pellet",AF2030*1/3.6*'lista, wskaźniki'!$F$23,IF(AA2030="gaz z sieci",AF2030*1/3.6*'lista, wskaźniki'!$F$21,IF(AA2030="olej opałowy",AF2030*1/3.6*'lista, wskaźniki'!$F$24,0)))))</f>
        <v>0</v>
      </c>
      <c r="AN2030" s="20">
        <f>IF(AA2030="węgiel",AF2030*'lista, wskaźniki'!$E$42,IF(AA2030="drewno",AF2030*'lista, wskaźniki'!$G$42,IF(AA2030="pellet",AF2030*'lista, wskaźniki'!$H$42,IF(AA2030="gaz z sieci",AF2030*'lista, wskaźniki'!$F$42,IF(AA2030="olej opałowy",AF2030*'lista, wskaźniki'!$I$42,0)))))</f>
        <v>0</v>
      </c>
      <c r="AO2030" s="20">
        <f>IF(AA2030="węgiel",AF2030*'lista, wskaźniki'!$E$43,IF(AA2030="drewno",AF2030*'lista, wskaźniki'!$G$43,IF(AA2030="pellet",AF2030*'lista, wskaźniki'!$H$43,IF(AA2030="gaz z sieci",AF2030*'lista, wskaźniki'!$F$43,IF(AA2030="olej opałowy",AF2030*'lista, wskaźniki'!$I$43,0)))))</f>
        <v>0</v>
      </c>
      <c r="AP2030" s="20">
        <f>IF(AA2030="węgiel",AF2030*'lista, wskaźniki'!$E$44,IF(AA2030="drewno",AF2030*'lista, wskaźniki'!$G$44,IF(AA2030="pellet",AF2030*'lista, wskaźniki'!$H$44,IF(AA2030="gaz z sieci",AF2030*'lista, wskaźniki'!$F$44,IF(AA2030="olej opałowy",AF2030*'lista, wskaźniki'!$I$44,0)))))</f>
        <v>0</v>
      </c>
      <c r="AQ2030" s="20" t="b">
        <f>IF(Z2030="gaz",AH2030*1/3.6*'lista, wskaźniki'!$F$21,IF(Z2030="energia elektryczna",AH2030*1/3.6*'lista, wskaźniki'!$F$26))</f>
        <v>0</v>
      </c>
      <c r="AR2030" s="20" t="b">
        <f>IF(Z2030="gaz",AH2030*'lista, wskaźniki'!$F$42,IF(Z2030="energia elektryczna",AH2030*0))</f>
        <v>0</v>
      </c>
      <c r="AS2030" s="20" t="b">
        <f>IF(Z2030="gaz",AH2030*'lista, wskaźniki'!$F$43,IF(Z2030="energia elektryczna",AH2030*0))</f>
        <v>0</v>
      </c>
      <c r="AT2030" s="20" t="b">
        <f>IF(Z2030="gaz",AH2030*'lista, wskaźniki'!$F$44,IF(Z2030="energia elektryczna",AH2030*0))</f>
        <v>0</v>
      </c>
      <c r="AU2030" s="20">
        <f>AI2030*1/3.6*'lista, wskaźniki'!$F$21</f>
        <v>0</v>
      </c>
      <c r="AV2030" s="20">
        <f>AI2030*'lista, wskaźniki'!$F$42</f>
        <v>0</v>
      </c>
      <c r="AW2030" s="20">
        <f>AI2030*'lista, wskaźniki'!$F$43</f>
        <v>0</v>
      </c>
      <c r="AX2030" s="20">
        <f>AI2030*'lista, wskaźniki'!$F$44</f>
        <v>0</v>
      </c>
      <c r="AY2030" s="20">
        <f>AK2030*'lista, wskaźniki'!$F$26</f>
        <v>0</v>
      </c>
      <c r="AZ2030" s="20">
        <f t="shared" si="909"/>
        <v>0</v>
      </c>
      <c r="BA2030" s="20">
        <f t="shared" si="910"/>
        <v>0</v>
      </c>
      <c r="BB2030" s="20">
        <f t="shared" si="911"/>
        <v>0</v>
      </c>
      <c r="BC2030" s="20">
        <f t="shared" si="912"/>
        <v>0</v>
      </c>
      <c r="BD2030" s="1051"/>
      <c r="BE2030" s="1051"/>
      <c r="BF2030" s="1051"/>
      <c r="BG2030" s="1051"/>
      <c r="BH2030" s="97"/>
      <c r="BI2030" s="1051"/>
      <c r="BJ2030" s="97"/>
      <c r="BK2030" s="1051"/>
      <c r="BL2030" s="97"/>
      <c r="BM2030" s="97"/>
      <c r="BN2030" s="97"/>
      <c r="BO2030" s="97"/>
      <c r="BP2030" s="97"/>
      <c r="BQ2030" s="97"/>
      <c r="BR2030" s="97"/>
      <c r="BS2030" s="1045"/>
      <c r="BT2030" s="1045"/>
      <c r="BU2030" s="1045"/>
      <c r="BV2030" s="1045"/>
      <c r="BW2030" s="1045"/>
      <c r="BX2030" s="1045"/>
      <c r="BY2030" s="1048"/>
      <c r="CA2030" s="365" t="b">
        <f t="shared" si="913"/>
        <v>0</v>
      </c>
      <c r="CB2030" s="365" t="b">
        <f t="shared" si="914"/>
        <v>0</v>
      </c>
      <c r="CC2030" s="365">
        <f t="shared" si="915"/>
        <v>0</v>
      </c>
      <c r="CD2030" s="365" t="b">
        <f t="shared" si="916"/>
        <v>0</v>
      </c>
      <c r="CE2030" s="365" t="b">
        <f t="shared" si="917"/>
        <v>0</v>
      </c>
      <c r="CF2030" s="365" t="b">
        <f t="shared" si="918"/>
        <v>0</v>
      </c>
      <c r="CG2030" s="365" t="b">
        <f t="shared" si="919"/>
        <v>0</v>
      </c>
      <c r="CH2030" s="365" t="b">
        <f t="shared" si="920"/>
        <v>0</v>
      </c>
      <c r="CI2030" s="72" t="b">
        <f t="shared" si="921"/>
        <v>0</v>
      </c>
      <c r="CJ2030" s="72" t="b">
        <f t="shared" si="922"/>
        <v>0</v>
      </c>
      <c r="CK2030" s="72">
        <f t="shared" si="923"/>
        <v>0</v>
      </c>
      <c r="CL2030" s="72">
        <f t="shared" si="924"/>
        <v>0</v>
      </c>
      <c r="CM2030" s="72" t="b">
        <f t="shared" si="925"/>
        <v>0</v>
      </c>
      <c r="CN2030" s="72" t="b">
        <f t="shared" si="926"/>
        <v>0</v>
      </c>
      <c r="CP2030" s="13">
        <f t="shared" si="927"/>
        <v>0</v>
      </c>
      <c r="CQ2030" s="13" t="b">
        <f t="shared" si="928"/>
        <v>0</v>
      </c>
      <c r="CR2030" s="13" t="b">
        <f t="shared" si="929"/>
        <v>0</v>
      </c>
      <c r="CS2030" s="13" t="b">
        <f t="shared" si="935"/>
        <v>0</v>
      </c>
      <c r="CT2030" s="13" t="b">
        <f t="shared" si="934"/>
        <v>0</v>
      </c>
      <c r="CU2030" s="13" t="b">
        <f t="shared" si="936"/>
        <v>0</v>
      </c>
      <c r="CV2030" s="13" t="b">
        <f t="shared" si="930"/>
        <v>0</v>
      </c>
      <c r="CW2030" s="13" t="b">
        <f t="shared" si="931"/>
        <v>0</v>
      </c>
      <c r="CX2030" s="13" t="b">
        <f t="shared" si="932"/>
        <v>0</v>
      </c>
      <c r="CY2030" s="13" t="b">
        <f t="shared" si="933"/>
        <v>0</v>
      </c>
    </row>
    <row r="2031" spans="1:103" ht="15" thickBot="1">
      <c r="A2031" s="932"/>
      <c r="B2031" s="1051"/>
      <c r="C2031" s="1051"/>
      <c r="D2031" s="1051"/>
      <c r="E2031" s="1051"/>
      <c r="F2031" s="1051"/>
      <c r="G2031" s="1051"/>
      <c r="H2031" s="1051"/>
      <c r="I2031" s="1051"/>
      <c r="J2031" s="1051"/>
      <c r="K2031" s="1051"/>
      <c r="L2031" s="1051"/>
      <c r="M2031" s="1051"/>
      <c r="N2031" s="1051"/>
      <c r="O2031" s="1051"/>
      <c r="P2031" s="1051"/>
      <c r="Q2031" s="941"/>
      <c r="R2031" s="1051"/>
      <c r="S2031" s="1051"/>
      <c r="T2031" s="1051"/>
      <c r="U2031" s="1051"/>
      <c r="V2031" s="1051"/>
      <c r="W2031" s="97"/>
      <c r="X2031" s="97"/>
      <c r="Y2031" s="97"/>
      <c r="Z2031" s="97"/>
      <c r="AA2031" s="97" t="s">
        <v>38</v>
      </c>
      <c r="AB2031" s="98"/>
      <c r="AC2031" s="98"/>
      <c r="AD2031" s="97"/>
      <c r="AE2031" s="1051"/>
      <c r="AF2031" s="334">
        <f t="shared" si="908"/>
        <v>0</v>
      </c>
      <c r="AG2031" s="272">
        <f>IF(R2031="kompletna",Q2031*J2031*0.0036*'lista, wskaźniki'!$F$13, IF(R2031="częściowa",Q2031*J2031*0.0036*'lista, wskaźniki'!$F$14, IF(R2031="brak",Q2031*J2031*0.0036*'lista, wskaźniki'!$F$15,)))</f>
        <v>0</v>
      </c>
      <c r="AH2031" s="334">
        <f>IF(Y2031="inne",K2031*'lista, wskaźniki'!$E$35,IF(Y2031="to samo źródło",0,IF(Y2031=0,0)))</f>
        <v>0</v>
      </c>
      <c r="AI2031" s="334">
        <f>IF(AA2031="gaz z sieci",AC2031*'lista, wskaźniki'!$D$21)</f>
        <v>0</v>
      </c>
      <c r="AJ2031" s="272">
        <f>IF(AA2031="węgiel",AB2031*'lista, wskaźniki'!$D$20, IF('Sektor mieszkaniowy'!AA2031="drewno",'Sektor mieszkaniowy'!AB2031*'lista, wskaźniki'!$D$22,IF('Sektor mieszkaniowy'!AA2031="pellet",AB2031*'lista, wskaźniki'!$D$23,IF('Sektor mieszkaniowy'!AA2031="gaz z sieci",AB2031*'lista, wskaźniki'!$D$21,IF('Sektor mieszkaniowy'!AA2031="olej opałowy",'Sektor mieszkaniowy'!AB2031*'lista, wskaźniki'!$D$24)))))</f>
        <v>0</v>
      </c>
      <c r="AK2031" s="1054"/>
      <c r="AL2031" s="1051"/>
      <c r="AM2031" s="20">
        <f>IF(AA2031="węgiel",AF2031*1/3.6*'lista, wskaźniki'!$F$20,IF(AA2031="drewno",AF2031*1/3.6*'lista, wskaźniki'!$F$22,IF(AA2031="pellet",AF2031*1/3.6*'lista, wskaźniki'!$F$23,IF(AA2031="gaz z sieci",AF2031*1/3.6*'lista, wskaźniki'!$F$21,IF(AA2031="olej opałowy",AF2031*1/3.6*'lista, wskaźniki'!$F$24,0)))))</f>
        <v>0</v>
      </c>
      <c r="AN2031" s="20">
        <f>IF(AA2031="węgiel",AF2031*'lista, wskaźniki'!$E$42,IF(AA2031="drewno",AF2031*'lista, wskaźniki'!$G$42,IF(AA2031="pellet",AF2031*'lista, wskaźniki'!$H$42,IF(AA2031="gaz z sieci",AF2031*'lista, wskaźniki'!$F$42,IF(AA2031="olej opałowy",AF2031*'lista, wskaźniki'!$I$42,0)))))</f>
        <v>0</v>
      </c>
      <c r="AO2031" s="20">
        <f>IF(AA2031="węgiel",AF2031*'lista, wskaźniki'!$E$43,IF(AA2031="drewno",AF2031*'lista, wskaźniki'!$G$43,IF(AA2031="pellet",AF2031*'lista, wskaźniki'!$H$43,IF(AA2031="gaz z sieci",AF2031*'lista, wskaźniki'!$F$43,IF(AA2031="olej opałowy",AF2031*'lista, wskaźniki'!$I$43,0)))))</f>
        <v>0</v>
      </c>
      <c r="AP2031" s="20">
        <f>IF(AA2031="węgiel",AF2031*'lista, wskaźniki'!$E$44,IF(AA2031="drewno",AF2031*'lista, wskaźniki'!$G$44,IF(AA2031="pellet",AF2031*'lista, wskaźniki'!$H$44,IF(AA2031="gaz z sieci",AF2031*'lista, wskaźniki'!$F$44,IF(AA2031="olej opałowy",AF2031*'lista, wskaźniki'!$I$44,0)))))</f>
        <v>0</v>
      </c>
      <c r="AQ2031" s="20" t="b">
        <f>IF(Z2031="gaz",AH2031*1/3.6*'lista, wskaźniki'!$F$21,IF(Z2031="energia elektryczna",AH2031*1/3.6*'lista, wskaźniki'!$F$26))</f>
        <v>0</v>
      </c>
      <c r="AR2031" s="20" t="b">
        <f>IF(Z2031="gaz",AH2031*'lista, wskaźniki'!$F$42,IF(Z2031="energia elektryczna",AH2031*0))</f>
        <v>0</v>
      </c>
      <c r="AS2031" s="20" t="b">
        <f>IF(Z2031="gaz",AH2031*'lista, wskaźniki'!$F$43,IF(Z2031="energia elektryczna",AH2031*0))</f>
        <v>0</v>
      </c>
      <c r="AT2031" s="20" t="b">
        <f>IF(Z2031="gaz",AH2031*'lista, wskaźniki'!$F$44,IF(Z2031="energia elektryczna",AH2031*0))</f>
        <v>0</v>
      </c>
      <c r="AU2031" s="20">
        <f>AI2031*1/3.6*'lista, wskaźniki'!$F$21</f>
        <v>0</v>
      </c>
      <c r="AV2031" s="20">
        <f>AI2031*'lista, wskaźniki'!$F$42</f>
        <v>0</v>
      </c>
      <c r="AW2031" s="20">
        <f>AI2031*'lista, wskaźniki'!$F$43</f>
        <v>0</v>
      </c>
      <c r="AX2031" s="20">
        <f>AI2031*'lista, wskaźniki'!$F$44</f>
        <v>0</v>
      </c>
      <c r="AY2031" s="20">
        <f>AK2031*'lista, wskaźniki'!$F$26</f>
        <v>0</v>
      </c>
      <c r="AZ2031" s="20">
        <f t="shared" si="909"/>
        <v>0</v>
      </c>
      <c r="BA2031" s="20">
        <f t="shared" si="910"/>
        <v>0</v>
      </c>
      <c r="BB2031" s="20">
        <f t="shared" si="911"/>
        <v>0</v>
      </c>
      <c r="BC2031" s="20">
        <f t="shared" si="912"/>
        <v>0</v>
      </c>
      <c r="BD2031" s="1051"/>
      <c r="BE2031" s="1051"/>
      <c r="BF2031" s="1051"/>
      <c r="BG2031" s="1051"/>
      <c r="BH2031" s="97"/>
      <c r="BI2031" s="1051"/>
      <c r="BJ2031" s="97"/>
      <c r="BK2031" s="1051"/>
      <c r="BL2031" s="97"/>
      <c r="BM2031" s="97"/>
      <c r="BN2031" s="97"/>
      <c r="BO2031" s="97"/>
      <c r="BP2031" s="97"/>
      <c r="BQ2031" s="97"/>
      <c r="BR2031" s="97"/>
      <c r="BS2031" s="1045"/>
      <c r="BT2031" s="1045"/>
      <c r="BU2031" s="1045"/>
      <c r="BV2031" s="1045"/>
      <c r="BW2031" s="1045"/>
      <c r="BX2031" s="1045"/>
      <c r="BY2031" s="1048"/>
      <c r="CA2031" s="365" t="b">
        <f t="shared" si="913"/>
        <v>0</v>
      </c>
      <c r="CB2031" s="365" t="b">
        <f t="shared" si="914"/>
        <v>0</v>
      </c>
      <c r="CC2031" s="365" t="b">
        <f t="shared" si="915"/>
        <v>0</v>
      </c>
      <c r="CD2031" s="365">
        <f t="shared" si="916"/>
        <v>0</v>
      </c>
      <c r="CE2031" s="365" t="b">
        <f t="shared" si="917"/>
        <v>0</v>
      </c>
      <c r="CF2031" s="365" t="b">
        <f t="shared" si="918"/>
        <v>0</v>
      </c>
      <c r="CG2031" s="365" t="b">
        <f t="shared" si="919"/>
        <v>0</v>
      </c>
      <c r="CH2031" s="365">
        <f t="shared" si="920"/>
        <v>0</v>
      </c>
      <c r="CI2031" s="72" t="b">
        <f t="shared" si="921"/>
        <v>0</v>
      </c>
      <c r="CJ2031" s="72" t="b">
        <f t="shared" si="922"/>
        <v>0</v>
      </c>
      <c r="CK2031" s="72" t="b">
        <f t="shared" si="923"/>
        <v>0</v>
      </c>
      <c r="CL2031" s="72">
        <f t="shared" si="924"/>
        <v>0</v>
      </c>
      <c r="CM2031" s="72" t="b">
        <f t="shared" si="925"/>
        <v>0</v>
      </c>
      <c r="CN2031" s="72" t="b">
        <f t="shared" si="926"/>
        <v>0</v>
      </c>
      <c r="CP2031" s="13">
        <f t="shared" si="927"/>
        <v>0</v>
      </c>
      <c r="CQ2031" s="13" t="b">
        <f t="shared" si="928"/>
        <v>0</v>
      </c>
      <c r="CR2031" s="13" t="b">
        <f t="shared" si="929"/>
        <v>0</v>
      </c>
      <c r="CS2031" s="13" t="b">
        <f t="shared" si="935"/>
        <v>0</v>
      </c>
      <c r="CT2031" s="13" t="b">
        <f t="shared" si="934"/>
        <v>0</v>
      </c>
      <c r="CU2031" s="13" t="b">
        <f t="shared" si="936"/>
        <v>0</v>
      </c>
      <c r="CV2031" s="13" t="b">
        <f t="shared" si="930"/>
        <v>0</v>
      </c>
      <c r="CW2031" s="13" t="b">
        <f t="shared" si="931"/>
        <v>0</v>
      </c>
      <c r="CX2031" s="13" t="b">
        <f t="shared" si="932"/>
        <v>0</v>
      </c>
      <c r="CY2031" s="13" t="b">
        <f t="shared" si="933"/>
        <v>0</v>
      </c>
    </row>
    <row r="2032" spans="1:103" ht="15" thickBot="1">
      <c r="A2032" s="933"/>
      <c r="B2032" s="1052"/>
      <c r="C2032" s="1052"/>
      <c r="D2032" s="1052"/>
      <c r="E2032" s="1052"/>
      <c r="F2032" s="1052"/>
      <c r="G2032" s="1052"/>
      <c r="H2032" s="1052"/>
      <c r="I2032" s="1052"/>
      <c r="J2032" s="1052"/>
      <c r="K2032" s="1052"/>
      <c r="L2032" s="1052"/>
      <c r="M2032" s="1052"/>
      <c r="N2032" s="1052"/>
      <c r="O2032" s="1052"/>
      <c r="P2032" s="1052"/>
      <c r="Q2032" s="942"/>
      <c r="R2032" s="1052"/>
      <c r="S2032" s="1052"/>
      <c r="T2032" s="1052"/>
      <c r="U2032" s="1052"/>
      <c r="V2032" s="1052"/>
      <c r="W2032" s="99"/>
      <c r="X2032" s="99"/>
      <c r="Y2032" s="99"/>
      <c r="Z2032" s="99"/>
      <c r="AA2032" s="99" t="s">
        <v>37</v>
      </c>
      <c r="AB2032" s="100"/>
      <c r="AC2032" s="100"/>
      <c r="AD2032" s="99"/>
      <c r="AE2032" s="1052"/>
      <c r="AF2032" s="334">
        <f t="shared" si="908"/>
        <v>0</v>
      </c>
      <c r="AG2032" s="272">
        <f>IF(R2032="kompletna",Q2032*J2032*0.0036*'lista, wskaźniki'!$F$13, IF(R2032="częściowa",Q2032*J2032*0.0036*'lista, wskaźniki'!$F$14, IF(R2032="brak",Q2032*J2032*0.0036*'lista, wskaźniki'!$F$15,)))</f>
        <v>0</v>
      </c>
      <c r="AH2032" s="334">
        <f>IF(Y2032="inne",K2032*'lista, wskaźniki'!$E$35,IF(Y2032="to samo źródło",0,IF(Y2032=0,0)))</f>
        <v>0</v>
      </c>
      <c r="AI2032" s="334" t="b">
        <f>IF(AA2032="gaz z sieci",AC2032*'lista, wskaźniki'!$D$21)</f>
        <v>0</v>
      </c>
      <c r="AJ2032" s="272">
        <f>IF(AA2032="węgiel",AB2032*'lista, wskaźniki'!$D$20, IF('Sektor mieszkaniowy'!AA2032="drewno",'Sektor mieszkaniowy'!AB2032*'lista, wskaźniki'!$D$22,IF('Sektor mieszkaniowy'!AA2032="pellet",AB2032*'lista, wskaźniki'!$D$23,IF('Sektor mieszkaniowy'!AA2032="gaz z sieci",AB2032*'lista, wskaźniki'!$D$21,IF('Sektor mieszkaniowy'!AA2032="olej opałowy",'Sektor mieszkaniowy'!AB2032*'lista, wskaźniki'!$D$24)))))</f>
        <v>0</v>
      </c>
      <c r="AK2032" s="1055"/>
      <c r="AL2032" s="1052"/>
      <c r="AM2032" s="20">
        <f>IF(AA2032="węgiel",AF2032*1/3.6*'lista, wskaźniki'!$F$20,IF(AA2032="drewno",AF2032*1/3.6*'lista, wskaźniki'!$F$22,IF(AA2032="pellet",AF2032*1/3.6*'lista, wskaźniki'!$F$23,IF(AA2032="gaz z sieci",AF2032*1/3.6*'lista, wskaźniki'!$F$21,IF(AA2032="olej opałowy",AF2032*1/3.6*'lista, wskaźniki'!$F$24,0)))))</f>
        <v>0</v>
      </c>
      <c r="AN2032" s="20">
        <f>IF(AA2032="węgiel",AF2032*'lista, wskaźniki'!$E$42,IF(AA2032="drewno",AF2032*'lista, wskaźniki'!$G$42,IF(AA2032="pellet",AF2032*'lista, wskaźniki'!$H$42,IF(AA2032="gaz z sieci",AF2032*'lista, wskaźniki'!$F$42,IF(AA2032="olej opałowy",AF2032*'lista, wskaźniki'!$I$42,0)))))</f>
        <v>0</v>
      </c>
      <c r="AO2032" s="20">
        <f>IF(AA2032="węgiel",AF2032*'lista, wskaźniki'!$E$43,IF(AA2032="drewno",AF2032*'lista, wskaźniki'!$G$43,IF(AA2032="pellet",AF2032*'lista, wskaźniki'!$H$43,IF(AA2032="gaz z sieci",AF2032*'lista, wskaźniki'!$F$43,IF(AA2032="olej opałowy",AF2032*'lista, wskaźniki'!$I$43,0)))))</f>
        <v>0</v>
      </c>
      <c r="AP2032" s="20">
        <f>IF(AA2032="węgiel",AF2032*'lista, wskaźniki'!$E$44,IF(AA2032="drewno",AF2032*'lista, wskaźniki'!$G$44,IF(AA2032="pellet",AF2032*'lista, wskaźniki'!$H$44,IF(AA2032="gaz z sieci",AF2032*'lista, wskaźniki'!$F$44,IF(AA2032="olej opałowy",AF2032*'lista, wskaźniki'!$I$44,0)))))</f>
        <v>0</v>
      </c>
      <c r="AQ2032" s="20" t="b">
        <f>IF(Z2032="gaz",AH2032*1/3.6*'lista, wskaźniki'!$F$21,IF(Z2032="energia elektryczna",AH2032*1/3.6*'lista, wskaźniki'!$F$26))</f>
        <v>0</v>
      </c>
      <c r="AR2032" s="20" t="b">
        <f>IF(Z2032="gaz",AH2032*'lista, wskaźniki'!$F$42,IF(Z2032="energia elektryczna",AH2032*0))</f>
        <v>0</v>
      </c>
      <c r="AS2032" s="20" t="b">
        <f>IF(Z2032="gaz",AH2032*'lista, wskaźniki'!$F$43,IF(Z2032="energia elektryczna",AH2032*0))</f>
        <v>0</v>
      </c>
      <c r="AT2032" s="20" t="b">
        <f>IF(Z2032="gaz",AH2032*'lista, wskaźniki'!$F$44,IF(Z2032="energia elektryczna",AH2032*0))</f>
        <v>0</v>
      </c>
      <c r="AU2032" s="20">
        <f>AI2032*1/3.6*'lista, wskaźniki'!$F$21</f>
        <v>0</v>
      </c>
      <c r="AV2032" s="20">
        <f>AI2032*'lista, wskaźniki'!$F$42</f>
        <v>0</v>
      </c>
      <c r="AW2032" s="20">
        <f>AI2032*'lista, wskaźniki'!$F$43</f>
        <v>0</v>
      </c>
      <c r="AX2032" s="20">
        <f>AI2032*'lista, wskaźniki'!$F$44</f>
        <v>0</v>
      </c>
      <c r="AY2032" s="20">
        <f>AK2032*'lista, wskaźniki'!$F$26</f>
        <v>0</v>
      </c>
      <c r="AZ2032" s="20">
        <f t="shared" si="909"/>
        <v>0</v>
      </c>
      <c r="BA2032" s="20">
        <f t="shared" si="910"/>
        <v>0</v>
      </c>
      <c r="BB2032" s="20">
        <f t="shared" si="911"/>
        <v>0</v>
      </c>
      <c r="BC2032" s="20">
        <f t="shared" si="912"/>
        <v>0</v>
      </c>
      <c r="BD2032" s="1052"/>
      <c r="BE2032" s="1052"/>
      <c r="BF2032" s="1052"/>
      <c r="BG2032" s="1052"/>
      <c r="BH2032" s="99"/>
      <c r="BI2032" s="1052"/>
      <c r="BJ2032" s="99"/>
      <c r="BK2032" s="1052"/>
      <c r="BL2032" s="99"/>
      <c r="BM2032" s="99"/>
      <c r="BN2032" s="99"/>
      <c r="BO2032" s="99"/>
      <c r="BP2032" s="99"/>
      <c r="BQ2032" s="99"/>
      <c r="BR2032" s="99"/>
      <c r="BS2032" s="1046"/>
      <c r="BT2032" s="1046"/>
      <c r="BU2032" s="1046"/>
      <c r="BV2032" s="1046"/>
      <c r="BW2032" s="1046"/>
      <c r="BX2032" s="1046"/>
      <c r="BY2032" s="1049"/>
      <c r="CA2032" s="365" t="b">
        <f t="shared" si="913"/>
        <v>0</v>
      </c>
      <c r="CB2032" s="365" t="b">
        <f t="shared" si="914"/>
        <v>0</v>
      </c>
      <c r="CC2032" s="365" t="b">
        <f t="shared" si="915"/>
        <v>0</v>
      </c>
      <c r="CD2032" s="365" t="b">
        <f t="shared" si="916"/>
        <v>0</v>
      </c>
      <c r="CE2032" s="365">
        <f t="shared" si="917"/>
        <v>0</v>
      </c>
      <c r="CF2032" s="365" t="b">
        <f t="shared" si="918"/>
        <v>0</v>
      </c>
      <c r="CG2032" s="365" t="b">
        <f t="shared" si="919"/>
        <v>0</v>
      </c>
      <c r="CH2032" s="365" t="b">
        <f t="shared" si="920"/>
        <v>0</v>
      </c>
      <c r="CI2032" s="72" t="b">
        <f t="shared" si="921"/>
        <v>0</v>
      </c>
      <c r="CJ2032" s="72" t="b">
        <f t="shared" si="922"/>
        <v>0</v>
      </c>
      <c r="CK2032" s="72" t="b">
        <f t="shared" si="923"/>
        <v>0</v>
      </c>
      <c r="CL2032" s="72">
        <f t="shared" si="924"/>
        <v>0</v>
      </c>
      <c r="CM2032" s="72">
        <f t="shared" si="925"/>
        <v>0</v>
      </c>
      <c r="CN2032" s="72" t="b">
        <f t="shared" si="926"/>
        <v>0</v>
      </c>
      <c r="CP2032" s="13">
        <f t="shared" si="927"/>
        <v>0</v>
      </c>
      <c r="CQ2032" s="13" t="b">
        <f t="shared" si="928"/>
        <v>0</v>
      </c>
      <c r="CR2032" s="13" t="b">
        <f t="shared" si="929"/>
        <v>0</v>
      </c>
      <c r="CS2032" s="13" t="b">
        <f t="shared" si="935"/>
        <v>0</v>
      </c>
      <c r="CT2032" s="13" t="b">
        <f t="shared" si="934"/>
        <v>0</v>
      </c>
      <c r="CU2032" s="13" t="b">
        <f t="shared" si="936"/>
        <v>0</v>
      </c>
      <c r="CV2032" s="13" t="b">
        <f t="shared" si="930"/>
        <v>0</v>
      </c>
      <c r="CW2032" s="13" t="b">
        <f t="shared" si="931"/>
        <v>0</v>
      </c>
      <c r="CX2032" s="13" t="b">
        <f t="shared" si="932"/>
        <v>0</v>
      </c>
      <c r="CY2032" s="13" t="b">
        <f t="shared" si="933"/>
        <v>0</v>
      </c>
    </row>
    <row r="2033" spans="1:103" ht="15" thickBot="1">
      <c r="A2033" s="931">
        <v>407</v>
      </c>
      <c r="B2033" s="1050" t="s">
        <v>227</v>
      </c>
      <c r="C2033" s="1050"/>
      <c r="D2033" s="1050" t="s">
        <v>1</v>
      </c>
      <c r="E2033" s="1050" t="s">
        <v>5</v>
      </c>
      <c r="F2033" s="1050"/>
      <c r="G2033" s="1050"/>
      <c r="H2033" s="1050"/>
      <c r="I2033" s="1050" t="s">
        <v>10</v>
      </c>
      <c r="J2033" s="1050"/>
      <c r="K2033" s="1050"/>
      <c r="L2033" s="1050" t="s">
        <v>16</v>
      </c>
      <c r="M2033" s="1050"/>
      <c r="N2033" s="1050" t="s">
        <v>16</v>
      </c>
      <c r="O2033" s="1050"/>
      <c r="P2033" s="1050" t="s">
        <v>17</v>
      </c>
      <c r="Q2033" s="940">
        <f>IF(I2033="&lt;1966",'lista, wskaźniki'!$G$4,IF(I2033="1967-1985",'lista, wskaźniki'!$G$5,IF(I2033="1986-1992",'lista, wskaźniki'!$G$6,IF(I2033="1993-1996",'lista, wskaźniki'!$G$7,IF(I2033="&gt;1997",'lista, wskaźniki'!$G$8,IF(I2033=0,'lista, wskaźniki'!$G$4))))))</f>
        <v>290</v>
      </c>
      <c r="R2033" s="1050" t="s">
        <v>23</v>
      </c>
      <c r="S2033" s="1050" t="s">
        <v>31</v>
      </c>
      <c r="T2033" s="1050"/>
      <c r="U2033" s="1050"/>
      <c r="V2033" s="1050"/>
      <c r="W2033" s="95" t="s">
        <v>35</v>
      </c>
      <c r="X2033" s="95" t="s">
        <v>39</v>
      </c>
      <c r="Y2033" s="95"/>
      <c r="Z2033" s="95"/>
      <c r="AA2033" s="95" t="s">
        <v>35</v>
      </c>
      <c r="AB2033" s="96">
        <v>1</v>
      </c>
      <c r="AC2033" s="96"/>
      <c r="AD2033" s="95">
        <v>800</v>
      </c>
      <c r="AE2033" s="1050">
        <v>10</v>
      </c>
      <c r="AF2033" s="334">
        <f t="shared" si="908"/>
        <v>22.63</v>
      </c>
      <c r="AG2033" s="272">
        <f>IF(R2033="kompletna",Q2033*J2033*0.0036*'lista, wskaźniki'!$F$13, IF(R2033="częściowa",Q2033*J2033*0.0036*'lista, wskaźniki'!$F$14, IF(R2033="brak",Q2033*J2033*0.0036*'lista, wskaźniki'!$F$15,)))</f>
        <v>0</v>
      </c>
      <c r="AH2033" s="334">
        <f>IF(Y2033="inne",K2033*'lista, wskaźniki'!$E$35,IF(Y2033="to samo źródło",0,IF(Y2033=0,0)))</f>
        <v>0</v>
      </c>
      <c r="AI2033" s="334" t="b">
        <f>IF(AA2033="gaz z sieci",AC2033*'lista, wskaźniki'!$D$21)</f>
        <v>0</v>
      </c>
      <c r="AJ2033" s="272">
        <f>IF(AA2033="węgiel",AB2033*'lista, wskaźniki'!$D$20, IF('Sektor mieszkaniowy'!AA2033="drewno",'Sektor mieszkaniowy'!AB2033*'lista, wskaźniki'!$D$22,IF('Sektor mieszkaniowy'!AA2033="pellet",AB2033*'lista, wskaźniki'!$D$23,IF('Sektor mieszkaniowy'!AA2033="gaz z sieci",AB2033*'lista, wskaźniki'!$D$21,IF('Sektor mieszkaniowy'!AA2033="olej opałowy",'Sektor mieszkaniowy'!AB2033*'lista, wskaźniki'!$D$24)))))</f>
        <v>22.63</v>
      </c>
      <c r="AK2033" s="1053">
        <f>AL2033/'lista, wskaźniki'!$A$127</f>
        <v>0</v>
      </c>
      <c r="AL2033" s="1050"/>
      <c r="AM2033" s="20">
        <f>IF(AA2033="węgiel",AF2033*1/3.6*'lista, wskaźniki'!$F$20,IF(AA2033="drewno",AF2033*1/3.6*'lista, wskaźniki'!$F$22,IF(AA2033="pellet",AF2033*1/3.6*'lista, wskaźniki'!$F$23,IF(AA2033="gaz z sieci",AF2033*1/3.6*'lista, wskaźniki'!$F$21,IF(AA2033="olej opałowy",AF2033*1/3.6*'lista, wskaźniki'!$F$24,0)))))</f>
        <v>2.1437398999999999</v>
      </c>
      <c r="AN2033" s="20">
        <f>IF(AA2033="węgiel",AF2033*'lista, wskaźniki'!$E$42,IF(AA2033="drewno",AF2033*'lista, wskaźniki'!$G$42,IF(AA2033="pellet",AF2033*'lista, wskaźniki'!$H$42,IF(AA2033="gaz z sieci",AF2033*'lista, wskaźniki'!$F$42,IF(AA2033="olej opałowy",AF2033*'lista, wskaźniki'!$I$42,0)))))</f>
        <v>8.5994000000000001E-3</v>
      </c>
      <c r="AO2033" s="20">
        <f>IF(AA2033="węgiel",AF2033*'lista, wskaźniki'!$E$43,IF(AA2033="drewno",AF2033*'lista, wskaźniki'!$G$43,IF(AA2033="pellet",AF2033*'lista, wskaźniki'!$H$43,IF(AA2033="gaz z sieci",AF2033*'lista, wskaźniki'!$F$43,IF(AA2033="olej opałowy",AF2033*'lista, wskaźniki'!$I$43,0)))))</f>
        <v>8.1468000000000009E-3</v>
      </c>
      <c r="AP2033" s="20">
        <f>IF(AA2033="węgiel",AF2033*'lista, wskaźniki'!$E$44,IF(AA2033="drewno",AF2033*'lista, wskaźniki'!$G$44,IF(AA2033="pellet",AF2033*'lista, wskaźniki'!$H$44,IF(AA2033="gaz z sieci",AF2033*'lista, wskaźniki'!$F$44,IF(AA2033="olej opałowy",AF2033*'lista, wskaźniki'!$I$44,0)))))</f>
        <v>6.1101000000000002E-6</v>
      </c>
      <c r="AQ2033" s="20" t="b">
        <f>IF(Z2033="gaz",AH2033*1/3.6*'lista, wskaźniki'!$F$21,IF(Z2033="energia elektryczna",AH2033*1/3.6*'lista, wskaźniki'!$F$26))</f>
        <v>0</v>
      </c>
      <c r="AR2033" s="20" t="b">
        <f>IF(Z2033="gaz",AH2033*'lista, wskaźniki'!$F$42,IF(Z2033="energia elektryczna",AH2033*0))</f>
        <v>0</v>
      </c>
      <c r="AS2033" s="20" t="b">
        <f>IF(Z2033="gaz",AH2033*'lista, wskaźniki'!$F$43,IF(Z2033="energia elektryczna",AH2033*0))</f>
        <v>0</v>
      </c>
      <c r="AT2033" s="20" t="b">
        <f>IF(Z2033="gaz",AH2033*'lista, wskaźniki'!$F$44,IF(Z2033="energia elektryczna",AH2033*0))</f>
        <v>0</v>
      </c>
      <c r="AU2033" s="20">
        <f>AI2033*1/3.6*'lista, wskaźniki'!$F$21</f>
        <v>0</v>
      </c>
      <c r="AV2033" s="20">
        <f>AI2033*'lista, wskaźniki'!$F$42</f>
        <v>0</v>
      </c>
      <c r="AW2033" s="20">
        <f>AI2033*'lista, wskaźniki'!$F$43</f>
        <v>0</v>
      </c>
      <c r="AX2033" s="20">
        <f>AI2033*'lista, wskaźniki'!$F$44</f>
        <v>0</v>
      </c>
      <c r="AY2033" s="20">
        <f>AK2033*'lista, wskaźniki'!$F$26</f>
        <v>0</v>
      </c>
      <c r="AZ2033" s="20">
        <f t="shared" si="909"/>
        <v>2.1437398999999999</v>
      </c>
      <c r="BA2033" s="20">
        <f t="shared" si="910"/>
        <v>8.5994000000000001E-3</v>
      </c>
      <c r="BB2033" s="20">
        <f t="shared" si="911"/>
        <v>8.1468000000000009E-3</v>
      </c>
      <c r="BC2033" s="20">
        <f t="shared" si="912"/>
        <v>6.1101000000000002E-6</v>
      </c>
      <c r="BD2033" s="1050"/>
      <c r="BE2033" s="1050"/>
      <c r="BF2033" s="1050"/>
      <c r="BG2033" s="1050"/>
      <c r="BH2033" s="95"/>
      <c r="BI2033" s="1050"/>
      <c r="BJ2033" s="95"/>
      <c r="BK2033" s="1050" t="s">
        <v>17</v>
      </c>
      <c r="BL2033" s="95"/>
      <c r="BM2033" s="95"/>
      <c r="BN2033" s="95"/>
      <c r="BO2033" s="95" t="s">
        <v>17</v>
      </c>
      <c r="BP2033" s="95"/>
      <c r="BQ2033" s="95"/>
      <c r="BR2033" s="95"/>
      <c r="BS2033" s="1044"/>
      <c r="BT2033" s="1044"/>
      <c r="BU2033" s="1044"/>
      <c r="BV2033" s="1044"/>
      <c r="BW2033" s="1044"/>
      <c r="BX2033" s="1044"/>
      <c r="BY2033" s="1047"/>
      <c r="CA2033" s="365">
        <f t="shared" si="913"/>
        <v>22.63</v>
      </c>
      <c r="CB2033" s="365" t="b">
        <f t="shared" si="914"/>
        <v>0</v>
      </c>
      <c r="CC2033" s="365" t="b">
        <f t="shared" si="915"/>
        <v>0</v>
      </c>
      <c r="CD2033" s="365" t="b">
        <f t="shared" si="916"/>
        <v>0</v>
      </c>
      <c r="CE2033" s="365" t="b">
        <f t="shared" si="917"/>
        <v>0</v>
      </c>
      <c r="CF2033" s="365" t="b">
        <f t="shared" si="918"/>
        <v>0</v>
      </c>
      <c r="CG2033" s="365" t="b">
        <f t="shared" si="919"/>
        <v>0</v>
      </c>
      <c r="CH2033" s="365" t="b">
        <f t="shared" si="920"/>
        <v>0</v>
      </c>
      <c r="CI2033" s="72">
        <f t="shared" si="921"/>
        <v>22.63</v>
      </c>
      <c r="CJ2033" s="72" t="b">
        <f t="shared" si="922"/>
        <v>0</v>
      </c>
      <c r="CK2033" s="72" t="b">
        <f t="shared" si="923"/>
        <v>0</v>
      </c>
      <c r="CL2033" s="72">
        <f t="shared" si="924"/>
        <v>0</v>
      </c>
      <c r="CM2033" s="72" t="b">
        <f t="shared" si="925"/>
        <v>0</v>
      </c>
      <c r="CN2033" s="72" t="b">
        <f t="shared" si="926"/>
        <v>0</v>
      </c>
      <c r="CP2033" s="13">
        <f t="shared" si="927"/>
        <v>0</v>
      </c>
      <c r="CQ2033" s="13">
        <f t="shared" si="928"/>
        <v>0</v>
      </c>
      <c r="CR2033" s="13" t="b">
        <f t="shared" si="929"/>
        <v>0</v>
      </c>
      <c r="CS2033" s="13">
        <f t="shared" si="935"/>
        <v>0</v>
      </c>
      <c r="CT2033" s="13" t="b">
        <f t="shared" si="934"/>
        <v>0</v>
      </c>
      <c r="CU2033" s="13">
        <f t="shared" si="936"/>
        <v>0</v>
      </c>
      <c r="CV2033" s="13" t="b">
        <f t="shared" si="930"/>
        <v>0</v>
      </c>
      <c r="CW2033" s="13">
        <f t="shared" si="931"/>
        <v>0</v>
      </c>
      <c r="CX2033" s="13" t="b">
        <f t="shared" si="932"/>
        <v>0</v>
      </c>
      <c r="CY2033" s="13">
        <f t="shared" si="933"/>
        <v>0</v>
      </c>
    </row>
    <row r="2034" spans="1:103" ht="15" thickBot="1">
      <c r="A2034" s="932"/>
      <c r="B2034" s="1051"/>
      <c r="C2034" s="1051"/>
      <c r="D2034" s="1051"/>
      <c r="E2034" s="1051"/>
      <c r="F2034" s="1051"/>
      <c r="G2034" s="1051"/>
      <c r="H2034" s="1051"/>
      <c r="I2034" s="1051"/>
      <c r="J2034" s="1051"/>
      <c r="K2034" s="1051"/>
      <c r="L2034" s="1051"/>
      <c r="M2034" s="1051"/>
      <c r="N2034" s="1051"/>
      <c r="O2034" s="1051"/>
      <c r="P2034" s="1051"/>
      <c r="Q2034" s="941"/>
      <c r="R2034" s="1051"/>
      <c r="S2034" s="1051"/>
      <c r="T2034" s="1051"/>
      <c r="U2034" s="1051"/>
      <c r="V2034" s="1051"/>
      <c r="W2034" s="20" t="s">
        <v>36</v>
      </c>
      <c r="X2034" s="97" t="s">
        <v>35</v>
      </c>
      <c r="Y2034" s="97"/>
      <c r="Z2034" s="97"/>
      <c r="AA2034" s="97" t="s">
        <v>36</v>
      </c>
      <c r="AB2034" s="98">
        <v>10</v>
      </c>
      <c r="AC2034" s="98"/>
      <c r="AD2034" s="97">
        <v>1200</v>
      </c>
      <c r="AE2034" s="1051"/>
      <c r="AF2034" s="334">
        <f t="shared" si="908"/>
        <v>156</v>
      </c>
      <c r="AG2034" s="272">
        <f>IF(R2034="kompletna",Q2034*J2034*0.0036*'lista, wskaźniki'!$F$13, IF(R2034="częściowa",Q2034*J2034*0.0036*'lista, wskaźniki'!$F$14, IF(R2034="brak",Q2034*J2034*0.0036*'lista, wskaźniki'!$F$15,)))</f>
        <v>0</v>
      </c>
      <c r="AH2034" s="334">
        <f>IF(Y2034="inne",K2034*'lista, wskaźniki'!$E$35,IF(Y2034="to samo źródło",0,IF(Y2034=0,0)))</f>
        <v>0</v>
      </c>
      <c r="AI2034" s="334" t="b">
        <f>IF(AA2034="gaz z sieci",AC2034*'lista, wskaźniki'!$D$21)</f>
        <v>0</v>
      </c>
      <c r="AJ2034" s="272">
        <f>IF(AA2034="węgiel",AB2034*'lista, wskaźniki'!$D$20, IF('Sektor mieszkaniowy'!AA2034="drewno",'Sektor mieszkaniowy'!AB2034*'lista, wskaźniki'!$D$22,IF('Sektor mieszkaniowy'!AA2034="pellet",AB2034*'lista, wskaźniki'!$D$23,IF('Sektor mieszkaniowy'!AA2034="gaz z sieci",AB2034*'lista, wskaźniki'!$D$21,IF('Sektor mieszkaniowy'!AA2034="olej opałowy",'Sektor mieszkaniowy'!AB2034*'lista, wskaźniki'!$D$24)))))</f>
        <v>156</v>
      </c>
      <c r="AK2034" s="1054"/>
      <c r="AL2034" s="1051"/>
      <c r="AM2034" s="20">
        <f>IF(AA2034="węgiel",AF2034*1/3.6*'lista, wskaźniki'!$F$20,IF(AA2034="drewno",AF2034*1/3.6*'lista, wskaźniki'!$F$22,IF(AA2034="pellet",AF2034*1/3.6*'lista, wskaźniki'!$F$23,IF(AA2034="gaz z sieci",AF2034*1/3.6*'lista, wskaźniki'!$F$21,IF(AA2034="olej opałowy",AF2034*1/3.6*'lista, wskaźniki'!$F$24,0)))))</f>
        <v>0</v>
      </c>
      <c r="AN2034" s="20">
        <f>IF(AA2034="węgiel",AF2034*'lista, wskaźniki'!$E$42,IF(AA2034="drewno",AF2034*'lista, wskaźniki'!$G$42,IF(AA2034="pellet",AF2034*'lista, wskaźniki'!$H$42,IF(AA2034="gaz z sieci",AF2034*'lista, wskaźniki'!$F$42,IF(AA2034="olej opałowy",AF2034*'lista, wskaźniki'!$I$42,0)))))</f>
        <v>0.12636</v>
      </c>
      <c r="AO2034" s="20">
        <f>IF(AA2034="węgiel",AF2034*'lista, wskaźniki'!$E$43,IF(AA2034="drewno",AF2034*'lista, wskaźniki'!$G$43,IF(AA2034="pellet",AF2034*'lista, wskaźniki'!$H$43,IF(AA2034="gaz z sieci",AF2034*'lista, wskaźniki'!$F$43,IF(AA2034="olej opałowy",AF2034*'lista, wskaźniki'!$I$43,0)))))</f>
        <v>0.12636</v>
      </c>
      <c r="AP2034" s="20">
        <f>IF(AA2034="węgiel",AF2034*'lista, wskaźniki'!$E$44,IF(AA2034="drewno",AF2034*'lista, wskaźniki'!$G$44,IF(AA2034="pellet",AF2034*'lista, wskaźniki'!$H$44,IF(AA2034="gaz z sieci",AF2034*'lista, wskaźniki'!$F$44,IF(AA2034="olej opałowy",AF2034*'lista, wskaźniki'!$I$44,0)))))</f>
        <v>3.8999999999999999E-5</v>
      </c>
      <c r="AQ2034" s="20" t="b">
        <f>IF(Z2034="gaz",AH2034*1/3.6*'lista, wskaźniki'!$F$21,IF(Z2034="energia elektryczna",AH2034*1/3.6*'lista, wskaźniki'!$F$26))</f>
        <v>0</v>
      </c>
      <c r="AR2034" s="20" t="b">
        <f>IF(Z2034="gaz",AH2034*'lista, wskaźniki'!$F$42,IF(Z2034="energia elektryczna",AH2034*0))</f>
        <v>0</v>
      </c>
      <c r="AS2034" s="20" t="b">
        <f>IF(Z2034="gaz",AH2034*'lista, wskaźniki'!$F$43,IF(Z2034="energia elektryczna",AH2034*0))</f>
        <v>0</v>
      </c>
      <c r="AT2034" s="20" t="b">
        <f>IF(Z2034="gaz",AH2034*'lista, wskaźniki'!$F$44,IF(Z2034="energia elektryczna",AH2034*0))</f>
        <v>0</v>
      </c>
      <c r="AU2034" s="20">
        <f>AI2034*1/3.6*'lista, wskaźniki'!$F$21</f>
        <v>0</v>
      </c>
      <c r="AV2034" s="20">
        <f>AI2034*'lista, wskaźniki'!$F$42</f>
        <v>0</v>
      </c>
      <c r="AW2034" s="20">
        <f>AI2034*'lista, wskaźniki'!$F$43</f>
        <v>0</v>
      </c>
      <c r="AX2034" s="20">
        <f>AI2034*'lista, wskaźniki'!$F$44</f>
        <v>0</v>
      </c>
      <c r="AY2034" s="20">
        <f>AK2034*'lista, wskaźniki'!$F$26</f>
        <v>0</v>
      </c>
      <c r="AZ2034" s="20">
        <f t="shared" si="909"/>
        <v>0</v>
      </c>
      <c r="BA2034" s="20">
        <f t="shared" si="910"/>
        <v>0.12636</v>
      </c>
      <c r="BB2034" s="20">
        <f t="shared" si="911"/>
        <v>0.12636</v>
      </c>
      <c r="BC2034" s="20">
        <f t="shared" si="912"/>
        <v>3.8999999999999999E-5</v>
      </c>
      <c r="BD2034" s="1051"/>
      <c r="BE2034" s="1051"/>
      <c r="BF2034" s="1051"/>
      <c r="BG2034" s="1051"/>
      <c r="BH2034" s="97"/>
      <c r="BI2034" s="1051"/>
      <c r="BJ2034" s="97"/>
      <c r="BK2034" s="1051"/>
      <c r="BL2034" s="97"/>
      <c r="BM2034" s="97"/>
      <c r="BN2034" s="97"/>
      <c r="BO2034" s="97"/>
      <c r="BP2034" s="97"/>
      <c r="BQ2034" s="97"/>
      <c r="BR2034" s="97"/>
      <c r="BS2034" s="1045"/>
      <c r="BT2034" s="1045"/>
      <c r="BU2034" s="1045"/>
      <c r="BV2034" s="1045"/>
      <c r="BW2034" s="1045"/>
      <c r="BX2034" s="1045"/>
      <c r="BY2034" s="1048"/>
      <c r="CA2034" s="365" t="b">
        <f t="shared" si="913"/>
        <v>0</v>
      </c>
      <c r="CB2034" s="365">
        <f t="shared" si="914"/>
        <v>156</v>
      </c>
      <c r="CC2034" s="365" t="b">
        <f t="shared" si="915"/>
        <v>0</v>
      </c>
      <c r="CD2034" s="365" t="b">
        <f t="shared" si="916"/>
        <v>0</v>
      </c>
      <c r="CE2034" s="365" t="b">
        <f t="shared" si="917"/>
        <v>0</v>
      </c>
      <c r="CF2034" s="365" t="b">
        <f t="shared" si="918"/>
        <v>0</v>
      </c>
      <c r="CG2034" s="365" t="b">
        <f t="shared" si="919"/>
        <v>0</v>
      </c>
      <c r="CH2034" s="365" t="b">
        <f t="shared" si="920"/>
        <v>0</v>
      </c>
      <c r="CI2034" s="72" t="b">
        <f t="shared" si="921"/>
        <v>0</v>
      </c>
      <c r="CJ2034" s="72">
        <f t="shared" si="922"/>
        <v>156</v>
      </c>
      <c r="CK2034" s="72" t="b">
        <f t="shared" si="923"/>
        <v>0</v>
      </c>
      <c r="CL2034" s="72">
        <f t="shared" si="924"/>
        <v>0</v>
      </c>
      <c r="CM2034" s="72" t="b">
        <f t="shared" si="925"/>
        <v>0</v>
      </c>
      <c r="CN2034" s="72" t="b">
        <f t="shared" si="926"/>
        <v>0</v>
      </c>
      <c r="CP2034" s="13">
        <f t="shared" si="927"/>
        <v>0</v>
      </c>
      <c r="CQ2034" s="13" t="b">
        <f t="shared" si="928"/>
        <v>0</v>
      </c>
      <c r="CR2034" s="13" t="b">
        <f t="shared" si="929"/>
        <v>0</v>
      </c>
      <c r="CS2034" s="13" t="b">
        <f t="shared" si="935"/>
        <v>0</v>
      </c>
      <c r="CT2034" s="13" t="b">
        <f t="shared" si="934"/>
        <v>0</v>
      </c>
      <c r="CU2034" s="13" t="b">
        <f t="shared" si="936"/>
        <v>0</v>
      </c>
      <c r="CV2034" s="13" t="b">
        <f t="shared" si="930"/>
        <v>0</v>
      </c>
      <c r="CW2034" s="13" t="b">
        <f t="shared" si="931"/>
        <v>0</v>
      </c>
      <c r="CX2034" s="13" t="b">
        <f t="shared" si="932"/>
        <v>0</v>
      </c>
      <c r="CY2034" s="13" t="b">
        <f t="shared" si="933"/>
        <v>0</v>
      </c>
    </row>
    <row r="2035" spans="1:103" ht="15" thickBot="1">
      <c r="A2035" s="932"/>
      <c r="B2035" s="1051"/>
      <c r="C2035" s="1051"/>
      <c r="D2035" s="1051"/>
      <c r="E2035" s="1051"/>
      <c r="F2035" s="1051"/>
      <c r="G2035" s="1051"/>
      <c r="H2035" s="1051"/>
      <c r="I2035" s="1051"/>
      <c r="J2035" s="1051"/>
      <c r="K2035" s="1051"/>
      <c r="L2035" s="1051"/>
      <c r="M2035" s="1051"/>
      <c r="N2035" s="1051"/>
      <c r="O2035" s="1051"/>
      <c r="P2035" s="1051"/>
      <c r="Q2035" s="941"/>
      <c r="R2035" s="1051"/>
      <c r="S2035" s="1051"/>
      <c r="T2035" s="1051"/>
      <c r="U2035" s="1051"/>
      <c r="V2035" s="1051"/>
      <c r="W2035" s="97"/>
      <c r="X2035" s="97" t="s">
        <v>195</v>
      </c>
      <c r="Y2035" s="97"/>
      <c r="Z2035" s="97"/>
      <c r="AA2035" s="97" t="s">
        <v>50</v>
      </c>
      <c r="AB2035" s="98"/>
      <c r="AC2035" s="98"/>
      <c r="AD2035" s="97"/>
      <c r="AE2035" s="1051"/>
      <c r="AF2035" s="334">
        <f t="shared" si="908"/>
        <v>0</v>
      </c>
      <c r="AG2035" s="272">
        <f>IF(R2035="kompletna",Q2035*J2035*0.0036*'lista, wskaźniki'!$F$13, IF(R2035="częściowa",Q2035*J2035*0.0036*'lista, wskaźniki'!$F$14, IF(R2035="brak",Q2035*J2035*0.0036*'lista, wskaźniki'!$F$15,)))</f>
        <v>0</v>
      </c>
      <c r="AH2035" s="334">
        <f>IF(Y2035="inne",K2035*'lista, wskaźniki'!$E$35,IF(Y2035="to samo źródło",0,IF(Y2035=0,0)))</f>
        <v>0</v>
      </c>
      <c r="AI2035" s="334" t="b">
        <f>IF(AA2035="gaz z sieci",AC2035*'lista, wskaźniki'!$D$21)</f>
        <v>0</v>
      </c>
      <c r="AJ2035" s="272">
        <f>IF(AA2035="węgiel",AB2035*'lista, wskaźniki'!$D$20, IF('Sektor mieszkaniowy'!AA2035="drewno",'Sektor mieszkaniowy'!AB2035*'lista, wskaźniki'!$D$22,IF('Sektor mieszkaniowy'!AA2035="pellet",AB2035*'lista, wskaźniki'!$D$23,IF('Sektor mieszkaniowy'!AA2035="gaz z sieci",AB2035*'lista, wskaźniki'!$D$21,IF('Sektor mieszkaniowy'!AA2035="olej opałowy",'Sektor mieszkaniowy'!AB2035*'lista, wskaźniki'!$D$24)))))</f>
        <v>0</v>
      </c>
      <c r="AK2035" s="1054"/>
      <c r="AL2035" s="1051"/>
      <c r="AM2035" s="20">
        <f>IF(AA2035="węgiel",AF2035*1/3.6*'lista, wskaźniki'!$F$20,IF(AA2035="drewno",AF2035*1/3.6*'lista, wskaźniki'!$F$22,IF(AA2035="pellet",AF2035*1/3.6*'lista, wskaźniki'!$F$23,IF(AA2035="gaz z sieci",AF2035*1/3.6*'lista, wskaźniki'!$F$21,IF(AA2035="olej opałowy",AF2035*1/3.6*'lista, wskaźniki'!$F$24,0)))))</f>
        <v>0</v>
      </c>
      <c r="AN2035" s="20">
        <f>IF(AA2035="węgiel",AF2035*'lista, wskaźniki'!$E$42,IF(AA2035="drewno",AF2035*'lista, wskaźniki'!$G$42,IF(AA2035="pellet",AF2035*'lista, wskaźniki'!$H$42,IF(AA2035="gaz z sieci",AF2035*'lista, wskaźniki'!$F$42,IF(AA2035="olej opałowy",AF2035*'lista, wskaźniki'!$I$42,0)))))</f>
        <v>0</v>
      </c>
      <c r="AO2035" s="20">
        <f>IF(AA2035="węgiel",AF2035*'lista, wskaźniki'!$E$43,IF(AA2035="drewno",AF2035*'lista, wskaźniki'!$G$43,IF(AA2035="pellet",AF2035*'lista, wskaźniki'!$H$43,IF(AA2035="gaz z sieci",AF2035*'lista, wskaźniki'!$F$43,IF(AA2035="olej opałowy",AF2035*'lista, wskaźniki'!$I$43,0)))))</f>
        <v>0</v>
      </c>
      <c r="AP2035" s="20">
        <f>IF(AA2035="węgiel",AF2035*'lista, wskaźniki'!$E$44,IF(AA2035="drewno",AF2035*'lista, wskaźniki'!$G$44,IF(AA2035="pellet",AF2035*'lista, wskaźniki'!$H$44,IF(AA2035="gaz z sieci",AF2035*'lista, wskaźniki'!$F$44,IF(AA2035="olej opałowy",AF2035*'lista, wskaźniki'!$I$44,0)))))</f>
        <v>0</v>
      </c>
      <c r="AQ2035" s="20" t="b">
        <f>IF(Z2035="gaz",AH2035*1/3.6*'lista, wskaźniki'!$F$21,IF(Z2035="energia elektryczna",AH2035*1/3.6*'lista, wskaźniki'!$F$26))</f>
        <v>0</v>
      </c>
      <c r="AR2035" s="20" t="b">
        <f>IF(Z2035="gaz",AH2035*'lista, wskaźniki'!$F$42,IF(Z2035="energia elektryczna",AH2035*0))</f>
        <v>0</v>
      </c>
      <c r="AS2035" s="20" t="b">
        <f>IF(Z2035="gaz",AH2035*'lista, wskaźniki'!$F$43,IF(Z2035="energia elektryczna",AH2035*0))</f>
        <v>0</v>
      </c>
      <c r="AT2035" s="20" t="b">
        <f>IF(Z2035="gaz",AH2035*'lista, wskaźniki'!$F$44,IF(Z2035="energia elektryczna",AH2035*0))</f>
        <v>0</v>
      </c>
      <c r="AU2035" s="20">
        <f>AI2035*1/3.6*'lista, wskaźniki'!$F$21</f>
        <v>0</v>
      </c>
      <c r="AV2035" s="20">
        <f>AI2035*'lista, wskaźniki'!$F$42</f>
        <v>0</v>
      </c>
      <c r="AW2035" s="20">
        <f>AI2035*'lista, wskaźniki'!$F$43</f>
        <v>0</v>
      </c>
      <c r="AX2035" s="20">
        <f>AI2035*'lista, wskaźniki'!$F$44</f>
        <v>0</v>
      </c>
      <c r="AY2035" s="20">
        <f>AK2035*'lista, wskaźniki'!$F$26</f>
        <v>0</v>
      </c>
      <c r="AZ2035" s="20">
        <f t="shared" si="909"/>
        <v>0</v>
      </c>
      <c r="BA2035" s="20">
        <f t="shared" si="910"/>
        <v>0</v>
      </c>
      <c r="BB2035" s="20">
        <f t="shared" si="911"/>
        <v>0</v>
      </c>
      <c r="BC2035" s="20">
        <f t="shared" si="912"/>
        <v>0</v>
      </c>
      <c r="BD2035" s="1051"/>
      <c r="BE2035" s="1051"/>
      <c r="BF2035" s="1051"/>
      <c r="BG2035" s="1051"/>
      <c r="BH2035" s="97"/>
      <c r="BI2035" s="1051"/>
      <c r="BJ2035" s="97"/>
      <c r="BK2035" s="1051"/>
      <c r="BL2035" s="97"/>
      <c r="BM2035" s="97"/>
      <c r="BN2035" s="97"/>
      <c r="BO2035" s="97"/>
      <c r="BP2035" s="97"/>
      <c r="BQ2035" s="97"/>
      <c r="BR2035" s="97"/>
      <c r="BS2035" s="1045"/>
      <c r="BT2035" s="1045"/>
      <c r="BU2035" s="1045"/>
      <c r="BV2035" s="1045"/>
      <c r="BW2035" s="1045"/>
      <c r="BX2035" s="1045"/>
      <c r="BY2035" s="1048"/>
      <c r="CA2035" s="365" t="b">
        <f t="shared" si="913"/>
        <v>0</v>
      </c>
      <c r="CB2035" s="365" t="b">
        <f t="shared" si="914"/>
        <v>0</v>
      </c>
      <c r="CC2035" s="365">
        <f t="shared" si="915"/>
        <v>0</v>
      </c>
      <c r="CD2035" s="365" t="b">
        <f t="shared" si="916"/>
        <v>0</v>
      </c>
      <c r="CE2035" s="365" t="b">
        <f t="shared" si="917"/>
        <v>0</v>
      </c>
      <c r="CF2035" s="365" t="b">
        <f t="shared" si="918"/>
        <v>0</v>
      </c>
      <c r="CG2035" s="365" t="b">
        <f t="shared" si="919"/>
        <v>0</v>
      </c>
      <c r="CH2035" s="365" t="b">
        <f t="shared" si="920"/>
        <v>0</v>
      </c>
      <c r="CI2035" s="72" t="b">
        <f t="shared" si="921"/>
        <v>0</v>
      </c>
      <c r="CJ2035" s="72" t="b">
        <f t="shared" si="922"/>
        <v>0</v>
      </c>
      <c r="CK2035" s="72">
        <f t="shared" si="923"/>
        <v>0</v>
      </c>
      <c r="CL2035" s="72">
        <f t="shared" si="924"/>
        <v>0</v>
      </c>
      <c r="CM2035" s="72" t="b">
        <f t="shared" si="925"/>
        <v>0</v>
      </c>
      <c r="CN2035" s="72" t="b">
        <f t="shared" si="926"/>
        <v>0</v>
      </c>
      <c r="CP2035" s="13">
        <f t="shared" si="927"/>
        <v>0</v>
      </c>
      <c r="CQ2035" s="13" t="b">
        <f t="shared" si="928"/>
        <v>0</v>
      </c>
      <c r="CR2035" s="13" t="b">
        <f t="shared" si="929"/>
        <v>0</v>
      </c>
      <c r="CS2035" s="13" t="b">
        <f t="shared" si="935"/>
        <v>0</v>
      </c>
      <c r="CT2035" s="13" t="b">
        <f t="shared" si="934"/>
        <v>0</v>
      </c>
      <c r="CU2035" s="13" t="b">
        <f t="shared" si="936"/>
        <v>0</v>
      </c>
      <c r="CV2035" s="13" t="b">
        <f t="shared" si="930"/>
        <v>0</v>
      </c>
      <c r="CW2035" s="13" t="b">
        <f t="shared" si="931"/>
        <v>0</v>
      </c>
      <c r="CX2035" s="13" t="b">
        <f t="shared" si="932"/>
        <v>0</v>
      </c>
      <c r="CY2035" s="13" t="b">
        <f t="shared" si="933"/>
        <v>0</v>
      </c>
    </row>
    <row r="2036" spans="1:103" ht="15" thickBot="1">
      <c r="A2036" s="932"/>
      <c r="B2036" s="1051"/>
      <c r="C2036" s="1051"/>
      <c r="D2036" s="1051"/>
      <c r="E2036" s="1051"/>
      <c r="F2036" s="1051"/>
      <c r="G2036" s="1051"/>
      <c r="H2036" s="1051"/>
      <c r="I2036" s="1051"/>
      <c r="J2036" s="1051"/>
      <c r="K2036" s="1051"/>
      <c r="L2036" s="1051"/>
      <c r="M2036" s="1051"/>
      <c r="N2036" s="1051"/>
      <c r="O2036" s="1051"/>
      <c r="P2036" s="1051"/>
      <c r="Q2036" s="941"/>
      <c r="R2036" s="1051"/>
      <c r="S2036" s="1051"/>
      <c r="T2036" s="1051"/>
      <c r="U2036" s="1051"/>
      <c r="V2036" s="1051"/>
      <c r="W2036" s="97"/>
      <c r="X2036" s="97"/>
      <c r="Y2036" s="97"/>
      <c r="Z2036" s="97"/>
      <c r="AA2036" s="97" t="s">
        <v>38</v>
      </c>
      <c r="AB2036" s="98"/>
      <c r="AC2036" s="98"/>
      <c r="AD2036" s="97"/>
      <c r="AE2036" s="1051"/>
      <c r="AF2036" s="334">
        <f t="shared" si="908"/>
        <v>0</v>
      </c>
      <c r="AG2036" s="272">
        <f>IF(R2036="kompletna",Q2036*J2036*0.0036*'lista, wskaźniki'!$F$13, IF(R2036="częściowa",Q2036*J2036*0.0036*'lista, wskaźniki'!$F$14, IF(R2036="brak",Q2036*J2036*0.0036*'lista, wskaźniki'!$F$15,)))</f>
        <v>0</v>
      </c>
      <c r="AH2036" s="334">
        <f>IF(Y2036="inne",K2036*'lista, wskaźniki'!$E$35,IF(Y2036="to samo źródło",0,IF(Y2036=0,0)))</f>
        <v>0</v>
      </c>
      <c r="AI2036" s="334">
        <f>IF(AA2036="gaz z sieci",AC2036*'lista, wskaźniki'!$D$21)</f>
        <v>0</v>
      </c>
      <c r="AJ2036" s="272">
        <f>IF(AA2036="węgiel",AB2036*'lista, wskaźniki'!$D$20, IF('Sektor mieszkaniowy'!AA2036="drewno",'Sektor mieszkaniowy'!AB2036*'lista, wskaźniki'!$D$22,IF('Sektor mieszkaniowy'!AA2036="pellet",AB2036*'lista, wskaźniki'!$D$23,IF('Sektor mieszkaniowy'!AA2036="gaz z sieci",AB2036*'lista, wskaźniki'!$D$21,IF('Sektor mieszkaniowy'!AA2036="olej opałowy",'Sektor mieszkaniowy'!AB2036*'lista, wskaźniki'!$D$24)))))</f>
        <v>0</v>
      </c>
      <c r="AK2036" s="1054"/>
      <c r="AL2036" s="1051"/>
      <c r="AM2036" s="20">
        <f>IF(AA2036="węgiel",AF2036*1/3.6*'lista, wskaźniki'!$F$20,IF(AA2036="drewno",AF2036*1/3.6*'lista, wskaźniki'!$F$22,IF(AA2036="pellet",AF2036*1/3.6*'lista, wskaźniki'!$F$23,IF(AA2036="gaz z sieci",AF2036*1/3.6*'lista, wskaźniki'!$F$21,IF(AA2036="olej opałowy",AF2036*1/3.6*'lista, wskaźniki'!$F$24,0)))))</f>
        <v>0</v>
      </c>
      <c r="AN2036" s="20">
        <f>IF(AA2036="węgiel",AF2036*'lista, wskaźniki'!$E$42,IF(AA2036="drewno",AF2036*'lista, wskaźniki'!$G$42,IF(AA2036="pellet",AF2036*'lista, wskaźniki'!$H$42,IF(AA2036="gaz z sieci",AF2036*'lista, wskaźniki'!$F$42,IF(AA2036="olej opałowy",AF2036*'lista, wskaźniki'!$I$42,0)))))</f>
        <v>0</v>
      </c>
      <c r="AO2036" s="20">
        <f>IF(AA2036="węgiel",AF2036*'lista, wskaźniki'!$E$43,IF(AA2036="drewno",AF2036*'lista, wskaźniki'!$G$43,IF(AA2036="pellet",AF2036*'lista, wskaźniki'!$H$43,IF(AA2036="gaz z sieci",AF2036*'lista, wskaźniki'!$F$43,IF(AA2036="olej opałowy",AF2036*'lista, wskaźniki'!$I$43,0)))))</f>
        <v>0</v>
      </c>
      <c r="AP2036" s="20">
        <f>IF(AA2036="węgiel",AF2036*'lista, wskaźniki'!$E$44,IF(AA2036="drewno",AF2036*'lista, wskaźniki'!$G$44,IF(AA2036="pellet",AF2036*'lista, wskaźniki'!$H$44,IF(AA2036="gaz z sieci",AF2036*'lista, wskaźniki'!$F$44,IF(AA2036="olej opałowy",AF2036*'lista, wskaźniki'!$I$44,0)))))</f>
        <v>0</v>
      </c>
      <c r="AQ2036" s="20" t="b">
        <f>IF(Z2036="gaz",AH2036*1/3.6*'lista, wskaźniki'!$F$21,IF(Z2036="energia elektryczna",AH2036*1/3.6*'lista, wskaźniki'!$F$26))</f>
        <v>0</v>
      </c>
      <c r="AR2036" s="20" t="b">
        <f>IF(Z2036="gaz",AH2036*'lista, wskaźniki'!$F$42,IF(Z2036="energia elektryczna",AH2036*0))</f>
        <v>0</v>
      </c>
      <c r="AS2036" s="20" t="b">
        <f>IF(Z2036="gaz",AH2036*'lista, wskaźniki'!$F$43,IF(Z2036="energia elektryczna",AH2036*0))</f>
        <v>0</v>
      </c>
      <c r="AT2036" s="20" t="b">
        <f>IF(Z2036="gaz",AH2036*'lista, wskaźniki'!$F$44,IF(Z2036="energia elektryczna",AH2036*0))</f>
        <v>0</v>
      </c>
      <c r="AU2036" s="20">
        <f>AI2036*1/3.6*'lista, wskaźniki'!$F$21</f>
        <v>0</v>
      </c>
      <c r="AV2036" s="20">
        <f>AI2036*'lista, wskaźniki'!$F$42</f>
        <v>0</v>
      </c>
      <c r="AW2036" s="20">
        <f>AI2036*'lista, wskaźniki'!$F$43</f>
        <v>0</v>
      </c>
      <c r="AX2036" s="20">
        <f>AI2036*'lista, wskaźniki'!$F$44</f>
        <v>0</v>
      </c>
      <c r="AY2036" s="20">
        <f>AK2036*'lista, wskaźniki'!$F$26</f>
        <v>0</v>
      </c>
      <c r="AZ2036" s="20">
        <f t="shared" si="909"/>
        <v>0</v>
      </c>
      <c r="BA2036" s="20">
        <f t="shared" si="910"/>
        <v>0</v>
      </c>
      <c r="BB2036" s="20">
        <f t="shared" si="911"/>
        <v>0</v>
      </c>
      <c r="BC2036" s="20">
        <f t="shared" si="912"/>
        <v>0</v>
      </c>
      <c r="BD2036" s="1051"/>
      <c r="BE2036" s="1051"/>
      <c r="BF2036" s="1051"/>
      <c r="BG2036" s="1051"/>
      <c r="BH2036" s="97"/>
      <c r="BI2036" s="1051"/>
      <c r="BJ2036" s="97"/>
      <c r="BK2036" s="1051"/>
      <c r="BL2036" s="97"/>
      <c r="BM2036" s="97"/>
      <c r="BN2036" s="97"/>
      <c r="BO2036" s="97"/>
      <c r="BP2036" s="97"/>
      <c r="BQ2036" s="97"/>
      <c r="BR2036" s="97"/>
      <c r="BS2036" s="1045"/>
      <c r="BT2036" s="1045"/>
      <c r="BU2036" s="1045"/>
      <c r="BV2036" s="1045"/>
      <c r="BW2036" s="1045"/>
      <c r="BX2036" s="1045"/>
      <c r="BY2036" s="1048"/>
      <c r="CA2036" s="365" t="b">
        <f t="shared" si="913"/>
        <v>0</v>
      </c>
      <c r="CB2036" s="365" t="b">
        <f t="shared" si="914"/>
        <v>0</v>
      </c>
      <c r="CC2036" s="365" t="b">
        <f t="shared" si="915"/>
        <v>0</v>
      </c>
      <c r="CD2036" s="365">
        <f t="shared" si="916"/>
        <v>0</v>
      </c>
      <c r="CE2036" s="365" t="b">
        <f t="shared" si="917"/>
        <v>0</v>
      </c>
      <c r="CF2036" s="365" t="b">
        <f t="shared" si="918"/>
        <v>0</v>
      </c>
      <c r="CG2036" s="365" t="b">
        <f t="shared" si="919"/>
        <v>0</v>
      </c>
      <c r="CH2036" s="365">
        <f t="shared" si="920"/>
        <v>0</v>
      </c>
      <c r="CI2036" s="72" t="b">
        <f t="shared" si="921"/>
        <v>0</v>
      </c>
      <c r="CJ2036" s="72" t="b">
        <f t="shared" si="922"/>
        <v>0</v>
      </c>
      <c r="CK2036" s="72" t="b">
        <f t="shared" si="923"/>
        <v>0</v>
      </c>
      <c r="CL2036" s="72">
        <f t="shared" si="924"/>
        <v>0</v>
      </c>
      <c r="CM2036" s="72" t="b">
        <f t="shared" si="925"/>
        <v>0</v>
      </c>
      <c r="CN2036" s="72" t="b">
        <f t="shared" si="926"/>
        <v>0</v>
      </c>
      <c r="CP2036" s="13">
        <f t="shared" si="927"/>
        <v>0</v>
      </c>
      <c r="CQ2036" s="13" t="b">
        <f t="shared" si="928"/>
        <v>0</v>
      </c>
      <c r="CR2036" s="13" t="b">
        <f t="shared" si="929"/>
        <v>0</v>
      </c>
      <c r="CS2036" s="13" t="b">
        <f t="shared" si="935"/>
        <v>0</v>
      </c>
      <c r="CT2036" s="13" t="b">
        <f t="shared" si="934"/>
        <v>0</v>
      </c>
      <c r="CU2036" s="13" t="b">
        <f t="shared" si="936"/>
        <v>0</v>
      </c>
      <c r="CV2036" s="13" t="b">
        <f t="shared" si="930"/>
        <v>0</v>
      </c>
      <c r="CW2036" s="13" t="b">
        <f t="shared" si="931"/>
        <v>0</v>
      </c>
      <c r="CX2036" s="13" t="b">
        <f t="shared" si="932"/>
        <v>0</v>
      </c>
      <c r="CY2036" s="13" t="b">
        <f t="shared" si="933"/>
        <v>0</v>
      </c>
    </row>
    <row r="2037" spans="1:103" ht="15" thickBot="1">
      <c r="A2037" s="933"/>
      <c r="B2037" s="1052"/>
      <c r="C2037" s="1052"/>
      <c r="D2037" s="1052"/>
      <c r="E2037" s="1052"/>
      <c r="F2037" s="1052"/>
      <c r="G2037" s="1052"/>
      <c r="H2037" s="1052"/>
      <c r="I2037" s="1052"/>
      <c r="J2037" s="1052"/>
      <c r="K2037" s="1052"/>
      <c r="L2037" s="1052"/>
      <c r="M2037" s="1052"/>
      <c r="N2037" s="1052"/>
      <c r="O2037" s="1052"/>
      <c r="P2037" s="1052"/>
      <c r="Q2037" s="942"/>
      <c r="R2037" s="1052"/>
      <c r="S2037" s="1052"/>
      <c r="T2037" s="1052"/>
      <c r="U2037" s="1052"/>
      <c r="V2037" s="1052"/>
      <c r="W2037" s="99"/>
      <c r="X2037" s="99"/>
      <c r="Y2037" s="99"/>
      <c r="Z2037" s="99"/>
      <c r="AA2037" s="99" t="s">
        <v>37</v>
      </c>
      <c r="AB2037" s="100"/>
      <c r="AC2037" s="100"/>
      <c r="AD2037" s="99"/>
      <c r="AE2037" s="1052"/>
      <c r="AF2037" s="334">
        <f t="shared" si="908"/>
        <v>0</v>
      </c>
      <c r="AG2037" s="272">
        <f>IF(R2037="kompletna",Q2037*J2037*0.0036*'lista, wskaźniki'!$F$13, IF(R2037="częściowa",Q2037*J2037*0.0036*'lista, wskaźniki'!$F$14, IF(R2037="brak",Q2037*J2037*0.0036*'lista, wskaźniki'!$F$15,)))</f>
        <v>0</v>
      </c>
      <c r="AH2037" s="334">
        <f>IF(Y2037="inne",K2037*'lista, wskaźniki'!$E$35,IF(Y2037="to samo źródło",0,IF(Y2037=0,0)))</f>
        <v>0</v>
      </c>
      <c r="AI2037" s="334" t="b">
        <f>IF(AA2037="gaz z sieci",AC2037*'lista, wskaźniki'!$D$21)</f>
        <v>0</v>
      </c>
      <c r="AJ2037" s="272">
        <f>IF(AA2037="węgiel",AB2037*'lista, wskaźniki'!$D$20, IF('Sektor mieszkaniowy'!AA2037="drewno",'Sektor mieszkaniowy'!AB2037*'lista, wskaźniki'!$D$22,IF('Sektor mieszkaniowy'!AA2037="pellet",AB2037*'lista, wskaźniki'!$D$23,IF('Sektor mieszkaniowy'!AA2037="gaz z sieci",AB2037*'lista, wskaźniki'!$D$21,IF('Sektor mieszkaniowy'!AA2037="olej opałowy",'Sektor mieszkaniowy'!AB2037*'lista, wskaźniki'!$D$24)))))</f>
        <v>0</v>
      </c>
      <c r="AK2037" s="1055"/>
      <c r="AL2037" s="1052"/>
      <c r="AM2037" s="20">
        <f>IF(AA2037="węgiel",AF2037*1/3.6*'lista, wskaźniki'!$F$20,IF(AA2037="drewno",AF2037*1/3.6*'lista, wskaźniki'!$F$22,IF(AA2037="pellet",AF2037*1/3.6*'lista, wskaźniki'!$F$23,IF(AA2037="gaz z sieci",AF2037*1/3.6*'lista, wskaźniki'!$F$21,IF(AA2037="olej opałowy",AF2037*1/3.6*'lista, wskaźniki'!$F$24,0)))))</f>
        <v>0</v>
      </c>
      <c r="AN2037" s="20">
        <f>IF(AA2037="węgiel",AF2037*'lista, wskaźniki'!$E$42,IF(AA2037="drewno",AF2037*'lista, wskaźniki'!$G$42,IF(AA2037="pellet",AF2037*'lista, wskaźniki'!$H$42,IF(AA2037="gaz z sieci",AF2037*'lista, wskaźniki'!$F$42,IF(AA2037="olej opałowy",AF2037*'lista, wskaźniki'!$I$42,0)))))</f>
        <v>0</v>
      </c>
      <c r="AO2037" s="20">
        <f>IF(AA2037="węgiel",AF2037*'lista, wskaźniki'!$E$43,IF(AA2037="drewno",AF2037*'lista, wskaźniki'!$G$43,IF(AA2037="pellet",AF2037*'lista, wskaźniki'!$H$43,IF(AA2037="gaz z sieci",AF2037*'lista, wskaźniki'!$F$43,IF(AA2037="olej opałowy",AF2037*'lista, wskaźniki'!$I$43,0)))))</f>
        <v>0</v>
      </c>
      <c r="AP2037" s="20">
        <f>IF(AA2037="węgiel",AF2037*'lista, wskaźniki'!$E$44,IF(AA2037="drewno",AF2037*'lista, wskaźniki'!$G$44,IF(AA2037="pellet",AF2037*'lista, wskaźniki'!$H$44,IF(AA2037="gaz z sieci",AF2037*'lista, wskaźniki'!$F$44,IF(AA2037="olej opałowy",AF2037*'lista, wskaźniki'!$I$44,0)))))</f>
        <v>0</v>
      </c>
      <c r="AQ2037" s="20" t="b">
        <f>IF(Z2037="gaz",AH2037*1/3.6*'lista, wskaźniki'!$F$21,IF(Z2037="energia elektryczna",AH2037*1/3.6*'lista, wskaźniki'!$F$26))</f>
        <v>0</v>
      </c>
      <c r="AR2037" s="20" t="b">
        <f>IF(Z2037="gaz",AH2037*'lista, wskaźniki'!$F$42,IF(Z2037="energia elektryczna",AH2037*0))</f>
        <v>0</v>
      </c>
      <c r="AS2037" s="20" t="b">
        <f>IF(Z2037="gaz",AH2037*'lista, wskaźniki'!$F$43,IF(Z2037="energia elektryczna",AH2037*0))</f>
        <v>0</v>
      </c>
      <c r="AT2037" s="20" t="b">
        <f>IF(Z2037="gaz",AH2037*'lista, wskaźniki'!$F$44,IF(Z2037="energia elektryczna",AH2037*0))</f>
        <v>0</v>
      </c>
      <c r="AU2037" s="20">
        <f>AI2037*1/3.6*'lista, wskaźniki'!$F$21</f>
        <v>0</v>
      </c>
      <c r="AV2037" s="20">
        <f>AI2037*'lista, wskaźniki'!$F$42</f>
        <v>0</v>
      </c>
      <c r="AW2037" s="20">
        <f>AI2037*'lista, wskaźniki'!$F$43</f>
        <v>0</v>
      </c>
      <c r="AX2037" s="20">
        <f>AI2037*'lista, wskaźniki'!$F$44</f>
        <v>0</v>
      </c>
      <c r="AY2037" s="20">
        <f>AK2037*'lista, wskaźniki'!$F$26</f>
        <v>0</v>
      </c>
      <c r="AZ2037" s="20">
        <f t="shared" si="909"/>
        <v>0</v>
      </c>
      <c r="BA2037" s="20">
        <f t="shared" si="910"/>
        <v>0</v>
      </c>
      <c r="BB2037" s="20">
        <f t="shared" si="911"/>
        <v>0</v>
      </c>
      <c r="BC2037" s="20">
        <f t="shared" si="912"/>
        <v>0</v>
      </c>
      <c r="BD2037" s="1052"/>
      <c r="BE2037" s="1052"/>
      <c r="BF2037" s="1052"/>
      <c r="BG2037" s="1052"/>
      <c r="BH2037" s="99"/>
      <c r="BI2037" s="1052"/>
      <c r="BJ2037" s="99"/>
      <c r="BK2037" s="1052"/>
      <c r="BL2037" s="99"/>
      <c r="BM2037" s="99"/>
      <c r="BN2037" s="99"/>
      <c r="BO2037" s="99"/>
      <c r="BP2037" s="99"/>
      <c r="BQ2037" s="99"/>
      <c r="BR2037" s="99"/>
      <c r="BS2037" s="1046"/>
      <c r="BT2037" s="1046"/>
      <c r="BU2037" s="1046"/>
      <c r="BV2037" s="1046"/>
      <c r="BW2037" s="1046"/>
      <c r="BX2037" s="1046"/>
      <c r="BY2037" s="1049"/>
      <c r="CA2037" s="365" t="b">
        <f t="shared" si="913"/>
        <v>0</v>
      </c>
      <c r="CB2037" s="365" t="b">
        <f t="shared" si="914"/>
        <v>0</v>
      </c>
      <c r="CC2037" s="365" t="b">
        <f t="shared" si="915"/>
        <v>0</v>
      </c>
      <c r="CD2037" s="365" t="b">
        <f t="shared" si="916"/>
        <v>0</v>
      </c>
      <c r="CE2037" s="365">
        <f t="shared" si="917"/>
        <v>0</v>
      </c>
      <c r="CF2037" s="365" t="b">
        <f t="shared" si="918"/>
        <v>0</v>
      </c>
      <c r="CG2037" s="365" t="b">
        <f t="shared" si="919"/>
        <v>0</v>
      </c>
      <c r="CH2037" s="365" t="b">
        <f t="shared" si="920"/>
        <v>0</v>
      </c>
      <c r="CI2037" s="72" t="b">
        <f t="shared" si="921"/>
        <v>0</v>
      </c>
      <c r="CJ2037" s="72" t="b">
        <f t="shared" si="922"/>
        <v>0</v>
      </c>
      <c r="CK2037" s="72" t="b">
        <f t="shared" si="923"/>
        <v>0</v>
      </c>
      <c r="CL2037" s="72">
        <f t="shared" si="924"/>
        <v>0</v>
      </c>
      <c r="CM2037" s="72">
        <f t="shared" si="925"/>
        <v>0</v>
      </c>
      <c r="CN2037" s="72" t="b">
        <f t="shared" si="926"/>
        <v>0</v>
      </c>
      <c r="CP2037" s="13">
        <f t="shared" si="927"/>
        <v>0</v>
      </c>
      <c r="CQ2037" s="13" t="b">
        <f t="shared" si="928"/>
        <v>0</v>
      </c>
      <c r="CR2037" s="13" t="b">
        <f t="shared" si="929"/>
        <v>0</v>
      </c>
      <c r="CS2037" s="13" t="b">
        <f t="shared" si="935"/>
        <v>0</v>
      </c>
      <c r="CT2037" s="13" t="b">
        <f t="shared" si="934"/>
        <v>0</v>
      </c>
      <c r="CU2037" s="13" t="b">
        <f t="shared" si="936"/>
        <v>0</v>
      </c>
      <c r="CV2037" s="13" t="b">
        <f t="shared" si="930"/>
        <v>0</v>
      </c>
      <c r="CW2037" s="13" t="b">
        <f t="shared" si="931"/>
        <v>0</v>
      </c>
      <c r="CX2037" s="13" t="b">
        <f t="shared" si="932"/>
        <v>0</v>
      </c>
      <c r="CY2037" s="13" t="b">
        <f t="shared" si="933"/>
        <v>0</v>
      </c>
    </row>
    <row r="2038" spans="1:103" ht="15" thickBot="1">
      <c r="A2038" s="931">
        <v>408</v>
      </c>
      <c r="B2038" s="1050" t="s">
        <v>227</v>
      </c>
      <c r="C2038" s="1050"/>
      <c r="D2038" s="1050" t="s">
        <v>1</v>
      </c>
      <c r="E2038" s="1050" t="s">
        <v>5</v>
      </c>
      <c r="F2038" s="1050">
        <v>7</v>
      </c>
      <c r="G2038" s="1050">
        <v>4</v>
      </c>
      <c r="H2038" s="1050"/>
      <c r="I2038" s="1050" t="s">
        <v>11</v>
      </c>
      <c r="J2038" s="1050">
        <v>110</v>
      </c>
      <c r="K2038" s="1050"/>
      <c r="L2038" s="1050" t="s">
        <v>16</v>
      </c>
      <c r="M2038" s="1050">
        <v>90</v>
      </c>
      <c r="N2038" s="1050" t="s">
        <v>16</v>
      </c>
      <c r="O2038" s="1050">
        <v>50</v>
      </c>
      <c r="P2038" s="1050" t="s">
        <v>17</v>
      </c>
      <c r="Q2038" s="940">
        <f>IF(I2038="&lt;1966",'lista, wskaźniki'!$G$4,IF(I2038="1967-1985",'lista, wskaźniki'!$G$5,IF(I2038="1986-1992",'lista, wskaźniki'!$G$6,IF(I2038="1993-1996",'lista, wskaźniki'!$G$7,IF(I2038="&gt;1997",'lista, wskaźniki'!$G$8,IF(I2038=0,'lista, wskaźniki'!$G$4))))))</f>
        <v>250</v>
      </c>
      <c r="R2038" s="1050" t="s">
        <v>23</v>
      </c>
      <c r="S2038" s="1050" t="s">
        <v>27</v>
      </c>
      <c r="T2038" s="1050">
        <v>15</v>
      </c>
      <c r="U2038" s="1050"/>
      <c r="V2038" s="1050"/>
      <c r="W2038" s="95" t="s">
        <v>35</v>
      </c>
      <c r="X2038" s="95" t="s">
        <v>39</v>
      </c>
      <c r="Y2038" s="95" t="s">
        <v>24</v>
      </c>
      <c r="Z2038" s="95" t="s">
        <v>40</v>
      </c>
      <c r="AA2038" s="95" t="s">
        <v>35</v>
      </c>
      <c r="AB2038" s="96">
        <v>2</v>
      </c>
      <c r="AC2038" s="96"/>
      <c r="AD2038" s="95">
        <v>1600</v>
      </c>
      <c r="AE2038" s="1050">
        <v>4</v>
      </c>
      <c r="AF2038" s="334">
        <f t="shared" si="908"/>
        <v>62.230000000000004</v>
      </c>
      <c r="AG2038" s="272">
        <f>IF(R2038="kompletna",Q2038*J2038*0.0036*'lista, wskaźniki'!$F$13, IF(R2038="częściowa",Q2038*J2038*0.0036*'lista, wskaźniki'!$F$14, IF(R2038="brak",Q2038*J2038*0.0036*'lista, wskaźniki'!$F$15,)))</f>
        <v>79.2</v>
      </c>
      <c r="AH2038" s="334">
        <f>IF(Y2038="inne",K2038*'lista, wskaźniki'!$E$35,IF(Y2038="to samo źródło",0,IF(Y2038=0,0)))</f>
        <v>0</v>
      </c>
      <c r="AI2038" s="334" t="b">
        <f>IF(AA2038="gaz z sieci",AC2038*'lista, wskaźniki'!$D$21)</f>
        <v>0</v>
      </c>
      <c r="AJ2038" s="272">
        <f>IF(AA2038="węgiel",AB2038*'lista, wskaźniki'!$D$20, IF('Sektor mieszkaniowy'!AA2038="drewno",'Sektor mieszkaniowy'!AB2038*'lista, wskaźniki'!$D$22,IF('Sektor mieszkaniowy'!AA2038="pellet",AB2038*'lista, wskaźniki'!$D$23,IF('Sektor mieszkaniowy'!AA2038="gaz z sieci",AB2038*'lista, wskaźniki'!$D$21,IF('Sektor mieszkaniowy'!AA2038="olej opałowy",'Sektor mieszkaniowy'!AB2038*'lista, wskaźniki'!$D$24)))))</f>
        <v>45.26</v>
      </c>
      <c r="AK2038" s="1053">
        <f>AL2038/'lista, wskaźniki'!$A$127</f>
        <v>1.3846153846153846</v>
      </c>
      <c r="AL2038" s="1050">
        <v>900</v>
      </c>
      <c r="AM2038" s="20">
        <f>IF(AA2038="węgiel",AF2038*1/3.6*'lista, wskaźniki'!$F$20,IF(AA2038="drewno",AF2038*1/3.6*'lista, wskaźniki'!$F$22,IF(AA2038="pellet",AF2038*1/3.6*'lista, wskaźniki'!$F$23,IF(AA2038="gaz z sieci",AF2038*1/3.6*'lista, wskaźniki'!$F$21,IF(AA2038="olej opałowy",AF2038*1/3.6*'lista, wskaźniki'!$F$24,0)))))</f>
        <v>5.8950478999999998</v>
      </c>
      <c r="AN2038" s="20">
        <f>IF(AA2038="węgiel",AF2038*'lista, wskaźniki'!$E$42,IF(AA2038="drewno",AF2038*'lista, wskaźniki'!$G$42,IF(AA2038="pellet",AF2038*'lista, wskaźniki'!$H$42,IF(AA2038="gaz z sieci",AF2038*'lista, wskaźniki'!$F$42,IF(AA2038="olej opałowy",AF2038*'lista, wskaźniki'!$I$42,0)))))</f>
        <v>2.3647400000000002E-2</v>
      </c>
      <c r="AO2038" s="20">
        <f>IF(AA2038="węgiel",AF2038*'lista, wskaźniki'!$E$43,IF(AA2038="drewno",AF2038*'lista, wskaźniki'!$G$43,IF(AA2038="pellet",AF2038*'lista, wskaźniki'!$H$43,IF(AA2038="gaz z sieci",AF2038*'lista, wskaźniki'!$F$43,IF(AA2038="olej opałowy",AF2038*'lista, wskaźniki'!$I$43,0)))))</f>
        <v>2.2402800000000004E-2</v>
      </c>
      <c r="AP2038" s="20">
        <f>IF(AA2038="węgiel",AF2038*'lista, wskaźniki'!$E$44,IF(AA2038="drewno",AF2038*'lista, wskaźniki'!$G$44,IF(AA2038="pellet",AF2038*'lista, wskaźniki'!$H$44,IF(AA2038="gaz z sieci",AF2038*'lista, wskaźniki'!$F$44,IF(AA2038="olej opałowy",AF2038*'lista, wskaźniki'!$I$44,0)))))</f>
        <v>1.6802100000000003E-5</v>
      </c>
      <c r="AQ2038" s="360">
        <f>IF(Z2038="gaz",AH2038*1/3.6*'lista, wskaźniki'!$F$21,IF(Z2038="energia elektryczna",AH2038*1/3.6*'lista, wskaźniki'!$F$26))</f>
        <v>0</v>
      </c>
      <c r="AR2038" s="20">
        <f>IF(Z2038="gaz",AH2038*'lista, wskaźniki'!$F$42,IF(Z2038="energia elektryczna",AH2038*0))</f>
        <v>0</v>
      </c>
      <c r="AS2038" s="20">
        <f>IF(Z2038="gaz",AH2038*'lista, wskaźniki'!$F$43,IF(Z2038="energia elektryczna",AH2038*0))</f>
        <v>0</v>
      </c>
      <c r="AT2038" s="20">
        <f>IF(Z2038="gaz",AH2038*'lista, wskaźniki'!$F$44,IF(Z2038="energia elektryczna",AH2038*0))</f>
        <v>0</v>
      </c>
      <c r="AU2038" s="20">
        <f>AI2038*1/3.6*'lista, wskaźniki'!$F$21</f>
        <v>0</v>
      </c>
      <c r="AV2038" s="20">
        <f>AI2038*'lista, wskaźniki'!$F$42</f>
        <v>0</v>
      </c>
      <c r="AW2038" s="20">
        <f>AI2038*'lista, wskaźniki'!$F$43</f>
        <v>0</v>
      </c>
      <c r="AX2038" s="20">
        <f>AI2038*'lista, wskaźniki'!$F$44</f>
        <v>0</v>
      </c>
      <c r="AY2038" s="20">
        <f>AK2038*'lista, wskaźniki'!$F$26</f>
        <v>1.2323076923076923</v>
      </c>
      <c r="AZ2038" s="20">
        <f t="shared" si="909"/>
        <v>7.1273555923076923</v>
      </c>
      <c r="BA2038" s="20">
        <f t="shared" si="910"/>
        <v>2.3647400000000002E-2</v>
      </c>
      <c r="BB2038" s="20">
        <f t="shared" si="911"/>
        <v>2.2402800000000004E-2</v>
      </c>
      <c r="BC2038" s="20">
        <f t="shared" si="912"/>
        <v>1.6802100000000003E-5</v>
      </c>
      <c r="BD2038" s="1050" t="s">
        <v>17</v>
      </c>
      <c r="BE2038" s="1050" t="s">
        <v>16</v>
      </c>
      <c r="BF2038" s="1050" t="s">
        <v>17</v>
      </c>
      <c r="BG2038" s="1050"/>
      <c r="BH2038" s="95"/>
      <c r="BI2038" s="1050"/>
      <c r="BJ2038" s="95"/>
      <c r="BK2038" s="1050" t="s">
        <v>17</v>
      </c>
      <c r="BL2038" s="95"/>
      <c r="BM2038" s="95"/>
      <c r="BN2038" s="95"/>
      <c r="BO2038" s="95" t="s">
        <v>17</v>
      </c>
      <c r="BP2038" s="95"/>
      <c r="BQ2038" s="95" t="s">
        <v>121</v>
      </c>
      <c r="BR2038" s="95">
        <v>1</v>
      </c>
      <c r="BS2038" s="1044"/>
      <c r="BT2038" s="1044"/>
      <c r="BU2038" s="1044">
        <v>300</v>
      </c>
      <c r="BV2038" s="1044"/>
      <c r="BW2038" s="1044"/>
      <c r="BX2038" s="1044">
        <v>1300</v>
      </c>
      <c r="BY2038" s="1047"/>
      <c r="CA2038" s="365">
        <f t="shared" si="913"/>
        <v>62.230000000000004</v>
      </c>
      <c r="CB2038" s="365" t="b">
        <f t="shared" si="914"/>
        <v>0</v>
      </c>
      <c r="CC2038" s="365" t="b">
        <f t="shared" si="915"/>
        <v>0</v>
      </c>
      <c r="CD2038" s="365" t="b">
        <f t="shared" si="916"/>
        <v>0</v>
      </c>
      <c r="CE2038" s="365" t="b">
        <f t="shared" si="917"/>
        <v>0</v>
      </c>
      <c r="CF2038" s="365" t="b">
        <f t="shared" si="918"/>
        <v>0</v>
      </c>
      <c r="CG2038" s="365">
        <f t="shared" si="919"/>
        <v>0</v>
      </c>
      <c r="CH2038" s="365" t="b">
        <f t="shared" si="920"/>
        <v>0</v>
      </c>
      <c r="CI2038" s="72">
        <f t="shared" si="921"/>
        <v>62.230000000000004</v>
      </c>
      <c r="CJ2038" s="72" t="b">
        <f t="shared" si="922"/>
        <v>0</v>
      </c>
      <c r="CK2038" s="72" t="b">
        <f t="shared" si="923"/>
        <v>0</v>
      </c>
      <c r="CL2038" s="72">
        <f t="shared" si="924"/>
        <v>0</v>
      </c>
      <c r="CM2038" s="72" t="b">
        <f t="shared" si="925"/>
        <v>0</v>
      </c>
      <c r="CN2038" s="72">
        <f t="shared" si="926"/>
        <v>0</v>
      </c>
      <c r="CP2038" s="13" t="b">
        <f t="shared" si="927"/>
        <v>0</v>
      </c>
      <c r="CQ2038" s="13">
        <f t="shared" si="928"/>
        <v>0</v>
      </c>
      <c r="CR2038" s="13">
        <f t="shared" si="929"/>
        <v>110</v>
      </c>
      <c r="CS2038" s="13">
        <f t="shared" si="935"/>
        <v>55</v>
      </c>
      <c r="CT2038" s="13" t="b">
        <f t="shared" si="934"/>
        <v>0</v>
      </c>
      <c r="CU2038" s="13">
        <f t="shared" si="936"/>
        <v>0</v>
      </c>
      <c r="CV2038" s="13" t="b">
        <f t="shared" si="930"/>
        <v>0</v>
      </c>
      <c r="CW2038" s="13">
        <f t="shared" si="931"/>
        <v>0</v>
      </c>
      <c r="CX2038" s="13" t="b">
        <f t="shared" si="932"/>
        <v>0</v>
      </c>
      <c r="CY2038" s="13">
        <f t="shared" si="933"/>
        <v>0</v>
      </c>
    </row>
    <row r="2039" spans="1:103" ht="15" thickBot="1">
      <c r="A2039" s="932"/>
      <c r="B2039" s="1051"/>
      <c r="C2039" s="1051"/>
      <c r="D2039" s="1051"/>
      <c r="E2039" s="1051"/>
      <c r="F2039" s="1051"/>
      <c r="G2039" s="1051"/>
      <c r="H2039" s="1051"/>
      <c r="I2039" s="1051"/>
      <c r="J2039" s="1051"/>
      <c r="K2039" s="1051"/>
      <c r="L2039" s="1051"/>
      <c r="M2039" s="1051"/>
      <c r="N2039" s="1051"/>
      <c r="O2039" s="1051"/>
      <c r="P2039" s="1051"/>
      <c r="Q2039" s="941"/>
      <c r="R2039" s="1051"/>
      <c r="S2039" s="1051"/>
      <c r="T2039" s="1051"/>
      <c r="U2039" s="1051"/>
      <c r="V2039" s="1051"/>
      <c r="W2039" s="20" t="s">
        <v>36</v>
      </c>
      <c r="X2039" s="97" t="s">
        <v>35</v>
      </c>
      <c r="Y2039" s="97"/>
      <c r="Z2039" s="97"/>
      <c r="AA2039" s="97" t="s">
        <v>36</v>
      </c>
      <c r="AB2039" s="98">
        <v>15</v>
      </c>
      <c r="AC2039" s="98"/>
      <c r="AD2039" s="97">
        <v>1500</v>
      </c>
      <c r="AE2039" s="1051"/>
      <c r="AF2039" s="334">
        <f t="shared" si="908"/>
        <v>156.6</v>
      </c>
      <c r="AG2039" s="272">
        <v>79.2</v>
      </c>
      <c r="AH2039" s="334">
        <f>IF(Y2039="inne",K2039*'lista, wskaźniki'!$E$35,IF(Y2039="to samo źródło",0,IF(Y2039=0,0)))</f>
        <v>0</v>
      </c>
      <c r="AI2039" s="334" t="b">
        <f>IF(AA2039="gaz z sieci",AC2039*'lista, wskaźniki'!$D$21)</f>
        <v>0</v>
      </c>
      <c r="AJ2039" s="272">
        <f>IF(AA2039="węgiel",AB2039*'lista, wskaźniki'!$D$20, IF('Sektor mieszkaniowy'!AA2039="drewno",'Sektor mieszkaniowy'!AB2039*'lista, wskaźniki'!$D$22,IF('Sektor mieszkaniowy'!AA2039="pellet",AB2039*'lista, wskaźniki'!$D$23,IF('Sektor mieszkaniowy'!AA2039="gaz z sieci",AB2039*'lista, wskaźniki'!$D$21,IF('Sektor mieszkaniowy'!AA2039="olej opałowy",'Sektor mieszkaniowy'!AB2039*'lista, wskaźniki'!$D$24)))))</f>
        <v>234</v>
      </c>
      <c r="AK2039" s="1054"/>
      <c r="AL2039" s="1051"/>
      <c r="AM2039" s="20">
        <f>IF(AA2039="węgiel",AF2039*1/3.6*'lista, wskaźniki'!$F$20,IF(AA2039="drewno",AF2039*1/3.6*'lista, wskaźniki'!$F$22,IF(AA2039="pellet",AF2039*1/3.6*'lista, wskaźniki'!$F$23,IF(AA2039="gaz z sieci",AF2039*1/3.6*'lista, wskaźniki'!$F$21,IF(AA2039="olej opałowy",AF2039*1/3.6*'lista, wskaźniki'!$F$24,0)))))</f>
        <v>0</v>
      </c>
      <c r="AN2039" s="20">
        <f>IF(AA2039="węgiel",AF2039*'lista, wskaźniki'!$E$42,IF(AA2039="drewno",AF2039*'lista, wskaźniki'!$G$42,IF(AA2039="pellet",AF2039*'lista, wskaźniki'!$H$42,IF(AA2039="gaz z sieci",AF2039*'lista, wskaźniki'!$F$42,IF(AA2039="olej opałowy",AF2039*'lista, wskaźniki'!$I$42,0)))))</f>
        <v>0.12684599999999999</v>
      </c>
      <c r="AO2039" s="20">
        <f>IF(AA2039="węgiel",AF2039*'lista, wskaźniki'!$E$43,IF(AA2039="drewno",AF2039*'lista, wskaźniki'!$G$43,IF(AA2039="pellet",AF2039*'lista, wskaźniki'!$H$43,IF(AA2039="gaz z sieci",AF2039*'lista, wskaźniki'!$F$43,IF(AA2039="olej opałowy",AF2039*'lista, wskaźniki'!$I$43,0)))))</f>
        <v>0.12684599999999999</v>
      </c>
      <c r="AP2039" s="20">
        <f>IF(AA2039="węgiel",AF2039*'lista, wskaźniki'!$E$44,IF(AA2039="drewno",AF2039*'lista, wskaźniki'!$G$44,IF(AA2039="pellet",AF2039*'lista, wskaźniki'!$H$44,IF(AA2039="gaz z sieci",AF2039*'lista, wskaźniki'!$F$44,IF(AA2039="olej opałowy",AF2039*'lista, wskaźniki'!$I$44,0)))))</f>
        <v>3.9149999999999996E-5</v>
      </c>
      <c r="AQ2039" s="20" t="b">
        <f>IF(Z2039="gaz",AH2039*1/3.6*'lista, wskaźniki'!$F$21,IF(Z2039="energia elektryczna",AH2039*1/3.6*'lista, wskaźniki'!$F$26))</f>
        <v>0</v>
      </c>
      <c r="AR2039" s="20" t="b">
        <f>IF(Z2039="gaz",AH2039*'lista, wskaźniki'!$F$42,IF(Z2039="energia elektryczna",AH2039*0))</f>
        <v>0</v>
      </c>
      <c r="AS2039" s="20" t="b">
        <f>IF(Z2039="gaz",AH2039*'lista, wskaźniki'!$F$43,IF(Z2039="energia elektryczna",AH2039*0))</f>
        <v>0</v>
      </c>
      <c r="AT2039" s="20" t="b">
        <f>IF(Z2039="gaz",AH2039*'lista, wskaźniki'!$F$44,IF(Z2039="energia elektryczna",AH2039*0))</f>
        <v>0</v>
      </c>
      <c r="AU2039" s="20">
        <f>AI2039*1/3.6*'lista, wskaźniki'!$F$21</f>
        <v>0</v>
      </c>
      <c r="AV2039" s="20">
        <f>AI2039*'lista, wskaźniki'!$F$42</f>
        <v>0</v>
      </c>
      <c r="AW2039" s="20">
        <f>AI2039*'lista, wskaźniki'!$F$43</f>
        <v>0</v>
      </c>
      <c r="AX2039" s="20">
        <f>AI2039*'lista, wskaźniki'!$F$44</f>
        <v>0</v>
      </c>
      <c r="AY2039" s="20">
        <f>AK2039*'lista, wskaźniki'!$F$26</f>
        <v>0</v>
      </c>
      <c r="AZ2039" s="20">
        <f t="shared" si="909"/>
        <v>0</v>
      </c>
      <c r="BA2039" s="20">
        <f t="shared" si="910"/>
        <v>0.12684599999999999</v>
      </c>
      <c r="BB2039" s="20">
        <f t="shared" si="911"/>
        <v>0.12684599999999999</v>
      </c>
      <c r="BC2039" s="20">
        <f t="shared" si="912"/>
        <v>3.9149999999999996E-5</v>
      </c>
      <c r="BD2039" s="1051"/>
      <c r="BE2039" s="1051"/>
      <c r="BF2039" s="1051"/>
      <c r="BG2039" s="1051"/>
      <c r="BH2039" s="97"/>
      <c r="BI2039" s="1051"/>
      <c r="BJ2039" s="97"/>
      <c r="BK2039" s="1051"/>
      <c r="BL2039" s="97"/>
      <c r="BM2039" s="97"/>
      <c r="BN2039" s="97"/>
      <c r="BO2039" s="97"/>
      <c r="BP2039" s="97"/>
      <c r="BQ2039" s="97"/>
      <c r="BR2039" s="97"/>
      <c r="BS2039" s="1045"/>
      <c r="BT2039" s="1045"/>
      <c r="BU2039" s="1045"/>
      <c r="BV2039" s="1045"/>
      <c r="BW2039" s="1045"/>
      <c r="BX2039" s="1045"/>
      <c r="BY2039" s="1048"/>
      <c r="CA2039" s="365" t="b">
        <f t="shared" si="913"/>
        <v>0</v>
      </c>
      <c r="CB2039" s="365">
        <f t="shared" si="914"/>
        <v>156.6</v>
      </c>
      <c r="CC2039" s="365" t="b">
        <f t="shared" si="915"/>
        <v>0</v>
      </c>
      <c r="CD2039" s="365" t="b">
        <f t="shared" si="916"/>
        <v>0</v>
      </c>
      <c r="CE2039" s="365" t="b">
        <f t="shared" si="917"/>
        <v>0</v>
      </c>
      <c r="CF2039" s="365" t="b">
        <f t="shared" si="918"/>
        <v>0</v>
      </c>
      <c r="CG2039" s="365" t="b">
        <f t="shared" si="919"/>
        <v>0</v>
      </c>
      <c r="CH2039" s="365" t="b">
        <f t="shared" si="920"/>
        <v>0</v>
      </c>
      <c r="CI2039" s="72" t="b">
        <f t="shared" si="921"/>
        <v>0</v>
      </c>
      <c r="CJ2039" s="72">
        <f t="shared" si="922"/>
        <v>156.6</v>
      </c>
      <c r="CK2039" s="72" t="b">
        <f t="shared" si="923"/>
        <v>0</v>
      </c>
      <c r="CL2039" s="72">
        <f t="shared" si="924"/>
        <v>0</v>
      </c>
      <c r="CM2039" s="72" t="b">
        <f t="shared" si="925"/>
        <v>0</v>
      </c>
      <c r="CN2039" s="72" t="b">
        <f t="shared" si="926"/>
        <v>0</v>
      </c>
      <c r="CP2039" s="13">
        <f t="shared" si="927"/>
        <v>0</v>
      </c>
      <c r="CQ2039" s="13" t="b">
        <f t="shared" si="928"/>
        <v>0</v>
      </c>
      <c r="CR2039" s="13" t="b">
        <f t="shared" si="929"/>
        <v>0</v>
      </c>
      <c r="CS2039" s="13" t="b">
        <f t="shared" si="935"/>
        <v>0</v>
      </c>
      <c r="CT2039" s="13" t="b">
        <f t="shared" si="934"/>
        <v>0</v>
      </c>
      <c r="CU2039" s="13" t="b">
        <f t="shared" si="936"/>
        <v>0</v>
      </c>
      <c r="CV2039" s="13" t="b">
        <f t="shared" si="930"/>
        <v>0</v>
      </c>
      <c r="CW2039" s="13" t="b">
        <f t="shared" si="931"/>
        <v>0</v>
      </c>
      <c r="CX2039" s="13" t="b">
        <f t="shared" si="932"/>
        <v>0</v>
      </c>
      <c r="CY2039" s="13" t="b">
        <f t="shared" si="933"/>
        <v>0</v>
      </c>
    </row>
    <row r="2040" spans="1:103" ht="15" thickBot="1">
      <c r="A2040" s="932"/>
      <c r="B2040" s="1051"/>
      <c r="C2040" s="1051"/>
      <c r="D2040" s="1051"/>
      <c r="E2040" s="1051"/>
      <c r="F2040" s="1051"/>
      <c r="G2040" s="1051"/>
      <c r="H2040" s="1051"/>
      <c r="I2040" s="1051"/>
      <c r="J2040" s="1051"/>
      <c r="K2040" s="1051"/>
      <c r="L2040" s="1051"/>
      <c r="M2040" s="1051"/>
      <c r="N2040" s="1051"/>
      <c r="O2040" s="1051"/>
      <c r="P2040" s="1051"/>
      <c r="Q2040" s="941"/>
      <c r="R2040" s="1051"/>
      <c r="S2040" s="1051"/>
      <c r="T2040" s="1051"/>
      <c r="U2040" s="1051"/>
      <c r="V2040" s="1051"/>
      <c r="W2040" s="97"/>
      <c r="X2040" s="97" t="s">
        <v>195</v>
      </c>
      <c r="Y2040" s="97"/>
      <c r="Z2040" s="97"/>
      <c r="AA2040" s="97" t="s">
        <v>50</v>
      </c>
      <c r="AB2040" s="98"/>
      <c r="AC2040" s="98"/>
      <c r="AD2040" s="97"/>
      <c r="AE2040" s="1051"/>
      <c r="AF2040" s="334">
        <f t="shared" si="908"/>
        <v>0</v>
      </c>
      <c r="AG2040" s="272">
        <f>IF(R2040="kompletna",Q2040*J2040*0.0036*'lista, wskaźniki'!$F$13, IF(R2040="częściowa",Q2040*J2040*0.0036*'lista, wskaźniki'!$F$14, IF(R2040="brak",Q2040*J2040*0.0036*'lista, wskaźniki'!$F$15,)))</f>
        <v>0</v>
      </c>
      <c r="AH2040" s="334">
        <f>IF(Y2040="inne",K2040*'lista, wskaźniki'!$E$35,IF(Y2040="to samo źródło",0,IF(Y2040=0,0)))</f>
        <v>0</v>
      </c>
      <c r="AI2040" s="334" t="b">
        <f>IF(AA2040="gaz z sieci",AC2040*'lista, wskaźniki'!$D$21)</f>
        <v>0</v>
      </c>
      <c r="AJ2040" s="272">
        <f>IF(AA2040="węgiel",AB2040*'lista, wskaźniki'!$D$20, IF('Sektor mieszkaniowy'!AA2040="drewno",'Sektor mieszkaniowy'!AB2040*'lista, wskaźniki'!$D$22,IF('Sektor mieszkaniowy'!AA2040="pellet",AB2040*'lista, wskaźniki'!$D$23,IF('Sektor mieszkaniowy'!AA2040="gaz z sieci",AB2040*'lista, wskaźniki'!$D$21,IF('Sektor mieszkaniowy'!AA2040="olej opałowy",'Sektor mieszkaniowy'!AB2040*'lista, wskaźniki'!$D$24)))))</f>
        <v>0</v>
      </c>
      <c r="AK2040" s="1054"/>
      <c r="AL2040" s="1051"/>
      <c r="AM2040" s="20">
        <f>IF(AA2040="węgiel",AF2040*1/3.6*'lista, wskaźniki'!$F$20,IF(AA2040="drewno",AF2040*1/3.6*'lista, wskaźniki'!$F$22,IF(AA2040="pellet",AF2040*1/3.6*'lista, wskaźniki'!$F$23,IF(AA2040="gaz z sieci",AF2040*1/3.6*'lista, wskaźniki'!$F$21,IF(AA2040="olej opałowy",AF2040*1/3.6*'lista, wskaźniki'!$F$24,0)))))</f>
        <v>0</v>
      </c>
      <c r="AN2040" s="20">
        <f>IF(AA2040="węgiel",AF2040*'lista, wskaźniki'!$E$42,IF(AA2040="drewno",AF2040*'lista, wskaźniki'!$G$42,IF(AA2040="pellet",AF2040*'lista, wskaźniki'!$H$42,IF(AA2040="gaz z sieci",AF2040*'lista, wskaźniki'!$F$42,IF(AA2040="olej opałowy",AF2040*'lista, wskaźniki'!$I$42,0)))))</f>
        <v>0</v>
      </c>
      <c r="AO2040" s="20">
        <f>IF(AA2040="węgiel",AF2040*'lista, wskaźniki'!$E$43,IF(AA2040="drewno",AF2040*'lista, wskaźniki'!$G$43,IF(AA2040="pellet",AF2040*'lista, wskaźniki'!$H$43,IF(AA2040="gaz z sieci",AF2040*'lista, wskaźniki'!$F$43,IF(AA2040="olej opałowy",AF2040*'lista, wskaźniki'!$I$43,0)))))</f>
        <v>0</v>
      </c>
      <c r="AP2040" s="20">
        <f>IF(AA2040="węgiel",AF2040*'lista, wskaźniki'!$E$44,IF(AA2040="drewno",AF2040*'lista, wskaźniki'!$G$44,IF(AA2040="pellet",AF2040*'lista, wskaźniki'!$H$44,IF(AA2040="gaz z sieci",AF2040*'lista, wskaźniki'!$F$44,IF(AA2040="olej opałowy",AF2040*'lista, wskaźniki'!$I$44,0)))))</f>
        <v>0</v>
      </c>
      <c r="AQ2040" s="20" t="b">
        <f>IF(Z2040="gaz",AH2040*1/3.6*'lista, wskaźniki'!$F$21,IF(Z2040="energia elektryczna",AH2040*1/3.6*'lista, wskaźniki'!$F$26))</f>
        <v>0</v>
      </c>
      <c r="AR2040" s="20" t="b">
        <f>IF(Z2040="gaz",AH2040*'lista, wskaźniki'!$F$42,IF(Z2040="energia elektryczna",AH2040*0))</f>
        <v>0</v>
      </c>
      <c r="AS2040" s="20" t="b">
        <f>IF(Z2040="gaz",AH2040*'lista, wskaźniki'!$F$43,IF(Z2040="energia elektryczna",AH2040*0))</f>
        <v>0</v>
      </c>
      <c r="AT2040" s="20" t="b">
        <f>IF(Z2040="gaz",AH2040*'lista, wskaźniki'!$F$44,IF(Z2040="energia elektryczna",AH2040*0))</f>
        <v>0</v>
      </c>
      <c r="AU2040" s="20">
        <f>AI2040*1/3.6*'lista, wskaźniki'!$F$21</f>
        <v>0</v>
      </c>
      <c r="AV2040" s="20">
        <f>AI2040*'lista, wskaźniki'!$F$42</f>
        <v>0</v>
      </c>
      <c r="AW2040" s="20">
        <f>AI2040*'lista, wskaźniki'!$F$43</f>
        <v>0</v>
      </c>
      <c r="AX2040" s="20">
        <f>AI2040*'lista, wskaźniki'!$F$44</f>
        <v>0</v>
      </c>
      <c r="AY2040" s="20">
        <f>AK2040*'lista, wskaźniki'!$F$26</f>
        <v>0</v>
      </c>
      <c r="AZ2040" s="20">
        <f t="shared" si="909"/>
        <v>0</v>
      </c>
      <c r="BA2040" s="20">
        <f t="shared" si="910"/>
        <v>0</v>
      </c>
      <c r="BB2040" s="20">
        <f t="shared" si="911"/>
        <v>0</v>
      </c>
      <c r="BC2040" s="20">
        <f t="shared" si="912"/>
        <v>0</v>
      </c>
      <c r="BD2040" s="1051"/>
      <c r="BE2040" s="1051"/>
      <c r="BF2040" s="1051"/>
      <c r="BG2040" s="1051"/>
      <c r="BH2040" s="97"/>
      <c r="BI2040" s="1051"/>
      <c r="BJ2040" s="97"/>
      <c r="BK2040" s="1051"/>
      <c r="BL2040" s="97"/>
      <c r="BM2040" s="97"/>
      <c r="BN2040" s="97"/>
      <c r="BO2040" s="97"/>
      <c r="BP2040" s="97"/>
      <c r="BQ2040" s="97"/>
      <c r="BR2040" s="97"/>
      <c r="BS2040" s="1045"/>
      <c r="BT2040" s="1045"/>
      <c r="BU2040" s="1045"/>
      <c r="BV2040" s="1045"/>
      <c r="BW2040" s="1045"/>
      <c r="BX2040" s="1045"/>
      <c r="BY2040" s="1048"/>
      <c r="CA2040" s="365" t="b">
        <f t="shared" si="913"/>
        <v>0</v>
      </c>
      <c r="CB2040" s="365" t="b">
        <f t="shared" si="914"/>
        <v>0</v>
      </c>
      <c r="CC2040" s="365">
        <f t="shared" si="915"/>
        <v>0</v>
      </c>
      <c r="CD2040" s="365" t="b">
        <f t="shared" si="916"/>
        <v>0</v>
      </c>
      <c r="CE2040" s="365" t="b">
        <f t="shared" si="917"/>
        <v>0</v>
      </c>
      <c r="CF2040" s="365" t="b">
        <f t="shared" si="918"/>
        <v>0</v>
      </c>
      <c r="CG2040" s="365" t="b">
        <f t="shared" si="919"/>
        <v>0</v>
      </c>
      <c r="CH2040" s="365" t="b">
        <f t="shared" si="920"/>
        <v>0</v>
      </c>
      <c r="CI2040" s="72" t="b">
        <f t="shared" si="921"/>
        <v>0</v>
      </c>
      <c r="CJ2040" s="72" t="b">
        <f t="shared" si="922"/>
        <v>0</v>
      </c>
      <c r="CK2040" s="72">
        <f t="shared" si="923"/>
        <v>0</v>
      </c>
      <c r="CL2040" s="72">
        <f t="shared" si="924"/>
        <v>0</v>
      </c>
      <c r="CM2040" s="72" t="b">
        <f t="shared" si="925"/>
        <v>0</v>
      </c>
      <c r="CN2040" s="72" t="b">
        <f t="shared" si="926"/>
        <v>0</v>
      </c>
      <c r="CP2040" s="13">
        <f t="shared" si="927"/>
        <v>0</v>
      </c>
      <c r="CQ2040" s="13" t="b">
        <f t="shared" si="928"/>
        <v>0</v>
      </c>
      <c r="CR2040" s="13" t="b">
        <f t="shared" si="929"/>
        <v>0</v>
      </c>
      <c r="CS2040" s="13" t="b">
        <f t="shared" si="935"/>
        <v>0</v>
      </c>
      <c r="CT2040" s="13" t="b">
        <f t="shared" si="934"/>
        <v>0</v>
      </c>
      <c r="CU2040" s="13" t="b">
        <f t="shared" si="936"/>
        <v>0</v>
      </c>
      <c r="CV2040" s="13" t="b">
        <f t="shared" si="930"/>
        <v>0</v>
      </c>
      <c r="CW2040" s="13" t="b">
        <f t="shared" si="931"/>
        <v>0</v>
      </c>
      <c r="CX2040" s="13" t="b">
        <f t="shared" si="932"/>
        <v>0</v>
      </c>
      <c r="CY2040" s="13" t="b">
        <f t="shared" si="933"/>
        <v>0</v>
      </c>
    </row>
    <row r="2041" spans="1:103" ht="15" thickBot="1">
      <c r="A2041" s="932"/>
      <c r="B2041" s="1051"/>
      <c r="C2041" s="1051"/>
      <c r="D2041" s="1051"/>
      <c r="E2041" s="1051"/>
      <c r="F2041" s="1051"/>
      <c r="G2041" s="1051"/>
      <c r="H2041" s="1051"/>
      <c r="I2041" s="1051"/>
      <c r="J2041" s="1051"/>
      <c r="K2041" s="1051"/>
      <c r="L2041" s="1051"/>
      <c r="M2041" s="1051"/>
      <c r="N2041" s="1051"/>
      <c r="O2041" s="1051"/>
      <c r="P2041" s="1051"/>
      <c r="Q2041" s="941"/>
      <c r="R2041" s="1051"/>
      <c r="S2041" s="1051"/>
      <c r="T2041" s="1051"/>
      <c r="U2041" s="1051"/>
      <c r="V2041" s="1051"/>
      <c r="W2041" s="97"/>
      <c r="X2041" s="97"/>
      <c r="Y2041" s="97"/>
      <c r="Z2041" s="97"/>
      <c r="AA2041" s="97" t="s">
        <v>38</v>
      </c>
      <c r="AB2041" s="98"/>
      <c r="AC2041" s="98"/>
      <c r="AD2041" s="97"/>
      <c r="AE2041" s="1051"/>
      <c r="AF2041" s="334">
        <f t="shared" si="908"/>
        <v>0</v>
      </c>
      <c r="AG2041" s="272">
        <f>IF(R2041="kompletna",Q2041*J2041*0.0036*'lista, wskaźniki'!$F$13, IF(R2041="częściowa",Q2041*J2041*0.0036*'lista, wskaźniki'!$F$14, IF(R2041="brak",Q2041*J2041*0.0036*'lista, wskaźniki'!$F$15,)))</f>
        <v>0</v>
      </c>
      <c r="AH2041" s="334">
        <f>IF(Y2041="inne",K2041*'lista, wskaźniki'!$E$35,IF(Y2041="to samo źródło",0,IF(Y2041=0,0)))</f>
        <v>0</v>
      </c>
      <c r="AI2041" s="334">
        <f>IF(AA2041="gaz z sieci",AC2041*'lista, wskaźniki'!$D$21)</f>
        <v>0</v>
      </c>
      <c r="AJ2041" s="272">
        <f>IF(AA2041="węgiel",AB2041*'lista, wskaźniki'!$D$20, IF('Sektor mieszkaniowy'!AA2041="drewno",'Sektor mieszkaniowy'!AB2041*'lista, wskaźniki'!$D$22,IF('Sektor mieszkaniowy'!AA2041="pellet",AB2041*'lista, wskaźniki'!$D$23,IF('Sektor mieszkaniowy'!AA2041="gaz z sieci",AB2041*'lista, wskaźniki'!$D$21,IF('Sektor mieszkaniowy'!AA2041="olej opałowy",'Sektor mieszkaniowy'!AB2041*'lista, wskaźniki'!$D$24)))))</f>
        <v>0</v>
      </c>
      <c r="AK2041" s="1054"/>
      <c r="AL2041" s="1051"/>
      <c r="AM2041" s="20">
        <f>IF(AA2041="węgiel",AF2041*1/3.6*'lista, wskaźniki'!$F$20,IF(AA2041="drewno",AF2041*1/3.6*'lista, wskaźniki'!$F$22,IF(AA2041="pellet",AF2041*1/3.6*'lista, wskaźniki'!$F$23,IF(AA2041="gaz z sieci",AF2041*1/3.6*'lista, wskaźniki'!$F$21,IF(AA2041="olej opałowy",AF2041*1/3.6*'lista, wskaźniki'!$F$24,0)))))</f>
        <v>0</v>
      </c>
      <c r="AN2041" s="20">
        <f>IF(AA2041="węgiel",AF2041*'lista, wskaźniki'!$E$42,IF(AA2041="drewno",AF2041*'lista, wskaźniki'!$G$42,IF(AA2041="pellet",AF2041*'lista, wskaźniki'!$H$42,IF(AA2041="gaz z sieci",AF2041*'lista, wskaźniki'!$F$42,IF(AA2041="olej opałowy",AF2041*'lista, wskaźniki'!$I$42,0)))))</f>
        <v>0</v>
      </c>
      <c r="AO2041" s="20">
        <f>IF(AA2041="węgiel",AF2041*'lista, wskaźniki'!$E$43,IF(AA2041="drewno",AF2041*'lista, wskaźniki'!$G$43,IF(AA2041="pellet",AF2041*'lista, wskaźniki'!$H$43,IF(AA2041="gaz z sieci",AF2041*'lista, wskaźniki'!$F$43,IF(AA2041="olej opałowy",AF2041*'lista, wskaźniki'!$I$43,0)))))</f>
        <v>0</v>
      </c>
      <c r="AP2041" s="20">
        <f>IF(AA2041="węgiel",AF2041*'lista, wskaźniki'!$E$44,IF(AA2041="drewno",AF2041*'lista, wskaźniki'!$G$44,IF(AA2041="pellet",AF2041*'lista, wskaźniki'!$H$44,IF(AA2041="gaz z sieci",AF2041*'lista, wskaźniki'!$F$44,IF(AA2041="olej opałowy",AF2041*'lista, wskaźniki'!$I$44,0)))))</f>
        <v>0</v>
      </c>
      <c r="AQ2041" s="20" t="b">
        <f>IF(Z2041="gaz",AH2041*1/3.6*'lista, wskaźniki'!$F$21,IF(Z2041="energia elektryczna",AH2041*1/3.6*'lista, wskaźniki'!$F$26))</f>
        <v>0</v>
      </c>
      <c r="AR2041" s="20" t="b">
        <f>IF(Z2041="gaz",AH2041*'lista, wskaźniki'!$F$42,IF(Z2041="energia elektryczna",AH2041*0))</f>
        <v>0</v>
      </c>
      <c r="AS2041" s="20" t="b">
        <f>IF(Z2041="gaz",AH2041*'lista, wskaźniki'!$F$43,IF(Z2041="energia elektryczna",AH2041*0))</f>
        <v>0</v>
      </c>
      <c r="AT2041" s="20" t="b">
        <f>IF(Z2041="gaz",AH2041*'lista, wskaźniki'!$F$44,IF(Z2041="energia elektryczna",AH2041*0))</f>
        <v>0</v>
      </c>
      <c r="AU2041" s="20">
        <f>AI2041*1/3.6*'lista, wskaźniki'!$F$21</f>
        <v>0</v>
      </c>
      <c r="AV2041" s="20">
        <f>AI2041*'lista, wskaźniki'!$F$42</f>
        <v>0</v>
      </c>
      <c r="AW2041" s="20">
        <f>AI2041*'lista, wskaźniki'!$F$43</f>
        <v>0</v>
      </c>
      <c r="AX2041" s="20">
        <f>AI2041*'lista, wskaźniki'!$F$44</f>
        <v>0</v>
      </c>
      <c r="AY2041" s="20">
        <f>AK2041*'lista, wskaźniki'!$F$26</f>
        <v>0</v>
      </c>
      <c r="AZ2041" s="20">
        <f t="shared" si="909"/>
        <v>0</v>
      </c>
      <c r="BA2041" s="20">
        <f t="shared" si="910"/>
        <v>0</v>
      </c>
      <c r="BB2041" s="20">
        <f t="shared" si="911"/>
        <v>0</v>
      </c>
      <c r="BC2041" s="20">
        <f t="shared" si="912"/>
        <v>0</v>
      </c>
      <c r="BD2041" s="1051"/>
      <c r="BE2041" s="1051"/>
      <c r="BF2041" s="1051"/>
      <c r="BG2041" s="1051"/>
      <c r="BH2041" s="97"/>
      <c r="BI2041" s="1051"/>
      <c r="BJ2041" s="97"/>
      <c r="BK2041" s="1051"/>
      <c r="BL2041" s="97"/>
      <c r="BM2041" s="97"/>
      <c r="BN2041" s="97"/>
      <c r="BO2041" s="97"/>
      <c r="BP2041" s="97"/>
      <c r="BQ2041" s="97"/>
      <c r="BR2041" s="97"/>
      <c r="BS2041" s="1045"/>
      <c r="BT2041" s="1045"/>
      <c r="BU2041" s="1045"/>
      <c r="BV2041" s="1045"/>
      <c r="BW2041" s="1045"/>
      <c r="BX2041" s="1045"/>
      <c r="BY2041" s="1048"/>
      <c r="CA2041" s="365" t="b">
        <f t="shared" si="913"/>
        <v>0</v>
      </c>
      <c r="CB2041" s="365" t="b">
        <f t="shared" si="914"/>
        <v>0</v>
      </c>
      <c r="CC2041" s="365" t="b">
        <f t="shared" si="915"/>
        <v>0</v>
      </c>
      <c r="CD2041" s="365">
        <f t="shared" si="916"/>
        <v>0</v>
      </c>
      <c r="CE2041" s="365" t="b">
        <f t="shared" si="917"/>
        <v>0</v>
      </c>
      <c r="CF2041" s="365" t="b">
        <f t="shared" si="918"/>
        <v>0</v>
      </c>
      <c r="CG2041" s="365" t="b">
        <f t="shared" si="919"/>
        <v>0</v>
      </c>
      <c r="CH2041" s="365">
        <f t="shared" si="920"/>
        <v>0</v>
      </c>
      <c r="CI2041" s="72" t="b">
        <f t="shared" si="921"/>
        <v>0</v>
      </c>
      <c r="CJ2041" s="72" t="b">
        <f t="shared" si="922"/>
        <v>0</v>
      </c>
      <c r="CK2041" s="72" t="b">
        <f t="shared" si="923"/>
        <v>0</v>
      </c>
      <c r="CL2041" s="72">
        <f t="shared" si="924"/>
        <v>0</v>
      </c>
      <c r="CM2041" s="72" t="b">
        <f t="shared" si="925"/>
        <v>0</v>
      </c>
      <c r="CN2041" s="72" t="b">
        <f t="shared" si="926"/>
        <v>0</v>
      </c>
      <c r="CP2041" s="13">
        <f t="shared" si="927"/>
        <v>0</v>
      </c>
      <c r="CQ2041" s="13" t="b">
        <f t="shared" si="928"/>
        <v>0</v>
      </c>
      <c r="CR2041" s="13" t="b">
        <f t="shared" si="929"/>
        <v>0</v>
      </c>
      <c r="CS2041" s="13" t="b">
        <f t="shared" si="935"/>
        <v>0</v>
      </c>
      <c r="CT2041" s="13" t="b">
        <f t="shared" si="934"/>
        <v>0</v>
      </c>
      <c r="CU2041" s="13" t="b">
        <f t="shared" si="936"/>
        <v>0</v>
      </c>
      <c r="CV2041" s="13" t="b">
        <f t="shared" si="930"/>
        <v>0</v>
      </c>
      <c r="CW2041" s="13" t="b">
        <f t="shared" si="931"/>
        <v>0</v>
      </c>
      <c r="CX2041" s="13" t="b">
        <f t="shared" si="932"/>
        <v>0</v>
      </c>
      <c r="CY2041" s="13" t="b">
        <f t="shared" si="933"/>
        <v>0</v>
      </c>
    </row>
    <row r="2042" spans="1:103" ht="15" thickBot="1">
      <c r="A2042" s="933"/>
      <c r="B2042" s="1052"/>
      <c r="C2042" s="1052"/>
      <c r="D2042" s="1052"/>
      <c r="E2042" s="1052"/>
      <c r="F2042" s="1052"/>
      <c r="G2042" s="1052"/>
      <c r="H2042" s="1052"/>
      <c r="I2042" s="1052"/>
      <c r="J2042" s="1052"/>
      <c r="K2042" s="1052"/>
      <c r="L2042" s="1052"/>
      <c r="M2042" s="1052"/>
      <c r="N2042" s="1052"/>
      <c r="O2042" s="1052"/>
      <c r="P2042" s="1052"/>
      <c r="Q2042" s="942"/>
      <c r="R2042" s="1052"/>
      <c r="S2042" s="1052"/>
      <c r="T2042" s="1052"/>
      <c r="U2042" s="1052"/>
      <c r="V2042" s="1052"/>
      <c r="W2042" s="99"/>
      <c r="X2042" s="99"/>
      <c r="Y2042" s="99"/>
      <c r="Z2042" s="99"/>
      <c r="AA2042" s="99" t="s">
        <v>37</v>
      </c>
      <c r="AB2042" s="100"/>
      <c r="AC2042" s="100"/>
      <c r="AD2042" s="99"/>
      <c r="AE2042" s="1052"/>
      <c r="AF2042" s="334">
        <f t="shared" si="908"/>
        <v>0</v>
      </c>
      <c r="AG2042" s="272">
        <f>IF(R2042="kompletna",Q2042*J2042*0.0036*'lista, wskaźniki'!$F$13, IF(R2042="częściowa",Q2042*J2042*0.0036*'lista, wskaźniki'!$F$14, IF(R2042="brak",Q2042*J2042*0.0036*'lista, wskaźniki'!$F$15,)))</f>
        <v>0</v>
      </c>
      <c r="AH2042" s="334">
        <f>IF(Y2042="inne",K2042*'lista, wskaźniki'!$E$35,IF(Y2042="to samo źródło",0,IF(Y2042=0,0)))</f>
        <v>0</v>
      </c>
      <c r="AI2042" s="334" t="b">
        <f>IF(AA2042="gaz z sieci",AC2042*'lista, wskaźniki'!$D$21)</f>
        <v>0</v>
      </c>
      <c r="AJ2042" s="272">
        <f>IF(AA2042="węgiel",AB2042*'lista, wskaźniki'!$D$20, IF('Sektor mieszkaniowy'!AA2042="drewno",'Sektor mieszkaniowy'!AB2042*'lista, wskaźniki'!$D$22,IF('Sektor mieszkaniowy'!AA2042="pellet",AB2042*'lista, wskaźniki'!$D$23,IF('Sektor mieszkaniowy'!AA2042="gaz z sieci",AB2042*'lista, wskaźniki'!$D$21,IF('Sektor mieszkaniowy'!AA2042="olej opałowy",'Sektor mieszkaniowy'!AB2042*'lista, wskaźniki'!$D$24)))))</f>
        <v>0</v>
      </c>
      <c r="AK2042" s="1055"/>
      <c r="AL2042" s="1052"/>
      <c r="AM2042" s="20">
        <f>IF(AA2042="węgiel",AF2042*1/3.6*'lista, wskaźniki'!$F$20,IF(AA2042="drewno",AF2042*1/3.6*'lista, wskaźniki'!$F$22,IF(AA2042="pellet",AF2042*1/3.6*'lista, wskaźniki'!$F$23,IF(AA2042="gaz z sieci",AF2042*1/3.6*'lista, wskaźniki'!$F$21,IF(AA2042="olej opałowy",AF2042*1/3.6*'lista, wskaźniki'!$F$24,0)))))</f>
        <v>0</v>
      </c>
      <c r="AN2042" s="20">
        <f>IF(AA2042="węgiel",AF2042*'lista, wskaźniki'!$E$42,IF(AA2042="drewno",AF2042*'lista, wskaźniki'!$G$42,IF(AA2042="pellet",AF2042*'lista, wskaźniki'!$H$42,IF(AA2042="gaz z sieci",AF2042*'lista, wskaźniki'!$F$42,IF(AA2042="olej opałowy",AF2042*'lista, wskaźniki'!$I$42,0)))))</f>
        <v>0</v>
      </c>
      <c r="AO2042" s="20">
        <f>IF(AA2042="węgiel",AF2042*'lista, wskaźniki'!$E$43,IF(AA2042="drewno",AF2042*'lista, wskaźniki'!$G$43,IF(AA2042="pellet",AF2042*'lista, wskaźniki'!$H$43,IF(AA2042="gaz z sieci",AF2042*'lista, wskaźniki'!$F$43,IF(AA2042="olej opałowy",AF2042*'lista, wskaźniki'!$I$43,0)))))</f>
        <v>0</v>
      </c>
      <c r="AP2042" s="20">
        <f>IF(AA2042="węgiel",AF2042*'lista, wskaźniki'!$E$44,IF(AA2042="drewno",AF2042*'lista, wskaźniki'!$G$44,IF(AA2042="pellet",AF2042*'lista, wskaźniki'!$H$44,IF(AA2042="gaz z sieci",AF2042*'lista, wskaźniki'!$F$44,IF(AA2042="olej opałowy",AF2042*'lista, wskaźniki'!$I$44,0)))))</f>
        <v>0</v>
      </c>
      <c r="AQ2042" s="20" t="b">
        <f>IF(Z2042="gaz",AH2042*1/3.6*'lista, wskaźniki'!$F$21,IF(Z2042="energia elektryczna",AH2042*1/3.6*'lista, wskaźniki'!$F$26))</f>
        <v>0</v>
      </c>
      <c r="AR2042" s="20" t="b">
        <f>IF(Z2042="gaz",AH2042*'lista, wskaźniki'!$F$42,IF(Z2042="energia elektryczna",AH2042*0))</f>
        <v>0</v>
      </c>
      <c r="AS2042" s="20" t="b">
        <f>IF(Z2042="gaz",AH2042*'lista, wskaźniki'!$F$43,IF(Z2042="energia elektryczna",AH2042*0))</f>
        <v>0</v>
      </c>
      <c r="AT2042" s="20" t="b">
        <f>IF(Z2042="gaz",AH2042*'lista, wskaźniki'!$F$44,IF(Z2042="energia elektryczna",AH2042*0))</f>
        <v>0</v>
      </c>
      <c r="AU2042" s="20">
        <f>AI2042*1/3.6*'lista, wskaźniki'!$F$21</f>
        <v>0</v>
      </c>
      <c r="AV2042" s="20">
        <f>AI2042*'lista, wskaźniki'!$F$42</f>
        <v>0</v>
      </c>
      <c r="AW2042" s="20">
        <f>AI2042*'lista, wskaźniki'!$F$43</f>
        <v>0</v>
      </c>
      <c r="AX2042" s="20">
        <f>AI2042*'lista, wskaźniki'!$F$44</f>
        <v>0</v>
      </c>
      <c r="AY2042" s="20">
        <f>AK2042*'lista, wskaźniki'!$F$26</f>
        <v>0</v>
      </c>
      <c r="AZ2042" s="20">
        <f t="shared" si="909"/>
        <v>0</v>
      </c>
      <c r="BA2042" s="20">
        <f t="shared" si="910"/>
        <v>0</v>
      </c>
      <c r="BB2042" s="20">
        <f t="shared" si="911"/>
        <v>0</v>
      </c>
      <c r="BC2042" s="20">
        <f t="shared" si="912"/>
        <v>0</v>
      </c>
      <c r="BD2042" s="1052"/>
      <c r="BE2042" s="1052"/>
      <c r="BF2042" s="1052"/>
      <c r="BG2042" s="1052"/>
      <c r="BH2042" s="99"/>
      <c r="BI2042" s="1052"/>
      <c r="BJ2042" s="99"/>
      <c r="BK2042" s="1052"/>
      <c r="BL2042" s="99"/>
      <c r="BM2042" s="99"/>
      <c r="BN2042" s="99"/>
      <c r="BO2042" s="99"/>
      <c r="BP2042" s="99"/>
      <c r="BQ2042" s="99"/>
      <c r="BR2042" s="99"/>
      <c r="BS2042" s="1046"/>
      <c r="BT2042" s="1046"/>
      <c r="BU2042" s="1046"/>
      <c r="BV2042" s="1046"/>
      <c r="BW2042" s="1046"/>
      <c r="BX2042" s="1046"/>
      <c r="BY2042" s="1049"/>
      <c r="CA2042" s="365" t="b">
        <f t="shared" si="913"/>
        <v>0</v>
      </c>
      <c r="CB2042" s="365" t="b">
        <f t="shared" si="914"/>
        <v>0</v>
      </c>
      <c r="CC2042" s="365" t="b">
        <f t="shared" si="915"/>
        <v>0</v>
      </c>
      <c r="CD2042" s="365" t="b">
        <f t="shared" si="916"/>
        <v>0</v>
      </c>
      <c r="CE2042" s="365">
        <f t="shared" si="917"/>
        <v>0</v>
      </c>
      <c r="CF2042" s="365" t="b">
        <f t="shared" si="918"/>
        <v>0</v>
      </c>
      <c r="CG2042" s="365" t="b">
        <f t="shared" si="919"/>
        <v>0</v>
      </c>
      <c r="CH2042" s="365" t="b">
        <f t="shared" si="920"/>
        <v>0</v>
      </c>
      <c r="CI2042" s="72" t="b">
        <f t="shared" si="921"/>
        <v>0</v>
      </c>
      <c r="CJ2042" s="72" t="b">
        <f t="shared" si="922"/>
        <v>0</v>
      </c>
      <c r="CK2042" s="72" t="b">
        <f t="shared" si="923"/>
        <v>0</v>
      </c>
      <c r="CL2042" s="72">
        <f t="shared" si="924"/>
        <v>0</v>
      </c>
      <c r="CM2042" s="72">
        <f t="shared" si="925"/>
        <v>0</v>
      </c>
      <c r="CN2042" s="72" t="b">
        <f t="shared" si="926"/>
        <v>0</v>
      </c>
      <c r="CP2042" s="13">
        <f t="shared" si="927"/>
        <v>0</v>
      </c>
      <c r="CQ2042" s="13" t="b">
        <f t="shared" si="928"/>
        <v>0</v>
      </c>
      <c r="CR2042" s="13" t="b">
        <f t="shared" si="929"/>
        <v>0</v>
      </c>
      <c r="CS2042" s="13" t="b">
        <f t="shared" si="935"/>
        <v>0</v>
      </c>
      <c r="CT2042" s="13" t="b">
        <f t="shared" si="934"/>
        <v>0</v>
      </c>
      <c r="CU2042" s="13" t="b">
        <f t="shared" si="936"/>
        <v>0</v>
      </c>
      <c r="CV2042" s="13" t="b">
        <f t="shared" si="930"/>
        <v>0</v>
      </c>
      <c r="CW2042" s="13" t="b">
        <f t="shared" si="931"/>
        <v>0</v>
      </c>
      <c r="CX2042" s="13" t="b">
        <f t="shared" si="932"/>
        <v>0</v>
      </c>
      <c r="CY2042" s="13" t="b">
        <f t="shared" si="933"/>
        <v>0</v>
      </c>
    </row>
    <row r="2043" spans="1:103" ht="15" thickBot="1">
      <c r="A2043" s="931">
        <v>409</v>
      </c>
      <c r="B2043" s="1050" t="s">
        <v>227</v>
      </c>
      <c r="C2043" s="1050"/>
      <c r="D2043" s="1050" t="s">
        <v>1</v>
      </c>
      <c r="E2043" s="1050" t="s">
        <v>5</v>
      </c>
      <c r="F2043" s="1050"/>
      <c r="G2043" s="1050"/>
      <c r="H2043" s="1050"/>
      <c r="I2043" s="1050"/>
      <c r="J2043" s="1050"/>
      <c r="K2043" s="1050"/>
      <c r="L2043" s="1050" t="s">
        <v>16</v>
      </c>
      <c r="M2043" s="1050"/>
      <c r="N2043" s="1050"/>
      <c r="O2043" s="1050"/>
      <c r="P2043" s="1050" t="s">
        <v>17</v>
      </c>
      <c r="Q2043" s="940">
        <f>IF(I2043="&lt;1966",'lista, wskaźniki'!$G$4,IF(I2043="1967-1985",'lista, wskaźniki'!$G$5,IF(I2043="1986-1992",'lista, wskaźniki'!$G$6,IF(I2043="1993-1996",'lista, wskaźniki'!$G$7,IF(I2043="&gt;1997",'lista, wskaźniki'!$G$8,IF(I2043=0,'lista, wskaźniki'!$G$4))))))</f>
        <v>290</v>
      </c>
      <c r="R2043" s="1050" t="s">
        <v>23</v>
      </c>
      <c r="S2043" s="1050" t="s">
        <v>27</v>
      </c>
      <c r="T2043" s="1050"/>
      <c r="U2043" s="1050"/>
      <c r="V2043" s="1050"/>
      <c r="W2043" s="95" t="s">
        <v>35</v>
      </c>
      <c r="X2043" s="95" t="s">
        <v>35</v>
      </c>
      <c r="Y2043" s="95" t="s">
        <v>42</v>
      </c>
      <c r="Z2043" s="95"/>
      <c r="AA2043" s="95" t="s">
        <v>35</v>
      </c>
      <c r="AB2043" s="96">
        <v>3</v>
      </c>
      <c r="AC2043" s="96"/>
      <c r="AD2043" s="95">
        <v>2400</v>
      </c>
      <c r="AE2043" s="1050">
        <v>12</v>
      </c>
      <c r="AF2043" s="334">
        <f t="shared" ref="AF2043:AF2052" si="937">IF(AG2043&gt;0,(AJ2043+AG2043)/2,AJ2043)</f>
        <v>67.89</v>
      </c>
      <c r="AG2043" s="272">
        <f>IF(R2043="kompletna",Q2043*J2043*0.0036*'lista, wskaźniki'!$F$13, IF(R2043="częściowa",Q2043*J2043*0.0036*'lista, wskaźniki'!$F$14, IF(R2043="brak",Q2043*J2043*0.0036*'lista, wskaźniki'!$F$15,)))</f>
        <v>0</v>
      </c>
      <c r="AH2043" s="334">
        <f>IF(Y2043="inne",K2043*'lista, wskaźniki'!$E$35,IF(Y2043="to samo źródło",0,IF(Y2043=0,0)))</f>
        <v>0</v>
      </c>
      <c r="AI2043" s="334" t="b">
        <f>IF(AA2043="gaz z sieci",AC2043*'lista, wskaźniki'!$D$21)</f>
        <v>0</v>
      </c>
      <c r="AJ2043" s="272">
        <f>IF(AA2043="węgiel",AB2043*'lista, wskaźniki'!$D$20, IF('Sektor mieszkaniowy'!AA2043="drewno",'Sektor mieszkaniowy'!AB2043*'lista, wskaźniki'!$D$22,IF('Sektor mieszkaniowy'!AA2043="pellet",AB2043*'lista, wskaźniki'!$D$23,IF('Sektor mieszkaniowy'!AA2043="gaz z sieci",AB2043*'lista, wskaźniki'!$D$21,IF('Sektor mieszkaniowy'!AA2043="olej opałowy",'Sektor mieszkaniowy'!AB2043*'lista, wskaźniki'!$D$24)))))</f>
        <v>67.89</v>
      </c>
      <c r="AK2043" s="1053">
        <f>AL2043/'lista, wskaźniki'!$A$127</f>
        <v>0</v>
      </c>
      <c r="AL2043" s="1050"/>
      <c r="AM2043" s="20">
        <f>IF(AA2043="węgiel",AF2043*1/3.6*'lista, wskaźniki'!$F$20,IF(AA2043="drewno",AF2043*1/3.6*'lista, wskaźniki'!$F$22,IF(AA2043="pellet",AF2043*1/3.6*'lista, wskaźniki'!$F$23,IF(AA2043="gaz z sieci",AF2043*1/3.6*'lista, wskaźniki'!$F$21,IF(AA2043="olej opałowy",AF2043*1/3.6*'lista, wskaźniki'!$F$24,0)))))</f>
        <v>6.4312197000000006</v>
      </c>
      <c r="AN2043" s="20">
        <f>IF(AA2043="węgiel",AF2043*'lista, wskaźniki'!$E$42,IF(AA2043="drewno",AF2043*'lista, wskaźniki'!$G$42,IF(AA2043="pellet",AF2043*'lista, wskaźniki'!$H$42,IF(AA2043="gaz z sieci",AF2043*'lista, wskaźniki'!$F$42,IF(AA2043="olej opałowy",AF2043*'lista, wskaźniki'!$I$42,0)))))</f>
        <v>2.57982E-2</v>
      </c>
      <c r="AO2043" s="20">
        <f>IF(AA2043="węgiel",AF2043*'lista, wskaźniki'!$E$43,IF(AA2043="drewno",AF2043*'lista, wskaźniki'!$G$43,IF(AA2043="pellet",AF2043*'lista, wskaźniki'!$H$43,IF(AA2043="gaz z sieci",AF2043*'lista, wskaźniki'!$F$43,IF(AA2043="olej opałowy",AF2043*'lista, wskaźniki'!$I$43,0)))))</f>
        <v>2.4440400000000001E-2</v>
      </c>
      <c r="AP2043" s="20">
        <f>IF(AA2043="węgiel",AF2043*'lista, wskaźniki'!$E$44,IF(AA2043="drewno",AF2043*'lista, wskaźniki'!$G$44,IF(AA2043="pellet",AF2043*'lista, wskaźniki'!$H$44,IF(AA2043="gaz z sieci",AF2043*'lista, wskaźniki'!$F$44,IF(AA2043="olej opałowy",AF2043*'lista, wskaźniki'!$I$44,0)))))</f>
        <v>1.83303E-5</v>
      </c>
      <c r="AQ2043" s="20" t="b">
        <f>IF(Z2043="gaz",AH2043*1/3.6*'lista, wskaźniki'!$F$21,IF(Z2043="energia elektryczna",AH2043*1/3.6*'lista, wskaźniki'!$F$26))</f>
        <v>0</v>
      </c>
      <c r="AR2043" s="20" t="b">
        <f>IF(Z2043="gaz",AH2043*'lista, wskaźniki'!$F$42,IF(Z2043="energia elektryczna",AH2043*0))</f>
        <v>0</v>
      </c>
      <c r="AS2043" s="20" t="b">
        <f>IF(Z2043="gaz",AH2043*'lista, wskaźniki'!$F$43,IF(Z2043="energia elektryczna",AH2043*0))</f>
        <v>0</v>
      </c>
      <c r="AT2043" s="20" t="b">
        <f>IF(Z2043="gaz",AH2043*'lista, wskaźniki'!$F$44,IF(Z2043="energia elektryczna",AH2043*0))</f>
        <v>0</v>
      </c>
      <c r="AU2043" s="20">
        <f>AI2043*1/3.6*'lista, wskaźniki'!$F$21</f>
        <v>0</v>
      </c>
      <c r="AV2043" s="20">
        <f>AI2043*'lista, wskaźniki'!$F$42</f>
        <v>0</v>
      </c>
      <c r="AW2043" s="20">
        <f>AI2043*'lista, wskaźniki'!$F$43</f>
        <v>0</v>
      </c>
      <c r="AX2043" s="20">
        <f>AI2043*'lista, wskaźniki'!$F$44</f>
        <v>0</v>
      </c>
      <c r="AY2043" s="20">
        <f>AK2043*'lista, wskaźniki'!$F$26</f>
        <v>0</v>
      </c>
      <c r="AZ2043" s="20">
        <f t="shared" si="909"/>
        <v>6.4312197000000006</v>
      </c>
      <c r="BA2043" s="20">
        <f t="shared" si="910"/>
        <v>2.57982E-2</v>
      </c>
      <c r="BB2043" s="20">
        <f t="shared" si="911"/>
        <v>2.4440400000000001E-2</v>
      </c>
      <c r="BC2043" s="20">
        <f t="shared" si="912"/>
        <v>1.83303E-5</v>
      </c>
      <c r="BD2043" s="1050"/>
      <c r="BE2043" s="1050"/>
      <c r="BF2043" s="1050"/>
      <c r="BG2043" s="1050"/>
      <c r="BH2043" s="95"/>
      <c r="BI2043" s="1050"/>
      <c r="BJ2043" s="95"/>
      <c r="BK2043" s="1050"/>
      <c r="BL2043" s="95"/>
      <c r="BM2043" s="95"/>
      <c r="BN2043" s="95"/>
      <c r="BO2043" s="95"/>
      <c r="BP2043" s="95"/>
      <c r="BQ2043" s="95"/>
      <c r="BR2043" s="95"/>
      <c r="BS2043" s="1044"/>
      <c r="BT2043" s="1044"/>
      <c r="BU2043" s="1044"/>
      <c r="BV2043" s="1044"/>
      <c r="BW2043" s="1044"/>
      <c r="BX2043" s="1044"/>
      <c r="BY2043" s="1047"/>
      <c r="CA2043" s="365">
        <f t="shared" si="913"/>
        <v>67.89</v>
      </c>
      <c r="CB2043" s="365" t="b">
        <f t="shared" si="914"/>
        <v>0</v>
      </c>
      <c r="CC2043" s="365" t="b">
        <f t="shared" si="915"/>
        <v>0</v>
      </c>
      <c r="CD2043" s="365" t="b">
        <f t="shared" si="916"/>
        <v>0</v>
      </c>
      <c r="CE2043" s="365" t="b">
        <f t="shared" si="917"/>
        <v>0</v>
      </c>
      <c r="CF2043" s="365" t="b">
        <f t="shared" si="918"/>
        <v>0</v>
      </c>
      <c r="CG2043" s="365" t="b">
        <f t="shared" si="919"/>
        <v>0</v>
      </c>
      <c r="CH2043" s="365" t="b">
        <f t="shared" si="920"/>
        <v>0</v>
      </c>
      <c r="CI2043" s="72">
        <f t="shared" si="921"/>
        <v>67.89</v>
      </c>
      <c r="CJ2043" s="72" t="b">
        <f t="shared" si="922"/>
        <v>0</v>
      </c>
      <c r="CK2043" s="72" t="b">
        <f t="shared" si="923"/>
        <v>0</v>
      </c>
      <c r="CL2043" s="72">
        <f t="shared" si="924"/>
        <v>0</v>
      </c>
      <c r="CM2043" s="72" t="b">
        <f t="shared" si="925"/>
        <v>0</v>
      </c>
      <c r="CN2043" s="72" t="b">
        <f t="shared" si="926"/>
        <v>0</v>
      </c>
      <c r="CP2043" s="13">
        <f t="shared" si="927"/>
        <v>0</v>
      </c>
      <c r="CQ2043" s="13">
        <f t="shared" si="928"/>
        <v>0</v>
      </c>
      <c r="CR2043" s="13" t="b">
        <f t="shared" si="929"/>
        <v>0</v>
      </c>
      <c r="CS2043" s="13">
        <f t="shared" si="935"/>
        <v>0</v>
      </c>
      <c r="CT2043" s="13" t="b">
        <f t="shared" si="934"/>
        <v>0</v>
      </c>
      <c r="CU2043" s="13">
        <f t="shared" si="936"/>
        <v>0</v>
      </c>
      <c r="CV2043" s="13" t="b">
        <f t="shared" si="930"/>
        <v>0</v>
      </c>
      <c r="CW2043" s="13">
        <f t="shared" si="931"/>
        <v>0</v>
      </c>
      <c r="CX2043" s="13" t="b">
        <f t="shared" si="932"/>
        <v>0</v>
      </c>
      <c r="CY2043" s="13">
        <f t="shared" si="933"/>
        <v>0</v>
      </c>
    </row>
    <row r="2044" spans="1:103" ht="15" thickBot="1">
      <c r="A2044" s="932"/>
      <c r="B2044" s="1051"/>
      <c r="C2044" s="1051"/>
      <c r="D2044" s="1051"/>
      <c r="E2044" s="1051"/>
      <c r="F2044" s="1051"/>
      <c r="G2044" s="1051"/>
      <c r="H2044" s="1051"/>
      <c r="I2044" s="1051"/>
      <c r="J2044" s="1051"/>
      <c r="K2044" s="1051"/>
      <c r="L2044" s="1051"/>
      <c r="M2044" s="1051"/>
      <c r="N2044" s="1051"/>
      <c r="O2044" s="1051"/>
      <c r="P2044" s="1051"/>
      <c r="Q2044" s="941"/>
      <c r="R2044" s="1051"/>
      <c r="S2044" s="1051"/>
      <c r="T2044" s="1051"/>
      <c r="U2044" s="1051"/>
      <c r="V2044" s="1051"/>
      <c r="W2044" s="97"/>
      <c r="X2044" s="97" t="s">
        <v>39</v>
      </c>
      <c r="Y2044" s="97"/>
      <c r="Z2044" s="97"/>
      <c r="AA2044" s="97" t="s">
        <v>36</v>
      </c>
      <c r="AB2044" s="98"/>
      <c r="AC2044" s="98"/>
      <c r="AD2044" s="97"/>
      <c r="AE2044" s="1051"/>
      <c r="AF2044" s="334">
        <f t="shared" si="937"/>
        <v>0</v>
      </c>
      <c r="AG2044" s="272">
        <f>IF(R2044="kompletna",Q2044*J2044*0.0036*'lista, wskaźniki'!$F$13, IF(R2044="częściowa",Q2044*J2044*0.0036*'lista, wskaźniki'!$F$14, IF(R2044="brak",Q2044*J2044*0.0036*'lista, wskaźniki'!$F$15,)))</f>
        <v>0</v>
      </c>
      <c r="AH2044" s="334">
        <f>IF(Y2044="inne",K2044*'lista, wskaźniki'!$E$35,IF(Y2044="to samo źródło",0,IF(Y2044=0,0)))</f>
        <v>0</v>
      </c>
      <c r="AI2044" s="334" t="b">
        <f>IF(AA2044="gaz z sieci",AC2044*'lista, wskaźniki'!$D$21)</f>
        <v>0</v>
      </c>
      <c r="AJ2044" s="272">
        <f>IF(AA2044="węgiel",AB2044*'lista, wskaźniki'!$D$20, IF('Sektor mieszkaniowy'!AA2044="drewno",'Sektor mieszkaniowy'!AB2044*'lista, wskaźniki'!$D$22,IF('Sektor mieszkaniowy'!AA2044="pellet",AB2044*'lista, wskaźniki'!$D$23,IF('Sektor mieszkaniowy'!AA2044="gaz z sieci",AB2044*'lista, wskaźniki'!$D$21,IF('Sektor mieszkaniowy'!AA2044="olej opałowy",'Sektor mieszkaniowy'!AB2044*'lista, wskaźniki'!$D$24)))))</f>
        <v>0</v>
      </c>
      <c r="AK2044" s="1054"/>
      <c r="AL2044" s="1051"/>
      <c r="AM2044" s="20">
        <f>IF(AA2044="węgiel",AF2044*1/3.6*'lista, wskaźniki'!$F$20,IF(AA2044="drewno",AF2044*1/3.6*'lista, wskaźniki'!$F$22,IF(AA2044="pellet",AF2044*1/3.6*'lista, wskaźniki'!$F$23,IF(AA2044="gaz z sieci",AF2044*1/3.6*'lista, wskaźniki'!$F$21,IF(AA2044="olej opałowy",AF2044*1/3.6*'lista, wskaźniki'!$F$24,0)))))</f>
        <v>0</v>
      </c>
      <c r="AN2044" s="20">
        <f>IF(AA2044="węgiel",AF2044*'lista, wskaźniki'!$E$42,IF(AA2044="drewno",AF2044*'lista, wskaźniki'!$G$42,IF(AA2044="pellet",AF2044*'lista, wskaźniki'!$H$42,IF(AA2044="gaz z sieci",AF2044*'lista, wskaźniki'!$F$42,IF(AA2044="olej opałowy",AF2044*'lista, wskaźniki'!$I$42,0)))))</f>
        <v>0</v>
      </c>
      <c r="AO2044" s="20">
        <f>IF(AA2044="węgiel",AF2044*'lista, wskaźniki'!$E$43,IF(AA2044="drewno",AF2044*'lista, wskaźniki'!$G$43,IF(AA2044="pellet",AF2044*'lista, wskaźniki'!$H$43,IF(AA2044="gaz z sieci",AF2044*'lista, wskaźniki'!$F$43,IF(AA2044="olej opałowy",AF2044*'lista, wskaźniki'!$I$43,0)))))</f>
        <v>0</v>
      </c>
      <c r="AP2044" s="20">
        <f>IF(AA2044="węgiel",AF2044*'lista, wskaźniki'!$E$44,IF(AA2044="drewno",AF2044*'lista, wskaźniki'!$G$44,IF(AA2044="pellet",AF2044*'lista, wskaźniki'!$H$44,IF(AA2044="gaz z sieci",AF2044*'lista, wskaźniki'!$F$44,IF(AA2044="olej opałowy",AF2044*'lista, wskaźniki'!$I$44,0)))))</f>
        <v>0</v>
      </c>
      <c r="AQ2044" s="20" t="b">
        <f>IF(Z2044="gaz",AH2044*1/3.6*'lista, wskaźniki'!$F$21,IF(Z2044="energia elektryczna",AH2044*1/3.6*'lista, wskaźniki'!$F$26))</f>
        <v>0</v>
      </c>
      <c r="AR2044" s="20" t="b">
        <f>IF(Z2044="gaz",AH2044*'lista, wskaźniki'!$F$42,IF(Z2044="energia elektryczna",AH2044*0))</f>
        <v>0</v>
      </c>
      <c r="AS2044" s="20" t="b">
        <f>IF(Z2044="gaz",AH2044*'lista, wskaźniki'!$F$43,IF(Z2044="energia elektryczna",AH2044*0))</f>
        <v>0</v>
      </c>
      <c r="AT2044" s="20" t="b">
        <f>IF(Z2044="gaz",AH2044*'lista, wskaźniki'!$F$44,IF(Z2044="energia elektryczna",AH2044*0))</f>
        <v>0</v>
      </c>
      <c r="AU2044" s="20">
        <f>AI2044*1/3.6*'lista, wskaźniki'!$F$21</f>
        <v>0</v>
      </c>
      <c r="AV2044" s="20">
        <f>AI2044*'lista, wskaźniki'!$F$42</f>
        <v>0</v>
      </c>
      <c r="AW2044" s="20">
        <f>AI2044*'lista, wskaźniki'!$F$43</f>
        <v>0</v>
      </c>
      <c r="AX2044" s="20">
        <f>AI2044*'lista, wskaźniki'!$F$44</f>
        <v>0</v>
      </c>
      <c r="AY2044" s="20">
        <f>AK2044*'lista, wskaźniki'!$F$26</f>
        <v>0</v>
      </c>
      <c r="AZ2044" s="20">
        <f t="shared" si="909"/>
        <v>0</v>
      </c>
      <c r="BA2044" s="20">
        <f t="shared" si="910"/>
        <v>0</v>
      </c>
      <c r="BB2044" s="20">
        <f t="shared" si="911"/>
        <v>0</v>
      </c>
      <c r="BC2044" s="20">
        <f t="shared" si="912"/>
        <v>0</v>
      </c>
      <c r="BD2044" s="1051"/>
      <c r="BE2044" s="1051"/>
      <c r="BF2044" s="1051"/>
      <c r="BG2044" s="1051"/>
      <c r="BH2044" s="97"/>
      <c r="BI2044" s="1051"/>
      <c r="BJ2044" s="97"/>
      <c r="BK2044" s="1051"/>
      <c r="BL2044" s="97"/>
      <c r="BM2044" s="97"/>
      <c r="BN2044" s="97"/>
      <c r="BO2044" s="97"/>
      <c r="BP2044" s="97"/>
      <c r="BQ2044" s="97"/>
      <c r="BR2044" s="97"/>
      <c r="BS2044" s="1045"/>
      <c r="BT2044" s="1045"/>
      <c r="BU2044" s="1045"/>
      <c r="BV2044" s="1045"/>
      <c r="BW2044" s="1045"/>
      <c r="BX2044" s="1045"/>
      <c r="BY2044" s="1048"/>
      <c r="CA2044" s="365" t="b">
        <f t="shared" si="913"/>
        <v>0</v>
      </c>
      <c r="CB2044" s="365">
        <f t="shared" si="914"/>
        <v>0</v>
      </c>
      <c r="CC2044" s="365" t="b">
        <f t="shared" si="915"/>
        <v>0</v>
      </c>
      <c r="CD2044" s="365" t="b">
        <f t="shared" si="916"/>
        <v>0</v>
      </c>
      <c r="CE2044" s="365" t="b">
        <f t="shared" si="917"/>
        <v>0</v>
      </c>
      <c r="CF2044" s="365" t="b">
        <f t="shared" si="918"/>
        <v>0</v>
      </c>
      <c r="CG2044" s="365" t="b">
        <f t="shared" si="919"/>
        <v>0</v>
      </c>
      <c r="CH2044" s="365" t="b">
        <f t="shared" si="920"/>
        <v>0</v>
      </c>
      <c r="CI2044" s="72" t="b">
        <f t="shared" si="921"/>
        <v>0</v>
      </c>
      <c r="CJ2044" s="72">
        <f t="shared" si="922"/>
        <v>0</v>
      </c>
      <c r="CK2044" s="72" t="b">
        <f t="shared" si="923"/>
        <v>0</v>
      </c>
      <c r="CL2044" s="72">
        <f t="shared" si="924"/>
        <v>0</v>
      </c>
      <c r="CM2044" s="72" t="b">
        <f t="shared" si="925"/>
        <v>0</v>
      </c>
      <c r="CN2044" s="72" t="b">
        <f t="shared" si="926"/>
        <v>0</v>
      </c>
      <c r="CP2044" s="13">
        <f t="shared" si="927"/>
        <v>0</v>
      </c>
      <c r="CQ2044" s="13" t="b">
        <f t="shared" si="928"/>
        <v>0</v>
      </c>
      <c r="CR2044" s="13" t="b">
        <f t="shared" si="929"/>
        <v>0</v>
      </c>
      <c r="CS2044" s="13" t="b">
        <f t="shared" si="935"/>
        <v>0</v>
      </c>
      <c r="CT2044" s="13" t="b">
        <f t="shared" si="934"/>
        <v>0</v>
      </c>
      <c r="CU2044" s="13" t="b">
        <f t="shared" si="936"/>
        <v>0</v>
      </c>
      <c r="CV2044" s="13" t="b">
        <f t="shared" si="930"/>
        <v>0</v>
      </c>
      <c r="CW2044" s="13" t="b">
        <f t="shared" si="931"/>
        <v>0</v>
      </c>
      <c r="CX2044" s="13" t="b">
        <f t="shared" si="932"/>
        <v>0</v>
      </c>
      <c r="CY2044" s="13" t="b">
        <f t="shared" si="933"/>
        <v>0</v>
      </c>
    </row>
    <row r="2045" spans="1:103" ht="15" thickBot="1">
      <c r="A2045" s="932"/>
      <c r="B2045" s="1051"/>
      <c r="C2045" s="1051"/>
      <c r="D2045" s="1051"/>
      <c r="E2045" s="1051"/>
      <c r="F2045" s="1051"/>
      <c r="G2045" s="1051"/>
      <c r="H2045" s="1051"/>
      <c r="I2045" s="1051"/>
      <c r="J2045" s="1051"/>
      <c r="K2045" s="1051"/>
      <c r="L2045" s="1051"/>
      <c r="M2045" s="1051"/>
      <c r="N2045" s="1051"/>
      <c r="O2045" s="1051"/>
      <c r="P2045" s="1051"/>
      <c r="Q2045" s="941"/>
      <c r="R2045" s="1051"/>
      <c r="S2045" s="1051"/>
      <c r="T2045" s="1051"/>
      <c r="U2045" s="1051"/>
      <c r="V2045" s="1051"/>
      <c r="W2045" s="97"/>
      <c r="X2045" s="97"/>
      <c r="Y2045" s="97"/>
      <c r="Z2045" s="97"/>
      <c r="AA2045" s="97" t="s">
        <v>50</v>
      </c>
      <c r="AB2045" s="98"/>
      <c r="AC2045" s="98"/>
      <c r="AD2045" s="97"/>
      <c r="AE2045" s="1051"/>
      <c r="AF2045" s="334">
        <f t="shared" si="937"/>
        <v>0</v>
      </c>
      <c r="AG2045" s="272">
        <f>IF(R2045="kompletna",Q2045*J2045*0.0036*'lista, wskaźniki'!$F$13, IF(R2045="częściowa",Q2045*J2045*0.0036*'lista, wskaźniki'!$F$14, IF(R2045="brak",Q2045*J2045*0.0036*'lista, wskaźniki'!$F$15,)))</f>
        <v>0</v>
      </c>
      <c r="AH2045" s="334">
        <f>IF(Y2045="inne",K2045*'lista, wskaźniki'!$E$35,IF(Y2045="to samo źródło",0,IF(Y2045=0,0)))</f>
        <v>0</v>
      </c>
      <c r="AI2045" s="334" t="b">
        <f>IF(AA2045="gaz z sieci",AC2045*'lista, wskaźniki'!$D$21)</f>
        <v>0</v>
      </c>
      <c r="AJ2045" s="272">
        <f>IF(AA2045="węgiel",AB2045*'lista, wskaźniki'!$D$20, IF('Sektor mieszkaniowy'!AA2045="drewno",'Sektor mieszkaniowy'!AB2045*'lista, wskaźniki'!$D$22,IF('Sektor mieszkaniowy'!AA2045="pellet",AB2045*'lista, wskaźniki'!$D$23,IF('Sektor mieszkaniowy'!AA2045="gaz z sieci",AB2045*'lista, wskaźniki'!$D$21,IF('Sektor mieszkaniowy'!AA2045="olej opałowy",'Sektor mieszkaniowy'!AB2045*'lista, wskaźniki'!$D$24)))))</f>
        <v>0</v>
      </c>
      <c r="AK2045" s="1054"/>
      <c r="AL2045" s="1051"/>
      <c r="AM2045" s="20">
        <f>IF(AA2045="węgiel",AF2045*1/3.6*'lista, wskaźniki'!$F$20,IF(AA2045="drewno",AF2045*1/3.6*'lista, wskaźniki'!$F$22,IF(AA2045="pellet",AF2045*1/3.6*'lista, wskaźniki'!$F$23,IF(AA2045="gaz z sieci",AF2045*1/3.6*'lista, wskaźniki'!$F$21,IF(AA2045="olej opałowy",AF2045*1/3.6*'lista, wskaźniki'!$F$24,0)))))</f>
        <v>0</v>
      </c>
      <c r="AN2045" s="20">
        <f>IF(AA2045="węgiel",AF2045*'lista, wskaźniki'!$E$42,IF(AA2045="drewno",AF2045*'lista, wskaźniki'!$G$42,IF(AA2045="pellet",AF2045*'lista, wskaźniki'!$H$42,IF(AA2045="gaz z sieci",AF2045*'lista, wskaźniki'!$F$42,IF(AA2045="olej opałowy",AF2045*'lista, wskaźniki'!$I$42,0)))))</f>
        <v>0</v>
      </c>
      <c r="AO2045" s="20">
        <f>IF(AA2045="węgiel",AF2045*'lista, wskaźniki'!$E$43,IF(AA2045="drewno",AF2045*'lista, wskaźniki'!$G$43,IF(AA2045="pellet",AF2045*'lista, wskaźniki'!$H$43,IF(AA2045="gaz z sieci",AF2045*'lista, wskaźniki'!$F$43,IF(AA2045="olej opałowy",AF2045*'lista, wskaźniki'!$I$43,0)))))</f>
        <v>0</v>
      </c>
      <c r="AP2045" s="20">
        <f>IF(AA2045="węgiel",AF2045*'lista, wskaźniki'!$E$44,IF(AA2045="drewno",AF2045*'lista, wskaźniki'!$G$44,IF(AA2045="pellet",AF2045*'lista, wskaźniki'!$H$44,IF(AA2045="gaz z sieci",AF2045*'lista, wskaźniki'!$F$44,IF(AA2045="olej opałowy",AF2045*'lista, wskaźniki'!$I$44,0)))))</f>
        <v>0</v>
      </c>
      <c r="AQ2045" s="20" t="b">
        <f>IF(Z2045="gaz",AH2045*1/3.6*'lista, wskaźniki'!$F$21,IF(Z2045="energia elektryczna",AH2045*1/3.6*'lista, wskaźniki'!$F$26))</f>
        <v>0</v>
      </c>
      <c r="AR2045" s="20" t="b">
        <f>IF(Z2045="gaz",AH2045*'lista, wskaźniki'!$F$42,IF(Z2045="energia elektryczna",AH2045*0))</f>
        <v>0</v>
      </c>
      <c r="AS2045" s="20" t="b">
        <f>IF(Z2045="gaz",AH2045*'lista, wskaźniki'!$F$43,IF(Z2045="energia elektryczna",AH2045*0))</f>
        <v>0</v>
      </c>
      <c r="AT2045" s="20" t="b">
        <f>IF(Z2045="gaz",AH2045*'lista, wskaźniki'!$F$44,IF(Z2045="energia elektryczna",AH2045*0))</f>
        <v>0</v>
      </c>
      <c r="AU2045" s="20">
        <f>AI2045*1/3.6*'lista, wskaźniki'!$F$21</f>
        <v>0</v>
      </c>
      <c r="AV2045" s="20">
        <f>AI2045*'lista, wskaźniki'!$F$42</f>
        <v>0</v>
      </c>
      <c r="AW2045" s="20">
        <f>AI2045*'lista, wskaźniki'!$F$43</f>
        <v>0</v>
      </c>
      <c r="AX2045" s="20">
        <f>AI2045*'lista, wskaźniki'!$F$44</f>
        <v>0</v>
      </c>
      <c r="AY2045" s="20">
        <f>AK2045*'lista, wskaźniki'!$F$26</f>
        <v>0</v>
      </c>
      <c r="AZ2045" s="20">
        <f t="shared" si="909"/>
        <v>0</v>
      </c>
      <c r="BA2045" s="20">
        <f t="shared" si="910"/>
        <v>0</v>
      </c>
      <c r="BB2045" s="20">
        <f t="shared" si="911"/>
        <v>0</v>
      </c>
      <c r="BC2045" s="20">
        <f t="shared" si="912"/>
        <v>0</v>
      </c>
      <c r="BD2045" s="1051"/>
      <c r="BE2045" s="1051"/>
      <c r="BF2045" s="1051"/>
      <c r="BG2045" s="1051"/>
      <c r="BH2045" s="97"/>
      <c r="BI2045" s="1051"/>
      <c r="BJ2045" s="97"/>
      <c r="BK2045" s="1051"/>
      <c r="BL2045" s="97"/>
      <c r="BM2045" s="97"/>
      <c r="BN2045" s="97"/>
      <c r="BO2045" s="97"/>
      <c r="BP2045" s="97"/>
      <c r="BQ2045" s="97"/>
      <c r="BR2045" s="97"/>
      <c r="BS2045" s="1045"/>
      <c r="BT2045" s="1045"/>
      <c r="BU2045" s="1045"/>
      <c r="BV2045" s="1045"/>
      <c r="BW2045" s="1045"/>
      <c r="BX2045" s="1045"/>
      <c r="BY2045" s="1048"/>
      <c r="CA2045" s="365" t="b">
        <f t="shared" si="913"/>
        <v>0</v>
      </c>
      <c r="CB2045" s="365" t="b">
        <f t="shared" si="914"/>
        <v>0</v>
      </c>
      <c r="CC2045" s="365">
        <f t="shared" si="915"/>
        <v>0</v>
      </c>
      <c r="CD2045" s="365" t="b">
        <f t="shared" si="916"/>
        <v>0</v>
      </c>
      <c r="CE2045" s="365" t="b">
        <f t="shared" si="917"/>
        <v>0</v>
      </c>
      <c r="CF2045" s="365" t="b">
        <f t="shared" si="918"/>
        <v>0</v>
      </c>
      <c r="CG2045" s="365" t="b">
        <f t="shared" si="919"/>
        <v>0</v>
      </c>
      <c r="CH2045" s="365" t="b">
        <f t="shared" si="920"/>
        <v>0</v>
      </c>
      <c r="CI2045" s="72" t="b">
        <f t="shared" si="921"/>
        <v>0</v>
      </c>
      <c r="CJ2045" s="72" t="b">
        <f t="shared" si="922"/>
        <v>0</v>
      </c>
      <c r="CK2045" s="72">
        <f t="shared" si="923"/>
        <v>0</v>
      </c>
      <c r="CL2045" s="72">
        <f t="shared" si="924"/>
        <v>0</v>
      </c>
      <c r="CM2045" s="72" t="b">
        <f t="shared" si="925"/>
        <v>0</v>
      </c>
      <c r="CN2045" s="72" t="b">
        <f t="shared" si="926"/>
        <v>0</v>
      </c>
      <c r="CP2045" s="13">
        <f t="shared" si="927"/>
        <v>0</v>
      </c>
      <c r="CQ2045" s="13" t="b">
        <f t="shared" si="928"/>
        <v>0</v>
      </c>
      <c r="CR2045" s="13" t="b">
        <f t="shared" si="929"/>
        <v>0</v>
      </c>
      <c r="CS2045" s="13" t="b">
        <f t="shared" si="935"/>
        <v>0</v>
      </c>
      <c r="CT2045" s="13" t="b">
        <f t="shared" si="934"/>
        <v>0</v>
      </c>
      <c r="CU2045" s="13" t="b">
        <f t="shared" si="936"/>
        <v>0</v>
      </c>
      <c r="CV2045" s="13" t="b">
        <f t="shared" si="930"/>
        <v>0</v>
      </c>
      <c r="CW2045" s="13" t="b">
        <f t="shared" si="931"/>
        <v>0</v>
      </c>
      <c r="CX2045" s="13" t="b">
        <f t="shared" si="932"/>
        <v>0</v>
      </c>
      <c r="CY2045" s="13" t="b">
        <f t="shared" si="933"/>
        <v>0</v>
      </c>
    </row>
    <row r="2046" spans="1:103" ht="15" thickBot="1">
      <c r="A2046" s="932"/>
      <c r="B2046" s="1051"/>
      <c r="C2046" s="1051"/>
      <c r="D2046" s="1051"/>
      <c r="E2046" s="1051"/>
      <c r="F2046" s="1051"/>
      <c r="G2046" s="1051"/>
      <c r="H2046" s="1051"/>
      <c r="I2046" s="1051"/>
      <c r="J2046" s="1051"/>
      <c r="K2046" s="1051"/>
      <c r="L2046" s="1051"/>
      <c r="M2046" s="1051"/>
      <c r="N2046" s="1051"/>
      <c r="O2046" s="1051"/>
      <c r="P2046" s="1051"/>
      <c r="Q2046" s="941"/>
      <c r="R2046" s="1051"/>
      <c r="S2046" s="1051"/>
      <c r="T2046" s="1051"/>
      <c r="U2046" s="1051"/>
      <c r="V2046" s="1051"/>
      <c r="W2046" s="97"/>
      <c r="X2046" s="97"/>
      <c r="Y2046" s="97"/>
      <c r="Z2046" s="97"/>
      <c r="AA2046" s="97" t="s">
        <v>38</v>
      </c>
      <c r="AB2046" s="98"/>
      <c r="AC2046" s="98"/>
      <c r="AD2046" s="97"/>
      <c r="AE2046" s="1051"/>
      <c r="AF2046" s="334">
        <f t="shared" si="937"/>
        <v>0</v>
      </c>
      <c r="AG2046" s="272">
        <f>IF(R2046="kompletna",Q2046*J2046*0.0036*'lista, wskaźniki'!$F$13, IF(R2046="częściowa",Q2046*J2046*0.0036*'lista, wskaźniki'!$F$14, IF(R2046="brak",Q2046*J2046*0.0036*'lista, wskaźniki'!$F$15,)))</f>
        <v>0</v>
      </c>
      <c r="AH2046" s="334">
        <f>IF(Y2046="inne",K2046*'lista, wskaźniki'!$E$35,IF(Y2046="to samo źródło",0,IF(Y2046=0,0)))</f>
        <v>0</v>
      </c>
      <c r="AI2046" s="334">
        <f>IF(AA2046="gaz z sieci",AC2046*'lista, wskaźniki'!$D$21)</f>
        <v>0</v>
      </c>
      <c r="AJ2046" s="272">
        <f>IF(AA2046="węgiel",AB2046*'lista, wskaźniki'!$D$20, IF('Sektor mieszkaniowy'!AA2046="drewno",'Sektor mieszkaniowy'!AB2046*'lista, wskaźniki'!$D$22,IF('Sektor mieszkaniowy'!AA2046="pellet",AB2046*'lista, wskaźniki'!$D$23,IF('Sektor mieszkaniowy'!AA2046="gaz z sieci",AB2046*'lista, wskaźniki'!$D$21,IF('Sektor mieszkaniowy'!AA2046="olej opałowy",'Sektor mieszkaniowy'!AB2046*'lista, wskaźniki'!$D$24)))))</f>
        <v>0</v>
      </c>
      <c r="AK2046" s="1054"/>
      <c r="AL2046" s="1051"/>
      <c r="AM2046" s="20">
        <f>IF(AA2046="węgiel",AF2046*1/3.6*'lista, wskaźniki'!$F$20,IF(AA2046="drewno",AF2046*1/3.6*'lista, wskaźniki'!$F$22,IF(AA2046="pellet",AF2046*1/3.6*'lista, wskaźniki'!$F$23,IF(AA2046="gaz z sieci",AF2046*1/3.6*'lista, wskaźniki'!$F$21,IF(AA2046="olej opałowy",AF2046*1/3.6*'lista, wskaźniki'!$F$24,0)))))</f>
        <v>0</v>
      </c>
      <c r="AN2046" s="20">
        <f>IF(AA2046="węgiel",AF2046*'lista, wskaźniki'!$E$42,IF(AA2046="drewno",AF2046*'lista, wskaźniki'!$G$42,IF(AA2046="pellet",AF2046*'lista, wskaźniki'!$H$42,IF(AA2046="gaz z sieci",AF2046*'lista, wskaźniki'!$F$42,IF(AA2046="olej opałowy",AF2046*'lista, wskaźniki'!$I$42,0)))))</f>
        <v>0</v>
      </c>
      <c r="AO2046" s="20">
        <f>IF(AA2046="węgiel",AF2046*'lista, wskaźniki'!$E$43,IF(AA2046="drewno",AF2046*'lista, wskaźniki'!$G$43,IF(AA2046="pellet",AF2046*'lista, wskaźniki'!$H$43,IF(AA2046="gaz z sieci",AF2046*'lista, wskaźniki'!$F$43,IF(AA2046="olej opałowy",AF2046*'lista, wskaźniki'!$I$43,0)))))</f>
        <v>0</v>
      </c>
      <c r="AP2046" s="20">
        <f>IF(AA2046="węgiel",AF2046*'lista, wskaźniki'!$E$44,IF(AA2046="drewno",AF2046*'lista, wskaźniki'!$G$44,IF(AA2046="pellet",AF2046*'lista, wskaźniki'!$H$44,IF(AA2046="gaz z sieci",AF2046*'lista, wskaźniki'!$F$44,IF(AA2046="olej opałowy",AF2046*'lista, wskaźniki'!$I$44,0)))))</f>
        <v>0</v>
      </c>
      <c r="AQ2046" s="20" t="b">
        <f>IF(Z2046="gaz",AH2046*1/3.6*'lista, wskaźniki'!$F$21,IF(Z2046="energia elektryczna",AH2046*1/3.6*'lista, wskaźniki'!$F$26))</f>
        <v>0</v>
      </c>
      <c r="AR2046" s="20" t="b">
        <f>IF(Z2046="gaz",AH2046*'lista, wskaźniki'!$F$42,IF(Z2046="energia elektryczna",AH2046*0))</f>
        <v>0</v>
      </c>
      <c r="AS2046" s="20" t="b">
        <f>IF(Z2046="gaz",AH2046*'lista, wskaźniki'!$F$43,IF(Z2046="energia elektryczna",AH2046*0))</f>
        <v>0</v>
      </c>
      <c r="AT2046" s="20" t="b">
        <f>IF(Z2046="gaz",AH2046*'lista, wskaźniki'!$F$44,IF(Z2046="energia elektryczna",AH2046*0))</f>
        <v>0</v>
      </c>
      <c r="AU2046" s="20">
        <f>AI2046*1/3.6*'lista, wskaźniki'!$F$21</f>
        <v>0</v>
      </c>
      <c r="AV2046" s="20">
        <f>AI2046*'lista, wskaźniki'!$F$42</f>
        <v>0</v>
      </c>
      <c r="AW2046" s="20">
        <f>AI2046*'lista, wskaźniki'!$F$43</f>
        <v>0</v>
      </c>
      <c r="AX2046" s="20">
        <f>AI2046*'lista, wskaźniki'!$F$44</f>
        <v>0</v>
      </c>
      <c r="AY2046" s="20">
        <f>AK2046*'lista, wskaźniki'!$F$26</f>
        <v>0</v>
      </c>
      <c r="AZ2046" s="20">
        <f t="shared" si="909"/>
        <v>0</v>
      </c>
      <c r="BA2046" s="20">
        <f t="shared" si="910"/>
        <v>0</v>
      </c>
      <c r="BB2046" s="20">
        <f t="shared" si="911"/>
        <v>0</v>
      </c>
      <c r="BC2046" s="20">
        <f t="shared" si="912"/>
        <v>0</v>
      </c>
      <c r="BD2046" s="1051"/>
      <c r="BE2046" s="1051"/>
      <c r="BF2046" s="1051"/>
      <c r="BG2046" s="1051"/>
      <c r="BH2046" s="97"/>
      <c r="BI2046" s="1051"/>
      <c r="BJ2046" s="97"/>
      <c r="BK2046" s="1051"/>
      <c r="BL2046" s="97"/>
      <c r="BM2046" s="97"/>
      <c r="BN2046" s="97"/>
      <c r="BO2046" s="97"/>
      <c r="BP2046" s="97"/>
      <c r="BQ2046" s="97"/>
      <c r="BR2046" s="97"/>
      <c r="BS2046" s="1045"/>
      <c r="BT2046" s="1045"/>
      <c r="BU2046" s="1045"/>
      <c r="BV2046" s="1045"/>
      <c r="BW2046" s="1045"/>
      <c r="BX2046" s="1045"/>
      <c r="BY2046" s="1048"/>
      <c r="CA2046" s="365" t="b">
        <f t="shared" si="913"/>
        <v>0</v>
      </c>
      <c r="CB2046" s="365" t="b">
        <f t="shared" si="914"/>
        <v>0</v>
      </c>
      <c r="CC2046" s="365" t="b">
        <f t="shared" si="915"/>
        <v>0</v>
      </c>
      <c r="CD2046" s="365">
        <f t="shared" si="916"/>
        <v>0</v>
      </c>
      <c r="CE2046" s="365" t="b">
        <f t="shared" si="917"/>
        <v>0</v>
      </c>
      <c r="CF2046" s="365" t="b">
        <f t="shared" si="918"/>
        <v>0</v>
      </c>
      <c r="CG2046" s="365" t="b">
        <f t="shared" si="919"/>
        <v>0</v>
      </c>
      <c r="CH2046" s="365">
        <f t="shared" si="920"/>
        <v>0</v>
      </c>
      <c r="CI2046" s="72" t="b">
        <f t="shared" si="921"/>
        <v>0</v>
      </c>
      <c r="CJ2046" s="72" t="b">
        <f t="shared" si="922"/>
        <v>0</v>
      </c>
      <c r="CK2046" s="72" t="b">
        <f t="shared" si="923"/>
        <v>0</v>
      </c>
      <c r="CL2046" s="72">
        <f t="shared" si="924"/>
        <v>0</v>
      </c>
      <c r="CM2046" s="72" t="b">
        <f t="shared" si="925"/>
        <v>0</v>
      </c>
      <c r="CN2046" s="72" t="b">
        <f t="shared" si="926"/>
        <v>0</v>
      </c>
      <c r="CP2046" s="13">
        <f t="shared" si="927"/>
        <v>0</v>
      </c>
      <c r="CQ2046" s="13" t="b">
        <f t="shared" si="928"/>
        <v>0</v>
      </c>
      <c r="CR2046" s="13" t="b">
        <f t="shared" si="929"/>
        <v>0</v>
      </c>
      <c r="CS2046" s="13" t="b">
        <f t="shared" si="935"/>
        <v>0</v>
      </c>
      <c r="CT2046" s="13" t="b">
        <f t="shared" si="934"/>
        <v>0</v>
      </c>
      <c r="CU2046" s="13" t="b">
        <f t="shared" si="936"/>
        <v>0</v>
      </c>
      <c r="CV2046" s="13" t="b">
        <f t="shared" si="930"/>
        <v>0</v>
      </c>
      <c r="CW2046" s="13" t="b">
        <f t="shared" si="931"/>
        <v>0</v>
      </c>
      <c r="CX2046" s="13" t="b">
        <f t="shared" si="932"/>
        <v>0</v>
      </c>
      <c r="CY2046" s="13" t="b">
        <f t="shared" si="933"/>
        <v>0</v>
      </c>
    </row>
    <row r="2047" spans="1:103" ht="15" thickBot="1">
      <c r="A2047" s="933"/>
      <c r="B2047" s="1052"/>
      <c r="C2047" s="1052"/>
      <c r="D2047" s="1052"/>
      <c r="E2047" s="1052"/>
      <c r="F2047" s="1052"/>
      <c r="G2047" s="1052"/>
      <c r="H2047" s="1052"/>
      <c r="I2047" s="1052"/>
      <c r="J2047" s="1052"/>
      <c r="K2047" s="1052"/>
      <c r="L2047" s="1052"/>
      <c r="M2047" s="1052"/>
      <c r="N2047" s="1052"/>
      <c r="O2047" s="1052"/>
      <c r="P2047" s="1052"/>
      <c r="Q2047" s="942"/>
      <c r="R2047" s="1052"/>
      <c r="S2047" s="1052"/>
      <c r="T2047" s="1052"/>
      <c r="U2047" s="1052"/>
      <c r="V2047" s="1052"/>
      <c r="W2047" s="99"/>
      <c r="X2047" s="99"/>
      <c r="Y2047" s="99"/>
      <c r="Z2047" s="99"/>
      <c r="AA2047" s="99" t="s">
        <v>37</v>
      </c>
      <c r="AB2047" s="100"/>
      <c r="AC2047" s="100"/>
      <c r="AD2047" s="99"/>
      <c r="AE2047" s="1052"/>
      <c r="AF2047" s="334">
        <f t="shared" si="937"/>
        <v>0</v>
      </c>
      <c r="AG2047" s="272">
        <f>IF(R2047="kompletna",Q2047*J2047*0.0036*'lista, wskaźniki'!$F$13, IF(R2047="częściowa",Q2047*J2047*0.0036*'lista, wskaźniki'!$F$14, IF(R2047="brak",Q2047*J2047*0.0036*'lista, wskaźniki'!$F$15,)))</f>
        <v>0</v>
      </c>
      <c r="AH2047" s="334">
        <f>IF(Y2047="inne",K2047*'lista, wskaźniki'!$E$35,IF(Y2047="to samo źródło",0,IF(Y2047=0,0)))</f>
        <v>0</v>
      </c>
      <c r="AI2047" s="334" t="b">
        <f>IF(AA2047="gaz z sieci",AC2047*'lista, wskaźniki'!$D$21)</f>
        <v>0</v>
      </c>
      <c r="AJ2047" s="272">
        <f>IF(AA2047="węgiel",AB2047*'lista, wskaźniki'!$D$20, IF('Sektor mieszkaniowy'!AA2047="drewno",'Sektor mieszkaniowy'!AB2047*'lista, wskaźniki'!$D$22,IF('Sektor mieszkaniowy'!AA2047="pellet",AB2047*'lista, wskaźniki'!$D$23,IF('Sektor mieszkaniowy'!AA2047="gaz z sieci",AB2047*'lista, wskaźniki'!$D$21,IF('Sektor mieszkaniowy'!AA2047="olej opałowy",'Sektor mieszkaniowy'!AB2047*'lista, wskaźniki'!$D$24)))))</f>
        <v>0</v>
      </c>
      <c r="AK2047" s="1055"/>
      <c r="AL2047" s="1052"/>
      <c r="AM2047" s="20">
        <f>IF(AA2047="węgiel",AF2047*1/3.6*'lista, wskaźniki'!$F$20,IF(AA2047="drewno",AF2047*1/3.6*'lista, wskaźniki'!$F$22,IF(AA2047="pellet",AF2047*1/3.6*'lista, wskaźniki'!$F$23,IF(AA2047="gaz z sieci",AF2047*1/3.6*'lista, wskaźniki'!$F$21,IF(AA2047="olej opałowy",AF2047*1/3.6*'lista, wskaźniki'!$F$24,0)))))</f>
        <v>0</v>
      </c>
      <c r="AN2047" s="20">
        <f>IF(AA2047="węgiel",AF2047*'lista, wskaźniki'!$E$42,IF(AA2047="drewno",AF2047*'lista, wskaźniki'!$G$42,IF(AA2047="pellet",AF2047*'lista, wskaźniki'!$H$42,IF(AA2047="gaz z sieci",AF2047*'lista, wskaźniki'!$F$42,IF(AA2047="olej opałowy",AF2047*'lista, wskaźniki'!$I$42,0)))))</f>
        <v>0</v>
      </c>
      <c r="AO2047" s="20">
        <f>IF(AA2047="węgiel",AF2047*'lista, wskaźniki'!$E$43,IF(AA2047="drewno",AF2047*'lista, wskaźniki'!$G$43,IF(AA2047="pellet",AF2047*'lista, wskaźniki'!$H$43,IF(AA2047="gaz z sieci",AF2047*'lista, wskaźniki'!$F$43,IF(AA2047="olej opałowy",AF2047*'lista, wskaźniki'!$I$43,0)))))</f>
        <v>0</v>
      </c>
      <c r="AP2047" s="20">
        <f>IF(AA2047="węgiel",AF2047*'lista, wskaźniki'!$E$44,IF(AA2047="drewno",AF2047*'lista, wskaźniki'!$G$44,IF(AA2047="pellet",AF2047*'lista, wskaźniki'!$H$44,IF(AA2047="gaz z sieci",AF2047*'lista, wskaźniki'!$F$44,IF(AA2047="olej opałowy",AF2047*'lista, wskaźniki'!$I$44,0)))))</f>
        <v>0</v>
      </c>
      <c r="AQ2047" s="20" t="b">
        <f>IF(Z2047="gaz",AH2047*1/3.6*'lista, wskaźniki'!$F$21,IF(Z2047="energia elektryczna",AH2047*1/3.6*'lista, wskaźniki'!$F$26))</f>
        <v>0</v>
      </c>
      <c r="AR2047" s="20" t="b">
        <f>IF(Z2047="gaz",AH2047*'lista, wskaźniki'!$F$42,IF(Z2047="energia elektryczna",AH2047*0))</f>
        <v>0</v>
      </c>
      <c r="AS2047" s="20" t="b">
        <f>IF(Z2047="gaz",AH2047*'lista, wskaźniki'!$F$43,IF(Z2047="energia elektryczna",AH2047*0))</f>
        <v>0</v>
      </c>
      <c r="AT2047" s="20" t="b">
        <f>IF(Z2047="gaz",AH2047*'lista, wskaźniki'!$F$44,IF(Z2047="energia elektryczna",AH2047*0))</f>
        <v>0</v>
      </c>
      <c r="AU2047" s="20">
        <f>AI2047*1/3.6*'lista, wskaźniki'!$F$21</f>
        <v>0</v>
      </c>
      <c r="AV2047" s="20">
        <f>AI2047*'lista, wskaźniki'!$F$42</f>
        <v>0</v>
      </c>
      <c r="AW2047" s="20">
        <f>AI2047*'lista, wskaźniki'!$F$43</f>
        <v>0</v>
      </c>
      <c r="AX2047" s="20">
        <f>AI2047*'lista, wskaźniki'!$F$44</f>
        <v>0</v>
      </c>
      <c r="AY2047" s="20">
        <f>AK2047*'lista, wskaźniki'!$F$26</f>
        <v>0</v>
      </c>
      <c r="AZ2047" s="20">
        <f t="shared" si="909"/>
        <v>0</v>
      </c>
      <c r="BA2047" s="20">
        <f t="shared" si="910"/>
        <v>0</v>
      </c>
      <c r="BB2047" s="20">
        <f t="shared" si="911"/>
        <v>0</v>
      </c>
      <c r="BC2047" s="20">
        <f t="shared" si="912"/>
        <v>0</v>
      </c>
      <c r="BD2047" s="1052"/>
      <c r="BE2047" s="1052"/>
      <c r="BF2047" s="1052"/>
      <c r="BG2047" s="1052"/>
      <c r="BH2047" s="99"/>
      <c r="BI2047" s="1052"/>
      <c r="BJ2047" s="99"/>
      <c r="BK2047" s="1052"/>
      <c r="BL2047" s="99"/>
      <c r="BM2047" s="99"/>
      <c r="BN2047" s="99"/>
      <c r="BO2047" s="99"/>
      <c r="BP2047" s="99"/>
      <c r="BQ2047" s="99"/>
      <c r="BR2047" s="99"/>
      <c r="BS2047" s="1046"/>
      <c r="BT2047" s="1046"/>
      <c r="BU2047" s="1046"/>
      <c r="BV2047" s="1046"/>
      <c r="BW2047" s="1046"/>
      <c r="BX2047" s="1046"/>
      <c r="BY2047" s="1049"/>
      <c r="CA2047" s="365" t="b">
        <f t="shared" si="913"/>
        <v>0</v>
      </c>
      <c r="CB2047" s="365" t="b">
        <f t="shared" si="914"/>
        <v>0</v>
      </c>
      <c r="CC2047" s="365" t="b">
        <f t="shared" si="915"/>
        <v>0</v>
      </c>
      <c r="CD2047" s="365" t="b">
        <f t="shared" si="916"/>
        <v>0</v>
      </c>
      <c r="CE2047" s="365">
        <f t="shared" si="917"/>
        <v>0</v>
      </c>
      <c r="CF2047" s="365" t="b">
        <f t="shared" si="918"/>
        <v>0</v>
      </c>
      <c r="CG2047" s="365" t="b">
        <f t="shared" si="919"/>
        <v>0</v>
      </c>
      <c r="CH2047" s="365" t="b">
        <f t="shared" si="920"/>
        <v>0</v>
      </c>
      <c r="CI2047" s="72" t="b">
        <f t="shared" si="921"/>
        <v>0</v>
      </c>
      <c r="CJ2047" s="72" t="b">
        <f t="shared" si="922"/>
        <v>0</v>
      </c>
      <c r="CK2047" s="72" t="b">
        <f t="shared" si="923"/>
        <v>0</v>
      </c>
      <c r="CL2047" s="72">
        <f t="shared" si="924"/>
        <v>0</v>
      </c>
      <c r="CM2047" s="72">
        <f t="shared" si="925"/>
        <v>0</v>
      </c>
      <c r="CN2047" s="72" t="b">
        <f t="shared" si="926"/>
        <v>0</v>
      </c>
      <c r="CP2047" s="13">
        <f t="shared" si="927"/>
        <v>0</v>
      </c>
      <c r="CQ2047" s="13" t="b">
        <f t="shared" si="928"/>
        <v>0</v>
      </c>
      <c r="CR2047" s="13" t="b">
        <f t="shared" si="929"/>
        <v>0</v>
      </c>
      <c r="CS2047" s="13" t="b">
        <f t="shared" si="935"/>
        <v>0</v>
      </c>
      <c r="CT2047" s="13" t="b">
        <f t="shared" si="934"/>
        <v>0</v>
      </c>
      <c r="CU2047" s="13" t="b">
        <f t="shared" si="936"/>
        <v>0</v>
      </c>
      <c r="CV2047" s="13" t="b">
        <f t="shared" si="930"/>
        <v>0</v>
      </c>
      <c r="CW2047" s="13" t="b">
        <f t="shared" si="931"/>
        <v>0</v>
      </c>
      <c r="CX2047" s="13" t="b">
        <f t="shared" si="932"/>
        <v>0</v>
      </c>
      <c r="CY2047" s="13" t="b">
        <f t="shared" si="933"/>
        <v>0</v>
      </c>
    </row>
    <row r="2048" spans="1:103" ht="15" thickBot="1">
      <c r="A2048" s="931">
        <v>410</v>
      </c>
      <c r="B2048" s="1050" t="s">
        <v>227</v>
      </c>
      <c r="C2048" s="1050"/>
      <c r="D2048" s="1050" t="s">
        <v>1</v>
      </c>
      <c r="E2048" s="1050" t="s">
        <v>5</v>
      </c>
      <c r="F2048" s="1050"/>
      <c r="G2048" s="1050"/>
      <c r="H2048" s="1050"/>
      <c r="I2048" s="1050" t="s">
        <v>12</v>
      </c>
      <c r="J2048" s="1050"/>
      <c r="K2048" s="1050"/>
      <c r="L2048" s="1050" t="s">
        <v>16</v>
      </c>
      <c r="M2048" s="1050">
        <v>85</v>
      </c>
      <c r="N2048" s="1050" t="s">
        <v>17</v>
      </c>
      <c r="O2048" s="1050"/>
      <c r="P2048" s="1050" t="s">
        <v>17</v>
      </c>
      <c r="Q2048" s="940">
        <f>IF(I2048="&lt;1966",'lista, wskaźniki'!$G$4,IF(I2048="1967-1985",'lista, wskaźniki'!$G$5,IF(I2048="1986-1992",'lista, wskaźniki'!$G$6,IF(I2048="1993-1996",'lista, wskaźniki'!$G$7,IF(I2048="&gt;1997",'lista, wskaźniki'!$G$8,IF(I2048=0,'lista, wskaźniki'!$G$4))))))</f>
        <v>175</v>
      </c>
      <c r="R2048" s="1050" t="s">
        <v>23</v>
      </c>
      <c r="S2048" s="1050" t="s">
        <v>27</v>
      </c>
      <c r="T2048" s="1050"/>
      <c r="U2048" s="1050">
        <v>2000</v>
      </c>
      <c r="V2048" s="1050"/>
      <c r="W2048" s="95" t="s">
        <v>35</v>
      </c>
      <c r="X2048" s="95" t="s">
        <v>39</v>
      </c>
      <c r="Y2048" s="97" t="s">
        <v>24</v>
      </c>
      <c r="Z2048" s="97" t="s">
        <v>40</v>
      </c>
      <c r="AA2048" s="95" t="s">
        <v>35</v>
      </c>
      <c r="AB2048" s="96">
        <v>3</v>
      </c>
      <c r="AC2048" s="96"/>
      <c r="AD2048" s="95">
        <v>2700</v>
      </c>
      <c r="AE2048" s="1050">
        <v>6</v>
      </c>
      <c r="AF2048" s="334">
        <f t="shared" si="937"/>
        <v>67.89</v>
      </c>
      <c r="AG2048" s="272">
        <f>IF(R2048="kompletna",Q2048*J2048*0.0036*'lista, wskaźniki'!$F$13, IF(R2048="częściowa",Q2048*J2048*0.0036*'lista, wskaźniki'!$F$14, IF(R2048="brak",Q2048*J2048*0.0036*'lista, wskaźniki'!$F$15,)))</f>
        <v>0</v>
      </c>
      <c r="AH2048" s="334">
        <f>IF(Y2048="inne",K2048*'lista, wskaźniki'!$E$35,IF(Y2048="to samo źródło",0,IF(Y2048=0,0)))</f>
        <v>0</v>
      </c>
      <c r="AI2048" s="334" t="b">
        <f>IF(AA2048="gaz z sieci",AC2048*'lista, wskaźniki'!$D$21)</f>
        <v>0</v>
      </c>
      <c r="AJ2048" s="272">
        <f>IF(AA2048="węgiel",AB2048*'lista, wskaźniki'!$D$20, IF('Sektor mieszkaniowy'!AA2048="drewno",'Sektor mieszkaniowy'!AB2048*'lista, wskaźniki'!$D$22,IF('Sektor mieszkaniowy'!AA2048="pellet",AB2048*'lista, wskaźniki'!$D$23,IF('Sektor mieszkaniowy'!AA2048="gaz z sieci",AB2048*'lista, wskaźniki'!$D$21,IF('Sektor mieszkaniowy'!AA2048="olej opałowy",'Sektor mieszkaniowy'!AB2048*'lista, wskaźniki'!$D$24)))))</f>
        <v>67.89</v>
      </c>
      <c r="AK2048" s="1053">
        <f>AL2048/'lista, wskaźniki'!$A$127</f>
        <v>0</v>
      </c>
      <c r="AL2048" s="1050"/>
      <c r="AM2048" s="20">
        <f>IF(AA2048="węgiel",AF2048*1/3.6*'lista, wskaźniki'!$F$20,IF(AA2048="drewno",AF2048*1/3.6*'lista, wskaźniki'!$F$22,IF(AA2048="pellet",AF2048*1/3.6*'lista, wskaźniki'!$F$23,IF(AA2048="gaz z sieci",AF2048*1/3.6*'lista, wskaźniki'!$F$21,IF(AA2048="olej opałowy",AF2048*1/3.6*'lista, wskaźniki'!$F$24,0)))))</f>
        <v>6.4312197000000006</v>
      </c>
      <c r="AN2048" s="20">
        <f>IF(AA2048="węgiel",AF2048*'lista, wskaźniki'!$E$42,IF(AA2048="drewno",AF2048*'lista, wskaźniki'!$G$42,IF(AA2048="pellet",AF2048*'lista, wskaźniki'!$H$42,IF(AA2048="gaz z sieci",AF2048*'lista, wskaźniki'!$F$42,IF(AA2048="olej opałowy",AF2048*'lista, wskaźniki'!$I$42,0)))))</f>
        <v>2.57982E-2</v>
      </c>
      <c r="AO2048" s="20">
        <f>IF(AA2048="węgiel",AF2048*'lista, wskaźniki'!$E$43,IF(AA2048="drewno",AF2048*'lista, wskaźniki'!$G$43,IF(AA2048="pellet",AF2048*'lista, wskaźniki'!$H$43,IF(AA2048="gaz z sieci",AF2048*'lista, wskaźniki'!$F$43,IF(AA2048="olej opałowy",AF2048*'lista, wskaźniki'!$I$43,0)))))</f>
        <v>2.4440400000000001E-2</v>
      </c>
      <c r="AP2048" s="20">
        <f>IF(AA2048="węgiel",AF2048*'lista, wskaźniki'!$E$44,IF(AA2048="drewno",AF2048*'lista, wskaźniki'!$G$44,IF(AA2048="pellet",AF2048*'lista, wskaźniki'!$H$44,IF(AA2048="gaz z sieci",AF2048*'lista, wskaźniki'!$F$44,IF(AA2048="olej opałowy",AF2048*'lista, wskaźniki'!$I$44,0)))))</f>
        <v>1.83303E-5</v>
      </c>
      <c r="AQ2048" s="360">
        <f>IF(Z2048="gaz",AH2048*1/3.6*'lista, wskaźniki'!$F$21,IF(Z2048="energia elektryczna",AH2048*1/3.6*'lista, wskaźniki'!$F$26))</f>
        <v>0</v>
      </c>
      <c r="AR2048" s="20">
        <f>IF(Z2048="gaz",AH2048*'lista, wskaźniki'!$F$42,IF(Z2048="energia elektryczna",AH2048*0))</f>
        <v>0</v>
      </c>
      <c r="AS2048" s="20">
        <f>IF(Z2048="gaz",AH2048*'lista, wskaźniki'!$F$43,IF(Z2048="energia elektryczna",AH2048*0))</f>
        <v>0</v>
      </c>
      <c r="AT2048" s="20">
        <f>IF(Z2048="gaz",AH2048*'lista, wskaźniki'!$F$44,IF(Z2048="energia elektryczna",AH2048*0))</f>
        <v>0</v>
      </c>
      <c r="AU2048" s="20">
        <f>AI2048*1/3.6*'lista, wskaźniki'!$F$21</f>
        <v>0</v>
      </c>
      <c r="AV2048" s="20">
        <f>AI2048*'lista, wskaźniki'!$F$42</f>
        <v>0</v>
      </c>
      <c r="AW2048" s="20">
        <f>AI2048*'lista, wskaźniki'!$F$43</f>
        <v>0</v>
      </c>
      <c r="AX2048" s="20">
        <f>AI2048*'lista, wskaźniki'!$F$44</f>
        <v>0</v>
      </c>
      <c r="AY2048" s="20">
        <f>AK2048*'lista, wskaźniki'!$F$26</f>
        <v>0</v>
      </c>
      <c r="AZ2048" s="20">
        <f t="shared" si="909"/>
        <v>6.4312197000000006</v>
      </c>
      <c r="BA2048" s="20">
        <f t="shared" si="910"/>
        <v>2.57982E-2</v>
      </c>
      <c r="BB2048" s="20">
        <f t="shared" si="911"/>
        <v>2.4440400000000001E-2</v>
      </c>
      <c r="BC2048" s="20">
        <f t="shared" si="912"/>
        <v>1.83303E-5</v>
      </c>
      <c r="BD2048" s="1050" t="s">
        <v>17</v>
      </c>
      <c r="BE2048" s="1050" t="s">
        <v>16</v>
      </c>
      <c r="BF2048" s="1050" t="s">
        <v>17</v>
      </c>
      <c r="BG2048" s="1050" t="s">
        <v>17</v>
      </c>
      <c r="BH2048" s="95"/>
      <c r="BI2048" s="1050" t="s">
        <v>17</v>
      </c>
      <c r="BJ2048" s="95"/>
      <c r="BK2048" s="1050" t="s">
        <v>17</v>
      </c>
      <c r="BL2048" s="95"/>
      <c r="BM2048" s="95"/>
      <c r="BN2048" s="95"/>
      <c r="BO2048" s="95" t="s">
        <v>17</v>
      </c>
      <c r="BP2048" s="95"/>
      <c r="BQ2048" s="95" t="s">
        <v>120</v>
      </c>
      <c r="BR2048" s="95">
        <v>1</v>
      </c>
      <c r="BS2048" s="1044"/>
      <c r="BT2048" s="1044"/>
      <c r="BU2048" s="1044">
        <v>1400</v>
      </c>
      <c r="BV2048" s="1044"/>
      <c r="BW2048" s="1044"/>
      <c r="BX2048" s="1044">
        <v>7000</v>
      </c>
      <c r="BY2048" s="1047"/>
      <c r="CA2048" s="365">
        <f t="shared" si="913"/>
        <v>67.89</v>
      </c>
      <c r="CB2048" s="365" t="b">
        <f t="shared" si="914"/>
        <v>0</v>
      </c>
      <c r="CC2048" s="365" t="b">
        <f t="shared" si="915"/>
        <v>0</v>
      </c>
      <c r="CD2048" s="365" t="b">
        <f t="shared" si="916"/>
        <v>0</v>
      </c>
      <c r="CE2048" s="365" t="b">
        <f t="shared" si="917"/>
        <v>0</v>
      </c>
      <c r="CF2048" s="365" t="b">
        <f t="shared" si="918"/>
        <v>0</v>
      </c>
      <c r="CG2048" s="365">
        <f t="shared" si="919"/>
        <v>0</v>
      </c>
      <c r="CH2048" s="365" t="b">
        <f t="shared" si="920"/>
        <v>0</v>
      </c>
      <c r="CI2048" s="72">
        <f t="shared" si="921"/>
        <v>67.89</v>
      </c>
      <c r="CJ2048" s="72" t="b">
        <f t="shared" si="922"/>
        <v>0</v>
      </c>
      <c r="CK2048" s="72" t="b">
        <f t="shared" si="923"/>
        <v>0</v>
      </c>
      <c r="CL2048" s="72">
        <f t="shared" si="924"/>
        <v>0</v>
      </c>
      <c r="CM2048" s="72" t="b">
        <f t="shared" si="925"/>
        <v>0</v>
      </c>
      <c r="CN2048" s="72">
        <f t="shared" si="926"/>
        <v>0</v>
      </c>
      <c r="CP2048" s="13" t="b">
        <f t="shared" si="927"/>
        <v>0</v>
      </c>
      <c r="CQ2048" s="13">
        <f t="shared" si="928"/>
        <v>0</v>
      </c>
      <c r="CR2048" s="13" t="b">
        <f t="shared" si="929"/>
        <v>0</v>
      </c>
      <c r="CS2048" s="13">
        <f t="shared" si="935"/>
        <v>0</v>
      </c>
      <c r="CT2048" s="13">
        <f t="shared" si="934"/>
        <v>0</v>
      </c>
      <c r="CU2048" s="13">
        <f t="shared" si="936"/>
        <v>0</v>
      </c>
      <c r="CV2048" s="13" t="b">
        <f t="shared" si="930"/>
        <v>0</v>
      </c>
      <c r="CW2048" s="13">
        <f t="shared" si="931"/>
        <v>0</v>
      </c>
      <c r="CX2048" s="13" t="b">
        <f t="shared" si="932"/>
        <v>0</v>
      </c>
      <c r="CY2048" s="13">
        <f t="shared" si="933"/>
        <v>0</v>
      </c>
    </row>
    <row r="2049" spans="1:103" ht="15" thickBot="1">
      <c r="A2049" s="932"/>
      <c r="B2049" s="1051"/>
      <c r="C2049" s="1051"/>
      <c r="D2049" s="1051"/>
      <c r="E2049" s="1051"/>
      <c r="F2049" s="1051"/>
      <c r="G2049" s="1051"/>
      <c r="H2049" s="1051"/>
      <c r="I2049" s="1051"/>
      <c r="J2049" s="1051"/>
      <c r="K2049" s="1051"/>
      <c r="L2049" s="1051"/>
      <c r="M2049" s="1051"/>
      <c r="N2049" s="1051"/>
      <c r="O2049" s="1051"/>
      <c r="P2049" s="1051"/>
      <c r="Q2049" s="941"/>
      <c r="R2049" s="1051"/>
      <c r="S2049" s="1051"/>
      <c r="T2049" s="1051"/>
      <c r="U2049" s="1051"/>
      <c r="V2049" s="1051"/>
      <c r="W2049" s="20" t="s">
        <v>36</v>
      </c>
      <c r="X2049" s="97"/>
      <c r="Y2049" s="97"/>
      <c r="Z2049" s="97"/>
      <c r="AA2049" s="97" t="s">
        <v>36</v>
      </c>
      <c r="AB2049" s="98">
        <v>8</v>
      </c>
      <c r="AC2049" s="98"/>
      <c r="AD2049" s="97">
        <v>1000</v>
      </c>
      <c r="AE2049" s="1051"/>
      <c r="AF2049" s="334">
        <f t="shared" si="937"/>
        <v>124.8</v>
      </c>
      <c r="AG2049" s="272">
        <f>IF(R2049="kompletna",Q2049*J2049*0.0036*'lista, wskaźniki'!$F$13, IF(R2049="częściowa",Q2049*J2049*0.0036*'lista, wskaźniki'!$F$14, IF(R2049="brak",Q2049*J2049*0.0036*'lista, wskaźniki'!$F$15,)))</f>
        <v>0</v>
      </c>
      <c r="AH2049" s="334">
        <f>IF(Y2049="inne",K2049*'lista, wskaźniki'!$E$35,IF(Y2049="to samo źródło",0,IF(Y2049=0,0)))</f>
        <v>0</v>
      </c>
      <c r="AI2049" s="334" t="b">
        <f>IF(AA2049="gaz z sieci",AC2049*'lista, wskaźniki'!$D$21)</f>
        <v>0</v>
      </c>
      <c r="AJ2049" s="272">
        <f>IF(AA2049="węgiel",AB2049*'lista, wskaźniki'!$D$20, IF('Sektor mieszkaniowy'!AA2049="drewno",'Sektor mieszkaniowy'!AB2049*'lista, wskaźniki'!$D$22,IF('Sektor mieszkaniowy'!AA2049="pellet",AB2049*'lista, wskaźniki'!$D$23,IF('Sektor mieszkaniowy'!AA2049="gaz z sieci",AB2049*'lista, wskaźniki'!$D$21,IF('Sektor mieszkaniowy'!AA2049="olej opałowy",'Sektor mieszkaniowy'!AB2049*'lista, wskaźniki'!$D$24)))))</f>
        <v>124.8</v>
      </c>
      <c r="AK2049" s="1054"/>
      <c r="AL2049" s="1051"/>
      <c r="AM2049" s="20">
        <f>IF(AA2049="węgiel",AF2049*1/3.6*'lista, wskaźniki'!$F$20,IF(AA2049="drewno",AF2049*1/3.6*'lista, wskaźniki'!$F$22,IF(AA2049="pellet",AF2049*1/3.6*'lista, wskaźniki'!$F$23,IF(AA2049="gaz z sieci",AF2049*1/3.6*'lista, wskaźniki'!$F$21,IF(AA2049="olej opałowy",AF2049*1/3.6*'lista, wskaźniki'!$F$24,0)))))</f>
        <v>0</v>
      </c>
      <c r="AN2049" s="20">
        <f>IF(AA2049="węgiel",AF2049*'lista, wskaźniki'!$E$42,IF(AA2049="drewno",AF2049*'lista, wskaźniki'!$G$42,IF(AA2049="pellet",AF2049*'lista, wskaźniki'!$H$42,IF(AA2049="gaz z sieci",AF2049*'lista, wskaźniki'!$F$42,IF(AA2049="olej opałowy",AF2049*'lista, wskaźniki'!$I$42,0)))))</f>
        <v>0.101088</v>
      </c>
      <c r="AO2049" s="20">
        <f>IF(AA2049="węgiel",AF2049*'lista, wskaźniki'!$E$43,IF(AA2049="drewno",AF2049*'lista, wskaźniki'!$G$43,IF(AA2049="pellet",AF2049*'lista, wskaźniki'!$H$43,IF(AA2049="gaz z sieci",AF2049*'lista, wskaźniki'!$F$43,IF(AA2049="olej opałowy",AF2049*'lista, wskaźniki'!$I$43,0)))))</f>
        <v>0.101088</v>
      </c>
      <c r="AP2049" s="20">
        <f>IF(AA2049="węgiel",AF2049*'lista, wskaźniki'!$E$44,IF(AA2049="drewno",AF2049*'lista, wskaźniki'!$G$44,IF(AA2049="pellet",AF2049*'lista, wskaźniki'!$H$44,IF(AA2049="gaz z sieci",AF2049*'lista, wskaźniki'!$F$44,IF(AA2049="olej opałowy",AF2049*'lista, wskaźniki'!$I$44,0)))))</f>
        <v>3.1199999999999999E-5</v>
      </c>
      <c r="AQ2049" s="20" t="b">
        <f>IF(Z2049="gaz",AH2049*1/3.6*'lista, wskaźniki'!$F$21,IF(Z2049="energia elektryczna",AH2049*1/3.6*'lista, wskaźniki'!$F$26))</f>
        <v>0</v>
      </c>
      <c r="AR2049" s="20" t="b">
        <f>IF(Z2049="gaz",AH2049*'lista, wskaźniki'!$F$42,IF(Z2049="energia elektryczna",AH2049*0))</f>
        <v>0</v>
      </c>
      <c r="AS2049" s="20" t="b">
        <f>IF(Z2049="gaz",AH2049*'lista, wskaźniki'!$F$43,IF(Z2049="energia elektryczna",AH2049*0))</f>
        <v>0</v>
      </c>
      <c r="AT2049" s="20" t="b">
        <f>IF(Z2049="gaz",AH2049*'lista, wskaźniki'!$F$44,IF(Z2049="energia elektryczna",AH2049*0))</f>
        <v>0</v>
      </c>
      <c r="AU2049" s="20">
        <f>AI2049*1/3.6*'lista, wskaźniki'!$F$21</f>
        <v>0</v>
      </c>
      <c r="AV2049" s="20">
        <f>AI2049*'lista, wskaźniki'!$F$42</f>
        <v>0</v>
      </c>
      <c r="AW2049" s="20">
        <f>AI2049*'lista, wskaźniki'!$F$43</f>
        <v>0</v>
      </c>
      <c r="AX2049" s="20">
        <f>AI2049*'lista, wskaźniki'!$F$44</f>
        <v>0</v>
      </c>
      <c r="AY2049" s="20">
        <f>AK2049*'lista, wskaźniki'!$F$26</f>
        <v>0</v>
      </c>
      <c r="AZ2049" s="20">
        <f t="shared" si="909"/>
        <v>0</v>
      </c>
      <c r="BA2049" s="20">
        <f t="shared" si="910"/>
        <v>0.101088</v>
      </c>
      <c r="BB2049" s="20">
        <f t="shared" si="911"/>
        <v>0.101088</v>
      </c>
      <c r="BC2049" s="20">
        <f t="shared" si="912"/>
        <v>3.1199999999999999E-5</v>
      </c>
      <c r="BD2049" s="1051"/>
      <c r="BE2049" s="1051"/>
      <c r="BF2049" s="1051"/>
      <c r="BG2049" s="1051"/>
      <c r="BH2049" s="97"/>
      <c r="BI2049" s="1051"/>
      <c r="BJ2049" s="97"/>
      <c r="BK2049" s="1051"/>
      <c r="BL2049" s="97"/>
      <c r="BM2049" s="97"/>
      <c r="BN2049" s="97"/>
      <c r="BO2049" s="97"/>
      <c r="BP2049" s="97"/>
      <c r="BQ2049" s="97" t="s">
        <v>121</v>
      </c>
      <c r="BR2049" s="97">
        <v>2</v>
      </c>
      <c r="BS2049" s="1045"/>
      <c r="BT2049" s="1045"/>
      <c r="BU2049" s="1045"/>
      <c r="BV2049" s="1045"/>
      <c r="BW2049" s="1045"/>
      <c r="BX2049" s="1045"/>
      <c r="BY2049" s="1048"/>
      <c r="CA2049" s="365" t="b">
        <f t="shared" si="913"/>
        <v>0</v>
      </c>
      <c r="CB2049" s="365">
        <f t="shared" si="914"/>
        <v>124.8</v>
      </c>
      <c r="CC2049" s="365" t="b">
        <f t="shared" si="915"/>
        <v>0</v>
      </c>
      <c r="CD2049" s="365" t="b">
        <f t="shared" si="916"/>
        <v>0</v>
      </c>
      <c r="CE2049" s="365" t="b">
        <f t="shared" si="917"/>
        <v>0</v>
      </c>
      <c r="CF2049" s="365" t="b">
        <f t="shared" si="918"/>
        <v>0</v>
      </c>
      <c r="CG2049" s="365" t="b">
        <f t="shared" si="919"/>
        <v>0</v>
      </c>
      <c r="CH2049" s="365" t="b">
        <f t="shared" si="920"/>
        <v>0</v>
      </c>
      <c r="CI2049" s="72" t="b">
        <f t="shared" si="921"/>
        <v>0</v>
      </c>
      <c r="CJ2049" s="72">
        <f t="shared" si="922"/>
        <v>124.8</v>
      </c>
      <c r="CK2049" s="72" t="b">
        <f t="shared" si="923"/>
        <v>0</v>
      </c>
      <c r="CL2049" s="72">
        <f t="shared" si="924"/>
        <v>0</v>
      </c>
      <c r="CM2049" s="72" t="b">
        <f t="shared" si="925"/>
        <v>0</v>
      </c>
      <c r="CN2049" s="72" t="b">
        <f t="shared" si="926"/>
        <v>0</v>
      </c>
      <c r="CP2049" s="13">
        <f t="shared" si="927"/>
        <v>0</v>
      </c>
      <c r="CQ2049" s="13" t="b">
        <f t="shared" si="928"/>
        <v>0</v>
      </c>
      <c r="CR2049" s="13" t="b">
        <f t="shared" si="929"/>
        <v>0</v>
      </c>
      <c r="CS2049" s="13" t="b">
        <f t="shared" si="935"/>
        <v>0</v>
      </c>
      <c r="CT2049" s="13" t="b">
        <f t="shared" si="934"/>
        <v>0</v>
      </c>
      <c r="CU2049" s="13" t="b">
        <f t="shared" si="936"/>
        <v>0</v>
      </c>
      <c r="CV2049" s="13" t="b">
        <f t="shared" si="930"/>
        <v>0</v>
      </c>
      <c r="CW2049" s="13" t="b">
        <f t="shared" si="931"/>
        <v>0</v>
      </c>
      <c r="CX2049" s="13" t="b">
        <f t="shared" si="932"/>
        <v>0</v>
      </c>
      <c r="CY2049" s="13" t="b">
        <f t="shared" si="933"/>
        <v>0</v>
      </c>
    </row>
    <row r="2050" spans="1:103" ht="15" thickBot="1">
      <c r="A2050" s="932"/>
      <c r="B2050" s="1051"/>
      <c r="C2050" s="1051"/>
      <c r="D2050" s="1051"/>
      <c r="E2050" s="1051"/>
      <c r="F2050" s="1051"/>
      <c r="G2050" s="1051"/>
      <c r="H2050" s="1051"/>
      <c r="I2050" s="1051"/>
      <c r="J2050" s="1051"/>
      <c r="K2050" s="1051"/>
      <c r="L2050" s="1051"/>
      <c r="M2050" s="1051"/>
      <c r="N2050" s="1051"/>
      <c r="O2050" s="1051"/>
      <c r="P2050" s="1051"/>
      <c r="Q2050" s="941"/>
      <c r="R2050" s="1051"/>
      <c r="S2050" s="1051"/>
      <c r="T2050" s="1051"/>
      <c r="U2050" s="1051"/>
      <c r="V2050" s="1051"/>
      <c r="W2050" s="97"/>
      <c r="X2050" s="97"/>
      <c r="Y2050" s="97"/>
      <c r="Z2050" s="97"/>
      <c r="AA2050" s="97" t="s">
        <v>50</v>
      </c>
      <c r="AB2050" s="98"/>
      <c r="AC2050" s="98"/>
      <c r="AD2050" s="97"/>
      <c r="AE2050" s="1051"/>
      <c r="AF2050" s="334">
        <f t="shared" si="937"/>
        <v>0</v>
      </c>
      <c r="AG2050" s="272">
        <f>IF(R2050="kompletna",Q2050*J2050*0.0036*'lista, wskaźniki'!$F$13, IF(R2050="częściowa",Q2050*J2050*0.0036*'lista, wskaźniki'!$F$14, IF(R2050="brak",Q2050*J2050*0.0036*'lista, wskaźniki'!$F$15,)))</f>
        <v>0</v>
      </c>
      <c r="AH2050" s="334">
        <f>IF(Y2050="inne",K2050*'lista, wskaźniki'!$E$35,IF(Y2050="to samo źródło",0,IF(Y2050=0,0)))</f>
        <v>0</v>
      </c>
      <c r="AI2050" s="334" t="b">
        <f>IF(AA2050="gaz z sieci",AC2050*'lista, wskaźniki'!$D$21)</f>
        <v>0</v>
      </c>
      <c r="AJ2050" s="272">
        <f>IF(AA2050="węgiel",AB2050*'lista, wskaźniki'!$D$20, IF('Sektor mieszkaniowy'!AA2050="drewno",'Sektor mieszkaniowy'!AB2050*'lista, wskaźniki'!$D$22,IF('Sektor mieszkaniowy'!AA2050="pellet",AB2050*'lista, wskaźniki'!$D$23,IF('Sektor mieszkaniowy'!AA2050="gaz z sieci",AB2050*'lista, wskaźniki'!$D$21,IF('Sektor mieszkaniowy'!AA2050="olej opałowy",'Sektor mieszkaniowy'!AB2050*'lista, wskaźniki'!$D$24)))))</f>
        <v>0</v>
      </c>
      <c r="AK2050" s="1054"/>
      <c r="AL2050" s="1051"/>
      <c r="AM2050" s="20">
        <f>IF(AA2050="węgiel",AF2050*1/3.6*'lista, wskaźniki'!$F$20,IF(AA2050="drewno",AF2050*1/3.6*'lista, wskaźniki'!$F$22,IF(AA2050="pellet",AF2050*1/3.6*'lista, wskaźniki'!$F$23,IF(AA2050="gaz z sieci",AF2050*1/3.6*'lista, wskaźniki'!$F$21,IF(AA2050="olej opałowy",AF2050*1/3.6*'lista, wskaźniki'!$F$24,0)))))</f>
        <v>0</v>
      </c>
      <c r="AN2050" s="20">
        <f>IF(AA2050="węgiel",AF2050*'lista, wskaźniki'!$E$42,IF(AA2050="drewno",AF2050*'lista, wskaźniki'!$G$42,IF(AA2050="pellet",AF2050*'lista, wskaźniki'!$H$42,IF(AA2050="gaz z sieci",AF2050*'lista, wskaźniki'!$F$42,IF(AA2050="olej opałowy",AF2050*'lista, wskaźniki'!$I$42,0)))))</f>
        <v>0</v>
      </c>
      <c r="AO2050" s="20">
        <f>IF(AA2050="węgiel",AF2050*'lista, wskaźniki'!$E$43,IF(AA2050="drewno",AF2050*'lista, wskaźniki'!$G$43,IF(AA2050="pellet",AF2050*'lista, wskaźniki'!$H$43,IF(AA2050="gaz z sieci",AF2050*'lista, wskaźniki'!$F$43,IF(AA2050="olej opałowy",AF2050*'lista, wskaźniki'!$I$43,0)))))</f>
        <v>0</v>
      </c>
      <c r="AP2050" s="20">
        <f>IF(AA2050="węgiel",AF2050*'lista, wskaźniki'!$E$44,IF(AA2050="drewno",AF2050*'lista, wskaźniki'!$G$44,IF(AA2050="pellet",AF2050*'lista, wskaźniki'!$H$44,IF(AA2050="gaz z sieci",AF2050*'lista, wskaźniki'!$F$44,IF(AA2050="olej opałowy",AF2050*'lista, wskaźniki'!$I$44,0)))))</f>
        <v>0</v>
      </c>
      <c r="AQ2050" s="20" t="b">
        <f>IF(Z2050="gaz",AH2050*1/3.6*'lista, wskaźniki'!$F$21,IF(Z2050="energia elektryczna",AH2050*1/3.6*'lista, wskaźniki'!$F$26))</f>
        <v>0</v>
      </c>
      <c r="AR2050" s="20" t="b">
        <f>IF(Z2050="gaz",AH2050*'lista, wskaźniki'!$F$42,IF(Z2050="energia elektryczna",AH2050*0))</f>
        <v>0</v>
      </c>
      <c r="AS2050" s="20" t="b">
        <f>IF(Z2050="gaz",AH2050*'lista, wskaźniki'!$F$43,IF(Z2050="energia elektryczna",AH2050*0))</f>
        <v>0</v>
      </c>
      <c r="AT2050" s="20" t="b">
        <f>IF(Z2050="gaz",AH2050*'lista, wskaźniki'!$F$44,IF(Z2050="energia elektryczna",AH2050*0))</f>
        <v>0</v>
      </c>
      <c r="AU2050" s="20">
        <f>AI2050*1/3.6*'lista, wskaźniki'!$F$21</f>
        <v>0</v>
      </c>
      <c r="AV2050" s="20">
        <f>AI2050*'lista, wskaźniki'!$F$42</f>
        <v>0</v>
      </c>
      <c r="AW2050" s="20">
        <f>AI2050*'lista, wskaźniki'!$F$43</f>
        <v>0</v>
      </c>
      <c r="AX2050" s="20">
        <f>AI2050*'lista, wskaźniki'!$F$44</f>
        <v>0</v>
      </c>
      <c r="AY2050" s="20">
        <f>AK2050*'lista, wskaźniki'!$F$26</f>
        <v>0</v>
      </c>
      <c r="AZ2050" s="20">
        <f t="shared" si="909"/>
        <v>0</v>
      </c>
      <c r="BA2050" s="20">
        <f t="shared" si="910"/>
        <v>0</v>
      </c>
      <c r="BB2050" s="20">
        <f t="shared" si="911"/>
        <v>0</v>
      </c>
      <c r="BC2050" s="20">
        <f t="shared" si="912"/>
        <v>0</v>
      </c>
      <c r="BD2050" s="1051"/>
      <c r="BE2050" s="1051"/>
      <c r="BF2050" s="1051"/>
      <c r="BG2050" s="1051"/>
      <c r="BH2050" s="97"/>
      <c r="BI2050" s="1051"/>
      <c r="BJ2050" s="97"/>
      <c r="BK2050" s="1051"/>
      <c r="BL2050" s="97"/>
      <c r="BM2050" s="97"/>
      <c r="BN2050" s="97"/>
      <c r="BO2050" s="97"/>
      <c r="BP2050" s="97"/>
      <c r="BQ2050" s="97" t="s">
        <v>33</v>
      </c>
      <c r="BR2050" s="97">
        <v>1</v>
      </c>
      <c r="BS2050" s="1045"/>
      <c r="BT2050" s="1045"/>
      <c r="BU2050" s="1045"/>
      <c r="BV2050" s="1045"/>
      <c r="BW2050" s="1045"/>
      <c r="BX2050" s="1045"/>
      <c r="BY2050" s="1048"/>
      <c r="CA2050" s="365" t="b">
        <f t="shared" si="913"/>
        <v>0</v>
      </c>
      <c r="CB2050" s="365" t="b">
        <f t="shared" si="914"/>
        <v>0</v>
      </c>
      <c r="CC2050" s="365">
        <f t="shared" si="915"/>
        <v>0</v>
      </c>
      <c r="CD2050" s="365" t="b">
        <f t="shared" si="916"/>
        <v>0</v>
      </c>
      <c r="CE2050" s="365" t="b">
        <f t="shared" si="917"/>
        <v>0</v>
      </c>
      <c r="CF2050" s="365" t="b">
        <f t="shared" si="918"/>
        <v>0</v>
      </c>
      <c r="CG2050" s="365" t="b">
        <f t="shared" si="919"/>
        <v>0</v>
      </c>
      <c r="CH2050" s="365" t="b">
        <f t="shared" si="920"/>
        <v>0</v>
      </c>
      <c r="CI2050" s="72" t="b">
        <f t="shared" si="921"/>
        <v>0</v>
      </c>
      <c r="CJ2050" s="72" t="b">
        <f t="shared" si="922"/>
        <v>0</v>
      </c>
      <c r="CK2050" s="72">
        <f t="shared" si="923"/>
        <v>0</v>
      </c>
      <c r="CL2050" s="72">
        <f t="shared" si="924"/>
        <v>0</v>
      </c>
      <c r="CM2050" s="72" t="b">
        <f t="shared" si="925"/>
        <v>0</v>
      </c>
      <c r="CN2050" s="72" t="b">
        <f t="shared" si="926"/>
        <v>0</v>
      </c>
      <c r="CP2050" s="13">
        <f t="shared" si="927"/>
        <v>0</v>
      </c>
      <c r="CQ2050" s="13" t="b">
        <f t="shared" si="928"/>
        <v>0</v>
      </c>
      <c r="CR2050" s="13" t="b">
        <f t="shared" si="929"/>
        <v>0</v>
      </c>
      <c r="CS2050" s="13" t="b">
        <f t="shared" si="935"/>
        <v>0</v>
      </c>
      <c r="CT2050" s="13" t="b">
        <f t="shared" si="934"/>
        <v>0</v>
      </c>
      <c r="CU2050" s="13" t="b">
        <f t="shared" si="936"/>
        <v>0</v>
      </c>
      <c r="CV2050" s="13" t="b">
        <f t="shared" si="930"/>
        <v>0</v>
      </c>
      <c r="CW2050" s="13" t="b">
        <f t="shared" si="931"/>
        <v>0</v>
      </c>
      <c r="CX2050" s="13" t="b">
        <f t="shared" si="932"/>
        <v>0</v>
      </c>
      <c r="CY2050" s="13" t="b">
        <f t="shared" si="933"/>
        <v>0</v>
      </c>
    </row>
    <row r="2051" spans="1:103" ht="15" thickBot="1">
      <c r="A2051" s="932"/>
      <c r="B2051" s="1051"/>
      <c r="C2051" s="1051"/>
      <c r="D2051" s="1051"/>
      <c r="E2051" s="1051"/>
      <c r="F2051" s="1051"/>
      <c r="G2051" s="1051"/>
      <c r="H2051" s="1051"/>
      <c r="I2051" s="1051"/>
      <c r="J2051" s="1051"/>
      <c r="K2051" s="1051"/>
      <c r="L2051" s="1051"/>
      <c r="M2051" s="1051"/>
      <c r="N2051" s="1051"/>
      <c r="O2051" s="1051"/>
      <c r="P2051" s="1051"/>
      <c r="Q2051" s="941"/>
      <c r="R2051" s="1051"/>
      <c r="S2051" s="1051"/>
      <c r="T2051" s="1051"/>
      <c r="U2051" s="1051"/>
      <c r="V2051" s="1051"/>
      <c r="W2051" s="97"/>
      <c r="X2051" s="97"/>
      <c r="Y2051" s="97"/>
      <c r="Z2051" s="97"/>
      <c r="AA2051" s="97" t="s">
        <v>38</v>
      </c>
      <c r="AB2051" s="98"/>
      <c r="AC2051" s="98"/>
      <c r="AD2051" s="97"/>
      <c r="AE2051" s="1051"/>
      <c r="AF2051" s="334">
        <f t="shared" si="937"/>
        <v>0</v>
      </c>
      <c r="AG2051" s="272">
        <f>IF(R2051="kompletna",Q2051*J2051*0.0036*'lista, wskaźniki'!$F$13, IF(R2051="częściowa",Q2051*J2051*0.0036*'lista, wskaźniki'!$F$14, IF(R2051="brak",Q2051*J2051*0.0036*'lista, wskaźniki'!$F$15,)))</f>
        <v>0</v>
      </c>
      <c r="AH2051" s="334">
        <f>IF(Y2051="inne",K2051*'lista, wskaźniki'!$E$35,IF(Y2051="to samo źródło",0,IF(Y2051=0,0)))</f>
        <v>0</v>
      </c>
      <c r="AI2051" s="334">
        <f>IF(AA2051="gaz z sieci",AC2051*'lista, wskaźniki'!$D$21)</f>
        <v>0</v>
      </c>
      <c r="AJ2051" s="272">
        <f>IF(AA2051="węgiel",AB2051*'lista, wskaźniki'!$D$20, IF('Sektor mieszkaniowy'!AA2051="drewno",'Sektor mieszkaniowy'!AB2051*'lista, wskaźniki'!$D$22,IF('Sektor mieszkaniowy'!AA2051="pellet",AB2051*'lista, wskaźniki'!$D$23,IF('Sektor mieszkaniowy'!AA2051="gaz z sieci",AB2051*'lista, wskaźniki'!$D$21,IF('Sektor mieszkaniowy'!AA2051="olej opałowy",'Sektor mieszkaniowy'!AB2051*'lista, wskaźniki'!$D$24)))))</f>
        <v>0</v>
      </c>
      <c r="AK2051" s="1054"/>
      <c r="AL2051" s="1051"/>
      <c r="AM2051" s="20">
        <f>IF(AA2051="węgiel",AF2051*1/3.6*'lista, wskaźniki'!$F$20,IF(AA2051="drewno",AF2051*1/3.6*'lista, wskaźniki'!$F$22,IF(AA2051="pellet",AF2051*1/3.6*'lista, wskaźniki'!$F$23,IF(AA2051="gaz z sieci",AF2051*1/3.6*'lista, wskaźniki'!$F$21,IF(AA2051="olej opałowy",AF2051*1/3.6*'lista, wskaźniki'!$F$24,0)))))</f>
        <v>0</v>
      </c>
      <c r="AN2051" s="20">
        <f>IF(AA2051="węgiel",AF2051*'lista, wskaźniki'!$E$42,IF(AA2051="drewno",AF2051*'lista, wskaźniki'!$G$42,IF(AA2051="pellet",AF2051*'lista, wskaźniki'!$H$42,IF(AA2051="gaz z sieci",AF2051*'lista, wskaźniki'!$F$42,IF(AA2051="olej opałowy",AF2051*'lista, wskaźniki'!$I$42,0)))))</f>
        <v>0</v>
      </c>
      <c r="AO2051" s="20">
        <f>IF(AA2051="węgiel",AF2051*'lista, wskaźniki'!$E$43,IF(AA2051="drewno",AF2051*'lista, wskaźniki'!$G$43,IF(AA2051="pellet",AF2051*'lista, wskaźniki'!$H$43,IF(AA2051="gaz z sieci",AF2051*'lista, wskaźniki'!$F$43,IF(AA2051="olej opałowy",AF2051*'lista, wskaźniki'!$I$43,0)))))</f>
        <v>0</v>
      </c>
      <c r="AP2051" s="20">
        <f>IF(AA2051="węgiel",AF2051*'lista, wskaźniki'!$E$44,IF(AA2051="drewno",AF2051*'lista, wskaźniki'!$G$44,IF(AA2051="pellet",AF2051*'lista, wskaźniki'!$H$44,IF(AA2051="gaz z sieci",AF2051*'lista, wskaźniki'!$F$44,IF(AA2051="olej opałowy",AF2051*'lista, wskaźniki'!$I$44,0)))))</f>
        <v>0</v>
      </c>
      <c r="AQ2051" s="20" t="b">
        <f>IF(Z2051="gaz",AH2051*1/3.6*'lista, wskaźniki'!$F$21,IF(Z2051="energia elektryczna",AH2051*1/3.6*'lista, wskaźniki'!$F$26))</f>
        <v>0</v>
      </c>
      <c r="AR2051" s="20" t="b">
        <f>IF(Z2051="gaz",AH2051*'lista, wskaźniki'!$F$42,IF(Z2051="energia elektryczna",AH2051*0))</f>
        <v>0</v>
      </c>
      <c r="AS2051" s="20" t="b">
        <f>IF(Z2051="gaz",AH2051*'lista, wskaźniki'!$F$43,IF(Z2051="energia elektryczna",AH2051*0))</f>
        <v>0</v>
      </c>
      <c r="AT2051" s="20" t="b">
        <f>IF(Z2051="gaz",AH2051*'lista, wskaźniki'!$F$44,IF(Z2051="energia elektryczna",AH2051*0))</f>
        <v>0</v>
      </c>
      <c r="AU2051" s="20">
        <f>AI2051*1/3.6*'lista, wskaźniki'!$F$21</f>
        <v>0</v>
      </c>
      <c r="AV2051" s="20">
        <f>AI2051*'lista, wskaźniki'!$F$42</f>
        <v>0</v>
      </c>
      <c r="AW2051" s="20">
        <f>AI2051*'lista, wskaźniki'!$F$43</f>
        <v>0</v>
      </c>
      <c r="AX2051" s="20">
        <f>AI2051*'lista, wskaźniki'!$F$44</f>
        <v>0</v>
      </c>
      <c r="AY2051" s="20">
        <f>AK2051*'lista, wskaźniki'!$F$26</f>
        <v>0</v>
      </c>
      <c r="AZ2051" s="20">
        <f t="shared" si="909"/>
        <v>0</v>
      </c>
      <c r="BA2051" s="20">
        <f t="shared" si="910"/>
        <v>0</v>
      </c>
      <c r="BB2051" s="20">
        <f t="shared" si="911"/>
        <v>0</v>
      </c>
      <c r="BC2051" s="20">
        <f t="shared" si="912"/>
        <v>0</v>
      </c>
      <c r="BD2051" s="1051"/>
      <c r="BE2051" s="1051"/>
      <c r="BF2051" s="1051"/>
      <c r="BG2051" s="1051"/>
      <c r="BH2051" s="97"/>
      <c r="BI2051" s="1051"/>
      <c r="BJ2051" s="97"/>
      <c r="BK2051" s="1051"/>
      <c r="BL2051" s="97"/>
      <c r="BM2051" s="97"/>
      <c r="BN2051" s="97"/>
      <c r="BO2051" s="97"/>
      <c r="BP2051" s="97"/>
      <c r="BQ2051" s="97"/>
      <c r="BR2051" s="97"/>
      <c r="BS2051" s="1045"/>
      <c r="BT2051" s="1045"/>
      <c r="BU2051" s="1045"/>
      <c r="BV2051" s="1045"/>
      <c r="BW2051" s="1045"/>
      <c r="BX2051" s="1045"/>
      <c r="BY2051" s="1048"/>
      <c r="CA2051" s="365" t="b">
        <f t="shared" si="913"/>
        <v>0</v>
      </c>
      <c r="CB2051" s="365" t="b">
        <f t="shared" si="914"/>
        <v>0</v>
      </c>
      <c r="CC2051" s="365" t="b">
        <f t="shared" si="915"/>
        <v>0</v>
      </c>
      <c r="CD2051" s="365">
        <f t="shared" si="916"/>
        <v>0</v>
      </c>
      <c r="CE2051" s="365" t="b">
        <f t="shared" si="917"/>
        <v>0</v>
      </c>
      <c r="CF2051" s="365" t="b">
        <f t="shared" si="918"/>
        <v>0</v>
      </c>
      <c r="CG2051" s="365" t="b">
        <f t="shared" si="919"/>
        <v>0</v>
      </c>
      <c r="CH2051" s="365">
        <f t="shared" si="920"/>
        <v>0</v>
      </c>
      <c r="CI2051" s="72" t="b">
        <f t="shared" si="921"/>
        <v>0</v>
      </c>
      <c r="CJ2051" s="72" t="b">
        <f t="shared" si="922"/>
        <v>0</v>
      </c>
      <c r="CK2051" s="72" t="b">
        <f t="shared" si="923"/>
        <v>0</v>
      </c>
      <c r="CL2051" s="72">
        <f t="shared" si="924"/>
        <v>0</v>
      </c>
      <c r="CM2051" s="72" t="b">
        <f t="shared" si="925"/>
        <v>0</v>
      </c>
      <c r="CN2051" s="72" t="b">
        <f t="shared" si="926"/>
        <v>0</v>
      </c>
      <c r="CP2051" s="13">
        <f t="shared" si="927"/>
        <v>0</v>
      </c>
      <c r="CQ2051" s="13" t="b">
        <f t="shared" si="928"/>
        <v>0</v>
      </c>
      <c r="CR2051" s="13" t="b">
        <f t="shared" si="929"/>
        <v>0</v>
      </c>
      <c r="CS2051" s="13" t="b">
        <f t="shared" si="935"/>
        <v>0</v>
      </c>
      <c r="CT2051" s="13" t="b">
        <f t="shared" si="934"/>
        <v>0</v>
      </c>
      <c r="CU2051" s="13" t="b">
        <f t="shared" si="936"/>
        <v>0</v>
      </c>
      <c r="CV2051" s="13" t="b">
        <f t="shared" si="930"/>
        <v>0</v>
      </c>
      <c r="CW2051" s="13" t="b">
        <f t="shared" si="931"/>
        <v>0</v>
      </c>
      <c r="CX2051" s="13" t="b">
        <f t="shared" si="932"/>
        <v>0</v>
      </c>
      <c r="CY2051" s="13" t="b">
        <f t="shared" si="933"/>
        <v>0</v>
      </c>
    </row>
    <row r="2052" spans="1:103" ht="15" thickBot="1">
      <c r="A2052" s="933"/>
      <c r="B2052" s="1052"/>
      <c r="C2052" s="1052"/>
      <c r="D2052" s="1052"/>
      <c r="E2052" s="1052"/>
      <c r="F2052" s="1052"/>
      <c r="G2052" s="1052"/>
      <c r="H2052" s="1052"/>
      <c r="I2052" s="1052"/>
      <c r="J2052" s="1052"/>
      <c r="K2052" s="1052"/>
      <c r="L2052" s="1052"/>
      <c r="M2052" s="1052"/>
      <c r="N2052" s="1052"/>
      <c r="O2052" s="1052"/>
      <c r="P2052" s="1052"/>
      <c r="Q2052" s="942"/>
      <c r="R2052" s="1052"/>
      <c r="S2052" s="1052"/>
      <c r="T2052" s="1052"/>
      <c r="U2052" s="1052"/>
      <c r="V2052" s="1052"/>
      <c r="W2052" s="99"/>
      <c r="X2052" s="99"/>
      <c r="Y2052" s="99"/>
      <c r="Z2052" s="99"/>
      <c r="AA2052" s="99" t="s">
        <v>37</v>
      </c>
      <c r="AB2052" s="100"/>
      <c r="AC2052" s="100"/>
      <c r="AD2052" s="99"/>
      <c r="AE2052" s="1052"/>
      <c r="AF2052" s="334">
        <f t="shared" si="937"/>
        <v>0</v>
      </c>
      <c r="AG2052" s="272">
        <f>IF(R2052="kompletna",Q2052*J2052*0.0036*'lista, wskaźniki'!$F$13, IF(R2052="częściowa",Q2052*J2052*0.0036*'lista, wskaźniki'!$F$14, IF(R2052="brak",Q2052*J2052*0.0036*'lista, wskaźniki'!$F$15,)))</f>
        <v>0</v>
      </c>
      <c r="AH2052" s="334">
        <f>IF(Y2052="inne",K2052*'lista, wskaźniki'!$E$35,IF(Y2052="to samo źródło",0,IF(Y2052=0,0)))</f>
        <v>0</v>
      </c>
      <c r="AI2052" s="334" t="b">
        <f>IF(AA2052="gaz z sieci",AC2052*'lista, wskaźniki'!$D$21)</f>
        <v>0</v>
      </c>
      <c r="AJ2052" s="272">
        <f>IF(AA2052="węgiel",AB2052*'lista, wskaźniki'!$D$20, IF('Sektor mieszkaniowy'!AA2052="drewno",'Sektor mieszkaniowy'!AB2052*'lista, wskaźniki'!$D$22,IF('Sektor mieszkaniowy'!AA2052="pellet",AB2052*'lista, wskaźniki'!$D$23,IF('Sektor mieszkaniowy'!AA2052="gaz z sieci",AB2052*'lista, wskaźniki'!$D$21,IF('Sektor mieszkaniowy'!AA2052="olej opałowy",'Sektor mieszkaniowy'!AB2052*'lista, wskaźniki'!$D$24)))))</f>
        <v>0</v>
      </c>
      <c r="AK2052" s="1055"/>
      <c r="AL2052" s="1052"/>
      <c r="AM2052" s="20">
        <f>IF(AA2052="węgiel",AF2052*1/3.6*'lista, wskaźniki'!$F$20,IF(AA2052="drewno",AF2052*1/3.6*'lista, wskaźniki'!$F$22,IF(AA2052="pellet",AF2052*1/3.6*'lista, wskaźniki'!$F$23,IF(AA2052="gaz z sieci",AF2052*1/3.6*'lista, wskaźniki'!$F$21,IF(AA2052="olej opałowy",AF2052*1/3.6*'lista, wskaźniki'!$F$24,0)))))</f>
        <v>0</v>
      </c>
      <c r="AN2052" s="20">
        <f>IF(AA2052="węgiel",AF2052*'lista, wskaźniki'!$E$42,IF(AA2052="drewno",AF2052*'lista, wskaźniki'!$G$42,IF(AA2052="pellet",AF2052*'lista, wskaźniki'!$H$42,IF(AA2052="gaz z sieci",AF2052*'lista, wskaźniki'!$F$42,IF(AA2052="olej opałowy",AF2052*'lista, wskaźniki'!$I$42,0)))))</f>
        <v>0</v>
      </c>
      <c r="AO2052" s="20">
        <f>IF(AA2052="węgiel",AF2052*'lista, wskaźniki'!$E$43,IF(AA2052="drewno",AF2052*'lista, wskaźniki'!$G$43,IF(AA2052="pellet",AF2052*'lista, wskaźniki'!$H$43,IF(AA2052="gaz z sieci",AF2052*'lista, wskaźniki'!$F$43,IF(AA2052="olej opałowy",AF2052*'lista, wskaźniki'!$I$43,0)))))</f>
        <v>0</v>
      </c>
      <c r="AP2052" s="20">
        <f>IF(AA2052="węgiel",AF2052*'lista, wskaźniki'!$E$44,IF(AA2052="drewno",AF2052*'lista, wskaźniki'!$G$44,IF(AA2052="pellet",AF2052*'lista, wskaźniki'!$H$44,IF(AA2052="gaz z sieci",AF2052*'lista, wskaźniki'!$F$44,IF(AA2052="olej opałowy",AF2052*'lista, wskaźniki'!$I$44,0)))))</f>
        <v>0</v>
      </c>
      <c r="AQ2052" s="20" t="b">
        <f>IF(Z2052="gaz",AH2052*1/3.6*'lista, wskaźniki'!$F$21,IF(Z2052="energia elektryczna",AH2052*1/3.6*'lista, wskaźniki'!$F$26))</f>
        <v>0</v>
      </c>
      <c r="AR2052" s="20" t="b">
        <f>IF(Z2052="gaz",AH2052*'lista, wskaźniki'!$F$42,IF(Z2052="energia elektryczna",AH2052*0))</f>
        <v>0</v>
      </c>
      <c r="AS2052" s="20" t="b">
        <f>IF(Z2052="gaz",AH2052*'lista, wskaźniki'!$F$43,IF(Z2052="energia elektryczna",AH2052*0))</f>
        <v>0</v>
      </c>
      <c r="AT2052" s="20" t="b">
        <f>IF(Z2052="gaz",AH2052*'lista, wskaźniki'!$F$44,IF(Z2052="energia elektryczna",AH2052*0))</f>
        <v>0</v>
      </c>
      <c r="AU2052" s="20">
        <f>AI2052*1/3.6*'lista, wskaźniki'!$F$21</f>
        <v>0</v>
      </c>
      <c r="AV2052" s="20">
        <f>AI2052*'lista, wskaźniki'!$F$42</f>
        <v>0</v>
      </c>
      <c r="AW2052" s="20">
        <f>AI2052*'lista, wskaźniki'!$F$43</f>
        <v>0</v>
      </c>
      <c r="AX2052" s="20">
        <f>AI2052*'lista, wskaźniki'!$F$44</f>
        <v>0</v>
      </c>
      <c r="AY2052" s="20">
        <f>AK2052*'lista, wskaźniki'!$F$26</f>
        <v>0</v>
      </c>
      <c r="AZ2052" s="20">
        <f>AM2052+AQ2052+AU2052+AY2052</f>
        <v>0</v>
      </c>
      <c r="BA2052" s="20">
        <f>AN2052+AR2052+AV2052</f>
        <v>0</v>
      </c>
      <c r="BB2052" s="20">
        <f>AO2052+AS2052+AW2052</f>
        <v>0</v>
      </c>
      <c r="BC2052" s="20">
        <f>AP2052+AT2052+AX2052</f>
        <v>0</v>
      </c>
      <c r="BD2052" s="1052"/>
      <c r="BE2052" s="1052"/>
      <c r="BF2052" s="1052"/>
      <c r="BG2052" s="1052"/>
      <c r="BH2052" s="99"/>
      <c r="BI2052" s="1052"/>
      <c r="BJ2052" s="99"/>
      <c r="BK2052" s="1052"/>
      <c r="BL2052" s="99"/>
      <c r="BM2052" s="99"/>
      <c r="BN2052" s="99"/>
      <c r="BO2052" s="99"/>
      <c r="BP2052" s="99"/>
      <c r="BQ2052" s="99"/>
      <c r="BR2052" s="99"/>
      <c r="BS2052" s="1046"/>
      <c r="BT2052" s="1046"/>
      <c r="BU2052" s="1046"/>
      <c r="BV2052" s="1046"/>
      <c r="BW2052" s="1046"/>
      <c r="BX2052" s="1046"/>
      <c r="BY2052" s="1049"/>
      <c r="CA2052" s="365" t="b">
        <f>IF(AA2052="węgiel",AF2052)</f>
        <v>0</v>
      </c>
      <c r="CB2052" s="365" t="b">
        <f>IF(AA2052="drewno",AF2052)</f>
        <v>0</v>
      </c>
      <c r="CC2052" s="365" t="b">
        <f>IF(AA2052="pellet",AF2052)</f>
        <v>0</v>
      </c>
      <c r="CD2052" s="365" t="b">
        <f>IF(AA2052="gaz z sieci",AF2052)</f>
        <v>0</v>
      </c>
      <c r="CE2052" s="365">
        <f>IF(AA2052="olej opałowy",AF2052)</f>
        <v>0</v>
      </c>
      <c r="CF2052" s="365" t="b">
        <f>IF(Z2052="gaz",AH2052)</f>
        <v>0</v>
      </c>
      <c r="CG2052" s="365" t="b">
        <f>IF(Z2052="energia elektryczna",AH2052)</f>
        <v>0</v>
      </c>
      <c r="CH2052" s="365" t="b">
        <f>IF(AA2052="gaz z sieci",AI2052)</f>
        <v>0</v>
      </c>
      <c r="CI2052" s="72" t="b">
        <f>CA2052</f>
        <v>0</v>
      </c>
      <c r="CJ2052" s="72" t="b">
        <f>CB2052</f>
        <v>0</v>
      </c>
      <c r="CK2052" s="72" t="b">
        <f>CC2052</f>
        <v>0</v>
      </c>
      <c r="CL2052" s="72">
        <f>CD2052+CF2052</f>
        <v>0</v>
      </c>
      <c r="CM2052" s="72">
        <f>CE2052</f>
        <v>0</v>
      </c>
      <c r="CN2052" s="72" t="b">
        <f>CG2052</f>
        <v>0</v>
      </c>
      <c r="CP2052" s="13">
        <f>IF(I2052="&lt;1966",J2052,IF(I2052&lt;1966,J2052))</f>
        <v>0</v>
      </c>
      <c r="CQ2052" s="13" t="b">
        <f>IF(R2052="kompletna",CP2052,IF(R2052="częściowa",0.5*CP2052,IF(R2052="brak",0*CP2052)))</f>
        <v>0</v>
      </c>
      <c r="CR2052" s="13" t="b">
        <f>IF(I2052="1967-1985",J2052)</f>
        <v>0</v>
      </c>
      <c r="CS2052" s="13" t="b">
        <f t="shared" si="935"/>
        <v>0</v>
      </c>
      <c r="CT2052" s="13" t="b">
        <f t="shared" si="934"/>
        <v>0</v>
      </c>
      <c r="CU2052" s="13" t="b">
        <f t="shared" si="936"/>
        <v>0</v>
      </c>
      <c r="CV2052" s="13" t="b">
        <f>IF(I2052="1993-1996",J2052)</f>
        <v>0</v>
      </c>
      <c r="CW2052" s="13" t="b">
        <f>IF(R2052="kompletna",CV2052,IF(R2052="częściowa",0.5*CV2052,IF(R2052="brak",0*CV2052)))</f>
        <v>0</v>
      </c>
      <c r="CX2052" s="13" t="b">
        <f>IF(I2052="&gt;1997",J2052)</f>
        <v>0</v>
      </c>
      <c r="CY2052" s="13" t="b">
        <f>IF(R2052="kompletna",CX2052,IF(R2052="częściowa",0.5*CX2052,IF(R2052="brak",0*CX2052)))</f>
        <v>0</v>
      </c>
    </row>
    <row r="2053" spans="1:103">
      <c r="AF2053" s="72">
        <f>SUM(AF3:AF2052)</f>
        <v>43579.62558</v>
      </c>
      <c r="AG2053" s="72" t="b">
        <f>AF2053=CE2055</f>
        <v>1</v>
      </c>
      <c r="AH2053" s="72">
        <f>SUM(AH3:AH2052)</f>
        <v>522.45272362500009</v>
      </c>
      <c r="AI2053" s="72" t="b">
        <f>AH2053=CF2055</f>
        <v>1</v>
      </c>
      <c r="AQ2053" s="361"/>
      <c r="CA2053" s="369"/>
      <c r="CB2053" s="369"/>
      <c r="CC2053" s="369"/>
      <c r="CD2053" s="369"/>
      <c r="CE2053" s="369"/>
      <c r="CP2053" s="13"/>
      <c r="CQ2053" s="13"/>
    </row>
    <row r="2054" spans="1:103" ht="15.75" thickBot="1">
      <c r="Q2054" t="s">
        <v>498</v>
      </c>
      <c r="U2054" t="s">
        <v>77</v>
      </c>
      <c r="AE2054" s="345" t="s">
        <v>439</v>
      </c>
      <c r="AF2054" s="348">
        <f>AF2053+AH2053</f>
        <v>44102.078303625</v>
      </c>
      <c r="AG2054" s="327" t="s">
        <v>438</v>
      </c>
      <c r="AH2054" s="140" t="s">
        <v>441</v>
      </c>
      <c r="AI2054" s="140" t="b">
        <f>AF2054=CG2055</f>
        <v>1</v>
      </c>
      <c r="AJ2054" s="140"/>
      <c r="CA2054" s="366">
        <f>SUM(CA3:CA2052)</f>
        <v>16243.366599999998</v>
      </c>
      <c r="CB2054" s="366">
        <f t="shared" ref="CB2054:CN2054" si="938">SUM(CB3:CB2052)</f>
        <v>25968.977300000006</v>
      </c>
      <c r="CC2054" s="366">
        <f t="shared" si="938"/>
        <v>90</v>
      </c>
      <c r="CD2054" s="366">
        <f t="shared" si="938"/>
        <v>1277.2816800000001</v>
      </c>
      <c r="CE2054" s="366">
        <f t="shared" si="938"/>
        <v>0</v>
      </c>
      <c r="CF2054" s="366">
        <f t="shared" si="938"/>
        <v>86.71414500000003</v>
      </c>
      <c r="CG2054" s="366">
        <f t="shared" si="938"/>
        <v>435.73857862500017</v>
      </c>
      <c r="CH2054" s="366">
        <f t="shared" si="938"/>
        <v>397.17552000000001</v>
      </c>
      <c r="CI2054" s="366">
        <f t="shared" si="938"/>
        <v>16243.366599999998</v>
      </c>
      <c r="CJ2054" s="366">
        <f t="shared" si="938"/>
        <v>25968.977300000006</v>
      </c>
      <c r="CK2054" s="366">
        <f t="shared" si="938"/>
        <v>90</v>
      </c>
      <c r="CL2054" s="366">
        <f t="shared" si="938"/>
        <v>1363.995825</v>
      </c>
      <c r="CM2054" s="366">
        <f t="shared" si="938"/>
        <v>0</v>
      </c>
      <c r="CN2054" s="366">
        <f t="shared" si="938"/>
        <v>435.73857862500017</v>
      </c>
      <c r="CO2054" s="368">
        <f>CI2054+CJ2054+CK2054+CL2054+CM2054+CN2054</f>
        <v>44102.078303625007</v>
      </c>
      <c r="CP2054" s="374">
        <f>SUM(CP3:CP2052)</f>
        <v>8730</v>
      </c>
      <c r="CQ2054" s="374">
        <f t="shared" ref="CQ2054:CY2054" si="939">SUM(CQ3:CQ2052)</f>
        <v>4868.5</v>
      </c>
      <c r="CR2054" s="374">
        <f t="shared" si="939"/>
        <v>8166</v>
      </c>
      <c r="CS2054" s="374">
        <f t="shared" si="939"/>
        <v>4507</v>
      </c>
      <c r="CT2054" s="374">
        <f t="shared" si="939"/>
        <v>3850</v>
      </c>
      <c r="CU2054" s="374">
        <f t="shared" si="939"/>
        <v>2315</v>
      </c>
      <c r="CV2054" s="374">
        <f t="shared" si="939"/>
        <v>1645</v>
      </c>
      <c r="CW2054" s="374">
        <f t="shared" si="939"/>
        <v>1257.5</v>
      </c>
      <c r="CX2054" s="374">
        <f t="shared" si="939"/>
        <v>5568</v>
      </c>
      <c r="CY2054" s="374">
        <f t="shared" si="939"/>
        <v>4854.5</v>
      </c>
    </row>
    <row r="2055" spans="1:103" ht="15">
      <c r="C2055" s="818" t="s">
        <v>1</v>
      </c>
      <c r="D2055" s="820">
        <f>COUNTIF(D3:D2052,"wolnostojący")</f>
        <v>380</v>
      </c>
      <c r="E2055" s="688">
        <f>D2055/A2048</f>
        <v>0.92682926829268297</v>
      </c>
      <c r="H2055" s="10"/>
      <c r="I2055" s="346" t="s">
        <v>440</v>
      </c>
      <c r="J2055">
        <f>SUM(J3:J2052)</f>
        <v>27959</v>
      </c>
      <c r="Q2055" t="s">
        <v>495</v>
      </c>
      <c r="R2055">
        <f>COUNTIF(R3:R2052,"kompletna")</f>
        <v>93</v>
      </c>
      <c r="S2055" s="438">
        <f>R2055/$R$2058</f>
        <v>0.22794117647058823</v>
      </c>
      <c r="V2055" s="347" t="s">
        <v>35</v>
      </c>
      <c r="W2055" s="13">
        <f>COUNTIF(W3:W2052,"węgiel")</f>
        <v>268</v>
      </c>
      <c r="Y2055">
        <v>118</v>
      </c>
      <c r="Z2055">
        <v>83</v>
      </c>
      <c r="AE2055" s="306" t="s">
        <v>35</v>
      </c>
      <c r="AF2055" s="348">
        <f>CI2054</f>
        <v>16243.366599999998</v>
      </c>
      <c r="AH2055" s="350">
        <f t="shared" ref="AH2055:AH2060" si="940">AF2055/$AF$2054</f>
        <v>0.36831295088115751</v>
      </c>
      <c r="AI2055" s="350"/>
      <c r="CE2055" s="72">
        <f>SUM(CA2054:CE2054)</f>
        <v>43579.625580000007</v>
      </c>
      <c r="CF2055" s="72">
        <f>CF2054+CG2054</f>
        <v>522.4527236250002</v>
      </c>
      <c r="CG2055" s="368">
        <f>CA2054+CB2054+CC2054+CD2054+CE2054+CF2054+CG2054</f>
        <v>44102.078303625007</v>
      </c>
      <c r="CQ2055" s="375">
        <f>CQ2054/CP2054</f>
        <v>0.55767468499427264</v>
      </c>
      <c r="CS2055" s="375">
        <f>CS2054/CR2054</f>
        <v>0.55192260592701448</v>
      </c>
      <c r="CU2055" s="376">
        <f>CU2054/CT2054</f>
        <v>0.60129870129870133</v>
      </c>
      <c r="CW2055" s="376">
        <f>CW2054/CV2054</f>
        <v>0.76443768996960482</v>
      </c>
      <c r="CY2055" s="376">
        <f>CY2054/CX2054</f>
        <v>0.87185704022988508</v>
      </c>
    </row>
    <row r="2056" spans="1:103">
      <c r="C2056" s="818" t="s">
        <v>2</v>
      </c>
      <c r="D2056" s="820">
        <f>COUNTIF(D3:D2052,"bliźniak/szeregowy")</f>
        <v>6</v>
      </c>
      <c r="H2056" s="10"/>
      <c r="I2056" s="347" t="s">
        <v>35</v>
      </c>
      <c r="Q2056" t="s">
        <v>496</v>
      </c>
      <c r="R2056" s="13">
        <f>COUNTIF(R3:R2052,"częściowa")</f>
        <v>263</v>
      </c>
      <c r="S2056" s="438">
        <f>R2056/$R$2058</f>
        <v>0.64460784313725494</v>
      </c>
      <c r="V2056" s="347" t="s">
        <v>36</v>
      </c>
      <c r="W2056" s="13">
        <f>COUNTIF(W3:W2052,"drewno")</f>
        <v>326</v>
      </c>
      <c r="Y2056" s="688">
        <f>118/410</f>
        <v>0.28780487804878047</v>
      </c>
      <c r="Z2056" s="688">
        <f>Z2055/Y2055</f>
        <v>0.70338983050847459</v>
      </c>
      <c r="AE2056" s="306" t="s">
        <v>36</v>
      </c>
      <c r="AF2056" s="349">
        <f>CJ2054</f>
        <v>25968.977300000006</v>
      </c>
      <c r="AH2056" s="350">
        <f t="shared" si="940"/>
        <v>0.58883794820765778</v>
      </c>
      <c r="AI2056" s="350"/>
    </row>
    <row r="2057" spans="1:103" ht="15">
      <c r="C2057" s="819" t="s">
        <v>3</v>
      </c>
      <c r="D2057" s="820">
        <f>COUNTIF(D3:D2052,"mieszkanie w budynku wielorodzinnym")</f>
        <v>19</v>
      </c>
      <c r="H2057" s="10"/>
      <c r="I2057" s="347" t="s">
        <v>36</v>
      </c>
      <c r="Q2057" t="s">
        <v>497</v>
      </c>
      <c r="R2057" s="13">
        <f>COUNTIF(R3:R2052,"brak")</f>
        <v>52</v>
      </c>
      <c r="S2057" s="438">
        <f>R2057/$R$2058</f>
        <v>0.12745098039215685</v>
      </c>
      <c r="V2057" s="347" t="s">
        <v>195</v>
      </c>
      <c r="W2057" s="13">
        <f>COUNTIF(W3:W2052,"drewno/pellet")</f>
        <v>7</v>
      </c>
      <c r="Z2057">
        <v>26</v>
      </c>
      <c r="AE2057" s="306" t="s">
        <v>50</v>
      </c>
      <c r="AF2057" s="349">
        <f>CK2054</f>
        <v>90</v>
      </c>
      <c r="AH2057" s="350">
        <f t="shared" si="940"/>
        <v>2.0407201533765903E-3</v>
      </c>
      <c r="AI2057" s="350"/>
      <c r="CA2057" s="345" t="s">
        <v>439</v>
      </c>
      <c r="CB2057" s="348">
        <f>CA2054+CB2054+CC2054+CD2054+CE2054+CF2054+CG2054</f>
        <v>44102.078303625007</v>
      </c>
      <c r="CC2057" s="327" t="s">
        <v>438</v>
      </c>
      <c r="CD2057" s="140" t="s">
        <v>441</v>
      </c>
      <c r="CF2057" s="262" t="s">
        <v>464</v>
      </c>
      <c r="CP2057" s="380" t="s">
        <v>461</v>
      </c>
      <c r="CQ2057" s="381" t="s">
        <v>453</v>
      </c>
    </row>
    <row r="2058" spans="1:103" ht="15">
      <c r="C2058" s="818"/>
      <c r="D2058" s="820"/>
      <c r="H2058" s="10"/>
      <c r="I2058" s="347" t="s">
        <v>50</v>
      </c>
      <c r="R2058">
        <f>SUM(R2055:R2057)</f>
        <v>408</v>
      </c>
      <c r="V2058" s="347" t="s">
        <v>38</v>
      </c>
      <c r="W2058" s="13">
        <f>COUNTIF(W3:W2052,"gaz z sieci")</f>
        <v>20</v>
      </c>
      <c r="Z2058" s="688">
        <f>Z2057/Y2055</f>
        <v>0.22033898305084745</v>
      </c>
      <c r="AE2058" s="306" t="s">
        <v>38</v>
      </c>
      <c r="AF2058" s="349">
        <f>CL2054</f>
        <v>1363.995825</v>
      </c>
      <c r="AH2058" s="350">
        <f t="shared" si="940"/>
        <v>3.0928152991100317E-2</v>
      </c>
      <c r="AI2058" s="350"/>
      <c r="CA2058" s="306" t="s">
        <v>35</v>
      </c>
      <c r="CB2058" s="348">
        <f>CA2054</f>
        <v>16243.366599999998</v>
      </c>
      <c r="CC2058" s="72"/>
      <c r="CD2058" s="350">
        <f t="shared" ref="CD2058:CD2063" si="941">CB2058/$CB$2057</f>
        <v>0.36831295088115745</v>
      </c>
      <c r="CF2058" t="s">
        <v>35</v>
      </c>
      <c r="CG2058" s="72">
        <v>117247.2100872646</v>
      </c>
      <c r="CK2058" s="72"/>
      <c r="CP2058" s="377" t="s">
        <v>451</v>
      </c>
      <c r="CQ2058" s="379">
        <f>CQ2055</f>
        <v>0.55767468499427264</v>
      </c>
    </row>
    <row r="2059" spans="1:103" ht="15">
      <c r="C2059" s="819"/>
      <c r="D2059" s="820"/>
      <c r="H2059" s="10"/>
      <c r="I2059" s="347" t="s">
        <v>38</v>
      </c>
      <c r="Q2059" t="s">
        <v>499</v>
      </c>
      <c r="R2059">
        <v>2</v>
      </c>
      <c r="V2059" s="347" t="s">
        <v>37</v>
      </c>
      <c r="W2059" s="13">
        <f>COUNTIF(W3:W2052,"olej opałowy")</f>
        <v>0</v>
      </c>
      <c r="AE2059" s="306" t="s">
        <v>37</v>
      </c>
      <c r="AF2059" s="349">
        <f>CM2053</f>
        <v>0</v>
      </c>
      <c r="AH2059" s="350">
        <f t="shared" si="940"/>
        <v>0</v>
      </c>
      <c r="AI2059" s="350"/>
      <c r="CA2059" s="306" t="s">
        <v>36</v>
      </c>
      <c r="CB2059" s="349">
        <f>CB2054</f>
        <v>25968.977300000006</v>
      </c>
      <c r="CC2059" s="72"/>
      <c r="CD2059" s="350">
        <f t="shared" si="941"/>
        <v>0.58883794820765767</v>
      </c>
      <c r="CF2059" t="s">
        <v>36</v>
      </c>
      <c r="CG2059" s="72">
        <v>187448.21884673258</v>
      </c>
      <c r="CI2059" s="13"/>
      <c r="CK2059" s="72"/>
      <c r="CP2059" s="378" t="s">
        <v>11</v>
      </c>
      <c r="CQ2059" s="379">
        <f>CS2055</f>
        <v>0.55192260592701448</v>
      </c>
    </row>
    <row r="2060" spans="1:103" ht="15">
      <c r="H2060" s="10"/>
      <c r="I2060" s="347" t="s">
        <v>37</v>
      </c>
      <c r="V2060" s="440" t="s">
        <v>35</v>
      </c>
      <c r="W2060" s="14">
        <v>59</v>
      </c>
      <c r="X2060" s="438">
        <f>W2060/$W$2065</f>
        <v>0.14567901234567901</v>
      </c>
      <c r="AE2060" s="367" t="s">
        <v>403</v>
      </c>
      <c r="AF2060" s="72">
        <f>CN2054</f>
        <v>435.73857862500017</v>
      </c>
      <c r="AH2060" s="350">
        <f t="shared" si="940"/>
        <v>9.880227766707864E-3</v>
      </c>
      <c r="CA2060" s="306" t="s">
        <v>50</v>
      </c>
      <c r="CB2060" s="349">
        <f>CC2054</f>
        <v>90</v>
      </c>
      <c r="CC2060" s="72"/>
      <c r="CD2060" s="350">
        <f t="shared" si="941"/>
        <v>2.0407201533765898E-3</v>
      </c>
      <c r="CF2060" t="s">
        <v>50</v>
      </c>
      <c r="CG2060" s="72">
        <v>649.6343502986515</v>
      </c>
      <c r="CI2060" s="13"/>
      <c r="CK2060" s="72"/>
      <c r="CP2060" s="378" t="s">
        <v>12</v>
      </c>
      <c r="CQ2060" s="379">
        <f>CU2055</f>
        <v>0.60129870129870133</v>
      </c>
    </row>
    <row r="2061" spans="1:103" ht="15">
      <c r="I2061" s="345"/>
      <c r="L2061">
        <v>343</v>
      </c>
      <c r="N2061">
        <v>222</v>
      </c>
      <c r="P2061">
        <v>124</v>
      </c>
      <c r="V2061" s="440" t="s">
        <v>500</v>
      </c>
      <c r="W2061" s="14">
        <v>209</v>
      </c>
      <c r="X2061" s="438">
        <f>W2061/$W$2065</f>
        <v>0.51604938271604939</v>
      </c>
      <c r="AH2061" s="370">
        <f>SUM(AH2055:AH2060)</f>
        <v>1.0000000000000002</v>
      </c>
      <c r="CA2061" s="306" t="s">
        <v>38</v>
      </c>
      <c r="CB2061" s="349">
        <f>CD2054+CF2054</f>
        <v>1363.995825</v>
      </c>
      <c r="CC2061" s="72"/>
      <c r="CD2061" s="350">
        <f t="shared" si="941"/>
        <v>3.0928152991100313E-2</v>
      </c>
      <c r="CF2061" t="s">
        <v>38</v>
      </c>
      <c r="CG2061" s="888">
        <v>27263.376</v>
      </c>
      <c r="CI2061" s="13"/>
      <c r="CK2061" s="72"/>
      <c r="CP2061" s="378" t="s">
        <v>13</v>
      </c>
      <c r="CQ2061" s="379">
        <f>CW2055</f>
        <v>0.76443768996960482</v>
      </c>
    </row>
    <row r="2062" spans="1:103" ht="15">
      <c r="I2062" s="52"/>
      <c r="J2062" s="52"/>
      <c r="K2062" s="52"/>
      <c r="L2062" s="727">
        <f>L2061/A2048</f>
        <v>0.8365853658536585</v>
      </c>
      <c r="M2062" s="52"/>
      <c r="N2062" s="727">
        <f>N2061/A2048</f>
        <v>0.54146341463414638</v>
      </c>
      <c r="O2062" s="52"/>
      <c r="P2062" s="727">
        <f>P2061/A2048</f>
        <v>0.30243902439024389</v>
      </c>
      <c r="S2062">
        <v>57</v>
      </c>
      <c r="V2062" s="440" t="s">
        <v>36</v>
      </c>
      <c r="W2062" s="14">
        <v>117</v>
      </c>
      <c r="X2062" s="438">
        <f>W2062/$W$2065</f>
        <v>0.28888888888888886</v>
      </c>
      <c r="CA2062" s="306" t="s">
        <v>37</v>
      </c>
      <c r="CB2062" s="349">
        <f>CE2054</f>
        <v>0</v>
      </c>
      <c r="CC2062" s="72"/>
      <c r="CD2062" s="350">
        <f t="shared" si="941"/>
        <v>0</v>
      </c>
      <c r="CF2062" t="s">
        <v>37</v>
      </c>
      <c r="CG2062" s="72">
        <v>0</v>
      </c>
      <c r="CI2062" s="13"/>
      <c r="CK2062" s="72"/>
      <c r="CP2062" s="378" t="s">
        <v>132</v>
      </c>
      <c r="CQ2062" s="379">
        <f>CY2055</f>
        <v>0.87185704022988508</v>
      </c>
    </row>
    <row r="2063" spans="1:103">
      <c r="H2063" s="823" t="s">
        <v>451</v>
      </c>
      <c r="I2063" s="825">
        <v>147</v>
      </c>
      <c r="J2063" s="827">
        <f>(I2063+I2064)/I2068</f>
        <v>0.7048346055979644</v>
      </c>
      <c r="K2063" s="821"/>
      <c r="L2063" s="821"/>
      <c r="M2063" s="821"/>
      <c r="N2063" s="821"/>
      <c r="O2063" s="821"/>
      <c r="P2063" s="821"/>
      <c r="S2063">
        <v>349</v>
      </c>
      <c r="T2063" s="688">
        <f>18/S2063</f>
        <v>5.1575931232091692E-2</v>
      </c>
      <c r="V2063" s="440" t="s">
        <v>38</v>
      </c>
      <c r="W2063" s="14">
        <v>20</v>
      </c>
      <c r="X2063" s="438">
        <f>W2063/$W$2065</f>
        <v>4.9382716049382713E-2</v>
      </c>
      <c r="CA2063" s="367" t="s">
        <v>403</v>
      </c>
      <c r="CB2063" s="72">
        <f>CG2054</f>
        <v>435.73857862500017</v>
      </c>
      <c r="CC2063" s="72"/>
      <c r="CD2063" s="350">
        <f t="shared" si="941"/>
        <v>9.8802277667078622E-3</v>
      </c>
      <c r="CF2063" t="s">
        <v>403</v>
      </c>
      <c r="CG2063" s="72">
        <v>3145.2305380567764</v>
      </c>
      <c r="CI2063" s="13"/>
      <c r="CK2063" s="72"/>
    </row>
    <row r="2064" spans="1:103" ht="15">
      <c r="H2064" s="822" t="s">
        <v>11</v>
      </c>
      <c r="I2064" s="824">
        <v>130</v>
      </c>
      <c r="J2064" s="821"/>
      <c r="K2064" s="821"/>
      <c r="L2064" s="821"/>
      <c r="M2064" s="821"/>
      <c r="N2064" s="821"/>
      <c r="O2064" s="821"/>
      <c r="P2064" s="821"/>
      <c r="S2064" s="688">
        <f>S2063/A2048</f>
        <v>0.85121951219512193</v>
      </c>
      <c r="V2064" s="441" t="s">
        <v>37</v>
      </c>
      <c r="W2064" s="369"/>
      <c r="X2064" s="438">
        <f>W2064/$W$2065</f>
        <v>0</v>
      </c>
      <c r="CA2064" s="13"/>
      <c r="CB2064" s="13"/>
      <c r="CC2064" s="72"/>
      <c r="CD2064" s="370">
        <f>SUM(CD2058:CD2063)</f>
        <v>0.99999999999999989</v>
      </c>
      <c r="CG2064" s="368">
        <f>SUM(CG2058:CG2063)</f>
        <v>335753.66982235259</v>
      </c>
      <c r="CH2064" s="72"/>
      <c r="CK2064" s="368"/>
      <c r="CO2064" s="345"/>
    </row>
    <row r="2065" spans="8:86">
      <c r="H2065" s="822" t="s">
        <v>12</v>
      </c>
      <c r="I2065" s="826">
        <v>40</v>
      </c>
      <c r="J2065" s="822"/>
      <c r="K2065" s="822"/>
      <c r="L2065" s="822"/>
      <c r="M2065" s="822"/>
      <c r="N2065" s="822"/>
      <c r="O2065" s="822"/>
      <c r="P2065" s="822"/>
      <c r="S2065">
        <v>53</v>
      </c>
      <c r="V2065" s="442"/>
      <c r="W2065" s="52">
        <f>SUM(W2060:W2064)</f>
        <v>405</v>
      </c>
    </row>
    <row r="2066" spans="8:86">
      <c r="H2066" s="822" t="s">
        <v>13</v>
      </c>
      <c r="I2066" s="824">
        <v>18</v>
      </c>
      <c r="J2066" s="821"/>
      <c r="K2066" s="821"/>
      <c r="L2066" s="821"/>
      <c r="M2066" s="821"/>
      <c r="N2066" s="821"/>
      <c r="O2066" s="821"/>
      <c r="P2066" s="821"/>
      <c r="S2066" s="688">
        <f>S2065/A2048</f>
        <v>0.12926829268292683</v>
      </c>
      <c r="CA2066" s="1192" t="s">
        <v>460</v>
      </c>
      <c r="CB2066" s="1192"/>
      <c r="CC2066" s="1192"/>
      <c r="CD2066" s="1192"/>
    </row>
    <row r="2067" spans="8:86" ht="15">
      <c r="H2067" s="822" t="s">
        <v>132</v>
      </c>
      <c r="I2067" s="826">
        <v>58</v>
      </c>
      <c r="J2067" s="822"/>
      <c r="K2067" s="822"/>
      <c r="L2067" s="822"/>
      <c r="M2067" s="822"/>
      <c r="N2067" s="822"/>
      <c r="O2067" s="822"/>
      <c r="P2067" s="822"/>
      <c r="CA2067" s="1193"/>
      <c r="CB2067" s="1193"/>
      <c r="CC2067" s="1193"/>
      <c r="CD2067" s="1193"/>
      <c r="CF2067" s="389" t="s">
        <v>462</v>
      </c>
      <c r="CH2067" s="388">
        <v>754.8</v>
      </c>
    </row>
    <row r="2068" spans="8:86" ht="15.75">
      <c r="H2068" s="822"/>
      <c r="I2068" s="821">
        <f>SUM(I2063:I2067)</f>
        <v>393</v>
      </c>
      <c r="J2068" s="821"/>
      <c r="K2068" s="821"/>
      <c r="L2068" s="821"/>
      <c r="M2068" s="821"/>
      <c r="N2068" s="821"/>
      <c r="O2068" s="821"/>
      <c r="P2068" s="821"/>
      <c r="R2068" s="828">
        <v>1706</v>
      </c>
      <c r="S2068" s="688">
        <f>R2068/R2069</f>
        <v>0.44965735371639431</v>
      </c>
      <c r="CA2068" s="1189" t="s">
        <v>455</v>
      </c>
      <c r="CB2068" s="1190"/>
      <c r="CC2068" s="1191"/>
      <c r="CD2068" s="384">
        <v>260036</v>
      </c>
      <c r="CH2068">
        <f>754.8*1000</f>
        <v>754800</v>
      </c>
    </row>
    <row r="2069" spans="8:86" s="13" customFormat="1" ht="15">
      <c r="H2069" s="822"/>
      <c r="I2069" s="822"/>
      <c r="J2069" s="822"/>
      <c r="K2069" s="822"/>
      <c r="L2069" s="822"/>
      <c r="M2069" s="822"/>
      <c r="N2069" s="822"/>
      <c r="O2069" s="822"/>
      <c r="P2069" s="822"/>
      <c r="R2069" s="817">
        <v>3794</v>
      </c>
      <c r="AB2069" s="56"/>
      <c r="AC2069" s="56"/>
      <c r="AG2069" s="72"/>
      <c r="AK2069" s="66"/>
      <c r="AQ2069" s="362"/>
      <c r="CA2069" s="1189" t="s">
        <v>457</v>
      </c>
      <c r="CB2069" s="1190"/>
      <c r="CC2069" s="1191"/>
      <c r="CD2069" s="387">
        <v>58223.48</v>
      </c>
      <c r="CF2069" s="13" t="s">
        <v>463</v>
      </c>
      <c r="CH2069" s="72">
        <f>CH2068*'lista, wskaźniki'!D21</f>
        <v>27263.376</v>
      </c>
    </row>
    <row r="2070" spans="8:86" s="13" customFormat="1">
      <c r="H2070" s="822"/>
      <c r="I2070" s="821"/>
      <c r="J2070" s="821"/>
      <c r="K2070" s="821"/>
      <c r="L2070" s="821"/>
      <c r="M2070" s="821"/>
      <c r="N2070" s="821"/>
      <c r="O2070" s="821"/>
      <c r="P2070" s="821"/>
      <c r="AB2070" s="56"/>
      <c r="AC2070" s="56"/>
      <c r="AG2070" s="72"/>
      <c r="AK2070" s="66"/>
      <c r="AQ2070" s="362"/>
      <c r="CA2070" s="1189" t="s">
        <v>458</v>
      </c>
      <c r="CB2070" s="1190"/>
      <c r="CC2070" s="1191"/>
      <c r="CD2070" s="385">
        <f>CD2068-CD2069</f>
        <v>201812.52</v>
      </c>
      <c r="CE2070" s="922" t="s">
        <v>676</v>
      </c>
      <c r="CF2070" s="923"/>
      <c r="CG2070" s="923"/>
      <c r="CH2070" s="13">
        <v>29586</v>
      </c>
    </row>
    <row r="2071" spans="8:86">
      <c r="H2071" s="822"/>
      <c r="I2071" s="822"/>
      <c r="J2071" s="822"/>
      <c r="K2071" s="822"/>
      <c r="L2071" s="822"/>
      <c r="M2071" s="822"/>
      <c r="N2071" s="822"/>
      <c r="O2071" s="822"/>
      <c r="P2071" s="822"/>
      <c r="CA2071" s="1185" t="s">
        <v>456</v>
      </c>
      <c r="CB2071" s="1186"/>
      <c r="CC2071" s="1186"/>
      <c r="CD2071" s="386">
        <f>J2055</f>
        <v>27959</v>
      </c>
    </row>
    <row r="2072" spans="8:86" ht="15">
      <c r="I2072" s="52"/>
      <c r="J2072" s="52"/>
      <c r="K2072" s="52"/>
      <c r="L2072" s="52"/>
      <c r="M2072" s="52"/>
      <c r="N2072" s="52"/>
      <c r="O2072" s="52"/>
      <c r="P2072" s="52"/>
      <c r="CA2072" s="1185" t="s">
        <v>454</v>
      </c>
      <c r="CB2072" s="1186"/>
      <c r="CC2072" s="1186"/>
      <c r="CD2072" s="382">
        <f>CB2057</f>
        <v>44102.078303625007</v>
      </c>
      <c r="CF2072" s="262" t="s">
        <v>465</v>
      </c>
    </row>
    <row r="2073" spans="8:86" ht="15" thickBot="1">
      <c r="I2073" s="52"/>
      <c r="J2073" s="52"/>
      <c r="K2073" s="52"/>
      <c r="L2073" s="52"/>
      <c r="M2073" s="52"/>
      <c r="N2073" s="52"/>
      <c r="O2073" s="52"/>
      <c r="P2073" s="52"/>
      <c r="CA2073" s="1187" t="s">
        <v>459</v>
      </c>
      <c r="CB2073" s="1188"/>
      <c r="CC2073" s="1188"/>
      <c r="CD2073" s="383">
        <f>CD2070*CD2072/CD2071</f>
        <v>318335.83317328541</v>
      </c>
      <c r="CF2073" s="13" t="s">
        <v>35</v>
      </c>
      <c r="CG2073" s="72">
        <f>CG2058+CH2070</f>
        <v>146833.2100872646</v>
      </c>
    </row>
    <row r="2074" spans="8:86">
      <c r="CD2074" s="72">
        <f>CD2073-CH2069</f>
        <v>291072.45717328542</v>
      </c>
      <c r="CF2074" s="13" t="s">
        <v>36</v>
      </c>
      <c r="CG2074" s="72">
        <v>187448.21884673258</v>
      </c>
    </row>
    <row r="2075" spans="8:86">
      <c r="CF2075" s="13" t="s">
        <v>50</v>
      </c>
      <c r="CG2075" s="72">
        <v>649.6343502986515</v>
      </c>
    </row>
    <row r="2076" spans="8:86">
      <c r="CF2076" s="13" t="s">
        <v>38</v>
      </c>
      <c r="CG2076" s="888">
        <v>27263.376</v>
      </c>
    </row>
    <row r="2077" spans="8:86">
      <c r="CF2077" s="13" t="s">
        <v>37</v>
      </c>
      <c r="CG2077" s="72">
        <v>0</v>
      </c>
    </row>
    <row r="2078" spans="8:86">
      <c r="CF2078" s="13" t="s">
        <v>403</v>
      </c>
      <c r="CG2078" s="72">
        <v>3145.2305380567764</v>
      </c>
    </row>
    <row r="2079" spans="8:86" ht="15">
      <c r="CF2079" s="13"/>
      <c r="CG2079" s="368">
        <f>SUM(CG2073:CG2078)</f>
        <v>365339.66982235259</v>
      </c>
    </row>
    <row r="2081" spans="84:89" ht="15">
      <c r="CF2081" s="408" t="s">
        <v>51</v>
      </c>
      <c r="CH2081" t="s">
        <v>481</v>
      </c>
    </row>
    <row r="2082" spans="84:89">
      <c r="CF2082" s="345" t="s">
        <v>479</v>
      </c>
      <c r="CG2082" s="13">
        <v>9</v>
      </c>
      <c r="CH2082">
        <f>6*CG2082*CG2087/100*3.6</f>
        <v>1010.8800000000001</v>
      </c>
      <c r="CI2082" t="s">
        <v>438</v>
      </c>
      <c r="CJ2082">
        <f>CH2082*1/3.6</f>
        <v>280.8</v>
      </c>
      <c r="CK2082" t="s">
        <v>407</v>
      </c>
    </row>
    <row r="2083" spans="84:89">
      <c r="CF2083" t="s">
        <v>480</v>
      </c>
      <c r="CG2083" s="13">
        <v>0</v>
      </c>
    </row>
    <row r="2085" spans="84:89">
      <c r="CF2085" s="409"/>
      <c r="CG2085" s="409" t="s">
        <v>484</v>
      </c>
      <c r="CH2085" s="409"/>
    </row>
    <row r="2086" spans="84:89">
      <c r="CF2086" s="409"/>
      <c r="CG2086" s="409"/>
      <c r="CH2086" s="409"/>
    </row>
    <row r="2087" spans="84:89">
      <c r="CF2087" s="409" t="s">
        <v>482</v>
      </c>
      <c r="CG2087" s="409">
        <v>520</v>
      </c>
      <c r="CH2087" s="409" t="s">
        <v>483</v>
      </c>
    </row>
    <row r="2090" spans="84:89" ht="15">
      <c r="CF2090" s="345" t="s">
        <v>648</v>
      </c>
      <c r="CG2090" s="817">
        <v>3794</v>
      </c>
      <c r="CH2090" s="438">
        <f>CG2082/CG2090</f>
        <v>2.3721665788086453E-3</v>
      </c>
    </row>
    <row r="2091" spans="84:89">
      <c r="CG2091" s="13">
        <f>410/CG2090</f>
        <v>0.10806536636794939</v>
      </c>
    </row>
  </sheetData>
  <autoFilter ref="A1:BY2052">
    <filterColumn colId="38" showButton="0"/>
    <filterColumn colId="39" showButton="0"/>
    <filterColumn colId="40" showButton="0"/>
    <filterColumn colId="42" showButton="0"/>
    <filterColumn colId="43" showButton="0"/>
    <filterColumn colId="44" showButton="0"/>
    <filterColumn colId="46" showButton="0"/>
    <filterColumn colId="47" showButton="0"/>
    <filterColumn colId="48" showButton="0"/>
    <filterColumn colId="51" showButton="0"/>
    <filterColumn colId="52" showButton="0"/>
    <filterColumn colId="53" showButton="0"/>
    <filterColumn colId="71" showButton="0"/>
    <filterColumn colId="72" showButton="0"/>
    <filterColumn colId="74" showButton="0"/>
    <filterColumn colId="75" showButton="0"/>
  </autoFilter>
  <mergeCells count="15446">
    <mergeCell ref="CF1:CG1"/>
    <mergeCell ref="CI1:CN1"/>
    <mergeCell ref="CP1:CY1"/>
    <mergeCell ref="CA2071:CC2071"/>
    <mergeCell ref="CA2072:CC2072"/>
    <mergeCell ref="CA2073:CC2073"/>
    <mergeCell ref="CA2068:CC2068"/>
    <mergeCell ref="CA2069:CC2069"/>
    <mergeCell ref="CA2070:CC2070"/>
    <mergeCell ref="CA2066:CD2067"/>
    <mergeCell ref="CA1:CE1"/>
    <mergeCell ref="AF1:AF2"/>
    <mergeCell ref="AG1:AG2"/>
    <mergeCell ref="AH1:AH2"/>
    <mergeCell ref="AJ1:AJ2"/>
    <mergeCell ref="N1478:N1482"/>
    <mergeCell ref="P1478:P1482"/>
    <mergeCell ref="AE1478:AE1482"/>
    <mergeCell ref="AL1478:AL1482"/>
    <mergeCell ref="BD1478:BD1482"/>
    <mergeCell ref="BI1478:BI1482"/>
    <mergeCell ref="BK1478:BK1482"/>
    <mergeCell ref="BS1478:BS1482"/>
    <mergeCell ref="N1448:N1452"/>
    <mergeCell ref="P1448:P1452"/>
    <mergeCell ref="AE1448:AE1452"/>
    <mergeCell ref="AL1448:AL1452"/>
    <mergeCell ref="BD1448:BD1452"/>
    <mergeCell ref="BI1448:BI1452"/>
    <mergeCell ref="BK1448:BK1452"/>
    <mergeCell ref="BS1448:BS1452"/>
    <mergeCell ref="N1453:N1457"/>
    <mergeCell ref="P1453:P1457"/>
    <mergeCell ref="AE1453:AE1457"/>
    <mergeCell ref="AL1453:AL1457"/>
    <mergeCell ref="BD1453:BD1457"/>
    <mergeCell ref="BI1453:BI1457"/>
    <mergeCell ref="BK1453:BK1457"/>
    <mergeCell ref="BS1453:BS1457"/>
    <mergeCell ref="N1458:N1462"/>
    <mergeCell ref="P1458:P1462"/>
    <mergeCell ref="AE1458:AE1462"/>
    <mergeCell ref="AL1458:AL1462"/>
    <mergeCell ref="BD1458:BD1462"/>
    <mergeCell ref="BI1458:BI1462"/>
    <mergeCell ref="BK1458:BK1462"/>
    <mergeCell ref="BS1458:BS1462"/>
    <mergeCell ref="N1463:N1467"/>
    <mergeCell ref="P1463:P1467"/>
    <mergeCell ref="AE1463:AE1467"/>
    <mergeCell ref="AL1463:AL1467"/>
    <mergeCell ref="BD1463:BD1467"/>
    <mergeCell ref="BI1463:BI1467"/>
    <mergeCell ref="BK1463:BK1467"/>
    <mergeCell ref="BS1463:BS1467"/>
    <mergeCell ref="N1468:N1472"/>
    <mergeCell ref="P1468:P1472"/>
    <mergeCell ref="AE1468:AE1472"/>
    <mergeCell ref="AL1468:AL1472"/>
    <mergeCell ref="BD1468:BD1472"/>
    <mergeCell ref="BI1468:BI1472"/>
    <mergeCell ref="BK1468:BK1472"/>
    <mergeCell ref="BS1468:BS1472"/>
    <mergeCell ref="BE1468:BE1472"/>
    <mergeCell ref="V1448:V1452"/>
    <mergeCell ref="AK1448:AK1452"/>
    <mergeCell ref="BE1448:BE1452"/>
    <mergeCell ref="BF1448:BF1452"/>
    <mergeCell ref="BG1448:BG1452"/>
    <mergeCell ref="T1458:T1462"/>
    <mergeCell ref="BD1418:BD1422"/>
    <mergeCell ref="BI1418:BI1422"/>
    <mergeCell ref="BK1418:BK1422"/>
    <mergeCell ref="BS1418:BS1422"/>
    <mergeCell ref="N1423:N1427"/>
    <mergeCell ref="P1423:P1427"/>
    <mergeCell ref="AE1423:AE1427"/>
    <mergeCell ref="AL1423:AL1427"/>
    <mergeCell ref="BD1423:BD1427"/>
    <mergeCell ref="BI1423:BI1427"/>
    <mergeCell ref="BK1423:BK1427"/>
    <mergeCell ref="BS1423:BS1427"/>
    <mergeCell ref="N1428:N1432"/>
    <mergeCell ref="P1428:P1432"/>
    <mergeCell ref="AE1428:AE1432"/>
    <mergeCell ref="AL1428:AL1432"/>
    <mergeCell ref="BD1428:BD1432"/>
    <mergeCell ref="BI1428:BI1432"/>
    <mergeCell ref="BK1428:BK1432"/>
    <mergeCell ref="BS1428:BS1432"/>
    <mergeCell ref="N1433:N1437"/>
    <mergeCell ref="P1433:P1437"/>
    <mergeCell ref="AE1433:AE1437"/>
    <mergeCell ref="AL1433:AL1437"/>
    <mergeCell ref="BD1433:BD1437"/>
    <mergeCell ref="BI1433:BI1437"/>
    <mergeCell ref="BK1433:BK1437"/>
    <mergeCell ref="BS1433:BS1437"/>
    <mergeCell ref="N1438:N1442"/>
    <mergeCell ref="P1438:P1442"/>
    <mergeCell ref="AE1438:AE1442"/>
    <mergeCell ref="AL1438:AL1442"/>
    <mergeCell ref="BD1438:BD1442"/>
    <mergeCell ref="BI1438:BI1442"/>
    <mergeCell ref="BK1438:BK1442"/>
    <mergeCell ref="BS1438:BS1442"/>
    <mergeCell ref="V1418:V1422"/>
    <mergeCell ref="AK1418:AK1422"/>
    <mergeCell ref="BE1418:BE1422"/>
    <mergeCell ref="BF1418:BF1422"/>
    <mergeCell ref="BG1418:BG1422"/>
    <mergeCell ref="T1428:T1432"/>
    <mergeCell ref="U1428:U1432"/>
    <mergeCell ref="V1428:V1432"/>
    <mergeCell ref="AK1428:AK1432"/>
    <mergeCell ref="BE1428:BE1432"/>
    <mergeCell ref="BF1428:BF1432"/>
    <mergeCell ref="BG1428:BG1432"/>
    <mergeCell ref="BK1393:BK1397"/>
    <mergeCell ref="BS1393:BS1397"/>
    <mergeCell ref="N1398:N1402"/>
    <mergeCell ref="P1398:P1402"/>
    <mergeCell ref="AE1398:AE1402"/>
    <mergeCell ref="AL1398:AL1402"/>
    <mergeCell ref="BD1398:BD1402"/>
    <mergeCell ref="BI1398:BI1402"/>
    <mergeCell ref="BK1398:BK1402"/>
    <mergeCell ref="BS1398:BS1402"/>
    <mergeCell ref="N1403:N1407"/>
    <mergeCell ref="P1403:P1407"/>
    <mergeCell ref="AE1403:AE1407"/>
    <mergeCell ref="AL1403:AL1407"/>
    <mergeCell ref="BD1403:BD1407"/>
    <mergeCell ref="BI1403:BI1407"/>
    <mergeCell ref="BK1403:BK1407"/>
    <mergeCell ref="BS1403:BS1407"/>
    <mergeCell ref="N1408:N1412"/>
    <mergeCell ref="P1408:P1412"/>
    <mergeCell ref="AE1408:AE1412"/>
    <mergeCell ref="AL1408:AL1412"/>
    <mergeCell ref="BD1408:BD1412"/>
    <mergeCell ref="BI1408:BI1412"/>
    <mergeCell ref="BK1408:BK1412"/>
    <mergeCell ref="BS1408:BS1412"/>
    <mergeCell ref="V1388:V1392"/>
    <mergeCell ref="AK1388:AK1392"/>
    <mergeCell ref="BE1388:BE1392"/>
    <mergeCell ref="BF1388:BF1392"/>
    <mergeCell ref="BG1388:BG1392"/>
    <mergeCell ref="T1398:T1402"/>
    <mergeCell ref="U1398:U1402"/>
    <mergeCell ref="V1398:V1402"/>
    <mergeCell ref="AK1398:AK1402"/>
    <mergeCell ref="BE1398:BE1402"/>
    <mergeCell ref="BF1398:BF1402"/>
    <mergeCell ref="BG1398:BG1402"/>
    <mergeCell ref="N1393:N1397"/>
    <mergeCell ref="P1393:P1397"/>
    <mergeCell ref="AE1393:AE1397"/>
    <mergeCell ref="AL1393:AL1397"/>
    <mergeCell ref="BD1393:BD1397"/>
    <mergeCell ref="BF1408:BF1412"/>
    <mergeCell ref="BG1408:BG1412"/>
    <mergeCell ref="N1358:N1362"/>
    <mergeCell ref="P1358:P1362"/>
    <mergeCell ref="AE1358:AE1362"/>
    <mergeCell ref="AL1358:AL1362"/>
    <mergeCell ref="BD1358:BD1362"/>
    <mergeCell ref="BI1358:BI1362"/>
    <mergeCell ref="BK1358:BK1362"/>
    <mergeCell ref="BS1358:BS1362"/>
    <mergeCell ref="N1363:N1367"/>
    <mergeCell ref="P1363:P1367"/>
    <mergeCell ref="AE1363:AE1367"/>
    <mergeCell ref="AL1363:AL1367"/>
    <mergeCell ref="BD1363:BD1367"/>
    <mergeCell ref="BI1363:BI1367"/>
    <mergeCell ref="BK1363:BK1367"/>
    <mergeCell ref="BS1363:BS1367"/>
    <mergeCell ref="N1368:N1372"/>
    <mergeCell ref="P1368:P1372"/>
    <mergeCell ref="AE1368:AE1372"/>
    <mergeCell ref="AL1368:AL1372"/>
    <mergeCell ref="BD1368:BD1372"/>
    <mergeCell ref="BI1368:BI1372"/>
    <mergeCell ref="BK1368:BK1372"/>
    <mergeCell ref="BS1368:BS1372"/>
    <mergeCell ref="N1373:N1377"/>
    <mergeCell ref="P1373:P1377"/>
    <mergeCell ref="AE1373:AE1377"/>
    <mergeCell ref="AL1373:AL1377"/>
    <mergeCell ref="BD1373:BD1377"/>
    <mergeCell ref="BI1373:BI1377"/>
    <mergeCell ref="BK1373:BK1377"/>
    <mergeCell ref="BS1373:BS1377"/>
    <mergeCell ref="N1378:N1382"/>
    <mergeCell ref="P1378:P1382"/>
    <mergeCell ref="AE1378:AE1382"/>
    <mergeCell ref="AL1378:AL1382"/>
    <mergeCell ref="BD1378:BD1382"/>
    <mergeCell ref="BI1378:BI1382"/>
    <mergeCell ref="BK1378:BK1382"/>
    <mergeCell ref="BS1378:BS1382"/>
    <mergeCell ref="V1358:V1362"/>
    <mergeCell ref="AK1358:AK1362"/>
    <mergeCell ref="BE1358:BE1362"/>
    <mergeCell ref="BF1358:BF1362"/>
    <mergeCell ref="BG1358:BG1362"/>
    <mergeCell ref="T1368:T1372"/>
    <mergeCell ref="U1368:U1372"/>
    <mergeCell ref="V1368:V1372"/>
    <mergeCell ref="AK1368:AK1372"/>
    <mergeCell ref="BE1368:BE1372"/>
    <mergeCell ref="BF1368:BF1372"/>
    <mergeCell ref="BG1368:BG1372"/>
    <mergeCell ref="BG1378:BG1382"/>
    <mergeCell ref="BE1363:BE1367"/>
    <mergeCell ref="BF1363:BF1367"/>
    <mergeCell ref="BG1363:BG1367"/>
    <mergeCell ref="AE1333:AE1337"/>
    <mergeCell ref="AL1333:AL1337"/>
    <mergeCell ref="BD1333:BD1337"/>
    <mergeCell ref="BI1333:BI1337"/>
    <mergeCell ref="BK1333:BK1337"/>
    <mergeCell ref="BS1333:BS1337"/>
    <mergeCell ref="N1338:N1342"/>
    <mergeCell ref="P1338:P1342"/>
    <mergeCell ref="AE1338:AE1342"/>
    <mergeCell ref="AL1338:AL1342"/>
    <mergeCell ref="BD1338:BD1342"/>
    <mergeCell ref="BI1338:BI1342"/>
    <mergeCell ref="BK1338:BK1342"/>
    <mergeCell ref="BS1338:BS1342"/>
    <mergeCell ref="N1343:N1347"/>
    <mergeCell ref="P1343:P1347"/>
    <mergeCell ref="AE1343:AE1347"/>
    <mergeCell ref="AL1343:AL1347"/>
    <mergeCell ref="BD1343:BD1347"/>
    <mergeCell ref="BI1343:BI1347"/>
    <mergeCell ref="BK1343:BK1347"/>
    <mergeCell ref="BS1343:BS1347"/>
    <mergeCell ref="N1348:N1352"/>
    <mergeCell ref="P1348:P1352"/>
    <mergeCell ref="AE1348:AE1352"/>
    <mergeCell ref="AL1348:AL1352"/>
    <mergeCell ref="BD1348:BD1352"/>
    <mergeCell ref="BI1348:BI1352"/>
    <mergeCell ref="BK1348:BK1352"/>
    <mergeCell ref="BS1348:BS1352"/>
    <mergeCell ref="V1328:V1332"/>
    <mergeCell ref="AK1328:AK1332"/>
    <mergeCell ref="BE1328:BE1332"/>
    <mergeCell ref="BF1328:BF1332"/>
    <mergeCell ref="BG1328:BG1332"/>
    <mergeCell ref="T1338:T1342"/>
    <mergeCell ref="U1338:U1342"/>
    <mergeCell ref="V1338:V1342"/>
    <mergeCell ref="AK1338:AK1342"/>
    <mergeCell ref="BE1338:BE1342"/>
    <mergeCell ref="BF1338:BF1342"/>
    <mergeCell ref="BG1338:BG1342"/>
    <mergeCell ref="U1333:U1337"/>
    <mergeCell ref="V1333:V1337"/>
    <mergeCell ref="AK1333:AK1337"/>
    <mergeCell ref="BS828:BS832"/>
    <mergeCell ref="V808:V812"/>
    <mergeCell ref="AK808:AK812"/>
    <mergeCell ref="BE808:BE812"/>
    <mergeCell ref="BF808:BF812"/>
    <mergeCell ref="BG808:BG812"/>
    <mergeCell ref="BS1253:BS1257"/>
    <mergeCell ref="N1258:N1262"/>
    <mergeCell ref="P1258:P1262"/>
    <mergeCell ref="AE1258:AE1262"/>
    <mergeCell ref="AL1258:AL1262"/>
    <mergeCell ref="BD1258:BD1262"/>
    <mergeCell ref="BI1258:BI1262"/>
    <mergeCell ref="BK1258:BK1262"/>
    <mergeCell ref="BS1258:BS1262"/>
    <mergeCell ref="N1263:N1267"/>
    <mergeCell ref="P1263:P1267"/>
    <mergeCell ref="AE1263:AE1267"/>
    <mergeCell ref="AL1263:AL1267"/>
    <mergeCell ref="BD1263:BD1267"/>
    <mergeCell ref="BI1263:BI1267"/>
    <mergeCell ref="BK1263:BK1267"/>
    <mergeCell ref="BS1263:BS1267"/>
    <mergeCell ref="N1268:N1272"/>
    <mergeCell ref="P1268:P1272"/>
    <mergeCell ref="AE1268:AE1272"/>
    <mergeCell ref="AL1268:AL1272"/>
    <mergeCell ref="BD1268:BD1272"/>
    <mergeCell ref="BI1268:BI1272"/>
    <mergeCell ref="BK1268:BK1272"/>
    <mergeCell ref="BS1268:BS1272"/>
    <mergeCell ref="N1273:N1277"/>
    <mergeCell ref="P1273:P1277"/>
    <mergeCell ref="AE1273:AE1277"/>
    <mergeCell ref="AL1273:AL1277"/>
    <mergeCell ref="BD1273:BD1277"/>
    <mergeCell ref="BI1273:BI1277"/>
    <mergeCell ref="BK1273:BK1277"/>
    <mergeCell ref="BS1273:BS1277"/>
    <mergeCell ref="P1233:P1237"/>
    <mergeCell ref="AE1233:AE1237"/>
    <mergeCell ref="AL1233:AL1237"/>
    <mergeCell ref="BD1233:BD1237"/>
    <mergeCell ref="BI1233:BI1237"/>
    <mergeCell ref="BK1233:BK1237"/>
    <mergeCell ref="BS1233:BS1237"/>
    <mergeCell ref="N1238:N1242"/>
    <mergeCell ref="P1238:P1242"/>
    <mergeCell ref="AE1238:AE1242"/>
    <mergeCell ref="AL1238:AL1242"/>
    <mergeCell ref="BD1238:BD1242"/>
    <mergeCell ref="BI1238:BI1242"/>
    <mergeCell ref="BK1238:BK1242"/>
    <mergeCell ref="BS1238:BS1242"/>
    <mergeCell ref="N1243:N1247"/>
    <mergeCell ref="P1243:P1247"/>
    <mergeCell ref="AE1243:AE1247"/>
    <mergeCell ref="AL1243:AL1247"/>
    <mergeCell ref="BD1243:BD1247"/>
    <mergeCell ref="BI1243:BI1247"/>
    <mergeCell ref="BK1243:BK1247"/>
    <mergeCell ref="BS1243:BS1247"/>
    <mergeCell ref="N1208:N1212"/>
    <mergeCell ref="P1208:P1212"/>
    <mergeCell ref="N778:N782"/>
    <mergeCell ref="P778:P782"/>
    <mergeCell ref="AE778:AE782"/>
    <mergeCell ref="AL778:AL782"/>
    <mergeCell ref="BD778:BD782"/>
    <mergeCell ref="BI778:BI782"/>
    <mergeCell ref="BK778:BK782"/>
    <mergeCell ref="BS778:BS782"/>
    <mergeCell ref="N783:N787"/>
    <mergeCell ref="P783:P787"/>
    <mergeCell ref="AE783:AE787"/>
    <mergeCell ref="AL783:AL787"/>
    <mergeCell ref="BD783:BD787"/>
    <mergeCell ref="BI783:BI787"/>
    <mergeCell ref="BK783:BK787"/>
    <mergeCell ref="BS783:BS787"/>
    <mergeCell ref="N788:N792"/>
    <mergeCell ref="P788:P792"/>
    <mergeCell ref="AE788:AE792"/>
    <mergeCell ref="AL788:AL792"/>
    <mergeCell ref="BD788:BD792"/>
    <mergeCell ref="BI788:BI792"/>
    <mergeCell ref="BK788:BK792"/>
    <mergeCell ref="BS788:BS792"/>
    <mergeCell ref="N793:N797"/>
    <mergeCell ref="P793:P797"/>
    <mergeCell ref="AE793:AE797"/>
    <mergeCell ref="AL793:AL797"/>
    <mergeCell ref="BD793:BD797"/>
    <mergeCell ref="BI793:BI797"/>
    <mergeCell ref="BK793:BK797"/>
    <mergeCell ref="BS793:BS797"/>
    <mergeCell ref="N798:N802"/>
    <mergeCell ref="P798:P802"/>
    <mergeCell ref="AE798:AE802"/>
    <mergeCell ref="AL798:AL802"/>
    <mergeCell ref="BD798:BD802"/>
    <mergeCell ref="BI798:BI802"/>
    <mergeCell ref="BK798:BK802"/>
    <mergeCell ref="BS798:BS802"/>
    <mergeCell ref="AK788:AK792"/>
    <mergeCell ref="BE788:BE792"/>
    <mergeCell ref="BF788:BF792"/>
    <mergeCell ref="BG788:BG792"/>
    <mergeCell ref="T793:T797"/>
    <mergeCell ref="U793:U797"/>
    <mergeCell ref="V793:V797"/>
    <mergeCell ref="AK793:AK797"/>
    <mergeCell ref="BE793:BE797"/>
    <mergeCell ref="BF793:BF797"/>
    <mergeCell ref="BG793:BG797"/>
    <mergeCell ref="T798:T802"/>
    <mergeCell ref="U798:U802"/>
    <mergeCell ref="V798:V802"/>
    <mergeCell ref="AK798:AK802"/>
    <mergeCell ref="BE798:BE802"/>
    <mergeCell ref="BF798:BF802"/>
    <mergeCell ref="BG798:BG802"/>
    <mergeCell ref="N708:N712"/>
    <mergeCell ref="P708:P712"/>
    <mergeCell ref="AE708:AE712"/>
    <mergeCell ref="AL708:AL712"/>
    <mergeCell ref="BD708:BD712"/>
    <mergeCell ref="BI708:BI712"/>
    <mergeCell ref="BK708:BK712"/>
    <mergeCell ref="BS708:BS712"/>
    <mergeCell ref="N713:N717"/>
    <mergeCell ref="P713:P717"/>
    <mergeCell ref="AE713:AE717"/>
    <mergeCell ref="AL713:AL717"/>
    <mergeCell ref="BD713:BD717"/>
    <mergeCell ref="BI713:BI717"/>
    <mergeCell ref="BK713:BK717"/>
    <mergeCell ref="BS713:BS717"/>
    <mergeCell ref="N718:N722"/>
    <mergeCell ref="P718:P722"/>
    <mergeCell ref="AE718:AE722"/>
    <mergeCell ref="AL718:AL722"/>
    <mergeCell ref="BD718:BD722"/>
    <mergeCell ref="BI718:BI722"/>
    <mergeCell ref="BK718:BK722"/>
    <mergeCell ref="BS718:BS722"/>
    <mergeCell ref="N723:N727"/>
    <mergeCell ref="P723:P727"/>
    <mergeCell ref="AE723:AE727"/>
    <mergeCell ref="AL723:AL727"/>
    <mergeCell ref="BD723:BD727"/>
    <mergeCell ref="BI723:BI727"/>
    <mergeCell ref="BK723:BK727"/>
    <mergeCell ref="BS723:BS727"/>
    <mergeCell ref="N728:N732"/>
    <mergeCell ref="P728:P732"/>
    <mergeCell ref="AE728:AE732"/>
    <mergeCell ref="AL728:AL732"/>
    <mergeCell ref="BD728:BD732"/>
    <mergeCell ref="BI728:BI732"/>
    <mergeCell ref="BK728:BK732"/>
    <mergeCell ref="BS728:BS732"/>
    <mergeCell ref="AK718:AK722"/>
    <mergeCell ref="BE718:BE722"/>
    <mergeCell ref="BF718:BF722"/>
    <mergeCell ref="BG718:BG722"/>
    <mergeCell ref="T723:T727"/>
    <mergeCell ref="U723:U727"/>
    <mergeCell ref="V723:V727"/>
    <mergeCell ref="AK723:AK727"/>
    <mergeCell ref="BE723:BE727"/>
    <mergeCell ref="BF723:BF727"/>
    <mergeCell ref="BG723:BG727"/>
    <mergeCell ref="T728:T732"/>
    <mergeCell ref="U728:U732"/>
    <mergeCell ref="V728:V732"/>
    <mergeCell ref="AK728:AK732"/>
    <mergeCell ref="BE728:BE732"/>
    <mergeCell ref="BF728:BF732"/>
    <mergeCell ref="BG728:BG732"/>
    <mergeCell ref="BK593:BK597"/>
    <mergeCell ref="BS593:BS597"/>
    <mergeCell ref="N598:N602"/>
    <mergeCell ref="P598:P602"/>
    <mergeCell ref="AE598:AE602"/>
    <mergeCell ref="AL598:AL602"/>
    <mergeCell ref="BD598:BD602"/>
    <mergeCell ref="BI598:BI602"/>
    <mergeCell ref="BK598:BK602"/>
    <mergeCell ref="BS598:BS602"/>
    <mergeCell ref="N603:N607"/>
    <mergeCell ref="U463:U467"/>
    <mergeCell ref="V463:V467"/>
    <mergeCell ref="AE463:AE467"/>
    <mergeCell ref="AK463:AK467"/>
    <mergeCell ref="N653:N657"/>
    <mergeCell ref="P653:P657"/>
    <mergeCell ref="AE653:AE657"/>
    <mergeCell ref="AL653:AL657"/>
    <mergeCell ref="BD653:BD657"/>
    <mergeCell ref="BI653:BI657"/>
    <mergeCell ref="BK653:BK657"/>
    <mergeCell ref="BS653:BS657"/>
    <mergeCell ref="N658:N662"/>
    <mergeCell ref="P658:P662"/>
    <mergeCell ref="AE658:AE662"/>
    <mergeCell ref="AL658:AL662"/>
    <mergeCell ref="BD658:BD662"/>
    <mergeCell ref="BI658:BI662"/>
    <mergeCell ref="BK658:BK662"/>
    <mergeCell ref="BS658:BS662"/>
    <mergeCell ref="AK638:AK642"/>
    <mergeCell ref="BE638:BE642"/>
    <mergeCell ref="BF638:BF642"/>
    <mergeCell ref="BG638:BG642"/>
    <mergeCell ref="AK648:AK652"/>
    <mergeCell ref="BE648:BE652"/>
    <mergeCell ref="BF648:BF652"/>
    <mergeCell ref="BG648:BG652"/>
    <mergeCell ref="T653:T657"/>
    <mergeCell ref="U653:U657"/>
    <mergeCell ref="V653:V657"/>
    <mergeCell ref="AK653:AK657"/>
    <mergeCell ref="BE653:BE657"/>
    <mergeCell ref="BF653:BF657"/>
    <mergeCell ref="BG653:BG657"/>
    <mergeCell ref="T658:T662"/>
    <mergeCell ref="U658:U662"/>
    <mergeCell ref="V658:V662"/>
    <mergeCell ref="AK658:AK662"/>
    <mergeCell ref="BE658:BE662"/>
    <mergeCell ref="BF658:BF662"/>
    <mergeCell ref="BG658:BG662"/>
    <mergeCell ref="O548:O552"/>
    <mergeCell ref="P548:P552"/>
    <mergeCell ref="Q548:Q552"/>
    <mergeCell ref="R548:R552"/>
    <mergeCell ref="S548:S552"/>
    <mergeCell ref="T548:T552"/>
    <mergeCell ref="BI488:BI492"/>
    <mergeCell ref="BK488:BK492"/>
    <mergeCell ref="BS488:BS492"/>
    <mergeCell ref="U503:U507"/>
    <mergeCell ref="V503:V507"/>
    <mergeCell ref="BI1108:BI1112"/>
    <mergeCell ref="BK1108:BK1112"/>
    <mergeCell ref="BS1108:BS1112"/>
    <mergeCell ref="AK1173:AK1177"/>
    <mergeCell ref="N1163:N1167"/>
    <mergeCell ref="P1163:P1167"/>
    <mergeCell ref="AE1163:AE1167"/>
    <mergeCell ref="AL1163:AL1167"/>
    <mergeCell ref="BD1163:BD1167"/>
    <mergeCell ref="BI1163:BI1167"/>
    <mergeCell ref="BK1163:BK1167"/>
    <mergeCell ref="BS1163:BS1167"/>
    <mergeCell ref="N1168:N1172"/>
    <mergeCell ref="P1168:P1172"/>
    <mergeCell ref="AE1168:AE1172"/>
    <mergeCell ref="AL1168:AL1172"/>
    <mergeCell ref="BD1168:BD1172"/>
    <mergeCell ref="BI1168:BI1172"/>
    <mergeCell ref="Q443:Q447"/>
    <mergeCell ref="R443:R447"/>
    <mergeCell ref="S443:S447"/>
    <mergeCell ref="T443:T447"/>
    <mergeCell ref="U443:U447"/>
    <mergeCell ref="V443:V447"/>
    <mergeCell ref="AE443:AE447"/>
    <mergeCell ref="AK443:AK447"/>
    <mergeCell ref="AL443:AL447"/>
    <mergeCell ref="BD443:BD447"/>
    <mergeCell ref="BE443:BE447"/>
    <mergeCell ref="BF443:BF447"/>
    <mergeCell ref="BG443:BG447"/>
    <mergeCell ref="BI443:BI447"/>
    <mergeCell ref="BK443:BK447"/>
    <mergeCell ref="BS443:BS447"/>
    <mergeCell ref="N628:N632"/>
    <mergeCell ref="P628:P632"/>
    <mergeCell ref="AE628:AE632"/>
    <mergeCell ref="AL628:AL632"/>
    <mergeCell ref="BD628:BD632"/>
    <mergeCell ref="BI628:BI632"/>
    <mergeCell ref="BK628:BK632"/>
    <mergeCell ref="BS628:BS632"/>
    <mergeCell ref="N633:N637"/>
    <mergeCell ref="P633:P637"/>
    <mergeCell ref="AE633:AE637"/>
    <mergeCell ref="AL633:AL637"/>
    <mergeCell ref="BD633:BD637"/>
    <mergeCell ref="BI633:BI637"/>
    <mergeCell ref="BK633:BK637"/>
    <mergeCell ref="BS633:BS637"/>
    <mergeCell ref="N588:N592"/>
    <mergeCell ref="P588:P592"/>
    <mergeCell ref="AE588:AE592"/>
    <mergeCell ref="AL588:AL592"/>
    <mergeCell ref="BD588:BD592"/>
    <mergeCell ref="BI588:BI592"/>
    <mergeCell ref="BK588:BK592"/>
    <mergeCell ref="BS588:BS592"/>
    <mergeCell ref="N593:N597"/>
    <mergeCell ref="P593:P597"/>
    <mergeCell ref="AE593:AE597"/>
    <mergeCell ref="AL593:AL597"/>
    <mergeCell ref="BD593:BD597"/>
    <mergeCell ref="BI593:BI597"/>
    <mergeCell ref="BI1228:BI1232"/>
    <mergeCell ref="BK1228:BK1232"/>
    <mergeCell ref="BS1228:BS1232"/>
    <mergeCell ref="BG1213:BG1217"/>
    <mergeCell ref="N1188:N1192"/>
    <mergeCell ref="P1188:P1192"/>
    <mergeCell ref="AE1188:AE1192"/>
    <mergeCell ref="AL1188:AL1192"/>
    <mergeCell ref="BD1188:BD1192"/>
    <mergeCell ref="BI1188:BI1192"/>
    <mergeCell ref="BK1188:BK1192"/>
    <mergeCell ref="BS1188:BS1192"/>
    <mergeCell ref="N1193:N1197"/>
    <mergeCell ref="P1193:P1197"/>
    <mergeCell ref="AE1193:AE1197"/>
    <mergeCell ref="AL1193:AL1197"/>
    <mergeCell ref="BD1193:BD1197"/>
    <mergeCell ref="BI1193:BI1197"/>
    <mergeCell ref="BK1193:BK1197"/>
    <mergeCell ref="BS1193:BS1197"/>
    <mergeCell ref="N1198:N1202"/>
    <mergeCell ref="P1198:P1202"/>
    <mergeCell ref="AE1198:AE1202"/>
    <mergeCell ref="AL1198:AL1202"/>
    <mergeCell ref="BD1198:BD1202"/>
    <mergeCell ref="BI1198:BI1202"/>
    <mergeCell ref="BK1198:BK1202"/>
    <mergeCell ref="BS1198:BS1202"/>
    <mergeCell ref="BG1193:BG1197"/>
    <mergeCell ref="BE1188:BE1192"/>
    <mergeCell ref="BF1188:BF1192"/>
    <mergeCell ref="AK1188:AK1192"/>
    <mergeCell ref="AL463:AL467"/>
    <mergeCell ref="BD463:BD467"/>
    <mergeCell ref="BE463:BE467"/>
    <mergeCell ref="BF463:BF467"/>
    <mergeCell ref="BG463:BG467"/>
    <mergeCell ref="BI463:BI467"/>
    <mergeCell ref="BK463:BK467"/>
    <mergeCell ref="BS463:BS467"/>
    <mergeCell ref="AE1208:AE1212"/>
    <mergeCell ref="AL1208:AL1212"/>
    <mergeCell ref="BD1208:BD1212"/>
    <mergeCell ref="BI1208:BI1212"/>
    <mergeCell ref="BK1208:BK1212"/>
    <mergeCell ref="BS1208:BS1212"/>
    <mergeCell ref="N1213:N1217"/>
    <mergeCell ref="P1213:P1217"/>
    <mergeCell ref="AE1213:AE1217"/>
    <mergeCell ref="AL1213:AL1217"/>
    <mergeCell ref="BD1213:BD1217"/>
    <mergeCell ref="BI1213:BI1217"/>
    <mergeCell ref="BK1213:BK1217"/>
    <mergeCell ref="BS1213:BS1217"/>
    <mergeCell ref="N1218:N1222"/>
    <mergeCell ref="P1218:P1222"/>
    <mergeCell ref="AE1218:AE1222"/>
    <mergeCell ref="AL1218:AL1222"/>
    <mergeCell ref="BD1218:BD1222"/>
    <mergeCell ref="BI1218:BI1222"/>
    <mergeCell ref="BK1218:BK1222"/>
    <mergeCell ref="BS1218:BS1222"/>
    <mergeCell ref="N1223:N1227"/>
    <mergeCell ref="AE1223:AE1227"/>
    <mergeCell ref="BK1168:BK1172"/>
    <mergeCell ref="BS1168:BS1172"/>
    <mergeCell ref="N1173:N1177"/>
    <mergeCell ref="P1173:P1177"/>
    <mergeCell ref="AE1173:AE1177"/>
    <mergeCell ref="AL1173:AL1177"/>
    <mergeCell ref="BD1173:BD1177"/>
    <mergeCell ref="BI1173:BI1177"/>
    <mergeCell ref="BK1173:BK1177"/>
    <mergeCell ref="BS1173:BS1177"/>
    <mergeCell ref="V1153:V1157"/>
    <mergeCell ref="AE1153:AE1157"/>
    <mergeCell ref="AK1153:AK1157"/>
    <mergeCell ref="AL1153:AL1157"/>
    <mergeCell ref="BD1153:BD1157"/>
    <mergeCell ref="BE1153:BE1157"/>
    <mergeCell ref="BF1153:BF1157"/>
    <mergeCell ref="BG1153:BG1157"/>
    <mergeCell ref="BI1153:BI1157"/>
    <mergeCell ref="BK1153:BK1157"/>
    <mergeCell ref="BS1153:BS1157"/>
    <mergeCell ref="BE1173:BE1177"/>
    <mergeCell ref="BF1173:BF1177"/>
    <mergeCell ref="BG1173:BG1177"/>
    <mergeCell ref="BI968:BI972"/>
    <mergeCell ref="BK968:BK972"/>
    <mergeCell ref="BS968:BS972"/>
    <mergeCell ref="N973:N977"/>
    <mergeCell ref="P973:P977"/>
    <mergeCell ref="AE973:AE977"/>
    <mergeCell ref="N978:N982"/>
    <mergeCell ref="P978:P982"/>
    <mergeCell ref="AE978:AE982"/>
    <mergeCell ref="AL978:AL982"/>
    <mergeCell ref="BD978:BD982"/>
    <mergeCell ref="BI978:BI982"/>
    <mergeCell ref="BK978:BK982"/>
    <mergeCell ref="BS978:BS982"/>
    <mergeCell ref="AE983:AE987"/>
    <mergeCell ref="AL983:AL987"/>
    <mergeCell ref="BD983:BD987"/>
    <mergeCell ref="BI983:BI987"/>
    <mergeCell ref="BK983:BK987"/>
    <mergeCell ref="BS983:BS987"/>
    <mergeCell ref="AE988:AE992"/>
    <mergeCell ref="AL988:AL992"/>
    <mergeCell ref="BD988:BD992"/>
    <mergeCell ref="BI988:BI992"/>
    <mergeCell ref="BK988:BK992"/>
    <mergeCell ref="BS988:BS992"/>
    <mergeCell ref="AE993:AE997"/>
    <mergeCell ref="AL993:AL997"/>
    <mergeCell ref="BD993:BD997"/>
    <mergeCell ref="BI993:BI997"/>
    <mergeCell ref="BK993:BK997"/>
    <mergeCell ref="BS993:BS997"/>
    <mergeCell ref="AL1033:AL1037"/>
    <mergeCell ref="BD1033:BD1037"/>
    <mergeCell ref="BI1033:BI1037"/>
    <mergeCell ref="AL968:AL972"/>
    <mergeCell ref="BD968:BD972"/>
    <mergeCell ref="S1108:S1112"/>
    <mergeCell ref="T1108:T1112"/>
    <mergeCell ref="AL1098:AL1102"/>
    <mergeCell ref="N1618:N1622"/>
    <mergeCell ref="P1618:P1622"/>
    <mergeCell ref="AE1618:AE1622"/>
    <mergeCell ref="AL1618:AL1622"/>
    <mergeCell ref="BD1618:BD1622"/>
    <mergeCell ref="BI1618:BI1622"/>
    <mergeCell ref="BK1618:BK1622"/>
    <mergeCell ref="BS1618:BS1622"/>
    <mergeCell ref="N998:N1002"/>
    <mergeCell ref="AE998:AE1002"/>
    <mergeCell ref="AL998:AL1002"/>
    <mergeCell ref="BD998:BD1002"/>
    <mergeCell ref="BI998:BI1002"/>
    <mergeCell ref="BK998:BK1002"/>
    <mergeCell ref="BS998:BS1002"/>
    <mergeCell ref="N1003:N1007"/>
    <mergeCell ref="P1003:P1007"/>
    <mergeCell ref="AE1003:AE1007"/>
    <mergeCell ref="AL1003:AL1007"/>
    <mergeCell ref="BD1003:BD1007"/>
    <mergeCell ref="BI1003:BI1007"/>
    <mergeCell ref="BK1003:BK1007"/>
    <mergeCell ref="BS1003:BS1007"/>
    <mergeCell ref="N1008:N1012"/>
    <mergeCell ref="P1008:P1012"/>
    <mergeCell ref="AE1008:AE1012"/>
    <mergeCell ref="AL1008:AL1012"/>
    <mergeCell ref="BD1008:BD1012"/>
    <mergeCell ref="BI1008:BI1012"/>
    <mergeCell ref="BK1008:BK1012"/>
    <mergeCell ref="BS1008:BS1012"/>
    <mergeCell ref="N1013:N1017"/>
    <mergeCell ref="P1013:P1017"/>
    <mergeCell ref="AE1013:AE1017"/>
    <mergeCell ref="AL1013:AL1017"/>
    <mergeCell ref="BD1013:BD1017"/>
    <mergeCell ref="BI1013:BI1017"/>
    <mergeCell ref="BK1013:BK1017"/>
    <mergeCell ref="BS1013:BS1017"/>
    <mergeCell ref="N1018:N1022"/>
    <mergeCell ref="P1018:P1022"/>
    <mergeCell ref="AE1018:AE1022"/>
    <mergeCell ref="AL1018:AL1022"/>
    <mergeCell ref="BD1018:BD1022"/>
    <mergeCell ref="BI1018:BI1022"/>
    <mergeCell ref="BK1018:BK1022"/>
    <mergeCell ref="BS1018:BS1022"/>
    <mergeCell ref="N1023:N1027"/>
    <mergeCell ref="AE1023:AE1027"/>
    <mergeCell ref="AL1023:AL1027"/>
    <mergeCell ref="V1613:V1617"/>
    <mergeCell ref="AE1613:AE1617"/>
    <mergeCell ref="AK1613:AK1617"/>
    <mergeCell ref="AL1613:AL1617"/>
    <mergeCell ref="BD1613:BD1617"/>
    <mergeCell ref="BE1613:BE1617"/>
    <mergeCell ref="BF1613:BF1617"/>
    <mergeCell ref="BG1613:BG1617"/>
    <mergeCell ref="BI1613:BI1617"/>
    <mergeCell ref="BK1613:BK1617"/>
    <mergeCell ref="BS1613:BS1617"/>
    <mergeCell ref="U1603:U1607"/>
    <mergeCell ref="V1603:V1607"/>
    <mergeCell ref="AE1603:AE1607"/>
    <mergeCell ref="T878:T882"/>
    <mergeCell ref="U878:U882"/>
    <mergeCell ref="V878:V882"/>
    <mergeCell ref="AK878:AK882"/>
    <mergeCell ref="BE878:BE882"/>
    <mergeCell ref="BF878:BF882"/>
    <mergeCell ref="BG878:BG882"/>
    <mergeCell ref="T883:T887"/>
    <mergeCell ref="U883:U887"/>
    <mergeCell ref="V883:V887"/>
    <mergeCell ref="AK883:AK887"/>
    <mergeCell ref="BE883:BE887"/>
    <mergeCell ref="BF883:BF887"/>
    <mergeCell ref="BG883:BG887"/>
    <mergeCell ref="BS893:BS897"/>
    <mergeCell ref="N898:N902"/>
    <mergeCell ref="P898:P902"/>
    <mergeCell ref="AE898:AE902"/>
    <mergeCell ref="AL898:AL902"/>
    <mergeCell ref="BD898:BD902"/>
    <mergeCell ref="BI898:BI902"/>
    <mergeCell ref="BK898:BK902"/>
    <mergeCell ref="BS898:BS902"/>
    <mergeCell ref="N903:N907"/>
    <mergeCell ref="P903:P907"/>
    <mergeCell ref="AE903:AE907"/>
    <mergeCell ref="AL903:AL907"/>
    <mergeCell ref="BD903:BD907"/>
    <mergeCell ref="BI903:BI907"/>
    <mergeCell ref="BK903:BK907"/>
    <mergeCell ref="BS903:BS907"/>
    <mergeCell ref="N908:N912"/>
    <mergeCell ref="P908:P912"/>
    <mergeCell ref="AE908:AE912"/>
    <mergeCell ref="AL908:AL912"/>
    <mergeCell ref="BD908:BD912"/>
    <mergeCell ref="BI908:BI912"/>
    <mergeCell ref="BK908:BK912"/>
    <mergeCell ref="BS908:BS912"/>
    <mergeCell ref="V893:V897"/>
    <mergeCell ref="AK893:AK897"/>
    <mergeCell ref="BE893:BE897"/>
    <mergeCell ref="BF893:BF897"/>
    <mergeCell ref="BG893:BG897"/>
    <mergeCell ref="AK908:AK912"/>
    <mergeCell ref="BE908:BE912"/>
    <mergeCell ref="BF908:BF912"/>
    <mergeCell ref="BG908:BG912"/>
    <mergeCell ref="S883:S887"/>
    <mergeCell ref="N878:N882"/>
    <mergeCell ref="P878:P882"/>
    <mergeCell ref="AE878:AE882"/>
    <mergeCell ref="AL878:AL882"/>
    <mergeCell ref="BD878:BD882"/>
    <mergeCell ref="BI878:BI882"/>
    <mergeCell ref="BK878:BK882"/>
    <mergeCell ref="BS878:BS882"/>
    <mergeCell ref="N883:N887"/>
    <mergeCell ref="P883:P887"/>
    <mergeCell ref="AE883:AE887"/>
    <mergeCell ref="AL883:AL887"/>
    <mergeCell ref="BD883:BD887"/>
    <mergeCell ref="BI883:BI887"/>
    <mergeCell ref="BK893:BK897"/>
    <mergeCell ref="BU1153:BU1157"/>
    <mergeCell ref="BV1153:BV1157"/>
    <mergeCell ref="BW1153:BW1157"/>
    <mergeCell ref="BX1153:BX1157"/>
    <mergeCell ref="BY1153:BY1157"/>
    <mergeCell ref="A1158:A1162"/>
    <mergeCell ref="B1158:B1162"/>
    <mergeCell ref="C1158:C1162"/>
    <mergeCell ref="D1158:D1162"/>
    <mergeCell ref="E1158:E1162"/>
    <mergeCell ref="F1158:F1162"/>
    <mergeCell ref="G1158:G1162"/>
    <mergeCell ref="H1158:H1162"/>
    <mergeCell ref="I1158:I1162"/>
    <mergeCell ref="J1158:J1162"/>
    <mergeCell ref="K1158:K1162"/>
    <mergeCell ref="L1158:L1162"/>
    <mergeCell ref="M1158:M1162"/>
    <mergeCell ref="N1158:N1162"/>
    <mergeCell ref="O1158:O1162"/>
    <mergeCell ref="P1158:P1162"/>
    <mergeCell ref="Q1158:Q1162"/>
    <mergeCell ref="R1158:R1162"/>
    <mergeCell ref="S1158:S1162"/>
    <mergeCell ref="T1158:T1162"/>
    <mergeCell ref="U1158:U1162"/>
    <mergeCell ref="V1158:V1162"/>
    <mergeCell ref="AE1158:AE1162"/>
    <mergeCell ref="AK1158:AK1162"/>
    <mergeCell ref="AL1158:AL1162"/>
    <mergeCell ref="BD1158:BD1162"/>
    <mergeCell ref="BE1158:BE1162"/>
    <mergeCell ref="BF1158:BF1162"/>
    <mergeCell ref="BG1158:BG1162"/>
    <mergeCell ref="BI1158:BI1162"/>
    <mergeCell ref="BK1158:BK1162"/>
    <mergeCell ref="BS1158:BS1162"/>
    <mergeCell ref="BT1158:BT1162"/>
    <mergeCell ref="BU1158:BU1162"/>
    <mergeCell ref="BV1158:BV1162"/>
    <mergeCell ref="BW1158:BW1162"/>
    <mergeCell ref="BX1158:BX1162"/>
    <mergeCell ref="BY1158:BY1162"/>
    <mergeCell ref="A1153:A1157"/>
    <mergeCell ref="B1153:B1157"/>
    <mergeCell ref="C1153:C1157"/>
    <mergeCell ref="D1153:D1157"/>
    <mergeCell ref="E1153:E1157"/>
    <mergeCell ref="F1153:F1157"/>
    <mergeCell ref="G1153:G1157"/>
    <mergeCell ref="H1153:H1157"/>
    <mergeCell ref="I1153:I1157"/>
    <mergeCell ref="J1153:J1157"/>
    <mergeCell ref="K1153:K1157"/>
    <mergeCell ref="L1153:L1157"/>
    <mergeCell ref="M1153:M1157"/>
    <mergeCell ref="N1153:N1157"/>
    <mergeCell ref="O1153:O1157"/>
    <mergeCell ref="P1153:P1157"/>
    <mergeCell ref="Q1153:Q1157"/>
    <mergeCell ref="R1153:R1157"/>
    <mergeCell ref="S1153:S1157"/>
    <mergeCell ref="T1153:T1157"/>
    <mergeCell ref="U1153:U1157"/>
    <mergeCell ref="BT1153:BT1157"/>
    <mergeCell ref="BV1143:BV1147"/>
    <mergeCell ref="BW1143:BW1147"/>
    <mergeCell ref="BX1143:BX1147"/>
    <mergeCell ref="BY1143:BY1147"/>
    <mergeCell ref="A1148:A1152"/>
    <mergeCell ref="B1148:B1152"/>
    <mergeCell ref="C1148:C1152"/>
    <mergeCell ref="D1148:D1152"/>
    <mergeCell ref="E1148:E1152"/>
    <mergeCell ref="F1148:F1152"/>
    <mergeCell ref="G1148:G1152"/>
    <mergeCell ref="H1148:H1152"/>
    <mergeCell ref="I1148:I1152"/>
    <mergeCell ref="J1148:J1152"/>
    <mergeCell ref="K1148:K1152"/>
    <mergeCell ref="L1148:L1152"/>
    <mergeCell ref="M1148:M1152"/>
    <mergeCell ref="N1148:N1152"/>
    <mergeCell ref="O1148:O1152"/>
    <mergeCell ref="P1148:P1152"/>
    <mergeCell ref="Q1148:Q1152"/>
    <mergeCell ref="R1148:R1152"/>
    <mergeCell ref="S1148:S1152"/>
    <mergeCell ref="T1148:T1152"/>
    <mergeCell ref="U1148:U1152"/>
    <mergeCell ref="V1148:V1152"/>
    <mergeCell ref="AE1148:AE1152"/>
    <mergeCell ref="AK1148:AK1152"/>
    <mergeCell ref="AL1148:AL1152"/>
    <mergeCell ref="BD1148:BD1152"/>
    <mergeCell ref="BE1148:BE1152"/>
    <mergeCell ref="BF1148:BF1152"/>
    <mergeCell ref="BG1148:BG1152"/>
    <mergeCell ref="BI1148:BI1152"/>
    <mergeCell ref="BK1148:BK1152"/>
    <mergeCell ref="BS1148:BS1152"/>
    <mergeCell ref="BT1148:BT1152"/>
    <mergeCell ref="BU1148:BU1152"/>
    <mergeCell ref="BV1148:BV1152"/>
    <mergeCell ref="BW1148:BW1152"/>
    <mergeCell ref="BX1148:BX1152"/>
    <mergeCell ref="BY1148:BY1152"/>
    <mergeCell ref="A1143:A1147"/>
    <mergeCell ref="B1143:B1147"/>
    <mergeCell ref="C1143:C1147"/>
    <mergeCell ref="D1143:D1147"/>
    <mergeCell ref="E1143:E1147"/>
    <mergeCell ref="F1143:F1147"/>
    <mergeCell ref="G1143:G1147"/>
    <mergeCell ref="H1143:H1147"/>
    <mergeCell ref="I1143:I1147"/>
    <mergeCell ref="J1143:J1147"/>
    <mergeCell ref="K1143:K1147"/>
    <mergeCell ref="L1143:L1147"/>
    <mergeCell ref="M1143:M1147"/>
    <mergeCell ref="N1143:N1147"/>
    <mergeCell ref="O1143:O1147"/>
    <mergeCell ref="P1143:P1147"/>
    <mergeCell ref="Q1143:Q1147"/>
    <mergeCell ref="R1143:R1147"/>
    <mergeCell ref="S1143:S1147"/>
    <mergeCell ref="T1143:T1147"/>
    <mergeCell ref="U1143:U1147"/>
    <mergeCell ref="BU1133:BU1137"/>
    <mergeCell ref="BV1133:BV1137"/>
    <mergeCell ref="BW1133:BW1137"/>
    <mergeCell ref="BX1133:BX1137"/>
    <mergeCell ref="BY1133:BY1137"/>
    <mergeCell ref="BT1143:BT1147"/>
    <mergeCell ref="A1138:A1142"/>
    <mergeCell ref="B1138:B1142"/>
    <mergeCell ref="C1138:C1142"/>
    <mergeCell ref="D1138:D1142"/>
    <mergeCell ref="E1138:E1142"/>
    <mergeCell ref="F1138:F1142"/>
    <mergeCell ref="G1138:G1142"/>
    <mergeCell ref="H1138:H1142"/>
    <mergeCell ref="I1138:I1142"/>
    <mergeCell ref="J1138:J1142"/>
    <mergeCell ref="K1138:K1142"/>
    <mergeCell ref="L1138:L1142"/>
    <mergeCell ref="M1138:M1142"/>
    <mergeCell ref="N1138:N1142"/>
    <mergeCell ref="O1138:O1142"/>
    <mergeCell ref="P1138:P1142"/>
    <mergeCell ref="Q1138:Q1142"/>
    <mergeCell ref="R1138:R1142"/>
    <mergeCell ref="S1138:S1142"/>
    <mergeCell ref="T1138:T1142"/>
    <mergeCell ref="U1138:U1142"/>
    <mergeCell ref="V1138:V1142"/>
    <mergeCell ref="AE1138:AE1142"/>
    <mergeCell ref="AK1138:AK1142"/>
    <mergeCell ref="AL1138:AL1142"/>
    <mergeCell ref="BD1138:BD1142"/>
    <mergeCell ref="BE1138:BE1142"/>
    <mergeCell ref="BF1138:BF1142"/>
    <mergeCell ref="BG1138:BG1142"/>
    <mergeCell ref="BI1138:BI1142"/>
    <mergeCell ref="BK1138:BK1142"/>
    <mergeCell ref="BS1138:BS1142"/>
    <mergeCell ref="BT1138:BT1142"/>
    <mergeCell ref="V1143:V1147"/>
    <mergeCell ref="AE1143:AE1147"/>
    <mergeCell ref="AK1143:AK1147"/>
    <mergeCell ref="AL1143:AL1147"/>
    <mergeCell ref="BD1143:BD1147"/>
    <mergeCell ref="BE1143:BE1147"/>
    <mergeCell ref="BF1143:BF1147"/>
    <mergeCell ref="BG1143:BG1147"/>
    <mergeCell ref="BI1143:BI1147"/>
    <mergeCell ref="BK1143:BK1147"/>
    <mergeCell ref="BS1143:BS1147"/>
    <mergeCell ref="AL1108:AL1112"/>
    <mergeCell ref="BD1108:BD1112"/>
    <mergeCell ref="BE1108:BE1112"/>
    <mergeCell ref="BF1108:BF1112"/>
    <mergeCell ref="BG1108:BG1112"/>
    <mergeCell ref="M1128:M1132"/>
    <mergeCell ref="N1128:N1132"/>
    <mergeCell ref="O1128:O1132"/>
    <mergeCell ref="P1128:P1132"/>
    <mergeCell ref="Q1128:Q1132"/>
    <mergeCell ref="R1128:R1132"/>
    <mergeCell ref="S1128:S1132"/>
    <mergeCell ref="T1128:T1132"/>
    <mergeCell ref="U1128:U1132"/>
    <mergeCell ref="V1128:V1132"/>
    <mergeCell ref="AE1128:AE1132"/>
    <mergeCell ref="AK1128:AK1132"/>
    <mergeCell ref="AL1128:AL1132"/>
    <mergeCell ref="BD1128:BD1132"/>
    <mergeCell ref="BE1128:BE1132"/>
    <mergeCell ref="BF1128:BF1132"/>
    <mergeCell ref="BG1128:BG1132"/>
    <mergeCell ref="BI1128:BI1132"/>
    <mergeCell ref="BK1128:BK1132"/>
    <mergeCell ref="BS1128:BS1132"/>
    <mergeCell ref="BT1128:BT1132"/>
    <mergeCell ref="BU1128:BU1132"/>
    <mergeCell ref="BV1128:BV1132"/>
    <mergeCell ref="BW1128:BW1132"/>
    <mergeCell ref="BX1128:BX1132"/>
    <mergeCell ref="BY1128:BY1132"/>
    <mergeCell ref="A1133:A1137"/>
    <mergeCell ref="B1133:B1137"/>
    <mergeCell ref="C1133:C1137"/>
    <mergeCell ref="D1133:D1137"/>
    <mergeCell ref="E1133:E1137"/>
    <mergeCell ref="F1133:F1137"/>
    <mergeCell ref="G1133:G1137"/>
    <mergeCell ref="H1133:H1137"/>
    <mergeCell ref="I1133:I1137"/>
    <mergeCell ref="J1133:J1137"/>
    <mergeCell ref="K1133:K1137"/>
    <mergeCell ref="L1133:L1137"/>
    <mergeCell ref="M1133:M1137"/>
    <mergeCell ref="N1133:N1137"/>
    <mergeCell ref="O1133:O1137"/>
    <mergeCell ref="P1133:P1137"/>
    <mergeCell ref="Q1133:Q1137"/>
    <mergeCell ref="R1133:R1137"/>
    <mergeCell ref="S1133:S1137"/>
    <mergeCell ref="T1133:T1137"/>
    <mergeCell ref="U1133:U1137"/>
    <mergeCell ref="V1133:V1137"/>
    <mergeCell ref="AE1133:AE1137"/>
    <mergeCell ref="AK1133:AK1137"/>
    <mergeCell ref="AL1133:AL1137"/>
    <mergeCell ref="BD1133:BD1137"/>
    <mergeCell ref="BE1133:BE1137"/>
    <mergeCell ref="BF1133:BF1137"/>
    <mergeCell ref="BG1133:BG1137"/>
    <mergeCell ref="BI1133:BI1137"/>
    <mergeCell ref="BK1133:BK1137"/>
    <mergeCell ref="BS1133:BS1137"/>
    <mergeCell ref="BT1133:BT1137"/>
    <mergeCell ref="A1118:A1122"/>
    <mergeCell ref="B1118:B1122"/>
    <mergeCell ref="C1118:C1122"/>
    <mergeCell ref="D1118:D1122"/>
    <mergeCell ref="E1118:E1122"/>
    <mergeCell ref="F1118:F1122"/>
    <mergeCell ref="G1118:G1122"/>
    <mergeCell ref="H1118:H1122"/>
    <mergeCell ref="I1118:I1122"/>
    <mergeCell ref="J1118:J1122"/>
    <mergeCell ref="K1118:K1122"/>
    <mergeCell ref="L1118:L1122"/>
    <mergeCell ref="M1118:M1122"/>
    <mergeCell ref="N1118:N1122"/>
    <mergeCell ref="O1118:O1122"/>
    <mergeCell ref="P1118:P1122"/>
    <mergeCell ref="Q1118:Q1122"/>
    <mergeCell ref="R1118:R1122"/>
    <mergeCell ref="S1118:S1122"/>
    <mergeCell ref="T1118:T1122"/>
    <mergeCell ref="U1118:U1122"/>
    <mergeCell ref="V1118:V1122"/>
    <mergeCell ref="AE1118:AE1122"/>
    <mergeCell ref="AK1118:AK1122"/>
    <mergeCell ref="AL1118:AL1122"/>
    <mergeCell ref="BD1118:BD1122"/>
    <mergeCell ref="BE1118:BE1122"/>
    <mergeCell ref="BF1118:BF1122"/>
    <mergeCell ref="BG1118:BG1122"/>
    <mergeCell ref="BI1118:BI1122"/>
    <mergeCell ref="BK1118:BK1122"/>
    <mergeCell ref="BS1118:BS1122"/>
    <mergeCell ref="BT1118:BT1122"/>
    <mergeCell ref="BT1108:BT1112"/>
    <mergeCell ref="BU1108:BU1112"/>
    <mergeCell ref="BV1108:BV1112"/>
    <mergeCell ref="BW1108:BW1112"/>
    <mergeCell ref="BX1108:BX1112"/>
    <mergeCell ref="BY1108:BY1112"/>
    <mergeCell ref="A1113:A1117"/>
    <mergeCell ref="B1113:B1117"/>
    <mergeCell ref="C1113:C1117"/>
    <mergeCell ref="D1113:D1117"/>
    <mergeCell ref="E1113:E1117"/>
    <mergeCell ref="F1113:F1117"/>
    <mergeCell ref="G1113:G1117"/>
    <mergeCell ref="H1113:H1117"/>
    <mergeCell ref="I1113:I1117"/>
    <mergeCell ref="J1113:J1117"/>
    <mergeCell ref="K1113:K1117"/>
    <mergeCell ref="L1113:L1117"/>
    <mergeCell ref="M1113:M1117"/>
    <mergeCell ref="N1113:N1117"/>
    <mergeCell ref="O1113:O1117"/>
    <mergeCell ref="P1113:P1117"/>
    <mergeCell ref="Q1113:Q1117"/>
    <mergeCell ref="R1113:R1117"/>
    <mergeCell ref="S1113:S1117"/>
    <mergeCell ref="T1113:T1117"/>
    <mergeCell ref="U1113:U1117"/>
    <mergeCell ref="V1113:V1117"/>
    <mergeCell ref="AE1113:AE1117"/>
    <mergeCell ref="AK1113:AK1117"/>
    <mergeCell ref="AL1113:AL1117"/>
    <mergeCell ref="BD1113:BD1117"/>
    <mergeCell ref="BE1113:BE1117"/>
    <mergeCell ref="BF1113:BF1117"/>
    <mergeCell ref="BG1113:BG1117"/>
    <mergeCell ref="BI1113:BI1117"/>
    <mergeCell ref="BK1113:BK1117"/>
    <mergeCell ref="BS1113:BS1117"/>
    <mergeCell ref="BT1113:BT1117"/>
    <mergeCell ref="BU1113:BU1117"/>
    <mergeCell ref="BV1113:BV1117"/>
    <mergeCell ref="BW1113:BW1117"/>
    <mergeCell ref="BX1113:BX1117"/>
    <mergeCell ref="BY1113:BY1117"/>
    <mergeCell ref="A1108:A1112"/>
    <mergeCell ref="B1108:B1112"/>
    <mergeCell ref="C1108:C1112"/>
    <mergeCell ref="D1108:D1112"/>
    <mergeCell ref="E1108:E1112"/>
    <mergeCell ref="F1108:F1112"/>
    <mergeCell ref="G1108:G1112"/>
    <mergeCell ref="H1108:H1112"/>
    <mergeCell ref="K1108:K1112"/>
    <mergeCell ref="L1108:L1112"/>
    <mergeCell ref="M1108:M1112"/>
    <mergeCell ref="N1108:N1112"/>
    <mergeCell ref="O1108:O1112"/>
    <mergeCell ref="P1108:P1112"/>
    <mergeCell ref="Q1108:Q1112"/>
    <mergeCell ref="R1108:R1112"/>
    <mergeCell ref="U1108:U1112"/>
    <mergeCell ref="V1108:V1112"/>
    <mergeCell ref="AE1108:AE1112"/>
    <mergeCell ref="AK1108:AK1112"/>
    <mergeCell ref="BU1098:BU1102"/>
    <mergeCell ref="BV1098:BV1102"/>
    <mergeCell ref="BW1098:BW1102"/>
    <mergeCell ref="BX1098:BX1102"/>
    <mergeCell ref="BY1098:BY1102"/>
    <mergeCell ref="BG1073:BG1077"/>
    <mergeCell ref="BI1073:BI1077"/>
    <mergeCell ref="BK1073:BK1077"/>
    <mergeCell ref="BS1073:BS1077"/>
    <mergeCell ref="BT1073:BT1077"/>
    <mergeCell ref="BU1073:BU1077"/>
    <mergeCell ref="BV1073:BV1077"/>
    <mergeCell ref="BW1073:BW1077"/>
    <mergeCell ref="V1078:V1082"/>
    <mergeCell ref="AE1078:AE1082"/>
    <mergeCell ref="AK1078:AK1082"/>
    <mergeCell ref="AL1078:AL1082"/>
    <mergeCell ref="BD1078:BD1082"/>
    <mergeCell ref="BE1078:BE1082"/>
    <mergeCell ref="A1103:A1107"/>
    <mergeCell ref="B1103:B1107"/>
    <mergeCell ref="C1103:C1107"/>
    <mergeCell ref="D1103:D1107"/>
    <mergeCell ref="E1103:E1107"/>
    <mergeCell ref="F1103:F1107"/>
    <mergeCell ref="G1103:G1107"/>
    <mergeCell ref="H1103:H1107"/>
    <mergeCell ref="I1103:I1107"/>
    <mergeCell ref="J1103:J1107"/>
    <mergeCell ref="K1103:K1107"/>
    <mergeCell ref="L1103:L1107"/>
    <mergeCell ref="M1103:M1107"/>
    <mergeCell ref="N1103:N1107"/>
    <mergeCell ref="O1103:O1107"/>
    <mergeCell ref="P1103:P1107"/>
    <mergeCell ref="Q1103:Q1107"/>
    <mergeCell ref="R1103:R1107"/>
    <mergeCell ref="S1103:S1107"/>
    <mergeCell ref="T1103:T1107"/>
    <mergeCell ref="U1103:U1107"/>
    <mergeCell ref="V1103:V1107"/>
    <mergeCell ref="AE1103:AE1107"/>
    <mergeCell ref="AK1103:AK1107"/>
    <mergeCell ref="AL1103:AL1107"/>
    <mergeCell ref="BD1103:BD1107"/>
    <mergeCell ref="BE1103:BE1107"/>
    <mergeCell ref="BF1103:BF1107"/>
    <mergeCell ref="BG1103:BG1107"/>
    <mergeCell ref="BI1103:BI1107"/>
    <mergeCell ref="BK1103:BK1107"/>
    <mergeCell ref="BS1103:BS1107"/>
    <mergeCell ref="BT1103:BT1107"/>
    <mergeCell ref="BU1103:BU1107"/>
    <mergeCell ref="BV1103:BV1107"/>
    <mergeCell ref="BW1103:BW1107"/>
    <mergeCell ref="BX1103:BX1107"/>
    <mergeCell ref="BY1103:BY1107"/>
    <mergeCell ref="A1098:A1102"/>
    <mergeCell ref="B1098:B1102"/>
    <mergeCell ref="C1098:C1102"/>
    <mergeCell ref="D1098:D1102"/>
    <mergeCell ref="E1098:E1102"/>
    <mergeCell ref="F1098:F1102"/>
    <mergeCell ref="G1098:G1102"/>
    <mergeCell ref="A1083:A1087"/>
    <mergeCell ref="B1073:B1077"/>
    <mergeCell ref="C1073:C1077"/>
    <mergeCell ref="BD1098:BD1102"/>
    <mergeCell ref="BE1098:BE1102"/>
    <mergeCell ref="BF1098:BF1102"/>
    <mergeCell ref="BG1098:BG1102"/>
    <mergeCell ref="BI1098:BI1102"/>
    <mergeCell ref="BK1098:BK1102"/>
    <mergeCell ref="BS1098:BS1102"/>
    <mergeCell ref="BT1098:BT1102"/>
    <mergeCell ref="P1088:P1092"/>
    <mergeCell ref="Q1088:Q1092"/>
    <mergeCell ref="R1088:R1092"/>
    <mergeCell ref="S1088:S1092"/>
    <mergeCell ref="T1088:T1092"/>
    <mergeCell ref="U1088:U1092"/>
    <mergeCell ref="V1088:V1092"/>
    <mergeCell ref="AE1088:AE1092"/>
    <mergeCell ref="AK1088:AK1092"/>
    <mergeCell ref="AL1088:AL1092"/>
    <mergeCell ref="BD1088:BD1092"/>
    <mergeCell ref="BE1088:BE1092"/>
    <mergeCell ref="BF1088:BF1092"/>
    <mergeCell ref="BG1088:BG1092"/>
    <mergeCell ref="BI1088:BI1092"/>
    <mergeCell ref="BK1088:BK1092"/>
    <mergeCell ref="BS1088:BS1092"/>
    <mergeCell ref="BT1088:BT1092"/>
    <mergeCell ref="V1098:V1102"/>
    <mergeCell ref="AE1098:AE1102"/>
    <mergeCell ref="AK1098:AK1102"/>
    <mergeCell ref="BD1083:BD1087"/>
    <mergeCell ref="BE1083:BE1087"/>
    <mergeCell ref="BF1083:BF1087"/>
    <mergeCell ref="BG1083:BG1087"/>
    <mergeCell ref="BI1083:BI1087"/>
    <mergeCell ref="BK1083:BK1087"/>
    <mergeCell ref="BS1083:BS1087"/>
    <mergeCell ref="BT1083:BT1087"/>
    <mergeCell ref="H1098:H1102"/>
    <mergeCell ref="I1098:I1102"/>
    <mergeCell ref="J1098:J1102"/>
    <mergeCell ref="K1098:K1102"/>
    <mergeCell ref="L1098:L1102"/>
    <mergeCell ref="M1098:M1102"/>
    <mergeCell ref="N1098:N1102"/>
    <mergeCell ref="O1098:O1102"/>
    <mergeCell ref="P1098:P1102"/>
    <mergeCell ref="Q1098:Q1102"/>
    <mergeCell ref="R1098:R1102"/>
    <mergeCell ref="S1098:S1102"/>
    <mergeCell ref="T1098:T1102"/>
    <mergeCell ref="U1098:U1102"/>
    <mergeCell ref="A1073:A1077"/>
    <mergeCell ref="L1083:L1087"/>
    <mergeCell ref="M1083:M1087"/>
    <mergeCell ref="N1083:N1087"/>
    <mergeCell ref="O1083:O1087"/>
    <mergeCell ref="P1083:P1087"/>
    <mergeCell ref="Q1083:Q1087"/>
    <mergeCell ref="R1083:R1087"/>
    <mergeCell ref="S1083:S1087"/>
    <mergeCell ref="B1083:B1087"/>
    <mergeCell ref="BX1088:BX1092"/>
    <mergeCell ref="BY1088:BY1092"/>
    <mergeCell ref="A1093:A1097"/>
    <mergeCell ref="B1093:B1097"/>
    <mergeCell ref="C1093:C1097"/>
    <mergeCell ref="D1093:D1097"/>
    <mergeCell ref="E1093:E1097"/>
    <mergeCell ref="F1093:F1097"/>
    <mergeCell ref="G1093:G1097"/>
    <mergeCell ref="H1093:H1097"/>
    <mergeCell ref="I1093:I1097"/>
    <mergeCell ref="J1093:J1097"/>
    <mergeCell ref="K1093:K1097"/>
    <mergeCell ref="L1093:L1097"/>
    <mergeCell ref="M1093:M1097"/>
    <mergeCell ref="N1093:N1097"/>
    <mergeCell ref="O1093:O1097"/>
    <mergeCell ref="P1093:P1097"/>
    <mergeCell ref="Q1093:Q1097"/>
    <mergeCell ref="R1093:R1097"/>
    <mergeCell ref="S1093:S1097"/>
    <mergeCell ref="T1093:T1097"/>
    <mergeCell ref="U1093:U1097"/>
    <mergeCell ref="V1093:V1097"/>
    <mergeCell ref="AE1093:AE1097"/>
    <mergeCell ref="AK1093:AK1097"/>
    <mergeCell ref="AL1093:AL1097"/>
    <mergeCell ref="BD1093:BD1097"/>
    <mergeCell ref="BE1093:BE1097"/>
    <mergeCell ref="BF1093:BF1097"/>
    <mergeCell ref="BG1093:BG1097"/>
    <mergeCell ref="BI1093:BI1097"/>
    <mergeCell ref="BK1093:BK1097"/>
    <mergeCell ref="BS1093:BS1097"/>
    <mergeCell ref="BT1093:BT1097"/>
    <mergeCell ref="BU1093:BU1097"/>
    <mergeCell ref="BV1093:BV1097"/>
    <mergeCell ref="BW1093:BW1097"/>
    <mergeCell ref="BX1093:BX1097"/>
    <mergeCell ref="BY1093:BY1097"/>
    <mergeCell ref="BU1088:BU1092"/>
    <mergeCell ref="BV1088:BV1092"/>
    <mergeCell ref="BW1088:BW1092"/>
    <mergeCell ref="C1083:C1087"/>
    <mergeCell ref="D1083:D1087"/>
    <mergeCell ref="E1083:E1087"/>
    <mergeCell ref="F1083:F1087"/>
    <mergeCell ref="G1083:G1087"/>
    <mergeCell ref="H1083:H1087"/>
    <mergeCell ref="I1083:I1087"/>
    <mergeCell ref="J1083:J1087"/>
    <mergeCell ref="K1083:K1087"/>
    <mergeCell ref="P1078:P1082"/>
    <mergeCell ref="Q1078:Q1082"/>
    <mergeCell ref="BX1063:BX1067"/>
    <mergeCell ref="BY1063:BY1067"/>
    <mergeCell ref="V1068:V1072"/>
    <mergeCell ref="AE1068:AE1072"/>
    <mergeCell ref="AK1068:AK1072"/>
    <mergeCell ref="AL1068:AL1072"/>
    <mergeCell ref="BD1068:BD1072"/>
    <mergeCell ref="BE1068:BE1072"/>
    <mergeCell ref="BF1068:BF1072"/>
    <mergeCell ref="BG1068:BG1072"/>
    <mergeCell ref="BI1068:BI1072"/>
    <mergeCell ref="BK1068:BK1072"/>
    <mergeCell ref="BS1068:BS1072"/>
    <mergeCell ref="BT1068:BT1072"/>
    <mergeCell ref="D1073:D1077"/>
    <mergeCell ref="E1073:E1077"/>
    <mergeCell ref="F1073:F1077"/>
    <mergeCell ref="G1073:G1077"/>
    <mergeCell ref="H1073:H1077"/>
    <mergeCell ref="I1073:I1077"/>
    <mergeCell ref="J1073:J1077"/>
    <mergeCell ref="K1073:K1077"/>
    <mergeCell ref="L1073:L1077"/>
    <mergeCell ref="M1073:M1077"/>
    <mergeCell ref="N1073:N1077"/>
    <mergeCell ref="O1073:O1077"/>
    <mergeCell ref="P1073:P1077"/>
    <mergeCell ref="Q1073:Q1077"/>
    <mergeCell ref="R1073:R1077"/>
    <mergeCell ref="S1073:S1077"/>
    <mergeCell ref="T1073:T1077"/>
    <mergeCell ref="U1073:U1077"/>
    <mergeCell ref="V1073:V1077"/>
    <mergeCell ref="AE1073:AE1077"/>
    <mergeCell ref="AK1073:AK1077"/>
    <mergeCell ref="AL1073:AL1077"/>
    <mergeCell ref="BD1073:BD1077"/>
    <mergeCell ref="BE1073:BE1077"/>
    <mergeCell ref="BF1073:BF1077"/>
    <mergeCell ref="BW1083:BW1087"/>
    <mergeCell ref="BX1083:BX1087"/>
    <mergeCell ref="BY1083:BY1087"/>
    <mergeCell ref="BF1078:BF1082"/>
    <mergeCell ref="BG1078:BG1082"/>
    <mergeCell ref="BI1078:BI1082"/>
    <mergeCell ref="BK1078:BK1082"/>
    <mergeCell ref="BS1078:BS1082"/>
    <mergeCell ref="BT1078:BT1082"/>
    <mergeCell ref="BU1078:BU1082"/>
    <mergeCell ref="BV1078:BV1082"/>
    <mergeCell ref="BW1078:BW1082"/>
    <mergeCell ref="BX1078:BX1082"/>
    <mergeCell ref="BY1078:BY1082"/>
    <mergeCell ref="P1058:P1062"/>
    <mergeCell ref="Q1058:Q1062"/>
    <mergeCell ref="R1058:R1062"/>
    <mergeCell ref="S1058:S1062"/>
    <mergeCell ref="T1058:T1062"/>
    <mergeCell ref="U1058:U1062"/>
    <mergeCell ref="V1058:V1062"/>
    <mergeCell ref="AE1058:AE1062"/>
    <mergeCell ref="AK1058:AK1062"/>
    <mergeCell ref="AL1058:AL1062"/>
    <mergeCell ref="BD1058:BD1062"/>
    <mergeCell ref="BE1058:BE1062"/>
    <mergeCell ref="BF1058:BF1062"/>
    <mergeCell ref="BG1058:BG1062"/>
    <mergeCell ref="BI1058:BI1062"/>
    <mergeCell ref="BK1058:BK1062"/>
    <mergeCell ref="BS1058:BS1062"/>
    <mergeCell ref="BT1058:BT1062"/>
    <mergeCell ref="BU1058:BU1062"/>
    <mergeCell ref="BV1058:BV1062"/>
    <mergeCell ref="BW1058:BW1062"/>
    <mergeCell ref="BU1068:BU1072"/>
    <mergeCell ref="BV1068:BV1072"/>
    <mergeCell ref="BW1068:BW1072"/>
    <mergeCell ref="BX1068:BX1072"/>
    <mergeCell ref="BY1068:BY1072"/>
    <mergeCell ref="P1068:P1072"/>
    <mergeCell ref="Q1068:Q1072"/>
    <mergeCell ref="R1068:R1072"/>
    <mergeCell ref="S1068:S1072"/>
    <mergeCell ref="T1068:T1072"/>
    <mergeCell ref="U1068:U1072"/>
    <mergeCell ref="BX1073:BX1077"/>
    <mergeCell ref="BY1073:BY1077"/>
    <mergeCell ref="BX1048:BX1052"/>
    <mergeCell ref="BY1048:BY1052"/>
    <mergeCell ref="BU1053:BU1057"/>
    <mergeCell ref="BV1053:BV1057"/>
    <mergeCell ref="BW1053:BW1057"/>
    <mergeCell ref="BX1053:BX1057"/>
    <mergeCell ref="BY1053:BY1057"/>
    <mergeCell ref="A1053:A1057"/>
    <mergeCell ref="B1053:B1057"/>
    <mergeCell ref="C1053:C1057"/>
    <mergeCell ref="D1053:D1057"/>
    <mergeCell ref="E1053:E1057"/>
    <mergeCell ref="F1053:F1057"/>
    <mergeCell ref="G1053:G1057"/>
    <mergeCell ref="H1053:H1057"/>
    <mergeCell ref="I1053:I1057"/>
    <mergeCell ref="J1053:J1057"/>
    <mergeCell ref="K1053:K1057"/>
    <mergeCell ref="L1053:L1057"/>
    <mergeCell ref="M1053:M1057"/>
    <mergeCell ref="N1053:N1057"/>
    <mergeCell ref="O1053:O1057"/>
    <mergeCell ref="P1053:P1057"/>
    <mergeCell ref="Q1053:Q1057"/>
    <mergeCell ref="R1053:R1057"/>
    <mergeCell ref="S1053:S1057"/>
    <mergeCell ref="T1053:T1057"/>
    <mergeCell ref="U1053:U1057"/>
    <mergeCell ref="V1053:V1057"/>
    <mergeCell ref="AE1053:AE1057"/>
    <mergeCell ref="AK1053:AK1057"/>
    <mergeCell ref="AL1053:AL1057"/>
    <mergeCell ref="BD1053:BD1057"/>
    <mergeCell ref="BE1053:BE1057"/>
    <mergeCell ref="BF1053:BF1057"/>
    <mergeCell ref="BG1053:BG1057"/>
    <mergeCell ref="BI1053:BI1057"/>
    <mergeCell ref="BK1053:BK1057"/>
    <mergeCell ref="BS1053:BS1057"/>
    <mergeCell ref="BT1053:BT1057"/>
    <mergeCell ref="A1048:A1052"/>
    <mergeCell ref="B1048:B1052"/>
    <mergeCell ref="C1048:C1052"/>
    <mergeCell ref="D1048:D1052"/>
    <mergeCell ref="E1048:E1052"/>
    <mergeCell ref="F1048:F1052"/>
    <mergeCell ref="G1048:G1052"/>
    <mergeCell ref="H1048:H1052"/>
    <mergeCell ref="I1048:I1052"/>
    <mergeCell ref="J1048:J1052"/>
    <mergeCell ref="K1048:K1052"/>
    <mergeCell ref="L1048:L1052"/>
    <mergeCell ref="M1048:M1052"/>
    <mergeCell ref="N1048:N1052"/>
    <mergeCell ref="O1048:O1052"/>
    <mergeCell ref="P1048:P1052"/>
    <mergeCell ref="Q1048:Q1052"/>
    <mergeCell ref="R1048:R1052"/>
    <mergeCell ref="S1048:S1052"/>
    <mergeCell ref="T1048:T1052"/>
    <mergeCell ref="U1048:U1052"/>
    <mergeCell ref="BU1828:BU1832"/>
    <mergeCell ref="BV1828:BV1832"/>
    <mergeCell ref="BW1828:BW1832"/>
    <mergeCell ref="BX1828:BX1832"/>
    <mergeCell ref="BY1828:BY1832"/>
    <mergeCell ref="A1833:A1837"/>
    <mergeCell ref="B1833:B1837"/>
    <mergeCell ref="C1833:C1837"/>
    <mergeCell ref="D1833:D1837"/>
    <mergeCell ref="E1833:E1837"/>
    <mergeCell ref="F1833:F1837"/>
    <mergeCell ref="G1833:G1837"/>
    <mergeCell ref="H1833:H1837"/>
    <mergeCell ref="I1833:I1837"/>
    <mergeCell ref="J1833:J1837"/>
    <mergeCell ref="K1833:K1837"/>
    <mergeCell ref="L1833:L1837"/>
    <mergeCell ref="M1833:M1837"/>
    <mergeCell ref="N1833:N1837"/>
    <mergeCell ref="O1833:O1837"/>
    <mergeCell ref="P1833:P1837"/>
    <mergeCell ref="Q1833:Q1837"/>
    <mergeCell ref="R1833:R1837"/>
    <mergeCell ref="S1833:S1837"/>
    <mergeCell ref="T1833:T1837"/>
    <mergeCell ref="U1833:U1837"/>
    <mergeCell ref="V1833:V1837"/>
    <mergeCell ref="AE1833:AE1837"/>
    <mergeCell ref="AK1833:AK1837"/>
    <mergeCell ref="AL1833:AL1837"/>
    <mergeCell ref="BD1833:BD1837"/>
    <mergeCell ref="BE1833:BE1837"/>
    <mergeCell ref="BF1833:BF1837"/>
    <mergeCell ref="BG1833:BG1837"/>
    <mergeCell ref="BI1833:BI1837"/>
    <mergeCell ref="BK1833:BK1837"/>
    <mergeCell ref="BS1833:BS1837"/>
    <mergeCell ref="BT1833:BT1837"/>
    <mergeCell ref="BU1833:BU1837"/>
    <mergeCell ref="BV1833:BV1837"/>
    <mergeCell ref="BW1833:BW1837"/>
    <mergeCell ref="BX1833:BX1837"/>
    <mergeCell ref="BY1833:BY1837"/>
    <mergeCell ref="A1828:A1832"/>
    <mergeCell ref="B1828:B1832"/>
    <mergeCell ref="C1828:C1832"/>
    <mergeCell ref="D1828:D1832"/>
    <mergeCell ref="E1828:E1832"/>
    <mergeCell ref="F1828:F1832"/>
    <mergeCell ref="G1828:G1832"/>
    <mergeCell ref="H1828:H1832"/>
    <mergeCell ref="I1828:I1832"/>
    <mergeCell ref="J1828:J1832"/>
    <mergeCell ref="K1828:K1832"/>
    <mergeCell ref="L1828:L1832"/>
    <mergeCell ref="M1828:M1832"/>
    <mergeCell ref="N1828:N1832"/>
    <mergeCell ref="O1828:O1832"/>
    <mergeCell ref="P1828:P1832"/>
    <mergeCell ref="Q1828:Q1832"/>
    <mergeCell ref="R1828:R1832"/>
    <mergeCell ref="S1828:S1832"/>
    <mergeCell ref="T1828:T1832"/>
    <mergeCell ref="U1828:U1832"/>
    <mergeCell ref="V1828:V1832"/>
    <mergeCell ref="AE1828:AE1832"/>
    <mergeCell ref="AK1828:AK1832"/>
    <mergeCell ref="AL1828:AL1832"/>
    <mergeCell ref="BD1828:BD1832"/>
    <mergeCell ref="BE1828:BE1832"/>
    <mergeCell ref="BF1828:BF1832"/>
    <mergeCell ref="BG1828:BG1832"/>
    <mergeCell ref="BI1828:BI1832"/>
    <mergeCell ref="BK1828:BK1832"/>
    <mergeCell ref="BS1828:BS1832"/>
    <mergeCell ref="BT1828:BT1832"/>
    <mergeCell ref="BU1818:BU1822"/>
    <mergeCell ref="BV1818:BV1822"/>
    <mergeCell ref="BW1818:BW1822"/>
    <mergeCell ref="BX1818:BX1822"/>
    <mergeCell ref="BY1818:BY1822"/>
    <mergeCell ref="A1823:A1827"/>
    <mergeCell ref="B1823:B1827"/>
    <mergeCell ref="C1823:C1827"/>
    <mergeCell ref="D1823:D1827"/>
    <mergeCell ref="E1823:E1827"/>
    <mergeCell ref="F1823:F1827"/>
    <mergeCell ref="G1823:G1827"/>
    <mergeCell ref="H1823:H1827"/>
    <mergeCell ref="I1823:I1827"/>
    <mergeCell ref="J1823:J1827"/>
    <mergeCell ref="K1823:K1827"/>
    <mergeCell ref="L1823:L1827"/>
    <mergeCell ref="M1823:M1827"/>
    <mergeCell ref="N1823:N1827"/>
    <mergeCell ref="O1823:O1827"/>
    <mergeCell ref="P1823:P1827"/>
    <mergeCell ref="Q1823:Q1827"/>
    <mergeCell ref="R1823:R1827"/>
    <mergeCell ref="S1823:S1827"/>
    <mergeCell ref="T1823:T1827"/>
    <mergeCell ref="U1823:U1827"/>
    <mergeCell ref="V1823:V1827"/>
    <mergeCell ref="AE1823:AE1827"/>
    <mergeCell ref="AK1823:AK1827"/>
    <mergeCell ref="AL1823:AL1827"/>
    <mergeCell ref="BD1823:BD1827"/>
    <mergeCell ref="BE1823:BE1827"/>
    <mergeCell ref="BF1823:BF1827"/>
    <mergeCell ref="BG1823:BG1827"/>
    <mergeCell ref="BI1823:BI1827"/>
    <mergeCell ref="BK1823:BK1827"/>
    <mergeCell ref="BS1823:BS1827"/>
    <mergeCell ref="BT1823:BT1827"/>
    <mergeCell ref="BU1823:BU1827"/>
    <mergeCell ref="BV1823:BV1827"/>
    <mergeCell ref="BW1823:BW1827"/>
    <mergeCell ref="BX1823:BX1827"/>
    <mergeCell ref="BY1823:BY1827"/>
    <mergeCell ref="A1818:A1822"/>
    <mergeCell ref="B1818:B1822"/>
    <mergeCell ref="C1818:C1822"/>
    <mergeCell ref="D1818:D1822"/>
    <mergeCell ref="E1818:E1822"/>
    <mergeCell ref="F1818:F1822"/>
    <mergeCell ref="G1818:G1822"/>
    <mergeCell ref="H1818:H1822"/>
    <mergeCell ref="I1818:I1822"/>
    <mergeCell ref="J1818:J1822"/>
    <mergeCell ref="K1818:K1822"/>
    <mergeCell ref="L1818:L1822"/>
    <mergeCell ref="M1818:M1822"/>
    <mergeCell ref="N1818:N1822"/>
    <mergeCell ref="O1818:O1822"/>
    <mergeCell ref="P1818:P1822"/>
    <mergeCell ref="Q1818:Q1822"/>
    <mergeCell ref="R1818:R1822"/>
    <mergeCell ref="S1818:S1822"/>
    <mergeCell ref="T1818:T1822"/>
    <mergeCell ref="U1818:U1822"/>
    <mergeCell ref="V1818:V1822"/>
    <mergeCell ref="AE1818:AE1822"/>
    <mergeCell ref="AK1818:AK1822"/>
    <mergeCell ref="AL1818:AL1822"/>
    <mergeCell ref="BD1818:BD1822"/>
    <mergeCell ref="BE1818:BE1822"/>
    <mergeCell ref="BF1818:BF1822"/>
    <mergeCell ref="BG1818:BG1822"/>
    <mergeCell ref="BI1818:BI1822"/>
    <mergeCell ref="BK1818:BK1822"/>
    <mergeCell ref="BS1818:BS1822"/>
    <mergeCell ref="BT1818:BT1822"/>
    <mergeCell ref="BU1808:BU1812"/>
    <mergeCell ref="BV1808:BV1812"/>
    <mergeCell ref="BW1808:BW1812"/>
    <mergeCell ref="BX1808:BX1812"/>
    <mergeCell ref="BY1808:BY1812"/>
    <mergeCell ref="A1813:A1817"/>
    <mergeCell ref="B1813:B1817"/>
    <mergeCell ref="C1813:C1817"/>
    <mergeCell ref="D1813:D1817"/>
    <mergeCell ref="E1813:E1817"/>
    <mergeCell ref="F1813:F1817"/>
    <mergeCell ref="G1813:G1817"/>
    <mergeCell ref="H1813:H1817"/>
    <mergeCell ref="I1813:I1817"/>
    <mergeCell ref="J1813:J1817"/>
    <mergeCell ref="K1813:K1817"/>
    <mergeCell ref="L1813:L1817"/>
    <mergeCell ref="M1813:M1817"/>
    <mergeCell ref="N1813:N1817"/>
    <mergeCell ref="O1813:O1817"/>
    <mergeCell ref="P1813:P1817"/>
    <mergeCell ref="Q1813:Q1817"/>
    <mergeCell ref="R1813:R1817"/>
    <mergeCell ref="S1813:S1817"/>
    <mergeCell ref="T1813:T1817"/>
    <mergeCell ref="U1813:U1817"/>
    <mergeCell ref="V1813:V1817"/>
    <mergeCell ref="AE1813:AE1817"/>
    <mergeCell ref="AK1813:AK1817"/>
    <mergeCell ref="AL1813:AL1817"/>
    <mergeCell ref="BD1813:BD1817"/>
    <mergeCell ref="BE1813:BE1817"/>
    <mergeCell ref="BF1813:BF1817"/>
    <mergeCell ref="BG1813:BG1817"/>
    <mergeCell ref="BI1813:BI1817"/>
    <mergeCell ref="BK1813:BK1817"/>
    <mergeCell ref="BS1813:BS1817"/>
    <mergeCell ref="BT1813:BT1817"/>
    <mergeCell ref="BU1813:BU1817"/>
    <mergeCell ref="BV1813:BV1817"/>
    <mergeCell ref="BW1813:BW1817"/>
    <mergeCell ref="BX1813:BX1817"/>
    <mergeCell ref="BY1813:BY1817"/>
    <mergeCell ref="A1808:A1812"/>
    <mergeCell ref="B1808:B1812"/>
    <mergeCell ref="C1808:C1812"/>
    <mergeCell ref="D1808:D1812"/>
    <mergeCell ref="E1808:E1812"/>
    <mergeCell ref="F1808:F1812"/>
    <mergeCell ref="G1808:G1812"/>
    <mergeCell ref="H1808:H1812"/>
    <mergeCell ref="I1808:I1812"/>
    <mergeCell ref="J1808:J1812"/>
    <mergeCell ref="K1808:K1812"/>
    <mergeCell ref="L1808:L1812"/>
    <mergeCell ref="M1808:M1812"/>
    <mergeCell ref="N1808:N1812"/>
    <mergeCell ref="O1808:O1812"/>
    <mergeCell ref="P1808:P1812"/>
    <mergeCell ref="Q1808:Q1812"/>
    <mergeCell ref="R1808:R1812"/>
    <mergeCell ref="S1808:S1812"/>
    <mergeCell ref="T1808:T1812"/>
    <mergeCell ref="U1808:U1812"/>
    <mergeCell ref="V1808:V1812"/>
    <mergeCell ref="AE1808:AE1812"/>
    <mergeCell ref="AK1808:AK1812"/>
    <mergeCell ref="AL1808:AL1812"/>
    <mergeCell ref="BD1808:BD1812"/>
    <mergeCell ref="BE1808:BE1812"/>
    <mergeCell ref="BF1808:BF1812"/>
    <mergeCell ref="BG1808:BG1812"/>
    <mergeCell ref="BI1808:BI1812"/>
    <mergeCell ref="BK1808:BK1812"/>
    <mergeCell ref="BS1808:BS1812"/>
    <mergeCell ref="BT1808:BT1812"/>
    <mergeCell ref="BU1798:BU1802"/>
    <mergeCell ref="BV1798:BV1802"/>
    <mergeCell ref="BW1798:BW1802"/>
    <mergeCell ref="BX1798:BX1802"/>
    <mergeCell ref="BY1798:BY1802"/>
    <mergeCell ref="A1803:A1807"/>
    <mergeCell ref="B1803:B1807"/>
    <mergeCell ref="C1803:C1807"/>
    <mergeCell ref="D1803:D1807"/>
    <mergeCell ref="E1803:E1807"/>
    <mergeCell ref="F1803:F1807"/>
    <mergeCell ref="G1803:G1807"/>
    <mergeCell ref="H1803:H1807"/>
    <mergeCell ref="I1803:I1807"/>
    <mergeCell ref="J1803:J1807"/>
    <mergeCell ref="K1803:K1807"/>
    <mergeCell ref="L1803:L1807"/>
    <mergeCell ref="M1803:M1807"/>
    <mergeCell ref="N1803:N1807"/>
    <mergeCell ref="O1803:O1807"/>
    <mergeCell ref="P1803:P1807"/>
    <mergeCell ref="Q1803:Q1807"/>
    <mergeCell ref="R1803:R1807"/>
    <mergeCell ref="S1803:S1807"/>
    <mergeCell ref="T1803:T1807"/>
    <mergeCell ref="U1803:U1807"/>
    <mergeCell ref="V1803:V1807"/>
    <mergeCell ref="AE1803:AE1807"/>
    <mergeCell ref="AK1803:AK1807"/>
    <mergeCell ref="AL1803:AL1807"/>
    <mergeCell ref="BD1803:BD1807"/>
    <mergeCell ref="BE1803:BE1807"/>
    <mergeCell ref="BF1803:BF1807"/>
    <mergeCell ref="BG1803:BG1807"/>
    <mergeCell ref="BI1803:BI1807"/>
    <mergeCell ref="BK1803:BK1807"/>
    <mergeCell ref="BS1803:BS1807"/>
    <mergeCell ref="BT1803:BT1807"/>
    <mergeCell ref="BU1803:BU1807"/>
    <mergeCell ref="BV1803:BV1807"/>
    <mergeCell ref="BW1803:BW1807"/>
    <mergeCell ref="BX1803:BX1807"/>
    <mergeCell ref="BY1803:BY1807"/>
    <mergeCell ref="A1798:A1802"/>
    <mergeCell ref="B1798:B1802"/>
    <mergeCell ref="C1798:C1802"/>
    <mergeCell ref="D1798:D1802"/>
    <mergeCell ref="E1798:E1802"/>
    <mergeCell ref="F1798:F1802"/>
    <mergeCell ref="G1798:G1802"/>
    <mergeCell ref="H1798:H1802"/>
    <mergeCell ref="I1798:I1802"/>
    <mergeCell ref="J1798:J1802"/>
    <mergeCell ref="K1798:K1802"/>
    <mergeCell ref="L1798:L1802"/>
    <mergeCell ref="M1798:M1802"/>
    <mergeCell ref="N1798:N1802"/>
    <mergeCell ref="O1798:O1802"/>
    <mergeCell ref="P1798:P1802"/>
    <mergeCell ref="Q1798:Q1802"/>
    <mergeCell ref="R1798:R1802"/>
    <mergeCell ref="S1798:S1802"/>
    <mergeCell ref="T1798:T1802"/>
    <mergeCell ref="U1798:U1802"/>
    <mergeCell ref="V1798:V1802"/>
    <mergeCell ref="AE1798:AE1802"/>
    <mergeCell ref="AK1798:AK1802"/>
    <mergeCell ref="AL1798:AL1802"/>
    <mergeCell ref="BD1798:BD1802"/>
    <mergeCell ref="BE1798:BE1802"/>
    <mergeCell ref="BF1798:BF1802"/>
    <mergeCell ref="BG1798:BG1802"/>
    <mergeCell ref="BI1798:BI1802"/>
    <mergeCell ref="BK1798:BK1802"/>
    <mergeCell ref="BS1798:BS1802"/>
    <mergeCell ref="BT1798:BT1802"/>
    <mergeCell ref="BU1788:BU1792"/>
    <mergeCell ref="BV1788:BV1792"/>
    <mergeCell ref="BW1788:BW1792"/>
    <mergeCell ref="BX1788:BX1792"/>
    <mergeCell ref="BY1788:BY1792"/>
    <mergeCell ref="A1793:A1797"/>
    <mergeCell ref="B1793:B1797"/>
    <mergeCell ref="C1793:C1797"/>
    <mergeCell ref="D1793:D1797"/>
    <mergeCell ref="E1793:E1797"/>
    <mergeCell ref="F1793:F1797"/>
    <mergeCell ref="G1793:G1797"/>
    <mergeCell ref="H1793:H1797"/>
    <mergeCell ref="I1793:I1797"/>
    <mergeCell ref="J1793:J1797"/>
    <mergeCell ref="K1793:K1797"/>
    <mergeCell ref="L1793:L1797"/>
    <mergeCell ref="M1793:M1797"/>
    <mergeCell ref="N1793:N1797"/>
    <mergeCell ref="O1793:O1797"/>
    <mergeCell ref="P1793:P1797"/>
    <mergeCell ref="Q1793:Q1797"/>
    <mergeCell ref="R1793:R1797"/>
    <mergeCell ref="S1793:S1797"/>
    <mergeCell ref="T1793:T1797"/>
    <mergeCell ref="U1793:U1797"/>
    <mergeCell ref="V1793:V1797"/>
    <mergeCell ref="AE1793:AE1797"/>
    <mergeCell ref="AK1793:AK1797"/>
    <mergeCell ref="AL1793:AL1797"/>
    <mergeCell ref="BD1793:BD1797"/>
    <mergeCell ref="BE1793:BE1797"/>
    <mergeCell ref="BF1793:BF1797"/>
    <mergeCell ref="BG1793:BG1797"/>
    <mergeCell ref="BI1793:BI1797"/>
    <mergeCell ref="BK1793:BK1797"/>
    <mergeCell ref="BS1793:BS1797"/>
    <mergeCell ref="BT1793:BT1797"/>
    <mergeCell ref="BU1793:BU1797"/>
    <mergeCell ref="BV1793:BV1797"/>
    <mergeCell ref="BW1793:BW1797"/>
    <mergeCell ref="BX1793:BX1797"/>
    <mergeCell ref="BY1793:BY1797"/>
    <mergeCell ref="A1788:A1792"/>
    <mergeCell ref="B1788:B1792"/>
    <mergeCell ref="C1788:C1792"/>
    <mergeCell ref="D1788:D1792"/>
    <mergeCell ref="E1788:E1792"/>
    <mergeCell ref="F1788:F1792"/>
    <mergeCell ref="G1788:G1792"/>
    <mergeCell ref="H1788:H1792"/>
    <mergeCell ref="I1788:I1792"/>
    <mergeCell ref="J1788:J1792"/>
    <mergeCell ref="K1788:K1792"/>
    <mergeCell ref="L1788:L1792"/>
    <mergeCell ref="M1788:M1792"/>
    <mergeCell ref="N1788:N1792"/>
    <mergeCell ref="O1788:O1792"/>
    <mergeCell ref="P1788:P1792"/>
    <mergeCell ref="Q1788:Q1792"/>
    <mergeCell ref="R1788:R1792"/>
    <mergeCell ref="S1788:S1792"/>
    <mergeCell ref="T1788:T1792"/>
    <mergeCell ref="U1788:U1792"/>
    <mergeCell ref="V1788:V1792"/>
    <mergeCell ref="AE1788:AE1792"/>
    <mergeCell ref="AK1788:AK1792"/>
    <mergeCell ref="AL1788:AL1792"/>
    <mergeCell ref="BD1788:BD1792"/>
    <mergeCell ref="BE1788:BE1792"/>
    <mergeCell ref="BF1788:BF1792"/>
    <mergeCell ref="BG1788:BG1792"/>
    <mergeCell ref="BI1788:BI1792"/>
    <mergeCell ref="BK1788:BK1792"/>
    <mergeCell ref="BS1788:BS1792"/>
    <mergeCell ref="BT1788:BT1792"/>
    <mergeCell ref="BU1778:BU1782"/>
    <mergeCell ref="BV1778:BV1782"/>
    <mergeCell ref="BW1778:BW1782"/>
    <mergeCell ref="BX1778:BX1782"/>
    <mergeCell ref="BY1778:BY1782"/>
    <mergeCell ref="A1783:A1787"/>
    <mergeCell ref="B1783:B1787"/>
    <mergeCell ref="C1783:C1787"/>
    <mergeCell ref="D1783:D1787"/>
    <mergeCell ref="E1783:E1787"/>
    <mergeCell ref="F1783:F1787"/>
    <mergeCell ref="G1783:G1787"/>
    <mergeCell ref="H1783:H1787"/>
    <mergeCell ref="I1783:I1787"/>
    <mergeCell ref="J1783:J1787"/>
    <mergeCell ref="K1783:K1787"/>
    <mergeCell ref="L1783:L1787"/>
    <mergeCell ref="M1783:M1787"/>
    <mergeCell ref="N1783:N1787"/>
    <mergeCell ref="O1783:O1787"/>
    <mergeCell ref="P1783:P1787"/>
    <mergeCell ref="Q1783:Q1787"/>
    <mergeCell ref="R1783:R1787"/>
    <mergeCell ref="S1783:S1787"/>
    <mergeCell ref="T1783:T1787"/>
    <mergeCell ref="U1783:U1787"/>
    <mergeCell ref="V1783:V1787"/>
    <mergeCell ref="AE1783:AE1787"/>
    <mergeCell ref="AK1783:AK1787"/>
    <mergeCell ref="AL1783:AL1787"/>
    <mergeCell ref="BD1783:BD1787"/>
    <mergeCell ref="BE1783:BE1787"/>
    <mergeCell ref="BF1783:BF1787"/>
    <mergeCell ref="BG1783:BG1787"/>
    <mergeCell ref="BI1783:BI1787"/>
    <mergeCell ref="BK1783:BK1787"/>
    <mergeCell ref="BS1783:BS1787"/>
    <mergeCell ref="BT1783:BT1787"/>
    <mergeCell ref="BU1783:BU1787"/>
    <mergeCell ref="BV1783:BV1787"/>
    <mergeCell ref="BW1783:BW1787"/>
    <mergeCell ref="BX1783:BX1787"/>
    <mergeCell ref="BY1783:BY1787"/>
    <mergeCell ref="A1778:A1782"/>
    <mergeCell ref="B1778:B1782"/>
    <mergeCell ref="C1778:C1782"/>
    <mergeCell ref="D1778:D1782"/>
    <mergeCell ref="E1778:E1782"/>
    <mergeCell ref="F1778:F1782"/>
    <mergeCell ref="G1778:G1782"/>
    <mergeCell ref="H1778:H1782"/>
    <mergeCell ref="I1778:I1782"/>
    <mergeCell ref="J1778:J1782"/>
    <mergeCell ref="K1778:K1782"/>
    <mergeCell ref="L1778:L1782"/>
    <mergeCell ref="M1778:M1782"/>
    <mergeCell ref="N1778:N1782"/>
    <mergeCell ref="O1778:O1782"/>
    <mergeCell ref="P1778:P1782"/>
    <mergeCell ref="Q1778:Q1782"/>
    <mergeCell ref="R1778:R1782"/>
    <mergeCell ref="S1778:S1782"/>
    <mergeCell ref="T1778:T1782"/>
    <mergeCell ref="U1778:U1782"/>
    <mergeCell ref="V1778:V1782"/>
    <mergeCell ref="AE1778:AE1782"/>
    <mergeCell ref="AK1778:AK1782"/>
    <mergeCell ref="AL1778:AL1782"/>
    <mergeCell ref="BD1778:BD1782"/>
    <mergeCell ref="BE1778:BE1782"/>
    <mergeCell ref="BF1778:BF1782"/>
    <mergeCell ref="BG1778:BG1782"/>
    <mergeCell ref="BI1778:BI1782"/>
    <mergeCell ref="BK1778:BK1782"/>
    <mergeCell ref="BS1778:BS1782"/>
    <mergeCell ref="BT1778:BT1782"/>
    <mergeCell ref="BU1768:BU1772"/>
    <mergeCell ref="BV1768:BV1772"/>
    <mergeCell ref="BW1768:BW1772"/>
    <mergeCell ref="BX1768:BX1772"/>
    <mergeCell ref="BY1768:BY1772"/>
    <mergeCell ref="A1773:A1777"/>
    <mergeCell ref="B1773:B1777"/>
    <mergeCell ref="C1773:C1777"/>
    <mergeCell ref="D1773:D1777"/>
    <mergeCell ref="E1773:E1777"/>
    <mergeCell ref="F1773:F1777"/>
    <mergeCell ref="G1773:G1777"/>
    <mergeCell ref="H1773:H1777"/>
    <mergeCell ref="I1773:I1777"/>
    <mergeCell ref="J1773:J1777"/>
    <mergeCell ref="K1773:K1777"/>
    <mergeCell ref="L1773:L1777"/>
    <mergeCell ref="M1773:M1777"/>
    <mergeCell ref="N1773:N1777"/>
    <mergeCell ref="O1773:O1777"/>
    <mergeCell ref="P1773:P1777"/>
    <mergeCell ref="Q1773:Q1777"/>
    <mergeCell ref="R1773:R1777"/>
    <mergeCell ref="S1773:S1777"/>
    <mergeCell ref="T1773:T1777"/>
    <mergeCell ref="U1773:U1777"/>
    <mergeCell ref="V1773:V1777"/>
    <mergeCell ref="AE1773:AE1777"/>
    <mergeCell ref="AK1773:AK1777"/>
    <mergeCell ref="AL1773:AL1777"/>
    <mergeCell ref="BD1773:BD1777"/>
    <mergeCell ref="BE1773:BE1777"/>
    <mergeCell ref="BF1773:BF1777"/>
    <mergeCell ref="BG1773:BG1777"/>
    <mergeCell ref="BI1773:BI1777"/>
    <mergeCell ref="BK1773:BK1777"/>
    <mergeCell ref="BS1773:BS1777"/>
    <mergeCell ref="BT1773:BT1777"/>
    <mergeCell ref="BU1773:BU1777"/>
    <mergeCell ref="BV1773:BV1777"/>
    <mergeCell ref="BW1773:BW1777"/>
    <mergeCell ref="BX1773:BX1777"/>
    <mergeCell ref="BY1773:BY1777"/>
    <mergeCell ref="A1768:A1772"/>
    <mergeCell ref="B1768:B1772"/>
    <mergeCell ref="C1768:C1772"/>
    <mergeCell ref="D1768:D1772"/>
    <mergeCell ref="E1768:E1772"/>
    <mergeCell ref="F1768:F1772"/>
    <mergeCell ref="G1768:G1772"/>
    <mergeCell ref="H1768:H1772"/>
    <mergeCell ref="I1768:I1772"/>
    <mergeCell ref="J1768:J1772"/>
    <mergeCell ref="K1768:K1772"/>
    <mergeCell ref="L1768:L1772"/>
    <mergeCell ref="M1768:M1772"/>
    <mergeCell ref="N1768:N1772"/>
    <mergeCell ref="O1768:O1772"/>
    <mergeCell ref="P1768:P1772"/>
    <mergeCell ref="Q1768:Q1772"/>
    <mergeCell ref="R1768:R1772"/>
    <mergeCell ref="S1768:S1772"/>
    <mergeCell ref="T1768:T1772"/>
    <mergeCell ref="U1768:U1772"/>
    <mergeCell ref="V1768:V1772"/>
    <mergeCell ref="AE1768:AE1772"/>
    <mergeCell ref="AK1768:AK1772"/>
    <mergeCell ref="AL1768:AL1772"/>
    <mergeCell ref="BD1768:BD1772"/>
    <mergeCell ref="BE1768:BE1772"/>
    <mergeCell ref="BF1768:BF1772"/>
    <mergeCell ref="BG1768:BG1772"/>
    <mergeCell ref="BI1768:BI1772"/>
    <mergeCell ref="BK1768:BK1772"/>
    <mergeCell ref="BS1768:BS1772"/>
    <mergeCell ref="BT1768:BT1772"/>
    <mergeCell ref="BU1758:BU1762"/>
    <mergeCell ref="BV1758:BV1762"/>
    <mergeCell ref="BW1758:BW1762"/>
    <mergeCell ref="BX1758:BX1762"/>
    <mergeCell ref="BY1758:BY1762"/>
    <mergeCell ref="A1763:A1767"/>
    <mergeCell ref="B1763:B1767"/>
    <mergeCell ref="C1763:C1767"/>
    <mergeCell ref="D1763:D1767"/>
    <mergeCell ref="E1763:E1767"/>
    <mergeCell ref="F1763:F1767"/>
    <mergeCell ref="G1763:G1767"/>
    <mergeCell ref="H1763:H1767"/>
    <mergeCell ref="I1763:I1767"/>
    <mergeCell ref="J1763:J1767"/>
    <mergeCell ref="K1763:K1767"/>
    <mergeCell ref="L1763:L1767"/>
    <mergeCell ref="M1763:M1767"/>
    <mergeCell ref="N1763:N1767"/>
    <mergeCell ref="O1763:O1767"/>
    <mergeCell ref="P1763:P1767"/>
    <mergeCell ref="Q1763:Q1767"/>
    <mergeCell ref="R1763:R1767"/>
    <mergeCell ref="S1763:S1767"/>
    <mergeCell ref="T1763:T1767"/>
    <mergeCell ref="U1763:U1767"/>
    <mergeCell ref="V1763:V1767"/>
    <mergeCell ref="AE1763:AE1767"/>
    <mergeCell ref="AK1763:AK1767"/>
    <mergeCell ref="AL1763:AL1767"/>
    <mergeCell ref="BD1763:BD1767"/>
    <mergeCell ref="BE1763:BE1767"/>
    <mergeCell ref="BF1763:BF1767"/>
    <mergeCell ref="BG1763:BG1767"/>
    <mergeCell ref="BI1763:BI1767"/>
    <mergeCell ref="BK1763:BK1767"/>
    <mergeCell ref="BS1763:BS1767"/>
    <mergeCell ref="BT1763:BT1767"/>
    <mergeCell ref="BU1763:BU1767"/>
    <mergeCell ref="BV1763:BV1767"/>
    <mergeCell ref="BW1763:BW1767"/>
    <mergeCell ref="BX1763:BX1767"/>
    <mergeCell ref="BY1763:BY1767"/>
    <mergeCell ref="A1758:A1762"/>
    <mergeCell ref="B1758:B1762"/>
    <mergeCell ref="C1758:C1762"/>
    <mergeCell ref="D1758:D1762"/>
    <mergeCell ref="E1758:E1762"/>
    <mergeCell ref="F1758:F1762"/>
    <mergeCell ref="G1758:G1762"/>
    <mergeCell ref="H1758:H1762"/>
    <mergeCell ref="I1758:I1762"/>
    <mergeCell ref="J1758:J1762"/>
    <mergeCell ref="K1758:K1762"/>
    <mergeCell ref="L1758:L1762"/>
    <mergeCell ref="M1758:M1762"/>
    <mergeCell ref="N1758:N1762"/>
    <mergeCell ref="O1758:O1762"/>
    <mergeCell ref="P1758:P1762"/>
    <mergeCell ref="Q1758:Q1762"/>
    <mergeCell ref="R1758:R1762"/>
    <mergeCell ref="S1758:S1762"/>
    <mergeCell ref="T1758:T1762"/>
    <mergeCell ref="U1758:U1762"/>
    <mergeCell ref="V1758:V1762"/>
    <mergeCell ref="AE1758:AE1762"/>
    <mergeCell ref="AK1758:AK1762"/>
    <mergeCell ref="AL1758:AL1762"/>
    <mergeCell ref="BD1758:BD1762"/>
    <mergeCell ref="BE1758:BE1762"/>
    <mergeCell ref="BF1758:BF1762"/>
    <mergeCell ref="BG1758:BG1762"/>
    <mergeCell ref="BI1758:BI1762"/>
    <mergeCell ref="BK1758:BK1762"/>
    <mergeCell ref="BS1758:BS1762"/>
    <mergeCell ref="BT1758:BT1762"/>
    <mergeCell ref="BU1748:BU1752"/>
    <mergeCell ref="BV1748:BV1752"/>
    <mergeCell ref="BW1748:BW1752"/>
    <mergeCell ref="BX1748:BX1752"/>
    <mergeCell ref="BY1748:BY1752"/>
    <mergeCell ref="A1753:A1757"/>
    <mergeCell ref="B1753:B1757"/>
    <mergeCell ref="C1753:C1757"/>
    <mergeCell ref="D1753:D1757"/>
    <mergeCell ref="E1753:E1757"/>
    <mergeCell ref="F1753:F1757"/>
    <mergeCell ref="G1753:G1757"/>
    <mergeCell ref="H1753:H1757"/>
    <mergeCell ref="I1753:I1757"/>
    <mergeCell ref="J1753:J1757"/>
    <mergeCell ref="K1753:K1757"/>
    <mergeCell ref="L1753:L1757"/>
    <mergeCell ref="M1753:M1757"/>
    <mergeCell ref="N1753:N1757"/>
    <mergeCell ref="O1753:O1757"/>
    <mergeCell ref="P1753:P1757"/>
    <mergeCell ref="Q1753:Q1757"/>
    <mergeCell ref="R1753:R1757"/>
    <mergeCell ref="S1753:S1757"/>
    <mergeCell ref="T1753:T1757"/>
    <mergeCell ref="U1753:U1757"/>
    <mergeCell ref="V1753:V1757"/>
    <mergeCell ref="AE1753:AE1757"/>
    <mergeCell ref="AK1753:AK1757"/>
    <mergeCell ref="AL1753:AL1757"/>
    <mergeCell ref="BD1753:BD1757"/>
    <mergeCell ref="BE1753:BE1757"/>
    <mergeCell ref="BF1753:BF1757"/>
    <mergeCell ref="BG1753:BG1757"/>
    <mergeCell ref="BI1753:BI1757"/>
    <mergeCell ref="BK1753:BK1757"/>
    <mergeCell ref="BS1753:BS1757"/>
    <mergeCell ref="BT1753:BT1757"/>
    <mergeCell ref="BU1753:BU1757"/>
    <mergeCell ref="BV1753:BV1757"/>
    <mergeCell ref="BW1753:BW1757"/>
    <mergeCell ref="BX1753:BX1757"/>
    <mergeCell ref="BY1753:BY1757"/>
    <mergeCell ref="A1748:A1752"/>
    <mergeCell ref="B1748:B1752"/>
    <mergeCell ref="C1748:C1752"/>
    <mergeCell ref="D1748:D1752"/>
    <mergeCell ref="E1748:E1752"/>
    <mergeCell ref="F1748:F1752"/>
    <mergeCell ref="G1748:G1752"/>
    <mergeCell ref="H1748:H1752"/>
    <mergeCell ref="I1748:I1752"/>
    <mergeCell ref="J1748:J1752"/>
    <mergeCell ref="K1748:K1752"/>
    <mergeCell ref="L1748:L1752"/>
    <mergeCell ref="M1748:M1752"/>
    <mergeCell ref="N1748:N1752"/>
    <mergeCell ref="O1748:O1752"/>
    <mergeCell ref="P1748:P1752"/>
    <mergeCell ref="Q1748:Q1752"/>
    <mergeCell ref="R1748:R1752"/>
    <mergeCell ref="S1748:S1752"/>
    <mergeCell ref="T1748:T1752"/>
    <mergeCell ref="U1748:U1752"/>
    <mergeCell ref="V1748:V1752"/>
    <mergeCell ref="AE1748:AE1752"/>
    <mergeCell ref="AK1748:AK1752"/>
    <mergeCell ref="AL1748:AL1752"/>
    <mergeCell ref="BD1748:BD1752"/>
    <mergeCell ref="BE1748:BE1752"/>
    <mergeCell ref="BF1748:BF1752"/>
    <mergeCell ref="BG1748:BG1752"/>
    <mergeCell ref="BI1748:BI1752"/>
    <mergeCell ref="BK1748:BK1752"/>
    <mergeCell ref="BS1748:BS1752"/>
    <mergeCell ref="BT1748:BT1752"/>
    <mergeCell ref="BU1738:BU1742"/>
    <mergeCell ref="BV1738:BV1742"/>
    <mergeCell ref="BW1738:BW1742"/>
    <mergeCell ref="BX1738:BX1742"/>
    <mergeCell ref="BY1738:BY1742"/>
    <mergeCell ref="A1743:A1747"/>
    <mergeCell ref="B1743:B1747"/>
    <mergeCell ref="C1743:C1747"/>
    <mergeCell ref="D1743:D1747"/>
    <mergeCell ref="E1743:E1747"/>
    <mergeCell ref="F1743:F1747"/>
    <mergeCell ref="G1743:G1747"/>
    <mergeCell ref="H1743:H1747"/>
    <mergeCell ref="I1743:I1747"/>
    <mergeCell ref="J1743:J1747"/>
    <mergeCell ref="K1743:K1747"/>
    <mergeCell ref="L1743:L1747"/>
    <mergeCell ref="M1743:M1747"/>
    <mergeCell ref="N1743:N1747"/>
    <mergeCell ref="O1743:O1747"/>
    <mergeCell ref="P1743:P1747"/>
    <mergeCell ref="Q1743:Q1747"/>
    <mergeCell ref="R1743:R1747"/>
    <mergeCell ref="S1743:S1747"/>
    <mergeCell ref="T1743:T1747"/>
    <mergeCell ref="U1743:U1747"/>
    <mergeCell ref="V1743:V1747"/>
    <mergeCell ref="AE1743:AE1747"/>
    <mergeCell ref="AK1743:AK1747"/>
    <mergeCell ref="AL1743:AL1747"/>
    <mergeCell ref="BD1743:BD1747"/>
    <mergeCell ref="BE1743:BE1747"/>
    <mergeCell ref="BF1743:BF1747"/>
    <mergeCell ref="BG1743:BG1747"/>
    <mergeCell ref="BI1743:BI1747"/>
    <mergeCell ref="BK1743:BK1747"/>
    <mergeCell ref="BS1743:BS1747"/>
    <mergeCell ref="BT1743:BT1747"/>
    <mergeCell ref="BU1743:BU1747"/>
    <mergeCell ref="BV1743:BV1747"/>
    <mergeCell ref="BW1743:BW1747"/>
    <mergeCell ref="BX1743:BX1747"/>
    <mergeCell ref="BY1743:BY1747"/>
    <mergeCell ref="A1738:A1742"/>
    <mergeCell ref="B1738:B1742"/>
    <mergeCell ref="C1738:C1742"/>
    <mergeCell ref="D1738:D1742"/>
    <mergeCell ref="E1738:E1742"/>
    <mergeCell ref="F1738:F1742"/>
    <mergeCell ref="G1738:G1742"/>
    <mergeCell ref="H1738:H1742"/>
    <mergeCell ref="I1738:I1742"/>
    <mergeCell ref="J1738:J1742"/>
    <mergeCell ref="K1738:K1742"/>
    <mergeCell ref="L1738:L1742"/>
    <mergeCell ref="M1738:M1742"/>
    <mergeCell ref="N1738:N1742"/>
    <mergeCell ref="O1738:O1742"/>
    <mergeCell ref="P1738:P1742"/>
    <mergeCell ref="Q1738:Q1742"/>
    <mergeCell ref="R1738:R1742"/>
    <mergeCell ref="S1738:S1742"/>
    <mergeCell ref="T1738:T1742"/>
    <mergeCell ref="U1738:U1742"/>
    <mergeCell ref="V1738:V1742"/>
    <mergeCell ref="AE1738:AE1742"/>
    <mergeCell ref="AK1738:AK1742"/>
    <mergeCell ref="AL1738:AL1742"/>
    <mergeCell ref="BD1738:BD1742"/>
    <mergeCell ref="BE1738:BE1742"/>
    <mergeCell ref="BF1738:BF1742"/>
    <mergeCell ref="BG1738:BG1742"/>
    <mergeCell ref="BI1738:BI1742"/>
    <mergeCell ref="BK1738:BK1742"/>
    <mergeCell ref="BS1738:BS1742"/>
    <mergeCell ref="BT1738:BT1742"/>
    <mergeCell ref="BU1728:BU1732"/>
    <mergeCell ref="BV1728:BV1732"/>
    <mergeCell ref="BW1728:BW1732"/>
    <mergeCell ref="BX1728:BX1732"/>
    <mergeCell ref="BY1728:BY1732"/>
    <mergeCell ref="A1733:A1737"/>
    <mergeCell ref="B1733:B1737"/>
    <mergeCell ref="C1733:C1737"/>
    <mergeCell ref="D1733:D1737"/>
    <mergeCell ref="E1733:E1737"/>
    <mergeCell ref="F1733:F1737"/>
    <mergeCell ref="G1733:G1737"/>
    <mergeCell ref="H1733:H1737"/>
    <mergeCell ref="I1733:I1737"/>
    <mergeCell ref="J1733:J1737"/>
    <mergeCell ref="K1733:K1737"/>
    <mergeCell ref="L1733:L1737"/>
    <mergeCell ref="M1733:M1737"/>
    <mergeCell ref="N1733:N1737"/>
    <mergeCell ref="O1733:O1737"/>
    <mergeCell ref="P1733:P1737"/>
    <mergeCell ref="Q1733:Q1737"/>
    <mergeCell ref="R1733:R1737"/>
    <mergeCell ref="S1733:S1737"/>
    <mergeCell ref="T1733:T1737"/>
    <mergeCell ref="U1733:U1737"/>
    <mergeCell ref="V1733:V1737"/>
    <mergeCell ref="AE1733:AE1737"/>
    <mergeCell ref="AK1733:AK1737"/>
    <mergeCell ref="AL1733:AL1737"/>
    <mergeCell ref="BD1733:BD1737"/>
    <mergeCell ref="BE1733:BE1737"/>
    <mergeCell ref="BF1733:BF1737"/>
    <mergeCell ref="BG1733:BG1737"/>
    <mergeCell ref="BI1733:BI1737"/>
    <mergeCell ref="BK1733:BK1737"/>
    <mergeCell ref="BS1733:BS1737"/>
    <mergeCell ref="BT1733:BT1737"/>
    <mergeCell ref="BU1733:BU1737"/>
    <mergeCell ref="BV1733:BV1737"/>
    <mergeCell ref="BW1733:BW1737"/>
    <mergeCell ref="BX1733:BX1737"/>
    <mergeCell ref="BY1733:BY1737"/>
    <mergeCell ref="A1728:A1732"/>
    <mergeCell ref="B1728:B1732"/>
    <mergeCell ref="C1728:C1732"/>
    <mergeCell ref="D1728:D1732"/>
    <mergeCell ref="E1728:E1732"/>
    <mergeCell ref="F1728:F1732"/>
    <mergeCell ref="G1728:G1732"/>
    <mergeCell ref="H1728:H1732"/>
    <mergeCell ref="I1728:I1732"/>
    <mergeCell ref="J1728:J1732"/>
    <mergeCell ref="K1728:K1732"/>
    <mergeCell ref="L1728:L1732"/>
    <mergeCell ref="M1728:M1732"/>
    <mergeCell ref="N1728:N1732"/>
    <mergeCell ref="O1728:O1732"/>
    <mergeCell ref="P1728:P1732"/>
    <mergeCell ref="Q1728:Q1732"/>
    <mergeCell ref="R1728:R1732"/>
    <mergeCell ref="S1728:S1732"/>
    <mergeCell ref="T1728:T1732"/>
    <mergeCell ref="U1728:U1732"/>
    <mergeCell ref="V1728:V1732"/>
    <mergeCell ref="AE1728:AE1732"/>
    <mergeCell ref="AK1728:AK1732"/>
    <mergeCell ref="AL1728:AL1732"/>
    <mergeCell ref="BD1728:BD1732"/>
    <mergeCell ref="BE1728:BE1732"/>
    <mergeCell ref="BF1728:BF1732"/>
    <mergeCell ref="BG1728:BG1732"/>
    <mergeCell ref="BI1728:BI1732"/>
    <mergeCell ref="BK1728:BK1732"/>
    <mergeCell ref="BS1728:BS1732"/>
    <mergeCell ref="BT1728:BT1732"/>
    <mergeCell ref="BU1718:BU1722"/>
    <mergeCell ref="BV1718:BV1722"/>
    <mergeCell ref="BW1718:BW1722"/>
    <mergeCell ref="BX1718:BX1722"/>
    <mergeCell ref="BY1718:BY1722"/>
    <mergeCell ref="A1723:A1727"/>
    <mergeCell ref="B1723:B1727"/>
    <mergeCell ref="C1723:C1727"/>
    <mergeCell ref="D1723:D1727"/>
    <mergeCell ref="E1723:E1727"/>
    <mergeCell ref="F1723:F1727"/>
    <mergeCell ref="G1723:G1727"/>
    <mergeCell ref="H1723:H1727"/>
    <mergeCell ref="I1723:I1727"/>
    <mergeCell ref="J1723:J1727"/>
    <mergeCell ref="K1723:K1727"/>
    <mergeCell ref="L1723:L1727"/>
    <mergeCell ref="M1723:M1727"/>
    <mergeCell ref="N1723:N1727"/>
    <mergeCell ref="O1723:O1727"/>
    <mergeCell ref="P1723:P1727"/>
    <mergeCell ref="Q1723:Q1727"/>
    <mergeCell ref="R1723:R1727"/>
    <mergeCell ref="S1723:S1727"/>
    <mergeCell ref="T1723:T1727"/>
    <mergeCell ref="U1723:U1727"/>
    <mergeCell ref="V1723:V1727"/>
    <mergeCell ref="AE1723:AE1727"/>
    <mergeCell ref="AK1723:AK1727"/>
    <mergeCell ref="AL1723:AL1727"/>
    <mergeCell ref="BD1723:BD1727"/>
    <mergeCell ref="BE1723:BE1727"/>
    <mergeCell ref="BF1723:BF1727"/>
    <mergeCell ref="BG1723:BG1727"/>
    <mergeCell ref="BI1723:BI1727"/>
    <mergeCell ref="BK1723:BK1727"/>
    <mergeCell ref="BS1723:BS1727"/>
    <mergeCell ref="BT1723:BT1727"/>
    <mergeCell ref="BU1723:BU1727"/>
    <mergeCell ref="BV1723:BV1727"/>
    <mergeCell ref="BW1723:BW1727"/>
    <mergeCell ref="BX1723:BX1727"/>
    <mergeCell ref="BY1723:BY1727"/>
    <mergeCell ref="A1718:A1722"/>
    <mergeCell ref="B1718:B1722"/>
    <mergeCell ref="C1718:C1722"/>
    <mergeCell ref="D1718:D1722"/>
    <mergeCell ref="E1718:E1722"/>
    <mergeCell ref="F1718:F1722"/>
    <mergeCell ref="G1718:G1722"/>
    <mergeCell ref="H1718:H1722"/>
    <mergeCell ref="I1718:I1722"/>
    <mergeCell ref="J1718:J1722"/>
    <mergeCell ref="K1718:K1722"/>
    <mergeCell ref="L1718:L1722"/>
    <mergeCell ref="M1718:M1722"/>
    <mergeCell ref="N1718:N1722"/>
    <mergeCell ref="O1718:O1722"/>
    <mergeCell ref="P1718:P1722"/>
    <mergeCell ref="Q1718:Q1722"/>
    <mergeCell ref="R1718:R1722"/>
    <mergeCell ref="S1718:S1722"/>
    <mergeCell ref="T1718:T1722"/>
    <mergeCell ref="U1718:U1722"/>
    <mergeCell ref="V1718:V1722"/>
    <mergeCell ref="AE1718:AE1722"/>
    <mergeCell ref="AK1718:AK1722"/>
    <mergeCell ref="AL1718:AL1722"/>
    <mergeCell ref="BD1718:BD1722"/>
    <mergeCell ref="BE1718:BE1722"/>
    <mergeCell ref="BF1718:BF1722"/>
    <mergeCell ref="BG1718:BG1722"/>
    <mergeCell ref="BI1718:BI1722"/>
    <mergeCell ref="BK1718:BK1722"/>
    <mergeCell ref="BS1718:BS1722"/>
    <mergeCell ref="BT1718:BT1722"/>
    <mergeCell ref="BU1708:BU1712"/>
    <mergeCell ref="BV1708:BV1712"/>
    <mergeCell ref="BW1708:BW1712"/>
    <mergeCell ref="BX1708:BX1712"/>
    <mergeCell ref="BY1708:BY1712"/>
    <mergeCell ref="A1713:A1717"/>
    <mergeCell ref="B1713:B1717"/>
    <mergeCell ref="C1713:C1717"/>
    <mergeCell ref="D1713:D1717"/>
    <mergeCell ref="E1713:E1717"/>
    <mergeCell ref="F1713:F1717"/>
    <mergeCell ref="G1713:G1717"/>
    <mergeCell ref="H1713:H1717"/>
    <mergeCell ref="I1713:I1717"/>
    <mergeCell ref="J1713:J1717"/>
    <mergeCell ref="K1713:K1717"/>
    <mergeCell ref="L1713:L1717"/>
    <mergeCell ref="M1713:M1717"/>
    <mergeCell ref="N1713:N1717"/>
    <mergeCell ref="O1713:O1717"/>
    <mergeCell ref="P1713:P1717"/>
    <mergeCell ref="Q1713:Q1717"/>
    <mergeCell ref="R1713:R1717"/>
    <mergeCell ref="S1713:S1717"/>
    <mergeCell ref="T1713:T1717"/>
    <mergeCell ref="U1713:U1717"/>
    <mergeCell ref="V1713:V1717"/>
    <mergeCell ref="AE1713:AE1717"/>
    <mergeCell ref="AK1713:AK1717"/>
    <mergeCell ref="AL1713:AL1717"/>
    <mergeCell ref="BD1713:BD1717"/>
    <mergeCell ref="BE1713:BE1717"/>
    <mergeCell ref="BF1713:BF1717"/>
    <mergeCell ref="BG1713:BG1717"/>
    <mergeCell ref="BI1713:BI1717"/>
    <mergeCell ref="BK1713:BK1717"/>
    <mergeCell ref="BS1713:BS1717"/>
    <mergeCell ref="BT1713:BT1717"/>
    <mergeCell ref="BU1713:BU1717"/>
    <mergeCell ref="BV1713:BV1717"/>
    <mergeCell ref="BW1713:BW1717"/>
    <mergeCell ref="BX1713:BX1717"/>
    <mergeCell ref="BY1713:BY1717"/>
    <mergeCell ref="A1708:A1712"/>
    <mergeCell ref="B1708:B1712"/>
    <mergeCell ref="C1708:C1712"/>
    <mergeCell ref="D1708:D1712"/>
    <mergeCell ref="E1708:E1712"/>
    <mergeCell ref="F1708:F1712"/>
    <mergeCell ref="G1708:G1712"/>
    <mergeCell ref="H1708:H1712"/>
    <mergeCell ref="I1708:I1712"/>
    <mergeCell ref="J1708:J1712"/>
    <mergeCell ref="K1708:K1712"/>
    <mergeCell ref="L1708:L1712"/>
    <mergeCell ref="M1708:M1712"/>
    <mergeCell ref="N1708:N1712"/>
    <mergeCell ref="O1708:O1712"/>
    <mergeCell ref="P1708:P1712"/>
    <mergeCell ref="Q1708:Q1712"/>
    <mergeCell ref="R1708:R1712"/>
    <mergeCell ref="S1708:S1712"/>
    <mergeCell ref="T1708:T1712"/>
    <mergeCell ref="U1708:U1712"/>
    <mergeCell ref="V1708:V1712"/>
    <mergeCell ref="AE1708:AE1712"/>
    <mergeCell ref="AK1708:AK1712"/>
    <mergeCell ref="AL1708:AL1712"/>
    <mergeCell ref="BD1708:BD1712"/>
    <mergeCell ref="BE1708:BE1712"/>
    <mergeCell ref="BF1708:BF1712"/>
    <mergeCell ref="BG1708:BG1712"/>
    <mergeCell ref="BI1708:BI1712"/>
    <mergeCell ref="BK1708:BK1712"/>
    <mergeCell ref="BS1708:BS1712"/>
    <mergeCell ref="BT1708:BT1712"/>
    <mergeCell ref="BU1698:BU1702"/>
    <mergeCell ref="BV1698:BV1702"/>
    <mergeCell ref="BW1698:BW1702"/>
    <mergeCell ref="BX1698:BX1702"/>
    <mergeCell ref="BY1698:BY1702"/>
    <mergeCell ref="A1703:A1707"/>
    <mergeCell ref="B1703:B1707"/>
    <mergeCell ref="C1703:C1707"/>
    <mergeCell ref="D1703:D1707"/>
    <mergeCell ref="E1703:E1707"/>
    <mergeCell ref="F1703:F1707"/>
    <mergeCell ref="G1703:G1707"/>
    <mergeCell ref="H1703:H1707"/>
    <mergeCell ref="I1703:I1707"/>
    <mergeCell ref="J1703:J1707"/>
    <mergeCell ref="K1703:K1707"/>
    <mergeCell ref="L1703:L1707"/>
    <mergeCell ref="M1703:M1707"/>
    <mergeCell ref="N1703:N1707"/>
    <mergeCell ref="O1703:O1707"/>
    <mergeCell ref="P1703:P1707"/>
    <mergeCell ref="Q1703:Q1707"/>
    <mergeCell ref="R1703:R1707"/>
    <mergeCell ref="S1703:S1707"/>
    <mergeCell ref="T1703:T1707"/>
    <mergeCell ref="U1703:U1707"/>
    <mergeCell ref="V1703:V1707"/>
    <mergeCell ref="AE1703:AE1707"/>
    <mergeCell ref="AK1703:AK1707"/>
    <mergeCell ref="AL1703:AL1707"/>
    <mergeCell ref="BD1703:BD1707"/>
    <mergeCell ref="BE1703:BE1707"/>
    <mergeCell ref="BF1703:BF1707"/>
    <mergeCell ref="BG1703:BG1707"/>
    <mergeCell ref="BI1703:BI1707"/>
    <mergeCell ref="BK1703:BK1707"/>
    <mergeCell ref="BS1703:BS1707"/>
    <mergeCell ref="BT1703:BT1707"/>
    <mergeCell ref="BU1703:BU1707"/>
    <mergeCell ref="BV1703:BV1707"/>
    <mergeCell ref="BW1703:BW1707"/>
    <mergeCell ref="BX1703:BX1707"/>
    <mergeCell ref="BY1703:BY1707"/>
    <mergeCell ref="A1698:A1702"/>
    <mergeCell ref="B1698:B1702"/>
    <mergeCell ref="C1698:C1702"/>
    <mergeCell ref="D1698:D1702"/>
    <mergeCell ref="E1698:E1702"/>
    <mergeCell ref="F1698:F1702"/>
    <mergeCell ref="G1698:G1702"/>
    <mergeCell ref="H1698:H1702"/>
    <mergeCell ref="I1698:I1702"/>
    <mergeCell ref="J1698:J1702"/>
    <mergeCell ref="K1698:K1702"/>
    <mergeCell ref="L1698:L1702"/>
    <mergeCell ref="M1698:M1702"/>
    <mergeCell ref="N1698:N1702"/>
    <mergeCell ref="O1698:O1702"/>
    <mergeCell ref="P1698:P1702"/>
    <mergeCell ref="Q1698:Q1702"/>
    <mergeCell ref="R1698:R1702"/>
    <mergeCell ref="S1698:S1702"/>
    <mergeCell ref="T1698:T1702"/>
    <mergeCell ref="U1698:U1702"/>
    <mergeCell ref="V1698:V1702"/>
    <mergeCell ref="AE1698:AE1702"/>
    <mergeCell ref="AK1698:AK1702"/>
    <mergeCell ref="AL1698:AL1702"/>
    <mergeCell ref="BD1698:BD1702"/>
    <mergeCell ref="BE1698:BE1702"/>
    <mergeCell ref="BF1698:BF1702"/>
    <mergeCell ref="BG1698:BG1702"/>
    <mergeCell ref="BI1698:BI1702"/>
    <mergeCell ref="BK1698:BK1702"/>
    <mergeCell ref="BS1698:BS1702"/>
    <mergeCell ref="BT1698:BT1702"/>
    <mergeCell ref="BU1688:BU1692"/>
    <mergeCell ref="BV1688:BV1692"/>
    <mergeCell ref="BW1688:BW1692"/>
    <mergeCell ref="BX1688:BX1692"/>
    <mergeCell ref="BY1688:BY1692"/>
    <mergeCell ref="A1693:A1697"/>
    <mergeCell ref="B1693:B1697"/>
    <mergeCell ref="C1693:C1697"/>
    <mergeCell ref="D1693:D1697"/>
    <mergeCell ref="E1693:E1697"/>
    <mergeCell ref="F1693:F1697"/>
    <mergeCell ref="G1693:G1697"/>
    <mergeCell ref="H1693:H1697"/>
    <mergeCell ref="I1693:I1697"/>
    <mergeCell ref="J1693:J1697"/>
    <mergeCell ref="K1693:K1697"/>
    <mergeCell ref="L1693:L1697"/>
    <mergeCell ref="M1693:M1697"/>
    <mergeCell ref="N1693:N1697"/>
    <mergeCell ref="O1693:O1697"/>
    <mergeCell ref="P1693:P1697"/>
    <mergeCell ref="Q1693:Q1697"/>
    <mergeCell ref="R1693:R1697"/>
    <mergeCell ref="S1693:S1697"/>
    <mergeCell ref="T1693:T1697"/>
    <mergeCell ref="U1693:U1697"/>
    <mergeCell ref="V1693:V1697"/>
    <mergeCell ref="AE1693:AE1697"/>
    <mergeCell ref="AK1693:AK1697"/>
    <mergeCell ref="AL1693:AL1697"/>
    <mergeCell ref="BD1693:BD1697"/>
    <mergeCell ref="BE1693:BE1697"/>
    <mergeCell ref="BF1693:BF1697"/>
    <mergeCell ref="BG1693:BG1697"/>
    <mergeCell ref="BI1693:BI1697"/>
    <mergeCell ref="BK1693:BK1697"/>
    <mergeCell ref="BS1693:BS1697"/>
    <mergeCell ref="BT1693:BT1697"/>
    <mergeCell ref="BU1693:BU1697"/>
    <mergeCell ref="BV1693:BV1697"/>
    <mergeCell ref="BW1693:BW1697"/>
    <mergeCell ref="BX1693:BX1697"/>
    <mergeCell ref="BY1693:BY1697"/>
    <mergeCell ref="A1688:A1692"/>
    <mergeCell ref="B1688:B1692"/>
    <mergeCell ref="C1688:C1692"/>
    <mergeCell ref="D1688:D1692"/>
    <mergeCell ref="E1688:E1692"/>
    <mergeCell ref="F1688:F1692"/>
    <mergeCell ref="G1688:G1692"/>
    <mergeCell ref="H1688:H1692"/>
    <mergeCell ref="I1688:I1692"/>
    <mergeCell ref="J1688:J1692"/>
    <mergeCell ref="K1688:K1692"/>
    <mergeCell ref="L1688:L1692"/>
    <mergeCell ref="M1688:M1692"/>
    <mergeCell ref="N1688:N1692"/>
    <mergeCell ref="O1688:O1692"/>
    <mergeCell ref="P1688:P1692"/>
    <mergeCell ref="Q1688:Q1692"/>
    <mergeCell ref="R1688:R1692"/>
    <mergeCell ref="S1688:S1692"/>
    <mergeCell ref="T1688:T1692"/>
    <mergeCell ref="U1688:U1692"/>
    <mergeCell ref="V1688:V1692"/>
    <mergeCell ref="AE1688:AE1692"/>
    <mergeCell ref="AK1688:AK1692"/>
    <mergeCell ref="AL1688:AL1692"/>
    <mergeCell ref="BD1688:BD1692"/>
    <mergeCell ref="BE1688:BE1692"/>
    <mergeCell ref="BF1688:BF1692"/>
    <mergeCell ref="BG1688:BG1692"/>
    <mergeCell ref="BI1688:BI1692"/>
    <mergeCell ref="BK1688:BK1692"/>
    <mergeCell ref="BS1688:BS1692"/>
    <mergeCell ref="BT1688:BT1692"/>
    <mergeCell ref="BU1678:BU1682"/>
    <mergeCell ref="BV1678:BV1682"/>
    <mergeCell ref="BW1678:BW1682"/>
    <mergeCell ref="BX1678:BX1682"/>
    <mergeCell ref="BY1678:BY1682"/>
    <mergeCell ref="A1683:A1687"/>
    <mergeCell ref="B1683:B1687"/>
    <mergeCell ref="C1683:C1687"/>
    <mergeCell ref="D1683:D1687"/>
    <mergeCell ref="E1683:E1687"/>
    <mergeCell ref="F1683:F1687"/>
    <mergeCell ref="G1683:G1687"/>
    <mergeCell ref="H1683:H1687"/>
    <mergeCell ref="I1683:I1687"/>
    <mergeCell ref="J1683:J1687"/>
    <mergeCell ref="K1683:K1687"/>
    <mergeCell ref="L1683:L1687"/>
    <mergeCell ref="M1683:M1687"/>
    <mergeCell ref="N1683:N1687"/>
    <mergeCell ref="O1683:O1687"/>
    <mergeCell ref="P1683:P1687"/>
    <mergeCell ref="Q1683:Q1687"/>
    <mergeCell ref="R1683:R1687"/>
    <mergeCell ref="S1683:S1687"/>
    <mergeCell ref="T1683:T1687"/>
    <mergeCell ref="U1683:U1687"/>
    <mergeCell ref="V1683:V1687"/>
    <mergeCell ref="AE1683:AE1687"/>
    <mergeCell ref="AK1683:AK1687"/>
    <mergeCell ref="AL1683:AL1687"/>
    <mergeCell ref="BD1683:BD1687"/>
    <mergeCell ref="BE1683:BE1687"/>
    <mergeCell ref="BF1683:BF1687"/>
    <mergeCell ref="BG1683:BG1687"/>
    <mergeCell ref="BI1683:BI1687"/>
    <mergeCell ref="BK1683:BK1687"/>
    <mergeCell ref="BS1683:BS1687"/>
    <mergeCell ref="BT1683:BT1687"/>
    <mergeCell ref="BU1683:BU1687"/>
    <mergeCell ref="BV1683:BV1687"/>
    <mergeCell ref="BW1683:BW1687"/>
    <mergeCell ref="BX1683:BX1687"/>
    <mergeCell ref="BY1683:BY1687"/>
    <mergeCell ref="A1678:A1682"/>
    <mergeCell ref="B1678:B1682"/>
    <mergeCell ref="C1678:C1682"/>
    <mergeCell ref="D1678:D1682"/>
    <mergeCell ref="E1678:E1682"/>
    <mergeCell ref="F1678:F1682"/>
    <mergeCell ref="G1678:G1682"/>
    <mergeCell ref="H1678:H1682"/>
    <mergeCell ref="I1678:I1682"/>
    <mergeCell ref="J1678:J1682"/>
    <mergeCell ref="K1678:K1682"/>
    <mergeCell ref="L1678:L1682"/>
    <mergeCell ref="M1678:M1682"/>
    <mergeCell ref="N1678:N1682"/>
    <mergeCell ref="O1678:O1682"/>
    <mergeCell ref="P1678:P1682"/>
    <mergeCell ref="Q1678:Q1682"/>
    <mergeCell ref="R1678:R1682"/>
    <mergeCell ref="S1678:S1682"/>
    <mergeCell ref="T1678:T1682"/>
    <mergeCell ref="U1678:U1682"/>
    <mergeCell ref="V1678:V1682"/>
    <mergeCell ref="AE1678:AE1682"/>
    <mergeCell ref="AK1678:AK1682"/>
    <mergeCell ref="AL1678:AL1682"/>
    <mergeCell ref="BD1678:BD1682"/>
    <mergeCell ref="BE1678:BE1682"/>
    <mergeCell ref="BF1678:BF1682"/>
    <mergeCell ref="BG1678:BG1682"/>
    <mergeCell ref="BI1678:BI1682"/>
    <mergeCell ref="BK1678:BK1682"/>
    <mergeCell ref="BS1678:BS1682"/>
    <mergeCell ref="BT1678:BT1682"/>
    <mergeCell ref="BU1668:BU1672"/>
    <mergeCell ref="BV1668:BV1672"/>
    <mergeCell ref="BW1668:BW1672"/>
    <mergeCell ref="BX1668:BX1672"/>
    <mergeCell ref="BY1668:BY1672"/>
    <mergeCell ref="A1673:A1677"/>
    <mergeCell ref="B1673:B1677"/>
    <mergeCell ref="C1673:C1677"/>
    <mergeCell ref="D1673:D1677"/>
    <mergeCell ref="E1673:E1677"/>
    <mergeCell ref="F1673:F1677"/>
    <mergeCell ref="G1673:G1677"/>
    <mergeCell ref="H1673:H1677"/>
    <mergeCell ref="I1673:I1677"/>
    <mergeCell ref="J1673:J1677"/>
    <mergeCell ref="K1673:K1677"/>
    <mergeCell ref="L1673:L1677"/>
    <mergeCell ref="M1673:M1677"/>
    <mergeCell ref="N1673:N1677"/>
    <mergeCell ref="O1673:O1677"/>
    <mergeCell ref="P1673:P1677"/>
    <mergeCell ref="Q1673:Q1677"/>
    <mergeCell ref="R1673:R1677"/>
    <mergeCell ref="S1673:S1677"/>
    <mergeCell ref="T1673:T1677"/>
    <mergeCell ref="U1673:U1677"/>
    <mergeCell ref="V1673:V1677"/>
    <mergeCell ref="AE1673:AE1677"/>
    <mergeCell ref="AK1673:AK1677"/>
    <mergeCell ref="AL1673:AL1677"/>
    <mergeCell ref="BD1673:BD1677"/>
    <mergeCell ref="BE1673:BE1677"/>
    <mergeCell ref="BF1673:BF1677"/>
    <mergeCell ref="BG1673:BG1677"/>
    <mergeCell ref="BI1673:BI1677"/>
    <mergeCell ref="BK1673:BK1677"/>
    <mergeCell ref="BS1673:BS1677"/>
    <mergeCell ref="BT1673:BT1677"/>
    <mergeCell ref="BU1673:BU1677"/>
    <mergeCell ref="BV1673:BV1677"/>
    <mergeCell ref="BW1673:BW1677"/>
    <mergeCell ref="BX1673:BX1677"/>
    <mergeCell ref="BY1673:BY1677"/>
    <mergeCell ref="A1668:A1672"/>
    <mergeCell ref="B1668:B1672"/>
    <mergeCell ref="C1668:C1672"/>
    <mergeCell ref="D1668:D1672"/>
    <mergeCell ref="E1668:E1672"/>
    <mergeCell ref="F1668:F1672"/>
    <mergeCell ref="G1668:G1672"/>
    <mergeCell ref="H1668:H1672"/>
    <mergeCell ref="I1668:I1672"/>
    <mergeCell ref="J1668:J1672"/>
    <mergeCell ref="K1668:K1672"/>
    <mergeCell ref="L1668:L1672"/>
    <mergeCell ref="M1668:M1672"/>
    <mergeCell ref="N1668:N1672"/>
    <mergeCell ref="O1668:O1672"/>
    <mergeCell ref="P1668:P1672"/>
    <mergeCell ref="Q1668:Q1672"/>
    <mergeCell ref="R1668:R1672"/>
    <mergeCell ref="S1668:S1672"/>
    <mergeCell ref="T1668:T1672"/>
    <mergeCell ref="U1668:U1672"/>
    <mergeCell ref="V1668:V1672"/>
    <mergeCell ref="AE1668:AE1672"/>
    <mergeCell ref="AK1668:AK1672"/>
    <mergeCell ref="AL1668:AL1672"/>
    <mergeCell ref="BD1668:BD1672"/>
    <mergeCell ref="BE1668:BE1672"/>
    <mergeCell ref="BF1668:BF1672"/>
    <mergeCell ref="BG1668:BG1672"/>
    <mergeCell ref="BI1668:BI1672"/>
    <mergeCell ref="BK1668:BK1672"/>
    <mergeCell ref="BS1668:BS1672"/>
    <mergeCell ref="BT1668:BT1672"/>
    <mergeCell ref="BU1658:BU1662"/>
    <mergeCell ref="BV1658:BV1662"/>
    <mergeCell ref="BW1658:BW1662"/>
    <mergeCell ref="BX1658:BX1662"/>
    <mergeCell ref="BY1658:BY1662"/>
    <mergeCell ref="A1663:A1667"/>
    <mergeCell ref="B1663:B1667"/>
    <mergeCell ref="C1663:C1667"/>
    <mergeCell ref="D1663:D1667"/>
    <mergeCell ref="E1663:E1667"/>
    <mergeCell ref="F1663:F1667"/>
    <mergeCell ref="G1663:G1667"/>
    <mergeCell ref="H1663:H1667"/>
    <mergeCell ref="I1663:I1667"/>
    <mergeCell ref="J1663:J1667"/>
    <mergeCell ref="K1663:K1667"/>
    <mergeCell ref="L1663:L1667"/>
    <mergeCell ref="M1663:M1667"/>
    <mergeCell ref="N1663:N1667"/>
    <mergeCell ref="O1663:O1667"/>
    <mergeCell ref="P1663:P1667"/>
    <mergeCell ref="Q1663:Q1667"/>
    <mergeCell ref="R1663:R1667"/>
    <mergeCell ref="S1663:S1667"/>
    <mergeCell ref="T1663:T1667"/>
    <mergeCell ref="U1663:U1667"/>
    <mergeCell ref="V1663:V1667"/>
    <mergeCell ref="AE1663:AE1667"/>
    <mergeCell ref="AK1663:AK1667"/>
    <mergeCell ref="AL1663:AL1667"/>
    <mergeCell ref="BD1663:BD1667"/>
    <mergeCell ref="BE1663:BE1667"/>
    <mergeCell ref="BF1663:BF1667"/>
    <mergeCell ref="BG1663:BG1667"/>
    <mergeCell ref="BI1663:BI1667"/>
    <mergeCell ref="BK1663:BK1667"/>
    <mergeCell ref="BS1663:BS1667"/>
    <mergeCell ref="BT1663:BT1667"/>
    <mergeCell ref="BU1663:BU1667"/>
    <mergeCell ref="BV1663:BV1667"/>
    <mergeCell ref="BW1663:BW1667"/>
    <mergeCell ref="BX1663:BX1667"/>
    <mergeCell ref="BY1663:BY1667"/>
    <mergeCell ref="A1658:A1662"/>
    <mergeCell ref="B1658:B1662"/>
    <mergeCell ref="C1658:C1662"/>
    <mergeCell ref="D1658:D1662"/>
    <mergeCell ref="E1658:E1662"/>
    <mergeCell ref="F1658:F1662"/>
    <mergeCell ref="G1658:G1662"/>
    <mergeCell ref="H1658:H1662"/>
    <mergeCell ref="I1658:I1662"/>
    <mergeCell ref="J1658:J1662"/>
    <mergeCell ref="K1658:K1662"/>
    <mergeCell ref="L1658:L1662"/>
    <mergeCell ref="M1658:M1662"/>
    <mergeCell ref="N1658:N1662"/>
    <mergeCell ref="O1658:O1662"/>
    <mergeCell ref="P1658:P1662"/>
    <mergeCell ref="Q1658:Q1662"/>
    <mergeCell ref="R1658:R1662"/>
    <mergeCell ref="S1658:S1662"/>
    <mergeCell ref="T1658:T1662"/>
    <mergeCell ref="U1658:U1662"/>
    <mergeCell ref="V1658:V1662"/>
    <mergeCell ref="AE1658:AE1662"/>
    <mergeCell ref="AK1658:AK1662"/>
    <mergeCell ref="AL1658:AL1662"/>
    <mergeCell ref="BD1658:BD1662"/>
    <mergeCell ref="BE1658:BE1662"/>
    <mergeCell ref="BF1658:BF1662"/>
    <mergeCell ref="BG1658:BG1662"/>
    <mergeCell ref="BI1658:BI1662"/>
    <mergeCell ref="BK1658:BK1662"/>
    <mergeCell ref="BS1658:BS1662"/>
    <mergeCell ref="BT1658:BT1662"/>
    <mergeCell ref="BU1648:BU1652"/>
    <mergeCell ref="BV1648:BV1652"/>
    <mergeCell ref="BW1648:BW1652"/>
    <mergeCell ref="BX1648:BX1652"/>
    <mergeCell ref="BY1648:BY1652"/>
    <mergeCell ref="A1653:A1657"/>
    <mergeCell ref="B1653:B1657"/>
    <mergeCell ref="C1653:C1657"/>
    <mergeCell ref="D1653:D1657"/>
    <mergeCell ref="E1653:E1657"/>
    <mergeCell ref="F1653:F1657"/>
    <mergeCell ref="G1653:G1657"/>
    <mergeCell ref="H1653:H1657"/>
    <mergeCell ref="I1653:I1657"/>
    <mergeCell ref="J1653:J1657"/>
    <mergeCell ref="K1653:K1657"/>
    <mergeCell ref="L1653:L1657"/>
    <mergeCell ref="M1653:M1657"/>
    <mergeCell ref="N1653:N1657"/>
    <mergeCell ref="O1653:O1657"/>
    <mergeCell ref="P1653:P1657"/>
    <mergeCell ref="Q1653:Q1657"/>
    <mergeCell ref="R1653:R1657"/>
    <mergeCell ref="S1653:S1657"/>
    <mergeCell ref="T1653:T1657"/>
    <mergeCell ref="U1653:U1657"/>
    <mergeCell ref="V1653:V1657"/>
    <mergeCell ref="AE1653:AE1657"/>
    <mergeCell ref="AK1653:AK1657"/>
    <mergeCell ref="AL1653:AL1657"/>
    <mergeCell ref="BD1653:BD1657"/>
    <mergeCell ref="BE1653:BE1657"/>
    <mergeCell ref="BF1653:BF1657"/>
    <mergeCell ref="BG1653:BG1657"/>
    <mergeCell ref="BI1653:BI1657"/>
    <mergeCell ref="BK1653:BK1657"/>
    <mergeCell ref="BS1653:BS1657"/>
    <mergeCell ref="BT1653:BT1657"/>
    <mergeCell ref="BU1653:BU1657"/>
    <mergeCell ref="BV1653:BV1657"/>
    <mergeCell ref="BW1653:BW1657"/>
    <mergeCell ref="BX1653:BX1657"/>
    <mergeCell ref="BY1653:BY1657"/>
    <mergeCell ref="A1648:A1652"/>
    <mergeCell ref="B1648:B1652"/>
    <mergeCell ref="C1648:C1652"/>
    <mergeCell ref="D1648:D1652"/>
    <mergeCell ref="E1648:E1652"/>
    <mergeCell ref="F1648:F1652"/>
    <mergeCell ref="G1648:G1652"/>
    <mergeCell ref="H1648:H1652"/>
    <mergeCell ref="I1648:I1652"/>
    <mergeCell ref="J1648:J1652"/>
    <mergeCell ref="K1648:K1652"/>
    <mergeCell ref="L1648:L1652"/>
    <mergeCell ref="M1648:M1652"/>
    <mergeCell ref="N1648:N1652"/>
    <mergeCell ref="O1648:O1652"/>
    <mergeCell ref="P1648:P1652"/>
    <mergeCell ref="Q1648:Q1652"/>
    <mergeCell ref="R1648:R1652"/>
    <mergeCell ref="S1648:S1652"/>
    <mergeCell ref="T1648:T1652"/>
    <mergeCell ref="U1648:U1652"/>
    <mergeCell ref="V1648:V1652"/>
    <mergeCell ref="AE1648:AE1652"/>
    <mergeCell ref="AK1648:AK1652"/>
    <mergeCell ref="AL1648:AL1652"/>
    <mergeCell ref="BD1648:BD1652"/>
    <mergeCell ref="BE1648:BE1652"/>
    <mergeCell ref="BF1648:BF1652"/>
    <mergeCell ref="BG1648:BG1652"/>
    <mergeCell ref="BI1648:BI1652"/>
    <mergeCell ref="BK1648:BK1652"/>
    <mergeCell ref="BS1648:BS1652"/>
    <mergeCell ref="BT1648:BT1652"/>
    <mergeCell ref="BU1638:BU1642"/>
    <mergeCell ref="BV1638:BV1642"/>
    <mergeCell ref="BW1638:BW1642"/>
    <mergeCell ref="BX1638:BX1642"/>
    <mergeCell ref="BY1638:BY1642"/>
    <mergeCell ref="A1643:A1647"/>
    <mergeCell ref="B1643:B1647"/>
    <mergeCell ref="C1643:C1647"/>
    <mergeCell ref="D1643:D1647"/>
    <mergeCell ref="E1643:E1647"/>
    <mergeCell ref="F1643:F1647"/>
    <mergeCell ref="G1643:G1647"/>
    <mergeCell ref="H1643:H1647"/>
    <mergeCell ref="I1643:I1647"/>
    <mergeCell ref="J1643:J1647"/>
    <mergeCell ref="K1643:K1647"/>
    <mergeCell ref="L1643:L1647"/>
    <mergeCell ref="M1643:M1647"/>
    <mergeCell ref="N1643:N1647"/>
    <mergeCell ref="O1643:O1647"/>
    <mergeCell ref="P1643:P1647"/>
    <mergeCell ref="Q1643:Q1647"/>
    <mergeCell ref="R1643:R1647"/>
    <mergeCell ref="S1643:S1647"/>
    <mergeCell ref="T1643:T1647"/>
    <mergeCell ref="U1643:U1647"/>
    <mergeCell ref="V1643:V1647"/>
    <mergeCell ref="AE1643:AE1647"/>
    <mergeCell ref="AK1643:AK1647"/>
    <mergeCell ref="AL1643:AL1647"/>
    <mergeCell ref="BD1643:BD1647"/>
    <mergeCell ref="BE1643:BE1647"/>
    <mergeCell ref="BF1643:BF1647"/>
    <mergeCell ref="BG1643:BG1647"/>
    <mergeCell ref="BI1643:BI1647"/>
    <mergeCell ref="BK1643:BK1647"/>
    <mergeCell ref="BS1643:BS1647"/>
    <mergeCell ref="BT1643:BT1647"/>
    <mergeCell ref="BU1643:BU1647"/>
    <mergeCell ref="BV1643:BV1647"/>
    <mergeCell ref="BW1643:BW1647"/>
    <mergeCell ref="BX1643:BX1647"/>
    <mergeCell ref="BY1643:BY1647"/>
    <mergeCell ref="A1638:A1642"/>
    <mergeCell ref="B1638:B1642"/>
    <mergeCell ref="C1638:C1642"/>
    <mergeCell ref="D1638:D1642"/>
    <mergeCell ref="E1638:E1642"/>
    <mergeCell ref="F1638:F1642"/>
    <mergeCell ref="G1638:G1642"/>
    <mergeCell ref="H1638:H1642"/>
    <mergeCell ref="I1638:I1642"/>
    <mergeCell ref="J1638:J1642"/>
    <mergeCell ref="K1638:K1642"/>
    <mergeCell ref="L1638:L1642"/>
    <mergeCell ref="M1638:M1642"/>
    <mergeCell ref="N1638:N1642"/>
    <mergeCell ref="O1638:O1642"/>
    <mergeCell ref="P1638:P1642"/>
    <mergeCell ref="Q1638:Q1642"/>
    <mergeCell ref="R1638:R1642"/>
    <mergeCell ref="S1638:S1642"/>
    <mergeCell ref="T1638:T1642"/>
    <mergeCell ref="U1638:U1642"/>
    <mergeCell ref="V1638:V1642"/>
    <mergeCell ref="AE1638:AE1642"/>
    <mergeCell ref="AK1638:AK1642"/>
    <mergeCell ref="AL1638:AL1642"/>
    <mergeCell ref="BD1638:BD1642"/>
    <mergeCell ref="BE1638:BE1642"/>
    <mergeCell ref="BF1638:BF1642"/>
    <mergeCell ref="BG1638:BG1642"/>
    <mergeCell ref="BI1638:BI1642"/>
    <mergeCell ref="BK1638:BK1642"/>
    <mergeCell ref="BS1638:BS1642"/>
    <mergeCell ref="BT1638:BT1642"/>
    <mergeCell ref="BU1628:BU1632"/>
    <mergeCell ref="BV1628:BV1632"/>
    <mergeCell ref="BW1628:BW1632"/>
    <mergeCell ref="BX1628:BX1632"/>
    <mergeCell ref="BY1628:BY1632"/>
    <mergeCell ref="A1633:A1637"/>
    <mergeCell ref="B1633:B1637"/>
    <mergeCell ref="C1633:C1637"/>
    <mergeCell ref="D1633:D1637"/>
    <mergeCell ref="E1633:E1637"/>
    <mergeCell ref="F1633:F1637"/>
    <mergeCell ref="G1633:G1637"/>
    <mergeCell ref="H1633:H1637"/>
    <mergeCell ref="I1633:I1637"/>
    <mergeCell ref="J1633:J1637"/>
    <mergeCell ref="K1633:K1637"/>
    <mergeCell ref="L1633:L1637"/>
    <mergeCell ref="M1633:M1637"/>
    <mergeCell ref="N1633:N1637"/>
    <mergeCell ref="O1633:O1637"/>
    <mergeCell ref="P1633:P1637"/>
    <mergeCell ref="Q1633:Q1637"/>
    <mergeCell ref="R1633:R1637"/>
    <mergeCell ref="S1633:S1637"/>
    <mergeCell ref="T1633:T1637"/>
    <mergeCell ref="U1633:U1637"/>
    <mergeCell ref="V1633:V1637"/>
    <mergeCell ref="AE1633:AE1637"/>
    <mergeCell ref="AK1633:AK1637"/>
    <mergeCell ref="AL1633:AL1637"/>
    <mergeCell ref="BD1633:BD1637"/>
    <mergeCell ref="BE1633:BE1637"/>
    <mergeCell ref="BF1633:BF1637"/>
    <mergeCell ref="BG1633:BG1637"/>
    <mergeCell ref="BI1633:BI1637"/>
    <mergeCell ref="BK1633:BK1637"/>
    <mergeCell ref="BS1633:BS1637"/>
    <mergeCell ref="BT1633:BT1637"/>
    <mergeCell ref="BU1633:BU1637"/>
    <mergeCell ref="BV1633:BV1637"/>
    <mergeCell ref="BW1633:BW1637"/>
    <mergeCell ref="BX1633:BX1637"/>
    <mergeCell ref="BY1633:BY1637"/>
    <mergeCell ref="A1628:A1632"/>
    <mergeCell ref="B1628:B1632"/>
    <mergeCell ref="C1628:C1632"/>
    <mergeCell ref="D1628:D1632"/>
    <mergeCell ref="E1628:E1632"/>
    <mergeCell ref="F1628:F1632"/>
    <mergeCell ref="G1628:G1632"/>
    <mergeCell ref="H1628:H1632"/>
    <mergeCell ref="I1628:I1632"/>
    <mergeCell ref="J1628:J1632"/>
    <mergeCell ref="K1628:K1632"/>
    <mergeCell ref="L1628:L1632"/>
    <mergeCell ref="M1628:M1632"/>
    <mergeCell ref="N1628:N1632"/>
    <mergeCell ref="O1628:O1632"/>
    <mergeCell ref="P1628:P1632"/>
    <mergeCell ref="Q1628:Q1632"/>
    <mergeCell ref="R1628:R1632"/>
    <mergeCell ref="S1628:S1632"/>
    <mergeCell ref="T1628:T1632"/>
    <mergeCell ref="U1628:U1632"/>
    <mergeCell ref="V1628:V1632"/>
    <mergeCell ref="AE1628:AE1632"/>
    <mergeCell ref="AK1628:AK1632"/>
    <mergeCell ref="AL1628:AL1632"/>
    <mergeCell ref="BD1628:BD1632"/>
    <mergeCell ref="BE1628:BE1632"/>
    <mergeCell ref="BF1628:BF1632"/>
    <mergeCell ref="BG1628:BG1632"/>
    <mergeCell ref="BI1628:BI1632"/>
    <mergeCell ref="BK1628:BK1632"/>
    <mergeCell ref="BS1628:BS1632"/>
    <mergeCell ref="BT1628:BT1632"/>
    <mergeCell ref="BU1613:BU1617"/>
    <mergeCell ref="BV1613:BV1617"/>
    <mergeCell ref="BW1613:BW1617"/>
    <mergeCell ref="BX1613:BX1617"/>
    <mergeCell ref="BY1613:BY1617"/>
    <mergeCell ref="A1623:A1627"/>
    <mergeCell ref="B1623:B1627"/>
    <mergeCell ref="C1623:C1627"/>
    <mergeCell ref="D1623:D1627"/>
    <mergeCell ref="E1623:E1627"/>
    <mergeCell ref="F1623:F1627"/>
    <mergeCell ref="G1623:G1627"/>
    <mergeCell ref="H1623:H1627"/>
    <mergeCell ref="I1623:I1627"/>
    <mergeCell ref="J1623:J1627"/>
    <mergeCell ref="K1623:K1627"/>
    <mergeCell ref="L1623:L1627"/>
    <mergeCell ref="M1623:M1627"/>
    <mergeCell ref="N1623:N1627"/>
    <mergeCell ref="O1623:O1627"/>
    <mergeCell ref="P1623:P1627"/>
    <mergeCell ref="Q1623:Q1627"/>
    <mergeCell ref="R1623:R1627"/>
    <mergeCell ref="S1623:S1627"/>
    <mergeCell ref="T1623:T1627"/>
    <mergeCell ref="U1623:U1627"/>
    <mergeCell ref="V1623:V1627"/>
    <mergeCell ref="AE1623:AE1627"/>
    <mergeCell ref="AK1623:AK1627"/>
    <mergeCell ref="AL1623:AL1627"/>
    <mergeCell ref="BD1623:BD1627"/>
    <mergeCell ref="BE1623:BE1627"/>
    <mergeCell ref="BF1623:BF1627"/>
    <mergeCell ref="BG1623:BG1627"/>
    <mergeCell ref="BI1623:BI1627"/>
    <mergeCell ref="BK1623:BK1627"/>
    <mergeCell ref="BS1623:BS1627"/>
    <mergeCell ref="BT1623:BT1627"/>
    <mergeCell ref="BU1623:BU1627"/>
    <mergeCell ref="BV1623:BV1627"/>
    <mergeCell ref="BW1623:BW1627"/>
    <mergeCell ref="BX1623:BX1627"/>
    <mergeCell ref="BY1623:BY1627"/>
    <mergeCell ref="A1613:A1617"/>
    <mergeCell ref="B1613:B1617"/>
    <mergeCell ref="C1613:C1617"/>
    <mergeCell ref="D1613:D1617"/>
    <mergeCell ref="E1613:E1617"/>
    <mergeCell ref="F1613:F1617"/>
    <mergeCell ref="G1613:G1617"/>
    <mergeCell ref="H1613:H1617"/>
    <mergeCell ref="I1613:I1617"/>
    <mergeCell ref="J1613:J1617"/>
    <mergeCell ref="K1613:K1617"/>
    <mergeCell ref="L1613:L1617"/>
    <mergeCell ref="M1613:M1617"/>
    <mergeCell ref="N1613:N1617"/>
    <mergeCell ref="O1613:O1617"/>
    <mergeCell ref="P1613:P1617"/>
    <mergeCell ref="Q1613:Q1617"/>
    <mergeCell ref="R1613:R1617"/>
    <mergeCell ref="S1613:S1617"/>
    <mergeCell ref="T1613:T1617"/>
    <mergeCell ref="U1613:U1617"/>
    <mergeCell ref="BT1613:BT1617"/>
    <mergeCell ref="BU1603:BU1607"/>
    <mergeCell ref="BV1603:BV1607"/>
    <mergeCell ref="BW1603:BW1607"/>
    <mergeCell ref="BX1603:BX1607"/>
    <mergeCell ref="BY1603:BY1607"/>
    <mergeCell ref="A1608:A1612"/>
    <mergeCell ref="B1608:B1612"/>
    <mergeCell ref="C1608:C1612"/>
    <mergeCell ref="D1608:D1612"/>
    <mergeCell ref="E1608:E1612"/>
    <mergeCell ref="F1608:F1612"/>
    <mergeCell ref="G1608:G1612"/>
    <mergeCell ref="H1608:H1612"/>
    <mergeCell ref="I1608:I1612"/>
    <mergeCell ref="J1608:J1612"/>
    <mergeCell ref="K1608:K1612"/>
    <mergeCell ref="L1608:L1612"/>
    <mergeCell ref="M1608:M1612"/>
    <mergeCell ref="N1608:N1612"/>
    <mergeCell ref="O1608:O1612"/>
    <mergeCell ref="P1608:P1612"/>
    <mergeCell ref="Q1608:Q1612"/>
    <mergeCell ref="R1608:R1612"/>
    <mergeCell ref="S1608:S1612"/>
    <mergeCell ref="T1608:T1612"/>
    <mergeCell ref="U1608:U1612"/>
    <mergeCell ref="V1608:V1612"/>
    <mergeCell ref="AE1608:AE1612"/>
    <mergeCell ref="AK1608:AK1612"/>
    <mergeCell ref="AL1608:AL1612"/>
    <mergeCell ref="BD1608:BD1612"/>
    <mergeCell ref="BE1608:BE1612"/>
    <mergeCell ref="BF1608:BF1612"/>
    <mergeCell ref="BG1608:BG1612"/>
    <mergeCell ref="BI1608:BI1612"/>
    <mergeCell ref="BK1608:BK1612"/>
    <mergeCell ref="BS1608:BS1612"/>
    <mergeCell ref="BT1608:BT1612"/>
    <mergeCell ref="BU1608:BU1612"/>
    <mergeCell ref="BV1608:BV1612"/>
    <mergeCell ref="BW1608:BW1612"/>
    <mergeCell ref="BX1608:BX1612"/>
    <mergeCell ref="BY1608:BY1612"/>
    <mergeCell ref="A1603:A1607"/>
    <mergeCell ref="B1603:B1607"/>
    <mergeCell ref="C1603:C1607"/>
    <mergeCell ref="D1603:D1607"/>
    <mergeCell ref="E1603:E1607"/>
    <mergeCell ref="F1603:F1607"/>
    <mergeCell ref="G1603:G1607"/>
    <mergeCell ref="H1603:H1607"/>
    <mergeCell ref="I1603:I1607"/>
    <mergeCell ref="J1603:J1607"/>
    <mergeCell ref="K1603:K1607"/>
    <mergeCell ref="L1603:L1607"/>
    <mergeCell ref="M1603:M1607"/>
    <mergeCell ref="N1603:N1607"/>
    <mergeCell ref="O1603:O1607"/>
    <mergeCell ref="P1603:P1607"/>
    <mergeCell ref="Q1603:Q1607"/>
    <mergeCell ref="R1603:R1607"/>
    <mergeCell ref="S1603:S1607"/>
    <mergeCell ref="T1603:T1607"/>
    <mergeCell ref="AK1603:AK1607"/>
    <mergeCell ref="AL1603:AL1607"/>
    <mergeCell ref="BD1603:BD1607"/>
    <mergeCell ref="BE1603:BE1607"/>
    <mergeCell ref="BF1603:BF1607"/>
    <mergeCell ref="BG1603:BG1607"/>
    <mergeCell ref="BI1603:BI1607"/>
    <mergeCell ref="BK1603:BK1607"/>
    <mergeCell ref="BS1603:BS1607"/>
    <mergeCell ref="BT1603:BT1607"/>
    <mergeCell ref="BU1593:BU1597"/>
    <mergeCell ref="BV1593:BV1597"/>
    <mergeCell ref="BW1593:BW1597"/>
    <mergeCell ref="BX1593:BX1597"/>
    <mergeCell ref="BY1593:BY1597"/>
    <mergeCell ref="A1598:A1602"/>
    <mergeCell ref="B1598:B1602"/>
    <mergeCell ref="C1598:C1602"/>
    <mergeCell ref="D1598:D1602"/>
    <mergeCell ref="E1598:E1602"/>
    <mergeCell ref="F1598:F1602"/>
    <mergeCell ref="G1598:G1602"/>
    <mergeCell ref="H1598:H1602"/>
    <mergeCell ref="I1598:I1602"/>
    <mergeCell ref="J1598:J1602"/>
    <mergeCell ref="K1598:K1602"/>
    <mergeCell ref="L1598:L1602"/>
    <mergeCell ref="M1598:M1602"/>
    <mergeCell ref="N1598:N1602"/>
    <mergeCell ref="O1598:O1602"/>
    <mergeCell ref="P1598:P1602"/>
    <mergeCell ref="Q1598:Q1602"/>
    <mergeCell ref="R1598:R1602"/>
    <mergeCell ref="S1598:S1602"/>
    <mergeCell ref="T1598:T1602"/>
    <mergeCell ref="U1598:U1602"/>
    <mergeCell ref="V1598:V1602"/>
    <mergeCell ref="AE1598:AE1602"/>
    <mergeCell ref="AK1598:AK1602"/>
    <mergeCell ref="AL1598:AL1602"/>
    <mergeCell ref="BD1598:BD1602"/>
    <mergeCell ref="BE1598:BE1602"/>
    <mergeCell ref="BF1598:BF1602"/>
    <mergeCell ref="BG1598:BG1602"/>
    <mergeCell ref="BI1598:BI1602"/>
    <mergeCell ref="BK1598:BK1602"/>
    <mergeCell ref="BS1598:BS1602"/>
    <mergeCell ref="BT1598:BT1602"/>
    <mergeCell ref="BU1598:BU1602"/>
    <mergeCell ref="BV1598:BV1602"/>
    <mergeCell ref="BW1598:BW1602"/>
    <mergeCell ref="BX1598:BX1602"/>
    <mergeCell ref="BY1598:BY1602"/>
    <mergeCell ref="A1593:A1597"/>
    <mergeCell ref="B1593:B1597"/>
    <mergeCell ref="C1593:C1597"/>
    <mergeCell ref="D1593:D1597"/>
    <mergeCell ref="E1593:E1597"/>
    <mergeCell ref="F1593:F1597"/>
    <mergeCell ref="G1593:G1597"/>
    <mergeCell ref="H1593:H1597"/>
    <mergeCell ref="I1593:I1597"/>
    <mergeCell ref="J1593:J1597"/>
    <mergeCell ref="K1593:K1597"/>
    <mergeCell ref="L1593:L1597"/>
    <mergeCell ref="M1593:M1597"/>
    <mergeCell ref="N1593:N1597"/>
    <mergeCell ref="O1593:O1597"/>
    <mergeCell ref="P1593:P1597"/>
    <mergeCell ref="Q1593:Q1597"/>
    <mergeCell ref="R1593:R1597"/>
    <mergeCell ref="S1593:S1597"/>
    <mergeCell ref="T1593:T1597"/>
    <mergeCell ref="U1593:U1597"/>
    <mergeCell ref="V1593:V1597"/>
    <mergeCell ref="AE1593:AE1597"/>
    <mergeCell ref="AK1593:AK1597"/>
    <mergeCell ref="AL1593:AL1597"/>
    <mergeCell ref="BD1593:BD1597"/>
    <mergeCell ref="BE1593:BE1597"/>
    <mergeCell ref="BF1593:BF1597"/>
    <mergeCell ref="BG1593:BG1597"/>
    <mergeCell ref="BI1593:BI1597"/>
    <mergeCell ref="BK1593:BK1597"/>
    <mergeCell ref="BS1593:BS1597"/>
    <mergeCell ref="BT1593:BT1597"/>
    <mergeCell ref="BU1583:BU1587"/>
    <mergeCell ref="BV1583:BV1587"/>
    <mergeCell ref="BW1583:BW1587"/>
    <mergeCell ref="BX1583:BX1587"/>
    <mergeCell ref="BY1583:BY1587"/>
    <mergeCell ref="A1588:A1592"/>
    <mergeCell ref="B1588:B1592"/>
    <mergeCell ref="C1588:C1592"/>
    <mergeCell ref="D1588:D1592"/>
    <mergeCell ref="E1588:E1592"/>
    <mergeCell ref="F1588:F1592"/>
    <mergeCell ref="G1588:G1592"/>
    <mergeCell ref="H1588:H1592"/>
    <mergeCell ref="I1588:I1592"/>
    <mergeCell ref="J1588:J1592"/>
    <mergeCell ref="K1588:K1592"/>
    <mergeCell ref="L1588:L1592"/>
    <mergeCell ref="M1588:M1592"/>
    <mergeCell ref="N1588:N1592"/>
    <mergeCell ref="O1588:O1592"/>
    <mergeCell ref="P1588:P1592"/>
    <mergeCell ref="Q1588:Q1592"/>
    <mergeCell ref="R1588:R1592"/>
    <mergeCell ref="S1588:S1592"/>
    <mergeCell ref="T1588:T1592"/>
    <mergeCell ref="U1588:U1592"/>
    <mergeCell ref="V1588:V1592"/>
    <mergeCell ref="AE1588:AE1592"/>
    <mergeCell ref="AK1588:AK1592"/>
    <mergeCell ref="AL1588:AL1592"/>
    <mergeCell ref="BD1588:BD1592"/>
    <mergeCell ref="BE1588:BE1592"/>
    <mergeCell ref="BF1588:BF1592"/>
    <mergeCell ref="BG1588:BG1592"/>
    <mergeCell ref="BI1588:BI1592"/>
    <mergeCell ref="BK1588:BK1592"/>
    <mergeCell ref="BS1588:BS1592"/>
    <mergeCell ref="BT1588:BT1592"/>
    <mergeCell ref="BU1588:BU1592"/>
    <mergeCell ref="BV1588:BV1592"/>
    <mergeCell ref="BW1588:BW1592"/>
    <mergeCell ref="BX1588:BX1592"/>
    <mergeCell ref="BY1588:BY1592"/>
    <mergeCell ref="A1583:A1587"/>
    <mergeCell ref="B1583:B1587"/>
    <mergeCell ref="C1583:C1587"/>
    <mergeCell ref="D1583:D1587"/>
    <mergeCell ref="E1583:E1587"/>
    <mergeCell ref="F1583:F1587"/>
    <mergeCell ref="G1583:G1587"/>
    <mergeCell ref="H1583:H1587"/>
    <mergeCell ref="I1583:I1587"/>
    <mergeCell ref="J1583:J1587"/>
    <mergeCell ref="K1583:K1587"/>
    <mergeCell ref="L1583:L1587"/>
    <mergeCell ref="M1583:M1587"/>
    <mergeCell ref="N1583:N1587"/>
    <mergeCell ref="O1583:O1587"/>
    <mergeCell ref="P1583:P1587"/>
    <mergeCell ref="Q1583:Q1587"/>
    <mergeCell ref="R1583:R1587"/>
    <mergeCell ref="S1583:S1587"/>
    <mergeCell ref="T1583:T1587"/>
    <mergeCell ref="U1583:U1587"/>
    <mergeCell ref="V1583:V1587"/>
    <mergeCell ref="AE1583:AE1587"/>
    <mergeCell ref="AK1583:AK1587"/>
    <mergeCell ref="AL1583:AL1587"/>
    <mergeCell ref="BD1583:BD1587"/>
    <mergeCell ref="BE1583:BE1587"/>
    <mergeCell ref="BF1583:BF1587"/>
    <mergeCell ref="BG1583:BG1587"/>
    <mergeCell ref="BI1583:BI1587"/>
    <mergeCell ref="BK1583:BK1587"/>
    <mergeCell ref="BS1583:BS1587"/>
    <mergeCell ref="BT1583:BT1587"/>
    <mergeCell ref="BU1573:BU1577"/>
    <mergeCell ref="BV1573:BV1577"/>
    <mergeCell ref="BW1573:BW1577"/>
    <mergeCell ref="BX1573:BX1577"/>
    <mergeCell ref="BY1573:BY1577"/>
    <mergeCell ref="A1578:A1582"/>
    <mergeCell ref="B1578:B1582"/>
    <mergeCell ref="C1578:C1582"/>
    <mergeCell ref="D1578:D1582"/>
    <mergeCell ref="E1578:E1582"/>
    <mergeCell ref="F1578:F1582"/>
    <mergeCell ref="G1578:G1582"/>
    <mergeCell ref="H1578:H1582"/>
    <mergeCell ref="I1578:I1582"/>
    <mergeCell ref="J1578:J1582"/>
    <mergeCell ref="K1578:K1582"/>
    <mergeCell ref="L1578:L1582"/>
    <mergeCell ref="M1578:M1582"/>
    <mergeCell ref="N1578:N1582"/>
    <mergeCell ref="O1578:O1582"/>
    <mergeCell ref="P1578:P1582"/>
    <mergeCell ref="Q1578:Q1582"/>
    <mergeCell ref="R1578:R1582"/>
    <mergeCell ref="S1578:S1582"/>
    <mergeCell ref="T1578:T1582"/>
    <mergeCell ref="U1578:U1582"/>
    <mergeCell ref="V1578:V1582"/>
    <mergeCell ref="AE1578:AE1582"/>
    <mergeCell ref="AK1578:AK1582"/>
    <mergeCell ref="AL1578:AL1582"/>
    <mergeCell ref="BD1578:BD1582"/>
    <mergeCell ref="BE1578:BE1582"/>
    <mergeCell ref="BF1578:BF1582"/>
    <mergeCell ref="BG1578:BG1582"/>
    <mergeCell ref="BI1578:BI1582"/>
    <mergeCell ref="BK1578:BK1582"/>
    <mergeCell ref="BS1578:BS1582"/>
    <mergeCell ref="BT1578:BT1582"/>
    <mergeCell ref="BU1578:BU1582"/>
    <mergeCell ref="BV1578:BV1582"/>
    <mergeCell ref="BW1578:BW1582"/>
    <mergeCell ref="BX1578:BX1582"/>
    <mergeCell ref="BY1578:BY1582"/>
    <mergeCell ref="A1573:A1577"/>
    <mergeCell ref="B1573:B1577"/>
    <mergeCell ref="C1573:C1577"/>
    <mergeCell ref="D1573:D1577"/>
    <mergeCell ref="E1573:E1577"/>
    <mergeCell ref="F1573:F1577"/>
    <mergeCell ref="G1573:G1577"/>
    <mergeCell ref="H1573:H1577"/>
    <mergeCell ref="I1573:I1577"/>
    <mergeCell ref="J1573:J1577"/>
    <mergeCell ref="K1573:K1577"/>
    <mergeCell ref="L1573:L1577"/>
    <mergeCell ref="M1573:M1577"/>
    <mergeCell ref="N1573:N1577"/>
    <mergeCell ref="O1573:O1577"/>
    <mergeCell ref="P1573:P1577"/>
    <mergeCell ref="Q1573:Q1577"/>
    <mergeCell ref="R1573:R1577"/>
    <mergeCell ref="S1573:S1577"/>
    <mergeCell ref="T1573:T1577"/>
    <mergeCell ref="U1573:U1577"/>
    <mergeCell ref="V1573:V1577"/>
    <mergeCell ref="AE1573:AE1577"/>
    <mergeCell ref="AK1573:AK1577"/>
    <mergeCell ref="AL1573:AL1577"/>
    <mergeCell ref="BD1573:BD1577"/>
    <mergeCell ref="BE1573:BE1577"/>
    <mergeCell ref="BF1573:BF1577"/>
    <mergeCell ref="BG1573:BG1577"/>
    <mergeCell ref="BI1573:BI1577"/>
    <mergeCell ref="BK1573:BK1577"/>
    <mergeCell ref="BS1573:BS1577"/>
    <mergeCell ref="BT1573:BT1577"/>
    <mergeCell ref="BU1563:BU1567"/>
    <mergeCell ref="BV1563:BV1567"/>
    <mergeCell ref="BW1563:BW1567"/>
    <mergeCell ref="BX1563:BX1567"/>
    <mergeCell ref="BY1563:BY1567"/>
    <mergeCell ref="A1568:A1572"/>
    <mergeCell ref="B1568:B1572"/>
    <mergeCell ref="C1568:C1572"/>
    <mergeCell ref="D1568:D1572"/>
    <mergeCell ref="E1568:E1572"/>
    <mergeCell ref="F1568:F1572"/>
    <mergeCell ref="G1568:G1572"/>
    <mergeCell ref="H1568:H1572"/>
    <mergeCell ref="I1568:I1572"/>
    <mergeCell ref="J1568:J1572"/>
    <mergeCell ref="K1568:K1572"/>
    <mergeCell ref="L1568:L1572"/>
    <mergeCell ref="M1568:M1572"/>
    <mergeCell ref="N1568:N1572"/>
    <mergeCell ref="O1568:O1572"/>
    <mergeCell ref="P1568:P1572"/>
    <mergeCell ref="Q1568:Q1572"/>
    <mergeCell ref="R1568:R1572"/>
    <mergeCell ref="S1568:S1572"/>
    <mergeCell ref="T1568:T1572"/>
    <mergeCell ref="U1568:U1572"/>
    <mergeCell ref="V1568:V1572"/>
    <mergeCell ref="AE1568:AE1572"/>
    <mergeCell ref="AK1568:AK1572"/>
    <mergeCell ref="AL1568:AL1572"/>
    <mergeCell ref="BD1568:BD1572"/>
    <mergeCell ref="BE1568:BE1572"/>
    <mergeCell ref="BF1568:BF1572"/>
    <mergeCell ref="BG1568:BG1572"/>
    <mergeCell ref="BI1568:BI1572"/>
    <mergeCell ref="BK1568:BK1572"/>
    <mergeCell ref="BS1568:BS1572"/>
    <mergeCell ref="BT1568:BT1572"/>
    <mergeCell ref="BU1568:BU1572"/>
    <mergeCell ref="BV1568:BV1572"/>
    <mergeCell ref="BW1568:BW1572"/>
    <mergeCell ref="BX1568:BX1572"/>
    <mergeCell ref="BY1568:BY1572"/>
    <mergeCell ref="A1563:A1567"/>
    <mergeCell ref="B1563:B1567"/>
    <mergeCell ref="C1563:C1567"/>
    <mergeCell ref="D1563:D1567"/>
    <mergeCell ref="E1563:E1567"/>
    <mergeCell ref="F1563:F1567"/>
    <mergeCell ref="G1563:G1567"/>
    <mergeCell ref="H1563:H1567"/>
    <mergeCell ref="I1563:I1567"/>
    <mergeCell ref="J1563:J1567"/>
    <mergeCell ref="K1563:K1567"/>
    <mergeCell ref="L1563:L1567"/>
    <mergeCell ref="M1563:M1567"/>
    <mergeCell ref="N1563:N1567"/>
    <mergeCell ref="O1563:O1567"/>
    <mergeCell ref="P1563:P1567"/>
    <mergeCell ref="Q1563:Q1567"/>
    <mergeCell ref="R1563:R1567"/>
    <mergeCell ref="S1563:S1567"/>
    <mergeCell ref="T1563:T1567"/>
    <mergeCell ref="U1563:U1567"/>
    <mergeCell ref="V1563:V1567"/>
    <mergeCell ref="AE1563:AE1567"/>
    <mergeCell ref="AK1563:AK1567"/>
    <mergeCell ref="AL1563:AL1567"/>
    <mergeCell ref="BD1563:BD1567"/>
    <mergeCell ref="BE1563:BE1567"/>
    <mergeCell ref="BF1563:BF1567"/>
    <mergeCell ref="BG1563:BG1567"/>
    <mergeCell ref="BI1563:BI1567"/>
    <mergeCell ref="BK1563:BK1567"/>
    <mergeCell ref="BS1563:BS1567"/>
    <mergeCell ref="BT1563:BT1567"/>
    <mergeCell ref="BU1553:BU1557"/>
    <mergeCell ref="BV1553:BV1557"/>
    <mergeCell ref="BW1553:BW1557"/>
    <mergeCell ref="BX1553:BX1557"/>
    <mergeCell ref="BY1553:BY1557"/>
    <mergeCell ref="B1558:B1562"/>
    <mergeCell ref="A1558:A1562"/>
    <mergeCell ref="C1558:C1562"/>
    <mergeCell ref="D1558:D1562"/>
    <mergeCell ref="E1558:E1562"/>
    <mergeCell ref="F1558:F1562"/>
    <mergeCell ref="G1558:G1562"/>
    <mergeCell ref="H1558:H1562"/>
    <mergeCell ref="I1558:I1562"/>
    <mergeCell ref="J1558:J1562"/>
    <mergeCell ref="K1558:K1562"/>
    <mergeCell ref="L1558:L1562"/>
    <mergeCell ref="M1558:M1562"/>
    <mergeCell ref="N1558:N1562"/>
    <mergeCell ref="O1558:O1562"/>
    <mergeCell ref="P1558:P1562"/>
    <mergeCell ref="Q1558:Q1562"/>
    <mergeCell ref="R1558:R1562"/>
    <mergeCell ref="S1558:S1562"/>
    <mergeCell ref="T1558:T1562"/>
    <mergeCell ref="U1558:U1562"/>
    <mergeCell ref="V1558:V1562"/>
    <mergeCell ref="AE1558:AE1562"/>
    <mergeCell ref="AK1558:AK1562"/>
    <mergeCell ref="AL1558:AL1562"/>
    <mergeCell ref="BD1558:BD1562"/>
    <mergeCell ref="BE1558:BE1562"/>
    <mergeCell ref="BF1558:BF1562"/>
    <mergeCell ref="BG1558:BG1562"/>
    <mergeCell ref="BI1558:BI1562"/>
    <mergeCell ref="BK1558:BK1562"/>
    <mergeCell ref="BS1558:BS1562"/>
    <mergeCell ref="BT1558:BT1562"/>
    <mergeCell ref="BU1558:BU1562"/>
    <mergeCell ref="BV1558:BV1562"/>
    <mergeCell ref="BW1558:BW1562"/>
    <mergeCell ref="BX1558:BX1562"/>
    <mergeCell ref="BY1558:BY1562"/>
    <mergeCell ref="A1553:A1557"/>
    <mergeCell ref="B1553:B1557"/>
    <mergeCell ref="C1553:C1557"/>
    <mergeCell ref="D1553:D1557"/>
    <mergeCell ref="E1553:E1557"/>
    <mergeCell ref="F1553:F1557"/>
    <mergeCell ref="G1553:G1557"/>
    <mergeCell ref="H1553:H1557"/>
    <mergeCell ref="I1553:I1557"/>
    <mergeCell ref="J1553:J1557"/>
    <mergeCell ref="K1553:K1557"/>
    <mergeCell ref="L1553:L1557"/>
    <mergeCell ref="M1553:M1557"/>
    <mergeCell ref="N1553:N1557"/>
    <mergeCell ref="O1553:O1557"/>
    <mergeCell ref="P1553:P1557"/>
    <mergeCell ref="Q1553:Q1557"/>
    <mergeCell ref="R1553:R1557"/>
    <mergeCell ref="S1553:S1557"/>
    <mergeCell ref="T1553:T1557"/>
    <mergeCell ref="U1553:U1557"/>
    <mergeCell ref="V1553:V1557"/>
    <mergeCell ref="AE1553:AE1557"/>
    <mergeCell ref="AK1553:AK1557"/>
    <mergeCell ref="AL1553:AL1557"/>
    <mergeCell ref="BD1553:BD1557"/>
    <mergeCell ref="BE1553:BE1557"/>
    <mergeCell ref="BF1553:BF1557"/>
    <mergeCell ref="BG1553:BG1557"/>
    <mergeCell ref="BI1553:BI1557"/>
    <mergeCell ref="BK1553:BK1557"/>
    <mergeCell ref="BS1553:BS1557"/>
    <mergeCell ref="BT1553:BT1557"/>
    <mergeCell ref="BU1543:BU1547"/>
    <mergeCell ref="BV1543:BV1547"/>
    <mergeCell ref="BW1543:BW1547"/>
    <mergeCell ref="BX1543:BX1547"/>
    <mergeCell ref="BY1543:BY1547"/>
    <mergeCell ref="A1548:A1552"/>
    <mergeCell ref="B1548:B1552"/>
    <mergeCell ref="C1548:C1552"/>
    <mergeCell ref="D1548:D1552"/>
    <mergeCell ref="E1548:E1552"/>
    <mergeCell ref="F1548:F1552"/>
    <mergeCell ref="G1548:G1552"/>
    <mergeCell ref="H1548:H1552"/>
    <mergeCell ref="I1548:I1552"/>
    <mergeCell ref="J1548:J1552"/>
    <mergeCell ref="K1548:K1552"/>
    <mergeCell ref="L1548:L1552"/>
    <mergeCell ref="M1548:M1552"/>
    <mergeCell ref="N1548:N1552"/>
    <mergeCell ref="O1548:O1552"/>
    <mergeCell ref="P1548:P1552"/>
    <mergeCell ref="Q1548:Q1552"/>
    <mergeCell ref="R1548:R1552"/>
    <mergeCell ref="S1548:S1552"/>
    <mergeCell ref="T1548:T1552"/>
    <mergeCell ref="U1548:U1552"/>
    <mergeCell ref="V1548:V1552"/>
    <mergeCell ref="AE1548:AE1552"/>
    <mergeCell ref="AK1548:AK1552"/>
    <mergeCell ref="AL1548:AL1552"/>
    <mergeCell ref="BD1548:BD1552"/>
    <mergeCell ref="BE1548:BE1552"/>
    <mergeCell ref="BF1548:BF1552"/>
    <mergeCell ref="BG1548:BG1552"/>
    <mergeCell ref="BI1548:BI1552"/>
    <mergeCell ref="BK1548:BK1552"/>
    <mergeCell ref="BS1548:BS1552"/>
    <mergeCell ref="BT1548:BT1552"/>
    <mergeCell ref="BU1548:BU1552"/>
    <mergeCell ref="BV1548:BV1552"/>
    <mergeCell ref="BU1538:BU1542"/>
    <mergeCell ref="BV1538:BV1542"/>
    <mergeCell ref="BW1538:BW1542"/>
    <mergeCell ref="BX1538:BX1542"/>
    <mergeCell ref="BY1538:BY1542"/>
    <mergeCell ref="A1533:A1537"/>
    <mergeCell ref="B1533:B1537"/>
    <mergeCell ref="C1533:C1537"/>
    <mergeCell ref="D1533:D1537"/>
    <mergeCell ref="E1533:E1537"/>
    <mergeCell ref="F1533:F1537"/>
    <mergeCell ref="G1533:G1537"/>
    <mergeCell ref="H1533:H1537"/>
    <mergeCell ref="I1533:I1537"/>
    <mergeCell ref="J1533:J1537"/>
    <mergeCell ref="K1533:K1537"/>
    <mergeCell ref="L1533:L1537"/>
    <mergeCell ref="M1533:M1537"/>
    <mergeCell ref="N1533:N1537"/>
    <mergeCell ref="O1533:O1537"/>
    <mergeCell ref="P1533:P1537"/>
    <mergeCell ref="Q1533:Q1537"/>
    <mergeCell ref="R1533:R1537"/>
    <mergeCell ref="S1533:S1537"/>
    <mergeCell ref="T1533:T1537"/>
    <mergeCell ref="U1533:U1537"/>
    <mergeCell ref="BW1548:BW1552"/>
    <mergeCell ref="BX1548:BX1552"/>
    <mergeCell ref="BY1548:BY1552"/>
    <mergeCell ref="A1543:A1547"/>
    <mergeCell ref="B1543:B1547"/>
    <mergeCell ref="C1543:C1547"/>
    <mergeCell ref="D1543:D1547"/>
    <mergeCell ref="E1543:E1547"/>
    <mergeCell ref="F1543:F1547"/>
    <mergeCell ref="G1543:G1547"/>
    <mergeCell ref="H1543:H1547"/>
    <mergeCell ref="I1543:I1547"/>
    <mergeCell ref="J1543:J1547"/>
    <mergeCell ref="K1543:K1547"/>
    <mergeCell ref="L1543:L1547"/>
    <mergeCell ref="M1543:M1547"/>
    <mergeCell ref="N1543:N1547"/>
    <mergeCell ref="O1543:O1547"/>
    <mergeCell ref="P1543:P1547"/>
    <mergeCell ref="Q1543:Q1547"/>
    <mergeCell ref="R1543:R1547"/>
    <mergeCell ref="S1543:S1547"/>
    <mergeCell ref="T1543:T1547"/>
    <mergeCell ref="U1543:U1547"/>
    <mergeCell ref="V1543:V1547"/>
    <mergeCell ref="AE1543:AE1547"/>
    <mergeCell ref="AK1543:AK1547"/>
    <mergeCell ref="AL1543:AL1547"/>
    <mergeCell ref="BD1543:BD1547"/>
    <mergeCell ref="BE1543:BE1547"/>
    <mergeCell ref="BF1543:BF1547"/>
    <mergeCell ref="BG1543:BG1547"/>
    <mergeCell ref="BI1543:BI1547"/>
    <mergeCell ref="BK1543:BK1547"/>
    <mergeCell ref="BS1543:BS1547"/>
    <mergeCell ref="BT1543:BT1547"/>
    <mergeCell ref="A1538:A1542"/>
    <mergeCell ref="B1538:B1542"/>
    <mergeCell ref="C1538:C1542"/>
    <mergeCell ref="D1538:D1542"/>
    <mergeCell ref="E1538:E1542"/>
    <mergeCell ref="F1538:F1542"/>
    <mergeCell ref="G1538:G1542"/>
    <mergeCell ref="H1538:H1542"/>
    <mergeCell ref="I1538:I1542"/>
    <mergeCell ref="J1538:J1542"/>
    <mergeCell ref="K1538:K1542"/>
    <mergeCell ref="L1538:L1542"/>
    <mergeCell ref="M1538:M1542"/>
    <mergeCell ref="N1538:N1542"/>
    <mergeCell ref="O1538:O1542"/>
    <mergeCell ref="P1538:P1542"/>
    <mergeCell ref="Q1538:Q1542"/>
    <mergeCell ref="R1538:R1542"/>
    <mergeCell ref="S1538:S1542"/>
    <mergeCell ref="T1538:T1542"/>
    <mergeCell ref="U1538:U1542"/>
    <mergeCell ref="V1538:V1542"/>
    <mergeCell ref="AE1538:AE1542"/>
    <mergeCell ref="AK1538:AK1542"/>
    <mergeCell ref="AL1538:AL1542"/>
    <mergeCell ref="BD1538:BD1542"/>
    <mergeCell ref="BE1538:BE1542"/>
    <mergeCell ref="BF1538:BF1542"/>
    <mergeCell ref="BG1538:BG1542"/>
    <mergeCell ref="BI1538:BI1542"/>
    <mergeCell ref="BK1538:BK1542"/>
    <mergeCell ref="BS1538:BS1542"/>
    <mergeCell ref="BT1538:BT1542"/>
    <mergeCell ref="V1533:V1537"/>
    <mergeCell ref="AE1533:AE1537"/>
    <mergeCell ref="AK1533:AK1537"/>
    <mergeCell ref="AL1533:AL1537"/>
    <mergeCell ref="BD1533:BD1537"/>
    <mergeCell ref="BE1533:BE1537"/>
    <mergeCell ref="BF1533:BF1537"/>
    <mergeCell ref="BG1533:BG1537"/>
    <mergeCell ref="BI1533:BI1537"/>
    <mergeCell ref="BK1533:BK1537"/>
    <mergeCell ref="BS1533:BS1537"/>
    <mergeCell ref="BT1533:BT1537"/>
    <mergeCell ref="BU1523:BU1527"/>
    <mergeCell ref="BV1523:BV1527"/>
    <mergeCell ref="BW1523:BW1527"/>
    <mergeCell ref="BX1523:BX1527"/>
    <mergeCell ref="BY1523:BY1527"/>
    <mergeCell ref="A1528:A1532"/>
    <mergeCell ref="B1528:B1532"/>
    <mergeCell ref="C1528:C1532"/>
    <mergeCell ref="D1528:D1532"/>
    <mergeCell ref="E1528:E1532"/>
    <mergeCell ref="F1528:F1532"/>
    <mergeCell ref="G1528:G1532"/>
    <mergeCell ref="H1528:H1532"/>
    <mergeCell ref="I1528:I1532"/>
    <mergeCell ref="J1528:J1532"/>
    <mergeCell ref="K1528:K1532"/>
    <mergeCell ref="L1528:L1532"/>
    <mergeCell ref="M1528:M1532"/>
    <mergeCell ref="N1528:N1532"/>
    <mergeCell ref="O1528:O1532"/>
    <mergeCell ref="P1528:P1532"/>
    <mergeCell ref="Q1528:Q1532"/>
    <mergeCell ref="R1528:R1532"/>
    <mergeCell ref="S1528:S1532"/>
    <mergeCell ref="T1528:T1532"/>
    <mergeCell ref="U1528:U1532"/>
    <mergeCell ref="V1528:V1532"/>
    <mergeCell ref="AE1528:AE1532"/>
    <mergeCell ref="AK1528:AK1532"/>
    <mergeCell ref="AL1528:AL1532"/>
    <mergeCell ref="BD1528:BD1532"/>
    <mergeCell ref="BE1528:BE1532"/>
    <mergeCell ref="BF1528:BF1532"/>
    <mergeCell ref="BG1528:BG1532"/>
    <mergeCell ref="BI1528:BI1532"/>
    <mergeCell ref="BK1528:BK1532"/>
    <mergeCell ref="BS1528:BS1532"/>
    <mergeCell ref="BT1528:BT1532"/>
    <mergeCell ref="BU1528:BU1532"/>
    <mergeCell ref="BV1528:BV1532"/>
    <mergeCell ref="BK1523:BK1527"/>
    <mergeCell ref="BS1523:BS1527"/>
    <mergeCell ref="BT1523:BT1527"/>
    <mergeCell ref="BU1533:BU1537"/>
    <mergeCell ref="BV1533:BV1537"/>
    <mergeCell ref="BW1533:BW1537"/>
    <mergeCell ref="BX1533:BX1537"/>
    <mergeCell ref="BY1533:BY1537"/>
    <mergeCell ref="BU1518:BU1522"/>
    <mergeCell ref="BV1518:BV1522"/>
    <mergeCell ref="BW1518:BW1522"/>
    <mergeCell ref="BX1518:BX1522"/>
    <mergeCell ref="BY1518:BY1522"/>
    <mergeCell ref="A1513:A1517"/>
    <mergeCell ref="B1513:B1517"/>
    <mergeCell ref="C1513:C1517"/>
    <mergeCell ref="D1513:D1517"/>
    <mergeCell ref="E1513:E1517"/>
    <mergeCell ref="F1513:F1517"/>
    <mergeCell ref="G1513:G1517"/>
    <mergeCell ref="H1513:H1517"/>
    <mergeCell ref="I1513:I1517"/>
    <mergeCell ref="J1513:J1517"/>
    <mergeCell ref="K1513:K1517"/>
    <mergeCell ref="L1513:L1517"/>
    <mergeCell ref="M1513:M1517"/>
    <mergeCell ref="N1513:N1517"/>
    <mergeCell ref="O1513:O1517"/>
    <mergeCell ref="P1513:P1517"/>
    <mergeCell ref="Q1513:Q1517"/>
    <mergeCell ref="R1513:R1517"/>
    <mergeCell ref="S1513:S1517"/>
    <mergeCell ref="T1513:T1517"/>
    <mergeCell ref="U1513:U1517"/>
    <mergeCell ref="BW1528:BW1532"/>
    <mergeCell ref="BX1528:BX1532"/>
    <mergeCell ref="BY1528:BY1532"/>
    <mergeCell ref="A1523:A1527"/>
    <mergeCell ref="B1523:B1527"/>
    <mergeCell ref="C1523:C1527"/>
    <mergeCell ref="D1523:D1527"/>
    <mergeCell ref="E1523:E1527"/>
    <mergeCell ref="F1523:F1527"/>
    <mergeCell ref="G1523:G1527"/>
    <mergeCell ref="H1523:H1527"/>
    <mergeCell ref="I1523:I1527"/>
    <mergeCell ref="J1523:J1527"/>
    <mergeCell ref="K1523:K1527"/>
    <mergeCell ref="L1523:L1527"/>
    <mergeCell ref="M1523:M1527"/>
    <mergeCell ref="N1523:N1527"/>
    <mergeCell ref="O1523:O1527"/>
    <mergeCell ref="P1523:P1527"/>
    <mergeCell ref="Q1523:Q1527"/>
    <mergeCell ref="R1523:R1527"/>
    <mergeCell ref="S1523:S1527"/>
    <mergeCell ref="T1523:T1527"/>
    <mergeCell ref="U1523:U1527"/>
    <mergeCell ref="V1523:V1527"/>
    <mergeCell ref="AE1523:AE1527"/>
    <mergeCell ref="AK1523:AK1527"/>
    <mergeCell ref="AL1523:AL1527"/>
    <mergeCell ref="BD1523:BD1527"/>
    <mergeCell ref="BE1523:BE1527"/>
    <mergeCell ref="BF1523:BF1527"/>
    <mergeCell ref="BG1523:BG1527"/>
    <mergeCell ref="BI1523:BI1527"/>
    <mergeCell ref="A1518:A1522"/>
    <mergeCell ref="B1518:B1522"/>
    <mergeCell ref="C1518:C1522"/>
    <mergeCell ref="D1518:D1522"/>
    <mergeCell ref="E1518:E1522"/>
    <mergeCell ref="F1518:F1522"/>
    <mergeCell ref="G1518:G1522"/>
    <mergeCell ref="H1518:H1522"/>
    <mergeCell ref="I1518:I1522"/>
    <mergeCell ref="J1518:J1522"/>
    <mergeCell ref="K1518:K1522"/>
    <mergeCell ref="L1518:L1522"/>
    <mergeCell ref="M1518:M1522"/>
    <mergeCell ref="N1518:N1522"/>
    <mergeCell ref="O1518:O1522"/>
    <mergeCell ref="P1518:P1522"/>
    <mergeCell ref="Q1518:Q1522"/>
    <mergeCell ref="R1518:R1522"/>
    <mergeCell ref="S1518:S1522"/>
    <mergeCell ref="T1518:T1522"/>
    <mergeCell ref="U1518:U1522"/>
    <mergeCell ref="V1518:V1522"/>
    <mergeCell ref="AE1518:AE1522"/>
    <mergeCell ref="AK1518:AK1522"/>
    <mergeCell ref="AL1518:AL1522"/>
    <mergeCell ref="BD1518:BD1522"/>
    <mergeCell ref="BE1518:BE1522"/>
    <mergeCell ref="BF1518:BF1522"/>
    <mergeCell ref="BG1518:BG1522"/>
    <mergeCell ref="BI1518:BI1522"/>
    <mergeCell ref="BK1518:BK1522"/>
    <mergeCell ref="BS1518:BS1522"/>
    <mergeCell ref="BT1518:BT1522"/>
    <mergeCell ref="V1513:V1517"/>
    <mergeCell ref="AE1513:AE1517"/>
    <mergeCell ref="AK1513:AK1517"/>
    <mergeCell ref="AL1513:AL1517"/>
    <mergeCell ref="BD1513:BD1517"/>
    <mergeCell ref="BE1513:BE1517"/>
    <mergeCell ref="BF1513:BF1517"/>
    <mergeCell ref="BG1513:BG1517"/>
    <mergeCell ref="BI1513:BI1517"/>
    <mergeCell ref="BK1513:BK1517"/>
    <mergeCell ref="BS1513:BS1517"/>
    <mergeCell ref="BT1513:BT1517"/>
    <mergeCell ref="BU1503:BU1507"/>
    <mergeCell ref="BV1503:BV1507"/>
    <mergeCell ref="BW1503:BW1507"/>
    <mergeCell ref="BX1503:BX1507"/>
    <mergeCell ref="BY1503:BY1507"/>
    <mergeCell ref="A1508:A1512"/>
    <mergeCell ref="B1508:B1512"/>
    <mergeCell ref="C1508:C1512"/>
    <mergeCell ref="D1508:D1512"/>
    <mergeCell ref="E1508:E1512"/>
    <mergeCell ref="F1508:F1512"/>
    <mergeCell ref="G1508:G1512"/>
    <mergeCell ref="H1508:H1512"/>
    <mergeCell ref="I1508:I1512"/>
    <mergeCell ref="J1508:J1512"/>
    <mergeCell ref="K1508:K1512"/>
    <mergeCell ref="L1508:L1512"/>
    <mergeCell ref="M1508:M1512"/>
    <mergeCell ref="N1508:N1512"/>
    <mergeCell ref="O1508:O1512"/>
    <mergeCell ref="P1508:P1512"/>
    <mergeCell ref="Q1508:Q1512"/>
    <mergeCell ref="R1508:R1512"/>
    <mergeCell ref="S1508:S1512"/>
    <mergeCell ref="T1508:T1512"/>
    <mergeCell ref="U1508:U1512"/>
    <mergeCell ref="V1508:V1512"/>
    <mergeCell ref="AE1508:AE1512"/>
    <mergeCell ref="AK1508:AK1512"/>
    <mergeCell ref="AL1508:AL1512"/>
    <mergeCell ref="BD1508:BD1512"/>
    <mergeCell ref="BE1508:BE1512"/>
    <mergeCell ref="BF1508:BF1512"/>
    <mergeCell ref="BG1508:BG1512"/>
    <mergeCell ref="BI1508:BI1512"/>
    <mergeCell ref="BK1508:BK1512"/>
    <mergeCell ref="BS1508:BS1512"/>
    <mergeCell ref="BT1508:BT1512"/>
    <mergeCell ref="BU1508:BU1512"/>
    <mergeCell ref="BV1508:BV1512"/>
    <mergeCell ref="BK1503:BK1507"/>
    <mergeCell ref="BS1503:BS1507"/>
    <mergeCell ref="BT1503:BT1507"/>
    <mergeCell ref="BU1513:BU1517"/>
    <mergeCell ref="BV1513:BV1517"/>
    <mergeCell ref="BW1513:BW1517"/>
    <mergeCell ref="BX1513:BX1517"/>
    <mergeCell ref="BY1513:BY1517"/>
    <mergeCell ref="BU1498:BU1502"/>
    <mergeCell ref="BV1498:BV1502"/>
    <mergeCell ref="BW1498:BW1502"/>
    <mergeCell ref="BX1498:BX1502"/>
    <mergeCell ref="BY1498:BY1502"/>
    <mergeCell ref="A1493:A1497"/>
    <mergeCell ref="B1493:B1497"/>
    <mergeCell ref="C1493:C1497"/>
    <mergeCell ref="D1493:D1497"/>
    <mergeCell ref="E1493:E1497"/>
    <mergeCell ref="F1493:F1497"/>
    <mergeCell ref="G1493:G1497"/>
    <mergeCell ref="H1493:H1497"/>
    <mergeCell ref="I1493:I1497"/>
    <mergeCell ref="J1493:J1497"/>
    <mergeCell ref="K1493:K1497"/>
    <mergeCell ref="L1493:L1497"/>
    <mergeCell ref="M1493:M1497"/>
    <mergeCell ref="N1493:N1497"/>
    <mergeCell ref="O1493:O1497"/>
    <mergeCell ref="P1493:P1497"/>
    <mergeCell ref="Q1493:Q1497"/>
    <mergeCell ref="R1493:R1497"/>
    <mergeCell ref="S1493:S1497"/>
    <mergeCell ref="T1493:T1497"/>
    <mergeCell ref="U1493:U1497"/>
    <mergeCell ref="BW1508:BW1512"/>
    <mergeCell ref="BX1508:BX1512"/>
    <mergeCell ref="BY1508:BY1512"/>
    <mergeCell ref="A1503:A1507"/>
    <mergeCell ref="B1503:B1507"/>
    <mergeCell ref="C1503:C1507"/>
    <mergeCell ref="D1503:D1507"/>
    <mergeCell ref="E1503:E1507"/>
    <mergeCell ref="F1503:F1507"/>
    <mergeCell ref="G1503:G1507"/>
    <mergeCell ref="H1503:H1507"/>
    <mergeCell ref="I1503:I1507"/>
    <mergeCell ref="J1503:J1507"/>
    <mergeCell ref="K1503:K1507"/>
    <mergeCell ref="L1503:L1507"/>
    <mergeCell ref="M1503:M1507"/>
    <mergeCell ref="N1503:N1507"/>
    <mergeCell ref="O1503:O1507"/>
    <mergeCell ref="P1503:P1507"/>
    <mergeCell ref="Q1503:Q1507"/>
    <mergeCell ref="R1503:R1507"/>
    <mergeCell ref="S1503:S1507"/>
    <mergeCell ref="T1503:T1507"/>
    <mergeCell ref="U1503:U1507"/>
    <mergeCell ref="V1503:V1507"/>
    <mergeCell ref="AE1503:AE1507"/>
    <mergeCell ref="AK1503:AK1507"/>
    <mergeCell ref="AL1503:AL1507"/>
    <mergeCell ref="BD1503:BD1507"/>
    <mergeCell ref="BE1503:BE1507"/>
    <mergeCell ref="BF1503:BF1507"/>
    <mergeCell ref="BG1503:BG1507"/>
    <mergeCell ref="BI1503:BI1507"/>
    <mergeCell ref="BV1493:BV1497"/>
    <mergeCell ref="BW1493:BW1497"/>
    <mergeCell ref="BX1493:BX1497"/>
    <mergeCell ref="BY1493:BY1497"/>
    <mergeCell ref="A1498:A1502"/>
    <mergeCell ref="B1498:B1502"/>
    <mergeCell ref="C1498:C1502"/>
    <mergeCell ref="D1498:D1502"/>
    <mergeCell ref="E1498:E1502"/>
    <mergeCell ref="F1498:F1502"/>
    <mergeCell ref="G1498:G1502"/>
    <mergeCell ref="H1498:H1502"/>
    <mergeCell ref="I1498:I1502"/>
    <mergeCell ref="J1498:J1502"/>
    <mergeCell ref="K1498:K1502"/>
    <mergeCell ref="L1498:L1502"/>
    <mergeCell ref="M1498:M1502"/>
    <mergeCell ref="N1498:N1502"/>
    <mergeCell ref="O1498:O1502"/>
    <mergeCell ref="P1498:P1502"/>
    <mergeCell ref="Q1498:Q1502"/>
    <mergeCell ref="R1498:R1502"/>
    <mergeCell ref="S1498:S1502"/>
    <mergeCell ref="T1498:T1502"/>
    <mergeCell ref="U1498:U1502"/>
    <mergeCell ref="V1498:V1502"/>
    <mergeCell ref="AE1498:AE1502"/>
    <mergeCell ref="AK1498:AK1502"/>
    <mergeCell ref="AL1498:AL1502"/>
    <mergeCell ref="BD1498:BD1502"/>
    <mergeCell ref="BE1498:BE1502"/>
    <mergeCell ref="BF1498:BF1502"/>
    <mergeCell ref="BG1498:BG1502"/>
    <mergeCell ref="BI1498:BI1502"/>
    <mergeCell ref="BK1498:BK1502"/>
    <mergeCell ref="BS1498:BS1502"/>
    <mergeCell ref="BT1498:BT1502"/>
    <mergeCell ref="BS1318:BS1322"/>
    <mergeCell ref="P1388:P1392"/>
    <mergeCell ref="AE1388:AE1392"/>
    <mergeCell ref="AL1388:AL1392"/>
    <mergeCell ref="BD1388:BD1392"/>
    <mergeCell ref="BI1388:BI1392"/>
    <mergeCell ref="BK1388:BK1392"/>
    <mergeCell ref="BS1388:BS1392"/>
    <mergeCell ref="BT1483:BT1487"/>
    <mergeCell ref="T1323:T1327"/>
    <mergeCell ref="U1323:U1327"/>
    <mergeCell ref="V1323:V1327"/>
    <mergeCell ref="AK1323:AK1327"/>
    <mergeCell ref="BE1323:BE1327"/>
    <mergeCell ref="BF1323:BF1327"/>
    <mergeCell ref="BG1323:BG1327"/>
    <mergeCell ref="BT1323:BT1327"/>
    <mergeCell ref="I1353:I1357"/>
    <mergeCell ref="J1353:J1357"/>
    <mergeCell ref="K1353:K1357"/>
    <mergeCell ref="L1353:L1357"/>
    <mergeCell ref="M1353:M1357"/>
    <mergeCell ref="Q1353:Q1357"/>
    <mergeCell ref="R1353:R1357"/>
    <mergeCell ref="S1353:S1357"/>
    <mergeCell ref="V1343:V1347"/>
    <mergeCell ref="AK1343:AK1347"/>
    <mergeCell ref="BE1343:BE1347"/>
    <mergeCell ref="BF1343:BF1347"/>
    <mergeCell ref="BG1343:BG1347"/>
    <mergeCell ref="BT1343:BT1347"/>
    <mergeCell ref="J1383:J1387"/>
    <mergeCell ref="BS1248:BS1252"/>
    <mergeCell ref="AE1253:AE1257"/>
    <mergeCell ref="AL1253:AL1257"/>
    <mergeCell ref="BD1253:BD1257"/>
    <mergeCell ref="BI1253:BI1257"/>
    <mergeCell ref="BT1363:BT1367"/>
    <mergeCell ref="BU1363:BU1367"/>
    <mergeCell ref="BV1363:BV1367"/>
    <mergeCell ref="BW1363:BW1367"/>
    <mergeCell ref="BE1408:BE1412"/>
    <mergeCell ref="V1493:V1497"/>
    <mergeCell ref="AE1493:AE1497"/>
    <mergeCell ref="AK1493:AK1497"/>
    <mergeCell ref="AL1493:AL1497"/>
    <mergeCell ref="BD1493:BD1497"/>
    <mergeCell ref="BE1493:BE1497"/>
    <mergeCell ref="BF1493:BF1497"/>
    <mergeCell ref="BG1493:BG1497"/>
    <mergeCell ref="BI1493:BI1497"/>
    <mergeCell ref="BK1493:BK1497"/>
    <mergeCell ref="BS1493:BS1497"/>
    <mergeCell ref="BT1493:BT1497"/>
    <mergeCell ref="BX1483:BX1487"/>
    <mergeCell ref="BY1483:BY1487"/>
    <mergeCell ref="A1488:A1492"/>
    <mergeCell ref="B1488:B1492"/>
    <mergeCell ref="C1488:C1492"/>
    <mergeCell ref="D1488:D1492"/>
    <mergeCell ref="E1488:E1492"/>
    <mergeCell ref="F1488:F1492"/>
    <mergeCell ref="G1488:G1492"/>
    <mergeCell ref="H1488:H1492"/>
    <mergeCell ref="I1488:I1492"/>
    <mergeCell ref="J1488:J1492"/>
    <mergeCell ref="K1488:K1492"/>
    <mergeCell ref="L1488:L1492"/>
    <mergeCell ref="M1488:M1492"/>
    <mergeCell ref="N1488:N1492"/>
    <mergeCell ref="O1488:O1492"/>
    <mergeCell ref="P1488:P1492"/>
    <mergeCell ref="Q1488:Q1492"/>
    <mergeCell ref="R1488:R1492"/>
    <mergeCell ref="S1488:S1492"/>
    <mergeCell ref="T1488:T1492"/>
    <mergeCell ref="U1488:U1492"/>
    <mergeCell ref="V1488:V1492"/>
    <mergeCell ref="AE1488:AE1492"/>
    <mergeCell ref="AK1488:AK1492"/>
    <mergeCell ref="AL1488:AL1492"/>
    <mergeCell ref="BD1488:BD1492"/>
    <mergeCell ref="BE1488:BE1492"/>
    <mergeCell ref="BF1488:BF1492"/>
    <mergeCell ref="BG1488:BG1492"/>
    <mergeCell ref="BI1488:BI1492"/>
    <mergeCell ref="BK1488:BK1492"/>
    <mergeCell ref="BS1488:BS1492"/>
    <mergeCell ref="BT1488:BT1492"/>
    <mergeCell ref="BU1488:BU1492"/>
    <mergeCell ref="BV1488:BV1492"/>
    <mergeCell ref="BW1488:BW1492"/>
    <mergeCell ref="BX1488:BX1492"/>
    <mergeCell ref="BY1488:BY1492"/>
    <mergeCell ref="BU1493:BU1497"/>
    <mergeCell ref="BT1453:BT1457"/>
    <mergeCell ref="BU1453:BU1457"/>
    <mergeCell ref="H1413:H1417"/>
    <mergeCell ref="I1413:I1417"/>
    <mergeCell ref="J1413:J1417"/>
    <mergeCell ref="K1413:K1417"/>
    <mergeCell ref="L1413:L1417"/>
    <mergeCell ref="M1413:M1417"/>
    <mergeCell ref="Q1413:Q1417"/>
    <mergeCell ref="R1413:R1417"/>
    <mergeCell ref="S1413:S1417"/>
    <mergeCell ref="A1408:A1412"/>
    <mergeCell ref="B1408:B1412"/>
    <mergeCell ref="C1408:C1412"/>
    <mergeCell ref="D1408:D1412"/>
    <mergeCell ref="E1408:E1412"/>
    <mergeCell ref="F1408:F1412"/>
    <mergeCell ref="G1408:G1412"/>
    <mergeCell ref="H1408:H1412"/>
    <mergeCell ref="I1408:I1412"/>
    <mergeCell ref="J1408:J1412"/>
    <mergeCell ref="K1408:K1412"/>
    <mergeCell ref="BX1423:BX1427"/>
    <mergeCell ref="BY1423:BY1427"/>
    <mergeCell ref="BX1363:BX1367"/>
    <mergeCell ref="BY1363:BY1367"/>
    <mergeCell ref="BT1368:BT1372"/>
    <mergeCell ref="BU1368:BU1372"/>
    <mergeCell ref="BV1368:BV1372"/>
    <mergeCell ref="G583:G587"/>
    <mergeCell ref="H583:H587"/>
    <mergeCell ref="I583:I587"/>
    <mergeCell ref="J583:J587"/>
    <mergeCell ref="K583:K587"/>
    <mergeCell ref="L583:L587"/>
    <mergeCell ref="M583:M587"/>
    <mergeCell ref="N583:N587"/>
    <mergeCell ref="O583:O587"/>
    <mergeCell ref="P583:P587"/>
    <mergeCell ref="Q583:Q587"/>
    <mergeCell ref="R583:R587"/>
    <mergeCell ref="S583:S587"/>
    <mergeCell ref="T583:T587"/>
    <mergeCell ref="U583:U587"/>
    <mergeCell ref="V583:V587"/>
    <mergeCell ref="AE583:AE587"/>
    <mergeCell ref="AK583:AK587"/>
    <mergeCell ref="AL583:AL587"/>
    <mergeCell ref="BD583:BD587"/>
    <mergeCell ref="BE583:BE587"/>
    <mergeCell ref="BF583:BF587"/>
    <mergeCell ref="BG583:BG587"/>
    <mergeCell ref="BI583:BI587"/>
    <mergeCell ref="BK583:BK587"/>
    <mergeCell ref="BS583:BS587"/>
    <mergeCell ref="BT583:BT587"/>
    <mergeCell ref="BU583:BU587"/>
    <mergeCell ref="BV583:BV587"/>
    <mergeCell ref="BW583:BW587"/>
    <mergeCell ref="BX583:BX587"/>
    <mergeCell ref="BY583:BY587"/>
    <mergeCell ref="BE1318:BE1322"/>
    <mergeCell ref="BF1318:BF1322"/>
    <mergeCell ref="BG1318:BG1322"/>
    <mergeCell ref="N1388:N1392"/>
    <mergeCell ref="A1483:A1487"/>
    <mergeCell ref="B1483:B1487"/>
    <mergeCell ref="C1483:C1487"/>
    <mergeCell ref="D1483:D1487"/>
    <mergeCell ref="E1483:E1487"/>
    <mergeCell ref="F1483:F1487"/>
    <mergeCell ref="G1483:G1487"/>
    <mergeCell ref="H1483:H1487"/>
    <mergeCell ref="I1483:I1487"/>
    <mergeCell ref="J1483:J1487"/>
    <mergeCell ref="K1483:K1487"/>
    <mergeCell ref="L1483:L1487"/>
    <mergeCell ref="M1483:M1487"/>
    <mergeCell ref="N1483:N1487"/>
    <mergeCell ref="O1483:O1487"/>
    <mergeCell ref="P1483:P1487"/>
    <mergeCell ref="Q1483:Q1487"/>
    <mergeCell ref="R1483:R1487"/>
    <mergeCell ref="S1483:S1487"/>
    <mergeCell ref="T1483:T1487"/>
    <mergeCell ref="U1483:U1487"/>
    <mergeCell ref="V1483:V1487"/>
    <mergeCell ref="AE1483:AE1487"/>
    <mergeCell ref="AK1483:AK1487"/>
    <mergeCell ref="AL1483:AL1487"/>
    <mergeCell ref="BD1483:BD1487"/>
    <mergeCell ref="BE1483:BE1487"/>
    <mergeCell ref="BF1483:BF1487"/>
    <mergeCell ref="BG1483:BG1487"/>
    <mergeCell ref="BI1483:BI1487"/>
    <mergeCell ref="BK1483:BK1487"/>
    <mergeCell ref="BS1483:BS1487"/>
    <mergeCell ref="BE1423:BE1427"/>
    <mergeCell ref="BF1423:BF1427"/>
    <mergeCell ref="BG1423:BG1427"/>
    <mergeCell ref="BE1453:BE1457"/>
    <mergeCell ref="BF1453:BF1457"/>
    <mergeCell ref="BG1453:BG1457"/>
    <mergeCell ref="H1443:H1447"/>
    <mergeCell ref="I1443:I1447"/>
    <mergeCell ref="J1443:J1447"/>
    <mergeCell ref="K1443:K1447"/>
    <mergeCell ref="L1443:L1447"/>
    <mergeCell ref="M1443:M1447"/>
    <mergeCell ref="Q1443:Q1447"/>
    <mergeCell ref="R1443:R1447"/>
    <mergeCell ref="S1443:S1447"/>
    <mergeCell ref="V1433:V1437"/>
    <mergeCell ref="AK1433:AK1437"/>
    <mergeCell ref="BE1433:BE1437"/>
    <mergeCell ref="BF1433:BF1437"/>
    <mergeCell ref="BG1433:BG1437"/>
    <mergeCell ref="L1473:L1477"/>
    <mergeCell ref="M1473:M1477"/>
    <mergeCell ref="Q1473:Q1477"/>
    <mergeCell ref="R1473:R1477"/>
    <mergeCell ref="S1473:S1477"/>
    <mergeCell ref="A1468:A1472"/>
    <mergeCell ref="B1468:B1472"/>
    <mergeCell ref="C1468:C1472"/>
    <mergeCell ref="D1468:D1472"/>
    <mergeCell ref="E1468:E1472"/>
    <mergeCell ref="F1468:F1472"/>
    <mergeCell ref="G1468:G1472"/>
    <mergeCell ref="BU1483:BU1487"/>
    <mergeCell ref="BV1483:BV1487"/>
    <mergeCell ref="BW1483:BW1487"/>
    <mergeCell ref="BI1393:BI1397"/>
    <mergeCell ref="BW1368:BW1372"/>
    <mergeCell ref="H1383:H1387"/>
    <mergeCell ref="I1383:I1387"/>
    <mergeCell ref="A478:A482"/>
    <mergeCell ref="B478:B482"/>
    <mergeCell ref="C478:C482"/>
    <mergeCell ref="D478:D482"/>
    <mergeCell ref="E478:E482"/>
    <mergeCell ref="F478:F482"/>
    <mergeCell ref="G478:G482"/>
    <mergeCell ref="H478:H482"/>
    <mergeCell ref="I478:I482"/>
    <mergeCell ref="J478:J482"/>
    <mergeCell ref="K478:K482"/>
    <mergeCell ref="L478:L482"/>
    <mergeCell ref="M478:M482"/>
    <mergeCell ref="N478:N482"/>
    <mergeCell ref="O478:O482"/>
    <mergeCell ref="P478:P482"/>
    <mergeCell ref="Q478:Q482"/>
    <mergeCell ref="R478:R482"/>
    <mergeCell ref="S478:S482"/>
    <mergeCell ref="T478:T482"/>
    <mergeCell ref="A578:A582"/>
    <mergeCell ref="B578:B582"/>
    <mergeCell ref="C578:C582"/>
    <mergeCell ref="D578:D582"/>
    <mergeCell ref="E578:E582"/>
    <mergeCell ref="F578:F582"/>
    <mergeCell ref="G578:G582"/>
    <mergeCell ref="H578:H582"/>
    <mergeCell ref="I578:I582"/>
    <mergeCell ref="J578:J582"/>
    <mergeCell ref="K578:K582"/>
    <mergeCell ref="L578:L582"/>
    <mergeCell ref="M578:M582"/>
    <mergeCell ref="N578:N582"/>
    <mergeCell ref="O578:O582"/>
    <mergeCell ref="P578:P582"/>
    <mergeCell ref="Q578:Q582"/>
    <mergeCell ref="R578:R582"/>
    <mergeCell ref="S578:S582"/>
    <mergeCell ref="T578:T582"/>
    <mergeCell ref="P483:P487"/>
    <mergeCell ref="Q483:Q487"/>
    <mergeCell ref="S503:S507"/>
    <mergeCell ref="T503:T507"/>
    <mergeCell ref="A548:A552"/>
    <mergeCell ref="B548:B552"/>
    <mergeCell ref="BT1408:BT1412"/>
    <mergeCell ref="BU1408:BU1412"/>
    <mergeCell ref="F548:F552"/>
    <mergeCell ref="G548:G552"/>
    <mergeCell ref="H548:H552"/>
    <mergeCell ref="I548:I552"/>
    <mergeCell ref="J548:J552"/>
    <mergeCell ref="K548:K552"/>
    <mergeCell ref="L548:L552"/>
    <mergeCell ref="M548:M552"/>
    <mergeCell ref="N548:N552"/>
    <mergeCell ref="BT468:BT472"/>
    <mergeCell ref="BU468:BU472"/>
    <mergeCell ref="BV468:BV472"/>
    <mergeCell ref="U478:U482"/>
    <mergeCell ref="V478:V482"/>
    <mergeCell ref="AE478:AE482"/>
    <mergeCell ref="AK478:AK482"/>
    <mergeCell ref="AL478:AL482"/>
    <mergeCell ref="BD478:BD482"/>
    <mergeCell ref="BE478:BE482"/>
    <mergeCell ref="BF478:BF482"/>
    <mergeCell ref="BG478:BG482"/>
    <mergeCell ref="S473:S477"/>
    <mergeCell ref="T473:T477"/>
    <mergeCell ref="U473:U477"/>
    <mergeCell ref="V473:V477"/>
    <mergeCell ref="AE473:AE477"/>
    <mergeCell ref="AK473:AK477"/>
    <mergeCell ref="AL473:AL477"/>
    <mergeCell ref="BD473:BD477"/>
    <mergeCell ref="BE473:BE477"/>
    <mergeCell ref="BF473:BF477"/>
    <mergeCell ref="BG473:BG477"/>
    <mergeCell ref="BI478:BI482"/>
    <mergeCell ref="BK478:BK482"/>
    <mergeCell ref="BS478:BS482"/>
    <mergeCell ref="BT478:BT482"/>
    <mergeCell ref="BU478:BU482"/>
    <mergeCell ref="BV478:BV482"/>
    <mergeCell ref="BE468:BE472"/>
    <mergeCell ref="BF468:BF472"/>
    <mergeCell ref="BG468:BG472"/>
    <mergeCell ref="BI468:BI472"/>
    <mergeCell ref="BK468:BK472"/>
    <mergeCell ref="BS468:BS472"/>
    <mergeCell ref="BV483:BV487"/>
    <mergeCell ref="AE493:AE497"/>
    <mergeCell ref="AK493:AK497"/>
    <mergeCell ref="AL493:AL497"/>
    <mergeCell ref="BD493:BD497"/>
    <mergeCell ref="BE493:BE497"/>
    <mergeCell ref="BF493:BF497"/>
    <mergeCell ref="BG493:BG497"/>
    <mergeCell ref="BI493:BI497"/>
    <mergeCell ref="BK493:BK497"/>
    <mergeCell ref="BS493:BS497"/>
    <mergeCell ref="P513:P517"/>
    <mergeCell ref="Q513:Q517"/>
    <mergeCell ref="V508:V512"/>
    <mergeCell ref="AE508:AE512"/>
    <mergeCell ref="AK508:AK512"/>
    <mergeCell ref="BW478:BW482"/>
    <mergeCell ref="BX478:BX482"/>
    <mergeCell ref="BY478:BY482"/>
    <mergeCell ref="BW473:BW477"/>
    <mergeCell ref="BX473:BX477"/>
    <mergeCell ref="BY473:BY477"/>
    <mergeCell ref="BU463:BU467"/>
    <mergeCell ref="BV463:BV467"/>
    <mergeCell ref="BW463:BW467"/>
    <mergeCell ref="BX463:BX467"/>
    <mergeCell ref="BY463:BY467"/>
    <mergeCell ref="A468:A472"/>
    <mergeCell ref="B468:B472"/>
    <mergeCell ref="C468:C472"/>
    <mergeCell ref="D468:D472"/>
    <mergeCell ref="E468:E472"/>
    <mergeCell ref="F468:F472"/>
    <mergeCell ref="G468:G472"/>
    <mergeCell ref="H468:H472"/>
    <mergeCell ref="I468:I472"/>
    <mergeCell ref="J468:J472"/>
    <mergeCell ref="K468:K472"/>
    <mergeCell ref="L468:L472"/>
    <mergeCell ref="M468:M472"/>
    <mergeCell ref="N468:N472"/>
    <mergeCell ref="O468:O472"/>
    <mergeCell ref="P468:P472"/>
    <mergeCell ref="Q468:Q472"/>
    <mergeCell ref="R468:R472"/>
    <mergeCell ref="S468:S472"/>
    <mergeCell ref="T468:T472"/>
    <mergeCell ref="U468:U472"/>
    <mergeCell ref="V468:V472"/>
    <mergeCell ref="AE468:AE472"/>
    <mergeCell ref="AK468:AK472"/>
    <mergeCell ref="BW468:BW472"/>
    <mergeCell ref="BX468:BX472"/>
    <mergeCell ref="BY468:BY472"/>
    <mergeCell ref="A473:A477"/>
    <mergeCell ref="B473:B477"/>
    <mergeCell ref="C473:C477"/>
    <mergeCell ref="D473:D477"/>
    <mergeCell ref="E473:E477"/>
    <mergeCell ref="F473:F477"/>
    <mergeCell ref="G473:G477"/>
    <mergeCell ref="H473:H477"/>
    <mergeCell ref="I473:I477"/>
    <mergeCell ref="J473:J477"/>
    <mergeCell ref="K473:K477"/>
    <mergeCell ref="L473:L477"/>
    <mergeCell ref="M473:M477"/>
    <mergeCell ref="N473:N477"/>
    <mergeCell ref="O473:O477"/>
    <mergeCell ref="P473:P477"/>
    <mergeCell ref="Q473:Q477"/>
    <mergeCell ref="R473:R477"/>
    <mergeCell ref="BI473:BI477"/>
    <mergeCell ref="BK473:BK477"/>
    <mergeCell ref="BS473:BS477"/>
    <mergeCell ref="BT473:BT477"/>
    <mergeCell ref="BU473:BU477"/>
    <mergeCell ref="BV473:BV477"/>
    <mergeCell ref="AL468:AL472"/>
    <mergeCell ref="BD468:BD472"/>
    <mergeCell ref="BV458:BV462"/>
    <mergeCell ref="BW458:BW462"/>
    <mergeCell ref="BX458:BX462"/>
    <mergeCell ref="BY458:BY462"/>
    <mergeCell ref="A453:A457"/>
    <mergeCell ref="B453:B457"/>
    <mergeCell ref="C453:C457"/>
    <mergeCell ref="D453:D457"/>
    <mergeCell ref="E453:E457"/>
    <mergeCell ref="F453:F457"/>
    <mergeCell ref="G453:G457"/>
    <mergeCell ref="H453:H457"/>
    <mergeCell ref="I453:I457"/>
    <mergeCell ref="J453:J457"/>
    <mergeCell ref="K453:K457"/>
    <mergeCell ref="L453:L457"/>
    <mergeCell ref="M453:M457"/>
    <mergeCell ref="N453:N457"/>
    <mergeCell ref="O453:O457"/>
    <mergeCell ref="P453:P457"/>
    <mergeCell ref="Q453:Q457"/>
    <mergeCell ref="R453:R457"/>
    <mergeCell ref="S453:S457"/>
    <mergeCell ref="T453:T457"/>
    <mergeCell ref="U453:U457"/>
    <mergeCell ref="A463:A467"/>
    <mergeCell ref="B463:B467"/>
    <mergeCell ref="C463:C467"/>
    <mergeCell ref="D463:D467"/>
    <mergeCell ref="E463:E467"/>
    <mergeCell ref="F463:F467"/>
    <mergeCell ref="G463:G467"/>
    <mergeCell ref="H463:H467"/>
    <mergeCell ref="I463:I467"/>
    <mergeCell ref="J463:J467"/>
    <mergeCell ref="K463:K467"/>
    <mergeCell ref="L463:L467"/>
    <mergeCell ref="M463:M467"/>
    <mergeCell ref="N463:N467"/>
    <mergeCell ref="O463:O467"/>
    <mergeCell ref="P463:P467"/>
    <mergeCell ref="Q463:Q467"/>
    <mergeCell ref="R463:R467"/>
    <mergeCell ref="S463:S467"/>
    <mergeCell ref="T463:T467"/>
    <mergeCell ref="BT463:BT467"/>
    <mergeCell ref="A458:A462"/>
    <mergeCell ref="B458:B462"/>
    <mergeCell ref="C458:C462"/>
    <mergeCell ref="D458:D462"/>
    <mergeCell ref="E458:E462"/>
    <mergeCell ref="F458:F462"/>
    <mergeCell ref="G458:G462"/>
    <mergeCell ref="H458:H462"/>
    <mergeCell ref="I458:I462"/>
    <mergeCell ref="J458:J462"/>
    <mergeCell ref="K458:K462"/>
    <mergeCell ref="L458:L462"/>
    <mergeCell ref="M458:M462"/>
    <mergeCell ref="N458:N462"/>
    <mergeCell ref="O458:O462"/>
    <mergeCell ref="P458:P462"/>
    <mergeCell ref="Q458:Q462"/>
    <mergeCell ref="R458:R462"/>
    <mergeCell ref="S458:S462"/>
    <mergeCell ref="T458:T462"/>
    <mergeCell ref="U458:U462"/>
    <mergeCell ref="V458:V462"/>
    <mergeCell ref="AE458:AE462"/>
    <mergeCell ref="AK458:AK462"/>
    <mergeCell ref="AL458:AL462"/>
    <mergeCell ref="BD458:BD462"/>
    <mergeCell ref="BE458:BE462"/>
    <mergeCell ref="BF458:BF462"/>
    <mergeCell ref="BG458:BG462"/>
    <mergeCell ref="BI458:BI462"/>
    <mergeCell ref="BK458:BK462"/>
    <mergeCell ref="BS458:BS462"/>
    <mergeCell ref="BT458:BT462"/>
    <mergeCell ref="BU443:BU447"/>
    <mergeCell ref="V453:V457"/>
    <mergeCell ref="AE453:AE457"/>
    <mergeCell ref="AK453:AK457"/>
    <mergeCell ref="AL453:AL457"/>
    <mergeCell ref="BD453:BD457"/>
    <mergeCell ref="BE453:BE457"/>
    <mergeCell ref="BF453:BF457"/>
    <mergeCell ref="BG453:BG457"/>
    <mergeCell ref="BI453:BI457"/>
    <mergeCell ref="BK453:BK457"/>
    <mergeCell ref="BS453:BS457"/>
    <mergeCell ref="BT453:BT457"/>
    <mergeCell ref="BU453:BU457"/>
    <mergeCell ref="BU458:BU462"/>
    <mergeCell ref="A448:A452"/>
    <mergeCell ref="B448:B452"/>
    <mergeCell ref="C448:C452"/>
    <mergeCell ref="D448:D452"/>
    <mergeCell ref="E448:E452"/>
    <mergeCell ref="F448:F452"/>
    <mergeCell ref="G448:G452"/>
    <mergeCell ref="H448:H452"/>
    <mergeCell ref="I448:I452"/>
    <mergeCell ref="J448:J452"/>
    <mergeCell ref="K448:K452"/>
    <mergeCell ref="L448:L452"/>
    <mergeCell ref="M448:M452"/>
    <mergeCell ref="N448:N452"/>
    <mergeCell ref="O448:O452"/>
    <mergeCell ref="P448:P452"/>
    <mergeCell ref="Q448:Q452"/>
    <mergeCell ref="R448:R452"/>
    <mergeCell ref="S448:S452"/>
    <mergeCell ref="T448:T452"/>
    <mergeCell ref="U448:U452"/>
    <mergeCell ref="V448:V452"/>
    <mergeCell ref="AE448:AE452"/>
    <mergeCell ref="AK448:AK452"/>
    <mergeCell ref="AL448:AL452"/>
    <mergeCell ref="BD448:BD452"/>
    <mergeCell ref="BE448:BE452"/>
    <mergeCell ref="BF448:BF452"/>
    <mergeCell ref="BG448:BG452"/>
    <mergeCell ref="BI448:BI452"/>
    <mergeCell ref="BK448:BK452"/>
    <mergeCell ref="BS448:BS452"/>
    <mergeCell ref="BT448:BT452"/>
    <mergeCell ref="A443:A447"/>
    <mergeCell ref="B443:B447"/>
    <mergeCell ref="C443:C447"/>
    <mergeCell ref="D443:D447"/>
    <mergeCell ref="E443:E447"/>
    <mergeCell ref="F443:F447"/>
    <mergeCell ref="G443:G447"/>
    <mergeCell ref="H443:H447"/>
    <mergeCell ref="I443:I447"/>
    <mergeCell ref="J443:J447"/>
    <mergeCell ref="K443:K447"/>
    <mergeCell ref="L443:L447"/>
    <mergeCell ref="M443:M447"/>
    <mergeCell ref="N443:N447"/>
    <mergeCell ref="O443:O447"/>
    <mergeCell ref="P443:P447"/>
    <mergeCell ref="BT443:BT447"/>
    <mergeCell ref="BE123:BE127"/>
    <mergeCell ref="BF123:BF127"/>
    <mergeCell ref="BG123:BG127"/>
    <mergeCell ref="BI123:BI127"/>
    <mergeCell ref="U123:U127"/>
    <mergeCell ref="V123:V127"/>
    <mergeCell ref="AE123:AE127"/>
    <mergeCell ref="AK123:AK127"/>
    <mergeCell ref="AL123:AL127"/>
    <mergeCell ref="BW123:BW127"/>
    <mergeCell ref="AK128:AK132"/>
    <mergeCell ref="BE128:BE132"/>
    <mergeCell ref="BF128:BF132"/>
    <mergeCell ref="BG128:BG132"/>
    <mergeCell ref="BT128:BT132"/>
    <mergeCell ref="BU128:BU132"/>
    <mergeCell ref="BV128:BV132"/>
    <mergeCell ref="BW128:BW132"/>
    <mergeCell ref="AK143:AK147"/>
    <mergeCell ref="AL143:AL147"/>
    <mergeCell ref="BD143:BD147"/>
    <mergeCell ref="BE143:BE147"/>
    <mergeCell ref="V143:V147"/>
    <mergeCell ref="BF143:BF147"/>
    <mergeCell ref="BG143:BG147"/>
    <mergeCell ref="BI143:BI147"/>
    <mergeCell ref="BK143:BK147"/>
    <mergeCell ref="BU148:BU152"/>
    <mergeCell ref="BV148:BV152"/>
    <mergeCell ref="R148:R152"/>
    <mergeCell ref="S148:S152"/>
    <mergeCell ref="T148:T152"/>
    <mergeCell ref="U153:U157"/>
    <mergeCell ref="BE148:BE152"/>
    <mergeCell ref="BF148:BF152"/>
    <mergeCell ref="BG148:BG152"/>
    <mergeCell ref="BI148:BI152"/>
    <mergeCell ref="BK148:BK152"/>
    <mergeCell ref="BS148:BS152"/>
    <mergeCell ref="BT148:BT152"/>
    <mergeCell ref="BK153:BK157"/>
    <mergeCell ref="BS153:BS157"/>
    <mergeCell ref="BT153:BT157"/>
    <mergeCell ref="BU153:BU157"/>
    <mergeCell ref="BV153:BV157"/>
    <mergeCell ref="U148:U152"/>
    <mergeCell ref="V148:V152"/>
    <mergeCell ref="BW193:BW197"/>
    <mergeCell ref="BI208:BI212"/>
    <mergeCell ref="BK208:BK212"/>
    <mergeCell ref="BS208:BS212"/>
    <mergeCell ref="BV218:BV222"/>
    <mergeCell ref="BW218:BW222"/>
    <mergeCell ref="BW238:BW242"/>
    <mergeCell ref="AK343:AK347"/>
    <mergeCell ref="AL343:AL347"/>
    <mergeCell ref="BF338:BF342"/>
    <mergeCell ref="BX133:BX137"/>
    <mergeCell ref="BY133:BY137"/>
    <mergeCell ref="BG133:BG137"/>
    <mergeCell ref="BI133:BI137"/>
    <mergeCell ref="BK133:BK137"/>
    <mergeCell ref="BS133:BS137"/>
    <mergeCell ref="BT133:BT137"/>
    <mergeCell ref="N133:N137"/>
    <mergeCell ref="O133:O137"/>
    <mergeCell ref="P133:P137"/>
    <mergeCell ref="Q133:Q137"/>
    <mergeCell ref="R133:R137"/>
    <mergeCell ref="BS113:BS117"/>
    <mergeCell ref="BT113:BT117"/>
    <mergeCell ref="BV453:BV457"/>
    <mergeCell ref="BW453:BW457"/>
    <mergeCell ref="BX453:BX457"/>
    <mergeCell ref="BY453:BY457"/>
    <mergeCell ref="BV443:BV447"/>
    <mergeCell ref="BW443:BW447"/>
    <mergeCell ref="BX443:BX447"/>
    <mergeCell ref="BY443:BY447"/>
    <mergeCell ref="BU448:BU452"/>
    <mergeCell ref="BV448:BV452"/>
    <mergeCell ref="BW448:BW452"/>
    <mergeCell ref="BX448:BX452"/>
    <mergeCell ref="BY448:BY452"/>
    <mergeCell ref="BX138:BX142"/>
    <mergeCell ref="BY138:BY142"/>
    <mergeCell ref="BX143:BX147"/>
    <mergeCell ref="BX148:BX152"/>
    <mergeCell ref="BY148:BY152"/>
    <mergeCell ref="BY168:BY172"/>
    <mergeCell ref="BY193:BY197"/>
    <mergeCell ref="U193:U197"/>
    <mergeCell ref="V193:V197"/>
    <mergeCell ref="AE193:AE197"/>
    <mergeCell ref="AK193:AK197"/>
    <mergeCell ref="AL193:AL197"/>
    <mergeCell ref="BD193:BD197"/>
    <mergeCell ref="BE193:BE197"/>
    <mergeCell ref="BF193:BF197"/>
    <mergeCell ref="BG193:BG197"/>
    <mergeCell ref="BV188:BV192"/>
    <mergeCell ref="BW188:BW192"/>
    <mergeCell ref="BX188:BX192"/>
    <mergeCell ref="BY188:BY192"/>
    <mergeCell ref="BK183:BK187"/>
    <mergeCell ref="BG338:BG342"/>
    <mergeCell ref="BI338:BI342"/>
    <mergeCell ref="BK338:BK342"/>
    <mergeCell ref="BY143:BY147"/>
    <mergeCell ref="BK158:BK162"/>
    <mergeCell ref="BS158:BS162"/>
    <mergeCell ref="G123:G127"/>
    <mergeCell ref="H123:H127"/>
    <mergeCell ref="I123:I127"/>
    <mergeCell ref="J123:J127"/>
    <mergeCell ref="N113:N117"/>
    <mergeCell ref="O113:O117"/>
    <mergeCell ref="P113:P117"/>
    <mergeCell ref="Q113:Q117"/>
    <mergeCell ref="R113:R117"/>
    <mergeCell ref="P123:P127"/>
    <mergeCell ref="Q123:Q127"/>
    <mergeCell ref="R123:R127"/>
    <mergeCell ref="S123:S127"/>
    <mergeCell ref="T123:T127"/>
    <mergeCell ref="K123:K127"/>
    <mergeCell ref="L123:L127"/>
    <mergeCell ref="M123:M127"/>
    <mergeCell ref="N123:N127"/>
    <mergeCell ref="O123:O127"/>
    <mergeCell ref="BX123:BX127"/>
    <mergeCell ref="BY123:BY127"/>
    <mergeCell ref="BW133:BW137"/>
    <mergeCell ref="P108:P112"/>
    <mergeCell ref="Q108:Q112"/>
    <mergeCell ref="R108:R112"/>
    <mergeCell ref="S108:S112"/>
    <mergeCell ref="T108:T112"/>
    <mergeCell ref="K108:K112"/>
    <mergeCell ref="L108:L112"/>
    <mergeCell ref="M108:M112"/>
    <mergeCell ref="N108:N112"/>
    <mergeCell ref="O108:O112"/>
    <mergeCell ref="BU108:BU112"/>
    <mergeCell ref="BV108:BV112"/>
    <mergeCell ref="BD108:BD112"/>
    <mergeCell ref="BE108:BE112"/>
    <mergeCell ref="BF108:BF112"/>
    <mergeCell ref="BG108:BG112"/>
    <mergeCell ref="BI108:BI112"/>
    <mergeCell ref="U108:U112"/>
    <mergeCell ref="V108:V112"/>
    <mergeCell ref="AE108:AE112"/>
    <mergeCell ref="AK108:AK112"/>
    <mergeCell ref="AL108:AL112"/>
    <mergeCell ref="BW108:BW112"/>
    <mergeCell ref="BX108:BX112"/>
    <mergeCell ref="BY108:BY112"/>
    <mergeCell ref="BW113:BW117"/>
    <mergeCell ref="BX113:BX117"/>
    <mergeCell ref="BY113:BY117"/>
    <mergeCell ref="V118:V122"/>
    <mergeCell ref="AE118:AE122"/>
    <mergeCell ref="AL118:AL122"/>
    <mergeCell ref="AK118:AK122"/>
    <mergeCell ref="BD118:BD122"/>
    <mergeCell ref="BE118:BE122"/>
    <mergeCell ref="BF118:BF122"/>
    <mergeCell ref="BG118:BG122"/>
    <mergeCell ref="BI118:BI122"/>
    <mergeCell ref="BK118:BK122"/>
    <mergeCell ref="A133:A137"/>
    <mergeCell ref="B133:B137"/>
    <mergeCell ref="C133:C137"/>
    <mergeCell ref="D133:D137"/>
    <mergeCell ref="E133:E137"/>
    <mergeCell ref="F133:F137"/>
    <mergeCell ref="G133:G137"/>
    <mergeCell ref="H133:H137"/>
    <mergeCell ref="I133:I137"/>
    <mergeCell ref="J133:J137"/>
    <mergeCell ref="K133:K137"/>
    <mergeCell ref="L133:L137"/>
    <mergeCell ref="M133:M137"/>
    <mergeCell ref="BK123:BK127"/>
    <mergeCell ref="BS123:BS127"/>
    <mergeCell ref="BT123:BT127"/>
    <mergeCell ref="AK133:AK137"/>
    <mergeCell ref="AL133:AL137"/>
    <mergeCell ref="BD133:BD137"/>
    <mergeCell ref="BE133:BE137"/>
    <mergeCell ref="BF133:BF137"/>
    <mergeCell ref="S133:S137"/>
    <mergeCell ref="T133:T137"/>
    <mergeCell ref="U133:U137"/>
    <mergeCell ref="A123:A127"/>
    <mergeCell ref="B123:B127"/>
    <mergeCell ref="C123:C127"/>
    <mergeCell ref="D123:D127"/>
    <mergeCell ref="E123:E127"/>
    <mergeCell ref="V133:V137"/>
    <mergeCell ref="AE133:AE137"/>
    <mergeCell ref="BU133:BU137"/>
    <mergeCell ref="BV133:BV137"/>
    <mergeCell ref="BU123:BU127"/>
    <mergeCell ref="BV123:BV127"/>
    <mergeCell ref="BD123:BD127"/>
    <mergeCell ref="A128:A132"/>
    <mergeCell ref="B128:B132"/>
    <mergeCell ref="C128:C132"/>
    <mergeCell ref="D128:D132"/>
    <mergeCell ref="E128:E132"/>
    <mergeCell ref="F128:F132"/>
    <mergeCell ref="G128:G132"/>
    <mergeCell ref="H128:H132"/>
    <mergeCell ref="I128:I132"/>
    <mergeCell ref="J128:J132"/>
    <mergeCell ref="K128:K132"/>
    <mergeCell ref="L128:L132"/>
    <mergeCell ref="M128:M132"/>
    <mergeCell ref="Q128:Q132"/>
    <mergeCell ref="R128:R132"/>
    <mergeCell ref="S128:S132"/>
    <mergeCell ref="T128:T132"/>
    <mergeCell ref="U128:U132"/>
    <mergeCell ref="V128:V132"/>
    <mergeCell ref="N128:N132"/>
    <mergeCell ref="P128:P132"/>
    <mergeCell ref="AE128:AE132"/>
    <mergeCell ref="AL128:AL132"/>
    <mergeCell ref="BD128:BD132"/>
    <mergeCell ref="BI128:BI132"/>
    <mergeCell ref="BK128:BK132"/>
    <mergeCell ref="BS128:BS132"/>
    <mergeCell ref="F123:F127"/>
    <mergeCell ref="A113:A117"/>
    <mergeCell ref="B113:B117"/>
    <mergeCell ref="C113:C117"/>
    <mergeCell ref="D113:D117"/>
    <mergeCell ref="E113:E117"/>
    <mergeCell ref="F113:F117"/>
    <mergeCell ref="G113:G117"/>
    <mergeCell ref="H113:H117"/>
    <mergeCell ref="I113:I117"/>
    <mergeCell ref="J113:J117"/>
    <mergeCell ref="K113:K117"/>
    <mergeCell ref="L113:L117"/>
    <mergeCell ref="M113:M117"/>
    <mergeCell ref="BK108:BK112"/>
    <mergeCell ref="BS108:BS112"/>
    <mergeCell ref="BT108:BT112"/>
    <mergeCell ref="AK113:AK117"/>
    <mergeCell ref="AL113:AL117"/>
    <mergeCell ref="BD113:BD117"/>
    <mergeCell ref="BE113:BE117"/>
    <mergeCell ref="BF113:BF117"/>
    <mergeCell ref="S113:S117"/>
    <mergeCell ref="T113:T117"/>
    <mergeCell ref="U113:U117"/>
    <mergeCell ref="A108:A112"/>
    <mergeCell ref="B108:B112"/>
    <mergeCell ref="C108:C112"/>
    <mergeCell ref="D108:D112"/>
    <mergeCell ref="E108:E112"/>
    <mergeCell ref="V113:V117"/>
    <mergeCell ref="AE113:AE117"/>
    <mergeCell ref="BU113:BU117"/>
    <mergeCell ref="BV113:BV117"/>
    <mergeCell ref="BG113:BG117"/>
    <mergeCell ref="BI113:BI117"/>
    <mergeCell ref="BK113:BK117"/>
    <mergeCell ref="F108:F112"/>
    <mergeCell ref="G108:G112"/>
    <mergeCell ref="H108:H112"/>
    <mergeCell ref="I108:I112"/>
    <mergeCell ref="J108:J112"/>
    <mergeCell ref="A103:A107"/>
    <mergeCell ref="B103:B107"/>
    <mergeCell ref="C103:C107"/>
    <mergeCell ref="D103:D107"/>
    <mergeCell ref="E103:E107"/>
    <mergeCell ref="F103:F107"/>
    <mergeCell ref="G103:G107"/>
    <mergeCell ref="H103:H107"/>
    <mergeCell ref="I103:I107"/>
    <mergeCell ref="N103:N107"/>
    <mergeCell ref="P103:P107"/>
    <mergeCell ref="Q103:Q107"/>
    <mergeCell ref="R103:R107"/>
    <mergeCell ref="S103:S107"/>
    <mergeCell ref="O103:O107"/>
    <mergeCell ref="BW98:BW102"/>
    <mergeCell ref="BX98:BX102"/>
    <mergeCell ref="AL103:AL107"/>
    <mergeCell ref="BD103:BD107"/>
    <mergeCell ref="BE103:BE107"/>
    <mergeCell ref="BF103:BF107"/>
    <mergeCell ref="BG103:BG107"/>
    <mergeCell ref="T103:T107"/>
    <mergeCell ref="U103:U107"/>
    <mergeCell ref="V103:V107"/>
    <mergeCell ref="AE103:AE107"/>
    <mergeCell ref="AK103:AK107"/>
    <mergeCell ref="BV103:BV107"/>
    <mergeCell ref="BW103:BW107"/>
    <mergeCell ref="BX103:BX107"/>
    <mergeCell ref="J103:J107"/>
    <mergeCell ref="K103:K107"/>
    <mergeCell ref="BY103:BY107"/>
    <mergeCell ref="BI103:BI107"/>
    <mergeCell ref="BK103:BK107"/>
    <mergeCell ref="BS103:BS107"/>
    <mergeCell ref="BT103:BT107"/>
    <mergeCell ref="BU103:BU107"/>
    <mergeCell ref="O98:O102"/>
    <mergeCell ref="BI98:BI102"/>
    <mergeCell ref="U98:U102"/>
    <mergeCell ref="V98:V102"/>
    <mergeCell ref="AE98:AE102"/>
    <mergeCell ref="AK98:AK102"/>
    <mergeCell ref="AL98:AL102"/>
    <mergeCell ref="P98:P102"/>
    <mergeCell ref="Q98:Q102"/>
    <mergeCell ref="R98:R102"/>
    <mergeCell ref="S98:S102"/>
    <mergeCell ref="T98:T102"/>
    <mergeCell ref="L103:L107"/>
    <mergeCell ref="M103:M107"/>
    <mergeCell ref="BK98:BK102"/>
    <mergeCell ref="BS98:BS102"/>
    <mergeCell ref="BT98:BT102"/>
    <mergeCell ref="BU98:BU102"/>
    <mergeCell ref="BV98:BV102"/>
    <mergeCell ref="BD98:BD102"/>
    <mergeCell ref="BE98:BE102"/>
    <mergeCell ref="BF98:BF102"/>
    <mergeCell ref="BG98:BG102"/>
    <mergeCell ref="K93:K97"/>
    <mergeCell ref="L93:L97"/>
    <mergeCell ref="J93:J97"/>
    <mergeCell ref="BI93:BI97"/>
    <mergeCell ref="BK93:BK97"/>
    <mergeCell ref="V93:V97"/>
    <mergeCell ref="AE93:AE97"/>
    <mergeCell ref="AK93:AK97"/>
    <mergeCell ref="AL93:AL97"/>
    <mergeCell ref="BD93:BD97"/>
    <mergeCell ref="Q93:Q97"/>
    <mergeCell ref="R93:R97"/>
    <mergeCell ref="S93:S97"/>
    <mergeCell ref="T93:T97"/>
    <mergeCell ref="U93:U97"/>
    <mergeCell ref="O88:O92"/>
    <mergeCell ref="BW83:BW87"/>
    <mergeCell ref="BX83:BX87"/>
    <mergeCell ref="BY83:BY87"/>
    <mergeCell ref="BX93:BX97"/>
    <mergeCell ref="BY93:BY97"/>
    <mergeCell ref="A98:A102"/>
    <mergeCell ref="B98:B102"/>
    <mergeCell ref="C98:C102"/>
    <mergeCell ref="D98:D102"/>
    <mergeCell ref="E98:E102"/>
    <mergeCell ref="F98:F102"/>
    <mergeCell ref="G98:G102"/>
    <mergeCell ref="H98:H102"/>
    <mergeCell ref="I98:I102"/>
    <mergeCell ref="J98:J102"/>
    <mergeCell ref="K98:K102"/>
    <mergeCell ref="L98:L102"/>
    <mergeCell ref="M98:M102"/>
    <mergeCell ref="N98:N102"/>
    <mergeCell ref="BS93:BS97"/>
    <mergeCell ref="BT93:BT97"/>
    <mergeCell ref="BU93:BU97"/>
    <mergeCell ref="BV93:BV97"/>
    <mergeCell ref="BW93:BW97"/>
    <mergeCell ref="BE93:BE97"/>
    <mergeCell ref="BF93:BF97"/>
    <mergeCell ref="BG93:BG97"/>
    <mergeCell ref="BY98:BY102"/>
    <mergeCell ref="M93:M97"/>
    <mergeCell ref="N93:N97"/>
    <mergeCell ref="P93:P97"/>
    <mergeCell ref="F93:F97"/>
    <mergeCell ref="G93:G97"/>
    <mergeCell ref="H93:H97"/>
    <mergeCell ref="I93:I97"/>
    <mergeCell ref="O93:O97"/>
    <mergeCell ref="A93:A97"/>
    <mergeCell ref="B93:B97"/>
    <mergeCell ref="C93:C97"/>
    <mergeCell ref="D93:D97"/>
    <mergeCell ref="E93:E97"/>
    <mergeCell ref="A88:A92"/>
    <mergeCell ref="B88:B92"/>
    <mergeCell ref="C88:C92"/>
    <mergeCell ref="D88:D92"/>
    <mergeCell ref="E88:E92"/>
    <mergeCell ref="F88:F92"/>
    <mergeCell ref="G88:G92"/>
    <mergeCell ref="H88:H92"/>
    <mergeCell ref="I88:I92"/>
    <mergeCell ref="J88:J92"/>
    <mergeCell ref="K88:K92"/>
    <mergeCell ref="L88:L92"/>
    <mergeCell ref="BI83:BI87"/>
    <mergeCell ref="BK83:BK87"/>
    <mergeCell ref="BS83:BS87"/>
    <mergeCell ref="BT83:BT87"/>
    <mergeCell ref="BU83:BU87"/>
    <mergeCell ref="AL83:AL87"/>
    <mergeCell ref="BD83:BD87"/>
    <mergeCell ref="BE83:BE87"/>
    <mergeCell ref="BY88:BY92"/>
    <mergeCell ref="BG88:BG92"/>
    <mergeCell ref="BI88:BI92"/>
    <mergeCell ref="BK88:BK92"/>
    <mergeCell ref="BS88:BS92"/>
    <mergeCell ref="BT88:BT92"/>
    <mergeCell ref="AK88:AK92"/>
    <mergeCell ref="AL88:AL92"/>
    <mergeCell ref="BD88:BD92"/>
    <mergeCell ref="BE88:BE92"/>
    <mergeCell ref="BF88:BF92"/>
    <mergeCell ref="O83:O87"/>
    <mergeCell ref="A83:A87"/>
    <mergeCell ref="B83:B87"/>
    <mergeCell ref="C83:C87"/>
    <mergeCell ref="D83:D87"/>
    <mergeCell ref="E83:E87"/>
    <mergeCell ref="F83:F87"/>
    <mergeCell ref="G83:G87"/>
    <mergeCell ref="H83:H87"/>
    <mergeCell ref="I83:I87"/>
    <mergeCell ref="J83:J87"/>
    <mergeCell ref="K83:K87"/>
    <mergeCell ref="L83:L87"/>
    <mergeCell ref="M83:M87"/>
    <mergeCell ref="BU88:BU92"/>
    <mergeCell ref="BV88:BV92"/>
    <mergeCell ref="BW88:BW92"/>
    <mergeCell ref="BX88:BX92"/>
    <mergeCell ref="S88:S92"/>
    <mergeCell ref="T88:T92"/>
    <mergeCell ref="U88:U92"/>
    <mergeCell ref="V88:V92"/>
    <mergeCell ref="AE88:AE92"/>
    <mergeCell ref="M88:M92"/>
    <mergeCell ref="N88:N92"/>
    <mergeCell ref="P88:P92"/>
    <mergeCell ref="Q88:Q92"/>
    <mergeCell ref="R88:R92"/>
    <mergeCell ref="BK78:BK82"/>
    <mergeCell ref="BS78:BS82"/>
    <mergeCell ref="BT78:BT82"/>
    <mergeCell ref="BU78:BU82"/>
    <mergeCell ref="BV78:BV82"/>
    <mergeCell ref="BD78:BD82"/>
    <mergeCell ref="BE78:BE82"/>
    <mergeCell ref="BF78:BF82"/>
    <mergeCell ref="BF83:BF87"/>
    <mergeCell ref="BG83:BG87"/>
    <mergeCell ref="T83:T87"/>
    <mergeCell ref="U83:U87"/>
    <mergeCell ref="V83:V87"/>
    <mergeCell ref="AE83:AE87"/>
    <mergeCell ref="AK83:AK87"/>
    <mergeCell ref="N83:N87"/>
    <mergeCell ref="P83:P87"/>
    <mergeCell ref="Q83:Q87"/>
    <mergeCell ref="R83:R87"/>
    <mergeCell ref="S83:S87"/>
    <mergeCell ref="BV83:BV87"/>
    <mergeCell ref="O78:O82"/>
    <mergeCell ref="BY73:BY77"/>
    <mergeCell ref="A78:A82"/>
    <mergeCell ref="B78:B82"/>
    <mergeCell ref="C78:C82"/>
    <mergeCell ref="D78:D82"/>
    <mergeCell ref="E78:E82"/>
    <mergeCell ref="F78:F82"/>
    <mergeCell ref="G78:G82"/>
    <mergeCell ref="H78:H82"/>
    <mergeCell ref="I78:I82"/>
    <mergeCell ref="J78:J82"/>
    <mergeCell ref="K78:K82"/>
    <mergeCell ref="L78:L82"/>
    <mergeCell ref="M78:M82"/>
    <mergeCell ref="N78:N82"/>
    <mergeCell ref="BS73:BS77"/>
    <mergeCell ref="BT73:BT77"/>
    <mergeCell ref="BU73:BU77"/>
    <mergeCell ref="BV73:BV77"/>
    <mergeCell ref="BW73:BW77"/>
    <mergeCell ref="BE73:BE77"/>
    <mergeCell ref="BF73:BF77"/>
    <mergeCell ref="BG73:BG77"/>
    <mergeCell ref="BG78:BG82"/>
    <mergeCell ref="BI78:BI82"/>
    <mergeCell ref="U78:U82"/>
    <mergeCell ref="V78:V82"/>
    <mergeCell ref="AE78:AE82"/>
    <mergeCell ref="AK78:AK82"/>
    <mergeCell ref="AL78:AL82"/>
    <mergeCell ref="P78:P82"/>
    <mergeCell ref="Q78:Q82"/>
    <mergeCell ref="R78:R82"/>
    <mergeCell ref="S78:S82"/>
    <mergeCell ref="T78:T82"/>
    <mergeCell ref="BW78:BW82"/>
    <mergeCell ref="BX78:BX82"/>
    <mergeCell ref="BY78:BY82"/>
    <mergeCell ref="A73:A77"/>
    <mergeCell ref="B73:B77"/>
    <mergeCell ref="C73:C77"/>
    <mergeCell ref="D73:D77"/>
    <mergeCell ref="E73:E77"/>
    <mergeCell ref="BU68:BU72"/>
    <mergeCell ref="BV68:BV72"/>
    <mergeCell ref="BW68:BW72"/>
    <mergeCell ref="BX68:BX72"/>
    <mergeCell ref="S68:S72"/>
    <mergeCell ref="T68:T72"/>
    <mergeCell ref="U68:U72"/>
    <mergeCell ref="V68:V72"/>
    <mergeCell ref="AE68:AE72"/>
    <mergeCell ref="M68:M72"/>
    <mergeCell ref="N68:N72"/>
    <mergeCell ref="P68:P72"/>
    <mergeCell ref="Q68:Q72"/>
    <mergeCell ref="R68:R72"/>
    <mergeCell ref="O68:O72"/>
    <mergeCell ref="K73:K77"/>
    <mergeCell ref="L73:L77"/>
    <mergeCell ref="M73:M77"/>
    <mergeCell ref="N73:N77"/>
    <mergeCell ref="P73:P77"/>
    <mergeCell ref="O73:O77"/>
    <mergeCell ref="F73:F77"/>
    <mergeCell ref="G73:G77"/>
    <mergeCell ref="H73:H77"/>
    <mergeCell ref="I73:I77"/>
    <mergeCell ref="J73:J77"/>
    <mergeCell ref="BI73:BI77"/>
    <mergeCell ref="BK73:BK77"/>
    <mergeCell ref="V73:V77"/>
    <mergeCell ref="AE73:AE77"/>
    <mergeCell ref="AK73:AK77"/>
    <mergeCell ref="AL73:AL77"/>
    <mergeCell ref="BD73:BD77"/>
    <mergeCell ref="Q73:Q77"/>
    <mergeCell ref="R73:R77"/>
    <mergeCell ref="S73:S77"/>
    <mergeCell ref="T73:T77"/>
    <mergeCell ref="U73:U77"/>
    <mergeCell ref="BX73:BX77"/>
    <mergeCell ref="A53:A57"/>
    <mergeCell ref="B53:B57"/>
    <mergeCell ref="BW63:BW67"/>
    <mergeCell ref="BX63:BX67"/>
    <mergeCell ref="BY63:BY67"/>
    <mergeCell ref="A68:A72"/>
    <mergeCell ref="B68:B72"/>
    <mergeCell ref="C68:C72"/>
    <mergeCell ref="D68:D72"/>
    <mergeCell ref="E68:E72"/>
    <mergeCell ref="F68:F72"/>
    <mergeCell ref="G68:G72"/>
    <mergeCell ref="H68:H72"/>
    <mergeCell ref="I68:I72"/>
    <mergeCell ref="J68:J72"/>
    <mergeCell ref="K68:K72"/>
    <mergeCell ref="L68:L72"/>
    <mergeCell ref="BI63:BI67"/>
    <mergeCell ref="BK63:BK67"/>
    <mergeCell ref="BS63:BS67"/>
    <mergeCell ref="BT63:BT67"/>
    <mergeCell ref="BU63:BU67"/>
    <mergeCell ref="AL63:AL67"/>
    <mergeCell ref="BD63:BD67"/>
    <mergeCell ref="BE63:BE67"/>
    <mergeCell ref="BY68:BY72"/>
    <mergeCell ref="BG68:BG72"/>
    <mergeCell ref="BI68:BI72"/>
    <mergeCell ref="BK68:BK72"/>
    <mergeCell ref="BS68:BS72"/>
    <mergeCell ref="BT68:BT72"/>
    <mergeCell ref="AK68:AK72"/>
    <mergeCell ref="AL68:AL72"/>
    <mergeCell ref="BD68:BD72"/>
    <mergeCell ref="BE68:BE72"/>
    <mergeCell ref="BF68:BF72"/>
    <mergeCell ref="A63:A67"/>
    <mergeCell ref="B63:B67"/>
    <mergeCell ref="C63:C67"/>
    <mergeCell ref="D63:D67"/>
    <mergeCell ref="E63:E67"/>
    <mergeCell ref="F63:F67"/>
    <mergeCell ref="G63:G67"/>
    <mergeCell ref="H63:H67"/>
    <mergeCell ref="I63:I67"/>
    <mergeCell ref="J63:J67"/>
    <mergeCell ref="K63:K67"/>
    <mergeCell ref="L63:L67"/>
    <mergeCell ref="M63:M67"/>
    <mergeCell ref="BF43:BF47"/>
    <mergeCell ref="BG43:BG47"/>
    <mergeCell ref="BK58:BK62"/>
    <mergeCell ref="BS58:BS62"/>
    <mergeCell ref="BT58:BT62"/>
    <mergeCell ref="BU58:BU62"/>
    <mergeCell ref="BV58:BV62"/>
    <mergeCell ref="BD58:BD62"/>
    <mergeCell ref="BE58:BE62"/>
    <mergeCell ref="BF58:BF62"/>
    <mergeCell ref="BF63:BF67"/>
    <mergeCell ref="BG63:BG67"/>
    <mergeCell ref="T63:T67"/>
    <mergeCell ref="U63:U67"/>
    <mergeCell ref="V63:V67"/>
    <mergeCell ref="AE63:AE67"/>
    <mergeCell ref="AK63:AK67"/>
    <mergeCell ref="N63:N67"/>
    <mergeCell ref="P63:P67"/>
    <mergeCell ref="Q63:Q67"/>
    <mergeCell ref="R63:R67"/>
    <mergeCell ref="S63:S67"/>
    <mergeCell ref="O63:O67"/>
    <mergeCell ref="BV63:BV67"/>
    <mergeCell ref="O58:O62"/>
    <mergeCell ref="BY53:BY57"/>
    <mergeCell ref="A58:A62"/>
    <mergeCell ref="B58:B62"/>
    <mergeCell ref="C58:C62"/>
    <mergeCell ref="D58:D62"/>
    <mergeCell ref="E58:E62"/>
    <mergeCell ref="F58:F62"/>
    <mergeCell ref="G58:G62"/>
    <mergeCell ref="H58:H62"/>
    <mergeCell ref="I58:I62"/>
    <mergeCell ref="J58:J62"/>
    <mergeCell ref="K58:K62"/>
    <mergeCell ref="L58:L62"/>
    <mergeCell ref="M58:M62"/>
    <mergeCell ref="N58:N62"/>
    <mergeCell ref="BS53:BS57"/>
    <mergeCell ref="BT53:BT57"/>
    <mergeCell ref="BU53:BU57"/>
    <mergeCell ref="BV53:BV57"/>
    <mergeCell ref="BW53:BW57"/>
    <mergeCell ref="BE53:BE57"/>
    <mergeCell ref="BF53:BF57"/>
    <mergeCell ref="BG53:BG57"/>
    <mergeCell ref="BG58:BG62"/>
    <mergeCell ref="BI58:BI62"/>
    <mergeCell ref="U58:U62"/>
    <mergeCell ref="V58:V62"/>
    <mergeCell ref="AE58:AE62"/>
    <mergeCell ref="AK58:AK62"/>
    <mergeCell ref="AL58:AL62"/>
    <mergeCell ref="P58:P62"/>
    <mergeCell ref="Q58:Q62"/>
    <mergeCell ref="R58:R62"/>
    <mergeCell ref="S58:S62"/>
    <mergeCell ref="T58:T62"/>
    <mergeCell ref="BW58:BW62"/>
    <mergeCell ref="BX58:BX62"/>
    <mergeCell ref="BY58:BY62"/>
    <mergeCell ref="O53:O57"/>
    <mergeCell ref="T48:T52"/>
    <mergeCell ref="U48:U52"/>
    <mergeCell ref="V48:V52"/>
    <mergeCell ref="AE48:AE52"/>
    <mergeCell ref="M48:M52"/>
    <mergeCell ref="N48:N52"/>
    <mergeCell ref="P48:P52"/>
    <mergeCell ref="Q48:Q52"/>
    <mergeCell ref="R48:R52"/>
    <mergeCell ref="K53:K57"/>
    <mergeCell ref="L53:L57"/>
    <mergeCell ref="M53:M57"/>
    <mergeCell ref="N53:N57"/>
    <mergeCell ref="P53:P57"/>
    <mergeCell ref="F53:F57"/>
    <mergeCell ref="G53:G57"/>
    <mergeCell ref="H53:H57"/>
    <mergeCell ref="I53:I57"/>
    <mergeCell ref="J53:J57"/>
    <mergeCell ref="BI53:BI57"/>
    <mergeCell ref="BK53:BK57"/>
    <mergeCell ref="V53:V57"/>
    <mergeCell ref="AE53:AE57"/>
    <mergeCell ref="AK53:AK57"/>
    <mergeCell ref="AL53:AL57"/>
    <mergeCell ref="BD53:BD57"/>
    <mergeCell ref="Q53:Q57"/>
    <mergeCell ref="R53:R57"/>
    <mergeCell ref="S53:S57"/>
    <mergeCell ref="T53:T57"/>
    <mergeCell ref="U53:U57"/>
    <mergeCell ref="BX53:BX57"/>
    <mergeCell ref="O48:O52"/>
    <mergeCell ref="BW43:BW47"/>
    <mergeCell ref="BX43:BX47"/>
    <mergeCell ref="BY43:BY47"/>
    <mergeCell ref="A48:A52"/>
    <mergeCell ref="B48:B52"/>
    <mergeCell ref="C48:C52"/>
    <mergeCell ref="D48:D52"/>
    <mergeCell ref="E48:E52"/>
    <mergeCell ref="F48:F52"/>
    <mergeCell ref="G48:G52"/>
    <mergeCell ref="H48:H52"/>
    <mergeCell ref="I48:I52"/>
    <mergeCell ref="J48:J52"/>
    <mergeCell ref="K48:K52"/>
    <mergeCell ref="L48:L52"/>
    <mergeCell ref="BI43:BI47"/>
    <mergeCell ref="BK43:BK47"/>
    <mergeCell ref="BS43:BS47"/>
    <mergeCell ref="BT43:BT47"/>
    <mergeCell ref="BU43:BU47"/>
    <mergeCell ref="AL43:AL47"/>
    <mergeCell ref="BD43:BD47"/>
    <mergeCell ref="BE43:BE47"/>
    <mergeCell ref="BY48:BY52"/>
    <mergeCell ref="BG48:BG52"/>
    <mergeCell ref="BI48:BI52"/>
    <mergeCell ref="BK48:BK52"/>
    <mergeCell ref="BS48:BS52"/>
    <mergeCell ref="BT48:BT52"/>
    <mergeCell ref="AK48:AK52"/>
    <mergeCell ref="AL48:AL52"/>
    <mergeCell ref="BD48:BD52"/>
    <mergeCell ref="BE48:BE52"/>
    <mergeCell ref="BF48:BF52"/>
    <mergeCell ref="O43:O47"/>
    <mergeCell ref="A43:A47"/>
    <mergeCell ref="B43:B47"/>
    <mergeCell ref="C43:C47"/>
    <mergeCell ref="D43:D47"/>
    <mergeCell ref="T43:T47"/>
    <mergeCell ref="U43:U47"/>
    <mergeCell ref="V43:V47"/>
    <mergeCell ref="AE43:AE47"/>
    <mergeCell ref="AK43:AK47"/>
    <mergeCell ref="N43:N47"/>
    <mergeCell ref="P43:P47"/>
    <mergeCell ref="Q43:Q47"/>
    <mergeCell ref="R43:R47"/>
    <mergeCell ref="S43:S47"/>
    <mergeCell ref="BV43:BV47"/>
    <mergeCell ref="E43:E47"/>
    <mergeCell ref="F43:F47"/>
    <mergeCell ref="G43:G47"/>
    <mergeCell ref="H43:H47"/>
    <mergeCell ref="I43:I47"/>
    <mergeCell ref="J43:J47"/>
    <mergeCell ref="K43:K47"/>
    <mergeCell ref="L43:L47"/>
    <mergeCell ref="M43:M47"/>
    <mergeCell ref="BU48:BU52"/>
    <mergeCell ref="BV48:BV52"/>
    <mergeCell ref="BW48:BW52"/>
    <mergeCell ref="BX48:BX52"/>
    <mergeCell ref="S48:S52"/>
    <mergeCell ref="BW33:BW37"/>
    <mergeCell ref="BE33:BE37"/>
    <mergeCell ref="BF33:BF37"/>
    <mergeCell ref="BG33:BG37"/>
    <mergeCell ref="BG38:BG42"/>
    <mergeCell ref="BI38:BI42"/>
    <mergeCell ref="U38:U42"/>
    <mergeCell ref="V38:V42"/>
    <mergeCell ref="AE38:AE42"/>
    <mergeCell ref="AK38:AK42"/>
    <mergeCell ref="AL38:AL42"/>
    <mergeCell ref="P38:P42"/>
    <mergeCell ref="Q38:Q42"/>
    <mergeCell ref="R38:R42"/>
    <mergeCell ref="S38:S42"/>
    <mergeCell ref="T38:T42"/>
    <mergeCell ref="BW38:BW42"/>
    <mergeCell ref="BX38:BX42"/>
    <mergeCell ref="BY38:BY42"/>
    <mergeCell ref="BK38:BK42"/>
    <mergeCell ref="BS38:BS42"/>
    <mergeCell ref="BT38:BT42"/>
    <mergeCell ref="BU38:BU42"/>
    <mergeCell ref="BV38:BV42"/>
    <mergeCell ref="BD38:BD42"/>
    <mergeCell ref="BE38:BE42"/>
    <mergeCell ref="BF38:BF42"/>
    <mergeCell ref="O38:O42"/>
    <mergeCell ref="V33:V37"/>
    <mergeCell ref="AE33:AE37"/>
    <mergeCell ref="AK33:AK37"/>
    <mergeCell ref="AL33:AL37"/>
    <mergeCell ref="BD33:BD37"/>
    <mergeCell ref="Q33:Q37"/>
    <mergeCell ref="R33:R37"/>
    <mergeCell ref="S33:S37"/>
    <mergeCell ref="T33:T37"/>
    <mergeCell ref="U33:U37"/>
    <mergeCell ref="BX33:BX37"/>
    <mergeCell ref="BY33:BY37"/>
    <mergeCell ref="BX23:BX27"/>
    <mergeCell ref="BY23:BY27"/>
    <mergeCell ref="A28:A32"/>
    <mergeCell ref="B28:B32"/>
    <mergeCell ref="C28:C32"/>
    <mergeCell ref="D28:D32"/>
    <mergeCell ref="E28:E32"/>
    <mergeCell ref="F28:F32"/>
    <mergeCell ref="G28:G32"/>
    <mergeCell ref="H28:H32"/>
    <mergeCell ref="I28:I32"/>
    <mergeCell ref="J28:J32"/>
    <mergeCell ref="K28:K32"/>
    <mergeCell ref="L28:L32"/>
    <mergeCell ref="BI23:BI27"/>
    <mergeCell ref="BK23:BK27"/>
    <mergeCell ref="BS23:BS27"/>
    <mergeCell ref="BT23:BT27"/>
    <mergeCell ref="BU23:BU27"/>
    <mergeCell ref="AL23:AL27"/>
    <mergeCell ref="BD23:BD27"/>
    <mergeCell ref="BE23:BE27"/>
    <mergeCell ref="BY28:BY32"/>
    <mergeCell ref="BG28:BG32"/>
    <mergeCell ref="BI28:BI32"/>
    <mergeCell ref="BK28:BK32"/>
    <mergeCell ref="BS28:BS32"/>
    <mergeCell ref="BT28:BT32"/>
    <mergeCell ref="AK28:AK32"/>
    <mergeCell ref="AL28:AL32"/>
    <mergeCell ref="BD28:BD32"/>
    <mergeCell ref="BE28:BE32"/>
    <mergeCell ref="BF28:BF32"/>
    <mergeCell ref="A23:A27"/>
    <mergeCell ref="B23:B27"/>
    <mergeCell ref="C23:C27"/>
    <mergeCell ref="D23:D27"/>
    <mergeCell ref="BU28:BU32"/>
    <mergeCell ref="BV28:BV32"/>
    <mergeCell ref="BW28:BW32"/>
    <mergeCell ref="BX28:BX32"/>
    <mergeCell ref="S28:S32"/>
    <mergeCell ref="T28:T32"/>
    <mergeCell ref="U28:U32"/>
    <mergeCell ref="V28:V32"/>
    <mergeCell ref="AE28:AE32"/>
    <mergeCell ref="M28:M32"/>
    <mergeCell ref="N28:N32"/>
    <mergeCell ref="P28:P32"/>
    <mergeCell ref="Q28:Q32"/>
    <mergeCell ref="R28:R32"/>
    <mergeCell ref="O28:O32"/>
    <mergeCell ref="BX13:BX17"/>
    <mergeCell ref="BY13:BY17"/>
    <mergeCell ref="A18:A22"/>
    <mergeCell ref="B18:B22"/>
    <mergeCell ref="C18:C22"/>
    <mergeCell ref="D18:D22"/>
    <mergeCell ref="E18:E22"/>
    <mergeCell ref="F18:F22"/>
    <mergeCell ref="G18:G22"/>
    <mergeCell ref="H18:H22"/>
    <mergeCell ref="I18:I22"/>
    <mergeCell ref="J18:J22"/>
    <mergeCell ref="K18:K22"/>
    <mergeCell ref="L18:L22"/>
    <mergeCell ref="M18:M22"/>
    <mergeCell ref="N18:N22"/>
    <mergeCell ref="BS13:BS17"/>
    <mergeCell ref="BT13:BT17"/>
    <mergeCell ref="BU13:BU17"/>
    <mergeCell ref="BV13:BV17"/>
    <mergeCell ref="BW13:BW17"/>
    <mergeCell ref="BE13:BE17"/>
    <mergeCell ref="BF13:BF17"/>
    <mergeCell ref="BG13:BG17"/>
    <mergeCell ref="BG18:BG22"/>
    <mergeCell ref="BI18:BI22"/>
    <mergeCell ref="U18:U22"/>
    <mergeCell ref="V18:V22"/>
    <mergeCell ref="AE18:AE22"/>
    <mergeCell ref="AK18:AK22"/>
    <mergeCell ref="AL18:AL22"/>
    <mergeCell ref="P18:P22"/>
    <mergeCell ref="Q18:Q22"/>
    <mergeCell ref="BX18:BX22"/>
    <mergeCell ref="BY18:BY22"/>
    <mergeCell ref="BK18:BK22"/>
    <mergeCell ref="BS18:BS22"/>
    <mergeCell ref="BT18:BT22"/>
    <mergeCell ref="BU18:BU22"/>
    <mergeCell ref="BV18:BV22"/>
    <mergeCell ref="BD18:BD22"/>
    <mergeCell ref="BE18:BE22"/>
    <mergeCell ref="BF18:BF22"/>
    <mergeCell ref="K13:K17"/>
    <mergeCell ref="L13:L17"/>
    <mergeCell ref="M13:M17"/>
    <mergeCell ref="N13:N17"/>
    <mergeCell ref="P13:P17"/>
    <mergeCell ref="BI13:BI17"/>
    <mergeCell ref="BK13:BK17"/>
    <mergeCell ref="V13:V17"/>
    <mergeCell ref="AE13:AE17"/>
    <mergeCell ref="AK13:AK17"/>
    <mergeCell ref="AL13:AL17"/>
    <mergeCell ref="BD13:BD17"/>
    <mergeCell ref="Q13:Q17"/>
    <mergeCell ref="R13:R17"/>
    <mergeCell ref="S13:S17"/>
    <mergeCell ref="T13:T17"/>
    <mergeCell ref="U13:U17"/>
    <mergeCell ref="T18:T22"/>
    <mergeCell ref="BW18:BW22"/>
    <mergeCell ref="A13:A17"/>
    <mergeCell ref="B13:B17"/>
    <mergeCell ref="BT1:BV1"/>
    <mergeCell ref="BW1:BY1"/>
    <mergeCell ref="A8:A12"/>
    <mergeCell ref="B8:B12"/>
    <mergeCell ref="C8:C12"/>
    <mergeCell ref="D8:D12"/>
    <mergeCell ref="E8:E12"/>
    <mergeCell ref="F8:F12"/>
    <mergeCell ref="G8:G12"/>
    <mergeCell ref="H8:H12"/>
    <mergeCell ref="I8:I12"/>
    <mergeCell ref="J8:J12"/>
    <mergeCell ref="K8:K12"/>
    <mergeCell ref="L8:L12"/>
    <mergeCell ref="P3:P7"/>
    <mergeCell ref="Q3:Q7"/>
    <mergeCell ref="R3:R7"/>
    <mergeCell ref="S3:S7"/>
    <mergeCell ref="T3:T7"/>
    <mergeCell ref="BX3:BX7"/>
    <mergeCell ref="BY3:BY7"/>
    <mergeCell ref="A3:A7"/>
    <mergeCell ref="BY8:BY12"/>
    <mergeCell ref="BG8:BG12"/>
    <mergeCell ref="BI8:BI12"/>
    <mergeCell ref="BK8:BK12"/>
    <mergeCell ref="BS8:BS12"/>
    <mergeCell ref="BT8:BT12"/>
    <mergeCell ref="AK8:AK12"/>
    <mergeCell ref="AL8:AL12"/>
    <mergeCell ref="BD8:BD12"/>
    <mergeCell ref="BE8:BE12"/>
    <mergeCell ref="BX8:BX12"/>
    <mergeCell ref="S8:S12"/>
    <mergeCell ref="AZ1:BC1"/>
    <mergeCell ref="P8:P12"/>
    <mergeCell ref="Q8:Q12"/>
    <mergeCell ref="R8:R12"/>
    <mergeCell ref="BW3:BW7"/>
    <mergeCell ref="AE3:AE7"/>
    <mergeCell ref="AK3:AK7"/>
    <mergeCell ref="AL3:AL7"/>
    <mergeCell ref="BK3:BK7"/>
    <mergeCell ref="BD3:BD7"/>
    <mergeCell ref="BE3:BE7"/>
    <mergeCell ref="BF3:BF7"/>
    <mergeCell ref="BG3:BG7"/>
    <mergeCell ref="BI3:BI7"/>
    <mergeCell ref="B3:B7"/>
    <mergeCell ref="C3:C7"/>
    <mergeCell ref="D3:D7"/>
    <mergeCell ref="E3:E7"/>
    <mergeCell ref="F3:F7"/>
    <mergeCell ref="G3:G7"/>
    <mergeCell ref="H3:H7"/>
    <mergeCell ref="I3:I7"/>
    <mergeCell ref="J3:J7"/>
    <mergeCell ref="U3:U7"/>
    <mergeCell ref="V3:V7"/>
    <mergeCell ref="BW8:BW12"/>
    <mergeCell ref="K3:K7"/>
    <mergeCell ref="L3:L7"/>
    <mergeCell ref="M3:M7"/>
    <mergeCell ref="N3:N7"/>
    <mergeCell ref="BT3:BT7"/>
    <mergeCell ref="BS3:BS7"/>
    <mergeCell ref="E23:E27"/>
    <mergeCell ref="F23:F27"/>
    <mergeCell ref="G23:G27"/>
    <mergeCell ref="H23:H27"/>
    <mergeCell ref="I23:I27"/>
    <mergeCell ref="J23:J27"/>
    <mergeCell ref="K23:K27"/>
    <mergeCell ref="L23:L27"/>
    <mergeCell ref="M23:M27"/>
    <mergeCell ref="BF23:BF27"/>
    <mergeCell ref="I138:I142"/>
    <mergeCell ref="BF138:BF142"/>
    <mergeCell ref="BG138:BG142"/>
    <mergeCell ref="BI138:BI142"/>
    <mergeCell ref="BK138:BK142"/>
    <mergeCell ref="BS138:BS142"/>
    <mergeCell ref="BT138:BT142"/>
    <mergeCell ref="BU138:BU142"/>
    <mergeCell ref="BV138:BV142"/>
    <mergeCell ref="BW138:BW142"/>
    <mergeCell ref="S138:S142"/>
    <mergeCell ref="T138:T142"/>
    <mergeCell ref="U138:U142"/>
    <mergeCell ref="V138:V142"/>
    <mergeCell ref="AE138:AE142"/>
    <mergeCell ref="AK138:AK142"/>
    <mergeCell ref="AL138:AL142"/>
    <mergeCell ref="BD138:BD142"/>
    <mergeCell ref="BE138:BE142"/>
    <mergeCell ref="BS143:BS147"/>
    <mergeCell ref="BT143:BT147"/>
    <mergeCell ref="BU143:BU147"/>
    <mergeCell ref="BV143:BV147"/>
    <mergeCell ref="BW143:BW147"/>
    <mergeCell ref="BU3:BU7"/>
    <mergeCell ref="BV3:BV7"/>
    <mergeCell ref="BF8:BF12"/>
    <mergeCell ref="BG23:BG27"/>
    <mergeCell ref="T23:T27"/>
    <mergeCell ref="U23:U27"/>
    <mergeCell ref="V23:V27"/>
    <mergeCell ref="AE23:AE27"/>
    <mergeCell ref="AK23:AK27"/>
    <mergeCell ref="N23:N27"/>
    <mergeCell ref="P23:P27"/>
    <mergeCell ref="Q23:Q27"/>
    <mergeCell ref="R23:R27"/>
    <mergeCell ref="S23:S27"/>
    <mergeCell ref="BV23:BV27"/>
    <mergeCell ref="BW23:BW27"/>
    <mergeCell ref="E33:E37"/>
    <mergeCell ref="K33:K37"/>
    <mergeCell ref="L33:L37"/>
    <mergeCell ref="M33:M37"/>
    <mergeCell ref="N33:N37"/>
    <mergeCell ref="P33:P37"/>
    <mergeCell ref="O33:O37"/>
    <mergeCell ref="F33:F37"/>
    <mergeCell ref="G33:G37"/>
    <mergeCell ref="H33:H37"/>
    <mergeCell ref="I33:I37"/>
    <mergeCell ref="J33:J37"/>
    <mergeCell ref="C13:C17"/>
    <mergeCell ref="D13:D17"/>
    <mergeCell ref="E13:E17"/>
    <mergeCell ref="BU8:BU12"/>
    <mergeCell ref="BV8:BV12"/>
    <mergeCell ref="F13:F17"/>
    <mergeCell ref="G13:G17"/>
    <mergeCell ref="H13:H17"/>
    <mergeCell ref="I13:I17"/>
    <mergeCell ref="J13:J17"/>
    <mergeCell ref="J138:J142"/>
    <mergeCell ref="K138:K142"/>
    <mergeCell ref="L138:L142"/>
    <mergeCell ref="M138:M142"/>
    <mergeCell ref="N138:N142"/>
    <mergeCell ref="O138:O142"/>
    <mergeCell ref="P138:P142"/>
    <mergeCell ref="Q138:Q142"/>
    <mergeCell ref="R138:R142"/>
    <mergeCell ref="A138:A142"/>
    <mergeCell ref="B138:B142"/>
    <mergeCell ref="C138:C142"/>
    <mergeCell ref="D138:D142"/>
    <mergeCell ref="E138:E142"/>
    <mergeCell ref="F138:F142"/>
    <mergeCell ref="G138:G142"/>
    <mergeCell ref="H138:H142"/>
    <mergeCell ref="R18:R22"/>
    <mergeCell ref="S18:S22"/>
    <mergeCell ref="T8:T12"/>
    <mergeCell ref="U8:U12"/>
    <mergeCell ref="V8:V12"/>
    <mergeCell ref="AE8:AE12"/>
    <mergeCell ref="M8:M12"/>
    <mergeCell ref="N8:N12"/>
    <mergeCell ref="BS118:BS122"/>
    <mergeCell ref="BT118:BT122"/>
    <mergeCell ref="A33:A37"/>
    <mergeCell ref="B33:B37"/>
    <mergeCell ref="C33:C37"/>
    <mergeCell ref="D33:D37"/>
    <mergeCell ref="BI33:BI37"/>
    <mergeCell ref="BK33:BK37"/>
    <mergeCell ref="M38:M42"/>
    <mergeCell ref="N38:N42"/>
    <mergeCell ref="BS33:BS37"/>
    <mergeCell ref="BT33:BT37"/>
    <mergeCell ref="BU33:BU37"/>
    <mergeCell ref="BV33:BV37"/>
    <mergeCell ref="A38:A42"/>
    <mergeCell ref="B38:B42"/>
    <mergeCell ref="C38:C42"/>
    <mergeCell ref="D38:D42"/>
    <mergeCell ref="E38:E42"/>
    <mergeCell ref="F38:F42"/>
    <mergeCell ref="G38:G42"/>
    <mergeCell ref="H38:H42"/>
    <mergeCell ref="I38:I42"/>
    <mergeCell ref="J38:J42"/>
    <mergeCell ref="K38:K42"/>
    <mergeCell ref="L38:L42"/>
    <mergeCell ref="C53:C57"/>
    <mergeCell ref="D53:D57"/>
    <mergeCell ref="E53:E57"/>
    <mergeCell ref="A148:A152"/>
    <mergeCell ref="B148:B152"/>
    <mergeCell ref="C148:C152"/>
    <mergeCell ref="D148:D152"/>
    <mergeCell ref="E148:E152"/>
    <mergeCell ref="F148:F152"/>
    <mergeCell ref="G148:G152"/>
    <mergeCell ref="H148:H152"/>
    <mergeCell ref="I148:I152"/>
    <mergeCell ref="J148:J152"/>
    <mergeCell ref="K148:K152"/>
    <mergeCell ref="L148:L152"/>
    <mergeCell ref="M148:M152"/>
    <mergeCell ref="N148:N152"/>
    <mergeCell ref="O148:O152"/>
    <mergeCell ref="P148:P152"/>
    <mergeCell ref="Q148:Q152"/>
    <mergeCell ref="AE143:AE147"/>
    <mergeCell ref="BW153:BW157"/>
    <mergeCell ref="BX153:BX157"/>
    <mergeCell ref="BY153:BY157"/>
    <mergeCell ref="A143:A147"/>
    <mergeCell ref="B143:B147"/>
    <mergeCell ref="C143:C147"/>
    <mergeCell ref="D143:D147"/>
    <mergeCell ref="E143:E147"/>
    <mergeCell ref="F143:F147"/>
    <mergeCell ref="G143:G147"/>
    <mergeCell ref="H143:H147"/>
    <mergeCell ref="I143:I147"/>
    <mergeCell ref="J143:J147"/>
    <mergeCell ref="K143:K147"/>
    <mergeCell ref="L143:L147"/>
    <mergeCell ref="M143:M147"/>
    <mergeCell ref="N143:N147"/>
    <mergeCell ref="O143:O147"/>
    <mergeCell ref="P143:P147"/>
    <mergeCell ref="Q143:Q147"/>
    <mergeCell ref="R143:R147"/>
    <mergeCell ref="S143:S147"/>
    <mergeCell ref="T143:T147"/>
    <mergeCell ref="U143:U147"/>
    <mergeCell ref="AE148:AE152"/>
    <mergeCell ref="AK148:AK152"/>
    <mergeCell ref="AL148:AL152"/>
    <mergeCell ref="BD148:BD152"/>
    <mergeCell ref="BI153:BI157"/>
    <mergeCell ref="BW148:BW152"/>
    <mergeCell ref="A163:A167"/>
    <mergeCell ref="B163:B167"/>
    <mergeCell ref="C163:C167"/>
    <mergeCell ref="D163:D167"/>
    <mergeCell ref="E163:E167"/>
    <mergeCell ref="F163:F167"/>
    <mergeCell ref="G163:G167"/>
    <mergeCell ref="H163:H167"/>
    <mergeCell ref="A158:A162"/>
    <mergeCell ref="B158:B162"/>
    <mergeCell ref="C158:C162"/>
    <mergeCell ref="D158:D162"/>
    <mergeCell ref="E158:E162"/>
    <mergeCell ref="F158:F162"/>
    <mergeCell ref="G158:G162"/>
    <mergeCell ref="H158:H162"/>
    <mergeCell ref="I158:I162"/>
    <mergeCell ref="J158:J162"/>
    <mergeCell ref="K158:K162"/>
    <mergeCell ref="L158:L162"/>
    <mergeCell ref="M158:M162"/>
    <mergeCell ref="N158:N162"/>
    <mergeCell ref="O158:O162"/>
    <mergeCell ref="P158:P162"/>
    <mergeCell ref="V153:V157"/>
    <mergeCell ref="AE153:AE157"/>
    <mergeCell ref="AK153:AK157"/>
    <mergeCell ref="AL153:AL157"/>
    <mergeCell ref="BD153:BD157"/>
    <mergeCell ref="BE153:BE157"/>
    <mergeCell ref="BF153:BF157"/>
    <mergeCell ref="BG153:BG157"/>
    <mergeCell ref="BD158:BD162"/>
    <mergeCell ref="BE158:BE162"/>
    <mergeCell ref="BF158:BF162"/>
    <mergeCell ref="BG158:BG162"/>
    <mergeCell ref="Q153:Q157"/>
    <mergeCell ref="R153:R157"/>
    <mergeCell ref="S153:S157"/>
    <mergeCell ref="T153:T157"/>
    <mergeCell ref="A153:A157"/>
    <mergeCell ref="B153:B157"/>
    <mergeCell ref="C153:C157"/>
    <mergeCell ref="D153:D157"/>
    <mergeCell ref="E153:E157"/>
    <mergeCell ref="F153:F157"/>
    <mergeCell ref="G153:G157"/>
    <mergeCell ref="H153:H157"/>
    <mergeCell ref="I153:I157"/>
    <mergeCell ref="J153:J157"/>
    <mergeCell ref="K153:K157"/>
    <mergeCell ref="L153:L157"/>
    <mergeCell ref="M153:M157"/>
    <mergeCell ref="N153:N157"/>
    <mergeCell ref="O153:O157"/>
    <mergeCell ref="P153:P157"/>
    <mergeCell ref="I163:I167"/>
    <mergeCell ref="J163:J167"/>
    <mergeCell ref="K163:K167"/>
    <mergeCell ref="L163:L167"/>
    <mergeCell ref="M163:M167"/>
    <mergeCell ref="N163:N167"/>
    <mergeCell ref="O163:O167"/>
    <mergeCell ref="P163:P167"/>
    <mergeCell ref="BT158:BT162"/>
    <mergeCell ref="BU158:BU162"/>
    <mergeCell ref="Q158:Q162"/>
    <mergeCell ref="R158:R162"/>
    <mergeCell ref="S158:S162"/>
    <mergeCell ref="T158:T162"/>
    <mergeCell ref="U158:U162"/>
    <mergeCell ref="V158:V162"/>
    <mergeCell ref="AE158:AE162"/>
    <mergeCell ref="AK158:AK162"/>
    <mergeCell ref="AL158:AL162"/>
    <mergeCell ref="BY163:BY167"/>
    <mergeCell ref="U163:U167"/>
    <mergeCell ref="V163:V167"/>
    <mergeCell ref="AE163:AE167"/>
    <mergeCell ref="AK163:AK167"/>
    <mergeCell ref="AL163:AL167"/>
    <mergeCell ref="BD163:BD167"/>
    <mergeCell ref="BE163:BE167"/>
    <mergeCell ref="BF163:BF167"/>
    <mergeCell ref="BG163:BG167"/>
    <mergeCell ref="BV158:BV162"/>
    <mergeCell ref="BW158:BW162"/>
    <mergeCell ref="BX158:BX162"/>
    <mergeCell ref="BY158:BY162"/>
    <mergeCell ref="R163:R167"/>
    <mergeCell ref="BI163:BI167"/>
    <mergeCell ref="BK163:BK167"/>
    <mergeCell ref="BS163:BS167"/>
    <mergeCell ref="BT163:BT167"/>
    <mergeCell ref="BU163:BU167"/>
    <mergeCell ref="BV163:BV167"/>
    <mergeCell ref="BW163:BW167"/>
    <mergeCell ref="BX163:BX167"/>
    <mergeCell ref="S163:S167"/>
    <mergeCell ref="T163:T167"/>
    <mergeCell ref="BI158:BI162"/>
    <mergeCell ref="Q163:Q167"/>
    <mergeCell ref="BS168:BS172"/>
    <mergeCell ref="BT168:BT172"/>
    <mergeCell ref="BU168:BU172"/>
    <mergeCell ref="BV168:BV172"/>
    <mergeCell ref="M168:M172"/>
    <mergeCell ref="N168:N172"/>
    <mergeCell ref="O168:O172"/>
    <mergeCell ref="P168:P172"/>
    <mergeCell ref="Q168:Q172"/>
    <mergeCell ref="R168:R172"/>
    <mergeCell ref="BX168:BX172"/>
    <mergeCell ref="F173:F177"/>
    <mergeCell ref="G173:G177"/>
    <mergeCell ref="H173:H177"/>
    <mergeCell ref="I173:I177"/>
    <mergeCell ref="J173:J177"/>
    <mergeCell ref="K173:K177"/>
    <mergeCell ref="L173:L177"/>
    <mergeCell ref="M173:M177"/>
    <mergeCell ref="N173:N177"/>
    <mergeCell ref="O173:O177"/>
    <mergeCell ref="P173:P177"/>
    <mergeCell ref="Q173:Q177"/>
    <mergeCell ref="R173:R177"/>
    <mergeCell ref="S173:S177"/>
    <mergeCell ref="T173:T177"/>
    <mergeCell ref="U173:U177"/>
    <mergeCell ref="V173:V177"/>
    <mergeCell ref="BF168:BF172"/>
    <mergeCell ref="BG168:BG172"/>
    <mergeCell ref="BX173:BX177"/>
    <mergeCell ref="BW168:BW172"/>
    <mergeCell ref="S168:S172"/>
    <mergeCell ref="T168:T172"/>
    <mergeCell ref="U168:U172"/>
    <mergeCell ref="V168:V172"/>
    <mergeCell ref="AE168:AE172"/>
    <mergeCell ref="AK168:AK172"/>
    <mergeCell ref="AL168:AL172"/>
    <mergeCell ref="BD168:BD172"/>
    <mergeCell ref="BE168:BE172"/>
    <mergeCell ref="J168:J172"/>
    <mergeCell ref="K168:K172"/>
    <mergeCell ref="L168:L172"/>
    <mergeCell ref="A168:A172"/>
    <mergeCell ref="B168:B172"/>
    <mergeCell ref="C168:C172"/>
    <mergeCell ref="D168:D172"/>
    <mergeCell ref="E168:E172"/>
    <mergeCell ref="F168:F172"/>
    <mergeCell ref="G168:G172"/>
    <mergeCell ref="H168:H172"/>
    <mergeCell ref="I168:I172"/>
    <mergeCell ref="BE178:BE182"/>
    <mergeCell ref="BF178:BF182"/>
    <mergeCell ref="BG178:BG182"/>
    <mergeCell ref="BI178:BI182"/>
    <mergeCell ref="BK178:BK182"/>
    <mergeCell ref="BS178:BS182"/>
    <mergeCell ref="BK173:BK177"/>
    <mergeCell ref="BU178:BU182"/>
    <mergeCell ref="BV178:BV182"/>
    <mergeCell ref="R178:R182"/>
    <mergeCell ref="S178:S182"/>
    <mergeCell ref="T178:T182"/>
    <mergeCell ref="U178:U182"/>
    <mergeCell ref="V178:V182"/>
    <mergeCell ref="AE178:AE182"/>
    <mergeCell ref="AK178:AK182"/>
    <mergeCell ref="AL178:AL182"/>
    <mergeCell ref="BD178:BD182"/>
    <mergeCell ref="BS173:BS177"/>
    <mergeCell ref="BT173:BT177"/>
    <mergeCell ref="BU173:BU177"/>
    <mergeCell ref="BV173:BV177"/>
    <mergeCell ref="BT178:BT182"/>
    <mergeCell ref="A178:A182"/>
    <mergeCell ref="B178:B182"/>
    <mergeCell ref="C178:C182"/>
    <mergeCell ref="D178:D182"/>
    <mergeCell ref="E178:E182"/>
    <mergeCell ref="F178:F182"/>
    <mergeCell ref="G178:G182"/>
    <mergeCell ref="H178:H182"/>
    <mergeCell ref="I178:I182"/>
    <mergeCell ref="J178:J182"/>
    <mergeCell ref="K178:K182"/>
    <mergeCell ref="L178:L182"/>
    <mergeCell ref="M178:M182"/>
    <mergeCell ref="N178:N182"/>
    <mergeCell ref="O178:O182"/>
    <mergeCell ref="P178:P182"/>
    <mergeCell ref="Q178:Q182"/>
    <mergeCell ref="AE173:AE177"/>
    <mergeCell ref="AK173:AK177"/>
    <mergeCell ref="AL173:AL177"/>
    <mergeCell ref="BD173:BD177"/>
    <mergeCell ref="BE173:BE177"/>
    <mergeCell ref="BF173:BF177"/>
    <mergeCell ref="BG173:BG177"/>
    <mergeCell ref="BI173:BI177"/>
    <mergeCell ref="A173:A177"/>
    <mergeCell ref="B173:B177"/>
    <mergeCell ref="C173:C177"/>
    <mergeCell ref="D173:D177"/>
    <mergeCell ref="E173:E177"/>
    <mergeCell ref="BI168:BI172"/>
    <mergeCell ref="BK168:BK172"/>
    <mergeCell ref="A188:A192"/>
    <mergeCell ref="B188:B192"/>
    <mergeCell ref="C188:C192"/>
    <mergeCell ref="D188:D192"/>
    <mergeCell ref="E188:E192"/>
    <mergeCell ref="F188:F192"/>
    <mergeCell ref="G188:G192"/>
    <mergeCell ref="H188:H192"/>
    <mergeCell ref="I188:I192"/>
    <mergeCell ref="J188:J192"/>
    <mergeCell ref="K188:K192"/>
    <mergeCell ref="L188:L192"/>
    <mergeCell ref="M188:M192"/>
    <mergeCell ref="N188:N192"/>
    <mergeCell ref="O188:O192"/>
    <mergeCell ref="P188:P192"/>
    <mergeCell ref="V183:V187"/>
    <mergeCell ref="AE183:AE187"/>
    <mergeCell ref="AK183:AK187"/>
    <mergeCell ref="AL183:AL187"/>
    <mergeCell ref="BD183:BD187"/>
    <mergeCell ref="BE183:BE187"/>
    <mergeCell ref="BF183:BF187"/>
    <mergeCell ref="BG183:BG187"/>
    <mergeCell ref="BI183:BI187"/>
    <mergeCell ref="A183:A187"/>
    <mergeCell ref="B183:B187"/>
    <mergeCell ref="C183:C187"/>
    <mergeCell ref="D183:D187"/>
    <mergeCell ref="E183:E187"/>
    <mergeCell ref="F183:F187"/>
    <mergeCell ref="G183:G187"/>
    <mergeCell ref="H183:H187"/>
    <mergeCell ref="I183:I187"/>
    <mergeCell ref="J183:J187"/>
    <mergeCell ref="K183:K187"/>
    <mergeCell ref="L183:L187"/>
    <mergeCell ref="M183:M187"/>
    <mergeCell ref="N183:N187"/>
    <mergeCell ref="O183:O187"/>
    <mergeCell ref="AE188:AE192"/>
    <mergeCell ref="AK188:AK192"/>
    <mergeCell ref="AL188:AL192"/>
    <mergeCell ref="BS183:BS187"/>
    <mergeCell ref="BT183:BT187"/>
    <mergeCell ref="BU183:BU187"/>
    <mergeCell ref="BV183:BV187"/>
    <mergeCell ref="BW183:BW187"/>
    <mergeCell ref="BX183:BX187"/>
    <mergeCell ref="BY183:BY187"/>
    <mergeCell ref="BW178:BW182"/>
    <mergeCell ref="BX178:BX182"/>
    <mergeCell ref="BY178:BY182"/>
    <mergeCell ref="BW173:BW177"/>
    <mergeCell ref="BY173:BY177"/>
    <mergeCell ref="BD188:BD192"/>
    <mergeCell ref="BE188:BE192"/>
    <mergeCell ref="BF188:BF192"/>
    <mergeCell ref="BG188:BG192"/>
    <mergeCell ref="BI188:BI192"/>
    <mergeCell ref="BK188:BK192"/>
    <mergeCell ref="BS188:BS192"/>
    <mergeCell ref="BT188:BT192"/>
    <mergeCell ref="BU188:BU192"/>
    <mergeCell ref="Q188:Q192"/>
    <mergeCell ref="R188:R192"/>
    <mergeCell ref="S188:S192"/>
    <mergeCell ref="T188:T192"/>
    <mergeCell ref="U188:U192"/>
    <mergeCell ref="V188:V192"/>
    <mergeCell ref="P183:P187"/>
    <mergeCell ref="Q183:Q187"/>
    <mergeCell ref="R183:R187"/>
    <mergeCell ref="S183:S187"/>
    <mergeCell ref="T183:T187"/>
    <mergeCell ref="U183:U187"/>
    <mergeCell ref="BX193:BX197"/>
    <mergeCell ref="S193:S197"/>
    <mergeCell ref="T193:T197"/>
    <mergeCell ref="BW198:BW202"/>
    <mergeCell ref="S198:S202"/>
    <mergeCell ref="T198:T202"/>
    <mergeCell ref="U198:U202"/>
    <mergeCell ref="V198:V202"/>
    <mergeCell ref="AE198:AE202"/>
    <mergeCell ref="AK198:AK202"/>
    <mergeCell ref="AL198:AL202"/>
    <mergeCell ref="BD198:BD202"/>
    <mergeCell ref="BE198:BE202"/>
    <mergeCell ref="H203:H207"/>
    <mergeCell ref="I203:I207"/>
    <mergeCell ref="J203:J207"/>
    <mergeCell ref="K203:K207"/>
    <mergeCell ref="L203:L207"/>
    <mergeCell ref="M203:M207"/>
    <mergeCell ref="N203:N207"/>
    <mergeCell ref="O203:O207"/>
    <mergeCell ref="P203:P207"/>
    <mergeCell ref="Q203:Q207"/>
    <mergeCell ref="R203:R207"/>
    <mergeCell ref="S203:S207"/>
    <mergeCell ref="T203:T207"/>
    <mergeCell ref="U203:U207"/>
    <mergeCell ref="V203:V207"/>
    <mergeCell ref="BF198:BF202"/>
    <mergeCell ref="BG198:BG202"/>
    <mergeCell ref="A198:A202"/>
    <mergeCell ref="B198:B202"/>
    <mergeCell ref="C198:C202"/>
    <mergeCell ref="D198:D202"/>
    <mergeCell ref="E198:E202"/>
    <mergeCell ref="F198:F202"/>
    <mergeCell ref="G198:G202"/>
    <mergeCell ref="H198:H202"/>
    <mergeCell ref="I198:I202"/>
    <mergeCell ref="BI193:BI197"/>
    <mergeCell ref="BK193:BK197"/>
    <mergeCell ref="BS193:BS197"/>
    <mergeCell ref="BT193:BT197"/>
    <mergeCell ref="BU193:BU197"/>
    <mergeCell ref="BV193:BV197"/>
    <mergeCell ref="BK203:BK207"/>
    <mergeCell ref="A193:A197"/>
    <mergeCell ref="B193:B197"/>
    <mergeCell ref="C193:C197"/>
    <mergeCell ref="D193:D197"/>
    <mergeCell ref="E193:E197"/>
    <mergeCell ref="F193:F197"/>
    <mergeCell ref="G193:G197"/>
    <mergeCell ref="H193:H197"/>
    <mergeCell ref="I193:I197"/>
    <mergeCell ref="J193:J197"/>
    <mergeCell ref="K193:K197"/>
    <mergeCell ref="L193:L197"/>
    <mergeCell ref="M193:M197"/>
    <mergeCell ref="N193:N197"/>
    <mergeCell ref="O193:O197"/>
    <mergeCell ref="P193:P197"/>
    <mergeCell ref="Q193:Q197"/>
    <mergeCell ref="R193:R197"/>
    <mergeCell ref="J198:J202"/>
    <mergeCell ref="K198:K202"/>
    <mergeCell ref="L198:L202"/>
    <mergeCell ref="BU208:BU212"/>
    <mergeCell ref="BV208:BV212"/>
    <mergeCell ref="R208:R212"/>
    <mergeCell ref="S208:S212"/>
    <mergeCell ref="T208:T212"/>
    <mergeCell ref="U208:U212"/>
    <mergeCell ref="V208:V212"/>
    <mergeCell ref="AE208:AE212"/>
    <mergeCell ref="AK208:AK212"/>
    <mergeCell ref="AL208:AL212"/>
    <mergeCell ref="BD208:BD212"/>
    <mergeCell ref="BS203:BS207"/>
    <mergeCell ref="BT203:BT207"/>
    <mergeCell ref="BU203:BU207"/>
    <mergeCell ref="BV203:BV207"/>
    <mergeCell ref="BW203:BW207"/>
    <mergeCell ref="BT208:BT212"/>
    <mergeCell ref="BI198:BI202"/>
    <mergeCell ref="BK198:BK202"/>
    <mergeCell ref="BS198:BS202"/>
    <mergeCell ref="BT198:BT202"/>
    <mergeCell ref="BU198:BU202"/>
    <mergeCell ref="BV198:BV202"/>
    <mergeCell ref="BY203:BY207"/>
    <mergeCell ref="A208:A212"/>
    <mergeCell ref="B208:B212"/>
    <mergeCell ref="C208:C212"/>
    <mergeCell ref="D208:D212"/>
    <mergeCell ref="E208:E212"/>
    <mergeCell ref="F208:F212"/>
    <mergeCell ref="G208:G212"/>
    <mergeCell ref="H208:H212"/>
    <mergeCell ref="I208:I212"/>
    <mergeCell ref="J208:J212"/>
    <mergeCell ref="K208:K212"/>
    <mergeCell ref="L208:L212"/>
    <mergeCell ref="M208:M212"/>
    <mergeCell ref="N208:N212"/>
    <mergeCell ref="O208:O212"/>
    <mergeCell ref="P208:P212"/>
    <mergeCell ref="Q208:Q212"/>
    <mergeCell ref="AE203:AE207"/>
    <mergeCell ref="AK203:AK207"/>
    <mergeCell ref="AL203:AL207"/>
    <mergeCell ref="BD203:BD207"/>
    <mergeCell ref="BE203:BE207"/>
    <mergeCell ref="BF203:BF207"/>
    <mergeCell ref="BG203:BG207"/>
    <mergeCell ref="BI203:BI207"/>
    <mergeCell ref="M198:M202"/>
    <mergeCell ref="N198:N202"/>
    <mergeCell ref="O198:O202"/>
    <mergeCell ref="P198:P202"/>
    <mergeCell ref="Q198:Q202"/>
    <mergeCell ref="R198:R202"/>
    <mergeCell ref="BX198:BX202"/>
    <mergeCell ref="BY198:BY202"/>
    <mergeCell ref="A203:A207"/>
    <mergeCell ref="B203:B207"/>
    <mergeCell ref="C203:C207"/>
    <mergeCell ref="D203:D207"/>
    <mergeCell ref="E203:E207"/>
    <mergeCell ref="F203:F207"/>
    <mergeCell ref="G203:G207"/>
    <mergeCell ref="BK213:BK217"/>
    <mergeCell ref="BS213:BS217"/>
    <mergeCell ref="BT213:BT217"/>
    <mergeCell ref="BU213:BU217"/>
    <mergeCell ref="BV213:BV217"/>
    <mergeCell ref="BW213:BW217"/>
    <mergeCell ref="BX213:BX217"/>
    <mergeCell ref="BY213:BY217"/>
    <mergeCell ref="A218:A222"/>
    <mergeCell ref="B218:B222"/>
    <mergeCell ref="C218:C222"/>
    <mergeCell ref="D218:D222"/>
    <mergeCell ref="E218:E222"/>
    <mergeCell ref="F218:F222"/>
    <mergeCell ref="G218:G222"/>
    <mergeCell ref="H218:H222"/>
    <mergeCell ref="I218:I222"/>
    <mergeCell ref="J218:J222"/>
    <mergeCell ref="K218:K222"/>
    <mergeCell ref="L218:L222"/>
    <mergeCell ref="M218:M222"/>
    <mergeCell ref="N218:N222"/>
    <mergeCell ref="O218:O222"/>
    <mergeCell ref="P218:P222"/>
    <mergeCell ref="V213:V217"/>
    <mergeCell ref="AE213:AE217"/>
    <mergeCell ref="AK213:AK217"/>
    <mergeCell ref="AL213:AL217"/>
    <mergeCell ref="BD213:BD217"/>
    <mergeCell ref="BE213:BE217"/>
    <mergeCell ref="BF213:BF217"/>
    <mergeCell ref="BG213:BG217"/>
    <mergeCell ref="BX203:BX207"/>
    <mergeCell ref="BI213:BI217"/>
    <mergeCell ref="BW208:BW212"/>
    <mergeCell ref="BX208:BX212"/>
    <mergeCell ref="BY208:BY212"/>
    <mergeCell ref="A213:A217"/>
    <mergeCell ref="B213:B217"/>
    <mergeCell ref="C213:C217"/>
    <mergeCell ref="D213:D217"/>
    <mergeCell ref="E213:E217"/>
    <mergeCell ref="F213:F217"/>
    <mergeCell ref="G213:G217"/>
    <mergeCell ref="H213:H217"/>
    <mergeCell ref="I213:I217"/>
    <mergeCell ref="J213:J217"/>
    <mergeCell ref="K213:K217"/>
    <mergeCell ref="L213:L217"/>
    <mergeCell ref="M213:M217"/>
    <mergeCell ref="N213:N217"/>
    <mergeCell ref="O213:O217"/>
    <mergeCell ref="P213:P217"/>
    <mergeCell ref="Q213:Q217"/>
    <mergeCell ref="R213:R217"/>
    <mergeCell ref="S213:S217"/>
    <mergeCell ref="T213:T217"/>
    <mergeCell ref="U213:U217"/>
    <mergeCell ref="BE208:BE212"/>
    <mergeCell ref="BF208:BF212"/>
    <mergeCell ref="BG208:BG212"/>
    <mergeCell ref="BX218:BX222"/>
    <mergeCell ref="BY218:BY222"/>
    <mergeCell ref="A223:A227"/>
    <mergeCell ref="B223:B227"/>
    <mergeCell ref="C223:C227"/>
    <mergeCell ref="D223:D227"/>
    <mergeCell ref="E223:E227"/>
    <mergeCell ref="F223:F227"/>
    <mergeCell ref="G223:G227"/>
    <mergeCell ref="H223:H227"/>
    <mergeCell ref="I223:I227"/>
    <mergeCell ref="J223:J227"/>
    <mergeCell ref="K223:K227"/>
    <mergeCell ref="L223:L227"/>
    <mergeCell ref="M223:M227"/>
    <mergeCell ref="N223:N227"/>
    <mergeCell ref="O223:O227"/>
    <mergeCell ref="P223:P227"/>
    <mergeCell ref="Q223:Q227"/>
    <mergeCell ref="R223:R227"/>
    <mergeCell ref="BD218:BD222"/>
    <mergeCell ref="BE218:BE222"/>
    <mergeCell ref="BF218:BF222"/>
    <mergeCell ref="BG218:BG222"/>
    <mergeCell ref="BI218:BI222"/>
    <mergeCell ref="BK218:BK222"/>
    <mergeCell ref="BS218:BS222"/>
    <mergeCell ref="BT218:BT222"/>
    <mergeCell ref="BU218:BU222"/>
    <mergeCell ref="Q218:Q222"/>
    <mergeCell ref="R218:R222"/>
    <mergeCell ref="S218:S222"/>
    <mergeCell ref="T218:T222"/>
    <mergeCell ref="U218:U222"/>
    <mergeCell ref="V218:V222"/>
    <mergeCell ref="AE218:AE222"/>
    <mergeCell ref="AK218:AK222"/>
    <mergeCell ref="AL218:AL222"/>
    <mergeCell ref="F228:F232"/>
    <mergeCell ref="G228:G232"/>
    <mergeCell ref="H228:H232"/>
    <mergeCell ref="I228:I232"/>
    <mergeCell ref="BI223:BI227"/>
    <mergeCell ref="BK223:BK227"/>
    <mergeCell ref="BS223:BS227"/>
    <mergeCell ref="BT223:BT227"/>
    <mergeCell ref="BU223:BU227"/>
    <mergeCell ref="BV223:BV227"/>
    <mergeCell ref="BW223:BW227"/>
    <mergeCell ref="BX223:BX227"/>
    <mergeCell ref="S223:S227"/>
    <mergeCell ref="T223:T227"/>
    <mergeCell ref="BW228:BW232"/>
    <mergeCell ref="S228:S232"/>
    <mergeCell ref="T228:T232"/>
    <mergeCell ref="U228:U232"/>
    <mergeCell ref="V228:V232"/>
    <mergeCell ref="AE228:AE232"/>
    <mergeCell ref="AK228:AK232"/>
    <mergeCell ref="AL228:AL232"/>
    <mergeCell ref="BD228:BD232"/>
    <mergeCell ref="BE228:BE232"/>
    <mergeCell ref="J228:J232"/>
    <mergeCell ref="K228:K232"/>
    <mergeCell ref="L228:L232"/>
    <mergeCell ref="BY223:BY227"/>
    <mergeCell ref="U223:U227"/>
    <mergeCell ref="V223:V227"/>
    <mergeCell ref="AE223:AE227"/>
    <mergeCell ref="AK223:AK227"/>
    <mergeCell ref="AL223:AL227"/>
    <mergeCell ref="BD223:BD227"/>
    <mergeCell ref="BE223:BE227"/>
    <mergeCell ref="BF223:BF227"/>
    <mergeCell ref="BG223:BG227"/>
    <mergeCell ref="BI228:BI232"/>
    <mergeCell ref="BK228:BK232"/>
    <mergeCell ref="BS228:BS232"/>
    <mergeCell ref="BT228:BT232"/>
    <mergeCell ref="BU228:BU232"/>
    <mergeCell ref="BV228:BV232"/>
    <mergeCell ref="V253:V257"/>
    <mergeCell ref="BY233:BY237"/>
    <mergeCell ref="D293:D297"/>
    <mergeCell ref="A238:A242"/>
    <mergeCell ref="B238:B242"/>
    <mergeCell ref="C238:C242"/>
    <mergeCell ref="D238:D242"/>
    <mergeCell ref="E238:E242"/>
    <mergeCell ref="F238:F242"/>
    <mergeCell ref="G238:G242"/>
    <mergeCell ref="H238:H242"/>
    <mergeCell ref="I238:I242"/>
    <mergeCell ref="J238:J242"/>
    <mergeCell ref="K238:K242"/>
    <mergeCell ref="L238:L242"/>
    <mergeCell ref="M238:M242"/>
    <mergeCell ref="N238:N242"/>
    <mergeCell ref="O238:O242"/>
    <mergeCell ref="P238:P242"/>
    <mergeCell ref="Q238:Q242"/>
    <mergeCell ref="AE233:AE237"/>
    <mergeCell ref="AK233:AK237"/>
    <mergeCell ref="AL233:AL237"/>
    <mergeCell ref="BD233:BD237"/>
    <mergeCell ref="BE233:BE237"/>
    <mergeCell ref="BF233:BF237"/>
    <mergeCell ref="BG233:BG237"/>
    <mergeCell ref="BI233:BI237"/>
    <mergeCell ref="M228:M232"/>
    <mergeCell ref="N228:N232"/>
    <mergeCell ref="O228:O232"/>
    <mergeCell ref="P228:P232"/>
    <mergeCell ref="Q228:Q232"/>
    <mergeCell ref="R228:R232"/>
    <mergeCell ref="BX228:BX232"/>
    <mergeCell ref="BY228:BY232"/>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233:O237"/>
    <mergeCell ref="P233:P237"/>
    <mergeCell ref="Q233:Q237"/>
    <mergeCell ref="R233:R237"/>
    <mergeCell ref="S233:S237"/>
    <mergeCell ref="T233:T237"/>
    <mergeCell ref="U233:U237"/>
    <mergeCell ref="V233:V237"/>
    <mergeCell ref="BF228:BF232"/>
    <mergeCell ref="BG228:BG232"/>
    <mergeCell ref="BX233:BX237"/>
    <mergeCell ref="A228:A232"/>
    <mergeCell ref="B228:B232"/>
    <mergeCell ref="C228:C232"/>
    <mergeCell ref="A298:A302"/>
    <mergeCell ref="C298:C302"/>
    <mergeCell ref="E298:E302"/>
    <mergeCell ref="BX238:BX242"/>
    <mergeCell ref="BY238:BY242"/>
    <mergeCell ref="A323:A327"/>
    <mergeCell ref="B323:B327"/>
    <mergeCell ref="C323:C327"/>
    <mergeCell ref="D323:D327"/>
    <mergeCell ref="E323:E327"/>
    <mergeCell ref="F323:F327"/>
    <mergeCell ref="G323:G327"/>
    <mergeCell ref="H323:H327"/>
    <mergeCell ref="I323:I327"/>
    <mergeCell ref="J323:J327"/>
    <mergeCell ref="K323:K327"/>
    <mergeCell ref="L323:L327"/>
    <mergeCell ref="M323:M327"/>
    <mergeCell ref="N323:N327"/>
    <mergeCell ref="O323:O327"/>
    <mergeCell ref="P323:P327"/>
    <mergeCell ref="Q323:Q327"/>
    <mergeCell ref="R323:R327"/>
    <mergeCell ref="S323:S327"/>
    <mergeCell ref="T323:T327"/>
    <mergeCell ref="U323:U327"/>
    <mergeCell ref="BE238:BE242"/>
    <mergeCell ref="BF238:BF242"/>
    <mergeCell ref="BG238:BG242"/>
    <mergeCell ref="BI238:BI242"/>
    <mergeCell ref="BK238:BK242"/>
    <mergeCell ref="BS238:BS242"/>
    <mergeCell ref="BK233:BK237"/>
    <mergeCell ref="BU238:BU242"/>
    <mergeCell ref="BV238:BV242"/>
    <mergeCell ref="R238:R242"/>
    <mergeCell ref="S238:S242"/>
    <mergeCell ref="T238:T242"/>
    <mergeCell ref="U238:U242"/>
    <mergeCell ref="V238:V242"/>
    <mergeCell ref="AE238:AE242"/>
    <mergeCell ref="AK238:AK242"/>
    <mergeCell ref="AL238:AL242"/>
    <mergeCell ref="BD238:BD242"/>
    <mergeCell ref="BS233:BS237"/>
    <mergeCell ref="BT233:BT237"/>
    <mergeCell ref="BU233:BU237"/>
    <mergeCell ref="BV233:BV237"/>
    <mergeCell ref="BW233:BW237"/>
    <mergeCell ref="BT238:BT242"/>
    <mergeCell ref="BS248:BS252"/>
    <mergeCell ref="BT248:BT252"/>
    <mergeCell ref="BU248:BU252"/>
    <mergeCell ref="Q248:Q252"/>
    <mergeCell ref="R248:R252"/>
    <mergeCell ref="S248:S252"/>
    <mergeCell ref="T248:T252"/>
    <mergeCell ref="U248:U252"/>
    <mergeCell ref="V248:V252"/>
    <mergeCell ref="AE248:AE252"/>
    <mergeCell ref="AK248:AK252"/>
    <mergeCell ref="AL248:AL252"/>
    <mergeCell ref="BY253:BY257"/>
    <mergeCell ref="U253:U257"/>
    <mergeCell ref="B293:B297"/>
    <mergeCell ref="F293:F297"/>
    <mergeCell ref="C293:C297"/>
    <mergeCell ref="BI253:BI257"/>
    <mergeCell ref="BK253:BK257"/>
    <mergeCell ref="BS253:BS257"/>
    <mergeCell ref="BT253:BT257"/>
    <mergeCell ref="BS333:BS337"/>
    <mergeCell ref="AE253:AE257"/>
    <mergeCell ref="AK253:AK257"/>
    <mergeCell ref="AL253:AL257"/>
    <mergeCell ref="BD253:BD257"/>
    <mergeCell ref="BE253:BE257"/>
    <mergeCell ref="BF253:BF257"/>
    <mergeCell ref="BG253:BG257"/>
    <mergeCell ref="BV248:BV252"/>
    <mergeCell ref="BW248:BW252"/>
    <mergeCell ref="BX248:BX252"/>
    <mergeCell ref="BY248:BY252"/>
    <mergeCell ref="R253:R257"/>
    <mergeCell ref="BX323:BX327"/>
    <mergeCell ref="BY323:BY327"/>
    <mergeCell ref="A248:A252"/>
    <mergeCell ref="B248:B252"/>
    <mergeCell ref="C248:C252"/>
    <mergeCell ref="D248:D252"/>
    <mergeCell ref="E248:E252"/>
    <mergeCell ref="F248:F252"/>
    <mergeCell ref="G248:G252"/>
    <mergeCell ref="H248:H252"/>
    <mergeCell ref="I248:I252"/>
    <mergeCell ref="J248:J252"/>
    <mergeCell ref="K248:K252"/>
    <mergeCell ref="L248:L252"/>
    <mergeCell ref="M248:M252"/>
    <mergeCell ref="N248:N252"/>
    <mergeCell ref="O248:O252"/>
    <mergeCell ref="P248:P252"/>
    <mergeCell ref="V323:V327"/>
    <mergeCell ref="AE323:AE327"/>
    <mergeCell ref="AK323:AK327"/>
    <mergeCell ref="AL323:AL327"/>
    <mergeCell ref="BD323:BD327"/>
    <mergeCell ref="BE323:BE327"/>
    <mergeCell ref="BF323:BF327"/>
    <mergeCell ref="BG323:BG327"/>
    <mergeCell ref="BD248:BD252"/>
    <mergeCell ref="BE248:BE252"/>
    <mergeCell ref="BF248:BF252"/>
    <mergeCell ref="BG248:BG252"/>
    <mergeCell ref="BI248:BI252"/>
    <mergeCell ref="BK248:BK252"/>
    <mergeCell ref="BU253:BU257"/>
    <mergeCell ref="BV253:BV257"/>
    <mergeCell ref="BW253:BW257"/>
    <mergeCell ref="BX253:BX257"/>
    <mergeCell ref="S253:S257"/>
    <mergeCell ref="T253:T257"/>
    <mergeCell ref="B283:B287"/>
    <mergeCell ref="C283:C287"/>
    <mergeCell ref="D283:D287"/>
    <mergeCell ref="E283:E287"/>
    <mergeCell ref="F283:F287"/>
    <mergeCell ref="G283:G287"/>
    <mergeCell ref="AE278:AE282"/>
    <mergeCell ref="AK278:AK282"/>
    <mergeCell ref="AL278:AL282"/>
    <mergeCell ref="F298:F302"/>
    <mergeCell ref="G298:G302"/>
    <mergeCell ref="H298:H302"/>
    <mergeCell ref="I298:I302"/>
    <mergeCell ref="BI293:BI297"/>
    <mergeCell ref="BK293:BK297"/>
    <mergeCell ref="BS293:BS297"/>
    <mergeCell ref="A253:A257"/>
    <mergeCell ref="B253:B257"/>
    <mergeCell ref="C253:C257"/>
    <mergeCell ref="D253:D257"/>
    <mergeCell ref="E253:E257"/>
    <mergeCell ref="F253:F257"/>
    <mergeCell ref="G253:G257"/>
    <mergeCell ref="H253:H257"/>
    <mergeCell ref="I253:I257"/>
    <mergeCell ref="J253:J257"/>
    <mergeCell ref="K253:K257"/>
    <mergeCell ref="L253:L257"/>
    <mergeCell ref="M253:M257"/>
    <mergeCell ref="N253:N257"/>
    <mergeCell ref="O253:O257"/>
    <mergeCell ref="P253:P257"/>
    <mergeCell ref="Q253:Q257"/>
    <mergeCell ref="E333:E337"/>
    <mergeCell ref="F333:F337"/>
    <mergeCell ref="G333:G337"/>
    <mergeCell ref="H333:H337"/>
    <mergeCell ref="I333:I337"/>
    <mergeCell ref="J333:J337"/>
    <mergeCell ref="K333:K337"/>
    <mergeCell ref="L333:L337"/>
    <mergeCell ref="M333:M337"/>
    <mergeCell ref="N333:N337"/>
    <mergeCell ref="O333:O337"/>
    <mergeCell ref="P333:P337"/>
    <mergeCell ref="Q333:Q337"/>
    <mergeCell ref="R333:R337"/>
    <mergeCell ref="S333:S337"/>
    <mergeCell ref="T333:T337"/>
    <mergeCell ref="K283:K287"/>
    <mergeCell ref="L283:L287"/>
    <mergeCell ref="M283:M287"/>
    <mergeCell ref="N283:N287"/>
    <mergeCell ref="O283:O287"/>
    <mergeCell ref="A303:A307"/>
    <mergeCell ref="B303:B307"/>
    <mergeCell ref="C303:C307"/>
    <mergeCell ref="D303:D307"/>
    <mergeCell ref="E303:E307"/>
    <mergeCell ref="F303:F307"/>
    <mergeCell ref="G303:G307"/>
    <mergeCell ref="H303:H307"/>
    <mergeCell ref="L303:L307"/>
    <mergeCell ref="M303:M307"/>
    <mergeCell ref="N303:N307"/>
    <mergeCell ref="O303:O307"/>
    <mergeCell ref="P303:P307"/>
    <mergeCell ref="Q303:Q307"/>
    <mergeCell ref="A293:A297"/>
    <mergeCell ref="E293:E297"/>
    <mergeCell ref="BX298:BX302"/>
    <mergeCell ref="BW298:BW302"/>
    <mergeCell ref="S298:S302"/>
    <mergeCell ref="T298:T302"/>
    <mergeCell ref="U298:U302"/>
    <mergeCell ref="V298:V302"/>
    <mergeCell ref="AE298:AE302"/>
    <mergeCell ref="AK298:AK302"/>
    <mergeCell ref="BX308:BX312"/>
    <mergeCell ref="BI303:BI307"/>
    <mergeCell ref="BW313:BW317"/>
    <mergeCell ref="BX313:BX317"/>
    <mergeCell ref="BY313:BY317"/>
    <mergeCell ref="BX303:BX307"/>
    <mergeCell ref="BY303:BY307"/>
    <mergeCell ref="AL273:AL277"/>
    <mergeCell ref="BD273:BD277"/>
    <mergeCell ref="BE273:BE277"/>
    <mergeCell ref="BF273:BF277"/>
    <mergeCell ref="BG273:BG277"/>
    <mergeCell ref="BY318:BY322"/>
    <mergeCell ref="BV338:BV342"/>
    <mergeCell ref="BY333:BY337"/>
    <mergeCell ref="A278:A282"/>
    <mergeCell ref="B278:B282"/>
    <mergeCell ref="C278:C282"/>
    <mergeCell ref="D278:D282"/>
    <mergeCell ref="E278:E282"/>
    <mergeCell ref="F278:F282"/>
    <mergeCell ref="G278:G282"/>
    <mergeCell ref="H278:H282"/>
    <mergeCell ref="I278:I282"/>
    <mergeCell ref="J278:J282"/>
    <mergeCell ref="K278:K282"/>
    <mergeCell ref="L278:L282"/>
    <mergeCell ref="M278:M282"/>
    <mergeCell ref="N278:N282"/>
    <mergeCell ref="O278:O282"/>
    <mergeCell ref="P278:P282"/>
    <mergeCell ref="Q278:Q282"/>
    <mergeCell ref="AE333:AE337"/>
    <mergeCell ref="AK333:AK337"/>
    <mergeCell ref="AL333:AL337"/>
    <mergeCell ref="BD333:BD337"/>
    <mergeCell ref="BE333:BE337"/>
    <mergeCell ref="BF333:BF337"/>
    <mergeCell ref="BG333:BG337"/>
    <mergeCell ref="BI333:BI337"/>
    <mergeCell ref="M338:M342"/>
    <mergeCell ref="N338:N342"/>
    <mergeCell ref="O338:O342"/>
    <mergeCell ref="P338:P342"/>
    <mergeCell ref="Q338:Q342"/>
    <mergeCell ref="R338:R342"/>
    <mergeCell ref="BX338:BX342"/>
    <mergeCell ref="BY338:BY342"/>
    <mergeCell ref="A333:A337"/>
    <mergeCell ref="B333:B337"/>
    <mergeCell ref="C333:C337"/>
    <mergeCell ref="D333:D337"/>
    <mergeCell ref="A283:A287"/>
    <mergeCell ref="BW338:BW342"/>
    <mergeCell ref="S338:S342"/>
    <mergeCell ref="T338:T342"/>
    <mergeCell ref="I283:I287"/>
    <mergeCell ref="J283:J287"/>
    <mergeCell ref="P283:P287"/>
    <mergeCell ref="V268:V272"/>
    <mergeCell ref="AE268:AE272"/>
    <mergeCell ref="AK268:AK272"/>
    <mergeCell ref="BF268:BF272"/>
    <mergeCell ref="BG268:BG272"/>
    <mergeCell ref="BI283:BI287"/>
    <mergeCell ref="BK283:BK287"/>
    <mergeCell ref="BS283:BS287"/>
    <mergeCell ref="BT283:BT287"/>
    <mergeCell ref="BU283:BU287"/>
    <mergeCell ref="BX288:BX292"/>
    <mergeCell ref="BY288:BY292"/>
    <mergeCell ref="BF293:BF297"/>
    <mergeCell ref="BG293:BG297"/>
    <mergeCell ref="U288:U292"/>
    <mergeCell ref="AE288:AE292"/>
    <mergeCell ref="AK288:AK292"/>
    <mergeCell ref="AL288:AL292"/>
    <mergeCell ref="BD288:BD292"/>
    <mergeCell ref="BE288:BE292"/>
    <mergeCell ref="BF288:BF292"/>
    <mergeCell ref="BG288:BG292"/>
    <mergeCell ref="V288:V292"/>
    <mergeCell ref="BT293:BT297"/>
    <mergeCell ref="BU293:BU297"/>
    <mergeCell ref="BV293:BV297"/>
    <mergeCell ref="BW293:BW297"/>
    <mergeCell ref="BX293:BX297"/>
    <mergeCell ref="S293:S297"/>
    <mergeCell ref="T293:T297"/>
    <mergeCell ref="BY273:BY277"/>
    <mergeCell ref="U273:U277"/>
    <mergeCell ref="V273:V277"/>
    <mergeCell ref="AE273:AE277"/>
    <mergeCell ref="AK273:AK277"/>
    <mergeCell ref="BU278:BU282"/>
    <mergeCell ref="BV278:BV282"/>
    <mergeCell ref="R278:R282"/>
    <mergeCell ref="S278:S282"/>
    <mergeCell ref="T278:T282"/>
    <mergeCell ref="U278:U282"/>
    <mergeCell ref="V278:V282"/>
    <mergeCell ref="R283:R287"/>
    <mergeCell ref="S283:S287"/>
    <mergeCell ref="T283:T287"/>
    <mergeCell ref="U283:U287"/>
    <mergeCell ref="V283:V287"/>
    <mergeCell ref="AE283:AE287"/>
    <mergeCell ref="AK283:AK287"/>
    <mergeCell ref="AL283:AL287"/>
    <mergeCell ref="BY293:BY297"/>
    <mergeCell ref="U293:U297"/>
    <mergeCell ref="V293:V297"/>
    <mergeCell ref="AE293:AE297"/>
    <mergeCell ref="AK293:AK297"/>
    <mergeCell ref="AL293:AL297"/>
    <mergeCell ref="BT278:BT282"/>
    <mergeCell ref="BD283:BD287"/>
    <mergeCell ref="BE283:BE287"/>
    <mergeCell ref="BF283:BF287"/>
    <mergeCell ref="BG283:BG287"/>
    <mergeCell ref="V308:V312"/>
    <mergeCell ref="BF298:BF302"/>
    <mergeCell ref="BG298:BG302"/>
    <mergeCell ref="AL303:AL307"/>
    <mergeCell ref="BD303:BD307"/>
    <mergeCell ref="BE303:BE307"/>
    <mergeCell ref="BF303:BF307"/>
    <mergeCell ref="BG303:BG307"/>
    <mergeCell ref="I303:I307"/>
    <mergeCell ref="J303:J307"/>
    <mergeCell ref="K303:K307"/>
    <mergeCell ref="R293:R297"/>
    <mergeCell ref="BK288:BK292"/>
    <mergeCell ref="BS288:BS292"/>
    <mergeCell ref="BT288:BT292"/>
    <mergeCell ref="BU288:BU292"/>
    <mergeCell ref="I293:I297"/>
    <mergeCell ref="J293:J297"/>
    <mergeCell ref="K293:K297"/>
    <mergeCell ref="L293:L297"/>
    <mergeCell ref="M293:M297"/>
    <mergeCell ref="N293:N297"/>
    <mergeCell ref="O293:O297"/>
    <mergeCell ref="P293:P297"/>
    <mergeCell ref="Q293:Q297"/>
    <mergeCell ref="BD293:BD297"/>
    <mergeCell ref="BE293:BE297"/>
    <mergeCell ref="BX278:BX282"/>
    <mergeCell ref="BY278:BY282"/>
    <mergeCell ref="A268:A272"/>
    <mergeCell ref="B268:B272"/>
    <mergeCell ref="C268:C272"/>
    <mergeCell ref="D268:D272"/>
    <mergeCell ref="E268:E272"/>
    <mergeCell ref="F268:F272"/>
    <mergeCell ref="G268:G272"/>
    <mergeCell ref="H268:H272"/>
    <mergeCell ref="I268:I272"/>
    <mergeCell ref="J268:J272"/>
    <mergeCell ref="K268:K272"/>
    <mergeCell ref="L268:L272"/>
    <mergeCell ref="M268:M272"/>
    <mergeCell ref="N268:N272"/>
    <mergeCell ref="O268:O272"/>
    <mergeCell ref="P268:P272"/>
    <mergeCell ref="Q268:Q272"/>
    <mergeCell ref="R268:R272"/>
    <mergeCell ref="S268:S272"/>
    <mergeCell ref="T268:T272"/>
    <mergeCell ref="U268:U272"/>
    <mergeCell ref="BE278:BE282"/>
    <mergeCell ref="BF278:BF282"/>
    <mergeCell ref="BG278:BG282"/>
    <mergeCell ref="BI278:BI282"/>
    <mergeCell ref="BK278:BK282"/>
    <mergeCell ref="BS278:BS282"/>
    <mergeCell ref="BV283:BV287"/>
    <mergeCell ref="BW283:BW287"/>
    <mergeCell ref="BX283:BX287"/>
    <mergeCell ref="BY283:BY287"/>
    <mergeCell ref="Q283:Q287"/>
    <mergeCell ref="BY268:BY272"/>
    <mergeCell ref="BD278:BD282"/>
    <mergeCell ref="H283:H287"/>
    <mergeCell ref="A308:A312"/>
    <mergeCell ref="B308:B312"/>
    <mergeCell ref="C308:C312"/>
    <mergeCell ref="D308:D312"/>
    <mergeCell ref="E308:E312"/>
    <mergeCell ref="F308:F312"/>
    <mergeCell ref="G308:G312"/>
    <mergeCell ref="H308:H312"/>
    <mergeCell ref="O308:O312"/>
    <mergeCell ref="P308:P312"/>
    <mergeCell ref="Q308:Q312"/>
    <mergeCell ref="R308:R312"/>
    <mergeCell ref="BV298:BV302"/>
    <mergeCell ref="BY308:BY312"/>
    <mergeCell ref="BK308:BK312"/>
    <mergeCell ref="BU313:BU317"/>
    <mergeCell ref="BV313:BV317"/>
    <mergeCell ref="BS313:BS317"/>
    <mergeCell ref="BT313:BT317"/>
    <mergeCell ref="BK303:BK307"/>
    <mergeCell ref="BS303:BS307"/>
    <mergeCell ref="BT303:BT307"/>
    <mergeCell ref="BU303:BU307"/>
    <mergeCell ref="BV303:BV307"/>
    <mergeCell ref="BW303:BW307"/>
    <mergeCell ref="I313:I317"/>
    <mergeCell ref="J313:J317"/>
    <mergeCell ref="K313:K317"/>
    <mergeCell ref="L313:L317"/>
    <mergeCell ref="M313:M317"/>
    <mergeCell ref="N313:N317"/>
    <mergeCell ref="O313:O317"/>
    <mergeCell ref="P313:P317"/>
    <mergeCell ref="Q313:Q317"/>
    <mergeCell ref="AE308:AE312"/>
    <mergeCell ref="AK308:AK312"/>
    <mergeCell ref="AL308:AL312"/>
    <mergeCell ref="BD308:BD312"/>
    <mergeCell ref="BE308:BE312"/>
    <mergeCell ref="AE303:AE307"/>
    <mergeCell ref="AK303:AK307"/>
    <mergeCell ref="R303:R307"/>
    <mergeCell ref="S303:S307"/>
    <mergeCell ref="T303:T307"/>
    <mergeCell ref="U303:U307"/>
    <mergeCell ref="BT308:BT312"/>
    <mergeCell ref="BU308:BU312"/>
    <mergeCell ref="BV308:BV312"/>
    <mergeCell ref="BW308:BW312"/>
    <mergeCell ref="BS308:BS312"/>
    <mergeCell ref="V303:V307"/>
    <mergeCell ref="BF308:BF312"/>
    <mergeCell ref="BG308:BG312"/>
    <mergeCell ref="BI308:BI312"/>
    <mergeCell ref="R313:R317"/>
    <mergeCell ref="S313:S317"/>
    <mergeCell ref="AE313:AE317"/>
    <mergeCell ref="AK313:AK317"/>
    <mergeCell ref="BI298:BI302"/>
    <mergeCell ref="BK298:BK302"/>
    <mergeCell ref="BS298:BS302"/>
    <mergeCell ref="BT298:BT302"/>
    <mergeCell ref="BU298:BU302"/>
    <mergeCell ref="M298:M302"/>
    <mergeCell ref="BY298:BY302"/>
    <mergeCell ref="J298:J302"/>
    <mergeCell ref="K298:K302"/>
    <mergeCell ref="L298:L302"/>
    <mergeCell ref="AL298:AL302"/>
    <mergeCell ref="BY263:BY267"/>
    <mergeCell ref="A273:A277"/>
    <mergeCell ref="B273:B277"/>
    <mergeCell ref="C273:C277"/>
    <mergeCell ref="D273:D277"/>
    <mergeCell ref="E273:E277"/>
    <mergeCell ref="F273:F277"/>
    <mergeCell ref="G273:G277"/>
    <mergeCell ref="H273:H277"/>
    <mergeCell ref="I273:I277"/>
    <mergeCell ref="J273:J277"/>
    <mergeCell ref="K273:K277"/>
    <mergeCell ref="L273:L277"/>
    <mergeCell ref="M273:M277"/>
    <mergeCell ref="N273:N277"/>
    <mergeCell ref="O273:O277"/>
    <mergeCell ref="P273:P277"/>
    <mergeCell ref="Q273:Q277"/>
    <mergeCell ref="R273:R277"/>
    <mergeCell ref="Q263:Q267"/>
    <mergeCell ref="R263:R267"/>
    <mergeCell ref="S263:S267"/>
    <mergeCell ref="T263:T267"/>
    <mergeCell ref="U263:U267"/>
    <mergeCell ref="V263:V267"/>
    <mergeCell ref="AE263:AE267"/>
    <mergeCell ref="AK263:AK267"/>
    <mergeCell ref="AL263:AL267"/>
    <mergeCell ref="A263:A267"/>
    <mergeCell ref="B263:B267"/>
    <mergeCell ref="C263:C267"/>
    <mergeCell ref="D263:D267"/>
    <mergeCell ref="E263:E267"/>
    <mergeCell ref="F263:F267"/>
    <mergeCell ref="G263:G267"/>
    <mergeCell ref="H263:H267"/>
    <mergeCell ref="I263:I267"/>
    <mergeCell ref="J263:J267"/>
    <mergeCell ref="K263:K267"/>
    <mergeCell ref="L263:L267"/>
    <mergeCell ref="M263:M267"/>
    <mergeCell ref="N263:N267"/>
    <mergeCell ref="O263:O267"/>
    <mergeCell ref="P263:P267"/>
    <mergeCell ref="BK268:BK272"/>
    <mergeCell ref="BS268:BS272"/>
    <mergeCell ref="BT268:BT272"/>
    <mergeCell ref="BU268:BU272"/>
    <mergeCell ref="BV268:BV272"/>
    <mergeCell ref="BW268:BW272"/>
    <mergeCell ref="BX268:BX272"/>
    <mergeCell ref="G293:G297"/>
    <mergeCell ref="H293:H297"/>
    <mergeCell ref="BI268:BI272"/>
    <mergeCell ref="BD298:BD302"/>
    <mergeCell ref="D298:D302"/>
    <mergeCell ref="B298:B302"/>
    <mergeCell ref="N298:N302"/>
    <mergeCell ref="O298:O302"/>
    <mergeCell ref="A258:A262"/>
    <mergeCell ref="B258:B262"/>
    <mergeCell ref="C258:C262"/>
    <mergeCell ref="D258:D262"/>
    <mergeCell ref="E258:E262"/>
    <mergeCell ref="F258:F262"/>
    <mergeCell ref="G258:G262"/>
    <mergeCell ref="H258:H262"/>
    <mergeCell ref="I258:I262"/>
    <mergeCell ref="BI273:BI277"/>
    <mergeCell ref="BK273:BK277"/>
    <mergeCell ref="BS273:BS277"/>
    <mergeCell ref="BT273:BT277"/>
    <mergeCell ref="BU273:BU277"/>
    <mergeCell ref="BV273:BV277"/>
    <mergeCell ref="BW273:BW277"/>
    <mergeCell ref="BX273:BX277"/>
    <mergeCell ref="S273:S277"/>
    <mergeCell ref="T273:T277"/>
    <mergeCell ref="BW258:BW262"/>
    <mergeCell ref="S258:S262"/>
    <mergeCell ref="T258:T262"/>
    <mergeCell ref="U258:U262"/>
    <mergeCell ref="V258:V262"/>
    <mergeCell ref="AE258:AE262"/>
    <mergeCell ref="AK258:AK262"/>
    <mergeCell ref="AL258:AL262"/>
    <mergeCell ref="BD258:BD262"/>
    <mergeCell ref="BE258:BE262"/>
    <mergeCell ref="J258:J262"/>
    <mergeCell ref="K258:K262"/>
    <mergeCell ref="L258:L262"/>
    <mergeCell ref="BI258:BI262"/>
    <mergeCell ref="BK258:BK262"/>
    <mergeCell ref="BS258:BS262"/>
    <mergeCell ref="BT258:BT262"/>
    <mergeCell ref="BU258:BU262"/>
    <mergeCell ref="BV258:BV262"/>
    <mergeCell ref="BD263:BD267"/>
    <mergeCell ref="BE263:BE267"/>
    <mergeCell ref="BF263:BF267"/>
    <mergeCell ref="BG263:BG267"/>
    <mergeCell ref="BI263:BI267"/>
    <mergeCell ref="BK263:BK267"/>
    <mergeCell ref="BS263:BS267"/>
    <mergeCell ref="BT263:BT267"/>
    <mergeCell ref="BU263:BU267"/>
    <mergeCell ref="AL268:AL272"/>
    <mergeCell ref="BD268:BD272"/>
    <mergeCell ref="BE268:BE272"/>
    <mergeCell ref="BX258:BX262"/>
    <mergeCell ref="BV263:BV267"/>
    <mergeCell ref="BW263:BW267"/>
    <mergeCell ref="BX263:BX267"/>
    <mergeCell ref="I328:I332"/>
    <mergeCell ref="J328:J332"/>
    <mergeCell ref="K328:K332"/>
    <mergeCell ref="L328:L332"/>
    <mergeCell ref="M328:M332"/>
    <mergeCell ref="N328:N332"/>
    <mergeCell ref="O328:O332"/>
    <mergeCell ref="P328:P332"/>
    <mergeCell ref="Q328:Q332"/>
    <mergeCell ref="AE318:AE322"/>
    <mergeCell ref="AK318:AK322"/>
    <mergeCell ref="AL318:AL322"/>
    <mergeCell ref="BD318:BD322"/>
    <mergeCell ref="BE318:BE322"/>
    <mergeCell ref="BF318:BF322"/>
    <mergeCell ref="BG318:BG322"/>
    <mergeCell ref="BI318:BI322"/>
    <mergeCell ref="BK323:BK327"/>
    <mergeCell ref="BS323:BS327"/>
    <mergeCell ref="BT323:BT327"/>
    <mergeCell ref="BU323:BU327"/>
    <mergeCell ref="BV323:BV327"/>
    <mergeCell ref="BW323:BW327"/>
    <mergeCell ref="M258:M262"/>
    <mergeCell ref="N258:N262"/>
    <mergeCell ref="O258:O262"/>
    <mergeCell ref="P258:P262"/>
    <mergeCell ref="Q258:Q262"/>
    <mergeCell ref="R258:R262"/>
    <mergeCell ref="BF258:BF262"/>
    <mergeCell ref="BG258:BG262"/>
    <mergeCell ref="BW278:BW282"/>
    <mergeCell ref="BV288:BV292"/>
    <mergeCell ref="BW288:BW292"/>
    <mergeCell ref="BE298:BE302"/>
    <mergeCell ref="L288:L292"/>
    <mergeCell ref="M288:M292"/>
    <mergeCell ref="N288:N292"/>
    <mergeCell ref="O288:O292"/>
    <mergeCell ref="P288:P292"/>
    <mergeCell ref="Q288:Q292"/>
    <mergeCell ref="R288:R292"/>
    <mergeCell ref="S288:S292"/>
    <mergeCell ref="T288:T292"/>
    <mergeCell ref="BK318:BK322"/>
    <mergeCell ref="BU328:BU332"/>
    <mergeCell ref="BE313:BE317"/>
    <mergeCell ref="BF313:BF317"/>
    <mergeCell ref="BG313:BG317"/>
    <mergeCell ref="BI313:BI317"/>
    <mergeCell ref="BK313:BK317"/>
    <mergeCell ref="BI323:BI327"/>
    <mergeCell ref="P298:P302"/>
    <mergeCell ref="Q298:Q302"/>
    <mergeCell ref="R298:R302"/>
    <mergeCell ref="I308:I312"/>
    <mergeCell ref="J308:J312"/>
    <mergeCell ref="K308:K312"/>
    <mergeCell ref="L308:L312"/>
    <mergeCell ref="M308:M312"/>
    <mergeCell ref="N308:N312"/>
    <mergeCell ref="S308:S312"/>
    <mergeCell ref="T308:T312"/>
    <mergeCell ref="U308:U312"/>
    <mergeCell ref="BY258:BY262"/>
    <mergeCell ref="A318:A322"/>
    <mergeCell ref="B318:B322"/>
    <mergeCell ref="C318:C322"/>
    <mergeCell ref="D318:D322"/>
    <mergeCell ref="E318:E322"/>
    <mergeCell ref="F318:F322"/>
    <mergeCell ref="G318:G322"/>
    <mergeCell ref="H318:H322"/>
    <mergeCell ref="BX318:BX322"/>
    <mergeCell ref="BI288:BI292"/>
    <mergeCell ref="BW328:BW332"/>
    <mergeCell ref="BX328:BX332"/>
    <mergeCell ref="BY328:BY332"/>
    <mergeCell ref="A288:A292"/>
    <mergeCell ref="B288:B292"/>
    <mergeCell ref="C288:C292"/>
    <mergeCell ref="D288:D292"/>
    <mergeCell ref="E288:E292"/>
    <mergeCell ref="F288:F292"/>
    <mergeCell ref="G288:G292"/>
    <mergeCell ref="H288:H292"/>
    <mergeCell ref="I288:I292"/>
    <mergeCell ref="J288:J292"/>
    <mergeCell ref="K288:K292"/>
    <mergeCell ref="BF328:BF332"/>
    <mergeCell ref="BG328:BG332"/>
    <mergeCell ref="BI328:BI332"/>
    <mergeCell ref="BK328:BK332"/>
    <mergeCell ref="BS328:BS332"/>
    <mergeCell ref="BV328:BV332"/>
    <mergeCell ref="R328:R332"/>
    <mergeCell ref="S328:S332"/>
    <mergeCell ref="T328:T332"/>
    <mergeCell ref="U328:U332"/>
    <mergeCell ref="V328:V332"/>
    <mergeCell ref="AE328:AE332"/>
    <mergeCell ref="AK328:AK332"/>
    <mergeCell ref="AL328:AL332"/>
    <mergeCell ref="BD328:BD332"/>
    <mergeCell ref="BS318:BS322"/>
    <mergeCell ref="BT318:BT322"/>
    <mergeCell ref="BU318:BU322"/>
    <mergeCell ref="BV318:BV322"/>
    <mergeCell ref="BW318:BW322"/>
    <mergeCell ref="BT328:BT332"/>
    <mergeCell ref="I318:I322"/>
    <mergeCell ref="J318:J322"/>
    <mergeCell ref="K318:K322"/>
    <mergeCell ref="L318:L322"/>
    <mergeCell ref="M318:M322"/>
    <mergeCell ref="N318:N322"/>
    <mergeCell ref="O318:O322"/>
    <mergeCell ref="P318:P322"/>
    <mergeCell ref="Q318:Q322"/>
    <mergeCell ref="R318:R322"/>
    <mergeCell ref="S318:S322"/>
    <mergeCell ref="T318:T322"/>
    <mergeCell ref="U318:U322"/>
    <mergeCell ref="V318:V322"/>
    <mergeCell ref="A328:A332"/>
    <mergeCell ref="B328:B332"/>
    <mergeCell ref="C328:C332"/>
    <mergeCell ref="D328:D332"/>
    <mergeCell ref="BY348:BY352"/>
    <mergeCell ref="U348:U352"/>
    <mergeCell ref="V348:V352"/>
    <mergeCell ref="AE348:AE352"/>
    <mergeCell ref="AK348:AK352"/>
    <mergeCell ref="AL348:AL352"/>
    <mergeCell ref="BD348:BD352"/>
    <mergeCell ref="BE348:BE352"/>
    <mergeCell ref="BF348:BF352"/>
    <mergeCell ref="BG348:BG352"/>
    <mergeCell ref="BV343:BV347"/>
    <mergeCell ref="BW343:BW347"/>
    <mergeCell ref="BX343:BX347"/>
    <mergeCell ref="BY343:BY347"/>
    <mergeCell ref="A343:A347"/>
    <mergeCell ref="B343:B347"/>
    <mergeCell ref="C343:C347"/>
    <mergeCell ref="D343:D347"/>
    <mergeCell ref="E343:E347"/>
    <mergeCell ref="F343:F347"/>
    <mergeCell ref="G343:G347"/>
    <mergeCell ref="H343:H347"/>
    <mergeCell ref="I343:I347"/>
    <mergeCell ref="J343:J347"/>
    <mergeCell ref="K343:K347"/>
    <mergeCell ref="L343:L347"/>
    <mergeCell ref="M343:M347"/>
    <mergeCell ref="N343:N347"/>
    <mergeCell ref="O343:O347"/>
    <mergeCell ref="P343:P347"/>
    <mergeCell ref="T313:T317"/>
    <mergeCell ref="U313:U317"/>
    <mergeCell ref="V313:V317"/>
    <mergeCell ref="A313:A317"/>
    <mergeCell ref="B313:B317"/>
    <mergeCell ref="C313:C317"/>
    <mergeCell ref="D313:D317"/>
    <mergeCell ref="E313:E317"/>
    <mergeCell ref="F313:F317"/>
    <mergeCell ref="G313:G317"/>
    <mergeCell ref="H313:H317"/>
    <mergeCell ref="AL338:AL342"/>
    <mergeCell ref="BD338:BD342"/>
    <mergeCell ref="BE338:BE342"/>
    <mergeCell ref="J338:J342"/>
    <mergeCell ref="K338:K342"/>
    <mergeCell ref="L338:L342"/>
    <mergeCell ref="U333:U337"/>
    <mergeCell ref="V333:V337"/>
    <mergeCell ref="A338:A342"/>
    <mergeCell ref="B338:B342"/>
    <mergeCell ref="C338:C342"/>
    <mergeCell ref="D338:D342"/>
    <mergeCell ref="E338:E342"/>
    <mergeCell ref="F338:F342"/>
    <mergeCell ref="G338:G342"/>
    <mergeCell ref="H338:H342"/>
    <mergeCell ref="I338:I342"/>
    <mergeCell ref="AL313:AL317"/>
    <mergeCell ref="BD313:BD317"/>
    <mergeCell ref="E328:E332"/>
    <mergeCell ref="F328:F332"/>
    <mergeCell ref="G328:G332"/>
    <mergeCell ref="H328:H332"/>
    <mergeCell ref="BD343:BD347"/>
    <mergeCell ref="BE343:BE347"/>
    <mergeCell ref="BF343:BF347"/>
    <mergeCell ref="BG343:BG347"/>
    <mergeCell ref="BI343:BI347"/>
    <mergeCell ref="BK343:BK347"/>
    <mergeCell ref="BS343:BS347"/>
    <mergeCell ref="BT343:BT347"/>
    <mergeCell ref="BU343:BU347"/>
    <mergeCell ref="Q343:Q347"/>
    <mergeCell ref="R343:R347"/>
    <mergeCell ref="S343:S347"/>
    <mergeCell ref="T343:T347"/>
    <mergeCell ref="U343:U347"/>
    <mergeCell ref="V343:V347"/>
    <mergeCell ref="AE343:AE347"/>
    <mergeCell ref="BS338:BS342"/>
    <mergeCell ref="BT338:BT342"/>
    <mergeCell ref="BU338:BU342"/>
    <mergeCell ref="BE328:BE332"/>
    <mergeCell ref="BX348:BX352"/>
    <mergeCell ref="S348:S352"/>
    <mergeCell ref="T348:T352"/>
    <mergeCell ref="BW353:BW357"/>
    <mergeCell ref="S353:S357"/>
    <mergeCell ref="T353:T357"/>
    <mergeCell ref="U353:U357"/>
    <mergeCell ref="V353:V357"/>
    <mergeCell ref="AE353:AE357"/>
    <mergeCell ref="AK353:AK357"/>
    <mergeCell ref="AL353:AL357"/>
    <mergeCell ref="BD353:BD357"/>
    <mergeCell ref="BE353:BE357"/>
    <mergeCell ref="BK333:BK337"/>
    <mergeCell ref="BT333:BT337"/>
    <mergeCell ref="BU333:BU337"/>
    <mergeCell ref="BV333:BV337"/>
    <mergeCell ref="BW333:BW337"/>
    <mergeCell ref="U338:U342"/>
    <mergeCell ref="V338:V342"/>
    <mergeCell ref="AE338:AE342"/>
    <mergeCell ref="AK338:AK342"/>
    <mergeCell ref="BX333:BX337"/>
    <mergeCell ref="I358:I362"/>
    <mergeCell ref="J358:J362"/>
    <mergeCell ref="K358:K362"/>
    <mergeCell ref="L358:L362"/>
    <mergeCell ref="M358:M362"/>
    <mergeCell ref="N358:N362"/>
    <mergeCell ref="O358:O362"/>
    <mergeCell ref="P358:P362"/>
    <mergeCell ref="Q358:Q362"/>
    <mergeCell ref="R358:R362"/>
    <mergeCell ref="S358:S362"/>
    <mergeCell ref="T358:T362"/>
    <mergeCell ref="U358:U362"/>
    <mergeCell ref="V358:V362"/>
    <mergeCell ref="BF353:BF357"/>
    <mergeCell ref="BG353:BG357"/>
    <mergeCell ref="A353:A357"/>
    <mergeCell ref="B353:B357"/>
    <mergeCell ref="C353:C357"/>
    <mergeCell ref="D353:D357"/>
    <mergeCell ref="E353:E357"/>
    <mergeCell ref="F353:F357"/>
    <mergeCell ref="G353:G357"/>
    <mergeCell ref="H353:H357"/>
    <mergeCell ref="I353:I357"/>
    <mergeCell ref="BI348:BI352"/>
    <mergeCell ref="BK348:BK352"/>
    <mergeCell ref="BS348:BS352"/>
    <mergeCell ref="BT348:BT352"/>
    <mergeCell ref="BU348:BU352"/>
    <mergeCell ref="BV348:BV352"/>
    <mergeCell ref="BW348:BW352"/>
    <mergeCell ref="BK358:BK362"/>
    <mergeCell ref="A348:A352"/>
    <mergeCell ref="B348:B352"/>
    <mergeCell ref="C348:C352"/>
    <mergeCell ref="D348:D352"/>
    <mergeCell ref="E348:E352"/>
    <mergeCell ref="F348:F352"/>
    <mergeCell ref="G348:G352"/>
    <mergeCell ref="H348:H352"/>
    <mergeCell ref="I348:I352"/>
    <mergeCell ref="J348:J352"/>
    <mergeCell ref="K348:K352"/>
    <mergeCell ref="L348:L352"/>
    <mergeCell ref="M348:M352"/>
    <mergeCell ref="N348:N352"/>
    <mergeCell ref="O348:O352"/>
    <mergeCell ref="P348:P352"/>
    <mergeCell ref="Q348:Q352"/>
    <mergeCell ref="R348:R352"/>
    <mergeCell ref="J353:J357"/>
    <mergeCell ref="K353:K357"/>
    <mergeCell ref="L353:L357"/>
    <mergeCell ref="BU363:BU367"/>
    <mergeCell ref="BV363:BV367"/>
    <mergeCell ref="R363:R367"/>
    <mergeCell ref="S363:S367"/>
    <mergeCell ref="T363:T367"/>
    <mergeCell ref="U363:U367"/>
    <mergeCell ref="V363:V367"/>
    <mergeCell ref="AE363:AE367"/>
    <mergeCell ref="AK363:AK367"/>
    <mergeCell ref="AL363:AL367"/>
    <mergeCell ref="BD363:BD367"/>
    <mergeCell ref="BS358:BS362"/>
    <mergeCell ref="BT358:BT362"/>
    <mergeCell ref="BU358:BU362"/>
    <mergeCell ref="BV358:BV362"/>
    <mergeCell ref="BW358:BW362"/>
    <mergeCell ref="BI353:BI357"/>
    <mergeCell ref="BK353:BK357"/>
    <mergeCell ref="BS353:BS357"/>
    <mergeCell ref="BT353:BT357"/>
    <mergeCell ref="BU353:BU357"/>
    <mergeCell ref="BV353:BV357"/>
    <mergeCell ref="BY358:BY362"/>
    <mergeCell ref="A363:A367"/>
    <mergeCell ref="B363:B367"/>
    <mergeCell ref="C363:C367"/>
    <mergeCell ref="D363:D367"/>
    <mergeCell ref="E363:E367"/>
    <mergeCell ref="F363:F367"/>
    <mergeCell ref="G363:G367"/>
    <mergeCell ref="H363:H367"/>
    <mergeCell ref="I363:I367"/>
    <mergeCell ref="J363:J367"/>
    <mergeCell ref="K363:K367"/>
    <mergeCell ref="L363:L367"/>
    <mergeCell ref="M363:M367"/>
    <mergeCell ref="N363:N367"/>
    <mergeCell ref="O363:O367"/>
    <mergeCell ref="P363:P367"/>
    <mergeCell ref="Q363:Q367"/>
    <mergeCell ref="AE358:AE362"/>
    <mergeCell ref="AK358:AK362"/>
    <mergeCell ref="AL358:AL362"/>
    <mergeCell ref="BD358:BD362"/>
    <mergeCell ref="BE358:BE362"/>
    <mergeCell ref="BF358:BF362"/>
    <mergeCell ref="BG358:BG362"/>
    <mergeCell ref="BI358:BI362"/>
    <mergeCell ref="M353:M357"/>
    <mergeCell ref="N353:N357"/>
    <mergeCell ref="O353:O357"/>
    <mergeCell ref="P353:P357"/>
    <mergeCell ref="Q353:Q357"/>
    <mergeCell ref="R353:R357"/>
    <mergeCell ref="BX353:BX357"/>
    <mergeCell ref="BY353:BY357"/>
    <mergeCell ref="A358:A362"/>
    <mergeCell ref="B358:B362"/>
    <mergeCell ref="C358:C362"/>
    <mergeCell ref="D358:D362"/>
    <mergeCell ref="E358:E362"/>
    <mergeCell ref="F358:F362"/>
    <mergeCell ref="G358:G362"/>
    <mergeCell ref="H358:H362"/>
    <mergeCell ref="BK368:BK372"/>
    <mergeCell ref="BS368:BS372"/>
    <mergeCell ref="BT368:BT372"/>
    <mergeCell ref="BU368:BU372"/>
    <mergeCell ref="BV368:BV372"/>
    <mergeCell ref="BW368:BW372"/>
    <mergeCell ref="BX368:BX372"/>
    <mergeCell ref="BY368:BY372"/>
    <mergeCell ref="A373:A377"/>
    <mergeCell ref="B373:B377"/>
    <mergeCell ref="C373:C377"/>
    <mergeCell ref="D373:D377"/>
    <mergeCell ref="E373:E377"/>
    <mergeCell ref="F373:F377"/>
    <mergeCell ref="G373:G377"/>
    <mergeCell ref="H373:H377"/>
    <mergeCell ref="I373:I377"/>
    <mergeCell ref="J373:J377"/>
    <mergeCell ref="K373:K377"/>
    <mergeCell ref="L373:L377"/>
    <mergeCell ref="M373:M377"/>
    <mergeCell ref="N373:N377"/>
    <mergeCell ref="O373:O377"/>
    <mergeCell ref="P373:P377"/>
    <mergeCell ref="V368:V372"/>
    <mergeCell ref="AE368:AE372"/>
    <mergeCell ref="AK368:AK372"/>
    <mergeCell ref="AL368:AL372"/>
    <mergeCell ref="BD368:BD372"/>
    <mergeCell ref="BE368:BE372"/>
    <mergeCell ref="BF368:BF372"/>
    <mergeCell ref="BG368:BG372"/>
    <mergeCell ref="BX358:BX362"/>
    <mergeCell ref="BI368:BI372"/>
    <mergeCell ref="BW363:BW367"/>
    <mergeCell ref="BX363:BX367"/>
    <mergeCell ref="BY363:BY367"/>
    <mergeCell ref="A368:A372"/>
    <mergeCell ref="B368:B372"/>
    <mergeCell ref="C368:C372"/>
    <mergeCell ref="D368:D372"/>
    <mergeCell ref="E368:E372"/>
    <mergeCell ref="F368:F372"/>
    <mergeCell ref="G368:G372"/>
    <mergeCell ref="H368:H372"/>
    <mergeCell ref="I368:I372"/>
    <mergeCell ref="J368:J372"/>
    <mergeCell ref="K368:K372"/>
    <mergeCell ref="L368:L372"/>
    <mergeCell ref="M368:M372"/>
    <mergeCell ref="N368:N372"/>
    <mergeCell ref="O368:O372"/>
    <mergeCell ref="P368:P372"/>
    <mergeCell ref="Q368:Q372"/>
    <mergeCell ref="R368:R372"/>
    <mergeCell ref="S368:S372"/>
    <mergeCell ref="T368:T372"/>
    <mergeCell ref="U368:U372"/>
    <mergeCell ref="BE363:BE367"/>
    <mergeCell ref="BF363:BF367"/>
    <mergeCell ref="BG363:BG367"/>
    <mergeCell ref="BI363:BI367"/>
    <mergeCell ref="BS363:BS367"/>
    <mergeCell ref="BT363:BT367"/>
    <mergeCell ref="BV373:BV377"/>
    <mergeCell ref="BW373:BW377"/>
    <mergeCell ref="BX373:BX377"/>
    <mergeCell ref="BY373:BY377"/>
    <mergeCell ref="A378:A382"/>
    <mergeCell ref="B378:B382"/>
    <mergeCell ref="C378:C382"/>
    <mergeCell ref="D378:D382"/>
    <mergeCell ref="E378:E382"/>
    <mergeCell ref="F378:F382"/>
    <mergeCell ref="G378:G382"/>
    <mergeCell ref="H378:H382"/>
    <mergeCell ref="I378:I382"/>
    <mergeCell ref="J378:J382"/>
    <mergeCell ref="K378:K382"/>
    <mergeCell ref="L378:L382"/>
    <mergeCell ref="M378:M382"/>
    <mergeCell ref="N378:N382"/>
    <mergeCell ref="O378:O382"/>
    <mergeCell ref="P378:P382"/>
    <mergeCell ref="Q378:Q382"/>
    <mergeCell ref="R378:R382"/>
    <mergeCell ref="BD373:BD377"/>
    <mergeCell ref="BE373:BE377"/>
    <mergeCell ref="BF373:BF377"/>
    <mergeCell ref="BG373:BG377"/>
    <mergeCell ref="BI373:BI377"/>
    <mergeCell ref="BK373:BK377"/>
    <mergeCell ref="BS373:BS377"/>
    <mergeCell ref="BT373:BT377"/>
    <mergeCell ref="BU373:BU377"/>
    <mergeCell ref="Q373:Q377"/>
    <mergeCell ref="R373:R377"/>
    <mergeCell ref="S373:S377"/>
    <mergeCell ref="T373:T377"/>
    <mergeCell ref="U373:U377"/>
    <mergeCell ref="V373:V377"/>
    <mergeCell ref="AE373:AE377"/>
    <mergeCell ref="AK373:AK377"/>
    <mergeCell ref="AL373:AL377"/>
    <mergeCell ref="BI378:BI382"/>
    <mergeCell ref="BK378:BK382"/>
    <mergeCell ref="BS378:BS382"/>
    <mergeCell ref="BT378:BT382"/>
    <mergeCell ref="BU378:BU382"/>
    <mergeCell ref="BV378:BV382"/>
    <mergeCell ref="BW378:BW382"/>
    <mergeCell ref="BX378:BX382"/>
    <mergeCell ref="S378:S382"/>
    <mergeCell ref="T378:T382"/>
    <mergeCell ref="BW383:BW387"/>
    <mergeCell ref="S383:S387"/>
    <mergeCell ref="T383:T387"/>
    <mergeCell ref="U383:U387"/>
    <mergeCell ref="V383:V387"/>
    <mergeCell ref="AE383:AE387"/>
    <mergeCell ref="AK383:AK387"/>
    <mergeCell ref="AL383:AL387"/>
    <mergeCell ref="BD383:BD387"/>
    <mergeCell ref="BE383:BE387"/>
    <mergeCell ref="J383:J387"/>
    <mergeCell ref="K383:K387"/>
    <mergeCell ref="L383:L387"/>
    <mergeCell ref="BY378:BY382"/>
    <mergeCell ref="U378:U382"/>
    <mergeCell ref="V378:V382"/>
    <mergeCell ref="AE378:AE382"/>
    <mergeCell ref="AK378:AK382"/>
    <mergeCell ref="AL378:AL382"/>
    <mergeCell ref="BD378:BD382"/>
    <mergeCell ref="BE378:BE382"/>
    <mergeCell ref="BF378:BF382"/>
    <mergeCell ref="BG378:BG382"/>
    <mergeCell ref="BI383:BI387"/>
    <mergeCell ref="BK383:BK387"/>
    <mergeCell ref="BS383:BS387"/>
    <mergeCell ref="BT383:BT387"/>
    <mergeCell ref="BU383:BU387"/>
    <mergeCell ref="BV383:BV387"/>
    <mergeCell ref="I393:I397"/>
    <mergeCell ref="J393:J397"/>
    <mergeCell ref="K393:K397"/>
    <mergeCell ref="L393:L397"/>
    <mergeCell ref="M393:M397"/>
    <mergeCell ref="N393:N397"/>
    <mergeCell ref="O393:O397"/>
    <mergeCell ref="P393:P397"/>
    <mergeCell ref="Q393:Q397"/>
    <mergeCell ref="AE388:AE392"/>
    <mergeCell ref="AK388:AK392"/>
    <mergeCell ref="AL388:AL392"/>
    <mergeCell ref="BD388:BD392"/>
    <mergeCell ref="BE388:BE392"/>
    <mergeCell ref="BF388:BF392"/>
    <mergeCell ref="BG388:BG392"/>
    <mergeCell ref="BI388:BI392"/>
    <mergeCell ref="M383:M387"/>
    <mergeCell ref="N383:N387"/>
    <mergeCell ref="O383:O387"/>
    <mergeCell ref="P383:P387"/>
    <mergeCell ref="Q383:Q387"/>
    <mergeCell ref="R383:R387"/>
    <mergeCell ref="BX383:BX387"/>
    <mergeCell ref="BY383:BY387"/>
    <mergeCell ref="A388:A392"/>
    <mergeCell ref="B388:B392"/>
    <mergeCell ref="C388:C392"/>
    <mergeCell ref="D388:D392"/>
    <mergeCell ref="E388:E392"/>
    <mergeCell ref="F388:F392"/>
    <mergeCell ref="G388:G392"/>
    <mergeCell ref="H388:H392"/>
    <mergeCell ref="I388:I392"/>
    <mergeCell ref="J388:J392"/>
    <mergeCell ref="K388:K392"/>
    <mergeCell ref="L388:L392"/>
    <mergeCell ref="M388:M392"/>
    <mergeCell ref="N388:N392"/>
    <mergeCell ref="O388:O392"/>
    <mergeCell ref="P388:P392"/>
    <mergeCell ref="Q388:Q392"/>
    <mergeCell ref="R388:R392"/>
    <mergeCell ref="S388:S392"/>
    <mergeCell ref="T388:T392"/>
    <mergeCell ref="U388:U392"/>
    <mergeCell ref="V388:V392"/>
    <mergeCell ref="BF383:BF387"/>
    <mergeCell ref="BG383:BG387"/>
    <mergeCell ref="A383:A387"/>
    <mergeCell ref="B383:B387"/>
    <mergeCell ref="C383:C387"/>
    <mergeCell ref="D383:D387"/>
    <mergeCell ref="E383:E387"/>
    <mergeCell ref="F383:F387"/>
    <mergeCell ref="G383:G387"/>
    <mergeCell ref="H383:H387"/>
    <mergeCell ref="I383:I387"/>
    <mergeCell ref="AL398:AL402"/>
    <mergeCell ref="BD398:BD402"/>
    <mergeCell ref="BE398:BE402"/>
    <mergeCell ref="BF398:BF402"/>
    <mergeCell ref="BG398:BG402"/>
    <mergeCell ref="BX388:BX392"/>
    <mergeCell ref="BI398:BI402"/>
    <mergeCell ref="BW393:BW397"/>
    <mergeCell ref="BX393:BX397"/>
    <mergeCell ref="BY393:BY397"/>
    <mergeCell ref="A398:A402"/>
    <mergeCell ref="B398:B402"/>
    <mergeCell ref="C398:C402"/>
    <mergeCell ref="D398:D402"/>
    <mergeCell ref="E398:E402"/>
    <mergeCell ref="F398:F402"/>
    <mergeCell ref="G398:G402"/>
    <mergeCell ref="H398:H402"/>
    <mergeCell ref="I398:I402"/>
    <mergeCell ref="J398:J402"/>
    <mergeCell ref="K398:K402"/>
    <mergeCell ref="L398:L402"/>
    <mergeCell ref="M398:M402"/>
    <mergeCell ref="N398:N402"/>
    <mergeCell ref="O398:O402"/>
    <mergeCell ref="P398:P402"/>
    <mergeCell ref="Q398:Q402"/>
    <mergeCell ref="R398:R402"/>
    <mergeCell ref="S398:S402"/>
    <mergeCell ref="T398:T402"/>
    <mergeCell ref="U398:U402"/>
    <mergeCell ref="BE393:BE397"/>
    <mergeCell ref="BF393:BF397"/>
    <mergeCell ref="BG393:BG397"/>
    <mergeCell ref="BI393:BI397"/>
    <mergeCell ref="BK393:BK397"/>
    <mergeCell ref="BS393:BS397"/>
    <mergeCell ref="BK388:BK392"/>
    <mergeCell ref="BU393:BU397"/>
    <mergeCell ref="BV393:BV397"/>
    <mergeCell ref="R393:R397"/>
    <mergeCell ref="S393:S397"/>
    <mergeCell ref="T393:T397"/>
    <mergeCell ref="U393:U397"/>
    <mergeCell ref="V393:V397"/>
    <mergeCell ref="AE393:AE397"/>
    <mergeCell ref="AK393:AK397"/>
    <mergeCell ref="AL393:AL397"/>
    <mergeCell ref="BD393:BD397"/>
    <mergeCell ref="BS388:BS392"/>
    <mergeCell ref="BT388:BT392"/>
    <mergeCell ref="BU388:BU392"/>
    <mergeCell ref="BV388:BV392"/>
    <mergeCell ref="BW388:BW392"/>
    <mergeCell ref="BT393:BT397"/>
    <mergeCell ref="BY388:BY392"/>
    <mergeCell ref="A393:A397"/>
    <mergeCell ref="B393:B397"/>
    <mergeCell ref="C393:C397"/>
    <mergeCell ref="D393:D397"/>
    <mergeCell ref="E393:E397"/>
    <mergeCell ref="F393:F397"/>
    <mergeCell ref="G393:G397"/>
    <mergeCell ref="H393:H397"/>
    <mergeCell ref="A408:A412"/>
    <mergeCell ref="B408:B412"/>
    <mergeCell ref="C408:C412"/>
    <mergeCell ref="D408:D412"/>
    <mergeCell ref="E408:E412"/>
    <mergeCell ref="F408:F412"/>
    <mergeCell ref="G408:G412"/>
    <mergeCell ref="H408:H412"/>
    <mergeCell ref="I408:I412"/>
    <mergeCell ref="J408:J412"/>
    <mergeCell ref="K408:K412"/>
    <mergeCell ref="L408:L412"/>
    <mergeCell ref="M408:M412"/>
    <mergeCell ref="N408:N412"/>
    <mergeCell ref="O408:O412"/>
    <mergeCell ref="P408:P412"/>
    <mergeCell ref="Q408:Q412"/>
    <mergeCell ref="BV403:BV407"/>
    <mergeCell ref="BW403:BW407"/>
    <mergeCell ref="BX403:BX407"/>
    <mergeCell ref="BY403:BY407"/>
    <mergeCell ref="BD403:BD407"/>
    <mergeCell ref="BE403:BE407"/>
    <mergeCell ref="BF403:BF407"/>
    <mergeCell ref="BG403:BG407"/>
    <mergeCell ref="BI403:BI407"/>
    <mergeCell ref="BK403:BK407"/>
    <mergeCell ref="BS403:BS407"/>
    <mergeCell ref="BT403:BT407"/>
    <mergeCell ref="BU403:BU407"/>
    <mergeCell ref="Q403:Q407"/>
    <mergeCell ref="R403:R407"/>
    <mergeCell ref="S403:S407"/>
    <mergeCell ref="T403:T407"/>
    <mergeCell ref="U403:U407"/>
    <mergeCell ref="V403:V407"/>
    <mergeCell ref="AE403:AE407"/>
    <mergeCell ref="AK403:AK407"/>
    <mergeCell ref="AL403:AL407"/>
    <mergeCell ref="A403:A407"/>
    <mergeCell ref="B403:B407"/>
    <mergeCell ref="C403:C407"/>
    <mergeCell ref="D403:D407"/>
    <mergeCell ref="E403:E407"/>
    <mergeCell ref="F403:F407"/>
    <mergeCell ref="G403:G407"/>
    <mergeCell ref="H403:H407"/>
    <mergeCell ref="I403:I407"/>
    <mergeCell ref="J403:J407"/>
    <mergeCell ref="K403:K407"/>
    <mergeCell ref="L403:L407"/>
    <mergeCell ref="M403:M407"/>
    <mergeCell ref="N403:N407"/>
    <mergeCell ref="O403:O407"/>
    <mergeCell ref="P403:P407"/>
    <mergeCell ref="I413:I417"/>
    <mergeCell ref="J413:J417"/>
    <mergeCell ref="K413:K417"/>
    <mergeCell ref="L413:L417"/>
    <mergeCell ref="M413:M417"/>
    <mergeCell ref="N413:N417"/>
    <mergeCell ref="O413:O417"/>
    <mergeCell ref="P413:P417"/>
    <mergeCell ref="Q413:Q417"/>
    <mergeCell ref="R413:R417"/>
    <mergeCell ref="S413:S417"/>
    <mergeCell ref="T413:T417"/>
    <mergeCell ref="U413:U417"/>
    <mergeCell ref="V413:V417"/>
    <mergeCell ref="AE413:AE417"/>
    <mergeCell ref="AK413:AK417"/>
    <mergeCell ref="AL413:AL417"/>
    <mergeCell ref="BD413:BD417"/>
    <mergeCell ref="BE413:BE417"/>
    <mergeCell ref="BF413:BF417"/>
    <mergeCell ref="R408:R412"/>
    <mergeCell ref="S408:S412"/>
    <mergeCell ref="T408:T412"/>
    <mergeCell ref="U408:U412"/>
    <mergeCell ref="V408:V412"/>
    <mergeCell ref="AE408:AE412"/>
    <mergeCell ref="AK408:AK412"/>
    <mergeCell ref="AL408:AL412"/>
    <mergeCell ref="BD408:BD412"/>
    <mergeCell ref="BE408:BE412"/>
    <mergeCell ref="BF408:BF412"/>
    <mergeCell ref="BG408:BG412"/>
    <mergeCell ref="BI408:BI412"/>
    <mergeCell ref="A423:A427"/>
    <mergeCell ref="B423:B427"/>
    <mergeCell ref="C423:C427"/>
    <mergeCell ref="D423:D427"/>
    <mergeCell ref="E423:E427"/>
    <mergeCell ref="F423:F427"/>
    <mergeCell ref="G423:G427"/>
    <mergeCell ref="H423:H427"/>
    <mergeCell ref="I423:I427"/>
    <mergeCell ref="J423:J427"/>
    <mergeCell ref="K423:K427"/>
    <mergeCell ref="L423:L427"/>
    <mergeCell ref="M423:M427"/>
    <mergeCell ref="N423:N427"/>
    <mergeCell ref="O423:O427"/>
    <mergeCell ref="P423:P427"/>
    <mergeCell ref="BI423:BI427"/>
    <mergeCell ref="BK423:BK427"/>
    <mergeCell ref="BS423:BS427"/>
    <mergeCell ref="BT423:BT427"/>
    <mergeCell ref="AE418:AE422"/>
    <mergeCell ref="AK418:AK422"/>
    <mergeCell ref="AL418:AL422"/>
    <mergeCell ref="BD418:BD422"/>
    <mergeCell ref="BE418:BE422"/>
    <mergeCell ref="BF418:BF422"/>
    <mergeCell ref="BG418:BG422"/>
    <mergeCell ref="BI418:BI422"/>
    <mergeCell ref="BK418:BK422"/>
    <mergeCell ref="BG413:BG417"/>
    <mergeCell ref="BI413:BI417"/>
    <mergeCell ref="BK413:BK417"/>
    <mergeCell ref="BS413:BS417"/>
    <mergeCell ref="BT413:BT417"/>
    <mergeCell ref="A418:A422"/>
    <mergeCell ref="B418:B422"/>
    <mergeCell ref="C418:C422"/>
    <mergeCell ref="D418:D422"/>
    <mergeCell ref="E418:E422"/>
    <mergeCell ref="F418:F422"/>
    <mergeCell ref="G418:G422"/>
    <mergeCell ref="H418:H422"/>
    <mergeCell ref="I418:I422"/>
    <mergeCell ref="J418:J422"/>
    <mergeCell ref="K418:K422"/>
    <mergeCell ref="L418:L422"/>
    <mergeCell ref="M418:M422"/>
    <mergeCell ref="N418:N422"/>
    <mergeCell ref="O418:O422"/>
    <mergeCell ref="P418:P422"/>
    <mergeCell ref="Q418:Q422"/>
    <mergeCell ref="R418:R422"/>
    <mergeCell ref="S418:S422"/>
    <mergeCell ref="T418:T422"/>
    <mergeCell ref="U418:U422"/>
    <mergeCell ref="V418:V422"/>
    <mergeCell ref="A413:A417"/>
    <mergeCell ref="B413:B417"/>
    <mergeCell ref="C413:C417"/>
    <mergeCell ref="D413:D417"/>
    <mergeCell ref="E413:E417"/>
    <mergeCell ref="F413:F417"/>
    <mergeCell ref="G413:G417"/>
    <mergeCell ref="H413:H417"/>
    <mergeCell ref="I428:I432"/>
    <mergeCell ref="J428:J432"/>
    <mergeCell ref="K428:K432"/>
    <mergeCell ref="L428:L432"/>
    <mergeCell ref="M428:M432"/>
    <mergeCell ref="N428:N432"/>
    <mergeCell ref="O428:O432"/>
    <mergeCell ref="P428:P432"/>
    <mergeCell ref="Q428:Q432"/>
    <mergeCell ref="R428:R432"/>
    <mergeCell ref="S428:S432"/>
    <mergeCell ref="T428:T432"/>
    <mergeCell ref="U428:U432"/>
    <mergeCell ref="V428:V432"/>
    <mergeCell ref="AE428:AE432"/>
    <mergeCell ref="BS418:BS422"/>
    <mergeCell ref="BT418:BT422"/>
    <mergeCell ref="BU418:BU422"/>
    <mergeCell ref="BV418:BV422"/>
    <mergeCell ref="AK428:AK432"/>
    <mergeCell ref="AL428:AL432"/>
    <mergeCell ref="BD428:BD432"/>
    <mergeCell ref="BE428:BE432"/>
    <mergeCell ref="Q423:Q427"/>
    <mergeCell ref="R423:R427"/>
    <mergeCell ref="S423:S427"/>
    <mergeCell ref="T423:T427"/>
    <mergeCell ref="U423:U427"/>
    <mergeCell ref="V423:V427"/>
    <mergeCell ref="AE423:AE427"/>
    <mergeCell ref="AK423:AK427"/>
    <mergeCell ref="AL423:AL427"/>
    <mergeCell ref="BD423:BD427"/>
    <mergeCell ref="BE423:BE427"/>
    <mergeCell ref="BF423:BF427"/>
    <mergeCell ref="BG423:BG427"/>
    <mergeCell ref="A438:A442"/>
    <mergeCell ref="B438:B442"/>
    <mergeCell ref="C438:C442"/>
    <mergeCell ref="D438:D442"/>
    <mergeCell ref="E438:E442"/>
    <mergeCell ref="F438:F442"/>
    <mergeCell ref="G438:G442"/>
    <mergeCell ref="H438:H442"/>
    <mergeCell ref="I438:I442"/>
    <mergeCell ref="J438:J442"/>
    <mergeCell ref="K438:K442"/>
    <mergeCell ref="L438:L442"/>
    <mergeCell ref="M438:M442"/>
    <mergeCell ref="N438:N442"/>
    <mergeCell ref="O438:O442"/>
    <mergeCell ref="P438:P442"/>
    <mergeCell ref="Q438:Q442"/>
    <mergeCell ref="BS433:BS437"/>
    <mergeCell ref="BT433:BT437"/>
    <mergeCell ref="BU433:BU437"/>
    <mergeCell ref="BV433:BV437"/>
    <mergeCell ref="BW433:BW437"/>
    <mergeCell ref="BX433:BX437"/>
    <mergeCell ref="BY433:BY437"/>
    <mergeCell ref="BF428:BF432"/>
    <mergeCell ref="BG428:BG432"/>
    <mergeCell ref="BI428:BI432"/>
    <mergeCell ref="BK428:BK432"/>
    <mergeCell ref="BS428:BS432"/>
    <mergeCell ref="BT428:BT432"/>
    <mergeCell ref="BU428:BU432"/>
    <mergeCell ref="BV428:BV432"/>
    <mergeCell ref="BW428:BW432"/>
    <mergeCell ref="BX428:BX432"/>
    <mergeCell ref="BY428:BY432"/>
    <mergeCell ref="A433:A437"/>
    <mergeCell ref="B433:B437"/>
    <mergeCell ref="C433:C437"/>
    <mergeCell ref="D433:D437"/>
    <mergeCell ref="E433:E437"/>
    <mergeCell ref="F433:F437"/>
    <mergeCell ref="G433:G437"/>
    <mergeCell ref="H433:H437"/>
    <mergeCell ref="I433:I437"/>
    <mergeCell ref="J433:J437"/>
    <mergeCell ref="K433:K437"/>
    <mergeCell ref="L433:L437"/>
    <mergeCell ref="M433:M437"/>
    <mergeCell ref="N433:N437"/>
    <mergeCell ref="O433:O437"/>
    <mergeCell ref="P433:P437"/>
    <mergeCell ref="Q433:Q437"/>
    <mergeCell ref="R433:R437"/>
    <mergeCell ref="S433:S437"/>
    <mergeCell ref="T433:T437"/>
    <mergeCell ref="U433:U437"/>
    <mergeCell ref="A428:A432"/>
    <mergeCell ref="B428:B432"/>
    <mergeCell ref="C428:C432"/>
    <mergeCell ref="D428:D432"/>
    <mergeCell ref="E428:E432"/>
    <mergeCell ref="F428:F432"/>
    <mergeCell ref="G428:G432"/>
    <mergeCell ref="H428:H432"/>
    <mergeCell ref="BV438:BV442"/>
    <mergeCell ref="BW438:BW442"/>
    <mergeCell ref="BX438:BX442"/>
    <mergeCell ref="BY438:BY442"/>
    <mergeCell ref="BK363:BK367"/>
    <mergeCell ref="R438:R442"/>
    <mergeCell ref="S438:S442"/>
    <mergeCell ref="T438:T442"/>
    <mergeCell ref="U438:U442"/>
    <mergeCell ref="V438:V442"/>
    <mergeCell ref="AE438:AE442"/>
    <mergeCell ref="AK438:AK442"/>
    <mergeCell ref="AL438:AL442"/>
    <mergeCell ref="BD438:BD442"/>
    <mergeCell ref="BE438:BE442"/>
    <mergeCell ref="BF438:BF442"/>
    <mergeCell ref="BG438:BG442"/>
    <mergeCell ref="BI438:BI442"/>
    <mergeCell ref="BK438:BK442"/>
    <mergeCell ref="BS438:BS442"/>
    <mergeCell ref="BT438:BT442"/>
    <mergeCell ref="BU438:BU442"/>
    <mergeCell ref="V433:V437"/>
    <mergeCell ref="AE433:AE437"/>
    <mergeCell ref="AK433:AK437"/>
    <mergeCell ref="AL433:AL437"/>
    <mergeCell ref="BD433:BD437"/>
    <mergeCell ref="BE433:BE437"/>
    <mergeCell ref="BF433:BF437"/>
    <mergeCell ref="BG433:BG437"/>
    <mergeCell ref="BI433:BI437"/>
    <mergeCell ref="BK433:BK437"/>
    <mergeCell ref="BU423:BU427"/>
    <mergeCell ref="BV423:BV427"/>
    <mergeCell ref="BW423:BW427"/>
    <mergeCell ref="BX423:BX427"/>
    <mergeCell ref="BY423:BY427"/>
    <mergeCell ref="BW418:BW422"/>
    <mergeCell ref="BX418:BX422"/>
    <mergeCell ref="BY418:BY422"/>
    <mergeCell ref="BU413:BU417"/>
    <mergeCell ref="BV413:BV417"/>
    <mergeCell ref="BW413:BW417"/>
    <mergeCell ref="BX413:BX417"/>
    <mergeCell ref="BY413:BY417"/>
    <mergeCell ref="BV408:BV412"/>
    <mergeCell ref="BW408:BW412"/>
    <mergeCell ref="BX408:BX412"/>
    <mergeCell ref="BY408:BY412"/>
    <mergeCell ref="BK408:BK412"/>
    <mergeCell ref="BS408:BS412"/>
    <mergeCell ref="BT408:BT412"/>
    <mergeCell ref="BU408:BU412"/>
    <mergeCell ref="BK398:BK402"/>
    <mergeCell ref="BS398:BS402"/>
    <mergeCell ref="BT398:BT402"/>
    <mergeCell ref="BU398:BU402"/>
    <mergeCell ref="BV398:BV402"/>
    <mergeCell ref="BW398:BW402"/>
    <mergeCell ref="BX398:BX402"/>
    <mergeCell ref="BY398:BY402"/>
    <mergeCell ref="V398:V402"/>
    <mergeCell ref="AE398:AE402"/>
    <mergeCell ref="AK398:AK402"/>
    <mergeCell ref="BW483:BW487"/>
    <mergeCell ref="BX483:BX487"/>
    <mergeCell ref="BY483:BY487"/>
    <mergeCell ref="A488:A492"/>
    <mergeCell ref="B488:B492"/>
    <mergeCell ref="C488:C492"/>
    <mergeCell ref="D488:D492"/>
    <mergeCell ref="E488:E492"/>
    <mergeCell ref="F488:F492"/>
    <mergeCell ref="G488:G492"/>
    <mergeCell ref="H488:H492"/>
    <mergeCell ref="I488:I492"/>
    <mergeCell ref="J488:J492"/>
    <mergeCell ref="K488:K492"/>
    <mergeCell ref="L488:L492"/>
    <mergeCell ref="M488:M492"/>
    <mergeCell ref="N488:N492"/>
    <mergeCell ref="O488:O492"/>
    <mergeCell ref="P488:P492"/>
    <mergeCell ref="Q488:Q492"/>
    <mergeCell ref="R488:R492"/>
    <mergeCell ref="S488:S492"/>
    <mergeCell ref="T488:T492"/>
    <mergeCell ref="U488:U492"/>
    <mergeCell ref="V488:V492"/>
    <mergeCell ref="AE488:AE492"/>
    <mergeCell ref="AK488:AK492"/>
    <mergeCell ref="AL488:AL492"/>
    <mergeCell ref="BD488:BD492"/>
    <mergeCell ref="BE488:BE492"/>
    <mergeCell ref="BF488:BF492"/>
    <mergeCell ref="R483:R487"/>
    <mergeCell ref="S483:S487"/>
    <mergeCell ref="T483:T487"/>
    <mergeCell ref="U483:U487"/>
    <mergeCell ref="V483:V487"/>
    <mergeCell ref="AE483:AE487"/>
    <mergeCell ref="AK483:AK487"/>
    <mergeCell ref="AL483:AL487"/>
    <mergeCell ref="BD483:BD487"/>
    <mergeCell ref="BE483:BE487"/>
    <mergeCell ref="BF483:BF487"/>
    <mergeCell ref="BG483:BG487"/>
    <mergeCell ref="BI483:BI487"/>
    <mergeCell ref="BK483:BK487"/>
    <mergeCell ref="BS483:BS487"/>
    <mergeCell ref="BT483:BT487"/>
    <mergeCell ref="BU483:BU487"/>
    <mergeCell ref="A483:A487"/>
    <mergeCell ref="B483:B487"/>
    <mergeCell ref="C483:C487"/>
    <mergeCell ref="D483:D487"/>
    <mergeCell ref="E483:E487"/>
    <mergeCell ref="F483:F487"/>
    <mergeCell ref="G483:G487"/>
    <mergeCell ref="H483:H487"/>
    <mergeCell ref="I483:I487"/>
    <mergeCell ref="J483:J487"/>
    <mergeCell ref="K483:K487"/>
    <mergeCell ref="L483:L487"/>
    <mergeCell ref="M483:M487"/>
    <mergeCell ref="N483:N487"/>
    <mergeCell ref="O483:O487"/>
    <mergeCell ref="BG488:BG492"/>
    <mergeCell ref="BT488:BT492"/>
    <mergeCell ref="BU488:BU492"/>
    <mergeCell ref="BV488:BV492"/>
    <mergeCell ref="BW488:BW492"/>
    <mergeCell ref="BX488:BX492"/>
    <mergeCell ref="BY488:BY492"/>
    <mergeCell ref="A493:A497"/>
    <mergeCell ref="B493:B497"/>
    <mergeCell ref="C493:C497"/>
    <mergeCell ref="D493:D497"/>
    <mergeCell ref="E493:E497"/>
    <mergeCell ref="F493:F497"/>
    <mergeCell ref="G493:G497"/>
    <mergeCell ref="H493:H497"/>
    <mergeCell ref="I493:I497"/>
    <mergeCell ref="J493:J497"/>
    <mergeCell ref="K493:K497"/>
    <mergeCell ref="L493:L497"/>
    <mergeCell ref="M493:M497"/>
    <mergeCell ref="N493:N497"/>
    <mergeCell ref="O493:O497"/>
    <mergeCell ref="P493:P497"/>
    <mergeCell ref="Q493:Q497"/>
    <mergeCell ref="R493:R497"/>
    <mergeCell ref="S493:S497"/>
    <mergeCell ref="T493:T497"/>
    <mergeCell ref="U493:U497"/>
    <mergeCell ref="V493:V497"/>
    <mergeCell ref="BU498:BU502"/>
    <mergeCell ref="BV498:BV502"/>
    <mergeCell ref="BW498:BW502"/>
    <mergeCell ref="BX498:BX502"/>
    <mergeCell ref="BY498:BY502"/>
    <mergeCell ref="BF498:BF502"/>
    <mergeCell ref="BG498:BG502"/>
    <mergeCell ref="BI498:BI502"/>
    <mergeCell ref="BK498:BK502"/>
    <mergeCell ref="BS498:BS502"/>
    <mergeCell ref="BT498:BT502"/>
    <mergeCell ref="BT493:BT497"/>
    <mergeCell ref="BU493:BU497"/>
    <mergeCell ref="BV493:BV497"/>
    <mergeCell ref="AE503:AE507"/>
    <mergeCell ref="AK503:AK507"/>
    <mergeCell ref="AL503:AL507"/>
    <mergeCell ref="BD503:BD507"/>
    <mergeCell ref="BE503:BE507"/>
    <mergeCell ref="Q498:Q502"/>
    <mergeCell ref="R498:R502"/>
    <mergeCell ref="S498:S502"/>
    <mergeCell ref="T498:T502"/>
    <mergeCell ref="U498:U502"/>
    <mergeCell ref="V498:V502"/>
    <mergeCell ref="AE498:AE502"/>
    <mergeCell ref="AK498:AK502"/>
    <mergeCell ref="AL498:AL502"/>
    <mergeCell ref="BD498:BD502"/>
    <mergeCell ref="BE498:BE502"/>
    <mergeCell ref="BW493:BW497"/>
    <mergeCell ref="BX493:BX497"/>
    <mergeCell ref="BY493:BY497"/>
    <mergeCell ref="A498:A502"/>
    <mergeCell ref="B498:B502"/>
    <mergeCell ref="C498:C502"/>
    <mergeCell ref="D498:D502"/>
    <mergeCell ref="E498:E502"/>
    <mergeCell ref="F498:F502"/>
    <mergeCell ref="G498:G502"/>
    <mergeCell ref="H498:H502"/>
    <mergeCell ref="I498:I502"/>
    <mergeCell ref="J498:J502"/>
    <mergeCell ref="K498:K502"/>
    <mergeCell ref="L498:L502"/>
    <mergeCell ref="M498:M502"/>
    <mergeCell ref="N498:N502"/>
    <mergeCell ref="O498:O502"/>
    <mergeCell ref="P498:P502"/>
    <mergeCell ref="AL508:AL512"/>
    <mergeCell ref="BD508:BD512"/>
    <mergeCell ref="BE508:BE512"/>
    <mergeCell ref="BF508:BF512"/>
    <mergeCell ref="BG508:BG512"/>
    <mergeCell ref="BI508:BI512"/>
    <mergeCell ref="BK508:BK512"/>
    <mergeCell ref="BS508:BS512"/>
    <mergeCell ref="BT508:BT512"/>
    <mergeCell ref="BU508:BU512"/>
    <mergeCell ref="BV508:BV512"/>
    <mergeCell ref="BW508:BW512"/>
    <mergeCell ref="BX508:BX512"/>
    <mergeCell ref="BY508:BY512"/>
    <mergeCell ref="BF503:BF507"/>
    <mergeCell ref="BG503:BG507"/>
    <mergeCell ref="BI503:BI507"/>
    <mergeCell ref="BK503:BK507"/>
    <mergeCell ref="BS503:BS507"/>
    <mergeCell ref="BT503:BT507"/>
    <mergeCell ref="BU503:BU507"/>
    <mergeCell ref="BV503:BV507"/>
    <mergeCell ref="BW503:BW507"/>
    <mergeCell ref="BX503:BX507"/>
    <mergeCell ref="BY503:BY507"/>
    <mergeCell ref="A508:A512"/>
    <mergeCell ref="B508:B512"/>
    <mergeCell ref="C508:C512"/>
    <mergeCell ref="D508:D512"/>
    <mergeCell ref="E508:E512"/>
    <mergeCell ref="F508:F512"/>
    <mergeCell ref="G508:G512"/>
    <mergeCell ref="H508:H512"/>
    <mergeCell ref="I508:I512"/>
    <mergeCell ref="J508:J512"/>
    <mergeCell ref="K508:K512"/>
    <mergeCell ref="L508:L512"/>
    <mergeCell ref="M508:M512"/>
    <mergeCell ref="N508:N512"/>
    <mergeCell ref="O508:O512"/>
    <mergeCell ref="P508:P512"/>
    <mergeCell ref="Q508:Q512"/>
    <mergeCell ref="R508:R512"/>
    <mergeCell ref="S508:S512"/>
    <mergeCell ref="T508:T512"/>
    <mergeCell ref="U508:U512"/>
    <mergeCell ref="A503:A507"/>
    <mergeCell ref="B503:B507"/>
    <mergeCell ref="C503:C507"/>
    <mergeCell ref="D503:D507"/>
    <mergeCell ref="E503:E507"/>
    <mergeCell ref="F503:F507"/>
    <mergeCell ref="G503:G507"/>
    <mergeCell ref="H503:H507"/>
    <mergeCell ref="I503:I507"/>
    <mergeCell ref="J503:J507"/>
    <mergeCell ref="K503:K507"/>
    <mergeCell ref="L503:L507"/>
    <mergeCell ref="M503:M507"/>
    <mergeCell ref="N503:N507"/>
    <mergeCell ref="O503:O507"/>
    <mergeCell ref="P503:P507"/>
    <mergeCell ref="Q503:Q507"/>
    <mergeCell ref="R503:R507"/>
    <mergeCell ref="BV513:BV517"/>
    <mergeCell ref="BW513:BW517"/>
    <mergeCell ref="BX513:BX517"/>
    <mergeCell ref="BY513:BY517"/>
    <mergeCell ref="A518:A522"/>
    <mergeCell ref="B518:B522"/>
    <mergeCell ref="C518:C522"/>
    <mergeCell ref="D518:D522"/>
    <mergeCell ref="E518:E522"/>
    <mergeCell ref="F518:F522"/>
    <mergeCell ref="G518:G522"/>
    <mergeCell ref="H518:H522"/>
    <mergeCell ref="I518:I522"/>
    <mergeCell ref="J518:J522"/>
    <mergeCell ref="K518:K522"/>
    <mergeCell ref="L518:L522"/>
    <mergeCell ref="M518:M522"/>
    <mergeCell ref="N518:N522"/>
    <mergeCell ref="O518:O522"/>
    <mergeCell ref="P518:P522"/>
    <mergeCell ref="Q518:Q522"/>
    <mergeCell ref="R518:R522"/>
    <mergeCell ref="S518:S522"/>
    <mergeCell ref="T518:T522"/>
    <mergeCell ref="U518:U522"/>
    <mergeCell ref="V518:V522"/>
    <mergeCell ref="AE518:AE522"/>
    <mergeCell ref="AK518:AK522"/>
    <mergeCell ref="AL518:AL522"/>
    <mergeCell ref="BD518:BD522"/>
    <mergeCell ref="BE518:BE522"/>
    <mergeCell ref="BF518:BF522"/>
    <mergeCell ref="R513:R517"/>
    <mergeCell ref="S513:S517"/>
    <mergeCell ref="T513:T517"/>
    <mergeCell ref="U513:U517"/>
    <mergeCell ref="V513:V517"/>
    <mergeCell ref="AE513:AE517"/>
    <mergeCell ref="AK513:AK517"/>
    <mergeCell ref="AL513:AL517"/>
    <mergeCell ref="BD513:BD517"/>
    <mergeCell ref="BE513:BE517"/>
    <mergeCell ref="BF513:BF517"/>
    <mergeCell ref="BG513:BG517"/>
    <mergeCell ref="BI513:BI517"/>
    <mergeCell ref="BK513:BK517"/>
    <mergeCell ref="BS513:BS517"/>
    <mergeCell ref="BT513:BT517"/>
    <mergeCell ref="BU513:BU517"/>
    <mergeCell ref="A513:A517"/>
    <mergeCell ref="B513:B517"/>
    <mergeCell ref="C513:C517"/>
    <mergeCell ref="D513:D517"/>
    <mergeCell ref="E513:E517"/>
    <mergeCell ref="F513:F517"/>
    <mergeCell ref="G513:G517"/>
    <mergeCell ref="H513:H517"/>
    <mergeCell ref="I513:I517"/>
    <mergeCell ref="J513:J517"/>
    <mergeCell ref="K513:K517"/>
    <mergeCell ref="L513:L517"/>
    <mergeCell ref="M513:M517"/>
    <mergeCell ref="N513:N517"/>
    <mergeCell ref="O513:O517"/>
    <mergeCell ref="AE523:AE527"/>
    <mergeCell ref="AK523:AK527"/>
    <mergeCell ref="AL523:AL527"/>
    <mergeCell ref="BD523:BD527"/>
    <mergeCell ref="BE523:BE527"/>
    <mergeCell ref="BF523:BF527"/>
    <mergeCell ref="BG523:BG527"/>
    <mergeCell ref="BI523:BI527"/>
    <mergeCell ref="BK523:BK527"/>
    <mergeCell ref="BS523:BS527"/>
    <mergeCell ref="BT523:BT527"/>
    <mergeCell ref="BU523:BU527"/>
    <mergeCell ref="BV523:BV527"/>
    <mergeCell ref="BW523:BW527"/>
    <mergeCell ref="BX523:BX527"/>
    <mergeCell ref="BY523:BY527"/>
    <mergeCell ref="A528:A532"/>
    <mergeCell ref="B528:B532"/>
    <mergeCell ref="C528:C532"/>
    <mergeCell ref="D528:D532"/>
    <mergeCell ref="E528:E532"/>
    <mergeCell ref="F528:F532"/>
    <mergeCell ref="G528:G532"/>
    <mergeCell ref="H528:H532"/>
    <mergeCell ref="I528:I532"/>
    <mergeCell ref="J528:J532"/>
    <mergeCell ref="K528:K532"/>
    <mergeCell ref="L528:L532"/>
    <mergeCell ref="M528:M532"/>
    <mergeCell ref="N528:N532"/>
    <mergeCell ref="O528:O532"/>
    <mergeCell ref="P528:P532"/>
    <mergeCell ref="BG518:BG522"/>
    <mergeCell ref="BI518:BI522"/>
    <mergeCell ref="BK518:BK522"/>
    <mergeCell ref="BS518:BS522"/>
    <mergeCell ref="BT518:BT522"/>
    <mergeCell ref="BU518:BU522"/>
    <mergeCell ref="BV518:BV522"/>
    <mergeCell ref="BW518:BW522"/>
    <mergeCell ref="BX518:BX522"/>
    <mergeCell ref="BY518:BY522"/>
    <mergeCell ref="A523:A527"/>
    <mergeCell ref="B523:B527"/>
    <mergeCell ref="C523:C527"/>
    <mergeCell ref="D523:D527"/>
    <mergeCell ref="E523:E527"/>
    <mergeCell ref="F523:F527"/>
    <mergeCell ref="G523:G527"/>
    <mergeCell ref="H523:H527"/>
    <mergeCell ref="I523:I527"/>
    <mergeCell ref="J523:J527"/>
    <mergeCell ref="K523:K527"/>
    <mergeCell ref="L523:L527"/>
    <mergeCell ref="M523:M527"/>
    <mergeCell ref="N523:N527"/>
    <mergeCell ref="O523:O527"/>
    <mergeCell ref="P523:P527"/>
    <mergeCell ref="Q523:Q527"/>
    <mergeCell ref="R523:R527"/>
    <mergeCell ref="S523:S527"/>
    <mergeCell ref="T523:T527"/>
    <mergeCell ref="U523:U527"/>
    <mergeCell ref="V523:V527"/>
    <mergeCell ref="BV543:BV547"/>
    <mergeCell ref="BW543:BW547"/>
    <mergeCell ref="BX543:BX547"/>
    <mergeCell ref="BY543:BY547"/>
    <mergeCell ref="BG543:BG547"/>
    <mergeCell ref="BI543:BI547"/>
    <mergeCell ref="BK543:BK547"/>
    <mergeCell ref="BS543:BS547"/>
    <mergeCell ref="BT543:BT547"/>
    <mergeCell ref="BU543:BU547"/>
    <mergeCell ref="BU528:BU532"/>
    <mergeCell ref="BV528:BV532"/>
    <mergeCell ref="BW528:BW532"/>
    <mergeCell ref="BX528:BX532"/>
    <mergeCell ref="BY528:BY532"/>
    <mergeCell ref="A533:A537"/>
    <mergeCell ref="B533:B537"/>
    <mergeCell ref="C533:C537"/>
    <mergeCell ref="D533:D537"/>
    <mergeCell ref="E533:E537"/>
    <mergeCell ref="F533:F537"/>
    <mergeCell ref="G533:G537"/>
    <mergeCell ref="H533:H537"/>
    <mergeCell ref="I533:I537"/>
    <mergeCell ref="J533:J537"/>
    <mergeCell ref="K533:K537"/>
    <mergeCell ref="L533:L537"/>
    <mergeCell ref="M533:M537"/>
    <mergeCell ref="N533:N537"/>
    <mergeCell ref="O533:O537"/>
    <mergeCell ref="P533:P537"/>
    <mergeCell ref="Q533:Q537"/>
    <mergeCell ref="R533:R537"/>
    <mergeCell ref="S533:S537"/>
    <mergeCell ref="T533:T537"/>
    <mergeCell ref="U533:U537"/>
    <mergeCell ref="V533:V537"/>
    <mergeCell ref="AE533:AE537"/>
    <mergeCell ref="AK533:AK537"/>
    <mergeCell ref="AL533:AL537"/>
    <mergeCell ref="BD533:BD537"/>
    <mergeCell ref="BE533:BE537"/>
    <mergeCell ref="Q528:Q532"/>
    <mergeCell ref="R528:R532"/>
    <mergeCell ref="S528:S532"/>
    <mergeCell ref="T528:T532"/>
    <mergeCell ref="U528:U532"/>
    <mergeCell ref="V528:V532"/>
    <mergeCell ref="AE528:AE532"/>
    <mergeCell ref="AK528:AK532"/>
    <mergeCell ref="AL528:AL532"/>
    <mergeCell ref="BD528:BD532"/>
    <mergeCell ref="BE528:BE532"/>
    <mergeCell ref="BF528:BF532"/>
    <mergeCell ref="BG528:BG532"/>
    <mergeCell ref="BI528:BI532"/>
    <mergeCell ref="BK528:BK532"/>
    <mergeCell ref="BS528:BS532"/>
    <mergeCell ref="BT528:BT532"/>
    <mergeCell ref="V538:V542"/>
    <mergeCell ref="AE538:AE542"/>
    <mergeCell ref="AK538:AK542"/>
    <mergeCell ref="AL538:AL542"/>
    <mergeCell ref="BD538:BD542"/>
    <mergeCell ref="BS538:BS542"/>
    <mergeCell ref="BT538:BT542"/>
    <mergeCell ref="BU538:BU542"/>
    <mergeCell ref="BV538:BV542"/>
    <mergeCell ref="BW538:BW542"/>
    <mergeCell ref="BX538:BX542"/>
    <mergeCell ref="BY538:BY542"/>
    <mergeCell ref="BF533:BF537"/>
    <mergeCell ref="BG533:BG537"/>
    <mergeCell ref="BI533:BI537"/>
    <mergeCell ref="BK533:BK537"/>
    <mergeCell ref="BS533:BS537"/>
    <mergeCell ref="BT533:BT537"/>
    <mergeCell ref="BU533:BU537"/>
    <mergeCell ref="BV533:BV537"/>
    <mergeCell ref="BW533:BW537"/>
    <mergeCell ref="BX533:BX537"/>
    <mergeCell ref="BY533:BY537"/>
    <mergeCell ref="A538:A542"/>
    <mergeCell ref="B538:B542"/>
    <mergeCell ref="C538:C542"/>
    <mergeCell ref="D538:D542"/>
    <mergeCell ref="E538:E542"/>
    <mergeCell ref="F538:F542"/>
    <mergeCell ref="G538:G542"/>
    <mergeCell ref="H538:H542"/>
    <mergeCell ref="I538:I542"/>
    <mergeCell ref="J538:J542"/>
    <mergeCell ref="K538:K542"/>
    <mergeCell ref="L538:L542"/>
    <mergeCell ref="M538:M542"/>
    <mergeCell ref="N538:N542"/>
    <mergeCell ref="O538:O542"/>
    <mergeCell ref="P538:P542"/>
    <mergeCell ref="Q538:Q542"/>
    <mergeCell ref="R538:R542"/>
    <mergeCell ref="S538:S542"/>
    <mergeCell ref="T538:T542"/>
    <mergeCell ref="U538:U542"/>
    <mergeCell ref="R543:R547"/>
    <mergeCell ref="S543:S547"/>
    <mergeCell ref="T543:T547"/>
    <mergeCell ref="U543:U547"/>
    <mergeCell ref="V543:V547"/>
    <mergeCell ref="AE543:AE547"/>
    <mergeCell ref="AK543:AK547"/>
    <mergeCell ref="AL543:AL547"/>
    <mergeCell ref="BD543:BD547"/>
    <mergeCell ref="BE543:BE547"/>
    <mergeCell ref="BF543:BF547"/>
    <mergeCell ref="A543:A547"/>
    <mergeCell ref="B543:B547"/>
    <mergeCell ref="C543:C547"/>
    <mergeCell ref="D543:D547"/>
    <mergeCell ref="E543:E547"/>
    <mergeCell ref="F543:F547"/>
    <mergeCell ref="G543:G547"/>
    <mergeCell ref="H543:H547"/>
    <mergeCell ref="I543:I547"/>
    <mergeCell ref="J543:J547"/>
    <mergeCell ref="K543:K547"/>
    <mergeCell ref="L543:L547"/>
    <mergeCell ref="M543:M547"/>
    <mergeCell ref="N543:N547"/>
    <mergeCell ref="O543:O547"/>
    <mergeCell ref="P543:P547"/>
    <mergeCell ref="Q543:Q547"/>
    <mergeCell ref="BE538:BE542"/>
    <mergeCell ref="BF538:BF542"/>
    <mergeCell ref="BG538:BG542"/>
    <mergeCell ref="BI538:BI542"/>
    <mergeCell ref="BK538:BK542"/>
    <mergeCell ref="BY553:BY557"/>
    <mergeCell ref="B558:B562"/>
    <mergeCell ref="S558:S562"/>
    <mergeCell ref="T558:T562"/>
    <mergeCell ref="U558:U562"/>
    <mergeCell ref="V558:V562"/>
    <mergeCell ref="AE558:AE562"/>
    <mergeCell ref="AK558:AK562"/>
    <mergeCell ref="AL558:AL562"/>
    <mergeCell ref="BD558:BD562"/>
    <mergeCell ref="BE558:BE562"/>
    <mergeCell ref="BF558:BF562"/>
    <mergeCell ref="BG558:BG562"/>
    <mergeCell ref="BI558:BI562"/>
    <mergeCell ref="BK558:BK562"/>
    <mergeCell ref="BS558:BS562"/>
    <mergeCell ref="BT558:BT562"/>
    <mergeCell ref="BG548:BG552"/>
    <mergeCell ref="BI548:BI552"/>
    <mergeCell ref="BK548:BK552"/>
    <mergeCell ref="BS548:BS552"/>
    <mergeCell ref="BT548:BT552"/>
    <mergeCell ref="BU548:BU552"/>
    <mergeCell ref="BV548:BV552"/>
    <mergeCell ref="BW548:BW552"/>
    <mergeCell ref="BX548:BX552"/>
    <mergeCell ref="BY548:BY552"/>
    <mergeCell ref="BU558:BU562"/>
    <mergeCell ref="BV558:BV562"/>
    <mergeCell ref="BW558:BW562"/>
    <mergeCell ref="BX558:BX562"/>
    <mergeCell ref="BY558:BY562"/>
    <mergeCell ref="B553:B557"/>
    <mergeCell ref="C553:C557"/>
    <mergeCell ref="D553:D557"/>
    <mergeCell ref="E553:E557"/>
    <mergeCell ref="F553:F557"/>
    <mergeCell ref="G553:G557"/>
    <mergeCell ref="H553:H557"/>
    <mergeCell ref="I553:I557"/>
    <mergeCell ref="J553:J557"/>
    <mergeCell ref="K553:K557"/>
    <mergeCell ref="L553:L557"/>
    <mergeCell ref="M553:M557"/>
    <mergeCell ref="N553:N557"/>
    <mergeCell ref="O553:O557"/>
    <mergeCell ref="P553:P557"/>
    <mergeCell ref="Q553:Q557"/>
    <mergeCell ref="R553:R557"/>
    <mergeCell ref="S553:S557"/>
    <mergeCell ref="T553:T557"/>
    <mergeCell ref="U553:U557"/>
    <mergeCell ref="V553:V557"/>
    <mergeCell ref="U548:U552"/>
    <mergeCell ref="V548:V552"/>
    <mergeCell ref="AE548:AE552"/>
    <mergeCell ref="AK548:AK552"/>
    <mergeCell ref="AL548:AL552"/>
    <mergeCell ref="BD548:BD552"/>
    <mergeCell ref="BE548:BE552"/>
    <mergeCell ref="BF548:BF552"/>
    <mergeCell ref="C548:C552"/>
    <mergeCell ref="D548:D552"/>
    <mergeCell ref="E548:E552"/>
    <mergeCell ref="A558:A562"/>
    <mergeCell ref="C558:C562"/>
    <mergeCell ref="D558:D562"/>
    <mergeCell ref="E558:E562"/>
    <mergeCell ref="F558:F562"/>
    <mergeCell ref="G558:G562"/>
    <mergeCell ref="H558:H562"/>
    <mergeCell ref="I558:I562"/>
    <mergeCell ref="J558:J562"/>
    <mergeCell ref="K558:K562"/>
    <mergeCell ref="L558:L562"/>
    <mergeCell ref="M558:M562"/>
    <mergeCell ref="N558:N562"/>
    <mergeCell ref="O558:O562"/>
    <mergeCell ref="P558:P562"/>
    <mergeCell ref="Q558:Q562"/>
    <mergeCell ref="R558:R562"/>
    <mergeCell ref="AE553:AE557"/>
    <mergeCell ref="AK553:AK557"/>
    <mergeCell ref="AL553:AL557"/>
    <mergeCell ref="BD553:BD557"/>
    <mergeCell ref="BE553:BE557"/>
    <mergeCell ref="A553:A557"/>
    <mergeCell ref="BF553:BF557"/>
    <mergeCell ref="BG553:BG557"/>
    <mergeCell ref="BI553:BI557"/>
    <mergeCell ref="BK553:BK557"/>
    <mergeCell ref="BS553:BS557"/>
    <mergeCell ref="BT553:BT557"/>
    <mergeCell ref="BU553:BU557"/>
    <mergeCell ref="BV553:BV557"/>
    <mergeCell ref="BW553:BW557"/>
    <mergeCell ref="BX553:BX557"/>
    <mergeCell ref="BY568:BY572"/>
    <mergeCell ref="BF563:BF567"/>
    <mergeCell ref="BG563:BG567"/>
    <mergeCell ref="BI563:BI567"/>
    <mergeCell ref="BK563:BK567"/>
    <mergeCell ref="BS563:BS567"/>
    <mergeCell ref="BT563:BT567"/>
    <mergeCell ref="BU563:BU567"/>
    <mergeCell ref="BV563:BV567"/>
    <mergeCell ref="BW563:BW567"/>
    <mergeCell ref="BX563:BX567"/>
    <mergeCell ref="BY563:BY567"/>
    <mergeCell ref="A568:A572"/>
    <mergeCell ref="B568:B572"/>
    <mergeCell ref="C568:C572"/>
    <mergeCell ref="D568:D572"/>
    <mergeCell ref="E568:E572"/>
    <mergeCell ref="F568:F572"/>
    <mergeCell ref="G568:G572"/>
    <mergeCell ref="H568:H572"/>
    <mergeCell ref="I568:I572"/>
    <mergeCell ref="J568:J572"/>
    <mergeCell ref="K568:K572"/>
    <mergeCell ref="L568:L572"/>
    <mergeCell ref="M568:M572"/>
    <mergeCell ref="N568:N572"/>
    <mergeCell ref="O568:O572"/>
    <mergeCell ref="P568:P572"/>
    <mergeCell ref="Q568:Q572"/>
    <mergeCell ref="R568:R572"/>
    <mergeCell ref="S568:S572"/>
    <mergeCell ref="T568:T572"/>
    <mergeCell ref="U568:U572"/>
    <mergeCell ref="A563:A567"/>
    <mergeCell ref="B563:B567"/>
    <mergeCell ref="C563:C567"/>
    <mergeCell ref="D563:D567"/>
    <mergeCell ref="E563:E567"/>
    <mergeCell ref="F563:F567"/>
    <mergeCell ref="G563:G567"/>
    <mergeCell ref="H563:H567"/>
    <mergeCell ref="I563:I567"/>
    <mergeCell ref="J563:J567"/>
    <mergeCell ref="K563:K567"/>
    <mergeCell ref="L563:L567"/>
    <mergeCell ref="M563:M567"/>
    <mergeCell ref="N563:N567"/>
    <mergeCell ref="O563:O567"/>
    <mergeCell ref="P563:P567"/>
    <mergeCell ref="Q563:Q567"/>
    <mergeCell ref="R563:R567"/>
    <mergeCell ref="S563:S567"/>
    <mergeCell ref="T563:T567"/>
    <mergeCell ref="U563:U567"/>
    <mergeCell ref="V563:V567"/>
    <mergeCell ref="AE563:AE567"/>
    <mergeCell ref="AK563:AK567"/>
    <mergeCell ref="AL563:AL567"/>
    <mergeCell ref="BD563:BD567"/>
    <mergeCell ref="BE563:BE567"/>
    <mergeCell ref="BS568:BS572"/>
    <mergeCell ref="BT568:BT572"/>
    <mergeCell ref="BU568:BU572"/>
    <mergeCell ref="BV568:BV572"/>
    <mergeCell ref="P1838:P1842"/>
    <mergeCell ref="Q1838:Q1842"/>
    <mergeCell ref="BV573:BV577"/>
    <mergeCell ref="BW573:BW577"/>
    <mergeCell ref="BX573:BX577"/>
    <mergeCell ref="BY573:BY577"/>
    <mergeCell ref="R573:R577"/>
    <mergeCell ref="S573:S577"/>
    <mergeCell ref="T573:T577"/>
    <mergeCell ref="U573:U577"/>
    <mergeCell ref="V573:V577"/>
    <mergeCell ref="AE573:AE577"/>
    <mergeCell ref="AK573:AK577"/>
    <mergeCell ref="AL573:AL577"/>
    <mergeCell ref="BD573:BD577"/>
    <mergeCell ref="BE573:BE577"/>
    <mergeCell ref="BF573:BF577"/>
    <mergeCell ref="BG573:BG577"/>
    <mergeCell ref="BI573:BI577"/>
    <mergeCell ref="BK573:BK577"/>
    <mergeCell ref="BS573:BS577"/>
    <mergeCell ref="BT573:BT577"/>
    <mergeCell ref="BU573:BU577"/>
    <mergeCell ref="A573:A577"/>
    <mergeCell ref="B573:B577"/>
    <mergeCell ref="C573:C577"/>
    <mergeCell ref="D573:D577"/>
    <mergeCell ref="E573:E577"/>
    <mergeCell ref="F573:F577"/>
    <mergeCell ref="G573:G577"/>
    <mergeCell ref="H573:H577"/>
    <mergeCell ref="I573:I577"/>
    <mergeCell ref="J573:J577"/>
    <mergeCell ref="K573:K577"/>
    <mergeCell ref="L573:L577"/>
    <mergeCell ref="M573:M577"/>
    <mergeCell ref="N573:N577"/>
    <mergeCell ref="O573:O577"/>
    <mergeCell ref="P573:P577"/>
    <mergeCell ref="Q573:Q577"/>
    <mergeCell ref="U578:U582"/>
    <mergeCell ref="V578:V582"/>
    <mergeCell ref="AE578:AE582"/>
    <mergeCell ref="AK578:AK582"/>
    <mergeCell ref="AL578:AL582"/>
    <mergeCell ref="BD578:BD582"/>
    <mergeCell ref="BE578:BE582"/>
    <mergeCell ref="BF578:BF582"/>
    <mergeCell ref="BG578:BG582"/>
    <mergeCell ref="BI578:BI582"/>
    <mergeCell ref="BK578:BK582"/>
    <mergeCell ref="BS578:BS582"/>
    <mergeCell ref="BT578:BT582"/>
    <mergeCell ref="BU578:BU582"/>
    <mergeCell ref="BV578:BV582"/>
    <mergeCell ref="BW578:BW582"/>
    <mergeCell ref="BX578:BX582"/>
    <mergeCell ref="BY578:BY582"/>
    <mergeCell ref="A583:A587"/>
    <mergeCell ref="B583:B587"/>
    <mergeCell ref="C583:C587"/>
    <mergeCell ref="D583:D587"/>
    <mergeCell ref="E583:E587"/>
    <mergeCell ref="F583:F587"/>
    <mergeCell ref="BV1838:BV1842"/>
    <mergeCell ref="BW1838:BW1842"/>
    <mergeCell ref="BX1838:BX1842"/>
    <mergeCell ref="BY1838:BY1842"/>
    <mergeCell ref="A1843:A1847"/>
    <mergeCell ref="B1843:B1847"/>
    <mergeCell ref="C1843:C1847"/>
    <mergeCell ref="D1843:D1847"/>
    <mergeCell ref="E1843:E1847"/>
    <mergeCell ref="F1843:F1847"/>
    <mergeCell ref="G1843:G1847"/>
    <mergeCell ref="H1843:H1847"/>
    <mergeCell ref="I1843:I1847"/>
    <mergeCell ref="J1843:J1847"/>
    <mergeCell ref="K1843:K1847"/>
    <mergeCell ref="L1843:L1847"/>
    <mergeCell ref="M1843:M1847"/>
    <mergeCell ref="N1843:N1847"/>
    <mergeCell ref="O1843:O1847"/>
    <mergeCell ref="P1843:P1847"/>
    <mergeCell ref="Q1843:Q1847"/>
    <mergeCell ref="R1843:R1847"/>
    <mergeCell ref="S1843:S1847"/>
    <mergeCell ref="T1843:T1847"/>
    <mergeCell ref="U1843:U1847"/>
    <mergeCell ref="V1843:V1847"/>
    <mergeCell ref="AE1843:AE1847"/>
    <mergeCell ref="AK1843:AK1847"/>
    <mergeCell ref="AL1843:AL1847"/>
    <mergeCell ref="BD1843:BD1847"/>
    <mergeCell ref="BE1843:BE1847"/>
    <mergeCell ref="BF1843:BF1847"/>
    <mergeCell ref="R1838:R1842"/>
    <mergeCell ref="S1838:S1842"/>
    <mergeCell ref="T1838:T1842"/>
    <mergeCell ref="U1838:U1842"/>
    <mergeCell ref="V1838:V1842"/>
    <mergeCell ref="AE1838:AE1842"/>
    <mergeCell ref="AK1838:AK1842"/>
    <mergeCell ref="AL1838:AL1842"/>
    <mergeCell ref="BD1838:BD1842"/>
    <mergeCell ref="BE1838:BE1842"/>
    <mergeCell ref="BF1838:BF1842"/>
    <mergeCell ref="BG1838:BG1842"/>
    <mergeCell ref="BI1838:BI1842"/>
    <mergeCell ref="BK1838:BK1842"/>
    <mergeCell ref="BS1838:BS1842"/>
    <mergeCell ref="BT1838:BT1842"/>
    <mergeCell ref="BU1838:BU1842"/>
    <mergeCell ref="A1838:A1842"/>
    <mergeCell ref="B1838:B1842"/>
    <mergeCell ref="C1838:C1842"/>
    <mergeCell ref="D1838:D1842"/>
    <mergeCell ref="E1838:E1842"/>
    <mergeCell ref="F1838:F1842"/>
    <mergeCell ref="G1838:G1842"/>
    <mergeCell ref="H1838:H1842"/>
    <mergeCell ref="I1838:I1842"/>
    <mergeCell ref="J1838:J1842"/>
    <mergeCell ref="K1838:K1842"/>
    <mergeCell ref="L1838:L1842"/>
    <mergeCell ref="M1838:M1842"/>
    <mergeCell ref="N1838:N1842"/>
    <mergeCell ref="O1838:O1842"/>
    <mergeCell ref="AE1848:AE1852"/>
    <mergeCell ref="AK1848:AK1852"/>
    <mergeCell ref="AL1848:AL1852"/>
    <mergeCell ref="BD1848:BD1852"/>
    <mergeCell ref="BE1848:BE1852"/>
    <mergeCell ref="BF1848:BF1852"/>
    <mergeCell ref="BG1848:BG1852"/>
    <mergeCell ref="BI1848:BI1852"/>
    <mergeCell ref="BK1848:BK1852"/>
    <mergeCell ref="BS1848:BS1852"/>
    <mergeCell ref="BT1848:BT1852"/>
    <mergeCell ref="BU1848:BU1852"/>
    <mergeCell ref="BV1848:BV1852"/>
    <mergeCell ref="BW1848:BW1852"/>
    <mergeCell ref="BX1848:BX1852"/>
    <mergeCell ref="BY1848:BY1852"/>
    <mergeCell ref="A1853:A1857"/>
    <mergeCell ref="B1853:B1857"/>
    <mergeCell ref="C1853:C1857"/>
    <mergeCell ref="D1853:D1857"/>
    <mergeCell ref="E1853:E1857"/>
    <mergeCell ref="F1853:F1857"/>
    <mergeCell ref="G1853:G1857"/>
    <mergeCell ref="H1853:H1857"/>
    <mergeCell ref="I1853:I1857"/>
    <mergeCell ref="J1853:J1857"/>
    <mergeCell ref="K1853:K1857"/>
    <mergeCell ref="L1853:L1857"/>
    <mergeCell ref="M1853:M1857"/>
    <mergeCell ref="N1853:N1857"/>
    <mergeCell ref="O1853:O1857"/>
    <mergeCell ref="P1853:P1857"/>
    <mergeCell ref="BG1843:BG1847"/>
    <mergeCell ref="BI1843:BI1847"/>
    <mergeCell ref="BK1843:BK1847"/>
    <mergeCell ref="BS1843:BS1847"/>
    <mergeCell ref="BT1843:BT1847"/>
    <mergeCell ref="BU1843:BU1847"/>
    <mergeCell ref="BV1843:BV1847"/>
    <mergeCell ref="BW1843:BW1847"/>
    <mergeCell ref="BX1843:BX1847"/>
    <mergeCell ref="BY1843:BY1847"/>
    <mergeCell ref="A1848:A1852"/>
    <mergeCell ref="B1848:B1852"/>
    <mergeCell ref="C1848:C1852"/>
    <mergeCell ref="D1848:D1852"/>
    <mergeCell ref="E1848:E1852"/>
    <mergeCell ref="F1848:F1852"/>
    <mergeCell ref="G1848:G1852"/>
    <mergeCell ref="H1848:H1852"/>
    <mergeCell ref="I1848:I1852"/>
    <mergeCell ref="J1848:J1852"/>
    <mergeCell ref="K1848:K1852"/>
    <mergeCell ref="L1848:L1852"/>
    <mergeCell ref="M1848:M1852"/>
    <mergeCell ref="N1848:N1852"/>
    <mergeCell ref="O1848:O1852"/>
    <mergeCell ref="P1848:P1852"/>
    <mergeCell ref="Q1848:Q1852"/>
    <mergeCell ref="R1848:R1852"/>
    <mergeCell ref="S1848:S1852"/>
    <mergeCell ref="T1848:T1852"/>
    <mergeCell ref="U1848:U1852"/>
    <mergeCell ref="V1848:V1852"/>
    <mergeCell ref="BV1868:BV1872"/>
    <mergeCell ref="BW1868:BW1872"/>
    <mergeCell ref="BX1868:BX1872"/>
    <mergeCell ref="BY1868:BY1872"/>
    <mergeCell ref="BG1868:BG1872"/>
    <mergeCell ref="BI1868:BI1872"/>
    <mergeCell ref="BK1868:BK1872"/>
    <mergeCell ref="BS1868:BS1872"/>
    <mergeCell ref="BT1868:BT1872"/>
    <mergeCell ref="BU1868:BU1872"/>
    <mergeCell ref="BU1853:BU1857"/>
    <mergeCell ref="BV1853:BV1857"/>
    <mergeCell ref="BW1853:BW1857"/>
    <mergeCell ref="BX1853:BX1857"/>
    <mergeCell ref="BY1853:BY1857"/>
    <mergeCell ref="A1858:A1862"/>
    <mergeCell ref="B1858:B1862"/>
    <mergeCell ref="C1858:C1862"/>
    <mergeCell ref="D1858:D1862"/>
    <mergeCell ref="E1858:E1862"/>
    <mergeCell ref="F1858:F1862"/>
    <mergeCell ref="G1858:G1862"/>
    <mergeCell ref="H1858:H1862"/>
    <mergeCell ref="I1858:I1862"/>
    <mergeCell ref="J1858:J1862"/>
    <mergeCell ref="K1858:K1862"/>
    <mergeCell ref="L1858:L1862"/>
    <mergeCell ref="M1858:M1862"/>
    <mergeCell ref="N1858:N1862"/>
    <mergeCell ref="O1858:O1862"/>
    <mergeCell ref="P1858:P1862"/>
    <mergeCell ref="Q1858:Q1862"/>
    <mergeCell ref="R1858:R1862"/>
    <mergeCell ref="S1858:S1862"/>
    <mergeCell ref="T1858:T1862"/>
    <mergeCell ref="U1858:U1862"/>
    <mergeCell ref="V1858:V1862"/>
    <mergeCell ref="AE1858:AE1862"/>
    <mergeCell ref="AK1858:AK1862"/>
    <mergeCell ref="AL1858:AL1862"/>
    <mergeCell ref="BD1858:BD1862"/>
    <mergeCell ref="BE1858:BE1862"/>
    <mergeCell ref="Q1853:Q1857"/>
    <mergeCell ref="R1853:R1857"/>
    <mergeCell ref="S1853:S1857"/>
    <mergeCell ref="T1853:T1857"/>
    <mergeCell ref="U1853:U1857"/>
    <mergeCell ref="V1853:V1857"/>
    <mergeCell ref="AE1853:AE1857"/>
    <mergeCell ref="AK1853:AK1857"/>
    <mergeCell ref="AL1853:AL1857"/>
    <mergeCell ref="BD1853:BD1857"/>
    <mergeCell ref="BE1853:BE1857"/>
    <mergeCell ref="BF1853:BF1857"/>
    <mergeCell ref="BG1853:BG1857"/>
    <mergeCell ref="BI1853:BI1857"/>
    <mergeCell ref="BK1853:BK1857"/>
    <mergeCell ref="BS1853:BS1857"/>
    <mergeCell ref="BT1853:BT1857"/>
    <mergeCell ref="V1863:V1867"/>
    <mergeCell ref="AE1863:AE1867"/>
    <mergeCell ref="AK1863:AK1867"/>
    <mergeCell ref="AL1863:AL1867"/>
    <mergeCell ref="BD1863:BD1867"/>
    <mergeCell ref="BE1863:BE1867"/>
    <mergeCell ref="BF1863:BF1867"/>
    <mergeCell ref="BG1863:BG1867"/>
    <mergeCell ref="BI1863:BI1867"/>
    <mergeCell ref="BK1863:BK1867"/>
    <mergeCell ref="BS1863:BS1867"/>
    <mergeCell ref="BT1863:BT1867"/>
    <mergeCell ref="BU1863:BU1867"/>
    <mergeCell ref="BV1863:BV1867"/>
    <mergeCell ref="BW1863:BW1867"/>
    <mergeCell ref="BX1863:BX1867"/>
    <mergeCell ref="BY1863:BY1867"/>
    <mergeCell ref="BF1858:BF1862"/>
    <mergeCell ref="BG1858:BG1862"/>
    <mergeCell ref="BI1858:BI1862"/>
    <mergeCell ref="BK1858:BK1862"/>
    <mergeCell ref="BS1858:BS1862"/>
    <mergeCell ref="BT1858:BT1862"/>
    <mergeCell ref="BU1858:BU1862"/>
    <mergeCell ref="BV1858:BV1862"/>
    <mergeCell ref="BW1858:BW1862"/>
    <mergeCell ref="BX1858:BX1862"/>
    <mergeCell ref="BY1858:BY1862"/>
    <mergeCell ref="A1863:A1867"/>
    <mergeCell ref="B1863:B1867"/>
    <mergeCell ref="C1863:C1867"/>
    <mergeCell ref="D1863:D1867"/>
    <mergeCell ref="E1863:E1867"/>
    <mergeCell ref="F1863:F1867"/>
    <mergeCell ref="G1863:G1867"/>
    <mergeCell ref="H1863:H1867"/>
    <mergeCell ref="I1863:I1867"/>
    <mergeCell ref="J1863:J1867"/>
    <mergeCell ref="K1863:K1867"/>
    <mergeCell ref="L1863:L1867"/>
    <mergeCell ref="M1863:M1867"/>
    <mergeCell ref="N1863:N1867"/>
    <mergeCell ref="O1863:O1867"/>
    <mergeCell ref="P1863:P1867"/>
    <mergeCell ref="Q1863:Q1867"/>
    <mergeCell ref="R1863:R1867"/>
    <mergeCell ref="S1863:S1867"/>
    <mergeCell ref="T1863:T1867"/>
    <mergeCell ref="U1863:U1867"/>
    <mergeCell ref="A1873:A1877"/>
    <mergeCell ref="B1873:B1877"/>
    <mergeCell ref="C1873:C1877"/>
    <mergeCell ref="D1873:D1877"/>
    <mergeCell ref="E1873:E1877"/>
    <mergeCell ref="F1873:F1877"/>
    <mergeCell ref="G1873:G1877"/>
    <mergeCell ref="H1873:H1877"/>
    <mergeCell ref="I1873:I1877"/>
    <mergeCell ref="J1873:J1877"/>
    <mergeCell ref="K1873:K1877"/>
    <mergeCell ref="L1873:L1877"/>
    <mergeCell ref="M1873:M1877"/>
    <mergeCell ref="N1873:N1877"/>
    <mergeCell ref="O1873:O1877"/>
    <mergeCell ref="P1873:P1877"/>
    <mergeCell ref="Q1873:Q1877"/>
    <mergeCell ref="R1873:R1877"/>
    <mergeCell ref="S1873:S1877"/>
    <mergeCell ref="T1873:T1877"/>
    <mergeCell ref="U1873:U1877"/>
    <mergeCell ref="V1873:V1877"/>
    <mergeCell ref="AE1873:AE1877"/>
    <mergeCell ref="AK1873:AK1877"/>
    <mergeCell ref="AL1873:AL1877"/>
    <mergeCell ref="BD1873:BD1877"/>
    <mergeCell ref="BE1873:BE1877"/>
    <mergeCell ref="BF1873:BF1877"/>
    <mergeCell ref="R1868:R1872"/>
    <mergeCell ref="S1868:S1872"/>
    <mergeCell ref="T1868:T1872"/>
    <mergeCell ref="U1868:U1872"/>
    <mergeCell ref="V1868:V1872"/>
    <mergeCell ref="AE1868:AE1872"/>
    <mergeCell ref="AK1868:AK1872"/>
    <mergeCell ref="AL1868:AL1872"/>
    <mergeCell ref="BD1868:BD1872"/>
    <mergeCell ref="BE1868:BE1872"/>
    <mergeCell ref="BF1868:BF1872"/>
    <mergeCell ref="A1868:A1872"/>
    <mergeCell ref="B1868:B1872"/>
    <mergeCell ref="C1868:C1872"/>
    <mergeCell ref="D1868:D1872"/>
    <mergeCell ref="E1868:E1872"/>
    <mergeCell ref="F1868:F1872"/>
    <mergeCell ref="G1868:G1872"/>
    <mergeCell ref="H1868:H1872"/>
    <mergeCell ref="I1868:I1872"/>
    <mergeCell ref="J1868:J1872"/>
    <mergeCell ref="K1868:K1872"/>
    <mergeCell ref="L1868:L1872"/>
    <mergeCell ref="M1868:M1872"/>
    <mergeCell ref="N1868:N1872"/>
    <mergeCell ref="O1868:O1872"/>
    <mergeCell ref="P1868:P1872"/>
    <mergeCell ref="Q1868:Q1872"/>
    <mergeCell ref="AE1878:AE1882"/>
    <mergeCell ref="AK1878:AK1882"/>
    <mergeCell ref="AL1878:AL1882"/>
    <mergeCell ref="BD1878:BD1882"/>
    <mergeCell ref="BE1878:BE1882"/>
    <mergeCell ref="BF1878:BF1882"/>
    <mergeCell ref="BG1878:BG1882"/>
    <mergeCell ref="BI1878:BI1882"/>
    <mergeCell ref="BK1878:BK1882"/>
    <mergeCell ref="BS1878:BS1882"/>
    <mergeCell ref="BT1878:BT1882"/>
    <mergeCell ref="BU1878:BU1882"/>
    <mergeCell ref="BV1878:BV1882"/>
    <mergeCell ref="BW1878:BW1882"/>
    <mergeCell ref="BX1878:BX1882"/>
    <mergeCell ref="BY1878:BY1882"/>
    <mergeCell ref="A1883:A1887"/>
    <mergeCell ref="B1883:B1887"/>
    <mergeCell ref="C1883:C1887"/>
    <mergeCell ref="D1883:D1887"/>
    <mergeCell ref="E1883:E1887"/>
    <mergeCell ref="F1883:F1887"/>
    <mergeCell ref="G1883:G1887"/>
    <mergeCell ref="H1883:H1887"/>
    <mergeCell ref="I1883:I1887"/>
    <mergeCell ref="J1883:J1887"/>
    <mergeCell ref="K1883:K1887"/>
    <mergeCell ref="L1883:L1887"/>
    <mergeCell ref="M1883:M1887"/>
    <mergeCell ref="N1883:N1887"/>
    <mergeCell ref="O1883:O1887"/>
    <mergeCell ref="P1883:P1887"/>
    <mergeCell ref="BG1873:BG1877"/>
    <mergeCell ref="BI1873:BI1877"/>
    <mergeCell ref="BK1873:BK1877"/>
    <mergeCell ref="BS1873:BS1877"/>
    <mergeCell ref="BT1873:BT1877"/>
    <mergeCell ref="BU1873:BU1877"/>
    <mergeCell ref="BV1873:BV1877"/>
    <mergeCell ref="BW1873:BW1877"/>
    <mergeCell ref="BX1873:BX1877"/>
    <mergeCell ref="BY1873:BY1877"/>
    <mergeCell ref="A1878:A1882"/>
    <mergeCell ref="B1878:B1882"/>
    <mergeCell ref="C1878:C1882"/>
    <mergeCell ref="D1878:D1882"/>
    <mergeCell ref="E1878:E1882"/>
    <mergeCell ref="F1878:F1882"/>
    <mergeCell ref="G1878:G1882"/>
    <mergeCell ref="H1878:H1882"/>
    <mergeCell ref="I1878:I1882"/>
    <mergeCell ref="J1878:J1882"/>
    <mergeCell ref="K1878:K1882"/>
    <mergeCell ref="L1878:L1882"/>
    <mergeCell ref="M1878:M1882"/>
    <mergeCell ref="N1878:N1882"/>
    <mergeCell ref="O1878:O1882"/>
    <mergeCell ref="P1878:P1882"/>
    <mergeCell ref="Q1878:Q1882"/>
    <mergeCell ref="R1878:R1882"/>
    <mergeCell ref="S1878:S1882"/>
    <mergeCell ref="T1878:T1882"/>
    <mergeCell ref="U1878:U1882"/>
    <mergeCell ref="V1878:V1882"/>
    <mergeCell ref="BV1898:BV1902"/>
    <mergeCell ref="BW1898:BW1902"/>
    <mergeCell ref="BX1898:BX1902"/>
    <mergeCell ref="BY1898:BY1902"/>
    <mergeCell ref="BG1898:BG1902"/>
    <mergeCell ref="BI1898:BI1902"/>
    <mergeCell ref="BK1898:BK1902"/>
    <mergeCell ref="BS1898:BS1902"/>
    <mergeCell ref="BT1898:BT1902"/>
    <mergeCell ref="BU1898:BU1902"/>
    <mergeCell ref="BU1883:BU1887"/>
    <mergeCell ref="BV1883:BV1887"/>
    <mergeCell ref="BW1883:BW1887"/>
    <mergeCell ref="BX1883:BX1887"/>
    <mergeCell ref="BY1883:BY1887"/>
    <mergeCell ref="A1888:A1892"/>
    <mergeCell ref="B1888:B1892"/>
    <mergeCell ref="C1888:C1892"/>
    <mergeCell ref="D1888:D1892"/>
    <mergeCell ref="E1888:E1892"/>
    <mergeCell ref="F1888:F1892"/>
    <mergeCell ref="G1888:G1892"/>
    <mergeCell ref="H1888:H1892"/>
    <mergeCell ref="I1888:I1892"/>
    <mergeCell ref="J1888:J1892"/>
    <mergeCell ref="K1888:K1892"/>
    <mergeCell ref="L1888:L1892"/>
    <mergeCell ref="M1888:M1892"/>
    <mergeCell ref="N1888:N1892"/>
    <mergeCell ref="O1888:O1892"/>
    <mergeCell ref="P1888:P1892"/>
    <mergeCell ref="Q1888:Q1892"/>
    <mergeCell ref="R1888:R1892"/>
    <mergeCell ref="S1888:S1892"/>
    <mergeCell ref="T1888:T1892"/>
    <mergeCell ref="U1888:U1892"/>
    <mergeCell ref="V1888:V1892"/>
    <mergeCell ref="AE1888:AE1892"/>
    <mergeCell ref="AK1888:AK1892"/>
    <mergeCell ref="AL1888:AL1892"/>
    <mergeCell ref="BD1888:BD1892"/>
    <mergeCell ref="BE1888:BE1892"/>
    <mergeCell ref="Q1883:Q1887"/>
    <mergeCell ref="R1883:R1887"/>
    <mergeCell ref="S1883:S1887"/>
    <mergeCell ref="T1883:T1887"/>
    <mergeCell ref="U1883:U1887"/>
    <mergeCell ref="V1883:V1887"/>
    <mergeCell ref="AE1883:AE1887"/>
    <mergeCell ref="AK1883:AK1887"/>
    <mergeCell ref="AL1883:AL1887"/>
    <mergeCell ref="BD1883:BD1887"/>
    <mergeCell ref="BE1883:BE1887"/>
    <mergeCell ref="BF1883:BF1887"/>
    <mergeCell ref="BG1883:BG1887"/>
    <mergeCell ref="BI1883:BI1887"/>
    <mergeCell ref="BK1883:BK1887"/>
    <mergeCell ref="BS1883:BS1887"/>
    <mergeCell ref="BT1883:BT1887"/>
    <mergeCell ref="V1893:V1897"/>
    <mergeCell ref="AE1893:AE1897"/>
    <mergeCell ref="AK1893:AK1897"/>
    <mergeCell ref="AL1893:AL1897"/>
    <mergeCell ref="BD1893:BD1897"/>
    <mergeCell ref="BE1893:BE1897"/>
    <mergeCell ref="BF1893:BF1897"/>
    <mergeCell ref="BG1893:BG1897"/>
    <mergeCell ref="BI1893:BI1897"/>
    <mergeCell ref="BK1893:BK1897"/>
    <mergeCell ref="BS1893:BS1897"/>
    <mergeCell ref="BT1893:BT1897"/>
    <mergeCell ref="BU1893:BU1897"/>
    <mergeCell ref="BV1893:BV1897"/>
    <mergeCell ref="BW1893:BW1897"/>
    <mergeCell ref="BX1893:BX1897"/>
    <mergeCell ref="BY1893:BY1897"/>
    <mergeCell ref="BF1888:BF1892"/>
    <mergeCell ref="BG1888:BG1892"/>
    <mergeCell ref="BI1888:BI1892"/>
    <mergeCell ref="BK1888:BK1892"/>
    <mergeCell ref="BS1888:BS1892"/>
    <mergeCell ref="BT1888:BT1892"/>
    <mergeCell ref="BU1888:BU1892"/>
    <mergeCell ref="BV1888:BV1892"/>
    <mergeCell ref="BW1888:BW1892"/>
    <mergeCell ref="BX1888:BX1892"/>
    <mergeCell ref="BY1888:BY1892"/>
    <mergeCell ref="A1893:A1897"/>
    <mergeCell ref="B1893:B1897"/>
    <mergeCell ref="C1893:C1897"/>
    <mergeCell ref="D1893:D1897"/>
    <mergeCell ref="E1893:E1897"/>
    <mergeCell ref="F1893:F1897"/>
    <mergeCell ref="G1893:G1897"/>
    <mergeCell ref="H1893:H1897"/>
    <mergeCell ref="I1893:I1897"/>
    <mergeCell ref="J1893:J1897"/>
    <mergeCell ref="K1893:K1897"/>
    <mergeCell ref="L1893:L1897"/>
    <mergeCell ref="M1893:M1897"/>
    <mergeCell ref="N1893:N1897"/>
    <mergeCell ref="O1893:O1897"/>
    <mergeCell ref="P1893:P1897"/>
    <mergeCell ref="Q1893:Q1897"/>
    <mergeCell ref="R1893:R1897"/>
    <mergeCell ref="S1893:S1897"/>
    <mergeCell ref="T1893:T1897"/>
    <mergeCell ref="U1893:U1897"/>
    <mergeCell ref="A1903:A1907"/>
    <mergeCell ref="B1903:B1907"/>
    <mergeCell ref="C1903:C1907"/>
    <mergeCell ref="D1903:D1907"/>
    <mergeCell ref="E1903:E1907"/>
    <mergeCell ref="F1903:F1907"/>
    <mergeCell ref="G1903:G1907"/>
    <mergeCell ref="H1903:H1907"/>
    <mergeCell ref="I1903:I1907"/>
    <mergeCell ref="J1903:J1907"/>
    <mergeCell ref="K1903:K1907"/>
    <mergeCell ref="L1903:L1907"/>
    <mergeCell ref="M1903:M1907"/>
    <mergeCell ref="N1903:N1907"/>
    <mergeCell ref="O1903:O1907"/>
    <mergeCell ref="P1903:P1907"/>
    <mergeCell ref="Q1903:Q1907"/>
    <mergeCell ref="R1903:R1907"/>
    <mergeCell ref="S1903:S1907"/>
    <mergeCell ref="T1903:T1907"/>
    <mergeCell ref="U1903:U1907"/>
    <mergeCell ref="V1903:V1907"/>
    <mergeCell ref="AE1903:AE1907"/>
    <mergeCell ref="AK1903:AK1907"/>
    <mergeCell ref="AL1903:AL1907"/>
    <mergeCell ref="BD1903:BD1907"/>
    <mergeCell ref="BE1903:BE1907"/>
    <mergeCell ref="BF1903:BF1907"/>
    <mergeCell ref="R1898:R1902"/>
    <mergeCell ref="S1898:S1902"/>
    <mergeCell ref="T1898:T1902"/>
    <mergeCell ref="U1898:U1902"/>
    <mergeCell ref="V1898:V1902"/>
    <mergeCell ref="AE1898:AE1902"/>
    <mergeCell ref="AK1898:AK1902"/>
    <mergeCell ref="AL1898:AL1902"/>
    <mergeCell ref="BD1898:BD1902"/>
    <mergeCell ref="BE1898:BE1902"/>
    <mergeCell ref="BF1898:BF1902"/>
    <mergeCell ref="A1898:A1902"/>
    <mergeCell ref="B1898:B1902"/>
    <mergeCell ref="C1898:C1902"/>
    <mergeCell ref="D1898:D1902"/>
    <mergeCell ref="E1898:E1902"/>
    <mergeCell ref="F1898:F1902"/>
    <mergeCell ref="G1898:G1902"/>
    <mergeCell ref="H1898:H1902"/>
    <mergeCell ref="I1898:I1902"/>
    <mergeCell ref="J1898:J1902"/>
    <mergeCell ref="K1898:K1902"/>
    <mergeCell ref="L1898:L1902"/>
    <mergeCell ref="M1898:M1902"/>
    <mergeCell ref="N1898:N1902"/>
    <mergeCell ref="O1898:O1902"/>
    <mergeCell ref="P1898:P1902"/>
    <mergeCell ref="Q1898:Q1902"/>
    <mergeCell ref="AE1908:AE1912"/>
    <mergeCell ref="AK1908:AK1912"/>
    <mergeCell ref="AL1908:AL1912"/>
    <mergeCell ref="BD1908:BD1912"/>
    <mergeCell ref="BE1908:BE1912"/>
    <mergeCell ref="BF1908:BF1912"/>
    <mergeCell ref="BG1908:BG1912"/>
    <mergeCell ref="BI1908:BI1912"/>
    <mergeCell ref="BK1908:BK1912"/>
    <mergeCell ref="BS1908:BS1912"/>
    <mergeCell ref="BT1908:BT1912"/>
    <mergeCell ref="BU1908:BU1912"/>
    <mergeCell ref="BV1908:BV1912"/>
    <mergeCell ref="BW1908:BW1912"/>
    <mergeCell ref="BX1908:BX1912"/>
    <mergeCell ref="BY1908:BY1912"/>
    <mergeCell ref="A1913:A1917"/>
    <mergeCell ref="B1913:B1917"/>
    <mergeCell ref="C1913:C1917"/>
    <mergeCell ref="D1913:D1917"/>
    <mergeCell ref="E1913:E1917"/>
    <mergeCell ref="F1913:F1917"/>
    <mergeCell ref="G1913:G1917"/>
    <mergeCell ref="H1913:H1917"/>
    <mergeCell ref="I1913:I1917"/>
    <mergeCell ref="J1913:J1917"/>
    <mergeCell ref="K1913:K1917"/>
    <mergeCell ref="L1913:L1917"/>
    <mergeCell ref="M1913:M1917"/>
    <mergeCell ref="N1913:N1917"/>
    <mergeCell ref="O1913:O1917"/>
    <mergeCell ref="P1913:P1917"/>
    <mergeCell ref="BG1903:BG1907"/>
    <mergeCell ref="BI1903:BI1907"/>
    <mergeCell ref="BK1903:BK1907"/>
    <mergeCell ref="BS1903:BS1907"/>
    <mergeCell ref="BT1903:BT1907"/>
    <mergeCell ref="BU1903:BU1907"/>
    <mergeCell ref="BV1903:BV1907"/>
    <mergeCell ref="BW1903:BW1907"/>
    <mergeCell ref="BX1903:BX1907"/>
    <mergeCell ref="BY1903:BY1907"/>
    <mergeCell ref="A1908:A1912"/>
    <mergeCell ref="B1908:B1912"/>
    <mergeCell ref="C1908:C1912"/>
    <mergeCell ref="D1908:D1912"/>
    <mergeCell ref="E1908:E1912"/>
    <mergeCell ref="F1908:F1912"/>
    <mergeCell ref="G1908:G1912"/>
    <mergeCell ref="H1908:H1912"/>
    <mergeCell ref="I1908:I1912"/>
    <mergeCell ref="J1908:J1912"/>
    <mergeCell ref="K1908:K1912"/>
    <mergeCell ref="L1908:L1912"/>
    <mergeCell ref="M1908:M1912"/>
    <mergeCell ref="N1908:N1912"/>
    <mergeCell ref="O1908:O1912"/>
    <mergeCell ref="P1908:P1912"/>
    <mergeCell ref="Q1908:Q1912"/>
    <mergeCell ref="R1908:R1912"/>
    <mergeCell ref="S1908:S1912"/>
    <mergeCell ref="T1908:T1912"/>
    <mergeCell ref="U1908:U1912"/>
    <mergeCell ref="V1908:V1912"/>
    <mergeCell ref="BV1928:BV1932"/>
    <mergeCell ref="BW1928:BW1932"/>
    <mergeCell ref="BX1928:BX1932"/>
    <mergeCell ref="BY1928:BY1932"/>
    <mergeCell ref="BG1928:BG1932"/>
    <mergeCell ref="BI1928:BI1932"/>
    <mergeCell ref="BK1928:BK1932"/>
    <mergeCell ref="BS1928:BS1932"/>
    <mergeCell ref="BT1928:BT1932"/>
    <mergeCell ref="BU1928:BU1932"/>
    <mergeCell ref="BU1913:BU1917"/>
    <mergeCell ref="BV1913:BV1917"/>
    <mergeCell ref="BW1913:BW1917"/>
    <mergeCell ref="BX1913:BX1917"/>
    <mergeCell ref="BY1913:BY1917"/>
    <mergeCell ref="A1918:A1922"/>
    <mergeCell ref="B1918:B1922"/>
    <mergeCell ref="C1918:C1922"/>
    <mergeCell ref="D1918:D1922"/>
    <mergeCell ref="E1918:E1922"/>
    <mergeCell ref="F1918:F1922"/>
    <mergeCell ref="G1918:G1922"/>
    <mergeCell ref="H1918:H1922"/>
    <mergeCell ref="I1918:I1922"/>
    <mergeCell ref="J1918:J1922"/>
    <mergeCell ref="K1918:K1922"/>
    <mergeCell ref="L1918:L1922"/>
    <mergeCell ref="M1918:M1922"/>
    <mergeCell ref="N1918:N1922"/>
    <mergeCell ref="O1918:O1922"/>
    <mergeCell ref="P1918:P1922"/>
    <mergeCell ref="Q1918:Q1922"/>
    <mergeCell ref="R1918:R1922"/>
    <mergeCell ref="S1918:S1922"/>
    <mergeCell ref="T1918:T1922"/>
    <mergeCell ref="U1918:U1922"/>
    <mergeCell ref="V1918:V1922"/>
    <mergeCell ref="AE1918:AE1922"/>
    <mergeCell ref="AK1918:AK1922"/>
    <mergeCell ref="AL1918:AL1922"/>
    <mergeCell ref="BD1918:BD1922"/>
    <mergeCell ref="BE1918:BE1922"/>
    <mergeCell ref="Q1913:Q1917"/>
    <mergeCell ref="R1913:R1917"/>
    <mergeCell ref="S1913:S1917"/>
    <mergeCell ref="T1913:T1917"/>
    <mergeCell ref="U1913:U1917"/>
    <mergeCell ref="V1913:V1917"/>
    <mergeCell ref="AE1913:AE1917"/>
    <mergeCell ref="AK1913:AK1917"/>
    <mergeCell ref="AL1913:AL1917"/>
    <mergeCell ref="BD1913:BD1917"/>
    <mergeCell ref="BE1913:BE1917"/>
    <mergeCell ref="BF1913:BF1917"/>
    <mergeCell ref="BG1913:BG1917"/>
    <mergeCell ref="BI1913:BI1917"/>
    <mergeCell ref="BK1913:BK1917"/>
    <mergeCell ref="BS1913:BS1917"/>
    <mergeCell ref="BT1913:BT1917"/>
    <mergeCell ref="V1923:V1927"/>
    <mergeCell ref="AE1923:AE1927"/>
    <mergeCell ref="AK1923:AK1927"/>
    <mergeCell ref="AL1923:AL1927"/>
    <mergeCell ref="BD1923:BD1927"/>
    <mergeCell ref="BE1923:BE1927"/>
    <mergeCell ref="BF1923:BF1927"/>
    <mergeCell ref="BG1923:BG1927"/>
    <mergeCell ref="BI1923:BI1927"/>
    <mergeCell ref="BK1923:BK1927"/>
    <mergeCell ref="BS1923:BS1927"/>
    <mergeCell ref="BT1923:BT1927"/>
    <mergeCell ref="BU1923:BU1927"/>
    <mergeCell ref="BV1923:BV1927"/>
    <mergeCell ref="BW1923:BW1927"/>
    <mergeCell ref="BX1923:BX1927"/>
    <mergeCell ref="BY1923:BY1927"/>
    <mergeCell ref="BF1918:BF1922"/>
    <mergeCell ref="BG1918:BG1922"/>
    <mergeCell ref="BI1918:BI1922"/>
    <mergeCell ref="BK1918:BK1922"/>
    <mergeCell ref="BS1918:BS1922"/>
    <mergeCell ref="BT1918:BT1922"/>
    <mergeCell ref="BU1918:BU1922"/>
    <mergeCell ref="BV1918:BV1922"/>
    <mergeCell ref="BW1918:BW1922"/>
    <mergeCell ref="BX1918:BX1922"/>
    <mergeCell ref="BY1918:BY1922"/>
    <mergeCell ref="A1923:A1927"/>
    <mergeCell ref="B1923:B1927"/>
    <mergeCell ref="C1923:C1927"/>
    <mergeCell ref="D1923:D1927"/>
    <mergeCell ref="E1923:E1927"/>
    <mergeCell ref="F1923:F1927"/>
    <mergeCell ref="G1923:G1927"/>
    <mergeCell ref="H1923:H1927"/>
    <mergeCell ref="I1923:I1927"/>
    <mergeCell ref="J1923:J1927"/>
    <mergeCell ref="K1923:K1927"/>
    <mergeCell ref="L1923:L1927"/>
    <mergeCell ref="M1923:M1927"/>
    <mergeCell ref="N1923:N1927"/>
    <mergeCell ref="O1923:O1927"/>
    <mergeCell ref="P1923:P1927"/>
    <mergeCell ref="Q1923:Q1927"/>
    <mergeCell ref="R1923:R1927"/>
    <mergeCell ref="S1923:S1927"/>
    <mergeCell ref="T1923:T1927"/>
    <mergeCell ref="U1923:U1927"/>
    <mergeCell ref="A1933:A1937"/>
    <mergeCell ref="B1933:B1937"/>
    <mergeCell ref="C1933:C1937"/>
    <mergeCell ref="D1933:D1937"/>
    <mergeCell ref="E1933:E1937"/>
    <mergeCell ref="F1933:F1937"/>
    <mergeCell ref="G1933:G1937"/>
    <mergeCell ref="H1933:H1937"/>
    <mergeCell ref="I1933:I1937"/>
    <mergeCell ref="J1933:J1937"/>
    <mergeCell ref="K1933:K1937"/>
    <mergeCell ref="L1933:L1937"/>
    <mergeCell ref="M1933:M1937"/>
    <mergeCell ref="N1933:N1937"/>
    <mergeCell ref="O1933:O1937"/>
    <mergeCell ref="P1933:P1937"/>
    <mergeCell ref="Q1933:Q1937"/>
    <mergeCell ref="R1933:R1937"/>
    <mergeCell ref="S1933:S1937"/>
    <mergeCell ref="T1933:T1937"/>
    <mergeCell ref="U1933:U1937"/>
    <mergeCell ref="V1933:V1937"/>
    <mergeCell ref="AE1933:AE1937"/>
    <mergeCell ref="AK1933:AK1937"/>
    <mergeCell ref="AL1933:AL1937"/>
    <mergeCell ref="BD1933:BD1937"/>
    <mergeCell ref="BE1933:BE1937"/>
    <mergeCell ref="BF1933:BF1937"/>
    <mergeCell ref="R1928:R1932"/>
    <mergeCell ref="S1928:S1932"/>
    <mergeCell ref="T1928:T1932"/>
    <mergeCell ref="U1928:U1932"/>
    <mergeCell ref="V1928:V1932"/>
    <mergeCell ref="AE1928:AE1932"/>
    <mergeCell ref="AK1928:AK1932"/>
    <mergeCell ref="AL1928:AL1932"/>
    <mergeCell ref="BD1928:BD1932"/>
    <mergeCell ref="BE1928:BE1932"/>
    <mergeCell ref="BF1928:BF1932"/>
    <mergeCell ref="A1928:A1932"/>
    <mergeCell ref="B1928:B1932"/>
    <mergeCell ref="C1928:C1932"/>
    <mergeCell ref="D1928:D1932"/>
    <mergeCell ref="E1928:E1932"/>
    <mergeCell ref="F1928:F1932"/>
    <mergeCell ref="G1928:G1932"/>
    <mergeCell ref="H1928:H1932"/>
    <mergeCell ref="I1928:I1932"/>
    <mergeCell ref="J1928:J1932"/>
    <mergeCell ref="K1928:K1932"/>
    <mergeCell ref="L1928:L1932"/>
    <mergeCell ref="M1928:M1932"/>
    <mergeCell ref="N1928:N1932"/>
    <mergeCell ref="O1928:O1932"/>
    <mergeCell ref="P1928:P1932"/>
    <mergeCell ref="Q1928:Q1932"/>
    <mergeCell ref="AE1938:AE1942"/>
    <mergeCell ref="AK1938:AK1942"/>
    <mergeCell ref="AL1938:AL1942"/>
    <mergeCell ref="BD1938:BD1942"/>
    <mergeCell ref="BE1938:BE1942"/>
    <mergeCell ref="BF1938:BF1942"/>
    <mergeCell ref="BG1938:BG1942"/>
    <mergeCell ref="BI1938:BI1942"/>
    <mergeCell ref="BK1938:BK1942"/>
    <mergeCell ref="BS1938:BS1942"/>
    <mergeCell ref="BT1938:BT1942"/>
    <mergeCell ref="BU1938:BU1942"/>
    <mergeCell ref="BV1938:BV1942"/>
    <mergeCell ref="BW1938:BW1942"/>
    <mergeCell ref="BX1938:BX1942"/>
    <mergeCell ref="BY1938:BY1942"/>
    <mergeCell ref="A1943:A1947"/>
    <mergeCell ref="B1943:B1947"/>
    <mergeCell ref="C1943:C1947"/>
    <mergeCell ref="D1943:D1947"/>
    <mergeCell ref="E1943:E1947"/>
    <mergeCell ref="F1943:F1947"/>
    <mergeCell ref="G1943:G1947"/>
    <mergeCell ref="H1943:H1947"/>
    <mergeCell ref="I1943:I1947"/>
    <mergeCell ref="J1943:J1947"/>
    <mergeCell ref="K1943:K1947"/>
    <mergeCell ref="L1943:L1947"/>
    <mergeCell ref="M1943:M1947"/>
    <mergeCell ref="N1943:N1947"/>
    <mergeCell ref="O1943:O1947"/>
    <mergeCell ref="P1943:P1947"/>
    <mergeCell ref="BG1933:BG1937"/>
    <mergeCell ref="BI1933:BI1937"/>
    <mergeCell ref="BK1933:BK1937"/>
    <mergeCell ref="BS1933:BS1937"/>
    <mergeCell ref="BT1933:BT1937"/>
    <mergeCell ref="BU1933:BU1937"/>
    <mergeCell ref="BV1933:BV1937"/>
    <mergeCell ref="BW1933:BW1937"/>
    <mergeCell ref="BX1933:BX1937"/>
    <mergeCell ref="BY1933:BY1937"/>
    <mergeCell ref="A1938:A1942"/>
    <mergeCell ref="B1938:B1942"/>
    <mergeCell ref="C1938:C1942"/>
    <mergeCell ref="D1938:D1942"/>
    <mergeCell ref="E1938:E1942"/>
    <mergeCell ref="F1938:F1942"/>
    <mergeCell ref="G1938:G1942"/>
    <mergeCell ref="H1938:H1942"/>
    <mergeCell ref="I1938:I1942"/>
    <mergeCell ref="J1938:J1942"/>
    <mergeCell ref="K1938:K1942"/>
    <mergeCell ref="L1938:L1942"/>
    <mergeCell ref="M1938:M1942"/>
    <mergeCell ref="N1938:N1942"/>
    <mergeCell ref="O1938:O1942"/>
    <mergeCell ref="P1938:P1942"/>
    <mergeCell ref="Q1938:Q1942"/>
    <mergeCell ref="R1938:R1942"/>
    <mergeCell ref="S1938:S1942"/>
    <mergeCell ref="T1938:T1942"/>
    <mergeCell ref="U1938:U1942"/>
    <mergeCell ref="V1938:V1942"/>
    <mergeCell ref="BV1958:BV1962"/>
    <mergeCell ref="BW1958:BW1962"/>
    <mergeCell ref="BX1958:BX1962"/>
    <mergeCell ref="BY1958:BY1962"/>
    <mergeCell ref="BG1958:BG1962"/>
    <mergeCell ref="BI1958:BI1962"/>
    <mergeCell ref="BK1958:BK1962"/>
    <mergeCell ref="BS1958:BS1962"/>
    <mergeCell ref="BT1958:BT1962"/>
    <mergeCell ref="BU1958:BU1962"/>
    <mergeCell ref="BU1943:BU1947"/>
    <mergeCell ref="BV1943:BV1947"/>
    <mergeCell ref="BW1943:BW1947"/>
    <mergeCell ref="BX1943:BX1947"/>
    <mergeCell ref="BY1943:BY1947"/>
    <mergeCell ref="A1948:A1952"/>
    <mergeCell ref="B1948:B1952"/>
    <mergeCell ref="C1948:C1952"/>
    <mergeCell ref="D1948:D1952"/>
    <mergeCell ref="E1948:E1952"/>
    <mergeCell ref="F1948:F1952"/>
    <mergeCell ref="G1948:G1952"/>
    <mergeCell ref="H1948:H1952"/>
    <mergeCell ref="I1948:I1952"/>
    <mergeCell ref="J1948:J1952"/>
    <mergeCell ref="K1948:K1952"/>
    <mergeCell ref="L1948:L1952"/>
    <mergeCell ref="M1948:M1952"/>
    <mergeCell ref="N1948:N1952"/>
    <mergeCell ref="O1948:O1952"/>
    <mergeCell ref="P1948:P1952"/>
    <mergeCell ref="Q1948:Q1952"/>
    <mergeCell ref="R1948:R1952"/>
    <mergeCell ref="S1948:S1952"/>
    <mergeCell ref="T1948:T1952"/>
    <mergeCell ref="U1948:U1952"/>
    <mergeCell ref="V1948:V1952"/>
    <mergeCell ref="AE1948:AE1952"/>
    <mergeCell ref="AK1948:AK1952"/>
    <mergeCell ref="AL1948:AL1952"/>
    <mergeCell ref="BD1948:BD1952"/>
    <mergeCell ref="BE1948:BE1952"/>
    <mergeCell ref="Q1943:Q1947"/>
    <mergeCell ref="R1943:R1947"/>
    <mergeCell ref="S1943:S1947"/>
    <mergeCell ref="T1943:T1947"/>
    <mergeCell ref="U1943:U1947"/>
    <mergeCell ref="V1943:V1947"/>
    <mergeCell ref="AE1943:AE1947"/>
    <mergeCell ref="AK1943:AK1947"/>
    <mergeCell ref="AL1943:AL1947"/>
    <mergeCell ref="BD1943:BD1947"/>
    <mergeCell ref="BE1943:BE1947"/>
    <mergeCell ref="BF1943:BF1947"/>
    <mergeCell ref="BG1943:BG1947"/>
    <mergeCell ref="BI1943:BI1947"/>
    <mergeCell ref="BK1943:BK1947"/>
    <mergeCell ref="BS1943:BS1947"/>
    <mergeCell ref="BT1943:BT1947"/>
    <mergeCell ref="V1953:V1957"/>
    <mergeCell ref="AE1953:AE1957"/>
    <mergeCell ref="AK1953:AK1957"/>
    <mergeCell ref="AL1953:AL1957"/>
    <mergeCell ref="BD1953:BD1957"/>
    <mergeCell ref="BE1953:BE1957"/>
    <mergeCell ref="BF1953:BF1957"/>
    <mergeCell ref="BG1953:BG1957"/>
    <mergeCell ref="BI1953:BI1957"/>
    <mergeCell ref="BK1953:BK1957"/>
    <mergeCell ref="BS1953:BS1957"/>
    <mergeCell ref="BT1953:BT1957"/>
    <mergeCell ref="BU1953:BU1957"/>
    <mergeCell ref="BV1953:BV1957"/>
    <mergeCell ref="BW1953:BW1957"/>
    <mergeCell ref="BX1953:BX1957"/>
    <mergeCell ref="BY1953:BY1957"/>
    <mergeCell ref="BF1948:BF1952"/>
    <mergeCell ref="BG1948:BG1952"/>
    <mergeCell ref="BI1948:BI1952"/>
    <mergeCell ref="BK1948:BK1952"/>
    <mergeCell ref="BS1948:BS1952"/>
    <mergeCell ref="BT1948:BT1952"/>
    <mergeCell ref="BU1948:BU1952"/>
    <mergeCell ref="BV1948:BV1952"/>
    <mergeCell ref="BW1948:BW1952"/>
    <mergeCell ref="BX1948:BX1952"/>
    <mergeCell ref="BY1948:BY1952"/>
    <mergeCell ref="A1953:A1957"/>
    <mergeCell ref="B1953:B1957"/>
    <mergeCell ref="C1953:C1957"/>
    <mergeCell ref="D1953:D1957"/>
    <mergeCell ref="E1953:E1957"/>
    <mergeCell ref="F1953:F1957"/>
    <mergeCell ref="G1953:G1957"/>
    <mergeCell ref="H1953:H1957"/>
    <mergeCell ref="I1953:I1957"/>
    <mergeCell ref="J1953:J1957"/>
    <mergeCell ref="K1953:K1957"/>
    <mergeCell ref="L1953:L1957"/>
    <mergeCell ref="M1953:M1957"/>
    <mergeCell ref="N1953:N1957"/>
    <mergeCell ref="O1953:O1957"/>
    <mergeCell ref="P1953:P1957"/>
    <mergeCell ref="Q1953:Q1957"/>
    <mergeCell ref="R1953:R1957"/>
    <mergeCell ref="S1953:S1957"/>
    <mergeCell ref="T1953:T1957"/>
    <mergeCell ref="U1953:U1957"/>
    <mergeCell ref="A1963:A1967"/>
    <mergeCell ref="B1963:B1967"/>
    <mergeCell ref="C1963:C1967"/>
    <mergeCell ref="D1963:D1967"/>
    <mergeCell ref="E1963:E1967"/>
    <mergeCell ref="F1963:F1967"/>
    <mergeCell ref="G1963:G1967"/>
    <mergeCell ref="H1963:H1967"/>
    <mergeCell ref="I1963:I1967"/>
    <mergeCell ref="J1963:J1967"/>
    <mergeCell ref="K1963:K1967"/>
    <mergeCell ref="L1963:L1967"/>
    <mergeCell ref="M1963:M1967"/>
    <mergeCell ref="N1963:N1967"/>
    <mergeCell ref="O1963:O1967"/>
    <mergeCell ref="P1963:P1967"/>
    <mergeCell ref="Q1963:Q1967"/>
    <mergeCell ref="R1963:R1967"/>
    <mergeCell ref="S1963:S1967"/>
    <mergeCell ref="T1963:T1967"/>
    <mergeCell ref="U1963:U1967"/>
    <mergeCell ref="V1963:V1967"/>
    <mergeCell ref="AE1963:AE1967"/>
    <mergeCell ref="AK1963:AK1967"/>
    <mergeCell ref="AL1963:AL1967"/>
    <mergeCell ref="BD1963:BD1967"/>
    <mergeCell ref="BE1963:BE1967"/>
    <mergeCell ref="BF1963:BF1967"/>
    <mergeCell ref="R1958:R1962"/>
    <mergeCell ref="S1958:S1962"/>
    <mergeCell ref="T1958:T1962"/>
    <mergeCell ref="U1958:U1962"/>
    <mergeCell ref="V1958:V1962"/>
    <mergeCell ref="AE1958:AE1962"/>
    <mergeCell ref="AK1958:AK1962"/>
    <mergeCell ref="AL1958:AL1962"/>
    <mergeCell ref="BD1958:BD1962"/>
    <mergeCell ref="BE1958:BE1962"/>
    <mergeCell ref="BF1958:BF1962"/>
    <mergeCell ref="A1958:A1962"/>
    <mergeCell ref="B1958:B1962"/>
    <mergeCell ref="C1958:C1962"/>
    <mergeCell ref="D1958:D1962"/>
    <mergeCell ref="E1958:E1962"/>
    <mergeCell ref="F1958:F1962"/>
    <mergeCell ref="G1958:G1962"/>
    <mergeCell ref="H1958:H1962"/>
    <mergeCell ref="I1958:I1962"/>
    <mergeCell ref="J1958:J1962"/>
    <mergeCell ref="K1958:K1962"/>
    <mergeCell ref="L1958:L1962"/>
    <mergeCell ref="M1958:M1962"/>
    <mergeCell ref="N1958:N1962"/>
    <mergeCell ref="O1958:O1962"/>
    <mergeCell ref="P1958:P1962"/>
    <mergeCell ref="Q1958:Q1962"/>
    <mergeCell ref="AE1968:AE1972"/>
    <mergeCell ref="AK1968:AK1972"/>
    <mergeCell ref="AL1968:AL1972"/>
    <mergeCell ref="BD1968:BD1972"/>
    <mergeCell ref="BE1968:BE1972"/>
    <mergeCell ref="BF1968:BF1972"/>
    <mergeCell ref="BG1968:BG1972"/>
    <mergeCell ref="BI1968:BI1972"/>
    <mergeCell ref="BK1968:BK1972"/>
    <mergeCell ref="BS1968:BS1972"/>
    <mergeCell ref="BT1968:BT1972"/>
    <mergeCell ref="BU1968:BU1972"/>
    <mergeCell ref="BV1968:BV1972"/>
    <mergeCell ref="BW1968:BW1972"/>
    <mergeCell ref="BX1968:BX1972"/>
    <mergeCell ref="BY1968:BY1972"/>
    <mergeCell ref="A1973:A1977"/>
    <mergeCell ref="B1973:B1977"/>
    <mergeCell ref="C1973:C1977"/>
    <mergeCell ref="D1973:D1977"/>
    <mergeCell ref="E1973:E1977"/>
    <mergeCell ref="F1973:F1977"/>
    <mergeCell ref="G1973:G1977"/>
    <mergeCell ref="H1973:H1977"/>
    <mergeCell ref="I1973:I1977"/>
    <mergeCell ref="J1973:J1977"/>
    <mergeCell ref="K1973:K1977"/>
    <mergeCell ref="L1973:L1977"/>
    <mergeCell ref="M1973:M1977"/>
    <mergeCell ref="N1973:N1977"/>
    <mergeCell ref="O1973:O1977"/>
    <mergeCell ref="P1973:P1977"/>
    <mergeCell ref="BG1963:BG1967"/>
    <mergeCell ref="BI1963:BI1967"/>
    <mergeCell ref="BK1963:BK1967"/>
    <mergeCell ref="BS1963:BS1967"/>
    <mergeCell ref="BT1963:BT1967"/>
    <mergeCell ref="BU1963:BU1967"/>
    <mergeCell ref="BV1963:BV1967"/>
    <mergeCell ref="BW1963:BW1967"/>
    <mergeCell ref="BX1963:BX1967"/>
    <mergeCell ref="BY1963:BY1967"/>
    <mergeCell ref="A1968:A1972"/>
    <mergeCell ref="B1968:B1972"/>
    <mergeCell ref="C1968:C1972"/>
    <mergeCell ref="D1968:D1972"/>
    <mergeCell ref="E1968:E1972"/>
    <mergeCell ref="F1968:F1972"/>
    <mergeCell ref="G1968:G1972"/>
    <mergeCell ref="H1968:H1972"/>
    <mergeCell ref="I1968:I1972"/>
    <mergeCell ref="J1968:J1972"/>
    <mergeCell ref="K1968:K1972"/>
    <mergeCell ref="L1968:L1972"/>
    <mergeCell ref="M1968:M1972"/>
    <mergeCell ref="N1968:N1972"/>
    <mergeCell ref="O1968:O1972"/>
    <mergeCell ref="P1968:P1972"/>
    <mergeCell ref="Q1968:Q1972"/>
    <mergeCell ref="R1968:R1972"/>
    <mergeCell ref="S1968:S1972"/>
    <mergeCell ref="T1968:T1972"/>
    <mergeCell ref="U1968:U1972"/>
    <mergeCell ref="V1968:V1972"/>
    <mergeCell ref="BV1988:BV1992"/>
    <mergeCell ref="BW1988:BW1992"/>
    <mergeCell ref="BX1988:BX1992"/>
    <mergeCell ref="BY1988:BY1992"/>
    <mergeCell ref="BG1988:BG1992"/>
    <mergeCell ref="BI1988:BI1992"/>
    <mergeCell ref="BK1988:BK1992"/>
    <mergeCell ref="BS1988:BS1992"/>
    <mergeCell ref="BT1988:BT1992"/>
    <mergeCell ref="BU1988:BU1992"/>
    <mergeCell ref="BU1973:BU1977"/>
    <mergeCell ref="BV1973:BV1977"/>
    <mergeCell ref="BW1973:BW1977"/>
    <mergeCell ref="BX1973:BX1977"/>
    <mergeCell ref="BY1973:BY1977"/>
    <mergeCell ref="A1978:A1982"/>
    <mergeCell ref="B1978:B1982"/>
    <mergeCell ref="C1978:C1982"/>
    <mergeCell ref="D1978:D1982"/>
    <mergeCell ref="E1978:E1982"/>
    <mergeCell ref="F1978:F1982"/>
    <mergeCell ref="G1978:G1982"/>
    <mergeCell ref="H1978:H1982"/>
    <mergeCell ref="I1978:I1982"/>
    <mergeCell ref="J1978:J1982"/>
    <mergeCell ref="K1978:K1982"/>
    <mergeCell ref="L1978:L1982"/>
    <mergeCell ref="M1978:M1982"/>
    <mergeCell ref="N1978:N1982"/>
    <mergeCell ref="O1978:O1982"/>
    <mergeCell ref="P1978:P1982"/>
    <mergeCell ref="Q1978:Q1982"/>
    <mergeCell ref="R1978:R1982"/>
    <mergeCell ref="S1978:S1982"/>
    <mergeCell ref="T1978:T1982"/>
    <mergeCell ref="U1978:U1982"/>
    <mergeCell ref="V1978:V1982"/>
    <mergeCell ref="AE1978:AE1982"/>
    <mergeCell ref="AK1978:AK1982"/>
    <mergeCell ref="AL1978:AL1982"/>
    <mergeCell ref="BD1978:BD1982"/>
    <mergeCell ref="BE1978:BE1982"/>
    <mergeCell ref="Q1973:Q1977"/>
    <mergeCell ref="R1973:R1977"/>
    <mergeCell ref="S1973:S1977"/>
    <mergeCell ref="T1973:T1977"/>
    <mergeCell ref="U1973:U1977"/>
    <mergeCell ref="V1973:V1977"/>
    <mergeCell ref="AE1973:AE1977"/>
    <mergeCell ref="AK1973:AK1977"/>
    <mergeCell ref="AL1973:AL1977"/>
    <mergeCell ref="BD1973:BD1977"/>
    <mergeCell ref="BE1973:BE1977"/>
    <mergeCell ref="BF1973:BF1977"/>
    <mergeCell ref="BG1973:BG1977"/>
    <mergeCell ref="BI1973:BI1977"/>
    <mergeCell ref="BK1973:BK1977"/>
    <mergeCell ref="BS1973:BS1977"/>
    <mergeCell ref="BT1973:BT1977"/>
    <mergeCell ref="V1983:V1987"/>
    <mergeCell ref="AE1983:AE1987"/>
    <mergeCell ref="AK1983:AK1987"/>
    <mergeCell ref="AL1983:AL1987"/>
    <mergeCell ref="BD1983:BD1987"/>
    <mergeCell ref="BE1983:BE1987"/>
    <mergeCell ref="BF1983:BF1987"/>
    <mergeCell ref="BG1983:BG1987"/>
    <mergeCell ref="BI1983:BI1987"/>
    <mergeCell ref="BK1983:BK1987"/>
    <mergeCell ref="BS1983:BS1987"/>
    <mergeCell ref="BT1983:BT1987"/>
    <mergeCell ref="BU1983:BU1987"/>
    <mergeCell ref="BV1983:BV1987"/>
    <mergeCell ref="BW1983:BW1987"/>
    <mergeCell ref="BX1983:BX1987"/>
    <mergeCell ref="BY1983:BY1987"/>
    <mergeCell ref="BF1978:BF1982"/>
    <mergeCell ref="BG1978:BG1982"/>
    <mergeCell ref="BI1978:BI1982"/>
    <mergeCell ref="BK1978:BK1982"/>
    <mergeCell ref="BS1978:BS1982"/>
    <mergeCell ref="BT1978:BT1982"/>
    <mergeCell ref="BU1978:BU1982"/>
    <mergeCell ref="BV1978:BV1982"/>
    <mergeCell ref="BW1978:BW1982"/>
    <mergeCell ref="BX1978:BX1982"/>
    <mergeCell ref="BY1978:BY1982"/>
    <mergeCell ref="A1983:A1987"/>
    <mergeCell ref="B1983:B1987"/>
    <mergeCell ref="C1983:C1987"/>
    <mergeCell ref="D1983:D1987"/>
    <mergeCell ref="E1983:E1987"/>
    <mergeCell ref="F1983:F1987"/>
    <mergeCell ref="G1983:G1987"/>
    <mergeCell ref="H1983:H1987"/>
    <mergeCell ref="I1983:I1987"/>
    <mergeCell ref="J1983:J1987"/>
    <mergeCell ref="K1983:K1987"/>
    <mergeCell ref="L1983:L1987"/>
    <mergeCell ref="M1983:M1987"/>
    <mergeCell ref="N1983:N1987"/>
    <mergeCell ref="O1983:O1987"/>
    <mergeCell ref="P1983:P1987"/>
    <mergeCell ref="Q1983:Q1987"/>
    <mergeCell ref="R1983:R1987"/>
    <mergeCell ref="S1983:S1987"/>
    <mergeCell ref="T1983:T1987"/>
    <mergeCell ref="U1983:U1987"/>
    <mergeCell ref="L1993:L1997"/>
    <mergeCell ref="M1993:M1997"/>
    <mergeCell ref="N1993:N1997"/>
    <mergeCell ref="O1993:O1997"/>
    <mergeCell ref="P1993:P1997"/>
    <mergeCell ref="Q1993:Q1997"/>
    <mergeCell ref="R1993:R1997"/>
    <mergeCell ref="S1993:S1997"/>
    <mergeCell ref="T1993:T1997"/>
    <mergeCell ref="U1993:U1997"/>
    <mergeCell ref="V1993:V1997"/>
    <mergeCell ref="AE1993:AE1997"/>
    <mergeCell ref="AK1993:AK1997"/>
    <mergeCell ref="AL1993:AL1997"/>
    <mergeCell ref="BD1993:BD1997"/>
    <mergeCell ref="BE1993:BE1997"/>
    <mergeCell ref="BF1993:BF1997"/>
    <mergeCell ref="R1988:R1992"/>
    <mergeCell ref="S1988:S1992"/>
    <mergeCell ref="T1988:T1992"/>
    <mergeCell ref="U1988:U1992"/>
    <mergeCell ref="V1988:V1992"/>
    <mergeCell ref="AE1988:AE1992"/>
    <mergeCell ref="AK1988:AK1992"/>
    <mergeCell ref="AL1988:AL1992"/>
    <mergeCell ref="BD1988:BD1992"/>
    <mergeCell ref="BE1988:BE1992"/>
    <mergeCell ref="BF1988:BF1992"/>
    <mergeCell ref="A1988:A1992"/>
    <mergeCell ref="B1988:B1992"/>
    <mergeCell ref="C1988:C1992"/>
    <mergeCell ref="D1988:D1992"/>
    <mergeCell ref="E1988:E1992"/>
    <mergeCell ref="F1988:F1992"/>
    <mergeCell ref="G1988:G1992"/>
    <mergeCell ref="H1988:H1992"/>
    <mergeCell ref="I1988:I1992"/>
    <mergeCell ref="J1988:J1992"/>
    <mergeCell ref="K1988:K1992"/>
    <mergeCell ref="L1988:L1992"/>
    <mergeCell ref="M1988:M1992"/>
    <mergeCell ref="N1988:N1992"/>
    <mergeCell ref="O1988:O1992"/>
    <mergeCell ref="P1988:P1992"/>
    <mergeCell ref="Q1988:Q1992"/>
    <mergeCell ref="BU1998:BU2002"/>
    <mergeCell ref="BV1998:BV2002"/>
    <mergeCell ref="BW1998:BW2002"/>
    <mergeCell ref="BX1998:BX2002"/>
    <mergeCell ref="BY1998:BY2002"/>
    <mergeCell ref="A2003:A2007"/>
    <mergeCell ref="B2003:B2007"/>
    <mergeCell ref="C2003:C2007"/>
    <mergeCell ref="D2003:D2007"/>
    <mergeCell ref="E2003:E2007"/>
    <mergeCell ref="F2003:F2007"/>
    <mergeCell ref="G2003:G2007"/>
    <mergeCell ref="H2003:H2007"/>
    <mergeCell ref="I2003:I2007"/>
    <mergeCell ref="J2003:J2007"/>
    <mergeCell ref="K2003:K2007"/>
    <mergeCell ref="L2003:L2007"/>
    <mergeCell ref="M2003:M2007"/>
    <mergeCell ref="N2003:N2007"/>
    <mergeCell ref="O2003:O2007"/>
    <mergeCell ref="P2003:P2007"/>
    <mergeCell ref="BG1993:BG1997"/>
    <mergeCell ref="BI1993:BI1997"/>
    <mergeCell ref="BK1993:BK1997"/>
    <mergeCell ref="BS1993:BS1997"/>
    <mergeCell ref="BT1993:BT1997"/>
    <mergeCell ref="BU1993:BU1997"/>
    <mergeCell ref="BV1993:BV1997"/>
    <mergeCell ref="BW1993:BW1997"/>
    <mergeCell ref="BX1993:BX1997"/>
    <mergeCell ref="BY1993:BY1997"/>
    <mergeCell ref="A1998:A2002"/>
    <mergeCell ref="B1998:B2002"/>
    <mergeCell ref="C1998:C2002"/>
    <mergeCell ref="D1998:D2002"/>
    <mergeCell ref="E1998:E2002"/>
    <mergeCell ref="F1998:F2002"/>
    <mergeCell ref="G1998:G2002"/>
    <mergeCell ref="H1998:H2002"/>
    <mergeCell ref="I1998:I2002"/>
    <mergeCell ref="J1998:J2002"/>
    <mergeCell ref="K1998:K2002"/>
    <mergeCell ref="L1998:L2002"/>
    <mergeCell ref="M1998:M2002"/>
    <mergeCell ref="N1998:N2002"/>
    <mergeCell ref="O1998:O2002"/>
    <mergeCell ref="P1998:P2002"/>
    <mergeCell ref="Q1998:Q2002"/>
    <mergeCell ref="R1998:R2002"/>
    <mergeCell ref="S1998:S2002"/>
    <mergeCell ref="T1998:T2002"/>
    <mergeCell ref="U1998:U2002"/>
    <mergeCell ref="V1998:V2002"/>
    <mergeCell ref="A1993:A1997"/>
    <mergeCell ref="B1993:B1997"/>
    <mergeCell ref="C1993:C1997"/>
    <mergeCell ref="D1993:D1997"/>
    <mergeCell ref="E1993:E1997"/>
    <mergeCell ref="F1993:F1997"/>
    <mergeCell ref="G1993:G1997"/>
    <mergeCell ref="H1993:H1997"/>
    <mergeCell ref="I1993:I1997"/>
    <mergeCell ref="J1993:J1997"/>
    <mergeCell ref="K1993:K1997"/>
    <mergeCell ref="U2003:U2007"/>
    <mergeCell ref="V2003:V2007"/>
    <mergeCell ref="AE2003:AE2007"/>
    <mergeCell ref="AK2003:AK2007"/>
    <mergeCell ref="AL2003:AL2007"/>
    <mergeCell ref="BD2003:BD2007"/>
    <mergeCell ref="BE2003:BE2007"/>
    <mergeCell ref="BF2003:BF2007"/>
    <mergeCell ref="BG2003:BG2007"/>
    <mergeCell ref="BI2003:BI2007"/>
    <mergeCell ref="BK2003:BK2007"/>
    <mergeCell ref="BS2003:BS2007"/>
    <mergeCell ref="BT2003:BT2007"/>
    <mergeCell ref="V2013:V2017"/>
    <mergeCell ref="AE2013:AE2017"/>
    <mergeCell ref="AK2013:AK2017"/>
    <mergeCell ref="AL2013:AL2017"/>
    <mergeCell ref="BD2013:BD2017"/>
    <mergeCell ref="BE2013:BE2017"/>
    <mergeCell ref="BF2013:BF2017"/>
    <mergeCell ref="BG2013:BG2017"/>
    <mergeCell ref="BI2013:BI2017"/>
    <mergeCell ref="BK2013:BK2017"/>
    <mergeCell ref="BS2013:BS2017"/>
    <mergeCell ref="AE1998:AE2002"/>
    <mergeCell ref="AK1998:AK2002"/>
    <mergeCell ref="AL1998:AL2002"/>
    <mergeCell ref="BD1998:BD2002"/>
    <mergeCell ref="BE1998:BE2002"/>
    <mergeCell ref="BF1998:BF2002"/>
    <mergeCell ref="BG1998:BG2002"/>
    <mergeCell ref="BI1998:BI2002"/>
    <mergeCell ref="BK1998:BK2002"/>
    <mergeCell ref="BS1998:BS2002"/>
    <mergeCell ref="BT1998:BT2002"/>
    <mergeCell ref="BW2008:BW2012"/>
    <mergeCell ref="BX2008:BX2012"/>
    <mergeCell ref="BY2008:BY2012"/>
    <mergeCell ref="A2013:A2017"/>
    <mergeCell ref="B2013:B2017"/>
    <mergeCell ref="C2013:C2017"/>
    <mergeCell ref="D2013:D2017"/>
    <mergeCell ref="E2013:E2017"/>
    <mergeCell ref="F2013:F2017"/>
    <mergeCell ref="G2013:G2017"/>
    <mergeCell ref="H2013:H2017"/>
    <mergeCell ref="I2013:I2017"/>
    <mergeCell ref="J2013:J2017"/>
    <mergeCell ref="K2013:K2017"/>
    <mergeCell ref="L2013:L2017"/>
    <mergeCell ref="M2013:M2017"/>
    <mergeCell ref="N2013:N2017"/>
    <mergeCell ref="O2013:O2017"/>
    <mergeCell ref="P2013:P2017"/>
    <mergeCell ref="Q2013:Q2017"/>
    <mergeCell ref="R2013:R2017"/>
    <mergeCell ref="S2013:S2017"/>
    <mergeCell ref="T2013:T2017"/>
    <mergeCell ref="U2013:U2017"/>
    <mergeCell ref="BK2018:BK2022"/>
    <mergeCell ref="BS2018:BS2022"/>
    <mergeCell ref="BT2018:BT2022"/>
    <mergeCell ref="BU2018:BU2022"/>
    <mergeCell ref="BU2003:BU2007"/>
    <mergeCell ref="BV2003:BV2007"/>
    <mergeCell ref="BW2003:BW2007"/>
    <mergeCell ref="BX2003:BX2007"/>
    <mergeCell ref="BY2003:BY2007"/>
    <mergeCell ref="A2008:A2012"/>
    <mergeCell ref="B2008:B2012"/>
    <mergeCell ref="C2008:C2012"/>
    <mergeCell ref="D2008:D2012"/>
    <mergeCell ref="E2008:E2012"/>
    <mergeCell ref="F2008:F2012"/>
    <mergeCell ref="G2008:G2012"/>
    <mergeCell ref="H2008:H2012"/>
    <mergeCell ref="I2008:I2012"/>
    <mergeCell ref="J2008:J2012"/>
    <mergeCell ref="K2008:K2012"/>
    <mergeCell ref="L2008:L2012"/>
    <mergeCell ref="M2008:M2012"/>
    <mergeCell ref="N2008:N2012"/>
    <mergeCell ref="O2008:O2012"/>
    <mergeCell ref="P2008:P2012"/>
    <mergeCell ref="Q2008:Q2012"/>
    <mergeCell ref="R2008:R2012"/>
    <mergeCell ref="S2008:S2012"/>
    <mergeCell ref="T2008:T2012"/>
    <mergeCell ref="U2008:U2012"/>
    <mergeCell ref="V2008:V2012"/>
    <mergeCell ref="AE2008:AE2012"/>
    <mergeCell ref="AK2008:AK2012"/>
    <mergeCell ref="AL2008:AL2012"/>
    <mergeCell ref="BD2008:BD2012"/>
    <mergeCell ref="BE2008:BE2012"/>
    <mergeCell ref="Q2003:Q2007"/>
    <mergeCell ref="R2003:R2007"/>
    <mergeCell ref="S2003:S2007"/>
    <mergeCell ref="T2003:T2007"/>
    <mergeCell ref="Q2023:Q2027"/>
    <mergeCell ref="R2023:R2027"/>
    <mergeCell ref="S2023:S2027"/>
    <mergeCell ref="T2023:T2027"/>
    <mergeCell ref="U2023:U2027"/>
    <mergeCell ref="V2023:V2027"/>
    <mergeCell ref="AE2023:AE2027"/>
    <mergeCell ref="AK2023:AK2027"/>
    <mergeCell ref="AL2023:AL2027"/>
    <mergeCell ref="BD2023:BD2027"/>
    <mergeCell ref="BE2023:BE2027"/>
    <mergeCell ref="BF2023:BF2027"/>
    <mergeCell ref="R2018:R2022"/>
    <mergeCell ref="S2018:S2022"/>
    <mergeCell ref="T2018:T2022"/>
    <mergeCell ref="U2018:U2022"/>
    <mergeCell ref="V2018:V2022"/>
    <mergeCell ref="AE2018:AE2022"/>
    <mergeCell ref="AK2018:AK2022"/>
    <mergeCell ref="AL2018:AL2022"/>
    <mergeCell ref="BD2018:BD2022"/>
    <mergeCell ref="BE2018:BE2022"/>
    <mergeCell ref="BF2018:BF2022"/>
    <mergeCell ref="A2018:A2022"/>
    <mergeCell ref="B2018:B2022"/>
    <mergeCell ref="C2018:C2022"/>
    <mergeCell ref="D2018:D2022"/>
    <mergeCell ref="E2018:E2022"/>
    <mergeCell ref="F2018:F2022"/>
    <mergeCell ref="G2018:G2022"/>
    <mergeCell ref="H2018:H2022"/>
    <mergeCell ref="I2018:I2022"/>
    <mergeCell ref="J2018:J2022"/>
    <mergeCell ref="K2018:K2022"/>
    <mergeCell ref="L2018:L2022"/>
    <mergeCell ref="M2018:M2022"/>
    <mergeCell ref="N2018:N2022"/>
    <mergeCell ref="O2018:O2022"/>
    <mergeCell ref="P2018:P2022"/>
    <mergeCell ref="Q2018:Q2022"/>
    <mergeCell ref="A2033:A2037"/>
    <mergeCell ref="B2033:B2037"/>
    <mergeCell ref="C2033:C2037"/>
    <mergeCell ref="D2033:D2037"/>
    <mergeCell ref="E2033:E2037"/>
    <mergeCell ref="F2033:F2037"/>
    <mergeCell ref="G2033:G2037"/>
    <mergeCell ref="H2033:H2037"/>
    <mergeCell ref="I2033:I2037"/>
    <mergeCell ref="J2033:J2037"/>
    <mergeCell ref="K2033:K2037"/>
    <mergeCell ref="L2033:L2037"/>
    <mergeCell ref="M2033:M2037"/>
    <mergeCell ref="N2033:N2037"/>
    <mergeCell ref="O2033:O2037"/>
    <mergeCell ref="P2033:P2037"/>
    <mergeCell ref="BG2023:BG2027"/>
    <mergeCell ref="BI2023:BI2027"/>
    <mergeCell ref="BK2023:BK2027"/>
    <mergeCell ref="BS2023:BS2027"/>
    <mergeCell ref="BT2023:BT2027"/>
    <mergeCell ref="BU2023:BU2027"/>
    <mergeCell ref="BV2023:BV2027"/>
    <mergeCell ref="BW2023:BW2027"/>
    <mergeCell ref="BX2023:BX2027"/>
    <mergeCell ref="BY2023:BY2027"/>
    <mergeCell ref="A2028:A2032"/>
    <mergeCell ref="B2028:B2032"/>
    <mergeCell ref="C2028:C2032"/>
    <mergeCell ref="D2028:D2032"/>
    <mergeCell ref="E2028:E2032"/>
    <mergeCell ref="F2028:F2032"/>
    <mergeCell ref="G2028:G2032"/>
    <mergeCell ref="H2028:H2032"/>
    <mergeCell ref="I2028:I2032"/>
    <mergeCell ref="J2028:J2032"/>
    <mergeCell ref="K2028:K2032"/>
    <mergeCell ref="L2028:L2032"/>
    <mergeCell ref="M2028:M2032"/>
    <mergeCell ref="N2028:N2032"/>
    <mergeCell ref="O2028:O2032"/>
    <mergeCell ref="P2028:P2032"/>
    <mergeCell ref="Q2028:Q2032"/>
    <mergeCell ref="R2028:R2032"/>
    <mergeCell ref="S2028:S2032"/>
    <mergeCell ref="T2028:T2032"/>
    <mergeCell ref="U2028:U2032"/>
    <mergeCell ref="V2028:V2032"/>
    <mergeCell ref="A2023:A2027"/>
    <mergeCell ref="B2023:B2027"/>
    <mergeCell ref="C2023:C2027"/>
    <mergeCell ref="D2023:D2027"/>
    <mergeCell ref="E2023:E2027"/>
    <mergeCell ref="F2023:F2027"/>
    <mergeCell ref="G2023:G2027"/>
    <mergeCell ref="H2023:H2027"/>
    <mergeCell ref="I2023:I2027"/>
    <mergeCell ref="J2023:J2027"/>
    <mergeCell ref="K2023:K2027"/>
    <mergeCell ref="L2023:L2027"/>
    <mergeCell ref="M2023:M2027"/>
    <mergeCell ref="N2023:N2027"/>
    <mergeCell ref="O2023:O2027"/>
    <mergeCell ref="P2023:P2027"/>
    <mergeCell ref="P2038:P2042"/>
    <mergeCell ref="Q2038:Q2042"/>
    <mergeCell ref="R2038:R2042"/>
    <mergeCell ref="S2038:S2042"/>
    <mergeCell ref="T2038:T2042"/>
    <mergeCell ref="U2038:U2042"/>
    <mergeCell ref="V2038:V2042"/>
    <mergeCell ref="AE2038:AE2042"/>
    <mergeCell ref="AK2038:AK2042"/>
    <mergeCell ref="AL2038:AL2042"/>
    <mergeCell ref="BD2038:BD2042"/>
    <mergeCell ref="BE2038:BE2042"/>
    <mergeCell ref="Q2033:Q2037"/>
    <mergeCell ref="R2033:R2037"/>
    <mergeCell ref="S2033:S2037"/>
    <mergeCell ref="T2033:T2037"/>
    <mergeCell ref="U2033:U2037"/>
    <mergeCell ref="V2033:V2037"/>
    <mergeCell ref="AE2033:AE2037"/>
    <mergeCell ref="AK2033:AK2037"/>
    <mergeCell ref="AL2033:AL2037"/>
    <mergeCell ref="BD2033:BD2037"/>
    <mergeCell ref="BE2033:BE2037"/>
    <mergeCell ref="BF2033:BF2037"/>
    <mergeCell ref="BG2033:BG2037"/>
    <mergeCell ref="BI2033:BI2037"/>
    <mergeCell ref="BK2033:BK2037"/>
    <mergeCell ref="BS2033:BS2037"/>
    <mergeCell ref="BT2033:BT2037"/>
    <mergeCell ref="AE2028:AE2032"/>
    <mergeCell ref="AK2028:AK2032"/>
    <mergeCell ref="AL2028:AL2032"/>
    <mergeCell ref="BD2028:BD2032"/>
    <mergeCell ref="BE2028:BE2032"/>
    <mergeCell ref="BF2028:BF2032"/>
    <mergeCell ref="BG2028:BG2032"/>
    <mergeCell ref="BI2028:BI2032"/>
    <mergeCell ref="BK2028:BK2032"/>
    <mergeCell ref="BS2028:BS2032"/>
    <mergeCell ref="BT2028:BT2032"/>
    <mergeCell ref="V2043:V2047"/>
    <mergeCell ref="AE2043:AE2047"/>
    <mergeCell ref="AK2043:AK2047"/>
    <mergeCell ref="AL2043:AL2047"/>
    <mergeCell ref="BD2043:BD2047"/>
    <mergeCell ref="BE2043:BE2047"/>
    <mergeCell ref="BF2043:BF2047"/>
    <mergeCell ref="BG2043:BG2047"/>
    <mergeCell ref="BI2043:BI2047"/>
    <mergeCell ref="BK2043:BK2047"/>
    <mergeCell ref="BS2043:BS2047"/>
    <mergeCell ref="BT2043:BT2047"/>
    <mergeCell ref="BU2043:BU2047"/>
    <mergeCell ref="BV2043:BV2047"/>
    <mergeCell ref="BW2043:BW2047"/>
    <mergeCell ref="BX2043:BX2047"/>
    <mergeCell ref="BY2043:BY2047"/>
    <mergeCell ref="BF2038:BF2042"/>
    <mergeCell ref="BG2038:BG2042"/>
    <mergeCell ref="BI2038:BI2042"/>
    <mergeCell ref="BK2038:BK2042"/>
    <mergeCell ref="BS2038:BS2042"/>
    <mergeCell ref="BT2038:BT2042"/>
    <mergeCell ref="BU2038:BU2042"/>
    <mergeCell ref="BV2038:BV2042"/>
    <mergeCell ref="BW2038:BW2042"/>
    <mergeCell ref="BX2038:BX2042"/>
    <mergeCell ref="BY2038:BY2042"/>
    <mergeCell ref="A2043:A2047"/>
    <mergeCell ref="B2043:B2047"/>
    <mergeCell ref="C2043:C2047"/>
    <mergeCell ref="D2043:D2047"/>
    <mergeCell ref="E2043:E2047"/>
    <mergeCell ref="F2043:F2047"/>
    <mergeCell ref="G2043:G2047"/>
    <mergeCell ref="H2043:H2047"/>
    <mergeCell ref="I2043:I2047"/>
    <mergeCell ref="J2043:J2047"/>
    <mergeCell ref="K2043:K2047"/>
    <mergeCell ref="L2043:L2047"/>
    <mergeCell ref="M2043:M2047"/>
    <mergeCell ref="N2043:N2047"/>
    <mergeCell ref="O2043:O2047"/>
    <mergeCell ref="P2043:P2047"/>
    <mergeCell ref="Q2043:Q2047"/>
    <mergeCell ref="R2043:R2047"/>
    <mergeCell ref="S2043:S2047"/>
    <mergeCell ref="T2043:T2047"/>
    <mergeCell ref="U2043:U2047"/>
    <mergeCell ref="A2038:A2042"/>
    <mergeCell ref="B2038:B2042"/>
    <mergeCell ref="C2038:C2042"/>
    <mergeCell ref="D2038:D2042"/>
    <mergeCell ref="E2038:E2042"/>
    <mergeCell ref="F2038:F2042"/>
    <mergeCell ref="G2038:G2042"/>
    <mergeCell ref="H2038:H2042"/>
    <mergeCell ref="I2038:I2042"/>
    <mergeCell ref="J2038:J2042"/>
    <mergeCell ref="K2038:K2042"/>
    <mergeCell ref="L2038:L2042"/>
    <mergeCell ref="M2038:M2042"/>
    <mergeCell ref="N2038:N2042"/>
    <mergeCell ref="O2038:O2042"/>
    <mergeCell ref="R2048:R2052"/>
    <mergeCell ref="S2048:S2052"/>
    <mergeCell ref="T2048:T2052"/>
    <mergeCell ref="U2048:U2052"/>
    <mergeCell ref="V2048:V2052"/>
    <mergeCell ref="AE2048:AE2052"/>
    <mergeCell ref="AK2048:AK2052"/>
    <mergeCell ref="AL2048:AL2052"/>
    <mergeCell ref="BD2048:BD2052"/>
    <mergeCell ref="BE2048:BE2052"/>
    <mergeCell ref="BF2048:BF2052"/>
    <mergeCell ref="A2048:A2052"/>
    <mergeCell ref="B2048:B2052"/>
    <mergeCell ref="C2048:C2052"/>
    <mergeCell ref="D2048:D2052"/>
    <mergeCell ref="E2048:E2052"/>
    <mergeCell ref="F2048:F2052"/>
    <mergeCell ref="G2048:G2052"/>
    <mergeCell ref="H2048:H2052"/>
    <mergeCell ref="I2048:I2052"/>
    <mergeCell ref="J2048:J2052"/>
    <mergeCell ref="K2048:K2052"/>
    <mergeCell ref="L2048:L2052"/>
    <mergeCell ref="M2048:M2052"/>
    <mergeCell ref="N2048:N2052"/>
    <mergeCell ref="O2048:O2052"/>
    <mergeCell ref="P2048:P2052"/>
    <mergeCell ref="Q2048:Q2052"/>
    <mergeCell ref="O3:O7"/>
    <mergeCell ref="O8:O12"/>
    <mergeCell ref="O13:O17"/>
    <mergeCell ref="O18:O22"/>
    <mergeCell ref="O23:O27"/>
    <mergeCell ref="AK1278:AK1282"/>
    <mergeCell ref="AE1283:AE1287"/>
    <mergeCell ref="AE1298:AE1302"/>
    <mergeCell ref="AL1298:AL1302"/>
    <mergeCell ref="BD1298:BD1302"/>
    <mergeCell ref="AE1303:AE1307"/>
    <mergeCell ref="AL1303:AL1307"/>
    <mergeCell ref="BD1303:BD1307"/>
    <mergeCell ref="AE1308:AE1312"/>
    <mergeCell ref="AL1308:AL1312"/>
    <mergeCell ref="BD1308:BD1312"/>
    <mergeCell ref="T1278:T1282"/>
    <mergeCell ref="U1278:U1282"/>
    <mergeCell ref="V1278:V1282"/>
    <mergeCell ref="AE1278:AE1282"/>
    <mergeCell ref="AL1278:AL1282"/>
    <mergeCell ref="BD1278:BD1282"/>
    <mergeCell ref="BD1293:BD1297"/>
    <mergeCell ref="V1298:V1302"/>
    <mergeCell ref="AK1298:AK1302"/>
    <mergeCell ref="T1308:T1312"/>
    <mergeCell ref="U1308:U1312"/>
    <mergeCell ref="V1308:V1312"/>
    <mergeCell ref="AK1308:AK1312"/>
    <mergeCell ref="Q1258:Q1262"/>
    <mergeCell ref="R1258:R1262"/>
    <mergeCell ref="S1258:S1262"/>
    <mergeCell ref="A1253:A1257"/>
    <mergeCell ref="B1253:B1257"/>
    <mergeCell ref="C1253:C1257"/>
    <mergeCell ref="D1253:D1257"/>
    <mergeCell ref="BV2048:BV2052"/>
    <mergeCell ref="BW2048:BW2052"/>
    <mergeCell ref="BX2048:BX2052"/>
    <mergeCell ref="BY2048:BY2052"/>
    <mergeCell ref="BG2048:BG2052"/>
    <mergeCell ref="BI2048:BI2052"/>
    <mergeCell ref="BK2048:BK2052"/>
    <mergeCell ref="BS2048:BS2052"/>
    <mergeCell ref="BT2048:BT2052"/>
    <mergeCell ref="BU2048:BU2052"/>
    <mergeCell ref="BU2033:BU2037"/>
    <mergeCell ref="BV2033:BV2037"/>
    <mergeCell ref="BW2033:BW2037"/>
    <mergeCell ref="BX2033:BX2037"/>
    <mergeCell ref="BY2033:BY2037"/>
    <mergeCell ref="BU2028:BU2032"/>
    <mergeCell ref="BV2028:BV2032"/>
    <mergeCell ref="BW2028:BW2032"/>
    <mergeCell ref="BX2028:BX2032"/>
    <mergeCell ref="BY2028:BY2032"/>
    <mergeCell ref="BV2018:BV2022"/>
    <mergeCell ref="BW2018:BW2022"/>
    <mergeCell ref="BX2018:BX2022"/>
    <mergeCell ref="BY2018:BY2022"/>
    <mergeCell ref="BG2018:BG2022"/>
    <mergeCell ref="BI2018:BI2022"/>
    <mergeCell ref="BE1288:BE1292"/>
    <mergeCell ref="BF1288:BF1292"/>
    <mergeCell ref="BG1288:BG1292"/>
    <mergeCell ref="BT1288:BT1292"/>
    <mergeCell ref="BU1288:BU1292"/>
    <mergeCell ref="BV1288:BV1292"/>
    <mergeCell ref="BW1288:BW1292"/>
    <mergeCell ref="BX1288:BX1292"/>
    <mergeCell ref="BY1288:BY1292"/>
    <mergeCell ref="BE1378:BE1382"/>
    <mergeCell ref="BF1378:BF1382"/>
    <mergeCell ref="BV1408:BV1412"/>
    <mergeCell ref="BW1408:BW1412"/>
    <mergeCell ref="BX1408:BX1412"/>
    <mergeCell ref="BY1408:BY1412"/>
    <mergeCell ref="BE1393:BE1397"/>
    <mergeCell ref="BF1393:BF1397"/>
    <mergeCell ref="BG1393:BG1397"/>
    <mergeCell ref="BT1393:BT1397"/>
    <mergeCell ref="BU1393:BU1397"/>
    <mergeCell ref="BV1393:BV1397"/>
    <mergeCell ref="BW1393:BW1397"/>
    <mergeCell ref="BX1393:BX1397"/>
    <mergeCell ref="BY1393:BY1397"/>
    <mergeCell ref="BT2013:BT2017"/>
    <mergeCell ref="BU2013:BU2017"/>
    <mergeCell ref="BV2013:BV2017"/>
    <mergeCell ref="BW2013:BW2017"/>
    <mergeCell ref="BX2013:BX2017"/>
    <mergeCell ref="BY2013:BY2017"/>
    <mergeCell ref="BF2008:BF2012"/>
    <mergeCell ref="BG2008:BG2012"/>
    <mergeCell ref="BI2008:BI2012"/>
    <mergeCell ref="BK2008:BK2012"/>
    <mergeCell ref="BS2008:BS2012"/>
    <mergeCell ref="BT2008:BT2012"/>
    <mergeCell ref="BU2008:BU2012"/>
    <mergeCell ref="BV2008:BV2012"/>
    <mergeCell ref="BV1163:BV1167"/>
    <mergeCell ref="BW1163:BW1167"/>
    <mergeCell ref="BX1163:BX1167"/>
    <mergeCell ref="BY1163:BY1167"/>
    <mergeCell ref="BE1303:BE1307"/>
    <mergeCell ref="BF1303:BF1307"/>
    <mergeCell ref="BG1303:BG1307"/>
    <mergeCell ref="BT1303:BT1307"/>
    <mergeCell ref="BU1303:BU1307"/>
    <mergeCell ref="BV1303:BV1307"/>
    <mergeCell ref="BW1303:BW1307"/>
    <mergeCell ref="BX1303:BX1307"/>
    <mergeCell ref="BY1303:BY1307"/>
    <mergeCell ref="BE1348:BE1352"/>
    <mergeCell ref="BF1348:BF1352"/>
    <mergeCell ref="BG1348:BG1352"/>
    <mergeCell ref="BT1348:BT1352"/>
    <mergeCell ref="BU1348:BU1352"/>
    <mergeCell ref="BV1348:BV1352"/>
    <mergeCell ref="BW1348:BW1352"/>
    <mergeCell ref="BX1348:BX1352"/>
    <mergeCell ref="BY1348:BY1352"/>
    <mergeCell ref="BE1333:BE1337"/>
    <mergeCell ref="BF1333:BF1337"/>
    <mergeCell ref="BG1333:BG1337"/>
    <mergeCell ref="BT1333:BT1337"/>
    <mergeCell ref="BU1333:BU1337"/>
    <mergeCell ref="BV1333:BV1337"/>
    <mergeCell ref="BW1333:BW1337"/>
    <mergeCell ref="BX1333:BX1337"/>
    <mergeCell ref="BY1333:BY1337"/>
    <mergeCell ref="BE1278:BE1282"/>
    <mergeCell ref="BF1278:BF1282"/>
    <mergeCell ref="BG1278:BG1282"/>
    <mergeCell ref="BT1278:BT1282"/>
    <mergeCell ref="BU1278:BU1282"/>
    <mergeCell ref="BV1278:BV1282"/>
    <mergeCell ref="BW1278:BW1282"/>
    <mergeCell ref="BX1278:BX1282"/>
    <mergeCell ref="BY1278:BY1282"/>
    <mergeCell ref="BI1278:BI1282"/>
    <mergeCell ref="BK1278:BK1282"/>
    <mergeCell ref="BS1278:BS1282"/>
    <mergeCell ref="BI1293:BI1297"/>
    <mergeCell ref="BK1293:BK1297"/>
    <mergeCell ref="BS1293:BS1297"/>
    <mergeCell ref="BI1298:BI1302"/>
    <mergeCell ref="BK1298:BK1302"/>
    <mergeCell ref="BS1298:BS1302"/>
    <mergeCell ref="BI1303:BI1307"/>
    <mergeCell ref="BK1303:BK1307"/>
    <mergeCell ref="BS1303:BS1307"/>
    <mergeCell ref="BI1308:BI1312"/>
    <mergeCell ref="BK1308:BK1312"/>
    <mergeCell ref="BS1308:BS1312"/>
    <mergeCell ref="BK1313:BK1317"/>
    <mergeCell ref="BS1313:BS1317"/>
    <mergeCell ref="BE1298:BE1302"/>
    <mergeCell ref="BF1298:BF1302"/>
    <mergeCell ref="BG1298:BG1302"/>
    <mergeCell ref="BE1308:BE1312"/>
    <mergeCell ref="BF1308:BF1312"/>
    <mergeCell ref="BT1318:BT1322"/>
    <mergeCell ref="BU1318:BU1322"/>
    <mergeCell ref="BT1308:BT1312"/>
    <mergeCell ref="BU1308:BU1312"/>
    <mergeCell ref="BV1308:BV1312"/>
    <mergeCell ref="BW1308:BW1312"/>
    <mergeCell ref="BX1308:BX1312"/>
    <mergeCell ref="BY1308:BY1312"/>
    <mergeCell ref="BT1328:BT1332"/>
    <mergeCell ref="BU1328:BU1332"/>
    <mergeCell ref="BV1328:BV1332"/>
    <mergeCell ref="BW1328:BW1332"/>
    <mergeCell ref="BX1328:BX1332"/>
    <mergeCell ref="BY1328:BY1332"/>
    <mergeCell ref="BT1338:BT1342"/>
    <mergeCell ref="BU1338:BU1342"/>
    <mergeCell ref="BV1338:BV1342"/>
    <mergeCell ref="BW1338:BW1342"/>
    <mergeCell ref="BX1338:BX1342"/>
    <mergeCell ref="BY1338:BY1342"/>
    <mergeCell ref="BT1358:BT1362"/>
    <mergeCell ref="A1248:A1252"/>
    <mergeCell ref="B1248:B1252"/>
    <mergeCell ref="C1248:C1252"/>
    <mergeCell ref="D1248:D1252"/>
    <mergeCell ref="E1248:E1252"/>
    <mergeCell ref="F1248:F1252"/>
    <mergeCell ref="G1248:G1252"/>
    <mergeCell ref="H1248:H1252"/>
    <mergeCell ref="I1248:I1252"/>
    <mergeCell ref="J1248:J1252"/>
    <mergeCell ref="K1248:K1252"/>
    <mergeCell ref="L1248:L1252"/>
    <mergeCell ref="M1248:M1252"/>
    <mergeCell ref="Q1248:Q1252"/>
    <mergeCell ref="R1248:R1252"/>
    <mergeCell ref="S1248:S1252"/>
    <mergeCell ref="N1248:N1252"/>
    <mergeCell ref="P1248:P1252"/>
    <mergeCell ref="N1253:N1257"/>
    <mergeCell ref="P1253:P1257"/>
    <mergeCell ref="A1258:A1262"/>
    <mergeCell ref="B1258:B1262"/>
    <mergeCell ref="C1258:C1262"/>
    <mergeCell ref="D1258:D1262"/>
    <mergeCell ref="E1258:E1262"/>
    <mergeCell ref="F1258:F1262"/>
    <mergeCell ref="G1258:G1262"/>
    <mergeCell ref="H1258:H1262"/>
    <mergeCell ref="I1258:I1262"/>
    <mergeCell ref="J1258:J1262"/>
    <mergeCell ref="K1258:K1262"/>
    <mergeCell ref="L1258:L1262"/>
    <mergeCell ref="M1258:M1262"/>
    <mergeCell ref="BU1258:BU1262"/>
    <mergeCell ref="BV1258:BV1262"/>
    <mergeCell ref="BW1258:BW1262"/>
    <mergeCell ref="BX1258:BX1262"/>
    <mergeCell ref="BY1258:BY1262"/>
    <mergeCell ref="BE1273:BE1277"/>
    <mergeCell ref="BF1273:BF1277"/>
    <mergeCell ref="BG1273:BG1277"/>
    <mergeCell ref="BT1273:BT1277"/>
    <mergeCell ref="BU1273:BU1277"/>
    <mergeCell ref="BV1273:BV1277"/>
    <mergeCell ref="BW1273:BW1277"/>
    <mergeCell ref="BV1453:BV1457"/>
    <mergeCell ref="BW1453:BW1457"/>
    <mergeCell ref="BX1453:BX1457"/>
    <mergeCell ref="BY1453:BY1457"/>
    <mergeCell ref="BD1353:BD1357"/>
    <mergeCell ref="BI1353:BI1357"/>
    <mergeCell ref="BK1353:BK1357"/>
    <mergeCell ref="BS1353:BS1357"/>
    <mergeCell ref="AE1383:AE1387"/>
    <mergeCell ref="AL1383:AL1387"/>
    <mergeCell ref="BD1383:BD1387"/>
    <mergeCell ref="BI1383:BI1387"/>
    <mergeCell ref="BK1383:BK1387"/>
    <mergeCell ref="BS1383:BS1387"/>
    <mergeCell ref="AE1413:AE1417"/>
    <mergeCell ref="T1248:T1252"/>
    <mergeCell ref="U1248:U1252"/>
    <mergeCell ref="V1248:V1252"/>
    <mergeCell ref="AK1248:AK1252"/>
    <mergeCell ref="BE1248:BE1252"/>
    <mergeCell ref="BF1248:BF1252"/>
    <mergeCell ref="BG1248:BG1252"/>
    <mergeCell ref="BT1248:BT1252"/>
    <mergeCell ref="BU1248:BU1252"/>
    <mergeCell ref="BV1248:BV1252"/>
    <mergeCell ref="BW1248:BW1252"/>
    <mergeCell ref="BX1248:BX1252"/>
    <mergeCell ref="BY1248:BY1252"/>
    <mergeCell ref="AE1248:AE1252"/>
    <mergeCell ref="AL1248:AL1252"/>
    <mergeCell ref="BD1248:BD1252"/>
    <mergeCell ref="BI1248:BI1252"/>
    <mergeCell ref="BK1248:BK1252"/>
    <mergeCell ref="V1253:V1257"/>
    <mergeCell ref="AK1253:AK1257"/>
    <mergeCell ref="BE1253:BE1257"/>
    <mergeCell ref="BF1253:BF1257"/>
    <mergeCell ref="BG1253:BG1257"/>
    <mergeCell ref="BT1253:BT1257"/>
    <mergeCell ref="BU1253:BU1257"/>
    <mergeCell ref="BV1253:BV1257"/>
    <mergeCell ref="BW1253:BW1257"/>
    <mergeCell ref="BX1253:BX1257"/>
    <mergeCell ref="BY1253:BY1257"/>
    <mergeCell ref="T1258:T1262"/>
    <mergeCell ref="U1258:U1262"/>
    <mergeCell ref="V1258:V1262"/>
    <mergeCell ref="AK1258:AK1262"/>
    <mergeCell ref="BE1258:BE1262"/>
    <mergeCell ref="BF1258:BF1262"/>
    <mergeCell ref="BG1258:BG1262"/>
    <mergeCell ref="BT1258:BT1262"/>
    <mergeCell ref="T1303:T1307"/>
    <mergeCell ref="BG1308:BG1312"/>
    <mergeCell ref="AL1283:AL1287"/>
    <mergeCell ref="BD1283:BD1287"/>
    <mergeCell ref="BI1283:BI1287"/>
    <mergeCell ref="BK1283:BK1287"/>
    <mergeCell ref="BS1283:BS1287"/>
    <mergeCell ref="U1303:U1307"/>
    <mergeCell ref="V1303:V1307"/>
    <mergeCell ref="AK1303:AK1307"/>
    <mergeCell ref="T1293:T1297"/>
    <mergeCell ref="U1293:U1297"/>
    <mergeCell ref="E1253:E1257"/>
    <mergeCell ref="F1253:F1257"/>
    <mergeCell ref="G1253:G1257"/>
    <mergeCell ref="H1253:H1257"/>
    <mergeCell ref="I1253:I1257"/>
    <mergeCell ref="J1253:J1257"/>
    <mergeCell ref="K1253:K1257"/>
    <mergeCell ref="L1253:L1257"/>
    <mergeCell ref="M1253:M1257"/>
    <mergeCell ref="Q1253:Q1257"/>
    <mergeCell ref="R1253:R1257"/>
    <mergeCell ref="S1253:S1257"/>
    <mergeCell ref="T1253:T1257"/>
    <mergeCell ref="U1253:U1257"/>
    <mergeCell ref="BK1253:BK1257"/>
    <mergeCell ref="T1273:T1277"/>
    <mergeCell ref="U1273:U1277"/>
    <mergeCell ref="V1273:V1277"/>
    <mergeCell ref="AK1273:AK1277"/>
    <mergeCell ref="T1263:T1267"/>
    <mergeCell ref="U1263:U1267"/>
    <mergeCell ref="V1263:V1267"/>
    <mergeCell ref="AK1263:AK1267"/>
    <mergeCell ref="BE1263:BE1267"/>
    <mergeCell ref="BF1263:BF1267"/>
    <mergeCell ref="BG1263:BG1267"/>
    <mergeCell ref="BT1263:BT1267"/>
    <mergeCell ref="BU1263:BU1267"/>
    <mergeCell ref="BV1263:BV1267"/>
    <mergeCell ref="BW1263:BW1267"/>
    <mergeCell ref="BX1263:BX1267"/>
    <mergeCell ref="BY1263:BY1267"/>
    <mergeCell ref="A1268:A1272"/>
    <mergeCell ref="B1268:B1272"/>
    <mergeCell ref="C1268:C1272"/>
    <mergeCell ref="D1268:D1272"/>
    <mergeCell ref="E1268:E1272"/>
    <mergeCell ref="F1268:F1272"/>
    <mergeCell ref="G1268:G1272"/>
    <mergeCell ref="H1268:H1272"/>
    <mergeCell ref="I1268:I1272"/>
    <mergeCell ref="J1268:J1272"/>
    <mergeCell ref="K1268:K1272"/>
    <mergeCell ref="L1268:L1272"/>
    <mergeCell ref="M1268:M1272"/>
    <mergeCell ref="Q1268:Q1272"/>
    <mergeCell ref="R1268:R1272"/>
    <mergeCell ref="S1268:S1272"/>
    <mergeCell ref="T1268:T1272"/>
    <mergeCell ref="U1268:U1272"/>
    <mergeCell ref="A1263:A1267"/>
    <mergeCell ref="B1263:B1267"/>
    <mergeCell ref="C1263:C1267"/>
    <mergeCell ref="D1263:D1267"/>
    <mergeCell ref="E1263:E1267"/>
    <mergeCell ref="F1263:F1267"/>
    <mergeCell ref="G1263:G1267"/>
    <mergeCell ref="H1263:H1267"/>
    <mergeCell ref="I1263:I1267"/>
    <mergeCell ref="J1263:J1267"/>
    <mergeCell ref="K1263:K1267"/>
    <mergeCell ref="L1263:L1267"/>
    <mergeCell ref="M1263:M1267"/>
    <mergeCell ref="Q1263:Q1267"/>
    <mergeCell ref="R1263:R1267"/>
    <mergeCell ref="S1263:S1267"/>
    <mergeCell ref="BG1268:BG1272"/>
    <mergeCell ref="BT1268:BT1272"/>
    <mergeCell ref="BU1268:BU1272"/>
    <mergeCell ref="BV1268:BV1272"/>
    <mergeCell ref="BW1268:BW1272"/>
    <mergeCell ref="BX1268:BX1272"/>
    <mergeCell ref="BY1268:BY1272"/>
    <mergeCell ref="V1268:V1272"/>
    <mergeCell ref="AK1268:AK1272"/>
    <mergeCell ref="BE1268:BE1272"/>
    <mergeCell ref="BF1268:BF1272"/>
    <mergeCell ref="A1278:A1282"/>
    <mergeCell ref="B1278:B1282"/>
    <mergeCell ref="C1278:C1282"/>
    <mergeCell ref="D1278:D1282"/>
    <mergeCell ref="E1278:E1282"/>
    <mergeCell ref="F1278:F1282"/>
    <mergeCell ref="G1278:G1282"/>
    <mergeCell ref="H1278:H1282"/>
    <mergeCell ref="I1278:I1282"/>
    <mergeCell ref="J1278:J1282"/>
    <mergeCell ref="K1278:K1282"/>
    <mergeCell ref="L1278:L1282"/>
    <mergeCell ref="M1278:M1282"/>
    <mergeCell ref="Q1278:Q1282"/>
    <mergeCell ref="R1278:R1282"/>
    <mergeCell ref="S1278:S1282"/>
    <mergeCell ref="N1278:N1282"/>
    <mergeCell ref="P1278:P1282"/>
    <mergeCell ref="N1283:N1287"/>
    <mergeCell ref="P1283:P1287"/>
    <mergeCell ref="A1273:A1277"/>
    <mergeCell ref="B1273:B1277"/>
    <mergeCell ref="C1273:C1277"/>
    <mergeCell ref="D1273:D1277"/>
    <mergeCell ref="E1273:E1277"/>
    <mergeCell ref="F1273:F1277"/>
    <mergeCell ref="G1273:G1277"/>
    <mergeCell ref="H1273:H1277"/>
    <mergeCell ref="I1273:I1277"/>
    <mergeCell ref="J1273:J1277"/>
    <mergeCell ref="K1273:K1277"/>
    <mergeCell ref="L1273:L1277"/>
    <mergeCell ref="M1273:M1277"/>
    <mergeCell ref="Q1273:Q1277"/>
    <mergeCell ref="R1273:R1277"/>
    <mergeCell ref="S1273:S1277"/>
    <mergeCell ref="V1283:V1287"/>
    <mergeCell ref="AK1283:AK1287"/>
    <mergeCell ref="BE1283:BE1287"/>
    <mergeCell ref="BF1283:BF1287"/>
    <mergeCell ref="BG1283:BG1287"/>
    <mergeCell ref="BT1283:BT1287"/>
    <mergeCell ref="BU1283:BU1287"/>
    <mergeCell ref="BV1283:BV1287"/>
    <mergeCell ref="BW1283:BW1287"/>
    <mergeCell ref="BX1283:BX1287"/>
    <mergeCell ref="BY1283:BY1287"/>
    <mergeCell ref="BX1273:BX1277"/>
    <mergeCell ref="BY1273:BY1277"/>
    <mergeCell ref="A1288:A1292"/>
    <mergeCell ref="B1288:B1292"/>
    <mergeCell ref="C1288:C1292"/>
    <mergeCell ref="D1288:D1292"/>
    <mergeCell ref="E1288:E1292"/>
    <mergeCell ref="F1288:F1292"/>
    <mergeCell ref="G1288:G1292"/>
    <mergeCell ref="H1288:H1292"/>
    <mergeCell ref="I1288:I1292"/>
    <mergeCell ref="J1288:J1292"/>
    <mergeCell ref="K1288:K1292"/>
    <mergeCell ref="L1288:L1292"/>
    <mergeCell ref="M1288:M1292"/>
    <mergeCell ref="Q1288:Q1292"/>
    <mergeCell ref="R1288:R1292"/>
    <mergeCell ref="S1288:S1292"/>
    <mergeCell ref="T1288:T1292"/>
    <mergeCell ref="U1288:U1292"/>
    <mergeCell ref="V1288:V1292"/>
    <mergeCell ref="AK1288:AK1292"/>
    <mergeCell ref="N1288:N1292"/>
    <mergeCell ref="P1288:P1292"/>
    <mergeCell ref="AE1288:AE1292"/>
    <mergeCell ref="AL1288:AL1292"/>
    <mergeCell ref="BD1288:BD1292"/>
    <mergeCell ref="BI1288:BI1292"/>
    <mergeCell ref="BK1288:BK1292"/>
    <mergeCell ref="BS1288:BS1292"/>
    <mergeCell ref="A1283:A1287"/>
    <mergeCell ref="B1283:B1287"/>
    <mergeCell ref="C1283:C1287"/>
    <mergeCell ref="D1283:D1287"/>
    <mergeCell ref="E1283:E1287"/>
    <mergeCell ref="F1283:F1287"/>
    <mergeCell ref="G1283:G1287"/>
    <mergeCell ref="H1283:H1287"/>
    <mergeCell ref="I1283:I1287"/>
    <mergeCell ref="J1283:J1287"/>
    <mergeCell ref="K1283:K1287"/>
    <mergeCell ref="L1283:L1287"/>
    <mergeCell ref="M1283:M1287"/>
    <mergeCell ref="Q1283:Q1287"/>
    <mergeCell ref="R1283:R1287"/>
    <mergeCell ref="S1283:S1287"/>
    <mergeCell ref="T1283:T1287"/>
    <mergeCell ref="U1283:U1287"/>
    <mergeCell ref="V1293:V1297"/>
    <mergeCell ref="AK1293:AK1297"/>
    <mergeCell ref="BE1293:BE1297"/>
    <mergeCell ref="BF1293:BF1297"/>
    <mergeCell ref="BG1293:BG1297"/>
    <mergeCell ref="BT1293:BT1297"/>
    <mergeCell ref="BU1293:BU1297"/>
    <mergeCell ref="BV1293:BV1297"/>
    <mergeCell ref="BW1293:BW1297"/>
    <mergeCell ref="BX1293:BX1297"/>
    <mergeCell ref="BY1293:BY1297"/>
    <mergeCell ref="A1298:A1302"/>
    <mergeCell ref="B1298:B1302"/>
    <mergeCell ref="C1298:C1302"/>
    <mergeCell ref="D1298:D1302"/>
    <mergeCell ref="E1298:E1302"/>
    <mergeCell ref="F1298:F1302"/>
    <mergeCell ref="G1298:G1302"/>
    <mergeCell ref="H1298:H1302"/>
    <mergeCell ref="I1298:I1302"/>
    <mergeCell ref="J1298:J1302"/>
    <mergeCell ref="K1298:K1302"/>
    <mergeCell ref="L1298:L1302"/>
    <mergeCell ref="M1298:M1302"/>
    <mergeCell ref="Q1298:Q1302"/>
    <mergeCell ref="R1298:R1302"/>
    <mergeCell ref="S1298:S1302"/>
    <mergeCell ref="T1298:T1302"/>
    <mergeCell ref="U1298:U1302"/>
    <mergeCell ref="N1298:N1302"/>
    <mergeCell ref="P1298:P1302"/>
    <mergeCell ref="N1303:N1307"/>
    <mergeCell ref="P1303:P1307"/>
    <mergeCell ref="A1293:A1297"/>
    <mergeCell ref="B1293:B1297"/>
    <mergeCell ref="C1293:C1297"/>
    <mergeCell ref="D1293:D1297"/>
    <mergeCell ref="E1293:E1297"/>
    <mergeCell ref="F1293:F1297"/>
    <mergeCell ref="G1293:G1297"/>
    <mergeCell ref="H1293:H1297"/>
    <mergeCell ref="I1293:I1297"/>
    <mergeCell ref="J1293:J1297"/>
    <mergeCell ref="K1293:K1297"/>
    <mergeCell ref="L1293:L1297"/>
    <mergeCell ref="M1293:M1297"/>
    <mergeCell ref="Q1293:Q1297"/>
    <mergeCell ref="R1293:R1297"/>
    <mergeCell ref="S1293:S1297"/>
    <mergeCell ref="N1293:N1297"/>
    <mergeCell ref="P1293:P1297"/>
    <mergeCell ref="AE1293:AE1297"/>
    <mergeCell ref="AL1293:AL1297"/>
    <mergeCell ref="BT1298:BT1302"/>
    <mergeCell ref="BU1298:BU1302"/>
    <mergeCell ref="BV1298:BV1302"/>
    <mergeCell ref="BW1298:BW1302"/>
    <mergeCell ref="BX1298:BX1302"/>
    <mergeCell ref="BY1298:BY1302"/>
    <mergeCell ref="A1308:A1312"/>
    <mergeCell ref="B1308:B1312"/>
    <mergeCell ref="C1308:C1312"/>
    <mergeCell ref="D1308:D1312"/>
    <mergeCell ref="E1308:E1312"/>
    <mergeCell ref="F1308:F1312"/>
    <mergeCell ref="G1308:G1312"/>
    <mergeCell ref="H1308:H1312"/>
    <mergeCell ref="I1308:I1312"/>
    <mergeCell ref="J1308:J1312"/>
    <mergeCell ref="K1308:K1312"/>
    <mergeCell ref="L1308:L1312"/>
    <mergeCell ref="M1308:M1312"/>
    <mergeCell ref="Q1308:Q1312"/>
    <mergeCell ref="R1308:R1312"/>
    <mergeCell ref="S1308:S1312"/>
    <mergeCell ref="N1308:N1312"/>
    <mergeCell ref="P1308:P1312"/>
    <mergeCell ref="N1313:N1317"/>
    <mergeCell ref="P1313:P1317"/>
    <mergeCell ref="A1303:A1307"/>
    <mergeCell ref="B1303:B1307"/>
    <mergeCell ref="C1303:C1307"/>
    <mergeCell ref="D1303:D1307"/>
    <mergeCell ref="E1303:E1307"/>
    <mergeCell ref="F1303:F1307"/>
    <mergeCell ref="G1303:G1307"/>
    <mergeCell ref="H1303:H1307"/>
    <mergeCell ref="I1303:I1307"/>
    <mergeCell ref="J1303:J1307"/>
    <mergeCell ref="K1303:K1307"/>
    <mergeCell ref="L1303:L1307"/>
    <mergeCell ref="M1303:M1307"/>
    <mergeCell ref="Q1303:Q1307"/>
    <mergeCell ref="R1303:R1307"/>
    <mergeCell ref="S1303:S1307"/>
    <mergeCell ref="V1313:V1317"/>
    <mergeCell ref="AK1313:AK1317"/>
    <mergeCell ref="BE1313:BE1317"/>
    <mergeCell ref="BF1313:BF1317"/>
    <mergeCell ref="BG1313:BG1317"/>
    <mergeCell ref="BT1313:BT1317"/>
    <mergeCell ref="BU1313:BU1317"/>
    <mergeCell ref="BV1313:BV1317"/>
    <mergeCell ref="BW1313:BW1317"/>
    <mergeCell ref="BX1313:BX1317"/>
    <mergeCell ref="BY1313:BY1317"/>
    <mergeCell ref="A1318:A1322"/>
    <mergeCell ref="B1318:B1322"/>
    <mergeCell ref="C1318:C1322"/>
    <mergeCell ref="D1318:D1322"/>
    <mergeCell ref="E1318:E1322"/>
    <mergeCell ref="F1318:F1322"/>
    <mergeCell ref="G1318:G1322"/>
    <mergeCell ref="H1318:H1322"/>
    <mergeCell ref="I1318:I1322"/>
    <mergeCell ref="J1318:J1322"/>
    <mergeCell ref="K1318:K1322"/>
    <mergeCell ref="L1318:L1322"/>
    <mergeCell ref="M1318:M1322"/>
    <mergeCell ref="Q1318:Q1322"/>
    <mergeCell ref="R1318:R1322"/>
    <mergeCell ref="S1318:S1322"/>
    <mergeCell ref="T1318:T1322"/>
    <mergeCell ref="U1318:U1322"/>
    <mergeCell ref="V1318:V1322"/>
    <mergeCell ref="AK1318:AK1322"/>
    <mergeCell ref="N1318:N1322"/>
    <mergeCell ref="P1318:P1322"/>
    <mergeCell ref="A1313:A1317"/>
    <mergeCell ref="B1313:B1317"/>
    <mergeCell ref="C1313:C1317"/>
    <mergeCell ref="D1313:D1317"/>
    <mergeCell ref="E1313:E1317"/>
    <mergeCell ref="F1313:F1317"/>
    <mergeCell ref="G1313:G1317"/>
    <mergeCell ref="H1313:H1317"/>
    <mergeCell ref="I1313:I1317"/>
    <mergeCell ref="J1313:J1317"/>
    <mergeCell ref="K1313:K1317"/>
    <mergeCell ref="L1313:L1317"/>
    <mergeCell ref="M1313:M1317"/>
    <mergeCell ref="Q1313:Q1317"/>
    <mergeCell ref="R1313:R1317"/>
    <mergeCell ref="S1313:S1317"/>
    <mergeCell ref="T1313:T1317"/>
    <mergeCell ref="U1313:U1317"/>
    <mergeCell ref="AE1313:AE1317"/>
    <mergeCell ref="AL1313:AL1317"/>
    <mergeCell ref="BD1313:BD1317"/>
    <mergeCell ref="BI1313:BI1317"/>
    <mergeCell ref="BV1318:BV1322"/>
    <mergeCell ref="BW1318:BW1322"/>
    <mergeCell ref="BX1318:BX1322"/>
    <mergeCell ref="BY1318:BY1322"/>
    <mergeCell ref="AE1318:AE1322"/>
    <mergeCell ref="AL1318:AL1322"/>
    <mergeCell ref="BD1318:BD1322"/>
    <mergeCell ref="BI1318:BI1322"/>
    <mergeCell ref="BK1318:BK1322"/>
    <mergeCell ref="BU1323:BU1327"/>
    <mergeCell ref="BV1323:BV1327"/>
    <mergeCell ref="BW1323:BW1327"/>
    <mergeCell ref="BX1323:BX1327"/>
    <mergeCell ref="BY1323:BY1327"/>
    <mergeCell ref="A1328:A1332"/>
    <mergeCell ref="B1328:B1332"/>
    <mergeCell ref="C1328:C1332"/>
    <mergeCell ref="D1328:D1332"/>
    <mergeCell ref="E1328:E1332"/>
    <mergeCell ref="F1328:F1332"/>
    <mergeCell ref="G1328:G1332"/>
    <mergeCell ref="H1328:H1332"/>
    <mergeCell ref="I1328:I1332"/>
    <mergeCell ref="J1328:J1332"/>
    <mergeCell ref="K1328:K1332"/>
    <mergeCell ref="L1328:L1332"/>
    <mergeCell ref="M1328:M1332"/>
    <mergeCell ref="Q1328:Q1332"/>
    <mergeCell ref="R1328:R1332"/>
    <mergeCell ref="S1328:S1332"/>
    <mergeCell ref="T1328:T1332"/>
    <mergeCell ref="U1328:U1332"/>
    <mergeCell ref="A1323:A1327"/>
    <mergeCell ref="B1323:B1327"/>
    <mergeCell ref="C1323:C1327"/>
    <mergeCell ref="D1323:D1327"/>
    <mergeCell ref="E1323:E1327"/>
    <mergeCell ref="F1323:F1327"/>
    <mergeCell ref="G1323:G1327"/>
    <mergeCell ref="H1323:H1327"/>
    <mergeCell ref="I1323:I1327"/>
    <mergeCell ref="J1323:J1327"/>
    <mergeCell ref="K1323:K1327"/>
    <mergeCell ref="L1323:L1327"/>
    <mergeCell ref="M1323:M1327"/>
    <mergeCell ref="Q1323:Q1327"/>
    <mergeCell ref="R1323:R1327"/>
    <mergeCell ref="S1323:S1327"/>
    <mergeCell ref="N1323:N1327"/>
    <mergeCell ref="P1323:P1327"/>
    <mergeCell ref="AE1323:AE1327"/>
    <mergeCell ref="AL1323:AL1327"/>
    <mergeCell ref="BD1323:BD1327"/>
    <mergeCell ref="BI1323:BI1327"/>
    <mergeCell ref="BK1323:BK1327"/>
    <mergeCell ref="BS1323:BS1327"/>
    <mergeCell ref="N1328:N1332"/>
    <mergeCell ref="P1328:P1332"/>
    <mergeCell ref="AE1328:AE1332"/>
    <mergeCell ref="AL1328:AL1332"/>
    <mergeCell ref="BD1328:BD1332"/>
    <mergeCell ref="BI1328:BI1332"/>
    <mergeCell ref="BK1328:BK1332"/>
    <mergeCell ref="BS1328:BS1332"/>
    <mergeCell ref="A1338:A1342"/>
    <mergeCell ref="B1338:B1342"/>
    <mergeCell ref="C1338:C1342"/>
    <mergeCell ref="D1338:D1342"/>
    <mergeCell ref="E1338:E1342"/>
    <mergeCell ref="F1338:F1342"/>
    <mergeCell ref="G1338:G1342"/>
    <mergeCell ref="H1338:H1342"/>
    <mergeCell ref="I1338:I1342"/>
    <mergeCell ref="J1338:J1342"/>
    <mergeCell ref="K1338:K1342"/>
    <mergeCell ref="L1338:L1342"/>
    <mergeCell ref="M1338:M1342"/>
    <mergeCell ref="Q1338:Q1342"/>
    <mergeCell ref="R1338:R1342"/>
    <mergeCell ref="S1338:S1342"/>
    <mergeCell ref="A1333:A1337"/>
    <mergeCell ref="B1333:B1337"/>
    <mergeCell ref="C1333:C1337"/>
    <mergeCell ref="D1333:D1337"/>
    <mergeCell ref="E1333:E1337"/>
    <mergeCell ref="F1333:F1337"/>
    <mergeCell ref="G1333:G1337"/>
    <mergeCell ref="H1333:H1337"/>
    <mergeCell ref="I1333:I1337"/>
    <mergeCell ref="J1333:J1337"/>
    <mergeCell ref="K1333:K1337"/>
    <mergeCell ref="L1333:L1337"/>
    <mergeCell ref="M1333:M1337"/>
    <mergeCell ref="Q1333:Q1337"/>
    <mergeCell ref="R1333:R1337"/>
    <mergeCell ref="S1333:S1337"/>
    <mergeCell ref="T1333:T1337"/>
    <mergeCell ref="N1333:N1337"/>
    <mergeCell ref="P1333:P1337"/>
    <mergeCell ref="BU1343:BU1347"/>
    <mergeCell ref="BV1343:BV1347"/>
    <mergeCell ref="BW1343:BW1347"/>
    <mergeCell ref="BX1343:BX1347"/>
    <mergeCell ref="BY1343:BY1347"/>
    <mergeCell ref="A1348:A1352"/>
    <mergeCell ref="B1348:B1352"/>
    <mergeCell ref="C1348:C1352"/>
    <mergeCell ref="D1348:D1352"/>
    <mergeCell ref="E1348:E1352"/>
    <mergeCell ref="F1348:F1352"/>
    <mergeCell ref="G1348:G1352"/>
    <mergeCell ref="H1348:H1352"/>
    <mergeCell ref="I1348:I1352"/>
    <mergeCell ref="J1348:J1352"/>
    <mergeCell ref="K1348:K1352"/>
    <mergeCell ref="L1348:L1352"/>
    <mergeCell ref="M1348:M1352"/>
    <mergeCell ref="Q1348:Q1352"/>
    <mergeCell ref="R1348:R1352"/>
    <mergeCell ref="S1348:S1352"/>
    <mergeCell ref="T1348:T1352"/>
    <mergeCell ref="U1348:U1352"/>
    <mergeCell ref="V1348:V1352"/>
    <mergeCell ref="AK1348:AK1352"/>
    <mergeCell ref="N1353:N1357"/>
    <mergeCell ref="P1353:P1357"/>
    <mergeCell ref="A1343:A1347"/>
    <mergeCell ref="B1343:B1347"/>
    <mergeCell ref="C1343:C1347"/>
    <mergeCell ref="D1343:D1347"/>
    <mergeCell ref="E1343:E1347"/>
    <mergeCell ref="F1343:F1347"/>
    <mergeCell ref="G1343:G1347"/>
    <mergeCell ref="H1343:H1347"/>
    <mergeCell ref="I1343:I1347"/>
    <mergeCell ref="J1343:J1347"/>
    <mergeCell ref="K1343:K1347"/>
    <mergeCell ref="L1343:L1347"/>
    <mergeCell ref="M1343:M1347"/>
    <mergeCell ref="Q1343:Q1347"/>
    <mergeCell ref="R1343:R1347"/>
    <mergeCell ref="S1343:S1347"/>
    <mergeCell ref="T1343:T1347"/>
    <mergeCell ref="U1343:U1347"/>
    <mergeCell ref="AE1353:AE1357"/>
    <mergeCell ref="AL1353:AL1357"/>
    <mergeCell ref="BU1358:BU1362"/>
    <mergeCell ref="BV1358:BV1362"/>
    <mergeCell ref="BW1358:BW1362"/>
    <mergeCell ref="BX1358:BX1362"/>
    <mergeCell ref="BY1358:BY1362"/>
    <mergeCell ref="A1363:A1367"/>
    <mergeCell ref="B1363:B1367"/>
    <mergeCell ref="C1363:C1367"/>
    <mergeCell ref="D1363:D1367"/>
    <mergeCell ref="E1363:E1367"/>
    <mergeCell ref="F1363:F1367"/>
    <mergeCell ref="G1363:G1367"/>
    <mergeCell ref="H1363:H1367"/>
    <mergeCell ref="I1363:I1367"/>
    <mergeCell ref="J1363:J1367"/>
    <mergeCell ref="K1363:K1367"/>
    <mergeCell ref="L1363:L1367"/>
    <mergeCell ref="M1363:M1367"/>
    <mergeCell ref="Q1363:Q1367"/>
    <mergeCell ref="R1363:R1367"/>
    <mergeCell ref="S1363:S1367"/>
    <mergeCell ref="T1363:T1367"/>
    <mergeCell ref="U1363:U1367"/>
    <mergeCell ref="V1363:V1367"/>
    <mergeCell ref="AK1363:AK1367"/>
    <mergeCell ref="T1353:T1357"/>
    <mergeCell ref="U1353:U1357"/>
    <mergeCell ref="V1353:V1357"/>
    <mergeCell ref="AK1353:AK1357"/>
    <mergeCell ref="BE1353:BE1357"/>
    <mergeCell ref="BF1353:BF1357"/>
    <mergeCell ref="BG1353:BG1357"/>
    <mergeCell ref="BT1353:BT1357"/>
    <mergeCell ref="BU1353:BU1357"/>
    <mergeCell ref="BV1353:BV1357"/>
    <mergeCell ref="BW1353:BW1357"/>
    <mergeCell ref="BX1353:BX1357"/>
    <mergeCell ref="BY1353:BY1357"/>
    <mergeCell ref="A1358:A1362"/>
    <mergeCell ref="B1358:B1362"/>
    <mergeCell ref="C1358:C1362"/>
    <mergeCell ref="D1358:D1362"/>
    <mergeCell ref="E1358:E1362"/>
    <mergeCell ref="F1358:F1362"/>
    <mergeCell ref="G1358:G1362"/>
    <mergeCell ref="H1358:H1362"/>
    <mergeCell ref="I1358:I1362"/>
    <mergeCell ref="J1358:J1362"/>
    <mergeCell ref="K1358:K1362"/>
    <mergeCell ref="L1358:L1362"/>
    <mergeCell ref="M1358:M1362"/>
    <mergeCell ref="Q1358:Q1362"/>
    <mergeCell ref="R1358:R1362"/>
    <mergeCell ref="S1358:S1362"/>
    <mergeCell ref="T1358:T1362"/>
    <mergeCell ref="U1358:U1362"/>
    <mergeCell ref="A1353:A1357"/>
    <mergeCell ref="B1353:B1357"/>
    <mergeCell ref="C1353:C1357"/>
    <mergeCell ref="D1353:D1357"/>
    <mergeCell ref="E1353:E1357"/>
    <mergeCell ref="F1353:F1357"/>
    <mergeCell ref="G1353:G1357"/>
    <mergeCell ref="H1353:H1357"/>
    <mergeCell ref="BX1368:BX1372"/>
    <mergeCell ref="BY1368:BY1372"/>
    <mergeCell ref="A1373:A1377"/>
    <mergeCell ref="B1373:B1377"/>
    <mergeCell ref="C1373:C1377"/>
    <mergeCell ref="D1373:D1377"/>
    <mergeCell ref="E1373:E1377"/>
    <mergeCell ref="F1373:F1377"/>
    <mergeCell ref="G1373:G1377"/>
    <mergeCell ref="H1373:H1377"/>
    <mergeCell ref="I1373:I1377"/>
    <mergeCell ref="J1373:J1377"/>
    <mergeCell ref="K1373:K1377"/>
    <mergeCell ref="L1373:L1377"/>
    <mergeCell ref="M1373:M1377"/>
    <mergeCell ref="Q1373:Q1377"/>
    <mergeCell ref="R1373:R1377"/>
    <mergeCell ref="S1373:S1377"/>
    <mergeCell ref="T1373:T1377"/>
    <mergeCell ref="U1373:U1377"/>
    <mergeCell ref="A1368:A1372"/>
    <mergeCell ref="B1368:B1372"/>
    <mergeCell ref="C1368:C1372"/>
    <mergeCell ref="D1368:D1372"/>
    <mergeCell ref="E1368:E1372"/>
    <mergeCell ref="F1368:F1372"/>
    <mergeCell ref="G1368:G1372"/>
    <mergeCell ref="H1368:H1372"/>
    <mergeCell ref="I1368:I1372"/>
    <mergeCell ref="J1368:J1372"/>
    <mergeCell ref="K1368:K1372"/>
    <mergeCell ref="L1368:L1372"/>
    <mergeCell ref="M1368:M1372"/>
    <mergeCell ref="Q1368:Q1372"/>
    <mergeCell ref="R1368:R1372"/>
    <mergeCell ref="S1368:S1372"/>
    <mergeCell ref="K1383:K1387"/>
    <mergeCell ref="L1383:L1387"/>
    <mergeCell ref="M1383:M1387"/>
    <mergeCell ref="Q1383:Q1387"/>
    <mergeCell ref="R1383:R1387"/>
    <mergeCell ref="S1383:S1387"/>
    <mergeCell ref="V1373:V1377"/>
    <mergeCell ref="AK1373:AK1377"/>
    <mergeCell ref="BE1373:BE1377"/>
    <mergeCell ref="BF1373:BF1377"/>
    <mergeCell ref="BG1373:BG1377"/>
    <mergeCell ref="BT1373:BT1377"/>
    <mergeCell ref="BU1373:BU1377"/>
    <mergeCell ref="BV1373:BV1377"/>
    <mergeCell ref="BW1373:BW1377"/>
    <mergeCell ref="BX1373:BX1377"/>
    <mergeCell ref="BY1373:BY1377"/>
    <mergeCell ref="A1378:A1382"/>
    <mergeCell ref="B1378:B1382"/>
    <mergeCell ref="C1378:C1382"/>
    <mergeCell ref="D1378:D1382"/>
    <mergeCell ref="E1378:E1382"/>
    <mergeCell ref="F1378:F1382"/>
    <mergeCell ref="G1378:G1382"/>
    <mergeCell ref="H1378:H1382"/>
    <mergeCell ref="I1378:I1382"/>
    <mergeCell ref="J1378:J1382"/>
    <mergeCell ref="K1378:K1382"/>
    <mergeCell ref="L1378:L1382"/>
    <mergeCell ref="M1378:M1382"/>
    <mergeCell ref="Q1378:Q1382"/>
    <mergeCell ref="R1378:R1382"/>
    <mergeCell ref="S1378:S1382"/>
    <mergeCell ref="T1378:T1382"/>
    <mergeCell ref="U1378:U1382"/>
    <mergeCell ref="V1378:V1382"/>
    <mergeCell ref="AK1378:AK1382"/>
    <mergeCell ref="N1383:N1387"/>
    <mergeCell ref="P1383:P1387"/>
    <mergeCell ref="BT1378:BT1382"/>
    <mergeCell ref="BU1378:BU1382"/>
    <mergeCell ref="BV1378:BV1382"/>
    <mergeCell ref="BW1378:BW1382"/>
    <mergeCell ref="BX1378:BX1382"/>
    <mergeCell ref="BY1378:BY1382"/>
    <mergeCell ref="BT1388:BT1392"/>
    <mergeCell ref="BU1388:BU1392"/>
    <mergeCell ref="BV1388:BV1392"/>
    <mergeCell ref="BW1388:BW1392"/>
    <mergeCell ref="BX1388:BX1392"/>
    <mergeCell ref="BY1388:BY1392"/>
    <mergeCell ref="A1393:A1397"/>
    <mergeCell ref="B1393:B1397"/>
    <mergeCell ref="C1393:C1397"/>
    <mergeCell ref="D1393:D1397"/>
    <mergeCell ref="E1393:E1397"/>
    <mergeCell ref="F1393:F1397"/>
    <mergeCell ref="G1393:G1397"/>
    <mergeCell ref="H1393:H1397"/>
    <mergeCell ref="I1393:I1397"/>
    <mergeCell ref="J1393:J1397"/>
    <mergeCell ref="K1393:K1397"/>
    <mergeCell ref="L1393:L1397"/>
    <mergeCell ref="M1393:M1397"/>
    <mergeCell ref="Q1393:Q1397"/>
    <mergeCell ref="R1393:R1397"/>
    <mergeCell ref="S1393:S1397"/>
    <mergeCell ref="T1393:T1397"/>
    <mergeCell ref="U1393:U1397"/>
    <mergeCell ref="V1393:V1397"/>
    <mergeCell ref="AK1393:AK1397"/>
    <mergeCell ref="T1383:T1387"/>
    <mergeCell ref="U1383:U1387"/>
    <mergeCell ref="V1383:V1387"/>
    <mergeCell ref="AK1383:AK1387"/>
    <mergeCell ref="BE1383:BE1387"/>
    <mergeCell ref="BF1383:BF1387"/>
    <mergeCell ref="BG1383:BG1387"/>
    <mergeCell ref="BT1383:BT1387"/>
    <mergeCell ref="BU1383:BU1387"/>
    <mergeCell ref="BV1383:BV1387"/>
    <mergeCell ref="BW1383:BW1387"/>
    <mergeCell ref="BX1383:BX1387"/>
    <mergeCell ref="BY1383:BY1387"/>
    <mergeCell ref="A1388:A1392"/>
    <mergeCell ref="B1388:B1392"/>
    <mergeCell ref="C1388:C1392"/>
    <mergeCell ref="D1388:D1392"/>
    <mergeCell ref="E1388:E1392"/>
    <mergeCell ref="F1388:F1392"/>
    <mergeCell ref="G1388:G1392"/>
    <mergeCell ref="H1388:H1392"/>
    <mergeCell ref="I1388:I1392"/>
    <mergeCell ref="J1388:J1392"/>
    <mergeCell ref="K1388:K1392"/>
    <mergeCell ref="L1388:L1392"/>
    <mergeCell ref="M1388:M1392"/>
    <mergeCell ref="Q1388:Q1392"/>
    <mergeCell ref="R1388:R1392"/>
    <mergeCell ref="S1388:S1392"/>
    <mergeCell ref="T1388:T1392"/>
    <mergeCell ref="U1388:U1392"/>
    <mergeCell ref="A1383:A1387"/>
    <mergeCell ref="B1383:B1387"/>
    <mergeCell ref="C1383:C1387"/>
    <mergeCell ref="D1383:D1387"/>
    <mergeCell ref="E1383:E1387"/>
    <mergeCell ref="F1383:F1387"/>
    <mergeCell ref="G1383:G1387"/>
    <mergeCell ref="BT1398:BT1402"/>
    <mergeCell ref="BU1398:BU1402"/>
    <mergeCell ref="BV1398:BV1402"/>
    <mergeCell ref="BW1398:BW1402"/>
    <mergeCell ref="BX1398:BX1402"/>
    <mergeCell ref="BY1398:BY1402"/>
    <mergeCell ref="A1403:A1407"/>
    <mergeCell ref="B1403:B1407"/>
    <mergeCell ref="C1403:C1407"/>
    <mergeCell ref="D1403:D1407"/>
    <mergeCell ref="E1403:E1407"/>
    <mergeCell ref="F1403:F1407"/>
    <mergeCell ref="G1403:G1407"/>
    <mergeCell ref="H1403:H1407"/>
    <mergeCell ref="I1403:I1407"/>
    <mergeCell ref="J1403:J1407"/>
    <mergeCell ref="K1403:K1407"/>
    <mergeCell ref="L1403:L1407"/>
    <mergeCell ref="M1403:M1407"/>
    <mergeCell ref="Q1403:Q1407"/>
    <mergeCell ref="R1403:R1407"/>
    <mergeCell ref="S1403:S1407"/>
    <mergeCell ref="T1403:T1407"/>
    <mergeCell ref="U1403:U1407"/>
    <mergeCell ref="A1398:A1402"/>
    <mergeCell ref="B1398:B1402"/>
    <mergeCell ref="C1398:C1402"/>
    <mergeCell ref="D1398:D1402"/>
    <mergeCell ref="E1398:E1402"/>
    <mergeCell ref="F1398:F1402"/>
    <mergeCell ref="G1398:G1402"/>
    <mergeCell ref="H1398:H1402"/>
    <mergeCell ref="I1398:I1402"/>
    <mergeCell ref="J1398:J1402"/>
    <mergeCell ref="K1398:K1402"/>
    <mergeCell ref="L1398:L1402"/>
    <mergeCell ref="M1398:M1402"/>
    <mergeCell ref="Q1398:Q1402"/>
    <mergeCell ref="R1398:R1402"/>
    <mergeCell ref="S1398:S1402"/>
    <mergeCell ref="V1403:V1407"/>
    <mergeCell ref="AK1403:AK1407"/>
    <mergeCell ref="BE1403:BE1407"/>
    <mergeCell ref="BF1403:BF1407"/>
    <mergeCell ref="BG1403:BG1407"/>
    <mergeCell ref="BT1403:BT1407"/>
    <mergeCell ref="BU1403:BU1407"/>
    <mergeCell ref="BV1403:BV1407"/>
    <mergeCell ref="BW1403:BW1407"/>
    <mergeCell ref="BX1403:BX1407"/>
    <mergeCell ref="BY1403:BY1407"/>
    <mergeCell ref="L1408:L1412"/>
    <mergeCell ref="M1408:M1412"/>
    <mergeCell ref="Q1408:Q1412"/>
    <mergeCell ref="R1408:R1412"/>
    <mergeCell ref="S1408:S1412"/>
    <mergeCell ref="T1408:T1412"/>
    <mergeCell ref="U1408:U1412"/>
    <mergeCell ref="V1408:V1412"/>
    <mergeCell ref="AK1408:AK1412"/>
    <mergeCell ref="N1413:N1417"/>
    <mergeCell ref="P1413:P1417"/>
    <mergeCell ref="AL1413:AL1417"/>
    <mergeCell ref="BD1413:BD1417"/>
    <mergeCell ref="BI1413:BI1417"/>
    <mergeCell ref="BK1413:BK1417"/>
    <mergeCell ref="BS1413:BS1417"/>
    <mergeCell ref="BT1418:BT1422"/>
    <mergeCell ref="BU1418:BU1422"/>
    <mergeCell ref="BV1418:BV1422"/>
    <mergeCell ref="BW1418:BW1422"/>
    <mergeCell ref="BX1418:BX1422"/>
    <mergeCell ref="BY1418:BY1422"/>
    <mergeCell ref="A1423:A1427"/>
    <mergeCell ref="B1423:B1427"/>
    <mergeCell ref="C1423:C1427"/>
    <mergeCell ref="D1423:D1427"/>
    <mergeCell ref="E1423:E1427"/>
    <mergeCell ref="F1423:F1427"/>
    <mergeCell ref="G1423:G1427"/>
    <mergeCell ref="H1423:H1427"/>
    <mergeCell ref="I1423:I1427"/>
    <mergeCell ref="J1423:J1427"/>
    <mergeCell ref="K1423:K1427"/>
    <mergeCell ref="L1423:L1427"/>
    <mergeCell ref="M1423:M1427"/>
    <mergeCell ref="Q1423:Q1427"/>
    <mergeCell ref="R1423:R1427"/>
    <mergeCell ref="S1423:S1427"/>
    <mergeCell ref="T1423:T1427"/>
    <mergeCell ref="U1423:U1427"/>
    <mergeCell ref="V1423:V1427"/>
    <mergeCell ref="AK1423:AK1427"/>
    <mergeCell ref="T1413:T1417"/>
    <mergeCell ref="U1413:U1417"/>
    <mergeCell ref="V1413:V1417"/>
    <mergeCell ref="AK1413:AK1417"/>
    <mergeCell ref="BE1413:BE1417"/>
    <mergeCell ref="BF1413:BF1417"/>
    <mergeCell ref="BG1413:BG1417"/>
    <mergeCell ref="BT1413:BT1417"/>
    <mergeCell ref="BU1413:BU1417"/>
    <mergeCell ref="BV1413:BV1417"/>
    <mergeCell ref="BW1413:BW1417"/>
    <mergeCell ref="BX1413:BX1417"/>
    <mergeCell ref="BY1413:BY1417"/>
    <mergeCell ref="A1418:A1422"/>
    <mergeCell ref="B1418:B1422"/>
    <mergeCell ref="C1418:C1422"/>
    <mergeCell ref="D1418:D1422"/>
    <mergeCell ref="E1418:E1422"/>
    <mergeCell ref="F1418:F1422"/>
    <mergeCell ref="G1418:G1422"/>
    <mergeCell ref="H1418:H1422"/>
    <mergeCell ref="I1418:I1422"/>
    <mergeCell ref="J1418:J1422"/>
    <mergeCell ref="K1418:K1422"/>
    <mergeCell ref="L1418:L1422"/>
    <mergeCell ref="M1418:M1422"/>
    <mergeCell ref="Q1418:Q1422"/>
    <mergeCell ref="R1418:R1422"/>
    <mergeCell ref="S1418:S1422"/>
    <mergeCell ref="T1418:T1422"/>
    <mergeCell ref="U1418:U1422"/>
    <mergeCell ref="A1413:A1417"/>
    <mergeCell ref="B1413:B1417"/>
    <mergeCell ref="C1413:C1417"/>
    <mergeCell ref="D1413:D1417"/>
    <mergeCell ref="E1413:E1417"/>
    <mergeCell ref="F1413:F1417"/>
    <mergeCell ref="G1413:G1417"/>
    <mergeCell ref="BT1428:BT1432"/>
    <mergeCell ref="BU1428:BU1432"/>
    <mergeCell ref="BV1428:BV1432"/>
    <mergeCell ref="BW1428:BW1432"/>
    <mergeCell ref="BX1428:BX1432"/>
    <mergeCell ref="BY1428:BY1432"/>
    <mergeCell ref="A1433:A1437"/>
    <mergeCell ref="B1433:B1437"/>
    <mergeCell ref="C1433:C1437"/>
    <mergeCell ref="D1433:D1437"/>
    <mergeCell ref="E1433:E1437"/>
    <mergeCell ref="F1433:F1437"/>
    <mergeCell ref="G1433:G1437"/>
    <mergeCell ref="H1433:H1437"/>
    <mergeCell ref="I1433:I1437"/>
    <mergeCell ref="J1433:J1437"/>
    <mergeCell ref="K1433:K1437"/>
    <mergeCell ref="L1433:L1437"/>
    <mergeCell ref="M1433:M1437"/>
    <mergeCell ref="Q1433:Q1437"/>
    <mergeCell ref="R1433:R1437"/>
    <mergeCell ref="S1433:S1437"/>
    <mergeCell ref="T1433:T1437"/>
    <mergeCell ref="U1433:U1437"/>
    <mergeCell ref="A1428:A1432"/>
    <mergeCell ref="B1428:B1432"/>
    <mergeCell ref="C1428:C1432"/>
    <mergeCell ref="D1428:D1432"/>
    <mergeCell ref="E1428:E1432"/>
    <mergeCell ref="F1428:F1432"/>
    <mergeCell ref="G1428:G1432"/>
    <mergeCell ref="H1428:H1432"/>
    <mergeCell ref="I1428:I1432"/>
    <mergeCell ref="J1428:J1432"/>
    <mergeCell ref="K1428:K1432"/>
    <mergeCell ref="L1428:L1432"/>
    <mergeCell ref="M1428:M1432"/>
    <mergeCell ref="Q1428:Q1432"/>
    <mergeCell ref="R1428:R1432"/>
    <mergeCell ref="S1428:S1432"/>
    <mergeCell ref="BV1423:BV1427"/>
    <mergeCell ref="BW1423:BW1427"/>
    <mergeCell ref="BT1423:BT1427"/>
    <mergeCell ref="BU1423:BU1427"/>
    <mergeCell ref="N1418:N1422"/>
    <mergeCell ref="P1418:P1422"/>
    <mergeCell ref="AE1418:AE1422"/>
    <mergeCell ref="AL1418:AL1422"/>
    <mergeCell ref="BT1433:BT1437"/>
    <mergeCell ref="BU1433:BU1437"/>
    <mergeCell ref="BV1433:BV1437"/>
    <mergeCell ref="BW1433:BW1437"/>
    <mergeCell ref="BX1433:BX1437"/>
    <mergeCell ref="BY1433:BY1437"/>
    <mergeCell ref="A1438:A1442"/>
    <mergeCell ref="B1438:B1442"/>
    <mergeCell ref="C1438:C1442"/>
    <mergeCell ref="D1438:D1442"/>
    <mergeCell ref="E1438:E1442"/>
    <mergeCell ref="F1438:F1442"/>
    <mergeCell ref="G1438:G1442"/>
    <mergeCell ref="H1438:H1442"/>
    <mergeCell ref="I1438:I1442"/>
    <mergeCell ref="J1438:J1442"/>
    <mergeCell ref="K1438:K1442"/>
    <mergeCell ref="L1438:L1442"/>
    <mergeCell ref="M1438:M1442"/>
    <mergeCell ref="Q1438:Q1442"/>
    <mergeCell ref="R1438:R1442"/>
    <mergeCell ref="S1438:S1442"/>
    <mergeCell ref="T1438:T1442"/>
    <mergeCell ref="U1438:U1442"/>
    <mergeCell ref="V1438:V1442"/>
    <mergeCell ref="AK1438:AK1442"/>
    <mergeCell ref="N1443:N1447"/>
    <mergeCell ref="P1443:P1447"/>
    <mergeCell ref="AE1443:AE1447"/>
    <mergeCell ref="AL1443:AL1447"/>
    <mergeCell ref="BD1443:BD1447"/>
    <mergeCell ref="BI1443:BI1447"/>
    <mergeCell ref="BK1443:BK1447"/>
    <mergeCell ref="BS1443:BS1447"/>
    <mergeCell ref="BE1438:BE1442"/>
    <mergeCell ref="BF1438:BF1442"/>
    <mergeCell ref="BG1438:BG1442"/>
    <mergeCell ref="BT1438:BT1442"/>
    <mergeCell ref="BU1438:BU1442"/>
    <mergeCell ref="BV1438:BV1442"/>
    <mergeCell ref="BW1438:BW1442"/>
    <mergeCell ref="BX1438:BX1442"/>
    <mergeCell ref="BY1438:BY1442"/>
    <mergeCell ref="BT1448:BT1452"/>
    <mergeCell ref="BU1448:BU1452"/>
    <mergeCell ref="BV1448:BV1452"/>
    <mergeCell ref="BW1448:BW1452"/>
    <mergeCell ref="BX1448:BX1452"/>
    <mergeCell ref="BY1448:BY1452"/>
    <mergeCell ref="A1453:A1457"/>
    <mergeCell ref="B1453:B1457"/>
    <mergeCell ref="C1453:C1457"/>
    <mergeCell ref="D1453:D1457"/>
    <mergeCell ref="E1453:E1457"/>
    <mergeCell ref="F1453:F1457"/>
    <mergeCell ref="G1453:G1457"/>
    <mergeCell ref="H1453:H1457"/>
    <mergeCell ref="I1453:I1457"/>
    <mergeCell ref="J1453:J1457"/>
    <mergeCell ref="K1453:K1457"/>
    <mergeCell ref="L1453:L1457"/>
    <mergeCell ref="M1453:M1457"/>
    <mergeCell ref="Q1453:Q1457"/>
    <mergeCell ref="R1453:R1457"/>
    <mergeCell ref="S1453:S1457"/>
    <mergeCell ref="T1453:T1457"/>
    <mergeCell ref="U1453:U1457"/>
    <mergeCell ref="V1453:V1457"/>
    <mergeCell ref="AK1453:AK1457"/>
    <mergeCell ref="T1443:T1447"/>
    <mergeCell ref="U1443:U1447"/>
    <mergeCell ref="V1443:V1447"/>
    <mergeCell ref="AK1443:AK1447"/>
    <mergeCell ref="BE1443:BE1447"/>
    <mergeCell ref="BF1443:BF1447"/>
    <mergeCell ref="BG1443:BG1447"/>
    <mergeCell ref="BT1443:BT1447"/>
    <mergeCell ref="BU1443:BU1447"/>
    <mergeCell ref="BV1443:BV1447"/>
    <mergeCell ref="BW1443:BW1447"/>
    <mergeCell ref="BX1443:BX1447"/>
    <mergeCell ref="BY1443:BY1447"/>
    <mergeCell ref="A1448:A1452"/>
    <mergeCell ref="B1448:B1452"/>
    <mergeCell ref="C1448:C1452"/>
    <mergeCell ref="D1448:D1452"/>
    <mergeCell ref="E1448:E1452"/>
    <mergeCell ref="F1448:F1452"/>
    <mergeCell ref="G1448:G1452"/>
    <mergeCell ref="H1448:H1452"/>
    <mergeCell ref="I1448:I1452"/>
    <mergeCell ref="J1448:J1452"/>
    <mergeCell ref="K1448:K1452"/>
    <mergeCell ref="L1448:L1452"/>
    <mergeCell ref="M1448:M1452"/>
    <mergeCell ref="Q1448:Q1452"/>
    <mergeCell ref="R1448:R1452"/>
    <mergeCell ref="S1448:S1452"/>
    <mergeCell ref="T1448:T1452"/>
    <mergeCell ref="U1448:U1452"/>
    <mergeCell ref="A1443:A1447"/>
    <mergeCell ref="B1443:B1447"/>
    <mergeCell ref="C1443:C1447"/>
    <mergeCell ref="D1443:D1447"/>
    <mergeCell ref="E1443:E1447"/>
    <mergeCell ref="F1443:F1447"/>
    <mergeCell ref="G1443:G1447"/>
    <mergeCell ref="BT1458:BT1462"/>
    <mergeCell ref="BU1458:BU1462"/>
    <mergeCell ref="BV1458:BV1462"/>
    <mergeCell ref="BW1458:BW1462"/>
    <mergeCell ref="BX1458:BX1462"/>
    <mergeCell ref="BY1458:BY1462"/>
    <mergeCell ref="A1463:A1467"/>
    <mergeCell ref="B1463:B1467"/>
    <mergeCell ref="C1463:C1467"/>
    <mergeCell ref="D1463:D1467"/>
    <mergeCell ref="E1463:E1467"/>
    <mergeCell ref="F1463:F1467"/>
    <mergeCell ref="G1463:G1467"/>
    <mergeCell ref="H1463:H1467"/>
    <mergeCell ref="I1463:I1467"/>
    <mergeCell ref="J1463:J1467"/>
    <mergeCell ref="K1463:K1467"/>
    <mergeCell ref="L1463:L1467"/>
    <mergeCell ref="M1463:M1467"/>
    <mergeCell ref="Q1463:Q1467"/>
    <mergeCell ref="R1463:R1467"/>
    <mergeCell ref="S1463:S1467"/>
    <mergeCell ref="T1463:T1467"/>
    <mergeCell ref="U1463:U1467"/>
    <mergeCell ref="A1458:A1462"/>
    <mergeCell ref="B1458:B1462"/>
    <mergeCell ref="C1458:C1462"/>
    <mergeCell ref="D1458:D1462"/>
    <mergeCell ref="E1458:E1462"/>
    <mergeCell ref="F1458:F1462"/>
    <mergeCell ref="G1458:G1462"/>
    <mergeCell ref="H1458:H1462"/>
    <mergeCell ref="I1458:I1462"/>
    <mergeCell ref="J1458:J1462"/>
    <mergeCell ref="K1458:K1462"/>
    <mergeCell ref="L1458:L1462"/>
    <mergeCell ref="M1458:M1462"/>
    <mergeCell ref="Q1458:Q1462"/>
    <mergeCell ref="R1458:R1462"/>
    <mergeCell ref="S1458:S1462"/>
    <mergeCell ref="BE1458:BE1462"/>
    <mergeCell ref="BF1458:BF1462"/>
    <mergeCell ref="BG1458:BG1462"/>
    <mergeCell ref="U1458:U1462"/>
    <mergeCell ref="V1458:V1462"/>
    <mergeCell ref="AK1458:AK1462"/>
    <mergeCell ref="V1463:V1467"/>
    <mergeCell ref="AK1463:AK1467"/>
    <mergeCell ref="BE1463:BE1467"/>
    <mergeCell ref="BF1463:BF1467"/>
    <mergeCell ref="BG1463:BG1467"/>
    <mergeCell ref="BT1463:BT1467"/>
    <mergeCell ref="BU1463:BU1467"/>
    <mergeCell ref="BV1463:BV1467"/>
    <mergeCell ref="BW1463:BW1467"/>
    <mergeCell ref="BX1463:BX1467"/>
    <mergeCell ref="BY1463:BY1467"/>
    <mergeCell ref="H1468:H1472"/>
    <mergeCell ref="I1468:I1472"/>
    <mergeCell ref="J1468:J1472"/>
    <mergeCell ref="K1468:K1472"/>
    <mergeCell ref="L1468:L1472"/>
    <mergeCell ref="M1468:M1472"/>
    <mergeCell ref="Q1468:Q1472"/>
    <mergeCell ref="R1468:R1472"/>
    <mergeCell ref="S1468:S1472"/>
    <mergeCell ref="T1468:T1472"/>
    <mergeCell ref="U1468:U1472"/>
    <mergeCell ref="V1468:V1472"/>
    <mergeCell ref="AK1468:AK1472"/>
    <mergeCell ref="N1473:N1477"/>
    <mergeCell ref="P1473:P1477"/>
    <mergeCell ref="AE1473:AE1477"/>
    <mergeCell ref="AL1473:AL1477"/>
    <mergeCell ref="BD1473:BD1477"/>
    <mergeCell ref="BI1473:BI1477"/>
    <mergeCell ref="BK1473:BK1477"/>
    <mergeCell ref="BS1473:BS1477"/>
    <mergeCell ref="T1473:T1477"/>
    <mergeCell ref="U1473:U1477"/>
    <mergeCell ref="V1473:V1477"/>
    <mergeCell ref="AK1473:AK1477"/>
    <mergeCell ref="BE1473:BE1477"/>
    <mergeCell ref="BF1473:BF1477"/>
    <mergeCell ref="BG1473:BG1477"/>
    <mergeCell ref="BT1473:BT1477"/>
    <mergeCell ref="BU1473:BU1477"/>
    <mergeCell ref="BV1473:BV1477"/>
    <mergeCell ref="BW1473:BW1477"/>
    <mergeCell ref="BX1473:BX1477"/>
    <mergeCell ref="BF1468:BF1472"/>
    <mergeCell ref="BG1468:BG1472"/>
    <mergeCell ref="BY1473:BY1477"/>
    <mergeCell ref="BT1468:BT1472"/>
    <mergeCell ref="BU1468:BU1472"/>
    <mergeCell ref="BV1468:BV1472"/>
    <mergeCell ref="BW1468:BW1472"/>
    <mergeCell ref="BX1468:BX1472"/>
    <mergeCell ref="BY1468:BY1472"/>
    <mergeCell ref="A1478:A1482"/>
    <mergeCell ref="B1478:B1482"/>
    <mergeCell ref="C1478:C1482"/>
    <mergeCell ref="D1478:D1482"/>
    <mergeCell ref="E1478:E1482"/>
    <mergeCell ref="F1478:F1482"/>
    <mergeCell ref="G1478:G1482"/>
    <mergeCell ref="H1478:H1482"/>
    <mergeCell ref="I1478:I1482"/>
    <mergeCell ref="J1478:J1482"/>
    <mergeCell ref="K1478:K1482"/>
    <mergeCell ref="L1478:L1482"/>
    <mergeCell ref="M1478:M1482"/>
    <mergeCell ref="Q1478:Q1482"/>
    <mergeCell ref="R1478:R1482"/>
    <mergeCell ref="S1478:S1482"/>
    <mergeCell ref="T1478:T1482"/>
    <mergeCell ref="U1478:U1482"/>
    <mergeCell ref="BT588:BT592"/>
    <mergeCell ref="BU588:BU592"/>
    <mergeCell ref="BV588:BV592"/>
    <mergeCell ref="A1473:A1477"/>
    <mergeCell ref="B1473:B1477"/>
    <mergeCell ref="C1473:C1477"/>
    <mergeCell ref="D1473:D1477"/>
    <mergeCell ref="E1473:E1477"/>
    <mergeCell ref="F1473:F1477"/>
    <mergeCell ref="G1473:G1477"/>
    <mergeCell ref="H1473:H1477"/>
    <mergeCell ref="I1473:I1477"/>
    <mergeCell ref="J1473:J1477"/>
    <mergeCell ref="K1473:K1477"/>
    <mergeCell ref="BW588:BW592"/>
    <mergeCell ref="V598:V602"/>
    <mergeCell ref="AK598:AK602"/>
    <mergeCell ref="BE598:BE602"/>
    <mergeCell ref="BF598:BF602"/>
    <mergeCell ref="BG598:BG602"/>
    <mergeCell ref="BT598:BT602"/>
    <mergeCell ref="BU598:BU602"/>
    <mergeCell ref="BV598:BV602"/>
    <mergeCell ref="BW598:BW602"/>
    <mergeCell ref="A608:A612"/>
    <mergeCell ref="B608:B612"/>
    <mergeCell ref="C608:C612"/>
    <mergeCell ref="D608:D612"/>
    <mergeCell ref="E608:E612"/>
    <mergeCell ref="F608:F612"/>
    <mergeCell ref="G608:G612"/>
    <mergeCell ref="H608:H612"/>
    <mergeCell ref="I608:I612"/>
    <mergeCell ref="J608:J612"/>
    <mergeCell ref="K608:K612"/>
    <mergeCell ref="L608:L612"/>
    <mergeCell ref="M608:M612"/>
    <mergeCell ref="Q608:Q612"/>
    <mergeCell ref="R608:R612"/>
    <mergeCell ref="S608:S612"/>
    <mergeCell ref="T608:T612"/>
    <mergeCell ref="U608:U612"/>
    <mergeCell ref="V608:V612"/>
    <mergeCell ref="AK608:AK612"/>
    <mergeCell ref="BE608:BE612"/>
    <mergeCell ref="BF608:BF612"/>
    <mergeCell ref="BX588:BX592"/>
    <mergeCell ref="BY588:BY592"/>
    <mergeCell ref="A593:A597"/>
    <mergeCell ref="B593:B597"/>
    <mergeCell ref="C593:C597"/>
    <mergeCell ref="D593:D597"/>
    <mergeCell ref="E593:E597"/>
    <mergeCell ref="F593:F597"/>
    <mergeCell ref="G593:G597"/>
    <mergeCell ref="H593:H597"/>
    <mergeCell ref="I593:I597"/>
    <mergeCell ref="J593:J597"/>
    <mergeCell ref="K593:K597"/>
    <mergeCell ref="L593:L597"/>
    <mergeCell ref="M593:M597"/>
    <mergeCell ref="Q593:Q597"/>
    <mergeCell ref="R593:R597"/>
    <mergeCell ref="S593:S597"/>
    <mergeCell ref="T593:T597"/>
    <mergeCell ref="U593:U597"/>
    <mergeCell ref="V593:V597"/>
    <mergeCell ref="AK593:AK597"/>
    <mergeCell ref="BX128:BX132"/>
    <mergeCell ref="BY128:BY132"/>
    <mergeCell ref="A588:A592"/>
    <mergeCell ref="B588:B592"/>
    <mergeCell ref="C588:C592"/>
    <mergeCell ref="D588:D592"/>
    <mergeCell ref="E588:E592"/>
    <mergeCell ref="F588:F592"/>
    <mergeCell ref="G588:G592"/>
    <mergeCell ref="H588:H592"/>
    <mergeCell ref="I588:I592"/>
    <mergeCell ref="J588:J592"/>
    <mergeCell ref="K588:K592"/>
    <mergeCell ref="L588:L592"/>
    <mergeCell ref="M588:M592"/>
    <mergeCell ref="Q588:Q592"/>
    <mergeCell ref="R588:R592"/>
    <mergeCell ref="S588:S592"/>
    <mergeCell ref="T588:T592"/>
    <mergeCell ref="U588:U592"/>
    <mergeCell ref="V588:V592"/>
    <mergeCell ref="AK588:AK592"/>
    <mergeCell ref="BE588:BE592"/>
    <mergeCell ref="BF588:BF592"/>
    <mergeCell ref="BG588:BG592"/>
    <mergeCell ref="V568:V572"/>
    <mergeCell ref="AE568:AE572"/>
    <mergeCell ref="AK568:AK572"/>
    <mergeCell ref="AL568:AL572"/>
    <mergeCell ref="BD568:BD572"/>
    <mergeCell ref="BE568:BE572"/>
    <mergeCell ref="BF568:BF572"/>
    <mergeCell ref="BG568:BG572"/>
    <mergeCell ref="BI568:BI572"/>
    <mergeCell ref="BK568:BK572"/>
    <mergeCell ref="BW568:BW572"/>
    <mergeCell ref="BX568:BX572"/>
    <mergeCell ref="BX243:BX247"/>
    <mergeCell ref="BX598:BX602"/>
    <mergeCell ref="BY598:BY602"/>
    <mergeCell ref="BE593:BE597"/>
    <mergeCell ref="BF593:BF597"/>
    <mergeCell ref="BG593:BG597"/>
    <mergeCell ref="BT593:BT597"/>
    <mergeCell ref="BU593:BU597"/>
    <mergeCell ref="BV593:BV597"/>
    <mergeCell ref="BW593:BW597"/>
    <mergeCell ref="BX593:BX597"/>
    <mergeCell ref="BY593:BY597"/>
    <mergeCell ref="A598:A602"/>
    <mergeCell ref="B598:B602"/>
    <mergeCell ref="C598:C602"/>
    <mergeCell ref="D598:D602"/>
    <mergeCell ref="E598:E602"/>
    <mergeCell ref="F598:F602"/>
    <mergeCell ref="G598:G602"/>
    <mergeCell ref="H598:H602"/>
    <mergeCell ref="I598:I602"/>
    <mergeCell ref="J598:J602"/>
    <mergeCell ref="K598:K602"/>
    <mergeCell ref="L598:L602"/>
    <mergeCell ref="M598:M602"/>
    <mergeCell ref="Q598:Q602"/>
    <mergeCell ref="R598:R602"/>
    <mergeCell ref="S598:S602"/>
    <mergeCell ref="T598:T602"/>
    <mergeCell ref="U598:U602"/>
    <mergeCell ref="BU603:BU607"/>
    <mergeCell ref="BV603:BV607"/>
    <mergeCell ref="BW603:BW607"/>
    <mergeCell ref="BX603:BX607"/>
    <mergeCell ref="BY603:BY607"/>
    <mergeCell ref="A603:A607"/>
    <mergeCell ref="B603:B607"/>
    <mergeCell ref="C603:C607"/>
    <mergeCell ref="D603:D607"/>
    <mergeCell ref="E603:E607"/>
    <mergeCell ref="F603:F607"/>
    <mergeCell ref="G603:G607"/>
    <mergeCell ref="H603:H607"/>
    <mergeCell ref="I603:I607"/>
    <mergeCell ref="J603:J607"/>
    <mergeCell ref="K603:K607"/>
    <mergeCell ref="L603:L607"/>
    <mergeCell ref="M603:M607"/>
    <mergeCell ref="Q603:Q607"/>
    <mergeCell ref="R603:R607"/>
    <mergeCell ref="S603:S607"/>
    <mergeCell ref="T603:T607"/>
    <mergeCell ref="U603:U607"/>
    <mergeCell ref="V603:V607"/>
    <mergeCell ref="AK603:AK607"/>
    <mergeCell ref="BE603:BE607"/>
    <mergeCell ref="BF603:BF607"/>
    <mergeCell ref="BG603:BG607"/>
    <mergeCell ref="BT603:BT607"/>
    <mergeCell ref="P603:P607"/>
    <mergeCell ref="AE603:AE607"/>
    <mergeCell ref="AL603:AL607"/>
    <mergeCell ref="BD603:BD607"/>
    <mergeCell ref="BI603:BI607"/>
    <mergeCell ref="BK603:BK607"/>
    <mergeCell ref="BS603:BS607"/>
    <mergeCell ref="N608:N612"/>
    <mergeCell ref="P608:P612"/>
    <mergeCell ref="AE608:AE612"/>
    <mergeCell ref="AL608:AL612"/>
    <mergeCell ref="BD608:BD612"/>
    <mergeCell ref="BI608:BI612"/>
    <mergeCell ref="L618:L622"/>
    <mergeCell ref="M618:M622"/>
    <mergeCell ref="Q618:Q622"/>
    <mergeCell ref="R618:R622"/>
    <mergeCell ref="BG608:BG612"/>
    <mergeCell ref="BT608:BT612"/>
    <mergeCell ref="BU608:BU612"/>
    <mergeCell ref="BV608:BV612"/>
    <mergeCell ref="BW608:BW612"/>
    <mergeCell ref="BX608:BX612"/>
    <mergeCell ref="BY608:BY612"/>
    <mergeCell ref="A613:A617"/>
    <mergeCell ref="B613:B617"/>
    <mergeCell ref="C613:C617"/>
    <mergeCell ref="D613:D617"/>
    <mergeCell ref="E613:E617"/>
    <mergeCell ref="F613:F617"/>
    <mergeCell ref="G613:G617"/>
    <mergeCell ref="H613:H617"/>
    <mergeCell ref="I613:I617"/>
    <mergeCell ref="J613:J617"/>
    <mergeCell ref="K613:K617"/>
    <mergeCell ref="L613:L617"/>
    <mergeCell ref="M613:M617"/>
    <mergeCell ref="Q613:Q617"/>
    <mergeCell ref="R613:R617"/>
    <mergeCell ref="S613:S617"/>
    <mergeCell ref="T613:T617"/>
    <mergeCell ref="U613:U617"/>
    <mergeCell ref="V613:V617"/>
    <mergeCell ref="S618:S622"/>
    <mergeCell ref="T618:T622"/>
    <mergeCell ref="U618:U622"/>
    <mergeCell ref="V618:V622"/>
    <mergeCell ref="AK618:AK622"/>
    <mergeCell ref="BE618:BE622"/>
    <mergeCell ref="BF618:BF622"/>
    <mergeCell ref="BG618:BG622"/>
    <mergeCell ref="BT618:BT622"/>
    <mergeCell ref="BU618:BU622"/>
    <mergeCell ref="BV618:BV622"/>
    <mergeCell ref="AK613:AK617"/>
    <mergeCell ref="BE613:BE617"/>
    <mergeCell ref="BF613:BF617"/>
    <mergeCell ref="BG613:BG617"/>
    <mergeCell ref="BT613:BT617"/>
    <mergeCell ref="BU613:BU617"/>
    <mergeCell ref="BV613:BV617"/>
    <mergeCell ref="BW613:BW617"/>
    <mergeCell ref="BX613:BX617"/>
    <mergeCell ref="BY613:BY617"/>
    <mergeCell ref="BK608:BK612"/>
    <mergeCell ref="BS608:BS612"/>
    <mergeCell ref="N613:N617"/>
    <mergeCell ref="P613:P617"/>
    <mergeCell ref="AE613:AE617"/>
    <mergeCell ref="AL613:AL617"/>
    <mergeCell ref="BD613:BD617"/>
    <mergeCell ref="BI613:BI617"/>
    <mergeCell ref="BK613:BK617"/>
    <mergeCell ref="BS613:BS617"/>
    <mergeCell ref="N618:N622"/>
    <mergeCell ref="P618:P622"/>
    <mergeCell ref="AE618:AE622"/>
    <mergeCell ref="BT623:BT627"/>
    <mergeCell ref="BU623:BU627"/>
    <mergeCell ref="BV623:BV627"/>
    <mergeCell ref="BW623:BW627"/>
    <mergeCell ref="BX623:BX627"/>
    <mergeCell ref="BY623:BY627"/>
    <mergeCell ref="A628:A632"/>
    <mergeCell ref="B628:B632"/>
    <mergeCell ref="C628:C632"/>
    <mergeCell ref="D628:D632"/>
    <mergeCell ref="E628:E632"/>
    <mergeCell ref="F628:F632"/>
    <mergeCell ref="G628:G632"/>
    <mergeCell ref="H628:H632"/>
    <mergeCell ref="I628:I632"/>
    <mergeCell ref="J628:J632"/>
    <mergeCell ref="K628:K632"/>
    <mergeCell ref="L628:L632"/>
    <mergeCell ref="M628:M632"/>
    <mergeCell ref="Q628:Q632"/>
    <mergeCell ref="R628:R632"/>
    <mergeCell ref="S628:S632"/>
    <mergeCell ref="T628:T632"/>
    <mergeCell ref="U628:U632"/>
    <mergeCell ref="V628:V632"/>
    <mergeCell ref="AK628:AK632"/>
    <mergeCell ref="BW618:BW622"/>
    <mergeCell ref="BX618:BX622"/>
    <mergeCell ref="BY618:BY622"/>
    <mergeCell ref="A623:A627"/>
    <mergeCell ref="B623:B627"/>
    <mergeCell ref="C623:C627"/>
    <mergeCell ref="D623:D627"/>
    <mergeCell ref="E623:E627"/>
    <mergeCell ref="F623:F627"/>
    <mergeCell ref="G623:G627"/>
    <mergeCell ref="H623:H627"/>
    <mergeCell ref="I623:I627"/>
    <mergeCell ref="J623:J627"/>
    <mergeCell ref="K623:K627"/>
    <mergeCell ref="L623:L627"/>
    <mergeCell ref="M623:M627"/>
    <mergeCell ref="Q623:Q627"/>
    <mergeCell ref="R623:R627"/>
    <mergeCell ref="S623:S627"/>
    <mergeCell ref="T623:T627"/>
    <mergeCell ref="U623:U627"/>
    <mergeCell ref="V623:V627"/>
    <mergeCell ref="AK623:AK627"/>
    <mergeCell ref="BE623:BE627"/>
    <mergeCell ref="BF623:BF627"/>
    <mergeCell ref="BG623:BG627"/>
    <mergeCell ref="BY628:BY632"/>
    <mergeCell ref="A618:A622"/>
    <mergeCell ref="AL618:AL622"/>
    <mergeCell ref="BD618:BD622"/>
    <mergeCell ref="BI618:BI622"/>
    <mergeCell ref="BK618:BK622"/>
    <mergeCell ref="BS618:BS622"/>
    <mergeCell ref="N623:N627"/>
    <mergeCell ref="P623:P627"/>
    <mergeCell ref="AE623:AE627"/>
    <mergeCell ref="AL623:AL627"/>
    <mergeCell ref="BD623:BD627"/>
    <mergeCell ref="BI623:BI627"/>
    <mergeCell ref="BK623:BK627"/>
    <mergeCell ref="BS623:BS627"/>
    <mergeCell ref="N638:N642"/>
    <mergeCell ref="P638:P642"/>
    <mergeCell ref="AE638:AE642"/>
    <mergeCell ref="AL638:AL642"/>
    <mergeCell ref="BD638:BD642"/>
    <mergeCell ref="BI638:BI642"/>
    <mergeCell ref="BK638:BK642"/>
    <mergeCell ref="BS638:BS642"/>
    <mergeCell ref="U633:U637"/>
    <mergeCell ref="V633:V637"/>
    <mergeCell ref="AK633:AK637"/>
    <mergeCell ref="BE633:BE637"/>
    <mergeCell ref="BF633:BF637"/>
    <mergeCell ref="BG633:BG637"/>
    <mergeCell ref="BY638:BY642"/>
    <mergeCell ref="B618:B622"/>
    <mergeCell ref="C618:C622"/>
    <mergeCell ref="D618:D622"/>
    <mergeCell ref="E618:E622"/>
    <mergeCell ref="F618:F622"/>
    <mergeCell ref="G618:G622"/>
    <mergeCell ref="H618:H622"/>
    <mergeCell ref="I618:I622"/>
    <mergeCell ref="J618:J622"/>
    <mergeCell ref="K618:K622"/>
    <mergeCell ref="BE628:BE632"/>
    <mergeCell ref="BF628:BF632"/>
    <mergeCell ref="BG628:BG632"/>
    <mergeCell ref="BT628:BT632"/>
    <mergeCell ref="BU628:BU632"/>
    <mergeCell ref="BV628:BV632"/>
    <mergeCell ref="BW628:BW632"/>
    <mergeCell ref="BX628:BX632"/>
    <mergeCell ref="B633:B637"/>
    <mergeCell ref="C633:C637"/>
    <mergeCell ref="D633:D637"/>
    <mergeCell ref="E633:E637"/>
    <mergeCell ref="F633:F637"/>
    <mergeCell ref="G633:G637"/>
    <mergeCell ref="H633:H637"/>
    <mergeCell ref="I633:I637"/>
    <mergeCell ref="J633:J637"/>
    <mergeCell ref="K633:K637"/>
    <mergeCell ref="L633:L637"/>
    <mergeCell ref="M633:M637"/>
    <mergeCell ref="Q633:Q637"/>
    <mergeCell ref="R633:R637"/>
    <mergeCell ref="S633:S637"/>
    <mergeCell ref="T633:T637"/>
    <mergeCell ref="BY633:BY637"/>
    <mergeCell ref="A638:A642"/>
    <mergeCell ref="B638:B642"/>
    <mergeCell ref="C638:C642"/>
    <mergeCell ref="D638:D642"/>
    <mergeCell ref="E638:E642"/>
    <mergeCell ref="F638:F642"/>
    <mergeCell ref="G638:G642"/>
    <mergeCell ref="H638:H642"/>
    <mergeCell ref="I638:I642"/>
    <mergeCell ref="J638:J642"/>
    <mergeCell ref="K638:K642"/>
    <mergeCell ref="L638:L642"/>
    <mergeCell ref="M638:M642"/>
    <mergeCell ref="Q638:Q642"/>
    <mergeCell ref="R638:R642"/>
    <mergeCell ref="S638:S642"/>
    <mergeCell ref="T638:T642"/>
    <mergeCell ref="U638:U642"/>
    <mergeCell ref="V638:V642"/>
    <mergeCell ref="BT633:BT637"/>
    <mergeCell ref="BU633:BU637"/>
    <mergeCell ref="BV633:BV637"/>
    <mergeCell ref="BW633:BW637"/>
    <mergeCell ref="BX633:BX637"/>
    <mergeCell ref="N643:N647"/>
    <mergeCell ref="P643:P647"/>
    <mergeCell ref="AE643:AE647"/>
    <mergeCell ref="AL643:AL647"/>
    <mergeCell ref="BD643:BD647"/>
    <mergeCell ref="BI643:BI647"/>
    <mergeCell ref="BK643:BK647"/>
    <mergeCell ref="BS643:BS647"/>
    <mergeCell ref="BT638:BT642"/>
    <mergeCell ref="BU638:BU642"/>
    <mergeCell ref="BV638:BV642"/>
    <mergeCell ref="BW638:BW642"/>
    <mergeCell ref="BX638:BX642"/>
    <mergeCell ref="A633:A637"/>
    <mergeCell ref="BT648:BT652"/>
    <mergeCell ref="BU648:BU652"/>
    <mergeCell ref="BV648:BV652"/>
    <mergeCell ref="BW648:BW652"/>
    <mergeCell ref="BX648:BX652"/>
    <mergeCell ref="BY648:BY652"/>
    <mergeCell ref="BF643:BF647"/>
    <mergeCell ref="BG643:BG647"/>
    <mergeCell ref="BT643:BT647"/>
    <mergeCell ref="BU643:BU647"/>
    <mergeCell ref="BV643:BV647"/>
    <mergeCell ref="BW643:BW647"/>
    <mergeCell ref="BX643:BX647"/>
    <mergeCell ref="BY643:BY647"/>
    <mergeCell ref="A648:A652"/>
    <mergeCell ref="B648:B652"/>
    <mergeCell ref="C648:C652"/>
    <mergeCell ref="D648:D652"/>
    <mergeCell ref="E648:E652"/>
    <mergeCell ref="F648:F652"/>
    <mergeCell ref="G648:G652"/>
    <mergeCell ref="H648:H652"/>
    <mergeCell ref="I648:I652"/>
    <mergeCell ref="J648:J652"/>
    <mergeCell ref="K648:K652"/>
    <mergeCell ref="L648:L652"/>
    <mergeCell ref="M648:M652"/>
    <mergeCell ref="Q648:Q652"/>
    <mergeCell ref="R648:R652"/>
    <mergeCell ref="S648:S652"/>
    <mergeCell ref="T648:T652"/>
    <mergeCell ref="U648:U652"/>
    <mergeCell ref="V648:V652"/>
    <mergeCell ref="N648:N652"/>
    <mergeCell ref="P648:P652"/>
    <mergeCell ref="AE648:AE652"/>
    <mergeCell ref="AL648:AL652"/>
    <mergeCell ref="BD648:BD652"/>
    <mergeCell ref="BI648:BI652"/>
    <mergeCell ref="BK648:BK652"/>
    <mergeCell ref="BS648:BS652"/>
    <mergeCell ref="A643:A647"/>
    <mergeCell ref="B643:B647"/>
    <mergeCell ref="C643:C647"/>
    <mergeCell ref="D643:D647"/>
    <mergeCell ref="E643:E647"/>
    <mergeCell ref="F643:F647"/>
    <mergeCell ref="G643:G647"/>
    <mergeCell ref="H643:H647"/>
    <mergeCell ref="I643:I647"/>
    <mergeCell ref="J643:J647"/>
    <mergeCell ref="K643:K647"/>
    <mergeCell ref="L643:L647"/>
    <mergeCell ref="M643:M647"/>
    <mergeCell ref="Q643:Q647"/>
    <mergeCell ref="R643:R647"/>
    <mergeCell ref="S643:S647"/>
    <mergeCell ref="T643:T647"/>
    <mergeCell ref="U643:U647"/>
    <mergeCell ref="V643:V647"/>
    <mergeCell ref="AK643:AK647"/>
    <mergeCell ref="BE643:BE647"/>
    <mergeCell ref="BT653:BT657"/>
    <mergeCell ref="BU653:BU657"/>
    <mergeCell ref="BV653:BV657"/>
    <mergeCell ref="BW653:BW657"/>
    <mergeCell ref="A653:A657"/>
    <mergeCell ref="B653:B657"/>
    <mergeCell ref="C653:C657"/>
    <mergeCell ref="D653:D657"/>
    <mergeCell ref="E653:E657"/>
    <mergeCell ref="F653:F657"/>
    <mergeCell ref="G653:G657"/>
    <mergeCell ref="H653:H657"/>
    <mergeCell ref="I653:I657"/>
    <mergeCell ref="J653:J657"/>
    <mergeCell ref="K653:K657"/>
    <mergeCell ref="L653:L657"/>
    <mergeCell ref="M653:M657"/>
    <mergeCell ref="Q653:Q657"/>
    <mergeCell ref="R653:R657"/>
    <mergeCell ref="S653:S657"/>
    <mergeCell ref="BT658:BT662"/>
    <mergeCell ref="BU658:BU662"/>
    <mergeCell ref="BV658:BV662"/>
    <mergeCell ref="BW658:BW662"/>
    <mergeCell ref="BX658:BX662"/>
    <mergeCell ref="BY658:BY662"/>
    <mergeCell ref="A663:A667"/>
    <mergeCell ref="B663:B667"/>
    <mergeCell ref="C663:C667"/>
    <mergeCell ref="D663:D667"/>
    <mergeCell ref="E663:E667"/>
    <mergeCell ref="F663:F667"/>
    <mergeCell ref="G663:G667"/>
    <mergeCell ref="H663:H667"/>
    <mergeCell ref="I663:I667"/>
    <mergeCell ref="J663:J667"/>
    <mergeCell ref="K663:K667"/>
    <mergeCell ref="L663:L667"/>
    <mergeCell ref="M663:M667"/>
    <mergeCell ref="Q663:Q667"/>
    <mergeCell ref="R663:R667"/>
    <mergeCell ref="S663:S667"/>
    <mergeCell ref="T663:T667"/>
    <mergeCell ref="U663:U667"/>
    <mergeCell ref="V663:V667"/>
    <mergeCell ref="AK663:AK667"/>
    <mergeCell ref="BX653:BX657"/>
    <mergeCell ref="BY653:BY657"/>
    <mergeCell ref="A658:A662"/>
    <mergeCell ref="B658:B662"/>
    <mergeCell ref="C658:C662"/>
    <mergeCell ref="D658:D662"/>
    <mergeCell ref="E658:E662"/>
    <mergeCell ref="F658:F662"/>
    <mergeCell ref="G658:G662"/>
    <mergeCell ref="H658:H662"/>
    <mergeCell ref="I658:I662"/>
    <mergeCell ref="J658:J662"/>
    <mergeCell ref="K658:K662"/>
    <mergeCell ref="L658:L662"/>
    <mergeCell ref="M658:M662"/>
    <mergeCell ref="Q658:Q662"/>
    <mergeCell ref="R658:R662"/>
    <mergeCell ref="S658:S662"/>
    <mergeCell ref="BT668:BT672"/>
    <mergeCell ref="BU668:BU672"/>
    <mergeCell ref="BV668:BV672"/>
    <mergeCell ref="BW668:BW672"/>
    <mergeCell ref="BX668:BX672"/>
    <mergeCell ref="BY668:BY672"/>
    <mergeCell ref="BE663:BE667"/>
    <mergeCell ref="BF663:BF667"/>
    <mergeCell ref="BG663:BG667"/>
    <mergeCell ref="BT663:BT667"/>
    <mergeCell ref="BU663:BU667"/>
    <mergeCell ref="BV663:BV667"/>
    <mergeCell ref="BW663:BW667"/>
    <mergeCell ref="BX663:BX667"/>
    <mergeCell ref="BY663:BY667"/>
    <mergeCell ref="A668:A672"/>
    <mergeCell ref="B668:B672"/>
    <mergeCell ref="C668:C672"/>
    <mergeCell ref="D668:D672"/>
    <mergeCell ref="E668:E672"/>
    <mergeCell ref="F668:F672"/>
    <mergeCell ref="G668:G672"/>
    <mergeCell ref="H668:H672"/>
    <mergeCell ref="I668:I672"/>
    <mergeCell ref="J668:J672"/>
    <mergeCell ref="K668:K672"/>
    <mergeCell ref="L668:L672"/>
    <mergeCell ref="M668:M672"/>
    <mergeCell ref="Q668:Q672"/>
    <mergeCell ref="R668:R672"/>
    <mergeCell ref="S668:S672"/>
    <mergeCell ref="T668:T672"/>
    <mergeCell ref="U668:U672"/>
    <mergeCell ref="N663:N667"/>
    <mergeCell ref="P663:P667"/>
    <mergeCell ref="AE663:AE667"/>
    <mergeCell ref="AL663:AL667"/>
    <mergeCell ref="BD663:BD667"/>
    <mergeCell ref="BI663:BI667"/>
    <mergeCell ref="BK663:BK667"/>
    <mergeCell ref="BS663:BS667"/>
    <mergeCell ref="N668:N672"/>
    <mergeCell ref="P668:P672"/>
    <mergeCell ref="AE668:AE672"/>
    <mergeCell ref="AL668:AL672"/>
    <mergeCell ref="BD668:BD672"/>
    <mergeCell ref="BI668:BI672"/>
    <mergeCell ref="BK668:BK672"/>
    <mergeCell ref="BS668:BS672"/>
    <mergeCell ref="V668:V672"/>
    <mergeCell ref="AK668:AK672"/>
    <mergeCell ref="BE668:BE672"/>
    <mergeCell ref="BF668:BF672"/>
    <mergeCell ref="BG668:BG672"/>
    <mergeCell ref="BU673:BU677"/>
    <mergeCell ref="BV673:BV677"/>
    <mergeCell ref="BW673:BW677"/>
    <mergeCell ref="BX673:BX677"/>
    <mergeCell ref="BY673:BY677"/>
    <mergeCell ref="A678:A682"/>
    <mergeCell ref="B678:B682"/>
    <mergeCell ref="C678:C682"/>
    <mergeCell ref="D678:D682"/>
    <mergeCell ref="E678:E682"/>
    <mergeCell ref="F678:F682"/>
    <mergeCell ref="G678:G682"/>
    <mergeCell ref="H678:H682"/>
    <mergeCell ref="I678:I682"/>
    <mergeCell ref="J678:J682"/>
    <mergeCell ref="K678:K682"/>
    <mergeCell ref="L678:L682"/>
    <mergeCell ref="M678:M682"/>
    <mergeCell ref="Q678:Q682"/>
    <mergeCell ref="R678:R682"/>
    <mergeCell ref="S678:S682"/>
    <mergeCell ref="T678:T682"/>
    <mergeCell ref="U678:U682"/>
    <mergeCell ref="V678:V682"/>
    <mergeCell ref="AK678:AK682"/>
    <mergeCell ref="BE678:BE682"/>
    <mergeCell ref="BF678:BF682"/>
    <mergeCell ref="A673:A677"/>
    <mergeCell ref="B673:B677"/>
    <mergeCell ref="C673:C677"/>
    <mergeCell ref="D673:D677"/>
    <mergeCell ref="E673:E677"/>
    <mergeCell ref="F673:F677"/>
    <mergeCell ref="G673:G677"/>
    <mergeCell ref="H673:H677"/>
    <mergeCell ref="I673:I677"/>
    <mergeCell ref="J673:J677"/>
    <mergeCell ref="K673:K677"/>
    <mergeCell ref="L673:L677"/>
    <mergeCell ref="M673:M677"/>
    <mergeCell ref="Q673:Q677"/>
    <mergeCell ref="R673:R677"/>
    <mergeCell ref="S673:S677"/>
    <mergeCell ref="T673:T677"/>
    <mergeCell ref="U673:U677"/>
    <mergeCell ref="V673:V677"/>
    <mergeCell ref="AK673:AK677"/>
    <mergeCell ref="BE673:BE677"/>
    <mergeCell ref="BF673:BF677"/>
    <mergeCell ref="BG673:BG677"/>
    <mergeCell ref="BT673:BT677"/>
    <mergeCell ref="N673:N677"/>
    <mergeCell ref="P673:P677"/>
    <mergeCell ref="AE673:AE677"/>
    <mergeCell ref="AL673:AL677"/>
    <mergeCell ref="BD673:BD677"/>
    <mergeCell ref="BI673:BI677"/>
    <mergeCell ref="BK673:BK677"/>
    <mergeCell ref="BS673:BS677"/>
    <mergeCell ref="N678:N682"/>
    <mergeCell ref="P678:P682"/>
    <mergeCell ref="AE678:AE682"/>
    <mergeCell ref="AL678:AL682"/>
    <mergeCell ref="BD678:BD682"/>
    <mergeCell ref="BG678:BG682"/>
    <mergeCell ref="BT678:BT682"/>
    <mergeCell ref="BU678:BU682"/>
    <mergeCell ref="BV678:BV682"/>
    <mergeCell ref="BW678:BW682"/>
    <mergeCell ref="BX678:BX682"/>
    <mergeCell ref="BY678:BY682"/>
    <mergeCell ref="A683:A687"/>
    <mergeCell ref="B683:B687"/>
    <mergeCell ref="C683:C687"/>
    <mergeCell ref="D683:D687"/>
    <mergeCell ref="E683:E687"/>
    <mergeCell ref="F683:F687"/>
    <mergeCell ref="G683:G687"/>
    <mergeCell ref="H683:H687"/>
    <mergeCell ref="I683:I687"/>
    <mergeCell ref="J683:J687"/>
    <mergeCell ref="K683:K687"/>
    <mergeCell ref="L683:L687"/>
    <mergeCell ref="M683:M687"/>
    <mergeCell ref="Q683:Q687"/>
    <mergeCell ref="R683:R687"/>
    <mergeCell ref="S683:S687"/>
    <mergeCell ref="T683:T687"/>
    <mergeCell ref="U683:U687"/>
    <mergeCell ref="V683:V687"/>
    <mergeCell ref="S688:S692"/>
    <mergeCell ref="T688:T692"/>
    <mergeCell ref="U688:U692"/>
    <mergeCell ref="V688:V692"/>
    <mergeCell ref="AK688:AK692"/>
    <mergeCell ref="BE688:BE692"/>
    <mergeCell ref="BF688:BF692"/>
    <mergeCell ref="BG688:BG692"/>
    <mergeCell ref="BT688:BT692"/>
    <mergeCell ref="BU688:BU692"/>
    <mergeCell ref="BV688:BV692"/>
    <mergeCell ref="AK683:AK687"/>
    <mergeCell ref="BE683:BE687"/>
    <mergeCell ref="BF683:BF687"/>
    <mergeCell ref="BG683:BG687"/>
    <mergeCell ref="BT683:BT687"/>
    <mergeCell ref="BU683:BU687"/>
    <mergeCell ref="BV683:BV687"/>
    <mergeCell ref="BW683:BW687"/>
    <mergeCell ref="BX683:BX687"/>
    <mergeCell ref="BY683:BY687"/>
    <mergeCell ref="BI678:BI682"/>
    <mergeCell ref="BK678:BK682"/>
    <mergeCell ref="BS678:BS682"/>
    <mergeCell ref="N683:N687"/>
    <mergeCell ref="P683:P687"/>
    <mergeCell ref="AE683:AE687"/>
    <mergeCell ref="AL683:AL687"/>
    <mergeCell ref="BD683:BD687"/>
    <mergeCell ref="BI683:BI687"/>
    <mergeCell ref="BK683:BK687"/>
    <mergeCell ref="BS683:BS687"/>
    <mergeCell ref="N688:N692"/>
    <mergeCell ref="P688:P692"/>
    <mergeCell ref="AE688:AE692"/>
    <mergeCell ref="AL688:AL692"/>
    <mergeCell ref="BD688:BD692"/>
    <mergeCell ref="BI688:BI692"/>
    <mergeCell ref="A698:A702"/>
    <mergeCell ref="B698:B702"/>
    <mergeCell ref="C698:C702"/>
    <mergeCell ref="D698:D702"/>
    <mergeCell ref="E698:E702"/>
    <mergeCell ref="F698:F702"/>
    <mergeCell ref="G698:G702"/>
    <mergeCell ref="H698:H702"/>
    <mergeCell ref="I698:I702"/>
    <mergeCell ref="J698:J702"/>
    <mergeCell ref="K698:K702"/>
    <mergeCell ref="L698:L702"/>
    <mergeCell ref="M698:M702"/>
    <mergeCell ref="Q698:Q702"/>
    <mergeCell ref="R698:R702"/>
    <mergeCell ref="S698:S702"/>
    <mergeCell ref="T698:T702"/>
    <mergeCell ref="U698:U702"/>
    <mergeCell ref="V698:V702"/>
    <mergeCell ref="AK698:AK702"/>
    <mergeCell ref="BW688:BW692"/>
    <mergeCell ref="BX688:BX692"/>
    <mergeCell ref="BY688:BY692"/>
    <mergeCell ref="A693:A697"/>
    <mergeCell ref="B693:B697"/>
    <mergeCell ref="C693:C697"/>
    <mergeCell ref="D693:D697"/>
    <mergeCell ref="E693:E697"/>
    <mergeCell ref="F693:F697"/>
    <mergeCell ref="G693:G697"/>
    <mergeCell ref="H693:H697"/>
    <mergeCell ref="I693:I697"/>
    <mergeCell ref="J693:J697"/>
    <mergeCell ref="K693:K697"/>
    <mergeCell ref="L693:L697"/>
    <mergeCell ref="M693:M697"/>
    <mergeCell ref="Q693:Q697"/>
    <mergeCell ref="R693:R697"/>
    <mergeCell ref="S693:S697"/>
    <mergeCell ref="T693:T697"/>
    <mergeCell ref="U693:U697"/>
    <mergeCell ref="V693:V697"/>
    <mergeCell ref="AK693:AK697"/>
    <mergeCell ref="BE693:BE697"/>
    <mergeCell ref="BF693:BF697"/>
    <mergeCell ref="BG693:BG697"/>
    <mergeCell ref="A688:A692"/>
    <mergeCell ref="B688:B692"/>
    <mergeCell ref="C688:C692"/>
    <mergeCell ref="D688:D692"/>
    <mergeCell ref="E688:E692"/>
    <mergeCell ref="F688:F692"/>
    <mergeCell ref="G688:G692"/>
    <mergeCell ref="H688:H692"/>
    <mergeCell ref="I688:I692"/>
    <mergeCell ref="J688:J692"/>
    <mergeCell ref="K688:K692"/>
    <mergeCell ref="L688:L692"/>
    <mergeCell ref="M688:M692"/>
    <mergeCell ref="Q688:Q692"/>
    <mergeCell ref="R688:R692"/>
    <mergeCell ref="BK688:BK692"/>
    <mergeCell ref="BS688:BS692"/>
    <mergeCell ref="BV703:BV707"/>
    <mergeCell ref="BW703:BW707"/>
    <mergeCell ref="N693:N697"/>
    <mergeCell ref="P693:P697"/>
    <mergeCell ref="AE693:AE697"/>
    <mergeCell ref="AL693:AL697"/>
    <mergeCell ref="BD693:BD697"/>
    <mergeCell ref="BI693:BI697"/>
    <mergeCell ref="BK693:BK697"/>
    <mergeCell ref="BS693:BS697"/>
    <mergeCell ref="N698:N702"/>
    <mergeCell ref="P698:P702"/>
    <mergeCell ref="AE698:AE702"/>
    <mergeCell ref="AL698:AL702"/>
    <mergeCell ref="BD698:BD702"/>
    <mergeCell ref="BI698:BI702"/>
    <mergeCell ref="BK698:BK702"/>
    <mergeCell ref="BS698:BS702"/>
    <mergeCell ref="N703:N707"/>
    <mergeCell ref="P703:P707"/>
    <mergeCell ref="AE703:AE707"/>
    <mergeCell ref="AL703:AL707"/>
    <mergeCell ref="BD703:BD707"/>
    <mergeCell ref="BI703:BI707"/>
    <mergeCell ref="BK703:BK707"/>
    <mergeCell ref="BS703:BS707"/>
    <mergeCell ref="BT693:BT697"/>
    <mergeCell ref="BU693:BU697"/>
    <mergeCell ref="BV693:BV697"/>
    <mergeCell ref="BW693:BW697"/>
    <mergeCell ref="BX693:BX697"/>
    <mergeCell ref="BY693:BY697"/>
    <mergeCell ref="BY703:BY707"/>
    <mergeCell ref="A708:A712"/>
    <mergeCell ref="B708:B712"/>
    <mergeCell ref="C708:C712"/>
    <mergeCell ref="D708:D712"/>
    <mergeCell ref="E708:E712"/>
    <mergeCell ref="F708:F712"/>
    <mergeCell ref="G708:G712"/>
    <mergeCell ref="H708:H712"/>
    <mergeCell ref="I708:I712"/>
    <mergeCell ref="J708:J712"/>
    <mergeCell ref="K708:K712"/>
    <mergeCell ref="L708:L712"/>
    <mergeCell ref="M708:M712"/>
    <mergeCell ref="Q708:Q712"/>
    <mergeCell ref="R708:R712"/>
    <mergeCell ref="S708:S712"/>
    <mergeCell ref="T708:T712"/>
    <mergeCell ref="U708:U712"/>
    <mergeCell ref="V708:V712"/>
    <mergeCell ref="AK708:AK712"/>
    <mergeCell ref="BE708:BE712"/>
    <mergeCell ref="BF708:BF712"/>
    <mergeCell ref="BG708:BG712"/>
    <mergeCell ref="BX703:BX707"/>
    <mergeCell ref="BE698:BE702"/>
    <mergeCell ref="BF698:BF702"/>
    <mergeCell ref="BG698:BG702"/>
    <mergeCell ref="BT698:BT702"/>
    <mergeCell ref="BU698:BU702"/>
    <mergeCell ref="BV698:BV702"/>
    <mergeCell ref="BW698:BW702"/>
    <mergeCell ref="BX698:BX702"/>
    <mergeCell ref="BY698:BY702"/>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Q703:Q707"/>
    <mergeCell ref="R703:R707"/>
    <mergeCell ref="S703:S707"/>
    <mergeCell ref="T703:T707"/>
    <mergeCell ref="BT708:BT712"/>
    <mergeCell ref="BU708:BU712"/>
    <mergeCell ref="BV708:BV712"/>
    <mergeCell ref="BW708:BW712"/>
    <mergeCell ref="BX708:BX712"/>
    <mergeCell ref="BY708:BY712"/>
    <mergeCell ref="U703:U707"/>
    <mergeCell ref="V703:V707"/>
    <mergeCell ref="AK703:AK707"/>
    <mergeCell ref="BE703:BE707"/>
    <mergeCell ref="BF703:BF707"/>
    <mergeCell ref="BG703:BG707"/>
    <mergeCell ref="BT703:BT707"/>
    <mergeCell ref="BU703:BU707"/>
    <mergeCell ref="BT718:BT722"/>
    <mergeCell ref="BU718:BU722"/>
    <mergeCell ref="BV718:BV722"/>
    <mergeCell ref="BW718:BW722"/>
    <mergeCell ref="BX718:BX722"/>
    <mergeCell ref="BY718:BY722"/>
    <mergeCell ref="BF713:BF717"/>
    <mergeCell ref="BG713:BG717"/>
    <mergeCell ref="BT713:BT717"/>
    <mergeCell ref="BU713:BU717"/>
    <mergeCell ref="BV713:BV717"/>
    <mergeCell ref="BW713:BW717"/>
    <mergeCell ref="BX713:BX717"/>
    <mergeCell ref="BY713:BY717"/>
    <mergeCell ref="A718:A722"/>
    <mergeCell ref="B718:B722"/>
    <mergeCell ref="C718:C722"/>
    <mergeCell ref="D718:D722"/>
    <mergeCell ref="E718:E722"/>
    <mergeCell ref="F718:F722"/>
    <mergeCell ref="G718:G722"/>
    <mergeCell ref="H718:H722"/>
    <mergeCell ref="I718:I722"/>
    <mergeCell ref="J718:J722"/>
    <mergeCell ref="K718:K722"/>
    <mergeCell ref="L718:L722"/>
    <mergeCell ref="M718:M722"/>
    <mergeCell ref="Q718:Q722"/>
    <mergeCell ref="R718:R722"/>
    <mergeCell ref="S718:S722"/>
    <mergeCell ref="T718:T722"/>
    <mergeCell ref="U718:U722"/>
    <mergeCell ref="V718:V722"/>
    <mergeCell ref="A713:A717"/>
    <mergeCell ref="B713:B717"/>
    <mergeCell ref="C713:C717"/>
    <mergeCell ref="D713:D717"/>
    <mergeCell ref="E713:E717"/>
    <mergeCell ref="F713:F717"/>
    <mergeCell ref="G713:G717"/>
    <mergeCell ref="H713:H717"/>
    <mergeCell ref="I713:I717"/>
    <mergeCell ref="J713:J717"/>
    <mergeCell ref="K713:K717"/>
    <mergeCell ref="L713:L717"/>
    <mergeCell ref="M713:M717"/>
    <mergeCell ref="Q713:Q717"/>
    <mergeCell ref="R713:R717"/>
    <mergeCell ref="S713:S717"/>
    <mergeCell ref="T713:T717"/>
    <mergeCell ref="U713:U717"/>
    <mergeCell ref="V713:V717"/>
    <mergeCell ref="AK713:AK717"/>
    <mergeCell ref="BE713:BE717"/>
    <mergeCell ref="BT723:BT727"/>
    <mergeCell ref="BU723:BU727"/>
    <mergeCell ref="BV723:BV727"/>
    <mergeCell ref="BW723:BW727"/>
    <mergeCell ref="A723:A727"/>
    <mergeCell ref="B723:B727"/>
    <mergeCell ref="C723:C727"/>
    <mergeCell ref="D723:D727"/>
    <mergeCell ref="E723:E727"/>
    <mergeCell ref="F723:F727"/>
    <mergeCell ref="G723:G727"/>
    <mergeCell ref="H723:H727"/>
    <mergeCell ref="I723:I727"/>
    <mergeCell ref="J723:J727"/>
    <mergeCell ref="K723:K727"/>
    <mergeCell ref="L723:L727"/>
    <mergeCell ref="M723:M727"/>
    <mergeCell ref="Q723:Q727"/>
    <mergeCell ref="R723:R727"/>
    <mergeCell ref="S723:S727"/>
    <mergeCell ref="BT728:BT732"/>
    <mergeCell ref="BU728:BU732"/>
    <mergeCell ref="BV728:BV732"/>
    <mergeCell ref="BW728:BW732"/>
    <mergeCell ref="BX728:BX732"/>
    <mergeCell ref="BY728:BY732"/>
    <mergeCell ref="A733:A737"/>
    <mergeCell ref="B733:B737"/>
    <mergeCell ref="C733:C737"/>
    <mergeCell ref="D733:D737"/>
    <mergeCell ref="E733:E737"/>
    <mergeCell ref="F733:F737"/>
    <mergeCell ref="G733:G737"/>
    <mergeCell ref="H733:H737"/>
    <mergeCell ref="I733:I737"/>
    <mergeCell ref="J733:J737"/>
    <mergeCell ref="K733:K737"/>
    <mergeCell ref="L733:L737"/>
    <mergeCell ref="M733:M737"/>
    <mergeCell ref="Q733:Q737"/>
    <mergeCell ref="R733:R737"/>
    <mergeCell ref="S733:S737"/>
    <mergeCell ref="T733:T737"/>
    <mergeCell ref="U733:U737"/>
    <mergeCell ref="V733:V737"/>
    <mergeCell ref="AK733:AK737"/>
    <mergeCell ref="BX723:BX727"/>
    <mergeCell ref="BY723:BY727"/>
    <mergeCell ref="A728:A732"/>
    <mergeCell ref="B728:B732"/>
    <mergeCell ref="C728:C732"/>
    <mergeCell ref="D728:D732"/>
    <mergeCell ref="E728:E732"/>
    <mergeCell ref="F728:F732"/>
    <mergeCell ref="G728:G732"/>
    <mergeCell ref="H728:H732"/>
    <mergeCell ref="I728:I732"/>
    <mergeCell ref="J728:J732"/>
    <mergeCell ref="K728:K732"/>
    <mergeCell ref="L728:L732"/>
    <mergeCell ref="M728:M732"/>
    <mergeCell ref="Q728:Q732"/>
    <mergeCell ref="R728:R732"/>
    <mergeCell ref="S728:S732"/>
    <mergeCell ref="BT738:BT742"/>
    <mergeCell ref="BU738:BU742"/>
    <mergeCell ref="BV738:BV742"/>
    <mergeCell ref="BW738:BW742"/>
    <mergeCell ref="BX738:BX742"/>
    <mergeCell ref="BY738:BY742"/>
    <mergeCell ref="BE733:BE737"/>
    <mergeCell ref="BF733:BF737"/>
    <mergeCell ref="BG733:BG737"/>
    <mergeCell ref="BT733:BT737"/>
    <mergeCell ref="BU733:BU737"/>
    <mergeCell ref="BV733:BV737"/>
    <mergeCell ref="BW733:BW737"/>
    <mergeCell ref="BX733:BX737"/>
    <mergeCell ref="BY733:BY737"/>
    <mergeCell ref="A738:A742"/>
    <mergeCell ref="B738:B742"/>
    <mergeCell ref="C738:C742"/>
    <mergeCell ref="D738:D742"/>
    <mergeCell ref="E738:E742"/>
    <mergeCell ref="F738:F742"/>
    <mergeCell ref="G738:G742"/>
    <mergeCell ref="H738:H742"/>
    <mergeCell ref="I738:I742"/>
    <mergeCell ref="J738:J742"/>
    <mergeCell ref="K738:K742"/>
    <mergeCell ref="L738:L742"/>
    <mergeCell ref="M738:M742"/>
    <mergeCell ref="Q738:Q742"/>
    <mergeCell ref="R738:R742"/>
    <mergeCell ref="S738:S742"/>
    <mergeCell ref="T738:T742"/>
    <mergeCell ref="U738:U742"/>
    <mergeCell ref="N733:N737"/>
    <mergeCell ref="P733:P737"/>
    <mergeCell ref="AE733:AE737"/>
    <mergeCell ref="AL733:AL737"/>
    <mergeCell ref="BD733:BD737"/>
    <mergeCell ref="BI733:BI737"/>
    <mergeCell ref="BK733:BK737"/>
    <mergeCell ref="BS733:BS737"/>
    <mergeCell ref="N738:N742"/>
    <mergeCell ref="P738:P742"/>
    <mergeCell ref="AE738:AE742"/>
    <mergeCell ref="AL738:AL742"/>
    <mergeCell ref="BD738:BD742"/>
    <mergeCell ref="BI738:BI742"/>
    <mergeCell ref="BK738:BK742"/>
    <mergeCell ref="BS738:BS742"/>
    <mergeCell ref="V738:V742"/>
    <mergeCell ref="AK738:AK742"/>
    <mergeCell ref="BE738:BE742"/>
    <mergeCell ref="BF738:BF742"/>
    <mergeCell ref="BG738:BG742"/>
    <mergeCell ref="BU743:BU747"/>
    <mergeCell ref="BV743:BV747"/>
    <mergeCell ref="BW743:BW747"/>
    <mergeCell ref="BX743:BX747"/>
    <mergeCell ref="BY743:BY747"/>
    <mergeCell ref="A748:A752"/>
    <mergeCell ref="B748:B752"/>
    <mergeCell ref="C748:C752"/>
    <mergeCell ref="D748:D752"/>
    <mergeCell ref="E748:E752"/>
    <mergeCell ref="F748:F752"/>
    <mergeCell ref="G748:G752"/>
    <mergeCell ref="H748:H752"/>
    <mergeCell ref="I748:I752"/>
    <mergeCell ref="J748:J752"/>
    <mergeCell ref="K748:K752"/>
    <mergeCell ref="L748:L752"/>
    <mergeCell ref="M748:M752"/>
    <mergeCell ref="Q748:Q752"/>
    <mergeCell ref="R748:R752"/>
    <mergeCell ref="S748:S752"/>
    <mergeCell ref="T748:T752"/>
    <mergeCell ref="U748:U752"/>
    <mergeCell ref="V748:V752"/>
    <mergeCell ref="AK748:AK752"/>
    <mergeCell ref="BE748:BE752"/>
    <mergeCell ref="BF748:BF752"/>
    <mergeCell ref="A743:A747"/>
    <mergeCell ref="B743:B747"/>
    <mergeCell ref="C743:C747"/>
    <mergeCell ref="D743:D747"/>
    <mergeCell ref="E743:E747"/>
    <mergeCell ref="F743:F747"/>
    <mergeCell ref="G743:G747"/>
    <mergeCell ref="H743:H747"/>
    <mergeCell ref="I743:I747"/>
    <mergeCell ref="J743:J747"/>
    <mergeCell ref="K743:K747"/>
    <mergeCell ref="L743:L747"/>
    <mergeCell ref="M743:M747"/>
    <mergeCell ref="Q743:Q747"/>
    <mergeCell ref="R743:R747"/>
    <mergeCell ref="S743:S747"/>
    <mergeCell ref="T743:T747"/>
    <mergeCell ref="U743:U747"/>
    <mergeCell ref="V743:V747"/>
    <mergeCell ref="AK743:AK747"/>
    <mergeCell ref="BE743:BE747"/>
    <mergeCell ref="BF743:BF747"/>
    <mergeCell ref="BG743:BG747"/>
    <mergeCell ref="BT743:BT747"/>
    <mergeCell ref="N743:N747"/>
    <mergeCell ref="P743:P747"/>
    <mergeCell ref="AE743:AE747"/>
    <mergeCell ref="AL743:AL747"/>
    <mergeCell ref="BD743:BD747"/>
    <mergeCell ref="BI743:BI747"/>
    <mergeCell ref="BK743:BK747"/>
    <mergeCell ref="BS743:BS747"/>
    <mergeCell ref="N748:N752"/>
    <mergeCell ref="P748:P752"/>
    <mergeCell ref="AE748:AE752"/>
    <mergeCell ref="AL748:AL752"/>
    <mergeCell ref="BD748:BD752"/>
    <mergeCell ref="BG748:BG752"/>
    <mergeCell ref="BT748:BT752"/>
    <mergeCell ref="BU748:BU752"/>
    <mergeCell ref="BV748:BV752"/>
    <mergeCell ref="BW748:BW752"/>
    <mergeCell ref="BX748:BX752"/>
    <mergeCell ref="BY748:BY752"/>
    <mergeCell ref="A753:A757"/>
    <mergeCell ref="B753:B757"/>
    <mergeCell ref="C753:C757"/>
    <mergeCell ref="D753:D757"/>
    <mergeCell ref="E753:E757"/>
    <mergeCell ref="F753:F757"/>
    <mergeCell ref="G753:G757"/>
    <mergeCell ref="H753:H757"/>
    <mergeCell ref="I753:I757"/>
    <mergeCell ref="J753:J757"/>
    <mergeCell ref="K753:K757"/>
    <mergeCell ref="L753:L757"/>
    <mergeCell ref="M753:M757"/>
    <mergeCell ref="Q753:Q757"/>
    <mergeCell ref="R753:R757"/>
    <mergeCell ref="S753:S757"/>
    <mergeCell ref="T753:T757"/>
    <mergeCell ref="U753:U757"/>
    <mergeCell ref="V753:V757"/>
    <mergeCell ref="S758:S762"/>
    <mergeCell ref="T758:T762"/>
    <mergeCell ref="U758:U762"/>
    <mergeCell ref="V758:V762"/>
    <mergeCell ref="AK758:AK762"/>
    <mergeCell ref="BE758:BE762"/>
    <mergeCell ref="BF758:BF762"/>
    <mergeCell ref="BG758:BG762"/>
    <mergeCell ref="BT758:BT762"/>
    <mergeCell ref="BU758:BU762"/>
    <mergeCell ref="BV758:BV762"/>
    <mergeCell ref="AK753:AK757"/>
    <mergeCell ref="BE753:BE757"/>
    <mergeCell ref="BF753:BF757"/>
    <mergeCell ref="BG753:BG757"/>
    <mergeCell ref="BT753:BT757"/>
    <mergeCell ref="BU753:BU757"/>
    <mergeCell ref="BV753:BV757"/>
    <mergeCell ref="BW753:BW757"/>
    <mergeCell ref="BX753:BX757"/>
    <mergeCell ref="BY753:BY757"/>
    <mergeCell ref="BI748:BI752"/>
    <mergeCell ref="BK748:BK752"/>
    <mergeCell ref="BS748:BS752"/>
    <mergeCell ref="N753:N757"/>
    <mergeCell ref="P753:P757"/>
    <mergeCell ref="AE753:AE757"/>
    <mergeCell ref="AL753:AL757"/>
    <mergeCell ref="BD753:BD757"/>
    <mergeCell ref="BI753:BI757"/>
    <mergeCell ref="BK753:BK757"/>
    <mergeCell ref="BS753:BS757"/>
    <mergeCell ref="N758:N762"/>
    <mergeCell ref="P758:P762"/>
    <mergeCell ref="AE758:AE762"/>
    <mergeCell ref="AL758:AL762"/>
    <mergeCell ref="BD758:BD762"/>
    <mergeCell ref="BI758:BI762"/>
    <mergeCell ref="A768:A772"/>
    <mergeCell ref="B768:B772"/>
    <mergeCell ref="C768:C772"/>
    <mergeCell ref="D768:D772"/>
    <mergeCell ref="E768:E772"/>
    <mergeCell ref="F768:F772"/>
    <mergeCell ref="G768:G772"/>
    <mergeCell ref="H768:H772"/>
    <mergeCell ref="I768:I772"/>
    <mergeCell ref="J768:J772"/>
    <mergeCell ref="K768:K772"/>
    <mergeCell ref="L768:L772"/>
    <mergeCell ref="M768:M772"/>
    <mergeCell ref="Q768:Q772"/>
    <mergeCell ref="R768:R772"/>
    <mergeCell ref="S768:S772"/>
    <mergeCell ref="T768:T772"/>
    <mergeCell ref="U768:U772"/>
    <mergeCell ref="V768:V772"/>
    <mergeCell ref="AK768:AK772"/>
    <mergeCell ref="BW758:BW762"/>
    <mergeCell ref="BX758:BX762"/>
    <mergeCell ref="BY758:BY762"/>
    <mergeCell ref="A763:A767"/>
    <mergeCell ref="B763:B767"/>
    <mergeCell ref="C763:C767"/>
    <mergeCell ref="D763:D767"/>
    <mergeCell ref="E763:E767"/>
    <mergeCell ref="F763:F767"/>
    <mergeCell ref="G763:G767"/>
    <mergeCell ref="H763:H767"/>
    <mergeCell ref="I763:I767"/>
    <mergeCell ref="J763:J767"/>
    <mergeCell ref="K763:K767"/>
    <mergeCell ref="L763:L767"/>
    <mergeCell ref="M763:M767"/>
    <mergeCell ref="Q763:Q767"/>
    <mergeCell ref="R763:R767"/>
    <mergeCell ref="S763:S767"/>
    <mergeCell ref="T763:T767"/>
    <mergeCell ref="U763:U767"/>
    <mergeCell ref="V763:V767"/>
    <mergeCell ref="AK763:AK767"/>
    <mergeCell ref="BE763:BE767"/>
    <mergeCell ref="BF763:BF767"/>
    <mergeCell ref="BG763:BG767"/>
    <mergeCell ref="A758:A762"/>
    <mergeCell ref="B758:B762"/>
    <mergeCell ref="C758:C762"/>
    <mergeCell ref="D758:D762"/>
    <mergeCell ref="E758:E762"/>
    <mergeCell ref="F758:F762"/>
    <mergeCell ref="G758:G762"/>
    <mergeCell ref="H758:H762"/>
    <mergeCell ref="I758:I762"/>
    <mergeCell ref="J758:J762"/>
    <mergeCell ref="K758:K762"/>
    <mergeCell ref="L758:L762"/>
    <mergeCell ref="M758:M762"/>
    <mergeCell ref="Q758:Q762"/>
    <mergeCell ref="R758:R762"/>
    <mergeCell ref="BK758:BK762"/>
    <mergeCell ref="BS758:BS762"/>
    <mergeCell ref="BV773:BV777"/>
    <mergeCell ref="BW773:BW777"/>
    <mergeCell ref="N763:N767"/>
    <mergeCell ref="P763:P767"/>
    <mergeCell ref="AE763:AE767"/>
    <mergeCell ref="AL763:AL767"/>
    <mergeCell ref="BD763:BD767"/>
    <mergeCell ref="BI763:BI767"/>
    <mergeCell ref="BK763:BK767"/>
    <mergeCell ref="BS763:BS767"/>
    <mergeCell ref="N768:N772"/>
    <mergeCell ref="P768:P772"/>
    <mergeCell ref="AE768:AE772"/>
    <mergeCell ref="AL768:AL772"/>
    <mergeCell ref="BD768:BD772"/>
    <mergeCell ref="BI768:BI772"/>
    <mergeCell ref="BK768:BK772"/>
    <mergeCell ref="BS768:BS772"/>
    <mergeCell ref="N773:N777"/>
    <mergeCell ref="P773:P777"/>
    <mergeCell ref="AE773:AE777"/>
    <mergeCell ref="AL773:AL777"/>
    <mergeCell ref="BD773:BD777"/>
    <mergeCell ref="BI773:BI777"/>
    <mergeCell ref="BK773:BK777"/>
    <mergeCell ref="BS773:BS777"/>
    <mergeCell ref="BT763:BT767"/>
    <mergeCell ref="BU763:BU767"/>
    <mergeCell ref="BV763:BV767"/>
    <mergeCell ref="BW763:BW767"/>
    <mergeCell ref="BX763:BX767"/>
    <mergeCell ref="BY763:BY767"/>
    <mergeCell ref="BY773:BY777"/>
    <mergeCell ref="A778:A782"/>
    <mergeCell ref="B778:B782"/>
    <mergeCell ref="C778:C782"/>
    <mergeCell ref="D778:D782"/>
    <mergeCell ref="E778:E782"/>
    <mergeCell ref="F778:F782"/>
    <mergeCell ref="G778:G782"/>
    <mergeCell ref="H778:H782"/>
    <mergeCell ref="I778:I782"/>
    <mergeCell ref="J778:J782"/>
    <mergeCell ref="K778:K782"/>
    <mergeCell ref="L778:L782"/>
    <mergeCell ref="M778:M782"/>
    <mergeCell ref="Q778:Q782"/>
    <mergeCell ref="R778:R782"/>
    <mergeCell ref="S778:S782"/>
    <mergeCell ref="T778:T782"/>
    <mergeCell ref="U778:U782"/>
    <mergeCell ref="V778:V782"/>
    <mergeCell ref="AK778:AK782"/>
    <mergeCell ref="BE778:BE782"/>
    <mergeCell ref="BF778:BF782"/>
    <mergeCell ref="BG778:BG782"/>
    <mergeCell ref="BX773:BX777"/>
    <mergeCell ref="BE768:BE772"/>
    <mergeCell ref="BF768:BF772"/>
    <mergeCell ref="BG768:BG772"/>
    <mergeCell ref="BT768:BT772"/>
    <mergeCell ref="BU768:BU772"/>
    <mergeCell ref="BV768:BV772"/>
    <mergeCell ref="BW768:BW772"/>
    <mergeCell ref="BX768:BX772"/>
    <mergeCell ref="BY768:BY772"/>
    <mergeCell ref="A773:A777"/>
    <mergeCell ref="B773:B777"/>
    <mergeCell ref="C773:C777"/>
    <mergeCell ref="D773:D777"/>
    <mergeCell ref="E773:E777"/>
    <mergeCell ref="F773:F777"/>
    <mergeCell ref="G773:G777"/>
    <mergeCell ref="H773:H777"/>
    <mergeCell ref="I773:I777"/>
    <mergeCell ref="J773:J777"/>
    <mergeCell ref="K773:K777"/>
    <mergeCell ref="L773:L777"/>
    <mergeCell ref="M773:M777"/>
    <mergeCell ref="Q773:Q777"/>
    <mergeCell ref="R773:R777"/>
    <mergeCell ref="S773:S777"/>
    <mergeCell ref="T773:T777"/>
    <mergeCell ref="BT778:BT782"/>
    <mergeCell ref="BU778:BU782"/>
    <mergeCell ref="BV778:BV782"/>
    <mergeCell ref="BW778:BW782"/>
    <mergeCell ref="BX778:BX782"/>
    <mergeCell ref="BY778:BY782"/>
    <mergeCell ref="U773:U777"/>
    <mergeCell ref="V773:V777"/>
    <mergeCell ref="AK773:AK777"/>
    <mergeCell ref="BE773:BE777"/>
    <mergeCell ref="BF773:BF777"/>
    <mergeCell ref="BG773:BG777"/>
    <mergeCell ref="BT773:BT777"/>
    <mergeCell ref="BU773:BU777"/>
    <mergeCell ref="BT788:BT792"/>
    <mergeCell ref="BU788:BU792"/>
    <mergeCell ref="BV788:BV792"/>
    <mergeCell ref="BW788:BW792"/>
    <mergeCell ref="BX788:BX792"/>
    <mergeCell ref="BY788:BY792"/>
    <mergeCell ref="BF783:BF787"/>
    <mergeCell ref="BG783:BG787"/>
    <mergeCell ref="BT783:BT787"/>
    <mergeCell ref="BU783:BU787"/>
    <mergeCell ref="BV783:BV787"/>
    <mergeCell ref="BW783:BW787"/>
    <mergeCell ref="BX783:BX787"/>
    <mergeCell ref="BY783:BY787"/>
    <mergeCell ref="A788:A792"/>
    <mergeCell ref="B788:B792"/>
    <mergeCell ref="C788:C792"/>
    <mergeCell ref="D788:D792"/>
    <mergeCell ref="E788:E792"/>
    <mergeCell ref="F788:F792"/>
    <mergeCell ref="G788:G792"/>
    <mergeCell ref="H788:H792"/>
    <mergeCell ref="I788:I792"/>
    <mergeCell ref="J788:J792"/>
    <mergeCell ref="K788:K792"/>
    <mergeCell ref="L788:L792"/>
    <mergeCell ref="M788:M792"/>
    <mergeCell ref="Q788:Q792"/>
    <mergeCell ref="R788:R792"/>
    <mergeCell ref="S788:S792"/>
    <mergeCell ref="T788:T792"/>
    <mergeCell ref="U788:U792"/>
    <mergeCell ref="V788:V792"/>
    <mergeCell ref="A783:A787"/>
    <mergeCell ref="B783:B787"/>
    <mergeCell ref="C783:C787"/>
    <mergeCell ref="D783:D787"/>
    <mergeCell ref="E783:E787"/>
    <mergeCell ref="F783:F787"/>
    <mergeCell ref="G783:G787"/>
    <mergeCell ref="H783:H787"/>
    <mergeCell ref="I783:I787"/>
    <mergeCell ref="J783:J787"/>
    <mergeCell ref="K783:K787"/>
    <mergeCell ref="L783:L787"/>
    <mergeCell ref="M783:M787"/>
    <mergeCell ref="Q783:Q787"/>
    <mergeCell ref="R783:R787"/>
    <mergeCell ref="S783:S787"/>
    <mergeCell ref="T783:T787"/>
    <mergeCell ref="U783:U787"/>
    <mergeCell ref="V783:V787"/>
    <mergeCell ref="AK783:AK787"/>
    <mergeCell ref="BE783:BE787"/>
    <mergeCell ref="BT793:BT797"/>
    <mergeCell ref="BU793:BU797"/>
    <mergeCell ref="BV793:BV797"/>
    <mergeCell ref="BW793:BW797"/>
    <mergeCell ref="A793:A797"/>
    <mergeCell ref="B793:B797"/>
    <mergeCell ref="C793:C797"/>
    <mergeCell ref="D793:D797"/>
    <mergeCell ref="E793:E797"/>
    <mergeCell ref="F793:F797"/>
    <mergeCell ref="G793:G797"/>
    <mergeCell ref="H793:H797"/>
    <mergeCell ref="I793:I797"/>
    <mergeCell ref="J793:J797"/>
    <mergeCell ref="K793:K797"/>
    <mergeCell ref="L793:L797"/>
    <mergeCell ref="M793:M797"/>
    <mergeCell ref="Q793:Q797"/>
    <mergeCell ref="R793:R797"/>
    <mergeCell ref="S793:S797"/>
    <mergeCell ref="BT798:BT802"/>
    <mergeCell ref="BU798:BU802"/>
    <mergeCell ref="BV798:BV802"/>
    <mergeCell ref="BW798:BW802"/>
    <mergeCell ref="BX798:BX802"/>
    <mergeCell ref="BY798:BY802"/>
    <mergeCell ref="A803:A807"/>
    <mergeCell ref="B803:B807"/>
    <mergeCell ref="C803:C807"/>
    <mergeCell ref="D803:D807"/>
    <mergeCell ref="E803:E807"/>
    <mergeCell ref="F803:F807"/>
    <mergeCell ref="G803:G807"/>
    <mergeCell ref="H803:H807"/>
    <mergeCell ref="I803:I807"/>
    <mergeCell ref="J803:J807"/>
    <mergeCell ref="K803:K807"/>
    <mergeCell ref="L803:L807"/>
    <mergeCell ref="M803:M807"/>
    <mergeCell ref="Q803:Q807"/>
    <mergeCell ref="R803:R807"/>
    <mergeCell ref="S803:S807"/>
    <mergeCell ref="T803:T807"/>
    <mergeCell ref="U803:U807"/>
    <mergeCell ref="V803:V807"/>
    <mergeCell ref="AK803:AK807"/>
    <mergeCell ref="BX793:BX797"/>
    <mergeCell ref="BY793:BY797"/>
    <mergeCell ref="A798:A802"/>
    <mergeCell ref="B798:B802"/>
    <mergeCell ref="C798:C802"/>
    <mergeCell ref="D798:D802"/>
    <mergeCell ref="E798:E802"/>
    <mergeCell ref="F798:F802"/>
    <mergeCell ref="G798:G802"/>
    <mergeCell ref="H798:H802"/>
    <mergeCell ref="I798:I802"/>
    <mergeCell ref="J798:J802"/>
    <mergeCell ref="K798:K802"/>
    <mergeCell ref="L798:L802"/>
    <mergeCell ref="M798:M802"/>
    <mergeCell ref="Q798:Q802"/>
    <mergeCell ref="R798:R802"/>
    <mergeCell ref="S798:S802"/>
    <mergeCell ref="BT808:BT812"/>
    <mergeCell ref="BU808:BU812"/>
    <mergeCell ref="BV808:BV812"/>
    <mergeCell ref="BW808:BW812"/>
    <mergeCell ref="BX808:BX812"/>
    <mergeCell ref="BY808:BY812"/>
    <mergeCell ref="BE803:BE807"/>
    <mergeCell ref="BF803:BF807"/>
    <mergeCell ref="BG803:BG807"/>
    <mergeCell ref="BT803:BT807"/>
    <mergeCell ref="BU803:BU807"/>
    <mergeCell ref="BV803:BV807"/>
    <mergeCell ref="BW803:BW807"/>
    <mergeCell ref="BX803:BX807"/>
    <mergeCell ref="BY803:BY807"/>
    <mergeCell ref="A808:A812"/>
    <mergeCell ref="B808:B812"/>
    <mergeCell ref="C808:C812"/>
    <mergeCell ref="D808:D812"/>
    <mergeCell ref="E808:E812"/>
    <mergeCell ref="F808:F812"/>
    <mergeCell ref="G808:G812"/>
    <mergeCell ref="H808:H812"/>
    <mergeCell ref="I808:I812"/>
    <mergeCell ref="J808:J812"/>
    <mergeCell ref="K808:K812"/>
    <mergeCell ref="L808:L812"/>
    <mergeCell ref="M808:M812"/>
    <mergeCell ref="Q808:Q812"/>
    <mergeCell ref="R808:R812"/>
    <mergeCell ref="S808:S812"/>
    <mergeCell ref="T808:T812"/>
    <mergeCell ref="U808:U812"/>
    <mergeCell ref="N803:N807"/>
    <mergeCell ref="P803:P807"/>
    <mergeCell ref="AE803:AE807"/>
    <mergeCell ref="AL803:AL807"/>
    <mergeCell ref="BD803:BD807"/>
    <mergeCell ref="BI803:BI807"/>
    <mergeCell ref="BK803:BK807"/>
    <mergeCell ref="BS803:BS807"/>
    <mergeCell ref="N808:N812"/>
    <mergeCell ref="P808:P812"/>
    <mergeCell ref="AE808:AE812"/>
    <mergeCell ref="AL808:AL812"/>
    <mergeCell ref="BD808:BD812"/>
    <mergeCell ref="BI808:BI812"/>
    <mergeCell ref="BK808:BK812"/>
    <mergeCell ref="BS808:BS812"/>
    <mergeCell ref="BU813:BU817"/>
    <mergeCell ref="BV813:BV817"/>
    <mergeCell ref="BW813:BW817"/>
    <mergeCell ref="BX813:BX817"/>
    <mergeCell ref="BY813:BY817"/>
    <mergeCell ref="A818:A822"/>
    <mergeCell ref="B818:B822"/>
    <mergeCell ref="C818:C822"/>
    <mergeCell ref="D818:D822"/>
    <mergeCell ref="E818:E822"/>
    <mergeCell ref="F818:F822"/>
    <mergeCell ref="G818:G822"/>
    <mergeCell ref="H818:H822"/>
    <mergeCell ref="I818:I822"/>
    <mergeCell ref="J818:J822"/>
    <mergeCell ref="K818:K822"/>
    <mergeCell ref="L818:L822"/>
    <mergeCell ref="M818:M822"/>
    <mergeCell ref="Q818:Q822"/>
    <mergeCell ref="R818:R822"/>
    <mergeCell ref="S818:S822"/>
    <mergeCell ref="T818:T822"/>
    <mergeCell ref="U818:U822"/>
    <mergeCell ref="V818:V822"/>
    <mergeCell ref="AK818:AK822"/>
    <mergeCell ref="BE818:BE822"/>
    <mergeCell ref="BF818:BF822"/>
    <mergeCell ref="A813:A817"/>
    <mergeCell ref="B813:B817"/>
    <mergeCell ref="C813:C817"/>
    <mergeCell ref="D813:D817"/>
    <mergeCell ref="E813:E817"/>
    <mergeCell ref="F813:F817"/>
    <mergeCell ref="G813:G817"/>
    <mergeCell ref="H813:H817"/>
    <mergeCell ref="I813:I817"/>
    <mergeCell ref="J813:J817"/>
    <mergeCell ref="K813:K817"/>
    <mergeCell ref="L813:L817"/>
    <mergeCell ref="M813:M817"/>
    <mergeCell ref="Q813:Q817"/>
    <mergeCell ref="R813:R817"/>
    <mergeCell ref="S813:S817"/>
    <mergeCell ref="T813:T817"/>
    <mergeCell ref="U813:U817"/>
    <mergeCell ref="V813:V817"/>
    <mergeCell ref="AK813:AK817"/>
    <mergeCell ref="BE813:BE817"/>
    <mergeCell ref="BF813:BF817"/>
    <mergeCell ref="BG813:BG817"/>
    <mergeCell ref="BT813:BT817"/>
    <mergeCell ref="N813:N817"/>
    <mergeCell ref="P813:P817"/>
    <mergeCell ref="AE813:AE817"/>
    <mergeCell ref="AL813:AL817"/>
    <mergeCell ref="BD813:BD817"/>
    <mergeCell ref="BI813:BI817"/>
    <mergeCell ref="BK813:BK817"/>
    <mergeCell ref="BS813:BS817"/>
    <mergeCell ref="N818:N822"/>
    <mergeCell ref="P818:P822"/>
    <mergeCell ref="AE818:AE822"/>
    <mergeCell ref="AL818:AL822"/>
    <mergeCell ref="BD818:BD822"/>
    <mergeCell ref="BG818:BG822"/>
    <mergeCell ref="BT818:BT822"/>
    <mergeCell ref="BU818:BU822"/>
    <mergeCell ref="BV818:BV822"/>
    <mergeCell ref="BW818:BW822"/>
    <mergeCell ref="BX818:BX822"/>
    <mergeCell ref="BY818:BY822"/>
    <mergeCell ref="A823:A827"/>
    <mergeCell ref="B823:B827"/>
    <mergeCell ref="C823:C827"/>
    <mergeCell ref="D823:D827"/>
    <mergeCell ref="E823:E827"/>
    <mergeCell ref="F823:F827"/>
    <mergeCell ref="G823:G827"/>
    <mergeCell ref="H823:H827"/>
    <mergeCell ref="I823:I827"/>
    <mergeCell ref="J823:J827"/>
    <mergeCell ref="K823:K827"/>
    <mergeCell ref="L823:L827"/>
    <mergeCell ref="M823:M827"/>
    <mergeCell ref="Q823:Q827"/>
    <mergeCell ref="R823:R827"/>
    <mergeCell ref="S823:S827"/>
    <mergeCell ref="T823:T827"/>
    <mergeCell ref="U823:U827"/>
    <mergeCell ref="V823:V827"/>
    <mergeCell ref="S828:S832"/>
    <mergeCell ref="T828:T832"/>
    <mergeCell ref="U828:U832"/>
    <mergeCell ref="V828:V832"/>
    <mergeCell ref="AK828:AK832"/>
    <mergeCell ref="BE828:BE832"/>
    <mergeCell ref="BF828:BF832"/>
    <mergeCell ref="BG828:BG832"/>
    <mergeCell ref="BT828:BT832"/>
    <mergeCell ref="BU828:BU832"/>
    <mergeCell ref="BV828:BV832"/>
    <mergeCell ref="AK823:AK827"/>
    <mergeCell ref="BE823:BE827"/>
    <mergeCell ref="BF823:BF827"/>
    <mergeCell ref="BG823:BG827"/>
    <mergeCell ref="BT823:BT827"/>
    <mergeCell ref="BU823:BU827"/>
    <mergeCell ref="BV823:BV827"/>
    <mergeCell ref="BW823:BW827"/>
    <mergeCell ref="BX823:BX827"/>
    <mergeCell ref="BY823:BY827"/>
    <mergeCell ref="BI818:BI822"/>
    <mergeCell ref="BK818:BK822"/>
    <mergeCell ref="BS818:BS822"/>
    <mergeCell ref="N823:N827"/>
    <mergeCell ref="P823:P827"/>
    <mergeCell ref="AE823:AE827"/>
    <mergeCell ref="AL823:AL827"/>
    <mergeCell ref="BD823:BD827"/>
    <mergeCell ref="BI823:BI827"/>
    <mergeCell ref="BK823:BK827"/>
    <mergeCell ref="BS823:BS827"/>
    <mergeCell ref="N828:N832"/>
    <mergeCell ref="P828:P832"/>
    <mergeCell ref="AE828:AE832"/>
    <mergeCell ref="AL828:AL832"/>
    <mergeCell ref="BD828:BD832"/>
    <mergeCell ref="BI828:BI832"/>
    <mergeCell ref="BX833:BX837"/>
    <mergeCell ref="BY833:BY837"/>
    <mergeCell ref="A838:A842"/>
    <mergeCell ref="B838:B842"/>
    <mergeCell ref="C838:C842"/>
    <mergeCell ref="D838:D842"/>
    <mergeCell ref="E838:E842"/>
    <mergeCell ref="F838:F842"/>
    <mergeCell ref="G838:G842"/>
    <mergeCell ref="H838:H842"/>
    <mergeCell ref="I838:I842"/>
    <mergeCell ref="J838:J842"/>
    <mergeCell ref="K838:K842"/>
    <mergeCell ref="L838:L842"/>
    <mergeCell ref="M838:M842"/>
    <mergeCell ref="Q838:Q842"/>
    <mergeCell ref="R838:R842"/>
    <mergeCell ref="S838:S842"/>
    <mergeCell ref="T838:T842"/>
    <mergeCell ref="U838:U842"/>
    <mergeCell ref="V838:V842"/>
    <mergeCell ref="AK838:AK842"/>
    <mergeCell ref="BW828:BW832"/>
    <mergeCell ref="BX828:BX832"/>
    <mergeCell ref="BY828:BY832"/>
    <mergeCell ref="A833:A837"/>
    <mergeCell ref="B833:B837"/>
    <mergeCell ref="C833:C837"/>
    <mergeCell ref="D833:D837"/>
    <mergeCell ref="E833:E837"/>
    <mergeCell ref="F833:F837"/>
    <mergeCell ref="G833:G837"/>
    <mergeCell ref="H833:H837"/>
    <mergeCell ref="I833:I837"/>
    <mergeCell ref="J833:J837"/>
    <mergeCell ref="K833:K837"/>
    <mergeCell ref="L833:L837"/>
    <mergeCell ref="M833:M837"/>
    <mergeCell ref="Q833:Q837"/>
    <mergeCell ref="R833:R837"/>
    <mergeCell ref="S833:S837"/>
    <mergeCell ref="T833:T837"/>
    <mergeCell ref="U833:U837"/>
    <mergeCell ref="V833:V837"/>
    <mergeCell ref="AK833:AK837"/>
    <mergeCell ref="BE833:BE837"/>
    <mergeCell ref="BF833:BF837"/>
    <mergeCell ref="BG833:BG837"/>
    <mergeCell ref="A828:A832"/>
    <mergeCell ref="B828:B832"/>
    <mergeCell ref="C828:C832"/>
    <mergeCell ref="D828:D832"/>
    <mergeCell ref="E828:E832"/>
    <mergeCell ref="F828:F832"/>
    <mergeCell ref="G828:G832"/>
    <mergeCell ref="H828:H832"/>
    <mergeCell ref="I828:I832"/>
    <mergeCell ref="J828:J832"/>
    <mergeCell ref="K828:K832"/>
    <mergeCell ref="L828:L832"/>
    <mergeCell ref="M828:M832"/>
    <mergeCell ref="Q828:Q832"/>
    <mergeCell ref="R828:R832"/>
    <mergeCell ref="BK828:BK832"/>
    <mergeCell ref="U843:U847"/>
    <mergeCell ref="V843:V847"/>
    <mergeCell ref="AK843:AK847"/>
    <mergeCell ref="BE843:BE847"/>
    <mergeCell ref="BF843:BF847"/>
    <mergeCell ref="BG843:BG847"/>
    <mergeCell ref="BT843:BT847"/>
    <mergeCell ref="BU843:BU847"/>
    <mergeCell ref="BV843:BV847"/>
    <mergeCell ref="BW843:BW847"/>
    <mergeCell ref="N833:N837"/>
    <mergeCell ref="P833:P837"/>
    <mergeCell ref="AE833:AE837"/>
    <mergeCell ref="AL833:AL837"/>
    <mergeCell ref="BD833:BD837"/>
    <mergeCell ref="BI833:BI837"/>
    <mergeCell ref="BK833:BK837"/>
    <mergeCell ref="BS833:BS837"/>
    <mergeCell ref="N838:N842"/>
    <mergeCell ref="P838:P842"/>
    <mergeCell ref="AE838:AE842"/>
    <mergeCell ref="AL838:AL842"/>
    <mergeCell ref="BD838:BD842"/>
    <mergeCell ref="BI838:BI842"/>
    <mergeCell ref="BK838:BK842"/>
    <mergeCell ref="BS838:BS842"/>
    <mergeCell ref="N843:N847"/>
    <mergeCell ref="P843:P847"/>
    <mergeCell ref="AE843:AE847"/>
    <mergeCell ref="AL843:AL847"/>
    <mergeCell ref="BD843:BD847"/>
    <mergeCell ref="BI843:BI847"/>
    <mergeCell ref="BK843:BK847"/>
    <mergeCell ref="BS843:BS847"/>
    <mergeCell ref="BT833:BT837"/>
    <mergeCell ref="BU833:BU837"/>
    <mergeCell ref="BV833:BV837"/>
    <mergeCell ref="BW833:BW837"/>
    <mergeCell ref="BX843:BX847"/>
    <mergeCell ref="BE838:BE842"/>
    <mergeCell ref="BF838:BF842"/>
    <mergeCell ref="BG838:BG842"/>
    <mergeCell ref="BT838:BT842"/>
    <mergeCell ref="BU838:BU842"/>
    <mergeCell ref="BV838:BV842"/>
    <mergeCell ref="BW838:BW842"/>
    <mergeCell ref="BX838:BX842"/>
    <mergeCell ref="BY838:BY842"/>
    <mergeCell ref="A843:A847"/>
    <mergeCell ref="B843:B847"/>
    <mergeCell ref="C843:C847"/>
    <mergeCell ref="D843:D847"/>
    <mergeCell ref="E843:E847"/>
    <mergeCell ref="F843:F847"/>
    <mergeCell ref="G843:G847"/>
    <mergeCell ref="H843:H847"/>
    <mergeCell ref="I843:I847"/>
    <mergeCell ref="J843:J847"/>
    <mergeCell ref="K843:K847"/>
    <mergeCell ref="L843:L847"/>
    <mergeCell ref="M843:M847"/>
    <mergeCell ref="Q843:Q847"/>
    <mergeCell ref="R843:R847"/>
    <mergeCell ref="S843:S847"/>
    <mergeCell ref="T843:T847"/>
    <mergeCell ref="A1168:A1172"/>
    <mergeCell ref="B1168:B1172"/>
    <mergeCell ref="C1168:C1172"/>
    <mergeCell ref="D1168:D1172"/>
    <mergeCell ref="E1168:E1172"/>
    <mergeCell ref="F1168:F1172"/>
    <mergeCell ref="G1168:G1172"/>
    <mergeCell ref="H1168:H1172"/>
    <mergeCell ref="I1168:I1172"/>
    <mergeCell ref="J1168:J1172"/>
    <mergeCell ref="K1168:K1172"/>
    <mergeCell ref="L1168:L1172"/>
    <mergeCell ref="M1168:M1172"/>
    <mergeCell ref="Q1168:Q1172"/>
    <mergeCell ref="R1168:R1172"/>
    <mergeCell ref="S1168:S1172"/>
    <mergeCell ref="T1168:T1172"/>
    <mergeCell ref="U1168:U1172"/>
    <mergeCell ref="V1168:V1172"/>
    <mergeCell ref="AK1168:AK1172"/>
    <mergeCell ref="BE1168:BE1172"/>
    <mergeCell ref="BY843:BY847"/>
    <mergeCell ref="A1163:A1167"/>
    <mergeCell ref="B1163:B1167"/>
    <mergeCell ref="C1163:C1167"/>
    <mergeCell ref="D1163:D1167"/>
    <mergeCell ref="E1163:E1167"/>
    <mergeCell ref="F1163:F1167"/>
    <mergeCell ref="G1163:G1167"/>
    <mergeCell ref="H1163:H1167"/>
    <mergeCell ref="I1163:I1167"/>
    <mergeCell ref="J1163:J1167"/>
    <mergeCell ref="K1163:K1167"/>
    <mergeCell ref="L1163:L1167"/>
    <mergeCell ref="M1163:M1167"/>
    <mergeCell ref="Q1163:Q1167"/>
    <mergeCell ref="R1163:R1167"/>
    <mergeCell ref="BX1173:BX1177"/>
    <mergeCell ref="BY1173:BY1177"/>
    <mergeCell ref="BF1168:BF1172"/>
    <mergeCell ref="BG1168:BG1172"/>
    <mergeCell ref="BT1168:BT1172"/>
    <mergeCell ref="BU1168:BU1172"/>
    <mergeCell ref="BV1168:BV1172"/>
    <mergeCell ref="BW1168:BW1172"/>
    <mergeCell ref="BX1168:BX1172"/>
    <mergeCell ref="BY1168:BY1172"/>
    <mergeCell ref="A1173:A1177"/>
    <mergeCell ref="B1173:B1177"/>
    <mergeCell ref="C1173:C1177"/>
    <mergeCell ref="D1173:D1177"/>
    <mergeCell ref="E1173:E1177"/>
    <mergeCell ref="F1173:F1177"/>
    <mergeCell ref="G1173:G1177"/>
    <mergeCell ref="H1173:H1177"/>
    <mergeCell ref="I1173:I1177"/>
    <mergeCell ref="J1173:J1177"/>
    <mergeCell ref="K1173:K1177"/>
    <mergeCell ref="L1173:L1177"/>
    <mergeCell ref="M1173:M1177"/>
    <mergeCell ref="Q1173:Q1177"/>
    <mergeCell ref="R1173:R1177"/>
    <mergeCell ref="S1173:S1177"/>
    <mergeCell ref="T1173:T1177"/>
    <mergeCell ref="U1173:U1177"/>
    <mergeCell ref="V1173:V1177"/>
    <mergeCell ref="A1058:A1062"/>
    <mergeCell ref="B1058:B1062"/>
    <mergeCell ref="C1058:C1062"/>
    <mergeCell ref="D1058:D1062"/>
    <mergeCell ref="E1058:E1062"/>
    <mergeCell ref="F1058:F1062"/>
    <mergeCell ref="G1058:G1062"/>
    <mergeCell ref="H1058:H1062"/>
    <mergeCell ref="I1058:I1062"/>
    <mergeCell ref="J1058:J1062"/>
    <mergeCell ref="K1058:K1062"/>
    <mergeCell ref="L1058:L1062"/>
    <mergeCell ref="M1058:M1062"/>
    <mergeCell ref="N1058:N1062"/>
    <mergeCell ref="O1058:O1062"/>
    <mergeCell ref="BX1058:BX1062"/>
    <mergeCell ref="BY1058:BY1062"/>
    <mergeCell ref="A1063:A1067"/>
    <mergeCell ref="B1063:B1067"/>
    <mergeCell ref="C1063:C1067"/>
    <mergeCell ref="D1063:D1067"/>
    <mergeCell ref="E1063:E1067"/>
    <mergeCell ref="F1063:F1067"/>
    <mergeCell ref="O1088:O1092"/>
    <mergeCell ref="G1063:G1067"/>
    <mergeCell ref="H1063:H1067"/>
    <mergeCell ref="I1063:I1067"/>
    <mergeCell ref="J1063:J1067"/>
    <mergeCell ref="K1063:K1067"/>
    <mergeCell ref="L1063:L1067"/>
    <mergeCell ref="M1063:M1067"/>
    <mergeCell ref="N1063:N1067"/>
    <mergeCell ref="O1063:O1067"/>
    <mergeCell ref="P1063:P1067"/>
    <mergeCell ref="Q1063:Q1067"/>
    <mergeCell ref="BV1173:BV1177"/>
    <mergeCell ref="N1178:N1182"/>
    <mergeCell ref="AE1178:AE1182"/>
    <mergeCell ref="AL1178:AL1182"/>
    <mergeCell ref="BD1178:BD1182"/>
    <mergeCell ref="BI1178:BI1182"/>
    <mergeCell ref="BK1178:BK1182"/>
    <mergeCell ref="BS1178:BS1182"/>
    <mergeCell ref="S1163:S1167"/>
    <mergeCell ref="T1163:T1167"/>
    <mergeCell ref="U1163:U1167"/>
    <mergeCell ref="V1163:V1167"/>
    <mergeCell ref="AK1163:AK1167"/>
    <mergeCell ref="BE1163:BE1167"/>
    <mergeCell ref="BF1163:BF1167"/>
    <mergeCell ref="BG1163:BG1167"/>
    <mergeCell ref="V998:V1002"/>
    <mergeCell ref="AK998:AK1002"/>
    <mergeCell ref="BW1173:BW1177"/>
    <mergeCell ref="V1048:V1052"/>
    <mergeCell ref="AE1048:AE1052"/>
    <mergeCell ref="AK1048:AK1052"/>
    <mergeCell ref="AL1048:AL1052"/>
    <mergeCell ref="BD1048:BD1052"/>
    <mergeCell ref="BE1048:BE1052"/>
    <mergeCell ref="BF1048:BF1052"/>
    <mergeCell ref="BG1048:BG1052"/>
    <mergeCell ref="BI1048:BI1052"/>
    <mergeCell ref="BK1048:BK1052"/>
    <mergeCell ref="BS1048:BS1052"/>
    <mergeCell ref="BT1048:BT1052"/>
    <mergeCell ref="BU1048:BU1052"/>
    <mergeCell ref="BV1048:BV1052"/>
    <mergeCell ref="BW1048:BW1052"/>
    <mergeCell ref="R1063:R1067"/>
    <mergeCell ref="S1063:S1067"/>
    <mergeCell ref="T1063:T1067"/>
    <mergeCell ref="U1063:U1067"/>
    <mergeCell ref="V1063:V1067"/>
    <mergeCell ref="AE1063:AE1067"/>
    <mergeCell ref="AK1063:AK1067"/>
    <mergeCell ref="AL1063:AL1067"/>
    <mergeCell ref="BD1063:BD1067"/>
    <mergeCell ref="BE1063:BE1067"/>
    <mergeCell ref="BF1063:BF1067"/>
    <mergeCell ref="BG1063:BG1067"/>
    <mergeCell ref="BI1063:BI1067"/>
    <mergeCell ref="BK1063:BK1067"/>
    <mergeCell ref="BS1063:BS1067"/>
    <mergeCell ref="BT1063:BT1067"/>
    <mergeCell ref="BV1063:BV1067"/>
    <mergeCell ref="BW1063:BW1067"/>
    <mergeCell ref="T1083:T1087"/>
    <mergeCell ref="U1083:U1087"/>
    <mergeCell ref="V1083:V1087"/>
    <mergeCell ref="AE1083:AE1087"/>
    <mergeCell ref="AK1083:AK1087"/>
    <mergeCell ref="AL1083:AL1087"/>
    <mergeCell ref="BW998:BW1002"/>
    <mergeCell ref="V1008:V1012"/>
    <mergeCell ref="AK1008:AK1012"/>
    <mergeCell ref="BW1008:BW1012"/>
    <mergeCell ref="BT1163:BT1167"/>
    <mergeCell ref="BU1163:BU1167"/>
    <mergeCell ref="A1183:A1187"/>
    <mergeCell ref="B1183:B1187"/>
    <mergeCell ref="C1183:C1187"/>
    <mergeCell ref="D1183:D1187"/>
    <mergeCell ref="E1183:E1187"/>
    <mergeCell ref="F1183:F1187"/>
    <mergeCell ref="G1183:G1187"/>
    <mergeCell ref="H1183:H1187"/>
    <mergeCell ref="I1183:I1187"/>
    <mergeCell ref="J1183:J1187"/>
    <mergeCell ref="K1183:K1187"/>
    <mergeCell ref="L1183:L1187"/>
    <mergeCell ref="M1183:M1187"/>
    <mergeCell ref="O1183:O1187"/>
    <mergeCell ref="P1183:P1187"/>
    <mergeCell ref="Q1183:Q1187"/>
    <mergeCell ref="R1183:R1187"/>
    <mergeCell ref="S1183:S1187"/>
    <mergeCell ref="T1183:T1187"/>
    <mergeCell ref="U1183:U1187"/>
    <mergeCell ref="V1183:V1187"/>
    <mergeCell ref="AK1183:AK1187"/>
    <mergeCell ref="BE1183:BE1187"/>
    <mergeCell ref="BF1183:BF1187"/>
    <mergeCell ref="BG1183:BG1187"/>
    <mergeCell ref="S1178:S1182"/>
    <mergeCell ref="T1178:T1182"/>
    <mergeCell ref="U1178:U1182"/>
    <mergeCell ref="V1178:V1182"/>
    <mergeCell ref="AK1178:AK1182"/>
    <mergeCell ref="BE1178:BE1182"/>
    <mergeCell ref="BF1178:BF1182"/>
    <mergeCell ref="BG1178:BG1182"/>
    <mergeCell ref="A1178:A1182"/>
    <mergeCell ref="B1178:B1182"/>
    <mergeCell ref="C1178:C1182"/>
    <mergeCell ref="D1178:D1182"/>
    <mergeCell ref="E1178:E1182"/>
    <mergeCell ref="F1178:F1182"/>
    <mergeCell ref="G1178:G1182"/>
    <mergeCell ref="H1178:H1182"/>
    <mergeCell ref="I1178:I1182"/>
    <mergeCell ref="J1178:J1182"/>
    <mergeCell ref="K1178:K1182"/>
    <mergeCell ref="L1178:L1182"/>
    <mergeCell ref="M1178:M1182"/>
    <mergeCell ref="O1178:O1182"/>
    <mergeCell ref="P1178:P1182"/>
    <mergeCell ref="Q1178:Q1182"/>
    <mergeCell ref="R1178:R1182"/>
    <mergeCell ref="N1183:N1187"/>
    <mergeCell ref="AE1183:AE1187"/>
    <mergeCell ref="AL1183:AL1187"/>
    <mergeCell ref="BD1183:BD1187"/>
    <mergeCell ref="E1193:E1197"/>
    <mergeCell ref="F1193:F1197"/>
    <mergeCell ref="G1193:G1197"/>
    <mergeCell ref="H1193:H1197"/>
    <mergeCell ref="I1193:I1197"/>
    <mergeCell ref="J1193:J1197"/>
    <mergeCell ref="K1193:K1197"/>
    <mergeCell ref="L1193:L1197"/>
    <mergeCell ref="M1193:M1197"/>
    <mergeCell ref="Q1193:Q1197"/>
    <mergeCell ref="R1193:R1197"/>
    <mergeCell ref="S1193:S1197"/>
    <mergeCell ref="A1078:A1082"/>
    <mergeCell ref="B1078:B1082"/>
    <mergeCell ref="C1078:C1082"/>
    <mergeCell ref="D1078:D1082"/>
    <mergeCell ref="E1078:E1082"/>
    <mergeCell ref="F1078:F1082"/>
    <mergeCell ref="G1078:G1082"/>
    <mergeCell ref="H1078:H1082"/>
    <mergeCell ref="I1078:I1082"/>
    <mergeCell ref="J1078:J1082"/>
    <mergeCell ref="K1078:K1082"/>
    <mergeCell ref="L1078:L1082"/>
    <mergeCell ref="M1078:M1082"/>
    <mergeCell ref="N1078:N1082"/>
    <mergeCell ref="O1078:O1082"/>
    <mergeCell ref="BT1183:BT1187"/>
    <mergeCell ref="BU1183:BU1187"/>
    <mergeCell ref="BV1183:BV1187"/>
    <mergeCell ref="BW1183:BW1187"/>
    <mergeCell ref="BX1183:BX1187"/>
    <mergeCell ref="BY1183:BY1187"/>
    <mergeCell ref="A1088:A1092"/>
    <mergeCell ref="B1088:B1092"/>
    <mergeCell ref="C1088:C1092"/>
    <mergeCell ref="D1088:D1092"/>
    <mergeCell ref="E1088:E1092"/>
    <mergeCell ref="F1088:F1092"/>
    <mergeCell ref="G1088:G1092"/>
    <mergeCell ref="H1088:H1092"/>
    <mergeCell ref="I1088:I1092"/>
    <mergeCell ref="J1088:J1092"/>
    <mergeCell ref="K1088:K1092"/>
    <mergeCell ref="L1088:L1092"/>
    <mergeCell ref="M1088:M1092"/>
    <mergeCell ref="N1088:N1092"/>
    <mergeCell ref="A1188:A1192"/>
    <mergeCell ref="B1188:B1192"/>
    <mergeCell ref="C1188:C1192"/>
    <mergeCell ref="D1188:D1192"/>
    <mergeCell ref="I1108:I1112"/>
    <mergeCell ref="J1108:J1112"/>
    <mergeCell ref="E1188:E1192"/>
    <mergeCell ref="F1188:F1192"/>
    <mergeCell ref="G1188:G1192"/>
    <mergeCell ref="H1188:H1192"/>
    <mergeCell ref="I1188:I1192"/>
    <mergeCell ref="J1188:J1192"/>
    <mergeCell ref="K1188:K1192"/>
    <mergeCell ref="L1188:L1192"/>
    <mergeCell ref="M1188:M1192"/>
    <mergeCell ref="Q1188:Q1192"/>
    <mergeCell ref="R1188:R1192"/>
    <mergeCell ref="J1203:J1207"/>
    <mergeCell ref="K1203:K1207"/>
    <mergeCell ref="L1203:L1207"/>
    <mergeCell ref="M1203:M1207"/>
    <mergeCell ref="Q1203:Q1207"/>
    <mergeCell ref="R1203:R1207"/>
    <mergeCell ref="S1203:S1207"/>
    <mergeCell ref="T1203:T1207"/>
    <mergeCell ref="U1203:U1207"/>
    <mergeCell ref="V1203:V1207"/>
    <mergeCell ref="AK1203:AK1207"/>
    <mergeCell ref="BX1193:BX1197"/>
    <mergeCell ref="BY1193:BY1197"/>
    <mergeCell ref="A1198:A1202"/>
    <mergeCell ref="B1198:B1202"/>
    <mergeCell ref="C1198:C1202"/>
    <mergeCell ref="D1198:D1202"/>
    <mergeCell ref="E1198:E1202"/>
    <mergeCell ref="F1198:F1202"/>
    <mergeCell ref="G1198:G1202"/>
    <mergeCell ref="H1198:H1202"/>
    <mergeCell ref="I1198:I1202"/>
    <mergeCell ref="J1198:J1202"/>
    <mergeCell ref="K1198:K1202"/>
    <mergeCell ref="L1198:L1202"/>
    <mergeCell ref="M1198:M1202"/>
    <mergeCell ref="Q1198:Q1202"/>
    <mergeCell ref="R1198:R1202"/>
    <mergeCell ref="S1198:S1202"/>
    <mergeCell ref="T1198:T1202"/>
    <mergeCell ref="U1198:U1202"/>
    <mergeCell ref="V1198:V1202"/>
    <mergeCell ref="AK1198:AK1202"/>
    <mergeCell ref="BE1198:BE1202"/>
    <mergeCell ref="BF1198:BF1202"/>
    <mergeCell ref="BG1198:BG1202"/>
    <mergeCell ref="T1193:T1197"/>
    <mergeCell ref="U1193:U1197"/>
    <mergeCell ref="V1193:V1197"/>
    <mergeCell ref="AK1193:AK1197"/>
    <mergeCell ref="BT1198:BT1202"/>
    <mergeCell ref="BU1198:BU1202"/>
    <mergeCell ref="BV1198:BV1202"/>
    <mergeCell ref="BW1198:BW1202"/>
    <mergeCell ref="BX1198:BX1202"/>
    <mergeCell ref="BY1198:BY1202"/>
    <mergeCell ref="BE1193:BE1197"/>
    <mergeCell ref="BF1193:BF1197"/>
    <mergeCell ref="BT1193:BT1197"/>
    <mergeCell ref="BU1193:BU1197"/>
    <mergeCell ref="BV1193:BV1197"/>
    <mergeCell ref="BW1193:BW1197"/>
    <mergeCell ref="N1203:N1207"/>
    <mergeCell ref="P1203:P1207"/>
    <mergeCell ref="AE1203:AE1207"/>
    <mergeCell ref="AL1203:AL1207"/>
    <mergeCell ref="BD1203:BD1207"/>
    <mergeCell ref="BI1203:BI1207"/>
    <mergeCell ref="BK1203:BK1207"/>
    <mergeCell ref="BS1203:BS1207"/>
    <mergeCell ref="A1193:A1197"/>
    <mergeCell ref="B1193:B1197"/>
    <mergeCell ref="C1193:C1197"/>
    <mergeCell ref="D1193:D1197"/>
    <mergeCell ref="A1213:A1217"/>
    <mergeCell ref="B1213:B1217"/>
    <mergeCell ref="C1213:C1217"/>
    <mergeCell ref="D1213:D1217"/>
    <mergeCell ref="E1213:E1217"/>
    <mergeCell ref="F1213:F1217"/>
    <mergeCell ref="G1213:G1217"/>
    <mergeCell ref="H1213:H1217"/>
    <mergeCell ref="I1213:I1217"/>
    <mergeCell ref="J1213:J1217"/>
    <mergeCell ref="K1213:K1217"/>
    <mergeCell ref="L1213:L1217"/>
    <mergeCell ref="M1213:M1217"/>
    <mergeCell ref="Q1213:Q1217"/>
    <mergeCell ref="R1213:R1217"/>
    <mergeCell ref="S1213:S1217"/>
    <mergeCell ref="T1213:T1217"/>
    <mergeCell ref="U1213:U1217"/>
    <mergeCell ref="V1213:V1217"/>
    <mergeCell ref="AK1213:AK1217"/>
    <mergeCell ref="BE1213:BE1217"/>
    <mergeCell ref="BF1213:BF1217"/>
    <mergeCell ref="BT1208:BT1212"/>
    <mergeCell ref="BU1208:BU1212"/>
    <mergeCell ref="BV1208:BV1212"/>
    <mergeCell ref="BW1208:BW1212"/>
    <mergeCell ref="BX1208:BX1212"/>
    <mergeCell ref="BY1208:BY1212"/>
    <mergeCell ref="BE1203:BE1207"/>
    <mergeCell ref="BF1203:BF1207"/>
    <mergeCell ref="BG1203:BG1207"/>
    <mergeCell ref="BT1203:BT1207"/>
    <mergeCell ref="BU1203:BU1207"/>
    <mergeCell ref="BV1203:BV1207"/>
    <mergeCell ref="BW1203:BW1207"/>
    <mergeCell ref="BX1203:BX1207"/>
    <mergeCell ref="BY1203:BY1207"/>
    <mergeCell ref="A1208:A1212"/>
    <mergeCell ref="B1208:B1212"/>
    <mergeCell ref="C1208:C1212"/>
    <mergeCell ref="D1208:D1212"/>
    <mergeCell ref="E1208:E1212"/>
    <mergeCell ref="F1208:F1212"/>
    <mergeCell ref="G1208:G1212"/>
    <mergeCell ref="H1208:H1212"/>
    <mergeCell ref="I1208:I1212"/>
    <mergeCell ref="J1208:J1212"/>
    <mergeCell ref="K1208:K1212"/>
    <mergeCell ref="L1208:L1212"/>
    <mergeCell ref="M1208:M1212"/>
    <mergeCell ref="Q1208:Q1212"/>
    <mergeCell ref="R1208:R1212"/>
    <mergeCell ref="S1208:S1212"/>
    <mergeCell ref="T1208:T1212"/>
    <mergeCell ref="U1208:U1212"/>
    <mergeCell ref="A1203:A1207"/>
    <mergeCell ref="B1203:B1207"/>
    <mergeCell ref="C1203:C1207"/>
    <mergeCell ref="D1203:D1207"/>
    <mergeCell ref="E1203:E1207"/>
    <mergeCell ref="F1203:F1207"/>
    <mergeCell ref="G1203:G1207"/>
    <mergeCell ref="H1203:H1207"/>
    <mergeCell ref="I1203:I1207"/>
    <mergeCell ref="BT1218:BT1222"/>
    <mergeCell ref="BU1218:BU1222"/>
    <mergeCell ref="BV1218:BV1222"/>
    <mergeCell ref="BW1218:BW1222"/>
    <mergeCell ref="BX1218:BX1222"/>
    <mergeCell ref="BY1218:BY1222"/>
    <mergeCell ref="A1223:A1227"/>
    <mergeCell ref="B1223:B1227"/>
    <mergeCell ref="C1223:C1227"/>
    <mergeCell ref="D1223:D1227"/>
    <mergeCell ref="E1223:E1227"/>
    <mergeCell ref="F1223:F1227"/>
    <mergeCell ref="G1223:G1227"/>
    <mergeCell ref="H1223:H1227"/>
    <mergeCell ref="I1223:I1227"/>
    <mergeCell ref="J1223:J1227"/>
    <mergeCell ref="K1223:K1227"/>
    <mergeCell ref="L1223:L1227"/>
    <mergeCell ref="M1223:M1227"/>
    <mergeCell ref="Q1223:Q1227"/>
    <mergeCell ref="R1223:R1227"/>
    <mergeCell ref="S1223:S1227"/>
    <mergeCell ref="T1223:T1227"/>
    <mergeCell ref="U1223:U1227"/>
    <mergeCell ref="V1223:V1227"/>
    <mergeCell ref="A1218:A1222"/>
    <mergeCell ref="B1218:B1222"/>
    <mergeCell ref="C1218:C1222"/>
    <mergeCell ref="D1218:D1222"/>
    <mergeCell ref="E1218:E1222"/>
    <mergeCell ref="F1218:F1222"/>
    <mergeCell ref="G1218:G1222"/>
    <mergeCell ref="H1218:H1222"/>
    <mergeCell ref="I1218:I1222"/>
    <mergeCell ref="J1218:J1222"/>
    <mergeCell ref="K1218:K1222"/>
    <mergeCell ref="L1218:L1222"/>
    <mergeCell ref="M1218:M1222"/>
    <mergeCell ref="Q1218:Q1222"/>
    <mergeCell ref="R1218:R1222"/>
    <mergeCell ref="S1218:S1222"/>
    <mergeCell ref="T1218:T1222"/>
    <mergeCell ref="U1218:U1222"/>
    <mergeCell ref="V1218:V1222"/>
    <mergeCell ref="AK1218:AK1222"/>
    <mergeCell ref="BE1218:BE1222"/>
    <mergeCell ref="BF1218:BF1222"/>
    <mergeCell ref="P1223:P1227"/>
    <mergeCell ref="AK1223:AK1227"/>
    <mergeCell ref="BE1223:BE1227"/>
    <mergeCell ref="BF1223:BF1227"/>
    <mergeCell ref="BG1223:BG1227"/>
    <mergeCell ref="BT1223:BT1227"/>
    <mergeCell ref="BU1223:BU1227"/>
    <mergeCell ref="BV1223:BV1227"/>
    <mergeCell ref="BW1223:BW1227"/>
    <mergeCell ref="BX1223:BX1227"/>
    <mergeCell ref="BY1223:BY1227"/>
    <mergeCell ref="BG1218:BG1222"/>
    <mergeCell ref="AL1223:AL1227"/>
    <mergeCell ref="BD1223:BD1227"/>
    <mergeCell ref="BI1223:BI1227"/>
    <mergeCell ref="BK1223:BK1227"/>
    <mergeCell ref="BS1223:BS1227"/>
    <mergeCell ref="BU1118:BU1122"/>
    <mergeCell ref="BV1118:BV1122"/>
    <mergeCell ref="BW1118:BW1122"/>
    <mergeCell ref="BX1118:BX1122"/>
    <mergeCell ref="BY1118:BY1122"/>
    <mergeCell ref="S1123:S1127"/>
    <mergeCell ref="T1123:T1127"/>
    <mergeCell ref="U1123:U1127"/>
    <mergeCell ref="V1123:V1127"/>
    <mergeCell ref="AE1123:AE1127"/>
    <mergeCell ref="AK1123:AK1127"/>
    <mergeCell ref="AL1123:AL1127"/>
    <mergeCell ref="BD1123:BD1127"/>
    <mergeCell ref="BE1123:BE1127"/>
    <mergeCell ref="BF1123:BF1127"/>
    <mergeCell ref="BG1123:BG1127"/>
    <mergeCell ref="BI1123:BI1127"/>
    <mergeCell ref="BK1123:BK1127"/>
    <mergeCell ref="BS1123:BS1127"/>
    <mergeCell ref="BT1123:BT1127"/>
    <mergeCell ref="BU1123:BU1127"/>
    <mergeCell ref="BV1123:BV1127"/>
    <mergeCell ref="BW1123:BW1127"/>
    <mergeCell ref="BX1123:BX1127"/>
    <mergeCell ref="BY1123:BY1127"/>
    <mergeCell ref="BU1138:BU1142"/>
    <mergeCell ref="BV1138:BV1142"/>
    <mergeCell ref="BW1138:BW1142"/>
    <mergeCell ref="BX1138:BX1142"/>
    <mergeCell ref="BY1138:BY1142"/>
    <mergeCell ref="BU1143:BU1147"/>
    <mergeCell ref="BU1213:BU1217"/>
    <mergeCell ref="BV1213:BV1217"/>
    <mergeCell ref="BW1213:BW1217"/>
    <mergeCell ref="BX1213:BX1217"/>
    <mergeCell ref="BY1213:BY1217"/>
    <mergeCell ref="BE1208:BE1212"/>
    <mergeCell ref="BF1208:BF1212"/>
    <mergeCell ref="BG1208:BG1212"/>
    <mergeCell ref="BT1213:BT1217"/>
    <mergeCell ref="V1208:V1212"/>
    <mergeCell ref="AK1208:AK1212"/>
    <mergeCell ref="BG1188:BG1192"/>
    <mergeCell ref="BT1188:BT1192"/>
    <mergeCell ref="BU1188:BU1192"/>
    <mergeCell ref="BV1188:BV1192"/>
    <mergeCell ref="BW1188:BW1192"/>
    <mergeCell ref="BX1188:BX1192"/>
    <mergeCell ref="BY1188:BY1192"/>
    <mergeCell ref="S1188:S1192"/>
    <mergeCell ref="T1188:T1192"/>
    <mergeCell ref="U1188:U1192"/>
    <mergeCell ref="V1188:V1192"/>
    <mergeCell ref="BW1178:BW1182"/>
    <mergeCell ref="BX1178:BX1182"/>
    <mergeCell ref="BY1178:BY1182"/>
    <mergeCell ref="BT1178:BT1182"/>
    <mergeCell ref="BU1178:BU1182"/>
    <mergeCell ref="BV1178:BV1182"/>
    <mergeCell ref="BI1183:BI1187"/>
    <mergeCell ref="BK1183:BK1187"/>
    <mergeCell ref="BS1183:BS1187"/>
    <mergeCell ref="BT1173:BT1177"/>
    <mergeCell ref="BU1173:BU1177"/>
    <mergeCell ref="BW1228:BW1232"/>
    <mergeCell ref="BX1228:BX1232"/>
    <mergeCell ref="BY1228:BY1232"/>
    <mergeCell ref="A1233:A1237"/>
    <mergeCell ref="B1233:B1237"/>
    <mergeCell ref="C1233:C1237"/>
    <mergeCell ref="D1233:D1237"/>
    <mergeCell ref="E1233:E1237"/>
    <mergeCell ref="F1233:F1237"/>
    <mergeCell ref="G1233:G1237"/>
    <mergeCell ref="H1233:H1237"/>
    <mergeCell ref="I1233:I1237"/>
    <mergeCell ref="J1233:J1237"/>
    <mergeCell ref="K1233:K1237"/>
    <mergeCell ref="L1233:L1237"/>
    <mergeCell ref="M1233:M1237"/>
    <mergeCell ref="Q1233:Q1237"/>
    <mergeCell ref="R1233:R1237"/>
    <mergeCell ref="S1233:S1237"/>
    <mergeCell ref="T1233:T1237"/>
    <mergeCell ref="U1233:U1237"/>
    <mergeCell ref="V1233:V1237"/>
    <mergeCell ref="AK1233:AK1237"/>
    <mergeCell ref="BE1233:BE1237"/>
    <mergeCell ref="BF1233:BF1237"/>
    <mergeCell ref="BG1233:BG1237"/>
    <mergeCell ref="S1228:S1232"/>
    <mergeCell ref="T1228:T1232"/>
    <mergeCell ref="U1228:U1232"/>
    <mergeCell ref="V1228:V1232"/>
    <mergeCell ref="AK1228:AK1232"/>
    <mergeCell ref="BE1228:BE1232"/>
    <mergeCell ref="BT1233:BT1237"/>
    <mergeCell ref="BU1233:BU1237"/>
    <mergeCell ref="BV1233:BV1237"/>
    <mergeCell ref="BW1233:BW1237"/>
    <mergeCell ref="BX1233:BX1237"/>
    <mergeCell ref="BY1233:BY1237"/>
    <mergeCell ref="N1233:N1237"/>
    <mergeCell ref="BF1228:BF1232"/>
    <mergeCell ref="BG1228:BG1232"/>
    <mergeCell ref="BT1228:BT1232"/>
    <mergeCell ref="BU1228:BU1232"/>
    <mergeCell ref="BV1228:BV1232"/>
    <mergeCell ref="A1228:A1232"/>
    <mergeCell ref="B1228:B1232"/>
    <mergeCell ref="C1228:C1232"/>
    <mergeCell ref="D1228:D1232"/>
    <mergeCell ref="E1228:E1232"/>
    <mergeCell ref="F1228:F1232"/>
    <mergeCell ref="G1228:G1232"/>
    <mergeCell ref="H1228:H1232"/>
    <mergeCell ref="I1228:I1232"/>
    <mergeCell ref="J1228:J1232"/>
    <mergeCell ref="K1228:K1232"/>
    <mergeCell ref="L1228:L1232"/>
    <mergeCell ref="M1228:M1232"/>
    <mergeCell ref="Q1228:Q1232"/>
    <mergeCell ref="R1228:R1232"/>
    <mergeCell ref="N1228:N1232"/>
    <mergeCell ref="P1228:P1232"/>
    <mergeCell ref="AE1228:AE1232"/>
    <mergeCell ref="AL1228:AL1232"/>
    <mergeCell ref="BD1228:BD1232"/>
    <mergeCell ref="BE1618:BE1622"/>
    <mergeCell ref="BY1238:BY1242"/>
    <mergeCell ref="A1243:A1247"/>
    <mergeCell ref="B1243:B1247"/>
    <mergeCell ref="C1243:C1247"/>
    <mergeCell ref="D1243:D1247"/>
    <mergeCell ref="E1243:E1247"/>
    <mergeCell ref="F1243:F1247"/>
    <mergeCell ref="G1243:G1247"/>
    <mergeCell ref="H1243:H1247"/>
    <mergeCell ref="I1243:I1247"/>
    <mergeCell ref="J1243:J1247"/>
    <mergeCell ref="K1243:K1247"/>
    <mergeCell ref="L1243:L1247"/>
    <mergeCell ref="M1243:M1247"/>
    <mergeCell ref="Q1243:Q1247"/>
    <mergeCell ref="R1243:R1247"/>
    <mergeCell ref="S1243:S1247"/>
    <mergeCell ref="T1243:T1247"/>
    <mergeCell ref="U1243:U1247"/>
    <mergeCell ref="V1243:V1247"/>
    <mergeCell ref="AK1243:AK1247"/>
    <mergeCell ref="BE1243:BE1247"/>
    <mergeCell ref="BF1243:BF1247"/>
    <mergeCell ref="BG1243:BG1247"/>
    <mergeCell ref="U1238:U1242"/>
    <mergeCell ref="V1238:V1242"/>
    <mergeCell ref="AK1238:AK1242"/>
    <mergeCell ref="BE1238:BE1242"/>
    <mergeCell ref="BF1238:BF1242"/>
    <mergeCell ref="BG1238:BG1242"/>
    <mergeCell ref="BT1238:BT1242"/>
    <mergeCell ref="BU1238:BU1242"/>
    <mergeCell ref="BV1238:BV1242"/>
    <mergeCell ref="BW1238:BW1242"/>
    <mergeCell ref="BX1238:BX1242"/>
    <mergeCell ref="A1238:A1242"/>
    <mergeCell ref="B1238:B1242"/>
    <mergeCell ref="C1238:C1242"/>
    <mergeCell ref="D1238:D1242"/>
    <mergeCell ref="E1238:E1242"/>
    <mergeCell ref="F1238:F1242"/>
    <mergeCell ref="G1238:G1242"/>
    <mergeCell ref="H1238:H1242"/>
    <mergeCell ref="I1238:I1242"/>
    <mergeCell ref="J1238:J1242"/>
    <mergeCell ref="K1238:K1242"/>
    <mergeCell ref="L1238:L1242"/>
    <mergeCell ref="M1238:M1242"/>
    <mergeCell ref="Q1238:Q1242"/>
    <mergeCell ref="R1238:R1242"/>
    <mergeCell ref="S1238:S1242"/>
    <mergeCell ref="T1238:T1242"/>
    <mergeCell ref="V1478:V1482"/>
    <mergeCell ref="AK1478:AK1482"/>
    <mergeCell ref="BE1478:BE1482"/>
    <mergeCell ref="BF1478:BF1482"/>
    <mergeCell ref="BG1478:BG1482"/>
    <mergeCell ref="BT1478:BT1482"/>
    <mergeCell ref="BU1478:BU1482"/>
    <mergeCell ref="BV1478:BV1482"/>
    <mergeCell ref="BW1478:BW1482"/>
    <mergeCell ref="BX1478:BX1482"/>
    <mergeCell ref="BY1478:BY1482"/>
    <mergeCell ref="BY998:BY1002"/>
    <mergeCell ref="BF1618:BF1622"/>
    <mergeCell ref="BG1618:BG1622"/>
    <mergeCell ref="BT1618:BT1622"/>
    <mergeCell ref="BU1618:BU1622"/>
    <mergeCell ref="BV1618:BV1622"/>
    <mergeCell ref="BW1618:BW1622"/>
    <mergeCell ref="BX1618:BX1622"/>
    <mergeCell ref="BY1618:BY1622"/>
    <mergeCell ref="A998:A1002"/>
    <mergeCell ref="B998:B1002"/>
    <mergeCell ref="C998:C1002"/>
    <mergeCell ref="D998:D1002"/>
    <mergeCell ref="E998:E1002"/>
    <mergeCell ref="F998:F1002"/>
    <mergeCell ref="G998:G1002"/>
    <mergeCell ref="H998:H1002"/>
    <mergeCell ref="I998:I1002"/>
    <mergeCell ref="J998:J1002"/>
    <mergeCell ref="K998:K1002"/>
    <mergeCell ref="L998:L1002"/>
    <mergeCell ref="M998:M1002"/>
    <mergeCell ref="O998:O1002"/>
    <mergeCell ref="P998:P1002"/>
    <mergeCell ref="Q998:Q1002"/>
    <mergeCell ref="R998:R1002"/>
    <mergeCell ref="S998:S1002"/>
    <mergeCell ref="T998:T1002"/>
    <mergeCell ref="U998:U1002"/>
    <mergeCell ref="BT1243:BT1247"/>
    <mergeCell ref="BU1243:BU1247"/>
    <mergeCell ref="BV1243:BV1247"/>
    <mergeCell ref="BW1243:BW1247"/>
    <mergeCell ref="BX1243:BX1247"/>
    <mergeCell ref="BY1243:BY1247"/>
    <mergeCell ref="A1618:A1622"/>
    <mergeCell ref="B1618:B1622"/>
    <mergeCell ref="C1618:C1622"/>
    <mergeCell ref="D1618:D1622"/>
    <mergeCell ref="E1618:E1622"/>
    <mergeCell ref="F1618:F1622"/>
    <mergeCell ref="G1618:G1622"/>
    <mergeCell ref="H1618:H1622"/>
    <mergeCell ref="BU1003:BU1007"/>
    <mergeCell ref="BV1003:BV1007"/>
    <mergeCell ref="BW1003:BW1007"/>
    <mergeCell ref="BX1003:BX1007"/>
    <mergeCell ref="BY1003:BY1007"/>
    <mergeCell ref="I1618:I1622"/>
    <mergeCell ref="J1618:J1622"/>
    <mergeCell ref="K1618:K1622"/>
    <mergeCell ref="L1618:L1622"/>
    <mergeCell ref="M1618:M1622"/>
    <mergeCell ref="Q1618:Q1622"/>
    <mergeCell ref="R1618:R1622"/>
    <mergeCell ref="A1008:A1012"/>
    <mergeCell ref="B1008:B1012"/>
    <mergeCell ref="C1008:C1012"/>
    <mergeCell ref="S1618:S1622"/>
    <mergeCell ref="T1618:T1622"/>
    <mergeCell ref="U1618:U1622"/>
    <mergeCell ref="V1618:V1622"/>
    <mergeCell ref="S1008:S1012"/>
    <mergeCell ref="AK1618:AK1622"/>
    <mergeCell ref="BV998:BV1002"/>
    <mergeCell ref="A1123:A1127"/>
    <mergeCell ref="B1123:B1127"/>
    <mergeCell ref="C1123:C1127"/>
    <mergeCell ref="D1123:D1127"/>
    <mergeCell ref="E1123:E1127"/>
    <mergeCell ref="F1123:F1127"/>
    <mergeCell ref="G1123:G1127"/>
    <mergeCell ref="H1123:H1127"/>
    <mergeCell ref="I1123:I1127"/>
    <mergeCell ref="J1123:J1127"/>
    <mergeCell ref="K1123:K1127"/>
    <mergeCell ref="L1123:L1127"/>
    <mergeCell ref="M1123:M1127"/>
    <mergeCell ref="N1123:N1127"/>
    <mergeCell ref="O1123:O1127"/>
    <mergeCell ref="P1123:P1127"/>
    <mergeCell ref="Q1123:Q1127"/>
    <mergeCell ref="R1123:R1127"/>
    <mergeCell ref="Q1008:Q1012"/>
    <mergeCell ref="R1008:R1012"/>
    <mergeCell ref="I1018:I1022"/>
    <mergeCell ref="J1018:J1022"/>
    <mergeCell ref="M1038:M1042"/>
    <mergeCell ref="O1038:O1042"/>
    <mergeCell ref="P1038:P1042"/>
    <mergeCell ref="Q1038:Q1042"/>
    <mergeCell ref="R1038:R1042"/>
    <mergeCell ref="S1038:S1042"/>
    <mergeCell ref="T1038:T1042"/>
    <mergeCell ref="N1028:N1032"/>
    <mergeCell ref="P1028:P1032"/>
    <mergeCell ref="AE1028:AE1032"/>
    <mergeCell ref="AL1028:AL1032"/>
    <mergeCell ref="BD1028:BD1032"/>
    <mergeCell ref="BI1028:BI1032"/>
    <mergeCell ref="BK1028:BK1032"/>
    <mergeCell ref="BS1028:BS1032"/>
    <mergeCell ref="N1033:N1037"/>
    <mergeCell ref="P1033:P1037"/>
    <mergeCell ref="BG998:BG1002"/>
    <mergeCell ref="AE1033:AE1037"/>
    <mergeCell ref="BU1063:BU1067"/>
    <mergeCell ref="BU1083:BU1087"/>
    <mergeCell ref="BV1083:BV1087"/>
    <mergeCell ref="A1068:A1072"/>
    <mergeCell ref="B1068:B1072"/>
    <mergeCell ref="C1068:C1072"/>
    <mergeCell ref="D1068:D1072"/>
    <mergeCell ref="E1068:E1072"/>
    <mergeCell ref="F1068:F1072"/>
    <mergeCell ref="G1068:G1072"/>
    <mergeCell ref="H1068:H1072"/>
    <mergeCell ref="I1068:I1072"/>
    <mergeCell ref="J1068:J1072"/>
    <mergeCell ref="K1068:K1072"/>
    <mergeCell ref="L1068:L1072"/>
    <mergeCell ref="M1068:M1072"/>
    <mergeCell ref="N1068:N1072"/>
    <mergeCell ref="O1068:O1072"/>
    <mergeCell ref="R1078:R1082"/>
    <mergeCell ref="S1078:S1082"/>
    <mergeCell ref="T1078:T1082"/>
    <mergeCell ref="U1078:U1082"/>
    <mergeCell ref="BT1013:BT1017"/>
    <mergeCell ref="BU1013:BU1017"/>
    <mergeCell ref="BV1013:BV1017"/>
    <mergeCell ref="D1008:D1012"/>
    <mergeCell ref="E1008:E1012"/>
    <mergeCell ref="F1008:F1012"/>
    <mergeCell ref="G1008:G1012"/>
    <mergeCell ref="H1008:H1012"/>
    <mergeCell ref="I1008:I1012"/>
    <mergeCell ref="J1008:J1012"/>
    <mergeCell ref="K1008:K1012"/>
    <mergeCell ref="L1008:L1012"/>
    <mergeCell ref="M1008:M1012"/>
    <mergeCell ref="A1003:A1007"/>
    <mergeCell ref="B1003:B1007"/>
    <mergeCell ref="C1003:C1007"/>
    <mergeCell ref="D1003:D1007"/>
    <mergeCell ref="E1003:E1007"/>
    <mergeCell ref="F1003:F1007"/>
    <mergeCell ref="G1003:G1007"/>
    <mergeCell ref="H1003:H1007"/>
    <mergeCell ref="I1003:I1007"/>
    <mergeCell ref="J1003:J1007"/>
    <mergeCell ref="K1003:K1007"/>
    <mergeCell ref="L1003:L1007"/>
    <mergeCell ref="M1003:M1007"/>
    <mergeCell ref="Q1003:Q1007"/>
    <mergeCell ref="R1003:R1007"/>
    <mergeCell ref="S1003:S1007"/>
    <mergeCell ref="T1003:T1007"/>
    <mergeCell ref="U1003:U1007"/>
    <mergeCell ref="V1003:V1007"/>
    <mergeCell ref="AK1003:AK1007"/>
    <mergeCell ref="BE1003:BE1007"/>
    <mergeCell ref="BF1003:BF1007"/>
    <mergeCell ref="U1023:U1027"/>
    <mergeCell ref="V1023:V1027"/>
    <mergeCell ref="AK1023:AK1027"/>
    <mergeCell ref="BE1023:BE1027"/>
    <mergeCell ref="BF1023:BF1027"/>
    <mergeCell ref="BG1023:BG1027"/>
    <mergeCell ref="A1018:A1022"/>
    <mergeCell ref="B1018:B1022"/>
    <mergeCell ref="C1018:C1022"/>
    <mergeCell ref="D1018:D1022"/>
    <mergeCell ref="E1018:E1022"/>
    <mergeCell ref="F1018:F1022"/>
    <mergeCell ref="G1018:G1022"/>
    <mergeCell ref="A1128:A1132"/>
    <mergeCell ref="B1128:B1132"/>
    <mergeCell ref="C1128:C1132"/>
    <mergeCell ref="D1128:D1132"/>
    <mergeCell ref="E1128:E1132"/>
    <mergeCell ref="F1128:F1132"/>
    <mergeCell ref="G1128:G1132"/>
    <mergeCell ref="H1128:H1132"/>
    <mergeCell ref="I1128:I1132"/>
    <mergeCell ref="J1128:J1132"/>
    <mergeCell ref="K1128:K1132"/>
    <mergeCell ref="L1128:L1132"/>
    <mergeCell ref="H1018:H1022"/>
    <mergeCell ref="K1018:K1022"/>
    <mergeCell ref="L1018:L1022"/>
    <mergeCell ref="BX1008:BX1012"/>
    <mergeCell ref="BY1008:BY1012"/>
    <mergeCell ref="A1013:A1017"/>
    <mergeCell ref="B1013:B1017"/>
    <mergeCell ref="C1013:C1017"/>
    <mergeCell ref="D1013:D1017"/>
    <mergeCell ref="E1013:E1017"/>
    <mergeCell ref="F1013:F1017"/>
    <mergeCell ref="G1013:G1017"/>
    <mergeCell ref="H1013:H1017"/>
    <mergeCell ref="I1013:I1017"/>
    <mergeCell ref="J1013:J1017"/>
    <mergeCell ref="K1013:K1017"/>
    <mergeCell ref="L1013:L1017"/>
    <mergeCell ref="M1013:M1017"/>
    <mergeCell ref="Q1013:Q1017"/>
    <mergeCell ref="R1013:R1017"/>
    <mergeCell ref="S1013:S1017"/>
    <mergeCell ref="T1013:T1017"/>
    <mergeCell ref="U1013:U1017"/>
    <mergeCell ref="V1013:V1017"/>
    <mergeCell ref="S1018:S1022"/>
    <mergeCell ref="T1018:T1022"/>
    <mergeCell ref="U1018:U1022"/>
    <mergeCell ref="V1018:V1022"/>
    <mergeCell ref="AK1018:AK1022"/>
    <mergeCell ref="BE1018:BE1022"/>
    <mergeCell ref="BF1018:BF1022"/>
    <mergeCell ref="BG1018:BG1022"/>
    <mergeCell ref="BT1018:BT1022"/>
    <mergeCell ref="BU1018:BU1022"/>
    <mergeCell ref="BV1018:BV1022"/>
    <mergeCell ref="AK1013:AK1017"/>
    <mergeCell ref="BE1013:BE1017"/>
    <mergeCell ref="BF1013:BF1017"/>
    <mergeCell ref="BG1013:BG1017"/>
    <mergeCell ref="BY1033:BY1037"/>
    <mergeCell ref="A1038:A1042"/>
    <mergeCell ref="B1038:B1042"/>
    <mergeCell ref="C1038:C1042"/>
    <mergeCell ref="D1038:D1042"/>
    <mergeCell ref="E1038:E1042"/>
    <mergeCell ref="F1038:F1042"/>
    <mergeCell ref="G1038:G1042"/>
    <mergeCell ref="H1038:H1042"/>
    <mergeCell ref="I1038:I1042"/>
    <mergeCell ref="J1038:J1042"/>
    <mergeCell ref="K1038:K1042"/>
    <mergeCell ref="L1038:L1042"/>
    <mergeCell ref="BW1013:BW1017"/>
    <mergeCell ref="T1008:T1012"/>
    <mergeCell ref="U1008:U1012"/>
    <mergeCell ref="BY1013:BY1017"/>
    <mergeCell ref="BE1008:BE1012"/>
    <mergeCell ref="BF1008:BF1012"/>
    <mergeCell ref="BW1023:BW1027"/>
    <mergeCell ref="BX1023:BX1027"/>
    <mergeCell ref="BY1023:BY1027"/>
    <mergeCell ref="A1028:A1032"/>
    <mergeCell ref="B1028:B1032"/>
    <mergeCell ref="C1028:C1032"/>
    <mergeCell ref="D1028:D1032"/>
    <mergeCell ref="E1028:E1032"/>
    <mergeCell ref="F1028:F1032"/>
    <mergeCell ref="G1028:G1032"/>
    <mergeCell ref="H1028:H1032"/>
    <mergeCell ref="I1028:I1032"/>
    <mergeCell ref="J1028:J1032"/>
    <mergeCell ref="K1028:K1032"/>
    <mergeCell ref="L1028:L1032"/>
    <mergeCell ref="M1028:M1032"/>
    <mergeCell ref="Q1028:Q1032"/>
    <mergeCell ref="R1028:R1032"/>
    <mergeCell ref="S1028:S1032"/>
    <mergeCell ref="T1028:T1032"/>
    <mergeCell ref="U1028:U1032"/>
    <mergeCell ref="V1028:V1032"/>
    <mergeCell ref="AK1028:AK1032"/>
    <mergeCell ref="BW1018:BW1022"/>
    <mergeCell ref="BX1018:BX1022"/>
    <mergeCell ref="BY1018:BY1022"/>
    <mergeCell ref="A1023:A1027"/>
    <mergeCell ref="B1023:B1027"/>
    <mergeCell ref="C1023:C1027"/>
    <mergeCell ref="D1023:D1027"/>
    <mergeCell ref="E1023:E1027"/>
    <mergeCell ref="F1023:F1027"/>
    <mergeCell ref="G1023:G1027"/>
    <mergeCell ref="H1023:H1027"/>
    <mergeCell ref="I1023:I1027"/>
    <mergeCell ref="J1023:J1027"/>
    <mergeCell ref="K1023:K1027"/>
    <mergeCell ref="L1023:L1027"/>
    <mergeCell ref="M1023:M1027"/>
    <mergeCell ref="O1023:O1027"/>
    <mergeCell ref="P1023:P1027"/>
    <mergeCell ref="Q1023:Q1027"/>
    <mergeCell ref="R1023:R1027"/>
    <mergeCell ref="S1023:S1027"/>
    <mergeCell ref="T1023:T1027"/>
    <mergeCell ref="A1033:A1037"/>
    <mergeCell ref="B1033:B1037"/>
    <mergeCell ref="C1033:C1037"/>
    <mergeCell ref="D1033:D1037"/>
    <mergeCell ref="E1033:E1037"/>
    <mergeCell ref="F1033:F1037"/>
    <mergeCell ref="G1033:G1037"/>
    <mergeCell ref="H1033:H1037"/>
    <mergeCell ref="I1033:I1037"/>
    <mergeCell ref="J1033:J1037"/>
    <mergeCell ref="K1033:K1037"/>
    <mergeCell ref="L1033:L1037"/>
    <mergeCell ref="M1033:M1037"/>
    <mergeCell ref="Q1033:Q1037"/>
    <mergeCell ref="R1033:R1037"/>
    <mergeCell ref="S1033:S1037"/>
    <mergeCell ref="G1043:G1047"/>
    <mergeCell ref="H1043:H1047"/>
    <mergeCell ref="I1043:I1047"/>
    <mergeCell ref="J1043:J1047"/>
    <mergeCell ref="K1043:K1047"/>
    <mergeCell ref="L1043:L1047"/>
    <mergeCell ref="M1043:M1047"/>
    <mergeCell ref="O1043:O1047"/>
    <mergeCell ref="P1043:P1047"/>
    <mergeCell ref="Q1043:Q1047"/>
    <mergeCell ref="R1043:R1047"/>
    <mergeCell ref="S1043:S1047"/>
    <mergeCell ref="T1043:T1047"/>
    <mergeCell ref="U1043:U1047"/>
    <mergeCell ref="V1043:V1047"/>
    <mergeCell ref="AK1043:AK1047"/>
    <mergeCell ref="BX1033:BX1037"/>
    <mergeCell ref="N1038:N1042"/>
    <mergeCell ref="AE1038:AE1042"/>
    <mergeCell ref="AL1038:AL1042"/>
    <mergeCell ref="BD1038:BD1042"/>
    <mergeCell ref="BI1038:BI1042"/>
    <mergeCell ref="BK1038:BK1042"/>
    <mergeCell ref="BS1038:BS1042"/>
    <mergeCell ref="N1043:N1047"/>
    <mergeCell ref="AE1043:AE1047"/>
    <mergeCell ref="AL1043:AL1047"/>
    <mergeCell ref="BD1043:BD1047"/>
    <mergeCell ref="BI1043:BI1047"/>
    <mergeCell ref="BK1043:BK1047"/>
    <mergeCell ref="BS1043:BS1047"/>
    <mergeCell ref="BW1033:BW1037"/>
    <mergeCell ref="BE1028:BE1032"/>
    <mergeCell ref="BF1028:BF1032"/>
    <mergeCell ref="BG1028:BG1032"/>
    <mergeCell ref="BT1028:BT1032"/>
    <mergeCell ref="BU1028:BU1032"/>
    <mergeCell ref="BV1028:BV1032"/>
    <mergeCell ref="BW1028:BW1032"/>
    <mergeCell ref="BX1028:BX1032"/>
    <mergeCell ref="BX1013:BX1017"/>
    <mergeCell ref="BX998:BX1002"/>
    <mergeCell ref="BD1023:BD1027"/>
    <mergeCell ref="BI1023:BI1027"/>
    <mergeCell ref="BK1023:BK1027"/>
    <mergeCell ref="BS1023:BS1027"/>
    <mergeCell ref="BK1033:BK1037"/>
    <mergeCell ref="BS1033:BS1037"/>
    <mergeCell ref="BW1043:BW1047"/>
    <mergeCell ref="BX1043:BX1047"/>
    <mergeCell ref="BY1043:BY1047"/>
    <mergeCell ref="A958:A962"/>
    <mergeCell ref="B958:B962"/>
    <mergeCell ref="C958:C962"/>
    <mergeCell ref="D958:D962"/>
    <mergeCell ref="E958:E962"/>
    <mergeCell ref="F958:F962"/>
    <mergeCell ref="G958:G962"/>
    <mergeCell ref="H958:H962"/>
    <mergeCell ref="I958:I962"/>
    <mergeCell ref="J958:J962"/>
    <mergeCell ref="K958:K962"/>
    <mergeCell ref="L958:L962"/>
    <mergeCell ref="M958:M962"/>
    <mergeCell ref="Q958:Q962"/>
    <mergeCell ref="R958:R962"/>
    <mergeCell ref="S958:S962"/>
    <mergeCell ref="BT1038:BT1042"/>
    <mergeCell ref="BU1038:BU1042"/>
    <mergeCell ref="BV1038:BV1042"/>
    <mergeCell ref="BW1038:BW1042"/>
    <mergeCell ref="BX1038:BX1042"/>
    <mergeCell ref="BY1038:BY1042"/>
    <mergeCell ref="A1043:A1047"/>
    <mergeCell ref="B1043:B1047"/>
    <mergeCell ref="C1043:C1047"/>
    <mergeCell ref="D1043:D1047"/>
    <mergeCell ref="E1043:E1047"/>
    <mergeCell ref="F1043:F1047"/>
    <mergeCell ref="BT963:BT967"/>
    <mergeCell ref="BU963:BU967"/>
    <mergeCell ref="BV963:BV967"/>
    <mergeCell ref="BW963:BW967"/>
    <mergeCell ref="BX963:BX967"/>
    <mergeCell ref="BY963:BY967"/>
    <mergeCell ref="A968:A972"/>
    <mergeCell ref="B968:B972"/>
    <mergeCell ref="C968:C972"/>
    <mergeCell ref="D968:D972"/>
    <mergeCell ref="E968:E972"/>
    <mergeCell ref="F968:F972"/>
    <mergeCell ref="G968:G972"/>
    <mergeCell ref="BF1038:BF1042"/>
    <mergeCell ref="BG1038:BG1042"/>
    <mergeCell ref="BY1028:BY1032"/>
    <mergeCell ref="BX958:BX962"/>
    <mergeCell ref="BY958:BY962"/>
    <mergeCell ref="A963:A967"/>
    <mergeCell ref="B963:B967"/>
    <mergeCell ref="C963:C967"/>
    <mergeCell ref="D963:D967"/>
    <mergeCell ref="E963:E967"/>
    <mergeCell ref="F963:F967"/>
    <mergeCell ref="G963:G967"/>
    <mergeCell ref="H963:H967"/>
    <mergeCell ref="I963:I967"/>
    <mergeCell ref="J963:J967"/>
    <mergeCell ref="U1038:U1042"/>
    <mergeCell ref="V1038:V1042"/>
    <mergeCell ref="AK1038:AK1042"/>
    <mergeCell ref="BE1038:BE1042"/>
    <mergeCell ref="T1033:T1037"/>
    <mergeCell ref="U1033:U1037"/>
    <mergeCell ref="A973:A977"/>
    <mergeCell ref="B973:B977"/>
    <mergeCell ref="C973:C977"/>
    <mergeCell ref="D973:D977"/>
    <mergeCell ref="E973:E977"/>
    <mergeCell ref="F973:F977"/>
    <mergeCell ref="G973:G977"/>
    <mergeCell ref="H973:H977"/>
    <mergeCell ref="I973:I977"/>
    <mergeCell ref="J973:J977"/>
    <mergeCell ref="K973:K977"/>
    <mergeCell ref="L973:L977"/>
    <mergeCell ref="M973:M977"/>
    <mergeCell ref="Q973:Q977"/>
    <mergeCell ref="R973:R977"/>
    <mergeCell ref="S973:S977"/>
    <mergeCell ref="T973:T977"/>
    <mergeCell ref="U973:U977"/>
    <mergeCell ref="H968:H972"/>
    <mergeCell ref="I968:I972"/>
    <mergeCell ref="J968:J972"/>
    <mergeCell ref="K968:K972"/>
    <mergeCell ref="L968:L972"/>
    <mergeCell ref="M968:M972"/>
    <mergeCell ref="Q968:Q972"/>
    <mergeCell ref="R968:R972"/>
    <mergeCell ref="S968:S972"/>
    <mergeCell ref="T968:T972"/>
    <mergeCell ref="U968:U972"/>
    <mergeCell ref="V968:V972"/>
    <mergeCell ref="AK968:AK972"/>
    <mergeCell ref="S993:S997"/>
    <mergeCell ref="T993:T997"/>
    <mergeCell ref="U993:U997"/>
    <mergeCell ref="I993:I997"/>
    <mergeCell ref="J993:J997"/>
    <mergeCell ref="K993:K997"/>
    <mergeCell ref="L993:L997"/>
    <mergeCell ref="M993:M997"/>
    <mergeCell ref="Q993:Q997"/>
    <mergeCell ref="R993:R997"/>
    <mergeCell ref="A983:A987"/>
    <mergeCell ref="B983:B987"/>
    <mergeCell ref="C983:C987"/>
    <mergeCell ref="D983:D987"/>
    <mergeCell ref="E983:E987"/>
    <mergeCell ref="J983:J987"/>
    <mergeCell ref="K983:K987"/>
    <mergeCell ref="L983:L987"/>
    <mergeCell ref="M983:M987"/>
    <mergeCell ref="Q983:Q987"/>
    <mergeCell ref="R983:R987"/>
    <mergeCell ref="S983:S987"/>
    <mergeCell ref="BV973:BV977"/>
    <mergeCell ref="BE1043:BE1047"/>
    <mergeCell ref="BF1043:BF1047"/>
    <mergeCell ref="BG1043:BG1047"/>
    <mergeCell ref="BT1043:BT1047"/>
    <mergeCell ref="BU1043:BU1047"/>
    <mergeCell ref="BV1043:BV1047"/>
    <mergeCell ref="V1033:V1037"/>
    <mergeCell ref="AK1033:AK1037"/>
    <mergeCell ref="BE1033:BE1037"/>
    <mergeCell ref="BF1033:BF1037"/>
    <mergeCell ref="BG1033:BG1037"/>
    <mergeCell ref="BT1033:BT1037"/>
    <mergeCell ref="BU1033:BU1037"/>
    <mergeCell ref="V973:V977"/>
    <mergeCell ref="AK973:AK977"/>
    <mergeCell ref="BE973:BE977"/>
    <mergeCell ref="BF973:BF977"/>
    <mergeCell ref="BG973:BG977"/>
    <mergeCell ref="BT973:BT977"/>
    <mergeCell ref="BU973:BU977"/>
    <mergeCell ref="BU978:BU982"/>
    <mergeCell ref="BT998:BT1002"/>
    <mergeCell ref="BU998:BU1002"/>
    <mergeCell ref="AL973:AL977"/>
    <mergeCell ref="BD973:BD977"/>
    <mergeCell ref="BI973:BI977"/>
    <mergeCell ref="BK973:BK977"/>
    <mergeCell ref="BS973:BS977"/>
    <mergeCell ref="BG1003:BG1007"/>
    <mergeCell ref="BT1003:BT1007"/>
    <mergeCell ref="BE998:BE1002"/>
    <mergeCell ref="BF998:BF1002"/>
    <mergeCell ref="BG983:BG987"/>
    <mergeCell ref="BT983:BT987"/>
    <mergeCell ref="BU983:BU987"/>
    <mergeCell ref="BV983:BV987"/>
    <mergeCell ref="V993:V997"/>
    <mergeCell ref="AK993:AK997"/>
    <mergeCell ref="BE993:BE997"/>
    <mergeCell ref="BF993:BF997"/>
    <mergeCell ref="BG993:BG997"/>
    <mergeCell ref="BT993:BT997"/>
    <mergeCell ref="BU993:BU997"/>
    <mergeCell ref="BV993:BV997"/>
    <mergeCell ref="AK988:AK992"/>
    <mergeCell ref="BE988:BE992"/>
    <mergeCell ref="BF988:BF992"/>
    <mergeCell ref="BG988:BG992"/>
    <mergeCell ref="BT988:BT992"/>
    <mergeCell ref="BU988:BU992"/>
    <mergeCell ref="BV988:BV992"/>
    <mergeCell ref="BT1023:BT1027"/>
    <mergeCell ref="BV1033:BV1037"/>
    <mergeCell ref="M1018:M1022"/>
    <mergeCell ref="Q1018:Q1022"/>
    <mergeCell ref="R1018:R1022"/>
    <mergeCell ref="BU1023:BU1027"/>
    <mergeCell ref="BV1023:BV1027"/>
    <mergeCell ref="BG1008:BG1012"/>
    <mergeCell ref="BT1008:BT1012"/>
    <mergeCell ref="BU1008:BU1012"/>
    <mergeCell ref="BV1008:BV1012"/>
    <mergeCell ref="BW983:BW987"/>
    <mergeCell ref="BX983:BX987"/>
    <mergeCell ref="BY983:BY987"/>
    <mergeCell ref="K963:K967"/>
    <mergeCell ref="L963:L967"/>
    <mergeCell ref="M963:M967"/>
    <mergeCell ref="Q963:Q967"/>
    <mergeCell ref="R963:R967"/>
    <mergeCell ref="S963:S967"/>
    <mergeCell ref="T963:T967"/>
    <mergeCell ref="U963:U967"/>
    <mergeCell ref="V963:V967"/>
    <mergeCell ref="AK963:AK967"/>
    <mergeCell ref="BE963:BE967"/>
    <mergeCell ref="BF963:BF967"/>
    <mergeCell ref="BG963:BG967"/>
    <mergeCell ref="BV958:BV962"/>
    <mergeCell ref="BW958:BW962"/>
    <mergeCell ref="BW973:BW977"/>
    <mergeCell ref="BX973:BX977"/>
    <mergeCell ref="BY973:BY977"/>
    <mergeCell ref="BE968:BE972"/>
    <mergeCell ref="BF968:BF972"/>
    <mergeCell ref="BG968:BG972"/>
    <mergeCell ref="BT968:BT972"/>
    <mergeCell ref="BU968:BU972"/>
    <mergeCell ref="BV968:BV972"/>
    <mergeCell ref="BW968:BW972"/>
    <mergeCell ref="BX968:BX972"/>
    <mergeCell ref="BY968:BY972"/>
    <mergeCell ref="T958:T962"/>
    <mergeCell ref="U958:U962"/>
    <mergeCell ref="V958:V962"/>
    <mergeCell ref="AK958:AK962"/>
    <mergeCell ref="BE958:BE962"/>
    <mergeCell ref="BF958:BF962"/>
    <mergeCell ref="BG958:BG962"/>
    <mergeCell ref="BT958:BT962"/>
    <mergeCell ref="BU958:BU962"/>
    <mergeCell ref="N958:N962"/>
    <mergeCell ref="P958:P962"/>
    <mergeCell ref="AE958:AE962"/>
    <mergeCell ref="AL958:AL962"/>
    <mergeCell ref="BD958:BD962"/>
    <mergeCell ref="BI958:BI962"/>
    <mergeCell ref="BK958:BK962"/>
    <mergeCell ref="BS958:BS962"/>
    <mergeCell ref="N963:N967"/>
    <mergeCell ref="P963:P967"/>
    <mergeCell ref="AE963:AE967"/>
    <mergeCell ref="AL963:AL967"/>
    <mergeCell ref="BD963:BD967"/>
    <mergeCell ref="BI963:BI967"/>
    <mergeCell ref="BK963:BK967"/>
    <mergeCell ref="BS963:BS967"/>
    <mergeCell ref="N968:N972"/>
    <mergeCell ref="P968:P972"/>
    <mergeCell ref="AE968:AE972"/>
    <mergeCell ref="T983:T987"/>
    <mergeCell ref="U983:U987"/>
    <mergeCell ref="V983:V987"/>
    <mergeCell ref="AK983:AK987"/>
    <mergeCell ref="BE983:BE987"/>
    <mergeCell ref="BF983:BF987"/>
    <mergeCell ref="A978:A982"/>
    <mergeCell ref="B978:B982"/>
    <mergeCell ref="C978:C982"/>
    <mergeCell ref="D978:D982"/>
    <mergeCell ref="E978:E982"/>
    <mergeCell ref="F978:F982"/>
    <mergeCell ref="G978:G982"/>
    <mergeCell ref="H978:H982"/>
    <mergeCell ref="I978:I982"/>
    <mergeCell ref="J978:J982"/>
    <mergeCell ref="K978:K982"/>
    <mergeCell ref="L978:L982"/>
    <mergeCell ref="M978:M982"/>
    <mergeCell ref="N993:N997"/>
    <mergeCell ref="P993:P997"/>
    <mergeCell ref="J853:J857"/>
    <mergeCell ref="K853:K857"/>
    <mergeCell ref="L853:L857"/>
    <mergeCell ref="M853:M857"/>
    <mergeCell ref="Q853:Q857"/>
    <mergeCell ref="R853:R857"/>
    <mergeCell ref="S853:S857"/>
    <mergeCell ref="T853:T857"/>
    <mergeCell ref="U853:U857"/>
    <mergeCell ref="V853:V857"/>
    <mergeCell ref="AK853:AK857"/>
    <mergeCell ref="BW993:BW997"/>
    <mergeCell ref="R858:R862"/>
    <mergeCell ref="S858:S862"/>
    <mergeCell ref="T858:T862"/>
    <mergeCell ref="AE858:AE862"/>
    <mergeCell ref="AL858:AL862"/>
    <mergeCell ref="BD858:BD862"/>
    <mergeCell ref="BI858:BI862"/>
    <mergeCell ref="BK858:BK862"/>
    <mergeCell ref="BS858:BS862"/>
    <mergeCell ref="AE863:AE867"/>
    <mergeCell ref="AL863:AL867"/>
    <mergeCell ref="BD863:BD867"/>
    <mergeCell ref="BI863:BI867"/>
    <mergeCell ref="BK863:BK867"/>
    <mergeCell ref="BS863:BS867"/>
    <mergeCell ref="N868:N872"/>
    <mergeCell ref="P868:P872"/>
    <mergeCell ref="AE868:AE872"/>
    <mergeCell ref="AL868:AL872"/>
    <mergeCell ref="BT898:BT902"/>
    <mergeCell ref="BT893:BT897"/>
    <mergeCell ref="BU893:BU897"/>
    <mergeCell ref="BV893:BV897"/>
    <mergeCell ref="BW893:BW897"/>
    <mergeCell ref="F893:F897"/>
    <mergeCell ref="G893:G897"/>
    <mergeCell ref="H893:H897"/>
    <mergeCell ref="F983:F987"/>
    <mergeCell ref="G983:G987"/>
    <mergeCell ref="H983:H987"/>
    <mergeCell ref="I983:I987"/>
    <mergeCell ref="K858:K862"/>
    <mergeCell ref="BX993:BX997"/>
    <mergeCell ref="BY993:BY997"/>
    <mergeCell ref="A848:A852"/>
    <mergeCell ref="B848:B852"/>
    <mergeCell ref="C848:C852"/>
    <mergeCell ref="D848:D852"/>
    <mergeCell ref="E848:E852"/>
    <mergeCell ref="F848:F852"/>
    <mergeCell ref="G848:G852"/>
    <mergeCell ref="H848:H852"/>
    <mergeCell ref="I848:I852"/>
    <mergeCell ref="J848:J852"/>
    <mergeCell ref="K848:K852"/>
    <mergeCell ref="L848:L852"/>
    <mergeCell ref="M848:M852"/>
    <mergeCell ref="Q848:Q852"/>
    <mergeCell ref="R848:R852"/>
    <mergeCell ref="S848:S852"/>
    <mergeCell ref="T848:T852"/>
    <mergeCell ref="U848:U852"/>
    <mergeCell ref="V848:V852"/>
    <mergeCell ref="AK848:AK852"/>
    <mergeCell ref="BE848:BE852"/>
    <mergeCell ref="BF848:BF852"/>
    <mergeCell ref="BG848:BG852"/>
    <mergeCell ref="U858:U862"/>
    <mergeCell ref="V858:V862"/>
    <mergeCell ref="AK858:AK862"/>
    <mergeCell ref="BE858:BE862"/>
    <mergeCell ref="BF858:BF862"/>
    <mergeCell ref="BG858:BG862"/>
    <mergeCell ref="BT858:BT862"/>
    <mergeCell ref="BU858:BU862"/>
    <mergeCell ref="BV858:BV862"/>
    <mergeCell ref="BW858:BW862"/>
    <mergeCell ref="N848:N852"/>
    <mergeCell ref="P848:P852"/>
    <mergeCell ref="A993:A997"/>
    <mergeCell ref="B993:B997"/>
    <mergeCell ref="C993:C997"/>
    <mergeCell ref="D993:D997"/>
    <mergeCell ref="E993:E997"/>
    <mergeCell ref="F993:F997"/>
    <mergeCell ref="G993:G997"/>
    <mergeCell ref="H993:H997"/>
    <mergeCell ref="A988:A992"/>
    <mergeCell ref="B988:B992"/>
    <mergeCell ref="C988:C992"/>
    <mergeCell ref="D988:D992"/>
    <mergeCell ref="E988:E992"/>
    <mergeCell ref="A858:A862"/>
    <mergeCell ref="B858:B862"/>
    <mergeCell ref="C858:C862"/>
    <mergeCell ref="D858:D862"/>
    <mergeCell ref="E858:E862"/>
    <mergeCell ref="F858:F862"/>
    <mergeCell ref="G858:G862"/>
    <mergeCell ref="H858:H862"/>
    <mergeCell ref="I858:I862"/>
    <mergeCell ref="J858:J862"/>
    <mergeCell ref="BV978:BV982"/>
    <mergeCell ref="BW978:BW982"/>
    <mergeCell ref="BX978:BX982"/>
    <mergeCell ref="BY978:BY982"/>
    <mergeCell ref="L858:L862"/>
    <mergeCell ref="M858:M862"/>
    <mergeCell ref="Q858:Q862"/>
    <mergeCell ref="BT848:BT852"/>
    <mergeCell ref="BU848:BU852"/>
    <mergeCell ref="BV848:BV852"/>
    <mergeCell ref="BW848:BW852"/>
    <mergeCell ref="BX848:BX852"/>
    <mergeCell ref="BY848:BY852"/>
    <mergeCell ref="A853:A857"/>
    <mergeCell ref="B853:B857"/>
    <mergeCell ref="C853:C857"/>
    <mergeCell ref="D853:D857"/>
    <mergeCell ref="E853:E857"/>
    <mergeCell ref="F853:F857"/>
    <mergeCell ref="G853:G857"/>
    <mergeCell ref="H853:H857"/>
    <mergeCell ref="I853:I857"/>
    <mergeCell ref="BW988:BW992"/>
    <mergeCell ref="BX988:BX992"/>
    <mergeCell ref="BY988:BY992"/>
    <mergeCell ref="N988:N992"/>
    <mergeCell ref="P988:P992"/>
    <mergeCell ref="F988:F992"/>
    <mergeCell ref="G988:G992"/>
    <mergeCell ref="H988:H992"/>
    <mergeCell ref="I988:I992"/>
    <mergeCell ref="J988:J992"/>
    <mergeCell ref="K988:K992"/>
    <mergeCell ref="L988:L992"/>
    <mergeCell ref="M988:M992"/>
    <mergeCell ref="Q988:Q992"/>
    <mergeCell ref="R988:R992"/>
    <mergeCell ref="S988:S992"/>
    <mergeCell ref="T988:T992"/>
    <mergeCell ref="U988:U992"/>
    <mergeCell ref="V988:V992"/>
    <mergeCell ref="Q978:Q982"/>
    <mergeCell ref="R978:R982"/>
    <mergeCell ref="S978:S982"/>
    <mergeCell ref="T978:T982"/>
    <mergeCell ref="U978:U982"/>
    <mergeCell ref="V978:V982"/>
    <mergeCell ref="AK978:AK982"/>
    <mergeCell ref="BE978:BE982"/>
    <mergeCell ref="BF978:BF982"/>
    <mergeCell ref="BG978:BG982"/>
    <mergeCell ref="BT978:BT982"/>
    <mergeCell ref="N983:N987"/>
    <mergeCell ref="P983:P987"/>
    <mergeCell ref="BD868:BD872"/>
    <mergeCell ref="AE848:AE852"/>
    <mergeCell ref="AL848:AL852"/>
    <mergeCell ref="BD848:BD852"/>
    <mergeCell ref="BI848:BI852"/>
    <mergeCell ref="BK848:BK852"/>
    <mergeCell ref="BS848:BS852"/>
    <mergeCell ref="N853:N857"/>
    <mergeCell ref="P853:P857"/>
    <mergeCell ref="AE853:AE857"/>
    <mergeCell ref="AL853:AL857"/>
    <mergeCell ref="BD853:BD857"/>
    <mergeCell ref="BI853:BI857"/>
    <mergeCell ref="BK853:BK857"/>
    <mergeCell ref="BS853:BS857"/>
    <mergeCell ref="N858:N862"/>
    <mergeCell ref="P858:P862"/>
    <mergeCell ref="BX858:BX862"/>
    <mergeCell ref="BE853:BE857"/>
    <mergeCell ref="BF853:BF857"/>
    <mergeCell ref="BG853:BG857"/>
    <mergeCell ref="BT853:BT857"/>
    <mergeCell ref="BU853:BU857"/>
    <mergeCell ref="BV853:BV857"/>
    <mergeCell ref="BW853:BW857"/>
    <mergeCell ref="BX853:BX857"/>
    <mergeCell ref="BY853:BY857"/>
    <mergeCell ref="BU873:BU877"/>
    <mergeCell ref="BT863:BT867"/>
    <mergeCell ref="BU863:BU867"/>
    <mergeCell ref="BV863:BV867"/>
    <mergeCell ref="BW863:BW867"/>
    <mergeCell ref="BX863:BX867"/>
    <mergeCell ref="BY863:BY867"/>
    <mergeCell ref="A868:A872"/>
    <mergeCell ref="B868:B872"/>
    <mergeCell ref="C868:C872"/>
    <mergeCell ref="D868:D872"/>
    <mergeCell ref="E868:E872"/>
    <mergeCell ref="F868:F872"/>
    <mergeCell ref="G868:G872"/>
    <mergeCell ref="H868:H872"/>
    <mergeCell ref="I868:I872"/>
    <mergeCell ref="J868:J872"/>
    <mergeCell ref="K868:K872"/>
    <mergeCell ref="L868:L872"/>
    <mergeCell ref="M868:M872"/>
    <mergeCell ref="Q868:Q872"/>
    <mergeCell ref="R868:R872"/>
    <mergeCell ref="S868:S872"/>
    <mergeCell ref="T868:T872"/>
    <mergeCell ref="U868:U872"/>
    <mergeCell ref="V868:V872"/>
    <mergeCell ref="AK868:AK872"/>
    <mergeCell ref="BE868:BE872"/>
    <mergeCell ref="BY858:BY862"/>
    <mergeCell ref="A863:A867"/>
    <mergeCell ref="B863:B867"/>
    <mergeCell ref="C863:C867"/>
    <mergeCell ref="D863:D867"/>
    <mergeCell ref="E863:E867"/>
    <mergeCell ref="F863:F867"/>
    <mergeCell ref="G863:G867"/>
    <mergeCell ref="H863:H867"/>
    <mergeCell ref="I863:I867"/>
    <mergeCell ref="J863:J867"/>
    <mergeCell ref="K863:K867"/>
    <mergeCell ref="L863:L867"/>
    <mergeCell ref="M863:M867"/>
    <mergeCell ref="Q863:Q867"/>
    <mergeCell ref="R863:R867"/>
    <mergeCell ref="S863:S867"/>
    <mergeCell ref="T863:T867"/>
    <mergeCell ref="U863:U867"/>
    <mergeCell ref="V863:V867"/>
    <mergeCell ref="AK863:AK867"/>
    <mergeCell ref="BE863:BE867"/>
    <mergeCell ref="BF863:BF867"/>
    <mergeCell ref="BG863:BG867"/>
    <mergeCell ref="N863:N867"/>
    <mergeCell ref="P863:P867"/>
    <mergeCell ref="BX878:BX882"/>
    <mergeCell ref="BY878:BY882"/>
    <mergeCell ref="A883:A887"/>
    <mergeCell ref="B883:B887"/>
    <mergeCell ref="C883:C887"/>
    <mergeCell ref="D883:D887"/>
    <mergeCell ref="E883:E887"/>
    <mergeCell ref="F883:F887"/>
    <mergeCell ref="G883:G887"/>
    <mergeCell ref="H883:H887"/>
    <mergeCell ref="I883:I887"/>
    <mergeCell ref="J883:J887"/>
    <mergeCell ref="K883:K887"/>
    <mergeCell ref="L883:L887"/>
    <mergeCell ref="M883:M887"/>
    <mergeCell ref="Q883:Q887"/>
    <mergeCell ref="R883:R887"/>
    <mergeCell ref="BV873:BV877"/>
    <mergeCell ref="BW873:BW877"/>
    <mergeCell ref="BX873:BX877"/>
    <mergeCell ref="BY873:BY877"/>
    <mergeCell ref="BF868:BF872"/>
    <mergeCell ref="BG868:BG872"/>
    <mergeCell ref="BT868:BT872"/>
    <mergeCell ref="BU868:BU872"/>
    <mergeCell ref="BV868:BV872"/>
    <mergeCell ref="BW868:BW872"/>
    <mergeCell ref="BX868:BX872"/>
    <mergeCell ref="BY868:BY872"/>
    <mergeCell ref="A873:A877"/>
    <mergeCell ref="B873:B877"/>
    <mergeCell ref="C873:C877"/>
    <mergeCell ref="D873:D877"/>
    <mergeCell ref="E873:E877"/>
    <mergeCell ref="F873:F877"/>
    <mergeCell ref="G873:G877"/>
    <mergeCell ref="H873:H877"/>
    <mergeCell ref="I873:I877"/>
    <mergeCell ref="J873:J877"/>
    <mergeCell ref="K873:K877"/>
    <mergeCell ref="L873:L877"/>
    <mergeCell ref="M873:M877"/>
    <mergeCell ref="Q873:Q877"/>
    <mergeCell ref="R873:R877"/>
    <mergeCell ref="S873:S877"/>
    <mergeCell ref="T873:T877"/>
    <mergeCell ref="U873:U877"/>
    <mergeCell ref="V873:V877"/>
    <mergeCell ref="BI868:BI872"/>
    <mergeCell ref="BK868:BK872"/>
    <mergeCell ref="BS868:BS872"/>
    <mergeCell ref="N873:N877"/>
    <mergeCell ref="P873:P877"/>
    <mergeCell ref="AE873:AE877"/>
    <mergeCell ref="AL873:AL877"/>
    <mergeCell ref="BD873:BD877"/>
    <mergeCell ref="BI873:BI877"/>
    <mergeCell ref="BK873:BK877"/>
    <mergeCell ref="BS873:BS877"/>
    <mergeCell ref="BG873:BG877"/>
    <mergeCell ref="AK873:AK877"/>
    <mergeCell ref="BE873:BE877"/>
    <mergeCell ref="BF873:BF877"/>
    <mergeCell ref="BT873:BT877"/>
    <mergeCell ref="BX893:BX897"/>
    <mergeCell ref="BY893:BY897"/>
    <mergeCell ref="BE888:BE892"/>
    <mergeCell ref="BF888:BF892"/>
    <mergeCell ref="BG888:BG892"/>
    <mergeCell ref="BT888:BT892"/>
    <mergeCell ref="BU888:BU892"/>
    <mergeCell ref="BV888:BV892"/>
    <mergeCell ref="BW888:BW892"/>
    <mergeCell ref="BX888:BX892"/>
    <mergeCell ref="BY888:BY892"/>
    <mergeCell ref="BK883:BK887"/>
    <mergeCell ref="BS883:BS887"/>
    <mergeCell ref="BT878:BT882"/>
    <mergeCell ref="BU878:BU882"/>
    <mergeCell ref="BV878:BV882"/>
    <mergeCell ref="BW878:BW882"/>
    <mergeCell ref="A878:A882"/>
    <mergeCell ref="B878:B882"/>
    <mergeCell ref="C878:C882"/>
    <mergeCell ref="D878:D882"/>
    <mergeCell ref="E878:E882"/>
    <mergeCell ref="F878:F882"/>
    <mergeCell ref="G878:G882"/>
    <mergeCell ref="H878:H882"/>
    <mergeCell ref="I878:I882"/>
    <mergeCell ref="J878:J882"/>
    <mergeCell ref="K878:K882"/>
    <mergeCell ref="L878:L882"/>
    <mergeCell ref="M878:M882"/>
    <mergeCell ref="Q878:Q882"/>
    <mergeCell ref="R878:R882"/>
    <mergeCell ref="S878:S882"/>
    <mergeCell ref="BT883:BT887"/>
    <mergeCell ref="BU883:BU887"/>
    <mergeCell ref="BV883:BV887"/>
    <mergeCell ref="BW883:BW887"/>
    <mergeCell ref="BX883:BX887"/>
    <mergeCell ref="BY883:BY887"/>
    <mergeCell ref="A888:A892"/>
    <mergeCell ref="B888:B892"/>
    <mergeCell ref="C888:C892"/>
    <mergeCell ref="D888:D892"/>
    <mergeCell ref="E888:E892"/>
    <mergeCell ref="F888:F892"/>
    <mergeCell ref="G888:G892"/>
    <mergeCell ref="H888:H892"/>
    <mergeCell ref="I888:I892"/>
    <mergeCell ref="J888:J892"/>
    <mergeCell ref="K888:K892"/>
    <mergeCell ref="L888:L892"/>
    <mergeCell ref="M888:M892"/>
    <mergeCell ref="Q888:Q892"/>
    <mergeCell ref="R888:R892"/>
    <mergeCell ref="S888:S892"/>
    <mergeCell ref="T888:T892"/>
    <mergeCell ref="U888:U892"/>
    <mergeCell ref="V888:V892"/>
    <mergeCell ref="AK888:AK892"/>
    <mergeCell ref="A893:A897"/>
    <mergeCell ref="B893:B897"/>
    <mergeCell ref="C893:C897"/>
    <mergeCell ref="D893:D897"/>
    <mergeCell ref="E893:E897"/>
    <mergeCell ref="M893:M897"/>
    <mergeCell ref="Q893:Q897"/>
    <mergeCell ref="R893:R897"/>
    <mergeCell ref="S893:S897"/>
    <mergeCell ref="T893:T897"/>
    <mergeCell ref="U893:U897"/>
    <mergeCell ref="N888:N892"/>
    <mergeCell ref="P888:P892"/>
    <mergeCell ref="AE888:AE892"/>
    <mergeCell ref="AL888:AL892"/>
    <mergeCell ref="BD888:BD892"/>
    <mergeCell ref="BI888:BI892"/>
    <mergeCell ref="BK888:BK892"/>
    <mergeCell ref="BS888:BS892"/>
    <mergeCell ref="N893:N897"/>
    <mergeCell ref="P893:P897"/>
    <mergeCell ref="AE893:AE897"/>
    <mergeCell ref="AL893:AL897"/>
    <mergeCell ref="BD893:BD897"/>
    <mergeCell ref="BI893:BI897"/>
    <mergeCell ref="BG903:BG907"/>
    <mergeCell ref="H898:H902"/>
    <mergeCell ref="I898:I902"/>
    <mergeCell ref="J898:J902"/>
    <mergeCell ref="K898:K902"/>
    <mergeCell ref="L898:L902"/>
    <mergeCell ref="M898:M902"/>
    <mergeCell ref="Q898:Q902"/>
    <mergeCell ref="R898:R902"/>
    <mergeCell ref="S898:S902"/>
    <mergeCell ref="T898:T902"/>
    <mergeCell ref="U898:U902"/>
    <mergeCell ref="V898:V902"/>
    <mergeCell ref="AK898:AK902"/>
    <mergeCell ref="BE898:BE902"/>
    <mergeCell ref="BF898:BF902"/>
    <mergeCell ref="BG898:BG902"/>
    <mergeCell ref="I893:I897"/>
    <mergeCell ref="J893:J897"/>
    <mergeCell ref="K893:K897"/>
    <mergeCell ref="L893:L897"/>
    <mergeCell ref="BT903:BT907"/>
    <mergeCell ref="BU903:BU907"/>
    <mergeCell ref="BV903:BV907"/>
    <mergeCell ref="BW903:BW907"/>
    <mergeCell ref="BX903:BX907"/>
    <mergeCell ref="BY903:BY907"/>
    <mergeCell ref="A908:A912"/>
    <mergeCell ref="B908:B912"/>
    <mergeCell ref="C908:C912"/>
    <mergeCell ref="D908:D912"/>
    <mergeCell ref="E908:E912"/>
    <mergeCell ref="F908:F912"/>
    <mergeCell ref="G908:G912"/>
    <mergeCell ref="H908:H912"/>
    <mergeCell ref="I908:I912"/>
    <mergeCell ref="J908:J912"/>
    <mergeCell ref="K908:K912"/>
    <mergeCell ref="L908:L912"/>
    <mergeCell ref="M908:M912"/>
    <mergeCell ref="Q908:Q912"/>
    <mergeCell ref="R908:R912"/>
    <mergeCell ref="S908:S912"/>
    <mergeCell ref="T908:T912"/>
    <mergeCell ref="U908:U912"/>
    <mergeCell ref="V908:V912"/>
    <mergeCell ref="BW913:BW917"/>
    <mergeCell ref="BX913:BX917"/>
    <mergeCell ref="BY913:BY917"/>
    <mergeCell ref="BV913:BV917"/>
    <mergeCell ref="BU898:BU902"/>
    <mergeCell ref="BV898:BV902"/>
    <mergeCell ref="BW898:BW902"/>
    <mergeCell ref="BX898:BX902"/>
    <mergeCell ref="BY898:BY902"/>
    <mergeCell ref="A903:A907"/>
    <mergeCell ref="B903:B907"/>
    <mergeCell ref="C903:C907"/>
    <mergeCell ref="D903:D907"/>
    <mergeCell ref="E903:E907"/>
    <mergeCell ref="F903:F907"/>
    <mergeCell ref="G903:G907"/>
    <mergeCell ref="H903:H907"/>
    <mergeCell ref="I903:I907"/>
    <mergeCell ref="J903:J907"/>
    <mergeCell ref="K903:K907"/>
    <mergeCell ref="L903:L907"/>
    <mergeCell ref="M903:M907"/>
    <mergeCell ref="Q903:Q907"/>
    <mergeCell ref="R903:R907"/>
    <mergeCell ref="S903:S907"/>
    <mergeCell ref="T903:T907"/>
    <mergeCell ref="U903:U907"/>
    <mergeCell ref="V903:V907"/>
    <mergeCell ref="AK903:AK907"/>
    <mergeCell ref="BE903:BE907"/>
    <mergeCell ref="BF903:BF907"/>
    <mergeCell ref="A898:A902"/>
    <mergeCell ref="B898:B902"/>
    <mergeCell ref="C898:C902"/>
    <mergeCell ref="D898:D902"/>
    <mergeCell ref="E898:E902"/>
    <mergeCell ref="F898:F902"/>
    <mergeCell ref="G898:G902"/>
    <mergeCell ref="S913:S917"/>
    <mergeCell ref="T913:T917"/>
    <mergeCell ref="U913:U917"/>
    <mergeCell ref="V913:V917"/>
    <mergeCell ref="AK913:AK917"/>
    <mergeCell ref="BE913:BE917"/>
    <mergeCell ref="BF913:BF917"/>
    <mergeCell ref="BG913:BG917"/>
    <mergeCell ref="BT913:BT917"/>
    <mergeCell ref="BU913:BU917"/>
    <mergeCell ref="N918:N922"/>
    <mergeCell ref="P918:P922"/>
    <mergeCell ref="AE918:AE922"/>
    <mergeCell ref="AL918:AL922"/>
    <mergeCell ref="BD918:BD922"/>
    <mergeCell ref="BI918:BI922"/>
    <mergeCell ref="BK918:BK922"/>
    <mergeCell ref="BS918:BS922"/>
    <mergeCell ref="BT908:BT912"/>
    <mergeCell ref="BU908:BU912"/>
    <mergeCell ref="BV908:BV912"/>
    <mergeCell ref="BW908:BW912"/>
    <mergeCell ref="BX908:BX912"/>
    <mergeCell ref="BY908:BY912"/>
    <mergeCell ref="A913:A917"/>
    <mergeCell ref="B913:B917"/>
    <mergeCell ref="C913:C917"/>
    <mergeCell ref="D913:D917"/>
    <mergeCell ref="E913:E917"/>
    <mergeCell ref="F913:F917"/>
    <mergeCell ref="G913:G917"/>
    <mergeCell ref="H913:H917"/>
    <mergeCell ref="I913:I917"/>
    <mergeCell ref="J913:J917"/>
    <mergeCell ref="K913:K917"/>
    <mergeCell ref="L913:L917"/>
    <mergeCell ref="M913:M917"/>
    <mergeCell ref="Q913:Q917"/>
    <mergeCell ref="R913:R917"/>
    <mergeCell ref="N913:N917"/>
    <mergeCell ref="P913:P917"/>
    <mergeCell ref="AE913:AE917"/>
    <mergeCell ref="AL913:AL917"/>
    <mergeCell ref="BD913:BD917"/>
    <mergeCell ref="BI913:BI917"/>
    <mergeCell ref="BK913:BK917"/>
    <mergeCell ref="BS913:BS917"/>
    <mergeCell ref="BT918:BT922"/>
    <mergeCell ref="BU918:BU922"/>
    <mergeCell ref="BV918:BV922"/>
    <mergeCell ref="BW918:BW922"/>
    <mergeCell ref="BX918:BX922"/>
    <mergeCell ref="BY918:BY922"/>
    <mergeCell ref="A918:A922"/>
    <mergeCell ref="B918:B922"/>
    <mergeCell ref="C918:C922"/>
    <mergeCell ref="D918:D922"/>
    <mergeCell ref="E918:E922"/>
    <mergeCell ref="F918:F922"/>
    <mergeCell ref="G918:G922"/>
    <mergeCell ref="H918:H922"/>
    <mergeCell ref="I918:I922"/>
    <mergeCell ref="J918:J922"/>
    <mergeCell ref="K918:K922"/>
    <mergeCell ref="L918:L922"/>
    <mergeCell ref="M918:M922"/>
    <mergeCell ref="Q918:Q922"/>
    <mergeCell ref="R918:R922"/>
    <mergeCell ref="S918:S922"/>
    <mergeCell ref="T918:T922"/>
    <mergeCell ref="U918:U922"/>
    <mergeCell ref="V918:V922"/>
    <mergeCell ref="AK918:AK922"/>
    <mergeCell ref="BE918:BE922"/>
    <mergeCell ref="BF918:BF922"/>
    <mergeCell ref="BG918:BG922"/>
    <mergeCell ref="N923:N927"/>
    <mergeCell ref="P923:P927"/>
    <mergeCell ref="AE923:AE927"/>
    <mergeCell ref="AL923:AL927"/>
    <mergeCell ref="BD923:BD927"/>
    <mergeCell ref="BI923:BI927"/>
    <mergeCell ref="BK923:BK927"/>
    <mergeCell ref="BS923:BS927"/>
    <mergeCell ref="N928:N932"/>
    <mergeCell ref="P928:P932"/>
    <mergeCell ref="AE928:AE932"/>
    <mergeCell ref="AL928:AL932"/>
    <mergeCell ref="BD928:BD932"/>
    <mergeCell ref="U928:U932"/>
    <mergeCell ref="V928:V932"/>
    <mergeCell ref="AK928:AK932"/>
    <mergeCell ref="BE928:BE932"/>
    <mergeCell ref="BF928:BF932"/>
    <mergeCell ref="BG928:BG932"/>
    <mergeCell ref="BT928:BT932"/>
    <mergeCell ref="BU928:BU932"/>
    <mergeCell ref="BV928:BV932"/>
    <mergeCell ref="BW928:BW932"/>
    <mergeCell ref="BT923:BT927"/>
    <mergeCell ref="BU923:BU927"/>
    <mergeCell ref="BV923:BV927"/>
    <mergeCell ref="BW923:BW927"/>
    <mergeCell ref="BX923:BX927"/>
    <mergeCell ref="BY923:BY927"/>
    <mergeCell ref="A928:A932"/>
    <mergeCell ref="B928:B932"/>
    <mergeCell ref="C928:C932"/>
    <mergeCell ref="D928:D932"/>
    <mergeCell ref="E928:E932"/>
    <mergeCell ref="F928:F932"/>
    <mergeCell ref="G928:G932"/>
    <mergeCell ref="H928:H932"/>
    <mergeCell ref="I928:I932"/>
    <mergeCell ref="J928:J932"/>
    <mergeCell ref="K928:K932"/>
    <mergeCell ref="L928:L932"/>
    <mergeCell ref="M928:M932"/>
    <mergeCell ref="Q928:Q932"/>
    <mergeCell ref="R928:R932"/>
    <mergeCell ref="S928:S932"/>
    <mergeCell ref="T928:T932"/>
    <mergeCell ref="BI928:BI932"/>
    <mergeCell ref="BK928:BK932"/>
    <mergeCell ref="BS928:BS932"/>
    <mergeCell ref="BE923:BE927"/>
    <mergeCell ref="BF923:BF927"/>
    <mergeCell ref="BG923:BG927"/>
    <mergeCell ref="A923:A927"/>
    <mergeCell ref="B923:B927"/>
    <mergeCell ref="C923:C927"/>
    <mergeCell ref="D923:D927"/>
    <mergeCell ref="E923:E927"/>
    <mergeCell ref="F923:F927"/>
    <mergeCell ref="G923:G927"/>
    <mergeCell ref="H923:H927"/>
    <mergeCell ref="I923:I927"/>
    <mergeCell ref="J923:J927"/>
    <mergeCell ref="K923:K927"/>
    <mergeCell ref="L923:L927"/>
    <mergeCell ref="M923:M927"/>
    <mergeCell ref="Q923:Q927"/>
    <mergeCell ref="R923:R927"/>
    <mergeCell ref="S923:S927"/>
    <mergeCell ref="T923:T927"/>
    <mergeCell ref="U923:U927"/>
    <mergeCell ref="V923:V927"/>
    <mergeCell ref="AK923:AK927"/>
    <mergeCell ref="BY928:BY932"/>
    <mergeCell ref="BX928:BX932"/>
    <mergeCell ref="BT933:BT937"/>
    <mergeCell ref="BU933:BU937"/>
    <mergeCell ref="BV933:BV937"/>
    <mergeCell ref="BW933:BW937"/>
    <mergeCell ref="BX933:BX937"/>
    <mergeCell ref="BY933:BY937"/>
    <mergeCell ref="A938:A942"/>
    <mergeCell ref="B938:B942"/>
    <mergeCell ref="C938:C942"/>
    <mergeCell ref="D938:D942"/>
    <mergeCell ref="E938:E942"/>
    <mergeCell ref="F938:F942"/>
    <mergeCell ref="G938:G942"/>
    <mergeCell ref="H938:H942"/>
    <mergeCell ref="I938:I942"/>
    <mergeCell ref="J938:J942"/>
    <mergeCell ref="K938:K942"/>
    <mergeCell ref="L938:L942"/>
    <mergeCell ref="M938:M942"/>
    <mergeCell ref="Q938:Q942"/>
    <mergeCell ref="R938:R942"/>
    <mergeCell ref="S938:S942"/>
    <mergeCell ref="T938:T942"/>
    <mergeCell ref="U938:U942"/>
    <mergeCell ref="V938:V942"/>
    <mergeCell ref="AK938:AK942"/>
    <mergeCell ref="BE938:BE942"/>
    <mergeCell ref="A933:A937"/>
    <mergeCell ref="B933:B937"/>
    <mergeCell ref="C933:C937"/>
    <mergeCell ref="D933:D937"/>
    <mergeCell ref="E933:E937"/>
    <mergeCell ref="F933:F937"/>
    <mergeCell ref="G933:G937"/>
    <mergeCell ref="H933:H937"/>
    <mergeCell ref="I933:I937"/>
    <mergeCell ref="J933:J937"/>
    <mergeCell ref="K933:K937"/>
    <mergeCell ref="L933:L937"/>
    <mergeCell ref="M933:M937"/>
    <mergeCell ref="Q933:Q937"/>
    <mergeCell ref="R933:R937"/>
    <mergeCell ref="S933:S937"/>
    <mergeCell ref="T933:T937"/>
    <mergeCell ref="U933:U937"/>
    <mergeCell ref="V933:V937"/>
    <mergeCell ref="AK933:AK937"/>
    <mergeCell ref="BE933:BE937"/>
    <mergeCell ref="BF933:BF937"/>
    <mergeCell ref="BG933:BG937"/>
    <mergeCell ref="N933:N937"/>
    <mergeCell ref="P933:P937"/>
    <mergeCell ref="AE933:AE937"/>
    <mergeCell ref="AL933:AL937"/>
    <mergeCell ref="BD933:BD937"/>
    <mergeCell ref="BI933:BI937"/>
    <mergeCell ref="BK933:BK937"/>
    <mergeCell ref="BS933:BS937"/>
    <mergeCell ref="N938:N942"/>
    <mergeCell ref="P938:P942"/>
    <mergeCell ref="AE938:AE942"/>
    <mergeCell ref="AL938:AL942"/>
    <mergeCell ref="BD938:BD942"/>
    <mergeCell ref="BI938:BI942"/>
    <mergeCell ref="BV943:BV947"/>
    <mergeCell ref="BW943:BW947"/>
    <mergeCell ref="BX943:BX947"/>
    <mergeCell ref="BY943:BY947"/>
    <mergeCell ref="BF938:BF942"/>
    <mergeCell ref="BG938:BG942"/>
    <mergeCell ref="BT938:BT942"/>
    <mergeCell ref="BU938:BU942"/>
    <mergeCell ref="BV938:BV942"/>
    <mergeCell ref="BW938:BW942"/>
    <mergeCell ref="BX938:BX942"/>
    <mergeCell ref="BY938:BY942"/>
    <mergeCell ref="N948:N952"/>
    <mergeCell ref="P948:P952"/>
    <mergeCell ref="AE948:AE952"/>
    <mergeCell ref="AL948:AL952"/>
    <mergeCell ref="BD948:BD952"/>
    <mergeCell ref="BI948:BI952"/>
    <mergeCell ref="BK948:BK952"/>
    <mergeCell ref="BS948:BS952"/>
    <mergeCell ref="BK953:BK957"/>
    <mergeCell ref="BS953:BS957"/>
    <mergeCell ref="A943:A947"/>
    <mergeCell ref="B943:B947"/>
    <mergeCell ref="C943:C947"/>
    <mergeCell ref="D943:D947"/>
    <mergeCell ref="E943:E947"/>
    <mergeCell ref="F943:F947"/>
    <mergeCell ref="G943:G947"/>
    <mergeCell ref="H943:H947"/>
    <mergeCell ref="I943:I947"/>
    <mergeCell ref="J943:J947"/>
    <mergeCell ref="K943:K947"/>
    <mergeCell ref="L943:L947"/>
    <mergeCell ref="M943:M947"/>
    <mergeCell ref="Q943:Q947"/>
    <mergeCell ref="R943:R947"/>
    <mergeCell ref="S943:S947"/>
    <mergeCell ref="T943:T947"/>
    <mergeCell ref="U943:U947"/>
    <mergeCell ref="V943:V947"/>
    <mergeCell ref="BK938:BK942"/>
    <mergeCell ref="BS938:BS942"/>
    <mergeCell ref="N943:N947"/>
    <mergeCell ref="P943:P947"/>
    <mergeCell ref="AE943:AE947"/>
    <mergeCell ref="AL943:AL947"/>
    <mergeCell ref="BD943:BD947"/>
    <mergeCell ref="BI943:BI947"/>
    <mergeCell ref="BK943:BK947"/>
    <mergeCell ref="BS943:BS947"/>
    <mergeCell ref="BT953:BT957"/>
    <mergeCell ref="BU953:BU957"/>
    <mergeCell ref="BV953:BV957"/>
    <mergeCell ref="BW953:BW957"/>
    <mergeCell ref="BX953:BX957"/>
    <mergeCell ref="BY953:BY957"/>
    <mergeCell ref="BX948:BX952"/>
    <mergeCell ref="E228:E232"/>
    <mergeCell ref="BY948:BY952"/>
    <mergeCell ref="A953:A957"/>
    <mergeCell ref="B953:B957"/>
    <mergeCell ref="C953:C957"/>
    <mergeCell ref="D953:D957"/>
    <mergeCell ref="E953:E957"/>
    <mergeCell ref="F953:F957"/>
    <mergeCell ref="G953:G957"/>
    <mergeCell ref="H953:H957"/>
    <mergeCell ref="I953:I957"/>
    <mergeCell ref="J953:J957"/>
    <mergeCell ref="K953:K957"/>
    <mergeCell ref="L953:L957"/>
    <mergeCell ref="M953:M957"/>
    <mergeCell ref="Q953:Q957"/>
    <mergeCell ref="R953:R957"/>
    <mergeCell ref="S953:S957"/>
    <mergeCell ref="T953:T957"/>
    <mergeCell ref="U953:U957"/>
    <mergeCell ref="V953:V957"/>
    <mergeCell ref="AK953:AK957"/>
    <mergeCell ref="BE953:BE957"/>
    <mergeCell ref="BF953:BF957"/>
    <mergeCell ref="BG953:BG957"/>
    <mergeCell ref="T948:T952"/>
    <mergeCell ref="U948:U952"/>
    <mergeCell ref="V948:V952"/>
    <mergeCell ref="AK948:AK952"/>
    <mergeCell ref="BE948:BE952"/>
    <mergeCell ref="BF948:BF952"/>
    <mergeCell ref="BG948:BG952"/>
    <mergeCell ref="BT948:BT952"/>
    <mergeCell ref="BU948:BU952"/>
    <mergeCell ref="BV948:BV952"/>
    <mergeCell ref="BW948:BW952"/>
    <mergeCell ref="A948:A952"/>
    <mergeCell ref="B948:B952"/>
    <mergeCell ref="C948:C952"/>
    <mergeCell ref="D948:D952"/>
    <mergeCell ref="E948:E952"/>
    <mergeCell ref="F948:F952"/>
    <mergeCell ref="G948:G952"/>
    <mergeCell ref="H948:H952"/>
    <mergeCell ref="I948:I952"/>
    <mergeCell ref="J948:J952"/>
    <mergeCell ref="K948:K952"/>
    <mergeCell ref="L948:L952"/>
    <mergeCell ref="M948:M952"/>
    <mergeCell ref="Q948:Q952"/>
    <mergeCell ref="R948:R952"/>
    <mergeCell ref="S948:S952"/>
    <mergeCell ref="N953:N957"/>
    <mergeCell ref="P953:P957"/>
    <mergeCell ref="AE953:AE957"/>
    <mergeCell ref="AL953:AL957"/>
    <mergeCell ref="BD953:BD957"/>
    <mergeCell ref="BI953:BI957"/>
    <mergeCell ref="AK943:AK947"/>
    <mergeCell ref="BE943:BE947"/>
    <mergeCell ref="BF943:BF947"/>
    <mergeCell ref="BG943:BG947"/>
    <mergeCell ref="BT943:BT947"/>
    <mergeCell ref="BU943:BU947"/>
    <mergeCell ref="CE2070:CG2070"/>
    <mergeCell ref="AM1:AP1"/>
    <mergeCell ref="AQ1:AT1"/>
    <mergeCell ref="BY243:BY247"/>
    <mergeCell ref="A243:A247"/>
    <mergeCell ref="BW118:BW122"/>
    <mergeCell ref="B243:B247"/>
    <mergeCell ref="C243:C247"/>
    <mergeCell ref="D243:D247"/>
    <mergeCell ref="E243:E247"/>
    <mergeCell ref="F243:F247"/>
    <mergeCell ref="G243:G247"/>
    <mergeCell ref="H243:H247"/>
    <mergeCell ref="I243:I247"/>
    <mergeCell ref="J243:J247"/>
    <mergeCell ref="K243:K247"/>
    <mergeCell ref="L243:L247"/>
    <mergeCell ref="M243:M247"/>
    <mergeCell ref="N243:N247"/>
    <mergeCell ref="O243:O247"/>
    <mergeCell ref="P243:P247"/>
    <mergeCell ref="Q243:Q247"/>
    <mergeCell ref="R243:R247"/>
    <mergeCell ref="S243:S247"/>
    <mergeCell ref="T243:T247"/>
    <mergeCell ref="U243:U247"/>
    <mergeCell ref="V243:V247"/>
    <mergeCell ref="AE243:AE247"/>
    <mergeCell ref="AK243:AK247"/>
    <mergeCell ref="AL243:AL247"/>
    <mergeCell ref="BD243:BD247"/>
    <mergeCell ref="BE243:BE247"/>
    <mergeCell ref="BF243:BF247"/>
    <mergeCell ref="BG243:BG247"/>
    <mergeCell ref="BI243:BI247"/>
    <mergeCell ref="BK243:BK247"/>
    <mergeCell ref="BS243:BS247"/>
    <mergeCell ref="BT243:BT247"/>
    <mergeCell ref="BU243:BU247"/>
    <mergeCell ref="BV243:BV247"/>
    <mergeCell ref="BW243:BW247"/>
    <mergeCell ref="A118:A122"/>
    <mergeCell ref="B118:B122"/>
    <mergeCell ref="C118:C122"/>
    <mergeCell ref="D118:D122"/>
    <mergeCell ref="E118:E122"/>
    <mergeCell ref="F118:F122"/>
    <mergeCell ref="G118:G122"/>
    <mergeCell ref="H118:H122"/>
    <mergeCell ref="I118:I122"/>
    <mergeCell ref="L118:L122"/>
    <mergeCell ref="M118:M122"/>
    <mergeCell ref="N118:N122"/>
    <mergeCell ref="O118:O122"/>
    <mergeCell ref="P118:P122"/>
    <mergeCell ref="Q118:Q122"/>
    <mergeCell ref="R118:R122"/>
    <mergeCell ref="S118:S122"/>
    <mergeCell ref="J118:J122"/>
    <mergeCell ref="K118:K122"/>
    <mergeCell ref="T118:T122"/>
    <mergeCell ref="U118:U122"/>
    <mergeCell ref="AU1:AX1"/>
    <mergeCell ref="D228:D232"/>
  </mergeCells>
  <dataValidations disablePrompts="1" count="1">
    <dataValidation type="list" allowBlank="1" showInputMessage="1" showErrorMessage="1" sqref="BK103 BK3 BK8 BK13 BK18 BK23 BK28 BK33 BK38 BK43 BK48 BK53 BK58 BK63 BK68 BK73 BK78 BK83 BK88 BK93 BK98 BK2033 BK108 BK113 BK123 BK133 BK138 BK143 BK148 BK153 BK158 BK163 BK168 BK173 BK178 BK183 BK188 BK193 BK198 BK203 BK208 BK213 BK218 BK223 BK228 BK233 BK238 BK323 BK248 BK253 BK338 BK333 BK278 BK268 BK283 BK293 BK298 BK308 BK313 BK303 BK263 BK273 BK258 BK318 BK328 BK288 BK343 BK348 BK353 BK358 BK438 BK368 O1188:O1247 BK378 BK383 BK388 BK393 BK398 BK433 BK413 BK418 BK423 BK428 BK443 BK448 BK453 BK458 BK463 BK468 BK473 BK478 BK483 BK488 BK493 BK498 BK503 BK553 BK513 BK518 BK523 BK528 BK533 BK538 BK543 BK548 BK558 BK563 BK568 BK573 BK578 BK583 BK1483 BK1488 BK1493 BK1498 BK1503 BK1508 BK1513 BK1518 BK1523 BK1528 BK1533 BK1538 BK1543 BK1548 BK1553 BK1558 BK1563 BK1568 BK1573 BK1578 BK1583 BK1588 BK1593 BK1598 BK1603 BK1608 BK1613 BK1623 BK1628 BK1633 BK1638 BK1643 BK1648 BK1653 BK1658 BK1663 BK1668 BK1673 BK1678 BK1683 BK1688 BK1693 BK1698 BK1703 BK1708 BK1713 BK1718 BK1723 BK1728 BK1733 BK1738 BK1743 BK1748 BK1753 BK1758 BK1763 BK1768 BK1773 BK1778 BK1783 BK1788 BK1793 BK1798 BK1803 BK1808 BK1813 BK1818 BK1823 BK1828 BK1833 BK1838 BK1843 BK1848 BK1853 BK1858 BK1863 BK1868 BK1873 BK1878 BK1883 BK1888 BK1893 BK1898 BK1903 BK1908 BK1913 BK1918 BK1923 BK1928 BK1933 BK1938 BK1943 BK1948 BK1953 BK1958 BK1963 BK1968 BK1973 BK1978 BK1983 BK1988 BK1993 BK1998 BK2003 BK2008 BK2013 BK2018 BK2023 BK2028 BK2038 BK2043 BK2048 O3 O8 O13 O18 O23 BK1048 BK1053 BK1073 BK1058 BK1063 BK1068 BK1078 BK1083 BK1158 BK1088 BK1093 BK1098 BK1108 BK1113 BK1133 BK1118 BK1123 BK1128 BK1138 BK1143 BK1148 BK1153 L848 BK848 N848 L853 BK853 P853 L858 BK858 N858 P858 L863 BK863 N863 L868 BK868 P868 L873 BK873 N873 L878 BK878 N878 P878 L883 BK883 N883 P883 L888 BK888 P888 BK893 P893 L898 BK898 N898 P898 L903 BK903 N903 L908 BK908 P908 L913 BK913 N913 P913 L918 BK918 P918 BK923 P923 BK928 L933 BK933 P933 BK938 P938 L943 BK943 N943 P943 L948 BK948 N948 L953 BK953 N953 P953 L958 BK958 N958 L963 BK963 P963 L968 BK968 N968 P968 L973 BK973 P973 L978 BK978 L983 BK983 N983 L988 BK988 N988 BK993 BK1618 P1618 L1043 N1038 P1038 L1038 BK1038 L998 BK998 N998 P998 BK1043 BK1003 P1003 L1008 BK1008 P1008 BK1013 P1013 P1043 BK1018 N1043 P1018 L1023 BK1023 N1023 L1028 BK1028 N1028 P1028 L1033 BK1033 P1023 P1033 N1198 BK1198 L1198 P1193 BK1193 L1193 P1188 BK1188 L1188 P1183 N1183 BK1183 L1183 N1178 L1178 N1173 BK1173 L1173 P1168 N1168 BK1168 L1168 P1198 P1203 BK1203 N1163 BK1163 L1163 P1208 BK1208 P1213 BK1213 P1218 BK1218 P1223 BK1223 P1228 BK1228 P1233 BK1233 P1238 BK1238 BK1243 BK118 BK243 O848:O997 O1003:O1022 O1028:O1037 O1163:O1177 O1618:O1622 BK1178">
      <formula1>#REF!</formula1>
    </dataValidation>
  </dataValidations>
  <pageMargins left="0.7" right="0.7" top="0.75" bottom="0.75" header="0.3" footer="0.3"/>
  <pageSetup paperSize="256" scale="10" fitToHeight="0" orientation="portrait" r:id="rId1"/>
  <extLst>
    <ext xmlns:x14="http://schemas.microsoft.com/office/spreadsheetml/2009/9/main" uri="{CCE6A557-97BC-4b89-ADB6-D9C93CAAB3DF}">
      <x14:dataValidations xmlns:xm="http://schemas.microsoft.com/office/excel/2006/main" disablePrompts="1" count="20">
        <x14:dataValidation type="list" allowBlank="1" showInputMessage="1" showErrorMessage="1">
          <x14:formula1>
            <xm:f>'lista, wskaźniki'!$A$2:$A$4</xm:f>
          </x14:formula1>
          <xm:sqref>D3 D8 D13 D18 D23 D28 D33 D38 D43 D48 D53 D58 D63 D68 D73 D78 D83 D88 D93 D98 D103 D108 D113 D123 D133 D138 D143 D148 D153 D158 D163 D168 D173 D178 D183 D188 D193 D198 D203 D208 D213 D218 D223 D228 D233 D238 D323 D248 D253 D338 D333 D278 D268 D283 D293 D298 D308 D313 D303 D263 D273 D258 D318 D328 D288 D343 D348 D353 D358 D363 D368 D373 D378 D383 D388 D393 D398 D403 D408 D413 D418 D423 D428 D433 D438 D443 D448 D453 D458 D463 D468 D473 D478 D483 D488 D493 D498 D503 D508 D513 D518 D523 D528 D533 D538 D543 D548 D553 D558 D563 D568 D573 D578 D583 D1483 D1488 D1493 D1498 D1503 D1508 D1513 D1518 D1523 D1528 D1533 D1538 D1543 D1548 D1553 D1558 D1563 D1568 D1573 D1578 D1583 D1588 D1593 D1598 D1603 D1608 D1613 D1623 D1628 D1633 D1638 D1643 D1648 D1653 D1658 D1663 D1668 D1673 D1678 D1683 D1688 D1693 D1698 D1703 D1708 D1713 D1718 D1723 D1728 D1733 D1738 D1743 D1748 D1753 D1758 D1763 D1768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D1048 D1053 D1058 D1063 D1068 D1073 D1078 D1083 D1088 D1093 D1098 D1103 D1108 D1113 D1118 D1123 D1128 D1133 D1138 D1143 D1148 D1153 D1158 D118 D243</xm:sqref>
        </x14:dataValidation>
        <x14:dataValidation type="list" allowBlank="1" showInputMessage="1" showErrorMessage="1">
          <x14:formula1>
            <xm:f>'lista, wskaźniki'!$A$8:$A$10</xm:f>
          </x14:formula1>
          <xm:sqref>E3 E8 E13 E18 E23 E28 E33 E38 E43 E48 E53 E58 E63 E68 E73 E78 E83 E88 E93 E98 E103 E108 E113 E123 E133 E138 E143 E148 E153 E158 E163 E168 E173 E178 E183 E188 E193 E198 E203 E208 E213 E218 E223 E228 E233 E238 E323 E248 E253 E338 E333 E278 E268 E283 E293 E298 E308 E313 E303 E263 E273 E258 E318 E328 E288 E343 E348 E353 E358 E363 E368 E373 E378 E383 E388 E393 E398 E403 E408 E413 E418 E423 E428 E433 E438 E443 E448 E453 E458 E463 E468 E473 E478 E483 E488 E493 E498 E503 E508 E513 E518 E523 E528 E533 E538 E543 E548 E553 E558 E563 E568 E573 E578 E583 E1483 E1488 E1493 E1498 E1503 E1508 E1513 E1518 E1523 E1528 E1533 E1538 E1543 E1548 E1553 E1558 E1563 E1568 E1573 E1578 E1583 E1588 E1593 E1598 E1603 E1608 E1613 E1623 E1628 E1633 E1638 E1643 E1648 E1653 E1658 E1663 E1668 E1673 E1678 E1683 E1688 E1693 E1698 E1703 E1708 E1713 E1718 E1723 E1728 E1733 E1738 E1743 E1748 E1753 E1758 E1763 E1768 E1773 E1778 E1783 E1788 E1793 E1798 E1803 E1808 E1813 E1818 E1823 E1828 E1833 E1838 E1843 E1848 E1853 E1858 E1863 E1868 E1873 E1878 E1883 E1888 E1893 E1898 E1903 E1908 E1913 E1918 E1923 E1928 E1933 E1938 E1943 E1948 E1953 E1958 E1963 E1968 E1973 E1978 E1983 E1988 E1993 E1998 E2003 E2008 E2013 E2018 E2023 E2028 E2033 E2038 E2043 E2048 E1048 E1053 E1058 E1063 E1068 E1073 E1078 E1083 E1088 E1093 E1098 E1103 E1108 E1113 E1118 E1123 E1128 E1133 E1138 E1143 E1148 E1153 E1158 E118 E243</xm:sqref>
        </x14:dataValidation>
        <x14:dataValidation type="list" allowBlank="1" showInputMessage="1" showErrorMessage="1">
          <x14:formula1>
            <xm:f>'lista, wskaźniki'!$A$14:$A$18</xm:f>
          </x14:formula1>
          <xm:sqref>I3 I8 I13 I18 I23 I28 I33 I38 I43 I48 I53 I58 I63 I68 I73 I78 I83 I88 I93 I98 I103 I108 I113 I123 I133 I138 I143 I148 I153 I158 I163 I168 I173 I178 I183 I188 I193 I198 I203 I208 I213 I218 I223 I228 I233 I238 I323 I248 I253 I338 I333 I278 I268 I283 I293 I298 I308 I313 I303 I263 I273 I258 I318 I328 I288 I343 I348 I353 I358 I363 I368 I373 I378 I383 I388 I393 I398 I403 I408 I413 I418 I423 I428 I433 I438 I443 I448 I453 I458 I463 I468 I473 I478 I483 I488 I493 I498 I503 I508 I513 I518 I523 I528 I533 I538 I543 I548 I553 I558 I563 I568 I573 I578 I583 I1483 I1488 I1493 I1498 I1503 I1508 I1513 I1518 I1523 I1528 I1533 I1538 I1543 I1548 I1553 I1558 I1563 I1568 I1573 I1578 I1583 I1588 I1593 I1598 I1603 I1608 I1613 I1623 I1628 I1633 I1638 I1643 I1648 I1653 I1658 I1663 I1668 I1673 I1678 I1683 I1688 I1693 I1698 I1703 I1708 I1713 I1718 I1723 I1728 I1733 I1738 I1743 I1748 I1753 I1758 I1763 I1768 I1773 I1778 I1783 I1788 I1793 I1798 I1803 I1808 I1813 I1818 I1823 I1828 I1833 I1838 I1843 I1848 I1853 I1858 I1863 I1868 I1873 I1878 I1883 I1888 I1893 I1898 I1903 I1908 I1913 I1918 I1923 I1928 I1933 I1938 I1943 I1948 I1953 I1958 I1963 I1968 I1973 I1978 I1983 I1988 I1993 I1998 I2003 I2008 I2013 I2018 I2023 I2028 I2033 I2038 I2043 I2048 I1048 I1053 I1058 I1063 I1068 I1073 I1078 I1083 I1088 I1093 I1098 I1103 I1108 I1113 I1118 I1123 I1128 I1133 I1138 I1143 I1148 I1153 I1158 I118 I243</xm:sqref>
        </x14:dataValidation>
        <x14:dataValidation type="list" allowBlank="1" showInputMessage="1" showErrorMessage="1">
          <x14:formula1>
            <xm:f>'lista, wskaźniki'!$A$22:$A$23</xm:f>
          </x14:formula1>
          <xm:sqref>BD3:BF3 BI3 L3 N3 P3 BD8:BF8 BI8 L8 N8 P8 BD13:BF13 BI13 L13 N13 P13 BD18:BF18 BI18 L18 N18 P18 BD23:BF23 BI23 L23 N23 P23 BD28:BF28 BI28 L28 N28 P28 BD33:BF33 BI33 L33 N33 P33 BD38:BF38 BI38 L38 N38 P38 BD43:BF43 BI43 L43 N43 P43 BD48:BF48 BI48 L48 N48 P48 BD53:BF53 BI53 L53 N53 P53 BD58:BF58 BI58 L58 N58 P58 BD63:BF63 BI63 L63 N63 P63 BD68:BF68 BI68 L68 N68 P68 BD73:BF73 BI73 L73 N73 P73 BD78:BF78 BI78 L78 N78 P78 BD83:BF83 BI83 L83 N83 P83 BD88:BF88 BI88 L88 N88 P88 BD93:BF93 BI93 L93 N93 P93 BD98:BF98 BI98 L98 N98 P98 BD103:BF103 BI103 L103 N103 P103 BD108:BF108 BI108 L108 N108 P108 BD113:BF113 BI113 L113 N113 P113 BD123:BF123 BI123 L123 N123 P123 BD133:BF133 BI133 L133 N133 P133 BD138:BF138 BI138 L138 N138 P138 BD143:BF143 BI143 L143 N143 P143 BD148:BF148 BI148 L148 N148 P148 BD153:BF153 BI153 L153 N153 P153 BD158:BF158 BI158 L158 N158 P158 BD163:BF163 BI163 L163 N163 P163 BD168:BF168 BI168 L168 N168 P168 BD173:BF173 BI173 L173 N173 P173 BD178:BF178 BI178 L178 N178 P178 BD183:BF183 BI183 L183 N183 P183 BD188:BF188 BI188 L188 N188 P188 BD193:BF193 BI193 L193 N193 P193 BD198:BF198 BI198 L198 N198 P198 BD203:BF203 BI203 L203 N203 P203 BD208:BF208 BI208 L208 N208 P208 BD213:BF213 BI213 L213 N213 P213 BD218:BF218 BI218 L218 N218 P218 BD223:BF223 BI223 L223 N223 P223 BD228:BF228 BI228 L228 N228 P228 BD233:BF233 BI233 L233 N233 P233 BD238:BF238 BI238 L238 N238 P238 BD323:BF323 BI323 L323 N323 P323 BD248:BF248 BI248 L248 N248 P248 BD253:BF253 BI253 L253 N253 P253 BD338:BF338 BI338 L338 N338 P338 BD333:BF333 BI333 L333 N333 P333 BD278:BF278 BI278 L278 N278 P278 BD268:BF268 BI268 L268 N268 P268 BD283:BF283 BI283 L283 N283 P283 BD293:BF293 BI293 L293 N293 P293 BD298:BF298 BI298 L298 N298 P298 BD308:BF308 BI308 L308 N308 P308 BD313:BF313 BI313 L313 N313 P313 BD303:BF303 BI303 L303 N303 P303 BD263:BF263 BI263 L263 N263 P263 BD273:BF273 BI273 L273 N273 P273 BD258:BF258 BI258 L258 N258 P258 BD318:BF318 BI318 L318 N318 P318 BD328:BF328 BI328 L328 N328 P328 BD288:BF288 BI288 L288 N288 P288 BD343:BF343 BI343 L343 N343 P343 BD348:BF348 BI348 L348 N348 P348 BD353:BF353 BI353 L353 N353 P353 BD358:BF358 BI358 L358 N358 P358 BD363:BF363 BI363 L363 N363 P363 BD368:BF368 BI368 L368 N368 P368 BD373:BF373 BI373 L373 N373 P373 BD378:BF378 BI378 L378 N378 P378 BD383:BF383 BI383 L383 N383 P383 BD388:BF388 BI388 L388 N388 P388 BD393:BF393 BI393 L393 N393 P393 BD398:BF398 BI398 L398 N398 P398 BD403:BF403 BI403 L403 N403 P403 N463 P438 BD408:BF408 BI408 L408 N408 P408 BD413:BF413 BI413 L413 N413 P413 BD418:BF418 BI418 L418 N418 P418 BD423:BF423 BI423 L423 N423 P423 BD428:BF428 BI428 L428 N428 P428 BD433:BF433 BI433 L433 N433 P433 BD438:BF438 BI438 L438 N438 BK363 BK403 BK408 P443 BD443:BF443 BI443 L443 N443 P448 BD448:BF448 BI448 L448 N448 P453 BD453:BF453 BI453 L453 N453 P458 BD458:BF458 BI458 L458 N458 P463 BD463:BF463 BI463 L463 P468 BD468:BF468 BI468 L468 N468 P473 BD473:BF473 BI473 L473 N473 P478 BD478:BF478 BI478 L478 N478 P483 BD483:BF483 BI483 L483 N483 P488 BD488:BF488 BI488 L488 N488 P493 BD493:BF493 BI493 L493 N493 P498 BD498:BF498 BI498 L498 N498 P503 BD503:BF503 BI503 L503 N503 P508 BD508:BF508 BI508 L508 N508 P513 BD513:BF513 BI513 L513 N513 P518 BD518:BF518 BI518 L518 N518 P523 BD523:BF523 BI523 L523 N523 P528 BD528:BF528 BI528 L528 N528 P533 BD533:BF533 BI533 L533 N533 P538 BD538:BF538 BI538 L538 N538 P543 BD543:BF543 BI543 L543 N543 P548 BD548:BF548 BI548 L548 N548 P553 BD553:BF553 BI553 L553 N553 BK508 P558 BD558:BF558 BI558 L558 N558 P563 BD563:BF563 BI563 L563 N563 P568 BD568:BF568 BI568 L568 N568 P573 BD573:BF573 BI573 L573 N573 P578 BD578:BF578 BI578 L578 N578 P583 BD583:BF583 BI583 L583 N583 P1483 BD1483:BF1483 BI1483 L1483 N1483 P1488 BD1488:BF1488 BI1488 L1488 N1488 P1493 BD1493:BF1493 BI1493 L1493 N1493 P1498 BD1498:BF1498 BI1498 L1498 N1498 P1503 BD1503:BF1503 BI1503 L1503 N1503 P1508 BD1508:BF1508 BI1508 L1508 N1508 P1513 BD1513:BF1513 BI1513 L1513 N1513 P1518 BD1518:BF1518 BI1518 L1518 N1518 P1523 BD1523:BF1523 BI1523 L1523 N1523 P1528 BD1528:BF1528 BI1528 L1528 N1528 P1533 BD1533:BF1533 BI1533 L1533 N1533 P1538 BD1538:BF1538 BI1538 L1538 N1538 P1543 BD1543:BF1543 BI1543 L1543 N1543 P1548 BD1548:BF1548 BI1548 L1548 N1548 P1553 BD1553:BF1553 BI1553 L1553 N1553 P1558 BD1558:BF1558 BI1558 L1558 N1558 P1563 BD1563:BF1563 BI1563 L1563 N1563 P1568 BD1568:BF1568 BI1568 L1568 N1568 P1573 BD1573:BF1573 BI1573 L1573 N1573 P1578 BD1578:BF1578 BI1578 L1578 N1578 P1583 BD1583:BF1583 BI1583 L1583 N1583 P1588 BD1588:BF1588 BI1588 L1588 N1588 P1593 BD1593:BF1593 BI1593 L1593 N1593 P1598 BD1598:BF1598 BI1598 L1598 N1598 P1603 BD1603:BF1603 BI1603 L1603 N1603 P1608 BD1608:BF1608 BI1608 L1608 N1608 P1613 BD1613:BF1613 BI1613 L1613 N1613 P1623 BD1623:BF1623 BI1623 L1623 N1623 P1628 BD1628:BF1628 BI1628 L1628 N1628 P1633 BD1633:BF1633 BI1633 L1633 N1633 P1638 BD1638:BF1638 BI1638 L1638 N1638 P1643 BD1643:BF1643 BI1643 L1643 N1643 P1648 BD1648:BF1648 BI1648 L1648 N1648 P1653 BD1653:BF1653 BI1653 L1653 N1653 P1658 BD1658:BF1658 BI1658 L1658 N1658 P1663 BD1663:BF1663 BI1663 L1663 N1663 P1668 BD1668:BF1668 BI1668 L1668 N1668 P1673 BD1673:BF1673 BI1673 L1673 N1673 P1678 BD1678:BF1678 BI1678 L1678 N1678 P1683 BD1683:BF1683 BI1683 L1683 N1683 P1688 BD1688:BF1688 BI1688 L1688 N1688 P1693 BD1693:BF1693 BI1693 L1693 N1693 P1698 BD1698:BF1698 BI1698 L1698 N1698 P1703 BD1703:BF1703 BI1703 L1703 N1703 P1708 BD1708:BF1708 BI1708 L1708 N1708 P1713 BD1713:BF1713 BI1713 L1713 N1713 P1718 BD1718:BF1718 BI1718 L1718 N1718 P1723 BD1723:BF1723 BI1723 L1723 N1723 P1728 BD1728:BF1728 BI1728 L1728 N1728 P1733 BD1733:BF1733 BI1733 L1733 N1733 P1738 BD1738:BF1738 BI1738 L1738 N1738 P1743 BD1743:BF1743 BI1743 L1743 N1743 P1748 BD1748:BF1748 BI1748 L1748 N1748 P1753 BD1753:BF1753 BI1753 L1753 N1753 P1758 BD1758:BF1758 BI1758 L1758 N1758 P1763 BD1763:BF1763 BI1763 L1763 N1763 P1768 BD1768:BF1768 BI1768 L1768 N1768 P1773 BD1773:BF1773 BI1773 L1773 N1773 P1778 BD1778:BF1778 BI1778 L1778 N1778 P1783 BD1783:BF1783 BI1783 L1783 N1783 P1788 BD1788:BF1788 BI1788 L1788 N1788 P1793 BD1793:BF1793 BI1793 L1793 N1793 P1798 BD1798:BF1798 BI1798 L1798 N1798 P1803 BD1803:BF1803 BI1803 L1803 N1803 P1808 BD1808:BF1808 BI1808 L1808 N1808 P1813 BD1813:BF1813 BI1813 L1813 N1813 P1818 BD1818:BF1818 BI1818 L1818 N1818 P1823 BD1823:BF1823 BI1823 L1823 N1823 P1828 BD1828:BF1828 BI1828 L1828 N1828 P1833 BD1833:BF1833 BI1833 L1833 N1833 P1838 BD1838:BF1838 BI1838 L1838 N1838 P1843 BD1843:BF1843 BI1843 L1843 N1843 P1848 BD1848:BF1848 BI1848 L1848 N1848 P1853 BD1853:BF1853 BI1853 L1853 N1853 P1858 BD1858:BF1858 BI1858 L1858 N1858 P1863 BD1863:BF1863 BI1863 L1863 N1863 P1868 BD1868:BF1868 BI1868 L1868 N1868 P1873 BD1873:BF1873 BI1873 L1873 N1873 P1878 BD1878:BF1878 BI1878 L1878 N1878 P1883 BD1883:BF1883 BI1883 L1883 N1883 P1888 BD1888:BF1888 BI1888 L1888 N1888 P1893 BD1893:BF1893 BI1893 L1893 N1893 P1898 BD1898:BF1898 BI1898 L1898 N1898 P1903 BD1903:BF1903 BI1903 L1903 N1903 P1908 BD1908:BF1908 BI1908 L1908 N1908 P1913 BD1913:BF1913 BI1913 L1913 N1913 P1918 BD1918:BF1918 BI1918 L1918 N1918 P1923 BD1923:BF1923 BI1923 L1923 N1923 P1928 BD1928:BF1928 BI1928 L1928 N1928 P1933 BD1933:BF1933 BI1933 L1933 N1933 P1938 BD1938:BF1938 BI1938 L1938 N1938 P1943 BD1943:BF1943 BI1943 L1943 N1943 P1948 BD1948:BF1948 BI1948 L1948 N1948 P1953 BD1953:BF1953 BI1953 L1953 N1953 P1958 BD1958:BF1958 BI1958 L1958 N1958 P1963 BD1963:BF1963 BI1963 L1963 N1963 P1968 BD1968:BF1968 BI1968 L1968 N1968 P1973 BD1973:BF1973 BI1973 L1973 N1973 P1978 BD1978:BF1978 BI1978 L1978 N1978 P1983 BD1983:BF1983 BI1983 L1983 N1983 P1988 BD1988:BF1988 BI1988 L1988 N1988 P1993 BD1993:BF1993 BI1993 L1993 N1993 P1998 BD1998:BF1998 BI1998 L1998 N1998 P2003 BD2003:BF2003 BI2003 L2003 N2003 P2008 BD2008:BF2008 BI2008 L2008 N2008 P2013 BD2013:BF2013 BI2013 L2013 N2013 P2018 BD2018:BF2018 BI2018 L2018 N2018 P2023 BD2023:BF2023 BI2023 L2023 N2023 P2028 BD2028:BF2028 BI2028 L2028 N2028 P2033 BD2033:BF2033 BI2033 L2033 N2033 P2038 BD2038:BF2038 BI2038 L2038 N2038 P2043 BD2043:BF2043 BI2043 L2043 N2043 P2048 BD2048:BF2048 BI2048 L2048 N2048 BD118:BF118 BI118 P1048 BD1048:BF1048 BI1048 L1048 N1048 P1053 BD1053:BF1053 BI1053 L1053 N1053 P1058 BD1058:BF1058 BI1058 L1058 N1058 P1063 BD1063:BF1063 BI1063 L1063 N1063 P1068 BD1068:BF1068 BI1068 L1068 N1068 P1073 BD1073:BF1073 BI1073 L1073 N1073 P1078 BD1078:BF1078 BI1078 L1078 N1078 P1083 BD1083:BF1083 BI1083 L1083 N1083 P1088 BD1088:BF1088 BI1088 L1088 N1088 P1093 BD1093:BF1093 BI1093 L1093 N1093 P1098 BD1098:BF1098 BI1098 L1098 N1098 P1103 BD1103:BF1103 BI1103 L1103 N1103 P1108 BD1108:BF1108 BI1108 L1108 N1108 P1113 BD1113:BF1113 BI1113 L1113 N1113 P1118 BD1118:BF1118 BI1118 L1118 N1118 P1123 BD1123:BF1123 BI1123 L1123 N1123 P1128 BD1128:BF1128 BI1128 L1128 N1128 P1133 BD1133:BF1133 BI1133 L1133 N1133 P1138 BD1138:BF1138 BI1138 L1138 N1138 P1143 BD1143:BF1143 BI1143 L1143 N1143 P1148 BD1148:BF1148 BI1148 L1148 N1148 P1153 BD1153:BF1153 BI1153 L1153 N1153 P1158 BD1158:BF1158 BI1158 L1158 N1158 BK1103 L118 N118 P118 BD243:BF243 BI243 L243 N243 P243 BG123:BG127 BG3:BG118 BG133:BG587 BG1048:BG1162 BG1623:BG2052 BG1483:BG1617 BK373</xm:sqref>
        </x14:dataValidation>
        <x14:dataValidation type="list" allowBlank="1" showInputMessage="1" showErrorMessage="1">
          <x14:formula1>
            <xm:f>'lista, wskaźniki'!$A$33:$A$35</xm:f>
          </x14:formula1>
          <xm:sqref>R3 R8 R13 R18 R23 R28 R33 R38 R43 R48 R53 R58 R63 R68 R73 R78 R83 R88 R93 R98 R103 R108 R113 R123 R133 R138 R143 R148 R153 R158 R163 R168 R173 R178 R183 R188 R193 R198 R203 R208 R213 R218 R223 R228 R233 R238 R323 R248 R253 R338 R333 R278 R268 R283 R293 R298 R308 R313 R303 R263 R273 R258 R318 R328 R288 R343 R348 R353 R358 R363 R368 R373 R378 R383 R388 R393 R398 R403 R408 R413 R418 R423 R428 R433 R438 R443 R448 R453 R458 R463 R468 R473 R478 R483 R488 R493 R498 R503 R508 R513 R518 R523 R528 R533 R538 R543 R548 R553 R558 R563 R568 R573 R578 R583 R1483 R1488 R1493 R1498 R1503 R1508 R1513 R1518 R1523 R1528 R1533 R1538 R1543 R1548 R1553 R1558 R1563 R1568 R1573 R1578 R1583 R1588 R1593 R1598 R1603 R1608 R1613 R1623 R1628 R1633 R1638 R1643 R1648 R1653 R1658 R1663 R1668 R1673 R1678 R1683 R1688 R1693 R1698 R1703 R1708 R1713 R1718 R1723 R1728 R1733 R1738 R1743 R1748 R1753 R1758 R1763 R1768 R1773 R1778 R1783 R1788 R1793 R1798 R1803 R1808 R1813 R1818 R1823 R1828 R1833 R1838 R1843 R1848 R1853 R1858 R1863 R1868 R1873 R1878 R1883 R1888 R1893 R1898 R1903 R1908 R1913 R1918 R1923 R1928 R1933 R1938 R1943 R1948 R1953 R1958 R1963 R1968 R1973 R1978 R1983 R1988 R1993 R1998 R2003 R2008 R2013 R2018 R2023 R2028 R2033 R2038 R2043 R2048 R1048 R1053 R1058 R1063 R1068 R1073 R1078 R1083 R1088 R1093 R1098 R1103 R1108 R1113 R1118 R1123 R1128 R1133 R1138 R1143 R1148 R1153 R1158 R118 R243</xm:sqref>
        </x14:dataValidation>
        <x14:dataValidation type="list" allowBlank="1" showInputMessage="1" showErrorMessage="1">
          <x14:formula1>
            <xm:f>'lista, wskaźniki'!$A$63:$A$67</xm:f>
          </x14:formula1>
          <xm:sqref>Z748 Z1343 Z219:Z232 Z133:Z217 Z238:Z247 Z3:Z127 Z379:Z387 Z390:Z393 Z254:Z377 Z395:Z407 Z410:Z457 Z489:Z492 Z484:Z487 Z479:Z482 Z470:Z477 Z514:Z517 Z509:Z512 Z504:Z507 Z499:Z502 Z494:Z497 Z544:Z547 Z539:Z542 Z534:Z537 Z529:Z532 Z524:Z527 Z519:Z522 Z579:Z582 Z574:Z577 Z569:Z572 Z564:Z567 Z559:Z562 Z554:Z557 Z549:Z552 Z584:Z587 Z1079:Z1082 Z1074:Z1077 Z1069:Z1072 Z1064:Z1067 Z1059:Z1062 Z1054:Z1057 Z1049:Z1052 Z1114:Z1117 Z1109:Z1112 Z1104:Z1107 Z1099:Z1102 Z1094:Z1097 Z1089:Z1092 Z1084:Z1087 Z1139:Z1142 Z1134:Z1137 Z1129:Z1132 Z1124:Z1127 Z1119:Z1122 Z1159:Z1162 Z1154:Z1157 Z1149:Z1152 Z1144:Z1147 Z1483:Z1492 Z1494:Z1497 Z1499:Z1502 Z1514:Z1517 Z1509:Z1512 Z1504:Z1507 Z1519:Z1522 Z1524:Z1527 Z1529:Z1532 Z1534:Z1537 Z1539:Z1542 Z1554:Z1557 Z1549:Z1552 Z1544:Z1547 Z1564:Z1567 Z1559:Z1562 Z1584:Z1587 Z1579:Z1582 Z1574:Z1577 Z1569:Z1572 Z1614:Z1617 Z1609:Z1612 Z1604:Z1607 Z1599:Z1602 Z1594:Z1597 Z1634:Z1642 Z1629:Z1632 Z1624:Z1627 Z1654:Z1657 Z1649:Z1652 Z1644:Z1647 Z1664:Z1667 Z1659:Z1662 Z1674:Z1677 Z1669:Z1672 Z1684:Z1687 Z1679:Z1682 Z1699:Z1702 Z1694:Z1697 Z1689:Z1692 Z1704:Z1707 Z1719:Z1722 Z1714:Z1717 Z1709:Z1712 Z1729:Z1732 Z1724:Z1727 Z1739:Z1742 Z1734:Z1737 Z1754:Z1757 Z1749:Z1752 Z1744:Z1747 Z1764:Z1767 Z1759:Z1762 Z1779:Z1782 Z1774:Z1777 Z1769:Z1772 Z1794:Z1797 Z1789:Z1792 Z1784:Z1787 Z1804:Z1807 Z1799:Z1802 Z1819:Z1827 Z1814:Z1817 Z1809:Z1812 Z1829:Z1832 Z1844:Z1847 Z1839:Z1842 Z1834:Z1837 Z1859:Z1862 Z1854:Z1857 Z1849:Z1852 Z1874:Z1877 Z1869:Z1872 Z1864:Z1867 Z1884:Z1887 Z1879:Z1882 Z1899:Z1902 Z1894:Z1897 Z1889:Z1892 Z1914:Z1917 Z1909:Z1912 Z1904:Z1907 Z1929:Z1932 Z1924:Z1927 Z1919:Z1922 Z1949:Z1952 Z1944:Z1947 Z1939:Z1942 Z1934:Z1937 Z1969:Z1972 Z1964:Z1967 Z1959:Z1962 Z1954:Z1957 Z1984:Z1987 Z1979:Z1982 Z1974:Z1977 Z1999:Z2002 Z1994:Z1997 Z1989:Z1992 Z2014:Z2017 Z2009:Z2012 Z2004:Z2007 Z2029:Z2032 Z2024:Z2027 Z2019:Z2022 Z2039:Z2042 Z2034:Z2037 Z2044:Z2052 Z1589:Z1592 Z460:Z467</xm:sqref>
        </x14:dataValidation>
        <x14:dataValidation type="list" allowBlank="1" showInputMessage="1" showErrorMessage="1">
          <x14:formula1>
            <xm:f>'lista, wskaźniki'!$A$39:$A$45</xm:f>
          </x14:formula1>
          <xm:sqref>S3 S103 S18 S23 S28 S33 S38 S43 S48 S53 S58 S63 S68 S73 S78 S83 S13 S93 S98 S88 S8 S108 S113 S123 S133 S138 S143 S148 S153 S158 S163 S168 S173 S178 S183 S188 S193 S198 S203 S208 S213 S218 S223 S228 S233 S238 S323 S248 S253 S338 S333 S278 S268 S283 S293 S298 S308 S313 S303 S263 S273 S258 S318 S328 S288 S343 S348 S353 S358 S363 S368 S373 S378 S383 S388 S393 S398 S403 S408 S413 S418 S423 S428 S433 S438 S443 S448 S453 S458 S463 S468 S473 S478 S483 S488 S493 S498 S503 S508 S513 S518 S523 S528 S533 S538 S543 S548 S553 S558 S563 S568 S573 S578 S583 S1483 S1488 S1493 S1498 S1503 S1508 S1513 S1518 S1523 S1528 S1533 S1538 S1543 S1548 S1553 S1558 S1563 S1568 S1573 S1578 S1583 S1588 S1593 S1598 S1603 S1608 S1613 S1623 S1628 S1633 S1638 S1643 S1648 S1653 S1658 S1663 S1668 S1673 S1678 S1683 S1688 S1693 S1698 S1703 S1708 S1713 S1718 S1723 S1728 S1733 S1738 S1743 S1748 S1753 S1758 S1763 S1768 S1773 S1778 S1783 S1788 S1793 S1798 S1803 S1808 S1813 S1818 S1823 S1828 S1833 S1838 S1843 S1848 S1853 S1858 S1863 S1868 S1873 S1878 S1883 S1888 S1893 S1898 S1903 S1908 S1913 S1918 S1923 S1928 S1933 S1938 S1943 S1948 S1953 S1958 S1963 S1968 S1973 S1978 S1983 S1988 S1993 S1998 S2003 S2008 S2013 S2018 S2023 S2028 S2033 S2038 S2043 S2048 S1048 S1053 S1058 S1063 S1068 S1073 S1078 S1083 S1088 S1093 S1098 S1103 S1108 S1113 S1118 S1123 S1128 S1133 S1138 S1143 S1148 S1153 S1158 S118 S243</xm:sqref>
        </x14:dataValidation>
        <x14:dataValidation type="list" allowBlank="1" showInputMessage="1" showErrorMessage="1">
          <x14:formula1>
            <xm:f>'lista, wskaźniki'!$A$62:$A$67</xm:f>
          </x14:formula1>
          <xm:sqref>Z378 Z388:Z389 Z394 Z248:Z253 Z468:Z469 Z478 Z483 Z488 Z493 Z498 Z503 Z508 Z513 Z518 Z523 Z528 Z533 Z538 Z543 Z548 Z553 Z558 Z563 Z568 Z573 Z578 Z583 Z458:Z459 Z233:Z237 Z1493 Z1498 Z1503 Z1508 Z1513 Z1518 Z1523 Z1528 Z1533 Z1538 Z1543 Z1548 Z1553 Z1558 Z1563 Z1568 Z1573 Z1578 Z1583 Z1588 Z1593 Z1598 Z1603 Z1608 Z1613 Z1623 Z1628 Z1633 Z218 Z1643 Z1648 Z1653 Z1658 Z1663 Z1668 Z1673 Z1678 Z1683 Z1688 Z1693 Z1698 Z1703 Z1708 Z1713 Z1718 Z1723 Z1728 Z1733 Z1738 Z1743 Z1748 Z1753 Z1758 Z1763 Z1768 Z1773 Z1778 Z1783 Z1788 Z1793 Z1798 Z1803 Z1808 Z1813 Z1818 Z1153 Z1828 Z1833 Z1838 Z1843 Z1848 Z1853 Z1858 Z1863 Z1868 Z1873 Z1878 Z1883 Z1888 Z1893 Z1898 Z1903 Z1908 Z1913 Z1918 Z1923 Z1928 Z1933 Z1938 Z1943 Z1948 Z1953 Z1958 Z1963 Z1968 Z1973 Z1978 Z1983 Z1988 Z1993 Z1998 Z2003 Z2008 Z2013 Z2018 Z2023 Z2028 Z2033 Z2038 Z2043 Z1158 Z1048 Z1053 Z1058 Z1063 Z1068 Z1073 Z1078 Z1083 Z1088 Z1093 Z1098 Z1103 Z1108 Z1113 Z1118 Z1123 Z1128 Z1133 Z1138 Z1143 Z1148</xm:sqref>
        </x14:dataValidation>
        <x14:dataValidation type="list" allowBlank="1" showInputMessage="1" showErrorMessage="1">
          <x14:formula1>
            <xm:f>'lista, wskaźniki'!$A$89:$A$92</xm:f>
          </x14:formula1>
          <xm:sqref>Z408:Z409 BL133:BL587 BL1048:BL1162 BL1623:BL2052 BL3:BL127 BL1483:BL1617</xm:sqref>
        </x14:dataValidation>
        <x14:dataValidation type="list" allowBlank="1" showInputMessage="1" showErrorMessage="1">
          <x14:formula1>
            <xm:f>'lista, wskaźniki'!$A$59:$A$60</xm:f>
          </x14:formula1>
          <xm:sqref>Y133:Y587 Y3:Y127 Y1483:Y1617 Y1623:Y2052 Y1048:Y1162</xm:sqref>
        </x14:dataValidation>
        <x14:dataValidation type="list" allowBlank="1" showInputMessage="1" showErrorMessage="1">
          <x14:formula1>
            <xm:f>'lista, wskaźniki'!$A$96:$A$98</xm:f>
          </x14:formula1>
          <xm:sqref>BO133:BO587 BO1048:BO1162 BO1623:BO2052 BO3:BO127 BO1483:BO1617</xm:sqref>
        </x14:dataValidation>
        <x14:dataValidation type="list" allowBlank="1" showInputMessage="1" showErrorMessage="1">
          <x14:formula1>
            <xm:f>'lista, wskaźniki'!$A$102:$A$106</xm:f>
          </x14:formula1>
          <xm:sqref>BP133:BP587 BP1048:BP1162 BP1623:BP2052 BP3:BP127 BP1483:BP1617</xm:sqref>
        </x14:dataValidation>
        <x14:dataValidation type="list" allowBlank="1" showInputMessage="1" showErrorMessage="1">
          <x14:formula1>
            <xm:f>'lista, wskaźniki'!$A$70:$A$75</xm:f>
          </x14:formula1>
          <xm:sqref>BH133:BH587 BH1048:BH1162 BH1623:BH2052 BH3:BH127 BH1483:BH1617</xm:sqref>
        </x14:dataValidation>
        <x14:dataValidation type="list" allowBlank="1" showInputMessage="1" showErrorMessage="1">
          <x14:formula1>
            <xm:f>'lista, wskaźniki'!$A$79:$A$86</xm:f>
          </x14:formula1>
          <xm:sqref>AA133:AA847 AA1048:AA1162 AA1623:AA2052 AA1483:AA1617 AA3:AA127 W3:W4 W8 W38 W44 W58 W63 W83 W98 W103 W109 W114 W124 W133 W139 W143 W148 W158 W163 W168 W173 W178 W183 W188 W193 W198 W204 W208 W213 W218 W223 W228 W238 W249 W253 W258 W269 W279 W284 W289 W293 W314 W338 W343 W359 W364 W374 W379 W383 W388 W394 W399 W404 W409 W419 W429 W438 W444 W449 W464 W470 W473 W479 W484 W494 W499 W504 W509 W513 W519 W524 W529 W534 W539 W544 W549 W559 W564 W569 W573 W578 W583 W588 W593 W599 W603 W609 W613 W618 W624 W628 W633 W638 W643 W648 W653 W658 W663 W669 W673 W679 W684 W689 W699 W704 W713 W718 W723 W729 W734 W739 W743 W753 W758 W764 W768 W789 W794 W798 W814 W819 W824 W828 W834 W943 W973 W1013 W1018 W1033 W1049 W1053 W1059 W1064 W1069 W1079 W1084 W1089 W1094 W1099 W1119 W1124 W1134 W1139 W1144 W1159 W1248 W1254 W1263 W1279 W1284 W1294 W1303 W1309 W1314 W1319 W1324 W1329 W1334 W1339 W1359 W1368 W1373 W1379 W1389 W1394 W1399 W1414 W1419 W1423 W1429 W1434 W1439 W1444 W1449 W1459 W1463 W1469 W1474 W1484 W1489 W1493 W1498 W1504 W1509 W1513 W1519 W1529 W1533 W1539 W1544 W1549 W1564 W1568 W1573 W1579 W1583 W1589 W1599 W1604 W1609 W1614 W1618 W1623 W1629 W1633 W1639 W1643 W1648 W1653 W1658 W1663 W1669 W1689 W1703 W1708 W1713 W1718 W1723 W1728 W1733 W1738 W1744 W1748 W1753 W1758 W1763 W1768 W1773 W1778 W1783 W1789 W1794 W1808 W1814 W1818 W1824 W1833 W1838 W1843 W1848 W1853 W1859 W1863 W1868 W1873 W1879 W1884 W1889 W1894 W1898 W1904 W1909 W1919 W1924 W1929 W1934 W1939 W1949 W1959 W1964 W1969 W1974 W1984 W1989 W1994 W1998 W2003 W2009 W2019 W2024 W2029 W2034 W2039 W2049 W1594 W2013 CA2:CE2 CI2:CM2 AE2055:AE2059 CA2058:CA2062</xm:sqref>
        </x14:dataValidation>
        <x14:dataValidation type="list" allowBlank="1" showInputMessage="1" showErrorMessage="1">
          <x14:formula1>
            <xm:f>'lista, wskaźniki'!$A$49:$A$55</xm:f>
          </x14:formula1>
          <xm:sqref>W125:W127 W584:W587 W1615:W1617 W1160:W1162 X3:X127 W5:W7 W2050:W2052 W39:W43 W45:W57 W59:W62 W64:W82 W84:W97 W99:W102 W104:W108 W110:W113 W115:W123 X133:X587 W134:W138 W140:W142 W144:W147 W149:W157 W159:W162 W164:W167 W169:W172 W174:W177 W179:W182 W184:W187 W189:W192 W194:W197 W199:W203 W205:W207 W209:W212 W214:W217 W219:W222 W224:W227 W229:W237 W2014:W2018 W250:W252 W254:W257 W259:W268 W270:W278 W280:W283 W285:W288 W290:W292 W294:W313 W315:W337 W339:W342 W344:W358 W360:W363 W365:W373 W375:W378 W380:W382 W384:W387 W389:W393 W395:W398 W400:W403 W405:W408 W410:W418 W420:W428 W430:W437 W439:W443 W445:W448 W450:W463 W465:W469 W471:W472 W474:W478 W480:W483 W485:W493 W495:W498 W500:W503 W505:W508 W510:W512 W514:W518 W520:W523 W525:W528 W530:W533 W535:W538 W540:W543 W545:W548 W550:W558 W560:W563 W565:W568 W570:W572 W574:W577 W579:W582 X1048:X1162 W1048 W1050:W1052 W1054:W1058 W1060:W1063 W1065:W1068 W1070:W1078 W1080:W1083 W1085:W1088 W1090:W1093 W1095:W1098 W1100:W1118 W1120:W1123 W1125:W1133 W1135:W1138 W1140:W1143 W1145:W1158 X1483:X1617 W1483 W1485:W1488 W1490:W1492 W1494:W1497 W1499:W1503 W1505:W1508 W1510:W1512 W1514:W1518 W1520:W1528 W1530:W1532 W1534:W1538 W1540:W1543 W1545:W1548 W1550:W1563 W1565:W1567 W1569:W1572 W1574:W1578 W1580:W1582 W1584:W1588 W9:W37 W1600:W1603 W1605:W1608 W1610:W1613 X1623:X2052 W1624:W1628 W1630:W1632 W1634:W1638 W1640:W1642 W1644:W1647 W1649:W1652 W1654:W1657 W1659:W1662 W1664:W1668 W1670:W1688 W1690:W1702 W1704:W1707 W1709:W1712 W1714:W1717 W1719:W1722 W1724:W1727 W1729:W1732 W1734:W1737 W1739:W1743 W1745:W1747 W1749:W1752 W1754:W1757 W1759:W1762 W1764:W1767 W1769:W1772 W1774:W1777 W1779:W1782 W1784:W1788 W1790:W1793 W1795:W1807 W1809:W1813 W1815:W1817 W1819:W1823 W1825:W1832 W1834:W1837 W1839:W1842 W1844:W1847 W1849:W1852 W1854:W1858 W1860:W1862 W1864:W1867 W1869:W1872 W1874:W1878 W1880:W1883 W1885:W1888 W1890:W1893 W1895:W1897 W1899:W1903 W1905:W1908 W1910:W1918 W1920:W1923 W1925:W1928 W1930:W1933 W1935:W1938 W1940:W1948 W1950:W1958 W1960:W1963 W1965:W1968 W1970:W1973 W1975:W1983 W1985:W1988 W1990:W1993 W1995:W1997 W1999:W2002 W2004:W2008 W1595:W1598 W2020:W2023 W2025:W2028 W2030:W2033 W2035:W2038 W2040:W2048 W1590:W1593 W2010:W2012 W239:W248</xm:sqref>
        </x14:dataValidation>
        <x14:dataValidation type="list" allowBlank="1" showInputMessage="1" showErrorMessage="1">
          <x14:formula1>
            <xm:f>'lista, wskaźniki'!$A$110:$A$113</xm:f>
          </x14:formula1>
          <xm:sqref>BJ133:BJ587 BJ1048:BJ1162 BJ1623:BJ2052 BJ3:BJ127 BJ1483:BJ1617</xm:sqref>
        </x14:dataValidation>
        <x14:dataValidation type="list" allowBlank="1" showInputMessage="1" showErrorMessage="1">
          <x14:formula1>
            <xm:f>'lista, wskaźniki'!$A$117:$A$122</xm:f>
          </x14:formula1>
          <xm:sqref>BQ133:BQ587 BQ1048:BQ1162 BQ1623:BQ2052 BQ3:BQ127 BQ1483:BQ1617</xm:sqref>
        </x14:dataValidation>
        <x14:dataValidation type="list" allowBlank="1" showInputMessage="1" showErrorMessage="1">
          <x14:formula1>
            <xm:f>[2]lista!#REF!</xm:f>
          </x14:formula1>
          <xm:sqref>D848:E848 D853:E853 D858:E858 D863:E863 D868:E868 D873:E873 D878:E878 D883:E883 D888:E888 D893:E893 D898:E898 D903:E903 D908:E908 D913:E913 D918:E918 D923:E923 D928:E928 D933:E933 D938:E938 D943:E943 D948:E948 D953:E953 D958:E958 D963:E963 D968:E968 D973:E973 D978:E978 D983:E983 D988:E988 D993:E993 D1618:E1618 D998:E998 D1003:E1003 D1008:E1008 D1013:E1013 D1018:E1018 D1023:E1023 D1028:E1028 D1033:E1033 D1038:E1038 D1043:E1043 D1163:E1163 D1168:E1168 D1173:E1173 D1178:E1178 D1183:E1183 D1188:E1188 D1193:E1193 D1198:E1198 D1203:E1203 D1208:E1208 D1213:E1213 D1218:E1218 D1223:E1223 D1228:E1228 D1233:E1233 D1238:E1238 D1243:E1243 I848 I853 I858 I863 I868 I873 I878 I883 I888 I893 I898 I903 I908 I913 I918 I923 I928 I933 I938 I943 I948 I953 I958 I963 I968 I973 I978 I983 I988 I993 I1618 I998 I1003 I1008 I1013 I1018 I1023 I1028 I1033 I1038 I1043 I1163 I1168 I1173 I1178 I1183 I1188 I1193 I1198 I1203 I1208 I1213 I1218 I1223 I1228 I1233 I1238 I1243 BD848:BF848 BI848 BD853:BF853 BI853 BD858:BF858 BI858 BD863:BF863 BI863 BD868:BF868 BI868 BD873:BF873 BI873 BD878:BF878 BI878 BD883:BF883 BI883 BD888:BF888 BI888 BD893:BF893 BI893 BD898:BF898 BI898 BD903:BF903 BI903 BD908:BF908 BI908 BD913:BF913 BI913 BD918:BF918 BI918 BD923:BF923 BI923 BD928:BF928 BI928 BD933:BF933 BI933 BD938:BF938 BI938 BD943:BF943 BI943 BD948:BF948 BI948 BD953:BF953 BI953 BD958:BF958 BI958 BD963:BF963 BI963 BD968:BF968 BI968 BD973:BF973 BI973 BD978:BF978 BI978 BD983:BF983 BI983 BD988:BF988 BI988 BD993:BF993 BI993 BD1618:BF1618 BI1618 BD998:BF998 BI998 BD1003:BF1003 BI1003 BD1008:BF1008 BI1008 BD1013:BF1013 BI1013 BD1018:BF1018 BI1018 BD1023:BF1023 BI1023 BD1028:BF1028 BI1028 BD1033:BF1033 BI1033 BD1038:BF1038 BI1038 BD1043:BF1043 BI1043 BD1163:BF1163 BI1163 BD1168:BF1168 BI1168 BD1173:BF1173 BI1173 BD1178:BF1178 BI1178 BD1183:BF1183 BI1183 BD1188:BF1188 BI1188 BD1193:BF1193 BI1193 BD1198:BF1198 BI1198 BD1203:BF1203 BI1203 BD1208:BF1208 BI1208 BD1213:BF1213 BI1213 BD1218:BF1218 BI1218 BD1223:BF1223 BI1223 BD1228:BF1228 BI1228 BD1233:BF1233 BI1233 BD1238:BF1238 BI1238 BD1243:BF1243 BI1243 R848:S848 R853:S853 R858:S858 R863:S863 R868:S868 R873:S873 R878:S878 R883:S883 R888:S888 R893:S893 R898:S898 R903:S903 R908:S908 R913:S913 R918:S918 R923:S923 R928:S928 R933:S933 R938:S938 R943:S943 R948:S948 R953:S953 R958:S958 R963:S963 R968:S968 R973:S973 R978:S978 R983:S983 R988:S988 R993:S993 R1618:S1618 R998:S998 R1003:S1003 R1008:S1008 R1013:S1013 R1018:S1018 R1023:S1023 R1028:S1028 R1033:S1033 R1038:S1038 R1043:S1043 R1163:S1163 R1168:S1168 R1173:S1173 R1178:S1178 R1183:S1183 R1188:S1188 R1193:S1193 R1198:S1198 R1203:S1203 R1208:S1208 R1213:S1213 R1218:S1218 R1223:S1223 R1228:S1228 R1233:S1233 R1238:S1238 R1243:S1243 N853:N857 P848:P852 P863:P867 P873:P877 N868:N872 N888:N897 L893:L897 P903:P907 N908:N912 L923:L932 P928:P932 P948:P952 N918:N942 L938:L942 N963:N967 P958:P962 N993:N997 L993:L997 P978:P997 N973:N982 L1003:L1007 L1013:L1022 N1003:N1022 N1033:N1037 BL848:BL1047 BO848:BQ1047 BG848:BH1047 BJ848:BJ1047 AA1163:AA1482 X848:AA1047 P1173:P1182 P1163:P1167 N1188:N1197 P1243:P1247 L1203:L1247 N1203:N1247 W1034:W1047 BJ1618:BJ1622 BG1618:BH1622 BO1618:BQ1622 BL1618:BL1622 N1618:N1622 L1618:L1622 BL1163:BL1247 BO1163:BQ1247 BG1163:BH1247 W1163:Z1247 BJ1163:BJ1247 W1619:W1622 W848:W942 W944:W972 W974:W1012 W1014:W1017 W1019:W1032 X1618:AA1622</xm:sqref>
        </x14:dataValidation>
        <x14:dataValidation type="list" allowBlank="1" showInputMessage="1" showErrorMessage="1">
          <x14:formula1>
            <xm:f>[1]lista!#REF!</xm:f>
          </x14:formula1>
          <xm:sqref>D128:E128 D593:E593 D588:E588 D688:E688 D598:E598 D603:E603 D608:E608 D613:E613 D618:E618 D623:E623 D628:E628 D633:E633 D638:E638 D643:E643 D648:E648 D653:E653 D658:E658 D663:E663 D668:E668 D673:E673 D678:E678 D683:E683 D693:E693 D698:E698 D703:E703 D708:E708 D713:E713 D718:E718 D723:E723 D728:E728 D733:E733 D738:E738 D743:E743 D748:E748 D753:E753 D758:E758 D763:E763 D768:E768 D773:E773 D778:E778 D783:E783 D788:E788 D793:E793 D798:E798 D803:E803 D808:E808 D813:E813 D818:E818 D823:E823 D828:E828 D833:E833 D838:E838 D843:E843 I128 I593 I588 I688 I598 I603 I608 I613 I618 I623 I628 I633 I638 I643 I648 I653 I658 I663 I668 I673 I678 I683 I693 I698 I703 I843 I833 I838 I708 I713 I718 I723 I728 I733 I738 I743 I748 I753 I758 I763 I768 I773 I778 I783 I788 I793 I798 I803 I808 I813 I818 I823 I828 BD128:BF128 BI128 BI593 BD593:BF593 BI588 BD588:BF588 BI688 BD688:BF688 BD598:BF598 BI598 BD603:BF603 BI603 BD608:BF608 BI608 BD613:BF613 BI613 BD618:BF618 BI618 BD623:BF623 BI623 BD628:BF628 BI628 BI633 BD633:BF633 BI638 BD638:BF638 BI643 BD643:BF643 BI648 BD648:BF648 BI653 BD653:BF653 BI658 BD658:BF658 BI663 BD663:BF663 BI668 BD668:BF668 BI673 BD673:BF673 BI678 BD678:BF678 BI683 BD683:BF683 BD693:BF693 BI693 BD698:BF698 BI698 BI703 BD703:BF703 BI843 BD843:BF843 BD833:BF833 BI833 BD838:BF838 BI838 BI708 BD708:BF708 BI713 BD713:BF713 BI718 BD718:BF718 BI723 BD723:BF723 BI728 BD728:BF728 BI733 BD733:BF733 BI738 BD738:BF738 BI743 BD743:BF743 BI748 BD748:BF748 BI753 BD753:BF753 BI758 BD758:BF758 BI763 BD763:BF763 BI768 BD768:BF768 BI773 BD773:BF773 BI778 BD778:BF778 BI783 BD783:BF783 BI788 BD788:BF788 BI793 BD793:BF793 BI798 BD798:BF798 BD803:BF803 BI803 BD808:BF808 BI808 BD813:BF813 BI813 BD818:BF818 BI818 BD823:BF823 BI823 BI828 BD828:BF828 R128:S128 R593:S593 R588:S588 R688:S688 R598:S598 R603:S603 R608:S608 R613:S613 R618:S618 R623:S623 R628:S628 R633:S633 R638:S638 R643:S643 R648:S648 R653:S653 R658:S658 R663:S663 R668:S668 R673:S673 R678:S678 R683:S683 R693:S693 R698:S698 R703:S703 R843:S843 R833:S833 R838:S838 R708:S708 R713:S713 R718:S718 R723:S723 R728:S728 R733:S733 R738:S738 R743:S743 R748:S748 R753:S753 R758:S758 R763:S763 R768:S768 R773:S773 R778:S778 R783:S783 R788:S788 R793:S793 R798:S798 R803:S803 R808:S808 R813:S813 R818:S818 R823:S823 R828:S828 W128:AA132 BJ128:BL132 BG128:BH132 BO128:BQ132 L128:L132 N128:N132 P128:P132 Z749:Z847 P588:P847 N588:N847 L588:L847 BO588:BQ847 BG588:BH847 Z588:Z747 BJ588:BL847 W835:W847 W589:W592 W594:W598 W600:W602 W604:W608 W610:W612 W614:W617 W619:W623 W625:W627 W629:W632 W634:W637 W639:W642 W644:W647 W649:W652 W654:W657 W659:W662 W664:W668 W670:W672 W674:W678 W680:W683 W685:W688 W690:W698 W700:W703 W705:W712 W714:W717 W719:W722 W724:W728 W730:W733 W735:W738 W740:W742 W744:W752 W754:W757 W759:W763 W765:W767 W769:W788 W790:W793 W795:W797 W799:W813 W815:W818 W820:W823 W825:W827 W829:W833 X588:Y847</xm:sqref>
        </x14:dataValidation>
        <x14:dataValidation type="list" allowBlank="1" showInputMessage="1" showErrorMessage="1">
          <x14:formula1>
            <xm:f>[3]lista!#REF!</xm:f>
          </x14:formula1>
          <xm:sqref>D1248:E1248 D1253:E1253 D1258:E1258 D1263:E1263 D1268:E1268 D1273:E1273 D1278:E1278 D1283:E1283 D1288:E1288 D1293:E1293 D1298:E1298 D1303:E1303 D1308:E1308 D1313:E1313 D1318:E1318 D1323:E1323 D1328:E1328 D1333:E1333 D1338:E1338 D1343:E1343 D1348:E1348 D1353:E1353 D1358:E1358 D1363:E1363 D1368:E1368 D1373:E1373 D1378:E1378 D1383:E1383 D1388:E1388 D1393:E1393 D1398:E1398 D1403:E1403 D1408:E1408 D1413:E1413 D1418:E1418 D1423:E1423 D1428:E1428 D1433:E1433 D1438:E1438 D1443:E1443 D1448:E1448 D1453:E1453 D1458:E1458 D1463:E1463 D1468:E1468 D1473:E1473 D1478:E1478 I1248 I1253 I1258 I1263 I1268 I1273 I1278 I1283 I1288 I1293 I1298 I1303 I1308 I1313 I1318 I1323 I1328 I1333 I1338 I1343 I1348 I1353 I1358 I1363 I1368 I1373 I1378 I1383 I1388 I1393 I1398 I1403 I1408 I1413 I1418 I1423 I1428 I1433 I1438 I1443 I1448 I1453 I1458 I1463 I1468 I1473 I1478 BD1248 BD1253 BD1258 BD1263 L1248 BK1248 N1248 P1248 L1253 BK1253 N1253 P1253 L1258 BK1258 N1258 P1258 L1263 BK1263 N1263 P1263 BD1268 BD1273 BD1278 BD1283 BD1288 BD1293 BD1298 BD1303 BD1308 BD1313 BD1318 BD1323 BD1328 BD1333 BD1338 BD1343 BD1348 BD1353 BD1358 BD1363 BD1368 BD1373 BD1378 BD1383 BD1388 L1268 BK1268 N1268 P1268 L1273 BK1273 N1273 P1273 L1278 BK1278 N1278 P1278 L1283 BK1283 N1283 P1283 L1288 BK1288 N1288 P1288 L1293 BK1293 N1293 P1293 L1298 BK1298 N1298 P1298 L1303 BK1303 N1303 P1303 L1308 BK1308 N1308 P1308 L1313 BK1313 N1313 P1313 L1318 BK1318 N1318 P1318 L1323 BK1323 N1323 P1323 L1328 BK1328 N1328 P1328 L1333 BK1333 N1333 P1333 L1338 BK1338 N1338 P1338 L1343 BK1343 N1343 P1343 L1348 BK1348 N1348 P1348 L1353 BK1353 N1353 P1353 L1358 BK1358 N1358 P1358 L1363 BK1363 N1363 P1363 L1368 BK1368 N1368 P1368 L1373 BK1373 N1373 P1373 L1378 BK1378 N1378 P1378 L1383 BK1383 N1383 P1383 L1388 BK1388 N1388 P1388 BD1393 BD1398 BD1403 BD1408 BD1413 BD1418 BD1423 BD1428 BD1433 BD1438 BD1443 BD1448 BD1453 BD1458 BD1463 BD1468 BD1473 BD1478 L1393 BK1393 N1393 P1393 L1398 BK1398 N1398 P1398 L1403 BK1403 N1403 P1403 L1408 BK1408 N1408 P1408 L1413 BK1413 N1413 P1413 L1418 BK1418 N1418 P1418 L1423 BK1423 N1423 P1423 L1428 BK1428 N1428 P1428 L1433 X1248:Y1482 N1433 P1433 L1438 BK1438 N1438 P1438 L1443 BK1433 N1443 P1443 L1448 BK1448 N1448 P1448 L1453 BK1453 N1453 P1453 L1458 BK1458 N1458 P1458 L1463 BK1463 N1463 P1463 L1468 BK1468 N1468 P1468 L1473 BK1473 N1473 P1473 L1478 BK1478 N1478 P1478 R1248:S1248 R1253:S1253 R1258:S1258 R1263:S1263 R1268:S1268 R1273:S1273 R1278:S1278 R1283:S1283 R1288:S1288 R1293:S1293 R1298:S1298 R1303:S1303 R1308:S1308 R1313:S1313 R1318:S1318 R1323:S1323 R1328:S1328 R1333:S1333 R1338:S1338 R1343:S1343 R1348:S1348 R1353:S1353 R1358:S1358 R1363:S1363 R1368:S1368 R1373:S1373 R1378:S1378 R1383:S1383 R1388:S1388 R1393:S1393 R1398:S1398 R1403:S1403 R1408:S1408 R1413:S1413 R1418:S1418 R1423:S1423 R1428:S1428 R1433:S1433 R1438:S1438 R1443:S1443 R1448:S1448 R1453:S1453 R1458:S1458 R1463:S1463 R1468:S1468 R1473:S1473 R1478:S1478 Z1248:Z1342 W1475:W1482 BL1248:BL1482 BO1248:BQ1482 BE1248:BJ1482 Z1449:Z1482 W1249:W1253 W1255:W1262 W1264:W1278 W1280:W1283 W1285:W1293 W1295:W1302 W1304:W1308 W1310:W1313 W1315:W1318 W1320:W1323 W1325:W1328 W1330:W1333 W1335:W1338 W1340:W1358 W1360:W1367 W1369:W1372 W1374:W1378 W1380:W1388 W1390:W1393 W1395:W1398 W1400:W1413 W1415:W1418 W1420:W1422 W1424:W1428 W1430:W1433 W1435:W1438 W1440:W1443 W1445:W1448 W1450:W1458 W1460:W1462 W1464:W1468 W1470:W1473 Z1344:Z1427 Z1429:Z1447 BK1443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70"/>
  <sheetViews>
    <sheetView workbookViewId="0">
      <selection activeCell="K5" sqref="K5"/>
    </sheetView>
  </sheetViews>
  <sheetFormatPr defaultRowHeight="12.75"/>
  <cols>
    <col min="1" max="1" width="17.875" style="351" customWidth="1"/>
    <col min="2" max="2" width="13.5" style="351" customWidth="1"/>
    <col min="3" max="3" width="11.75" style="351" customWidth="1"/>
    <col min="4" max="4" width="14.625" style="351" customWidth="1"/>
    <col min="5" max="5" width="10" style="351" bestFit="1" customWidth="1"/>
    <col min="6" max="7" width="9.5" style="351" bestFit="1" customWidth="1"/>
    <col min="8" max="8" width="18.375" style="351" customWidth="1"/>
    <col min="9" max="9" width="9" style="351"/>
    <col min="10" max="10" width="10" style="351" bestFit="1" customWidth="1"/>
    <col min="11" max="11" width="9.75" style="351" customWidth="1"/>
    <col min="12" max="16384" width="9" style="351"/>
  </cols>
  <sheetData>
    <row r="1" spans="1:12" ht="31.5" customHeight="1">
      <c r="A1" s="1206" t="s">
        <v>466</v>
      </c>
      <c r="B1" s="1208" t="s">
        <v>476</v>
      </c>
      <c r="C1" s="1208" t="s">
        <v>477</v>
      </c>
      <c r="D1" s="1208" t="s">
        <v>478</v>
      </c>
      <c r="E1" s="1203" t="s">
        <v>95</v>
      </c>
      <c r="F1" s="1203"/>
      <c r="G1" s="1203"/>
      <c r="H1" s="1204"/>
    </row>
    <row r="2" spans="1:12" ht="31.5" customHeight="1">
      <c r="A2" s="1207"/>
      <c r="B2" s="1209"/>
      <c r="C2" s="1209"/>
      <c r="D2" s="1209"/>
      <c r="E2" s="396" t="s">
        <v>112</v>
      </c>
      <c r="F2" s="396" t="s">
        <v>419</v>
      </c>
      <c r="G2" s="396" t="s">
        <v>420</v>
      </c>
      <c r="H2" s="400" t="s">
        <v>421</v>
      </c>
    </row>
    <row r="3" spans="1:12" ht="15.75">
      <c r="A3" s="401" t="s">
        <v>475</v>
      </c>
      <c r="B3" s="403">
        <f>'Sektor mieszkaniowy'!CG2073</f>
        <v>146833.2100872646</v>
      </c>
      <c r="C3" s="403">
        <f>B3*1/3.6</f>
        <v>40787.002802017945</v>
      </c>
      <c r="D3" s="1210">
        <v>2523</v>
      </c>
      <c r="E3" s="424">
        <f>IF(A3="węgiel",C3*'lista, wskaźniki'!$F$20, IF(A3="drewno", C3*'lista, wskaźniki'!$F$22,IF(A3="pellet",'Emisja sektor mieszkaniowy'!C3*'lista, wskaźniki'!$F$23,IF(A3="gaz z sieci",'Emisja sektor mieszkaniowy'!C3*'lista, wskaźniki'!$F$21,IF(A3="olej opałowy",'Emisja sektor mieszkaniowy'!C3*'lista, wskaźniki'!$F$24,IF(A3="energia elektryczna",$D$3*'lista, wskaźniki'!$F$26,IF(A3="OZE",0)))))))</f>
        <v>13909.509991566576</v>
      </c>
      <c r="F3" s="439">
        <f>IF(A3="węgiel",B3*'lista, wskaźniki'!$E$42,IF(A3="drewno",B3*'lista, wskaźniki'!$G$42,IF(A3="pellet",B3*'lista, wskaźniki'!$H$42,IF(A3="gaz z sieci",B3*'lista, wskaźniki'!$F$42,IF(A3="olej opałowy",B3*'lista, wskaźniki'!$I$42,IF(A3="energia elektryczna",0,IF(A3="OZE",0)))))))</f>
        <v>55.796619833160548</v>
      </c>
      <c r="G3" s="439">
        <f>IF(A3="węgiel",B3*'lista, wskaźniki'!$E$43,IF(A3="drewno",B3*'lista, wskaźniki'!$G$43,IF(A3="pellet",B3*'lista, wskaźniki'!$H$43,IF(A3="gaz z sieci",B3*'lista, wskaźniki'!$F$43,IF(A3="olej opałowy",B3*'lista, wskaźniki'!$I$43,IF(A3="energia elektryczna",0,IF(A3="OZE",0)))))))</f>
        <v>52.859955631415261</v>
      </c>
      <c r="H3" s="439">
        <f>IF(A3="węgiel",B3*'lista, wskaźniki'!$E$44,IF(A3="drewno",B3*'lista, wskaźniki'!$G$44,IF(A3="pellet",B3*'lista, wskaźniki'!$H$44,IF(A3="gaz z sieci",B3*'lista, wskaźniki'!$F$44,IF(A3="olej opałowy",B3*'lista, wskaźniki'!$I$44,IF(A3="energia elektryczna",0,IF(A3="OZE",0)))))))</f>
        <v>3.9644966723561444E-2</v>
      </c>
    </row>
    <row r="4" spans="1:12" ht="15.75">
      <c r="A4" s="404" t="s">
        <v>36</v>
      </c>
      <c r="B4" s="403">
        <f>'Sektor mieszkaniowy'!CG2074</f>
        <v>187448.21884673258</v>
      </c>
      <c r="C4" s="403">
        <f t="shared" ref="C4:C9" si="0">B4*1/3.6</f>
        <v>52068.949679647936</v>
      </c>
      <c r="D4" s="1211"/>
      <c r="E4" s="424">
        <f>IF(A4="węgiel",C4*'lista, wskaźniki'!$F$20, IF(A4="drewno", C4*'lista, wskaźniki'!$F$22,IF(A4="pellet",'Emisja sektor mieszkaniowy'!C4*'lista, wskaźniki'!$F$23,IF(A4="gaz z sieci",'Emisja sektor mieszkaniowy'!C4*'lista, wskaźniki'!$F$21,IF(A4="olej opałowy",'Emisja sektor mieszkaniowy'!C4*'lista, wskaźniki'!$F$24,IF(A4="energia elektryczna",$D$3*'lista, wskaźniki'!$F$26,IF(A4="OZE",0)))))))</f>
        <v>0</v>
      </c>
      <c r="F4" s="439">
        <f>IF(A4="węgiel",B4*'lista, wskaźniki'!$E$42,IF(A4="drewno",B4*'lista, wskaźniki'!$G$42,IF(A4="pellet",B4*'lista, wskaźniki'!$H$42,IF(A4="gaz z sieci",B4*'lista, wskaźniki'!$F$42,IF(A4="olej opałowy",B4*'lista, wskaźniki'!$I$42,IF(A4="energia elektryczna",0,IF(A4="OZE",0)))))))</f>
        <v>151.83305726585337</v>
      </c>
      <c r="G4" s="439">
        <f>IF(A4="węgiel",B4*'lista, wskaźniki'!$E$43,IF(A4="drewno",B4*'lista, wskaźniki'!$G$43,IF(A4="pellet",B4*'lista, wskaźniki'!$H$43,IF(A4="gaz z sieci",B4*'lista, wskaźniki'!$F$43,IF(A4="olej opałowy",B4*'lista, wskaźniki'!$I$43,IF(A4="energia elektryczna",0,IF(A4="OZE",0)))))))</f>
        <v>151.83305726585337</v>
      </c>
      <c r="H4" s="439">
        <f>IF(A4="węgiel",B4*'lista, wskaźniki'!$E$44,IF(A4="drewno",B4*'lista, wskaźniki'!$G$44,IF(A4="pellet",B4*'lista, wskaźniki'!$H$44,IF(A4="gaz z sieci",B4*'lista, wskaźniki'!$F$44,IF(A4="olej opałowy",B4*'lista, wskaźniki'!$I$44,IF(A4="energia elektryczna",0,IF(A4="OZE",0)))))))</f>
        <v>4.6862054711683143E-2</v>
      </c>
      <c r="J4" s="351" t="s">
        <v>438</v>
      </c>
      <c r="K4" s="351" t="s">
        <v>407</v>
      </c>
    </row>
    <row r="5" spans="1:12" ht="15.75">
      <c r="A5" s="404" t="s">
        <v>50</v>
      </c>
      <c r="B5" s="403">
        <f>'Sektor mieszkaniowy'!CG2075</f>
        <v>649.6343502986515</v>
      </c>
      <c r="C5" s="403">
        <f t="shared" si="0"/>
        <v>180.45398619406987</v>
      </c>
      <c r="D5" s="1211"/>
      <c r="E5" s="424">
        <f>IF(A5="węgiel",C5*'lista, wskaźniki'!$F$20, IF(A5="drewno", C5*'lista, wskaźniki'!$F$22,IF(A5="pellet",'Emisja sektor mieszkaniowy'!C5*'lista, wskaźniki'!$F$23,IF(A5="gaz z sieci",'Emisja sektor mieszkaniowy'!C5*'lista, wskaźniki'!$F$21,IF(A5="olej opałowy",'Emisja sektor mieszkaniowy'!C5*'lista, wskaźniki'!$F$24,IF(A5="energia elektryczna",$D$3*'lista, wskaźniki'!$F$26,IF(A5="OZE",0)))))))</f>
        <v>0</v>
      </c>
      <c r="F5" s="439">
        <f>IF(A5="węgiel",B5*'lista, wskaźniki'!$E$42,IF(A5="drewno",B5*'lista, wskaźniki'!$G$42,IF(A5="pellet",B5*'lista, wskaźniki'!$H$42,IF(A5="gaz z sieci",B5*'lista, wskaźniki'!$F$42,IF(A5="olej opałowy",B5*'lista, wskaźniki'!$I$42,IF(A5="energia elektryczna",0,IF(A5="OZE",0)))))))</f>
        <v>0.52620382374190766</v>
      </c>
      <c r="G5" s="439">
        <f>IF(A5="węgiel",B5*'lista, wskaźniki'!$E$43,IF(A5="drewno",B5*'lista, wskaźniki'!$G$43,IF(A5="pellet",B5*'lista, wskaźniki'!$H$43,IF(A5="gaz z sieci",B5*'lista, wskaźniki'!$F$43,IF(A5="olej opałowy",B5*'lista, wskaźniki'!$I$43,IF(A5="energia elektryczna",0,IF(A5="OZE",0)))))))</f>
        <v>0.52620382374190766</v>
      </c>
      <c r="H5" s="439">
        <f>IF(A5="węgiel",B5*'lista, wskaźniki'!$E$44,IF(A5="drewno",B5*'lista, wskaźniki'!$G$44,IF(A5="pellet",B5*'lista, wskaźniki'!$H$44,IF(A5="gaz z sieci",B5*'lista, wskaźniki'!$F$44,IF(A5="olej opałowy",B5*'lista, wskaźniki'!$I$44,IF(A5="energia elektryczna",0,IF(A5="OZE",0)))))))</f>
        <v>1.6240858757466287E-4</v>
      </c>
      <c r="J5" s="889">
        <v>29586</v>
      </c>
      <c r="K5" s="829">
        <f>J5*1/3.6</f>
        <v>8218.3333333333339</v>
      </c>
    </row>
    <row r="6" spans="1:12" ht="15.75">
      <c r="A6" s="404" t="s">
        <v>38</v>
      </c>
      <c r="B6" s="403">
        <f>'Sektor mieszkaniowy'!CG2076</f>
        <v>27263.376</v>
      </c>
      <c r="C6" s="403">
        <f t="shared" si="0"/>
        <v>7573.16</v>
      </c>
      <c r="D6" s="1211"/>
      <c r="E6" s="424">
        <f>IF(A6="węgiel",C6*'lista, wskaźniki'!$F$20, IF(A6="drewno", C6*'lista, wskaźniki'!$F$22,IF(A6="pellet",'Emisja sektor mieszkaniowy'!C6*'lista, wskaźniki'!$F$23,IF(A6="gaz z sieci",'Emisja sektor mieszkaniowy'!C6*'lista, wskaźniki'!$F$21,IF(A6="olej opałowy",'Emisja sektor mieszkaniowy'!C6*'lista, wskaźniki'!$F$24,IF(A6="energia elektryczna",$D$3*'lista, wskaźniki'!$F$26,IF(A6="OZE",0)))))))</f>
        <v>1521.8416483199999</v>
      </c>
      <c r="F6" s="439">
        <f>IF(A6="węgiel",B6*'lista, wskaźniki'!$E$42,IF(A6="drewno",B6*'lista, wskaźniki'!$G$42,IF(A6="pellet",B6*'lista, wskaźniki'!$H$42,IF(A6="gaz z sieci",B6*'lista, wskaźniki'!$F$42,IF(A6="olej opałowy",B6*'lista, wskaźniki'!$I$42,IF(A6="energia elektryczna",0,IF(A6="OZE",0)))))))</f>
        <v>1.3631687999999999E-2</v>
      </c>
      <c r="G6" s="439">
        <f>IF(A6="węgiel",B6*'lista, wskaźniki'!$E$43,IF(A6="drewno",B6*'lista, wskaźniki'!$G$43,IF(A6="pellet",B6*'lista, wskaźniki'!$H$43,IF(A6="gaz z sieci",B6*'lista, wskaźniki'!$F$43,IF(A6="olej opałowy",B6*'lista, wskaźniki'!$I$43,IF(A6="energia elektryczna",0,IF(A6="OZE",0)))))))</f>
        <v>1.3631687999999999E-2</v>
      </c>
      <c r="H6" s="439">
        <f>IF(A6="węgiel",B6*'lista, wskaźniki'!$E$44,IF(A6="drewno",B6*'lista, wskaźniki'!$G$44,IF(A6="pellet",B6*'lista, wskaźniki'!$H$44,IF(A6="gaz z sieci",B6*'lista, wskaźniki'!$F$44,IF(A6="olej opałowy",B6*'lista, wskaźniki'!$I$44,IF(A6="energia elektryczna",0,IF(A6="OZE",0)))))))</f>
        <v>0</v>
      </c>
    </row>
    <row r="7" spans="1:12" ht="15.75">
      <c r="A7" s="404" t="s">
        <v>37</v>
      </c>
      <c r="B7" s="403">
        <f>'Sektor mieszkaniowy'!CG2077</f>
        <v>0</v>
      </c>
      <c r="C7" s="403">
        <f t="shared" si="0"/>
        <v>0</v>
      </c>
      <c r="D7" s="1211"/>
      <c r="E7" s="424">
        <f>IF(A7="węgiel",C7*'lista, wskaźniki'!$F$20, IF(A7="drewno", C7*'lista, wskaźniki'!$F$22,IF(A7="pellet",'Emisja sektor mieszkaniowy'!C7*'lista, wskaźniki'!$F$23,IF(A7="gaz z sieci",'Emisja sektor mieszkaniowy'!C7*'lista, wskaźniki'!$F$21,IF(A7="olej opałowy",'Emisja sektor mieszkaniowy'!C7*'lista, wskaźniki'!$F$24,IF(A7="energia elektryczna",$D$3*'lista, wskaźniki'!$F$26,IF(A7="OZE",0)))))))</f>
        <v>0</v>
      </c>
      <c r="F7" s="439">
        <f>IF(A7="węgiel",B7*'lista, wskaźniki'!$E$42,IF(A7="drewno",B7*'lista, wskaźniki'!$G$42,IF(A7="pellet",B7*'lista, wskaźniki'!$H$42,IF(A7="gaz z sieci",B7*'lista, wskaźniki'!$F$42,IF(A7="olej opałowy",B7*'lista, wskaźniki'!$I$42,IF(A7="energia elektryczna",0,IF(A7="OZE",0)))))))</f>
        <v>0</v>
      </c>
      <c r="G7" s="439">
        <f>IF(A7="węgiel",B7*'lista, wskaźniki'!$E$43,IF(A7="drewno",B7*'lista, wskaźniki'!$G$43,IF(A7="pellet",B7*'lista, wskaźniki'!$H$43,IF(A7="gaz z sieci",B7*'lista, wskaźniki'!$F$43,IF(A7="olej opałowy",B7*'lista, wskaźniki'!$I$43,IF(A7="energia elektryczna",0,IF(A7="OZE",0)))))))</f>
        <v>0</v>
      </c>
      <c r="H7" s="439">
        <f>IF(A7="węgiel",B7*'lista, wskaźniki'!$E$44,IF(A7="drewno",B7*'lista, wskaźniki'!$G$44,IF(A7="pellet",B7*'lista, wskaźniki'!$H$44,IF(A7="gaz z sieci",B7*'lista, wskaźniki'!$F$44,IF(A7="olej opałowy",B7*'lista, wskaźniki'!$I$44,IF(A7="energia elektryczna",0,IF(A7="OZE",0)))))))</f>
        <v>0</v>
      </c>
    </row>
    <row r="8" spans="1:12" ht="15.75">
      <c r="A8" s="401" t="s">
        <v>472</v>
      </c>
      <c r="B8" s="403">
        <f>'Sektor mieszkaniowy'!CG2078</f>
        <v>3145.2305380567764</v>
      </c>
      <c r="C8" s="403">
        <f t="shared" si="0"/>
        <v>873.67514946021561</v>
      </c>
      <c r="D8" s="1211"/>
      <c r="E8" s="424">
        <f>IF(A8="węgiel",C8*'lista, wskaźniki'!$F$20, IF(A8="drewno", C8*'lista, wskaźniki'!$F$22,IF(A8="pellet",'Emisja sektor mieszkaniowy'!C8*'lista, wskaźniki'!$F$23,IF(A8="gaz z sieci",'Emisja sektor mieszkaniowy'!C8*'lista, wskaźniki'!$F$21,IF(A8="olej opałowy",'Emisja sektor mieszkaniowy'!C8*'lista, wskaźniki'!$F$24,IF(A8="energia elektryczna",$D$3*'lista, wskaźniki'!$F$26,IF(A8="OZE",0)))))))</f>
        <v>2245.4700000000003</v>
      </c>
      <c r="F8" s="439">
        <f>IF(A8="węgiel",B8*'lista, wskaźniki'!$E$42,IF(A8="drewno",B8*'lista, wskaźniki'!$G$42,IF(A8="pellet",B8*'lista, wskaźniki'!$H$42,IF(A8="gaz z sieci",B8*'lista, wskaźniki'!$F$42,IF(A8="olej opałowy",B8*'lista, wskaźniki'!$I$42,IF(A8="energia elektryczna",0,IF(A8="OZE",0)))))))</f>
        <v>0</v>
      </c>
      <c r="G8" s="439">
        <f>IF(A8="węgiel",B8*'lista, wskaźniki'!$E$43,IF(A8="drewno",B8*'lista, wskaźniki'!$G$43,IF(A8="pellet",B8*'lista, wskaźniki'!$H$43,IF(A8="gaz z sieci",B8*'lista, wskaźniki'!$F$43,IF(A8="olej opałowy",B8*'lista, wskaźniki'!$I$43,IF(A8="energia elektryczna",0,IF(A8="OZE",0)))))))</f>
        <v>0</v>
      </c>
      <c r="H8" s="439">
        <f>IF(A8="węgiel",B8*'lista, wskaźniki'!$E$44,IF(A8="drewno",B8*'lista, wskaźniki'!$G$44,IF(A8="pellet",B8*'lista, wskaźniki'!$H$44,IF(A8="gaz z sieci",B8*'lista, wskaźniki'!$F$44,IF(A8="olej opałowy",B8*'lista, wskaźniki'!$I$44,IF(A8="energia elektryczna",0,IF(A8="OZE",0)))))))</f>
        <v>0</v>
      </c>
    </row>
    <row r="9" spans="1:12" ht="15.75">
      <c r="A9" s="401" t="s">
        <v>51</v>
      </c>
      <c r="B9" s="403">
        <f>'Sektor mieszkaniowy'!CH2082</f>
        <v>1010.8800000000001</v>
      </c>
      <c r="C9" s="403">
        <f t="shared" si="0"/>
        <v>280.8</v>
      </c>
      <c r="D9" s="1212"/>
      <c r="E9" s="424">
        <f>IF(A9="węgiel",C9*'lista, wskaźniki'!$F$20, IF(A9="drewno", C9*'lista, wskaźniki'!$F$22,IF(A9="pellet",'Emisja sektor mieszkaniowy'!C9*'lista, wskaźniki'!$F$23,IF(A9="gaz z sieci",'Emisja sektor mieszkaniowy'!C9*'lista, wskaźniki'!$F$21,IF(A9="olej opałowy",'Emisja sektor mieszkaniowy'!C9*'lista, wskaźniki'!$F$24,IF(A9="energia elektryczna",$D$3*'lista, wskaźniki'!$F$26,IF(A9="OZE",0)))))))</f>
        <v>0</v>
      </c>
      <c r="F9" s="439">
        <f>IF(A9="węgiel",B9*'lista, wskaźniki'!$E$42,IF(A9="drewno",B9*'lista, wskaźniki'!$G$42,IF(A9="pellet",B9*'lista, wskaźniki'!$H$42,IF(A9="gaz z sieci",B9*'lista, wskaźniki'!$F$42,IF(A9="olej opałowy",B9*'lista, wskaźniki'!$I$42,IF(A9="energia elektryczna",0,IF(A9="OZE",0)))))))</f>
        <v>0</v>
      </c>
      <c r="G9" s="439">
        <f>IF(A9="węgiel",B9*'lista, wskaźniki'!$E$43,IF(A9="drewno",B9*'lista, wskaźniki'!$G$43,IF(A9="pellet",B9*'lista, wskaźniki'!$H$43,IF(A9="gaz z sieci",B9*'lista, wskaźniki'!$F$43,IF(A9="olej opałowy",B9*'lista, wskaźniki'!$I$43,IF(A9="energia elektryczna",0,IF(A9="OZE",0)))))))</f>
        <v>0</v>
      </c>
      <c r="H9" s="439">
        <f>IF(A9="węgiel",B9*'lista, wskaźniki'!$E$44,IF(A9="drewno",B9*'lista, wskaźniki'!$G$44,IF(A9="pellet",B9*'lista, wskaźniki'!$H$44,IF(A9="gaz z sieci",B9*'lista, wskaźniki'!$F$44,IF(A9="olej opałowy",B9*'lista, wskaźniki'!$I$44,IF(A9="energia elektryczna",0,IF(A9="OZE",0)))))))</f>
        <v>0</v>
      </c>
    </row>
    <row r="10" spans="1:12" ht="16.5" thickBot="1">
      <c r="A10" s="402" t="s">
        <v>470</v>
      </c>
      <c r="B10" s="410">
        <f t="shared" ref="B10:H10" si="1">SUM(B3:B9)</f>
        <v>366350.54982235259</v>
      </c>
      <c r="C10" s="410">
        <f t="shared" si="1"/>
        <v>101764.04161732018</v>
      </c>
      <c r="D10" s="410">
        <f t="shared" si="1"/>
        <v>2523</v>
      </c>
      <c r="E10" s="427">
        <f t="shared" si="1"/>
        <v>17676.821639886577</v>
      </c>
      <c r="F10" s="427">
        <f t="shared" si="1"/>
        <v>208.16951261075582</v>
      </c>
      <c r="G10" s="427">
        <f t="shared" si="1"/>
        <v>205.23284840901053</v>
      </c>
      <c r="H10" s="427">
        <f t="shared" si="1"/>
        <v>8.6669430022819238E-2</v>
      </c>
    </row>
    <row r="13" spans="1:12" ht="18" thickBot="1">
      <c r="A13" s="390" t="s">
        <v>474</v>
      </c>
      <c r="G13" s="390"/>
      <c r="H13" s="390" t="s">
        <v>486</v>
      </c>
      <c r="I13" s="411"/>
      <c r="J13" s="411"/>
      <c r="K13" s="411"/>
      <c r="L13" s="411"/>
    </row>
    <row r="14" spans="1:12" ht="33" customHeight="1">
      <c r="A14" s="1205" t="s">
        <v>466</v>
      </c>
      <c r="B14" s="1205" t="s">
        <v>467</v>
      </c>
      <c r="C14" s="1205"/>
      <c r="D14" s="1205" t="s">
        <v>468</v>
      </c>
      <c r="E14" s="1205"/>
      <c r="H14" s="1206" t="s">
        <v>487</v>
      </c>
      <c r="I14" s="1214" t="s">
        <v>553</v>
      </c>
      <c r="J14" s="1214"/>
      <c r="K14" s="1214"/>
      <c r="L14" s="1215"/>
    </row>
    <row r="15" spans="1:12" ht="17.25">
      <c r="A15" s="1205"/>
      <c r="B15" s="405" t="s">
        <v>407</v>
      </c>
      <c r="C15" s="405" t="s">
        <v>441</v>
      </c>
      <c r="D15" s="405" t="s">
        <v>469</v>
      </c>
      <c r="E15" s="405" t="s">
        <v>441</v>
      </c>
      <c r="H15" s="1207"/>
      <c r="I15" s="405" t="s">
        <v>419</v>
      </c>
      <c r="J15" s="405" t="s">
        <v>420</v>
      </c>
      <c r="K15" s="405" t="s">
        <v>489</v>
      </c>
      <c r="L15" s="428" t="s">
        <v>421</v>
      </c>
    </row>
    <row r="16" spans="1:12" ht="16.5" thickBot="1">
      <c r="A16" s="397" t="s">
        <v>475</v>
      </c>
      <c r="B16" s="407">
        <f>C3</f>
        <v>40787.002802017945</v>
      </c>
      <c r="C16" s="406">
        <f>B16/$B$23</f>
        <v>0.40079975356517306</v>
      </c>
      <c r="D16" s="424">
        <f>IF(A16="węgiel",B16*'lista, wskaźniki'!$F$20, IF(A16="drewno", B16*'lista, wskaźniki'!$F$22,IF(A16="pellet",'Emisja sektor mieszkaniowy'!B16*'lista, wskaźniki'!$F$23,IF(A16="gaz z sieci",'Emisja sektor mieszkaniowy'!B16*'lista, wskaźniki'!$F$21,IF(A16="olej opałowy",'Emisja sektor mieszkaniowy'!B16*'lista, wskaźniki'!$F$24,IF(A16="energia elektryczna",B16*'lista, wskaźniki'!$F$26,IF(A16="OZE",0)))))))</f>
        <v>13909.509991566576</v>
      </c>
      <c r="E16" s="406">
        <f>D16/$D$23</f>
        <v>0.8581390880183366</v>
      </c>
      <c r="H16" s="429" t="s">
        <v>490</v>
      </c>
      <c r="I16" s="430">
        <f>F10</f>
        <v>208.16951261075582</v>
      </c>
      <c r="J16" s="430">
        <f>G10</f>
        <v>205.23284840901053</v>
      </c>
      <c r="K16" s="430">
        <f>E10</f>
        <v>17676.821639886577</v>
      </c>
      <c r="L16" s="431">
        <f>H10</f>
        <v>8.6669430022819238E-2</v>
      </c>
    </row>
    <row r="17" spans="1:12" ht="15.75">
      <c r="A17" s="398" t="s">
        <v>36</v>
      </c>
      <c r="B17" s="407">
        <f t="shared" ref="B17:B22" si="2">C4</f>
        <v>52068.949679647936</v>
      </c>
      <c r="C17" s="406">
        <f t="shared" ref="C17:C22" si="3">B17/$B$23</f>
        <v>0.51166353902738304</v>
      </c>
      <c r="D17" s="424">
        <f>IF(A17="węgiel",B17*'lista, wskaźniki'!$F$20, IF(A17="drewno", B17*'lista, wskaźniki'!$F$22,IF(A17="pellet",'Emisja sektor mieszkaniowy'!B17*'lista, wskaźniki'!$F$23,IF(A17="gaz z sieci",'Emisja sektor mieszkaniowy'!B17*'lista, wskaźniki'!$F$21,IF(A17="olej opałowy",'Emisja sektor mieszkaniowy'!B17*'lista, wskaźniki'!$F$24,IF(A17="energia elektryczna",B17*'lista, wskaźniki'!$F$26,IF(A17="OZE",0)))))))</f>
        <v>0</v>
      </c>
      <c r="E17" s="406">
        <f t="shared" ref="E17:E22" si="4">D17/$D$23</f>
        <v>0</v>
      </c>
      <c r="H17" s="433" t="s">
        <v>492</v>
      </c>
      <c r="I17" s="434">
        <v>208.17</v>
      </c>
      <c r="J17" s="435">
        <f>J16</f>
        <v>205.23284840901053</v>
      </c>
      <c r="K17" s="435">
        <f>K16/100</f>
        <v>176.76821639886577</v>
      </c>
      <c r="L17" s="435">
        <v>0.09</v>
      </c>
    </row>
    <row r="18" spans="1:12" ht="15.75">
      <c r="A18" s="398" t="s">
        <v>50</v>
      </c>
      <c r="B18" s="407">
        <f t="shared" si="2"/>
        <v>180.45398619406987</v>
      </c>
      <c r="C18" s="406">
        <f t="shared" si="3"/>
        <v>1.7732588380546073E-3</v>
      </c>
      <c r="D18" s="424">
        <f>IF(A18="węgiel",B18*'lista, wskaźniki'!$F$20, IF(A18="drewno", B18*'lista, wskaźniki'!$F$22,IF(A18="pellet",'Emisja sektor mieszkaniowy'!B18*'lista, wskaźniki'!$F$23,IF(A18="gaz z sieci",'Emisja sektor mieszkaniowy'!B18*'lista, wskaźniki'!$F$21,IF(A18="olej opałowy",'Emisja sektor mieszkaniowy'!B18*'lista, wskaźniki'!$F$24,IF(A18="energia elektryczna",B18*'lista, wskaźniki'!$F$26,IF(A18="OZE",0)))))))</f>
        <v>0</v>
      </c>
      <c r="E18" s="406">
        <f t="shared" si="4"/>
        <v>0</v>
      </c>
      <c r="H18" s="415"/>
      <c r="I18" s="413"/>
      <c r="J18" s="432" t="s">
        <v>491</v>
      </c>
      <c r="K18" s="416"/>
      <c r="L18" s="414"/>
    </row>
    <row r="19" spans="1:12" ht="15.75">
      <c r="A19" s="398" t="s">
        <v>38</v>
      </c>
      <c r="B19" s="407">
        <f t="shared" si="2"/>
        <v>7573.16</v>
      </c>
      <c r="C19" s="406">
        <f t="shared" si="3"/>
        <v>7.4418821025982643E-2</v>
      </c>
      <c r="D19" s="424">
        <f>IF(A19="węgiel",B19*'lista, wskaźniki'!$F$20, IF(A19="drewno", B19*'lista, wskaźniki'!$F$22,IF(A19="pellet",'Emisja sektor mieszkaniowy'!B19*'lista, wskaźniki'!$F$23,IF(A19="gaz z sieci",'Emisja sektor mieszkaniowy'!B19*'lista, wskaźniki'!$F$21,IF(A19="olej opałowy",'Emisja sektor mieszkaniowy'!B19*'lista, wskaźniki'!$F$24,IF(A19="energia elektryczna",B19*'lista, wskaźniki'!$F$26,IF(A19="OZE",0)))))))</f>
        <v>1521.8416483199999</v>
      </c>
      <c r="E19" s="406">
        <f t="shared" si="4"/>
        <v>9.3889130888827416E-2</v>
      </c>
      <c r="H19" s="415"/>
      <c r="I19" s="416"/>
      <c r="J19" s="414"/>
      <c r="K19" s="416"/>
      <c r="L19" s="414"/>
    </row>
    <row r="20" spans="1:12" ht="15.75">
      <c r="A20" s="398" t="s">
        <v>37</v>
      </c>
      <c r="B20" s="407">
        <f t="shared" si="2"/>
        <v>0</v>
      </c>
      <c r="C20" s="406">
        <f t="shared" si="3"/>
        <v>0</v>
      </c>
      <c r="D20" s="424">
        <f>IF(A20="węgiel",B20*'lista, wskaźniki'!$F$20, IF(A20="drewno", B20*'lista, wskaźniki'!$F$22,IF(A20="pellet",'Emisja sektor mieszkaniowy'!B20*'lista, wskaźniki'!$F$23,IF(A20="gaz z sieci",'Emisja sektor mieszkaniowy'!B20*'lista, wskaźniki'!$F$21,IF(A20="olej opałowy",'Emisja sektor mieszkaniowy'!B20*'lista, wskaźniki'!$F$24,IF(A20="energia elektryczna",B20*'lista, wskaźniki'!$F$26,IF(A20="OZE",0)))))))</f>
        <v>0</v>
      </c>
      <c r="E20" s="406">
        <f t="shared" si="4"/>
        <v>0</v>
      </c>
      <c r="H20" s="415"/>
      <c r="I20" s="417"/>
      <c r="J20" s="418"/>
      <c r="K20" s="416"/>
      <c r="L20" s="416"/>
    </row>
    <row r="21" spans="1:12" ht="15.75">
      <c r="A21" s="401" t="s">
        <v>472</v>
      </c>
      <c r="B21" s="407">
        <f t="shared" si="2"/>
        <v>873.67514946021561</v>
      </c>
      <c r="C21" s="406">
        <f t="shared" si="3"/>
        <v>8.5853031736459317E-3</v>
      </c>
      <c r="D21" s="424">
        <f>IF(A21="węgiel",B21*'lista, wskaźniki'!$F$20, IF(A21="drewno", B21*'lista, wskaźniki'!$F$22,IF(A21="pellet",'Emisja sektor mieszkaniowy'!B21*'lista, wskaźniki'!$F$23,IF(A21="gaz z sieci",'Emisja sektor mieszkaniowy'!B21*'lista, wskaźniki'!$F$21,IF(A21="olej opałowy",'Emisja sektor mieszkaniowy'!B21*'lista, wskaźniki'!$F$24,IF(A21="energia elektryczna",B21*'lista, wskaźniki'!$F$26,IF(A21="OZE",0)))))))</f>
        <v>777.57088301959186</v>
      </c>
      <c r="E21" s="406">
        <f t="shared" si="4"/>
        <v>4.7971781092835883E-2</v>
      </c>
      <c r="H21" s="412"/>
      <c r="I21" s="419"/>
      <c r="J21" s="420"/>
      <c r="K21" s="421"/>
      <c r="L21" s="422"/>
    </row>
    <row r="22" spans="1:12" ht="15.75">
      <c r="A22" s="401" t="s">
        <v>51</v>
      </c>
      <c r="B22" s="407">
        <f t="shared" si="2"/>
        <v>280.8</v>
      </c>
      <c r="C22" s="406">
        <f t="shared" si="3"/>
        <v>2.759324369760566E-3</v>
      </c>
      <c r="D22" s="424">
        <f>IF(A22="węgiel",B22*'lista, wskaźniki'!$F$20, IF(A22="drewno", B22*'lista, wskaźniki'!$F$22,IF(A22="pellet",'Emisja sektor mieszkaniowy'!B22*'lista, wskaźniki'!$F$23,IF(A22="gaz z sieci",'Emisja sektor mieszkaniowy'!B22*'lista, wskaźniki'!$F$21,IF(A22="olej opałowy",'Emisja sektor mieszkaniowy'!B22*'lista, wskaźniki'!$F$24,IF(A22="energia elektryczna",B22*'lista, wskaźniki'!$F$26,IF(A22="OZE",0)))))))</f>
        <v>0</v>
      </c>
      <c r="E22" s="406">
        <f t="shared" si="4"/>
        <v>0</v>
      </c>
      <c r="H22" s="412"/>
      <c r="I22" s="411"/>
      <c r="J22" s="411"/>
      <c r="K22" s="411"/>
      <c r="L22" s="411"/>
    </row>
    <row r="23" spans="1:12" ht="15.75">
      <c r="A23" s="399" t="s">
        <v>470</v>
      </c>
      <c r="B23" s="425">
        <f>SUM(B16:B22)</f>
        <v>101764.04161732018</v>
      </c>
      <c r="C23" s="426">
        <f>SUM(C16:C22)</f>
        <v>0.99999999999999978</v>
      </c>
      <c r="D23" s="425">
        <f>SUM(D16:D22)</f>
        <v>16208.922522906169</v>
      </c>
      <c r="E23" s="426">
        <f>SUM(E16:E22)</f>
        <v>0.99999999999999989</v>
      </c>
      <c r="H23" s="423"/>
      <c r="I23" s="411"/>
      <c r="J23" s="411"/>
      <c r="K23" s="411"/>
      <c r="L23" s="411"/>
    </row>
    <row r="24" spans="1:12" ht="15.75">
      <c r="A24" s="395"/>
      <c r="B24" s="868">
        <f>B23/B41</f>
        <v>0.98405114438419938</v>
      </c>
      <c r="H24" s="411"/>
      <c r="I24" s="411"/>
      <c r="J24" s="411"/>
      <c r="K24" s="411"/>
      <c r="L24" s="411"/>
    </row>
    <row r="25" spans="1:12" ht="13.5" thickBot="1">
      <c r="H25" s="411"/>
      <c r="I25" s="411"/>
      <c r="J25" s="411"/>
      <c r="K25" s="411"/>
      <c r="L25" s="411"/>
    </row>
    <row r="26" spans="1:12" ht="33.75" thickBot="1">
      <c r="A26" s="1216" t="s">
        <v>466</v>
      </c>
      <c r="B26" s="1218" t="s">
        <v>471</v>
      </c>
      <c r="C26" s="1219"/>
      <c r="D26" s="394" t="s">
        <v>468</v>
      </c>
      <c r="H26" s="411"/>
      <c r="I26" s="411"/>
      <c r="J26" s="411"/>
      <c r="K26" s="411"/>
      <c r="L26" s="411"/>
    </row>
    <row r="27" spans="1:12" ht="16.5" thickBot="1">
      <c r="A27" s="1217"/>
      <c r="B27" s="391" t="s">
        <v>407</v>
      </c>
      <c r="C27" s="391" t="s">
        <v>438</v>
      </c>
      <c r="D27" s="391" t="s">
        <v>469</v>
      </c>
    </row>
    <row r="28" spans="1:12" ht="16.5" thickBot="1">
      <c r="A28" s="392" t="s">
        <v>472</v>
      </c>
      <c r="B28" s="393">
        <f>D3</f>
        <v>2523</v>
      </c>
      <c r="C28" s="393">
        <f>B28*3.6</f>
        <v>9082.8000000000011</v>
      </c>
      <c r="D28" s="393">
        <f>B28*'lista, wskaźniki'!F26</f>
        <v>2245.4700000000003</v>
      </c>
      <c r="G28" s="351" t="s">
        <v>491</v>
      </c>
    </row>
    <row r="30" spans="1:12">
      <c r="A30" s="1213" t="s">
        <v>501</v>
      </c>
      <c r="B30" s="1213"/>
      <c r="C30" s="1213"/>
      <c r="D30" s="1213"/>
      <c r="E30" s="1213"/>
      <c r="F30" s="351">
        <v>2010</v>
      </c>
      <c r="G30" s="351">
        <v>2020</v>
      </c>
      <c r="H30" s="1213" t="s">
        <v>485</v>
      </c>
      <c r="I30" s="1213"/>
      <c r="J30" s="1213"/>
      <c r="K30" s="1213"/>
      <c r="L30" s="1213"/>
    </row>
    <row r="31" spans="1:12" ht="15.75">
      <c r="A31" s="390" t="s">
        <v>473</v>
      </c>
      <c r="H31" s="390" t="s">
        <v>473</v>
      </c>
    </row>
    <row r="32" spans="1:12" ht="15.75">
      <c r="A32" s="1205" t="s">
        <v>466</v>
      </c>
      <c r="B32" s="1205" t="s">
        <v>670</v>
      </c>
      <c r="C32" s="1205"/>
      <c r="D32" s="1205" t="s">
        <v>468</v>
      </c>
      <c r="E32" s="1205"/>
      <c r="H32" s="1205" t="s">
        <v>466</v>
      </c>
      <c r="I32" s="1205" t="s">
        <v>467</v>
      </c>
      <c r="J32" s="1205"/>
      <c r="K32" s="1205" t="s">
        <v>468</v>
      </c>
      <c r="L32" s="1205"/>
    </row>
    <row r="33" spans="1:12" ht="15.75">
      <c r="A33" s="1205"/>
      <c r="B33" s="405" t="s">
        <v>407</v>
      </c>
      <c r="C33" s="405" t="s">
        <v>441</v>
      </c>
      <c r="D33" s="405" t="s">
        <v>469</v>
      </c>
      <c r="E33" s="405" t="s">
        <v>441</v>
      </c>
      <c r="H33" s="1205"/>
      <c r="I33" s="405" t="s">
        <v>407</v>
      </c>
      <c r="J33" s="405" t="s">
        <v>441</v>
      </c>
      <c r="K33" s="405" t="s">
        <v>469</v>
      </c>
      <c r="L33" s="405" t="s">
        <v>441</v>
      </c>
    </row>
    <row r="34" spans="1:12" ht="15.75">
      <c r="A34" s="397" t="s">
        <v>475</v>
      </c>
      <c r="B34" s="407">
        <f>C3</f>
        <v>40787.002802017945</v>
      </c>
      <c r="C34" s="406">
        <f>B34/$B$41</f>
        <v>0.39440745616471362</v>
      </c>
      <c r="D34" s="424">
        <f>IF(A34="węgiel",B34*'lista, wskaźniki'!$F$20, IF(A34="drewno", B34*'lista, wskaźniki'!$F$22,IF(A34="pellet",'Emisja sektor mieszkaniowy'!B34*'lista, wskaźniki'!$F$23,IF(A34="gaz z sieci",'Emisja sektor mieszkaniowy'!B34*'lista, wskaźniki'!$F$21,IF(A34="olej opałowy",'Emisja sektor mieszkaniowy'!B34*'lista, wskaźniki'!$F$24,IF(A34="energia elektryczna",B34*'lista, wskaźniki'!$F$26,IF(A34="OZE",0)))))))</f>
        <v>13909.509991566576</v>
      </c>
      <c r="E34" s="406">
        <f>D34/$D$41</f>
        <v>0.78687844879198687</v>
      </c>
      <c r="H34" s="397" t="s">
        <v>475</v>
      </c>
      <c r="I34" s="407">
        <f>B34*1.03</f>
        <v>42010.612886078481</v>
      </c>
      <c r="J34" s="406">
        <f>I34/$I$41</f>
        <v>0.39457885585056662</v>
      </c>
      <c r="K34" s="424">
        <f>IF(H34="węgiel",I34*'lista, wskaźniki'!$F$20, IF(H34="drewno", I34*'lista, wskaźniki'!$F$22,IF(H34="pellet",'Emisja sektor mieszkaniowy'!I34*'lista, wskaźniki'!$F$23,IF(H34="gaz z sieci",'Emisja sektor mieszkaniowy'!I34*'lista, wskaźniki'!$F$21,IF(H34="olej opałowy",'Emisja sektor mieszkaniowy'!I34*'lista, wskaźniki'!$F$24,IF(H34="energia elektryczna",I34*'lista, wskaźniki'!$F$26,IF(H34="OZE",0)))))))</f>
        <v>14326.795291313572</v>
      </c>
      <c r="L34" s="406">
        <f>K34/$K$41</f>
        <v>0.78833682282981166</v>
      </c>
    </row>
    <row r="35" spans="1:12" ht="15.75">
      <c r="A35" s="398" t="s">
        <v>36</v>
      </c>
      <c r="B35" s="407">
        <f t="shared" ref="B35:B40" si="5">C4</f>
        <v>52068.949679647936</v>
      </c>
      <c r="C35" s="406">
        <f t="shared" ref="C35:C40" si="6">B35/$B$41</f>
        <v>0.5035030911195657</v>
      </c>
      <c r="D35" s="424">
        <f>IF(A35="węgiel",B35*'lista, wskaźniki'!$F$20, IF(A35="drewno", B35*'lista, wskaźniki'!$F$22,IF(A35="pellet",'Emisja sektor mieszkaniowy'!B35*'lista, wskaźniki'!$F$23,IF(A35="gaz z sieci",'Emisja sektor mieszkaniowy'!B35*'lista, wskaźniki'!$F$21,IF(A35="olej opałowy",'Emisja sektor mieszkaniowy'!B35*'lista, wskaźniki'!$F$24,IF(A35="energia elektryczna",B35*'lista, wskaźniki'!$F$26,IF(A35="OZE",0)))))))</f>
        <v>0</v>
      </c>
      <c r="E35" s="406">
        <f t="shared" ref="E35:E40" si="7">D35/$D$41</f>
        <v>0</v>
      </c>
      <c r="H35" s="398" t="s">
        <v>36</v>
      </c>
      <c r="I35" s="407">
        <f>B35*1.03</f>
        <v>53631.018170037372</v>
      </c>
      <c r="J35" s="406">
        <f t="shared" ref="J35:J40" si="8">I35/$I$41</f>
        <v>0.50372190105912185</v>
      </c>
      <c r="K35" s="424">
        <f>IF(H35="węgiel",I35*'lista, wskaźniki'!$F$20, IF(H35="drewno", I35*'lista, wskaźniki'!$F$22,IF(H35="pellet",'Emisja sektor mieszkaniowy'!I35*'lista, wskaźniki'!$F$23,IF(H35="gaz z sieci",'Emisja sektor mieszkaniowy'!I35*'lista, wskaźniki'!$F$21,IF(H35="olej opałowy",'Emisja sektor mieszkaniowy'!I35*'lista, wskaźniki'!$F$24,IF(H35="energia elektryczna",I35*'lista, wskaźniki'!$F$26,IF(H35="OZE",0)))))))</f>
        <v>0</v>
      </c>
      <c r="L35" s="406">
        <f t="shared" ref="L35:L40" si="9">K35/$K$41</f>
        <v>0</v>
      </c>
    </row>
    <row r="36" spans="1:12" ht="15.75">
      <c r="A36" s="398" t="s">
        <v>50</v>
      </c>
      <c r="B36" s="407">
        <f t="shared" si="5"/>
        <v>180.45398619406987</v>
      </c>
      <c r="C36" s="406">
        <f t="shared" si="6"/>
        <v>1.7449773888770319E-3</v>
      </c>
      <c r="D36" s="424">
        <f>IF(A36="węgiel",B36*'lista, wskaźniki'!$F$20, IF(A36="drewno", B36*'lista, wskaźniki'!$F$22,IF(A36="pellet",'Emisja sektor mieszkaniowy'!B36*'lista, wskaźniki'!$F$23,IF(A36="gaz z sieci",'Emisja sektor mieszkaniowy'!B36*'lista, wskaźniki'!$F$21,IF(A36="olej opałowy",'Emisja sektor mieszkaniowy'!B36*'lista, wskaźniki'!$F$24,IF(A36="energia elektryczna",B36*'lista, wskaźniki'!$F$26,IF(A36="OZE",0)))))))</f>
        <v>0</v>
      </c>
      <c r="E36" s="406">
        <f t="shared" si="7"/>
        <v>0</v>
      </c>
      <c r="H36" s="398" t="s">
        <v>50</v>
      </c>
      <c r="I36" s="407">
        <f>B36*1.03</f>
        <v>185.86760577989196</v>
      </c>
      <c r="J36" s="406">
        <f t="shared" si="8"/>
        <v>1.7457357127159939E-3</v>
      </c>
      <c r="K36" s="424">
        <f>IF(H36="węgiel",I36*'lista, wskaźniki'!$F$20, IF(H36="drewno", I36*'lista, wskaźniki'!$F$22,IF(H36="pellet",'Emisja sektor mieszkaniowy'!I36*'lista, wskaźniki'!$F$23,IF(H36="gaz z sieci",'Emisja sektor mieszkaniowy'!I36*'lista, wskaźniki'!$F$21,IF(H36="olej opałowy",'Emisja sektor mieszkaniowy'!I36*'lista, wskaźniki'!$F$24,IF(H36="energia elektryczna",I36*'lista, wskaźniki'!$F$26,IF(H36="OZE",0)))))))</f>
        <v>0</v>
      </c>
      <c r="L36" s="406">
        <f t="shared" si="9"/>
        <v>0</v>
      </c>
    </row>
    <row r="37" spans="1:12" ht="15.75">
      <c r="A37" s="398" t="s">
        <v>38</v>
      </c>
      <c r="B37" s="407">
        <f t="shared" si="5"/>
        <v>7573.16</v>
      </c>
      <c r="C37" s="406">
        <f t="shared" si="6"/>
        <v>7.323192599434114E-2</v>
      </c>
      <c r="D37" s="424">
        <f>IF(A37="węgiel",B37*'lista, wskaźniki'!$F$20, IF(A37="drewno", B37*'lista, wskaźniki'!$F$22,IF(A37="pellet",'Emisja sektor mieszkaniowy'!B37*'lista, wskaźniki'!$F$23,IF(A37="gaz z sieci",'Emisja sektor mieszkaniowy'!B37*'lista, wskaźniki'!$F$21,IF(A37="olej opałowy",'Emisja sektor mieszkaniowy'!B37*'lista, wskaźniki'!$F$24,IF(A37="energia elektryczna",B37*'lista, wskaźniki'!$F$26,IF(A37="OZE",0)))))))</f>
        <v>1521.8416483199999</v>
      </c>
      <c r="E37" s="406">
        <f t="shared" si="7"/>
        <v>8.6092493284316729E-2</v>
      </c>
      <c r="H37" s="398" t="s">
        <v>38</v>
      </c>
      <c r="I37" s="407">
        <f>B37*1.03</f>
        <v>7800.3548000000001</v>
      </c>
      <c r="J37" s="406">
        <f t="shared" si="8"/>
        <v>7.326375077075864E-2</v>
      </c>
      <c r="K37" s="424">
        <f>IF(H37="węgiel",I37*'lista, wskaźniki'!$F$20, IF(H37="drewno", I37*'lista, wskaźniki'!$F$22,IF(H37="pellet",'Emisja sektor mieszkaniowy'!I37*'lista, wskaźniki'!$F$23,IF(H37="gaz z sieci",'Emisja sektor mieszkaniowy'!I37*'lista, wskaźniki'!$F$21,IF(H37="olej opałowy",'Emisja sektor mieszkaniowy'!I37*'lista, wskaźniki'!$F$24,IF(H37="energia elektryczna",I37*'lista, wskaźniki'!$F$26,IF(H37="OZE",0)))))))</f>
        <v>1567.4968977695999</v>
      </c>
      <c r="L37" s="406">
        <f t="shared" si="9"/>
        <v>8.6252054214280199E-2</v>
      </c>
    </row>
    <row r="38" spans="1:12" ht="15.75">
      <c r="A38" s="398" t="s">
        <v>37</v>
      </c>
      <c r="B38" s="407">
        <f t="shared" si="5"/>
        <v>0</v>
      </c>
      <c r="C38" s="406">
        <f t="shared" si="6"/>
        <v>0</v>
      </c>
      <c r="D38" s="424">
        <f>IF(A38="węgiel",B38*'lista, wskaźniki'!$F$20, IF(A38="drewno", B38*'lista, wskaźniki'!$F$22,IF(A38="pellet",'Emisja sektor mieszkaniowy'!B38*'lista, wskaźniki'!$F$23,IF(A38="gaz z sieci",'Emisja sektor mieszkaniowy'!B38*'lista, wskaźniki'!$F$21,IF(A38="olej opałowy",'Emisja sektor mieszkaniowy'!B38*'lista, wskaźniki'!$F$24,IF(A38="energia elektryczna",B38*'lista, wskaźniki'!$F$26,IF(A38="OZE",0)))))))</f>
        <v>0</v>
      </c>
      <c r="E38" s="406">
        <f t="shared" si="7"/>
        <v>0</v>
      </c>
      <c r="H38" s="398" t="s">
        <v>37</v>
      </c>
      <c r="I38" s="407">
        <f>B38*1.03</f>
        <v>0</v>
      </c>
      <c r="J38" s="406">
        <f t="shared" si="8"/>
        <v>0</v>
      </c>
      <c r="K38" s="424">
        <f>IF(H38="węgiel",I38*'lista, wskaźniki'!$F$20, IF(H38="drewno", I38*'lista, wskaźniki'!$F$22,IF(H38="pellet",'Emisja sektor mieszkaniowy'!I38*'lista, wskaźniki'!$F$23,IF(H38="gaz z sieci",'Emisja sektor mieszkaniowy'!I38*'lista, wskaźniki'!$F$21,IF(H38="olej opałowy",'Emisja sektor mieszkaniowy'!I38*'lista, wskaźniki'!$F$24,IF(H38="energia elektryczna",I38*'lista, wskaźniki'!$F$26,IF(H38="OZE",0)))))))</f>
        <v>0</v>
      </c>
      <c r="L38" s="406">
        <f t="shared" si="9"/>
        <v>0</v>
      </c>
    </row>
    <row r="39" spans="1:12" ht="15.75">
      <c r="A39" s="401" t="s">
        <v>472</v>
      </c>
      <c r="B39" s="407">
        <f>D3</f>
        <v>2523</v>
      </c>
      <c r="C39" s="406">
        <f t="shared" si="6"/>
        <v>2.439723302871228E-2</v>
      </c>
      <c r="D39" s="424">
        <f>IF(A39="węgiel",B39*'lista, wskaźniki'!$F$20, IF(A39="drewno", B39*'lista, wskaźniki'!$F$22,IF(A39="pellet",'Emisja sektor mieszkaniowy'!B39*'lista, wskaźniki'!$F$23,IF(A39="gaz z sieci",'Emisja sektor mieszkaniowy'!B39*'lista, wskaźniki'!$F$21,IF(A39="olej opałowy",'Emisja sektor mieszkaniowy'!B39*'lista, wskaźniki'!$F$24,IF(A39="energia elektryczna",B39*'lista, wskaźniki'!$F$26,IF(A39="OZE",0)))))))</f>
        <v>2245.4700000000003</v>
      </c>
      <c r="E39" s="406">
        <f t="shared" si="7"/>
        <v>0.12702905792369631</v>
      </c>
      <c r="H39" s="401" t="s">
        <v>472</v>
      </c>
      <c r="I39" s="443">
        <f>B39*1.015</f>
        <v>2560.8449999999998</v>
      </c>
      <c r="J39" s="406">
        <f t="shared" si="8"/>
        <v>2.4052381545842428E-2</v>
      </c>
      <c r="K39" s="424">
        <f>IF(H39="węgiel",I39*'lista, wskaźniki'!$F$20, IF(H39="drewno", I39*'lista, wskaźniki'!$F$22,IF(H39="pellet",'Emisja sektor mieszkaniowy'!I39*'lista, wskaźniki'!$F$23,IF(H39="gaz z sieci",'Emisja sektor mieszkaniowy'!I39*'lista, wskaźniki'!$F$21,IF(H39="olej opałowy",'Emisja sektor mieszkaniowy'!I39*'lista, wskaźniki'!$F$24,IF(H39="energia elektryczna",I39*'lista, wskaźniki'!$F$26,IF(H39="OZE",0)))))))</f>
        <v>2279.1520499999997</v>
      </c>
      <c r="L39" s="406">
        <f t="shared" si="9"/>
        <v>0.12541112295590812</v>
      </c>
    </row>
    <row r="40" spans="1:12" ht="15.75">
      <c r="A40" s="401" t="s">
        <v>51</v>
      </c>
      <c r="B40" s="407">
        <f t="shared" si="5"/>
        <v>280.8</v>
      </c>
      <c r="C40" s="406">
        <f t="shared" si="6"/>
        <v>2.7153163037900944E-3</v>
      </c>
      <c r="D40" s="424">
        <f>IF(A40="węgiel",B40*'lista, wskaźniki'!$F$20, IF(A40="drewno", B40*'lista, wskaźniki'!$F$22,IF(A40="pellet",'Emisja sektor mieszkaniowy'!B40*'lista, wskaźniki'!$F$23,IF(A40="gaz z sieci",'Emisja sektor mieszkaniowy'!B40*'lista, wskaźniki'!$F$21,IF(A40="olej opałowy",'Emisja sektor mieszkaniowy'!B40*'lista, wskaźniki'!$F$24,IF(A40="energia elektryczna",B40*'lista, wskaźniki'!$F$26,IF(A40="OZE",0)))))))</f>
        <v>0</v>
      </c>
      <c r="E40" s="406">
        <f t="shared" si="7"/>
        <v>0</v>
      </c>
      <c r="H40" s="401" t="s">
        <v>51</v>
      </c>
      <c r="I40" s="443">
        <f>B40</f>
        <v>280.8</v>
      </c>
      <c r="J40" s="406">
        <f t="shared" si="8"/>
        <v>2.6373750609945366E-3</v>
      </c>
      <c r="K40" s="424">
        <f>IF(H40="węgiel",I40*'lista, wskaźniki'!$F$20, IF(H40="drewno", I40*'lista, wskaźniki'!$F$22,IF(H40="pellet",'Emisja sektor mieszkaniowy'!I40*'lista, wskaźniki'!$F$23,IF(H40="gaz z sieci",'Emisja sektor mieszkaniowy'!I40*'lista, wskaźniki'!$F$21,IF(H40="olej opałowy",'Emisja sektor mieszkaniowy'!I40*'lista, wskaźniki'!$F$24,IF(H40="energia elektryczna",I40*'lista, wskaźniki'!$F$26,IF(H40="OZE",0)))))))</f>
        <v>0</v>
      </c>
      <c r="L40" s="406">
        <f t="shared" si="9"/>
        <v>0</v>
      </c>
    </row>
    <row r="41" spans="1:12" ht="15.75">
      <c r="A41" s="399" t="s">
        <v>470</v>
      </c>
      <c r="B41" s="425">
        <f>SUM(B34:B40)</f>
        <v>103413.36646785996</v>
      </c>
      <c r="C41" s="426">
        <f>SUM(C34:C40)</f>
        <v>0.99999999999999989</v>
      </c>
      <c r="D41" s="425">
        <f>SUM(D34:D40)</f>
        <v>17676.821639886577</v>
      </c>
      <c r="E41" s="426">
        <f>SUM(E34:E40)</f>
        <v>1</v>
      </c>
      <c r="H41" s="399" t="s">
        <v>470</v>
      </c>
      <c r="I41" s="444">
        <f>SUM(I34:I40)</f>
        <v>106469.49846189574</v>
      </c>
      <c r="J41" s="445">
        <f>SUM(J34:J40)</f>
        <v>1</v>
      </c>
      <c r="K41" s="444">
        <f>SUM(K34:K40)</f>
        <v>18173.444239083172</v>
      </c>
      <c r="L41" s="445">
        <f>SUM(L34:L40)</f>
        <v>1</v>
      </c>
    </row>
    <row r="45" spans="1:12" ht="17.25">
      <c r="A45" s="390" t="s">
        <v>494</v>
      </c>
    </row>
    <row r="70" spans="1:1" ht="17.25">
      <c r="A70" s="390" t="s">
        <v>493</v>
      </c>
    </row>
  </sheetData>
  <mergeCells count="21">
    <mergeCell ref="D14:E14"/>
    <mergeCell ref="H14:H15"/>
    <mergeCell ref="A30:E30"/>
    <mergeCell ref="A26:A27"/>
    <mergeCell ref="B26:C26"/>
    <mergeCell ref="E1:H1"/>
    <mergeCell ref="H32:H33"/>
    <mergeCell ref="A1:A2"/>
    <mergeCell ref="B1:B2"/>
    <mergeCell ref="C1:C2"/>
    <mergeCell ref="D1:D2"/>
    <mergeCell ref="D3:D9"/>
    <mergeCell ref="A32:A33"/>
    <mergeCell ref="B32:C32"/>
    <mergeCell ref="D32:E32"/>
    <mergeCell ref="H30:L30"/>
    <mergeCell ref="I14:L14"/>
    <mergeCell ref="I32:J32"/>
    <mergeCell ref="K32:L32"/>
    <mergeCell ref="A14:A15"/>
    <mergeCell ref="B14:C14"/>
  </mergeCells>
  <pageMargins left="0.7" right="0.7" top="0.75" bottom="0.75" header="0.3" footer="0.3"/>
  <pageSetup paperSize="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68"/>
  <sheetViews>
    <sheetView topLeftCell="P1" zoomScaleNormal="100" workbookViewId="0">
      <pane ySplit="1" topLeftCell="A132" activePane="bottomLeft" state="frozen"/>
      <selection pane="bottomLeft" activeCell="AB140" sqref="AB140"/>
    </sheetView>
  </sheetViews>
  <sheetFormatPr defaultRowHeight="14.25"/>
  <cols>
    <col min="1" max="1" width="9" style="13"/>
    <col min="2" max="2" width="11.875" style="67" customWidth="1"/>
    <col min="3" max="3" width="12.25" style="13" customWidth="1"/>
    <col min="4" max="4" width="16" style="67" customWidth="1"/>
    <col min="5" max="5" width="3.875" style="13" customWidth="1"/>
    <col min="6" max="6" width="7" style="13" customWidth="1"/>
    <col min="7" max="13" width="9" style="13" customWidth="1"/>
    <col min="14" max="14" width="21.625" style="13" customWidth="1"/>
    <col min="15" max="15" width="9" style="13" customWidth="1"/>
    <col min="16" max="16" width="11.875" style="13" customWidth="1"/>
    <col min="17" max="17" width="9" style="13" customWidth="1"/>
    <col min="18" max="18" width="10.875" style="13" customWidth="1"/>
    <col min="19" max="19" width="15.125" style="13" customWidth="1"/>
    <col min="20" max="20" width="11.625" style="13" customWidth="1"/>
    <col min="21" max="21" width="15.125" style="13" customWidth="1"/>
    <col min="22" max="22" width="18.125" style="13" customWidth="1"/>
    <col min="23" max="24" width="15.125" style="13" customWidth="1"/>
    <col min="25" max="25" width="9.75" style="13" customWidth="1"/>
    <col min="26" max="26" width="10.375" style="180" customWidth="1"/>
    <col min="27" max="28" width="9" style="13" customWidth="1"/>
    <col min="29" max="32" width="9" style="72" customWidth="1"/>
    <col min="33" max="33" width="9.875" style="72" customWidth="1"/>
    <col min="34" max="34" width="11.875" style="13" customWidth="1"/>
    <col min="35" max="35" width="13.375" style="13" customWidth="1"/>
    <col min="36" max="36" width="9" style="13" customWidth="1"/>
    <col min="37" max="38" width="10" style="13" customWidth="1"/>
    <col min="39" max="41" width="10" style="13" hidden="1" customWidth="1"/>
    <col min="42" max="46" width="10" style="13" customWidth="1"/>
    <col min="47" max="47" width="9" style="13" customWidth="1"/>
    <col min="48" max="48" width="9.875" style="13" customWidth="1"/>
    <col min="49" max="50" width="9" style="13" customWidth="1"/>
    <col min="51" max="52" width="9.75" style="13" customWidth="1"/>
    <col min="53" max="53" width="10.75" style="13" customWidth="1"/>
    <col min="54" max="54" width="11.75" style="13" customWidth="1"/>
    <col min="55" max="59" width="10.75" style="13" customWidth="1"/>
    <col min="60" max="60" width="10.75" style="67" customWidth="1"/>
    <col min="61" max="61" width="16.125" style="13" customWidth="1"/>
    <col min="62" max="62" width="13.625" style="13" customWidth="1"/>
    <col min="63" max="63" width="9" style="13" customWidth="1"/>
    <col min="64" max="64" width="10.875" style="13" customWidth="1"/>
    <col min="65" max="70" width="9" style="13" customWidth="1"/>
    <col min="71" max="71" width="35.625" style="13" customWidth="1"/>
    <col min="72" max="72" width="12.375" style="13" customWidth="1"/>
    <col min="73" max="78" width="9" style="13" customWidth="1"/>
    <col min="79" max="79" width="12.25" style="13" customWidth="1"/>
    <col min="80" max="16384" width="9" style="13"/>
  </cols>
  <sheetData>
    <row r="1" spans="1:96" s="15" customFormat="1" ht="76.5" customHeight="1" thickBot="1">
      <c r="A1" s="31" t="s">
        <v>60</v>
      </c>
      <c r="B1" s="16" t="s">
        <v>176</v>
      </c>
      <c r="C1" s="23" t="s">
        <v>61</v>
      </c>
      <c r="D1" s="23" t="s">
        <v>62</v>
      </c>
      <c r="E1" s="920" t="s">
        <v>177</v>
      </c>
      <c r="F1" s="921"/>
      <c r="G1" s="23" t="s">
        <v>9</v>
      </c>
      <c r="H1" s="23" t="s">
        <v>68</v>
      </c>
      <c r="I1" s="23" t="s">
        <v>70</v>
      </c>
      <c r="J1" s="23" t="s">
        <v>71</v>
      </c>
      <c r="K1" s="646" t="s">
        <v>72</v>
      </c>
      <c r="L1" s="27" t="s">
        <v>73</v>
      </c>
      <c r="M1" s="23" t="s">
        <v>66</v>
      </c>
      <c r="N1" s="23" t="s">
        <v>26</v>
      </c>
      <c r="O1" s="27" t="s">
        <v>74</v>
      </c>
      <c r="P1" s="27" t="s">
        <v>75</v>
      </c>
      <c r="Q1" s="27" t="s">
        <v>76</v>
      </c>
      <c r="R1" s="27" t="s">
        <v>77</v>
      </c>
      <c r="S1" s="23" t="s">
        <v>78</v>
      </c>
      <c r="T1" s="23" t="s">
        <v>79</v>
      </c>
      <c r="U1" s="23" t="s">
        <v>80</v>
      </c>
      <c r="V1" s="23" t="s">
        <v>281</v>
      </c>
      <c r="W1" s="23" t="s">
        <v>178</v>
      </c>
      <c r="X1" s="23" t="s">
        <v>179</v>
      </c>
      <c r="Y1" s="23" t="s">
        <v>49</v>
      </c>
      <c r="Z1" s="178" t="s">
        <v>191</v>
      </c>
      <c r="AA1" s="646" t="s">
        <v>88</v>
      </c>
      <c r="AB1" s="1195" t="s">
        <v>442</v>
      </c>
      <c r="AC1" s="1263" t="s">
        <v>84</v>
      </c>
      <c r="AD1" s="1265" t="s">
        <v>85</v>
      </c>
      <c r="AE1" s="1201" t="s">
        <v>86</v>
      </c>
      <c r="AF1" s="26" t="s">
        <v>93</v>
      </c>
      <c r="AG1" s="26" t="s">
        <v>94</v>
      </c>
      <c r="AH1" s="920" t="s">
        <v>89</v>
      </c>
      <c r="AI1" s="924"/>
      <c r="AJ1" s="924"/>
      <c r="AK1" s="921"/>
      <c r="AL1" s="1271" t="s">
        <v>445</v>
      </c>
      <c r="AM1" s="1202"/>
      <c r="AN1" s="1202"/>
      <c r="AO1" s="1202"/>
      <c r="AP1" s="648" t="s">
        <v>447</v>
      </c>
      <c r="AQ1" s="920" t="s">
        <v>95</v>
      </c>
      <c r="AR1" s="924"/>
      <c r="AS1" s="924"/>
      <c r="AT1" s="921"/>
      <c r="AU1" s="646" t="s">
        <v>180</v>
      </c>
      <c r="AV1" s="23" t="s">
        <v>181</v>
      </c>
      <c r="AW1" s="23" t="s">
        <v>103</v>
      </c>
      <c r="AX1" s="23" t="s">
        <v>104</v>
      </c>
      <c r="AY1" s="23" t="s">
        <v>105</v>
      </c>
      <c r="AZ1" s="23" t="s">
        <v>44</v>
      </c>
      <c r="BA1" s="23" t="s">
        <v>106</v>
      </c>
      <c r="BB1" s="23" t="s">
        <v>192</v>
      </c>
      <c r="BC1" s="23" t="s">
        <v>96</v>
      </c>
      <c r="BD1" s="23" t="s">
        <v>279</v>
      </c>
      <c r="BE1" s="23" t="s">
        <v>97</v>
      </c>
      <c r="BF1" s="23" t="s">
        <v>98</v>
      </c>
      <c r="BG1" s="23" t="s">
        <v>175</v>
      </c>
      <c r="BH1" s="23" t="s">
        <v>100</v>
      </c>
      <c r="BI1" s="23" t="s">
        <v>97</v>
      </c>
      <c r="BJ1" s="28" t="s">
        <v>182</v>
      </c>
      <c r="BK1" s="25" t="s">
        <v>108</v>
      </c>
      <c r="BL1" s="24" t="s">
        <v>109</v>
      </c>
      <c r="BM1" s="917" t="s">
        <v>110</v>
      </c>
      <c r="BN1" s="918"/>
      <c r="BO1" s="919"/>
      <c r="BP1" s="917" t="s">
        <v>111</v>
      </c>
      <c r="BQ1" s="918"/>
      <c r="BR1" s="919"/>
      <c r="BU1" s="1180" t="s">
        <v>433</v>
      </c>
      <c r="BV1" s="1181"/>
      <c r="BW1" s="1181"/>
      <c r="BX1" s="1181"/>
      <c r="BY1" s="1181"/>
      <c r="BZ1" s="1182"/>
      <c r="CA1" s="647" t="s">
        <v>85</v>
      </c>
      <c r="CB1" s="1180" t="s">
        <v>449</v>
      </c>
      <c r="CC1" s="1181"/>
      <c r="CD1" s="1181"/>
      <c r="CE1" s="1181"/>
      <c r="CF1" s="1181"/>
      <c r="CG1" s="1182"/>
      <c r="CI1" s="1317" t="s">
        <v>450</v>
      </c>
      <c r="CJ1" s="1317"/>
      <c r="CK1" s="1317"/>
      <c r="CL1" s="1317"/>
      <c r="CM1" s="1317"/>
      <c r="CN1" s="1317"/>
      <c r="CO1" s="1317"/>
      <c r="CP1" s="1317"/>
      <c r="CQ1" s="1317"/>
      <c r="CR1" s="1317"/>
    </row>
    <row r="2" spans="1:96" ht="21" customHeight="1" thickBot="1">
      <c r="A2" s="43"/>
      <c r="B2" s="57"/>
      <c r="C2" s="44"/>
      <c r="D2" s="45"/>
      <c r="E2" s="44"/>
      <c r="F2" s="44"/>
      <c r="G2" s="44"/>
      <c r="H2" s="44"/>
      <c r="I2" s="44"/>
      <c r="J2" s="44"/>
      <c r="K2" s="44"/>
      <c r="L2" s="46"/>
      <c r="M2" s="44"/>
      <c r="N2" s="44"/>
      <c r="O2" s="47"/>
      <c r="P2" s="47"/>
      <c r="Q2" s="47"/>
      <c r="R2" s="47"/>
      <c r="S2" s="44"/>
      <c r="T2" s="44"/>
      <c r="U2" s="44"/>
      <c r="V2" s="1286" t="s">
        <v>185</v>
      </c>
      <c r="W2" s="1287"/>
      <c r="X2" s="1288"/>
      <c r="Y2" s="44"/>
      <c r="Z2" s="179"/>
      <c r="AA2" s="44"/>
      <c r="AB2" s="1196"/>
      <c r="AC2" s="1264"/>
      <c r="AD2" s="1266"/>
      <c r="AE2" s="1202"/>
      <c r="AF2" s="48"/>
      <c r="AG2" s="48"/>
      <c r="AH2" s="271" t="s">
        <v>112</v>
      </c>
      <c r="AI2" s="271" t="s">
        <v>419</v>
      </c>
      <c r="AJ2" s="271" t="s">
        <v>420</v>
      </c>
      <c r="AK2" s="271" t="s">
        <v>421</v>
      </c>
      <c r="AL2" s="271" t="s">
        <v>112</v>
      </c>
      <c r="AM2" s="271" t="s">
        <v>419</v>
      </c>
      <c r="AN2" s="271" t="s">
        <v>420</v>
      </c>
      <c r="AO2" s="271" t="s">
        <v>421</v>
      </c>
      <c r="AP2" s="271" t="s">
        <v>112</v>
      </c>
      <c r="AQ2" s="271" t="s">
        <v>112</v>
      </c>
      <c r="AR2" s="271" t="s">
        <v>419</v>
      </c>
      <c r="AS2" s="271" t="s">
        <v>420</v>
      </c>
      <c r="AT2" s="271" t="s">
        <v>421</v>
      </c>
      <c r="AU2" s="44"/>
      <c r="AV2" s="44"/>
      <c r="AW2" s="44"/>
      <c r="AX2" s="44"/>
      <c r="AY2" s="44"/>
      <c r="AZ2" s="44"/>
      <c r="BA2" s="44"/>
      <c r="BB2" s="58"/>
      <c r="BC2" s="58"/>
      <c r="BD2" s="58"/>
      <c r="BE2" s="58"/>
      <c r="BF2" s="58"/>
      <c r="BG2" s="58"/>
      <c r="BH2" s="58"/>
      <c r="BI2" s="58"/>
      <c r="BJ2" s="49"/>
      <c r="BK2" s="50"/>
      <c r="BL2" s="51"/>
      <c r="BM2" s="25" t="s">
        <v>114</v>
      </c>
      <c r="BN2" s="16" t="s">
        <v>115</v>
      </c>
      <c r="BO2" s="17" t="s">
        <v>116</v>
      </c>
      <c r="BP2" s="25" t="s">
        <v>117</v>
      </c>
      <c r="BQ2" s="16" t="s">
        <v>118</v>
      </c>
      <c r="BR2" s="17" t="s">
        <v>119</v>
      </c>
      <c r="BU2" s="658" t="s">
        <v>35</v>
      </c>
      <c r="BV2" s="658" t="s">
        <v>36</v>
      </c>
      <c r="BW2" s="658" t="s">
        <v>50</v>
      </c>
      <c r="BX2" s="658" t="s">
        <v>38</v>
      </c>
      <c r="BY2" s="658" t="s">
        <v>37</v>
      </c>
      <c r="BZ2" s="367" t="s">
        <v>403</v>
      </c>
      <c r="CA2" s="659" t="s">
        <v>403</v>
      </c>
      <c r="CB2" s="660" t="s">
        <v>35</v>
      </c>
      <c r="CC2" s="660" t="s">
        <v>36</v>
      </c>
      <c r="CD2" s="660" t="s">
        <v>50</v>
      </c>
      <c r="CE2" s="660" t="s">
        <v>38</v>
      </c>
      <c r="CF2" s="660" t="s">
        <v>37</v>
      </c>
      <c r="CG2" s="367" t="s">
        <v>403</v>
      </c>
      <c r="CI2" s="662" t="s">
        <v>451</v>
      </c>
      <c r="CJ2" s="663" t="s">
        <v>452</v>
      </c>
      <c r="CK2" s="664" t="s">
        <v>11</v>
      </c>
      <c r="CL2" s="663" t="s">
        <v>452</v>
      </c>
      <c r="CM2" s="664" t="s">
        <v>12</v>
      </c>
      <c r="CN2" s="663" t="s">
        <v>452</v>
      </c>
      <c r="CO2" s="664" t="s">
        <v>13</v>
      </c>
      <c r="CP2" s="663" t="s">
        <v>452</v>
      </c>
      <c r="CQ2" s="664" t="s">
        <v>132</v>
      </c>
      <c r="CR2" s="663" t="s">
        <v>452</v>
      </c>
    </row>
    <row r="3" spans="1:96" ht="14.25" customHeight="1" thickBot="1">
      <c r="A3" s="1229">
        <v>1</v>
      </c>
      <c r="B3" s="1235" t="s">
        <v>184</v>
      </c>
      <c r="C3" s="1226" t="s">
        <v>273</v>
      </c>
      <c r="D3" s="1290" t="s">
        <v>274</v>
      </c>
      <c r="E3" s="1226">
        <v>36</v>
      </c>
      <c r="F3" s="1226">
        <v>250</v>
      </c>
      <c r="G3" s="1220">
        <v>1983</v>
      </c>
      <c r="H3" s="1226" t="s">
        <v>428</v>
      </c>
      <c r="I3" s="1226" t="s">
        <v>428</v>
      </c>
      <c r="J3" s="1226" t="s">
        <v>428</v>
      </c>
      <c r="K3" s="1226">
        <f>IF(G3&lt;=1966,'lista, wskaźniki'!$G$4,IF(G3&gt;1966,IF(G3&lt;=1985,'lista, wskaźniki'!$G$5,IF(G3&gt;1985,IF(G3&lt;=1992,'lista, wskaźniki'!$G$6,IF(G3&gt;1992,IF(G3&lt;=1996,'lista, wskaźniki'!$G$7,IF(G3&gt;1996,'lista, wskaźniki'!$G$8))))))))</f>
        <v>250</v>
      </c>
      <c r="L3" s="1226" t="s">
        <v>25</v>
      </c>
      <c r="M3" s="1226">
        <v>1390.8</v>
      </c>
      <c r="N3" s="1268" t="s">
        <v>27</v>
      </c>
      <c r="O3" s="1226"/>
      <c r="P3" s="1226"/>
      <c r="Q3" s="1226">
        <v>0.06</v>
      </c>
      <c r="R3" s="807" t="s">
        <v>38</v>
      </c>
      <c r="S3" s="807" t="s">
        <v>40</v>
      </c>
      <c r="T3" s="807" t="s">
        <v>24</v>
      </c>
      <c r="U3" s="807" t="s">
        <v>40</v>
      </c>
      <c r="V3" s="807" t="s">
        <v>186</v>
      </c>
      <c r="W3" s="807">
        <v>55</v>
      </c>
      <c r="X3" s="807">
        <v>3300</v>
      </c>
      <c r="Y3" s="807" t="s">
        <v>35</v>
      </c>
      <c r="Z3" s="798"/>
      <c r="AA3" s="1223">
        <f>42312/1000</f>
        <v>42.311999999999998</v>
      </c>
      <c r="AB3" s="840">
        <v>0</v>
      </c>
      <c r="AC3" s="840">
        <f>IF(L3="kompletna",K3*M3*0.0036*'lista, wskaźniki'!$F$13, IF(L3="częściowa",K3*M3*0.0036*'lista, wskaźniki'!$F$14, IF(L3="brak",K3*M3*0.0036*'lista, wskaźniki'!$F$15,)))</f>
        <v>1251.72</v>
      </c>
      <c r="AD3" s="840">
        <f>IF(T3="inne",E3*'lista, wskaźniki'!$E$35+F3*'lista, wskaźniki'!$E$36,IF(T3="to samo źródło",0,IF(T3=0,0)))</f>
        <v>178.0427305</v>
      </c>
      <c r="AE3" s="840">
        <v>0</v>
      </c>
      <c r="AF3" s="800">
        <v>29661.21</v>
      </c>
      <c r="AG3" s="1223"/>
      <c r="AH3" s="655">
        <f>IF(Y3="węgiel",AB3*1/3.6*'lista, wskaźniki'!$F$20,IF(Y3="drewno",AB3*1/3.6*'lista, wskaźniki'!$F$22,IF(Y3="pellet",AB3*1/3.6*'lista, wskaźniki'!$F$23,IF(Y3="gaz z sieci",AB3*1/3.6*'lista, wskaźniki'!$F$21,IF(Y3="olej opałowy",AB3*1/3.6*'lista, wskaźniki'!$F$24,0)))))</f>
        <v>0</v>
      </c>
      <c r="AI3" s="656">
        <f>IF(Y3="węgiel",AB3*'lista, wskaźniki'!$E$42,IF(Y3="drewno",AB3*'lista, wskaźniki'!$G$42,IF(Y3="pellet",AB3*'lista, wskaźniki'!$H$42,IF(Y3="gaz z sieci",AB3*'lista, wskaźniki'!$F$42,IF(Y3="olej opałowy",AB3*'lista, wskaźniki'!$I$42,0)))))</f>
        <v>0</v>
      </c>
      <c r="AJ3" s="656">
        <f>IF(Y3="węgiel",AB3*'lista, wskaźniki'!$E$43,IF(Y3="drewno",AB3*'lista, wskaźniki'!$G$43,IF(Y3="pellet",AB3*'lista, wskaźniki'!$H$43,IF(Y3="gaz z sieci",AB3*'lista, wskaźniki'!$F$43,IF(Y3="olej opałowy",AB3*'lista, wskaźniki'!$I$43,0)))))</f>
        <v>0</v>
      </c>
      <c r="AK3" s="656">
        <f>IF(Y3="węgiel",AB3*'lista, wskaźniki'!$E$44,IF(Y3="drewno",AB3*'lista, wskaźniki'!$G$44,IF(Y3="pellet",AB3*'lista, wskaźniki'!$H$44,IF(Y3="gaz z sieci",AB3*'lista, wskaźniki'!$F$44,IF(Y3="olej opałowy",AB3*'lista, wskaźniki'!$I$44,0)))))</f>
        <v>0</v>
      </c>
      <c r="AL3" s="655">
        <f>IF(U3="energia elektryczna",AD3*1/3.6*'lista, wskaźniki'!$F$26)</f>
        <v>44.016119484722225</v>
      </c>
      <c r="AM3" s="807"/>
      <c r="AN3" s="807"/>
      <c r="AO3" s="807"/>
      <c r="AP3" s="800">
        <f>AA3*'lista, wskaźniki'!$F$26</f>
        <v>37.657679999999999</v>
      </c>
      <c r="AQ3" s="800">
        <f>AH3+AP3</f>
        <v>37.657679999999999</v>
      </c>
      <c r="AR3" s="801">
        <f>AI3</f>
        <v>0</v>
      </c>
      <c r="AS3" s="801">
        <f>AJ3</f>
        <v>0</v>
      </c>
      <c r="AT3" s="801">
        <f>AK3</f>
        <v>0</v>
      </c>
      <c r="AU3" s="1223"/>
      <c r="AV3" s="1226"/>
      <c r="AW3" s="1226" t="s">
        <v>277</v>
      </c>
      <c r="AX3" s="1226" t="s">
        <v>278</v>
      </c>
      <c r="AY3" s="1226" t="s">
        <v>278</v>
      </c>
      <c r="AZ3" s="1226" t="s">
        <v>278</v>
      </c>
      <c r="BA3" s="1226" t="s">
        <v>278</v>
      </c>
      <c r="BB3" s="1226" t="s">
        <v>278</v>
      </c>
      <c r="BC3" s="1220" t="s">
        <v>17</v>
      </c>
      <c r="BD3" s="1220" t="s">
        <v>17</v>
      </c>
      <c r="BE3" s="807"/>
      <c r="BF3" s="1278"/>
      <c r="BG3" s="1278"/>
      <c r="BH3" s="1238" t="s">
        <v>57</v>
      </c>
      <c r="BI3" s="807"/>
      <c r="BJ3" s="807"/>
      <c r="BK3" s="807"/>
      <c r="BL3" s="1278"/>
      <c r="BM3" s="1278"/>
      <c r="BN3" s="1278"/>
      <c r="BO3" s="1278"/>
      <c r="BP3" s="1278"/>
      <c r="BQ3" s="1278"/>
      <c r="BR3" s="1283"/>
      <c r="BU3" s="365">
        <f>IF(Y3="węgiel",AB3)</f>
        <v>0</v>
      </c>
      <c r="BV3" s="365" t="b">
        <f>IF(Y3="drewno",AB3)</f>
        <v>0</v>
      </c>
      <c r="BW3" s="365" t="b">
        <f>IF(Y3="pellet",AB3)</f>
        <v>0</v>
      </c>
      <c r="BX3" s="365" t="b">
        <f>IF(Y3="gaz z sieci",AB3)</f>
        <v>0</v>
      </c>
      <c r="BY3" s="365" t="b">
        <f>IF(Y3="olej opałowy",AB3)</f>
        <v>0</v>
      </c>
      <c r="BZ3" s="365" t="b">
        <f>IF(R3="energia elektryczna",AC3)</f>
        <v>0</v>
      </c>
      <c r="CA3" s="661">
        <f>AD3</f>
        <v>178.0427305</v>
      </c>
      <c r="CB3" s="661">
        <f>BU3</f>
        <v>0</v>
      </c>
      <c r="CC3" s="661" t="b">
        <f>BV3</f>
        <v>0</v>
      </c>
      <c r="CD3" s="661" t="b">
        <f>BW3</f>
        <v>0</v>
      </c>
      <c r="CE3" s="661" t="b">
        <f>BX3</f>
        <v>0</v>
      </c>
      <c r="CF3" s="661" t="b">
        <f>BY3</f>
        <v>0</v>
      </c>
      <c r="CG3" s="661">
        <f>BZ3+CA3</f>
        <v>178.0427305</v>
      </c>
      <c r="CI3" s="13" t="b">
        <f t="shared" ref="CI3:CI34" si="0">IF(G3&lt;1966,M3)</f>
        <v>0</v>
      </c>
      <c r="CJ3" s="13">
        <f>IF(L3="kompletna",CI3,IF(L3="częściowa",0.5*CI3,IF(L3="brak",0*CI3)))</f>
        <v>0</v>
      </c>
      <c r="CK3" s="13">
        <f t="shared" ref="CK3:CK34" si="1">IF(G3&gt;1966,IF(G3&lt;=1985,M3))</f>
        <v>1390.8</v>
      </c>
      <c r="CL3" s="13">
        <f>IF(L3="kompletna",CK3,IF(L3="częściowa",0.5*CK3,IF(L3="brak",0*CK3)))</f>
        <v>0</v>
      </c>
      <c r="CM3" s="13" t="b">
        <f t="shared" ref="CM3:CM34" si="2">IF(G3&gt;1985,IF(G3&lt;=1992,M3))</f>
        <v>0</v>
      </c>
      <c r="CN3" s="13">
        <f>IF(L3="kompletna",CM3,IF(L3="częściowa",0.5*CM3,IF(L3="brak",0*CM3)))</f>
        <v>0</v>
      </c>
      <c r="CO3" s="13" t="b">
        <f t="shared" ref="CO3:CO34" si="3">IF(G3&gt;1992,IF(G3&lt;=1996,M3))</f>
        <v>0</v>
      </c>
      <c r="CP3" s="13">
        <f>IF(L3="kompletna",CO3,IF(L3="częściowa",0.5*CO3,IF(L3="brak",0*CO3)))</f>
        <v>0</v>
      </c>
      <c r="CQ3" s="13" t="b">
        <f t="shared" ref="CQ3:CQ34" si="4">IF(G3&gt;=1997,M3)</f>
        <v>0</v>
      </c>
      <c r="CR3" s="13">
        <f>IF(L3="kompletna",CQ3,IF(L3="częściowa",0.5*CQ3,IF(L3="brak",0*CQ3)))</f>
        <v>0</v>
      </c>
    </row>
    <row r="4" spans="1:96" ht="15" thickBot="1">
      <c r="A4" s="1230"/>
      <c r="B4" s="1236"/>
      <c r="C4" s="1227"/>
      <c r="D4" s="1291"/>
      <c r="E4" s="1227"/>
      <c r="F4" s="1227"/>
      <c r="G4" s="1221"/>
      <c r="H4" s="1227"/>
      <c r="I4" s="1227"/>
      <c r="J4" s="1227"/>
      <c r="K4" s="1227"/>
      <c r="L4" s="1227"/>
      <c r="M4" s="1227"/>
      <c r="N4" s="1269"/>
      <c r="O4" s="1227"/>
      <c r="P4" s="1227"/>
      <c r="Q4" s="1227"/>
      <c r="R4" s="808"/>
      <c r="S4" s="808"/>
      <c r="T4" s="808"/>
      <c r="U4" s="808"/>
      <c r="V4" s="808" t="s">
        <v>24</v>
      </c>
      <c r="W4" s="808">
        <v>129</v>
      </c>
      <c r="X4" s="808">
        <v>10320</v>
      </c>
      <c r="Y4" s="808" t="s">
        <v>36</v>
      </c>
      <c r="Z4" s="802"/>
      <c r="AA4" s="1224"/>
      <c r="AB4" s="840">
        <f t="shared" ref="AB4:AB67" si="5">IF(AC4&gt;0,(AE4+AC4)/2,AE4)</f>
        <v>0</v>
      </c>
      <c r="AC4" s="840">
        <f>IF(L4="kompletna",K4*M4*0.0036*'lista, wskaźniki'!$F$13, IF(L4="częściowa",K4*M4*0.0036*'lista, wskaźniki'!$F$14, IF(L4="brak",K4*M4*0.0036*'lista, wskaźniki'!$F$15,)))</f>
        <v>0</v>
      </c>
      <c r="AD4" s="840">
        <f>IF(T4="inne",E4*'lista, wskaźniki'!$E$35+F4*'lista, wskaźniki'!$E$36,IF(T4="to samo źródło",0,IF(T4=0,0)))</f>
        <v>0</v>
      </c>
      <c r="AE4" s="840">
        <v>0</v>
      </c>
      <c r="AF4" s="655"/>
      <c r="AG4" s="1224"/>
      <c r="AH4" s="655">
        <f>IF(Y4="węgiel",AB4*1/3.6*'lista, wskaźniki'!$F$20,IF(Y4="drewno",AB4*1/3.6*'lista, wskaźniki'!$F$22,IF(Y4="pellet",AB4*1/3.6*'lista, wskaźniki'!$F$23,IF(Y4="gaz z sieci",AB4*1/3.6*'lista, wskaźniki'!$F$21,IF(Y4="olej opałowy",AB4*1/3.6*'lista, wskaźniki'!$F$24,0)))))</f>
        <v>0</v>
      </c>
      <c r="AI4" s="656">
        <f>IF(Y4="węgiel",AB4*'lista, wskaźniki'!$E$42,IF(Y4="drewno",AB4*'lista, wskaźniki'!$G$42,IF(Y4="pellet",AB4*'lista, wskaźniki'!$H$42,IF(Y4="gaz z sieci",AB4*'lista, wskaźniki'!$F$42,IF(Y4="olej opałowy",AB4*'lista, wskaźniki'!$I$42,0)))))</f>
        <v>0</v>
      </c>
      <c r="AJ4" s="656">
        <f>IF(Y4="węgiel",AB4*'lista, wskaźniki'!$E$43,IF(Y4="drewno",AB4*'lista, wskaźniki'!$G$43,IF(Y4="pellet",AB4*'lista, wskaźniki'!$H$43,IF(Y4="gaz z sieci",AB4*'lista, wskaźniki'!$F$43,IF(Y4="olej opałowy",AB4*'lista, wskaźniki'!$I$43,0)))))</f>
        <v>0</v>
      </c>
      <c r="AK4" s="656">
        <f>IF(Y4="węgiel",AB4*'lista, wskaźniki'!$E$44,IF(Y4="drewno",AB4*'lista, wskaźniki'!$G$44,IF(Y4="pellet",AB4*'lista, wskaźniki'!$H$44,IF(Y4="gaz z sieci",AB4*'lista, wskaźniki'!$F$44,IF(Y4="olej opałowy",AB4*'lista, wskaźniki'!$I$44,0)))))</f>
        <v>0</v>
      </c>
      <c r="AL4" s="655" t="b">
        <f>IF(U4="energia elektryczna",AD4*1/3.6*'lista, wskaźniki'!$F$26)</f>
        <v>0</v>
      </c>
      <c r="AM4" s="808"/>
      <c r="AN4" s="808"/>
      <c r="AO4" s="808"/>
      <c r="AP4" s="800">
        <f>AA4*'lista, wskaźniki'!$F$26</f>
        <v>0</v>
      </c>
      <c r="AQ4" s="800">
        <f t="shared" ref="AQ4:AQ67" si="6">AH4+AP4</f>
        <v>0</v>
      </c>
      <c r="AR4" s="801">
        <f t="shared" ref="AR4:AR67" si="7">AI4</f>
        <v>0</v>
      </c>
      <c r="AS4" s="801">
        <f t="shared" ref="AS4:AS67" si="8">AJ4</f>
        <v>0</v>
      </c>
      <c r="AT4" s="801">
        <f t="shared" ref="AT4:AT67" si="9">AK4</f>
        <v>0</v>
      </c>
      <c r="AU4" s="1224"/>
      <c r="AV4" s="1227"/>
      <c r="AW4" s="1227"/>
      <c r="AX4" s="1227"/>
      <c r="AY4" s="1227"/>
      <c r="AZ4" s="1227"/>
      <c r="BA4" s="1227"/>
      <c r="BB4" s="1227"/>
      <c r="BC4" s="1221"/>
      <c r="BD4" s="1221"/>
      <c r="BE4" s="808"/>
      <c r="BF4" s="1279"/>
      <c r="BG4" s="1279"/>
      <c r="BH4" s="1239"/>
      <c r="BI4" s="808"/>
      <c r="BJ4" s="808"/>
      <c r="BK4" s="808"/>
      <c r="BL4" s="1279"/>
      <c r="BM4" s="1279"/>
      <c r="BN4" s="1279"/>
      <c r="BO4" s="1279"/>
      <c r="BP4" s="1279"/>
      <c r="BQ4" s="1279"/>
      <c r="BR4" s="1284"/>
      <c r="BU4" s="365" t="b">
        <f t="shared" ref="BU4:BU67" si="10">IF(Y4="węgiel",AB4)</f>
        <v>0</v>
      </c>
      <c r="BV4" s="365">
        <f t="shared" ref="BV4:BV67" si="11">IF(Y4="drewno",AB4)</f>
        <v>0</v>
      </c>
      <c r="BW4" s="365" t="b">
        <f t="shared" ref="BW4:BW67" si="12">IF(Y4="pellet",AB4)</f>
        <v>0</v>
      </c>
      <c r="BX4" s="365" t="b">
        <f t="shared" ref="BX4:BX67" si="13">IF(Y4="gaz z sieci",AB4)</f>
        <v>0</v>
      </c>
      <c r="BY4" s="365" t="b">
        <f t="shared" ref="BY4:BY67" si="14">IF(Y4="olej opałowy",AB4)</f>
        <v>0</v>
      </c>
      <c r="BZ4" s="365" t="b">
        <f t="shared" ref="BZ4:BZ67" si="15">IF(R4="energia elektryczna",AC4)</f>
        <v>0</v>
      </c>
      <c r="CA4" s="661">
        <f t="shared" ref="CA4:CA72" si="16">AD4</f>
        <v>0</v>
      </c>
      <c r="CB4" s="661" t="b">
        <f t="shared" ref="CB4:CB67" si="17">BU4</f>
        <v>0</v>
      </c>
      <c r="CC4" s="661">
        <f t="shared" ref="CC4:CC67" si="18">BV4</f>
        <v>0</v>
      </c>
      <c r="CD4" s="661" t="b">
        <f t="shared" ref="CD4:CD67" si="19">BW4</f>
        <v>0</v>
      </c>
      <c r="CE4" s="661" t="b">
        <f t="shared" ref="CE4:CE67" si="20">BX4</f>
        <v>0</v>
      </c>
      <c r="CF4" s="661" t="b">
        <f t="shared" ref="CF4:CF67" si="21">BY4</f>
        <v>0</v>
      </c>
      <c r="CG4" s="661">
        <f t="shared" ref="CG4:CG67" si="22">BZ4+CA4</f>
        <v>0</v>
      </c>
      <c r="CI4" s="13">
        <f t="shared" si="0"/>
        <v>0</v>
      </c>
      <c r="CJ4" s="13" t="b">
        <f t="shared" ref="CJ4:CJ72" si="23">IF(L4="kompletna",CI4,IF(L4="częściowa",0.5*CI4,IF(L4="brak",0*CI4)))</f>
        <v>0</v>
      </c>
      <c r="CK4" s="13" t="b">
        <f t="shared" si="1"/>
        <v>0</v>
      </c>
      <c r="CL4" s="13" t="b">
        <f t="shared" ref="CL4:CL72" si="24">IF(L4="kompletna",CK4,IF(L4="częściowa",0.5*CK4,IF(L4="brak",0*CK4)))</f>
        <v>0</v>
      </c>
      <c r="CM4" s="13" t="b">
        <f t="shared" si="2"/>
        <v>0</v>
      </c>
      <c r="CN4" s="13" t="b">
        <f t="shared" ref="CN4:CN72" si="25">IF(L4="kompletna",CM4,IF(L4="częściowa",0.5*CM4,IF(L4="brak",0*CM4)))</f>
        <v>0</v>
      </c>
      <c r="CO4" s="13" t="b">
        <f t="shared" si="3"/>
        <v>0</v>
      </c>
      <c r="CP4" s="13" t="b">
        <f t="shared" ref="CP4:CP72" si="26">IF(L4="kompletna",CO4,IF(L4="częściowa",0.5*CO4,IF(L4="brak",0*CO4)))</f>
        <v>0</v>
      </c>
      <c r="CQ4" s="13" t="b">
        <f t="shared" si="4"/>
        <v>0</v>
      </c>
      <c r="CR4" s="13" t="b">
        <f t="shared" ref="CR4:CR72" si="27">IF(L4="kompletna",CQ4,IF(L4="częściowa",0.5*CQ4,IF(L4="brak",0*CQ4)))</f>
        <v>0</v>
      </c>
    </row>
    <row r="5" spans="1:96" ht="15" thickBot="1">
      <c r="A5" s="1230"/>
      <c r="B5" s="1236"/>
      <c r="C5" s="1227"/>
      <c r="D5" s="1291"/>
      <c r="E5" s="1227"/>
      <c r="F5" s="1227"/>
      <c r="G5" s="1221"/>
      <c r="H5" s="1227"/>
      <c r="I5" s="1227"/>
      <c r="J5" s="1227"/>
      <c r="K5" s="1227"/>
      <c r="L5" s="1227"/>
      <c r="M5" s="1227"/>
      <c r="N5" s="1269"/>
      <c r="O5" s="1227"/>
      <c r="P5" s="1227"/>
      <c r="Q5" s="1227"/>
      <c r="R5" s="808"/>
      <c r="S5" s="808"/>
      <c r="T5" s="808"/>
      <c r="U5" s="808"/>
      <c r="V5" s="808"/>
      <c r="W5" s="808"/>
      <c r="X5" s="808"/>
      <c r="Y5" s="808" t="s">
        <v>50</v>
      </c>
      <c r="Z5" s="802"/>
      <c r="AA5" s="1224"/>
      <c r="AB5" s="840">
        <f t="shared" si="5"/>
        <v>0</v>
      </c>
      <c r="AC5" s="840">
        <f>IF(L5="kompletna",K5*M5*0.0036*'lista, wskaźniki'!$F$13, IF(L5="częściowa",K5*M5*0.0036*'lista, wskaźniki'!$F$14, IF(L5="brak",K5*M5*0.0036*'lista, wskaźniki'!$F$15,)))</f>
        <v>0</v>
      </c>
      <c r="AD5" s="840">
        <f>IF(T5="inne",E5*'lista, wskaźniki'!$E$35+F5*'lista, wskaźniki'!$E$36,IF(T5="to samo źródło",0,IF(T5=0,0)))</f>
        <v>0</v>
      </c>
      <c r="AE5" s="840">
        <v>0</v>
      </c>
      <c r="AF5" s="655"/>
      <c r="AG5" s="1224"/>
      <c r="AH5" s="655">
        <f>IF(Y5="węgiel",AB5*1/3.6*'lista, wskaźniki'!$F$20,IF(Y5="drewno",AB5*1/3.6*'lista, wskaźniki'!$F$22,IF(Y5="pellet",AB5*1/3.6*'lista, wskaźniki'!$F$23,IF(Y5="gaz z sieci",AB5*1/3.6*'lista, wskaźniki'!$F$21,IF(Y5="olej opałowy",AB5*1/3.6*'lista, wskaźniki'!$F$24,0)))))</f>
        <v>0</v>
      </c>
      <c r="AI5" s="656">
        <f>IF(Y5="węgiel",AB5*'lista, wskaźniki'!$E$42,IF(Y5="drewno",AB5*'lista, wskaźniki'!$G$42,IF(Y5="pellet",AB5*'lista, wskaźniki'!$H$42,IF(Y5="gaz z sieci",AB5*'lista, wskaźniki'!$F$42,IF(Y5="olej opałowy",AB5*'lista, wskaźniki'!$I$42,0)))))</f>
        <v>0</v>
      </c>
      <c r="AJ5" s="656">
        <f>IF(Y5="węgiel",AB5*'lista, wskaźniki'!$E$43,IF(Y5="drewno",AB5*'lista, wskaźniki'!$G$43,IF(Y5="pellet",AB5*'lista, wskaźniki'!$H$43,IF(Y5="gaz z sieci",AB5*'lista, wskaźniki'!$F$43,IF(Y5="olej opałowy",AB5*'lista, wskaźniki'!$I$43,0)))))</f>
        <v>0</v>
      </c>
      <c r="AK5" s="656">
        <f>IF(Y5="węgiel",AB5*'lista, wskaźniki'!$E$44,IF(Y5="drewno",AB5*'lista, wskaźniki'!$G$44,IF(Y5="pellet",AB5*'lista, wskaźniki'!$H$44,IF(Y5="gaz z sieci",AB5*'lista, wskaźniki'!$F$44,IF(Y5="olej opałowy",AB5*'lista, wskaźniki'!$I$44,0)))))</f>
        <v>0</v>
      </c>
      <c r="AL5" s="655" t="b">
        <f>IF(U5="energia elektryczna",AD5*1/3.6*'lista, wskaźniki'!$F$26)</f>
        <v>0</v>
      </c>
      <c r="AM5" s="808"/>
      <c r="AN5" s="808"/>
      <c r="AO5" s="808"/>
      <c r="AP5" s="800">
        <f>AA5*'lista, wskaźniki'!$F$26</f>
        <v>0</v>
      </c>
      <c r="AQ5" s="800">
        <f t="shared" si="6"/>
        <v>0</v>
      </c>
      <c r="AR5" s="801">
        <f t="shared" si="7"/>
        <v>0</v>
      </c>
      <c r="AS5" s="801">
        <f t="shared" si="8"/>
        <v>0</v>
      </c>
      <c r="AT5" s="801">
        <f t="shared" si="9"/>
        <v>0</v>
      </c>
      <c r="AU5" s="1224"/>
      <c r="AV5" s="1227"/>
      <c r="AW5" s="1227"/>
      <c r="AX5" s="1227"/>
      <c r="AY5" s="1227"/>
      <c r="AZ5" s="1227"/>
      <c r="BA5" s="1227"/>
      <c r="BB5" s="1227"/>
      <c r="BC5" s="1221"/>
      <c r="BD5" s="1221"/>
      <c r="BE5" s="808"/>
      <c r="BF5" s="1279"/>
      <c r="BG5" s="1279"/>
      <c r="BH5" s="1239"/>
      <c r="BI5" s="808"/>
      <c r="BJ5" s="808"/>
      <c r="BK5" s="808"/>
      <c r="BL5" s="1279"/>
      <c r="BM5" s="1279"/>
      <c r="BN5" s="1279"/>
      <c r="BO5" s="1279"/>
      <c r="BP5" s="1279"/>
      <c r="BQ5" s="1279"/>
      <c r="BR5" s="1284"/>
      <c r="BU5" s="365" t="b">
        <f t="shared" si="10"/>
        <v>0</v>
      </c>
      <c r="BV5" s="365" t="b">
        <f t="shared" si="11"/>
        <v>0</v>
      </c>
      <c r="BW5" s="365">
        <f t="shared" si="12"/>
        <v>0</v>
      </c>
      <c r="BX5" s="365" t="b">
        <f t="shared" si="13"/>
        <v>0</v>
      </c>
      <c r="BY5" s="365" t="b">
        <f t="shared" si="14"/>
        <v>0</v>
      </c>
      <c r="BZ5" s="365" t="b">
        <f t="shared" si="15"/>
        <v>0</v>
      </c>
      <c r="CA5" s="661">
        <f t="shared" si="16"/>
        <v>0</v>
      </c>
      <c r="CB5" s="661" t="b">
        <f t="shared" si="17"/>
        <v>0</v>
      </c>
      <c r="CC5" s="661" t="b">
        <f t="shared" si="18"/>
        <v>0</v>
      </c>
      <c r="CD5" s="661">
        <f t="shared" si="19"/>
        <v>0</v>
      </c>
      <c r="CE5" s="661" t="b">
        <f t="shared" si="20"/>
        <v>0</v>
      </c>
      <c r="CF5" s="661" t="b">
        <f t="shared" si="21"/>
        <v>0</v>
      </c>
      <c r="CG5" s="661">
        <f t="shared" si="22"/>
        <v>0</v>
      </c>
      <c r="CI5" s="13">
        <f t="shared" si="0"/>
        <v>0</v>
      </c>
      <c r="CJ5" s="13" t="b">
        <f t="shared" si="23"/>
        <v>0</v>
      </c>
      <c r="CK5" s="13" t="b">
        <f t="shared" si="1"/>
        <v>0</v>
      </c>
      <c r="CL5" s="13" t="b">
        <f t="shared" si="24"/>
        <v>0</v>
      </c>
      <c r="CM5" s="13" t="b">
        <f t="shared" si="2"/>
        <v>0</v>
      </c>
      <c r="CN5" s="13" t="b">
        <f t="shared" si="25"/>
        <v>0</v>
      </c>
      <c r="CO5" s="13" t="b">
        <f t="shared" si="3"/>
        <v>0</v>
      </c>
      <c r="CP5" s="13" t="b">
        <f t="shared" si="26"/>
        <v>0</v>
      </c>
      <c r="CQ5" s="13" t="b">
        <f t="shared" si="4"/>
        <v>0</v>
      </c>
      <c r="CR5" s="13" t="b">
        <f t="shared" si="27"/>
        <v>0</v>
      </c>
    </row>
    <row r="6" spans="1:96" ht="14.25" customHeight="1" thickBot="1">
      <c r="A6" s="1230"/>
      <c r="B6" s="1236"/>
      <c r="C6" s="1227"/>
      <c r="D6" s="1291"/>
      <c r="E6" s="1227"/>
      <c r="F6" s="1227"/>
      <c r="G6" s="1221"/>
      <c r="H6" s="1227"/>
      <c r="I6" s="1227"/>
      <c r="J6" s="1227"/>
      <c r="K6" s="1227"/>
      <c r="L6" s="1227"/>
      <c r="M6" s="1227"/>
      <c r="N6" s="1269"/>
      <c r="O6" s="1227"/>
      <c r="P6" s="1227"/>
      <c r="Q6" s="1227"/>
      <c r="R6" s="808"/>
      <c r="S6" s="808"/>
      <c r="T6" s="808"/>
      <c r="U6" s="808"/>
      <c r="V6" s="808"/>
      <c r="W6" s="808"/>
      <c r="X6" s="808"/>
      <c r="Y6" s="808" t="s">
        <v>38</v>
      </c>
      <c r="Z6" s="802"/>
      <c r="AA6" s="1224"/>
      <c r="AB6" s="840">
        <f>AC3</f>
        <v>1251.72</v>
      </c>
      <c r="AC6" s="840">
        <f>IF(L6="kompletna",K6*M6*0.0036*'lista, wskaźniki'!$F$13, IF(L6="częściowa",K6*M6*0.0036*'lista, wskaźniki'!$F$14, IF(L6="brak",K6*M6*0.0036*'lista, wskaźniki'!$F$15,)))</f>
        <v>0</v>
      </c>
      <c r="AD6" s="840">
        <f>IF(T6="inne",E6*'lista, wskaźniki'!$E$35+F6*'lista, wskaźniki'!$E$36,IF(T6="to samo źródło",0,IF(T6=0,0)))</f>
        <v>0</v>
      </c>
      <c r="AE6" s="840">
        <v>470</v>
      </c>
      <c r="AF6" s="655"/>
      <c r="AG6" s="1224"/>
      <c r="AH6" s="655">
        <f>IF(Y6="węgiel",AB6*1/3.6*'lista, wskaźniki'!$F$20,IF(Y6="drewno",AB6*1/3.6*'lista, wskaźniki'!$F$22,IF(Y6="pellet",AB6*1/3.6*'lista, wskaźniki'!$F$23,IF(Y6="gaz z sieci",AB6*1/3.6*'lista, wskaźniki'!$F$21,IF(Y6="olej opałowy",AB6*1/3.6*'lista, wskaźniki'!$F$24,0)))))</f>
        <v>69.871010399999989</v>
      </c>
      <c r="AI6" s="656">
        <f>IF(Y6="węgiel",AB6*'lista, wskaźniki'!$E$42,IF(Y6="drewno",AB6*'lista, wskaźniki'!$G$42,IF(Y6="pellet",AB6*'lista, wskaźniki'!$H$42,IF(Y6="gaz z sieci",AB6*'lista, wskaźniki'!$F$42,IF(Y6="olej opałowy",AB6*'lista, wskaźniki'!$I$42,0)))))</f>
        <v>6.2586E-4</v>
      </c>
      <c r="AJ6" s="656">
        <f>IF(Y6="węgiel",AB6*'lista, wskaźniki'!$E$43,IF(Y6="drewno",AB6*'lista, wskaźniki'!$G$43,IF(Y6="pellet",AB6*'lista, wskaźniki'!$H$43,IF(Y6="gaz z sieci",AB6*'lista, wskaźniki'!$F$43,IF(Y6="olej opałowy",AB6*'lista, wskaźniki'!$I$43,0)))))</f>
        <v>6.2586E-4</v>
      </c>
      <c r="AK6" s="656">
        <f>IF(Y6="węgiel",AB6*'lista, wskaźniki'!$E$44,IF(Y6="drewno",AB6*'lista, wskaźniki'!$G$44,IF(Y6="pellet",AB6*'lista, wskaźniki'!$H$44,IF(Y6="gaz z sieci",AB6*'lista, wskaźniki'!$F$44,IF(Y6="olej opałowy",AB6*'lista, wskaźniki'!$I$44,0)))))</f>
        <v>0</v>
      </c>
      <c r="AL6" s="655" t="b">
        <f>IF(U6="energia elektryczna",AD6*1/3.6*'lista, wskaźniki'!$F$26)</f>
        <v>0</v>
      </c>
      <c r="AM6" s="808"/>
      <c r="AN6" s="808"/>
      <c r="AO6" s="808"/>
      <c r="AP6" s="800">
        <f>AA6*'lista, wskaźniki'!$F$26</f>
        <v>0</v>
      </c>
      <c r="AQ6" s="800">
        <f t="shared" si="6"/>
        <v>69.871010399999989</v>
      </c>
      <c r="AR6" s="801">
        <f t="shared" si="7"/>
        <v>6.2586E-4</v>
      </c>
      <c r="AS6" s="801">
        <f t="shared" si="8"/>
        <v>6.2586E-4</v>
      </c>
      <c r="AT6" s="801">
        <f t="shared" si="9"/>
        <v>0</v>
      </c>
      <c r="AU6" s="1224"/>
      <c r="AV6" s="1227"/>
      <c r="AW6" s="1227"/>
      <c r="AX6" s="1227"/>
      <c r="AY6" s="1227"/>
      <c r="AZ6" s="1227"/>
      <c r="BA6" s="1227"/>
      <c r="BB6" s="1227"/>
      <c r="BC6" s="1221"/>
      <c r="BD6" s="1221"/>
      <c r="BE6" s="808"/>
      <c r="BF6" s="1279"/>
      <c r="BG6" s="1279"/>
      <c r="BH6" s="1239"/>
      <c r="BI6" s="808"/>
      <c r="BJ6" s="808"/>
      <c r="BK6" s="808"/>
      <c r="BL6" s="1279"/>
      <c r="BM6" s="1279"/>
      <c r="BN6" s="1279"/>
      <c r="BO6" s="1279"/>
      <c r="BP6" s="1279"/>
      <c r="BQ6" s="1279"/>
      <c r="BR6" s="1284"/>
      <c r="BU6" s="365" t="b">
        <f t="shared" si="10"/>
        <v>0</v>
      </c>
      <c r="BV6" s="365" t="b">
        <f t="shared" si="11"/>
        <v>0</v>
      </c>
      <c r="BW6" s="365" t="b">
        <f t="shared" si="12"/>
        <v>0</v>
      </c>
      <c r="BX6" s="365">
        <f t="shared" si="13"/>
        <v>1251.72</v>
      </c>
      <c r="BY6" s="365" t="b">
        <f t="shared" si="14"/>
        <v>0</v>
      </c>
      <c r="BZ6" s="365" t="b">
        <f t="shared" si="15"/>
        <v>0</v>
      </c>
      <c r="CA6" s="661">
        <f t="shared" si="16"/>
        <v>0</v>
      </c>
      <c r="CB6" s="661" t="b">
        <f t="shared" si="17"/>
        <v>0</v>
      </c>
      <c r="CC6" s="661" t="b">
        <f t="shared" si="18"/>
        <v>0</v>
      </c>
      <c r="CD6" s="661" t="b">
        <f t="shared" si="19"/>
        <v>0</v>
      </c>
      <c r="CE6" s="661">
        <f t="shared" si="20"/>
        <v>1251.72</v>
      </c>
      <c r="CF6" s="661" t="b">
        <f t="shared" si="21"/>
        <v>0</v>
      </c>
      <c r="CG6" s="661">
        <f t="shared" si="22"/>
        <v>0</v>
      </c>
      <c r="CI6" s="13">
        <f t="shared" si="0"/>
        <v>0</v>
      </c>
      <c r="CJ6" s="13" t="b">
        <f t="shared" si="23"/>
        <v>0</v>
      </c>
      <c r="CK6" s="13" t="b">
        <f t="shared" si="1"/>
        <v>0</v>
      </c>
      <c r="CL6" s="13" t="b">
        <f t="shared" si="24"/>
        <v>0</v>
      </c>
      <c r="CM6" s="13" t="b">
        <f t="shared" si="2"/>
        <v>0</v>
      </c>
      <c r="CN6" s="13" t="b">
        <f t="shared" si="25"/>
        <v>0</v>
      </c>
      <c r="CO6" s="13" t="b">
        <f t="shared" si="3"/>
        <v>0</v>
      </c>
      <c r="CP6" s="13" t="b">
        <f t="shared" si="26"/>
        <v>0</v>
      </c>
      <c r="CQ6" s="13" t="b">
        <f t="shared" si="4"/>
        <v>0</v>
      </c>
      <c r="CR6" s="13" t="b">
        <f t="shared" si="27"/>
        <v>0</v>
      </c>
    </row>
    <row r="7" spans="1:96" ht="15" thickBot="1">
      <c r="A7" s="1231"/>
      <c r="B7" s="1237"/>
      <c r="C7" s="1228"/>
      <c r="D7" s="1292"/>
      <c r="E7" s="1228"/>
      <c r="F7" s="1228"/>
      <c r="G7" s="1222"/>
      <c r="H7" s="1228"/>
      <c r="I7" s="1228"/>
      <c r="J7" s="1228"/>
      <c r="K7" s="1228"/>
      <c r="L7" s="1228"/>
      <c r="M7" s="1228"/>
      <c r="N7" s="1270"/>
      <c r="O7" s="1228"/>
      <c r="P7" s="1228"/>
      <c r="Q7" s="1228"/>
      <c r="R7" s="809"/>
      <c r="S7" s="809"/>
      <c r="T7" s="809"/>
      <c r="U7" s="809"/>
      <c r="V7" s="809"/>
      <c r="W7" s="809"/>
      <c r="X7" s="809"/>
      <c r="Y7" s="809" t="s">
        <v>37</v>
      </c>
      <c r="Z7" s="805"/>
      <c r="AA7" s="1225"/>
      <c r="AB7" s="840">
        <f t="shared" si="5"/>
        <v>0</v>
      </c>
      <c r="AC7" s="840">
        <f>IF(L7="kompletna",K7*M7*0.0036*'lista, wskaźniki'!$F$13, IF(L7="częściowa",K7*M7*0.0036*'lista, wskaźniki'!$F$14, IF(L7="brak",K7*M7*0.0036*'lista, wskaźniki'!$F$15,)))</f>
        <v>0</v>
      </c>
      <c r="AD7" s="840">
        <f>IF(T7="inne",E7*'lista, wskaźniki'!$E$35+F7*'lista, wskaźniki'!$E$36,IF(T7="to samo źródło",0,IF(T7=0,0)))</f>
        <v>0</v>
      </c>
      <c r="AE7" s="840">
        <v>0</v>
      </c>
      <c r="AF7" s="810"/>
      <c r="AG7" s="1225"/>
      <c r="AH7" s="655">
        <f>IF(Y7="węgiel",AB7*1/3.6*'lista, wskaźniki'!$F$20,IF(Y7="drewno",AB7*1/3.6*'lista, wskaźniki'!$F$22,IF(Y7="pellet",AB7*1/3.6*'lista, wskaźniki'!$F$23,IF(Y7="gaz z sieci",AB7*1/3.6*'lista, wskaźniki'!$F$21,IF(Y7="olej opałowy",AB7*1/3.6*'lista, wskaźniki'!$F$24,0)))))</f>
        <v>0</v>
      </c>
      <c r="AI7" s="656">
        <f>IF(Y7="węgiel",AB7*'lista, wskaźniki'!$E$42,IF(Y7="drewno",AB7*'lista, wskaźniki'!$G$42,IF(Y7="pellet",AB7*'lista, wskaźniki'!$H$42,IF(Y7="gaz z sieci",AB7*'lista, wskaźniki'!$F$42,IF(Y7="olej opałowy",AB7*'lista, wskaźniki'!$I$42,0)))))</f>
        <v>0</v>
      </c>
      <c r="AJ7" s="656">
        <f>IF(Y7="węgiel",AB7*'lista, wskaźniki'!$E$43,IF(Y7="drewno",AB7*'lista, wskaźniki'!$G$43,IF(Y7="pellet",AB7*'lista, wskaźniki'!$H$43,IF(Y7="gaz z sieci",AB7*'lista, wskaźniki'!$F$43,IF(Y7="olej opałowy",AB7*'lista, wskaźniki'!$I$43,0)))))</f>
        <v>0</v>
      </c>
      <c r="AK7" s="656">
        <f>IF(Y7="węgiel",AB7*'lista, wskaźniki'!$E$44,IF(Y7="drewno",AB7*'lista, wskaźniki'!$G$44,IF(Y7="pellet",AB7*'lista, wskaźniki'!$H$44,IF(Y7="gaz z sieci",AB7*'lista, wskaźniki'!$F$44,IF(Y7="olej opałowy",AB7*'lista, wskaźniki'!$I$44,0)))))</f>
        <v>0</v>
      </c>
      <c r="AL7" s="655" t="b">
        <f>IF(U7="energia elektryczna",AD7*1/3.6*'lista, wskaźniki'!$F$26)</f>
        <v>0</v>
      </c>
      <c r="AM7" s="809"/>
      <c r="AN7" s="809"/>
      <c r="AO7" s="809"/>
      <c r="AP7" s="800">
        <f>AA7*'lista, wskaźniki'!$F$26</f>
        <v>0</v>
      </c>
      <c r="AQ7" s="800">
        <f t="shared" si="6"/>
        <v>0</v>
      </c>
      <c r="AR7" s="801">
        <f t="shared" si="7"/>
        <v>0</v>
      </c>
      <c r="AS7" s="801">
        <f t="shared" si="8"/>
        <v>0</v>
      </c>
      <c r="AT7" s="801">
        <f t="shared" si="9"/>
        <v>0</v>
      </c>
      <c r="AU7" s="1225"/>
      <c r="AV7" s="1228"/>
      <c r="AW7" s="1228"/>
      <c r="AX7" s="1228"/>
      <c r="AY7" s="1228"/>
      <c r="AZ7" s="1228"/>
      <c r="BA7" s="1228"/>
      <c r="BB7" s="1228"/>
      <c r="BC7" s="1222"/>
      <c r="BD7" s="1222"/>
      <c r="BE7" s="809"/>
      <c r="BF7" s="1280"/>
      <c r="BG7" s="1280"/>
      <c r="BH7" s="1240"/>
      <c r="BI7" s="809"/>
      <c r="BJ7" s="809"/>
      <c r="BK7" s="809"/>
      <c r="BL7" s="1280"/>
      <c r="BM7" s="1280"/>
      <c r="BN7" s="1280"/>
      <c r="BO7" s="1280"/>
      <c r="BP7" s="1280"/>
      <c r="BQ7" s="1280"/>
      <c r="BR7" s="1285"/>
      <c r="BU7" s="365" t="b">
        <f t="shared" si="10"/>
        <v>0</v>
      </c>
      <c r="BV7" s="365" t="b">
        <f t="shared" si="11"/>
        <v>0</v>
      </c>
      <c r="BW7" s="365" t="b">
        <f t="shared" si="12"/>
        <v>0</v>
      </c>
      <c r="BX7" s="365" t="b">
        <f t="shared" si="13"/>
        <v>0</v>
      </c>
      <c r="BY7" s="365">
        <f t="shared" si="14"/>
        <v>0</v>
      </c>
      <c r="BZ7" s="365" t="b">
        <f t="shared" si="15"/>
        <v>0</v>
      </c>
      <c r="CA7" s="661">
        <f t="shared" si="16"/>
        <v>0</v>
      </c>
      <c r="CB7" s="661" t="b">
        <f t="shared" si="17"/>
        <v>0</v>
      </c>
      <c r="CC7" s="661" t="b">
        <f t="shared" si="18"/>
        <v>0</v>
      </c>
      <c r="CD7" s="661" t="b">
        <f t="shared" si="19"/>
        <v>0</v>
      </c>
      <c r="CE7" s="661" t="b">
        <f t="shared" si="20"/>
        <v>0</v>
      </c>
      <c r="CF7" s="661">
        <f t="shared" si="21"/>
        <v>0</v>
      </c>
      <c r="CG7" s="661">
        <f t="shared" si="22"/>
        <v>0</v>
      </c>
      <c r="CI7" s="13">
        <f t="shared" si="0"/>
        <v>0</v>
      </c>
      <c r="CJ7" s="13" t="b">
        <f t="shared" si="23"/>
        <v>0</v>
      </c>
      <c r="CK7" s="13" t="b">
        <f t="shared" si="1"/>
        <v>0</v>
      </c>
      <c r="CL7" s="13" t="b">
        <f t="shared" si="24"/>
        <v>0</v>
      </c>
      <c r="CM7" s="13" t="b">
        <f t="shared" si="2"/>
        <v>0</v>
      </c>
      <c r="CN7" s="13" t="b">
        <f t="shared" si="25"/>
        <v>0</v>
      </c>
      <c r="CO7" s="13" t="b">
        <f t="shared" si="3"/>
        <v>0</v>
      </c>
      <c r="CP7" s="13" t="b">
        <f t="shared" si="26"/>
        <v>0</v>
      </c>
      <c r="CQ7" s="13" t="b">
        <f t="shared" si="4"/>
        <v>0</v>
      </c>
      <c r="CR7" s="13" t="b">
        <f t="shared" si="27"/>
        <v>0</v>
      </c>
    </row>
    <row r="8" spans="1:96" ht="14.25" customHeight="1" thickBot="1">
      <c r="A8" s="1229">
        <v>2</v>
      </c>
      <c r="B8" s="1235" t="s">
        <v>579</v>
      </c>
      <c r="C8" s="1226" t="s">
        <v>255</v>
      </c>
      <c r="D8" s="1290" t="s">
        <v>285</v>
      </c>
      <c r="E8" s="1226">
        <v>98</v>
      </c>
      <c r="F8" s="1226">
        <v>917</v>
      </c>
      <c r="G8" s="1220">
        <v>1987</v>
      </c>
      <c r="H8" s="1226" t="s">
        <v>428</v>
      </c>
      <c r="I8" s="1226" t="s">
        <v>428</v>
      </c>
      <c r="J8" s="1226" t="s">
        <v>428</v>
      </c>
      <c r="K8" s="1226">
        <f>IF(G8&lt;=1966,'lista, wskaźniki'!$G$4,IF(G8&gt;1966,IF(G8&lt;=1985,'lista, wskaźniki'!$G$5,IF(G8&gt;1985,IF(G8&lt;=1992,'lista, wskaźniki'!$G$6,IF(G8&gt;1992,IF(G8&lt;=1996,'lista, wskaźniki'!$G$7,IF(G8&gt;1996,'lista, wskaźniki'!$G$8))))))))</f>
        <v>175</v>
      </c>
      <c r="L8" s="1226" t="s">
        <v>25</v>
      </c>
      <c r="M8" s="1226">
        <v>9863.4500000000007</v>
      </c>
      <c r="N8" s="1226" t="s">
        <v>27</v>
      </c>
      <c r="O8" s="1226" t="s">
        <v>286</v>
      </c>
      <c r="P8" s="1226">
        <v>1997</v>
      </c>
      <c r="Q8" s="1226"/>
      <c r="R8" s="807" t="s">
        <v>38</v>
      </c>
      <c r="S8" s="807" t="s">
        <v>40</v>
      </c>
      <c r="T8" s="807" t="s">
        <v>42</v>
      </c>
      <c r="U8" s="807"/>
      <c r="V8" s="807" t="s">
        <v>186</v>
      </c>
      <c r="W8" s="807">
        <v>176</v>
      </c>
      <c r="X8" s="807">
        <v>9960</v>
      </c>
      <c r="Y8" s="807" t="s">
        <v>35</v>
      </c>
      <c r="Z8" s="798"/>
      <c r="AA8" s="1223">
        <f>130965/1000</f>
        <v>130.965</v>
      </c>
      <c r="AB8" s="840">
        <v>0</v>
      </c>
      <c r="AC8" s="840">
        <f>IF(L8="kompletna",K8*M8*0.0036*'lista, wskaźniki'!$F$13, IF(L8="częściowa",K8*M8*0.0036*'lista, wskaźniki'!$F$14, IF(L8="brak",K8*M8*0.0036*'lista, wskaźniki'!$F$15,)))</f>
        <v>6213.973500000001</v>
      </c>
      <c r="AD8" s="840">
        <f>IF(T8="inne",E8*'lista, wskaźniki'!$E$35+F8*'lista, wskaźniki'!$E$36,IF(T8="to samo źródło",0,IF(T8=0,0)))</f>
        <v>0</v>
      </c>
      <c r="AE8" s="840">
        <f>IF(Y8="węgiel",Z8*'lista, wskaźniki'!$D$20, IF(Y8="drewno",Z8*'lista, wskaźniki'!$D$22,IF(Y8="pellet",Z8*'lista, wskaźniki'!$D$23,IF(Y8="gaz z sieci",Z8*'lista, wskaźniki'!$D$21,IF(Y8="olej opałowy",Z8*'lista, wskaźniki'!$D$24)))))</f>
        <v>0</v>
      </c>
      <c r="AF8" s="800"/>
      <c r="AG8" s="1223">
        <v>102507.57</v>
      </c>
      <c r="AH8" s="655">
        <f>IF(Y8="węgiel",AB8*1/3.6*'lista, wskaźniki'!$F$20,IF(Y8="drewno",AB8*1/3.6*'lista, wskaźniki'!$F$22,IF(Y8="pellet",AB8*1/3.6*'lista, wskaźniki'!$F$23,IF(Y8="gaz z sieci",AB8*1/3.6*'lista, wskaźniki'!$F$21,IF(Y8="olej opałowy",AB8*1/3.6*'lista, wskaźniki'!$F$24,0)))))</f>
        <v>0</v>
      </c>
      <c r="AI8" s="656">
        <f>IF(Y8="węgiel",AB8*'lista, wskaźniki'!$E$42,IF(Y8="drewno",AB8*'lista, wskaźniki'!$G$42,IF(Y8="pellet",AB8*'lista, wskaźniki'!$H$42,IF(Y8="gaz z sieci",AB8*'lista, wskaźniki'!$F$42,IF(Y8="olej opałowy",AB8*'lista, wskaźniki'!$I$42,0)))))</f>
        <v>0</v>
      </c>
      <c r="AJ8" s="656">
        <f>IF(Y8="węgiel",AB8*'lista, wskaźniki'!$E$43,IF(Y8="drewno",AB8*'lista, wskaźniki'!$G$43,IF(Y8="pellet",AB8*'lista, wskaźniki'!$H$43,IF(Y8="gaz z sieci",AB8*'lista, wskaźniki'!$F$43,IF(Y8="olej opałowy",AB8*'lista, wskaźniki'!$I$43,0)))))</f>
        <v>0</v>
      </c>
      <c r="AK8" s="656">
        <f>IF(Y8="węgiel",AB8*'lista, wskaźniki'!$E$44,IF(Y8="drewno",AB8*'lista, wskaźniki'!$G$44,IF(Y8="pellet",AB8*'lista, wskaźniki'!$H$44,IF(Y8="gaz z sieci",AB8*'lista, wskaźniki'!$F$44,IF(Y8="olej opałowy",AB8*'lista, wskaźniki'!$I$44,0)))))</f>
        <v>0</v>
      </c>
      <c r="AL8" s="655" t="b">
        <f>IF(U8="energia elektryczna",AD8*1/3.6*'lista, wskaźniki'!$F$26)</f>
        <v>0</v>
      </c>
      <c r="AM8" s="807"/>
      <c r="AN8" s="807"/>
      <c r="AO8" s="807"/>
      <c r="AP8" s="800">
        <f>AA8*'lista, wskaźniki'!$F$26</f>
        <v>116.55885000000001</v>
      </c>
      <c r="AQ8" s="800">
        <f t="shared" si="6"/>
        <v>116.55885000000001</v>
      </c>
      <c r="AR8" s="801">
        <f t="shared" si="7"/>
        <v>0</v>
      </c>
      <c r="AS8" s="801">
        <f t="shared" si="8"/>
        <v>0</v>
      </c>
      <c r="AT8" s="801">
        <f t="shared" si="9"/>
        <v>0</v>
      </c>
      <c r="AU8" s="1223">
        <v>2862</v>
      </c>
      <c r="AV8" s="1226">
        <v>8963.35</v>
      </c>
      <c r="AW8" s="1226" t="s">
        <v>17</v>
      </c>
      <c r="AX8" s="1226" t="s">
        <v>17</v>
      </c>
      <c r="AY8" s="1226" t="s">
        <v>17</v>
      </c>
      <c r="AZ8" s="1220" t="s">
        <v>17</v>
      </c>
      <c r="BA8" s="1220" t="s">
        <v>17</v>
      </c>
      <c r="BB8" s="834"/>
      <c r="BC8" s="1220" t="s">
        <v>17</v>
      </c>
      <c r="BD8" s="834"/>
      <c r="BE8" s="807"/>
      <c r="BF8" s="1278"/>
      <c r="BG8" s="1278"/>
      <c r="BH8" s="1238" t="s">
        <v>17</v>
      </c>
      <c r="BI8" s="807"/>
      <c r="BJ8" s="807" t="s">
        <v>120</v>
      </c>
      <c r="BK8" s="807">
        <v>1</v>
      </c>
      <c r="BL8" s="1278">
        <v>14600</v>
      </c>
      <c r="BM8" s="1278">
        <v>1746</v>
      </c>
      <c r="BN8" s="1278"/>
      <c r="BO8" s="1278"/>
      <c r="BP8" s="1278">
        <v>7770</v>
      </c>
      <c r="BQ8" s="1278"/>
      <c r="BR8" s="1283"/>
      <c r="BU8" s="365">
        <f t="shared" si="10"/>
        <v>0</v>
      </c>
      <c r="BV8" s="365" t="b">
        <f t="shared" si="11"/>
        <v>0</v>
      </c>
      <c r="BW8" s="365" t="b">
        <f t="shared" si="12"/>
        <v>0</v>
      </c>
      <c r="BX8" s="365" t="b">
        <f t="shared" si="13"/>
        <v>0</v>
      </c>
      <c r="BY8" s="365" t="b">
        <f t="shared" si="14"/>
        <v>0</v>
      </c>
      <c r="BZ8" s="365" t="b">
        <f t="shared" si="15"/>
        <v>0</v>
      </c>
      <c r="CA8" s="661">
        <f t="shared" si="16"/>
        <v>0</v>
      </c>
      <c r="CB8" s="661">
        <f t="shared" si="17"/>
        <v>0</v>
      </c>
      <c r="CC8" s="661" t="b">
        <f t="shared" si="18"/>
        <v>0</v>
      </c>
      <c r="CD8" s="661" t="b">
        <f t="shared" si="19"/>
        <v>0</v>
      </c>
      <c r="CE8" s="661" t="b">
        <f t="shared" si="20"/>
        <v>0</v>
      </c>
      <c r="CF8" s="661" t="b">
        <f t="shared" si="21"/>
        <v>0</v>
      </c>
      <c r="CG8" s="661">
        <f t="shared" si="22"/>
        <v>0</v>
      </c>
      <c r="CI8" s="13" t="b">
        <f t="shared" si="0"/>
        <v>0</v>
      </c>
      <c r="CJ8" s="13">
        <f t="shared" si="23"/>
        <v>0</v>
      </c>
      <c r="CK8" s="13" t="b">
        <f t="shared" si="1"/>
        <v>0</v>
      </c>
      <c r="CL8" s="13">
        <f t="shared" si="24"/>
        <v>0</v>
      </c>
      <c r="CM8" s="13">
        <f t="shared" si="2"/>
        <v>9863.4500000000007</v>
      </c>
      <c r="CN8" s="13">
        <f t="shared" si="25"/>
        <v>0</v>
      </c>
      <c r="CO8" s="13" t="b">
        <f t="shared" si="3"/>
        <v>0</v>
      </c>
      <c r="CP8" s="13">
        <f t="shared" si="26"/>
        <v>0</v>
      </c>
      <c r="CQ8" s="13" t="b">
        <f t="shared" si="4"/>
        <v>0</v>
      </c>
      <c r="CR8" s="13">
        <f t="shared" si="27"/>
        <v>0</v>
      </c>
    </row>
    <row r="9" spans="1:96" ht="15" thickBot="1">
      <c r="A9" s="1230"/>
      <c r="B9" s="1236"/>
      <c r="C9" s="1227"/>
      <c r="D9" s="1291"/>
      <c r="E9" s="1227"/>
      <c r="F9" s="1227"/>
      <c r="G9" s="1221"/>
      <c r="H9" s="1227"/>
      <c r="I9" s="1227"/>
      <c r="J9" s="1227"/>
      <c r="K9" s="1227"/>
      <c r="L9" s="1227"/>
      <c r="M9" s="1227"/>
      <c r="N9" s="1227"/>
      <c r="O9" s="1227"/>
      <c r="P9" s="1227"/>
      <c r="Q9" s="1227"/>
      <c r="R9" s="808"/>
      <c r="S9" s="808"/>
      <c r="T9" s="808"/>
      <c r="U9" s="808"/>
      <c r="V9" s="808" t="s">
        <v>187</v>
      </c>
      <c r="W9" s="808">
        <v>21</v>
      </c>
      <c r="X9" s="808">
        <v>8400</v>
      </c>
      <c r="Y9" s="808" t="s">
        <v>36</v>
      </c>
      <c r="Z9" s="802"/>
      <c r="AA9" s="1224"/>
      <c r="AB9" s="840">
        <f t="shared" si="5"/>
        <v>0</v>
      </c>
      <c r="AC9" s="840">
        <f>IF(L9="kompletna",K9*M9*0.0036*'lista, wskaźniki'!$F$13, IF(L9="częściowa",K9*M9*0.0036*'lista, wskaźniki'!$F$14, IF(L9="brak",K9*M9*0.0036*'lista, wskaźniki'!$F$15,)))</f>
        <v>0</v>
      </c>
      <c r="AD9" s="840">
        <f>IF(T9="inne",E9*'lista, wskaźniki'!$E$35+F9*'lista, wskaźniki'!$E$36,IF(T9="to samo źródło",0,IF(T9=0,0)))</f>
        <v>0</v>
      </c>
      <c r="AE9" s="840">
        <f>IF(Y9="węgiel",Z9*'lista, wskaźniki'!$D$20, IF(Y9="drewno",Z9*'lista, wskaźniki'!$D$22,IF(Y9="pellet",Z9*'lista, wskaźniki'!$D$23,IF(Y9="gaz z sieci",Z9*'lista, wskaźniki'!$D$21,IF(Y9="olej opałowy",Z9*'lista, wskaźniki'!$D$24)))))</f>
        <v>0</v>
      </c>
      <c r="AF9" s="655"/>
      <c r="AG9" s="1224"/>
      <c r="AH9" s="655">
        <f>IF(Y9="węgiel",AB9*1/3.6*'lista, wskaźniki'!$F$20,IF(Y9="drewno",AB9*1/3.6*'lista, wskaźniki'!$F$22,IF(Y9="pellet",AB9*1/3.6*'lista, wskaźniki'!$F$23,IF(Y9="gaz z sieci",AB9*1/3.6*'lista, wskaźniki'!$F$21,IF(Y9="olej opałowy",AB9*1/3.6*'lista, wskaźniki'!$F$24,0)))))</f>
        <v>0</v>
      </c>
      <c r="AI9" s="656">
        <f>IF(Y9="węgiel",AB9*'lista, wskaźniki'!$E$42,IF(Y9="drewno",AB9*'lista, wskaźniki'!$G$42,IF(Y9="pellet",AB9*'lista, wskaźniki'!$H$42,IF(Y9="gaz z sieci",AB9*'lista, wskaźniki'!$F$42,IF(Y9="olej opałowy",AB9*'lista, wskaźniki'!$I$42,0)))))</f>
        <v>0</v>
      </c>
      <c r="AJ9" s="656">
        <f>IF(Y9="węgiel",AB9*'lista, wskaźniki'!$E$43,IF(Y9="drewno",AB9*'lista, wskaźniki'!$G$43,IF(Y9="pellet",AB9*'lista, wskaźniki'!$H$43,IF(Y9="gaz z sieci",AB9*'lista, wskaźniki'!$F$43,IF(Y9="olej opałowy",AB9*'lista, wskaźniki'!$I$43,0)))))</f>
        <v>0</v>
      </c>
      <c r="AK9" s="656">
        <f>IF(Y9="węgiel",AB9*'lista, wskaźniki'!$E$44,IF(Y9="drewno",AB9*'lista, wskaźniki'!$G$44,IF(Y9="pellet",AB9*'lista, wskaźniki'!$H$44,IF(Y9="gaz z sieci",AB9*'lista, wskaźniki'!$F$44,IF(Y9="olej opałowy",AB9*'lista, wskaźniki'!$I$44,0)))))</f>
        <v>0</v>
      </c>
      <c r="AL9" s="655" t="b">
        <f>IF(U9="energia elektryczna",AD9*1/3.6*'lista, wskaźniki'!$F$26)</f>
        <v>0</v>
      </c>
      <c r="AM9" s="808"/>
      <c r="AN9" s="808"/>
      <c r="AO9" s="808"/>
      <c r="AP9" s="800">
        <f>AA9*'lista, wskaźniki'!$F$26</f>
        <v>0</v>
      </c>
      <c r="AQ9" s="800">
        <f t="shared" si="6"/>
        <v>0</v>
      </c>
      <c r="AR9" s="801">
        <f t="shared" si="7"/>
        <v>0</v>
      </c>
      <c r="AS9" s="801">
        <f t="shared" si="8"/>
        <v>0</v>
      </c>
      <c r="AT9" s="801">
        <f t="shared" si="9"/>
        <v>0</v>
      </c>
      <c r="AU9" s="1224"/>
      <c r="AV9" s="1227"/>
      <c r="AW9" s="1227"/>
      <c r="AX9" s="1227"/>
      <c r="AY9" s="1227"/>
      <c r="AZ9" s="1221"/>
      <c r="BA9" s="1221"/>
      <c r="BB9" s="835"/>
      <c r="BC9" s="1221"/>
      <c r="BD9" s="835"/>
      <c r="BE9" s="808"/>
      <c r="BF9" s="1279"/>
      <c r="BG9" s="1279"/>
      <c r="BH9" s="1239"/>
      <c r="BI9" s="808"/>
      <c r="BJ9" s="808"/>
      <c r="BK9" s="808"/>
      <c r="BL9" s="1279"/>
      <c r="BM9" s="1279"/>
      <c r="BN9" s="1279"/>
      <c r="BO9" s="1279"/>
      <c r="BP9" s="1279"/>
      <c r="BQ9" s="1279"/>
      <c r="BR9" s="1284"/>
      <c r="BU9" s="365" t="b">
        <f t="shared" si="10"/>
        <v>0</v>
      </c>
      <c r="BV9" s="365">
        <f t="shared" si="11"/>
        <v>0</v>
      </c>
      <c r="BW9" s="365" t="b">
        <f t="shared" si="12"/>
        <v>0</v>
      </c>
      <c r="BX9" s="365" t="b">
        <f t="shared" si="13"/>
        <v>0</v>
      </c>
      <c r="BY9" s="365" t="b">
        <f t="shared" si="14"/>
        <v>0</v>
      </c>
      <c r="BZ9" s="365" t="b">
        <f t="shared" si="15"/>
        <v>0</v>
      </c>
      <c r="CA9" s="661">
        <f t="shared" si="16"/>
        <v>0</v>
      </c>
      <c r="CB9" s="661" t="b">
        <f t="shared" si="17"/>
        <v>0</v>
      </c>
      <c r="CC9" s="661">
        <f t="shared" si="18"/>
        <v>0</v>
      </c>
      <c r="CD9" s="661" t="b">
        <f t="shared" si="19"/>
        <v>0</v>
      </c>
      <c r="CE9" s="661" t="b">
        <f t="shared" si="20"/>
        <v>0</v>
      </c>
      <c r="CF9" s="661" t="b">
        <f t="shared" si="21"/>
        <v>0</v>
      </c>
      <c r="CG9" s="661">
        <f t="shared" si="22"/>
        <v>0</v>
      </c>
      <c r="CI9" s="13">
        <f t="shared" si="0"/>
        <v>0</v>
      </c>
      <c r="CJ9" s="13" t="b">
        <f t="shared" si="23"/>
        <v>0</v>
      </c>
      <c r="CK9" s="13" t="b">
        <f t="shared" si="1"/>
        <v>0</v>
      </c>
      <c r="CL9" s="13" t="b">
        <f t="shared" si="24"/>
        <v>0</v>
      </c>
      <c r="CM9" s="13" t="b">
        <f t="shared" si="2"/>
        <v>0</v>
      </c>
      <c r="CN9" s="13" t="b">
        <f t="shared" si="25"/>
        <v>0</v>
      </c>
      <c r="CO9" s="13" t="b">
        <f t="shared" si="3"/>
        <v>0</v>
      </c>
      <c r="CP9" s="13" t="b">
        <f t="shared" si="26"/>
        <v>0</v>
      </c>
      <c r="CQ9" s="13" t="b">
        <f t="shared" si="4"/>
        <v>0</v>
      </c>
      <c r="CR9" s="13" t="b">
        <f t="shared" si="27"/>
        <v>0</v>
      </c>
    </row>
    <row r="10" spans="1:96" ht="15" thickBot="1">
      <c r="A10" s="1230"/>
      <c r="B10" s="1236"/>
      <c r="C10" s="1227"/>
      <c r="D10" s="1291"/>
      <c r="E10" s="1227"/>
      <c r="F10" s="1227"/>
      <c r="G10" s="1221"/>
      <c r="H10" s="1227"/>
      <c r="I10" s="1227"/>
      <c r="J10" s="1227"/>
      <c r="K10" s="1227"/>
      <c r="L10" s="1227"/>
      <c r="M10" s="1227"/>
      <c r="N10" s="1227"/>
      <c r="O10" s="1227"/>
      <c r="P10" s="1227"/>
      <c r="Q10" s="1227"/>
      <c r="R10" s="808"/>
      <c r="S10" s="808"/>
      <c r="T10" s="808"/>
      <c r="U10" s="808"/>
      <c r="V10" s="808" t="s">
        <v>24</v>
      </c>
      <c r="W10" s="808">
        <v>2133</v>
      </c>
      <c r="X10" s="808">
        <v>85320</v>
      </c>
      <c r="Y10" s="808" t="s">
        <v>50</v>
      </c>
      <c r="Z10" s="802"/>
      <c r="AA10" s="1224"/>
      <c r="AB10" s="840">
        <f t="shared" si="5"/>
        <v>0</v>
      </c>
      <c r="AC10" s="840">
        <f>IF(L10="kompletna",K10*M10*0.0036*'lista, wskaźniki'!$F$13, IF(L10="częściowa",K10*M10*0.0036*'lista, wskaźniki'!$F$14, IF(L10="brak",K10*M10*0.0036*'lista, wskaźniki'!$F$15,)))</f>
        <v>0</v>
      </c>
      <c r="AD10" s="840">
        <f>IF(T10="inne",E10*'lista, wskaźniki'!$E$35+F10*'lista, wskaźniki'!$E$36,IF(T10="to samo źródło",0,IF(T10=0,0)))</f>
        <v>0</v>
      </c>
      <c r="AE10" s="840">
        <f>IF(Y10="węgiel",Z10*'lista, wskaźniki'!$D$20, IF(Y10="drewno",Z10*'lista, wskaźniki'!$D$22,IF(Y10="pellet",Z10*'lista, wskaźniki'!$D$23,IF(Y10="gaz z sieci",Z10*'lista, wskaźniki'!$D$21,IF(Y10="olej opałowy",Z10*'lista, wskaźniki'!$D$24)))))</f>
        <v>0</v>
      </c>
      <c r="AF10" s="655"/>
      <c r="AG10" s="1224"/>
      <c r="AH10" s="655">
        <f>IF(Y10="węgiel",AB10*1/3.6*'lista, wskaźniki'!$F$20,IF(Y10="drewno",AB10*1/3.6*'lista, wskaźniki'!$F$22,IF(Y10="pellet",AB10*1/3.6*'lista, wskaźniki'!$F$23,IF(Y10="gaz z sieci",AB10*1/3.6*'lista, wskaźniki'!$F$21,IF(Y10="olej opałowy",AB10*1/3.6*'lista, wskaźniki'!$F$24,0)))))</f>
        <v>0</v>
      </c>
      <c r="AI10" s="656">
        <f>IF(Y10="węgiel",AB10*'lista, wskaźniki'!$E$42,IF(Y10="drewno",AB10*'lista, wskaźniki'!$G$42,IF(Y10="pellet",AB10*'lista, wskaźniki'!$H$42,IF(Y10="gaz z sieci",AB10*'lista, wskaźniki'!$F$42,IF(Y10="olej opałowy",AB10*'lista, wskaźniki'!$I$42,0)))))</f>
        <v>0</v>
      </c>
      <c r="AJ10" s="656">
        <f>IF(Y10="węgiel",AB10*'lista, wskaźniki'!$E$43,IF(Y10="drewno",AB10*'lista, wskaźniki'!$G$43,IF(Y10="pellet",AB10*'lista, wskaźniki'!$H$43,IF(Y10="gaz z sieci",AB10*'lista, wskaźniki'!$F$43,IF(Y10="olej opałowy",AB10*'lista, wskaźniki'!$I$43,0)))))</f>
        <v>0</v>
      </c>
      <c r="AK10" s="656">
        <f>IF(Y10="węgiel",AB10*'lista, wskaźniki'!$E$44,IF(Y10="drewno",AB10*'lista, wskaźniki'!$G$44,IF(Y10="pellet",AB10*'lista, wskaźniki'!$H$44,IF(Y10="gaz z sieci",AB10*'lista, wskaźniki'!$F$44,IF(Y10="olej opałowy",AB10*'lista, wskaźniki'!$I$44,0)))))</f>
        <v>0</v>
      </c>
      <c r="AL10" s="655" t="b">
        <f>IF(U10="energia elektryczna",AD10*1/3.6*'lista, wskaźniki'!$F$26)</f>
        <v>0</v>
      </c>
      <c r="AM10" s="808"/>
      <c r="AN10" s="808"/>
      <c r="AO10" s="808"/>
      <c r="AP10" s="800">
        <f>AA10*'lista, wskaźniki'!$F$26</f>
        <v>0</v>
      </c>
      <c r="AQ10" s="800">
        <f t="shared" si="6"/>
        <v>0</v>
      </c>
      <c r="AR10" s="801">
        <f t="shared" si="7"/>
        <v>0</v>
      </c>
      <c r="AS10" s="801">
        <f t="shared" si="8"/>
        <v>0</v>
      </c>
      <c r="AT10" s="801">
        <f t="shared" si="9"/>
        <v>0</v>
      </c>
      <c r="AU10" s="1224"/>
      <c r="AV10" s="1227"/>
      <c r="AW10" s="1227"/>
      <c r="AX10" s="1227"/>
      <c r="AY10" s="1227"/>
      <c r="AZ10" s="1221"/>
      <c r="BA10" s="1221"/>
      <c r="BB10" s="835"/>
      <c r="BC10" s="1221"/>
      <c r="BD10" s="835"/>
      <c r="BE10" s="808"/>
      <c r="BF10" s="1279"/>
      <c r="BG10" s="1279"/>
      <c r="BH10" s="1239"/>
      <c r="BI10" s="808"/>
      <c r="BJ10" s="808"/>
      <c r="BK10" s="808"/>
      <c r="BL10" s="1279"/>
      <c r="BM10" s="1279"/>
      <c r="BN10" s="1279"/>
      <c r="BO10" s="1279"/>
      <c r="BP10" s="1279"/>
      <c r="BQ10" s="1279"/>
      <c r="BR10" s="1284"/>
      <c r="BU10" s="365" t="b">
        <f t="shared" si="10"/>
        <v>0</v>
      </c>
      <c r="BV10" s="365" t="b">
        <f t="shared" si="11"/>
        <v>0</v>
      </c>
      <c r="BW10" s="365">
        <f t="shared" si="12"/>
        <v>0</v>
      </c>
      <c r="BX10" s="365" t="b">
        <f t="shared" si="13"/>
        <v>0</v>
      </c>
      <c r="BY10" s="365" t="b">
        <f t="shared" si="14"/>
        <v>0</v>
      </c>
      <c r="BZ10" s="365" t="b">
        <f t="shared" si="15"/>
        <v>0</v>
      </c>
      <c r="CA10" s="661">
        <f t="shared" si="16"/>
        <v>0</v>
      </c>
      <c r="CB10" s="661" t="b">
        <f t="shared" si="17"/>
        <v>0</v>
      </c>
      <c r="CC10" s="661" t="b">
        <f t="shared" si="18"/>
        <v>0</v>
      </c>
      <c r="CD10" s="661">
        <f t="shared" si="19"/>
        <v>0</v>
      </c>
      <c r="CE10" s="661" t="b">
        <f t="shared" si="20"/>
        <v>0</v>
      </c>
      <c r="CF10" s="661" t="b">
        <f t="shared" si="21"/>
        <v>0</v>
      </c>
      <c r="CG10" s="661">
        <f t="shared" si="22"/>
        <v>0</v>
      </c>
      <c r="CI10" s="13">
        <f t="shared" si="0"/>
        <v>0</v>
      </c>
      <c r="CJ10" s="13" t="b">
        <f t="shared" si="23"/>
        <v>0</v>
      </c>
      <c r="CK10" s="13" t="b">
        <f t="shared" si="1"/>
        <v>0</v>
      </c>
      <c r="CL10" s="13" t="b">
        <f t="shared" si="24"/>
        <v>0</v>
      </c>
      <c r="CM10" s="13" t="b">
        <f t="shared" si="2"/>
        <v>0</v>
      </c>
      <c r="CN10" s="13" t="b">
        <f t="shared" si="25"/>
        <v>0</v>
      </c>
      <c r="CO10" s="13" t="b">
        <f t="shared" si="3"/>
        <v>0</v>
      </c>
      <c r="CP10" s="13" t="b">
        <f t="shared" si="26"/>
        <v>0</v>
      </c>
      <c r="CQ10" s="13" t="b">
        <f t="shared" si="4"/>
        <v>0</v>
      </c>
      <c r="CR10" s="13" t="b">
        <f t="shared" si="27"/>
        <v>0</v>
      </c>
    </row>
    <row r="11" spans="1:96" ht="14.25" customHeight="1" thickBot="1">
      <c r="A11" s="1230"/>
      <c r="B11" s="1236"/>
      <c r="C11" s="1227"/>
      <c r="D11" s="1291"/>
      <c r="E11" s="1227"/>
      <c r="F11" s="1227"/>
      <c r="G11" s="1221"/>
      <c r="H11" s="1227"/>
      <c r="I11" s="1227"/>
      <c r="J11" s="1227"/>
      <c r="K11" s="1227"/>
      <c r="L11" s="1227"/>
      <c r="M11" s="1227"/>
      <c r="N11" s="1227"/>
      <c r="O11" s="1227"/>
      <c r="P11" s="1227"/>
      <c r="Q11" s="1227"/>
      <c r="R11" s="808"/>
      <c r="S11" s="808"/>
      <c r="T11" s="808"/>
      <c r="U11" s="808"/>
      <c r="V11" s="808"/>
      <c r="W11" s="808"/>
      <c r="X11" s="808"/>
      <c r="Y11" s="808" t="s">
        <v>38</v>
      </c>
      <c r="Z11" s="802">
        <v>120263</v>
      </c>
      <c r="AA11" s="1224"/>
      <c r="AB11" s="840">
        <f>IF(AC8&gt;0,(AE11+AC8+AC63)/2,AE11)</f>
        <v>5311.4940300000007</v>
      </c>
      <c r="AC11" s="840">
        <f>IF(L11="kompletna",K11*M11*0.0036*'lista, wskaźniki'!$F$13, IF(L11="częściowa",K11*M11*0.0036*'lista, wskaźniki'!$F$14, IF(L11="brak",K11*M11*0.0036*'lista, wskaźniki'!$F$15,)))</f>
        <v>0</v>
      </c>
      <c r="AD11" s="840">
        <f>IF(T11="inne",E11*'lista, wskaźniki'!$E$35+F11*'lista, wskaźniki'!$E$36,IF(T11="to samo źródło",0,IF(T11=0,0)))</f>
        <v>0</v>
      </c>
      <c r="AE11" s="840">
        <f>IF(Y11="węgiel",Z11*'lista, wskaźniki'!$D$20, IF(Y11="drewno",Z11*'lista, wskaźniki'!$D$22,IF(Y11="pellet",Z11*'lista, wskaźniki'!$D$23,IF(Y11="gaz z sieci",Z11*'lista, wskaźniki'!$D$21,IF(Y11="olej opałowy",Z11*'lista, wskaźniki'!$D$24)))))</f>
        <v>4343.8995599999998</v>
      </c>
      <c r="AF11" s="655">
        <v>226789.01</v>
      </c>
      <c r="AG11" s="1224"/>
      <c r="AH11" s="655">
        <f>IF(Y11="węgiel",AB11*1/3.6*'lista, wskaźniki'!$F$20,IF(Y11="drewno",AB11*1/3.6*'lista, wskaźniki'!$F$22,IF(Y11="pellet",AB11*1/3.6*'lista, wskaźniki'!$F$23,IF(Y11="gaz z sieci",AB11*1/3.6*'lista, wskaźniki'!$F$21,IF(Y11="olej opałowy",AB11*1/3.6*'lista, wskaźniki'!$F$24,0)))))</f>
        <v>296.48759675460002</v>
      </c>
      <c r="AI11" s="656">
        <f>IF(Y11="węgiel",AB11*'lista, wskaźniki'!$E$42,IF(Y11="drewno",AB11*'lista, wskaźniki'!$G$42,IF(Y11="pellet",AB11*'lista, wskaźniki'!$H$42,IF(Y11="gaz z sieci",AB11*'lista, wskaźniki'!$F$42,IF(Y11="olej opałowy",AB11*'lista, wskaźniki'!$I$42,0)))))</f>
        <v>2.6557470150000003E-3</v>
      </c>
      <c r="AJ11" s="656">
        <f>IF(Y11="węgiel",AB11*'lista, wskaźniki'!$E$43,IF(Y11="drewno",AB11*'lista, wskaźniki'!$G$43,IF(Y11="pellet",AB11*'lista, wskaźniki'!$H$43,IF(Y11="gaz z sieci",AB11*'lista, wskaźniki'!$F$43,IF(Y11="olej opałowy",AB11*'lista, wskaźniki'!$I$43,0)))))</f>
        <v>2.6557470150000003E-3</v>
      </c>
      <c r="AK11" s="656">
        <f>IF(Y11="węgiel",AB11*'lista, wskaźniki'!$E$44,IF(Y11="drewno",AB11*'lista, wskaźniki'!$G$44,IF(Y11="pellet",AB11*'lista, wskaźniki'!$H$44,IF(Y11="gaz z sieci",AB11*'lista, wskaźniki'!$F$44,IF(Y11="olej opałowy",AB11*'lista, wskaźniki'!$I$44,0)))))</f>
        <v>0</v>
      </c>
      <c r="AL11" s="655" t="b">
        <f>IF(U11="energia elektryczna",AD11*1/3.6*'lista, wskaźniki'!$F$26)</f>
        <v>0</v>
      </c>
      <c r="AM11" s="808"/>
      <c r="AN11" s="808"/>
      <c r="AO11" s="808"/>
      <c r="AP11" s="800">
        <f>AA11*'lista, wskaźniki'!$F$26</f>
        <v>0</v>
      </c>
      <c r="AQ11" s="800">
        <f t="shared" si="6"/>
        <v>296.48759675460002</v>
      </c>
      <c r="AR11" s="801">
        <f t="shared" si="7"/>
        <v>2.6557470150000003E-3</v>
      </c>
      <c r="AS11" s="801">
        <f t="shared" si="8"/>
        <v>2.6557470150000003E-3</v>
      </c>
      <c r="AT11" s="801">
        <f t="shared" si="9"/>
        <v>0</v>
      </c>
      <c r="AU11" s="1224"/>
      <c r="AV11" s="1227"/>
      <c r="AW11" s="1227"/>
      <c r="AX11" s="1227"/>
      <c r="AY11" s="1227"/>
      <c r="AZ11" s="1221"/>
      <c r="BA11" s="1221"/>
      <c r="BB11" s="835"/>
      <c r="BC11" s="1221"/>
      <c r="BD11" s="835"/>
      <c r="BE11" s="808"/>
      <c r="BF11" s="1279"/>
      <c r="BG11" s="1279"/>
      <c r="BH11" s="1239"/>
      <c r="BI11" s="808"/>
      <c r="BJ11" s="808"/>
      <c r="BK11" s="808"/>
      <c r="BL11" s="1279"/>
      <c r="BM11" s="1279"/>
      <c r="BN11" s="1279"/>
      <c r="BO11" s="1279"/>
      <c r="BP11" s="1279"/>
      <c r="BQ11" s="1279"/>
      <c r="BR11" s="1284"/>
      <c r="BU11" s="365" t="b">
        <f t="shared" si="10"/>
        <v>0</v>
      </c>
      <c r="BV11" s="365" t="b">
        <f t="shared" si="11"/>
        <v>0</v>
      </c>
      <c r="BW11" s="365" t="b">
        <f t="shared" si="12"/>
        <v>0</v>
      </c>
      <c r="BX11" s="365">
        <f t="shared" si="13"/>
        <v>5311.4940300000007</v>
      </c>
      <c r="BY11" s="365" t="b">
        <f t="shared" si="14"/>
        <v>0</v>
      </c>
      <c r="BZ11" s="365" t="b">
        <f t="shared" si="15"/>
        <v>0</v>
      </c>
      <c r="CA11" s="661">
        <f t="shared" si="16"/>
        <v>0</v>
      </c>
      <c r="CB11" s="661" t="b">
        <f t="shared" si="17"/>
        <v>0</v>
      </c>
      <c r="CC11" s="661" t="b">
        <f t="shared" si="18"/>
        <v>0</v>
      </c>
      <c r="CD11" s="661" t="b">
        <f t="shared" si="19"/>
        <v>0</v>
      </c>
      <c r="CE11" s="661">
        <f t="shared" si="20"/>
        <v>5311.4940300000007</v>
      </c>
      <c r="CF11" s="661" t="b">
        <f t="shared" si="21"/>
        <v>0</v>
      </c>
      <c r="CG11" s="661">
        <f t="shared" si="22"/>
        <v>0</v>
      </c>
      <c r="CI11" s="13">
        <f t="shared" si="0"/>
        <v>0</v>
      </c>
      <c r="CJ11" s="13" t="b">
        <f t="shared" si="23"/>
        <v>0</v>
      </c>
      <c r="CK11" s="13" t="b">
        <f t="shared" si="1"/>
        <v>0</v>
      </c>
      <c r="CL11" s="13" t="b">
        <f t="shared" si="24"/>
        <v>0</v>
      </c>
      <c r="CM11" s="13" t="b">
        <f t="shared" si="2"/>
        <v>0</v>
      </c>
      <c r="CN11" s="13" t="b">
        <f t="shared" si="25"/>
        <v>0</v>
      </c>
      <c r="CO11" s="13" t="b">
        <f t="shared" si="3"/>
        <v>0</v>
      </c>
      <c r="CP11" s="13" t="b">
        <f t="shared" si="26"/>
        <v>0</v>
      </c>
      <c r="CQ11" s="13" t="b">
        <f t="shared" si="4"/>
        <v>0</v>
      </c>
      <c r="CR11" s="13" t="b">
        <f t="shared" si="27"/>
        <v>0</v>
      </c>
    </row>
    <row r="12" spans="1:96" ht="15" thickBot="1">
      <c r="A12" s="1231"/>
      <c r="B12" s="1237"/>
      <c r="C12" s="1228"/>
      <c r="D12" s="1292"/>
      <c r="E12" s="1228"/>
      <c r="F12" s="1228"/>
      <c r="G12" s="1222"/>
      <c r="H12" s="1228"/>
      <c r="I12" s="1228"/>
      <c r="J12" s="1228"/>
      <c r="K12" s="1228"/>
      <c r="L12" s="1228"/>
      <c r="M12" s="1228"/>
      <c r="N12" s="1228"/>
      <c r="O12" s="1228"/>
      <c r="P12" s="1228"/>
      <c r="Q12" s="1228"/>
      <c r="R12" s="809"/>
      <c r="S12" s="809"/>
      <c r="T12" s="809"/>
      <c r="U12" s="809"/>
      <c r="V12" s="809"/>
      <c r="W12" s="809"/>
      <c r="X12" s="809"/>
      <c r="Y12" s="809" t="s">
        <v>37</v>
      </c>
      <c r="Z12" s="805"/>
      <c r="AA12" s="1225"/>
      <c r="AB12" s="840">
        <f t="shared" si="5"/>
        <v>0</v>
      </c>
      <c r="AC12" s="840">
        <f>IF(L12="kompletna",K12*M12*0.0036*'lista, wskaźniki'!$F$13, IF(L12="częściowa",K12*M12*0.0036*'lista, wskaźniki'!$F$14, IF(L12="brak",K12*M12*0.0036*'lista, wskaźniki'!$F$15,)))</f>
        <v>0</v>
      </c>
      <c r="AD12" s="840">
        <f>IF(T12="inne",E12*'lista, wskaźniki'!$E$35+F12*'lista, wskaźniki'!$E$36,IF(T12="to samo źródło",0,IF(T12=0,0)))</f>
        <v>0</v>
      </c>
      <c r="AE12" s="840">
        <f>IF(Y12="węgiel",Z12*'lista, wskaźniki'!$D$20, IF(Y12="drewno",Z12*'lista, wskaźniki'!$D$22,IF(Y12="pellet",Z12*'lista, wskaźniki'!$D$23,IF(Y12="gaz z sieci",Z12*'lista, wskaźniki'!$D$21,IF(Y12="olej opałowy",Z12*'lista, wskaźniki'!$D$24)))))</f>
        <v>0</v>
      </c>
      <c r="AF12" s="810"/>
      <c r="AG12" s="1225"/>
      <c r="AH12" s="655">
        <f>IF(Y12="węgiel",AB12*1/3.6*'lista, wskaźniki'!$F$20,IF(Y12="drewno",AB12*1/3.6*'lista, wskaźniki'!$F$22,IF(Y12="pellet",AB12*1/3.6*'lista, wskaźniki'!$F$23,IF(Y12="gaz z sieci",AB12*1/3.6*'lista, wskaźniki'!$F$21,IF(Y12="olej opałowy",AB12*1/3.6*'lista, wskaźniki'!$F$24,0)))))</f>
        <v>0</v>
      </c>
      <c r="AI12" s="656">
        <f>IF(Y12="węgiel",AB12*'lista, wskaźniki'!$E$42,IF(Y12="drewno",AB12*'lista, wskaźniki'!$G$42,IF(Y12="pellet",AB12*'lista, wskaźniki'!$H$42,IF(Y12="gaz z sieci",AB12*'lista, wskaźniki'!$F$42,IF(Y12="olej opałowy",AB12*'lista, wskaźniki'!$I$42,0)))))</f>
        <v>0</v>
      </c>
      <c r="AJ12" s="656">
        <f>IF(Y12="węgiel",AB12*'lista, wskaźniki'!$E$43,IF(Y12="drewno",AB12*'lista, wskaźniki'!$G$43,IF(Y12="pellet",AB12*'lista, wskaźniki'!$H$43,IF(Y12="gaz z sieci",AB12*'lista, wskaźniki'!$F$43,IF(Y12="olej opałowy",AB12*'lista, wskaźniki'!$I$43,0)))))</f>
        <v>0</v>
      </c>
      <c r="AK12" s="656">
        <f>IF(Y12="węgiel",AB12*'lista, wskaźniki'!$E$44,IF(Y12="drewno",AB12*'lista, wskaźniki'!$G$44,IF(Y12="pellet",AB12*'lista, wskaźniki'!$H$44,IF(Y12="gaz z sieci",AB12*'lista, wskaźniki'!$F$44,IF(Y12="olej opałowy",AB12*'lista, wskaźniki'!$I$44,0)))))</f>
        <v>0</v>
      </c>
      <c r="AL12" s="655" t="b">
        <f>IF(U12="energia elektryczna",AD12*1/3.6*'lista, wskaźniki'!$F$26)</f>
        <v>0</v>
      </c>
      <c r="AM12" s="809"/>
      <c r="AN12" s="809"/>
      <c r="AO12" s="809"/>
      <c r="AP12" s="800">
        <f>AA12*'lista, wskaźniki'!$F$26</f>
        <v>0</v>
      </c>
      <c r="AQ12" s="800">
        <f t="shared" si="6"/>
        <v>0</v>
      </c>
      <c r="AR12" s="801">
        <f t="shared" si="7"/>
        <v>0</v>
      </c>
      <c r="AS12" s="801">
        <f t="shared" si="8"/>
        <v>0</v>
      </c>
      <c r="AT12" s="801">
        <f t="shared" si="9"/>
        <v>0</v>
      </c>
      <c r="AU12" s="1225"/>
      <c r="AV12" s="1228"/>
      <c r="AW12" s="1228"/>
      <c r="AX12" s="1228"/>
      <c r="AY12" s="1228"/>
      <c r="AZ12" s="1222"/>
      <c r="BA12" s="1222"/>
      <c r="BB12" s="836"/>
      <c r="BC12" s="1222"/>
      <c r="BD12" s="836"/>
      <c r="BE12" s="809"/>
      <c r="BF12" s="1280"/>
      <c r="BG12" s="1280"/>
      <c r="BH12" s="1240"/>
      <c r="BI12" s="809"/>
      <c r="BJ12" s="809"/>
      <c r="BK12" s="809"/>
      <c r="BL12" s="1280"/>
      <c r="BM12" s="1280"/>
      <c r="BN12" s="1280"/>
      <c r="BO12" s="1280"/>
      <c r="BP12" s="1280"/>
      <c r="BQ12" s="1280"/>
      <c r="BR12" s="1285"/>
      <c r="BU12" s="365" t="b">
        <f t="shared" si="10"/>
        <v>0</v>
      </c>
      <c r="BV12" s="365" t="b">
        <f t="shared" si="11"/>
        <v>0</v>
      </c>
      <c r="BW12" s="365" t="b">
        <f t="shared" si="12"/>
        <v>0</v>
      </c>
      <c r="BX12" s="365" t="b">
        <f t="shared" si="13"/>
        <v>0</v>
      </c>
      <c r="BY12" s="365">
        <f t="shared" si="14"/>
        <v>0</v>
      </c>
      <c r="BZ12" s="365" t="b">
        <f t="shared" si="15"/>
        <v>0</v>
      </c>
      <c r="CA12" s="661">
        <f t="shared" si="16"/>
        <v>0</v>
      </c>
      <c r="CB12" s="661" t="b">
        <f t="shared" si="17"/>
        <v>0</v>
      </c>
      <c r="CC12" s="661" t="b">
        <f t="shared" si="18"/>
        <v>0</v>
      </c>
      <c r="CD12" s="661" t="b">
        <f t="shared" si="19"/>
        <v>0</v>
      </c>
      <c r="CE12" s="661" t="b">
        <f t="shared" si="20"/>
        <v>0</v>
      </c>
      <c r="CF12" s="661">
        <f t="shared" si="21"/>
        <v>0</v>
      </c>
      <c r="CG12" s="661">
        <f t="shared" si="22"/>
        <v>0</v>
      </c>
      <c r="CI12" s="13">
        <f t="shared" si="0"/>
        <v>0</v>
      </c>
      <c r="CJ12" s="13" t="b">
        <f t="shared" si="23"/>
        <v>0</v>
      </c>
      <c r="CK12" s="13" t="b">
        <f t="shared" si="1"/>
        <v>0</v>
      </c>
      <c r="CL12" s="13" t="b">
        <f t="shared" si="24"/>
        <v>0</v>
      </c>
      <c r="CM12" s="13" t="b">
        <f t="shared" si="2"/>
        <v>0</v>
      </c>
      <c r="CN12" s="13" t="b">
        <f t="shared" si="25"/>
        <v>0</v>
      </c>
      <c r="CO12" s="13" t="b">
        <f t="shared" si="3"/>
        <v>0</v>
      </c>
      <c r="CP12" s="13" t="b">
        <f t="shared" si="26"/>
        <v>0</v>
      </c>
      <c r="CQ12" s="13" t="b">
        <f t="shared" si="4"/>
        <v>0</v>
      </c>
      <c r="CR12" s="13" t="b">
        <f t="shared" si="27"/>
        <v>0</v>
      </c>
    </row>
    <row r="13" spans="1:96" ht="14.25" customHeight="1" thickBot="1">
      <c r="A13" s="1229">
        <v>3</v>
      </c>
      <c r="B13" s="1235" t="s">
        <v>641</v>
      </c>
      <c r="C13" s="1220" t="s">
        <v>255</v>
      </c>
      <c r="D13" s="1238" t="s">
        <v>349</v>
      </c>
      <c r="E13" s="1220">
        <v>38</v>
      </c>
      <c r="F13" s="1220">
        <v>390</v>
      </c>
      <c r="G13" s="1220">
        <v>1986</v>
      </c>
      <c r="H13" s="1226" t="s">
        <v>16</v>
      </c>
      <c r="I13" s="1226" t="s">
        <v>16</v>
      </c>
      <c r="J13" s="1226" t="s">
        <v>17</v>
      </c>
      <c r="K13" s="1226">
        <f>IF(G13&lt;=1966,'lista, wskaźniki'!$G$4,IF(G13&gt;1966,IF(G13&lt;=1985,'lista, wskaźniki'!$G$5,IF(G13&gt;1985,IF(G13&lt;=1992,'lista, wskaźniki'!$G$6,IF(G13&gt;1992,IF(G13&lt;=1996,'lista, wskaźniki'!$G$7,IF(G13&gt;1996,'lista, wskaźniki'!$G$8))))))))</f>
        <v>175</v>
      </c>
      <c r="L13" s="1226" t="s">
        <v>23</v>
      </c>
      <c r="M13" s="1226">
        <v>7000</v>
      </c>
      <c r="N13" s="1268" t="s">
        <v>27</v>
      </c>
      <c r="O13" s="1226" t="s">
        <v>350</v>
      </c>
      <c r="P13" s="1226">
        <v>2010</v>
      </c>
      <c r="Q13" s="1226"/>
      <c r="R13" s="807" t="s">
        <v>38</v>
      </c>
      <c r="S13" s="807" t="s">
        <v>38</v>
      </c>
      <c r="T13" s="807" t="s">
        <v>24</v>
      </c>
      <c r="U13" s="807" t="s">
        <v>40</v>
      </c>
      <c r="V13" s="807" t="s">
        <v>186</v>
      </c>
      <c r="W13" s="807">
        <v>77</v>
      </c>
      <c r="X13" s="807">
        <v>3850</v>
      </c>
      <c r="Y13" s="807" t="s">
        <v>35</v>
      </c>
      <c r="Z13" s="798"/>
      <c r="AA13" s="1272">
        <f>ROUND(AG13*0.5/1000,2)</f>
        <v>29.19</v>
      </c>
      <c r="AB13" s="840">
        <v>0</v>
      </c>
      <c r="AC13" s="840">
        <f>IF(L13="kompletna",K13*M13*0.0036*'lista, wskaźniki'!$F$13, IF(L13="częściowa",K13*M13*0.0036*'lista, wskaźniki'!$F$14, IF(L13="brak",K13*M13*0.0036*'lista, wskaźniki'!$F$15,)))</f>
        <v>3528</v>
      </c>
      <c r="AD13" s="840">
        <f>IF(T13="inne",E13*'lista, wskaźniki'!$E$35+F13*'lista, wskaźniki'!$E$36,IF(T13="to samo źródło",0,IF(T13=0,0)))</f>
        <v>238.37843774999999</v>
      </c>
      <c r="AE13" s="840">
        <f>IF(Y13="węgiel",Z13*'lista, wskaźniki'!$D$20, IF(Y13="drewno",Z13*'lista, wskaźniki'!$D$22,IF(Y13="pellet",Z13*'lista, wskaźniki'!$D$23,IF(Y13="gaz z sieci",Z13*'lista, wskaźniki'!$D$21,IF(Y13="olej opałowy",Z13*'lista, wskaźniki'!$D$24)))))</f>
        <v>0</v>
      </c>
      <c r="AF13" s="800"/>
      <c r="AG13" s="1223">
        <v>58377.21</v>
      </c>
      <c r="AH13" s="655">
        <f>IF(Y13="węgiel",AB13*1/3.6*'lista, wskaźniki'!$F$20,IF(Y13="drewno",AB13*1/3.6*'lista, wskaźniki'!$F$22,IF(Y13="pellet",AB13*1/3.6*'lista, wskaźniki'!$F$23,IF(Y13="gaz z sieci",AB13*1/3.6*'lista, wskaźniki'!$F$21,IF(Y13="olej opałowy",AB13*1/3.6*'lista, wskaźniki'!$F$24,0)))))</f>
        <v>0</v>
      </c>
      <c r="AI13" s="656">
        <f>IF(Y13="węgiel",AB13*'lista, wskaźniki'!$E$42,IF(Y13="drewno",AB13*'lista, wskaźniki'!$G$42,IF(Y13="pellet",AB13*'lista, wskaźniki'!$H$42,IF(Y13="gaz z sieci",AB13*'lista, wskaźniki'!$F$42,IF(Y13="olej opałowy",AB13*'lista, wskaźniki'!$I$42,0)))))</f>
        <v>0</v>
      </c>
      <c r="AJ13" s="656">
        <f>IF(Y13="węgiel",AB13*'lista, wskaźniki'!$E$43,IF(Y13="drewno",AB13*'lista, wskaźniki'!$G$43,IF(Y13="pellet",AB13*'lista, wskaźniki'!$H$43,IF(Y13="gaz z sieci",AB13*'lista, wskaźniki'!$F$43,IF(Y13="olej opałowy",AB13*'lista, wskaźniki'!$I$43,0)))))</f>
        <v>0</v>
      </c>
      <c r="AK13" s="656">
        <f>IF(Y13="węgiel",AB13*'lista, wskaźniki'!$E$44,IF(Y13="drewno",AB13*'lista, wskaźniki'!$G$44,IF(Y13="pellet",AB13*'lista, wskaźniki'!$H$44,IF(Y13="gaz z sieci",AB13*'lista, wskaźniki'!$F$44,IF(Y13="olej opałowy",AB13*'lista, wskaźniki'!$I$44,0)))))</f>
        <v>0</v>
      </c>
      <c r="AL13" s="655">
        <f>IF(U13="energia elektryczna",AD13*1/3.6*'lista, wskaźniki'!$F$26)</f>
        <v>58.932447110416661</v>
      </c>
      <c r="AM13" s="807"/>
      <c r="AN13" s="807"/>
      <c r="AO13" s="807"/>
      <c r="AP13" s="800">
        <f>AA13*'lista, wskaźniki'!$F$26</f>
        <v>25.979100000000003</v>
      </c>
      <c r="AQ13" s="800">
        <f t="shared" si="6"/>
        <v>25.979100000000003</v>
      </c>
      <c r="AR13" s="801">
        <f t="shared" si="7"/>
        <v>0</v>
      </c>
      <c r="AS13" s="801">
        <f t="shared" si="8"/>
        <v>0</v>
      </c>
      <c r="AT13" s="801">
        <f t="shared" si="9"/>
        <v>0</v>
      </c>
      <c r="AU13" s="1223">
        <v>604</v>
      </c>
      <c r="AV13" s="1226">
        <v>3942.73</v>
      </c>
      <c r="AW13" s="1226" t="s">
        <v>17</v>
      </c>
      <c r="AX13" s="1226" t="s">
        <v>17</v>
      </c>
      <c r="AY13" s="1226" t="s">
        <v>16</v>
      </c>
      <c r="AZ13" s="1220" t="s">
        <v>16</v>
      </c>
      <c r="BA13" s="1220" t="s">
        <v>16</v>
      </c>
      <c r="BB13" s="1220" t="s">
        <v>17</v>
      </c>
      <c r="BC13" s="1220" t="s">
        <v>17</v>
      </c>
      <c r="BD13" s="834" t="s">
        <v>17</v>
      </c>
      <c r="BE13" s="807"/>
      <c r="BF13" s="1278"/>
      <c r="BG13" s="1278"/>
      <c r="BH13" s="1238" t="s">
        <v>57</v>
      </c>
      <c r="BI13" s="807" t="s">
        <v>52</v>
      </c>
      <c r="BJ13" s="807"/>
      <c r="BK13" s="807"/>
      <c r="BL13" s="1278"/>
      <c r="BM13" s="1278"/>
      <c r="BN13" s="1278"/>
      <c r="BO13" s="1278"/>
      <c r="BP13" s="1278"/>
      <c r="BQ13" s="1278"/>
      <c r="BR13" s="1283"/>
      <c r="BU13" s="365">
        <f t="shared" si="10"/>
        <v>0</v>
      </c>
      <c r="BV13" s="365" t="b">
        <f t="shared" si="11"/>
        <v>0</v>
      </c>
      <c r="BW13" s="365" t="b">
        <f t="shared" si="12"/>
        <v>0</v>
      </c>
      <c r="BX13" s="365" t="b">
        <f t="shared" si="13"/>
        <v>0</v>
      </c>
      <c r="BY13" s="365" t="b">
        <f t="shared" si="14"/>
        <v>0</v>
      </c>
      <c r="BZ13" s="365" t="b">
        <f t="shared" si="15"/>
        <v>0</v>
      </c>
      <c r="CA13" s="661">
        <f t="shared" si="16"/>
        <v>238.37843774999999</v>
      </c>
      <c r="CB13" s="661">
        <f t="shared" si="17"/>
        <v>0</v>
      </c>
      <c r="CC13" s="661" t="b">
        <f t="shared" si="18"/>
        <v>0</v>
      </c>
      <c r="CD13" s="661" t="b">
        <f t="shared" si="19"/>
        <v>0</v>
      </c>
      <c r="CE13" s="661" t="b">
        <f t="shared" si="20"/>
        <v>0</v>
      </c>
      <c r="CF13" s="661" t="b">
        <f t="shared" si="21"/>
        <v>0</v>
      </c>
      <c r="CG13" s="661">
        <f t="shared" si="22"/>
        <v>238.37843774999999</v>
      </c>
      <c r="CI13" s="13" t="b">
        <f t="shared" si="0"/>
        <v>0</v>
      </c>
      <c r="CJ13" s="13">
        <f t="shared" si="23"/>
        <v>0</v>
      </c>
      <c r="CK13" s="13" t="b">
        <f t="shared" si="1"/>
        <v>0</v>
      </c>
      <c r="CL13" s="13">
        <f t="shared" si="24"/>
        <v>0</v>
      </c>
      <c r="CM13" s="13">
        <f t="shared" si="2"/>
        <v>7000</v>
      </c>
      <c r="CN13" s="13">
        <f t="shared" si="25"/>
        <v>3500</v>
      </c>
      <c r="CO13" s="13" t="b">
        <f t="shared" si="3"/>
        <v>0</v>
      </c>
      <c r="CP13" s="13">
        <f t="shared" si="26"/>
        <v>0</v>
      </c>
      <c r="CQ13" s="13" t="b">
        <f t="shared" si="4"/>
        <v>0</v>
      </c>
      <c r="CR13" s="13">
        <f t="shared" si="27"/>
        <v>0</v>
      </c>
    </row>
    <row r="14" spans="1:96" ht="15" thickBot="1">
      <c r="A14" s="1230"/>
      <c r="B14" s="1236"/>
      <c r="C14" s="1221"/>
      <c r="D14" s="1239"/>
      <c r="E14" s="1221"/>
      <c r="F14" s="1221"/>
      <c r="G14" s="1221"/>
      <c r="H14" s="1227"/>
      <c r="I14" s="1227"/>
      <c r="J14" s="1227"/>
      <c r="K14" s="1227"/>
      <c r="L14" s="1227"/>
      <c r="M14" s="1227"/>
      <c r="N14" s="1269"/>
      <c r="O14" s="1227"/>
      <c r="P14" s="1227"/>
      <c r="Q14" s="1227"/>
      <c r="R14" s="808"/>
      <c r="S14" s="808"/>
      <c r="T14" s="808"/>
      <c r="U14" s="808"/>
      <c r="V14" s="808" t="s">
        <v>188</v>
      </c>
      <c r="W14" s="808">
        <v>1597</v>
      </c>
      <c r="X14" s="808">
        <v>51104</v>
      </c>
      <c r="Y14" s="808" t="s">
        <v>36</v>
      </c>
      <c r="Z14" s="802"/>
      <c r="AA14" s="1273"/>
      <c r="AB14" s="840">
        <f t="shared" si="5"/>
        <v>0</v>
      </c>
      <c r="AC14" s="840">
        <f>IF(L14="kompletna",K14*M14*0.0036*'lista, wskaźniki'!$F$13, IF(L14="częściowa",K14*M14*0.0036*'lista, wskaźniki'!$F$14, IF(L14="brak",K14*M14*0.0036*'lista, wskaźniki'!$F$15,)))</f>
        <v>0</v>
      </c>
      <c r="AD14" s="840">
        <f>IF(T14="inne",E14*'lista, wskaźniki'!$E$35+F14*'lista, wskaźniki'!$E$36,IF(T14="to samo źródło",0,IF(T14=0,0)))</f>
        <v>0</v>
      </c>
      <c r="AE14" s="840">
        <f>IF(Y14="węgiel",Z14*'lista, wskaźniki'!$D$20, IF(Y14="drewno",Z14*'lista, wskaźniki'!$D$22,IF(Y14="pellet",Z14*'lista, wskaźniki'!$D$23,IF(Y14="gaz z sieci",Z14*'lista, wskaźniki'!$D$21,IF(Y14="olej opałowy",Z14*'lista, wskaźniki'!$D$24)))))</f>
        <v>0</v>
      </c>
      <c r="AF14" s="655"/>
      <c r="AG14" s="1224"/>
      <c r="AH14" s="655">
        <f>IF(Y14="węgiel",AB14*1/3.6*'lista, wskaźniki'!$F$20,IF(Y14="drewno",AB14*1/3.6*'lista, wskaźniki'!$F$22,IF(Y14="pellet",AB14*1/3.6*'lista, wskaźniki'!$F$23,IF(Y14="gaz z sieci",AB14*1/3.6*'lista, wskaźniki'!$F$21,IF(Y14="olej opałowy",AB14*1/3.6*'lista, wskaźniki'!$F$24,0)))))</f>
        <v>0</v>
      </c>
      <c r="AI14" s="656">
        <f>IF(Y14="węgiel",AB14*'lista, wskaźniki'!$E$42,IF(Y14="drewno",AB14*'lista, wskaźniki'!$G$42,IF(Y14="pellet",AB14*'lista, wskaźniki'!$H$42,IF(Y14="gaz z sieci",AB14*'lista, wskaźniki'!$F$42,IF(Y14="olej opałowy",AB14*'lista, wskaźniki'!$I$42,0)))))</f>
        <v>0</v>
      </c>
      <c r="AJ14" s="656">
        <f>IF(Y14="węgiel",AB14*'lista, wskaźniki'!$E$43,IF(Y14="drewno",AB14*'lista, wskaźniki'!$G$43,IF(Y14="pellet",AB14*'lista, wskaźniki'!$H$43,IF(Y14="gaz z sieci",AB14*'lista, wskaźniki'!$F$43,IF(Y14="olej opałowy",AB14*'lista, wskaźniki'!$I$43,0)))))</f>
        <v>0</v>
      </c>
      <c r="AK14" s="656">
        <f>IF(Y14="węgiel",AB14*'lista, wskaźniki'!$E$44,IF(Y14="drewno",AB14*'lista, wskaźniki'!$G$44,IF(Y14="pellet",AB14*'lista, wskaźniki'!$H$44,IF(Y14="gaz z sieci",AB14*'lista, wskaźniki'!$F$44,IF(Y14="olej opałowy",AB14*'lista, wskaźniki'!$I$44,0)))))</f>
        <v>0</v>
      </c>
      <c r="AL14" s="655" t="b">
        <f>IF(U14="energia elektryczna",AD14*1/3.6*'lista, wskaźniki'!$F$26)</f>
        <v>0</v>
      </c>
      <c r="AM14" s="808"/>
      <c r="AN14" s="808"/>
      <c r="AO14" s="808"/>
      <c r="AP14" s="800">
        <f>AA14*'lista, wskaźniki'!$F$26</f>
        <v>0</v>
      </c>
      <c r="AQ14" s="800">
        <f t="shared" si="6"/>
        <v>0</v>
      </c>
      <c r="AR14" s="801">
        <f t="shared" si="7"/>
        <v>0</v>
      </c>
      <c r="AS14" s="801">
        <f t="shared" si="8"/>
        <v>0</v>
      </c>
      <c r="AT14" s="801">
        <f t="shared" si="9"/>
        <v>0</v>
      </c>
      <c r="AU14" s="1224"/>
      <c r="AV14" s="1227"/>
      <c r="AW14" s="1227"/>
      <c r="AX14" s="1227"/>
      <c r="AY14" s="1227"/>
      <c r="AZ14" s="1221"/>
      <c r="BA14" s="1221"/>
      <c r="BB14" s="1221"/>
      <c r="BC14" s="1221"/>
      <c r="BD14" s="835"/>
      <c r="BE14" s="808"/>
      <c r="BF14" s="1279"/>
      <c r="BG14" s="1279"/>
      <c r="BH14" s="1239"/>
      <c r="BI14" s="808" t="s">
        <v>53</v>
      </c>
      <c r="BJ14" s="808"/>
      <c r="BK14" s="808"/>
      <c r="BL14" s="1279"/>
      <c r="BM14" s="1279"/>
      <c r="BN14" s="1279"/>
      <c r="BO14" s="1279"/>
      <c r="BP14" s="1279"/>
      <c r="BQ14" s="1279"/>
      <c r="BR14" s="1284"/>
      <c r="BU14" s="365" t="b">
        <f t="shared" si="10"/>
        <v>0</v>
      </c>
      <c r="BV14" s="365">
        <f t="shared" si="11"/>
        <v>0</v>
      </c>
      <c r="BW14" s="365" t="b">
        <f t="shared" si="12"/>
        <v>0</v>
      </c>
      <c r="BX14" s="365" t="b">
        <f t="shared" si="13"/>
        <v>0</v>
      </c>
      <c r="BY14" s="365" t="b">
        <f t="shared" si="14"/>
        <v>0</v>
      </c>
      <c r="BZ14" s="365" t="b">
        <f t="shared" si="15"/>
        <v>0</v>
      </c>
      <c r="CA14" s="661">
        <f t="shared" si="16"/>
        <v>0</v>
      </c>
      <c r="CB14" s="661" t="b">
        <f t="shared" si="17"/>
        <v>0</v>
      </c>
      <c r="CC14" s="661">
        <f t="shared" si="18"/>
        <v>0</v>
      </c>
      <c r="CD14" s="661" t="b">
        <f t="shared" si="19"/>
        <v>0</v>
      </c>
      <c r="CE14" s="661" t="b">
        <f t="shared" si="20"/>
        <v>0</v>
      </c>
      <c r="CF14" s="661" t="b">
        <f t="shared" si="21"/>
        <v>0</v>
      </c>
      <c r="CG14" s="661">
        <f t="shared" si="22"/>
        <v>0</v>
      </c>
      <c r="CI14" s="13">
        <f t="shared" si="0"/>
        <v>0</v>
      </c>
      <c r="CJ14" s="13" t="b">
        <f t="shared" si="23"/>
        <v>0</v>
      </c>
      <c r="CK14" s="13" t="b">
        <f t="shared" si="1"/>
        <v>0</v>
      </c>
      <c r="CL14" s="13" t="b">
        <f t="shared" si="24"/>
        <v>0</v>
      </c>
      <c r="CM14" s="13" t="b">
        <f t="shared" si="2"/>
        <v>0</v>
      </c>
      <c r="CN14" s="13" t="b">
        <f t="shared" si="25"/>
        <v>0</v>
      </c>
      <c r="CO14" s="13" t="b">
        <f t="shared" si="3"/>
        <v>0</v>
      </c>
      <c r="CP14" s="13" t="b">
        <f t="shared" si="26"/>
        <v>0</v>
      </c>
      <c r="CQ14" s="13" t="b">
        <f t="shared" si="4"/>
        <v>0</v>
      </c>
      <c r="CR14" s="13" t="b">
        <f t="shared" si="27"/>
        <v>0</v>
      </c>
    </row>
    <row r="15" spans="1:96" ht="15" thickBot="1">
      <c r="A15" s="1230"/>
      <c r="B15" s="1236"/>
      <c r="C15" s="1221"/>
      <c r="D15" s="1239"/>
      <c r="E15" s="1221"/>
      <c r="F15" s="1221"/>
      <c r="G15" s="1221"/>
      <c r="H15" s="1227"/>
      <c r="I15" s="1227"/>
      <c r="J15" s="1227"/>
      <c r="K15" s="1227"/>
      <c r="L15" s="1227"/>
      <c r="M15" s="1227"/>
      <c r="N15" s="1269"/>
      <c r="O15" s="1227"/>
      <c r="P15" s="1227"/>
      <c r="Q15" s="1227"/>
      <c r="R15" s="808"/>
      <c r="S15" s="808"/>
      <c r="T15" s="808"/>
      <c r="U15" s="808"/>
      <c r="V15" s="808"/>
      <c r="W15" s="808"/>
      <c r="X15" s="808"/>
      <c r="Y15" s="808" t="s">
        <v>50</v>
      </c>
      <c r="Z15" s="802"/>
      <c r="AA15" s="1273"/>
      <c r="AB15" s="840">
        <f t="shared" si="5"/>
        <v>0</v>
      </c>
      <c r="AC15" s="840">
        <f>IF(L15="kompletna",K15*M15*0.0036*'lista, wskaźniki'!$F$13, IF(L15="częściowa",K15*M15*0.0036*'lista, wskaźniki'!$F$14, IF(L15="brak",K15*M15*0.0036*'lista, wskaźniki'!$F$15,)))</f>
        <v>0</v>
      </c>
      <c r="AD15" s="840">
        <f>IF(T15="inne",E15*'lista, wskaźniki'!$E$35+F15*'lista, wskaźniki'!$E$36,IF(T15="to samo źródło",0,IF(T15=0,0)))</f>
        <v>0</v>
      </c>
      <c r="AE15" s="840">
        <f>IF(Y15="węgiel",Z15*'lista, wskaźniki'!$D$20, IF(Y15="drewno",Z15*'lista, wskaźniki'!$D$22,IF(Y15="pellet",Z15*'lista, wskaźniki'!$D$23,IF(Y15="gaz z sieci",Z15*'lista, wskaźniki'!$D$21,IF(Y15="olej opałowy",Z15*'lista, wskaźniki'!$D$24)))))</f>
        <v>0</v>
      </c>
      <c r="AF15" s="655"/>
      <c r="AG15" s="1224"/>
      <c r="AH15" s="655">
        <f>IF(Y15="węgiel",AB15*1/3.6*'lista, wskaźniki'!$F$20,IF(Y15="drewno",AB15*1/3.6*'lista, wskaźniki'!$F$22,IF(Y15="pellet",AB15*1/3.6*'lista, wskaźniki'!$F$23,IF(Y15="gaz z sieci",AB15*1/3.6*'lista, wskaźniki'!$F$21,IF(Y15="olej opałowy",AB15*1/3.6*'lista, wskaźniki'!$F$24,0)))))</f>
        <v>0</v>
      </c>
      <c r="AI15" s="656">
        <f>IF(Y15="węgiel",AB15*'lista, wskaźniki'!$E$42,IF(Y15="drewno",AB15*'lista, wskaźniki'!$G$42,IF(Y15="pellet",AB15*'lista, wskaźniki'!$H$42,IF(Y15="gaz z sieci",AB15*'lista, wskaźniki'!$F$42,IF(Y15="olej opałowy",AB15*'lista, wskaźniki'!$I$42,0)))))</f>
        <v>0</v>
      </c>
      <c r="AJ15" s="656">
        <f>IF(Y15="węgiel",AB15*'lista, wskaźniki'!$E$43,IF(Y15="drewno",AB15*'lista, wskaźniki'!$G$43,IF(Y15="pellet",AB15*'lista, wskaźniki'!$H$43,IF(Y15="gaz z sieci",AB15*'lista, wskaźniki'!$F$43,IF(Y15="olej opałowy",AB15*'lista, wskaźniki'!$I$43,0)))))</f>
        <v>0</v>
      </c>
      <c r="AK15" s="656">
        <f>IF(Y15="węgiel",AB15*'lista, wskaźniki'!$E$44,IF(Y15="drewno",AB15*'lista, wskaźniki'!$G$44,IF(Y15="pellet",AB15*'lista, wskaźniki'!$H$44,IF(Y15="gaz z sieci",AB15*'lista, wskaźniki'!$F$44,IF(Y15="olej opałowy",AB15*'lista, wskaźniki'!$I$44,0)))))</f>
        <v>0</v>
      </c>
      <c r="AL15" s="655" t="b">
        <f>IF(U15="energia elektryczna",AD15*1/3.6*'lista, wskaźniki'!$F$26)</f>
        <v>0</v>
      </c>
      <c r="AM15" s="808"/>
      <c r="AN15" s="808"/>
      <c r="AO15" s="808"/>
      <c r="AP15" s="800">
        <f>AA15*'lista, wskaźniki'!$F$26</f>
        <v>0</v>
      </c>
      <c r="AQ15" s="800">
        <f t="shared" si="6"/>
        <v>0</v>
      </c>
      <c r="AR15" s="801">
        <f t="shared" si="7"/>
        <v>0</v>
      </c>
      <c r="AS15" s="801">
        <f t="shared" si="8"/>
        <v>0</v>
      </c>
      <c r="AT15" s="801">
        <f t="shared" si="9"/>
        <v>0</v>
      </c>
      <c r="AU15" s="1224"/>
      <c r="AV15" s="1227"/>
      <c r="AW15" s="1227"/>
      <c r="AX15" s="1227"/>
      <c r="AY15" s="1227"/>
      <c r="AZ15" s="1221"/>
      <c r="BA15" s="1221"/>
      <c r="BB15" s="1221"/>
      <c r="BC15" s="1221"/>
      <c r="BD15" s="835"/>
      <c r="BE15" s="808"/>
      <c r="BF15" s="1279"/>
      <c r="BG15" s="1279"/>
      <c r="BH15" s="1239"/>
      <c r="BI15" s="808" t="s">
        <v>43</v>
      </c>
      <c r="BJ15" s="808"/>
      <c r="BK15" s="808"/>
      <c r="BL15" s="1279"/>
      <c r="BM15" s="1279"/>
      <c r="BN15" s="1279"/>
      <c r="BO15" s="1279"/>
      <c r="BP15" s="1279"/>
      <c r="BQ15" s="1279"/>
      <c r="BR15" s="1284"/>
      <c r="BU15" s="365" t="b">
        <f t="shared" si="10"/>
        <v>0</v>
      </c>
      <c r="BV15" s="365" t="b">
        <f t="shared" si="11"/>
        <v>0</v>
      </c>
      <c r="BW15" s="365">
        <f t="shared" si="12"/>
        <v>0</v>
      </c>
      <c r="BX15" s="365" t="b">
        <f t="shared" si="13"/>
        <v>0</v>
      </c>
      <c r="BY15" s="365" t="b">
        <f t="shared" si="14"/>
        <v>0</v>
      </c>
      <c r="BZ15" s="365" t="b">
        <f t="shared" si="15"/>
        <v>0</v>
      </c>
      <c r="CA15" s="661">
        <f t="shared" si="16"/>
        <v>0</v>
      </c>
      <c r="CB15" s="661" t="b">
        <f t="shared" si="17"/>
        <v>0</v>
      </c>
      <c r="CC15" s="661" t="b">
        <f t="shared" si="18"/>
        <v>0</v>
      </c>
      <c r="CD15" s="661">
        <f t="shared" si="19"/>
        <v>0</v>
      </c>
      <c r="CE15" s="661" t="b">
        <f t="shared" si="20"/>
        <v>0</v>
      </c>
      <c r="CF15" s="661" t="b">
        <f t="shared" si="21"/>
        <v>0</v>
      </c>
      <c r="CG15" s="661">
        <f t="shared" si="22"/>
        <v>0</v>
      </c>
      <c r="CI15" s="13">
        <f t="shared" si="0"/>
        <v>0</v>
      </c>
      <c r="CJ15" s="13" t="b">
        <f t="shared" si="23"/>
        <v>0</v>
      </c>
      <c r="CK15" s="13" t="b">
        <f t="shared" si="1"/>
        <v>0</v>
      </c>
      <c r="CL15" s="13" t="b">
        <f t="shared" si="24"/>
        <v>0</v>
      </c>
      <c r="CM15" s="13" t="b">
        <f t="shared" si="2"/>
        <v>0</v>
      </c>
      <c r="CN15" s="13" t="b">
        <f t="shared" si="25"/>
        <v>0</v>
      </c>
      <c r="CO15" s="13" t="b">
        <f t="shared" si="3"/>
        <v>0</v>
      </c>
      <c r="CP15" s="13" t="b">
        <f t="shared" si="26"/>
        <v>0</v>
      </c>
      <c r="CQ15" s="13" t="b">
        <f t="shared" si="4"/>
        <v>0</v>
      </c>
      <c r="CR15" s="13" t="b">
        <f t="shared" si="27"/>
        <v>0</v>
      </c>
    </row>
    <row r="16" spans="1:96" ht="14.25" customHeight="1" thickBot="1">
      <c r="A16" s="1230"/>
      <c r="B16" s="1236"/>
      <c r="C16" s="1221"/>
      <c r="D16" s="1239"/>
      <c r="E16" s="1221"/>
      <c r="F16" s="1221"/>
      <c r="G16" s="1221"/>
      <c r="H16" s="1227"/>
      <c r="I16" s="1227"/>
      <c r="J16" s="1227"/>
      <c r="K16" s="1227"/>
      <c r="L16" s="1227"/>
      <c r="M16" s="1227"/>
      <c r="N16" s="1269"/>
      <c r="O16" s="1227"/>
      <c r="P16" s="1227"/>
      <c r="Q16" s="1227"/>
      <c r="R16" s="808"/>
      <c r="S16" s="808"/>
      <c r="T16" s="808"/>
      <c r="U16" s="808"/>
      <c r="V16" s="808"/>
      <c r="W16" s="808"/>
      <c r="X16" s="808"/>
      <c r="Y16" s="808" t="s">
        <v>38</v>
      </c>
      <c r="Z16" s="802">
        <v>38230</v>
      </c>
      <c r="AA16" s="1273"/>
      <c r="AB16" s="840">
        <f>IF(AC13&gt;0,(AE16+AC13)/2,AE16)</f>
        <v>2454.4337999999998</v>
      </c>
      <c r="AC16" s="840">
        <f>IF(L16="kompletna",K16*M16*0.0036*'lista, wskaźniki'!$F$13, IF(L16="częściowa",K16*M16*0.0036*'lista, wskaźniki'!$F$14, IF(L16="brak",K16*M16*0.0036*'lista, wskaźniki'!$F$15,)))</f>
        <v>0</v>
      </c>
      <c r="AD16" s="840">
        <f>IF(T16="inne",E16*'lista, wskaźniki'!$E$35+F16*'lista, wskaźniki'!$E$36,IF(T16="to samo źródło",0,IF(T16=0,0)))</f>
        <v>0</v>
      </c>
      <c r="AE16" s="840">
        <f>IF(Y16="węgiel",Z16*'lista, wskaźniki'!$D$20, IF(Y16="drewno",Z16*'lista, wskaźniki'!$D$22,IF(Y16="pellet",Z16*'lista, wskaźniki'!$D$23,IF(Y16="gaz z sieci",Z16*'lista, wskaźniki'!$D$21,IF(Y16="olej opałowy",Z16*'lista, wskaźniki'!$D$24)))))</f>
        <v>1380.8676</v>
      </c>
      <c r="AF16" s="655">
        <v>64862.42</v>
      </c>
      <c r="AG16" s="1224"/>
      <c r="AH16" s="655">
        <f>IF(Y16="węgiel",AB16*1/3.6*'lista, wskaźniki'!$F$20,IF(Y16="drewno",AB16*1/3.6*'lista, wskaźniki'!$F$22,IF(Y16="pellet",AB16*1/3.6*'lista, wskaźniki'!$F$23,IF(Y16="gaz z sieci",AB16*1/3.6*'lista, wskaźniki'!$F$21,IF(Y16="olej opałowy",AB16*1/3.6*'lista, wskaźniki'!$F$24,0)))))</f>
        <v>137.00649471599999</v>
      </c>
      <c r="AI16" s="656">
        <f>IF(Y16="węgiel",AB16*'lista, wskaźniki'!$E$42,IF(Y16="drewno",AB16*'lista, wskaźniki'!$G$42,IF(Y16="pellet",AB16*'lista, wskaźniki'!$H$42,IF(Y16="gaz z sieci",AB16*'lista, wskaźniki'!$F$42,IF(Y16="olej opałowy",AB16*'lista, wskaźniki'!$I$42,0)))))</f>
        <v>1.2272168999999998E-3</v>
      </c>
      <c r="AJ16" s="656">
        <f>IF(Y16="węgiel",AB16*'lista, wskaźniki'!$E$43,IF(Y16="drewno",AB16*'lista, wskaźniki'!$G$43,IF(Y16="pellet",AB16*'lista, wskaźniki'!$H$43,IF(Y16="gaz z sieci",AB16*'lista, wskaźniki'!$F$43,IF(Y16="olej opałowy",AB16*'lista, wskaźniki'!$I$43,0)))))</f>
        <v>1.2272168999999998E-3</v>
      </c>
      <c r="AK16" s="656">
        <f>IF(Y16="węgiel",AB16*'lista, wskaźniki'!$E$44,IF(Y16="drewno",AB16*'lista, wskaźniki'!$G$44,IF(Y16="pellet",AB16*'lista, wskaźniki'!$H$44,IF(Y16="gaz z sieci",AB16*'lista, wskaźniki'!$F$44,IF(Y16="olej opałowy",AB16*'lista, wskaźniki'!$I$44,0)))))</f>
        <v>0</v>
      </c>
      <c r="AL16" s="655" t="b">
        <f>IF(U16="energia elektryczna",AD16*1/3.6*'lista, wskaźniki'!$F$26)</f>
        <v>0</v>
      </c>
      <c r="AM16" s="808"/>
      <c r="AN16" s="808"/>
      <c r="AO16" s="808"/>
      <c r="AP16" s="800">
        <f>AA16*'lista, wskaźniki'!$F$26</f>
        <v>0</v>
      </c>
      <c r="AQ16" s="800">
        <f t="shared" si="6"/>
        <v>137.00649471599999</v>
      </c>
      <c r="AR16" s="801">
        <f t="shared" si="7"/>
        <v>1.2272168999999998E-3</v>
      </c>
      <c r="AS16" s="801">
        <f t="shared" si="8"/>
        <v>1.2272168999999998E-3</v>
      </c>
      <c r="AT16" s="801">
        <f t="shared" si="9"/>
        <v>0</v>
      </c>
      <c r="AU16" s="1224"/>
      <c r="AV16" s="1227"/>
      <c r="AW16" s="1227"/>
      <c r="AX16" s="1227"/>
      <c r="AY16" s="1227"/>
      <c r="AZ16" s="1221"/>
      <c r="BA16" s="1221"/>
      <c r="BB16" s="1221"/>
      <c r="BC16" s="1221"/>
      <c r="BD16" s="835"/>
      <c r="BE16" s="808"/>
      <c r="BF16" s="1279"/>
      <c r="BG16" s="1279"/>
      <c r="BH16" s="1239"/>
      <c r="BI16" s="808"/>
      <c r="BJ16" s="808"/>
      <c r="BK16" s="808"/>
      <c r="BL16" s="1279"/>
      <c r="BM16" s="1279"/>
      <c r="BN16" s="1279"/>
      <c r="BO16" s="1279"/>
      <c r="BP16" s="1279"/>
      <c r="BQ16" s="1279"/>
      <c r="BR16" s="1284"/>
      <c r="BU16" s="365" t="b">
        <f t="shared" si="10"/>
        <v>0</v>
      </c>
      <c r="BV16" s="365" t="b">
        <f t="shared" si="11"/>
        <v>0</v>
      </c>
      <c r="BW16" s="365" t="b">
        <f t="shared" si="12"/>
        <v>0</v>
      </c>
      <c r="BX16" s="365">
        <f t="shared" si="13"/>
        <v>2454.4337999999998</v>
      </c>
      <c r="BY16" s="365" t="b">
        <f t="shared" si="14"/>
        <v>0</v>
      </c>
      <c r="BZ16" s="365" t="b">
        <f t="shared" si="15"/>
        <v>0</v>
      </c>
      <c r="CA16" s="661">
        <f t="shared" si="16"/>
        <v>0</v>
      </c>
      <c r="CB16" s="661" t="b">
        <f t="shared" si="17"/>
        <v>0</v>
      </c>
      <c r="CC16" s="661" t="b">
        <f t="shared" si="18"/>
        <v>0</v>
      </c>
      <c r="CD16" s="661" t="b">
        <f t="shared" si="19"/>
        <v>0</v>
      </c>
      <c r="CE16" s="661">
        <f t="shared" si="20"/>
        <v>2454.4337999999998</v>
      </c>
      <c r="CF16" s="661" t="b">
        <f t="shared" si="21"/>
        <v>0</v>
      </c>
      <c r="CG16" s="661">
        <f t="shared" si="22"/>
        <v>0</v>
      </c>
      <c r="CI16" s="13">
        <f t="shared" si="0"/>
        <v>0</v>
      </c>
      <c r="CJ16" s="13" t="b">
        <f t="shared" si="23"/>
        <v>0</v>
      </c>
      <c r="CK16" s="13" t="b">
        <f t="shared" si="1"/>
        <v>0</v>
      </c>
      <c r="CL16" s="13" t="b">
        <f t="shared" si="24"/>
        <v>0</v>
      </c>
      <c r="CM16" s="13" t="b">
        <f t="shared" si="2"/>
        <v>0</v>
      </c>
      <c r="CN16" s="13" t="b">
        <f t="shared" si="25"/>
        <v>0</v>
      </c>
      <c r="CO16" s="13" t="b">
        <f t="shared" si="3"/>
        <v>0</v>
      </c>
      <c r="CP16" s="13" t="b">
        <f t="shared" si="26"/>
        <v>0</v>
      </c>
      <c r="CQ16" s="13" t="b">
        <f t="shared" si="4"/>
        <v>0</v>
      </c>
      <c r="CR16" s="13" t="b">
        <f t="shared" si="27"/>
        <v>0</v>
      </c>
    </row>
    <row r="17" spans="1:96" ht="15" thickBot="1">
      <c r="A17" s="1231"/>
      <c r="B17" s="1237"/>
      <c r="C17" s="1222"/>
      <c r="D17" s="1240"/>
      <c r="E17" s="1222"/>
      <c r="F17" s="1222"/>
      <c r="G17" s="1222"/>
      <c r="H17" s="1228"/>
      <c r="I17" s="1228"/>
      <c r="J17" s="1228"/>
      <c r="K17" s="1228"/>
      <c r="L17" s="1228"/>
      <c r="M17" s="1228"/>
      <c r="N17" s="1270"/>
      <c r="O17" s="1228"/>
      <c r="P17" s="1228"/>
      <c r="Q17" s="1228"/>
      <c r="R17" s="809"/>
      <c r="S17" s="809"/>
      <c r="T17" s="809"/>
      <c r="U17" s="809"/>
      <c r="V17" s="809"/>
      <c r="W17" s="809"/>
      <c r="X17" s="809"/>
      <c r="Y17" s="809" t="s">
        <v>37</v>
      </c>
      <c r="Z17" s="805"/>
      <c r="AA17" s="1274"/>
      <c r="AB17" s="840">
        <f t="shared" si="5"/>
        <v>0</v>
      </c>
      <c r="AC17" s="840">
        <f>IF(L17="kompletna",K17*M17*0.0036*'lista, wskaźniki'!$F$13, IF(L17="częściowa",K17*M17*0.0036*'lista, wskaźniki'!$F$14, IF(L17="brak",K17*M17*0.0036*'lista, wskaźniki'!$F$15,)))</f>
        <v>0</v>
      </c>
      <c r="AD17" s="840">
        <f>IF(T17="inne",E17*'lista, wskaźniki'!$E$35+F17*'lista, wskaźniki'!$E$36,IF(T17="to samo źródło",0,IF(T17=0,0)))</f>
        <v>0</v>
      </c>
      <c r="AE17" s="840">
        <f>IF(Y17="węgiel",Z17*'lista, wskaźniki'!$D$20, IF(Y17="drewno",Z17*'lista, wskaźniki'!$D$22,IF(Y17="pellet",Z17*'lista, wskaźniki'!$D$23,IF(Y17="gaz z sieci",Z17*'lista, wskaźniki'!$D$21,IF(Y17="olej opałowy",Z17*'lista, wskaźniki'!$D$24)))))</f>
        <v>0</v>
      </c>
      <c r="AF17" s="810"/>
      <c r="AG17" s="1225"/>
      <c r="AH17" s="655">
        <f>IF(Y17="węgiel",AB17*1/3.6*'lista, wskaźniki'!$F$20,IF(Y17="drewno",AB17*1/3.6*'lista, wskaźniki'!$F$22,IF(Y17="pellet",AB17*1/3.6*'lista, wskaźniki'!$F$23,IF(Y17="gaz z sieci",AB17*1/3.6*'lista, wskaźniki'!$F$21,IF(Y17="olej opałowy",AB17*1/3.6*'lista, wskaźniki'!$F$24,0)))))</f>
        <v>0</v>
      </c>
      <c r="AI17" s="656">
        <f>IF(Y17="węgiel",AB17*'lista, wskaźniki'!$E$42,IF(Y17="drewno",AB17*'lista, wskaźniki'!$G$42,IF(Y17="pellet",AB17*'lista, wskaźniki'!$H$42,IF(Y17="gaz z sieci",AB17*'lista, wskaźniki'!$F$42,IF(Y17="olej opałowy",AB17*'lista, wskaźniki'!$I$42,0)))))</f>
        <v>0</v>
      </c>
      <c r="AJ17" s="656">
        <f>IF(Y17="węgiel",AB17*'lista, wskaźniki'!$E$43,IF(Y17="drewno",AB17*'lista, wskaźniki'!$G$43,IF(Y17="pellet",AB17*'lista, wskaźniki'!$H$43,IF(Y17="gaz z sieci",AB17*'lista, wskaźniki'!$F$43,IF(Y17="olej opałowy",AB17*'lista, wskaźniki'!$I$43,0)))))</f>
        <v>0</v>
      </c>
      <c r="AK17" s="656">
        <f>IF(Y17="węgiel",AB17*'lista, wskaźniki'!$E$44,IF(Y17="drewno",AB17*'lista, wskaźniki'!$G$44,IF(Y17="pellet",AB17*'lista, wskaźniki'!$H$44,IF(Y17="gaz z sieci",AB17*'lista, wskaźniki'!$F$44,IF(Y17="olej opałowy",AB17*'lista, wskaźniki'!$I$44,0)))))</f>
        <v>0</v>
      </c>
      <c r="AL17" s="655" t="b">
        <f>IF(U17="energia elektryczna",AD17*1/3.6*'lista, wskaźniki'!$F$26)</f>
        <v>0</v>
      </c>
      <c r="AM17" s="809"/>
      <c r="AN17" s="809"/>
      <c r="AO17" s="809"/>
      <c r="AP17" s="800">
        <f>AA17*'lista, wskaźniki'!$F$26</f>
        <v>0</v>
      </c>
      <c r="AQ17" s="800">
        <f t="shared" si="6"/>
        <v>0</v>
      </c>
      <c r="AR17" s="801">
        <f t="shared" si="7"/>
        <v>0</v>
      </c>
      <c r="AS17" s="801">
        <f t="shared" si="8"/>
        <v>0</v>
      </c>
      <c r="AT17" s="801">
        <f t="shared" si="9"/>
        <v>0</v>
      </c>
      <c r="AU17" s="1225"/>
      <c r="AV17" s="1228"/>
      <c r="AW17" s="1228"/>
      <c r="AX17" s="1228"/>
      <c r="AY17" s="1228"/>
      <c r="AZ17" s="1222"/>
      <c r="BA17" s="1222"/>
      <c r="BB17" s="1222"/>
      <c r="BC17" s="1222"/>
      <c r="BD17" s="836"/>
      <c r="BE17" s="809"/>
      <c r="BF17" s="1280"/>
      <c r="BG17" s="1280"/>
      <c r="BH17" s="1240"/>
      <c r="BI17" s="809"/>
      <c r="BJ17" s="809"/>
      <c r="BK17" s="809"/>
      <c r="BL17" s="1280"/>
      <c r="BM17" s="1280"/>
      <c r="BN17" s="1280"/>
      <c r="BO17" s="1280"/>
      <c r="BP17" s="1280"/>
      <c r="BQ17" s="1280"/>
      <c r="BR17" s="1285"/>
      <c r="BU17" s="365" t="b">
        <f t="shared" si="10"/>
        <v>0</v>
      </c>
      <c r="BV17" s="365" t="b">
        <f t="shared" si="11"/>
        <v>0</v>
      </c>
      <c r="BW17" s="365" t="b">
        <f t="shared" si="12"/>
        <v>0</v>
      </c>
      <c r="BX17" s="365" t="b">
        <f t="shared" si="13"/>
        <v>0</v>
      </c>
      <c r="BY17" s="365">
        <f t="shared" si="14"/>
        <v>0</v>
      </c>
      <c r="BZ17" s="365" t="b">
        <f t="shared" si="15"/>
        <v>0</v>
      </c>
      <c r="CA17" s="661">
        <f t="shared" si="16"/>
        <v>0</v>
      </c>
      <c r="CB17" s="661" t="b">
        <f t="shared" si="17"/>
        <v>0</v>
      </c>
      <c r="CC17" s="661" t="b">
        <f t="shared" si="18"/>
        <v>0</v>
      </c>
      <c r="CD17" s="661" t="b">
        <f t="shared" si="19"/>
        <v>0</v>
      </c>
      <c r="CE17" s="661" t="b">
        <f t="shared" si="20"/>
        <v>0</v>
      </c>
      <c r="CF17" s="661">
        <f t="shared" si="21"/>
        <v>0</v>
      </c>
      <c r="CG17" s="661">
        <f t="shared" si="22"/>
        <v>0</v>
      </c>
      <c r="CI17" s="13">
        <f t="shared" si="0"/>
        <v>0</v>
      </c>
      <c r="CJ17" s="13" t="b">
        <f t="shared" si="23"/>
        <v>0</v>
      </c>
      <c r="CK17" s="13" t="b">
        <f t="shared" si="1"/>
        <v>0</v>
      </c>
      <c r="CL17" s="13" t="b">
        <f t="shared" si="24"/>
        <v>0</v>
      </c>
      <c r="CM17" s="13" t="b">
        <f t="shared" si="2"/>
        <v>0</v>
      </c>
      <c r="CN17" s="13" t="b">
        <f t="shared" si="25"/>
        <v>0</v>
      </c>
      <c r="CO17" s="13" t="b">
        <f t="shared" si="3"/>
        <v>0</v>
      </c>
      <c r="CP17" s="13" t="b">
        <f t="shared" si="26"/>
        <v>0</v>
      </c>
      <c r="CQ17" s="13" t="b">
        <f t="shared" si="4"/>
        <v>0</v>
      </c>
      <c r="CR17" s="13" t="b">
        <f t="shared" si="27"/>
        <v>0</v>
      </c>
    </row>
    <row r="18" spans="1:96" ht="14.25" customHeight="1" thickBot="1">
      <c r="A18" s="1229">
        <v>4</v>
      </c>
      <c r="B18" s="1235" t="s">
        <v>592</v>
      </c>
      <c r="C18" s="1226" t="s">
        <v>255</v>
      </c>
      <c r="D18" s="1290" t="s">
        <v>289</v>
      </c>
      <c r="E18" s="1226">
        <v>28</v>
      </c>
      <c r="F18" s="1226">
        <v>90720</v>
      </c>
      <c r="G18" s="1220">
        <v>1984</v>
      </c>
      <c r="H18" s="1226" t="s">
        <v>428</v>
      </c>
      <c r="I18" s="1226" t="s">
        <v>17</v>
      </c>
      <c r="J18" s="1226" t="s">
        <v>17</v>
      </c>
      <c r="K18" s="1226">
        <f>IF(G18&lt;=1966,'lista, wskaźniki'!$G$4,IF(G18&gt;1966,IF(G18&lt;=1985,'lista, wskaźniki'!$G$5,IF(G18&gt;1985,IF(G18&lt;=1992,'lista, wskaźniki'!$G$6,IF(G18&gt;1992,IF(G18&lt;=1996,'lista, wskaźniki'!$G$7,IF(G18&gt;1996,'lista, wskaźniki'!$G$8))))))))</f>
        <v>250</v>
      </c>
      <c r="L18" s="1226" t="s">
        <v>25</v>
      </c>
      <c r="M18" s="1226">
        <v>2000</v>
      </c>
      <c r="N18" s="1226" t="s">
        <v>27</v>
      </c>
      <c r="O18" s="1226">
        <v>54</v>
      </c>
      <c r="P18" s="1226">
        <v>2010</v>
      </c>
      <c r="Q18" s="1226"/>
      <c r="R18" s="807" t="s">
        <v>38</v>
      </c>
      <c r="S18" s="807"/>
      <c r="T18" s="807" t="s">
        <v>24</v>
      </c>
      <c r="U18" s="807" t="s">
        <v>40</v>
      </c>
      <c r="V18" s="807" t="s">
        <v>186</v>
      </c>
      <c r="W18" s="807">
        <v>41</v>
      </c>
      <c r="X18" s="807">
        <v>246</v>
      </c>
      <c r="Y18" s="807" t="s">
        <v>35</v>
      </c>
      <c r="Z18" s="798"/>
      <c r="AA18" s="1223">
        <f>27864/1000</f>
        <v>27.864000000000001</v>
      </c>
      <c r="AB18" s="840">
        <v>0</v>
      </c>
      <c r="AC18" s="840">
        <f>IF(L18="kompletna",K18*M18*0.0036*'lista, wskaźniki'!$F$13, IF(L18="częściowa",K18*M18*0.0036*'lista, wskaźniki'!$F$14, IF(L18="brak",K18*M18*0.0036*'lista, wskaźniki'!$F$15,)))</f>
        <v>1800</v>
      </c>
      <c r="AD18" s="840">
        <f>IF(T18="inne",E18*'lista, wskaźniki'!$E$35,IF(T18="to samo źródło",0,IF(T18=0,0)))</f>
        <v>60.69990150000001</v>
      </c>
      <c r="AE18" s="840">
        <f>IF(Y18="węgiel",Z18*'lista, wskaźniki'!$D$20, IF(Y18="drewno",Z18*'lista, wskaźniki'!$D$22,IF(Y18="pellet",Z18*'lista, wskaźniki'!$D$23,IF(Y18="gaz z sieci",Z18*'lista, wskaźniki'!$D$21,IF(Y18="olej opałowy",Z18*'lista, wskaźniki'!$D$24)))))</f>
        <v>0</v>
      </c>
      <c r="AF18" s="800"/>
      <c r="AG18" s="1223">
        <v>33423.43</v>
      </c>
      <c r="AH18" s="655">
        <f>IF(Y18="węgiel",AB18*1/3.6*'lista, wskaźniki'!$F$20,IF(Y18="drewno",AB18*1/3.6*'lista, wskaźniki'!$F$22,IF(Y18="pellet",AB18*1/3.6*'lista, wskaźniki'!$F$23,IF(Y18="gaz z sieci",AB18*1/3.6*'lista, wskaźniki'!$F$21,IF(Y18="olej opałowy",AB18*1/3.6*'lista, wskaźniki'!$F$24,0)))))</f>
        <v>0</v>
      </c>
      <c r="AI18" s="656">
        <f>IF(Y18="węgiel",AB18*'lista, wskaźniki'!$E$42,IF(Y18="drewno",AB18*'lista, wskaźniki'!$G$42,IF(Y18="pellet",AB18*'lista, wskaźniki'!$H$42,IF(Y18="gaz z sieci",AB18*'lista, wskaźniki'!$F$42,IF(Y18="olej opałowy",AB18*'lista, wskaźniki'!$I$42,0)))))</f>
        <v>0</v>
      </c>
      <c r="AJ18" s="656">
        <f>IF(Y18="węgiel",AB18*'lista, wskaźniki'!$E$43,IF(Y18="drewno",AB18*'lista, wskaźniki'!$G$43,IF(Y18="pellet",AB18*'lista, wskaźniki'!$H$43,IF(Y18="gaz z sieci",AB18*'lista, wskaźniki'!$F$43,IF(Y18="olej opałowy",AB18*'lista, wskaźniki'!$I$43,0)))))</f>
        <v>0</v>
      </c>
      <c r="AK18" s="656">
        <f>IF(Y18="węgiel",AB18*'lista, wskaźniki'!$E$44,IF(Y18="drewno",AB18*'lista, wskaźniki'!$G$44,IF(Y18="pellet",AB18*'lista, wskaźniki'!$H$44,IF(Y18="gaz z sieci",AB18*'lista, wskaźniki'!$F$44,IF(Y18="olej opałowy",AB18*'lista, wskaźniki'!$I$44,0)))))</f>
        <v>0</v>
      </c>
      <c r="AL18" s="655">
        <f>IF(U18="energia elektryczna",AD18*1/3.6*'lista, wskaźniki'!$F$26)</f>
        <v>15.006364537500003</v>
      </c>
      <c r="AM18" s="807"/>
      <c r="AN18" s="807"/>
      <c r="AO18" s="807"/>
      <c r="AP18" s="800">
        <f>AA18*'lista, wskaźniki'!$F$26</f>
        <v>24.798960000000001</v>
      </c>
      <c r="AQ18" s="800">
        <f t="shared" si="6"/>
        <v>24.798960000000001</v>
      </c>
      <c r="AR18" s="801">
        <f t="shared" si="7"/>
        <v>0</v>
      </c>
      <c r="AS18" s="801">
        <f t="shared" si="8"/>
        <v>0</v>
      </c>
      <c r="AT18" s="801">
        <f t="shared" si="9"/>
        <v>0</v>
      </c>
      <c r="AU18" s="1223">
        <v>977</v>
      </c>
      <c r="AV18" s="1226">
        <v>3088.54</v>
      </c>
      <c r="AW18" s="1226" t="s">
        <v>17</v>
      </c>
      <c r="AX18" s="1226" t="s">
        <v>16</v>
      </c>
      <c r="AY18" s="1226" t="s">
        <v>16</v>
      </c>
      <c r="AZ18" s="1220" t="s">
        <v>16</v>
      </c>
      <c r="BA18" s="1220" t="s">
        <v>16</v>
      </c>
      <c r="BB18" s="834"/>
      <c r="BC18" s="1220" t="s">
        <v>17</v>
      </c>
      <c r="BD18" s="834"/>
      <c r="BE18" s="807"/>
      <c r="BF18" s="1278"/>
      <c r="BG18" s="1278"/>
      <c r="BH18" s="1238" t="s">
        <v>57</v>
      </c>
      <c r="BI18" s="807" t="s">
        <v>52</v>
      </c>
      <c r="BJ18" s="807" t="s">
        <v>33</v>
      </c>
      <c r="BK18" s="807">
        <v>1</v>
      </c>
      <c r="BL18" s="1278">
        <v>15200</v>
      </c>
      <c r="BM18" s="1278">
        <v>231</v>
      </c>
      <c r="BN18" s="1278"/>
      <c r="BO18" s="1278">
        <v>1728</v>
      </c>
      <c r="BP18" s="1278">
        <v>1050</v>
      </c>
      <c r="BQ18" s="1278"/>
      <c r="BR18" s="1283">
        <v>3528</v>
      </c>
      <c r="BU18" s="365">
        <f t="shared" si="10"/>
        <v>0</v>
      </c>
      <c r="BV18" s="365" t="b">
        <f t="shared" si="11"/>
        <v>0</v>
      </c>
      <c r="BW18" s="365" t="b">
        <f t="shared" si="12"/>
        <v>0</v>
      </c>
      <c r="BX18" s="365" t="b">
        <f t="shared" si="13"/>
        <v>0</v>
      </c>
      <c r="BY18" s="365" t="b">
        <f t="shared" si="14"/>
        <v>0</v>
      </c>
      <c r="BZ18" s="365" t="b">
        <f t="shared" si="15"/>
        <v>0</v>
      </c>
      <c r="CA18" s="661">
        <f t="shared" si="16"/>
        <v>60.69990150000001</v>
      </c>
      <c r="CB18" s="661">
        <f t="shared" si="17"/>
        <v>0</v>
      </c>
      <c r="CC18" s="661" t="b">
        <f t="shared" si="18"/>
        <v>0</v>
      </c>
      <c r="CD18" s="661" t="b">
        <f t="shared" si="19"/>
        <v>0</v>
      </c>
      <c r="CE18" s="661" t="b">
        <f t="shared" si="20"/>
        <v>0</v>
      </c>
      <c r="CF18" s="661" t="b">
        <f t="shared" si="21"/>
        <v>0</v>
      </c>
      <c r="CG18" s="661">
        <f t="shared" si="22"/>
        <v>60.69990150000001</v>
      </c>
      <c r="CI18" s="13" t="b">
        <f t="shared" si="0"/>
        <v>0</v>
      </c>
      <c r="CJ18" s="13">
        <f t="shared" si="23"/>
        <v>0</v>
      </c>
      <c r="CK18" s="13">
        <f t="shared" si="1"/>
        <v>2000</v>
      </c>
      <c r="CL18" s="13">
        <f t="shared" si="24"/>
        <v>0</v>
      </c>
      <c r="CM18" s="13" t="b">
        <f t="shared" si="2"/>
        <v>0</v>
      </c>
      <c r="CN18" s="13">
        <f t="shared" si="25"/>
        <v>0</v>
      </c>
      <c r="CO18" s="13" t="b">
        <f t="shared" si="3"/>
        <v>0</v>
      </c>
      <c r="CP18" s="13">
        <f t="shared" si="26"/>
        <v>0</v>
      </c>
      <c r="CQ18" s="13" t="b">
        <f t="shared" si="4"/>
        <v>0</v>
      </c>
      <c r="CR18" s="13">
        <f t="shared" si="27"/>
        <v>0</v>
      </c>
    </row>
    <row r="19" spans="1:96" ht="15" thickBot="1">
      <c r="A19" s="1230"/>
      <c r="B19" s="1236"/>
      <c r="C19" s="1227"/>
      <c r="D19" s="1291"/>
      <c r="E19" s="1227"/>
      <c r="F19" s="1227"/>
      <c r="G19" s="1221"/>
      <c r="H19" s="1227"/>
      <c r="I19" s="1227"/>
      <c r="J19" s="1227"/>
      <c r="K19" s="1227"/>
      <c r="L19" s="1227"/>
      <c r="M19" s="1227"/>
      <c r="N19" s="1227"/>
      <c r="O19" s="1227"/>
      <c r="P19" s="1227"/>
      <c r="Q19" s="1227"/>
      <c r="R19" s="808"/>
      <c r="S19" s="808"/>
      <c r="T19" s="808"/>
      <c r="U19" s="808"/>
      <c r="V19" s="808" t="s">
        <v>188</v>
      </c>
      <c r="W19" s="808">
        <v>280</v>
      </c>
      <c r="X19" s="808">
        <v>10080</v>
      </c>
      <c r="Y19" s="808" t="s">
        <v>36</v>
      </c>
      <c r="Z19" s="802"/>
      <c r="AA19" s="1224"/>
      <c r="AB19" s="840">
        <f t="shared" si="5"/>
        <v>0</v>
      </c>
      <c r="AC19" s="840">
        <f>IF(L19="kompletna",K19*M19*0.0036*'lista, wskaźniki'!$F$13, IF(L19="częściowa",K19*M19*0.0036*'lista, wskaźniki'!$F$14, IF(L19="brak",K19*M19*0.0036*'lista, wskaźniki'!$F$15,)))</f>
        <v>0</v>
      </c>
      <c r="AD19" s="840">
        <f>IF(T19="inne",E19*'lista, wskaźniki'!$E$35+F19*'lista, wskaźniki'!$E$36,IF(T19="to samo źródło",0,IF(T19=0,0)))</f>
        <v>0</v>
      </c>
      <c r="AE19" s="840">
        <f>IF(Y19="węgiel",Z19*'lista, wskaźniki'!$D$20, IF(Y19="drewno",Z19*'lista, wskaźniki'!$D$22,IF(Y19="pellet",Z19*'lista, wskaźniki'!$D$23,IF(Y19="gaz z sieci",Z19*'lista, wskaźniki'!$D$21,IF(Y19="olej opałowy",Z19*'lista, wskaźniki'!$D$24)))))</f>
        <v>0</v>
      </c>
      <c r="AF19" s="655"/>
      <c r="AG19" s="1224"/>
      <c r="AH19" s="655">
        <f>IF(Y19="węgiel",AB19*1/3.6*'lista, wskaźniki'!$F$20,IF(Y19="drewno",AB19*1/3.6*'lista, wskaźniki'!$F$22,IF(Y19="pellet",AB19*1/3.6*'lista, wskaźniki'!$F$23,IF(Y19="gaz z sieci",AB19*1/3.6*'lista, wskaźniki'!$F$21,IF(Y19="olej opałowy",AB19*1/3.6*'lista, wskaźniki'!$F$24,0)))))</f>
        <v>0</v>
      </c>
      <c r="AI19" s="656">
        <f>IF(Y19="węgiel",AB19*'lista, wskaźniki'!$E$42,IF(Y19="drewno",AB19*'lista, wskaźniki'!$G$42,IF(Y19="pellet",AB19*'lista, wskaźniki'!$H$42,IF(Y19="gaz z sieci",AB19*'lista, wskaźniki'!$F$42,IF(Y19="olej opałowy",AB19*'lista, wskaźniki'!$I$42,0)))))</f>
        <v>0</v>
      </c>
      <c r="AJ19" s="656">
        <f>IF(Y19="węgiel",AB19*'lista, wskaźniki'!$E$43,IF(Y19="drewno",AB19*'lista, wskaźniki'!$G$43,IF(Y19="pellet",AB19*'lista, wskaźniki'!$H$43,IF(Y19="gaz z sieci",AB19*'lista, wskaźniki'!$F$43,IF(Y19="olej opałowy",AB19*'lista, wskaźniki'!$I$43,0)))))</f>
        <v>0</v>
      </c>
      <c r="AK19" s="656">
        <f>IF(Y19="węgiel",AB19*'lista, wskaźniki'!$E$44,IF(Y19="drewno",AB19*'lista, wskaźniki'!$G$44,IF(Y19="pellet",AB19*'lista, wskaźniki'!$H$44,IF(Y19="gaz z sieci",AB19*'lista, wskaźniki'!$F$44,IF(Y19="olej opałowy",AB19*'lista, wskaźniki'!$I$44,0)))))</f>
        <v>0</v>
      </c>
      <c r="AL19" s="655" t="b">
        <f>IF(U19="energia elektryczna",AD19*1/3.6*'lista, wskaźniki'!$F$26)</f>
        <v>0</v>
      </c>
      <c r="AM19" s="808"/>
      <c r="AN19" s="808"/>
      <c r="AO19" s="808"/>
      <c r="AP19" s="800">
        <f>AA19*'lista, wskaźniki'!$F$26</f>
        <v>0</v>
      </c>
      <c r="AQ19" s="800">
        <f t="shared" si="6"/>
        <v>0</v>
      </c>
      <c r="AR19" s="801">
        <f t="shared" si="7"/>
        <v>0</v>
      </c>
      <c r="AS19" s="801">
        <f t="shared" si="8"/>
        <v>0</v>
      </c>
      <c r="AT19" s="801">
        <f t="shared" si="9"/>
        <v>0</v>
      </c>
      <c r="AU19" s="1224"/>
      <c r="AV19" s="1227"/>
      <c r="AW19" s="1227"/>
      <c r="AX19" s="1227"/>
      <c r="AY19" s="1227"/>
      <c r="AZ19" s="1221"/>
      <c r="BA19" s="1221"/>
      <c r="BB19" s="835"/>
      <c r="BC19" s="1221"/>
      <c r="BD19" s="835"/>
      <c r="BE19" s="808"/>
      <c r="BF19" s="1279"/>
      <c r="BG19" s="1279"/>
      <c r="BH19" s="1239"/>
      <c r="BI19" s="808"/>
      <c r="BJ19" s="808"/>
      <c r="BK19" s="808"/>
      <c r="BL19" s="1279"/>
      <c r="BM19" s="1279"/>
      <c r="BN19" s="1279"/>
      <c r="BO19" s="1279"/>
      <c r="BP19" s="1279"/>
      <c r="BQ19" s="1279"/>
      <c r="BR19" s="1284"/>
      <c r="BU19" s="365" t="b">
        <f t="shared" si="10"/>
        <v>0</v>
      </c>
      <c r="BV19" s="365">
        <f t="shared" si="11"/>
        <v>0</v>
      </c>
      <c r="BW19" s="365" t="b">
        <f t="shared" si="12"/>
        <v>0</v>
      </c>
      <c r="BX19" s="365" t="b">
        <f t="shared" si="13"/>
        <v>0</v>
      </c>
      <c r="BY19" s="365" t="b">
        <f t="shared" si="14"/>
        <v>0</v>
      </c>
      <c r="BZ19" s="365" t="b">
        <f t="shared" si="15"/>
        <v>0</v>
      </c>
      <c r="CA19" s="661">
        <f t="shared" si="16"/>
        <v>0</v>
      </c>
      <c r="CB19" s="661" t="b">
        <f t="shared" si="17"/>
        <v>0</v>
      </c>
      <c r="CC19" s="661">
        <f t="shared" si="18"/>
        <v>0</v>
      </c>
      <c r="CD19" s="661" t="b">
        <f t="shared" si="19"/>
        <v>0</v>
      </c>
      <c r="CE19" s="661" t="b">
        <f t="shared" si="20"/>
        <v>0</v>
      </c>
      <c r="CF19" s="661" t="b">
        <f t="shared" si="21"/>
        <v>0</v>
      </c>
      <c r="CG19" s="661">
        <f t="shared" si="22"/>
        <v>0</v>
      </c>
      <c r="CI19" s="13">
        <f t="shared" si="0"/>
        <v>0</v>
      </c>
      <c r="CJ19" s="13" t="b">
        <f t="shared" si="23"/>
        <v>0</v>
      </c>
      <c r="CK19" s="13" t="b">
        <f t="shared" si="1"/>
        <v>0</v>
      </c>
      <c r="CL19" s="13" t="b">
        <f t="shared" si="24"/>
        <v>0</v>
      </c>
      <c r="CM19" s="13" t="b">
        <f t="shared" si="2"/>
        <v>0</v>
      </c>
      <c r="CN19" s="13" t="b">
        <f t="shared" si="25"/>
        <v>0</v>
      </c>
      <c r="CO19" s="13" t="b">
        <f t="shared" si="3"/>
        <v>0</v>
      </c>
      <c r="CP19" s="13" t="b">
        <f t="shared" si="26"/>
        <v>0</v>
      </c>
      <c r="CQ19" s="13" t="b">
        <f t="shared" si="4"/>
        <v>0</v>
      </c>
      <c r="CR19" s="13" t="b">
        <f t="shared" si="27"/>
        <v>0</v>
      </c>
    </row>
    <row r="20" spans="1:96" ht="15" thickBot="1">
      <c r="A20" s="1230"/>
      <c r="B20" s="1236"/>
      <c r="C20" s="1227"/>
      <c r="D20" s="1291"/>
      <c r="E20" s="1227"/>
      <c r="F20" s="1227"/>
      <c r="G20" s="1221"/>
      <c r="H20" s="1227"/>
      <c r="I20" s="1227"/>
      <c r="J20" s="1227"/>
      <c r="K20" s="1227"/>
      <c r="L20" s="1227"/>
      <c r="M20" s="1227"/>
      <c r="N20" s="1227"/>
      <c r="O20" s="1227"/>
      <c r="P20" s="1227"/>
      <c r="Q20" s="1227"/>
      <c r="R20" s="808"/>
      <c r="S20" s="808"/>
      <c r="T20" s="808"/>
      <c r="U20" s="808"/>
      <c r="V20" s="808"/>
      <c r="W20" s="808"/>
      <c r="X20" s="808"/>
      <c r="Y20" s="808" t="s">
        <v>50</v>
      </c>
      <c r="Z20" s="802"/>
      <c r="AA20" s="1224"/>
      <c r="AB20" s="840">
        <f t="shared" si="5"/>
        <v>0</v>
      </c>
      <c r="AC20" s="840">
        <f>IF(L20="kompletna",K20*M20*0.0036*'lista, wskaźniki'!$F$13, IF(L20="częściowa",K20*M20*0.0036*'lista, wskaźniki'!$F$14, IF(L20="brak",K20*M20*0.0036*'lista, wskaźniki'!$F$15,)))</f>
        <v>0</v>
      </c>
      <c r="AD20" s="840">
        <f>IF(T20="inne",E20*'lista, wskaźniki'!$E$35+F20*'lista, wskaźniki'!$E$36,IF(T20="to samo źródło",0,IF(T20=0,0)))</f>
        <v>0</v>
      </c>
      <c r="AE20" s="840">
        <f>IF(Y20="węgiel",Z20*'lista, wskaźniki'!$D$20, IF(Y20="drewno",Z20*'lista, wskaźniki'!$D$22,IF(Y20="pellet",Z20*'lista, wskaźniki'!$D$23,IF(Y20="gaz z sieci",Z20*'lista, wskaźniki'!$D$21,IF(Y20="olej opałowy",Z20*'lista, wskaźniki'!$D$24)))))</f>
        <v>0</v>
      </c>
      <c r="AF20" s="655"/>
      <c r="AG20" s="1224"/>
      <c r="AH20" s="655">
        <f>IF(Y20="węgiel",AB20*1/3.6*'lista, wskaźniki'!$F$20,IF(Y20="drewno",AB20*1/3.6*'lista, wskaźniki'!$F$22,IF(Y20="pellet",AB20*1/3.6*'lista, wskaźniki'!$F$23,IF(Y20="gaz z sieci",AB20*1/3.6*'lista, wskaźniki'!$F$21,IF(Y20="olej opałowy",AB20*1/3.6*'lista, wskaźniki'!$F$24,0)))))</f>
        <v>0</v>
      </c>
      <c r="AI20" s="656">
        <f>IF(Y20="węgiel",AB20*'lista, wskaźniki'!$E$42,IF(Y20="drewno",AB20*'lista, wskaźniki'!$G$42,IF(Y20="pellet",AB20*'lista, wskaźniki'!$H$42,IF(Y20="gaz z sieci",AB20*'lista, wskaźniki'!$F$42,IF(Y20="olej opałowy",AB20*'lista, wskaźniki'!$I$42,0)))))</f>
        <v>0</v>
      </c>
      <c r="AJ20" s="656">
        <f>IF(Y20="węgiel",AB20*'lista, wskaźniki'!$E$43,IF(Y20="drewno",AB20*'lista, wskaźniki'!$G$43,IF(Y20="pellet",AB20*'lista, wskaźniki'!$H$43,IF(Y20="gaz z sieci",AB20*'lista, wskaźniki'!$F$43,IF(Y20="olej opałowy",AB20*'lista, wskaźniki'!$I$43,0)))))</f>
        <v>0</v>
      </c>
      <c r="AK20" s="656">
        <f>IF(Y20="węgiel",AB20*'lista, wskaźniki'!$E$44,IF(Y20="drewno",AB20*'lista, wskaźniki'!$G$44,IF(Y20="pellet",AB20*'lista, wskaźniki'!$H$44,IF(Y20="gaz z sieci",AB20*'lista, wskaźniki'!$F$44,IF(Y20="olej opałowy",AB20*'lista, wskaźniki'!$I$44,0)))))</f>
        <v>0</v>
      </c>
      <c r="AL20" s="655" t="b">
        <f>IF(U20="energia elektryczna",AD20*1/3.6*'lista, wskaźniki'!$F$26)</f>
        <v>0</v>
      </c>
      <c r="AM20" s="808"/>
      <c r="AN20" s="808"/>
      <c r="AO20" s="808"/>
      <c r="AP20" s="800">
        <f>AA20*'lista, wskaźniki'!$F$26</f>
        <v>0</v>
      </c>
      <c r="AQ20" s="800">
        <f t="shared" si="6"/>
        <v>0</v>
      </c>
      <c r="AR20" s="801">
        <f t="shared" si="7"/>
        <v>0</v>
      </c>
      <c r="AS20" s="801">
        <f t="shared" si="8"/>
        <v>0</v>
      </c>
      <c r="AT20" s="801">
        <f t="shared" si="9"/>
        <v>0</v>
      </c>
      <c r="AU20" s="1224"/>
      <c r="AV20" s="1227"/>
      <c r="AW20" s="1227"/>
      <c r="AX20" s="1227"/>
      <c r="AY20" s="1227"/>
      <c r="AZ20" s="1221"/>
      <c r="BA20" s="1221"/>
      <c r="BB20" s="835"/>
      <c r="BC20" s="1221"/>
      <c r="BD20" s="835"/>
      <c r="BE20" s="808"/>
      <c r="BF20" s="1279"/>
      <c r="BG20" s="1279"/>
      <c r="BH20" s="1239"/>
      <c r="BI20" s="808"/>
      <c r="BJ20" s="808"/>
      <c r="BK20" s="808"/>
      <c r="BL20" s="1279"/>
      <c r="BM20" s="1279"/>
      <c r="BN20" s="1279"/>
      <c r="BO20" s="1279"/>
      <c r="BP20" s="1279"/>
      <c r="BQ20" s="1279"/>
      <c r="BR20" s="1284"/>
      <c r="BU20" s="365" t="b">
        <f t="shared" si="10"/>
        <v>0</v>
      </c>
      <c r="BV20" s="365" t="b">
        <f t="shared" si="11"/>
        <v>0</v>
      </c>
      <c r="BW20" s="365">
        <f t="shared" si="12"/>
        <v>0</v>
      </c>
      <c r="BX20" s="365" t="b">
        <f t="shared" si="13"/>
        <v>0</v>
      </c>
      <c r="BY20" s="365" t="b">
        <f t="shared" si="14"/>
        <v>0</v>
      </c>
      <c r="BZ20" s="365" t="b">
        <f t="shared" si="15"/>
        <v>0</v>
      </c>
      <c r="CA20" s="661">
        <f t="shared" si="16"/>
        <v>0</v>
      </c>
      <c r="CB20" s="661" t="b">
        <f t="shared" si="17"/>
        <v>0</v>
      </c>
      <c r="CC20" s="661" t="b">
        <f t="shared" si="18"/>
        <v>0</v>
      </c>
      <c r="CD20" s="661">
        <f t="shared" si="19"/>
        <v>0</v>
      </c>
      <c r="CE20" s="661" t="b">
        <f t="shared" si="20"/>
        <v>0</v>
      </c>
      <c r="CF20" s="661" t="b">
        <f t="shared" si="21"/>
        <v>0</v>
      </c>
      <c r="CG20" s="661">
        <f t="shared" si="22"/>
        <v>0</v>
      </c>
      <c r="CI20" s="13">
        <f t="shared" si="0"/>
        <v>0</v>
      </c>
      <c r="CJ20" s="13" t="b">
        <f t="shared" si="23"/>
        <v>0</v>
      </c>
      <c r="CK20" s="13" t="b">
        <f t="shared" si="1"/>
        <v>0</v>
      </c>
      <c r="CL20" s="13" t="b">
        <f t="shared" si="24"/>
        <v>0</v>
      </c>
      <c r="CM20" s="13" t="b">
        <f t="shared" si="2"/>
        <v>0</v>
      </c>
      <c r="CN20" s="13" t="b">
        <f t="shared" si="25"/>
        <v>0</v>
      </c>
      <c r="CO20" s="13" t="b">
        <f t="shared" si="3"/>
        <v>0</v>
      </c>
      <c r="CP20" s="13" t="b">
        <f t="shared" si="26"/>
        <v>0</v>
      </c>
      <c r="CQ20" s="13" t="b">
        <f t="shared" si="4"/>
        <v>0</v>
      </c>
      <c r="CR20" s="13" t="b">
        <f t="shared" si="27"/>
        <v>0</v>
      </c>
    </row>
    <row r="21" spans="1:96" ht="14.25" customHeight="1" thickBot="1">
      <c r="A21" s="1230"/>
      <c r="B21" s="1236"/>
      <c r="C21" s="1227"/>
      <c r="D21" s="1291"/>
      <c r="E21" s="1227"/>
      <c r="F21" s="1227"/>
      <c r="G21" s="1221"/>
      <c r="H21" s="1227"/>
      <c r="I21" s="1227"/>
      <c r="J21" s="1227"/>
      <c r="K21" s="1227"/>
      <c r="L21" s="1227"/>
      <c r="M21" s="1227"/>
      <c r="N21" s="1227"/>
      <c r="O21" s="1227"/>
      <c r="P21" s="1227"/>
      <c r="Q21" s="1227"/>
      <c r="R21" s="808"/>
      <c r="S21" s="808"/>
      <c r="T21" s="808"/>
      <c r="U21" s="808"/>
      <c r="V21" s="808"/>
      <c r="W21" s="808"/>
      <c r="X21" s="808"/>
      <c r="Y21" s="808" t="s">
        <v>38</v>
      </c>
      <c r="Z21" s="802">
        <v>15265</v>
      </c>
      <c r="AA21" s="1224"/>
      <c r="AB21" s="840">
        <f>IF(AC18&gt;0,(AE21+AC18)/2,AE21)</f>
        <v>1175.6858999999999</v>
      </c>
      <c r="AC21" s="840">
        <f>IF(L21="kompletna",K21*M21*0.0036*'lista, wskaźniki'!$F$13, IF(L21="częściowa",K21*M21*0.0036*'lista, wskaźniki'!$F$14, IF(L21="brak",K21*M21*0.0036*'lista, wskaźniki'!$F$15,)))</f>
        <v>0</v>
      </c>
      <c r="AD21" s="840">
        <f>IF(T21="inne",E21*'lista, wskaźniki'!$E$35+F21*'lista, wskaźniki'!$E$36,IF(T21="to samo źródło",0,IF(T21=0,0)))</f>
        <v>0</v>
      </c>
      <c r="AE21" s="840">
        <f>IF(Y21="węgiel",Z21*'lista, wskaźniki'!$D$20, IF(Y21="drewno",Z21*'lista, wskaźniki'!$D$22,IF(Y21="pellet",Z21*'lista, wskaźniki'!$D$23,IF(Y21="gaz z sieci",Z21*'lista, wskaźniki'!$D$21,IF(Y21="olej opałowy",Z21*'lista, wskaźniki'!$D$24)))))</f>
        <v>551.37180000000001</v>
      </c>
      <c r="AF21" s="655">
        <v>10794</v>
      </c>
      <c r="AG21" s="1224"/>
      <c r="AH21" s="655">
        <f>IF(Y21="węgiel",AB21*1/3.6*'lista, wskaźniki'!$F$20,IF(Y21="drewno",AB21*1/3.6*'lista, wskaźniki'!$F$22,IF(Y21="pellet",AB21*1/3.6*'lista, wskaźniki'!$F$23,IF(Y21="gaz z sieci",AB21*1/3.6*'lista, wskaźniki'!$F$21,IF(Y21="olej opałowy",AB21*1/3.6*'lista, wskaźniki'!$F$24,0)))))</f>
        <v>65.626786937999995</v>
      </c>
      <c r="AI21" s="656">
        <f>IF(Y21="węgiel",AB21*'lista, wskaźniki'!$E$42,IF(Y21="drewno",AB21*'lista, wskaźniki'!$G$42,IF(Y21="pellet",AB21*'lista, wskaźniki'!$H$42,IF(Y21="gaz z sieci",AB21*'lista, wskaźniki'!$F$42,IF(Y21="olej opałowy",AB21*'lista, wskaźniki'!$I$42,0)))))</f>
        <v>5.8784294999999999E-4</v>
      </c>
      <c r="AJ21" s="656">
        <f>IF(Y21="węgiel",AB21*'lista, wskaźniki'!$E$43,IF(Y21="drewno",AB21*'lista, wskaźniki'!$G$43,IF(Y21="pellet",AB21*'lista, wskaźniki'!$H$43,IF(Y21="gaz z sieci",AB21*'lista, wskaźniki'!$F$43,IF(Y21="olej opałowy",AB21*'lista, wskaźniki'!$I$43,0)))))</f>
        <v>5.8784294999999999E-4</v>
      </c>
      <c r="AK21" s="656">
        <f>IF(Y21="węgiel",AB21*'lista, wskaźniki'!$E$44,IF(Y21="drewno",AB21*'lista, wskaźniki'!$G$44,IF(Y21="pellet",AB21*'lista, wskaźniki'!$H$44,IF(Y21="gaz z sieci",AB21*'lista, wskaźniki'!$F$44,IF(Y21="olej opałowy",AB21*'lista, wskaźniki'!$I$44,0)))))</f>
        <v>0</v>
      </c>
      <c r="AL21" s="655" t="b">
        <f>IF(U21="energia elektryczna",AD21*1/3.6*'lista, wskaźniki'!$F$26)</f>
        <v>0</v>
      </c>
      <c r="AM21" s="808"/>
      <c r="AN21" s="808"/>
      <c r="AO21" s="808"/>
      <c r="AP21" s="800">
        <f>AA21*'lista, wskaźniki'!$F$26</f>
        <v>0</v>
      </c>
      <c r="AQ21" s="800">
        <f t="shared" si="6"/>
        <v>65.626786937999995</v>
      </c>
      <c r="AR21" s="801">
        <f t="shared" si="7"/>
        <v>5.8784294999999999E-4</v>
      </c>
      <c r="AS21" s="801">
        <f t="shared" si="8"/>
        <v>5.8784294999999999E-4</v>
      </c>
      <c r="AT21" s="801">
        <f t="shared" si="9"/>
        <v>0</v>
      </c>
      <c r="AU21" s="1224"/>
      <c r="AV21" s="1227"/>
      <c r="AW21" s="1227"/>
      <c r="AX21" s="1227"/>
      <c r="AY21" s="1227"/>
      <c r="AZ21" s="1221"/>
      <c r="BA21" s="1221"/>
      <c r="BB21" s="835"/>
      <c r="BC21" s="1221"/>
      <c r="BD21" s="835"/>
      <c r="BE21" s="808"/>
      <c r="BF21" s="1279"/>
      <c r="BG21" s="1279"/>
      <c r="BH21" s="1239"/>
      <c r="BI21" s="808"/>
      <c r="BJ21" s="808"/>
      <c r="BK21" s="808"/>
      <c r="BL21" s="1279"/>
      <c r="BM21" s="1279"/>
      <c r="BN21" s="1279"/>
      <c r="BO21" s="1279"/>
      <c r="BP21" s="1279"/>
      <c r="BQ21" s="1279"/>
      <c r="BR21" s="1284"/>
      <c r="BU21" s="365" t="b">
        <f t="shared" si="10"/>
        <v>0</v>
      </c>
      <c r="BV21" s="365" t="b">
        <f t="shared" si="11"/>
        <v>0</v>
      </c>
      <c r="BW21" s="365" t="b">
        <f t="shared" si="12"/>
        <v>0</v>
      </c>
      <c r="BX21" s="365">
        <f t="shared" si="13"/>
        <v>1175.6858999999999</v>
      </c>
      <c r="BY21" s="365" t="b">
        <f t="shared" si="14"/>
        <v>0</v>
      </c>
      <c r="BZ21" s="365" t="b">
        <f t="shared" si="15"/>
        <v>0</v>
      </c>
      <c r="CA21" s="661">
        <f t="shared" si="16"/>
        <v>0</v>
      </c>
      <c r="CB21" s="661" t="b">
        <f t="shared" si="17"/>
        <v>0</v>
      </c>
      <c r="CC21" s="661" t="b">
        <f t="shared" si="18"/>
        <v>0</v>
      </c>
      <c r="CD21" s="661" t="b">
        <f t="shared" si="19"/>
        <v>0</v>
      </c>
      <c r="CE21" s="661">
        <f t="shared" si="20"/>
        <v>1175.6858999999999</v>
      </c>
      <c r="CF21" s="661" t="b">
        <f t="shared" si="21"/>
        <v>0</v>
      </c>
      <c r="CG21" s="661">
        <f t="shared" si="22"/>
        <v>0</v>
      </c>
      <c r="CI21" s="13">
        <f t="shared" si="0"/>
        <v>0</v>
      </c>
      <c r="CJ21" s="13" t="b">
        <f t="shared" si="23"/>
        <v>0</v>
      </c>
      <c r="CK21" s="13" t="b">
        <f t="shared" si="1"/>
        <v>0</v>
      </c>
      <c r="CL21" s="13" t="b">
        <f t="shared" si="24"/>
        <v>0</v>
      </c>
      <c r="CM21" s="13" t="b">
        <f t="shared" si="2"/>
        <v>0</v>
      </c>
      <c r="CN21" s="13" t="b">
        <f t="shared" si="25"/>
        <v>0</v>
      </c>
      <c r="CO21" s="13" t="b">
        <f t="shared" si="3"/>
        <v>0</v>
      </c>
      <c r="CP21" s="13" t="b">
        <f t="shared" si="26"/>
        <v>0</v>
      </c>
      <c r="CQ21" s="13" t="b">
        <f t="shared" si="4"/>
        <v>0</v>
      </c>
      <c r="CR21" s="13" t="b">
        <f t="shared" si="27"/>
        <v>0</v>
      </c>
    </row>
    <row r="22" spans="1:96" ht="15" thickBot="1">
      <c r="A22" s="1231"/>
      <c r="B22" s="1237"/>
      <c r="C22" s="1228"/>
      <c r="D22" s="1292"/>
      <c r="E22" s="1228"/>
      <c r="F22" s="1228"/>
      <c r="G22" s="1222"/>
      <c r="H22" s="1228"/>
      <c r="I22" s="1228"/>
      <c r="J22" s="1228"/>
      <c r="K22" s="1228"/>
      <c r="L22" s="1228"/>
      <c r="M22" s="1228"/>
      <c r="N22" s="1228"/>
      <c r="O22" s="1228"/>
      <c r="P22" s="1228"/>
      <c r="Q22" s="1228"/>
      <c r="R22" s="809"/>
      <c r="S22" s="809"/>
      <c r="T22" s="809"/>
      <c r="U22" s="809"/>
      <c r="V22" s="809"/>
      <c r="W22" s="809"/>
      <c r="X22" s="809"/>
      <c r="Y22" s="809" t="s">
        <v>37</v>
      </c>
      <c r="Z22" s="805"/>
      <c r="AA22" s="1225"/>
      <c r="AB22" s="840">
        <f t="shared" si="5"/>
        <v>0</v>
      </c>
      <c r="AC22" s="840">
        <f>IF(L22="kompletna",K22*M22*0.0036*'lista, wskaźniki'!$F$13, IF(L22="częściowa",K22*M22*0.0036*'lista, wskaźniki'!$F$14, IF(L22="brak",K22*M22*0.0036*'lista, wskaźniki'!$F$15,)))</f>
        <v>0</v>
      </c>
      <c r="AD22" s="840">
        <f>IF(T22="inne",E22*'lista, wskaźniki'!$E$35+F22*'lista, wskaźniki'!$E$36,IF(T22="to samo źródło",0,IF(T22=0,0)))</f>
        <v>0</v>
      </c>
      <c r="AE22" s="840">
        <f>IF(Y22="węgiel",Z22*'lista, wskaźniki'!$D$20, IF(Y22="drewno",Z22*'lista, wskaźniki'!$D$22,IF(Y22="pellet",Z22*'lista, wskaźniki'!$D$23,IF(Y22="gaz z sieci",Z22*'lista, wskaźniki'!$D$21,IF(Y22="olej opałowy",Z22*'lista, wskaźniki'!$D$24)))))</f>
        <v>0</v>
      </c>
      <c r="AF22" s="810"/>
      <c r="AG22" s="1225"/>
      <c r="AH22" s="655">
        <f>IF(Y22="węgiel",AB22*1/3.6*'lista, wskaźniki'!$F$20,IF(Y22="drewno",AB22*1/3.6*'lista, wskaźniki'!$F$22,IF(Y22="pellet",AB22*1/3.6*'lista, wskaźniki'!$F$23,IF(Y22="gaz z sieci",AB22*1/3.6*'lista, wskaźniki'!$F$21,IF(Y22="olej opałowy",AB22*1/3.6*'lista, wskaźniki'!$F$24,0)))))</f>
        <v>0</v>
      </c>
      <c r="AI22" s="656">
        <f>IF(Y22="węgiel",AB22*'lista, wskaźniki'!$E$42,IF(Y22="drewno",AB22*'lista, wskaźniki'!$G$42,IF(Y22="pellet",AB22*'lista, wskaźniki'!$H$42,IF(Y22="gaz z sieci",AB22*'lista, wskaźniki'!$F$42,IF(Y22="olej opałowy",AB22*'lista, wskaźniki'!$I$42,0)))))</f>
        <v>0</v>
      </c>
      <c r="AJ22" s="656">
        <f>IF(Y22="węgiel",AB22*'lista, wskaźniki'!$E$43,IF(Y22="drewno",AB22*'lista, wskaźniki'!$G$43,IF(Y22="pellet",AB22*'lista, wskaźniki'!$H$43,IF(Y22="gaz z sieci",AB22*'lista, wskaźniki'!$F$43,IF(Y22="olej opałowy",AB22*'lista, wskaźniki'!$I$43,0)))))</f>
        <v>0</v>
      </c>
      <c r="AK22" s="656">
        <f>IF(Y22="węgiel",AB22*'lista, wskaźniki'!$E$44,IF(Y22="drewno",AB22*'lista, wskaźniki'!$G$44,IF(Y22="pellet",AB22*'lista, wskaźniki'!$H$44,IF(Y22="gaz z sieci",AB22*'lista, wskaźniki'!$F$44,IF(Y22="olej opałowy",AB22*'lista, wskaźniki'!$I$44,0)))))</f>
        <v>0</v>
      </c>
      <c r="AL22" s="655" t="b">
        <f>IF(U22="energia elektryczna",AD22*1/3.6*'lista, wskaźniki'!$F$26)</f>
        <v>0</v>
      </c>
      <c r="AM22" s="809"/>
      <c r="AN22" s="809"/>
      <c r="AO22" s="809"/>
      <c r="AP22" s="800">
        <f>AA22*'lista, wskaźniki'!$F$26</f>
        <v>0</v>
      </c>
      <c r="AQ22" s="800">
        <f t="shared" si="6"/>
        <v>0</v>
      </c>
      <c r="AR22" s="801">
        <f t="shared" si="7"/>
        <v>0</v>
      </c>
      <c r="AS22" s="801">
        <f t="shared" si="8"/>
        <v>0</v>
      </c>
      <c r="AT22" s="801">
        <f t="shared" si="9"/>
        <v>0</v>
      </c>
      <c r="AU22" s="1225"/>
      <c r="AV22" s="1228"/>
      <c r="AW22" s="1228"/>
      <c r="AX22" s="1228"/>
      <c r="AY22" s="1228"/>
      <c r="AZ22" s="1222"/>
      <c r="BA22" s="1222"/>
      <c r="BB22" s="836"/>
      <c r="BC22" s="1222"/>
      <c r="BD22" s="836"/>
      <c r="BE22" s="809"/>
      <c r="BF22" s="1280"/>
      <c r="BG22" s="1280"/>
      <c r="BH22" s="1240"/>
      <c r="BI22" s="809"/>
      <c r="BJ22" s="809"/>
      <c r="BK22" s="809"/>
      <c r="BL22" s="1280"/>
      <c r="BM22" s="1280"/>
      <c r="BN22" s="1280"/>
      <c r="BO22" s="1280"/>
      <c r="BP22" s="1280"/>
      <c r="BQ22" s="1280"/>
      <c r="BR22" s="1285"/>
      <c r="BU22" s="365" t="b">
        <f t="shared" si="10"/>
        <v>0</v>
      </c>
      <c r="BV22" s="365" t="b">
        <f t="shared" si="11"/>
        <v>0</v>
      </c>
      <c r="BW22" s="365" t="b">
        <f t="shared" si="12"/>
        <v>0</v>
      </c>
      <c r="BX22" s="365" t="b">
        <f t="shared" si="13"/>
        <v>0</v>
      </c>
      <c r="BY22" s="365">
        <f t="shared" si="14"/>
        <v>0</v>
      </c>
      <c r="BZ22" s="365" t="b">
        <f t="shared" si="15"/>
        <v>0</v>
      </c>
      <c r="CA22" s="661">
        <f t="shared" si="16"/>
        <v>0</v>
      </c>
      <c r="CB22" s="661" t="b">
        <f t="shared" si="17"/>
        <v>0</v>
      </c>
      <c r="CC22" s="661" t="b">
        <f t="shared" si="18"/>
        <v>0</v>
      </c>
      <c r="CD22" s="661" t="b">
        <f t="shared" si="19"/>
        <v>0</v>
      </c>
      <c r="CE22" s="661" t="b">
        <f t="shared" si="20"/>
        <v>0</v>
      </c>
      <c r="CF22" s="661">
        <f t="shared" si="21"/>
        <v>0</v>
      </c>
      <c r="CG22" s="661">
        <f t="shared" si="22"/>
        <v>0</v>
      </c>
      <c r="CI22" s="13">
        <f t="shared" si="0"/>
        <v>0</v>
      </c>
      <c r="CJ22" s="13" t="b">
        <f t="shared" si="23"/>
        <v>0</v>
      </c>
      <c r="CK22" s="13" t="b">
        <f t="shared" si="1"/>
        <v>0</v>
      </c>
      <c r="CL22" s="13" t="b">
        <f t="shared" si="24"/>
        <v>0</v>
      </c>
      <c r="CM22" s="13" t="b">
        <f t="shared" si="2"/>
        <v>0</v>
      </c>
      <c r="CN22" s="13" t="b">
        <f t="shared" si="25"/>
        <v>0</v>
      </c>
      <c r="CO22" s="13" t="b">
        <f t="shared" si="3"/>
        <v>0</v>
      </c>
      <c r="CP22" s="13" t="b">
        <f t="shared" si="26"/>
        <v>0</v>
      </c>
      <c r="CQ22" s="13" t="b">
        <f t="shared" si="4"/>
        <v>0</v>
      </c>
      <c r="CR22" s="13" t="b">
        <f t="shared" si="27"/>
        <v>0</v>
      </c>
    </row>
    <row r="23" spans="1:96" ht="14.25" customHeight="1" thickBot="1">
      <c r="A23" s="1229">
        <v>5</v>
      </c>
      <c r="B23" s="1235" t="s">
        <v>292</v>
      </c>
      <c r="C23" s="1226" t="s">
        <v>255</v>
      </c>
      <c r="D23" s="1290" t="s">
        <v>293</v>
      </c>
      <c r="E23" s="1226">
        <v>20</v>
      </c>
      <c r="F23" s="1226"/>
      <c r="G23" s="1220">
        <v>1979</v>
      </c>
      <c r="H23" s="1226" t="s">
        <v>16</v>
      </c>
      <c r="I23" s="1226" t="s">
        <v>16</v>
      </c>
      <c r="J23" s="1226" t="s">
        <v>16</v>
      </c>
      <c r="K23" s="1226">
        <f>IF(G23&lt;=1966,'lista, wskaźniki'!$G$4,IF(G23&gt;1966,IF(G23&lt;=1985,'lista, wskaźniki'!$G$5,IF(G23&gt;1985,IF(G23&lt;=1992,'lista, wskaźniki'!$G$6,IF(G23&gt;1992,IF(G23&lt;=1996,'lista, wskaźniki'!$G$7,IF(G23&gt;1996,'lista, wskaźniki'!$G$8))))))))</f>
        <v>250</v>
      </c>
      <c r="L23" s="1226" t="s">
        <v>21</v>
      </c>
      <c r="M23" s="1226">
        <v>636.13</v>
      </c>
      <c r="N23" s="1226" t="s">
        <v>27</v>
      </c>
      <c r="O23" s="1226">
        <v>43</v>
      </c>
      <c r="P23" s="1226">
        <v>1992</v>
      </c>
      <c r="Q23" s="1226"/>
      <c r="R23" s="807" t="s">
        <v>38</v>
      </c>
      <c r="S23" s="807" t="s">
        <v>40</v>
      </c>
      <c r="T23" s="807" t="s">
        <v>24</v>
      </c>
      <c r="U23" s="807" t="s">
        <v>40</v>
      </c>
      <c r="V23" s="807" t="s">
        <v>188</v>
      </c>
      <c r="W23" s="807"/>
      <c r="X23" s="807"/>
      <c r="Y23" s="807" t="s">
        <v>35</v>
      </c>
      <c r="Z23" s="798"/>
      <c r="AA23" s="1223">
        <f>2077/1000</f>
        <v>2.077</v>
      </c>
      <c r="AB23" s="840">
        <v>0</v>
      </c>
      <c r="AC23" s="840">
        <f>IF(L23="kompletna",K23*M23*0.0036*'lista, wskaźniki'!$F$13, IF(L23="częściowa",K23*M23*0.0036*'lista, wskaźniki'!$F$14, IF(L23="brak",K23*M23*0.0036*'lista, wskaźniki'!$F$15,)))</f>
        <v>343.51019999999994</v>
      </c>
      <c r="AD23" s="840">
        <f>IF(T23="inne",E23*'lista, wskaźniki'!$E$35+F23*'lista, wskaźniki'!$E$36,IF(T23="to samo źródło",0,IF(T23=0,0)))</f>
        <v>43.357072500000001</v>
      </c>
      <c r="AE23" s="840">
        <f>IF(Y23="węgiel",Z23*'lista, wskaźniki'!$D$20, IF(Y23="drewno",Z23*'lista, wskaźniki'!$D$22,IF(Y23="pellet",Z23*'lista, wskaźniki'!$D$23,IF(Y23="gaz z sieci",Z23*'lista, wskaźniki'!$D$21,IF(Y23="olej opałowy",Z23*'lista, wskaźniki'!$D$24)))))</f>
        <v>0</v>
      </c>
      <c r="AF23" s="800"/>
      <c r="AG23" s="1223"/>
      <c r="AH23" s="655">
        <f>IF(Y23="węgiel",AB23*1/3.6*'lista, wskaźniki'!$F$20,IF(Y23="drewno",AB23*1/3.6*'lista, wskaźniki'!$F$22,IF(Y23="pellet",AB23*1/3.6*'lista, wskaźniki'!$F$23,IF(Y23="gaz z sieci",AB23*1/3.6*'lista, wskaźniki'!$F$21,IF(Y23="olej opałowy",AB23*1/3.6*'lista, wskaźniki'!$F$24,0)))))</f>
        <v>0</v>
      </c>
      <c r="AI23" s="656">
        <f>IF(Y23="węgiel",AB23*'lista, wskaźniki'!$E$42,IF(Y23="drewno",AB23*'lista, wskaźniki'!$G$42,IF(Y23="pellet",AB23*'lista, wskaźniki'!$H$42,IF(Y23="gaz z sieci",AB23*'lista, wskaźniki'!$F$42,IF(Y23="olej opałowy",AB23*'lista, wskaźniki'!$I$42,0)))))</f>
        <v>0</v>
      </c>
      <c r="AJ23" s="656">
        <f>IF(Y23="węgiel",AB23*'lista, wskaźniki'!$E$43,IF(Y23="drewno",AB23*'lista, wskaźniki'!$G$43,IF(Y23="pellet",AB23*'lista, wskaźniki'!$H$43,IF(Y23="gaz z sieci",AB23*'lista, wskaźniki'!$F$43,IF(Y23="olej opałowy",AB23*'lista, wskaźniki'!$I$43,0)))))</f>
        <v>0</v>
      </c>
      <c r="AK23" s="656">
        <f>IF(Y23="węgiel",AB23*'lista, wskaźniki'!$E$44,IF(Y23="drewno",AB23*'lista, wskaźniki'!$G$44,IF(Y23="pellet",AB23*'lista, wskaźniki'!$H$44,IF(Y23="gaz z sieci",AB23*'lista, wskaźniki'!$F$44,IF(Y23="olej opałowy",AB23*'lista, wskaźniki'!$I$44,0)))))</f>
        <v>0</v>
      </c>
      <c r="AL23" s="655">
        <f>IF(U23="energia elektryczna",AD23*1/3.6*'lista, wskaźniki'!$F$26)</f>
        <v>10.718831812500001</v>
      </c>
      <c r="AM23" s="807"/>
      <c r="AN23" s="807"/>
      <c r="AO23" s="807"/>
      <c r="AP23" s="800">
        <f>AA23*'lista, wskaźniki'!$F$26</f>
        <v>1.84853</v>
      </c>
      <c r="AQ23" s="800">
        <f t="shared" si="6"/>
        <v>1.84853</v>
      </c>
      <c r="AR23" s="801">
        <f t="shared" si="7"/>
        <v>0</v>
      </c>
      <c r="AS23" s="801">
        <f t="shared" si="8"/>
        <v>0</v>
      </c>
      <c r="AT23" s="801">
        <f t="shared" si="9"/>
        <v>0</v>
      </c>
      <c r="AU23" s="1223"/>
      <c r="AV23" s="1226"/>
      <c r="AW23" s="1226" t="s">
        <v>17</v>
      </c>
      <c r="AX23" s="1226" t="s">
        <v>17</v>
      </c>
      <c r="AY23" s="1226" t="s">
        <v>17</v>
      </c>
      <c r="AZ23" s="1220" t="s">
        <v>17</v>
      </c>
      <c r="BA23" s="1220" t="s">
        <v>17</v>
      </c>
      <c r="BB23" s="834" t="s">
        <v>17</v>
      </c>
      <c r="BC23" s="1220" t="s">
        <v>17</v>
      </c>
      <c r="BD23" s="834"/>
      <c r="BE23" s="807"/>
      <c r="BF23" s="1278"/>
      <c r="BG23" s="1278"/>
      <c r="BH23" s="1238" t="s">
        <v>17</v>
      </c>
      <c r="BI23" s="807"/>
      <c r="BJ23" s="807" t="s">
        <v>120</v>
      </c>
      <c r="BK23" s="807">
        <v>20</v>
      </c>
      <c r="BL23" s="1278"/>
      <c r="BM23" s="1278">
        <v>24947</v>
      </c>
      <c r="BN23" s="1278">
        <v>38162</v>
      </c>
      <c r="BO23" s="1278"/>
      <c r="BP23" s="1278"/>
      <c r="BQ23" s="1278"/>
      <c r="BR23" s="1283"/>
      <c r="BU23" s="365">
        <f t="shared" si="10"/>
        <v>0</v>
      </c>
      <c r="BV23" s="365" t="b">
        <f t="shared" si="11"/>
        <v>0</v>
      </c>
      <c r="BW23" s="365" t="b">
        <f t="shared" si="12"/>
        <v>0</v>
      </c>
      <c r="BX23" s="365" t="b">
        <f t="shared" si="13"/>
        <v>0</v>
      </c>
      <c r="BY23" s="365" t="b">
        <f t="shared" si="14"/>
        <v>0</v>
      </c>
      <c r="BZ23" s="365" t="b">
        <f t="shared" si="15"/>
        <v>0</v>
      </c>
      <c r="CA23" s="661">
        <f t="shared" si="16"/>
        <v>43.357072500000001</v>
      </c>
      <c r="CB23" s="661">
        <f t="shared" si="17"/>
        <v>0</v>
      </c>
      <c r="CC23" s="661" t="b">
        <f t="shared" si="18"/>
        <v>0</v>
      </c>
      <c r="CD23" s="661" t="b">
        <f t="shared" si="19"/>
        <v>0</v>
      </c>
      <c r="CE23" s="661" t="b">
        <f t="shared" si="20"/>
        <v>0</v>
      </c>
      <c r="CF23" s="661" t="b">
        <f t="shared" si="21"/>
        <v>0</v>
      </c>
      <c r="CG23" s="661">
        <f t="shared" si="22"/>
        <v>43.357072500000001</v>
      </c>
      <c r="CI23" s="13" t="b">
        <f t="shared" si="0"/>
        <v>0</v>
      </c>
      <c r="CJ23" s="13" t="b">
        <f t="shared" si="23"/>
        <v>0</v>
      </c>
      <c r="CK23" s="13">
        <f t="shared" si="1"/>
        <v>636.13</v>
      </c>
      <c r="CL23" s="13">
        <f t="shared" si="24"/>
        <v>636.13</v>
      </c>
      <c r="CM23" s="13" t="b">
        <f t="shared" si="2"/>
        <v>0</v>
      </c>
      <c r="CN23" s="13" t="b">
        <f t="shared" si="25"/>
        <v>0</v>
      </c>
      <c r="CO23" s="13" t="b">
        <f t="shared" si="3"/>
        <v>0</v>
      </c>
      <c r="CP23" s="13" t="b">
        <f t="shared" si="26"/>
        <v>0</v>
      </c>
      <c r="CQ23" s="13" t="b">
        <f t="shared" si="4"/>
        <v>0</v>
      </c>
      <c r="CR23" s="13" t="b">
        <f t="shared" si="27"/>
        <v>0</v>
      </c>
    </row>
    <row r="24" spans="1:96" ht="15" thickBot="1">
      <c r="A24" s="1230"/>
      <c r="B24" s="1236"/>
      <c r="C24" s="1227"/>
      <c r="D24" s="1291"/>
      <c r="E24" s="1227"/>
      <c r="F24" s="1227"/>
      <c r="G24" s="1221"/>
      <c r="H24" s="1227"/>
      <c r="I24" s="1227"/>
      <c r="J24" s="1227"/>
      <c r="K24" s="1227"/>
      <c r="L24" s="1227"/>
      <c r="M24" s="1227"/>
      <c r="N24" s="1227"/>
      <c r="O24" s="1227"/>
      <c r="P24" s="1227"/>
      <c r="Q24" s="1227"/>
      <c r="R24" s="808"/>
      <c r="S24" s="808"/>
      <c r="T24" s="808"/>
      <c r="U24" s="808"/>
      <c r="V24" s="808"/>
      <c r="W24" s="808"/>
      <c r="X24" s="808"/>
      <c r="Y24" s="808" t="s">
        <v>36</v>
      </c>
      <c r="Z24" s="802"/>
      <c r="AA24" s="1224"/>
      <c r="AB24" s="840">
        <f t="shared" si="5"/>
        <v>0</v>
      </c>
      <c r="AC24" s="840">
        <f>IF(L24="kompletna",K24*M24*0.0036*'lista, wskaźniki'!$F$13, IF(L24="częściowa",K24*M24*0.0036*'lista, wskaźniki'!$F$14, IF(L24="brak",K24*M24*0.0036*'lista, wskaźniki'!$F$15,)))</f>
        <v>0</v>
      </c>
      <c r="AD24" s="840">
        <f>IF(T24="inne",E24*'lista, wskaźniki'!$E$35+F24*'lista, wskaźniki'!$E$36,IF(T24="to samo źródło",0,IF(T24=0,0)))</f>
        <v>0</v>
      </c>
      <c r="AE24" s="840">
        <f>IF(Y24="węgiel",Z24*'lista, wskaźniki'!$D$20, IF(Y24="drewno",Z24*'lista, wskaźniki'!$D$22,IF(Y24="pellet",Z24*'lista, wskaźniki'!$D$23,IF(Y24="gaz z sieci",Z24*'lista, wskaźniki'!$D$21,IF(Y24="olej opałowy",Z24*'lista, wskaźniki'!$D$24)))))</f>
        <v>0</v>
      </c>
      <c r="AF24" s="655"/>
      <c r="AG24" s="1224"/>
      <c r="AH24" s="655">
        <f>IF(Y24="węgiel",AB24*1/3.6*'lista, wskaźniki'!$F$20,IF(Y24="drewno",AB24*1/3.6*'lista, wskaźniki'!$F$22,IF(Y24="pellet",AB24*1/3.6*'lista, wskaźniki'!$F$23,IF(Y24="gaz z sieci",AB24*1/3.6*'lista, wskaźniki'!$F$21,IF(Y24="olej opałowy",AB24*1/3.6*'lista, wskaźniki'!$F$24,0)))))</f>
        <v>0</v>
      </c>
      <c r="AI24" s="656">
        <f>IF(Y24="węgiel",AB24*'lista, wskaźniki'!$E$42,IF(Y24="drewno",AB24*'lista, wskaźniki'!$G$42,IF(Y24="pellet",AB24*'lista, wskaźniki'!$H$42,IF(Y24="gaz z sieci",AB24*'lista, wskaźniki'!$F$42,IF(Y24="olej opałowy",AB24*'lista, wskaźniki'!$I$42,0)))))</f>
        <v>0</v>
      </c>
      <c r="AJ24" s="656">
        <f>IF(Y24="węgiel",AB24*'lista, wskaźniki'!$E$43,IF(Y24="drewno",AB24*'lista, wskaźniki'!$G$43,IF(Y24="pellet",AB24*'lista, wskaźniki'!$H$43,IF(Y24="gaz z sieci",AB24*'lista, wskaźniki'!$F$43,IF(Y24="olej opałowy",AB24*'lista, wskaźniki'!$I$43,0)))))</f>
        <v>0</v>
      </c>
      <c r="AK24" s="656">
        <f>IF(Y24="węgiel",AB24*'lista, wskaźniki'!$E$44,IF(Y24="drewno",AB24*'lista, wskaźniki'!$G$44,IF(Y24="pellet",AB24*'lista, wskaźniki'!$H$44,IF(Y24="gaz z sieci",AB24*'lista, wskaźniki'!$F$44,IF(Y24="olej opałowy",AB24*'lista, wskaźniki'!$I$44,0)))))</f>
        <v>0</v>
      </c>
      <c r="AL24" s="655" t="b">
        <f>IF(U24="energia elektryczna",AD24*1/3.6*'lista, wskaźniki'!$F$26)</f>
        <v>0</v>
      </c>
      <c r="AM24" s="808"/>
      <c r="AN24" s="808"/>
      <c r="AO24" s="808"/>
      <c r="AP24" s="800">
        <f>AA24*'lista, wskaźniki'!$F$26</f>
        <v>0</v>
      </c>
      <c r="AQ24" s="800">
        <f t="shared" si="6"/>
        <v>0</v>
      </c>
      <c r="AR24" s="801">
        <f t="shared" si="7"/>
        <v>0</v>
      </c>
      <c r="AS24" s="801">
        <f t="shared" si="8"/>
        <v>0</v>
      </c>
      <c r="AT24" s="801">
        <f t="shared" si="9"/>
        <v>0</v>
      </c>
      <c r="AU24" s="1224"/>
      <c r="AV24" s="1227"/>
      <c r="AW24" s="1227"/>
      <c r="AX24" s="1227"/>
      <c r="AY24" s="1227"/>
      <c r="AZ24" s="1221"/>
      <c r="BA24" s="1221"/>
      <c r="BB24" s="835"/>
      <c r="BC24" s="1221"/>
      <c r="BD24" s="835"/>
      <c r="BE24" s="808"/>
      <c r="BF24" s="1279"/>
      <c r="BG24" s="1279"/>
      <c r="BH24" s="1239"/>
      <c r="BI24" s="808"/>
      <c r="BJ24" s="808" t="s">
        <v>33</v>
      </c>
      <c r="BK24" s="808">
        <v>4</v>
      </c>
      <c r="BL24" s="1279"/>
      <c r="BM24" s="1279"/>
      <c r="BN24" s="1279"/>
      <c r="BO24" s="1279"/>
      <c r="BP24" s="1279"/>
      <c r="BQ24" s="1279"/>
      <c r="BR24" s="1284"/>
      <c r="BU24" s="365" t="b">
        <f t="shared" si="10"/>
        <v>0</v>
      </c>
      <c r="BV24" s="365">
        <f t="shared" si="11"/>
        <v>0</v>
      </c>
      <c r="BW24" s="365" t="b">
        <f t="shared" si="12"/>
        <v>0</v>
      </c>
      <c r="BX24" s="365" t="b">
        <f t="shared" si="13"/>
        <v>0</v>
      </c>
      <c r="BY24" s="365" t="b">
        <f t="shared" si="14"/>
        <v>0</v>
      </c>
      <c r="BZ24" s="365" t="b">
        <f t="shared" si="15"/>
        <v>0</v>
      </c>
      <c r="CA24" s="661">
        <f t="shared" si="16"/>
        <v>0</v>
      </c>
      <c r="CB24" s="661" t="b">
        <f t="shared" si="17"/>
        <v>0</v>
      </c>
      <c r="CC24" s="661">
        <f t="shared" si="18"/>
        <v>0</v>
      </c>
      <c r="CD24" s="661" t="b">
        <f t="shared" si="19"/>
        <v>0</v>
      </c>
      <c r="CE24" s="661" t="b">
        <f t="shared" si="20"/>
        <v>0</v>
      </c>
      <c r="CF24" s="661" t="b">
        <f t="shared" si="21"/>
        <v>0</v>
      </c>
      <c r="CG24" s="661">
        <f t="shared" si="22"/>
        <v>0</v>
      </c>
      <c r="CI24" s="13">
        <f t="shared" si="0"/>
        <v>0</v>
      </c>
      <c r="CJ24" s="13" t="b">
        <f t="shared" si="23"/>
        <v>0</v>
      </c>
      <c r="CK24" s="13" t="b">
        <f t="shared" si="1"/>
        <v>0</v>
      </c>
      <c r="CL24" s="13" t="b">
        <f t="shared" si="24"/>
        <v>0</v>
      </c>
      <c r="CM24" s="13" t="b">
        <f t="shared" si="2"/>
        <v>0</v>
      </c>
      <c r="CN24" s="13" t="b">
        <f t="shared" si="25"/>
        <v>0</v>
      </c>
      <c r="CO24" s="13" t="b">
        <f t="shared" si="3"/>
        <v>0</v>
      </c>
      <c r="CP24" s="13" t="b">
        <f t="shared" si="26"/>
        <v>0</v>
      </c>
      <c r="CQ24" s="13" t="b">
        <f t="shared" si="4"/>
        <v>0</v>
      </c>
      <c r="CR24" s="13" t="b">
        <f t="shared" si="27"/>
        <v>0</v>
      </c>
    </row>
    <row r="25" spans="1:96" ht="15" thickBot="1">
      <c r="A25" s="1230"/>
      <c r="B25" s="1236"/>
      <c r="C25" s="1227"/>
      <c r="D25" s="1291"/>
      <c r="E25" s="1227"/>
      <c r="F25" s="1227"/>
      <c r="G25" s="1221"/>
      <c r="H25" s="1227"/>
      <c r="I25" s="1227"/>
      <c r="J25" s="1227"/>
      <c r="K25" s="1227"/>
      <c r="L25" s="1227"/>
      <c r="M25" s="1227"/>
      <c r="N25" s="1227"/>
      <c r="O25" s="1227"/>
      <c r="P25" s="1227"/>
      <c r="Q25" s="1227"/>
      <c r="R25" s="808"/>
      <c r="S25" s="808"/>
      <c r="T25" s="808"/>
      <c r="U25" s="808"/>
      <c r="V25" s="808"/>
      <c r="W25" s="808"/>
      <c r="X25" s="808"/>
      <c r="Y25" s="808" t="s">
        <v>50</v>
      </c>
      <c r="Z25" s="802"/>
      <c r="AA25" s="1224"/>
      <c r="AB25" s="840">
        <f t="shared" si="5"/>
        <v>0</v>
      </c>
      <c r="AC25" s="840">
        <f>IF(L25="kompletna",K25*M25*0.0036*'lista, wskaźniki'!$F$13, IF(L25="częściowa",K25*M25*0.0036*'lista, wskaźniki'!$F$14, IF(L25="brak",K25*M25*0.0036*'lista, wskaźniki'!$F$15,)))</f>
        <v>0</v>
      </c>
      <c r="AD25" s="840">
        <f>IF(T25="inne",E25*'lista, wskaźniki'!$E$35+F25*'lista, wskaźniki'!$E$36,IF(T25="to samo źródło",0,IF(T25=0,0)))</f>
        <v>0</v>
      </c>
      <c r="AE25" s="840">
        <f>IF(Y25="węgiel",Z25*'lista, wskaźniki'!$D$20, IF(Y25="drewno",Z25*'lista, wskaźniki'!$D$22,IF(Y25="pellet",Z25*'lista, wskaźniki'!$D$23,IF(Y25="gaz z sieci",Z25*'lista, wskaźniki'!$D$21,IF(Y25="olej opałowy",Z25*'lista, wskaźniki'!$D$24)))))</f>
        <v>0</v>
      </c>
      <c r="AF25" s="655"/>
      <c r="AG25" s="1224"/>
      <c r="AH25" s="655">
        <f>IF(Y25="węgiel",AB25*1/3.6*'lista, wskaźniki'!$F$20,IF(Y25="drewno",AB25*1/3.6*'lista, wskaźniki'!$F$22,IF(Y25="pellet",AB25*1/3.6*'lista, wskaźniki'!$F$23,IF(Y25="gaz z sieci",AB25*1/3.6*'lista, wskaźniki'!$F$21,IF(Y25="olej opałowy",AB25*1/3.6*'lista, wskaźniki'!$F$24,0)))))</f>
        <v>0</v>
      </c>
      <c r="AI25" s="656">
        <f>IF(Y25="węgiel",AB25*'lista, wskaźniki'!$E$42,IF(Y25="drewno",AB25*'lista, wskaźniki'!$G$42,IF(Y25="pellet",AB25*'lista, wskaźniki'!$H$42,IF(Y25="gaz z sieci",AB25*'lista, wskaźniki'!$F$42,IF(Y25="olej opałowy",AB25*'lista, wskaźniki'!$I$42,0)))))</f>
        <v>0</v>
      </c>
      <c r="AJ25" s="656">
        <f>IF(Y25="węgiel",AB25*'lista, wskaźniki'!$E$43,IF(Y25="drewno",AB25*'lista, wskaźniki'!$G$43,IF(Y25="pellet",AB25*'lista, wskaźniki'!$H$43,IF(Y25="gaz z sieci",AB25*'lista, wskaźniki'!$F$43,IF(Y25="olej opałowy",AB25*'lista, wskaźniki'!$I$43,0)))))</f>
        <v>0</v>
      </c>
      <c r="AK25" s="656">
        <f>IF(Y25="węgiel",AB25*'lista, wskaźniki'!$E$44,IF(Y25="drewno",AB25*'lista, wskaźniki'!$G$44,IF(Y25="pellet",AB25*'lista, wskaźniki'!$H$44,IF(Y25="gaz z sieci",AB25*'lista, wskaźniki'!$F$44,IF(Y25="olej opałowy",AB25*'lista, wskaźniki'!$I$44,0)))))</f>
        <v>0</v>
      </c>
      <c r="AL25" s="655" t="b">
        <f>IF(U25="energia elektryczna",AD25*1/3.6*'lista, wskaźniki'!$F$26)</f>
        <v>0</v>
      </c>
      <c r="AM25" s="808"/>
      <c r="AN25" s="808"/>
      <c r="AO25" s="808"/>
      <c r="AP25" s="800">
        <f>AA25*'lista, wskaźniki'!$F$26</f>
        <v>0</v>
      </c>
      <c r="AQ25" s="800">
        <f t="shared" si="6"/>
        <v>0</v>
      </c>
      <c r="AR25" s="801">
        <f t="shared" si="7"/>
        <v>0</v>
      </c>
      <c r="AS25" s="801">
        <f t="shared" si="8"/>
        <v>0</v>
      </c>
      <c r="AT25" s="801">
        <f t="shared" si="9"/>
        <v>0</v>
      </c>
      <c r="AU25" s="1224"/>
      <c r="AV25" s="1227"/>
      <c r="AW25" s="1227"/>
      <c r="AX25" s="1227"/>
      <c r="AY25" s="1227"/>
      <c r="AZ25" s="1221"/>
      <c r="BA25" s="1221"/>
      <c r="BB25" s="835"/>
      <c r="BC25" s="1221"/>
      <c r="BD25" s="835"/>
      <c r="BE25" s="808"/>
      <c r="BF25" s="1279"/>
      <c r="BG25" s="1279"/>
      <c r="BH25" s="1239"/>
      <c r="BI25" s="808"/>
      <c r="BJ25" s="808" t="s">
        <v>280</v>
      </c>
      <c r="BK25" s="808">
        <v>2</v>
      </c>
      <c r="BL25" s="1279"/>
      <c r="BM25" s="1279"/>
      <c r="BN25" s="1279"/>
      <c r="BO25" s="1279"/>
      <c r="BP25" s="1279"/>
      <c r="BQ25" s="1279"/>
      <c r="BR25" s="1284"/>
      <c r="BU25" s="365" t="b">
        <f t="shared" si="10"/>
        <v>0</v>
      </c>
      <c r="BV25" s="365" t="b">
        <f t="shared" si="11"/>
        <v>0</v>
      </c>
      <c r="BW25" s="365">
        <f t="shared" si="12"/>
        <v>0</v>
      </c>
      <c r="BX25" s="365" t="b">
        <f t="shared" si="13"/>
        <v>0</v>
      </c>
      <c r="BY25" s="365" t="b">
        <f t="shared" si="14"/>
        <v>0</v>
      </c>
      <c r="BZ25" s="365" t="b">
        <f t="shared" si="15"/>
        <v>0</v>
      </c>
      <c r="CA25" s="661">
        <f t="shared" si="16"/>
        <v>0</v>
      </c>
      <c r="CB25" s="661" t="b">
        <f t="shared" si="17"/>
        <v>0</v>
      </c>
      <c r="CC25" s="661" t="b">
        <f t="shared" si="18"/>
        <v>0</v>
      </c>
      <c r="CD25" s="661">
        <f t="shared" si="19"/>
        <v>0</v>
      </c>
      <c r="CE25" s="661" t="b">
        <f t="shared" si="20"/>
        <v>0</v>
      </c>
      <c r="CF25" s="661" t="b">
        <f t="shared" si="21"/>
        <v>0</v>
      </c>
      <c r="CG25" s="661">
        <f t="shared" si="22"/>
        <v>0</v>
      </c>
      <c r="CI25" s="13">
        <f t="shared" si="0"/>
        <v>0</v>
      </c>
      <c r="CJ25" s="13" t="b">
        <f t="shared" si="23"/>
        <v>0</v>
      </c>
      <c r="CK25" s="13" t="b">
        <f t="shared" si="1"/>
        <v>0</v>
      </c>
      <c r="CL25" s="13" t="b">
        <f t="shared" si="24"/>
        <v>0</v>
      </c>
      <c r="CM25" s="13" t="b">
        <f t="shared" si="2"/>
        <v>0</v>
      </c>
      <c r="CN25" s="13" t="b">
        <f t="shared" si="25"/>
        <v>0</v>
      </c>
      <c r="CO25" s="13" t="b">
        <f t="shared" si="3"/>
        <v>0</v>
      </c>
      <c r="CP25" s="13" t="b">
        <f t="shared" si="26"/>
        <v>0</v>
      </c>
      <c r="CQ25" s="13" t="b">
        <f t="shared" si="4"/>
        <v>0</v>
      </c>
      <c r="CR25" s="13" t="b">
        <f t="shared" si="27"/>
        <v>0</v>
      </c>
    </row>
    <row r="26" spans="1:96" ht="14.25" customHeight="1" thickBot="1">
      <c r="A26" s="1230"/>
      <c r="B26" s="1236"/>
      <c r="C26" s="1227"/>
      <c r="D26" s="1291"/>
      <c r="E26" s="1227"/>
      <c r="F26" s="1227"/>
      <c r="G26" s="1221"/>
      <c r="H26" s="1227"/>
      <c r="I26" s="1227"/>
      <c r="J26" s="1227"/>
      <c r="K26" s="1227"/>
      <c r="L26" s="1227"/>
      <c r="M26" s="1227"/>
      <c r="N26" s="1227"/>
      <c r="O26" s="1227"/>
      <c r="P26" s="1227"/>
      <c r="Q26" s="1227"/>
      <c r="R26" s="808"/>
      <c r="S26" s="808"/>
      <c r="T26" s="808"/>
      <c r="U26" s="808"/>
      <c r="V26" s="808"/>
      <c r="W26" s="808"/>
      <c r="X26" s="808"/>
      <c r="Y26" s="808" t="s">
        <v>38</v>
      </c>
      <c r="Z26" s="802">
        <v>7589</v>
      </c>
      <c r="AA26" s="1224"/>
      <c r="AB26" s="840">
        <f>IF(AC23&gt;0,(AE26+AC23)/2,AE26)</f>
        <v>308.81243999999998</v>
      </c>
      <c r="AC26" s="840">
        <f>IF(L26="kompletna",K26*M26*0.0036*'lista, wskaźniki'!$F$13, IF(L26="częściowa",K26*M26*0.0036*'lista, wskaźniki'!$F$14, IF(L26="brak",K26*M26*0.0036*'lista, wskaźniki'!$F$15,)))</f>
        <v>0</v>
      </c>
      <c r="AD26" s="840">
        <f>IF(T26="inne",E26*'lista, wskaźniki'!$E$35+F26*'lista, wskaźniki'!$E$36,IF(T26="to samo źródło",0,IF(T26=0,0)))</f>
        <v>0</v>
      </c>
      <c r="AE26" s="840">
        <f>IF(Y26="węgiel",Z26*'lista, wskaźniki'!$D$20, IF(Y26="drewno",Z26*'lista, wskaźniki'!$D$22,IF(Y26="pellet",Z26*'lista, wskaźniki'!$D$23,IF(Y26="gaz z sieci",Z26*'lista, wskaźniki'!$D$21,IF(Y26="olej opałowy",Z26*'lista, wskaźniki'!$D$24)))))</f>
        <v>274.11468000000002</v>
      </c>
      <c r="AF26" s="655"/>
      <c r="AG26" s="1224"/>
      <c r="AH26" s="655">
        <f>IF(Y26="węgiel",AB26*1/3.6*'lista, wskaźniki'!$F$20,IF(Y26="drewno",AB26*1/3.6*'lista, wskaźniki'!$F$22,IF(Y26="pellet",AB26*1/3.6*'lista, wskaźniki'!$F$23,IF(Y26="gaz z sieci",AB26*1/3.6*'lista, wskaźniki'!$F$21,IF(Y26="olej opałowy",AB26*1/3.6*'lista, wskaźniki'!$F$24,0)))))</f>
        <v>17.237910400800001</v>
      </c>
      <c r="AI26" s="656">
        <f>IF(Y26="węgiel",AB26*'lista, wskaźniki'!$E$42,IF(Y26="drewno",AB26*'lista, wskaźniki'!$G$42,IF(Y26="pellet",AB26*'lista, wskaźniki'!$H$42,IF(Y26="gaz z sieci",AB26*'lista, wskaźniki'!$F$42,IF(Y26="olej opałowy",AB26*'lista, wskaźniki'!$I$42,0)))))</f>
        <v>1.5440621999999999E-4</v>
      </c>
      <c r="AJ26" s="656">
        <f>IF(Y26="węgiel",AB26*'lista, wskaźniki'!$E$43,IF(Y26="drewno",AB26*'lista, wskaźniki'!$G$43,IF(Y26="pellet",AB26*'lista, wskaźniki'!$H$43,IF(Y26="gaz z sieci",AB26*'lista, wskaźniki'!$F$43,IF(Y26="olej opałowy",AB26*'lista, wskaźniki'!$I$43,0)))))</f>
        <v>1.5440621999999999E-4</v>
      </c>
      <c r="AK26" s="656">
        <f>IF(Y26="węgiel",AB26*'lista, wskaźniki'!$E$44,IF(Y26="drewno",AB26*'lista, wskaźniki'!$G$44,IF(Y26="pellet",AB26*'lista, wskaźniki'!$H$44,IF(Y26="gaz z sieci",AB26*'lista, wskaźniki'!$F$44,IF(Y26="olej opałowy",AB26*'lista, wskaźniki'!$I$44,0)))))</f>
        <v>0</v>
      </c>
      <c r="AL26" s="655" t="b">
        <f>IF(U26="energia elektryczna",AD26*1/3.6*'lista, wskaźniki'!$F$26)</f>
        <v>0</v>
      </c>
      <c r="AM26" s="808"/>
      <c r="AN26" s="808"/>
      <c r="AO26" s="808"/>
      <c r="AP26" s="800">
        <f>AA26*'lista, wskaźniki'!$F$26</f>
        <v>0</v>
      </c>
      <c r="AQ26" s="800">
        <f t="shared" si="6"/>
        <v>17.237910400800001</v>
      </c>
      <c r="AR26" s="801">
        <f t="shared" si="7"/>
        <v>1.5440621999999999E-4</v>
      </c>
      <c r="AS26" s="801">
        <f t="shared" si="8"/>
        <v>1.5440621999999999E-4</v>
      </c>
      <c r="AT26" s="801">
        <f t="shared" si="9"/>
        <v>0</v>
      </c>
      <c r="AU26" s="1224"/>
      <c r="AV26" s="1227"/>
      <c r="AW26" s="1227"/>
      <c r="AX26" s="1227"/>
      <c r="AY26" s="1227"/>
      <c r="AZ26" s="1221"/>
      <c r="BA26" s="1221"/>
      <c r="BB26" s="835"/>
      <c r="BC26" s="1221"/>
      <c r="BD26" s="835"/>
      <c r="BE26" s="808"/>
      <c r="BF26" s="1279"/>
      <c r="BG26" s="1279"/>
      <c r="BH26" s="1239"/>
      <c r="BI26" s="808"/>
      <c r="BJ26" s="808"/>
      <c r="BK26" s="808"/>
      <c r="BL26" s="1279"/>
      <c r="BM26" s="1279"/>
      <c r="BN26" s="1279"/>
      <c r="BO26" s="1279"/>
      <c r="BP26" s="1279"/>
      <c r="BQ26" s="1279"/>
      <c r="BR26" s="1284"/>
      <c r="BU26" s="365" t="b">
        <f t="shared" si="10"/>
        <v>0</v>
      </c>
      <c r="BV26" s="365" t="b">
        <f t="shared" si="11"/>
        <v>0</v>
      </c>
      <c r="BW26" s="365" t="b">
        <f t="shared" si="12"/>
        <v>0</v>
      </c>
      <c r="BX26" s="365">
        <f t="shared" si="13"/>
        <v>308.81243999999998</v>
      </c>
      <c r="BY26" s="365" t="b">
        <f t="shared" si="14"/>
        <v>0</v>
      </c>
      <c r="BZ26" s="365" t="b">
        <f t="shared" si="15"/>
        <v>0</v>
      </c>
      <c r="CA26" s="661">
        <f t="shared" si="16"/>
        <v>0</v>
      </c>
      <c r="CB26" s="661" t="b">
        <f t="shared" si="17"/>
        <v>0</v>
      </c>
      <c r="CC26" s="661" t="b">
        <f t="shared" si="18"/>
        <v>0</v>
      </c>
      <c r="CD26" s="661" t="b">
        <f t="shared" si="19"/>
        <v>0</v>
      </c>
      <c r="CE26" s="661">
        <f t="shared" si="20"/>
        <v>308.81243999999998</v>
      </c>
      <c r="CF26" s="661" t="b">
        <f t="shared" si="21"/>
        <v>0</v>
      </c>
      <c r="CG26" s="661">
        <f t="shared" si="22"/>
        <v>0</v>
      </c>
      <c r="CI26" s="13">
        <f t="shared" si="0"/>
        <v>0</v>
      </c>
      <c r="CJ26" s="13" t="b">
        <f t="shared" si="23"/>
        <v>0</v>
      </c>
      <c r="CK26" s="13" t="b">
        <f t="shared" si="1"/>
        <v>0</v>
      </c>
      <c r="CL26" s="13" t="b">
        <f t="shared" si="24"/>
        <v>0</v>
      </c>
      <c r="CM26" s="13" t="b">
        <f t="shared" si="2"/>
        <v>0</v>
      </c>
      <c r="CN26" s="13" t="b">
        <f t="shared" si="25"/>
        <v>0</v>
      </c>
      <c r="CO26" s="13" t="b">
        <f t="shared" si="3"/>
        <v>0</v>
      </c>
      <c r="CP26" s="13" t="b">
        <f t="shared" si="26"/>
        <v>0</v>
      </c>
      <c r="CQ26" s="13" t="b">
        <f t="shared" si="4"/>
        <v>0</v>
      </c>
      <c r="CR26" s="13" t="b">
        <f t="shared" si="27"/>
        <v>0</v>
      </c>
    </row>
    <row r="27" spans="1:96" ht="15" thickBot="1">
      <c r="A27" s="1231"/>
      <c r="B27" s="1237"/>
      <c r="C27" s="1228"/>
      <c r="D27" s="1292"/>
      <c r="E27" s="1228"/>
      <c r="F27" s="1228"/>
      <c r="G27" s="1222"/>
      <c r="H27" s="1228"/>
      <c r="I27" s="1228"/>
      <c r="J27" s="1228"/>
      <c r="K27" s="1228"/>
      <c r="L27" s="1228"/>
      <c r="M27" s="1228"/>
      <c r="N27" s="1228"/>
      <c r="O27" s="1228"/>
      <c r="P27" s="1228"/>
      <c r="Q27" s="1228"/>
      <c r="R27" s="809"/>
      <c r="S27" s="809"/>
      <c r="T27" s="809"/>
      <c r="U27" s="809"/>
      <c r="V27" s="809"/>
      <c r="W27" s="809"/>
      <c r="X27" s="809"/>
      <c r="Y27" s="809" t="s">
        <v>37</v>
      </c>
      <c r="Z27" s="805"/>
      <c r="AA27" s="1225"/>
      <c r="AB27" s="840">
        <f t="shared" si="5"/>
        <v>0</v>
      </c>
      <c r="AC27" s="840">
        <f>IF(L27="kompletna",K27*M27*0.0036*'lista, wskaźniki'!$F$13, IF(L27="częściowa",K27*M27*0.0036*'lista, wskaźniki'!$F$14, IF(L27="brak",K27*M27*0.0036*'lista, wskaźniki'!$F$15,)))</f>
        <v>0</v>
      </c>
      <c r="AD27" s="840">
        <f>IF(T27="inne",E27*'lista, wskaźniki'!$E$35+F27*'lista, wskaźniki'!$E$36,IF(T27="to samo źródło",0,IF(T27=0,0)))</f>
        <v>0</v>
      </c>
      <c r="AE27" s="840">
        <f>IF(Y27="węgiel",Z27*'lista, wskaźniki'!$D$20, IF(Y27="drewno",Z27*'lista, wskaźniki'!$D$22,IF(Y27="pellet",Z27*'lista, wskaźniki'!$D$23,IF(Y27="gaz z sieci",Z27*'lista, wskaźniki'!$D$21,IF(Y27="olej opałowy",Z27*'lista, wskaźniki'!$D$24)))))</f>
        <v>0</v>
      </c>
      <c r="AF27" s="810"/>
      <c r="AG27" s="1225"/>
      <c r="AH27" s="655">
        <f>IF(Y27="węgiel",AB27*1/3.6*'lista, wskaźniki'!$F$20,IF(Y27="drewno",AB27*1/3.6*'lista, wskaźniki'!$F$22,IF(Y27="pellet",AB27*1/3.6*'lista, wskaźniki'!$F$23,IF(Y27="gaz z sieci",AB27*1/3.6*'lista, wskaźniki'!$F$21,IF(Y27="olej opałowy",AB27*1/3.6*'lista, wskaźniki'!$F$24,0)))))</f>
        <v>0</v>
      </c>
      <c r="AI27" s="656">
        <f>IF(Y27="węgiel",AB27*'lista, wskaźniki'!$E$42,IF(Y27="drewno",AB27*'lista, wskaźniki'!$G$42,IF(Y27="pellet",AB27*'lista, wskaźniki'!$H$42,IF(Y27="gaz z sieci",AB27*'lista, wskaźniki'!$F$42,IF(Y27="olej opałowy",AB27*'lista, wskaźniki'!$I$42,0)))))</f>
        <v>0</v>
      </c>
      <c r="AJ27" s="656">
        <f>IF(Y27="węgiel",AB27*'lista, wskaźniki'!$E$43,IF(Y27="drewno",AB27*'lista, wskaźniki'!$G$43,IF(Y27="pellet",AB27*'lista, wskaźniki'!$H$43,IF(Y27="gaz z sieci",AB27*'lista, wskaźniki'!$F$43,IF(Y27="olej opałowy",AB27*'lista, wskaźniki'!$I$43,0)))))</f>
        <v>0</v>
      </c>
      <c r="AK27" s="656">
        <f>IF(Y27="węgiel",AB27*'lista, wskaźniki'!$E$44,IF(Y27="drewno",AB27*'lista, wskaźniki'!$G$44,IF(Y27="pellet",AB27*'lista, wskaźniki'!$H$44,IF(Y27="gaz z sieci",AB27*'lista, wskaźniki'!$F$44,IF(Y27="olej opałowy",AB27*'lista, wskaźniki'!$I$44,0)))))</f>
        <v>0</v>
      </c>
      <c r="AL27" s="655" t="b">
        <f>IF(U27="energia elektryczna",AD27*1/3.6*'lista, wskaźniki'!$F$26)</f>
        <v>0</v>
      </c>
      <c r="AM27" s="809"/>
      <c r="AN27" s="809"/>
      <c r="AO27" s="809"/>
      <c r="AP27" s="800">
        <f>AA27*'lista, wskaźniki'!$F$26</f>
        <v>0</v>
      </c>
      <c r="AQ27" s="800">
        <f t="shared" si="6"/>
        <v>0</v>
      </c>
      <c r="AR27" s="801">
        <f t="shared" si="7"/>
        <v>0</v>
      </c>
      <c r="AS27" s="801">
        <f t="shared" si="8"/>
        <v>0</v>
      </c>
      <c r="AT27" s="801">
        <f t="shared" si="9"/>
        <v>0</v>
      </c>
      <c r="AU27" s="1225"/>
      <c r="AV27" s="1228"/>
      <c r="AW27" s="1228"/>
      <c r="AX27" s="1228"/>
      <c r="AY27" s="1228"/>
      <c r="AZ27" s="1222"/>
      <c r="BA27" s="1222"/>
      <c r="BB27" s="836"/>
      <c r="BC27" s="1222"/>
      <c r="BD27" s="836"/>
      <c r="BE27" s="809"/>
      <c r="BF27" s="1280"/>
      <c r="BG27" s="1280"/>
      <c r="BH27" s="1240"/>
      <c r="BI27" s="809"/>
      <c r="BJ27" s="809"/>
      <c r="BK27" s="809"/>
      <c r="BL27" s="1280"/>
      <c r="BM27" s="1280"/>
      <c r="BN27" s="1280"/>
      <c r="BO27" s="1280"/>
      <c r="BP27" s="1280"/>
      <c r="BQ27" s="1280"/>
      <c r="BR27" s="1285"/>
      <c r="BU27" s="365" t="b">
        <f t="shared" si="10"/>
        <v>0</v>
      </c>
      <c r="BV27" s="365" t="b">
        <f t="shared" si="11"/>
        <v>0</v>
      </c>
      <c r="BW27" s="365" t="b">
        <f t="shared" si="12"/>
        <v>0</v>
      </c>
      <c r="BX27" s="365" t="b">
        <f t="shared" si="13"/>
        <v>0</v>
      </c>
      <c r="BY27" s="365">
        <f t="shared" si="14"/>
        <v>0</v>
      </c>
      <c r="BZ27" s="365" t="b">
        <f t="shared" si="15"/>
        <v>0</v>
      </c>
      <c r="CA27" s="661">
        <f t="shared" si="16"/>
        <v>0</v>
      </c>
      <c r="CB27" s="661" t="b">
        <f t="shared" si="17"/>
        <v>0</v>
      </c>
      <c r="CC27" s="661" t="b">
        <f t="shared" si="18"/>
        <v>0</v>
      </c>
      <c r="CD27" s="661" t="b">
        <f t="shared" si="19"/>
        <v>0</v>
      </c>
      <c r="CE27" s="661" t="b">
        <f t="shared" si="20"/>
        <v>0</v>
      </c>
      <c r="CF27" s="661">
        <f t="shared" si="21"/>
        <v>0</v>
      </c>
      <c r="CG27" s="661">
        <f t="shared" si="22"/>
        <v>0</v>
      </c>
      <c r="CI27" s="13">
        <f t="shared" si="0"/>
        <v>0</v>
      </c>
      <c r="CJ27" s="13" t="b">
        <f t="shared" si="23"/>
        <v>0</v>
      </c>
      <c r="CK27" s="13" t="b">
        <f t="shared" si="1"/>
        <v>0</v>
      </c>
      <c r="CL27" s="13" t="b">
        <f t="shared" si="24"/>
        <v>0</v>
      </c>
      <c r="CM27" s="13" t="b">
        <f t="shared" si="2"/>
        <v>0</v>
      </c>
      <c r="CN27" s="13" t="b">
        <f t="shared" si="25"/>
        <v>0</v>
      </c>
      <c r="CO27" s="13" t="b">
        <f t="shared" si="3"/>
        <v>0</v>
      </c>
      <c r="CP27" s="13" t="b">
        <f t="shared" si="26"/>
        <v>0</v>
      </c>
      <c r="CQ27" s="13" t="b">
        <f t="shared" si="4"/>
        <v>0</v>
      </c>
      <c r="CR27" s="13" t="b">
        <f t="shared" si="27"/>
        <v>0</v>
      </c>
    </row>
    <row r="28" spans="1:96" ht="14.25" customHeight="1" thickBot="1">
      <c r="A28" s="1229">
        <v>6</v>
      </c>
      <c r="B28" s="1235" t="s">
        <v>290</v>
      </c>
      <c r="C28" s="1226" t="s">
        <v>255</v>
      </c>
      <c r="D28" s="1290" t="s">
        <v>291</v>
      </c>
      <c r="E28" s="1226">
        <v>8</v>
      </c>
      <c r="F28" s="1226">
        <v>34</v>
      </c>
      <c r="G28" s="1220">
        <v>2008</v>
      </c>
      <c r="H28" s="1226" t="s">
        <v>16</v>
      </c>
      <c r="I28" s="1226" t="s">
        <v>16</v>
      </c>
      <c r="J28" s="1226" t="s">
        <v>16</v>
      </c>
      <c r="K28" s="1226">
        <f>IF(G28&lt;=1966,'lista, wskaźniki'!$G$4,IF(G28&gt;1966,IF(G28&lt;=1985,'lista, wskaźniki'!$G$5,IF(G28&gt;1985,IF(G28&lt;=1992,'lista, wskaźniki'!$G$6,IF(G28&gt;1992,IF(G28&lt;=1996,'lista, wskaźniki'!$G$7,IF(G28&gt;1996,'lista, wskaźniki'!$G$8))))))))</f>
        <v>115</v>
      </c>
      <c r="L28" s="1226" t="s">
        <v>23</v>
      </c>
      <c r="M28" s="1226">
        <v>1017.56</v>
      </c>
      <c r="N28" s="1226" t="s">
        <v>27</v>
      </c>
      <c r="O28" s="1226"/>
      <c r="P28" s="1226">
        <v>2007</v>
      </c>
      <c r="Q28" s="1226">
        <v>81.5</v>
      </c>
      <c r="R28" s="807" t="s">
        <v>38</v>
      </c>
      <c r="S28" s="807" t="s">
        <v>38</v>
      </c>
      <c r="T28" s="807" t="s">
        <v>42</v>
      </c>
      <c r="U28" s="807"/>
      <c r="V28" s="807" t="s">
        <v>24</v>
      </c>
      <c r="W28" s="807">
        <v>410</v>
      </c>
      <c r="X28" s="1220">
        <v>7380</v>
      </c>
      <c r="Y28" s="807" t="s">
        <v>35</v>
      </c>
      <c r="Z28" s="798"/>
      <c r="AA28" s="1223">
        <f>10875/1000</f>
        <v>10.875</v>
      </c>
      <c r="AB28" s="840">
        <v>0</v>
      </c>
      <c r="AC28" s="840">
        <f>IF(L28="kompletna",K28*M28*0.0036*'lista, wskaźniki'!$F$13, IF(L28="częściowa",K28*M28*0.0036*'lista, wskaźniki'!$F$14, IF(L28="brak",K28*M28*0.0036*'lista, wskaźniki'!$F$15,)))</f>
        <v>337.015872</v>
      </c>
      <c r="AD28" s="840">
        <f>IF(T28="inne",E28*'lista, wskaźniki'!$E$35+F28*'lista, wskaźniki'!$E$36,IF(T28="to samo źródło",0,IF(T28=0,0)))</f>
        <v>0</v>
      </c>
      <c r="AE28" s="840">
        <f>IF(Y28="węgiel",Z28*'lista, wskaźniki'!$D$20, IF(Y28="drewno",Z28*'lista, wskaźniki'!$D$22,IF(Y28="pellet",Z28*'lista, wskaźniki'!$D$23,IF(Y28="gaz z sieci",Z28*'lista, wskaźniki'!$D$21,IF(Y28="olej opałowy",Z28*'lista, wskaźniki'!$D$24)))))</f>
        <v>0</v>
      </c>
      <c r="AF28" s="800"/>
      <c r="AG28" s="1223"/>
      <c r="AH28" s="655">
        <f>IF(Y28="węgiel",AB28*1/3.6*'lista, wskaźniki'!$F$20,IF(Y28="drewno",AB28*1/3.6*'lista, wskaźniki'!$F$22,IF(Y28="pellet",AB28*1/3.6*'lista, wskaźniki'!$F$23,IF(Y28="gaz z sieci",AB28*1/3.6*'lista, wskaźniki'!$F$21,IF(Y28="olej opałowy",AB28*1/3.6*'lista, wskaźniki'!$F$24,0)))))</f>
        <v>0</v>
      </c>
      <c r="AI28" s="656">
        <f>IF(Y28="węgiel",AB28*'lista, wskaźniki'!$E$42,IF(Y28="drewno",AB28*'lista, wskaźniki'!$G$42,IF(Y28="pellet",AB28*'lista, wskaźniki'!$H$42,IF(Y28="gaz z sieci",AB28*'lista, wskaźniki'!$F$42,IF(Y28="olej opałowy",AB28*'lista, wskaźniki'!$I$42,0)))))</f>
        <v>0</v>
      </c>
      <c r="AJ28" s="656">
        <f>IF(Y28="węgiel",AB28*'lista, wskaźniki'!$E$43,IF(Y28="drewno",AB28*'lista, wskaźniki'!$G$43,IF(Y28="pellet",AB28*'lista, wskaźniki'!$H$43,IF(Y28="gaz z sieci",AB28*'lista, wskaźniki'!$F$43,IF(Y28="olej opałowy",AB28*'lista, wskaźniki'!$I$43,0)))))</f>
        <v>0</v>
      </c>
      <c r="AK28" s="656">
        <f>IF(Y28="węgiel",AB28*'lista, wskaźniki'!$E$44,IF(Y28="drewno",AB28*'lista, wskaźniki'!$G$44,IF(Y28="pellet",AB28*'lista, wskaźniki'!$H$44,IF(Y28="gaz z sieci",AB28*'lista, wskaźniki'!$F$44,IF(Y28="olej opałowy",AB28*'lista, wskaźniki'!$I$44,0)))))</f>
        <v>0</v>
      </c>
      <c r="AL28" s="655" t="b">
        <f>IF(U28="energia elektryczna",AD28*1/3.6*'lista, wskaźniki'!$F$26)</f>
        <v>0</v>
      </c>
      <c r="AM28" s="807"/>
      <c r="AN28" s="807"/>
      <c r="AO28" s="807"/>
      <c r="AP28" s="800">
        <f>AA28*'lista, wskaźniki'!$F$26</f>
        <v>9.6787500000000009</v>
      </c>
      <c r="AQ28" s="800">
        <f t="shared" si="6"/>
        <v>9.6787500000000009</v>
      </c>
      <c r="AR28" s="801">
        <f t="shared" si="7"/>
        <v>0</v>
      </c>
      <c r="AS28" s="801">
        <f t="shared" si="8"/>
        <v>0</v>
      </c>
      <c r="AT28" s="801">
        <f t="shared" si="9"/>
        <v>0</v>
      </c>
      <c r="AU28" s="1223"/>
      <c r="AV28" s="1226"/>
      <c r="AW28" s="1226" t="s">
        <v>17</v>
      </c>
      <c r="AX28" s="1226" t="s">
        <v>17</v>
      </c>
      <c r="AY28" s="1226" t="s">
        <v>17</v>
      </c>
      <c r="AZ28" s="1220" t="s">
        <v>17</v>
      </c>
      <c r="BA28" s="1220" t="s">
        <v>17</v>
      </c>
      <c r="BB28" s="834" t="s">
        <v>17</v>
      </c>
      <c r="BC28" s="1220" t="s">
        <v>17</v>
      </c>
      <c r="BD28" s="834"/>
      <c r="BE28" s="807"/>
      <c r="BF28" s="1278"/>
      <c r="BG28" s="1278"/>
      <c r="BH28" s="1238" t="s">
        <v>17</v>
      </c>
      <c r="BI28" s="807"/>
      <c r="BJ28" s="807" t="s">
        <v>120</v>
      </c>
      <c r="BK28" s="807">
        <v>1</v>
      </c>
      <c r="BL28" s="1278">
        <v>45728.67</v>
      </c>
      <c r="BM28" s="1278"/>
      <c r="BN28" s="1278">
        <v>3712.9</v>
      </c>
      <c r="BO28" s="1278"/>
      <c r="BP28" s="1278"/>
      <c r="BQ28" s="1278"/>
      <c r="BR28" s="1283">
        <v>16447.04</v>
      </c>
      <c r="BU28" s="365">
        <f t="shared" si="10"/>
        <v>0</v>
      </c>
      <c r="BV28" s="365" t="b">
        <f t="shared" si="11"/>
        <v>0</v>
      </c>
      <c r="BW28" s="365" t="b">
        <f t="shared" si="12"/>
        <v>0</v>
      </c>
      <c r="BX28" s="365" t="b">
        <f t="shared" si="13"/>
        <v>0</v>
      </c>
      <c r="BY28" s="365" t="b">
        <f t="shared" si="14"/>
        <v>0</v>
      </c>
      <c r="BZ28" s="365" t="b">
        <f t="shared" si="15"/>
        <v>0</v>
      </c>
      <c r="CA28" s="661">
        <f t="shared" si="16"/>
        <v>0</v>
      </c>
      <c r="CB28" s="661">
        <f t="shared" si="17"/>
        <v>0</v>
      </c>
      <c r="CC28" s="661" t="b">
        <f t="shared" si="18"/>
        <v>0</v>
      </c>
      <c r="CD28" s="661" t="b">
        <f t="shared" si="19"/>
        <v>0</v>
      </c>
      <c r="CE28" s="661" t="b">
        <f t="shared" si="20"/>
        <v>0</v>
      </c>
      <c r="CF28" s="661" t="b">
        <f t="shared" si="21"/>
        <v>0</v>
      </c>
      <c r="CG28" s="661">
        <f t="shared" si="22"/>
        <v>0</v>
      </c>
      <c r="CI28" s="13" t="b">
        <f t="shared" si="0"/>
        <v>0</v>
      </c>
      <c r="CJ28" s="13">
        <f t="shared" si="23"/>
        <v>0</v>
      </c>
      <c r="CK28" s="13" t="b">
        <f t="shared" si="1"/>
        <v>0</v>
      </c>
      <c r="CL28" s="13">
        <f t="shared" si="24"/>
        <v>0</v>
      </c>
      <c r="CM28" s="13" t="b">
        <f t="shared" si="2"/>
        <v>0</v>
      </c>
      <c r="CN28" s="13">
        <f t="shared" si="25"/>
        <v>0</v>
      </c>
      <c r="CO28" s="13" t="b">
        <f t="shared" si="3"/>
        <v>0</v>
      </c>
      <c r="CP28" s="13">
        <f t="shared" si="26"/>
        <v>0</v>
      </c>
      <c r="CQ28" s="13">
        <f t="shared" si="4"/>
        <v>1017.56</v>
      </c>
      <c r="CR28" s="13">
        <f t="shared" si="27"/>
        <v>508.78</v>
      </c>
    </row>
    <row r="29" spans="1:96" ht="15" thickBot="1">
      <c r="A29" s="1230"/>
      <c r="B29" s="1236"/>
      <c r="C29" s="1227"/>
      <c r="D29" s="1291"/>
      <c r="E29" s="1227"/>
      <c r="F29" s="1227"/>
      <c r="G29" s="1221"/>
      <c r="H29" s="1227"/>
      <c r="I29" s="1227"/>
      <c r="J29" s="1227"/>
      <c r="K29" s="1227"/>
      <c r="L29" s="1227"/>
      <c r="M29" s="1227"/>
      <c r="N29" s="1227"/>
      <c r="O29" s="1227"/>
      <c r="P29" s="1227"/>
      <c r="Q29" s="1227"/>
      <c r="R29" s="808"/>
      <c r="S29" s="808"/>
      <c r="T29" s="808"/>
      <c r="U29" s="808"/>
      <c r="V29" s="808"/>
      <c r="W29" s="808"/>
      <c r="X29" s="1221"/>
      <c r="Y29" s="808" t="s">
        <v>36</v>
      </c>
      <c r="Z29" s="802"/>
      <c r="AA29" s="1224"/>
      <c r="AB29" s="840">
        <f t="shared" si="5"/>
        <v>0</v>
      </c>
      <c r="AC29" s="840">
        <f>IF(L29="kompletna",K29*M29*0.0036*'lista, wskaźniki'!$F$13, IF(L29="częściowa",K29*M29*0.0036*'lista, wskaźniki'!$F$14, IF(L29="brak",K29*M29*0.0036*'lista, wskaźniki'!$F$15,)))</f>
        <v>0</v>
      </c>
      <c r="AD29" s="840">
        <f>IF(T29="inne",E29*'lista, wskaźniki'!$E$35+F29*'lista, wskaźniki'!$E$36,IF(T29="to samo źródło",0,IF(T29=0,0)))</f>
        <v>0</v>
      </c>
      <c r="AE29" s="840">
        <f>IF(Y29="węgiel",Z29*'lista, wskaźniki'!$D$20, IF(Y29="drewno",Z29*'lista, wskaźniki'!$D$22,IF(Y29="pellet",Z29*'lista, wskaźniki'!$D$23,IF(Y29="gaz z sieci",Z29*'lista, wskaźniki'!$D$21,IF(Y29="olej opałowy",Z29*'lista, wskaźniki'!$D$24)))))</f>
        <v>0</v>
      </c>
      <c r="AF29" s="655"/>
      <c r="AG29" s="1224"/>
      <c r="AH29" s="655">
        <f>IF(Y29="węgiel",AB29*1/3.6*'lista, wskaźniki'!$F$20,IF(Y29="drewno",AB29*1/3.6*'lista, wskaźniki'!$F$22,IF(Y29="pellet",AB29*1/3.6*'lista, wskaźniki'!$F$23,IF(Y29="gaz z sieci",AB29*1/3.6*'lista, wskaźniki'!$F$21,IF(Y29="olej opałowy",AB29*1/3.6*'lista, wskaźniki'!$F$24,0)))))</f>
        <v>0</v>
      </c>
      <c r="AI29" s="656">
        <f>IF(Y29="węgiel",AB29*'lista, wskaźniki'!$E$42,IF(Y29="drewno",AB29*'lista, wskaźniki'!$G$42,IF(Y29="pellet",AB29*'lista, wskaźniki'!$H$42,IF(Y29="gaz z sieci",AB29*'lista, wskaźniki'!$F$42,IF(Y29="olej opałowy",AB29*'lista, wskaźniki'!$I$42,0)))))</f>
        <v>0</v>
      </c>
      <c r="AJ29" s="656">
        <f>IF(Y29="węgiel",AB29*'lista, wskaźniki'!$E$43,IF(Y29="drewno",AB29*'lista, wskaźniki'!$G$43,IF(Y29="pellet",AB29*'lista, wskaźniki'!$H$43,IF(Y29="gaz z sieci",AB29*'lista, wskaźniki'!$F$43,IF(Y29="olej opałowy",AB29*'lista, wskaźniki'!$I$43,0)))))</f>
        <v>0</v>
      </c>
      <c r="AK29" s="656">
        <f>IF(Y29="węgiel",AB29*'lista, wskaźniki'!$E$44,IF(Y29="drewno",AB29*'lista, wskaźniki'!$G$44,IF(Y29="pellet",AB29*'lista, wskaźniki'!$H$44,IF(Y29="gaz z sieci",AB29*'lista, wskaźniki'!$F$44,IF(Y29="olej opałowy",AB29*'lista, wskaźniki'!$I$44,0)))))</f>
        <v>0</v>
      </c>
      <c r="AL29" s="655" t="b">
        <f>IF(U29="energia elektryczna",AD29*1/3.6*'lista, wskaźniki'!$F$26)</f>
        <v>0</v>
      </c>
      <c r="AM29" s="808"/>
      <c r="AN29" s="808"/>
      <c r="AO29" s="808"/>
      <c r="AP29" s="800">
        <f>AA29*'lista, wskaźniki'!$F$26</f>
        <v>0</v>
      </c>
      <c r="AQ29" s="800">
        <f t="shared" si="6"/>
        <v>0</v>
      </c>
      <c r="AR29" s="801">
        <f t="shared" si="7"/>
        <v>0</v>
      </c>
      <c r="AS29" s="801">
        <f t="shared" si="8"/>
        <v>0</v>
      </c>
      <c r="AT29" s="801">
        <f t="shared" si="9"/>
        <v>0</v>
      </c>
      <c r="AU29" s="1224"/>
      <c r="AV29" s="1227"/>
      <c r="AW29" s="1227"/>
      <c r="AX29" s="1227"/>
      <c r="AY29" s="1227"/>
      <c r="AZ29" s="1221"/>
      <c r="BA29" s="1221"/>
      <c r="BB29" s="835"/>
      <c r="BC29" s="1221"/>
      <c r="BD29" s="835"/>
      <c r="BE29" s="808"/>
      <c r="BF29" s="1279"/>
      <c r="BG29" s="1279"/>
      <c r="BH29" s="1239"/>
      <c r="BI29" s="808"/>
      <c r="BJ29" s="808"/>
      <c r="BK29" s="808"/>
      <c r="BL29" s="1279"/>
      <c r="BM29" s="1279"/>
      <c r="BN29" s="1279"/>
      <c r="BO29" s="1279"/>
      <c r="BP29" s="1279"/>
      <c r="BQ29" s="1279"/>
      <c r="BR29" s="1284"/>
      <c r="BU29" s="365" t="b">
        <f t="shared" si="10"/>
        <v>0</v>
      </c>
      <c r="BV29" s="365">
        <f t="shared" si="11"/>
        <v>0</v>
      </c>
      <c r="BW29" s="365" t="b">
        <f t="shared" si="12"/>
        <v>0</v>
      </c>
      <c r="BX29" s="365" t="b">
        <f t="shared" si="13"/>
        <v>0</v>
      </c>
      <c r="BY29" s="365" t="b">
        <f t="shared" si="14"/>
        <v>0</v>
      </c>
      <c r="BZ29" s="365" t="b">
        <f t="shared" si="15"/>
        <v>0</v>
      </c>
      <c r="CA29" s="661">
        <f t="shared" si="16"/>
        <v>0</v>
      </c>
      <c r="CB29" s="661" t="b">
        <f t="shared" si="17"/>
        <v>0</v>
      </c>
      <c r="CC29" s="661">
        <f t="shared" si="18"/>
        <v>0</v>
      </c>
      <c r="CD29" s="661" t="b">
        <f t="shared" si="19"/>
        <v>0</v>
      </c>
      <c r="CE29" s="661" t="b">
        <f t="shared" si="20"/>
        <v>0</v>
      </c>
      <c r="CF29" s="661" t="b">
        <f t="shared" si="21"/>
        <v>0</v>
      </c>
      <c r="CG29" s="661">
        <f t="shared" si="22"/>
        <v>0</v>
      </c>
      <c r="CI29" s="13">
        <f t="shared" si="0"/>
        <v>0</v>
      </c>
      <c r="CJ29" s="13" t="b">
        <f t="shared" si="23"/>
        <v>0</v>
      </c>
      <c r="CK29" s="13" t="b">
        <f t="shared" si="1"/>
        <v>0</v>
      </c>
      <c r="CL29" s="13" t="b">
        <f t="shared" si="24"/>
        <v>0</v>
      </c>
      <c r="CM29" s="13" t="b">
        <f t="shared" si="2"/>
        <v>0</v>
      </c>
      <c r="CN29" s="13" t="b">
        <f t="shared" si="25"/>
        <v>0</v>
      </c>
      <c r="CO29" s="13" t="b">
        <f t="shared" si="3"/>
        <v>0</v>
      </c>
      <c r="CP29" s="13" t="b">
        <f t="shared" si="26"/>
        <v>0</v>
      </c>
      <c r="CQ29" s="13" t="b">
        <f t="shared" si="4"/>
        <v>0</v>
      </c>
      <c r="CR29" s="13" t="b">
        <f t="shared" si="27"/>
        <v>0</v>
      </c>
    </row>
    <row r="30" spans="1:96" ht="15" thickBot="1">
      <c r="A30" s="1230"/>
      <c r="B30" s="1236"/>
      <c r="C30" s="1227"/>
      <c r="D30" s="1291"/>
      <c r="E30" s="1227"/>
      <c r="F30" s="1227"/>
      <c r="G30" s="1221"/>
      <c r="H30" s="1227"/>
      <c r="I30" s="1227"/>
      <c r="J30" s="1227"/>
      <c r="K30" s="1227"/>
      <c r="L30" s="1227"/>
      <c r="M30" s="1227"/>
      <c r="N30" s="1227"/>
      <c r="O30" s="1227"/>
      <c r="P30" s="1227"/>
      <c r="Q30" s="1227"/>
      <c r="R30" s="808"/>
      <c r="S30" s="808"/>
      <c r="T30" s="808"/>
      <c r="U30" s="808"/>
      <c r="V30" s="808"/>
      <c r="W30" s="808"/>
      <c r="X30" s="1221"/>
      <c r="Y30" s="808" t="s">
        <v>50</v>
      </c>
      <c r="Z30" s="802"/>
      <c r="AA30" s="1224"/>
      <c r="AB30" s="840">
        <f t="shared" si="5"/>
        <v>0</v>
      </c>
      <c r="AC30" s="840">
        <f>IF(L30="kompletna",K30*M30*0.0036*'lista, wskaźniki'!$F$13, IF(L30="częściowa",K30*M30*0.0036*'lista, wskaźniki'!$F$14, IF(L30="brak",K30*M30*0.0036*'lista, wskaźniki'!$F$15,)))</f>
        <v>0</v>
      </c>
      <c r="AD30" s="840">
        <f>IF(T30="inne",E30*'lista, wskaźniki'!$E$35+F30*'lista, wskaźniki'!$E$36,IF(T30="to samo źródło",0,IF(T30=0,0)))</f>
        <v>0</v>
      </c>
      <c r="AE30" s="840">
        <f>IF(Y30="węgiel",Z30*'lista, wskaźniki'!$D$20, IF(Y30="drewno",Z30*'lista, wskaźniki'!$D$22,IF(Y30="pellet",Z30*'lista, wskaźniki'!$D$23,IF(Y30="gaz z sieci",Z30*'lista, wskaźniki'!$D$21,IF(Y30="olej opałowy",Z30*'lista, wskaźniki'!$D$24)))))</f>
        <v>0</v>
      </c>
      <c r="AF30" s="655"/>
      <c r="AG30" s="1224"/>
      <c r="AH30" s="655">
        <f>IF(Y30="węgiel",AB30*1/3.6*'lista, wskaźniki'!$F$20,IF(Y30="drewno",AB30*1/3.6*'lista, wskaźniki'!$F$22,IF(Y30="pellet",AB30*1/3.6*'lista, wskaźniki'!$F$23,IF(Y30="gaz z sieci",AB30*1/3.6*'lista, wskaźniki'!$F$21,IF(Y30="olej opałowy",AB30*1/3.6*'lista, wskaźniki'!$F$24,0)))))</f>
        <v>0</v>
      </c>
      <c r="AI30" s="656">
        <f>IF(Y30="węgiel",AB30*'lista, wskaźniki'!$E$42,IF(Y30="drewno",AB30*'lista, wskaźniki'!$G$42,IF(Y30="pellet",AB30*'lista, wskaźniki'!$H$42,IF(Y30="gaz z sieci",AB30*'lista, wskaźniki'!$F$42,IF(Y30="olej opałowy",AB30*'lista, wskaźniki'!$I$42,0)))))</f>
        <v>0</v>
      </c>
      <c r="AJ30" s="656">
        <f>IF(Y30="węgiel",AB30*'lista, wskaźniki'!$E$43,IF(Y30="drewno",AB30*'lista, wskaźniki'!$G$43,IF(Y30="pellet",AB30*'lista, wskaźniki'!$H$43,IF(Y30="gaz z sieci",AB30*'lista, wskaźniki'!$F$43,IF(Y30="olej opałowy",AB30*'lista, wskaźniki'!$I$43,0)))))</f>
        <v>0</v>
      </c>
      <c r="AK30" s="656">
        <f>IF(Y30="węgiel",AB30*'lista, wskaźniki'!$E$44,IF(Y30="drewno",AB30*'lista, wskaźniki'!$G$44,IF(Y30="pellet",AB30*'lista, wskaźniki'!$H$44,IF(Y30="gaz z sieci",AB30*'lista, wskaźniki'!$F$44,IF(Y30="olej opałowy",AB30*'lista, wskaźniki'!$I$44,0)))))</f>
        <v>0</v>
      </c>
      <c r="AL30" s="655" t="b">
        <f>IF(U30="energia elektryczna",AD30*1/3.6*'lista, wskaźniki'!$F$26)</f>
        <v>0</v>
      </c>
      <c r="AM30" s="808"/>
      <c r="AN30" s="808"/>
      <c r="AO30" s="808"/>
      <c r="AP30" s="800">
        <f>AA30*'lista, wskaźniki'!$F$26</f>
        <v>0</v>
      </c>
      <c r="AQ30" s="800">
        <f t="shared" si="6"/>
        <v>0</v>
      </c>
      <c r="AR30" s="801">
        <f t="shared" si="7"/>
        <v>0</v>
      </c>
      <c r="AS30" s="801">
        <f t="shared" si="8"/>
        <v>0</v>
      </c>
      <c r="AT30" s="801">
        <f t="shared" si="9"/>
        <v>0</v>
      </c>
      <c r="AU30" s="1224"/>
      <c r="AV30" s="1227"/>
      <c r="AW30" s="1227"/>
      <c r="AX30" s="1227"/>
      <c r="AY30" s="1227"/>
      <c r="AZ30" s="1221"/>
      <c r="BA30" s="1221"/>
      <c r="BB30" s="835"/>
      <c r="BC30" s="1221"/>
      <c r="BD30" s="835"/>
      <c r="BE30" s="808"/>
      <c r="BF30" s="1279"/>
      <c r="BG30" s="1279"/>
      <c r="BH30" s="1239"/>
      <c r="BI30" s="808"/>
      <c r="BJ30" s="808"/>
      <c r="BK30" s="808"/>
      <c r="BL30" s="1279"/>
      <c r="BM30" s="1279"/>
      <c r="BN30" s="1279"/>
      <c r="BO30" s="1279"/>
      <c r="BP30" s="1279"/>
      <c r="BQ30" s="1279"/>
      <c r="BR30" s="1284"/>
      <c r="BU30" s="365" t="b">
        <f t="shared" si="10"/>
        <v>0</v>
      </c>
      <c r="BV30" s="365" t="b">
        <f t="shared" si="11"/>
        <v>0</v>
      </c>
      <c r="BW30" s="365">
        <f t="shared" si="12"/>
        <v>0</v>
      </c>
      <c r="BX30" s="365" t="b">
        <f t="shared" si="13"/>
        <v>0</v>
      </c>
      <c r="BY30" s="365" t="b">
        <f t="shared" si="14"/>
        <v>0</v>
      </c>
      <c r="BZ30" s="365" t="b">
        <f t="shared" si="15"/>
        <v>0</v>
      </c>
      <c r="CA30" s="661">
        <f t="shared" si="16"/>
        <v>0</v>
      </c>
      <c r="CB30" s="661" t="b">
        <f t="shared" si="17"/>
        <v>0</v>
      </c>
      <c r="CC30" s="661" t="b">
        <f t="shared" si="18"/>
        <v>0</v>
      </c>
      <c r="CD30" s="661">
        <f t="shared" si="19"/>
        <v>0</v>
      </c>
      <c r="CE30" s="661" t="b">
        <f t="shared" si="20"/>
        <v>0</v>
      </c>
      <c r="CF30" s="661" t="b">
        <f t="shared" si="21"/>
        <v>0</v>
      </c>
      <c r="CG30" s="661">
        <f t="shared" si="22"/>
        <v>0</v>
      </c>
      <c r="CI30" s="13">
        <f t="shared" si="0"/>
        <v>0</v>
      </c>
      <c r="CJ30" s="13" t="b">
        <f t="shared" si="23"/>
        <v>0</v>
      </c>
      <c r="CK30" s="13" t="b">
        <f t="shared" si="1"/>
        <v>0</v>
      </c>
      <c r="CL30" s="13" t="b">
        <f t="shared" si="24"/>
        <v>0</v>
      </c>
      <c r="CM30" s="13" t="b">
        <f t="shared" si="2"/>
        <v>0</v>
      </c>
      <c r="CN30" s="13" t="b">
        <f t="shared" si="25"/>
        <v>0</v>
      </c>
      <c r="CO30" s="13" t="b">
        <f t="shared" si="3"/>
        <v>0</v>
      </c>
      <c r="CP30" s="13" t="b">
        <f t="shared" si="26"/>
        <v>0</v>
      </c>
      <c r="CQ30" s="13" t="b">
        <f t="shared" si="4"/>
        <v>0</v>
      </c>
      <c r="CR30" s="13" t="b">
        <f t="shared" si="27"/>
        <v>0</v>
      </c>
    </row>
    <row r="31" spans="1:96" ht="14.25" customHeight="1" thickBot="1">
      <c r="A31" s="1230"/>
      <c r="B31" s="1236"/>
      <c r="C31" s="1227"/>
      <c r="D31" s="1291"/>
      <c r="E31" s="1227"/>
      <c r="F31" s="1227"/>
      <c r="G31" s="1221"/>
      <c r="H31" s="1227"/>
      <c r="I31" s="1227"/>
      <c r="J31" s="1227"/>
      <c r="K31" s="1227"/>
      <c r="L31" s="1227"/>
      <c r="M31" s="1227"/>
      <c r="N31" s="1227"/>
      <c r="O31" s="1227"/>
      <c r="P31" s="1227"/>
      <c r="Q31" s="1227"/>
      <c r="R31" s="808"/>
      <c r="S31" s="808"/>
      <c r="T31" s="808"/>
      <c r="U31" s="808"/>
      <c r="V31" s="808"/>
      <c r="W31" s="808"/>
      <c r="X31" s="1221"/>
      <c r="Y31" s="808" t="s">
        <v>38</v>
      </c>
      <c r="Z31" s="802">
        <v>9232</v>
      </c>
      <c r="AA31" s="1224"/>
      <c r="AB31" s="840">
        <f>IF(AC28&gt;0,(AE31+AC28)/2,AE31)</f>
        <v>335.23785599999997</v>
      </c>
      <c r="AC31" s="840">
        <f>IF(L31="kompletna",K31*M31*0.0036*'lista, wskaźniki'!$F$13, IF(L31="częściowa",K31*M31*0.0036*'lista, wskaźniki'!$F$14, IF(L31="brak",K31*M31*0.0036*'lista, wskaźniki'!$F$15,)))</f>
        <v>0</v>
      </c>
      <c r="AD31" s="840">
        <f>IF(T31="inne",E31*'lista, wskaźniki'!$E$35+F31*'lista, wskaźniki'!$E$36,IF(T31="to samo źródło",0,IF(T31=0,0)))</f>
        <v>0</v>
      </c>
      <c r="AE31" s="840">
        <f>IF(Y31="węgiel",Z31*'lista, wskaźniki'!$D$20, IF(Y31="drewno",Z31*'lista, wskaźniki'!$D$22,IF(Y31="pellet",Z31*'lista, wskaźniki'!$D$23,IF(Y31="gaz z sieci",Z31*'lista, wskaźniki'!$D$21,IF(Y31="olej opałowy",Z31*'lista, wskaźniki'!$D$24)))))</f>
        <v>333.45983999999999</v>
      </c>
      <c r="AF31" s="655">
        <v>15639.49</v>
      </c>
      <c r="AG31" s="1224"/>
      <c r="AH31" s="655">
        <f>IF(Y31="węgiel",AB31*1/3.6*'lista, wskaźniki'!$F$20,IF(Y31="drewno",AB31*1/3.6*'lista, wskaźniki'!$F$22,IF(Y31="pellet",AB31*1/3.6*'lista, wskaźniki'!$F$23,IF(Y31="gaz z sieci",AB31*1/3.6*'lista, wskaźniki'!$F$21,IF(Y31="olej opałowy",AB31*1/3.6*'lista, wskaźniki'!$F$24,0)))))</f>
        <v>18.712977121919998</v>
      </c>
      <c r="AI31" s="656">
        <f>IF(Y31="węgiel",AB31*'lista, wskaźniki'!$E$42,IF(Y31="drewno",AB31*'lista, wskaźniki'!$G$42,IF(Y31="pellet",AB31*'lista, wskaźniki'!$H$42,IF(Y31="gaz z sieci",AB31*'lista, wskaźniki'!$F$42,IF(Y31="olej opałowy",AB31*'lista, wskaźniki'!$I$42,0)))))</f>
        <v>1.6761892799999997E-4</v>
      </c>
      <c r="AJ31" s="656">
        <f>IF(Y31="węgiel",AB31*'lista, wskaźniki'!$E$43,IF(Y31="drewno",AB31*'lista, wskaźniki'!$G$43,IF(Y31="pellet",AB31*'lista, wskaźniki'!$H$43,IF(Y31="gaz z sieci",AB31*'lista, wskaźniki'!$F$43,IF(Y31="olej opałowy",AB31*'lista, wskaźniki'!$I$43,0)))))</f>
        <v>1.6761892799999997E-4</v>
      </c>
      <c r="AK31" s="656">
        <f>IF(Y31="węgiel",AB31*'lista, wskaźniki'!$E$44,IF(Y31="drewno",AB31*'lista, wskaźniki'!$G$44,IF(Y31="pellet",AB31*'lista, wskaźniki'!$H$44,IF(Y31="gaz z sieci",AB31*'lista, wskaźniki'!$F$44,IF(Y31="olej opałowy",AB31*'lista, wskaźniki'!$I$44,0)))))</f>
        <v>0</v>
      </c>
      <c r="AL31" s="655" t="b">
        <f>IF(U31="energia elektryczna",AD31*1/3.6*'lista, wskaźniki'!$F$26)</f>
        <v>0</v>
      </c>
      <c r="AM31" s="808"/>
      <c r="AN31" s="808"/>
      <c r="AO31" s="808"/>
      <c r="AP31" s="800">
        <f>AA31*'lista, wskaźniki'!$F$26</f>
        <v>0</v>
      </c>
      <c r="AQ31" s="800">
        <f t="shared" si="6"/>
        <v>18.712977121919998</v>
      </c>
      <c r="AR31" s="801">
        <f t="shared" si="7"/>
        <v>1.6761892799999997E-4</v>
      </c>
      <c r="AS31" s="801">
        <f t="shared" si="8"/>
        <v>1.6761892799999997E-4</v>
      </c>
      <c r="AT31" s="801">
        <f t="shared" si="9"/>
        <v>0</v>
      </c>
      <c r="AU31" s="1224"/>
      <c r="AV31" s="1227"/>
      <c r="AW31" s="1227"/>
      <c r="AX31" s="1227"/>
      <c r="AY31" s="1227"/>
      <c r="AZ31" s="1221"/>
      <c r="BA31" s="1221"/>
      <c r="BB31" s="835"/>
      <c r="BC31" s="1221"/>
      <c r="BD31" s="835"/>
      <c r="BE31" s="808"/>
      <c r="BF31" s="1279"/>
      <c r="BG31" s="1279"/>
      <c r="BH31" s="1239"/>
      <c r="BI31" s="808"/>
      <c r="BJ31" s="808"/>
      <c r="BK31" s="808"/>
      <c r="BL31" s="1279"/>
      <c r="BM31" s="1279"/>
      <c r="BN31" s="1279"/>
      <c r="BO31" s="1279"/>
      <c r="BP31" s="1279"/>
      <c r="BQ31" s="1279"/>
      <c r="BR31" s="1284"/>
      <c r="BU31" s="365" t="b">
        <f t="shared" si="10"/>
        <v>0</v>
      </c>
      <c r="BV31" s="365" t="b">
        <f t="shared" si="11"/>
        <v>0</v>
      </c>
      <c r="BW31" s="365" t="b">
        <f t="shared" si="12"/>
        <v>0</v>
      </c>
      <c r="BX31" s="365">
        <f t="shared" si="13"/>
        <v>335.23785599999997</v>
      </c>
      <c r="BY31" s="365" t="b">
        <f t="shared" si="14"/>
        <v>0</v>
      </c>
      <c r="BZ31" s="365" t="b">
        <f t="shared" si="15"/>
        <v>0</v>
      </c>
      <c r="CA31" s="661">
        <f t="shared" si="16"/>
        <v>0</v>
      </c>
      <c r="CB31" s="661" t="b">
        <f t="shared" si="17"/>
        <v>0</v>
      </c>
      <c r="CC31" s="661" t="b">
        <f t="shared" si="18"/>
        <v>0</v>
      </c>
      <c r="CD31" s="661" t="b">
        <f t="shared" si="19"/>
        <v>0</v>
      </c>
      <c r="CE31" s="661">
        <f t="shared" si="20"/>
        <v>335.23785599999997</v>
      </c>
      <c r="CF31" s="661" t="b">
        <f t="shared" si="21"/>
        <v>0</v>
      </c>
      <c r="CG31" s="661">
        <f t="shared" si="22"/>
        <v>0</v>
      </c>
      <c r="CI31" s="13">
        <f t="shared" si="0"/>
        <v>0</v>
      </c>
      <c r="CJ31" s="13" t="b">
        <f t="shared" si="23"/>
        <v>0</v>
      </c>
      <c r="CK31" s="13" t="b">
        <f t="shared" si="1"/>
        <v>0</v>
      </c>
      <c r="CL31" s="13" t="b">
        <f t="shared" si="24"/>
        <v>0</v>
      </c>
      <c r="CM31" s="13" t="b">
        <f t="shared" si="2"/>
        <v>0</v>
      </c>
      <c r="CN31" s="13" t="b">
        <f t="shared" si="25"/>
        <v>0</v>
      </c>
      <c r="CO31" s="13" t="b">
        <f t="shared" si="3"/>
        <v>0</v>
      </c>
      <c r="CP31" s="13" t="b">
        <f t="shared" si="26"/>
        <v>0</v>
      </c>
      <c r="CQ31" s="13" t="b">
        <f t="shared" si="4"/>
        <v>0</v>
      </c>
      <c r="CR31" s="13" t="b">
        <f t="shared" si="27"/>
        <v>0</v>
      </c>
    </row>
    <row r="32" spans="1:96" ht="15" thickBot="1">
      <c r="A32" s="1231"/>
      <c r="B32" s="1237"/>
      <c r="C32" s="1228"/>
      <c r="D32" s="1292"/>
      <c r="E32" s="1228"/>
      <c r="F32" s="1228"/>
      <c r="G32" s="1222"/>
      <c r="H32" s="1228"/>
      <c r="I32" s="1228"/>
      <c r="J32" s="1228"/>
      <c r="K32" s="1228"/>
      <c r="L32" s="1228"/>
      <c r="M32" s="1228"/>
      <c r="N32" s="1228"/>
      <c r="O32" s="1228"/>
      <c r="P32" s="1228"/>
      <c r="Q32" s="1228"/>
      <c r="R32" s="809"/>
      <c r="S32" s="809"/>
      <c r="T32" s="809"/>
      <c r="U32" s="809"/>
      <c r="V32" s="809"/>
      <c r="W32" s="809"/>
      <c r="X32" s="1222"/>
      <c r="Y32" s="809" t="s">
        <v>37</v>
      </c>
      <c r="Z32" s="805"/>
      <c r="AA32" s="1225"/>
      <c r="AB32" s="840">
        <f t="shared" si="5"/>
        <v>0</v>
      </c>
      <c r="AC32" s="840">
        <f>IF(L32="kompletna",K32*M32*0.0036*'lista, wskaźniki'!$F$13, IF(L32="częściowa",K32*M32*0.0036*'lista, wskaźniki'!$F$14, IF(L32="brak",K32*M32*0.0036*'lista, wskaźniki'!$F$15,)))</f>
        <v>0</v>
      </c>
      <c r="AD32" s="840">
        <f>IF(T32="inne",E32*'lista, wskaźniki'!$E$35+F32*'lista, wskaźniki'!$E$36,IF(T32="to samo źródło",0,IF(T32=0,0)))</f>
        <v>0</v>
      </c>
      <c r="AE32" s="840">
        <f>IF(Y32="węgiel",Z32*'lista, wskaźniki'!$D$20, IF(Y32="drewno",Z32*'lista, wskaźniki'!$D$22,IF(Y32="pellet",Z32*'lista, wskaźniki'!$D$23,IF(Y32="gaz z sieci",Z32*'lista, wskaźniki'!$D$21,IF(Y32="olej opałowy",Z32*'lista, wskaźniki'!$D$24)))))</f>
        <v>0</v>
      </c>
      <c r="AF32" s="810"/>
      <c r="AG32" s="1225"/>
      <c r="AH32" s="655">
        <f>IF(Y32="węgiel",AB32*1/3.6*'lista, wskaźniki'!$F$20,IF(Y32="drewno",AB32*1/3.6*'lista, wskaźniki'!$F$22,IF(Y32="pellet",AB32*1/3.6*'lista, wskaźniki'!$F$23,IF(Y32="gaz z sieci",AB32*1/3.6*'lista, wskaźniki'!$F$21,IF(Y32="olej opałowy",AB32*1/3.6*'lista, wskaźniki'!$F$24,0)))))</f>
        <v>0</v>
      </c>
      <c r="AI32" s="656">
        <f>IF(Y32="węgiel",AB32*'lista, wskaźniki'!$E$42,IF(Y32="drewno",AB32*'lista, wskaźniki'!$G$42,IF(Y32="pellet",AB32*'lista, wskaźniki'!$H$42,IF(Y32="gaz z sieci",AB32*'lista, wskaźniki'!$F$42,IF(Y32="olej opałowy",AB32*'lista, wskaźniki'!$I$42,0)))))</f>
        <v>0</v>
      </c>
      <c r="AJ32" s="656">
        <f>IF(Y32="węgiel",AB32*'lista, wskaźniki'!$E$43,IF(Y32="drewno",AB32*'lista, wskaźniki'!$G$43,IF(Y32="pellet",AB32*'lista, wskaźniki'!$H$43,IF(Y32="gaz z sieci",AB32*'lista, wskaźniki'!$F$43,IF(Y32="olej opałowy",AB32*'lista, wskaźniki'!$I$43,0)))))</f>
        <v>0</v>
      </c>
      <c r="AK32" s="656">
        <f>IF(Y32="węgiel",AB32*'lista, wskaźniki'!$E$44,IF(Y32="drewno",AB32*'lista, wskaźniki'!$G$44,IF(Y32="pellet",AB32*'lista, wskaźniki'!$H$44,IF(Y32="gaz z sieci",AB32*'lista, wskaźniki'!$F$44,IF(Y32="olej opałowy",AB32*'lista, wskaźniki'!$I$44,0)))))</f>
        <v>0</v>
      </c>
      <c r="AL32" s="655" t="b">
        <f>IF(U32="energia elektryczna",AD32*1/3.6*'lista, wskaźniki'!$F$26)</f>
        <v>0</v>
      </c>
      <c r="AM32" s="809"/>
      <c r="AN32" s="809"/>
      <c r="AO32" s="809"/>
      <c r="AP32" s="800">
        <f>AA32*'lista, wskaźniki'!$F$26</f>
        <v>0</v>
      </c>
      <c r="AQ32" s="800">
        <f t="shared" si="6"/>
        <v>0</v>
      </c>
      <c r="AR32" s="801">
        <f t="shared" si="7"/>
        <v>0</v>
      </c>
      <c r="AS32" s="801">
        <f t="shared" si="8"/>
        <v>0</v>
      </c>
      <c r="AT32" s="801">
        <f t="shared" si="9"/>
        <v>0</v>
      </c>
      <c r="AU32" s="1225"/>
      <c r="AV32" s="1228"/>
      <c r="AW32" s="1228"/>
      <c r="AX32" s="1228"/>
      <c r="AY32" s="1228"/>
      <c r="AZ32" s="1222"/>
      <c r="BA32" s="1222"/>
      <c r="BB32" s="836"/>
      <c r="BC32" s="1222"/>
      <c r="BD32" s="836"/>
      <c r="BE32" s="809"/>
      <c r="BF32" s="1280"/>
      <c r="BG32" s="1280"/>
      <c r="BH32" s="1240"/>
      <c r="BI32" s="809"/>
      <c r="BJ32" s="809"/>
      <c r="BK32" s="809"/>
      <c r="BL32" s="1280"/>
      <c r="BM32" s="1280"/>
      <c r="BN32" s="1280"/>
      <c r="BO32" s="1280"/>
      <c r="BP32" s="1280"/>
      <c r="BQ32" s="1280"/>
      <c r="BR32" s="1285"/>
      <c r="BU32" s="365" t="b">
        <f t="shared" si="10"/>
        <v>0</v>
      </c>
      <c r="BV32" s="365" t="b">
        <f t="shared" si="11"/>
        <v>0</v>
      </c>
      <c r="BW32" s="365" t="b">
        <f t="shared" si="12"/>
        <v>0</v>
      </c>
      <c r="BX32" s="365" t="b">
        <f t="shared" si="13"/>
        <v>0</v>
      </c>
      <c r="BY32" s="365">
        <f t="shared" si="14"/>
        <v>0</v>
      </c>
      <c r="BZ32" s="365" t="b">
        <f t="shared" si="15"/>
        <v>0</v>
      </c>
      <c r="CA32" s="661">
        <f t="shared" si="16"/>
        <v>0</v>
      </c>
      <c r="CB32" s="661" t="b">
        <f t="shared" si="17"/>
        <v>0</v>
      </c>
      <c r="CC32" s="661" t="b">
        <f t="shared" si="18"/>
        <v>0</v>
      </c>
      <c r="CD32" s="661" t="b">
        <f t="shared" si="19"/>
        <v>0</v>
      </c>
      <c r="CE32" s="661" t="b">
        <f t="shared" si="20"/>
        <v>0</v>
      </c>
      <c r="CF32" s="661">
        <f t="shared" si="21"/>
        <v>0</v>
      </c>
      <c r="CG32" s="661">
        <f t="shared" si="22"/>
        <v>0</v>
      </c>
      <c r="CI32" s="13">
        <f t="shared" si="0"/>
        <v>0</v>
      </c>
      <c r="CJ32" s="13" t="b">
        <f t="shared" si="23"/>
        <v>0</v>
      </c>
      <c r="CK32" s="13" t="b">
        <f t="shared" si="1"/>
        <v>0</v>
      </c>
      <c r="CL32" s="13" t="b">
        <f t="shared" si="24"/>
        <v>0</v>
      </c>
      <c r="CM32" s="13" t="b">
        <f t="shared" si="2"/>
        <v>0</v>
      </c>
      <c r="CN32" s="13" t="b">
        <f t="shared" si="25"/>
        <v>0</v>
      </c>
      <c r="CO32" s="13" t="b">
        <f t="shared" si="3"/>
        <v>0</v>
      </c>
      <c r="CP32" s="13" t="b">
        <f t="shared" si="26"/>
        <v>0</v>
      </c>
      <c r="CQ32" s="13" t="b">
        <f t="shared" si="4"/>
        <v>0</v>
      </c>
      <c r="CR32" s="13" t="b">
        <f t="shared" si="27"/>
        <v>0</v>
      </c>
    </row>
    <row r="33" spans="1:96" ht="14.25" customHeight="1" thickBot="1">
      <c r="A33" s="1229">
        <v>7</v>
      </c>
      <c r="B33" s="1235" t="s">
        <v>357</v>
      </c>
      <c r="C33" s="1220" t="s">
        <v>255</v>
      </c>
      <c r="D33" s="1238" t="s">
        <v>358</v>
      </c>
      <c r="E33" s="1267"/>
      <c r="F33" s="1267">
        <v>50000</v>
      </c>
      <c r="G33" s="1220">
        <v>2002</v>
      </c>
      <c r="H33" s="1226" t="s">
        <v>17</v>
      </c>
      <c r="I33" s="1226" t="s">
        <v>16</v>
      </c>
      <c r="J33" s="1226" t="s">
        <v>16</v>
      </c>
      <c r="K33" s="1226">
        <f>IF(G33&lt;=1966,'lista, wskaźniki'!$G$4,IF(G33&gt;1966,IF(G33&lt;=1985,'lista, wskaźniki'!$G$5,IF(G33&gt;1985,IF(G33&lt;=1992,'lista, wskaźniki'!$G$6,IF(G33&gt;1992,IF(G33&lt;=1996,'lista, wskaźniki'!$G$7,IF(G33&gt;1996,'lista, wskaźniki'!$G$8))))))))</f>
        <v>115</v>
      </c>
      <c r="L33" s="1226" t="s">
        <v>23</v>
      </c>
      <c r="M33" s="1268">
        <v>2700</v>
      </c>
      <c r="N33" s="1226" t="s">
        <v>27</v>
      </c>
      <c r="O33" s="1226" t="s">
        <v>359</v>
      </c>
      <c r="P33" s="1226">
        <v>2002</v>
      </c>
      <c r="Q33" s="1226"/>
      <c r="R33" s="807" t="s">
        <v>38</v>
      </c>
      <c r="S33" s="807"/>
      <c r="T33" s="807" t="s">
        <v>42</v>
      </c>
      <c r="U33" s="807" t="s">
        <v>52</v>
      </c>
      <c r="V33" s="807" t="s">
        <v>186</v>
      </c>
      <c r="W33" s="807">
        <v>30</v>
      </c>
      <c r="X33" s="807">
        <v>1800</v>
      </c>
      <c r="Y33" s="807" t="s">
        <v>38</v>
      </c>
      <c r="Z33" s="841">
        <v>90000</v>
      </c>
      <c r="AA33" s="1272">
        <f>412820/1000</f>
        <v>412.82</v>
      </c>
      <c r="AB33" s="840">
        <f t="shared" si="5"/>
        <v>3250.7999999999997</v>
      </c>
      <c r="AC33" s="840">
        <v>0</v>
      </c>
      <c r="AD33" s="840">
        <f>IF(T33="inne",E33*'lista, wskaźniki'!$E$35+F33*'lista, wskaźniki'!$E$36,IF(T33="to samo źródło",0,IF(T33=0,0)))</f>
        <v>0</v>
      </c>
      <c r="AE33" s="840">
        <f>IF(Y33="węgiel",Z33*'lista, wskaźniki'!$D$20, IF(Y33="drewno",Z33*'lista, wskaźniki'!$D$22,IF(Y33="pellet",Z33*'lista, wskaźniki'!$D$23,IF(Y33="gaz z sieci",Z33*'lista, wskaźniki'!$D$21,IF(Y33="olej opałowy",Z33*'lista, wskaźniki'!$D$24)))))</f>
        <v>3250.7999999999997</v>
      </c>
      <c r="AF33" s="800">
        <v>205000</v>
      </c>
      <c r="AG33" s="1223">
        <v>226000</v>
      </c>
      <c r="AH33" s="655">
        <f>IF(Y33="węgiel",AB33*1/3.6*'lista, wskaźniki'!$F$20,IF(Y33="drewno",AB33*1/3.6*'lista, wskaźniki'!$F$22,IF(Y33="pellet",AB33*1/3.6*'lista, wskaźniki'!$F$23,IF(Y33="gaz z sieci",AB33*1/3.6*'lista, wskaźniki'!$F$21,IF(Y33="olej opałowy",AB33*1/3.6*'lista, wskaźniki'!$F$24,0)))))</f>
        <v>181.45965599999997</v>
      </c>
      <c r="AI33" s="656">
        <f>IF(Y33="węgiel",AB33*'lista, wskaźniki'!$E$42,IF(Y33="drewno",AB33*'lista, wskaźniki'!$G$42,IF(Y33="pellet",AB33*'lista, wskaźniki'!$H$42,IF(Y33="gaz z sieci",AB33*'lista, wskaźniki'!$F$42,IF(Y33="olej opałowy",AB33*'lista, wskaźniki'!$I$42,0)))))</f>
        <v>1.6253999999999997E-3</v>
      </c>
      <c r="AJ33" s="656">
        <f>IF(Y33="węgiel",AB33*'lista, wskaźniki'!$E$43,IF(Y33="drewno",AB33*'lista, wskaźniki'!$G$43,IF(Y33="pellet",AB33*'lista, wskaźniki'!$H$43,IF(Y33="gaz z sieci",AB33*'lista, wskaźniki'!$F$43,IF(Y33="olej opałowy",AB33*'lista, wskaźniki'!$I$43,0)))))</f>
        <v>1.6253999999999997E-3</v>
      </c>
      <c r="AK33" s="656">
        <f>IF(Y33="węgiel",AB33*'lista, wskaźniki'!$E$44,IF(Y33="drewno",AB33*'lista, wskaźniki'!$G$44,IF(Y33="pellet",AB33*'lista, wskaźniki'!$H$44,IF(Y33="gaz z sieci",AB33*'lista, wskaźniki'!$F$44,IF(Y33="olej opałowy",AB33*'lista, wskaźniki'!$I$44,0)))))</f>
        <v>0</v>
      </c>
      <c r="AL33" s="655" t="b">
        <f>IF(U33="energia elektryczna",AD33*1/3.6*'lista, wskaźniki'!$F$26)</f>
        <v>0</v>
      </c>
      <c r="AM33" s="807"/>
      <c r="AN33" s="807"/>
      <c r="AO33" s="807"/>
      <c r="AP33" s="800">
        <f>AA33*'lista, wskaźniki'!$F$26</f>
        <v>367.40980000000002</v>
      </c>
      <c r="AQ33" s="800">
        <f t="shared" si="6"/>
        <v>548.86945600000001</v>
      </c>
      <c r="AR33" s="801">
        <f t="shared" si="7"/>
        <v>1.6253999999999997E-3</v>
      </c>
      <c r="AS33" s="801">
        <f t="shared" si="8"/>
        <v>1.6253999999999997E-3</v>
      </c>
      <c r="AT33" s="801">
        <f t="shared" si="9"/>
        <v>0</v>
      </c>
      <c r="AU33" s="1223">
        <v>8000</v>
      </c>
      <c r="AV33" s="1278">
        <v>28000</v>
      </c>
      <c r="AW33" s="1226" t="s">
        <v>16</v>
      </c>
      <c r="AX33" s="1226" t="s">
        <v>16</v>
      </c>
      <c r="AY33" s="1226" t="s">
        <v>17</v>
      </c>
      <c r="AZ33" s="1220" t="s">
        <v>17</v>
      </c>
      <c r="BA33" s="1220" t="s">
        <v>16</v>
      </c>
      <c r="BB33" s="1220" t="s">
        <v>17</v>
      </c>
      <c r="BC33" s="1220" t="s">
        <v>16</v>
      </c>
      <c r="BD33" s="1220" t="s">
        <v>17</v>
      </c>
      <c r="BE33" s="807" t="s">
        <v>52</v>
      </c>
      <c r="BF33" s="1311">
        <v>90</v>
      </c>
      <c r="BG33" s="1278"/>
      <c r="BH33" s="1238"/>
      <c r="BI33" s="807" t="s">
        <v>52</v>
      </c>
      <c r="BJ33" s="807"/>
      <c r="BK33" s="807"/>
      <c r="BL33" s="1278"/>
      <c r="BM33" s="1278"/>
      <c r="BN33" s="1278"/>
      <c r="BO33" s="1278"/>
      <c r="BP33" s="1278"/>
      <c r="BQ33" s="1278"/>
      <c r="BR33" s="1283"/>
      <c r="BU33" s="365" t="b">
        <f t="shared" si="10"/>
        <v>0</v>
      </c>
      <c r="BV33" s="365" t="b">
        <f t="shared" si="11"/>
        <v>0</v>
      </c>
      <c r="BW33" s="365" t="b">
        <f t="shared" si="12"/>
        <v>0</v>
      </c>
      <c r="BX33" s="365">
        <f t="shared" si="13"/>
        <v>3250.7999999999997</v>
      </c>
      <c r="BY33" s="365" t="b">
        <f t="shared" si="14"/>
        <v>0</v>
      </c>
      <c r="BZ33" s="365" t="b">
        <f t="shared" si="15"/>
        <v>0</v>
      </c>
      <c r="CA33" s="661">
        <f t="shared" si="16"/>
        <v>0</v>
      </c>
      <c r="CB33" s="661" t="b">
        <f t="shared" si="17"/>
        <v>0</v>
      </c>
      <c r="CC33" s="661" t="b">
        <f t="shared" si="18"/>
        <v>0</v>
      </c>
      <c r="CD33" s="661" t="b">
        <f t="shared" si="19"/>
        <v>0</v>
      </c>
      <c r="CE33" s="661">
        <f t="shared" si="20"/>
        <v>3250.7999999999997</v>
      </c>
      <c r="CF33" s="661" t="b">
        <f t="shared" si="21"/>
        <v>0</v>
      </c>
      <c r="CG33" s="661">
        <f t="shared" si="22"/>
        <v>0</v>
      </c>
      <c r="CI33" s="13" t="b">
        <f t="shared" si="0"/>
        <v>0</v>
      </c>
      <c r="CJ33" s="13">
        <f t="shared" si="23"/>
        <v>0</v>
      </c>
      <c r="CK33" s="13" t="b">
        <f t="shared" si="1"/>
        <v>0</v>
      </c>
      <c r="CL33" s="13">
        <f t="shared" si="24"/>
        <v>0</v>
      </c>
      <c r="CM33" s="13" t="b">
        <f t="shared" si="2"/>
        <v>0</v>
      </c>
      <c r="CN33" s="13">
        <f t="shared" si="25"/>
        <v>0</v>
      </c>
      <c r="CO33" s="13" t="b">
        <f t="shared" si="3"/>
        <v>0</v>
      </c>
      <c r="CP33" s="13">
        <f t="shared" si="26"/>
        <v>0</v>
      </c>
      <c r="CQ33" s="13">
        <f t="shared" si="4"/>
        <v>2700</v>
      </c>
      <c r="CR33" s="13">
        <f t="shared" si="27"/>
        <v>1350</v>
      </c>
    </row>
    <row r="34" spans="1:96" ht="15" thickBot="1">
      <c r="A34" s="1230"/>
      <c r="B34" s="1236"/>
      <c r="C34" s="1221"/>
      <c r="D34" s="1239"/>
      <c r="E34" s="1221"/>
      <c r="F34" s="1221"/>
      <c r="G34" s="1221"/>
      <c r="H34" s="1227"/>
      <c r="I34" s="1227"/>
      <c r="J34" s="1227"/>
      <c r="K34" s="1227"/>
      <c r="L34" s="1227"/>
      <c r="M34" s="1269"/>
      <c r="N34" s="1227"/>
      <c r="O34" s="1227"/>
      <c r="P34" s="1227"/>
      <c r="Q34" s="1227"/>
      <c r="R34" s="808"/>
      <c r="S34" s="808"/>
      <c r="T34" s="808"/>
      <c r="U34" s="808"/>
      <c r="V34" s="808" t="s">
        <v>187</v>
      </c>
      <c r="W34" s="842" t="s">
        <v>360</v>
      </c>
      <c r="X34" s="808">
        <v>5000</v>
      </c>
      <c r="Y34" s="808" t="s">
        <v>36</v>
      </c>
      <c r="Z34" s="802"/>
      <c r="AA34" s="1273"/>
      <c r="AB34" s="840">
        <f t="shared" si="5"/>
        <v>0</v>
      </c>
      <c r="AC34" s="840">
        <f>IF(L34="kompletna",K34*M34*0.0036*'lista, wskaźniki'!$F$13, IF(L34="częściowa",K34*M34*0.0036*'lista, wskaźniki'!$F$14, IF(L34="brak",K34*M34*0.0036*'lista, wskaźniki'!$F$15,)))</f>
        <v>0</v>
      </c>
      <c r="AD34" s="840">
        <f>IF(T34="inne",E34*'lista, wskaźniki'!$E$35+F34*'lista, wskaźniki'!$E$36,IF(T34="to samo źródło",0,IF(T34=0,0)))</f>
        <v>0</v>
      </c>
      <c r="AE34" s="840">
        <f>IF(Y34="węgiel",Z34*'lista, wskaźniki'!$D$20, IF(Y34="drewno",Z34*'lista, wskaźniki'!$D$22,IF(Y34="pellet",Z34*'lista, wskaźniki'!$D$23,IF(Y34="gaz z sieci",Z34*'lista, wskaźniki'!$D$21,IF(Y34="olej opałowy",Z34*'lista, wskaźniki'!$D$24)))))</f>
        <v>0</v>
      </c>
      <c r="AF34" s="655"/>
      <c r="AG34" s="1224"/>
      <c r="AH34" s="655">
        <f>IF(Y34="węgiel",AB34*1/3.6*'lista, wskaźniki'!$F$20,IF(Y34="drewno",AB34*1/3.6*'lista, wskaźniki'!$F$22,IF(Y34="pellet",AB34*1/3.6*'lista, wskaźniki'!$F$23,IF(Y34="gaz z sieci",AB34*1/3.6*'lista, wskaźniki'!$F$21,IF(Y34="olej opałowy",AB34*1/3.6*'lista, wskaźniki'!$F$24,0)))))</f>
        <v>0</v>
      </c>
      <c r="AI34" s="656">
        <f>IF(Y34="węgiel",AB34*'lista, wskaźniki'!$E$42,IF(Y34="drewno",AB34*'lista, wskaźniki'!$G$42,IF(Y34="pellet",AB34*'lista, wskaźniki'!$H$42,IF(Y34="gaz z sieci",AB34*'lista, wskaźniki'!$F$42,IF(Y34="olej opałowy",AB34*'lista, wskaźniki'!$I$42,0)))))</f>
        <v>0</v>
      </c>
      <c r="AJ34" s="656">
        <f>IF(Y34="węgiel",AB34*'lista, wskaźniki'!$E$43,IF(Y34="drewno",AB34*'lista, wskaźniki'!$G$43,IF(Y34="pellet",AB34*'lista, wskaźniki'!$H$43,IF(Y34="gaz z sieci",AB34*'lista, wskaźniki'!$F$43,IF(Y34="olej opałowy",AB34*'lista, wskaźniki'!$I$43,0)))))</f>
        <v>0</v>
      </c>
      <c r="AK34" s="656">
        <f>IF(Y34="węgiel",AB34*'lista, wskaźniki'!$E$44,IF(Y34="drewno",AB34*'lista, wskaźniki'!$G$44,IF(Y34="pellet",AB34*'lista, wskaźniki'!$H$44,IF(Y34="gaz z sieci",AB34*'lista, wskaźniki'!$F$44,IF(Y34="olej opałowy",AB34*'lista, wskaźniki'!$I$44,0)))))</f>
        <v>0</v>
      </c>
      <c r="AL34" s="655" t="b">
        <f>IF(U34="energia elektryczna",AD34*1/3.6*'lista, wskaźniki'!$F$26)</f>
        <v>0</v>
      </c>
      <c r="AM34" s="808"/>
      <c r="AN34" s="808"/>
      <c r="AO34" s="808"/>
      <c r="AP34" s="800">
        <f>AA34*'lista, wskaźniki'!$F$26</f>
        <v>0</v>
      </c>
      <c r="AQ34" s="800">
        <f t="shared" si="6"/>
        <v>0</v>
      </c>
      <c r="AR34" s="801">
        <f t="shared" si="7"/>
        <v>0</v>
      </c>
      <c r="AS34" s="801">
        <f t="shared" si="8"/>
        <v>0</v>
      </c>
      <c r="AT34" s="801">
        <f t="shared" si="9"/>
        <v>0</v>
      </c>
      <c r="AU34" s="1224"/>
      <c r="AV34" s="1227"/>
      <c r="AW34" s="1227"/>
      <c r="AX34" s="1227"/>
      <c r="AY34" s="1227"/>
      <c r="AZ34" s="1221"/>
      <c r="BA34" s="1221"/>
      <c r="BB34" s="1221"/>
      <c r="BC34" s="1221"/>
      <c r="BD34" s="1221"/>
      <c r="BE34" s="808"/>
      <c r="BF34" s="1312"/>
      <c r="BG34" s="1279"/>
      <c r="BH34" s="1239"/>
      <c r="BI34" s="808" t="s">
        <v>53</v>
      </c>
      <c r="BJ34" s="808"/>
      <c r="BK34" s="808"/>
      <c r="BL34" s="1279"/>
      <c r="BM34" s="1279"/>
      <c r="BN34" s="1279"/>
      <c r="BO34" s="1279"/>
      <c r="BP34" s="1279"/>
      <c r="BQ34" s="1279"/>
      <c r="BR34" s="1284"/>
      <c r="BU34" s="365" t="b">
        <f t="shared" si="10"/>
        <v>0</v>
      </c>
      <c r="BV34" s="365">
        <f t="shared" si="11"/>
        <v>0</v>
      </c>
      <c r="BW34" s="365" t="b">
        <f t="shared" si="12"/>
        <v>0</v>
      </c>
      <c r="BX34" s="365" t="b">
        <f t="shared" si="13"/>
        <v>0</v>
      </c>
      <c r="BY34" s="365" t="b">
        <f t="shared" si="14"/>
        <v>0</v>
      </c>
      <c r="BZ34" s="365" t="b">
        <f t="shared" si="15"/>
        <v>0</v>
      </c>
      <c r="CA34" s="661">
        <f t="shared" si="16"/>
        <v>0</v>
      </c>
      <c r="CB34" s="661" t="b">
        <f t="shared" si="17"/>
        <v>0</v>
      </c>
      <c r="CC34" s="661">
        <f t="shared" si="18"/>
        <v>0</v>
      </c>
      <c r="CD34" s="661" t="b">
        <f t="shared" si="19"/>
        <v>0</v>
      </c>
      <c r="CE34" s="661" t="b">
        <f t="shared" si="20"/>
        <v>0</v>
      </c>
      <c r="CF34" s="661" t="b">
        <f t="shared" si="21"/>
        <v>0</v>
      </c>
      <c r="CG34" s="661">
        <f t="shared" si="22"/>
        <v>0</v>
      </c>
      <c r="CI34" s="13">
        <f t="shared" si="0"/>
        <v>0</v>
      </c>
      <c r="CJ34" s="13" t="b">
        <f t="shared" si="23"/>
        <v>0</v>
      </c>
      <c r="CK34" s="13" t="b">
        <f t="shared" si="1"/>
        <v>0</v>
      </c>
      <c r="CL34" s="13" t="b">
        <f t="shared" si="24"/>
        <v>0</v>
      </c>
      <c r="CM34" s="13" t="b">
        <f t="shared" si="2"/>
        <v>0</v>
      </c>
      <c r="CN34" s="13" t="b">
        <f t="shared" si="25"/>
        <v>0</v>
      </c>
      <c r="CO34" s="13" t="b">
        <f t="shared" si="3"/>
        <v>0</v>
      </c>
      <c r="CP34" s="13" t="b">
        <f t="shared" si="26"/>
        <v>0</v>
      </c>
      <c r="CQ34" s="13" t="b">
        <f t="shared" si="4"/>
        <v>0</v>
      </c>
      <c r="CR34" s="13" t="b">
        <f t="shared" si="27"/>
        <v>0</v>
      </c>
    </row>
    <row r="35" spans="1:96" ht="15" thickBot="1">
      <c r="A35" s="1230"/>
      <c r="B35" s="1236"/>
      <c r="C35" s="1221"/>
      <c r="D35" s="1239"/>
      <c r="E35" s="1221"/>
      <c r="F35" s="1221"/>
      <c r="G35" s="1221"/>
      <c r="H35" s="1227"/>
      <c r="I35" s="1227"/>
      <c r="J35" s="1227"/>
      <c r="K35" s="1227"/>
      <c r="L35" s="1227"/>
      <c r="M35" s="1269"/>
      <c r="N35" s="1227"/>
      <c r="O35" s="1227"/>
      <c r="P35" s="1227"/>
      <c r="Q35" s="1227"/>
      <c r="R35" s="808"/>
      <c r="S35" s="808"/>
      <c r="T35" s="808"/>
      <c r="U35" s="808"/>
      <c r="V35" s="808" t="s">
        <v>188</v>
      </c>
      <c r="W35" s="842" t="s">
        <v>361</v>
      </c>
      <c r="X35" s="808">
        <v>3744</v>
      </c>
      <c r="Y35" s="808" t="s">
        <v>50</v>
      </c>
      <c r="Z35" s="802"/>
      <c r="AA35" s="1273"/>
      <c r="AB35" s="840">
        <f t="shared" si="5"/>
        <v>0</v>
      </c>
      <c r="AC35" s="773">
        <f>IF(L35="kompletna",K35*M35*0.0036*'lista, wskaźniki'!$F$13, IF(L35="częściowa",K35*M35*0.0036*'lista, wskaźniki'!$F$14, IF(L35="brak",K35*M35*0.0036*'lista, wskaźniki'!$F$15,)))</f>
        <v>0</v>
      </c>
      <c r="AD35" s="840">
        <f>IF(T35="inne",E35*'lista, wskaźniki'!$E$35+F35*'lista, wskaźniki'!$E$36,IF(T35="to samo źródło",0,IF(T35=0,0)))</f>
        <v>0</v>
      </c>
      <c r="AE35" s="840">
        <f>IF(Y35="węgiel",Z35*'lista, wskaźniki'!$D$20, IF(Y35="drewno",Z35*'lista, wskaźniki'!$D$22,IF(Y35="pellet",Z35*'lista, wskaźniki'!$D$23,IF(Y35="gaz z sieci",Z35*'lista, wskaźniki'!$D$21,IF(Y35="olej opałowy",Z35*'lista, wskaźniki'!$D$24)))))</f>
        <v>0</v>
      </c>
      <c r="AF35" s="655"/>
      <c r="AG35" s="1224"/>
      <c r="AH35" s="655">
        <f>IF(Y35="węgiel",AB35*1/3.6*'lista, wskaźniki'!$F$20,IF(Y35="drewno",AB35*1/3.6*'lista, wskaźniki'!$F$22,IF(Y35="pellet",AB35*1/3.6*'lista, wskaźniki'!$F$23,IF(Y35="gaz z sieci",AB35*1/3.6*'lista, wskaźniki'!$F$21,IF(Y35="olej opałowy",AB35*1/3.6*'lista, wskaźniki'!$F$24,0)))))</f>
        <v>0</v>
      </c>
      <c r="AI35" s="656">
        <f>IF(Y35="węgiel",AB35*'lista, wskaźniki'!$E$42,IF(Y35="drewno",AB35*'lista, wskaźniki'!$G$42,IF(Y35="pellet",AB35*'lista, wskaźniki'!$H$42,IF(Y35="gaz z sieci",AB35*'lista, wskaźniki'!$F$42,IF(Y35="olej opałowy",AB35*'lista, wskaźniki'!$I$42,0)))))</f>
        <v>0</v>
      </c>
      <c r="AJ35" s="656">
        <f>IF(Y35="węgiel",AB35*'lista, wskaźniki'!$E$43,IF(Y35="drewno",AB35*'lista, wskaźniki'!$G$43,IF(Y35="pellet",AB35*'lista, wskaźniki'!$H$43,IF(Y35="gaz z sieci",AB35*'lista, wskaźniki'!$F$43,IF(Y35="olej opałowy",AB35*'lista, wskaźniki'!$I$43,0)))))</f>
        <v>0</v>
      </c>
      <c r="AK35" s="656">
        <f>IF(Y35="węgiel",AB35*'lista, wskaźniki'!$E$44,IF(Y35="drewno",AB35*'lista, wskaźniki'!$G$44,IF(Y35="pellet",AB35*'lista, wskaźniki'!$H$44,IF(Y35="gaz z sieci",AB35*'lista, wskaźniki'!$F$44,IF(Y35="olej opałowy",AB35*'lista, wskaźniki'!$I$44,0)))))</f>
        <v>0</v>
      </c>
      <c r="AL35" s="655" t="b">
        <f>IF(U35="energia elektryczna",AD35*1/3.6*'lista, wskaźniki'!$F$26)</f>
        <v>0</v>
      </c>
      <c r="AM35" s="808"/>
      <c r="AN35" s="808"/>
      <c r="AO35" s="808"/>
      <c r="AP35" s="800">
        <f>AA35*'lista, wskaźniki'!$F$26</f>
        <v>0</v>
      </c>
      <c r="AQ35" s="800">
        <f t="shared" si="6"/>
        <v>0</v>
      </c>
      <c r="AR35" s="801">
        <f t="shared" si="7"/>
        <v>0</v>
      </c>
      <c r="AS35" s="801">
        <f t="shared" si="8"/>
        <v>0</v>
      </c>
      <c r="AT35" s="801">
        <f t="shared" si="9"/>
        <v>0</v>
      </c>
      <c r="AU35" s="1224"/>
      <c r="AV35" s="1227"/>
      <c r="AW35" s="1227"/>
      <c r="AX35" s="1227"/>
      <c r="AY35" s="1227"/>
      <c r="AZ35" s="1221"/>
      <c r="BA35" s="1221"/>
      <c r="BB35" s="1221"/>
      <c r="BC35" s="1221"/>
      <c r="BD35" s="1221"/>
      <c r="BE35" s="808"/>
      <c r="BF35" s="1312"/>
      <c r="BG35" s="1279"/>
      <c r="BH35" s="1239"/>
      <c r="BI35" s="808" t="s">
        <v>43</v>
      </c>
      <c r="BJ35" s="808"/>
      <c r="BK35" s="808"/>
      <c r="BL35" s="1279"/>
      <c r="BM35" s="1279"/>
      <c r="BN35" s="1279"/>
      <c r="BO35" s="1279"/>
      <c r="BP35" s="1279"/>
      <c r="BQ35" s="1279"/>
      <c r="BR35" s="1284"/>
      <c r="BU35" s="365" t="b">
        <f t="shared" si="10"/>
        <v>0</v>
      </c>
      <c r="BV35" s="365" t="b">
        <f t="shared" si="11"/>
        <v>0</v>
      </c>
      <c r="BW35" s="365">
        <f t="shared" si="12"/>
        <v>0</v>
      </c>
      <c r="BX35" s="365" t="b">
        <f t="shared" si="13"/>
        <v>0</v>
      </c>
      <c r="BY35" s="365" t="b">
        <f t="shared" si="14"/>
        <v>0</v>
      </c>
      <c r="BZ35" s="365" t="b">
        <f t="shared" si="15"/>
        <v>0</v>
      </c>
      <c r="CA35" s="661">
        <f t="shared" si="16"/>
        <v>0</v>
      </c>
      <c r="CB35" s="661" t="b">
        <f t="shared" si="17"/>
        <v>0</v>
      </c>
      <c r="CC35" s="661" t="b">
        <f t="shared" si="18"/>
        <v>0</v>
      </c>
      <c r="CD35" s="661">
        <f t="shared" si="19"/>
        <v>0</v>
      </c>
      <c r="CE35" s="661" t="b">
        <f t="shared" si="20"/>
        <v>0</v>
      </c>
      <c r="CF35" s="661" t="b">
        <f t="shared" si="21"/>
        <v>0</v>
      </c>
      <c r="CG35" s="661">
        <f t="shared" si="22"/>
        <v>0</v>
      </c>
      <c r="CI35" s="13">
        <f t="shared" ref="CI35:CI66" si="28">IF(G35&lt;1966,M35)</f>
        <v>0</v>
      </c>
      <c r="CJ35" s="13" t="b">
        <f t="shared" si="23"/>
        <v>0</v>
      </c>
      <c r="CK35" s="13" t="b">
        <f t="shared" ref="CK35:CK66" si="29">IF(G35&gt;1966,IF(G35&lt;=1985,M35))</f>
        <v>0</v>
      </c>
      <c r="CL35" s="13" t="b">
        <f t="shared" si="24"/>
        <v>0</v>
      </c>
      <c r="CM35" s="13" t="b">
        <f t="shared" ref="CM35:CM66" si="30">IF(G35&gt;1985,IF(G35&lt;=1992,M35))</f>
        <v>0</v>
      </c>
      <c r="CN35" s="13" t="b">
        <f t="shared" si="25"/>
        <v>0</v>
      </c>
      <c r="CO35" s="13" t="b">
        <f t="shared" ref="CO35:CO66" si="31">IF(G35&gt;1992,IF(G35&lt;=1996,M35))</f>
        <v>0</v>
      </c>
      <c r="CP35" s="13" t="b">
        <f t="shared" si="26"/>
        <v>0</v>
      </c>
      <c r="CQ35" s="13" t="b">
        <f t="shared" ref="CQ35:CQ66" si="32">IF(G35&gt;=1997,M35)</f>
        <v>0</v>
      </c>
      <c r="CR35" s="13" t="b">
        <f t="shared" si="27"/>
        <v>0</v>
      </c>
    </row>
    <row r="36" spans="1:96" ht="15" thickBot="1">
      <c r="A36" s="1230"/>
      <c r="B36" s="1236"/>
      <c r="C36" s="1221"/>
      <c r="D36" s="1239"/>
      <c r="E36" s="1221"/>
      <c r="F36" s="1221"/>
      <c r="G36" s="1221"/>
      <c r="H36" s="1227"/>
      <c r="I36" s="1227"/>
      <c r="J36" s="1227"/>
      <c r="K36" s="1227"/>
      <c r="L36" s="1227"/>
      <c r="M36" s="1269"/>
      <c r="N36" s="1227"/>
      <c r="O36" s="1227"/>
      <c r="P36" s="1227"/>
      <c r="Q36" s="1227"/>
      <c r="R36" s="808"/>
      <c r="S36" s="808"/>
      <c r="T36" s="808"/>
      <c r="U36" s="808"/>
      <c r="V36" s="808" t="s">
        <v>24</v>
      </c>
      <c r="W36" s="808">
        <v>44</v>
      </c>
      <c r="X36" s="808">
        <v>2592</v>
      </c>
      <c r="Y36" s="807" t="s">
        <v>35</v>
      </c>
      <c r="Z36" s="802"/>
      <c r="AA36" s="1273"/>
      <c r="AB36" s="840">
        <f t="shared" si="5"/>
        <v>0</v>
      </c>
      <c r="AC36" s="773">
        <f>IF(L36="kompletna",K36*M36*0.0036*'lista, wskaźniki'!$F$13, IF(L36="częściowa",K36*M36*0.0036*'lista, wskaźniki'!$F$14, IF(L36="brak",K36*M36*0.0036*'lista, wskaźniki'!$F$15,)))</f>
        <v>0</v>
      </c>
      <c r="AD36" s="840">
        <f>IF(T36="inne",E36*'lista, wskaźniki'!$E$35+F36*'lista, wskaźniki'!$E$36,IF(T36="to samo źródło",0,IF(T36=0,0)))</f>
        <v>0</v>
      </c>
      <c r="AE36" s="840">
        <f>IF(Y36="węgiel",Z36*'lista, wskaźniki'!$D$20, IF(Y36="drewno",Z36*'lista, wskaźniki'!$D$22,IF(Y36="pellet",Z36*'lista, wskaźniki'!$D$23,IF(Y36="gaz z sieci",Z36*'lista, wskaźniki'!$D$21,IF(Y36="olej opałowy",Z36*'lista, wskaźniki'!$D$24)))))</f>
        <v>0</v>
      </c>
      <c r="AF36" s="655"/>
      <c r="AG36" s="1224"/>
      <c r="AH36" s="655">
        <f>IF(Y36="węgiel",AB36*1/3.6*'lista, wskaźniki'!$F$20,IF(Y36="drewno",AB36*1/3.6*'lista, wskaźniki'!$F$22,IF(Y36="pellet",AB36*1/3.6*'lista, wskaźniki'!$F$23,IF(Y36="gaz z sieci",AB36*1/3.6*'lista, wskaźniki'!$F$21,IF(Y36="olej opałowy",AB36*1/3.6*'lista, wskaźniki'!$F$24,0)))))</f>
        <v>0</v>
      </c>
      <c r="AI36" s="656">
        <f>IF(Y36="węgiel",AB36*'lista, wskaźniki'!$E$42,IF(Y36="drewno",AB36*'lista, wskaźniki'!$G$42,IF(Y36="pellet",AB36*'lista, wskaźniki'!$H$42,IF(Y36="gaz z sieci",AB36*'lista, wskaźniki'!$F$42,IF(Y36="olej opałowy",AB36*'lista, wskaźniki'!$I$42,0)))))</f>
        <v>0</v>
      </c>
      <c r="AJ36" s="656">
        <f>IF(Y36="węgiel",AB36*'lista, wskaźniki'!$E$43,IF(Y36="drewno",AB36*'lista, wskaźniki'!$G$43,IF(Y36="pellet",AB36*'lista, wskaźniki'!$H$43,IF(Y36="gaz z sieci",AB36*'lista, wskaźniki'!$F$43,IF(Y36="olej opałowy",AB36*'lista, wskaźniki'!$I$43,0)))))</f>
        <v>0</v>
      </c>
      <c r="AK36" s="656">
        <f>IF(Y36="węgiel",AB36*'lista, wskaźniki'!$E$44,IF(Y36="drewno",AB36*'lista, wskaźniki'!$G$44,IF(Y36="pellet",AB36*'lista, wskaźniki'!$H$44,IF(Y36="gaz z sieci",AB36*'lista, wskaźniki'!$F$44,IF(Y36="olej opałowy",AB36*'lista, wskaźniki'!$I$44,0)))))</f>
        <v>0</v>
      </c>
      <c r="AL36" s="655" t="b">
        <f>IF(U36="energia elektryczna",AD36*1/3.6*'lista, wskaźniki'!$F$26)</f>
        <v>0</v>
      </c>
      <c r="AM36" s="808"/>
      <c r="AN36" s="808"/>
      <c r="AO36" s="808"/>
      <c r="AP36" s="800">
        <f>AA36*'lista, wskaźniki'!$F$26</f>
        <v>0</v>
      </c>
      <c r="AQ36" s="800">
        <f t="shared" si="6"/>
        <v>0</v>
      </c>
      <c r="AR36" s="801">
        <f t="shared" si="7"/>
        <v>0</v>
      </c>
      <c r="AS36" s="801">
        <f t="shared" si="8"/>
        <v>0</v>
      </c>
      <c r="AT36" s="801">
        <f t="shared" si="9"/>
        <v>0</v>
      </c>
      <c r="AU36" s="1224"/>
      <c r="AV36" s="1227"/>
      <c r="AW36" s="1227"/>
      <c r="AX36" s="1227"/>
      <c r="AY36" s="1227"/>
      <c r="AZ36" s="1221"/>
      <c r="BA36" s="1221"/>
      <c r="BB36" s="1221"/>
      <c r="BC36" s="1221"/>
      <c r="BD36" s="1221"/>
      <c r="BE36" s="808"/>
      <c r="BF36" s="1312"/>
      <c r="BG36" s="1279"/>
      <c r="BH36" s="1239"/>
      <c r="BI36" s="808"/>
      <c r="BJ36" s="808"/>
      <c r="BK36" s="808"/>
      <c r="BL36" s="1279"/>
      <c r="BM36" s="1279"/>
      <c r="BN36" s="1279"/>
      <c r="BO36" s="1279"/>
      <c r="BP36" s="1279"/>
      <c r="BQ36" s="1279"/>
      <c r="BR36" s="1284"/>
      <c r="BU36" s="365">
        <f t="shared" si="10"/>
        <v>0</v>
      </c>
      <c r="BV36" s="365" t="b">
        <f t="shared" si="11"/>
        <v>0</v>
      </c>
      <c r="BW36" s="365" t="b">
        <f t="shared" si="12"/>
        <v>0</v>
      </c>
      <c r="BX36" s="365" t="b">
        <f t="shared" si="13"/>
        <v>0</v>
      </c>
      <c r="BY36" s="365" t="b">
        <f t="shared" si="14"/>
        <v>0</v>
      </c>
      <c r="BZ36" s="365" t="b">
        <f t="shared" si="15"/>
        <v>0</v>
      </c>
      <c r="CA36" s="661">
        <f t="shared" si="16"/>
        <v>0</v>
      </c>
      <c r="CB36" s="661">
        <f t="shared" si="17"/>
        <v>0</v>
      </c>
      <c r="CC36" s="661" t="b">
        <f t="shared" si="18"/>
        <v>0</v>
      </c>
      <c r="CD36" s="661" t="b">
        <f t="shared" si="19"/>
        <v>0</v>
      </c>
      <c r="CE36" s="661" t="b">
        <f t="shared" si="20"/>
        <v>0</v>
      </c>
      <c r="CF36" s="661" t="b">
        <f t="shared" si="21"/>
        <v>0</v>
      </c>
      <c r="CG36" s="661">
        <f t="shared" si="22"/>
        <v>0</v>
      </c>
      <c r="CI36" s="13">
        <f t="shared" si="28"/>
        <v>0</v>
      </c>
      <c r="CJ36" s="13" t="b">
        <f t="shared" si="23"/>
        <v>0</v>
      </c>
      <c r="CK36" s="13" t="b">
        <f t="shared" si="29"/>
        <v>0</v>
      </c>
      <c r="CL36" s="13" t="b">
        <f t="shared" si="24"/>
        <v>0</v>
      </c>
      <c r="CM36" s="13" t="b">
        <f t="shared" si="30"/>
        <v>0</v>
      </c>
      <c r="CN36" s="13" t="b">
        <f t="shared" si="25"/>
        <v>0</v>
      </c>
      <c r="CO36" s="13" t="b">
        <f t="shared" si="31"/>
        <v>0</v>
      </c>
      <c r="CP36" s="13" t="b">
        <f t="shared" si="26"/>
        <v>0</v>
      </c>
      <c r="CQ36" s="13" t="b">
        <f t="shared" si="32"/>
        <v>0</v>
      </c>
      <c r="CR36" s="13" t="b">
        <f t="shared" si="27"/>
        <v>0</v>
      </c>
    </row>
    <row r="37" spans="1:96" ht="15" thickBot="1">
      <c r="A37" s="1231"/>
      <c r="B37" s="1237"/>
      <c r="C37" s="1222"/>
      <c r="D37" s="1240"/>
      <c r="E37" s="1222"/>
      <c r="F37" s="1222"/>
      <c r="G37" s="1222"/>
      <c r="H37" s="1228"/>
      <c r="I37" s="1228"/>
      <c r="J37" s="1228"/>
      <c r="K37" s="1228"/>
      <c r="L37" s="1228"/>
      <c r="M37" s="1270"/>
      <c r="N37" s="1228"/>
      <c r="O37" s="1228"/>
      <c r="P37" s="1228"/>
      <c r="Q37" s="1228"/>
      <c r="R37" s="809"/>
      <c r="S37" s="809"/>
      <c r="T37" s="809"/>
      <c r="U37" s="809"/>
      <c r="V37" s="809"/>
      <c r="W37" s="809"/>
      <c r="X37" s="809"/>
      <c r="Y37" s="809" t="s">
        <v>37</v>
      </c>
      <c r="Z37" s="805"/>
      <c r="AA37" s="1274"/>
      <c r="AB37" s="840">
        <f t="shared" si="5"/>
        <v>0</v>
      </c>
      <c r="AC37" s="773">
        <f>IF(L37="kompletna",K37*M37*0.0036*'lista, wskaźniki'!$F$13, IF(L37="częściowa",K37*M37*0.0036*'lista, wskaźniki'!$F$14, IF(L37="brak",K37*M37*0.0036*'lista, wskaźniki'!$F$15,)))</f>
        <v>0</v>
      </c>
      <c r="AD37" s="840">
        <f>IF(T37="inne",E37*'lista, wskaźniki'!$E$35+F37*'lista, wskaźniki'!$E$36,IF(T37="to samo źródło",0,IF(T37=0,0)))</f>
        <v>0</v>
      </c>
      <c r="AE37" s="840">
        <f>IF(Y37="węgiel",Z37*'lista, wskaźniki'!$D$20, IF(Y37="drewno",Z37*'lista, wskaźniki'!$D$22,IF(Y37="pellet",Z37*'lista, wskaźniki'!$D$23,IF(Y37="gaz z sieci",Z37*'lista, wskaźniki'!$D$21,IF(Y37="olej opałowy",Z37*'lista, wskaźniki'!$D$24)))))</f>
        <v>0</v>
      </c>
      <c r="AF37" s="810"/>
      <c r="AG37" s="1225"/>
      <c r="AH37" s="655">
        <f>IF(Y37="węgiel",AB37*1/3.6*'lista, wskaźniki'!$F$20,IF(Y37="drewno",AB37*1/3.6*'lista, wskaźniki'!$F$22,IF(Y37="pellet",AB37*1/3.6*'lista, wskaźniki'!$F$23,IF(Y37="gaz z sieci",AB37*1/3.6*'lista, wskaźniki'!$F$21,IF(Y37="olej opałowy",AB37*1/3.6*'lista, wskaźniki'!$F$24,0)))))</f>
        <v>0</v>
      </c>
      <c r="AI37" s="656">
        <f>IF(Y37="węgiel",AB37*'lista, wskaźniki'!$E$42,IF(Y37="drewno",AB37*'lista, wskaźniki'!$G$42,IF(Y37="pellet",AB37*'lista, wskaźniki'!$H$42,IF(Y37="gaz z sieci",AB37*'lista, wskaźniki'!$F$42,IF(Y37="olej opałowy",AB37*'lista, wskaźniki'!$I$42,0)))))</f>
        <v>0</v>
      </c>
      <c r="AJ37" s="656">
        <f>IF(Y37="węgiel",AB37*'lista, wskaźniki'!$E$43,IF(Y37="drewno",AB37*'lista, wskaźniki'!$G$43,IF(Y37="pellet",AB37*'lista, wskaźniki'!$H$43,IF(Y37="gaz z sieci",AB37*'lista, wskaźniki'!$F$43,IF(Y37="olej opałowy",AB37*'lista, wskaźniki'!$I$43,0)))))</f>
        <v>0</v>
      </c>
      <c r="AK37" s="656">
        <f>IF(Y37="węgiel",AB37*'lista, wskaźniki'!$E$44,IF(Y37="drewno",AB37*'lista, wskaźniki'!$G$44,IF(Y37="pellet",AB37*'lista, wskaźniki'!$H$44,IF(Y37="gaz z sieci",AB37*'lista, wskaźniki'!$F$44,IF(Y37="olej opałowy",AB37*'lista, wskaźniki'!$I$44,0)))))</f>
        <v>0</v>
      </c>
      <c r="AL37" s="655" t="b">
        <f>IF(U37="energia elektryczna",AD37*1/3.6*'lista, wskaźniki'!$F$26)</f>
        <v>0</v>
      </c>
      <c r="AM37" s="809"/>
      <c r="AN37" s="809"/>
      <c r="AO37" s="809"/>
      <c r="AP37" s="800">
        <f>AA37*'lista, wskaźniki'!$F$26</f>
        <v>0</v>
      </c>
      <c r="AQ37" s="800">
        <f t="shared" si="6"/>
        <v>0</v>
      </c>
      <c r="AR37" s="801">
        <f t="shared" si="7"/>
        <v>0</v>
      </c>
      <c r="AS37" s="801">
        <f t="shared" si="8"/>
        <v>0</v>
      </c>
      <c r="AT37" s="801">
        <f t="shared" si="9"/>
        <v>0</v>
      </c>
      <c r="AU37" s="1225"/>
      <c r="AV37" s="1228"/>
      <c r="AW37" s="1228"/>
      <c r="AX37" s="1228"/>
      <c r="AY37" s="1228"/>
      <c r="AZ37" s="1222"/>
      <c r="BA37" s="1222"/>
      <c r="BB37" s="1222"/>
      <c r="BC37" s="1222"/>
      <c r="BD37" s="1222"/>
      <c r="BE37" s="809"/>
      <c r="BF37" s="1313"/>
      <c r="BG37" s="1280"/>
      <c r="BH37" s="1240"/>
      <c r="BI37" s="809"/>
      <c r="BJ37" s="809"/>
      <c r="BK37" s="809"/>
      <c r="BL37" s="1280"/>
      <c r="BM37" s="1280"/>
      <c r="BN37" s="1280"/>
      <c r="BO37" s="1280"/>
      <c r="BP37" s="1280"/>
      <c r="BQ37" s="1280"/>
      <c r="BR37" s="1285"/>
      <c r="BU37" s="365" t="b">
        <f t="shared" si="10"/>
        <v>0</v>
      </c>
      <c r="BV37" s="365" t="b">
        <f t="shared" si="11"/>
        <v>0</v>
      </c>
      <c r="BW37" s="365" t="b">
        <f t="shared" si="12"/>
        <v>0</v>
      </c>
      <c r="BX37" s="365" t="b">
        <f t="shared" si="13"/>
        <v>0</v>
      </c>
      <c r="BY37" s="365">
        <f t="shared" si="14"/>
        <v>0</v>
      </c>
      <c r="BZ37" s="365" t="b">
        <f t="shared" si="15"/>
        <v>0</v>
      </c>
      <c r="CA37" s="661">
        <f t="shared" si="16"/>
        <v>0</v>
      </c>
      <c r="CB37" s="661" t="b">
        <f t="shared" si="17"/>
        <v>0</v>
      </c>
      <c r="CC37" s="661" t="b">
        <f t="shared" si="18"/>
        <v>0</v>
      </c>
      <c r="CD37" s="661" t="b">
        <f t="shared" si="19"/>
        <v>0</v>
      </c>
      <c r="CE37" s="661" t="b">
        <f t="shared" si="20"/>
        <v>0</v>
      </c>
      <c r="CF37" s="661">
        <f t="shared" si="21"/>
        <v>0</v>
      </c>
      <c r="CG37" s="661">
        <f t="shared" si="22"/>
        <v>0</v>
      </c>
      <c r="CI37" s="13">
        <f t="shared" si="28"/>
        <v>0</v>
      </c>
      <c r="CJ37" s="13" t="b">
        <f t="shared" si="23"/>
        <v>0</v>
      </c>
      <c r="CK37" s="13" t="b">
        <f t="shared" si="29"/>
        <v>0</v>
      </c>
      <c r="CL37" s="13" t="b">
        <f t="shared" si="24"/>
        <v>0</v>
      </c>
      <c r="CM37" s="13" t="b">
        <f t="shared" si="30"/>
        <v>0</v>
      </c>
      <c r="CN37" s="13" t="b">
        <f t="shared" si="25"/>
        <v>0</v>
      </c>
      <c r="CO37" s="13" t="b">
        <f t="shared" si="31"/>
        <v>0</v>
      </c>
      <c r="CP37" s="13" t="b">
        <f t="shared" si="26"/>
        <v>0</v>
      </c>
      <c r="CQ37" s="13" t="b">
        <f t="shared" si="32"/>
        <v>0</v>
      </c>
      <c r="CR37" s="13" t="b">
        <f t="shared" si="27"/>
        <v>0</v>
      </c>
    </row>
    <row r="38" spans="1:96" ht="15" thickBot="1">
      <c r="A38" s="1229">
        <v>8</v>
      </c>
      <c r="B38" s="1235" t="s">
        <v>422</v>
      </c>
      <c r="C38" s="1220" t="s">
        <v>255</v>
      </c>
      <c r="D38" s="1238" t="s">
        <v>649</v>
      </c>
      <c r="E38" s="1220"/>
      <c r="F38" s="1220"/>
      <c r="G38" s="1220">
        <v>1974</v>
      </c>
      <c r="H38" s="1226" t="s">
        <v>16</v>
      </c>
      <c r="I38" s="1226" t="s">
        <v>17</v>
      </c>
      <c r="J38" s="1226" t="s">
        <v>17</v>
      </c>
      <c r="K38" s="1226">
        <f>IF(G38&lt;=1966,'lista, wskaźniki'!$G$4,IF(G38&gt;1966,IF(G38&lt;=1985,'lista, wskaźniki'!$G$5,IF(G38&gt;1985,IF(G38&lt;=1992,'lista, wskaźniki'!$G$6,IF(G38&gt;1992,IF(G38&lt;=1996,'lista, wskaźniki'!$G$7,IF(G38&gt;1996,'lista, wskaźniki'!$G$8))))))))</f>
        <v>250</v>
      </c>
      <c r="L38" s="1226" t="s">
        <v>23</v>
      </c>
      <c r="M38" s="1226">
        <v>320</v>
      </c>
      <c r="N38" s="1226" t="s">
        <v>30</v>
      </c>
      <c r="O38" s="1226"/>
      <c r="P38" s="1226"/>
      <c r="Q38" s="1226"/>
      <c r="R38" s="796" t="s">
        <v>40</v>
      </c>
      <c r="S38" s="807"/>
      <c r="T38" s="807" t="s">
        <v>42</v>
      </c>
      <c r="U38" s="807"/>
      <c r="V38" s="807" t="s">
        <v>186</v>
      </c>
      <c r="W38" s="807"/>
      <c r="X38" s="807"/>
      <c r="Y38" s="807" t="s">
        <v>35</v>
      </c>
      <c r="Z38" s="798"/>
      <c r="AA38" s="1223">
        <f>6800/1000</f>
        <v>6.8</v>
      </c>
      <c r="AB38" s="840"/>
      <c r="AC38" s="773">
        <f>IF(L38="kompletna",K38*M38*0.0036*'lista, wskaźniki'!$F$13, IF(L38="częściowa",K38*M38*0.0036*'lista, wskaźniki'!$F$14, IF(L38="brak",K38*M38*0.0036*'lista, wskaźniki'!$F$15,)))</f>
        <v>230.4</v>
      </c>
      <c r="AD38" s="840">
        <f>IF(T38="inne",E38*'lista, wskaźniki'!$E$35+F38*'lista, wskaźniki'!$E$36,IF(T38="to samo źródło",0,IF(T38=0,0)))</f>
        <v>0</v>
      </c>
      <c r="AE38" s="840">
        <f>IF(Y38="węgiel",Z38*'lista, wskaźniki'!$D$20, IF(Y38="drewno",Z38*'lista, wskaźniki'!$D$22,IF(Y38="pellet",Z38*'lista, wskaźniki'!$D$23,IF(Y38="gaz z sieci",Z38*'lista, wskaźniki'!$D$21,IF(Y38="olej opałowy",Z38*'lista, wskaźniki'!$D$24)))))</f>
        <v>0</v>
      </c>
      <c r="AF38" s="800"/>
      <c r="AG38" s="1223">
        <v>38000</v>
      </c>
      <c r="AH38" s="655">
        <f>IF(Y38="węgiel",AB38*1/3.6*'lista, wskaźniki'!$F$20,IF(Y38="drewno",AB38*1/3.6*'lista, wskaźniki'!$F$22,IF(Y38="pellet",AB38*1/3.6*'lista, wskaźniki'!$F$23,IF(Y38="gaz z sieci",AB38*1/3.6*'lista, wskaźniki'!$F$21,IF(Y38="olej opałowy",AB38*1/3.6*'lista, wskaźniki'!$F$24,0)))))</f>
        <v>0</v>
      </c>
      <c r="AI38" s="656">
        <f>IF(Y38="węgiel",AB38*'lista, wskaźniki'!$E$42,IF(Y38="drewno",AB38*'lista, wskaźniki'!$G$42,IF(Y38="pellet",AB38*'lista, wskaźniki'!$H$42,IF(Y38="gaz z sieci",AB38*'lista, wskaźniki'!$F$42,IF(Y38="olej opałowy",AB38*'lista, wskaźniki'!$I$42,0)))))</f>
        <v>0</v>
      </c>
      <c r="AJ38" s="656">
        <f>IF(Y38="węgiel",AB38*'lista, wskaźniki'!$E$43,IF(Y38="drewno",AB38*'lista, wskaźniki'!$G$43,IF(Y38="pellet",AB38*'lista, wskaźniki'!$H$43,IF(Y38="gaz z sieci",AB38*'lista, wskaźniki'!$F$43,IF(Y38="olej opałowy",AB38*'lista, wskaźniki'!$I$43,0)))))</f>
        <v>0</v>
      </c>
      <c r="AK38" s="656">
        <f>IF(Y38="węgiel",AB38*'lista, wskaźniki'!$E$44,IF(Y38="drewno",AB38*'lista, wskaźniki'!$G$44,IF(Y38="pellet",AB38*'lista, wskaźniki'!$H$44,IF(Y38="gaz z sieci",AB38*'lista, wskaźniki'!$F$44,IF(Y38="olej opałowy",AB38*'lista, wskaźniki'!$I$44,0)))))</f>
        <v>0</v>
      </c>
      <c r="AL38" s="655" t="b">
        <f>IF(U38="energia elektryczna",AD38*1/3.6*'lista, wskaźniki'!$F$26)</f>
        <v>0</v>
      </c>
      <c r="AM38" s="807"/>
      <c r="AN38" s="807"/>
      <c r="AO38" s="807"/>
      <c r="AP38" s="800">
        <f>AA38*'lista, wskaźniki'!$F$26</f>
        <v>6.0519999999999996</v>
      </c>
      <c r="AQ38" s="800">
        <f t="shared" si="6"/>
        <v>6.0519999999999996</v>
      </c>
      <c r="AR38" s="801">
        <f t="shared" si="7"/>
        <v>0</v>
      </c>
      <c r="AS38" s="801">
        <f t="shared" si="8"/>
        <v>0</v>
      </c>
      <c r="AT38" s="801">
        <f t="shared" si="9"/>
        <v>0</v>
      </c>
      <c r="AU38" s="1223"/>
      <c r="AV38" s="1226"/>
      <c r="AW38" s="1226"/>
      <c r="AX38" s="1226" t="s">
        <v>16</v>
      </c>
      <c r="AY38" s="1226" t="s">
        <v>16</v>
      </c>
      <c r="AZ38" s="1220" t="s">
        <v>16</v>
      </c>
      <c r="BA38" s="1220" t="s">
        <v>16</v>
      </c>
      <c r="BB38" s="1220" t="s">
        <v>17</v>
      </c>
      <c r="BC38" s="1220" t="s">
        <v>17</v>
      </c>
      <c r="BD38" s="834"/>
      <c r="BE38" s="807"/>
      <c r="BF38" s="1278"/>
      <c r="BG38" s="1278"/>
      <c r="BH38" s="1238" t="s">
        <v>57</v>
      </c>
      <c r="BI38" s="807" t="s">
        <v>52</v>
      </c>
      <c r="BJ38" s="807"/>
      <c r="BK38" s="807"/>
      <c r="BL38" s="1278"/>
      <c r="BM38" s="1278"/>
      <c r="BN38" s="1278"/>
      <c r="BO38" s="1278"/>
      <c r="BP38" s="1278"/>
      <c r="BQ38" s="1278"/>
      <c r="BR38" s="1283"/>
      <c r="BU38" s="365">
        <f t="shared" si="10"/>
        <v>0</v>
      </c>
      <c r="BV38" s="365" t="b">
        <f t="shared" si="11"/>
        <v>0</v>
      </c>
      <c r="BW38" s="365" t="b">
        <f t="shared" si="12"/>
        <v>0</v>
      </c>
      <c r="BX38" s="365" t="b">
        <f t="shared" si="13"/>
        <v>0</v>
      </c>
      <c r="BY38" s="365" t="b">
        <f t="shared" si="14"/>
        <v>0</v>
      </c>
      <c r="BZ38" s="365">
        <f t="shared" si="15"/>
        <v>230.4</v>
      </c>
      <c r="CA38" s="661">
        <f t="shared" si="16"/>
        <v>0</v>
      </c>
      <c r="CB38" s="661">
        <f t="shared" si="17"/>
        <v>0</v>
      </c>
      <c r="CC38" s="661" t="b">
        <f t="shared" si="18"/>
        <v>0</v>
      </c>
      <c r="CD38" s="661" t="b">
        <f t="shared" si="19"/>
        <v>0</v>
      </c>
      <c r="CE38" s="661" t="b">
        <f t="shared" si="20"/>
        <v>0</v>
      </c>
      <c r="CF38" s="661" t="b">
        <f t="shared" si="21"/>
        <v>0</v>
      </c>
      <c r="CG38" s="661">
        <f t="shared" si="22"/>
        <v>230.4</v>
      </c>
      <c r="CI38" s="13" t="b">
        <f t="shared" si="28"/>
        <v>0</v>
      </c>
      <c r="CJ38" s="13">
        <f t="shared" si="23"/>
        <v>0</v>
      </c>
      <c r="CK38" s="13">
        <f t="shared" si="29"/>
        <v>320</v>
      </c>
      <c r="CL38" s="13">
        <f t="shared" si="24"/>
        <v>160</v>
      </c>
      <c r="CM38" s="13" t="b">
        <f t="shared" si="30"/>
        <v>0</v>
      </c>
      <c r="CN38" s="13">
        <f t="shared" si="25"/>
        <v>0</v>
      </c>
      <c r="CO38" s="13" t="b">
        <f t="shared" si="31"/>
        <v>0</v>
      </c>
      <c r="CP38" s="13">
        <f t="shared" si="26"/>
        <v>0</v>
      </c>
      <c r="CQ38" s="13" t="b">
        <f t="shared" si="32"/>
        <v>0</v>
      </c>
      <c r="CR38" s="13">
        <f t="shared" si="27"/>
        <v>0</v>
      </c>
    </row>
    <row r="39" spans="1:96" ht="15" thickBot="1">
      <c r="A39" s="1230"/>
      <c r="B39" s="1236"/>
      <c r="C39" s="1221"/>
      <c r="D39" s="1239"/>
      <c r="E39" s="1221"/>
      <c r="F39" s="1221"/>
      <c r="G39" s="1221"/>
      <c r="H39" s="1227"/>
      <c r="I39" s="1227"/>
      <c r="J39" s="1227"/>
      <c r="K39" s="1227"/>
      <c r="L39" s="1227"/>
      <c r="M39" s="1227"/>
      <c r="N39" s="1227"/>
      <c r="O39" s="1227"/>
      <c r="P39" s="1227"/>
      <c r="Q39" s="1227"/>
      <c r="R39" s="808"/>
      <c r="S39" s="808"/>
      <c r="T39" s="808"/>
      <c r="U39" s="808"/>
      <c r="V39" s="808"/>
      <c r="W39" s="808"/>
      <c r="X39" s="808"/>
      <c r="Y39" s="808" t="s">
        <v>36</v>
      </c>
      <c r="Z39" s="802"/>
      <c r="AA39" s="1224"/>
      <c r="AB39" s="840">
        <f t="shared" si="5"/>
        <v>0</v>
      </c>
      <c r="AC39" s="773">
        <f>IF(L39="kompletna",K39*M39*0.0036*'lista, wskaźniki'!$F$13, IF(L39="częściowa",K39*M39*0.0036*'lista, wskaźniki'!$F$14, IF(L39="brak",K39*M39*0.0036*'lista, wskaźniki'!$F$15,)))</f>
        <v>0</v>
      </c>
      <c r="AD39" s="840">
        <f>IF(T39="inne",E39*'lista, wskaźniki'!$E$35+F39*'lista, wskaźniki'!$E$36,IF(T39="to samo źródło",0,IF(T39=0,0)))</f>
        <v>0</v>
      </c>
      <c r="AE39" s="840">
        <f>IF(Y39="węgiel",Z39*'lista, wskaźniki'!$D$20, IF(Y39="drewno",Z39*'lista, wskaźniki'!$D$22,IF(Y39="pellet",Z39*'lista, wskaźniki'!$D$23,IF(Y39="gaz z sieci",Z39*'lista, wskaźniki'!$D$21,IF(Y39="olej opałowy",Z39*'lista, wskaźniki'!$D$24)))))</f>
        <v>0</v>
      </c>
      <c r="AF39" s="655"/>
      <c r="AG39" s="1224"/>
      <c r="AH39" s="655">
        <f>IF(Y39="węgiel",AB39*1/3.6*'lista, wskaźniki'!$F$20,IF(Y39="drewno",AB39*1/3.6*'lista, wskaźniki'!$F$22,IF(Y39="pellet",AB39*1/3.6*'lista, wskaźniki'!$F$23,IF(Y39="gaz z sieci",AB39*1/3.6*'lista, wskaźniki'!$F$21,IF(Y39="olej opałowy",AB39*1/3.6*'lista, wskaźniki'!$F$24,0)))))</f>
        <v>0</v>
      </c>
      <c r="AI39" s="656">
        <f>IF(Y39="węgiel",AB39*'lista, wskaźniki'!$E$42,IF(Y39="drewno",AB39*'lista, wskaźniki'!$G$42,IF(Y39="pellet",AB39*'lista, wskaźniki'!$H$42,IF(Y39="gaz z sieci",AB39*'lista, wskaźniki'!$F$42,IF(Y39="olej opałowy",AB39*'lista, wskaźniki'!$I$42,0)))))</f>
        <v>0</v>
      </c>
      <c r="AJ39" s="656">
        <f>IF(Y39="węgiel",AB39*'lista, wskaźniki'!$E$43,IF(Y39="drewno",AB39*'lista, wskaźniki'!$G$43,IF(Y39="pellet",AB39*'lista, wskaźniki'!$H$43,IF(Y39="gaz z sieci",AB39*'lista, wskaźniki'!$F$43,IF(Y39="olej opałowy",AB39*'lista, wskaźniki'!$I$43,0)))))</f>
        <v>0</v>
      </c>
      <c r="AK39" s="656">
        <f>IF(Y39="węgiel",AB39*'lista, wskaźniki'!$E$44,IF(Y39="drewno",AB39*'lista, wskaźniki'!$G$44,IF(Y39="pellet",AB39*'lista, wskaźniki'!$H$44,IF(Y39="gaz z sieci",AB39*'lista, wskaźniki'!$F$44,IF(Y39="olej opałowy",AB39*'lista, wskaźniki'!$I$44,0)))))</f>
        <v>0</v>
      </c>
      <c r="AL39" s="655" t="b">
        <f>IF(U39="energia elektryczna",AD39*1/3.6*'lista, wskaźniki'!$F$26)</f>
        <v>0</v>
      </c>
      <c r="AM39" s="808"/>
      <c r="AN39" s="808"/>
      <c r="AO39" s="808"/>
      <c r="AP39" s="800">
        <f>AA39*'lista, wskaźniki'!$F$26</f>
        <v>0</v>
      </c>
      <c r="AQ39" s="800">
        <f t="shared" si="6"/>
        <v>0</v>
      </c>
      <c r="AR39" s="801">
        <f t="shared" si="7"/>
        <v>0</v>
      </c>
      <c r="AS39" s="801">
        <f t="shared" si="8"/>
        <v>0</v>
      </c>
      <c r="AT39" s="801">
        <f t="shared" si="9"/>
        <v>0</v>
      </c>
      <c r="AU39" s="1224"/>
      <c r="AV39" s="1227"/>
      <c r="AW39" s="1227"/>
      <c r="AX39" s="1227"/>
      <c r="AY39" s="1227"/>
      <c r="AZ39" s="1221"/>
      <c r="BA39" s="1221"/>
      <c r="BB39" s="1221"/>
      <c r="BC39" s="1221"/>
      <c r="BD39" s="835"/>
      <c r="BE39" s="808"/>
      <c r="BF39" s="1279"/>
      <c r="BG39" s="1279"/>
      <c r="BH39" s="1239"/>
      <c r="BI39" s="808"/>
      <c r="BJ39" s="808"/>
      <c r="BK39" s="808"/>
      <c r="BL39" s="1279"/>
      <c r="BM39" s="1279"/>
      <c r="BN39" s="1279"/>
      <c r="BO39" s="1279"/>
      <c r="BP39" s="1279"/>
      <c r="BQ39" s="1279"/>
      <c r="BR39" s="1284"/>
      <c r="BU39" s="365" t="b">
        <f t="shared" si="10"/>
        <v>0</v>
      </c>
      <c r="BV39" s="365">
        <f t="shared" si="11"/>
        <v>0</v>
      </c>
      <c r="BW39" s="365" t="b">
        <f t="shared" si="12"/>
        <v>0</v>
      </c>
      <c r="BX39" s="365" t="b">
        <f t="shared" si="13"/>
        <v>0</v>
      </c>
      <c r="BY39" s="365" t="b">
        <f t="shared" si="14"/>
        <v>0</v>
      </c>
      <c r="BZ39" s="365" t="b">
        <f t="shared" si="15"/>
        <v>0</v>
      </c>
      <c r="CA39" s="661">
        <f t="shared" si="16"/>
        <v>0</v>
      </c>
      <c r="CB39" s="661" t="b">
        <f t="shared" si="17"/>
        <v>0</v>
      </c>
      <c r="CC39" s="661">
        <f t="shared" si="18"/>
        <v>0</v>
      </c>
      <c r="CD39" s="661" t="b">
        <f t="shared" si="19"/>
        <v>0</v>
      </c>
      <c r="CE39" s="661" t="b">
        <f t="shared" si="20"/>
        <v>0</v>
      </c>
      <c r="CF39" s="661" t="b">
        <f t="shared" si="21"/>
        <v>0</v>
      </c>
      <c r="CG39" s="661">
        <f t="shared" si="22"/>
        <v>0</v>
      </c>
      <c r="CI39" s="13">
        <f t="shared" si="28"/>
        <v>0</v>
      </c>
      <c r="CJ39" s="13" t="b">
        <f t="shared" si="23"/>
        <v>0</v>
      </c>
      <c r="CK39" s="13" t="b">
        <f t="shared" si="29"/>
        <v>0</v>
      </c>
      <c r="CL39" s="13" t="b">
        <f t="shared" si="24"/>
        <v>0</v>
      </c>
      <c r="CM39" s="13" t="b">
        <f t="shared" si="30"/>
        <v>0</v>
      </c>
      <c r="CN39" s="13" t="b">
        <f t="shared" si="25"/>
        <v>0</v>
      </c>
      <c r="CO39" s="13" t="b">
        <f t="shared" si="31"/>
        <v>0</v>
      </c>
      <c r="CP39" s="13" t="b">
        <f t="shared" si="26"/>
        <v>0</v>
      </c>
      <c r="CQ39" s="13" t="b">
        <f t="shared" si="32"/>
        <v>0</v>
      </c>
      <c r="CR39" s="13" t="b">
        <f t="shared" si="27"/>
        <v>0</v>
      </c>
    </row>
    <row r="40" spans="1:96" ht="15" thickBot="1">
      <c r="A40" s="1230"/>
      <c r="B40" s="1236"/>
      <c r="C40" s="1221"/>
      <c r="D40" s="1239"/>
      <c r="E40" s="1221"/>
      <c r="F40" s="1221"/>
      <c r="G40" s="1221"/>
      <c r="H40" s="1227"/>
      <c r="I40" s="1227"/>
      <c r="J40" s="1227"/>
      <c r="K40" s="1227"/>
      <c r="L40" s="1227"/>
      <c r="M40" s="1227"/>
      <c r="N40" s="1227"/>
      <c r="O40" s="1227"/>
      <c r="P40" s="1227"/>
      <c r="Q40" s="1227"/>
      <c r="R40" s="808"/>
      <c r="S40" s="808"/>
      <c r="T40" s="808"/>
      <c r="U40" s="808"/>
      <c r="V40" s="808"/>
      <c r="W40" s="808"/>
      <c r="X40" s="808"/>
      <c r="Y40" s="808" t="s">
        <v>50</v>
      </c>
      <c r="Z40" s="802"/>
      <c r="AA40" s="1224"/>
      <c r="AB40" s="840">
        <f t="shared" si="5"/>
        <v>0</v>
      </c>
      <c r="AC40" s="773">
        <f>IF(L40="kompletna",K40*M40*0.0036*'lista, wskaźniki'!$F$13, IF(L40="częściowa",K40*M40*0.0036*'lista, wskaźniki'!$F$14, IF(L40="brak",K40*M40*0.0036*'lista, wskaźniki'!$F$15,)))</f>
        <v>0</v>
      </c>
      <c r="AD40" s="840">
        <f>IF(T40="inne",E40*'lista, wskaźniki'!$E$35+F40*'lista, wskaźniki'!$E$36,IF(T40="to samo źródło",0,IF(T40=0,0)))</f>
        <v>0</v>
      </c>
      <c r="AE40" s="840">
        <f>IF(Y40="węgiel",Z40*'lista, wskaźniki'!$D$20, IF(Y40="drewno",Z40*'lista, wskaźniki'!$D$22,IF(Y40="pellet",Z40*'lista, wskaźniki'!$D$23,IF(Y40="gaz z sieci",Z40*'lista, wskaźniki'!$D$21,IF(Y40="olej opałowy",Z40*'lista, wskaźniki'!$D$24)))))</f>
        <v>0</v>
      </c>
      <c r="AF40" s="655"/>
      <c r="AG40" s="1224"/>
      <c r="AH40" s="655">
        <f>IF(Y40="węgiel",AB40*1/3.6*'lista, wskaźniki'!$F$20,IF(Y40="drewno",AB40*1/3.6*'lista, wskaźniki'!$F$22,IF(Y40="pellet",AB40*1/3.6*'lista, wskaźniki'!$F$23,IF(Y40="gaz z sieci",AB40*1/3.6*'lista, wskaźniki'!$F$21,IF(Y40="olej opałowy",AB40*1/3.6*'lista, wskaźniki'!$F$24,0)))))</f>
        <v>0</v>
      </c>
      <c r="AI40" s="656">
        <f>IF(Y40="węgiel",AB40*'lista, wskaźniki'!$E$42,IF(Y40="drewno",AB40*'lista, wskaźniki'!$G$42,IF(Y40="pellet",AB40*'lista, wskaźniki'!$H$42,IF(Y40="gaz z sieci",AB40*'lista, wskaźniki'!$F$42,IF(Y40="olej opałowy",AB40*'lista, wskaźniki'!$I$42,0)))))</f>
        <v>0</v>
      </c>
      <c r="AJ40" s="656">
        <f>IF(Y40="węgiel",AB40*'lista, wskaźniki'!$E$43,IF(Y40="drewno",AB40*'lista, wskaźniki'!$G$43,IF(Y40="pellet",AB40*'lista, wskaźniki'!$H$43,IF(Y40="gaz z sieci",AB40*'lista, wskaźniki'!$F$43,IF(Y40="olej opałowy",AB40*'lista, wskaźniki'!$I$43,0)))))</f>
        <v>0</v>
      </c>
      <c r="AK40" s="656">
        <f>IF(Y40="węgiel",AB40*'lista, wskaźniki'!$E$44,IF(Y40="drewno",AB40*'lista, wskaźniki'!$G$44,IF(Y40="pellet",AB40*'lista, wskaźniki'!$H$44,IF(Y40="gaz z sieci",AB40*'lista, wskaźniki'!$F$44,IF(Y40="olej opałowy",AB40*'lista, wskaźniki'!$I$44,0)))))</f>
        <v>0</v>
      </c>
      <c r="AL40" s="655" t="b">
        <f>IF(U40="energia elektryczna",AD40*1/3.6*'lista, wskaźniki'!$F$26)</f>
        <v>0</v>
      </c>
      <c r="AM40" s="808"/>
      <c r="AN40" s="808"/>
      <c r="AO40" s="808"/>
      <c r="AP40" s="800">
        <f>AA40*'lista, wskaźniki'!$F$26</f>
        <v>0</v>
      </c>
      <c r="AQ40" s="800">
        <f t="shared" si="6"/>
        <v>0</v>
      </c>
      <c r="AR40" s="801">
        <f t="shared" si="7"/>
        <v>0</v>
      </c>
      <c r="AS40" s="801">
        <f t="shared" si="8"/>
        <v>0</v>
      </c>
      <c r="AT40" s="801">
        <f t="shared" si="9"/>
        <v>0</v>
      </c>
      <c r="AU40" s="1224"/>
      <c r="AV40" s="1227"/>
      <c r="AW40" s="1227"/>
      <c r="AX40" s="1227"/>
      <c r="AY40" s="1227"/>
      <c r="AZ40" s="1221"/>
      <c r="BA40" s="1221"/>
      <c r="BB40" s="1221"/>
      <c r="BC40" s="1221"/>
      <c r="BD40" s="835"/>
      <c r="BE40" s="808"/>
      <c r="BF40" s="1279"/>
      <c r="BG40" s="1279"/>
      <c r="BH40" s="1239"/>
      <c r="BI40" s="808"/>
      <c r="BJ40" s="808"/>
      <c r="BK40" s="808"/>
      <c r="BL40" s="1279"/>
      <c r="BM40" s="1279"/>
      <c r="BN40" s="1279"/>
      <c r="BO40" s="1279"/>
      <c r="BP40" s="1279"/>
      <c r="BQ40" s="1279"/>
      <c r="BR40" s="1284"/>
      <c r="BU40" s="365" t="b">
        <f t="shared" si="10"/>
        <v>0</v>
      </c>
      <c r="BV40" s="365" t="b">
        <f t="shared" si="11"/>
        <v>0</v>
      </c>
      <c r="BW40" s="365">
        <f t="shared" si="12"/>
        <v>0</v>
      </c>
      <c r="BX40" s="365" t="b">
        <f t="shared" si="13"/>
        <v>0</v>
      </c>
      <c r="BY40" s="365" t="b">
        <f t="shared" si="14"/>
        <v>0</v>
      </c>
      <c r="BZ40" s="365" t="b">
        <f t="shared" si="15"/>
        <v>0</v>
      </c>
      <c r="CA40" s="661">
        <f t="shared" si="16"/>
        <v>0</v>
      </c>
      <c r="CB40" s="661" t="b">
        <f t="shared" si="17"/>
        <v>0</v>
      </c>
      <c r="CC40" s="661" t="b">
        <f t="shared" si="18"/>
        <v>0</v>
      </c>
      <c r="CD40" s="661">
        <f t="shared" si="19"/>
        <v>0</v>
      </c>
      <c r="CE40" s="661" t="b">
        <f t="shared" si="20"/>
        <v>0</v>
      </c>
      <c r="CF40" s="661" t="b">
        <f t="shared" si="21"/>
        <v>0</v>
      </c>
      <c r="CG40" s="661">
        <f t="shared" si="22"/>
        <v>0</v>
      </c>
      <c r="CI40" s="13">
        <f t="shared" si="28"/>
        <v>0</v>
      </c>
      <c r="CJ40" s="13" t="b">
        <f t="shared" si="23"/>
        <v>0</v>
      </c>
      <c r="CK40" s="13" t="b">
        <f t="shared" si="29"/>
        <v>0</v>
      </c>
      <c r="CL40" s="13" t="b">
        <f t="shared" si="24"/>
        <v>0</v>
      </c>
      <c r="CM40" s="13" t="b">
        <f t="shared" si="30"/>
        <v>0</v>
      </c>
      <c r="CN40" s="13" t="b">
        <f t="shared" si="25"/>
        <v>0</v>
      </c>
      <c r="CO40" s="13" t="b">
        <f t="shared" si="31"/>
        <v>0</v>
      </c>
      <c r="CP40" s="13" t="b">
        <f t="shared" si="26"/>
        <v>0</v>
      </c>
      <c r="CQ40" s="13" t="b">
        <f t="shared" si="32"/>
        <v>0</v>
      </c>
      <c r="CR40" s="13" t="b">
        <f t="shared" si="27"/>
        <v>0</v>
      </c>
    </row>
    <row r="41" spans="1:96" ht="15" thickBot="1">
      <c r="A41" s="1230"/>
      <c r="B41" s="1236"/>
      <c r="C41" s="1221"/>
      <c r="D41" s="1239"/>
      <c r="E41" s="1221"/>
      <c r="F41" s="1221"/>
      <c r="G41" s="1221"/>
      <c r="H41" s="1227"/>
      <c r="I41" s="1227"/>
      <c r="J41" s="1227"/>
      <c r="K41" s="1227"/>
      <c r="L41" s="1227"/>
      <c r="M41" s="1227"/>
      <c r="N41" s="1227"/>
      <c r="O41" s="1227"/>
      <c r="P41" s="1227"/>
      <c r="Q41" s="1227"/>
      <c r="R41" s="808"/>
      <c r="S41" s="808"/>
      <c r="T41" s="808"/>
      <c r="U41" s="808"/>
      <c r="V41" s="808"/>
      <c r="W41" s="808"/>
      <c r="X41" s="808"/>
      <c r="Y41" s="808" t="s">
        <v>38</v>
      </c>
      <c r="Z41" s="802"/>
      <c r="AA41" s="1224"/>
      <c r="AB41" s="840">
        <f t="shared" si="5"/>
        <v>0</v>
      </c>
      <c r="AC41" s="773">
        <f>IF(L41="kompletna",K41*M41*0.0036*'lista, wskaźniki'!$F$13, IF(L41="częściowa",K41*M41*0.0036*'lista, wskaźniki'!$F$14, IF(L41="brak",K41*M41*0.0036*'lista, wskaźniki'!$F$15,)))</f>
        <v>0</v>
      </c>
      <c r="AD41" s="840">
        <f>IF(T41="inne",E41*'lista, wskaźniki'!$E$35+F41*'lista, wskaźniki'!$E$36,IF(T41="to samo źródło",0,IF(T41=0,0)))</f>
        <v>0</v>
      </c>
      <c r="AE41" s="840">
        <f>IF(Y41="węgiel",Z41*'lista, wskaźniki'!$D$20, IF(Y41="drewno",Z41*'lista, wskaźniki'!$D$22,IF(Y41="pellet",Z41*'lista, wskaźniki'!$D$23,IF(Y41="gaz z sieci",Z41*'lista, wskaźniki'!$D$21,IF(Y41="olej opałowy",Z41*'lista, wskaźniki'!$D$24)))))</f>
        <v>0</v>
      </c>
      <c r="AF41" s="655"/>
      <c r="AG41" s="1224"/>
      <c r="AH41" s="655">
        <f>IF(Y41="węgiel",AB41*1/3.6*'lista, wskaźniki'!$F$20,IF(Y41="drewno",AB41*1/3.6*'lista, wskaźniki'!$F$22,IF(Y41="pellet",AB41*1/3.6*'lista, wskaźniki'!$F$23,IF(Y41="gaz z sieci",AB41*1/3.6*'lista, wskaźniki'!$F$21,IF(Y41="olej opałowy",AB41*1/3.6*'lista, wskaźniki'!$F$24,0)))))</f>
        <v>0</v>
      </c>
      <c r="AI41" s="656">
        <f>IF(Y41="węgiel",AB41*'lista, wskaźniki'!$E$42,IF(Y41="drewno",AB41*'lista, wskaźniki'!$G$42,IF(Y41="pellet",AB41*'lista, wskaźniki'!$H$42,IF(Y41="gaz z sieci",AB41*'lista, wskaźniki'!$F$42,IF(Y41="olej opałowy",AB41*'lista, wskaźniki'!$I$42,0)))))</f>
        <v>0</v>
      </c>
      <c r="AJ41" s="656">
        <f>IF(Y41="węgiel",AB41*'lista, wskaźniki'!$E$43,IF(Y41="drewno",AB41*'lista, wskaźniki'!$G$43,IF(Y41="pellet",AB41*'lista, wskaźniki'!$H$43,IF(Y41="gaz z sieci",AB41*'lista, wskaźniki'!$F$43,IF(Y41="olej opałowy",AB41*'lista, wskaźniki'!$I$43,0)))))</f>
        <v>0</v>
      </c>
      <c r="AK41" s="656">
        <f>IF(Y41="węgiel",AB41*'lista, wskaźniki'!$E$44,IF(Y41="drewno",AB41*'lista, wskaźniki'!$G$44,IF(Y41="pellet",AB41*'lista, wskaźniki'!$H$44,IF(Y41="gaz z sieci",AB41*'lista, wskaźniki'!$F$44,IF(Y41="olej opałowy",AB41*'lista, wskaźniki'!$I$44,0)))))</f>
        <v>0</v>
      </c>
      <c r="AL41" s="655" t="b">
        <f>IF(U41="energia elektryczna",AD41*1/3.6*'lista, wskaźniki'!$F$26)</f>
        <v>0</v>
      </c>
      <c r="AM41" s="808"/>
      <c r="AN41" s="808"/>
      <c r="AO41" s="808"/>
      <c r="AP41" s="800">
        <f>AA41*'lista, wskaźniki'!$F$26</f>
        <v>0</v>
      </c>
      <c r="AQ41" s="800">
        <f t="shared" si="6"/>
        <v>0</v>
      </c>
      <c r="AR41" s="801">
        <f t="shared" si="7"/>
        <v>0</v>
      </c>
      <c r="AS41" s="801">
        <f t="shared" si="8"/>
        <v>0</v>
      </c>
      <c r="AT41" s="801">
        <f t="shared" si="9"/>
        <v>0</v>
      </c>
      <c r="AU41" s="1224"/>
      <c r="AV41" s="1227"/>
      <c r="AW41" s="1227"/>
      <c r="AX41" s="1227"/>
      <c r="AY41" s="1227"/>
      <c r="AZ41" s="1221"/>
      <c r="BA41" s="1221"/>
      <c r="BB41" s="1221"/>
      <c r="BC41" s="1221"/>
      <c r="BD41" s="835"/>
      <c r="BE41" s="808"/>
      <c r="BF41" s="1279"/>
      <c r="BG41" s="1279"/>
      <c r="BH41" s="1239"/>
      <c r="BI41" s="808"/>
      <c r="BJ41" s="808"/>
      <c r="BK41" s="808"/>
      <c r="BL41" s="1279"/>
      <c r="BM41" s="1279"/>
      <c r="BN41" s="1279"/>
      <c r="BO41" s="1279"/>
      <c r="BP41" s="1279"/>
      <c r="BQ41" s="1279"/>
      <c r="BR41" s="1284"/>
      <c r="BU41" s="365" t="b">
        <f t="shared" si="10"/>
        <v>0</v>
      </c>
      <c r="BV41" s="365" t="b">
        <f t="shared" si="11"/>
        <v>0</v>
      </c>
      <c r="BW41" s="365" t="b">
        <f t="shared" si="12"/>
        <v>0</v>
      </c>
      <c r="BX41" s="365">
        <f t="shared" si="13"/>
        <v>0</v>
      </c>
      <c r="BY41" s="365" t="b">
        <f t="shared" si="14"/>
        <v>0</v>
      </c>
      <c r="BZ41" s="365" t="b">
        <f t="shared" si="15"/>
        <v>0</v>
      </c>
      <c r="CA41" s="661">
        <f t="shared" si="16"/>
        <v>0</v>
      </c>
      <c r="CB41" s="661" t="b">
        <f t="shared" si="17"/>
        <v>0</v>
      </c>
      <c r="CC41" s="661" t="b">
        <f t="shared" si="18"/>
        <v>0</v>
      </c>
      <c r="CD41" s="661" t="b">
        <f t="shared" si="19"/>
        <v>0</v>
      </c>
      <c r="CE41" s="661">
        <f t="shared" si="20"/>
        <v>0</v>
      </c>
      <c r="CF41" s="661" t="b">
        <f t="shared" si="21"/>
        <v>0</v>
      </c>
      <c r="CG41" s="661">
        <f t="shared" si="22"/>
        <v>0</v>
      </c>
      <c r="CI41" s="13">
        <f t="shared" si="28"/>
        <v>0</v>
      </c>
      <c r="CJ41" s="13" t="b">
        <f t="shared" si="23"/>
        <v>0</v>
      </c>
      <c r="CK41" s="13" t="b">
        <f t="shared" si="29"/>
        <v>0</v>
      </c>
      <c r="CL41" s="13" t="b">
        <f t="shared" si="24"/>
        <v>0</v>
      </c>
      <c r="CM41" s="13" t="b">
        <f t="shared" si="30"/>
        <v>0</v>
      </c>
      <c r="CN41" s="13" t="b">
        <f t="shared" si="25"/>
        <v>0</v>
      </c>
      <c r="CO41" s="13" t="b">
        <f t="shared" si="31"/>
        <v>0</v>
      </c>
      <c r="CP41" s="13" t="b">
        <f t="shared" si="26"/>
        <v>0</v>
      </c>
      <c r="CQ41" s="13" t="b">
        <f t="shared" si="32"/>
        <v>0</v>
      </c>
      <c r="CR41" s="13" t="b">
        <f t="shared" si="27"/>
        <v>0</v>
      </c>
    </row>
    <row r="42" spans="1:96" ht="15" thickBot="1">
      <c r="A42" s="1231"/>
      <c r="B42" s="1237"/>
      <c r="C42" s="1222"/>
      <c r="D42" s="1240"/>
      <c r="E42" s="1222"/>
      <c r="F42" s="1222"/>
      <c r="G42" s="1222"/>
      <c r="H42" s="1228"/>
      <c r="I42" s="1228"/>
      <c r="J42" s="1228"/>
      <c r="K42" s="1228"/>
      <c r="L42" s="1228"/>
      <c r="M42" s="1228"/>
      <c r="N42" s="1228"/>
      <c r="O42" s="1228"/>
      <c r="P42" s="1228"/>
      <c r="Q42" s="1228"/>
      <c r="R42" s="809"/>
      <c r="S42" s="809"/>
      <c r="T42" s="809"/>
      <c r="U42" s="809"/>
      <c r="V42" s="809"/>
      <c r="W42" s="809"/>
      <c r="X42" s="809"/>
      <c r="Y42" s="809" t="s">
        <v>37</v>
      </c>
      <c r="Z42" s="805"/>
      <c r="AA42" s="1225"/>
      <c r="AB42" s="840">
        <f t="shared" si="5"/>
        <v>0</v>
      </c>
      <c r="AC42" s="773">
        <f>IF(L42="kompletna",K42*M42*0.0036*'lista, wskaźniki'!$F$13, IF(L42="częściowa",K42*M42*0.0036*'lista, wskaźniki'!$F$14, IF(L42="brak",K42*M42*0.0036*'lista, wskaźniki'!$F$15,)))</f>
        <v>0</v>
      </c>
      <c r="AD42" s="840">
        <f>IF(T42="inne",E42*'lista, wskaźniki'!$E$35+F42*'lista, wskaźniki'!$E$36,IF(T42="to samo źródło",0,IF(T42=0,0)))</f>
        <v>0</v>
      </c>
      <c r="AE42" s="840">
        <f>IF(Y42="węgiel",Z42*'lista, wskaźniki'!$D$20, IF(Y42="drewno",Z42*'lista, wskaźniki'!$D$22,IF(Y42="pellet",Z42*'lista, wskaźniki'!$D$23,IF(Y42="gaz z sieci",Z42*'lista, wskaźniki'!$D$21,IF(Y42="olej opałowy",Z42*'lista, wskaźniki'!$D$24)))))</f>
        <v>0</v>
      </c>
      <c r="AF42" s="810"/>
      <c r="AG42" s="1225"/>
      <c r="AH42" s="655">
        <f>IF(Y42="węgiel",AB42*1/3.6*'lista, wskaźniki'!$F$20,IF(Y42="drewno",AB42*1/3.6*'lista, wskaźniki'!$F$22,IF(Y42="pellet",AB42*1/3.6*'lista, wskaźniki'!$F$23,IF(Y42="gaz z sieci",AB42*1/3.6*'lista, wskaźniki'!$F$21,IF(Y42="olej opałowy",AB42*1/3.6*'lista, wskaźniki'!$F$24,0)))))</f>
        <v>0</v>
      </c>
      <c r="AI42" s="656">
        <f>IF(Y42="węgiel",AB42*'lista, wskaźniki'!$E$42,IF(Y42="drewno",AB42*'lista, wskaźniki'!$G$42,IF(Y42="pellet",AB42*'lista, wskaźniki'!$H$42,IF(Y42="gaz z sieci",AB42*'lista, wskaźniki'!$F$42,IF(Y42="olej opałowy",AB42*'lista, wskaźniki'!$I$42,0)))))</f>
        <v>0</v>
      </c>
      <c r="AJ42" s="656">
        <f>IF(Y42="węgiel",AB42*'lista, wskaźniki'!$E$43,IF(Y42="drewno",AB42*'lista, wskaźniki'!$G$43,IF(Y42="pellet",AB42*'lista, wskaźniki'!$H$43,IF(Y42="gaz z sieci",AB42*'lista, wskaźniki'!$F$43,IF(Y42="olej opałowy",AB42*'lista, wskaźniki'!$I$43,0)))))</f>
        <v>0</v>
      </c>
      <c r="AK42" s="656">
        <f>IF(Y42="węgiel",AB42*'lista, wskaźniki'!$E$44,IF(Y42="drewno",AB42*'lista, wskaźniki'!$G$44,IF(Y42="pellet",AB42*'lista, wskaźniki'!$H$44,IF(Y42="gaz z sieci",AB42*'lista, wskaźniki'!$F$44,IF(Y42="olej opałowy",AB42*'lista, wskaźniki'!$I$44,0)))))</f>
        <v>0</v>
      </c>
      <c r="AL42" s="655" t="b">
        <f>IF(U42="energia elektryczna",AD42*1/3.6*'lista, wskaźniki'!$F$26)</f>
        <v>0</v>
      </c>
      <c r="AM42" s="809"/>
      <c r="AN42" s="809"/>
      <c r="AO42" s="809"/>
      <c r="AP42" s="800">
        <f>AA42*'lista, wskaźniki'!$F$26</f>
        <v>0</v>
      </c>
      <c r="AQ42" s="800">
        <f t="shared" si="6"/>
        <v>0</v>
      </c>
      <c r="AR42" s="801">
        <f t="shared" si="7"/>
        <v>0</v>
      </c>
      <c r="AS42" s="801">
        <f t="shared" si="8"/>
        <v>0</v>
      </c>
      <c r="AT42" s="801">
        <f t="shared" si="9"/>
        <v>0</v>
      </c>
      <c r="AU42" s="1225"/>
      <c r="AV42" s="1228"/>
      <c r="AW42" s="1228"/>
      <c r="AX42" s="1228"/>
      <c r="AY42" s="1228"/>
      <c r="AZ42" s="1222"/>
      <c r="BA42" s="1222"/>
      <c r="BB42" s="1222"/>
      <c r="BC42" s="1222"/>
      <c r="BD42" s="836"/>
      <c r="BE42" s="809"/>
      <c r="BF42" s="1280"/>
      <c r="BG42" s="1280"/>
      <c r="BH42" s="1240"/>
      <c r="BI42" s="809"/>
      <c r="BJ42" s="809"/>
      <c r="BK42" s="809"/>
      <c r="BL42" s="1280"/>
      <c r="BM42" s="1280"/>
      <c r="BN42" s="1280"/>
      <c r="BO42" s="1280"/>
      <c r="BP42" s="1280"/>
      <c r="BQ42" s="1280"/>
      <c r="BR42" s="1285"/>
      <c r="BU42" s="365" t="b">
        <f t="shared" si="10"/>
        <v>0</v>
      </c>
      <c r="BV42" s="365" t="b">
        <f t="shared" si="11"/>
        <v>0</v>
      </c>
      <c r="BW42" s="365" t="b">
        <f t="shared" si="12"/>
        <v>0</v>
      </c>
      <c r="BX42" s="365" t="b">
        <f t="shared" si="13"/>
        <v>0</v>
      </c>
      <c r="BY42" s="365">
        <f t="shared" si="14"/>
        <v>0</v>
      </c>
      <c r="BZ42" s="365" t="b">
        <f t="shared" si="15"/>
        <v>0</v>
      </c>
      <c r="CA42" s="661">
        <f t="shared" si="16"/>
        <v>0</v>
      </c>
      <c r="CB42" s="661" t="b">
        <f t="shared" si="17"/>
        <v>0</v>
      </c>
      <c r="CC42" s="661" t="b">
        <f t="shared" si="18"/>
        <v>0</v>
      </c>
      <c r="CD42" s="661" t="b">
        <f t="shared" si="19"/>
        <v>0</v>
      </c>
      <c r="CE42" s="661" t="b">
        <f t="shared" si="20"/>
        <v>0</v>
      </c>
      <c r="CF42" s="661">
        <f t="shared" si="21"/>
        <v>0</v>
      </c>
      <c r="CG42" s="661">
        <f t="shared" si="22"/>
        <v>0</v>
      </c>
      <c r="CI42" s="13">
        <f t="shared" si="28"/>
        <v>0</v>
      </c>
      <c r="CJ42" s="13" t="b">
        <f t="shared" si="23"/>
        <v>0</v>
      </c>
      <c r="CK42" s="13" t="b">
        <f t="shared" si="29"/>
        <v>0</v>
      </c>
      <c r="CL42" s="13" t="b">
        <f t="shared" si="24"/>
        <v>0</v>
      </c>
      <c r="CM42" s="13" t="b">
        <f t="shared" si="30"/>
        <v>0</v>
      </c>
      <c r="CN42" s="13" t="b">
        <f t="shared" si="25"/>
        <v>0</v>
      </c>
      <c r="CO42" s="13" t="b">
        <f t="shared" si="31"/>
        <v>0</v>
      </c>
      <c r="CP42" s="13" t="b">
        <f t="shared" si="26"/>
        <v>0</v>
      </c>
      <c r="CQ42" s="13" t="b">
        <f t="shared" si="32"/>
        <v>0</v>
      </c>
      <c r="CR42" s="13" t="b">
        <f t="shared" si="27"/>
        <v>0</v>
      </c>
    </row>
    <row r="43" spans="1:96" ht="15" thickBot="1">
      <c r="A43" s="1229">
        <v>9</v>
      </c>
      <c r="B43" s="1235" t="s">
        <v>423</v>
      </c>
      <c r="C43" s="1220" t="s">
        <v>255</v>
      </c>
      <c r="D43" s="1238" t="s">
        <v>424</v>
      </c>
      <c r="E43" s="1220"/>
      <c r="F43" s="1220"/>
      <c r="G43" s="1220">
        <v>1991</v>
      </c>
      <c r="H43" s="1226" t="s">
        <v>16</v>
      </c>
      <c r="I43" s="1226" t="s">
        <v>16</v>
      </c>
      <c r="J43" s="1226" t="s">
        <v>17</v>
      </c>
      <c r="K43" s="1226">
        <f>IF(G43&lt;=1966,'lista, wskaźniki'!$G$4,IF(G43&gt;1966,IF(G43&lt;=1985,'lista, wskaźniki'!$G$5,IF(G43&gt;1985,IF(G43&lt;=1992,'lista, wskaźniki'!$G$6,IF(G43&gt;1992,IF(G43&lt;=1996,'lista, wskaźniki'!$G$7,IF(G43&gt;1996,'lista, wskaźniki'!$G$8))))))))</f>
        <v>175</v>
      </c>
      <c r="L43" s="1226" t="s">
        <v>23</v>
      </c>
      <c r="M43" s="1226">
        <v>323.60000000000002</v>
      </c>
      <c r="N43" s="1226" t="s">
        <v>27</v>
      </c>
      <c r="O43" s="1226"/>
      <c r="P43" s="1226"/>
      <c r="Q43" s="1226"/>
      <c r="R43" s="807" t="s">
        <v>35</v>
      </c>
      <c r="S43" s="807"/>
      <c r="T43" s="807" t="s">
        <v>42</v>
      </c>
      <c r="U43" s="807"/>
      <c r="V43" s="807" t="s">
        <v>186</v>
      </c>
      <c r="W43" s="807">
        <v>65</v>
      </c>
      <c r="X43" s="807"/>
      <c r="Y43" s="807" t="s">
        <v>35</v>
      </c>
      <c r="Z43" s="798"/>
      <c r="AA43" s="1223">
        <f>15200/1000</f>
        <v>15.2</v>
      </c>
      <c r="AB43" s="840">
        <f>AC43</f>
        <v>163.09440000000004</v>
      </c>
      <c r="AC43" s="773">
        <f>IF(L43="kompletna",K43*M43*0.0036*'lista, wskaźniki'!$F$13, IF(L43="częściowa",K43*M43*0.0036*'lista, wskaźniki'!$F$14, IF(L43="brak",K43*M43*0.0036*'lista, wskaźniki'!$F$15,)))</f>
        <v>163.09440000000004</v>
      </c>
      <c r="AD43" s="840">
        <f>IF(T43="inne",E43*'lista, wskaźniki'!$E$35+F43*'lista, wskaźniki'!$E$36,IF(T43="to samo źródło",0,IF(T43=0,0)))</f>
        <v>0</v>
      </c>
      <c r="AE43" s="840">
        <f>IF(Y43="węgiel",Z43*'lista, wskaźniki'!$D$20, IF(Y43="drewno",Z43*'lista, wskaźniki'!$D$22,IF(Y43="pellet",Z43*'lista, wskaźniki'!$D$23,IF(Y43="gaz z sieci",Z43*'lista, wskaźniki'!$D$21,IF(Y43="olej opałowy",Z43*'lista, wskaźniki'!$D$24)))))</f>
        <v>0</v>
      </c>
      <c r="AF43" s="800"/>
      <c r="AG43" s="1223">
        <v>8360</v>
      </c>
      <c r="AH43" s="655">
        <f>IF(Y43="węgiel",AB43*1/3.6*'lista, wskaźniki'!$F$20,IF(Y43="drewno",AB43*1/3.6*'lista, wskaźniki'!$F$22,IF(Y43="pellet",AB43*1/3.6*'lista, wskaźniki'!$F$23,IF(Y43="gaz z sieci",AB43*1/3.6*'lista, wskaźniki'!$F$21,IF(Y43="olej opałowy",AB43*1/3.6*'lista, wskaźniki'!$F$24,0)))))</f>
        <v>15.449932512000004</v>
      </c>
      <c r="AI43" s="656">
        <f>IF(Y43="węgiel",AB43*'lista, wskaźniki'!$E$42,IF(Y43="drewno",AB43*'lista, wskaźniki'!$G$42,IF(Y43="pellet",AB43*'lista, wskaźniki'!$H$42,IF(Y43="gaz z sieci",AB43*'lista, wskaźniki'!$F$42,IF(Y43="olej opałowy",AB43*'lista, wskaźniki'!$I$42,0)))))</f>
        <v>6.1975872000000015E-2</v>
      </c>
      <c r="AJ43" s="656">
        <f>IF(Y43="węgiel",AB43*'lista, wskaźniki'!$E$43,IF(Y43="drewno",AB43*'lista, wskaźniki'!$G$43,IF(Y43="pellet",AB43*'lista, wskaźniki'!$H$43,IF(Y43="gaz z sieci",AB43*'lista, wskaźniki'!$F$43,IF(Y43="olej opałowy",AB43*'lista, wskaźniki'!$I$43,0)))))</f>
        <v>5.8713984000000018E-2</v>
      </c>
      <c r="AK43" s="656">
        <f>IF(Y43="węgiel",AB43*'lista, wskaźniki'!$E$44,IF(Y43="drewno",AB43*'lista, wskaźniki'!$G$44,IF(Y43="pellet",AB43*'lista, wskaźniki'!$H$44,IF(Y43="gaz z sieci",AB43*'lista, wskaźniki'!$F$44,IF(Y43="olej opałowy",AB43*'lista, wskaźniki'!$I$44,0)))))</f>
        <v>4.4035488000000009E-5</v>
      </c>
      <c r="AL43" s="655" t="b">
        <f>IF(U43="energia elektryczna",AD43*1/3.6*'lista, wskaźniki'!$F$26)</f>
        <v>0</v>
      </c>
      <c r="AM43" s="807"/>
      <c r="AN43" s="807"/>
      <c r="AO43" s="807"/>
      <c r="AP43" s="800">
        <f>AA43*'lista, wskaźniki'!$F$26</f>
        <v>13.527999999999999</v>
      </c>
      <c r="AQ43" s="800">
        <f t="shared" si="6"/>
        <v>28.977932512000002</v>
      </c>
      <c r="AR43" s="801">
        <f t="shared" si="7"/>
        <v>6.1975872000000015E-2</v>
      </c>
      <c r="AS43" s="801">
        <f t="shared" si="8"/>
        <v>5.8713984000000018E-2</v>
      </c>
      <c r="AT43" s="801">
        <f t="shared" si="9"/>
        <v>4.4035488000000009E-5</v>
      </c>
      <c r="AU43" s="1223"/>
      <c r="AV43" s="1226"/>
      <c r="AW43" s="1226" t="s">
        <v>17</v>
      </c>
      <c r="AX43" s="1226" t="s">
        <v>17</v>
      </c>
      <c r="AY43" s="1226" t="s">
        <v>16</v>
      </c>
      <c r="AZ43" s="1220" t="s">
        <v>17</v>
      </c>
      <c r="BA43" s="1220" t="s">
        <v>17</v>
      </c>
      <c r="BB43" s="1220" t="s">
        <v>17</v>
      </c>
      <c r="BC43" s="1220" t="s">
        <v>17</v>
      </c>
      <c r="BD43" s="834"/>
      <c r="BE43" s="807"/>
      <c r="BF43" s="1278"/>
      <c r="BG43" s="1278"/>
      <c r="BH43" s="1238" t="s">
        <v>57</v>
      </c>
      <c r="BI43" s="807" t="s">
        <v>52</v>
      </c>
      <c r="BJ43" s="807"/>
      <c r="BK43" s="807"/>
      <c r="BL43" s="1278"/>
      <c r="BM43" s="1278"/>
      <c r="BN43" s="1278"/>
      <c r="BO43" s="1278"/>
      <c r="BP43" s="1278"/>
      <c r="BQ43" s="1278"/>
      <c r="BR43" s="1283"/>
      <c r="BU43" s="365">
        <f t="shared" si="10"/>
        <v>163.09440000000004</v>
      </c>
      <c r="BV43" s="365" t="b">
        <f t="shared" si="11"/>
        <v>0</v>
      </c>
      <c r="BW43" s="365" t="b">
        <f t="shared" si="12"/>
        <v>0</v>
      </c>
      <c r="BX43" s="365" t="b">
        <f t="shared" si="13"/>
        <v>0</v>
      </c>
      <c r="BY43" s="365" t="b">
        <f t="shared" si="14"/>
        <v>0</v>
      </c>
      <c r="BZ43" s="365" t="b">
        <f t="shared" si="15"/>
        <v>0</v>
      </c>
      <c r="CA43" s="661">
        <f t="shared" si="16"/>
        <v>0</v>
      </c>
      <c r="CB43" s="661">
        <f t="shared" si="17"/>
        <v>163.09440000000004</v>
      </c>
      <c r="CC43" s="661" t="b">
        <f t="shared" si="18"/>
        <v>0</v>
      </c>
      <c r="CD43" s="661" t="b">
        <f t="shared" si="19"/>
        <v>0</v>
      </c>
      <c r="CE43" s="661" t="b">
        <f t="shared" si="20"/>
        <v>0</v>
      </c>
      <c r="CF43" s="661" t="b">
        <f t="shared" si="21"/>
        <v>0</v>
      </c>
      <c r="CG43" s="661">
        <f t="shared" si="22"/>
        <v>0</v>
      </c>
      <c r="CI43" s="13" t="b">
        <f t="shared" si="28"/>
        <v>0</v>
      </c>
      <c r="CJ43" s="13">
        <f t="shared" si="23"/>
        <v>0</v>
      </c>
      <c r="CK43" s="13" t="b">
        <f t="shared" si="29"/>
        <v>0</v>
      </c>
      <c r="CL43" s="13">
        <f t="shared" si="24"/>
        <v>0</v>
      </c>
      <c r="CM43" s="13">
        <f t="shared" si="30"/>
        <v>323.60000000000002</v>
      </c>
      <c r="CN43" s="13">
        <f t="shared" si="25"/>
        <v>161.80000000000001</v>
      </c>
      <c r="CO43" s="13" t="b">
        <f t="shared" si="31"/>
        <v>0</v>
      </c>
      <c r="CP43" s="13">
        <f t="shared" si="26"/>
        <v>0</v>
      </c>
      <c r="CQ43" s="13" t="b">
        <f t="shared" si="32"/>
        <v>0</v>
      </c>
      <c r="CR43" s="13">
        <f t="shared" si="27"/>
        <v>0</v>
      </c>
    </row>
    <row r="44" spans="1:96" ht="15" thickBot="1">
      <c r="A44" s="1230"/>
      <c r="B44" s="1236"/>
      <c r="C44" s="1221"/>
      <c r="D44" s="1239"/>
      <c r="E44" s="1221"/>
      <c r="F44" s="1221"/>
      <c r="G44" s="1221"/>
      <c r="H44" s="1227"/>
      <c r="I44" s="1227"/>
      <c r="J44" s="1227"/>
      <c r="K44" s="1227"/>
      <c r="L44" s="1227"/>
      <c r="M44" s="1227"/>
      <c r="N44" s="1227"/>
      <c r="O44" s="1227"/>
      <c r="P44" s="1227"/>
      <c r="Q44" s="1227"/>
      <c r="R44" s="808" t="s">
        <v>195</v>
      </c>
      <c r="S44" s="808"/>
      <c r="T44" s="808"/>
      <c r="U44" s="808"/>
      <c r="V44" s="808"/>
      <c r="W44" s="808"/>
      <c r="X44" s="808"/>
      <c r="Y44" s="808" t="s">
        <v>36</v>
      </c>
      <c r="Z44" s="802"/>
      <c r="AA44" s="1224"/>
      <c r="AB44" s="840">
        <f t="shared" si="5"/>
        <v>0</v>
      </c>
      <c r="AC44" s="773">
        <f>IF(L44="kompletna",K44*M44*0.0036*'lista, wskaźniki'!$F$13, IF(L44="częściowa",K44*M44*0.0036*'lista, wskaźniki'!$F$14, IF(L44="brak",K44*M44*0.0036*'lista, wskaźniki'!$F$15,)))</f>
        <v>0</v>
      </c>
      <c r="AD44" s="840">
        <f>IF(T44="inne",E44*'lista, wskaźniki'!$E$35+F44*'lista, wskaźniki'!$E$36,IF(T44="to samo źródło",0,IF(T44=0,0)))</f>
        <v>0</v>
      </c>
      <c r="AE44" s="840">
        <f>IF(Y44="węgiel",Z44*'lista, wskaźniki'!$D$20, IF(Y44="drewno",Z44*'lista, wskaźniki'!$D$22,IF(Y44="pellet",Z44*'lista, wskaźniki'!$D$23,IF(Y44="gaz z sieci",Z44*'lista, wskaźniki'!$D$21,IF(Y44="olej opałowy",Z44*'lista, wskaźniki'!$D$24)))))</f>
        <v>0</v>
      </c>
      <c r="AF44" s="655"/>
      <c r="AG44" s="1224"/>
      <c r="AH44" s="655">
        <f>IF(Y44="węgiel",AB44*1/3.6*'lista, wskaźniki'!$F$20,IF(Y44="drewno",AB44*1/3.6*'lista, wskaźniki'!$F$22,IF(Y44="pellet",AB44*1/3.6*'lista, wskaźniki'!$F$23,IF(Y44="gaz z sieci",AB44*1/3.6*'lista, wskaźniki'!$F$21,IF(Y44="olej opałowy",AB44*1/3.6*'lista, wskaźniki'!$F$24,0)))))</f>
        <v>0</v>
      </c>
      <c r="AI44" s="656">
        <f>IF(Y44="węgiel",AB44*'lista, wskaźniki'!$E$42,IF(Y44="drewno",AB44*'lista, wskaźniki'!$G$42,IF(Y44="pellet",AB44*'lista, wskaźniki'!$H$42,IF(Y44="gaz z sieci",AB44*'lista, wskaźniki'!$F$42,IF(Y44="olej opałowy",AB44*'lista, wskaźniki'!$I$42,0)))))</f>
        <v>0</v>
      </c>
      <c r="AJ44" s="656">
        <f>IF(Y44="węgiel",AB44*'lista, wskaźniki'!$E$43,IF(Y44="drewno",AB44*'lista, wskaźniki'!$G$43,IF(Y44="pellet",AB44*'lista, wskaźniki'!$H$43,IF(Y44="gaz z sieci",AB44*'lista, wskaźniki'!$F$43,IF(Y44="olej opałowy",AB44*'lista, wskaźniki'!$I$43,0)))))</f>
        <v>0</v>
      </c>
      <c r="AK44" s="656">
        <f>IF(Y44="węgiel",AB44*'lista, wskaźniki'!$E$44,IF(Y44="drewno",AB44*'lista, wskaźniki'!$G$44,IF(Y44="pellet",AB44*'lista, wskaźniki'!$H$44,IF(Y44="gaz z sieci",AB44*'lista, wskaźniki'!$F$44,IF(Y44="olej opałowy",AB44*'lista, wskaźniki'!$I$44,0)))))</f>
        <v>0</v>
      </c>
      <c r="AL44" s="655" t="b">
        <f>IF(U44="energia elektryczna",AD44*1/3.6*'lista, wskaźniki'!$F$26)</f>
        <v>0</v>
      </c>
      <c r="AM44" s="808"/>
      <c r="AN44" s="808"/>
      <c r="AO44" s="808"/>
      <c r="AP44" s="800">
        <f>AA44*'lista, wskaźniki'!$F$26</f>
        <v>0</v>
      </c>
      <c r="AQ44" s="800">
        <f t="shared" si="6"/>
        <v>0</v>
      </c>
      <c r="AR44" s="801">
        <f t="shared" si="7"/>
        <v>0</v>
      </c>
      <c r="AS44" s="801">
        <f t="shared" si="8"/>
        <v>0</v>
      </c>
      <c r="AT44" s="801">
        <f t="shared" si="9"/>
        <v>0</v>
      </c>
      <c r="AU44" s="1224"/>
      <c r="AV44" s="1227"/>
      <c r="AW44" s="1227"/>
      <c r="AX44" s="1227"/>
      <c r="AY44" s="1227"/>
      <c r="AZ44" s="1221"/>
      <c r="BA44" s="1221"/>
      <c r="BB44" s="1221"/>
      <c r="BC44" s="1221"/>
      <c r="BD44" s="835"/>
      <c r="BE44" s="808"/>
      <c r="BF44" s="1279"/>
      <c r="BG44" s="1279"/>
      <c r="BH44" s="1239"/>
      <c r="BI44" s="808"/>
      <c r="BJ44" s="808"/>
      <c r="BK44" s="808"/>
      <c r="BL44" s="1279"/>
      <c r="BM44" s="1279"/>
      <c r="BN44" s="1279"/>
      <c r="BO44" s="1279"/>
      <c r="BP44" s="1279"/>
      <c r="BQ44" s="1279"/>
      <c r="BR44" s="1284"/>
      <c r="BU44" s="365" t="b">
        <f t="shared" si="10"/>
        <v>0</v>
      </c>
      <c r="BV44" s="365">
        <f t="shared" si="11"/>
        <v>0</v>
      </c>
      <c r="BW44" s="365" t="b">
        <f t="shared" si="12"/>
        <v>0</v>
      </c>
      <c r="BX44" s="365" t="b">
        <f t="shared" si="13"/>
        <v>0</v>
      </c>
      <c r="BY44" s="365" t="b">
        <f t="shared" si="14"/>
        <v>0</v>
      </c>
      <c r="BZ44" s="365" t="b">
        <f t="shared" si="15"/>
        <v>0</v>
      </c>
      <c r="CA44" s="661">
        <f t="shared" si="16"/>
        <v>0</v>
      </c>
      <c r="CB44" s="661" t="b">
        <f t="shared" si="17"/>
        <v>0</v>
      </c>
      <c r="CC44" s="661">
        <f t="shared" si="18"/>
        <v>0</v>
      </c>
      <c r="CD44" s="661" t="b">
        <f t="shared" si="19"/>
        <v>0</v>
      </c>
      <c r="CE44" s="661" t="b">
        <f t="shared" si="20"/>
        <v>0</v>
      </c>
      <c r="CF44" s="661" t="b">
        <f t="shared" si="21"/>
        <v>0</v>
      </c>
      <c r="CG44" s="661">
        <f t="shared" si="22"/>
        <v>0</v>
      </c>
      <c r="CI44" s="13">
        <f t="shared" si="28"/>
        <v>0</v>
      </c>
      <c r="CJ44" s="13" t="b">
        <f t="shared" si="23"/>
        <v>0</v>
      </c>
      <c r="CK44" s="13" t="b">
        <f t="shared" si="29"/>
        <v>0</v>
      </c>
      <c r="CL44" s="13" t="b">
        <f t="shared" si="24"/>
        <v>0</v>
      </c>
      <c r="CM44" s="13" t="b">
        <f t="shared" si="30"/>
        <v>0</v>
      </c>
      <c r="CN44" s="13" t="b">
        <f t="shared" si="25"/>
        <v>0</v>
      </c>
      <c r="CO44" s="13" t="b">
        <f t="shared" si="31"/>
        <v>0</v>
      </c>
      <c r="CP44" s="13" t="b">
        <f t="shared" si="26"/>
        <v>0</v>
      </c>
      <c r="CQ44" s="13" t="b">
        <f t="shared" si="32"/>
        <v>0</v>
      </c>
      <c r="CR44" s="13" t="b">
        <f t="shared" si="27"/>
        <v>0</v>
      </c>
    </row>
    <row r="45" spans="1:96" ht="15" thickBot="1">
      <c r="A45" s="1230"/>
      <c r="B45" s="1236"/>
      <c r="C45" s="1221"/>
      <c r="D45" s="1239"/>
      <c r="E45" s="1221"/>
      <c r="F45" s="1221"/>
      <c r="G45" s="1221"/>
      <c r="H45" s="1227"/>
      <c r="I45" s="1227"/>
      <c r="J45" s="1227"/>
      <c r="K45" s="1227"/>
      <c r="L45" s="1227"/>
      <c r="M45" s="1227"/>
      <c r="N45" s="1227"/>
      <c r="O45" s="1227"/>
      <c r="P45" s="1227"/>
      <c r="Q45" s="1227"/>
      <c r="R45" s="808"/>
      <c r="S45" s="808"/>
      <c r="T45" s="808"/>
      <c r="U45" s="808"/>
      <c r="V45" s="808"/>
      <c r="W45" s="808"/>
      <c r="X45" s="808"/>
      <c r="Y45" s="808" t="s">
        <v>50</v>
      </c>
      <c r="Z45" s="802"/>
      <c r="AA45" s="1224"/>
      <c r="AB45" s="840">
        <f t="shared" si="5"/>
        <v>0</v>
      </c>
      <c r="AC45" s="773">
        <f>IF(L45="kompletna",K45*M45*0.0036*'lista, wskaźniki'!$F$13, IF(L45="częściowa",K45*M45*0.0036*'lista, wskaźniki'!$F$14, IF(L45="brak",K45*M45*0.0036*'lista, wskaźniki'!$F$15,)))</f>
        <v>0</v>
      </c>
      <c r="AD45" s="840">
        <f>IF(T45="inne",E45*'lista, wskaźniki'!$E$35+F45*'lista, wskaźniki'!$E$36,IF(T45="to samo źródło",0,IF(T45=0,0)))</f>
        <v>0</v>
      </c>
      <c r="AE45" s="840">
        <f>IF(Y45="węgiel",Z45*'lista, wskaźniki'!$D$20, IF(Y45="drewno",Z45*'lista, wskaźniki'!$D$22,IF(Y45="pellet",Z45*'lista, wskaźniki'!$D$23,IF(Y45="gaz z sieci",Z45*'lista, wskaźniki'!$D$21,IF(Y45="olej opałowy",Z45*'lista, wskaźniki'!$D$24)))))</f>
        <v>0</v>
      </c>
      <c r="AF45" s="655"/>
      <c r="AG45" s="1224"/>
      <c r="AH45" s="655">
        <f>IF(Y45="węgiel",AB45*1/3.6*'lista, wskaźniki'!$F$20,IF(Y45="drewno",AB45*1/3.6*'lista, wskaźniki'!$F$22,IF(Y45="pellet",AB45*1/3.6*'lista, wskaźniki'!$F$23,IF(Y45="gaz z sieci",AB45*1/3.6*'lista, wskaźniki'!$F$21,IF(Y45="olej opałowy",AB45*1/3.6*'lista, wskaźniki'!$F$24,0)))))</f>
        <v>0</v>
      </c>
      <c r="AI45" s="656">
        <f>IF(Y45="węgiel",AB45*'lista, wskaźniki'!$E$42,IF(Y45="drewno",AB45*'lista, wskaźniki'!$G$42,IF(Y45="pellet",AB45*'lista, wskaźniki'!$H$42,IF(Y45="gaz z sieci",AB45*'lista, wskaźniki'!$F$42,IF(Y45="olej opałowy",AB45*'lista, wskaźniki'!$I$42,0)))))</f>
        <v>0</v>
      </c>
      <c r="AJ45" s="656">
        <f>IF(Y45="węgiel",AB45*'lista, wskaźniki'!$E$43,IF(Y45="drewno",AB45*'lista, wskaźniki'!$G$43,IF(Y45="pellet",AB45*'lista, wskaźniki'!$H$43,IF(Y45="gaz z sieci",AB45*'lista, wskaźniki'!$F$43,IF(Y45="olej opałowy",AB45*'lista, wskaźniki'!$I$43,0)))))</f>
        <v>0</v>
      </c>
      <c r="AK45" s="656">
        <f>IF(Y45="węgiel",AB45*'lista, wskaźniki'!$E$44,IF(Y45="drewno",AB45*'lista, wskaźniki'!$G$44,IF(Y45="pellet",AB45*'lista, wskaźniki'!$H$44,IF(Y45="gaz z sieci",AB45*'lista, wskaźniki'!$F$44,IF(Y45="olej opałowy",AB45*'lista, wskaźniki'!$I$44,0)))))</f>
        <v>0</v>
      </c>
      <c r="AL45" s="655" t="b">
        <f>IF(U45="energia elektryczna",AD45*1/3.6*'lista, wskaźniki'!$F$26)</f>
        <v>0</v>
      </c>
      <c r="AM45" s="808"/>
      <c r="AN45" s="808"/>
      <c r="AO45" s="808"/>
      <c r="AP45" s="800">
        <f>AA45*'lista, wskaźniki'!$F$26</f>
        <v>0</v>
      </c>
      <c r="AQ45" s="800">
        <f t="shared" si="6"/>
        <v>0</v>
      </c>
      <c r="AR45" s="801">
        <f t="shared" si="7"/>
        <v>0</v>
      </c>
      <c r="AS45" s="801">
        <f t="shared" si="8"/>
        <v>0</v>
      </c>
      <c r="AT45" s="801">
        <f t="shared" si="9"/>
        <v>0</v>
      </c>
      <c r="AU45" s="1224"/>
      <c r="AV45" s="1227"/>
      <c r="AW45" s="1227"/>
      <c r="AX45" s="1227"/>
      <c r="AY45" s="1227"/>
      <c r="AZ45" s="1221"/>
      <c r="BA45" s="1221"/>
      <c r="BB45" s="1221"/>
      <c r="BC45" s="1221"/>
      <c r="BD45" s="835"/>
      <c r="BE45" s="808"/>
      <c r="BF45" s="1279"/>
      <c r="BG45" s="1279"/>
      <c r="BH45" s="1239"/>
      <c r="BI45" s="808"/>
      <c r="BJ45" s="808"/>
      <c r="BK45" s="808"/>
      <c r="BL45" s="1279"/>
      <c r="BM45" s="1279"/>
      <c r="BN45" s="1279"/>
      <c r="BO45" s="1279"/>
      <c r="BP45" s="1279"/>
      <c r="BQ45" s="1279"/>
      <c r="BR45" s="1284"/>
      <c r="BU45" s="365" t="b">
        <f t="shared" si="10"/>
        <v>0</v>
      </c>
      <c r="BV45" s="365" t="b">
        <f t="shared" si="11"/>
        <v>0</v>
      </c>
      <c r="BW45" s="365">
        <f t="shared" si="12"/>
        <v>0</v>
      </c>
      <c r="BX45" s="365" t="b">
        <f t="shared" si="13"/>
        <v>0</v>
      </c>
      <c r="BY45" s="365" t="b">
        <f t="shared" si="14"/>
        <v>0</v>
      </c>
      <c r="BZ45" s="365" t="b">
        <f t="shared" si="15"/>
        <v>0</v>
      </c>
      <c r="CA45" s="661">
        <f t="shared" si="16"/>
        <v>0</v>
      </c>
      <c r="CB45" s="661" t="b">
        <f t="shared" si="17"/>
        <v>0</v>
      </c>
      <c r="CC45" s="661" t="b">
        <f t="shared" si="18"/>
        <v>0</v>
      </c>
      <c r="CD45" s="661">
        <f t="shared" si="19"/>
        <v>0</v>
      </c>
      <c r="CE45" s="661" t="b">
        <f t="shared" si="20"/>
        <v>0</v>
      </c>
      <c r="CF45" s="661" t="b">
        <f t="shared" si="21"/>
        <v>0</v>
      </c>
      <c r="CG45" s="661">
        <f t="shared" si="22"/>
        <v>0</v>
      </c>
      <c r="CI45" s="13">
        <f t="shared" si="28"/>
        <v>0</v>
      </c>
      <c r="CJ45" s="13" t="b">
        <f t="shared" si="23"/>
        <v>0</v>
      </c>
      <c r="CK45" s="13" t="b">
        <f t="shared" si="29"/>
        <v>0</v>
      </c>
      <c r="CL45" s="13" t="b">
        <f t="shared" si="24"/>
        <v>0</v>
      </c>
      <c r="CM45" s="13" t="b">
        <f t="shared" si="30"/>
        <v>0</v>
      </c>
      <c r="CN45" s="13" t="b">
        <f t="shared" si="25"/>
        <v>0</v>
      </c>
      <c r="CO45" s="13" t="b">
        <f t="shared" si="31"/>
        <v>0</v>
      </c>
      <c r="CP45" s="13" t="b">
        <f t="shared" si="26"/>
        <v>0</v>
      </c>
      <c r="CQ45" s="13" t="b">
        <f t="shared" si="32"/>
        <v>0</v>
      </c>
      <c r="CR45" s="13" t="b">
        <f t="shared" si="27"/>
        <v>0</v>
      </c>
    </row>
    <row r="46" spans="1:96" ht="15" thickBot="1">
      <c r="A46" s="1230"/>
      <c r="B46" s="1236"/>
      <c r="C46" s="1221"/>
      <c r="D46" s="1239"/>
      <c r="E46" s="1221"/>
      <c r="F46" s="1221"/>
      <c r="G46" s="1221"/>
      <c r="H46" s="1227"/>
      <c r="I46" s="1227"/>
      <c r="J46" s="1227"/>
      <c r="K46" s="1227"/>
      <c r="L46" s="1227"/>
      <c r="M46" s="1227"/>
      <c r="N46" s="1227"/>
      <c r="O46" s="1227"/>
      <c r="P46" s="1227"/>
      <c r="Q46" s="1227"/>
      <c r="R46" s="808"/>
      <c r="S46" s="808"/>
      <c r="T46" s="808"/>
      <c r="U46" s="808"/>
      <c r="V46" s="808"/>
      <c r="W46" s="808"/>
      <c r="X46" s="808"/>
      <c r="Y46" s="808" t="s">
        <v>38</v>
      </c>
      <c r="Z46" s="802"/>
      <c r="AA46" s="1224"/>
      <c r="AB46" s="840">
        <f t="shared" si="5"/>
        <v>0</v>
      </c>
      <c r="AC46" s="773">
        <f>IF(L46="kompletna",K46*M46*0.0036*'lista, wskaźniki'!$F$13, IF(L46="częściowa",K46*M46*0.0036*'lista, wskaźniki'!$F$14, IF(L46="brak",K46*M46*0.0036*'lista, wskaźniki'!$F$15,)))</f>
        <v>0</v>
      </c>
      <c r="AD46" s="840">
        <f>IF(T46="inne",E46*'lista, wskaźniki'!$E$35+F46*'lista, wskaźniki'!$E$36,IF(T46="to samo źródło",0,IF(T46=0,0)))</f>
        <v>0</v>
      </c>
      <c r="AE46" s="840">
        <f>IF(Y46="węgiel",Z46*'lista, wskaźniki'!$D$20, IF(Y46="drewno",Z46*'lista, wskaźniki'!$D$22,IF(Y46="pellet",Z46*'lista, wskaźniki'!$D$23,IF(Y46="gaz z sieci",Z46*'lista, wskaźniki'!$D$21,IF(Y46="olej opałowy",Z46*'lista, wskaźniki'!$D$24)))))</f>
        <v>0</v>
      </c>
      <c r="AF46" s="655"/>
      <c r="AG46" s="1224"/>
      <c r="AH46" s="655">
        <f>IF(Y46="węgiel",AB46*1/3.6*'lista, wskaźniki'!$F$20,IF(Y46="drewno",AB46*1/3.6*'lista, wskaźniki'!$F$22,IF(Y46="pellet",AB46*1/3.6*'lista, wskaźniki'!$F$23,IF(Y46="gaz z sieci",AB46*1/3.6*'lista, wskaźniki'!$F$21,IF(Y46="olej opałowy",AB46*1/3.6*'lista, wskaźniki'!$F$24,0)))))</f>
        <v>0</v>
      </c>
      <c r="AI46" s="656">
        <f>IF(Y46="węgiel",AB46*'lista, wskaźniki'!$E$42,IF(Y46="drewno",AB46*'lista, wskaźniki'!$G$42,IF(Y46="pellet",AB46*'lista, wskaźniki'!$H$42,IF(Y46="gaz z sieci",AB46*'lista, wskaźniki'!$F$42,IF(Y46="olej opałowy",AB46*'lista, wskaźniki'!$I$42,0)))))</f>
        <v>0</v>
      </c>
      <c r="AJ46" s="656">
        <f>IF(Y46="węgiel",AB46*'lista, wskaźniki'!$E$43,IF(Y46="drewno",AB46*'lista, wskaźniki'!$G$43,IF(Y46="pellet",AB46*'lista, wskaźniki'!$H$43,IF(Y46="gaz z sieci",AB46*'lista, wskaźniki'!$F$43,IF(Y46="olej opałowy",AB46*'lista, wskaźniki'!$I$43,0)))))</f>
        <v>0</v>
      </c>
      <c r="AK46" s="656">
        <f>IF(Y46="węgiel",AB46*'lista, wskaźniki'!$E$44,IF(Y46="drewno",AB46*'lista, wskaźniki'!$G$44,IF(Y46="pellet",AB46*'lista, wskaźniki'!$H$44,IF(Y46="gaz z sieci",AB46*'lista, wskaźniki'!$F$44,IF(Y46="olej opałowy",AB46*'lista, wskaźniki'!$I$44,0)))))</f>
        <v>0</v>
      </c>
      <c r="AL46" s="655" t="b">
        <f>IF(U46="energia elektryczna",AD46*1/3.6*'lista, wskaźniki'!$F$26)</f>
        <v>0</v>
      </c>
      <c r="AM46" s="808"/>
      <c r="AN46" s="808"/>
      <c r="AO46" s="808"/>
      <c r="AP46" s="800">
        <f>AA46*'lista, wskaźniki'!$F$26</f>
        <v>0</v>
      </c>
      <c r="AQ46" s="800">
        <f t="shared" si="6"/>
        <v>0</v>
      </c>
      <c r="AR46" s="801">
        <f t="shared" si="7"/>
        <v>0</v>
      </c>
      <c r="AS46" s="801">
        <f t="shared" si="8"/>
        <v>0</v>
      </c>
      <c r="AT46" s="801">
        <f t="shared" si="9"/>
        <v>0</v>
      </c>
      <c r="AU46" s="1224"/>
      <c r="AV46" s="1227"/>
      <c r="AW46" s="1227"/>
      <c r="AX46" s="1227"/>
      <c r="AY46" s="1227"/>
      <c r="AZ46" s="1221"/>
      <c r="BA46" s="1221"/>
      <c r="BB46" s="1221"/>
      <c r="BC46" s="1221"/>
      <c r="BD46" s="835"/>
      <c r="BE46" s="808"/>
      <c r="BF46" s="1279"/>
      <c r="BG46" s="1279"/>
      <c r="BH46" s="1239"/>
      <c r="BI46" s="808"/>
      <c r="BJ46" s="808"/>
      <c r="BK46" s="808"/>
      <c r="BL46" s="1279"/>
      <c r="BM46" s="1279"/>
      <c r="BN46" s="1279"/>
      <c r="BO46" s="1279"/>
      <c r="BP46" s="1279"/>
      <c r="BQ46" s="1279"/>
      <c r="BR46" s="1284"/>
      <c r="BU46" s="365" t="b">
        <f t="shared" si="10"/>
        <v>0</v>
      </c>
      <c r="BV46" s="365" t="b">
        <f t="shared" si="11"/>
        <v>0</v>
      </c>
      <c r="BW46" s="365" t="b">
        <f t="shared" si="12"/>
        <v>0</v>
      </c>
      <c r="BX46" s="365">
        <f t="shared" si="13"/>
        <v>0</v>
      </c>
      <c r="BY46" s="365" t="b">
        <f t="shared" si="14"/>
        <v>0</v>
      </c>
      <c r="BZ46" s="365" t="b">
        <f t="shared" si="15"/>
        <v>0</v>
      </c>
      <c r="CA46" s="661">
        <f t="shared" si="16"/>
        <v>0</v>
      </c>
      <c r="CB46" s="661" t="b">
        <f t="shared" si="17"/>
        <v>0</v>
      </c>
      <c r="CC46" s="661" t="b">
        <f t="shared" si="18"/>
        <v>0</v>
      </c>
      <c r="CD46" s="661" t="b">
        <f t="shared" si="19"/>
        <v>0</v>
      </c>
      <c r="CE46" s="661">
        <f t="shared" si="20"/>
        <v>0</v>
      </c>
      <c r="CF46" s="661" t="b">
        <f t="shared" si="21"/>
        <v>0</v>
      </c>
      <c r="CG46" s="661">
        <f t="shared" si="22"/>
        <v>0</v>
      </c>
      <c r="CI46" s="13">
        <f t="shared" si="28"/>
        <v>0</v>
      </c>
      <c r="CJ46" s="13" t="b">
        <f t="shared" si="23"/>
        <v>0</v>
      </c>
      <c r="CK46" s="13" t="b">
        <f t="shared" si="29"/>
        <v>0</v>
      </c>
      <c r="CL46" s="13" t="b">
        <f t="shared" si="24"/>
        <v>0</v>
      </c>
      <c r="CM46" s="13" t="b">
        <f t="shared" si="30"/>
        <v>0</v>
      </c>
      <c r="CN46" s="13" t="b">
        <f t="shared" si="25"/>
        <v>0</v>
      </c>
      <c r="CO46" s="13" t="b">
        <f t="shared" si="31"/>
        <v>0</v>
      </c>
      <c r="CP46" s="13" t="b">
        <f t="shared" si="26"/>
        <v>0</v>
      </c>
      <c r="CQ46" s="13" t="b">
        <f t="shared" si="32"/>
        <v>0</v>
      </c>
      <c r="CR46" s="13" t="b">
        <f t="shared" si="27"/>
        <v>0</v>
      </c>
    </row>
    <row r="47" spans="1:96" ht="15" thickBot="1">
      <c r="A47" s="1231"/>
      <c r="B47" s="1237"/>
      <c r="C47" s="1222"/>
      <c r="D47" s="1240"/>
      <c r="E47" s="1222"/>
      <c r="F47" s="1222"/>
      <c r="G47" s="1222"/>
      <c r="H47" s="1228"/>
      <c r="I47" s="1228"/>
      <c r="J47" s="1228"/>
      <c r="K47" s="1228"/>
      <c r="L47" s="1228"/>
      <c r="M47" s="1228"/>
      <c r="N47" s="1228"/>
      <c r="O47" s="1228"/>
      <c r="P47" s="1228"/>
      <c r="Q47" s="1228"/>
      <c r="R47" s="809"/>
      <c r="S47" s="809"/>
      <c r="T47" s="809"/>
      <c r="U47" s="809"/>
      <c r="V47" s="809"/>
      <c r="W47" s="809"/>
      <c r="X47" s="809"/>
      <c r="Y47" s="809" t="s">
        <v>37</v>
      </c>
      <c r="Z47" s="805"/>
      <c r="AA47" s="1225"/>
      <c r="AB47" s="840">
        <f t="shared" si="5"/>
        <v>0</v>
      </c>
      <c r="AC47" s="773">
        <f>IF(L47="kompletna",K47*M47*0.0036*'lista, wskaźniki'!$F$13, IF(L47="częściowa",K47*M47*0.0036*'lista, wskaźniki'!$F$14, IF(L47="brak",K47*M47*0.0036*'lista, wskaźniki'!$F$15,)))</f>
        <v>0</v>
      </c>
      <c r="AD47" s="840">
        <f>IF(T47="inne",E47*'lista, wskaźniki'!$E$35+F47*'lista, wskaźniki'!$E$36,IF(T47="to samo źródło",0,IF(T47=0,0)))</f>
        <v>0</v>
      </c>
      <c r="AE47" s="840">
        <f>IF(Y47="węgiel",Z47*'lista, wskaźniki'!$D$20, IF(Y47="drewno",Z47*'lista, wskaźniki'!$D$22,IF(Y47="pellet",Z47*'lista, wskaźniki'!$D$23,IF(Y47="gaz z sieci",Z47*'lista, wskaźniki'!$D$21,IF(Y47="olej opałowy",Z47*'lista, wskaźniki'!$D$24)))))</f>
        <v>0</v>
      </c>
      <c r="AF47" s="810"/>
      <c r="AG47" s="1225"/>
      <c r="AH47" s="655">
        <f>IF(Y47="węgiel",AB47*1/3.6*'lista, wskaźniki'!$F$20,IF(Y47="drewno",AB47*1/3.6*'lista, wskaźniki'!$F$22,IF(Y47="pellet",AB47*1/3.6*'lista, wskaźniki'!$F$23,IF(Y47="gaz z sieci",AB47*1/3.6*'lista, wskaźniki'!$F$21,IF(Y47="olej opałowy",AB47*1/3.6*'lista, wskaźniki'!$F$24,0)))))</f>
        <v>0</v>
      </c>
      <c r="AI47" s="656">
        <f>IF(Y47="węgiel",AB47*'lista, wskaźniki'!$E$42,IF(Y47="drewno",AB47*'lista, wskaźniki'!$G$42,IF(Y47="pellet",AB47*'lista, wskaźniki'!$H$42,IF(Y47="gaz z sieci",AB47*'lista, wskaźniki'!$F$42,IF(Y47="olej opałowy",AB47*'lista, wskaźniki'!$I$42,0)))))</f>
        <v>0</v>
      </c>
      <c r="AJ47" s="656">
        <f>IF(Y47="węgiel",AB47*'lista, wskaźniki'!$E$43,IF(Y47="drewno",AB47*'lista, wskaźniki'!$G$43,IF(Y47="pellet",AB47*'lista, wskaźniki'!$H$43,IF(Y47="gaz z sieci",AB47*'lista, wskaźniki'!$F$43,IF(Y47="olej opałowy",AB47*'lista, wskaźniki'!$I$43,0)))))</f>
        <v>0</v>
      </c>
      <c r="AK47" s="656">
        <f>IF(Y47="węgiel",AB47*'lista, wskaźniki'!$E$44,IF(Y47="drewno",AB47*'lista, wskaźniki'!$G$44,IF(Y47="pellet",AB47*'lista, wskaźniki'!$H$44,IF(Y47="gaz z sieci",AB47*'lista, wskaźniki'!$F$44,IF(Y47="olej opałowy",AB47*'lista, wskaźniki'!$I$44,0)))))</f>
        <v>0</v>
      </c>
      <c r="AL47" s="655" t="b">
        <f>IF(U47="energia elektryczna",AD47*1/3.6*'lista, wskaźniki'!$F$26)</f>
        <v>0</v>
      </c>
      <c r="AM47" s="809"/>
      <c r="AN47" s="809"/>
      <c r="AO47" s="809"/>
      <c r="AP47" s="800">
        <f>AA47*'lista, wskaźniki'!$F$26</f>
        <v>0</v>
      </c>
      <c r="AQ47" s="800">
        <f t="shared" si="6"/>
        <v>0</v>
      </c>
      <c r="AR47" s="801">
        <f t="shared" si="7"/>
        <v>0</v>
      </c>
      <c r="AS47" s="801">
        <f t="shared" si="8"/>
        <v>0</v>
      </c>
      <c r="AT47" s="801">
        <f t="shared" si="9"/>
        <v>0</v>
      </c>
      <c r="AU47" s="1225"/>
      <c r="AV47" s="1228"/>
      <c r="AW47" s="1228"/>
      <c r="AX47" s="1228"/>
      <c r="AY47" s="1228"/>
      <c r="AZ47" s="1222"/>
      <c r="BA47" s="1222"/>
      <c r="BB47" s="1222"/>
      <c r="BC47" s="1222"/>
      <c r="BD47" s="836"/>
      <c r="BE47" s="809"/>
      <c r="BF47" s="1280"/>
      <c r="BG47" s="1280"/>
      <c r="BH47" s="1240"/>
      <c r="BI47" s="809"/>
      <c r="BJ47" s="809"/>
      <c r="BK47" s="809"/>
      <c r="BL47" s="1280"/>
      <c r="BM47" s="1280"/>
      <c r="BN47" s="1280"/>
      <c r="BO47" s="1280"/>
      <c r="BP47" s="1280"/>
      <c r="BQ47" s="1280"/>
      <c r="BR47" s="1285"/>
      <c r="BU47" s="365" t="b">
        <f t="shared" si="10"/>
        <v>0</v>
      </c>
      <c r="BV47" s="365" t="b">
        <f t="shared" si="11"/>
        <v>0</v>
      </c>
      <c r="BW47" s="365" t="b">
        <f t="shared" si="12"/>
        <v>0</v>
      </c>
      <c r="BX47" s="365" t="b">
        <f t="shared" si="13"/>
        <v>0</v>
      </c>
      <c r="BY47" s="365">
        <f t="shared" si="14"/>
        <v>0</v>
      </c>
      <c r="BZ47" s="365" t="b">
        <f t="shared" si="15"/>
        <v>0</v>
      </c>
      <c r="CA47" s="661">
        <f t="shared" si="16"/>
        <v>0</v>
      </c>
      <c r="CB47" s="661" t="b">
        <f t="shared" si="17"/>
        <v>0</v>
      </c>
      <c r="CC47" s="661" t="b">
        <f t="shared" si="18"/>
        <v>0</v>
      </c>
      <c r="CD47" s="661" t="b">
        <f t="shared" si="19"/>
        <v>0</v>
      </c>
      <c r="CE47" s="661" t="b">
        <f t="shared" si="20"/>
        <v>0</v>
      </c>
      <c r="CF47" s="661">
        <f t="shared" si="21"/>
        <v>0</v>
      </c>
      <c r="CG47" s="661">
        <f t="shared" si="22"/>
        <v>0</v>
      </c>
      <c r="CI47" s="13">
        <f t="shared" si="28"/>
        <v>0</v>
      </c>
      <c r="CJ47" s="13" t="b">
        <f t="shared" si="23"/>
        <v>0</v>
      </c>
      <c r="CK47" s="13" t="b">
        <f t="shared" si="29"/>
        <v>0</v>
      </c>
      <c r="CL47" s="13" t="b">
        <f t="shared" si="24"/>
        <v>0</v>
      </c>
      <c r="CM47" s="13" t="b">
        <f t="shared" si="30"/>
        <v>0</v>
      </c>
      <c r="CN47" s="13" t="b">
        <f t="shared" si="25"/>
        <v>0</v>
      </c>
      <c r="CO47" s="13" t="b">
        <f t="shared" si="31"/>
        <v>0</v>
      </c>
      <c r="CP47" s="13" t="b">
        <f t="shared" si="26"/>
        <v>0</v>
      </c>
      <c r="CQ47" s="13" t="b">
        <f t="shared" si="32"/>
        <v>0</v>
      </c>
      <c r="CR47" s="13" t="b">
        <f t="shared" si="27"/>
        <v>0</v>
      </c>
    </row>
    <row r="48" spans="1:96" ht="15" thickBot="1">
      <c r="A48" s="1229">
        <v>10</v>
      </c>
      <c r="B48" s="1235" t="s">
        <v>425</v>
      </c>
      <c r="C48" s="1220" t="s">
        <v>255</v>
      </c>
      <c r="D48" s="1238" t="s">
        <v>426</v>
      </c>
      <c r="E48" s="1220">
        <v>10</v>
      </c>
      <c r="F48" s="1220"/>
      <c r="G48" s="1220">
        <v>1976</v>
      </c>
      <c r="H48" s="1226" t="s">
        <v>16</v>
      </c>
      <c r="I48" s="1226" t="s">
        <v>17</v>
      </c>
      <c r="J48" s="1226" t="s">
        <v>17</v>
      </c>
      <c r="K48" s="1226">
        <f>IF(G48&lt;=1966,'lista, wskaźniki'!$G$4,IF(G48&gt;1966,IF(G48&lt;=1985,'lista, wskaźniki'!$G$5,IF(G48&gt;1985,IF(G48&lt;=1992,'lista, wskaźniki'!$G$6,IF(G48&gt;1992,IF(G48&lt;=1996,'lista, wskaźniki'!$G$7,IF(G48&gt;1996,'lista, wskaźniki'!$G$8))))))))</f>
        <v>250</v>
      </c>
      <c r="L48" s="1226" t="s">
        <v>23</v>
      </c>
      <c r="M48" s="1226">
        <v>200</v>
      </c>
      <c r="N48" s="1226" t="s">
        <v>30</v>
      </c>
      <c r="O48" s="1226"/>
      <c r="P48" s="1226"/>
      <c r="Q48" s="1226"/>
      <c r="R48" s="807" t="s">
        <v>40</v>
      </c>
      <c r="S48" s="807"/>
      <c r="T48" s="807" t="s">
        <v>42</v>
      </c>
      <c r="U48" s="807"/>
      <c r="V48" s="807" t="s">
        <v>186</v>
      </c>
      <c r="W48" s="807">
        <v>15</v>
      </c>
      <c r="X48" s="807"/>
      <c r="Y48" s="807" t="s">
        <v>35</v>
      </c>
      <c r="Z48" s="798"/>
      <c r="AA48" s="1223">
        <f>6280/1000</f>
        <v>6.28</v>
      </c>
      <c r="AB48" s="840"/>
      <c r="AC48" s="773">
        <f>IF(L48="kompletna",K48*M48*0.0036*'lista, wskaźniki'!$F$13, IF(L48="częściowa",K48*M48*0.0036*'lista, wskaźniki'!$F$14, IF(L48="brak",K48*M48*0.0036*'lista, wskaźniki'!$F$15,)))</f>
        <v>144</v>
      </c>
      <c r="AD48" s="840">
        <f>IF(T48="inne",E48*'lista, wskaźniki'!$E$35+F48*'lista, wskaźniki'!$E$36,IF(T48="to samo źródło",0,IF(T48=0,0)))</f>
        <v>0</v>
      </c>
      <c r="AE48" s="840">
        <f>IF(Y48="węgiel",Z48*'lista, wskaźniki'!$D$20, IF(Y48="drewno",Z48*'lista, wskaźniki'!$D$22,IF(Y48="pellet",Z48*'lista, wskaźniki'!$D$23,IF(Y48="gaz z sieci",Z48*'lista, wskaźniki'!$D$21,IF(Y48="olej opałowy",Z48*'lista, wskaźniki'!$D$24)))))</f>
        <v>0</v>
      </c>
      <c r="AF48" s="800"/>
      <c r="AG48" s="1223">
        <v>26000</v>
      </c>
      <c r="AH48" s="655">
        <f>IF(Y48="węgiel",AB48*1/3.6*'lista, wskaźniki'!$F$20,IF(Y48="drewno",AB48*1/3.6*'lista, wskaźniki'!$F$22,IF(Y48="pellet",AB48*1/3.6*'lista, wskaźniki'!$F$23,IF(Y48="gaz z sieci",AB48*1/3.6*'lista, wskaźniki'!$F$21,IF(Y48="olej opałowy",AB48*1/3.6*'lista, wskaźniki'!$F$24,0)))))</f>
        <v>0</v>
      </c>
      <c r="AI48" s="656">
        <f>IF(Y48="węgiel",AB48*'lista, wskaźniki'!$E$42,IF(Y48="drewno",AB48*'lista, wskaźniki'!$G$42,IF(Y48="pellet",AB48*'lista, wskaźniki'!$H$42,IF(Y48="gaz z sieci",AB48*'lista, wskaźniki'!$F$42,IF(Y48="olej opałowy",AB48*'lista, wskaźniki'!$I$42,0)))))</f>
        <v>0</v>
      </c>
      <c r="AJ48" s="656">
        <f>IF(Y48="węgiel",AB48*'lista, wskaźniki'!$E$43,IF(Y48="drewno",AB48*'lista, wskaźniki'!$G$43,IF(Y48="pellet",AB48*'lista, wskaźniki'!$H$43,IF(Y48="gaz z sieci",AB48*'lista, wskaźniki'!$F$43,IF(Y48="olej opałowy",AB48*'lista, wskaźniki'!$I$43,0)))))</f>
        <v>0</v>
      </c>
      <c r="AK48" s="656">
        <f>IF(Y48="węgiel",AB48*'lista, wskaźniki'!$E$44,IF(Y48="drewno",AB48*'lista, wskaźniki'!$G$44,IF(Y48="pellet",AB48*'lista, wskaźniki'!$H$44,IF(Y48="gaz z sieci",AB48*'lista, wskaźniki'!$F$44,IF(Y48="olej opałowy",AB48*'lista, wskaźniki'!$I$44,0)))))</f>
        <v>0</v>
      </c>
      <c r="AL48" s="655" t="b">
        <f>IF(U48="energia elektryczna",AD48*1/3.6*'lista, wskaźniki'!$F$26)</f>
        <v>0</v>
      </c>
      <c r="AM48" s="807"/>
      <c r="AN48" s="807"/>
      <c r="AO48" s="807"/>
      <c r="AP48" s="800">
        <f>AA48*'lista, wskaźniki'!$F$26</f>
        <v>5.5891999999999999</v>
      </c>
      <c r="AQ48" s="800">
        <f t="shared" si="6"/>
        <v>5.5891999999999999</v>
      </c>
      <c r="AR48" s="801">
        <f t="shared" si="7"/>
        <v>0</v>
      </c>
      <c r="AS48" s="801">
        <f t="shared" si="8"/>
        <v>0</v>
      </c>
      <c r="AT48" s="801">
        <f t="shared" si="9"/>
        <v>0</v>
      </c>
      <c r="AU48" s="1223"/>
      <c r="AV48" s="1226"/>
      <c r="AW48" s="1226" t="s">
        <v>17</v>
      </c>
      <c r="AX48" s="1226" t="s">
        <v>17</v>
      </c>
      <c r="AY48" s="1226" t="s">
        <v>17</v>
      </c>
      <c r="AZ48" s="1220" t="s">
        <v>17</v>
      </c>
      <c r="BA48" s="1220" t="s">
        <v>17</v>
      </c>
      <c r="BB48" s="1220"/>
      <c r="BC48" s="1220" t="s">
        <v>17</v>
      </c>
      <c r="BD48" s="834"/>
      <c r="BE48" s="807"/>
      <c r="BF48" s="1278"/>
      <c r="BG48" s="1278"/>
      <c r="BH48" s="1238" t="s">
        <v>56</v>
      </c>
      <c r="BI48" s="807" t="s">
        <v>52</v>
      </c>
      <c r="BJ48" s="807"/>
      <c r="BK48" s="807">
        <v>1</v>
      </c>
      <c r="BL48" s="1278">
        <v>10000</v>
      </c>
      <c r="BM48" s="1278"/>
      <c r="BN48" s="1278">
        <v>1000</v>
      </c>
      <c r="BO48" s="1278"/>
      <c r="BP48" s="1278"/>
      <c r="BQ48" s="1278">
        <v>4500</v>
      </c>
      <c r="BR48" s="1283"/>
      <c r="BU48" s="365">
        <f t="shared" si="10"/>
        <v>0</v>
      </c>
      <c r="BV48" s="365" t="b">
        <f t="shared" si="11"/>
        <v>0</v>
      </c>
      <c r="BW48" s="365" t="b">
        <f t="shared" si="12"/>
        <v>0</v>
      </c>
      <c r="BX48" s="365" t="b">
        <f t="shared" si="13"/>
        <v>0</v>
      </c>
      <c r="BY48" s="365" t="b">
        <f t="shared" si="14"/>
        <v>0</v>
      </c>
      <c r="BZ48" s="365">
        <f t="shared" si="15"/>
        <v>144</v>
      </c>
      <c r="CA48" s="661">
        <f t="shared" si="16"/>
        <v>0</v>
      </c>
      <c r="CB48" s="661">
        <f t="shared" si="17"/>
        <v>0</v>
      </c>
      <c r="CC48" s="661" t="b">
        <f t="shared" si="18"/>
        <v>0</v>
      </c>
      <c r="CD48" s="661" t="b">
        <f t="shared" si="19"/>
        <v>0</v>
      </c>
      <c r="CE48" s="661" t="b">
        <f t="shared" si="20"/>
        <v>0</v>
      </c>
      <c r="CF48" s="661" t="b">
        <f t="shared" si="21"/>
        <v>0</v>
      </c>
      <c r="CG48" s="661">
        <f t="shared" si="22"/>
        <v>144</v>
      </c>
      <c r="CI48" s="13" t="b">
        <f t="shared" si="28"/>
        <v>0</v>
      </c>
      <c r="CJ48" s="13">
        <f t="shared" si="23"/>
        <v>0</v>
      </c>
      <c r="CK48" s="13">
        <f t="shared" si="29"/>
        <v>200</v>
      </c>
      <c r="CL48" s="13">
        <f t="shared" si="24"/>
        <v>100</v>
      </c>
      <c r="CM48" s="13" t="b">
        <f t="shared" si="30"/>
        <v>0</v>
      </c>
      <c r="CN48" s="13">
        <f t="shared" si="25"/>
        <v>0</v>
      </c>
      <c r="CO48" s="13" t="b">
        <f t="shared" si="31"/>
        <v>0</v>
      </c>
      <c r="CP48" s="13">
        <f t="shared" si="26"/>
        <v>0</v>
      </c>
      <c r="CQ48" s="13" t="b">
        <f t="shared" si="32"/>
        <v>0</v>
      </c>
      <c r="CR48" s="13">
        <f t="shared" si="27"/>
        <v>0</v>
      </c>
    </row>
    <row r="49" spans="1:96" ht="15" thickBot="1">
      <c r="A49" s="1230"/>
      <c r="B49" s="1236"/>
      <c r="C49" s="1221"/>
      <c r="D49" s="1239"/>
      <c r="E49" s="1221"/>
      <c r="F49" s="1221"/>
      <c r="G49" s="1221"/>
      <c r="H49" s="1227"/>
      <c r="I49" s="1227"/>
      <c r="J49" s="1227"/>
      <c r="K49" s="1227"/>
      <c r="L49" s="1227"/>
      <c r="M49" s="1227"/>
      <c r="N49" s="1227"/>
      <c r="O49" s="1227"/>
      <c r="P49" s="1227"/>
      <c r="Q49" s="1227"/>
      <c r="R49" s="808"/>
      <c r="S49" s="808"/>
      <c r="T49" s="808"/>
      <c r="U49" s="808"/>
      <c r="V49" s="808" t="s">
        <v>187</v>
      </c>
      <c r="W49" s="808">
        <v>35</v>
      </c>
      <c r="X49" s="808"/>
      <c r="Y49" s="808" t="s">
        <v>36</v>
      </c>
      <c r="Z49" s="802"/>
      <c r="AA49" s="1224"/>
      <c r="AB49" s="840">
        <f t="shared" si="5"/>
        <v>0</v>
      </c>
      <c r="AC49" s="773">
        <f>IF(L49="kompletna",K49*M49*0.0036*'lista, wskaźniki'!$F$13, IF(L49="częściowa",K49*M49*0.0036*'lista, wskaźniki'!$F$14, IF(L49="brak",K49*M49*0.0036*'lista, wskaźniki'!$F$15,)))</f>
        <v>0</v>
      </c>
      <c r="AD49" s="840">
        <f>IF(T49="inne",E49*'lista, wskaźniki'!$E$35+F49*'lista, wskaźniki'!$E$36,IF(T49="to samo źródło",0,IF(T49=0,0)))</f>
        <v>0</v>
      </c>
      <c r="AE49" s="840">
        <f>IF(Y49="węgiel",Z49*'lista, wskaźniki'!$D$20, IF(Y49="drewno",Z49*'lista, wskaźniki'!$D$22,IF(Y49="pellet",Z49*'lista, wskaźniki'!$D$23,IF(Y49="gaz z sieci",Z49*'lista, wskaźniki'!$D$21,IF(Y49="olej opałowy",Z49*'lista, wskaźniki'!$D$24)))))</f>
        <v>0</v>
      </c>
      <c r="AF49" s="655"/>
      <c r="AG49" s="1224"/>
      <c r="AH49" s="655">
        <f>IF(Y49="węgiel",AB49*1/3.6*'lista, wskaźniki'!$F$20,IF(Y49="drewno",AB49*1/3.6*'lista, wskaźniki'!$F$22,IF(Y49="pellet",AB49*1/3.6*'lista, wskaźniki'!$F$23,IF(Y49="gaz z sieci",AB49*1/3.6*'lista, wskaźniki'!$F$21,IF(Y49="olej opałowy",AB49*1/3.6*'lista, wskaźniki'!$F$24,0)))))</f>
        <v>0</v>
      </c>
      <c r="AI49" s="656">
        <f>IF(Y49="węgiel",AB49*'lista, wskaźniki'!$E$42,IF(Y49="drewno",AB49*'lista, wskaźniki'!$G$42,IF(Y49="pellet",AB49*'lista, wskaźniki'!$H$42,IF(Y49="gaz z sieci",AB49*'lista, wskaźniki'!$F$42,IF(Y49="olej opałowy",AB49*'lista, wskaźniki'!$I$42,0)))))</f>
        <v>0</v>
      </c>
      <c r="AJ49" s="656">
        <f>IF(Y49="węgiel",AB49*'lista, wskaźniki'!$E$43,IF(Y49="drewno",AB49*'lista, wskaźniki'!$G$43,IF(Y49="pellet",AB49*'lista, wskaźniki'!$H$43,IF(Y49="gaz z sieci",AB49*'lista, wskaźniki'!$F$43,IF(Y49="olej opałowy",AB49*'lista, wskaźniki'!$I$43,0)))))</f>
        <v>0</v>
      </c>
      <c r="AK49" s="656">
        <f>IF(Y49="węgiel",AB49*'lista, wskaźniki'!$E$44,IF(Y49="drewno",AB49*'lista, wskaźniki'!$G$44,IF(Y49="pellet",AB49*'lista, wskaźniki'!$H$44,IF(Y49="gaz z sieci",AB49*'lista, wskaźniki'!$F$44,IF(Y49="olej opałowy",AB49*'lista, wskaźniki'!$I$44,0)))))</f>
        <v>0</v>
      </c>
      <c r="AL49" s="655" t="b">
        <f>IF(U49="energia elektryczna",AD49*1/3.6*'lista, wskaźniki'!$F$26)</f>
        <v>0</v>
      </c>
      <c r="AM49" s="808"/>
      <c r="AN49" s="808"/>
      <c r="AO49" s="808"/>
      <c r="AP49" s="800">
        <f>AA49*'lista, wskaźniki'!$F$26</f>
        <v>0</v>
      </c>
      <c r="AQ49" s="800">
        <f t="shared" si="6"/>
        <v>0</v>
      </c>
      <c r="AR49" s="801">
        <f t="shared" si="7"/>
        <v>0</v>
      </c>
      <c r="AS49" s="801">
        <f t="shared" si="8"/>
        <v>0</v>
      </c>
      <c r="AT49" s="801">
        <f t="shared" si="9"/>
        <v>0</v>
      </c>
      <c r="AU49" s="1224"/>
      <c r="AV49" s="1227"/>
      <c r="AW49" s="1227"/>
      <c r="AX49" s="1227"/>
      <c r="AY49" s="1227"/>
      <c r="AZ49" s="1221"/>
      <c r="BA49" s="1221"/>
      <c r="BB49" s="1221"/>
      <c r="BC49" s="1221"/>
      <c r="BD49" s="835"/>
      <c r="BE49" s="808"/>
      <c r="BF49" s="1279"/>
      <c r="BG49" s="1279"/>
      <c r="BH49" s="1239"/>
      <c r="BI49" s="808" t="s">
        <v>54</v>
      </c>
      <c r="BJ49" s="808"/>
      <c r="BK49" s="808"/>
      <c r="BL49" s="1279"/>
      <c r="BM49" s="1279"/>
      <c r="BN49" s="1279"/>
      <c r="BO49" s="1279"/>
      <c r="BP49" s="1279"/>
      <c r="BQ49" s="1279"/>
      <c r="BR49" s="1284"/>
      <c r="BU49" s="365" t="b">
        <f t="shared" si="10"/>
        <v>0</v>
      </c>
      <c r="BV49" s="365">
        <f t="shared" si="11"/>
        <v>0</v>
      </c>
      <c r="BW49" s="365" t="b">
        <f t="shared" si="12"/>
        <v>0</v>
      </c>
      <c r="BX49" s="365" t="b">
        <f t="shared" si="13"/>
        <v>0</v>
      </c>
      <c r="BY49" s="365" t="b">
        <f t="shared" si="14"/>
        <v>0</v>
      </c>
      <c r="BZ49" s="365" t="b">
        <f t="shared" si="15"/>
        <v>0</v>
      </c>
      <c r="CA49" s="661">
        <f t="shared" si="16"/>
        <v>0</v>
      </c>
      <c r="CB49" s="661" t="b">
        <f t="shared" si="17"/>
        <v>0</v>
      </c>
      <c r="CC49" s="661">
        <f t="shared" si="18"/>
        <v>0</v>
      </c>
      <c r="CD49" s="661" t="b">
        <f t="shared" si="19"/>
        <v>0</v>
      </c>
      <c r="CE49" s="661" t="b">
        <f t="shared" si="20"/>
        <v>0</v>
      </c>
      <c r="CF49" s="661" t="b">
        <f t="shared" si="21"/>
        <v>0</v>
      </c>
      <c r="CG49" s="661">
        <f t="shared" si="22"/>
        <v>0</v>
      </c>
      <c r="CI49" s="13">
        <f t="shared" si="28"/>
        <v>0</v>
      </c>
      <c r="CJ49" s="13" t="b">
        <f t="shared" si="23"/>
        <v>0</v>
      </c>
      <c r="CK49" s="13" t="b">
        <f t="shared" si="29"/>
        <v>0</v>
      </c>
      <c r="CL49" s="13" t="b">
        <f t="shared" si="24"/>
        <v>0</v>
      </c>
      <c r="CM49" s="13" t="b">
        <f t="shared" si="30"/>
        <v>0</v>
      </c>
      <c r="CN49" s="13" t="b">
        <f t="shared" si="25"/>
        <v>0</v>
      </c>
      <c r="CO49" s="13" t="b">
        <f t="shared" si="31"/>
        <v>0</v>
      </c>
      <c r="CP49" s="13" t="b">
        <f t="shared" si="26"/>
        <v>0</v>
      </c>
      <c r="CQ49" s="13" t="b">
        <f t="shared" si="32"/>
        <v>0</v>
      </c>
      <c r="CR49" s="13" t="b">
        <f t="shared" si="27"/>
        <v>0</v>
      </c>
    </row>
    <row r="50" spans="1:96" ht="15" thickBot="1">
      <c r="A50" s="1230"/>
      <c r="B50" s="1236"/>
      <c r="C50" s="1221"/>
      <c r="D50" s="1239"/>
      <c r="E50" s="1221"/>
      <c r="F50" s="1221"/>
      <c r="G50" s="1221"/>
      <c r="H50" s="1227"/>
      <c r="I50" s="1227"/>
      <c r="J50" s="1227"/>
      <c r="K50" s="1227"/>
      <c r="L50" s="1227"/>
      <c r="M50" s="1227"/>
      <c r="N50" s="1227"/>
      <c r="O50" s="1227"/>
      <c r="P50" s="1227"/>
      <c r="Q50" s="1227"/>
      <c r="R50" s="808"/>
      <c r="S50" s="808"/>
      <c r="T50" s="808"/>
      <c r="U50" s="808"/>
      <c r="V50" s="808"/>
      <c r="W50" s="808"/>
      <c r="X50" s="808"/>
      <c r="Y50" s="808" t="s">
        <v>50</v>
      </c>
      <c r="Z50" s="802"/>
      <c r="AA50" s="1224"/>
      <c r="AB50" s="840">
        <f t="shared" si="5"/>
        <v>0</v>
      </c>
      <c r="AC50" s="773">
        <f>IF(L50="kompletna",K50*M50*0.0036*'lista, wskaźniki'!$F$13, IF(L50="częściowa",K50*M50*0.0036*'lista, wskaźniki'!$F$14, IF(L50="brak",K50*M50*0.0036*'lista, wskaźniki'!$F$15,)))</f>
        <v>0</v>
      </c>
      <c r="AD50" s="840">
        <f>IF(T50="inne",E50*'lista, wskaźniki'!$E$35+F50*'lista, wskaźniki'!$E$36,IF(T50="to samo źródło",0,IF(T50=0,0)))</f>
        <v>0</v>
      </c>
      <c r="AE50" s="840">
        <f>IF(Y50="węgiel",Z50*'lista, wskaźniki'!$D$20, IF(Y50="drewno",Z50*'lista, wskaźniki'!$D$22,IF(Y50="pellet",Z50*'lista, wskaźniki'!$D$23,IF(Y50="gaz z sieci",Z50*'lista, wskaźniki'!$D$21,IF(Y50="olej opałowy",Z50*'lista, wskaźniki'!$D$24)))))</f>
        <v>0</v>
      </c>
      <c r="AF50" s="655"/>
      <c r="AG50" s="1224"/>
      <c r="AH50" s="655">
        <f>IF(Y50="węgiel",AB50*1/3.6*'lista, wskaźniki'!$F$20,IF(Y50="drewno",AB50*1/3.6*'lista, wskaźniki'!$F$22,IF(Y50="pellet",AB50*1/3.6*'lista, wskaźniki'!$F$23,IF(Y50="gaz z sieci",AB50*1/3.6*'lista, wskaźniki'!$F$21,IF(Y50="olej opałowy",AB50*1/3.6*'lista, wskaźniki'!$F$24,0)))))</f>
        <v>0</v>
      </c>
      <c r="AI50" s="656">
        <f>IF(Y50="węgiel",AB50*'lista, wskaźniki'!$E$42,IF(Y50="drewno",AB50*'lista, wskaźniki'!$G$42,IF(Y50="pellet",AB50*'lista, wskaźniki'!$H$42,IF(Y50="gaz z sieci",AB50*'lista, wskaźniki'!$F$42,IF(Y50="olej opałowy",AB50*'lista, wskaźniki'!$I$42,0)))))</f>
        <v>0</v>
      </c>
      <c r="AJ50" s="656">
        <f>IF(Y50="węgiel",AB50*'lista, wskaźniki'!$E$43,IF(Y50="drewno",AB50*'lista, wskaźniki'!$G$43,IF(Y50="pellet",AB50*'lista, wskaźniki'!$H$43,IF(Y50="gaz z sieci",AB50*'lista, wskaźniki'!$F$43,IF(Y50="olej opałowy",AB50*'lista, wskaźniki'!$I$43,0)))))</f>
        <v>0</v>
      </c>
      <c r="AK50" s="656">
        <f>IF(Y50="węgiel",AB50*'lista, wskaźniki'!$E$44,IF(Y50="drewno",AB50*'lista, wskaźniki'!$G$44,IF(Y50="pellet",AB50*'lista, wskaźniki'!$H$44,IF(Y50="gaz z sieci",AB50*'lista, wskaźniki'!$F$44,IF(Y50="olej opałowy",AB50*'lista, wskaźniki'!$I$44,0)))))</f>
        <v>0</v>
      </c>
      <c r="AL50" s="655" t="b">
        <f>IF(U50="energia elektryczna",AD50*1/3.6*'lista, wskaźniki'!$F$26)</f>
        <v>0</v>
      </c>
      <c r="AM50" s="808"/>
      <c r="AN50" s="808"/>
      <c r="AO50" s="808"/>
      <c r="AP50" s="800">
        <f>AA50*'lista, wskaźniki'!$F$26</f>
        <v>0</v>
      </c>
      <c r="AQ50" s="800">
        <f t="shared" si="6"/>
        <v>0</v>
      </c>
      <c r="AR50" s="801">
        <f t="shared" si="7"/>
        <v>0</v>
      </c>
      <c r="AS50" s="801">
        <f t="shared" si="8"/>
        <v>0</v>
      </c>
      <c r="AT50" s="801">
        <f t="shared" si="9"/>
        <v>0</v>
      </c>
      <c r="AU50" s="1224"/>
      <c r="AV50" s="1227"/>
      <c r="AW50" s="1227"/>
      <c r="AX50" s="1227"/>
      <c r="AY50" s="1227"/>
      <c r="AZ50" s="1221"/>
      <c r="BA50" s="1221"/>
      <c r="BB50" s="1221"/>
      <c r="BC50" s="1221"/>
      <c r="BD50" s="835"/>
      <c r="BE50" s="808"/>
      <c r="BF50" s="1279"/>
      <c r="BG50" s="1279"/>
      <c r="BH50" s="1239"/>
      <c r="BI50" s="808"/>
      <c r="BJ50" s="808"/>
      <c r="BK50" s="808"/>
      <c r="BL50" s="1279"/>
      <c r="BM50" s="1279"/>
      <c r="BN50" s="1279"/>
      <c r="BO50" s="1279"/>
      <c r="BP50" s="1279"/>
      <c r="BQ50" s="1279"/>
      <c r="BR50" s="1284"/>
      <c r="BU50" s="365" t="b">
        <f t="shared" si="10"/>
        <v>0</v>
      </c>
      <c r="BV50" s="365" t="b">
        <f t="shared" si="11"/>
        <v>0</v>
      </c>
      <c r="BW50" s="365">
        <f t="shared" si="12"/>
        <v>0</v>
      </c>
      <c r="BX50" s="365" t="b">
        <f t="shared" si="13"/>
        <v>0</v>
      </c>
      <c r="BY50" s="365" t="b">
        <f t="shared" si="14"/>
        <v>0</v>
      </c>
      <c r="BZ50" s="365" t="b">
        <f t="shared" si="15"/>
        <v>0</v>
      </c>
      <c r="CA50" s="661">
        <f t="shared" si="16"/>
        <v>0</v>
      </c>
      <c r="CB50" s="661" t="b">
        <f t="shared" si="17"/>
        <v>0</v>
      </c>
      <c r="CC50" s="661" t="b">
        <f t="shared" si="18"/>
        <v>0</v>
      </c>
      <c r="CD50" s="661">
        <f t="shared" si="19"/>
        <v>0</v>
      </c>
      <c r="CE50" s="661" t="b">
        <f t="shared" si="20"/>
        <v>0</v>
      </c>
      <c r="CF50" s="661" t="b">
        <f t="shared" si="21"/>
        <v>0</v>
      </c>
      <c r="CG50" s="661">
        <f t="shared" si="22"/>
        <v>0</v>
      </c>
      <c r="CI50" s="13">
        <f t="shared" si="28"/>
        <v>0</v>
      </c>
      <c r="CJ50" s="13" t="b">
        <f t="shared" si="23"/>
        <v>0</v>
      </c>
      <c r="CK50" s="13" t="b">
        <f t="shared" si="29"/>
        <v>0</v>
      </c>
      <c r="CL50" s="13" t="b">
        <f t="shared" si="24"/>
        <v>0</v>
      </c>
      <c r="CM50" s="13" t="b">
        <f t="shared" si="30"/>
        <v>0</v>
      </c>
      <c r="CN50" s="13" t="b">
        <f t="shared" si="25"/>
        <v>0</v>
      </c>
      <c r="CO50" s="13" t="b">
        <f t="shared" si="31"/>
        <v>0</v>
      </c>
      <c r="CP50" s="13" t="b">
        <f t="shared" si="26"/>
        <v>0</v>
      </c>
      <c r="CQ50" s="13" t="b">
        <f t="shared" si="32"/>
        <v>0</v>
      </c>
      <c r="CR50" s="13" t="b">
        <f t="shared" si="27"/>
        <v>0</v>
      </c>
    </row>
    <row r="51" spans="1:96" ht="15" thickBot="1">
      <c r="A51" s="1230"/>
      <c r="B51" s="1236"/>
      <c r="C51" s="1221"/>
      <c r="D51" s="1239"/>
      <c r="E51" s="1221"/>
      <c r="F51" s="1221"/>
      <c r="G51" s="1221"/>
      <c r="H51" s="1227"/>
      <c r="I51" s="1227"/>
      <c r="J51" s="1227"/>
      <c r="K51" s="1227"/>
      <c r="L51" s="1227"/>
      <c r="M51" s="1227"/>
      <c r="N51" s="1227"/>
      <c r="O51" s="1227"/>
      <c r="P51" s="1227"/>
      <c r="Q51" s="1227"/>
      <c r="R51" s="808"/>
      <c r="S51" s="808"/>
      <c r="T51" s="808"/>
      <c r="U51" s="808"/>
      <c r="V51" s="808"/>
      <c r="W51" s="808"/>
      <c r="X51" s="808"/>
      <c r="Y51" s="808" t="s">
        <v>38</v>
      </c>
      <c r="Z51" s="802"/>
      <c r="AA51" s="1224"/>
      <c r="AB51" s="840">
        <f t="shared" si="5"/>
        <v>0</v>
      </c>
      <c r="AC51" s="773">
        <f>IF(L51="kompletna",K51*M51*0.0036*'lista, wskaźniki'!$F$13, IF(L51="częściowa",K51*M51*0.0036*'lista, wskaźniki'!$F$14, IF(L51="brak",K51*M51*0.0036*'lista, wskaźniki'!$F$15,)))</f>
        <v>0</v>
      </c>
      <c r="AD51" s="840">
        <f>IF(T51="inne",E51*'lista, wskaźniki'!$E$35+F51*'lista, wskaźniki'!$E$36,IF(T51="to samo źródło",0,IF(T51=0,0)))</f>
        <v>0</v>
      </c>
      <c r="AE51" s="840">
        <f>IF(Y51="węgiel",Z51*'lista, wskaźniki'!$D$20, IF(Y51="drewno",Z51*'lista, wskaźniki'!$D$22,IF(Y51="pellet",Z51*'lista, wskaźniki'!$D$23,IF(Y51="gaz z sieci",Z51*'lista, wskaźniki'!$D$21,IF(Y51="olej opałowy",Z51*'lista, wskaźniki'!$D$24)))))</f>
        <v>0</v>
      </c>
      <c r="AF51" s="655"/>
      <c r="AG51" s="1224"/>
      <c r="AH51" s="655">
        <f>IF(Y51="węgiel",AB51*1/3.6*'lista, wskaźniki'!$F$20,IF(Y51="drewno",AB51*1/3.6*'lista, wskaźniki'!$F$22,IF(Y51="pellet",AB51*1/3.6*'lista, wskaźniki'!$F$23,IF(Y51="gaz z sieci",AB51*1/3.6*'lista, wskaźniki'!$F$21,IF(Y51="olej opałowy",AB51*1/3.6*'lista, wskaźniki'!$F$24,0)))))</f>
        <v>0</v>
      </c>
      <c r="AI51" s="656">
        <f>IF(Y51="węgiel",AB51*'lista, wskaźniki'!$E$42,IF(Y51="drewno",AB51*'lista, wskaźniki'!$G$42,IF(Y51="pellet",AB51*'lista, wskaźniki'!$H$42,IF(Y51="gaz z sieci",AB51*'lista, wskaźniki'!$F$42,IF(Y51="olej opałowy",AB51*'lista, wskaźniki'!$I$42,0)))))</f>
        <v>0</v>
      </c>
      <c r="AJ51" s="656">
        <f>IF(Y51="węgiel",AB51*'lista, wskaźniki'!$E$43,IF(Y51="drewno",AB51*'lista, wskaźniki'!$G$43,IF(Y51="pellet",AB51*'lista, wskaźniki'!$H$43,IF(Y51="gaz z sieci",AB51*'lista, wskaźniki'!$F$43,IF(Y51="olej opałowy",AB51*'lista, wskaźniki'!$I$43,0)))))</f>
        <v>0</v>
      </c>
      <c r="AK51" s="656">
        <f>IF(Y51="węgiel",AB51*'lista, wskaźniki'!$E$44,IF(Y51="drewno",AB51*'lista, wskaźniki'!$G$44,IF(Y51="pellet",AB51*'lista, wskaźniki'!$H$44,IF(Y51="gaz z sieci",AB51*'lista, wskaźniki'!$F$44,IF(Y51="olej opałowy",AB51*'lista, wskaźniki'!$I$44,0)))))</f>
        <v>0</v>
      </c>
      <c r="AL51" s="655" t="b">
        <f>IF(U51="energia elektryczna",AD51*1/3.6*'lista, wskaźniki'!$F$26)</f>
        <v>0</v>
      </c>
      <c r="AM51" s="808"/>
      <c r="AN51" s="808"/>
      <c r="AO51" s="808"/>
      <c r="AP51" s="800">
        <f>AA51*'lista, wskaźniki'!$F$26</f>
        <v>0</v>
      </c>
      <c r="AQ51" s="800">
        <f t="shared" si="6"/>
        <v>0</v>
      </c>
      <c r="AR51" s="801">
        <f t="shared" si="7"/>
        <v>0</v>
      </c>
      <c r="AS51" s="801">
        <f t="shared" si="8"/>
        <v>0</v>
      </c>
      <c r="AT51" s="801">
        <f t="shared" si="9"/>
        <v>0</v>
      </c>
      <c r="AU51" s="1224"/>
      <c r="AV51" s="1227"/>
      <c r="AW51" s="1227"/>
      <c r="AX51" s="1227"/>
      <c r="AY51" s="1227"/>
      <c r="AZ51" s="1221"/>
      <c r="BA51" s="1221"/>
      <c r="BB51" s="1221"/>
      <c r="BC51" s="1221"/>
      <c r="BD51" s="835"/>
      <c r="BE51" s="808"/>
      <c r="BF51" s="1279"/>
      <c r="BG51" s="1279"/>
      <c r="BH51" s="1239"/>
      <c r="BI51" s="808"/>
      <c r="BJ51" s="808"/>
      <c r="BK51" s="808"/>
      <c r="BL51" s="1279"/>
      <c r="BM51" s="1279"/>
      <c r="BN51" s="1279"/>
      <c r="BO51" s="1279"/>
      <c r="BP51" s="1279"/>
      <c r="BQ51" s="1279"/>
      <c r="BR51" s="1284"/>
      <c r="BU51" s="365" t="b">
        <f t="shared" si="10"/>
        <v>0</v>
      </c>
      <c r="BV51" s="365" t="b">
        <f t="shared" si="11"/>
        <v>0</v>
      </c>
      <c r="BW51" s="365" t="b">
        <f t="shared" si="12"/>
        <v>0</v>
      </c>
      <c r="BX51" s="365">
        <f t="shared" si="13"/>
        <v>0</v>
      </c>
      <c r="BY51" s="365" t="b">
        <f t="shared" si="14"/>
        <v>0</v>
      </c>
      <c r="BZ51" s="365" t="b">
        <f t="shared" si="15"/>
        <v>0</v>
      </c>
      <c r="CA51" s="661">
        <f t="shared" si="16"/>
        <v>0</v>
      </c>
      <c r="CB51" s="661" t="b">
        <f t="shared" si="17"/>
        <v>0</v>
      </c>
      <c r="CC51" s="661" t="b">
        <f t="shared" si="18"/>
        <v>0</v>
      </c>
      <c r="CD51" s="661" t="b">
        <f t="shared" si="19"/>
        <v>0</v>
      </c>
      <c r="CE51" s="661">
        <f t="shared" si="20"/>
        <v>0</v>
      </c>
      <c r="CF51" s="661" t="b">
        <f t="shared" si="21"/>
        <v>0</v>
      </c>
      <c r="CG51" s="661">
        <f t="shared" si="22"/>
        <v>0</v>
      </c>
      <c r="CI51" s="13">
        <f t="shared" si="28"/>
        <v>0</v>
      </c>
      <c r="CJ51" s="13" t="b">
        <f t="shared" si="23"/>
        <v>0</v>
      </c>
      <c r="CK51" s="13" t="b">
        <f t="shared" si="29"/>
        <v>0</v>
      </c>
      <c r="CL51" s="13" t="b">
        <f t="shared" si="24"/>
        <v>0</v>
      </c>
      <c r="CM51" s="13" t="b">
        <f t="shared" si="30"/>
        <v>0</v>
      </c>
      <c r="CN51" s="13" t="b">
        <f t="shared" si="25"/>
        <v>0</v>
      </c>
      <c r="CO51" s="13" t="b">
        <f t="shared" si="31"/>
        <v>0</v>
      </c>
      <c r="CP51" s="13" t="b">
        <f t="shared" si="26"/>
        <v>0</v>
      </c>
      <c r="CQ51" s="13" t="b">
        <f t="shared" si="32"/>
        <v>0</v>
      </c>
      <c r="CR51" s="13" t="b">
        <f t="shared" si="27"/>
        <v>0</v>
      </c>
    </row>
    <row r="52" spans="1:96" ht="15" thickBot="1">
      <c r="A52" s="1231"/>
      <c r="B52" s="1237"/>
      <c r="C52" s="1222"/>
      <c r="D52" s="1240"/>
      <c r="E52" s="1222"/>
      <c r="F52" s="1222"/>
      <c r="G52" s="1222"/>
      <c r="H52" s="1228"/>
      <c r="I52" s="1228"/>
      <c r="J52" s="1228"/>
      <c r="K52" s="1228"/>
      <c r="L52" s="1228"/>
      <c r="M52" s="1228"/>
      <c r="N52" s="1228"/>
      <c r="O52" s="1228"/>
      <c r="P52" s="1228"/>
      <c r="Q52" s="1228"/>
      <c r="R52" s="809"/>
      <c r="S52" s="809"/>
      <c r="T52" s="809"/>
      <c r="U52" s="809"/>
      <c r="V52" s="809"/>
      <c r="W52" s="809"/>
      <c r="X52" s="809"/>
      <c r="Y52" s="809" t="s">
        <v>37</v>
      </c>
      <c r="Z52" s="805"/>
      <c r="AA52" s="1225"/>
      <c r="AB52" s="840">
        <f t="shared" si="5"/>
        <v>0</v>
      </c>
      <c r="AC52" s="840">
        <f>IF(L52="kompletna",K52*M52*0.0036*'lista, wskaźniki'!$F$13, IF(L52="częściowa",K52*M52*0.0036*'lista, wskaźniki'!$F$14, IF(L52="brak",K52*M52*0.0036*'lista, wskaźniki'!$F$15,)))</f>
        <v>0</v>
      </c>
      <c r="AD52" s="840">
        <f>IF(T52="inne",E52*'lista, wskaźniki'!$E$35+F52*'lista, wskaźniki'!$E$36,IF(T52="to samo źródło",0,IF(T52=0,0)))</f>
        <v>0</v>
      </c>
      <c r="AE52" s="840">
        <f>IF(Y52="węgiel",Z52*'lista, wskaźniki'!$D$20, IF(Y52="drewno",Z52*'lista, wskaźniki'!$D$22,IF(Y52="pellet",Z52*'lista, wskaźniki'!$D$23,IF(Y52="gaz z sieci",Z52*'lista, wskaźniki'!$D$21,IF(Y52="olej opałowy",Z52*'lista, wskaźniki'!$D$24)))))</f>
        <v>0</v>
      </c>
      <c r="AF52" s="810"/>
      <c r="AG52" s="1225"/>
      <c r="AH52" s="655">
        <f>IF(Y52="węgiel",AB52*1/3.6*'lista, wskaźniki'!$F$20,IF(Y52="drewno",AB52*1/3.6*'lista, wskaźniki'!$F$22,IF(Y52="pellet",AB52*1/3.6*'lista, wskaźniki'!$F$23,IF(Y52="gaz z sieci",AB52*1/3.6*'lista, wskaźniki'!$F$21,IF(Y52="olej opałowy",AB52*1/3.6*'lista, wskaźniki'!$F$24,0)))))</f>
        <v>0</v>
      </c>
      <c r="AI52" s="656">
        <f>IF(Y52="węgiel",AB52*'lista, wskaźniki'!$E$42,IF(Y52="drewno",AB52*'lista, wskaźniki'!$G$42,IF(Y52="pellet",AB52*'lista, wskaźniki'!$H$42,IF(Y52="gaz z sieci",AB52*'lista, wskaźniki'!$F$42,IF(Y52="olej opałowy",AB52*'lista, wskaźniki'!$I$42,0)))))</f>
        <v>0</v>
      </c>
      <c r="AJ52" s="656">
        <f>IF(Y52="węgiel",AB52*'lista, wskaźniki'!$E$43,IF(Y52="drewno",AB52*'lista, wskaźniki'!$G$43,IF(Y52="pellet",AB52*'lista, wskaźniki'!$H$43,IF(Y52="gaz z sieci",AB52*'lista, wskaźniki'!$F$43,IF(Y52="olej opałowy",AB52*'lista, wskaźniki'!$I$43,0)))))</f>
        <v>0</v>
      </c>
      <c r="AK52" s="656">
        <f>IF(Y52="węgiel",AB52*'lista, wskaźniki'!$E$44,IF(Y52="drewno",AB52*'lista, wskaźniki'!$G$44,IF(Y52="pellet",AB52*'lista, wskaźniki'!$H$44,IF(Y52="gaz z sieci",AB52*'lista, wskaźniki'!$F$44,IF(Y52="olej opałowy",AB52*'lista, wskaźniki'!$I$44,0)))))</f>
        <v>0</v>
      </c>
      <c r="AL52" s="655" t="b">
        <f>IF(U52="energia elektryczna",AD52*1/3.6*'lista, wskaźniki'!$F$26)</f>
        <v>0</v>
      </c>
      <c r="AM52" s="809"/>
      <c r="AN52" s="809"/>
      <c r="AO52" s="809"/>
      <c r="AP52" s="800">
        <f>AA52*'lista, wskaźniki'!$F$26</f>
        <v>0</v>
      </c>
      <c r="AQ52" s="800">
        <f t="shared" si="6"/>
        <v>0</v>
      </c>
      <c r="AR52" s="801">
        <f t="shared" si="7"/>
        <v>0</v>
      </c>
      <c r="AS52" s="801">
        <f t="shared" si="8"/>
        <v>0</v>
      </c>
      <c r="AT52" s="801">
        <f t="shared" si="9"/>
        <v>0</v>
      </c>
      <c r="AU52" s="1225"/>
      <c r="AV52" s="1228"/>
      <c r="AW52" s="1228"/>
      <c r="AX52" s="1228"/>
      <c r="AY52" s="1228"/>
      <c r="AZ52" s="1222"/>
      <c r="BA52" s="1222"/>
      <c r="BB52" s="1222"/>
      <c r="BC52" s="1222"/>
      <c r="BD52" s="836"/>
      <c r="BE52" s="809"/>
      <c r="BF52" s="1280"/>
      <c r="BG52" s="1280"/>
      <c r="BH52" s="1240"/>
      <c r="BI52" s="809"/>
      <c r="BJ52" s="809"/>
      <c r="BK52" s="809"/>
      <c r="BL52" s="1280"/>
      <c r="BM52" s="1280"/>
      <c r="BN52" s="1280"/>
      <c r="BO52" s="1280"/>
      <c r="BP52" s="1280"/>
      <c r="BQ52" s="1280"/>
      <c r="BR52" s="1285"/>
      <c r="BU52" s="365" t="b">
        <f t="shared" si="10"/>
        <v>0</v>
      </c>
      <c r="BV52" s="365" t="b">
        <f t="shared" si="11"/>
        <v>0</v>
      </c>
      <c r="BW52" s="365" t="b">
        <f t="shared" si="12"/>
        <v>0</v>
      </c>
      <c r="BX52" s="365" t="b">
        <f t="shared" si="13"/>
        <v>0</v>
      </c>
      <c r="BY52" s="365">
        <f t="shared" si="14"/>
        <v>0</v>
      </c>
      <c r="BZ52" s="365" t="b">
        <f t="shared" si="15"/>
        <v>0</v>
      </c>
      <c r="CA52" s="661">
        <f t="shared" si="16"/>
        <v>0</v>
      </c>
      <c r="CB52" s="661" t="b">
        <f t="shared" si="17"/>
        <v>0</v>
      </c>
      <c r="CC52" s="661" t="b">
        <f t="shared" si="18"/>
        <v>0</v>
      </c>
      <c r="CD52" s="661" t="b">
        <f t="shared" si="19"/>
        <v>0</v>
      </c>
      <c r="CE52" s="661" t="b">
        <f t="shared" si="20"/>
        <v>0</v>
      </c>
      <c r="CF52" s="661">
        <f t="shared" si="21"/>
        <v>0</v>
      </c>
      <c r="CG52" s="661">
        <f t="shared" si="22"/>
        <v>0</v>
      </c>
      <c r="CI52" s="13">
        <f t="shared" si="28"/>
        <v>0</v>
      </c>
      <c r="CJ52" s="13" t="b">
        <f t="shared" si="23"/>
        <v>0</v>
      </c>
      <c r="CK52" s="13" t="b">
        <f t="shared" si="29"/>
        <v>0</v>
      </c>
      <c r="CL52" s="13" t="b">
        <f t="shared" si="24"/>
        <v>0</v>
      </c>
      <c r="CM52" s="13" t="b">
        <f t="shared" si="30"/>
        <v>0</v>
      </c>
      <c r="CN52" s="13" t="b">
        <f t="shared" si="25"/>
        <v>0</v>
      </c>
      <c r="CO52" s="13" t="b">
        <f t="shared" si="31"/>
        <v>0</v>
      </c>
      <c r="CP52" s="13" t="b">
        <f t="shared" si="26"/>
        <v>0</v>
      </c>
      <c r="CQ52" s="13" t="b">
        <f t="shared" si="32"/>
        <v>0</v>
      </c>
      <c r="CR52" s="13" t="b">
        <f t="shared" si="27"/>
        <v>0</v>
      </c>
    </row>
    <row r="53" spans="1:96" ht="27" customHeight="1" thickBot="1">
      <c r="A53" s="1229">
        <v>11</v>
      </c>
      <c r="B53" s="1235" t="s">
        <v>574</v>
      </c>
      <c r="C53" s="1220" t="s">
        <v>273</v>
      </c>
      <c r="D53" s="1238" t="s">
        <v>575</v>
      </c>
      <c r="E53" s="1220"/>
      <c r="F53" s="1220"/>
      <c r="G53" s="1220">
        <v>1994</v>
      </c>
      <c r="H53" s="1226" t="s">
        <v>17</v>
      </c>
      <c r="I53" s="1226" t="s">
        <v>17</v>
      </c>
      <c r="J53" s="1226" t="s">
        <v>17</v>
      </c>
      <c r="K53" s="1226">
        <f>IF(G53&lt;=1966,'lista, wskaźniki'!$G$4,IF(G53&gt;1966,IF(G53&lt;=1985,'lista, wskaźniki'!$G$5,IF(G53&gt;1985,IF(G53&lt;=1992,'lista, wskaźniki'!$G$6,IF(G53&gt;1992,IF(G53&lt;=1996,'lista, wskaźniki'!$G$7,IF(G53&gt;1996,'lista, wskaźniki'!$G$8))))))))</f>
        <v>130</v>
      </c>
      <c r="L53" s="1226" t="s">
        <v>25</v>
      </c>
      <c r="M53" s="1226">
        <v>2967.7</v>
      </c>
      <c r="N53" s="1226" t="s">
        <v>27</v>
      </c>
      <c r="O53" s="1226"/>
      <c r="P53" s="1226"/>
      <c r="Q53" s="1226"/>
      <c r="R53" s="807" t="s">
        <v>401</v>
      </c>
      <c r="S53" s="807"/>
      <c r="T53" s="807"/>
      <c r="U53" s="807"/>
      <c r="V53" s="807"/>
      <c r="W53" s="807"/>
      <c r="X53" s="807"/>
      <c r="Y53" s="808" t="s">
        <v>38</v>
      </c>
      <c r="Z53" s="798"/>
      <c r="AA53" s="1223">
        <f>15426/1000</f>
        <v>15.426</v>
      </c>
      <c r="AB53" s="840">
        <v>0</v>
      </c>
      <c r="AC53" s="840">
        <f>IF(L53="kompletna",K53*M53*0.0036*'lista, wskaźniki'!$F$13, IF(L53="częściowa",K53*M53*0.0036*'lista, wskaźniki'!$F$14, IF(L53="brak",K53*M53*0.0036*'lista, wskaźniki'!$F$15,)))</f>
        <v>1388.8835999999999</v>
      </c>
      <c r="AD53" s="840">
        <f>IF(T53="inne",E53*'lista, wskaźniki'!$E$35+F53*'lista, wskaźniki'!$E$36,IF(T53="to samo źródło",0,IF(T53=0,0)))</f>
        <v>0</v>
      </c>
      <c r="AE53" s="840">
        <f>IF(Y53="węgiel",Z53*'lista, wskaźniki'!$D$20, IF(Y53="drewno",Z53*'lista, wskaźniki'!$D$22,IF(Y53="pellet",Z53*'lista, wskaźniki'!$D$23,IF(Y53="gaz z sieci",Z53*'lista, wskaźniki'!$D$21,IF(Y53="olej opałowy",Z53*'lista, wskaźniki'!$D$24)))))</f>
        <v>0</v>
      </c>
      <c r="AF53" s="800"/>
      <c r="AG53" s="1223"/>
      <c r="AH53" s="655">
        <f>IF(Y53="węgiel",AB53*1/3.6*'lista, wskaźniki'!$F$20,IF(Y53="drewno",AB53*1/3.6*'lista, wskaźniki'!$F$22,IF(Y53="pellet",AB53*1/3.6*'lista, wskaźniki'!$F$23,IF(Y53="gaz z sieci",AB53*1/3.6*'lista, wskaźniki'!$F$21,IF(Y53="olej opałowy",AB53*1/3.6*'lista, wskaźniki'!$F$24,0)))))</f>
        <v>0</v>
      </c>
      <c r="AI53" s="656">
        <f>IF(Y53="węgiel",AB53*'lista, wskaźniki'!$E$42,IF(Y53="drewno",AB53*'lista, wskaźniki'!$G$42,IF(Y53="pellet",AB53*'lista, wskaźniki'!$H$42,IF(Y53="gaz z sieci",AB53*'lista, wskaźniki'!$F$42,IF(Y53="olej opałowy",AB53*'lista, wskaźniki'!$I$42,0)))))</f>
        <v>0</v>
      </c>
      <c r="AJ53" s="656">
        <f>IF(Y53="węgiel",AB53*'lista, wskaźniki'!$E$43,IF(Y53="drewno",AB53*'lista, wskaźniki'!$G$43,IF(Y53="pellet",AB53*'lista, wskaźniki'!$H$43,IF(Y53="gaz z sieci",AB53*'lista, wskaźniki'!$F$43,IF(Y53="olej opałowy",AB53*'lista, wskaźniki'!$I$43,0)))))</f>
        <v>0</v>
      </c>
      <c r="AK53" s="656">
        <f>IF(Y53="węgiel",AB53*'lista, wskaźniki'!$E$44,IF(Y53="drewno",AB53*'lista, wskaźniki'!$G$44,IF(Y53="pellet",AB53*'lista, wskaźniki'!$H$44,IF(Y53="gaz z sieci",AB53*'lista, wskaźniki'!$F$44,IF(Y53="olej opałowy",AB53*'lista, wskaźniki'!$I$44,0)))))</f>
        <v>0</v>
      </c>
      <c r="AL53" s="655" t="b">
        <f>IF(U53="energia elektryczna",AD53*1/3.6*'lista, wskaźniki'!$F$26)</f>
        <v>0</v>
      </c>
      <c r="AM53" s="807"/>
      <c r="AN53" s="807"/>
      <c r="AO53" s="807"/>
      <c r="AP53" s="800">
        <f>AA53*'lista, wskaźniki'!$F$26</f>
        <v>13.729140000000001</v>
      </c>
      <c r="AQ53" s="800">
        <f t="shared" si="6"/>
        <v>13.729140000000001</v>
      </c>
      <c r="AR53" s="801">
        <f t="shared" si="7"/>
        <v>0</v>
      </c>
      <c r="AS53" s="801">
        <f t="shared" si="8"/>
        <v>0</v>
      </c>
      <c r="AT53" s="801">
        <f t="shared" si="9"/>
        <v>0</v>
      </c>
      <c r="AU53" s="1223"/>
      <c r="AV53" s="1226"/>
      <c r="AW53" s="1226" t="s">
        <v>16</v>
      </c>
      <c r="AX53" s="1226" t="s">
        <v>16</v>
      </c>
      <c r="AY53" s="1226" t="s">
        <v>16</v>
      </c>
      <c r="AZ53" s="1220"/>
      <c r="BA53" s="1220"/>
      <c r="BB53" s="1220"/>
      <c r="BC53" s="1220" t="s">
        <v>17</v>
      </c>
      <c r="BD53" s="834" t="s">
        <v>17</v>
      </c>
      <c r="BE53" s="807"/>
      <c r="BF53" s="1278"/>
      <c r="BG53" s="1278"/>
      <c r="BH53" s="1238"/>
      <c r="BI53" s="807"/>
      <c r="BJ53" s="807"/>
      <c r="BK53" s="807"/>
      <c r="BL53" s="1278"/>
      <c r="BM53" s="1278"/>
      <c r="BN53" s="1278"/>
      <c r="BO53" s="1278"/>
      <c r="BP53" s="1278"/>
      <c r="BQ53" s="1278"/>
      <c r="BR53" s="1283"/>
      <c r="BS53" s="1323" t="s">
        <v>577</v>
      </c>
      <c r="BT53" s="657"/>
      <c r="BU53" s="365" t="b">
        <f t="shared" si="10"/>
        <v>0</v>
      </c>
      <c r="BV53" s="365" t="b">
        <f t="shared" si="11"/>
        <v>0</v>
      </c>
      <c r="BW53" s="365" t="b">
        <f t="shared" si="12"/>
        <v>0</v>
      </c>
      <c r="BX53" s="365">
        <f t="shared" si="13"/>
        <v>0</v>
      </c>
      <c r="BY53" s="365" t="b">
        <f t="shared" si="14"/>
        <v>0</v>
      </c>
      <c r="BZ53" s="365" t="b">
        <f t="shared" si="15"/>
        <v>0</v>
      </c>
      <c r="CA53" s="661">
        <f t="shared" si="16"/>
        <v>0</v>
      </c>
      <c r="CB53" s="661" t="b">
        <f t="shared" si="17"/>
        <v>0</v>
      </c>
      <c r="CC53" s="661" t="b">
        <f t="shared" si="18"/>
        <v>0</v>
      </c>
      <c r="CD53" s="661" t="b">
        <f t="shared" si="19"/>
        <v>0</v>
      </c>
      <c r="CE53" s="661">
        <f t="shared" si="20"/>
        <v>0</v>
      </c>
      <c r="CF53" s="661" t="b">
        <f t="shared" si="21"/>
        <v>0</v>
      </c>
      <c r="CG53" s="661">
        <f t="shared" si="22"/>
        <v>0</v>
      </c>
      <c r="CI53" s="13" t="b">
        <f t="shared" si="28"/>
        <v>0</v>
      </c>
      <c r="CJ53" s="13">
        <f t="shared" si="23"/>
        <v>0</v>
      </c>
      <c r="CK53" s="13" t="b">
        <f t="shared" si="29"/>
        <v>0</v>
      </c>
      <c r="CL53" s="13">
        <f t="shared" si="24"/>
        <v>0</v>
      </c>
      <c r="CM53" s="13" t="b">
        <f t="shared" si="30"/>
        <v>0</v>
      </c>
      <c r="CN53" s="13">
        <f t="shared" si="25"/>
        <v>0</v>
      </c>
      <c r="CO53" s="13">
        <f t="shared" si="31"/>
        <v>2967.7</v>
      </c>
      <c r="CP53" s="13">
        <f t="shared" si="26"/>
        <v>0</v>
      </c>
      <c r="CQ53" s="13" t="b">
        <f t="shared" si="32"/>
        <v>0</v>
      </c>
      <c r="CR53" s="13">
        <f t="shared" si="27"/>
        <v>0</v>
      </c>
    </row>
    <row r="54" spans="1:96" ht="29.25" customHeight="1" thickBot="1">
      <c r="A54" s="1230"/>
      <c r="B54" s="1236"/>
      <c r="C54" s="1221"/>
      <c r="D54" s="1239"/>
      <c r="E54" s="1221"/>
      <c r="F54" s="1221"/>
      <c r="G54" s="1221"/>
      <c r="H54" s="1227"/>
      <c r="I54" s="1227"/>
      <c r="J54" s="1227"/>
      <c r="K54" s="1227"/>
      <c r="L54" s="1227"/>
      <c r="M54" s="1227"/>
      <c r="N54" s="1227"/>
      <c r="O54" s="1227"/>
      <c r="P54" s="1227"/>
      <c r="Q54" s="1227"/>
      <c r="R54" s="808"/>
      <c r="S54" s="808"/>
      <c r="T54" s="808"/>
      <c r="U54" s="808"/>
      <c r="V54" s="808"/>
      <c r="W54" s="808"/>
      <c r="X54" s="808"/>
      <c r="Y54" s="808" t="s">
        <v>36</v>
      </c>
      <c r="Z54" s="802"/>
      <c r="AA54" s="1224"/>
      <c r="AB54" s="840">
        <f t="shared" si="5"/>
        <v>0</v>
      </c>
      <c r="AC54" s="840">
        <f>IF(L54="kompletna",K54*M54*0.0036*'lista, wskaźniki'!$F$13, IF(L54="częściowa",K54*M54*0.0036*'lista, wskaźniki'!$F$14, IF(L54="brak",K54*M54*0.0036*'lista, wskaźniki'!$F$15,)))</f>
        <v>0</v>
      </c>
      <c r="AD54" s="840">
        <f>IF(T54="inne",E54*'lista, wskaźniki'!$E$35+F54*'lista, wskaźniki'!$E$36,IF(T54="to samo źródło",0,IF(T54=0,0)))</f>
        <v>0</v>
      </c>
      <c r="AE54" s="840">
        <f>IF(Y54="węgiel",Z54*'lista, wskaźniki'!$D$20, IF(Y54="drewno",Z54*'lista, wskaźniki'!$D$22,IF(Y54="pellet",Z54*'lista, wskaźniki'!$D$23,IF(Y54="gaz z sieci",Z54*'lista, wskaźniki'!$D$21,IF(Y54="olej opałowy",Z54*'lista, wskaźniki'!$D$24)))))</f>
        <v>0</v>
      </c>
      <c r="AF54" s="655"/>
      <c r="AG54" s="1224"/>
      <c r="AH54" s="655">
        <f>IF(Y54="węgiel",AB54*1/3.6*'lista, wskaźniki'!$F$20,IF(Y54="drewno",AB54*1/3.6*'lista, wskaźniki'!$F$22,IF(Y54="pellet",AB54*1/3.6*'lista, wskaźniki'!$F$23,IF(Y54="gaz z sieci",AB54*1/3.6*'lista, wskaźniki'!$F$21,IF(Y54="olej opałowy",AB54*1/3.6*'lista, wskaźniki'!$F$24,0)))))</f>
        <v>0</v>
      </c>
      <c r="AI54" s="656">
        <f>IF(Y54="węgiel",AB54*'lista, wskaźniki'!$E$42,IF(Y54="drewno",AB54*'lista, wskaźniki'!$G$42,IF(Y54="pellet",AB54*'lista, wskaźniki'!$H$42,IF(Y54="gaz z sieci",AB54*'lista, wskaźniki'!$F$42,IF(Y54="olej opałowy",AB54*'lista, wskaźniki'!$I$42,0)))))</f>
        <v>0</v>
      </c>
      <c r="AJ54" s="656">
        <f>IF(Y54="węgiel",AB54*'lista, wskaźniki'!$E$43,IF(Y54="drewno",AB54*'lista, wskaźniki'!$G$43,IF(Y54="pellet",AB54*'lista, wskaźniki'!$H$43,IF(Y54="gaz z sieci",AB54*'lista, wskaźniki'!$F$43,IF(Y54="olej opałowy",AB54*'lista, wskaźniki'!$I$43,0)))))</f>
        <v>0</v>
      </c>
      <c r="AK54" s="656">
        <f>IF(Y54="węgiel",AB54*'lista, wskaźniki'!$E$44,IF(Y54="drewno",AB54*'lista, wskaźniki'!$G$44,IF(Y54="pellet",AB54*'lista, wskaźniki'!$H$44,IF(Y54="gaz z sieci",AB54*'lista, wskaźniki'!$F$44,IF(Y54="olej opałowy",AB54*'lista, wskaźniki'!$I$44,0)))))</f>
        <v>0</v>
      </c>
      <c r="AL54" s="655" t="b">
        <f>IF(U54="energia elektryczna",AD54*1/3.6*'lista, wskaźniki'!$F$26)</f>
        <v>0</v>
      </c>
      <c r="AM54" s="808"/>
      <c r="AN54" s="808"/>
      <c r="AO54" s="808"/>
      <c r="AP54" s="800">
        <f>AA54*'lista, wskaźniki'!$F$26</f>
        <v>0</v>
      </c>
      <c r="AQ54" s="800">
        <f t="shared" si="6"/>
        <v>0</v>
      </c>
      <c r="AR54" s="801">
        <f t="shared" si="7"/>
        <v>0</v>
      </c>
      <c r="AS54" s="801">
        <f t="shared" si="8"/>
        <v>0</v>
      </c>
      <c r="AT54" s="801">
        <f t="shared" si="9"/>
        <v>0</v>
      </c>
      <c r="AU54" s="1224"/>
      <c r="AV54" s="1227"/>
      <c r="AW54" s="1227"/>
      <c r="AX54" s="1227"/>
      <c r="AY54" s="1227"/>
      <c r="AZ54" s="1221"/>
      <c r="BA54" s="1221"/>
      <c r="BB54" s="1221"/>
      <c r="BC54" s="1221"/>
      <c r="BD54" s="835"/>
      <c r="BE54" s="808"/>
      <c r="BF54" s="1279"/>
      <c r="BG54" s="1279"/>
      <c r="BH54" s="1239"/>
      <c r="BI54" s="808"/>
      <c r="BJ54" s="808"/>
      <c r="BK54" s="808"/>
      <c r="BL54" s="1279"/>
      <c r="BM54" s="1279"/>
      <c r="BN54" s="1279"/>
      <c r="BO54" s="1279"/>
      <c r="BP54" s="1279"/>
      <c r="BQ54" s="1279"/>
      <c r="BR54" s="1284"/>
      <c r="BS54" s="1323"/>
      <c r="BT54" s="657"/>
      <c r="BU54" s="365" t="b">
        <f t="shared" si="10"/>
        <v>0</v>
      </c>
      <c r="BV54" s="365">
        <f t="shared" si="11"/>
        <v>0</v>
      </c>
      <c r="BW54" s="365" t="b">
        <f t="shared" si="12"/>
        <v>0</v>
      </c>
      <c r="BX54" s="365" t="b">
        <f t="shared" si="13"/>
        <v>0</v>
      </c>
      <c r="BY54" s="365" t="b">
        <f t="shared" si="14"/>
        <v>0</v>
      </c>
      <c r="BZ54" s="365" t="b">
        <f t="shared" si="15"/>
        <v>0</v>
      </c>
      <c r="CA54" s="661">
        <f t="shared" si="16"/>
        <v>0</v>
      </c>
      <c r="CB54" s="661" t="b">
        <f t="shared" si="17"/>
        <v>0</v>
      </c>
      <c r="CC54" s="661">
        <f t="shared" si="18"/>
        <v>0</v>
      </c>
      <c r="CD54" s="661" t="b">
        <f t="shared" si="19"/>
        <v>0</v>
      </c>
      <c r="CE54" s="661" t="b">
        <f t="shared" si="20"/>
        <v>0</v>
      </c>
      <c r="CF54" s="661" t="b">
        <f t="shared" si="21"/>
        <v>0</v>
      </c>
      <c r="CG54" s="661">
        <f t="shared" si="22"/>
        <v>0</v>
      </c>
      <c r="CI54" s="13">
        <f t="shared" si="28"/>
        <v>0</v>
      </c>
      <c r="CJ54" s="13" t="b">
        <f t="shared" si="23"/>
        <v>0</v>
      </c>
      <c r="CK54" s="13" t="b">
        <f t="shared" si="29"/>
        <v>0</v>
      </c>
      <c r="CL54" s="13" t="b">
        <f t="shared" si="24"/>
        <v>0</v>
      </c>
      <c r="CM54" s="13" t="b">
        <f t="shared" si="30"/>
        <v>0</v>
      </c>
      <c r="CN54" s="13" t="b">
        <f t="shared" si="25"/>
        <v>0</v>
      </c>
      <c r="CO54" s="13" t="b">
        <f t="shared" si="31"/>
        <v>0</v>
      </c>
      <c r="CP54" s="13" t="b">
        <f t="shared" si="26"/>
        <v>0</v>
      </c>
      <c r="CQ54" s="13" t="b">
        <f t="shared" si="32"/>
        <v>0</v>
      </c>
      <c r="CR54" s="13" t="b">
        <f t="shared" si="27"/>
        <v>0</v>
      </c>
    </row>
    <row r="55" spans="1:96" ht="23.25" customHeight="1" thickBot="1">
      <c r="A55" s="1230"/>
      <c r="B55" s="1236"/>
      <c r="C55" s="1221"/>
      <c r="D55" s="1239"/>
      <c r="E55" s="1221"/>
      <c r="F55" s="1221"/>
      <c r="G55" s="1221"/>
      <c r="H55" s="1227"/>
      <c r="I55" s="1227"/>
      <c r="J55" s="1227"/>
      <c r="K55" s="1227"/>
      <c r="L55" s="1227"/>
      <c r="M55" s="1227"/>
      <c r="N55" s="1227"/>
      <c r="O55" s="1227"/>
      <c r="P55" s="1227"/>
      <c r="Q55" s="1227"/>
      <c r="R55" s="808"/>
      <c r="S55" s="808"/>
      <c r="T55" s="808"/>
      <c r="U55" s="808"/>
      <c r="V55" s="808"/>
      <c r="W55" s="808"/>
      <c r="X55" s="808"/>
      <c r="Y55" s="808" t="s">
        <v>50</v>
      </c>
      <c r="Z55" s="802"/>
      <c r="AA55" s="1224"/>
      <c r="AB55" s="840">
        <f t="shared" si="5"/>
        <v>0</v>
      </c>
      <c r="AC55" s="840">
        <f>IF(L55="kompletna",K55*M55*0.0036*'lista, wskaźniki'!$F$13, IF(L55="częściowa",K55*M55*0.0036*'lista, wskaźniki'!$F$14, IF(L55="brak",K55*M55*0.0036*'lista, wskaźniki'!$F$15,)))</f>
        <v>0</v>
      </c>
      <c r="AD55" s="840">
        <f>IF(T55="inne",E55*'lista, wskaźniki'!$E$35+F55*'lista, wskaźniki'!$E$36,IF(T55="to samo źródło",0,IF(T55=0,0)))</f>
        <v>0</v>
      </c>
      <c r="AE55" s="840">
        <f>IF(Y55="węgiel",Z55*'lista, wskaźniki'!$D$20, IF(Y55="drewno",Z55*'lista, wskaźniki'!$D$22,IF(Y55="pellet",Z55*'lista, wskaźniki'!$D$23,IF(Y55="gaz z sieci",Z55*'lista, wskaźniki'!$D$21,IF(Y55="olej opałowy",Z55*'lista, wskaźniki'!$D$24)))))</f>
        <v>0</v>
      </c>
      <c r="AF55" s="655"/>
      <c r="AG55" s="1224"/>
      <c r="AH55" s="655">
        <f>IF(Y55="węgiel",AB55*1/3.6*'lista, wskaźniki'!$F$20,IF(Y55="drewno",AB55*1/3.6*'lista, wskaźniki'!$F$22,IF(Y55="pellet",AB55*1/3.6*'lista, wskaźniki'!$F$23,IF(Y55="gaz z sieci",AB55*1/3.6*'lista, wskaźniki'!$F$21,IF(Y55="olej opałowy",AB55*1/3.6*'lista, wskaźniki'!$F$24,0)))))</f>
        <v>0</v>
      </c>
      <c r="AI55" s="656">
        <f>IF(Y55="węgiel",AB55*'lista, wskaźniki'!$E$42,IF(Y55="drewno",AB55*'lista, wskaźniki'!$G$42,IF(Y55="pellet",AB55*'lista, wskaźniki'!$H$42,IF(Y55="gaz z sieci",AB55*'lista, wskaźniki'!$F$42,IF(Y55="olej opałowy",AB55*'lista, wskaźniki'!$I$42,0)))))</f>
        <v>0</v>
      </c>
      <c r="AJ55" s="656">
        <f>IF(Y55="węgiel",AB55*'lista, wskaźniki'!$E$43,IF(Y55="drewno",AB55*'lista, wskaźniki'!$G$43,IF(Y55="pellet",AB55*'lista, wskaźniki'!$H$43,IF(Y55="gaz z sieci",AB55*'lista, wskaźniki'!$F$43,IF(Y55="olej opałowy",AB55*'lista, wskaźniki'!$I$43,0)))))</f>
        <v>0</v>
      </c>
      <c r="AK55" s="656">
        <f>IF(Y55="węgiel",AB55*'lista, wskaźniki'!$E$44,IF(Y55="drewno",AB55*'lista, wskaźniki'!$G$44,IF(Y55="pellet",AB55*'lista, wskaźniki'!$H$44,IF(Y55="gaz z sieci",AB55*'lista, wskaźniki'!$F$44,IF(Y55="olej opałowy",AB55*'lista, wskaźniki'!$I$44,0)))))</f>
        <v>0</v>
      </c>
      <c r="AL55" s="655" t="b">
        <f>IF(U55="energia elektryczna",AD55*1/3.6*'lista, wskaźniki'!$F$26)</f>
        <v>0</v>
      </c>
      <c r="AM55" s="808"/>
      <c r="AN55" s="808"/>
      <c r="AO55" s="808"/>
      <c r="AP55" s="800">
        <f>AA55*'lista, wskaźniki'!$F$26</f>
        <v>0</v>
      </c>
      <c r="AQ55" s="800">
        <f t="shared" si="6"/>
        <v>0</v>
      </c>
      <c r="AR55" s="801">
        <f t="shared" si="7"/>
        <v>0</v>
      </c>
      <c r="AS55" s="801">
        <f t="shared" si="8"/>
        <v>0</v>
      </c>
      <c r="AT55" s="801">
        <f t="shared" si="9"/>
        <v>0</v>
      </c>
      <c r="AU55" s="1224"/>
      <c r="AV55" s="1227"/>
      <c r="AW55" s="1227"/>
      <c r="AX55" s="1227"/>
      <c r="AY55" s="1227"/>
      <c r="AZ55" s="1221"/>
      <c r="BA55" s="1221"/>
      <c r="BB55" s="1221"/>
      <c r="BC55" s="1221"/>
      <c r="BD55" s="835"/>
      <c r="BE55" s="808"/>
      <c r="BF55" s="1279"/>
      <c r="BG55" s="1279"/>
      <c r="BH55" s="1239"/>
      <c r="BI55" s="808"/>
      <c r="BJ55" s="808"/>
      <c r="BK55" s="808"/>
      <c r="BL55" s="1279"/>
      <c r="BM55" s="1279"/>
      <c r="BN55" s="1279"/>
      <c r="BO55" s="1279"/>
      <c r="BP55" s="1279"/>
      <c r="BQ55" s="1279"/>
      <c r="BR55" s="1284"/>
      <c r="BS55" s="1323"/>
      <c r="BT55" s="657"/>
      <c r="BU55" s="365" t="b">
        <f t="shared" si="10"/>
        <v>0</v>
      </c>
      <c r="BV55" s="365" t="b">
        <f t="shared" si="11"/>
        <v>0</v>
      </c>
      <c r="BW55" s="365">
        <f t="shared" si="12"/>
        <v>0</v>
      </c>
      <c r="BX55" s="365" t="b">
        <f t="shared" si="13"/>
        <v>0</v>
      </c>
      <c r="BY55" s="365" t="b">
        <f t="shared" si="14"/>
        <v>0</v>
      </c>
      <c r="BZ55" s="365" t="b">
        <f t="shared" si="15"/>
        <v>0</v>
      </c>
      <c r="CA55" s="661">
        <f t="shared" si="16"/>
        <v>0</v>
      </c>
      <c r="CB55" s="661" t="b">
        <f t="shared" si="17"/>
        <v>0</v>
      </c>
      <c r="CC55" s="661" t="b">
        <f t="shared" si="18"/>
        <v>0</v>
      </c>
      <c r="CD55" s="661">
        <f t="shared" si="19"/>
        <v>0</v>
      </c>
      <c r="CE55" s="661" t="b">
        <f t="shared" si="20"/>
        <v>0</v>
      </c>
      <c r="CF55" s="661" t="b">
        <f t="shared" si="21"/>
        <v>0</v>
      </c>
      <c r="CG55" s="661">
        <f t="shared" si="22"/>
        <v>0</v>
      </c>
      <c r="CI55" s="13">
        <f t="shared" si="28"/>
        <v>0</v>
      </c>
      <c r="CJ55" s="13" t="b">
        <f t="shared" si="23"/>
        <v>0</v>
      </c>
      <c r="CK55" s="13" t="b">
        <f t="shared" si="29"/>
        <v>0</v>
      </c>
      <c r="CL55" s="13" t="b">
        <f t="shared" si="24"/>
        <v>0</v>
      </c>
      <c r="CM55" s="13" t="b">
        <f t="shared" si="30"/>
        <v>0</v>
      </c>
      <c r="CN55" s="13" t="b">
        <f t="shared" si="25"/>
        <v>0</v>
      </c>
      <c r="CO55" s="13" t="b">
        <f t="shared" si="31"/>
        <v>0</v>
      </c>
      <c r="CP55" s="13" t="b">
        <f t="shared" si="26"/>
        <v>0</v>
      </c>
      <c r="CQ55" s="13" t="b">
        <f t="shared" si="32"/>
        <v>0</v>
      </c>
      <c r="CR55" s="13" t="b">
        <f t="shared" si="27"/>
        <v>0</v>
      </c>
    </row>
    <row r="56" spans="1:96" ht="32.25" customHeight="1" thickBot="1">
      <c r="A56" s="1230"/>
      <c r="B56" s="1236"/>
      <c r="C56" s="1221"/>
      <c r="D56" s="1239"/>
      <c r="E56" s="1221"/>
      <c r="F56" s="1221"/>
      <c r="G56" s="1221"/>
      <c r="H56" s="1227"/>
      <c r="I56" s="1227"/>
      <c r="J56" s="1227"/>
      <c r="K56" s="1227"/>
      <c r="L56" s="1227"/>
      <c r="M56" s="1227"/>
      <c r="N56" s="1227"/>
      <c r="O56" s="1227"/>
      <c r="P56" s="1227"/>
      <c r="Q56" s="1227"/>
      <c r="R56" s="808"/>
      <c r="S56" s="808"/>
      <c r="T56" s="808"/>
      <c r="U56" s="808"/>
      <c r="V56" s="808"/>
      <c r="W56" s="808"/>
      <c r="X56" s="808"/>
      <c r="Y56" s="807" t="s">
        <v>35</v>
      </c>
      <c r="Z56" s="802"/>
      <c r="AA56" s="1224"/>
      <c r="AB56" s="840">
        <f t="shared" si="5"/>
        <v>0</v>
      </c>
      <c r="AC56" s="840">
        <f>IF(L56="kompletna",K56*M56*0.0036*'lista, wskaźniki'!$F$13, IF(L56="częściowa",K56*M56*0.0036*'lista, wskaźniki'!$F$14, IF(L56="brak",K56*M56*0.0036*'lista, wskaźniki'!$F$15,)))</f>
        <v>0</v>
      </c>
      <c r="AD56" s="840">
        <f>IF(T56="inne",E56*'lista, wskaźniki'!$E$35+F56*'lista, wskaźniki'!$E$36,IF(T56="to samo źródło",0,IF(T56=0,0)))</f>
        <v>0</v>
      </c>
      <c r="AE56" s="840">
        <f>IF(Y56="węgiel",Z56*'lista, wskaźniki'!$D$20, IF(Y56="drewno",Z56*'lista, wskaźniki'!$D$22,IF(Y56="pellet",Z56*'lista, wskaźniki'!$D$23,IF(Y56="gaz z sieci",Z56*'lista, wskaźniki'!$D$21,IF(Y56="olej opałowy",Z56*'lista, wskaźniki'!$D$24)))))</f>
        <v>0</v>
      </c>
      <c r="AF56" s="655"/>
      <c r="AG56" s="1224"/>
      <c r="AH56" s="655">
        <f>IF(Y56="węgiel",AB56*1/3.6*'lista, wskaźniki'!$F$20,IF(Y56="drewno",AB56*1/3.6*'lista, wskaźniki'!$F$22,IF(Y56="pellet",AB56*1/3.6*'lista, wskaźniki'!$F$23,IF(Y56="gaz z sieci",AB56*1/3.6*'lista, wskaźniki'!$F$21,IF(Y56="olej opałowy",AB56*1/3.6*'lista, wskaźniki'!$F$24,0)))))</f>
        <v>0</v>
      </c>
      <c r="AI56" s="656">
        <f>IF(Y56="węgiel",AB56*'lista, wskaźniki'!$E$42,IF(Y56="drewno",AB56*'lista, wskaźniki'!$G$42,IF(Y56="pellet",AB56*'lista, wskaźniki'!$H$42,IF(Y56="gaz z sieci",AB56*'lista, wskaźniki'!$F$42,IF(Y56="olej opałowy",AB56*'lista, wskaźniki'!$I$42,0)))))</f>
        <v>0</v>
      </c>
      <c r="AJ56" s="656">
        <f>IF(Y56="węgiel",AB56*'lista, wskaźniki'!$E$43,IF(Y56="drewno",AB56*'lista, wskaźniki'!$G$43,IF(Y56="pellet",AB56*'lista, wskaźniki'!$H$43,IF(Y56="gaz z sieci",AB56*'lista, wskaźniki'!$F$43,IF(Y56="olej opałowy",AB56*'lista, wskaźniki'!$I$43,0)))))</f>
        <v>0</v>
      </c>
      <c r="AK56" s="656">
        <f>IF(Y56="węgiel",AB56*'lista, wskaźniki'!$E$44,IF(Y56="drewno",AB56*'lista, wskaźniki'!$G$44,IF(Y56="pellet",AB56*'lista, wskaźniki'!$H$44,IF(Y56="gaz z sieci",AB56*'lista, wskaźniki'!$F$44,IF(Y56="olej opałowy",AB56*'lista, wskaźniki'!$I$44,0)))))</f>
        <v>0</v>
      </c>
      <c r="AL56" s="655" t="b">
        <f>IF(U56="energia elektryczna",AD56*1/3.6*'lista, wskaźniki'!$F$26)</f>
        <v>0</v>
      </c>
      <c r="AM56" s="808"/>
      <c r="AN56" s="808"/>
      <c r="AO56" s="808"/>
      <c r="AP56" s="800">
        <f>AA56*'lista, wskaźniki'!$F$26</f>
        <v>0</v>
      </c>
      <c r="AQ56" s="800">
        <f t="shared" si="6"/>
        <v>0</v>
      </c>
      <c r="AR56" s="801">
        <f t="shared" si="7"/>
        <v>0</v>
      </c>
      <c r="AS56" s="801">
        <f t="shared" si="8"/>
        <v>0</v>
      </c>
      <c r="AT56" s="801">
        <f t="shared" si="9"/>
        <v>0</v>
      </c>
      <c r="AU56" s="1224"/>
      <c r="AV56" s="1227"/>
      <c r="AW56" s="1227"/>
      <c r="AX56" s="1227"/>
      <c r="AY56" s="1227"/>
      <c r="AZ56" s="1221"/>
      <c r="BA56" s="1221"/>
      <c r="BB56" s="1221"/>
      <c r="BC56" s="1221"/>
      <c r="BD56" s="835"/>
      <c r="BE56" s="808"/>
      <c r="BF56" s="1279"/>
      <c r="BG56" s="1279"/>
      <c r="BH56" s="1239"/>
      <c r="BI56" s="808"/>
      <c r="BJ56" s="808"/>
      <c r="BK56" s="808"/>
      <c r="BL56" s="1279"/>
      <c r="BM56" s="1279"/>
      <c r="BN56" s="1279"/>
      <c r="BO56" s="1279"/>
      <c r="BP56" s="1279"/>
      <c r="BQ56" s="1279"/>
      <c r="BR56" s="1284"/>
      <c r="BS56" s="1323"/>
      <c r="BT56" s="657"/>
      <c r="BU56" s="365">
        <f t="shared" si="10"/>
        <v>0</v>
      </c>
      <c r="BV56" s="365" t="b">
        <f t="shared" si="11"/>
        <v>0</v>
      </c>
      <c r="BW56" s="365" t="b">
        <f t="shared" si="12"/>
        <v>0</v>
      </c>
      <c r="BX56" s="365" t="b">
        <f t="shared" si="13"/>
        <v>0</v>
      </c>
      <c r="BY56" s="365" t="b">
        <f t="shared" si="14"/>
        <v>0</v>
      </c>
      <c r="BZ56" s="365" t="b">
        <f t="shared" si="15"/>
        <v>0</v>
      </c>
      <c r="CA56" s="661">
        <f t="shared" si="16"/>
        <v>0</v>
      </c>
      <c r="CB56" s="661">
        <f t="shared" si="17"/>
        <v>0</v>
      </c>
      <c r="CC56" s="661" t="b">
        <f t="shared" si="18"/>
        <v>0</v>
      </c>
      <c r="CD56" s="661" t="b">
        <f t="shared" si="19"/>
        <v>0</v>
      </c>
      <c r="CE56" s="661" t="b">
        <f t="shared" si="20"/>
        <v>0</v>
      </c>
      <c r="CF56" s="661" t="b">
        <f t="shared" si="21"/>
        <v>0</v>
      </c>
      <c r="CG56" s="661">
        <f t="shared" si="22"/>
        <v>0</v>
      </c>
      <c r="CI56" s="13">
        <f t="shared" si="28"/>
        <v>0</v>
      </c>
      <c r="CJ56" s="13" t="b">
        <f t="shared" si="23"/>
        <v>0</v>
      </c>
      <c r="CK56" s="13" t="b">
        <f t="shared" si="29"/>
        <v>0</v>
      </c>
      <c r="CL56" s="13" t="b">
        <f t="shared" si="24"/>
        <v>0</v>
      </c>
      <c r="CM56" s="13" t="b">
        <f t="shared" si="30"/>
        <v>0</v>
      </c>
      <c r="CN56" s="13" t="b">
        <f t="shared" si="25"/>
        <v>0</v>
      </c>
      <c r="CO56" s="13" t="b">
        <f t="shared" si="31"/>
        <v>0</v>
      </c>
      <c r="CP56" s="13" t="b">
        <f t="shared" si="26"/>
        <v>0</v>
      </c>
      <c r="CQ56" s="13" t="b">
        <f t="shared" si="32"/>
        <v>0</v>
      </c>
      <c r="CR56" s="13" t="b">
        <f t="shared" si="27"/>
        <v>0</v>
      </c>
    </row>
    <row r="57" spans="1:96" ht="24.75" customHeight="1" thickBot="1">
      <c r="A57" s="1231"/>
      <c r="B57" s="1237"/>
      <c r="C57" s="1222"/>
      <c r="D57" s="1240"/>
      <c r="E57" s="1222"/>
      <c r="F57" s="1222"/>
      <c r="G57" s="1222"/>
      <c r="H57" s="1228"/>
      <c r="I57" s="1228"/>
      <c r="J57" s="1228"/>
      <c r="K57" s="1228"/>
      <c r="L57" s="1228"/>
      <c r="M57" s="1228"/>
      <c r="N57" s="1228"/>
      <c r="O57" s="1228"/>
      <c r="P57" s="1228"/>
      <c r="Q57" s="1228"/>
      <c r="R57" s="809"/>
      <c r="S57" s="809"/>
      <c r="T57" s="809"/>
      <c r="U57" s="809"/>
      <c r="V57" s="809"/>
      <c r="W57" s="809"/>
      <c r="X57" s="809"/>
      <c r="Y57" s="809" t="s">
        <v>37</v>
      </c>
      <c r="Z57" s="805"/>
      <c r="AA57" s="1225"/>
      <c r="AB57" s="840">
        <f t="shared" si="5"/>
        <v>0</v>
      </c>
      <c r="AC57" s="840">
        <f>IF(L57="kompletna",K57*M57*0.0036*'lista, wskaźniki'!$F$13, IF(L57="częściowa",K57*M57*0.0036*'lista, wskaźniki'!$F$14, IF(L57="brak",K57*M57*0.0036*'lista, wskaźniki'!$F$15,)))</f>
        <v>0</v>
      </c>
      <c r="AD57" s="840">
        <f>IF(T57="inne",E57*'lista, wskaźniki'!$E$35+F57*'lista, wskaźniki'!$E$36,IF(T57="to samo źródło",0,IF(T57=0,0)))</f>
        <v>0</v>
      </c>
      <c r="AE57" s="840">
        <f>IF(Y57="węgiel",Z57*'lista, wskaźniki'!$D$20, IF(Y57="drewno",Z57*'lista, wskaźniki'!$D$22,IF(Y57="pellet",Z57*'lista, wskaźniki'!$D$23,IF(Y57="gaz z sieci",Z57*'lista, wskaźniki'!$D$21,IF(Y57="olej opałowy",Z57*'lista, wskaźniki'!$D$24)))))</f>
        <v>0</v>
      </c>
      <c r="AF57" s="810"/>
      <c r="AG57" s="1225"/>
      <c r="AH57" s="655">
        <f>IF(Y57="węgiel",AB57*1/3.6*'lista, wskaźniki'!$F$20,IF(Y57="drewno",AB57*1/3.6*'lista, wskaźniki'!$F$22,IF(Y57="pellet",AB57*1/3.6*'lista, wskaźniki'!$F$23,IF(Y57="gaz z sieci",AB57*1/3.6*'lista, wskaźniki'!$F$21,IF(Y57="olej opałowy",AB57*1/3.6*'lista, wskaźniki'!$F$24,0)))))</f>
        <v>0</v>
      </c>
      <c r="AI57" s="656">
        <f>IF(Y57="węgiel",AB57*'lista, wskaźniki'!$E$42,IF(Y57="drewno",AB57*'lista, wskaźniki'!$G$42,IF(Y57="pellet",AB57*'lista, wskaźniki'!$H$42,IF(Y57="gaz z sieci",AB57*'lista, wskaźniki'!$F$42,IF(Y57="olej opałowy",AB57*'lista, wskaźniki'!$I$42,0)))))</f>
        <v>0</v>
      </c>
      <c r="AJ57" s="656">
        <f>IF(Y57="węgiel",AB57*'lista, wskaźniki'!$E$43,IF(Y57="drewno",AB57*'lista, wskaźniki'!$G$43,IF(Y57="pellet",AB57*'lista, wskaźniki'!$H$43,IF(Y57="gaz z sieci",AB57*'lista, wskaźniki'!$F$43,IF(Y57="olej opałowy",AB57*'lista, wskaźniki'!$I$43,0)))))</f>
        <v>0</v>
      </c>
      <c r="AK57" s="656">
        <f>IF(Y57="węgiel",AB57*'lista, wskaźniki'!$E$44,IF(Y57="drewno",AB57*'lista, wskaźniki'!$G$44,IF(Y57="pellet",AB57*'lista, wskaźniki'!$H$44,IF(Y57="gaz z sieci",AB57*'lista, wskaźniki'!$F$44,IF(Y57="olej opałowy",AB57*'lista, wskaźniki'!$I$44,0)))))</f>
        <v>0</v>
      </c>
      <c r="AL57" s="655" t="b">
        <f>IF(U57="energia elektryczna",AD57*1/3.6*'lista, wskaźniki'!$F$26)</f>
        <v>0</v>
      </c>
      <c r="AM57" s="809"/>
      <c r="AN57" s="809"/>
      <c r="AO57" s="809"/>
      <c r="AP57" s="800">
        <f>AA57*'lista, wskaźniki'!$F$26</f>
        <v>0</v>
      </c>
      <c r="AQ57" s="800">
        <f t="shared" si="6"/>
        <v>0</v>
      </c>
      <c r="AR57" s="801">
        <f t="shared" si="7"/>
        <v>0</v>
      </c>
      <c r="AS57" s="801">
        <f t="shared" si="8"/>
        <v>0</v>
      </c>
      <c r="AT57" s="801">
        <f t="shared" si="9"/>
        <v>0</v>
      </c>
      <c r="AU57" s="1225"/>
      <c r="AV57" s="1228"/>
      <c r="AW57" s="1228"/>
      <c r="AX57" s="1228"/>
      <c r="AY57" s="1228"/>
      <c r="AZ57" s="1222"/>
      <c r="BA57" s="1222"/>
      <c r="BB57" s="1222"/>
      <c r="BC57" s="1222"/>
      <c r="BD57" s="836"/>
      <c r="BE57" s="809"/>
      <c r="BF57" s="1280"/>
      <c r="BG57" s="1280"/>
      <c r="BH57" s="1240"/>
      <c r="BI57" s="809"/>
      <c r="BJ57" s="809"/>
      <c r="BK57" s="809"/>
      <c r="BL57" s="1280"/>
      <c r="BM57" s="1280"/>
      <c r="BN57" s="1280"/>
      <c r="BO57" s="1280"/>
      <c r="BP57" s="1280"/>
      <c r="BQ57" s="1280"/>
      <c r="BR57" s="1285"/>
      <c r="BS57" s="1323"/>
      <c r="BT57" s="657"/>
      <c r="BU57" s="365" t="b">
        <f t="shared" si="10"/>
        <v>0</v>
      </c>
      <c r="BV57" s="365" t="b">
        <f t="shared" si="11"/>
        <v>0</v>
      </c>
      <c r="BW57" s="365" t="b">
        <f t="shared" si="12"/>
        <v>0</v>
      </c>
      <c r="BX57" s="365" t="b">
        <f t="shared" si="13"/>
        <v>0</v>
      </c>
      <c r="BY57" s="365">
        <f t="shared" si="14"/>
        <v>0</v>
      </c>
      <c r="BZ57" s="365" t="b">
        <f t="shared" si="15"/>
        <v>0</v>
      </c>
      <c r="CA57" s="661">
        <f t="shared" si="16"/>
        <v>0</v>
      </c>
      <c r="CB57" s="661" t="b">
        <f t="shared" si="17"/>
        <v>0</v>
      </c>
      <c r="CC57" s="661" t="b">
        <f t="shared" si="18"/>
        <v>0</v>
      </c>
      <c r="CD57" s="661" t="b">
        <f t="shared" si="19"/>
        <v>0</v>
      </c>
      <c r="CE57" s="661" t="b">
        <f t="shared" si="20"/>
        <v>0</v>
      </c>
      <c r="CF57" s="661">
        <f t="shared" si="21"/>
        <v>0</v>
      </c>
      <c r="CG57" s="661">
        <f t="shared" si="22"/>
        <v>0</v>
      </c>
      <c r="CI57" s="13">
        <f t="shared" si="28"/>
        <v>0</v>
      </c>
      <c r="CJ57" s="13" t="b">
        <f t="shared" si="23"/>
        <v>0</v>
      </c>
      <c r="CK57" s="13" t="b">
        <f t="shared" si="29"/>
        <v>0</v>
      </c>
      <c r="CL57" s="13" t="b">
        <f t="shared" si="24"/>
        <v>0</v>
      </c>
      <c r="CM57" s="13" t="b">
        <f t="shared" si="30"/>
        <v>0</v>
      </c>
      <c r="CN57" s="13" t="b">
        <f t="shared" si="25"/>
        <v>0</v>
      </c>
      <c r="CO57" s="13" t="b">
        <f t="shared" si="31"/>
        <v>0</v>
      </c>
      <c r="CP57" s="13" t="b">
        <f t="shared" si="26"/>
        <v>0</v>
      </c>
      <c r="CQ57" s="13" t="b">
        <f t="shared" si="32"/>
        <v>0</v>
      </c>
      <c r="CR57" s="13" t="b">
        <f t="shared" si="27"/>
        <v>0</v>
      </c>
    </row>
    <row r="58" spans="1:96" ht="15" thickBot="1">
      <c r="A58" s="1229">
        <v>12</v>
      </c>
      <c r="B58" s="1235" t="s">
        <v>576</v>
      </c>
      <c r="C58" s="1220" t="s">
        <v>273</v>
      </c>
      <c r="D58" s="1238" t="s">
        <v>575</v>
      </c>
      <c r="E58" s="1220"/>
      <c r="F58" s="1220"/>
      <c r="G58" s="1220">
        <v>1997</v>
      </c>
      <c r="H58" s="1226" t="s">
        <v>17</v>
      </c>
      <c r="I58" s="1226" t="s">
        <v>17</v>
      </c>
      <c r="J58" s="1226" t="s">
        <v>17</v>
      </c>
      <c r="K58" s="1226">
        <f>IF(G58&lt;=1966,'lista, wskaźniki'!$G$4,IF(G58&gt;1966,IF(G58&lt;=1985,'lista, wskaźniki'!$G$5,IF(G58&gt;1985,IF(G58&lt;=1992,'lista, wskaźniki'!$G$6,IF(G58&gt;1992,IF(G58&lt;=1996,'lista, wskaźniki'!$G$7,IF(G58&gt;1996,'lista, wskaźniki'!$G$8))))))))</f>
        <v>115</v>
      </c>
      <c r="L58" s="1226" t="s">
        <v>25</v>
      </c>
      <c r="M58" s="1226">
        <v>1570.17</v>
      </c>
      <c r="N58" s="1226" t="s">
        <v>27</v>
      </c>
      <c r="O58" s="1226"/>
      <c r="P58" s="1226"/>
      <c r="Q58" s="1226"/>
      <c r="R58" s="807" t="s">
        <v>401</v>
      </c>
      <c r="S58" s="807"/>
      <c r="T58" s="807"/>
      <c r="U58" s="807"/>
      <c r="V58" s="807"/>
      <c r="W58" s="807"/>
      <c r="X58" s="807"/>
      <c r="Y58" s="807" t="s">
        <v>35</v>
      </c>
      <c r="Z58" s="798"/>
      <c r="AA58" s="1223">
        <f>63036/1000</f>
        <v>63.036000000000001</v>
      </c>
      <c r="AB58" s="840">
        <v>0</v>
      </c>
      <c r="AC58" s="840">
        <f>IF(L58="kompletna",K58*M58*0.0036*'lista, wskaźniki'!$F$13, IF(L58="częściowa",K58*M58*0.0036*'lista, wskaźniki'!$F$14, IF(L58="brak",K58*M58*0.0036*'lista, wskaźniki'!$F$15,)))</f>
        <v>650.05038000000002</v>
      </c>
      <c r="AD58" s="840">
        <f>IF(T58="inne",E58*'lista, wskaźniki'!$E$35+F58*'lista, wskaźniki'!$E$36,IF(T58="to samo źródło",0,IF(T58=0,0)))</f>
        <v>0</v>
      </c>
      <c r="AE58" s="840">
        <f>IF(Y58="węgiel",Z58*'lista, wskaźniki'!$D$20, IF(Y58="drewno",Z58*'lista, wskaźniki'!$D$22,IF(Y58="pellet",Z58*'lista, wskaźniki'!$D$23,IF(Y58="gaz z sieci",Z58*'lista, wskaźniki'!$D$21,IF(Y58="olej opałowy",Z58*'lista, wskaźniki'!$D$24)))))</f>
        <v>0</v>
      </c>
      <c r="AF58" s="800"/>
      <c r="AG58" s="1223"/>
      <c r="AH58" s="655">
        <f>IF(Y58="węgiel",AB58*1/3.6*'lista, wskaźniki'!$F$20,IF(Y58="drewno",AB58*1/3.6*'lista, wskaźniki'!$F$22,IF(Y58="pellet",AB58*1/3.6*'lista, wskaźniki'!$F$23,IF(Y58="gaz z sieci",AB58*1/3.6*'lista, wskaźniki'!$F$21,IF(Y58="olej opałowy",AB58*1/3.6*'lista, wskaźniki'!$F$24,0)))))</f>
        <v>0</v>
      </c>
      <c r="AI58" s="656">
        <f>IF(Y58="węgiel",AB58*'lista, wskaźniki'!$E$42,IF(Y58="drewno",AB58*'lista, wskaźniki'!$G$42,IF(Y58="pellet",AB58*'lista, wskaźniki'!$H$42,IF(Y58="gaz z sieci",AB58*'lista, wskaźniki'!$F$42,IF(Y58="olej opałowy",AB58*'lista, wskaźniki'!$I$42,0)))))</f>
        <v>0</v>
      </c>
      <c r="AJ58" s="656">
        <f>IF(Y58="węgiel",AB58*'lista, wskaźniki'!$E$43,IF(Y58="drewno",AB58*'lista, wskaźniki'!$G$43,IF(Y58="pellet",AB58*'lista, wskaźniki'!$H$43,IF(Y58="gaz z sieci",AB58*'lista, wskaźniki'!$F$43,IF(Y58="olej opałowy",AB58*'lista, wskaźniki'!$I$43,0)))))</f>
        <v>0</v>
      </c>
      <c r="AK58" s="656">
        <f>IF(Y58="węgiel",AB58*'lista, wskaźniki'!$E$44,IF(Y58="drewno",AB58*'lista, wskaźniki'!$G$44,IF(Y58="pellet",AB58*'lista, wskaźniki'!$H$44,IF(Y58="gaz z sieci",AB58*'lista, wskaźniki'!$F$44,IF(Y58="olej opałowy",AB58*'lista, wskaźniki'!$I$44,0)))))</f>
        <v>0</v>
      </c>
      <c r="AL58" s="655" t="b">
        <f>IF(U58="energia elektryczna",AD58*1/3.6*'lista, wskaźniki'!$F$26)</f>
        <v>0</v>
      </c>
      <c r="AM58" s="807"/>
      <c r="AN58" s="807"/>
      <c r="AO58" s="807"/>
      <c r="AP58" s="800">
        <f>AA58*'lista, wskaźniki'!$F$26</f>
        <v>56.102040000000002</v>
      </c>
      <c r="AQ58" s="800">
        <f t="shared" si="6"/>
        <v>56.102040000000002</v>
      </c>
      <c r="AR58" s="801">
        <f t="shared" si="7"/>
        <v>0</v>
      </c>
      <c r="AS58" s="801">
        <f t="shared" si="8"/>
        <v>0</v>
      </c>
      <c r="AT58" s="801">
        <f t="shared" si="9"/>
        <v>0</v>
      </c>
      <c r="AU58" s="1223"/>
      <c r="AV58" s="1226"/>
      <c r="AW58" s="1226" t="s">
        <v>16</v>
      </c>
      <c r="AX58" s="1226" t="s">
        <v>16</v>
      </c>
      <c r="AY58" s="1226" t="s">
        <v>16</v>
      </c>
      <c r="AZ58" s="1220"/>
      <c r="BA58" s="1220"/>
      <c r="BB58" s="1220"/>
      <c r="BC58" s="1220" t="s">
        <v>17</v>
      </c>
      <c r="BD58" s="834" t="s">
        <v>17</v>
      </c>
      <c r="BE58" s="807"/>
      <c r="BF58" s="1278"/>
      <c r="BG58" s="1278"/>
      <c r="BH58" s="1238"/>
      <c r="BI58" s="807"/>
      <c r="BJ58" s="807"/>
      <c r="BK58" s="807"/>
      <c r="BL58" s="1278"/>
      <c r="BM58" s="1278"/>
      <c r="BN58" s="1278"/>
      <c r="BO58" s="1278"/>
      <c r="BP58" s="1278"/>
      <c r="BQ58" s="1278"/>
      <c r="BR58" s="1283"/>
      <c r="BU58" s="365">
        <f t="shared" si="10"/>
        <v>0</v>
      </c>
      <c r="BV58" s="365" t="b">
        <f t="shared" si="11"/>
        <v>0</v>
      </c>
      <c r="BW58" s="365" t="b">
        <f t="shared" si="12"/>
        <v>0</v>
      </c>
      <c r="BX58" s="365" t="b">
        <f t="shared" si="13"/>
        <v>0</v>
      </c>
      <c r="BY58" s="365" t="b">
        <f t="shared" si="14"/>
        <v>0</v>
      </c>
      <c r="BZ58" s="365" t="b">
        <f t="shared" si="15"/>
        <v>0</v>
      </c>
      <c r="CA58" s="661">
        <f t="shared" si="16"/>
        <v>0</v>
      </c>
      <c r="CB58" s="661">
        <f t="shared" si="17"/>
        <v>0</v>
      </c>
      <c r="CC58" s="661" t="b">
        <f t="shared" si="18"/>
        <v>0</v>
      </c>
      <c r="CD58" s="661" t="b">
        <f t="shared" si="19"/>
        <v>0</v>
      </c>
      <c r="CE58" s="661" t="b">
        <f t="shared" si="20"/>
        <v>0</v>
      </c>
      <c r="CF58" s="661" t="b">
        <f t="shared" si="21"/>
        <v>0</v>
      </c>
      <c r="CG58" s="661">
        <f t="shared" si="22"/>
        <v>0</v>
      </c>
      <c r="CI58" s="13" t="b">
        <f t="shared" si="28"/>
        <v>0</v>
      </c>
      <c r="CJ58" s="13">
        <f t="shared" si="23"/>
        <v>0</v>
      </c>
      <c r="CK58" s="13" t="b">
        <f t="shared" si="29"/>
        <v>0</v>
      </c>
      <c r="CL58" s="13">
        <f t="shared" si="24"/>
        <v>0</v>
      </c>
      <c r="CM58" s="13" t="b">
        <f t="shared" si="30"/>
        <v>0</v>
      </c>
      <c r="CN58" s="13">
        <f t="shared" si="25"/>
        <v>0</v>
      </c>
      <c r="CO58" s="13" t="b">
        <f t="shared" si="31"/>
        <v>0</v>
      </c>
      <c r="CP58" s="13">
        <f t="shared" si="26"/>
        <v>0</v>
      </c>
      <c r="CQ58" s="13">
        <f t="shared" si="32"/>
        <v>1570.17</v>
      </c>
      <c r="CR58" s="13">
        <f t="shared" si="27"/>
        <v>0</v>
      </c>
    </row>
    <row r="59" spans="1:96" ht="15" thickBot="1">
      <c r="A59" s="1230"/>
      <c r="B59" s="1236"/>
      <c r="C59" s="1221"/>
      <c r="D59" s="1239"/>
      <c r="E59" s="1221"/>
      <c r="F59" s="1221"/>
      <c r="G59" s="1221"/>
      <c r="H59" s="1227"/>
      <c r="I59" s="1227"/>
      <c r="J59" s="1227"/>
      <c r="K59" s="1227"/>
      <c r="L59" s="1227"/>
      <c r="M59" s="1227"/>
      <c r="N59" s="1227"/>
      <c r="O59" s="1227"/>
      <c r="P59" s="1227"/>
      <c r="Q59" s="1227"/>
      <c r="R59" s="808"/>
      <c r="S59" s="808"/>
      <c r="T59" s="808"/>
      <c r="U59" s="808"/>
      <c r="V59" s="808"/>
      <c r="W59" s="808"/>
      <c r="X59" s="808"/>
      <c r="Y59" s="808" t="s">
        <v>36</v>
      </c>
      <c r="Z59" s="802"/>
      <c r="AA59" s="1224"/>
      <c r="AB59" s="840">
        <f t="shared" si="5"/>
        <v>0</v>
      </c>
      <c r="AC59" s="840">
        <f>IF(L59="kompletna",K59*M59*0.0036*'lista, wskaźniki'!$F$13, IF(L59="częściowa",K59*M59*0.0036*'lista, wskaźniki'!$F$14, IF(L59="brak",K59*M59*0.0036*'lista, wskaźniki'!$F$15,)))</f>
        <v>0</v>
      </c>
      <c r="AD59" s="840">
        <f>IF(T59="inne",E59*'lista, wskaźniki'!$E$35+F59*'lista, wskaźniki'!$E$36,IF(T59="to samo źródło",0,IF(T59=0,0)))</f>
        <v>0</v>
      </c>
      <c r="AE59" s="840">
        <f>IF(Y59="węgiel",Z59*'lista, wskaźniki'!$D$20, IF(Y59="drewno",Z59*'lista, wskaźniki'!$D$22,IF(Y59="pellet",Z59*'lista, wskaźniki'!$D$23,IF(Y59="gaz z sieci",Z59*'lista, wskaźniki'!$D$21,IF(Y59="olej opałowy",Z59*'lista, wskaźniki'!$D$24)))))</f>
        <v>0</v>
      </c>
      <c r="AF59" s="655"/>
      <c r="AG59" s="1224"/>
      <c r="AH59" s="655">
        <f>IF(Y59="węgiel",AB59*1/3.6*'lista, wskaźniki'!$F$20,IF(Y59="drewno",AB59*1/3.6*'lista, wskaźniki'!$F$22,IF(Y59="pellet",AB59*1/3.6*'lista, wskaźniki'!$F$23,IF(Y59="gaz z sieci",AB59*1/3.6*'lista, wskaźniki'!$F$21,IF(Y59="olej opałowy",AB59*1/3.6*'lista, wskaźniki'!$F$24,0)))))</f>
        <v>0</v>
      </c>
      <c r="AI59" s="656">
        <f>IF(Y59="węgiel",AB59*'lista, wskaźniki'!$E$42,IF(Y59="drewno",AB59*'lista, wskaźniki'!$G$42,IF(Y59="pellet",AB59*'lista, wskaźniki'!$H$42,IF(Y59="gaz z sieci",AB59*'lista, wskaźniki'!$F$42,IF(Y59="olej opałowy",AB59*'lista, wskaźniki'!$I$42,0)))))</f>
        <v>0</v>
      </c>
      <c r="AJ59" s="656">
        <f>IF(Y59="węgiel",AB59*'lista, wskaźniki'!$E$43,IF(Y59="drewno",AB59*'lista, wskaźniki'!$G$43,IF(Y59="pellet",AB59*'lista, wskaźniki'!$H$43,IF(Y59="gaz z sieci",AB59*'lista, wskaźniki'!$F$43,IF(Y59="olej opałowy",AB59*'lista, wskaźniki'!$I$43,0)))))</f>
        <v>0</v>
      </c>
      <c r="AK59" s="656">
        <f>IF(Y59="węgiel",AB59*'lista, wskaźniki'!$E$44,IF(Y59="drewno",AB59*'lista, wskaźniki'!$G$44,IF(Y59="pellet",AB59*'lista, wskaźniki'!$H$44,IF(Y59="gaz z sieci",AB59*'lista, wskaźniki'!$F$44,IF(Y59="olej opałowy",AB59*'lista, wskaźniki'!$I$44,0)))))</f>
        <v>0</v>
      </c>
      <c r="AL59" s="655" t="b">
        <f>IF(U59="energia elektryczna",AD59*1/3.6*'lista, wskaźniki'!$F$26)</f>
        <v>0</v>
      </c>
      <c r="AM59" s="808"/>
      <c r="AN59" s="808"/>
      <c r="AO59" s="808"/>
      <c r="AP59" s="800">
        <f>AA59*'lista, wskaźniki'!$F$26</f>
        <v>0</v>
      </c>
      <c r="AQ59" s="800">
        <f t="shared" si="6"/>
        <v>0</v>
      </c>
      <c r="AR59" s="801">
        <f t="shared" si="7"/>
        <v>0</v>
      </c>
      <c r="AS59" s="801">
        <f t="shared" si="8"/>
        <v>0</v>
      </c>
      <c r="AT59" s="801">
        <f t="shared" si="9"/>
        <v>0</v>
      </c>
      <c r="AU59" s="1224"/>
      <c r="AV59" s="1227"/>
      <c r="AW59" s="1227"/>
      <c r="AX59" s="1227"/>
      <c r="AY59" s="1227"/>
      <c r="AZ59" s="1221"/>
      <c r="BA59" s="1221"/>
      <c r="BB59" s="1221"/>
      <c r="BC59" s="1221"/>
      <c r="BD59" s="835"/>
      <c r="BE59" s="808"/>
      <c r="BF59" s="1279"/>
      <c r="BG59" s="1279"/>
      <c r="BH59" s="1239"/>
      <c r="BI59" s="808"/>
      <c r="BJ59" s="808"/>
      <c r="BK59" s="808"/>
      <c r="BL59" s="1279"/>
      <c r="BM59" s="1279"/>
      <c r="BN59" s="1279"/>
      <c r="BO59" s="1279"/>
      <c r="BP59" s="1279"/>
      <c r="BQ59" s="1279"/>
      <c r="BR59" s="1284"/>
      <c r="BU59" s="365" t="b">
        <f t="shared" si="10"/>
        <v>0</v>
      </c>
      <c r="BV59" s="365">
        <f t="shared" si="11"/>
        <v>0</v>
      </c>
      <c r="BW59" s="365" t="b">
        <f t="shared" si="12"/>
        <v>0</v>
      </c>
      <c r="BX59" s="365" t="b">
        <f t="shared" si="13"/>
        <v>0</v>
      </c>
      <c r="BY59" s="365" t="b">
        <f t="shared" si="14"/>
        <v>0</v>
      </c>
      <c r="BZ59" s="365" t="b">
        <f t="shared" si="15"/>
        <v>0</v>
      </c>
      <c r="CA59" s="661">
        <f t="shared" si="16"/>
        <v>0</v>
      </c>
      <c r="CB59" s="661" t="b">
        <f t="shared" si="17"/>
        <v>0</v>
      </c>
      <c r="CC59" s="661">
        <f t="shared" si="18"/>
        <v>0</v>
      </c>
      <c r="CD59" s="661" t="b">
        <f t="shared" si="19"/>
        <v>0</v>
      </c>
      <c r="CE59" s="661" t="b">
        <f t="shared" si="20"/>
        <v>0</v>
      </c>
      <c r="CF59" s="661" t="b">
        <f t="shared" si="21"/>
        <v>0</v>
      </c>
      <c r="CG59" s="661">
        <f t="shared" si="22"/>
        <v>0</v>
      </c>
      <c r="CI59" s="13">
        <f t="shared" si="28"/>
        <v>0</v>
      </c>
      <c r="CJ59" s="13" t="b">
        <f t="shared" si="23"/>
        <v>0</v>
      </c>
      <c r="CK59" s="13" t="b">
        <f t="shared" si="29"/>
        <v>0</v>
      </c>
      <c r="CL59" s="13" t="b">
        <f t="shared" si="24"/>
        <v>0</v>
      </c>
      <c r="CM59" s="13" t="b">
        <f t="shared" si="30"/>
        <v>0</v>
      </c>
      <c r="CN59" s="13" t="b">
        <f t="shared" si="25"/>
        <v>0</v>
      </c>
      <c r="CO59" s="13" t="b">
        <f t="shared" si="31"/>
        <v>0</v>
      </c>
      <c r="CP59" s="13" t="b">
        <f t="shared" si="26"/>
        <v>0</v>
      </c>
      <c r="CQ59" s="13" t="b">
        <f t="shared" si="32"/>
        <v>0</v>
      </c>
      <c r="CR59" s="13" t="b">
        <f t="shared" si="27"/>
        <v>0</v>
      </c>
    </row>
    <row r="60" spans="1:96" ht="15" thickBot="1">
      <c r="A60" s="1230"/>
      <c r="B60" s="1236"/>
      <c r="C60" s="1221"/>
      <c r="D60" s="1239"/>
      <c r="E60" s="1221"/>
      <c r="F60" s="1221"/>
      <c r="G60" s="1221"/>
      <c r="H60" s="1227"/>
      <c r="I60" s="1227"/>
      <c r="J60" s="1227"/>
      <c r="K60" s="1227"/>
      <c r="L60" s="1227"/>
      <c r="M60" s="1227"/>
      <c r="N60" s="1227"/>
      <c r="O60" s="1227"/>
      <c r="P60" s="1227"/>
      <c r="Q60" s="1227"/>
      <c r="R60" s="808"/>
      <c r="S60" s="808"/>
      <c r="T60" s="808"/>
      <c r="U60" s="808"/>
      <c r="V60" s="808"/>
      <c r="W60" s="808"/>
      <c r="X60" s="808"/>
      <c r="Y60" s="808" t="s">
        <v>50</v>
      </c>
      <c r="Z60" s="802"/>
      <c r="AA60" s="1224"/>
      <c r="AB60" s="840">
        <f t="shared" si="5"/>
        <v>0</v>
      </c>
      <c r="AC60" s="840">
        <f>IF(L60="kompletna",K60*M60*0.0036*'lista, wskaźniki'!$F$13, IF(L60="częściowa",K60*M60*0.0036*'lista, wskaźniki'!$F$14, IF(L60="brak",K60*M60*0.0036*'lista, wskaźniki'!$F$15,)))</f>
        <v>0</v>
      </c>
      <c r="AD60" s="840">
        <f>IF(T60="inne",E60*'lista, wskaźniki'!$E$35+F60*'lista, wskaźniki'!$E$36,IF(T60="to samo źródło",0,IF(T60=0,0)))</f>
        <v>0</v>
      </c>
      <c r="AE60" s="840">
        <f>IF(Y60="węgiel",Z60*'lista, wskaźniki'!$D$20, IF(Y60="drewno",Z60*'lista, wskaźniki'!$D$22,IF(Y60="pellet",Z60*'lista, wskaźniki'!$D$23,IF(Y60="gaz z sieci",Z60*'lista, wskaźniki'!$D$21,IF(Y60="olej opałowy",Z60*'lista, wskaźniki'!$D$24)))))</f>
        <v>0</v>
      </c>
      <c r="AF60" s="655"/>
      <c r="AG60" s="1224"/>
      <c r="AH60" s="655">
        <f>IF(Y60="węgiel",AB60*1/3.6*'lista, wskaźniki'!$F$20,IF(Y60="drewno",AB60*1/3.6*'lista, wskaźniki'!$F$22,IF(Y60="pellet",AB60*1/3.6*'lista, wskaźniki'!$F$23,IF(Y60="gaz z sieci",AB60*1/3.6*'lista, wskaźniki'!$F$21,IF(Y60="olej opałowy",AB60*1/3.6*'lista, wskaźniki'!$F$24,0)))))</f>
        <v>0</v>
      </c>
      <c r="AI60" s="656">
        <f>IF(Y60="węgiel",AB60*'lista, wskaźniki'!$E$42,IF(Y60="drewno",AB60*'lista, wskaźniki'!$G$42,IF(Y60="pellet",AB60*'lista, wskaźniki'!$H$42,IF(Y60="gaz z sieci",AB60*'lista, wskaźniki'!$F$42,IF(Y60="olej opałowy",AB60*'lista, wskaźniki'!$I$42,0)))))</f>
        <v>0</v>
      </c>
      <c r="AJ60" s="656">
        <f>IF(Y60="węgiel",AB60*'lista, wskaźniki'!$E$43,IF(Y60="drewno",AB60*'lista, wskaźniki'!$G$43,IF(Y60="pellet",AB60*'lista, wskaźniki'!$H$43,IF(Y60="gaz z sieci",AB60*'lista, wskaźniki'!$F$43,IF(Y60="olej opałowy",AB60*'lista, wskaźniki'!$I$43,0)))))</f>
        <v>0</v>
      </c>
      <c r="AK60" s="656">
        <f>IF(Y60="węgiel",AB60*'lista, wskaźniki'!$E$44,IF(Y60="drewno",AB60*'lista, wskaźniki'!$G$44,IF(Y60="pellet",AB60*'lista, wskaźniki'!$H$44,IF(Y60="gaz z sieci",AB60*'lista, wskaźniki'!$F$44,IF(Y60="olej opałowy",AB60*'lista, wskaźniki'!$I$44,0)))))</f>
        <v>0</v>
      </c>
      <c r="AL60" s="655" t="b">
        <f>IF(U60="energia elektryczna",AD60*1/3.6*'lista, wskaźniki'!$F$26)</f>
        <v>0</v>
      </c>
      <c r="AM60" s="808"/>
      <c r="AN60" s="808"/>
      <c r="AO60" s="808"/>
      <c r="AP60" s="800">
        <f>AA60*'lista, wskaźniki'!$F$26</f>
        <v>0</v>
      </c>
      <c r="AQ60" s="800">
        <f t="shared" si="6"/>
        <v>0</v>
      </c>
      <c r="AR60" s="801">
        <f t="shared" si="7"/>
        <v>0</v>
      </c>
      <c r="AS60" s="801">
        <f t="shared" si="8"/>
        <v>0</v>
      </c>
      <c r="AT60" s="801">
        <f t="shared" si="9"/>
        <v>0</v>
      </c>
      <c r="AU60" s="1224"/>
      <c r="AV60" s="1227"/>
      <c r="AW60" s="1227"/>
      <c r="AX60" s="1227"/>
      <c r="AY60" s="1227"/>
      <c r="AZ60" s="1221"/>
      <c r="BA60" s="1221"/>
      <c r="BB60" s="1221"/>
      <c r="BC60" s="1221"/>
      <c r="BD60" s="835"/>
      <c r="BE60" s="808"/>
      <c r="BF60" s="1279"/>
      <c r="BG60" s="1279"/>
      <c r="BH60" s="1239"/>
      <c r="BI60" s="808"/>
      <c r="BJ60" s="808"/>
      <c r="BK60" s="808"/>
      <c r="BL60" s="1279"/>
      <c r="BM60" s="1279"/>
      <c r="BN60" s="1279"/>
      <c r="BO60" s="1279"/>
      <c r="BP60" s="1279"/>
      <c r="BQ60" s="1279"/>
      <c r="BR60" s="1284"/>
      <c r="BU60" s="365" t="b">
        <f t="shared" si="10"/>
        <v>0</v>
      </c>
      <c r="BV60" s="365" t="b">
        <f t="shared" si="11"/>
        <v>0</v>
      </c>
      <c r="BW60" s="365">
        <f t="shared" si="12"/>
        <v>0</v>
      </c>
      <c r="BX60" s="365" t="b">
        <f t="shared" si="13"/>
        <v>0</v>
      </c>
      <c r="BY60" s="365" t="b">
        <f t="shared" si="14"/>
        <v>0</v>
      </c>
      <c r="BZ60" s="365" t="b">
        <f t="shared" si="15"/>
        <v>0</v>
      </c>
      <c r="CA60" s="833">
        <f t="shared" si="16"/>
        <v>0</v>
      </c>
      <c r="CB60" s="661" t="b">
        <f t="shared" si="17"/>
        <v>0</v>
      </c>
      <c r="CC60" s="661" t="b">
        <f t="shared" si="18"/>
        <v>0</v>
      </c>
      <c r="CD60" s="661">
        <f t="shared" si="19"/>
        <v>0</v>
      </c>
      <c r="CE60" s="661" t="b">
        <f t="shared" si="20"/>
        <v>0</v>
      </c>
      <c r="CF60" s="661" t="b">
        <f t="shared" si="21"/>
        <v>0</v>
      </c>
      <c r="CG60" s="661">
        <f t="shared" si="22"/>
        <v>0</v>
      </c>
      <c r="CI60" s="13">
        <f t="shared" si="28"/>
        <v>0</v>
      </c>
      <c r="CJ60" s="13" t="b">
        <f t="shared" si="23"/>
        <v>0</v>
      </c>
      <c r="CK60" s="13" t="b">
        <f t="shared" si="29"/>
        <v>0</v>
      </c>
      <c r="CL60" s="13" t="b">
        <f t="shared" si="24"/>
        <v>0</v>
      </c>
      <c r="CM60" s="13" t="b">
        <f t="shared" si="30"/>
        <v>0</v>
      </c>
      <c r="CN60" s="13" t="b">
        <f t="shared" si="25"/>
        <v>0</v>
      </c>
      <c r="CO60" s="13" t="b">
        <f t="shared" si="31"/>
        <v>0</v>
      </c>
      <c r="CP60" s="13" t="b">
        <f t="shared" si="26"/>
        <v>0</v>
      </c>
      <c r="CQ60" s="13" t="b">
        <f t="shared" si="32"/>
        <v>0</v>
      </c>
      <c r="CR60" s="13" t="b">
        <f t="shared" si="27"/>
        <v>0</v>
      </c>
    </row>
    <row r="61" spans="1:96" ht="15" thickBot="1">
      <c r="A61" s="1230"/>
      <c r="B61" s="1236"/>
      <c r="C61" s="1221"/>
      <c r="D61" s="1239"/>
      <c r="E61" s="1221"/>
      <c r="F61" s="1221"/>
      <c r="G61" s="1221"/>
      <c r="H61" s="1227"/>
      <c r="I61" s="1227"/>
      <c r="J61" s="1227"/>
      <c r="K61" s="1227"/>
      <c r="L61" s="1227"/>
      <c r="M61" s="1227"/>
      <c r="N61" s="1227"/>
      <c r="O61" s="1227"/>
      <c r="P61" s="1227"/>
      <c r="Q61" s="1227"/>
      <c r="R61" s="808"/>
      <c r="S61" s="808"/>
      <c r="T61" s="808"/>
      <c r="U61" s="808"/>
      <c r="V61" s="808"/>
      <c r="W61" s="808"/>
      <c r="X61" s="808"/>
      <c r="Y61" s="808" t="s">
        <v>38</v>
      </c>
      <c r="Z61" s="802">
        <v>89082</v>
      </c>
      <c r="AA61" s="1224"/>
      <c r="AB61" s="840">
        <f>AE61</f>
        <v>3217.6418399999998</v>
      </c>
      <c r="AC61" s="840">
        <f>IF(L61="kompletna",K61*M61*0.0036*'lista, wskaźniki'!$F$13, IF(L61="częściowa",K61*M61*0.0036*'lista, wskaźniki'!$F$14, IF(L61="brak",K61*M61*0.0036*'lista, wskaźniki'!$F$15,)))</f>
        <v>0</v>
      </c>
      <c r="AD61" s="840">
        <f>IF(T61="inne",E61*'lista, wskaźniki'!$E$35+F61*'lista, wskaźniki'!$E$36,IF(T61="to samo źródło",0,IF(T61=0,0)))</f>
        <v>0</v>
      </c>
      <c r="AE61" s="840">
        <f>IF(Y61="węgiel",Z61*'lista, wskaźniki'!$D$20, IF(Y61="drewno",Z61*'lista, wskaźniki'!$D$22,IF(Y61="pellet",Z61*'lista, wskaźniki'!$D$23,IF(Y61="gaz z sieci",Z61*'lista, wskaźniki'!$D$21,IF(Y61="olej opałowy",Z61*'lista, wskaźniki'!$D$24)))))</f>
        <v>3217.6418399999998</v>
      </c>
      <c r="AF61" s="655"/>
      <c r="AG61" s="1224"/>
      <c r="AH61" s="655">
        <f>IF(Y61="węgiel",AB61*1/3.6*'lista, wskaźniki'!$F$20,IF(Y61="drewno",AB61*1/3.6*'lista, wskaźniki'!$F$22,IF(Y61="pellet",AB61*1/3.6*'lista, wskaźniki'!$F$23,IF(Y61="gaz z sieci",AB61*1/3.6*'lista, wskaźniki'!$F$21,IF(Y61="olej opałowy",AB61*1/3.6*'lista, wskaźniki'!$F$24,0)))))</f>
        <v>179.60876750879996</v>
      </c>
      <c r="AI61" s="656">
        <f>IF(Y61="węgiel",AB61*'lista, wskaźniki'!$E$42,IF(Y61="drewno",AB61*'lista, wskaźniki'!$G$42,IF(Y61="pellet",AB61*'lista, wskaźniki'!$H$42,IF(Y61="gaz z sieci",AB61*'lista, wskaźniki'!$F$42,IF(Y61="olej opałowy",AB61*'lista, wskaźniki'!$I$42,0)))))</f>
        <v>1.6088209199999997E-3</v>
      </c>
      <c r="AJ61" s="656">
        <f>IF(Y61="węgiel",AB61*'lista, wskaźniki'!$E$43,IF(Y61="drewno",AB61*'lista, wskaźniki'!$G$43,IF(Y61="pellet",AB61*'lista, wskaźniki'!$H$43,IF(Y61="gaz z sieci",AB61*'lista, wskaźniki'!$F$43,IF(Y61="olej opałowy",AB61*'lista, wskaźniki'!$I$43,0)))))</f>
        <v>1.6088209199999997E-3</v>
      </c>
      <c r="AK61" s="656">
        <f>IF(Y61="węgiel",AB61*'lista, wskaźniki'!$E$44,IF(Y61="drewno",AB61*'lista, wskaźniki'!$G$44,IF(Y61="pellet",AB61*'lista, wskaźniki'!$H$44,IF(Y61="gaz z sieci",AB61*'lista, wskaźniki'!$F$44,IF(Y61="olej opałowy",AB61*'lista, wskaźniki'!$I$44,0)))))</f>
        <v>0</v>
      </c>
      <c r="AL61" s="655" t="b">
        <f>IF(U61="energia elektryczna",AD61*1/3.6*'lista, wskaźniki'!$F$26)</f>
        <v>0</v>
      </c>
      <c r="AM61" s="808"/>
      <c r="AN61" s="808"/>
      <c r="AO61" s="808"/>
      <c r="AP61" s="800">
        <f>AA61*'lista, wskaźniki'!$F$26</f>
        <v>0</v>
      </c>
      <c r="AQ61" s="800">
        <f t="shared" si="6"/>
        <v>179.60876750879996</v>
      </c>
      <c r="AR61" s="801">
        <f t="shared" si="7"/>
        <v>1.6088209199999997E-3</v>
      </c>
      <c r="AS61" s="801">
        <f t="shared" si="8"/>
        <v>1.6088209199999997E-3</v>
      </c>
      <c r="AT61" s="801">
        <f t="shared" si="9"/>
        <v>0</v>
      </c>
      <c r="AU61" s="1224"/>
      <c r="AV61" s="1227"/>
      <c r="AW61" s="1227"/>
      <c r="AX61" s="1227"/>
      <c r="AY61" s="1227"/>
      <c r="AZ61" s="1221"/>
      <c r="BA61" s="1221"/>
      <c r="BB61" s="1221"/>
      <c r="BC61" s="1221"/>
      <c r="BD61" s="835"/>
      <c r="BE61" s="808"/>
      <c r="BF61" s="1279"/>
      <c r="BG61" s="1279"/>
      <c r="BH61" s="1239"/>
      <c r="BI61" s="808"/>
      <c r="BJ61" s="808"/>
      <c r="BK61" s="808"/>
      <c r="BL61" s="1279"/>
      <c r="BM61" s="1279"/>
      <c r="BN61" s="1279"/>
      <c r="BO61" s="1279"/>
      <c r="BP61" s="1279"/>
      <c r="BQ61" s="1279"/>
      <c r="BR61" s="1284"/>
      <c r="BU61" s="365" t="b">
        <f t="shared" si="10"/>
        <v>0</v>
      </c>
      <c r="BV61" s="365" t="b">
        <f t="shared" si="11"/>
        <v>0</v>
      </c>
      <c r="BW61" s="365" t="b">
        <f t="shared" si="12"/>
        <v>0</v>
      </c>
      <c r="BX61" s="365">
        <f t="shared" si="13"/>
        <v>3217.6418399999998</v>
      </c>
      <c r="BY61" s="365" t="b">
        <f t="shared" si="14"/>
        <v>0</v>
      </c>
      <c r="BZ61" s="365" t="b">
        <f t="shared" si="15"/>
        <v>0</v>
      </c>
      <c r="CA61" s="833">
        <f t="shared" si="16"/>
        <v>0</v>
      </c>
      <c r="CB61" s="661" t="b">
        <f t="shared" si="17"/>
        <v>0</v>
      </c>
      <c r="CC61" s="661" t="b">
        <f t="shared" si="18"/>
        <v>0</v>
      </c>
      <c r="CD61" s="661" t="b">
        <f t="shared" si="19"/>
        <v>0</v>
      </c>
      <c r="CE61" s="661">
        <f t="shared" si="20"/>
        <v>3217.6418399999998</v>
      </c>
      <c r="CF61" s="661" t="b">
        <f t="shared" si="21"/>
        <v>0</v>
      </c>
      <c r="CG61" s="661">
        <f t="shared" si="22"/>
        <v>0</v>
      </c>
      <c r="CI61" s="779">
        <f t="shared" si="28"/>
        <v>0</v>
      </c>
      <c r="CJ61" s="779" t="b">
        <f t="shared" si="23"/>
        <v>0</v>
      </c>
      <c r="CK61" s="779" t="b">
        <f t="shared" si="29"/>
        <v>0</v>
      </c>
      <c r="CL61" s="779" t="b">
        <f t="shared" si="24"/>
        <v>0</v>
      </c>
      <c r="CM61" s="779" t="b">
        <f t="shared" si="30"/>
        <v>0</v>
      </c>
      <c r="CN61" s="779" t="b">
        <f t="shared" si="25"/>
        <v>0</v>
      </c>
      <c r="CO61" s="779" t="b">
        <f t="shared" si="31"/>
        <v>0</v>
      </c>
      <c r="CP61" s="779" t="b">
        <f t="shared" si="26"/>
        <v>0</v>
      </c>
      <c r="CQ61" s="779" t="b">
        <f t="shared" si="32"/>
        <v>0</v>
      </c>
      <c r="CR61" s="779" t="b">
        <f t="shared" si="27"/>
        <v>0</v>
      </c>
    </row>
    <row r="62" spans="1:96" ht="15" thickBot="1">
      <c r="A62" s="1231"/>
      <c r="B62" s="1237"/>
      <c r="C62" s="1222"/>
      <c r="D62" s="1240"/>
      <c r="E62" s="1222"/>
      <c r="F62" s="1222"/>
      <c r="G62" s="1222"/>
      <c r="H62" s="1228"/>
      <c r="I62" s="1228"/>
      <c r="J62" s="1228"/>
      <c r="K62" s="1228"/>
      <c r="L62" s="1228"/>
      <c r="M62" s="1228"/>
      <c r="N62" s="1228"/>
      <c r="O62" s="1228"/>
      <c r="P62" s="1228"/>
      <c r="Q62" s="1228"/>
      <c r="R62" s="809"/>
      <c r="S62" s="809"/>
      <c r="T62" s="809"/>
      <c r="U62" s="809"/>
      <c r="V62" s="809"/>
      <c r="W62" s="809"/>
      <c r="X62" s="809"/>
      <c r="Y62" s="809" t="s">
        <v>37</v>
      </c>
      <c r="Z62" s="805"/>
      <c r="AA62" s="1225"/>
      <c r="AB62" s="840">
        <f t="shared" si="5"/>
        <v>0</v>
      </c>
      <c r="AC62" s="840">
        <f>IF(L62="kompletna",K62*M62*0.0036*'lista, wskaźniki'!$F$13, IF(L62="częściowa",K62*M62*0.0036*'lista, wskaźniki'!$F$14, IF(L62="brak",K62*M62*0.0036*'lista, wskaźniki'!$F$15,)))</f>
        <v>0</v>
      </c>
      <c r="AD62" s="840">
        <f>IF(T62="inne",E62*'lista, wskaźniki'!$E$35+F62*'lista, wskaźniki'!$E$36,IF(T62="to samo źródło",0,IF(T62=0,0)))</f>
        <v>0</v>
      </c>
      <c r="AE62" s="840">
        <f>IF(Y62="węgiel",Z62*'lista, wskaźniki'!$D$20, IF(Y62="drewno",Z62*'lista, wskaźniki'!$D$22,IF(Y62="pellet",Z62*'lista, wskaźniki'!$D$23,IF(Y62="gaz z sieci",Z62*'lista, wskaźniki'!$D$21,IF(Y62="olej opałowy",Z62*'lista, wskaźniki'!$D$24)))))</f>
        <v>0</v>
      </c>
      <c r="AF62" s="810"/>
      <c r="AG62" s="1225"/>
      <c r="AH62" s="655">
        <f>IF(Y62="węgiel",AB62*1/3.6*'lista, wskaźniki'!$F$20,IF(Y62="drewno",AB62*1/3.6*'lista, wskaźniki'!$F$22,IF(Y62="pellet",AB62*1/3.6*'lista, wskaźniki'!$F$23,IF(Y62="gaz z sieci",AB62*1/3.6*'lista, wskaźniki'!$F$21,IF(Y62="olej opałowy",AB62*1/3.6*'lista, wskaźniki'!$F$24,0)))))</f>
        <v>0</v>
      </c>
      <c r="AI62" s="656">
        <f>IF(Y62="węgiel",AB62*'lista, wskaźniki'!$E$42,IF(Y62="drewno",AB62*'lista, wskaźniki'!$G$42,IF(Y62="pellet",AB62*'lista, wskaźniki'!$H$42,IF(Y62="gaz z sieci",AB62*'lista, wskaźniki'!$F$42,IF(Y62="olej opałowy",AB62*'lista, wskaźniki'!$I$42,0)))))</f>
        <v>0</v>
      </c>
      <c r="AJ62" s="656">
        <f>IF(Y62="węgiel",AB62*'lista, wskaźniki'!$E$43,IF(Y62="drewno",AB62*'lista, wskaźniki'!$G$43,IF(Y62="pellet",AB62*'lista, wskaźniki'!$H$43,IF(Y62="gaz z sieci",AB62*'lista, wskaźniki'!$F$43,IF(Y62="olej opałowy",AB62*'lista, wskaźniki'!$I$43,0)))))</f>
        <v>0</v>
      </c>
      <c r="AK62" s="656">
        <f>IF(Y62="węgiel",AB62*'lista, wskaźniki'!$E$44,IF(Y62="drewno",AB62*'lista, wskaźniki'!$G$44,IF(Y62="pellet",AB62*'lista, wskaźniki'!$H$44,IF(Y62="gaz z sieci",AB62*'lista, wskaźniki'!$F$44,IF(Y62="olej opałowy",AB62*'lista, wskaźniki'!$I$44,0)))))</f>
        <v>0</v>
      </c>
      <c r="AL62" s="655" t="b">
        <f>IF(U62="energia elektryczna",AD62*1/3.6*'lista, wskaźniki'!$F$26)</f>
        <v>0</v>
      </c>
      <c r="AM62" s="809"/>
      <c r="AN62" s="809"/>
      <c r="AO62" s="809"/>
      <c r="AP62" s="800">
        <f>AA62*'lista, wskaźniki'!$F$26</f>
        <v>0</v>
      </c>
      <c r="AQ62" s="800">
        <f t="shared" si="6"/>
        <v>0</v>
      </c>
      <c r="AR62" s="801">
        <f t="shared" si="7"/>
        <v>0</v>
      </c>
      <c r="AS62" s="801">
        <f t="shared" si="8"/>
        <v>0</v>
      </c>
      <c r="AT62" s="801">
        <f t="shared" si="9"/>
        <v>0</v>
      </c>
      <c r="AU62" s="1225"/>
      <c r="AV62" s="1228"/>
      <c r="AW62" s="1228"/>
      <c r="AX62" s="1228"/>
      <c r="AY62" s="1228"/>
      <c r="AZ62" s="1222"/>
      <c r="BA62" s="1222"/>
      <c r="BB62" s="1222"/>
      <c r="BC62" s="1222"/>
      <c r="BD62" s="836"/>
      <c r="BE62" s="809"/>
      <c r="BF62" s="1280"/>
      <c r="BG62" s="1280"/>
      <c r="BH62" s="1240"/>
      <c r="BI62" s="809"/>
      <c r="BJ62" s="809"/>
      <c r="BK62" s="809"/>
      <c r="BL62" s="1280"/>
      <c r="BM62" s="1280"/>
      <c r="BN62" s="1280"/>
      <c r="BO62" s="1280"/>
      <c r="BP62" s="1280"/>
      <c r="BQ62" s="1280"/>
      <c r="BR62" s="1285"/>
      <c r="BU62" s="365" t="b">
        <f t="shared" si="10"/>
        <v>0</v>
      </c>
      <c r="BV62" s="365" t="b">
        <f t="shared" si="11"/>
        <v>0</v>
      </c>
      <c r="BW62" s="365" t="b">
        <f t="shared" si="12"/>
        <v>0</v>
      </c>
      <c r="BX62" s="365" t="b">
        <f t="shared" si="13"/>
        <v>0</v>
      </c>
      <c r="BY62" s="365">
        <f t="shared" si="14"/>
        <v>0</v>
      </c>
      <c r="BZ62" s="365" t="b">
        <f t="shared" si="15"/>
        <v>0</v>
      </c>
      <c r="CA62" s="833">
        <f t="shared" si="16"/>
        <v>0</v>
      </c>
      <c r="CB62" s="661" t="b">
        <f t="shared" si="17"/>
        <v>0</v>
      </c>
      <c r="CC62" s="661" t="b">
        <f t="shared" si="18"/>
        <v>0</v>
      </c>
      <c r="CD62" s="661" t="b">
        <f t="shared" si="19"/>
        <v>0</v>
      </c>
      <c r="CE62" s="661" t="b">
        <f t="shared" si="20"/>
        <v>0</v>
      </c>
      <c r="CF62" s="661">
        <f t="shared" si="21"/>
        <v>0</v>
      </c>
      <c r="CG62" s="661">
        <f t="shared" si="22"/>
        <v>0</v>
      </c>
      <c r="CI62" s="779">
        <f t="shared" si="28"/>
        <v>0</v>
      </c>
      <c r="CJ62" s="779" t="b">
        <f t="shared" si="23"/>
        <v>0</v>
      </c>
      <c r="CK62" s="779" t="b">
        <f t="shared" si="29"/>
        <v>0</v>
      </c>
      <c r="CL62" s="779" t="b">
        <f t="shared" si="24"/>
        <v>0</v>
      </c>
      <c r="CM62" s="779" t="b">
        <f t="shared" si="30"/>
        <v>0</v>
      </c>
      <c r="CN62" s="779" t="b">
        <f t="shared" si="25"/>
        <v>0</v>
      </c>
      <c r="CO62" s="779" t="b">
        <f t="shared" si="31"/>
        <v>0</v>
      </c>
      <c r="CP62" s="779" t="b">
        <f t="shared" si="26"/>
        <v>0</v>
      </c>
      <c r="CQ62" s="779" t="b">
        <f t="shared" si="32"/>
        <v>0</v>
      </c>
      <c r="CR62" s="779" t="b">
        <f t="shared" si="27"/>
        <v>0</v>
      </c>
    </row>
    <row r="63" spans="1:96" s="282" customFormat="1" ht="15" thickBot="1">
      <c r="A63" s="1229">
        <v>13</v>
      </c>
      <c r="B63" s="1235" t="s">
        <v>422</v>
      </c>
      <c r="C63" s="1293" t="s">
        <v>255</v>
      </c>
      <c r="D63" s="1235" t="s">
        <v>569</v>
      </c>
      <c r="E63" s="1293"/>
      <c r="F63" s="1293"/>
      <c r="G63" s="1293">
        <v>1970</v>
      </c>
      <c r="H63" s="1268" t="s">
        <v>16</v>
      </c>
      <c r="I63" s="1268" t="s">
        <v>16</v>
      </c>
      <c r="J63" s="1268" t="s">
        <v>16</v>
      </c>
      <c r="K63" s="1268">
        <f>IF(G63&lt;=1966,'lista, wskaźniki'!$G$4,IF(G63&gt;1966,IF(G63&lt;=1985,'lista, wskaźniki'!$G$5,IF(G63&gt;1985,IF(G63&lt;=1992,'lista, wskaźniki'!$G$6,IF(G63&gt;1992,IF(G63&lt;=1996,'lista, wskaźniki'!$G$7,IF(G63&gt;1996,'lista, wskaźniki'!$G$8))))))))</f>
        <v>250</v>
      </c>
      <c r="L63" s="1268" t="s">
        <v>25</v>
      </c>
      <c r="M63" s="1268">
        <v>72.349999999999994</v>
      </c>
      <c r="N63" s="1268" t="s">
        <v>28</v>
      </c>
      <c r="O63" s="1268"/>
      <c r="P63" s="1268"/>
      <c r="Q63" s="1268"/>
      <c r="R63" s="796" t="s">
        <v>401</v>
      </c>
      <c r="S63" s="796"/>
      <c r="T63" s="796"/>
      <c r="U63" s="796"/>
      <c r="V63" s="796"/>
      <c r="W63" s="796"/>
      <c r="X63" s="796"/>
      <c r="Y63" s="796" t="s">
        <v>38</v>
      </c>
      <c r="Z63" s="798"/>
      <c r="AA63" s="1320"/>
      <c r="AB63" s="773">
        <f>AC63</f>
        <v>65.114999999999995</v>
      </c>
      <c r="AC63" s="773">
        <f>IF(L63="kompletna",K63*M63*0.0036*'lista, wskaźniki'!$F$13, IF(L63="częściowa",K63*M63*0.0036*'lista, wskaźniki'!$F$14, IF(L63="brak",K63*M63*0.0036*'lista, wskaźniki'!$F$15,)))</f>
        <v>65.114999999999995</v>
      </c>
      <c r="AD63" s="773">
        <f>IF(T63="inne",E63*'lista, wskaźniki'!$E$35+F63*'lista, wskaźniki'!$E$36,IF(T63="to samo źródło",0,IF(T63=0,0)))</f>
        <v>0</v>
      </c>
      <c r="AE63" s="773">
        <f>IF(Y63="węgiel",Z63*'lista, wskaźniki'!$D$20, IF(Y63="drewno",Z63*'lista, wskaźniki'!$D$22,IF(Y63="pellet",Z63*'lista, wskaźniki'!$D$23,IF(Y63="gaz z sieci",Z63*'lista, wskaźniki'!$D$21,IF(Y63="olej opałowy",Z63*'lista, wskaźniki'!$D$24)))))</f>
        <v>0</v>
      </c>
      <c r="AF63" s="799"/>
      <c r="AG63" s="1320"/>
      <c r="AH63" s="803">
        <f>IF(Y63="węgiel",AB63*1/3.6*'lista, wskaźniki'!$F$20,IF(Y63="drewno",AB63*1/3.6*'lista, wskaźniki'!$F$22,IF(Y63="pellet",AB63*1/3.6*'lista, wskaźniki'!$F$23,IF(Y63="gaz z sieci",AB63*1/3.6*'lista, wskaźniki'!$F$21,IF(Y63="olej opałowy",AB63*1/3.6*'lista, wskaźniki'!$F$24,0)))))</f>
        <v>3.6347192999999995</v>
      </c>
      <c r="AI63" s="814">
        <f>IF(Y63="węgiel",AB63*'lista, wskaźniki'!$E$42,IF(Y63="drewno",AB63*'lista, wskaźniki'!$G$42,IF(Y63="pellet",AB63*'lista, wskaźniki'!$H$42,IF(Y63="gaz z sieci",AB63*'lista, wskaźniki'!$F$42,IF(Y63="olej opałowy",AB63*'lista, wskaźniki'!$I$42,0)))))</f>
        <v>3.2557499999999994E-5</v>
      </c>
      <c r="AJ63" s="814">
        <f>IF(Y63="węgiel",AB63*'lista, wskaźniki'!$E$43,IF(Y63="drewno",AB63*'lista, wskaźniki'!$G$43,IF(Y63="pellet",AB63*'lista, wskaźniki'!$H$43,IF(Y63="gaz z sieci",AB63*'lista, wskaźniki'!$F$43,IF(Y63="olej opałowy",AB63*'lista, wskaźniki'!$I$43,0)))))</f>
        <v>3.2557499999999994E-5</v>
      </c>
      <c r="AK63" s="814">
        <f>IF(Y63="węgiel",AB63*'lista, wskaźniki'!$E$44,IF(Y63="drewno",AB63*'lista, wskaźniki'!$G$44,IF(Y63="pellet",AB63*'lista, wskaźniki'!$H$44,IF(Y63="gaz z sieci",AB63*'lista, wskaźniki'!$F$44,IF(Y63="olej opałowy",AB63*'lista, wskaźniki'!$I$44,0)))))</f>
        <v>0</v>
      </c>
      <c r="AL63" s="803" t="b">
        <f>IF(U63="energia elektryczna",AD63*1/3.6*'lista, wskaźniki'!$F$26)</f>
        <v>0</v>
      </c>
      <c r="AM63" s="796"/>
      <c r="AN63" s="796"/>
      <c r="AO63" s="796"/>
      <c r="AP63" s="799">
        <f>AA63*'lista, wskaźniki'!$F$26</f>
        <v>0</v>
      </c>
      <c r="AQ63" s="799">
        <f t="shared" si="6"/>
        <v>3.6347192999999995</v>
      </c>
      <c r="AR63" s="843">
        <f t="shared" si="7"/>
        <v>3.2557499999999994E-5</v>
      </c>
      <c r="AS63" s="843">
        <f t="shared" si="8"/>
        <v>3.2557499999999994E-5</v>
      </c>
      <c r="AT63" s="843">
        <f t="shared" si="9"/>
        <v>0</v>
      </c>
      <c r="AU63" s="1320"/>
      <c r="AV63" s="1268"/>
      <c r="AW63" s="1268" t="s">
        <v>17</v>
      </c>
      <c r="AX63" s="1268" t="s">
        <v>17</v>
      </c>
      <c r="AY63" s="1268" t="s">
        <v>17</v>
      </c>
      <c r="AZ63" s="1293"/>
      <c r="BA63" s="1293"/>
      <c r="BB63" s="1293"/>
      <c r="BC63" s="1293" t="s">
        <v>17</v>
      </c>
      <c r="BD63" s="837" t="s">
        <v>17</v>
      </c>
      <c r="BE63" s="796"/>
      <c r="BF63" s="1311"/>
      <c r="BG63" s="1311"/>
      <c r="BH63" s="1235"/>
      <c r="BI63" s="796"/>
      <c r="BJ63" s="796"/>
      <c r="BK63" s="796"/>
      <c r="BL63" s="1311"/>
      <c r="BM63" s="1311"/>
      <c r="BN63" s="1311"/>
      <c r="BO63" s="1311"/>
      <c r="BP63" s="1311"/>
      <c r="BQ63" s="1311"/>
      <c r="BR63" s="1314"/>
      <c r="BS63" s="1241" t="s">
        <v>570</v>
      </c>
      <c r="BU63" s="365" t="b">
        <f t="shared" si="10"/>
        <v>0</v>
      </c>
      <c r="BV63" s="365" t="b">
        <f t="shared" si="11"/>
        <v>0</v>
      </c>
      <c r="BW63" s="365" t="b">
        <f t="shared" si="12"/>
        <v>0</v>
      </c>
      <c r="BX63" s="365">
        <f t="shared" si="13"/>
        <v>65.114999999999995</v>
      </c>
      <c r="BY63" s="365" t="b">
        <f t="shared" si="14"/>
        <v>0</v>
      </c>
      <c r="BZ63" s="365" t="b">
        <f t="shared" si="15"/>
        <v>0</v>
      </c>
      <c r="CA63" s="833">
        <f>AD63</f>
        <v>0</v>
      </c>
      <c r="CB63" s="661" t="b">
        <f t="shared" si="17"/>
        <v>0</v>
      </c>
      <c r="CC63" s="661" t="b">
        <f t="shared" si="18"/>
        <v>0</v>
      </c>
      <c r="CD63" s="661" t="b">
        <f t="shared" si="19"/>
        <v>0</v>
      </c>
      <c r="CE63" s="661">
        <f t="shared" si="20"/>
        <v>65.114999999999995</v>
      </c>
      <c r="CF63" s="661" t="b">
        <f t="shared" si="21"/>
        <v>0</v>
      </c>
      <c r="CG63" s="661">
        <f t="shared" si="22"/>
        <v>0</v>
      </c>
      <c r="CI63" s="779" t="b">
        <f t="shared" si="28"/>
        <v>0</v>
      </c>
      <c r="CJ63" s="779">
        <f>IF(L63="kompletna",CI63,IF(L63="częściowa",0.5*CI63,IF(L63="brak",0*CI63)))</f>
        <v>0</v>
      </c>
      <c r="CK63" s="779">
        <f t="shared" si="29"/>
        <v>72.349999999999994</v>
      </c>
      <c r="CL63" s="779">
        <f>IF(L63="kompletna",CK63,IF(L63="częściowa",0.5*CK63,IF(L63="brak",0*CK63)))</f>
        <v>0</v>
      </c>
      <c r="CM63" s="779" t="b">
        <f t="shared" si="30"/>
        <v>0</v>
      </c>
      <c r="CN63" s="779">
        <f>IF(L63="kompletna",CM63,IF(L63="częściowa",0.5*CM63,IF(L63="brak",0*CM63)))</f>
        <v>0</v>
      </c>
      <c r="CO63" s="779" t="b">
        <f t="shared" si="31"/>
        <v>0</v>
      </c>
      <c r="CP63" s="779">
        <f>IF(L63="kompletna",CO63,IF(L63="częściowa",0.5*CO63,IF(L63="brak",0*CO63)))</f>
        <v>0</v>
      </c>
      <c r="CQ63" s="779" t="b">
        <f t="shared" si="32"/>
        <v>0</v>
      </c>
      <c r="CR63" s="779">
        <f>IF(L63="kompletna",CQ63,IF(L63="częściowa",0.5*CQ63,IF(L63="brak",0*CQ63)))</f>
        <v>0</v>
      </c>
    </row>
    <row r="64" spans="1:96" s="282" customFormat="1" ht="15" thickBot="1">
      <c r="A64" s="1230"/>
      <c r="B64" s="1236"/>
      <c r="C64" s="1294"/>
      <c r="D64" s="1236"/>
      <c r="E64" s="1294"/>
      <c r="F64" s="1294"/>
      <c r="G64" s="1294"/>
      <c r="H64" s="1269"/>
      <c r="I64" s="1269"/>
      <c r="J64" s="1269"/>
      <c r="K64" s="1269"/>
      <c r="L64" s="1269"/>
      <c r="M64" s="1269"/>
      <c r="N64" s="1269"/>
      <c r="O64" s="1269"/>
      <c r="P64" s="1269"/>
      <c r="Q64" s="1269"/>
      <c r="R64" s="797"/>
      <c r="S64" s="797"/>
      <c r="T64" s="797"/>
      <c r="U64" s="797"/>
      <c r="V64" s="797"/>
      <c r="W64" s="797"/>
      <c r="X64" s="797"/>
      <c r="Y64" s="797" t="s">
        <v>36</v>
      </c>
      <c r="Z64" s="802"/>
      <c r="AA64" s="1321"/>
      <c r="AB64" s="773">
        <f t="shared" si="5"/>
        <v>0</v>
      </c>
      <c r="AC64" s="773">
        <f>IF(L64="kompletna",K64*M64*0.0036*'lista, wskaźniki'!$F$13, IF(L64="częściowa",K64*M64*0.0036*'lista, wskaźniki'!$F$14, IF(L64="brak",K64*M64*0.0036*'lista, wskaźniki'!$F$15,)))</f>
        <v>0</v>
      </c>
      <c r="AD64" s="773">
        <f>IF(T64="inne",E64*'lista, wskaźniki'!$E$35+F64*'lista, wskaźniki'!$E$36,IF(T64="to samo źródło",0,IF(T64=0,0)))</f>
        <v>0</v>
      </c>
      <c r="AE64" s="773">
        <f>IF(Y64="węgiel",Z64*'lista, wskaźniki'!$D$20, IF(Y64="drewno",Z64*'lista, wskaźniki'!$D$22,IF(Y64="pellet",Z64*'lista, wskaźniki'!$D$23,IF(Y64="gaz z sieci",Z64*'lista, wskaźniki'!$D$21,IF(Y64="olej opałowy",Z64*'lista, wskaźniki'!$D$24)))))</f>
        <v>0</v>
      </c>
      <c r="AF64" s="803"/>
      <c r="AG64" s="1321"/>
      <c r="AH64" s="803">
        <f>IF(Y64="węgiel",AB64*1/3.6*'lista, wskaźniki'!$F$20,IF(Y64="drewno",AB64*1/3.6*'lista, wskaźniki'!$F$22,IF(Y64="pellet",AB64*1/3.6*'lista, wskaźniki'!$F$23,IF(Y64="gaz z sieci",AB64*1/3.6*'lista, wskaźniki'!$F$21,IF(Y64="olej opałowy",AB64*1/3.6*'lista, wskaźniki'!$F$24,0)))))</f>
        <v>0</v>
      </c>
      <c r="AI64" s="814">
        <f>IF(Y64="węgiel",AB64*'lista, wskaźniki'!$E$42,IF(Y64="drewno",AB64*'lista, wskaźniki'!$G$42,IF(Y64="pellet",AB64*'lista, wskaźniki'!$H$42,IF(Y64="gaz z sieci",AB64*'lista, wskaźniki'!$F$42,IF(Y64="olej opałowy",AB64*'lista, wskaźniki'!$I$42,0)))))</f>
        <v>0</v>
      </c>
      <c r="AJ64" s="814">
        <f>IF(Y64="węgiel",AB64*'lista, wskaźniki'!$E$43,IF(Y64="drewno",AB64*'lista, wskaźniki'!$G$43,IF(Y64="pellet",AB64*'lista, wskaźniki'!$H$43,IF(Y64="gaz z sieci",AB64*'lista, wskaźniki'!$F$43,IF(Y64="olej opałowy",AB64*'lista, wskaźniki'!$I$43,0)))))</f>
        <v>0</v>
      </c>
      <c r="AK64" s="814">
        <f>IF(Y64="węgiel",AB64*'lista, wskaźniki'!$E$44,IF(Y64="drewno",AB64*'lista, wskaźniki'!$G$44,IF(Y64="pellet",AB64*'lista, wskaźniki'!$H$44,IF(Y64="gaz z sieci",AB64*'lista, wskaźniki'!$F$44,IF(Y64="olej opałowy",AB64*'lista, wskaźniki'!$I$44,0)))))</f>
        <v>0</v>
      </c>
      <c r="AL64" s="803" t="b">
        <f>IF(U64="energia elektryczna",AD64*1/3.6*'lista, wskaźniki'!$F$26)</f>
        <v>0</v>
      </c>
      <c r="AM64" s="797"/>
      <c r="AN64" s="797"/>
      <c r="AO64" s="797"/>
      <c r="AP64" s="799">
        <f>AA64*'lista, wskaźniki'!$F$26</f>
        <v>0</v>
      </c>
      <c r="AQ64" s="799">
        <f t="shared" si="6"/>
        <v>0</v>
      </c>
      <c r="AR64" s="843">
        <f t="shared" si="7"/>
        <v>0</v>
      </c>
      <c r="AS64" s="843">
        <f t="shared" si="8"/>
        <v>0</v>
      </c>
      <c r="AT64" s="843">
        <f t="shared" si="9"/>
        <v>0</v>
      </c>
      <c r="AU64" s="1321"/>
      <c r="AV64" s="1269"/>
      <c r="AW64" s="1269"/>
      <c r="AX64" s="1269"/>
      <c r="AY64" s="1269"/>
      <c r="AZ64" s="1294"/>
      <c r="BA64" s="1294"/>
      <c r="BB64" s="1294"/>
      <c r="BC64" s="1294"/>
      <c r="BD64" s="838"/>
      <c r="BE64" s="797"/>
      <c r="BF64" s="1312"/>
      <c r="BG64" s="1312"/>
      <c r="BH64" s="1236"/>
      <c r="BI64" s="797"/>
      <c r="BJ64" s="797"/>
      <c r="BK64" s="797"/>
      <c r="BL64" s="1312"/>
      <c r="BM64" s="1312"/>
      <c r="BN64" s="1312"/>
      <c r="BO64" s="1312"/>
      <c r="BP64" s="1312"/>
      <c r="BQ64" s="1312"/>
      <c r="BR64" s="1315"/>
      <c r="BS64" s="1241"/>
      <c r="BU64" s="365" t="b">
        <f t="shared" si="10"/>
        <v>0</v>
      </c>
      <c r="BV64" s="365">
        <f t="shared" si="11"/>
        <v>0</v>
      </c>
      <c r="BW64" s="365" t="b">
        <f t="shared" si="12"/>
        <v>0</v>
      </c>
      <c r="BX64" s="365" t="b">
        <f t="shared" si="13"/>
        <v>0</v>
      </c>
      <c r="BY64" s="365" t="b">
        <f t="shared" si="14"/>
        <v>0</v>
      </c>
      <c r="BZ64" s="365" t="b">
        <f t="shared" si="15"/>
        <v>0</v>
      </c>
      <c r="CA64" s="833">
        <f>AD64</f>
        <v>0</v>
      </c>
      <c r="CB64" s="661" t="b">
        <f t="shared" si="17"/>
        <v>0</v>
      </c>
      <c r="CC64" s="661">
        <f t="shared" si="18"/>
        <v>0</v>
      </c>
      <c r="CD64" s="661" t="b">
        <f t="shared" si="19"/>
        <v>0</v>
      </c>
      <c r="CE64" s="661" t="b">
        <f t="shared" si="20"/>
        <v>0</v>
      </c>
      <c r="CF64" s="661" t="b">
        <f t="shared" si="21"/>
        <v>0</v>
      </c>
      <c r="CG64" s="661">
        <f t="shared" si="22"/>
        <v>0</v>
      </c>
      <c r="CI64" s="779">
        <f t="shared" si="28"/>
        <v>0</v>
      </c>
      <c r="CJ64" s="779" t="b">
        <f>IF(L64="kompletna",CI64,IF(L64="częściowa",0.5*CI64,IF(L64="brak",0*CI64)))</f>
        <v>0</v>
      </c>
      <c r="CK64" s="779" t="b">
        <f t="shared" si="29"/>
        <v>0</v>
      </c>
      <c r="CL64" s="779" t="b">
        <f>IF(L64="kompletna",CK64,IF(L64="częściowa",0.5*CK64,IF(L64="brak",0*CK64)))</f>
        <v>0</v>
      </c>
      <c r="CM64" s="779" t="b">
        <f t="shared" si="30"/>
        <v>0</v>
      </c>
      <c r="CN64" s="779" t="b">
        <f>IF(L64="kompletna",CM64,IF(L64="częściowa",0.5*CM64,IF(L64="brak",0*CM64)))</f>
        <v>0</v>
      </c>
      <c r="CO64" s="779" t="b">
        <f t="shared" si="31"/>
        <v>0</v>
      </c>
      <c r="CP64" s="779" t="b">
        <f>IF(L64="kompletna",CO64,IF(L64="częściowa",0.5*CO64,IF(L64="brak",0*CO64)))</f>
        <v>0</v>
      </c>
      <c r="CQ64" s="779" t="b">
        <f t="shared" si="32"/>
        <v>0</v>
      </c>
      <c r="CR64" s="779" t="b">
        <f>IF(L64="kompletna",CQ64,IF(L64="częściowa",0.5*CQ64,IF(L64="brak",0*CQ64)))</f>
        <v>0</v>
      </c>
    </row>
    <row r="65" spans="1:96" s="282" customFormat="1" ht="15" thickBot="1">
      <c r="A65" s="1230"/>
      <c r="B65" s="1236"/>
      <c r="C65" s="1294"/>
      <c r="D65" s="1236"/>
      <c r="E65" s="1294"/>
      <c r="F65" s="1294"/>
      <c r="G65" s="1294"/>
      <c r="H65" s="1269"/>
      <c r="I65" s="1269"/>
      <c r="J65" s="1269"/>
      <c r="K65" s="1269"/>
      <c r="L65" s="1269"/>
      <c r="M65" s="1269"/>
      <c r="N65" s="1269"/>
      <c r="O65" s="1269"/>
      <c r="P65" s="1269"/>
      <c r="Q65" s="1269"/>
      <c r="R65" s="797"/>
      <c r="S65" s="797"/>
      <c r="T65" s="797"/>
      <c r="U65" s="797"/>
      <c r="V65" s="797"/>
      <c r="W65" s="797"/>
      <c r="X65" s="797"/>
      <c r="Y65" s="797" t="s">
        <v>50</v>
      </c>
      <c r="Z65" s="802"/>
      <c r="AA65" s="1321"/>
      <c r="AB65" s="773">
        <f t="shared" si="5"/>
        <v>0</v>
      </c>
      <c r="AC65" s="773">
        <f>IF(L65="kompletna",K65*M65*0.0036*'lista, wskaźniki'!$F$13, IF(L65="częściowa",K65*M65*0.0036*'lista, wskaźniki'!$F$14, IF(L65="brak",K65*M65*0.0036*'lista, wskaźniki'!$F$15,)))</f>
        <v>0</v>
      </c>
      <c r="AD65" s="773">
        <f>IF(T65="inne",E65*'lista, wskaźniki'!$E$35+F65*'lista, wskaźniki'!$E$36,IF(T65="to samo źródło",0,IF(T65=0,0)))</f>
        <v>0</v>
      </c>
      <c r="AE65" s="773">
        <f>IF(Y65="węgiel",Z65*'lista, wskaźniki'!$D$20, IF(Y65="drewno",Z65*'lista, wskaźniki'!$D$22,IF(Y65="pellet",Z65*'lista, wskaźniki'!$D$23,IF(Y65="gaz z sieci",Z65*'lista, wskaźniki'!$D$21,IF(Y65="olej opałowy",Z65*'lista, wskaźniki'!$D$24)))))</f>
        <v>0</v>
      </c>
      <c r="AF65" s="803"/>
      <c r="AG65" s="1321"/>
      <c r="AH65" s="803">
        <f>IF(Y65="węgiel",AB65*1/3.6*'lista, wskaźniki'!$F$20,IF(Y65="drewno",AB65*1/3.6*'lista, wskaźniki'!$F$22,IF(Y65="pellet",AB65*1/3.6*'lista, wskaźniki'!$F$23,IF(Y65="gaz z sieci",AB65*1/3.6*'lista, wskaźniki'!$F$21,IF(Y65="olej opałowy",AB65*1/3.6*'lista, wskaźniki'!$F$24,0)))))</f>
        <v>0</v>
      </c>
      <c r="AI65" s="814">
        <f>IF(Y65="węgiel",AB65*'lista, wskaźniki'!$E$42,IF(Y65="drewno",AB65*'lista, wskaźniki'!$G$42,IF(Y65="pellet",AB65*'lista, wskaźniki'!$H$42,IF(Y65="gaz z sieci",AB65*'lista, wskaźniki'!$F$42,IF(Y65="olej opałowy",AB65*'lista, wskaźniki'!$I$42,0)))))</f>
        <v>0</v>
      </c>
      <c r="AJ65" s="814">
        <f>IF(Y65="węgiel",AB65*'lista, wskaźniki'!$E$43,IF(Y65="drewno",AB65*'lista, wskaźniki'!$G$43,IF(Y65="pellet",AB65*'lista, wskaźniki'!$H$43,IF(Y65="gaz z sieci",AB65*'lista, wskaźniki'!$F$43,IF(Y65="olej opałowy",AB65*'lista, wskaźniki'!$I$43,0)))))</f>
        <v>0</v>
      </c>
      <c r="AK65" s="814">
        <f>IF(Y65="węgiel",AB65*'lista, wskaźniki'!$E$44,IF(Y65="drewno",AB65*'lista, wskaźniki'!$G$44,IF(Y65="pellet",AB65*'lista, wskaźniki'!$H$44,IF(Y65="gaz z sieci",AB65*'lista, wskaźniki'!$F$44,IF(Y65="olej opałowy",AB65*'lista, wskaźniki'!$I$44,0)))))</f>
        <v>0</v>
      </c>
      <c r="AL65" s="803" t="b">
        <f>IF(U65="energia elektryczna",AD65*1/3.6*'lista, wskaźniki'!$F$26)</f>
        <v>0</v>
      </c>
      <c r="AM65" s="797"/>
      <c r="AN65" s="797"/>
      <c r="AO65" s="797"/>
      <c r="AP65" s="799">
        <f>AA65*'lista, wskaźniki'!$F$26</f>
        <v>0</v>
      </c>
      <c r="AQ65" s="799">
        <f t="shared" si="6"/>
        <v>0</v>
      </c>
      <c r="AR65" s="843">
        <f t="shared" si="7"/>
        <v>0</v>
      </c>
      <c r="AS65" s="843">
        <f t="shared" si="8"/>
        <v>0</v>
      </c>
      <c r="AT65" s="843">
        <f t="shared" si="9"/>
        <v>0</v>
      </c>
      <c r="AU65" s="1321"/>
      <c r="AV65" s="1269"/>
      <c r="AW65" s="1269"/>
      <c r="AX65" s="1269"/>
      <c r="AY65" s="1269"/>
      <c r="AZ65" s="1294"/>
      <c r="BA65" s="1294"/>
      <c r="BB65" s="1294"/>
      <c r="BC65" s="1294"/>
      <c r="BD65" s="838"/>
      <c r="BE65" s="797"/>
      <c r="BF65" s="1312"/>
      <c r="BG65" s="1312"/>
      <c r="BH65" s="1236"/>
      <c r="BI65" s="797"/>
      <c r="BJ65" s="797"/>
      <c r="BK65" s="797"/>
      <c r="BL65" s="1312"/>
      <c r="BM65" s="1312"/>
      <c r="BN65" s="1312"/>
      <c r="BO65" s="1312"/>
      <c r="BP65" s="1312"/>
      <c r="BQ65" s="1312"/>
      <c r="BR65" s="1315"/>
      <c r="BS65" s="1241"/>
      <c r="BU65" s="365" t="b">
        <f t="shared" si="10"/>
        <v>0</v>
      </c>
      <c r="BV65" s="365" t="b">
        <f t="shared" si="11"/>
        <v>0</v>
      </c>
      <c r="BW65" s="365">
        <f t="shared" si="12"/>
        <v>0</v>
      </c>
      <c r="BX65" s="365" t="b">
        <f t="shared" si="13"/>
        <v>0</v>
      </c>
      <c r="BY65" s="365" t="b">
        <f t="shared" si="14"/>
        <v>0</v>
      </c>
      <c r="BZ65" s="365" t="b">
        <f t="shared" si="15"/>
        <v>0</v>
      </c>
      <c r="CA65" s="833">
        <f>AD65</f>
        <v>0</v>
      </c>
      <c r="CB65" s="661" t="b">
        <f t="shared" si="17"/>
        <v>0</v>
      </c>
      <c r="CC65" s="661" t="b">
        <f t="shared" si="18"/>
        <v>0</v>
      </c>
      <c r="CD65" s="661">
        <f t="shared" si="19"/>
        <v>0</v>
      </c>
      <c r="CE65" s="661" t="b">
        <f t="shared" si="20"/>
        <v>0</v>
      </c>
      <c r="CF65" s="661" t="b">
        <f t="shared" si="21"/>
        <v>0</v>
      </c>
      <c r="CG65" s="661">
        <f t="shared" si="22"/>
        <v>0</v>
      </c>
      <c r="CI65" s="779">
        <f t="shared" si="28"/>
        <v>0</v>
      </c>
      <c r="CJ65" s="779" t="b">
        <f>IF(L65="kompletna",CI65,IF(L65="częściowa",0.5*CI65,IF(L65="brak",0*CI65)))</f>
        <v>0</v>
      </c>
      <c r="CK65" s="779" t="b">
        <f t="shared" si="29"/>
        <v>0</v>
      </c>
      <c r="CL65" s="779" t="b">
        <f>IF(L65="kompletna",CK65,IF(L65="częściowa",0.5*CK65,IF(L65="brak",0*CK65)))</f>
        <v>0</v>
      </c>
      <c r="CM65" s="779" t="b">
        <f t="shared" si="30"/>
        <v>0</v>
      </c>
      <c r="CN65" s="779" t="b">
        <f>IF(L65="kompletna",CM65,IF(L65="częściowa",0.5*CM65,IF(L65="brak",0*CM65)))</f>
        <v>0</v>
      </c>
      <c r="CO65" s="779" t="b">
        <f t="shared" si="31"/>
        <v>0</v>
      </c>
      <c r="CP65" s="779" t="b">
        <f>IF(L65="kompletna",CO65,IF(L65="częściowa",0.5*CO65,IF(L65="brak",0*CO65)))</f>
        <v>0</v>
      </c>
      <c r="CQ65" s="779" t="b">
        <f t="shared" si="32"/>
        <v>0</v>
      </c>
      <c r="CR65" s="779" t="b">
        <f>IF(L65="kompletna",CQ65,IF(L65="częściowa",0.5*CQ65,IF(L65="brak",0*CQ65)))</f>
        <v>0</v>
      </c>
    </row>
    <row r="66" spans="1:96" s="282" customFormat="1" ht="15" thickBot="1">
      <c r="A66" s="1230"/>
      <c r="B66" s="1236"/>
      <c r="C66" s="1294"/>
      <c r="D66" s="1236"/>
      <c r="E66" s="1294"/>
      <c r="F66" s="1294"/>
      <c r="G66" s="1294"/>
      <c r="H66" s="1269"/>
      <c r="I66" s="1269"/>
      <c r="J66" s="1269"/>
      <c r="K66" s="1269"/>
      <c r="L66" s="1269"/>
      <c r="M66" s="1269"/>
      <c r="N66" s="1269"/>
      <c r="O66" s="1269"/>
      <c r="P66" s="1269"/>
      <c r="Q66" s="1269"/>
      <c r="R66" s="797"/>
      <c r="S66" s="797"/>
      <c r="T66" s="797"/>
      <c r="U66" s="797"/>
      <c r="V66" s="797"/>
      <c r="W66" s="797"/>
      <c r="X66" s="797"/>
      <c r="Y66" s="796" t="s">
        <v>35</v>
      </c>
      <c r="Z66" s="802"/>
      <c r="AA66" s="1321"/>
      <c r="AB66" s="773">
        <f t="shared" si="5"/>
        <v>0</v>
      </c>
      <c r="AC66" s="773">
        <f>IF(L66="kompletna",K66*M66*0.0036*'lista, wskaźniki'!$F$13, IF(L66="częściowa",K66*M66*0.0036*'lista, wskaźniki'!$F$14, IF(L66="brak",K66*M66*0.0036*'lista, wskaźniki'!$F$15,)))</f>
        <v>0</v>
      </c>
      <c r="AD66" s="773">
        <f>IF(T66="inne",E66*'lista, wskaźniki'!$E$35+F66*'lista, wskaźniki'!$E$36,IF(T66="to samo źródło",0,IF(T66=0,0)))</f>
        <v>0</v>
      </c>
      <c r="AE66" s="773">
        <f>IF(Y66="węgiel",Z66*'lista, wskaźniki'!$D$20, IF(Y66="drewno",Z66*'lista, wskaźniki'!$D$22,IF(Y66="pellet",Z66*'lista, wskaźniki'!$D$23,IF(Y66="gaz z sieci",Z66*'lista, wskaźniki'!$D$21,IF(Y66="olej opałowy",Z66*'lista, wskaźniki'!$D$24)))))</f>
        <v>0</v>
      </c>
      <c r="AF66" s="803"/>
      <c r="AG66" s="1321"/>
      <c r="AH66" s="803">
        <f>IF(Y66="węgiel",AB66*1/3.6*'lista, wskaźniki'!$F$20,IF(Y66="drewno",AB66*1/3.6*'lista, wskaźniki'!$F$22,IF(Y66="pellet",AB66*1/3.6*'lista, wskaźniki'!$F$23,IF(Y66="gaz z sieci",AB66*1/3.6*'lista, wskaźniki'!$F$21,IF(Y66="olej opałowy",AB66*1/3.6*'lista, wskaźniki'!$F$24,0)))))</f>
        <v>0</v>
      </c>
      <c r="AI66" s="814">
        <f>IF(Y66="węgiel",AB66*'lista, wskaźniki'!$E$42,IF(Y66="drewno",AB66*'lista, wskaźniki'!$G$42,IF(Y66="pellet",AB66*'lista, wskaźniki'!$H$42,IF(Y66="gaz z sieci",AB66*'lista, wskaźniki'!$F$42,IF(Y66="olej opałowy",AB66*'lista, wskaźniki'!$I$42,0)))))</f>
        <v>0</v>
      </c>
      <c r="AJ66" s="814">
        <f>IF(Y66="węgiel",AB66*'lista, wskaźniki'!$E$43,IF(Y66="drewno",AB66*'lista, wskaźniki'!$G$43,IF(Y66="pellet",AB66*'lista, wskaźniki'!$H$43,IF(Y66="gaz z sieci",AB66*'lista, wskaźniki'!$F$43,IF(Y66="olej opałowy",AB66*'lista, wskaźniki'!$I$43,0)))))</f>
        <v>0</v>
      </c>
      <c r="AK66" s="814">
        <f>IF(Y66="węgiel",AB66*'lista, wskaźniki'!$E$44,IF(Y66="drewno",AB66*'lista, wskaźniki'!$G$44,IF(Y66="pellet",AB66*'lista, wskaźniki'!$H$44,IF(Y66="gaz z sieci",AB66*'lista, wskaźniki'!$F$44,IF(Y66="olej opałowy",AB66*'lista, wskaźniki'!$I$44,0)))))</f>
        <v>0</v>
      </c>
      <c r="AL66" s="803" t="b">
        <f>IF(U66="energia elektryczna",AD66*1/3.6*'lista, wskaźniki'!$F$26)</f>
        <v>0</v>
      </c>
      <c r="AM66" s="797"/>
      <c r="AN66" s="797"/>
      <c r="AO66" s="797"/>
      <c r="AP66" s="799">
        <f>AA66*'lista, wskaźniki'!$F$26</f>
        <v>0</v>
      </c>
      <c r="AQ66" s="799">
        <f t="shared" si="6"/>
        <v>0</v>
      </c>
      <c r="AR66" s="843">
        <f t="shared" si="7"/>
        <v>0</v>
      </c>
      <c r="AS66" s="843">
        <f t="shared" si="8"/>
        <v>0</v>
      </c>
      <c r="AT66" s="843">
        <f t="shared" si="9"/>
        <v>0</v>
      </c>
      <c r="AU66" s="1321"/>
      <c r="AV66" s="1269"/>
      <c r="AW66" s="1269"/>
      <c r="AX66" s="1269"/>
      <c r="AY66" s="1269"/>
      <c r="AZ66" s="1294"/>
      <c r="BA66" s="1294"/>
      <c r="BB66" s="1294"/>
      <c r="BC66" s="1294"/>
      <c r="BD66" s="838"/>
      <c r="BE66" s="797"/>
      <c r="BF66" s="1312"/>
      <c r="BG66" s="1312"/>
      <c r="BH66" s="1236"/>
      <c r="BI66" s="797"/>
      <c r="BJ66" s="797"/>
      <c r="BK66" s="797"/>
      <c r="BL66" s="1312"/>
      <c r="BM66" s="1312"/>
      <c r="BN66" s="1312"/>
      <c r="BO66" s="1312"/>
      <c r="BP66" s="1312"/>
      <c r="BQ66" s="1312"/>
      <c r="BR66" s="1315"/>
      <c r="BS66" s="1241"/>
      <c r="BU66" s="365">
        <f t="shared" si="10"/>
        <v>0</v>
      </c>
      <c r="BV66" s="365" t="b">
        <f t="shared" si="11"/>
        <v>0</v>
      </c>
      <c r="BW66" s="365" t="b">
        <f t="shared" si="12"/>
        <v>0</v>
      </c>
      <c r="BX66" s="365" t="b">
        <f t="shared" si="13"/>
        <v>0</v>
      </c>
      <c r="BY66" s="365" t="b">
        <f t="shared" si="14"/>
        <v>0</v>
      </c>
      <c r="BZ66" s="365" t="b">
        <f t="shared" si="15"/>
        <v>0</v>
      </c>
      <c r="CA66" s="833">
        <f>AD66</f>
        <v>0</v>
      </c>
      <c r="CB66" s="661">
        <f t="shared" si="17"/>
        <v>0</v>
      </c>
      <c r="CC66" s="661" t="b">
        <f t="shared" si="18"/>
        <v>0</v>
      </c>
      <c r="CD66" s="661" t="b">
        <f t="shared" si="19"/>
        <v>0</v>
      </c>
      <c r="CE66" s="661" t="b">
        <f t="shared" si="20"/>
        <v>0</v>
      </c>
      <c r="CF66" s="661" t="b">
        <f t="shared" si="21"/>
        <v>0</v>
      </c>
      <c r="CG66" s="661">
        <f t="shared" si="22"/>
        <v>0</v>
      </c>
      <c r="CI66" s="779">
        <f t="shared" si="28"/>
        <v>0</v>
      </c>
      <c r="CJ66" s="779" t="b">
        <f>IF(L66="kompletna",CI66,IF(L66="częściowa",0.5*CI66,IF(L66="brak",0*CI66)))</f>
        <v>0</v>
      </c>
      <c r="CK66" s="779" t="b">
        <f t="shared" si="29"/>
        <v>0</v>
      </c>
      <c r="CL66" s="779" t="b">
        <f>IF(L66="kompletna",CK66,IF(L66="częściowa",0.5*CK66,IF(L66="brak",0*CK66)))</f>
        <v>0</v>
      </c>
      <c r="CM66" s="779" t="b">
        <f t="shared" si="30"/>
        <v>0</v>
      </c>
      <c r="CN66" s="779" t="b">
        <f>IF(L66="kompletna",CM66,IF(L66="częściowa",0.5*CM66,IF(L66="brak",0*CM66)))</f>
        <v>0</v>
      </c>
      <c r="CO66" s="779" t="b">
        <f t="shared" si="31"/>
        <v>0</v>
      </c>
      <c r="CP66" s="779" t="b">
        <f>IF(L66="kompletna",CO66,IF(L66="częściowa",0.5*CO66,IF(L66="brak",0*CO66)))</f>
        <v>0</v>
      </c>
      <c r="CQ66" s="779" t="b">
        <f t="shared" si="32"/>
        <v>0</v>
      </c>
      <c r="CR66" s="779" t="b">
        <f>IF(L66="kompletna",CQ66,IF(L66="częściowa",0.5*CQ66,IF(L66="brak",0*CQ66)))</f>
        <v>0</v>
      </c>
    </row>
    <row r="67" spans="1:96" s="282" customFormat="1" ht="15" thickBot="1">
      <c r="A67" s="1231"/>
      <c r="B67" s="1237"/>
      <c r="C67" s="1295"/>
      <c r="D67" s="1237"/>
      <c r="E67" s="1295"/>
      <c r="F67" s="1295"/>
      <c r="G67" s="1295"/>
      <c r="H67" s="1270"/>
      <c r="I67" s="1270"/>
      <c r="J67" s="1270"/>
      <c r="K67" s="1270"/>
      <c r="L67" s="1270"/>
      <c r="M67" s="1270"/>
      <c r="N67" s="1270"/>
      <c r="O67" s="1270"/>
      <c r="P67" s="1270"/>
      <c r="Q67" s="1270"/>
      <c r="R67" s="804"/>
      <c r="S67" s="804"/>
      <c r="T67" s="804"/>
      <c r="U67" s="804"/>
      <c r="V67" s="804"/>
      <c r="W67" s="804"/>
      <c r="X67" s="804"/>
      <c r="Y67" s="804" t="s">
        <v>37</v>
      </c>
      <c r="Z67" s="805"/>
      <c r="AA67" s="1322"/>
      <c r="AB67" s="773">
        <f t="shared" si="5"/>
        <v>0</v>
      </c>
      <c r="AC67" s="773">
        <f>IF(L67="kompletna",K67*M67*0.0036*'lista, wskaźniki'!$F$13, IF(L67="częściowa",K67*M67*0.0036*'lista, wskaźniki'!$F$14, IF(L67="brak",K67*M67*0.0036*'lista, wskaźniki'!$F$15,)))</f>
        <v>0</v>
      </c>
      <c r="AD67" s="773">
        <f>IF(T67="inne",E67*'lista, wskaźniki'!$E$35+F67*'lista, wskaźniki'!$E$36,IF(T67="to samo źródło",0,IF(T67=0,0)))</f>
        <v>0</v>
      </c>
      <c r="AE67" s="773">
        <f>IF(Y67="węgiel",Z67*'lista, wskaźniki'!$D$20, IF(Y67="drewno",Z67*'lista, wskaźniki'!$D$22,IF(Y67="pellet",Z67*'lista, wskaźniki'!$D$23,IF(Y67="gaz z sieci",Z67*'lista, wskaźniki'!$D$21,IF(Y67="olej opałowy",Z67*'lista, wskaźniki'!$D$24)))))</f>
        <v>0</v>
      </c>
      <c r="AF67" s="806"/>
      <c r="AG67" s="1322"/>
      <c r="AH67" s="803">
        <f>IF(Y67="węgiel",AB67*1/3.6*'lista, wskaźniki'!$F$20,IF(Y67="drewno",AB67*1/3.6*'lista, wskaźniki'!$F$22,IF(Y67="pellet",AB67*1/3.6*'lista, wskaźniki'!$F$23,IF(Y67="gaz z sieci",AB67*1/3.6*'lista, wskaźniki'!$F$21,IF(Y67="olej opałowy",AB67*1/3.6*'lista, wskaźniki'!$F$24,0)))))</f>
        <v>0</v>
      </c>
      <c r="AI67" s="814">
        <f>IF(Y67="węgiel",AB67*'lista, wskaźniki'!$E$42,IF(Y67="drewno",AB67*'lista, wskaźniki'!$G$42,IF(Y67="pellet",AB67*'lista, wskaźniki'!$H$42,IF(Y67="gaz z sieci",AB67*'lista, wskaźniki'!$F$42,IF(Y67="olej opałowy",AB67*'lista, wskaźniki'!$I$42,0)))))</f>
        <v>0</v>
      </c>
      <c r="AJ67" s="814">
        <f>IF(Y67="węgiel",AB67*'lista, wskaźniki'!$E$43,IF(Y67="drewno",AB67*'lista, wskaźniki'!$G$43,IF(Y67="pellet",AB67*'lista, wskaźniki'!$H$43,IF(Y67="gaz z sieci",AB67*'lista, wskaźniki'!$F$43,IF(Y67="olej opałowy",AB67*'lista, wskaźniki'!$I$43,0)))))</f>
        <v>0</v>
      </c>
      <c r="AK67" s="814">
        <f>IF(Y67="węgiel",AB67*'lista, wskaźniki'!$E$44,IF(Y67="drewno",AB67*'lista, wskaźniki'!$G$44,IF(Y67="pellet",AB67*'lista, wskaźniki'!$H$44,IF(Y67="gaz z sieci",AB67*'lista, wskaźniki'!$F$44,IF(Y67="olej opałowy",AB67*'lista, wskaźniki'!$I$44,0)))))</f>
        <v>0</v>
      </c>
      <c r="AL67" s="803" t="b">
        <f>IF(U67="energia elektryczna",AD67*1/3.6*'lista, wskaźniki'!$F$26)</f>
        <v>0</v>
      </c>
      <c r="AM67" s="804"/>
      <c r="AN67" s="804"/>
      <c r="AO67" s="804"/>
      <c r="AP67" s="799">
        <f>AA67*'lista, wskaźniki'!$F$26</f>
        <v>0</v>
      </c>
      <c r="AQ67" s="799">
        <f t="shared" si="6"/>
        <v>0</v>
      </c>
      <c r="AR67" s="843">
        <f t="shared" si="7"/>
        <v>0</v>
      </c>
      <c r="AS67" s="843">
        <f t="shared" si="8"/>
        <v>0</v>
      </c>
      <c r="AT67" s="843">
        <f t="shared" si="9"/>
        <v>0</v>
      </c>
      <c r="AU67" s="1322"/>
      <c r="AV67" s="1270"/>
      <c r="AW67" s="1270"/>
      <c r="AX67" s="1270"/>
      <c r="AY67" s="1270"/>
      <c r="AZ67" s="1295"/>
      <c r="BA67" s="1295"/>
      <c r="BB67" s="1295"/>
      <c r="BC67" s="1295"/>
      <c r="BD67" s="839"/>
      <c r="BE67" s="804"/>
      <c r="BF67" s="1313"/>
      <c r="BG67" s="1313"/>
      <c r="BH67" s="1237"/>
      <c r="BI67" s="804"/>
      <c r="BJ67" s="804"/>
      <c r="BK67" s="804"/>
      <c r="BL67" s="1313"/>
      <c r="BM67" s="1313"/>
      <c r="BN67" s="1313"/>
      <c r="BO67" s="1313"/>
      <c r="BP67" s="1313"/>
      <c r="BQ67" s="1313"/>
      <c r="BR67" s="1316"/>
      <c r="BS67" s="1241"/>
      <c r="BU67" s="365" t="b">
        <f t="shared" si="10"/>
        <v>0</v>
      </c>
      <c r="BV67" s="365" t="b">
        <f t="shared" si="11"/>
        <v>0</v>
      </c>
      <c r="BW67" s="365" t="b">
        <f t="shared" si="12"/>
        <v>0</v>
      </c>
      <c r="BX67" s="365" t="b">
        <f t="shared" si="13"/>
        <v>0</v>
      </c>
      <c r="BY67" s="365">
        <f t="shared" si="14"/>
        <v>0</v>
      </c>
      <c r="BZ67" s="365" t="b">
        <f t="shared" si="15"/>
        <v>0</v>
      </c>
      <c r="CA67" s="833">
        <f>AD67</f>
        <v>0</v>
      </c>
      <c r="CB67" s="661" t="b">
        <f t="shared" si="17"/>
        <v>0</v>
      </c>
      <c r="CC67" s="661" t="b">
        <f t="shared" si="18"/>
        <v>0</v>
      </c>
      <c r="CD67" s="661" t="b">
        <f t="shared" si="19"/>
        <v>0</v>
      </c>
      <c r="CE67" s="661" t="b">
        <f t="shared" si="20"/>
        <v>0</v>
      </c>
      <c r="CF67" s="661">
        <f t="shared" si="21"/>
        <v>0</v>
      </c>
      <c r="CG67" s="661">
        <f t="shared" si="22"/>
        <v>0</v>
      </c>
      <c r="CI67" s="779">
        <f t="shared" ref="CI67:CI103" si="33">IF(G67&lt;1966,M67)</f>
        <v>0</v>
      </c>
      <c r="CJ67" s="779" t="b">
        <f>IF(L67="kompletna",CI67,IF(L67="częściowa",0.5*CI67,IF(L67="brak",0*CI67)))</f>
        <v>0</v>
      </c>
      <c r="CK67" s="779" t="b">
        <f t="shared" ref="CK67:CK103" si="34">IF(G67&gt;1966,IF(G67&lt;=1985,M67))</f>
        <v>0</v>
      </c>
      <c r="CL67" s="779" t="b">
        <f>IF(L67="kompletna",CK67,IF(L67="częściowa",0.5*CK67,IF(L67="brak",0*CK67)))</f>
        <v>0</v>
      </c>
      <c r="CM67" s="779" t="b">
        <f t="shared" ref="CM67:CM103" si="35">IF(G67&gt;1985,IF(G67&lt;=1992,M67))</f>
        <v>0</v>
      </c>
      <c r="CN67" s="779" t="b">
        <f>IF(L67="kompletna",CM67,IF(L67="częściowa",0.5*CM67,IF(L67="brak",0*CM67)))</f>
        <v>0</v>
      </c>
      <c r="CO67" s="779" t="b">
        <f t="shared" ref="CO67:CO103" si="36">IF(G67&gt;1992,IF(G67&lt;=1996,M67))</f>
        <v>0</v>
      </c>
      <c r="CP67" s="779" t="b">
        <f>IF(L67="kompletna",CO67,IF(L67="częściowa",0.5*CO67,IF(L67="brak",0*CO67)))</f>
        <v>0</v>
      </c>
      <c r="CQ67" s="779" t="b">
        <f t="shared" ref="CQ67:CQ103" si="37">IF(G67&gt;=1997,M67)</f>
        <v>0</v>
      </c>
      <c r="CR67" s="779" t="b">
        <f>IF(L67="kompletna",CQ67,IF(L67="częściowa",0.5*CQ67,IF(L67="brak",0*CQ67)))</f>
        <v>0</v>
      </c>
    </row>
    <row r="68" spans="1:96" ht="14.25" customHeight="1" thickBot="1">
      <c r="A68" s="1229">
        <v>14</v>
      </c>
      <c r="B68" s="1235" t="s">
        <v>183</v>
      </c>
      <c r="C68" s="1220" t="s">
        <v>283</v>
      </c>
      <c r="D68" s="1238" t="s">
        <v>284</v>
      </c>
      <c r="E68" s="1220"/>
      <c r="F68" s="1220">
        <v>50</v>
      </c>
      <c r="G68" s="844">
        <v>1951</v>
      </c>
      <c r="H68" s="1220" t="s">
        <v>428</v>
      </c>
      <c r="I68" s="1220" t="s">
        <v>428</v>
      </c>
      <c r="J68" s="1220" t="s">
        <v>428</v>
      </c>
      <c r="K68" s="1226">
        <f>IF(G68&lt;=1966,'lista, wskaźniki'!$G$4,IF(G68&gt;1966,IF(G68&lt;=1985,'lista, wskaźniki'!$G$5,IF(G68&gt;1985,IF(G68&lt;=1992,'lista, wskaźniki'!$G$6,IF(G68&gt;1992,IF(G68&lt;=1996,'lista, wskaźniki'!$G$7,IF(G68&gt;1996,'lista, wskaźniki'!$G$8))))))))</f>
        <v>290</v>
      </c>
      <c r="L68" s="1220" t="s">
        <v>25</v>
      </c>
      <c r="M68" s="1220">
        <v>450</v>
      </c>
      <c r="N68" s="1220" t="s">
        <v>27</v>
      </c>
      <c r="O68" s="1220">
        <v>42</v>
      </c>
      <c r="P68" s="1220"/>
      <c r="Q68" s="1220"/>
      <c r="R68" s="807" t="s">
        <v>195</v>
      </c>
      <c r="S68" s="807"/>
      <c r="T68" s="807" t="s">
        <v>42</v>
      </c>
      <c r="U68" s="807"/>
      <c r="V68" s="807" t="s">
        <v>188</v>
      </c>
      <c r="W68" s="807">
        <v>30</v>
      </c>
      <c r="X68" s="807"/>
      <c r="Y68" s="807" t="s">
        <v>35</v>
      </c>
      <c r="Z68" s="798">
        <v>8.5</v>
      </c>
      <c r="AA68" s="1275">
        <f>986/1000</f>
        <v>0.98599999999999999</v>
      </c>
      <c r="AB68" s="840">
        <f t="shared" ref="AB68:AB122" si="38">IF(AC68&gt;0,(AE68+AC68)/2,AE68)</f>
        <v>331.07749999999999</v>
      </c>
      <c r="AC68" s="840">
        <f>IF(L68="kompletna",K68*M68*0.0036*'lista, wskaźniki'!$F$13, IF(L68="częściowa",K68*M68*0.0036*'lista, wskaźniki'!$F$14, IF(L68="brak",K68*M68*0.0036*'lista, wskaźniki'!$F$15,)))</f>
        <v>469.8</v>
      </c>
      <c r="AD68" s="840">
        <f>IF(T68="inne",E68*'lista, wskaźniki'!$E$35+F68*'lista, wskaźniki'!$E$36,IF(T68="to samo źródło",0,IF(T68=0,0)))</f>
        <v>0</v>
      </c>
      <c r="AE68" s="840">
        <f>IF(Y68="węgiel",Z68*'lista, wskaźniki'!$D$20, IF(Y68="drewno",Z68*'lista, wskaźniki'!$D$22,IF(Y68="pellet",Z68*'lista, wskaźniki'!$D$23,IF(Y68="gaz z sieci",Z68*'lista, wskaźniki'!$D$21,IF(Y68="olej opałowy",Z68*'lista, wskaźniki'!$D$24)))))</f>
        <v>192.35499999999999</v>
      </c>
      <c r="AF68" s="800">
        <v>880.27</v>
      </c>
      <c r="AG68" s="1275">
        <v>2069.54</v>
      </c>
      <c r="AH68" s="655">
        <f>IF(Y68="węgiel",AB68*1/3.6*'lista, wskaźniki'!$F$20,IF(Y68="drewno",AB68*1/3.6*'lista, wskaźniki'!$F$22,IF(Y68="pellet",AB68*1/3.6*'lista, wskaźniki'!$F$23,IF(Y68="gaz z sieci",AB68*1/3.6*'lista, wskaźniki'!$F$21,IF(Y68="olej opałowy",AB68*1/3.6*'lista, wskaźniki'!$F$24,0)))))</f>
        <v>31.362971575</v>
      </c>
      <c r="AI68" s="656">
        <f>IF(Y68="węgiel",AB68*'lista, wskaźniki'!$E$42,IF(Y68="drewno",AB68*'lista, wskaźniki'!$G$42,IF(Y68="pellet",AB68*'lista, wskaźniki'!$H$42,IF(Y68="gaz z sieci",AB68*'lista, wskaźniki'!$F$42,IF(Y68="olej opałowy",AB68*'lista, wskaźniki'!$I$42,0)))))</f>
        <v>0.12580944999999999</v>
      </c>
      <c r="AJ68" s="656">
        <f>IF(Y68="węgiel",AB68*'lista, wskaźniki'!$E$43,IF(Y68="drewno",AB68*'lista, wskaźniki'!$G$43,IF(Y68="pellet",AB68*'lista, wskaźniki'!$H$43,IF(Y68="gaz z sieci",AB68*'lista, wskaźniki'!$F$43,IF(Y68="olej opałowy",AB68*'lista, wskaźniki'!$I$43,0)))))</f>
        <v>0.1191879</v>
      </c>
      <c r="AK68" s="656">
        <f>IF(Y68="węgiel",AB68*'lista, wskaźniki'!$E$44,IF(Y68="drewno",AB68*'lista, wskaźniki'!$G$44,IF(Y68="pellet",AB68*'lista, wskaźniki'!$H$44,IF(Y68="gaz z sieci",AB68*'lista, wskaźniki'!$F$44,IF(Y68="olej opałowy",AB68*'lista, wskaźniki'!$I$44,0)))))</f>
        <v>8.9390925E-5</v>
      </c>
      <c r="AL68" s="655" t="b">
        <f>IF(U68="energia elektryczna",AD68*1/3.6*'lista, wskaźniki'!$F$26)</f>
        <v>0</v>
      </c>
      <c r="AM68" s="844"/>
      <c r="AN68" s="844"/>
      <c r="AO68" s="844"/>
      <c r="AP68" s="800">
        <f>AA68*'lista, wskaźniki'!$F$26</f>
        <v>0.87753999999999999</v>
      </c>
      <c r="AQ68" s="800">
        <f t="shared" ref="AQ68:AQ132" si="39">AH68+AP68</f>
        <v>32.240511574999999</v>
      </c>
      <c r="AR68" s="801">
        <f t="shared" ref="AR68:AR132" si="40">AI68</f>
        <v>0.12580944999999999</v>
      </c>
      <c r="AS68" s="801">
        <f t="shared" ref="AS68:AS132" si="41">AJ68</f>
        <v>0.1191879</v>
      </c>
      <c r="AT68" s="801">
        <f t="shared" ref="AT68:AT132" si="42">AK68</f>
        <v>8.9390925E-5</v>
      </c>
      <c r="AU68" s="1275">
        <v>49</v>
      </c>
      <c r="AV68" s="1220">
        <v>181</v>
      </c>
      <c r="AW68" s="1220"/>
      <c r="AX68" s="1220"/>
      <c r="AY68" s="1220"/>
      <c r="AZ68" s="1220"/>
      <c r="BA68" s="1220"/>
      <c r="BB68" s="834"/>
      <c r="BC68" s="1220"/>
      <c r="BD68" s="834"/>
      <c r="BE68" s="807"/>
      <c r="BF68" s="1267"/>
      <c r="BG68" s="1267"/>
      <c r="BH68" s="1238"/>
      <c r="BI68" s="807"/>
      <c r="BJ68" s="807"/>
      <c r="BK68" s="807"/>
      <c r="BL68" s="1267"/>
      <c r="BM68" s="1267"/>
      <c r="BN68" s="1267"/>
      <c r="BO68" s="1267"/>
      <c r="BP68" s="1267"/>
      <c r="BQ68" s="1267"/>
      <c r="BR68" s="1296"/>
      <c r="BU68" s="365">
        <f t="shared" ref="BU68:BU146" si="43">IF(Y68="węgiel",AB68)</f>
        <v>331.07749999999999</v>
      </c>
      <c r="BV68" s="365" t="b">
        <f t="shared" ref="BV68:BV146" si="44">IF(Y68="drewno",AB68)</f>
        <v>0</v>
      </c>
      <c r="BW68" s="365" t="b">
        <f t="shared" ref="BW68:BW146" si="45">IF(Y68="pellet",AB68)</f>
        <v>0</v>
      </c>
      <c r="BX68" s="365" t="b">
        <f t="shared" ref="BX68:BX146" si="46">IF(Y68="gaz z sieci",AB68)</f>
        <v>0</v>
      </c>
      <c r="BY68" s="365" t="b">
        <f t="shared" ref="BY68:BY146" si="47">IF(Y68="olej opałowy",AB68)</f>
        <v>0</v>
      </c>
      <c r="BZ68" s="365" t="b">
        <f t="shared" ref="BZ68:BZ97" si="48">IF(R68="energia elektryczna",AC68)</f>
        <v>0</v>
      </c>
      <c r="CA68" s="833">
        <f t="shared" si="16"/>
        <v>0</v>
      </c>
      <c r="CB68" s="661">
        <f t="shared" ref="CB68:CB146" si="49">BU68</f>
        <v>331.07749999999999</v>
      </c>
      <c r="CC68" s="661" t="b">
        <f t="shared" ref="CC68:CC146" si="50">BV68</f>
        <v>0</v>
      </c>
      <c r="CD68" s="661" t="b">
        <f t="shared" ref="CD68:CD146" si="51">BW68</f>
        <v>0</v>
      </c>
      <c r="CE68" s="661" t="b">
        <f t="shared" ref="CE68:CE146" si="52">BX68</f>
        <v>0</v>
      </c>
      <c r="CF68" s="661" t="b">
        <f t="shared" ref="CF68:CF146" si="53">BY68</f>
        <v>0</v>
      </c>
      <c r="CG68" s="661">
        <f t="shared" ref="CG68:CG132" si="54">BZ68+CA68</f>
        <v>0</v>
      </c>
      <c r="CI68" s="779">
        <f t="shared" si="33"/>
        <v>450</v>
      </c>
      <c r="CJ68" s="779">
        <f t="shared" si="23"/>
        <v>0</v>
      </c>
      <c r="CK68" s="779" t="b">
        <f t="shared" si="34"/>
        <v>0</v>
      </c>
      <c r="CL68" s="779">
        <f t="shared" si="24"/>
        <v>0</v>
      </c>
      <c r="CM68" s="779" t="b">
        <f t="shared" si="35"/>
        <v>0</v>
      </c>
      <c r="CN68" s="779">
        <f t="shared" si="25"/>
        <v>0</v>
      </c>
      <c r="CO68" s="779" t="b">
        <f t="shared" si="36"/>
        <v>0</v>
      </c>
      <c r="CP68" s="779">
        <f t="shared" si="26"/>
        <v>0</v>
      </c>
      <c r="CQ68" s="779" t="b">
        <f t="shared" si="37"/>
        <v>0</v>
      </c>
      <c r="CR68" s="779">
        <f t="shared" si="27"/>
        <v>0</v>
      </c>
    </row>
    <row r="69" spans="1:96" ht="15" thickBot="1">
      <c r="A69" s="1230"/>
      <c r="B69" s="1236"/>
      <c r="C69" s="1221"/>
      <c r="D69" s="1239"/>
      <c r="E69" s="1221"/>
      <c r="F69" s="1221"/>
      <c r="G69" s="845">
        <v>1973</v>
      </c>
      <c r="H69" s="1221"/>
      <c r="I69" s="1221"/>
      <c r="J69" s="1221"/>
      <c r="K69" s="1227"/>
      <c r="L69" s="1221"/>
      <c r="M69" s="1221"/>
      <c r="N69" s="1221"/>
      <c r="O69" s="1221"/>
      <c r="P69" s="1221"/>
      <c r="Q69" s="1221"/>
      <c r="R69" s="808" t="s">
        <v>35</v>
      </c>
      <c r="S69" s="808"/>
      <c r="T69" s="808"/>
      <c r="U69" s="808"/>
      <c r="V69" s="808"/>
      <c r="W69" s="808"/>
      <c r="X69" s="808"/>
      <c r="Y69" s="808" t="s">
        <v>36</v>
      </c>
      <c r="Z69" s="802">
        <v>9.5</v>
      </c>
      <c r="AA69" s="1276"/>
      <c r="AB69" s="840">
        <f t="shared" si="38"/>
        <v>148.19999999999999</v>
      </c>
      <c r="AC69" s="840">
        <f>IF(L69="kompletna",K69*M69*0.0036*'lista, wskaźniki'!$F$13, IF(L69="częściowa",K69*M69*0.0036*'lista, wskaźniki'!$F$14, IF(L69="brak",K69*M69*0.0036*'lista, wskaźniki'!$F$15,)))</f>
        <v>0</v>
      </c>
      <c r="AD69" s="840">
        <f>IF(T69="inne",E69*'lista, wskaźniki'!$E$35+F69*'lista, wskaźniki'!$E$36,IF(T69="to samo źródło",0,IF(T69=0,0)))</f>
        <v>0</v>
      </c>
      <c r="AE69" s="840">
        <f>IF(Y69="węgiel",Z69*'lista, wskaźniki'!$D$20, IF(Y69="drewno",Z69*'lista, wskaźniki'!$D$22,IF(Y69="pellet",Z69*'lista, wskaźniki'!$D$23,IF(Y69="gaz z sieci",Z69*'lista, wskaźniki'!$D$21,IF(Y69="olej opałowy",Z69*'lista, wskaźniki'!$D$24)))))</f>
        <v>148.19999999999999</v>
      </c>
      <c r="AF69" s="655">
        <v>6179.18</v>
      </c>
      <c r="AG69" s="1276"/>
      <c r="AH69" s="655">
        <f>IF(Y69="węgiel",AB69*1/3.6*'lista, wskaźniki'!$F$20,IF(Y69="drewno",AB69*1/3.6*'lista, wskaźniki'!$F$22,IF(Y69="pellet",AB69*1/3.6*'lista, wskaźniki'!$F$23,IF(Y69="gaz z sieci",AB69*1/3.6*'lista, wskaźniki'!$F$21,IF(Y69="olej opałowy",AB69*1/3.6*'lista, wskaźniki'!$F$24,0)))))</f>
        <v>0</v>
      </c>
      <c r="AI69" s="656">
        <f>IF(Y69="węgiel",AB69*'lista, wskaźniki'!$E$42,IF(Y69="drewno",AB69*'lista, wskaźniki'!$G$42,IF(Y69="pellet",AB69*'lista, wskaźniki'!$H$42,IF(Y69="gaz z sieci",AB69*'lista, wskaźniki'!$F$42,IF(Y69="olej opałowy",AB69*'lista, wskaźniki'!$I$42,0)))))</f>
        <v>0.12004199999999998</v>
      </c>
      <c r="AJ69" s="656">
        <f>IF(Y69="węgiel",AB69*'lista, wskaźniki'!$E$43,IF(Y69="drewno",AB69*'lista, wskaźniki'!$G$43,IF(Y69="pellet",AB69*'lista, wskaźniki'!$H$43,IF(Y69="gaz z sieci",AB69*'lista, wskaźniki'!$F$43,IF(Y69="olej opałowy",AB69*'lista, wskaźniki'!$I$43,0)))))</f>
        <v>0.12004199999999998</v>
      </c>
      <c r="AK69" s="656">
        <f>IF(Y69="węgiel",AB69*'lista, wskaźniki'!$E$44,IF(Y69="drewno",AB69*'lista, wskaźniki'!$G$44,IF(Y69="pellet",AB69*'lista, wskaźniki'!$H$44,IF(Y69="gaz z sieci",AB69*'lista, wskaźniki'!$F$44,IF(Y69="olej opałowy",AB69*'lista, wskaźniki'!$I$44,0)))))</f>
        <v>3.7049999999999993E-5</v>
      </c>
      <c r="AL69" s="655" t="b">
        <f>IF(U69="energia elektryczna",AD69*1/3.6*'lista, wskaźniki'!$F$26)</f>
        <v>0</v>
      </c>
      <c r="AM69" s="845"/>
      <c r="AN69" s="845"/>
      <c r="AO69" s="845"/>
      <c r="AP69" s="800">
        <f>AA69*'lista, wskaźniki'!$F$26</f>
        <v>0</v>
      </c>
      <c r="AQ69" s="800">
        <f t="shared" si="39"/>
        <v>0</v>
      </c>
      <c r="AR69" s="801">
        <f t="shared" si="40"/>
        <v>0.12004199999999998</v>
      </c>
      <c r="AS69" s="801">
        <f t="shared" si="41"/>
        <v>0.12004199999999998</v>
      </c>
      <c r="AT69" s="801">
        <f t="shared" si="42"/>
        <v>3.7049999999999993E-5</v>
      </c>
      <c r="AU69" s="1276"/>
      <c r="AV69" s="1221"/>
      <c r="AW69" s="1221"/>
      <c r="AX69" s="1221"/>
      <c r="AY69" s="1221"/>
      <c r="AZ69" s="1221"/>
      <c r="BA69" s="1221"/>
      <c r="BB69" s="835"/>
      <c r="BC69" s="1221"/>
      <c r="BD69" s="835"/>
      <c r="BE69" s="808"/>
      <c r="BF69" s="1281"/>
      <c r="BG69" s="1281"/>
      <c r="BH69" s="1239"/>
      <c r="BI69" s="808"/>
      <c r="BJ69" s="808"/>
      <c r="BK69" s="808"/>
      <c r="BL69" s="1281"/>
      <c r="BM69" s="1281"/>
      <c r="BN69" s="1281"/>
      <c r="BO69" s="1281"/>
      <c r="BP69" s="1281"/>
      <c r="BQ69" s="1281"/>
      <c r="BR69" s="1297"/>
      <c r="BU69" s="365" t="b">
        <f t="shared" si="43"/>
        <v>0</v>
      </c>
      <c r="BV69" s="365">
        <f t="shared" si="44"/>
        <v>148.19999999999999</v>
      </c>
      <c r="BW69" s="365" t="b">
        <f t="shared" si="45"/>
        <v>0</v>
      </c>
      <c r="BX69" s="365" t="b">
        <f t="shared" si="46"/>
        <v>0</v>
      </c>
      <c r="BY69" s="365" t="b">
        <f t="shared" si="47"/>
        <v>0</v>
      </c>
      <c r="BZ69" s="365" t="b">
        <f t="shared" si="48"/>
        <v>0</v>
      </c>
      <c r="CA69" s="833">
        <f t="shared" si="16"/>
        <v>0</v>
      </c>
      <c r="CB69" s="661" t="b">
        <f t="shared" si="49"/>
        <v>0</v>
      </c>
      <c r="CC69" s="661">
        <f t="shared" si="50"/>
        <v>148.19999999999999</v>
      </c>
      <c r="CD69" s="661" t="b">
        <f t="shared" si="51"/>
        <v>0</v>
      </c>
      <c r="CE69" s="661" t="b">
        <f t="shared" si="52"/>
        <v>0</v>
      </c>
      <c r="CF69" s="661" t="b">
        <f t="shared" si="53"/>
        <v>0</v>
      </c>
      <c r="CG69" s="661">
        <f t="shared" si="54"/>
        <v>0</v>
      </c>
      <c r="CI69" s="779" t="b">
        <f t="shared" si="33"/>
        <v>0</v>
      </c>
      <c r="CJ69" s="779" t="b">
        <f t="shared" si="23"/>
        <v>0</v>
      </c>
      <c r="CK69" s="779">
        <f t="shared" si="34"/>
        <v>0</v>
      </c>
      <c r="CL69" s="779" t="b">
        <f t="shared" si="24"/>
        <v>0</v>
      </c>
      <c r="CM69" s="779" t="b">
        <f t="shared" si="35"/>
        <v>0</v>
      </c>
      <c r="CN69" s="779" t="b">
        <f t="shared" si="25"/>
        <v>0</v>
      </c>
      <c r="CO69" s="779" t="b">
        <f t="shared" si="36"/>
        <v>0</v>
      </c>
      <c r="CP69" s="779" t="b">
        <f t="shared" si="26"/>
        <v>0</v>
      </c>
      <c r="CQ69" s="779" t="b">
        <f t="shared" si="37"/>
        <v>0</v>
      </c>
      <c r="CR69" s="779" t="b">
        <f t="shared" si="27"/>
        <v>0</v>
      </c>
    </row>
    <row r="70" spans="1:96" ht="15" thickBot="1">
      <c r="A70" s="1230"/>
      <c r="B70" s="1236"/>
      <c r="C70" s="1221"/>
      <c r="D70" s="1239"/>
      <c r="E70" s="1221"/>
      <c r="F70" s="1221"/>
      <c r="G70" s="845"/>
      <c r="H70" s="1221"/>
      <c r="I70" s="1221"/>
      <c r="J70" s="1221"/>
      <c r="K70" s="1227"/>
      <c r="L70" s="1221"/>
      <c r="M70" s="1221"/>
      <c r="N70" s="1221"/>
      <c r="O70" s="1221"/>
      <c r="P70" s="1221"/>
      <c r="Q70" s="1221"/>
      <c r="R70" s="808"/>
      <c r="S70" s="808"/>
      <c r="T70" s="808"/>
      <c r="U70" s="808"/>
      <c r="V70" s="808"/>
      <c r="W70" s="808"/>
      <c r="X70" s="808"/>
      <c r="Y70" s="808" t="s">
        <v>50</v>
      </c>
      <c r="Z70" s="802"/>
      <c r="AA70" s="1276"/>
      <c r="AB70" s="840">
        <f t="shared" si="38"/>
        <v>0</v>
      </c>
      <c r="AC70" s="840">
        <f>IF(L70="kompletna",K70*M70*0.0036*'lista, wskaźniki'!$F$13, IF(L70="częściowa",K70*M70*0.0036*'lista, wskaźniki'!$F$14, IF(L70="brak",K70*M70*0.0036*'lista, wskaźniki'!$F$15,)))</f>
        <v>0</v>
      </c>
      <c r="AD70" s="840">
        <f>IF(T70="inne",E70*'lista, wskaźniki'!$E$35+F70*'lista, wskaźniki'!$E$36,IF(T70="to samo źródło",0,IF(T70=0,0)))</f>
        <v>0</v>
      </c>
      <c r="AE70" s="840">
        <f>IF(Y70="węgiel",Z70*'lista, wskaźniki'!$D$20, IF(Y70="drewno",Z70*'lista, wskaźniki'!$D$22,IF(Y70="pellet",Z70*'lista, wskaźniki'!$D$23,IF(Y70="gaz z sieci",Z70*'lista, wskaźniki'!$D$21,IF(Y70="olej opałowy",Z70*'lista, wskaźniki'!$D$24)))))</f>
        <v>0</v>
      </c>
      <c r="AF70" s="655"/>
      <c r="AG70" s="1276"/>
      <c r="AH70" s="655">
        <f>IF(Y70="węgiel",AB70*1/3.6*'lista, wskaźniki'!$F$20,IF(Y70="drewno",AB70*1/3.6*'lista, wskaźniki'!$F$22,IF(Y70="pellet",AB70*1/3.6*'lista, wskaźniki'!$F$23,IF(Y70="gaz z sieci",AB70*1/3.6*'lista, wskaźniki'!$F$21,IF(Y70="olej opałowy",AB70*1/3.6*'lista, wskaźniki'!$F$24,0)))))</f>
        <v>0</v>
      </c>
      <c r="AI70" s="656">
        <f>IF(Y70="węgiel",AB70*'lista, wskaźniki'!$E$42,IF(Y70="drewno",AB70*'lista, wskaźniki'!$G$42,IF(Y70="pellet",AB70*'lista, wskaźniki'!$H$42,IF(Y70="gaz z sieci",AB70*'lista, wskaźniki'!$F$42,IF(Y70="olej opałowy",AB70*'lista, wskaźniki'!$I$42,0)))))</f>
        <v>0</v>
      </c>
      <c r="AJ70" s="656">
        <f>IF(Y70="węgiel",AB70*'lista, wskaźniki'!$E$43,IF(Y70="drewno",AB70*'lista, wskaźniki'!$G$43,IF(Y70="pellet",AB70*'lista, wskaźniki'!$H$43,IF(Y70="gaz z sieci",AB70*'lista, wskaźniki'!$F$43,IF(Y70="olej opałowy",AB70*'lista, wskaźniki'!$I$43,0)))))</f>
        <v>0</v>
      </c>
      <c r="AK70" s="656">
        <f>IF(Y70="węgiel",AB70*'lista, wskaźniki'!$E$44,IF(Y70="drewno",AB70*'lista, wskaźniki'!$G$44,IF(Y70="pellet",AB70*'lista, wskaźniki'!$H$44,IF(Y70="gaz z sieci",AB70*'lista, wskaźniki'!$F$44,IF(Y70="olej opałowy",AB70*'lista, wskaźniki'!$I$44,0)))))</f>
        <v>0</v>
      </c>
      <c r="AL70" s="655" t="b">
        <f>IF(U70="energia elektryczna",AD70*1/3.6*'lista, wskaźniki'!$F$26)</f>
        <v>0</v>
      </c>
      <c r="AM70" s="845"/>
      <c r="AN70" s="845"/>
      <c r="AO70" s="845"/>
      <c r="AP70" s="800">
        <f>AA70*'lista, wskaźniki'!$F$26</f>
        <v>0</v>
      </c>
      <c r="AQ70" s="800">
        <f t="shared" si="39"/>
        <v>0</v>
      </c>
      <c r="AR70" s="801">
        <f t="shared" si="40"/>
        <v>0</v>
      </c>
      <c r="AS70" s="801">
        <f t="shared" si="41"/>
        <v>0</v>
      </c>
      <c r="AT70" s="801">
        <f t="shared" si="42"/>
        <v>0</v>
      </c>
      <c r="AU70" s="1276"/>
      <c r="AV70" s="1221"/>
      <c r="AW70" s="1221"/>
      <c r="AX70" s="1221"/>
      <c r="AY70" s="1221"/>
      <c r="AZ70" s="1221"/>
      <c r="BA70" s="1221"/>
      <c r="BB70" s="835"/>
      <c r="BC70" s="1221"/>
      <c r="BD70" s="835"/>
      <c r="BE70" s="808"/>
      <c r="BF70" s="1281"/>
      <c r="BG70" s="1281"/>
      <c r="BH70" s="1239"/>
      <c r="BI70" s="808"/>
      <c r="BJ70" s="808"/>
      <c r="BK70" s="808"/>
      <c r="BL70" s="1281"/>
      <c r="BM70" s="1281"/>
      <c r="BN70" s="1281"/>
      <c r="BO70" s="1281"/>
      <c r="BP70" s="1281"/>
      <c r="BQ70" s="1281"/>
      <c r="BR70" s="1297"/>
      <c r="BU70" s="365" t="b">
        <f t="shared" si="43"/>
        <v>0</v>
      </c>
      <c r="BV70" s="365" t="b">
        <f t="shared" si="44"/>
        <v>0</v>
      </c>
      <c r="BW70" s="365">
        <f t="shared" si="45"/>
        <v>0</v>
      </c>
      <c r="BX70" s="365" t="b">
        <f t="shared" si="46"/>
        <v>0</v>
      </c>
      <c r="BY70" s="365" t="b">
        <f t="shared" si="47"/>
        <v>0</v>
      </c>
      <c r="BZ70" s="365" t="b">
        <f t="shared" si="48"/>
        <v>0</v>
      </c>
      <c r="CA70" s="661">
        <f t="shared" si="16"/>
        <v>0</v>
      </c>
      <c r="CB70" s="661" t="b">
        <f t="shared" si="49"/>
        <v>0</v>
      </c>
      <c r="CC70" s="661" t="b">
        <f t="shared" si="50"/>
        <v>0</v>
      </c>
      <c r="CD70" s="661">
        <f t="shared" si="51"/>
        <v>0</v>
      </c>
      <c r="CE70" s="661" t="b">
        <f t="shared" si="52"/>
        <v>0</v>
      </c>
      <c r="CF70" s="661" t="b">
        <f t="shared" si="53"/>
        <v>0</v>
      </c>
      <c r="CG70" s="661">
        <f t="shared" si="54"/>
        <v>0</v>
      </c>
      <c r="CI70" s="779">
        <f t="shared" si="33"/>
        <v>0</v>
      </c>
      <c r="CJ70" s="779" t="b">
        <f t="shared" si="23"/>
        <v>0</v>
      </c>
      <c r="CK70" s="779" t="b">
        <f t="shared" si="34"/>
        <v>0</v>
      </c>
      <c r="CL70" s="779" t="b">
        <f t="shared" si="24"/>
        <v>0</v>
      </c>
      <c r="CM70" s="779" t="b">
        <f t="shared" si="35"/>
        <v>0</v>
      </c>
      <c r="CN70" s="779" t="b">
        <f t="shared" si="25"/>
        <v>0</v>
      </c>
      <c r="CO70" s="779" t="b">
        <f t="shared" si="36"/>
        <v>0</v>
      </c>
      <c r="CP70" s="779" t="b">
        <f t="shared" si="26"/>
        <v>0</v>
      </c>
      <c r="CQ70" s="779" t="b">
        <f t="shared" si="37"/>
        <v>0</v>
      </c>
      <c r="CR70" s="779" t="b">
        <f t="shared" si="27"/>
        <v>0</v>
      </c>
    </row>
    <row r="71" spans="1:96" ht="14.25" customHeight="1" thickBot="1">
      <c r="A71" s="1230"/>
      <c r="B71" s="1236"/>
      <c r="C71" s="1221"/>
      <c r="D71" s="1239"/>
      <c r="E71" s="1221"/>
      <c r="F71" s="1221"/>
      <c r="G71" s="845"/>
      <c r="H71" s="1221"/>
      <c r="I71" s="1221"/>
      <c r="J71" s="1221"/>
      <c r="K71" s="1227"/>
      <c r="L71" s="1221"/>
      <c r="M71" s="1221"/>
      <c r="N71" s="1221"/>
      <c r="O71" s="1221"/>
      <c r="P71" s="1221"/>
      <c r="Q71" s="1221"/>
      <c r="R71" s="808"/>
      <c r="S71" s="808"/>
      <c r="T71" s="808"/>
      <c r="U71" s="808"/>
      <c r="V71" s="808"/>
      <c r="W71" s="808"/>
      <c r="X71" s="808"/>
      <c r="Y71" s="808" t="s">
        <v>38</v>
      </c>
      <c r="Z71" s="802"/>
      <c r="AA71" s="1276"/>
      <c r="AB71" s="840">
        <f t="shared" si="38"/>
        <v>0</v>
      </c>
      <c r="AC71" s="840">
        <f>IF(L71="kompletna",K71*M71*0.0036*'lista, wskaźniki'!$F$13, IF(L71="częściowa",K71*M71*0.0036*'lista, wskaźniki'!$F$14, IF(L71="brak",K71*M71*0.0036*'lista, wskaźniki'!$F$15,)))</f>
        <v>0</v>
      </c>
      <c r="AD71" s="840">
        <f>IF(T71="inne",E71*'lista, wskaźniki'!$E$35+F71*'lista, wskaźniki'!$E$36,IF(T71="to samo źródło",0,IF(T71=0,0)))</f>
        <v>0</v>
      </c>
      <c r="AE71" s="840">
        <f>IF(Y71="węgiel",Z71*'lista, wskaźniki'!$D$20, IF(Y71="drewno",Z71*'lista, wskaźniki'!$D$22,IF(Y71="pellet",Z71*'lista, wskaźniki'!$D$23,IF(Y71="gaz z sieci",Z71*'lista, wskaźniki'!$D$21,IF(Y71="olej opałowy",Z71*'lista, wskaźniki'!$D$24)))))</f>
        <v>0</v>
      </c>
      <c r="AF71" s="655"/>
      <c r="AG71" s="1276"/>
      <c r="AH71" s="655">
        <f>IF(Y71="węgiel",AB71*1/3.6*'lista, wskaźniki'!$F$20,IF(Y71="drewno",AB71*1/3.6*'lista, wskaźniki'!$F$22,IF(Y71="pellet",AB71*1/3.6*'lista, wskaźniki'!$F$23,IF(Y71="gaz z sieci",AB71*1/3.6*'lista, wskaźniki'!$F$21,IF(Y71="olej opałowy",AB71*1/3.6*'lista, wskaźniki'!$F$24,0)))))</f>
        <v>0</v>
      </c>
      <c r="AI71" s="656">
        <f>IF(Y71="węgiel",AB71*'lista, wskaźniki'!$E$42,IF(Y71="drewno",AB71*'lista, wskaźniki'!$G$42,IF(Y71="pellet",AB71*'lista, wskaźniki'!$H$42,IF(Y71="gaz z sieci",AB71*'lista, wskaźniki'!$F$42,IF(Y71="olej opałowy",AB71*'lista, wskaźniki'!$I$42,0)))))</f>
        <v>0</v>
      </c>
      <c r="AJ71" s="656">
        <f>IF(Y71="węgiel",AB71*'lista, wskaźniki'!$E$43,IF(Y71="drewno",AB71*'lista, wskaźniki'!$G$43,IF(Y71="pellet",AB71*'lista, wskaźniki'!$H$43,IF(Y71="gaz z sieci",AB71*'lista, wskaźniki'!$F$43,IF(Y71="olej opałowy",AB71*'lista, wskaźniki'!$I$43,0)))))</f>
        <v>0</v>
      </c>
      <c r="AK71" s="656">
        <f>IF(Y71="węgiel",AB71*'lista, wskaźniki'!$E$44,IF(Y71="drewno",AB71*'lista, wskaźniki'!$G$44,IF(Y71="pellet",AB71*'lista, wskaźniki'!$H$44,IF(Y71="gaz z sieci",AB71*'lista, wskaźniki'!$F$44,IF(Y71="olej opałowy",AB71*'lista, wskaźniki'!$I$44,0)))))</f>
        <v>0</v>
      </c>
      <c r="AL71" s="655" t="b">
        <f>IF(U71="energia elektryczna",AD71*1/3.6*'lista, wskaźniki'!$F$26)</f>
        <v>0</v>
      </c>
      <c r="AM71" s="845"/>
      <c r="AN71" s="845"/>
      <c r="AO71" s="845"/>
      <c r="AP71" s="800">
        <f>AA71*'lista, wskaźniki'!$F$26</f>
        <v>0</v>
      </c>
      <c r="AQ71" s="800">
        <f t="shared" si="39"/>
        <v>0</v>
      </c>
      <c r="AR71" s="801">
        <f t="shared" si="40"/>
        <v>0</v>
      </c>
      <c r="AS71" s="801">
        <f t="shared" si="41"/>
        <v>0</v>
      </c>
      <c r="AT71" s="801">
        <f t="shared" si="42"/>
        <v>0</v>
      </c>
      <c r="AU71" s="1276"/>
      <c r="AV71" s="1221"/>
      <c r="AW71" s="1221"/>
      <c r="AX71" s="1221"/>
      <c r="AY71" s="1221"/>
      <c r="AZ71" s="1221"/>
      <c r="BA71" s="1221"/>
      <c r="BB71" s="835"/>
      <c r="BC71" s="1221"/>
      <c r="BD71" s="835"/>
      <c r="BE71" s="808"/>
      <c r="BF71" s="1281"/>
      <c r="BG71" s="1281"/>
      <c r="BH71" s="1239"/>
      <c r="BI71" s="808"/>
      <c r="BJ71" s="808"/>
      <c r="BK71" s="808"/>
      <c r="BL71" s="1281"/>
      <c r="BM71" s="1281"/>
      <c r="BN71" s="1281"/>
      <c r="BO71" s="1281"/>
      <c r="BP71" s="1281"/>
      <c r="BQ71" s="1281"/>
      <c r="BR71" s="1297"/>
      <c r="BU71" s="365" t="b">
        <f t="shared" si="43"/>
        <v>0</v>
      </c>
      <c r="BV71" s="365" t="b">
        <f t="shared" si="44"/>
        <v>0</v>
      </c>
      <c r="BW71" s="365" t="b">
        <f t="shared" si="45"/>
        <v>0</v>
      </c>
      <c r="BX71" s="365">
        <f t="shared" si="46"/>
        <v>0</v>
      </c>
      <c r="BY71" s="365" t="b">
        <f t="shared" si="47"/>
        <v>0</v>
      </c>
      <c r="BZ71" s="365" t="b">
        <f t="shared" si="48"/>
        <v>0</v>
      </c>
      <c r="CA71" s="661">
        <f t="shared" si="16"/>
        <v>0</v>
      </c>
      <c r="CB71" s="661" t="b">
        <f t="shared" si="49"/>
        <v>0</v>
      </c>
      <c r="CC71" s="661" t="b">
        <f t="shared" si="50"/>
        <v>0</v>
      </c>
      <c r="CD71" s="661" t="b">
        <f t="shared" si="51"/>
        <v>0</v>
      </c>
      <c r="CE71" s="661">
        <f t="shared" si="52"/>
        <v>0</v>
      </c>
      <c r="CF71" s="661" t="b">
        <f t="shared" si="53"/>
        <v>0</v>
      </c>
      <c r="CG71" s="661">
        <f t="shared" si="54"/>
        <v>0</v>
      </c>
      <c r="CI71" s="779">
        <f t="shared" si="33"/>
        <v>0</v>
      </c>
      <c r="CJ71" s="779" t="b">
        <f t="shared" si="23"/>
        <v>0</v>
      </c>
      <c r="CK71" s="779" t="b">
        <f t="shared" si="34"/>
        <v>0</v>
      </c>
      <c r="CL71" s="779" t="b">
        <f t="shared" si="24"/>
        <v>0</v>
      </c>
      <c r="CM71" s="779" t="b">
        <f t="shared" si="35"/>
        <v>0</v>
      </c>
      <c r="CN71" s="779" t="b">
        <f t="shared" si="25"/>
        <v>0</v>
      </c>
      <c r="CO71" s="779" t="b">
        <f t="shared" si="36"/>
        <v>0</v>
      </c>
      <c r="CP71" s="779" t="b">
        <f t="shared" si="26"/>
        <v>0</v>
      </c>
      <c r="CQ71" s="779" t="b">
        <f t="shared" si="37"/>
        <v>0</v>
      </c>
      <c r="CR71" s="779" t="b">
        <f t="shared" si="27"/>
        <v>0</v>
      </c>
    </row>
    <row r="72" spans="1:96" ht="15" thickBot="1">
      <c r="A72" s="1231"/>
      <c r="B72" s="1237"/>
      <c r="C72" s="1222"/>
      <c r="D72" s="1240"/>
      <c r="E72" s="1222"/>
      <c r="F72" s="1222"/>
      <c r="G72" s="846"/>
      <c r="H72" s="1222"/>
      <c r="I72" s="1222"/>
      <c r="J72" s="1222"/>
      <c r="K72" s="1228"/>
      <c r="L72" s="1222"/>
      <c r="M72" s="1222"/>
      <c r="N72" s="1222"/>
      <c r="O72" s="1222"/>
      <c r="P72" s="1222"/>
      <c r="Q72" s="1222"/>
      <c r="R72" s="809"/>
      <c r="S72" s="809"/>
      <c r="T72" s="809"/>
      <c r="U72" s="809"/>
      <c r="V72" s="809"/>
      <c r="W72" s="809"/>
      <c r="X72" s="809"/>
      <c r="Y72" s="809" t="s">
        <v>37</v>
      </c>
      <c r="Z72" s="805"/>
      <c r="AA72" s="1277"/>
      <c r="AB72" s="840">
        <f t="shared" si="38"/>
        <v>0</v>
      </c>
      <c r="AC72" s="840">
        <f>IF(L72="kompletna",K72*M72*0.0036*'lista, wskaźniki'!$F$13, IF(L72="częściowa",K72*M72*0.0036*'lista, wskaźniki'!$F$14, IF(L72="brak",K72*M72*0.0036*'lista, wskaźniki'!$F$15,)))</f>
        <v>0</v>
      </c>
      <c r="AD72" s="840">
        <f>IF(T72="inne",E72*'lista, wskaźniki'!$E$35+F72*'lista, wskaźniki'!$E$36,IF(T72="to samo źródło",0,IF(T72=0,0)))</f>
        <v>0</v>
      </c>
      <c r="AE72" s="840">
        <f>IF(Y72="węgiel",Z72*'lista, wskaźniki'!$D$20, IF(Y72="drewno",Z72*'lista, wskaźniki'!$D$22,IF(Y72="pellet",Z72*'lista, wskaźniki'!$D$23,IF(Y72="gaz z sieci",Z72*'lista, wskaźniki'!$D$21,IF(Y72="olej opałowy",Z72*'lista, wskaźniki'!$D$24)))))</f>
        <v>0</v>
      </c>
      <c r="AF72" s="810"/>
      <c r="AG72" s="1277"/>
      <c r="AH72" s="655">
        <f>IF(Y72="węgiel",AB72*1/3.6*'lista, wskaźniki'!$F$20,IF(Y72="drewno",AB72*1/3.6*'lista, wskaźniki'!$F$22,IF(Y72="pellet",AB72*1/3.6*'lista, wskaźniki'!$F$23,IF(Y72="gaz z sieci",AB72*1/3.6*'lista, wskaźniki'!$F$21,IF(Y72="olej opałowy",AB72*1/3.6*'lista, wskaźniki'!$F$24,0)))))</f>
        <v>0</v>
      </c>
      <c r="AI72" s="656">
        <f>IF(Y72="węgiel",AB72*'lista, wskaźniki'!$E$42,IF(Y72="drewno",AB72*'lista, wskaźniki'!$G$42,IF(Y72="pellet",AB72*'lista, wskaźniki'!$H$42,IF(Y72="gaz z sieci",AB72*'lista, wskaźniki'!$F$42,IF(Y72="olej opałowy",AB72*'lista, wskaźniki'!$I$42,0)))))</f>
        <v>0</v>
      </c>
      <c r="AJ72" s="656">
        <f>IF(Y72="węgiel",AB72*'lista, wskaźniki'!$E$43,IF(Y72="drewno",AB72*'lista, wskaźniki'!$G$43,IF(Y72="pellet",AB72*'lista, wskaźniki'!$H$43,IF(Y72="gaz z sieci",AB72*'lista, wskaźniki'!$F$43,IF(Y72="olej opałowy",AB72*'lista, wskaźniki'!$I$43,0)))))</f>
        <v>0</v>
      </c>
      <c r="AK72" s="656">
        <f>IF(Y72="węgiel",AB72*'lista, wskaźniki'!$E$44,IF(Y72="drewno",AB72*'lista, wskaźniki'!$G$44,IF(Y72="pellet",AB72*'lista, wskaźniki'!$H$44,IF(Y72="gaz z sieci",AB72*'lista, wskaźniki'!$F$44,IF(Y72="olej opałowy",AB72*'lista, wskaźniki'!$I$44,0)))))</f>
        <v>0</v>
      </c>
      <c r="AL72" s="655" t="b">
        <f>IF(U72="energia elektryczna",AD72*1/3.6*'lista, wskaźniki'!$F$26)</f>
        <v>0</v>
      </c>
      <c r="AM72" s="846"/>
      <c r="AN72" s="846"/>
      <c r="AO72" s="846"/>
      <c r="AP72" s="800">
        <f>AA72*'lista, wskaźniki'!$F$26</f>
        <v>0</v>
      </c>
      <c r="AQ72" s="800">
        <f t="shared" si="39"/>
        <v>0</v>
      </c>
      <c r="AR72" s="801">
        <f t="shared" si="40"/>
        <v>0</v>
      </c>
      <c r="AS72" s="801">
        <f t="shared" si="41"/>
        <v>0</v>
      </c>
      <c r="AT72" s="801">
        <f t="shared" si="42"/>
        <v>0</v>
      </c>
      <c r="AU72" s="1277"/>
      <c r="AV72" s="1222"/>
      <c r="AW72" s="1222"/>
      <c r="AX72" s="1222"/>
      <c r="AY72" s="1222"/>
      <c r="AZ72" s="1222"/>
      <c r="BA72" s="1222"/>
      <c r="BB72" s="836"/>
      <c r="BC72" s="1222"/>
      <c r="BD72" s="836"/>
      <c r="BE72" s="809"/>
      <c r="BF72" s="1282"/>
      <c r="BG72" s="1282"/>
      <c r="BH72" s="1240"/>
      <c r="BI72" s="809"/>
      <c r="BJ72" s="809"/>
      <c r="BK72" s="809"/>
      <c r="BL72" s="1282"/>
      <c r="BM72" s="1282"/>
      <c r="BN72" s="1282"/>
      <c r="BO72" s="1282"/>
      <c r="BP72" s="1282"/>
      <c r="BQ72" s="1282"/>
      <c r="BR72" s="1298"/>
      <c r="BU72" s="365" t="b">
        <f t="shared" si="43"/>
        <v>0</v>
      </c>
      <c r="BV72" s="365" t="b">
        <f t="shared" si="44"/>
        <v>0</v>
      </c>
      <c r="BW72" s="365" t="b">
        <f t="shared" si="45"/>
        <v>0</v>
      </c>
      <c r="BX72" s="365" t="b">
        <f t="shared" si="46"/>
        <v>0</v>
      </c>
      <c r="BY72" s="365">
        <f t="shared" si="47"/>
        <v>0</v>
      </c>
      <c r="BZ72" s="365" t="b">
        <f t="shared" si="48"/>
        <v>0</v>
      </c>
      <c r="CA72" s="661">
        <f t="shared" si="16"/>
        <v>0</v>
      </c>
      <c r="CB72" s="661" t="b">
        <f t="shared" si="49"/>
        <v>0</v>
      </c>
      <c r="CC72" s="661" t="b">
        <f t="shared" si="50"/>
        <v>0</v>
      </c>
      <c r="CD72" s="661" t="b">
        <f t="shared" si="51"/>
        <v>0</v>
      </c>
      <c r="CE72" s="661" t="b">
        <f t="shared" si="52"/>
        <v>0</v>
      </c>
      <c r="CF72" s="661">
        <f t="shared" si="53"/>
        <v>0</v>
      </c>
      <c r="CG72" s="661">
        <f t="shared" si="54"/>
        <v>0</v>
      </c>
      <c r="CI72" s="779">
        <f t="shared" si="33"/>
        <v>0</v>
      </c>
      <c r="CJ72" s="779" t="b">
        <f t="shared" si="23"/>
        <v>0</v>
      </c>
      <c r="CK72" s="779" t="b">
        <f t="shared" si="34"/>
        <v>0</v>
      </c>
      <c r="CL72" s="779" t="b">
        <f t="shared" si="24"/>
        <v>0</v>
      </c>
      <c r="CM72" s="779" t="b">
        <f t="shared" si="35"/>
        <v>0</v>
      </c>
      <c r="CN72" s="779" t="b">
        <f t="shared" si="25"/>
        <v>0</v>
      </c>
      <c r="CO72" s="779" t="b">
        <f t="shared" si="36"/>
        <v>0</v>
      </c>
      <c r="CP72" s="779" t="b">
        <f t="shared" si="26"/>
        <v>0</v>
      </c>
      <c r="CQ72" s="779" t="b">
        <f t="shared" si="37"/>
        <v>0</v>
      </c>
      <c r="CR72" s="779" t="b">
        <f t="shared" si="27"/>
        <v>0</v>
      </c>
    </row>
    <row r="73" spans="1:96" ht="14.25" customHeight="1" thickBot="1">
      <c r="A73" s="1229">
        <v>15</v>
      </c>
      <c r="B73" s="1235" t="s">
        <v>183</v>
      </c>
      <c r="C73" s="1220" t="s">
        <v>244</v>
      </c>
      <c r="D73" s="1238"/>
      <c r="E73" s="1220">
        <v>18</v>
      </c>
      <c r="F73" s="1220">
        <v>67</v>
      </c>
      <c r="G73" s="1293">
        <v>1850</v>
      </c>
      <c r="H73" s="1220" t="s">
        <v>16</v>
      </c>
      <c r="I73" s="1220"/>
      <c r="J73" s="1220"/>
      <c r="K73" s="1226">
        <f>IF(G73&lt;=1966,'lista, wskaźniki'!$G$4,IF(G73&gt;1966,IF(G73&lt;=1985,'lista, wskaźniki'!$G$5,IF(G73&gt;1985,IF(G73&lt;=1992,'lista, wskaźniki'!$G$6,IF(G73&gt;1992,IF(G73&lt;=1996,'lista, wskaźniki'!$G$7,IF(G73&gt;1996,'lista, wskaźniki'!$G$8))))))))</f>
        <v>290</v>
      </c>
      <c r="L73" s="1220"/>
      <c r="M73" s="1220">
        <v>656.6</v>
      </c>
      <c r="N73" s="1220" t="s">
        <v>27</v>
      </c>
      <c r="O73" s="1220">
        <v>35</v>
      </c>
      <c r="P73" s="1220">
        <v>2012</v>
      </c>
      <c r="Q73" s="1220"/>
      <c r="R73" s="807" t="s">
        <v>35</v>
      </c>
      <c r="S73" s="807"/>
      <c r="T73" s="807" t="s">
        <v>24</v>
      </c>
      <c r="U73" s="807" t="s">
        <v>40</v>
      </c>
      <c r="V73" s="807" t="s">
        <v>188</v>
      </c>
      <c r="W73" s="807"/>
      <c r="X73" s="807"/>
      <c r="Y73" s="807" t="s">
        <v>35</v>
      </c>
      <c r="Z73" s="798">
        <v>27</v>
      </c>
      <c r="AA73" s="1275">
        <f>15322/1000</f>
        <v>15.321999999999999</v>
      </c>
      <c r="AB73" s="840">
        <f t="shared" si="38"/>
        <v>611.01</v>
      </c>
      <c r="AC73" s="840">
        <f>IF(L73="kompletna",K73*M73*0.0036*'lista, wskaźniki'!$F$13, IF(L73="częściowa",K73*M73*0.0036*'lista, wskaźniki'!$F$14, IF(L73="brak",K73*M73*0.0036*'lista, wskaźniki'!$F$15,)))</f>
        <v>0</v>
      </c>
      <c r="AD73" s="840">
        <f>IF(T73="inne",E73*'lista, wskaźniki'!$E$35+F73*'lista, wskaźniki'!$E$36,IF(T73="to samo źródło",0,IF(T73=0,0)))</f>
        <v>65.821365249999999</v>
      </c>
      <c r="AE73" s="840">
        <f>IF(Y73="węgiel",Z73*'lista, wskaźniki'!$D$20, IF(Y73="drewno",Z73*'lista, wskaźniki'!$D$22,IF(Y73="pellet",Z73*'lista, wskaźniki'!$D$23,IF(Y73="gaz z sieci",Z73*'lista, wskaźniki'!$D$21,IF(Y73="olej opałowy",Z73*'lista, wskaźniki'!$D$24)))))</f>
        <v>611.01</v>
      </c>
      <c r="AF73" s="800">
        <v>21600</v>
      </c>
      <c r="AG73" s="1275">
        <v>8802.9699999999993</v>
      </c>
      <c r="AH73" s="655">
        <f>IF(Y73="węgiel",AB73*1/3.6*'lista, wskaźniki'!$F$20,IF(Y73="drewno",AB73*1/3.6*'lista, wskaźniki'!$F$22,IF(Y73="pellet",AB73*1/3.6*'lista, wskaźniki'!$F$23,IF(Y73="gaz z sieci",AB73*1/3.6*'lista, wskaźniki'!$F$21,IF(Y73="olej opałowy",AB73*1/3.6*'lista, wskaźniki'!$F$24,0)))))</f>
        <v>57.880977299999998</v>
      </c>
      <c r="AI73" s="656">
        <f>IF(Y73="węgiel",AB73*'lista, wskaźniki'!$E$42,IF(Y73="drewno",AB73*'lista, wskaźniki'!$G$42,IF(Y73="pellet",AB73*'lista, wskaźniki'!$H$42,IF(Y73="gaz z sieci",AB73*'lista, wskaźniki'!$F$42,IF(Y73="olej opałowy",AB73*'lista, wskaźniki'!$I$42,0)))))</f>
        <v>0.2321838</v>
      </c>
      <c r="AJ73" s="656">
        <f>IF(Y73="węgiel",AB73*'lista, wskaźniki'!$E$43,IF(Y73="drewno",AB73*'lista, wskaźniki'!$G$43,IF(Y73="pellet",AB73*'lista, wskaźniki'!$H$43,IF(Y73="gaz z sieci",AB73*'lista, wskaźniki'!$F$43,IF(Y73="olej opałowy",AB73*'lista, wskaźniki'!$I$43,0)))))</f>
        <v>0.21996360000000001</v>
      </c>
      <c r="AK73" s="656">
        <f>IF(Y73="węgiel",AB73*'lista, wskaźniki'!$E$44,IF(Y73="drewno",AB73*'lista, wskaźniki'!$G$44,IF(Y73="pellet",AB73*'lista, wskaźniki'!$H$44,IF(Y73="gaz z sieci",AB73*'lista, wskaźniki'!$F$44,IF(Y73="olej opałowy",AB73*'lista, wskaźniki'!$I$44,0)))))</f>
        <v>1.6497270000000001E-4</v>
      </c>
      <c r="AL73" s="655">
        <f>IF(U73="energia elektryczna",AD73*1/3.6*'lista, wskaźniki'!$F$26)</f>
        <v>16.272504186805556</v>
      </c>
      <c r="AM73" s="844"/>
      <c r="AN73" s="844"/>
      <c r="AO73" s="844"/>
      <c r="AP73" s="800">
        <f>AA73*'lista, wskaźniki'!$F$26</f>
        <v>13.636579999999999</v>
      </c>
      <c r="AQ73" s="800">
        <f t="shared" si="39"/>
        <v>71.517557299999993</v>
      </c>
      <c r="AR73" s="801">
        <f t="shared" si="40"/>
        <v>0.2321838</v>
      </c>
      <c r="AS73" s="801">
        <f t="shared" si="41"/>
        <v>0.21996360000000001</v>
      </c>
      <c r="AT73" s="801">
        <f t="shared" si="42"/>
        <v>1.6497270000000001E-4</v>
      </c>
      <c r="AU73" s="1275">
        <v>121</v>
      </c>
      <c r="AV73" s="1220">
        <v>425.28</v>
      </c>
      <c r="AW73" s="1220" t="s">
        <v>17</v>
      </c>
      <c r="AX73" s="1220"/>
      <c r="AY73" s="1220"/>
      <c r="AZ73" s="1220" t="s">
        <v>17</v>
      </c>
      <c r="BA73" s="1220"/>
      <c r="BB73" s="834"/>
      <c r="BC73" s="1220" t="s">
        <v>17</v>
      </c>
      <c r="BD73" s="834"/>
      <c r="BE73" s="807"/>
      <c r="BF73" s="1267"/>
      <c r="BG73" s="1267"/>
      <c r="BH73" s="1238" t="s">
        <v>17</v>
      </c>
      <c r="BI73" s="807"/>
      <c r="BJ73" s="807"/>
      <c r="BK73" s="807"/>
      <c r="BL73" s="1267"/>
      <c r="BM73" s="1267"/>
      <c r="BN73" s="1267"/>
      <c r="BO73" s="1267"/>
      <c r="BP73" s="1267"/>
      <c r="BQ73" s="1267"/>
      <c r="BR73" s="1296"/>
      <c r="BU73" s="365">
        <f t="shared" si="43"/>
        <v>611.01</v>
      </c>
      <c r="BV73" s="365" t="b">
        <f t="shared" si="44"/>
        <v>0</v>
      </c>
      <c r="BW73" s="365" t="b">
        <f t="shared" si="45"/>
        <v>0</v>
      </c>
      <c r="BX73" s="365" t="b">
        <f t="shared" si="46"/>
        <v>0</v>
      </c>
      <c r="BY73" s="365" t="b">
        <f t="shared" si="47"/>
        <v>0</v>
      </c>
      <c r="BZ73" s="365" t="b">
        <f t="shared" si="48"/>
        <v>0</v>
      </c>
      <c r="CA73" s="661">
        <f t="shared" ref="CA73:CA149" si="55">AD73</f>
        <v>65.821365249999999</v>
      </c>
      <c r="CB73" s="661">
        <f t="shared" si="49"/>
        <v>611.01</v>
      </c>
      <c r="CC73" s="661" t="b">
        <f t="shared" si="50"/>
        <v>0</v>
      </c>
      <c r="CD73" s="661" t="b">
        <f t="shared" si="51"/>
        <v>0</v>
      </c>
      <c r="CE73" s="661" t="b">
        <f t="shared" si="52"/>
        <v>0</v>
      </c>
      <c r="CF73" s="661" t="b">
        <f t="shared" si="53"/>
        <v>0</v>
      </c>
      <c r="CG73" s="661">
        <f t="shared" si="54"/>
        <v>65.821365249999999</v>
      </c>
      <c r="CI73" s="13">
        <f t="shared" si="33"/>
        <v>656.6</v>
      </c>
      <c r="CJ73" s="13" t="b">
        <f t="shared" ref="CJ73:CJ122" si="56">IF(L73="kompletna",CI73,IF(L73="częściowa",0.5*CI73,IF(L73="brak",0*CI73)))</f>
        <v>0</v>
      </c>
      <c r="CK73" s="13" t="b">
        <f t="shared" si="34"/>
        <v>0</v>
      </c>
      <c r="CL73" s="13" t="b">
        <f t="shared" ref="CL73:CL122" si="57">IF(L73="kompletna",CK73,IF(L73="częściowa",0.5*CK73,IF(L73="brak",0*CK73)))</f>
        <v>0</v>
      </c>
      <c r="CM73" s="13" t="b">
        <f t="shared" si="35"/>
        <v>0</v>
      </c>
      <c r="CN73" s="13" t="b">
        <f t="shared" ref="CN73:CN122" si="58">IF(L73="kompletna",CM73,IF(L73="częściowa",0.5*CM73,IF(L73="brak",0*CM73)))</f>
        <v>0</v>
      </c>
      <c r="CO73" s="13" t="b">
        <f t="shared" si="36"/>
        <v>0</v>
      </c>
      <c r="CP73" s="13" t="b">
        <f t="shared" ref="CP73:CP122" si="59">IF(L73="kompletna",CO73,IF(L73="częściowa",0.5*CO73,IF(L73="brak",0*CO73)))</f>
        <v>0</v>
      </c>
      <c r="CQ73" s="13" t="b">
        <f t="shared" si="37"/>
        <v>0</v>
      </c>
      <c r="CR73" s="13" t="b">
        <f t="shared" ref="CR73:CR122" si="60">IF(L73="kompletna",CQ73,IF(L73="częściowa",0.5*CQ73,IF(L73="brak",0*CQ73)))</f>
        <v>0</v>
      </c>
    </row>
    <row r="74" spans="1:96" ht="15" thickBot="1">
      <c r="A74" s="1230"/>
      <c r="B74" s="1236"/>
      <c r="C74" s="1221"/>
      <c r="D74" s="1239"/>
      <c r="E74" s="1221"/>
      <c r="F74" s="1221"/>
      <c r="G74" s="1294"/>
      <c r="H74" s="1221"/>
      <c r="I74" s="1221"/>
      <c r="J74" s="1221"/>
      <c r="K74" s="1227"/>
      <c r="L74" s="1221"/>
      <c r="M74" s="1221"/>
      <c r="N74" s="1221"/>
      <c r="O74" s="1221"/>
      <c r="P74" s="1221"/>
      <c r="Q74" s="1221"/>
      <c r="R74" s="808"/>
      <c r="S74" s="808"/>
      <c r="T74" s="808"/>
      <c r="U74" s="808"/>
      <c r="V74" s="808"/>
      <c r="W74" s="808"/>
      <c r="X74" s="808"/>
      <c r="Y74" s="808" t="s">
        <v>36</v>
      </c>
      <c r="Z74" s="802"/>
      <c r="AA74" s="1276"/>
      <c r="AB74" s="840">
        <f t="shared" si="38"/>
        <v>0</v>
      </c>
      <c r="AC74" s="840">
        <f>IF(L74="kompletna",K74*M74*0.0036*'lista, wskaźniki'!$F$13, IF(L74="częściowa",K74*M74*0.0036*'lista, wskaźniki'!$F$14, IF(L74="brak",K74*M74*0.0036*'lista, wskaźniki'!$F$15,)))</f>
        <v>0</v>
      </c>
      <c r="AD74" s="840">
        <f>IF(T74="inne",E74*'lista, wskaźniki'!$E$35+F74*'lista, wskaźniki'!$E$36,IF(T74="to samo źródło",0,IF(T74=0,0)))</f>
        <v>0</v>
      </c>
      <c r="AE74" s="840">
        <f>IF(Y74="węgiel",Z74*'lista, wskaźniki'!$D$20, IF(Y74="drewno",Z74*'lista, wskaźniki'!$D$22,IF(Y74="pellet",Z74*'lista, wskaźniki'!$D$23,IF(Y74="gaz z sieci",Z74*'lista, wskaźniki'!$D$21,IF(Y74="olej opałowy",Z74*'lista, wskaźniki'!$D$24)))))</f>
        <v>0</v>
      </c>
      <c r="AF74" s="655"/>
      <c r="AG74" s="1276"/>
      <c r="AH74" s="655">
        <f>IF(Y74="węgiel",AB74*1/3.6*'lista, wskaźniki'!$F$20,IF(Y74="drewno",AB74*1/3.6*'lista, wskaźniki'!$F$22,IF(Y74="pellet",AB74*1/3.6*'lista, wskaźniki'!$F$23,IF(Y74="gaz z sieci",AB74*1/3.6*'lista, wskaźniki'!$F$21,IF(Y74="olej opałowy",AB74*1/3.6*'lista, wskaźniki'!$F$24,0)))))</f>
        <v>0</v>
      </c>
      <c r="AI74" s="656">
        <f>IF(Y74="węgiel",AB74*'lista, wskaźniki'!$E$42,IF(Y74="drewno",AB74*'lista, wskaźniki'!$G$42,IF(Y74="pellet",AB74*'lista, wskaźniki'!$H$42,IF(Y74="gaz z sieci",AB74*'lista, wskaźniki'!$F$42,IF(Y74="olej opałowy",AB74*'lista, wskaźniki'!$I$42,0)))))</f>
        <v>0</v>
      </c>
      <c r="AJ74" s="656">
        <f>IF(Y74="węgiel",AB74*'lista, wskaźniki'!$E$43,IF(Y74="drewno",AB74*'lista, wskaźniki'!$G$43,IF(Y74="pellet",AB74*'lista, wskaźniki'!$H$43,IF(Y74="gaz z sieci",AB74*'lista, wskaźniki'!$F$43,IF(Y74="olej opałowy",AB74*'lista, wskaźniki'!$I$43,0)))))</f>
        <v>0</v>
      </c>
      <c r="AK74" s="656">
        <f>IF(Y74="węgiel",AB74*'lista, wskaźniki'!$E$44,IF(Y74="drewno",AB74*'lista, wskaźniki'!$G$44,IF(Y74="pellet",AB74*'lista, wskaźniki'!$H$44,IF(Y74="gaz z sieci",AB74*'lista, wskaźniki'!$F$44,IF(Y74="olej opałowy",AB74*'lista, wskaźniki'!$I$44,0)))))</f>
        <v>0</v>
      </c>
      <c r="AL74" s="655" t="b">
        <f>IF(U74="energia elektryczna",AD74*1/3.6*'lista, wskaźniki'!$F$26)</f>
        <v>0</v>
      </c>
      <c r="AM74" s="845"/>
      <c r="AN74" s="845"/>
      <c r="AO74" s="845"/>
      <c r="AP74" s="800">
        <f>AA74*'lista, wskaźniki'!$F$26</f>
        <v>0</v>
      </c>
      <c r="AQ74" s="800">
        <f t="shared" si="39"/>
        <v>0</v>
      </c>
      <c r="AR74" s="801">
        <f t="shared" si="40"/>
        <v>0</v>
      </c>
      <c r="AS74" s="801">
        <f t="shared" si="41"/>
        <v>0</v>
      </c>
      <c r="AT74" s="801">
        <f t="shared" si="42"/>
        <v>0</v>
      </c>
      <c r="AU74" s="1276"/>
      <c r="AV74" s="1221"/>
      <c r="AW74" s="1221"/>
      <c r="AX74" s="1221"/>
      <c r="AY74" s="1221"/>
      <c r="AZ74" s="1221"/>
      <c r="BA74" s="1221"/>
      <c r="BB74" s="835"/>
      <c r="BC74" s="1221"/>
      <c r="BD74" s="835"/>
      <c r="BE74" s="808"/>
      <c r="BF74" s="1281"/>
      <c r="BG74" s="1281"/>
      <c r="BH74" s="1239"/>
      <c r="BI74" s="808"/>
      <c r="BJ74" s="808"/>
      <c r="BK74" s="808"/>
      <c r="BL74" s="1281"/>
      <c r="BM74" s="1281"/>
      <c r="BN74" s="1281"/>
      <c r="BO74" s="1281"/>
      <c r="BP74" s="1281"/>
      <c r="BQ74" s="1281"/>
      <c r="BR74" s="1297"/>
      <c r="BU74" s="365" t="b">
        <f t="shared" si="43"/>
        <v>0</v>
      </c>
      <c r="BV74" s="365">
        <f t="shared" si="44"/>
        <v>0</v>
      </c>
      <c r="BW74" s="365" t="b">
        <f t="shared" si="45"/>
        <v>0</v>
      </c>
      <c r="BX74" s="365" t="b">
        <f t="shared" si="46"/>
        <v>0</v>
      </c>
      <c r="BY74" s="365" t="b">
        <f t="shared" si="47"/>
        <v>0</v>
      </c>
      <c r="BZ74" s="365" t="b">
        <f t="shared" si="48"/>
        <v>0</v>
      </c>
      <c r="CA74" s="661">
        <f t="shared" si="55"/>
        <v>0</v>
      </c>
      <c r="CB74" s="661" t="b">
        <f t="shared" si="49"/>
        <v>0</v>
      </c>
      <c r="CC74" s="661">
        <f t="shared" si="50"/>
        <v>0</v>
      </c>
      <c r="CD74" s="661" t="b">
        <f t="shared" si="51"/>
        <v>0</v>
      </c>
      <c r="CE74" s="661" t="b">
        <f t="shared" si="52"/>
        <v>0</v>
      </c>
      <c r="CF74" s="661" t="b">
        <f t="shared" si="53"/>
        <v>0</v>
      </c>
      <c r="CG74" s="661">
        <f t="shared" si="54"/>
        <v>0</v>
      </c>
      <c r="CI74" s="13">
        <f t="shared" si="33"/>
        <v>0</v>
      </c>
      <c r="CJ74" s="13" t="b">
        <f t="shared" si="56"/>
        <v>0</v>
      </c>
      <c r="CK74" s="13" t="b">
        <f t="shared" si="34"/>
        <v>0</v>
      </c>
      <c r="CL74" s="13" t="b">
        <f t="shared" si="57"/>
        <v>0</v>
      </c>
      <c r="CM74" s="13" t="b">
        <f t="shared" si="35"/>
        <v>0</v>
      </c>
      <c r="CN74" s="13" t="b">
        <f t="shared" si="58"/>
        <v>0</v>
      </c>
      <c r="CO74" s="13" t="b">
        <f t="shared" si="36"/>
        <v>0</v>
      </c>
      <c r="CP74" s="13" t="b">
        <f t="shared" si="59"/>
        <v>0</v>
      </c>
      <c r="CQ74" s="13" t="b">
        <f t="shared" si="37"/>
        <v>0</v>
      </c>
      <c r="CR74" s="13" t="b">
        <f t="shared" si="60"/>
        <v>0</v>
      </c>
    </row>
    <row r="75" spans="1:96" ht="15" thickBot="1">
      <c r="A75" s="1230"/>
      <c r="B75" s="1236"/>
      <c r="C75" s="1221"/>
      <c r="D75" s="1239"/>
      <c r="E75" s="1221"/>
      <c r="F75" s="1221"/>
      <c r="G75" s="1294"/>
      <c r="H75" s="1221"/>
      <c r="I75" s="1221"/>
      <c r="J75" s="1221"/>
      <c r="K75" s="1227"/>
      <c r="L75" s="1221"/>
      <c r="M75" s="1221"/>
      <c r="N75" s="1221"/>
      <c r="O75" s="1221"/>
      <c r="P75" s="1221"/>
      <c r="Q75" s="1221"/>
      <c r="R75" s="808"/>
      <c r="S75" s="808"/>
      <c r="T75" s="808"/>
      <c r="U75" s="808"/>
      <c r="V75" s="808"/>
      <c r="W75" s="808"/>
      <c r="X75" s="808"/>
      <c r="Y75" s="808" t="s">
        <v>50</v>
      </c>
      <c r="Z75" s="802"/>
      <c r="AA75" s="1276"/>
      <c r="AB75" s="840">
        <f t="shared" si="38"/>
        <v>0</v>
      </c>
      <c r="AC75" s="840">
        <f>IF(L75="kompletna",K75*M75*0.0036*'lista, wskaźniki'!$F$13, IF(L75="częściowa",K75*M75*0.0036*'lista, wskaźniki'!$F$14, IF(L75="brak",K75*M75*0.0036*'lista, wskaźniki'!$F$15,)))</f>
        <v>0</v>
      </c>
      <c r="AD75" s="840">
        <f>IF(T75="inne",E75*'lista, wskaźniki'!$E$35+F75*'lista, wskaźniki'!$E$36,IF(T75="to samo źródło",0,IF(T75=0,0)))</f>
        <v>0</v>
      </c>
      <c r="AE75" s="840">
        <f>IF(Y75="węgiel",Z75*'lista, wskaźniki'!$D$20, IF(Y75="drewno",Z75*'lista, wskaźniki'!$D$22,IF(Y75="pellet",Z75*'lista, wskaźniki'!$D$23,IF(Y75="gaz z sieci",Z75*'lista, wskaźniki'!$D$21,IF(Y75="olej opałowy",Z75*'lista, wskaźniki'!$D$24)))))</f>
        <v>0</v>
      </c>
      <c r="AF75" s="655"/>
      <c r="AG75" s="1276"/>
      <c r="AH75" s="655">
        <f>IF(Y75="węgiel",AB75*1/3.6*'lista, wskaźniki'!$F$20,IF(Y75="drewno",AB75*1/3.6*'lista, wskaźniki'!$F$22,IF(Y75="pellet",AB75*1/3.6*'lista, wskaźniki'!$F$23,IF(Y75="gaz z sieci",AB75*1/3.6*'lista, wskaźniki'!$F$21,IF(Y75="olej opałowy",AB75*1/3.6*'lista, wskaźniki'!$F$24,0)))))</f>
        <v>0</v>
      </c>
      <c r="AI75" s="656">
        <f>IF(Y75="węgiel",AB75*'lista, wskaźniki'!$E$42,IF(Y75="drewno",AB75*'lista, wskaźniki'!$G$42,IF(Y75="pellet",AB75*'lista, wskaźniki'!$H$42,IF(Y75="gaz z sieci",AB75*'lista, wskaźniki'!$F$42,IF(Y75="olej opałowy",AB75*'lista, wskaźniki'!$I$42,0)))))</f>
        <v>0</v>
      </c>
      <c r="AJ75" s="656">
        <f>IF(Y75="węgiel",AB75*'lista, wskaźniki'!$E$43,IF(Y75="drewno",AB75*'lista, wskaźniki'!$G$43,IF(Y75="pellet",AB75*'lista, wskaźniki'!$H$43,IF(Y75="gaz z sieci",AB75*'lista, wskaźniki'!$F$43,IF(Y75="olej opałowy",AB75*'lista, wskaźniki'!$I$43,0)))))</f>
        <v>0</v>
      </c>
      <c r="AK75" s="656">
        <f>IF(Y75="węgiel",AB75*'lista, wskaźniki'!$E$44,IF(Y75="drewno",AB75*'lista, wskaźniki'!$G$44,IF(Y75="pellet",AB75*'lista, wskaźniki'!$H$44,IF(Y75="gaz z sieci",AB75*'lista, wskaźniki'!$F$44,IF(Y75="olej opałowy",AB75*'lista, wskaźniki'!$I$44,0)))))</f>
        <v>0</v>
      </c>
      <c r="AL75" s="655" t="b">
        <f>IF(U75="energia elektryczna",AD75*1/3.6*'lista, wskaźniki'!$F$26)</f>
        <v>0</v>
      </c>
      <c r="AM75" s="845"/>
      <c r="AN75" s="845"/>
      <c r="AO75" s="845"/>
      <c r="AP75" s="800">
        <f>AA75*'lista, wskaźniki'!$F$26</f>
        <v>0</v>
      </c>
      <c r="AQ75" s="800">
        <f t="shared" si="39"/>
        <v>0</v>
      </c>
      <c r="AR75" s="801">
        <f t="shared" si="40"/>
        <v>0</v>
      </c>
      <c r="AS75" s="801">
        <f t="shared" si="41"/>
        <v>0</v>
      </c>
      <c r="AT75" s="801">
        <f t="shared" si="42"/>
        <v>0</v>
      </c>
      <c r="AU75" s="1276"/>
      <c r="AV75" s="1221"/>
      <c r="AW75" s="1221"/>
      <c r="AX75" s="1221"/>
      <c r="AY75" s="1221"/>
      <c r="AZ75" s="1221"/>
      <c r="BA75" s="1221"/>
      <c r="BB75" s="835"/>
      <c r="BC75" s="1221"/>
      <c r="BD75" s="835"/>
      <c r="BE75" s="808"/>
      <c r="BF75" s="1281"/>
      <c r="BG75" s="1281"/>
      <c r="BH75" s="1239"/>
      <c r="BI75" s="808"/>
      <c r="BJ75" s="808"/>
      <c r="BK75" s="808"/>
      <c r="BL75" s="1281"/>
      <c r="BM75" s="1281"/>
      <c r="BN75" s="1281"/>
      <c r="BO75" s="1281"/>
      <c r="BP75" s="1281"/>
      <c r="BQ75" s="1281"/>
      <c r="BR75" s="1297"/>
      <c r="BU75" s="365" t="b">
        <f t="shared" si="43"/>
        <v>0</v>
      </c>
      <c r="BV75" s="365" t="b">
        <f t="shared" si="44"/>
        <v>0</v>
      </c>
      <c r="BW75" s="365">
        <f t="shared" si="45"/>
        <v>0</v>
      </c>
      <c r="BX75" s="365" t="b">
        <f t="shared" si="46"/>
        <v>0</v>
      </c>
      <c r="BY75" s="365" t="b">
        <f t="shared" si="47"/>
        <v>0</v>
      </c>
      <c r="BZ75" s="365" t="b">
        <f t="shared" si="48"/>
        <v>0</v>
      </c>
      <c r="CA75" s="661">
        <f t="shared" si="55"/>
        <v>0</v>
      </c>
      <c r="CB75" s="661" t="b">
        <f t="shared" si="49"/>
        <v>0</v>
      </c>
      <c r="CC75" s="661" t="b">
        <f t="shared" si="50"/>
        <v>0</v>
      </c>
      <c r="CD75" s="661">
        <f t="shared" si="51"/>
        <v>0</v>
      </c>
      <c r="CE75" s="661" t="b">
        <f t="shared" si="52"/>
        <v>0</v>
      </c>
      <c r="CF75" s="661" t="b">
        <f t="shared" si="53"/>
        <v>0</v>
      </c>
      <c r="CG75" s="661">
        <f t="shared" si="54"/>
        <v>0</v>
      </c>
      <c r="CI75" s="13">
        <f t="shared" si="33"/>
        <v>0</v>
      </c>
      <c r="CJ75" s="13" t="b">
        <f t="shared" si="56"/>
        <v>0</v>
      </c>
      <c r="CK75" s="13" t="b">
        <f t="shared" si="34"/>
        <v>0</v>
      </c>
      <c r="CL75" s="13" t="b">
        <f t="shared" si="57"/>
        <v>0</v>
      </c>
      <c r="CM75" s="13" t="b">
        <f t="shared" si="35"/>
        <v>0</v>
      </c>
      <c r="CN75" s="13" t="b">
        <f t="shared" si="58"/>
        <v>0</v>
      </c>
      <c r="CO75" s="13" t="b">
        <f t="shared" si="36"/>
        <v>0</v>
      </c>
      <c r="CP75" s="13" t="b">
        <f t="shared" si="59"/>
        <v>0</v>
      </c>
      <c r="CQ75" s="13" t="b">
        <f t="shared" si="37"/>
        <v>0</v>
      </c>
      <c r="CR75" s="13" t="b">
        <f t="shared" si="60"/>
        <v>0</v>
      </c>
    </row>
    <row r="76" spans="1:96" ht="14.25" customHeight="1" thickBot="1">
      <c r="A76" s="1230"/>
      <c r="B76" s="1236"/>
      <c r="C76" s="1221"/>
      <c r="D76" s="1239"/>
      <c r="E76" s="1221"/>
      <c r="F76" s="1221"/>
      <c r="G76" s="1294"/>
      <c r="H76" s="1221"/>
      <c r="I76" s="1221"/>
      <c r="J76" s="1221"/>
      <c r="K76" s="1227"/>
      <c r="L76" s="1221"/>
      <c r="M76" s="1221"/>
      <c r="N76" s="1221"/>
      <c r="O76" s="1221"/>
      <c r="P76" s="1221"/>
      <c r="Q76" s="1221"/>
      <c r="R76" s="808"/>
      <c r="S76" s="808"/>
      <c r="T76" s="808"/>
      <c r="U76" s="808"/>
      <c r="V76" s="808"/>
      <c r="W76" s="808"/>
      <c r="X76" s="808"/>
      <c r="Y76" s="808" t="s">
        <v>38</v>
      </c>
      <c r="Z76" s="802"/>
      <c r="AA76" s="1276"/>
      <c r="AB76" s="840">
        <f t="shared" si="38"/>
        <v>0</v>
      </c>
      <c r="AC76" s="840">
        <f>IF(L76="kompletna",K76*M76*0.0036*'lista, wskaźniki'!$F$13, IF(L76="częściowa",K76*M76*0.0036*'lista, wskaźniki'!$F$14, IF(L76="brak",K76*M76*0.0036*'lista, wskaźniki'!$F$15,)))</f>
        <v>0</v>
      </c>
      <c r="AD76" s="840">
        <f>IF(T76="inne",E76*'lista, wskaźniki'!$E$35+F76*'lista, wskaźniki'!$E$36,IF(T76="to samo źródło",0,IF(T76=0,0)))</f>
        <v>0</v>
      </c>
      <c r="AE76" s="840">
        <f>IF(Y76="węgiel",Z76*'lista, wskaźniki'!$D$20, IF(Y76="drewno",Z76*'lista, wskaźniki'!$D$22,IF(Y76="pellet",Z76*'lista, wskaźniki'!$D$23,IF(Y76="gaz z sieci",Z76*'lista, wskaźniki'!$D$21,IF(Y76="olej opałowy",Z76*'lista, wskaźniki'!$D$24)))))</f>
        <v>0</v>
      </c>
      <c r="AF76" s="655"/>
      <c r="AG76" s="1276"/>
      <c r="AH76" s="655">
        <f>IF(Y76="węgiel",AB76*1/3.6*'lista, wskaźniki'!$F$20,IF(Y76="drewno",AB76*1/3.6*'lista, wskaźniki'!$F$22,IF(Y76="pellet",AB76*1/3.6*'lista, wskaźniki'!$F$23,IF(Y76="gaz z sieci",AB76*1/3.6*'lista, wskaźniki'!$F$21,IF(Y76="olej opałowy",AB76*1/3.6*'lista, wskaźniki'!$F$24,0)))))</f>
        <v>0</v>
      </c>
      <c r="AI76" s="656">
        <f>IF(Y76="węgiel",AB76*'lista, wskaźniki'!$E$42,IF(Y76="drewno",AB76*'lista, wskaźniki'!$G$42,IF(Y76="pellet",AB76*'lista, wskaźniki'!$H$42,IF(Y76="gaz z sieci",AB76*'lista, wskaźniki'!$F$42,IF(Y76="olej opałowy",AB76*'lista, wskaźniki'!$I$42,0)))))</f>
        <v>0</v>
      </c>
      <c r="AJ76" s="656">
        <f>IF(Y76="węgiel",AB76*'lista, wskaźniki'!$E$43,IF(Y76="drewno",AB76*'lista, wskaźniki'!$G$43,IF(Y76="pellet",AB76*'lista, wskaźniki'!$H$43,IF(Y76="gaz z sieci",AB76*'lista, wskaźniki'!$F$43,IF(Y76="olej opałowy",AB76*'lista, wskaźniki'!$I$43,0)))))</f>
        <v>0</v>
      </c>
      <c r="AK76" s="656">
        <f>IF(Y76="węgiel",AB76*'lista, wskaźniki'!$E$44,IF(Y76="drewno",AB76*'lista, wskaźniki'!$G$44,IF(Y76="pellet",AB76*'lista, wskaźniki'!$H$44,IF(Y76="gaz z sieci",AB76*'lista, wskaźniki'!$F$44,IF(Y76="olej opałowy",AB76*'lista, wskaźniki'!$I$44,0)))))</f>
        <v>0</v>
      </c>
      <c r="AL76" s="655" t="b">
        <f>IF(U76="energia elektryczna",AD76*1/3.6*'lista, wskaźniki'!$F$26)</f>
        <v>0</v>
      </c>
      <c r="AM76" s="845"/>
      <c r="AN76" s="845"/>
      <c r="AO76" s="845"/>
      <c r="AP76" s="800">
        <f>AA76*'lista, wskaźniki'!$F$26</f>
        <v>0</v>
      </c>
      <c r="AQ76" s="800">
        <f t="shared" si="39"/>
        <v>0</v>
      </c>
      <c r="AR76" s="801">
        <f t="shared" si="40"/>
        <v>0</v>
      </c>
      <c r="AS76" s="801">
        <f t="shared" si="41"/>
        <v>0</v>
      </c>
      <c r="AT76" s="801">
        <f t="shared" si="42"/>
        <v>0</v>
      </c>
      <c r="AU76" s="1276"/>
      <c r="AV76" s="1221"/>
      <c r="AW76" s="1221"/>
      <c r="AX76" s="1221"/>
      <c r="AY76" s="1221"/>
      <c r="AZ76" s="1221"/>
      <c r="BA76" s="1221"/>
      <c r="BB76" s="835"/>
      <c r="BC76" s="1221"/>
      <c r="BD76" s="835"/>
      <c r="BE76" s="808"/>
      <c r="BF76" s="1281"/>
      <c r="BG76" s="1281"/>
      <c r="BH76" s="1239"/>
      <c r="BI76" s="808"/>
      <c r="BJ76" s="808"/>
      <c r="BK76" s="808"/>
      <c r="BL76" s="1281"/>
      <c r="BM76" s="1281"/>
      <c r="BN76" s="1281"/>
      <c r="BO76" s="1281"/>
      <c r="BP76" s="1281"/>
      <c r="BQ76" s="1281"/>
      <c r="BR76" s="1297"/>
      <c r="BU76" s="365" t="b">
        <f t="shared" si="43"/>
        <v>0</v>
      </c>
      <c r="BV76" s="365" t="b">
        <f t="shared" si="44"/>
        <v>0</v>
      </c>
      <c r="BW76" s="365" t="b">
        <f t="shared" si="45"/>
        <v>0</v>
      </c>
      <c r="BX76" s="365">
        <f t="shared" si="46"/>
        <v>0</v>
      </c>
      <c r="BY76" s="365" t="b">
        <f t="shared" si="47"/>
        <v>0</v>
      </c>
      <c r="BZ76" s="365" t="b">
        <f t="shared" si="48"/>
        <v>0</v>
      </c>
      <c r="CA76" s="661">
        <f t="shared" si="55"/>
        <v>0</v>
      </c>
      <c r="CB76" s="661" t="b">
        <f t="shared" si="49"/>
        <v>0</v>
      </c>
      <c r="CC76" s="661" t="b">
        <f t="shared" si="50"/>
        <v>0</v>
      </c>
      <c r="CD76" s="661" t="b">
        <f t="shared" si="51"/>
        <v>0</v>
      </c>
      <c r="CE76" s="661">
        <f t="shared" si="52"/>
        <v>0</v>
      </c>
      <c r="CF76" s="661" t="b">
        <f t="shared" si="53"/>
        <v>0</v>
      </c>
      <c r="CG76" s="661">
        <f t="shared" si="54"/>
        <v>0</v>
      </c>
      <c r="CI76" s="13">
        <f t="shared" si="33"/>
        <v>0</v>
      </c>
      <c r="CJ76" s="13" t="b">
        <f t="shared" si="56"/>
        <v>0</v>
      </c>
      <c r="CK76" s="13" t="b">
        <f t="shared" si="34"/>
        <v>0</v>
      </c>
      <c r="CL76" s="13" t="b">
        <f t="shared" si="57"/>
        <v>0</v>
      </c>
      <c r="CM76" s="13" t="b">
        <f t="shared" si="35"/>
        <v>0</v>
      </c>
      <c r="CN76" s="13" t="b">
        <f t="shared" si="58"/>
        <v>0</v>
      </c>
      <c r="CO76" s="13" t="b">
        <f t="shared" si="36"/>
        <v>0</v>
      </c>
      <c r="CP76" s="13" t="b">
        <f t="shared" si="59"/>
        <v>0</v>
      </c>
      <c r="CQ76" s="13" t="b">
        <f t="shared" si="37"/>
        <v>0</v>
      </c>
      <c r="CR76" s="13" t="b">
        <f t="shared" si="60"/>
        <v>0</v>
      </c>
    </row>
    <row r="77" spans="1:96" ht="15" thickBot="1">
      <c r="A77" s="1231"/>
      <c r="B77" s="1237"/>
      <c r="C77" s="1222"/>
      <c r="D77" s="1240"/>
      <c r="E77" s="1222"/>
      <c r="F77" s="1222"/>
      <c r="G77" s="1295"/>
      <c r="H77" s="1222"/>
      <c r="I77" s="1222"/>
      <c r="J77" s="1222"/>
      <c r="K77" s="1228"/>
      <c r="L77" s="1222"/>
      <c r="M77" s="1222"/>
      <c r="N77" s="1222"/>
      <c r="O77" s="1222"/>
      <c r="P77" s="1222"/>
      <c r="Q77" s="1222"/>
      <c r="R77" s="809"/>
      <c r="S77" s="809"/>
      <c r="T77" s="809"/>
      <c r="U77" s="809"/>
      <c r="V77" s="809"/>
      <c r="W77" s="809"/>
      <c r="X77" s="809"/>
      <c r="Y77" s="809" t="s">
        <v>37</v>
      </c>
      <c r="Z77" s="805"/>
      <c r="AA77" s="1277"/>
      <c r="AB77" s="840">
        <f t="shared" si="38"/>
        <v>0</v>
      </c>
      <c r="AC77" s="840">
        <f>IF(L77="kompletna",K77*M77*0.0036*'lista, wskaźniki'!$F$13, IF(L77="częściowa",K77*M77*0.0036*'lista, wskaźniki'!$F$14, IF(L77="brak",K77*M77*0.0036*'lista, wskaźniki'!$F$15,)))</f>
        <v>0</v>
      </c>
      <c r="AD77" s="840">
        <f>IF(T77="inne",E77*'lista, wskaźniki'!$E$35+F77*'lista, wskaźniki'!$E$36,IF(T77="to samo źródło",0,IF(T77=0,0)))</f>
        <v>0</v>
      </c>
      <c r="AE77" s="840">
        <f>IF(Y77="węgiel",Z77*'lista, wskaźniki'!$D$20, IF(Y77="drewno",Z77*'lista, wskaźniki'!$D$22,IF(Y77="pellet",Z77*'lista, wskaźniki'!$D$23,IF(Y77="gaz z sieci",Z77*'lista, wskaźniki'!$D$21,IF(Y77="olej opałowy",Z77*'lista, wskaźniki'!$D$24)))))</f>
        <v>0</v>
      </c>
      <c r="AF77" s="810"/>
      <c r="AG77" s="1277"/>
      <c r="AH77" s="655">
        <f>IF(Y77="węgiel",AB77*1/3.6*'lista, wskaźniki'!$F$20,IF(Y77="drewno",AB77*1/3.6*'lista, wskaźniki'!$F$22,IF(Y77="pellet",AB77*1/3.6*'lista, wskaźniki'!$F$23,IF(Y77="gaz z sieci",AB77*1/3.6*'lista, wskaźniki'!$F$21,IF(Y77="olej opałowy",AB77*1/3.6*'lista, wskaźniki'!$F$24,0)))))</f>
        <v>0</v>
      </c>
      <c r="AI77" s="656">
        <f>IF(Y77="węgiel",AB77*'lista, wskaźniki'!$E$42,IF(Y77="drewno",AB77*'lista, wskaźniki'!$G$42,IF(Y77="pellet",AB77*'lista, wskaźniki'!$H$42,IF(Y77="gaz z sieci",AB77*'lista, wskaźniki'!$F$42,IF(Y77="olej opałowy",AB77*'lista, wskaźniki'!$I$42,0)))))</f>
        <v>0</v>
      </c>
      <c r="AJ77" s="656">
        <f>IF(Y77="węgiel",AB77*'lista, wskaźniki'!$E$43,IF(Y77="drewno",AB77*'lista, wskaźniki'!$G$43,IF(Y77="pellet",AB77*'lista, wskaźniki'!$H$43,IF(Y77="gaz z sieci",AB77*'lista, wskaźniki'!$F$43,IF(Y77="olej opałowy",AB77*'lista, wskaźniki'!$I$43,0)))))</f>
        <v>0</v>
      </c>
      <c r="AK77" s="656">
        <f>IF(Y77="węgiel",AB77*'lista, wskaźniki'!$E$44,IF(Y77="drewno",AB77*'lista, wskaźniki'!$G$44,IF(Y77="pellet",AB77*'lista, wskaźniki'!$H$44,IF(Y77="gaz z sieci",AB77*'lista, wskaźniki'!$F$44,IF(Y77="olej opałowy",AB77*'lista, wskaźniki'!$I$44,0)))))</f>
        <v>0</v>
      </c>
      <c r="AL77" s="655" t="b">
        <f>IF(U77="energia elektryczna",AD77*1/3.6*'lista, wskaźniki'!$F$26)</f>
        <v>0</v>
      </c>
      <c r="AM77" s="846"/>
      <c r="AN77" s="846"/>
      <c r="AO77" s="846"/>
      <c r="AP77" s="800">
        <f>AA77*'lista, wskaźniki'!$F$26</f>
        <v>0</v>
      </c>
      <c r="AQ77" s="800">
        <f t="shared" si="39"/>
        <v>0</v>
      </c>
      <c r="AR77" s="801">
        <f t="shared" si="40"/>
        <v>0</v>
      </c>
      <c r="AS77" s="801">
        <f t="shared" si="41"/>
        <v>0</v>
      </c>
      <c r="AT77" s="801">
        <f t="shared" si="42"/>
        <v>0</v>
      </c>
      <c r="AU77" s="1277"/>
      <c r="AV77" s="1222"/>
      <c r="AW77" s="1222"/>
      <c r="AX77" s="1222"/>
      <c r="AY77" s="1222"/>
      <c r="AZ77" s="1222"/>
      <c r="BA77" s="1222"/>
      <c r="BB77" s="836"/>
      <c r="BC77" s="1222"/>
      <c r="BD77" s="836"/>
      <c r="BE77" s="809"/>
      <c r="BF77" s="1282"/>
      <c r="BG77" s="1282"/>
      <c r="BH77" s="1240"/>
      <c r="BI77" s="809"/>
      <c r="BJ77" s="809"/>
      <c r="BK77" s="809"/>
      <c r="BL77" s="1282"/>
      <c r="BM77" s="1282"/>
      <c r="BN77" s="1282"/>
      <c r="BO77" s="1282"/>
      <c r="BP77" s="1282"/>
      <c r="BQ77" s="1282"/>
      <c r="BR77" s="1298"/>
      <c r="BU77" s="365" t="b">
        <f t="shared" si="43"/>
        <v>0</v>
      </c>
      <c r="BV77" s="365" t="b">
        <f t="shared" si="44"/>
        <v>0</v>
      </c>
      <c r="BW77" s="365" t="b">
        <f t="shared" si="45"/>
        <v>0</v>
      </c>
      <c r="BX77" s="365" t="b">
        <f t="shared" si="46"/>
        <v>0</v>
      </c>
      <c r="BY77" s="365">
        <f t="shared" si="47"/>
        <v>0</v>
      </c>
      <c r="BZ77" s="365" t="b">
        <f t="shared" si="48"/>
        <v>0</v>
      </c>
      <c r="CA77" s="661">
        <f t="shared" si="55"/>
        <v>0</v>
      </c>
      <c r="CB77" s="661" t="b">
        <f t="shared" si="49"/>
        <v>0</v>
      </c>
      <c r="CC77" s="661" t="b">
        <f t="shared" si="50"/>
        <v>0</v>
      </c>
      <c r="CD77" s="661" t="b">
        <f t="shared" si="51"/>
        <v>0</v>
      </c>
      <c r="CE77" s="661" t="b">
        <f t="shared" si="52"/>
        <v>0</v>
      </c>
      <c r="CF77" s="661">
        <f t="shared" si="53"/>
        <v>0</v>
      </c>
      <c r="CG77" s="661">
        <f t="shared" si="54"/>
        <v>0</v>
      </c>
      <c r="CI77" s="13">
        <f t="shared" si="33"/>
        <v>0</v>
      </c>
      <c r="CJ77" s="13" t="b">
        <f t="shared" si="56"/>
        <v>0</v>
      </c>
      <c r="CK77" s="13" t="b">
        <f t="shared" si="34"/>
        <v>0</v>
      </c>
      <c r="CL77" s="13" t="b">
        <f t="shared" si="57"/>
        <v>0</v>
      </c>
      <c r="CM77" s="13" t="b">
        <f t="shared" si="35"/>
        <v>0</v>
      </c>
      <c r="CN77" s="13" t="b">
        <f t="shared" si="58"/>
        <v>0</v>
      </c>
      <c r="CO77" s="13" t="b">
        <f t="shared" si="36"/>
        <v>0</v>
      </c>
      <c r="CP77" s="13" t="b">
        <f t="shared" si="59"/>
        <v>0</v>
      </c>
      <c r="CQ77" s="13" t="b">
        <f t="shared" si="37"/>
        <v>0</v>
      </c>
      <c r="CR77" s="13" t="b">
        <f t="shared" si="60"/>
        <v>0</v>
      </c>
    </row>
    <row r="78" spans="1:96" ht="14.25" customHeight="1" thickBot="1">
      <c r="A78" s="1229">
        <v>16</v>
      </c>
      <c r="B78" s="1235" t="s">
        <v>183</v>
      </c>
      <c r="C78" s="1293" t="s">
        <v>210</v>
      </c>
      <c r="D78" s="1238">
        <v>11</v>
      </c>
      <c r="E78" s="1220">
        <v>15</v>
      </c>
      <c r="F78" s="1220">
        <v>73</v>
      </c>
      <c r="G78" s="1220">
        <v>1964</v>
      </c>
      <c r="H78" s="1220" t="s">
        <v>16</v>
      </c>
      <c r="I78" s="1220" t="s">
        <v>16</v>
      </c>
      <c r="J78" s="1220" t="s">
        <v>16</v>
      </c>
      <c r="K78" s="1226">
        <f>IF(G78&lt;=1966,'lista, wskaźniki'!$G$4,IF(G78&gt;1966,IF(G78&lt;=1985,'lista, wskaźniki'!$G$5,IF(G78&gt;1985,IF(G78&lt;=1992,'lista, wskaźniki'!$G$6,IF(G78&gt;1992,IF(G78&lt;=1996,'lista, wskaźniki'!$G$7,IF(G78&gt;1996,'lista, wskaźniki'!$G$8))))))))</f>
        <v>290</v>
      </c>
      <c r="L78" s="1220" t="s">
        <v>21</v>
      </c>
      <c r="M78" s="1220">
        <v>1450</v>
      </c>
      <c r="N78" s="1220" t="s">
        <v>27</v>
      </c>
      <c r="O78" s="1220" t="s">
        <v>287</v>
      </c>
      <c r="P78" s="1220">
        <v>2010</v>
      </c>
      <c r="Q78" s="1220">
        <v>22590</v>
      </c>
      <c r="R78" s="807" t="s">
        <v>35</v>
      </c>
      <c r="S78" s="807" t="s">
        <v>40</v>
      </c>
      <c r="T78" s="807" t="s">
        <v>42</v>
      </c>
      <c r="U78" s="807"/>
      <c r="V78" s="807" t="s">
        <v>186</v>
      </c>
      <c r="W78" s="807">
        <v>32</v>
      </c>
      <c r="X78" s="807">
        <v>2310</v>
      </c>
      <c r="Y78" s="807" t="s">
        <v>35</v>
      </c>
      <c r="Z78" s="798">
        <v>33</v>
      </c>
      <c r="AA78" s="1275">
        <f>13108/1000</f>
        <v>13.108000000000001</v>
      </c>
      <c r="AB78" s="859">
        <f t="shared" si="38"/>
        <v>827.53499999999997</v>
      </c>
      <c r="AC78" s="840">
        <f>IF(L78="kompletna",K78*M78*0.0036*'lista, wskaźniki'!$F$13, IF(L78="częściowa",K78*M78*0.0036*'lista, wskaźniki'!$F$14, IF(L78="brak",K78*M78*0.0036*'lista, wskaźniki'!$F$15,)))</f>
        <v>908.28</v>
      </c>
      <c r="AD78" s="840">
        <f>IF(T78="inne",E78*'lista, wskaźniki'!$E$35+F78*'lista, wskaźniki'!$E$36,IF(T78="to samo źródło",0,IF(T78=0,0)))</f>
        <v>0</v>
      </c>
      <c r="AE78" s="840">
        <f>IF(Y78="węgiel",Z78*'lista, wskaźniki'!$D$20, IF(Y78="drewno",Z78*'lista, wskaźniki'!$D$22,IF(Y78="pellet",Z78*'lista, wskaźniki'!$D$23,IF(Y78="gaz z sieci",Z78*'lista, wskaźniki'!$D$21,IF(Y78="olej opałowy",Z78*'lista, wskaźniki'!$D$24)))))</f>
        <v>746.79</v>
      </c>
      <c r="AF78" s="800"/>
      <c r="AG78" s="1275">
        <v>7954.24</v>
      </c>
      <c r="AH78" s="655">
        <f>IF(Y78="węgiel",AB78*1/3.6*'lista, wskaźniki'!$F$20,IF(Y78="drewno",AB78*1/3.6*'lista, wskaźniki'!$F$22,IF(Y78="pellet",AB78*1/3.6*'lista, wskaźniki'!$F$23,IF(Y78="gaz z sieci",AB78*1/3.6*'lista, wskaźniki'!$F$21,IF(Y78="olej opałowy",AB78*1/3.6*'lista, wskaźniki'!$F$24,0)))))</f>
        <v>78.392390549999988</v>
      </c>
      <c r="AI78" s="656">
        <f>IF(Y78="węgiel",AB78*'lista, wskaźniki'!$E$42,IF(Y78="drewno",AB78*'lista, wskaźniki'!$G$42,IF(Y78="pellet",AB78*'lista, wskaźniki'!$H$42,IF(Y78="gaz z sieci",AB78*'lista, wskaźniki'!$F$42,IF(Y78="olej opałowy",AB78*'lista, wskaźniki'!$I$42,0)))))</f>
        <v>0.3144633</v>
      </c>
      <c r="AJ78" s="656">
        <f>IF(Y78="węgiel",AB78*'lista, wskaźniki'!$E$43,IF(Y78="drewno",AB78*'lista, wskaźniki'!$G$43,IF(Y78="pellet",AB78*'lista, wskaźniki'!$H$43,IF(Y78="gaz z sieci",AB78*'lista, wskaźniki'!$F$43,IF(Y78="olej opałowy",AB78*'lista, wskaźniki'!$I$43,0)))))</f>
        <v>0.29791260000000003</v>
      </c>
      <c r="AK78" s="656">
        <f>IF(Y78="węgiel",AB78*'lista, wskaźniki'!$E$44,IF(Y78="drewno",AB78*'lista, wskaźniki'!$G$44,IF(Y78="pellet",AB78*'lista, wskaźniki'!$H$44,IF(Y78="gaz z sieci",AB78*'lista, wskaźniki'!$F$44,IF(Y78="olej opałowy",AB78*'lista, wskaźniki'!$I$44,0)))))</f>
        <v>2.2343444999999999E-4</v>
      </c>
      <c r="AL78" s="655" t="b">
        <f>IF(U78="energia elektryczna",AD78*1/3.6*'lista, wskaźniki'!$F$26)</f>
        <v>0</v>
      </c>
      <c r="AM78" s="844"/>
      <c r="AN78" s="844"/>
      <c r="AO78" s="844"/>
      <c r="AP78" s="800">
        <f>AA78*'lista, wskaźniki'!$F$26</f>
        <v>11.666120000000001</v>
      </c>
      <c r="AQ78" s="800">
        <f t="shared" si="39"/>
        <v>90.058510549999994</v>
      </c>
      <c r="AR78" s="801">
        <f t="shared" si="40"/>
        <v>0.3144633</v>
      </c>
      <c r="AS78" s="801">
        <f t="shared" si="41"/>
        <v>0.29791260000000003</v>
      </c>
      <c r="AT78" s="801">
        <f t="shared" si="42"/>
        <v>2.2343444999999999E-4</v>
      </c>
      <c r="AU78" s="1275">
        <v>216</v>
      </c>
      <c r="AV78" s="1220">
        <v>668.25</v>
      </c>
      <c r="AW78" s="1220" t="s">
        <v>17</v>
      </c>
      <c r="AX78" s="1220" t="s">
        <v>17</v>
      </c>
      <c r="AY78" s="1220" t="s">
        <v>17</v>
      </c>
      <c r="AZ78" s="1220" t="s">
        <v>17</v>
      </c>
      <c r="BA78" s="1220" t="s">
        <v>17</v>
      </c>
      <c r="BB78" s="834"/>
      <c r="BC78" s="1220" t="s">
        <v>17</v>
      </c>
      <c r="BD78" s="834"/>
      <c r="BE78" s="807"/>
      <c r="BF78" s="1267"/>
      <c r="BG78" s="1267"/>
      <c r="BH78" s="1238" t="s">
        <v>57</v>
      </c>
      <c r="BI78" s="807"/>
      <c r="BJ78" s="807"/>
      <c r="BK78" s="807"/>
      <c r="BL78" s="1267"/>
      <c r="BM78" s="1267"/>
      <c r="BN78" s="1267"/>
      <c r="BO78" s="1267"/>
      <c r="BP78" s="1267"/>
      <c r="BQ78" s="1267"/>
      <c r="BR78" s="1296"/>
      <c r="BU78" s="365">
        <f t="shared" si="43"/>
        <v>827.53499999999997</v>
      </c>
      <c r="BV78" s="365" t="b">
        <f t="shared" si="44"/>
        <v>0</v>
      </c>
      <c r="BW78" s="365" t="b">
        <f t="shared" si="45"/>
        <v>0</v>
      </c>
      <c r="BX78" s="365" t="b">
        <f t="shared" si="46"/>
        <v>0</v>
      </c>
      <c r="BY78" s="365" t="b">
        <f t="shared" si="47"/>
        <v>0</v>
      </c>
      <c r="BZ78" s="365" t="b">
        <f t="shared" si="48"/>
        <v>0</v>
      </c>
      <c r="CA78" s="661">
        <f t="shared" si="55"/>
        <v>0</v>
      </c>
      <c r="CB78" s="661">
        <f t="shared" si="49"/>
        <v>827.53499999999997</v>
      </c>
      <c r="CC78" s="661" t="b">
        <f t="shared" si="50"/>
        <v>0</v>
      </c>
      <c r="CD78" s="661" t="b">
        <f t="shared" si="51"/>
        <v>0</v>
      </c>
      <c r="CE78" s="661" t="b">
        <f t="shared" si="52"/>
        <v>0</v>
      </c>
      <c r="CF78" s="661" t="b">
        <f t="shared" si="53"/>
        <v>0</v>
      </c>
      <c r="CG78" s="661">
        <f t="shared" si="54"/>
        <v>0</v>
      </c>
      <c r="CI78" s="13">
        <f t="shared" si="33"/>
        <v>1450</v>
      </c>
      <c r="CJ78" s="13">
        <f t="shared" si="56"/>
        <v>1450</v>
      </c>
      <c r="CK78" s="13" t="b">
        <f t="shared" si="34"/>
        <v>0</v>
      </c>
      <c r="CL78" s="13" t="b">
        <f t="shared" si="57"/>
        <v>0</v>
      </c>
      <c r="CM78" s="13" t="b">
        <f t="shared" si="35"/>
        <v>0</v>
      </c>
      <c r="CN78" s="13" t="b">
        <f t="shared" si="58"/>
        <v>0</v>
      </c>
      <c r="CO78" s="13" t="b">
        <f t="shared" si="36"/>
        <v>0</v>
      </c>
      <c r="CP78" s="13" t="b">
        <f t="shared" si="59"/>
        <v>0</v>
      </c>
      <c r="CQ78" s="13" t="b">
        <f t="shared" si="37"/>
        <v>0</v>
      </c>
      <c r="CR78" s="13" t="b">
        <f t="shared" si="60"/>
        <v>0</v>
      </c>
    </row>
    <row r="79" spans="1:96" ht="15" thickBot="1">
      <c r="A79" s="1230"/>
      <c r="B79" s="1236"/>
      <c r="C79" s="1294"/>
      <c r="D79" s="1239"/>
      <c r="E79" s="1221"/>
      <c r="F79" s="1221"/>
      <c r="G79" s="1221"/>
      <c r="H79" s="1221"/>
      <c r="I79" s="1221"/>
      <c r="J79" s="1221"/>
      <c r="K79" s="1227"/>
      <c r="L79" s="1221"/>
      <c r="M79" s="1221"/>
      <c r="N79" s="1221"/>
      <c r="O79" s="1221"/>
      <c r="P79" s="1221"/>
      <c r="Q79" s="1221"/>
      <c r="R79" s="808"/>
      <c r="S79" s="808"/>
      <c r="T79" s="808"/>
      <c r="U79" s="808"/>
      <c r="V79" s="808" t="s">
        <v>187</v>
      </c>
      <c r="W79" s="808" t="s">
        <v>288</v>
      </c>
      <c r="X79" s="808">
        <v>750</v>
      </c>
      <c r="Y79" s="808" t="s">
        <v>36</v>
      </c>
      <c r="Z79" s="802"/>
      <c r="AA79" s="1276"/>
      <c r="AB79" s="840">
        <f t="shared" si="38"/>
        <v>0</v>
      </c>
      <c r="AC79" s="840">
        <f>IF(L79="kompletna",K79*M79*0.0036*'lista, wskaźniki'!$F$13, IF(L79="częściowa",K79*M79*0.0036*'lista, wskaźniki'!$F$14, IF(L79="brak",K79*M79*0.0036*'lista, wskaźniki'!$F$15,)))</f>
        <v>0</v>
      </c>
      <c r="AD79" s="840">
        <f>IF(T79="inne",E79*'lista, wskaźniki'!$E$35+F79*'lista, wskaźniki'!$E$36,IF(T79="to samo źródło",0,IF(T79=0,0)))</f>
        <v>0</v>
      </c>
      <c r="AE79" s="840">
        <f>IF(Y79="węgiel",Z79*'lista, wskaźniki'!$D$20, IF(Y79="drewno",Z79*'lista, wskaźniki'!$D$22,IF(Y79="pellet",Z79*'lista, wskaźniki'!$D$23,IF(Y79="gaz z sieci",Z79*'lista, wskaźniki'!$D$21,IF(Y79="olej opałowy",Z79*'lista, wskaźniki'!$D$24)))))</f>
        <v>0</v>
      </c>
      <c r="AF79" s="655"/>
      <c r="AG79" s="1276"/>
      <c r="AH79" s="655">
        <f>IF(Y79="węgiel",AB79*1/3.6*'lista, wskaźniki'!$F$20,IF(Y79="drewno",AB79*1/3.6*'lista, wskaźniki'!$F$22,IF(Y79="pellet",AB79*1/3.6*'lista, wskaźniki'!$F$23,IF(Y79="gaz z sieci",AB79*1/3.6*'lista, wskaźniki'!$F$21,IF(Y79="olej opałowy",AB79*1/3.6*'lista, wskaźniki'!$F$24,0)))))</f>
        <v>0</v>
      </c>
      <c r="AI79" s="656">
        <f>IF(Y79="węgiel",AB79*'lista, wskaźniki'!$E$42,IF(Y79="drewno",AB79*'lista, wskaźniki'!$G$42,IF(Y79="pellet",AB79*'lista, wskaźniki'!$H$42,IF(Y79="gaz z sieci",AB79*'lista, wskaźniki'!$F$42,IF(Y79="olej opałowy",AB79*'lista, wskaźniki'!$I$42,0)))))</f>
        <v>0</v>
      </c>
      <c r="AJ79" s="656">
        <f>IF(Y79="węgiel",AB79*'lista, wskaźniki'!$E$43,IF(Y79="drewno",AB79*'lista, wskaźniki'!$G$43,IF(Y79="pellet",AB79*'lista, wskaźniki'!$H$43,IF(Y79="gaz z sieci",AB79*'lista, wskaźniki'!$F$43,IF(Y79="olej opałowy",AB79*'lista, wskaźniki'!$I$43,0)))))</f>
        <v>0</v>
      </c>
      <c r="AK79" s="656">
        <f>IF(Y79="węgiel",AB79*'lista, wskaźniki'!$E$44,IF(Y79="drewno",AB79*'lista, wskaźniki'!$G$44,IF(Y79="pellet",AB79*'lista, wskaźniki'!$H$44,IF(Y79="gaz z sieci",AB79*'lista, wskaźniki'!$F$44,IF(Y79="olej opałowy",AB79*'lista, wskaźniki'!$I$44,0)))))</f>
        <v>0</v>
      </c>
      <c r="AL79" s="655" t="b">
        <f>IF(U79="energia elektryczna",AD79*1/3.6*'lista, wskaźniki'!$F$26)</f>
        <v>0</v>
      </c>
      <c r="AM79" s="845"/>
      <c r="AN79" s="845"/>
      <c r="AO79" s="845"/>
      <c r="AP79" s="800">
        <f>AA79*'lista, wskaźniki'!$F$26</f>
        <v>0</v>
      </c>
      <c r="AQ79" s="800">
        <f t="shared" si="39"/>
        <v>0</v>
      </c>
      <c r="AR79" s="801">
        <f t="shared" si="40"/>
        <v>0</v>
      </c>
      <c r="AS79" s="801">
        <f t="shared" si="41"/>
        <v>0</v>
      </c>
      <c r="AT79" s="801">
        <f t="shared" si="42"/>
        <v>0</v>
      </c>
      <c r="AU79" s="1276"/>
      <c r="AV79" s="1221"/>
      <c r="AW79" s="1221"/>
      <c r="AX79" s="1221"/>
      <c r="AY79" s="1221"/>
      <c r="AZ79" s="1221"/>
      <c r="BA79" s="1221"/>
      <c r="BB79" s="835"/>
      <c r="BC79" s="1221"/>
      <c r="BD79" s="835"/>
      <c r="BE79" s="808"/>
      <c r="BF79" s="1281"/>
      <c r="BG79" s="1281"/>
      <c r="BH79" s="1239"/>
      <c r="BI79" s="808"/>
      <c r="BJ79" s="808"/>
      <c r="BK79" s="808"/>
      <c r="BL79" s="1281"/>
      <c r="BM79" s="1281"/>
      <c r="BN79" s="1281"/>
      <c r="BO79" s="1281"/>
      <c r="BP79" s="1281"/>
      <c r="BQ79" s="1281"/>
      <c r="BR79" s="1297"/>
      <c r="BU79" s="365" t="b">
        <f t="shared" si="43"/>
        <v>0</v>
      </c>
      <c r="BV79" s="365">
        <f t="shared" si="44"/>
        <v>0</v>
      </c>
      <c r="BW79" s="365" t="b">
        <f t="shared" si="45"/>
        <v>0</v>
      </c>
      <c r="BX79" s="365" t="b">
        <f t="shared" si="46"/>
        <v>0</v>
      </c>
      <c r="BY79" s="365" t="b">
        <f t="shared" si="47"/>
        <v>0</v>
      </c>
      <c r="BZ79" s="365" t="b">
        <f t="shared" si="48"/>
        <v>0</v>
      </c>
      <c r="CA79" s="661">
        <f t="shared" si="55"/>
        <v>0</v>
      </c>
      <c r="CB79" s="661" t="b">
        <f t="shared" si="49"/>
        <v>0</v>
      </c>
      <c r="CC79" s="661">
        <f t="shared" si="50"/>
        <v>0</v>
      </c>
      <c r="CD79" s="661" t="b">
        <f t="shared" si="51"/>
        <v>0</v>
      </c>
      <c r="CE79" s="661" t="b">
        <f t="shared" si="52"/>
        <v>0</v>
      </c>
      <c r="CF79" s="661" t="b">
        <f t="shared" si="53"/>
        <v>0</v>
      </c>
      <c r="CG79" s="661">
        <f t="shared" si="54"/>
        <v>0</v>
      </c>
      <c r="CI79" s="13">
        <f t="shared" si="33"/>
        <v>0</v>
      </c>
      <c r="CJ79" s="13" t="b">
        <f t="shared" si="56"/>
        <v>0</v>
      </c>
      <c r="CK79" s="13" t="b">
        <f t="shared" si="34"/>
        <v>0</v>
      </c>
      <c r="CL79" s="13" t="b">
        <f t="shared" si="57"/>
        <v>0</v>
      </c>
      <c r="CM79" s="13" t="b">
        <f t="shared" si="35"/>
        <v>0</v>
      </c>
      <c r="CN79" s="13" t="b">
        <f t="shared" si="58"/>
        <v>0</v>
      </c>
      <c r="CO79" s="13" t="b">
        <f t="shared" si="36"/>
        <v>0</v>
      </c>
      <c r="CP79" s="13" t="b">
        <f t="shared" si="59"/>
        <v>0</v>
      </c>
      <c r="CQ79" s="13" t="b">
        <f t="shared" si="37"/>
        <v>0</v>
      </c>
      <c r="CR79" s="13" t="b">
        <f t="shared" si="60"/>
        <v>0</v>
      </c>
    </row>
    <row r="80" spans="1:96" ht="15" thickBot="1">
      <c r="A80" s="1230"/>
      <c r="B80" s="1236"/>
      <c r="C80" s="1294"/>
      <c r="D80" s="1239"/>
      <c r="E80" s="1221"/>
      <c r="F80" s="1221"/>
      <c r="G80" s="1221"/>
      <c r="H80" s="1221"/>
      <c r="I80" s="1221"/>
      <c r="J80" s="1221"/>
      <c r="K80" s="1227"/>
      <c r="L80" s="1221"/>
      <c r="M80" s="1221"/>
      <c r="N80" s="1221"/>
      <c r="O80" s="1221"/>
      <c r="P80" s="1221"/>
      <c r="Q80" s="1221"/>
      <c r="R80" s="808"/>
      <c r="S80" s="808"/>
      <c r="T80" s="808"/>
      <c r="U80" s="808"/>
      <c r="V80" s="808" t="s">
        <v>188</v>
      </c>
      <c r="W80" s="808">
        <v>276</v>
      </c>
      <c r="X80" s="808">
        <v>7776</v>
      </c>
      <c r="Y80" s="808" t="s">
        <v>50</v>
      </c>
      <c r="Z80" s="802"/>
      <c r="AA80" s="1276"/>
      <c r="AB80" s="840">
        <f t="shared" si="38"/>
        <v>0</v>
      </c>
      <c r="AC80" s="840">
        <f>IF(L80="kompletna",K80*M80*0.0036*'lista, wskaźniki'!$F$13, IF(L80="częściowa",K80*M80*0.0036*'lista, wskaźniki'!$F$14, IF(L80="brak",K80*M80*0.0036*'lista, wskaźniki'!$F$15,)))</f>
        <v>0</v>
      </c>
      <c r="AD80" s="840">
        <f>IF(T80="inne",E80*'lista, wskaźniki'!$E$35+F80*'lista, wskaźniki'!$E$36,IF(T80="to samo źródło",0,IF(T80=0,0)))</f>
        <v>0</v>
      </c>
      <c r="AE80" s="840">
        <f>IF(Y80="węgiel",Z80*'lista, wskaźniki'!$D$20, IF(Y80="drewno",Z80*'lista, wskaźniki'!$D$22,IF(Y80="pellet",Z80*'lista, wskaźniki'!$D$23,IF(Y80="gaz z sieci",Z80*'lista, wskaźniki'!$D$21,IF(Y80="olej opałowy",Z80*'lista, wskaźniki'!$D$24)))))</f>
        <v>0</v>
      </c>
      <c r="AF80" s="655"/>
      <c r="AG80" s="1276"/>
      <c r="AH80" s="655">
        <f>IF(Y80="węgiel",AB80*1/3.6*'lista, wskaźniki'!$F$20,IF(Y80="drewno",AB80*1/3.6*'lista, wskaźniki'!$F$22,IF(Y80="pellet",AB80*1/3.6*'lista, wskaźniki'!$F$23,IF(Y80="gaz z sieci",AB80*1/3.6*'lista, wskaźniki'!$F$21,IF(Y80="olej opałowy",AB80*1/3.6*'lista, wskaźniki'!$F$24,0)))))</f>
        <v>0</v>
      </c>
      <c r="AI80" s="656">
        <f>IF(Y80="węgiel",AB80*'lista, wskaźniki'!$E$42,IF(Y80="drewno",AB80*'lista, wskaźniki'!$G$42,IF(Y80="pellet",AB80*'lista, wskaźniki'!$H$42,IF(Y80="gaz z sieci",AB80*'lista, wskaźniki'!$F$42,IF(Y80="olej opałowy",AB80*'lista, wskaźniki'!$I$42,0)))))</f>
        <v>0</v>
      </c>
      <c r="AJ80" s="656">
        <f>IF(Y80="węgiel",AB80*'lista, wskaźniki'!$E$43,IF(Y80="drewno",AB80*'lista, wskaźniki'!$G$43,IF(Y80="pellet",AB80*'lista, wskaźniki'!$H$43,IF(Y80="gaz z sieci",AB80*'lista, wskaźniki'!$F$43,IF(Y80="olej opałowy",AB80*'lista, wskaźniki'!$I$43,0)))))</f>
        <v>0</v>
      </c>
      <c r="AK80" s="656">
        <f>IF(Y80="węgiel",AB80*'lista, wskaźniki'!$E$44,IF(Y80="drewno",AB80*'lista, wskaźniki'!$G$44,IF(Y80="pellet",AB80*'lista, wskaźniki'!$H$44,IF(Y80="gaz z sieci",AB80*'lista, wskaźniki'!$F$44,IF(Y80="olej opałowy",AB80*'lista, wskaźniki'!$I$44,0)))))</f>
        <v>0</v>
      </c>
      <c r="AL80" s="655" t="b">
        <f>IF(U80="energia elektryczna",AD80*1/3.6*'lista, wskaźniki'!$F$26)</f>
        <v>0</v>
      </c>
      <c r="AM80" s="845"/>
      <c r="AN80" s="845"/>
      <c r="AO80" s="845"/>
      <c r="AP80" s="800">
        <f>AA80*'lista, wskaźniki'!$F$26</f>
        <v>0</v>
      </c>
      <c r="AQ80" s="800">
        <f t="shared" si="39"/>
        <v>0</v>
      </c>
      <c r="AR80" s="801">
        <f t="shared" si="40"/>
        <v>0</v>
      </c>
      <c r="AS80" s="801">
        <f t="shared" si="41"/>
        <v>0</v>
      </c>
      <c r="AT80" s="801">
        <f t="shared" si="42"/>
        <v>0</v>
      </c>
      <c r="AU80" s="1276"/>
      <c r="AV80" s="1221"/>
      <c r="AW80" s="1221"/>
      <c r="AX80" s="1221"/>
      <c r="AY80" s="1221"/>
      <c r="AZ80" s="1221"/>
      <c r="BA80" s="1221"/>
      <c r="BB80" s="835"/>
      <c r="BC80" s="1221"/>
      <c r="BD80" s="835"/>
      <c r="BE80" s="808"/>
      <c r="BF80" s="1281"/>
      <c r="BG80" s="1281"/>
      <c r="BH80" s="1239"/>
      <c r="BI80" s="808"/>
      <c r="BJ80" s="808"/>
      <c r="BK80" s="808"/>
      <c r="BL80" s="1281"/>
      <c r="BM80" s="1281"/>
      <c r="BN80" s="1281"/>
      <c r="BO80" s="1281"/>
      <c r="BP80" s="1281"/>
      <c r="BQ80" s="1281"/>
      <c r="BR80" s="1297"/>
      <c r="BU80" s="365" t="b">
        <f t="shared" si="43"/>
        <v>0</v>
      </c>
      <c r="BV80" s="365" t="b">
        <f t="shared" si="44"/>
        <v>0</v>
      </c>
      <c r="BW80" s="365">
        <f t="shared" si="45"/>
        <v>0</v>
      </c>
      <c r="BX80" s="365" t="b">
        <f t="shared" si="46"/>
        <v>0</v>
      </c>
      <c r="BY80" s="365" t="b">
        <f t="shared" si="47"/>
        <v>0</v>
      </c>
      <c r="BZ80" s="365" t="b">
        <f t="shared" si="48"/>
        <v>0</v>
      </c>
      <c r="CA80" s="661">
        <f t="shared" si="55"/>
        <v>0</v>
      </c>
      <c r="CB80" s="661" t="b">
        <f t="shared" si="49"/>
        <v>0</v>
      </c>
      <c r="CC80" s="661" t="b">
        <f t="shared" si="50"/>
        <v>0</v>
      </c>
      <c r="CD80" s="661">
        <f t="shared" si="51"/>
        <v>0</v>
      </c>
      <c r="CE80" s="661" t="b">
        <f t="shared" si="52"/>
        <v>0</v>
      </c>
      <c r="CF80" s="661" t="b">
        <f t="shared" si="53"/>
        <v>0</v>
      </c>
      <c r="CG80" s="661">
        <f t="shared" si="54"/>
        <v>0</v>
      </c>
      <c r="CI80" s="13">
        <f t="shared" si="33"/>
        <v>0</v>
      </c>
      <c r="CJ80" s="13" t="b">
        <f t="shared" si="56"/>
        <v>0</v>
      </c>
      <c r="CK80" s="13" t="b">
        <f t="shared" si="34"/>
        <v>0</v>
      </c>
      <c r="CL80" s="13" t="b">
        <f t="shared" si="57"/>
        <v>0</v>
      </c>
      <c r="CM80" s="13" t="b">
        <f t="shared" si="35"/>
        <v>0</v>
      </c>
      <c r="CN80" s="13" t="b">
        <f t="shared" si="58"/>
        <v>0</v>
      </c>
      <c r="CO80" s="13" t="b">
        <f t="shared" si="36"/>
        <v>0</v>
      </c>
      <c r="CP80" s="13" t="b">
        <f t="shared" si="59"/>
        <v>0</v>
      </c>
      <c r="CQ80" s="13" t="b">
        <f t="shared" si="37"/>
        <v>0</v>
      </c>
      <c r="CR80" s="13" t="b">
        <f t="shared" si="60"/>
        <v>0</v>
      </c>
    </row>
    <row r="81" spans="1:96" ht="14.25" customHeight="1" thickBot="1">
      <c r="A81" s="1230"/>
      <c r="B81" s="1236"/>
      <c r="C81" s="1294"/>
      <c r="D81" s="1239"/>
      <c r="E81" s="1221"/>
      <c r="F81" s="1221"/>
      <c r="G81" s="1221"/>
      <c r="H81" s="1221"/>
      <c r="I81" s="1221"/>
      <c r="J81" s="1221"/>
      <c r="K81" s="1227"/>
      <c r="L81" s="1221"/>
      <c r="M81" s="1221"/>
      <c r="N81" s="1221"/>
      <c r="O81" s="1221"/>
      <c r="P81" s="1221"/>
      <c r="Q81" s="1221"/>
      <c r="R81" s="808"/>
      <c r="S81" s="808"/>
      <c r="T81" s="808"/>
      <c r="U81" s="808"/>
      <c r="V81" s="808" t="s">
        <v>189</v>
      </c>
      <c r="W81" s="808">
        <v>14</v>
      </c>
      <c r="X81" s="808">
        <v>53</v>
      </c>
      <c r="Y81" s="808" t="s">
        <v>38</v>
      </c>
      <c r="Z81" s="813"/>
      <c r="AA81" s="1276"/>
      <c r="AB81" s="859">
        <f t="shared" si="38"/>
        <v>0</v>
      </c>
      <c r="AC81" s="840">
        <f>IF(L81="kompletna",K81*M81*0.0036*'lista, wskaźniki'!$F$13, IF(L81="częściowa",K81*M81*0.0036*'lista, wskaźniki'!$F$14, IF(L81="brak",K81*M81*0.0036*'lista, wskaźniki'!$F$15,)))</f>
        <v>0</v>
      </c>
      <c r="AD81" s="840">
        <f>IF(T81="inne",E81*'lista, wskaźniki'!$E$35+F81*'lista, wskaźniki'!$E$36,IF(T81="to samo źródło",0,IF(T81=0,0)))</f>
        <v>0</v>
      </c>
      <c r="AE81" s="840">
        <f>IF(Y81="węgiel",Z81*'lista, wskaźniki'!$D$20, IF(Y81="drewno",Z81*'lista, wskaźniki'!$D$22,IF(Y81="pellet",Z81*'lista, wskaźniki'!$D$23,IF(Y81="gaz z sieci",Z81*'lista, wskaźniki'!$D$21,IF(Y81="olej opałowy",Z81*'lista, wskaźniki'!$D$24)))))</f>
        <v>0</v>
      </c>
      <c r="AF81" s="655"/>
      <c r="AG81" s="1276"/>
      <c r="AH81" s="655">
        <f>IF(Y81="węgiel",AB81*1/3.6*'lista, wskaźniki'!$F$20,IF(Y81="drewno",AB81*1/3.6*'lista, wskaźniki'!$F$22,IF(Y81="pellet",AB81*1/3.6*'lista, wskaźniki'!$F$23,IF(Y81="gaz z sieci",AB81*1/3.6*'lista, wskaźniki'!$F$21,IF(Y81="olej opałowy",AB81*1/3.6*'lista, wskaźniki'!$F$24,0)))))</f>
        <v>0</v>
      </c>
      <c r="AI81" s="656">
        <f>IF(Y81="węgiel",AB81*'lista, wskaźniki'!$E$42,IF(Y81="drewno",AB81*'lista, wskaźniki'!$G$42,IF(Y81="pellet",AB81*'lista, wskaźniki'!$H$42,IF(Y81="gaz z sieci",AB81*'lista, wskaźniki'!$F$42,IF(Y81="olej opałowy",AB81*'lista, wskaźniki'!$I$42,0)))))</f>
        <v>0</v>
      </c>
      <c r="AJ81" s="656">
        <f>IF(Y81="węgiel",AB81*'lista, wskaźniki'!$E$43,IF(Y81="drewno",AB81*'lista, wskaźniki'!$G$43,IF(Y81="pellet",AB81*'lista, wskaźniki'!$H$43,IF(Y81="gaz z sieci",AB81*'lista, wskaźniki'!$F$43,IF(Y81="olej opałowy",AB81*'lista, wskaźniki'!$I$43,0)))))</f>
        <v>0</v>
      </c>
      <c r="AK81" s="656">
        <f>IF(Y81="węgiel",AB81*'lista, wskaźniki'!$E$44,IF(Y81="drewno",AB81*'lista, wskaźniki'!$G$44,IF(Y81="pellet",AB81*'lista, wskaźniki'!$H$44,IF(Y81="gaz z sieci",AB81*'lista, wskaźniki'!$F$44,IF(Y81="olej opałowy",AB81*'lista, wskaźniki'!$I$44,0)))))</f>
        <v>0</v>
      </c>
      <c r="AL81" s="655" t="b">
        <f>IF(U81="energia elektryczna",AD81*1/3.6*'lista, wskaźniki'!$F$26)</f>
        <v>0</v>
      </c>
      <c r="AM81" s="845"/>
      <c r="AN81" s="845"/>
      <c r="AO81" s="845"/>
      <c r="AP81" s="800">
        <f>AA81*'lista, wskaźniki'!$F$26</f>
        <v>0</v>
      </c>
      <c r="AQ81" s="800">
        <f t="shared" si="39"/>
        <v>0</v>
      </c>
      <c r="AR81" s="801">
        <f t="shared" si="40"/>
        <v>0</v>
      </c>
      <c r="AS81" s="801">
        <f t="shared" si="41"/>
        <v>0</v>
      </c>
      <c r="AT81" s="801">
        <f t="shared" si="42"/>
        <v>0</v>
      </c>
      <c r="AU81" s="1276"/>
      <c r="AV81" s="1221"/>
      <c r="AW81" s="1221"/>
      <c r="AX81" s="1221"/>
      <c r="AY81" s="1221"/>
      <c r="AZ81" s="1221"/>
      <c r="BA81" s="1221"/>
      <c r="BB81" s="835"/>
      <c r="BC81" s="1221"/>
      <c r="BD81" s="835"/>
      <c r="BE81" s="808"/>
      <c r="BF81" s="1281"/>
      <c r="BG81" s="1281"/>
      <c r="BH81" s="1239"/>
      <c r="BI81" s="808"/>
      <c r="BJ81" s="808"/>
      <c r="BK81" s="808"/>
      <c r="BL81" s="1281"/>
      <c r="BM81" s="1281"/>
      <c r="BN81" s="1281"/>
      <c r="BO81" s="1281"/>
      <c r="BP81" s="1281"/>
      <c r="BQ81" s="1281"/>
      <c r="BR81" s="1297"/>
      <c r="BU81" s="365" t="b">
        <f t="shared" si="43"/>
        <v>0</v>
      </c>
      <c r="BV81" s="365" t="b">
        <f t="shared" si="44"/>
        <v>0</v>
      </c>
      <c r="BW81" s="365" t="b">
        <f t="shared" si="45"/>
        <v>0</v>
      </c>
      <c r="BX81" s="365">
        <f t="shared" si="46"/>
        <v>0</v>
      </c>
      <c r="BY81" s="365" t="b">
        <f t="shared" si="47"/>
        <v>0</v>
      </c>
      <c r="BZ81" s="365" t="b">
        <f t="shared" si="48"/>
        <v>0</v>
      </c>
      <c r="CA81" s="661">
        <f t="shared" si="55"/>
        <v>0</v>
      </c>
      <c r="CB81" s="661" t="b">
        <f t="shared" si="49"/>
        <v>0</v>
      </c>
      <c r="CC81" s="661" t="b">
        <f t="shared" si="50"/>
        <v>0</v>
      </c>
      <c r="CD81" s="661" t="b">
        <f t="shared" si="51"/>
        <v>0</v>
      </c>
      <c r="CE81" s="661">
        <f t="shared" si="52"/>
        <v>0</v>
      </c>
      <c r="CF81" s="661" t="b">
        <f t="shared" si="53"/>
        <v>0</v>
      </c>
      <c r="CG81" s="661">
        <f t="shared" si="54"/>
        <v>0</v>
      </c>
      <c r="CI81" s="13">
        <f t="shared" si="33"/>
        <v>0</v>
      </c>
      <c r="CJ81" s="13" t="b">
        <f t="shared" si="56"/>
        <v>0</v>
      </c>
      <c r="CK81" s="13" t="b">
        <f t="shared" si="34"/>
        <v>0</v>
      </c>
      <c r="CL81" s="13" t="b">
        <f t="shared" si="57"/>
        <v>0</v>
      </c>
      <c r="CM81" s="13" t="b">
        <f t="shared" si="35"/>
        <v>0</v>
      </c>
      <c r="CN81" s="13" t="b">
        <f t="shared" si="58"/>
        <v>0</v>
      </c>
      <c r="CO81" s="13" t="b">
        <f t="shared" si="36"/>
        <v>0</v>
      </c>
      <c r="CP81" s="13" t="b">
        <f t="shared" si="59"/>
        <v>0</v>
      </c>
      <c r="CQ81" s="13" t="b">
        <f t="shared" si="37"/>
        <v>0</v>
      </c>
      <c r="CR81" s="13" t="b">
        <f t="shared" si="60"/>
        <v>0</v>
      </c>
    </row>
    <row r="82" spans="1:96" ht="15" thickBot="1">
      <c r="A82" s="1231"/>
      <c r="B82" s="1237"/>
      <c r="C82" s="1295"/>
      <c r="D82" s="1240"/>
      <c r="E82" s="1222"/>
      <c r="F82" s="1222"/>
      <c r="G82" s="1222"/>
      <c r="H82" s="1222"/>
      <c r="I82" s="1222"/>
      <c r="J82" s="1222"/>
      <c r="K82" s="1228"/>
      <c r="L82" s="1222"/>
      <c r="M82" s="1222"/>
      <c r="N82" s="1222"/>
      <c r="O82" s="1222"/>
      <c r="P82" s="1222"/>
      <c r="Q82" s="1222"/>
      <c r="R82" s="809"/>
      <c r="S82" s="809"/>
      <c r="T82" s="809"/>
      <c r="U82" s="809"/>
      <c r="V82" s="809"/>
      <c r="W82" s="809"/>
      <c r="X82" s="809"/>
      <c r="Y82" s="809" t="s">
        <v>37</v>
      </c>
      <c r="Z82" s="805"/>
      <c r="AA82" s="1277"/>
      <c r="AB82" s="840">
        <f t="shared" si="38"/>
        <v>0</v>
      </c>
      <c r="AC82" s="840">
        <f>IF(L82="kompletna",K82*M82*0.0036*'lista, wskaźniki'!$F$13, IF(L82="częściowa",K82*M82*0.0036*'lista, wskaźniki'!$F$14, IF(L82="brak",K82*M82*0.0036*'lista, wskaźniki'!$F$15,)))</f>
        <v>0</v>
      </c>
      <c r="AD82" s="840">
        <f>IF(T82="inne",E82*'lista, wskaźniki'!$E$35+F82*'lista, wskaźniki'!$E$36,IF(T82="to samo źródło",0,IF(T82=0,0)))</f>
        <v>0</v>
      </c>
      <c r="AE82" s="840">
        <f>IF(Y82="węgiel",Z82*'lista, wskaźniki'!$D$20, IF(Y82="drewno",Z82*'lista, wskaźniki'!$D$22,IF(Y82="pellet",Z82*'lista, wskaźniki'!$D$23,IF(Y82="gaz z sieci",Z82*'lista, wskaźniki'!$D$21,IF(Y82="olej opałowy",Z82*'lista, wskaźniki'!$D$24)))))</f>
        <v>0</v>
      </c>
      <c r="AF82" s="810"/>
      <c r="AG82" s="1277"/>
      <c r="AH82" s="655">
        <f>IF(Y82="węgiel",AB82*1/3.6*'lista, wskaźniki'!$F$20,IF(Y82="drewno",AB82*1/3.6*'lista, wskaźniki'!$F$22,IF(Y82="pellet",AB82*1/3.6*'lista, wskaźniki'!$F$23,IF(Y82="gaz z sieci",AB82*1/3.6*'lista, wskaźniki'!$F$21,IF(Y82="olej opałowy",AB82*1/3.6*'lista, wskaźniki'!$F$24,0)))))</f>
        <v>0</v>
      </c>
      <c r="AI82" s="656">
        <f>IF(Y82="węgiel",AB82*'lista, wskaźniki'!$E$42,IF(Y82="drewno",AB82*'lista, wskaźniki'!$G$42,IF(Y82="pellet",AB82*'lista, wskaźniki'!$H$42,IF(Y82="gaz z sieci",AB82*'lista, wskaźniki'!$F$42,IF(Y82="olej opałowy",AB82*'lista, wskaźniki'!$I$42,0)))))</f>
        <v>0</v>
      </c>
      <c r="AJ82" s="656">
        <f>IF(Y82="węgiel",AB82*'lista, wskaźniki'!$E$43,IF(Y82="drewno",AB82*'lista, wskaźniki'!$G$43,IF(Y82="pellet",AB82*'lista, wskaźniki'!$H$43,IF(Y82="gaz z sieci",AB82*'lista, wskaźniki'!$F$43,IF(Y82="olej opałowy",AB82*'lista, wskaźniki'!$I$43,0)))))</f>
        <v>0</v>
      </c>
      <c r="AK82" s="656">
        <f>IF(Y82="węgiel",AB82*'lista, wskaźniki'!$E$44,IF(Y82="drewno",AB82*'lista, wskaźniki'!$G$44,IF(Y82="pellet",AB82*'lista, wskaźniki'!$H$44,IF(Y82="gaz z sieci",AB82*'lista, wskaźniki'!$F$44,IF(Y82="olej opałowy",AB82*'lista, wskaźniki'!$I$44,0)))))</f>
        <v>0</v>
      </c>
      <c r="AL82" s="655" t="b">
        <f>IF(U82="energia elektryczna",AD82*1/3.6*'lista, wskaźniki'!$F$26)</f>
        <v>0</v>
      </c>
      <c r="AM82" s="846"/>
      <c r="AN82" s="846"/>
      <c r="AO82" s="846"/>
      <c r="AP82" s="800">
        <f>AA82*'lista, wskaźniki'!$F$26</f>
        <v>0</v>
      </c>
      <c r="AQ82" s="800">
        <f t="shared" si="39"/>
        <v>0</v>
      </c>
      <c r="AR82" s="801">
        <f t="shared" si="40"/>
        <v>0</v>
      </c>
      <c r="AS82" s="801">
        <f t="shared" si="41"/>
        <v>0</v>
      </c>
      <c r="AT82" s="801">
        <f t="shared" si="42"/>
        <v>0</v>
      </c>
      <c r="AU82" s="1277"/>
      <c r="AV82" s="1222"/>
      <c r="AW82" s="1222"/>
      <c r="AX82" s="1222"/>
      <c r="AY82" s="1222"/>
      <c r="AZ82" s="1222"/>
      <c r="BA82" s="1222"/>
      <c r="BB82" s="836"/>
      <c r="BC82" s="1222"/>
      <c r="BD82" s="836"/>
      <c r="BE82" s="809"/>
      <c r="BF82" s="1282"/>
      <c r="BG82" s="1282"/>
      <c r="BH82" s="1240"/>
      <c r="BI82" s="809"/>
      <c r="BJ82" s="809"/>
      <c r="BK82" s="809"/>
      <c r="BL82" s="1282"/>
      <c r="BM82" s="1282"/>
      <c r="BN82" s="1282"/>
      <c r="BO82" s="1282"/>
      <c r="BP82" s="1282"/>
      <c r="BQ82" s="1282"/>
      <c r="BR82" s="1298"/>
      <c r="BU82" s="365" t="b">
        <f t="shared" si="43"/>
        <v>0</v>
      </c>
      <c r="BV82" s="365" t="b">
        <f t="shared" si="44"/>
        <v>0</v>
      </c>
      <c r="BW82" s="365" t="b">
        <f t="shared" si="45"/>
        <v>0</v>
      </c>
      <c r="BX82" s="365" t="b">
        <f t="shared" si="46"/>
        <v>0</v>
      </c>
      <c r="BY82" s="365">
        <f t="shared" si="47"/>
        <v>0</v>
      </c>
      <c r="BZ82" s="365" t="b">
        <f t="shared" si="48"/>
        <v>0</v>
      </c>
      <c r="CA82" s="661">
        <f t="shared" si="55"/>
        <v>0</v>
      </c>
      <c r="CB82" s="661" t="b">
        <f t="shared" si="49"/>
        <v>0</v>
      </c>
      <c r="CC82" s="661" t="b">
        <f t="shared" si="50"/>
        <v>0</v>
      </c>
      <c r="CD82" s="661" t="b">
        <f t="shared" si="51"/>
        <v>0</v>
      </c>
      <c r="CE82" s="661" t="b">
        <f t="shared" si="52"/>
        <v>0</v>
      </c>
      <c r="CF82" s="661">
        <f t="shared" si="53"/>
        <v>0</v>
      </c>
      <c r="CG82" s="661">
        <f t="shared" si="54"/>
        <v>0</v>
      </c>
      <c r="CI82" s="13">
        <f t="shared" si="33"/>
        <v>0</v>
      </c>
      <c r="CJ82" s="13" t="b">
        <f t="shared" si="56"/>
        <v>0</v>
      </c>
      <c r="CK82" s="13" t="b">
        <f t="shared" si="34"/>
        <v>0</v>
      </c>
      <c r="CL82" s="13" t="b">
        <f t="shared" si="57"/>
        <v>0</v>
      </c>
      <c r="CM82" s="13" t="b">
        <f t="shared" si="35"/>
        <v>0</v>
      </c>
      <c r="CN82" s="13" t="b">
        <f t="shared" si="58"/>
        <v>0</v>
      </c>
      <c r="CO82" s="13" t="b">
        <f t="shared" si="36"/>
        <v>0</v>
      </c>
      <c r="CP82" s="13" t="b">
        <f t="shared" si="59"/>
        <v>0</v>
      </c>
      <c r="CQ82" s="13" t="b">
        <f t="shared" si="37"/>
        <v>0</v>
      </c>
      <c r="CR82" s="13" t="b">
        <f t="shared" si="60"/>
        <v>0</v>
      </c>
    </row>
    <row r="83" spans="1:96" ht="15" thickBot="1">
      <c r="A83" s="1229">
        <v>17</v>
      </c>
      <c r="B83" s="1235" t="s">
        <v>580</v>
      </c>
      <c r="C83" s="1235" t="s">
        <v>581</v>
      </c>
      <c r="D83" s="1235" t="s">
        <v>582</v>
      </c>
      <c r="E83" s="1220"/>
      <c r="F83" s="1220"/>
      <c r="G83" s="1220">
        <v>1955</v>
      </c>
      <c r="H83" s="1226" t="s">
        <v>17</v>
      </c>
      <c r="I83" s="1226" t="s">
        <v>17</v>
      </c>
      <c r="J83" s="1226" t="s">
        <v>17</v>
      </c>
      <c r="K83" s="1226">
        <f>IF(G83&lt;=1966,'lista, wskaźniki'!$G$4,IF(G83&gt;1966,IF(G83&lt;=1985,'lista, wskaźniki'!$G$5,IF(G83&gt;1985,IF(G83&lt;=1992,'lista, wskaźniki'!$G$6,IF(G83&gt;1992,IF(G83&lt;=1996,'lista, wskaźniki'!$G$7,IF(G83&gt;1996,'lista, wskaźniki'!$G$8))))))))</f>
        <v>290</v>
      </c>
      <c r="L83" s="1226" t="s">
        <v>25</v>
      </c>
      <c r="M83" s="1226">
        <v>1017</v>
      </c>
      <c r="N83" s="1226" t="s">
        <v>27</v>
      </c>
      <c r="O83" s="1226"/>
      <c r="P83" s="1226"/>
      <c r="Q83" s="1226"/>
      <c r="R83" s="807" t="s">
        <v>35</v>
      </c>
      <c r="S83" s="807"/>
      <c r="T83" s="807"/>
      <c r="U83" s="807"/>
      <c r="V83" s="807"/>
      <c r="W83" s="807"/>
      <c r="X83" s="807"/>
      <c r="Y83" s="807" t="s">
        <v>35</v>
      </c>
      <c r="Z83" s="798">
        <v>26</v>
      </c>
      <c r="AA83" s="1223">
        <f>17262/1000</f>
        <v>17.262</v>
      </c>
      <c r="AB83" s="840">
        <f>AC83</f>
        <v>1061.748</v>
      </c>
      <c r="AC83" s="840">
        <f>IF(L83="kompletna",K83*M83*0.0036*'lista, wskaźniki'!$F$13, IF(L83="częściowa",K83*M83*0.0036*'lista, wskaźniki'!$F$14, IF(L83="brak",K83*M83*0.0036*'lista, wskaźniki'!$F$15,)))</f>
        <v>1061.748</v>
      </c>
      <c r="AD83" s="840">
        <f>IF(T83="inne",E83*'lista, wskaźniki'!$E$35+F83*'lista, wskaźniki'!$E$36,IF(T83="to samo źródło",0,IF(T83=0,0)))</f>
        <v>0</v>
      </c>
      <c r="AE83" s="840">
        <f>IF(Y83="węgiel",Z83*'lista, wskaźniki'!$D$20, IF(Y83="drewno",Z83*'lista, wskaźniki'!$D$22,IF(Y83="pellet",Z83*'lista, wskaźniki'!$D$23,IF(Y83="gaz z sieci",Z83*'lista, wskaźniki'!$D$21,IF(Y83="olej opałowy",Z83*'lista, wskaźniki'!$D$24)))))</f>
        <v>588.38</v>
      </c>
      <c r="AF83" s="800"/>
      <c r="AG83" s="1223"/>
      <c r="AH83" s="655">
        <f>IF(Y83="węgiel",AB83*1/3.6*'lista, wskaźniki'!$F$20,IF(Y83="drewno",AB83*1/3.6*'lista, wskaźniki'!$F$22,IF(Y83="pellet",AB83*1/3.6*'lista, wskaźniki'!$F$23,IF(Y83="gaz z sieci",AB83*1/3.6*'lista, wskaźniki'!$F$21,IF(Y83="olej opałowy",AB83*1/3.6*'lista, wskaźniki'!$F$24,0)))))</f>
        <v>100.57938804</v>
      </c>
      <c r="AI83" s="656">
        <f>IF(Y83="węgiel",AB83*'lista, wskaźniki'!$E$42,IF(Y83="drewno",AB83*'lista, wskaźniki'!$G$42,IF(Y83="pellet",AB83*'lista, wskaźniki'!$H$42,IF(Y83="gaz z sieci",AB83*'lista, wskaźniki'!$F$42,IF(Y83="olej opałowy",AB83*'lista, wskaźniki'!$I$42,0)))))</f>
        <v>0.40346424000000003</v>
      </c>
      <c r="AJ83" s="656">
        <f>IF(Y83="węgiel",AB83*'lista, wskaźniki'!$E$43,IF(Y83="drewno",AB83*'lista, wskaźniki'!$G$43,IF(Y83="pellet",AB83*'lista, wskaźniki'!$H$43,IF(Y83="gaz z sieci",AB83*'lista, wskaźniki'!$F$43,IF(Y83="olej opałowy",AB83*'lista, wskaźniki'!$I$43,0)))))</f>
        <v>0.38222928000000006</v>
      </c>
      <c r="AK83" s="656">
        <f>IF(Y83="węgiel",AB83*'lista, wskaźniki'!$E$44,IF(Y83="drewno",AB83*'lista, wskaźniki'!$G$44,IF(Y83="pellet",AB83*'lista, wskaźniki'!$H$44,IF(Y83="gaz z sieci",AB83*'lista, wskaźniki'!$F$44,IF(Y83="olej opałowy",AB83*'lista, wskaźniki'!$I$44,0)))))</f>
        <v>2.8667196000000002E-4</v>
      </c>
      <c r="AL83" s="655" t="b">
        <f>IF(U83="energia elektryczna",AD83*1/3.6*'lista, wskaźniki'!$F$26)</f>
        <v>0</v>
      </c>
      <c r="AM83" s="807"/>
      <c r="AN83" s="807"/>
      <c r="AO83" s="807"/>
      <c r="AP83" s="800">
        <f>AA83*'lista, wskaźniki'!$F$26</f>
        <v>15.36318</v>
      </c>
      <c r="AQ83" s="800">
        <f t="shared" si="39"/>
        <v>115.94256804</v>
      </c>
      <c r="AR83" s="801">
        <f t="shared" si="40"/>
        <v>0.40346424000000003</v>
      </c>
      <c r="AS83" s="801">
        <f t="shared" si="41"/>
        <v>0.38222928000000006</v>
      </c>
      <c r="AT83" s="801">
        <f t="shared" si="42"/>
        <v>2.8667196000000002E-4</v>
      </c>
      <c r="AU83" s="1223"/>
      <c r="AV83" s="1226"/>
      <c r="AW83" s="1226" t="s">
        <v>16</v>
      </c>
      <c r="AX83" s="1226" t="s">
        <v>16</v>
      </c>
      <c r="AY83" s="1226" t="s">
        <v>16</v>
      </c>
      <c r="AZ83" s="1220"/>
      <c r="BA83" s="1220"/>
      <c r="BB83" s="1220"/>
      <c r="BC83" s="1220" t="s">
        <v>17</v>
      </c>
      <c r="BD83" s="834" t="s">
        <v>17</v>
      </c>
      <c r="BE83" s="807"/>
      <c r="BF83" s="1278"/>
      <c r="BG83" s="1278"/>
      <c r="BH83" s="1238"/>
      <c r="BI83" s="807"/>
      <c r="BJ83" s="807"/>
      <c r="BK83" s="807"/>
      <c r="BL83" s="1278"/>
      <c r="BM83" s="1278"/>
      <c r="BN83" s="1278"/>
      <c r="BO83" s="1278"/>
      <c r="BP83" s="1278"/>
      <c r="BQ83" s="1278"/>
      <c r="BR83" s="1283"/>
      <c r="BU83" s="365">
        <f t="shared" si="43"/>
        <v>1061.748</v>
      </c>
      <c r="BV83" s="365" t="b">
        <f t="shared" si="44"/>
        <v>0</v>
      </c>
      <c r="BW83" s="365" t="b">
        <f t="shared" si="45"/>
        <v>0</v>
      </c>
      <c r="BX83" s="365" t="b">
        <f t="shared" si="46"/>
        <v>0</v>
      </c>
      <c r="BY83" s="365" t="b">
        <f t="shared" si="47"/>
        <v>0</v>
      </c>
      <c r="BZ83" s="365" t="b">
        <f t="shared" si="48"/>
        <v>0</v>
      </c>
      <c r="CA83" s="661">
        <f t="shared" si="55"/>
        <v>0</v>
      </c>
      <c r="CB83" s="661">
        <f t="shared" si="49"/>
        <v>1061.748</v>
      </c>
      <c r="CC83" s="661" t="b">
        <f t="shared" si="50"/>
        <v>0</v>
      </c>
      <c r="CD83" s="661" t="b">
        <f t="shared" si="51"/>
        <v>0</v>
      </c>
      <c r="CE83" s="661" t="b">
        <f t="shared" si="52"/>
        <v>0</v>
      </c>
      <c r="CF83" s="661" t="b">
        <f t="shared" si="53"/>
        <v>0</v>
      </c>
      <c r="CG83" s="661">
        <f t="shared" si="54"/>
        <v>0</v>
      </c>
      <c r="CI83" s="13">
        <f t="shared" si="33"/>
        <v>1017</v>
      </c>
      <c r="CJ83" s="13">
        <f t="shared" si="56"/>
        <v>0</v>
      </c>
      <c r="CK83" s="13" t="b">
        <f t="shared" si="34"/>
        <v>0</v>
      </c>
      <c r="CL83" s="13">
        <f t="shared" si="57"/>
        <v>0</v>
      </c>
      <c r="CM83" s="13" t="b">
        <f t="shared" si="35"/>
        <v>0</v>
      </c>
      <c r="CN83" s="13">
        <f t="shared" si="58"/>
        <v>0</v>
      </c>
      <c r="CO83" s="13" t="b">
        <f t="shared" si="36"/>
        <v>0</v>
      </c>
      <c r="CP83" s="13">
        <f t="shared" si="59"/>
        <v>0</v>
      </c>
      <c r="CQ83" s="13" t="b">
        <f t="shared" si="37"/>
        <v>0</v>
      </c>
      <c r="CR83" s="13">
        <f t="shared" si="60"/>
        <v>0</v>
      </c>
    </row>
    <row r="84" spans="1:96" ht="15" thickBot="1">
      <c r="A84" s="1230"/>
      <c r="B84" s="1236"/>
      <c r="C84" s="1236"/>
      <c r="D84" s="1236"/>
      <c r="E84" s="1221"/>
      <c r="F84" s="1221"/>
      <c r="G84" s="1221"/>
      <c r="H84" s="1227"/>
      <c r="I84" s="1227"/>
      <c r="J84" s="1227"/>
      <c r="K84" s="1227"/>
      <c r="L84" s="1227"/>
      <c r="M84" s="1227"/>
      <c r="N84" s="1227"/>
      <c r="O84" s="1227"/>
      <c r="P84" s="1227"/>
      <c r="Q84" s="1227"/>
      <c r="R84" s="808"/>
      <c r="S84" s="808"/>
      <c r="T84" s="808"/>
      <c r="U84" s="808"/>
      <c r="V84" s="808"/>
      <c r="W84" s="808"/>
      <c r="X84" s="808"/>
      <c r="Y84" s="808" t="s">
        <v>36</v>
      </c>
      <c r="Z84" s="802"/>
      <c r="AA84" s="1224"/>
      <c r="AB84" s="840">
        <f t="shared" si="38"/>
        <v>0</v>
      </c>
      <c r="AC84" s="840">
        <f>IF(L84="kompletna",K84*M84*0.0036*'lista, wskaźniki'!$F$13, IF(L84="częściowa",K84*M84*0.0036*'lista, wskaźniki'!$F$14, IF(L84="brak",K84*M84*0.0036*'lista, wskaźniki'!$F$15,)))</f>
        <v>0</v>
      </c>
      <c r="AD84" s="840">
        <f>IF(T84="inne",E84*'lista, wskaźniki'!$E$35+F84*'lista, wskaźniki'!$E$36,IF(T84="to samo źródło",0,IF(T84=0,0)))</f>
        <v>0</v>
      </c>
      <c r="AE84" s="840">
        <f>IF(Y84="węgiel",Z84*'lista, wskaźniki'!$D$20, IF(Y84="drewno",Z84*'lista, wskaźniki'!$D$22,IF(Y84="pellet",Z84*'lista, wskaźniki'!$D$23,IF(Y84="gaz z sieci",Z84*'lista, wskaźniki'!$D$21,IF(Y84="olej opałowy",Z84*'lista, wskaźniki'!$D$24)))))</f>
        <v>0</v>
      </c>
      <c r="AF84" s="655"/>
      <c r="AG84" s="1224"/>
      <c r="AH84" s="655">
        <f>IF(Y84="węgiel",AB84*1/3.6*'lista, wskaźniki'!$F$20,IF(Y84="drewno",AB84*1/3.6*'lista, wskaźniki'!$F$22,IF(Y84="pellet",AB84*1/3.6*'lista, wskaźniki'!$F$23,IF(Y84="gaz z sieci",AB84*1/3.6*'lista, wskaźniki'!$F$21,IF(Y84="olej opałowy",AB84*1/3.6*'lista, wskaźniki'!$F$24,0)))))</f>
        <v>0</v>
      </c>
      <c r="AI84" s="656">
        <f>IF(Y84="węgiel",AB84*'lista, wskaźniki'!$E$42,IF(Y84="drewno",AB84*'lista, wskaźniki'!$G$42,IF(Y84="pellet",AB84*'lista, wskaźniki'!$H$42,IF(Y84="gaz z sieci",AB84*'lista, wskaźniki'!$F$42,IF(Y84="olej opałowy",AB84*'lista, wskaźniki'!$I$42,0)))))</f>
        <v>0</v>
      </c>
      <c r="AJ84" s="656">
        <f>IF(Y84="węgiel",AB84*'lista, wskaźniki'!$E$43,IF(Y84="drewno",AB84*'lista, wskaźniki'!$G$43,IF(Y84="pellet",AB84*'lista, wskaźniki'!$H$43,IF(Y84="gaz z sieci",AB84*'lista, wskaźniki'!$F$43,IF(Y84="olej opałowy",AB84*'lista, wskaźniki'!$I$43,0)))))</f>
        <v>0</v>
      </c>
      <c r="AK84" s="656">
        <f>IF(Y84="węgiel",AB84*'lista, wskaźniki'!$E$44,IF(Y84="drewno",AB84*'lista, wskaźniki'!$G$44,IF(Y84="pellet",AB84*'lista, wskaźniki'!$H$44,IF(Y84="gaz z sieci",AB84*'lista, wskaźniki'!$F$44,IF(Y84="olej opałowy",AB84*'lista, wskaźniki'!$I$44,0)))))</f>
        <v>0</v>
      </c>
      <c r="AL84" s="655" t="b">
        <f>IF(U84="energia elektryczna",AD84*1/3.6*'lista, wskaźniki'!$F$26)</f>
        <v>0</v>
      </c>
      <c r="AM84" s="808"/>
      <c r="AN84" s="808"/>
      <c r="AO84" s="808"/>
      <c r="AP84" s="800">
        <f>AA84*'lista, wskaźniki'!$F$26</f>
        <v>0</v>
      </c>
      <c r="AQ84" s="800">
        <f t="shared" si="39"/>
        <v>0</v>
      </c>
      <c r="AR84" s="801">
        <f t="shared" si="40"/>
        <v>0</v>
      </c>
      <c r="AS84" s="801">
        <f t="shared" si="41"/>
        <v>0</v>
      </c>
      <c r="AT84" s="801">
        <f t="shared" si="42"/>
        <v>0</v>
      </c>
      <c r="AU84" s="1224"/>
      <c r="AV84" s="1227"/>
      <c r="AW84" s="1227"/>
      <c r="AX84" s="1227"/>
      <c r="AY84" s="1227"/>
      <c r="AZ84" s="1221"/>
      <c r="BA84" s="1221"/>
      <c r="BB84" s="1221"/>
      <c r="BC84" s="1221"/>
      <c r="BD84" s="835"/>
      <c r="BE84" s="808"/>
      <c r="BF84" s="1279"/>
      <c r="BG84" s="1279"/>
      <c r="BH84" s="1239"/>
      <c r="BI84" s="808"/>
      <c r="BJ84" s="808"/>
      <c r="BK84" s="808"/>
      <c r="BL84" s="1279"/>
      <c r="BM84" s="1279"/>
      <c r="BN84" s="1279"/>
      <c r="BO84" s="1279"/>
      <c r="BP84" s="1279"/>
      <c r="BQ84" s="1279"/>
      <c r="BR84" s="1284"/>
      <c r="BU84" s="365" t="b">
        <f t="shared" si="43"/>
        <v>0</v>
      </c>
      <c r="BV84" s="365">
        <f t="shared" si="44"/>
        <v>0</v>
      </c>
      <c r="BW84" s="365" t="b">
        <f t="shared" si="45"/>
        <v>0</v>
      </c>
      <c r="BX84" s="365" t="b">
        <f t="shared" si="46"/>
        <v>0</v>
      </c>
      <c r="BY84" s="365" t="b">
        <f t="shared" si="47"/>
        <v>0</v>
      </c>
      <c r="BZ84" s="365" t="b">
        <f t="shared" si="48"/>
        <v>0</v>
      </c>
      <c r="CA84" s="661">
        <f t="shared" si="55"/>
        <v>0</v>
      </c>
      <c r="CB84" s="661" t="b">
        <f t="shared" si="49"/>
        <v>0</v>
      </c>
      <c r="CC84" s="661">
        <f t="shared" si="50"/>
        <v>0</v>
      </c>
      <c r="CD84" s="661" t="b">
        <f t="shared" si="51"/>
        <v>0</v>
      </c>
      <c r="CE84" s="661" t="b">
        <f t="shared" si="52"/>
        <v>0</v>
      </c>
      <c r="CF84" s="661" t="b">
        <f t="shared" si="53"/>
        <v>0</v>
      </c>
      <c r="CG84" s="661">
        <f t="shared" si="54"/>
        <v>0</v>
      </c>
      <c r="CI84" s="13">
        <f t="shared" si="33"/>
        <v>0</v>
      </c>
      <c r="CJ84" s="13" t="b">
        <f t="shared" si="56"/>
        <v>0</v>
      </c>
      <c r="CK84" s="13" t="b">
        <f t="shared" si="34"/>
        <v>0</v>
      </c>
      <c r="CL84" s="13" t="b">
        <f t="shared" si="57"/>
        <v>0</v>
      </c>
      <c r="CM84" s="13" t="b">
        <f t="shared" si="35"/>
        <v>0</v>
      </c>
      <c r="CN84" s="13" t="b">
        <f t="shared" si="58"/>
        <v>0</v>
      </c>
      <c r="CO84" s="13" t="b">
        <f t="shared" si="36"/>
        <v>0</v>
      </c>
      <c r="CP84" s="13" t="b">
        <f t="shared" si="59"/>
        <v>0</v>
      </c>
      <c r="CQ84" s="13" t="b">
        <f t="shared" si="37"/>
        <v>0</v>
      </c>
      <c r="CR84" s="13" t="b">
        <f t="shared" si="60"/>
        <v>0</v>
      </c>
    </row>
    <row r="85" spans="1:96" ht="15" thickBot="1">
      <c r="A85" s="1230"/>
      <c r="B85" s="1236"/>
      <c r="C85" s="1236"/>
      <c r="D85" s="1236"/>
      <c r="E85" s="1221"/>
      <c r="F85" s="1221"/>
      <c r="G85" s="1221"/>
      <c r="H85" s="1227"/>
      <c r="I85" s="1227"/>
      <c r="J85" s="1227"/>
      <c r="K85" s="1227"/>
      <c r="L85" s="1227"/>
      <c r="M85" s="1227"/>
      <c r="N85" s="1227"/>
      <c r="O85" s="1227"/>
      <c r="P85" s="1227"/>
      <c r="Q85" s="1227"/>
      <c r="R85" s="808"/>
      <c r="S85" s="808"/>
      <c r="T85" s="808"/>
      <c r="U85" s="808"/>
      <c r="V85" s="808"/>
      <c r="W85" s="808"/>
      <c r="X85" s="808"/>
      <c r="Y85" s="808" t="s">
        <v>50</v>
      </c>
      <c r="Z85" s="802"/>
      <c r="AA85" s="1224"/>
      <c r="AB85" s="840">
        <f t="shared" si="38"/>
        <v>0</v>
      </c>
      <c r="AC85" s="840">
        <f>IF(L85="kompletna",K85*M85*0.0036*'lista, wskaźniki'!$F$13, IF(L85="częściowa",K85*M85*0.0036*'lista, wskaźniki'!$F$14, IF(L85="brak",K85*M85*0.0036*'lista, wskaźniki'!$F$15,)))</f>
        <v>0</v>
      </c>
      <c r="AD85" s="840">
        <f>IF(T85="inne",E85*'lista, wskaźniki'!$E$35+F85*'lista, wskaźniki'!$E$36,IF(T85="to samo źródło",0,IF(T85=0,0)))</f>
        <v>0</v>
      </c>
      <c r="AE85" s="840">
        <f>IF(Y85="węgiel",Z85*'lista, wskaźniki'!$D$20, IF(Y85="drewno",Z85*'lista, wskaźniki'!$D$22,IF(Y85="pellet",Z85*'lista, wskaźniki'!$D$23,IF(Y85="gaz z sieci",Z85*'lista, wskaźniki'!$D$21,IF(Y85="olej opałowy",Z85*'lista, wskaźniki'!$D$24)))))</f>
        <v>0</v>
      </c>
      <c r="AF85" s="655"/>
      <c r="AG85" s="1224"/>
      <c r="AH85" s="655">
        <f>IF(Y85="węgiel",AB85*1/3.6*'lista, wskaźniki'!$F$20,IF(Y85="drewno",AB85*1/3.6*'lista, wskaźniki'!$F$22,IF(Y85="pellet",AB85*1/3.6*'lista, wskaźniki'!$F$23,IF(Y85="gaz z sieci",AB85*1/3.6*'lista, wskaźniki'!$F$21,IF(Y85="olej opałowy",AB85*1/3.6*'lista, wskaźniki'!$F$24,0)))))</f>
        <v>0</v>
      </c>
      <c r="AI85" s="656">
        <f>IF(Y85="węgiel",AB85*'lista, wskaźniki'!$E$42,IF(Y85="drewno",AB85*'lista, wskaźniki'!$G$42,IF(Y85="pellet",AB85*'lista, wskaźniki'!$H$42,IF(Y85="gaz z sieci",AB85*'lista, wskaźniki'!$F$42,IF(Y85="olej opałowy",AB85*'lista, wskaźniki'!$I$42,0)))))</f>
        <v>0</v>
      </c>
      <c r="AJ85" s="656">
        <f>IF(Y85="węgiel",AB85*'lista, wskaźniki'!$E$43,IF(Y85="drewno",AB85*'lista, wskaźniki'!$G$43,IF(Y85="pellet",AB85*'lista, wskaźniki'!$H$43,IF(Y85="gaz z sieci",AB85*'lista, wskaźniki'!$F$43,IF(Y85="olej opałowy",AB85*'lista, wskaźniki'!$I$43,0)))))</f>
        <v>0</v>
      </c>
      <c r="AK85" s="656">
        <f>IF(Y85="węgiel",AB85*'lista, wskaźniki'!$E$44,IF(Y85="drewno",AB85*'lista, wskaźniki'!$G$44,IF(Y85="pellet",AB85*'lista, wskaźniki'!$H$44,IF(Y85="gaz z sieci",AB85*'lista, wskaźniki'!$F$44,IF(Y85="olej opałowy",AB85*'lista, wskaźniki'!$I$44,0)))))</f>
        <v>0</v>
      </c>
      <c r="AL85" s="655" t="b">
        <f>IF(U85="energia elektryczna",AD85*1/3.6*'lista, wskaźniki'!$F$26)</f>
        <v>0</v>
      </c>
      <c r="AM85" s="808"/>
      <c r="AN85" s="808"/>
      <c r="AO85" s="808"/>
      <c r="AP85" s="800">
        <f>AA85*'lista, wskaźniki'!$F$26</f>
        <v>0</v>
      </c>
      <c r="AQ85" s="800">
        <f t="shared" si="39"/>
        <v>0</v>
      </c>
      <c r="AR85" s="801">
        <f t="shared" si="40"/>
        <v>0</v>
      </c>
      <c r="AS85" s="801">
        <f t="shared" si="41"/>
        <v>0</v>
      </c>
      <c r="AT85" s="801">
        <f t="shared" si="42"/>
        <v>0</v>
      </c>
      <c r="AU85" s="1224"/>
      <c r="AV85" s="1227"/>
      <c r="AW85" s="1227"/>
      <c r="AX85" s="1227"/>
      <c r="AY85" s="1227"/>
      <c r="AZ85" s="1221"/>
      <c r="BA85" s="1221"/>
      <c r="BB85" s="1221"/>
      <c r="BC85" s="1221"/>
      <c r="BD85" s="835"/>
      <c r="BE85" s="808"/>
      <c r="BF85" s="1279"/>
      <c r="BG85" s="1279"/>
      <c r="BH85" s="1239"/>
      <c r="BI85" s="808"/>
      <c r="BJ85" s="808"/>
      <c r="BK85" s="808"/>
      <c r="BL85" s="1279"/>
      <c r="BM85" s="1279"/>
      <c r="BN85" s="1279"/>
      <c r="BO85" s="1279"/>
      <c r="BP85" s="1279"/>
      <c r="BQ85" s="1279"/>
      <c r="BR85" s="1284"/>
      <c r="BU85" s="365" t="b">
        <f t="shared" si="43"/>
        <v>0</v>
      </c>
      <c r="BV85" s="365" t="b">
        <f t="shared" si="44"/>
        <v>0</v>
      </c>
      <c r="BW85" s="365">
        <f t="shared" si="45"/>
        <v>0</v>
      </c>
      <c r="BX85" s="365" t="b">
        <f t="shared" si="46"/>
        <v>0</v>
      </c>
      <c r="BY85" s="365" t="b">
        <f t="shared" si="47"/>
        <v>0</v>
      </c>
      <c r="BZ85" s="365" t="b">
        <f t="shared" si="48"/>
        <v>0</v>
      </c>
      <c r="CA85" s="661">
        <f t="shared" si="55"/>
        <v>0</v>
      </c>
      <c r="CB85" s="661" t="b">
        <f t="shared" si="49"/>
        <v>0</v>
      </c>
      <c r="CC85" s="661" t="b">
        <f t="shared" si="50"/>
        <v>0</v>
      </c>
      <c r="CD85" s="661">
        <f t="shared" si="51"/>
        <v>0</v>
      </c>
      <c r="CE85" s="661" t="b">
        <f t="shared" si="52"/>
        <v>0</v>
      </c>
      <c r="CF85" s="661" t="b">
        <f t="shared" si="53"/>
        <v>0</v>
      </c>
      <c r="CG85" s="661">
        <f t="shared" si="54"/>
        <v>0</v>
      </c>
      <c r="CI85" s="13">
        <f t="shared" si="33"/>
        <v>0</v>
      </c>
      <c r="CJ85" s="13" t="b">
        <f t="shared" si="56"/>
        <v>0</v>
      </c>
      <c r="CK85" s="13" t="b">
        <f t="shared" si="34"/>
        <v>0</v>
      </c>
      <c r="CL85" s="13" t="b">
        <f t="shared" si="57"/>
        <v>0</v>
      </c>
      <c r="CM85" s="13" t="b">
        <f t="shared" si="35"/>
        <v>0</v>
      </c>
      <c r="CN85" s="13" t="b">
        <f t="shared" si="58"/>
        <v>0</v>
      </c>
      <c r="CO85" s="13" t="b">
        <f t="shared" si="36"/>
        <v>0</v>
      </c>
      <c r="CP85" s="13" t="b">
        <f t="shared" si="59"/>
        <v>0</v>
      </c>
      <c r="CQ85" s="13" t="b">
        <f t="shared" si="37"/>
        <v>0</v>
      </c>
      <c r="CR85" s="13" t="b">
        <f t="shared" si="60"/>
        <v>0</v>
      </c>
    </row>
    <row r="86" spans="1:96" ht="15" thickBot="1">
      <c r="A86" s="1230"/>
      <c r="B86" s="1236"/>
      <c r="C86" s="1236"/>
      <c r="D86" s="1236"/>
      <c r="E86" s="1221"/>
      <c r="F86" s="1221"/>
      <c r="G86" s="1221"/>
      <c r="H86" s="1227"/>
      <c r="I86" s="1227"/>
      <c r="J86" s="1227"/>
      <c r="K86" s="1227"/>
      <c r="L86" s="1227"/>
      <c r="M86" s="1227"/>
      <c r="N86" s="1227"/>
      <c r="O86" s="1227"/>
      <c r="P86" s="1227"/>
      <c r="Q86" s="1227"/>
      <c r="R86" s="808"/>
      <c r="S86" s="808"/>
      <c r="T86" s="808"/>
      <c r="U86" s="808"/>
      <c r="V86" s="808"/>
      <c r="W86" s="808"/>
      <c r="X86" s="808"/>
      <c r="Y86" s="808" t="s">
        <v>38</v>
      </c>
      <c r="Z86" s="802"/>
      <c r="AA86" s="1224"/>
      <c r="AB86" s="840">
        <f t="shared" si="38"/>
        <v>0</v>
      </c>
      <c r="AC86" s="840">
        <f>IF(L86="kompletna",K86*M86*0.0036*'lista, wskaźniki'!$F$13, IF(L86="częściowa",K86*M86*0.0036*'lista, wskaźniki'!$F$14, IF(L86="brak",K86*M86*0.0036*'lista, wskaźniki'!$F$15,)))</f>
        <v>0</v>
      </c>
      <c r="AD86" s="840">
        <f>IF(T86="inne",E86*'lista, wskaźniki'!$E$35+F86*'lista, wskaźniki'!$E$36,IF(T86="to samo źródło",0,IF(T86=0,0)))</f>
        <v>0</v>
      </c>
      <c r="AE86" s="840">
        <f>IF(Y86="węgiel",Z86*'lista, wskaźniki'!$D$20, IF(Y86="drewno",Z86*'lista, wskaźniki'!$D$22,IF(Y86="pellet",Z86*'lista, wskaźniki'!$D$23,IF(Y86="gaz z sieci",Z86*'lista, wskaźniki'!$D$21,IF(Y86="olej opałowy",Z86*'lista, wskaźniki'!$D$24)))))</f>
        <v>0</v>
      </c>
      <c r="AF86" s="655"/>
      <c r="AG86" s="1224"/>
      <c r="AH86" s="655">
        <f>IF(Y86="węgiel",AB86*1/3.6*'lista, wskaźniki'!$F$20,IF(Y86="drewno",AB86*1/3.6*'lista, wskaźniki'!$F$22,IF(Y86="pellet",AB86*1/3.6*'lista, wskaźniki'!$F$23,IF(Y86="gaz z sieci",AB86*1/3.6*'lista, wskaźniki'!$F$21,IF(Y86="olej opałowy",AB86*1/3.6*'lista, wskaźniki'!$F$24,0)))))</f>
        <v>0</v>
      </c>
      <c r="AI86" s="656">
        <f>IF(Y86="węgiel",AB86*'lista, wskaźniki'!$E$42,IF(Y86="drewno",AB86*'lista, wskaźniki'!$G$42,IF(Y86="pellet",AB86*'lista, wskaźniki'!$H$42,IF(Y86="gaz z sieci",AB86*'lista, wskaźniki'!$F$42,IF(Y86="olej opałowy",AB86*'lista, wskaźniki'!$I$42,0)))))</f>
        <v>0</v>
      </c>
      <c r="AJ86" s="656">
        <f>IF(Y86="węgiel",AB86*'lista, wskaźniki'!$E$43,IF(Y86="drewno",AB86*'lista, wskaźniki'!$G$43,IF(Y86="pellet",AB86*'lista, wskaźniki'!$H$43,IF(Y86="gaz z sieci",AB86*'lista, wskaźniki'!$F$43,IF(Y86="olej opałowy",AB86*'lista, wskaźniki'!$I$43,0)))))</f>
        <v>0</v>
      </c>
      <c r="AK86" s="656">
        <f>IF(Y86="węgiel",AB86*'lista, wskaźniki'!$E$44,IF(Y86="drewno",AB86*'lista, wskaźniki'!$G$44,IF(Y86="pellet",AB86*'lista, wskaźniki'!$H$44,IF(Y86="gaz z sieci",AB86*'lista, wskaźniki'!$F$44,IF(Y86="olej opałowy",AB86*'lista, wskaźniki'!$I$44,0)))))</f>
        <v>0</v>
      </c>
      <c r="AL86" s="655" t="b">
        <f>IF(U86="energia elektryczna",AD86*1/3.6*'lista, wskaźniki'!$F$26)</f>
        <v>0</v>
      </c>
      <c r="AM86" s="808"/>
      <c r="AN86" s="808"/>
      <c r="AO86" s="808"/>
      <c r="AP86" s="800">
        <f>AA86*'lista, wskaźniki'!$F$26</f>
        <v>0</v>
      </c>
      <c r="AQ86" s="800">
        <f t="shared" si="39"/>
        <v>0</v>
      </c>
      <c r="AR86" s="801">
        <f t="shared" si="40"/>
        <v>0</v>
      </c>
      <c r="AS86" s="801">
        <f t="shared" si="41"/>
        <v>0</v>
      </c>
      <c r="AT86" s="801">
        <f t="shared" si="42"/>
        <v>0</v>
      </c>
      <c r="AU86" s="1224"/>
      <c r="AV86" s="1227"/>
      <c r="AW86" s="1227"/>
      <c r="AX86" s="1227"/>
      <c r="AY86" s="1227"/>
      <c r="AZ86" s="1221"/>
      <c r="BA86" s="1221"/>
      <c r="BB86" s="1221"/>
      <c r="BC86" s="1221"/>
      <c r="BD86" s="835"/>
      <c r="BE86" s="808"/>
      <c r="BF86" s="1279"/>
      <c r="BG86" s="1279"/>
      <c r="BH86" s="1239"/>
      <c r="BI86" s="808"/>
      <c r="BJ86" s="808"/>
      <c r="BK86" s="808"/>
      <c r="BL86" s="1279"/>
      <c r="BM86" s="1279"/>
      <c r="BN86" s="1279"/>
      <c r="BO86" s="1279"/>
      <c r="BP86" s="1279"/>
      <c r="BQ86" s="1279"/>
      <c r="BR86" s="1284"/>
      <c r="BU86" s="365" t="b">
        <f t="shared" si="43"/>
        <v>0</v>
      </c>
      <c r="BV86" s="365" t="b">
        <f t="shared" si="44"/>
        <v>0</v>
      </c>
      <c r="BW86" s="365" t="b">
        <f t="shared" si="45"/>
        <v>0</v>
      </c>
      <c r="BX86" s="365">
        <f t="shared" si="46"/>
        <v>0</v>
      </c>
      <c r="BY86" s="365" t="b">
        <f t="shared" si="47"/>
        <v>0</v>
      </c>
      <c r="BZ86" s="365" t="b">
        <f t="shared" si="48"/>
        <v>0</v>
      </c>
      <c r="CA86" s="661">
        <f t="shared" si="55"/>
        <v>0</v>
      </c>
      <c r="CB86" s="661" t="b">
        <f t="shared" si="49"/>
        <v>0</v>
      </c>
      <c r="CC86" s="661" t="b">
        <f t="shared" si="50"/>
        <v>0</v>
      </c>
      <c r="CD86" s="661" t="b">
        <f t="shared" si="51"/>
        <v>0</v>
      </c>
      <c r="CE86" s="661">
        <f t="shared" si="52"/>
        <v>0</v>
      </c>
      <c r="CF86" s="661" t="b">
        <f t="shared" si="53"/>
        <v>0</v>
      </c>
      <c r="CG86" s="661">
        <f t="shared" si="54"/>
        <v>0</v>
      </c>
      <c r="CI86" s="13">
        <f t="shared" si="33"/>
        <v>0</v>
      </c>
      <c r="CJ86" s="13" t="b">
        <f t="shared" si="56"/>
        <v>0</v>
      </c>
      <c r="CK86" s="13" t="b">
        <f t="shared" si="34"/>
        <v>0</v>
      </c>
      <c r="CL86" s="13" t="b">
        <f t="shared" si="57"/>
        <v>0</v>
      </c>
      <c r="CM86" s="13" t="b">
        <f t="shared" si="35"/>
        <v>0</v>
      </c>
      <c r="CN86" s="13" t="b">
        <f t="shared" si="58"/>
        <v>0</v>
      </c>
      <c r="CO86" s="13" t="b">
        <f t="shared" si="36"/>
        <v>0</v>
      </c>
      <c r="CP86" s="13" t="b">
        <f t="shared" si="59"/>
        <v>0</v>
      </c>
      <c r="CQ86" s="13" t="b">
        <f t="shared" si="37"/>
        <v>0</v>
      </c>
      <c r="CR86" s="13" t="b">
        <f t="shared" si="60"/>
        <v>0</v>
      </c>
    </row>
    <row r="87" spans="1:96" ht="15" thickBot="1">
      <c r="A87" s="1231"/>
      <c r="B87" s="1237"/>
      <c r="C87" s="1237"/>
      <c r="D87" s="1237"/>
      <c r="E87" s="1222"/>
      <c r="F87" s="1222"/>
      <c r="G87" s="1222"/>
      <c r="H87" s="1228"/>
      <c r="I87" s="1228"/>
      <c r="J87" s="1228"/>
      <c r="K87" s="1228"/>
      <c r="L87" s="1228"/>
      <c r="M87" s="1228"/>
      <c r="N87" s="1228"/>
      <c r="O87" s="1228"/>
      <c r="P87" s="1228"/>
      <c r="Q87" s="1228"/>
      <c r="R87" s="809"/>
      <c r="S87" s="809"/>
      <c r="T87" s="809"/>
      <c r="U87" s="809"/>
      <c r="V87" s="809"/>
      <c r="W87" s="809"/>
      <c r="X87" s="809"/>
      <c r="Y87" s="809" t="s">
        <v>37</v>
      </c>
      <c r="Z87" s="805"/>
      <c r="AA87" s="1225"/>
      <c r="AB87" s="840">
        <f t="shared" si="38"/>
        <v>0</v>
      </c>
      <c r="AC87" s="840">
        <f>IF(L87="kompletna",K87*M87*0.0036*'lista, wskaźniki'!$F$13, IF(L87="częściowa",K87*M87*0.0036*'lista, wskaźniki'!$F$14, IF(L87="brak",K87*M87*0.0036*'lista, wskaźniki'!$F$15,)))</f>
        <v>0</v>
      </c>
      <c r="AD87" s="840">
        <f>IF(T87="inne",E87*'lista, wskaźniki'!$E$35+F87*'lista, wskaźniki'!$E$36,IF(T87="to samo źródło",0,IF(T87=0,0)))</f>
        <v>0</v>
      </c>
      <c r="AE87" s="840">
        <f>IF(Y87="węgiel",Z87*'lista, wskaźniki'!$D$20, IF(Y87="drewno",Z87*'lista, wskaźniki'!$D$22,IF(Y87="pellet",Z87*'lista, wskaźniki'!$D$23,IF(Y87="gaz z sieci",Z87*'lista, wskaźniki'!$D$21,IF(Y87="olej opałowy",Z87*'lista, wskaźniki'!$D$24)))))</f>
        <v>0</v>
      </c>
      <c r="AF87" s="810"/>
      <c r="AG87" s="1225"/>
      <c r="AH87" s="655">
        <f>IF(Y87="węgiel",AB87*1/3.6*'lista, wskaźniki'!$F$20,IF(Y87="drewno",AB87*1/3.6*'lista, wskaźniki'!$F$22,IF(Y87="pellet",AB87*1/3.6*'lista, wskaźniki'!$F$23,IF(Y87="gaz z sieci",AB87*1/3.6*'lista, wskaźniki'!$F$21,IF(Y87="olej opałowy",AB87*1/3.6*'lista, wskaźniki'!$F$24,0)))))</f>
        <v>0</v>
      </c>
      <c r="AI87" s="656">
        <f>IF(Y87="węgiel",AB87*'lista, wskaźniki'!$E$42,IF(Y87="drewno",AB87*'lista, wskaźniki'!$G$42,IF(Y87="pellet",AB87*'lista, wskaźniki'!$H$42,IF(Y87="gaz z sieci",AB87*'lista, wskaźniki'!$F$42,IF(Y87="olej opałowy",AB87*'lista, wskaźniki'!$I$42,0)))))</f>
        <v>0</v>
      </c>
      <c r="AJ87" s="656">
        <f>IF(Y87="węgiel",AB87*'lista, wskaźniki'!$E$43,IF(Y87="drewno",AB87*'lista, wskaźniki'!$G$43,IF(Y87="pellet",AB87*'lista, wskaźniki'!$H$43,IF(Y87="gaz z sieci",AB87*'lista, wskaźniki'!$F$43,IF(Y87="olej opałowy",AB87*'lista, wskaźniki'!$I$43,0)))))</f>
        <v>0</v>
      </c>
      <c r="AK87" s="656">
        <f>IF(Y87="węgiel",AB87*'lista, wskaźniki'!$E$44,IF(Y87="drewno",AB87*'lista, wskaźniki'!$G$44,IF(Y87="pellet",AB87*'lista, wskaźniki'!$H$44,IF(Y87="gaz z sieci",AB87*'lista, wskaźniki'!$F$44,IF(Y87="olej opałowy",AB87*'lista, wskaźniki'!$I$44,0)))))</f>
        <v>0</v>
      </c>
      <c r="AL87" s="655" t="b">
        <f>IF(U87="energia elektryczna",AD87*1/3.6*'lista, wskaźniki'!$F$26)</f>
        <v>0</v>
      </c>
      <c r="AM87" s="809"/>
      <c r="AN87" s="809"/>
      <c r="AO87" s="809"/>
      <c r="AP87" s="800">
        <f>AA87*'lista, wskaźniki'!$F$26</f>
        <v>0</v>
      </c>
      <c r="AQ87" s="800">
        <f t="shared" si="39"/>
        <v>0</v>
      </c>
      <c r="AR87" s="801">
        <f t="shared" si="40"/>
        <v>0</v>
      </c>
      <c r="AS87" s="801">
        <f t="shared" si="41"/>
        <v>0</v>
      </c>
      <c r="AT87" s="801">
        <f t="shared" si="42"/>
        <v>0</v>
      </c>
      <c r="AU87" s="1225"/>
      <c r="AV87" s="1228"/>
      <c r="AW87" s="1228"/>
      <c r="AX87" s="1228"/>
      <c r="AY87" s="1228"/>
      <c r="AZ87" s="1222"/>
      <c r="BA87" s="1222"/>
      <c r="BB87" s="1222"/>
      <c r="BC87" s="1222"/>
      <c r="BD87" s="836"/>
      <c r="BE87" s="809"/>
      <c r="BF87" s="1280"/>
      <c r="BG87" s="1280"/>
      <c r="BH87" s="1240"/>
      <c r="BI87" s="809"/>
      <c r="BJ87" s="809"/>
      <c r="BK87" s="809"/>
      <c r="BL87" s="1280"/>
      <c r="BM87" s="1280"/>
      <c r="BN87" s="1280"/>
      <c r="BO87" s="1280"/>
      <c r="BP87" s="1280"/>
      <c r="BQ87" s="1280"/>
      <c r="BR87" s="1285"/>
      <c r="BU87" s="365" t="b">
        <f t="shared" si="43"/>
        <v>0</v>
      </c>
      <c r="BV87" s="365" t="b">
        <f t="shared" si="44"/>
        <v>0</v>
      </c>
      <c r="BW87" s="365" t="b">
        <f t="shared" si="45"/>
        <v>0</v>
      </c>
      <c r="BX87" s="365" t="b">
        <f t="shared" si="46"/>
        <v>0</v>
      </c>
      <c r="BY87" s="365">
        <f t="shared" si="47"/>
        <v>0</v>
      </c>
      <c r="BZ87" s="365" t="b">
        <f t="shared" si="48"/>
        <v>0</v>
      </c>
      <c r="CA87" s="661">
        <f t="shared" si="55"/>
        <v>0</v>
      </c>
      <c r="CB87" s="661" t="b">
        <f t="shared" si="49"/>
        <v>0</v>
      </c>
      <c r="CC87" s="661" t="b">
        <f t="shared" si="50"/>
        <v>0</v>
      </c>
      <c r="CD87" s="661" t="b">
        <f t="shared" si="51"/>
        <v>0</v>
      </c>
      <c r="CE87" s="661" t="b">
        <f t="shared" si="52"/>
        <v>0</v>
      </c>
      <c r="CF87" s="661">
        <f t="shared" si="53"/>
        <v>0</v>
      </c>
      <c r="CG87" s="661">
        <f t="shared" si="54"/>
        <v>0</v>
      </c>
      <c r="CI87" s="13">
        <f t="shared" si="33"/>
        <v>0</v>
      </c>
      <c r="CJ87" s="13" t="b">
        <f t="shared" si="56"/>
        <v>0</v>
      </c>
      <c r="CK87" s="13" t="b">
        <f t="shared" si="34"/>
        <v>0</v>
      </c>
      <c r="CL87" s="13" t="b">
        <f t="shared" si="57"/>
        <v>0</v>
      </c>
      <c r="CM87" s="13" t="b">
        <f t="shared" si="35"/>
        <v>0</v>
      </c>
      <c r="CN87" s="13" t="b">
        <f t="shared" si="58"/>
        <v>0</v>
      </c>
      <c r="CO87" s="13" t="b">
        <f t="shared" si="36"/>
        <v>0</v>
      </c>
      <c r="CP87" s="13" t="b">
        <f t="shared" si="59"/>
        <v>0</v>
      </c>
      <c r="CQ87" s="13" t="b">
        <f t="shared" si="37"/>
        <v>0</v>
      </c>
      <c r="CR87" s="13" t="b">
        <f t="shared" si="60"/>
        <v>0</v>
      </c>
    </row>
    <row r="88" spans="1:96" ht="15" thickBot="1">
      <c r="A88" s="1229">
        <v>18</v>
      </c>
      <c r="B88" s="1235" t="s">
        <v>650</v>
      </c>
      <c r="C88" s="1235" t="s">
        <v>206</v>
      </c>
      <c r="D88" s="1235"/>
      <c r="E88" s="1220"/>
      <c r="F88" s="1220"/>
      <c r="G88" s="1220">
        <v>1973</v>
      </c>
      <c r="H88" s="1226" t="s">
        <v>16</v>
      </c>
      <c r="I88" s="1226" t="s">
        <v>16</v>
      </c>
      <c r="J88" s="1226" t="s">
        <v>16</v>
      </c>
      <c r="K88" s="1226">
        <f>IF(G88&lt;=1966,'lista, wskaźniki'!$G$4,IF(G88&gt;1966,IF(G88&lt;=1985,'lista, wskaźniki'!$G$5,IF(G88&gt;1985,IF(G88&lt;=1992,'lista, wskaźniki'!$G$6,IF(G88&gt;1992,IF(G88&lt;=1996,'lista, wskaźniki'!$G$7,IF(G88&gt;1996,'lista, wskaźniki'!$G$8))))))))</f>
        <v>250</v>
      </c>
      <c r="L88" s="1226" t="s">
        <v>21</v>
      </c>
      <c r="M88" s="1226">
        <v>180</v>
      </c>
      <c r="N88" s="1226" t="s">
        <v>27</v>
      </c>
      <c r="O88" s="1226"/>
      <c r="P88" s="1226"/>
      <c r="Q88" s="1226"/>
      <c r="R88" s="807" t="s">
        <v>401</v>
      </c>
      <c r="S88" s="807"/>
      <c r="T88" s="807"/>
      <c r="U88" s="807"/>
      <c r="V88" s="807"/>
      <c r="W88" s="807"/>
      <c r="X88" s="807"/>
      <c r="Y88" s="808" t="s">
        <v>38</v>
      </c>
      <c r="Z88" s="798">
        <v>4327</v>
      </c>
      <c r="AA88" s="1223">
        <f>2287/1000</f>
        <v>2.2869999999999999</v>
      </c>
      <c r="AB88" s="840">
        <f>AE88</f>
        <v>156.29123999999999</v>
      </c>
      <c r="AC88" s="840">
        <f>IF(L88="kompletna",K88*M88*0.0036*'lista, wskaźniki'!$F$13, IF(L88="częściowa",K88*M88*0.0036*'lista, wskaźniki'!$F$14, IF(L88="brak",K88*M88*0.0036*'lista, wskaźniki'!$F$15,)))</f>
        <v>97.2</v>
      </c>
      <c r="AD88" s="840">
        <f>IF(T88="inne",E88*'lista, wskaźniki'!$E$35+F88*'lista, wskaźniki'!$E$36,IF(T88="to samo źródło",0,IF(T88=0,0)))</f>
        <v>0</v>
      </c>
      <c r="AE88" s="840">
        <f>IF(Y88="węgiel",Z88*'lista, wskaźniki'!$D$20, IF(Y88="drewno",Z88*'lista, wskaźniki'!$D$22,IF(Y88="pellet",Z88*'lista, wskaźniki'!$D$23,IF(Y88="gaz z sieci",Z88*'lista, wskaźniki'!$D$21,IF(Y88="olej opałowy",Z88*'lista, wskaźniki'!$D$24)))))</f>
        <v>156.29123999999999</v>
      </c>
      <c r="AF88" s="800"/>
      <c r="AG88" s="1223"/>
      <c r="AH88" s="655">
        <f>IF(Y88="węgiel",AB88*1/3.6*'lista, wskaźniki'!$F$20,IF(Y88="drewno",AB88*1/3.6*'lista, wskaźniki'!$F$22,IF(Y88="pellet",AB88*1/3.6*'lista, wskaźniki'!$F$23,IF(Y88="gaz z sieci",AB88*1/3.6*'lista, wskaźniki'!$F$21,IF(Y88="olej opałowy",AB88*1/3.6*'lista, wskaźniki'!$F$24,0)))))</f>
        <v>8.7241770167999988</v>
      </c>
      <c r="AI88" s="656">
        <f>IF(Y88="węgiel",AB88*'lista, wskaźniki'!$E$42,IF(Y88="drewno",AB88*'lista, wskaźniki'!$G$42,IF(Y88="pellet",AB88*'lista, wskaźniki'!$H$42,IF(Y88="gaz z sieci",AB88*'lista, wskaźniki'!$F$42,IF(Y88="olej opałowy",AB88*'lista, wskaźniki'!$I$42,0)))))</f>
        <v>7.8145619999999994E-5</v>
      </c>
      <c r="AJ88" s="656">
        <f>IF(Y88="węgiel",AB88*'lista, wskaźniki'!$E$43,IF(Y88="drewno",AB88*'lista, wskaźniki'!$G$43,IF(Y88="pellet",AB88*'lista, wskaźniki'!$H$43,IF(Y88="gaz z sieci",AB88*'lista, wskaźniki'!$F$43,IF(Y88="olej opałowy",AB88*'lista, wskaźniki'!$I$43,0)))))</f>
        <v>7.8145619999999994E-5</v>
      </c>
      <c r="AK88" s="656">
        <f>IF(Y88="węgiel",AB88*'lista, wskaźniki'!$E$44,IF(Y88="drewno",AB88*'lista, wskaźniki'!$G$44,IF(Y88="pellet",AB88*'lista, wskaźniki'!$H$44,IF(Y88="gaz z sieci",AB88*'lista, wskaźniki'!$F$44,IF(Y88="olej opałowy",AB88*'lista, wskaźniki'!$I$44,0)))))</f>
        <v>0</v>
      </c>
      <c r="AL88" s="655" t="b">
        <f>IF(U88="energia elektryczna",AD88*1/3.6*'lista, wskaźniki'!$F$26)</f>
        <v>0</v>
      </c>
      <c r="AM88" s="807"/>
      <c r="AN88" s="807"/>
      <c r="AO88" s="807"/>
      <c r="AP88" s="800">
        <f>AA88*'lista, wskaźniki'!$F$26</f>
        <v>2.0354299999999999</v>
      </c>
      <c r="AQ88" s="800">
        <f t="shared" si="39"/>
        <v>10.759607016799999</v>
      </c>
      <c r="AR88" s="801">
        <f t="shared" si="40"/>
        <v>7.8145619999999994E-5</v>
      </c>
      <c r="AS88" s="801">
        <f t="shared" si="41"/>
        <v>7.8145619999999994E-5</v>
      </c>
      <c r="AT88" s="801">
        <f t="shared" si="42"/>
        <v>0</v>
      </c>
      <c r="AU88" s="1223"/>
      <c r="AV88" s="1226"/>
      <c r="AW88" s="1226" t="s">
        <v>17</v>
      </c>
      <c r="AX88" s="1226" t="s">
        <v>17</v>
      </c>
      <c r="AY88" s="1226" t="s">
        <v>17</v>
      </c>
      <c r="AZ88" s="1220"/>
      <c r="BA88" s="1220"/>
      <c r="BB88" s="1220"/>
      <c r="BC88" s="1220" t="s">
        <v>17</v>
      </c>
      <c r="BD88" s="834" t="s">
        <v>17</v>
      </c>
      <c r="BE88" s="807"/>
      <c r="BF88" s="1278"/>
      <c r="BG88" s="1278"/>
      <c r="BH88" s="1238"/>
      <c r="BI88" s="807"/>
      <c r="BJ88" s="807"/>
      <c r="BK88" s="807"/>
      <c r="BL88" s="1278"/>
      <c r="BM88" s="1278"/>
      <c r="BN88" s="1278"/>
      <c r="BO88" s="1278"/>
      <c r="BP88" s="1278"/>
      <c r="BQ88" s="1278"/>
      <c r="BR88" s="1283"/>
      <c r="BU88" s="365" t="b">
        <f t="shared" si="43"/>
        <v>0</v>
      </c>
      <c r="BV88" s="365" t="b">
        <f t="shared" si="44"/>
        <v>0</v>
      </c>
      <c r="BW88" s="365" t="b">
        <f t="shared" si="45"/>
        <v>0</v>
      </c>
      <c r="BX88" s="365">
        <f t="shared" si="46"/>
        <v>156.29123999999999</v>
      </c>
      <c r="BY88" s="365" t="b">
        <f t="shared" si="47"/>
        <v>0</v>
      </c>
      <c r="BZ88" s="365" t="b">
        <f t="shared" si="48"/>
        <v>0</v>
      </c>
      <c r="CA88" s="661">
        <f t="shared" si="55"/>
        <v>0</v>
      </c>
      <c r="CB88" s="661" t="b">
        <f t="shared" si="49"/>
        <v>0</v>
      </c>
      <c r="CC88" s="661" t="b">
        <f t="shared" si="50"/>
        <v>0</v>
      </c>
      <c r="CD88" s="661" t="b">
        <f t="shared" si="51"/>
        <v>0</v>
      </c>
      <c r="CE88" s="661">
        <f t="shared" si="52"/>
        <v>156.29123999999999</v>
      </c>
      <c r="CF88" s="661" t="b">
        <f t="shared" si="53"/>
        <v>0</v>
      </c>
      <c r="CG88" s="661">
        <f t="shared" si="54"/>
        <v>0</v>
      </c>
      <c r="CI88" s="13" t="b">
        <f t="shared" si="33"/>
        <v>0</v>
      </c>
      <c r="CJ88" s="13" t="b">
        <f t="shared" si="56"/>
        <v>0</v>
      </c>
      <c r="CK88" s="13">
        <f t="shared" si="34"/>
        <v>180</v>
      </c>
      <c r="CL88" s="13">
        <f t="shared" si="57"/>
        <v>180</v>
      </c>
      <c r="CM88" s="13" t="b">
        <f t="shared" si="35"/>
        <v>0</v>
      </c>
      <c r="CN88" s="13" t="b">
        <f t="shared" si="58"/>
        <v>0</v>
      </c>
      <c r="CO88" s="13" t="b">
        <f t="shared" si="36"/>
        <v>0</v>
      </c>
      <c r="CP88" s="13" t="b">
        <f t="shared" si="59"/>
        <v>0</v>
      </c>
      <c r="CQ88" s="13" t="b">
        <f t="shared" si="37"/>
        <v>0</v>
      </c>
      <c r="CR88" s="13" t="b">
        <f t="shared" si="60"/>
        <v>0</v>
      </c>
    </row>
    <row r="89" spans="1:96" ht="15" thickBot="1">
      <c r="A89" s="1230"/>
      <c r="B89" s="1236"/>
      <c r="C89" s="1236"/>
      <c r="D89" s="1236"/>
      <c r="E89" s="1221"/>
      <c r="F89" s="1221"/>
      <c r="G89" s="1221"/>
      <c r="H89" s="1227"/>
      <c r="I89" s="1227"/>
      <c r="J89" s="1227"/>
      <c r="K89" s="1227"/>
      <c r="L89" s="1227"/>
      <c r="M89" s="1227"/>
      <c r="N89" s="1227"/>
      <c r="O89" s="1227"/>
      <c r="P89" s="1227"/>
      <c r="Q89" s="1227"/>
      <c r="R89" s="808"/>
      <c r="S89" s="808"/>
      <c r="T89" s="808"/>
      <c r="U89" s="808"/>
      <c r="V89" s="808"/>
      <c r="W89" s="808"/>
      <c r="X89" s="808"/>
      <c r="Y89" s="808" t="s">
        <v>36</v>
      </c>
      <c r="Z89" s="802"/>
      <c r="AA89" s="1224"/>
      <c r="AB89" s="840">
        <f t="shared" si="38"/>
        <v>0</v>
      </c>
      <c r="AC89" s="840">
        <f>IF(L89="kompletna",K89*M89*0.0036*'lista, wskaźniki'!$F$13, IF(L89="częściowa",K89*M89*0.0036*'lista, wskaźniki'!$F$14, IF(L89="brak",K89*M89*0.0036*'lista, wskaźniki'!$F$15,)))</f>
        <v>0</v>
      </c>
      <c r="AD89" s="840">
        <f>IF(T89="inne",E89*'lista, wskaźniki'!$E$35+F89*'lista, wskaźniki'!$E$36,IF(T89="to samo źródło",0,IF(T89=0,0)))</f>
        <v>0</v>
      </c>
      <c r="AE89" s="840">
        <f>IF(Y89="węgiel",Z89*'lista, wskaźniki'!$D$20, IF(Y89="drewno",Z89*'lista, wskaźniki'!$D$22,IF(Y89="pellet",Z89*'lista, wskaźniki'!$D$23,IF(Y89="gaz z sieci",Z89*'lista, wskaźniki'!$D$21,IF(Y89="olej opałowy",Z89*'lista, wskaźniki'!$D$24)))))</f>
        <v>0</v>
      </c>
      <c r="AF89" s="655"/>
      <c r="AG89" s="1224"/>
      <c r="AH89" s="655">
        <f>IF(Y89="węgiel",AB89*1/3.6*'lista, wskaźniki'!$F$20,IF(Y89="drewno",AB89*1/3.6*'lista, wskaźniki'!$F$22,IF(Y89="pellet",AB89*1/3.6*'lista, wskaźniki'!$F$23,IF(Y89="gaz z sieci",AB89*1/3.6*'lista, wskaźniki'!$F$21,IF(Y89="olej opałowy",AB89*1/3.6*'lista, wskaźniki'!$F$24,0)))))</f>
        <v>0</v>
      </c>
      <c r="AI89" s="656">
        <f>IF(Y89="węgiel",AB89*'lista, wskaźniki'!$E$42,IF(Y89="drewno",AB89*'lista, wskaźniki'!$G$42,IF(Y89="pellet",AB89*'lista, wskaźniki'!$H$42,IF(Y89="gaz z sieci",AB89*'lista, wskaźniki'!$F$42,IF(Y89="olej opałowy",AB89*'lista, wskaźniki'!$I$42,0)))))</f>
        <v>0</v>
      </c>
      <c r="AJ89" s="656">
        <f>IF(Y89="węgiel",AB89*'lista, wskaźniki'!$E$43,IF(Y89="drewno",AB89*'lista, wskaźniki'!$G$43,IF(Y89="pellet",AB89*'lista, wskaźniki'!$H$43,IF(Y89="gaz z sieci",AB89*'lista, wskaźniki'!$F$43,IF(Y89="olej opałowy",AB89*'lista, wskaźniki'!$I$43,0)))))</f>
        <v>0</v>
      </c>
      <c r="AK89" s="656">
        <f>IF(Y89="węgiel",AB89*'lista, wskaźniki'!$E$44,IF(Y89="drewno",AB89*'lista, wskaźniki'!$G$44,IF(Y89="pellet",AB89*'lista, wskaźniki'!$H$44,IF(Y89="gaz z sieci",AB89*'lista, wskaźniki'!$F$44,IF(Y89="olej opałowy",AB89*'lista, wskaźniki'!$I$44,0)))))</f>
        <v>0</v>
      </c>
      <c r="AL89" s="655" t="b">
        <f>IF(U89="energia elektryczna",AD89*1/3.6*'lista, wskaźniki'!$F$26)</f>
        <v>0</v>
      </c>
      <c r="AM89" s="808"/>
      <c r="AN89" s="808"/>
      <c r="AO89" s="808"/>
      <c r="AP89" s="800">
        <f>AA89*'lista, wskaźniki'!$F$26</f>
        <v>0</v>
      </c>
      <c r="AQ89" s="800">
        <f t="shared" si="39"/>
        <v>0</v>
      </c>
      <c r="AR89" s="801">
        <f t="shared" si="40"/>
        <v>0</v>
      </c>
      <c r="AS89" s="801">
        <f t="shared" si="41"/>
        <v>0</v>
      </c>
      <c r="AT89" s="801">
        <f t="shared" si="42"/>
        <v>0</v>
      </c>
      <c r="AU89" s="1224"/>
      <c r="AV89" s="1227"/>
      <c r="AW89" s="1227"/>
      <c r="AX89" s="1227"/>
      <c r="AY89" s="1227"/>
      <c r="AZ89" s="1221"/>
      <c r="BA89" s="1221"/>
      <c r="BB89" s="1221"/>
      <c r="BC89" s="1221"/>
      <c r="BD89" s="835"/>
      <c r="BE89" s="808"/>
      <c r="BF89" s="1279"/>
      <c r="BG89" s="1279"/>
      <c r="BH89" s="1239"/>
      <c r="BI89" s="808"/>
      <c r="BJ89" s="808"/>
      <c r="BK89" s="808"/>
      <c r="BL89" s="1279"/>
      <c r="BM89" s="1279"/>
      <c r="BN89" s="1279"/>
      <c r="BO89" s="1279"/>
      <c r="BP89" s="1279"/>
      <c r="BQ89" s="1279"/>
      <c r="BR89" s="1284"/>
      <c r="BU89" s="365" t="b">
        <f t="shared" si="43"/>
        <v>0</v>
      </c>
      <c r="BV89" s="365">
        <f t="shared" si="44"/>
        <v>0</v>
      </c>
      <c r="BW89" s="365" t="b">
        <f t="shared" si="45"/>
        <v>0</v>
      </c>
      <c r="BX89" s="365" t="b">
        <f t="shared" si="46"/>
        <v>0</v>
      </c>
      <c r="BY89" s="365" t="b">
        <f t="shared" si="47"/>
        <v>0</v>
      </c>
      <c r="BZ89" s="365" t="b">
        <f t="shared" si="48"/>
        <v>0</v>
      </c>
      <c r="CA89" s="661">
        <f t="shared" si="55"/>
        <v>0</v>
      </c>
      <c r="CB89" s="661" t="b">
        <f t="shared" si="49"/>
        <v>0</v>
      </c>
      <c r="CC89" s="661">
        <f t="shared" si="50"/>
        <v>0</v>
      </c>
      <c r="CD89" s="661" t="b">
        <f t="shared" si="51"/>
        <v>0</v>
      </c>
      <c r="CE89" s="661" t="b">
        <f t="shared" si="52"/>
        <v>0</v>
      </c>
      <c r="CF89" s="661" t="b">
        <f t="shared" si="53"/>
        <v>0</v>
      </c>
      <c r="CG89" s="661">
        <f t="shared" si="54"/>
        <v>0</v>
      </c>
      <c r="CI89" s="13">
        <f t="shared" si="33"/>
        <v>0</v>
      </c>
      <c r="CJ89" s="13" t="b">
        <f t="shared" si="56"/>
        <v>0</v>
      </c>
      <c r="CK89" s="13" t="b">
        <f t="shared" si="34"/>
        <v>0</v>
      </c>
      <c r="CL89" s="13" t="b">
        <f t="shared" si="57"/>
        <v>0</v>
      </c>
      <c r="CM89" s="13" t="b">
        <f t="shared" si="35"/>
        <v>0</v>
      </c>
      <c r="CN89" s="13" t="b">
        <f t="shared" si="58"/>
        <v>0</v>
      </c>
      <c r="CO89" s="13" t="b">
        <f t="shared" si="36"/>
        <v>0</v>
      </c>
      <c r="CP89" s="13" t="b">
        <f t="shared" si="59"/>
        <v>0</v>
      </c>
      <c r="CQ89" s="13" t="b">
        <f t="shared" si="37"/>
        <v>0</v>
      </c>
      <c r="CR89" s="13" t="b">
        <f t="shared" si="60"/>
        <v>0</v>
      </c>
    </row>
    <row r="90" spans="1:96" ht="15" thickBot="1">
      <c r="A90" s="1230"/>
      <c r="B90" s="1236"/>
      <c r="C90" s="1236"/>
      <c r="D90" s="1236"/>
      <c r="E90" s="1221"/>
      <c r="F90" s="1221"/>
      <c r="G90" s="1221"/>
      <c r="H90" s="1227"/>
      <c r="I90" s="1227"/>
      <c r="J90" s="1227"/>
      <c r="K90" s="1227"/>
      <c r="L90" s="1227"/>
      <c r="M90" s="1227"/>
      <c r="N90" s="1227"/>
      <c r="O90" s="1227"/>
      <c r="P90" s="1227"/>
      <c r="Q90" s="1227"/>
      <c r="R90" s="808"/>
      <c r="S90" s="808"/>
      <c r="T90" s="808"/>
      <c r="U90" s="808"/>
      <c r="V90" s="808"/>
      <c r="W90" s="808"/>
      <c r="X90" s="808"/>
      <c r="Y90" s="808" t="s">
        <v>50</v>
      </c>
      <c r="Z90" s="802"/>
      <c r="AA90" s="1224"/>
      <c r="AB90" s="840">
        <f t="shared" si="38"/>
        <v>0</v>
      </c>
      <c r="AC90" s="840">
        <f>IF(L90="kompletna",K90*M90*0.0036*'lista, wskaźniki'!$F$13, IF(L90="częściowa",K90*M90*0.0036*'lista, wskaźniki'!$F$14, IF(L90="brak",K90*M90*0.0036*'lista, wskaźniki'!$F$15,)))</f>
        <v>0</v>
      </c>
      <c r="AD90" s="840">
        <f>IF(T90="inne",E90*'lista, wskaźniki'!$E$35+F90*'lista, wskaźniki'!$E$36,IF(T90="to samo źródło",0,IF(T90=0,0)))</f>
        <v>0</v>
      </c>
      <c r="AE90" s="840">
        <f>IF(Y90="węgiel",Z90*'lista, wskaźniki'!$D$20, IF(Y90="drewno",Z90*'lista, wskaźniki'!$D$22,IF(Y90="pellet",Z90*'lista, wskaźniki'!$D$23,IF(Y90="gaz z sieci",Z90*'lista, wskaźniki'!$D$21,IF(Y90="olej opałowy",Z90*'lista, wskaźniki'!$D$24)))))</f>
        <v>0</v>
      </c>
      <c r="AF90" s="655"/>
      <c r="AG90" s="1224"/>
      <c r="AH90" s="655">
        <f>IF(Y90="węgiel",AB90*1/3.6*'lista, wskaźniki'!$F$20,IF(Y90="drewno",AB90*1/3.6*'lista, wskaźniki'!$F$22,IF(Y90="pellet",AB90*1/3.6*'lista, wskaźniki'!$F$23,IF(Y90="gaz z sieci",AB90*1/3.6*'lista, wskaźniki'!$F$21,IF(Y90="olej opałowy",AB90*1/3.6*'lista, wskaźniki'!$F$24,0)))))</f>
        <v>0</v>
      </c>
      <c r="AI90" s="656">
        <f>IF(Y90="węgiel",AB90*'lista, wskaźniki'!$E$42,IF(Y90="drewno",AB90*'lista, wskaźniki'!$G$42,IF(Y90="pellet",AB90*'lista, wskaźniki'!$H$42,IF(Y90="gaz z sieci",AB90*'lista, wskaźniki'!$F$42,IF(Y90="olej opałowy",AB90*'lista, wskaźniki'!$I$42,0)))))</f>
        <v>0</v>
      </c>
      <c r="AJ90" s="656">
        <f>IF(Y90="węgiel",AB90*'lista, wskaźniki'!$E$43,IF(Y90="drewno",AB90*'lista, wskaźniki'!$G$43,IF(Y90="pellet",AB90*'lista, wskaźniki'!$H$43,IF(Y90="gaz z sieci",AB90*'lista, wskaźniki'!$F$43,IF(Y90="olej opałowy",AB90*'lista, wskaźniki'!$I$43,0)))))</f>
        <v>0</v>
      </c>
      <c r="AK90" s="656">
        <f>IF(Y90="węgiel",AB90*'lista, wskaźniki'!$E$44,IF(Y90="drewno",AB90*'lista, wskaźniki'!$G$44,IF(Y90="pellet",AB90*'lista, wskaźniki'!$H$44,IF(Y90="gaz z sieci",AB90*'lista, wskaźniki'!$F$44,IF(Y90="olej opałowy",AB90*'lista, wskaźniki'!$I$44,0)))))</f>
        <v>0</v>
      </c>
      <c r="AL90" s="655" t="b">
        <f>IF(U90="energia elektryczna",AD90*1/3.6*'lista, wskaźniki'!$F$26)</f>
        <v>0</v>
      </c>
      <c r="AM90" s="808"/>
      <c r="AN90" s="808"/>
      <c r="AO90" s="808"/>
      <c r="AP90" s="800">
        <f>AA90*'lista, wskaźniki'!$F$26</f>
        <v>0</v>
      </c>
      <c r="AQ90" s="800">
        <f t="shared" si="39"/>
        <v>0</v>
      </c>
      <c r="AR90" s="801">
        <f t="shared" si="40"/>
        <v>0</v>
      </c>
      <c r="AS90" s="801">
        <f t="shared" si="41"/>
        <v>0</v>
      </c>
      <c r="AT90" s="801">
        <f t="shared" si="42"/>
        <v>0</v>
      </c>
      <c r="AU90" s="1224"/>
      <c r="AV90" s="1227"/>
      <c r="AW90" s="1227"/>
      <c r="AX90" s="1227"/>
      <c r="AY90" s="1227"/>
      <c r="AZ90" s="1221"/>
      <c r="BA90" s="1221"/>
      <c r="BB90" s="1221"/>
      <c r="BC90" s="1221"/>
      <c r="BD90" s="835"/>
      <c r="BE90" s="808"/>
      <c r="BF90" s="1279"/>
      <c r="BG90" s="1279"/>
      <c r="BH90" s="1239"/>
      <c r="BI90" s="808"/>
      <c r="BJ90" s="808"/>
      <c r="BK90" s="808"/>
      <c r="BL90" s="1279"/>
      <c r="BM90" s="1279"/>
      <c r="BN90" s="1279"/>
      <c r="BO90" s="1279"/>
      <c r="BP90" s="1279"/>
      <c r="BQ90" s="1279"/>
      <c r="BR90" s="1284"/>
      <c r="BU90" s="365" t="b">
        <f t="shared" si="43"/>
        <v>0</v>
      </c>
      <c r="BV90" s="365" t="b">
        <f t="shared" si="44"/>
        <v>0</v>
      </c>
      <c r="BW90" s="365">
        <f t="shared" si="45"/>
        <v>0</v>
      </c>
      <c r="BX90" s="365" t="b">
        <f t="shared" si="46"/>
        <v>0</v>
      </c>
      <c r="BY90" s="365" t="b">
        <f t="shared" si="47"/>
        <v>0</v>
      </c>
      <c r="BZ90" s="365" t="b">
        <f t="shared" si="48"/>
        <v>0</v>
      </c>
      <c r="CA90" s="661">
        <f t="shared" si="55"/>
        <v>0</v>
      </c>
      <c r="CB90" s="661" t="b">
        <f t="shared" si="49"/>
        <v>0</v>
      </c>
      <c r="CC90" s="661" t="b">
        <f t="shared" si="50"/>
        <v>0</v>
      </c>
      <c r="CD90" s="661">
        <f t="shared" si="51"/>
        <v>0</v>
      </c>
      <c r="CE90" s="661" t="b">
        <f t="shared" si="52"/>
        <v>0</v>
      </c>
      <c r="CF90" s="661" t="b">
        <f t="shared" si="53"/>
        <v>0</v>
      </c>
      <c r="CG90" s="661">
        <f t="shared" si="54"/>
        <v>0</v>
      </c>
      <c r="CI90" s="13">
        <f t="shared" si="33"/>
        <v>0</v>
      </c>
      <c r="CJ90" s="13" t="b">
        <f t="shared" si="56"/>
        <v>0</v>
      </c>
      <c r="CK90" s="13" t="b">
        <f t="shared" si="34"/>
        <v>0</v>
      </c>
      <c r="CL90" s="13" t="b">
        <f t="shared" si="57"/>
        <v>0</v>
      </c>
      <c r="CM90" s="13" t="b">
        <f t="shared" si="35"/>
        <v>0</v>
      </c>
      <c r="CN90" s="13" t="b">
        <f t="shared" si="58"/>
        <v>0</v>
      </c>
      <c r="CO90" s="13" t="b">
        <f t="shared" si="36"/>
        <v>0</v>
      </c>
      <c r="CP90" s="13" t="b">
        <f t="shared" si="59"/>
        <v>0</v>
      </c>
      <c r="CQ90" s="13" t="b">
        <f t="shared" si="37"/>
        <v>0</v>
      </c>
      <c r="CR90" s="13" t="b">
        <f t="shared" si="60"/>
        <v>0</v>
      </c>
    </row>
    <row r="91" spans="1:96" ht="15" thickBot="1">
      <c r="A91" s="1230"/>
      <c r="B91" s="1236"/>
      <c r="C91" s="1236"/>
      <c r="D91" s="1236"/>
      <c r="E91" s="1221"/>
      <c r="F91" s="1221"/>
      <c r="G91" s="1221"/>
      <c r="H91" s="1227"/>
      <c r="I91" s="1227"/>
      <c r="J91" s="1227"/>
      <c r="K91" s="1227"/>
      <c r="L91" s="1227"/>
      <c r="M91" s="1227"/>
      <c r="N91" s="1227"/>
      <c r="O91" s="1227"/>
      <c r="P91" s="1227"/>
      <c r="Q91" s="1227"/>
      <c r="R91" s="808"/>
      <c r="S91" s="808"/>
      <c r="T91" s="808"/>
      <c r="U91" s="808"/>
      <c r="V91" s="808"/>
      <c r="W91" s="808"/>
      <c r="X91" s="808"/>
      <c r="Y91" s="808" t="s">
        <v>35</v>
      </c>
      <c r="Z91" s="802"/>
      <c r="AA91" s="1224"/>
      <c r="AB91" s="840">
        <f t="shared" si="38"/>
        <v>0</v>
      </c>
      <c r="AC91" s="840">
        <f>IF(L91="kompletna",K91*M91*0.0036*'lista, wskaźniki'!$F$13, IF(L91="częściowa",K91*M91*0.0036*'lista, wskaźniki'!$F$14, IF(L91="brak",K91*M91*0.0036*'lista, wskaźniki'!$F$15,)))</f>
        <v>0</v>
      </c>
      <c r="AD91" s="840">
        <f>IF(T91="inne",E91*'lista, wskaźniki'!$E$35+F91*'lista, wskaźniki'!$E$36,IF(T91="to samo źródło",0,IF(T91=0,0)))</f>
        <v>0</v>
      </c>
      <c r="AE91" s="840">
        <f>IF(Y91="węgiel",Z91*'lista, wskaźniki'!$D$20, IF(Y91="drewno",Z91*'lista, wskaźniki'!$D$22,IF(Y91="pellet",Z91*'lista, wskaźniki'!$D$23,IF(Y91="gaz z sieci",Z91*'lista, wskaźniki'!$D$21,IF(Y91="olej opałowy",Z91*'lista, wskaźniki'!$D$24)))))</f>
        <v>0</v>
      </c>
      <c r="AF91" s="655"/>
      <c r="AG91" s="1224"/>
      <c r="AH91" s="655">
        <f>IF(Y91="węgiel",AB91*1/3.6*'lista, wskaźniki'!$F$20,IF(Y91="drewno",AB91*1/3.6*'lista, wskaźniki'!$F$22,IF(Y91="pellet",AB91*1/3.6*'lista, wskaźniki'!$F$23,IF(Y91="gaz z sieci",AB91*1/3.6*'lista, wskaźniki'!$F$21,IF(Y91="olej opałowy",AB91*1/3.6*'lista, wskaźniki'!$F$24,0)))))</f>
        <v>0</v>
      </c>
      <c r="AI91" s="656">
        <f>IF(Y91="węgiel",AB91*'lista, wskaźniki'!$E$42,IF(Y91="drewno",AB91*'lista, wskaźniki'!$G$42,IF(Y91="pellet",AB91*'lista, wskaźniki'!$H$42,IF(Y91="gaz z sieci",AB91*'lista, wskaźniki'!$F$42,IF(Y91="olej opałowy",AB91*'lista, wskaźniki'!$I$42,0)))))</f>
        <v>0</v>
      </c>
      <c r="AJ91" s="656">
        <f>IF(Y91="węgiel",AB91*'lista, wskaźniki'!$E$43,IF(Y91="drewno",AB91*'lista, wskaźniki'!$G$43,IF(Y91="pellet",AB91*'lista, wskaźniki'!$H$43,IF(Y91="gaz z sieci",AB91*'lista, wskaźniki'!$F$43,IF(Y91="olej opałowy",AB91*'lista, wskaźniki'!$I$43,0)))))</f>
        <v>0</v>
      </c>
      <c r="AK91" s="656">
        <f>IF(Y91="węgiel",AB91*'lista, wskaźniki'!$E$44,IF(Y91="drewno",AB91*'lista, wskaźniki'!$G$44,IF(Y91="pellet",AB91*'lista, wskaźniki'!$H$44,IF(Y91="gaz z sieci",AB91*'lista, wskaźniki'!$F$44,IF(Y91="olej opałowy",AB91*'lista, wskaźniki'!$I$44,0)))))</f>
        <v>0</v>
      </c>
      <c r="AL91" s="655" t="b">
        <f>IF(U91="energia elektryczna",AD91*1/3.6*'lista, wskaźniki'!$F$26)</f>
        <v>0</v>
      </c>
      <c r="AM91" s="808"/>
      <c r="AN91" s="808"/>
      <c r="AO91" s="808"/>
      <c r="AP91" s="800">
        <f>AA91*'lista, wskaźniki'!$F$26</f>
        <v>0</v>
      </c>
      <c r="AQ91" s="800">
        <f t="shared" si="39"/>
        <v>0</v>
      </c>
      <c r="AR91" s="801">
        <f t="shared" si="40"/>
        <v>0</v>
      </c>
      <c r="AS91" s="801">
        <f t="shared" si="41"/>
        <v>0</v>
      </c>
      <c r="AT91" s="801">
        <f t="shared" si="42"/>
        <v>0</v>
      </c>
      <c r="AU91" s="1224"/>
      <c r="AV91" s="1227"/>
      <c r="AW91" s="1227"/>
      <c r="AX91" s="1227"/>
      <c r="AY91" s="1227"/>
      <c r="AZ91" s="1221"/>
      <c r="BA91" s="1221"/>
      <c r="BB91" s="1221"/>
      <c r="BC91" s="1221"/>
      <c r="BD91" s="835"/>
      <c r="BE91" s="808"/>
      <c r="BF91" s="1279"/>
      <c r="BG91" s="1279"/>
      <c r="BH91" s="1239"/>
      <c r="BI91" s="808"/>
      <c r="BJ91" s="808"/>
      <c r="BK91" s="808"/>
      <c r="BL91" s="1279"/>
      <c r="BM91" s="1279"/>
      <c r="BN91" s="1279"/>
      <c r="BO91" s="1279"/>
      <c r="BP91" s="1279"/>
      <c r="BQ91" s="1279"/>
      <c r="BR91" s="1284"/>
      <c r="BU91" s="365">
        <f t="shared" si="43"/>
        <v>0</v>
      </c>
      <c r="BV91" s="365" t="b">
        <f t="shared" si="44"/>
        <v>0</v>
      </c>
      <c r="BW91" s="365" t="b">
        <f t="shared" si="45"/>
        <v>0</v>
      </c>
      <c r="BX91" s="365" t="b">
        <f t="shared" si="46"/>
        <v>0</v>
      </c>
      <c r="BY91" s="365" t="b">
        <f t="shared" si="47"/>
        <v>0</v>
      </c>
      <c r="BZ91" s="365" t="b">
        <f t="shared" si="48"/>
        <v>0</v>
      </c>
      <c r="CA91" s="661">
        <f t="shared" si="55"/>
        <v>0</v>
      </c>
      <c r="CB91" s="661">
        <f t="shared" si="49"/>
        <v>0</v>
      </c>
      <c r="CC91" s="661" t="b">
        <f t="shared" si="50"/>
        <v>0</v>
      </c>
      <c r="CD91" s="661" t="b">
        <f t="shared" si="51"/>
        <v>0</v>
      </c>
      <c r="CE91" s="661" t="b">
        <f t="shared" si="52"/>
        <v>0</v>
      </c>
      <c r="CF91" s="661" t="b">
        <f t="shared" si="53"/>
        <v>0</v>
      </c>
      <c r="CG91" s="661">
        <f t="shared" si="54"/>
        <v>0</v>
      </c>
      <c r="CI91" s="13">
        <f t="shared" si="33"/>
        <v>0</v>
      </c>
      <c r="CJ91" s="13" t="b">
        <f t="shared" si="56"/>
        <v>0</v>
      </c>
      <c r="CK91" s="13" t="b">
        <f t="shared" si="34"/>
        <v>0</v>
      </c>
      <c r="CL91" s="13" t="b">
        <f t="shared" si="57"/>
        <v>0</v>
      </c>
      <c r="CM91" s="13" t="b">
        <f t="shared" si="35"/>
        <v>0</v>
      </c>
      <c r="CN91" s="13" t="b">
        <f t="shared" si="58"/>
        <v>0</v>
      </c>
      <c r="CO91" s="13" t="b">
        <f t="shared" si="36"/>
        <v>0</v>
      </c>
      <c r="CP91" s="13" t="b">
        <f t="shared" si="59"/>
        <v>0</v>
      </c>
      <c r="CQ91" s="13" t="b">
        <f t="shared" si="37"/>
        <v>0</v>
      </c>
      <c r="CR91" s="13" t="b">
        <f t="shared" si="60"/>
        <v>0</v>
      </c>
    </row>
    <row r="92" spans="1:96" ht="15" thickBot="1">
      <c r="A92" s="1231"/>
      <c r="B92" s="1237"/>
      <c r="C92" s="1237"/>
      <c r="D92" s="1237"/>
      <c r="E92" s="1222"/>
      <c r="F92" s="1222"/>
      <c r="G92" s="1222"/>
      <c r="H92" s="1228"/>
      <c r="I92" s="1228"/>
      <c r="J92" s="1228"/>
      <c r="K92" s="1228"/>
      <c r="L92" s="1228"/>
      <c r="M92" s="1228"/>
      <c r="N92" s="1228"/>
      <c r="O92" s="1228"/>
      <c r="P92" s="1228"/>
      <c r="Q92" s="1228"/>
      <c r="R92" s="809"/>
      <c r="S92" s="809"/>
      <c r="T92" s="809"/>
      <c r="U92" s="809"/>
      <c r="V92" s="809"/>
      <c r="W92" s="809"/>
      <c r="X92" s="809"/>
      <c r="Y92" s="809" t="s">
        <v>37</v>
      </c>
      <c r="Z92" s="805"/>
      <c r="AA92" s="1225"/>
      <c r="AB92" s="840">
        <f t="shared" si="38"/>
        <v>0</v>
      </c>
      <c r="AC92" s="840">
        <f>IF(L92="kompletna",K92*M92*0.0036*'lista, wskaźniki'!$F$13, IF(L92="częściowa",K92*M92*0.0036*'lista, wskaźniki'!$F$14, IF(L92="brak",K92*M92*0.0036*'lista, wskaźniki'!$F$15,)))</f>
        <v>0</v>
      </c>
      <c r="AD92" s="840">
        <f>IF(T92="inne",E92*'lista, wskaźniki'!$E$35+F92*'lista, wskaźniki'!$E$36,IF(T92="to samo źródło",0,IF(T92=0,0)))</f>
        <v>0</v>
      </c>
      <c r="AE92" s="840">
        <f>IF(Y92="węgiel",Z92*'lista, wskaźniki'!$D$20, IF(Y92="drewno",Z92*'lista, wskaźniki'!$D$22,IF(Y92="pellet",Z92*'lista, wskaźniki'!$D$23,IF(Y92="gaz z sieci",Z92*'lista, wskaźniki'!$D$21,IF(Y92="olej opałowy",Z92*'lista, wskaźniki'!$D$24)))))</f>
        <v>0</v>
      </c>
      <c r="AF92" s="810"/>
      <c r="AG92" s="1225"/>
      <c r="AH92" s="655">
        <f>IF(Y92="węgiel",AB92*1/3.6*'lista, wskaźniki'!$F$20,IF(Y92="drewno",AB92*1/3.6*'lista, wskaźniki'!$F$22,IF(Y92="pellet",AB92*1/3.6*'lista, wskaźniki'!$F$23,IF(Y92="gaz z sieci",AB92*1/3.6*'lista, wskaźniki'!$F$21,IF(Y92="olej opałowy",AB92*1/3.6*'lista, wskaźniki'!$F$24,0)))))</f>
        <v>0</v>
      </c>
      <c r="AI92" s="656">
        <f>IF(Y92="węgiel",AB92*'lista, wskaźniki'!$E$42,IF(Y92="drewno",AB92*'lista, wskaźniki'!$G$42,IF(Y92="pellet",AB92*'lista, wskaźniki'!$H$42,IF(Y92="gaz z sieci",AB92*'lista, wskaźniki'!$F$42,IF(Y92="olej opałowy",AB92*'lista, wskaźniki'!$I$42,0)))))</f>
        <v>0</v>
      </c>
      <c r="AJ92" s="656">
        <f>IF(Y92="węgiel",AB92*'lista, wskaźniki'!$E$43,IF(Y92="drewno",AB92*'lista, wskaźniki'!$G$43,IF(Y92="pellet",AB92*'lista, wskaźniki'!$H$43,IF(Y92="gaz z sieci",AB92*'lista, wskaźniki'!$F$43,IF(Y92="olej opałowy",AB92*'lista, wskaźniki'!$I$43,0)))))</f>
        <v>0</v>
      </c>
      <c r="AK92" s="656">
        <f>IF(Y92="węgiel",AB92*'lista, wskaźniki'!$E$44,IF(Y92="drewno",AB92*'lista, wskaźniki'!$G$44,IF(Y92="pellet",AB92*'lista, wskaźniki'!$H$44,IF(Y92="gaz z sieci",AB92*'lista, wskaźniki'!$F$44,IF(Y92="olej opałowy",AB92*'lista, wskaźniki'!$I$44,0)))))</f>
        <v>0</v>
      </c>
      <c r="AL92" s="655" t="b">
        <f>IF(U92="energia elektryczna",AD92*1/3.6*'lista, wskaźniki'!$F$26)</f>
        <v>0</v>
      </c>
      <c r="AM92" s="809"/>
      <c r="AN92" s="809"/>
      <c r="AO92" s="809"/>
      <c r="AP92" s="800">
        <f>AA92*'lista, wskaźniki'!$F$26</f>
        <v>0</v>
      </c>
      <c r="AQ92" s="800">
        <f t="shared" si="39"/>
        <v>0</v>
      </c>
      <c r="AR92" s="801">
        <f t="shared" si="40"/>
        <v>0</v>
      </c>
      <c r="AS92" s="801">
        <f t="shared" si="41"/>
        <v>0</v>
      </c>
      <c r="AT92" s="801">
        <f t="shared" si="42"/>
        <v>0</v>
      </c>
      <c r="AU92" s="1225"/>
      <c r="AV92" s="1228"/>
      <c r="AW92" s="1228"/>
      <c r="AX92" s="1228"/>
      <c r="AY92" s="1228"/>
      <c r="AZ92" s="1222"/>
      <c r="BA92" s="1222"/>
      <c r="BB92" s="1222"/>
      <c r="BC92" s="1222"/>
      <c r="BD92" s="836"/>
      <c r="BE92" s="809"/>
      <c r="BF92" s="1280"/>
      <c r="BG92" s="1280"/>
      <c r="BH92" s="1240"/>
      <c r="BI92" s="809"/>
      <c r="BJ92" s="809"/>
      <c r="BK92" s="809"/>
      <c r="BL92" s="1280"/>
      <c r="BM92" s="1280"/>
      <c r="BN92" s="1280"/>
      <c r="BO92" s="1280"/>
      <c r="BP92" s="1280"/>
      <c r="BQ92" s="1280"/>
      <c r="BR92" s="1285"/>
      <c r="BU92" s="365" t="b">
        <f t="shared" si="43"/>
        <v>0</v>
      </c>
      <c r="BV92" s="365" t="b">
        <f t="shared" si="44"/>
        <v>0</v>
      </c>
      <c r="BW92" s="365" t="b">
        <f t="shared" si="45"/>
        <v>0</v>
      </c>
      <c r="BX92" s="365" t="b">
        <f t="shared" si="46"/>
        <v>0</v>
      </c>
      <c r="BY92" s="365">
        <f t="shared" si="47"/>
        <v>0</v>
      </c>
      <c r="BZ92" s="365" t="b">
        <f t="shared" si="48"/>
        <v>0</v>
      </c>
      <c r="CA92" s="661">
        <f t="shared" si="55"/>
        <v>0</v>
      </c>
      <c r="CB92" s="661" t="b">
        <f t="shared" si="49"/>
        <v>0</v>
      </c>
      <c r="CC92" s="661" t="b">
        <f t="shared" si="50"/>
        <v>0</v>
      </c>
      <c r="CD92" s="661" t="b">
        <f t="shared" si="51"/>
        <v>0</v>
      </c>
      <c r="CE92" s="661" t="b">
        <f t="shared" si="52"/>
        <v>0</v>
      </c>
      <c r="CF92" s="661">
        <f t="shared" si="53"/>
        <v>0</v>
      </c>
      <c r="CG92" s="661">
        <f t="shared" si="54"/>
        <v>0</v>
      </c>
      <c r="CI92" s="13">
        <f t="shared" si="33"/>
        <v>0</v>
      </c>
      <c r="CJ92" s="13" t="b">
        <f t="shared" si="56"/>
        <v>0</v>
      </c>
      <c r="CK92" s="13" t="b">
        <f t="shared" si="34"/>
        <v>0</v>
      </c>
      <c r="CL92" s="13" t="b">
        <f t="shared" si="57"/>
        <v>0</v>
      </c>
      <c r="CM92" s="13" t="b">
        <f t="shared" si="35"/>
        <v>0</v>
      </c>
      <c r="CN92" s="13" t="b">
        <f t="shared" si="58"/>
        <v>0</v>
      </c>
      <c r="CO92" s="13" t="b">
        <f t="shared" si="36"/>
        <v>0</v>
      </c>
      <c r="CP92" s="13" t="b">
        <f t="shared" si="59"/>
        <v>0</v>
      </c>
      <c r="CQ92" s="13" t="b">
        <f t="shared" si="37"/>
        <v>0</v>
      </c>
      <c r="CR92" s="13" t="b">
        <f t="shared" si="60"/>
        <v>0</v>
      </c>
    </row>
    <row r="93" spans="1:96" ht="15" thickBot="1">
      <c r="A93" s="1229">
        <v>19</v>
      </c>
      <c r="B93" s="1235" t="s">
        <v>651</v>
      </c>
      <c r="C93" s="1235" t="s">
        <v>206</v>
      </c>
      <c r="D93" s="1235"/>
      <c r="E93" s="1220"/>
      <c r="F93" s="1220"/>
      <c r="G93" s="1220">
        <v>1964</v>
      </c>
      <c r="H93" s="1226" t="s">
        <v>16</v>
      </c>
      <c r="I93" s="1226" t="s">
        <v>16</v>
      </c>
      <c r="J93" s="1226" t="s">
        <v>16</v>
      </c>
      <c r="K93" s="1226">
        <f>IF(G93&lt;=1966,'lista, wskaźniki'!$G$4,IF(G93&gt;1966,IF(G93&lt;=1985,'lista, wskaźniki'!$G$5,IF(G93&gt;1985,IF(G93&lt;=1992,'lista, wskaźniki'!$G$6,IF(G93&gt;1992,IF(G93&lt;=1996,'lista, wskaźniki'!$G$7,IF(G93&gt;1996,'lista, wskaźniki'!$G$8))))))))</f>
        <v>290</v>
      </c>
      <c r="L93" s="1226" t="s">
        <v>21</v>
      </c>
      <c r="M93" s="1226">
        <f>62*2</f>
        <v>124</v>
      </c>
      <c r="N93" s="1226" t="s">
        <v>27</v>
      </c>
      <c r="O93" s="1226"/>
      <c r="P93" s="1226"/>
      <c r="Q93" s="1226"/>
      <c r="R93" s="807" t="s">
        <v>401</v>
      </c>
      <c r="S93" s="807"/>
      <c r="T93" s="807"/>
      <c r="U93" s="807"/>
      <c r="V93" s="807"/>
      <c r="W93" s="807"/>
      <c r="X93" s="807"/>
      <c r="Y93" s="808" t="s">
        <v>38</v>
      </c>
      <c r="Z93" s="798">
        <v>1878</v>
      </c>
      <c r="AA93" s="1223">
        <f>4697/2/1000</f>
        <v>2.3485</v>
      </c>
      <c r="AB93" s="840">
        <f t="shared" si="38"/>
        <v>72.753479999999996</v>
      </c>
      <c r="AC93" s="840">
        <f>IF(L93="kompletna",K93*M93*0.0036*'lista, wskaźniki'!$F$13, IF(L93="częściowa",K93*M93*0.0036*'lista, wskaźniki'!$F$14, IF(L93="brak",K93*M93*0.0036*'lista, wskaźniki'!$F$15,)))</f>
        <v>77.673599999999993</v>
      </c>
      <c r="AD93" s="840">
        <f>IF(T93="inne",E93*'lista, wskaźniki'!$E$35+F93*'lista, wskaźniki'!$E$36,IF(T93="to samo źródło",0,IF(T93=0,0)))</f>
        <v>0</v>
      </c>
      <c r="AE93" s="840">
        <f>IF(Y93="węgiel",Z93*'lista, wskaźniki'!$D$20, IF(Y93="drewno",Z93*'lista, wskaźniki'!$D$22,IF(Y93="pellet",Z93*'lista, wskaźniki'!$D$23,IF(Y93="gaz z sieci",Z93*'lista, wskaźniki'!$D$21,IF(Y93="olej opałowy",Z93*'lista, wskaźniki'!$D$24)))))</f>
        <v>67.833359999999999</v>
      </c>
      <c r="AF93" s="800">
        <v>3750.17</v>
      </c>
      <c r="AG93" s="1223"/>
      <c r="AH93" s="655">
        <f>IF(Y93="węgiel",AB93*1/3.6*'lista, wskaźniki'!$F$20,IF(Y93="drewno",AB93*1/3.6*'lista, wskaźniki'!$F$22,IF(Y93="pellet",AB93*1/3.6*'lista, wskaźniki'!$F$23,IF(Y93="gaz z sieci",AB93*1/3.6*'lista, wskaźniki'!$F$21,IF(Y93="olej opałowy",AB93*1/3.6*'lista, wskaźniki'!$F$24,0)))))</f>
        <v>4.0610992535999992</v>
      </c>
      <c r="AI93" s="656">
        <f>IF(Y93="węgiel",AB93*'lista, wskaźniki'!$E$42,IF(Y93="drewno",AB93*'lista, wskaźniki'!$G$42,IF(Y93="pellet",AB93*'lista, wskaźniki'!$H$42,IF(Y93="gaz z sieci",AB93*'lista, wskaźniki'!$F$42,IF(Y93="olej opałowy",AB93*'lista, wskaźniki'!$I$42,0)))))</f>
        <v>3.6376739999999996E-5</v>
      </c>
      <c r="AJ93" s="656">
        <f>IF(Y93="węgiel",AB93*'lista, wskaźniki'!$E$43,IF(Y93="drewno",AB93*'lista, wskaźniki'!$G$43,IF(Y93="pellet",AB93*'lista, wskaźniki'!$H$43,IF(Y93="gaz z sieci",AB93*'lista, wskaźniki'!$F$43,IF(Y93="olej opałowy",AB93*'lista, wskaźniki'!$I$43,0)))))</f>
        <v>3.6376739999999996E-5</v>
      </c>
      <c r="AK93" s="656">
        <f>IF(Y93="węgiel",AB93*'lista, wskaźniki'!$E$44,IF(Y93="drewno",AB93*'lista, wskaźniki'!$G$44,IF(Y93="pellet",AB93*'lista, wskaźniki'!$H$44,IF(Y93="gaz z sieci",AB93*'lista, wskaźniki'!$F$44,IF(Y93="olej opałowy",AB93*'lista, wskaźniki'!$I$44,0)))))</f>
        <v>0</v>
      </c>
      <c r="AL93" s="655" t="b">
        <f>IF(U93="energia elektryczna",AD93*1/3.6*'lista, wskaźniki'!$F$26)</f>
        <v>0</v>
      </c>
      <c r="AM93" s="807"/>
      <c r="AN93" s="807"/>
      <c r="AO93" s="807"/>
      <c r="AP93" s="800">
        <f>AA93*'lista, wskaźniki'!$F$26</f>
        <v>2.0901650000000003</v>
      </c>
      <c r="AQ93" s="800">
        <f>AH93+AP93</f>
        <v>6.1512642535999991</v>
      </c>
      <c r="AR93" s="801">
        <f t="shared" ref="AR93:AT97" si="61">AI93</f>
        <v>3.6376739999999996E-5</v>
      </c>
      <c r="AS93" s="801">
        <f t="shared" si="61"/>
        <v>3.6376739999999996E-5</v>
      </c>
      <c r="AT93" s="801">
        <f t="shared" si="61"/>
        <v>0</v>
      </c>
      <c r="AU93" s="1223"/>
      <c r="AV93" s="1226"/>
      <c r="AW93" s="1226" t="s">
        <v>17</v>
      </c>
      <c r="AX93" s="1226" t="s">
        <v>17</v>
      </c>
      <c r="AY93" s="1226" t="s">
        <v>17</v>
      </c>
      <c r="AZ93" s="1220"/>
      <c r="BA93" s="1220"/>
      <c r="BB93" s="1220"/>
      <c r="BC93" s="1220" t="s">
        <v>17</v>
      </c>
      <c r="BD93" s="834" t="s">
        <v>17</v>
      </c>
      <c r="BE93" s="807"/>
      <c r="BF93" s="1278"/>
      <c r="BG93" s="1278"/>
      <c r="BH93" s="1238"/>
      <c r="BI93" s="807"/>
      <c r="BJ93" s="807"/>
      <c r="BK93" s="807"/>
      <c r="BL93" s="1278"/>
      <c r="BM93" s="1278"/>
      <c r="BN93" s="1278"/>
      <c r="BO93" s="1278"/>
      <c r="BP93" s="1278"/>
      <c r="BQ93" s="1278"/>
      <c r="BR93" s="1283"/>
      <c r="BU93" s="365" t="b">
        <f>IF(Y93="węgiel",AB93)</f>
        <v>0</v>
      </c>
      <c r="BV93" s="365" t="b">
        <f>IF(Y93="drewno",AB93)</f>
        <v>0</v>
      </c>
      <c r="BW93" s="365" t="b">
        <f>IF(Y93="pellet",AB93)</f>
        <v>0</v>
      </c>
      <c r="BX93" s="365">
        <f>IF(Y93="gaz z sieci",AB93)</f>
        <v>72.753479999999996</v>
      </c>
      <c r="BY93" s="365" t="b">
        <f>IF(Y93="olej opałowy",AB93)</f>
        <v>0</v>
      </c>
      <c r="BZ93" s="365" t="b">
        <f t="shared" si="48"/>
        <v>0</v>
      </c>
      <c r="CA93" s="661">
        <f>AD93</f>
        <v>0</v>
      </c>
      <c r="CB93" s="661" t="b">
        <f t="shared" ref="CB93:CF97" si="62">BU93</f>
        <v>0</v>
      </c>
      <c r="CC93" s="661" t="b">
        <f t="shared" si="62"/>
        <v>0</v>
      </c>
      <c r="CD93" s="661" t="b">
        <f t="shared" si="62"/>
        <v>0</v>
      </c>
      <c r="CE93" s="661">
        <f t="shared" si="62"/>
        <v>72.753479999999996</v>
      </c>
      <c r="CF93" s="661" t="b">
        <f t="shared" si="62"/>
        <v>0</v>
      </c>
      <c r="CG93" s="661">
        <f t="shared" si="54"/>
        <v>0</v>
      </c>
      <c r="CI93" s="13">
        <f>IF(G93&lt;1966,M93)</f>
        <v>124</v>
      </c>
      <c r="CJ93" s="13">
        <f>IF(L93="kompletna",CI93,IF(L93="częściowa",0.5*CI93,IF(L93="brak",0*CI93)))</f>
        <v>124</v>
      </c>
      <c r="CK93" s="13" t="b">
        <f>IF(G93&gt;1966,IF(G93&lt;=1985,M93))</f>
        <v>0</v>
      </c>
      <c r="CL93" s="13" t="b">
        <f>IF(L93="kompletna",CK93,IF(L93="częściowa",0.5*CK93,IF(L93="brak",0*CK93)))</f>
        <v>0</v>
      </c>
      <c r="CM93" s="13" t="b">
        <f>IF(G93&gt;1985,IF(G93&lt;=1992,M93))</f>
        <v>0</v>
      </c>
      <c r="CN93" s="13" t="b">
        <f>IF(L93="kompletna",CM93,IF(L93="częściowa",0.5*CM93,IF(L93="brak",0*CM93)))</f>
        <v>0</v>
      </c>
      <c r="CO93" s="13" t="b">
        <f>IF(G93&gt;1992,IF(G93&lt;=1996,M93))</f>
        <v>0</v>
      </c>
      <c r="CP93" s="13" t="b">
        <f>IF(L93="kompletna",CO93,IF(L93="częściowa",0.5*CO93,IF(L93="brak",0*CO93)))</f>
        <v>0</v>
      </c>
      <c r="CQ93" s="13" t="b">
        <f>IF(G93&gt;=1997,M93)</f>
        <v>0</v>
      </c>
      <c r="CR93" s="13" t="b">
        <f>IF(L93="kompletna",CQ93,IF(L93="częściowa",0.5*CQ93,IF(L93="brak",0*CQ93)))</f>
        <v>0</v>
      </c>
    </row>
    <row r="94" spans="1:96" ht="15" thickBot="1">
      <c r="A94" s="1230"/>
      <c r="B94" s="1236"/>
      <c r="C94" s="1236"/>
      <c r="D94" s="1236"/>
      <c r="E94" s="1221"/>
      <c r="F94" s="1221"/>
      <c r="G94" s="1221"/>
      <c r="H94" s="1227"/>
      <c r="I94" s="1227"/>
      <c r="J94" s="1227"/>
      <c r="K94" s="1227"/>
      <c r="L94" s="1227"/>
      <c r="M94" s="1227"/>
      <c r="N94" s="1227"/>
      <c r="O94" s="1227"/>
      <c r="P94" s="1227"/>
      <c r="Q94" s="1227"/>
      <c r="R94" s="808"/>
      <c r="S94" s="808"/>
      <c r="T94" s="808"/>
      <c r="U94" s="808"/>
      <c r="V94" s="808"/>
      <c r="W94" s="808"/>
      <c r="X94" s="808"/>
      <c r="Y94" s="808" t="s">
        <v>36</v>
      </c>
      <c r="Z94" s="802"/>
      <c r="AA94" s="1224"/>
      <c r="AB94" s="840">
        <f>IF(AC94&gt;0,(AE94+AC94)/2,AE94)</f>
        <v>0</v>
      </c>
      <c r="AC94" s="840">
        <f>IF(L94="kompletna",K94*M94*0.0036*'lista, wskaźniki'!$F$13, IF(L94="częściowa",K94*M94*0.0036*'lista, wskaźniki'!$F$14, IF(L94="brak",K94*M94*0.0036*'lista, wskaźniki'!$F$15,)))</f>
        <v>0</v>
      </c>
      <c r="AD94" s="840">
        <f>IF(T94="inne",E94*'lista, wskaźniki'!$E$35+F94*'lista, wskaźniki'!$E$36,IF(T94="to samo źródło",0,IF(T94=0,0)))</f>
        <v>0</v>
      </c>
      <c r="AE94" s="840">
        <f>IF(Y94="węgiel",Z94*'lista, wskaźniki'!$D$20, IF(Y94="drewno",Z94*'lista, wskaźniki'!$D$22,IF(Y94="pellet",Z94*'lista, wskaźniki'!$D$23,IF(Y94="gaz z sieci",Z94*'lista, wskaźniki'!$D$21,IF(Y94="olej opałowy",Z94*'lista, wskaźniki'!$D$24)))))</f>
        <v>0</v>
      </c>
      <c r="AF94" s="655"/>
      <c r="AG94" s="1224"/>
      <c r="AH94" s="655">
        <f>IF(Y94="węgiel",AB94*1/3.6*'lista, wskaźniki'!$F$20,IF(Y94="drewno",AB94*1/3.6*'lista, wskaźniki'!$F$22,IF(Y94="pellet",AB94*1/3.6*'lista, wskaźniki'!$F$23,IF(Y94="gaz z sieci",AB94*1/3.6*'lista, wskaźniki'!$F$21,IF(Y94="olej opałowy",AB94*1/3.6*'lista, wskaźniki'!$F$24,0)))))</f>
        <v>0</v>
      </c>
      <c r="AI94" s="656">
        <f>IF(Y94="węgiel",AB94*'lista, wskaźniki'!$E$42,IF(Y94="drewno",AB94*'lista, wskaźniki'!$G$42,IF(Y94="pellet",AB94*'lista, wskaźniki'!$H$42,IF(Y94="gaz z sieci",AB94*'lista, wskaźniki'!$F$42,IF(Y94="olej opałowy",AB94*'lista, wskaźniki'!$I$42,0)))))</f>
        <v>0</v>
      </c>
      <c r="AJ94" s="656">
        <f>IF(Y94="węgiel",AB94*'lista, wskaźniki'!$E$43,IF(Y94="drewno",AB94*'lista, wskaźniki'!$G$43,IF(Y94="pellet",AB94*'lista, wskaźniki'!$H$43,IF(Y94="gaz z sieci",AB94*'lista, wskaźniki'!$F$43,IF(Y94="olej opałowy",AB94*'lista, wskaźniki'!$I$43,0)))))</f>
        <v>0</v>
      </c>
      <c r="AK94" s="656">
        <f>IF(Y94="węgiel",AB94*'lista, wskaźniki'!$E$44,IF(Y94="drewno",AB94*'lista, wskaźniki'!$G$44,IF(Y94="pellet",AB94*'lista, wskaźniki'!$H$44,IF(Y94="gaz z sieci",AB94*'lista, wskaźniki'!$F$44,IF(Y94="olej opałowy",AB94*'lista, wskaźniki'!$I$44,0)))))</f>
        <v>0</v>
      </c>
      <c r="AL94" s="655" t="b">
        <f>IF(U94="energia elektryczna",AD94*1/3.6*'lista, wskaźniki'!$F$26)</f>
        <v>0</v>
      </c>
      <c r="AM94" s="808"/>
      <c r="AN94" s="808"/>
      <c r="AO94" s="808"/>
      <c r="AP94" s="800">
        <f>AA94*'lista, wskaźniki'!$F$26</f>
        <v>0</v>
      </c>
      <c r="AQ94" s="800">
        <f>AH94+AP94</f>
        <v>0</v>
      </c>
      <c r="AR94" s="801">
        <f t="shared" si="61"/>
        <v>0</v>
      </c>
      <c r="AS94" s="801">
        <f t="shared" si="61"/>
        <v>0</v>
      </c>
      <c r="AT94" s="801">
        <f t="shared" si="61"/>
        <v>0</v>
      </c>
      <c r="AU94" s="1224"/>
      <c r="AV94" s="1227"/>
      <c r="AW94" s="1227"/>
      <c r="AX94" s="1227"/>
      <c r="AY94" s="1227"/>
      <c r="AZ94" s="1221"/>
      <c r="BA94" s="1221"/>
      <c r="BB94" s="1221"/>
      <c r="BC94" s="1221"/>
      <c r="BD94" s="835"/>
      <c r="BE94" s="808"/>
      <c r="BF94" s="1279"/>
      <c r="BG94" s="1279"/>
      <c r="BH94" s="1239"/>
      <c r="BI94" s="808"/>
      <c r="BJ94" s="808"/>
      <c r="BK94" s="808"/>
      <c r="BL94" s="1279"/>
      <c r="BM94" s="1279"/>
      <c r="BN94" s="1279"/>
      <c r="BO94" s="1279"/>
      <c r="BP94" s="1279"/>
      <c r="BQ94" s="1279"/>
      <c r="BR94" s="1284"/>
      <c r="BU94" s="365" t="b">
        <f>IF(Y94="węgiel",AB94)</f>
        <v>0</v>
      </c>
      <c r="BV94" s="365">
        <f>IF(Y94="drewno",AB94)</f>
        <v>0</v>
      </c>
      <c r="BW94" s="365" t="b">
        <f>IF(Y94="pellet",AB94)</f>
        <v>0</v>
      </c>
      <c r="BX94" s="365" t="b">
        <f>IF(Y94="gaz z sieci",AB94)</f>
        <v>0</v>
      </c>
      <c r="BY94" s="365" t="b">
        <f>IF(Y94="olej opałowy",AB94)</f>
        <v>0</v>
      </c>
      <c r="BZ94" s="365" t="b">
        <f t="shared" si="48"/>
        <v>0</v>
      </c>
      <c r="CA94" s="661">
        <f>AD94</f>
        <v>0</v>
      </c>
      <c r="CB94" s="661" t="b">
        <f t="shared" si="62"/>
        <v>0</v>
      </c>
      <c r="CC94" s="661">
        <f t="shared" si="62"/>
        <v>0</v>
      </c>
      <c r="CD94" s="661" t="b">
        <f t="shared" si="62"/>
        <v>0</v>
      </c>
      <c r="CE94" s="661" t="b">
        <f t="shared" si="62"/>
        <v>0</v>
      </c>
      <c r="CF94" s="661" t="b">
        <f t="shared" si="62"/>
        <v>0</v>
      </c>
      <c r="CG94" s="661">
        <f t="shared" si="54"/>
        <v>0</v>
      </c>
      <c r="CI94" s="13">
        <f>IF(G94&lt;1966,M94)</f>
        <v>0</v>
      </c>
      <c r="CJ94" s="13" t="b">
        <f>IF(L94="kompletna",CI94,IF(L94="częściowa",0.5*CI94,IF(L94="brak",0*CI94)))</f>
        <v>0</v>
      </c>
      <c r="CK94" s="13" t="b">
        <f>IF(G94&gt;1966,IF(G94&lt;=1985,M94))</f>
        <v>0</v>
      </c>
      <c r="CL94" s="13" t="b">
        <f>IF(L94="kompletna",CK94,IF(L94="częściowa",0.5*CK94,IF(L94="brak",0*CK94)))</f>
        <v>0</v>
      </c>
      <c r="CM94" s="13" t="b">
        <f>IF(G94&gt;1985,IF(G94&lt;=1992,M94))</f>
        <v>0</v>
      </c>
      <c r="CN94" s="13" t="b">
        <f>IF(L94="kompletna",CM94,IF(L94="częściowa",0.5*CM94,IF(L94="brak",0*CM94)))</f>
        <v>0</v>
      </c>
      <c r="CO94" s="13" t="b">
        <f>IF(G94&gt;1992,IF(G94&lt;=1996,M94))</f>
        <v>0</v>
      </c>
      <c r="CP94" s="13" t="b">
        <f>IF(L94="kompletna",CO94,IF(L94="częściowa",0.5*CO94,IF(L94="brak",0*CO94)))</f>
        <v>0</v>
      </c>
      <c r="CQ94" s="13" t="b">
        <f>IF(G94&gt;=1997,M94)</f>
        <v>0</v>
      </c>
      <c r="CR94" s="13" t="b">
        <f>IF(L94="kompletna",CQ94,IF(L94="częściowa",0.5*CQ94,IF(L94="brak",0*CQ94)))</f>
        <v>0</v>
      </c>
    </row>
    <row r="95" spans="1:96" ht="15" thickBot="1">
      <c r="A95" s="1230"/>
      <c r="B95" s="1236"/>
      <c r="C95" s="1236"/>
      <c r="D95" s="1236"/>
      <c r="E95" s="1221"/>
      <c r="F95" s="1221"/>
      <c r="G95" s="1221"/>
      <c r="H95" s="1227"/>
      <c r="I95" s="1227"/>
      <c r="J95" s="1227"/>
      <c r="K95" s="1227"/>
      <c r="L95" s="1227"/>
      <c r="M95" s="1227"/>
      <c r="N95" s="1227"/>
      <c r="O95" s="1227"/>
      <c r="P95" s="1227"/>
      <c r="Q95" s="1227"/>
      <c r="R95" s="808"/>
      <c r="S95" s="808"/>
      <c r="T95" s="808"/>
      <c r="U95" s="808"/>
      <c r="V95" s="808"/>
      <c r="W95" s="808"/>
      <c r="X95" s="808"/>
      <c r="Y95" s="808" t="s">
        <v>50</v>
      </c>
      <c r="Z95" s="802"/>
      <c r="AA95" s="1224"/>
      <c r="AB95" s="840">
        <f>IF(AC95&gt;0,(AE95+AC95)/2,AE95)</f>
        <v>0</v>
      </c>
      <c r="AC95" s="840">
        <f>IF(L95="kompletna",K95*M95*0.0036*'lista, wskaźniki'!$F$13, IF(L95="częściowa",K95*M95*0.0036*'lista, wskaźniki'!$F$14, IF(L95="brak",K95*M95*0.0036*'lista, wskaźniki'!$F$15,)))</f>
        <v>0</v>
      </c>
      <c r="AD95" s="840">
        <f>IF(T95="inne",E95*'lista, wskaźniki'!$E$35+F95*'lista, wskaźniki'!$E$36,IF(T95="to samo źródło",0,IF(T95=0,0)))</f>
        <v>0</v>
      </c>
      <c r="AE95" s="840">
        <f>IF(Y95="węgiel",Z95*'lista, wskaźniki'!$D$20, IF(Y95="drewno",Z95*'lista, wskaźniki'!$D$22,IF(Y95="pellet",Z95*'lista, wskaźniki'!$D$23,IF(Y95="gaz z sieci",Z95*'lista, wskaźniki'!$D$21,IF(Y95="olej opałowy",Z95*'lista, wskaźniki'!$D$24)))))</f>
        <v>0</v>
      </c>
      <c r="AF95" s="655"/>
      <c r="AG95" s="1224"/>
      <c r="AH95" s="655">
        <f>IF(Y95="węgiel",AB95*1/3.6*'lista, wskaźniki'!$F$20,IF(Y95="drewno",AB95*1/3.6*'lista, wskaźniki'!$F$22,IF(Y95="pellet",AB95*1/3.6*'lista, wskaźniki'!$F$23,IF(Y95="gaz z sieci",AB95*1/3.6*'lista, wskaźniki'!$F$21,IF(Y95="olej opałowy",AB95*1/3.6*'lista, wskaźniki'!$F$24,0)))))</f>
        <v>0</v>
      </c>
      <c r="AI95" s="656">
        <f>IF(Y95="węgiel",AB95*'lista, wskaźniki'!$E$42,IF(Y95="drewno",AB95*'lista, wskaźniki'!$G$42,IF(Y95="pellet",AB95*'lista, wskaźniki'!$H$42,IF(Y95="gaz z sieci",AB95*'lista, wskaźniki'!$F$42,IF(Y95="olej opałowy",AB95*'lista, wskaźniki'!$I$42,0)))))</f>
        <v>0</v>
      </c>
      <c r="AJ95" s="656">
        <f>IF(Y95="węgiel",AB95*'lista, wskaźniki'!$E$43,IF(Y95="drewno",AB95*'lista, wskaźniki'!$G$43,IF(Y95="pellet",AB95*'lista, wskaźniki'!$H$43,IF(Y95="gaz z sieci",AB95*'lista, wskaźniki'!$F$43,IF(Y95="olej opałowy",AB95*'lista, wskaźniki'!$I$43,0)))))</f>
        <v>0</v>
      </c>
      <c r="AK95" s="656">
        <f>IF(Y95="węgiel",AB95*'lista, wskaźniki'!$E$44,IF(Y95="drewno",AB95*'lista, wskaźniki'!$G$44,IF(Y95="pellet",AB95*'lista, wskaźniki'!$H$44,IF(Y95="gaz z sieci",AB95*'lista, wskaźniki'!$F$44,IF(Y95="olej opałowy",AB95*'lista, wskaźniki'!$I$44,0)))))</f>
        <v>0</v>
      </c>
      <c r="AL95" s="655" t="b">
        <f>IF(U95="energia elektryczna",AD95*1/3.6*'lista, wskaźniki'!$F$26)</f>
        <v>0</v>
      </c>
      <c r="AM95" s="808"/>
      <c r="AN95" s="808"/>
      <c r="AO95" s="808"/>
      <c r="AP95" s="800">
        <f>AA95*'lista, wskaźniki'!$F$26</f>
        <v>0</v>
      </c>
      <c r="AQ95" s="800">
        <f>AH95+AP95</f>
        <v>0</v>
      </c>
      <c r="AR95" s="801">
        <f t="shared" si="61"/>
        <v>0</v>
      </c>
      <c r="AS95" s="801">
        <f t="shared" si="61"/>
        <v>0</v>
      </c>
      <c r="AT95" s="801">
        <f t="shared" si="61"/>
        <v>0</v>
      </c>
      <c r="AU95" s="1224"/>
      <c r="AV95" s="1227"/>
      <c r="AW95" s="1227"/>
      <c r="AX95" s="1227"/>
      <c r="AY95" s="1227"/>
      <c r="AZ95" s="1221"/>
      <c r="BA95" s="1221"/>
      <c r="BB95" s="1221"/>
      <c r="BC95" s="1221"/>
      <c r="BD95" s="835"/>
      <c r="BE95" s="808"/>
      <c r="BF95" s="1279"/>
      <c r="BG95" s="1279"/>
      <c r="BH95" s="1239"/>
      <c r="BI95" s="808"/>
      <c r="BJ95" s="808"/>
      <c r="BK95" s="808"/>
      <c r="BL95" s="1279"/>
      <c r="BM95" s="1279"/>
      <c r="BN95" s="1279"/>
      <c r="BO95" s="1279"/>
      <c r="BP95" s="1279"/>
      <c r="BQ95" s="1279"/>
      <c r="BR95" s="1284"/>
      <c r="BU95" s="365" t="b">
        <f>IF(Y95="węgiel",AB95)</f>
        <v>0</v>
      </c>
      <c r="BV95" s="365" t="b">
        <f>IF(Y95="drewno",AB95)</f>
        <v>0</v>
      </c>
      <c r="BW95" s="365">
        <f>IF(Y95="pellet",AB95)</f>
        <v>0</v>
      </c>
      <c r="BX95" s="365" t="b">
        <f>IF(Y95="gaz z sieci",AB95)</f>
        <v>0</v>
      </c>
      <c r="BY95" s="365" t="b">
        <f>IF(Y95="olej opałowy",AB95)</f>
        <v>0</v>
      </c>
      <c r="BZ95" s="365" t="b">
        <f t="shared" si="48"/>
        <v>0</v>
      </c>
      <c r="CA95" s="661">
        <f>AD95</f>
        <v>0</v>
      </c>
      <c r="CB95" s="661" t="b">
        <f t="shared" si="62"/>
        <v>0</v>
      </c>
      <c r="CC95" s="661" t="b">
        <f t="shared" si="62"/>
        <v>0</v>
      </c>
      <c r="CD95" s="661">
        <f t="shared" si="62"/>
        <v>0</v>
      </c>
      <c r="CE95" s="661" t="b">
        <f t="shared" si="62"/>
        <v>0</v>
      </c>
      <c r="CF95" s="661" t="b">
        <f t="shared" si="62"/>
        <v>0</v>
      </c>
      <c r="CG95" s="661">
        <f t="shared" si="54"/>
        <v>0</v>
      </c>
      <c r="CI95" s="13">
        <f>IF(G95&lt;1966,M95)</f>
        <v>0</v>
      </c>
      <c r="CJ95" s="13" t="b">
        <f>IF(L95="kompletna",CI95,IF(L95="częściowa",0.5*CI95,IF(L95="brak",0*CI95)))</f>
        <v>0</v>
      </c>
      <c r="CK95" s="13" t="b">
        <f>IF(G95&gt;1966,IF(G95&lt;=1985,M95))</f>
        <v>0</v>
      </c>
      <c r="CL95" s="13" t="b">
        <f>IF(L95="kompletna",CK95,IF(L95="częściowa",0.5*CK95,IF(L95="brak",0*CK95)))</f>
        <v>0</v>
      </c>
      <c r="CM95" s="13" t="b">
        <f>IF(G95&gt;1985,IF(G95&lt;=1992,M95))</f>
        <v>0</v>
      </c>
      <c r="CN95" s="13" t="b">
        <f>IF(L95="kompletna",CM95,IF(L95="częściowa",0.5*CM95,IF(L95="brak",0*CM95)))</f>
        <v>0</v>
      </c>
      <c r="CO95" s="13" t="b">
        <f>IF(G95&gt;1992,IF(G95&lt;=1996,M95))</f>
        <v>0</v>
      </c>
      <c r="CP95" s="13" t="b">
        <f>IF(L95="kompletna",CO95,IF(L95="częściowa",0.5*CO95,IF(L95="brak",0*CO95)))</f>
        <v>0</v>
      </c>
      <c r="CQ95" s="13" t="b">
        <f>IF(G95&gt;=1997,M95)</f>
        <v>0</v>
      </c>
      <c r="CR95" s="13" t="b">
        <f>IF(L95="kompletna",CQ95,IF(L95="częściowa",0.5*CQ95,IF(L95="brak",0*CQ95)))</f>
        <v>0</v>
      </c>
    </row>
    <row r="96" spans="1:96" ht="15" thickBot="1">
      <c r="A96" s="1230"/>
      <c r="B96" s="1236"/>
      <c r="C96" s="1236"/>
      <c r="D96" s="1236"/>
      <c r="E96" s="1221"/>
      <c r="F96" s="1221"/>
      <c r="G96" s="1221"/>
      <c r="H96" s="1227"/>
      <c r="I96" s="1227"/>
      <c r="J96" s="1227"/>
      <c r="K96" s="1227"/>
      <c r="L96" s="1227"/>
      <c r="M96" s="1227"/>
      <c r="N96" s="1227"/>
      <c r="O96" s="1227"/>
      <c r="P96" s="1227"/>
      <c r="Q96" s="1227"/>
      <c r="R96" s="808"/>
      <c r="S96" s="808"/>
      <c r="T96" s="808"/>
      <c r="U96" s="808"/>
      <c r="V96" s="808"/>
      <c r="W96" s="808"/>
      <c r="X96" s="808"/>
      <c r="Y96" s="808" t="s">
        <v>35</v>
      </c>
      <c r="Z96" s="802"/>
      <c r="AA96" s="1224"/>
      <c r="AB96" s="840">
        <f>IF(AC96&gt;0,(AE96+AC96)/2,AE96)</f>
        <v>0</v>
      </c>
      <c r="AC96" s="840">
        <f>IF(L96="kompletna",K96*M96*0.0036*'lista, wskaźniki'!$F$13, IF(L96="częściowa",K96*M96*0.0036*'lista, wskaźniki'!$F$14, IF(L96="brak",K96*M96*0.0036*'lista, wskaźniki'!$F$15,)))</f>
        <v>0</v>
      </c>
      <c r="AD96" s="840">
        <f>IF(T96="inne",E96*'lista, wskaźniki'!$E$35+F96*'lista, wskaźniki'!$E$36,IF(T96="to samo źródło",0,IF(T96=0,0)))</f>
        <v>0</v>
      </c>
      <c r="AE96" s="840">
        <f>IF(Y96="węgiel",Z96*'lista, wskaźniki'!$D$20, IF(Y96="drewno",Z96*'lista, wskaźniki'!$D$22,IF(Y96="pellet",Z96*'lista, wskaźniki'!$D$23,IF(Y96="gaz z sieci",Z96*'lista, wskaźniki'!$D$21,IF(Y96="olej opałowy",Z96*'lista, wskaźniki'!$D$24)))))</f>
        <v>0</v>
      </c>
      <c r="AF96" s="655"/>
      <c r="AG96" s="1224"/>
      <c r="AH96" s="655">
        <f>IF(Y96="węgiel",AB96*1/3.6*'lista, wskaźniki'!$F$20,IF(Y96="drewno",AB96*1/3.6*'lista, wskaźniki'!$F$22,IF(Y96="pellet",AB96*1/3.6*'lista, wskaźniki'!$F$23,IF(Y96="gaz z sieci",AB96*1/3.6*'lista, wskaźniki'!$F$21,IF(Y96="olej opałowy",AB96*1/3.6*'lista, wskaźniki'!$F$24,0)))))</f>
        <v>0</v>
      </c>
      <c r="AI96" s="656">
        <f>IF(Y96="węgiel",AB96*'lista, wskaźniki'!$E$42,IF(Y96="drewno",AB96*'lista, wskaźniki'!$G$42,IF(Y96="pellet",AB96*'lista, wskaźniki'!$H$42,IF(Y96="gaz z sieci",AB96*'lista, wskaźniki'!$F$42,IF(Y96="olej opałowy",AB96*'lista, wskaźniki'!$I$42,0)))))</f>
        <v>0</v>
      </c>
      <c r="AJ96" s="656">
        <f>IF(Y96="węgiel",AB96*'lista, wskaźniki'!$E$43,IF(Y96="drewno",AB96*'lista, wskaźniki'!$G$43,IF(Y96="pellet",AB96*'lista, wskaźniki'!$H$43,IF(Y96="gaz z sieci",AB96*'lista, wskaźniki'!$F$43,IF(Y96="olej opałowy",AB96*'lista, wskaźniki'!$I$43,0)))))</f>
        <v>0</v>
      </c>
      <c r="AK96" s="656">
        <f>IF(Y96="węgiel",AB96*'lista, wskaźniki'!$E$44,IF(Y96="drewno",AB96*'lista, wskaźniki'!$G$44,IF(Y96="pellet",AB96*'lista, wskaźniki'!$H$44,IF(Y96="gaz z sieci",AB96*'lista, wskaźniki'!$F$44,IF(Y96="olej opałowy",AB96*'lista, wskaźniki'!$I$44,0)))))</f>
        <v>0</v>
      </c>
      <c r="AL96" s="655" t="b">
        <f>IF(U96="energia elektryczna",AD96*1/3.6*'lista, wskaźniki'!$F$26)</f>
        <v>0</v>
      </c>
      <c r="AM96" s="808"/>
      <c r="AN96" s="808"/>
      <c r="AO96" s="808"/>
      <c r="AP96" s="800">
        <f>AA96*'lista, wskaźniki'!$F$26</f>
        <v>0</v>
      </c>
      <c r="AQ96" s="800">
        <f>AH96+AP96</f>
        <v>0</v>
      </c>
      <c r="AR96" s="801">
        <f t="shared" si="61"/>
        <v>0</v>
      </c>
      <c r="AS96" s="801">
        <f t="shared" si="61"/>
        <v>0</v>
      </c>
      <c r="AT96" s="801">
        <f t="shared" si="61"/>
        <v>0</v>
      </c>
      <c r="AU96" s="1224"/>
      <c r="AV96" s="1227"/>
      <c r="AW96" s="1227"/>
      <c r="AX96" s="1227"/>
      <c r="AY96" s="1227"/>
      <c r="AZ96" s="1221"/>
      <c r="BA96" s="1221"/>
      <c r="BB96" s="1221"/>
      <c r="BC96" s="1221"/>
      <c r="BD96" s="835"/>
      <c r="BE96" s="808"/>
      <c r="BF96" s="1279"/>
      <c r="BG96" s="1279"/>
      <c r="BH96" s="1239"/>
      <c r="BI96" s="808"/>
      <c r="BJ96" s="808"/>
      <c r="BK96" s="808"/>
      <c r="BL96" s="1279"/>
      <c r="BM96" s="1279"/>
      <c r="BN96" s="1279"/>
      <c r="BO96" s="1279"/>
      <c r="BP96" s="1279"/>
      <c r="BQ96" s="1279"/>
      <c r="BR96" s="1284"/>
      <c r="BU96" s="365">
        <f>IF(Y96="węgiel",AB96)</f>
        <v>0</v>
      </c>
      <c r="BV96" s="365" t="b">
        <f>IF(Y96="drewno",AB96)</f>
        <v>0</v>
      </c>
      <c r="BW96" s="365" t="b">
        <f>IF(Y96="pellet",AB96)</f>
        <v>0</v>
      </c>
      <c r="BX96" s="365" t="b">
        <f>IF(Y96="gaz z sieci",AB96)</f>
        <v>0</v>
      </c>
      <c r="BY96" s="365" t="b">
        <f>IF(Y96="olej opałowy",AB96)</f>
        <v>0</v>
      </c>
      <c r="BZ96" s="365" t="b">
        <f t="shared" si="48"/>
        <v>0</v>
      </c>
      <c r="CA96" s="661">
        <f>AD96</f>
        <v>0</v>
      </c>
      <c r="CB96" s="661">
        <f t="shared" si="62"/>
        <v>0</v>
      </c>
      <c r="CC96" s="661" t="b">
        <f t="shared" si="62"/>
        <v>0</v>
      </c>
      <c r="CD96" s="661" t="b">
        <f t="shared" si="62"/>
        <v>0</v>
      </c>
      <c r="CE96" s="661" t="b">
        <f t="shared" si="62"/>
        <v>0</v>
      </c>
      <c r="CF96" s="661" t="b">
        <f t="shared" si="62"/>
        <v>0</v>
      </c>
      <c r="CG96" s="661">
        <f t="shared" si="54"/>
        <v>0</v>
      </c>
      <c r="CI96" s="13">
        <f>IF(G96&lt;1966,M96)</f>
        <v>0</v>
      </c>
      <c r="CJ96" s="13" t="b">
        <f>IF(L96="kompletna",CI96,IF(L96="częściowa",0.5*CI96,IF(L96="brak",0*CI96)))</f>
        <v>0</v>
      </c>
      <c r="CK96" s="13" t="b">
        <f>IF(G96&gt;1966,IF(G96&lt;=1985,M96))</f>
        <v>0</v>
      </c>
      <c r="CL96" s="13" t="b">
        <f>IF(L96="kompletna",CK96,IF(L96="częściowa",0.5*CK96,IF(L96="brak",0*CK96)))</f>
        <v>0</v>
      </c>
      <c r="CM96" s="13" t="b">
        <f>IF(G96&gt;1985,IF(G96&lt;=1992,M96))</f>
        <v>0</v>
      </c>
      <c r="CN96" s="13" t="b">
        <f>IF(L96="kompletna",CM96,IF(L96="częściowa",0.5*CM96,IF(L96="brak",0*CM96)))</f>
        <v>0</v>
      </c>
      <c r="CO96" s="13" t="b">
        <f>IF(G96&gt;1992,IF(G96&lt;=1996,M96))</f>
        <v>0</v>
      </c>
      <c r="CP96" s="13" t="b">
        <f>IF(L96="kompletna",CO96,IF(L96="częściowa",0.5*CO96,IF(L96="brak",0*CO96)))</f>
        <v>0</v>
      </c>
      <c r="CQ96" s="13" t="b">
        <f>IF(G96&gt;=1997,M96)</f>
        <v>0</v>
      </c>
      <c r="CR96" s="13" t="b">
        <f>IF(L96="kompletna",CQ96,IF(L96="częściowa",0.5*CQ96,IF(L96="brak",0*CQ96)))</f>
        <v>0</v>
      </c>
    </row>
    <row r="97" spans="1:96" ht="15" thickBot="1">
      <c r="A97" s="1231"/>
      <c r="B97" s="1237"/>
      <c r="C97" s="1237"/>
      <c r="D97" s="1237"/>
      <c r="E97" s="1222"/>
      <c r="F97" s="1222"/>
      <c r="G97" s="1222"/>
      <c r="H97" s="1228"/>
      <c r="I97" s="1228"/>
      <c r="J97" s="1228"/>
      <c r="K97" s="1228"/>
      <c r="L97" s="1228"/>
      <c r="M97" s="1228"/>
      <c r="N97" s="1228"/>
      <c r="O97" s="1228"/>
      <c r="P97" s="1228"/>
      <c r="Q97" s="1228"/>
      <c r="R97" s="809"/>
      <c r="S97" s="809"/>
      <c r="T97" s="809"/>
      <c r="U97" s="809"/>
      <c r="V97" s="809"/>
      <c r="W97" s="809"/>
      <c r="X97" s="809"/>
      <c r="Y97" s="809" t="s">
        <v>37</v>
      </c>
      <c r="Z97" s="805"/>
      <c r="AA97" s="1225"/>
      <c r="AB97" s="840">
        <f>IF(AC97&gt;0,(AE97+AC97)/2,AE97)</f>
        <v>0</v>
      </c>
      <c r="AC97" s="840">
        <f>IF(L97="kompletna",K97*M97*0.0036*'lista, wskaźniki'!$F$13, IF(L97="częściowa",K97*M97*0.0036*'lista, wskaźniki'!$F$14, IF(L97="brak",K97*M97*0.0036*'lista, wskaźniki'!$F$15,)))</f>
        <v>0</v>
      </c>
      <c r="AD97" s="840">
        <f>IF(T97="inne",E97*'lista, wskaźniki'!$E$35+F97*'lista, wskaźniki'!$E$36,IF(T97="to samo źródło",0,IF(T97=0,0)))</f>
        <v>0</v>
      </c>
      <c r="AE97" s="840">
        <f>IF(Y97="węgiel",Z97*'lista, wskaźniki'!$D$20, IF(Y97="drewno",Z97*'lista, wskaźniki'!$D$22,IF(Y97="pellet",Z97*'lista, wskaźniki'!$D$23,IF(Y97="gaz z sieci",Z97*'lista, wskaźniki'!$D$21,IF(Y97="olej opałowy",Z97*'lista, wskaźniki'!$D$24)))))</f>
        <v>0</v>
      </c>
      <c r="AF97" s="810"/>
      <c r="AG97" s="1225"/>
      <c r="AH97" s="655">
        <f>IF(Y97="węgiel",AB97*1/3.6*'lista, wskaźniki'!$F$20,IF(Y97="drewno",AB97*1/3.6*'lista, wskaźniki'!$F$22,IF(Y97="pellet",AB97*1/3.6*'lista, wskaźniki'!$F$23,IF(Y97="gaz z sieci",AB97*1/3.6*'lista, wskaźniki'!$F$21,IF(Y97="olej opałowy",AB97*1/3.6*'lista, wskaźniki'!$F$24,0)))))</f>
        <v>0</v>
      </c>
      <c r="AI97" s="656">
        <f>IF(Y97="węgiel",AB97*'lista, wskaźniki'!$E$42,IF(Y97="drewno",AB97*'lista, wskaźniki'!$G$42,IF(Y97="pellet",AB97*'lista, wskaźniki'!$H$42,IF(Y97="gaz z sieci",AB97*'lista, wskaźniki'!$F$42,IF(Y97="olej opałowy",AB97*'lista, wskaźniki'!$I$42,0)))))</f>
        <v>0</v>
      </c>
      <c r="AJ97" s="656">
        <f>IF(Y97="węgiel",AB97*'lista, wskaźniki'!$E$43,IF(Y97="drewno",AB97*'lista, wskaźniki'!$G$43,IF(Y97="pellet",AB97*'lista, wskaźniki'!$H$43,IF(Y97="gaz z sieci",AB97*'lista, wskaźniki'!$F$43,IF(Y97="olej opałowy",AB97*'lista, wskaźniki'!$I$43,0)))))</f>
        <v>0</v>
      </c>
      <c r="AK97" s="656">
        <f>IF(Y97="węgiel",AB97*'lista, wskaźniki'!$E$44,IF(Y97="drewno",AB97*'lista, wskaźniki'!$G$44,IF(Y97="pellet",AB97*'lista, wskaźniki'!$H$44,IF(Y97="gaz z sieci",AB97*'lista, wskaźniki'!$F$44,IF(Y97="olej opałowy",AB97*'lista, wskaźniki'!$I$44,0)))))</f>
        <v>0</v>
      </c>
      <c r="AL97" s="655" t="b">
        <f>IF(U97="energia elektryczna",AD97*1/3.6*'lista, wskaźniki'!$F$26)</f>
        <v>0</v>
      </c>
      <c r="AM97" s="809"/>
      <c r="AN97" s="809"/>
      <c r="AO97" s="809"/>
      <c r="AP97" s="800">
        <f>AA97*'lista, wskaźniki'!$F$26</f>
        <v>0</v>
      </c>
      <c r="AQ97" s="800">
        <f>AH97+AP97</f>
        <v>0</v>
      </c>
      <c r="AR97" s="801">
        <f t="shared" si="61"/>
        <v>0</v>
      </c>
      <c r="AS97" s="801">
        <f t="shared" si="61"/>
        <v>0</v>
      </c>
      <c r="AT97" s="801">
        <f t="shared" si="61"/>
        <v>0</v>
      </c>
      <c r="AU97" s="1225"/>
      <c r="AV97" s="1228"/>
      <c r="AW97" s="1228"/>
      <c r="AX97" s="1228"/>
      <c r="AY97" s="1228"/>
      <c r="AZ97" s="1222"/>
      <c r="BA97" s="1222"/>
      <c r="BB97" s="1222"/>
      <c r="BC97" s="1222"/>
      <c r="BD97" s="836"/>
      <c r="BE97" s="809"/>
      <c r="BF97" s="1280"/>
      <c r="BG97" s="1280"/>
      <c r="BH97" s="1240"/>
      <c r="BI97" s="809"/>
      <c r="BJ97" s="809"/>
      <c r="BK97" s="809"/>
      <c r="BL97" s="1280"/>
      <c r="BM97" s="1280"/>
      <c r="BN97" s="1280"/>
      <c r="BO97" s="1280"/>
      <c r="BP97" s="1280"/>
      <c r="BQ97" s="1280"/>
      <c r="BR97" s="1285"/>
      <c r="BU97" s="365" t="b">
        <f>IF(Y97="węgiel",AB97)</f>
        <v>0</v>
      </c>
      <c r="BV97" s="365" t="b">
        <f>IF(Y97="drewno",AB97)</f>
        <v>0</v>
      </c>
      <c r="BW97" s="365" t="b">
        <f>IF(Y97="pellet",AB97)</f>
        <v>0</v>
      </c>
      <c r="BX97" s="365" t="b">
        <f>IF(Y97="gaz z sieci",AB97)</f>
        <v>0</v>
      </c>
      <c r="BY97" s="365">
        <f>IF(Y97="olej opałowy",AB97)</f>
        <v>0</v>
      </c>
      <c r="BZ97" s="365" t="b">
        <f t="shared" si="48"/>
        <v>0</v>
      </c>
      <c r="CA97" s="661">
        <f>AD97</f>
        <v>0</v>
      </c>
      <c r="CB97" s="661" t="b">
        <f t="shared" si="62"/>
        <v>0</v>
      </c>
      <c r="CC97" s="661" t="b">
        <f t="shared" si="62"/>
        <v>0</v>
      </c>
      <c r="CD97" s="661" t="b">
        <f t="shared" si="62"/>
        <v>0</v>
      </c>
      <c r="CE97" s="661" t="b">
        <f t="shared" si="62"/>
        <v>0</v>
      </c>
      <c r="CF97" s="661">
        <f t="shared" si="62"/>
        <v>0</v>
      </c>
      <c r="CG97" s="661">
        <f t="shared" si="54"/>
        <v>0</v>
      </c>
      <c r="CI97" s="13">
        <f>IF(G97&lt;1966,M97)</f>
        <v>0</v>
      </c>
      <c r="CJ97" s="13" t="b">
        <f>IF(L97="kompletna",CI97,IF(L97="częściowa",0.5*CI97,IF(L97="brak",0*CI97)))</f>
        <v>0</v>
      </c>
      <c r="CK97" s="13" t="b">
        <f>IF(G97&gt;1966,IF(G97&lt;=1985,M97))</f>
        <v>0</v>
      </c>
      <c r="CL97" s="13" t="b">
        <f>IF(L97="kompletna",CK97,IF(L97="częściowa",0.5*CK97,IF(L97="brak",0*CK97)))</f>
        <v>0</v>
      </c>
      <c r="CM97" s="13" t="b">
        <f>IF(G97&gt;1985,IF(G97&lt;=1992,M97))</f>
        <v>0</v>
      </c>
      <c r="CN97" s="13" t="b">
        <f>IF(L97="kompletna",CM97,IF(L97="częściowa",0.5*CM97,IF(L97="brak",0*CM97)))</f>
        <v>0</v>
      </c>
      <c r="CO97" s="13" t="b">
        <f>IF(G97&gt;1992,IF(G97&lt;=1996,M97))</f>
        <v>0</v>
      </c>
      <c r="CP97" s="13" t="b">
        <f>IF(L97="kompletna",CO97,IF(L97="częściowa",0.5*CO97,IF(L97="brak",0*CO97)))</f>
        <v>0</v>
      </c>
      <c r="CQ97" s="13" t="b">
        <f>IF(G97&gt;=1997,M97)</f>
        <v>0</v>
      </c>
      <c r="CR97" s="13" t="b">
        <f>IF(L97="kompletna",CQ97,IF(L97="częściowa",0.5*CQ97,IF(L97="brak",0*CQ97)))</f>
        <v>0</v>
      </c>
    </row>
    <row r="98" spans="1:96" ht="15" thickBot="1">
      <c r="A98" s="1229">
        <v>20</v>
      </c>
      <c r="B98" s="1235" t="s">
        <v>380</v>
      </c>
      <c r="C98" s="1220" t="s">
        <v>381</v>
      </c>
      <c r="D98" s="1238">
        <v>117</v>
      </c>
      <c r="E98" s="1220"/>
      <c r="F98" s="1220">
        <v>170</v>
      </c>
      <c r="G98" s="1220">
        <v>1970</v>
      </c>
      <c r="H98" s="1226" t="s">
        <v>428</v>
      </c>
      <c r="I98" s="1226" t="s">
        <v>17</v>
      </c>
      <c r="J98" s="1226" t="s">
        <v>17</v>
      </c>
      <c r="K98" s="1226">
        <f>IF(G98&lt;=1966,'lista, wskaźniki'!$G$4,IF(G98&gt;1966,IF(G98&lt;=1985,'lista, wskaźniki'!$G$5,IF(G98&gt;1985,IF(G98&lt;=1992,'lista, wskaźniki'!$G$6,IF(G98&gt;1992,IF(G98&lt;=1996,'lista, wskaźniki'!$G$7,IF(G98&gt;1996,'lista, wskaźniki'!$G$8))))))))</f>
        <v>250</v>
      </c>
      <c r="L98" s="1226" t="s">
        <v>25</v>
      </c>
      <c r="M98" s="1226">
        <v>3025.4</v>
      </c>
      <c r="N98" s="1226" t="s">
        <v>27</v>
      </c>
      <c r="O98" s="1238" t="s">
        <v>382</v>
      </c>
      <c r="P98" s="1289" t="s">
        <v>383</v>
      </c>
      <c r="Q98" s="1226" t="s">
        <v>233</v>
      </c>
      <c r="R98" s="807" t="s">
        <v>38</v>
      </c>
      <c r="S98" s="807" t="s">
        <v>38</v>
      </c>
      <c r="T98" s="807" t="s">
        <v>42</v>
      </c>
      <c r="U98" s="807"/>
      <c r="V98" s="807" t="s">
        <v>186</v>
      </c>
      <c r="W98" s="807">
        <v>263</v>
      </c>
      <c r="X98" s="807">
        <v>14960</v>
      </c>
      <c r="Y98" s="807" t="s">
        <v>38</v>
      </c>
      <c r="Z98" s="798">
        <v>79150</v>
      </c>
      <c r="AA98" s="1223">
        <f>172161/1000</f>
        <v>172.161</v>
      </c>
      <c r="AB98" s="840">
        <f>AE98</f>
        <v>2858.8980000000001</v>
      </c>
      <c r="AC98" s="840">
        <f>IF(L98="kompletna",K98*M98*0.0036*'lista, wskaźniki'!$F$13, IF(L98="częściowa",K98*M98*0.0036*'lista, wskaźniki'!$F$14, IF(L98="brak",K98*M98*0.0036*'lista, wskaźniki'!$F$15,)))</f>
        <v>2722.86</v>
      </c>
      <c r="AD98" s="840">
        <f>IF(T98="inne",E98*'lista, wskaźniki'!$E$35+F98*'lista, wskaźniki'!$E$36,IF(T98="to samo źródło",0,IF(T98=0,0)))</f>
        <v>0</v>
      </c>
      <c r="AE98" s="840">
        <f>IF(Y98="węgiel",Z98*'lista, wskaźniki'!$D$20, IF(Y98="drewno",Z98*'lista, wskaźniki'!$D$22,IF(Y98="pellet",Z98*'lista, wskaźniki'!$D$23,IF(Y98="gaz z sieci",Z98*'lista, wskaźniki'!$D$21,IF(Y98="olej opałowy",Z98*'lista, wskaźniki'!$D$24)))))</f>
        <v>2858.8980000000001</v>
      </c>
      <c r="AF98" s="800">
        <v>193068</v>
      </c>
      <c r="AG98" s="1223">
        <v>109824</v>
      </c>
      <c r="AH98" s="655">
        <f>IF(Y98="węgiel",AB98*1/3.6*'lista, wskaźniki'!$F$20,IF(Y98="drewno",AB98*1/3.6*'lista, wskaźniki'!$F$22,IF(Y98="pellet",AB98*1/3.6*'lista, wskaźniki'!$F$23,IF(Y98="gaz z sieci",AB98*1/3.6*'lista, wskaźniki'!$F$21,IF(Y98="olej opałowy",AB98*1/3.6*'lista, wskaźniki'!$F$24,0)))))</f>
        <v>159.58368636</v>
      </c>
      <c r="AI98" s="656">
        <f>IF(Y98="węgiel",AB98*'lista, wskaźniki'!$E$42,IF(Y98="drewno",AB98*'lista, wskaźniki'!$G$42,IF(Y98="pellet",AB98*'lista, wskaźniki'!$H$42,IF(Y98="gaz z sieci",AB98*'lista, wskaźniki'!$F$42,IF(Y98="olej opałowy",AB98*'lista, wskaźniki'!$I$42,0)))))</f>
        <v>1.429449E-3</v>
      </c>
      <c r="AJ98" s="656">
        <f>IF(Y98="węgiel",AB98*'lista, wskaźniki'!$E$43,IF(Y98="drewno",AB98*'lista, wskaźniki'!$G$43,IF(Y98="pellet",AB98*'lista, wskaźniki'!$H$43,IF(Y98="gaz z sieci",AB98*'lista, wskaźniki'!$F$43,IF(Y98="olej opałowy",AB98*'lista, wskaźniki'!$I$43,0)))))</f>
        <v>1.429449E-3</v>
      </c>
      <c r="AK98" s="656">
        <f>IF(Y98="węgiel",AB98*'lista, wskaźniki'!$E$44,IF(Y98="drewno",AB98*'lista, wskaźniki'!$G$44,IF(Y98="pellet",AB98*'lista, wskaźniki'!$H$44,IF(Y98="gaz z sieci",AB98*'lista, wskaźniki'!$F$44,IF(Y98="olej opałowy",AB98*'lista, wskaźniki'!$I$44,0)))))</f>
        <v>0</v>
      </c>
      <c r="AL98" s="655" t="b">
        <f>IF(U98="energia elektryczna",AD98*1/3.6*'lista, wskaźniki'!$F$26)</f>
        <v>0</v>
      </c>
      <c r="AM98" s="807"/>
      <c r="AN98" s="807"/>
      <c r="AO98" s="807"/>
      <c r="AP98" s="800">
        <f>AA98*'lista, wskaźniki'!$F$26</f>
        <v>153.22328999999999</v>
      </c>
      <c r="AQ98" s="800">
        <f t="shared" si="39"/>
        <v>312.80697636000002</v>
      </c>
      <c r="AR98" s="801">
        <f t="shared" si="40"/>
        <v>1.429449E-3</v>
      </c>
      <c r="AS98" s="801">
        <f t="shared" si="41"/>
        <v>1.429449E-3</v>
      </c>
      <c r="AT98" s="801">
        <f t="shared" si="42"/>
        <v>0</v>
      </c>
      <c r="AU98" s="1223">
        <v>8915</v>
      </c>
      <c r="AV98" s="1226">
        <v>1034</v>
      </c>
      <c r="AW98" s="1226" t="s">
        <v>16</v>
      </c>
      <c r="AX98" s="1226" t="s">
        <v>16</v>
      </c>
      <c r="AY98" s="1226" t="s">
        <v>16</v>
      </c>
      <c r="AZ98" s="1220" t="s">
        <v>17</v>
      </c>
      <c r="BA98" s="1220" t="s">
        <v>16</v>
      </c>
      <c r="BB98" s="1220"/>
      <c r="BC98" s="1220" t="s">
        <v>17</v>
      </c>
      <c r="BD98" s="834"/>
      <c r="BE98" s="807"/>
      <c r="BF98" s="1278"/>
      <c r="BG98" s="1278"/>
      <c r="BH98" s="1238" t="s">
        <v>57</v>
      </c>
      <c r="BI98" s="807" t="s">
        <v>43</v>
      </c>
      <c r="BJ98" s="807" t="s">
        <v>372</v>
      </c>
      <c r="BK98" s="807">
        <v>2</v>
      </c>
      <c r="BL98" s="1278">
        <v>17450</v>
      </c>
      <c r="BM98" s="1278"/>
      <c r="BN98" s="1278">
        <v>1450</v>
      </c>
      <c r="BO98" s="1278"/>
      <c r="BP98" s="1278"/>
      <c r="BQ98" s="1278">
        <v>7018</v>
      </c>
      <c r="BR98" s="1283"/>
      <c r="BU98" s="365" t="b">
        <f t="shared" si="43"/>
        <v>0</v>
      </c>
      <c r="BV98" s="365" t="b">
        <f t="shared" si="44"/>
        <v>0</v>
      </c>
      <c r="BW98" s="365" t="b">
        <f t="shared" si="45"/>
        <v>0</v>
      </c>
      <c r="BX98" s="365">
        <f t="shared" si="46"/>
        <v>2858.8980000000001</v>
      </c>
      <c r="BY98" s="365" t="b">
        <f t="shared" si="47"/>
        <v>0</v>
      </c>
      <c r="BZ98" s="365" t="b">
        <f>IF(R98="energia elektryczna",AC98)</f>
        <v>0</v>
      </c>
      <c r="CA98" s="661">
        <f t="shared" si="55"/>
        <v>0</v>
      </c>
      <c r="CB98" s="661" t="b">
        <f t="shared" si="49"/>
        <v>0</v>
      </c>
      <c r="CC98" s="661" t="b">
        <f t="shared" si="50"/>
        <v>0</v>
      </c>
      <c r="CD98" s="661" t="b">
        <f t="shared" si="51"/>
        <v>0</v>
      </c>
      <c r="CE98" s="661">
        <f t="shared" si="52"/>
        <v>2858.8980000000001</v>
      </c>
      <c r="CF98" s="661" t="b">
        <f t="shared" si="53"/>
        <v>0</v>
      </c>
      <c r="CG98" s="661">
        <f t="shared" si="54"/>
        <v>0</v>
      </c>
      <c r="CI98" s="13" t="b">
        <f t="shared" si="33"/>
        <v>0</v>
      </c>
      <c r="CJ98" s="13">
        <f t="shared" si="56"/>
        <v>0</v>
      </c>
      <c r="CK98" s="13">
        <f t="shared" si="34"/>
        <v>3025.4</v>
      </c>
      <c r="CL98" s="13">
        <f t="shared" si="57"/>
        <v>0</v>
      </c>
      <c r="CM98" s="13" t="b">
        <f t="shared" si="35"/>
        <v>0</v>
      </c>
      <c r="CN98" s="13">
        <f t="shared" si="58"/>
        <v>0</v>
      </c>
      <c r="CO98" s="13" t="b">
        <f t="shared" si="36"/>
        <v>0</v>
      </c>
      <c r="CP98" s="13">
        <f t="shared" si="59"/>
        <v>0</v>
      </c>
      <c r="CQ98" s="13" t="b">
        <f t="shared" si="37"/>
        <v>0</v>
      </c>
      <c r="CR98" s="13">
        <f t="shared" si="60"/>
        <v>0</v>
      </c>
    </row>
    <row r="99" spans="1:96" ht="15" thickBot="1">
      <c r="A99" s="1230"/>
      <c r="B99" s="1236"/>
      <c r="C99" s="1221"/>
      <c r="D99" s="1239"/>
      <c r="E99" s="1221"/>
      <c r="F99" s="1221"/>
      <c r="G99" s="1221"/>
      <c r="H99" s="1227"/>
      <c r="I99" s="1227"/>
      <c r="J99" s="1227"/>
      <c r="K99" s="1227"/>
      <c r="L99" s="1227"/>
      <c r="M99" s="1227"/>
      <c r="N99" s="1227"/>
      <c r="O99" s="1239"/>
      <c r="P99" s="1239"/>
      <c r="Q99" s="1227"/>
      <c r="R99" s="808"/>
      <c r="S99" s="808"/>
      <c r="T99" s="808"/>
      <c r="U99" s="808"/>
      <c r="V99" s="808" t="s">
        <v>188</v>
      </c>
      <c r="W99" s="808">
        <v>321</v>
      </c>
      <c r="X99" s="808">
        <v>12420</v>
      </c>
      <c r="Y99" s="808" t="s">
        <v>36</v>
      </c>
      <c r="Z99" s="802"/>
      <c r="AA99" s="1224"/>
      <c r="AB99" s="840">
        <f t="shared" si="38"/>
        <v>0</v>
      </c>
      <c r="AC99" s="840">
        <f>IF(L99="kompletna",K99*M99*0.0036*'lista, wskaźniki'!$F$13, IF(L99="częściowa",K99*M99*0.0036*'lista, wskaźniki'!$F$14, IF(L99="brak",K99*M99*0.0036*'lista, wskaźniki'!$F$15,)))</f>
        <v>0</v>
      </c>
      <c r="AD99" s="840">
        <f>IF(T99="inne",E99*'lista, wskaźniki'!$E$35+F99*'lista, wskaźniki'!$E$36,IF(T99="to samo źródło",0,IF(T99=0,0)))</f>
        <v>0</v>
      </c>
      <c r="AE99" s="840">
        <f>IF(Y99="węgiel",Z99*'lista, wskaźniki'!$D$20, IF(Y99="drewno",Z99*'lista, wskaźniki'!$D$22,IF(Y99="pellet",Z99*'lista, wskaźniki'!$D$23,IF(Y99="gaz z sieci",Z99*'lista, wskaźniki'!$D$21,IF(Y99="olej opałowy",Z99*'lista, wskaźniki'!$D$24)))))</f>
        <v>0</v>
      </c>
      <c r="AF99" s="655"/>
      <c r="AG99" s="1224"/>
      <c r="AH99" s="655">
        <f>IF(Y99="węgiel",AB99*1/3.6*'lista, wskaźniki'!$F$20,IF(Y99="drewno",AB99*1/3.6*'lista, wskaźniki'!$F$22,IF(Y99="pellet",AB99*1/3.6*'lista, wskaźniki'!$F$23,IF(Y99="gaz z sieci",AB99*1/3.6*'lista, wskaźniki'!$F$21,IF(Y99="olej opałowy",AB99*1/3.6*'lista, wskaźniki'!$F$24,0)))))</f>
        <v>0</v>
      </c>
      <c r="AI99" s="656">
        <f>IF(Y99="węgiel",AB99*'lista, wskaźniki'!$E$42,IF(Y99="drewno",AB99*'lista, wskaźniki'!$G$42,IF(Y99="pellet",AB99*'lista, wskaźniki'!$H$42,IF(Y99="gaz z sieci",AB99*'lista, wskaźniki'!$F$42,IF(Y99="olej opałowy",AB99*'lista, wskaźniki'!$I$42,0)))))</f>
        <v>0</v>
      </c>
      <c r="AJ99" s="656">
        <f>IF(Y99="węgiel",AB99*'lista, wskaźniki'!$E$43,IF(Y99="drewno",AB99*'lista, wskaźniki'!$G$43,IF(Y99="pellet",AB99*'lista, wskaźniki'!$H$43,IF(Y99="gaz z sieci",AB99*'lista, wskaźniki'!$F$43,IF(Y99="olej opałowy",AB99*'lista, wskaźniki'!$I$43,0)))))</f>
        <v>0</v>
      </c>
      <c r="AK99" s="656">
        <f>IF(Y99="węgiel",AB99*'lista, wskaźniki'!$E$44,IF(Y99="drewno",AB99*'lista, wskaźniki'!$G$44,IF(Y99="pellet",AB99*'lista, wskaźniki'!$H$44,IF(Y99="gaz z sieci",AB99*'lista, wskaźniki'!$F$44,IF(Y99="olej opałowy",AB99*'lista, wskaźniki'!$I$44,0)))))</f>
        <v>0</v>
      </c>
      <c r="AL99" s="655" t="b">
        <f>IF(U99="energia elektryczna",AD99*1/3.6*'lista, wskaźniki'!$F$26)</f>
        <v>0</v>
      </c>
      <c r="AM99" s="808"/>
      <c r="AN99" s="808"/>
      <c r="AO99" s="808"/>
      <c r="AP99" s="800">
        <f>AA99*'lista, wskaźniki'!$F$26</f>
        <v>0</v>
      </c>
      <c r="AQ99" s="800">
        <f t="shared" si="39"/>
        <v>0</v>
      </c>
      <c r="AR99" s="801">
        <f t="shared" si="40"/>
        <v>0</v>
      </c>
      <c r="AS99" s="801">
        <f t="shared" si="41"/>
        <v>0</v>
      </c>
      <c r="AT99" s="801">
        <f t="shared" si="42"/>
        <v>0</v>
      </c>
      <c r="AU99" s="1224"/>
      <c r="AV99" s="1227"/>
      <c r="AW99" s="1227"/>
      <c r="AX99" s="1227"/>
      <c r="AY99" s="1227"/>
      <c r="AZ99" s="1221"/>
      <c r="BA99" s="1221"/>
      <c r="BB99" s="1221"/>
      <c r="BC99" s="1221"/>
      <c r="BD99" s="835"/>
      <c r="BE99" s="808"/>
      <c r="BF99" s="1279"/>
      <c r="BG99" s="1279"/>
      <c r="BH99" s="1239"/>
      <c r="BI99" s="808"/>
      <c r="BJ99" s="808"/>
      <c r="BK99" s="808"/>
      <c r="BL99" s="1279"/>
      <c r="BM99" s="1279"/>
      <c r="BN99" s="1279"/>
      <c r="BO99" s="1279"/>
      <c r="BP99" s="1279"/>
      <c r="BQ99" s="1279"/>
      <c r="BR99" s="1284"/>
      <c r="BU99" s="365" t="b">
        <f t="shared" si="43"/>
        <v>0</v>
      </c>
      <c r="BV99" s="365">
        <f t="shared" si="44"/>
        <v>0</v>
      </c>
      <c r="BW99" s="365" t="b">
        <f t="shared" si="45"/>
        <v>0</v>
      </c>
      <c r="BX99" s="365" t="b">
        <f t="shared" si="46"/>
        <v>0</v>
      </c>
      <c r="BY99" s="365" t="b">
        <f t="shared" si="47"/>
        <v>0</v>
      </c>
      <c r="BZ99" s="365" t="b">
        <f t="shared" ref="BZ99:BZ149" si="63">IF(R99="energia elektryczna",AC99)</f>
        <v>0</v>
      </c>
      <c r="CA99" s="661">
        <f t="shared" si="55"/>
        <v>0</v>
      </c>
      <c r="CB99" s="661" t="b">
        <f t="shared" si="49"/>
        <v>0</v>
      </c>
      <c r="CC99" s="661">
        <f t="shared" si="50"/>
        <v>0</v>
      </c>
      <c r="CD99" s="661" t="b">
        <f t="shared" si="51"/>
        <v>0</v>
      </c>
      <c r="CE99" s="661" t="b">
        <f t="shared" si="52"/>
        <v>0</v>
      </c>
      <c r="CF99" s="661" t="b">
        <f t="shared" si="53"/>
        <v>0</v>
      </c>
      <c r="CG99" s="661">
        <f t="shared" si="54"/>
        <v>0</v>
      </c>
      <c r="CI99" s="13">
        <f t="shared" si="33"/>
        <v>0</v>
      </c>
      <c r="CJ99" s="13" t="b">
        <f t="shared" si="56"/>
        <v>0</v>
      </c>
      <c r="CK99" s="13" t="b">
        <f t="shared" si="34"/>
        <v>0</v>
      </c>
      <c r="CL99" s="13" t="b">
        <f t="shared" si="57"/>
        <v>0</v>
      </c>
      <c r="CM99" s="13" t="b">
        <f t="shared" si="35"/>
        <v>0</v>
      </c>
      <c r="CN99" s="13" t="b">
        <f t="shared" si="58"/>
        <v>0</v>
      </c>
      <c r="CO99" s="13" t="b">
        <f t="shared" si="36"/>
        <v>0</v>
      </c>
      <c r="CP99" s="13" t="b">
        <f t="shared" si="59"/>
        <v>0</v>
      </c>
      <c r="CQ99" s="13" t="b">
        <f t="shared" si="37"/>
        <v>0</v>
      </c>
      <c r="CR99" s="13" t="b">
        <f t="shared" si="60"/>
        <v>0</v>
      </c>
    </row>
    <row r="100" spans="1:96" ht="15" thickBot="1">
      <c r="A100" s="1230"/>
      <c r="B100" s="1236"/>
      <c r="C100" s="1221"/>
      <c r="D100" s="1239"/>
      <c r="E100" s="1221"/>
      <c r="F100" s="1221"/>
      <c r="G100" s="1221"/>
      <c r="H100" s="1227"/>
      <c r="I100" s="1227"/>
      <c r="J100" s="1227"/>
      <c r="K100" s="1227"/>
      <c r="L100" s="1227"/>
      <c r="M100" s="1227"/>
      <c r="N100" s="1227"/>
      <c r="O100" s="1239"/>
      <c r="P100" s="1239"/>
      <c r="Q100" s="1227"/>
      <c r="R100" s="808"/>
      <c r="S100" s="808"/>
      <c r="T100" s="808"/>
      <c r="U100" s="808"/>
      <c r="V100" s="808" t="s">
        <v>24</v>
      </c>
      <c r="W100" s="808">
        <v>42</v>
      </c>
      <c r="X100" s="808">
        <v>840</v>
      </c>
      <c r="Y100" s="808" t="s">
        <v>50</v>
      </c>
      <c r="Z100" s="802"/>
      <c r="AA100" s="1224"/>
      <c r="AB100" s="840">
        <f t="shared" si="38"/>
        <v>0</v>
      </c>
      <c r="AC100" s="840">
        <f>IF(L100="kompletna",K100*M100*0.0036*'lista, wskaźniki'!$F$13, IF(L100="częściowa",K100*M100*0.0036*'lista, wskaźniki'!$F$14, IF(L100="brak",K100*M100*0.0036*'lista, wskaźniki'!$F$15,)))</f>
        <v>0</v>
      </c>
      <c r="AD100" s="840">
        <f>IF(T100="inne",E100*'lista, wskaźniki'!$E$35+F100*'lista, wskaźniki'!$E$36,IF(T100="to samo źródło",0,IF(T100=0,0)))</f>
        <v>0</v>
      </c>
      <c r="AE100" s="840">
        <f>IF(Y100="węgiel",Z100*'lista, wskaźniki'!$D$20, IF(Y100="drewno",Z100*'lista, wskaźniki'!$D$22,IF(Y100="pellet",Z100*'lista, wskaźniki'!$D$23,IF(Y100="gaz z sieci",Z100*'lista, wskaźniki'!$D$21,IF(Y100="olej opałowy",Z100*'lista, wskaźniki'!$D$24)))))</f>
        <v>0</v>
      </c>
      <c r="AF100" s="655"/>
      <c r="AG100" s="1224"/>
      <c r="AH100" s="655">
        <f>IF(Y100="węgiel",AB100*1/3.6*'lista, wskaźniki'!$F$20,IF(Y100="drewno",AB100*1/3.6*'lista, wskaźniki'!$F$22,IF(Y100="pellet",AB100*1/3.6*'lista, wskaźniki'!$F$23,IF(Y100="gaz z sieci",AB100*1/3.6*'lista, wskaźniki'!$F$21,IF(Y100="olej opałowy",AB100*1/3.6*'lista, wskaźniki'!$F$24,0)))))</f>
        <v>0</v>
      </c>
      <c r="AI100" s="656">
        <f>IF(Y100="węgiel",AB100*'lista, wskaźniki'!$E$42,IF(Y100="drewno",AB100*'lista, wskaźniki'!$G$42,IF(Y100="pellet",AB100*'lista, wskaźniki'!$H$42,IF(Y100="gaz z sieci",AB100*'lista, wskaźniki'!$F$42,IF(Y100="olej opałowy",AB100*'lista, wskaźniki'!$I$42,0)))))</f>
        <v>0</v>
      </c>
      <c r="AJ100" s="656">
        <f>IF(Y100="węgiel",AB100*'lista, wskaźniki'!$E$43,IF(Y100="drewno",AB100*'lista, wskaźniki'!$G$43,IF(Y100="pellet",AB100*'lista, wskaźniki'!$H$43,IF(Y100="gaz z sieci",AB100*'lista, wskaźniki'!$F$43,IF(Y100="olej opałowy",AB100*'lista, wskaźniki'!$I$43,0)))))</f>
        <v>0</v>
      </c>
      <c r="AK100" s="656">
        <f>IF(Y100="węgiel",AB100*'lista, wskaźniki'!$E$44,IF(Y100="drewno",AB100*'lista, wskaźniki'!$G$44,IF(Y100="pellet",AB100*'lista, wskaźniki'!$H$44,IF(Y100="gaz z sieci",AB100*'lista, wskaźniki'!$F$44,IF(Y100="olej opałowy",AB100*'lista, wskaźniki'!$I$44,0)))))</f>
        <v>0</v>
      </c>
      <c r="AL100" s="655" t="b">
        <f>IF(U100="energia elektryczna",AD100*1/3.6*'lista, wskaźniki'!$F$26)</f>
        <v>0</v>
      </c>
      <c r="AM100" s="808"/>
      <c r="AN100" s="808"/>
      <c r="AO100" s="808"/>
      <c r="AP100" s="800">
        <f>AA100*'lista, wskaźniki'!$F$26</f>
        <v>0</v>
      </c>
      <c r="AQ100" s="800">
        <f t="shared" si="39"/>
        <v>0</v>
      </c>
      <c r="AR100" s="801">
        <f t="shared" si="40"/>
        <v>0</v>
      </c>
      <c r="AS100" s="801">
        <f t="shared" si="41"/>
        <v>0</v>
      </c>
      <c r="AT100" s="801">
        <f t="shared" si="42"/>
        <v>0</v>
      </c>
      <c r="AU100" s="1224"/>
      <c r="AV100" s="1227"/>
      <c r="AW100" s="1227"/>
      <c r="AX100" s="1227"/>
      <c r="AY100" s="1227"/>
      <c r="AZ100" s="1221"/>
      <c r="BA100" s="1221"/>
      <c r="BB100" s="1221"/>
      <c r="BC100" s="1221"/>
      <c r="BD100" s="835"/>
      <c r="BE100" s="808"/>
      <c r="BF100" s="1279"/>
      <c r="BG100" s="1279"/>
      <c r="BH100" s="1239"/>
      <c r="BI100" s="808"/>
      <c r="BJ100" s="808"/>
      <c r="BK100" s="808"/>
      <c r="BL100" s="1279"/>
      <c r="BM100" s="1279"/>
      <c r="BN100" s="1279"/>
      <c r="BO100" s="1279"/>
      <c r="BP100" s="1279"/>
      <c r="BQ100" s="1279"/>
      <c r="BR100" s="1284"/>
      <c r="BU100" s="365" t="b">
        <f t="shared" si="43"/>
        <v>0</v>
      </c>
      <c r="BV100" s="365" t="b">
        <f t="shared" si="44"/>
        <v>0</v>
      </c>
      <c r="BW100" s="365">
        <f t="shared" si="45"/>
        <v>0</v>
      </c>
      <c r="BX100" s="365" t="b">
        <f t="shared" si="46"/>
        <v>0</v>
      </c>
      <c r="BY100" s="365" t="b">
        <f t="shared" si="47"/>
        <v>0</v>
      </c>
      <c r="BZ100" s="365" t="b">
        <f t="shared" si="63"/>
        <v>0</v>
      </c>
      <c r="CA100" s="661">
        <f t="shared" si="55"/>
        <v>0</v>
      </c>
      <c r="CB100" s="661" t="b">
        <f t="shared" si="49"/>
        <v>0</v>
      </c>
      <c r="CC100" s="661" t="b">
        <f t="shared" si="50"/>
        <v>0</v>
      </c>
      <c r="CD100" s="661">
        <f t="shared" si="51"/>
        <v>0</v>
      </c>
      <c r="CE100" s="661" t="b">
        <f t="shared" si="52"/>
        <v>0</v>
      </c>
      <c r="CF100" s="661" t="b">
        <f t="shared" si="53"/>
        <v>0</v>
      </c>
      <c r="CG100" s="661">
        <f t="shared" si="54"/>
        <v>0</v>
      </c>
      <c r="CI100" s="13">
        <f t="shared" si="33"/>
        <v>0</v>
      </c>
      <c r="CJ100" s="13" t="b">
        <f t="shared" si="56"/>
        <v>0</v>
      </c>
      <c r="CK100" s="13" t="b">
        <f t="shared" si="34"/>
        <v>0</v>
      </c>
      <c r="CL100" s="13" t="b">
        <f t="shared" si="57"/>
        <v>0</v>
      </c>
      <c r="CM100" s="13" t="b">
        <f t="shared" si="35"/>
        <v>0</v>
      </c>
      <c r="CN100" s="13" t="b">
        <f t="shared" si="58"/>
        <v>0</v>
      </c>
      <c r="CO100" s="13" t="b">
        <f t="shared" si="36"/>
        <v>0</v>
      </c>
      <c r="CP100" s="13" t="b">
        <f t="shared" si="59"/>
        <v>0</v>
      </c>
      <c r="CQ100" s="13" t="b">
        <f t="shared" si="37"/>
        <v>0</v>
      </c>
      <c r="CR100" s="13" t="b">
        <f t="shared" si="60"/>
        <v>0</v>
      </c>
    </row>
    <row r="101" spans="1:96" ht="15" thickBot="1">
      <c r="A101" s="1230"/>
      <c r="B101" s="1236"/>
      <c r="C101" s="1221"/>
      <c r="D101" s="1239"/>
      <c r="E101" s="1221"/>
      <c r="F101" s="1221"/>
      <c r="G101" s="1221"/>
      <c r="H101" s="1227"/>
      <c r="I101" s="1227"/>
      <c r="J101" s="1227"/>
      <c r="K101" s="1227"/>
      <c r="L101" s="1227"/>
      <c r="M101" s="1227"/>
      <c r="N101" s="1227"/>
      <c r="O101" s="1239"/>
      <c r="P101" s="1239"/>
      <c r="Q101" s="1227"/>
      <c r="R101" s="808"/>
      <c r="S101" s="808"/>
      <c r="T101" s="808"/>
      <c r="U101" s="808"/>
      <c r="V101" s="808"/>
      <c r="W101" s="808"/>
      <c r="X101" s="808"/>
      <c r="Y101" s="808" t="s">
        <v>38</v>
      </c>
      <c r="Z101" s="802"/>
      <c r="AA101" s="1224"/>
      <c r="AB101" s="840">
        <f t="shared" si="38"/>
        <v>0</v>
      </c>
      <c r="AC101" s="840">
        <f>IF(L101="kompletna",K101*M101*0.0036*'lista, wskaźniki'!$F$13, IF(L101="częściowa",K101*M101*0.0036*'lista, wskaźniki'!$F$14, IF(L101="brak",K101*M101*0.0036*'lista, wskaźniki'!$F$15,)))</f>
        <v>0</v>
      </c>
      <c r="AD101" s="840">
        <f>IF(T101="inne",E101*'lista, wskaźniki'!$E$35+F101*'lista, wskaźniki'!$E$36,IF(T101="to samo źródło",0,IF(T101=0,0)))</f>
        <v>0</v>
      </c>
      <c r="AE101" s="840">
        <f>IF(Y101="węgiel",Z101*'lista, wskaźniki'!$D$20, IF(Y101="drewno",Z101*'lista, wskaźniki'!$D$22,IF(Y101="pellet",Z101*'lista, wskaźniki'!$D$23,IF(Y101="gaz z sieci",Z101*'lista, wskaźniki'!$D$21,IF(Y101="olej opałowy",Z101*'lista, wskaźniki'!$D$24)))))</f>
        <v>0</v>
      </c>
      <c r="AF101" s="655"/>
      <c r="AG101" s="1224"/>
      <c r="AH101" s="655">
        <f>IF(Y101="węgiel",AB101*1/3.6*'lista, wskaźniki'!$F$20,IF(Y101="drewno",AB101*1/3.6*'lista, wskaźniki'!$F$22,IF(Y101="pellet",AB101*1/3.6*'lista, wskaźniki'!$F$23,IF(Y101="gaz z sieci",AB101*1/3.6*'lista, wskaźniki'!$F$21,IF(Y101="olej opałowy",AB101*1/3.6*'lista, wskaźniki'!$F$24,0)))))</f>
        <v>0</v>
      </c>
      <c r="AI101" s="656">
        <f>IF(Y101="węgiel",AB101*'lista, wskaźniki'!$E$42,IF(Y101="drewno",AB101*'lista, wskaźniki'!$G$42,IF(Y101="pellet",AB101*'lista, wskaźniki'!$H$42,IF(Y101="gaz z sieci",AB101*'lista, wskaźniki'!$F$42,IF(Y101="olej opałowy",AB101*'lista, wskaźniki'!$I$42,0)))))</f>
        <v>0</v>
      </c>
      <c r="AJ101" s="656">
        <f>IF(Y101="węgiel",AB101*'lista, wskaźniki'!$E$43,IF(Y101="drewno",AB101*'lista, wskaźniki'!$G$43,IF(Y101="pellet",AB101*'lista, wskaźniki'!$H$43,IF(Y101="gaz z sieci",AB101*'lista, wskaźniki'!$F$43,IF(Y101="olej opałowy",AB101*'lista, wskaźniki'!$I$43,0)))))</f>
        <v>0</v>
      </c>
      <c r="AK101" s="656">
        <f>IF(Y101="węgiel",AB101*'lista, wskaźniki'!$E$44,IF(Y101="drewno",AB101*'lista, wskaźniki'!$G$44,IF(Y101="pellet",AB101*'lista, wskaźniki'!$H$44,IF(Y101="gaz z sieci",AB101*'lista, wskaźniki'!$F$44,IF(Y101="olej opałowy",AB101*'lista, wskaźniki'!$I$44,0)))))</f>
        <v>0</v>
      </c>
      <c r="AL101" s="655" t="b">
        <f>IF(U101="energia elektryczna",AD101*1/3.6*'lista, wskaźniki'!$F$26)</f>
        <v>0</v>
      </c>
      <c r="AM101" s="808"/>
      <c r="AN101" s="808"/>
      <c r="AO101" s="808"/>
      <c r="AP101" s="800">
        <f>AA101*'lista, wskaźniki'!$F$26</f>
        <v>0</v>
      </c>
      <c r="AQ101" s="800">
        <f t="shared" si="39"/>
        <v>0</v>
      </c>
      <c r="AR101" s="801">
        <f t="shared" si="40"/>
        <v>0</v>
      </c>
      <c r="AS101" s="801">
        <f t="shared" si="41"/>
        <v>0</v>
      </c>
      <c r="AT101" s="801">
        <f t="shared" si="42"/>
        <v>0</v>
      </c>
      <c r="AU101" s="1224"/>
      <c r="AV101" s="1227"/>
      <c r="AW101" s="1227"/>
      <c r="AX101" s="1227"/>
      <c r="AY101" s="1227"/>
      <c r="AZ101" s="1221"/>
      <c r="BA101" s="1221"/>
      <c r="BB101" s="1221"/>
      <c r="BC101" s="1221"/>
      <c r="BD101" s="835"/>
      <c r="BE101" s="808"/>
      <c r="BF101" s="1279"/>
      <c r="BG101" s="1279"/>
      <c r="BH101" s="1239"/>
      <c r="BI101" s="808"/>
      <c r="BJ101" s="808"/>
      <c r="BK101" s="808"/>
      <c r="BL101" s="1279"/>
      <c r="BM101" s="1279"/>
      <c r="BN101" s="1279"/>
      <c r="BO101" s="1279"/>
      <c r="BP101" s="1279"/>
      <c r="BQ101" s="1279"/>
      <c r="BR101" s="1284"/>
      <c r="BU101" s="365" t="b">
        <f t="shared" si="43"/>
        <v>0</v>
      </c>
      <c r="BV101" s="365" t="b">
        <f t="shared" si="44"/>
        <v>0</v>
      </c>
      <c r="BW101" s="365" t="b">
        <f t="shared" si="45"/>
        <v>0</v>
      </c>
      <c r="BX101" s="365">
        <f t="shared" si="46"/>
        <v>0</v>
      </c>
      <c r="BY101" s="365" t="b">
        <f t="shared" si="47"/>
        <v>0</v>
      </c>
      <c r="BZ101" s="365" t="b">
        <f t="shared" si="63"/>
        <v>0</v>
      </c>
      <c r="CA101" s="661">
        <f t="shared" si="55"/>
        <v>0</v>
      </c>
      <c r="CB101" s="661" t="b">
        <f t="shared" si="49"/>
        <v>0</v>
      </c>
      <c r="CC101" s="661" t="b">
        <f t="shared" si="50"/>
        <v>0</v>
      </c>
      <c r="CD101" s="661" t="b">
        <f t="shared" si="51"/>
        <v>0</v>
      </c>
      <c r="CE101" s="661">
        <f t="shared" si="52"/>
        <v>0</v>
      </c>
      <c r="CF101" s="661" t="b">
        <f t="shared" si="53"/>
        <v>0</v>
      </c>
      <c r="CG101" s="661">
        <f t="shared" si="54"/>
        <v>0</v>
      </c>
      <c r="CI101" s="13">
        <f t="shared" si="33"/>
        <v>0</v>
      </c>
      <c r="CJ101" s="13" t="b">
        <f t="shared" si="56"/>
        <v>0</v>
      </c>
      <c r="CK101" s="13" t="b">
        <f t="shared" si="34"/>
        <v>0</v>
      </c>
      <c r="CL101" s="13" t="b">
        <f t="shared" si="57"/>
        <v>0</v>
      </c>
      <c r="CM101" s="13" t="b">
        <f t="shared" si="35"/>
        <v>0</v>
      </c>
      <c r="CN101" s="13" t="b">
        <f t="shared" si="58"/>
        <v>0</v>
      </c>
      <c r="CO101" s="13" t="b">
        <f t="shared" si="36"/>
        <v>0</v>
      </c>
      <c r="CP101" s="13" t="b">
        <f t="shared" si="59"/>
        <v>0</v>
      </c>
      <c r="CQ101" s="13" t="b">
        <f t="shared" si="37"/>
        <v>0</v>
      </c>
      <c r="CR101" s="13" t="b">
        <f t="shared" si="60"/>
        <v>0</v>
      </c>
    </row>
    <row r="102" spans="1:96" ht="15" thickBot="1">
      <c r="A102" s="1231"/>
      <c r="B102" s="1237"/>
      <c r="C102" s="1222"/>
      <c r="D102" s="1240"/>
      <c r="E102" s="1222"/>
      <c r="F102" s="1222"/>
      <c r="G102" s="1222"/>
      <c r="H102" s="1228"/>
      <c r="I102" s="1228"/>
      <c r="J102" s="1228"/>
      <c r="K102" s="1228"/>
      <c r="L102" s="1228"/>
      <c r="M102" s="1228"/>
      <c r="N102" s="1228"/>
      <c r="O102" s="1240"/>
      <c r="P102" s="1240"/>
      <c r="Q102" s="1228"/>
      <c r="R102" s="809"/>
      <c r="S102" s="809"/>
      <c r="T102" s="809"/>
      <c r="U102" s="809"/>
      <c r="V102" s="809"/>
      <c r="W102" s="809"/>
      <c r="X102" s="809"/>
      <c r="Y102" s="809" t="s">
        <v>37</v>
      </c>
      <c r="Z102" s="805"/>
      <c r="AA102" s="1225"/>
      <c r="AB102" s="840">
        <f t="shared" si="38"/>
        <v>0</v>
      </c>
      <c r="AC102" s="840">
        <f>IF(L102="kompletna",K102*M102*0.0036*'lista, wskaźniki'!$F$13, IF(L102="częściowa",K102*M102*0.0036*'lista, wskaźniki'!$F$14, IF(L102="brak",K102*M102*0.0036*'lista, wskaźniki'!$F$15,)))</f>
        <v>0</v>
      </c>
      <c r="AD102" s="840">
        <f>IF(T102="inne",E102*'lista, wskaźniki'!$E$35+F102*'lista, wskaźniki'!$E$36,IF(T102="to samo źródło",0,IF(T102=0,0)))</f>
        <v>0</v>
      </c>
      <c r="AE102" s="840">
        <f>IF(Y102="węgiel",Z102*'lista, wskaźniki'!$D$20, IF(Y102="drewno",Z102*'lista, wskaźniki'!$D$22,IF(Y102="pellet",Z102*'lista, wskaźniki'!$D$23,IF(Y102="gaz z sieci",Z102*'lista, wskaźniki'!$D$21,IF(Y102="olej opałowy",Z102*'lista, wskaźniki'!$D$24)))))</f>
        <v>0</v>
      </c>
      <c r="AF102" s="810"/>
      <c r="AG102" s="1225"/>
      <c r="AH102" s="655">
        <f>IF(Y102="węgiel",AB102*1/3.6*'lista, wskaźniki'!$F$20,IF(Y102="drewno",AB102*1/3.6*'lista, wskaźniki'!$F$22,IF(Y102="pellet",AB102*1/3.6*'lista, wskaźniki'!$F$23,IF(Y102="gaz z sieci",AB102*1/3.6*'lista, wskaźniki'!$F$21,IF(Y102="olej opałowy",AB102*1/3.6*'lista, wskaźniki'!$F$24,0)))))</f>
        <v>0</v>
      </c>
      <c r="AI102" s="656">
        <f>IF(Y102="węgiel",AB102*'lista, wskaźniki'!$E$42,IF(Y102="drewno",AB102*'lista, wskaźniki'!$G$42,IF(Y102="pellet",AB102*'lista, wskaźniki'!$H$42,IF(Y102="gaz z sieci",AB102*'lista, wskaźniki'!$F$42,IF(Y102="olej opałowy",AB102*'lista, wskaźniki'!$I$42,0)))))</f>
        <v>0</v>
      </c>
      <c r="AJ102" s="656">
        <f>IF(Y102="węgiel",AB102*'lista, wskaźniki'!$E$43,IF(Y102="drewno",AB102*'lista, wskaźniki'!$G$43,IF(Y102="pellet",AB102*'lista, wskaźniki'!$H$43,IF(Y102="gaz z sieci",AB102*'lista, wskaźniki'!$F$43,IF(Y102="olej opałowy",AB102*'lista, wskaźniki'!$I$43,0)))))</f>
        <v>0</v>
      </c>
      <c r="AK102" s="656">
        <f>IF(Y102="węgiel",AB102*'lista, wskaźniki'!$E$44,IF(Y102="drewno",AB102*'lista, wskaźniki'!$G$44,IF(Y102="pellet",AB102*'lista, wskaźniki'!$H$44,IF(Y102="gaz z sieci",AB102*'lista, wskaźniki'!$F$44,IF(Y102="olej opałowy",AB102*'lista, wskaźniki'!$I$44,0)))))</f>
        <v>0</v>
      </c>
      <c r="AL102" s="655" t="b">
        <f>IF(U102="energia elektryczna",AD102*1/3.6*'lista, wskaźniki'!$F$26)</f>
        <v>0</v>
      </c>
      <c r="AM102" s="809"/>
      <c r="AN102" s="809"/>
      <c r="AO102" s="809"/>
      <c r="AP102" s="800">
        <f>AA102*'lista, wskaźniki'!$F$26</f>
        <v>0</v>
      </c>
      <c r="AQ102" s="800">
        <f t="shared" si="39"/>
        <v>0</v>
      </c>
      <c r="AR102" s="801">
        <f t="shared" si="40"/>
        <v>0</v>
      </c>
      <c r="AS102" s="801">
        <f t="shared" si="41"/>
        <v>0</v>
      </c>
      <c r="AT102" s="801">
        <f t="shared" si="42"/>
        <v>0</v>
      </c>
      <c r="AU102" s="1225"/>
      <c r="AV102" s="1228"/>
      <c r="AW102" s="1228"/>
      <c r="AX102" s="1228"/>
      <c r="AY102" s="1228"/>
      <c r="AZ102" s="1222"/>
      <c r="BA102" s="1222"/>
      <c r="BB102" s="1222"/>
      <c r="BC102" s="1222"/>
      <c r="BD102" s="836"/>
      <c r="BE102" s="809"/>
      <c r="BF102" s="1280"/>
      <c r="BG102" s="1280"/>
      <c r="BH102" s="1240"/>
      <c r="BI102" s="809"/>
      <c r="BJ102" s="809"/>
      <c r="BK102" s="809"/>
      <c r="BL102" s="1280"/>
      <c r="BM102" s="1280"/>
      <c r="BN102" s="1280"/>
      <c r="BO102" s="1280"/>
      <c r="BP102" s="1280"/>
      <c r="BQ102" s="1280"/>
      <c r="BR102" s="1285"/>
      <c r="BU102" s="365" t="b">
        <f t="shared" si="43"/>
        <v>0</v>
      </c>
      <c r="BV102" s="365" t="b">
        <f t="shared" si="44"/>
        <v>0</v>
      </c>
      <c r="BW102" s="365" t="b">
        <f t="shared" si="45"/>
        <v>0</v>
      </c>
      <c r="BX102" s="365" t="b">
        <f t="shared" si="46"/>
        <v>0</v>
      </c>
      <c r="BY102" s="365">
        <f t="shared" si="47"/>
        <v>0</v>
      </c>
      <c r="BZ102" s="365" t="b">
        <f t="shared" si="63"/>
        <v>0</v>
      </c>
      <c r="CA102" s="661">
        <f t="shared" si="55"/>
        <v>0</v>
      </c>
      <c r="CB102" s="661" t="b">
        <f t="shared" si="49"/>
        <v>0</v>
      </c>
      <c r="CC102" s="661" t="b">
        <f t="shared" si="50"/>
        <v>0</v>
      </c>
      <c r="CD102" s="661" t="b">
        <f t="shared" si="51"/>
        <v>0</v>
      </c>
      <c r="CE102" s="661" t="b">
        <f t="shared" si="52"/>
        <v>0</v>
      </c>
      <c r="CF102" s="661">
        <f t="shared" si="53"/>
        <v>0</v>
      </c>
      <c r="CG102" s="661">
        <f t="shared" si="54"/>
        <v>0</v>
      </c>
      <c r="CI102" s="13">
        <f t="shared" si="33"/>
        <v>0</v>
      </c>
      <c r="CJ102" s="13" t="b">
        <f t="shared" si="56"/>
        <v>0</v>
      </c>
      <c r="CK102" s="13" t="b">
        <f t="shared" si="34"/>
        <v>0</v>
      </c>
      <c r="CL102" s="13" t="b">
        <f t="shared" si="57"/>
        <v>0</v>
      </c>
      <c r="CM102" s="13" t="b">
        <f t="shared" si="35"/>
        <v>0</v>
      </c>
      <c r="CN102" s="13" t="b">
        <f t="shared" si="58"/>
        <v>0</v>
      </c>
      <c r="CO102" s="13" t="b">
        <f t="shared" si="36"/>
        <v>0</v>
      </c>
      <c r="CP102" s="13" t="b">
        <f t="shared" si="59"/>
        <v>0</v>
      </c>
      <c r="CQ102" s="13" t="b">
        <f t="shared" si="37"/>
        <v>0</v>
      </c>
      <c r="CR102" s="13" t="b">
        <f t="shared" si="60"/>
        <v>0</v>
      </c>
    </row>
    <row r="103" spans="1:96" ht="15" thickBot="1">
      <c r="A103" s="1229">
        <v>21</v>
      </c>
      <c r="B103" s="1235" t="s">
        <v>571</v>
      </c>
      <c r="C103" s="1220" t="s">
        <v>206</v>
      </c>
      <c r="D103" s="1238" t="s">
        <v>572</v>
      </c>
      <c r="E103" s="1220"/>
      <c r="F103" s="1220"/>
      <c r="G103" s="1220">
        <v>1973</v>
      </c>
      <c r="H103" s="1226" t="s">
        <v>17</v>
      </c>
      <c r="I103" s="1226" t="s">
        <v>17</v>
      </c>
      <c r="J103" s="1226" t="s">
        <v>17</v>
      </c>
      <c r="K103" s="1226">
        <f>IF(G103&lt;=1966,'lista, wskaźniki'!$G$4,IF(G103&gt;1966,IF(G103&lt;=1985,'lista, wskaźniki'!$G$5,IF(G103&gt;1985,IF(G103&lt;=1992,'lista, wskaźniki'!$G$6,IF(G103&gt;1992,IF(G103&lt;=1996,'lista, wskaźniki'!$G$7,IF(G103&gt;1996,'lista, wskaźniki'!$G$8))))))))</f>
        <v>250</v>
      </c>
      <c r="L103" s="1226" t="s">
        <v>25</v>
      </c>
      <c r="M103" s="1226">
        <v>269.81</v>
      </c>
      <c r="N103" s="1226" t="s">
        <v>27</v>
      </c>
      <c r="O103" s="1226"/>
      <c r="P103" s="1226"/>
      <c r="Q103" s="1226"/>
      <c r="R103" s="807" t="s">
        <v>401</v>
      </c>
      <c r="S103" s="807"/>
      <c r="T103" s="807"/>
      <c r="U103" s="807"/>
      <c r="V103" s="807"/>
      <c r="W103" s="807"/>
      <c r="X103" s="807"/>
      <c r="Y103" s="808" t="s">
        <v>38</v>
      </c>
      <c r="Z103" s="798"/>
      <c r="AA103" s="1223"/>
      <c r="AB103" s="840">
        <f>AC103</f>
        <v>242.82899999999998</v>
      </c>
      <c r="AC103" s="840">
        <f>IF(L103="kompletna",K103*M103*0.0036*'lista, wskaźniki'!$F$13, IF(L103="częściowa",K103*M103*0.0036*'lista, wskaźniki'!$F$14, IF(L103="brak",K103*M103*0.0036*'lista, wskaźniki'!$F$15,)))</f>
        <v>242.82899999999998</v>
      </c>
      <c r="AD103" s="840">
        <f>IF(T103="inne",E103*'lista, wskaźniki'!$E$35+F103*'lista, wskaźniki'!$E$36,IF(T103="to samo źródło",0,IF(T103=0,0)))</f>
        <v>0</v>
      </c>
      <c r="AE103" s="840">
        <f>IF(Y103="węgiel",Z103*'lista, wskaźniki'!$D$20, IF(Y103="drewno",Z103*'lista, wskaźniki'!$D$22,IF(Y103="pellet",Z103*'lista, wskaźniki'!$D$23,IF(Y103="gaz z sieci",Z103*'lista, wskaźniki'!$D$21,IF(Y103="olej opałowy",Z103*'lista, wskaźniki'!$D$24)))))</f>
        <v>0</v>
      </c>
      <c r="AF103" s="800"/>
      <c r="AG103" s="1223"/>
      <c r="AH103" s="655">
        <f>IF(Y103="węgiel",AB103*1/3.6*'lista, wskaźniki'!$F$20,IF(Y103="drewno",AB103*1/3.6*'lista, wskaźniki'!$F$22,IF(Y103="pellet",AB103*1/3.6*'lista, wskaźniki'!$F$23,IF(Y103="gaz z sieci",AB103*1/3.6*'lista, wskaźniki'!$F$21,IF(Y103="olej opałowy",AB103*1/3.6*'lista, wskaźniki'!$F$24,0)))))</f>
        <v>13.554714779999996</v>
      </c>
      <c r="AI103" s="656">
        <f>IF(Y103="węgiel",AB103*'lista, wskaźniki'!$E$42,IF(Y103="drewno",AB103*'lista, wskaźniki'!$G$42,IF(Y103="pellet",AB103*'lista, wskaźniki'!$H$42,IF(Y103="gaz z sieci",AB103*'lista, wskaźniki'!$F$42,IF(Y103="olej opałowy",AB103*'lista, wskaźniki'!$I$42,0)))))</f>
        <v>1.2141449999999998E-4</v>
      </c>
      <c r="AJ103" s="656">
        <f>IF(Y103="węgiel",AB103*'lista, wskaźniki'!$E$43,IF(Y103="drewno",AB103*'lista, wskaźniki'!$G$43,IF(Y103="pellet",AB103*'lista, wskaźniki'!$H$43,IF(Y103="gaz z sieci",AB103*'lista, wskaźniki'!$F$43,IF(Y103="olej opałowy",AB103*'lista, wskaźniki'!$I$43,0)))))</f>
        <v>1.2141449999999998E-4</v>
      </c>
      <c r="AK103" s="656">
        <f>IF(Y103="węgiel",AB103*'lista, wskaźniki'!$E$44,IF(Y103="drewno",AB103*'lista, wskaźniki'!$G$44,IF(Y103="pellet",AB103*'lista, wskaźniki'!$H$44,IF(Y103="gaz z sieci",AB103*'lista, wskaźniki'!$F$44,IF(Y103="olej opałowy",AB103*'lista, wskaźniki'!$I$44,0)))))</f>
        <v>0</v>
      </c>
      <c r="AL103" s="655" t="b">
        <f>IF(U103="energia elektryczna",AD103*1/3.6*'lista, wskaźniki'!$F$26)</f>
        <v>0</v>
      </c>
      <c r="AM103" s="807"/>
      <c r="AN103" s="807"/>
      <c r="AO103" s="807"/>
      <c r="AP103" s="800">
        <f>AA103*'lista, wskaźniki'!$F$26</f>
        <v>0</v>
      </c>
      <c r="AQ103" s="800">
        <f t="shared" si="39"/>
        <v>13.554714779999996</v>
      </c>
      <c r="AR103" s="801">
        <f t="shared" si="40"/>
        <v>1.2141449999999998E-4</v>
      </c>
      <c r="AS103" s="801">
        <f t="shared" si="41"/>
        <v>1.2141449999999998E-4</v>
      </c>
      <c r="AT103" s="801">
        <f t="shared" si="42"/>
        <v>0</v>
      </c>
      <c r="AU103" s="1223"/>
      <c r="AV103" s="1226"/>
      <c r="AW103" s="1226" t="s">
        <v>16</v>
      </c>
      <c r="AX103" s="1226" t="s">
        <v>16</v>
      </c>
      <c r="AY103" s="1226" t="s">
        <v>16</v>
      </c>
      <c r="AZ103" s="1220"/>
      <c r="BA103" s="1220"/>
      <c r="BB103" s="1220"/>
      <c r="BC103" s="1220" t="s">
        <v>17</v>
      </c>
      <c r="BD103" s="834" t="s">
        <v>17</v>
      </c>
      <c r="BE103" s="807"/>
      <c r="BF103" s="1278"/>
      <c r="BG103" s="1278"/>
      <c r="BH103" s="1238"/>
      <c r="BI103" s="807"/>
      <c r="BJ103" s="807"/>
      <c r="BK103" s="807"/>
      <c r="BL103" s="1278"/>
      <c r="BM103" s="1278"/>
      <c r="BN103" s="1278"/>
      <c r="BO103" s="1278"/>
      <c r="BP103" s="1278"/>
      <c r="BQ103" s="1278"/>
      <c r="BR103" s="1283"/>
      <c r="BU103" s="365" t="b">
        <f t="shared" si="43"/>
        <v>0</v>
      </c>
      <c r="BV103" s="365" t="b">
        <f t="shared" si="44"/>
        <v>0</v>
      </c>
      <c r="BW103" s="365" t="b">
        <f t="shared" si="45"/>
        <v>0</v>
      </c>
      <c r="BX103" s="365">
        <f t="shared" si="46"/>
        <v>242.82899999999998</v>
      </c>
      <c r="BY103" s="365" t="b">
        <f t="shared" si="47"/>
        <v>0</v>
      </c>
      <c r="BZ103" s="365" t="b">
        <f t="shared" si="63"/>
        <v>0</v>
      </c>
      <c r="CA103" s="661">
        <f t="shared" si="55"/>
        <v>0</v>
      </c>
      <c r="CB103" s="661" t="b">
        <f t="shared" si="49"/>
        <v>0</v>
      </c>
      <c r="CC103" s="661" t="b">
        <f t="shared" si="50"/>
        <v>0</v>
      </c>
      <c r="CD103" s="661" t="b">
        <f t="shared" si="51"/>
        <v>0</v>
      </c>
      <c r="CE103" s="661">
        <f t="shared" si="52"/>
        <v>242.82899999999998</v>
      </c>
      <c r="CF103" s="661" t="b">
        <f t="shared" si="53"/>
        <v>0</v>
      </c>
      <c r="CG103" s="661">
        <f t="shared" si="54"/>
        <v>0</v>
      </c>
      <c r="CI103" s="13" t="b">
        <f t="shared" si="33"/>
        <v>0</v>
      </c>
      <c r="CJ103" s="13">
        <f t="shared" si="56"/>
        <v>0</v>
      </c>
      <c r="CK103" s="13">
        <f t="shared" si="34"/>
        <v>269.81</v>
      </c>
      <c r="CL103" s="13">
        <f t="shared" si="57"/>
        <v>0</v>
      </c>
      <c r="CM103" s="13" t="b">
        <f t="shared" si="35"/>
        <v>0</v>
      </c>
      <c r="CN103" s="13">
        <f t="shared" si="58"/>
        <v>0</v>
      </c>
      <c r="CO103" s="13" t="b">
        <f t="shared" si="36"/>
        <v>0</v>
      </c>
      <c r="CP103" s="13">
        <f t="shared" si="59"/>
        <v>0</v>
      </c>
      <c r="CQ103" s="13" t="b">
        <f t="shared" si="37"/>
        <v>0</v>
      </c>
      <c r="CR103" s="13">
        <f t="shared" si="60"/>
        <v>0</v>
      </c>
    </row>
    <row r="104" spans="1:96" ht="15" thickBot="1">
      <c r="A104" s="1230"/>
      <c r="B104" s="1236"/>
      <c r="C104" s="1221"/>
      <c r="D104" s="1239"/>
      <c r="E104" s="1221"/>
      <c r="F104" s="1221"/>
      <c r="G104" s="1221"/>
      <c r="H104" s="1227"/>
      <c r="I104" s="1227"/>
      <c r="J104" s="1227"/>
      <c r="K104" s="1227"/>
      <c r="L104" s="1227"/>
      <c r="M104" s="1227"/>
      <c r="N104" s="1227"/>
      <c r="O104" s="1227"/>
      <c r="P104" s="1227"/>
      <c r="Q104" s="1227"/>
      <c r="R104" s="808"/>
      <c r="S104" s="808"/>
      <c r="T104" s="808"/>
      <c r="U104" s="808"/>
      <c r="V104" s="808"/>
      <c r="W104" s="808"/>
      <c r="X104" s="808"/>
      <c r="Y104" s="808" t="s">
        <v>36</v>
      </c>
      <c r="Z104" s="802"/>
      <c r="AA104" s="1224"/>
      <c r="AB104" s="840">
        <f t="shared" si="38"/>
        <v>0</v>
      </c>
      <c r="AC104" s="840">
        <f>IF(L104="kompletna",K104*M104*0.0036*'lista, wskaźniki'!$F$13, IF(L104="częściowa",K104*M104*0.0036*'lista, wskaźniki'!$F$14, IF(L104="brak",K104*M104*0.0036*'lista, wskaźniki'!$F$15,)))</f>
        <v>0</v>
      </c>
      <c r="AD104" s="840">
        <f>IF(T104="inne",E104*'lista, wskaźniki'!$E$35+F104*'lista, wskaźniki'!$E$36,IF(T104="to samo źródło",0,IF(T104=0,0)))</f>
        <v>0</v>
      </c>
      <c r="AE104" s="840">
        <f>IF(Y104="węgiel",Z104*'lista, wskaźniki'!$D$20, IF(Y104="drewno",Z104*'lista, wskaźniki'!$D$22,IF(Y104="pellet",Z104*'lista, wskaźniki'!$D$23,IF(Y104="gaz z sieci",Z104*'lista, wskaźniki'!$D$21,IF(Y104="olej opałowy",Z104*'lista, wskaźniki'!$D$24)))))</f>
        <v>0</v>
      </c>
      <c r="AF104" s="655"/>
      <c r="AG104" s="1224"/>
      <c r="AH104" s="655">
        <f>IF(Y104="węgiel",AB104*1/3.6*'lista, wskaźniki'!$F$20,IF(Y104="drewno",AB104*1/3.6*'lista, wskaźniki'!$F$22,IF(Y104="pellet",AB104*1/3.6*'lista, wskaźniki'!$F$23,IF(Y104="gaz z sieci",AB104*1/3.6*'lista, wskaźniki'!$F$21,IF(Y104="olej opałowy",AB104*1/3.6*'lista, wskaźniki'!$F$24,0)))))</f>
        <v>0</v>
      </c>
      <c r="AI104" s="656">
        <f>IF(Y104="węgiel",AB104*'lista, wskaźniki'!$E$42,IF(Y104="drewno",AB104*'lista, wskaźniki'!$G$42,IF(Y104="pellet",AB104*'lista, wskaźniki'!$H$42,IF(Y104="gaz z sieci",AB104*'lista, wskaźniki'!$F$42,IF(Y104="olej opałowy",AB104*'lista, wskaźniki'!$I$42,0)))))</f>
        <v>0</v>
      </c>
      <c r="AJ104" s="656">
        <f>IF(Y104="węgiel",AB104*'lista, wskaźniki'!$E$43,IF(Y104="drewno",AB104*'lista, wskaźniki'!$G$43,IF(Y104="pellet",AB104*'lista, wskaźniki'!$H$43,IF(Y104="gaz z sieci",AB104*'lista, wskaźniki'!$F$43,IF(Y104="olej opałowy",AB104*'lista, wskaźniki'!$I$43,0)))))</f>
        <v>0</v>
      </c>
      <c r="AK104" s="656">
        <f>IF(Y104="węgiel",AB104*'lista, wskaźniki'!$E$44,IF(Y104="drewno",AB104*'lista, wskaźniki'!$G$44,IF(Y104="pellet",AB104*'lista, wskaźniki'!$H$44,IF(Y104="gaz z sieci",AB104*'lista, wskaźniki'!$F$44,IF(Y104="olej opałowy",AB104*'lista, wskaźniki'!$I$44,0)))))</f>
        <v>0</v>
      </c>
      <c r="AL104" s="655" t="b">
        <f>IF(U104="energia elektryczna",AD104*1/3.6*'lista, wskaźniki'!$F$26)</f>
        <v>0</v>
      </c>
      <c r="AM104" s="808"/>
      <c r="AN104" s="808"/>
      <c r="AO104" s="808"/>
      <c r="AP104" s="800">
        <f>AA104*'lista, wskaźniki'!$F$26</f>
        <v>0</v>
      </c>
      <c r="AQ104" s="800">
        <f t="shared" si="39"/>
        <v>0</v>
      </c>
      <c r="AR104" s="801">
        <f t="shared" si="40"/>
        <v>0</v>
      </c>
      <c r="AS104" s="801">
        <f t="shared" si="41"/>
        <v>0</v>
      </c>
      <c r="AT104" s="801">
        <f t="shared" si="42"/>
        <v>0</v>
      </c>
      <c r="AU104" s="1224"/>
      <c r="AV104" s="1227"/>
      <c r="AW104" s="1227"/>
      <c r="AX104" s="1227"/>
      <c r="AY104" s="1227"/>
      <c r="AZ104" s="1221"/>
      <c r="BA104" s="1221"/>
      <c r="BB104" s="1221"/>
      <c r="BC104" s="1221"/>
      <c r="BD104" s="835"/>
      <c r="BE104" s="808"/>
      <c r="BF104" s="1279"/>
      <c r="BG104" s="1279"/>
      <c r="BH104" s="1239"/>
      <c r="BI104" s="808"/>
      <c r="BJ104" s="808"/>
      <c r="BK104" s="808"/>
      <c r="BL104" s="1279"/>
      <c r="BM104" s="1279"/>
      <c r="BN104" s="1279"/>
      <c r="BO104" s="1279"/>
      <c r="BP104" s="1279"/>
      <c r="BQ104" s="1279"/>
      <c r="BR104" s="1284"/>
      <c r="BU104" s="365" t="b">
        <f t="shared" si="43"/>
        <v>0</v>
      </c>
      <c r="BV104" s="365">
        <f t="shared" si="44"/>
        <v>0</v>
      </c>
      <c r="BW104" s="365" t="b">
        <f t="shared" si="45"/>
        <v>0</v>
      </c>
      <c r="BX104" s="365" t="b">
        <f t="shared" si="46"/>
        <v>0</v>
      </c>
      <c r="BY104" s="365" t="b">
        <f t="shared" si="47"/>
        <v>0</v>
      </c>
      <c r="BZ104" s="365" t="b">
        <f t="shared" si="63"/>
        <v>0</v>
      </c>
      <c r="CA104" s="661">
        <f t="shared" si="55"/>
        <v>0</v>
      </c>
      <c r="CB104" s="661" t="b">
        <f t="shared" si="49"/>
        <v>0</v>
      </c>
      <c r="CC104" s="661">
        <f t="shared" si="50"/>
        <v>0</v>
      </c>
      <c r="CD104" s="661" t="b">
        <f t="shared" si="51"/>
        <v>0</v>
      </c>
      <c r="CE104" s="661" t="b">
        <f t="shared" si="52"/>
        <v>0</v>
      </c>
      <c r="CF104" s="661" t="b">
        <f t="shared" si="53"/>
        <v>0</v>
      </c>
      <c r="CG104" s="661">
        <f t="shared" si="54"/>
        <v>0</v>
      </c>
      <c r="CI104" s="13">
        <f t="shared" ref="CI104:CI122" si="64">IF(G104&lt;1966,M104)</f>
        <v>0</v>
      </c>
      <c r="CJ104" s="13" t="b">
        <f t="shared" si="56"/>
        <v>0</v>
      </c>
      <c r="CK104" s="13" t="b">
        <f t="shared" ref="CK104:CK122" si="65">IF(G104&gt;1966,IF(G104&lt;=1985,M104))</f>
        <v>0</v>
      </c>
      <c r="CL104" s="13" t="b">
        <f t="shared" si="57"/>
        <v>0</v>
      </c>
      <c r="CM104" s="13" t="b">
        <f t="shared" ref="CM104:CM122" si="66">IF(G104&gt;1985,IF(G104&lt;=1992,M104))</f>
        <v>0</v>
      </c>
      <c r="CN104" s="13" t="b">
        <f t="shared" si="58"/>
        <v>0</v>
      </c>
      <c r="CO104" s="13" t="b">
        <f t="shared" ref="CO104:CO122" si="67">IF(G104&gt;1992,IF(G104&lt;=1996,M104))</f>
        <v>0</v>
      </c>
      <c r="CP104" s="13" t="b">
        <f t="shared" si="59"/>
        <v>0</v>
      </c>
      <c r="CQ104" s="13" t="b">
        <f t="shared" ref="CQ104:CQ122" si="68">IF(G104&gt;=1997,M104)</f>
        <v>0</v>
      </c>
      <c r="CR104" s="13" t="b">
        <f t="shared" si="60"/>
        <v>0</v>
      </c>
    </row>
    <row r="105" spans="1:96" ht="15" thickBot="1">
      <c r="A105" s="1230"/>
      <c r="B105" s="1236"/>
      <c r="C105" s="1221"/>
      <c r="D105" s="1239"/>
      <c r="E105" s="1221"/>
      <c r="F105" s="1221"/>
      <c r="G105" s="1221"/>
      <c r="H105" s="1227"/>
      <c r="I105" s="1227"/>
      <c r="J105" s="1227"/>
      <c r="K105" s="1227"/>
      <c r="L105" s="1227"/>
      <c r="M105" s="1227"/>
      <c r="N105" s="1227"/>
      <c r="O105" s="1227"/>
      <c r="P105" s="1227"/>
      <c r="Q105" s="1227"/>
      <c r="R105" s="808"/>
      <c r="S105" s="808"/>
      <c r="T105" s="808"/>
      <c r="U105" s="808"/>
      <c r="V105" s="808"/>
      <c r="W105" s="808"/>
      <c r="X105" s="808"/>
      <c r="Y105" s="808" t="s">
        <v>50</v>
      </c>
      <c r="Z105" s="802"/>
      <c r="AA105" s="1224"/>
      <c r="AB105" s="840">
        <f t="shared" si="38"/>
        <v>0</v>
      </c>
      <c r="AC105" s="840">
        <f>IF(L105="kompletna",K105*M105*0.0036*'lista, wskaźniki'!$F$13, IF(L105="częściowa",K105*M105*0.0036*'lista, wskaźniki'!$F$14, IF(L105="brak",K105*M105*0.0036*'lista, wskaźniki'!$F$15,)))</f>
        <v>0</v>
      </c>
      <c r="AD105" s="840">
        <f>IF(T105="inne",E105*'lista, wskaźniki'!$E$35+F105*'lista, wskaźniki'!$E$36,IF(T105="to samo źródło",0,IF(T105=0,0)))</f>
        <v>0</v>
      </c>
      <c r="AE105" s="840">
        <f>IF(Y105="węgiel",Z105*'lista, wskaźniki'!$D$20, IF(Y105="drewno",Z105*'lista, wskaźniki'!$D$22,IF(Y105="pellet",Z105*'lista, wskaźniki'!$D$23,IF(Y105="gaz z sieci",Z105*'lista, wskaźniki'!$D$21,IF(Y105="olej opałowy",Z105*'lista, wskaźniki'!$D$24)))))</f>
        <v>0</v>
      </c>
      <c r="AF105" s="655"/>
      <c r="AG105" s="1224"/>
      <c r="AH105" s="655">
        <f>IF(Y105="węgiel",AB105*1/3.6*'lista, wskaźniki'!$F$20,IF(Y105="drewno",AB105*1/3.6*'lista, wskaźniki'!$F$22,IF(Y105="pellet",AB105*1/3.6*'lista, wskaźniki'!$F$23,IF(Y105="gaz z sieci",AB105*1/3.6*'lista, wskaźniki'!$F$21,IF(Y105="olej opałowy",AB105*1/3.6*'lista, wskaźniki'!$F$24,0)))))</f>
        <v>0</v>
      </c>
      <c r="AI105" s="656">
        <f>IF(Y105="węgiel",AB105*'lista, wskaźniki'!$E$42,IF(Y105="drewno",AB105*'lista, wskaźniki'!$G$42,IF(Y105="pellet",AB105*'lista, wskaźniki'!$H$42,IF(Y105="gaz z sieci",AB105*'lista, wskaźniki'!$F$42,IF(Y105="olej opałowy",AB105*'lista, wskaźniki'!$I$42,0)))))</f>
        <v>0</v>
      </c>
      <c r="AJ105" s="656">
        <f>IF(Y105="węgiel",AB105*'lista, wskaźniki'!$E$43,IF(Y105="drewno",AB105*'lista, wskaźniki'!$G$43,IF(Y105="pellet",AB105*'lista, wskaźniki'!$H$43,IF(Y105="gaz z sieci",AB105*'lista, wskaźniki'!$F$43,IF(Y105="olej opałowy",AB105*'lista, wskaźniki'!$I$43,0)))))</f>
        <v>0</v>
      </c>
      <c r="AK105" s="656">
        <f>IF(Y105="węgiel",AB105*'lista, wskaźniki'!$E$44,IF(Y105="drewno",AB105*'lista, wskaźniki'!$G$44,IF(Y105="pellet",AB105*'lista, wskaźniki'!$H$44,IF(Y105="gaz z sieci",AB105*'lista, wskaźniki'!$F$44,IF(Y105="olej opałowy",AB105*'lista, wskaźniki'!$I$44,0)))))</f>
        <v>0</v>
      </c>
      <c r="AL105" s="655" t="b">
        <f>IF(U105="energia elektryczna",AD105*1/3.6*'lista, wskaźniki'!$F$26)</f>
        <v>0</v>
      </c>
      <c r="AM105" s="808"/>
      <c r="AN105" s="808"/>
      <c r="AO105" s="808"/>
      <c r="AP105" s="800">
        <f>AA105*'lista, wskaźniki'!$F$26</f>
        <v>0</v>
      </c>
      <c r="AQ105" s="800">
        <f t="shared" si="39"/>
        <v>0</v>
      </c>
      <c r="AR105" s="801">
        <f t="shared" si="40"/>
        <v>0</v>
      </c>
      <c r="AS105" s="801">
        <f t="shared" si="41"/>
        <v>0</v>
      </c>
      <c r="AT105" s="801">
        <f t="shared" si="42"/>
        <v>0</v>
      </c>
      <c r="AU105" s="1224"/>
      <c r="AV105" s="1227"/>
      <c r="AW105" s="1227"/>
      <c r="AX105" s="1227"/>
      <c r="AY105" s="1227"/>
      <c r="AZ105" s="1221"/>
      <c r="BA105" s="1221"/>
      <c r="BB105" s="1221"/>
      <c r="BC105" s="1221"/>
      <c r="BD105" s="835"/>
      <c r="BE105" s="808"/>
      <c r="BF105" s="1279"/>
      <c r="BG105" s="1279"/>
      <c r="BH105" s="1239"/>
      <c r="BI105" s="808"/>
      <c r="BJ105" s="808"/>
      <c r="BK105" s="808"/>
      <c r="BL105" s="1279"/>
      <c r="BM105" s="1279"/>
      <c r="BN105" s="1279"/>
      <c r="BO105" s="1279"/>
      <c r="BP105" s="1279"/>
      <c r="BQ105" s="1279"/>
      <c r="BR105" s="1284"/>
      <c r="BU105" s="365" t="b">
        <f t="shared" si="43"/>
        <v>0</v>
      </c>
      <c r="BV105" s="365" t="b">
        <f t="shared" si="44"/>
        <v>0</v>
      </c>
      <c r="BW105" s="365">
        <f t="shared" si="45"/>
        <v>0</v>
      </c>
      <c r="BX105" s="365" t="b">
        <f t="shared" si="46"/>
        <v>0</v>
      </c>
      <c r="BY105" s="365" t="b">
        <f t="shared" si="47"/>
        <v>0</v>
      </c>
      <c r="BZ105" s="365" t="b">
        <f t="shared" si="63"/>
        <v>0</v>
      </c>
      <c r="CA105" s="661">
        <f t="shared" si="55"/>
        <v>0</v>
      </c>
      <c r="CB105" s="661" t="b">
        <f t="shared" si="49"/>
        <v>0</v>
      </c>
      <c r="CC105" s="661" t="b">
        <f t="shared" si="50"/>
        <v>0</v>
      </c>
      <c r="CD105" s="661">
        <f t="shared" si="51"/>
        <v>0</v>
      </c>
      <c r="CE105" s="661" t="b">
        <f t="shared" si="52"/>
        <v>0</v>
      </c>
      <c r="CF105" s="661" t="b">
        <f t="shared" si="53"/>
        <v>0</v>
      </c>
      <c r="CG105" s="661">
        <f t="shared" si="54"/>
        <v>0</v>
      </c>
      <c r="CI105" s="13">
        <f t="shared" si="64"/>
        <v>0</v>
      </c>
      <c r="CJ105" s="13" t="b">
        <f t="shared" si="56"/>
        <v>0</v>
      </c>
      <c r="CK105" s="13" t="b">
        <f t="shared" si="65"/>
        <v>0</v>
      </c>
      <c r="CL105" s="13" t="b">
        <f t="shared" si="57"/>
        <v>0</v>
      </c>
      <c r="CM105" s="13" t="b">
        <f t="shared" si="66"/>
        <v>0</v>
      </c>
      <c r="CN105" s="13" t="b">
        <f t="shared" si="58"/>
        <v>0</v>
      </c>
      <c r="CO105" s="13" t="b">
        <f t="shared" si="67"/>
        <v>0</v>
      </c>
      <c r="CP105" s="13" t="b">
        <f t="shared" si="59"/>
        <v>0</v>
      </c>
      <c r="CQ105" s="13" t="b">
        <f t="shared" si="68"/>
        <v>0</v>
      </c>
      <c r="CR105" s="13" t="b">
        <f t="shared" si="60"/>
        <v>0</v>
      </c>
    </row>
    <row r="106" spans="1:96" ht="15" thickBot="1">
      <c r="A106" s="1230"/>
      <c r="B106" s="1236"/>
      <c r="C106" s="1221"/>
      <c r="D106" s="1239"/>
      <c r="E106" s="1221"/>
      <c r="F106" s="1221"/>
      <c r="G106" s="1221"/>
      <c r="H106" s="1227"/>
      <c r="I106" s="1227"/>
      <c r="J106" s="1227"/>
      <c r="K106" s="1227"/>
      <c r="L106" s="1227"/>
      <c r="M106" s="1227"/>
      <c r="N106" s="1227"/>
      <c r="O106" s="1227"/>
      <c r="P106" s="1227"/>
      <c r="Q106" s="1227"/>
      <c r="R106" s="808"/>
      <c r="S106" s="808"/>
      <c r="T106" s="808"/>
      <c r="U106" s="808"/>
      <c r="V106" s="808"/>
      <c r="W106" s="808"/>
      <c r="X106" s="808"/>
      <c r="Y106" s="807" t="s">
        <v>35</v>
      </c>
      <c r="Z106" s="802"/>
      <c r="AA106" s="1224"/>
      <c r="AB106" s="840">
        <f t="shared" si="38"/>
        <v>0</v>
      </c>
      <c r="AC106" s="840">
        <f>IF(L106="kompletna",K106*M106*0.0036*'lista, wskaźniki'!$F$13, IF(L106="częściowa",K106*M106*0.0036*'lista, wskaźniki'!$F$14, IF(L106="brak",K106*M106*0.0036*'lista, wskaźniki'!$F$15,)))</f>
        <v>0</v>
      </c>
      <c r="AD106" s="840">
        <f>IF(T106="inne",E106*'lista, wskaźniki'!$E$35+F106*'lista, wskaźniki'!$E$36,IF(T106="to samo źródło",0,IF(T106=0,0)))</f>
        <v>0</v>
      </c>
      <c r="AE106" s="840">
        <f>IF(Y106="węgiel",Z106*'lista, wskaźniki'!$D$20, IF(Y106="drewno",Z106*'lista, wskaźniki'!$D$22,IF(Y106="pellet",Z106*'lista, wskaźniki'!$D$23,IF(Y106="gaz z sieci",Z106*'lista, wskaźniki'!$D$21,IF(Y106="olej opałowy",Z106*'lista, wskaźniki'!$D$24)))))</f>
        <v>0</v>
      </c>
      <c r="AF106" s="655"/>
      <c r="AG106" s="1224"/>
      <c r="AH106" s="655">
        <f>IF(Y106="węgiel",AB106*1/3.6*'lista, wskaźniki'!$F$20,IF(Y106="drewno",AB106*1/3.6*'lista, wskaźniki'!$F$22,IF(Y106="pellet",AB106*1/3.6*'lista, wskaźniki'!$F$23,IF(Y106="gaz z sieci",AB106*1/3.6*'lista, wskaźniki'!$F$21,IF(Y106="olej opałowy",AB106*1/3.6*'lista, wskaźniki'!$F$24,0)))))</f>
        <v>0</v>
      </c>
      <c r="AI106" s="656">
        <f>IF(Y106="węgiel",AB106*'lista, wskaźniki'!$E$42,IF(Y106="drewno",AB106*'lista, wskaźniki'!$G$42,IF(Y106="pellet",AB106*'lista, wskaźniki'!$H$42,IF(Y106="gaz z sieci",AB106*'lista, wskaźniki'!$F$42,IF(Y106="olej opałowy",AB106*'lista, wskaźniki'!$I$42,0)))))</f>
        <v>0</v>
      </c>
      <c r="AJ106" s="656">
        <f>IF(Y106="węgiel",AB106*'lista, wskaźniki'!$E$43,IF(Y106="drewno",AB106*'lista, wskaźniki'!$G$43,IF(Y106="pellet",AB106*'lista, wskaźniki'!$H$43,IF(Y106="gaz z sieci",AB106*'lista, wskaźniki'!$F$43,IF(Y106="olej opałowy",AB106*'lista, wskaźniki'!$I$43,0)))))</f>
        <v>0</v>
      </c>
      <c r="AK106" s="656">
        <f>IF(Y106="węgiel",AB106*'lista, wskaźniki'!$E$44,IF(Y106="drewno",AB106*'lista, wskaźniki'!$G$44,IF(Y106="pellet",AB106*'lista, wskaźniki'!$H$44,IF(Y106="gaz z sieci",AB106*'lista, wskaźniki'!$F$44,IF(Y106="olej opałowy",AB106*'lista, wskaźniki'!$I$44,0)))))</f>
        <v>0</v>
      </c>
      <c r="AL106" s="655" t="b">
        <f>IF(U106="energia elektryczna",AD106*1/3.6*'lista, wskaźniki'!$F$26)</f>
        <v>0</v>
      </c>
      <c r="AM106" s="808"/>
      <c r="AN106" s="808"/>
      <c r="AO106" s="808"/>
      <c r="AP106" s="800">
        <f>AA106*'lista, wskaźniki'!$F$26</f>
        <v>0</v>
      </c>
      <c r="AQ106" s="800">
        <f t="shared" si="39"/>
        <v>0</v>
      </c>
      <c r="AR106" s="801">
        <f t="shared" si="40"/>
        <v>0</v>
      </c>
      <c r="AS106" s="801">
        <f t="shared" si="41"/>
        <v>0</v>
      </c>
      <c r="AT106" s="801">
        <f t="shared" si="42"/>
        <v>0</v>
      </c>
      <c r="AU106" s="1224"/>
      <c r="AV106" s="1227"/>
      <c r="AW106" s="1227"/>
      <c r="AX106" s="1227"/>
      <c r="AY106" s="1227"/>
      <c r="AZ106" s="1221"/>
      <c r="BA106" s="1221"/>
      <c r="BB106" s="1221"/>
      <c r="BC106" s="1221"/>
      <c r="BD106" s="835"/>
      <c r="BE106" s="808"/>
      <c r="BF106" s="1279"/>
      <c r="BG106" s="1279"/>
      <c r="BH106" s="1239"/>
      <c r="BI106" s="808"/>
      <c r="BJ106" s="808"/>
      <c r="BK106" s="808"/>
      <c r="BL106" s="1279"/>
      <c r="BM106" s="1279"/>
      <c r="BN106" s="1279"/>
      <c r="BO106" s="1279"/>
      <c r="BP106" s="1279"/>
      <c r="BQ106" s="1279"/>
      <c r="BR106" s="1284"/>
      <c r="BU106" s="365">
        <f t="shared" si="43"/>
        <v>0</v>
      </c>
      <c r="BV106" s="365" t="b">
        <f t="shared" si="44"/>
        <v>0</v>
      </c>
      <c r="BW106" s="365" t="b">
        <f t="shared" si="45"/>
        <v>0</v>
      </c>
      <c r="BX106" s="365" t="b">
        <f t="shared" si="46"/>
        <v>0</v>
      </c>
      <c r="BY106" s="365" t="b">
        <f t="shared" si="47"/>
        <v>0</v>
      </c>
      <c r="BZ106" s="365" t="b">
        <f t="shared" si="63"/>
        <v>0</v>
      </c>
      <c r="CA106" s="661">
        <f t="shared" si="55"/>
        <v>0</v>
      </c>
      <c r="CB106" s="661">
        <f t="shared" si="49"/>
        <v>0</v>
      </c>
      <c r="CC106" s="661" t="b">
        <f t="shared" si="50"/>
        <v>0</v>
      </c>
      <c r="CD106" s="661" t="b">
        <f t="shared" si="51"/>
        <v>0</v>
      </c>
      <c r="CE106" s="661" t="b">
        <f t="shared" si="52"/>
        <v>0</v>
      </c>
      <c r="CF106" s="661" t="b">
        <f t="shared" si="53"/>
        <v>0</v>
      </c>
      <c r="CG106" s="661">
        <f t="shared" si="54"/>
        <v>0</v>
      </c>
      <c r="CI106" s="13">
        <f t="shared" si="64"/>
        <v>0</v>
      </c>
      <c r="CJ106" s="13" t="b">
        <f t="shared" si="56"/>
        <v>0</v>
      </c>
      <c r="CK106" s="13" t="b">
        <f t="shared" si="65"/>
        <v>0</v>
      </c>
      <c r="CL106" s="13" t="b">
        <f t="shared" si="57"/>
        <v>0</v>
      </c>
      <c r="CM106" s="13" t="b">
        <f t="shared" si="66"/>
        <v>0</v>
      </c>
      <c r="CN106" s="13" t="b">
        <f t="shared" si="58"/>
        <v>0</v>
      </c>
      <c r="CO106" s="13" t="b">
        <f t="shared" si="67"/>
        <v>0</v>
      </c>
      <c r="CP106" s="13" t="b">
        <f t="shared" si="59"/>
        <v>0</v>
      </c>
      <c r="CQ106" s="13" t="b">
        <f t="shared" si="68"/>
        <v>0</v>
      </c>
      <c r="CR106" s="13" t="b">
        <f t="shared" si="60"/>
        <v>0</v>
      </c>
    </row>
    <row r="107" spans="1:96" ht="15" thickBot="1">
      <c r="A107" s="1231"/>
      <c r="B107" s="1237"/>
      <c r="C107" s="1222"/>
      <c r="D107" s="1240"/>
      <c r="E107" s="1222"/>
      <c r="F107" s="1222"/>
      <c r="G107" s="1222"/>
      <c r="H107" s="1228"/>
      <c r="I107" s="1228"/>
      <c r="J107" s="1228"/>
      <c r="K107" s="1228"/>
      <c r="L107" s="1228"/>
      <c r="M107" s="1228"/>
      <c r="N107" s="1228"/>
      <c r="O107" s="1228"/>
      <c r="P107" s="1228"/>
      <c r="Q107" s="1228"/>
      <c r="R107" s="809"/>
      <c r="S107" s="809"/>
      <c r="T107" s="809"/>
      <c r="U107" s="809"/>
      <c r="V107" s="809"/>
      <c r="W107" s="809"/>
      <c r="X107" s="809"/>
      <c r="Y107" s="809" t="s">
        <v>37</v>
      </c>
      <c r="Z107" s="805"/>
      <c r="AA107" s="1225"/>
      <c r="AB107" s="840">
        <f t="shared" si="38"/>
        <v>0</v>
      </c>
      <c r="AC107" s="840">
        <f>IF(L107="kompletna",K107*M107*0.0036*'lista, wskaźniki'!$F$13, IF(L107="częściowa",K107*M107*0.0036*'lista, wskaźniki'!$F$14, IF(L107="brak",K107*M107*0.0036*'lista, wskaźniki'!$F$15,)))</f>
        <v>0</v>
      </c>
      <c r="AD107" s="840">
        <f>IF(T107="inne",E107*'lista, wskaźniki'!$E$35+F107*'lista, wskaźniki'!$E$36,IF(T107="to samo źródło",0,IF(T107=0,0)))</f>
        <v>0</v>
      </c>
      <c r="AE107" s="840">
        <f>IF(Y107="węgiel",Z107*'lista, wskaźniki'!$D$20, IF(Y107="drewno",Z107*'lista, wskaźniki'!$D$22,IF(Y107="pellet",Z107*'lista, wskaźniki'!$D$23,IF(Y107="gaz z sieci",Z107*'lista, wskaźniki'!$D$21,IF(Y107="olej opałowy",Z107*'lista, wskaźniki'!$D$24)))))</f>
        <v>0</v>
      </c>
      <c r="AF107" s="810"/>
      <c r="AG107" s="1225"/>
      <c r="AH107" s="655">
        <f>IF(Y107="węgiel",AB107*1/3.6*'lista, wskaźniki'!$F$20,IF(Y107="drewno",AB107*1/3.6*'lista, wskaźniki'!$F$22,IF(Y107="pellet",AB107*1/3.6*'lista, wskaźniki'!$F$23,IF(Y107="gaz z sieci",AB107*1/3.6*'lista, wskaźniki'!$F$21,IF(Y107="olej opałowy",AB107*1/3.6*'lista, wskaźniki'!$F$24,0)))))</f>
        <v>0</v>
      </c>
      <c r="AI107" s="656">
        <f>IF(Y107="węgiel",AB107*'lista, wskaźniki'!$E$42,IF(Y107="drewno",AB107*'lista, wskaźniki'!$G$42,IF(Y107="pellet",AB107*'lista, wskaźniki'!$H$42,IF(Y107="gaz z sieci",AB107*'lista, wskaźniki'!$F$42,IF(Y107="olej opałowy",AB107*'lista, wskaźniki'!$I$42,0)))))</f>
        <v>0</v>
      </c>
      <c r="AJ107" s="656">
        <f>IF(Y107="węgiel",AB107*'lista, wskaźniki'!$E$43,IF(Y107="drewno",AB107*'lista, wskaźniki'!$G$43,IF(Y107="pellet",AB107*'lista, wskaźniki'!$H$43,IF(Y107="gaz z sieci",AB107*'lista, wskaźniki'!$F$43,IF(Y107="olej opałowy",AB107*'lista, wskaźniki'!$I$43,0)))))</f>
        <v>0</v>
      </c>
      <c r="AK107" s="656">
        <f>IF(Y107="węgiel",AB107*'lista, wskaźniki'!$E$44,IF(Y107="drewno",AB107*'lista, wskaźniki'!$G$44,IF(Y107="pellet",AB107*'lista, wskaźniki'!$H$44,IF(Y107="gaz z sieci",AB107*'lista, wskaźniki'!$F$44,IF(Y107="olej opałowy",AB107*'lista, wskaźniki'!$I$44,0)))))</f>
        <v>0</v>
      </c>
      <c r="AL107" s="655" t="b">
        <f>IF(U107="energia elektryczna",AD107*1/3.6*'lista, wskaźniki'!$F$26)</f>
        <v>0</v>
      </c>
      <c r="AM107" s="809"/>
      <c r="AN107" s="809"/>
      <c r="AO107" s="809"/>
      <c r="AP107" s="800">
        <f>AA107*'lista, wskaźniki'!$F$26</f>
        <v>0</v>
      </c>
      <c r="AQ107" s="800">
        <f t="shared" si="39"/>
        <v>0</v>
      </c>
      <c r="AR107" s="801">
        <f t="shared" si="40"/>
        <v>0</v>
      </c>
      <c r="AS107" s="801">
        <f t="shared" si="41"/>
        <v>0</v>
      </c>
      <c r="AT107" s="801">
        <f t="shared" si="42"/>
        <v>0</v>
      </c>
      <c r="AU107" s="1225"/>
      <c r="AV107" s="1228"/>
      <c r="AW107" s="1228"/>
      <c r="AX107" s="1228"/>
      <c r="AY107" s="1228"/>
      <c r="AZ107" s="1222"/>
      <c r="BA107" s="1222"/>
      <c r="BB107" s="1222"/>
      <c r="BC107" s="1222"/>
      <c r="BD107" s="836"/>
      <c r="BE107" s="809"/>
      <c r="BF107" s="1280"/>
      <c r="BG107" s="1280"/>
      <c r="BH107" s="1240"/>
      <c r="BI107" s="809"/>
      <c r="BJ107" s="809"/>
      <c r="BK107" s="809"/>
      <c r="BL107" s="1280"/>
      <c r="BM107" s="1280"/>
      <c r="BN107" s="1280"/>
      <c r="BO107" s="1280"/>
      <c r="BP107" s="1280"/>
      <c r="BQ107" s="1280"/>
      <c r="BR107" s="1285"/>
      <c r="BU107" s="365" t="b">
        <f t="shared" si="43"/>
        <v>0</v>
      </c>
      <c r="BV107" s="365" t="b">
        <f t="shared" si="44"/>
        <v>0</v>
      </c>
      <c r="BW107" s="365" t="b">
        <f t="shared" si="45"/>
        <v>0</v>
      </c>
      <c r="BX107" s="365" t="b">
        <f t="shared" si="46"/>
        <v>0</v>
      </c>
      <c r="BY107" s="365">
        <f t="shared" si="47"/>
        <v>0</v>
      </c>
      <c r="BZ107" s="365" t="b">
        <f t="shared" si="63"/>
        <v>0</v>
      </c>
      <c r="CA107" s="661">
        <f t="shared" si="55"/>
        <v>0</v>
      </c>
      <c r="CB107" s="661" t="b">
        <f t="shared" si="49"/>
        <v>0</v>
      </c>
      <c r="CC107" s="661" t="b">
        <f t="shared" si="50"/>
        <v>0</v>
      </c>
      <c r="CD107" s="661" t="b">
        <f t="shared" si="51"/>
        <v>0</v>
      </c>
      <c r="CE107" s="661" t="b">
        <f t="shared" si="52"/>
        <v>0</v>
      </c>
      <c r="CF107" s="661">
        <f t="shared" si="53"/>
        <v>0</v>
      </c>
      <c r="CG107" s="661">
        <f t="shared" si="54"/>
        <v>0</v>
      </c>
      <c r="CI107" s="13">
        <f t="shared" si="64"/>
        <v>0</v>
      </c>
      <c r="CJ107" s="13" t="b">
        <f t="shared" si="56"/>
        <v>0</v>
      </c>
      <c r="CK107" s="13" t="b">
        <f t="shared" si="65"/>
        <v>0</v>
      </c>
      <c r="CL107" s="13" t="b">
        <f t="shared" si="57"/>
        <v>0</v>
      </c>
      <c r="CM107" s="13" t="b">
        <f t="shared" si="66"/>
        <v>0</v>
      </c>
      <c r="CN107" s="13" t="b">
        <f t="shared" si="58"/>
        <v>0</v>
      </c>
      <c r="CO107" s="13" t="b">
        <f t="shared" si="67"/>
        <v>0</v>
      </c>
      <c r="CP107" s="13" t="b">
        <f t="shared" si="59"/>
        <v>0</v>
      </c>
      <c r="CQ107" s="13" t="b">
        <f t="shared" si="68"/>
        <v>0</v>
      </c>
      <c r="CR107" s="13" t="b">
        <f t="shared" si="60"/>
        <v>0</v>
      </c>
    </row>
    <row r="108" spans="1:96" ht="15" thickBot="1">
      <c r="A108" s="1229">
        <v>22</v>
      </c>
      <c r="B108" s="1235" t="s">
        <v>571</v>
      </c>
      <c r="C108" s="1220" t="s">
        <v>239</v>
      </c>
      <c r="D108" s="1238" t="s">
        <v>573</v>
      </c>
      <c r="E108" s="1220"/>
      <c r="F108" s="1220"/>
      <c r="G108" s="1220">
        <v>1980</v>
      </c>
      <c r="H108" s="1226" t="s">
        <v>17</v>
      </c>
      <c r="I108" s="1226" t="s">
        <v>17</v>
      </c>
      <c r="J108" s="1226" t="s">
        <v>17</v>
      </c>
      <c r="K108" s="1226">
        <f>IF(G108&lt;=1966,'lista, wskaźniki'!$G$4,IF(G108&gt;1966,IF(G108&lt;=1985,'lista, wskaźniki'!$G$5,IF(G108&gt;1985,IF(G108&lt;=1992,'lista, wskaźniki'!$G$6,IF(G108&gt;1992,IF(G108&lt;=1996,'lista, wskaźniki'!$G$7,IF(G108&gt;1996,'lista, wskaźniki'!$G$8))))))))</f>
        <v>250</v>
      </c>
      <c r="L108" s="1226" t="s">
        <v>25</v>
      </c>
      <c r="M108" s="1226">
        <v>260.73</v>
      </c>
      <c r="N108" s="1226" t="s">
        <v>27</v>
      </c>
      <c r="O108" s="1226"/>
      <c r="P108" s="1226"/>
      <c r="Q108" s="1226"/>
      <c r="R108" s="807" t="s">
        <v>195</v>
      </c>
      <c r="S108" s="807"/>
      <c r="T108" s="807"/>
      <c r="U108" s="807"/>
      <c r="V108" s="807"/>
      <c r="W108" s="807"/>
      <c r="X108" s="807"/>
      <c r="Y108" s="807" t="s">
        <v>36</v>
      </c>
      <c r="Z108" s="798"/>
      <c r="AA108" s="1223"/>
      <c r="AB108" s="840">
        <f>AC108</f>
        <v>234.65700000000001</v>
      </c>
      <c r="AC108" s="840">
        <f>IF(L108="kompletna",K108*M108*0.0036*'lista, wskaźniki'!$F$13, IF(L108="częściowa",K108*M108*0.0036*'lista, wskaźniki'!$F$14, IF(L108="brak",K108*M108*0.0036*'lista, wskaźniki'!$F$15,)))</f>
        <v>234.65700000000001</v>
      </c>
      <c r="AD108" s="840">
        <f>IF(T108="inne",E108*'lista, wskaźniki'!$E$35+F108*'lista, wskaźniki'!$E$36,IF(T108="to samo źródło",0,IF(T108=0,0)))</f>
        <v>0</v>
      </c>
      <c r="AE108" s="840">
        <f>IF(Y108="węgiel",Z108*'lista, wskaźniki'!$D$20, IF(Y108="drewno",Z108*'lista, wskaźniki'!$D$22,IF(Y108="pellet",Z108*'lista, wskaźniki'!$D$23,IF(Y108="gaz z sieci",Z108*'lista, wskaźniki'!$D$21,IF(Y108="olej opałowy",Z108*'lista, wskaźniki'!$D$24)))))</f>
        <v>0</v>
      </c>
      <c r="AF108" s="800"/>
      <c r="AG108" s="1223"/>
      <c r="AH108" s="655">
        <f>IF(Y108="węgiel",AB108*1/3.6*'lista, wskaźniki'!$F$20,IF(Y108="drewno",AB108*1/3.6*'lista, wskaźniki'!$F$22,IF(Y108="pellet",AB108*1/3.6*'lista, wskaźniki'!$F$23,IF(Y108="gaz z sieci",AB108*1/3.6*'lista, wskaźniki'!$F$21,IF(Y108="olej opałowy",AB108*1/3.6*'lista, wskaźniki'!$F$24,0)))))</f>
        <v>0</v>
      </c>
      <c r="AI108" s="656">
        <f>IF(Y108="węgiel",AB108*'lista, wskaźniki'!$E$42,IF(Y108="drewno",AB108*'lista, wskaźniki'!$G$42,IF(Y108="pellet",AB108*'lista, wskaźniki'!$H$42,IF(Y108="gaz z sieci",AB108*'lista, wskaźniki'!$F$42,IF(Y108="olej opałowy",AB108*'lista, wskaźniki'!$I$42,0)))))</f>
        <v>0.19007216999999998</v>
      </c>
      <c r="AJ108" s="656">
        <f>IF(Y108="węgiel",AB108*'lista, wskaźniki'!$E$43,IF(Y108="drewno",AB108*'lista, wskaźniki'!$G$43,IF(Y108="pellet",AB108*'lista, wskaźniki'!$H$43,IF(Y108="gaz z sieci",AB108*'lista, wskaźniki'!$F$43,IF(Y108="olej opałowy",AB108*'lista, wskaźniki'!$I$43,0)))))</f>
        <v>0.19007216999999998</v>
      </c>
      <c r="AK108" s="656">
        <f>IF(Y108="węgiel",AB108*'lista, wskaźniki'!$E$44,IF(Y108="drewno",AB108*'lista, wskaźniki'!$G$44,IF(Y108="pellet",AB108*'lista, wskaźniki'!$H$44,IF(Y108="gaz z sieci",AB108*'lista, wskaźniki'!$F$44,IF(Y108="olej opałowy",AB108*'lista, wskaźniki'!$I$44,0)))))</f>
        <v>5.8664250000000003E-5</v>
      </c>
      <c r="AL108" s="655" t="b">
        <f>IF(U108="energia elektryczna",AD108*1/3.6*'lista, wskaźniki'!$F$26)</f>
        <v>0</v>
      </c>
      <c r="AM108" s="807"/>
      <c r="AN108" s="807"/>
      <c r="AO108" s="807"/>
      <c r="AP108" s="800">
        <f>AA108*'lista, wskaźniki'!$F$26</f>
        <v>0</v>
      </c>
      <c r="AQ108" s="800">
        <f t="shared" si="39"/>
        <v>0</v>
      </c>
      <c r="AR108" s="801">
        <f t="shared" si="40"/>
        <v>0.19007216999999998</v>
      </c>
      <c r="AS108" s="801">
        <f t="shared" si="41"/>
        <v>0.19007216999999998</v>
      </c>
      <c r="AT108" s="801">
        <f t="shared" si="42"/>
        <v>5.8664250000000003E-5</v>
      </c>
      <c r="AU108" s="1223"/>
      <c r="AV108" s="1226"/>
      <c r="AW108" s="1226" t="s">
        <v>16</v>
      </c>
      <c r="AX108" s="1226" t="s">
        <v>16</v>
      </c>
      <c r="AY108" s="1226" t="s">
        <v>16</v>
      </c>
      <c r="AZ108" s="1220"/>
      <c r="BA108" s="1220"/>
      <c r="BB108" s="1220"/>
      <c r="BC108" s="1220" t="s">
        <v>17</v>
      </c>
      <c r="BD108" s="834" t="s">
        <v>17</v>
      </c>
      <c r="BE108" s="807"/>
      <c r="BF108" s="1278"/>
      <c r="BG108" s="1278"/>
      <c r="BH108" s="1238"/>
      <c r="BI108" s="807"/>
      <c r="BJ108" s="807"/>
      <c r="BK108" s="807"/>
      <c r="BL108" s="1278"/>
      <c r="BM108" s="1278"/>
      <c r="BN108" s="1278"/>
      <c r="BO108" s="1278"/>
      <c r="BP108" s="1278"/>
      <c r="BQ108" s="1278"/>
      <c r="BR108" s="1283"/>
      <c r="BU108" s="365" t="b">
        <f t="shared" si="43"/>
        <v>0</v>
      </c>
      <c r="BV108" s="365">
        <f t="shared" si="44"/>
        <v>234.65700000000001</v>
      </c>
      <c r="BW108" s="365" t="b">
        <f t="shared" si="45"/>
        <v>0</v>
      </c>
      <c r="BX108" s="365" t="b">
        <f t="shared" si="46"/>
        <v>0</v>
      </c>
      <c r="BY108" s="365" t="b">
        <f t="shared" si="47"/>
        <v>0</v>
      </c>
      <c r="BZ108" s="365" t="b">
        <f t="shared" si="63"/>
        <v>0</v>
      </c>
      <c r="CA108" s="661">
        <f t="shared" si="55"/>
        <v>0</v>
      </c>
      <c r="CB108" s="661" t="b">
        <f t="shared" si="49"/>
        <v>0</v>
      </c>
      <c r="CC108" s="661">
        <f t="shared" si="50"/>
        <v>234.65700000000001</v>
      </c>
      <c r="CD108" s="661" t="b">
        <f t="shared" si="51"/>
        <v>0</v>
      </c>
      <c r="CE108" s="661" t="b">
        <f t="shared" si="52"/>
        <v>0</v>
      </c>
      <c r="CF108" s="661" t="b">
        <f t="shared" si="53"/>
        <v>0</v>
      </c>
      <c r="CG108" s="661">
        <f t="shared" si="54"/>
        <v>0</v>
      </c>
      <c r="CI108" s="13" t="b">
        <f t="shared" si="64"/>
        <v>0</v>
      </c>
      <c r="CJ108" s="13">
        <f t="shared" si="56"/>
        <v>0</v>
      </c>
      <c r="CK108" s="13">
        <f t="shared" si="65"/>
        <v>260.73</v>
      </c>
      <c r="CL108" s="13">
        <f t="shared" si="57"/>
        <v>0</v>
      </c>
      <c r="CM108" s="13" t="b">
        <f t="shared" si="66"/>
        <v>0</v>
      </c>
      <c r="CN108" s="13">
        <f t="shared" si="58"/>
        <v>0</v>
      </c>
      <c r="CO108" s="13" t="b">
        <f t="shared" si="67"/>
        <v>0</v>
      </c>
      <c r="CP108" s="13">
        <f t="shared" si="59"/>
        <v>0</v>
      </c>
      <c r="CQ108" s="13" t="b">
        <f t="shared" si="68"/>
        <v>0</v>
      </c>
      <c r="CR108" s="13">
        <f t="shared" si="60"/>
        <v>0</v>
      </c>
    </row>
    <row r="109" spans="1:96" ht="15" thickBot="1">
      <c r="A109" s="1230"/>
      <c r="B109" s="1236"/>
      <c r="C109" s="1221"/>
      <c r="D109" s="1239"/>
      <c r="E109" s="1221"/>
      <c r="F109" s="1221"/>
      <c r="G109" s="1221"/>
      <c r="H109" s="1227"/>
      <c r="I109" s="1227"/>
      <c r="J109" s="1227"/>
      <c r="K109" s="1227"/>
      <c r="L109" s="1227"/>
      <c r="M109" s="1227"/>
      <c r="N109" s="1227"/>
      <c r="O109" s="1227"/>
      <c r="P109" s="1227"/>
      <c r="Q109" s="1227"/>
      <c r="R109" s="808"/>
      <c r="S109" s="808"/>
      <c r="T109" s="808"/>
      <c r="U109" s="808"/>
      <c r="V109" s="808"/>
      <c r="W109" s="808"/>
      <c r="X109" s="808"/>
      <c r="Y109" s="808" t="s">
        <v>35</v>
      </c>
      <c r="Z109" s="802"/>
      <c r="AA109" s="1224"/>
      <c r="AB109" s="840">
        <f t="shared" si="38"/>
        <v>0</v>
      </c>
      <c r="AC109" s="840">
        <f>IF(L109="kompletna",K109*M109*0.0036*'lista, wskaźniki'!$F$13, IF(L109="częściowa",K109*M109*0.0036*'lista, wskaźniki'!$F$14, IF(L109="brak",K109*M109*0.0036*'lista, wskaźniki'!$F$15,)))</f>
        <v>0</v>
      </c>
      <c r="AD109" s="840">
        <f>IF(T109="inne",E109*'lista, wskaźniki'!$E$35+F109*'lista, wskaźniki'!$E$36,IF(T109="to samo źródło",0,IF(T109=0,0)))</f>
        <v>0</v>
      </c>
      <c r="AE109" s="840">
        <f>IF(Y109="węgiel",Z109*'lista, wskaźniki'!$D$20, IF(Y109="drewno",Z109*'lista, wskaźniki'!$D$22,IF(Y109="pellet",Z109*'lista, wskaźniki'!$D$23,IF(Y109="gaz z sieci",Z109*'lista, wskaźniki'!$D$21,IF(Y109="olej opałowy",Z109*'lista, wskaźniki'!$D$24)))))</f>
        <v>0</v>
      </c>
      <c r="AF109" s="655"/>
      <c r="AG109" s="1224"/>
      <c r="AH109" s="655">
        <f>IF(Y109="węgiel",AB109*1/3.6*'lista, wskaźniki'!$F$20,IF(Y109="drewno",AB109*1/3.6*'lista, wskaźniki'!$F$22,IF(Y109="pellet",AB109*1/3.6*'lista, wskaźniki'!$F$23,IF(Y109="gaz z sieci",AB109*1/3.6*'lista, wskaźniki'!$F$21,IF(Y109="olej opałowy",AB109*1/3.6*'lista, wskaźniki'!$F$24,0)))))</f>
        <v>0</v>
      </c>
      <c r="AI109" s="656">
        <f>IF(Y109="węgiel",AB109*'lista, wskaźniki'!$E$42,IF(Y109="drewno",AB109*'lista, wskaźniki'!$G$42,IF(Y109="pellet",AB109*'lista, wskaźniki'!$H$42,IF(Y109="gaz z sieci",AB109*'lista, wskaźniki'!$F$42,IF(Y109="olej opałowy",AB109*'lista, wskaźniki'!$I$42,0)))))</f>
        <v>0</v>
      </c>
      <c r="AJ109" s="656">
        <f>IF(Y109="węgiel",AB109*'lista, wskaźniki'!$E$43,IF(Y109="drewno",AB109*'lista, wskaźniki'!$G$43,IF(Y109="pellet",AB109*'lista, wskaźniki'!$H$43,IF(Y109="gaz z sieci",AB109*'lista, wskaźniki'!$F$43,IF(Y109="olej opałowy",AB109*'lista, wskaźniki'!$I$43,0)))))</f>
        <v>0</v>
      </c>
      <c r="AK109" s="656">
        <f>IF(Y109="węgiel",AB109*'lista, wskaźniki'!$E$44,IF(Y109="drewno",AB109*'lista, wskaźniki'!$G$44,IF(Y109="pellet",AB109*'lista, wskaźniki'!$H$44,IF(Y109="gaz z sieci",AB109*'lista, wskaźniki'!$F$44,IF(Y109="olej opałowy",AB109*'lista, wskaźniki'!$I$44,0)))))</f>
        <v>0</v>
      </c>
      <c r="AL109" s="655" t="b">
        <f>IF(U109="energia elektryczna",AD109*1/3.6*'lista, wskaźniki'!$F$26)</f>
        <v>0</v>
      </c>
      <c r="AM109" s="808"/>
      <c r="AN109" s="808"/>
      <c r="AO109" s="808"/>
      <c r="AP109" s="800">
        <f>AA109*'lista, wskaźniki'!$F$26</f>
        <v>0</v>
      </c>
      <c r="AQ109" s="800">
        <f t="shared" si="39"/>
        <v>0</v>
      </c>
      <c r="AR109" s="801">
        <f t="shared" si="40"/>
        <v>0</v>
      </c>
      <c r="AS109" s="801">
        <f t="shared" si="41"/>
        <v>0</v>
      </c>
      <c r="AT109" s="801">
        <f t="shared" si="42"/>
        <v>0</v>
      </c>
      <c r="AU109" s="1224"/>
      <c r="AV109" s="1227"/>
      <c r="AW109" s="1227"/>
      <c r="AX109" s="1227"/>
      <c r="AY109" s="1227"/>
      <c r="AZ109" s="1221"/>
      <c r="BA109" s="1221"/>
      <c r="BB109" s="1221"/>
      <c r="BC109" s="1221"/>
      <c r="BD109" s="835"/>
      <c r="BE109" s="808"/>
      <c r="BF109" s="1279"/>
      <c r="BG109" s="1279"/>
      <c r="BH109" s="1239"/>
      <c r="BI109" s="808"/>
      <c r="BJ109" s="808"/>
      <c r="BK109" s="808"/>
      <c r="BL109" s="1279"/>
      <c r="BM109" s="1279"/>
      <c r="BN109" s="1279"/>
      <c r="BO109" s="1279"/>
      <c r="BP109" s="1279"/>
      <c r="BQ109" s="1279"/>
      <c r="BR109" s="1284"/>
      <c r="BU109" s="365">
        <f t="shared" si="43"/>
        <v>0</v>
      </c>
      <c r="BV109" s="365" t="b">
        <f t="shared" si="44"/>
        <v>0</v>
      </c>
      <c r="BW109" s="365" t="b">
        <f t="shared" si="45"/>
        <v>0</v>
      </c>
      <c r="BX109" s="365" t="b">
        <f t="shared" si="46"/>
        <v>0</v>
      </c>
      <c r="BY109" s="365" t="b">
        <f t="shared" si="47"/>
        <v>0</v>
      </c>
      <c r="BZ109" s="365" t="b">
        <f t="shared" si="63"/>
        <v>0</v>
      </c>
      <c r="CA109" s="661">
        <f t="shared" si="55"/>
        <v>0</v>
      </c>
      <c r="CB109" s="661">
        <f t="shared" si="49"/>
        <v>0</v>
      </c>
      <c r="CC109" s="661" t="b">
        <f t="shared" si="50"/>
        <v>0</v>
      </c>
      <c r="CD109" s="661" t="b">
        <f t="shared" si="51"/>
        <v>0</v>
      </c>
      <c r="CE109" s="661" t="b">
        <f t="shared" si="52"/>
        <v>0</v>
      </c>
      <c r="CF109" s="661" t="b">
        <f t="shared" si="53"/>
        <v>0</v>
      </c>
      <c r="CG109" s="661">
        <f t="shared" si="54"/>
        <v>0</v>
      </c>
      <c r="CI109" s="13">
        <f t="shared" si="64"/>
        <v>0</v>
      </c>
      <c r="CJ109" s="13" t="b">
        <f t="shared" si="56"/>
        <v>0</v>
      </c>
      <c r="CK109" s="13" t="b">
        <f t="shared" si="65"/>
        <v>0</v>
      </c>
      <c r="CL109" s="13" t="b">
        <f t="shared" si="57"/>
        <v>0</v>
      </c>
      <c r="CM109" s="13" t="b">
        <f t="shared" si="66"/>
        <v>0</v>
      </c>
      <c r="CN109" s="13" t="b">
        <f t="shared" si="58"/>
        <v>0</v>
      </c>
      <c r="CO109" s="13" t="b">
        <f t="shared" si="67"/>
        <v>0</v>
      </c>
      <c r="CP109" s="13" t="b">
        <f t="shared" si="59"/>
        <v>0</v>
      </c>
      <c r="CQ109" s="13" t="b">
        <f t="shared" si="68"/>
        <v>0</v>
      </c>
      <c r="CR109" s="13" t="b">
        <f t="shared" si="60"/>
        <v>0</v>
      </c>
    </row>
    <row r="110" spans="1:96" ht="15" thickBot="1">
      <c r="A110" s="1230"/>
      <c r="B110" s="1236"/>
      <c r="C110" s="1221"/>
      <c r="D110" s="1239"/>
      <c r="E110" s="1221"/>
      <c r="F110" s="1221"/>
      <c r="G110" s="1221"/>
      <c r="H110" s="1227"/>
      <c r="I110" s="1227"/>
      <c r="J110" s="1227"/>
      <c r="K110" s="1227"/>
      <c r="L110" s="1227"/>
      <c r="M110" s="1227"/>
      <c r="N110" s="1227"/>
      <c r="O110" s="1227"/>
      <c r="P110" s="1227"/>
      <c r="Q110" s="1227"/>
      <c r="R110" s="808"/>
      <c r="S110" s="808"/>
      <c r="T110" s="808"/>
      <c r="U110" s="808"/>
      <c r="V110" s="808"/>
      <c r="W110" s="808"/>
      <c r="X110" s="808"/>
      <c r="Y110" s="808" t="s">
        <v>50</v>
      </c>
      <c r="Z110" s="802"/>
      <c r="AA110" s="1224"/>
      <c r="AB110" s="840">
        <f t="shared" si="38"/>
        <v>0</v>
      </c>
      <c r="AC110" s="840">
        <f>IF(L110="kompletna",K110*M110*0.0036*'lista, wskaźniki'!$F$13, IF(L110="częściowa",K110*M110*0.0036*'lista, wskaźniki'!$F$14, IF(L110="brak",K110*M110*0.0036*'lista, wskaźniki'!$F$15,)))</f>
        <v>0</v>
      </c>
      <c r="AD110" s="840">
        <f>IF(T110="inne",E110*'lista, wskaźniki'!$E$35+F110*'lista, wskaźniki'!$E$36,IF(T110="to samo źródło",0,IF(T110=0,0)))</f>
        <v>0</v>
      </c>
      <c r="AE110" s="840">
        <f>IF(Y110="węgiel",Z110*'lista, wskaźniki'!$D$20, IF(Y110="drewno",Z110*'lista, wskaźniki'!$D$22,IF(Y110="pellet",Z110*'lista, wskaźniki'!$D$23,IF(Y110="gaz z sieci",Z110*'lista, wskaźniki'!$D$21,IF(Y110="olej opałowy",Z110*'lista, wskaźniki'!$D$24)))))</f>
        <v>0</v>
      </c>
      <c r="AF110" s="655"/>
      <c r="AG110" s="1224"/>
      <c r="AH110" s="655">
        <f>IF(Y110="węgiel",AB110*1/3.6*'lista, wskaźniki'!$F$20,IF(Y110="drewno",AB110*1/3.6*'lista, wskaźniki'!$F$22,IF(Y110="pellet",AB110*1/3.6*'lista, wskaźniki'!$F$23,IF(Y110="gaz z sieci",AB110*1/3.6*'lista, wskaźniki'!$F$21,IF(Y110="olej opałowy",AB110*1/3.6*'lista, wskaźniki'!$F$24,0)))))</f>
        <v>0</v>
      </c>
      <c r="AI110" s="656">
        <f>IF(Y110="węgiel",AB110*'lista, wskaźniki'!$E$42,IF(Y110="drewno",AB110*'lista, wskaźniki'!$G$42,IF(Y110="pellet",AB110*'lista, wskaźniki'!$H$42,IF(Y110="gaz z sieci",AB110*'lista, wskaźniki'!$F$42,IF(Y110="olej opałowy",AB110*'lista, wskaźniki'!$I$42,0)))))</f>
        <v>0</v>
      </c>
      <c r="AJ110" s="656">
        <f>IF(Y110="węgiel",AB110*'lista, wskaźniki'!$E$43,IF(Y110="drewno",AB110*'lista, wskaźniki'!$G$43,IF(Y110="pellet",AB110*'lista, wskaźniki'!$H$43,IF(Y110="gaz z sieci",AB110*'lista, wskaźniki'!$F$43,IF(Y110="olej opałowy",AB110*'lista, wskaźniki'!$I$43,0)))))</f>
        <v>0</v>
      </c>
      <c r="AK110" s="656">
        <f>IF(Y110="węgiel",AB110*'lista, wskaźniki'!$E$44,IF(Y110="drewno",AB110*'lista, wskaźniki'!$G$44,IF(Y110="pellet",AB110*'lista, wskaźniki'!$H$44,IF(Y110="gaz z sieci",AB110*'lista, wskaźniki'!$F$44,IF(Y110="olej opałowy",AB110*'lista, wskaźniki'!$I$44,0)))))</f>
        <v>0</v>
      </c>
      <c r="AL110" s="655" t="b">
        <f>IF(U110="energia elektryczna",AD110*1/3.6*'lista, wskaźniki'!$F$26)</f>
        <v>0</v>
      </c>
      <c r="AM110" s="808"/>
      <c r="AN110" s="808"/>
      <c r="AO110" s="808"/>
      <c r="AP110" s="800">
        <f>AA110*'lista, wskaźniki'!$F$26</f>
        <v>0</v>
      </c>
      <c r="AQ110" s="800">
        <f t="shared" si="39"/>
        <v>0</v>
      </c>
      <c r="AR110" s="801">
        <f t="shared" si="40"/>
        <v>0</v>
      </c>
      <c r="AS110" s="801">
        <f t="shared" si="41"/>
        <v>0</v>
      </c>
      <c r="AT110" s="801">
        <f t="shared" si="42"/>
        <v>0</v>
      </c>
      <c r="AU110" s="1224"/>
      <c r="AV110" s="1227"/>
      <c r="AW110" s="1227"/>
      <c r="AX110" s="1227"/>
      <c r="AY110" s="1227"/>
      <c r="AZ110" s="1221"/>
      <c r="BA110" s="1221"/>
      <c r="BB110" s="1221"/>
      <c r="BC110" s="1221"/>
      <c r="BD110" s="835"/>
      <c r="BE110" s="808"/>
      <c r="BF110" s="1279"/>
      <c r="BG110" s="1279"/>
      <c r="BH110" s="1239"/>
      <c r="BI110" s="808"/>
      <c r="BJ110" s="808"/>
      <c r="BK110" s="808"/>
      <c r="BL110" s="1279"/>
      <c r="BM110" s="1279"/>
      <c r="BN110" s="1279"/>
      <c r="BO110" s="1279"/>
      <c r="BP110" s="1279"/>
      <c r="BQ110" s="1279"/>
      <c r="BR110" s="1284"/>
      <c r="BU110" s="365" t="b">
        <f t="shared" si="43"/>
        <v>0</v>
      </c>
      <c r="BV110" s="365" t="b">
        <f t="shared" si="44"/>
        <v>0</v>
      </c>
      <c r="BW110" s="365">
        <f t="shared" si="45"/>
        <v>0</v>
      </c>
      <c r="BX110" s="365" t="b">
        <f t="shared" si="46"/>
        <v>0</v>
      </c>
      <c r="BY110" s="365" t="b">
        <f t="shared" si="47"/>
        <v>0</v>
      </c>
      <c r="BZ110" s="365" t="b">
        <f t="shared" si="63"/>
        <v>0</v>
      </c>
      <c r="CA110" s="661">
        <f t="shared" si="55"/>
        <v>0</v>
      </c>
      <c r="CB110" s="661" t="b">
        <f t="shared" si="49"/>
        <v>0</v>
      </c>
      <c r="CC110" s="661" t="b">
        <f t="shared" si="50"/>
        <v>0</v>
      </c>
      <c r="CD110" s="661">
        <f t="shared" si="51"/>
        <v>0</v>
      </c>
      <c r="CE110" s="661" t="b">
        <f t="shared" si="52"/>
        <v>0</v>
      </c>
      <c r="CF110" s="661" t="b">
        <f t="shared" si="53"/>
        <v>0</v>
      </c>
      <c r="CG110" s="661">
        <f t="shared" si="54"/>
        <v>0</v>
      </c>
      <c r="CI110" s="13">
        <f t="shared" si="64"/>
        <v>0</v>
      </c>
      <c r="CJ110" s="13" t="b">
        <f t="shared" si="56"/>
        <v>0</v>
      </c>
      <c r="CK110" s="13" t="b">
        <f t="shared" si="65"/>
        <v>0</v>
      </c>
      <c r="CL110" s="13" t="b">
        <f t="shared" si="57"/>
        <v>0</v>
      </c>
      <c r="CM110" s="13" t="b">
        <f t="shared" si="66"/>
        <v>0</v>
      </c>
      <c r="CN110" s="13" t="b">
        <f t="shared" si="58"/>
        <v>0</v>
      </c>
      <c r="CO110" s="13" t="b">
        <f t="shared" si="67"/>
        <v>0</v>
      </c>
      <c r="CP110" s="13" t="b">
        <f t="shared" si="59"/>
        <v>0</v>
      </c>
      <c r="CQ110" s="13" t="b">
        <f t="shared" si="68"/>
        <v>0</v>
      </c>
      <c r="CR110" s="13" t="b">
        <f t="shared" si="60"/>
        <v>0</v>
      </c>
    </row>
    <row r="111" spans="1:96" ht="15" thickBot="1">
      <c r="A111" s="1230"/>
      <c r="B111" s="1236"/>
      <c r="C111" s="1221"/>
      <c r="D111" s="1239"/>
      <c r="E111" s="1221"/>
      <c r="F111" s="1221"/>
      <c r="G111" s="1221"/>
      <c r="H111" s="1227"/>
      <c r="I111" s="1227"/>
      <c r="J111" s="1227"/>
      <c r="K111" s="1227"/>
      <c r="L111" s="1227"/>
      <c r="M111" s="1227"/>
      <c r="N111" s="1227"/>
      <c r="O111" s="1227"/>
      <c r="P111" s="1227"/>
      <c r="Q111" s="1227"/>
      <c r="R111" s="808"/>
      <c r="S111" s="808"/>
      <c r="T111" s="808"/>
      <c r="U111" s="808"/>
      <c r="V111" s="808"/>
      <c r="W111" s="808"/>
      <c r="X111" s="808"/>
      <c r="Y111" s="808" t="s">
        <v>38</v>
      </c>
      <c r="Z111" s="802"/>
      <c r="AA111" s="1224"/>
      <c r="AB111" s="840">
        <f t="shared" si="38"/>
        <v>0</v>
      </c>
      <c r="AC111" s="840">
        <f>IF(L111="kompletna",K111*M111*0.0036*'lista, wskaźniki'!$F$13, IF(L111="częściowa",K111*M111*0.0036*'lista, wskaźniki'!$F$14, IF(L111="brak",K111*M111*0.0036*'lista, wskaźniki'!$F$15,)))</f>
        <v>0</v>
      </c>
      <c r="AD111" s="840">
        <f>IF(T111="inne",E111*'lista, wskaźniki'!$E$35+F111*'lista, wskaźniki'!$E$36,IF(T111="to samo źródło",0,IF(T111=0,0)))</f>
        <v>0</v>
      </c>
      <c r="AE111" s="840">
        <f>IF(Y111="węgiel",Z111*'lista, wskaźniki'!$D$20, IF(Y111="drewno",Z111*'lista, wskaźniki'!$D$22,IF(Y111="pellet",Z111*'lista, wskaźniki'!$D$23,IF(Y111="gaz z sieci",Z111*'lista, wskaźniki'!$D$21,IF(Y111="olej opałowy",Z111*'lista, wskaźniki'!$D$24)))))</f>
        <v>0</v>
      </c>
      <c r="AF111" s="655"/>
      <c r="AG111" s="1224"/>
      <c r="AH111" s="655">
        <f>IF(Y111="węgiel",AB111*1/3.6*'lista, wskaźniki'!$F$20,IF(Y111="drewno",AB111*1/3.6*'lista, wskaźniki'!$F$22,IF(Y111="pellet",AB111*1/3.6*'lista, wskaźniki'!$F$23,IF(Y111="gaz z sieci",AB111*1/3.6*'lista, wskaźniki'!$F$21,IF(Y111="olej opałowy",AB111*1/3.6*'lista, wskaźniki'!$F$24,0)))))</f>
        <v>0</v>
      </c>
      <c r="AI111" s="656">
        <f>IF(Y111="węgiel",AB111*'lista, wskaźniki'!$E$42,IF(Y111="drewno",AB111*'lista, wskaźniki'!$G$42,IF(Y111="pellet",AB111*'lista, wskaźniki'!$H$42,IF(Y111="gaz z sieci",AB111*'lista, wskaźniki'!$F$42,IF(Y111="olej opałowy",AB111*'lista, wskaźniki'!$I$42,0)))))</f>
        <v>0</v>
      </c>
      <c r="AJ111" s="656">
        <f>IF(Y111="węgiel",AB111*'lista, wskaźniki'!$E$43,IF(Y111="drewno",AB111*'lista, wskaźniki'!$G$43,IF(Y111="pellet",AB111*'lista, wskaźniki'!$H$43,IF(Y111="gaz z sieci",AB111*'lista, wskaźniki'!$F$43,IF(Y111="olej opałowy",AB111*'lista, wskaźniki'!$I$43,0)))))</f>
        <v>0</v>
      </c>
      <c r="AK111" s="656">
        <f>IF(Y111="węgiel",AB111*'lista, wskaźniki'!$E$44,IF(Y111="drewno",AB111*'lista, wskaźniki'!$G$44,IF(Y111="pellet",AB111*'lista, wskaźniki'!$H$44,IF(Y111="gaz z sieci",AB111*'lista, wskaźniki'!$F$44,IF(Y111="olej opałowy",AB111*'lista, wskaźniki'!$I$44,0)))))</f>
        <v>0</v>
      </c>
      <c r="AL111" s="655" t="b">
        <f>IF(U111="energia elektryczna",AD111*1/3.6*'lista, wskaźniki'!$F$26)</f>
        <v>0</v>
      </c>
      <c r="AM111" s="808"/>
      <c r="AN111" s="808"/>
      <c r="AO111" s="808"/>
      <c r="AP111" s="800">
        <f>AA111*'lista, wskaźniki'!$F$26</f>
        <v>0</v>
      </c>
      <c r="AQ111" s="800">
        <f t="shared" si="39"/>
        <v>0</v>
      </c>
      <c r="AR111" s="801">
        <f t="shared" si="40"/>
        <v>0</v>
      </c>
      <c r="AS111" s="801">
        <f t="shared" si="41"/>
        <v>0</v>
      </c>
      <c r="AT111" s="801">
        <f t="shared" si="42"/>
        <v>0</v>
      </c>
      <c r="AU111" s="1224"/>
      <c r="AV111" s="1227"/>
      <c r="AW111" s="1227"/>
      <c r="AX111" s="1227"/>
      <c r="AY111" s="1227"/>
      <c r="AZ111" s="1221"/>
      <c r="BA111" s="1221"/>
      <c r="BB111" s="1221"/>
      <c r="BC111" s="1221"/>
      <c r="BD111" s="835"/>
      <c r="BE111" s="808"/>
      <c r="BF111" s="1279"/>
      <c r="BG111" s="1279"/>
      <c r="BH111" s="1239"/>
      <c r="BI111" s="808"/>
      <c r="BJ111" s="808"/>
      <c r="BK111" s="808"/>
      <c r="BL111" s="1279"/>
      <c r="BM111" s="1279"/>
      <c r="BN111" s="1279"/>
      <c r="BO111" s="1279"/>
      <c r="BP111" s="1279"/>
      <c r="BQ111" s="1279"/>
      <c r="BR111" s="1284"/>
      <c r="BU111" s="365" t="b">
        <f t="shared" si="43"/>
        <v>0</v>
      </c>
      <c r="BV111" s="365" t="b">
        <f t="shared" si="44"/>
        <v>0</v>
      </c>
      <c r="BW111" s="365" t="b">
        <f t="shared" si="45"/>
        <v>0</v>
      </c>
      <c r="BX111" s="365">
        <f t="shared" si="46"/>
        <v>0</v>
      </c>
      <c r="BY111" s="365" t="b">
        <f t="shared" si="47"/>
        <v>0</v>
      </c>
      <c r="BZ111" s="365" t="b">
        <f t="shared" si="63"/>
        <v>0</v>
      </c>
      <c r="CA111" s="661">
        <f t="shared" si="55"/>
        <v>0</v>
      </c>
      <c r="CB111" s="661" t="b">
        <f t="shared" si="49"/>
        <v>0</v>
      </c>
      <c r="CC111" s="661" t="b">
        <f t="shared" si="50"/>
        <v>0</v>
      </c>
      <c r="CD111" s="661" t="b">
        <f t="shared" si="51"/>
        <v>0</v>
      </c>
      <c r="CE111" s="661">
        <f t="shared" si="52"/>
        <v>0</v>
      </c>
      <c r="CF111" s="661" t="b">
        <f t="shared" si="53"/>
        <v>0</v>
      </c>
      <c r="CG111" s="661">
        <f t="shared" si="54"/>
        <v>0</v>
      </c>
      <c r="CI111" s="13">
        <f t="shared" si="64"/>
        <v>0</v>
      </c>
      <c r="CJ111" s="13" t="b">
        <f t="shared" si="56"/>
        <v>0</v>
      </c>
      <c r="CK111" s="13" t="b">
        <f t="shared" si="65"/>
        <v>0</v>
      </c>
      <c r="CL111" s="13" t="b">
        <f t="shared" si="57"/>
        <v>0</v>
      </c>
      <c r="CM111" s="13" t="b">
        <f t="shared" si="66"/>
        <v>0</v>
      </c>
      <c r="CN111" s="13" t="b">
        <f t="shared" si="58"/>
        <v>0</v>
      </c>
      <c r="CO111" s="13" t="b">
        <f t="shared" si="67"/>
        <v>0</v>
      </c>
      <c r="CP111" s="13" t="b">
        <f t="shared" si="59"/>
        <v>0</v>
      </c>
      <c r="CQ111" s="13" t="b">
        <f t="shared" si="68"/>
        <v>0</v>
      </c>
      <c r="CR111" s="13" t="b">
        <f t="shared" si="60"/>
        <v>0</v>
      </c>
    </row>
    <row r="112" spans="1:96" ht="15" thickBot="1">
      <c r="A112" s="1231"/>
      <c r="B112" s="1237"/>
      <c r="C112" s="1222"/>
      <c r="D112" s="1240"/>
      <c r="E112" s="1222"/>
      <c r="F112" s="1222"/>
      <c r="G112" s="1222"/>
      <c r="H112" s="1228"/>
      <c r="I112" s="1228"/>
      <c r="J112" s="1228"/>
      <c r="K112" s="1228"/>
      <c r="L112" s="1228"/>
      <c r="M112" s="1228"/>
      <c r="N112" s="1228"/>
      <c r="O112" s="1228"/>
      <c r="P112" s="1228"/>
      <c r="Q112" s="1228"/>
      <c r="R112" s="809"/>
      <c r="S112" s="809"/>
      <c r="T112" s="809"/>
      <c r="U112" s="809"/>
      <c r="V112" s="809"/>
      <c r="W112" s="809"/>
      <c r="X112" s="809"/>
      <c r="Y112" s="809" t="s">
        <v>37</v>
      </c>
      <c r="Z112" s="805"/>
      <c r="AA112" s="1225"/>
      <c r="AB112" s="840">
        <f t="shared" si="38"/>
        <v>0</v>
      </c>
      <c r="AC112" s="840">
        <f>IF(L112="kompletna",K112*M112*0.0036*'lista, wskaźniki'!$F$13, IF(L112="częściowa",K112*M112*0.0036*'lista, wskaźniki'!$F$14, IF(L112="brak",K112*M112*0.0036*'lista, wskaźniki'!$F$15,)))</f>
        <v>0</v>
      </c>
      <c r="AD112" s="840">
        <f>IF(T112="inne",E112*'lista, wskaźniki'!$E$35+F112*'lista, wskaźniki'!$E$36,IF(T112="to samo źródło",0,IF(T112=0,0)))</f>
        <v>0</v>
      </c>
      <c r="AE112" s="840">
        <f>IF(Y112="węgiel",Z112*'lista, wskaźniki'!$D$20, IF(Y112="drewno",Z112*'lista, wskaźniki'!$D$22,IF(Y112="pellet",Z112*'lista, wskaźniki'!$D$23,IF(Y112="gaz z sieci",Z112*'lista, wskaźniki'!$D$21,IF(Y112="olej opałowy",Z112*'lista, wskaźniki'!$D$24)))))</f>
        <v>0</v>
      </c>
      <c r="AF112" s="810"/>
      <c r="AG112" s="1225"/>
      <c r="AH112" s="655">
        <f>IF(Y112="węgiel",AB112*1/3.6*'lista, wskaźniki'!$F$20,IF(Y112="drewno",AB112*1/3.6*'lista, wskaźniki'!$F$22,IF(Y112="pellet",AB112*1/3.6*'lista, wskaźniki'!$F$23,IF(Y112="gaz z sieci",AB112*1/3.6*'lista, wskaźniki'!$F$21,IF(Y112="olej opałowy",AB112*1/3.6*'lista, wskaźniki'!$F$24,0)))))</f>
        <v>0</v>
      </c>
      <c r="AI112" s="656">
        <f>IF(Y112="węgiel",AB112*'lista, wskaźniki'!$E$42,IF(Y112="drewno",AB112*'lista, wskaźniki'!$G$42,IF(Y112="pellet",AB112*'lista, wskaźniki'!$H$42,IF(Y112="gaz z sieci",AB112*'lista, wskaźniki'!$F$42,IF(Y112="olej opałowy",AB112*'lista, wskaźniki'!$I$42,0)))))</f>
        <v>0</v>
      </c>
      <c r="AJ112" s="656">
        <f>IF(Y112="węgiel",AB112*'lista, wskaźniki'!$E$43,IF(Y112="drewno",AB112*'lista, wskaźniki'!$G$43,IF(Y112="pellet",AB112*'lista, wskaźniki'!$H$43,IF(Y112="gaz z sieci",AB112*'lista, wskaźniki'!$F$43,IF(Y112="olej opałowy",AB112*'lista, wskaźniki'!$I$43,0)))))</f>
        <v>0</v>
      </c>
      <c r="AK112" s="656">
        <f>IF(Y112="węgiel",AB112*'lista, wskaźniki'!$E$44,IF(Y112="drewno",AB112*'lista, wskaźniki'!$G$44,IF(Y112="pellet",AB112*'lista, wskaźniki'!$H$44,IF(Y112="gaz z sieci",AB112*'lista, wskaźniki'!$F$44,IF(Y112="olej opałowy",AB112*'lista, wskaźniki'!$I$44,0)))))</f>
        <v>0</v>
      </c>
      <c r="AL112" s="655" t="b">
        <f>IF(U112="energia elektryczna",AD112*1/3.6*'lista, wskaźniki'!$F$26)</f>
        <v>0</v>
      </c>
      <c r="AM112" s="809"/>
      <c r="AN112" s="809"/>
      <c r="AO112" s="809"/>
      <c r="AP112" s="800">
        <f>AA112*'lista, wskaźniki'!$F$26</f>
        <v>0</v>
      </c>
      <c r="AQ112" s="800">
        <f t="shared" si="39"/>
        <v>0</v>
      </c>
      <c r="AR112" s="801">
        <f t="shared" si="40"/>
        <v>0</v>
      </c>
      <c r="AS112" s="801">
        <f t="shared" si="41"/>
        <v>0</v>
      </c>
      <c r="AT112" s="801">
        <f t="shared" si="42"/>
        <v>0</v>
      </c>
      <c r="AU112" s="1225"/>
      <c r="AV112" s="1228"/>
      <c r="AW112" s="1228"/>
      <c r="AX112" s="1228"/>
      <c r="AY112" s="1228"/>
      <c r="AZ112" s="1222"/>
      <c r="BA112" s="1222"/>
      <c r="BB112" s="1222"/>
      <c r="BC112" s="1222"/>
      <c r="BD112" s="836"/>
      <c r="BE112" s="809"/>
      <c r="BF112" s="1280"/>
      <c r="BG112" s="1280"/>
      <c r="BH112" s="1240"/>
      <c r="BI112" s="809"/>
      <c r="BJ112" s="809"/>
      <c r="BK112" s="809"/>
      <c r="BL112" s="1280"/>
      <c r="BM112" s="1280"/>
      <c r="BN112" s="1280"/>
      <c r="BO112" s="1280"/>
      <c r="BP112" s="1280"/>
      <c r="BQ112" s="1280"/>
      <c r="BR112" s="1285"/>
      <c r="BU112" s="365" t="b">
        <f t="shared" si="43"/>
        <v>0</v>
      </c>
      <c r="BV112" s="365" t="b">
        <f t="shared" si="44"/>
        <v>0</v>
      </c>
      <c r="BW112" s="365" t="b">
        <f t="shared" si="45"/>
        <v>0</v>
      </c>
      <c r="BX112" s="365" t="b">
        <f t="shared" si="46"/>
        <v>0</v>
      </c>
      <c r="BY112" s="365">
        <f t="shared" si="47"/>
        <v>0</v>
      </c>
      <c r="BZ112" s="365" t="b">
        <f t="shared" si="63"/>
        <v>0</v>
      </c>
      <c r="CA112" s="661">
        <f t="shared" si="55"/>
        <v>0</v>
      </c>
      <c r="CB112" s="661" t="b">
        <f t="shared" si="49"/>
        <v>0</v>
      </c>
      <c r="CC112" s="661" t="b">
        <f t="shared" si="50"/>
        <v>0</v>
      </c>
      <c r="CD112" s="661" t="b">
        <f t="shared" si="51"/>
        <v>0</v>
      </c>
      <c r="CE112" s="661" t="b">
        <f t="shared" si="52"/>
        <v>0</v>
      </c>
      <c r="CF112" s="661">
        <f t="shared" si="53"/>
        <v>0</v>
      </c>
      <c r="CG112" s="661">
        <f t="shared" si="54"/>
        <v>0</v>
      </c>
      <c r="CI112" s="13">
        <f t="shared" si="64"/>
        <v>0</v>
      </c>
      <c r="CJ112" s="13" t="b">
        <f t="shared" si="56"/>
        <v>0</v>
      </c>
      <c r="CK112" s="13" t="b">
        <f t="shared" si="65"/>
        <v>0</v>
      </c>
      <c r="CL112" s="13" t="b">
        <f t="shared" si="57"/>
        <v>0</v>
      </c>
      <c r="CM112" s="13" t="b">
        <f t="shared" si="66"/>
        <v>0</v>
      </c>
      <c r="CN112" s="13" t="b">
        <f t="shared" si="58"/>
        <v>0</v>
      </c>
      <c r="CO112" s="13" t="b">
        <f t="shared" si="67"/>
        <v>0</v>
      </c>
      <c r="CP112" s="13" t="b">
        <f t="shared" si="59"/>
        <v>0</v>
      </c>
      <c r="CQ112" s="13" t="b">
        <f t="shared" si="68"/>
        <v>0</v>
      </c>
      <c r="CR112" s="13" t="b">
        <f t="shared" si="60"/>
        <v>0</v>
      </c>
    </row>
    <row r="113" spans="1:96" ht="15" thickBot="1">
      <c r="A113" s="1229">
        <v>23</v>
      </c>
      <c r="B113" s="1235" t="s">
        <v>578</v>
      </c>
      <c r="C113" s="1220" t="s">
        <v>230</v>
      </c>
      <c r="D113" s="1238">
        <v>102</v>
      </c>
      <c r="E113" s="1220"/>
      <c r="F113" s="1220"/>
      <c r="G113" s="1220">
        <v>1970</v>
      </c>
      <c r="H113" s="1226" t="s">
        <v>17</v>
      </c>
      <c r="I113" s="1226" t="s">
        <v>17</v>
      </c>
      <c r="J113" s="1226" t="s">
        <v>17</v>
      </c>
      <c r="K113" s="1226">
        <f>IF(G113&lt;=1966,'lista, wskaźniki'!$G$4,IF(G113&gt;1966,IF(G113&lt;=1985,'lista, wskaźniki'!$G$5,IF(G113&gt;1985,IF(G113&lt;=1992,'lista, wskaźniki'!$G$6,IF(G113&gt;1992,IF(G113&lt;=1996,'lista, wskaźniki'!$G$7,IF(G113&gt;1996,'lista, wskaźniki'!$G$8))))))))</f>
        <v>250</v>
      </c>
      <c r="L113" s="1226" t="s">
        <v>25</v>
      </c>
      <c r="M113" s="1226">
        <v>175.64</v>
      </c>
      <c r="N113" s="1226" t="s">
        <v>27</v>
      </c>
      <c r="O113" s="1226"/>
      <c r="P113" s="1226"/>
      <c r="Q113" s="1226"/>
      <c r="R113" s="807"/>
      <c r="S113" s="807"/>
      <c r="T113" s="807"/>
      <c r="U113" s="807"/>
      <c r="V113" s="807"/>
      <c r="W113" s="807"/>
      <c r="X113" s="807"/>
      <c r="Y113" s="807" t="s">
        <v>35</v>
      </c>
      <c r="Z113" s="798"/>
      <c r="AA113" s="1223"/>
      <c r="AB113" s="840">
        <f>AC113</f>
        <v>158.07599999999999</v>
      </c>
      <c r="AC113" s="840">
        <f>IF(L113="kompletna",K113*M113*0.0036*'lista, wskaźniki'!$F$13, IF(L113="częściowa",K113*M113*0.0036*'lista, wskaźniki'!$F$14, IF(L113="brak",K113*M113*0.0036*'lista, wskaźniki'!$F$15,)))</f>
        <v>158.07599999999999</v>
      </c>
      <c r="AD113" s="840">
        <f>IF(T113="inne",E113*'lista, wskaźniki'!$E$35+F113*'lista, wskaźniki'!$E$36,IF(T113="to samo źródło",0,IF(T113=0,0)))</f>
        <v>0</v>
      </c>
      <c r="AE113" s="840">
        <f>IF(Y113="węgiel",Z113*'lista, wskaźniki'!$D$20, IF(Y113="drewno",Z113*'lista, wskaźniki'!$D$22,IF(Y113="pellet",Z113*'lista, wskaźniki'!$D$23,IF(Y113="gaz z sieci",Z113*'lista, wskaźniki'!$D$21,IF(Y113="olej opałowy",Z113*'lista, wskaźniki'!$D$24)))))</f>
        <v>0</v>
      </c>
      <c r="AF113" s="800"/>
      <c r="AG113" s="1223"/>
      <c r="AH113" s="655">
        <f>IF(Y113="węgiel",AB113*1/3.6*'lista, wskaźniki'!$F$20,IF(Y113="drewno",AB113*1/3.6*'lista, wskaźniki'!$F$22,IF(Y113="pellet",AB113*1/3.6*'lista, wskaźniki'!$F$23,IF(Y113="gaz z sieci",AB113*1/3.6*'lista, wskaźniki'!$F$21,IF(Y113="olej opałowy",AB113*1/3.6*'lista, wskaźniki'!$F$24,0)))))</f>
        <v>14.974539479999999</v>
      </c>
      <c r="AI113" s="656">
        <f>IF(Y113="węgiel",AB113*'lista, wskaźniki'!$E$42,IF(Y113="drewno",AB113*'lista, wskaźniki'!$G$42,IF(Y113="pellet",AB113*'lista, wskaźniki'!$H$42,IF(Y113="gaz z sieci",AB113*'lista, wskaźniki'!$F$42,IF(Y113="olej opałowy",AB113*'lista, wskaźniki'!$I$42,0)))))</f>
        <v>6.0068879999999998E-2</v>
      </c>
      <c r="AJ113" s="656">
        <f>IF(Y113="węgiel",AB113*'lista, wskaźniki'!$E$43,IF(Y113="drewno",AB113*'lista, wskaźniki'!$G$43,IF(Y113="pellet",AB113*'lista, wskaźniki'!$H$43,IF(Y113="gaz z sieci",AB113*'lista, wskaźniki'!$F$43,IF(Y113="olej opałowy",AB113*'lista, wskaźniki'!$I$43,0)))))</f>
        <v>5.6907360000000004E-2</v>
      </c>
      <c r="AK113" s="656">
        <f>IF(Y113="węgiel",AB113*'lista, wskaźniki'!$E$44,IF(Y113="drewno",AB113*'lista, wskaźniki'!$G$44,IF(Y113="pellet",AB113*'lista, wskaźniki'!$H$44,IF(Y113="gaz z sieci",AB113*'lista, wskaźniki'!$F$44,IF(Y113="olej opałowy",AB113*'lista, wskaźniki'!$I$44,0)))))</f>
        <v>4.268052E-5</v>
      </c>
      <c r="AL113" s="655" t="b">
        <f>IF(U113="energia elektryczna",AD113*1/3.6*'lista, wskaźniki'!$F$26)</f>
        <v>0</v>
      </c>
      <c r="AM113" s="807"/>
      <c r="AN113" s="807"/>
      <c r="AO113" s="807"/>
      <c r="AP113" s="800">
        <f>AA113*'lista, wskaźniki'!$F$26</f>
        <v>0</v>
      </c>
      <c r="AQ113" s="800">
        <f t="shared" si="39"/>
        <v>14.974539479999999</v>
      </c>
      <c r="AR113" s="801">
        <f t="shared" si="40"/>
        <v>6.0068879999999998E-2</v>
      </c>
      <c r="AS113" s="801">
        <f t="shared" si="41"/>
        <v>5.6907360000000004E-2</v>
      </c>
      <c r="AT113" s="801">
        <f t="shared" si="42"/>
        <v>4.268052E-5</v>
      </c>
      <c r="AU113" s="1223"/>
      <c r="AV113" s="1226"/>
      <c r="AW113" s="1226" t="s">
        <v>16</v>
      </c>
      <c r="AX113" s="1226" t="s">
        <v>16</v>
      </c>
      <c r="AY113" s="1226" t="s">
        <v>16</v>
      </c>
      <c r="AZ113" s="1220"/>
      <c r="BA113" s="1220"/>
      <c r="BB113" s="1220"/>
      <c r="BC113" s="1220" t="s">
        <v>17</v>
      </c>
      <c r="BD113" s="834" t="s">
        <v>17</v>
      </c>
      <c r="BE113" s="807"/>
      <c r="BF113" s="1278"/>
      <c r="BG113" s="1278"/>
      <c r="BH113" s="1238"/>
      <c r="BI113" s="807"/>
      <c r="BJ113" s="807"/>
      <c r="BK113" s="807"/>
      <c r="BL113" s="1278"/>
      <c r="BM113" s="1278"/>
      <c r="BN113" s="1278"/>
      <c r="BO113" s="1278"/>
      <c r="BP113" s="1278"/>
      <c r="BQ113" s="1278"/>
      <c r="BR113" s="1283"/>
      <c r="BU113" s="365">
        <f t="shared" si="43"/>
        <v>158.07599999999999</v>
      </c>
      <c r="BV113" s="365" t="b">
        <f t="shared" si="44"/>
        <v>0</v>
      </c>
      <c r="BW113" s="365" t="b">
        <f t="shared" si="45"/>
        <v>0</v>
      </c>
      <c r="BX113" s="365" t="b">
        <f t="shared" si="46"/>
        <v>0</v>
      </c>
      <c r="BY113" s="365" t="b">
        <f t="shared" si="47"/>
        <v>0</v>
      </c>
      <c r="BZ113" s="365" t="b">
        <f t="shared" si="63"/>
        <v>0</v>
      </c>
      <c r="CA113" s="661">
        <f t="shared" si="55"/>
        <v>0</v>
      </c>
      <c r="CB113" s="661">
        <f t="shared" si="49"/>
        <v>158.07599999999999</v>
      </c>
      <c r="CC113" s="661" t="b">
        <f t="shared" si="50"/>
        <v>0</v>
      </c>
      <c r="CD113" s="661" t="b">
        <f t="shared" si="51"/>
        <v>0</v>
      </c>
      <c r="CE113" s="661" t="b">
        <f t="shared" si="52"/>
        <v>0</v>
      </c>
      <c r="CF113" s="661" t="b">
        <f t="shared" si="53"/>
        <v>0</v>
      </c>
      <c r="CG113" s="661">
        <f t="shared" si="54"/>
        <v>0</v>
      </c>
      <c r="CI113" s="13" t="b">
        <f t="shared" si="64"/>
        <v>0</v>
      </c>
      <c r="CJ113" s="13">
        <f t="shared" si="56"/>
        <v>0</v>
      </c>
      <c r="CK113" s="13">
        <f t="shared" si="65"/>
        <v>175.64</v>
      </c>
      <c r="CL113" s="13">
        <f t="shared" si="57"/>
        <v>0</v>
      </c>
      <c r="CM113" s="13" t="b">
        <f t="shared" si="66"/>
        <v>0</v>
      </c>
      <c r="CN113" s="13">
        <f t="shared" si="58"/>
        <v>0</v>
      </c>
      <c r="CO113" s="13" t="b">
        <f t="shared" si="67"/>
        <v>0</v>
      </c>
      <c r="CP113" s="13">
        <f t="shared" si="59"/>
        <v>0</v>
      </c>
      <c r="CQ113" s="13" t="b">
        <f t="shared" si="68"/>
        <v>0</v>
      </c>
      <c r="CR113" s="13">
        <f t="shared" si="60"/>
        <v>0</v>
      </c>
    </row>
    <row r="114" spans="1:96" ht="15" thickBot="1">
      <c r="A114" s="1230"/>
      <c r="B114" s="1236"/>
      <c r="C114" s="1221"/>
      <c r="D114" s="1239"/>
      <c r="E114" s="1221"/>
      <c r="F114" s="1221"/>
      <c r="G114" s="1221"/>
      <c r="H114" s="1227"/>
      <c r="I114" s="1227"/>
      <c r="J114" s="1227"/>
      <c r="K114" s="1227"/>
      <c r="L114" s="1227"/>
      <c r="M114" s="1227"/>
      <c r="N114" s="1227"/>
      <c r="O114" s="1227"/>
      <c r="P114" s="1227"/>
      <c r="Q114" s="1227"/>
      <c r="R114" s="808"/>
      <c r="S114" s="808"/>
      <c r="T114" s="808"/>
      <c r="U114" s="808"/>
      <c r="V114" s="808"/>
      <c r="W114" s="808"/>
      <c r="X114" s="808"/>
      <c r="Y114" s="808" t="s">
        <v>36</v>
      </c>
      <c r="Z114" s="802"/>
      <c r="AA114" s="1224"/>
      <c r="AB114" s="840">
        <f t="shared" si="38"/>
        <v>0</v>
      </c>
      <c r="AC114" s="840">
        <f>IF(L114="kompletna",K114*M114*0.0036*'lista, wskaźniki'!$F$13, IF(L114="częściowa",K114*M114*0.0036*'lista, wskaźniki'!$F$14, IF(L114="brak",K114*M114*0.0036*'lista, wskaźniki'!$F$15,)))</f>
        <v>0</v>
      </c>
      <c r="AD114" s="840">
        <f>IF(T114="inne",E114*'lista, wskaźniki'!$E$35+F114*'lista, wskaźniki'!$E$36,IF(T114="to samo źródło",0,IF(T114=0,0)))</f>
        <v>0</v>
      </c>
      <c r="AE114" s="840">
        <f>IF(Y114="węgiel",Z114*'lista, wskaźniki'!$D$20, IF(Y114="drewno",Z114*'lista, wskaźniki'!$D$22,IF(Y114="pellet",Z114*'lista, wskaźniki'!$D$23,IF(Y114="gaz z sieci",Z114*'lista, wskaźniki'!$D$21,IF(Y114="olej opałowy",Z114*'lista, wskaźniki'!$D$24)))))</f>
        <v>0</v>
      </c>
      <c r="AF114" s="655"/>
      <c r="AG114" s="1224"/>
      <c r="AH114" s="655">
        <f>IF(Y114="węgiel",AB114*1/3.6*'lista, wskaźniki'!$F$20,IF(Y114="drewno",AB114*1/3.6*'lista, wskaźniki'!$F$22,IF(Y114="pellet",AB114*1/3.6*'lista, wskaźniki'!$F$23,IF(Y114="gaz z sieci",AB114*1/3.6*'lista, wskaźniki'!$F$21,IF(Y114="olej opałowy",AB114*1/3.6*'lista, wskaźniki'!$F$24,0)))))</f>
        <v>0</v>
      </c>
      <c r="AI114" s="656">
        <f>IF(Y114="węgiel",AB114*'lista, wskaźniki'!$E$42,IF(Y114="drewno",AB114*'lista, wskaźniki'!$G$42,IF(Y114="pellet",AB114*'lista, wskaźniki'!$H$42,IF(Y114="gaz z sieci",AB114*'lista, wskaźniki'!$F$42,IF(Y114="olej opałowy",AB114*'lista, wskaźniki'!$I$42,0)))))</f>
        <v>0</v>
      </c>
      <c r="AJ114" s="656">
        <f>IF(Y114="węgiel",AB114*'lista, wskaźniki'!$E$43,IF(Y114="drewno",AB114*'lista, wskaźniki'!$G$43,IF(Y114="pellet",AB114*'lista, wskaźniki'!$H$43,IF(Y114="gaz z sieci",AB114*'lista, wskaźniki'!$F$43,IF(Y114="olej opałowy",AB114*'lista, wskaźniki'!$I$43,0)))))</f>
        <v>0</v>
      </c>
      <c r="AK114" s="656">
        <f>IF(Y114="węgiel",AB114*'lista, wskaźniki'!$E$44,IF(Y114="drewno",AB114*'lista, wskaźniki'!$G$44,IF(Y114="pellet",AB114*'lista, wskaźniki'!$H$44,IF(Y114="gaz z sieci",AB114*'lista, wskaźniki'!$F$44,IF(Y114="olej opałowy",AB114*'lista, wskaźniki'!$I$44,0)))))</f>
        <v>0</v>
      </c>
      <c r="AL114" s="655" t="b">
        <f>IF(U114="energia elektryczna",AD114*1/3.6*'lista, wskaźniki'!$F$26)</f>
        <v>0</v>
      </c>
      <c r="AM114" s="808"/>
      <c r="AN114" s="808"/>
      <c r="AO114" s="808"/>
      <c r="AP114" s="800">
        <f>AA114*'lista, wskaźniki'!$F$26</f>
        <v>0</v>
      </c>
      <c r="AQ114" s="800">
        <f t="shared" si="39"/>
        <v>0</v>
      </c>
      <c r="AR114" s="801">
        <f t="shared" si="40"/>
        <v>0</v>
      </c>
      <c r="AS114" s="801">
        <f t="shared" si="41"/>
        <v>0</v>
      </c>
      <c r="AT114" s="801">
        <f t="shared" si="42"/>
        <v>0</v>
      </c>
      <c r="AU114" s="1224"/>
      <c r="AV114" s="1227"/>
      <c r="AW114" s="1227"/>
      <c r="AX114" s="1227"/>
      <c r="AY114" s="1227"/>
      <c r="AZ114" s="1221"/>
      <c r="BA114" s="1221"/>
      <c r="BB114" s="1221"/>
      <c r="BC114" s="1221"/>
      <c r="BD114" s="835"/>
      <c r="BE114" s="808"/>
      <c r="BF114" s="1279"/>
      <c r="BG114" s="1279"/>
      <c r="BH114" s="1239"/>
      <c r="BI114" s="808"/>
      <c r="BJ114" s="808"/>
      <c r="BK114" s="808"/>
      <c r="BL114" s="1279"/>
      <c r="BM114" s="1279"/>
      <c r="BN114" s="1279"/>
      <c r="BO114" s="1279"/>
      <c r="BP114" s="1279"/>
      <c r="BQ114" s="1279"/>
      <c r="BR114" s="1284"/>
      <c r="BU114" s="365" t="b">
        <f t="shared" si="43"/>
        <v>0</v>
      </c>
      <c r="BV114" s="365">
        <f t="shared" si="44"/>
        <v>0</v>
      </c>
      <c r="BW114" s="365" t="b">
        <f t="shared" si="45"/>
        <v>0</v>
      </c>
      <c r="BX114" s="365" t="b">
        <f t="shared" si="46"/>
        <v>0</v>
      </c>
      <c r="BY114" s="365" t="b">
        <f t="shared" si="47"/>
        <v>0</v>
      </c>
      <c r="BZ114" s="365" t="b">
        <f t="shared" si="63"/>
        <v>0</v>
      </c>
      <c r="CA114" s="661">
        <f t="shared" si="55"/>
        <v>0</v>
      </c>
      <c r="CB114" s="661" t="b">
        <f t="shared" si="49"/>
        <v>0</v>
      </c>
      <c r="CC114" s="661">
        <f t="shared" si="50"/>
        <v>0</v>
      </c>
      <c r="CD114" s="661" t="b">
        <f t="shared" si="51"/>
        <v>0</v>
      </c>
      <c r="CE114" s="661" t="b">
        <f t="shared" si="52"/>
        <v>0</v>
      </c>
      <c r="CF114" s="661" t="b">
        <f t="shared" si="53"/>
        <v>0</v>
      </c>
      <c r="CG114" s="661">
        <f t="shared" si="54"/>
        <v>0</v>
      </c>
      <c r="CI114" s="13">
        <f t="shared" si="64"/>
        <v>0</v>
      </c>
      <c r="CJ114" s="13" t="b">
        <f t="shared" si="56"/>
        <v>0</v>
      </c>
      <c r="CK114" s="13" t="b">
        <f t="shared" si="65"/>
        <v>0</v>
      </c>
      <c r="CL114" s="13" t="b">
        <f t="shared" si="57"/>
        <v>0</v>
      </c>
      <c r="CM114" s="13" t="b">
        <f t="shared" si="66"/>
        <v>0</v>
      </c>
      <c r="CN114" s="13" t="b">
        <f t="shared" si="58"/>
        <v>0</v>
      </c>
      <c r="CO114" s="13" t="b">
        <f t="shared" si="67"/>
        <v>0</v>
      </c>
      <c r="CP114" s="13" t="b">
        <f t="shared" si="59"/>
        <v>0</v>
      </c>
      <c r="CQ114" s="13" t="b">
        <f t="shared" si="68"/>
        <v>0</v>
      </c>
      <c r="CR114" s="13" t="b">
        <f t="shared" si="60"/>
        <v>0</v>
      </c>
    </row>
    <row r="115" spans="1:96" ht="15" thickBot="1">
      <c r="A115" s="1230"/>
      <c r="B115" s="1236"/>
      <c r="C115" s="1221"/>
      <c r="D115" s="1239"/>
      <c r="E115" s="1221"/>
      <c r="F115" s="1221"/>
      <c r="G115" s="1221"/>
      <c r="H115" s="1227"/>
      <c r="I115" s="1227"/>
      <c r="J115" s="1227"/>
      <c r="K115" s="1227"/>
      <c r="L115" s="1227"/>
      <c r="M115" s="1227"/>
      <c r="N115" s="1227"/>
      <c r="O115" s="1227"/>
      <c r="P115" s="1227"/>
      <c r="Q115" s="1227"/>
      <c r="R115" s="808"/>
      <c r="S115" s="808"/>
      <c r="T115" s="808"/>
      <c r="U115" s="808"/>
      <c r="V115" s="808"/>
      <c r="W115" s="808"/>
      <c r="X115" s="808"/>
      <c r="Y115" s="808" t="s">
        <v>50</v>
      </c>
      <c r="Z115" s="802"/>
      <c r="AA115" s="1224"/>
      <c r="AB115" s="840">
        <f t="shared" si="38"/>
        <v>0</v>
      </c>
      <c r="AC115" s="840">
        <f>IF(L115="kompletna",K115*M115*0.0036*'lista, wskaźniki'!$F$13, IF(L115="częściowa",K115*M115*0.0036*'lista, wskaźniki'!$F$14, IF(L115="brak",K115*M115*0.0036*'lista, wskaźniki'!$F$15,)))</f>
        <v>0</v>
      </c>
      <c r="AD115" s="840">
        <f>IF(T115="inne",E115*'lista, wskaźniki'!$E$35+F115*'lista, wskaźniki'!$E$36,IF(T115="to samo źródło",0,IF(T115=0,0)))</f>
        <v>0</v>
      </c>
      <c r="AE115" s="840">
        <f>IF(Y115="węgiel",Z115*'lista, wskaźniki'!$D$20, IF(Y115="drewno",Z115*'lista, wskaźniki'!$D$22,IF(Y115="pellet",Z115*'lista, wskaźniki'!$D$23,IF(Y115="gaz z sieci",Z115*'lista, wskaźniki'!$D$21,IF(Y115="olej opałowy",Z115*'lista, wskaźniki'!$D$24)))))</f>
        <v>0</v>
      </c>
      <c r="AF115" s="655"/>
      <c r="AG115" s="1224"/>
      <c r="AH115" s="655">
        <f>IF(Y115="węgiel",AB115*1/3.6*'lista, wskaźniki'!$F$20,IF(Y115="drewno",AB115*1/3.6*'lista, wskaźniki'!$F$22,IF(Y115="pellet",AB115*1/3.6*'lista, wskaźniki'!$F$23,IF(Y115="gaz z sieci",AB115*1/3.6*'lista, wskaźniki'!$F$21,IF(Y115="olej opałowy",AB115*1/3.6*'lista, wskaźniki'!$F$24,0)))))</f>
        <v>0</v>
      </c>
      <c r="AI115" s="656">
        <f>IF(Y115="węgiel",AB115*'lista, wskaźniki'!$E$42,IF(Y115="drewno",AB115*'lista, wskaźniki'!$G$42,IF(Y115="pellet",AB115*'lista, wskaźniki'!$H$42,IF(Y115="gaz z sieci",AB115*'lista, wskaźniki'!$F$42,IF(Y115="olej opałowy",AB115*'lista, wskaźniki'!$I$42,0)))))</f>
        <v>0</v>
      </c>
      <c r="AJ115" s="656">
        <f>IF(Y115="węgiel",AB115*'lista, wskaźniki'!$E$43,IF(Y115="drewno",AB115*'lista, wskaźniki'!$G$43,IF(Y115="pellet",AB115*'lista, wskaźniki'!$H$43,IF(Y115="gaz z sieci",AB115*'lista, wskaźniki'!$F$43,IF(Y115="olej opałowy",AB115*'lista, wskaźniki'!$I$43,0)))))</f>
        <v>0</v>
      </c>
      <c r="AK115" s="656">
        <f>IF(Y115="węgiel",AB115*'lista, wskaźniki'!$E$44,IF(Y115="drewno",AB115*'lista, wskaźniki'!$G$44,IF(Y115="pellet",AB115*'lista, wskaźniki'!$H$44,IF(Y115="gaz z sieci",AB115*'lista, wskaźniki'!$F$44,IF(Y115="olej opałowy",AB115*'lista, wskaźniki'!$I$44,0)))))</f>
        <v>0</v>
      </c>
      <c r="AL115" s="655" t="b">
        <f>IF(U115="energia elektryczna",AD115*1/3.6*'lista, wskaźniki'!$F$26)</f>
        <v>0</v>
      </c>
      <c r="AM115" s="808"/>
      <c r="AN115" s="808"/>
      <c r="AO115" s="808"/>
      <c r="AP115" s="800">
        <f>AA115*'lista, wskaźniki'!$F$26</f>
        <v>0</v>
      </c>
      <c r="AQ115" s="800">
        <f t="shared" si="39"/>
        <v>0</v>
      </c>
      <c r="AR115" s="801">
        <f t="shared" si="40"/>
        <v>0</v>
      </c>
      <c r="AS115" s="801">
        <f t="shared" si="41"/>
        <v>0</v>
      </c>
      <c r="AT115" s="801">
        <f t="shared" si="42"/>
        <v>0</v>
      </c>
      <c r="AU115" s="1224"/>
      <c r="AV115" s="1227"/>
      <c r="AW115" s="1227"/>
      <c r="AX115" s="1227"/>
      <c r="AY115" s="1227"/>
      <c r="AZ115" s="1221"/>
      <c r="BA115" s="1221"/>
      <c r="BB115" s="1221"/>
      <c r="BC115" s="1221"/>
      <c r="BD115" s="835"/>
      <c r="BE115" s="808"/>
      <c r="BF115" s="1279"/>
      <c r="BG115" s="1279"/>
      <c r="BH115" s="1239"/>
      <c r="BI115" s="808"/>
      <c r="BJ115" s="808"/>
      <c r="BK115" s="808"/>
      <c r="BL115" s="1279"/>
      <c r="BM115" s="1279"/>
      <c r="BN115" s="1279"/>
      <c r="BO115" s="1279"/>
      <c r="BP115" s="1279"/>
      <c r="BQ115" s="1279"/>
      <c r="BR115" s="1284"/>
      <c r="BU115" s="365" t="b">
        <f t="shared" si="43"/>
        <v>0</v>
      </c>
      <c r="BV115" s="365" t="b">
        <f t="shared" si="44"/>
        <v>0</v>
      </c>
      <c r="BW115" s="365">
        <f t="shared" si="45"/>
        <v>0</v>
      </c>
      <c r="BX115" s="365" t="b">
        <f t="shared" si="46"/>
        <v>0</v>
      </c>
      <c r="BY115" s="365" t="b">
        <f t="shared" si="47"/>
        <v>0</v>
      </c>
      <c r="BZ115" s="365" t="b">
        <f t="shared" si="63"/>
        <v>0</v>
      </c>
      <c r="CA115" s="661">
        <f t="shared" si="55"/>
        <v>0</v>
      </c>
      <c r="CB115" s="661" t="b">
        <f t="shared" si="49"/>
        <v>0</v>
      </c>
      <c r="CC115" s="661" t="b">
        <f t="shared" si="50"/>
        <v>0</v>
      </c>
      <c r="CD115" s="661">
        <f t="shared" si="51"/>
        <v>0</v>
      </c>
      <c r="CE115" s="661" t="b">
        <f t="shared" si="52"/>
        <v>0</v>
      </c>
      <c r="CF115" s="661" t="b">
        <f t="shared" si="53"/>
        <v>0</v>
      </c>
      <c r="CG115" s="661">
        <f t="shared" si="54"/>
        <v>0</v>
      </c>
      <c r="CI115" s="13">
        <f t="shared" si="64"/>
        <v>0</v>
      </c>
      <c r="CJ115" s="13" t="b">
        <f t="shared" si="56"/>
        <v>0</v>
      </c>
      <c r="CK115" s="13" t="b">
        <f t="shared" si="65"/>
        <v>0</v>
      </c>
      <c r="CL115" s="13" t="b">
        <f t="shared" si="57"/>
        <v>0</v>
      </c>
      <c r="CM115" s="13" t="b">
        <f t="shared" si="66"/>
        <v>0</v>
      </c>
      <c r="CN115" s="13" t="b">
        <f t="shared" si="58"/>
        <v>0</v>
      </c>
      <c r="CO115" s="13" t="b">
        <f t="shared" si="67"/>
        <v>0</v>
      </c>
      <c r="CP115" s="13" t="b">
        <f t="shared" si="59"/>
        <v>0</v>
      </c>
      <c r="CQ115" s="13" t="b">
        <f t="shared" si="68"/>
        <v>0</v>
      </c>
      <c r="CR115" s="13" t="b">
        <f t="shared" si="60"/>
        <v>0</v>
      </c>
    </row>
    <row r="116" spans="1:96" ht="15" thickBot="1">
      <c r="A116" s="1230"/>
      <c r="B116" s="1236"/>
      <c r="C116" s="1221"/>
      <c r="D116" s="1239"/>
      <c r="E116" s="1221"/>
      <c r="F116" s="1221"/>
      <c r="G116" s="1221"/>
      <c r="H116" s="1227"/>
      <c r="I116" s="1227"/>
      <c r="J116" s="1227"/>
      <c r="K116" s="1227"/>
      <c r="L116" s="1227"/>
      <c r="M116" s="1227"/>
      <c r="N116" s="1227"/>
      <c r="O116" s="1227"/>
      <c r="P116" s="1227"/>
      <c r="Q116" s="1227"/>
      <c r="R116" s="808"/>
      <c r="S116" s="808"/>
      <c r="T116" s="808"/>
      <c r="U116" s="808"/>
      <c r="V116" s="808"/>
      <c r="W116" s="808"/>
      <c r="X116" s="808"/>
      <c r="Y116" s="808" t="s">
        <v>38</v>
      </c>
      <c r="Z116" s="802"/>
      <c r="AA116" s="1224"/>
      <c r="AB116" s="840">
        <f t="shared" si="38"/>
        <v>0</v>
      </c>
      <c r="AC116" s="840">
        <f>IF(L116="kompletna",K116*M116*0.0036*'lista, wskaźniki'!$F$13, IF(L116="częściowa",K116*M116*0.0036*'lista, wskaźniki'!$F$14, IF(L116="brak",K116*M116*0.0036*'lista, wskaźniki'!$F$15,)))</f>
        <v>0</v>
      </c>
      <c r="AD116" s="840">
        <f>IF(T116="inne",E116*'lista, wskaźniki'!$E$35+F116*'lista, wskaźniki'!$E$36,IF(T116="to samo źródło",0,IF(T116=0,0)))</f>
        <v>0</v>
      </c>
      <c r="AE116" s="840">
        <f>IF(Y116="węgiel",Z116*'lista, wskaźniki'!$D$20, IF(Y116="drewno",Z116*'lista, wskaźniki'!$D$22,IF(Y116="pellet",Z116*'lista, wskaźniki'!$D$23,IF(Y116="gaz z sieci",Z116*'lista, wskaźniki'!$D$21,IF(Y116="olej opałowy",Z116*'lista, wskaźniki'!$D$24)))))</f>
        <v>0</v>
      </c>
      <c r="AF116" s="655"/>
      <c r="AG116" s="1224"/>
      <c r="AH116" s="655">
        <f>IF(Y116="węgiel",AB116*1/3.6*'lista, wskaźniki'!$F$20,IF(Y116="drewno",AB116*1/3.6*'lista, wskaźniki'!$F$22,IF(Y116="pellet",AB116*1/3.6*'lista, wskaźniki'!$F$23,IF(Y116="gaz z sieci",AB116*1/3.6*'lista, wskaźniki'!$F$21,IF(Y116="olej opałowy",AB116*1/3.6*'lista, wskaźniki'!$F$24,0)))))</f>
        <v>0</v>
      </c>
      <c r="AI116" s="656">
        <f>IF(Y116="węgiel",AB116*'lista, wskaźniki'!$E$42,IF(Y116="drewno",AB116*'lista, wskaźniki'!$G$42,IF(Y116="pellet",AB116*'lista, wskaźniki'!$H$42,IF(Y116="gaz z sieci",AB116*'lista, wskaźniki'!$F$42,IF(Y116="olej opałowy",AB116*'lista, wskaźniki'!$I$42,0)))))</f>
        <v>0</v>
      </c>
      <c r="AJ116" s="656">
        <f>IF(Y116="węgiel",AB116*'lista, wskaźniki'!$E$43,IF(Y116="drewno",AB116*'lista, wskaźniki'!$G$43,IF(Y116="pellet",AB116*'lista, wskaźniki'!$H$43,IF(Y116="gaz z sieci",AB116*'lista, wskaźniki'!$F$43,IF(Y116="olej opałowy",AB116*'lista, wskaźniki'!$I$43,0)))))</f>
        <v>0</v>
      </c>
      <c r="AK116" s="656">
        <f>IF(Y116="węgiel",AB116*'lista, wskaźniki'!$E$44,IF(Y116="drewno",AB116*'lista, wskaźniki'!$G$44,IF(Y116="pellet",AB116*'lista, wskaźniki'!$H$44,IF(Y116="gaz z sieci",AB116*'lista, wskaźniki'!$F$44,IF(Y116="olej opałowy",AB116*'lista, wskaźniki'!$I$44,0)))))</f>
        <v>0</v>
      </c>
      <c r="AL116" s="655" t="b">
        <f>IF(U116="energia elektryczna",AD116*1/3.6*'lista, wskaźniki'!$F$26)</f>
        <v>0</v>
      </c>
      <c r="AM116" s="808"/>
      <c r="AN116" s="808"/>
      <c r="AO116" s="808"/>
      <c r="AP116" s="800">
        <f>AA116*'lista, wskaźniki'!$F$26</f>
        <v>0</v>
      </c>
      <c r="AQ116" s="800">
        <f t="shared" si="39"/>
        <v>0</v>
      </c>
      <c r="AR116" s="801">
        <f t="shared" si="40"/>
        <v>0</v>
      </c>
      <c r="AS116" s="801">
        <f t="shared" si="41"/>
        <v>0</v>
      </c>
      <c r="AT116" s="801">
        <f t="shared" si="42"/>
        <v>0</v>
      </c>
      <c r="AU116" s="1224"/>
      <c r="AV116" s="1227"/>
      <c r="AW116" s="1227"/>
      <c r="AX116" s="1227"/>
      <c r="AY116" s="1227"/>
      <c r="AZ116" s="1221"/>
      <c r="BA116" s="1221"/>
      <c r="BB116" s="1221"/>
      <c r="BC116" s="1221"/>
      <c r="BD116" s="835"/>
      <c r="BE116" s="808"/>
      <c r="BF116" s="1279"/>
      <c r="BG116" s="1279"/>
      <c r="BH116" s="1239"/>
      <c r="BI116" s="808"/>
      <c r="BJ116" s="808"/>
      <c r="BK116" s="808"/>
      <c r="BL116" s="1279"/>
      <c r="BM116" s="1279"/>
      <c r="BN116" s="1279"/>
      <c r="BO116" s="1279"/>
      <c r="BP116" s="1279"/>
      <c r="BQ116" s="1279"/>
      <c r="BR116" s="1284"/>
      <c r="BU116" s="365" t="b">
        <f t="shared" si="43"/>
        <v>0</v>
      </c>
      <c r="BV116" s="365" t="b">
        <f t="shared" si="44"/>
        <v>0</v>
      </c>
      <c r="BW116" s="365" t="b">
        <f t="shared" si="45"/>
        <v>0</v>
      </c>
      <c r="BX116" s="365">
        <f t="shared" si="46"/>
        <v>0</v>
      </c>
      <c r="BY116" s="365" t="b">
        <f t="shared" si="47"/>
        <v>0</v>
      </c>
      <c r="BZ116" s="365" t="b">
        <f t="shared" si="63"/>
        <v>0</v>
      </c>
      <c r="CA116" s="661">
        <f t="shared" si="55"/>
        <v>0</v>
      </c>
      <c r="CB116" s="661" t="b">
        <f t="shared" si="49"/>
        <v>0</v>
      </c>
      <c r="CC116" s="661" t="b">
        <f t="shared" si="50"/>
        <v>0</v>
      </c>
      <c r="CD116" s="661" t="b">
        <f t="shared" si="51"/>
        <v>0</v>
      </c>
      <c r="CE116" s="661">
        <f t="shared" si="52"/>
        <v>0</v>
      </c>
      <c r="CF116" s="661" t="b">
        <f t="shared" si="53"/>
        <v>0</v>
      </c>
      <c r="CG116" s="661">
        <f t="shared" si="54"/>
        <v>0</v>
      </c>
      <c r="CI116" s="13">
        <f t="shared" si="64"/>
        <v>0</v>
      </c>
      <c r="CJ116" s="13" t="b">
        <f t="shared" si="56"/>
        <v>0</v>
      </c>
      <c r="CK116" s="13" t="b">
        <f t="shared" si="65"/>
        <v>0</v>
      </c>
      <c r="CL116" s="13" t="b">
        <f t="shared" si="57"/>
        <v>0</v>
      </c>
      <c r="CM116" s="13" t="b">
        <f t="shared" si="66"/>
        <v>0</v>
      </c>
      <c r="CN116" s="13" t="b">
        <f t="shared" si="58"/>
        <v>0</v>
      </c>
      <c r="CO116" s="13" t="b">
        <f t="shared" si="67"/>
        <v>0</v>
      </c>
      <c r="CP116" s="13" t="b">
        <f t="shared" si="59"/>
        <v>0</v>
      </c>
      <c r="CQ116" s="13" t="b">
        <f t="shared" si="68"/>
        <v>0</v>
      </c>
      <c r="CR116" s="13" t="b">
        <f t="shared" si="60"/>
        <v>0</v>
      </c>
    </row>
    <row r="117" spans="1:96" ht="15" thickBot="1">
      <c r="A117" s="1231"/>
      <c r="B117" s="1237"/>
      <c r="C117" s="1222"/>
      <c r="D117" s="1240"/>
      <c r="E117" s="1222"/>
      <c r="F117" s="1222"/>
      <c r="G117" s="1222"/>
      <c r="H117" s="1228"/>
      <c r="I117" s="1228"/>
      <c r="J117" s="1228"/>
      <c r="K117" s="1228"/>
      <c r="L117" s="1228"/>
      <c r="M117" s="1228"/>
      <c r="N117" s="1228"/>
      <c r="O117" s="1228"/>
      <c r="P117" s="1228"/>
      <c r="Q117" s="1228"/>
      <c r="R117" s="809"/>
      <c r="S117" s="809"/>
      <c r="T117" s="809"/>
      <c r="U117" s="809"/>
      <c r="V117" s="809"/>
      <c r="W117" s="809"/>
      <c r="X117" s="809"/>
      <c r="Y117" s="809" t="s">
        <v>37</v>
      </c>
      <c r="Z117" s="805"/>
      <c r="AA117" s="1225"/>
      <c r="AB117" s="840">
        <f t="shared" si="38"/>
        <v>0</v>
      </c>
      <c r="AC117" s="840">
        <f>IF(L117="kompletna",K117*M117*0.0036*'lista, wskaźniki'!$F$13, IF(L117="częściowa",K117*M117*0.0036*'lista, wskaźniki'!$F$14, IF(L117="brak",K117*M117*0.0036*'lista, wskaźniki'!$F$15,)))</f>
        <v>0</v>
      </c>
      <c r="AD117" s="840">
        <f>IF(T117="inne",E117*'lista, wskaźniki'!$E$35+F117*'lista, wskaźniki'!$E$36,IF(T117="to samo źródło",0,IF(T117=0,0)))</f>
        <v>0</v>
      </c>
      <c r="AE117" s="840">
        <f>IF(Y117="węgiel",Z117*'lista, wskaźniki'!$D$20, IF(Y117="drewno",Z117*'lista, wskaźniki'!$D$22,IF(Y117="pellet",Z117*'lista, wskaźniki'!$D$23,IF(Y117="gaz z sieci",Z117*'lista, wskaźniki'!$D$21,IF(Y117="olej opałowy",Z117*'lista, wskaźniki'!$D$24)))))</f>
        <v>0</v>
      </c>
      <c r="AF117" s="810"/>
      <c r="AG117" s="1225"/>
      <c r="AH117" s="655">
        <f>IF(Y117="węgiel",AB117*1/3.6*'lista, wskaźniki'!$F$20,IF(Y117="drewno",AB117*1/3.6*'lista, wskaźniki'!$F$22,IF(Y117="pellet",AB117*1/3.6*'lista, wskaźniki'!$F$23,IF(Y117="gaz z sieci",AB117*1/3.6*'lista, wskaźniki'!$F$21,IF(Y117="olej opałowy",AB117*1/3.6*'lista, wskaźniki'!$F$24,0)))))</f>
        <v>0</v>
      </c>
      <c r="AI117" s="656">
        <f>IF(Y117="węgiel",AB117*'lista, wskaźniki'!$E$42,IF(Y117="drewno",AB117*'lista, wskaźniki'!$G$42,IF(Y117="pellet",AB117*'lista, wskaźniki'!$H$42,IF(Y117="gaz z sieci",AB117*'lista, wskaźniki'!$F$42,IF(Y117="olej opałowy",AB117*'lista, wskaźniki'!$I$42,0)))))</f>
        <v>0</v>
      </c>
      <c r="AJ117" s="656">
        <f>IF(Y117="węgiel",AB117*'lista, wskaźniki'!$E$43,IF(Y117="drewno",AB117*'lista, wskaźniki'!$G$43,IF(Y117="pellet",AB117*'lista, wskaźniki'!$H$43,IF(Y117="gaz z sieci",AB117*'lista, wskaźniki'!$F$43,IF(Y117="olej opałowy",AB117*'lista, wskaźniki'!$I$43,0)))))</f>
        <v>0</v>
      </c>
      <c r="AK117" s="656">
        <f>IF(Y117="węgiel",AB117*'lista, wskaźniki'!$E$44,IF(Y117="drewno",AB117*'lista, wskaźniki'!$G$44,IF(Y117="pellet",AB117*'lista, wskaźniki'!$H$44,IF(Y117="gaz z sieci",AB117*'lista, wskaźniki'!$F$44,IF(Y117="olej opałowy",AB117*'lista, wskaźniki'!$I$44,0)))))</f>
        <v>0</v>
      </c>
      <c r="AL117" s="655" t="b">
        <f>IF(U117="energia elektryczna",AD117*1/3.6*'lista, wskaźniki'!$F$26)</f>
        <v>0</v>
      </c>
      <c r="AM117" s="809"/>
      <c r="AN117" s="809"/>
      <c r="AO117" s="809"/>
      <c r="AP117" s="800">
        <f>AA117*'lista, wskaźniki'!$F$26</f>
        <v>0</v>
      </c>
      <c r="AQ117" s="800">
        <f t="shared" si="39"/>
        <v>0</v>
      </c>
      <c r="AR117" s="801">
        <f t="shared" si="40"/>
        <v>0</v>
      </c>
      <c r="AS117" s="801">
        <f t="shared" si="41"/>
        <v>0</v>
      </c>
      <c r="AT117" s="801">
        <f t="shared" si="42"/>
        <v>0</v>
      </c>
      <c r="AU117" s="1225"/>
      <c r="AV117" s="1228"/>
      <c r="AW117" s="1228"/>
      <c r="AX117" s="1228"/>
      <c r="AY117" s="1228"/>
      <c r="AZ117" s="1222"/>
      <c r="BA117" s="1222"/>
      <c r="BB117" s="1222"/>
      <c r="BC117" s="1222"/>
      <c r="BD117" s="836"/>
      <c r="BE117" s="809"/>
      <c r="BF117" s="1280"/>
      <c r="BG117" s="1280"/>
      <c r="BH117" s="1240"/>
      <c r="BI117" s="809"/>
      <c r="BJ117" s="809"/>
      <c r="BK117" s="809"/>
      <c r="BL117" s="1280"/>
      <c r="BM117" s="1280"/>
      <c r="BN117" s="1280"/>
      <c r="BO117" s="1280"/>
      <c r="BP117" s="1280"/>
      <c r="BQ117" s="1280"/>
      <c r="BR117" s="1285"/>
      <c r="BU117" s="365" t="b">
        <f t="shared" si="43"/>
        <v>0</v>
      </c>
      <c r="BV117" s="365" t="b">
        <f t="shared" si="44"/>
        <v>0</v>
      </c>
      <c r="BW117" s="365" t="b">
        <f t="shared" si="45"/>
        <v>0</v>
      </c>
      <c r="BX117" s="365" t="b">
        <f t="shared" si="46"/>
        <v>0</v>
      </c>
      <c r="BY117" s="365">
        <f t="shared" si="47"/>
        <v>0</v>
      </c>
      <c r="BZ117" s="365" t="b">
        <f t="shared" si="63"/>
        <v>0</v>
      </c>
      <c r="CA117" s="661">
        <f t="shared" si="55"/>
        <v>0</v>
      </c>
      <c r="CB117" s="661" t="b">
        <f t="shared" si="49"/>
        <v>0</v>
      </c>
      <c r="CC117" s="661" t="b">
        <f t="shared" si="50"/>
        <v>0</v>
      </c>
      <c r="CD117" s="661" t="b">
        <f t="shared" si="51"/>
        <v>0</v>
      </c>
      <c r="CE117" s="661" t="b">
        <f t="shared" si="52"/>
        <v>0</v>
      </c>
      <c r="CF117" s="661">
        <f t="shared" si="53"/>
        <v>0</v>
      </c>
      <c r="CG117" s="661">
        <f t="shared" si="54"/>
        <v>0</v>
      </c>
      <c r="CI117" s="13">
        <f t="shared" si="64"/>
        <v>0</v>
      </c>
      <c r="CJ117" s="13" t="b">
        <f t="shared" si="56"/>
        <v>0</v>
      </c>
      <c r="CK117" s="13" t="b">
        <f t="shared" si="65"/>
        <v>0</v>
      </c>
      <c r="CL117" s="13" t="b">
        <f t="shared" si="57"/>
        <v>0</v>
      </c>
      <c r="CM117" s="13" t="b">
        <f t="shared" si="66"/>
        <v>0</v>
      </c>
      <c r="CN117" s="13" t="b">
        <f t="shared" si="58"/>
        <v>0</v>
      </c>
      <c r="CO117" s="13" t="b">
        <f t="shared" si="67"/>
        <v>0</v>
      </c>
      <c r="CP117" s="13" t="b">
        <f t="shared" si="59"/>
        <v>0</v>
      </c>
      <c r="CQ117" s="13" t="b">
        <f t="shared" si="68"/>
        <v>0</v>
      </c>
      <c r="CR117" s="13" t="b">
        <f t="shared" si="60"/>
        <v>0</v>
      </c>
    </row>
    <row r="118" spans="1:96" ht="15" thickBot="1">
      <c r="A118" s="1229">
        <v>24</v>
      </c>
      <c r="B118" s="1235" t="s">
        <v>571</v>
      </c>
      <c r="C118" s="1235" t="s">
        <v>583</v>
      </c>
      <c r="D118" s="1235"/>
      <c r="E118" s="1220"/>
      <c r="F118" s="1220"/>
      <c r="G118" s="1220">
        <v>1964</v>
      </c>
      <c r="H118" s="1226" t="s">
        <v>17</v>
      </c>
      <c r="I118" s="1226" t="s">
        <v>17</v>
      </c>
      <c r="J118" s="1226" t="s">
        <v>17</v>
      </c>
      <c r="K118" s="1226">
        <f>IF(G118&lt;=1966,'lista, wskaźniki'!$G$4,IF(G118&gt;1966,IF(G118&lt;=1985,'lista, wskaźniki'!$G$5,IF(G118&gt;1985,IF(G118&lt;=1992,'lista, wskaźniki'!$G$6,IF(G118&gt;1992,IF(G118&lt;=1996,'lista, wskaźniki'!$G$7,IF(G118&gt;1996,'lista, wskaźniki'!$G$8))))))))</f>
        <v>290</v>
      </c>
      <c r="L118" s="1226" t="s">
        <v>25</v>
      </c>
      <c r="M118" s="1226">
        <v>142.5</v>
      </c>
      <c r="N118" s="1226" t="s">
        <v>27</v>
      </c>
      <c r="O118" s="1226"/>
      <c r="P118" s="1226"/>
      <c r="Q118" s="1226"/>
      <c r="R118" s="807" t="s">
        <v>35</v>
      </c>
      <c r="S118" s="807"/>
      <c r="T118" s="807"/>
      <c r="U118" s="807"/>
      <c r="V118" s="807"/>
      <c r="W118" s="807"/>
      <c r="X118" s="807"/>
      <c r="Y118" s="807" t="s">
        <v>35</v>
      </c>
      <c r="Z118" s="798"/>
      <c r="AA118" s="1223"/>
      <c r="AB118" s="840">
        <f>AC118</f>
        <v>148.76999999999998</v>
      </c>
      <c r="AC118" s="840">
        <f>IF(L118="kompletna",K118*M118*0.0036*'lista, wskaźniki'!$F$13, IF(L118="częściowa",K118*M118*0.0036*'lista, wskaźniki'!$F$14, IF(L118="brak",K118*M118*0.0036*'lista, wskaźniki'!$F$15,)))</f>
        <v>148.76999999999998</v>
      </c>
      <c r="AD118" s="840">
        <f>IF(T118="inne",E118*'lista, wskaźniki'!$E$35+F118*'lista, wskaźniki'!$E$36,IF(T118="to samo źródło",0,IF(T118=0,0)))</f>
        <v>0</v>
      </c>
      <c r="AE118" s="840">
        <f>IF(Y118="węgiel",Z118*'lista, wskaźniki'!$D$20, IF(Y118="drewno",Z118*'lista, wskaźniki'!$D$22,IF(Y118="pellet",Z118*'lista, wskaźniki'!$D$23,IF(Y118="gaz z sieci",Z118*'lista, wskaźniki'!$D$21,IF(Y118="olej opałowy",Z118*'lista, wskaźniki'!$D$24)))))</f>
        <v>0</v>
      </c>
      <c r="AF118" s="800"/>
      <c r="AG118" s="1223"/>
      <c r="AH118" s="655">
        <f>IF(Y118="węgiel",AB118*1/3.6*'lista, wskaźniki'!$F$20,IF(Y118="drewno",AB118*1/3.6*'lista, wskaźniki'!$F$22,IF(Y118="pellet",AB118*1/3.6*'lista, wskaźniki'!$F$23,IF(Y118="gaz z sieci",AB118*1/3.6*'lista, wskaźniki'!$F$21,IF(Y118="olej opałowy",AB118*1/3.6*'lista, wskaźniki'!$F$24,0)))))</f>
        <v>14.092982099999999</v>
      </c>
      <c r="AI118" s="656">
        <f>IF(Y118="węgiel",AB118*'lista, wskaźniki'!$E$42,IF(Y118="drewno",AB118*'lista, wskaźniki'!$G$42,IF(Y118="pellet",AB118*'lista, wskaźniki'!$H$42,IF(Y118="gaz z sieci",AB118*'lista, wskaźniki'!$F$42,IF(Y118="olej opałowy",AB118*'lista, wskaźniki'!$I$42,0)))))</f>
        <v>5.6532599999999995E-2</v>
      </c>
      <c r="AJ118" s="656">
        <f>IF(Y118="węgiel",AB118*'lista, wskaźniki'!$E$43,IF(Y118="drewno",AB118*'lista, wskaźniki'!$G$43,IF(Y118="pellet",AB118*'lista, wskaźniki'!$H$43,IF(Y118="gaz z sieci",AB118*'lista, wskaźniki'!$F$43,IF(Y118="olej opałowy",AB118*'lista, wskaźniki'!$I$43,0)))))</f>
        <v>5.3557199999999999E-2</v>
      </c>
      <c r="AK118" s="656">
        <f>IF(Y118="węgiel",AB118*'lista, wskaźniki'!$E$44,IF(Y118="drewno",AB118*'lista, wskaźniki'!$G$44,IF(Y118="pellet",AB118*'lista, wskaźniki'!$H$44,IF(Y118="gaz z sieci",AB118*'lista, wskaźniki'!$F$44,IF(Y118="olej opałowy",AB118*'lista, wskaźniki'!$I$44,0)))))</f>
        <v>4.0167899999999999E-5</v>
      </c>
      <c r="AL118" s="655" t="b">
        <f>IF(U118="energia elektryczna",AD118*1/3.6*'lista, wskaźniki'!$F$26)</f>
        <v>0</v>
      </c>
      <c r="AM118" s="807"/>
      <c r="AN118" s="807"/>
      <c r="AO118" s="807"/>
      <c r="AP118" s="800">
        <f>AA118*'lista, wskaźniki'!$F$26</f>
        <v>0</v>
      </c>
      <c r="AQ118" s="800">
        <f t="shared" si="39"/>
        <v>14.092982099999999</v>
      </c>
      <c r="AR118" s="801">
        <f t="shared" si="40"/>
        <v>5.6532599999999995E-2</v>
      </c>
      <c r="AS118" s="801">
        <f t="shared" si="41"/>
        <v>5.3557199999999999E-2</v>
      </c>
      <c r="AT118" s="801">
        <f t="shared" si="42"/>
        <v>4.0167899999999999E-5</v>
      </c>
      <c r="AU118" s="1223"/>
      <c r="AV118" s="1226"/>
      <c r="AW118" s="1226" t="s">
        <v>16</v>
      </c>
      <c r="AX118" s="1226" t="s">
        <v>16</v>
      </c>
      <c r="AY118" s="1226" t="s">
        <v>16</v>
      </c>
      <c r="AZ118" s="1220"/>
      <c r="BA118" s="1220"/>
      <c r="BB118" s="1220"/>
      <c r="BC118" s="1220" t="s">
        <v>17</v>
      </c>
      <c r="BD118" s="834" t="s">
        <v>17</v>
      </c>
      <c r="BE118" s="807"/>
      <c r="BF118" s="1278"/>
      <c r="BG118" s="1278"/>
      <c r="BH118" s="1238"/>
      <c r="BI118" s="807"/>
      <c r="BJ118" s="807"/>
      <c r="BK118" s="807"/>
      <c r="BL118" s="1278"/>
      <c r="BM118" s="1278"/>
      <c r="BN118" s="1278"/>
      <c r="BO118" s="1278"/>
      <c r="BP118" s="1278"/>
      <c r="BQ118" s="1278"/>
      <c r="BR118" s="1283"/>
      <c r="BU118" s="365">
        <f t="shared" si="43"/>
        <v>148.76999999999998</v>
      </c>
      <c r="BV118" s="365" t="b">
        <f t="shared" si="44"/>
        <v>0</v>
      </c>
      <c r="BW118" s="365" t="b">
        <f t="shared" si="45"/>
        <v>0</v>
      </c>
      <c r="BX118" s="365" t="b">
        <f t="shared" si="46"/>
        <v>0</v>
      </c>
      <c r="BY118" s="365" t="b">
        <f t="shared" si="47"/>
        <v>0</v>
      </c>
      <c r="BZ118" s="365" t="b">
        <f t="shared" si="63"/>
        <v>0</v>
      </c>
      <c r="CA118" s="661">
        <f t="shared" si="55"/>
        <v>0</v>
      </c>
      <c r="CB118" s="661">
        <f t="shared" si="49"/>
        <v>148.76999999999998</v>
      </c>
      <c r="CC118" s="661" t="b">
        <f t="shared" si="50"/>
        <v>0</v>
      </c>
      <c r="CD118" s="661" t="b">
        <f t="shared" si="51"/>
        <v>0</v>
      </c>
      <c r="CE118" s="661" t="b">
        <f t="shared" si="52"/>
        <v>0</v>
      </c>
      <c r="CF118" s="661" t="b">
        <f t="shared" si="53"/>
        <v>0</v>
      </c>
      <c r="CG118" s="661">
        <f t="shared" si="54"/>
        <v>0</v>
      </c>
      <c r="CI118" s="13">
        <f t="shared" si="64"/>
        <v>142.5</v>
      </c>
      <c r="CJ118" s="13">
        <f t="shared" si="56"/>
        <v>0</v>
      </c>
      <c r="CK118" s="13" t="b">
        <f t="shared" si="65"/>
        <v>0</v>
      </c>
      <c r="CL118" s="13">
        <f t="shared" si="57"/>
        <v>0</v>
      </c>
      <c r="CM118" s="13" t="b">
        <f t="shared" si="66"/>
        <v>0</v>
      </c>
      <c r="CN118" s="13">
        <f t="shared" si="58"/>
        <v>0</v>
      </c>
      <c r="CO118" s="13" t="b">
        <f t="shared" si="67"/>
        <v>0</v>
      </c>
      <c r="CP118" s="13">
        <f t="shared" si="59"/>
        <v>0</v>
      </c>
      <c r="CQ118" s="13" t="b">
        <f t="shared" si="68"/>
        <v>0</v>
      </c>
      <c r="CR118" s="13">
        <f t="shared" si="60"/>
        <v>0</v>
      </c>
    </row>
    <row r="119" spans="1:96" ht="15" thickBot="1">
      <c r="A119" s="1230"/>
      <c r="B119" s="1236"/>
      <c r="C119" s="1236"/>
      <c r="D119" s="1236"/>
      <c r="E119" s="1221"/>
      <c r="F119" s="1221"/>
      <c r="G119" s="1221"/>
      <c r="H119" s="1227"/>
      <c r="I119" s="1227"/>
      <c r="J119" s="1227"/>
      <c r="K119" s="1227"/>
      <c r="L119" s="1227"/>
      <c r="M119" s="1227"/>
      <c r="N119" s="1227"/>
      <c r="O119" s="1227"/>
      <c r="P119" s="1227"/>
      <c r="Q119" s="1227"/>
      <c r="R119" s="808"/>
      <c r="S119" s="808"/>
      <c r="T119" s="808"/>
      <c r="U119" s="808"/>
      <c r="V119" s="808"/>
      <c r="W119" s="808"/>
      <c r="X119" s="808"/>
      <c r="Y119" s="808" t="s">
        <v>36</v>
      </c>
      <c r="Z119" s="802"/>
      <c r="AA119" s="1224"/>
      <c r="AB119" s="840">
        <f t="shared" si="38"/>
        <v>0</v>
      </c>
      <c r="AC119" s="840">
        <f>IF(L119="kompletna",K119*M119*0.0036*'lista, wskaźniki'!$F$13, IF(L119="częściowa",K119*M119*0.0036*'lista, wskaźniki'!$F$14, IF(L119="brak",K119*M119*0.0036*'lista, wskaźniki'!$F$15,)))</f>
        <v>0</v>
      </c>
      <c r="AD119" s="840">
        <f>IF(T119="inne",E119*'lista, wskaźniki'!$E$35+F119*'lista, wskaźniki'!$E$36,IF(T119="to samo źródło",0,IF(T119=0,0)))</f>
        <v>0</v>
      </c>
      <c r="AE119" s="840">
        <f>IF(Y119="węgiel",Z119*'lista, wskaźniki'!$D$20, IF(Y119="drewno",Z119*'lista, wskaźniki'!$D$22,IF(Y119="pellet",Z119*'lista, wskaźniki'!$D$23,IF(Y119="gaz z sieci",Z119*'lista, wskaźniki'!$D$21,IF(Y119="olej opałowy",Z119*'lista, wskaźniki'!$D$24)))))</f>
        <v>0</v>
      </c>
      <c r="AF119" s="655"/>
      <c r="AG119" s="1224"/>
      <c r="AH119" s="655">
        <f>IF(Y119="węgiel",AB119*1/3.6*'lista, wskaźniki'!$F$20,IF(Y119="drewno",AB119*1/3.6*'lista, wskaźniki'!$F$22,IF(Y119="pellet",AB119*1/3.6*'lista, wskaźniki'!$F$23,IF(Y119="gaz z sieci",AB119*1/3.6*'lista, wskaźniki'!$F$21,IF(Y119="olej opałowy",AB119*1/3.6*'lista, wskaźniki'!$F$24,0)))))</f>
        <v>0</v>
      </c>
      <c r="AI119" s="656">
        <f>IF(Y119="węgiel",AB119*'lista, wskaźniki'!$E$42,IF(Y119="drewno",AB119*'lista, wskaźniki'!$G$42,IF(Y119="pellet",AB119*'lista, wskaźniki'!$H$42,IF(Y119="gaz z sieci",AB119*'lista, wskaźniki'!$F$42,IF(Y119="olej opałowy",AB119*'lista, wskaźniki'!$I$42,0)))))</f>
        <v>0</v>
      </c>
      <c r="AJ119" s="656">
        <f>IF(Y119="węgiel",AB119*'lista, wskaźniki'!$E$43,IF(Y119="drewno",AB119*'lista, wskaźniki'!$G$43,IF(Y119="pellet",AB119*'lista, wskaźniki'!$H$43,IF(Y119="gaz z sieci",AB119*'lista, wskaźniki'!$F$43,IF(Y119="olej opałowy",AB119*'lista, wskaźniki'!$I$43,0)))))</f>
        <v>0</v>
      </c>
      <c r="AK119" s="656">
        <f>IF(Y119="węgiel",AB119*'lista, wskaźniki'!$E$44,IF(Y119="drewno",AB119*'lista, wskaźniki'!$G$44,IF(Y119="pellet",AB119*'lista, wskaźniki'!$H$44,IF(Y119="gaz z sieci",AB119*'lista, wskaźniki'!$F$44,IF(Y119="olej opałowy",AB119*'lista, wskaźniki'!$I$44,0)))))</f>
        <v>0</v>
      </c>
      <c r="AL119" s="655" t="b">
        <f>IF(U119="energia elektryczna",AD119*1/3.6*'lista, wskaźniki'!$F$26)</f>
        <v>0</v>
      </c>
      <c r="AM119" s="808"/>
      <c r="AN119" s="808"/>
      <c r="AO119" s="808"/>
      <c r="AP119" s="800">
        <f>AA119*'lista, wskaźniki'!$F$26</f>
        <v>0</v>
      </c>
      <c r="AQ119" s="800">
        <f t="shared" si="39"/>
        <v>0</v>
      </c>
      <c r="AR119" s="801">
        <f t="shared" si="40"/>
        <v>0</v>
      </c>
      <c r="AS119" s="801">
        <f t="shared" si="41"/>
        <v>0</v>
      </c>
      <c r="AT119" s="801">
        <f t="shared" si="42"/>
        <v>0</v>
      </c>
      <c r="AU119" s="1224"/>
      <c r="AV119" s="1227"/>
      <c r="AW119" s="1227"/>
      <c r="AX119" s="1227"/>
      <c r="AY119" s="1227"/>
      <c r="AZ119" s="1221"/>
      <c r="BA119" s="1221"/>
      <c r="BB119" s="1221"/>
      <c r="BC119" s="1221"/>
      <c r="BD119" s="835"/>
      <c r="BE119" s="808"/>
      <c r="BF119" s="1279"/>
      <c r="BG119" s="1279"/>
      <c r="BH119" s="1239"/>
      <c r="BI119" s="808"/>
      <c r="BJ119" s="808"/>
      <c r="BK119" s="808"/>
      <c r="BL119" s="1279"/>
      <c r="BM119" s="1279"/>
      <c r="BN119" s="1279"/>
      <c r="BO119" s="1279"/>
      <c r="BP119" s="1279"/>
      <c r="BQ119" s="1279"/>
      <c r="BR119" s="1284"/>
      <c r="BU119" s="365" t="b">
        <f t="shared" si="43"/>
        <v>0</v>
      </c>
      <c r="BV119" s="365">
        <f t="shared" si="44"/>
        <v>0</v>
      </c>
      <c r="BW119" s="365" t="b">
        <f t="shared" si="45"/>
        <v>0</v>
      </c>
      <c r="BX119" s="365" t="b">
        <f t="shared" si="46"/>
        <v>0</v>
      </c>
      <c r="BY119" s="365" t="b">
        <f t="shared" si="47"/>
        <v>0</v>
      </c>
      <c r="BZ119" s="365" t="b">
        <f t="shared" si="63"/>
        <v>0</v>
      </c>
      <c r="CA119" s="661">
        <f t="shared" si="55"/>
        <v>0</v>
      </c>
      <c r="CB119" s="661" t="b">
        <f t="shared" si="49"/>
        <v>0</v>
      </c>
      <c r="CC119" s="661">
        <f t="shared" si="50"/>
        <v>0</v>
      </c>
      <c r="CD119" s="661" t="b">
        <f t="shared" si="51"/>
        <v>0</v>
      </c>
      <c r="CE119" s="661" t="b">
        <f t="shared" si="52"/>
        <v>0</v>
      </c>
      <c r="CF119" s="661" t="b">
        <f t="shared" si="53"/>
        <v>0</v>
      </c>
      <c r="CG119" s="661">
        <f t="shared" si="54"/>
        <v>0</v>
      </c>
      <c r="CI119" s="13">
        <f t="shared" si="64"/>
        <v>0</v>
      </c>
      <c r="CJ119" s="13" t="b">
        <f t="shared" si="56"/>
        <v>0</v>
      </c>
      <c r="CK119" s="13" t="b">
        <f t="shared" si="65"/>
        <v>0</v>
      </c>
      <c r="CL119" s="13" t="b">
        <f t="shared" si="57"/>
        <v>0</v>
      </c>
      <c r="CM119" s="13" t="b">
        <f t="shared" si="66"/>
        <v>0</v>
      </c>
      <c r="CN119" s="13" t="b">
        <f t="shared" si="58"/>
        <v>0</v>
      </c>
      <c r="CO119" s="13" t="b">
        <f t="shared" si="67"/>
        <v>0</v>
      </c>
      <c r="CP119" s="13" t="b">
        <f t="shared" si="59"/>
        <v>0</v>
      </c>
      <c r="CQ119" s="13" t="b">
        <f t="shared" si="68"/>
        <v>0</v>
      </c>
      <c r="CR119" s="13" t="b">
        <f t="shared" si="60"/>
        <v>0</v>
      </c>
    </row>
    <row r="120" spans="1:96" ht="15" thickBot="1">
      <c r="A120" s="1230"/>
      <c r="B120" s="1236"/>
      <c r="C120" s="1236"/>
      <c r="D120" s="1236"/>
      <c r="E120" s="1221"/>
      <c r="F120" s="1221"/>
      <c r="G120" s="1221"/>
      <c r="H120" s="1227"/>
      <c r="I120" s="1227"/>
      <c r="J120" s="1227"/>
      <c r="K120" s="1227"/>
      <c r="L120" s="1227"/>
      <c r="M120" s="1227"/>
      <c r="N120" s="1227"/>
      <c r="O120" s="1227"/>
      <c r="P120" s="1227"/>
      <c r="Q120" s="1227"/>
      <c r="R120" s="808"/>
      <c r="S120" s="808"/>
      <c r="T120" s="808"/>
      <c r="U120" s="808"/>
      <c r="V120" s="808"/>
      <c r="W120" s="808"/>
      <c r="X120" s="808"/>
      <c r="Y120" s="808" t="s">
        <v>50</v>
      </c>
      <c r="Z120" s="802"/>
      <c r="AA120" s="1224"/>
      <c r="AB120" s="840">
        <f t="shared" si="38"/>
        <v>0</v>
      </c>
      <c r="AC120" s="840">
        <f>IF(L120="kompletna",K120*M120*0.0036*'lista, wskaźniki'!$F$13, IF(L120="częściowa",K120*M120*0.0036*'lista, wskaźniki'!$F$14, IF(L120="brak",K120*M120*0.0036*'lista, wskaźniki'!$F$15,)))</f>
        <v>0</v>
      </c>
      <c r="AD120" s="840">
        <f>IF(T120="inne",E120*'lista, wskaźniki'!$E$35+F120*'lista, wskaźniki'!$E$36,IF(T120="to samo źródło",0,IF(T120=0,0)))</f>
        <v>0</v>
      </c>
      <c r="AE120" s="840">
        <f>IF(Y120="węgiel",Z120*'lista, wskaźniki'!$D$20, IF(Y120="drewno",Z120*'lista, wskaźniki'!$D$22,IF(Y120="pellet",Z120*'lista, wskaźniki'!$D$23,IF(Y120="gaz z sieci",Z120*'lista, wskaźniki'!$D$21,IF(Y120="olej opałowy",Z120*'lista, wskaźniki'!$D$24)))))</f>
        <v>0</v>
      </c>
      <c r="AF120" s="655"/>
      <c r="AG120" s="1224"/>
      <c r="AH120" s="655">
        <f>IF(Y120="węgiel",AB120*1/3.6*'lista, wskaźniki'!$F$20,IF(Y120="drewno",AB120*1/3.6*'lista, wskaźniki'!$F$22,IF(Y120="pellet",AB120*1/3.6*'lista, wskaźniki'!$F$23,IF(Y120="gaz z sieci",AB120*1/3.6*'lista, wskaźniki'!$F$21,IF(Y120="olej opałowy",AB120*1/3.6*'lista, wskaźniki'!$F$24,0)))))</f>
        <v>0</v>
      </c>
      <c r="AI120" s="656">
        <f>IF(Y120="węgiel",AB120*'lista, wskaźniki'!$E$42,IF(Y120="drewno",AB120*'lista, wskaźniki'!$G$42,IF(Y120="pellet",AB120*'lista, wskaźniki'!$H$42,IF(Y120="gaz z sieci",AB120*'lista, wskaźniki'!$F$42,IF(Y120="olej opałowy",AB120*'lista, wskaźniki'!$I$42,0)))))</f>
        <v>0</v>
      </c>
      <c r="AJ120" s="656">
        <f>IF(Y120="węgiel",AB120*'lista, wskaźniki'!$E$43,IF(Y120="drewno",AB120*'lista, wskaźniki'!$G$43,IF(Y120="pellet",AB120*'lista, wskaźniki'!$H$43,IF(Y120="gaz z sieci",AB120*'lista, wskaźniki'!$F$43,IF(Y120="olej opałowy",AB120*'lista, wskaźniki'!$I$43,0)))))</f>
        <v>0</v>
      </c>
      <c r="AK120" s="656">
        <f>IF(Y120="węgiel",AB120*'lista, wskaźniki'!$E$44,IF(Y120="drewno",AB120*'lista, wskaźniki'!$G$44,IF(Y120="pellet",AB120*'lista, wskaźniki'!$H$44,IF(Y120="gaz z sieci",AB120*'lista, wskaźniki'!$F$44,IF(Y120="olej opałowy",AB120*'lista, wskaźniki'!$I$44,0)))))</f>
        <v>0</v>
      </c>
      <c r="AL120" s="655" t="b">
        <f>IF(U120="energia elektryczna",AD120*1/3.6*'lista, wskaźniki'!$F$26)</f>
        <v>0</v>
      </c>
      <c r="AM120" s="808"/>
      <c r="AN120" s="808"/>
      <c r="AO120" s="808"/>
      <c r="AP120" s="800">
        <f>AA120*'lista, wskaźniki'!$F$26</f>
        <v>0</v>
      </c>
      <c r="AQ120" s="800">
        <f t="shared" si="39"/>
        <v>0</v>
      </c>
      <c r="AR120" s="801">
        <f t="shared" si="40"/>
        <v>0</v>
      </c>
      <c r="AS120" s="801">
        <f t="shared" si="41"/>
        <v>0</v>
      </c>
      <c r="AT120" s="801">
        <f t="shared" si="42"/>
        <v>0</v>
      </c>
      <c r="AU120" s="1224"/>
      <c r="AV120" s="1227"/>
      <c r="AW120" s="1227"/>
      <c r="AX120" s="1227"/>
      <c r="AY120" s="1227"/>
      <c r="AZ120" s="1221"/>
      <c r="BA120" s="1221"/>
      <c r="BB120" s="1221"/>
      <c r="BC120" s="1221"/>
      <c r="BD120" s="835"/>
      <c r="BE120" s="808"/>
      <c r="BF120" s="1279"/>
      <c r="BG120" s="1279"/>
      <c r="BH120" s="1239"/>
      <c r="BI120" s="808"/>
      <c r="BJ120" s="808"/>
      <c r="BK120" s="808"/>
      <c r="BL120" s="1279"/>
      <c r="BM120" s="1279"/>
      <c r="BN120" s="1279"/>
      <c r="BO120" s="1279"/>
      <c r="BP120" s="1279"/>
      <c r="BQ120" s="1279"/>
      <c r="BR120" s="1284"/>
      <c r="BU120" s="365" t="b">
        <f t="shared" si="43"/>
        <v>0</v>
      </c>
      <c r="BV120" s="365" t="b">
        <f t="shared" si="44"/>
        <v>0</v>
      </c>
      <c r="BW120" s="365">
        <f t="shared" si="45"/>
        <v>0</v>
      </c>
      <c r="BX120" s="365" t="b">
        <f t="shared" si="46"/>
        <v>0</v>
      </c>
      <c r="BY120" s="365" t="b">
        <f t="shared" si="47"/>
        <v>0</v>
      </c>
      <c r="BZ120" s="365" t="b">
        <f t="shared" si="63"/>
        <v>0</v>
      </c>
      <c r="CA120" s="661">
        <f t="shared" si="55"/>
        <v>0</v>
      </c>
      <c r="CB120" s="661" t="b">
        <f t="shared" si="49"/>
        <v>0</v>
      </c>
      <c r="CC120" s="661" t="b">
        <f t="shared" si="50"/>
        <v>0</v>
      </c>
      <c r="CD120" s="661">
        <f t="shared" si="51"/>
        <v>0</v>
      </c>
      <c r="CE120" s="661" t="b">
        <f t="shared" si="52"/>
        <v>0</v>
      </c>
      <c r="CF120" s="661" t="b">
        <f t="shared" si="53"/>
        <v>0</v>
      </c>
      <c r="CG120" s="661">
        <f t="shared" si="54"/>
        <v>0</v>
      </c>
      <c r="CI120" s="13">
        <f t="shared" si="64"/>
        <v>0</v>
      </c>
      <c r="CJ120" s="13" t="b">
        <f t="shared" si="56"/>
        <v>0</v>
      </c>
      <c r="CK120" s="13" t="b">
        <f t="shared" si="65"/>
        <v>0</v>
      </c>
      <c r="CL120" s="13" t="b">
        <f t="shared" si="57"/>
        <v>0</v>
      </c>
      <c r="CM120" s="13" t="b">
        <f t="shared" si="66"/>
        <v>0</v>
      </c>
      <c r="CN120" s="13" t="b">
        <f t="shared" si="58"/>
        <v>0</v>
      </c>
      <c r="CO120" s="13" t="b">
        <f t="shared" si="67"/>
        <v>0</v>
      </c>
      <c r="CP120" s="13" t="b">
        <f t="shared" si="59"/>
        <v>0</v>
      </c>
      <c r="CQ120" s="13" t="b">
        <f t="shared" si="68"/>
        <v>0</v>
      </c>
      <c r="CR120" s="13" t="b">
        <f t="shared" si="60"/>
        <v>0</v>
      </c>
    </row>
    <row r="121" spans="1:96" ht="15" thickBot="1">
      <c r="A121" s="1230"/>
      <c r="B121" s="1236"/>
      <c r="C121" s="1236"/>
      <c r="D121" s="1236"/>
      <c r="E121" s="1221"/>
      <c r="F121" s="1221"/>
      <c r="G121" s="1221"/>
      <c r="H121" s="1227"/>
      <c r="I121" s="1227"/>
      <c r="J121" s="1227"/>
      <c r="K121" s="1227"/>
      <c r="L121" s="1227"/>
      <c r="M121" s="1227"/>
      <c r="N121" s="1227"/>
      <c r="O121" s="1227"/>
      <c r="P121" s="1227"/>
      <c r="Q121" s="1227"/>
      <c r="R121" s="808"/>
      <c r="S121" s="808"/>
      <c r="T121" s="808"/>
      <c r="U121" s="808"/>
      <c r="V121" s="808"/>
      <c r="W121" s="808"/>
      <c r="X121" s="808"/>
      <c r="Y121" s="808" t="s">
        <v>38</v>
      </c>
      <c r="Z121" s="802"/>
      <c r="AA121" s="1224"/>
      <c r="AB121" s="840">
        <f t="shared" si="38"/>
        <v>0</v>
      </c>
      <c r="AC121" s="840">
        <f>IF(L121="kompletna",K121*M121*0.0036*'lista, wskaźniki'!$F$13, IF(L121="częściowa",K121*M121*0.0036*'lista, wskaźniki'!$F$14, IF(L121="brak",K121*M121*0.0036*'lista, wskaźniki'!$F$15,)))</f>
        <v>0</v>
      </c>
      <c r="AD121" s="840">
        <f>IF(T121="inne",E121*'lista, wskaźniki'!$E$35+F121*'lista, wskaźniki'!$E$36,IF(T121="to samo źródło",0,IF(T121=0,0)))</f>
        <v>0</v>
      </c>
      <c r="AE121" s="840">
        <f>IF(Y121="węgiel",Z121*'lista, wskaźniki'!$D$20, IF(Y121="drewno",Z121*'lista, wskaźniki'!$D$22,IF(Y121="pellet",Z121*'lista, wskaźniki'!$D$23,IF(Y121="gaz z sieci",Z121*'lista, wskaźniki'!$D$21,IF(Y121="olej opałowy",Z121*'lista, wskaźniki'!$D$24)))))</f>
        <v>0</v>
      </c>
      <c r="AF121" s="655"/>
      <c r="AG121" s="1224"/>
      <c r="AH121" s="655">
        <f>IF(Y121="węgiel",AB121*1/3.6*'lista, wskaźniki'!$F$20,IF(Y121="drewno",AB121*1/3.6*'lista, wskaźniki'!$F$22,IF(Y121="pellet",AB121*1/3.6*'lista, wskaźniki'!$F$23,IF(Y121="gaz z sieci",AB121*1/3.6*'lista, wskaźniki'!$F$21,IF(Y121="olej opałowy",AB121*1/3.6*'lista, wskaźniki'!$F$24,0)))))</f>
        <v>0</v>
      </c>
      <c r="AI121" s="656">
        <f>IF(Y121="węgiel",AB121*'lista, wskaźniki'!$E$42,IF(Y121="drewno",AB121*'lista, wskaźniki'!$G$42,IF(Y121="pellet",AB121*'lista, wskaźniki'!$H$42,IF(Y121="gaz z sieci",AB121*'lista, wskaźniki'!$F$42,IF(Y121="olej opałowy",AB121*'lista, wskaźniki'!$I$42,0)))))</f>
        <v>0</v>
      </c>
      <c r="AJ121" s="656">
        <f>IF(Y121="węgiel",AB121*'lista, wskaźniki'!$E$43,IF(Y121="drewno",AB121*'lista, wskaźniki'!$G$43,IF(Y121="pellet",AB121*'lista, wskaźniki'!$H$43,IF(Y121="gaz z sieci",AB121*'lista, wskaźniki'!$F$43,IF(Y121="olej opałowy",AB121*'lista, wskaźniki'!$I$43,0)))))</f>
        <v>0</v>
      </c>
      <c r="AK121" s="656">
        <f>IF(Y121="węgiel",AB121*'lista, wskaźniki'!$E$44,IF(Y121="drewno",AB121*'lista, wskaźniki'!$G$44,IF(Y121="pellet",AB121*'lista, wskaźniki'!$H$44,IF(Y121="gaz z sieci",AB121*'lista, wskaźniki'!$F$44,IF(Y121="olej opałowy",AB121*'lista, wskaźniki'!$I$44,0)))))</f>
        <v>0</v>
      </c>
      <c r="AL121" s="655" t="b">
        <f>IF(U121="energia elektryczna",AD121*1/3.6*'lista, wskaźniki'!$F$26)</f>
        <v>0</v>
      </c>
      <c r="AM121" s="808"/>
      <c r="AN121" s="808"/>
      <c r="AO121" s="808"/>
      <c r="AP121" s="800">
        <f>AA121*'lista, wskaźniki'!$F$26</f>
        <v>0</v>
      </c>
      <c r="AQ121" s="800">
        <f t="shared" si="39"/>
        <v>0</v>
      </c>
      <c r="AR121" s="801">
        <f t="shared" si="40"/>
        <v>0</v>
      </c>
      <c r="AS121" s="801">
        <f t="shared" si="41"/>
        <v>0</v>
      </c>
      <c r="AT121" s="801">
        <f t="shared" si="42"/>
        <v>0</v>
      </c>
      <c r="AU121" s="1224"/>
      <c r="AV121" s="1227"/>
      <c r="AW121" s="1227"/>
      <c r="AX121" s="1227"/>
      <c r="AY121" s="1227"/>
      <c r="AZ121" s="1221"/>
      <c r="BA121" s="1221"/>
      <c r="BB121" s="1221"/>
      <c r="BC121" s="1221"/>
      <c r="BD121" s="835"/>
      <c r="BE121" s="808"/>
      <c r="BF121" s="1279"/>
      <c r="BG121" s="1279"/>
      <c r="BH121" s="1239"/>
      <c r="BI121" s="808"/>
      <c r="BJ121" s="808"/>
      <c r="BK121" s="808"/>
      <c r="BL121" s="1279"/>
      <c r="BM121" s="1279"/>
      <c r="BN121" s="1279"/>
      <c r="BO121" s="1279"/>
      <c r="BP121" s="1279"/>
      <c r="BQ121" s="1279"/>
      <c r="BR121" s="1284"/>
      <c r="BU121" s="365" t="b">
        <f t="shared" si="43"/>
        <v>0</v>
      </c>
      <c r="BV121" s="365" t="b">
        <f t="shared" si="44"/>
        <v>0</v>
      </c>
      <c r="BW121" s="365" t="b">
        <f t="shared" si="45"/>
        <v>0</v>
      </c>
      <c r="BX121" s="365">
        <f t="shared" si="46"/>
        <v>0</v>
      </c>
      <c r="BY121" s="365" t="b">
        <f t="shared" si="47"/>
        <v>0</v>
      </c>
      <c r="BZ121" s="365" t="b">
        <f t="shared" si="63"/>
        <v>0</v>
      </c>
      <c r="CA121" s="661">
        <f t="shared" si="55"/>
        <v>0</v>
      </c>
      <c r="CB121" s="661" t="b">
        <f t="shared" si="49"/>
        <v>0</v>
      </c>
      <c r="CC121" s="661" t="b">
        <f t="shared" si="50"/>
        <v>0</v>
      </c>
      <c r="CD121" s="661" t="b">
        <f t="shared" si="51"/>
        <v>0</v>
      </c>
      <c r="CE121" s="661">
        <f t="shared" si="52"/>
        <v>0</v>
      </c>
      <c r="CF121" s="661" t="b">
        <f t="shared" si="53"/>
        <v>0</v>
      </c>
      <c r="CG121" s="661">
        <f t="shared" si="54"/>
        <v>0</v>
      </c>
      <c r="CI121" s="13">
        <f t="shared" si="64"/>
        <v>0</v>
      </c>
      <c r="CJ121" s="13" t="b">
        <f t="shared" si="56"/>
        <v>0</v>
      </c>
      <c r="CK121" s="13" t="b">
        <f t="shared" si="65"/>
        <v>0</v>
      </c>
      <c r="CL121" s="13" t="b">
        <f t="shared" si="57"/>
        <v>0</v>
      </c>
      <c r="CM121" s="13" t="b">
        <f t="shared" si="66"/>
        <v>0</v>
      </c>
      <c r="CN121" s="13" t="b">
        <f t="shared" si="58"/>
        <v>0</v>
      </c>
      <c r="CO121" s="13" t="b">
        <f t="shared" si="67"/>
        <v>0</v>
      </c>
      <c r="CP121" s="13" t="b">
        <f t="shared" si="59"/>
        <v>0</v>
      </c>
      <c r="CQ121" s="13" t="b">
        <f t="shared" si="68"/>
        <v>0</v>
      </c>
      <c r="CR121" s="13" t="b">
        <f t="shared" si="60"/>
        <v>0</v>
      </c>
    </row>
    <row r="122" spans="1:96" ht="15" thickBot="1">
      <c r="A122" s="1231"/>
      <c r="B122" s="1237"/>
      <c r="C122" s="1237"/>
      <c r="D122" s="1237"/>
      <c r="E122" s="1222"/>
      <c r="F122" s="1222"/>
      <c r="G122" s="1222"/>
      <c r="H122" s="1228"/>
      <c r="I122" s="1228"/>
      <c r="J122" s="1228"/>
      <c r="K122" s="1228"/>
      <c r="L122" s="1228"/>
      <c r="M122" s="1228"/>
      <c r="N122" s="1228"/>
      <c r="O122" s="1228"/>
      <c r="P122" s="1228"/>
      <c r="Q122" s="1228"/>
      <c r="R122" s="809"/>
      <c r="S122" s="809"/>
      <c r="T122" s="809"/>
      <c r="U122" s="809"/>
      <c r="V122" s="809"/>
      <c r="W122" s="809"/>
      <c r="X122" s="809"/>
      <c r="Y122" s="809" t="s">
        <v>37</v>
      </c>
      <c r="Z122" s="805"/>
      <c r="AA122" s="1225"/>
      <c r="AB122" s="840">
        <f t="shared" si="38"/>
        <v>0</v>
      </c>
      <c r="AC122" s="840">
        <f>IF(L122="kompletna",K122*M122*0.0036*'lista, wskaźniki'!$F$13, IF(L122="częściowa",K122*M122*0.0036*'lista, wskaźniki'!$F$14, IF(L122="brak",K122*M122*0.0036*'lista, wskaźniki'!$F$15,)))</f>
        <v>0</v>
      </c>
      <c r="AD122" s="840">
        <f>IF(T122="inne",E122*'lista, wskaźniki'!$E$35+F122*'lista, wskaźniki'!$E$36,IF(T122="to samo źródło",0,IF(T122=0,0)))</f>
        <v>0</v>
      </c>
      <c r="AE122" s="840">
        <f>IF(Y122="węgiel",Z122*'lista, wskaźniki'!$D$20, IF(Y122="drewno",Z122*'lista, wskaźniki'!$D$22,IF(Y122="pellet",Z122*'lista, wskaźniki'!$D$23,IF(Y122="gaz z sieci",Z122*'lista, wskaźniki'!$D$21,IF(Y122="olej opałowy",Z122*'lista, wskaźniki'!$D$24)))))</f>
        <v>0</v>
      </c>
      <c r="AF122" s="810"/>
      <c r="AG122" s="1225"/>
      <c r="AH122" s="655">
        <f>IF(Y122="węgiel",AB122*1/3.6*'lista, wskaźniki'!$F$20,IF(Y122="drewno",AB122*1/3.6*'lista, wskaźniki'!$F$22,IF(Y122="pellet",AB122*1/3.6*'lista, wskaźniki'!$F$23,IF(Y122="gaz z sieci",AB122*1/3.6*'lista, wskaźniki'!$F$21,IF(Y122="olej opałowy",AB122*1/3.6*'lista, wskaźniki'!$F$24,0)))))</f>
        <v>0</v>
      </c>
      <c r="AI122" s="656">
        <f>IF(Y122="węgiel",AB122*'lista, wskaźniki'!$E$42,IF(Y122="drewno",AB122*'lista, wskaźniki'!$G$42,IF(Y122="pellet",AB122*'lista, wskaźniki'!$H$42,IF(Y122="gaz z sieci",AB122*'lista, wskaźniki'!$F$42,IF(Y122="olej opałowy",AB122*'lista, wskaźniki'!$I$42,0)))))</f>
        <v>0</v>
      </c>
      <c r="AJ122" s="656">
        <f>IF(Y122="węgiel",AB122*'lista, wskaźniki'!$E$43,IF(Y122="drewno",AB122*'lista, wskaźniki'!$G$43,IF(Y122="pellet",AB122*'lista, wskaźniki'!$H$43,IF(Y122="gaz z sieci",AB122*'lista, wskaźniki'!$F$43,IF(Y122="olej opałowy",AB122*'lista, wskaźniki'!$I$43,0)))))</f>
        <v>0</v>
      </c>
      <c r="AK122" s="656">
        <f>IF(Y122="węgiel",AB122*'lista, wskaźniki'!$E$44,IF(Y122="drewno",AB122*'lista, wskaźniki'!$G$44,IF(Y122="pellet",AB122*'lista, wskaźniki'!$H$44,IF(Y122="gaz z sieci",AB122*'lista, wskaźniki'!$F$44,IF(Y122="olej opałowy",AB122*'lista, wskaźniki'!$I$44,0)))))</f>
        <v>0</v>
      </c>
      <c r="AL122" s="655" t="b">
        <f>IF(U122="energia elektryczna",AD122*1/3.6*'lista, wskaźniki'!$F$26)</f>
        <v>0</v>
      </c>
      <c r="AM122" s="809"/>
      <c r="AN122" s="809"/>
      <c r="AO122" s="809"/>
      <c r="AP122" s="800">
        <f>AA122*'lista, wskaźniki'!$F$26</f>
        <v>0</v>
      </c>
      <c r="AQ122" s="800">
        <f t="shared" si="39"/>
        <v>0</v>
      </c>
      <c r="AR122" s="801">
        <f t="shared" si="40"/>
        <v>0</v>
      </c>
      <c r="AS122" s="801">
        <f t="shared" si="41"/>
        <v>0</v>
      </c>
      <c r="AT122" s="801">
        <f t="shared" si="42"/>
        <v>0</v>
      </c>
      <c r="AU122" s="1225"/>
      <c r="AV122" s="1228"/>
      <c r="AW122" s="1228"/>
      <c r="AX122" s="1228"/>
      <c r="AY122" s="1228"/>
      <c r="AZ122" s="1222"/>
      <c r="BA122" s="1222"/>
      <c r="BB122" s="1222"/>
      <c r="BC122" s="1222"/>
      <c r="BD122" s="836"/>
      <c r="BE122" s="809"/>
      <c r="BF122" s="1280"/>
      <c r="BG122" s="1280"/>
      <c r="BH122" s="1240"/>
      <c r="BI122" s="809"/>
      <c r="BJ122" s="809"/>
      <c r="BK122" s="809"/>
      <c r="BL122" s="1280"/>
      <c r="BM122" s="1280"/>
      <c r="BN122" s="1280"/>
      <c r="BO122" s="1280"/>
      <c r="BP122" s="1280"/>
      <c r="BQ122" s="1280"/>
      <c r="BR122" s="1285"/>
      <c r="BU122" s="365" t="b">
        <f t="shared" si="43"/>
        <v>0</v>
      </c>
      <c r="BV122" s="365" t="b">
        <f t="shared" si="44"/>
        <v>0</v>
      </c>
      <c r="BW122" s="365" t="b">
        <f t="shared" si="45"/>
        <v>0</v>
      </c>
      <c r="BX122" s="365" t="b">
        <f t="shared" si="46"/>
        <v>0</v>
      </c>
      <c r="BY122" s="365">
        <f t="shared" si="47"/>
        <v>0</v>
      </c>
      <c r="BZ122" s="365" t="b">
        <f t="shared" si="63"/>
        <v>0</v>
      </c>
      <c r="CA122" s="661">
        <f t="shared" si="55"/>
        <v>0</v>
      </c>
      <c r="CB122" s="661" t="b">
        <f t="shared" si="49"/>
        <v>0</v>
      </c>
      <c r="CC122" s="661" t="b">
        <f t="shared" si="50"/>
        <v>0</v>
      </c>
      <c r="CD122" s="661" t="b">
        <f t="shared" si="51"/>
        <v>0</v>
      </c>
      <c r="CE122" s="661" t="b">
        <f t="shared" si="52"/>
        <v>0</v>
      </c>
      <c r="CF122" s="661">
        <f t="shared" si="53"/>
        <v>0</v>
      </c>
      <c r="CG122" s="661">
        <f t="shared" si="54"/>
        <v>0</v>
      </c>
      <c r="CI122" s="13">
        <f t="shared" si="64"/>
        <v>0</v>
      </c>
      <c r="CJ122" s="13" t="b">
        <f t="shared" si="56"/>
        <v>0</v>
      </c>
      <c r="CK122" s="13" t="b">
        <f t="shared" si="65"/>
        <v>0</v>
      </c>
      <c r="CL122" s="13" t="b">
        <f t="shared" si="57"/>
        <v>0</v>
      </c>
      <c r="CM122" s="13" t="b">
        <f t="shared" si="66"/>
        <v>0</v>
      </c>
      <c r="CN122" s="13" t="b">
        <f t="shared" si="58"/>
        <v>0</v>
      </c>
      <c r="CO122" s="13" t="b">
        <f t="shared" si="67"/>
        <v>0</v>
      </c>
      <c r="CP122" s="13" t="b">
        <f t="shared" si="59"/>
        <v>0</v>
      </c>
      <c r="CQ122" s="13" t="b">
        <f t="shared" si="68"/>
        <v>0</v>
      </c>
      <c r="CR122" s="13" t="b">
        <f t="shared" si="60"/>
        <v>0</v>
      </c>
    </row>
    <row r="123" spans="1:96" ht="15" thickBot="1">
      <c r="A123" s="1229">
        <v>25</v>
      </c>
      <c r="B123" s="1235" t="s">
        <v>571</v>
      </c>
      <c r="C123" s="1220" t="s">
        <v>652</v>
      </c>
      <c r="D123" s="1238"/>
      <c r="E123" s="1220"/>
      <c r="F123" s="1220"/>
      <c r="G123" s="1220">
        <v>1972</v>
      </c>
      <c r="H123" s="1226" t="s">
        <v>17</v>
      </c>
      <c r="I123" s="1226" t="s">
        <v>17</v>
      </c>
      <c r="J123" s="1226" t="s">
        <v>17</v>
      </c>
      <c r="K123" s="1226">
        <f>IF(G123&lt;=1966,'lista, wskaźniki'!$G$4,IF(G123&gt;1966,IF(G123&lt;=1985,'lista, wskaźniki'!$G$5,IF(G123&gt;1985,IF(G123&lt;=1992,'lista, wskaźniki'!$G$6,IF(G123&gt;1992,IF(G123&lt;=1996,'lista, wskaźniki'!$G$7,IF(G123&gt;1996,'lista, wskaźniki'!$G$8))))))))</f>
        <v>250</v>
      </c>
      <c r="L123" s="1226" t="s">
        <v>25</v>
      </c>
      <c r="M123" s="1226">
        <v>295.18</v>
      </c>
      <c r="N123" s="1226" t="s">
        <v>27</v>
      </c>
      <c r="O123" s="1226" t="s">
        <v>653</v>
      </c>
      <c r="P123" s="1226"/>
      <c r="Q123" s="1226"/>
      <c r="R123" s="807" t="s">
        <v>195</v>
      </c>
      <c r="S123" s="807"/>
      <c r="T123" s="807"/>
      <c r="U123" s="807"/>
      <c r="V123" s="807"/>
      <c r="W123" s="807"/>
      <c r="X123" s="807"/>
      <c r="Y123" s="807" t="s">
        <v>35</v>
      </c>
      <c r="Z123" s="798"/>
      <c r="AA123" s="1223"/>
      <c r="AB123" s="840">
        <f>AC123/2/2</f>
        <v>66.415499999999994</v>
      </c>
      <c r="AC123" s="840">
        <f>IF(L123="kompletna",K123*M123*0.0036*'lista, wskaźniki'!$F$13, IF(L123="częściowa",K123*M123*0.0036*'lista, wskaźniki'!$F$14, IF(L123="brak",K123*M123*0.0036*'lista, wskaźniki'!$F$15,)))</f>
        <v>265.66199999999998</v>
      </c>
      <c r="AD123" s="840">
        <f>IF(T123="inne",E123*'lista, wskaźniki'!$E$35+F123*'lista, wskaźniki'!$E$36,IF(T123="to samo źródło",0,IF(T123=0,0)))</f>
        <v>0</v>
      </c>
      <c r="AE123" s="840">
        <f>IF(Y123="węgiel",Z123*'lista, wskaźniki'!$D$20, IF(Y123="drewno",Z123*'lista, wskaźniki'!$D$22,IF(Y123="pellet",Z123*'lista, wskaźniki'!$D$23,IF(Y123="gaz z sieci",Z123*'lista, wskaźniki'!$D$21,IF(Y123="olej opałowy",Z123*'lista, wskaźniki'!$D$24)))))</f>
        <v>0</v>
      </c>
      <c r="AF123" s="800"/>
      <c r="AG123" s="1223"/>
      <c r="AH123" s="655">
        <f>IF(Y123="węgiel",AB123*1/3.6*'lista, wskaźniki'!$F$20,IF(Y123="drewno",AB123*1/3.6*'lista, wskaźniki'!$F$22,IF(Y123="pellet",AB123*1/3.6*'lista, wskaźniki'!$F$23,IF(Y123="gaz z sieci",AB123*1/3.6*'lista, wskaźniki'!$F$21,IF(Y123="olej opałowy",AB123*1/3.6*'lista, wskaźniki'!$F$24,0)))))</f>
        <v>6.2915403149999989</v>
      </c>
      <c r="AI123" s="656">
        <f>IF(Y123="węgiel",AB123*'lista, wskaźniki'!$E$42,IF(Y123="drewno",AB123*'lista, wskaźniki'!$G$42,IF(Y123="pellet",AB123*'lista, wskaźniki'!$H$42,IF(Y123="gaz z sieci",AB123*'lista, wskaźniki'!$F$42,IF(Y123="olej opałowy",AB123*'lista, wskaźniki'!$I$42,0)))))</f>
        <v>2.5237889999999999E-2</v>
      </c>
      <c r="AJ123" s="656">
        <f>IF(Y123="węgiel",AB123*'lista, wskaźniki'!$E$43,IF(Y123="drewno",AB123*'lista, wskaźniki'!$G$43,IF(Y123="pellet",AB123*'lista, wskaźniki'!$H$43,IF(Y123="gaz z sieci",AB123*'lista, wskaźniki'!$F$43,IF(Y123="olej opałowy",AB123*'lista, wskaźniki'!$I$43,0)))))</f>
        <v>2.390958E-2</v>
      </c>
      <c r="AK123" s="656">
        <f>IF(Y123="węgiel",AB123*'lista, wskaźniki'!$E$44,IF(Y123="drewno",AB123*'lista, wskaźniki'!$G$44,IF(Y123="pellet",AB123*'lista, wskaźniki'!$H$44,IF(Y123="gaz z sieci",AB123*'lista, wskaźniki'!$F$44,IF(Y123="olej opałowy",AB123*'lista, wskaźniki'!$I$44,0)))))</f>
        <v>1.7932185E-5</v>
      </c>
      <c r="AL123" s="655" t="b">
        <f>IF(U123="energia elektryczna",AD123*1/3.6*'lista, wskaźniki'!$F$26)</f>
        <v>0</v>
      </c>
      <c r="AM123" s="807"/>
      <c r="AN123" s="807"/>
      <c r="AO123" s="807"/>
      <c r="AP123" s="800">
        <f>AA123*'lista, wskaźniki'!$F$26</f>
        <v>0</v>
      </c>
      <c r="AQ123" s="800">
        <f>AH123+AP123</f>
        <v>6.2915403149999989</v>
      </c>
      <c r="AR123" s="801">
        <f t="shared" ref="AR123:AT127" si="69">AI123</f>
        <v>2.5237889999999999E-2</v>
      </c>
      <c r="AS123" s="801">
        <f t="shared" si="69"/>
        <v>2.390958E-2</v>
      </c>
      <c r="AT123" s="801">
        <f t="shared" si="69"/>
        <v>1.7932185E-5</v>
      </c>
      <c r="AU123" s="1223"/>
      <c r="AV123" s="1226"/>
      <c r="AW123" s="1226" t="s">
        <v>16</v>
      </c>
      <c r="AX123" s="1226" t="s">
        <v>16</v>
      </c>
      <c r="AY123" s="1226" t="s">
        <v>16</v>
      </c>
      <c r="AZ123" s="1220"/>
      <c r="BA123" s="1220"/>
      <c r="BB123" s="1220"/>
      <c r="BC123" s="1220" t="s">
        <v>17</v>
      </c>
      <c r="BD123" s="834" t="s">
        <v>17</v>
      </c>
      <c r="BE123" s="807"/>
      <c r="BF123" s="1278"/>
      <c r="BG123" s="1278"/>
      <c r="BH123" s="1238"/>
      <c r="BI123" s="807"/>
      <c r="BJ123" s="807"/>
      <c r="BK123" s="807"/>
      <c r="BL123" s="1278"/>
      <c r="BM123" s="1278"/>
      <c r="BN123" s="1278"/>
      <c r="BO123" s="1278"/>
      <c r="BP123" s="1278"/>
      <c r="BQ123" s="1278"/>
      <c r="BR123" s="1283"/>
      <c r="BU123" s="365">
        <f>IF(Y123="węgiel",AB123)</f>
        <v>66.415499999999994</v>
      </c>
      <c r="BV123" s="365" t="b">
        <f>IF(Y123="drewno",AB123)</f>
        <v>0</v>
      </c>
      <c r="BW123" s="365" t="b">
        <f>IF(Y123="pellet",AB123)</f>
        <v>0</v>
      </c>
      <c r="BX123" s="365" t="b">
        <f>IF(Y123="gaz z sieci",AB123)</f>
        <v>0</v>
      </c>
      <c r="BY123" s="365" t="b">
        <f>IF(Y123="olej opałowy",AB123)</f>
        <v>0</v>
      </c>
      <c r="BZ123" s="365" t="b">
        <f>IF(R123="energia elektryczna",AC123)</f>
        <v>0</v>
      </c>
      <c r="CA123" s="661">
        <f>AD123</f>
        <v>0</v>
      </c>
      <c r="CB123" s="661">
        <f t="shared" ref="CB123:CF127" si="70">BU123</f>
        <v>66.415499999999994</v>
      </c>
      <c r="CC123" s="661" t="b">
        <f t="shared" si="70"/>
        <v>0</v>
      </c>
      <c r="CD123" s="661" t="b">
        <f t="shared" si="70"/>
        <v>0</v>
      </c>
      <c r="CE123" s="661" t="b">
        <f t="shared" si="70"/>
        <v>0</v>
      </c>
      <c r="CF123" s="661" t="b">
        <f t="shared" si="70"/>
        <v>0</v>
      </c>
      <c r="CG123" s="661">
        <f>BZ123+CA123</f>
        <v>0</v>
      </c>
      <c r="CI123" s="13" t="b">
        <f>IF(G123&lt;1966,M123)</f>
        <v>0</v>
      </c>
      <c r="CJ123" s="13">
        <f>IF(L123="kompletna",CI123,IF(L123="częściowa",0.5*CI123,IF(L123="brak",0*CI123)))</f>
        <v>0</v>
      </c>
      <c r="CK123" s="13">
        <f>IF(G123&gt;1966,IF(G123&lt;=1985,M123))</f>
        <v>295.18</v>
      </c>
      <c r="CL123" s="13">
        <f>IF(L123="kompletna",CK123,IF(L123="częściowa",0.5*CK123,IF(L123="brak",0*CK123)))</f>
        <v>0</v>
      </c>
      <c r="CM123" s="13" t="b">
        <f>IF(G123&gt;1985,IF(G123&lt;=1992,M123))</f>
        <v>0</v>
      </c>
      <c r="CN123" s="13">
        <f>IF(L123="kompletna",CM123,IF(L123="częściowa",0.5*CM123,IF(L123="brak",0*CM123)))</f>
        <v>0</v>
      </c>
      <c r="CO123" s="13" t="b">
        <f>IF(G123&gt;1992,IF(G123&lt;=1996,M123))</f>
        <v>0</v>
      </c>
      <c r="CP123" s="13">
        <f>IF(L123="kompletna",CO123,IF(L123="częściowa",0.5*CO123,IF(L123="brak",0*CO123)))</f>
        <v>0</v>
      </c>
      <c r="CQ123" s="13" t="b">
        <f>IF(G123&gt;=1997,M123)</f>
        <v>0</v>
      </c>
      <c r="CR123" s="13">
        <f>IF(L123="kompletna",CQ123,IF(L123="częściowa",0.5*CQ123,IF(L123="brak",0*CQ123)))</f>
        <v>0</v>
      </c>
    </row>
    <row r="124" spans="1:96" ht="15" thickBot="1">
      <c r="A124" s="1230"/>
      <c r="B124" s="1236"/>
      <c r="C124" s="1221"/>
      <c r="D124" s="1239"/>
      <c r="E124" s="1221"/>
      <c r="F124" s="1221"/>
      <c r="G124" s="1221"/>
      <c r="H124" s="1227"/>
      <c r="I124" s="1227"/>
      <c r="J124" s="1227"/>
      <c r="K124" s="1227"/>
      <c r="L124" s="1227"/>
      <c r="M124" s="1227"/>
      <c r="N124" s="1227"/>
      <c r="O124" s="1227"/>
      <c r="P124" s="1227"/>
      <c r="Q124" s="1227"/>
      <c r="R124" s="808" t="s">
        <v>35</v>
      </c>
      <c r="S124" s="808"/>
      <c r="T124" s="808"/>
      <c r="U124" s="808"/>
      <c r="V124" s="808"/>
      <c r="W124" s="808"/>
      <c r="X124" s="808"/>
      <c r="Y124" s="808" t="s">
        <v>36</v>
      </c>
      <c r="Z124" s="802"/>
      <c r="AA124" s="1224"/>
      <c r="AB124" s="840">
        <f>AC123/2/2</f>
        <v>66.415499999999994</v>
      </c>
      <c r="AC124" s="840">
        <f>IF(L124="kompletna",K124*M124*0.0036*'lista, wskaźniki'!$F$13, IF(L124="częściowa",K124*M124*0.0036*'lista, wskaźniki'!$F$14, IF(L124="brak",K124*M124*0.0036*'lista, wskaźniki'!$F$15,)))</f>
        <v>0</v>
      </c>
      <c r="AD124" s="840">
        <f>IF(T124="inne",E124*'lista, wskaźniki'!$E$35+F124*'lista, wskaźniki'!$E$36,IF(T124="to samo źródło",0,IF(T124=0,0)))</f>
        <v>0</v>
      </c>
      <c r="AE124" s="840">
        <f>IF(Y124="węgiel",Z124*'lista, wskaźniki'!$D$20, IF(Y124="drewno",Z124*'lista, wskaźniki'!$D$22,IF(Y124="pellet",Z124*'lista, wskaźniki'!$D$23,IF(Y124="gaz z sieci",Z124*'lista, wskaźniki'!$D$21,IF(Y124="olej opałowy",Z124*'lista, wskaźniki'!$D$24)))))</f>
        <v>0</v>
      </c>
      <c r="AF124" s="655"/>
      <c r="AG124" s="1224"/>
      <c r="AH124" s="655">
        <f>IF(Y124="węgiel",AB124*1/3.6*'lista, wskaźniki'!$F$20,IF(Y124="drewno",AB124*1/3.6*'lista, wskaźniki'!$F$22,IF(Y124="pellet",AB124*1/3.6*'lista, wskaźniki'!$F$23,IF(Y124="gaz z sieci",AB124*1/3.6*'lista, wskaźniki'!$F$21,IF(Y124="olej opałowy",AB124*1/3.6*'lista, wskaźniki'!$F$24,0)))))</f>
        <v>0</v>
      </c>
      <c r="AI124" s="656">
        <f>IF(Y124="węgiel",AB124*'lista, wskaźniki'!$E$42,IF(Y124="drewno",AB124*'lista, wskaźniki'!$G$42,IF(Y124="pellet",AB124*'lista, wskaźniki'!$H$42,IF(Y124="gaz z sieci",AB124*'lista, wskaźniki'!$F$42,IF(Y124="olej opałowy",AB124*'lista, wskaźniki'!$I$42,0)))))</f>
        <v>5.3796554999999996E-2</v>
      </c>
      <c r="AJ124" s="656">
        <f>IF(Y124="węgiel",AB124*'lista, wskaźniki'!$E$43,IF(Y124="drewno",AB124*'lista, wskaźniki'!$G$43,IF(Y124="pellet",AB124*'lista, wskaźniki'!$H$43,IF(Y124="gaz z sieci",AB124*'lista, wskaźniki'!$F$43,IF(Y124="olej opałowy",AB124*'lista, wskaźniki'!$I$43,0)))))</f>
        <v>5.3796554999999996E-2</v>
      </c>
      <c r="AK124" s="656">
        <f>IF(Y124="węgiel",AB124*'lista, wskaźniki'!$E$44,IF(Y124="drewno",AB124*'lista, wskaźniki'!$G$44,IF(Y124="pellet",AB124*'lista, wskaźniki'!$H$44,IF(Y124="gaz z sieci",AB124*'lista, wskaźniki'!$F$44,IF(Y124="olej opałowy",AB124*'lista, wskaźniki'!$I$44,0)))))</f>
        <v>1.6603874999999997E-5</v>
      </c>
      <c r="AL124" s="655" t="b">
        <f>IF(U124="energia elektryczna",AD124*1/3.6*'lista, wskaźniki'!$F$26)</f>
        <v>0</v>
      </c>
      <c r="AM124" s="808"/>
      <c r="AN124" s="808"/>
      <c r="AO124" s="808"/>
      <c r="AP124" s="800">
        <f>AA124*'lista, wskaźniki'!$F$26</f>
        <v>0</v>
      </c>
      <c r="AQ124" s="800">
        <f>AH124+AP124</f>
        <v>0</v>
      </c>
      <c r="AR124" s="801">
        <f t="shared" si="69"/>
        <v>5.3796554999999996E-2</v>
      </c>
      <c r="AS124" s="801">
        <f t="shared" si="69"/>
        <v>5.3796554999999996E-2</v>
      </c>
      <c r="AT124" s="801">
        <f t="shared" si="69"/>
        <v>1.6603874999999997E-5</v>
      </c>
      <c r="AU124" s="1224"/>
      <c r="AV124" s="1227"/>
      <c r="AW124" s="1227"/>
      <c r="AX124" s="1227"/>
      <c r="AY124" s="1227"/>
      <c r="AZ124" s="1221"/>
      <c r="BA124" s="1221"/>
      <c r="BB124" s="1221"/>
      <c r="BC124" s="1221"/>
      <c r="BD124" s="835"/>
      <c r="BE124" s="808"/>
      <c r="BF124" s="1279"/>
      <c r="BG124" s="1279"/>
      <c r="BH124" s="1239"/>
      <c r="BI124" s="808"/>
      <c r="BJ124" s="808"/>
      <c r="BK124" s="808"/>
      <c r="BL124" s="1279"/>
      <c r="BM124" s="1279"/>
      <c r="BN124" s="1279"/>
      <c r="BO124" s="1279"/>
      <c r="BP124" s="1279"/>
      <c r="BQ124" s="1279"/>
      <c r="BR124" s="1284"/>
      <c r="BU124" s="365" t="b">
        <f>IF(Y124="węgiel",AB124)</f>
        <v>0</v>
      </c>
      <c r="BV124" s="365">
        <f>IF(Y124="drewno",AB124)</f>
        <v>66.415499999999994</v>
      </c>
      <c r="BW124" s="365" t="b">
        <f>IF(Y124="pellet",AB124)</f>
        <v>0</v>
      </c>
      <c r="BX124" s="365" t="b">
        <f>IF(Y124="gaz z sieci",AB124)</f>
        <v>0</v>
      </c>
      <c r="BY124" s="365" t="b">
        <f>IF(Y124="olej opałowy",AB124)</f>
        <v>0</v>
      </c>
      <c r="BZ124" s="365" t="b">
        <f>IF(R124="energia elektryczna",AC124)</f>
        <v>0</v>
      </c>
      <c r="CA124" s="661">
        <f>AD124</f>
        <v>0</v>
      </c>
      <c r="CB124" s="661" t="b">
        <f t="shared" si="70"/>
        <v>0</v>
      </c>
      <c r="CC124" s="661">
        <f t="shared" si="70"/>
        <v>66.415499999999994</v>
      </c>
      <c r="CD124" s="661" t="b">
        <f t="shared" si="70"/>
        <v>0</v>
      </c>
      <c r="CE124" s="661" t="b">
        <f t="shared" si="70"/>
        <v>0</v>
      </c>
      <c r="CF124" s="661" t="b">
        <f t="shared" si="70"/>
        <v>0</v>
      </c>
      <c r="CG124" s="661">
        <f>BZ124+CA124</f>
        <v>0</v>
      </c>
      <c r="CI124" s="13">
        <f>IF(G124&lt;1966,M124)</f>
        <v>0</v>
      </c>
      <c r="CJ124" s="13" t="b">
        <f>IF(L124="kompletna",CI124,IF(L124="częściowa",0.5*CI124,IF(L124="brak",0*CI124)))</f>
        <v>0</v>
      </c>
      <c r="CK124" s="13" t="b">
        <f>IF(G124&gt;1966,IF(G124&lt;=1985,M124))</f>
        <v>0</v>
      </c>
      <c r="CL124" s="13" t="b">
        <f>IF(L124="kompletna",CK124,IF(L124="częściowa",0.5*CK124,IF(L124="brak",0*CK124)))</f>
        <v>0</v>
      </c>
      <c r="CM124" s="13" t="b">
        <f>IF(G124&gt;1985,IF(G124&lt;=1992,M124))</f>
        <v>0</v>
      </c>
      <c r="CN124" s="13" t="b">
        <f>IF(L124="kompletna",CM124,IF(L124="częściowa",0.5*CM124,IF(L124="brak",0*CM124)))</f>
        <v>0</v>
      </c>
      <c r="CO124" s="13" t="b">
        <f>IF(G124&gt;1992,IF(G124&lt;=1996,M124))</f>
        <v>0</v>
      </c>
      <c r="CP124" s="13" t="b">
        <f>IF(L124="kompletna",CO124,IF(L124="częściowa",0.5*CO124,IF(L124="brak",0*CO124)))</f>
        <v>0</v>
      </c>
      <c r="CQ124" s="13" t="b">
        <f>IF(G124&gt;=1997,M124)</f>
        <v>0</v>
      </c>
      <c r="CR124" s="13" t="b">
        <f>IF(L124="kompletna",CQ124,IF(L124="częściowa",0.5*CQ124,IF(L124="brak",0*CQ124)))</f>
        <v>0</v>
      </c>
    </row>
    <row r="125" spans="1:96" ht="15" thickBot="1">
      <c r="A125" s="1230"/>
      <c r="B125" s="1236"/>
      <c r="C125" s="1221"/>
      <c r="D125" s="1239"/>
      <c r="E125" s="1221"/>
      <c r="F125" s="1221"/>
      <c r="G125" s="1221"/>
      <c r="H125" s="1227"/>
      <c r="I125" s="1227"/>
      <c r="J125" s="1227"/>
      <c r="K125" s="1227"/>
      <c r="L125" s="1227"/>
      <c r="M125" s="1227"/>
      <c r="N125" s="1227"/>
      <c r="O125" s="1227"/>
      <c r="P125" s="1227"/>
      <c r="Q125" s="1227"/>
      <c r="R125" s="808"/>
      <c r="S125" s="808"/>
      <c r="T125" s="808"/>
      <c r="U125" s="808"/>
      <c r="V125" s="808"/>
      <c r="W125" s="808"/>
      <c r="X125" s="808"/>
      <c r="Y125" s="808" t="s">
        <v>50</v>
      </c>
      <c r="Z125" s="802"/>
      <c r="AA125" s="1224"/>
      <c r="AB125" s="840">
        <f>IF(AC125&gt;0,(AE125+AC125)/2,AE125)</f>
        <v>0</v>
      </c>
      <c r="AC125" s="840">
        <f>IF(L125="kompletna",K125*M125*0.0036*'lista, wskaźniki'!$F$13, IF(L125="częściowa",K125*M125*0.0036*'lista, wskaźniki'!$F$14, IF(L125="brak",K125*M125*0.0036*'lista, wskaźniki'!$F$15,)))</f>
        <v>0</v>
      </c>
      <c r="AD125" s="840">
        <f>IF(T125="inne",E125*'lista, wskaźniki'!$E$35+F125*'lista, wskaźniki'!$E$36,IF(T125="to samo źródło",0,IF(T125=0,0)))</f>
        <v>0</v>
      </c>
      <c r="AE125" s="840">
        <f>IF(Y125="węgiel",Z125*'lista, wskaźniki'!$D$20, IF(Y125="drewno",Z125*'lista, wskaźniki'!$D$22,IF(Y125="pellet",Z125*'lista, wskaźniki'!$D$23,IF(Y125="gaz z sieci",Z125*'lista, wskaźniki'!$D$21,IF(Y125="olej opałowy",Z125*'lista, wskaźniki'!$D$24)))))</f>
        <v>0</v>
      </c>
      <c r="AF125" s="655"/>
      <c r="AG125" s="1224"/>
      <c r="AH125" s="655">
        <f>IF(Y125="węgiel",AB125*1/3.6*'lista, wskaźniki'!$F$20,IF(Y125="drewno",AB125*1/3.6*'lista, wskaźniki'!$F$22,IF(Y125="pellet",AB125*1/3.6*'lista, wskaźniki'!$F$23,IF(Y125="gaz z sieci",AB125*1/3.6*'lista, wskaźniki'!$F$21,IF(Y125="olej opałowy",AB125*1/3.6*'lista, wskaźniki'!$F$24,0)))))</f>
        <v>0</v>
      </c>
      <c r="AI125" s="656">
        <f>IF(Y125="węgiel",AB125*'lista, wskaźniki'!$E$42,IF(Y125="drewno",AB125*'lista, wskaźniki'!$G$42,IF(Y125="pellet",AB125*'lista, wskaźniki'!$H$42,IF(Y125="gaz z sieci",AB125*'lista, wskaźniki'!$F$42,IF(Y125="olej opałowy",AB125*'lista, wskaźniki'!$I$42,0)))))</f>
        <v>0</v>
      </c>
      <c r="AJ125" s="656">
        <f>IF(Y125="węgiel",AB125*'lista, wskaźniki'!$E$43,IF(Y125="drewno",AB125*'lista, wskaźniki'!$G$43,IF(Y125="pellet",AB125*'lista, wskaźniki'!$H$43,IF(Y125="gaz z sieci",AB125*'lista, wskaźniki'!$F$43,IF(Y125="olej opałowy",AB125*'lista, wskaźniki'!$I$43,0)))))</f>
        <v>0</v>
      </c>
      <c r="AK125" s="656">
        <f>IF(Y125="węgiel",AB125*'lista, wskaźniki'!$E$44,IF(Y125="drewno",AB125*'lista, wskaźniki'!$G$44,IF(Y125="pellet",AB125*'lista, wskaźniki'!$H$44,IF(Y125="gaz z sieci",AB125*'lista, wskaźniki'!$F$44,IF(Y125="olej opałowy",AB125*'lista, wskaźniki'!$I$44,0)))))</f>
        <v>0</v>
      </c>
      <c r="AL125" s="655" t="b">
        <f>IF(U125="energia elektryczna",AD125*1/3.6*'lista, wskaźniki'!$F$26)</f>
        <v>0</v>
      </c>
      <c r="AM125" s="808"/>
      <c r="AN125" s="808"/>
      <c r="AO125" s="808"/>
      <c r="AP125" s="800">
        <f>AA125*'lista, wskaźniki'!$F$26</f>
        <v>0</v>
      </c>
      <c r="AQ125" s="800">
        <f>AH125+AP125</f>
        <v>0</v>
      </c>
      <c r="AR125" s="801">
        <f t="shared" si="69"/>
        <v>0</v>
      </c>
      <c r="AS125" s="801">
        <f t="shared" si="69"/>
        <v>0</v>
      </c>
      <c r="AT125" s="801">
        <f t="shared" si="69"/>
        <v>0</v>
      </c>
      <c r="AU125" s="1224"/>
      <c r="AV125" s="1227"/>
      <c r="AW125" s="1227"/>
      <c r="AX125" s="1227"/>
      <c r="AY125" s="1227"/>
      <c r="AZ125" s="1221"/>
      <c r="BA125" s="1221"/>
      <c r="BB125" s="1221"/>
      <c r="BC125" s="1221"/>
      <c r="BD125" s="835"/>
      <c r="BE125" s="808"/>
      <c r="BF125" s="1279"/>
      <c r="BG125" s="1279"/>
      <c r="BH125" s="1239"/>
      <c r="BI125" s="808"/>
      <c r="BJ125" s="808"/>
      <c r="BK125" s="808"/>
      <c r="BL125" s="1279"/>
      <c r="BM125" s="1279"/>
      <c r="BN125" s="1279"/>
      <c r="BO125" s="1279"/>
      <c r="BP125" s="1279"/>
      <c r="BQ125" s="1279"/>
      <c r="BR125" s="1284"/>
      <c r="BU125" s="365" t="b">
        <f>IF(Y125="węgiel",AB125)</f>
        <v>0</v>
      </c>
      <c r="BV125" s="365" t="b">
        <f>IF(Y125="drewno",AB125)</f>
        <v>0</v>
      </c>
      <c r="BW125" s="365">
        <f>IF(Y125="pellet",AB125)</f>
        <v>0</v>
      </c>
      <c r="BX125" s="365" t="b">
        <f>IF(Y125="gaz z sieci",AB125)</f>
        <v>0</v>
      </c>
      <c r="BY125" s="365" t="b">
        <f>IF(Y125="olej opałowy",AB125)</f>
        <v>0</v>
      </c>
      <c r="BZ125" s="365" t="b">
        <f>IF(R125="energia elektryczna",AC125)</f>
        <v>0</v>
      </c>
      <c r="CA125" s="661">
        <f>AD125</f>
        <v>0</v>
      </c>
      <c r="CB125" s="661" t="b">
        <f t="shared" si="70"/>
        <v>0</v>
      </c>
      <c r="CC125" s="661" t="b">
        <f t="shared" si="70"/>
        <v>0</v>
      </c>
      <c r="CD125" s="661">
        <f t="shared" si="70"/>
        <v>0</v>
      </c>
      <c r="CE125" s="661" t="b">
        <f t="shared" si="70"/>
        <v>0</v>
      </c>
      <c r="CF125" s="661" t="b">
        <f t="shared" si="70"/>
        <v>0</v>
      </c>
      <c r="CG125" s="661">
        <f>BZ125+CA125</f>
        <v>0</v>
      </c>
      <c r="CI125" s="13">
        <f>IF(G125&lt;1966,M125)</f>
        <v>0</v>
      </c>
      <c r="CJ125" s="13" t="b">
        <f>IF(L125="kompletna",CI125,IF(L125="częściowa",0.5*CI125,IF(L125="brak",0*CI125)))</f>
        <v>0</v>
      </c>
      <c r="CK125" s="13" t="b">
        <f>IF(G125&gt;1966,IF(G125&lt;=1985,M125))</f>
        <v>0</v>
      </c>
      <c r="CL125" s="13" t="b">
        <f>IF(L125="kompletna",CK125,IF(L125="częściowa",0.5*CK125,IF(L125="brak",0*CK125)))</f>
        <v>0</v>
      </c>
      <c r="CM125" s="13" t="b">
        <f>IF(G125&gt;1985,IF(G125&lt;=1992,M125))</f>
        <v>0</v>
      </c>
      <c r="CN125" s="13" t="b">
        <f>IF(L125="kompletna",CM125,IF(L125="częściowa",0.5*CM125,IF(L125="brak",0*CM125)))</f>
        <v>0</v>
      </c>
      <c r="CO125" s="13" t="b">
        <f>IF(G125&gt;1992,IF(G125&lt;=1996,M125))</f>
        <v>0</v>
      </c>
      <c r="CP125" s="13" t="b">
        <f>IF(L125="kompletna",CO125,IF(L125="częściowa",0.5*CO125,IF(L125="brak",0*CO125)))</f>
        <v>0</v>
      </c>
      <c r="CQ125" s="13" t="b">
        <f>IF(G125&gt;=1997,M125)</f>
        <v>0</v>
      </c>
      <c r="CR125" s="13" t="b">
        <f>IF(L125="kompletna",CQ125,IF(L125="częściowa",0.5*CQ125,IF(L125="brak",0*CQ125)))</f>
        <v>0</v>
      </c>
    </row>
    <row r="126" spans="1:96" ht="15" thickBot="1">
      <c r="A126" s="1230"/>
      <c r="B126" s="1236"/>
      <c r="C126" s="1221"/>
      <c r="D126" s="1239"/>
      <c r="E126" s="1221"/>
      <c r="F126" s="1221"/>
      <c r="G126" s="1221"/>
      <c r="H126" s="1227"/>
      <c r="I126" s="1227"/>
      <c r="J126" s="1227"/>
      <c r="K126" s="1227"/>
      <c r="L126" s="1227"/>
      <c r="M126" s="1227"/>
      <c r="N126" s="1227"/>
      <c r="O126" s="1227"/>
      <c r="P126" s="1227"/>
      <c r="Q126" s="1227"/>
      <c r="R126" s="808"/>
      <c r="S126" s="808"/>
      <c r="T126" s="808"/>
      <c r="U126" s="808"/>
      <c r="V126" s="808"/>
      <c r="W126" s="808"/>
      <c r="X126" s="808"/>
      <c r="Y126" s="808" t="s">
        <v>38</v>
      </c>
      <c r="Z126" s="802"/>
      <c r="AA126" s="1224"/>
      <c r="AB126" s="840">
        <f>IF(AC126&gt;0,(AE126+AC126)/2,AE126)</f>
        <v>0</v>
      </c>
      <c r="AC126" s="840">
        <f>IF(L126="kompletna",K126*M126*0.0036*'lista, wskaźniki'!$F$13, IF(L126="częściowa",K126*M126*0.0036*'lista, wskaźniki'!$F$14, IF(L126="brak",K126*M126*0.0036*'lista, wskaźniki'!$F$15,)))</f>
        <v>0</v>
      </c>
      <c r="AD126" s="840">
        <f>IF(T126="inne",E126*'lista, wskaźniki'!$E$35+F126*'lista, wskaźniki'!$E$36,IF(T126="to samo źródło",0,IF(T126=0,0)))</f>
        <v>0</v>
      </c>
      <c r="AE126" s="840">
        <f>IF(Y126="węgiel",Z126*'lista, wskaźniki'!$D$20, IF(Y126="drewno",Z126*'lista, wskaźniki'!$D$22,IF(Y126="pellet",Z126*'lista, wskaźniki'!$D$23,IF(Y126="gaz z sieci",Z126*'lista, wskaźniki'!$D$21,IF(Y126="olej opałowy",Z126*'lista, wskaźniki'!$D$24)))))</f>
        <v>0</v>
      </c>
      <c r="AF126" s="655"/>
      <c r="AG126" s="1224"/>
      <c r="AH126" s="655">
        <f>IF(Y126="węgiel",AB126*1/3.6*'lista, wskaźniki'!$F$20,IF(Y126="drewno",AB126*1/3.6*'lista, wskaźniki'!$F$22,IF(Y126="pellet",AB126*1/3.6*'lista, wskaźniki'!$F$23,IF(Y126="gaz z sieci",AB126*1/3.6*'lista, wskaźniki'!$F$21,IF(Y126="olej opałowy",AB126*1/3.6*'lista, wskaźniki'!$F$24,0)))))</f>
        <v>0</v>
      </c>
      <c r="AI126" s="656">
        <f>IF(Y126="węgiel",AB126*'lista, wskaźniki'!$E$42,IF(Y126="drewno",AB126*'lista, wskaźniki'!$G$42,IF(Y126="pellet",AB126*'lista, wskaźniki'!$H$42,IF(Y126="gaz z sieci",AB126*'lista, wskaźniki'!$F$42,IF(Y126="olej opałowy",AB126*'lista, wskaźniki'!$I$42,0)))))</f>
        <v>0</v>
      </c>
      <c r="AJ126" s="656">
        <f>IF(Y126="węgiel",AB126*'lista, wskaźniki'!$E$43,IF(Y126="drewno",AB126*'lista, wskaźniki'!$G$43,IF(Y126="pellet",AB126*'lista, wskaźniki'!$H$43,IF(Y126="gaz z sieci",AB126*'lista, wskaźniki'!$F$43,IF(Y126="olej opałowy",AB126*'lista, wskaźniki'!$I$43,0)))))</f>
        <v>0</v>
      </c>
      <c r="AK126" s="656">
        <f>IF(Y126="węgiel",AB126*'lista, wskaźniki'!$E$44,IF(Y126="drewno",AB126*'lista, wskaźniki'!$G$44,IF(Y126="pellet",AB126*'lista, wskaźniki'!$H$44,IF(Y126="gaz z sieci",AB126*'lista, wskaźniki'!$F$44,IF(Y126="olej opałowy",AB126*'lista, wskaźniki'!$I$44,0)))))</f>
        <v>0</v>
      </c>
      <c r="AL126" s="655" t="b">
        <f>IF(U126="energia elektryczna",AD126*1/3.6*'lista, wskaźniki'!$F$26)</f>
        <v>0</v>
      </c>
      <c r="AM126" s="808"/>
      <c r="AN126" s="808"/>
      <c r="AO126" s="808"/>
      <c r="AP126" s="800">
        <f>AA126*'lista, wskaźniki'!$F$26</f>
        <v>0</v>
      </c>
      <c r="AQ126" s="800">
        <f>AH126+AP126</f>
        <v>0</v>
      </c>
      <c r="AR126" s="801">
        <f t="shared" si="69"/>
        <v>0</v>
      </c>
      <c r="AS126" s="801">
        <f t="shared" si="69"/>
        <v>0</v>
      </c>
      <c r="AT126" s="801">
        <f t="shared" si="69"/>
        <v>0</v>
      </c>
      <c r="AU126" s="1224"/>
      <c r="AV126" s="1227"/>
      <c r="AW126" s="1227"/>
      <c r="AX126" s="1227"/>
      <c r="AY126" s="1227"/>
      <c r="AZ126" s="1221"/>
      <c r="BA126" s="1221"/>
      <c r="BB126" s="1221"/>
      <c r="BC126" s="1221"/>
      <c r="BD126" s="835"/>
      <c r="BE126" s="808"/>
      <c r="BF126" s="1279"/>
      <c r="BG126" s="1279"/>
      <c r="BH126" s="1239"/>
      <c r="BI126" s="808"/>
      <c r="BJ126" s="808"/>
      <c r="BK126" s="808"/>
      <c r="BL126" s="1279"/>
      <c r="BM126" s="1279"/>
      <c r="BN126" s="1279"/>
      <c r="BO126" s="1279"/>
      <c r="BP126" s="1279"/>
      <c r="BQ126" s="1279"/>
      <c r="BR126" s="1284"/>
      <c r="BU126" s="365" t="b">
        <f>IF(Y126="węgiel",AB126)</f>
        <v>0</v>
      </c>
      <c r="BV126" s="365" t="b">
        <f>IF(Y126="drewno",AB126)</f>
        <v>0</v>
      </c>
      <c r="BW126" s="365" t="b">
        <f>IF(Y126="pellet",AB126)</f>
        <v>0</v>
      </c>
      <c r="BX126" s="365">
        <f>IF(Y126="gaz z sieci",AB126)</f>
        <v>0</v>
      </c>
      <c r="BY126" s="365" t="b">
        <f>IF(Y126="olej opałowy",AB126)</f>
        <v>0</v>
      </c>
      <c r="BZ126" s="365" t="b">
        <f>IF(R126="energia elektryczna",AC126)</f>
        <v>0</v>
      </c>
      <c r="CA126" s="661">
        <f>AD126</f>
        <v>0</v>
      </c>
      <c r="CB126" s="661" t="b">
        <f t="shared" si="70"/>
        <v>0</v>
      </c>
      <c r="CC126" s="661" t="b">
        <f t="shared" si="70"/>
        <v>0</v>
      </c>
      <c r="CD126" s="661" t="b">
        <f t="shared" si="70"/>
        <v>0</v>
      </c>
      <c r="CE126" s="661">
        <f t="shared" si="70"/>
        <v>0</v>
      </c>
      <c r="CF126" s="661" t="b">
        <f t="shared" si="70"/>
        <v>0</v>
      </c>
      <c r="CG126" s="661">
        <f>BZ126+CA126</f>
        <v>0</v>
      </c>
      <c r="CI126" s="13">
        <f>IF(G126&lt;1966,M126)</f>
        <v>0</v>
      </c>
      <c r="CJ126" s="13" t="b">
        <f>IF(L126="kompletna",CI126,IF(L126="częściowa",0.5*CI126,IF(L126="brak",0*CI126)))</f>
        <v>0</v>
      </c>
      <c r="CK126" s="13" t="b">
        <f>IF(G126&gt;1966,IF(G126&lt;=1985,M126))</f>
        <v>0</v>
      </c>
      <c r="CL126" s="13" t="b">
        <f>IF(L126="kompletna",CK126,IF(L126="częściowa",0.5*CK126,IF(L126="brak",0*CK126)))</f>
        <v>0</v>
      </c>
      <c r="CM126" s="13" t="b">
        <f>IF(G126&gt;1985,IF(G126&lt;=1992,M126))</f>
        <v>0</v>
      </c>
      <c r="CN126" s="13" t="b">
        <f>IF(L126="kompletna",CM126,IF(L126="częściowa",0.5*CM126,IF(L126="brak",0*CM126)))</f>
        <v>0</v>
      </c>
      <c r="CO126" s="13" t="b">
        <f>IF(G126&gt;1992,IF(G126&lt;=1996,M126))</f>
        <v>0</v>
      </c>
      <c r="CP126" s="13" t="b">
        <f>IF(L126="kompletna",CO126,IF(L126="częściowa",0.5*CO126,IF(L126="brak",0*CO126)))</f>
        <v>0</v>
      </c>
      <c r="CQ126" s="13" t="b">
        <f>IF(G126&gt;=1997,M126)</f>
        <v>0</v>
      </c>
      <c r="CR126" s="13" t="b">
        <f>IF(L126="kompletna",CQ126,IF(L126="częściowa",0.5*CQ126,IF(L126="brak",0*CQ126)))</f>
        <v>0</v>
      </c>
    </row>
    <row r="127" spans="1:96" ht="15" thickBot="1">
      <c r="A127" s="1231"/>
      <c r="B127" s="1237"/>
      <c r="C127" s="1222"/>
      <c r="D127" s="1240"/>
      <c r="E127" s="1222"/>
      <c r="F127" s="1222"/>
      <c r="G127" s="1222"/>
      <c r="H127" s="1228"/>
      <c r="I127" s="1228"/>
      <c r="J127" s="1228"/>
      <c r="K127" s="1228"/>
      <c r="L127" s="1228"/>
      <c r="M127" s="1228"/>
      <c r="N127" s="1228"/>
      <c r="O127" s="1228"/>
      <c r="P127" s="1228"/>
      <c r="Q127" s="1228"/>
      <c r="R127" s="809"/>
      <c r="S127" s="809"/>
      <c r="T127" s="809"/>
      <c r="U127" s="809"/>
      <c r="V127" s="809"/>
      <c r="W127" s="809"/>
      <c r="X127" s="809"/>
      <c r="Y127" s="809" t="s">
        <v>37</v>
      </c>
      <c r="Z127" s="805"/>
      <c r="AA127" s="1225"/>
      <c r="AB127" s="840">
        <f>IF(AC127&gt;0,(AE127+AC127)/2,AE127)</f>
        <v>0</v>
      </c>
      <c r="AC127" s="840">
        <f>IF(L127="kompletna",K127*M127*0.0036*'lista, wskaźniki'!$F$13, IF(L127="częściowa",K127*M127*0.0036*'lista, wskaźniki'!$F$14, IF(L127="brak",K127*M127*0.0036*'lista, wskaźniki'!$F$15,)))</f>
        <v>0</v>
      </c>
      <c r="AD127" s="840">
        <f>IF(T127="inne",E127*'lista, wskaźniki'!$E$35+F127*'lista, wskaźniki'!$E$36,IF(T127="to samo źródło",0,IF(T127=0,0)))</f>
        <v>0</v>
      </c>
      <c r="AE127" s="840">
        <f>IF(Y127="węgiel",Z127*'lista, wskaźniki'!$D$20, IF(Y127="drewno",Z127*'lista, wskaźniki'!$D$22,IF(Y127="pellet",Z127*'lista, wskaźniki'!$D$23,IF(Y127="gaz z sieci",Z127*'lista, wskaźniki'!$D$21,IF(Y127="olej opałowy",Z127*'lista, wskaźniki'!$D$24)))))</f>
        <v>0</v>
      </c>
      <c r="AF127" s="810"/>
      <c r="AG127" s="1225"/>
      <c r="AH127" s="655">
        <f>IF(Y127="węgiel",AB127*1/3.6*'lista, wskaźniki'!$F$20,IF(Y127="drewno",AB127*1/3.6*'lista, wskaźniki'!$F$22,IF(Y127="pellet",AB127*1/3.6*'lista, wskaźniki'!$F$23,IF(Y127="gaz z sieci",AB127*1/3.6*'lista, wskaźniki'!$F$21,IF(Y127="olej opałowy",AB127*1/3.6*'lista, wskaźniki'!$F$24,0)))))</f>
        <v>0</v>
      </c>
      <c r="AI127" s="656">
        <f>IF(Y127="węgiel",AB127*'lista, wskaźniki'!$E$42,IF(Y127="drewno",AB127*'lista, wskaźniki'!$G$42,IF(Y127="pellet",AB127*'lista, wskaźniki'!$H$42,IF(Y127="gaz z sieci",AB127*'lista, wskaźniki'!$F$42,IF(Y127="olej opałowy",AB127*'lista, wskaźniki'!$I$42,0)))))</f>
        <v>0</v>
      </c>
      <c r="AJ127" s="656">
        <f>IF(Y127="węgiel",AB127*'lista, wskaźniki'!$E$43,IF(Y127="drewno",AB127*'lista, wskaźniki'!$G$43,IF(Y127="pellet",AB127*'lista, wskaźniki'!$H$43,IF(Y127="gaz z sieci",AB127*'lista, wskaźniki'!$F$43,IF(Y127="olej opałowy",AB127*'lista, wskaźniki'!$I$43,0)))))</f>
        <v>0</v>
      </c>
      <c r="AK127" s="656">
        <f>IF(Y127="węgiel",AB127*'lista, wskaźniki'!$E$44,IF(Y127="drewno",AB127*'lista, wskaźniki'!$G$44,IF(Y127="pellet",AB127*'lista, wskaźniki'!$H$44,IF(Y127="gaz z sieci",AB127*'lista, wskaźniki'!$F$44,IF(Y127="olej opałowy",AB127*'lista, wskaźniki'!$I$44,0)))))</f>
        <v>0</v>
      </c>
      <c r="AL127" s="655" t="b">
        <f>IF(U127="energia elektryczna",AD127*1/3.6*'lista, wskaźniki'!$F$26)</f>
        <v>0</v>
      </c>
      <c r="AM127" s="809"/>
      <c r="AN127" s="809"/>
      <c r="AO127" s="809"/>
      <c r="AP127" s="800">
        <f>AA127*'lista, wskaźniki'!$F$26</f>
        <v>0</v>
      </c>
      <c r="AQ127" s="800">
        <f>AH127+AP127</f>
        <v>0</v>
      </c>
      <c r="AR127" s="801">
        <f t="shared" si="69"/>
        <v>0</v>
      </c>
      <c r="AS127" s="801">
        <f t="shared" si="69"/>
        <v>0</v>
      </c>
      <c r="AT127" s="801">
        <f t="shared" si="69"/>
        <v>0</v>
      </c>
      <c r="AU127" s="1225"/>
      <c r="AV127" s="1228"/>
      <c r="AW127" s="1228"/>
      <c r="AX127" s="1228"/>
      <c r="AY127" s="1228"/>
      <c r="AZ127" s="1222"/>
      <c r="BA127" s="1222"/>
      <c r="BB127" s="1222"/>
      <c r="BC127" s="1222"/>
      <c r="BD127" s="836"/>
      <c r="BE127" s="809"/>
      <c r="BF127" s="1280"/>
      <c r="BG127" s="1280"/>
      <c r="BH127" s="1240"/>
      <c r="BI127" s="809"/>
      <c r="BJ127" s="809"/>
      <c r="BK127" s="809"/>
      <c r="BL127" s="1280"/>
      <c r="BM127" s="1280"/>
      <c r="BN127" s="1280"/>
      <c r="BO127" s="1280"/>
      <c r="BP127" s="1280"/>
      <c r="BQ127" s="1280"/>
      <c r="BR127" s="1285"/>
      <c r="BU127" s="365" t="b">
        <f>IF(Y127="węgiel",AB127)</f>
        <v>0</v>
      </c>
      <c r="BV127" s="365" t="b">
        <f>IF(Y127="drewno",AB127)</f>
        <v>0</v>
      </c>
      <c r="BW127" s="365" t="b">
        <f>IF(Y127="pellet",AB127)</f>
        <v>0</v>
      </c>
      <c r="BX127" s="365" t="b">
        <f>IF(Y127="gaz z sieci",AB127)</f>
        <v>0</v>
      </c>
      <c r="BY127" s="365">
        <f>IF(Y127="olej opałowy",AB127)</f>
        <v>0</v>
      </c>
      <c r="BZ127" s="365" t="b">
        <f>IF(R127="energia elektryczna",AC127)</f>
        <v>0</v>
      </c>
      <c r="CA127" s="661">
        <f>AD127</f>
        <v>0</v>
      </c>
      <c r="CB127" s="661" t="b">
        <f t="shared" si="70"/>
        <v>0</v>
      </c>
      <c r="CC127" s="661" t="b">
        <f t="shared" si="70"/>
        <v>0</v>
      </c>
      <c r="CD127" s="661" t="b">
        <f t="shared" si="70"/>
        <v>0</v>
      </c>
      <c r="CE127" s="661" t="b">
        <f t="shared" si="70"/>
        <v>0</v>
      </c>
      <c r="CF127" s="661">
        <f t="shared" si="70"/>
        <v>0</v>
      </c>
      <c r="CG127" s="661">
        <f>BZ127+CA127</f>
        <v>0</v>
      </c>
      <c r="CI127" s="13">
        <f>IF(G127&lt;1966,M127)</f>
        <v>0</v>
      </c>
      <c r="CJ127" s="13" t="b">
        <f>IF(L127="kompletna",CI127,IF(L127="częściowa",0.5*CI127,IF(L127="brak",0*CI127)))</f>
        <v>0</v>
      </c>
      <c r="CK127" s="13" t="b">
        <f>IF(G127&gt;1966,IF(G127&lt;=1985,M127))</f>
        <v>0</v>
      </c>
      <c r="CL127" s="13" t="b">
        <f>IF(L127="kompletna",CK127,IF(L127="częściowa",0.5*CK127,IF(L127="brak",0*CK127)))</f>
        <v>0</v>
      </c>
      <c r="CM127" s="13" t="b">
        <f>IF(G127&gt;1985,IF(G127&lt;=1992,M127))</f>
        <v>0</v>
      </c>
      <c r="CN127" s="13" t="b">
        <f>IF(L127="kompletna",CM127,IF(L127="częściowa",0.5*CM127,IF(L127="brak",0*CM127)))</f>
        <v>0</v>
      </c>
      <c r="CO127" s="13" t="b">
        <f>IF(G127&gt;1992,IF(G127&lt;=1996,M127))</f>
        <v>0</v>
      </c>
      <c r="CP127" s="13" t="b">
        <f>IF(L127="kompletna",CO127,IF(L127="częściowa",0.5*CO127,IF(L127="brak",0*CO127)))</f>
        <v>0</v>
      </c>
      <c r="CQ127" s="13" t="b">
        <f>IF(G127&gt;=1997,M127)</f>
        <v>0</v>
      </c>
      <c r="CR127" s="13" t="b">
        <f>IF(L127="kompletna",CQ127,IF(L127="częściowa",0.5*CQ127,IF(L127="brak",0*CQ127)))</f>
        <v>0</v>
      </c>
    </row>
    <row r="128" spans="1:96" ht="15" thickBot="1">
      <c r="A128" s="1229">
        <v>26</v>
      </c>
      <c r="B128" s="1232" t="s">
        <v>642</v>
      </c>
      <c r="C128" s="1220" t="s">
        <v>202</v>
      </c>
      <c r="D128" s="1238">
        <v>54</v>
      </c>
      <c r="E128" s="1220">
        <v>36</v>
      </c>
      <c r="F128" s="1220">
        <v>55</v>
      </c>
      <c r="G128" s="1220">
        <v>1986</v>
      </c>
      <c r="H128" s="1226" t="s">
        <v>17</v>
      </c>
      <c r="I128" s="1226" t="s">
        <v>17</v>
      </c>
      <c r="J128" s="1226" t="s">
        <v>17</v>
      </c>
      <c r="K128" s="1226">
        <f>IF(G128&lt;=1966,'lista, wskaźniki'!$G$4,IF(G128&gt;1966,IF(G128&lt;=1985,'lista, wskaźniki'!$G$5,IF(G128&gt;1985,IF(G128&lt;=1992,'lista, wskaźniki'!$G$6,IF(G128&gt;1992,IF(G128&lt;=1996,'lista, wskaźniki'!$G$7,IF(G128&gt;1996,'lista, wskaźniki'!$G$8))))))))</f>
        <v>175</v>
      </c>
      <c r="L128" s="1226" t="s">
        <v>21</v>
      </c>
      <c r="M128" s="1226">
        <v>1246</v>
      </c>
      <c r="N128" s="1226" t="s">
        <v>27</v>
      </c>
      <c r="O128" s="1290"/>
      <c r="P128" s="1226"/>
      <c r="Q128" s="1226"/>
      <c r="R128" s="807" t="s">
        <v>37</v>
      </c>
      <c r="S128" s="807"/>
      <c r="T128" s="807" t="s">
        <v>42</v>
      </c>
      <c r="U128" s="807"/>
      <c r="V128" s="807"/>
      <c r="W128" s="807"/>
      <c r="X128" s="807"/>
      <c r="Y128" s="807" t="s">
        <v>35</v>
      </c>
      <c r="Z128" s="798"/>
      <c r="AA128" s="1223">
        <v>52.28</v>
      </c>
      <c r="AB128" s="840">
        <v>0</v>
      </c>
      <c r="AC128" s="840">
        <f>IF(L128="kompletna",K128*M128*0.0036*'lista, wskaźniki'!$F$13, IF(L128="częściowa",K128*M128*0.0036*'lista, wskaźniki'!$F$14, IF(L128="brak",K128*M128*0.0036*'lista, wskaźniki'!$F$15,)))</f>
        <v>470.988</v>
      </c>
      <c r="AD128" s="840">
        <f>IF(T128="inne",E128*'lista, wskaźniki'!$E$35+F128*'lista, wskaźniki'!$E$36,IF(T128="to samo źródło",0,IF(T128=0,0)))</f>
        <v>0</v>
      </c>
      <c r="AE128" s="840">
        <f>IF(Y128="węgiel",Z128*'lista, wskaźniki'!$D$20, IF(Y128="drewno",Z128*'lista, wskaźniki'!$D$22,IF(Y128="pellet",Z128*'lista, wskaźniki'!$D$23,IF(Y128="gaz z sieci",Z128*'lista, wskaźniki'!$D$21,IF(Y128="olej opałowy",Z128*'lista, wskaźniki'!$D$24)))))</f>
        <v>0</v>
      </c>
      <c r="AF128" s="812"/>
      <c r="AG128" s="774"/>
      <c r="AH128" s="655">
        <f>IF(Y128="węgiel",AB128*1/3.6*'lista, wskaźniki'!$F$20,IF(Y128="drewno",AB128*1/3.6*'lista, wskaźniki'!$F$22,IF(Y128="pellet",AB128*1/3.6*'lista, wskaźniki'!$F$23,IF(Y128="gaz z sieci",AB128*1/3.6*'lista, wskaźniki'!$F$21,IF(Y128="olej opałowy",AB128*1/3.6*'lista, wskaźniki'!$F$24,0)))))</f>
        <v>0</v>
      </c>
      <c r="AI128" s="656">
        <f>IF(Y128="węgiel",AB128*'lista, wskaźniki'!$E$42,IF(Y128="drewno",AB128*'lista, wskaźniki'!$G$42,IF(Y128="pellet",AB128*'lista, wskaźniki'!$H$42,IF(Y128="gaz z sieci",AB128*'lista, wskaźniki'!$F$42,IF(Y128="olej opałowy",AB128*'lista, wskaźniki'!$I$42,0)))))</f>
        <v>0</v>
      </c>
      <c r="AJ128" s="656">
        <f>IF(Y128="węgiel",AB128*'lista, wskaźniki'!$E$43,IF(Y128="drewno",AB128*'lista, wskaźniki'!$G$43,IF(Y128="pellet",AB128*'lista, wskaźniki'!$H$43,IF(Y128="gaz z sieci",AB128*'lista, wskaźniki'!$F$43,IF(Y128="olej opałowy",AB128*'lista, wskaźniki'!$I$43,0)))))</f>
        <v>0</v>
      </c>
      <c r="AK128" s="656">
        <f>IF(Y128="węgiel",AB128*'lista, wskaźniki'!$E$44,IF(Y128="drewno",AB128*'lista, wskaźniki'!$G$44,IF(Y128="pellet",AB128*'lista, wskaźniki'!$H$44,IF(Y128="gaz z sieci",AB128*'lista, wskaźniki'!$F$44,IF(Y128="olej opałowy",AB128*'lista, wskaźniki'!$I$44,0)))))</f>
        <v>0</v>
      </c>
      <c r="AL128" s="655" t="b">
        <f>IF(U128="energia elektryczna",AD128*1/3.6*'lista, wskaźniki'!$F$26)</f>
        <v>0</v>
      </c>
      <c r="AM128" s="811"/>
      <c r="AN128" s="811"/>
      <c r="AO128" s="811"/>
      <c r="AP128" s="800">
        <f>AA128*'lista, wskaźniki'!$F$26</f>
        <v>46.529200000000003</v>
      </c>
      <c r="AQ128" s="800">
        <f t="shared" si="39"/>
        <v>46.529200000000003</v>
      </c>
      <c r="AR128" s="801">
        <f t="shared" si="40"/>
        <v>0</v>
      </c>
      <c r="AS128" s="801">
        <f t="shared" si="41"/>
        <v>0</v>
      </c>
      <c r="AT128" s="801">
        <f t="shared" si="42"/>
        <v>0</v>
      </c>
      <c r="AU128" s="1223"/>
      <c r="AV128" s="1226"/>
      <c r="AW128" s="1226" t="s">
        <v>16</v>
      </c>
      <c r="AX128" s="1226" t="s">
        <v>16</v>
      </c>
      <c r="AY128" s="1226" t="s">
        <v>16</v>
      </c>
      <c r="AZ128" s="1220"/>
      <c r="BA128" s="1220"/>
      <c r="BB128" s="1220"/>
      <c r="BC128" s="1220" t="s">
        <v>17</v>
      </c>
      <c r="BD128" s="861" t="s">
        <v>17</v>
      </c>
      <c r="BE128" s="807"/>
      <c r="BF128" s="1278"/>
      <c r="BG128" s="1278"/>
      <c r="BH128" s="1238"/>
      <c r="BI128" s="807"/>
      <c r="BJ128" s="807"/>
      <c r="BK128" s="807"/>
      <c r="BL128" s="1278"/>
      <c r="BM128" s="1278"/>
      <c r="BN128" s="1278"/>
      <c r="BO128" s="1278"/>
      <c r="BP128" s="1278"/>
      <c r="BQ128" s="1278"/>
      <c r="BR128" s="1283"/>
      <c r="BU128" s="365">
        <f t="shared" ref="BU128:BU137" si="71">IF(Y128="węgiel",AB128)</f>
        <v>0</v>
      </c>
      <c r="BV128" s="365" t="b">
        <f t="shared" ref="BV128:BV137" si="72">IF(Y128="drewno",AB128)</f>
        <v>0</v>
      </c>
      <c r="BW128" s="365" t="b">
        <f t="shared" ref="BW128:BW137" si="73">IF(Y128="pellet",AB128)</f>
        <v>0</v>
      </c>
      <c r="BX128" s="365" t="b">
        <f t="shared" ref="BX128:BX137" si="74">IF(Y128="gaz z sieci",AB128)</f>
        <v>0</v>
      </c>
      <c r="BY128" s="365" t="b">
        <f t="shared" ref="BY128:BY137" si="75">IF(Y128="olej opałowy",AB128)</f>
        <v>0</v>
      </c>
      <c r="BZ128" s="365" t="b">
        <f t="shared" si="63"/>
        <v>0</v>
      </c>
      <c r="CA128" s="661">
        <f t="shared" ref="CA128:CA137" si="76">AD128</f>
        <v>0</v>
      </c>
      <c r="CB128" s="661">
        <f t="shared" ref="CB128:CB137" si="77">BU128</f>
        <v>0</v>
      </c>
      <c r="CC128" s="661" t="b">
        <f t="shared" si="50"/>
        <v>0</v>
      </c>
      <c r="CD128" s="661" t="b">
        <f t="shared" si="51"/>
        <v>0</v>
      </c>
      <c r="CE128" s="661" t="b">
        <f t="shared" si="52"/>
        <v>0</v>
      </c>
      <c r="CF128" s="661" t="b">
        <f t="shared" si="53"/>
        <v>0</v>
      </c>
      <c r="CG128" s="661">
        <f t="shared" si="54"/>
        <v>0</v>
      </c>
      <c r="CI128" s="13" t="b">
        <f t="shared" ref="CI128:CI149" si="78">IF(G128&lt;1966,M128)</f>
        <v>0</v>
      </c>
      <c r="CJ128" s="13" t="b">
        <f t="shared" ref="CJ128:CJ149" si="79">IF(L128="kompletna",CI128,IF(L128="częściowa",0.5*CI128,IF(L128="brak",0*CI128)))</f>
        <v>0</v>
      </c>
      <c r="CK128" s="13" t="b">
        <f t="shared" ref="CK128:CK149" si="80">IF(G128&gt;1966,IF(G128&lt;=1985,M128))</f>
        <v>0</v>
      </c>
      <c r="CL128" s="13" t="b">
        <f t="shared" ref="CL128:CL149" si="81">IF(L128="kompletna",CK128,IF(L128="częściowa",0.5*CK128,IF(L128="brak",0*CK128)))</f>
        <v>0</v>
      </c>
      <c r="CM128" s="13">
        <f t="shared" ref="CM128:CM149" si="82">IF(G128&gt;1985,IF(G128&lt;=1992,M128))</f>
        <v>1246</v>
      </c>
      <c r="CN128" s="13">
        <f t="shared" ref="CN128:CN149" si="83">IF(L128="kompletna",CM128,IF(L128="częściowa",0.5*CM128,IF(L128="brak",0*CM128)))</f>
        <v>1246</v>
      </c>
      <c r="CO128" s="13" t="b">
        <f t="shared" ref="CO128:CO149" si="84">IF(G128&gt;1992,IF(G128&lt;=1996,M128))</f>
        <v>0</v>
      </c>
      <c r="CP128" s="13" t="b">
        <f t="shared" ref="CP128:CP149" si="85">IF(L128="kompletna",CO128,IF(L128="częściowa",0.5*CO128,IF(L128="brak",0*CO128)))</f>
        <v>0</v>
      </c>
      <c r="CQ128" s="13" t="b">
        <f t="shared" ref="CQ128:CQ149" si="86">IF(G128&gt;=1997,M128)</f>
        <v>0</v>
      </c>
      <c r="CR128" s="13" t="b">
        <f t="shared" ref="CR128:CR149" si="87">IF(L128="kompletna",CQ128,IF(L128="częściowa",0.5*CQ128,IF(L128="brak",0*CQ128)))</f>
        <v>0</v>
      </c>
    </row>
    <row r="129" spans="1:96" ht="15" thickBot="1">
      <c r="A129" s="1230"/>
      <c r="B129" s="1232"/>
      <c r="C129" s="1221"/>
      <c r="D129" s="1239"/>
      <c r="E129" s="1221"/>
      <c r="F129" s="1221"/>
      <c r="G129" s="1221"/>
      <c r="H129" s="1227"/>
      <c r="I129" s="1227"/>
      <c r="J129" s="1227"/>
      <c r="K129" s="1227"/>
      <c r="L129" s="1227"/>
      <c r="M129" s="1227"/>
      <c r="N129" s="1227"/>
      <c r="O129" s="1227"/>
      <c r="P129" s="1227"/>
      <c r="Q129" s="1227"/>
      <c r="R129" s="808"/>
      <c r="S129" s="808"/>
      <c r="T129" s="808"/>
      <c r="U129" s="808"/>
      <c r="V129" s="808"/>
      <c r="W129" s="808"/>
      <c r="X129" s="808"/>
      <c r="Y129" s="808" t="s">
        <v>36</v>
      </c>
      <c r="Z129" s="802"/>
      <c r="AA129" s="1224"/>
      <c r="AB129" s="840">
        <f t="shared" ref="AB129:AB137" si="88">IF(AC129&gt;0,(AE129+AC129)/2,AE129)</f>
        <v>0</v>
      </c>
      <c r="AC129" s="840">
        <f>IF(L129="kompletna",K129*M129*0.0036*'lista, wskaźniki'!$F$13, IF(L129="częściowa",K129*M129*0.0036*'lista, wskaźniki'!$F$14, IF(L129="brak",K129*M129*0.0036*'lista, wskaźniki'!$F$15,)))</f>
        <v>0</v>
      </c>
      <c r="AD129" s="840">
        <f>IF(T129="inne",E129*'lista, wskaźniki'!$E$35+F129*'lista, wskaźniki'!$E$36,IF(T129="to samo źródło",0,IF(T129=0,0)))</f>
        <v>0</v>
      </c>
      <c r="AE129" s="840">
        <f>IF(Y129="węgiel",Z129*'lista, wskaźniki'!$D$20, IF(Y129="drewno",Z129*'lista, wskaźniki'!$D$22,IF(Y129="pellet",Z129*'lista, wskaźniki'!$D$23,IF(Y129="gaz z sieci",Z129*'lista, wskaźniki'!$D$21,IF(Y129="olej opałowy",Z129*'lista, wskaźniki'!$D$24)))))</f>
        <v>0</v>
      </c>
      <c r="AF129" s="812"/>
      <c r="AG129" s="774"/>
      <c r="AH129" s="655">
        <f>IF(Y129="węgiel",AB129*1/3.6*'lista, wskaźniki'!$F$20,IF(Y129="drewno",AB129*1/3.6*'lista, wskaźniki'!$F$22,IF(Y129="pellet",AB129*1/3.6*'lista, wskaźniki'!$F$23,IF(Y129="gaz z sieci",AB129*1/3.6*'lista, wskaźniki'!$F$21,IF(Y129="olej opałowy",AB129*1/3.6*'lista, wskaźniki'!$F$24,0)))))</f>
        <v>0</v>
      </c>
      <c r="AI129" s="656">
        <f>IF(Y129="węgiel",AB129*'lista, wskaźniki'!$E$42,IF(Y129="drewno",AB129*'lista, wskaźniki'!$G$42,IF(Y129="pellet",AB129*'lista, wskaźniki'!$H$42,IF(Y129="gaz z sieci",AB129*'lista, wskaźniki'!$F$42,IF(Y129="olej opałowy",AB129*'lista, wskaźniki'!$I$42,0)))))</f>
        <v>0</v>
      </c>
      <c r="AJ129" s="656">
        <f>IF(Y129="węgiel",AB129*'lista, wskaźniki'!$E$43,IF(Y129="drewno",AB129*'lista, wskaźniki'!$G$43,IF(Y129="pellet",AB129*'lista, wskaźniki'!$H$43,IF(Y129="gaz z sieci",AB129*'lista, wskaźniki'!$F$43,IF(Y129="olej opałowy",AB129*'lista, wskaźniki'!$I$43,0)))))</f>
        <v>0</v>
      </c>
      <c r="AK129" s="656">
        <f>IF(Y129="węgiel",AB129*'lista, wskaźniki'!$E$44,IF(Y129="drewno",AB129*'lista, wskaźniki'!$G$44,IF(Y129="pellet",AB129*'lista, wskaźniki'!$H$44,IF(Y129="gaz z sieci",AB129*'lista, wskaźniki'!$F$44,IF(Y129="olej opałowy",AB129*'lista, wskaźniki'!$I$44,0)))))</f>
        <v>0</v>
      </c>
      <c r="AL129" s="655" t="b">
        <f>IF(U129="energia elektryczna",AD129*1/3.6*'lista, wskaźniki'!$F$26)</f>
        <v>0</v>
      </c>
      <c r="AM129" s="811"/>
      <c r="AN129" s="811"/>
      <c r="AO129" s="811"/>
      <c r="AP129" s="800">
        <f>AA129*'lista, wskaźniki'!$F$26</f>
        <v>0</v>
      </c>
      <c r="AQ129" s="800">
        <f t="shared" si="39"/>
        <v>0</v>
      </c>
      <c r="AR129" s="801">
        <f t="shared" si="40"/>
        <v>0</v>
      </c>
      <c r="AS129" s="801">
        <f t="shared" si="41"/>
        <v>0</v>
      </c>
      <c r="AT129" s="801">
        <f t="shared" si="42"/>
        <v>0</v>
      </c>
      <c r="AU129" s="1224"/>
      <c r="AV129" s="1227"/>
      <c r="AW129" s="1227"/>
      <c r="AX129" s="1227"/>
      <c r="AY129" s="1227"/>
      <c r="AZ129" s="1221"/>
      <c r="BA129" s="1221"/>
      <c r="BB129" s="1221"/>
      <c r="BC129" s="1221"/>
      <c r="BD129" s="862"/>
      <c r="BE129" s="808"/>
      <c r="BF129" s="1279"/>
      <c r="BG129" s="1279"/>
      <c r="BH129" s="1239"/>
      <c r="BI129" s="808"/>
      <c r="BJ129" s="808"/>
      <c r="BK129" s="808"/>
      <c r="BL129" s="1279"/>
      <c r="BM129" s="1279"/>
      <c r="BN129" s="1279"/>
      <c r="BO129" s="1279"/>
      <c r="BP129" s="1279"/>
      <c r="BQ129" s="1279"/>
      <c r="BR129" s="1284"/>
      <c r="BU129" s="365" t="b">
        <f t="shared" si="71"/>
        <v>0</v>
      </c>
      <c r="BV129" s="365">
        <f t="shared" si="72"/>
        <v>0</v>
      </c>
      <c r="BW129" s="365" t="b">
        <f t="shared" si="73"/>
        <v>0</v>
      </c>
      <c r="BX129" s="365" t="b">
        <f t="shared" si="74"/>
        <v>0</v>
      </c>
      <c r="BY129" s="365" t="b">
        <f t="shared" si="75"/>
        <v>0</v>
      </c>
      <c r="BZ129" s="365" t="b">
        <f t="shared" si="63"/>
        <v>0</v>
      </c>
      <c r="CA129" s="661">
        <f t="shared" si="76"/>
        <v>0</v>
      </c>
      <c r="CB129" s="661" t="b">
        <f t="shared" si="77"/>
        <v>0</v>
      </c>
      <c r="CC129" s="661">
        <f t="shared" si="50"/>
        <v>0</v>
      </c>
      <c r="CD129" s="661" t="b">
        <f t="shared" si="51"/>
        <v>0</v>
      </c>
      <c r="CE129" s="661" t="b">
        <f t="shared" si="52"/>
        <v>0</v>
      </c>
      <c r="CF129" s="661" t="b">
        <f t="shared" si="53"/>
        <v>0</v>
      </c>
      <c r="CG129" s="661">
        <f t="shared" si="54"/>
        <v>0</v>
      </c>
      <c r="CI129" s="13">
        <f t="shared" si="78"/>
        <v>0</v>
      </c>
      <c r="CJ129" s="13" t="b">
        <f t="shared" si="79"/>
        <v>0</v>
      </c>
      <c r="CK129" s="13" t="b">
        <f t="shared" si="80"/>
        <v>0</v>
      </c>
      <c r="CL129" s="13" t="b">
        <f t="shared" si="81"/>
        <v>0</v>
      </c>
      <c r="CM129" s="13" t="b">
        <f t="shared" si="82"/>
        <v>0</v>
      </c>
      <c r="CN129" s="13" t="b">
        <f t="shared" si="83"/>
        <v>0</v>
      </c>
      <c r="CO129" s="13" t="b">
        <f t="shared" si="84"/>
        <v>0</v>
      </c>
      <c r="CP129" s="13" t="b">
        <f t="shared" si="85"/>
        <v>0</v>
      </c>
      <c r="CQ129" s="13" t="b">
        <f t="shared" si="86"/>
        <v>0</v>
      </c>
      <c r="CR129" s="13" t="b">
        <f t="shared" si="87"/>
        <v>0</v>
      </c>
    </row>
    <row r="130" spans="1:96" ht="15" thickBot="1">
      <c r="A130" s="1230"/>
      <c r="B130" s="1232"/>
      <c r="C130" s="1221"/>
      <c r="D130" s="1239"/>
      <c r="E130" s="1221"/>
      <c r="F130" s="1221"/>
      <c r="G130" s="1221"/>
      <c r="H130" s="1227"/>
      <c r="I130" s="1227"/>
      <c r="J130" s="1227"/>
      <c r="K130" s="1227"/>
      <c r="L130" s="1227"/>
      <c r="M130" s="1227"/>
      <c r="N130" s="1227"/>
      <c r="O130" s="1227"/>
      <c r="P130" s="1227"/>
      <c r="Q130" s="1227"/>
      <c r="R130" s="808"/>
      <c r="S130" s="808"/>
      <c r="T130" s="808"/>
      <c r="U130" s="808"/>
      <c r="V130" s="808"/>
      <c r="W130" s="808"/>
      <c r="X130" s="808"/>
      <c r="Y130" s="808" t="s">
        <v>50</v>
      </c>
      <c r="Z130" s="802"/>
      <c r="AA130" s="1224"/>
      <c r="AB130" s="840">
        <f t="shared" si="88"/>
        <v>0</v>
      </c>
      <c r="AC130" s="840">
        <f>IF(L130="kompletna",K130*M130*0.0036*'lista, wskaźniki'!$F$13, IF(L130="częściowa",K130*M130*0.0036*'lista, wskaźniki'!$F$14, IF(L130="brak",K130*M130*0.0036*'lista, wskaźniki'!$F$15,)))</f>
        <v>0</v>
      </c>
      <c r="AD130" s="840">
        <f>IF(T130="inne",E130*'lista, wskaźniki'!$E$35+F130*'lista, wskaźniki'!$E$36,IF(T130="to samo źródło",0,IF(T130=0,0)))</f>
        <v>0</v>
      </c>
      <c r="AE130" s="840">
        <f>IF(Y130="węgiel",Z130*'lista, wskaźniki'!$D$20, IF(Y130="drewno",Z130*'lista, wskaźniki'!$D$22,IF(Y130="pellet",Z130*'lista, wskaźniki'!$D$23,IF(Y130="gaz z sieci",Z130*'lista, wskaźniki'!$D$21,IF(Y130="olej opałowy",Z130*'lista, wskaźniki'!$D$24)))))</f>
        <v>0</v>
      </c>
      <c r="AF130" s="812"/>
      <c r="AG130" s="774"/>
      <c r="AH130" s="655">
        <f>IF(Y130="węgiel",AB130*1/3.6*'lista, wskaźniki'!$F$20,IF(Y130="drewno",AB130*1/3.6*'lista, wskaźniki'!$F$22,IF(Y130="pellet",AB130*1/3.6*'lista, wskaźniki'!$F$23,IF(Y130="gaz z sieci",AB130*1/3.6*'lista, wskaźniki'!$F$21,IF(Y130="olej opałowy",AB130*1/3.6*'lista, wskaźniki'!$F$24,0)))))</f>
        <v>0</v>
      </c>
      <c r="AI130" s="656">
        <f>IF(Y130="węgiel",AB130*'lista, wskaźniki'!$E$42,IF(Y130="drewno",AB130*'lista, wskaźniki'!$G$42,IF(Y130="pellet",AB130*'lista, wskaźniki'!$H$42,IF(Y130="gaz z sieci",AB130*'lista, wskaźniki'!$F$42,IF(Y130="olej opałowy",AB130*'lista, wskaźniki'!$I$42,0)))))</f>
        <v>0</v>
      </c>
      <c r="AJ130" s="656">
        <f>IF(Y130="węgiel",AB130*'lista, wskaźniki'!$E$43,IF(Y130="drewno",AB130*'lista, wskaźniki'!$G$43,IF(Y130="pellet",AB130*'lista, wskaźniki'!$H$43,IF(Y130="gaz z sieci",AB130*'lista, wskaźniki'!$F$43,IF(Y130="olej opałowy",AB130*'lista, wskaźniki'!$I$43,0)))))</f>
        <v>0</v>
      </c>
      <c r="AK130" s="656">
        <f>IF(Y130="węgiel",AB130*'lista, wskaźniki'!$E$44,IF(Y130="drewno",AB130*'lista, wskaźniki'!$G$44,IF(Y130="pellet",AB130*'lista, wskaźniki'!$H$44,IF(Y130="gaz z sieci",AB130*'lista, wskaźniki'!$F$44,IF(Y130="olej opałowy",AB130*'lista, wskaźniki'!$I$44,0)))))</f>
        <v>0</v>
      </c>
      <c r="AL130" s="655" t="b">
        <f>IF(U130="energia elektryczna",AD130*1/3.6*'lista, wskaźniki'!$F$26)</f>
        <v>0</v>
      </c>
      <c r="AM130" s="811"/>
      <c r="AN130" s="811"/>
      <c r="AO130" s="811"/>
      <c r="AP130" s="800">
        <f>AA130*'lista, wskaźniki'!$F$26</f>
        <v>0</v>
      </c>
      <c r="AQ130" s="800">
        <f t="shared" si="39"/>
        <v>0</v>
      </c>
      <c r="AR130" s="801">
        <f t="shared" si="40"/>
        <v>0</v>
      </c>
      <c r="AS130" s="801">
        <f t="shared" si="41"/>
        <v>0</v>
      </c>
      <c r="AT130" s="801">
        <f t="shared" si="42"/>
        <v>0</v>
      </c>
      <c r="AU130" s="1224"/>
      <c r="AV130" s="1227"/>
      <c r="AW130" s="1227"/>
      <c r="AX130" s="1227"/>
      <c r="AY130" s="1227"/>
      <c r="AZ130" s="1221"/>
      <c r="BA130" s="1221"/>
      <c r="BB130" s="1221"/>
      <c r="BC130" s="1221"/>
      <c r="BD130" s="862"/>
      <c r="BE130" s="808"/>
      <c r="BF130" s="1279"/>
      <c r="BG130" s="1279"/>
      <c r="BH130" s="1239"/>
      <c r="BI130" s="808"/>
      <c r="BJ130" s="808"/>
      <c r="BK130" s="808"/>
      <c r="BL130" s="1279"/>
      <c r="BM130" s="1279"/>
      <c r="BN130" s="1279"/>
      <c r="BO130" s="1279"/>
      <c r="BP130" s="1279"/>
      <c r="BQ130" s="1279"/>
      <c r="BR130" s="1284"/>
      <c r="BU130" s="365" t="b">
        <f t="shared" si="71"/>
        <v>0</v>
      </c>
      <c r="BV130" s="365" t="b">
        <f t="shared" si="72"/>
        <v>0</v>
      </c>
      <c r="BW130" s="365">
        <f t="shared" si="73"/>
        <v>0</v>
      </c>
      <c r="BX130" s="365" t="b">
        <f t="shared" si="74"/>
        <v>0</v>
      </c>
      <c r="BY130" s="365" t="b">
        <f t="shared" si="75"/>
        <v>0</v>
      </c>
      <c r="BZ130" s="365" t="b">
        <f t="shared" si="63"/>
        <v>0</v>
      </c>
      <c r="CA130" s="661">
        <f t="shared" si="76"/>
        <v>0</v>
      </c>
      <c r="CB130" s="661" t="b">
        <f t="shared" si="77"/>
        <v>0</v>
      </c>
      <c r="CC130" s="661" t="b">
        <f t="shared" si="50"/>
        <v>0</v>
      </c>
      <c r="CD130" s="661">
        <f t="shared" si="51"/>
        <v>0</v>
      </c>
      <c r="CE130" s="661" t="b">
        <f t="shared" si="52"/>
        <v>0</v>
      </c>
      <c r="CF130" s="661" t="b">
        <f t="shared" si="53"/>
        <v>0</v>
      </c>
      <c r="CG130" s="661">
        <f t="shared" si="54"/>
        <v>0</v>
      </c>
      <c r="CI130" s="13">
        <f t="shared" si="78"/>
        <v>0</v>
      </c>
      <c r="CJ130" s="13" t="b">
        <f t="shared" si="79"/>
        <v>0</v>
      </c>
      <c r="CK130" s="13" t="b">
        <f t="shared" si="80"/>
        <v>0</v>
      </c>
      <c r="CL130" s="13" t="b">
        <f t="shared" si="81"/>
        <v>0</v>
      </c>
      <c r="CM130" s="13" t="b">
        <f t="shared" si="82"/>
        <v>0</v>
      </c>
      <c r="CN130" s="13" t="b">
        <f t="shared" si="83"/>
        <v>0</v>
      </c>
      <c r="CO130" s="13" t="b">
        <f t="shared" si="84"/>
        <v>0</v>
      </c>
      <c r="CP130" s="13" t="b">
        <f t="shared" si="85"/>
        <v>0</v>
      </c>
      <c r="CQ130" s="13" t="b">
        <f t="shared" si="86"/>
        <v>0</v>
      </c>
      <c r="CR130" s="13" t="b">
        <f t="shared" si="87"/>
        <v>0</v>
      </c>
    </row>
    <row r="131" spans="1:96" ht="15" thickBot="1">
      <c r="A131" s="1230"/>
      <c r="B131" s="1232"/>
      <c r="C131" s="1221"/>
      <c r="D131" s="1239"/>
      <c r="E131" s="1221"/>
      <c r="F131" s="1221"/>
      <c r="G131" s="1221"/>
      <c r="H131" s="1227"/>
      <c r="I131" s="1227"/>
      <c r="J131" s="1227"/>
      <c r="K131" s="1227"/>
      <c r="L131" s="1227"/>
      <c r="M131" s="1227"/>
      <c r="N131" s="1227"/>
      <c r="O131" s="1227"/>
      <c r="P131" s="1227"/>
      <c r="Q131" s="1227"/>
      <c r="R131" s="808"/>
      <c r="S131" s="808"/>
      <c r="T131" s="808"/>
      <c r="U131" s="808"/>
      <c r="V131" s="808"/>
      <c r="W131" s="808"/>
      <c r="X131" s="808"/>
      <c r="Y131" s="808" t="s">
        <v>38</v>
      </c>
      <c r="Z131" s="802"/>
      <c r="AA131" s="1224"/>
      <c r="AB131" s="840">
        <f t="shared" si="88"/>
        <v>0</v>
      </c>
      <c r="AC131" s="840">
        <f>IF(L131="kompletna",K131*M131*0.0036*'lista, wskaźniki'!$F$13, IF(L131="częściowa",K131*M131*0.0036*'lista, wskaźniki'!$F$14, IF(L131="brak",K131*M131*0.0036*'lista, wskaźniki'!$F$15,)))</f>
        <v>0</v>
      </c>
      <c r="AD131" s="840">
        <f>IF(T131="inne",E131*'lista, wskaźniki'!$E$35+F131*'lista, wskaźniki'!$E$36,IF(T131="to samo źródło",0,IF(T131=0,0)))</f>
        <v>0</v>
      </c>
      <c r="AE131" s="840">
        <f>IF(Y131="węgiel",Z131*'lista, wskaźniki'!$D$20, IF(Y131="drewno",Z131*'lista, wskaźniki'!$D$22,IF(Y131="pellet",Z131*'lista, wskaźniki'!$D$23,IF(Y131="gaz z sieci",Z131*'lista, wskaźniki'!$D$21,IF(Y131="olej opałowy",Z131*'lista, wskaźniki'!$D$24)))))</f>
        <v>0</v>
      </c>
      <c r="AF131" s="812"/>
      <c r="AG131" s="774"/>
      <c r="AH131" s="655">
        <f>IF(Y131="węgiel",AB131*1/3.6*'lista, wskaźniki'!$F$20,IF(Y131="drewno",AB131*1/3.6*'lista, wskaźniki'!$F$22,IF(Y131="pellet",AB131*1/3.6*'lista, wskaźniki'!$F$23,IF(Y131="gaz z sieci",AB131*1/3.6*'lista, wskaźniki'!$F$21,IF(Y131="olej opałowy",AB131*1/3.6*'lista, wskaźniki'!$F$24,0)))))</f>
        <v>0</v>
      </c>
      <c r="AI131" s="656">
        <f>IF(Y131="węgiel",AB131*'lista, wskaźniki'!$E$42,IF(Y131="drewno",AB131*'lista, wskaźniki'!$G$42,IF(Y131="pellet",AB131*'lista, wskaźniki'!$H$42,IF(Y131="gaz z sieci",AB131*'lista, wskaźniki'!$F$42,IF(Y131="olej opałowy",AB131*'lista, wskaźniki'!$I$42,0)))))</f>
        <v>0</v>
      </c>
      <c r="AJ131" s="656">
        <f>IF(Y131="węgiel",AB131*'lista, wskaźniki'!$E$43,IF(Y131="drewno",AB131*'lista, wskaźniki'!$G$43,IF(Y131="pellet",AB131*'lista, wskaźniki'!$H$43,IF(Y131="gaz z sieci",AB131*'lista, wskaźniki'!$F$43,IF(Y131="olej opałowy",AB131*'lista, wskaźniki'!$I$43,0)))))</f>
        <v>0</v>
      </c>
      <c r="AK131" s="656">
        <f>IF(Y131="węgiel",AB131*'lista, wskaźniki'!$E$44,IF(Y131="drewno",AB131*'lista, wskaźniki'!$G$44,IF(Y131="pellet",AB131*'lista, wskaźniki'!$H$44,IF(Y131="gaz z sieci",AB131*'lista, wskaźniki'!$F$44,IF(Y131="olej opałowy",AB131*'lista, wskaźniki'!$I$44,0)))))</f>
        <v>0</v>
      </c>
      <c r="AL131" s="655" t="b">
        <f>IF(U131="energia elektryczna",AD131*1/3.6*'lista, wskaźniki'!$F$26)</f>
        <v>0</v>
      </c>
      <c r="AM131" s="811"/>
      <c r="AN131" s="811"/>
      <c r="AO131" s="811"/>
      <c r="AP131" s="800">
        <f>AA131*'lista, wskaźniki'!$F$26</f>
        <v>0</v>
      </c>
      <c r="AQ131" s="800">
        <f t="shared" si="39"/>
        <v>0</v>
      </c>
      <c r="AR131" s="801">
        <f t="shared" si="40"/>
        <v>0</v>
      </c>
      <c r="AS131" s="801">
        <f t="shared" si="41"/>
        <v>0</v>
      </c>
      <c r="AT131" s="801">
        <f t="shared" si="42"/>
        <v>0</v>
      </c>
      <c r="AU131" s="1224"/>
      <c r="AV131" s="1227"/>
      <c r="AW131" s="1227"/>
      <c r="AX131" s="1227"/>
      <c r="AY131" s="1227"/>
      <c r="AZ131" s="1221"/>
      <c r="BA131" s="1221"/>
      <c r="BB131" s="1221"/>
      <c r="BC131" s="1221"/>
      <c r="BD131" s="862"/>
      <c r="BE131" s="808"/>
      <c r="BF131" s="1279"/>
      <c r="BG131" s="1279"/>
      <c r="BH131" s="1239"/>
      <c r="BI131" s="808"/>
      <c r="BJ131" s="808"/>
      <c r="BK131" s="808"/>
      <c r="BL131" s="1279"/>
      <c r="BM131" s="1279"/>
      <c r="BN131" s="1279"/>
      <c r="BO131" s="1279"/>
      <c r="BP131" s="1279"/>
      <c r="BQ131" s="1279"/>
      <c r="BR131" s="1284"/>
      <c r="BU131" s="365" t="b">
        <f t="shared" si="71"/>
        <v>0</v>
      </c>
      <c r="BV131" s="365" t="b">
        <f t="shared" si="72"/>
        <v>0</v>
      </c>
      <c r="BW131" s="365" t="b">
        <f t="shared" si="73"/>
        <v>0</v>
      </c>
      <c r="BX131" s="365">
        <f t="shared" si="74"/>
        <v>0</v>
      </c>
      <c r="BY131" s="365" t="b">
        <f t="shared" si="75"/>
        <v>0</v>
      </c>
      <c r="BZ131" s="365" t="b">
        <f t="shared" si="63"/>
        <v>0</v>
      </c>
      <c r="CA131" s="661">
        <f t="shared" si="76"/>
        <v>0</v>
      </c>
      <c r="CB131" s="661" t="b">
        <f t="shared" si="77"/>
        <v>0</v>
      </c>
      <c r="CC131" s="661" t="b">
        <f t="shared" si="50"/>
        <v>0</v>
      </c>
      <c r="CD131" s="661" t="b">
        <f t="shared" si="51"/>
        <v>0</v>
      </c>
      <c r="CE131" s="661">
        <f t="shared" si="52"/>
        <v>0</v>
      </c>
      <c r="CF131" s="661" t="b">
        <f t="shared" si="53"/>
        <v>0</v>
      </c>
      <c r="CG131" s="661">
        <f t="shared" si="54"/>
        <v>0</v>
      </c>
      <c r="CI131" s="13">
        <f t="shared" si="78"/>
        <v>0</v>
      </c>
      <c r="CJ131" s="13" t="b">
        <f t="shared" si="79"/>
        <v>0</v>
      </c>
      <c r="CK131" s="13" t="b">
        <f t="shared" si="80"/>
        <v>0</v>
      </c>
      <c r="CL131" s="13" t="b">
        <f t="shared" si="81"/>
        <v>0</v>
      </c>
      <c r="CM131" s="13" t="b">
        <f t="shared" si="82"/>
        <v>0</v>
      </c>
      <c r="CN131" s="13" t="b">
        <f t="shared" si="83"/>
        <v>0</v>
      </c>
      <c r="CO131" s="13" t="b">
        <f t="shared" si="84"/>
        <v>0</v>
      </c>
      <c r="CP131" s="13" t="b">
        <f t="shared" si="85"/>
        <v>0</v>
      </c>
      <c r="CQ131" s="13" t="b">
        <f t="shared" si="86"/>
        <v>0</v>
      </c>
      <c r="CR131" s="13" t="b">
        <f t="shared" si="87"/>
        <v>0</v>
      </c>
    </row>
    <row r="132" spans="1:96" ht="15" thickBot="1">
      <c r="A132" s="1231"/>
      <c r="B132" s="1232"/>
      <c r="C132" s="1222"/>
      <c r="D132" s="1240"/>
      <c r="E132" s="1222"/>
      <c r="F132" s="1222"/>
      <c r="G132" s="1222"/>
      <c r="H132" s="1228"/>
      <c r="I132" s="1228"/>
      <c r="J132" s="1228"/>
      <c r="K132" s="1228"/>
      <c r="L132" s="1228"/>
      <c r="M132" s="1228"/>
      <c r="N132" s="1228"/>
      <c r="O132" s="1228"/>
      <c r="P132" s="1228"/>
      <c r="Q132" s="1228"/>
      <c r="R132" s="809"/>
      <c r="S132" s="809"/>
      <c r="T132" s="809"/>
      <c r="U132" s="809"/>
      <c r="V132" s="809"/>
      <c r="W132" s="809"/>
      <c r="X132" s="809"/>
      <c r="Y132" s="809" t="s">
        <v>37</v>
      </c>
      <c r="Z132" s="805">
        <f>20897/1000</f>
        <v>20.896999999999998</v>
      </c>
      <c r="AA132" s="1225"/>
      <c r="AB132" s="859">
        <f>IF(AC128&gt;0,(AE132+AC128)/2,AE132)</f>
        <v>596.62968489999992</v>
      </c>
      <c r="AC132" s="840">
        <f>IF(L132="kompletna",K132*M132*0.0036*'lista, wskaźniki'!$F$13, IF(L132="częściowa",K132*M132*0.0036*'lista, wskaźniki'!$F$14, IF(L132="brak",K132*M132*0.0036*'lista, wskaźniki'!$F$15,)))</f>
        <v>0</v>
      </c>
      <c r="AD132" s="840">
        <f>IF(T132="inne",E132*'lista, wskaźniki'!$E$35+F132*'lista, wskaźniki'!$E$36,IF(T132="to samo źródło",0,IF(T132=0,0)))</f>
        <v>0</v>
      </c>
      <c r="AE132" s="840">
        <f>IF(Y132="węgiel",Z132*'lista, wskaźniki'!$D$20, IF(Y132="drewno",Z132*'lista, wskaźniki'!$D$22,IF(Y132="pellet",Z132*'lista, wskaźniki'!$D$23,IF(Y132="gaz z sieci",Z132*'lista, wskaźniki'!$D$21,IF(Y132="olej opałowy",Z132*'lista, wskaźniki'!$D$24)))))</f>
        <v>722.27136979999977</v>
      </c>
      <c r="AF132" s="812"/>
      <c r="AG132" s="774"/>
      <c r="AH132" s="655">
        <f>IF(Y132="węgiel",AB132*1/3.6*'lista, wskaźniki'!$F$20,IF(Y132="drewno",AB132*1/3.6*'lista, wskaźniki'!$F$22,IF(Y132="pellet",AB132*1/3.6*'lista, wskaźniki'!$F$23,IF(Y132="gaz z sieci",AB132*1/3.6*'lista, wskaźniki'!$F$21,IF(Y132="olej opałowy",AB132*1/3.6*'lista, wskaźniki'!$F$24,0)))))</f>
        <v>45.695867566490996</v>
      </c>
      <c r="AI132" s="656">
        <f>IF(Y132="węgiel",AB132*'lista, wskaźniki'!$E$42,IF(Y132="drewno",AB132*'lista, wskaźniki'!$G$42,IF(Y132="pellet",AB132*'lista, wskaźniki'!$H$42,IF(Y132="gaz z sieci",AB132*'lista, wskaźniki'!$F$42,IF(Y132="olej opałowy",AB132*'lista, wskaźniki'!$I$42,0)))))</f>
        <v>1.7898890546999998E-3</v>
      </c>
      <c r="AJ132" s="656">
        <f>IF(Y132="węgiel",AB132*'lista, wskaźniki'!$E$43,IF(Y132="drewno",AB132*'lista, wskaźniki'!$G$43,IF(Y132="pellet",AB132*'lista, wskaźniki'!$H$43,IF(Y132="gaz z sieci",AB132*'lista, wskaźniki'!$F$43,IF(Y132="olej opałowy",AB132*'lista, wskaźniki'!$I$43,0)))))</f>
        <v>1.7898890546999998E-3</v>
      </c>
      <c r="AK132" s="656">
        <f>IF(Y132="węgiel",AB132*'lista, wskaźniki'!$E$44,IF(Y132="drewno",AB132*'lista, wskaźniki'!$G$44,IF(Y132="pellet",AB132*'lista, wskaźniki'!$H$44,IF(Y132="gaz z sieci",AB132*'lista, wskaźniki'!$F$44,IF(Y132="olej opałowy",AB132*'lista, wskaźniki'!$I$44,0)))))</f>
        <v>5.966296848999999E-6</v>
      </c>
      <c r="AL132" s="655" t="b">
        <f>IF(U132="energia elektryczna",AD132*1/3.6*'lista, wskaźniki'!$F$26)</f>
        <v>0</v>
      </c>
      <c r="AM132" s="811"/>
      <c r="AN132" s="811"/>
      <c r="AO132" s="811"/>
      <c r="AP132" s="800">
        <f>AA132*'lista, wskaźniki'!$F$26</f>
        <v>0</v>
      </c>
      <c r="AQ132" s="800">
        <f t="shared" si="39"/>
        <v>45.695867566490996</v>
      </c>
      <c r="AR132" s="801">
        <f t="shared" si="40"/>
        <v>1.7898890546999998E-3</v>
      </c>
      <c r="AS132" s="801">
        <f t="shared" si="41"/>
        <v>1.7898890546999998E-3</v>
      </c>
      <c r="AT132" s="801">
        <f t="shared" si="42"/>
        <v>5.966296848999999E-6</v>
      </c>
      <c r="AU132" s="1225"/>
      <c r="AV132" s="1228"/>
      <c r="AW132" s="1228"/>
      <c r="AX132" s="1228"/>
      <c r="AY132" s="1228"/>
      <c r="AZ132" s="1222"/>
      <c r="BA132" s="1222"/>
      <c r="BB132" s="1222"/>
      <c r="BC132" s="1222"/>
      <c r="BD132" s="863"/>
      <c r="BE132" s="809"/>
      <c r="BF132" s="1280"/>
      <c r="BG132" s="1280"/>
      <c r="BH132" s="1240"/>
      <c r="BI132" s="809"/>
      <c r="BJ132" s="809"/>
      <c r="BK132" s="809"/>
      <c r="BL132" s="1280"/>
      <c r="BM132" s="1280"/>
      <c r="BN132" s="1280"/>
      <c r="BO132" s="1280"/>
      <c r="BP132" s="1280"/>
      <c r="BQ132" s="1280"/>
      <c r="BR132" s="1285"/>
      <c r="BU132" s="365" t="b">
        <f t="shared" si="71"/>
        <v>0</v>
      </c>
      <c r="BV132" s="365" t="b">
        <f t="shared" si="72"/>
        <v>0</v>
      </c>
      <c r="BW132" s="365" t="b">
        <f t="shared" si="73"/>
        <v>0</v>
      </c>
      <c r="BX132" s="365" t="b">
        <f t="shared" si="74"/>
        <v>0</v>
      </c>
      <c r="BY132" s="365">
        <f t="shared" si="75"/>
        <v>596.62968489999992</v>
      </c>
      <c r="BZ132" s="365" t="b">
        <f t="shared" si="63"/>
        <v>0</v>
      </c>
      <c r="CA132" s="661">
        <f t="shared" si="76"/>
        <v>0</v>
      </c>
      <c r="CB132" s="661" t="b">
        <f t="shared" si="77"/>
        <v>0</v>
      </c>
      <c r="CC132" s="661" t="b">
        <f t="shared" si="50"/>
        <v>0</v>
      </c>
      <c r="CD132" s="661" t="b">
        <f t="shared" si="51"/>
        <v>0</v>
      </c>
      <c r="CE132" s="661" t="b">
        <f t="shared" si="52"/>
        <v>0</v>
      </c>
      <c r="CF132" s="661">
        <f t="shared" si="53"/>
        <v>596.62968489999992</v>
      </c>
      <c r="CG132" s="661">
        <f t="shared" si="54"/>
        <v>0</v>
      </c>
      <c r="CI132" s="13">
        <f t="shared" si="78"/>
        <v>0</v>
      </c>
      <c r="CJ132" s="13" t="b">
        <f t="shared" si="79"/>
        <v>0</v>
      </c>
      <c r="CK132" s="13" t="b">
        <f t="shared" si="80"/>
        <v>0</v>
      </c>
      <c r="CL132" s="13" t="b">
        <f t="shared" si="81"/>
        <v>0</v>
      </c>
      <c r="CM132" s="13" t="b">
        <f t="shared" si="82"/>
        <v>0</v>
      </c>
      <c r="CN132" s="13" t="b">
        <f t="shared" si="83"/>
        <v>0</v>
      </c>
      <c r="CO132" s="13" t="b">
        <f t="shared" si="84"/>
        <v>0</v>
      </c>
      <c r="CP132" s="13" t="b">
        <f t="shared" si="85"/>
        <v>0</v>
      </c>
      <c r="CQ132" s="13" t="b">
        <f t="shared" si="86"/>
        <v>0</v>
      </c>
      <c r="CR132" s="13" t="b">
        <f t="shared" si="87"/>
        <v>0</v>
      </c>
    </row>
    <row r="133" spans="1:96" ht="15" thickBot="1">
      <c r="A133" s="1229">
        <v>28</v>
      </c>
      <c r="B133" s="1233" t="s">
        <v>643</v>
      </c>
      <c r="C133" s="1238" t="s">
        <v>348</v>
      </c>
      <c r="D133" s="1238">
        <v>69</v>
      </c>
      <c r="E133" s="1220">
        <v>33</v>
      </c>
      <c r="F133" s="1220">
        <v>44</v>
      </c>
      <c r="G133" s="1220">
        <v>1952</v>
      </c>
      <c r="H133" s="1226" t="s">
        <v>16</v>
      </c>
      <c r="I133" s="1226" t="s">
        <v>17</v>
      </c>
      <c r="J133" s="1226" t="s">
        <v>17</v>
      </c>
      <c r="K133" s="1226">
        <f>IF(G133&lt;=1966,'lista, wskaźniki'!$G$4,IF(G133&gt;1966,IF(G133&lt;=1985,'lista, wskaźniki'!$G$5,IF(G133&gt;1985,IF(G133&lt;=1992,'lista, wskaźniki'!$G$6,IF(G133&gt;1992,IF(G133&lt;=1996,'lista, wskaźniki'!$G$7,IF(G133&gt;1996,'lista, wskaźniki'!$G$8))))))))</f>
        <v>290</v>
      </c>
      <c r="L133" s="1226" t="s">
        <v>23</v>
      </c>
      <c r="M133" s="1226">
        <v>800</v>
      </c>
      <c r="N133" s="1226" t="s">
        <v>27</v>
      </c>
      <c r="O133" s="1290"/>
      <c r="P133" s="1226"/>
      <c r="Q133" s="1226"/>
      <c r="R133" s="807" t="s">
        <v>35</v>
      </c>
      <c r="S133" s="807"/>
      <c r="T133" s="807" t="s">
        <v>24</v>
      </c>
      <c r="U133" s="807" t="s">
        <v>40</v>
      </c>
      <c r="V133" s="807"/>
      <c r="W133" s="807"/>
      <c r="X133" s="807"/>
      <c r="Y133" s="807" t="s">
        <v>35</v>
      </c>
      <c r="Z133" s="798">
        <v>35</v>
      </c>
      <c r="AA133" s="1223">
        <v>11.768000000000001</v>
      </c>
      <c r="AB133" s="867">
        <f t="shared" si="88"/>
        <v>730.10500000000002</v>
      </c>
      <c r="AC133" s="867">
        <f>IF(L133="kompletna",K133*M133*0.0036*'lista, wskaźniki'!$F$13, IF(L133="częściowa",K133*M133*0.0036*'lista, wskaźniki'!$F$14, IF(L133="brak",K133*M133*0.0036*'lista, wskaźniki'!$F$15,)))</f>
        <v>668.16</v>
      </c>
      <c r="AD133" s="867">
        <f>IF(T133="inne",E133*'lista, wskaźniki'!$E$35+F133*'lista, wskaźniki'!$E$36,IF(T133="to samo źródło",0,IF(T133=0,0)))</f>
        <v>89.139169625000022</v>
      </c>
      <c r="AE133" s="867">
        <f>IF(Y133="węgiel",Z133*'lista, wskaźniki'!$D$20, IF(Y133="drewno",Z133*'lista, wskaźniki'!$D$22,IF(Y133="pellet",Z133*'lista, wskaźniki'!$D$23,IF(Y133="gaz z sieci",Z133*'lista, wskaźniki'!$D$21,IF(Y133="olej opałowy",Z133*'lista, wskaźniki'!$D$24)))))</f>
        <v>792.05</v>
      </c>
      <c r="AF133" s="871"/>
      <c r="AG133" s="872"/>
      <c r="AH133" s="800">
        <f>IF(Y133="węgiel",AB133*1/3.6*'lista, wskaźniki'!$F$20,IF(Y133="drewno",AB133*1/3.6*'lista, wskaźniki'!$F$22,IF(Y133="pellet",AB133*1/3.6*'lista, wskaźniki'!$F$23,IF(Y133="gaz z sieci",AB133*1/3.6*'lista, wskaźniki'!$F$21,IF(Y133="olej opałowy",AB133*1/3.6*'lista, wskaźniki'!$F$24,0)))))</f>
        <v>69.162846649999992</v>
      </c>
      <c r="AI133" s="801">
        <f>IF(Y133="węgiel",AB133*'lista, wskaźniki'!$E$42,IF(Y133="drewno",AB133*'lista, wskaźniki'!$G$42,IF(Y133="pellet",AB133*'lista, wskaźniki'!$H$42,IF(Y133="gaz z sieci",AB133*'lista, wskaźniki'!$F$42,IF(Y133="olej opałowy",AB133*'lista, wskaźniki'!$I$42,0)))))</f>
        <v>0.27743990000000002</v>
      </c>
      <c r="AJ133" s="801">
        <f>IF(Y133="węgiel",AB133*'lista, wskaźniki'!$E$43,IF(Y133="drewno",AB133*'lista, wskaźniki'!$G$43,IF(Y133="pellet",AB133*'lista, wskaźniki'!$H$43,IF(Y133="gaz z sieci",AB133*'lista, wskaźniki'!$F$43,IF(Y133="olej opałowy",AB133*'lista, wskaźniki'!$I$43,0)))))</f>
        <v>0.26283780000000001</v>
      </c>
      <c r="AK133" s="801">
        <f>IF(Y133="węgiel",AB133*'lista, wskaźniki'!$E$44,IF(Y133="drewno",AB133*'lista, wskaźniki'!$G$44,IF(Y133="pellet",AB133*'lista, wskaźniki'!$H$44,IF(Y133="gaz z sieci",AB133*'lista, wskaźniki'!$F$44,IF(Y133="olej opałowy",AB133*'lista, wskaźniki'!$I$44,0)))))</f>
        <v>1.9712835000000001E-4</v>
      </c>
      <c r="AL133" s="800">
        <f>IF(U133="energia elektryczna",AD133*1/3.6*'lista, wskaźniki'!$F$26)</f>
        <v>22.037183601736114</v>
      </c>
      <c r="AM133" s="873"/>
      <c r="AN133" s="873"/>
      <c r="AO133" s="873"/>
      <c r="AP133" s="800">
        <f>AA133*'lista, wskaźniki'!$F$26</f>
        <v>10.473520000000001</v>
      </c>
      <c r="AQ133" s="800">
        <f t="shared" ref="AQ133:AQ138" si="89">AH133+AP133</f>
        <v>79.636366649999985</v>
      </c>
      <c r="AR133" s="801">
        <f t="shared" ref="AR133:AR138" si="90">AI133</f>
        <v>0.27743990000000002</v>
      </c>
      <c r="AS133" s="801">
        <f t="shared" ref="AS133:AS138" si="91">AJ133</f>
        <v>0.26283780000000001</v>
      </c>
      <c r="AT133" s="801">
        <f t="shared" ref="AT133:AT138" si="92">AK133</f>
        <v>1.9712835000000001E-4</v>
      </c>
      <c r="AU133" s="1223"/>
      <c r="AV133" s="1226"/>
      <c r="AW133" s="1226" t="s">
        <v>16</v>
      </c>
      <c r="AX133" s="1226" t="s">
        <v>16</v>
      </c>
      <c r="AY133" s="1226" t="s">
        <v>16</v>
      </c>
      <c r="AZ133" s="1220"/>
      <c r="BA133" s="1220"/>
      <c r="BB133" s="1220"/>
      <c r="BC133" s="1220" t="s">
        <v>17</v>
      </c>
      <c r="BD133" s="864" t="s">
        <v>17</v>
      </c>
      <c r="BE133" s="807"/>
      <c r="BF133" s="1278"/>
      <c r="BG133" s="1278"/>
      <c r="BH133" s="1238"/>
      <c r="BI133" s="807"/>
      <c r="BJ133" s="807"/>
      <c r="BK133" s="807"/>
      <c r="BL133" s="1278"/>
      <c r="BM133" s="1278"/>
      <c r="BN133" s="1278"/>
      <c r="BO133" s="1278"/>
      <c r="BP133" s="1278"/>
      <c r="BQ133" s="1278"/>
      <c r="BR133" s="1283"/>
      <c r="BU133" s="365">
        <f t="shared" si="71"/>
        <v>730.10500000000002</v>
      </c>
      <c r="BV133" s="365" t="b">
        <f t="shared" si="72"/>
        <v>0</v>
      </c>
      <c r="BW133" s="365" t="b">
        <f t="shared" si="73"/>
        <v>0</v>
      </c>
      <c r="BX133" s="365" t="b">
        <f t="shared" si="74"/>
        <v>0</v>
      </c>
      <c r="BY133" s="365" t="b">
        <f t="shared" si="75"/>
        <v>0</v>
      </c>
      <c r="BZ133" s="365" t="b">
        <f t="shared" si="63"/>
        <v>0</v>
      </c>
      <c r="CA133" s="661">
        <f t="shared" si="76"/>
        <v>89.139169625000022</v>
      </c>
      <c r="CB133" s="661">
        <f t="shared" si="77"/>
        <v>730.10500000000002</v>
      </c>
      <c r="CC133" s="661" t="b">
        <f t="shared" si="50"/>
        <v>0</v>
      </c>
      <c r="CD133" s="661" t="b">
        <f t="shared" si="51"/>
        <v>0</v>
      </c>
      <c r="CE133" s="661" t="b">
        <f t="shared" si="52"/>
        <v>0</v>
      </c>
      <c r="CF133" s="661" t="b">
        <f t="shared" si="53"/>
        <v>0</v>
      </c>
      <c r="CG133" s="661">
        <f t="shared" ref="CG133:CG149" si="93">BZ133+CA133</f>
        <v>89.139169625000022</v>
      </c>
      <c r="CI133" s="13">
        <f t="shared" si="78"/>
        <v>800</v>
      </c>
      <c r="CJ133" s="13">
        <f t="shared" si="79"/>
        <v>400</v>
      </c>
      <c r="CK133" s="13" t="b">
        <f t="shared" si="80"/>
        <v>0</v>
      </c>
      <c r="CL133" s="13">
        <f t="shared" si="81"/>
        <v>0</v>
      </c>
      <c r="CM133" s="13" t="b">
        <f t="shared" si="82"/>
        <v>0</v>
      </c>
      <c r="CN133" s="13">
        <f t="shared" si="83"/>
        <v>0</v>
      </c>
      <c r="CO133" s="13" t="b">
        <f t="shared" si="84"/>
        <v>0</v>
      </c>
      <c r="CP133" s="13">
        <f t="shared" si="85"/>
        <v>0</v>
      </c>
      <c r="CQ133" s="13" t="b">
        <f t="shared" si="86"/>
        <v>0</v>
      </c>
      <c r="CR133" s="13">
        <f t="shared" si="87"/>
        <v>0</v>
      </c>
    </row>
    <row r="134" spans="1:96" ht="15" thickBot="1">
      <c r="A134" s="1230"/>
      <c r="B134" s="1232"/>
      <c r="C134" s="1239"/>
      <c r="D134" s="1239"/>
      <c r="E134" s="1221"/>
      <c r="F134" s="1221"/>
      <c r="G134" s="1221"/>
      <c r="H134" s="1227"/>
      <c r="I134" s="1227"/>
      <c r="J134" s="1227"/>
      <c r="K134" s="1227"/>
      <c r="L134" s="1227"/>
      <c r="M134" s="1227"/>
      <c r="N134" s="1227"/>
      <c r="O134" s="1227"/>
      <c r="P134" s="1227"/>
      <c r="Q134" s="1227"/>
      <c r="R134" s="808"/>
      <c r="S134" s="808"/>
      <c r="T134" s="808"/>
      <c r="U134" s="808"/>
      <c r="V134" s="808"/>
      <c r="W134" s="808"/>
      <c r="X134" s="808"/>
      <c r="Y134" s="808" t="s">
        <v>36</v>
      </c>
      <c r="Z134" s="802"/>
      <c r="AA134" s="1224"/>
      <c r="AB134" s="867">
        <f t="shared" si="88"/>
        <v>0</v>
      </c>
      <c r="AC134" s="867">
        <f>IF(L134="kompletna",K134*M134*0.0036*'lista, wskaźniki'!$F$13, IF(L134="częściowa",K134*M134*0.0036*'lista, wskaźniki'!$F$14, IF(L134="brak",K134*M134*0.0036*'lista, wskaźniki'!$F$15,)))</f>
        <v>0</v>
      </c>
      <c r="AD134" s="867">
        <f>IF(T134="inne",E134*'lista, wskaźniki'!$E$35+F134*'lista, wskaźniki'!$E$36,IF(T134="to samo źródło",0,IF(T134=0,0)))</f>
        <v>0</v>
      </c>
      <c r="AE134" s="867">
        <f>IF(Y134="węgiel",Z134*'lista, wskaźniki'!$D$20, IF(Y134="drewno",Z134*'lista, wskaźniki'!$D$22,IF(Y134="pellet",Z134*'lista, wskaźniki'!$D$23,IF(Y134="gaz z sieci",Z134*'lista, wskaźniki'!$D$21,IF(Y134="olej opałowy",Z134*'lista, wskaźniki'!$D$24)))))</f>
        <v>0</v>
      </c>
      <c r="AF134" s="812"/>
      <c r="AG134" s="774"/>
      <c r="AH134" s="655">
        <f>IF(Y134="węgiel",AB134*1/3.6*'lista, wskaźniki'!$F$20,IF(Y134="drewno",AB134*1/3.6*'lista, wskaźniki'!$F$22,IF(Y134="pellet",AB134*1/3.6*'lista, wskaźniki'!$F$23,IF(Y134="gaz z sieci",AB134*1/3.6*'lista, wskaźniki'!$F$21,IF(Y134="olej opałowy",AB134*1/3.6*'lista, wskaźniki'!$F$24,0)))))</f>
        <v>0</v>
      </c>
      <c r="AI134" s="656">
        <f>IF(Y134="węgiel",AB134*'lista, wskaźniki'!$E$42,IF(Y134="drewno",AB134*'lista, wskaźniki'!$G$42,IF(Y134="pellet",AB134*'lista, wskaźniki'!$H$42,IF(Y134="gaz z sieci",AB134*'lista, wskaźniki'!$F$42,IF(Y134="olej opałowy",AB134*'lista, wskaźniki'!$I$42,0)))))</f>
        <v>0</v>
      </c>
      <c r="AJ134" s="656">
        <f>IF(Y134="węgiel",AB134*'lista, wskaźniki'!$E$43,IF(Y134="drewno",AB134*'lista, wskaźniki'!$G$43,IF(Y134="pellet",AB134*'lista, wskaźniki'!$H$43,IF(Y134="gaz z sieci",AB134*'lista, wskaźniki'!$F$43,IF(Y134="olej opałowy",AB134*'lista, wskaźniki'!$I$43,0)))))</f>
        <v>0</v>
      </c>
      <c r="AK134" s="656">
        <f>IF(Y134="węgiel",AB134*'lista, wskaźniki'!$E$44,IF(Y134="drewno",AB134*'lista, wskaźniki'!$G$44,IF(Y134="pellet",AB134*'lista, wskaźniki'!$H$44,IF(Y134="gaz z sieci",AB134*'lista, wskaźniki'!$F$44,IF(Y134="olej opałowy",AB134*'lista, wskaźniki'!$I$44,0)))))</f>
        <v>0</v>
      </c>
      <c r="AL134" s="655" t="b">
        <f>IF(U134="energia elektryczna",AD134*1/3.6*'lista, wskaźniki'!$F$26)</f>
        <v>0</v>
      </c>
      <c r="AM134" s="811"/>
      <c r="AN134" s="811"/>
      <c r="AO134" s="811"/>
      <c r="AP134" s="800">
        <f>AA134*'lista, wskaźniki'!$F$26</f>
        <v>0</v>
      </c>
      <c r="AQ134" s="800">
        <f t="shared" si="89"/>
        <v>0</v>
      </c>
      <c r="AR134" s="801">
        <f t="shared" si="90"/>
        <v>0</v>
      </c>
      <c r="AS134" s="801">
        <f t="shared" si="91"/>
        <v>0</v>
      </c>
      <c r="AT134" s="801">
        <f t="shared" si="92"/>
        <v>0</v>
      </c>
      <c r="AU134" s="1224"/>
      <c r="AV134" s="1227"/>
      <c r="AW134" s="1227"/>
      <c r="AX134" s="1227"/>
      <c r="AY134" s="1227"/>
      <c r="AZ134" s="1221"/>
      <c r="BA134" s="1221"/>
      <c r="BB134" s="1221"/>
      <c r="BC134" s="1221"/>
      <c r="BD134" s="865"/>
      <c r="BE134" s="808"/>
      <c r="BF134" s="1279"/>
      <c r="BG134" s="1279"/>
      <c r="BH134" s="1239"/>
      <c r="BI134" s="808"/>
      <c r="BJ134" s="808"/>
      <c r="BK134" s="808"/>
      <c r="BL134" s="1279"/>
      <c r="BM134" s="1279"/>
      <c r="BN134" s="1279"/>
      <c r="BO134" s="1279"/>
      <c r="BP134" s="1279"/>
      <c r="BQ134" s="1279"/>
      <c r="BR134" s="1284"/>
      <c r="BU134" s="365" t="b">
        <f t="shared" si="71"/>
        <v>0</v>
      </c>
      <c r="BV134" s="365">
        <f t="shared" si="72"/>
        <v>0</v>
      </c>
      <c r="BW134" s="365" t="b">
        <f t="shared" si="73"/>
        <v>0</v>
      </c>
      <c r="BX134" s="365" t="b">
        <f t="shared" si="74"/>
        <v>0</v>
      </c>
      <c r="BY134" s="365" t="b">
        <f t="shared" si="75"/>
        <v>0</v>
      </c>
      <c r="BZ134" s="365" t="b">
        <f t="shared" si="63"/>
        <v>0</v>
      </c>
      <c r="CA134" s="661">
        <f t="shared" si="76"/>
        <v>0</v>
      </c>
      <c r="CB134" s="661" t="b">
        <f t="shared" si="77"/>
        <v>0</v>
      </c>
      <c r="CC134" s="661">
        <f t="shared" si="50"/>
        <v>0</v>
      </c>
      <c r="CD134" s="661" t="b">
        <f t="shared" si="51"/>
        <v>0</v>
      </c>
      <c r="CE134" s="661" t="b">
        <f t="shared" si="52"/>
        <v>0</v>
      </c>
      <c r="CF134" s="661" t="b">
        <f t="shared" si="53"/>
        <v>0</v>
      </c>
      <c r="CG134" s="661">
        <f t="shared" si="93"/>
        <v>0</v>
      </c>
      <c r="CI134" s="13">
        <f t="shared" si="78"/>
        <v>0</v>
      </c>
      <c r="CJ134" s="13" t="b">
        <f t="shared" si="79"/>
        <v>0</v>
      </c>
      <c r="CK134" s="13" t="b">
        <f t="shared" si="80"/>
        <v>0</v>
      </c>
      <c r="CL134" s="13" t="b">
        <f t="shared" si="81"/>
        <v>0</v>
      </c>
      <c r="CM134" s="13" t="b">
        <f t="shared" si="82"/>
        <v>0</v>
      </c>
      <c r="CN134" s="13" t="b">
        <f t="shared" si="83"/>
        <v>0</v>
      </c>
      <c r="CO134" s="13" t="b">
        <f t="shared" si="84"/>
        <v>0</v>
      </c>
      <c r="CP134" s="13" t="b">
        <f t="shared" si="85"/>
        <v>0</v>
      </c>
      <c r="CQ134" s="13" t="b">
        <f t="shared" si="86"/>
        <v>0</v>
      </c>
      <c r="CR134" s="13" t="b">
        <f t="shared" si="87"/>
        <v>0</v>
      </c>
    </row>
    <row r="135" spans="1:96" ht="15" thickBot="1">
      <c r="A135" s="1230"/>
      <c r="B135" s="1232"/>
      <c r="C135" s="1239"/>
      <c r="D135" s="1239"/>
      <c r="E135" s="1221"/>
      <c r="F135" s="1221"/>
      <c r="G135" s="1221"/>
      <c r="H135" s="1227"/>
      <c r="I135" s="1227"/>
      <c r="J135" s="1227"/>
      <c r="K135" s="1227"/>
      <c r="L135" s="1227"/>
      <c r="M135" s="1227"/>
      <c r="N135" s="1227"/>
      <c r="O135" s="1227"/>
      <c r="P135" s="1227"/>
      <c r="Q135" s="1227"/>
      <c r="R135" s="808"/>
      <c r="S135" s="808"/>
      <c r="T135" s="808"/>
      <c r="U135" s="808"/>
      <c r="V135" s="808"/>
      <c r="W135" s="808"/>
      <c r="X135" s="808"/>
      <c r="Y135" s="808" t="s">
        <v>50</v>
      </c>
      <c r="Z135" s="802"/>
      <c r="AA135" s="1224"/>
      <c r="AB135" s="867">
        <f t="shared" si="88"/>
        <v>0</v>
      </c>
      <c r="AC135" s="867">
        <f>IF(L135="kompletna",K135*M135*0.0036*'lista, wskaźniki'!$F$13, IF(L135="częściowa",K135*M135*0.0036*'lista, wskaźniki'!$F$14, IF(L135="brak",K135*M135*0.0036*'lista, wskaźniki'!$F$15,)))</f>
        <v>0</v>
      </c>
      <c r="AD135" s="867">
        <f>IF(T135="inne",E135*'lista, wskaźniki'!$E$35+F135*'lista, wskaźniki'!$E$36,IF(T135="to samo źródło",0,IF(T135=0,0)))</f>
        <v>0</v>
      </c>
      <c r="AE135" s="867">
        <f>IF(Y135="węgiel",Z135*'lista, wskaźniki'!$D$20, IF(Y135="drewno",Z135*'lista, wskaźniki'!$D$22,IF(Y135="pellet",Z135*'lista, wskaźniki'!$D$23,IF(Y135="gaz z sieci",Z135*'lista, wskaźniki'!$D$21,IF(Y135="olej opałowy",Z135*'lista, wskaźniki'!$D$24)))))</f>
        <v>0</v>
      </c>
      <c r="AF135" s="812"/>
      <c r="AG135" s="774"/>
      <c r="AH135" s="655">
        <f>IF(Y135="węgiel",AB135*1/3.6*'lista, wskaźniki'!$F$20,IF(Y135="drewno",AB135*1/3.6*'lista, wskaźniki'!$F$22,IF(Y135="pellet",AB135*1/3.6*'lista, wskaźniki'!$F$23,IF(Y135="gaz z sieci",AB135*1/3.6*'lista, wskaźniki'!$F$21,IF(Y135="olej opałowy",AB135*1/3.6*'lista, wskaźniki'!$F$24,0)))))</f>
        <v>0</v>
      </c>
      <c r="AI135" s="656">
        <f>IF(Y135="węgiel",AB135*'lista, wskaźniki'!$E$42,IF(Y135="drewno",AB135*'lista, wskaźniki'!$G$42,IF(Y135="pellet",AB135*'lista, wskaźniki'!$H$42,IF(Y135="gaz z sieci",AB135*'lista, wskaźniki'!$F$42,IF(Y135="olej opałowy",AB135*'lista, wskaźniki'!$I$42,0)))))</f>
        <v>0</v>
      </c>
      <c r="AJ135" s="656">
        <f>IF(Y135="węgiel",AB135*'lista, wskaźniki'!$E$43,IF(Y135="drewno",AB135*'lista, wskaźniki'!$G$43,IF(Y135="pellet",AB135*'lista, wskaźniki'!$H$43,IF(Y135="gaz z sieci",AB135*'lista, wskaźniki'!$F$43,IF(Y135="olej opałowy",AB135*'lista, wskaźniki'!$I$43,0)))))</f>
        <v>0</v>
      </c>
      <c r="AK135" s="656">
        <f>IF(Y135="węgiel",AB135*'lista, wskaźniki'!$E$44,IF(Y135="drewno",AB135*'lista, wskaźniki'!$G$44,IF(Y135="pellet",AB135*'lista, wskaźniki'!$H$44,IF(Y135="gaz z sieci",AB135*'lista, wskaźniki'!$F$44,IF(Y135="olej opałowy",AB135*'lista, wskaźniki'!$I$44,0)))))</f>
        <v>0</v>
      </c>
      <c r="AL135" s="655" t="b">
        <f>IF(U135="energia elektryczna",AD135*1/3.6*'lista, wskaźniki'!$F$26)</f>
        <v>0</v>
      </c>
      <c r="AM135" s="811"/>
      <c r="AN135" s="811"/>
      <c r="AO135" s="811"/>
      <c r="AP135" s="800">
        <f>AA135*'lista, wskaźniki'!$F$26</f>
        <v>0</v>
      </c>
      <c r="AQ135" s="800">
        <f t="shared" si="89"/>
        <v>0</v>
      </c>
      <c r="AR135" s="801">
        <f t="shared" si="90"/>
        <v>0</v>
      </c>
      <c r="AS135" s="801">
        <f t="shared" si="91"/>
        <v>0</v>
      </c>
      <c r="AT135" s="801">
        <f t="shared" si="92"/>
        <v>0</v>
      </c>
      <c r="AU135" s="1224"/>
      <c r="AV135" s="1227"/>
      <c r="AW135" s="1227"/>
      <c r="AX135" s="1227"/>
      <c r="AY135" s="1227"/>
      <c r="AZ135" s="1221"/>
      <c r="BA135" s="1221"/>
      <c r="BB135" s="1221"/>
      <c r="BC135" s="1221"/>
      <c r="BD135" s="865"/>
      <c r="BE135" s="808"/>
      <c r="BF135" s="1279"/>
      <c r="BG135" s="1279"/>
      <c r="BH135" s="1239"/>
      <c r="BI135" s="808"/>
      <c r="BJ135" s="808"/>
      <c r="BK135" s="808"/>
      <c r="BL135" s="1279"/>
      <c r="BM135" s="1279"/>
      <c r="BN135" s="1279"/>
      <c r="BO135" s="1279"/>
      <c r="BP135" s="1279"/>
      <c r="BQ135" s="1279"/>
      <c r="BR135" s="1284"/>
      <c r="BU135" s="365" t="b">
        <f t="shared" si="71"/>
        <v>0</v>
      </c>
      <c r="BV135" s="365" t="b">
        <f t="shared" si="72"/>
        <v>0</v>
      </c>
      <c r="BW135" s="365">
        <f t="shared" si="73"/>
        <v>0</v>
      </c>
      <c r="BX135" s="365" t="b">
        <f t="shared" si="74"/>
        <v>0</v>
      </c>
      <c r="BY135" s="365" t="b">
        <f t="shared" si="75"/>
        <v>0</v>
      </c>
      <c r="BZ135" s="365" t="b">
        <f t="shared" si="63"/>
        <v>0</v>
      </c>
      <c r="CA135" s="661">
        <f t="shared" si="76"/>
        <v>0</v>
      </c>
      <c r="CB135" s="661" t="b">
        <f t="shared" si="77"/>
        <v>0</v>
      </c>
      <c r="CC135" s="661" t="b">
        <f t="shared" si="50"/>
        <v>0</v>
      </c>
      <c r="CD135" s="661">
        <f t="shared" si="51"/>
        <v>0</v>
      </c>
      <c r="CE135" s="661" t="b">
        <f t="shared" si="52"/>
        <v>0</v>
      </c>
      <c r="CF135" s="661" t="b">
        <f t="shared" si="53"/>
        <v>0</v>
      </c>
      <c r="CG135" s="661">
        <f t="shared" si="93"/>
        <v>0</v>
      </c>
      <c r="CI135" s="13">
        <f t="shared" si="78"/>
        <v>0</v>
      </c>
      <c r="CJ135" s="13" t="b">
        <f t="shared" si="79"/>
        <v>0</v>
      </c>
      <c r="CK135" s="13" t="b">
        <f t="shared" si="80"/>
        <v>0</v>
      </c>
      <c r="CL135" s="13" t="b">
        <f t="shared" si="81"/>
        <v>0</v>
      </c>
      <c r="CM135" s="13" t="b">
        <f t="shared" si="82"/>
        <v>0</v>
      </c>
      <c r="CN135" s="13" t="b">
        <f t="shared" si="83"/>
        <v>0</v>
      </c>
      <c r="CO135" s="13" t="b">
        <f t="shared" si="84"/>
        <v>0</v>
      </c>
      <c r="CP135" s="13" t="b">
        <f t="shared" si="85"/>
        <v>0</v>
      </c>
      <c r="CQ135" s="13" t="b">
        <f t="shared" si="86"/>
        <v>0</v>
      </c>
      <c r="CR135" s="13" t="b">
        <f t="shared" si="87"/>
        <v>0</v>
      </c>
    </row>
    <row r="136" spans="1:96" ht="15" thickBot="1">
      <c r="A136" s="1230"/>
      <c r="B136" s="1232"/>
      <c r="C136" s="1239"/>
      <c r="D136" s="1239"/>
      <c r="E136" s="1221"/>
      <c r="F136" s="1221"/>
      <c r="G136" s="1221"/>
      <c r="H136" s="1227"/>
      <c r="I136" s="1227"/>
      <c r="J136" s="1227"/>
      <c r="K136" s="1227"/>
      <c r="L136" s="1227"/>
      <c r="M136" s="1227"/>
      <c r="N136" s="1227"/>
      <c r="O136" s="1227"/>
      <c r="P136" s="1227"/>
      <c r="Q136" s="1227"/>
      <c r="R136" s="808"/>
      <c r="S136" s="808"/>
      <c r="T136" s="808"/>
      <c r="U136" s="808"/>
      <c r="V136" s="808"/>
      <c r="W136" s="808"/>
      <c r="X136" s="808"/>
      <c r="Y136" s="808" t="s">
        <v>38</v>
      </c>
      <c r="Z136" s="802"/>
      <c r="AA136" s="1224"/>
      <c r="AB136" s="867">
        <f t="shared" si="88"/>
        <v>0</v>
      </c>
      <c r="AC136" s="867">
        <f>IF(L136="kompletna",K136*M136*0.0036*'lista, wskaźniki'!$F$13, IF(L136="częściowa",K136*M136*0.0036*'lista, wskaźniki'!$F$14, IF(L136="brak",K136*M136*0.0036*'lista, wskaźniki'!$F$15,)))</f>
        <v>0</v>
      </c>
      <c r="AD136" s="867">
        <f>IF(T136="inne",E136*'lista, wskaźniki'!$E$35+F136*'lista, wskaźniki'!$E$36,IF(T136="to samo źródło",0,IF(T136=0,0)))</f>
        <v>0</v>
      </c>
      <c r="AE136" s="867">
        <f>IF(Y136="węgiel",Z136*'lista, wskaźniki'!$D$20, IF(Y136="drewno",Z136*'lista, wskaźniki'!$D$22,IF(Y136="pellet",Z136*'lista, wskaźniki'!$D$23,IF(Y136="gaz z sieci",Z136*'lista, wskaźniki'!$D$21,IF(Y136="olej opałowy",Z136*'lista, wskaźniki'!$D$24)))))</f>
        <v>0</v>
      </c>
      <c r="AF136" s="812"/>
      <c r="AG136" s="774"/>
      <c r="AH136" s="655">
        <f>IF(Y136="węgiel",AB136*1/3.6*'lista, wskaźniki'!$F$20,IF(Y136="drewno",AB136*1/3.6*'lista, wskaźniki'!$F$22,IF(Y136="pellet",AB136*1/3.6*'lista, wskaźniki'!$F$23,IF(Y136="gaz z sieci",AB136*1/3.6*'lista, wskaźniki'!$F$21,IF(Y136="olej opałowy",AB136*1/3.6*'lista, wskaźniki'!$F$24,0)))))</f>
        <v>0</v>
      </c>
      <c r="AI136" s="656">
        <f>IF(Y136="węgiel",AB136*'lista, wskaźniki'!$E$42,IF(Y136="drewno",AB136*'lista, wskaźniki'!$G$42,IF(Y136="pellet",AB136*'lista, wskaźniki'!$H$42,IF(Y136="gaz z sieci",AB136*'lista, wskaźniki'!$F$42,IF(Y136="olej opałowy",AB136*'lista, wskaźniki'!$I$42,0)))))</f>
        <v>0</v>
      </c>
      <c r="AJ136" s="656">
        <f>IF(Y136="węgiel",AB136*'lista, wskaźniki'!$E$43,IF(Y136="drewno",AB136*'lista, wskaźniki'!$G$43,IF(Y136="pellet",AB136*'lista, wskaźniki'!$H$43,IF(Y136="gaz z sieci",AB136*'lista, wskaźniki'!$F$43,IF(Y136="olej opałowy",AB136*'lista, wskaźniki'!$I$43,0)))))</f>
        <v>0</v>
      </c>
      <c r="AK136" s="656">
        <f>IF(Y136="węgiel",AB136*'lista, wskaźniki'!$E$44,IF(Y136="drewno",AB136*'lista, wskaźniki'!$G$44,IF(Y136="pellet",AB136*'lista, wskaźniki'!$H$44,IF(Y136="gaz z sieci",AB136*'lista, wskaźniki'!$F$44,IF(Y136="olej opałowy",AB136*'lista, wskaźniki'!$I$44,0)))))</f>
        <v>0</v>
      </c>
      <c r="AL136" s="655" t="b">
        <f>IF(U136="energia elektryczna",AD136*1/3.6*'lista, wskaźniki'!$F$26)</f>
        <v>0</v>
      </c>
      <c r="AM136" s="811"/>
      <c r="AN136" s="811"/>
      <c r="AO136" s="811"/>
      <c r="AP136" s="800">
        <f>AA136*'lista, wskaźniki'!$F$26</f>
        <v>0</v>
      </c>
      <c r="AQ136" s="800">
        <f t="shared" si="89"/>
        <v>0</v>
      </c>
      <c r="AR136" s="801">
        <f t="shared" si="90"/>
        <v>0</v>
      </c>
      <c r="AS136" s="801">
        <f t="shared" si="91"/>
        <v>0</v>
      </c>
      <c r="AT136" s="801">
        <f t="shared" si="92"/>
        <v>0</v>
      </c>
      <c r="AU136" s="1224"/>
      <c r="AV136" s="1227"/>
      <c r="AW136" s="1227"/>
      <c r="AX136" s="1227"/>
      <c r="AY136" s="1227"/>
      <c r="AZ136" s="1221"/>
      <c r="BA136" s="1221"/>
      <c r="BB136" s="1221"/>
      <c r="BC136" s="1221"/>
      <c r="BD136" s="865"/>
      <c r="BE136" s="808"/>
      <c r="BF136" s="1279"/>
      <c r="BG136" s="1279"/>
      <c r="BH136" s="1239"/>
      <c r="BI136" s="808"/>
      <c r="BJ136" s="808"/>
      <c r="BK136" s="808"/>
      <c r="BL136" s="1279"/>
      <c r="BM136" s="1279"/>
      <c r="BN136" s="1279"/>
      <c r="BO136" s="1279"/>
      <c r="BP136" s="1279"/>
      <c r="BQ136" s="1279"/>
      <c r="BR136" s="1284"/>
      <c r="BU136" s="365" t="b">
        <f t="shared" si="71"/>
        <v>0</v>
      </c>
      <c r="BV136" s="365" t="b">
        <f t="shared" si="72"/>
        <v>0</v>
      </c>
      <c r="BW136" s="365" t="b">
        <f t="shared" si="73"/>
        <v>0</v>
      </c>
      <c r="BX136" s="365">
        <f t="shared" si="74"/>
        <v>0</v>
      </c>
      <c r="BY136" s="365" t="b">
        <f t="shared" si="75"/>
        <v>0</v>
      </c>
      <c r="BZ136" s="365" t="b">
        <f t="shared" si="63"/>
        <v>0</v>
      </c>
      <c r="CA136" s="661">
        <f t="shared" si="76"/>
        <v>0</v>
      </c>
      <c r="CB136" s="661" t="b">
        <f t="shared" si="77"/>
        <v>0</v>
      </c>
      <c r="CC136" s="661" t="b">
        <f t="shared" si="50"/>
        <v>0</v>
      </c>
      <c r="CD136" s="661" t="b">
        <f t="shared" si="51"/>
        <v>0</v>
      </c>
      <c r="CE136" s="661">
        <f t="shared" si="52"/>
        <v>0</v>
      </c>
      <c r="CF136" s="661" t="b">
        <f t="shared" si="53"/>
        <v>0</v>
      </c>
      <c r="CG136" s="661">
        <f t="shared" si="93"/>
        <v>0</v>
      </c>
      <c r="CI136" s="13">
        <f t="shared" si="78"/>
        <v>0</v>
      </c>
      <c r="CJ136" s="13" t="b">
        <f t="shared" si="79"/>
        <v>0</v>
      </c>
      <c r="CK136" s="13" t="b">
        <f t="shared" si="80"/>
        <v>0</v>
      </c>
      <c r="CL136" s="13" t="b">
        <f t="shared" si="81"/>
        <v>0</v>
      </c>
      <c r="CM136" s="13" t="b">
        <f t="shared" si="82"/>
        <v>0</v>
      </c>
      <c r="CN136" s="13" t="b">
        <f t="shared" si="83"/>
        <v>0</v>
      </c>
      <c r="CO136" s="13" t="b">
        <f t="shared" si="84"/>
        <v>0</v>
      </c>
      <c r="CP136" s="13" t="b">
        <f t="shared" si="85"/>
        <v>0</v>
      </c>
      <c r="CQ136" s="13" t="b">
        <f t="shared" si="86"/>
        <v>0</v>
      </c>
      <c r="CR136" s="13" t="b">
        <f t="shared" si="87"/>
        <v>0</v>
      </c>
    </row>
    <row r="137" spans="1:96" ht="15" thickBot="1">
      <c r="A137" s="1231"/>
      <c r="B137" s="1234"/>
      <c r="C137" s="1240"/>
      <c r="D137" s="1240"/>
      <c r="E137" s="1222"/>
      <c r="F137" s="1222"/>
      <c r="G137" s="1222"/>
      <c r="H137" s="1228"/>
      <c r="I137" s="1228"/>
      <c r="J137" s="1228"/>
      <c r="K137" s="1228"/>
      <c r="L137" s="1228"/>
      <c r="M137" s="1228"/>
      <c r="N137" s="1228"/>
      <c r="O137" s="1228"/>
      <c r="P137" s="1228"/>
      <c r="Q137" s="1228"/>
      <c r="R137" s="809"/>
      <c r="S137" s="809"/>
      <c r="T137" s="809"/>
      <c r="U137" s="809"/>
      <c r="V137" s="809"/>
      <c r="W137" s="809"/>
      <c r="X137" s="809"/>
      <c r="Y137" s="809" t="s">
        <v>37</v>
      </c>
      <c r="Z137" s="805"/>
      <c r="AA137" s="1225"/>
      <c r="AB137" s="874">
        <f t="shared" si="88"/>
        <v>0</v>
      </c>
      <c r="AC137" s="874">
        <f>IF(L137="kompletna",K137*M137*0.0036*'lista, wskaźniki'!$F$13, IF(L137="częściowa",K137*M137*0.0036*'lista, wskaźniki'!$F$14, IF(L137="brak",K137*M137*0.0036*'lista, wskaźniki'!$F$15,)))</f>
        <v>0</v>
      </c>
      <c r="AD137" s="874">
        <f>IF(T137="inne",E137*'lista, wskaźniki'!$E$35+F137*'lista, wskaźniki'!$E$36,IF(T137="to samo źródło",0,IF(T137=0,0)))</f>
        <v>0</v>
      </c>
      <c r="AE137" s="874">
        <f>IF(Y137="węgiel",Z137*'lista, wskaźniki'!$D$20, IF(Y137="drewno",Z137*'lista, wskaźniki'!$D$22,IF(Y137="pellet",Z137*'lista, wskaźniki'!$D$23,IF(Y137="gaz z sieci",Z137*'lista, wskaźniki'!$D$21,IF(Y137="olej opałowy",Z137*'lista, wskaźniki'!$D$24)))))</f>
        <v>0</v>
      </c>
      <c r="AF137" s="875"/>
      <c r="AG137" s="876"/>
      <c r="AH137" s="810">
        <f>IF(Y137="węgiel",AB137*1/3.6*'lista, wskaźniki'!$F$20,IF(Y137="drewno",AB137*1/3.6*'lista, wskaźniki'!$F$22,IF(Y137="pellet",AB137*1/3.6*'lista, wskaźniki'!$F$23,IF(Y137="gaz z sieci",AB137*1/3.6*'lista, wskaźniki'!$F$21,IF(Y137="olej opałowy",AB137*1/3.6*'lista, wskaźniki'!$F$24,0)))))</f>
        <v>0</v>
      </c>
      <c r="AI137" s="877">
        <f>IF(Y137="węgiel",AB137*'lista, wskaźniki'!$E$42,IF(Y137="drewno",AB137*'lista, wskaźniki'!$G$42,IF(Y137="pellet",AB137*'lista, wskaźniki'!$H$42,IF(Y137="gaz z sieci",AB137*'lista, wskaźniki'!$F$42,IF(Y137="olej opałowy",AB137*'lista, wskaźniki'!$I$42,0)))))</f>
        <v>0</v>
      </c>
      <c r="AJ137" s="877">
        <f>IF(Y137="węgiel",AB137*'lista, wskaźniki'!$E$43,IF(Y137="drewno",AB137*'lista, wskaźniki'!$G$43,IF(Y137="pellet",AB137*'lista, wskaźniki'!$H$43,IF(Y137="gaz z sieci",AB137*'lista, wskaźniki'!$F$43,IF(Y137="olej opałowy",AB137*'lista, wskaźniki'!$I$43,0)))))</f>
        <v>0</v>
      </c>
      <c r="AK137" s="877">
        <f>IF(Y137="węgiel",AB137*'lista, wskaźniki'!$E$44,IF(Y137="drewno",AB137*'lista, wskaźniki'!$G$44,IF(Y137="pellet",AB137*'lista, wskaźniki'!$H$44,IF(Y137="gaz z sieci",AB137*'lista, wskaźniki'!$F$44,IF(Y137="olej opałowy",AB137*'lista, wskaźniki'!$I$44,0)))))</f>
        <v>0</v>
      </c>
      <c r="AL137" s="810" t="b">
        <f>IF(U137="energia elektryczna",AD137*1/3.6*'lista, wskaźniki'!$F$26)</f>
        <v>0</v>
      </c>
      <c r="AM137" s="878"/>
      <c r="AN137" s="878"/>
      <c r="AO137" s="878"/>
      <c r="AP137" s="879">
        <f>AA137*'lista, wskaźniki'!$F$26</f>
        <v>0</v>
      </c>
      <c r="AQ137" s="879">
        <f t="shared" si="89"/>
        <v>0</v>
      </c>
      <c r="AR137" s="880">
        <f t="shared" si="90"/>
        <v>0</v>
      </c>
      <c r="AS137" s="880">
        <f t="shared" si="91"/>
        <v>0</v>
      </c>
      <c r="AT137" s="880">
        <f t="shared" si="92"/>
        <v>0</v>
      </c>
      <c r="AU137" s="1225"/>
      <c r="AV137" s="1228"/>
      <c r="AW137" s="1228"/>
      <c r="AX137" s="1228"/>
      <c r="AY137" s="1228"/>
      <c r="AZ137" s="1222"/>
      <c r="BA137" s="1222"/>
      <c r="BB137" s="1222"/>
      <c r="BC137" s="1222"/>
      <c r="BD137" s="866"/>
      <c r="BE137" s="809"/>
      <c r="BF137" s="1280"/>
      <c r="BG137" s="1280"/>
      <c r="BH137" s="1240"/>
      <c r="BI137" s="809"/>
      <c r="BJ137" s="809"/>
      <c r="BK137" s="809"/>
      <c r="BL137" s="1280"/>
      <c r="BM137" s="1280"/>
      <c r="BN137" s="1280"/>
      <c r="BO137" s="1280"/>
      <c r="BP137" s="1280"/>
      <c r="BQ137" s="1280"/>
      <c r="BR137" s="1285"/>
      <c r="BU137" s="365" t="b">
        <f t="shared" si="71"/>
        <v>0</v>
      </c>
      <c r="BV137" s="365" t="b">
        <f t="shared" si="72"/>
        <v>0</v>
      </c>
      <c r="BW137" s="365" t="b">
        <f t="shared" si="73"/>
        <v>0</v>
      </c>
      <c r="BX137" s="365" t="b">
        <f t="shared" si="74"/>
        <v>0</v>
      </c>
      <c r="BY137" s="365">
        <f t="shared" si="75"/>
        <v>0</v>
      </c>
      <c r="BZ137" s="365" t="b">
        <f t="shared" si="63"/>
        <v>0</v>
      </c>
      <c r="CA137" s="661">
        <f t="shared" si="76"/>
        <v>0</v>
      </c>
      <c r="CB137" s="661" t="b">
        <f t="shared" si="77"/>
        <v>0</v>
      </c>
      <c r="CC137" s="661" t="b">
        <f t="shared" si="50"/>
        <v>0</v>
      </c>
      <c r="CD137" s="661" t="b">
        <f t="shared" si="51"/>
        <v>0</v>
      </c>
      <c r="CE137" s="661" t="b">
        <f t="shared" si="52"/>
        <v>0</v>
      </c>
      <c r="CF137" s="661">
        <f t="shared" si="53"/>
        <v>0</v>
      </c>
      <c r="CG137" s="661">
        <f t="shared" si="93"/>
        <v>0</v>
      </c>
      <c r="CI137" s="13">
        <f t="shared" si="78"/>
        <v>0</v>
      </c>
      <c r="CJ137" s="13" t="b">
        <f t="shared" si="79"/>
        <v>0</v>
      </c>
      <c r="CK137" s="13" t="b">
        <f t="shared" si="80"/>
        <v>0</v>
      </c>
      <c r="CL137" s="13" t="b">
        <f t="shared" si="81"/>
        <v>0</v>
      </c>
      <c r="CM137" s="13" t="b">
        <f t="shared" si="82"/>
        <v>0</v>
      </c>
      <c r="CN137" s="13" t="b">
        <f t="shared" si="83"/>
        <v>0</v>
      </c>
      <c r="CO137" s="13" t="b">
        <f t="shared" si="84"/>
        <v>0</v>
      </c>
      <c r="CP137" s="13" t="b">
        <f t="shared" si="85"/>
        <v>0</v>
      </c>
      <c r="CQ137" s="13" t="b">
        <f t="shared" si="86"/>
        <v>0</v>
      </c>
      <c r="CR137" s="13" t="b">
        <f t="shared" si="87"/>
        <v>0</v>
      </c>
    </row>
    <row r="138" spans="1:96" ht="15" customHeight="1">
      <c r="A138" s="636"/>
      <c r="B138" s="1318" t="s">
        <v>586</v>
      </c>
      <c r="C138" s="1319"/>
      <c r="D138" s="1319"/>
      <c r="E138" s="665"/>
      <c r="F138" s="665"/>
      <c r="G138" s="665"/>
      <c r="H138" s="665"/>
      <c r="I138" s="665"/>
      <c r="J138" s="665"/>
      <c r="K138" s="665"/>
      <c r="L138" s="665"/>
      <c r="M138" s="665"/>
      <c r="N138" s="665"/>
      <c r="O138" s="665"/>
      <c r="P138" s="665"/>
      <c r="Q138" s="665"/>
      <c r="R138" s="665"/>
      <c r="S138" s="665"/>
      <c r="T138" s="665"/>
      <c r="U138" s="665"/>
      <c r="V138" s="665"/>
      <c r="W138" s="665"/>
      <c r="X138" s="665"/>
      <c r="Y138" s="665"/>
      <c r="Z138" s="665"/>
      <c r="AA138" s="676">
        <f>(870+3583)/1000</f>
        <v>4.4530000000000003</v>
      </c>
      <c r="AB138" s="676"/>
      <c r="AC138" s="665"/>
      <c r="AD138" s="638"/>
      <c r="AE138" s="665"/>
      <c r="AF138" s="666"/>
      <c r="AG138" s="638"/>
      <c r="AH138" s="869">
        <f>IF(Y138="węgiel",AB138*1/3.6*'lista, wskaźniki'!$F$20,IF(Y138="drewno",AB138*1/3.6*'lista, wskaźniki'!$F$22,IF(Y138="pellet",AB138*1/3.6*'lista, wskaźniki'!$F$23,IF(Y138="gaz z sieci",AB138*1/3.6*'lista, wskaźniki'!$F$21,IF(Y138="olej opałowy",AB138*1/3.6*'lista, wskaźniki'!$F$24,0)))))</f>
        <v>0</v>
      </c>
      <c r="AI138" s="870">
        <f>IF(Y138="węgiel",AB138*'lista, wskaźniki'!$E$42,IF(Y138="drewno",AB138*'lista, wskaźniki'!$G$42,IF(Y138="pellet",AB138*'lista, wskaźniki'!$H$42,IF(Y138="gaz z sieci",AB138*'lista, wskaźniki'!$F$42,IF(Y138="olej opałowy",AB138*'lista, wskaźniki'!$I$42,0)))))</f>
        <v>0</v>
      </c>
      <c r="AJ138" s="870">
        <f>IF(Y138="węgiel",AB138*'lista, wskaźniki'!$E$43,IF(Y138="drewno",AB138*'lista, wskaźniki'!$G$43,IF(Y138="pellet",AB138*'lista, wskaźniki'!$H$43,IF(Y138="gaz z sieci",AB138*'lista, wskaźniki'!$F$43,IF(Y138="olej opałowy",AB138*'lista, wskaźniki'!$I$43,0)))))</f>
        <v>0</v>
      </c>
      <c r="AK138" s="870">
        <f>IF(Y138="węgiel",AB138*'lista, wskaźniki'!$E$44,IF(Y138="drewno",AB138*'lista, wskaźniki'!$G$44,IF(Y138="pellet",AB138*'lista, wskaźniki'!$H$44,IF(Y138="gaz z sieci",AB138*'lista, wskaźniki'!$F$44,IF(Y138="olej opałowy",AB138*'lista, wskaźniki'!$I$44,0)))))</f>
        <v>0</v>
      </c>
      <c r="AL138" s="869" t="b">
        <f>IF(U138="energia elektryczna",AD138*1/3.6*'lista, wskaźniki'!$F$26)</f>
        <v>0</v>
      </c>
      <c r="AM138" s="636"/>
      <c r="AN138" s="636"/>
      <c r="AO138" s="636"/>
      <c r="AP138" s="869">
        <f>AA138*'lista, wskaźniki'!$F$26</f>
        <v>3.9631700000000003</v>
      </c>
      <c r="AQ138" s="869">
        <f t="shared" si="89"/>
        <v>3.9631700000000003</v>
      </c>
      <c r="AR138" s="870">
        <f t="shared" si="90"/>
        <v>0</v>
      </c>
      <c r="AS138" s="870">
        <f t="shared" si="91"/>
        <v>0</v>
      </c>
      <c r="AT138" s="870">
        <f t="shared" si="92"/>
        <v>0</v>
      </c>
      <c r="AU138" s="636"/>
      <c r="AV138" s="636"/>
      <c r="AW138" s="636"/>
      <c r="AX138" s="636"/>
      <c r="AY138" s="636"/>
      <c r="AZ138" s="636"/>
      <c r="BA138" s="636"/>
      <c r="BB138" s="636"/>
      <c r="BC138" s="636"/>
      <c r="BD138" s="636"/>
      <c r="BE138" s="636"/>
      <c r="BF138" s="636"/>
      <c r="BG138" s="636"/>
      <c r="BH138" s="637"/>
      <c r="BI138" s="636"/>
      <c r="BJ138" s="636"/>
      <c r="BK138" s="636"/>
      <c r="BL138" s="636"/>
      <c r="BM138" s="636"/>
      <c r="BN138" s="636"/>
      <c r="BO138" s="636"/>
      <c r="BP138" s="636"/>
      <c r="BQ138" s="636"/>
      <c r="BR138" s="636"/>
      <c r="BS138" s="13" t="s">
        <v>593</v>
      </c>
      <c r="BT138" s="72">
        <f>(5299+3493+3655)/1000</f>
        <v>12.446999999999999</v>
      </c>
      <c r="BU138" s="365" t="b">
        <f t="shared" si="43"/>
        <v>0</v>
      </c>
      <c r="BV138" s="365" t="b">
        <f t="shared" si="44"/>
        <v>0</v>
      </c>
      <c r="BW138" s="365" t="b">
        <f t="shared" si="45"/>
        <v>0</v>
      </c>
      <c r="BX138" s="365" t="b">
        <f t="shared" si="46"/>
        <v>0</v>
      </c>
      <c r="BY138" s="365" t="b">
        <f t="shared" si="47"/>
        <v>0</v>
      </c>
      <c r="BZ138" s="365" t="b">
        <f t="shared" si="63"/>
        <v>0</v>
      </c>
      <c r="CA138" s="661">
        <f t="shared" si="55"/>
        <v>0</v>
      </c>
      <c r="CB138" s="661" t="b">
        <f t="shared" si="49"/>
        <v>0</v>
      </c>
      <c r="CC138" s="661" t="b">
        <f t="shared" si="50"/>
        <v>0</v>
      </c>
      <c r="CD138" s="661" t="b">
        <f t="shared" si="51"/>
        <v>0</v>
      </c>
      <c r="CE138" s="661" t="b">
        <f t="shared" si="52"/>
        <v>0</v>
      </c>
      <c r="CF138" s="661" t="b">
        <f t="shared" si="53"/>
        <v>0</v>
      </c>
      <c r="CG138" s="661">
        <f t="shared" si="93"/>
        <v>0</v>
      </c>
      <c r="CH138" s="140"/>
      <c r="CI138" s="13">
        <f t="shared" si="78"/>
        <v>0</v>
      </c>
      <c r="CJ138" s="13" t="b">
        <f t="shared" si="79"/>
        <v>0</v>
      </c>
      <c r="CK138" s="13" t="b">
        <f t="shared" si="80"/>
        <v>0</v>
      </c>
      <c r="CL138" s="13" t="b">
        <f t="shared" si="81"/>
        <v>0</v>
      </c>
      <c r="CM138" s="13" t="b">
        <f t="shared" si="82"/>
        <v>0</v>
      </c>
      <c r="CN138" s="13" t="b">
        <f t="shared" si="83"/>
        <v>0</v>
      </c>
      <c r="CO138" s="13" t="b">
        <f t="shared" si="84"/>
        <v>0</v>
      </c>
      <c r="CP138" s="13" t="b">
        <f t="shared" si="85"/>
        <v>0</v>
      </c>
      <c r="CQ138" s="13" t="b">
        <f t="shared" si="86"/>
        <v>0</v>
      </c>
      <c r="CR138" s="13" t="b">
        <f t="shared" si="87"/>
        <v>0</v>
      </c>
    </row>
    <row r="139" spans="1:96" s="140" customFormat="1" ht="15" thickBot="1">
      <c r="A139" s="140" t="s">
        <v>568</v>
      </c>
      <c r="B139" s="847"/>
      <c r="D139" s="847"/>
      <c r="Z139" s="848"/>
      <c r="AC139" s="327"/>
      <c r="AD139" s="327"/>
      <c r="AE139" s="327"/>
      <c r="AF139" s="327"/>
      <c r="AG139" s="327"/>
      <c r="AH139" s="683"/>
      <c r="BH139" s="847"/>
      <c r="BU139" s="365"/>
      <c r="BV139" s="365"/>
      <c r="BW139" s="365"/>
      <c r="BX139" s="365"/>
      <c r="BY139" s="365"/>
      <c r="BZ139" s="365"/>
      <c r="CA139" s="365"/>
      <c r="CB139" s="365"/>
      <c r="CC139" s="365"/>
      <c r="CD139" s="365"/>
      <c r="CE139" s="365"/>
      <c r="CF139" s="365"/>
      <c r="CG139" s="365"/>
      <c r="CI139" s="140">
        <f t="shared" si="78"/>
        <v>0</v>
      </c>
      <c r="CJ139" s="140" t="b">
        <f t="shared" si="79"/>
        <v>0</v>
      </c>
      <c r="CK139" s="140" t="b">
        <f t="shared" si="80"/>
        <v>0</v>
      </c>
      <c r="CL139" s="140" t="b">
        <f t="shared" si="81"/>
        <v>0</v>
      </c>
      <c r="CM139" s="140" t="b">
        <f t="shared" si="82"/>
        <v>0</v>
      </c>
      <c r="CN139" s="140" t="b">
        <f t="shared" si="83"/>
        <v>0</v>
      </c>
      <c r="CO139" s="140" t="b">
        <f t="shared" si="84"/>
        <v>0</v>
      </c>
      <c r="CP139" s="140" t="b">
        <f t="shared" si="85"/>
        <v>0</v>
      </c>
      <c r="CQ139" s="140" t="b">
        <f t="shared" si="86"/>
        <v>0</v>
      </c>
      <c r="CR139" s="140" t="b">
        <f t="shared" si="87"/>
        <v>0</v>
      </c>
    </row>
    <row r="140" spans="1:96" ht="15" thickBot="1">
      <c r="A140" s="1229"/>
      <c r="B140" s="1235" t="s">
        <v>637</v>
      </c>
      <c r="C140" s="1220" t="s">
        <v>255</v>
      </c>
      <c r="D140" s="1238" t="s">
        <v>636</v>
      </c>
      <c r="E140" s="1220"/>
      <c r="F140" s="1220"/>
      <c r="G140" s="1220">
        <v>1970</v>
      </c>
      <c r="H140" s="1226" t="s">
        <v>17</v>
      </c>
      <c r="I140" s="1226" t="s">
        <v>17</v>
      </c>
      <c r="J140" s="1226" t="s">
        <v>17</v>
      </c>
      <c r="K140" s="1226">
        <f>IF(G140&lt;=1966,'lista, wskaźniki'!$G$4,IF(G140&gt;1966,IF(G140&lt;=1985,'lista, wskaźniki'!$G$5,IF(G140&gt;1985,IF(G140&lt;=1992,'lista, wskaźniki'!$G$6,IF(G140&gt;1992,IF(G140&lt;=1996,'lista, wskaźniki'!$G$7,IF(G140&gt;1996,'lista, wskaźniki'!$G$8))))))))</f>
        <v>250</v>
      </c>
      <c r="L140" s="1226" t="s">
        <v>25</v>
      </c>
      <c r="M140" s="1226">
        <v>511</v>
      </c>
      <c r="N140" s="1268" t="s">
        <v>28</v>
      </c>
      <c r="O140" s="1226"/>
      <c r="P140" s="1226"/>
      <c r="Q140" s="1226"/>
      <c r="R140" s="807"/>
      <c r="S140" s="807" t="s">
        <v>38</v>
      </c>
      <c r="T140" s="807" t="s">
        <v>42</v>
      </c>
      <c r="U140" s="807"/>
      <c r="V140" s="807" t="s">
        <v>186</v>
      </c>
      <c r="W140" s="807"/>
      <c r="X140" s="807"/>
      <c r="Y140" s="797" t="s">
        <v>38</v>
      </c>
      <c r="Z140" s="798"/>
      <c r="AA140" s="1223"/>
      <c r="AB140" s="840">
        <f>AC140</f>
        <v>459.9</v>
      </c>
      <c r="AC140" s="840">
        <f>IF(L140="kompletna",K140*M140*0.0036*'lista, wskaźniki'!$F$13, IF(L140="częściowa",K140*M140*0.0036*'lista, wskaźniki'!$F$14, IF(L140="brak",K140*M140*0.0036*'lista, wskaźniki'!$F$15,)))</f>
        <v>459.9</v>
      </c>
      <c r="AD140" s="840">
        <f>IF(T140="inne",E140*'lista, wskaźniki'!$E$35+F140*'lista, wskaźniki'!$E$36,IF(T140="to samo źródło",0,IF(T140=0,0)))</f>
        <v>0</v>
      </c>
      <c r="AE140" s="840">
        <f>IF(Y140="węgiel",Z140*'lista, wskaźniki'!$D$20, IF(Y140="drewno",Z140*'lista, wskaźniki'!$D$22,IF(Y140="pellet",Z140*'lista, wskaźniki'!$D$23,IF(Y140="gaz z sieci",Z140*'lista, wskaźniki'!$D$21,IF(Y140="olej opałowy",Z140*'lista, wskaźniki'!$D$24)))))</f>
        <v>0</v>
      </c>
      <c r="AF140" s="800"/>
      <c r="AG140" s="1223"/>
      <c r="AH140" s="655">
        <f>IF(Y140="węgiel",AB140*1/3.6*'lista, wskaźniki'!$F$20,IF(Y140="drewno",AB140*1/3.6*'lista, wskaźniki'!$F$22,IF(Y140="pellet",AB140*1/3.6*'lista, wskaźniki'!$F$23,IF(Y140="gaz z sieci",AB140*1/3.6*'lista, wskaźniki'!$F$21,IF(Y140="olej opałowy",AB140*1/3.6*'lista, wskaźniki'!$F$24,0)))))</f>
        <v>25.671617999999995</v>
      </c>
      <c r="AI140" s="656">
        <f>IF(Y140="węgiel",AB140*'lista, wskaźniki'!$E$42,IF(Y140="drewno",AB140*'lista, wskaźniki'!$G$42,IF(Y140="pellet",AB140*'lista, wskaźniki'!$H$42,IF(Y140="gaz z sieci",AB140*'lista, wskaźniki'!$F$42,IF(Y140="olej opałowy",AB140*'lista, wskaźniki'!$I$42,0)))))</f>
        <v>2.2994999999999998E-4</v>
      </c>
      <c r="AJ140" s="656">
        <f>IF(Y140="węgiel",AB140*'lista, wskaźniki'!$E$43,IF(Y140="drewno",AB140*'lista, wskaźniki'!$G$43,IF(Y140="pellet",AB140*'lista, wskaźniki'!$H$43,IF(Y140="gaz z sieci",AB140*'lista, wskaźniki'!$F$43,IF(Y140="olej opałowy",AB140*'lista, wskaźniki'!$I$43,0)))))</f>
        <v>2.2994999999999998E-4</v>
      </c>
      <c r="AK140" s="656">
        <f>IF(Y140="węgiel",AB140*'lista, wskaźniki'!$E$44,IF(Y140="drewno",AB140*'lista, wskaźniki'!$G$44,IF(Y140="pellet",AB140*'lista, wskaźniki'!$H$44,IF(Y140="gaz z sieci",AB140*'lista, wskaźniki'!$F$44,IF(Y140="olej opałowy",AB140*'lista, wskaźniki'!$I$44,0)))))</f>
        <v>0</v>
      </c>
      <c r="AL140" s="655" t="b">
        <f>IF(U140="energia elektryczna",AD140*1/3.6*'lista, wskaźniki'!$F$26)</f>
        <v>0</v>
      </c>
      <c r="AM140" s="807"/>
      <c r="AN140" s="807"/>
      <c r="AO140" s="807"/>
      <c r="AP140" s="800">
        <f>AA140*'lista, wskaźniki'!$F$26</f>
        <v>0</v>
      </c>
      <c r="AQ140" s="800">
        <f t="shared" ref="AQ140:AQ149" si="94">AH140+AP140</f>
        <v>25.671617999999995</v>
      </c>
      <c r="AR140" s="801">
        <f t="shared" ref="AR140:AR149" si="95">AI140</f>
        <v>2.2994999999999998E-4</v>
      </c>
      <c r="AS140" s="801">
        <f t="shared" ref="AS140:AS149" si="96">AJ140</f>
        <v>2.2994999999999998E-4</v>
      </c>
      <c r="AT140" s="801">
        <f t="shared" ref="AT140:AT149" si="97">AK140</f>
        <v>0</v>
      </c>
      <c r="AU140" s="1223"/>
      <c r="AV140" s="1226"/>
      <c r="AW140" s="1226" t="s">
        <v>16</v>
      </c>
      <c r="AX140" s="1226" t="s">
        <v>16</v>
      </c>
      <c r="AY140" s="1226" t="s">
        <v>16</v>
      </c>
      <c r="AZ140" s="1220" t="s">
        <v>16</v>
      </c>
      <c r="BA140" s="1220" t="s">
        <v>16</v>
      </c>
      <c r="BB140" s="1220" t="s">
        <v>16</v>
      </c>
      <c r="BC140" s="1220" t="s">
        <v>17</v>
      </c>
      <c r="BD140" s="834"/>
      <c r="BE140" s="807"/>
      <c r="BF140" s="1278"/>
      <c r="BG140" s="1278"/>
      <c r="BH140" s="1238" t="s">
        <v>57</v>
      </c>
      <c r="BI140" s="807" t="s">
        <v>53</v>
      </c>
      <c r="BJ140" s="807"/>
      <c r="BK140" s="807"/>
      <c r="BL140" s="1278"/>
      <c r="BM140" s="1278"/>
      <c r="BN140" s="1278"/>
      <c r="BO140" s="1278"/>
      <c r="BP140" s="1278"/>
      <c r="BQ140" s="1278"/>
      <c r="BR140" s="1283"/>
      <c r="BU140" s="365" t="b">
        <f t="shared" si="43"/>
        <v>0</v>
      </c>
      <c r="BV140" s="365" t="b">
        <f t="shared" si="44"/>
        <v>0</v>
      </c>
      <c r="BW140" s="365" t="b">
        <f t="shared" si="45"/>
        <v>0</v>
      </c>
      <c r="BX140" s="365">
        <f t="shared" si="46"/>
        <v>459.9</v>
      </c>
      <c r="BY140" s="365" t="b">
        <f t="shared" si="47"/>
        <v>0</v>
      </c>
      <c r="BZ140" s="365" t="b">
        <f t="shared" si="63"/>
        <v>0</v>
      </c>
      <c r="CA140" s="661">
        <f t="shared" si="55"/>
        <v>0</v>
      </c>
      <c r="CB140" s="661" t="b">
        <f t="shared" si="49"/>
        <v>0</v>
      </c>
      <c r="CC140" s="661" t="b">
        <f t="shared" si="50"/>
        <v>0</v>
      </c>
      <c r="CD140" s="661" t="b">
        <f t="shared" si="51"/>
        <v>0</v>
      </c>
      <c r="CE140" s="661">
        <f t="shared" si="52"/>
        <v>459.9</v>
      </c>
      <c r="CF140" s="661" t="b">
        <f t="shared" si="53"/>
        <v>0</v>
      </c>
      <c r="CG140" s="661">
        <f t="shared" si="93"/>
        <v>0</v>
      </c>
      <c r="CI140" s="13" t="b">
        <f t="shared" si="78"/>
        <v>0</v>
      </c>
      <c r="CJ140" s="13">
        <f t="shared" si="79"/>
        <v>0</v>
      </c>
      <c r="CK140" s="13">
        <f t="shared" si="80"/>
        <v>511</v>
      </c>
      <c r="CL140" s="13">
        <f t="shared" si="81"/>
        <v>0</v>
      </c>
      <c r="CM140" s="13" t="b">
        <f t="shared" si="82"/>
        <v>0</v>
      </c>
      <c r="CN140" s="13">
        <f t="shared" si="83"/>
        <v>0</v>
      </c>
      <c r="CO140" s="13" t="b">
        <f t="shared" si="84"/>
        <v>0</v>
      </c>
      <c r="CP140" s="13">
        <f t="shared" si="85"/>
        <v>0</v>
      </c>
      <c r="CQ140" s="13" t="b">
        <f t="shared" si="86"/>
        <v>0</v>
      </c>
      <c r="CR140" s="13">
        <f t="shared" si="87"/>
        <v>0</v>
      </c>
    </row>
    <row r="141" spans="1:96" ht="15" thickBot="1">
      <c r="A141" s="1230"/>
      <c r="B141" s="1236"/>
      <c r="C141" s="1221"/>
      <c r="D141" s="1239"/>
      <c r="E141" s="1221"/>
      <c r="F141" s="1221"/>
      <c r="G141" s="1221"/>
      <c r="H141" s="1227"/>
      <c r="I141" s="1227"/>
      <c r="J141" s="1227"/>
      <c r="K141" s="1227"/>
      <c r="L141" s="1227"/>
      <c r="M141" s="1227"/>
      <c r="N141" s="1269"/>
      <c r="O141" s="1227"/>
      <c r="P141" s="1227"/>
      <c r="Q141" s="1227"/>
      <c r="R141" s="808"/>
      <c r="S141" s="808"/>
      <c r="T141" s="808"/>
      <c r="U141" s="808"/>
      <c r="V141" s="808"/>
      <c r="W141" s="808"/>
      <c r="X141" s="808"/>
      <c r="Y141" s="808" t="s">
        <v>36</v>
      </c>
      <c r="Z141" s="802"/>
      <c r="AA141" s="1224"/>
      <c r="AB141" s="840">
        <f t="shared" ref="AB141:AB149" si="98">IF(AC141&gt;0,(AE141+AC141)/2,AE141)</f>
        <v>0</v>
      </c>
      <c r="AC141" s="840">
        <f>IF(L141="kompletna",K141*M141*0.0036*'lista, wskaźniki'!$F$13, IF(L141="częściowa",K141*M141*0.0036*'lista, wskaźniki'!$F$14, IF(L141="brak",K141*M141*0.0036*'lista, wskaźniki'!$F$15,)))</f>
        <v>0</v>
      </c>
      <c r="AD141" s="840">
        <f>IF(T141="inne",E141*'lista, wskaźniki'!$E$35+F141*'lista, wskaźniki'!$E$36,IF(T141="to samo źródło",0,IF(T141=0,0)))</f>
        <v>0</v>
      </c>
      <c r="AE141" s="840">
        <f>IF(Y141="węgiel",Z141*'lista, wskaźniki'!$D$20, IF(Y141="drewno",Z141*'lista, wskaźniki'!$D$22,IF(Y141="pellet",Z141*'lista, wskaźniki'!$D$23,IF(Y141="gaz z sieci",Z141*'lista, wskaźniki'!$D$21,IF(Y141="olej opałowy",Z141*'lista, wskaźniki'!$D$24)))))</f>
        <v>0</v>
      </c>
      <c r="AF141" s="655"/>
      <c r="AG141" s="1224"/>
      <c r="AH141" s="655">
        <f>IF(Y141="węgiel",AB141*1/3.6*'lista, wskaźniki'!$F$20,IF(Y141="drewno",AB141*1/3.6*'lista, wskaźniki'!$F$22,IF(Y141="pellet",AB141*1/3.6*'lista, wskaźniki'!$F$23,IF(Y141="gaz z sieci",AB141*1/3.6*'lista, wskaźniki'!$F$21,IF(Y141="olej opałowy",AB141*1/3.6*'lista, wskaźniki'!$F$24,0)))))</f>
        <v>0</v>
      </c>
      <c r="AI141" s="656">
        <f>IF(Y141="węgiel",AB141*'lista, wskaźniki'!$E$42,IF(Y141="drewno",AB141*'lista, wskaźniki'!$G$42,IF(Y141="pellet",AB141*'lista, wskaźniki'!$H$42,IF(Y141="gaz z sieci",AB141*'lista, wskaźniki'!$F$42,IF(Y141="olej opałowy",AB141*'lista, wskaźniki'!$I$42,0)))))</f>
        <v>0</v>
      </c>
      <c r="AJ141" s="656">
        <f>IF(Y141="węgiel",AB141*'lista, wskaźniki'!$E$43,IF(Y141="drewno",AB141*'lista, wskaźniki'!$G$43,IF(Y141="pellet",AB141*'lista, wskaźniki'!$H$43,IF(Y141="gaz z sieci",AB141*'lista, wskaźniki'!$F$43,IF(Y141="olej opałowy",AB141*'lista, wskaźniki'!$I$43,0)))))</f>
        <v>0</v>
      </c>
      <c r="AK141" s="656">
        <f>IF(Y141="węgiel",AB141*'lista, wskaźniki'!$E$44,IF(Y141="drewno",AB141*'lista, wskaźniki'!$G$44,IF(Y141="pellet",AB141*'lista, wskaźniki'!$H$44,IF(Y141="gaz z sieci",AB141*'lista, wskaźniki'!$F$44,IF(Y141="olej opałowy",AB141*'lista, wskaźniki'!$I$44,0)))))</f>
        <v>0</v>
      </c>
      <c r="AL141" s="655" t="b">
        <f>IF(U141="energia elektryczna",AD141*1/3.6*'lista, wskaźniki'!$F$26)</f>
        <v>0</v>
      </c>
      <c r="AM141" s="808"/>
      <c r="AN141" s="808"/>
      <c r="AO141" s="808"/>
      <c r="AP141" s="800">
        <f>AA141*'lista, wskaźniki'!$F$26</f>
        <v>0</v>
      </c>
      <c r="AQ141" s="800">
        <f t="shared" si="94"/>
        <v>0</v>
      </c>
      <c r="AR141" s="801">
        <f t="shared" si="95"/>
        <v>0</v>
      </c>
      <c r="AS141" s="801">
        <f t="shared" si="96"/>
        <v>0</v>
      </c>
      <c r="AT141" s="801">
        <f t="shared" si="97"/>
        <v>0</v>
      </c>
      <c r="AU141" s="1224"/>
      <c r="AV141" s="1227"/>
      <c r="AW141" s="1227"/>
      <c r="AX141" s="1227"/>
      <c r="AY141" s="1227"/>
      <c r="AZ141" s="1221"/>
      <c r="BA141" s="1221"/>
      <c r="BB141" s="1221"/>
      <c r="BC141" s="1221"/>
      <c r="BD141" s="835"/>
      <c r="BE141" s="808"/>
      <c r="BF141" s="1279"/>
      <c r="BG141" s="1279"/>
      <c r="BH141" s="1239"/>
      <c r="BI141" s="808" t="s">
        <v>43</v>
      </c>
      <c r="BJ141" s="808"/>
      <c r="BK141" s="808"/>
      <c r="BL141" s="1279"/>
      <c r="BM141" s="1279"/>
      <c r="BN141" s="1279"/>
      <c r="BO141" s="1279"/>
      <c r="BP141" s="1279"/>
      <c r="BQ141" s="1279"/>
      <c r="BR141" s="1284"/>
      <c r="BU141" s="365" t="b">
        <f t="shared" si="43"/>
        <v>0</v>
      </c>
      <c r="BV141" s="365">
        <f t="shared" si="44"/>
        <v>0</v>
      </c>
      <c r="BW141" s="365" t="b">
        <f t="shared" si="45"/>
        <v>0</v>
      </c>
      <c r="BX141" s="365" t="b">
        <f t="shared" si="46"/>
        <v>0</v>
      </c>
      <c r="BY141" s="365" t="b">
        <f t="shared" si="47"/>
        <v>0</v>
      </c>
      <c r="BZ141" s="365" t="b">
        <f t="shared" si="63"/>
        <v>0</v>
      </c>
      <c r="CA141" s="661">
        <f t="shared" si="55"/>
        <v>0</v>
      </c>
      <c r="CB141" s="661" t="b">
        <f t="shared" si="49"/>
        <v>0</v>
      </c>
      <c r="CC141" s="661">
        <f t="shared" si="50"/>
        <v>0</v>
      </c>
      <c r="CD141" s="661" t="b">
        <f t="shared" si="51"/>
        <v>0</v>
      </c>
      <c r="CE141" s="661" t="b">
        <f t="shared" si="52"/>
        <v>0</v>
      </c>
      <c r="CF141" s="661" t="b">
        <f t="shared" si="53"/>
        <v>0</v>
      </c>
      <c r="CG141" s="661">
        <f t="shared" si="93"/>
        <v>0</v>
      </c>
      <c r="CI141" s="13">
        <f t="shared" si="78"/>
        <v>0</v>
      </c>
      <c r="CJ141" s="13" t="b">
        <f t="shared" si="79"/>
        <v>0</v>
      </c>
      <c r="CK141" s="13" t="b">
        <f t="shared" si="80"/>
        <v>0</v>
      </c>
      <c r="CL141" s="13" t="b">
        <f t="shared" si="81"/>
        <v>0</v>
      </c>
      <c r="CM141" s="13" t="b">
        <f t="shared" si="82"/>
        <v>0</v>
      </c>
      <c r="CN141" s="13" t="b">
        <f t="shared" si="83"/>
        <v>0</v>
      </c>
      <c r="CO141" s="13" t="b">
        <f t="shared" si="84"/>
        <v>0</v>
      </c>
      <c r="CP141" s="13" t="b">
        <f t="shared" si="85"/>
        <v>0</v>
      </c>
      <c r="CQ141" s="13" t="b">
        <f t="shared" si="86"/>
        <v>0</v>
      </c>
      <c r="CR141" s="13" t="b">
        <f t="shared" si="87"/>
        <v>0</v>
      </c>
    </row>
    <row r="142" spans="1:96" ht="15" thickBot="1">
      <c r="A142" s="1230"/>
      <c r="B142" s="1236"/>
      <c r="C142" s="1221"/>
      <c r="D142" s="1239"/>
      <c r="E142" s="1221"/>
      <c r="F142" s="1221"/>
      <c r="G142" s="1221"/>
      <c r="H142" s="1227"/>
      <c r="I142" s="1227"/>
      <c r="J142" s="1227"/>
      <c r="K142" s="1227"/>
      <c r="L142" s="1227"/>
      <c r="M142" s="1227"/>
      <c r="N142" s="1269"/>
      <c r="O142" s="1227"/>
      <c r="P142" s="1227"/>
      <c r="Q142" s="1227"/>
      <c r="R142" s="808"/>
      <c r="S142" s="808"/>
      <c r="T142" s="808"/>
      <c r="U142" s="808"/>
      <c r="V142" s="808"/>
      <c r="W142" s="808"/>
      <c r="X142" s="808"/>
      <c r="Y142" s="808" t="s">
        <v>50</v>
      </c>
      <c r="Z142" s="802"/>
      <c r="AA142" s="1224"/>
      <c r="AB142" s="840">
        <f t="shared" si="98"/>
        <v>0</v>
      </c>
      <c r="AC142" s="840">
        <f>IF(L142="kompletna",K142*M142*0.0036*'lista, wskaźniki'!$F$13, IF(L142="częściowa",K142*M142*0.0036*'lista, wskaźniki'!$F$14, IF(L142="brak",K142*M142*0.0036*'lista, wskaźniki'!$F$15,)))</f>
        <v>0</v>
      </c>
      <c r="AD142" s="840">
        <f>IF(T142="inne",E142*'lista, wskaźniki'!$E$35+F142*'lista, wskaźniki'!$E$36,IF(T142="to samo źródło",0,IF(T142=0,0)))</f>
        <v>0</v>
      </c>
      <c r="AE142" s="840">
        <f>IF(Y142="węgiel",Z142*'lista, wskaźniki'!$D$20, IF(Y142="drewno",Z142*'lista, wskaźniki'!$D$22,IF(Y142="pellet",Z142*'lista, wskaźniki'!$D$23,IF(Y142="gaz z sieci",Z142*'lista, wskaźniki'!$D$21,IF(Y142="olej opałowy",Z142*'lista, wskaźniki'!$D$24)))))</f>
        <v>0</v>
      </c>
      <c r="AF142" s="655"/>
      <c r="AG142" s="1224"/>
      <c r="AH142" s="655">
        <f>IF(Y142="węgiel",AB142*1/3.6*'lista, wskaźniki'!$F$20,IF(Y142="drewno",AB142*1/3.6*'lista, wskaźniki'!$F$22,IF(Y142="pellet",AB142*1/3.6*'lista, wskaźniki'!$F$23,IF(Y142="gaz z sieci",AB142*1/3.6*'lista, wskaźniki'!$F$21,IF(Y142="olej opałowy",AB142*1/3.6*'lista, wskaźniki'!$F$24,0)))))</f>
        <v>0</v>
      </c>
      <c r="AI142" s="656">
        <f>IF(Y142="węgiel",AB142*'lista, wskaźniki'!$E$42,IF(Y142="drewno",AB142*'lista, wskaźniki'!$G$42,IF(Y142="pellet",AB142*'lista, wskaźniki'!$H$42,IF(Y142="gaz z sieci",AB142*'lista, wskaźniki'!$F$42,IF(Y142="olej opałowy",AB142*'lista, wskaźniki'!$I$42,0)))))</f>
        <v>0</v>
      </c>
      <c r="AJ142" s="656">
        <f>IF(Y142="węgiel",AB142*'lista, wskaźniki'!$E$43,IF(Y142="drewno",AB142*'lista, wskaźniki'!$G$43,IF(Y142="pellet",AB142*'lista, wskaźniki'!$H$43,IF(Y142="gaz z sieci",AB142*'lista, wskaźniki'!$F$43,IF(Y142="olej opałowy",AB142*'lista, wskaźniki'!$I$43,0)))))</f>
        <v>0</v>
      </c>
      <c r="AK142" s="656">
        <f>IF(Y142="węgiel",AB142*'lista, wskaźniki'!$E$44,IF(Y142="drewno",AB142*'lista, wskaźniki'!$G$44,IF(Y142="pellet",AB142*'lista, wskaźniki'!$H$44,IF(Y142="gaz z sieci",AB142*'lista, wskaźniki'!$F$44,IF(Y142="olej opałowy",AB142*'lista, wskaźniki'!$I$44,0)))))</f>
        <v>0</v>
      </c>
      <c r="AL142" s="655" t="b">
        <f>IF(U142="energia elektryczna",AD142*1/3.6*'lista, wskaźniki'!$F$26)</f>
        <v>0</v>
      </c>
      <c r="AM142" s="808"/>
      <c r="AN142" s="808"/>
      <c r="AO142" s="808"/>
      <c r="AP142" s="800">
        <f>AA142*'lista, wskaźniki'!$F$26</f>
        <v>0</v>
      </c>
      <c r="AQ142" s="800">
        <f t="shared" si="94"/>
        <v>0</v>
      </c>
      <c r="AR142" s="801">
        <f t="shared" si="95"/>
        <v>0</v>
      </c>
      <c r="AS142" s="801">
        <f t="shared" si="96"/>
        <v>0</v>
      </c>
      <c r="AT142" s="801">
        <f t="shared" si="97"/>
        <v>0</v>
      </c>
      <c r="AU142" s="1224"/>
      <c r="AV142" s="1227"/>
      <c r="AW142" s="1227"/>
      <c r="AX142" s="1227"/>
      <c r="AY142" s="1227"/>
      <c r="AZ142" s="1221"/>
      <c r="BA142" s="1221"/>
      <c r="BB142" s="1221"/>
      <c r="BC142" s="1221"/>
      <c r="BD142" s="835"/>
      <c r="BE142" s="808"/>
      <c r="BF142" s="1279"/>
      <c r="BG142" s="1279"/>
      <c r="BH142" s="1239"/>
      <c r="BI142" s="808"/>
      <c r="BJ142" s="808"/>
      <c r="BK142" s="808"/>
      <c r="BL142" s="1279"/>
      <c r="BM142" s="1279"/>
      <c r="BN142" s="1279"/>
      <c r="BO142" s="1279"/>
      <c r="BP142" s="1279"/>
      <c r="BQ142" s="1279"/>
      <c r="BR142" s="1284"/>
      <c r="BU142" s="365" t="b">
        <f t="shared" si="43"/>
        <v>0</v>
      </c>
      <c r="BV142" s="365" t="b">
        <f t="shared" si="44"/>
        <v>0</v>
      </c>
      <c r="BW142" s="365">
        <f t="shared" si="45"/>
        <v>0</v>
      </c>
      <c r="BX142" s="365" t="b">
        <f t="shared" si="46"/>
        <v>0</v>
      </c>
      <c r="BY142" s="365" t="b">
        <f t="shared" si="47"/>
        <v>0</v>
      </c>
      <c r="BZ142" s="365" t="b">
        <f t="shared" si="63"/>
        <v>0</v>
      </c>
      <c r="CA142" s="661">
        <f t="shared" si="55"/>
        <v>0</v>
      </c>
      <c r="CB142" s="661" t="b">
        <f t="shared" si="49"/>
        <v>0</v>
      </c>
      <c r="CC142" s="661" t="b">
        <f t="shared" si="50"/>
        <v>0</v>
      </c>
      <c r="CD142" s="661">
        <f t="shared" si="51"/>
        <v>0</v>
      </c>
      <c r="CE142" s="661" t="b">
        <f t="shared" si="52"/>
        <v>0</v>
      </c>
      <c r="CF142" s="661" t="b">
        <f t="shared" si="53"/>
        <v>0</v>
      </c>
      <c r="CG142" s="661">
        <f t="shared" si="93"/>
        <v>0</v>
      </c>
      <c r="CI142" s="13">
        <f t="shared" si="78"/>
        <v>0</v>
      </c>
      <c r="CJ142" s="13" t="b">
        <f t="shared" si="79"/>
        <v>0</v>
      </c>
      <c r="CK142" s="13" t="b">
        <f t="shared" si="80"/>
        <v>0</v>
      </c>
      <c r="CL142" s="13" t="b">
        <f t="shared" si="81"/>
        <v>0</v>
      </c>
      <c r="CM142" s="13" t="b">
        <f t="shared" si="82"/>
        <v>0</v>
      </c>
      <c r="CN142" s="13" t="b">
        <f t="shared" si="83"/>
        <v>0</v>
      </c>
      <c r="CO142" s="13" t="b">
        <f t="shared" si="84"/>
        <v>0</v>
      </c>
      <c r="CP142" s="13" t="b">
        <f t="shared" si="85"/>
        <v>0</v>
      </c>
      <c r="CQ142" s="13" t="b">
        <f t="shared" si="86"/>
        <v>0</v>
      </c>
      <c r="CR142" s="13" t="b">
        <f t="shared" si="87"/>
        <v>0</v>
      </c>
    </row>
    <row r="143" spans="1:96" ht="15" thickBot="1">
      <c r="A143" s="1230"/>
      <c r="B143" s="1236"/>
      <c r="C143" s="1221"/>
      <c r="D143" s="1239"/>
      <c r="E143" s="1221"/>
      <c r="F143" s="1221"/>
      <c r="G143" s="1221"/>
      <c r="H143" s="1227"/>
      <c r="I143" s="1227"/>
      <c r="J143" s="1227"/>
      <c r="K143" s="1227"/>
      <c r="L143" s="1227"/>
      <c r="M143" s="1227"/>
      <c r="N143" s="1269"/>
      <c r="O143" s="1227"/>
      <c r="P143" s="1227"/>
      <c r="Q143" s="1227"/>
      <c r="R143" s="808"/>
      <c r="S143" s="808"/>
      <c r="T143" s="808"/>
      <c r="U143" s="808"/>
      <c r="V143" s="808"/>
      <c r="W143" s="808"/>
      <c r="X143" s="808"/>
      <c r="Y143" s="808" t="s">
        <v>35</v>
      </c>
      <c r="Z143" s="802"/>
      <c r="AA143" s="1224"/>
      <c r="AB143" s="840">
        <f t="shared" si="98"/>
        <v>0</v>
      </c>
      <c r="AC143" s="840">
        <f>IF(L143="kompletna",K143*M143*0.0036*'lista, wskaźniki'!$F$13, IF(L143="częściowa",K143*M143*0.0036*'lista, wskaźniki'!$F$14, IF(L143="brak",K143*M143*0.0036*'lista, wskaźniki'!$F$15,)))</f>
        <v>0</v>
      </c>
      <c r="AD143" s="840">
        <f>IF(T143="inne",E143*'lista, wskaźniki'!$E$35+F143*'lista, wskaźniki'!$E$36,IF(T143="to samo źródło",0,IF(T143=0,0)))</f>
        <v>0</v>
      </c>
      <c r="AE143" s="840">
        <f>IF(Y143="węgiel",Z143*'lista, wskaźniki'!$D$20, IF(Y143="drewno",Z143*'lista, wskaźniki'!$D$22,IF(Y143="pellet",Z143*'lista, wskaźniki'!$D$23,IF(Y143="gaz z sieci",Z143*'lista, wskaźniki'!$D$21,IF(Y143="olej opałowy",Z143*'lista, wskaźniki'!$D$24)))))</f>
        <v>0</v>
      </c>
      <c r="AF143" s="655"/>
      <c r="AG143" s="1224"/>
      <c r="AH143" s="655">
        <f>IF(Y143="węgiel",AB143*1/3.6*'lista, wskaźniki'!$F$20,IF(Y143="drewno",AB143*1/3.6*'lista, wskaźniki'!$F$22,IF(Y143="pellet",AB143*1/3.6*'lista, wskaźniki'!$F$23,IF(Y143="gaz z sieci",AB143*1/3.6*'lista, wskaźniki'!$F$21,IF(Y143="olej opałowy",AB143*1/3.6*'lista, wskaźniki'!$F$24,0)))))</f>
        <v>0</v>
      </c>
      <c r="AI143" s="656">
        <f>IF(Y143="węgiel",AB143*'lista, wskaźniki'!$E$42,IF(Y143="drewno",AB143*'lista, wskaźniki'!$G$42,IF(Y143="pellet",AB143*'lista, wskaźniki'!$H$42,IF(Y143="gaz z sieci",AB143*'lista, wskaźniki'!$F$42,IF(Y143="olej opałowy",AB143*'lista, wskaźniki'!$I$42,0)))))</f>
        <v>0</v>
      </c>
      <c r="AJ143" s="656">
        <f>IF(Y143="węgiel",AB143*'lista, wskaźniki'!$E$43,IF(Y143="drewno",AB143*'lista, wskaźniki'!$G$43,IF(Y143="pellet",AB143*'lista, wskaźniki'!$H$43,IF(Y143="gaz z sieci",AB143*'lista, wskaźniki'!$F$43,IF(Y143="olej opałowy",AB143*'lista, wskaźniki'!$I$43,0)))))</f>
        <v>0</v>
      </c>
      <c r="AK143" s="656">
        <f>IF(Y143="węgiel",AB143*'lista, wskaźniki'!$E$44,IF(Y143="drewno",AB143*'lista, wskaźniki'!$G$44,IF(Y143="pellet",AB143*'lista, wskaźniki'!$H$44,IF(Y143="gaz z sieci",AB143*'lista, wskaźniki'!$F$44,IF(Y143="olej opałowy",AB143*'lista, wskaźniki'!$I$44,0)))))</f>
        <v>0</v>
      </c>
      <c r="AL143" s="655" t="b">
        <f>IF(U143="energia elektryczna",AD143*1/3.6*'lista, wskaźniki'!$F$26)</f>
        <v>0</v>
      </c>
      <c r="AM143" s="808"/>
      <c r="AN143" s="808"/>
      <c r="AO143" s="808"/>
      <c r="AP143" s="800">
        <f>AA143*'lista, wskaźniki'!$F$26</f>
        <v>0</v>
      </c>
      <c r="AQ143" s="800">
        <f t="shared" si="94"/>
        <v>0</v>
      </c>
      <c r="AR143" s="801">
        <f t="shared" si="95"/>
        <v>0</v>
      </c>
      <c r="AS143" s="801">
        <f t="shared" si="96"/>
        <v>0</v>
      </c>
      <c r="AT143" s="801">
        <f t="shared" si="97"/>
        <v>0</v>
      </c>
      <c r="AU143" s="1224"/>
      <c r="AV143" s="1227"/>
      <c r="AW143" s="1227"/>
      <c r="AX143" s="1227"/>
      <c r="AY143" s="1227"/>
      <c r="AZ143" s="1221"/>
      <c r="BA143" s="1221"/>
      <c r="BB143" s="1221"/>
      <c r="BC143" s="1221"/>
      <c r="BD143" s="835"/>
      <c r="BE143" s="808"/>
      <c r="BF143" s="1279"/>
      <c r="BG143" s="1279"/>
      <c r="BH143" s="1239"/>
      <c r="BI143" s="808"/>
      <c r="BJ143" s="808"/>
      <c r="BK143" s="808"/>
      <c r="BL143" s="1279"/>
      <c r="BM143" s="1279"/>
      <c r="BN143" s="1279"/>
      <c r="BO143" s="1279"/>
      <c r="BP143" s="1279"/>
      <c r="BQ143" s="1279"/>
      <c r="BR143" s="1284"/>
      <c r="BU143" s="365">
        <f t="shared" si="43"/>
        <v>0</v>
      </c>
      <c r="BV143" s="365" t="b">
        <f t="shared" si="44"/>
        <v>0</v>
      </c>
      <c r="BW143" s="365" t="b">
        <f t="shared" si="45"/>
        <v>0</v>
      </c>
      <c r="BX143" s="365" t="b">
        <f t="shared" si="46"/>
        <v>0</v>
      </c>
      <c r="BY143" s="365" t="b">
        <f t="shared" si="47"/>
        <v>0</v>
      </c>
      <c r="BZ143" s="365" t="b">
        <f t="shared" si="63"/>
        <v>0</v>
      </c>
      <c r="CA143" s="661">
        <f t="shared" si="55"/>
        <v>0</v>
      </c>
      <c r="CB143" s="661">
        <f t="shared" si="49"/>
        <v>0</v>
      </c>
      <c r="CC143" s="661" t="b">
        <f t="shared" si="50"/>
        <v>0</v>
      </c>
      <c r="CD143" s="661" t="b">
        <f t="shared" si="51"/>
        <v>0</v>
      </c>
      <c r="CE143" s="661" t="b">
        <f t="shared" si="52"/>
        <v>0</v>
      </c>
      <c r="CF143" s="661" t="b">
        <f t="shared" si="53"/>
        <v>0</v>
      </c>
      <c r="CG143" s="661">
        <f t="shared" si="93"/>
        <v>0</v>
      </c>
      <c r="CI143" s="13">
        <f t="shared" si="78"/>
        <v>0</v>
      </c>
      <c r="CJ143" s="13" t="b">
        <f t="shared" si="79"/>
        <v>0</v>
      </c>
      <c r="CK143" s="13" t="b">
        <f t="shared" si="80"/>
        <v>0</v>
      </c>
      <c r="CL143" s="13" t="b">
        <f t="shared" si="81"/>
        <v>0</v>
      </c>
      <c r="CM143" s="13" t="b">
        <f t="shared" si="82"/>
        <v>0</v>
      </c>
      <c r="CN143" s="13" t="b">
        <f t="shared" si="83"/>
        <v>0</v>
      </c>
      <c r="CO143" s="13" t="b">
        <f t="shared" si="84"/>
        <v>0</v>
      </c>
      <c r="CP143" s="13" t="b">
        <f t="shared" si="85"/>
        <v>0</v>
      </c>
      <c r="CQ143" s="13" t="b">
        <f t="shared" si="86"/>
        <v>0</v>
      </c>
      <c r="CR143" s="13" t="b">
        <f t="shared" si="87"/>
        <v>0</v>
      </c>
    </row>
    <row r="144" spans="1:96" ht="15" thickBot="1">
      <c r="A144" s="1231"/>
      <c r="B144" s="1237"/>
      <c r="C144" s="1222"/>
      <c r="D144" s="1240"/>
      <c r="E144" s="1222"/>
      <c r="F144" s="1222"/>
      <c r="G144" s="1222"/>
      <c r="H144" s="1228"/>
      <c r="I144" s="1228"/>
      <c r="J144" s="1228"/>
      <c r="K144" s="1228"/>
      <c r="L144" s="1228"/>
      <c r="M144" s="1228"/>
      <c r="N144" s="1270"/>
      <c r="O144" s="1228"/>
      <c r="P144" s="1228"/>
      <c r="Q144" s="1228"/>
      <c r="R144" s="809"/>
      <c r="S144" s="809"/>
      <c r="T144" s="809"/>
      <c r="U144" s="809"/>
      <c r="V144" s="809"/>
      <c r="W144" s="809"/>
      <c r="X144" s="809"/>
      <c r="Y144" s="809" t="s">
        <v>37</v>
      </c>
      <c r="Z144" s="805"/>
      <c r="AA144" s="1225"/>
      <c r="AB144" s="840">
        <f t="shared" si="98"/>
        <v>0</v>
      </c>
      <c r="AC144" s="840">
        <f>IF(L144="kompletna",K144*M144*0.0036*'lista, wskaźniki'!$F$13, IF(L144="częściowa",K144*M144*0.0036*'lista, wskaźniki'!$F$14, IF(L144="brak",K144*M144*0.0036*'lista, wskaźniki'!$F$15,)))</f>
        <v>0</v>
      </c>
      <c r="AD144" s="840">
        <f>IF(T144="inne",E144*'lista, wskaźniki'!$E$35+F144*'lista, wskaźniki'!$E$36,IF(T144="to samo źródło",0,IF(T144=0,0)))</f>
        <v>0</v>
      </c>
      <c r="AE144" s="840">
        <f>IF(Y144="węgiel",Z144*'lista, wskaźniki'!$D$20, IF(Y144="drewno",Z144*'lista, wskaźniki'!$D$22,IF(Y144="pellet",Z144*'lista, wskaźniki'!$D$23,IF(Y144="gaz z sieci",Z144*'lista, wskaźniki'!$D$21,IF(Y144="olej opałowy",Z144*'lista, wskaźniki'!$D$24)))))</f>
        <v>0</v>
      </c>
      <c r="AF144" s="810"/>
      <c r="AG144" s="1225"/>
      <c r="AH144" s="655">
        <f>IF(Y144="węgiel",AB144*1/3.6*'lista, wskaźniki'!$F$20,IF(Y144="drewno",AB144*1/3.6*'lista, wskaźniki'!$F$22,IF(Y144="pellet",AB144*1/3.6*'lista, wskaźniki'!$F$23,IF(Y144="gaz z sieci",AB144*1/3.6*'lista, wskaźniki'!$F$21,IF(Y144="olej opałowy",AB144*1/3.6*'lista, wskaźniki'!$F$24,0)))))</f>
        <v>0</v>
      </c>
      <c r="AI144" s="656">
        <f>IF(Y144="węgiel",AB144*'lista, wskaźniki'!$E$42,IF(Y144="drewno",AB144*'lista, wskaźniki'!$G$42,IF(Y144="pellet",AB144*'lista, wskaźniki'!$H$42,IF(Y144="gaz z sieci",AB144*'lista, wskaźniki'!$F$42,IF(Y144="olej opałowy",AB144*'lista, wskaźniki'!$I$42,0)))))</f>
        <v>0</v>
      </c>
      <c r="AJ144" s="656">
        <f>IF(Y144="węgiel",AB144*'lista, wskaźniki'!$E$43,IF(Y144="drewno",AB144*'lista, wskaźniki'!$G$43,IF(Y144="pellet",AB144*'lista, wskaźniki'!$H$43,IF(Y144="gaz z sieci",AB144*'lista, wskaźniki'!$F$43,IF(Y144="olej opałowy",AB144*'lista, wskaźniki'!$I$43,0)))))</f>
        <v>0</v>
      </c>
      <c r="AK144" s="656">
        <f>IF(Y144="węgiel",AB144*'lista, wskaźniki'!$E$44,IF(Y144="drewno",AB144*'lista, wskaźniki'!$G$44,IF(Y144="pellet",AB144*'lista, wskaźniki'!$H$44,IF(Y144="gaz z sieci",AB144*'lista, wskaźniki'!$F$44,IF(Y144="olej opałowy",AB144*'lista, wskaźniki'!$I$44,0)))))</f>
        <v>0</v>
      </c>
      <c r="AL144" s="655" t="b">
        <f>IF(U144="energia elektryczna",AD144*1/3.6*'lista, wskaźniki'!$F$26)</f>
        <v>0</v>
      </c>
      <c r="AM144" s="809"/>
      <c r="AN144" s="809"/>
      <c r="AO144" s="809"/>
      <c r="AP144" s="800">
        <f>AA144*'lista, wskaźniki'!$F$26</f>
        <v>0</v>
      </c>
      <c r="AQ144" s="800">
        <f t="shared" si="94"/>
        <v>0</v>
      </c>
      <c r="AR144" s="801">
        <f t="shared" si="95"/>
        <v>0</v>
      </c>
      <c r="AS144" s="801">
        <f t="shared" si="96"/>
        <v>0</v>
      </c>
      <c r="AT144" s="801">
        <f t="shared" si="97"/>
        <v>0</v>
      </c>
      <c r="AU144" s="1225"/>
      <c r="AV144" s="1228"/>
      <c r="AW144" s="1228"/>
      <c r="AX144" s="1228"/>
      <c r="AY144" s="1228"/>
      <c r="AZ144" s="1222"/>
      <c r="BA144" s="1222"/>
      <c r="BB144" s="1222"/>
      <c r="BC144" s="1222"/>
      <c r="BD144" s="836"/>
      <c r="BE144" s="809"/>
      <c r="BF144" s="1280"/>
      <c r="BG144" s="1280"/>
      <c r="BH144" s="1240"/>
      <c r="BI144" s="809"/>
      <c r="BJ144" s="809"/>
      <c r="BK144" s="809"/>
      <c r="BL144" s="1280"/>
      <c r="BM144" s="1280"/>
      <c r="BN144" s="1280"/>
      <c r="BO144" s="1280"/>
      <c r="BP144" s="1280"/>
      <c r="BQ144" s="1280"/>
      <c r="BR144" s="1285"/>
      <c r="BU144" s="365" t="b">
        <f t="shared" si="43"/>
        <v>0</v>
      </c>
      <c r="BV144" s="365" t="b">
        <f t="shared" si="44"/>
        <v>0</v>
      </c>
      <c r="BW144" s="365" t="b">
        <f t="shared" si="45"/>
        <v>0</v>
      </c>
      <c r="BX144" s="365" t="b">
        <f t="shared" si="46"/>
        <v>0</v>
      </c>
      <c r="BY144" s="365">
        <f t="shared" si="47"/>
        <v>0</v>
      </c>
      <c r="BZ144" s="365" t="b">
        <f t="shared" si="63"/>
        <v>0</v>
      </c>
      <c r="CA144" s="661">
        <f t="shared" si="55"/>
        <v>0</v>
      </c>
      <c r="CB144" s="661" t="b">
        <f t="shared" si="49"/>
        <v>0</v>
      </c>
      <c r="CC144" s="661" t="b">
        <f t="shared" si="50"/>
        <v>0</v>
      </c>
      <c r="CD144" s="661" t="b">
        <f t="shared" si="51"/>
        <v>0</v>
      </c>
      <c r="CE144" s="661" t="b">
        <f t="shared" si="52"/>
        <v>0</v>
      </c>
      <c r="CF144" s="661">
        <f t="shared" si="53"/>
        <v>0</v>
      </c>
      <c r="CG144" s="661">
        <f t="shared" si="93"/>
        <v>0</v>
      </c>
      <c r="CI144" s="13">
        <f t="shared" si="78"/>
        <v>0</v>
      </c>
      <c r="CJ144" s="13" t="b">
        <f t="shared" si="79"/>
        <v>0</v>
      </c>
      <c r="CK144" s="13" t="b">
        <f t="shared" si="80"/>
        <v>0</v>
      </c>
      <c r="CL144" s="13" t="b">
        <f t="shared" si="81"/>
        <v>0</v>
      </c>
      <c r="CM144" s="13" t="b">
        <f t="shared" si="82"/>
        <v>0</v>
      </c>
      <c r="CN144" s="13" t="b">
        <f t="shared" si="83"/>
        <v>0</v>
      </c>
      <c r="CO144" s="13" t="b">
        <f t="shared" si="84"/>
        <v>0</v>
      </c>
      <c r="CP144" s="13" t="b">
        <f t="shared" si="85"/>
        <v>0</v>
      </c>
      <c r="CQ144" s="13" t="b">
        <f t="shared" si="86"/>
        <v>0</v>
      </c>
      <c r="CR144" s="13" t="b">
        <f t="shared" si="87"/>
        <v>0</v>
      </c>
    </row>
    <row r="145" spans="1:97" ht="15" thickBot="1">
      <c r="A145" s="1229"/>
      <c r="B145" s="1235" t="s">
        <v>427</v>
      </c>
      <c r="C145" s="1220" t="s">
        <v>255</v>
      </c>
      <c r="D145" s="1238"/>
      <c r="E145" s="1220"/>
      <c r="F145" s="1220"/>
      <c r="G145" s="1220"/>
      <c r="H145" s="1226" t="s">
        <v>17</v>
      </c>
      <c r="I145" s="1226" t="s">
        <v>17</v>
      </c>
      <c r="J145" s="1226" t="s">
        <v>17</v>
      </c>
      <c r="K145" s="1226">
        <f>IF(G145&lt;=1966,'lista, wskaźniki'!$G$4,IF(G145&gt;1966,IF(G145&lt;=1985,'lista, wskaźniki'!$G$5,IF(G145&gt;1985,IF(G145&lt;=1992,'lista, wskaźniki'!$G$6,IF(G145&gt;1992,IF(G145&lt;=1996,'lista, wskaźniki'!$G$7,IF(G145&gt;1996,'lista, wskaźniki'!$G$8))))))))</f>
        <v>290</v>
      </c>
      <c r="L145" s="1226" t="s">
        <v>25</v>
      </c>
      <c r="M145" s="1226">
        <v>220</v>
      </c>
      <c r="N145" s="1226" t="s">
        <v>27</v>
      </c>
      <c r="O145" s="1226"/>
      <c r="P145" s="1226"/>
      <c r="Q145" s="1226"/>
      <c r="R145" s="807" t="s">
        <v>35</v>
      </c>
      <c r="S145" s="807" t="s">
        <v>35</v>
      </c>
      <c r="T145" s="807" t="s">
        <v>42</v>
      </c>
      <c r="U145" s="807"/>
      <c r="V145" s="807" t="s">
        <v>186</v>
      </c>
      <c r="W145" s="807"/>
      <c r="X145" s="807"/>
      <c r="Y145" s="807" t="s">
        <v>35</v>
      </c>
      <c r="Z145" s="798"/>
      <c r="AA145" s="1223"/>
      <c r="AB145" s="840">
        <f>AC145</f>
        <v>229.68</v>
      </c>
      <c r="AC145" s="840">
        <f>IF(L145="kompletna",K145*M145*0.0036*'lista, wskaźniki'!$F$13, IF(L145="częściowa",K145*M145*0.0036*'lista, wskaźniki'!$F$14, IF(L145="brak",K145*M145*0.0036*'lista, wskaźniki'!$F$15,)))</f>
        <v>229.68</v>
      </c>
      <c r="AD145" s="840">
        <f>IF(T145="inne",E145*'lista, wskaźniki'!$E$35+F145*'lista, wskaźniki'!$E$36,IF(T145="to samo źródło",0,IF(T145=0,0)))</f>
        <v>0</v>
      </c>
      <c r="AE145" s="840">
        <f>IF(Y145="węgiel",Z145*'lista, wskaźniki'!$D$20, IF(Y145="drewno",Z145*'lista, wskaźniki'!$D$22,IF(Y145="pellet",Z145*'lista, wskaźniki'!$D$23,IF(Y145="gaz z sieci",Z145*'lista, wskaźniki'!$D$21,IF(Y145="olej opałowy",Z145*'lista, wskaźniki'!$D$24)))))</f>
        <v>0</v>
      </c>
      <c r="AF145" s="800"/>
      <c r="AG145" s="1223"/>
      <c r="AH145" s="655">
        <f>IF(Y145="węgiel",AB145*1/3.6*'lista, wskaźniki'!$F$20,IF(Y145="drewno",AB145*1/3.6*'lista, wskaźniki'!$F$22,IF(Y145="pellet",AB145*1/3.6*'lista, wskaźniki'!$F$23,IF(Y145="gaz z sieci",AB145*1/3.6*'lista, wskaźniki'!$F$21,IF(Y145="olej opałowy",AB145*1/3.6*'lista, wskaźniki'!$F$24,0)))))</f>
        <v>21.757586399999997</v>
      </c>
      <c r="AI145" s="656">
        <f>IF(Y145="węgiel",AB145*'lista, wskaźniki'!$E$42,IF(Y145="drewno",AB145*'lista, wskaźniki'!$G$42,IF(Y145="pellet",AB145*'lista, wskaźniki'!$H$42,IF(Y145="gaz z sieci",AB145*'lista, wskaźniki'!$F$42,IF(Y145="olej opałowy",AB145*'lista, wskaźniki'!$I$42,0)))))</f>
        <v>8.7278400000000006E-2</v>
      </c>
      <c r="AJ145" s="656">
        <f>IF(Y145="węgiel",AB145*'lista, wskaźniki'!$E$43,IF(Y145="drewno",AB145*'lista, wskaźniki'!$G$43,IF(Y145="pellet",AB145*'lista, wskaźniki'!$H$43,IF(Y145="gaz z sieci",AB145*'lista, wskaźniki'!$F$43,IF(Y145="olej opałowy",AB145*'lista, wskaźniki'!$I$43,0)))))</f>
        <v>8.2684800000000003E-2</v>
      </c>
      <c r="AK145" s="656">
        <f>IF(Y145="węgiel",AB145*'lista, wskaźniki'!$E$44,IF(Y145="drewno",AB145*'lista, wskaźniki'!$G$44,IF(Y145="pellet",AB145*'lista, wskaźniki'!$H$44,IF(Y145="gaz z sieci",AB145*'lista, wskaźniki'!$F$44,IF(Y145="olej opałowy",AB145*'lista, wskaźniki'!$I$44,0)))))</f>
        <v>6.2013600000000005E-5</v>
      </c>
      <c r="AL145" s="655" t="b">
        <f>IF(U145="energia elektryczna",AD145*1/3.6*'lista, wskaźniki'!$F$26)</f>
        <v>0</v>
      </c>
      <c r="AM145" s="807"/>
      <c r="AN145" s="807"/>
      <c r="AO145" s="807"/>
      <c r="AP145" s="800">
        <f>AA145*'lista, wskaźniki'!$F$26</f>
        <v>0</v>
      </c>
      <c r="AQ145" s="800">
        <f t="shared" si="94"/>
        <v>21.757586399999997</v>
      </c>
      <c r="AR145" s="801">
        <f t="shared" si="95"/>
        <v>8.7278400000000006E-2</v>
      </c>
      <c r="AS145" s="801">
        <f t="shared" si="96"/>
        <v>8.2684800000000003E-2</v>
      </c>
      <c r="AT145" s="801">
        <f t="shared" si="97"/>
        <v>6.2013600000000005E-5</v>
      </c>
      <c r="AU145" s="1223"/>
      <c r="AV145" s="1226"/>
      <c r="AW145" s="1226" t="s">
        <v>16</v>
      </c>
      <c r="AX145" s="1226" t="s">
        <v>16</v>
      </c>
      <c r="AY145" s="1226" t="s">
        <v>16</v>
      </c>
      <c r="AZ145" s="1220" t="s">
        <v>16</v>
      </c>
      <c r="BA145" s="1220" t="s">
        <v>16</v>
      </c>
      <c r="BB145" s="1220" t="s">
        <v>16</v>
      </c>
      <c r="BC145" s="1220" t="s">
        <v>17</v>
      </c>
      <c r="BD145" s="834" t="s">
        <v>17</v>
      </c>
      <c r="BE145" s="807"/>
      <c r="BF145" s="1278"/>
      <c r="BG145" s="1278"/>
      <c r="BH145" s="1238" t="s">
        <v>57</v>
      </c>
      <c r="BI145" s="807" t="s">
        <v>53</v>
      </c>
      <c r="BJ145" s="807"/>
      <c r="BK145" s="807"/>
      <c r="BL145" s="1278"/>
      <c r="BM145" s="1278"/>
      <c r="BN145" s="1278"/>
      <c r="BO145" s="1278"/>
      <c r="BP145" s="1278"/>
      <c r="BQ145" s="1278"/>
      <c r="BR145" s="1283"/>
      <c r="BU145" s="365">
        <f t="shared" si="43"/>
        <v>229.68</v>
      </c>
      <c r="BV145" s="365" t="b">
        <f t="shared" si="44"/>
        <v>0</v>
      </c>
      <c r="BW145" s="365" t="b">
        <f t="shared" si="45"/>
        <v>0</v>
      </c>
      <c r="BX145" s="365" t="b">
        <f t="shared" si="46"/>
        <v>0</v>
      </c>
      <c r="BY145" s="365" t="b">
        <f t="shared" si="47"/>
        <v>0</v>
      </c>
      <c r="BZ145" s="365" t="b">
        <f t="shared" si="63"/>
        <v>0</v>
      </c>
      <c r="CA145" s="661">
        <f t="shared" si="55"/>
        <v>0</v>
      </c>
      <c r="CB145" s="661">
        <f t="shared" si="49"/>
        <v>229.68</v>
      </c>
      <c r="CC145" s="661" t="b">
        <f t="shared" si="50"/>
        <v>0</v>
      </c>
      <c r="CD145" s="661" t="b">
        <f t="shared" si="51"/>
        <v>0</v>
      </c>
      <c r="CE145" s="661" t="b">
        <f t="shared" si="52"/>
        <v>0</v>
      </c>
      <c r="CF145" s="661" t="b">
        <f t="shared" si="53"/>
        <v>0</v>
      </c>
      <c r="CG145" s="661">
        <f t="shared" si="93"/>
        <v>0</v>
      </c>
      <c r="CI145" s="13">
        <f t="shared" si="78"/>
        <v>220</v>
      </c>
      <c r="CJ145" s="13">
        <f t="shared" si="79"/>
        <v>0</v>
      </c>
      <c r="CK145" s="13" t="b">
        <f t="shared" si="80"/>
        <v>0</v>
      </c>
      <c r="CL145" s="13">
        <f t="shared" si="81"/>
        <v>0</v>
      </c>
      <c r="CM145" s="13" t="b">
        <f t="shared" si="82"/>
        <v>0</v>
      </c>
      <c r="CN145" s="13">
        <f t="shared" si="83"/>
        <v>0</v>
      </c>
      <c r="CO145" s="13" t="b">
        <f t="shared" si="84"/>
        <v>0</v>
      </c>
      <c r="CP145" s="13">
        <f t="shared" si="85"/>
        <v>0</v>
      </c>
      <c r="CQ145" s="13" t="b">
        <f t="shared" si="86"/>
        <v>0</v>
      </c>
      <c r="CR145" s="13">
        <f t="shared" si="87"/>
        <v>0</v>
      </c>
    </row>
    <row r="146" spans="1:97" ht="15" thickBot="1">
      <c r="A146" s="1230"/>
      <c r="B146" s="1236"/>
      <c r="C146" s="1221"/>
      <c r="D146" s="1239"/>
      <c r="E146" s="1221"/>
      <c r="F146" s="1221"/>
      <c r="G146" s="1221"/>
      <c r="H146" s="1227"/>
      <c r="I146" s="1227"/>
      <c r="J146" s="1227"/>
      <c r="K146" s="1227"/>
      <c r="L146" s="1227"/>
      <c r="M146" s="1227"/>
      <c r="N146" s="1227"/>
      <c r="O146" s="1227"/>
      <c r="P146" s="1227"/>
      <c r="Q146" s="1227"/>
      <c r="R146" s="808"/>
      <c r="S146" s="808"/>
      <c r="T146" s="808"/>
      <c r="U146" s="808"/>
      <c r="V146" s="808"/>
      <c r="W146" s="808"/>
      <c r="X146" s="808"/>
      <c r="Y146" s="808" t="s">
        <v>36</v>
      </c>
      <c r="Z146" s="802"/>
      <c r="AA146" s="1224"/>
      <c r="AB146" s="840">
        <f t="shared" si="98"/>
        <v>0</v>
      </c>
      <c r="AC146" s="840">
        <f>IF(L146="kompletna",K146*M146*0.0036*'lista, wskaźniki'!$F$13, IF(L146="częściowa",K146*M146*0.0036*'lista, wskaźniki'!$F$14, IF(L146="brak",K146*M146*0.0036*'lista, wskaźniki'!$F$15,)))</f>
        <v>0</v>
      </c>
      <c r="AD146" s="840">
        <f>IF(T146="inne",E146*'lista, wskaźniki'!$E$35+F146*'lista, wskaźniki'!$E$36,IF(T146="to samo źródło",0,IF(T146=0,0)))</f>
        <v>0</v>
      </c>
      <c r="AE146" s="840">
        <f>IF(Y146="węgiel",Z146*'lista, wskaźniki'!$D$20, IF(Y146="drewno",Z146*'lista, wskaźniki'!$D$22,IF(Y146="pellet",Z146*'lista, wskaźniki'!$D$23,IF(Y146="gaz z sieci",Z146*'lista, wskaźniki'!$D$21,IF(Y146="olej opałowy",Z146*'lista, wskaźniki'!$D$24)))))</f>
        <v>0</v>
      </c>
      <c r="AF146" s="655"/>
      <c r="AG146" s="1224"/>
      <c r="AH146" s="655">
        <f>IF(Y146="węgiel",AB146*1/3.6*'lista, wskaźniki'!$F$20,IF(Y146="drewno",AB146*1/3.6*'lista, wskaźniki'!$F$22,IF(Y146="pellet",AB146*1/3.6*'lista, wskaźniki'!$F$23,IF(Y146="gaz z sieci",AB146*1/3.6*'lista, wskaźniki'!$F$21,IF(Y146="olej opałowy",AB146*1/3.6*'lista, wskaźniki'!$F$24,0)))))</f>
        <v>0</v>
      </c>
      <c r="AI146" s="656">
        <f>IF(Y146="węgiel",AB146*'lista, wskaźniki'!$E$42,IF(Y146="drewno",AB146*'lista, wskaźniki'!$G$42,IF(Y146="pellet",AB146*'lista, wskaźniki'!$H$42,IF(Y146="gaz z sieci",AB146*'lista, wskaźniki'!$F$42,IF(Y146="olej opałowy",AB146*'lista, wskaźniki'!$I$42,0)))))</f>
        <v>0</v>
      </c>
      <c r="AJ146" s="656">
        <f>IF(Y146="węgiel",AB146*'lista, wskaźniki'!$E$43,IF(Y146="drewno",AB146*'lista, wskaźniki'!$G$43,IF(Y146="pellet",AB146*'lista, wskaźniki'!$H$43,IF(Y146="gaz z sieci",AB146*'lista, wskaźniki'!$F$43,IF(Y146="olej opałowy",AB146*'lista, wskaźniki'!$I$43,0)))))</f>
        <v>0</v>
      </c>
      <c r="AK146" s="656">
        <f>IF(Y146="węgiel",AB146*'lista, wskaźniki'!$E$44,IF(Y146="drewno",AB146*'lista, wskaźniki'!$G$44,IF(Y146="pellet",AB146*'lista, wskaźniki'!$H$44,IF(Y146="gaz z sieci",AB146*'lista, wskaźniki'!$F$44,IF(Y146="olej opałowy",AB146*'lista, wskaźniki'!$I$44,0)))))</f>
        <v>0</v>
      </c>
      <c r="AL146" s="655" t="b">
        <f>IF(U146="energia elektryczna",AD146*1/3.6*'lista, wskaźniki'!$F$26)</f>
        <v>0</v>
      </c>
      <c r="AM146" s="808"/>
      <c r="AN146" s="808"/>
      <c r="AO146" s="808"/>
      <c r="AP146" s="800">
        <f>AA146*'lista, wskaźniki'!$F$26</f>
        <v>0</v>
      </c>
      <c r="AQ146" s="800">
        <f t="shared" si="94"/>
        <v>0</v>
      </c>
      <c r="AR146" s="801">
        <f t="shared" si="95"/>
        <v>0</v>
      </c>
      <c r="AS146" s="801">
        <f t="shared" si="96"/>
        <v>0</v>
      </c>
      <c r="AT146" s="801">
        <f t="shared" si="97"/>
        <v>0</v>
      </c>
      <c r="AU146" s="1224"/>
      <c r="AV146" s="1227"/>
      <c r="AW146" s="1227"/>
      <c r="AX146" s="1227"/>
      <c r="AY146" s="1227"/>
      <c r="AZ146" s="1221"/>
      <c r="BA146" s="1221"/>
      <c r="BB146" s="1221"/>
      <c r="BC146" s="1221"/>
      <c r="BD146" s="835"/>
      <c r="BE146" s="808"/>
      <c r="BF146" s="1279"/>
      <c r="BG146" s="1279"/>
      <c r="BH146" s="1239"/>
      <c r="BI146" s="808" t="s">
        <v>43</v>
      </c>
      <c r="BJ146" s="808"/>
      <c r="BK146" s="808"/>
      <c r="BL146" s="1279"/>
      <c r="BM146" s="1279"/>
      <c r="BN146" s="1279"/>
      <c r="BO146" s="1279"/>
      <c r="BP146" s="1279"/>
      <c r="BQ146" s="1279"/>
      <c r="BR146" s="1284"/>
      <c r="BU146" s="365" t="b">
        <f t="shared" si="43"/>
        <v>0</v>
      </c>
      <c r="BV146" s="365">
        <f t="shared" si="44"/>
        <v>0</v>
      </c>
      <c r="BW146" s="365" t="b">
        <f t="shared" si="45"/>
        <v>0</v>
      </c>
      <c r="BX146" s="365" t="b">
        <f t="shared" si="46"/>
        <v>0</v>
      </c>
      <c r="BY146" s="365" t="b">
        <f t="shared" si="47"/>
        <v>0</v>
      </c>
      <c r="BZ146" s="365" t="b">
        <f t="shared" si="63"/>
        <v>0</v>
      </c>
      <c r="CA146" s="661">
        <f t="shared" si="55"/>
        <v>0</v>
      </c>
      <c r="CB146" s="661" t="b">
        <f t="shared" si="49"/>
        <v>0</v>
      </c>
      <c r="CC146" s="661">
        <f t="shared" si="50"/>
        <v>0</v>
      </c>
      <c r="CD146" s="661" t="b">
        <f t="shared" si="51"/>
        <v>0</v>
      </c>
      <c r="CE146" s="661" t="b">
        <f t="shared" si="52"/>
        <v>0</v>
      </c>
      <c r="CF146" s="661" t="b">
        <f t="shared" si="53"/>
        <v>0</v>
      </c>
      <c r="CG146" s="661">
        <f t="shared" si="93"/>
        <v>0</v>
      </c>
      <c r="CI146" s="13">
        <f t="shared" si="78"/>
        <v>0</v>
      </c>
      <c r="CJ146" s="13" t="b">
        <f t="shared" si="79"/>
        <v>0</v>
      </c>
      <c r="CK146" s="13" t="b">
        <f t="shared" si="80"/>
        <v>0</v>
      </c>
      <c r="CL146" s="13" t="b">
        <f t="shared" si="81"/>
        <v>0</v>
      </c>
      <c r="CM146" s="13" t="b">
        <f t="shared" si="82"/>
        <v>0</v>
      </c>
      <c r="CN146" s="13" t="b">
        <f t="shared" si="83"/>
        <v>0</v>
      </c>
      <c r="CO146" s="13" t="b">
        <f t="shared" si="84"/>
        <v>0</v>
      </c>
      <c r="CP146" s="13" t="b">
        <f t="shared" si="85"/>
        <v>0</v>
      </c>
      <c r="CQ146" s="13" t="b">
        <f t="shared" si="86"/>
        <v>0</v>
      </c>
      <c r="CR146" s="13" t="b">
        <f t="shared" si="87"/>
        <v>0</v>
      </c>
    </row>
    <row r="147" spans="1:97" ht="15" thickBot="1">
      <c r="A147" s="1230"/>
      <c r="B147" s="1236"/>
      <c r="C147" s="1221"/>
      <c r="D147" s="1239"/>
      <c r="E147" s="1221"/>
      <c r="F147" s="1221"/>
      <c r="G147" s="1221"/>
      <c r="H147" s="1227"/>
      <c r="I147" s="1227"/>
      <c r="J147" s="1227"/>
      <c r="K147" s="1227"/>
      <c r="L147" s="1227"/>
      <c r="M147" s="1227"/>
      <c r="N147" s="1227"/>
      <c r="O147" s="1227"/>
      <c r="P147" s="1227"/>
      <c r="Q147" s="1227"/>
      <c r="R147" s="808"/>
      <c r="S147" s="808"/>
      <c r="T147" s="808"/>
      <c r="U147" s="808"/>
      <c r="V147" s="808"/>
      <c r="W147" s="808"/>
      <c r="X147" s="808"/>
      <c r="Y147" s="808" t="s">
        <v>50</v>
      </c>
      <c r="Z147" s="802"/>
      <c r="AA147" s="1224"/>
      <c r="AB147" s="840">
        <f t="shared" si="98"/>
        <v>0</v>
      </c>
      <c r="AC147" s="840">
        <f>IF(L147="kompletna",K147*M147*0.0036*'lista, wskaźniki'!$F$13, IF(L147="częściowa",K147*M147*0.0036*'lista, wskaźniki'!$F$14, IF(L147="brak",K147*M147*0.0036*'lista, wskaźniki'!$F$15,)))</f>
        <v>0</v>
      </c>
      <c r="AD147" s="840">
        <f>IF(T147="inne",E147*'lista, wskaźniki'!$E$35+F147*'lista, wskaźniki'!$E$36,IF(T147="to samo źródło",0,IF(T147=0,0)))</f>
        <v>0</v>
      </c>
      <c r="AE147" s="840">
        <f>IF(Y147="węgiel",Z147*'lista, wskaźniki'!$D$20, IF(Y147="drewno",Z147*'lista, wskaźniki'!$D$22,IF(Y147="pellet",Z147*'lista, wskaźniki'!$D$23,IF(Y147="gaz z sieci",Z147*'lista, wskaźniki'!$D$21,IF(Y147="olej opałowy",Z147*'lista, wskaźniki'!$D$24)))))</f>
        <v>0</v>
      </c>
      <c r="AF147" s="655"/>
      <c r="AG147" s="1224"/>
      <c r="AH147" s="655">
        <f>IF(Y147="węgiel",AB147*1/3.6*'lista, wskaźniki'!$F$20,IF(Y147="drewno",AB147*1/3.6*'lista, wskaźniki'!$F$22,IF(Y147="pellet",AB147*1/3.6*'lista, wskaźniki'!$F$23,IF(Y147="gaz z sieci",AB147*1/3.6*'lista, wskaźniki'!$F$21,IF(Y147="olej opałowy",AB147*1/3.6*'lista, wskaźniki'!$F$24,0)))))</f>
        <v>0</v>
      </c>
      <c r="AI147" s="656">
        <f>IF(Y147="węgiel",AB147*'lista, wskaźniki'!$E$42,IF(Y147="drewno",AB147*'lista, wskaźniki'!$G$42,IF(Y147="pellet",AB147*'lista, wskaźniki'!$H$42,IF(Y147="gaz z sieci",AB147*'lista, wskaźniki'!$F$42,IF(Y147="olej opałowy",AB147*'lista, wskaźniki'!$I$42,0)))))</f>
        <v>0</v>
      </c>
      <c r="AJ147" s="656">
        <f>IF(Y147="węgiel",AB147*'lista, wskaźniki'!$E$43,IF(Y147="drewno",AB147*'lista, wskaźniki'!$G$43,IF(Y147="pellet",AB147*'lista, wskaźniki'!$H$43,IF(Y147="gaz z sieci",AB147*'lista, wskaźniki'!$F$43,IF(Y147="olej opałowy",AB147*'lista, wskaźniki'!$I$43,0)))))</f>
        <v>0</v>
      </c>
      <c r="AK147" s="656">
        <f>IF(Y147="węgiel",AB147*'lista, wskaźniki'!$E$44,IF(Y147="drewno",AB147*'lista, wskaźniki'!$G$44,IF(Y147="pellet",AB147*'lista, wskaźniki'!$H$44,IF(Y147="gaz z sieci",AB147*'lista, wskaźniki'!$F$44,IF(Y147="olej opałowy",AB147*'lista, wskaźniki'!$I$44,0)))))</f>
        <v>0</v>
      </c>
      <c r="AL147" s="655" t="b">
        <f>IF(U147="energia elektryczna",AD147*1/3.6*'lista, wskaźniki'!$F$26)</f>
        <v>0</v>
      </c>
      <c r="AM147" s="808"/>
      <c r="AN147" s="808"/>
      <c r="AO147" s="808"/>
      <c r="AP147" s="800">
        <f>AA147*'lista, wskaźniki'!$F$26</f>
        <v>0</v>
      </c>
      <c r="AQ147" s="800">
        <f t="shared" si="94"/>
        <v>0</v>
      </c>
      <c r="AR147" s="801">
        <f t="shared" si="95"/>
        <v>0</v>
      </c>
      <c r="AS147" s="801">
        <f t="shared" si="96"/>
        <v>0</v>
      </c>
      <c r="AT147" s="801">
        <f t="shared" si="97"/>
        <v>0</v>
      </c>
      <c r="AU147" s="1224"/>
      <c r="AV147" s="1227"/>
      <c r="AW147" s="1227"/>
      <c r="AX147" s="1227"/>
      <c r="AY147" s="1227"/>
      <c r="AZ147" s="1221"/>
      <c r="BA147" s="1221"/>
      <c r="BB147" s="1221"/>
      <c r="BC147" s="1221"/>
      <c r="BD147" s="835"/>
      <c r="BE147" s="808"/>
      <c r="BF147" s="1279"/>
      <c r="BG147" s="1279"/>
      <c r="BH147" s="1239"/>
      <c r="BI147" s="808" t="s">
        <v>52</v>
      </c>
      <c r="BJ147" s="808"/>
      <c r="BK147" s="808"/>
      <c r="BL147" s="1279"/>
      <c r="BM147" s="1279"/>
      <c r="BN147" s="1279"/>
      <c r="BO147" s="1279"/>
      <c r="BP147" s="1279"/>
      <c r="BQ147" s="1279"/>
      <c r="BR147" s="1284"/>
      <c r="BU147" s="365" t="b">
        <f>IF(Y147="węgiel",AB147)</f>
        <v>0</v>
      </c>
      <c r="BV147" s="365" t="b">
        <f>IF(Y147="drewno",AB147)</f>
        <v>0</v>
      </c>
      <c r="BW147" s="365">
        <f>IF(Y147="pellet",AB147)</f>
        <v>0</v>
      </c>
      <c r="BX147" s="365" t="b">
        <f>IF(Y147="gaz z sieci",AB147)</f>
        <v>0</v>
      </c>
      <c r="BY147" s="365" t="b">
        <f>IF(Y147="olej opałowy",AB147)</f>
        <v>0</v>
      </c>
      <c r="BZ147" s="365" t="b">
        <f t="shared" si="63"/>
        <v>0</v>
      </c>
      <c r="CA147" s="661">
        <f t="shared" si="55"/>
        <v>0</v>
      </c>
      <c r="CB147" s="661" t="b">
        <f t="shared" ref="CB147:CF149" si="99">BU147</f>
        <v>0</v>
      </c>
      <c r="CC147" s="661" t="b">
        <f t="shared" si="99"/>
        <v>0</v>
      </c>
      <c r="CD147" s="661">
        <f t="shared" si="99"/>
        <v>0</v>
      </c>
      <c r="CE147" s="661" t="b">
        <f t="shared" si="99"/>
        <v>0</v>
      </c>
      <c r="CF147" s="661" t="b">
        <f t="shared" si="99"/>
        <v>0</v>
      </c>
      <c r="CG147" s="661">
        <f t="shared" si="93"/>
        <v>0</v>
      </c>
      <c r="CI147" s="13">
        <f t="shared" si="78"/>
        <v>0</v>
      </c>
      <c r="CJ147" s="13" t="b">
        <f t="shared" si="79"/>
        <v>0</v>
      </c>
      <c r="CK147" s="13" t="b">
        <f t="shared" si="80"/>
        <v>0</v>
      </c>
      <c r="CL147" s="13" t="b">
        <f t="shared" si="81"/>
        <v>0</v>
      </c>
      <c r="CM147" s="13" t="b">
        <f t="shared" si="82"/>
        <v>0</v>
      </c>
      <c r="CN147" s="13" t="b">
        <f t="shared" si="83"/>
        <v>0</v>
      </c>
      <c r="CO147" s="13" t="b">
        <f t="shared" si="84"/>
        <v>0</v>
      </c>
      <c r="CP147" s="13" t="b">
        <f t="shared" si="85"/>
        <v>0</v>
      </c>
      <c r="CQ147" s="13" t="b">
        <f t="shared" si="86"/>
        <v>0</v>
      </c>
      <c r="CR147" s="13" t="b">
        <f t="shared" si="87"/>
        <v>0</v>
      </c>
    </row>
    <row r="148" spans="1:97" ht="15" thickBot="1">
      <c r="A148" s="1230"/>
      <c r="B148" s="1236"/>
      <c r="C148" s="1221"/>
      <c r="D148" s="1239"/>
      <c r="E148" s="1221"/>
      <c r="F148" s="1221"/>
      <c r="G148" s="1221"/>
      <c r="H148" s="1227"/>
      <c r="I148" s="1227"/>
      <c r="J148" s="1227"/>
      <c r="K148" s="1227"/>
      <c r="L148" s="1227"/>
      <c r="M148" s="1227"/>
      <c r="N148" s="1227"/>
      <c r="O148" s="1227"/>
      <c r="P148" s="1227"/>
      <c r="Q148" s="1227"/>
      <c r="R148" s="808"/>
      <c r="S148" s="808"/>
      <c r="T148" s="808"/>
      <c r="U148" s="808"/>
      <c r="V148" s="808"/>
      <c r="W148" s="808"/>
      <c r="X148" s="808"/>
      <c r="Y148" s="808" t="s">
        <v>38</v>
      </c>
      <c r="Z148" s="802"/>
      <c r="AA148" s="1224"/>
      <c r="AB148" s="840">
        <f t="shared" si="98"/>
        <v>0</v>
      </c>
      <c r="AC148" s="840">
        <f>IF(L148="kompletna",K148*M148*0.0036*'lista, wskaźniki'!$F$13, IF(L148="częściowa",K148*M148*0.0036*'lista, wskaźniki'!$F$14, IF(L148="brak",K148*M148*0.0036*'lista, wskaźniki'!$F$15,)))</f>
        <v>0</v>
      </c>
      <c r="AD148" s="840">
        <f>IF(T148="inne",E148*'lista, wskaźniki'!$E$35+F148*'lista, wskaźniki'!$E$36,IF(T148="to samo źródło",0,IF(T148=0,0)))</f>
        <v>0</v>
      </c>
      <c r="AE148" s="840">
        <f>IF(Y148="węgiel",Z148*'lista, wskaźniki'!$D$20, IF(Y148="drewno",Z148*'lista, wskaźniki'!$D$22,IF(Y148="pellet",Z148*'lista, wskaźniki'!$D$23,IF(Y148="gaz z sieci",Z148*'lista, wskaźniki'!$D$21,IF(Y148="olej opałowy",Z148*'lista, wskaźniki'!$D$24)))))</f>
        <v>0</v>
      </c>
      <c r="AF148" s="655"/>
      <c r="AG148" s="1224"/>
      <c r="AH148" s="655">
        <f>IF(Y148="węgiel",AB148*1/3.6*'lista, wskaźniki'!$F$20,IF(Y148="drewno",AB148*1/3.6*'lista, wskaźniki'!$F$22,IF(Y148="pellet",AB148*1/3.6*'lista, wskaźniki'!$F$23,IF(Y148="gaz z sieci",AB148*1/3.6*'lista, wskaźniki'!$F$21,IF(Y148="olej opałowy",AB148*1/3.6*'lista, wskaźniki'!$F$24,0)))))</f>
        <v>0</v>
      </c>
      <c r="AI148" s="656">
        <f>IF(Y148="węgiel",AB148*'lista, wskaźniki'!$E$42,IF(Y148="drewno",AB148*'lista, wskaźniki'!$G$42,IF(Y148="pellet",AB148*'lista, wskaźniki'!$H$42,IF(Y148="gaz z sieci",AB148*'lista, wskaźniki'!$F$42,IF(Y148="olej opałowy",AB148*'lista, wskaźniki'!$I$42,0)))))</f>
        <v>0</v>
      </c>
      <c r="AJ148" s="656">
        <f>IF(Y148="węgiel",AB148*'lista, wskaźniki'!$E$43,IF(Y148="drewno",AB148*'lista, wskaźniki'!$G$43,IF(Y148="pellet",AB148*'lista, wskaźniki'!$H$43,IF(Y148="gaz z sieci",AB148*'lista, wskaźniki'!$F$43,IF(Y148="olej opałowy",AB148*'lista, wskaźniki'!$I$43,0)))))</f>
        <v>0</v>
      </c>
      <c r="AK148" s="656">
        <f>IF(Y148="węgiel",AB148*'lista, wskaźniki'!$E$44,IF(Y148="drewno",AB148*'lista, wskaźniki'!$G$44,IF(Y148="pellet",AB148*'lista, wskaźniki'!$H$44,IF(Y148="gaz z sieci",AB148*'lista, wskaźniki'!$F$44,IF(Y148="olej opałowy",AB148*'lista, wskaźniki'!$I$44,0)))))</f>
        <v>0</v>
      </c>
      <c r="AL148" s="655" t="b">
        <f>IF(U148="energia elektryczna",AD148*1/3.6*'lista, wskaźniki'!$F$26)</f>
        <v>0</v>
      </c>
      <c r="AM148" s="808"/>
      <c r="AN148" s="808"/>
      <c r="AO148" s="808"/>
      <c r="AP148" s="800">
        <f>AA148*'lista, wskaźniki'!$F$26</f>
        <v>0</v>
      </c>
      <c r="AQ148" s="800">
        <f t="shared" si="94"/>
        <v>0</v>
      </c>
      <c r="AR148" s="801">
        <f t="shared" si="95"/>
        <v>0</v>
      </c>
      <c r="AS148" s="801">
        <f t="shared" si="96"/>
        <v>0</v>
      </c>
      <c r="AT148" s="801">
        <f t="shared" si="97"/>
        <v>0</v>
      </c>
      <c r="AU148" s="1224"/>
      <c r="AV148" s="1227"/>
      <c r="AW148" s="1227"/>
      <c r="AX148" s="1227"/>
      <c r="AY148" s="1227"/>
      <c r="AZ148" s="1221"/>
      <c r="BA148" s="1221"/>
      <c r="BB148" s="1221"/>
      <c r="BC148" s="1221"/>
      <c r="BD148" s="835"/>
      <c r="BE148" s="808"/>
      <c r="BF148" s="1279"/>
      <c r="BG148" s="1279"/>
      <c r="BH148" s="1239"/>
      <c r="BI148" s="808"/>
      <c r="BJ148" s="808"/>
      <c r="BK148" s="808"/>
      <c r="BL148" s="1279"/>
      <c r="BM148" s="1279"/>
      <c r="BN148" s="1279"/>
      <c r="BO148" s="1279"/>
      <c r="BP148" s="1279"/>
      <c r="BQ148" s="1279"/>
      <c r="BR148" s="1284"/>
      <c r="BU148" s="365" t="b">
        <f>IF(Y148="węgiel",AB148)</f>
        <v>0</v>
      </c>
      <c r="BV148" s="365" t="b">
        <f>IF(Y148="drewno",AB148)</f>
        <v>0</v>
      </c>
      <c r="BW148" s="365" t="b">
        <f>IF(Y148="pellet",AB148)</f>
        <v>0</v>
      </c>
      <c r="BX148" s="365">
        <f>IF(Y148="gaz z sieci",AB148)</f>
        <v>0</v>
      </c>
      <c r="BY148" s="365" t="b">
        <f>IF(Y148="olej opałowy",AB148)</f>
        <v>0</v>
      </c>
      <c r="BZ148" s="365" t="b">
        <f t="shared" si="63"/>
        <v>0</v>
      </c>
      <c r="CA148" s="661">
        <f t="shared" si="55"/>
        <v>0</v>
      </c>
      <c r="CB148" s="661" t="b">
        <f t="shared" si="99"/>
        <v>0</v>
      </c>
      <c r="CC148" s="661" t="b">
        <f t="shared" si="99"/>
        <v>0</v>
      </c>
      <c r="CD148" s="661" t="b">
        <f t="shared" si="99"/>
        <v>0</v>
      </c>
      <c r="CE148" s="661">
        <f t="shared" si="99"/>
        <v>0</v>
      </c>
      <c r="CF148" s="661" t="b">
        <f t="shared" si="99"/>
        <v>0</v>
      </c>
      <c r="CG148" s="661">
        <f t="shared" si="93"/>
        <v>0</v>
      </c>
      <c r="CI148" s="13">
        <f t="shared" si="78"/>
        <v>0</v>
      </c>
      <c r="CJ148" s="13" t="b">
        <f t="shared" si="79"/>
        <v>0</v>
      </c>
      <c r="CK148" s="13" t="b">
        <f t="shared" si="80"/>
        <v>0</v>
      </c>
      <c r="CL148" s="13" t="b">
        <f t="shared" si="81"/>
        <v>0</v>
      </c>
      <c r="CM148" s="13" t="b">
        <f t="shared" si="82"/>
        <v>0</v>
      </c>
      <c r="CN148" s="13" t="b">
        <f t="shared" si="83"/>
        <v>0</v>
      </c>
      <c r="CO148" s="13" t="b">
        <f t="shared" si="84"/>
        <v>0</v>
      </c>
      <c r="CP148" s="13" t="b">
        <f t="shared" si="85"/>
        <v>0</v>
      </c>
      <c r="CQ148" s="13" t="b">
        <f t="shared" si="86"/>
        <v>0</v>
      </c>
      <c r="CR148" s="13" t="b">
        <f t="shared" si="87"/>
        <v>0</v>
      </c>
    </row>
    <row r="149" spans="1:97" ht="15" thickBot="1">
      <c r="A149" s="1231"/>
      <c r="B149" s="1237"/>
      <c r="C149" s="1222"/>
      <c r="D149" s="1240"/>
      <c r="E149" s="1222"/>
      <c r="F149" s="1222"/>
      <c r="G149" s="1222"/>
      <c r="H149" s="1228"/>
      <c r="I149" s="1228"/>
      <c r="J149" s="1228"/>
      <c r="K149" s="1228"/>
      <c r="L149" s="1228"/>
      <c r="M149" s="1228"/>
      <c r="N149" s="1228"/>
      <c r="O149" s="1228"/>
      <c r="P149" s="1228"/>
      <c r="Q149" s="1228"/>
      <c r="R149" s="809"/>
      <c r="S149" s="809"/>
      <c r="T149" s="809"/>
      <c r="U149" s="809"/>
      <c r="V149" s="809"/>
      <c r="W149" s="809"/>
      <c r="X149" s="809"/>
      <c r="Y149" s="809" t="s">
        <v>37</v>
      </c>
      <c r="Z149" s="805"/>
      <c r="AA149" s="1225"/>
      <c r="AB149" s="840">
        <f t="shared" si="98"/>
        <v>0</v>
      </c>
      <c r="AC149" s="840">
        <f>IF(L149="kompletna",K149*M149*0.0036*'lista, wskaźniki'!$F$13, IF(L149="częściowa",K149*M149*0.0036*'lista, wskaźniki'!$F$14, IF(L149="brak",K149*M149*0.0036*'lista, wskaźniki'!$F$15,)))</f>
        <v>0</v>
      </c>
      <c r="AD149" s="840">
        <f>IF(T149="inne",E149*'lista, wskaźniki'!$E$35+F149*'lista, wskaźniki'!$E$36,IF(T149="to samo źródło",0,IF(T149=0,0)))</f>
        <v>0</v>
      </c>
      <c r="AE149" s="840">
        <f>IF(Y149="węgiel",Z149*'lista, wskaźniki'!$D$20, IF(Y149="drewno",Z149*'lista, wskaźniki'!$D$22,IF(Y149="pellet",Z149*'lista, wskaźniki'!$D$23,IF(Y149="gaz z sieci",Z149*'lista, wskaźniki'!$D$21,IF(Y149="olej opałowy",Z149*'lista, wskaźniki'!$D$24)))))</f>
        <v>0</v>
      </c>
      <c r="AF149" s="810"/>
      <c r="AG149" s="1225"/>
      <c r="AH149" s="655">
        <f>IF(Y149="węgiel",AB149*1/3.6*'lista, wskaźniki'!$F$20,IF(Y149="drewno",AB149*1/3.6*'lista, wskaźniki'!$F$22,IF(Y149="pellet",AB149*1/3.6*'lista, wskaźniki'!$F$23,IF(Y149="gaz z sieci",AB149*1/3.6*'lista, wskaźniki'!$F$21,IF(Y149="olej opałowy",AB149*1/3.6*'lista, wskaźniki'!$F$24,0)))))</f>
        <v>0</v>
      </c>
      <c r="AI149" s="656">
        <f>IF(Y149="węgiel",AB149*'lista, wskaźniki'!$E$42,IF(Y149="drewno",AB149*'lista, wskaźniki'!$G$42,IF(Y149="pellet",AB149*'lista, wskaźniki'!$H$42,IF(Y149="gaz z sieci",AB149*'lista, wskaźniki'!$F$42,IF(Y149="olej opałowy",AB149*'lista, wskaźniki'!$I$42,0)))))</f>
        <v>0</v>
      </c>
      <c r="AJ149" s="656">
        <f>IF(Y149="węgiel",AB149*'lista, wskaźniki'!$E$43,IF(Y149="drewno",AB149*'lista, wskaźniki'!$G$43,IF(Y149="pellet",AB149*'lista, wskaźniki'!$H$43,IF(Y149="gaz z sieci",AB149*'lista, wskaźniki'!$F$43,IF(Y149="olej opałowy",AB149*'lista, wskaźniki'!$I$43,0)))))</f>
        <v>0</v>
      </c>
      <c r="AK149" s="656">
        <f>IF(Y149="węgiel",AB149*'lista, wskaźniki'!$E$44,IF(Y149="drewno",AB149*'lista, wskaźniki'!$G$44,IF(Y149="pellet",AB149*'lista, wskaźniki'!$H$44,IF(Y149="gaz z sieci",AB149*'lista, wskaźniki'!$F$44,IF(Y149="olej opałowy",AB149*'lista, wskaźniki'!$I$44,0)))))</f>
        <v>0</v>
      </c>
      <c r="AL149" s="655" t="b">
        <f>IF(U149="energia elektryczna",AD149*1/3.6*'lista, wskaźniki'!$F$26)</f>
        <v>0</v>
      </c>
      <c r="AM149" s="809"/>
      <c r="AN149" s="809"/>
      <c r="AO149" s="809"/>
      <c r="AP149" s="800">
        <f>AA149*'lista, wskaźniki'!$F$26</f>
        <v>0</v>
      </c>
      <c r="AQ149" s="800">
        <f t="shared" si="94"/>
        <v>0</v>
      </c>
      <c r="AR149" s="801">
        <f t="shared" si="95"/>
        <v>0</v>
      </c>
      <c r="AS149" s="801">
        <f t="shared" si="96"/>
        <v>0</v>
      </c>
      <c r="AT149" s="801">
        <f t="shared" si="97"/>
        <v>0</v>
      </c>
      <c r="AU149" s="1225"/>
      <c r="AV149" s="1228"/>
      <c r="AW149" s="1228"/>
      <c r="AX149" s="1228"/>
      <c r="AY149" s="1228"/>
      <c r="AZ149" s="1222"/>
      <c r="BA149" s="1222"/>
      <c r="BB149" s="1222"/>
      <c r="BC149" s="1222"/>
      <c r="BD149" s="836"/>
      <c r="BE149" s="809"/>
      <c r="BF149" s="1280"/>
      <c r="BG149" s="1280"/>
      <c r="BH149" s="1240"/>
      <c r="BI149" s="809"/>
      <c r="BJ149" s="809"/>
      <c r="BK149" s="809"/>
      <c r="BL149" s="1280"/>
      <c r="BM149" s="1280"/>
      <c r="BN149" s="1280"/>
      <c r="BO149" s="1280"/>
      <c r="BP149" s="1280"/>
      <c r="BQ149" s="1280"/>
      <c r="BR149" s="1285"/>
      <c r="BU149" s="365" t="b">
        <f>IF(Y149="węgiel",AB149)</f>
        <v>0</v>
      </c>
      <c r="BV149" s="365" t="b">
        <f>IF(Y149="drewno",AB149)</f>
        <v>0</v>
      </c>
      <c r="BW149" s="365" t="b">
        <f>IF(Y149="pellet",AB149)</f>
        <v>0</v>
      </c>
      <c r="BX149" s="365" t="b">
        <f>IF(Y149="gaz z sieci",AB149)</f>
        <v>0</v>
      </c>
      <c r="BY149" s="365">
        <f>IF(Y149="olej opałowy",AB149)</f>
        <v>0</v>
      </c>
      <c r="BZ149" s="365" t="b">
        <f t="shared" si="63"/>
        <v>0</v>
      </c>
      <c r="CA149" s="661">
        <f t="shared" si="55"/>
        <v>0</v>
      </c>
      <c r="CB149" s="661" t="b">
        <f t="shared" si="99"/>
        <v>0</v>
      </c>
      <c r="CC149" s="661" t="b">
        <f t="shared" si="99"/>
        <v>0</v>
      </c>
      <c r="CD149" s="661" t="b">
        <f t="shared" si="99"/>
        <v>0</v>
      </c>
      <c r="CE149" s="661" t="b">
        <f t="shared" si="99"/>
        <v>0</v>
      </c>
      <c r="CF149" s="661">
        <f t="shared" si="99"/>
        <v>0</v>
      </c>
      <c r="CG149" s="661">
        <f t="shared" si="93"/>
        <v>0</v>
      </c>
      <c r="CI149" s="13">
        <f t="shared" si="78"/>
        <v>0</v>
      </c>
      <c r="CJ149" s="13" t="b">
        <f t="shared" si="79"/>
        <v>0</v>
      </c>
      <c r="CK149" s="13" t="b">
        <f t="shared" si="80"/>
        <v>0</v>
      </c>
      <c r="CL149" s="13" t="b">
        <f t="shared" si="81"/>
        <v>0</v>
      </c>
      <c r="CM149" s="13" t="b">
        <f t="shared" si="82"/>
        <v>0</v>
      </c>
      <c r="CN149" s="13" t="b">
        <f t="shared" si="83"/>
        <v>0</v>
      </c>
      <c r="CO149" s="13" t="b">
        <f t="shared" si="84"/>
        <v>0</v>
      </c>
      <c r="CP149" s="13" t="b">
        <f t="shared" si="85"/>
        <v>0</v>
      </c>
      <c r="CQ149" s="13" t="b">
        <f t="shared" si="86"/>
        <v>0</v>
      </c>
      <c r="CR149" s="13" t="b">
        <f t="shared" si="87"/>
        <v>0</v>
      </c>
    </row>
    <row r="150" spans="1:97" s="140" customFormat="1">
      <c r="A150" s="667"/>
      <c r="B150" s="668"/>
      <c r="C150" s="669"/>
      <c r="D150" s="670"/>
      <c r="E150" s="669"/>
      <c r="F150" s="669"/>
      <c r="G150" s="669"/>
      <c r="H150" s="669"/>
      <c r="I150" s="669"/>
      <c r="J150" s="669"/>
      <c r="K150" s="669"/>
      <c r="L150" s="669"/>
      <c r="M150" s="669"/>
      <c r="N150" s="669"/>
      <c r="O150" s="669"/>
      <c r="P150" s="669"/>
      <c r="Q150" s="669"/>
      <c r="R150" s="671"/>
      <c r="S150" s="671"/>
      <c r="T150" s="671"/>
      <c r="U150" s="671"/>
      <c r="V150" s="671"/>
      <c r="W150" s="671"/>
      <c r="X150" s="671"/>
      <c r="Y150" s="671"/>
      <c r="Z150" s="672"/>
      <c r="AA150" s="673"/>
      <c r="AB150" s="673"/>
      <c r="AC150" s="673"/>
      <c r="AD150" s="674"/>
      <c r="AE150" s="674"/>
      <c r="AF150" s="674"/>
      <c r="AG150" s="673"/>
      <c r="AH150" s="671"/>
      <c r="AI150" s="671"/>
      <c r="AJ150" s="671"/>
      <c r="AK150" s="671"/>
      <c r="AL150" s="671"/>
      <c r="AM150" s="671"/>
      <c r="AN150" s="671"/>
      <c r="AO150" s="671"/>
      <c r="AP150" s="671"/>
      <c r="AQ150" s="671"/>
      <c r="AR150" s="671"/>
      <c r="AS150" s="671"/>
      <c r="AT150" s="671"/>
      <c r="AU150" s="673"/>
      <c r="AV150" s="669"/>
      <c r="AW150" s="669"/>
      <c r="AX150" s="669"/>
      <c r="AY150" s="669"/>
      <c r="AZ150" s="669"/>
      <c r="BA150" s="669"/>
      <c r="BB150" s="669"/>
      <c r="BC150" s="669"/>
      <c r="BD150" s="669"/>
      <c r="BE150" s="671"/>
      <c r="BF150" s="675"/>
      <c r="BG150" s="675"/>
      <c r="BH150" s="670"/>
      <c r="BI150" s="671"/>
      <c r="BJ150" s="671"/>
      <c r="BK150" s="671"/>
      <c r="BL150" s="675"/>
      <c r="BM150" s="675"/>
      <c r="BN150" s="675"/>
      <c r="BO150" s="675"/>
      <c r="BP150" s="675"/>
      <c r="BQ150" s="675"/>
      <c r="BR150" s="675"/>
    </row>
    <row r="151" spans="1:97" s="140" customFormat="1">
      <c r="A151" s="667"/>
      <c r="B151" s="668"/>
      <c r="C151" s="669"/>
      <c r="D151" s="670"/>
      <c r="E151" s="669"/>
      <c r="F151" s="669"/>
      <c r="G151" s="669"/>
      <c r="H151" s="669"/>
      <c r="I151" s="669"/>
      <c r="J151" s="669"/>
      <c r="K151" s="669"/>
      <c r="L151" s="669"/>
      <c r="M151" s="669"/>
      <c r="N151" s="669"/>
      <c r="O151" s="669"/>
      <c r="P151" s="669"/>
      <c r="Q151" s="669"/>
      <c r="R151" s="671"/>
      <c r="S151" s="671"/>
      <c r="T151" s="671"/>
      <c r="U151" s="671"/>
      <c r="V151" s="671"/>
      <c r="W151" s="671"/>
      <c r="X151" s="671"/>
      <c r="Y151" s="671"/>
      <c r="Z151" s="672"/>
      <c r="AA151" s="673"/>
      <c r="AB151" s="673"/>
      <c r="AC151" s="673"/>
      <c r="AD151" s="674"/>
      <c r="AE151" s="674"/>
      <c r="AF151" s="674"/>
      <c r="AG151" s="673"/>
      <c r="AH151" s="671"/>
      <c r="AI151" s="671"/>
      <c r="AJ151" s="671"/>
      <c r="AK151" s="671"/>
      <c r="AL151" s="671"/>
      <c r="AM151" s="671"/>
      <c r="AN151" s="671"/>
      <c r="AO151" s="671"/>
      <c r="AP151" s="671"/>
      <c r="AQ151" s="671"/>
      <c r="AR151" s="671"/>
      <c r="AS151" s="671"/>
      <c r="AT151" s="671"/>
      <c r="AU151" s="673"/>
      <c r="AV151" s="669"/>
      <c r="AW151" s="669"/>
      <c r="AX151" s="669"/>
      <c r="AY151" s="669"/>
      <c r="AZ151" s="669"/>
      <c r="BA151" s="669"/>
      <c r="BB151" s="669"/>
      <c r="BC151" s="669"/>
      <c r="BD151" s="669"/>
      <c r="BE151" s="671"/>
      <c r="BF151" s="675"/>
      <c r="BG151" s="675"/>
      <c r="BH151" s="670"/>
      <c r="BI151" s="671"/>
      <c r="BJ151" s="671"/>
      <c r="BK151" s="671"/>
      <c r="BL151" s="675"/>
      <c r="BM151" s="675"/>
      <c r="BN151" s="675"/>
      <c r="BO151" s="675"/>
      <c r="BP151" s="675"/>
      <c r="BQ151" s="675"/>
      <c r="BR151" s="675"/>
    </row>
    <row r="152" spans="1:97" s="140" customFormat="1">
      <c r="A152" s="667"/>
      <c r="B152" s="668"/>
      <c r="C152" s="669"/>
      <c r="D152" s="670"/>
      <c r="E152" s="669"/>
      <c r="F152" s="669"/>
      <c r="G152" s="669"/>
      <c r="H152" s="669"/>
      <c r="I152" s="669"/>
      <c r="J152" s="669"/>
      <c r="K152" s="669"/>
      <c r="L152" s="669"/>
      <c r="M152" s="669"/>
      <c r="N152" s="669"/>
      <c r="O152" s="669"/>
      <c r="P152" s="669"/>
      <c r="Q152" s="669"/>
      <c r="R152" s="671"/>
      <c r="S152" s="671"/>
      <c r="T152" s="671"/>
      <c r="U152" s="671"/>
      <c r="V152" s="671"/>
      <c r="W152" s="671"/>
      <c r="X152" s="671"/>
      <c r="Y152" s="671"/>
      <c r="Z152" s="672"/>
      <c r="AA152" s="673"/>
      <c r="AB152" s="673"/>
      <c r="AC152" s="673"/>
      <c r="AD152" s="674"/>
      <c r="AE152" s="674"/>
      <c r="AF152" s="674"/>
      <c r="AG152" s="673"/>
      <c r="AH152" s="671"/>
      <c r="AI152" s="671"/>
      <c r="AJ152" s="671"/>
      <c r="AK152" s="671"/>
      <c r="AL152" s="671"/>
      <c r="AM152" s="671"/>
      <c r="AN152" s="671"/>
      <c r="AO152" s="671"/>
      <c r="AP152" s="671"/>
      <c r="AQ152" s="671"/>
      <c r="AR152" s="671"/>
      <c r="AS152" s="671"/>
      <c r="AT152" s="671"/>
      <c r="AU152" s="673"/>
      <c r="AV152" s="669"/>
      <c r="AW152" s="669"/>
      <c r="AX152" s="669"/>
      <c r="AY152" s="669"/>
      <c r="AZ152" s="669"/>
      <c r="BA152" s="669"/>
      <c r="BB152" s="669"/>
      <c r="BC152" s="669"/>
      <c r="BD152" s="669"/>
      <c r="BE152" s="671"/>
      <c r="BF152" s="675"/>
      <c r="BG152" s="675"/>
      <c r="BH152" s="670"/>
      <c r="BI152" s="671"/>
      <c r="BJ152" s="671"/>
      <c r="BK152" s="671"/>
      <c r="BL152" s="675"/>
      <c r="BM152" s="675"/>
      <c r="BN152" s="675"/>
      <c r="BO152" s="675"/>
      <c r="BP152" s="675"/>
      <c r="BQ152" s="675"/>
      <c r="BR152" s="675" t="s">
        <v>644</v>
      </c>
      <c r="BS152" s="140" t="s">
        <v>671</v>
      </c>
      <c r="CB152" s="660" t="s">
        <v>35</v>
      </c>
      <c r="CC152" s="660" t="s">
        <v>36</v>
      </c>
      <c r="CD152" s="660" t="s">
        <v>50</v>
      </c>
      <c r="CE152" s="660" t="s">
        <v>38</v>
      </c>
      <c r="CF152" s="660" t="s">
        <v>37</v>
      </c>
      <c r="CG152" s="367" t="s">
        <v>403</v>
      </c>
      <c r="CI152" s="815">
        <f t="shared" ref="CI152:CR152" si="100">SUM(CI3:CI149)</f>
        <v>4860.1000000000004</v>
      </c>
      <c r="CJ152" s="815">
        <f t="shared" si="100"/>
        <v>1974</v>
      </c>
      <c r="CK152" s="815">
        <f t="shared" si="100"/>
        <v>9337.0400000000009</v>
      </c>
      <c r="CL152" s="815">
        <f t="shared" si="100"/>
        <v>1076.1300000000001</v>
      </c>
      <c r="CM152" s="815">
        <f t="shared" si="100"/>
        <v>18433.05</v>
      </c>
      <c r="CN152" s="815">
        <f t="shared" si="100"/>
        <v>4907.8</v>
      </c>
      <c r="CO152" s="815">
        <f t="shared" si="100"/>
        <v>2967.7</v>
      </c>
      <c r="CP152" s="815">
        <f t="shared" si="100"/>
        <v>0</v>
      </c>
      <c r="CQ152" s="815">
        <f t="shared" si="100"/>
        <v>5287.73</v>
      </c>
      <c r="CR152" s="815">
        <f t="shared" si="100"/>
        <v>1858.78</v>
      </c>
    </row>
    <row r="153" spans="1:97" s="140" customFormat="1">
      <c r="A153" s="667"/>
      <c r="B153" s="668"/>
      <c r="C153" s="669"/>
      <c r="D153" s="670"/>
      <c r="E153" s="669"/>
      <c r="F153" s="669"/>
      <c r="G153" s="669"/>
      <c r="H153" s="669"/>
      <c r="I153" s="669"/>
      <c r="J153" s="669"/>
      <c r="K153" s="669"/>
      <c r="L153" s="669"/>
      <c r="M153" s="669"/>
      <c r="N153" s="669"/>
      <c r="O153" s="669"/>
      <c r="P153" s="669"/>
      <c r="Q153" s="669"/>
      <c r="R153" s="671"/>
      <c r="S153" s="671"/>
      <c r="T153" s="671"/>
      <c r="U153" s="671"/>
      <c r="V153" s="671"/>
      <c r="W153" s="671"/>
      <c r="X153" s="671"/>
      <c r="Y153" s="671"/>
      <c r="Z153" s="674" t="s">
        <v>595</v>
      </c>
      <c r="AA153" s="678">
        <f>SUM(AA3:AA149)</f>
        <v>1054.8204999999998</v>
      </c>
      <c r="AB153" s="677">
        <f>SUM(AB3:AB149)</f>
        <v>26535.026170900001</v>
      </c>
      <c r="AC153" s="673"/>
      <c r="AD153" s="677">
        <f>SUM(AD3:AD149)</f>
        <v>675.43867712500003</v>
      </c>
      <c r="AE153" s="674"/>
      <c r="AF153" s="674"/>
      <c r="AG153" s="673"/>
      <c r="AH153" s="677"/>
      <c r="AI153" s="677"/>
      <c r="AJ153" s="677"/>
      <c r="AK153" s="677"/>
      <c r="AL153" s="677"/>
      <c r="AM153" s="677"/>
      <c r="AN153" s="677"/>
      <c r="AO153" s="677"/>
      <c r="AP153" s="677"/>
      <c r="AQ153" s="679"/>
      <c r="AR153" s="678"/>
      <c r="AS153" s="678"/>
      <c r="AT153" s="678"/>
      <c r="AU153" s="673"/>
      <c r="AV153" s="669"/>
      <c r="AW153" s="669"/>
      <c r="AX153" s="669"/>
      <c r="AY153" s="669"/>
      <c r="AZ153" s="669"/>
      <c r="BA153" s="669"/>
      <c r="BB153" s="669"/>
      <c r="BC153" s="669"/>
      <c r="BD153" s="669"/>
      <c r="BE153" s="671"/>
      <c r="BF153" s="675"/>
      <c r="BG153" s="675"/>
      <c r="BH153" s="670"/>
      <c r="BI153" s="671"/>
      <c r="BJ153" s="671"/>
      <c r="BK153" s="671"/>
      <c r="BL153" s="675"/>
      <c r="BM153" s="675"/>
      <c r="BN153" s="675"/>
      <c r="BO153" s="675"/>
      <c r="BP153" s="675"/>
      <c r="BQ153" s="675"/>
      <c r="BR153" s="675">
        <v>156</v>
      </c>
      <c r="BS153" s="140">
        <f>BR153*BS157/1000*3.6</f>
        <v>292.03200000000004</v>
      </c>
      <c r="BT153" s="140" t="s">
        <v>438</v>
      </c>
      <c r="BU153" s="677">
        <f t="shared" ref="BU153:CG153" si="101">SUM(BU3:BU149)</f>
        <v>4327.5114000000003</v>
      </c>
      <c r="BV153" s="677">
        <f t="shared" si="101"/>
        <v>449.27249999999998</v>
      </c>
      <c r="BW153" s="677">
        <f t="shared" si="101"/>
        <v>0</v>
      </c>
      <c r="BX153" s="677">
        <f t="shared" si="101"/>
        <v>21161.612586000003</v>
      </c>
      <c r="BY153" s="677">
        <f t="shared" si="101"/>
        <v>596.62968489999992</v>
      </c>
      <c r="BZ153" s="677">
        <f t="shared" si="101"/>
        <v>374.4</v>
      </c>
      <c r="CA153" s="677">
        <f t="shared" si="101"/>
        <v>675.43867712500003</v>
      </c>
      <c r="CB153" s="677">
        <f t="shared" si="101"/>
        <v>4327.5114000000003</v>
      </c>
      <c r="CC153" s="677">
        <f t="shared" si="101"/>
        <v>449.27249999999998</v>
      </c>
      <c r="CD153" s="677">
        <f t="shared" si="101"/>
        <v>0</v>
      </c>
      <c r="CE153" s="677">
        <f t="shared" si="101"/>
        <v>21161.612586000003</v>
      </c>
      <c r="CF153" s="677">
        <f t="shared" si="101"/>
        <v>596.62968489999992</v>
      </c>
      <c r="CG153" s="677">
        <f t="shared" si="101"/>
        <v>1049.838677125</v>
      </c>
      <c r="CJ153" s="816">
        <f>CJ152/CI152</f>
        <v>0.40616448221230012</v>
      </c>
      <c r="CK153" s="816"/>
      <c r="CL153" s="816">
        <f>CL152/CK152</f>
        <v>0.11525387060567374</v>
      </c>
      <c r="CM153" s="816"/>
      <c r="CN153" s="816">
        <f>CN152/CM152</f>
        <v>0.26625002373454204</v>
      </c>
      <c r="CO153" s="816"/>
      <c r="CP153" s="816">
        <f>CP152/CO152</f>
        <v>0</v>
      </c>
      <c r="CQ153" s="816"/>
      <c r="CR153" s="816">
        <f>CR152/CQ152</f>
        <v>0.35152702577476536</v>
      </c>
    </row>
    <row r="154" spans="1:97" s="140" customFormat="1">
      <c r="A154" s="667"/>
      <c r="B154" s="668"/>
      <c r="C154" s="669"/>
      <c r="D154" s="670"/>
      <c r="E154" s="669"/>
      <c r="F154" s="669"/>
      <c r="G154" s="669"/>
      <c r="H154" s="669"/>
      <c r="I154" s="669"/>
      <c r="J154" s="669"/>
      <c r="K154" s="669"/>
      <c r="L154" s="669"/>
      <c r="M154" s="669"/>
      <c r="N154" s="669"/>
      <c r="O154" s="669"/>
      <c r="P154" s="669"/>
      <c r="Q154" s="669"/>
      <c r="R154" s="671"/>
      <c r="S154" s="671"/>
      <c r="T154" s="671"/>
      <c r="U154" s="671"/>
      <c r="V154" s="671"/>
      <c r="W154" s="671"/>
      <c r="X154" s="671"/>
      <c r="Y154" s="671"/>
      <c r="Z154" s="672"/>
      <c r="AA154" s="673"/>
      <c r="AB154" s="673" t="b">
        <f>AB153=BY154</f>
        <v>1</v>
      </c>
      <c r="AC154" s="673"/>
      <c r="AD154" s="674" t="b">
        <f>AD153=CA153</f>
        <v>1</v>
      </c>
      <c r="AE154" s="674"/>
      <c r="AF154" s="674"/>
      <c r="AG154" s="673"/>
      <c r="AH154" s="671"/>
      <c r="AI154" s="671"/>
      <c r="AJ154" s="671"/>
      <c r="AK154" s="671"/>
      <c r="AL154" s="671"/>
      <c r="AM154" s="671"/>
      <c r="AN154" s="671"/>
      <c r="AO154" s="671"/>
      <c r="AP154" s="671"/>
      <c r="AQ154" s="671"/>
      <c r="AR154" s="671"/>
      <c r="AS154" s="671"/>
      <c r="AT154" s="671"/>
      <c r="AU154" s="673"/>
      <c r="AV154" s="669"/>
      <c r="AW154" s="669"/>
      <c r="AX154" s="669"/>
      <c r="AY154" s="669"/>
      <c r="AZ154" s="669"/>
      <c r="BA154" s="669"/>
      <c r="BB154" s="669"/>
      <c r="BC154" s="669"/>
      <c r="BD154" s="669"/>
      <c r="BE154" s="671"/>
      <c r="BF154" s="675"/>
      <c r="BG154" s="675"/>
      <c r="BH154" s="670"/>
      <c r="BI154" s="671"/>
      <c r="BJ154" s="671"/>
      <c r="BK154" s="671"/>
      <c r="BL154" s="675"/>
      <c r="BM154" s="675"/>
      <c r="BN154" s="675"/>
      <c r="BO154" s="675"/>
      <c r="BP154" s="675"/>
      <c r="BQ154" s="675"/>
      <c r="BR154" s="675"/>
      <c r="BS154" s="140">
        <f>BR153*BS157/1000</f>
        <v>81.12</v>
      </c>
      <c r="BT154" s="140" t="s">
        <v>407</v>
      </c>
      <c r="BY154" s="327">
        <f>BU153+BV153+BW153+BX153+BY153</f>
        <v>26535.026170900004</v>
      </c>
      <c r="BZ154" s="327"/>
      <c r="CA154" s="327">
        <f>BZ153+CA153</f>
        <v>1049.838677125</v>
      </c>
      <c r="CF154" s="327">
        <f>CB153+CC153+CD153+CE153+CF153</f>
        <v>26535.026170900004</v>
      </c>
    </row>
    <row r="155" spans="1:97" s="140" customFormat="1">
      <c r="A155" s="667"/>
      <c r="B155" s="668"/>
      <c r="C155" s="669"/>
      <c r="D155" s="670"/>
      <c r="E155" s="669"/>
      <c r="F155" s="669"/>
      <c r="G155" s="669"/>
      <c r="H155" s="669"/>
      <c r="I155" s="669"/>
      <c r="J155" s="669"/>
      <c r="K155" s="669"/>
      <c r="L155" s="669"/>
      <c r="M155" s="669"/>
      <c r="N155" s="669"/>
      <c r="O155" s="669"/>
      <c r="P155" s="669"/>
      <c r="Q155" s="669"/>
      <c r="R155" s="671"/>
      <c r="S155" s="671"/>
      <c r="T155" s="671"/>
      <c r="U155" s="671"/>
      <c r="V155" s="671"/>
      <c r="W155" s="671"/>
      <c r="X155" s="671"/>
      <c r="Y155" s="671"/>
      <c r="Z155" s="672"/>
      <c r="AA155" s="673"/>
      <c r="AB155" s="673"/>
      <c r="AC155" s="673"/>
      <c r="AD155" s="674"/>
      <c r="AE155" s="674"/>
      <c r="AF155" s="674"/>
      <c r="AG155" s="673"/>
      <c r="AH155" s="671"/>
      <c r="AI155" s="671"/>
      <c r="AJ155" s="671"/>
      <c r="AK155" s="671"/>
      <c r="AL155" s="671"/>
      <c r="AM155" s="671"/>
      <c r="AN155" s="671"/>
      <c r="AO155" s="671"/>
      <c r="AP155" s="671"/>
      <c r="AQ155" s="671"/>
      <c r="AR155" s="671"/>
      <c r="AS155" s="671"/>
      <c r="AT155" s="671"/>
      <c r="AU155" s="673"/>
      <c r="AV155" s="669"/>
      <c r="AW155" s="669"/>
      <c r="AX155" s="669"/>
      <c r="AY155" s="669"/>
      <c r="AZ155" s="669"/>
      <c r="BA155" s="669"/>
      <c r="BB155" s="669"/>
      <c r="BC155" s="669"/>
      <c r="BD155" s="669"/>
      <c r="BE155" s="671"/>
      <c r="BF155" s="675"/>
      <c r="BG155" s="675"/>
      <c r="BH155" s="670"/>
      <c r="BI155" s="671"/>
      <c r="BJ155" s="671"/>
      <c r="BK155" s="671"/>
      <c r="BL155" s="675"/>
      <c r="BM155" s="675"/>
      <c r="BN155" s="675"/>
      <c r="BO155" s="675"/>
      <c r="BP155" s="675"/>
      <c r="BQ155" s="675"/>
      <c r="BR155" s="409"/>
      <c r="BS155" s="409" t="s">
        <v>484</v>
      </c>
      <c r="BT155" s="409"/>
    </row>
    <row r="156" spans="1:97" s="140" customFormat="1">
      <c r="A156" s="667"/>
      <c r="B156" s="668"/>
      <c r="C156" s="669"/>
      <c r="D156" s="670"/>
      <c r="E156" s="669"/>
      <c r="F156" s="669"/>
      <c r="G156" s="669"/>
      <c r="H156" s="669"/>
      <c r="I156" s="669"/>
      <c r="J156" s="669"/>
      <c r="K156" s="669"/>
      <c r="L156" s="669"/>
      <c r="M156" s="669"/>
      <c r="N156" s="669"/>
      <c r="O156" s="669"/>
      <c r="P156" s="669"/>
      <c r="Q156" s="669"/>
      <c r="R156" s="671"/>
      <c r="S156" s="671"/>
      <c r="T156" s="671"/>
      <c r="U156" s="671"/>
      <c r="V156" s="671"/>
      <c r="W156" s="671"/>
      <c r="X156" s="671"/>
      <c r="Y156" s="671"/>
      <c r="Z156" s="672"/>
      <c r="AA156" s="673"/>
      <c r="AB156" s="673"/>
      <c r="AC156" s="673"/>
      <c r="AD156" s="674"/>
      <c r="AE156" s="674"/>
      <c r="AF156" s="674"/>
      <c r="AG156" s="673"/>
      <c r="AH156" s="671"/>
      <c r="AI156" s="671"/>
      <c r="AJ156" s="671"/>
      <c r="AK156" s="671"/>
      <c r="AL156" s="671"/>
      <c r="AM156" s="671"/>
      <c r="AN156" s="671"/>
      <c r="AO156" s="671"/>
      <c r="AP156" s="671"/>
      <c r="AQ156" s="671"/>
      <c r="AR156" s="671"/>
      <c r="AS156" s="671"/>
      <c r="AT156" s="671"/>
      <c r="AU156" s="673"/>
      <c r="AV156" s="669"/>
      <c r="AW156" s="669"/>
      <c r="AX156" s="669"/>
      <c r="AY156" s="669"/>
      <c r="AZ156" s="669"/>
      <c r="BA156" s="669"/>
      <c r="BB156" s="669"/>
      <c r="BC156" s="669"/>
      <c r="BD156" s="669"/>
      <c r="BE156" s="671"/>
      <c r="BF156" s="675"/>
      <c r="BG156" s="675"/>
      <c r="BH156" s="670"/>
      <c r="BI156" s="671"/>
      <c r="BJ156" s="671"/>
      <c r="BK156" s="671"/>
      <c r="BL156" s="675"/>
      <c r="BM156" s="675"/>
      <c r="BN156" s="675"/>
      <c r="BO156" s="675"/>
      <c r="BP156" s="675"/>
      <c r="BQ156" s="675"/>
      <c r="BR156" s="409"/>
      <c r="BS156" s="409"/>
      <c r="BT156" s="409"/>
    </row>
    <row r="157" spans="1:97">
      <c r="BR157" s="409" t="s">
        <v>482</v>
      </c>
      <c r="BS157" s="409">
        <v>520</v>
      </c>
      <c r="BT157" s="409" t="s">
        <v>483</v>
      </c>
    </row>
    <row r="158" spans="1:97" ht="15" thickBot="1">
      <c r="A158" s="13" t="s">
        <v>638</v>
      </c>
    </row>
    <row r="159" spans="1:97" ht="15" thickBot="1">
      <c r="A159" s="1257"/>
      <c r="B159" s="1260" t="s">
        <v>647</v>
      </c>
      <c r="C159" s="1260" t="s">
        <v>255</v>
      </c>
      <c r="D159" s="1260"/>
      <c r="E159" s="962"/>
      <c r="F159" s="962"/>
      <c r="G159" s="962">
        <v>2011</v>
      </c>
      <c r="H159" s="1254" t="s">
        <v>16</v>
      </c>
      <c r="I159" s="1254" t="s">
        <v>16</v>
      </c>
      <c r="J159" s="1254" t="s">
        <v>16</v>
      </c>
      <c r="K159" s="1254">
        <f>IF(G159&lt;=1966,'lista, wskaźniki'!$G$4,IF(G159&gt;1966,IF(G159&lt;=1985,'lista, wskaźniki'!$G$5,IF(G159&gt;1985,IF(G159&lt;=1992,'lista, wskaźniki'!$G$6,IF(G159&gt;1992,IF(G159&lt;=1996,'lista, wskaźniki'!$G$7,IF(G159&gt;1996,'lista, wskaźniki'!$G$8))))))))</f>
        <v>115</v>
      </c>
      <c r="L159" s="1254" t="s">
        <v>21</v>
      </c>
      <c r="M159" s="1254">
        <v>1326</v>
      </c>
      <c r="N159" s="1254" t="s">
        <v>27</v>
      </c>
      <c r="O159" s="1254"/>
      <c r="P159" s="1254"/>
      <c r="Q159" s="1254"/>
      <c r="R159" s="154" t="s">
        <v>33</v>
      </c>
      <c r="S159" s="154"/>
      <c r="T159" s="154"/>
      <c r="U159" s="154"/>
      <c r="V159" s="154"/>
      <c r="W159" s="154"/>
      <c r="X159" s="154"/>
      <c r="Y159" s="154" t="s">
        <v>35</v>
      </c>
      <c r="Z159" s="628"/>
      <c r="AA159" s="781">
        <f>40526/1000</f>
        <v>40.526000000000003</v>
      </c>
      <c r="AB159" s="766">
        <f>AC159</f>
        <v>329.37839999999994</v>
      </c>
      <c r="AC159" s="771">
        <f>IF(L159="kompletna",K159*M159*0.0036*'lista, wskaźniki'!$F$13, IF(L159="częściowa",K159*M159*0.0036*'lista, wskaźniki'!$F$14, IF(L159="brak",K159*M159*0.0036*'lista, wskaźniki'!$F$15,)))</f>
        <v>329.37839999999994</v>
      </c>
      <c r="AD159" s="766">
        <f>IF(T159="inne",E159*'lista, wskaźniki'!$E$35+F159*'lista, wskaźniki'!$E$36,IF(T159="to samo źródło",0,IF(T159=0,0)))</f>
        <v>0</v>
      </c>
      <c r="AE159" s="766">
        <f>IF(Y159="węgiel",Z159*'lista, wskaźniki'!$D$20, IF(Y159="drewno",Z159*'lista, wskaźniki'!$D$22,IF(Y159="pellet",Z159*'lista, wskaźniki'!$D$23,IF(Y159="gaz z sieci",Z159*'lista, wskaźniki'!$D$21,IF(Y159="olej opałowy",Z159*'lista, wskaźniki'!$D$24)))))</f>
        <v>0</v>
      </c>
      <c r="AF159" s="629"/>
      <c r="AG159" s="1299"/>
      <c r="AH159" s="631">
        <f>IF(Y159="węgiel",AB159*1/3.6*'lista, wskaźniki'!$F$20,IF(Y159="drewno",AB159*1/3.6*'lista, wskaźniki'!$F$22,IF(Y159="pellet",AB159*1/3.6*'lista, wskaźniki'!$F$23,IF(Y159="gaz z sieci",AB159*1/3.6*'lista, wskaźniki'!$F$21,IF(Y159="olej opałowy",AB159*1/3.6*'lista, wskaźniki'!$F$24,0)))))</f>
        <v>31.202015831999994</v>
      </c>
      <c r="AI159" s="794">
        <f>IF(Y159="węgiel",AB159*'lista, wskaźniki'!$E$42,IF(Y159="drewno",AB159*'lista, wskaźniki'!$G$42,IF(Y159="pellet",AB159*'lista, wskaźniki'!$H$42,IF(Y159="gaz z sieci",AB159*'lista, wskaźniki'!$F$42,IF(Y159="olej opałowy",AB159*'lista, wskaźniki'!$I$42,0)))))</f>
        <v>0.125163792</v>
      </c>
      <c r="AJ159" s="794">
        <f>IF(Y159="węgiel",AB159*'lista, wskaźniki'!$E$43,IF(Y159="drewno",AB159*'lista, wskaźniki'!$G$43,IF(Y159="pellet",AB159*'lista, wskaźniki'!$H$43,IF(Y159="gaz z sieci",AB159*'lista, wskaźniki'!$F$43,IF(Y159="olej opałowy",AB159*'lista, wskaźniki'!$I$43,0)))))</f>
        <v>0.11857622399999998</v>
      </c>
      <c r="AK159" s="794">
        <f>IF(Y159="węgiel",AB159*'lista, wskaźniki'!$E$44,IF(Y159="drewno",AB159*'lista, wskaźniki'!$G$44,IF(Y159="pellet",AB159*'lista, wskaźniki'!$H$44,IF(Y159="gaz z sieci",AB159*'lista, wskaźniki'!$F$44,IF(Y159="olej opałowy",AB159*'lista, wskaźniki'!$I$44,0)))))</f>
        <v>8.8932167999999988E-5</v>
      </c>
      <c r="AL159" s="631" t="b">
        <f>IF(U159="energia elektryczna",AD159*1/3.6*'lista, wskaźniki'!$F$26)</f>
        <v>0</v>
      </c>
      <c r="AM159" s="160"/>
      <c r="AN159" s="160"/>
      <c r="AO159" s="160"/>
      <c r="AP159" s="629">
        <f>AA159*'lista, wskaźniki'!$F$26</f>
        <v>36.068140000000007</v>
      </c>
      <c r="AQ159" s="629">
        <f t="shared" ref="AQ159:AQ168" si="102">AH159+AP159</f>
        <v>67.270155832</v>
      </c>
      <c r="AR159" s="795">
        <f t="shared" ref="AR159:AR168" si="103">AI159</f>
        <v>0.125163792</v>
      </c>
      <c r="AS159" s="795">
        <f t="shared" ref="AS159:AS168" si="104">AJ159</f>
        <v>0.11857622399999998</v>
      </c>
      <c r="AT159" s="795">
        <f t="shared" ref="AT159:AT168" si="105">AK159</f>
        <v>8.8932167999999988E-5</v>
      </c>
      <c r="AU159" s="1299"/>
      <c r="AV159" s="1254"/>
      <c r="AW159" s="1254" t="s">
        <v>17</v>
      </c>
      <c r="AX159" s="1254" t="s">
        <v>17</v>
      </c>
      <c r="AY159" s="1254" t="s">
        <v>17</v>
      </c>
      <c r="AZ159" s="962"/>
      <c r="BA159" s="962"/>
      <c r="BB159" s="962"/>
      <c r="BC159" s="962" t="s">
        <v>16</v>
      </c>
      <c r="BD159" s="763" t="s">
        <v>16</v>
      </c>
      <c r="BE159" s="154" t="s">
        <v>43</v>
      </c>
      <c r="BF159" s="778" t="s">
        <v>585</v>
      </c>
      <c r="BG159" s="1305"/>
      <c r="BH159" s="1308"/>
      <c r="BI159" s="154"/>
      <c r="BJ159" s="154"/>
      <c r="BK159" s="154"/>
      <c r="BL159" s="1305"/>
      <c r="BM159" s="1305"/>
      <c r="BN159" s="1305"/>
      <c r="BO159" s="1305"/>
      <c r="BP159" s="1305"/>
      <c r="BQ159" s="1305"/>
      <c r="BR159" s="1302"/>
      <c r="BU159" s="759">
        <f t="shared" ref="BU159:BU168" si="106">IF(Y159="węgiel",AE159)</f>
        <v>0</v>
      </c>
      <c r="BV159" s="759" t="b">
        <f t="shared" ref="BV159:BV168" si="107">IF(Y159="drewno",AE159)</f>
        <v>0</v>
      </c>
      <c r="BW159" s="759" t="b">
        <f t="shared" ref="BW159:BW168" si="108">IF(Y159="pellet",AE159)</f>
        <v>0</v>
      </c>
      <c r="BX159" s="759" t="b">
        <f t="shared" ref="BX159:BX168" si="109">IF(Y159="gaz z sieci",AE159)</f>
        <v>0</v>
      </c>
      <c r="BY159" s="759" t="b">
        <f t="shared" ref="BY159:BY168" si="110">IF(Y159="olej opałowy",AE159)</f>
        <v>0</v>
      </c>
      <c r="BZ159" s="759"/>
      <c r="CA159" s="760">
        <f t="shared" ref="CA159:CA168" si="111">AD159</f>
        <v>0</v>
      </c>
      <c r="CB159" s="760">
        <f t="shared" ref="CB159:CB168" si="112">BU159</f>
        <v>0</v>
      </c>
      <c r="CC159" s="760" t="b">
        <f t="shared" ref="CC159:CC168" si="113">BV159</f>
        <v>0</v>
      </c>
      <c r="CD159" s="760" t="b">
        <f t="shared" ref="CD159:CD168" si="114">BW159</f>
        <v>0</v>
      </c>
      <c r="CE159" s="760" t="b">
        <f t="shared" ref="CE159:CE168" si="115">BX159</f>
        <v>0</v>
      </c>
      <c r="CF159" s="760" t="b">
        <f t="shared" ref="CF159:CF168" si="116">BY159</f>
        <v>0</v>
      </c>
      <c r="CG159" s="760">
        <f t="shared" ref="CG159:CG168" si="117">CA159</f>
        <v>0</v>
      </c>
      <c r="CI159" s="56" t="b">
        <f t="shared" ref="CI159:CI168" si="118">IF(G159&lt;1966,M159)</f>
        <v>0</v>
      </c>
      <c r="CJ159" s="56" t="b">
        <f t="shared" ref="CJ159:CJ168" si="119">IF(L159="kompletna",CI159,IF(L159="częściowa",0.5*CI159,IF(L159="brak",0*CI159)))</f>
        <v>0</v>
      </c>
      <c r="CK159" s="56" t="b">
        <f t="shared" ref="CK159:CK168" si="120">IF(G159&gt;1966,IF(G159&lt;=1985,M159))</f>
        <v>0</v>
      </c>
      <c r="CL159" s="56" t="b">
        <f t="shared" ref="CL159:CL168" si="121">IF(L159="kompletna",CK159,IF(L159="częściowa",0.5*CK159,IF(L159="brak",0*CK159)))</f>
        <v>0</v>
      </c>
      <c r="CM159" s="56" t="b">
        <f t="shared" ref="CM159:CM168" si="122">IF(G159&gt;1985,IF(G159&lt;=1992,M159))</f>
        <v>0</v>
      </c>
      <c r="CN159" s="56" t="b">
        <f t="shared" ref="CN159:CN168" si="123">IF(L159="kompletna",CM159,IF(L159="częściowa",0.5*CM159,IF(L159="brak",0*CM159)))</f>
        <v>0</v>
      </c>
      <c r="CO159" s="56" t="b">
        <f t="shared" ref="CO159:CO168" si="124">IF(G159&gt;1992,IF(G159&lt;=1996,M159))</f>
        <v>0</v>
      </c>
      <c r="CP159" s="56" t="b">
        <f t="shared" ref="CP159:CP168" si="125">IF(L159="kompletna",CO159,IF(L159="częściowa",0.5*CO159,IF(L159="brak",0*CO159)))</f>
        <v>0</v>
      </c>
      <c r="CQ159" s="56">
        <f t="shared" ref="CQ159:CQ168" si="126">IF(G159&gt;=1997,M159)</f>
        <v>1326</v>
      </c>
      <c r="CR159" s="56">
        <f t="shared" ref="CR159:CR168" si="127">IF(L159="kompletna",CQ159,IF(L159="częściowa",0.5*CQ159,IF(L159="brak",0*CQ159)))</f>
        <v>1326</v>
      </c>
      <c r="CS159" s="56"/>
    </row>
    <row r="160" spans="1:97" ht="15" thickBot="1">
      <c r="A160" s="1258"/>
      <c r="B160" s="1261"/>
      <c r="C160" s="1261"/>
      <c r="D160" s="1261"/>
      <c r="E160" s="963"/>
      <c r="F160" s="963"/>
      <c r="G160" s="963"/>
      <c r="H160" s="1255"/>
      <c r="I160" s="1255"/>
      <c r="J160" s="1255"/>
      <c r="K160" s="1255"/>
      <c r="L160" s="1255"/>
      <c r="M160" s="1255"/>
      <c r="N160" s="1255"/>
      <c r="O160" s="1255"/>
      <c r="P160" s="1255"/>
      <c r="Q160" s="1255"/>
      <c r="R160" s="157"/>
      <c r="S160" s="157"/>
      <c r="T160" s="157"/>
      <c r="U160" s="157"/>
      <c r="V160" s="157"/>
      <c r="W160" s="157"/>
      <c r="X160" s="157"/>
      <c r="Y160" s="157" t="s">
        <v>36</v>
      </c>
      <c r="Z160" s="630"/>
      <c r="AA160" s="782"/>
      <c r="AB160" s="766">
        <f t="shared" ref="AB160:AB168" si="128">IF(AC160&gt;0,(AE160+AC160)/2,AE160)</f>
        <v>0</v>
      </c>
      <c r="AC160" s="771">
        <f>IF(L160="kompletna",K160*M160*0.0036*'lista, wskaźniki'!$F$13, IF(L160="częściowa",K160*M160*0.0036*'lista, wskaźniki'!$F$14, IF(L160="brak",K160*M160*0.0036*'lista, wskaźniki'!$F$15,)))</f>
        <v>0</v>
      </c>
      <c r="AD160" s="766">
        <f>IF(T160="inne",E160*'lista, wskaźniki'!$E$35+F160*'lista, wskaźniki'!$E$36,IF(T160="to samo źródło",0,IF(T160=0,0)))</f>
        <v>0</v>
      </c>
      <c r="AE160" s="766">
        <f>IF(Y160="węgiel",Z160*'lista, wskaźniki'!$D$20, IF(Y160="drewno",Z160*'lista, wskaźniki'!$D$22,IF(Y160="pellet",Z160*'lista, wskaźniki'!$D$23,IF(Y160="gaz z sieci",Z160*'lista, wskaźniki'!$D$21,IF(Y160="olej opałowy",Z160*'lista, wskaźniki'!$D$24)))))</f>
        <v>0</v>
      </c>
      <c r="AF160" s="631"/>
      <c r="AG160" s="1300"/>
      <c r="AH160" s="631">
        <f>IF(Y160="węgiel",AB160*1/3.6*'lista, wskaźniki'!$F$20,IF(Y160="drewno",AB160*1/3.6*'lista, wskaźniki'!$F$22,IF(Y160="pellet",AB160*1/3.6*'lista, wskaźniki'!$F$23,IF(Y160="gaz z sieci",AB160*1/3.6*'lista, wskaźniki'!$F$21,IF(Y160="olej opałowy",AB160*1/3.6*'lista, wskaźniki'!$F$24,0)))))</f>
        <v>0</v>
      </c>
      <c r="AI160" s="794">
        <f>IF(Y160="węgiel",AB160*'lista, wskaźniki'!$E$42,IF(Y160="drewno",AB160*'lista, wskaźniki'!$G$42,IF(Y160="pellet",AB160*'lista, wskaźniki'!$H$42,IF(Y160="gaz z sieci",AB160*'lista, wskaźniki'!$F$42,IF(Y160="olej opałowy",AB160*'lista, wskaźniki'!$I$42,0)))))</f>
        <v>0</v>
      </c>
      <c r="AJ160" s="794">
        <f>IF(Y160="węgiel",AB160*'lista, wskaźniki'!$E$43,IF(Y160="drewno",AB160*'lista, wskaźniki'!$G$43,IF(Y160="pellet",AB160*'lista, wskaźniki'!$H$43,IF(Y160="gaz z sieci",AB160*'lista, wskaźniki'!$F$43,IF(Y160="olej opałowy",AB160*'lista, wskaźniki'!$I$43,0)))))</f>
        <v>0</v>
      </c>
      <c r="AK160" s="794">
        <f>IF(Y160="węgiel",AB160*'lista, wskaźniki'!$E$44,IF(Y160="drewno",AB160*'lista, wskaźniki'!$G$44,IF(Y160="pellet",AB160*'lista, wskaźniki'!$H$44,IF(Y160="gaz z sieci",AB160*'lista, wskaźniki'!$F$44,IF(Y160="olej opałowy",AB160*'lista, wskaźniki'!$I$44,0)))))</f>
        <v>0</v>
      </c>
      <c r="AL160" s="631" t="b">
        <f>IF(U160="energia elektryczna",AD160*1/3.6*'lista, wskaźniki'!$F$26)</f>
        <v>0</v>
      </c>
      <c r="AM160" s="160"/>
      <c r="AN160" s="160"/>
      <c r="AO160" s="160"/>
      <c r="AP160" s="629">
        <f>AA160*'lista, wskaźniki'!$F$26</f>
        <v>0</v>
      </c>
      <c r="AQ160" s="629">
        <f t="shared" si="102"/>
        <v>0</v>
      </c>
      <c r="AR160" s="795">
        <f t="shared" si="103"/>
        <v>0</v>
      </c>
      <c r="AS160" s="795">
        <f t="shared" si="104"/>
        <v>0</v>
      </c>
      <c r="AT160" s="795">
        <f t="shared" si="105"/>
        <v>0</v>
      </c>
      <c r="AU160" s="1300"/>
      <c r="AV160" s="1255"/>
      <c r="AW160" s="1255"/>
      <c r="AX160" s="1255"/>
      <c r="AY160" s="1255"/>
      <c r="AZ160" s="963"/>
      <c r="BA160" s="963"/>
      <c r="BB160" s="963"/>
      <c r="BC160" s="963"/>
      <c r="BD160" s="764"/>
      <c r="BE160" s="157" t="s">
        <v>52</v>
      </c>
      <c r="BF160" s="780" t="s">
        <v>584</v>
      </c>
      <c r="BG160" s="1306"/>
      <c r="BH160" s="1309"/>
      <c r="BI160" s="157"/>
      <c r="BJ160" s="157"/>
      <c r="BK160" s="157"/>
      <c r="BL160" s="1306"/>
      <c r="BM160" s="1306"/>
      <c r="BN160" s="1306"/>
      <c r="BO160" s="1306"/>
      <c r="BP160" s="1306"/>
      <c r="BQ160" s="1306"/>
      <c r="BR160" s="1303"/>
      <c r="BU160" s="759" t="b">
        <f t="shared" si="106"/>
        <v>0</v>
      </c>
      <c r="BV160" s="759">
        <f t="shared" si="107"/>
        <v>0</v>
      </c>
      <c r="BW160" s="759" t="b">
        <f t="shared" si="108"/>
        <v>0</v>
      </c>
      <c r="BX160" s="759" t="b">
        <f t="shared" si="109"/>
        <v>0</v>
      </c>
      <c r="BY160" s="759" t="b">
        <f t="shared" si="110"/>
        <v>0</v>
      </c>
      <c r="BZ160" s="759"/>
      <c r="CA160" s="760">
        <f t="shared" si="111"/>
        <v>0</v>
      </c>
      <c r="CB160" s="760" t="b">
        <f t="shared" si="112"/>
        <v>0</v>
      </c>
      <c r="CC160" s="760">
        <f t="shared" si="113"/>
        <v>0</v>
      </c>
      <c r="CD160" s="760" t="b">
        <f t="shared" si="114"/>
        <v>0</v>
      </c>
      <c r="CE160" s="760" t="b">
        <f t="shared" si="115"/>
        <v>0</v>
      </c>
      <c r="CF160" s="760" t="b">
        <f t="shared" si="116"/>
        <v>0</v>
      </c>
      <c r="CG160" s="760">
        <f t="shared" si="117"/>
        <v>0</v>
      </c>
      <c r="CI160" s="56">
        <f t="shared" si="118"/>
        <v>0</v>
      </c>
      <c r="CJ160" s="56" t="b">
        <f t="shared" si="119"/>
        <v>0</v>
      </c>
      <c r="CK160" s="56" t="b">
        <f t="shared" si="120"/>
        <v>0</v>
      </c>
      <c r="CL160" s="56" t="b">
        <f t="shared" si="121"/>
        <v>0</v>
      </c>
      <c r="CM160" s="56" t="b">
        <f t="shared" si="122"/>
        <v>0</v>
      </c>
      <c r="CN160" s="56" t="b">
        <f t="shared" si="123"/>
        <v>0</v>
      </c>
      <c r="CO160" s="56" t="b">
        <f t="shared" si="124"/>
        <v>0</v>
      </c>
      <c r="CP160" s="56" t="b">
        <f t="shared" si="125"/>
        <v>0</v>
      </c>
      <c r="CQ160" s="56" t="b">
        <f t="shared" si="126"/>
        <v>0</v>
      </c>
      <c r="CR160" s="56" t="b">
        <f t="shared" si="127"/>
        <v>0</v>
      </c>
      <c r="CS160" s="56"/>
    </row>
    <row r="161" spans="1:97" ht="15" thickBot="1">
      <c r="A161" s="1258"/>
      <c r="B161" s="1261"/>
      <c r="C161" s="1261"/>
      <c r="D161" s="1261"/>
      <c r="E161" s="963"/>
      <c r="F161" s="963"/>
      <c r="G161" s="963"/>
      <c r="H161" s="1255"/>
      <c r="I161" s="1255"/>
      <c r="J161" s="1255"/>
      <c r="K161" s="1255"/>
      <c r="L161" s="1255"/>
      <c r="M161" s="1255"/>
      <c r="N161" s="1255"/>
      <c r="O161" s="1255"/>
      <c r="P161" s="1255"/>
      <c r="Q161" s="1255"/>
      <c r="R161" s="157"/>
      <c r="S161" s="157"/>
      <c r="T161" s="157"/>
      <c r="U161" s="157"/>
      <c r="V161" s="157"/>
      <c r="W161" s="157"/>
      <c r="X161" s="157"/>
      <c r="Y161" s="157" t="s">
        <v>50</v>
      </c>
      <c r="Z161" s="630"/>
      <c r="AA161" s="782"/>
      <c r="AB161" s="766">
        <f t="shared" si="128"/>
        <v>0</v>
      </c>
      <c r="AC161" s="771">
        <f>IF(L161="kompletna",K161*M161*0.0036*'lista, wskaźniki'!$F$13, IF(L161="częściowa",K161*M161*0.0036*'lista, wskaźniki'!$F$14, IF(L161="brak",K161*M161*0.0036*'lista, wskaźniki'!$F$15,)))</f>
        <v>0</v>
      </c>
      <c r="AD161" s="766">
        <f>IF(T161="inne",E161*'lista, wskaźniki'!$E$35+F161*'lista, wskaźniki'!$E$36,IF(T161="to samo źródło",0,IF(T161=0,0)))</f>
        <v>0</v>
      </c>
      <c r="AE161" s="766">
        <f>IF(Y161="węgiel",Z161*'lista, wskaźniki'!$D$20, IF(Y161="drewno",Z161*'lista, wskaźniki'!$D$22,IF(Y161="pellet",Z161*'lista, wskaźniki'!$D$23,IF(Y161="gaz z sieci",Z161*'lista, wskaźniki'!$D$21,IF(Y161="olej opałowy",Z161*'lista, wskaźniki'!$D$24)))))</f>
        <v>0</v>
      </c>
      <c r="AF161" s="631"/>
      <c r="AG161" s="1300"/>
      <c r="AH161" s="631">
        <f>IF(Y161="węgiel",AB161*1/3.6*'lista, wskaźniki'!$F$20,IF(Y161="drewno",AB161*1/3.6*'lista, wskaźniki'!$F$22,IF(Y161="pellet",AB161*1/3.6*'lista, wskaźniki'!$F$23,IF(Y161="gaz z sieci",AB161*1/3.6*'lista, wskaźniki'!$F$21,IF(Y161="olej opałowy",AB161*1/3.6*'lista, wskaźniki'!$F$24,0)))))</f>
        <v>0</v>
      </c>
      <c r="AI161" s="794">
        <f>IF(Y161="węgiel",AB161*'lista, wskaźniki'!$E$42,IF(Y161="drewno",AB161*'lista, wskaźniki'!$G$42,IF(Y161="pellet",AB161*'lista, wskaźniki'!$H$42,IF(Y161="gaz z sieci",AB161*'lista, wskaźniki'!$F$42,IF(Y161="olej opałowy",AB161*'lista, wskaźniki'!$I$42,0)))))</f>
        <v>0</v>
      </c>
      <c r="AJ161" s="794">
        <f>IF(Y161="węgiel",AB161*'lista, wskaźniki'!$E$43,IF(Y161="drewno",AB161*'lista, wskaźniki'!$G$43,IF(Y161="pellet",AB161*'lista, wskaźniki'!$H$43,IF(Y161="gaz z sieci",AB161*'lista, wskaźniki'!$F$43,IF(Y161="olej opałowy",AB161*'lista, wskaźniki'!$I$43,0)))))</f>
        <v>0</v>
      </c>
      <c r="AK161" s="794">
        <f>IF(Y161="węgiel",AB161*'lista, wskaźniki'!$E$44,IF(Y161="drewno",AB161*'lista, wskaźniki'!$G$44,IF(Y161="pellet",AB161*'lista, wskaźniki'!$H$44,IF(Y161="gaz z sieci",AB161*'lista, wskaźniki'!$F$44,IF(Y161="olej opałowy",AB161*'lista, wskaźniki'!$I$44,0)))))</f>
        <v>0</v>
      </c>
      <c r="AL161" s="631" t="b">
        <f>IF(U161="energia elektryczna",AD161*1/3.6*'lista, wskaźniki'!$F$26)</f>
        <v>0</v>
      </c>
      <c r="AM161" s="160"/>
      <c r="AN161" s="160"/>
      <c r="AO161" s="160"/>
      <c r="AP161" s="629">
        <f>AA161*'lista, wskaźniki'!$F$26</f>
        <v>0</v>
      </c>
      <c r="AQ161" s="629">
        <f t="shared" si="102"/>
        <v>0</v>
      </c>
      <c r="AR161" s="795">
        <f t="shared" si="103"/>
        <v>0</v>
      </c>
      <c r="AS161" s="795">
        <f t="shared" si="104"/>
        <v>0</v>
      </c>
      <c r="AT161" s="795">
        <f t="shared" si="105"/>
        <v>0</v>
      </c>
      <c r="AU161" s="1300"/>
      <c r="AV161" s="1255"/>
      <c r="AW161" s="1255"/>
      <c r="AX161" s="1255"/>
      <c r="AY161" s="1255"/>
      <c r="AZ161" s="963"/>
      <c r="BA161" s="963"/>
      <c r="BB161" s="963"/>
      <c r="BC161" s="963"/>
      <c r="BD161" s="764"/>
      <c r="BE161" s="157"/>
      <c r="BF161" s="634"/>
      <c r="BG161" s="1306"/>
      <c r="BH161" s="1309"/>
      <c r="BI161" s="157"/>
      <c r="BJ161" s="157"/>
      <c r="BK161" s="157"/>
      <c r="BL161" s="1306"/>
      <c r="BM161" s="1306"/>
      <c r="BN161" s="1306"/>
      <c r="BO161" s="1306"/>
      <c r="BP161" s="1306"/>
      <c r="BQ161" s="1306"/>
      <c r="BR161" s="1303"/>
      <c r="BU161" s="759" t="b">
        <f t="shared" si="106"/>
        <v>0</v>
      </c>
      <c r="BV161" s="759" t="b">
        <f t="shared" si="107"/>
        <v>0</v>
      </c>
      <c r="BW161" s="759">
        <f t="shared" si="108"/>
        <v>0</v>
      </c>
      <c r="BX161" s="759" t="b">
        <f t="shared" si="109"/>
        <v>0</v>
      </c>
      <c r="BY161" s="759" t="b">
        <f t="shared" si="110"/>
        <v>0</v>
      </c>
      <c r="BZ161" s="759"/>
      <c r="CA161" s="760">
        <f t="shared" si="111"/>
        <v>0</v>
      </c>
      <c r="CB161" s="760" t="b">
        <f t="shared" si="112"/>
        <v>0</v>
      </c>
      <c r="CC161" s="760" t="b">
        <f t="shared" si="113"/>
        <v>0</v>
      </c>
      <c r="CD161" s="760">
        <f t="shared" si="114"/>
        <v>0</v>
      </c>
      <c r="CE161" s="760" t="b">
        <f t="shared" si="115"/>
        <v>0</v>
      </c>
      <c r="CF161" s="760" t="b">
        <f t="shared" si="116"/>
        <v>0</v>
      </c>
      <c r="CG161" s="760">
        <f t="shared" si="117"/>
        <v>0</v>
      </c>
      <c r="CI161" s="56">
        <f t="shared" si="118"/>
        <v>0</v>
      </c>
      <c r="CJ161" s="56" t="b">
        <f t="shared" si="119"/>
        <v>0</v>
      </c>
      <c r="CK161" s="56" t="b">
        <f t="shared" si="120"/>
        <v>0</v>
      </c>
      <c r="CL161" s="56" t="b">
        <f t="shared" si="121"/>
        <v>0</v>
      </c>
      <c r="CM161" s="56" t="b">
        <f t="shared" si="122"/>
        <v>0</v>
      </c>
      <c r="CN161" s="56" t="b">
        <f t="shared" si="123"/>
        <v>0</v>
      </c>
      <c r="CO161" s="56" t="b">
        <f t="shared" si="124"/>
        <v>0</v>
      </c>
      <c r="CP161" s="56" t="b">
        <f t="shared" si="125"/>
        <v>0</v>
      </c>
      <c r="CQ161" s="56" t="b">
        <f t="shared" si="126"/>
        <v>0</v>
      </c>
      <c r="CR161" s="56" t="b">
        <f t="shared" si="127"/>
        <v>0</v>
      </c>
      <c r="CS161" s="56"/>
    </row>
    <row r="162" spans="1:97" ht="15" thickBot="1">
      <c r="A162" s="1258"/>
      <c r="B162" s="1261"/>
      <c r="C162" s="1261"/>
      <c r="D162" s="1261"/>
      <c r="E162" s="963"/>
      <c r="F162" s="963"/>
      <c r="G162" s="963"/>
      <c r="H162" s="1255"/>
      <c r="I162" s="1255"/>
      <c r="J162" s="1255"/>
      <c r="K162" s="1255"/>
      <c r="L162" s="1255"/>
      <c r="M162" s="1255"/>
      <c r="N162" s="1255"/>
      <c r="O162" s="1255"/>
      <c r="P162" s="1255"/>
      <c r="Q162" s="1255"/>
      <c r="R162" s="157"/>
      <c r="S162" s="157"/>
      <c r="T162" s="157"/>
      <c r="U162" s="157"/>
      <c r="V162" s="157"/>
      <c r="W162" s="157"/>
      <c r="X162" s="157"/>
      <c r="Y162" s="157" t="s">
        <v>38</v>
      </c>
      <c r="Z162" s="630"/>
      <c r="AA162" s="782"/>
      <c r="AB162" s="766">
        <f t="shared" si="128"/>
        <v>0</v>
      </c>
      <c r="AC162" s="771">
        <f>IF(L162="kompletna",K162*M162*0.0036*'lista, wskaźniki'!$F$13, IF(L162="częściowa",K162*M162*0.0036*'lista, wskaźniki'!$F$14, IF(L162="brak",K162*M162*0.0036*'lista, wskaźniki'!$F$15,)))</f>
        <v>0</v>
      </c>
      <c r="AD162" s="766">
        <f>IF(T162="inne",E162*'lista, wskaźniki'!$E$35+F162*'lista, wskaźniki'!$E$36,IF(T162="to samo źródło",0,IF(T162=0,0)))</f>
        <v>0</v>
      </c>
      <c r="AE162" s="766">
        <f>IF(Y162="węgiel",Z162*'lista, wskaźniki'!$D$20, IF(Y162="drewno",Z162*'lista, wskaźniki'!$D$22,IF(Y162="pellet",Z162*'lista, wskaźniki'!$D$23,IF(Y162="gaz z sieci",Z162*'lista, wskaźniki'!$D$21,IF(Y162="olej opałowy",Z162*'lista, wskaźniki'!$D$24)))))</f>
        <v>0</v>
      </c>
      <c r="AF162" s="631"/>
      <c r="AG162" s="1300"/>
      <c r="AH162" s="631">
        <f>IF(Y162="węgiel",AB162*1/3.6*'lista, wskaźniki'!$F$20,IF(Y162="drewno",AB162*1/3.6*'lista, wskaźniki'!$F$22,IF(Y162="pellet",AB162*1/3.6*'lista, wskaźniki'!$F$23,IF(Y162="gaz z sieci",AB162*1/3.6*'lista, wskaźniki'!$F$21,IF(Y162="olej opałowy",AB162*1/3.6*'lista, wskaźniki'!$F$24,0)))))</f>
        <v>0</v>
      </c>
      <c r="AI162" s="794">
        <f>IF(Y162="węgiel",AB162*'lista, wskaźniki'!$E$42,IF(Y162="drewno",AB162*'lista, wskaźniki'!$G$42,IF(Y162="pellet",AB162*'lista, wskaźniki'!$H$42,IF(Y162="gaz z sieci",AB162*'lista, wskaźniki'!$F$42,IF(Y162="olej opałowy",AB162*'lista, wskaźniki'!$I$42,0)))))</f>
        <v>0</v>
      </c>
      <c r="AJ162" s="794">
        <f>IF(Y162="węgiel",AB162*'lista, wskaźniki'!$E$43,IF(Y162="drewno",AB162*'lista, wskaźniki'!$G$43,IF(Y162="pellet",AB162*'lista, wskaźniki'!$H$43,IF(Y162="gaz z sieci",AB162*'lista, wskaźniki'!$F$43,IF(Y162="olej opałowy",AB162*'lista, wskaźniki'!$I$43,0)))))</f>
        <v>0</v>
      </c>
      <c r="AK162" s="794">
        <f>IF(Y162="węgiel",AB162*'lista, wskaźniki'!$E$44,IF(Y162="drewno",AB162*'lista, wskaźniki'!$G$44,IF(Y162="pellet",AB162*'lista, wskaźniki'!$H$44,IF(Y162="gaz z sieci",AB162*'lista, wskaźniki'!$F$44,IF(Y162="olej opałowy",AB162*'lista, wskaźniki'!$I$44,0)))))</f>
        <v>0</v>
      </c>
      <c r="AL162" s="631" t="b">
        <f>IF(U162="energia elektryczna",AD162*1/3.6*'lista, wskaźniki'!$F$26)</f>
        <v>0</v>
      </c>
      <c r="AM162" s="160"/>
      <c r="AN162" s="160"/>
      <c r="AO162" s="160"/>
      <c r="AP162" s="629">
        <f>AA162*'lista, wskaźniki'!$F$26</f>
        <v>0</v>
      </c>
      <c r="AQ162" s="629">
        <f t="shared" si="102"/>
        <v>0</v>
      </c>
      <c r="AR162" s="795">
        <f t="shared" si="103"/>
        <v>0</v>
      </c>
      <c r="AS162" s="795">
        <f t="shared" si="104"/>
        <v>0</v>
      </c>
      <c r="AT162" s="795">
        <f t="shared" si="105"/>
        <v>0</v>
      </c>
      <c r="AU162" s="1300"/>
      <c r="AV162" s="1255"/>
      <c r="AW162" s="1255"/>
      <c r="AX162" s="1255"/>
      <c r="AY162" s="1255"/>
      <c r="AZ162" s="963"/>
      <c r="BA162" s="963"/>
      <c r="BB162" s="963"/>
      <c r="BC162" s="963"/>
      <c r="BD162" s="764"/>
      <c r="BE162" s="157"/>
      <c r="BF162" s="634"/>
      <c r="BG162" s="1306"/>
      <c r="BH162" s="1309"/>
      <c r="BI162" s="157"/>
      <c r="BJ162" s="157"/>
      <c r="BK162" s="157"/>
      <c r="BL162" s="1306"/>
      <c r="BM162" s="1306"/>
      <c r="BN162" s="1306"/>
      <c r="BO162" s="1306"/>
      <c r="BP162" s="1306"/>
      <c r="BQ162" s="1306"/>
      <c r="BR162" s="1303"/>
      <c r="BU162" s="759" t="b">
        <f t="shared" si="106"/>
        <v>0</v>
      </c>
      <c r="BV162" s="759" t="b">
        <f t="shared" si="107"/>
        <v>0</v>
      </c>
      <c r="BW162" s="759" t="b">
        <f t="shared" si="108"/>
        <v>0</v>
      </c>
      <c r="BX162" s="759">
        <f t="shared" si="109"/>
        <v>0</v>
      </c>
      <c r="BY162" s="759" t="b">
        <f t="shared" si="110"/>
        <v>0</v>
      </c>
      <c r="BZ162" s="759"/>
      <c r="CA162" s="760">
        <f t="shared" si="111"/>
        <v>0</v>
      </c>
      <c r="CB162" s="760" t="b">
        <f t="shared" si="112"/>
        <v>0</v>
      </c>
      <c r="CC162" s="760" t="b">
        <f t="shared" si="113"/>
        <v>0</v>
      </c>
      <c r="CD162" s="760" t="b">
        <f t="shared" si="114"/>
        <v>0</v>
      </c>
      <c r="CE162" s="760">
        <f t="shared" si="115"/>
        <v>0</v>
      </c>
      <c r="CF162" s="760" t="b">
        <f t="shared" si="116"/>
        <v>0</v>
      </c>
      <c r="CG162" s="760">
        <f t="shared" si="117"/>
        <v>0</v>
      </c>
      <c r="CI162" s="56">
        <f t="shared" si="118"/>
        <v>0</v>
      </c>
      <c r="CJ162" s="56" t="b">
        <f t="shared" si="119"/>
        <v>0</v>
      </c>
      <c r="CK162" s="56" t="b">
        <f t="shared" si="120"/>
        <v>0</v>
      </c>
      <c r="CL162" s="56" t="b">
        <f t="shared" si="121"/>
        <v>0</v>
      </c>
      <c r="CM162" s="56" t="b">
        <f t="shared" si="122"/>
        <v>0</v>
      </c>
      <c r="CN162" s="56" t="b">
        <f t="shared" si="123"/>
        <v>0</v>
      </c>
      <c r="CO162" s="56" t="b">
        <f t="shared" si="124"/>
        <v>0</v>
      </c>
      <c r="CP162" s="56" t="b">
        <f t="shared" si="125"/>
        <v>0</v>
      </c>
      <c r="CQ162" s="56" t="b">
        <f t="shared" si="126"/>
        <v>0</v>
      </c>
      <c r="CR162" s="56" t="b">
        <f t="shared" si="127"/>
        <v>0</v>
      </c>
      <c r="CS162" s="56"/>
    </row>
    <row r="163" spans="1:97" ht="15" thickBot="1">
      <c r="A163" s="1259"/>
      <c r="B163" s="1262"/>
      <c r="C163" s="1262"/>
      <c r="D163" s="1262"/>
      <c r="E163" s="964"/>
      <c r="F163" s="964"/>
      <c r="G163" s="964"/>
      <c r="H163" s="1256"/>
      <c r="I163" s="1256"/>
      <c r="J163" s="1256"/>
      <c r="K163" s="1256"/>
      <c r="L163" s="1256"/>
      <c r="M163" s="1256"/>
      <c r="N163" s="1256"/>
      <c r="O163" s="1256"/>
      <c r="P163" s="1256"/>
      <c r="Q163" s="1256"/>
      <c r="R163" s="160"/>
      <c r="S163" s="160"/>
      <c r="T163" s="160"/>
      <c r="U163" s="160"/>
      <c r="V163" s="160"/>
      <c r="W163" s="160"/>
      <c r="X163" s="160"/>
      <c r="Y163" s="160" t="s">
        <v>37</v>
      </c>
      <c r="Z163" s="632"/>
      <c r="AA163" s="783"/>
      <c r="AB163" s="766">
        <f t="shared" si="128"/>
        <v>0</v>
      </c>
      <c r="AC163" s="771">
        <f>IF(L163="kompletna",K163*M163*0.0036*'lista, wskaźniki'!$F$13, IF(L163="częściowa",K163*M163*0.0036*'lista, wskaźniki'!$F$14, IF(L163="brak",K163*M163*0.0036*'lista, wskaźniki'!$F$15,)))</f>
        <v>0</v>
      </c>
      <c r="AD163" s="766">
        <f>IF(T163="inne",E163*'lista, wskaźniki'!$E$35+F163*'lista, wskaźniki'!$E$36,IF(T163="to samo źródło",0,IF(T163=0,0)))</f>
        <v>0</v>
      </c>
      <c r="AE163" s="766">
        <f>IF(Y163="węgiel",Z163*'lista, wskaźniki'!$D$20, IF(Y163="drewno",Z163*'lista, wskaźniki'!$D$22,IF(Y163="pellet",Z163*'lista, wskaźniki'!$D$23,IF(Y163="gaz z sieci",Z163*'lista, wskaźniki'!$D$21,IF(Y163="olej opałowy",Z163*'lista, wskaźniki'!$D$24)))))</f>
        <v>0</v>
      </c>
      <c r="AF163" s="633"/>
      <c r="AG163" s="1301"/>
      <c r="AH163" s="631">
        <f>IF(Y163="węgiel",AB163*1/3.6*'lista, wskaźniki'!$F$20,IF(Y163="drewno",AB163*1/3.6*'lista, wskaźniki'!$F$22,IF(Y163="pellet",AB163*1/3.6*'lista, wskaźniki'!$F$23,IF(Y163="gaz z sieci",AB163*1/3.6*'lista, wskaźniki'!$F$21,IF(Y163="olej opałowy",AB163*1/3.6*'lista, wskaźniki'!$F$24,0)))))</f>
        <v>0</v>
      </c>
      <c r="AI163" s="794">
        <f>IF(Y163="węgiel",AB163*'lista, wskaźniki'!$E$42,IF(Y163="drewno",AB163*'lista, wskaźniki'!$G$42,IF(Y163="pellet",AB163*'lista, wskaźniki'!$H$42,IF(Y163="gaz z sieci",AB163*'lista, wskaźniki'!$F$42,IF(Y163="olej opałowy",AB163*'lista, wskaźniki'!$I$42,0)))))</f>
        <v>0</v>
      </c>
      <c r="AJ163" s="794">
        <f>IF(Y163="węgiel",AB163*'lista, wskaźniki'!$E$43,IF(Y163="drewno",AB163*'lista, wskaźniki'!$G$43,IF(Y163="pellet",AB163*'lista, wskaźniki'!$H$43,IF(Y163="gaz z sieci",AB163*'lista, wskaźniki'!$F$43,IF(Y163="olej opałowy",AB163*'lista, wskaźniki'!$I$43,0)))))</f>
        <v>0</v>
      </c>
      <c r="AK163" s="794">
        <f>IF(Y163="węgiel",AB163*'lista, wskaźniki'!$E$44,IF(Y163="drewno",AB163*'lista, wskaźniki'!$G$44,IF(Y163="pellet",AB163*'lista, wskaźniki'!$H$44,IF(Y163="gaz z sieci",AB163*'lista, wskaźniki'!$F$44,IF(Y163="olej opałowy",AB163*'lista, wskaźniki'!$I$44,0)))))</f>
        <v>0</v>
      </c>
      <c r="AL163" s="631" t="b">
        <f>IF(U163="energia elektryczna",AD163*1/3.6*'lista, wskaźniki'!$F$26)</f>
        <v>0</v>
      </c>
      <c r="AM163" s="160"/>
      <c r="AN163" s="160"/>
      <c r="AO163" s="160"/>
      <c r="AP163" s="629">
        <f>AA163*'lista, wskaźniki'!$F$26</f>
        <v>0</v>
      </c>
      <c r="AQ163" s="629">
        <f t="shared" si="102"/>
        <v>0</v>
      </c>
      <c r="AR163" s="795">
        <f t="shared" si="103"/>
        <v>0</v>
      </c>
      <c r="AS163" s="795">
        <f t="shared" si="104"/>
        <v>0</v>
      </c>
      <c r="AT163" s="795">
        <f t="shared" si="105"/>
        <v>0</v>
      </c>
      <c r="AU163" s="1301"/>
      <c r="AV163" s="1256"/>
      <c r="AW163" s="1256"/>
      <c r="AX163" s="1256"/>
      <c r="AY163" s="1256"/>
      <c r="AZ163" s="964"/>
      <c r="BA163" s="964"/>
      <c r="BB163" s="964"/>
      <c r="BC163" s="964"/>
      <c r="BD163" s="765"/>
      <c r="BE163" s="160"/>
      <c r="BF163" s="635"/>
      <c r="BG163" s="1307"/>
      <c r="BH163" s="1310"/>
      <c r="BI163" s="160"/>
      <c r="BJ163" s="160"/>
      <c r="BK163" s="160"/>
      <c r="BL163" s="1307"/>
      <c r="BM163" s="1307"/>
      <c r="BN163" s="1307"/>
      <c r="BO163" s="1307"/>
      <c r="BP163" s="1307"/>
      <c r="BQ163" s="1307"/>
      <c r="BR163" s="1304"/>
      <c r="BU163" s="759" t="b">
        <f t="shared" si="106"/>
        <v>0</v>
      </c>
      <c r="BV163" s="759" t="b">
        <f t="shared" si="107"/>
        <v>0</v>
      </c>
      <c r="BW163" s="759" t="b">
        <f t="shared" si="108"/>
        <v>0</v>
      </c>
      <c r="BX163" s="759" t="b">
        <f t="shared" si="109"/>
        <v>0</v>
      </c>
      <c r="BY163" s="759">
        <f t="shared" si="110"/>
        <v>0</v>
      </c>
      <c r="BZ163" s="759"/>
      <c r="CA163" s="760">
        <f t="shared" si="111"/>
        <v>0</v>
      </c>
      <c r="CB163" s="760" t="b">
        <f t="shared" si="112"/>
        <v>0</v>
      </c>
      <c r="CC163" s="760" t="b">
        <f t="shared" si="113"/>
        <v>0</v>
      </c>
      <c r="CD163" s="760" t="b">
        <f t="shared" si="114"/>
        <v>0</v>
      </c>
      <c r="CE163" s="760" t="b">
        <f t="shared" si="115"/>
        <v>0</v>
      </c>
      <c r="CF163" s="760">
        <f t="shared" si="116"/>
        <v>0</v>
      </c>
      <c r="CG163" s="760">
        <f t="shared" si="117"/>
        <v>0</v>
      </c>
      <c r="CI163" s="56">
        <f t="shared" si="118"/>
        <v>0</v>
      </c>
      <c r="CJ163" s="56" t="b">
        <f t="shared" si="119"/>
        <v>0</v>
      </c>
      <c r="CK163" s="56" t="b">
        <f t="shared" si="120"/>
        <v>0</v>
      </c>
      <c r="CL163" s="56" t="b">
        <f t="shared" si="121"/>
        <v>0</v>
      </c>
      <c r="CM163" s="56" t="b">
        <f t="shared" si="122"/>
        <v>0</v>
      </c>
      <c r="CN163" s="56" t="b">
        <f t="shared" si="123"/>
        <v>0</v>
      </c>
      <c r="CO163" s="56" t="b">
        <f t="shared" si="124"/>
        <v>0</v>
      </c>
      <c r="CP163" s="56" t="b">
        <f t="shared" si="125"/>
        <v>0</v>
      </c>
      <c r="CQ163" s="56" t="b">
        <f t="shared" si="126"/>
        <v>0</v>
      </c>
      <c r="CR163" s="56" t="b">
        <f t="shared" si="127"/>
        <v>0</v>
      </c>
      <c r="CS163" s="56"/>
    </row>
    <row r="164" spans="1:97" s="282" customFormat="1" ht="15" thickBot="1">
      <c r="A164" s="1257"/>
      <c r="B164" s="1260" t="s">
        <v>594</v>
      </c>
      <c r="C164" s="1171" t="s">
        <v>273</v>
      </c>
      <c r="D164" s="1260"/>
      <c r="E164" s="1171"/>
      <c r="F164" s="1171"/>
      <c r="G164" s="1171">
        <v>2011</v>
      </c>
      <c r="H164" s="1248"/>
      <c r="I164" s="1248"/>
      <c r="J164" s="1248"/>
      <c r="K164" s="1248">
        <f>IF(G164&lt;=1966,'lista, wskaźniki'!$G$4,IF(G164&gt;1966,IF(G164&lt;=1985,'lista, wskaźniki'!$G$5,IF(G164&gt;1985,IF(G164&lt;=1992,'lista, wskaźniki'!$G$6,IF(G164&gt;1992,IF(G164&lt;=1996,'lista, wskaźniki'!$G$7,IF(G164&gt;1996,'lista, wskaźniki'!$G$8))))))))</f>
        <v>115</v>
      </c>
      <c r="L164" s="1248"/>
      <c r="M164" s="1248"/>
      <c r="N164" s="1248" t="s">
        <v>27</v>
      </c>
      <c r="O164" s="1248"/>
      <c r="P164" s="1248"/>
      <c r="Q164" s="1248"/>
      <c r="R164" s="752" t="s">
        <v>401</v>
      </c>
      <c r="S164" s="752"/>
      <c r="T164" s="752"/>
      <c r="U164" s="752"/>
      <c r="V164" s="752"/>
      <c r="W164" s="752"/>
      <c r="X164" s="752"/>
      <c r="Y164" s="752" t="s">
        <v>35</v>
      </c>
      <c r="Z164" s="628"/>
      <c r="AA164" s="784">
        <f>26123/1000</f>
        <v>26.123000000000001</v>
      </c>
      <c r="AB164" s="766">
        <f t="shared" si="128"/>
        <v>0</v>
      </c>
      <c r="AC164" s="753">
        <f>IF(L164="kompletna",K164*M164*0.0036*'lista, wskaźniki'!$F$13, IF(L164="częściowa",K164*M164*0.0036*'lista, wskaźniki'!$F$14, IF(L164="brak",K164*M164*0.0036*'lista, wskaźniki'!$F$15,)))</f>
        <v>0</v>
      </c>
      <c r="AD164" s="753">
        <f>IF(T164="inne",E164*'lista, wskaźniki'!$E$35+F164*'lista, wskaźniki'!$E$36,IF(T164="to samo źródło",0,IF(T164=0,0)))</f>
        <v>0</v>
      </c>
      <c r="AE164" s="753">
        <f>IF(Y164="węgiel",Z164*'lista, wskaźniki'!$D$20, IF(Y164="drewno",Z164*'lista, wskaźniki'!$D$22,IF(Y164="pellet",Z164*'lista, wskaźniki'!$D$23,IF(Y164="gaz z sieci",Z164*'lista, wskaźniki'!$D$21,IF(Y164="olej opałowy",Z164*'lista, wskaźniki'!$D$24)))))</f>
        <v>0</v>
      </c>
      <c r="AF164" s="754"/>
      <c r="AG164" s="1251"/>
      <c r="AH164" s="631">
        <f>IF(Y164="węgiel",AB164*1/3.6*'lista, wskaźniki'!$F$20,IF(Y164="drewno",AB164*1/3.6*'lista, wskaźniki'!$F$22,IF(Y164="pellet",AB164*1/3.6*'lista, wskaźniki'!$F$23,IF(Y164="gaz z sieci",AB164*1/3.6*'lista, wskaźniki'!$F$21,IF(Y164="olej opałowy",AB164*1/3.6*'lista, wskaźniki'!$F$24,0)))))</f>
        <v>0</v>
      </c>
      <c r="AI164" s="794">
        <f>IF(Y164="węgiel",AB164*'lista, wskaźniki'!$E$42,IF(Y164="drewno",AB164*'lista, wskaźniki'!$G$42,IF(Y164="pellet",AB164*'lista, wskaźniki'!$H$42,IF(Y164="gaz z sieci",AB164*'lista, wskaźniki'!$F$42,IF(Y164="olej opałowy",AB164*'lista, wskaźniki'!$I$42,0)))))</f>
        <v>0</v>
      </c>
      <c r="AJ164" s="794">
        <f>IF(Y164="węgiel",AB164*'lista, wskaźniki'!$E$43,IF(Y164="drewno",AB164*'lista, wskaźniki'!$G$43,IF(Y164="pellet",AB164*'lista, wskaźniki'!$H$43,IF(Y164="gaz z sieci",AB164*'lista, wskaźniki'!$F$43,IF(Y164="olej opałowy",AB164*'lista, wskaźniki'!$I$43,0)))))</f>
        <v>0</v>
      </c>
      <c r="AK164" s="794">
        <f>IF(Y164="węgiel",AB164*'lista, wskaźniki'!$E$44,IF(Y164="drewno",AB164*'lista, wskaźniki'!$G$44,IF(Y164="pellet",AB164*'lista, wskaźniki'!$H$44,IF(Y164="gaz z sieci",AB164*'lista, wskaźniki'!$F$44,IF(Y164="olej opałowy",AB164*'lista, wskaźniki'!$I$44,0)))))</f>
        <v>0</v>
      </c>
      <c r="AL164" s="631" t="b">
        <f>IF(U164="energia elektryczna",AD164*1/3.6*'lista, wskaźniki'!$F$26)</f>
        <v>0</v>
      </c>
      <c r="AM164" s="160"/>
      <c r="AN164" s="160"/>
      <c r="AO164" s="160"/>
      <c r="AP164" s="629">
        <f>AA164*'lista, wskaźniki'!$F$26</f>
        <v>23.249470000000002</v>
      </c>
      <c r="AQ164" s="629">
        <f t="shared" si="102"/>
        <v>23.249470000000002</v>
      </c>
      <c r="AR164" s="795">
        <f t="shared" si="103"/>
        <v>0</v>
      </c>
      <c r="AS164" s="795">
        <f t="shared" si="104"/>
        <v>0</v>
      </c>
      <c r="AT164" s="795">
        <f t="shared" si="105"/>
        <v>0</v>
      </c>
      <c r="AU164" s="1251"/>
      <c r="AV164" s="1248"/>
      <c r="AW164" s="1248" t="s">
        <v>16</v>
      </c>
      <c r="AX164" s="1248" t="s">
        <v>16</v>
      </c>
      <c r="AY164" s="1248" t="s">
        <v>16</v>
      </c>
      <c r="AZ164" s="1171"/>
      <c r="BA164" s="1171"/>
      <c r="BB164" s="1171"/>
      <c r="BC164" s="1171" t="s">
        <v>17</v>
      </c>
      <c r="BD164" s="767" t="s">
        <v>17</v>
      </c>
      <c r="BE164" s="752"/>
      <c r="BF164" s="1242"/>
      <c r="BG164" s="1242"/>
      <c r="BH164" s="1260"/>
      <c r="BI164" s="752"/>
      <c r="BJ164" s="752"/>
      <c r="BK164" s="752"/>
      <c r="BL164" s="1242"/>
      <c r="BM164" s="1242"/>
      <c r="BN164" s="1242"/>
      <c r="BO164" s="1242"/>
      <c r="BP164" s="1242"/>
      <c r="BQ164" s="1242"/>
      <c r="BR164" s="1245"/>
      <c r="BU164" s="759">
        <f t="shared" si="106"/>
        <v>0</v>
      </c>
      <c r="BV164" s="759" t="b">
        <f t="shared" si="107"/>
        <v>0</v>
      </c>
      <c r="BW164" s="759" t="b">
        <f t="shared" si="108"/>
        <v>0</v>
      </c>
      <c r="BX164" s="759" t="b">
        <f t="shared" si="109"/>
        <v>0</v>
      </c>
      <c r="BY164" s="759" t="b">
        <f t="shared" si="110"/>
        <v>0</v>
      </c>
      <c r="BZ164" s="759"/>
      <c r="CA164" s="760">
        <f t="shared" si="111"/>
        <v>0</v>
      </c>
      <c r="CB164" s="760">
        <f t="shared" si="112"/>
        <v>0</v>
      </c>
      <c r="CC164" s="760" t="b">
        <f t="shared" si="113"/>
        <v>0</v>
      </c>
      <c r="CD164" s="760" t="b">
        <f t="shared" si="114"/>
        <v>0</v>
      </c>
      <c r="CE164" s="760" t="b">
        <f t="shared" si="115"/>
        <v>0</v>
      </c>
      <c r="CF164" s="760" t="b">
        <f t="shared" si="116"/>
        <v>0</v>
      </c>
      <c r="CG164" s="760">
        <f t="shared" si="117"/>
        <v>0</v>
      </c>
      <c r="CI164" s="56" t="b">
        <f t="shared" si="118"/>
        <v>0</v>
      </c>
      <c r="CJ164" s="56" t="b">
        <f t="shared" si="119"/>
        <v>0</v>
      </c>
      <c r="CK164" s="56" t="b">
        <f t="shared" si="120"/>
        <v>0</v>
      </c>
      <c r="CL164" s="56" t="b">
        <f t="shared" si="121"/>
        <v>0</v>
      </c>
      <c r="CM164" s="56" t="b">
        <f t="shared" si="122"/>
        <v>0</v>
      </c>
      <c r="CN164" s="56" t="b">
        <f t="shared" si="123"/>
        <v>0</v>
      </c>
      <c r="CO164" s="56" t="b">
        <f t="shared" si="124"/>
        <v>0</v>
      </c>
      <c r="CP164" s="56" t="b">
        <f t="shared" si="125"/>
        <v>0</v>
      </c>
      <c r="CQ164" s="56">
        <f t="shared" si="126"/>
        <v>0</v>
      </c>
      <c r="CR164" s="56" t="b">
        <f t="shared" si="127"/>
        <v>0</v>
      </c>
      <c r="CS164" s="56"/>
    </row>
    <row r="165" spans="1:97" s="282" customFormat="1" ht="15" thickBot="1">
      <c r="A165" s="1258"/>
      <c r="B165" s="1261"/>
      <c r="C165" s="1172"/>
      <c r="D165" s="1261"/>
      <c r="E165" s="1172"/>
      <c r="F165" s="1172"/>
      <c r="G165" s="1172"/>
      <c r="H165" s="1249"/>
      <c r="I165" s="1249"/>
      <c r="J165" s="1249"/>
      <c r="K165" s="1249"/>
      <c r="L165" s="1249"/>
      <c r="M165" s="1249"/>
      <c r="N165" s="1249"/>
      <c r="O165" s="1249"/>
      <c r="P165" s="1249"/>
      <c r="Q165" s="1249"/>
      <c r="R165" s="756"/>
      <c r="S165" s="756"/>
      <c r="T165" s="756"/>
      <c r="U165" s="756"/>
      <c r="V165" s="756"/>
      <c r="W165" s="756"/>
      <c r="X165" s="756"/>
      <c r="Y165" s="756" t="s">
        <v>36</v>
      </c>
      <c r="Z165" s="630"/>
      <c r="AA165" s="785"/>
      <c r="AB165" s="766">
        <f t="shared" si="128"/>
        <v>0</v>
      </c>
      <c r="AC165" s="753">
        <f>IF(L165="kompletna",K165*M165*0.0036*'lista, wskaźniki'!$F$13, IF(L165="częściowa",K165*M165*0.0036*'lista, wskaźniki'!$F$14, IF(L165="brak",K165*M165*0.0036*'lista, wskaźniki'!$F$15,)))</f>
        <v>0</v>
      </c>
      <c r="AD165" s="753">
        <f>IF(T165="inne",E165*'lista, wskaźniki'!$E$35+F165*'lista, wskaźniki'!$E$36,IF(T165="to samo źródło",0,IF(T165=0,0)))</f>
        <v>0</v>
      </c>
      <c r="AE165" s="753">
        <f>IF(Y165="węgiel",Z165*'lista, wskaźniki'!$D$20, IF(Y165="drewno",Z165*'lista, wskaźniki'!$D$22,IF(Y165="pellet",Z165*'lista, wskaźniki'!$D$23,IF(Y165="gaz z sieci",Z165*'lista, wskaźniki'!$D$21,IF(Y165="olej opałowy",Z165*'lista, wskaźniki'!$D$24)))))</f>
        <v>0</v>
      </c>
      <c r="AF165" s="755"/>
      <c r="AG165" s="1252"/>
      <c r="AH165" s="631">
        <f>IF(Y165="węgiel",AB165*1/3.6*'lista, wskaźniki'!$F$20,IF(Y165="drewno",AB165*1/3.6*'lista, wskaźniki'!$F$22,IF(Y165="pellet",AB165*1/3.6*'lista, wskaźniki'!$F$23,IF(Y165="gaz z sieci",AB165*1/3.6*'lista, wskaźniki'!$F$21,IF(Y165="olej opałowy",AB165*1/3.6*'lista, wskaźniki'!$F$24,0)))))</f>
        <v>0</v>
      </c>
      <c r="AI165" s="794">
        <f>IF(Y165="węgiel",AB165*'lista, wskaźniki'!$E$42,IF(Y165="drewno",AB165*'lista, wskaźniki'!$G$42,IF(Y165="pellet",AB165*'lista, wskaźniki'!$H$42,IF(Y165="gaz z sieci",AB165*'lista, wskaźniki'!$F$42,IF(Y165="olej opałowy",AB165*'lista, wskaźniki'!$I$42,0)))))</f>
        <v>0</v>
      </c>
      <c r="AJ165" s="794">
        <f>IF(Y165="węgiel",AB165*'lista, wskaźniki'!$E$43,IF(Y165="drewno",AB165*'lista, wskaźniki'!$G$43,IF(Y165="pellet",AB165*'lista, wskaźniki'!$H$43,IF(Y165="gaz z sieci",AB165*'lista, wskaźniki'!$F$43,IF(Y165="olej opałowy",AB165*'lista, wskaźniki'!$I$43,0)))))</f>
        <v>0</v>
      </c>
      <c r="AK165" s="794">
        <f>IF(Y165="węgiel",AB165*'lista, wskaźniki'!$E$44,IF(Y165="drewno",AB165*'lista, wskaźniki'!$G$44,IF(Y165="pellet",AB165*'lista, wskaźniki'!$H$44,IF(Y165="gaz z sieci",AB165*'lista, wskaźniki'!$F$44,IF(Y165="olej opałowy",AB165*'lista, wskaźniki'!$I$44,0)))))</f>
        <v>0</v>
      </c>
      <c r="AL165" s="631" t="b">
        <f>IF(U165="energia elektryczna",AD165*1/3.6*'lista, wskaźniki'!$F$26)</f>
        <v>0</v>
      </c>
      <c r="AM165" s="160"/>
      <c r="AN165" s="160"/>
      <c r="AO165" s="160"/>
      <c r="AP165" s="629">
        <f>AA165*'lista, wskaźniki'!$F$26</f>
        <v>0</v>
      </c>
      <c r="AQ165" s="629">
        <f t="shared" si="102"/>
        <v>0</v>
      </c>
      <c r="AR165" s="795">
        <f t="shared" si="103"/>
        <v>0</v>
      </c>
      <c r="AS165" s="795">
        <f t="shared" si="104"/>
        <v>0</v>
      </c>
      <c r="AT165" s="795">
        <f t="shared" si="105"/>
        <v>0</v>
      </c>
      <c r="AU165" s="1252"/>
      <c r="AV165" s="1249"/>
      <c r="AW165" s="1249"/>
      <c r="AX165" s="1249"/>
      <c r="AY165" s="1249"/>
      <c r="AZ165" s="1172"/>
      <c r="BA165" s="1172"/>
      <c r="BB165" s="1172"/>
      <c r="BC165" s="1172"/>
      <c r="BD165" s="768"/>
      <c r="BE165" s="756"/>
      <c r="BF165" s="1243"/>
      <c r="BG165" s="1243"/>
      <c r="BH165" s="1261"/>
      <c r="BI165" s="756"/>
      <c r="BJ165" s="756"/>
      <c r="BK165" s="756"/>
      <c r="BL165" s="1243"/>
      <c r="BM165" s="1243"/>
      <c r="BN165" s="1243"/>
      <c r="BO165" s="1243"/>
      <c r="BP165" s="1243"/>
      <c r="BQ165" s="1243"/>
      <c r="BR165" s="1246"/>
      <c r="BU165" s="759" t="b">
        <f t="shared" si="106"/>
        <v>0</v>
      </c>
      <c r="BV165" s="759">
        <f t="shared" si="107"/>
        <v>0</v>
      </c>
      <c r="BW165" s="759" t="b">
        <f t="shared" si="108"/>
        <v>0</v>
      </c>
      <c r="BX165" s="759" t="b">
        <f t="shared" si="109"/>
        <v>0</v>
      </c>
      <c r="BY165" s="759" t="b">
        <f t="shared" si="110"/>
        <v>0</v>
      </c>
      <c r="BZ165" s="759"/>
      <c r="CA165" s="760">
        <f t="shared" si="111"/>
        <v>0</v>
      </c>
      <c r="CB165" s="760" t="b">
        <f t="shared" si="112"/>
        <v>0</v>
      </c>
      <c r="CC165" s="760">
        <f t="shared" si="113"/>
        <v>0</v>
      </c>
      <c r="CD165" s="760" t="b">
        <f t="shared" si="114"/>
        <v>0</v>
      </c>
      <c r="CE165" s="760" t="b">
        <f t="shared" si="115"/>
        <v>0</v>
      </c>
      <c r="CF165" s="760" t="b">
        <f t="shared" si="116"/>
        <v>0</v>
      </c>
      <c r="CG165" s="760">
        <f t="shared" si="117"/>
        <v>0</v>
      </c>
      <c r="CI165" s="56">
        <f t="shared" si="118"/>
        <v>0</v>
      </c>
      <c r="CJ165" s="56" t="b">
        <f t="shared" si="119"/>
        <v>0</v>
      </c>
      <c r="CK165" s="56" t="b">
        <f t="shared" si="120"/>
        <v>0</v>
      </c>
      <c r="CL165" s="56" t="b">
        <f t="shared" si="121"/>
        <v>0</v>
      </c>
      <c r="CM165" s="56" t="b">
        <f t="shared" si="122"/>
        <v>0</v>
      </c>
      <c r="CN165" s="56" t="b">
        <f t="shared" si="123"/>
        <v>0</v>
      </c>
      <c r="CO165" s="56" t="b">
        <f t="shared" si="124"/>
        <v>0</v>
      </c>
      <c r="CP165" s="56" t="b">
        <f t="shared" si="125"/>
        <v>0</v>
      </c>
      <c r="CQ165" s="56" t="b">
        <f t="shared" si="126"/>
        <v>0</v>
      </c>
      <c r="CR165" s="56" t="b">
        <f t="shared" si="127"/>
        <v>0</v>
      </c>
      <c r="CS165" s="56"/>
    </row>
    <row r="166" spans="1:97" s="282" customFormat="1" ht="15" thickBot="1">
      <c r="A166" s="1258"/>
      <c r="B166" s="1261"/>
      <c r="C166" s="1172"/>
      <c r="D166" s="1261"/>
      <c r="E166" s="1172"/>
      <c r="F166" s="1172"/>
      <c r="G166" s="1172"/>
      <c r="H166" s="1249"/>
      <c r="I166" s="1249"/>
      <c r="J166" s="1249"/>
      <c r="K166" s="1249"/>
      <c r="L166" s="1249"/>
      <c r="M166" s="1249"/>
      <c r="N166" s="1249"/>
      <c r="O166" s="1249"/>
      <c r="P166" s="1249"/>
      <c r="Q166" s="1249"/>
      <c r="R166" s="756"/>
      <c r="S166" s="756"/>
      <c r="T166" s="756"/>
      <c r="U166" s="756"/>
      <c r="V166" s="756"/>
      <c r="W166" s="756"/>
      <c r="X166" s="756"/>
      <c r="Y166" s="756" t="s">
        <v>50</v>
      </c>
      <c r="Z166" s="630"/>
      <c r="AA166" s="785"/>
      <c r="AB166" s="766">
        <f t="shared" si="128"/>
        <v>0</v>
      </c>
      <c r="AC166" s="753">
        <f>IF(L166="kompletna",K166*M166*0.0036*'lista, wskaźniki'!$F$13, IF(L166="częściowa",K166*M166*0.0036*'lista, wskaźniki'!$F$14, IF(L166="brak",K166*M166*0.0036*'lista, wskaźniki'!$F$15,)))</f>
        <v>0</v>
      </c>
      <c r="AD166" s="753">
        <f>IF(T166="inne",E166*'lista, wskaźniki'!$E$35+F166*'lista, wskaźniki'!$E$36,IF(T166="to samo źródło",0,IF(T166=0,0)))</f>
        <v>0</v>
      </c>
      <c r="AE166" s="753">
        <f>IF(Y166="węgiel",Z166*'lista, wskaźniki'!$D$20, IF(Y166="drewno",Z166*'lista, wskaźniki'!$D$22,IF(Y166="pellet",Z166*'lista, wskaźniki'!$D$23,IF(Y166="gaz z sieci",Z166*'lista, wskaźniki'!$D$21,IF(Y166="olej opałowy",Z166*'lista, wskaźniki'!$D$24)))))</f>
        <v>0</v>
      </c>
      <c r="AF166" s="755"/>
      <c r="AG166" s="1252"/>
      <c r="AH166" s="631">
        <f>IF(Y166="węgiel",AB166*1/3.6*'lista, wskaźniki'!$F$20,IF(Y166="drewno",AB166*1/3.6*'lista, wskaźniki'!$F$22,IF(Y166="pellet",AB166*1/3.6*'lista, wskaźniki'!$F$23,IF(Y166="gaz z sieci",AB166*1/3.6*'lista, wskaźniki'!$F$21,IF(Y166="olej opałowy",AB166*1/3.6*'lista, wskaźniki'!$F$24,0)))))</f>
        <v>0</v>
      </c>
      <c r="AI166" s="794">
        <f>IF(Y166="węgiel",AB166*'lista, wskaźniki'!$E$42,IF(Y166="drewno",AB166*'lista, wskaźniki'!$G$42,IF(Y166="pellet",AB166*'lista, wskaźniki'!$H$42,IF(Y166="gaz z sieci",AB166*'lista, wskaźniki'!$F$42,IF(Y166="olej opałowy",AB166*'lista, wskaźniki'!$I$42,0)))))</f>
        <v>0</v>
      </c>
      <c r="AJ166" s="794">
        <f>IF(Y166="węgiel",AB166*'lista, wskaźniki'!$E$43,IF(Y166="drewno",AB166*'lista, wskaźniki'!$G$43,IF(Y166="pellet",AB166*'lista, wskaźniki'!$H$43,IF(Y166="gaz z sieci",AB166*'lista, wskaźniki'!$F$43,IF(Y166="olej opałowy",AB166*'lista, wskaźniki'!$I$43,0)))))</f>
        <v>0</v>
      </c>
      <c r="AK166" s="794">
        <f>IF(Y166="węgiel",AB166*'lista, wskaźniki'!$E$44,IF(Y166="drewno",AB166*'lista, wskaźniki'!$G$44,IF(Y166="pellet",AB166*'lista, wskaźniki'!$H$44,IF(Y166="gaz z sieci",AB166*'lista, wskaźniki'!$F$44,IF(Y166="olej opałowy",AB166*'lista, wskaźniki'!$I$44,0)))))</f>
        <v>0</v>
      </c>
      <c r="AL166" s="631" t="b">
        <f>IF(U166="energia elektryczna",AD166*1/3.6*'lista, wskaźniki'!$F$26)</f>
        <v>0</v>
      </c>
      <c r="AM166" s="160"/>
      <c r="AN166" s="160"/>
      <c r="AO166" s="160"/>
      <c r="AP166" s="629">
        <f>AA166*'lista, wskaźniki'!$F$26</f>
        <v>0</v>
      </c>
      <c r="AQ166" s="629">
        <f t="shared" si="102"/>
        <v>0</v>
      </c>
      <c r="AR166" s="795">
        <f t="shared" si="103"/>
        <v>0</v>
      </c>
      <c r="AS166" s="795">
        <f t="shared" si="104"/>
        <v>0</v>
      </c>
      <c r="AT166" s="795">
        <f t="shared" si="105"/>
        <v>0</v>
      </c>
      <c r="AU166" s="1252"/>
      <c r="AV166" s="1249"/>
      <c r="AW166" s="1249"/>
      <c r="AX166" s="1249"/>
      <c r="AY166" s="1249"/>
      <c r="AZ166" s="1172"/>
      <c r="BA166" s="1172"/>
      <c r="BB166" s="1172"/>
      <c r="BC166" s="1172"/>
      <c r="BD166" s="768"/>
      <c r="BE166" s="756"/>
      <c r="BF166" s="1243"/>
      <c r="BG166" s="1243"/>
      <c r="BH166" s="1261"/>
      <c r="BI166" s="756"/>
      <c r="BJ166" s="756"/>
      <c r="BK166" s="756"/>
      <c r="BL166" s="1243"/>
      <c r="BM166" s="1243"/>
      <c r="BN166" s="1243"/>
      <c r="BO166" s="1243"/>
      <c r="BP166" s="1243"/>
      <c r="BQ166" s="1243"/>
      <c r="BR166" s="1246"/>
      <c r="BU166" s="759" t="b">
        <f t="shared" si="106"/>
        <v>0</v>
      </c>
      <c r="BV166" s="759" t="b">
        <f t="shared" si="107"/>
        <v>0</v>
      </c>
      <c r="BW166" s="759">
        <f t="shared" si="108"/>
        <v>0</v>
      </c>
      <c r="BX166" s="759" t="b">
        <f t="shared" si="109"/>
        <v>0</v>
      </c>
      <c r="BY166" s="759" t="b">
        <f t="shared" si="110"/>
        <v>0</v>
      </c>
      <c r="BZ166" s="759"/>
      <c r="CA166" s="760">
        <f t="shared" si="111"/>
        <v>0</v>
      </c>
      <c r="CB166" s="760" t="b">
        <f t="shared" si="112"/>
        <v>0</v>
      </c>
      <c r="CC166" s="760" t="b">
        <f t="shared" si="113"/>
        <v>0</v>
      </c>
      <c r="CD166" s="760">
        <f t="shared" si="114"/>
        <v>0</v>
      </c>
      <c r="CE166" s="760" t="b">
        <f t="shared" si="115"/>
        <v>0</v>
      </c>
      <c r="CF166" s="760" t="b">
        <f t="shared" si="116"/>
        <v>0</v>
      </c>
      <c r="CG166" s="760">
        <f t="shared" si="117"/>
        <v>0</v>
      </c>
      <c r="CI166" s="56">
        <f t="shared" si="118"/>
        <v>0</v>
      </c>
      <c r="CJ166" s="56" t="b">
        <f t="shared" si="119"/>
        <v>0</v>
      </c>
      <c r="CK166" s="56" t="b">
        <f t="shared" si="120"/>
        <v>0</v>
      </c>
      <c r="CL166" s="56" t="b">
        <f t="shared" si="121"/>
        <v>0</v>
      </c>
      <c r="CM166" s="56" t="b">
        <f t="shared" si="122"/>
        <v>0</v>
      </c>
      <c r="CN166" s="56" t="b">
        <f t="shared" si="123"/>
        <v>0</v>
      </c>
      <c r="CO166" s="56" t="b">
        <f t="shared" si="124"/>
        <v>0</v>
      </c>
      <c r="CP166" s="56" t="b">
        <f t="shared" si="125"/>
        <v>0</v>
      </c>
      <c r="CQ166" s="56" t="b">
        <f t="shared" si="126"/>
        <v>0</v>
      </c>
      <c r="CR166" s="56" t="b">
        <f t="shared" si="127"/>
        <v>0</v>
      </c>
      <c r="CS166" s="56"/>
    </row>
    <row r="167" spans="1:97" s="282" customFormat="1" ht="15" thickBot="1">
      <c r="A167" s="1258"/>
      <c r="B167" s="1261"/>
      <c r="C167" s="1172"/>
      <c r="D167" s="1261"/>
      <c r="E167" s="1172"/>
      <c r="F167" s="1172"/>
      <c r="G167" s="1172"/>
      <c r="H167" s="1249"/>
      <c r="I167" s="1249"/>
      <c r="J167" s="1249"/>
      <c r="K167" s="1249"/>
      <c r="L167" s="1249"/>
      <c r="M167" s="1249"/>
      <c r="N167" s="1249"/>
      <c r="O167" s="1249"/>
      <c r="P167" s="1249"/>
      <c r="Q167" s="1249"/>
      <c r="R167" s="756"/>
      <c r="S167" s="756"/>
      <c r="T167" s="756"/>
      <c r="U167" s="756"/>
      <c r="V167" s="756"/>
      <c r="W167" s="756"/>
      <c r="X167" s="756"/>
      <c r="Y167" s="756" t="s">
        <v>38</v>
      </c>
      <c r="Z167" s="630">
        <v>5725</v>
      </c>
      <c r="AA167" s="785"/>
      <c r="AB167" s="766">
        <f t="shared" si="128"/>
        <v>206.78700000000001</v>
      </c>
      <c r="AC167" s="753">
        <f>IF(L167="kompletna",K167*M167*0.0036*'lista, wskaźniki'!$F$13, IF(L167="częściowa",K167*M167*0.0036*'lista, wskaźniki'!$F$14, IF(L167="brak",K167*M167*0.0036*'lista, wskaźniki'!$F$15,)))</f>
        <v>0</v>
      </c>
      <c r="AD167" s="753">
        <f>IF(T167="inne",E167*'lista, wskaźniki'!$E$35+F167*'lista, wskaźniki'!$E$36,IF(T167="to samo źródło",0,IF(T167=0,0)))</f>
        <v>0</v>
      </c>
      <c r="AE167" s="753">
        <f>IF(Y167="węgiel",Z167*'lista, wskaźniki'!$D$20, IF(Y167="drewno",Z167*'lista, wskaźniki'!$D$22,IF(Y167="pellet",Z167*'lista, wskaźniki'!$D$23,IF(Y167="gaz z sieci",Z167*'lista, wskaźniki'!$D$21,IF(Y167="olej opałowy",Z167*'lista, wskaźniki'!$D$24)))))</f>
        <v>206.78700000000001</v>
      </c>
      <c r="AF167" s="755"/>
      <c r="AG167" s="1252"/>
      <c r="AH167" s="631">
        <f>IF(Y167="węgiel",AB167*1/3.6*'lista, wskaźniki'!$F$20,IF(Y167="drewno",AB167*1/3.6*'lista, wskaźniki'!$F$22,IF(Y167="pellet",AB167*1/3.6*'lista, wskaźniki'!$F$23,IF(Y167="gaz z sieci",AB167*1/3.6*'lista, wskaźniki'!$F$21,IF(Y167="olej opałowy",AB167*1/3.6*'lista, wskaźniki'!$F$24,0)))))</f>
        <v>11.542850339999999</v>
      </c>
      <c r="AI167" s="794">
        <f>IF(Y167="węgiel",AB167*'lista, wskaźniki'!$E$42,IF(Y167="drewno",AB167*'lista, wskaźniki'!$G$42,IF(Y167="pellet",AB167*'lista, wskaźniki'!$H$42,IF(Y167="gaz z sieci",AB167*'lista, wskaźniki'!$F$42,IF(Y167="olej opałowy",AB167*'lista, wskaźniki'!$I$42,0)))))</f>
        <v>1.033935E-4</v>
      </c>
      <c r="AJ167" s="794">
        <f>IF(Y167="węgiel",AB167*'lista, wskaźniki'!$E$43,IF(Y167="drewno",AB167*'lista, wskaźniki'!$G$43,IF(Y167="pellet",AB167*'lista, wskaźniki'!$H$43,IF(Y167="gaz z sieci",AB167*'lista, wskaźniki'!$F$43,IF(Y167="olej opałowy",AB167*'lista, wskaźniki'!$I$43,0)))))</f>
        <v>1.033935E-4</v>
      </c>
      <c r="AK167" s="794">
        <f>IF(Y167="węgiel",AB167*'lista, wskaźniki'!$E$44,IF(Y167="drewno",AB167*'lista, wskaźniki'!$G$44,IF(Y167="pellet",AB167*'lista, wskaźniki'!$H$44,IF(Y167="gaz z sieci",AB167*'lista, wskaźniki'!$F$44,IF(Y167="olej opałowy",AB167*'lista, wskaźniki'!$I$44,0)))))</f>
        <v>0</v>
      </c>
      <c r="AL167" s="631" t="b">
        <f>IF(U167="energia elektryczna",AD167*1/3.6*'lista, wskaźniki'!$F$26)</f>
        <v>0</v>
      </c>
      <c r="AM167" s="160"/>
      <c r="AN167" s="160"/>
      <c r="AO167" s="160"/>
      <c r="AP167" s="629">
        <f>AA167*'lista, wskaźniki'!$F$26</f>
        <v>0</v>
      </c>
      <c r="AQ167" s="629">
        <f t="shared" si="102"/>
        <v>11.542850339999999</v>
      </c>
      <c r="AR167" s="795">
        <f t="shared" si="103"/>
        <v>1.033935E-4</v>
      </c>
      <c r="AS167" s="795">
        <f t="shared" si="104"/>
        <v>1.033935E-4</v>
      </c>
      <c r="AT167" s="795">
        <f t="shared" si="105"/>
        <v>0</v>
      </c>
      <c r="AU167" s="1252"/>
      <c r="AV167" s="1249"/>
      <c r="AW167" s="1249"/>
      <c r="AX167" s="1249"/>
      <c r="AY167" s="1249"/>
      <c r="AZ167" s="1172"/>
      <c r="BA167" s="1172"/>
      <c r="BB167" s="1172"/>
      <c r="BC167" s="1172"/>
      <c r="BD167" s="768"/>
      <c r="BE167" s="756"/>
      <c r="BF167" s="1243"/>
      <c r="BG167" s="1243"/>
      <c r="BH167" s="1261"/>
      <c r="BI167" s="756"/>
      <c r="BJ167" s="756"/>
      <c r="BK167" s="756"/>
      <c r="BL167" s="1243"/>
      <c r="BM167" s="1243"/>
      <c r="BN167" s="1243"/>
      <c r="BO167" s="1243"/>
      <c r="BP167" s="1243"/>
      <c r="BQ167" s="1243"/>
      <c r="BR167" s="1246"/>
      <c r="BU167" s="759" t="b">
        <f t="shared" si="106"/>
        <v>0</v>
      </c>
      <c r="BV167" s="759" t="b">
        <f t="shared" si="107"/>
        <v>0</v>
      </c>
      <c r="BW167" s="759" t="b">
        <f t="shared" si="108"/>
        <v>0</v>
      </c>
      <c r="BX167" s="759">
        <f t="shared" si="109"/>
        <v>206.78700000000001</v>
      </c>
      <c r="BY167" s="759" t="b">
        <f t="shared" si="110"/>
        <v>0</v>
      </c>
      <c r="BZ167" s="759"/>
      <c r="CA167" s="760">
        <f t="shared" si="111"/>
        <v>0</v>
      </c>
      <c r="CB167" s="760" t="b">
        <f t="shared" si="112"/>
        <v>0</v>
      </c>
      <c r="CC167" s="760" t="b">
        <f t="shared" si="113"/>
        <v>0</v>
      </c>
      <c r="CD167" s="760" t="b">
        <f t="shared" si="114"/>
        <v>0</v>
      </c>
      <c r="CE167" s="760">
        <f t="shared" si="115"/>
        <v>206.78700000000001</v>
      </c>
      <c r="CF167" s="760" t="b">
        <f t="shared" si="116"/>
        <v>0</v>
      </c>
      <c r="CG167" s="760">
        <f t="shared" si="117"/>
        <v>0</v>
      </c>
      <c r="CI167" s="56">
        <f t="shared" si="118"/>
        <v>0</v>
      </c>
      <c r="CJ167" s="56" t="b">
        <f t="shared" si="119"/>
        <v>0</v>
      </c>
      <c r="CK167" s="56" t="b">
        <f t="shared" si="120"/>
        <v>0</v>
      </c>
      <c r="CL167" s="56" t="b">
        <f t="shared" si="121"/>
        <v>0</v>
      </c>
      <c r="CM167" s="56" t="b">
        <f t="shared" si="122"/>
        <v>0</v>
      </c>
      <c r="CN167" s="56" t="b">
        <f t="shared" si="123"/>
        <v>0</v>
      </c>
      <c r="CO167" s="56" t="b">
        <f t="shared" si="124"/>
        <v>0</v>
      </c>
      <c r="CP167" s="56" t="b">
        <f t="shared" si="125"/>
        <v>0</v>
      </c>
      <c r="CQ167" s="56" t="b">
        <f t="shared" si="126"/>
        <v>0</v>
      </c>
      <c r="CR167" s="56" t="b">
        <f t="shared" si="127"/>
        <v>0</v>
      </c>
      <c r="CS167" s="56"/>
    </row>
    <row r="168" spans="1:97" s="282" customFormat="1" ht="15" thickBot="1">
      <c r="A168" s="1259"/>
      <c r="B168" s="1262"/>
      <c r="C168" s="1173"/>
      <c r="D168" s="1262"/>
      <c r="E168" s="1173"/>
      <c r="F168" s="1173"/>
      <c r="G168" s="1173"/>
      <c r="H168" s="1250"/>
      <c r="I168" s="1250"/>
      <c r="J168" s="1250"/>
      <c r="K168" s="1250"/>
      <c r="L168" s="1250"/>
      <c r="M168" s="1250"/>
      <c r="N168" s="1250"/>
      <c r="O168" s="1250"/>
      <c r="P168" s="1250"/>
      <c r="Q168" s="1250"/>
      <c r="R168" s="757"/>
      <c r="S168" s="757"/>
      <c r="T168" s="757"/>
      <c r="U168" s="757"/>
      <c r="V168" s="757"/>
      <c r="W168" s="757"/>
      <c r="X168" s="757"/>
      <c r="Y168" s="757" t="s">
        <v>37</v>
      </c>
      <c r="Z168" s="632"/>
      <c r="AA168" s="786"/>
      <c r="AB168" s="766">
        <f t="shared" si="128"/>
        <v>0</v>
      </c>
      <c r="AC168" s="753">
        <f>IF(L168="kompletna",K168*M168*0.0036*'lista, wskaźniki'!$F$13, IF(L168="częściowa",K168*M168*0.0036*'lista, wskaźniki'!$F$14, IF(L168="brak",K168*M168*0.0036*'lista, wskaźniki'!$F$15,)))</f>
        <v>0</v>
      </c>
      <c r="AD168" s="753">
        <f>IF(T168="inne",E168*'lista, wskaźniki'!$E$35+F168*'lista, wskaźniki'!$E$36,IF(T168="to samo źródło",0,IF(T168=0,0)))</f>
        <v>0</v>
      </c>
      <c r="AE168" s="753">
        <f>IF(Y168="węgiel",Z168*'lista, wskaźniki'!$D$20, IF(Y168="drewno",Z168*'lista, wskaźniki'!$D$22,IF(Y168="pellet",Z168*'lista, wskaźniki'!$D$23,IF(Y168="gaz z sieci",Z168*'lista, wskaźniki'!$D$21,IF(Y168="olej opałowy",Z168*'lista, wskaźniki'!$D$24)))))</f>
        <v>0</v>
      </c>
      <c r="AF168" s="758"/>
      <c r="AG168" s="1253"/>
      <c r="AH168" s="631">
        <f>IF(Y168="węgiel",AB168*1/3.6*'lista, wskaźniki'!$F$20,IF(Y168="drewno",AB168*1/3.6*'lista, wskaźniki'!$F$22,IF(Y168="pellet",AB168*1/3.6*'lista, wskaźniki'!$F$23,IF(Y168="gaz z sieci",AB168*1/3.6*'lista, wskaźniki'!$F$21,IF(Y168="olej opałowy",AB168*1/3.6*'lista, wskaźniki'!$F$24,0)))))</f>
        <v>0</v>
      </c>
      <c r="AI168" s="794">
        <f>IF(Y168="węgiel",AB168*'lista, wskaźniki'!$E$42,IF(Y168="drewno",AB168*'lista, wskaźniki'!$G$42,IF(Y168="pellet",AB168*'lista, wskaźniki'!$H$42,IF(Y168="gaz z sieci",AB168*'lista, wskaźniki'!$F$42,IF(Y168="olej opałowy",AB168*'lista, wskaźniki'!$I$42,0)))))</f>
        <v>0</v>
      </c>
      <c r="AJ168" s="794">
        <f>IF(Y168="węgiel",AB168*'lista, wskaźniki'!$E$43,IF(Y168="drewno",AB168*'lista, wskaźniki'!$G$43,IF(Y168="pellet",AB168*'lista, wskaźniki'!$H$43,IF(Y168="gaz z sieci",AB168*'lista, wskaźniki'!$F$43,IF(Y168="olej opałowy",AB168*'lista, wskaźniki'!$I$43,0)))))</f>
        <v>0</v>
      </c>
      <c r="AK168" s="794">
        <f>IF(Y168="węgiel",AB168*'lista, wskaźniki'!$E$44,IF(Y168="drewno",AB168*'lista, wskaźniki'!$G$44,IF(Y168="pellet",AB168*'lista, wskaźniki'!$H$44,IF(Y168="gaz z sieci",AB168*'lista, wskaźniki'!$F$44,IF(Y168="olej opałowy",AB168*'lista, wskaźniki'!$I$44,0)))))</f>
        <v>0</v>
      </c>
      <c r="AL168" s="631" t="b">
        <f>IF(U168="energia elektryczna",AD168*1/3.6*'lista, wskaźniki'!$F$26)</f>
        <v>0</v>
      </c>
      <c r="AM168" s="160"/>
      <c r="AN168" s="160"/>
      <c r="AO168" s="160"/>
      <c r="AP168" s="629">
        <f>AA168*'lista, wskaźniki'!$F$26</f>
        <v>0</v>
      </c>
      <c r="AQ168" s="629">
        <f t="shared" si="102"/>
        <v>0</v>
      </c>
      <c r="AR168" s="795">
        <f t="shared" si="103"/>
        <v>0</v>
      </c>
      <c r="AS168" s="795">
        <f t="shared" si="104"/>
        <v>0</v>
      </c>
      <c r="AT168" s="795">
        <f t="shared" si="105"/>
        <v>0</v>
      </c>
      <c r="AU168" s="1253"/>
      <c r="AV168" s="1250"/>
      <c r="AW168" s="1250"/>
      <c r="AX168" s="1250"/>
      <c r="AY168" s="1250"/>
      <c r="AZ168" s="1173"/>
      <c r="BA168" s="1173"/>
      <c r="BB168" s="1173"/>
      <c r="BC168" s="1173"/>
      <c r="BD168" s="769"/>
      <c r="BE168" s="757"/>
      <c r="BF168" s="1244"/>
      <c r="BG168" s="1244"/>
      <c r="BH168" s="1262"/>
      <c r="BI168" s="757"/>
      <c r="BJ168" s="757"/>
      <c r="BK168" s="757"/>
      <c r="BL168" s="1244"/>
      <c r="BM168" s="1244"/>
      <c r="BN168" s="1244"/>
      <c r="BO168" s="1244"/>
      <c r="BP168" s="1244"/>
      <c r="BQ168" s="1244"/>
      <c r="BR168" s="1247"/>
      <c r="BU168" s="759" t="b">
        <f t="shared" si="106"/>
        <v>0</v>
      </c>
      <c r="BV168" s="759" t="b">
        <f t="shared" si="107"/>
        <v>0</v>
      </c>
      <c r="BW168" s="759" t="b">
        <f t="shared" si="108"/>
        <v>0</v>
      </c>
      <c r="BX168" s="759" t="b">
        <f t="shared" si="109"/>
        <v>0</v>
      </c>
      <c r="BY168" s="759">
        <f t="shared" si="110"/>
        <v>0</v>
      </c>
      <c r="BZ168" s="759"/>
      <c r="CA168" s="760">
        <f t="shared" si="111"/>
        <v>0</v>
      </c>
      <c r="CB168" s="760" t="b">
        <f t="shared" si="112"/>
        <v>0</v>
      </c>
      <c r="CC168" s="760" t="b">
        <f t="shared" si="113"/>
        <v>0</v>
      </c>
      <c r="CD168" s="760" t="b">
        <f t="shared" si="114"/>
        <v>0</v>
      </c>
      <c r="CE168" s="760" t="b">
        <f t="shared" si="115"/>
        <v>0</v>
      </c>
      <c r="CF168" s="760">
        <f t="shared" si="116"/>
        <v>0</v>
      </c>
      <c r="CG168" s="760">
        <f t="shared" si="117"/>
        <v>0</v>
      </c>
      <c r="CI168" s="56">
        <f t="shared" si="118"/>
        <v>0</v>
      </c>
      <c r="CJ168" s="56" t="b">
        <f t="shared" si="119"/>
        <v>0</v>
      </c>
      <c r="CK168" s="56" t="b">
        <f t="shared" si="120"/>
        <v>0</v>
      </c>
      <c r="CL168" s="56" t="b">
        <f t="shared" si="121"/>
        <v>0</v>
      </c>
      <c r="CM168" s="56" t="b">
        <f t="shared" si="122"/>
        <v>0</v>
      </c>
      <c r="CN168" s="56" t="b">
        <f t="shared" si="123"/>
        <v>0</v>
      </c>
      <c r="CO168" s="56" t="b">
        <f t="shared" si="124"/>
        <v>0</v>
      </c>
      <c r="CP168" s="56" t="b">
        <f t="shared" si="125"/>
        <v>0</v>
      </c>
      <c r="CQ168" s="56" t="b">
        <f t="shared" si="126"/>
        <v>0</v>
      </c>
      <c r="CR168" s="56" t="b">
        <f t="shared" si="127"/>
        <v>0</v>
      </c>
      <c r="CS168" s="56"/>
    </row>
  </sheetData>
  <mergeCells count="1185">
    <mergeCell ref="BH128:BH132"/>
    <mergeCell ref="BL128:BL132"/>
    <mergeCell ref="BM128:BM132"/>
    <mergeCell ref="BN128:BN132"/>
    <mergeCell ref="BO128:BO132"/>
    <mergeCell ref="BP128:BP132"/>
    <mergeCell ref="BQ128:BQ132"/>
    <mergeCell ref="BR128:BR132"/>
    <mergeCell ref="BH133:BH137"/>
    <mergeCell ref="BL133:BL137"/>
    <mergeCell ref="BM133:BM137"/>
    <mergeCell ref="BN133:BN137"/>
    <mergeCell ref="BO133:BO137"/>
    <mergeCell ref="BP133:BP137"/>
    <mergeCell ref="BQ133:BQ137"/>
    <mergeCell ref="BR133:BR137"/>
    <mergeCell ref="AU128:AU132"/>
    <mergeCell ref="AV128:AV132"/>
    <mergeCell ref="AW128:AW132"/>
    <mergeCell ref="AX128:AX132"/>
    <mergeCell ref="AY128:AY132"/>
    <mergeCell ref="AZ128:AZ132"/>
    <mergeCell ref="BA128:BA132"/>
    <mergeCell ref="BB128:BB132"/>
    <mergeCell ref="BC128:BC132"/>
    <mergeCell ref="BF128:BF132"/>
    <mergeCell ref="BG128:BG132"/>
    <mergeCell ref="AU133:AU137"/>
    <mergeCell ref="AV133:AV137"/>
    <mergeCell ref="AW133:AW137"/>
    <mergeCell ref="AX133:AX137"/>
    <mergeCell ref="AY133:AY137"/>
    <mergeCell ref="AZ133:AZ137"/>
    <mergeCell ref="BA133:BA137"/>
    <mergeCell ref="BB133:BB137"/>
    <mergeCell ref="BC133:BC137"/>
    <mergeCell ref="BF133:BF137"/>
    <mergeCell ref="BG133:BG137"/>
    <mergeCell ref="C133:C137"/>
    <mergeCell ref="D133:D137"/>
    <mergeCell ref="E133:E137"/>
    <mergeCell ref="F133:F137"/>
    <mergeCell ref="G133:G137"/>
    <mergeCell ref="H133:H137"/>
    <mergeCell ref="I133:I137"/>
    <mergeCell ref="J133:J137"/>
    <mergeCell ref="K133:K137"/>
    <mergeCell ref="L133:L137"/>
    <mergeCell ref="M133:M137"/>
    <mergeCell ref="N133:N137"/>
    <mergeCell ref="O133:O137"/>
    <mergeCell ref="P133:P137"/>
    <mergeCell ref="Q133:Q137"/>
    <mergeCell ref="C128:C132"/>
    <mergeCell ref="D128:D132"/>
    <mergeCell ref="E128:E132"/>
    <mergeCell ref="F128:F132"/>
    <mergeCell ref="G128:G132"/>
    <mergeCell ref="H128:H132"/>
    <mergeCell ref="I128:I132"/>
    <mergeCell ref="J128:J132"/>
    <mergeCell ref="K128:K132"/>
    <mergeCell ref="L128:L132"/>
    <mergeCell ref="M128:M132"/>
    <mergeCell ref="N128:N132"/>
    <mergeCell ref="O128:O132"/>
    <mergeCell ref="P128:P132"/>
    <mergeCell ref="Q128:Q132"/>
    <mergeCell ref="BQ123:BQ127"/>
    <mergeCell ref="BR123:BR127"/>
    <mergeCell ref="AU123:AU127"/>
    <mergeCell ref="AV123:AV127"/>
    <mergeCell ref="AW123:AW127"/>
    <mergeCell ref="AX123:AX127"/>
    <mergeCell ref="AY123:AY127"/>
    <mergeCell ref="AZ123:AZ127"/>
    <mergeCell ref="BA123:BA127"/>
    <mergeCell ref="BB123:BB127"/>
    <mergeCell ref="BC123:BC127"/>
    <mergeCell ref="BF123:BF127"/>
    <mergeCell ref="BG123:BG127"/>
    <mergeCell ref="BH123:BH127"/>
    <mergeCell ref="BL123:BL127"/>
    <mergeCell ref="BM123:BM127"/>
    <mergeCell ref="BN123:BN127"/>
    <mergeCell ref="BO123:BO127"/>
    <mergeCell ref="BP123:BP127"/>
    <mergeCell ref="A123:A127"/>
    <mergeCell ref="B123:B127"/>
    <mergeCell ref="C123:C127"/>
    <mergeCell ref="D123:D127"/>
    <mergeCell ref="E123:E127"/>
    <mergeCell ref="F123:F127"/>
    <mergeCell ref="G123:G127"/>
    <mergeCell ref="H123:H127"/>
    <mergeCell ref="I123:I127"/>
    <mergeCell ref="J123:J127"/>
    <mergeCell ref="K123:K127"/>
    <mergeCell ref="L123:L127"/>
    <mergeCell ref="M123:M127"/>
    <mergeCell ref="N123:N127"/>
    <mergeCell ref="O123:O127"/>
    <mergeCell ref="P123:P127"/>
    <mergeCell ref="Q123:Q127"/>
    <mergeCell ref="AA123:AA127"/>
    <mergeCell ref="AG123:AG127"/>
    <mergeCell ref="BR93:BR97"/>
    <mergeCell ref="BU1:BZ1"/>
    <mergeCell ref="AA93:AA97"/>
    <mergeCell ref="AG93:AG97"/>
    <mergeCell ref="AU93:AU97"/>
    <mergeCell ref="AV93:AV97"/>
    <mergeCell ref="AW93:AW97"/>
    <mergeCell ref="AX93:AX97"/>
    <mergeCell ref="AY93:AY97"/>
    <mergeCell ref="AZ93:AZ97"/>
    <mergeCell ref="BA93:BA97"/>
    <mergeCell ref="BB93:BB97"/>
    <mergeCell ref="BC93:BC97"/>
    <mergeCell ref="BF93:BF97"/>
    <mergeCell ref="BG93:BG97"/>
    <mergeCell ref="BH93:BH97"/>
    <mergeCell ref="BL93:BL97"/>
    <mergeCell ref="BM93:BM97"/>
    <mergeCell ref="BN93:BN97"/>
    <mergeCell ref="BS53:BS57"/>
    <mergeCell ref="BM58:BM62"/>
    <mergeCell ref="BL13:BL17"/>
    <mergeCell ref="BQ58:BQ62"/>
    <mergeCell ref="BR58:BR62"/>
    <mergeCell ref="AW13:AW17"/>
    <mergeCell ref="AX13:AX17"/>
    <mergeCell ref="AY58:AY62"/>
    <mergeCell ref="AZ58:AZ62"/>
    <mergeCell ref="BA58:BA62"/>
    <mergeCell ref="BR83:BR87"/>
    <mergeCell ref="BC83:BC87"/>
    <mergeCell ref="BF83:BF87"/>
    <mergeCell ref="A93:A97"/>
    <mergeCell ref="C93:C97"/>
    <mergeCell ref="B93:B97"/>
    <mergeCell ref="D93:D97"/>
    <mergeCell ref="E93:E97"/>
    <mergeCell ref="F93:F97"/>
    <mergeCell ref="G93:G97"/>
    <mergeCell ref="H93:H97"/>
    <mergeCell ref="I93:I97"/>
    <mergeCell ref="J93:J97"/>
    <mergeCell ref="K93:K97"/>
    <mergeCell ref="L93:L97"/>
    <mergeCell ref="M93:M97"/>
    <mergeCell ref="N93:N97"/>
    <mergeCell ref="O93:O97"/>
    <mergeCell ref="P93:P97"/>
    <mergeCell ref="Q93:Q97"/>
    <mergeCell ref="CB1:CG1"/>
    <mergeCell ref="CI1:CR1"/>
    <mergeCell ref="B138:D138"/>
    <mergeCell ref="B63:B67"/>
    <mergeCell ref="C63:C67"/>
    <mergeCell ref="D63:D67"/>
    <mergeCell ref="E63:E67"/>
    <mergeCell ref="F63:F67"/>
    <mergeCell ref="G63:G67"/>
    <mergeCell ref="H63:H67"/>
    <mergeCell ref="I63:I67"/>
    <mergeCell ref="J63:J67"/>
    <mergeCell ref="K63:K67"/>
    <mergeCell ref="L63:L67"/>
    <mergeCell ref="M63:M67"/>
    <mergeCell ref="N63:N67"/>
    <mergeCell ref="O63:O67"/>
    <mergeCell ref="P63:P67"/>
    <mergeCell ref="Q63:Q67"/>
    <mergeCell ref="AA63:AA67"/>
    <mergeCell ref="AG63:AG67"/>
    <mergeCell ref="AU63:AU67"/>
    <mergeCell ref="AV63:AV67"/>
    <mergeCell ref="AW63:AW67"/>
    <mergeCell ref="AX63:AX67"/>
    <mergeCell ref="AY63:AY67"/>
    <mergeCell ref="AZ63:AZ67"/>
    <mergeCell ref="BR88:BR92"/>
    <mergeCell ref="BM83:BM87"/>
    <mergeCell ref="BN83:BN87"/>
    <mergeCell ref="BO83:BO87"/>
    <mergeCell ref="BP83:BP87"/>
    <mergeCell ref="BG83:BG87"/>
    <mergeCell ref="BH83:BH87"/>
    <mergeCell ref="BL83:BL87"/>
    <mergeCell ref="AV83:AV87"/>
    <mergeCell ref="AZ83:AZ87"/>
    <mergeCell ref="BA83:BA87"/>
    <mergeCell ref="BB83:BB87"/>
    <mergeCell ref="AV88:AV92"/>
    <mergeCell ref="AW88:AW92"/>
    <mergeCell ref="AX88:AX92"/>
    <mergeCell ref="BM88:BM92"/>
    <mergeCell ref="BN88:BN92"/>
    <mergeCell ref="BO88:BO92"/>
    <mergeCell ref="BP88:BP92"/>
    <mergeCell ref="BQ88:BQ92"/>
    <mergeCell ref="A88:A92"/>
    <mergeCell ref="AA83:AA87"/>
    <mergeCell ref="B88:B92"/>
    <mergeCell ref="C88:C92"/>
    <mergeCell ref="D88:D92"/>
    <mergeCell ref="E83:E87"/>
    <mergeCell ref="E88:E92"/>
    <mergeCell ref="O88:O92"/>
    <mergeCell ref="P88:P92"/>
    <mergeCell ref="Q88:Q92"/>
    <mergeCell ref="AG88:AG92"/>
    <mergeCell ref="I88:I92"/>
    <mergeCell ref="J88:J92"/>
    <mergeCell ref="L88:L92"/>
    <mergeCell ref="M88:M92"/>
    <mergeCell ref="N88:N92"/>
    <mergeCell ref="BQ83:BQ87"/>
    <mergeCell ref="AG13:AG17"/>
    <mergeCell ref="AV13:AV17"/>
    <mergeCell ref="A83:A87"/>
    <mergeCell ref="B83:B87"/>
    <mergeCell ref="C83:C87"/>
    <mergeCell ref="D83:D87"/>
    <mergeCell ref="F83:F87"/>
    <mergeCell ref="G83:G87"/>
    <mergeCell ref="H83:H87"/>
    <mergeCell ref="I83:I87"/>
    <mergeCell ref="J83:J87"/>
    <mergeCell ref="L83:L87"/>
    <mergeCell ref="M83:M87"/>
    <mergeCell ref="N83:N87"/>
    <mergeCell ref="O83:O87"/>
    <mergeCell ref="P83:P87"/>
    <mergeCell ref="Q83:Q87"/>
    <mergeCell ref="A58:A62"/>
    <mergeCell ref="B58:B62"/>
    <mergeCell ref="C58:C62"/>
    <mergeCell ref="D58:D62"/>
    <mergeCell ref="F58:F62"/>
    <mergeCell ref="G58:G62"/>
    <mergeCell ref="H58:H62"/>
    <mergeCell ref="I58:I62"/>
    <mergeCell ref="J58:J62"/>
    <mergeCell ref="L78:L82"/>
    <mergeCell ref="M78:M82"/>
    <mergeCell ref="N78:N82"/>
    <mergeCell ref="AA73:AA77"/>
    <mergeCell ref="AA78:AA82"/>
    <mergeCell ref="H68:H72"/>
    <mergeCell ref="BR68:BR72"/>
    <mergeCell ref="BQ68:BQ72"/>
    <mergeCell ref="BP68:BP72"/>
    <mergeCell ref="BO68:BO72"/>
    <mergeCell ref="BM68:BM72"/>
    <mergeCell ref="BL68:BL72"/>
    <mergeCell ref="BG68:BG72"/>
    <mergeCell ref="BF68:BF72"/>
    <mergeCell ref="BA63:BA67"/>
    <mergeCell ref="BB63:BB67"/>
    <mergeCell ref="BC63:BC67"/>
    <mergeCell ref="BF63:BF67"/>
    <mergeCell ref="BG63:BG67"/>
    <mergeCell ref="BH63:BH67"/>
    <mergeCell ref="BL63:BL67"/>
    <mergeCell ref="BM63:BM67"/>
    <mergeCell ref="BN63:BN67"/>
    <mergeCell ref="BO63:BO67"/>
    <mergeCell ref="BP63:BP67"/>
    <mergeCell ref="BQ63:BQ67"/>
    <mergeCell ref="BR63:BR67"/>
    <mergeCell ref="BC68:BC72"/>
    <mergeCell ref="BH68:BH72"/>
    <mergeCell ref="AZ68:AZ72"/>
    <mergeCell ref="BN58:BN62"/>
    <mergeCell ref="BN48:BN52"/>
    <mergeCell ref="BO48:BO52"/>
    <mergeCell ref="BP48:BP52"/>
    <mergeCell ref="BO58:BO62"/>
    <mergeCell ref="BP58:BP62"/>
    <mergeCell ref="BQ48:BQ52"/>
    <mergeCell ref="BR48:BR52"/>
    <mergeCell ref="AZ48:AZ52"/>
    <mergeCell ref="BA48:BA52"/>
    <mergeCell ref="BB48:BB52"/>
    <mergeCell ref="BC48:BC52"/>
    <mergeCell ref="BF48:BF52"/>
    <mergeCell ref="BG48:BG52"/>
    <mergeCell ref="BH48:BH52"/>
    <mergeCell ref="BL48:BL52"/>
    <mergeCell ref="BM48:BM52"/>
    <mergeCell ref="BH58:BH62"/>
    <mergeCell ref="BL58:BL62"/>
    <mergeCell ref="BF53:BF57"/>
    <mergeCell ref="BG53:BG57"/>
    <mergeCell ref="BH53:BH57"/>
    <mergeCell ref="BL53:BL57"/>
    <mergeCell ref="BM53:BM57"/>
    <mergeCell ref="BN53:BN57"/>
    <mergeCell ref="BO53:BO57"/>
    <mergeCell ref="BP53:BP57"/>
    <mergeCell ref="BQ53:BQ57"/>
    <mergeCell ref="BR53:BR57"/>
    <mergeCell ref="BG58:BG62"/>
    <mergeCell ref="BB58:BB62"/>
    <mergeCell ref="BF58:BF62"/>
    <mergeCell ref="B48:B52"/>
    <mergeCell ref="C48:C52"/>
    <mergeCell ref="D48:D52"/>
    <mergeCell ref="F48:F52"/>
    <mergeCell ref="G48:G52"/>
    <mergeCell ref="H48:H52"/>
    <mergeCell ref="I48:I52"/>
    <mergeCell ref="J48:J52"/>
    <mergeCell ref="L48:L52"/>
    <mergeCell ref="M48:M52"/>
    <mergeCell ref="N48:N52"/>
    <mergeCell ref="O48:O52"/>
    <mergeCell ref="P48:P52"/>
    <mergeCell ref="Q48:Q52"/>
    <mergeCell ref="AG48:AG52"/>
    <mergeCell ref="AV48:AV52"/>
    <mergeCell ref="AW48:AW52"/>
    <mergeCell ref="K48:K52"/>
    <mergeCell ref="BQ43:BQ47"/>
    <mergeCell ref="AV43:AV47"/>
    <mergeCell ref="AW43:AW47"/>
    <mergeCell ref="AX43:AX47"/>
    <mergeCell ref="AY43:AY47"/>
    <mergeCell ref="AZ43:AZ47"/>
    <mergeCell ref="BA43:BA47"/>
    <mergeCell ref="BB43:BB47"/>
    <mergeCell ref="BC43:BC47"/>
    <mergeCell ref="L43:L47"/>
    <mergeCell ref="M43:M47"/>
    <mergeCell ref="N43:N47"/>
    <mergeCell ref="O43:O47"/>
    <mergeCell ref="P43:P47"/>
    <mergeCell ref="Q43:Q47"/>
    <mergeCell ref="AG43:AG47"/>
    <mergeCell ref="BR43:BR47"/>
    <mergeCell ref="BF43:BF47"/>
    <mergeCell ref="BG43:BG47"/>
    <mergeCell ref="BH43:BH47"/>
    <mergeCell ref="BL43:BL47"/>
    <mergeCell ref="BM43:BM47"/>
    <mergeCell ref="BN43:BN47"/>
    <mergeCell ref="BO43:BO47"/>
    <mergeCell ref="BP43:BP47"/>
    <mergeCell ref="BR38:BR42"/>
    <mergeCell ref="AV38:AV42"/>
    <mergeCell ref="AW38:AW42"/>
    <mergeCell ref="AX38:AX42"/>
    <mergeCell ref="AY38:AY42"/>
    <mergeCell ref="AZ38:AZ42"/>
    <mergeCell ref="BA38:BA42"/>
    <mergeCell ref="BB38:BB42"/>
    <mergeCell ref="BC38:BC42"/>
    <mergeCell ref="BF38:BF42"/>
    <mergeCell ref="BN33:BN37"/>
    <mergeCell ref="BO33:BO37"/>
    <mergeCell ref="BP33:BP37"/>
    <mergeCell ref="BQ33:BQ37"/>
    <mergeCell ref="BR33:BR37"/>
    <mergeCell ref="A38:A42"/>
    <mergeCell ref="B38:B42"/>
    <mergeCell ref="C38:C42"/>
    <mergeCell ref="D38:D42"/>
    <mergeCell ref="F38:F42"/>
    <mergeCell ref="G38:G42"/>
    <mergeCell ref="H38:H42"/>
    <mergeCell ref="L38:L42"/>
    <mergeCell ref="M38:M42"/>
    <mergeCell ref="N38:N42"/>
    <mergeCell ref="O38:O42"/>
    <mergeCell ref="P38:P42"/>
    <mergeCell ref="Q38:Q42"/>
    <mergeCell ref="BM33:BM37"/>
    <mergeCell ref="BP38:BP42"/>
    <mergeCell ref="BQ38:BQ42"/>
    <mergeCell ref="AG38:AG42"/>
    <mergeCell ref="BQ28:BQ32"/>
    <mergeCell ref="BF28:BF32"/>
    <mergeCell ref="BG28:BG32"/>
    <mergeCell ref="BH28:BH32"/>
    <mergeCell ref="BL28:BL32"/>
    <mergeCell ref="BM28:BM32"/>
    <mergeCell ref="BN28:BN32"/>
    <mergeCell ref="BO28:BO32"/>
    <mergeCell ref="AV28:AV32"/>
    <mergeCell ref="AW28:AW32"/>
    <mergeCell ref="AX28:AX32"/>
    <mergeCell ref="AY28:AY32"/>
    <mergeCell ref="AZ28:AZ32"/>
    <mergeCell ref="BR28:BR32"/>
    <mergeCell ref="A33:A37"/>
    <mergeCell ref="B33:B37"/>
    <mergeCell ref="C33:C37"/>
    <mergeCell ref="D33:D37"/>
    <mergeCell ref="F33:F37"/>
    <mergeCell ref="G33:G37"/>
    <mergeCell ref="H33:H37"/>
    <mergeCell ref="I33:I37"/>
    <mergeCell ref="J33:J37"/>
    <mergeCell ref="L33:L37"/>
    <mergeCell ref="M33:M37"/>
    <mergeCell ref="N33:N37"/>
    <mergeCell ref="O33:O37"/>
    <mergeCell ref="P33:P37"/>
    <mergeCell ref="Q33:Q37"/>
    <mergeCell ref="AG33:AG37"/>
    <mergeCell ref="AV33:AV37"/>
    <mergeCell ref="BA28:BA32"/>
    <mergeCell ref="BQ13:BQ17"/>
    <mergeCell ref="BR13:BR17"/>
    <mergeCell ref="AZ13:AZ17"/>
    <mergeCell ref="BA13:BA17"/>
    <mergeCell ref="BB13:BB17"/>
    <mergeCell ref="BC13:BC17"/>
    <mergeCell ref="BF13:BF17"/>
    <mergeCell ref="BG13:BG17"/>
    <mergeCell ref="BH13:BH17"/>
    <mergeCell ref="A23:A27"/>
    <mergeCell ref="B23:B27"/>
    <mergeCell ref="C23:C27"/>
    <mergeCell ref="D23:D27"/>
    <mergeCell ref="F23:F27"/>
    <mergeCell ref="H23:H27"/>
    <mergeCell ref="I23:I27"/>
    <mergeCell ref="J23:J27"/>
    <mergeCell ref="L23:L27"/>
    <mergeCell ref="M23:M27"/>
    <mergeCell ref="N23:N27"/>
    <mergeCell ref="O23:O27"/>
    <mergeCell ref="P23:P27"/>
    <mergeCell ref="Q23:Q27"/>
    <mergeCell ref="AG23:AG27"/>
    <mergeCell ref="BG23:BG27"/>
    <mergeCell ref="BH23:BH27"/>
    <mergeCell ref="BL23:BL27"/>
    <mergeCell ref="BM23:BM27"/>
    <mergeCell ref="BN23:BN27"/>
    <mergeCell ref="BO23:BO27"/>
    <mergeCell ref="BQ23:BQ27"/>
    <mergeCell ref="BR23:BR27"/>
    <mergeCell ref="BQ18:BQ22"/>
    <mergeCell ref="BR18:BR22"/>
    <mergeCell ref="BA18:BA22"/>
    <mergeCell ref="BC18:BC22"/>
    <mergeCell ref="BF18:BF22"/>
    <mergeCell ref="BG18:BG22"/>
    <mergeCell ref="BH18:BH22"/>
    <mergeCell ref="BL18:BL22"/>
    <mergeCell ref="A145:A149"/>
    <mergeCell ref="B145:B149"/>
    <mergeCell ref="BQ8:BQ12"/>
    <mergeCell ref="BR8:BR12"/>
    <mergeCell ref="A18:A22"/>
    <mergeCell ref="B18:B22"/>
    <mergeCell ref="C18:C22"/>
    <mergeCell ref="D18:D22"/>
    <mergeCell ref="F18:F22"/>
    <mergeCell ref="G18:G22"/>
    <mergeCell ref="H18:H22"/>
    <mergeCell ref="I18:I22"/>
    <mergeCell ref="J18:J22"/>
    <mergeCell ref="L18:L22"/>
    <mergeCell ref="M18:M22"/>
    <mergeCell ref="N18:N22"/>
    <mergeCell ref="O18:O22"/>
    <mergeCell ref="P18:P22"/>
    <mergeCell ref="Q18:Q22"/>
    <mergeCell ref="AG18:AG22"/>
    <mergeCell ref="BM13:BM17"/>
    <mergeCell ref="BN13:BN17"/>
    <mergeCell ref="BO13:BO17"/>
    <mergeCell ref="BP13:BP17"/>
    <mergeCell ref="AZ33:AZ37"/>
    <mergeCell ref="BA33:BA37"/>
    <mergeCell ref="BB33:BB37"/>
    <mergeCell ref="BC33:BC37"/>
    <mergeCell ref="BF33:BF37"/>
    <mergeCell ref="BG33:BG37"/>
    <mergeCell ref="BH33:BH37"/>
    <mergeCell ref="BL33:BL37"/>
    <mergeCell ref="A43:A47"/>
    <mergeCell ref="B43:B47"/>
    <mergeCell ref="C43:C47"/>
    <mergeCell ref="D43:D47"/>
    <mergeCell ref="AW23:AW27"/>
    <mergeCell ref="BP28:BP32"/>
    <mergeCell ref="AY33:AY37"/>
    <mergeCell ref="AX140:AX144"/>
    <mergeCell ref="A128:A132"/>
    <mergeCell ref="AZ113:AZ117"/>
    <mergeCell ref="BA113:BA117"/>
    <mergeCell ref="BP118:BP122"/>
    <mergeCell ref="Q73:Q77"/>
    <mergeCell ref="AG73:AG77"/>
    <mergeCell ref="B73:B77"/>
    <mergeCell ref="C73:C77"/>
    <mergeCell ref="BB113:BB117"/>
    <mergeCell ref="BC113:BC117"/>
    <mergeCell ref="BF113:BF117"/>
    <mergeCell ref="BG113:BG117"/>
    <mergeCell ref="BH113:BH117"/>
    <mergeCell ref="BL113:BL117"/>
    <mergeCell ref="AX118:AX122"/>
    <mergeCell ref="BC58:BC62"/>
    <mergeCell ref="A140:A144"/>
    <mergeCell ref="B140:B144"/>
    <mergeCell ref="C140:C144"/>
    <mergeCell ref="D140:D144"/>
    <mergeCell ref="F140:F144"/>
    <mergeCell ref="G140:G144"/>
    <mergeCell ref="H140:H144"/>
    <mergeCell ref="I140:I144"/>
    <mergeCell ref="J140:J144"/>
    <mergeCell ref="L140:L144"/>
    <mergeCell ref="M140:M144"/>
    <mergeCell ref="N140:N144"/>
    <mergeCell ref="O140:O144"/>
    <mergeCell ref="P140:P144"/>
    <mergeCell ref="Q140:Q144"/>
    <mergeCell ref="E140:E144"/>
    <mergeCell ref="E145:E149"/>
    <mergeCell ref="C145:C149"/>
    <mergeCell ref="D145:D149"/>
    <mergeCell ref="F145:F149"/>
    <mergeCell ref="G145:G149"/>
    <mergeCell ref="H145:H149"/>
    <mergeCell ref="I145:I149"/>
    <mergeCell ref="J145:J149"/>
    <mergeCell ref="AG145:AG149"/>
    <mergeCell ref="AZ140:AZ144"/>
    <mergeCell ref="BA140:BA144"/>
    <mergeCell ref="BB140:BB144"/>
    <mergeCell ref="BC140:BC144"/>
    <mergeCell ref="BF140:BF144"/>
    <mergeCell ref="BG140:BG144"/>
    <mergeCell ref="AU140:AU144"/>
    <mergeCell ref="AU145:AU149"/>
    <mergeCell ref="AG140:AG144"/>
    <mergeCell ref="AV140:AV144"/>
    <mergeCell ref="AW140:AW144"/>
    <mergeCell ref="L145:L149"/>
    <mergeCell ref="M145:M149"/>
    <mergeCell ref="N145:N149"/>
    <mergeCell ref="O145:O149"/>
    <mergeCell ref="P145:P149"/>
    <mergeCell ref="Q145:Q149"/>
    <mergeCell ref="AV145:AV149"/>
    <mergeCell ref="AW145:AW149"/>
    <mergeCell ref="AX145:AX149"/>
    <mergeCell ref="AA145:AA149"/>
    <mergeCell ref="BC145:BC149"/>
    <mergeCell ref="BG145:BG149"/>
    <mergeCell ref="AY140:AY144"/>
    <mergeCell ref="AY145:AY149"/>
    <mergeCell ref="AZ145:AZ149"/>
    <mergeCell ref="BA145:BA149"/>
    <mergeCell ref="BB145:BB149"/>
    <mergeCell ref="BL140:BL144"/>
    <mergeCell ref="BM140:BM144"/>
    <mergeCell ref="BR159:BR163"/>
    <mergeCell ref="BF145:BF149"/>
    <mergeCell ref="BG159:BG163"/>
    <mergeCell ref="BH159:BH163"/>
    <mergeCell ref="BL159:BL163"/>
    <mergeCell ref="BM159:BM163"/>
    <mergeCell ref="BN159:BN163"/>
    <mergeCell ref="BO159:BO163"/>
    <mergeCell ref="BP159:BP163"/>
    <mergeCell ref="BQ159:BQ163"/>
    <mergeCell ref="BH145:BH149"/>
    <mergeCell ref="BL145:BL149"/>
    <mergeCell ref="BM145:BM149"/>
    <mergeCell ref="BN145:BN149"/>
    <mergeCell ref="BO145:BO149"/>
    <mergeCell ref="BP145:BP149"/>
    <mergeCell ref="BQ145:BQ149"/>
    <mergeCell ref="BN140:BN144"/>
    <mergeCell ref="BO140:BO144"/>
    <mergeCell ref="BP140:BP144"/>
    <mergeCell ref="BQ140:BQ144"/>
    <mergeCell ref="BR140:BR144"/>
    <mergeCell ref="BR145:BR149"/>
    <mergeCell ref="BH140:BH144"/>
    <mergeCell ref="A159:A163"/>
    <mergeCell ref="B159:B163"/>
    <mergeCell ref="C159:C163"/>
    <mergeCell ref="D159:D163"/>
    <mergeCell ref="F159:F163"/>
    <mergeCell ref="G159:G163"/>
    <mergeCell ref="H159:H163"/>
    <mergeCell ref="I159:I163"/>
    <mergeCell ref="J159:J163"/>
    <mergeCell ref="AV159:AV163"/>
    <mergeCell ref="AW159:AW163"/>
    <mergeCell ref="AX159:AX163"/>
    <mergeCell ref="AY159:AY163"/>
    <mergeCell ref="AZ159:AZ163"/>
    <mergeCell ref="BA159:BA163"/>
    <mergeCell ref="BB159:BB163"/>
    <mergeCell ref="BC159:BC163"/>
    <mergeCell ref="L159:L163"/>
    <mergeCell ref="M159:M163"/>
    <mergeCell ref="E159:E163"/>
    <mergeCell ref="Q159:Q163"/>
    <mergeCell ref="AG159:AG163"/>
    <mergeCell ref="AU159:AU163"/>
    <mergeCell ref="BR118:BR122"/>
    <mergeCell ref="AX113:AX117"/>
    <mergeCell ref="A113:A117"/>
    <mergeCell ref="B113:B117"/>
    <mergeCell ref="C113:C117"/>
    <mergeCell ref="D113:D117"/>
    <mergeCell ref="F113:F117"/>
    <mergeCell ref="G113:G117"/>
    <mergeCell ref="H113:H117"/>
    <mergeCell ref="I113:I117"/>
    <mergeCell ref="J113:J117"/>
    <mergeCell ref="L113:L117"/>
    <mergeCell ref="M113:M117"/>
    <mergeCell ref="N113:N117"/>
    <mergeCell ref="O113:O117"/>
    <mergeCell ref="P113:P117"/>
    <mergeCell ref="Q113:Q117"/>
    <mergeCell ref="AW118:AW122"/>
    <mergeCell ref="A118:A122"/>
    <mergeCell ref="B118:B122"/>
    <mergeCell ref="C118:C122"/>
    <mergeCell ref="D118:D122"/>
    <mergeCell ref="F118:F122"/>
    <mergeCell ref="G118:G122"/>
    <mergeCell ref="H118:H122"/>
    <mergeCell ref="I118:I122"/>
    <mergeCell ref="J118:J122"/>
    <mergeCell ref="L118:L122"/>
    <mergeCell ref="M118:M122"/>
    <mergeCell ref="BO113:BO117"/>
    <mergeCell ref="BP113:BP117"/>
    <mergeCell ref="AY113:AY117"/>
    <mergeCell ref="BQ118:BQ122"/>
    <mergeCell ref="BQ113:BQ117"/>
    <mergeCell ref="BG73:BG77"/>
    <mergeCell ref="AG98:AG102"/>
    <mergeCell ref="AV98:AV102"/>
    <mergeCell ref="AW98:AW102"/>
    <mergeCell ref="AX98:AX102"/>
    <mergeCell ref="AY98:AY102"/>
    <mergeCell ref="AZ98:AZ102"/>
    <mergeCell ref="AG113:AG117"/>
    <mergeCell ref="AU118:AU122"/>
    <mergeCell ref="BM113:BM117"/>
    <mergeCell ref="BN113:BN117"/>
    <mergeCell ref="BN98:BN102"/>
    <mergeCell ref="BO98:BO102"/>
    <mergeCell ref="BP98:BP102"/>
    <mergeCell ref="AU113:AU117"/>
    <mergeCell ref="AV118:AV122"/>
    <mergeCell ref="AV113:AV117"/>
    <mergeCell ref="AW113:AW117"/>
    <mergeCell ref="BF118:BF122"/>
    <mergeCell ref="BG118:BG122"/>
    <mergeCell ref="BH118:BH122"/>
    <mergeCell ref="BL118:BL122"/>
    <mergeCell ref="BM118:BM122"/>
    <mergeCell ref="BN118:BN122"/>
    <mergeCell ref="BO118:BO122"/>
    <mergeCell ref="AY88:AY92"/>
    <mergeCell ref="BO93:BO97"/>
    <mergeCell ref="BP93:BP97"/>
    <mergeCell ref="BQ93:BQ97"/>
    <mergeCell ref="BN73:BN77"/>
    <mergeCell ref="AY118:AY122"/>
    <mergeCell ref="AZ118:AZ122"/>
    <mergeCell ref="BA118:BA122"/>
    <mergeCell ref="BB118:BB122"/>
    <mergeCell ref="BC118:BC122"/>
    <mergeCell ref="B68:B72"/>
    <mergeCell ref="O68:O72"/>
    <mergeCell ref="C68:C72"/>
    <mergeCell ref="D68:D72"/>
    <mergeCell ref="F68:F72"/>
    <mergeCell ref="BR113:BR117"/>
    <mergeCell ref="BP73:BP77"/>
    <mergeCell ref="BQ73:BQ77"/>
    <mergeCell ref="BR73:BR77"/>
    <mergeCell ref="A78:A82"/>
    <mergeCell ref="B78:B82"/>
    <mergeCell ref="C78:C82"/>
    <mergeCell ref="D78:D82"/>
    <mergeCell ref="F78:F82"/>
    <mergeCell ref="BO73:BO77"/>
    <mergeCell ref="BH73:BH77"/>
    <mergeCell ref="AV73:AV77"/>
    <mergeCell ref="AW73:AW77"/>
    <mergeCell ref="AX73:AX77"/>
    <mergeCell ref="AY73:AY77"/>
    <mergeCell ref="BF73:BF77"/>
    <mergeCell ref="AZ73:AZ77"/>
    <mergeCell ref="BA73:BA77"/>
    <mergeCell ref="BC73:BC77"/>
    <mergeCell ref="H78:H82"/>
    <mergeCell ref="I78:I82"/>
    <mergeCell ref="J78:J82"/>
    <mergeCell ref="BL73:BL77"/>
    <mergeCell ref="BM73:BM77"/>
    <mergeCell ref="BP78:BP82"/>
    <mergeCell ref="BQ78:BQ82"/>
    <mergeCell ref="BR78:BR82"/>
    <mergeCell ref="BF78:BF82"/>
    <mergeCell ref="BG78:BG82"/>
    <mergeCell ref="BL78:BL82"/>
    <mergeCell ref="BM78:BM82"/>
    <mergeCell ref="BN78:BN82"/>
    <mergeCell ref="AV78:AV82"/>
    <mergeCell ref="AW78:AW82"/>
    <mergeCell ref="AX78:AX82"/>
    <mergeCell ref="AY78:AY82"/>
    <mergeCell ref="BO78:BO82"/>
    <mergeCell ref="AZ78:AZ82"/>
    <mergeCell ref="BA78:BA82"/>
    <mergeCell ref="BC78:BC82"/>
    <mergeCell ref="BH78:BH82"/>
    <mergeCell ref="A8:A12"/>
    <mergeCell ref="B8:B12"/>
    <mergeCell ref="C8:C12"/>
    <mergeCell ref="D8:D12"/>
    <mergeCell ref="F8:F12"/>
    <mergeCell ref="G8:G12"/>
    <mergeCell ref="F43:F47"/>
    <mergeCell ref="G43:G47"/>
    <mergeCell ref="H43:H47"/>
    <mergeCell ref="I43:I47"/>
    <mergeCell ref="J43:J47"/>
    <mergeCell ref="A28:A32"/>
    <mergeCell ref="B28:B32"/>
    <mergeCell ref="C28:C32"/>
    <mergeCell ref="D28:D32"/>
    <mergeCell ref="F28:F32"/>
    <mergeCell ref="G28:G32"/>
    <mergeCell ref="H28:H32"/>
    <mergeCell ref="I28:I32"/>
    <mergeCell ref="J28:J32"/>
    <mergeCell ref="A13:A17"/>
    <mergeCell ref="B13:B17"/>
    <mergeCell ref="C13:C17"/>
    <mergeCell ref="D13:D17"/>
    <mergeCell ref="F13:F17"/>
    <mergeCell ref="G13:G17"/>
    <mergeCell ref="H13:H17"/>
    <mergeCell ref="I13:I17"/>
    <mergeCell ref="J13:J17"/>
    <mergeCell ref="I68:I72"/>
    <mergeCell ref="J68:J72"/>
    <mergeCell ref="L68:L72"/>
    <mergeCell ref="M68:M72"/>
    <mergeCell ref="N68:N72"/>
    <mergeCell ref="AV23:AV27"/>
    <mergeCell ref="AV53:AV57"/>
    <mergeCell ref="AA48:AA52"/>
    <mergeCell ref="Q28:Q32"/>
    <mergeCell ref="A53:A57"/>
    <mergeCell ref="B53:B57"/>
    <mergeCell ref="C53:C57"/>
    <mergeCell ref="D53:D57"/>
    <mergeCell ref="F53:F57"/>
    <mergeCell ref="L53:L57"/>
    <mergeCell ref="M53:M57"/>
    <mergeCell ref="A48:A52"/>
    <mergeCell ref="P68:P72"/>
    <mergeCell ref="Q68:Q72"/>
    <mergeCell ref="AG68:AG72"/>
    <mergeCell ref="E43:E47"/>
    <mergeCell ref="E48:E52"/>
    <mergeCell ref="J53:J57"/>
    <mergeCell ref="AV68:AV72"/>
    <mergeCell ref="Q58:Q62"/>
    <mergeCell ref="AG58:AG62"/>
    <mergeCell ref="AV58:AV62"/>
    <mergeCell ref="P58:P62"/>
    <mergeCell ref="AU58:AU62"/>
    <mergeCell ref="AU68:AU72"/>
    <mergeCell ref="AA68:AA72"/>
    <mergeCell ref="D73:D77"/>
    <mergeCell ref="F73:F77"/>
    <mergeCell ref="H73:H77"/>
    <mergeCell ref="O73:O77"/>
    <mergeCell ref="A73:A77"/>
    <mergeCell ref="O78:O82"/>
    <mergeCell ref="P78:P82"/>
    <mergeCell ref="A68:A72"/>
    <mergeCell ref="BO8:BO12"/>
    <mergeCell ref="BP8:BP12"/>
    <mergeCell ref="AY18:AY22"/>
    <mergeCell ref="AZ18:AZ22"/>
    <mergeCell ref="AW18:AW22"/>
    <mergeCell ref="AX18:AX22"/>
    <mergeCell ref="BM18:BM22"/>
    <mergeCell ref="L58:L62"/>
    <mergeCell ref="M58:M62"/>
    <mergeCell ref="N58:N62"/>
    <mergeCell ref="O58:O62"/>
    <mergeCell ref="BN18:BN22"/>
    <mergeCell ref="BO18:BO22"/>
    <mergeCell ref="BP18:BP22"/>
    <mergeCell ref="BP23:BP27"/>
    <mergeCell ref="K58:K62"/>
    <mergeCell ref="BN8:BN12"/>
    <mergeCell ref="L73:L77"/>
    <mergeCell ref="M73:M77"/>
    <mergeCell ref="N73:N77"/>
    <mergeCell ref="G73:G77"/>
    <mergeCell ref="E58:E62"/>
    <mergeCell ref="E68:E72"/>
    <mergeCell ref="E73:E77"/>
    <mergeCell ref="BC3:BC7"/>
    <mergeCell ref="BH38:BH42"/>
    <mergeCell ref="BL38:BL42"/>
    <mergeCell ref="BM38:BM42"/>
    <mergeCell ref="BA8:BA12"/>
    <mergeCell ref="AW33:AW37"/>
    <mergeCell ref="AV18:AV22"/>
    <mergeCell ref="AA18:AA22"/>
    <mergeCell ref="AA23:AA27"/>
    <mergeCell ref="AA28:AA32"/>
    <mergeCell ref="AA33:AA37"/>
    <mergeCell ref="AA38:AA42"/>
    <mergeCell ref="AA43:AA47"/>
    <mergeCell ref="AA58:AA62"/>
    <mergeCell ref="L3:L7"/>
    <mergeCell ref="AX48:AX52"/>
    <mergeCell ref="AY48:AY52"/>
    <mergeCell ref="AX8:AX12"/>
    <mergeCell ref="AY8:AY12"/>
    <mergeCell ref="AZ8:AZ12"/>
    <mergeCell ref="BC8:BC12"/>
    <mergeCell ref="AG53:AG57"/>
    <mergeCell ref="AW53:AW57"/>
    <mergeCell ref="AX53:AX57"/>
    <mergeCell ref="AY53:AY57"/>
    <mergeCell ref="AZ53:AZ57"/>
    <mergeCell ref="BA53:BA57"/>
    <mergeCell ref="BB53:BB57"/>
    <mergeCell ref="BC53:BC57"/>
    <mergeCell ref="AW58:AW62"/>
    <mergeCell ref="AX58:AX62"/>
    <mergeCell ref="BC28:BC32"/>
    <mergeCell ref="BP1:BR1"/>
    <mergeCell ref="BM1:BO1"/>
    <mergeCell ref="K8:K12"/>
    <mergeCell ref="K13:K17"/>
    <mergeCell ref="K18:K22"/>
    <mergeCell ref="K23:K27"/>
    <mergeCell ref="K28:K32"/>
    <mergeCell ref="K33:K37"/>
    <mergeCell ref="K38:K42"/>
    <mergeCell ref="K43:K47"/>
    <mergeCell ref="BN38:BN42"/>
    <mergeCell ref="BO38:BO42"/>
    <mergeCell ref="AY13:AY17"/>
    <mergeCell ref="AV8:AV12"/>
    <mergeCell ref="AW8:AW12"/>
    <mergeCell ref="BG38:BG42"/>
    <mergeCell ref="BB3:BB7"/>
    <mergeCell ref="AA3:AA7"/>
    <mergeCell ref="BD33:BD37"/>
    <mergeCell ref="AX23:AX27"/>
    <mergeCell ref="AY23:AY27"/>
    <mergeCell ref="AZ23:AZ27"/>
    <mergeCell ref="BA23:BA27"/>
    <mergeCell ref="BC23:BC27"/>
    <mergeCell ref="BF23:BF27"/>
    <mergeCell ref="BQ3:BQ7"/>
    <mergeCell ref="AX33:AX37"/>
    <mergeCell ref="N3:N7"/>
    <mergeCell ref="O3:O7"/>
    <mergeCell ref="P3:P7"/>
    <mergeCell ref="BL8:BL12"/>
    <mergeCell ref="BM8:BM12"/>
    <mergeCell ref="A3:A7"/>
    <mergeCell ref="C3:C7"/>
    <mergeCell ref="D3:D7"/>
    <mergeCell ref="F3:F7"/>
    <mergeCell ref="M8:M12"/>
    <mergeCell ref="N53:N57"/>
    <mergeCell ref="H8:H12"/>
    <mergeCell ref="E53:E57"/>
    <mergeCell ref="K53:K57"/>
    <mergeCell ref="N8:N12"/>
    <mergeCell ref="O8:O12"/>
    <mergeCell ref="BR3:BR7"/>
    <mergeCell ref="AX3:AX7"/>
    <mergeCell ref="AY3:AY7"/>
    <mergeCell ref="BL3:BL7"/>
    <mergeCell ref="BM3:BM7"/>
    <mergeCell ref="BN3:BN7"/>
    <mergeCell ref="BO3:BO7"/>
    <mergeCell ref="BF3:BF7"/>
    <mergeCell ref="BG3:BG7"/>
    <mergeCell ref="M3:M7"/>
    <mergeCell ref="B3:B7"/>
    <mergeCell ref="AV3:AV7"/>
    <mergeCell ref="BP3:BP7"/>
    <mergeCell ref="Q3:Q7"/>
    <mergeCell ref="BD3:BD7"/>
    <mergeCell ref="K3:K7"/>
    <mergeCell ref="BH3:BH7"/>
    <mergeCell ref="AG3:AG7"/>
    <mergeCell ref="AW3:AW7"/>
    <mergeCell ref="BF8:BF12"/>
    <mergeCell ref="BG8:BG12"/>
    <mergeCell ref="B98:B102"/>
    <mergeCell ref="C98:C102"/>
    <mergeCell ref="D98:D102"/>
    <mergeCell ref="F98:F102"/>
    <mergeCell ref="G98:G102"/>
    <mergeCell ref="H98:H102"/>
    <mergeCell ref="I98:I102"/>
    <mergeCell ref="J98:J102"/>
    <mergeCell ref="L98:L102"/>
    <mergeCell ref="M98:M102"/>
    <mergeCell ref="BG103:BG107"/>
    <mergeCell ref="BH103:BH107"/>
    <mergeCell ref="BL103:BL107"/>
    <mergeCell ref="V2:X2"/>
    <mergeCell ref="AZ3:AZ7"/>
    <mergeCell ref="BA3:BA7"/>
    <mergeCell ref="N98:N102"/>
    <mergeCell ref="O98:O102"/>
    <mergeCell ref="P98:P102"/>
    <mergeCell ref="Q98:Q102"/>
    <mergeCell ref="BH8:BH12"/>
    <mergeCell ref="Q8:Q12"/>
    <mergeCell ref="AG8:AG12"/>
    <mergeCell ref="K68:K72"/>
    <mergeCell ref="K73:K77"/>
    <mergeCell ref="K78:K82"/>
    <mergeCell ref="O53:O57"/>
    <mergeCell ref="P53:P57"/>
    <mergeCell ref="AU73:AU77"/>
    <mergeCell ref="AU78:AU82"/>
    <mergeCell ref="H53:H57"/>
    <mergeCell ref="I53:I57"/>
    <mergeCell ref="BR98:BR102"/>
    <mergeCell ref="BQ98:BQ102"/>
    <mergeCell ref="BR108:BR112"/>
    <mergeCell ref="BF108:BF112"/>
    <mergeCell ref="BG108:BG112"/>
    <mergeCell ref="BH108:BH112"/>
    <mergeCell ref="AV103:AV107"/>
    <mergeCell ref="AW103:AW107"/>
    <mergeCell ref="AX103:AX107"/>
    <mergeCell ref="BF103:BF107"/>
    <mergeCell ref="BL108:BL112"/>
    <mergeCell ref="BM108:BM112"/>
    <mergeCell ref="BN108:BN112"/>
    <mergeCell ref="BO108:BO112"/>
    <mergeCell ref="BP108:BP112"/>
    <mergeCell ref="BQ108:BQ112"/>
    <mergeCell ref="BM103:BM107"/>
    <mergeCell ref="BN103:BN107"/>
    <mergeCell ref="BO103:BO107"/>
    <mergeCell ref="BP103:BP107"/>
    <mergeCell ref="BR103:BR107"/>
    <mergeCell ref="BQ103:BQ107"/>
    <mergeCell ref="AY103:AY107"/>
    <mergeCell ref="AZ103:AZ107"/>
    <mergeCell ref="BA103:BA107"/>
    <mergeCell ref="BB103:BB107"/>
    <mergeCell ref="BC103:BC107"/>
    <mergeCell ref="AW108:AW112"/>
    <mergeCell ref="AX108:AX112"/>
    <mergeCell ref="AY108:AY112"/>
    <mergeCell ref="AZ108:AZ112"/>
    <mergeCell ref="BA108:BA112"/>
    <mergeCell ref="BF98:BF102"/>
    <mergeCell ref="BG98:BG102"/>
    <mergeCell ref="BH98:BH102"/>
    <mergeCell ref="BL98:BL102"/>
    <mergeCell ref="BM98:BM102"/>
    <mergeCell ref="AU83:AU87"/>
    <mergeCell ref="AU88:AU92"/>
    <mergeCell ref="AU98:AU102"/>
    <mergeCell ref="AU103:AU107"/>
    <mergeCell ref="AU108:AU112"/>
    <mergeCell ref="BN68:BN72"/>
    <mergeCell ref="AW83:AW87"/>
    <mergeCell ref="AX83:AX87"/>
    <mergeCell ref="AY83:AY87"/>
    <mergeCell ref="AZ88:AZ92"/>
    <mergeCell ref="BA88:BA92"/>
    <mergeCell ref="BB88:BB92"/>
    <mergeCell ref="BC88:BC92"/>
    <mergeCell ref="BF88:BF92"/>
    <mergeCell ref="BG88:BG92"/>
    <mergeCell ref="BH88:BH92"/>
    <mergeCell ref="BL88:BL92"/>
    <mergeCell ref="AV108:AV112"/>
    <mergeCell ref="BB108:BB112"/>
    <mergeCell ref="BC108:BC112"/>
    <mergeCell ref="BA98:BA102"/>
    <mergeCell ref="BB98:BB102"/>
    <mergeCell ref="BC98:BC102"/>
    <mergeCell ref="AY68:AY72"/>
    <mergeCell ref="BA68:BA72"/>
    <mergeCell ref="AW68:AW72"/>
    <mergeCell ref="AX68:AX72"/>
    <mergeCell ref="G108:G112"/>
    <mergeCell ref="H108:H112"/>
    <mergeCell ref="I108:I112"/>
    <mergeCell ref="J108:J112"/>
    <mergeCell ref="L108:L112"/>
    <mergeCell ref="M108:M112"/>
    <mergeCell ref="N108:N112"/>
    <mergeCell ref="O108:O112"/>
    <mergeCell ref="P108:P112"/>
    <mergeCell ref="Q108:Q112"/>
    <mergeCell ref="AG108:AG112"/>
    <mergeCell ref="F103:F107"/>
    <mergeCell ref="G103:G107"/>
    <mergeCell ref="P103:P107"/>
    <mergeCell ref="Q103:Q107"/>
    <mergeCell ref="I73:I77"/>
    <mergeCell ref="J73:J77"/>
    <mergeCell ref="P73:P77"/>
    <mergeCell ref="Q78:Q82"/>
    <mergeCell ref="AG78:AG82"/>
    <mergeCell ref="E78:E82"/>
    <mergeCell ref="G3:G7"/>
    <mergeCell ref="AH1:AK1"/>
    <mergeCell ref="AL1:AO1"/>
    <mergeCell ref="AQ1:AT1"/>
    <mergeCell ref="AU3:AU7"/>
    <mergeCell ref="AU8:AU12"/>
    <mergeCell ref="AU13:AU17"/>
    <mergeCell ref="AU18:AU22"/>
    <mergeCell ref="AU23:AU27"/>
    <mergeCell ref="AU28:AU32"/>
    <mergeCell ref="AU33:AU37"/>
    <mergeCell ref="AU38:AU42"/>
    <mergeCell ref="AU43:AU47"/>
    <mergeCell ref="AU48:AU52"/>
    <mergeCell ref="AU53:AU57"/>
    <mergeCell ref="AB1:AB2"/>
    <mergeCell ref="AA53:AA57"/>
    <mergeCell ref="P8:P12"/>
    <mergeCell ref="AA8:AA12"/>
    <mergeCell ref="AA13:AA17"/>
    <mergeCell ref="P28:P32"/>
    <mergeCell ref="AG28:AG32"/>
    <mergeCell ref="X28:X32"/>
    <mergeCell ref="I8:I12"/>
    <mergeCell ref="G78:G82"/>
    <mergeCell ref="G23:G27"/>
    <mergeCell ref="G53:G57"/>
    <mergeCell ref="I38:I42"/>
    <mergeCell ref="J8:J12"/>
    <mergeCell ref="L8:L12"/>
    <mergeCell ref="Q53:Q57"/>
    <mergeCell ref="AC1:AC2"/>
    <mergeCell ref="AD1:AD2"/>
    <mergeCell ref="AE1:AE2"/>
    <mergeCell ref="L28:L32"/>
    <mergeCell ref="M28:M32"/>
    <mergeCell ref="N28:N32"/>
    <mergeCell ref="O28:O32"/>
    <mergeCell ref="J38:J42"/>
    <mergeCell ref="E1:F1"/>
    <mergeCell ref="E3:E7"/>
    <mergeCell ref="E8:E12"/>
    <mergeCell ref="E13:E17"/>
    <mergeCell ref="E18:E22"/>
    <mergeCell ref="E23:E27"/>
    <mergeCell ref="E28:E32"/>
    <mergeCell ref="E33:E37"/>
    <mergeCell ref="E38:E42"/>
    <mergeCell ref="H3:H7"/>
    <mergeCell ref="I3:I7"/>
    <mergeCell ref="J3:J7"/>
    <mergeCell ref="L13:L17"/>
    <mergeCell ref="M13:M17"/>
    <mergeCell ref="N13:N17"/>
    <mergeCell ref="O13:O17"/>
    <mergeCell ref="P13:P17"/>
    <mergeCell ref="Q13:Q17"/>
    <mergeCell ref="I164:I168"/>
    <mergeCell ref="J164:J168"/>
    <mergeCell ref="K164:K168"/>
    <mergeCell ref="L164:L168"/>
    <mergeCell ref="M164:M168"/>
    <mergeCell ref="N164:N168"/>
    <mergeCell ref="O164:O168"/>
    <mergeCell ref="P164:P168"/>
    <mergeCell ref="BH164:BH168"/>
    <mergeCell ref="K159:K163"/>
    <mergeCell ref="P159:P163"/>
    <mergeCell ref="Q118:Q122"/>
    <mergeCell ref="AG118:AG122"/>
    <mergeCell ref="E118:E122"/>
    <mergeCell ref="AG83:AG87"/>
    <mergeCell ref="K83:K87"/>
    <mergeCell ref="K88:K92"/>
    <mergeCell ref="K98:K102"/>
    <mergeCell ref="K103:K107"/>
    <mergeCell ref="K108:K112"/>
    <mergeCell ref="K113:K117"/>
    <mergeCell ref="K118:K122"/>
    <mergeCell ref="K140:K144"/>
    <mergeCell ref="K145:K149"/>
    <mergeCell ref="AA88:AA92"/>
    <mergeCell ref="AA98:AA102"/>
    <mergeCell ref="AA103:AA107"/>
    <mergeCell ref="AA108:AA112"/>
    <mergeCell ref="AG103:AG107"/>
    <mergeCell ref="F88:F92"/>
    <mergeCell ref="G88:G92"/>
    <mergeCell ref="H88:H92"/>
    <mergeCell ref="BS63:BS67"/>
    <mergeCell ref="BN164:BN168"/>
    <mergeCell ref="BO164:BO168"/>
    <mergeCell ref="BP164:BP168"/>
    <mergeCell ref="BQ164:BQ168"/>
    <mergeCell ref="BR164:BR168"/>
    <mergeCell ref="A63:A67"/>
    <mergeCell ref="Q164:Q168"/>
    <mergeCell ref="AG164:AG168"/>
    <mergeCell ref="AU164:AU168"/>
    <mergeCell ref="AV164:AV168"/>
    <mergeCell ref="AW164:AW168"/>
    <mergeCell ref="AX164:AX168"/>
    <mergeCell ref="AY164:AY168"/>
    <mergeCell ref="AZ164:AZ168"/>
    <mergeCell ref="BA164:BA168"/>
    <mergeCell ref="BB164:BB168"/>
    <mergeCell ref="BC164:BC168"/>
    <mergeCell ref="BF164:BF168"/>
    <mergeCell ref="BG164:BG168"/>
    <mergeCell ref="N159:N163"/>
    <mergeCell ref="O159:O163"/>
    <mergeCell ref="BL164:BL168"/>
    <mergeCell ref="BM164:BM168"/>
    <mergeCell ref="A164:A168"/>
    <mergeCell ref="B164:B168"/>
    <mergeCell ref="C164:C168"/>
    <mergeCell ref="D164:D168"/>
    <mergeCell ref="E164:E168"/>
    <mergeCell ref="F164:F168"/>
    <mergeCell ref="G164:G168"/>
    <mergeCell ref="H164:H168"/>
    <mergeCell ref="E98:E102"/>
    <mergeCell ref="E103:E107"/>
    <mergeCell ref="AA133:AA137"/>
    <mergeCell ref="AA113:AA117"/>
    <mergeCell ref="AA118:AA122"/>
    <mergeCell ref="AA140:AA144"/>
    <mergeCell ref="N118:N122"/>
    <mergeCell ref="O118:O122"/>
    <mergeCell ref="P118:P122"/>
    <mergeCell ref="A133:A137"/>
    <mergeCell ref="B128:B132"/>
    <mergeCell ref="B133:B137"/>
    <mergeCell ref="B108:B112"/>
    <mergeCell ref="C108:C112"/>
    <mergeCell ref="D108:D112"/>
    <mergeCell ref="A103:A107"/>
    <mergeCell ref="A108:A112"/>
    <mergeCell ref="B103:B107"/>
    <mergeCell ref="C103:C107"/>
    <mergeCell ref="D103:D107"/>
    <mergeCell ref="H103:H107"/>
    <mergeCell ref="I103:I107"/>
    <mergeCell ref="J103:J107"/>
    <mergeCell ref="L103:L107"/>
    <mergeCell ref="M103:M107"/>
    <mergeCell ref="N103:N107"/>
    <mergeCell ref="O103:O107"/>
    <mergeCell ref="E108:E112"/>
    <mergeCell ref="E113:E117"/>
    <mergeCell ref="AA128:AA132"/>
    <mergeCell ref="A98:A102"/>
    <mergeCell ref="F108:F112"/>
  </mergeCells>
  <dataValidations count="1">
    <dataValidation type="list" allowBlank="1" showInputMessage="1" showErrorMessage="1" sqref="BA68:BB68 BA73:BB73 BB78 BA8:BB8 BB18 BA23 BA28">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 wskaźniki'!$A$22:$A$23</xm:f>
          </x14:formula1>
          <xm:sqref>BC3:BD3 BC78:BD78 AZ78 BC73:BD73 AZ73 BC68:BD68 AZ68 AZ98:BD98 AZ103:BD103 AZ159:BD159 AZ108:BD108 AZ113:BD113 AZ118:BD118 AW159:AY168 AZ140:BD140 AZ145:BD145 BC8:BD8 AZ8 BA18:BA22 BC18:BD18 AZ18 BC23:BD23 AZ23 AZ38:BD38 AZ43:BD43 AZ48:BD48 AZ53:BD53 AZ58:BD58 AZ13:BD13 BC28:BD28 AZ28 BB23:BB32 BA78:BA82 AZ83:BD83 AZ88:BD88 H159:J168 AZ164:BD164 AW140:AY156 AZ63:BD63 AZ33:BD33 H140:J156 AZ93:BD93 AZ123:BD123 AZ128:BD128 AZ133:BD133 AW8:AY137 H3:J137</xm:sqref>
        </x14:dataValidation>
        <x14:dataValidation type="list" allowBlank="1" showInputMessage="1" showErrorMessage="1">
          <x14:formula1>
            <xm:f>'lista, wskaźniki'!$A$169:$A$171</xm:f>
          </x14:formula1>
          <xm:sqref>AW3:BB7</xm:sqref>
        </x14:dataValidation>
        <x14:dataValidation type="list" allowBlank="1" showInputMessage="1" showErrorMessage="1">
          <x14:formula1>
            <xm:f>'lista, wskaźniki'!$A$117:$A$121</xm:f>
          </x14:formula1>
          <xm:sqref>BJ3:BJ7</xm:sqref>
        </x14:dataValidation>
        <x14:dataValidation type="list" allowBlank="1" showInputMessage="1" showErrorMessage="1">
          <x14:formula1>
            <xm:f>'lista, wskaźniki'!$A$117:$A$122</xm:f>
          </x14:formula1>
          <xm:sqref>BJ8:BJ12 BJ18:BJ32</xm:sqref>
        </x14:dataValidation>
        <x14:dataValidation type="list" allowBlank="1" showInputMessage="1" showErrorMessage="1">
          <x14:formula1>
            <xm:f>'lista, wskaźniki'!$A$49:$A$55</xm:f>
          </x14:formula1>
          <xm:sqref>R159:S168 R140:S156 R3:S137</xm:sqref>
        </x14:dataValidation>
        <x14:dataValidation type="list" allowBlank="1" showInputMessage="1" showErrorMessage="1">
          <x14:formula1>
            <xm:f>'lista, wskaźniki'!$A$39:$A$45</xm:f>
          </x14:formula1>
          <xm:sqref>N159:N168 N140:N156 N3:N137</xm:sqref>
        </x14:dataValidation>
        <x14:dataValidation type="list" allowBlank="1" showInputMessage="1" showErrorMessage="1">
          <x14:formula1>
            <xm:f>'lista, wskaźniki'!$A$79:$A$86</xm:f>
          </x14:formula1>
          <xm:sqref>Y159:Y168 CB2:CF2 BU2:BY2 Y140:Y156 CB152:CF152 Y3:Y137</xm:sqref>
        </x14:dataValidation>
        <x14:dataValidation type="list" allowBlank="1" showInputMessage="1" showErrorMessage="1">
          <x14:formula1>
            <xm:f>'lista, wskaźniki'!$A$63:$A$67</xm:f>
          </x14:formula1>
          <xm:sqref>U159:U168 U140:U156 U3:U137</xm:sqref>
        </x14:dataValidation>
        <x14:dataValidation type="list" allowBlank="1" showInputMessage="1" showErrorMessage="1">
          <x14:formula1>
            <xm:f>'lista, wskaźniki'!$A$59:$A$60</xm:f>
          </x14:formula1>
          <xm:sqref>T159:T168 T140:T156 T3:T137</xm:sqref>
        </x14:dataValidation>
        <x14:dataValidation type="list" allowBlank="1" showInputMessage="1" showErrorMessage="1">
          <x14:formula1>
            <xm:f>'lista, wskaźniki'!$A$33:$A$35</xm:f>
          </x14:formula1>
          <xm:sqref>L159:L168 L140:L156 L3:L137</xm:sqref>
        </x14:dataValidation>
        <x14:dataValidation type="list" allowBlank="1" showInputMessage="1" showErrorMessage="1">
          <x14:formula1>
            <xm:f>'lista, wskaźniki'!$A$89:$A$92</xm:f>
          </x14:formula1>
          <xm:sqref>BE159:BE168 BE140:BE156 BE3:BE137</xm:sqref>
        </x14:dataValidation>
        <x14:dataValidation type="list" allowBlank="1" showInputMessage="1" showErrorMessage="1">
          <x14:formula1>
            <xm:f>'lista, wskaźniki'!$A$102:$A$106</xm:f>
          </x14:formula1>
          <xm:sqref>BI159:BI168 BI140:BI156 BI3:BI137</xm:sqref>
        </x14:dataValidation>
        <x14:dataValidation type="list" allowBlank="1" showInputMessage="1" showErrorMessage="1">
          <x14:formula1>
            <xm:f>'lista, wskaźniki'!$A$161:$A$166</xm:f>
          </x14:formula1>
          <xm:sqref>V159:V168 V140:V156 V3:V137</xm:sqref>
        </x14:dataValidation>
        <x14:dataValidation type="list" allowBlank="1" showInputMessage="1" showErrorMessage="1">
          <x14:formula1>
            <xm:f>'lista, wskaźniki'!$A$96:$A$98</xm:f>
          </x14:formula1>
          <xm:sqref>BH159:BH168 BH140:BH156 BH3:BH137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70"/>
  <sheetViews>
    <sheetView topLeftCell="A19" workbookViewId="0">
      <selection activeCell="M49" sqref="M49"/>
    </sheetView>
  </sheetViews>
  <sheetFormatPr defaultRowHeight="12.75"/>
  <cols>
    <col min="1" max="1" width="17.875" style="351" customWidth="1"/>
    <col min="2" max="2" width="13.5" style="351" customWidth="1"/>
    <col min="3" max="3" width="11.75" style="351" customWidth="1"/>
    <col min="4" max="4" width="14.625" style="351" customWidth="1"/>
    <col min="5" max="5" width="10" style="351" bestFit="1" customWidth="1"/>
    <col min="6" max="7" width="9.5" style="351" bestFit="1" customWidth="1"/>
    <col min="8" max="8" width="18.375" style="351" customWidth="1"/>
    <col min="9" max="9" width="9" style="351"/>
    <col min="10" max="10" width="10" style="351" bestFit="1" customWidth="1"/>
    <col min="11" max="11" width="9.75" style="351" customWidth="1"/>
    <col min="12" max="16384" width="9" style="351"/>
  </cols>
  <sheetData>
    <row r="1" spans="1:12" ht="31.5" customHeight="1">
      <c r="A1" s="1206" t="s">
        <v>466</v>
      </c>
      <c r="B1" s="1208" t="s">
        <v>476</v>
      </c>
      <c r="C1" s="1208" t="s">
        <v>477</v>
      </c>
      <c r="D1" s="1208" t="s">
        <v>478</v>
      </c>
      <c r="E1" s="1203" t="s">
        <v>95</v>
      </c>
      <c r="F1" s="1203"/>
      <c r="G1" s="1203"/>
      <c r="H1" s="1204"/>
    </row>
    <row r="2" spans="1:12" ht="31.5" customHeight="1">
      <c r="A2" s="1207"/>
      <c r="B2" s="1209"/>
      <c r="C2" s="1209"/>
      <c r="D2" s="1209"/>
      <c r="E2" s="396" t="s">
        <v>112</v>
      </c>
      <c r="F2" s="396" t="s">
        <v>419</v>
      </c>
      <c r="G2" s="396" t="s">
        <v>420</v>
      </c>
      <c r="H2" s="400" t="s">
        <v>421</v>
      </c>
    </row>
    <row r="3" spans="1:12" ht="15.75">
      <c r="A3" s="401" t="s">
        <v>475</v>
      </c>
      <c r="B3" s="403">
        <f>'budynki użyteczności publicznej'!CB153</f>
        <v>4327.5114000000003</v>
      </c>
      <c r="C3" s="403">
        <f>B3*1/3.6</f>
        <v>1202.0865000000001</v>
      </c>
      <c r="D3" s="1210">
        <f>'budynki użyteczności publicznej'!AA153</f>
        <v>1054.8204999999998</v>
      </c>
      <c r="E3" s="424">
        <f>IF(A3="węgiel",C3*'lista, wskaźniki'!$F$20, IF(A3="drewno", C3*'lista, wskaźniki'!$F$22,IF(A3="pellet",C3*'lista, wskaźniki'!$F$23,IF(A3="gaz z sieci",C3*'lista, wskaźniki'!$F$21,IF(A3="olej opałowy",C3*'lista, wskaźniki'!$F$24,IF(A3="energia elektryczna",$D$3*'lista, wskaźniki'!$F$26,IF(A3="OZE",0)))))))</f>
        <v>409.94515492200003</v>
      </c>
      <c r="F3" s="439">
        <f>IF(A3="węgiel",B3*'lista, wskaźniki'!$E$42,IF(A3="drewno",B3*'lista, wskaźniki'!$G$42,IF(A3="pellet",B3*'lista, wskaźniki'!$H$42,IF(A3="gaz z sieci",B3*'lista, wskaźniki'!$F$42,IF(A3="olej opałowy",B3*'lista, wskaźniki'!$I$42,IF(A3="energia elektryczna",0,IF(A3="OZE",0)))))))</f>
        <v>1.6444543320000002</v>
      </c>
      <c r="G3" s="439">
        <f>IF(A3="węgiel",B3*'lista, wskaźniki'!$E$43,IF(A3="drewno",B3*'lista, wskaźniki'!$G$43,IF(A3="pellet",B3*'lista, wskaźniki'!$H$43,IF(A3="gaz z sieci",B3*'lista, wskaźniki'!$F$43,IF(A3="olej opałowy",B3*'lista, wskaźniki'!$I$43,IF(A3="energia elektryczna",0,IF(A3="OZE",0)))))))</f>
        <v>1.5579041040000001</v>
      </c>
      <c r="H3" s="439">
        <f>IF(A3="węgiel",B3*'lista, wskaźniki'!$E$44,IF(A3="drewno",B3*'lista, wskaźniki'!$G$44,IF(A3="pellet",B3*'lista, wskaźniki'!$H$44,IF(A3="gaz z sieci",B3*'lista, wskaźniki'!$F$44,IF(A3="olej opałowy",B3*'lista, wskaźniki'!$I$44,IF(A3="energia elektryczna",0,IF(A3="OZE",0)))))))</f>
        <v>1.1684280780000001E-3</v>
      </c>
    </row>
    <row r="4" spans="1:12" ht="15.75">
      <c r="A4" s="404" t="s">
        <v>36</v>
      </c>
      <c r="B4" s="403">
        <f>'budynki użyteczności publicznej'!CC153</f>
        <v>449.27249999999998</v>
      </c>
      <c r="C4" s="403">
        <f t="shared" ref="C4:C9" si="0">B4*1/3.6</f>
        <v>124.79791666666665</v>
      </c>
      <c r="D4" s="1211"/>
      <c r="E4" s="424">
        <f>IF(A4="węgiel",C4*'lista, wskaźniki'!$F$20, IF(A4="drewno", C4*'lista, wskaźniki'!$F$22,IF(A4="pellet",C4*'lista, wskaźniki'!$F$23,IF(A4="gaz z sieci",C4*'lista, wskaźniki'!$F$21,IF(A4="olej opałowy",C4*'lista, wskaźniki'!$F$24,IF(A4="energia elektryczna",$D$3*'lista, wskaźniki'!$F$26,IF(A4="OZE",0)))))))</f>
        <v>0</v>
      </c>
      <c r="F4" s="439">
        <f>IF(A4="węgiel",B4*'lista, wskaźniki'!$E$42,IF(A4="drewno",B4*'lista, wskaźniki'!$G$42,IF(A4="pellet",B4*'lista, wskaźniki'!$H$42,IF(A4="gaz z sieci",B4*'lista, wskaźniki'!$F$42,IF(A4="olej opałowy",B4*'lista, wskaźniki'!$I$42,IF(A4="energia elektryczna",0,IF(A4="OZE",0)))))))</f>
        <v>0.36391072499999999</v>
      </c>
      <c r="G4" s="439">
        <f>IF(A4="węgiel",B4*'lista, wskaźniki'!$E$43,IF(A4="drewno",B4*'lista, wskaźniki'!$G$43,IF(A4="pellet",B4*'lista, wskaźniki'!$H$43,IF(A4="gaz z sieci",B4*'lista, wskaźniki'!$F$43,IF(A4="olej opałowy",B4*'lista, wskaźniki'!$I$43,IF(A4="energia elektryczna",0,IF(A4="OZE",0)))))))</f>
        <v>0.36391072499999999</v>
      </c>
      <c r="H4" s="439">
        <f>IF(A4="węgiel",B4*'lista, wskaźniki'!$E$44,IF(A4="drewno",B4*'lista, wskaźniki'!$G$44,IF(A4="pellet",B4*'lista, wskaźniki'!$H$44,IF(A4="gaz z sieci",B4*'lista, wskaźniki'!$F$44,IF(A4="olej opałowy",B4*'lista, wskaźniki'!$I$44,IF(A4="energia elektryczna",0,IF(A4="OZE",0)))))))</f>
        <v>1.1231812499999999E-4</v>
      </c>
    </row>
    <row r="5" spans="1:12" ht="15.75">
      <c r="A5" s="404" t="s">
        <v>50</v>
      </c>
      <c r="B5" s="403">
        <f>'budynki użyteczności publicznej'!CD153</f>
        <v>0</v>
      </c>
      <c r="C5" s="403">
        <f t="shared" si="0"/>
        <v>0</v>
      </c>
      <c r="D5" s="1211"/>
      <c r="E5" s="424">
        <f>IF(A5="węgiel",C5*'lista, wskaźniki'!$F$20, IF(A5="drewno", C5*'lista, wskaźniki'!$F$22,IF(A5="pellet",C5*'lista, wskaźniki'!$F$23,IF(A5="gaz z sieci",C5*'lista, wskaźniki'!$F$21,IF(A5="olej opałowy",C5*'lista, wskaźniki'!$F$24,IF(A5="energia elektryczna",$D$3*'lista, wskaźniki'!$F$26,IF(A5="OZE",0)))))))</f>
        <v>0</v>
      </c>
      <c r="F5" s="439">
        <f>IF(A5="węgiel",B5*'lista, wskaźniki'!$E$42,IF(A5="drewno",B5*'lista, wskaźniki'!$G$42,IF(A5="pellet",B5*'lista, wskaźniki'!$H$42,IF(A5="gaz z sieci",B5*'lista, wskaźniki'!$F$42,IF(A5="olej opałowy",B5*'lista, wskaźniki'!$I$42,IF(A5="energia elektryczna",0,IF(A5="OZE",0)))))))</f>
        <v>0</v>
      </c>
      <c r="G5" s="439">
        <f>IF(A5="węgiel",B5*'lista, wskaźniki'!$E$43,IF(A5="drewno",B5*'lista, wskaźniki'!$G$43,IF(A5="pellet",B5*'lista, wskaźniki'!$H$43,IF(A5="gaz z sieci",B5*'lista, wskaźniki'!$F$43,IF(A5="olej opałowy",B5*'lista, wskaźniki'!$I$43,IF(A5="energia elektryczna",0,IF(A5="OZE",0)))))))</f>
        <v>0</v>
      </c>
      <c r="H5" s="439">
        <f>IF(A5="węgiel",B5*'lista, wskaźniki'!$E$44,IF(A5="drewno",B5*'lista, wskaźniki'!$G$44,IF(A5="pellet",B5*'lista, wskaźniki'!$H$44,IF(A5="gaz z sieci",B5*'lista, wskaźniki'!$F$44,IF(A5="olej opałowy",B5*'lista, wskaźniki'!$I$44,IF(A5="energia elektryczna",0,IF(A5="OZE",0)))))))</f>
        <v>0</v>
      </c>
    </row>
    <row r="6" spans="1:12" ht="15.75">
      <c r="A6" s="404" t="s">
        <v>38</v>
      </c>
      <c r="B6" s="403">
        <f>'budynki użyteczności publicznej'!CE153</f>
        <v>21161.612586000003</v>
      </c>
      <c r="C6" s="403">
        <f t="shared" si="0"/>
        <v>5878.225718333334</v>
      </c>
      <c r="D6" s="1211"/>
      <c r="E6" s="424">
        <f>IF(A6="węgiel",C6*'lista, wskaźniki'!$F$20, IF(A6="drewno", C6*'lista, wskaźniki'!$F$22,IF(A6="pellet",C6*'lista, wskaźniki'!$F$23,IF(A6="gaz z sieci",C6*'lista, wskaźniki'!$F$21,IF(A6="olej opałowy",C6*'lista, wskaźniki'!$F$24,IF(A6="energia elektryczna",$D$3*'lista, wskaźniki'!$F$26,IF(A6="OZE",0)))))))</f>
        <v>1181.24121455052</v>
      </c>
      <c r="F6" s="439">
        <f>IF(A6="węgiel",B6*'lista, wskaźniki'!$E$42,IF(A6="drewno",B6*'lista, wskaźniki'!$G$42,IF(A6="pellet",B6*'lista, wskaźniki'!$H$42,IF(A6="gaz z sieci",B6*'lista, wskaźniki'!$F$42,IF(A6="olej opałowy",B6*'lista, wskaźniki'!$I$42,IF(A6="energia elektryczna",0,IF(A6="OZE",0)))))))</f>
        <v>1.0580806293000001E-2</v>
      </c>
      <c r="G6" s="439">
        <f>IF(A6="węgiel",B6*'lista, wskaźniki'!$E$43,IF(A6="drewno",B6*'lista, wskaźniki'!$G$43,IF(A6="pellet",B6*'lista, wskaźniki'!$H$43,IF(A6="gaz z sieci",B6*'lista, wskaźniki'!$F$43,IF(A6="olej opałowy",B6*'lista, wskaźniki'!$I$43,IF(A6="energia elektryczna",0,IF(A6="OZE",0)))))))</f>
        <v>1.0580806293000001E-2</v>
      </c>
      <c r="H6" s="439">
        <f>IF(A6="węgiel",B6*'lista, wskaźniki'!$E$44,IF(A6="drewno",B6*'lista, wskaźniki'!$G$44,IF(A6="pellet",B6*'lista, wskaźniki'!$H$44,IF(A6="gaz z sieci",B6*'lista, wskaźniki'!$F$44,IF(A6="olej opałowy",B6*'lista, wskaźniki'!$I$44,IF(A6="energia elektryczna",0,IF(A6="OZE",0)))))))</f>
        <v>0</v>
      </c>
      <c r="J6" s="829"/>
    </row>
    <row r="7" spans="1:12" ht="15.75">
      <c r="A7" s="404" t="s">
        <v>37</v>
      </c>
      <c r="B7" s="403">
        <f>'budynki użyteczności publicznej'!CF153</f>
        <v>596.62968489999992</v>
      </c>
      <c r="C7" s="403">
        <f t="shared" si="0"/>
        <v>165.73046802777776</v>
      </c>
      <c r="D7" s="1211"/>
      <c r="E7" s="424">
        <f>IF(A7="węgiel",C7*'lista, wskaźniki'!$F$20, IF(A7="drewno", C7*'lista, wskaźniki'!$F$22,IF(A7="pellet",C7*'lista, wskaźniki'!$F$23,IF(A7="gaz z sieci",C7*'lista, wskaźniki'!$F$21,IF(A7="olej opałowy",C7*'lista, wskaźniki'!$F$24,IF(A7="energia elektryczna",$D$3*'lista, wskaźniki'!$F$26,IF(A7="OZE",0)))))))</f>
        <v>45.695867566490996</v>
      </c>
      <c r="F7" s="439">
        <f>IF(A7="węgiel",B7*'lista, wskaźniki'!$E$42,IF(A7="drewno",B7*'lista, wskaźniki'!$G$42,IF(A7="pellet",B7*'lista, wskaźniki'!$H$42,IF(A7="gaz z sieci",B7*'lista, wskaźniki'!$F$42,IF(A7="olej opałowy",B7*'lista, wskaźniki'!$I$42,IF(A7="energia elektryczna",0,IF(A7="OZE",0)))))))</f>
        <v>1.7898890546999998E-3</v>
      </c>
      <c r="G7" s="439">
        <f>IF(A7="węgiel",B7*'lista, wskaźniki'!$E$43,IF(A7="drewno",B7*'lista, wskaźniki'!$G$43,IF(A7="pellet",B7*'lista, wskaźniki'!$H$43,IF(A7="gaz z sieci",B7*'lista, wskaźniki'!$F$43,IF(A7="olej opałowy",B7*'lista, wskaźniki'!$I$43,IF(A7="energia elektryczna",0,IF(A7="OZE",0)))))))</f>
        <v>1.7898890546999998E-3</v>
      </c>
      <c r="H7" s="439">
        <f>IF(A7="węgiel",B7*'lista, wskaźniki'!$E$44,IF(A7="drewno",B7*'lista, wskaźniki'!$G$44,IF(A7="pellet",B7*'lista, wskaźniki'!$H$44,IF(A7="gaz z sieci",B7*'lista, wskaźniki'!$F$44,IF(A7="olej opałowy",B7*'lista, wskaźniki'!$I$44,IF(A7="energia elektryczna",0,IF(A7="OZE",0)))))))</f>
        <v>5.966296848999999E-6</v>
      </c>
    </row>
    <row r="8" spans="1:12" ht="15.75">
      <c r="A8" s="401" t="s">
        <v>472</v>
      </c>
      <c r="B8" s="776">
        <f>'budynki użyteczności publicznej'!CG153</f>
        <v>1049.838677125</v>
      </c>
      <c r="C8" s="403">
        <f t="shared" si="0"/>
        <v>291.62185475694446</v>
      </c>
      <c r="D8" s="1211"/>
      <c r="E8" s="424">
        <f>IF(A8="węgiel",C8*'lista, wskaźniki'!$F$20, IF(A8="drewno", C8*'lista, wskaźniki'!$F$22,IF(A8="pellet",C8*'lista, wskaźniki'!$F$23,IF(A8="gaz z sieci",C8*'lista, wskaźniki'!$F$21,IF(A8="olej opałowy",C8*'lista, wskaźniki'!$F$24,IF(A8="energia elektryczna",$D$3*'lista, wskaźniki'!$F$26,IF(A8="OZE",0)))))))</f>
        <v>938.7902449999998</v>
      </c>
      <c r="F8" s="439">
        <f>IF(A8="węgiel",B8*'lista, wskaźniki'!$E$42,IF(A8="drewno",B8*'lista, wskaźniki'!$G$42,IF(A8="pellet",B8*'lista, wskaźniki'!$H$42,IF(A8="gaz z sieci",B8*'lista, wskaźniki'!$F$42,IF(A8="olej opałowy",B8*'lista, wskaźniki'!$I$42,IF(A8="energia elektryczna",0,IF(A8="OZE",0)))))))</f>
        <v>0</v>
      </c>
      <c r="G8" s="439">
        <f>IF(A8="węgiel",B8*'lista, wskaźniki'!$E$43,IF(A8="drewno",B8*'lista, wskaźniki'!$G$43,IF(A8="pellet",B8*'lista, wskaźniki'!$H$43,IF(A8="gaz z sieci",B8*'lista, wskaźniki'!$F$43,IF(A8="olej opałowy",B8*'lista, wskaźniki'!$I$43,IF(A8="energia elektryczna",0,IF(A8="OZE",0)))))))</f>
        <v>0</v>
      </c>
      <c r="H8" s="439">
        <f>IF(A8="węgiel",B8*'lista, wskaźniki'!$E$44,IF(A8="drewno",B8*'lista, wskaźniki'!$G$44,IF(A8="pellet",B8*'lista, wskaźniki'!$H$44,IF(A8="gaz z sieci",B8*'lista, wskaźniki'!$F$44,IF(A8="olej opałowy",B8*'lista, wskaźniki'!$I$44,IF(A8="energia elektryczna",0,IF(A8="OZE",0)))))))</f>
        <v>0</v>
      </c>
    </row>
    <row r="9" spans="1:12" ht="15.75">
      <c r="A9" s="401" t="s">
        <v>51</v>
      </c>
      <c r="B9" s="776">
        <f>'budynki użyteczności publicznej'!BS153</f>
        <v>292.03200000000004</v>
      </c>
      <c r="C9" s="403">
        <f t="shared" si="0"/>
        <v>81.12</v>
      </c>
      <c r="D9" s="1212"/>
      <c r="E9" s="424">
        <f>IF(A9="węgiel",C9*'lista, wskaźniki'!$F$20, IF(A9="drewno", C9*'lista, wskaźniki'!$F$22,IF(A9="pellet",C9*'lista, wskaźniki'!$F$23,IF(A9="gaz z sieci",C9*'lista, wskaźniki'!$F$21,IF(A9="olej opałowy",C9*'lista, wskaźniki'!$F$24,IF(A9="energia elektryczna",$D$3*'lista, wskaźniki'!$F$26,IF(A9="OZE",0)))))))</f>
        <v>0</v>
      </c>
      <c r="F9" s="439">
        <f>IF(A9="węgiel",B9*'lista, wskaźniki'!$E$42,IF(A9="drewno",B9*'lista, wskaźniki'!$G$42,IF(A9="pellet",B9*'lista, wskaźniki'!$H$42,IF(A9="gaz z sieci",B9*'lista, wskaźniki'!$F$42,IF(A9="olej opałowy",B9*'lista, wskaźniki'!$I$42,IF(A9="energia elektryczna",0,IF(A9="OZE",0)))))))</f>
        <v>0</v>
      </c>
      <c r="G9" s="439">
        <f>IF(A9="węgiel",B9*'lista, wskaźniki'!$E$43,IF(A9="drewno",B9*'lista, wskaźniki'!$G$43,IF(A9="pellet",B9*'lista, wskaźniki'!$H$43,IF(A9="gaz z sieci",B9*'lista, wskaźniki'!$F$43,IF(A9="olej opałowy",B9*'lista, wskaźniki'!$I$43,IF(A9="energia elektryczna",0,IF(A9="OZE",0)))))))</f>
        <v>0</v>
      </c>
      <c r="H9" s="439">
        <f>IF(A9="węgiel",B9*'lista, wskaźniki'!$E$44,IF(A9="drewno",B9*'lista, wskaźniki'!$G$44,IF(A9="pellet",B9*'lista, wskaźniki'!$H$44,IF(A9="gaz z sieci",B9*'lista, wskaźniki'!$F$44,IF(A9="olej opałowy",B9*'lista, wskaźniki'!$I$44,IF(A9="energia elektryczna",0,IF(A9="OZE",0)))))))</f>
        <v>0</v>
      </c>
    </row>
    <row r="10" spans="1:12" ht="16.5" thickBot="1">
      <c r="A10" s="402" t="s">
        <v>470</v>
      </c>
      <c r="B10" s="777">
        <f t="shared" ref="B10:H10" si="1">SUM(B3:B9)</f>
        <v>27876.896848025004</v>
      </c>
      <c r="C10" s="410">
        <f t="shared" si="1"/>
        <v>7743.5824577847225</v>
      </c>
      <c r="D10" s="410">
        <f t="shared" si="1"/>
        <v>1054.8204999999998</v>
      </c>
      <c r="E10" s="427">
        <f t="shared" si="1"/>
        <v>2575.6724820390109</v>
      </c>
      <c r="F10" s="427">
        <f t="shared" si="1"/>
        <v>2.0207357523477003</v>
      </c>
      <c r="G10" s="427">
        <f t="shared" si="1"/>
        <v>1.9341855243477</v>
      </c>
      <c r="H10" s="427">
        <f t="shared" si="1"/>
        <v>1.2867124998490003E-3</v>
      </c>
    </row>
    <row r="11" spans="1:12">
      <c r="E11" s="351" t="b">
        <f>E10=D41</f>
        <v>1</v>
      </c>
    </row>
    <row r="13" spans="1:12" ht="18" thickBot="1">
      <c r="A13" s="390" t="s">
        <v>629</v>
      </c>
      <c r="G13" s="390"/>
      <c r="H13" s="390" t="s">
        <v>630</v>
      </c>
      <c r="I13" s="411"/>
      <c r="J13" s="411"/>
      <c r="K13" s="411"/>
      <c r="L13" s="411"/>
    </row>
    <row r="14" spans="1:12" ht="33" customHeight="1">
      <c r="A14" s="1205" t="s">
        <v>466</v>
      </c>
      <c r="B14" s="1205" t="s">
        <v>467</v>
      </c>
      <c r="C14" s="1205"/>
      <c r="D14" s="1205" t="s">
        <v>468</v>
      </c>
      <c r="E14" s="1205"/>
      <c r="H14" s="1206" t="s">
        <v>487</v>
      </c>
      <c r="I14" s="1214" t="s">
        <v>553</v>
      </c>
      <c r="J14" s="1214"/>
      <c r="K14" s="1214"/>
      <c r="L14" s="1215"/>
    </row>
    <row r="15" spans="1:12" ht="17.25">
      <c r="A15" s="1205"/>
      <c r="B15" s="649" t="s">
        <v>407</v>
      </c>
      <c r="C15" s="649" t="s">
        <v>441</v>
      </c>
      <c r="D15" s="649" t="s">
        <v>469</v>
      </c>
      <c r="E15" s="649" t="s">
        <v>441</v>
      </c>
      <c r="H15" s="1207"/>
      <c r="I15" s="649" t="s">
        <v>419</v>
      </c>
      <c r="J15" s="649" t="s">
        <v>420</v>
      </c>
      <c r="K15" s="649" t="s">
        <v>489</v>
      </c>
      <c r="L15" s="428" t="s">
        <v>421</v>
      </c>
    </row>
    <row r="16" spans="1:12" ht="16.5" thickBot="1">
      <c r="A16" s="397" t="s">
        <v>475</v>
      </c>
      <c r="B16" s="407">
        <f>C3</f>
        <v>1202.0865000000001</v>
      </c>
      <c r="C16" s="406">
        <f>B16/$B$23</f>
        <v>0.15523648215194341</v>
      </c>
      <c r="D16" s="424">
        <f>IF(A16="węgiel",B16*'lista, wskaźniki'!$F$20, IF(A16="drewno", B16*'lista, wskaźniki'!$F$22,IF(A16="pellet",B16*'lista, wskaźniki'!$F$23,IF(A16="gaz z sieci",B16*'lista, wskaźniki'!$F$21,IF(A16="olej opałowy",B16*'lista, wskaźniki'!$F$24,IF(A16="energia elektryczna",B16*'lista, wskaźniki'!$F$26,IF(A16="OZE",0)))))))</f>
        <v>409.94515492200003</v>
      </c>
      <c r="E16" s="406">
        <f>D16/$D$23</f>
        <v>0.21616726537989009</v>
      </c>
      <c r="H16" s="429" t="s">
        <v>596</v>
      </c>
      <c r="I16" s="430">
        <f>F10</f>
        <v>2.0207357523477003</v>
      </c>
      <c r="J16" s="430">
        <f>G10</f>
        <v>1.9341855243477</v>
      </c>
      <c r="K16" s="430">
        <f>E10</f>
        <v>2575.6724820390109</v>
      </c>
      <c r="L16" s="431">
        <f>H10</f>
        <v>1.2867124998490003E-3</v>
      </c>
    </row>
    <row r="17" spans="1:12" ht="15.75">
      <c r="A17" s="398" t="s">
        <v>36</v>
      </c>
      <c r="B17" s="407">
        <f t="shared" ref="B17:B22" si="2">C4</f>
        <v>124.79791666666665</v>
      </c>
      <c r="C17" s="406">
        <f t="shared" ref="C17:C22" si="3">B17/$B$23</f>
        <v>1.6116302415196175E-2</v>
      </c>
      <c r="D17" s="424">
        <f>IF(A17="węgiel",B17*'lista, wskaźniki'!$F$20, IF(A17="drewno", B17*'lista, wskaźniki'!$F$22,IF(A17="pellet",B17*'lista, wskaźniki'!$F$23,IF(A17="gaz z sieci",B17*'lista, wskaźniki'!$F$21,IF(A17="olej opałowy",B17*'lista, wskaźniki'!$F$24,IF(A17="energia elektryczna",B17*'lista, wskaźniki'!$F$26,IF(A17="OZE",0)))))))</f>
        <v>0</v>
      </c>
      <c r="E17" s="406">
        <f t="shared" ref="E17:E22" si="4">D17/$D$23</f>
        <v>0</v>
      </c>
      <c r="H17" s="433" t="s">
        <v>492</v>
      </c>
      <c r="I17" s="434">
        <f>I16</f>
        <v>2.0207357523477003</v>
      </c>
      <c r="J17" s="435">
        <f>J16</f>
        <v>1.9341855243477</v>
      </c>
      <c r="K17" s="435">
        <f>K16/100</f>
        <v>25.756724820390108</v>
      </c>
      <c r="L17" s="435">
        <f>L16</f>
        <v>1.2867124998490003E-3</v>
      </c>
    </row>
    <row r="18" spans="1:12" ht="15.75">
      <c r="A18" s="398" t="s">
        <v>50</v>
      </c>
      <c r="B18" s="407">
        <f t="shared" si="2"/>
        <v>0</v>
      </c>
      <c r="C18" s="406">
        <f t="shared" si="3"/>
        <v>0</v>
      </c>
      <c r="D18" s="424">
        <f>IF(A18="węgiel",B18*'lista, wskaźniki'!$F$20, IF(A18="drewno", B18*'lista, wskaźniki'!$F$22,IF(A18="pellet",B18*'lista, wskaźniki'!$F$23,IF(A18="gaz z sieci",B18*'lista, wskaźniki'!$F$21,IF(A18="olej opałowy",B18*'lista, wskaźniki'!$F$24,IF(A18="energia elektryczna",B18*'lista, wskaźniki'!$F$26,IF(A18="OZE",0)))))))</f>
        <v>0</v>
      </c>
      <c r="E18" s="406">
        <f t="shared" si="4"/>
        <v>0</v>
      </c>
      <c r="H18" s="415"/>
      <c r="I18" s="413"/>
      <c r="J18" s="432" t="s">
        <v>491</v>
      </c>
      <c r="K18" s="416"/>
      <c r="L18" s="414"/>
    </row>
    <row r="19" spans="1:12" ht="15.75">
      <c r="A19" s="398" t="s">
        <v>38</v>
      </c>
      <c r="B19" s="407">
        <f t="shared" si="2"/>
        <v>5878.225718333334</v>
      </c>
      <c r="C19" s="406">
        <f t="shared" si="3"/>
        <v>0.75910933348735488</v>
      </c>
      <c r="D19" s="424">
        <f>IF(A19="węgiel",B19*'lista, wskaźniki'!$F$20, IF(A19="drewno", B19*'lista, wskaźniki'!$F$22,IF(A19="pellet",B19*'lista, wskaźniki'!$F$23,IF(A19="gaz z sieci",B19*'lista, wskaźniki'!$F$21,IF(A19="olej opałowy",B19*'lista, wskaźniki'!$F$24,IF(A19="energia elektryczna",B19*'lista, wskaźniki'!$F$26,IF(A19="OZE",0)))))))</f>
        <v>1181.24121455052</v>
      </c>
      <c r="E19" s="406">
        <f t="shared" si="4"/>
        <v>0.62287767043372033</v>
      </c>
      <c r="H19" s="415"/>
      <c r="I19" s="416"/>
      <c r="J19" s="414"/>
      <c r="K19" s="416"/>
      <c r="L19" s="414"/>
    </row>
    <row r="20" spans="1:12" ht="15.75">
      <c r="A20" s="398" t="s">
        <v>37</v>
      </c>
      <c r="B20" s="407">
        <f t="shared" si="2"/>
        <v>165.73046802777776</v>
      </c>
      <c r="C20" s="406">
        <f t="shared" si="3"/>
        <v>2.1402299120759902E-2</v>
      </c>
      <c r="D20" s="424">
        <f>IF(A20="węgiel",B20*'lista, wskaźniki'!$F$20, IF(A20="drewno", B20*'lista, wskaźniki'!$F$22,IF(A20="pellet",B20*'lista, wskaźniki'!$F$23,IF(A20="gaz z sieci",B20*'lista, wskaźniki'!$F$21,IF(A20="olej opałowy",B20*'lista, wskaźniki'!$F$24,IF(A20="energia elektryczna",B20*'lista, wskaźniki'!$F$26,IF(A20="OZE",0)))))))</f>
        <v>45.695867566490996</v>
      </c>
      <c r="E20" s="406">
        <f t="shared" si="4"/>
        <v>2.4095786015301102E-2</v>
      </c>
      <c r="H20" s="415"/>
      <c r="I20" s="417"/>
      <c r="J20" s="418"/>
      <c r="K20" s="416"/>
      <c r="L20" s="416"/>
    </row>
    <row r="21" spans="1:12" ht="15.75">
      <c r="A21" s="401" t="s">
        <v>472</v>
      </c>
      <c r="B21" s="407">
        <f t="shared" si="2"/>
        <v>291.62185475694446</v>
      </c>
      <c r="C21" s="406">
        <f t="shared" si="3"/>
        <v>3.7659811378875842E-2</v>
      </c>
      <c r="D21" s="424">
        <f>IF(A21="węgiel",B21*'lista, wskaźniki'!$F$20, IF(A21="drewno", B21*'lista, wskaźniki'!$F$22,IF(A21="pellet",B21*'lista, wskaźniki'!$F$23,IF(A21="gaz z sieci",B21*'lista, wskaźniki'!$F$21,IF(A21="olej opałowy",B21*'lista, wskaźniki'!$F$24,IF(A21="energia elektryczna",B21*'lista, wskaźniki'!$F$26,IF(A21="OZE",0)))))))</f>
        <v>259.54345073368057</v>
      </c>
      <c r="E21" s="406">
        <f t="shared" si="4"/>
        <v>0.13685927817108848</v>
      </c>
      <c r="H21" s="412"/>
      <c r="I21" s="419"/>
      <c r="J21" s="420"/>
      <c r="K21" s="421"/>
      <c r="L21" s="422"/>
    </row>
    <row r="22" spans="1:12" ht="15.75">
      <c r="A22" s="401" t="s">
        <v>51</v>
      </c>
      <c r="B22" s="775">
        <f t="shared" si="2"/>
        <v>81.12</v>
      </c>
      <c r="C22" s="406">
        <f t="shared" si="3"/>
        <v>1.0475771445869867E-2</v>
      </c>
      <c r="D22" s="424">
        <f>IF(A22="węgiel",B22*'lista, wskaźniki'!$F$20, IF(A22="drewno", B22*'lista, wskaźniki'!$F$22,IF(A22="pellet",B22*'lista, wskaźniki'!$F$23,IF(A22="gaz z sieci",B22*'lista, wskaźniki'!$F$21,IF(A22="olej opałowy",B22*'lista, wskaźniki'!$F$24,IF(A22="energia elektryczna",B22*'lista, wskaźniki'!$F$26,IF(A22="OZE",0)))))))</f>
        <v>0</v>
      </c>
      <c r="E22" s="406">
        <f t="shared" si="4"/>
        <v>0</v>
      </c>
      <c r="H22" s="412"/>
      <c r="I22" s="411"/>
      <c r="J22" s="411"/>
      <c r="K22" s="411"/>
      <c r="L22" s="411"/>
    </row>
    <row r="23" spans="1:12" ht="15.75">
      <c r="A23" s="399" t="s">
        <v>470</v>
      </c>
      <c r="B23" s="425">
        <f>SUM(B16:B22)</f>
        <v>7743.5824577847225</v>
      </c>
      <c r="C23" s="426">
        <f>SUM(C16:C22)</f>
        <v>1.0000000000000002</v>
      </c>
      <c r="D23" s="425">
        <f>SUM(D16:D22)</f>
        <v>1896.4256877726916</v>
      </c>
      <c r="E23" s="426">
        <f>SUM(E16:E22)</f>
        <v>1</v>
      </c>
      <c r="H23" s="423"/>
      <c r="I23" s="411"/>
      <c r="J23" s="411"/>
      <c r="K23" s="411"/>
      <c r="L23" s="411"/>
    </row>
    <row r="24" spans="1:12" ht="15.75">
      <c r="A24" s="395"/>
      <c r="B24" s="868">
        <f>B23/B41</f>
        <v>0.91028349783546036</v>
      </c>
      <c r="H24" s="411"/>
      <c r="I24" s="411"/>
      <c r="J24" s="411"/>
      <c r="K24" s="411"/>
      <c r="L24" s="411"/>
    </row>
    <row r="25" spans="1:12" ht="13.5" thickBot="1">
      <c r="H25" s="411"/>
      <c r="I25" s="411"/>
      <c r="J25" s="411"/>
      <c r="K25" s="411"/>
      <c r="L25" s="411"/>
    </row>
    <row r="26" spans="1:12" ht="33.75" thickBot="1">
      <c r="A26" s="1216" t="s">
        <v>466</v>
      </c>
      <c r="B26" s="1218" t="s">
        <v>471</v>
      </c>
      <c r="C26" s="1219"/>
      <c r="D26" s="650" t="s">
        <v>468</v>
      </c>
      <c r="H26" s="411"/>
      <c r="I26" s="411"/>
      <c r="J26" s="411"/>
      <c r="K26" s="411"/>
      <c r="L26" s="411"/>
    </row>
    <row r="27" spans="1:12" ht="16.5" thickBot="1">
      <c r="A27" s="1217"/>
      <c r="B27" s="391" t="s">
        <v>407</v>
      </c>
      <c r="C27" s="391" t="s">
        <v>438</v>
      </c>
      <c r="D27" s="391" t="s">
        <v>469</v>
      </c>
    </row>
    <row r="28" spans="1:12" ht="16.5" thickBot="1">
      <c r="A28" s="392" t="s">
        <v>472</v>
      </c>
      <c r="B28" s="393">
        <f>D3</f>
        <v>1054.8204999999998</v>
      </c>
      <c r="C28" s="393">
        <f>B28*3.6</f>
        <v>3797.3537999999994</v>
      </c>
      <c r="D28" s="393">
        <f>B28*'lista, wskaźniki'!F26</f>
        <v>938.7902449999998</v>
      </c>
      <c r="G28" s="351" t="s">
        <v>491</v>
      </c>
    </row>
    <row r="30" spans="1:12">
      <c r="A30" s="1213" t="s">
        <v>501</v>
      </c>
      <c r="B30" s="1213"/>
      <c r="C30" s="1213"/>
      <c r="D30" s="1213"/>
      <c r="E30" s="1213"/>
      <c r="F30" s="351">
        <v>2010</v>
      </c>
      <c r="G30" s="351">
        <v>2020</v>
      </c>
      <c r="H30" s="1213" t="s">
        <v>485</v>
      </c>
      <c r="I30" s="1213"/>
      <c r="J30" s="1213"/>
      <c r="K30" s="1213"/>
      <c r="L30" s="1213"/>
    </row>
    <row r="31" spans="1:12" ht="15.75">
      <c r="A31" s="390" t="s">
        <v>631</v>
      </c>
      <c r="H31" s="390" t="s">
        <v>631</v>
      </c>
    </row>
    <row r="32" spans="1:12" ht="15.75">
      <c r="A32" s="1205" t="s">
        <v>466</v>
      </c>
      <c r="B32" s="1205" t="s">
        <v>670</v>
      </c>
      <c r="C32" s="1205"/>
      <c r="D32" s="1205" t="s">
        <v>468</v>
      </c>
      <c r="E32" s="1205"/>
      <c r="H32" s="1205" t="s">
        <v>466</v>
      </c>
      <c r="I32" s="1205" t="s">
        <v>467</v>
      </c>
      <c r="J32" s="1205"/>
      <c r="K32" s="1205" t="s">
        <v>468</v>
      </c>
      <c r="L32" s="1205"/>
    </row>
    <row r="33" spans="1:12" ht="15.75">
      <c r="A33" s="1205"/>
      <c r="B33" s="649" t="s">
        <v>407</v>
      </c>
      <c r="C33" s="649" t="s">
        <v>441</v>
      </c>
      <c r="D33" s="649" t="s">
        <v>469</v>
      </c>
      <c r="E33" s="649" t="s">
        <v>441</v>
      </c>
      <c r="H33" s="1205"/>
      <c r="I33" s="770" t="s">
        <v>407</v>
      </c>
      <c r="J33" s="770" t="s">
        <v>441</v>
      </c>
      <c r="K33" s="770" t="s">
        <v>469</v>
      </c>
      <c r="L33" s="770" t="s">
        <v>441</v>
      </c>
    </row>
    <row r="34" spans="1:12" ht="15.75">
      <c r="A34" s="397" t="s">
        <v>475</v>
      </c>
      <c r="B34" s="407">
        <f>C3</f>
        <v>1202.0865000000001</v>
      </c>
      <c r="C34" s="406">
        <f>B34/$B$41</f>
        <v>0.14130920796494306</v>
      </c>
      <c r="D34" s="424">
        <f>IF(A34="węgiel",B34*'lista, wskaźniki'!$F$20, IF(A34="drewno", B34*'lista, wskaźniki'!$F$22,IF(A34="pellet",B34*'lista, wskaźniki'!$F$23,IF(A34="gaz z sieci",B34*'lista, wskaźniki'!$F$21,IF(A34="olej opałowy",B34*'lista, wskaźniki'!$F$24,IF(A34="energia elektryczna",B34*'lista, wskaźniki'!$F$26,IF(A34="OZE",0)))))))</f>
        <v>409.94515492200003</v>
      </c>
      <c r="E34" s="406">
        <f>D34/$D$41</f>
        <v>0.15916043587866038</v>
      </c>
      <c r="H34" s="397" t="s">
        <v>475</v>
      </c>
      <c r="I34" s="407">
        <f>B34*1.03</f>
        <v>1238.1490950000002</v>
      </c>
      <c r="J34" s="406">
        <f>I34/$I$41</f>
        <v>0.13731024617986584</v>
      </c>
      <c r="K34" s="424">
        <f>IF(H34="węgiel",I34*'lista, wskaźniki'!$F$20, IF(H34="drewno", I34*'lista, wskaźniki'!$F$22,IF(H34="pellet",I34*'lista, wskaźniki'!$F$23,IF(H34="gaz z sieci",I34*'lista, wskaźniki'!$F$21,IF(H34="olej opałowy",I34*'lista, wskaźniki'!$F$24,IF(H34="energia elektryczna",I34*'lista, wskaźniki'!$F$26,IF(H34="OZE",0)))))))</f>
        <v>422.24350956966009</v>
      </c>
      <c r="L34" s="406">
        <f>K34/$K$41</f>
        <v>0.15411850709711994</v>
      </c>
    </row>
    <row r="35" spans="1:12" ht="15.75">
      <c r="A35" s="398" t="s">
        <v>36</v>
      </c>
      <c r="B35" s="407">
        <f>C4</f>
        <v>124.79791666666665</v>
      </c>
      <c r="C35" s="406">
        <f t="shared" ref="C35:C40" si="5">B35/$B$41</f>
        <v>1.4670404134678851E-2</v>
      </c>
      <c r="D35" s="424">
        <f>IF(A35="węgiel",B35*'lista, wskaźniki'!$F$20, IF(A35="drewno", B35*'lista, wskaźniki'!$F$22,IF(A35="pellet",B35*'lista, wskaźniki'!$F$23,IF(A35="gaz z sieci",B35*'lista, wskaźniki'!$F$21,IF(A35="olej opałowy",B35*'lista, wskaźniki'!$F$24,IF(A35="energia elektryczna",B35*'lista, wskaźniki'!$F$26,IF(A35="OZE",0)))))))</f>
        <v>0</v>
      </c>
      <c r="E35" s="406">
        <f t="shared" ref="E35:E40" si="6">D35/$D$41</f>
        <v>0</v>
      </c>
      <c r="H35" s="398" t="s">
        <v>36</v>
      </c>
      <c r="I35" s="407">
        <f>B35*1.03</f>
        <v>128.54185416666667</v>
      </c>
      <c r="J35" s="406">
        <f t="shared" ref="J35:J40" si="7">I35/$I$41</f>
        <v>1.4255240916718037E-2</v>
      </c>
      <c r="K35" s="424">
        <f>IF(H35="węgiel",I35*'lista, wskaźniki'!$F$20, IF(H35="drewno", I35*'lista, wskaźniki'!$F$22,IF(H35="pellet",I35*'lista, wskaźniki'!$F$23,IF(H35="gaz z sieci",I35*'lista, wskaźniki'!$F$21,IF(H35="olej opałowy",I35*'lista, wskaźniki'!$F$24,IF(H35="energia elektryczna",I35*'lista, wskaźniki'!$F$26,IF(H35="OZE",0)))))))</f>
        <v>0</v>
      </c>
      <c r="L35" s="406">
        <f t="shared" ref="L35:L40" si="8">K35/$K$41</f>
        <v>0</v>
      </c>
    </row>
    <row r="36" spans="1:12" ht="15.75">
      <c r="A36" s="398" t="s">
        <v>50</v>
      </c>
      <c r="B36" s="407">
        <f>C5</f>
        <v>0</v>
      </c>
      <c r="C36" s="406">
        <f t="shared" si="5"/>
        <v>0</v>
      </c>
      <c r="D36" s="424">
        <f>IF(A36="węgiel",B36*'lista, wskaźniki'!$F$20, IF(A36="drewno", B36*'lista, wskaźniki'!$F$22,IF(A36="pellet",B36*'lista, wskaźniki'!$F$23,IF(A36="gaz z sieci",B36*'lista, wskaźniki'!$F$21,IF(A36="olej opałowy",B36*'lista, wskaźniki'!$F$24,IF(A36="energia elektryczna",B36*'lista, wskaźniki'!$F$26,IF(A36="OZE",0)))))))</f>
        <v>0</v>
      </c>
      <c r="E36" s="406">
        <f t="shared" si="6"/>
        <v>0</v>
      </c>
      <c r="H36" s="398" t="s">
        <v>50</v>
      </c>
      <c r="I36" s="407">
        <f>B36*1.03</f>
        <v>0</v>
      </c>
      <c r="J36" s="406">
        <f t="shared" si="7"/>
        <v>0</v>
      </c>
      <c r="K36" s="424">
        <f>IF(H36="węgiel",I36*'lista, wskaźniki'!$F$20, IF(H36="drewno", I36*'lista, wskaźniki'!$F$22,IF(H36="pellet",I36*'lista, wskaźniki'!$F$23,IF(H36="gaz z sieci",I36*'lista, wskaźniki'!$F$21,IF(H36="olej opałowy",I36*'lista, wskaźniki'!$F$24,IF(H36="energia elektryczna",I36*'lista, wskaźniki'!$F$26,IF(H36="OZE",0)))))))</f>
        <v>0</v>
      </c>
      <c r="L36" s="406">
        <f t="shared" si="8"/>
        <v>0</v>
      </c>
    </row>
    <row r="37" spans="1:12" ht="15.75">
      <c r="A37" s="398" t="s">
        <v>38</v>
      </c>
      <c r="B37" s="407">
        <f>C6</f>
        <v>5878.225718333334</v>
      </c>
      <c r="C37" s="406">
        <f t="shared" si="5"/>
        <v>0.6910046993264144</v>
      </c>
      <c r="D37" s="424">
        <f>IF(A37="węgiel",B37*'lista, wskaźniki'!$F$20, IF(A37="drewno", B37*'lista, wskaźniki'!$F$22,IF(A37="pellet",B37*'lista, wskaźniki'!$F$23,IF(A37="gaz z sieci",B37*'lista, wskaźniki'!$F$21,IF(A37="olej opałowy",B37*'lista, wskaźniki'!$F$24,IF(A37="energia elektryczna",B37*'lista, wskaźniki'!$F$26,IF(A37="OZE",0)))))))</f>
        <v>1181.24121455052</v>
      </c>
      <c r="E37" s="406">
        <f t="shared" si="6"/>
        <v>0.45861468132602001</v>
      </c>
      <c r="H37" s="398" t="s">
        <v>38</v>
      </c>
      <c r="I37" s="407">
        <f>B37*1.03+'budynki użyteczności publicznej'!AB167</f>
        <v>6261.3594898833344</v>
      </c>
      <c r="J37" s="406">
        <f t="shared" si="7"/>
        <v>0.69438229729233025</v>
      </c>
      <c r="K37" s="424">
        <f>IF(H37="węgiel",I37*'lista, wskaźniki'!$F$20, IF(H37="drewno", I37*'lista, wskaźniki'!$F$22,IF(H37="pellet",I37*'lista, wskaźniki'!$F$23,IF(H37="gaz z sieci",I37*'lista, wskaźniki'!$F$21,IF(H37="olej opałowy",I37*'lista, wskaźniki'!$F$24,IF(H37="energia elektryczna",I37*'lista, wskaźniki'!$F$26,IF(H37="OZE",0)))))))</f>
        <v>1258.2327122110357</v>
      </c>
      <c r="L37" s="406">
        <f t="shared" si="8"/>
        <v>0.45925382579440999</v>
      </c>
    </row>
    <row r="38" spans="1:12" ht="15.75">
      <c r="A38" s="398" t="s">
        <v>37</v>
      </c>
      <c r="B38" s="407">
        <f>C7</f>
        <v>165.73046802777776</v>
      </c>
      <c r="C38" s="406">
        <f t="shared" si="5"/>
        <v>1.9482159705366122E-2</v>
      </c>
      <c r="D38" s="424">
        <f>IF(A38="węgiel",B38*'lista, wskaźniki'!$F$20, IF(A38="drewno", B38*'lista, wskaźniki'!$F$22,IF(A38="pellet",B38*'lista, wskaźniki'!$F$23,IF(A38="gaz z sieci",B38*'lista, wskaźniki'!$F$21,IF(A38="olej opałowy",B38*'lista, wskaźniki'!$F$24,IF(A38="energia elektryczna",B38*'lista, wskaźniki'!$F$26,IF(A38="OZE",0)))))))</f>
        <v>45.695867566490996</v>
      </c>
      <c r="E38" s="406">
        <f t="shared" si="6"/>
        <v>1.7741334694198474E-2</v>
      </c>
      <c r="H38" s="398" t="s">
        <v>37</v>
      </c>
      <c r="I38" s="407">
        <f>B38*1.03</f>
        <v>170.70238206861109</v>
      </c>
      <c r="J38" s="406">
        <f t="shared" si="7"/>
        <v>1.8930826828517367E-2</v>
      </c>
      <c r="K38" s="424">
        <f>IF(H38="węgiel",I38*'lista, wskaźniki'!$F$20, IF(H38="drewno", I38*'lista, wskaźniki'!$F$22,IF(H38="pellet",I38*'lista, wskaźniki'!$F$23,IF(H38="gaz z sieci",I38*'lista, wskaźniki'!$F$21,IF(H38="olej opałowy",I38*'lista, wskaźniki'!$F$24,IF(H38="energia elektryczna",I38*'lista, wskaźniki'!$F$26,IF(H38="OZE",0)))))))</f>
        <v>47.066743593485725</v>
      </c>
      <c r="L38" s="406">
        <f t="shared" si="8"/>
        <v>1.7179319734112432E-2</v>
      </c>
    </row>
    <row r="39" spans="1:12" ht="15.75">
      <c r="A39" s="401" t="s">
        <v>472</v>
      </c>
      <c r="B39" s="407">
        <f>D3</f>
        <v>1054.8204999999998</v>
      </c>
      <c r="C39" s="406">
        <f t="shared" si="5"/>
        <v>0.12399760699432627</v>
      </c>
      <c r="D39" s="424">
        <f>IF(A39="węgiel",B39*'lista, wskaźniki'!$F$20, IF(A39="drewno", B39*'lista, wskaźniki'!$F$22,IF(A39="pellet",B39*'lista, wskaźniki'!$F$23,IF(A39="gaz z sieci",B39*'lista, wskaźniki'!$F$21,IF(A39="olej opałowy",B39*'lista, wskaźniki'!$F$24,IF(A39="energia elektryczna",B39*'lista, wskaźniki'!$F$26,IF(A39="OZE",0)))))))</f>
        <v>938.7902449999998</v>
      </c>
      <c r="E39" s="406">
        <f t="shared" si="6"/>
        <v>0.3644835481011211</v>
      </c>
      <c r="H39" s="397" t="s">
        <v>472</v>
      </c>
      <c r="I39" s="443">
        <f>B39*1.015+'budynki użyteczności publicznej'!AA159+'budynki użyteczności publicznej'!AA164</f>
        <v>1137.2918074999998</v>
      </c>
      <c r="J39" s="406">
        <f t="shared" si="7"/>
        <v>0.12612521278478947</v>
      </c>
      <c r="K39" s="424">
        <f>IF(H39="węgiel",I39*'lista, wskaźniki'!$F$20, IF(H39="drewno", I39*'lista, wskaźniki'!$F$22,IF(H39="pellet",I39*'lista, wskaźniki'!$F$23,IF(H39="gaz z sieci",I39*'lista, wskaźniki'!$F$21,IF(H39="olej opałowy",I39*'lista, wskaźniki'!$F$24,IF(H39="energia elektryczna",I39*'lista, wskaźniki'!$F$26,IF(H39="OZE",0)))))))</f>
        <v>1012.1897086749998</v>
      </c>
      <c r="L39" s="406">
        <f t="shared" si="8"/>
        <v>0.36944834737435767</v>
      </c>
    </row>
    <row r="40" spans="1:12" ht="15.75">
      <c r="A40" s="401" t="s">
        <v>51</v>
      </c>
      <c r="B40" s="407">
        <f>C9</f>
        <v>81.12</v>
      </c>
      <c r="C40" s="406">
        <f t="shared" si="5"/>
        <v>9.5359218742712606E-3</v>
      </c>
      <c r="D40" s="424">
        <f>IF(A40="węgiel",B40*'lista, wskaźniki'!$F$20, IF(A40="drewno", B40*'lista, wskaźniki'!$F$22,IF(A40="pellet",B40*'lista, wskaźniki'!$F$23,IF(A40="gaz z sieci",B40*'lista, wskaźniki'!$F$21,IF(A40="olej opałowy",B40*'lista, wskaźniki'!$F$24,IF(A40="energia elektryczna",B40*'lista, wskaźniki'!$F$26,IF(A40="OZE",0)))))))</f>
        <v>0</v>
      </c>
      <c r="E40" s="406">
        <f t="shared" si="6"/>
        <v>0</v>
      </c>
      <c r="H40" s="397" t="s">
        <v>51</v>
      </c>
      <c r="I40" s="443">
        <f>B40</f>
        <v>81.12</v>
      </c>
      <c r="J40" s="406">
        <f t="shared" si="7"/>
        <v>8.9961759977789379E-3</v>
      </c>
      <c r="K40" s="424">
        <f>IF(H40="węgiel",I40*'lista, wskaźniki'!$F$20, IF(H40="drewno", I40*'lista, wskaźniki'!$F$22,IF(H40="pellet",I40*'lista, wskaźniki'!$F$23,IF(H40="gaz z sieci",I40*'lista, wskaźniki'!$F$21,IF(H40="olej opałowy",I40*'lista, wskaźniki'!$F$24,IF(H40="energia elektryczna",I40*'lista, wskaźniki'!$F$26,IF(H40="OZE",0)))))))</f>
        <v>0</v>
      </c>
      <c r="L40" s="406">
        <f t="shared" si="8"/>
        <v>0</v>
      </c>
    </row>
    <row r="41" spans="1:12" ht="15.75">
      <c r="A41" s="399" t="s">
        <v>470</v>
      </c>
      <c r="B41" s="425">
        <f>SUM(B34:B40)</f>
        <v>8506.781103027779</v>
      </c>
      <c r="C41" s="426">
        <f>SUM(C34:C40)</f>
        <v>0.99999999999999989</v>
      </c>
      <c r="D41" s="425">
        <f>SUM(D34:D40)</f>
        <v>2575.6724820390109</v>
      </c>
      <c r="E41" s="426">
        <f>SUM(E34:E40)</f>
        <v>1</v>
      </c>
      <c r="H41" s="399" t="s">
        <v>470</v>
      </c>
      <c r="I41" s="425">
        <f>SUM(I34:I40)</f>
        <v>9017.1646286186133</v>
      </c>
      <c r="J41" s="772">
        <f>SUM(J34:J40)</f>
        <v>0.99999999999999989</v>
      </c>
      <c r="K41" s="425">
        <f>SUM(K34:K40)</f>
        <v>2739.7326740491812</v>
      </c>
      <c r="L41" s="772">
        <f>SUM(L34:L40)</f>
        <v>1</v>
      </c>
    </row>
    <row r="45" spans="1:12" ht="17.25">
      <c r="A45" s="390" t="s">
        <v>632</v>
      </c>
    </row>
    <row r="70" spans="1:1" ht="17.25">
      <c r="A70" s="390" t="s">
        <v>633</v>
      </c>
    </row>
  </sheetData>
  <mergeCells count="21">
    <mergeCell ref="I14:L14"/>
    <mergeCell ref="A30:E30"/>
    <mergeCell ref="H30:L30"/>
    <mergeCell ref="A32:A33"/>
    <mergeCell ref="B32:C32"/>
    <mergeCell ref="D32:E32"/>
    <mergeCell ref="H32:H33"/>
    <mergeCell ref="I32:J32"/>
    <mergeCell ref="K32:L32"/>
    <mergeCell ref="D1:D2"/>
    <mergeCell ref="E1:H1"/>
    <mergeCell ref="D3:D9"/>
    <mergeCell ref="A26:A27"/>
    <mergeCell ref="B26:C26"/>
    <mergeCell ref="A1:A2"/>
    <mergeCell ref="B1:B2"/>
    <mergeCell ref="C1:C2"/>
    <mergeCell ref="A14:A15"/>
    <mergeCell ref="B14:C14"/>
    <mergeCell ref="D14:E14"/>
    <mergeCell ref="H14:H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D4"/>
  <sheetViews>
    <sheetView workbookViewId="0">
      <selection activeCell="F16" sqref="F16"/>
    </sheetView>
  </sheetViews>
  <sheetFormatPr defaultRowHeight="14.25"/>
  <cols>
    <col min="1" max="1" width="15.625" customWidth="1"/>
    <col min="2" max="2" width="15.75" customWidth="1"/>
    <col min="3" max="3" width="17" customWidth="1"/>
    <col min="4" max="4" width="20.875" customWidth="1"/>
  </cols>
  <sheetData>
    <row r="1" spans="1:4">
      <c r="A1" s="1324" t="s">
        <v>587</v>
      </c>
      <c r="B1" s="1325"/>
      <c r="C1" s="1325"/>
      <c r="D1" s="1326"/>
    </row>
    <row r="2" spans="1:4" ht="15">
      <c r="A2" s="1327" t="s">
        <v>591</v>
      </c>
      <c r="B2" s="1328"/>
      <c r="C2" s="1328"/>
      <c r="D2" s="1329"/>
    </row>
    <row r="3" spans="1:4" ht="42.75">
      <c r="A3" s="639" t="s">
        <v>478</v>
      </c>
      <c r="B3" s="639" t="s">
        <v>588</v>
      </c>
      <c r="C3" s="640" t="s">
        <v>589</v>
      </c>
      <c r="D3" s="641" t="s">
        <v>590</v>
      </c>
    </row>
    <row r="4" spans="1:4" ht="15" thickBot="1">
      <c r="A4" s="644">
        <f>427794/1000</f>
        <v>427.79399999999998</v>
      </c>
      <c r="B4" s="645">
        <f>A4*3.6</f>
        <v>1540.0583999999999</v>
      </c>
      <c r="C4" s="642">
        <f>'lista, wskaźniki'!F26</f>
        <v>0.89</v>
      </c>
      <c r="D4" s="643">
        <f>A4*C4</f>
        <v>380.73665999999997</v>
      </c>
    </row>
  </sheetData>
  <mergeCells count="2">
    <mergeCell ref="A1:D1"/>
    <mergeCell ref="A2:D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32"/>
  <sheetViews>
    <sheetView zoomScaleNormal="100" workbookViewId="0">
      <pane ySplit="1" topLeftCell="A11" activePane="bottomLeft" state="frozen"/>
      <selection pane="bottomLeft" activeCell="A27" sqref="A27"/>
    </sheetView>
  </sheetViews>
  <sheetFormatPr defaultRowHeight="14.25"/>
  <cols>
    <col min="1" max="1" width="9" style="13"/>
    <col min="2" max="2" width="19.875" style="13" customWidth="1"/>
    <col min="3" max="5" width="14.375" style="13" customWidth="1"/>
    <col min="6" max="6" width="19" style="13" bestFit="1" customWidth="1"/>
    <col min="7" max="7" width="14.375" style="13" customWidth="1"/>
    <col min="8" max="8" width="9" style="13"/>
    <col min="9" max="9" width="10.25" style="13" customWidth="1"/>
    <col min="10" max="10" width="13.875" style="13" customWidth="1"/>
    <col min="11" max="11" width="11.625" style="13" customWidth="1"/>
    <col min="12" max="12" width="10.375" style="13" customWidth="1"/>
    <col min="13" max="13" width="12.125" style="13" customWidth="1"/>
    <col min="14" max="14" width="10.375" style="13" customWidth="1"/>
    <col min="15" max="15" width="9" style="13"/>
    <col min="16" max="16" width="0" style="13" hidden="1" customWidth="1"/>
    <col min="17" max="18" width="9" style="13"/>
    <col min="19" max="19" width="0" style="13" hidden="1" customWidth="1"/>
    <col min="20" max="24" width="9" style="13"/>
    <col min="25" max="25" width="14.375" style="13" customWidth="1"/>
    <col min="26" max="29" width="9" style="13"/>
    <col min="30" max="30" width="0" style="13" hidden="1" customWidth="1"/>
    <col min="31" max="32" width="9" style="13"/>
    <col min="33" max="33" width="0" style="13" hidden="1" customWidth="1"/>
    <col min="34" max="35" width="9" style="13"/>
    <col min="36" max="36" width="12.625" style="13" bestFit="1" customWidth="1"/>
    <col min="37" max="37" width="10.375" style="56" customWidth="1"/>
    <col min="38" max="42" width="9" style="13" hidden="1" customWidth="1"/>
    <col min="43" max="43" width="9" style="13" customWidth="1"/>
    <col min="44" max="44" width="11.875" style="13" hidden="1" customWidth="1"/>
    <col min="45" max="45" width="13.375" style="13" hidden="1" customWidth="1"/>
    <col min="46" max="46" width="9" style="13" hidden="1" customWidth="1"/>
    <col min="47" max="47" width="10" style="13" hidden="1" customWidth="1"/>
    <col min="48" max="48" width="10" style="72" customWidth="1"/>
    <col min="49" max="51" width="9" style="13" customWidth="1"/>
    <col min="52" max="52" width="9.875" style="13" customWidth="1"/>
    <col min="53" max="62" width="0" style="13" hidden="1" customWidth="1"/>
    <col min="63" max="63" width="9.875" style="13" customWidth="1"/>
    <col min="64" max="65" width="9" style="13"/>
    <col min="66" max="66" width="12" style="13" customWidth="1"/>
    <col min="67" max="67" width="9.875" style="13" customWidth="1"/>
    <col min="68" max="68" width="9" style="13"/>
    <col min="69" max="69" width="11.875" style="13" customWidth="1"/>
    <col min="70" max="71" width="9" style="13"/>
    <col min="72" max="72" width="9.75" style="13" customWidth="1"/>
    <col min="73" max="73" width="9.625" style="13" customWidth="1"/>
    <col min="74" max="74" width="10.5" style="13" bestFit="1" customWidth="1"/>
    <col min="75" max="75" width="10.5" style="13" customWidth="1"/>
    <col min="76" max="76" width="10.75" style="13" customWidth="1"/>
    <col min="77" max="77" width="12" style="13" customWidth="1"/>
    <col min="78" max="78" width="9" style="13"/>
    <col min="79" max="79" width="20.375" style="13" bestFit="1" customWidth="1"/>
    <col min="80" max="81" width="9" style="13"/>
    <col min="82" max="82" width="18.125" style="13" bestFit="1" customWidth="1"/>
    <col min="83" max="83" width="24.75" style="13" bestFit="1" customWidth="1"/>
    <col min="84" max="84" width="20.375" style="13" bestFit="1" customWidth="1"/>
    <col min="85" max="85" width="13" style="13" customWidth="1"/>
    <col min="86" max="86" width="9" style="13"/>
    <col min="87" max="87" width="10.875" style="13" customWidth="1"/>
    <col min="88" max="16384" width="9" style="13"/>
  </cols>
  <sheetData>
    <row r="1" spans="1:93" s="15" customFormat="1" ht="76.5" customHeight="1" thickBot="1">
      <c r="A1" s="31" t="s">
        <v>60</v>
      </c>
      <c r="B1" s="23" t="s">
        <v>137</v>
      </c>
      <c r="C1" s="23" t="s">
        <v>138</v>
      </c>
      <c r="D1" s="23" t="s">
        <v>139</v>
      </c>
      <c r="E1" s="23" t="s">
        <v>141</v>
      </c>
      <c r="F1" s="909" t="s">
        <v>168</v>
      </c>
      <c r="G1" s="23" t="s">
        <v>143</v>
      </c>
      <c r="H1" s="23" t="s">
        <v>144</v>
      </c>
      <c r="I1" s="23" t="s">
        <v>9</v>
      </c>
      <c r="J1" s="23" t="s">
        <v>145</v>
      </c>
      <c r="K1" s="23" t="s">
        <v>146</v>
      </c>
      <c r="L1" s="23" t="s">
        <v>74</v>
      </c>
      <c r="M1" s="23" t="s">
        <v>173</v>
      </c>
      <c r="N1" s="23" t="s">
        <v>148</v>
      </c>
      <c r="O1" s="23" t="s">
        <v>68</v>
      </c>
      <c r="P1" s="23" t="s">
        <v>69</v>
      </c>
      <c r="Q1" s="23" t="s">
        <v>70</v>
      </c>
      <c r="R1" s="23" t="s">
        <v>71</v>
      </c>
      <c r="S1" s="27" t="s">
        <v>72</v>
      </c>
      <c r="T1" s="27" t="s">
        <v>73</v>
      </c>
      <c r="U1" s="23" t="s">
        <v>143</v>
      </c>
      <c r="V1" s="23" t="s">
        <v>144</v>
      </c>
      <c r="W1" s="23" t="s">
        <v>9</v>
      </c>
      <c r="X1" s="23" t="s">
        <v>145</v>
      </c>
      <c r="Y1" s="23" t="s">
        <v>146</v>
      </c>
      <c r="Z1" s="23" t="s">
        <v>169</v>
      </c>
      <c r="AA1" s="23" t="s">
        <v>170</v>
      </c>
      <c r="AB1" s="23" t="s">
        <v>148</v>
      </c>
      <c r="AC1" s="23" t="s">
        <v>68</v>
      </c>
      <c r="AD1" s="23" t="s">
        <v>69</v>
      </c>
      <c r="AE1" s="23" t="s">
        <v>70</v>
      </c>
      <c r="AF1" s="23" t="s">
        <v>71</v>
      </c>
      <c r="AG1" s="27" t="s">
        <v>72</v>
      </c>
      <c r="AH1" s="27" t="s">
        <v>73</v>
      </c>
      <c r="AI1" s="27" t="s">
        <v>389</v>
      </c>
      <c r="AJ1" s="23" t="s">
        <v>49</v>
      </c>
      <c r="AK1" s="27" t="s">
        <v>153</v>
      </c>
      <c r="AL1" s="27" t="s">
        <v>83</v>
      </c>
      <c r="AM1" s="29" t="s">
        <v>84</v>
      </c>
      <c r="AN1" s="23" t="s">
        <v>85</v>
      </c>
      <c r="AO1" s="23" t="s">
        <v>86</v>
      </c>
      <c r="AP1" s="23" t="s">
        <v>87</v>
      </c>
      <c r="AQ1" s="26" t="s">
        <v>149</v>
      </c>
      <c r="AR1" s="32" t="s">
        <v>89</v>
      </c>
      <c r="AS1" s="33" t="s">
        <v>90</v>
      </c>
      <c r="AT1" s="33" t="s">
        <v>91</v>
      </c>
      <c r="AU1" s="27" t="s">
        <v>92</v>
      </c>
      <c r="AV1" s="1263" t="s">
        <v>86</v>
      </c>
      <c r="AW1" s="23" t="s">
        <v>88</v>
      </c>
      <c r="AX1" s="26" t="s">
        <v>171</v>
      </c>
      <c r="AY1" s="26" t="s">
        <v>172</v>
      </c>
      <c r="AZ1" s="23" t="s">
        <v>94</v>
      </c>
      <c r="BA1" s="32" t="s">
        <v>95</v>
      </c>
      <c r="BB1" s="920" t="s">
        <v>89</v>
      </c>
      <c r="BC1" s="924"/>
      <c r="BD1" s="924"/>
      <c r="BE1" s="921"/>
      <c r="BF1" s="651" t="s">
        <v>447</v>
      </c>
      <c r="BG1" s="920" t="s">
        <v>89</v>
      </c>
      <c r="BH1" s="924"/>
      <c r="BI1" s="924"/>
      <c r="BJ1" s="921"/>
      <c r="BK1" s="228" t="s">
        <v>367</v>
      </c>
      <c r="BL1" s="23" t="s">
        <v>154</v>
      </c>
      <c r="BM1" s="23" t="s">
        <v>155</v>
      </c>
      <c r="BN1" s="23" t="s">
        <v>156</v>
      </c>
      <c r="BO1" s="23" t="s">
        <v>157</v>
      </c>
      <c r="BP1" s="23" t="s">
        <v>174</v>
      </c>
      <c r="BQ1" s="23" t="s">
        <v>156</v>
      </c>
      <c r="BR1" s="23" t="s">
        <v>103</v>
      </c>
      <c r="BS1" s="23" t="s">
        <v>104</v>
      </c>
      <c r="BT1" s="23" t="s">
        <v>105</v>
      </c>
      <c r="BU1" s="23" t="s">
        <v>101</v>
      </c>
      <c r="BV1" s="23" t="s">
        <v>102</v>
      </c>
      <c r="BW1" s="229" t="s">
        <v>106</v>
      </c>
      <c r="BX1" s="229" t="s">
        <v>102</v>
      </c>
      <c r="BY1" s="23" t="s">
        <v>158</v>
      </c>
      <c r="BZ1" s="23" t="s">
        <v>96</v>
      </c>
      <c r="CA1" s="23" t="s">
        <v>97</v>
      </c>
      <c r="CB1" s="23" t="s">
        <v>98</v>
      </c>
      <c r="CC1" s="23" t="s">
        <v>175</v>
      </c>
      <c r="CD1" s="23" t="s">
        <v>159</v>
      </c>
      <c r="CE1" s="23" t="s">
        <v>100</v>
      </c>
      <c r="CF1" s="23" t="s">
        <v>97</v>
      </c>
      <c r="CG1" s="28" t="s">
        <v>160</v>
      </c>
      <c r="CH1" s="25" t="s">
        <v>108</v>
      </c>
      <c r="CI1" s="24" t="s">
        <v>109</v>
      </c>
      <c r="CJ1" s="917" t="s">
        <v>110</v>
      </c>
      <c r="CK1" s="918"/>
      <c r="CL1" s="919"/>
      <c r="CM1" s="917" t="s">
        <v>111</v>
      </c>
      <c r="CN1" s="918"/>
      <c r="CO1" s="919"/>
    </row>
    <row r="2" spans="1:93" ht="21" customHeight="1">
      <c r="A2" s="43"/>
      <c r="B2" s="44"/>
      <c r="C2" s="45"/>
      <c r="D2" s="45"/>
      <c r="E2" s="45"/>
      <c r="F2" s="1340"/>
      <c r="G2" s="1286" t="s">
        <v>142</v>
      </c>
      <c r="H2" s="1287"/>
      <c r="I2" s="1287"/>
      <c r="J2" s="1287"/>
      <c r="K2" s="1287"/>
      <c r="L2" s="1287"/>
      <c r="M2" s="1287"/>
      <c r="N2" s="1287"/>
      <c r="O2" s="1287"/>
      <c r="P2" s="1287"/>
      <c r="Q2" s="1287"/>
      <c r="R2" s="1287"/>
      <c r="S2" s="1287"/>
      <c r="T2" s="1288"/>
      <c r="U2" s="1343" t="s">
        <v>147</v>
      </c>
      <c r="V2" s="1344"/>
      <c r="W2" s="1344"/>
      <c r="X2" s="1344"/>
      <c r="Y2" s="1344"/>
      <c r="Z2" s="1344"/>
      <c r="AA2" s="1344"/>
      <c r="AB2" s="1344"/>
      <c r="AC2" s="1344"/>
      <c r="AD2" s="1344"/>
      <c r="AE2" s="1344"/>
      <c r="AF2" s="1344"/>
      <c r="AG2" s="1344"/>
      <c r="AH2" s="1345"/>
      <c r="AI2" s="232"/>
      <c r="AJ2" s="44"/>
      <c r="AK2" s="47"/>
      <c r="AL2" s="47"/>
      <c r="AM2" s="46"/>
      <c r="AN2" s="44"/>
      <c r="AO2" s="44"/>
      <c r="AP2" s="44"/>
      <c r="AQ2" s="48"/>
      <c r="AR2" s="30" t="s">
        <v>112</v>
      </c>
      <c r="AS2" s="30" t="s">
        <v>112</v>
      </c>
      <c r="AT2" s="30" t="s">
        <v>112</v>
      </c>
      <c r="AU2" s="30" t="s">
        <v>112</v>
      </c>
      <c r="AV2" s="1264"/>
      <c r="AW2" s="44"/>
      <c r="AX2" s="48"/>
      <c r="AY2" s="48"/>
      <c r="AZ2" s="44"/>
      <c r="BA2" s="30" t="s">
        <v>113</v>
      </c>
      <c r="BB2" s="271" t="s">
        <v>112</v>
      </c>
      <c r="BC2" s="271" t="s">
        <v>419</v>
      </c>
      <c r="BD2" s="271" t="s">
        <v>420</v>
      </c>
      <c r="BE2" s="271" t="s">
        <v>421</v>
      </c>
      <c r="BF2" s="271" t="s">
        <v>112</v>
      </c>
      <c r="BG2" s="271" t="s">
        <v>112</v>
      </c>
      <c r="BH2" s="271" t="s">
        <v>419</v>
      </c>
      <c r="BI2" s="271" t="s">
        <v>420</v>
      </c>
      <c r="BJ2" s="271" t="s">
        <v>421</v>
      </c>
      <c r="BK2" s="233"/>
      <c r="BL2" s="58"/>
      <c r="BM2" s="59"/>
      <c r="BN2" s="57"/>
      <c r="BO2" s="57"/>
      <c r="BP2" s="57"/>
      <c r="BQ2" s="57"/>
      <c r="BR2" s="44"/>
      <c r="BS2" s="44"/>
      <c r="BT2" s="44"/>
      <c r="BU2" s="44"/>
      <c r="BV2" s="44"/>
      <c r="BW2" s="44"/>
      <c r="BX2" s="44"/>
      <c r="BY2" s="44"/>
      <c r="BZ2" s="44"/>
      <c r="CA2" s="44"/>
      <c r="CB2" s="44"/>
      <c r="CC2" s="44"/>
      <c r="CD2" s="44"/>
      <c r="CE2" s="44"/>
      <c r="CF2" s="44"/>
      <c r="CG2" s="49"/>
      <c r="CH2" s="50"/>
      <c r="CI2" s="51"/>
      <c r="CJ2" s="25" t="s">
        <v>114</v>
      </c>
      <c r="CK2" s="16" t="s">
        <v>115</v>
      </c>
      <c r="CL2" s="17" t="s">
        <v>116</v>
      </c>
      <c r="CM2" s="25" t="s">
        <v>117</v>
      </c>
      <c r="CN2" s="16" t="s">
        <v>118</v>
      </c>
      <c r="CO2" s="17" t="s">
        <v>119</v>
      </c>
    </row>
    <row r="3" spans="1:93" ht="14.25" customHeight="1">
      <c r="A3" s="1331" t="s">
        <v>362</v>
      </c>
      <c r="B3" s="1332" t="s">
        <v>376</v>
      </c>
      <c r="C3" s="1332" t="s">
        <v>255</v>
      </c>
      <c r="D3" s="1333" t="s">
        <v>140</v>
      </c>
      <c r="E3" s="1333" t="s">
        <v>377</v>
      </c>
      <c r="F3" s="1333" t="s">
        <v>166</v>
      </c>
      <c r="G3" s="1333"/>
      <c r="H3" s="1333"/>
      <c r="I3" s="1333">
        <v>2014</v>
      </c>
      <c r="J3" s="1332" t="s">
        <v>378</v>
      </c>
      <c r="K3" s="1332" t="s">
        <v>379</v>
      </c>
      <c r="L3" s="1333"/>
      <c r="M3" s="1333"/>
      <c r="N3" s="1333"/>
      <c r="O3" s="1333" t="s">
        <v>16</v>
      </c>
      <c r="P3" s="62"/>
      <c r="Q3" s="1333" t="s">
        <v>16</v>
      </c>
      <c r="R3" s="1333" t="s">
        <v>16</v>
      </c>
      <c r="S3" s="231"/>
      <c r="T3" s="1333" t="s">
        <v>21</v>
      </c>
      <c r="U3" s="1333"/>
      <c r="V3" s="1333"/>
      <c r="W3" s="1333"/>
      <c r="X3" s="1332"/>
      <c r="Y3" s="1334"/>
      <c r="Z3" s="1337"/>
      <c r="AA3" s="1333"/>
      <c r="AB3" s="1333"/>
      <c r="AC3" s="1333"/>
      <c r="AD3" s="62"/>
      <c r="AE3" s="1333"/>
      <c r="AF3" s="1333"/>
      <c r="AG3" s="231"/>
      <c r="AH3" s="1333"/>
      <c r="AI3" s="1333" t="s">
        <v>17</v>
      </c>
      <c r="AJ3" s="62" t="s">
        <v>150</v>
      </c>
      <c r="AK3" s="234">
        <f>INT(AQ3/2.5)</f>
        <v>6075</v>
      </c>
      <c r="AL3" s="62"/>
      <c r="AM3" s="62"/>
      <c r="AN3" s="62"/>
      <c r="AO3" s="62"/>
      <c r="AP3" s="62"/>
      <c r="AQ3" s="63">
        <v>15188.01</v>
      </c>
      <c r="AR3" s="62"/>
      <c r="AS3" s="62"/>
      <c r="AT3" s="62"/>
      <c r="AU3" s="62"/>
      <c r="AV3" s="683">
        <f>AK3*'lista, wskaźniki'!D21</f>
        <v>219.429</v>
      </c>
      <c r="AW3" s="1341">
        <f>AZ3/0.58/1000</f>
        <v>40.380017241379313</v>
      </c>
      <c r="AX3" s="1333"/>
      <c r="AY3" s="1333"/>
      <c r="AZ3" s="1333">
        <v>23420.41</v>
      </c>
      <c r="BA3" s="62"/>
      <c r="BB3" s="680"/>
      <c r="BC3" s="680"/>
      <c r="BD3" s="680"/>
      <c r="BE3" s="680"/>
      <c r="BF3" s="680"/>
      <c r="BG3" s="680"/>
      <c r="BH3" s="680"/>
      <c r="BI3" s="680"/>
      <c r="BJ3" s="680"/>
      <c r="BK3" s="1337"/>
      <c r="BL3" s="1333"/>
      <c r="BM3" s="1333"/>
      <c r="BN3" s="231"/>
      <c r="BO3" s="1333"/>
      <c r="BP3" s="1333"/>
      <c r="BQ3" s="1333"/>
      <c r="BR3" s="1332" t="s">
        <v>276</v>
      </c>
      <c r="BS3" s="1332" t="s">
        <v>276</v>
      </c>
      <c r="BT3" s="1332" t="s">
        <v>276</v>
      </c>
      <c r="BU3" s="1332" t="s">
        <v>278</v>
      </c>
      <c r="BV3" s="62"/>
      <c r="BW3" s="1337"/>
      <c r="BX3" s="231"/>
      <c r="BY3" s="231"/>
      <c r="BZ3" s="1333" t="s">
        <v>17</v>
      </c>
      <c r="CA3" s="62"/>
      <c r="CB3" s="62"/>
      <c r="CC3" s="1333"/>
      <c r="CD3" s="1333"/>
      <c r="CE3" s="1333" t="s">
        <v>17</v>
      </c>
      <c r="CF3" s="62"/>
      <c r="CG3" s="62" t="s">
        <v>120</v>
      </c>
      <c r="CH3" s="62">
        <v>3</v>
      </c>
      <c r="CI3" s="1330"/>
      <c r="CJ3" s="1330"/>
      <c r="CK3" s="1330"/>
      <c r="CL3" s="1330"/>
      <c r="CM3" s="1330">
        <v>12781.81</v>
      </c>
      <c r="CN3" s="1330">
        <v>2526.3200000000002</v>
      </c>
      <c r="CO3" s="1330">
        <v>2523.38</v>
      </c>
    </row>
    <row r="4" spans="1:93">
      <c r="A4" s="1331"/>
      <c r="B4" s="1332"/>
      <c r="C4" s="1332"/>
      <c r="D4" s="1333"/>
      <c r="E4" s="1333"/>
      <c r="F4" s="1333"/>
      <c r="G4" s="1333"/>
      <c r="H4" s="1333"/>
      <c r="I4" s="1333"/>
      <c r="J4" s="1332"/>
      <c r="K4" s="1332"/>
      <c r="L4" s="1333"/>
      <c r="M4" s="1333"/>
      <c r="N4" s="1333"/>
      <c r="O4" s="1333"/>
      <c r="P4" s="62"/>
      <c r="Q4" s="1333"/>
      <c r="R4" s="1333"/>
      <c r="S4" s="231"/>
      <c r="T4" s="1333"/>
      <c r="U4" s="1333"/>
      <c r="V4" s="1333"/>
      <c r="W4" s="1333"/>
      <c r="X4" s="1332"/>
      <c r="Y4" s="1335"/>
      <c r="Z4" s="984"/>
      <c r="AA4" s="1333"/>
      <c r="AB4" s="1333"/>
      <c r="AC4" s="1333"/>
      <c r="AD4" s="62"/>
      <c r="AE4" s="1333"/>
      <c r="AF4" s="1333"/>
      <c r="AG4" s="231"/>
      <c r="AH4" s="1333"/>
      <c r="AI4" s="1333"/>
      <c r="AJ4" s="62" t="s">
        <v>35</v>
      </c>
      <c r="AK4" s="234">
        <f>ROUND(AQ4/'lista, wskaźniki'!A130,0)</f>
        <v>6</v>
      </c>
      <c r="AL4" s="62"/>
      <c r="AM4" s="62"/>
      <c r="AN4" s="62"/>
      <c r="AO4" s="62"/>
      <c r="AP4" s="62"/>
      <c r="AQ4" s="63">
        <v>4661.82</v>
      </c>
      <c r="AR4" s="62"/>
      <c r="AS4" s="62"/>
      <c r="AT4" s="62"/>
      <c r="AU4" s="62"/>
      <c r="AV4" s="683">
        <f>AK4*'lista, wskaźniki'!D20</f>
        <v>135.78</v>
      </c>
      <c r="AW4" s="1341"/>
      <c r="AX4" s="1333"/>
      <c r="AY4" s="1333"/>
      <c r="AZ4" s="1333"/>
      <c r="BA4" s="62"/>
      <c r="BB4" s="681"/>
      <c r="BC4" s="681"/>
      <c r="BD4" s="681"/>
      <c r="BE4" s="681"/>
      <c r="BF4" s="681"/>
      <c r="BG4" s="681"/>
      <c r="BH4" s="681"/>
      <c r="BI4" s="681"/>
      <c r="BJ4" s="681"/>
      <c r="BK4" s="984"/>
      <c r="BL4" s="1333"/>
      <c r="BM4" s="1333"/>
      <c r="BN4" s="231"/>
      <c r="BO4" s="1333"/>
      <c r="BP4" s="1333"/>
      <c r="BQ4" s="1333"/>
      <c r="BR4" s="1332"/>
      <c r="BS4" s="1332"/>
      <c r="BT4" s="1332"/>
      <c r="BU4" s="1332"/>
      <c r="BV4" s="62"/>
      <c r="BW4" s="984"/>
      <c r="BX4" s="231"/>
      <c r="BY4" s="231"/>
      <c r="BZ4" s="1333"/>
      <c r="CA4" s="62"/>
      <c r="CB4" s="62"/>
      <c r="CC4" s="1333"/>
      <c r="CD4" s="1333"/>
      <c r="CE4" s="1333"/>
      <c r="CF4" s="62"/>
      <c r="CG4" s="62"/>
      <c r="CH4" s="62"/>
      <c r="CI4" s="1330"/>
      <c r="CJ4" s="1330"/>
      <c r="CK4" s="1330"/>
      <c r="CL4" s="1330"/>
      <c r="CM4" s="1330"/>
      <c r="CN4" s="1330"/>
      <c r="CO4" s="1330"/>
    </row>
    <row r="5" spans="1:93">
      <c r="A5" s="1331"/>
      <c r="B5" s="1332"/>
      <c r="C5" s="1332"/>
      <c r="D5" s="1333"/>
      <c r="E5" s="1333"/>
      <c r="F5" s="1333"/>
      <c r="G5" s="1333"/>
      <c r="H5" s="1333"/>
      <c r="I5" s="1333"/>
      <c r="J5" s="1332"/>
      <c r="K5" s="1332"/>
      <c r="L5" s="1333"/>
      <c r="M5" s="1333"/>
      <c r="N5" s="1333"/>
      <c r="O5" s="1333"/>
      <c r="P5" s="62"/>
      <c r="Q5" s="1333"/>
      <c r="R5" s="1333"/>
      <c r="S5" s="231"/>
      <c r="T5" s="1333"/>
      <c r="U5" s="1333"/>
      <c r="V5" s="1333"/>
      <c r="W5" s="1333"/>
      <c r="X5" s="1332"/>
      <c r="Y5" s="1335"/>
      <c r="Z5" s="984"/>
      <c r="AA5" s="1333"/>
      <c r="AB5" s="1333"/>
      <c r="AC5" s="1333"/>
      <c r="AD5" s="62"/>
      <c r="AE5" s="1333"/>
      <c r="AF5" s="1333"/>
      <c r="AG5" s="231"/>
      <c r="AH5" s="1333"/>
      <c r="AI5" s="1333"/>
      <c r="AJ5" s="62" t="s">
        <v>151</v>
      </c>
      <c r="AK5" s="63"/>
      <c r="AL5" s="62"/>
      <c r="AM5" s="62"/>
      <c r="AN5" s="62"/>
      <c r="AO5" s="62"/>
      <c r="AP5" s="62"/>
      <c r="AQ5" s="62">
        <v>560.73</v>
      </c>
      <c r="AR5" s="62"/>
      <c r="AS5" s="62"/>
      <c r="AT5" s="62"/>
      <c r="AU5" s="62"/>
      <c r="AV5" s="683"/>
      <c r="AW5" s="1341"/>
      <c r="AX5" s="1333"/>
      <c r="AY5" s="1333"/>
      <c r="AZ5" s="1333"/>
      <c r="BA5" s="62"/>
      <c r="BB5" s="681"/>
      <c r="BC5" s="681"/>
      <c r="BD5" s="681"/>
      <c r="BE5" s="681"/>
      <c r="BF5" s="681"/>
      <c r="BG5" s="681"/>
      <c r="BH5" s="681"/>
      <c r="BI5" s="681"/>
      <c r="BJ5" s="681"/>
      <c r="BK5" s="984"/>
      <c r="BL5" s="1333"/>
      <c r="BM5" s="1333"/>
      <c r="BN5" s="231"/>
      <c r="BO5" s="1333"/>
      <c r="BP5" s="1333"/>
      <c r="BQ5" s="1333"/>
      <c r="BR5" s="1332"/>
      <c r="BS5" s="1332"/>
      <c r="BT5" s="1332"/>
      <c r="BU5" s="1332"/>
      <c r="BV5" s="62"/>
      <c r="BW5" s="984"/>
      <c r="BX5" s="231"/>
      <c r="BY5" s="231"/>
      <c r="BZ5" s="1333"/>
      <c r="CA5" s="62"/>
      <c r="CB5" s="62"/>
      <c r="CC5" s="1333"/>
      <c r="CD5" s="1333"/>
      <c r="CE5" s="1333"/>
      <c r="CF5" s="62"/>
      <c r="CG5" s="62"/>
      <c r="CH5" s="62"/>
      <c r="CI5" s="1330"/>
      <c r="CJ5" s="1330"/>
      <c r="CK5" s="1330"/>
      <c r="CL5" s="1330"/>
      <c r="CM5" s="1330"/>
      <c r="CN5" s="1330"/>
      <c r="CO5" s="1330"/>
    </row>
    <row r="6" spans="1:93">
      <c r="A6" s="1331"/>
      <c r="B6" s="1332"/>
      <c r="C6" s="1332"/>
      <c r="D6" s="1333"/>
      <c r="E6" s="1333"/>
      <c r="F6" s="1333"/>
      <c r="G6" s="1333"/>
      <c r="H6" s="1333"/>
      <c r="I6" s="1333"/>
      <c r="J6" s="1332"/>
      <c r="K6" s="1332"/>
      <c r="L6" s="1333"/>
      <c r="M6" s="1333"/>
      <c r="N6" s="1333"/>
      <c r="O6" s="1333"/>
      <c r="P6" s="62"/>
      <c r="Q6" s="1333"/>
      <c r="R6" s="1333"/>
      <c r="S6" s="231"/>
      <c r="T6" s="1333"/>
      <c r="U6" s="1333"/>
      <c r="V6" s="1333"/>
      <c r="W6" s="1333"/>
      <c r="X6" s="1332"/>
      <c r="Y6" s="1335"/>
      <c r="Z6" s="984"/>
      <c r="AA6" s="1333"/>
      <c r="AB6" s="1333"/>
      <c r="AC6" s="1333"/>
      <c r="AD6" s="62"/>
      <c r="AE6" s="1333"/>
      <c r="AF6" s="1333"/>
      <c r="AG6" s="231"/>
      <c r="AH6" s="1333"/>
      <c r="AI6" s="1333"/>
      <c r="AJ6" s="62"/>
      <c r="AK6" s="63"/>
      <c r="AL6" s="62"/>
      <c r="AM6" s="62"/>
      <c r="AN6" s="62"/>
      <c r="AO6" s="62"/>
      <c r="AP6" s="62"/>
      <c r="AQ6" s="62"/>
      <c r="AR6" s="62"/>
      <c r="AS6" s="62"/>
      <c r="AT6" s="62"/>
      <c r="AU6" s="62"/>
      <c r="AV6" s="683"/>
      <c r="AW6" s="1341"/>
      <c r="AX6" s="1333"/>
      <c r="AY6" s="1333"/>
      <c r="AZ6" s="1333"/>
      <c r="BA6" s="62"/>
      <c r="BB6" s="681"/>
      <c r="BC6" s="681"/>
      <c r="BD6" s="681"/>
      <c r="BE6" s="681"/>
      <c r="BF6" s="681"/>
      <c r="BG6" s="681"/>
      <c r="BH6" s="681"/>
      <c r="BI6" s="681"/>
      <c r="BJ6" s="681"/>
      <c r="BK6" s="984"/>
      <c r="BL6" s="1333"/>
      <c r="BM6" s="1333"/>
      <c r="BN6" s="231"/>
      <c r="BO6" s="1333"/>
      <c r="BP6" s="1333"/>
      <c r="BQ6" s="1333"/>
      <c r="BR6" s="1332"/>
      <c r="BS6" s="1332"/>
      <c r="BT6" s="1332"/>
      <c r="BU6" s="1332"/>
      <c r="BV6" s="62"/>
      <c r="BW6" s="984"/>
      <c r="BX6" s="231"/>
      <c r="BY6" s="231"/>
      <c r="BZ6" s="1333"/>
      <c r="CA6" s="62"/>
      <c r="CB6" s="62"/>
      <c r="CC6" s="1333"/>
      <c r="CD6" s="1333"/>
      <c r="CE6" s="1333"/>
      <c r="CF6" s="62"/>
      <c r="CG6" s="62"/>
      <c r="CH6" s="62"/>
      <c r="CI6" s="1330"/>
      <c r="CJ6" s="1330"/>
      <c r="CK6" s="1330"/>
      <c r="CL6" s="1330"/>
      <c r="CM6" s="1330"/>
      <c r="CN6" s="1330"/>
      <c r="CO6" s="1330"/>
    </row>
    <row r="7" spans="1:93">
      <c r="A7" s="1331"/>
      <c r="B7" s="1332"/>
      <c r="C7" s="1332"/>
      <c r="D7" s="1333"/>
      <c r="E7" s="1333"/>
      <c r="F7" s="1333"/>
      <c r="G7" s="1333"/>
      <c r="H7" s="1333"/>
      <c r="I7" s="1333"/>
      <c r="J7" s="1332"/>
      <c r="K7" s="1332"/>
      <c r="L7" s="1333"/>
      <c r="M7" s="1333"/>
      <c r="N7" s="1333"/>
      <c r="O7" s="1333"/>
      <c r="P7" s="62"/>
      <c r="Q7" s="1333"/>
      <c r="R7" s="1333"/>
      <c r="S7" s="231"/>
      <c r="T7" s="1333"/>
      <c r="U7" s="1333"/>
      <c r="V7" s="1333"/>
      <c r="W7" s="1333"/>
      <c r="X7" s="1332"/>
      <c r="Y7" s="1336"/>
      <c r="Z7" s="1338"/>
      <c r="AA7" s="1333"/>
      <c r="AB7" s="1333"/>
      <c r="AC7" s="1333"/>
      <c r="AD7" s="62"/>
      <c r="AE7" s="1333"/>
      <c r="AF7" s="1333"/>
      <c r="AG7" s="231"/>
      <c r="AH7" s="1333"/>
      <c r="AI7" s="1333"/>
      <c r="AJ7" s="62"/>
      <c r="AK7" s="63"/>
      <c r="AL7" s="62"/>
      <c r="AM7" s="62"/>
      <c r="AN7" s="62"/>
      <c r="AO7" s="62"/>
      <c r="AP7" s="62"/>
      <c r="AQ7" s="62"/>
      <c r="AR7" s="62"/>
      <c r="AS7" s="62"/>
      <c r="AT7" s="62"/>
      <c r="AU7" s="62"/>
      <c r="AV7" s="683"/>
      <c r="AW7" s="1341"/>
      <c r="AX7" s="1333"/>
      <c r="AY7" s="1333"/>
      <c r="AZ7" s="1333"/>
      <c r="BA7" s="62"/>
      <c r="BB7" s="682"/>
      <c r="BC7" s="682"/>
      <c r="BD7" s="682"/>
      <c r="BE7" s="682"/>
      <c r="BF7" s="682"/>
      <c r="BG7" s="682"/>
      <c r="BH7" s="682"/>
      <c r="BI7" s="682"/>
      <c r="BJ7" s="682"/>
      <c r="BK7" s="1338"/>
      <c r="BL7" s="1333"/>
      <c r="BM7" s="1333"/>
      <c r="BN7" s="231"/>
      <c r="BO7" s="1333"/>
      <c r="BP7" s="1333"/>
      <c r="BQ7" s="1333"/>
      <c r="BR7" s="1332"/>
      <c r="BS7" s="1332"/>
      <c r="BT7" s="1332"/>
      <c r="BU7" s="1332"/>
      <c r="BV7" s="62"/>
      <c r="BW7" s="1338"/>
      <c r="BX7" s="230"/>
      <c r="BY7" s="231"/>
      <c r="BZ7" s="1333"/>
      <c r="CA7" s="62"/>
      <c r="CB7" s="62"/>
      <c r="CC7" s="1333"/>
      <c r="CD7" s="1333"/>
      <c r="CE7" s="1333"/>
      <c r="CF7" s="62"/>
      <c r="CG7" s="62"/>
      <c r="CH7" s="62"/>
      <c r="CI7" s="1330"/>
      <c r="CJ7" s="1330"/>
      <c r="CK7" s="1330"/>
      <c r="CL7" s="1330"/>
      <c r="CM7" s="1330"/>
      <c r="CN7" s="1330"/>
      <c r="CO7" s="1330"/>
    </row>
    <row r="8" spans="1:93">
      <c r="A8" s="1331" t="s">
        <v>363</v>
      </c>
      <c r="B8" s="1342" t="s">
        <v>380</v>
      </c>
      <c r="C8" s="1332" t="s">
        <v>202</v>
      </c>
      <c r="D8" s="1333" t="s">
        <v>8</v>
      </c>
      <c r="E8" s="1333" t="s">
        <v>384</v>
      </c>
      <c r="F8" s="1333" t="s">
        <v>164</v>
      </c>
      <c r="G8" s="1333">
        <v>1302.97</v>
      </c>
      <c r="H8" s="1333">
        <v>4</v>
      </c>
      <c r="I8" s="1333">
        <v>1985</v>
      </c>
      <c r="J8" s="1332" t="s">
        <v>385</v>
      </c>
      <c r="K8" s="1332" t="s">
        <v>386</v>
      </c>
      <c r="L8" s="1333"/>
      <c r="M8" s="1333"/>
      <c r="N8" s="1333"/>
      <c r="O8" s="1333" t="s">
        <v>17</v>
      </c>
      <c r="P8" s="62"/>
      <c r="Q8" s="1333" t="s">
        <v>17</v>
      </c>
      <c r="R8" s="1333" t="s">
        <v>17</v>
      </c>
      <c r="S8" s="231"/>
      <c r="T8" s="1333" t="s">
        <v>25</v>
      </c>
      <c r="U8" s="1333"/>
      <c r="V8" s="1333"/>
      <c r="W8" s="1333"/>
      <c r="X8" s="1332"/>
      <c r="Y8" s="1334"/>
      <c r="Z8" s="1337"/>
      <c r="AA8" s="1333"/>
      <c r="AB8" s="1333"/>
      <c r="AC8" s="1333"/>
      <c r="AD8" s="62"/>
      <c r="AE8" s="1333"/>
      <c r="AF8" s="1333"/>
      <c r="AG8" s="231"/>
      <c r="AH8" s="1333"/>
      <c r="AI8" s="1333" t="s">
        <v>17</v>
      </c>
      <c r="AJ8" s="62" t="s">
        <v>37</v>
      </c>
      <c r="AK8" s="63">
        <f>24110/1000</f>
        <v>24.11</v>
      </c>
      <c r="AL8" s="62"/>
      <c r="AM8" s="62"/>
      <c r="AN8" s="62"/>
      <c r="AO8" s="62"/>
      <c r="AP8" s="62"/>
      <c r="AQ8" s="62">
        <v>65698</v>
      </c>
      <c r="AR8" s="62"/>
      <c r="AS8" s="62"/>
      <c r="AT8" s="62"/>
      <c r="AU8" s="62"/>
      <c r="AV8" s="683">
        <f>AK8*'lista, wskaźniki'!L24</f>
        <v>833.32357399999989</v>
      </c>
      <c r="AW8" s="1339">
        <f>73270/1000</f>
        <v>73.27</v>
      </c>
      <c r="AX8" s="1333" t="s">
        <v>387</v>
      </c>
      <c r="AY8" s="1334" t="s">
        <v>388</v>
      </c>
      <c r="AZ8" s="1333">
        <v>42497</v>
      </c>
      <c r="BA8" s="62"/>
      <c r="BB8" s="62"/>
      <c r="BC8" s="62"/>
      <c r="BD8" s="62"/>
      <c r="BE8" s="62"/>
      <c r="BF8" s="62"/>
      <c r="BG8" s="62"/>
      <c r="BH8" s="62"/>
      <c r="BI8" s="62"/>
      <c r="BJ8" s="62"/>
      <c r="BK8" s="1333" t="s">
        <v>17</v>
      </c>
      <c r="BL8" s="1333" t="s">
        <v>17</v>
      </c>
      <c r="BM8" s="1333"/>
      <c r="BN8" s="231"/>
      <c r="BO8" s="1333" t="s">
        <v>17</v>
      </c>
      <c r="BP8" s="1333"/>
      <c r="BQ8" s="1333"/>
      <c r="BR8" s="1332" t="s">
        <v>277</v>
      </c>
      <c r="BS8" s="1332" t="s">
        <v>277</v>
      </c>
      <c r="BT8" s="1332" t="s">
        <v>277</v>
      </c>
      <c r="BU8" s="1332" t="s">
        <v>278</v>
      </c>
      <c r="BV8" s="62"/>
      <c r="BW8" s="1332" t="s">
        <v>277</v>
      </c>
      <c r="BX8" s="231"/>
      <c r="BY8" s="231"/>
      <c r="BZ8" s="1333" t="s">
        <v>17</v>
      </c>
      <c r="CA8" s="62"/>
      <c r="CB8" s="62"/>
      <c r="CC8" s="1333"/>
      <c r="CD8" s="1333"/>
      <c r="CE8" s="1333" t="s">
        <v>57</v>
      </c>
      <c r="CF8" s="62"/>
      <c r="CG8" s="62" t="s">
        <v>120</v>
      </c>
      <c r="CH8" s="62">
        <v>1</v>
      </c>
      <c r="CI8" s="1330"/>
      <c r="CJ8" s="1330"/>
      <c r="CK8" s="1330">
        <v>1356</v>
      </c>
      <c r="CL8" s="1330"/>
      <c r="CM8" s="1330"/>
      <c r="CN8" s="1330">
        <v>5560</v>
      </c>
      <c r="CO8" s="1330"/>
    </row>
    <row r="9" spans="1:93">
      <c r="A9" s="1331"/>
      <c r="B9" s="1342"/>
      <c r="C9" s="1332"/>
      <c r="D9" s="1333"/>
      <c r="E9" s="1333"/>
      <c r="F9" s="1333"/>
      <c r="G9" s="1333"/>
      <c r="H9" s="1333"/>
      <c r="I9" s="1333"/>
      <c r="J9" s="1332"/>
      <c r="K9" s="1332"/>
      <c r="L9" s="1333"/>
      <c r="M9" s="1333"/>
      <c r="N9" s="1333"/>
      <c r="O9" s="1333"/>
      <c r="P9" s="62"/>
      <c r="Q9" s="1333"/>
      <c r="R9" s="1333"/>
      <c r="S9" s="231"/>
      <c r="T9" s="1333"/>
      <c r="U9" s="1333"/>
      <c r="V9" s="1333"/>
      <c r="W9" s="1333"/>
      <c r="X9" s="1332"/>
      <c r="Y9" s="1335"/>
      <c r="Z9" s="984"/>
      <c r="AA9" s="1333"/>
      <c r="AB9" s="1333"/>
      <c r="AC9" s="1333"/>
      <c r="AD9" s="62"/>
      <c r="AE9" s="1333"/>
      <c r="AF9" s="1333"/>
      <c r="AG9" s="231"/>
      <c r="AH9" s="1333"/>
      <c r="AI9" s="1333"/>
      <c r="AJ9" s="62" t="s">
        <v>150</v>
      </c>
      <c r="AK9" s="63">
        <f>ROUND(AQ9/2.5,0)</f>
        <v>248</v>
      </c>
      <c r="AL9" s="62"/>
      <c r="AM9" s="62"/>
      <c r="AN9" s="62"/>
      <c r="AO9" s="62"/>
      <c r="AP9" s="62"/>
      <c r="AQ9" s="62">
        <v>621</v>
      </c>
      <c r="AR9" s="62"/>
      <c r="AS9" s="62"/>
      <c r="AT9" s="62"/>
      <c r="AU9" s="62"/>
      <c r="AV9" s="683">
        <f>AK9*'lista, wskaźniki'!D21</f>
        <v>8.9577600000000004</v>
      </c>
      <c r="AW9" s="1339"/>
      <c r="AX9" s="1333"/>
      <c r="AY9" s="1335"/>
      <c r="AZ9" s="1333"/>
      <c r="BA9" s="62"/>
      <c r="BB9" s="62"/>
      <c r="BC9" s="62"/>
      <c r="BD9" s="62"/>
      <c r="BE9" s="62"/>
      <c r="BF9" s="62"/>
      <c r="BG9" s="62"/>
      <c r="BH9" s="62"/>
      <c r="BI9" s="62"/>
      <c r="BJ9" s="62"/>
      <c r="BK9" s="1333"/>
      <c r="BL9" s="1333"/>
      <c r="BM9" s="1333"/>
      <c r="BN9" s="231"/>
      <c r="BO9" s="1333"/>
      <c r="BP9" s="1333"/>
      <c r="BQ9" s="1333"/>
      <c r="BR9" s="1332"/>
      <c r="BS9" s="1332"/>
      <c r="BT9" s="1332"/>
      <c r="BU9" s="1332"/>
      <c r="BV9" s="62"/>
      <c r="BW9" s="1332"/>
      <c r="BX9" s="231"/>
      <c r="BY9" s="231"/>
      <c r="BZ9" s="1333"/>
      <c r="CA9" s="62"/>
      <c r="CB9" s="62"/>
      <c r="CC9" s="1333"/>
      <c r="CD9" s="1333"/>
      <c r="CE9" s="1333"/>
      <c r="CF9" s="62"/>
      <c r="CG9" s="62" t="s">
        <v>196</v>
      </c>
      <c r="CH9" s="62">
        <v>1</v>
      </c>
      <c r="CI9" s="1330"/>
      <c r="CJ9" s="1330"/>
      <c r="CK9" s="1330"/>
      <c r="CL9" s="1330"/>
      <c r="CM9" s="1330"/>
      <c r="CN9" s="1330"/>
      <c r="CO9" s="1330"/>
    </row>
    <row r="10" spans="1:93">
      <c r="A10" s="1331"/>
      <c r="B10" s="1342"/>
      <c r="C10" s="1332"/>
      <c r="D10" s="1333"/>
      <c r="E10" s="1333"/>
      <c r="F10" s="1333"/>
      <c r="G10" s="1333"/>
      <c r="H10" s="1333"/>
      <c r="I10" s="1333"/>
      <c r="J10" s="1332"/>
      <c r="K10" s="1332"/>
      <c r="L10" s="1333"/>
      <c r="M10" s="1333"/>
      <c r="N10" s="1333"/>
      <c r="O10" s="1333"/>
      <c r="P10" s="62"/>
      <c r="Q10" s="1333"/>
      <c r="R10" s="1333"/>
      <c r="S10" s="231"/>
      <c r="T10" s="1333"/>
      <c r="U10" s="1333"/>
      <c r="V10" s="1333"/>
      <c r="W10" s="1333"/>
      <c r="X10" s="1332"/>
      <c r="Y10" s="1335"/>
      <c r="Z10" s="984"/>
      <c r="AA10" s="1333"/>
      <c r="AB10" s="1333"/>
      <c r="AC10" s="1333"/>
      <c r="AD10" s="62"/>
      <c r="AE10" s="1333"/>
      <c r="AF10" s="1333"/>
      <c r="AG10" s="231"/>
      <c r="AH10" s="1333"/>
      <c r="AI10" s="1333"/>
      <c r="AJ10" s="62"/>
      <c r="AK10" s="63"/>
      <c r="AL10" s="62"/>
      <c r="AM10" s="62"/>
      <c r="AN10" s="62"/>
      <c r="AO10" s="62"/>
      <c r="AP10" s="62"/>
      <c r="AQ10" s="62"/>
      <c r="AR10" s="62"/>
      <c r="AS10" s="62"/>
      <c r="AT10" s="62"/>
      <c r="AU10" s="62"/>
      <c r="AV10" s="683"/>
      <c r="AW10" s="1339"/>
      <c r="AX10" s="1333"/>
      <c r="AY10" s="1335"/>
      <c r="AZ10" s="1333"/>
      <c r="BA10" s="62"/>
      <c r="BB10" s="62"/>
      <c r="BC10" s="62"/>
      <c r="BD10" s="62"/>
      <c r="BE10" s="62"/>
      <c r="BF10" s="62"/>
      <c r="BG10" s="62"/>
      <c r="BH10" s="62"/>
      <c r="BI10" s="62"/>
      <c r="BJ10" s="62"/>
      <c r="BK10" s="1333"/>
      <c r="BL10" s="1333"/>
      <c r="BM10" s="1333"/>
      <c r="BN10" s="231"/>
      <c r="BO10" s="1333"/>
      <c r="BP10" s="1333"/>
      <c r="BQ10" s="1333"/>
      <c r="BR10" s="1332"/>
      <c r="BS10" s="1332"/>
      <c r="BT10" s="1332"/>
      <c r="BU10" s="1332"/>
      <c r="BV10" s="62"/>
      <c r="BW10" s="1332"/>
      <c r="BX10" s="231"/>
      <c r="BY10" s="231"/>
      <c r="BZ10" s="1333"/>
      <c r="CA10" s="62"/>
      <c r="CB10" s="62"/>
      <c r="CC10" s="1333"/>
      <c r="CD10" s="1333"/>
      <c r="CE10" s="1333"/>
      <c r="CF10" s="62"/>
      <c r="CG10" s="62"/>
      <c r="CH10" s="62"/>
      <c r="CI10" s="1330"/>
      <c r="CJ10" s="1330"/>
      <c r="CK10" s="1330"/>
      <c r="CL10" s="1330"/>
      <c r="CM10" s="1330"/>
      <c r="CN10" s="1330"/>
      <c r="CO10" s="1330"/>
    </row>
    <row r="11" spans="1:93" ht="14.25" customHeight="1">
      <c r="A11" s="1331"/>
      <c r="B11" s="1342"/>
      <c r="C11" s="1332"/>
      <c r="D11" s="1333"/>
      <c r="E11" s="1333"/>
      <c r="F11" s="1333"/>
      <c r="G11" s="1333"/>
      <c r="H11" s="1333"/>
      <c r="I11" s="1333"/>
      <c r="J11" s="1332"/>
      <c r="K11" s="1332"/>
      <c r="L11" s="1333"/>
      <c r="M11" s="1333"/>
      <c r="N11" s="1333"/>
      <c r="O11" s="1333"/>
      <c r="P11" s="62"/>
      <c r="Q11" s="1333"/>
      <c r="R11" s="1333"/>
      <c r="S11" s="231"/>
      <c r="T11" s="1333"/>
      <c r="U11" s="1333"/>
      <c r="V11" s="1333"/>
      <c r="W11" s="1333"/>
      <c r="X11" s="1332"/>
      <c r="Y11" s="1335"/>
      <c r="Z11" s="984"/>
      <c r="AA11" s="1333"/>
      <c r="AB11" s="1333"/>
      <c r="AC11" s="1333"/>
      <c r="AD11" s="62"/>
      <c r="AE11" s="1333"/>
      <c r="AF11" s="1333"/>
      <c r="AG11" s="231"/>
      <c r="AH11" s="1333"/>
      <c r="AI11" s="1333"/>
      <c r="AJ11" s="62"/>
      <c r="AK11" s="63"/>
      <c r="AL11" s="62"/>
      <c r="AM11" s="62"/>
      <c r="AN11" s="62"/>
      <c r="AO11" s="62"/>
      <c r="AP11" s="62"/>
      <c r="AQ11" s="62"/>
      <c r="AR11" s="62"/>
      <c r="AS11" s="62"/>
      <c r="AT11" s="62"/>
      <c r="AU11" s="62"/>
      <c r="AV11" s="683"/>
      <c r="AW11" s="1339"/>
      <c r="AX11" s="1333"/>
      <c r="AY11" s="1335"/>
      <c r="AZ11" s="1333"/>
      <c r="BA11" s="62"/>
      <c r="BB11" s="62"/>
      <c r="BC11" s="62"/>
      <c r="BD11" s="62"/>
      <c r="BE11" s="62"/>
      <c r="BF11" s="62"/>
      <c r="BG11" s="62"/>
      <c r="BH11" s="62"/>
      <c r="BI11" s="62"/>
      <c r="BJ11" s="62"/>
      <c r="BK11" s="1333"/>
      <c r="BL11" s="1333"/>
      <c r="BM11" s="1333"/>
      <c r="BN11" s="231"/>
      <c r="BO11" s="1333"/>
      <c r="BP11" s="1333"/>
      <c r="BQ11" s="1333"/>
      <c r="BR11" s="1332"/>
      <c r="BS11" s="1332"/>
      <c r="BT11" s="1332"/>
      <c r="BU11" s="1332"/>
      <c r="BV11" s="62"/>
      <c r="BW11" s="1332"/>
      <c r="BX11" s="231"/>
      <c r="BY11" s="231"/>
      <c r="BZ11" s="1333"/>
      <c r="CA11" s="62"/>
      <c r="CB11" s="62"/>
      <c r="CC11" s="1333"/>
      <c r="CD11" s="1333"/>
      <c r="CE11" s="1333"/>
      <c r="CF11" s="62"/>
      <c r="CG11" s="62"/>
      <c r="CH11" s="62"/>
      <c r="CI11" s="1330"/>
      <c r="CJ11" s="1330"/>
      <c r="CK11" s="1330"/>
      <c r="CL11" s="1330"/>
      <c r="CM11" s="1330"/>
      <c r="CN11" s="1330"/>
      <c r="CO11" s="1330"/>
    </row>
    <row r="12" spans="1:93" ht="14.25" customHeight="1">
      <c r="A12" s="1331"/>
      <c r="B12" s="1342"/>
      <c r="C12" s="1332"/>
      <c r="D12" s="1333"/>
      <c r="E12" s="1333"/>
      <c r="F12" s="1333"/>
      <c r="G12" s="1333"/>
      <c r="H12" s="1333"/>
      <c r="I12" s="1333"/>
      <c r="J12" s="1332"/>
      <c r="K12" s="1332"/>
      <c r="L12" s="1333"/>
      <c r="M12" s="1333"/>
      <c r="N12" s="1333"/>
      <c r="O12" s="1333"/>
      <c r="P12" s="62"/>
      <c r="Q12" s="1333"/>
      <c r="R12" s="1333"/>
      <c r="S12" s="231"/>
      <c r="T12" s="1333"/>
      <c r="U12" s="1333"/>
      <c r="V12" s="1333"/>
      <c r="W12" s="1333"/>
      <c r="X12" s="1332"/>
      <c r="Y12" s="1336"/>
      <c r="Z12" s="1338"/>
      <c r="AA12" s="1333"/>
      <c r="AB12" s="1333"/>
      <c r="AC12" s="1333"/>
      <c r="AD12" s="62"/>
      <c r="AE12" s="1333"/>
      <c r="AF12" s="1333"/>
      <c r="AG12" s="231"/>
      <c r="AH12" s="1333"/>
      <c r="AI12" s="1333"/>
      <c r="AJ12" s="62"/>
      <c r="AK12" s="63"/>
      <c r="AL12" s="62"/>
      <c r="AM12" s="62"/>
      <c r="AN12" s="62"/>
      <c r="AO12" s="62"/>
      <c r="AP12" s="62"/>
      <c r="AQ12" s="62"/>
      <c r="AR12" s="62"/>
      <c r="AS12" s="62"/>
      <c r="AT12" s="62"/>
      <c r="AU12" s="62"/>
      <c r="AV12" s="683"/>
      <c r="AW12" s="1339"/>
      <c r="AX12" s="1333"/>
      <c r="AY12" s="1336"/>
      <c r="AZ12" s="1333"/>
      <c r="BA12" s="62"/>
      <c r="BB12" s="62"/>
      <c r="BC12" s="62"/>
      <c r="BD12" s="62"/>
      <c r="BE12" s="62"/>
      <c r="BF12" s="62"/>
      <c r="BG12" s="62"/>
      <c r="BH12" s="62"/>
      <c r="BI12" s="62"/>
      <c r="BJ12" s="62"/>
      <c r="BK12" s="1333"/>
      <c r="BL12" s="1333"/>
      <c r="BM12" s="1333"/>
      <c r="BN12" s="231"/>
      <c r="BO12" s="1333"/>
      <c r="BP12" s="1333"/>
      <c r="BQ12" s="1333"/>
      <c r="BR12" s="1332"/>
      <c r="BS12" s="1332"/>
      <c r="BT12" s="1332"/>
      <c r="BU12" s="1332"/>
      <c r="BV12" s="62"/>
      <c r="BW12" s="1332"/>
      <c r="BX12" s="230"/>
      <c r="BY12" s="231"/>
      <c r="BZ12" s="1333"/>
      <c r="CA12" s="62"/>
      <c r="CB12" s="62"/>
      <c r="CC12" s="1333"/>
      <c r="CD12" s="1333"/>
      <c r="CE12" s="1333"/>
      <c r="CF12" s="62"/>
      <c r="CG12" s="62"/>
      <c r="CH12" s="62"/>
      <c r="CI12" s="1330"/>
      <c r="CJ12" s="1330"/>
      <c r="CK12" s="1330"/>
      <c r="CL12" s="1330"/>
      <c r="CM12" s="1330"/>
      <c r="CN12" s="1330"/>
      <c r="CO12" s="1330"/>
    </row>
    <row r="13" spans="1:93">
      <c r="A13" s="1331" t="s">
        <v>364</v>
      </c>
      <c r="B13" s="1332" t="s">
        <v>347</v>
      </c>
      <c r="C13" s="1332" t="s">
        <v>255</v>
      </c>
      <c r="D13" s="1333" t="s">
        <v>140</v>
      </c>
      <c r="E13" s="1334" t="s">
        <v>390</v>
      </c>
      <c r="F13" s="1334" t="s">
        <v>165</v>
      </c>
      <c r="G13" s="1333">
        <v>500</v>
      </c>
      <c r="H13" s="1333"/>
      <c r="I13" s="1333">
        <v>1997</v>
      </c>
      <c r="J13" s="1332" t="s">
        <v>378</v>
      </c>
      <c r="K13" s="1332"/>
      <c r="L13" s="1334" t="s">
        <v>391</v>
      </c>
      <c r="M13" s="1333"/>
      <c r="N13" s="1333"/>
      <c r="O13" s="1333" t="s">
        <v>16</v>
      </c>
      <c r="P13" s="62"/>
      <c r="Q13" s="1333" t="s">
        <v>16</v>
      </c>
      <c r="R13" s="1333" t="s">
        <v>16</v>
      </c>
      <c r="S13" s="224"/>
      <c r="T13" s="1333" t="s">
        <v>23</v>
      </c>
      <c r="U13" s="1333"/>
      <c r="V13" s="1333"/>
      <c r="W13" s="1333"/>
      <c r="X13" s="1332"/>
      <c r="Y13" s="1334"/>
      <c r="Z13" s="1337"/>
      <c r="AA13" s="1333"/>
      <c r="AB13" s="1333"/>
      <c r="AC13" s="1333"/>
      <c r="AD13" s="62"/>
      <c r="AE13" s="1333"/>
      <c r="AF13" s="1333"/>
      <c r="AG13" s="224"/>
      <c r="AH13" s="1333"/>
      <c r="AI13" s="1333" t="s">
        <v>17</v>
      </c>
      <c r="AJ13" s="62" t="s">
        <v>150</v>
      </c>
      <c r="AK13" s="63">
        <f>AQ13/2.5</f>
        <v>4000</v>
      </c>
      <c r="AL13" s="62"/>
      <c r="AM13" s="62"/>
      <c r="AN13" s="62"/>
      <c r="AO13" s="62"/>
      <c r="AP13" s="62"/>
      <c r="AQ13" s="62">
        <v>10000</v>
      </c>
      <c r="AR13" s="62"/>
      <c r="AS13" s="62"/>
      <c r="AT13" s="62"/>
      <c r="AU13" s="62"/>
      <c r="AV13" s="683">
        <f>AK13*'lista, wskaźniki'!D21</f>
        <v>144.47999999999999</v>
      </c>
      <c r="AW13" s="1339">
        <v>200</v>
      </c>
      <c r="AX13" s="1333" t="s">
        <v>392</v>
      </c>
      <c r="AY13" s="1333">
        <v>100</v>
      </c>
      <c r="AZ13" s="1333">
        <v>100000</v>
      </c>
      <c r="BA13" s="62"/>
      <c r="BB13" s="62"/>
      <c r="BC13" s="62"/>
      <c r="BD13" s="62"/>
      <c r="BE13" s="62"/>
      <c r="BF13" s="62"/>
      <c r="BG13" s="62"/>
      <c r="BH13" s="62"/>
      <c r="BI13" s="62"/>
      <c r="BJ13" s="62"/>
      <c r="BK13" s="1333" t="s">
        <v>17</v>
      </c>
      <c r="BL13" s="1333" t="s">
        <v>17</v>
      </c>
      <c r="BM13" s="1333"/>
      <c r="BN13" s="224"/>
      <c r="BO13" s="1333" t="s">
        <v>17</v>
      </c>
      <c r="BP13" s="1333"/>
      <c r="BQ13" s="1333"/>
      <c r="BR13" s="1332" t="s">
        <v>277</v>
      </c>
      <c r="BS13" s="1332" t="s">
        <v>277</v>
      </c>
      <c r="BT13" s="1332" t="s">
        <v>278</v>
      </c>
      <c r="BU13" s="1332" t="s">
        <v>277</v>
      </c>
      <c r="BV13" s="62" t="s">
        <v>43</v>
      </c>
      <c r="BW13" s="1332" t="s">
        <v>277</v>
      </c>
      <c r="BX13" s="224" t="s">
        <v>43</v>
      </c>
      <c r="BY13" s="224"/>
      <c r="BZ13" s="1333" t="s">
        <v>17</v>
      </c>
      <c r="CA13" s="62"/>
      <c r="CB13" s="62"/>
      <c r="CC13" s="1333"/>
      <c r="CD13" s="1333"/>
      <c r="CE13" s="1333" t="s">
        <v>56</v>
      </c>
      <c r="CF13" s="62" t="s">
        <v>52</v>
      </c>
      <c r="CG13" s="62" t="s">
        <v>196</v>
      </c>
      <c r="CH13" s="62">
        <v>3</v>
      </c>
      <c r="CI13" s="1330">
        <v>3000</v>
      </c>
      <c r="CJ13" s="1330">
        <v>630</v>
      </c>
      <c r="CK13" s="1330">
        <v>4300</v>
      </c>
      <c r="CL13" s="1330">
        <v>1100</v>
      </c>
      <c r="CM13" s="1330">
        <v>3000</v>
      </c>
      <c r="CN13" s="1330">
        <v>20000</v>
      </c>
      <c r="CO13" s="1330">
        <v>2500</v>
      </c>
    </row>
    <row r="14" spans="1:93">
      <c r="A14" s="1331"/>
      <c r="B14" s="1332"/>
      <c r="C14" s="1332"/>
      <c r="D14" s="1333"/>
      <c r="E14" s="1335"/>
      <c r="F14" s="1335"/>
      <c r="G14" s="1333"/>
      <c r="H14" s="1333"/>
      <c r="I14" s="1333"/>
      <c r="J14" s="1332"/>
      <c r="K14" s="1332"/>
      <c r="L14" s="1335"/>
      <c r="M14" s="1333"/>
      <c r="N14" s="1333"/>
      <c r="O14" s="1333"/>
      <c r="P14" s="62"/>
      <c r="Q14" s="1333"/>
      <c r="R14" s="1333"/>
      <c r="S14" s="224"/>
      <c r="T14" s="1333"/>
      <c r="U14" s="1333"/>
      <c r="V14" s="1333"/>
      <c r="W14" s="1333"/>
      <c r="X14" s="1332"/>
      <c r="Y14" s="1335"/>
      <c r="Z14" s="984"/>
      <c r="AA14" s="1333"/>
      <c r="AB14" s="1333"/>
      <c r="AC14" s="1333"/>
      <c r="AD14" s="62"/>
      <c r="AE14" s="1333"/>
      <c r="AF14" s="1333"/>
      <c r="AG14" s="224"/>
      <c r="AH14" s="1333"/>
      <c r="AI14" s="1333"/>
      <c r="AJ14" s="62" t="s">
        <v>151</v>
      </c>
      <c r="AK14" s="63"/>
      <c r="AL14" s="62"/>
      <c r="AM14" s="62"/>
      <c r="AN14" s="62"/>
      <c r="AO14" s="62"/>
      <c r="AP14" s="62"/>
      <c r="AQ14" s="62">
        <v>2500</v>
      </c>
      <c r="AR14" s="62"/>
      <c r="AS14" s="62"/>
      <c r="AT14" s="62"/>
      <c r="AU14" s="62"/>
      <c r="AV14" s="683"/>
      <c r="AW14" s="1339"/>
      <c r="AX14" s="1333"/>
      <c r="AY14" s="1333"/>
      <c r="AZ14" s="1333"/>
      <c r="BA14" s="62"/>
      <c r="BB14" s="62"/>
      <c r="BC14" s="62"/>
      <c r="BD14" s="62"/>
      <c r="BE14" s="62"/>
      <c r="BF14" s="62"/>
      <c r="BG14" s="62"/>
      <c r="BH14" s="62"/>
      <c r="BI14" s="62"/>
      <c r="BJ14" s="62"/>
      <c r="BK14" s="1333"/>
      <c r="BL14" s="1333"/>
      <c r="BM14" s="1333"/>
      <c r="BN14" s="224"/>
      <c r="BO14" s="1333"/>
      <c r="BP14" s="1333"/>
      <c r="BQ14" s="1333"/>
      <c r="BR14" s="1332"/>
      <c r="BS14" s="1332"/>
      <c r="BT14" s="1332"/>
      <c r="BU14" s="1332"/>
      <c r="BV14" s="62"/>
      <c r="BW14" s="1332"/>
      <c r="BX14" s="224" t="s">
        <v>52</v>
      </c>
      <c r="BY14" s="224"/>
      <c r="BZ14" s="1333"/>
      <c r="CA14" s="62"/>
      <c r="CB14" s="62"/>
      <c r="CC14" s="1333"/>
      <c r="CD14" s="1333"/>
      <c r="CE14" s="1333"/>
      <c r="CF14" s="62" t="s">
        <v>53</v>
      </c>
      <c r="CG14" s="62" t="s">
        <v>120</v>
      </c>
      <c r="CH14" s="62">
        <v>1</v>
      </c>
      <c r="CI14" s="1330"/>
      <c r="CJ14" s="1330"/>
      <c r="CK14" s="1330"/>
      <c r="CL14" s="1330"/>
      <c r="CM14" s="1330"/>
      <c r="CN14" s="1330"/>
      <c r="CO14" s="1330"/>
    </row>
    <row r="15" spans="1:93" ht="14.25" customHeight="1">
      <c r="A15" s="1331"/>
      <c r="B15" s="1332"/>
      <c r="C15" s="1332"/>
      <c r="D15" s="1333"/>
      <c r="E15" s="1335"/>
      <c r="F15" s="1335"/>
      <c r="G15" s="1333"/>
      <c r="H15" s="1333"/>
      <c r="I15" s="1333"/>
      <c r="J15" s="1332"/>
      <c r="K15" s="1332"/>
      <c r="L15" s="1335"/>
      <c r="M15" s="1333"/>
      <c r="N15" s="1333"/>
      <c r="O15" s="1333"/>
      <c r="P15" s="62"/>
      <c r="Q15" s="1333"/>
      <c r="R15" s="1333"/>
      <c r="S15" s="224"/>
      <c r="T15" s="1333"/>
      <c r="U15" s="1333"/>
      <c r="V15" s="1333"/>
      <c r="W15" s="1333"/>
      <c r="X15" s="1332"/>
      <c r="Y15" s="1335"/>
      <c r="Z15" s="984"/>
      <c r="AA15" s="1333"/>
      <c r="AB15" s="1333"/>
      <c r="AC15" s="1333"/>
      <c r="AD15" s="62"/>
      <c r="AE15" s="1333"/>
      <c r="AF15" s="1333"/>
      <c r="AG15" s="224"/>
      <c r="AH15" s="1333"/>
      <c r="AI15" s="1333"/>
      <c r="AJ15" s="62"/>
      <c r="AK15" s="63"/>
      <c r="AL15" s="62"/>
      <c r="AM15" s="62"/>
      <c r="AN15" s="62"/>
      <c r="AO15" s="62"/>
      <c r="AP15" s="62"/>
      <c r="AQ15" s="62"/>
      <c r="AR15" s="62"/>
      <c r="AS15" s="62"/>
      <c r="AT15" s="62"/>
      <c r="AU15" s="62"/>
      <c r="AV15" s="683"/>
      <c r="AW15" s="1339"/>
      <c r="AX15" s="1333"/>
      <c r="AY15" s="1333"/>
      <c r="AZ15" s="1333"/>
      <c r="BA15" s="62"/>
      <c r="BB15" s="62"/>
      <c r="BC15" s="62"/>
      <c r="BD15" s="62"/>
      <c r="BE15" s="62"/>
      <c r="BF15" s="62"/>
      <c r="BG15" s="62"/>
      <c r="BH15" s="62"/>
      <c r="BI15" s="62"/>
      <c r="BJ15" s="62"/>
      <c r="BK15" s="1333"/>
      <c r="BL15" s="1333"/>
      <c r="BM15" s="1333"/>
      <c r="BN15" s="224"/>
      <c r="BO15" s="1333"/>
      <c r="BP15" s="1333"/>
      <c r="BQ15" s="1333"/>
      <c r="BR15" s="1332"/>
      <c r="BS15" s="1332"/>
      <c r="BT15" s="1332"/>
      <c r="BU15" s="1332"/>
      <c r="BV15" s="62"/>
      <c r="BW15" s="1332"/>
      <c r="BX15" s="224"/>
      <c r="BY15" s="224"/>
      <c r="BZ15" s="1333"/>
      <c r="CA15" s="62"/>
      <c r="CB15" s="62"/>
      <c r="CC15" s="1333"/>
      <c r="CD15" s="1333"/>
      <c r="CE15" s="1333"/>
      <c r="CF15" s="62" t="s">
        <v>43</v>
      </c>
      <c r="CG15" s="62"/>
      <c r="CH15" s="62"/>
      <c r="CI15" s="1330"/>
      <c r="CJ15" s="1330"/>
      <c r="CK15" s="1330"/>
      <c r="CL15" s="1330"/>
      <c r="CM15" s="1330"/>
      <c r="CN15" s="1330"/>
      <c r="CO15" s="1330"/>
    </row>
    <row r="16" spans="1:93" ht="14.25" customHeight="1">
      <c r="A16" s="1331"/>
      <c r="B16" s="1332"/>
      <c r="C16" s="1332"/>
      <c r="D16" s="1333"/>
      <c r="E16" s="1335"/>
      <c r="F16" s="1335"/>
      <c r="G16" s="1333"/>
      <c r="H16" s="1333"/>
      <c r="I16" s="1333"/>
      <c r="J16" s="1332"/>
      <c r="K16" s="1332"/>
      <c r="L16" s="1335"/>
      <c r="M16" s="1333"/>
      <c r="N16" s="1333"/>
      <c r="O16" s="1333"/>
      <c r="P16" s="62"/>
      <c r="Q16" s="1333"/>
      <c r="R16" s="1333"/>
      <c r="S16" s="224"/>
      <c r="T16" s="1333"/>
      <c r="U16" s="1333"/>
      <c r="V16" s="1333"/>
      <c r="W16" s="1333"/>
      <c r="X16" s="1332"/>
      <c r="Y16" s="1335"/>
      <c r="Z16" s="984"/>
      <c r="AA16" s="1333"/>
      <c r="AB16" s="1333"/>
      <c r="AC16" s="1333"/>
      <c r="AD16" s="62"/>
      <c r="AE16" s="1333"/>
      <c r="AF16" s="1333"/>
      <c r="AG16" s="224"/>
      <c r="AH16" s="1333"/>
      <c r="AI16" s="1333"/>
      <c r="AJ16" s="62"/>
      <c r="AK16" s="63"/>
      <c r="AL16" s="62"/>
      <c r="AM16" s="62"/>
      <c r="AN16" s="62"/>
      <c r="AO16" s="62"/>
      <c r="AP16" s="62"/>
      <c r="AQ16" s="62"/>
      <c r="AR16" s="62"/>
      <c r="AS16" s="62"/>
      <c r="AT16" s="62"/>
      <c r="AU16" s="62"/>
      <c r="AV16" s="683"/>
      <c r="AW16" s="1339"/>
      <c r="AX16" s="1333"/>
      <c r="AY16" s="1333"/>
      <c r="AZ16" s="1333"/>
      <c r="BA16" s="62"/>
      <c r="BB16" s="62"/>
      <c r="BC16" s="62"/>
      <c r="BD16" s="62"/>
      <c r="BE16" s="62"/>
      <c r="BF16" s="62"/>
      <c r="BG16" s="62"/>
      <c r="BH16" s="62"/>
      <c r="BI16" s="62"/>
      <c r="BJ16" s="62"/>
      <c r="BK16" s="1333"/>
      <c r="BL16" s="1333"/>
      <c r="BM16" s="1333"/>
      <c r="BN16" s="224"/>
      <c r="BO16" s="1333"/>
      <c r="BP16" s="1333"/>
      <c r="BQ16" s="1333"/>
      <c r="BR16" s="1332"/>
      <c r="BS16" s="1332"/>
      <c r="BT16" s="1332"/>
      <c r="BU16" s="1332"/>
      <c r="BV16" s="62"/>
      <c r="BW16" s="1332"/>
      <c r="BX16" s="224"/>
      <c r="BY16" s="224"/>
      <c r="BZ16" s="1333"/>
      <c r="CA16" s="62"/>
      <c r="CB16" s="62"/>
      <c r="CC16" s="1333"/>
      <c r="CD16" s="1333"/>
      <c r="CE16" s="1333"/>
      <c r="CF16" s="62"/>
      <c r="CG16" s="62"/>
      <c r="CH16" s="62"/>
      <c r="CI16" s="1330"/>
      <c r="CJ16" s="1330"/>
      <c r="CK16" s="1330"/>
      <c r="CL16" s="1330"/>
      <c r="CM16" s="1330"/>
      <c r="CN16" s="1330"/>
      <c r="CO16" s="1330"/>
    </row>
    <row r="17" spans="1:93">
      <c r="A17" s="1331"/>
      <c r="B17" s="1332"/>
      <c r="C17" s="1332"/>
      <c r="D17" s="1333"/>
      <c r="E17" s="1336"/>
      <c r="F17" s="1336"/>
      <c r="G17" s="1333"/>
      <c r="H17" s="1333"/>
      <c r="I17" s="1333"/>
      <c r="J17" s="1332"/>
      <c r="K17" s="1332"/>
      <c r="L17" s="1336"/>
      <c r="M17" s="1333"/>
      <c r="N17" s="1333"/>
      <c r="O17" s="1333"/>
      <c r="P17" s="62"/>
      <c r="Q17" s="1333"/>
      <c r="R17" s="1333"/>
      <c r="S17" s="224"/>
      <c r="T17" s="1333"/>
      <c r="U17" s="1333"/>
      <c r="V17" s="1333"/>
      <c r="W17" s="1333"/>
      <c r="X17" s="1332"/>
      <c r="Y17" s="1336"/>
      <c r="Z17" s="1338"/>
      <c r="AA17" s="1333"/>
      <c r="AB17" s="1333"/>
      <c r="AC17" s="1333"/>
      <c r="AD17" s="62"/>
      <c r="AE17" s="1333"/>
      <c r="AF17" s="1333"/>
      <c r="AG17" s="224"/>
      <c r="AH17" s="1333"/>
      <c r="AI17" s="1333"/>
      <c r="AJ17" s="62"/>
      <c r="AK17" s="63"/>
      <c r="AL17" s="62"/>
      <c r="AM17" s="62"/>
      <c r="AN17" s="62"/>
      <c r="AO17" s="62"/>
      <c r="AP17" s="62"/>
      <c r="AQ17" s="62"/>
      <c r="AR17" s="62"/>
      <c r="AS17" s="62"/>
      <c r="AT17" s="62"/>
      <c r="AU17" s="62"/>
      <c r="AV17" s="683"/>
      <c r="AW17" s="1339"/>
      <c r="AX17" s="1333"/>
      <c r="AY17" s="1333"/>
      <c r="AZ17" s="1333"/>
      <c r="BA17" s="62"/>
      <c r="BB17" s="62"/>
      <c r="BC17" s="62"/>
      <c r="BD17" s="62"/>
      <c r="BE17" s="62"/>
      <c r="BF17" s="62"/>
      <c r="BG17" s="62"/>
      <c r="BH17" s="62"/>
      <c r="BI17" s="62"/>
      <c r="BJ17" s="62"/>
      <c r="BK17" s="1333"/>
      <c r="BL17" s="1333"/>
      <c r="BM17" s="1333"/>
      <c r="BN17" s="224"/>
      <c r="BO17" s="1333"/>
      <c r="BP17" s="1333"/>
      <c r="BQ17" s="1333"/>
      <c r="BR17" s="1332"/>
      <c r="BS17" s="1332"/>
      <c r="BT17" s="1332"/>
      <c r="BU17" s="1332"/>
      <c r="BV17" s="62"/>
      <c r="BW17" s="1332"/>
      <c r="BX17" s="225"/>
      <c r="BY17" s="224"/>
      <c r="BZ17" s="1333"/>
      <c r="CA17" s="62"/>
      <c r="CB17" s="62"/>
      <c r="CC17" s="1333"/>
      <c r="CD17" s="1333"/>
      <c r="CE17" s="1333"/>
      <c r="CF17" s="62"/>
      <c r="CG17" s="62"/>
      <c r="CH17" s="62"/>
      <c r="CI17" s="1330"/>
      <c r="CJ17" s="1330"/>
      <c r="CK17" s="1330"/>
      <c r="CL17" s="1330"/>
      <c r="CM17" s="1330"/>
      <c r="CN17" s="1330"/>
      <c r="CO17" s="1330"/>
    </row>
    <row r="18" spans="1:93" ht="14.25" customHeight="1">
      <c r="A18" s="1331" t="s">
        <v>365</v>
      </c>
      <c r="B18" s="1332" t="s">
        <v>393</v>
      </c>
      <c r="C18" s="1332"/>
      <c r="D18" s="1333" t="s">
        <v>140</v>
      </c>
      <c r="E18" s="1333" t="s">
        <v>394</v>
      </c>
      <c r="F18" s="1333" t="s">
        <v>166</v>
      </c>
      <c r="G18" s="1333">
        <v>1200</v>
      </c>
      <c r="H18" s="1333">
        <v>1</v>
      </c>
      <c r="I18" s="1333">
        <v>1972</v>
      </c>
      <c r="J18" s="1332" t="s">
        <v>395</v>
      </c>
      <c r="K18" s="1332"/>
      <c r="L18" s="1333"/>
      <c r="M18" s="1333">
        <v>95</v>
      </c>
      <c r="N18" s="1333"/>
      <c r="O18" s="1333" t="s">
        <v>16</v>
      </c>
      <c r="P18" s="62"/>
      <c r="Q18" s="1333" t="s">
        <v>16</v>
      </c>
      <c r="R18" s="1333" t="s">
        <v>17</v>
      </c>
      <c r="S18" s="226"/>
      <c r="T18" s="1333" t="s">
        <v>23</v>
      </c>
      <c r="U18" s="1333"/>
      <c r="V18" s="1333"/>
      <c r="W18" s="1333"/>
      <c r="X18" s="1332"/>
      <c r="Y18" s="1334"/>
      <c r="Z18" s="1337"/>
      <c r="AA18" s="1333"/>
      <c r="AB18" s="1333"/>
      <c r="AC18" s="1333"/>
      <c r="AD18" s="62"/>
      <c r="AE18" s="1333"/>
      <c r="AF18" s="1333"/>
      <c r="AG18" s="226"/>
      <c r="AH18" s="1333"/>
      <c r="AI18" s="1333" t="s">
        <v>17</v>
      </c>
      <c r="AJ18" s="62" t="s">
        <v>35</v>
      </c>
      <c r="AK18" s="63">
        <v>18</v>
      </c>
      <c r="AL18" s="62"/>
      <c r="AM18" s="62"/>
      <c r="AN18" s="62"/>
      <c r="AO18" s="62"/>
      <c r="AP18" s="62"/>
      <c r="AQ18" s="62">
        <v>14400</v>
      </c>
      <c r="AR18" s="62"/>
      <c r="AS18" s="62"/>
      <c r="AT18" s="62"/>
      <c r="AU18" s="62"/>
      <c r="AV18" s="683">
        <f>AK18*'lista, wskaźniki'!D20</f>
        <v>407.34</v>
      </c>
      <c r="AW18" s="1341"/>
      <c r="AX18" s="1333"/>
      <c r="AY18" s="1333"/>
      <c r="AZ18" s="1333"/>
      <c r="BA18" s="1333"/>
      <c r="BB18" s="654"/>
      <c r="BC18" s="654"/>
      <c r="BD18" s="654"/>
      <c r="BE18" s="654"/>
      <c r="BF18" s="654"/>
      <c r="BG18" s="654"/>
      <c r="BH18" s="654"/>
      <c r="BI18" s="654"/>
      <c r="BJ18" s="654"/>
      <c r="BK18" s="1333"/>
      <c r="BL18" s="1333"/>
      <c r="BM18" s="1333"/>
      <c r="BN18" s="226"/>
      <c r="BO18" s="1333"/>
      <c r="BP18" s="1333"/>
      <c r="BQ18" s="1333"/>
      <c r="BR18" s="1332" t="s">
        <v>277</v>
      </c>
      <c r="BS18" s="1332" t="s">
        <v>278</v>
      </c>
      <c r="BT18" s="1332" t="s">
        <v>277</v>
      </c>
      <c r="BU18" s="1332" t="s">
        <v>277</v>
      </c>
      <c r="BV18" s="62" t="s">
        <v>45</v>
      </c>
      <c r="BW18" s="1332" t="s">
        <v>277</v>
      </c>
      <c r="BX18" s="231" t="s">
        <v>52</v>
      </c>
      <c r="BY18" s="62" t="s">
        <v>396</v>
      </c>
      <c r="BZ18" s="1333" t="s">
        <v>17</v>
      </c>
      <c r="CA18" s="62"/>
      <c r="CB18" s="62"/>
      <c r="CC18" s="1333"/>
      <c r="CD18" s="1333"/>
      <c r="CE18" s="1333" t="s">
        <v>57</v>
      </c>
      <c r="CF18" s="62" t="s">
        <v>52</v>
      </c>
      <c r="CG18" s="62" t="s">
        <v>196</v>
      </c>
      <c r="CH18" s="62">
        <v>1</v>
      </c>
      <c r="CI18" s="1330">
        <v>30000</v>
      </c>
      <c r="CJ18" s="1330"/>
      <c r="CK18" s="1330">
        <v>1500</v>
      </c>
      <c r="CL18" s="1330"/>
      <c r="CM18" s="1330"/>
      <c r="CN18" s="1330">
        <v>6750</v>
      </c>
      <c r="CO18" s="1330"/>
    </row>
    <row r="19" spans="1:93">
      <c r="A19" s="1331"/>
      <c r="B19" s="1332"/>
      <c r="C19" s="1332"/>
      <c r="D19" s="1333"/>
      <c r="E19" s="1333"/>
      <c r="F19" s="1333"/>
      <c r="G19" s="1333"/>
      <c r="H19" s="1333"/>
      <c r="I19" s="1333"/>
      <c r="J19" s="1332"/>
      <c r="K19" s="1332"/>
      <c r="L19" s="1333"/>
      <c r="M19" s="1333"/>
      <c r="N19" s="1333"/>
      <c r="O19" s="1333"/>
      <c r="P19" s="62"/>
      <c r="Q19" s="1333"/>
      <c r="R19" s="1333"/>
      <c r="S19" s="226"/>
      <c r="T19" s="1333"/>
      <c r="U19" s="1333"/>
      <c r="V19" s="1333"/>
      <c r="W19" s="1333"/>
      <c r="X19" s="1332"/>
      <c r="Y19" s="1335"/>
      <c r="Z19" s="984"/>
      <c r="AA19" s="1333"/>
      <c r="AB19" s="1333"/>
      <c r="AC19" s="1333"/>
      <c r="AD19" s="62"/>
      <c r="AE19" s="1333"/>
      <c r="AF19" s="1333"/>
      <c r="AG19" s="226"/>
      <c r="AH19" s="1333"/>
      <c r="AI19" s="1333"/>
      <c r="AJ19" s="62"/>
      <c r="AK19" s="63"/>
      <c r="AL19" s="62"/>
      <c r="AM19" s="62"/>
      <c r="AN19" s="62"/>
      <c r="AO19" s="62"/>
      <c r="AP19" s="62"/>
      <c r="AQ19" s="62"/>
      <c r="AR19" s="62"/>
      <c r="AS19" s="62"/>
      <c r="AT19" s="62"/>
      <c r="AU19" s="62"/>
      <c r="AV19" s="683"/>
      <c r="AW19" s="1341"/>
      <c r="AX19" s="1333"/>
      <c r="AY19" s="1333"/>
      <c r="AZ19" s="1333"/>
      <c r="BA19" s="1333"/>
      <c r="BB19" s="654"/>
      <c r="BC19" s="654"/>
      <c r="BD19" s="654"/>
      <c r="BE19" s="654"/>
      <c r="BF19" s="654"/>
      <c r="BG19" s="654"/>
      <c r="BH19" s="654"/>
      <c r="BI19" s="654"/>
      <c r="BJ19" s="654"/>
      <c r="BK19" s="1333"/>
      <c r="BL19" s="1333"/>
      <c r="BM19" s="1333"/>
      <c r="BN19" s="226"/>
      <c r="BO19" s="1333"/>
      <c r="BP19" s="1333"/>
      <c r="BQ19" s="1333"/>
      <c r="BR19" s="1332"/>
      <c r="BS19" s="1332"/>
      <c r="BT19" s="1332"/>
      <c r="BU19" s="1332"/>
      <c r="BV19" s="62"/>
      <c r="BW19" s="1332"/>
      <c r="BX19" s="226"/>
      <c r="BY19" s="62"/>
      <c r="BZ19" s="1333"/>
      <c r="CA19" s="62"/>
      <c r="CB19" s="62"/>
      <c r="CC19" s="1333"/>
      <c r="CD19" s="1333"/>
      <c r="CE19" s="1333"/>
      <c r="CF19" s="62" t="s">
        <v>53</v>
      </c>
      <c r="CG19" s="62" t="s">
        <v>120</v>
      </c>
      <c r="CH19" s="62">
        <v>2</v>
      </c>
      <c r="CI19" s="1330"/>
      <c r="CJ19" s="1330"/>
      <c r="CK19" s="1330"/>
      <c r="CL19" s="1330"/>
      <c r="CM19" s="1330"/>
      <c r="CN19" s="1330"/>
      <c r="CO19" s="1330"/>
    </row>
    <row r="20" spans="1:93">
      <c r="A20" s="1331"/>
      <c r="B20" s="1332"/>
      <c r="C20" s="1332"/>
      <c r="D20" s="1333"/>
      <c r="E20" s="1333"/>
      <c r="F20" s="1333"/>
      <c r="G20" s="1333"/>
      <c r="H20" s="1333"/>
      <c r="I20" s="1333"/>
      <c r="J20" s="1332"/>
      <c r="K20" s="1332"/>
      <c r="L20" s="1333"/>
      <c r="M20" s="1333"/>
      <c r="N20" s="1333"/>
      <c r="O20" s="1333"/>
      <c r="P20" s="62"/>
      <c r="Q20" s="1333"/>
      <c r="R20" s="1333"/>
      <c r="S20" s="226"/>
      <c r="T20" s="1333"/>
      <c r="U20" s="1333"/>
      <c r="V20" s="1333"/>
      <c r="W20" s="1333"/>
      <c r="X20" s="1332"/>
      <c r="Y20" s="1335"/>
      <c r="Z20" s="984"/>
      <c r="AA20" s="1333"/>
      <c r="AB20" s="1333"/>
      <c r="AC20" s="1333"/>
      <c r="AD20" s="62"/>
      <c r="AE20" s="1333"/>
      <c r="AF20" s="1333"/>
      <c r="AG20" s="226"/>
      <c r="AH20" s="1333"/>
      <c r="AI20" s="1333"/>
      <c r="AJ20" s="62"/>
      <c r="AK20" s="63"/>
      <c r="AL20" s="62"/>
      <c r="AM20" s="62"/>
      <c r="AN20" s="62"/>
      <c r="AO20" s="62"/>
      <c r="AP20" s="62"/>
      <c r="AQ20" s="62"/>
      <c r="AR20" s="62"/>
      <c r="AS20" s="62"/>
      <c r="AT20" s="62"/>
      <c r="AU20" s="62"/>
      <c r="AV20" s="683"/>
      <c r="AW20" s="1341"/>
      <c r="AX20" s="1333"/>
      <c r="AY20" s="1333"/>
      <c r="AZ20" s="1333"/>
      <c r="BA20" s="1333"/>
      <c r="BB20" s="654"/>
      <c r="BC20" s="654"/>
      <c r="BD20" s="654"/>
      <c r="BE20" s="654"/>
      <c r="BF20" s="654"/>
      <c r="BG20" s="654"/>
      <c r="BH20" s="654"/>
      <c r="BI20" s="654"/>
      <c r="BJ20" s="654"/>
      <c r="BK20" s="1333"/>
      <c r="BL20" s="1333"/>
      <c r="BM20" s="1333"/>
      <c r="BN20" s="226"/>
      <c r="BO20" s="1333"/>
      <c r="BP20" s="1333"/>
      <c r="BQ20" s="1333"/>
      <c r="BR20" s="1332"/>
      <c r="BS20" s="1332"/>
      <c r="BT20" s="1332"/>
      <c r="BU20" s="1332"/>
      <c r="BV20" s="62"/>
      <c r="BW20" s="1332"/>
      <c r="BX20" s="226"/>
      <c r="BY20" s="62"/>
      <c r="BZ20" s="1333"/>
      <c r="CA20" s="62"/>
      <c r="CB20" s="62"/>
      <c r="CC20" s="1333"/>
      <c r="CD20" s="1333"/>
      <c r="CE20" s="1333"/>
      <c r="CF20" s="62"/>
      <c r="CG20" s="62"/>
      <c r="CH20" s="62"/>
      <c r="CI20" s="1330"/>
      <c r="CJ20" s="1330"/>
      <c r="CK20" s="1330"/>
      <c r="CL20" s="1330"/>
      <c r="CM20" s="1330"/>
      <c r="CN20" s="1330"/>
      <c r="CO20" s="1330"/>
    </row>
    <row r="21" spans="1:93">
      <c r="A21" s="1331"/>
      <c r="B21" s="1332"/>
      <c r="C21" s="1332"/>
      <c r="D21" s="1333"/>
      <c r="E21" s="1333"/>
      <c r="F21" s="1333"/>
      <c r="G21" s="1333"/>
      <c r="H21" s="1333"/>
      <c r="I21" s="1333"/>
      <c r="J21" s="1332"/>
      <c r="K21" s="1332"/>
      <c r="L21" s="1333"/>
      <c r="M21" s="1333"/>
      <c r="N21" s="1333"/>
      <c r="O21" s="1333"/>
      <c r="P21" s="62"/>
      <c r="Q21" s="1333"/>
      <c r="R21" s="1333"/>
      <c r="S21" s="226"/>
      <c r="T21" s="1333"/>
      <c r="U21" s="1333"/>
      <c r="V21" s="1333"/>
      <c r="W21" s="1333"/>
      <c r="X21" s="1332"/>
      <c r="Y21" s="1335"/>
      <c r="Z21" s="984"/>
      <c r="AA21" s="1333"/>
      <c r="AB21" s="1333"/>
      <c r="AC21" s="1333"/>
      <c r="AD21" s="62"/>
      <c r="AE21" s="1333"/>
      <c r="AF21" s="1333"/>
      <c r="AG21" s="226"/>
      <c r="AH21" s="1333"/>
      <c r="AI21" s="1333"/>
      <c r="AJ21" s="62"/>
      <c r="AK21" s="63"/>
      <c r="AL21" s="62"/>
      <c r="AM21" s="62"/>
      <c r="AN21" s="62"/>
      <c r="AO21" s="62"/>
      <c r="AP21" s="62"/>
      <c r="AQ21" s="62"/>
      <c r="AR21" s="62"/>
      <c r="AS21" s="62"/>
      <c r="AT21" s="62"/>
      <c r="AU21" s="62"/>
      <c r="AV21" s="683"/>
      <c r="AW21" s="1341"/>
      <c r="AX21" s="1333"/>
      <c r="AY21" s="1333"/>
      <c r="AZ21" s="1333"/>
      <c r="BA21" s="1333"/>
      <c r="BB21" s="654"/>
      <c r="BC21" s="654"/>
      <c r="BD21" s="654"/>
      <c r="BE21" s="654"/>
      <c r="BF21" s="654"/>
      <c r="BG21" s="654"/>
      <c r="BH21" s="654"/>
      <c r="BI21" s="654"/>
      <c r="BJ21" s="654"/>
      <c r="BK21" s="1333"/>
      <c r="BL21" s="1333"/>
      <c r="BM21" s="1333"/>
      <c r="BN21" s="226"/>
      <c r="BO21" s="1333"/>
      <c r="BP21" s="1333"/>
      <c r="BQ21" s="1333"/>
      <c r="BR21" s="1332"/>
      <c r="BS21" s="1332"/>
      <c r="BT21" s="1332"/>
      <c r="BU21" s="1332"/>
      <c r="BV21" s="62"/>
      <c r="BW21" s="1332"/>
      <c r="BX21" s="226"/>
      <c r="BY21" s="62"/>
      <c r="BZ21" s="1333"/>
      <c r="CA21" s="62"/>
      <c r="CB21" s="62"/>
      <c r="CC21" s="1333"/>
      <c r="CD21" s="1333"/>
      <c r="CE21" s="1333"/>
      <c r="CF21" s="62"/>
      <c r="CG21" s="62"/>
      <c r="CH21" s="62"/>
      <c r="CI21" s="1330"/>
      <c r="CJ21" s="1330"/>
      <c r="CK21" s="1330"/>
      <c r="CL21" s="1330"/>
      <c r="CM21" s="1330"/>
      <c r="CN21" s="1330"/>
      <c r="CO21" s="1330"/>
    </row>
    <row r="22" spans="1:93">
      <c r="A22" s="1331"/>
      <c r="B22" s="1332"/>
      <c r="C22" s="1332"/>
      <c r="D22" s="1333"/>
      <c r="E22" s="1333"/>
      <c r="F22" s="1333"/>
      <c r="G22" s="1333"/>
      <c r="H22" s="1333"/>
      <c r="I22" s="1333"/>
      <c r="J22" s="1332"/>
      <c r="K22" s="1332"/>
      <c r="L22" s="1333"/>
      <c r="M22" s="1333"/>
      <c r="N22" s="1333"/>
      <c r="O22" s="1333"/>
      <c r="P22" s="62"/>
      <c r="Q22" s="1333"/>
      <c r="R22" s="1333"/>
      <c r="S22" s="226"/>
      <c r="T22" s="1333"/>
      <c r="U22" s="1333"/>
      <c r="V22" s="1333"/>
      <c r="W22" s="1333"/>
      <c r="X22" s="1332"/>
      <c r="Y22" s="1336"/>
      <c r="Z22" s="1338"/>
      <c r="AA22" s="1333"/>
      <c r="AB22" s="1333"/>
      <c r="AC22" s="1333"/>
      <c r="AD22" s="62"/>
      <c r="AE22" s="1333"/>
      <c r="AF22" s="1333"/>
      <c r="AG22" s="226"/>
      <c r="AH22" s="1333"/>
      <c r="AI22" s="1333"/>
      <c r="AJ22" s="62"/>
      <c r="AK22" s="63"/>
      <c r="AL22" s="62"/>
      <c r="AM22" s="62"/>
      <c r="AN22" s="62"/>
      <c r="AO22" s="62"/>
      <c r="AP22" s="62"/>
      <c r="AQ22" s="62"/>
      <c r="AR22" s="62"/>
      <c r="AS22" s="62"/>
      <c r="AT22" s="62"/>
      <c r="AU22" s="62"/>
      <c r="AV22" s="683"/>
      <c r="AW22" s="1341"/>
      <c r="AX22" s="1333"/>
      <c r="AY22" s="1333"/>
      <c r="AZ22" s="1333"/>
      <c r="BA22" s="1333"/>
      <c r="BB22" s="654"/>
      <c r="BC22" s="654"/>
      <c r="BD22" s="654"/>
      <c r="BE22" s="654"/>
      <c r="BF22" s="654"/>
      <c r="BG22" s="654"/>
      <c r="BH22" s="654"/>
      <c r="BI22" s="654"/>
      <c r="BJ22" s="654"/>
      <c r="BK22" s="1333"/>
      <c r="BL22" s="1333"/>
      <c r="BM22" s="1333"/>
      <c r="BN22" s="226"/>
      <c r="BO22" s="1333"/>
      <c r="BP22" s="1333"/>
      <c r="BQ22" s="1333"/>
      <c r="BR22" s="1332"/>
      <c r="BS22" s="1332"/>
      <c r="BT22" s="1332"/>
      <c r="BU22" s="1332"/>
      <c r="BV22" s="62"/>
      <c r="BW22" s="1332"/>
      <c r="BX22" s="227"/>
      <c r="BY22" s="62"/>
      <c r="BZ22" s="1333"/>
      <c r="CA22" s="62"/>
      <c r="CB22" s="62"/>
      <c r="CC22" s="1333"/>
      <c r="CD22" s="1333"/>
      <c r="CE22" s="1333"/>
      <c r="CF22" s="62"/>
      <c r="CG22" s="62"/>
      <c r="CH22" s="62"/>
      <c r="CI22" s="1330"/>
      <c r="CJ22" s="1330"/>
      <c r="CK22" s="1330"/>
      <c r="CL22" s="1330"/>
      <c r="CM22" s="1330"/>
      <c r="CN22" s="1330"/>
      <c r="CO22" s="1330"/>
    </row>
    <row r="23" spans="1:93">
      <c r="B23" s="13" t="s">
        <v>640</v>
      </c>
      <c r="AJ23" s="62" t="s">
        <v>35</v>
      </c>
      <c r="AV23" s="72">
        <v>1433</v>
      </c>
    </row>
    <row r="27" spans="1:93">
      <c r="A27" s="13" t="s">
        <v>639</v>
      </c>
    </row>
    <row r="28" spans="1:93" ht="15" customHeight="1">
      <c r="A28" s="1331" t="s">
        <v>364</v>
      </c>
      <c r="B28" s="1332" t="s">
        <v>356</v>
      </c>
      <c r="C28" s="1332" t="s">
        <v>366</v>
      </c>
      <c r="D28" s="1333" t="s">
        <v>351</v>
      </c>
      <c r="E28" s="1333"/>
      <c r="F28" s="1333" t="s">
        <v>167</v>
      </c>
      <c r="G28" s="1333">
        <v>38853.620000000003</v>
      </c>
      <c r="H28" s="1333">
        <v>82</v>
      </c>
      <c r="I28" s="1333">
        <v>1978</v>
      </c>
      <c r="J28" s="1332" t="s">
        <v>352</v>
      </c>
      <c r="K28" s="1332" t="s">
        <v>353</v>
      </c>
      <c r="L28" s="1333" t="s">
        <v>354</v>
      </c>
      <c r="M28" s="1333">
        <v>5800</v>
      </c>
      <c r="N28" s="1333">
        <v>17349.48</v>
      </c>
      <c r="O28" s="1333" t="s">
        <v>16</v>
      </c>
      <c r="P28" s="62"/>
      <c r="Q28" s="1333" t="s">
        <v>16</v>
      </c>
      <c r="R28" s="1333" t="s">
        <v>16</v>
      </c>
      <c r="S28" s="224"/>
      <c r="T28" s="1333" t="s">
        <v>23</v>
      </c>
      <c r="U28" s="1333">
        <v>73622.490000000005</v>
      </c>
      <c r="V28" s="1333">
        <v>20</v>
      </c>
      <c r="W28" s="1333">
        <v>1978</v>
      </c>
      <c r="X28" s="1332" t="s">
        <v>352</v>
      </c>
      <c r="Y28" s="1334" t="s">
        <v>353</v>
      </c>
      <c r="Z28" s="1337" t="s">
        <v>354</v>
      </c>
      <c r="AA28" s="1333">
        <v>5800</v>
      </c>
      <c r="AB28" s="1333">
        <v>17349.48</v>
      </c>
      <c r="AC28" s="1333" t="s">
        <v>17</v>
      </c>
      <c r="AD28" s="62" t="s">
        <v>24</v>
      </c>
      <c r="AE28" s="1333" t="s">
        <v>16</v>
      </c>
      <c r="AF28" s="1333" t="s">
        <v>16</v>
      </c>
      <c r="AG28" s="224"/>
      <c r="AH28" s="1333" t="s">
        <v>23</v>
      </c>
      <c r="AI28" s="1333" t="s">
        <v>17</v>
      </c>
      <c r="AJ28" s="62" t="s">
        <v>35</v>
      </c>
      <c r="AK28" s="63">
        <f>157706.6+55202.55</f>
        <v>212909.15000000002</v>
      </c>
      <c r="AL28" s="62"/>
      <c r="AM28" s="62"/>
      <c r="AN28" s="62"/>
      <c r="AO28" s="62"/>
      <c r="AP28" s="62"/>
      <c r="AQ28" s="62">
        <f>42654825.36+15765572</f>
        <v>58420397.359999999</v>
      </c>
      <c r="AR28" s="62"/>
      <c r="AS28" s="62"/>
      <c r="AT28" s="62"/>
      <c r="AU28" s="62"/>
      <c r="AV28" s="683">
        <f>AK28*'lista, wskaźniki'!D20</f>
        <v>4818134.0645000003</v>
      </c>
      <c r="AW28" s="1339">
        <v>239644</v>
      </c>
      <c r="AX28" s="1333" t="s">
        <v>355</v>
      </c>
      <c r="AY28" s="1333">
        <v>47500</v>
      </c>
      <c r="AZ28" s="1333">
        <v>74361745.489999995</v>
      </c>
      <c r="BA28" s="62"/>
      <c r="BB28" s="680"/>
      <c r="BC28" s="680"/>
      <c r="BD28" s="680"/>
      <c r="BE28" s="680"/>
      <c r="BF28" s="680"/>
      <c r="BG28" s="680"/>
      <c r="BH28" s="680"/>
      <c r="BI28" s="680"/>
      <c r="BJ28" s="680"/>
      <c r="BK28" s="1337">
        <v>730000</v>
      </c>
      <c r="BL28" s="1333" t="s">
        <v>16</v>
      </c>
      <c r="BM28" s="1333">
        <v>240000</v>
      </c>
      <c r="BN28" s="224" t="s">
        <v>368</v>
      </c>
      <c r="BO28" s="1333"/>
      <c r="BP28" s="1333"/>
      <c r="BQ28" s="1333"/>
      <c r="BR28" s="1332"/>
      <c r="BS28" s="1332"/>
      <c r="BT28" s="1332"/>
      <c r="BU28" s="1332"/>
      <c r="BV28" s="62"/>
      <c r="BW28" s="1337"/>
      <c r="BX28" s="224"/>
      <c r="BY28" s="62" t="s">
        <v>370</v>
      </c>
      <c r="BZ28" s="1333" t="s">
        <v>17</v>
      </c>
      <c r="CA28" s="62"/>
      <c r="CB28" s="62"/>
      <c r="CC28" s="1333"/>
      <c r="CD28" s="1333"/>
      <c r="CE28" s="1333"/>
      <c r="CF28" s="62"/>
      <c r="CG28" s="62" t="s">
        <v>372</v>
      </c>
      <c r="CH28" s="62">
        <v>51</v>
      </c>
      <c r="CI28" s="1330">
        <v>660343</v>
      </c>
      <c r="CJ28" s="1330">
        <v>110000</v>
      </c>
      <c r="CK28" s="1330">
        <v>1655431</v>
      </c>
      <c r="CL28" s="1330"/>
      <c r="CM28" s="1330">
        <v>550000</v>
      </c>
      <c r="CN28" s="1330">
        <v>6621724</v>
      </c>
      <c r="CO28" s="1330"/>
    </row>
    <row r="29" spans="1:93">
      <c r="A29" s="1331"/>
      <c r="B29" s="1332"/>
      <c r="C29" s="1332"/>
      <c r="D29" s="1333"/>
      <c r="E29" s="1333"/>
      <c r="F29" s="1333"/>
      <c r="G29" s="1333"/>
      <c r="H29" s="1333"/>
      <c r="I29" s="1333"/>
      <c r="J29" s="1332"/>
      <c r="K29" s="1332"/>
      <c r="L29" s="1333"/>
      <c r="M29" s="1333"/>
      <c r="N29" s="1333"/>
      <c r="O29" s="1333"/>
      <c r="P29" s="62"/>
      <c r="Q29" s="1333"/>
      <c r="R29" s="1333"/>
      <c r="S29" s="224"/>
      <c r="T29" s="1333"/>
      <c r="U29" s="1333"/>
      <c r="V29" s="1333"/>
      <c r="W29" s="1333"/>
      <c r="X29" s="1332"/>
      <c r="Y29" s="1335"/>
      <c r="Z29" s="984"/>
      <c r="AA29" s="1333"/>
      <c r="AB29" s="1333"/>
      <c r="AC29" s="1333"/>
      <c r="AD29" s="62"/>
      <c r="AE29" s="1333"/>
      <c r="AF29" s="1333"/>
      <c r="AG29" s="224"/>
      <c r="AH29" s="1333"/>
      <c r="AI29" s="1333"/>
      <c r="AJ29" s="62" t="s">
        <v>37</v>
      </c>
      <c r="AK29" s="63">
        <v>254.53</v>
      </c>
      <c r="AL29" s="62"/>
      <c r="AM29" s="62"/>
      <c r="AN29" s="62"/>
      <c r="AO29" s="62"/>
      <c r="AP29" s="62"/>
      <c r="AQ29" s="62">
        <v>517781.29</v>
      </c>
      <c r="AR29" s="62"/>
      <c r="AS29" s="62"/>
      <c r="AT29" s="62"/>
      <c r="AU29" s="62"/>
      <c r="AV29" s="683">
        <f>AK29*'lista, wskaźniki'!L24</f>
        <v>8797.4222019999979</v>
      </c>
      <c r="AW29" s="1339"/>
      <c r="AX29" s="1333"/>
      <c r="AY29" s="1333"/>
      <c r="AZ29" s="1333"/>
      <c r="BA29" s="62"/>
      <c r="BB29" s="681"/>
      <c r="BC29" s="681"/>
      <c r="BD29" s="681"/>
      <c r="BE29" s="681"/>
      <c r="BF29" s="681"/>
      <c r="BG29" s="681"/>
      <c r="BH29" s="681"/>
      <c r="BI29" s="681"/>
      <c r="BJ29" s="681"/>
      <c r="BK29" s="984"/>
      <c r="BL29" s="1333"/>
      <c r="BM29" s="1333"/>
      <c r="BN29" s="224" t="s">
        <v>369</v>
      </c>
      <c r="BO29" s="1333"/>
      <c r="BP29" s="1333"/>
      <c r="BQ29" s="1333"/>
      <c r="BR29" s="1332"/>
      <c r="BS29" s="1332"/>
      <c r="BT29" s="1332"/>
      <c r="BU29" s="1332"/>
      <c r="BV29" s="62"/>
      <c r="BW29" s="984"/>
      <c r="BX29" s="224"/>
      <c r="BY29" s="62" t="s">
        <v>371</v>
      </c>
      <c r="BZ29" s="1333"/>
      <c r="CA29" s="62"/>
      <c r="CB29" s="62"/>
      <c r="CC29" s="1333"/>
      <c r="CD29" s="1333"/>
      <c r="CE29" s="1333"/>
      <c r="CF29" s="62"/>
      <c r="CG29" s="62" t="s">
        <v>373</v>
      </c>
      <c r="CH29" s="62">
        <v>21</v>
      </c>
      <c r="CI29" s="1330"/>
      <c r="CJ29" s="1330"/>
      <c r="CK29" s="1330"/>
      <c r="CL29" s="1330"/>
      <c r="CM29" s="1330"/>
      <c r="CN29" s="1330"/>
      <c r="CO29" s="1330"/>
    </row>
    <row r="30" spans="1:93">
      <c r="A30" s="1331"/>
      <c r="B30" s="1332"/>
      <c r="C30" s="1332"/>
      <c r="D30" s="1333"/>
      <c r="E30" s="1333"/>
      <c r="F30" s="1333"/>
      <c r="G30" s="1333"/>
      <c r="H30" s="1333"/>
      <c r="I30" s="1333"/>
      <c r="J30" s="1332"/>
      <c r="K30" s="1332"/>
      <c r="L30" s="1333"/>
      <c r="M30" s="1333"/>
      <c r="N30" s="1333"/>
      <c r="O30" s="1333"/>
      <c r="P30" s="62"/>
      <c r="Q30" s="1333"/>
      <c r="R30" s="1333"/>
      <c r="S30" s="224"/>
      <c r="T30" s="1333"/>
      <c r="U30" s="1333"/>
      <c r="V30" s="1333"/>
      <c r="W30" s="1333"/>
      <c r="X30" s="1332"/>
      <c r="Y30" s="1335"/>
      <c r="Z30" s="984"/>
      <c r="AA30" s="1333"/>
      <c r="AB30" s="1333"/>
      <c r="AC30" s="1333"/>
      <c r="AD30" s="62"/>
      <c r="AE30" s="1333"/>
      <c r="AF30" s="1333"/>
      <c r="AG30" s="224"/>
      <c r="AH30" s="1333"/>
      <c r="AI30" s="1333"/>
      <c r="AJ30" s="62" t="s">
        <v>282</v>
      </c>
      <c r="AK30" s="63">
        <v>4011.43</v>
      </c>
      <c r="AL30" s="62"/>
      <c r="AM30" s="62"/>
      <c r="AN30" s="62"/>
      <c r="AO30" s="62"/>
      <c r="AP30" s="62"/>
      <c r="AQ30" s="62">
        <v>474722.26</v>
      </c>
      <c r="AR30" s="62"/>
      <c r="AS30" s="62"/>
      <c r="AT30" s="62"/>
      <c r="AU30" s="62"/>
      <c r="AV30" s="683">
        <f>AK30*'lista, wskaźniki'!D22</f>
        <v>62578.307999999997</v>
      </c>
      <c r="AW30" s="1339"/>
      <c r="AX30" s="1333"/>
      <c r="AY30" s="1333"/>
      <c r="AZ30" s="1333"/>
      <c r="BA30" s="62"/>
      <c r="BB30" s="681"/>
      <c r="BC30" s="681"/>
      <c r="BD30" s="681"/>
      <c r="BE30" s="681"/>
      <c r="BF30" s="681"/>
      <c r="BG30" s="681"/>
      <c r="BH30" s="681"/>
      <c r="BI30" s="681"/>
      <c r="BJ30" s="681"/>
      <c r="BK30" s="984"/>
      <c r="BL30" s="1333"/>
      <c r="BM30" s="1333"/>
      <c r="BN30" s="224"/>
      <c r="BO30" s="1333"/>
      <c r="BP30" s="1333"/>
      <c r="BQ30" s="1333"/>
      <c r="BR30" s="1332"/>
      <c r="BS30" s="1332"/>
      <c r="BT30" s="1332"/>
      <c r="BU30" s="1332"/>
      <c r="BV30" s="62"/>
      <c r="BW30" s="984"/>
      <c r="BX30" s="224"/>
      <c r="BY30" s="62"/>
      <c r="BZ30" s="1333"/>
      <c r="CA30" s="62"/>
      <c r="CB30" s="62"/>
      <c r="CC30" s="1333"/>
      <c r="CD30" s="1333"/>
      <c r="CE30" s="1333"/>
      <c r="CF30" s="62"/>
      <c r="CG30" s="62" t="s">
        <v>374</v>
      </c>
      <c r="CH30" s="62">
        <v>6</v>
      </c>
      <c r="CI30" s="1330"/>
      <c r="CJ30" s="1330"/>
      <c r="CK30" s="1330"/>
      <c r="CL30" s="1330"/>
      <c r="CM30" s="1330"/>
      <c r="CN30" s="1330"/>
      <c r="CO30" s="1330"/>
    </row>
    <row r="31" spans="1:93">
      <c r="A31" s="1331"/>
      <c r="B31" s="1332"/>
      <c r="C31" s="1332"/>
      <c r="D31" s="1333"/>
      <c r="E31" s="1333"/>
      <c r="F31" s="1333"/>
      <c r="G31" s="1333"/>
      <c r="H31" s="1333"/>
      <c r="I31" s="1333"/>
      <c r="J31" s="1332"/>
      <c r="K31" s="1332"/>
      <c r="L31" s="1333"/>
      <c r="M31" s="1333"/>
      <c r="N31" s="1333"/>
      <c r="O31" s="1333"/>
      <c r="P31" s="62"/>
      <c r="Q31" s="1333"/>
      <c r="R31" s="1333"/>
      <c r="S31" s="224"/>
      <c r="T31" s="1333"/>
      <c r="U31" s="1333"/>
      <c r="V31" s="1333"/>
      <c r="W31" s="1333"/>
      <c r="X31" s="1332"/>
      <c r="Y31" s="1335"/>
      <c r="Z31" s="984"/>
      <c r="AA31" s="1333"/>
      <c r="AB31" s="1333"/>
      <c r="AC31" s="1333"/>
      <c r="AD31" s="62"/>
      <c r="AE31" s="1333"/>
      <c r="AF31" s="1333"/>
      <c r="AG31" s="224"/>
      <c r="AH31" s="1333"/>
      <c r="AI31" s="1333"/>
      <c r="AJ31" s="62"/>
      <c r="AK31" s="63">
        <v>67042.97</v>
      </c>
      <c r="AL31" s="62"/>
      <c r="AM31" s="62"/>
      <c r="AN31" s="62"/>
      <c r="AO31" s="62"/>
      <c r="AP31" s="62"/>
      <c r="AQ31" s="62">
        <v>1997287.94</v>
      </c>
      <c r="AR31" s="62"/>
      <c r="AS31" s="62"/>
      <c r="AT31" s="62"/>
      <c r="AU31" s="62"/>
      <c r="AV31" s="683"/>
      <c r="AW31" s="1339"/>
      <c r="AX31" s="1333"/>
      <c r="AY31" s="1333"/>
      <c r="AZ31" s="1333"/>
      <c r="BA31" s="62"/>
      <c r="BB31" s="681"/>
      <c r="BC31" s="681"/>
      <c r="BD31" s="681"/>
      <c r="BE31" s="681"/>
      <c r="BF31" s="681"/>
      <c r="BG31" s="681"/>
      <c r="BH31" s="681"/>
      <c r="BI31" s="681"/>
      <c r="BJ31" s="681"/>
      <c r="BK31" s="984"/>
      <c r="BL31" s="1333"/>
      <c r="BM31" s="1333"/>
      <c r="BN31" s="224"/>
      <c r="BO31" s="1333"/>
      <c r="BP31" s="1333"/>
      <c r="BQ31" s="1333"/>
      <c r="BR31" s="1332"/>
      <c r="BS31" s="1332"/>
      <c r="BT31" s="1332"/>
      <c r="BU31" s="1332"/>
      <c r="BV31" s="62"/>
      <c r="BW31" s="984"/>
      <c r="BX31" s="224"/>
      <c r="BY31" s="62"/>
      <c r="BZ31" s="1333"/>
      <c r="CA31" s="62"/>
      <c r="CB31" s="62"/>
      <c r="CC31" s="1333"/>
      <c r="CD31" s="1333"/>
      <c r="CE31" s="1333"/>
      <c r="CF31" s="62"/>
      <c r="CG31" s="62" t="s">
        <v>375</v>
      </c>
      <c r="CH31" s="62">
        <v>85</v>
      </c>
      <c r="CI31" s="1330"/>
      <c r="CJ31" s="1330"/>
      <c r="CK31" s="1330"/>
      <c r="CL31" s="1330"/>
      <c r="CM31" s="1330"/>
      <c r="CN31" s="1330"/>
      <c r="CO31" s="1330"/>
    </row>
    <row r="32" spans="1:93" ht="14.25" customHeight="1">
      <c r="A32" s="1331"/>
      <c r="B32" s="1332"/>
      <c r="C32" s="1332"/>
      <c r="D32" s="1333"/>
      <c r="E32" s="1333"/>
      <c r="F32" s="1333"/>
      <c r="G32" s="1333"/>
      <c r="H32" s="1333"/>
      <c r="I32" s="1333"/>
      <c r="J32" s="1332"/>
      <c r="K32" s="1332"/>
      <c r="L32" s="1333"/>
      <c r="M32" s="1333"/>
      <c r="N32" s="1333"/>
      <c r="O32" s="1333"/>
      <c r="P32" s="62"/>
      <c r="Q32" s="1333"/>
      <c r="R32" s="1333"/>
      <c r="S32" s="224"/>
      <c r="T32" s="1333"/>
      <c r="U32" s="1333"/>
      <c r="V32" s="1333"/>
      <c r="W32" s="1333"/>
      <c r="X32" s="1332"/>
      <c r="Y32" s="1336"/>
      <c r="Z32" s="1338"/>
      <c r="AA32" s="1333"/>
      <c r="AB32" s="1333"/>
      <c r="AC32" s="1333"/>
      <c r="AD32" s="62"/>
      <c r="AE32" s="1333"/>
      <c r="AF32" s="1333"/>
      <c r="AG32" s="224"/>
      <c r="AH32" s="1333"/>
      <c r="AI32" s="1333"/>
      <c r="AJ32" s="62"/>
      <c r="AK32" s="63"/>
      <c r="AL32" s="62"/>
      <c r="AM32" s="62"/>
      <c r="AN32" s="62"/>
      <c r="AO32" s="62"/>
      <c r="AP32" s="62"/>
      <c r="AQ32" s="62">
        <v>15765571.789999999</v>
      </c>
      <c r="AR32" s="62"/>
      <c r="AS32" s="62"/>
      <c r="AT32" s="62"/>
      <c r="AU32" s="62"/>
      <c r="AV32" s="683"/>
      <c r="AW32" s="1339"/>
      <c r="AX32" s="1333"/>
      <c r="AY32" s="1333"/>
      <c r="AZ32" s="1333"/>
      <c r="BA32" s="62"/>
      <c r="BB32" s="682"/>
      <c r="BC32" s="682"/>
      <c r="BD32" s="682"/>
      <c r="BE32" s="682"/>
      <c r="BF32" s="682"/>
      <c r="BG32" s="682"/>
      <c r="BH32" s="682"/>
      <c r="BI32" s="682"/>
      <c r="BJ32" s="682"/>
      <c r="BK32" s="1338"/>
      <c r="BL32" s="1333"/>
      <c r="BM32" s="1333"/>
      <c r="BN32" s="224"/>
      <c r="BO32" s="1333"/>
      <c r="BP32" s="1333"/>
      <c r="BQ32" s="1333"/>
      <c r="BR32" s="1332"/>
      <c r="BS32" s="1332"/>
      <c r="BT32" s="1332"/>
      <c r="BU32" s="1332"/>
      <c r="BV32" s="62"/>
      <c r="BW32" s="1338"/>
      <c r="BX32" s="225"/>
      <c r="BY32" s="62"/>
      <c r="BZ32" s="1333"/>
      <c r="CA32" s="62"/>
      <c r="CB32" s="62"/>
      <c r="CC32" s="1333"/>
      <c r="CD32" s="1333"/>
      <c r="CE32" s="1333"/>
      <c r="CF32" s="62"/>
      <c r="CG32" s="62"/>
      <c r="CH32" s="62"/>
      <c r="CI32" s="1330"/>
      <c r="CJ32" s="1330"/>
      <c r="CK32" s="1330"/>
      <c r="CL32" s="1330"/>
      <c r="CM32" s="1330"/>
      <c r="CN32" s="1330"/>
      <c r="CO32" s="1330"/>
    </row>
  </sheetData>
  <mergeCells count="294">
    <mergeCell ref="AA8:AA12"/>
    <mergeCell ref="BK3:BK7"/>
    <mergeCell ref="BK8:BK12"/>
    <mergeCell ref="BK28:BK32"/>
    <mergeCell ref="BW8:BW12"/>
    <mergeCell ref="BW3:BW7"/>
    <mergeCell ref="AI3:AI7"/>
    <mergeCell ref="AI8:AI12"/>
    <mergeCell ref="AI28:AI32"/>
    <mergeCell ref="BW28:BW32"/>
    <mergeCell ref="AY3:AY7"/>
    <mergeCell ref="AZ3:AZ7"/>
    <mergeCell ref="BL3:BL7"/>
    <mergeCell ref="BM3:BM7"/>
    <mergeCell ref="BO3:BO7"/>
    <mergeCell ref="BP3:BP7"/>
    <mergeCell ref="BQ3:BQ7"/>
    <mergeCell ref="BR3:BR7"/>
    <mergeCell ref="BS3:BS7"/>
    <mergeCell ref="BT3:BT7"/>
    <mergeCell ref="BU3:BU7"/>
    <mergeCell ref="BL8:BL12"/>
    <mergeCell ref="BM8:BM12"/>
    <mergeCell ref="BO8:BO12"/>
    <mergeCell ref="N8:N12"/>
    <mergeCell ref="O8:O12"/>
    <mergeCell ref="Q8:Q12"/>
    <mergeCell ref="R8:R12"/>
    <mergeCell ref="T8:T12"/>
    <mergeCell ref="U8:U12"/>
    <mergeCell ref="V8:V12"/>
    <mergeCell ref="W8:W12"/>
    <mergeCell ref="X8:X12"/>
    <mergeCell ref="E8:E12"/>
    <mergeCell ref="F8:F12"/>
    <mergeCell ref="G8:G12"/>
    <mergeCell ref="H8:H12"/>
    <mergeCell ref="I8:I12"/>
    <mergeCell ref="J8:J12"/>
    <mergeCell ref="K8:K12"/>
    <mergeCell ref="L8:L12"/>
    <mergeCell ref="M8:M12"/>
    <mergeCell ref="CE18:CE22"/>
    <mergeCell ref="CI18:CI22"/>
    <mergeCell ref="CJ18:CJ22"/>
    <mergeCell ref="CK18:CK22"/>
    <mergeCell ref="CL18:CL22"/>
    <mergeCell ref="CM18:CM22"/>
    <mergeCell ref="CN18:CN22"/>
    <mergeCell ref="CO18:CO22"/>
    <mergeCell ref="CC3:CC7"/>
    <mergeCell ref="CD3:CD7"/>
    <mergeCell ref="CE3:CE7"/>
    <mergeCell ref="CI3:CI7"/>
    <mergeCell ref="CJ3:CJ7"/>
    <mergeCell ref="CK3:CK7"/>
    <mergeCell ref="CL3:CL7"/>
    <mergeCell ref="CM3:CM7"/>
    <mergeCell ref="CN3:CN7"/>
    <mergeCell ref="CO3:CO7"/>
    <mergeCell ref="CK8:CK12"/>
    <mergeCell ref="CL8:CL12"/>
    <mergeCell ref="CM8:CM12"/>
    <mergeCell ref="CN8:CN12"/>
    <mergeCell ref="CO8:CO12"/>
    <mergeCell ref="CL13:CL17"/>
    <mergeCell ref="BQ18:BQ22"/>
    <mergeCell ref="BR18:BR22"/>
    <mergeCell ref="BS18:BS22"/>
    <mergeCell ref="BT18:BT22"/>
    <mergeCell ref="BU18:BU22"/>
    <mergeCell ref="BZ18:BZ22"/>
    <mergeCell ref="CC18:CC22"/>
    <mergeCell ref="CD18:CD22"/>
    <mergeCell ref="BW18:BW22"/>
    <mergeCell ref="AH18:AH22"/>
    <mergeCell ref="AW18:AW22"/>
    <mergeCell ref="AX18:AX22"/>
    <mergeCell ref="AY18:AY22"/>
    <mergeCell ref="AZ18:AZ22"/>
    <mergeCell ref="BL18:BL22"/>
    <mergeCell ref="BM18:BM22"/>
    <mergeCell ref="BO18:BO22"/>
    <mergeCell ref="BP18:BP22"/>
    <mergeCell ref="AI18:AI22"/>
    <mergeCell ref="BA18:BA22"/>
    <mergeCell ref="BK18:BK22"/>
    <mergeCell ref="V18:V22"/>
    <mergeCell ref="W18:W22"/>
    <mergeCell ref="X18:X22"/>
    <mergeCell ref="AA18:AA22"/>
    <mergeCell ref="AB18:AB22"/>
    <mergeCell ref="AC18:AC22"/>
    <mergeCell ref="AE18:AE22"/>
    <mergeCell ref="AF18:AF22"/>
    <mergeCell ref="Y18:Y22"/>
    <mergeCell ref="Z18:Z22"/>
    <mergeCell ref="K18:K22"/>
    <mergeCell ref="L18:L22"/>
    <mergeCell ref="M18:M22"/>
    <mergeCell ref="N18:N22"/>
    <mergeCell ref="O18:O22"/>
    <mergeCell ref="Q18:Q22"/>
    <mergeCell ref="R18:R22"/>
    <mergeCell ref="T18:T22"/>
    <mergeCell ref="U18:U22"/>
    <mergeCell ref="B18:B22"/>
    <mergeCell ref="C18:C22"/>
    <mergeCell ref="D18:D22"/>
    <mergeCell ref="E18:E22"/>
    <mergeCell ref="F18:F22"/>
    <mergeCell ref="G18:G22"/>
    <mergeCell ref="H18:H22"/>
    <mergeCell ref="I18:I22"/>
    <mergeCell ref="J18:J22"/>
    <mergeCell ref="BZ3:BZ7"/>
    <mergeCell ref="CJ1:CL1"/>
    <mergeCell ref="CM1:CO1"/>
    <mergeCell ref="U2:AH2"/>
    <mergeCell ref="G2:T2"/>
    <mergeCell ref="N3:N7"/>
    <mergeCell ref="O3:O7"/>
    <mergeCell ref="Q3:Q7"/>
    <mergeCell ref="R3:R7"/>
    <mergeCell ref="T3:T7"/>
    <mergeCell ref="U3:U7"/>
    <mergeCell ref="V3:V7"/>
    <mergeCell ref="W3:W7"/>
    <mergeCell ref="Z3:Z7"/>
    <mergeCell ref="G3:G7"/>
    <mergeCell ref="H3:H7"/>
    <mergeCell ref="I3:I7"/>
    <mergeCell ref="J3:J7"/>
    <mergeCell ref="K3:K7"/>
    <mergeCell ref="L3:L7"/>
    <mergeCell ref="M3:M7"/>
    <mergeCell ref="X3:X7"/>
    <mergeCell ref="AA3:AA7"/>
    <mergeCell ref="AB3:AB7"/>
    <mergeCell ref="A3:A7"/>
    <mergeCell ref="B3:B7"/>
    <mergeCell ref="C3:C7"/>
    <mergeCell ref="D3:D7"/>
    <mergeCell ref="AH8:AH12"/>
    <mergeCell ref="AW8:AW12"/>
    <mergeCell ref="AX8:AX12"/>
    <mergeCell ref="AY8:AY12"/>
    <mergeCell ref="AZ8:AZ12"/>
    <mergeCell ref="Y8:Y12"/>
    <mergeCell ref="Z8:Z12"/>
    <mergeCell ref="E3:E7"/>
    <mergeCell ref="F3:F7"/>
    <mergeCell ref="AC3:AC7"/>
    <mergeCell ref="AE3:AE7"/>
    <mergeCell ref="AF3:AF7"/>
    <mergeCell ref="AH3:AH7"/>
    <mergeCell ref="AW3:AW7"/>
    <mergeCell ref="AX3:AX7"/>
    <mergeCell ref="Y3:Y7"/>
    <mergeCell ref="A8:A12"/>
    <mergeCell ref="B8:B12"/>
    <mergeCell ref="C8:C12"/>
    <mergeCell ref="D8:D12"/>
    <mergeCell ref="CD28:CD32"/>
    <mergeCell ref="CE28:CE32"/>
    <mergeCell ref="CI28:CI32"/>
    <mergeCell ref="CJ28:CJ32"/>
    <mergeCell ref="BO28:BO32"/>
    <mergeCell ref="BP8:BP12"/>
    <mergeCell ref="BM28:BM32"/>
    <mergeCell ref="A28:A32"/>
    <mergeCell ref="B28:B32"/>
    <mergeCell ref="C28:C32"/>
    <mergeCell ref="D28:D32"/>
    <mergeCell ref="E28:E32"/>
    <mergeCell ref="F28:F32"/>
    <mergeCell ref="H28:H32"/>
    <mergeCell ref="AB8:AB12"/>
    <mergeCell ref="AC8:AC12"/>
    <mergeCell ref="AE8:AE12"/>
    <mergeCell ref="AF8:AF12"/>
    <mergeCell ref="Y28:Y32"/>
    <mergeCell ref="Z28:Z32"/>
    <mergeCell ref="AY28:AY32"/>
    <mergeCell ref="AZ28:AZ32"/>
    <mergeCell ref="BL28:BL32"/>
    <mergeCell ref="A18:A22"/>
    <mergeCell ref="BQ8:BQ12"/>
    <mergeCell ref="BR8:BR12"/>
    <mergeCell ref="AI13:AI17"/>
    <mergeCell ref="CI8:CI12"/>
    <mergeCell ref="CJ8:CJ12"/>
    <mergeCell ref="BS8:BS12"/>
    <mergeCell ref="BT8:BT12"/>
    <mergeCell ref="BU8:BU12"/>
    <mergeCell ref="BZ8:BZ12"/>
    <mergeCell ref="CC8:CC12"/>
    <mergeCell ref="CD8:CD12"/>
    <mergeCell ref="CE8:CE12"/>
    <mergeCell ref="AY13:AY17"/>
    <mergeCell ref="AZ13:AZ17"/>
    <mergeCell ref="BK13:BK17"/>
    <mergeCell ref="CM13:CM17"/>
    <mergeCell ref="CN13:CN17"/>
    <mergeCell ref="CO13:CO17"/>
    <mergeCell ref="BL13:BL17"/>
    <mergeCell ref="BM13:BM17"/>
    <mergeCell ref="BO13:BO17"/>
    <mergeCell ref="BP13:BP17"/>
    <mergeCell ref="BQ13:BQ17"/>
    <mergeCell ref="BR13:BR17"/>
    <mergeCell ref="BS13:BS17"/>
    <mergeCell ref="BT13:BT17"/>
    <mergeCell ref="BU13:BU17"/>
    <mergeCell ref="BW13:BW17"/>
    <mergeCell ref="BZ13:BZ17"/>
    <mergeCell ref="CC13:CC17"/>
    <mergeCell ref="CD13:CD17"/>
    <mergeCell ref="CE13:CE17"/>
    <mergeCell ref="CI13:CI17"/>
    <mergeCell ref="CJ13:CJ17"/>
    <mergeCell ref="CK13:CK17"/>
    <mergeCell ref="CL28:CL32"/>
    <mergeCell ref="F1:F2"/>
    <mergeCell ref="BZ28:BZ32"/>
    <mergeCell ref="CC28:CC32"/>
    <mergeCell ref="J28:J32"/>
    <mergeCell ref="G28:G32"/>
    <mergeCell ref="R28:R32"/>
    <mergeCell ref="T28:T32"/>
    <mergeCell ref="U28:U32"/>
    <mergeCell ref="V28:V32"/>
    <mergeCell ref="W28:W32"/>
    <mergeCell ref="X28:X32"/>
    <mergeCell ref="AA28:AA32"/>
    <mergeCell ref="AB28:AB32"/>
    <mergeCell ref="I28:I32"/>
    <mergeCell ref="K28:K32"/>
    <mergeCell ref="L28:L32"/>
    <mergeCell ref="M28:M32"/>
    <mergeCell ref="N28:N32"/>
    <mergeCell ref="O28:O32"/>
    <mergeCell ref="Q28:Q32"/>
    <mergeCell ref="AF28:AF32"/>
    <mergeCell ref="AH28:AH32"/>
    <mergeCell ref="AW28:AW32"/>
    <mergeCell ref="U13:U17"/>
    <mergeCell ref="X13:X17"/>
    <mergeCell ref="CK28:CK32"/>
    <mergeCell ref="BP28:BP32"/>
    <mergeCell ref="BQ28:BQ32"/>
    <mergeCell ref="BR28:BR32"/>
    <mergeCell ref="BS28:BS32"/>
    <mergeCell ref="BT28:BT32"/>
    <mergeCell ref="BU28:BU32"/>
    <mergeCell ref="AA13:AA17"/>
    <mergeCell ref="AB13:AB17"/>
    <mergeCell ref="W13:W17"/>
    <mergeCell ref="V13:V17"/>
    <mergeCell ref="AC13:AC17"/>
    <mergeCell ref="AE13:AE17"/>
    <mergeCell ref="AF13:AF17"/>
    <mergeCell ref="Y13:Y17"/>
    <mergeCell ref="Z13:Z17"/>
    <mergeCell ref="AX28:AX32"/>
    <mergeCell ref="AC28:AC32"/>
    <mergeCell ref="AE28:AE32"/>
    <mergeCell ref="AH13:AH17"/>
    <mergeCell ref="AW13:AW17"/>
    <mergeCell ref="AX13:AX17"/>
    <mergeCell ref="BB1:BE1"/>
    <mergeCell ref="BG1:BJ1"/>
    <mergeCell ref="AV1:AV2"/>
    <mergeCell ref="CM28:CM32"/>
    <mergeCell ref="CN28:CN32"/>
    <mergeCell ref="CO28:CO32"/>
    <mergeCell ref="A13:A17"/>
    <mergeCell ref="B13:B17"/>
    <mergeCell ref="C13:C17"/>
    <mergeCell ref="D13:D17"/>
    <mergeCell ref="E13:E17"/>
    <mergeCell ref="F13:F17"/>
    <mergeCell ref="G13:G17"/>
    <mergeCell ref="H13:H17"/>
    <mergeCell ref="I13:I17"/>
    <mergeCell ref="J13:J17"/>
    <mergeCell ref="K13:K17"/>
    <mergeCell ref="L13:L17"/>
    <mergeCell ref="M13:M17"/>
    <mergeCell ref="N13:N17"/>
    <mergeCell ref="O13:O17"/>
    <mergeCell ref="Q13:Q17"/>
    <mergeCell ref="R13:R17"/>
    <mergeCell ref="T13:T17"/>
  </mergeCells>
  <dataValidations count="2">
    <dataValidation type="list" allowBlank="1" showInputMessage="1" showErrorMessage="1" sqref="BY13:BY16 BY8:BY11 BY3:BY6">
      <formula1>$A$18:$A$19</formula1>
    </dataValidation>
    <dataValidation type="list" allowBlank="1" showInputMessage="1" showErrorMessage="1" sqref="AJ7 AJ12 AJ17 AJ22 AJ32">
      <formula1>$A$102:$A$109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'lista, wskaźniki'!$A$22:$A$23</xm:f>
          </x14:formula1>
          <xm:sqref>BL28 BO28 BK13:BL13 BO13 BL18 BO18 BL3 BO3 BK8:BL8 BO8 BZ28:BZ32 BZ3:BZ22 AI28:AI32 AI3:AI22 O28:O32 O3:O22 Q28:R32 Q3:R22 AC28:AC32 AC3:AC22 AE28:AF32 AE3:AF22</xm:sqref>
        </x14:dataValidation>
        <x14:dataValidation type="list" allowBlank="1" showInputMessage="1" showErrorMessage="1">
          <x14:formula1>
            <xm:f>'lista, wskaźniki'!$A$150:$A$157</xm:f>
          </x14:formula1>
          <xm:sqref>AJ28:AJ31 AJ13:AJ16 AJ18:AJ21 AJ3:AJ6 AJ8:AJ11 AJ23</xm:sqref>
        </x14:dataValidation>
        <x14:dataValidation type="list" allowBlank="1" showInputMessage="1" showErrorMessage="1">
          <x14:formula1>
            <xm:f>'lista, wskaźniki'!$A$33:$A$35</xm:f>
          </x14:formula1>
          <xm:sqref>T28 AH28 T13 T18 AH13 T8 T3 AH8 AH3 AH18</xm:sqref>
        </x14:dataValidation>
        <x14:dataValidation type="list" allowBlank="1" showInputMessage="1" showErrorMessage="1">
          <x14:formula1>
            <xm:f>'lista, wskaźniki'!$A$96:$A$98</xm:f>
          </x14:formula1>
          <xm:sqref>CE13 CE18 CE3 CE28 CE8</xm:sqref>
        </x14:dataValidation>
        <x14:dataValidation type="list" allowBlank="1" showInputMessage="1" showErrorMessage="1">
          <x14:formula1>
            <xm:f>'lista, wskaźniki'!$A$70:$A$75</xm:f>
          </x14:formula1>
          <xm:sqref>BW3 BW28 BV28:BV32 BV3:BV22</xm:sqref>
        </x14:dataValidation>
        <x14:dataValidation type="list" allowBlank="1" showInputMessage="1" showErrorMessage="1">
          <x14:formula1>
            <xm:f>'lista, wskaźniki'!$A$143:$A$146</xm:f>
          </x14:formula1>
          <xm:sqref>F13 F18 F3 F28 F8</xm:sqref>
        </x14:dataValidation>
        <x14:dataValidation type="list" allowBlank="1" showInputMessage="1" showErrorMessage="1">
          <x14:formula1>
            <xm:f>'lista, wskaźniki'!$A$169:$A$171</xm:f>
          </x14:formula1>
          <xm:sqref>BR28:BU28 BR13:BU13 BR18:BU18 BR3:BU3 BR8:BU8 BW8 BW13 BW18</xm:sqref>
        </x14:dataValidation>
        <x14:dataValidation type="list" allowBlank="1" showInputMessage="1" showErrorMessage="1">
          <x14:formula1>
            <xm:f>'lista, wskaźniki'!$A$117:$A$121</xm:f>
          </x14:formula1>
          <xm:sqref>CG8:CG11 CG13:CG16 CG18:CG21 CG3:CG6</xm:sqref>
        </x14:dataValidation>
        <x14:dataValidation type="list" allowBlank="1" showInputMessage="1" showErrorMessage="1">
          <x14:formula1>
            <xm:f>'lista, wskaźniki'!$A$27:$A$29</xm:f>
          </x14:formula1>
          <xm:sqref>AD3:AD22 P28:P32 P3:P22 AD28:AD32</xm:sqref>
        </x14:dataValidation>
        <x14:dataValidation type="list" allowBlank="1" showInputMessage="1" showErrorMessage="1">
          <x14:formula1>
            <xm:f>'lista, wskaźniki'!$A$89:$A$92</xm:f>
          </x14:formula1>
          <xm:sqref>CA3:CA22 CA28:CA32</xm:sqref>
        </x14:dataValidation>
        <x14:dataValidation type="list" allowBlank="1" showInputMessage="1" showErrorMessage="1">
          <x14:formula1>
            <xm:f>'lista, wskaźniki'!$A$102:$A$106</xm:f>
          </x14:formula1>
          <xm:sqref>CF3:CF22 CF28:CF32</xm:sqref>
        </x14:dataValidation>
        <x14:dataValidation type="list" allowBlank="1" showInputMessage="1" showErrorMessage="1">
          <x14:formula1>
            <xm:f>'lista, wskaźniki'!$A$110:$A$113</xm:f>
          </x14:formula1>
          <xm:sqref>BX3:BX22 BX28:BX32</xm:sqref>
        </x14:dataValidation>
        <x14:dataValidation type="list" allowBlank="1" showInputMessage="1" showErrorMessage="1">
          <x14:formula1>
            <xm:f>'lista, wskaźniki'!$A$137:$A$139</xm:f>
          </x14:formula1>
          <xm:sqref>D3:D22 D28:D32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O67"/>
  <sheetViews>
    <sheetView topLeftCell="A16" workbookViewId="0">
      <selection activeCell="L38" sqref="H30:L38"/>
    </sheetView>
  </sheetViews>
  <sheetFormatPr defaultRowHeight="12.75"/>
  <cols>
    <col min="1" max="1" width="17.875" style="351" customWidth="1"/>
    <col min="2" max="2" width="13.5" style="351" customWidth="1"/>
    <col min="3" max="3" width="11.75" style="351" customWidth="1"/>
    <col min="4" max="4" width="14.625" style="351" customWidth="1"/>
    <col min="5" max="5" width="10" style="351" bestFit="1" customWidth="1"/>
    <col min="6" max="6" width="9.875" style="351" bestFit="1" customWidth="1"/>
    <col min="7" max="7" width="12.125" style="351" customWidth="1"/>
    <col min="8" max="8" width="18.375" style="351" customWidth="1"/>
    <col min="9" max="9" width="11.375" style="351" customWidth="1"/>
    <col min="10" max="10" width="10" style="351" bestFit="1" customWidth="1"/>
    <col min="11" max="11" width="9.75" style="351" customWidth="1"/>
    <col min="12" max="16384" width="9" style="351"/>
  </cols>
  <sheetData>
    <row r="1" spans="1:15" ht="31.5" customHeight="1">
      <c r="A1" s="1206" t="s">
        <v>466</v>
      </c>
      <c r="B1" s="1208" t="s">
        <v>476</v>
      </c>
      <c r="C1" s="1208" t="s">
        <v>477</v>
      </c>
      <c r="D1" s="1208" t="s">
        <v>478</v>
      </c>
      <c r="E1" s="1203" t="s">
        <v>95</v>
      </c>
      <c r="F1" s="1203"/>
      <c r="G1" s="1203"/>
      <c r="H1" s="1204"/>
    </row>
    <row r="2" spans="1:15" ht="31.5" customHeight="1">
      <c r="A2" s="1207"/>
      <c r="B2" s="1209"/>
      <c r="C2" s="1209"/>
      <c r="D2" s="1209"/>
      <c r="E2" s="396" t="s">
        <v>112</v>
      </c>
      <c r="F2" s="396" t="s">
        <v>419</v>
      </c>
      <c r="G2" s="396" t="s">
        <v>420</v>
      </c>
      <c r="H2" s="400" t="s">
        <v>421</v>
      </c>
    </row>
    <row r="3" spans="1:15" ht="15.75">
      <c r="A3" s="401" t="s">
        <v>475</v>
      </c>
      <c r="B3" s="762">
        <f>M3+'sektor gospodarczy'!AV23</f>
        <v>68074.780703995799</v>
      </c>
      <c r="C3" s="403">
        <f t="shared" ref="C3:C8" si="0">B3*1/3.6</f>
        <v>18909.661306665501</v>
      </c>
      <c r="D3" s="1210">
        <v>3704.3</v>
      </c>
      <c r="E3" s="424">
        <f>IF(A3="węgiel",C3*'lista, wskaźniki'!$F$20, IF(A3="drewno", C3*'lista, wskaźniki'!$F$22,IF(A3="pellet",C3*'lista, wskaźniki'!$F$23,IF(A3="gaz z sieci",C3*'lista, wskaźniki'!$F$21,IF(A3="olej opałowy",C3*'lista, wskaźniki'!$F$24,IF(A3="energia elektryczna",$D$3*'lista, wskaźniki'!$F$26,IF(A3="OZE",0)))))))</f>
        <v>6448.7239760895227</v>
      </c>
      <c r="F3" s="439">
        <f>IF(A3="węgiel",B3*'lista, wskaźniki'!$E$42,IF(A3="drewno",B3*'lista, wskaźniki'!$G$42,IF(A3="pellet",B3*'lista, wskaźniki'!$H$42,IF(A3="gaz z sieci",B3*'lista, wskaźniki'!$F$42,IF(A3="olej opałowy",B3*'lista, wskaźniki'!$I$42,IF(A3="energia elektryczna",0,IF(A3="OZE",0)))))))</f>
        <v>25.868416667518407</v>
      </c>
      <c r="G3" s="439">
        <f>IF(A3="węgiel",B3*'lista, wskaźniki'!$E$43,IF(A3="drewno",B3*'lista, wskaźniki'!$G$43,IF(A3="pellet",B3*'lista, wskaźniki'!$H$43,IF(A3="gaz z sieci",B3*'lista, wskaźniki'!$F$43,IF(A3="olej opałowy",B3*'lista, wskaźniki'!$I$43,IF(A3="energia elektryczna",0,IF(A3="OZE",0)))))))</f>
        <v>24.506921053438489</v>
      </c>
      <c r="H3" s="439">
        <f>IF(A3="węgiel",B3*'lista, wskaźniki'!$E$44,IF(A3="drewno",B3*'lista, wskaźniki'!$G$44,IF(A3="pellet",B3*'lista, wskaźniki'!$H$44,IF(A3="gaz z sieci",B3*'lista, wskaźniki'!$F$44,IF(A3="olej opałowy",B3*'lista, wskaźniki'!$I$44,IF(A3="energia elektryczna",0,IF(A3="OZE",0)))))))</f>
        <v>1.8380190790078868E-2</v>
      </c>
      <c r="J3" s="401" t="s">
        <v>475</v>
      </c>
      <c r="K3" s="762">
        <f>'sektor gospodarczy'!AV4+'sektor gospodarczy'!AV18</f>
        <v>543.12</v>
      </c>
      <c r="L3" s="831">
        <f t="shared" ref="L3:L8" si="1">K3/$K$9</f>
        <v>0.31047664296254029</v>
      </c>
      <c r="M3" s="351">
        <f>$M$9*L3+N3*N7</f>
        <v>66641.780703995799</v>
      </c>
      <c r="N3" s="832">
        <f>L3/O3</f>
        <v>0.59293433455304523</v>
      </c>
      <c r="O3" s="832">
        <f>L3+L6</f>
        <v>0.52362736456572045</v>
      </c>
    </row>
    <row r="4" spans="1:15" ht="15.75">
      <c r="A4" s="404" t="s">
        <v>36</v>
      </c>
      <c r="B4" s="403">
        <v>0</v>
      </c>
      <c r="C4" s="403">
        <f t="shared" si="0"/>
        <v>0</v>
      </c>
      <c r="D4" s="1211"/>
      <c r="E4" s="424">
        <f>IF(A4="węgiel",C4*'lista, wskaźniki'!$F$20, IF(A4="drewno", C4*'lista, wskaźniki'!$F$22,IF(A4="pellet",C4*'lista, wskaźniki'!$F$23,IF(A4="gaz z sieci",C4*'lista, wskaźniki'!$F$21,IF(A4="olej opałowy",C4*'lista, wskaźniki'!$F$24,IF(A4="energia elektryczna",$D$3*'lista, wskaźniki'!$F$26,IF(A4="OZE",0)))))))</f>
        <v>0</v>
      </c>
      <c r="F4" s="439">
        <f>IF(A4="węgiel",B4*'lista, wskaźniki'!$E$42,IF(A4="drewno",B4*'lista, wskaźniki'!$G$42,IF(A4="pellet",B4*'lista, wskaźniki'!$H$42,IF(A4="gaz z sieci",B4*'lista, wskaźniki'!$F$42,IF(A4="olej opałowy",B4*'lista, wskaźniki'!$I$42,IF(A4="energia elektryczna",0,IF(A4="OZE",0)))))))</f>
        <v>0</v>
      </c>
      <c r="G4" s="439">
        <f>IF(A4="węgiel",B4*'lista, wskaźniki'!$E$43,IF(A4="drewno",B4*'lista, wskaźniki'!$G$43,IF(A4="pellet",B4*'lista, wskaźniki'!$H$43,IF(A4="gaz z sieci",B4*'lista, wskaźniki'!$F$43,IF(A4="olej opałowy",B4*'lista, wskaźniki'!$I$43,IF(A4="energia elektryczna",0,IF(A4="OZE",0)))))))</f>
        <v>0</v>
      </c>
      <c r="H4" s="439">
        <f>IF(A4="węgiel",B4*'lista, wskaźniki'!$E$44,IF(A4="drewno",B4*'lista, wskaźniki'!$G$44,IF(A4="pellet",B4*'lista, wskaźniki'!$H$44,IF(A4="gaz z sieci",B4*'lista, wskaźniki'!$F$44,IF(A4="olej opałowy",B4*'lista, wskaźniki'!$I$44,IF(A4="energia elektryczna",0,IF(A4="OZE",0)))))))</f>
        <v>0</v>
      </c>
      <c r="J4" s="404" t="s">
        <v>36</v>
      </c>
      <c r="K4" s="403">
        <v>0</v>
      </c>
      <c r="L4" s="831">
        <f t="shared" si="1"/>
        <v>0</v>
      </c>
      <c r="M4" s="351">
        <f>$M$9*L4</f>
        <v>0</v>
      </c>
    </row>
    <row r="5" spans="1:15" ht="15.75">
      <c r="A5" s="404" t="s">
        <v>50</v>
      </c>
      <c r="B5" s="403">
        <v>0</v>
      </c>
      <c r="C5" s="403">
        <f t="shared" si="0"/>
        <v>0</v>
      </c>
      <c r="D5" s="1211"/>
      <c r="E5" s="424">
        <f>IF(A5="węgiel",C5*'lista, wskaźniki'!$F$20, IF(A5="drewno", C5*'lista, wskaźniki'!$F$22,IF(A5="pellet",C5*'lista, wskaźniki'!$F$23,IF(A5="gaz z sieci",C5*'lista, wskaźniki'!$F$21,IF(A5="olej opałowy",C5*'lista, wskaźniki'!$F$24,IF(A5="energia elektryczna",$D$3*'lista, wskaźniki'!$F$26,IF(A5="OZE",0)))))))</f>
        <v>0</v>
      </c>
      <c r="F5" s="439">
        <f>IF(A5="węgiel",B5*'lista, wskaźniki'!$E$42,IF(A5="drewno",B5*'lista, wskaźniki'!$G$42,IF(A5="pellet",B5*'lista, wskaźniki'!$H$42,IF(A5="gaz z sieci",B5*'lista, wskaźniki'!$F$42,IF(A5="olej opałowy",B5*'lista, wskaźniki'!$I$42,IF(A5="energia elektryczna",0,IF(A5="OZE",0)))))))</f>
        <v>0</v>
      </c>
      <c r="G5" s="439">
        <f>IF(A5="węgiel",B5*'lista, wskaźniki'!$E$43,IF(A5="drewno",B5*'lista, wskaźniki'!$G$43,IF(A5="pellet",B5*'lista, wskaźniki'!$H$43,IF(A5="gaz z sieci",B5*'lista, wskaźniki'!$F$43,IF(A5="olej opałowy",B5*'lista, wskaźniki'!$I$43,IF(A5="energia elektryczna",0,IF(A5="OZE",0)))))))</f>
        <v>0</v>
      </c>
      <c r="H5" s="439">
        <f>IF(A5="węgiel",B5*'lista, wskaźniki'!$E$44,IF(A5="drewno",B5*'lista, wskaźniki'!$G$44,IF(A5="pellet",B5*'lista, wskaźniki'!$H$44,IF(A5="gaz z sieci",B5*'lista, wskaźniki'!$F$44,IF(A5="olej opałowy",B5*'lista, wskaźniki'!$I$44,IF(A5="energia elektryczna",0,IF(A5="OZE",0)))))))</f>
        <v>0</v>
      </c>
      <c r="J5" s="404" t="s">
        <v>50</v>
      </c>
      <c r="K5" s="403">
        <v>0</v>
      </c>
      <c r="L5" s="831">
        <f t="shared" si="1"/>
        <v>0</v>
      </c>
      <c r="M5" s="351">
        <f>$M$9*L5</f>
        <v>0</v>
      </c>
    </row>
    <row r="6" spans="1:15" ht="15.75">
      <c r="A6" s="404" t="s">
        <v>38</v>
      </c>
      <c r="B6" s="403">
        <f>M6</f>
        <v>45751.408255504182</v>
      </c>
      <c r="C6" s="403">
        <f t="shared" si="0"/>
        <v>12708.724515417827</v>
      </c>
      <c r="D6" s="1211"/>
      <c r="E6" s="424">
        <f>IF(A6="węgiel",C6*'lista, wskaźniki'!$F$20, IF(A6="drewno", C6*'lista, wskaźniki'!$F$22,IF(A6="pellet",C6*'lista, wskaźniki'!$F$23,IF(A6="gaz z sieci",C6*'lista, wskaźniki'!$F$21,IF(A6="olej opałowy",C6*'lista, wskaźniki'!$F$24,IF(A6="energia elektryczna",$D$3*'lista, wskaźniki'!$F$26,IF(A6="OZE",0)))))))</f>
        <v>2553.8436088222429</v>
      </c>
      <c r="F6" s="439">
        <f>IF(A6="węgiel",B6*'lista, wskaźniki'!$E$42,IF(A6="drewno",B6*'lista, wskaźniki'!$G$42,IF(A6="pellet",B6*'lista, wskaźniki'!$H$42,IF(A6="gaz z sieci",B6*'lista, wskaźniki'!$F$42,IF(A6="olej opałowy",B6*'lista, wskaźniki'!$I$42,IF(A6="energia elektryczna",0,IF(A6="OZE",0)))))))</f>
        <v>2.287570412775209E-2</v>
      </c>
      <c r="G6" s="439">
        <f>IF(A6="węgiel",B6*'lista, wskaźniki'!$E$43,IF(A6="drewno",B6*'lista, wskaźniki'!$G$43,IF(A6="pellet",B6*'lista, wskaźniki'!$H$43,IF(A6="gaz z sieci",B6*'lista, wskaźniki'!$F$43,IF(A6="olej opałowy",B6*'lista, wskaźniki'!$I$43,IF(A6="energia elektryczna",0,IF(A6="OZE",0)))))))</f>
        <v>2.287570412775209E-2</v>
      </c>
      <c r="H6" s="439">
        <f>IF(A6="węgiel",B6*'lista, wskaźniki'!$E$44,IF(A6="drewno",B6*'lista, wskaźniki'!$G$44,IF(A6="pellet",B6*'lista, wskaźniki'!$H$44,IF(A6="gaz z sieci",B6*'lista, wskaźniki'!$F$44,IF(A6="olej opałowy",B6*'lista, wskaźniki'!$I$44,IF(A6="energia elektryczna",0,IF(A6="OZE",0)))))))</f>
        <v>0</v>
      </c>
      <c r="J6" s="404" t="s">
        <v>38</v>
      </c>
      <c r="K6" s="403">
        <f>'sektor gospodarczy'!AV3+'sektor gospodarczy'!AV9+'sektor gospodarczy'!AV13</f>
        <v>372.86676</v>
      </c>
      <c r="L6" s="831">
        <f t="shared" si="1"/>
        <v>0.21315072160318013</v>
      </c>
      <c r="M6" s="351">
        <f>$M$9*L6+N6*N7</f>
        <v>45751.408255504182</v>
      </c>
      <c r="N6" s="832">
        <f>L6/O3</f>
        <v>0.40706566544695466</v>
      </c>
    </row>
    <row r="7" spans="1:15" ht="15.75">
      <c r="A7" s="404" t="s">
        <v>37</v>
      </c>
      <c r="B7" s="762">
        <f>M7</f>
        <v>833.32357399999989</v>
      </c>
      <c r="C7" s="403">
        <f t="shared" si="0"/>
        <v>231.47877055555551</v>
      </c>
      <c r="D7" s="1211"/>
      <c r="E7" s="424">
        <f>IF(A7="węgiel",C7*'lista, wskaźniki'!$F$20, IF(A7="drewno", C7*'lista, wskaźniki'!$F$22,IF(A7="pellet",C7*'lista, wskaźniki'!$F$23,IF(A7="gaz z sieci",C7*'lista, wskaźniki'!$F$21,IF(A7="olej opałowy",C7*'lista, wskaźniki'!$F$24,IF(A7="energia elektryczna",$D$3*'lista, wskaźniki'!$F$26,IF(A7="OZE",0)))))))</f>
        <v>63.824252532659997</v>
      </c>
      <c r="F7" s="439">
        <f>IF(A7="węgiel",B7*'lista, wskaźniki'!$E$42,IF(A7="drewno",B7*'lista, wskaźniki'!$G$42,IF(A7="pellet",B7*'lista, wskaźniki'!$H$42,IF(A7="gaz z sieci",B7*'lista, wskaźniki'!$F$42,IF(A7="olej opałowy",B7*'lista, wskaźniki'!$I$42,IF(A7="energia elektryczna",0,IF(A7="OZE",0)))))))</f>
        <v>2.4999707219999999E-3</v>
      </c>
      <c r="G7" s="439">
        <f>IF(A7="węgiel",B7*'lista, wskaźniki'!$E$43,IF(A7="drewno",B7*'lista, wskaźniki'!$G$43,IF(A7="pellet",B7*'lista, wskaźniki'!$H$43,IF(A7="gaz z sieci",B7*'lista, wskaźniki'!$F$43,IF(A7="olej opałowy",B7*'lista, wskaźniki'!$I$43,IF(A7="energia elektryczna",0,IF(A7="OZE",0)))))))</f>
        <v>2.4999707219999999E-3</v>
      </c>
      <c r="H7" s="439">
        <f>IF(A7="węgiel",B7*'lista, wskaźniki'!$E$44,IF(A7="drewno",B7*'lista, wskaźniki'!$G$44,IF(A7="pellet",B7*'lista, wskaźniki'!$H$44,IF(A7="gaz z sieci",B7*'lista, wskaźniki'!$F$44,IF(A7="olej opałowy",B7*'lista, wskaźniki'!$I$44,IF(A7="energia elektryczna",0,IF(A7="OZE",0)))))))</f>
        <v>8.3332357399999997E-6</v>
      </c>
      <c r="J7" s="404" t="s">
        <v>37</v>
      </c>
      <c r="K7" s="762">
        <f>'sektor gospodarczy'!AV8</f>
        <v>833.32357399999989</v>
      </c>
      <c r="L7" s="831">
        <f t="shared" si="1"/>
        <v>0.47637263543427966</v>
      </c>
      <c r="M7" s="829">
        <f>'sektor gospodarczy'!AV8</f>
        <v>833.32357399999989</v>
      </c>
      <c r="N7" s="351">
        <f>M9*L7</f>
        <v>53541.039629499988</v>
      </c>
    </row>
    <row r="8" spans="1:15" ht="31.5">
      <c r="A8" s="401" t="s">
        <v>40</v>
      </c>
      <c r="B8" s="761">
        <v>0</v>
      </c>
      <c r="C8" s="403">
        <f t="shared" si="0"/>
        <v>0</v>
      </c>
      <c r="D8" s="1212"/>
      <c r="E8" s="424">
        <f>IF(A8="węgiel",C8*'lista, wskaźniki'!$F$20, IF(A8="drewno", C8*'lista, wskaźniki'!$F$22,IF(A8="pellet",C8*'lista, wskaźniki'!$F$23,IF(A8="gaz z sieci",C8*'lista, wskaźniki'!$F$21,IF(A8="olej opałowy",C8*'lista, wskaźniki'!$F$24,IF(A8="energia elektryczna",$D$3*'lista, wskaźniki'!$F$26,IF(A8="OZE",0)))))))</f>
        <v>3296.8270000000002</v>
      </c>
      <c r="F8" s="439">
        <f>IF(A8="węgiel",B8*'lista, wskaźniki'!$E$42,IF(A8="drewno",B8*'lista, wskaźniki'!$G$42,IF(A8="pellet",B8*'lista, wskaźniki'!$H$42,IF(A8="gaz z sieci",B8*'lista, wskaźniki'!$F$42,IF(A8="olej opałowy",B8*'lista, wskaźniki'!$I$42,IF(A8="energia elektryczna",0,IF(A8="OZE",0)))))))</f>
        <v>0</v>
      </c>
      <c r="G8" s="439">
        <f>IF(A8="węgiel",B8*'lista, wskaźniki'!$E$43,IF(A8="drewno",B8*'lista, wskaźniki'!$G$43,IF(A8="pellet",B8*'lista, wskaźniki'!$H$43,IF(A8="gaz z sieci",B8*'lista, wskaźniki'!$F$43,IF(A8="olej opałowy",B8*'lista, wskaźniki'!$I$43,IF(A8="energia elektryczna",0,IF(A8="OZE",0)))))))</f>
        <v>0</v>
      </c>
      <c r="H8" s="439">
        <f>IF(A8="węgiel",B8*'lista, wskaźniki'!$E$44,IF(A8="drewno",B8*'lista, wskaźniki'!$G$44,IF(A8="pellet",B8*'lista, wskaźniki'!$H$44,IF(A8="gaz z sieci",B8*'lista, wskaźniki'!$F$44,IF(A8="olej opałowy",B8*'lista, wskaźniki'!$I$44,IF(A8="energia elektryczna",0,IF(A8="OZE",0)))))))</f>
        <v>0</v>
      </c>
      <c r="J8" s="401" t="s">
        <v>40</v>
      </c>
      <c r="K8" s="761">
        <v>0</v>
      </c>
      <c r="L8" s="831">
        <f t="shared" si="1"/>
        <v>0</v>
      </c>
      <c r="M8" s="351">
        <f>$M$9*L8</f>
        <v>0</v>
      </c>
    </row>
    <row r="9" spans="1:15" ht="16.5" thickBot="1">
      <c r="A9" s="402" t="s">
        <v>470</v>
      </c>
      <c r="B9" s="410">
        <f>SUM(B3:B8)</f>
        <v>114659.51253349998</v>
      </c>
      <c r="C9" s="410">
        <f>SUM(C3:C8)</f>
        <v>31849.864592638885</v>
      </c>
      <c r="D9" s="410">
        <f>SUM(D3)</f>
        <v>3704.3</v>
      </c>
      <c r="E9" s="427">
        <f>SUM(E3:E8)</f>
        <v>12363.218837444427</v>
      </c>
      <c r="F9" s="427">
        <f>SUM(F3:F8)</f>
        <v>25.893792342368158</v>
      </c>
      <c r="G9" s="427">
        <f>SUM(G3:G8)</f>
        <v>24.532296728288241</v>
      </c>
      <c r="H9" s="427">
        <f>SUM(H3:H8)</f>
        <v>1.8388524025818868E-2</v>
      </c>
      <c r="J9" s="828"/>
      <c r="K9" s="830">
        <f>SUM(K3:K8)</f>
        <v>1749.3103339999998</v>
      </c>
      <c r="L9" s="351">
        <f>K9/4</f>
        <v>437.32758349999995</v>
      </c>
      <c r="M9" s="351">
        <f>L9*L10</f>
        <v>112393.18895949998</v>
      </c>
    </row>
    <row r="10" spans="1:15">
      <c r="L10" s="351">
        <f>INT(688-554+24+9+1+34+554*10%)</f>
        <v>257</v>
      </c>
    </row>
    <row r="12" spans="1:15" ht="18" thickBot="1">
      <c r="A12" s="390" t="s">
        <v>597</v>
      </c>
      <c r="G12" s="390"/>
      <c r="H12" s="390" t="s">
        <v>599</v>
      </c>
      <c r="I12" s="411"/>
      <c r="J12" s="411"/>
      <c r="K12" s="411"/>
      <c r="L12" s="411"/>
    </row>
    <row r="13" spans="1:15" ht="33" customHeight="1">
      <c r="A13" s="1205" t="s">
        <v>466</v>
      </c>
      <c r="B13" s="1205" t="s">
        <v>467</v>
      </c>
      <c r="C13" s="1205"/>
      <c r="D13" s="1205" t="s">
        <v>468</v>
      </c>
      <c r="E13" s="1205"/>
      <c r="H13" s="1206" t="s">
        <v>487</v>
      </c>
      <c r="I13" s="1214" t="s">
        <v>553</v>
      </c>
      <c r="J13" s="1214"/>
      <c r="K13" s="1214"/>
      <c r="L13" s="1215"/>
    </row>
    <row r="14" spans="1:15" ht="17.25">
      <c r="A14" s="1205"/>
      <c r="B14" s="652" t="s">
        <v>407</v>
      </c>
      <c r="C14" s="652" t="s">
        <v>441</v>
      </c>
      <c r="D14" s="652" t="s">
        <v>469</v>
      </c>
      <c r="E14" s="652" t="s">
        <v>441</v>
      </c>
      <c r="H14" s="1207"/>
      <c r="I14" s="652" t="s">
        <v>419</v>
      </c>
      <c r="J14" s="652" t="s">
        <v>420</v>
      </c>
      <c r="K14" s="652" t="s">
        <v>489</v>
      </c>
      <c r="L14" s="428" t="s">
        <v>421</v>
      </c>
    </row>
    <row r="15" spans="1:15" ht="16.5" thickBot="1">
      <c r="A15" s="397" t="s">
        <v>475</v>
      </c>
      <c r="B15" s="407">
        <f>C3</f>
        <v>18909.661306665501</v>
      </c>
      <c r="C15" s="406">
        <f t="shared" ref="C15:C20" si="2">B15/$B$21</f>
        <v>0.59371245524968064</v>
      </c>
      <c r="D15" s="424">
        <f>IF(A15="węgiel",B15*'lista, wskaźniki'!$F$20, IF(A15="drewno", B15*'lista, wskaźniki'!$F$22,IF(A15="pellet",B15*'lista, wskaźniki'!$F$23,IF(A15="gaz z sieci",B15*'lista, wskaźniki'!$F$21,IF(A15="olej opałowy",B15*'lista, wskaźniki'!$F$24,IF(A15="energia elektryczna",B15*'lista, wskaźniki'!$F$26,IF(A15="OZE",0)))))))</f>
        <v>6448.7239760895227</v>
      </c>
      <c r="E15" s="406">
        <f t="shared" ref="E15:E20" si="3">D15/$D$21</f>
        <v>0.71127788118048585</v>
      </c>
      <c r="H15" s="429" t="s">
        <v>609</v>
      </c>
      <c r="I15" s="430">
        <f>F9</f>
        <v>25.893792342368158</v>
      </c>
      <c r="J15" s="430">
        <f>G9</f>
        <v>24.532296728288241</v>
      </c>
      <c r="K15" s="430">
        <f>E9</f>
        <v>12363.218837444427</v>
      </c>
      <c r="L15" s="431">
        <f>H9</f>
        <v>1.8388524025818868E-2</v>
      </c>
    </row>
    <row r="16" spans="1:15" ht="15.75">
      <c r="A16" s="398" t="s">
        <v>36</v>
      </c>
      <c r="B16" s="407">
        <f>C4</f>
        <v>0</v>
      </c>
      <c r="C16" s="406">
        <f t="shared" si="2"/>
        <v>0</v>
      </c>
      <c r="D16" s="424">
        <f>IF(A16="węgiel",B16*'lista, wskaźniki'!$F$20, IF(A16="drewno", B16*'lista, wskaźniki'!$F$22,IF(A16="pellet",B16*'lista, wskaźniki'!$F$23,IF(A16="gaz z sieci",B16*'lista, wskaźniki'!$F$21,IF(A16="olej opałowy",B16*'lista, wskaźniki'!$F$24,IF(A16="energia elektryczna",B16*'lista, wskaźniki'!$F$26,IF(A16="OZE",0)))))))</f>
        <v>0</v>
      </c>
      <c r="E16" s="406">
        <f t="shared" si="3"/>
        <v>0</v>
      </c>
      <c r="H16" s="433" t="s">
        <v>492</v>
      </c>
      <c r="I16" s="434">
        <v>208.17</v>
      </c>
      <c r="J16" s="435">
        <f>J15</f>
        <v>24.532296728288241</v>
      </c>
      <c r="K16" s="435">
        <f>K15/100</f>
        <v>123.63218837444427</v>
      </c>
      <c r="L16" s="435">
        <v>0.09</v>
      </c>
    </row>
    <row r="17" spans="1:12" ht="15.75">
      <c r="A17" s="398" t="s">
        <v>50</v>
      </c>
      <c r="B17" s="407">
        <f>C5</f>
        <v>0</v>
      </c>
      <c r="C17" s="406">
        <f t="shared" si="2"/>
        <v>0</v>
      </c>
      <c r="D17" s="424">
        <f>IF(A17="węgiel",B17*'lista, wskaźniki'!$F$20, IF(A17="drewno", B17*'lista, wskaźniki'!$F$22,IF(A17="pellet",B17*'lista, wskaźniki'!$F$23,IF(A17="gaz z sieci",B17*'lista, wskaźniki'!$F$21,IF(A17="olej opałowy",B17*'lista, wskaźniki'!$F$24,IF(A17="energia elektryczna",B17*'lista, wskaźniki'!$F$26,IF(A17="OZE",0)))))))</f>
        <v>0</v>
      </c>
      <c r="E17" s="406">
        <f t="shared" si="3"/>
        <v>0</v>
      </c>
      <c r="H17" s="415"/>
      <c r="I17" s="413"/>
      <c r="J17" s="432" t="s">
        <v>491</v>
      </c>
      <c r="K17" s="416"/>
      <c r="L17" s="414"/>
    </row>
    <row r="18" spans="1:12" ht="15.75">
      <c r="A18" s="398" t="s">
        <v>38</v>
      </c>
      <c r="B18" s="407">
        <f>C6</f>
        <v>12708.724515417827</v>
      </c>
      <c r="C18" s="406">
        <f t="shared" si="2"/>
        <v>0.39901973455658135</v>
      </c>
      <c r="D18" s="424">
        <f>IF(A18="węgiel",B18*'lista, wskaźniki'!$F$20, IF(A18="drewno", B18*'lista, wskaźniki'!$F$22,IF(A18="pellet",B18*'lista, wskaźniki'!$F$23,IF(A18="gaz z sieci",B18*'lista, wskaźniki'!$F$21,IF(A18="olej opałowy",B18*'lista, wskaźniki'!$F$24,IF(A18="energia elektryczna",B18*'lista, wskaźniki'!$F$26,IF(A18="OZE",0)))))))</f>
        <v>2553.8436088222429</v>
      </c>
      <c r="E18" s="406">
        <f t="shared" si="3"/>
        <v>0.28168246581565171</v>
      </c>
      <c r="H18" s="415"/>
      <c r="I18" s="416"/>
      <c r="J18" s="414"/>
      <c r="K18" s="416"/>
      <c r="L18" s="414"/>
    </row>
    <row r="19" spans="1:12" ht="15.75">
      <c r="A19" s="398" t="s">
        <v>37</v>
      </c>
      <c r="B19" s="407">
        <f>C7</f>
        <v>231.47877055555551</v>
      </c>
      <c r="C19" s="406">
        <f t="shared" si="2"/>
        <v>7.2678101937379887E-3</v>
      </c>
      <c r="D19" s="424">
        <f>IF(A19="węgiel",B19*'lista, wskaźniki'!$F$20, IF(A19="drewno", B19*'lista, wskaźniki'!$F$22,IF(A19="pellet",B19*'lista, wskaźniki'!$F$23,IF(A19="gaz z sieci",B19*'lista, wskaźniki'!$F$21,IF(A19="olej opałowy",B19*'lista, wskaźniki'!$F$24,IF(A19="energia elektryczna",B19*'lista, wskaźniki'!$F$26,IF(A19="OZE",0)))))))</f>
        <v>63.824252532659997</v>
      </c>
      <c r="E19" s="406">
        <f t="shared" si="3"/>
        <v>7.0396530038624883E-3</v>
      </c>
      <c r="H19" s="415"/>
      <c r="I19" s="417"/>
      <c r="J19" s="418"/>
      <c r="K19" s="416"/>
      <c r="L19" s="416"/>
    </row>
    <row r="20" spans="1:12" ht="15.75">
      <c r="A20" s="401" t="s">
        <v>40</v>
      </c>
      <c r="B20" s="407">
        <f>B8</f>
        <v>0</v>
      </c>
      <c r="C20" s="406">
        <f t="shared" si="2"/>
        <v>0</v>
      </c>
      <c r="D20" s="424">
        <f>IF(A20="węgiel",B20*'lista, wskaźniki'!$F$20, IF(A20="drewno", B20*'lista, wskaźniki'!$F$22,IF(A20="pellet",B20*'lista, wskaźniki'!$F$23,IF(A20="gaz z sieci",B20*'lista, wskaźniki'!$F$21,IF(A20="olej opałowy",B20*'lista, wskaźniki'!$F$24,IF(A20="energia elektryczna",B20*'lista, wskaźniki'!$F$26,IF(A20="OZE",0)))))))</f>
        <v>0</v>
      </c>
      <c r="E20" s="406">
        <f t="shared" si="3"/>
        <v>0</v>
      </c>
      <c r="H20" s="415"/>
      <c r="I20" s="417"/>
      <c r="J20" s="418"/>
      <c r="K20" s="416"/>
      <c r="L20" s="416"/>
    </row>
    <row r="21" spans="1:12" ht="15.75">
      <c r="A21" s="399" t="s">
        <v>470</v>
      </c>
      <c r="B21" s="425">
        <f>SUM(B15:B20)</f>
        <v>31849.864592638885</v>
      </c>
      <c r="C21" s="426">
        <f>SUM(C15:C20)</f>
        <v>1</v>
      </c>
      <c r="D21" s="425">
        <f>SUM(D15:D20)</f>
        <v>9066.3918374444256</v>
      </c>
      <c r="E21" s="426">
        <f>SUM(E15:E20)</f>
        <v>1</v>
      </c>
      <c r="H21" s="423"/>
      <c r="I21" s="411"/>
      <c r="J21" s="411"/>
      <c r="K21" s="411"/>
      <c r="L21" s="411"/>
    </row>
    <row r="22" spans="1:12" ht="15.75">
      <c r="A22" s="395"/>
      <c r="H22" s="411"/>
      <c r="I22" s="411"/>
      <c r="J22" s="411"/>
      <c r="K22" s="411"/>
      <c r="L22" s="411"/>
    </row>
    <row r="23" spans="1:12" ht="13.5" thickBot="1">
      <c r="H23" s="411"/>
      <c r="I23" s="411"/>
      <c r="J23" s="411"/>
      <c r="K23" s="411"/>
      <c r="L23" s="411"/>
    </row>
    <row r="24" spans="1:12" ht="33.75" thickBot="1">
      <c r="A24" s="1216" t="s">
        <v>466</v>
      </c>
      <c r="B24" s="1218" t="s">
        <v>471</v>
      </c>
      <c r="C24" s="1219"/>
      <c r="D24" s="653" t="s">
        <v>468</v>
      </c>
      <c r="H24" s="411"/>
      <c r="I24" s="411"/>
      <c r="J24" s="411"/>
      <c r="K24" s="411"/>
      <c r="L24" s="411"/>
    </row>
    <row r="25" spans="1:12" ht="16.5" thickBot="1">
      <c r="A25" s="1217"/>
      <c r="B25" s="391" t="s">
        <v>407</v>
      </c>
      <c r="C25" s="391" t="s">
        <v>438</v>
      </c>
      <c r="D25" s="391" t="s">
        <v>469</v>
      </c>
    </row>
    <row r="26" spans="1:12" ht="16.5" thickBot="1">
      <c r="A26" s="392" t="s">
        <v>472</v>
      </c>
      <c r="B26" s="393">
        <f>D3</f>
        <v>3704.3</v>
      </c>
      <c r="C26" s="393">
        <f>B26*3.6</f>
        <v>13335.480000000001</v>
      </c>
      <c r="D26" s="393">
        <f>B26*'lista, wskaźniki'!F26</f>
        <v>3296.8270000000002</v>
      </c>
      <c r="G26" s="351" t="s">
        <v>491</v>
      </c>
    </row>
    <row r="28" spans="1:12">
      <c r="A28" s="1213" t="s">
        <v>501</v>
      </c>
      <c r="B28" s="1213"/>
      <c r="C28" s="1213"/>
      <c r="D28" s="1213"/>
      <c r="E28" s="1213"/>
      <c r="F28" s="351">
        <v>2010</v>
      </c>
      <c r="G28" s="351">
        <v>2020</v>
      </c>
      <c r="H28" s="1213" t="s">
        <v>485</v>
      </c>
      <c r="I28" s="1213"/>
      <c r="J28" s="1213"/>
      <c r="K28" s="1213"/>
      <c r="L28" s="1213"/>
    </row>
    <row r="29" spans="1:12" ht="15.75">
      <c r="A29" s="390" t="s">
        <v>598</v>
      </c>
      <c r="H29" s="390" t="s">
        <v>598</v>
      </c>
    </row>
    <row r="30" spans="1:12" ht="15.75">
      <c r="A30" s="1205" t="s">
        <v>466</v>
      </c>
      <c r="B30" s="1205" t="s">
        <v>670</v>
      </c>
      <c r="C30" s="1205"/>
      <c r="D30" s="1205" t="s">
        <v>468</v>
      </c>
      <c r="E30" s="1205"/>
      <c r="H30" s="1205" t="s">
        <v>466</v>
      </c>
      <c r="I30" s="1205" t="s">
        <v>670</v>
      </c>
      <c r="J30" s="1205"/>
      <c r="K30" s="1205" t="s">
        <v>468</v>
      </c>
      <c r="L30" s="1205"/>
    </row>
    <row r="31" spans="1:12" ht="15.75">
      <c r="A31" s="1205"/>
      <c r="B31" s="652" t="s">
        <v>407</v>
      </c>
      <c r="C31" s="652" t="s">
        <v>441</v>
      </c>
      <c r="D31" s="652" t="s">
        <v>469</v>
      </c>
      <c r="E31" s="652" t="s">
        <v>441</v>
      </c>
      <c r="H31" s="1205"/>
      <c r="I31" s="751" t="s">
        <v>407</v>
      </c>
      <c r="J31" s="751" t="s">
        <v>441</v>
      </c>
      <c r="K31" s="751" t="s">
        <v>469</v>
      </c>
      <c r="L31" s="751" t="s">
        <v>441</v>
      </c>
    </row>
    <row r="32" spans="1:12" ht="15.75">
      <c r="A32" s="397" t="s">
        <v>35</v>
      </c>
      <c r="B32" s="407">
        <f>C3</f>
        <v>18909.661306665501</v>
      </c>
      <c r="C32" s="406">
        <f t="shared" ref="C32:C37" si="4">B32/$B$38</f>
        <v>0.53185503086129449</v>
      </c>
      <c r="D32" s="424">
        <f>IF(A32="węgiel",B32*'lista, wskaźniki'!$F$20, IF(A32="drewno", B32*'lista, wskaźniki'!$F$22,IF(A32="pellet",B32*'lista, wskaźniki'!$F$23,IF(A32="gaz z sieci",B32*'lista, wskaźniki'!$F$21,IF(A32="olej opałowy",B32*'lista, wskaźniki'!$F$24,IF(A32="energia elektryczna",B32*'lista, wskaźniki'!$F$26,IF(A32="OZE",0)))))))</f>
        <v>6448.7239760895227</v>
      </c>
      <c r="E32" s="406">
        <f t="shared" ref="E32:E37" si="5">D32/$D$38</f>
        <v>0.52160558353608533</v>
      </c>
      <c r="H32" s="397" t="s">
        <v>475</v>
      </c>
      <c r="I32" s="407">
        <f t="shared" ref="I32:I37" si="6">B32</f>
        <v>18909.661306665501</v>
      </c>
      <c r="J32" s="406">
        <f t="shared" ref="J32:J37" si="7">I32/$I$38</f>
        <v>0.53185503086129449</v>
      </c>
      <c r="K32" s="424">
        <f>IF(H32="węgiel",I32*'lista, wskaźniki'!$F$20, IF(H32="drewno", I32*'lista, wskaźniki'!$F$22,IF(H32="pellet",I32*'lista, wskaźniki'!$F$23,IF(H32="gaz z sieci",I32*'lista, wskaźniki'!$F$21,IF(H32="olej opałowy",I32*'lista, wskaźniki'!$F$24,IF(H32="energia elektryczna",I32*'lista, wskaźniki'!$F$26,IF(H32="OZE",0)))))))</f>
        <v>6448.7239760895227</v>
      </c>
      <c r="L32" s="406">
        <f t="shared" ref="L32:L37" si="8">K32/$K$38</f>
        <v>0.52160558353608533</v>
      </c>
    </row>
    <row r="33" spans="1:12" ht="15.75">
      <c r="A33" s="398" t="s">
        <v>36</v>
      </c>
      <c r="B33" s="407">
        <f>C4</f>
        <v>0</v>
      </c>
      <c r="C33" s="406">
        <f t="shared" si="4"/>
        <v>0</v>
      </c>
      <c r="D33" s="424">
        <f>IF(A33="węgiel",B33*'lista, wskaźniki'!$F$20, IF(A33="drewno", B33*'lista, wskaźniki'!$F$22,IF(A33="pellet",B33*'lista, wskaźniki'!$F$23,IF(A33="gaz z sieci",B33*'lista, wskaźniki'!$F$21,IF(A33="olej opałowy",B33*'lista, wskaźniki'!$F$24,IF(A33="energia elektryczna",B33*'lista, wskaźniki'!$F$26,IF(A33="OZE",0)))))))</f>
        <v>0</v>
      </c>
      <c r="E33" s="406">
        <f t="shared" si="5"/>
        <v>0</v>
      </c>
      <c r="H33" s="398" t="s">
        <v>36</v>
      </c>
      <c r="I33" s="407">
        <f t="shared" si="6"/>
        <v>0</v>
      </c>
      <c r="J33" s="406">
        <f t="shared" si="7"/>
        <v>0</v>
      </c>
      <c r="K33" s="424">
        <f>IF(H33="węgiel",I33*'lista, wskaźniki'!$F$20, IF(H33="drewno", I33*'lista, wskaźniki'!$F$22,IF(H33="pellet",I33*'lista, wskaźniki'!$F$23,IF(H33="gaz z sieci",I33*'lista, wskaźniki'!$F$21,IF(H33="olej opałowy",I33*'lista, wskaźniki'!$F$24,IF(H33="energia elektryczna",I33*'lista, wskaźniki'!$F$26,IF(H33="OZE",0)))))))</f>
        <v>0</v>
      </c>
      <c r="L33" s="406">
        <f t="shared" si="8"/>
        <v>0</v>
      </c>
    </row>
    <row r="34" spans="1:12" ht="15.75">
      <c r="A34" s="398" t="s">
        <v>50</v>
      </c>
      <c r="B34" s="407">
        <f>C5</f>
        <v>0</v>
      </c>
      <c r="C34" s="406">
        <f t="shared" si="4"/>
        <v>0</v>
      </c>
      <c r="D34" s="424">
        <f>IF(A34="węgiel",B34*'lista, wskaźniki'!$F$20, IF(A34="drewno", B34*'lista, wskaźniki'!$F$22,IF(A34="pellet",B34*'lista, wskaźniki'!$F$23,IF(A34="gaz z sieci",B34*'lista, wskaźniki'!$F$21,IF(A34="olej opałowy",B34*'lista, wskaźniki'!$F$24,IF(A34="energia elektryczna",B34*'lista, wskaźniki'!$F$26,IF(A34="OZE",0)))))))</f>
        <v>0</v>
      </c>
      <c r="E34" s="406">
        <f t="shared" si="5"/>
        <v>0</v>
      </c>
      <c r="H34" s="398" t="s">
        <v>50</v>
      </c>
      <c r="I34" s="407">
        <f t="shared" si="6"/>
        <v>0</v>
      </c>
      <c r="J34" s="406">
        <f t="shared" si="7"/>
        <v>0</v>
      </c>
      <c r="K34" s="424">
        <f>IF(H34="węgiel",I34*'lista, wskaźniki'!$F$20, IF(H34="drewno", I34*'lista, wskaźniki'!$F$22,IF(H34="pellet",I34*'lista, wskaźniki'!$F$23,IF(H34="gaz z sieci",I34*'lista, wskaźniki'!$F$21,IF(H34="olej opałowy",I34*'lista, wskaźniki'!$F$24,IF(H34="energia elektryczna",I34*'lista, wskaźniki'!$F$26,IF(H34="OZE",0)))))))</f>
        <v>0</v>
      </c>
      <c r="L34" s="406">
        <f t="shared" si="8"/>
        <v>0</v>
      </c>
    </row>
    <row r="35" spans="1:12" ht="15.75">
      <c r="A35" s="398" t="s">
        <v>38</v>
      </c>
      <c r="B35" s="407">
        <f>C6</f>
        <v>12708.724515417827</v>
      </c>
      <c r="C35" s="406">
        <f t="shared" si="4"/>
        <v>0.35744686061472059</v>
      </c>
      <c r="D35" s="424">
        <f>IF(A35="węgiel",B35*'lista, wskaźniki'!$F$20, IF(A35="drewno", B35*'lista, wskaźniki'!$F$22,IF(A35="pellet",B35*'lista, wskaźniki'!$F$23,IF(A35="gaz z sieci",B35*'lista, wskaźniki'!$F$21,IF(A35="olej opałowy",B35*'lista, wskaźniki'!$F$24,IF(A35="energia elektryczna",B35*'lista, wskaźniki'!$F$26,IF(A35="OZE",0)))))))</f>
        <v>2553.8436088222429</v>
      </c>
      <c r="E35" s="406">
        <f t="shared" si="5"/>
        <v>0.20656785602527944</v>
      </c>
      <c r="H35" s="398" t="s">
        <v>38</v>
      </c>
      <c r="I35" s="407">
        <f t="shared" si="6"/>
        <v>12708.724515417827</v>
      </c>
      <c r="J35" s="406">
        <f t="shared" si="7"/>
        <v>0.35744686061472059</v>
      </c>
      <c r="K35" s="424">
        <f>IF(H35="węgiel",I35*'lista, wskaźniki'!$F$20, IF(H35="drewno", I35*'lista, wskaźniki'!$F$22,IF(H35="pellet",I35*'lista, wskaźniki'!$F$23,IF(H35="gaz z sieci",I35*'lista, wskaźniki'!$F$21,IF(H35="olej opałowy",I35*'lista, wskaźniki'!$F$24,IF(H35="energia elektryczna",I35*'lista, wskaźniki'!$F$26,IF(H35="OZE",0)))))))</f>
        <v>2553.8436088222429</v>
      </c>
      <c r="L35" s="406">
        <f t="shared" si="8"/>
        <v>0.20656785602527944</v>
      </c>
    </row>
    <row r="36" spans="1:12" ht="15.75">
      <c r="A36" s="398" t="s">
        <v>37</v>
      </c>
      <c r="B36" s="407">
        <f>C7</f>
        <v>231.47877055555551</v>
      </c>
      <c r="C36" s="406">
        <f t="shared" si="4"/>
        <v>6.510595121773181E-3</v>
      </c>
      <c r="D36" s="424">
        <f>IF(A36="węgiel",B36*'lista, wskaźniki'!$F$20, IF(A36="drewno", B36*'lista, wskaźniki'!$F$22,IF(A36="pellet",B36*'lista, wskaźniki'!$F$23,IF(A36="gaz z sieci",B36*'lista, wskaźniki'!$F$21,IF(A36="olej opałowy",B36*'lista, wskaźniki'!$F$24,IF(A36="energia elektryczna",B36*'lista, wskaźniki'!$F$26,IF(A36="OZE",0)))))))</f>
        <v>63.824252532659997</v>
      </c>
      <c r="E36" s="406">
        <f t="shared" si="5"/>
        <v>5.162430057401861E-3</v>
      </c>
      <c r="H36" s="398" t="s">
        <v>37</v>
      </c>
      <c r="I36" s="407">
        <f t="shared" si="6"/>
        <v>231.47877055555551</v>
      </c>
      <c r="J36" s="406">
        <f t="shared" si="7"/>
        <v>6.510595121773181E-3</v>
      </c>
      <c r="K36" s="424">
        <f>IF(H36="węgiel",I36*'lista, wskaźniki'!$F$20, IF(H36="drewno", I36*'lista, wskaźniki'!$F$22,IF(H36="pellet",I36*'lista, wskaźniki'!$F$23,IF(H36="gaz z sieci",I36*'lista, wskaźniki'!$F$21,IF(H36="olej opałowy",I36*'lista, wskaźniki'!$F$24,IF(H36="energia elektryczna",I36*'lista, wskaźniki'!$F$26,IF(H36="OZE",0)))))))</f>
        <v>63.824252532659997</v>
      </c>
      <c r="L36" s="406">
        <f t="shared" si="8"/>
        <v>5.162430057401861E-3</v>
      </c>
    </row>
    <row r="37" spans="1:12" ht="15.75">
      <c r="A37" s="401" t="s">
        <v>40</v>
      </c>
      <c r="B37" s="407">
        <f>D3</f>
        <v>3704.3</v>
      </c>
      <c r="C37" s="406">
        <f t="shared" si="4"/>
        <v>0.10418751340221157</v>
      </c>
      <c r="D37" s="424">
        <f>IF(A37="węgiel",B37*'lista, wskaźniki'!$F$20, IF(A37="drewno", B37*'lista, wskaźniki'!$F$22,IF(A37="pellet",B37*'lista, wskaźniki'!$F$23,IF(A37="gaz z sieci",B37*'lista, wskaźniki'!$F$21,IF(A37="olej opałowy",B37*'lista, wskaźniki'!$F$24,IF(A37="energia elektryczna",B37*'lista, wskaźniki'!$F$26,IF(A37="OZE",0)))))))</f>
        <v>3296.8270000000002</v>
      </c>
      <c r="E37" s="406">
        <f t="shared" si="5"/>
        <v>0.26666413038123332</v>
      </c>
      <c r="H37" s="397" t="s">
        <v>472</v>
      </c>
      <c r="I37" s="407">
        <f t="shared" si="6"/>
        <v>3704.3</v>
      </c>
      <c r="J37" s="406">
        <f t="shared" si="7"/>
        <v>0.10418751340221157</v>
      </c>
      <c r="K37" s="424">
        <f>IF(H37="węgiel",I37*'lista, wskaźniki'!$F$20, IF(H37="drewno", I37*'lista, wskaźniki'!$F$22,IF(H37="pellet",I37*'lista, wskaźniki'!$F$23,IF(H37="gaz z sieci",I37*'lista, wskaźniki'!$F$21,IF(H37="olej opałowy",I37*'lista, wskaźniki'!$F$24,IF(H37="energia elektryczna",I37*'lista, wskaźniki'!$F$26,IF(H37="OZE",0)))))))</f>
        <v>3296.8270000000002</v>
      </c>
      <c r="L37" s="406">
        <f t="shared" si="8"/>
        <v>0.26666413038123332</v>
      </c>
    </row>
    <row r="38" spans="1:12" ht="15.75">
      <c r="A38" s="399" t="s">
        <v>470</v>
      </c>
      <c r="B38" s="425">
        <f>SUM(B32:B37)</f>
        <v>35554.164592638888</v>
      </c>
      <c r="C38" s="426">
        <f>SUM(C32:C37)</f>
        <v>0.99999999999999989</v>
      </c>
      <c r="D38" s="425">
        <f>SUM(D32:D37)</f>
        <v>12363.218837444427</v>
      </c>
      <c r="E38" s="426">
        <f>SUM(E32:E37)</f>
        <v>1</v>
      </c>
      <c r="H38" s="399" t="s">
        <v>470</v>
      </c>
      <c r="I38" s="425">
        <f>SUM(I32:I37)</f>
        <v>35554.164592638888</v>
      </c>
      <c r="J38" s="772">
        <f>SUM(J32:J37)</f>
        <v>0.99999999999999989</v>
      </c>
      <c r="K38" s="425">
        <f>SUM(K32:K37)</f>
        <v>12363.218837444427</v>
      </c>
      <c r="L38" s="772">
        <f>SUM(L32:L37)</f>
        <v>1</v>
      </c>
    </row>
    <row r="42" spans="1:12" ht="17.25">
      <c r="A42" s="390" t="s">
        <v>645</v>
      </c>
    </row>
    <row r="67" spans="1:1" ht="17.25">
      <c r="A67" s="390" t="s">
        <v>646</v>
      </c>
    </row>
  </sheetData>
  <mergeCells count="21">
    <mergeCell ref="D1:D2"/>
    <mergeCell ref="E1:H1"/>
    <mergeCell ref="A24:A25"/>
    <mergeCell ref="B24:C24"/>
    <mergeCell ref="A1:A2"/>
    <mergeCell ref="B1:B2"/>
    <mergeCell ref="C1:C2"/>
    <mergeCell ref="A13:A14"/>
    <mergeCell ref="B13:C13"/>
    <mergeCell ref="D13:E13"/>
    <mergeCell ref="H13:H14"/>
    <mergeCell ref="D3:D8"/>
    <mergeCell ref="I13:L13"/>
    <mergeCell ref="A28:E28"/>
    <mergeCell ref="H28:L28"/>
    <mergeCell ref="A30:A31"/>
    <mergeCell ref="B30:C30"/>
    <mergeCell ref="D30:E30"/>
    <mergeCell ref="H30:H31"/>
    <mergeCell ref="I30:J30"/>
    <mergeCell ref="K30:L30"/>
  </mergeCells>
  <pageMargins left="0.7" right="0.7" top="0.75" bottom="0.75" header="0.3" footer="0.3"/>
  <pageSetup paperSize="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Zakresy nazwane</vt:lpstr>
      </vt:variant>
      <vt:variant>
        <vt:i4>2</vt:i4>
      </vt:variant>
    </vt:vector>
  </HeadingPairs>
  <TitlesOfParts>
    <vt:vector size="15" baseType="lpstr">
      <vt:lpstr>lista, wskaźniki</vt:lpstr>
      <vt:lpstr>obiekty wielorodzinne</vt:lpstr>
      <vt:lpstr>Sektor mieszkaniowy</vt:lpstr>
      <vt:lpstr>Emisja sektor mieszkaniowy</vt:lpstr>
      <vt:lpstr>budynki użyteczności publicznej</vt:lpstr>
      <vt:lpstr>Emisja użyteczność publiczna</vt:lpstr>
      <vt:lpstr>Oświetlenie</vt:lpstr>
      <vt:lpstr>sektor gospodarczy</vt:lpstr>
      <vt:lpstr>Emisja gospodarka</vt:lpstr>
      <vt:lpstr>transport</vt:lpstr>
      <vt:lpstr>Energia łącznie</vt:lpstr>
      <vt:lpstr>Paliwa łącznie</vt:lpstr>
      <vt:lpstr>Łączna emisja</vt:lpstr>
      <vt:lpstr>'Łączna emisja'!_Toc441221988</vt:lpstr>
      <vt:lpstr>'Łączna emisja'!_Toc448728251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Kruszczak Anna</cp:lastModifiedBy>
  <cp:lastPrinted>2016-04-11T14:59:55Z</cp:lastPrinted>
  <dcterms:created xsi:type="dcterms:W3CDTF">2015-11-30T11:48:28Z</dcterms:created>
  <dcterms:modified xsi:type="dcterms:W3CDTF">2016-11-30T10:50:00Z</dcterms:modified>
</cp:coreProperties>
</file>